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drawings/drawing2.xml" ContentType="application/vnd.openxmlformats-officedocument.drawing+xml"/>
  <Override PartName="/xl/ctrlProps/ctrlProp4.xml" ContentType="application/vnd.ms-excel.control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3.xml" ContentType="application/vnd.openxmlformats-officedocument.drawingml.chartshape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ThisWorkbook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D:\Respaldo\Fredy\EJECUCIONES\BASE DE DATOS INGRESOS\"/>
    </mc:Choice>
  </mc:AlternateContent>
  <bookViews>
    <workbookView xWindow="-108" yWindow="-108" windowWidth="20376" windowHeight="12240" tabRatio="927" activeTab="1"/>
  </bookViews>
  <sheets>
    <sheet name="BASE 1" sheetId="7" r:id="rId1"/>
    <sheet name="PROY 1" sheetId="8" r:id="rId2"/>
    <sheet name="19" sheetId="38" r:id="rId3"/>
    <sheet name="Seg Ing Propios" sheetId="47" r:id="rId4"/>
    <sheet name="ING" sheetId="10" r:id="rId5"/>
    <sheet name="MFMP-I" sheetId="42" r:id="rId6"/>
  </sheets>
  <externalReferences>
    <externalReference r:id="rId7"/>
    <externalReference r:id="rId8"/>
    <externalReference r:id="rId9"/>
    <externalReference r:id="rId10"/>
    <externalReference r:id="rId11"/>
    <externalReference r:id="rId12"/>
    <externalReference r:id="rId13"/>
  </externalReferences>
  <definedNames>
    <definedName name="__123Graph_B" hidden="1">'[1]GIROS SITUAD.FISCAL- 2000'!#REF!</definedName>
    <definedName name="__123Graph_D" hidden="1">'[1]GIROS SITUAD.FISCAL- 2000'!#REF!</definedName>
    <definedName name="__123Graph_F" hidden="1">'[1]GIROS SITUAD.FISCAL- 2000'!#REF!</definedName>
    <definedName name="__123Graph_X" hidden="1">'[1]GIROS SITUAD.FISCAL- 2000'!#REF!</definedName>
    <definedName name="_xlnm._FilterDatabase" localSheetId="2" hidden="1">'19'!$A$2:$AX$766</definedName>
    <definedName name="_xlnm._FilterDatabase" localSheetId="0" hidden="1">'BASE 1'!$E$3:$E$15</definedName>
    <definedName name="_xlnm._FilterDatabase" localSheetId="4" hidden="1">ING!$A$1:$C$252</definedName>
    <definedName name="_xlnm._FilterDatabase" localSheetId="5" hidden="1">'MFMP-I'!$B$6:$P$425</definedName>
    <definedName name="_xlnm._FilterDatabase" localSheetId="1" hidden="1">'PROY 1'!$A$4:$A$16</definedName>
    <definedName name="_Order1" hidden="1">255</definedName>
    <definedName name="_Order2" hidden="1">255</definedName>
    <definedName name="_sgp20091" hidden="1">{FALSE,TRUE,-2.75,-17,483,255.75,FALSE,TRUE,TRUE,TRUE,0,9,#N/A,2,#N/A,27.4237288135593,27.5384615384615,1,FALSE,FALSE,3,TRUE,1,FALSE,75,"Swvu.Formato._.Corto.","ACwvu.Formato._.Corto.",#N/A,FALSE,FALSE,0.25,0.58,0.3,0.34,2,"","",FALSE,FALSE,FALSE,FALSE,1,#N/A,1,1,FALSE,FALSE,"Rwvu.Formato._.Corto.","Cwvu.Formato._.Corto.",FALSE,FALSE,FALSE,1,300,300,FALSE,FALSE,TRUE,TRUE,TRUE}</definedName>
    <definedName name="_Table1_Out" hidden="1">[2]CARBOCOL!#REF!</definedName>
    <definedName name="_Table2_In2" hidden="1">[3]ANUAL1!#REF!</definedName>
    <definedName name="_Table2_Out" hidden="1">[2]CARBOCOL!#REF!</definedName>
    <definedName name="_xlnm.Print_Area" localSheetId="1">'PROY 1'!$A$1:$Y$79</definedName>
    <definedName name="cuenta">[5]parameters!$Z$2</definedName>
    <definedName name="Cwvu.ComparEneMar9697." hidden="1">'[6]Seguimiento CSF'!#REF!,'[6]Seguimiento CSF'!$A$30:$IV$34,'[6]Seguimiento CSF'!$A$104:$IV$104,'[6]Seguimiento CSF'!#REF!,'[6]Seguimiento CSF'!#REF!,'[6]Seguimiento CSF'!$A$124:$IV$125</definedName>
    <definedName name="Cwvu.EneFeb." hidden="1">'[6]Seguimiento CSF'!#REF!,'[6]Seguimiento CSF'!#REF!</definedName>
    <definedName name="Cwvu.EneMar." hidden="1">'[6]Seguimiento CSF'!#REF!,'[6]Seguimiento CSF'!$A$67:$IV$67,'[6]Seguimiento CSF'!#REF!,'[6]Seguimiento CSF'!#REF!</definedName>
    <definedName name="Cwvu.Formato._.Corto." hidden="1">'[6]Seguimiento CSF'!$A$11:$IV$12,'[6]Seguimiento CSF'!#REF!,'[6]Seguimiento CSF'!$A$45:$IV$46,'[6]Seguimiento CSF'!$A$48:$IV$57,'[6]Seguimiento CSF'!$A$61:$IV$63,'[6]Seguimiento CSF'!$A$65:$IV$66,'[6]Seguimiento CSF'!$A$72:$IV$82,'[6]Seguimiento CSF'!$A$89:$IV$92,'[6]Seguimiento CSF'!$A$114:$IV$116,'[6]Seguimiento CSF'!$A$118:$IV$122,'[6]Seguimiento CSF'!$A$129:$IV$132,'[6]Seguimiento CSF'!$A$134:$IV$135</definedName>
    <definedName name="Cwvu.Formato._.Total." hidden="1">'[6]Seguimiento CSF'!#REF!,'[6]Seguimiento CSF'!#REF!,'[6]Seguimiento CSF'!#REF!</definedName>
    <definedName name="DDD" hidden="1">{FALSE,TRUE,-2.75,-17,483,255.75,FALSE,TRUE,TRUE,TRUE,0,9,#N/A,2,#N/A,27.4237288135593,27.5384615384615,1,FALSE,FALSE,3,TRUE,1,FALSE,75,"Swvu.Formato._.Corto.","ACwvu.Formato._.Corto.",#N/A,FALSE,FALSE,0.25,0.58,0.3,0.34,2,"","",FALSE,FALSE,FALSE,FALSE,1,#N/A,1,1,FALSE,FALSE,"Rwvu.Formato._.Corto.","Cwvu.Formato._.Corto.",FALSE,FALSE,FALSE,1,300,300,FALSE,FALSE,TRUE,TRUE,TRUE}</definedName>
    <definedName name="DFFGHPOLKKK" hidden="1">{FALSE,TRUE,-2.75,-17,483,255.75,FALSE,TRUE,TRUE,TRUE,0,9,#N/A,2,#N/A,27.4237288135593,27.5384615384615,1,FALSE,FALSE,3,TRUE,1,FALSE,75,"Swvu.Formato._.Corto.","ACwvu.Formato._.Corto.",#N/A,FALSE,FALSE,0.25,0.58,0.3,0.34,2,"","",FALSE,FALSE,FALSE,FALSE,1,#N/A,1,1,FALSE,FALSE,"Rwvu.Formato._.Corto.","Cwvu.Formato._.Corto.",FALSE,FALSE,FALSE,1,300,300,FALSE,FALSE,TRUE,TRUE,TRUE}</definedName>
    <definedName name="equipo">[7]Hoja3!$D$3:$D$8</definedName>
    <definedName name="etrkmg" hidden="1">'[6]Seguimiento CSF'!#REF!,'[6]Seguimiento CSF'!#REF!,'[6]Seguimiento CSF'!#REF!</definedName>
    <definedName name="ffff" hidden="1">{TRUE,TRUE,-2.75,-17.75,483,276.75,FALSE,TRUE,TRUE,TRUE,0,3,15,1,110,11,8,4,TRUE,TRUE,3,TRUE,1,TRUE,75,"Swvu.EneFeb.","ACwvu.EneFeb.",#N/A,FALSE,FALSE,1.24,0.787401575,0.74,0.984251969,1,"","",FALSE,FALSE,FALSE,FALSE,1,#N/A,1,1,#DIV/0!,FALSE,"Rwvu.EneFeb.","Cwvu.EneFeb.",FALSE,FALSE,FALSE,1,300,300,FALSE,FALSE,TRUE,TRUE,TRUE}</definedName>
    <definedName name="fgbnmk" hidden="1">{TRUE,TRUE,-2.75,-17.75,483,276.75,FALSE,TRUE,TRUE,TRUE,0,3,15,1,110,11,8,4,TRUE,TRUE,3,TRUE,1,TRUE,75,"Swvu.EneFeb.","ACwvu.EneFeb.",#N/A,FALSE,FALSE,1.24,0.787401575,0.74,0.984251969,1,"","",FALSE,FALSE,FALSE,FALSE,1,#N/A,1,1,#DIV/0!,FALSE,"Rwvu.EneFeb.","Cwvu.EneFeb.",FALSE,FALSE,FALSE,1,300,300,FALSE,FALSE,TRUE,TRUE,TRUE}</definedName>
    <definedName name="FONPETOTAL" hidden="1">{FALSE,TRUE,-2.75,-17,483,255.75,FALSE,TRUE,TRUE,TRUE,0,9,#N/A,2,#N/A,27.4237288135593,27.5384615384615,1,FALSE,FALSE,3,TRUE,1,FALSE,75,"Swvu.Formato._.Corto.","ACwvu.Formato._.Corto.",#N/A,FALSE,FALSE,0.25,0.58,0.3,0.34,2,"","",FALSE,FALSE,FALSE,FALSE,1,#N/A,1,1,FALSE,FALSE,"Rwvu.Formato._.Corto.","Cwvu.Formato._.Corto.",FALSE,FALSE,FALSE,1,300,300,FALSE,FALSE,TRUE,TRUE,TRUE}</definedName>
    <definedName name="gfgd" hidden="1">[3]ANUAL1!#REF!</definedName>
    <definedName name="kkkuu77" hidden="1">{TRUE,TRUE,-2.75,-17.75,483,255,FALSE,TRUE,TRUE,TRUE,0,43,#N/A,1,#N/A,9.08333333333333,25.6923076923077,1,FALSE,FALSE,3,TRUE,1,FALSE,75,"Swvu.ComparEneMar9697.","ACwvu.ComparEneMar9697.",#N/A,FALSE,FALSE,1.78,0.787401575,0.74,0.984251969,2,"","",FALSE,FALSE,FALSE,FALSE,1,#N/A,1,1,"=R3C3:R96C47",FALSE,"Rwvu.ComparEneMar9697.","Cwvu.ComparEneMar9697.",FALSE,FALSE,FALSE,1,300,300,FALSE,FALSE,TRUE,TRUE,TRUE}</definedName>
    <definedName name="lista">[7]Hoja3!$C$3:$C$5</definedName>
    <definedName name="mes_seguianual">[5]parameters!$O$5</definedName>
    <definedName name="ppto_vigencia">[5]Presupuesto!$I$21</definedName>
    <definedName name="qqq" hidden="1">'[1]GIROS SITUAD.FISCAL- 2000'!#REF!</definedName>
    <definedName name="qqqq" hidden="1">[2]CARBOCOL!#REF!</definedName>
    <definedName name="qqqqqqq" hidden="1">[2]CARBOCOL!#REF!</definedName>
    <definedName name="QWE" hidden="1">'[6]Seguimiento CSF'!#REF!,'[6]Seguimiento CSF'!$A$67:$IV$67,'[6]Seguimiento CSF'!#REF!,'[6]Seguimiento CSF'!#REF!</definedName>
    <definedName name="QWER">[4]parameters!$O$5</definedName>
    <definedName name="r_all">'[5]TOTAL MPIO'!$A$13:$OY$191</definedName>
    <definedName name="r_month">'[5]TOTAL MPIO'!$E$13:$E$191</definedName>
    <definedName name="r_year">'[5]TOTAL MPIO'!$B$13:$B$191</definedName>
    <definedName name="Rwvu.ComparEneMar9697." hidden="1">'[6]Seguimiento CSF'!$L$1:$N$65536,'[6]Seguimiento CSF'!$R$1:$BU$65536</definedName>
    <definedName name="Rwvu.EneFeb." hidden="1">'[6]Seguimiento CSF'!$L$1:$N$65536,'[6]Seguimiento CSF'!$Q$1:$AD$65536</definedName>
    <definedName name="Rwvu.Formato._.Corto." hidden="1">'[6]Seguimiento CSF'!$L$1:$N$65536,'[6]Seguimiento CSF'!$R$1:$AD$65536,'[6]Seguimiento CSF'!$AH$1:$AY$65536,'[6]Seguimiento CSF'!$BA$1:$BH$65536,'[6]Seguimiento CSF'!$BJ$1:$BQ$65536,'[6]Seguimiento CSF'!$BS$1:$CF$65536</definedName>
    <definedName name="Rwvu.OPEF._.96." hidden="1">'[6]Resumen OPEF'!$E$1:$J$65536,'[6]Resumen OPEF'!$M$1:$Q$65536</definedName>
    <definedName name="Rwvu.OPEF._.97." hidden="1">'[6]Resumen OPEF'!$C$1:$C$65536,'[6]Resumen OPEF'!#REF!,'[6]Resumen OPEF'!$K$1:$Q$65536</definedName>
    <definedName name="v" hidden="1">{FALSE,TRUE,-2.75,-17,483,255.75,FALSE,TRUE,TRUE,TRUE,0,9,#N/A,2,#N/A,27.4237288135593,27.5384615384615,1,FALSE,FALSE,3,TRUE,1,FALSE,75,"Swvu.Formato._.Corto.","ACwvu.Formato._.Corto.",#N/A,FALSE,FALSE,0.25,0.58,0.3,0.34,2,"","",FALSE,FALSE,FALSE,FALSE,1,#N/A,1,1,FALSE,FALSE,"Rwvu.Formato._.Corto.","Cwvu.Formato._.Corto.",FALSE,FALSE,FALSE,1,300,300,FALSE,FALSE,TRUE,TRUE,TRUE}</definedName>
    <definedName name="WERGFBNKL" hidden="1">{TRUE,TRUE,-2.75,-17.75,483,276.75,FALSE,TRUE,TRUE,TRUE,0,2,#N/A,1,#N/A,6.24489795918367,20,1,FALSE,FALSE,3,TRUE,1,FALSE,75,"Swvu.OPEF._.97.","ACwvu.OPEF._.97.",#N/A,FALSE,FALSE,1.88,0.787401575,0.39,1.56,1,"","",FALSE,FALSE,FALSE,FALSE,1,#N/A,1,1,"=R4C2:R117C9",FALSE,"Rwvu.OPEF._.97.",#N/A,FALSE,FALSE,FALSE,5,300,300,FALSE,FALSE,TRUE,TRUE,TRUE}</definedName>
    <definedName name="wvu.ComparEneMar9697." hidden="1">{TRUE,TRUE,-2.75,-17.75,483,255,FALSE,TRUE,TRUE,TRUE,0,43,#N/A,1,#N/A,9.08333333333333,25.6923076923077,1,FALSE,FALSE,3,TRUE,1,FALSE,75,"Swvu.ComparEneMar9697.","ACwvu.ComparEneMar9697.",#N/A,FALSE,FALSE,1.78,0.787401575,0.74,0.984251969,2,"","",FALSE,FALSE,FALSE,FALSE,1,#N/A,1,1,"=R3C3:R96C47",FALSE,"Rwvu.ComparEneMar9697.","Cwvu.ComparEneMar9697.",FALSE,FALSE,FALSE,1,300,300,FALSE,FALSE,TRUE,TRUE,TRUE}</definedName>
    <definedName name="wvu.EneFeb." hidden="1">{TRUE,TRUE,-2.75,-17.75,483,276.75,FALSE,TRUE,TRUE,TRUE,0,3,15,1,110,11,8,4,TRUE,TRUE,3,TRUE,1,TRUE,75,"Swvu.EneFeb.","ACwvu.EneFeb.",#N/A,FALSE,FALSE,1.24,0.787401575,0.74,0.984251969,1,"","",FALSE,FALSE,FALSE,FALSE,1,#N/A,1,1,#DIV/0!,FALSE,"Rwvu.EneFeb.","Cwvu.EneFeb.",FALSE,FALSE,FALSE,1,300,300,FALSE,FALSE,TRUE,TRUE,TRUE}</definedName>
    <definedName name="wvu.Formato._.Corto." hidden="1">{FALSE,TRUE,-2.75,-17,483,255.75,FALSE,TRUE,TRUE,TRUE,0,9,#N/A,2,#N/A,27.4237288135593,27.5384615384615,1,FALSE,FALSE,3,TRUE,1,FALSE,75,"Swvu.Formato._.Corto.","ACwvu.Formato._.Corto.",#N/A,FALSE,FALSE,0.25,0.58,0.3,0.34,2,"","",FALSE,FALSE,FALSE,FALSE,1,#N/A,1,1,FALSE,FALSE,"Rwvu.Formato._.Corto.","Cwvu.Formato._.Corto.",FALSE,FALSE,FALSE,1,300,300,FALSE,FALSE,TRUE,TRUE,TRUE}</definedName>
    <definedName name="wvu.Formato._.Total." hidden="1">{TRUE,TRUE,-2.75,-17,483,276.75,FALSE,TRUE,TRUE,TRUE,0,2,#N/A,1,#N/A,12.5875,23.9230769230769,1,FALSE,FALSE,3,TRUE,1,FALSE,75,"Swvu.Formato._.Total.","ACwvu.Formato._.Total.",#N/A,FALSE,FALSE,1.78,0.787401575,0.74,0.984251969,1,"","",FALSE,FALSE,FALSE,FALSE,1,#N/A,1,1,"=R3C3:R149C30",FALSE,"Rwvu.Formato._.Total.","Cwvu.Formato._.Total.",FALSE,FALSE,FALSE,5,300,300,FALSE,FALSE,TRUE,TRUE,TRUE}</definedName>
    <definedName name="wvu.OPEF._.96." hidden="1">{TRUE,TRUE,-2.75,-17.75,483,276.75,FALSE,TRUE,TRUE,TRUE,0,1,#N/A,4,#N/A,8.57142857142857,19.625,1,FALSE,FALSE,3,TRUE,1,FALSE,75,"Swvu.OPEF._.96.","ACwvu.OPEF._.96.",#N/A,FALSE,FALSE,1.88,0.787401575,0.39,0.6,1,"","",FALSE,FALSE,FALSE,FALSE,1,#N/A,1,1,"=R4C2:R117C13",FALSE,"Rwvu.OPEF._.96.",#N/A,FALSE,FALSE,FALSE,5,300,300,FALSE,FALSE,TRUE,TRUE,TRUE}</definedName>
    <definedName name="wvu.OPEF._.97." hidden="1">{TRUE,TRUE,-2.75,-17.75,483,276.75,FALSE,TRUE,TRUE,TRUE,0,2,#N/A,1,#N/A,6.24489795918367,20,1,FALSE,FALSE,3,TRUE,1,FALSE,75,"Swvu.OPEF._.97.","ACwvu.OPEF._.97.",#N/A,FALSE,FALSE,1.88,0.787401575,0.39,1.56,1,"","",FALSE,FALSE,FALSE,FALSE,1,#N/A,1,1,"=R4C2:R117C9",FALSE,"Rwvu.OPEF._.97.",#N/A,FALSE,FALSE,FALSE,5,300,300,FALSE,FALSE,TRUE,TRUE,TRUE}</definedName>
    <definedName name="XXXXXXXXXXXXX" hidden="1">{FALSE,TRUE,-2.75,-17,483,255.75,FALSE,TRUE,TRUE,TRUE,0,9,#N/A,2,#N/A,27.4237288135593,27.5384615384615,1,FALSE,FALSE,3,TRUE,1,FALSE,75,"Swvu.Formato._.Corto.","ACwvu.Formato._.Corto.",#N/A,FALSE,FALSE,0.25,0.58,0.3,0.34,2,"","",FALSE,FALSE,FALSE,FALSE,1,#N/A,1,1,FALSE,FALSE,"Rwvu.Formato._.Corto.","Cwvu.Formato._.Corto.",FALSE,FALSE,FALSE,1,300,300,FALSE,FALSE,TRUE,TRUE,TRUE}</definedName>
    <definedName name="year_vigencia_val">[5]parameters!$T$2</definedName>
    <definedName name="Z_91E95AE5_DCC2_11D0_8DF1_00805F2A002D_.wvu.Cols" hidden="1">'[6]Seguimiento CSF'!$L$1:$N$65536,'[6]Seguimiento CSF'!$R$1:$BU$65536</definedName>
    <definedName name="Z_91E95AE6_DCC2_11D0_8DF1_00805F2A002D_.wvu.Cols" hidden="1">'[6]Seguimiento CSF'!$L$1:$N$65536,'[6]Seguimiento CSF'!$Q$1:$AD$65536</definedName>
    <definedName name="Z_91E95AE6_DCC2_11D0_8DF1_00805F2A002D_.wvu.Rows" hidden="1">'[6]Seguimiento CSF'!#REF!,'[6]Seguimiento CSF'!#REF!</definedName>
    <definedName name="Z_91E95AE7_DCC2_11D0_8DF1_00805F2A002D_.wvu.Cols" hidden="1">'[6]Resumen MES OPEF'!$C$1:$C$65536,'[6]Resumen MES OPEF'!$N$1:$N$65536,'[6]Resumen MES OPEF'!$Y$1:$Y$65536,'[6]Resumen MES OPEF'!$AL$1:$AL$65536,'[6]Resumen MES OPEF'!$AV$1:$AV$65536,'[6]Resumen MES OPEF'!$BG$1:$BG$65536,'[6]Resumen MES OPEF'!$BR$1:$BR$65536,'[6]Resumen MES OPEF'!$CC$1:$CC$65536</definedName>
    <definedName name="Z_91E95AE8_DCC2_11D0_8DF1_00805F2A002D_.wvu.Cols" hidden="1">'[6]Seguimiento CSF'!$L$1:$N$65536,'[6]Seguimiento CSF'!$R$1:$AD$65536,'[6]Seguimiento CSF'!$AY$1:$AY$65536,'[6]Seguimiento CSF'!$BH$1:$BH$65536,'[6]Seguimiento CSF'!$BQ$1:$BQ$65536</definedName>
    <definedName name="Z_91E95AE9_DCC2_11D0_8DF1_00805F2A002D_.wvu.Cols" hidden="1">'[6]Seguimiento CSF'!$L$1:$N$65536,'[6]Seguimiento CSF'!$R$1:$AD$65536,'[6]Seguimiento CSF'!$AH$1:$AY$65536,'[6]Seguimiento CSF'!$BA$1:$BH$65536,'[6]Seguimiento CSF'!$BJ$1:$BQ$65536,'[6]Seguimiento CSF'!$BS$1:$CF$65536</definedName>
    <definedName name="Z_91E95AEB_DCC2_11D0_8DF1_00805F2A002D_.wvu.Cols" hidden="1">'[6]Resumen OPEF'!$E$1:$J$65536,'[6]Resumen OPEF'!$M$1:$Q$65536</definedName>
    <definedName name="Z_91E95AEC_DCC2_11D0_8DF1_00805F2A002D_.wvu.Cols" hidden="1">'[6]Resumen OPEF'!$C$1:$C$65536,'[6]Resumen OPEF'!$E$1:$E$65536,'[6]Resumen OPEF'!$H$1:$I$65536,'[6]Resumen OPEF'!$K$1:$L$65536,'[6]Resumen OPEF'!$O$1:$O$65536</definedName>
  </definedNames>
  <calcPr calcId="162913"/>
</workbook>
</file>

<file path=xl/calcChain.xml><?xml version="1.0" encoding="utf-8"?>
<calcChain xmlns="http://schemas.openxmlformats.org/spreadsheetml/2006/main">
  <c r="D93" i="8" l="1"/>
  <c r="UG174" i="7" l="1"/>
  <c r="UF174" i="7"/>
  <c r="UE174" i="7"/>
  <c r="UD174" i="7"/>
  <c r="UC174" i="7"/>
  <c r="UB174" i="7"/>
  <c r="UA174" i="7"/>
  <c r="TZ174" i="7"/>
  <c r="TY174" i="7"/>
  <c r="TX174" i="7"/>
  <c r="TW174" i="7"/>
  <c r="TV174" i="7"/>
  <c r="TU174" i="7"/>
  <c r="TT174" i="7"/>
  <c r="TS174" i="7"/>
  <c r="TR174" i="7"/>
  <c r="TQ174" i="7"/>
  <c r="TP174" i="7"/>
  <c r="TO174" i="7"/>
  <c r="TN174" i="7"/>
  <c r="TM174" i="7"/>
  <c r="TL174" i="7"/>
  <c r="TK174" i="7"/>
  <c r="TH174" i="7"/>
  <c r="TG174" i="7"/>
  <c r="TF174" i="7"/>
  <c r="TE174" i="7"/>
  <c r="TD174" i="7"/>
  <c r="TC174" i="7"/>
  <c r="TB174" i="7"/>
  <c r="TA174" i="7"/>
  <c r="SZ174" i="7"/>
  <c r="SY174" i="7"/>
  <c r="SX174" i="7"/>
  <c r="SW174" i="7"/>
  <c r="SV174" i="7"/>
  <c r="SU174" i="7"/>
  <c r="ST174" i="7"/>
  <c r="SS174" i="7"/>
  <c r="SR174" i="7"/>
  <c r="SQ174" i="7"/>
  <c r="SP174" i="7"/>
  <c r="SO174" i="7"/>
  <c r="SN174" i="7"/>
  <c r="SM174" i="7"/>
  <c r="SL174" i="7"/>
  <c r="SK174" i="7"/>
  <c r="SJ174" i="7"/>
  <c r="SI174" i="7"/>
  <c r="SH174" i="7"/>
  <c r="SG174" i="7"/>
  <c r="SF174" i="7"/>
  <c r="SE174" i="7"/>
  <c r="SD174" i="7"/>
  <c r="SC174" i="7"/>
  <c r="SB174" i="7"/>
  <c r="SA174" i="7"/>
  <c r="RZ174" i="7"/>
  <c r="RY174" i="7"/>
  <c r="RX174" i="7"/>
  <c r="RW174" i="7"/>
  <c r="RV174" i="7"/>
  <c r="RU174" i="7"/>
  <c r="RT174" i="7"/>
  <c r="RS174" i="7"/>
  <c r="RR174" i="7"/>
  <c r="RQ174" i="7"/>
  <c r="RP174" i="7"/>
  <c r="RO174" i="7"/>
  <c r="RN174" i="7"/>
  <c r="RM174" i="7"/>
  <c r="RL174" i="7"/>
  <c r="RK174" i="7"/>
  <c r="RJ174" i="7"/>
  <c r="RI174" i="7"/>
  <c r="RH174" i="7"/>
  <c r="RG174" i="7"/>
  <c r="RF174" i="7"/>
  <c r="RE174" i="7"/>
  <c r="RD174" i="7"/>
  <c r="RC174" i="7"/>
  <c r="RB174" i="7"/>
  <c r="RA174" i="7"/>
  <c r="QZ174" i="7"/>
  <c r="QY174" i="7"/>
  <c r="QX174" i="7"/>
  <c r="QW174" i="7"/>
  <c r="QV174" i="7"/>
  <c r="QU174" i="7"/>
  <c r="QT174" i="7"/>
  <c r="QS174" i="7"/>
  <c r="QR174" i="7"/>
  <c r="QQ174" i="7"/>
  <c r="QP174" i="7"/>
  <c r="QO174" i="7"/>
  <c r="QN174" i="7"/>
  <c r="QM174" i="7"/>
  <c r="QL174" i="7"/>
  <c r="QK174" i="7"/>
  <c r="QJ174" i="7"/>
  <c r="QI174" i="7"/>
  <c r="QH174" i="7"/>
  <c r="QG174" i="7"/>
  <c r="QF174" i="7"/>
  <c r="QE174" i="7"/>
  <c r="QD174" i="7"/>
  <c r="QC174" i="7"/>
  <c r="QB174" i="7"/>
  <c r="QA174" i="7"/>
  <c r="PZ174" i="7"/>
  <c r="PY174" i="7"/>
  <c r="PX174" i="7"/>
  <c r="PW174" i="7"/>
  <c r="PV174" i="7"/>
  <c r="PU174" i="7"/>
  <c r="PT174" i="7"/>
  <c r="PS174" i="7"/>
  <c r="PR174" i="7"/>
  <c r="PQ174" i="7"/>
  <c r="PP174" i="7"/>
  <c r="PO174" i="7"/>
  <c r="PN174" i="7"/>
  <c r="PM174" i="7"/>
  <c r="PL174" i="7"/>
  <c r="PK174" i="7"/>
  <c r="PJ174" i="7"/>
  <c r="PI174" i="7"/>
  <c r="PH174" i="7"/>
  <c r="PG174" i="7"/>
  <c r="PF174" i="7"/>
  <c r="PE174" i="7"/>
  <c r="PD174" i="7"/>
  <c r="PC174" i="7"/>
  <c r="PB174" i="7"/>
  <c r="PA174" i="7"/>
  <c r="OZ174" i="7"/>
  <c r="OY174" i="7"/>
  <c r="OX174" i="7"/>
  <c r="OW174" i="7"/>
  <c r="OV174" i="7"/>
  <c r="OU174" i="7"/>
  <c r="OT174" i="7"/>
  <c r="OS174" i="7"/>
  <c r="OR174" i="7"/>
  <c r="OQ174" i="7"/>
  <c r="OP174" i="7"/>
  <c r="OO174" i="7"/>
  <c r="ON174" i="7"/>
  <c r="OM174" i="7"/>
  <c r="OL174" i="7"/>
  <c r="OK174" i="7"/>
  <c r="OJ174" i="7"/>
  <c r="OI174" i="7"/>
  <c r="OH174" i="7"/>
  <c r="OG174" i="7"/>
  <c r="OF174" i="7"/>
  <c r="OE174" i="7"/>
  <c r="OD174" i="7"/>
  <c r="OC174" i="7"/>
  <c r="OB174" i="7"/>
  <c r="OA174" i="7"/>
  <c r="NZ174" i="7"/>
  <c r="NY174" i="7"/>
  <c r="NX174" i="7"/>
  <c r="NW174" i="7"/>
  <c r="NV174" i="7"/>
  <c r="NU174" i="7"/>
  <c r="NT174" i="7"/>
  <c r="NS174" i="7"/>
  <c r="NR174" i="7"/>
  <c r="NQ174" i="7"/>
  <c r="NP174" i="7"/>
  <c r="NO174" i="7"/>
  <c r="NN174" i="7"/>
  <c r="NM174" i="7"/>
  <c r="NL174" i="7"/>
  <c r="NK174" i="7"/>
  <c r="NJ174" i="7"/>
  <c r="NI174" i="7"/>
  <c r="NH174" i="7"/>
  <c r="NG174" i="7"/>
  <c r="NF174" i="7"/>
  <c r="NE174" i="7"/>
  <c r="ND174" i="7"/>
  <c r="NC174" i="7"/>
  <c r="NB174" i="7"/>
  <c r="NA174" i="7"/>
  <c r="MZ174" i="7"/>
  <c r="MY174" i="7"/>
  <c r="MX174" i="7"/>
  <c r="MW174" i="7"/>
  <c r="MV174" i="7"/>
  <c r="MU174" i="7"/>
  <c r="MT174" i="7"/>
  <c r="MS174" i="7"/>
  <c r="MR174" i="7"/>
  <c r="MQ174" i="7"/>
  <c r="MP174" i="7"/>
  <c r="MO174" i="7"/>
  <c r="MN174" i="7"/>
  <c r="MM174" i="7"/>
  <c r="ML174" i="7"/>
  <c r="MK174" i="7"/>
  <c r="MJ174" i="7"/>
  <c r="MI174" i="7"/>
  <c r="MH174" i="7"/>
  <c r="MG174" i="7"/>
  <c r="MF174" i="7"/>
  <c r="ME174" i="7"/>
  <c r="MD174" i="7"/>
  <c r="MC174" i="7"/>
  <c r="MB174" i="7"/>
  <c r="MA174" i="7"/>
  <c r="LZ174" i="7"/>
  <c r="LY174" i="7"/>
  <c r="LX174" i="7"/>
  <c r="LW174" i="7"/>
  <c r="LV174" i="7"/>
  <c r="LU174" i="7"/>
  <c r="LT174" i="7"/>
  <c r="LS174" i="7"/>
  <c r="LR174" i="7"/>
  <c r="LQ174" i="7"/>
  <c r="LP174" i="7"/>
  <c r="LO174" i="7"/>
  <c r="LN174" i="7"/>
  <c r="LM174" i="7"/>
  <c r="LL174" i="7"/>
  <c r="LK174" i="7"/>
  <c r="LJ174" i="7"/>
  <c r="LI174" i="7"/>
  <c r="LH174" i="7"/>
  <c r="LG174" i="7"/>
  <c r="LF174" i="7"/>
  <c r="LE174" i="7"/>
  <c r="LD174" i="7"/>
  <c r="LC174" i="7"/>
  <c r="LB174" i="7"/>
  <c r="LA174" i="7"/>
  <c r="KZ174" i="7"/>
  <c r="KY174" i="7"/>
  <c r="KX174" i="7"/>
  <c r="KW174" i="7"/>
  <c r="KV174" i="7"/>
  <c r="KU174" i="7"/>
  <c r="KT174" i="7"/>
  <c r="KS174" i="7"/>
  <c r="KR174" i="7"/>
  <c r="KQ174" i="7"/>
  <c r="KP174" i="7"/>
  <c r="KO174" i="7"/>
  <c r="KN174" i="7"/>
  <c r="KM174" i="7"/>
  <c r="KL174" i="7"/>
  <c r="KK174" i="7"/>
  <c r="KJ174" i="7"/>
  <c r="KI174" i="7"/>
  <c r="KH174" i="7"/>
  <c r="KG174" i="7"/>
  <c r="KF174" i="7"/>
  <c r="KE174" i="7"/>
  <c r="KD174" i="7"/>
  <c r="KC174" i="7"/>
  <c r="KB174" i="7"/>
  <c r="KA174" i="7"/>
  <c r="JZ174" i="7"/>
  <c r="JY174" i="7"/>
  <c r="JX174" i="7"/>
  <c r="JW174" i="7"/>
  <c r="JV174" i="7"/>
  <c r="JU174" i="7"/>
  <c r="JT174" i="7"/>
  <c r="JS174" i="7"/>
  <c r="JR174" i="7"/>
  <c r="JQ174" i="7"/>
  <c r="JP174" i="7"/>
  <c r="JO174" i="7"/>
  <c r="JN174" i="7"/>
  <c r="JM174" i="7"/>
  <c r="JL174" i="7"/>
  <c r="JK174" i="7"/>
  <c r="JJ174" i="7"/>
  <c r="JI174" i="7"/>
  <c r="JH174" i="7"/>
  <c r="JG174" i="7"/>
  <c r="JF174" i="7"/>
  <c r="JE174" i="7"/>
  <c r="JD174" i="7"/>
  <c r="JC174" i="7"/>
  <c r="JB174" i="7"/>
  <c r="JA174" i="7"/>
  <c r="IZ174" i="7"/>
  <c r="IY174" i="7"/>
  <c r="IX174" i="7"/>
  <c r="IW174" i="7"/>
  <c r="IV174" i="7"/>
  <c r="IU174" i="7"/>
  <c r="IT174" i="7"/>
  <c r="IS174" i="7"/>
  <c r="IR174" i="7"/>
  <c r="IQ174" i="7"/>
  <c r="IP174" i="7"/>
  <c r="IO174" i="7"/>
  <c r="IN174" i="7"/>
  <c r="IM174" i="7"/>
  <c r="IL174" i="7"/>
  <c r="IK174" i="7"/>
  <c r="IJ174" i="7"/>
  <c r="II174" i="7"/>
  <c r="IH174" i="7"/>
  <c r="IG174" i="7"/>
  <c r="IF174" i="7"/>
  <c r="IE174" i="7"/>
  <c r="ID174" i="7"/>
  <c r="IC174" i="7"/>
  <c r="IB174" i="7"/>
  <c r="IA174" i="7"/>
  <c r="HZ174" i="7"/>
  <c r="HY174" i="7"/>
  <c r="HX174" i="7"/>
  <c r="HW174" i="7"/>
  <c r="HV174" i="7"/>
  <c r="HU174" i="7"/>
  <c r="HT174" i="7"/>
  <c r="HS174" i="7"/>
  <c r="HR174" i="7"/>
  <c r="HQ174" i="7"/>
  <c r="HP174" i="7"/>
  <c r="HO174" i="7"/>
  <c r="HN174" i="7"/>
  <c r="HM174" i="7"/>
  <c r="HL174" i="7"/>
  <c r="HK174" i="7"/>
  <c r="HJ174" i="7"/>
  <c r="HI174" i="7"/>
  <c r="HH174" i="7"/>
  <c r="HG174" i="7"/>
  <c r="HF174" i="7"/>
  <c r="HE174" i="7"/>
  <c r="HD174" i="7"/>
  <c r="HC174" i="7"/>
  <c r="HB174" i="7"/>
  <c r="HA174" i="7"/>
  <c r="GZ174" i="7"/>
  <c r="GY174" i="7"/>
  <c r="GX174" i="7"/>
  <c r="GW174" i="7"/>
  <c r="GV174" i="7"/>
  <c r="GU174" i="7"/>
  <c r="GT174" i="7"/>
  <c r="GS174" i="7"/>
  <c r="GR174" i="7"/>
  <c r="GQ174" i="7"/>
  <c r="GP174" i="7"/>
  <c r="GO174" i="7"/>
  <c r="GN174" i="7"/>
  <c r="GM174" i="7"/>
  <c r="GL174" i="7"/>
  <c r="GK174" i="7"/>
  <c r="GJ174" i="7"/>
  <c r="GI174" i="7"/>
  <c r="GH174" i="7"/>
  <c r="GG174" i="7"/>
  <c r="GF174" i="7"/>
  <c r="GE174" i="7"/>
  <c r="GD174" i="7"/>
  <c r="GC174" i="7"/>
  <c r="GB174" i="7"/>
  <c r="GA174" i="7"/>
  <c r="FZ174" i="7"/>
  <c r="FY174" i="7"/>
  <c r="FX174" i="7"/>
  <c r="FW174" i="7"/>
  <c r="FV174" i="7"/>
  <c r="FU174" i="7"/>
  <c r="FT174" i="7"/>
  <c r="FS174" i="7"/>
  <c r="FR174" i="7"/>
  <c r="FQ174" i="7"/>
  <c r="FP174" i="7"/>
  <c r="FO174" i="7"/>
  <c r="FN174" i="7"/>
  <c r="FM174" i="7"/>
  <c r="FL174" i="7"/>
  <c r="FK174" i="7"/>
  <c r="FJ174" i="7"/>
  <c r="FI174" i="7"/>
  <c r="FH174" i="7"/>
  <c r="FG174" i="7"/>
  <c r="FF174" i="7"/>
  <c r="FE174" i="7"/>
  <c r="FD174" i="7"/>
  <c r="FC174" i="7"/>
  <c r="FB174" i="7"/>
  <c r="FA174" i="7"/>
  <c r="EZ174" i="7"/>
  <c r="EY174" i="7"/>
  <c r="EX174" i="7"/>
  <c r="EW174" i="7"/>
  <c r="EV174" i="7"/>
  <c r="EU174" i="7"/>
  <c r="ET174" i="7"/>
  <c r="ES174" i="7"/>
  <c r="ER174" i="7"/>
  <c r="EQ174" i="7"/>
  <c r="EP174" i="7"/>
  <c r="EO174" i="7"/>
  <c r="EN174" i="7"/>
  <c r="EM174" i="7"/>
  <c r="EL174" i="7"/>
  <c r="EK174" i="7"/>
  <c r="EJ174" i="7"/>
  <c r="EI174" i="7"/>
  <c r="EH174" i="7"/>
  <c r="EG174" i="7"/>
  <c r="EF174" i="7"/>
  <c r="EE174" i="7"/>
  <c r="ED174" i="7"/>
  <c r="EC174" i="7"/>
  <c r="EB174" i="7"/>
  <c r="EA174" i="7"/>
  <c r="DZ174" i="7"/>
  <c r="DY174" i="7"/>
  <c r="DX174" i="7"/>
  <c r="DW174" i="7"/>
  <c r="DV174" i="7"/>
  <c r="DU174" i="7"/>
  <c r="DT174" i="7"/>
  <c r="DS174" i="7"/>
  <c r="DR174" i="7"/>
  <c r="DQ174" i="7"/>
  <c r="DP174" i="7"/>
  <c r="DO174" i="7"/>
  <c r="DN174" i="7"/>
  <c r="DM174" i="7"/>
  <c r="DL174" i="7"/>
  <c r="DK174" i="7"/>
  <c r="DJ174" i="7"/>
  <c r="DI174" i="7"/>
  <c r="DH174" i="7"/>
  <c r="DG174" i="7"/>
  <c r="DF174" i="7"/>
  <c r="DE174" i="7"/>
  <c r="DD174" i="7"/>
  <c r="DC174" i="7"/>
  <c r="DB174" i="7"/>
  <c r="DA174" i="7"/>
  <c r="CZ174" i="7"/>
  <c r="CY174" i="7"/>
  <c r="CX174" i="7"/>
  <c r="CW174" i="7"/>
  <c r="CV174" i="7"/>
  <c r="CU174" i="7"/>
  <c r="CT174" i="7"/>
  <c r="CS174" i="7"/>
  <c r="CR174" i="7"/>
  <c r="CQ174" i="7"/>
  <c r="CP174" i="7"/>
  <c r="CO174" i="7"/>
  <c r="CN174" i="7"/>
  <c r="CM174" i="7"/>
  <c r="CL174" i="7"/>
  <c r="CK174" i="7"/>
  <c r="CJ174" i="7"/>
  <c r="CI174" i="7"/>
  <c r="CH174" i="7"/>
  <c r="CG174" i="7"/>
  <c r="CF174" i="7"/>
  <c r="CE174" i="7"/>
  <c r="CD174" i="7"/>
  <c r="CC174" i="7"/>
  <c r="CB174" i="7"/>
  <c r="CA174" i="7"/>
  <c r="BZ174" i="7"/>
  <c r="BY174" i="7"/>
  <c r="BX174" i="7"/>
  <c r="BW174" i="7"/>
  <c r="BV174" i="7"/>
  <c r="BU174" i="7"/>
  <c r="BT174" i="7"/>
  <c r="BS174" i="7"/>
  <c r="BR174" i="7"/>
  <c r="BQ174" i="7"/>
  <c r="BP174" i="7"/>
  <c r="BO174" i="7"/>
  <c r="BN174" i="7"/>
  <c r="BM174" i="7"/>
  <c r="BL174" i="7"/>
  <c r="BK174" i="7"/>
  <c r="BJ174" i="7"/>
  <c r="BI174" i="7"/>
  <c r="BH174" i="7"/>
  <c r="BG174" i="7"/>
  <c r="BF174" i="7"/>
  <c r="BE174" i="7"/>
  <c r="BD174" i="7"/>
  <c r="BC174" i="7"/>
  <c r="BB174" i="7"/>
  <c r="BA174" i="7"/>
  <c r="AZ174" i="7"/>
  <c r="AY174" i="7"/>
  <c r="AX174" i="7"/>
  <c r="AW174" i="7"/>
  <c r="AV174" i="7"/>
  <c r="AU174" i="7"/>
  <c r="AT174" i="7"/>
  <c r="AS174" i="7"/>
  <c r="AR174" i="7"/>
  <c r="AQ174" i="7"/>
  <c r="AP174" i="7"/>
  <c r="AO174" i="7"/>
  <c r="AN174" i="7"/>
  <c r="AM174" i="7"/>
  <c r="AL174" i="7"/>
  <c r="AK174" i="7"/>
  <c r="AJ174" i="7"/>
  <c r="AI174" i="7"/>
  <c r="AH174" i="7"/>
  <c r="AG174" i="7"/>
  <c r="AF174" i="7"/>
  <c r="AE174" i="7"/>
  <c r="AD174" i="7"/>
  <c r="AC174" i="7"/>
  <c r="AB174" i="7"/>
  <c r="AA174" i="7"/>
  <c r="Z174" i="7"/>
  <c r="Y174" i="7"/>
  <c r="X174" i="7"/>
  <c r="W174" i="7"/>
  <c r="V174" i="7"/>
  <c r="U174" i="7"/>
  <c r="T174" i="7"/>
  <c r="S174" i="7"/>
  <c r="R174" i="7"/>
  <c r="Q174" i="7"/>
  <c r="P174" i="7"/>
  <c r="O174" i="7"/>
  <c r="N174" i="7"/>
  <c r="M174" i="7"/>
  <c r="L174" i="7"/>
  <c r="K174" i="7"/>
  <c r="J174" i="7"/>
  <c r="I174" i="7"/>
  <c r="H174" i="7"/>
  <c r="P7" i="8" s="1"/>
  <c r="G174" i="7"/>
  <c r="F174" i="7"/>
  <c r="E174" i="7"/>
  <c r="D174" i="7"/>
  <c r="C174" i="7"/>
  <c r="J25" i="38"/>
  <c r="J20" i="38"/>
  <c r="J13" i="38"/>
  <c r="J8" i="38"/>
  <c r="AO25" i="38"/>
  <c r="AO20" i="38"/>
  <c r="AO13" i="38"/>
  <c r="AO8" i="38"/>
  <c r="AL766" i="38"/>
  <c r="AL765" i="38"/>
  <c r="AL764" i="38"/>
  <c r="AL763" i="38"/>
  <c r="AL762" i="38"/>
  <c r="AL761" i="38"/>
  <c r="AL760" i="38"/>
  <c r="AL759" i="38"/>
  <c r="AL758" i="38"/>
  <c r="AL757" i="38"/>
  <c r="AL756" i="38"/>
  <c r="AL755" i="38"/>
  <c r="AL754" i="38"/>
  <c r="AL753" i="38"/>
  <c r="AL752" i="38"/>
  <c r="AL751" i="38"/>
  <c r="AL750" i="38"/>
  <c r="AL749" i="38"/>
  <c r="AL748" i="38"/>
  <c r="AL747" i="38"/>
  <c r="AL746" i="38"/>
  <c r="AL745" i="38"/>
  <c r="AL744" i="38"/>
  <c r="AL743" i="38"/>
  <c r="AL742" i="38"/>
  <c r="AL741" i="38"/>
  <c r="AL740" i="38"/>
  <c r="AL739" i="38"/>
  <c r="AL738" i="38"/>
  <c r="AL737" i="38"/>
  <c r="AL736" i="38"/>
  <c r="AL735" i="38"/>
  <c r="AL734" i="38"/>
  <c r="AL733" i="38"/>
  <c r="AL732" i="38"/>
  <c r="AL731" i="38"/>
  <c r="AL730" i="38"/>
  <c r="AL729" i="38"/>
  <c r="AL728" i="38"/>
  <c r="AL727" i="38"/>
  <c r="AL726" i="38"/>
  <c r="AL725" i="38"/>
  <c r="AL724" i="38"/>
  <c r="AL723" i="38"/>
  <c r="AL722" i="38"/>
  <c r="AL721" i="38"/>
  <c r="AL720" i="38"/>
  <c r="AL719" i="38"/>
  <c r="AL718" i="38"/>
  <c r="AL717" i="38"/>
  <c r="AL716" i="38"/>
  <c r="AL715" i="38"/>
  <c r="AL714" i="38"/>
  <c r="AL713" i="38"/>
  <c r="AL712" i="38"/>
  <c r="AL711" i="38"/>
  <c r="AL710" i="38"/>
  <c r="AL709" i="38"/>
  <c r="AL708" i="38"/>
  <c r="AL707" i="38"/>
  <c r="AL706" i="38"/>
  <c r="AL705" i="38"/>
  <c r="AL704" i="38"/>
  <c r="AL703" i="38"/>
  <c r="AL702" i="38"/>
  <c r="AL701" i="38"/>
  <c r="AL700" i="38"/>
  <c r="AL699" i="38"/>
  <c r="AL698" i="38"/>
  <c r="AL697" i="38"/>
  <c r="AL696" i="38"/>
  <c r="AL695" i="38"/>
  <c r="AL694" i="38"/>
  <c r="AL693" i="38"/>
  <c r="AL692" i="38"/>
  <c r="AL691" i="38"/>
  <c r="AL690" i="38"/>
  <c r="AL689" i="38"/>
  <c r="AL688" i="38"/>
  <c r="AL687" i="38"/>
  <c r="AL686" i="38"/>
  <c r="AL685" i="38"/>
  <c r="AL684" i="38"/>
  <c r="AL683" i="38"/>
  <c r="AL682" i="38"/>
  <c r="AL681" i="38"/>
  <c r="AL680" i="38"/>
  <c r="AL679" i="38"/>
  <c r="AL678" i="38"/>
  <c r="AL677" i="38"/>
  <c r="AL676" i="38"/>
  <c r="AL675" i="38"/>
  <c r="AL674" i="38"/>
  <c r="AL673" i="38"/>
  <c r="AL672" i="38"/>
  <c r="AL671" i="38"/>
  <c r="AL670" i="38"/>
  <c r="AL669" i="38"/>
  <c r="AL668" i="38"/>
  <c r="AL667" i="38"/>
  <c r="AL666" i="38"/>
  <c r="AL665" i="38"/>
  <c r="AL664" i="38"/>
  <c r="AL663" i="38"/>
  <c r="AL662" i="38"/>
  <c r="AL661" i="38"/>
  <c r="AL660" i="38"/>
  <c r="AL659" i="38"/>
  <c r="AL658" i="38"/>
  <c r="AL657" i="38"/>
  <c r="AL656" i="38"/>
  <c r="AL655" i="38"/>
  <c r="AL654" i="38"/>
  <c r="AL653" i="38"/>
  <c r="AL652" i="38"/>
  <c r="AL651" i="38"/>
  <c r="AL650" i="38"/>
  <c r="AL649" i="38"/>
  <c r="AL648" i="38"/>
  <c r="AL647" i="38"/>
  <c r="AL646" i="38"/>
  <c r="AL645" i="38"/>
  <c r="AL644" i="38"/>
  <c r="AL643" i="38"/>
  <c r="AL642" i="38"/>
  <c r="AL641" i="38"/>
  <c r="AL640" i="38"/>
  <c r="AL639" i="38"/>
  <c r="AL638" i="38"/>
  <c r="AL637" i="38"/>
  <c r="AL636" i="38"/>
  <c r="AL635" i="38"/>
  <c r="AL634" i="38"/>
  <c r="AL633" i="38"/>
  <c r="AL632" i="38"/>
  <c r="AL631" i="38"/>
  <c r="AL630" i="38"/>
  <c r="AL629" i="38"/>
  <c r="AL628" i="38"/>
  <c r="AL627" i="38"/>
  <c r="AL626" i="38"/>
  <c r="AL625" i="38"/>
  <c r="AL624" i="38"/>
  <c r="AL623" i="38"/>
  <c r="AL622" i="38"/>
  <c r="AL621" i="38"/>
  <c r="AL620" i="38"/>
  <c r="AL619" i="38"/>
  <c r="AL618" i="38"/>
  <c r="AL617" i="38"/>
  <c r="AL616" i="38"/>
  <c r="AL615" i="38"/>
  <c r="AL614" i="38"/>
  <c r="AL613" i="38"/>
  <c r="AL612" i="38"/>
  <c r="AL611" i="38"/>
  <c r="AL610" i="38"/>
  <c r="AL609" i="38"/>
  <c r="AL608" i="38"/>
  <c r="AL607" i="38"/>
  <c r="AL606" i="38"/>
  <c r="AL605" i="38"/>
  <c r="AL604" i="38"/>
  <c r="AL603" i="38"/>
  <c r="AL602" i="38"/>
  <c r="AL601" i="38"/>
  <c r="AL600" i="38"/>
  <c r="AL599" i="38"/>
  <c r="AL598" i="38"/>
  <c r="AL597" i="38"/>
  <c r="AL596" i="38"/>
  <c r="AL595" i="38"/>
  <c r="AL594" i="38"/>
  <c r="AL593" i="38"/>
  <c r="AL592" i="38"/>
  <c r="AL591" i="38"/>
  <c r="AL590" i="38"/>
  <c r="AL589" i="38"/>
  <c r="AL588" i="38"/>
  <c r="AL587" i="38"/>
  <c r="AL586" i="38"/>
  <c r="AL585" i="38"/>
  <c r="AL584" i="38"/>
  <c r="AL583" i="38"/>
  <c r="AL582" i="38"/>
  <c r="AL581" i="38"/>
  <c r="AL580" i="38"/>
  <c r="AL579" i="38"/>
  <c r="AL578" i="38"/>
  <c r="AL577" i="38"/>
  <c r="AL576" i="38"/>
  <c r="AL575" i="38"/>
  <c r="AL574" i="38"/>
  <c r="AL573" i="38"/>
  <c r="AL572" i="38"/>
  <c r="AL571" i="38"/>
  <c r="AL570" i="38"/>
  <c r="AL569" i="38"/>
  <c r="AL568" i="38"/>
  <c r="AL567" i="38"/>
  <c r="AL566" i="38"/>
  <c r="AL565" i="38"/>
  <c r="AL564" i="38"/>
  <c r="AL563" i="38"/>
  <c r="AL562" i="38"/>
  <c r="AL561" i="38"/>
  <c r="AL560" i="38"/>
  <c r="AL559" i="38"/>
  <c r="AL558" i="38"/>
  <c r="AL557" i="38"/>
  <c r="AL556" i="38"/>
  <c r="AL555" i="38"/>
  <c r="AL554" i="38"/>
  <c r="AL553" i="38"/>
  <c r="AL552" i="38"/>
  <c r="AL551" i="38"/>
  <c r="AL550" i="38"/>
  <c r="AL549" i="38"/>
  <c r="AL548" i="38"/>
  <c r="AL547" i="38"/>
  <c r="AL546" i="38"/>
  <c r="AL545" i="38"/>
  <c r="AL544" i="38"/>
  <c r="AL543" i="38"/>
  <c r="AL542" i="38"/>
  <c r="AL541" i="38"/>
  <c r="AL540" i="38"/>
  <c r="AL539" i="38"/>
  <c r="AL538" i="38"/>
  <c r="AL537" i="38"/>
  <c r="AL536" i="38"/>
  <c r="AL535" i="38"/>
  <c r="AL534" i="38"/>
  <c r="AL533" i="38"/>
  <c r="AL532" i="38"/>
  <c r="AL531" i="38"/>
  <c r="AL530" i="38"/>
  <c r="AL529" i="38"/>
  <c r="AL528" i="38"/>
  <c r="AL527" i="38"/>
  <c r="AL526" i="38"/>
  <c r="AL525" i="38"/>
  <c r="AL524" i="38"/>
  <c r="AL523" i="38"/>
  <c r="AL522" i="38"/>
  <c r="AL521" i="38"/>
  <c r="AL520" i="38"/>
  <c r="AL519" i="38"/>
  <c r="AL518" i="38"/>
  <c r="AL517" i="38"/>
  <c r="AL516" i="38"/>
  <c r="AL515" i="38"/>
  <c r="AL514" i="38"/>
  <c r="AL513" i="38"/>
  <c r="AL512" i="38"/>
  <c r="AL511" i="38"/>
  <c r="AL510" i="38"/>
  <c r="AL509" i="38"/>
  <c r="AL508" i="38"/>
  <c r="AL507" i="38"/>
  <c r="AL506" i="38"/>
  <c r="AL505" i="38"/>
  <c r="AL504" i="38"/>
  <c r="AL503" i="38"/>
  <c r="AL502" i="38"/>
  <c r="AL501" i="38"/>
  <c r="AL500" i="38"/>
  <c r="AL499" i="38"/>
  <c r="AL498" i="38"/>
  <c r="AL497" i="38"/>
  <c r="AL496" i="38"/>
  <c r="AL495" i="38"/>
  <c r="AL494" i="38"/>
  <c r="AL493" i="38"/>
  <c r="AL492" i="38"/>
  <c r="AL491" i="38"/>
  <c r="AL490" i="38"/>
  <c r="AL489" i="38"/>
  <c r="AL488" i="38"/>
  <c r="AL487" i="38"/>
  <c r="AL486" i="38"/>
  <c r="AL485" i="38"/>
  <c r="AL484" i="38"/>
  <c r="AL483" i="38"/>
  <c r="AL482" i="38"/>
  <c r="AL481" i="38"/>
  <c r="AL480" i="38"/>
  <c r="AL479" i="38"/>
  <c r="AL478" i="38"/>
  <c r="AL477" i="38"/>
  <c r="AL476" i="38"/>
  <c r="AL475" i="38"/>
  <c r="AL474" i="38"/>
  <c r="AL473" i="38"/>
  <c r="AL472" i="38"/>
  <c r="AL471" i="38"/>
  <c r="AL470" i="38"/>
  <c r="AL469" i="38"/>
  <c r="AL468" i="38"/>
  <c r="AL467" i="38"/>
  <c r="AL466" i="38"/>
  <c r="AL465" i="38"/>
  <c r="AL464" i="38"/>
  <c r="AL463" i="38"/>
  <c r="AL462" i="38"/>
  <c r="AL461" i="38"/>
  <c r="AL460" i="38"/>
  <c r="AL459" i="38"/>
  <c r="AL458" i="38"/>
  <c r="AL457" i="38"/>
  <c r="AL456" i="38"/>
  <c r="AL455" i="38"/>
  <c r="AL454" i="38"/>
  <c r="AL453" i="38"/>
  <c r="AL452" i="38"/>
  <c r="AL451" i="38"/>
  <c r="AL450" i="38"/>
  <c r="AL449" i="38"/>
  <c r="AL448" i="38"/>
  <c r="AL447" i="38"/>
  <c r="AL446" i="38"/>
  <c r="AL445" i="38"/>
  <c r="AL444" i="38"/>
  <c r="AL443" i="38"/>
  <c r="AL442" i="38"/>
  <c r="AL441" i="38"/>
  <c r="AL440" i="38"/>
  <c r="AL439" i="38"/>
  <c r="AL438" i="38"/>
  <c r="AL437" i="38"/>
  <c r="AL436" i="38"/>
  <c r="AL435" i="38"/>
  <c r="AL434" i="38"/>
  <c r="AL433" i="38"/>
  <c r="AL432" i="38"/>
  <c r="AL431" i="38"/>
  <c r="AL430" i="38"/>
  <c r="AL429" i="38"/>
  <c r="AL428" i="38"/>
  <c r="AL427" i="38"/>
  <c r="AL426" i="38"/>
  <c r="AL425" i="38"/>
  <c r="AL424" i="38"/>
  <c r="AL423" i="38"/>
  <c r="AL422" i="38"/>
  <c r="AL421" i="38"/>
  <c r="AL420" i="38"/>
  <c r="AL419" i="38"/>
  <c r="AL418" i="38"/>
  <c r="AL417" i="38"/>
  <c r="AL416" i="38"/>
  <c r="AL415" i="38"/>
  <c r="AL414" i="38"/>
  <c r="AL413" i="38"/>
  <c r="AL412" i="38"/>
  <c r="AL411" i="38"/>
  <c r="AL410" i="38"/>
  <c r="AL409" i="38"/>
  <c r="AL408" i="38"/>
  <c r="AL407" i="38"/>
  <c r="AL406" i="38"/>
  <c r="AL405" i="38"/>
  <c r="AL404" i="38"/>
  <c r="AL403" i="38"/>
  <c r="AL402" i="38"/>
  <c r="AL401" i="38"/>
  <c r="AL400" i="38"/>
  <c r="AL399" i="38"/>
  <c r="AL398" i="38"/>
  <c r="AL397" i="38"/>
  <c r="AL396" i="38"/>
  <c r="AL395" i="38"/>
  <c r="AL394" i="38"/>
  <c r="AL393" i="38"/>
  <c r="AL392" i="38"/>
  <c r="AL391" i="38"/>
  <c r="AL390" i="38"/>
  <c r="AL389" i="38"/>
  <c r="AL388" i="38"/>
  <c r="AL387" i="38"/>
  <c r="AL386" i="38"/>
  <c r="AL385" i="38"/>
  <c r="AL384" i="38"/>
  <c r="AL383" i="38"/>
  <c r="AL382" i="38"/>
  <c r="AL381" i="38"/>
  <c r="AL380" i="38"/>
  <c r="AL379" i="38"/>
  <c r="AL378" i="38"/>
  <c r="AL377" i="38"/>
  <c r="AL376" i="38"/>
  <c r="AL375" i="38"/>
  <c r="AL374" i="38"/>
  <c r="AL373" i="38"/>
  <c r="AL372" i="38"/>
  <c r="AL371" i="38"/>
  <c r="AL370" i="38"/>
  <c r="AL369" i="38"/>
  <c r="AL368" i="38"/>
  <c r="AL367" i="38"/>
  <c r="AL366" i="38"/>
  <c r="AL365" i="38"/>
  <c r="AL364" i="38"/>
  <c r="AL363" i="38"/>
  <c r="AL362" i="38"/>
  <c r="AL361" i="38"/>
  <c r="AL360" i="38"/>
  <c r="AL359" i="38"/>
  <c r="AL358" i="38"/>
  <c r="AL357" i="38"/>
  <c r="AL356" i="38"/>
  <c r="AL355" i="38"/>
  <c r="AL354" i="38"/>
  <c r="AL353" i="38"/>
  <c r="AL352" i="38"/>
  <c r="AL351" i="38"/>
  <c r="AL350" i="38"/>
  <c r="AL349" i="38"/>
  <c r="AL348" i="38"/>
  <c r="AL347" i="38"/>
  <c r="AL346" i="38"/>
  <c r="AL345" i="38"/>
  <c r="AL344" i="38"/>
  <c r="AL343" i="38"/>
  <c r="AL342" i="38"/>
  <c r="AL341" i="38"/>
  <c r="AL340" i="38"/>
  <c r="AL339" i="38"/>
  <c r="AL338" i="38"/>
  <c r="AL337" i="38"/>
  <c r="AL336" i="38"/>
  <c r="AL335" i="38"/>
  <c r="AL334" i="38"/>
  <c r="AL333" i="38"/>
  <c r="AL332" i="38"/>
  <c r="AL331" i="38"/>
  <c r="AL330" i="38"/>
  <c r="AL329" i="38"/>
  <c r="AL328" i="38"/>
  <c r="AL327" i="38"/>
  <c r="AL326" i="38"/>
  <c r="AL325" i="38"/>
  <c r="AL324" i="38"/>
  <c r="AL323" i="38"/>
  <c r="AL322" i="38"/>
  <c r="AL321" i="38"/>
  <c r="AL320" i="38"/>
  <c r="AL319" i="38"/>
  <c r="AL318" i="38"/>
  <c r="AL317" i="38"/>
  <c r="AL316" i="38"/>
  <c r="AL315" i="38"/>
  <c r="AL314" i="38"/>
  <c r="AL313" i="38"/>
  <c r="AL312" i="38"/>
  <c r="AL311" i="38"/>
  <c r="AL310" i="38"/>
  <c r="AL309" i="38"/>
  <c r="AL308" i="38"/>
  <c r="AL307" i="38"/>
  <c r="AL306" i="38"/>
  <c r="AL305" i="38"/>
  <c r="AL304" i="38"/>
  <c r="AL303" i="38"/>
  <c r="AL302" i="38"/>
  <c r="AL301" i="38"/>
  <c r="AL300" i="38"/>
  <c r="AL299" i="38"/>
  <c r="AL298" i="38"/>
  <c r="AL297" i="38"/>
  <c r="AL296" i="38"/>
  <c r="AL295" i="38"/>
  <c r="AL294" i="38"/>
  <c r="AL293" i="38"/>
  <c r="AL292" i="38"/>
  <c r="AL291" i="38"/>
  <c r="AL290" i="38"/>
  <c r="AL289" i="38"/>
  <c r="AL288" i="38"/>
  <c r="AL287" i="38"/>
  <c r="AL286" i="38"/>
  <c r="AL285" i="38"/>
  <c r="AL284" i="38"/>
  <c r="AL283" i="38"/>
  <c r="AL282" i="38"/>
  <c r="AL281" i="38"/>
  <c r="AL280" i="38"/>
  <c r="AL279" i="38"/>
  <c r="AL278" i="38"/>
  <c r="AL277" i="38"/>
  <c r="AL276" i="38"/>
  <c r="AL275" i="38"/>
  <c r="AL274" i="38"/>
  <c r="AL273" i="38"/>
  <c r="AL272" i="38"/>
  <c r="AL271" i="38"/>
  <c r="AL270" i="38"/>
  <c r="AL269" i="38"/>
  <c r="AL268" i="38"/>
  <c r="AL267" i="38"/>
  <c r="AL266" i="38"/>
  <c r="AL265" i="38"/>
  <c r="AL264" i="38"/>
  <c r="AL263" i="38"/>
  <c r="AL262" i="38"/>
  <c r="AL261" i="38"/>
  <c r="AL260" i="38"/>
  <c r="AL259" i="38"/>
  <c r="AL258" i="38"/>
  <c r="AL257" i="38"/>
  <c r="AL256" i="38"/>
  <c r="AL255" i="38"/>
  <c r="AL254" i="38"/>
  <c r="AL253" i="38"/>
  <c r="AL252" i="38"/>
  <c r="AL251" i="38"/>
  <c r="AL250" i="38"/>
  <c r="AL249" i="38"/>
  <c r="AL248" i="38"/>
  <c r="AL247" i="38"/>
  <c r="AL246" i="38"/>
  <c r="AL245" i="38"/>
  <c r="AL244" i="38"/>
  <c r="AL243" i="38"/>
  <c r="AL242" i="38"/>
  <c r="AL241" i="38"/>
  <c r="AL240" i="38"/>
  <c r="AL239" i="38"/>
  <c r="AL238" i="38"/>
  <c r="AL237" i="38"/>
  <c r="AL236" i="38"/>
  <c r="AL235" i="38"/>
  <c r="AL234" i="38"/>
  <c r="AL233" i="38"/>
  <c r="AL232" i="38"/>
  <c r="AL231" i="38"/>
  <c r="AL230" i="38"/>
  <c r="AL229" i="38"/>
  <c r="AL228" i="38"/>
  <c r="AL227" i="38"/>
  <c r="AL226" i="38"/>
  <c r="AL225" i="38"/>
  <c r="AL224" i="38"/>
  <c r="AL223" i="38"/>
  <c r="AL222" i="38"/>
  <c r="AL221" i="38"/>
  <c r="AL220" i="38"/>
  <c r="AL219" i="38"/>
  <c r="AL218" i="38"/>
  <c r="AL217" i="38"/>
  <c r="AL216" i="38"/>
  <c r="AL215" i="38"/>
  <c r="AL214" i="38"/>
  <c r="AL213" i="38"/>
  <c r="AL212" i="38"/>
  <c r="AL211" i="38"/>
  <c r="AL210" i="38"/>
  <c r="AL209" i="38"/>
  <c r="AL208" i="38"/>
  <c r="AL207" i="38"/>
  <c r="AL206" i="38"/>
  <c r="AL205" i="38"/>
  <c r="AL204" i="38"/>
  <c r="AL203" i="38"/>
  <c r="AL202" i="38"/>
  <c r="AL201" i="38"/>
  <c r="AL200" i="38"/>
  <c r="AL199" i="38"/>
  <c r="AL198" i="38"/>
  <c r="AL197" i="38"/>
  <c r="AL196" i="38"/>
  <c r="AL195" i="38"/>
  <c r="AL194" i="38"/>
  <c r="AL193" i="38"/>
  <c r="AL192" i="38"/>
  <c r="AL191" i="38"/>
  <c r="AL190" i="38"/>
  <c r="AL189" i="38"/>
  <c r="AL188" i="38"/>
  <c r="AL187" i="38"/>
  <c r="AL186" i="38"/>
  <c r="AL185" i="38"/>
  <c r="AL184" i="38"/>
  <c r="AL183" i="38"/>
  <c r="AL182" i="38"/>
  <c r="AL181" i="38"/>
  <c r="AL180" i="38"/>
  <c r="AL179" i="38"/>
  <c r="AL178" i="38"/>
  <c r="AL177" i="38"/>
  <c r="AL176" i="38"/>
  <c r="AL175" i="38"/>
  <c r="AL174" i="38"/>
  <c r="AL173" i="38"/>
  <c r="AL172" i="38"/>
  <c r="AL171" i="38"/>
  <c r="AL170" i="38"/>
  <c r="AL169" i="38"/>
  <c r="AL168" i="38"/>
  <c r="AL167" i="38"/>
  <c r="AL166" i="38"/>
  <c r="AL165" i="38"/>
  <c r="AL164" i="38"/>
  <c r="AL163" i="38"/>
  <c r="AL162" i="38"/>
  <c r="AL161" i="38"/>
  <c r="AL160" i="38"/>
  <c r="AL159" i="38"/>
  <c r="AL158" i="38"/>
  <c r="AL157" i="38"/>
  <c r="AL156" i="38"/>
  <c r="AL155" i="38"/>
  <c r="AL154" i="38"/>
  <c r="AL153" i="38"/>
  <c r="AL152" i="38"/>
  <c r="AL151" i="38"/>
  <c r="AL150" i="38"/>
  <c r="AL149" i="38"/>
  <c r="AL148" i="38"/>
  <c r="AL147" i="38"/>
  <c r="AL146" i="38"/>
  <c r="AL145" i="38"/>
  <c r="AL144" i="38"/>
  <c r="AL143" i="38"/>
  <c r="AL142" i="38"/>
  <c r="AL141" i="38"/>
  <c r="AL140" i="38"/>
  <c r="AL139" i="38"/>
  <c r="AL138" i="38"/>
  <c r="AL137" i="38"/>
  <c r="AL136" i="38"/>
  <c r="AL135" i="38"/>
  <c r="AL134" i="38"/>
  <c r="AL133" i="38"/>
  <c r="AL132" i="38"/>
  <c r="AL131" i="38"/>
  <c r="AL130" i="38"/>
  <c r="AL129" i="38"/>
  <c r="AL128" i="38"/>
  <c r="AL127" i="38"/>
  <c r="AL126" i="38"/>
  <c r="AL125" i="38"/>
  <c r="AL124" i="38"/>
  <c r="AL123" i="38"/>
  <c r="AL122" i="38"/>
  <c r="AL121" i="38"/>
  <c r="AL120" i="38"/>
  <c r="AL119" i="38"/>
  <c r="AL118" i="38"/>
  <c r="AL117" i="38"/>
  <c r="AL116" i="38"/>
  <c r="AL115" i="38"/>
  <c r="AL114" i="38"/>
  <c r="AL113" i="38"/>
  <c r="AL112" i="38"/>
  <c r="AL111" i="38"/>
  <c r="AL110" i="38"/>
  <c r="AL109" i="38"/>
  <c r="AL108" i="38"/>
  <c r="AL107" i="38"/>
  <c r="AL106" i="38"/>
  <c r="AL105" i="38"/>
  <c r="AL104" i="38"/>
  <c r="AL103" i="38"/>
  <c r="AL102" i="38"/>
  <c r="AL101" i="38"/>
  <c r="AL100" i="38"/>
  <c r="AL99" i="38"/>
  <c r="AL98" i="38"/>
  <c r="AL97" i="38"/>
  <c r="AL96" i="38"/>
  <c r="AL95" i="38"/>
  <c r="AL94" i="38"/>
  <c r="AL93" i="38"/>
  <c r="AL92" i="38"/>
  <c r="AL91" i="38"/>
  <c r="AL90" i="38"/>
  <c r="AL89" i="38"/>
  <c r="AL88" i="38"/>
  <c r="AL87" i="38"/>
  <c r="AL86" i="38"/>
  <c r="AL85" i="38"/>
  <c r="AL84" i="38"/>
  <c r="AL83" i="38"/>
  <c r="AL82" i="38"/>
  <c r="AL81" i="38"/>
  <c r="AL80" i="38"/>
  <c r="AL79" i="38"/>
  <c r="AL78" i="38"/>
  <c r="AL77" i="38"/>
  <c r="AL76" i="38"/>
  <c r="AL75" i="38"/>
  <c r="AL74" i="38"/>
  <c r="AL73" i="38"/>
  <c r="AL72" i="38"/>
  <c r="AL71" i="38"/>
  <c r="AL70" i="38"/>
  <c r="AL69" i="38"/>
  <c r="AL68" i="38"/>
  <c r="AL67" i="38"/>
  <c r="AL66" i="38"/>
  <c r="AL65" i="38"/>
  <c r="AL64" i="38"/>
  <c r="AL63" i="38"/>
  <c r="AL62" i="38"/>
  <c r="AL61" i="38"/>
  <c r="AL60" i="38"/>
  <c r="AL59" i="38"/>
  <c r="AL58" i="38"/>
  <c r="AL57" i="38"/>
  <c r="AL56" i="38"/>
  <c r="AL55" i="38"/>
  <c r="AL54" i="38"/>
  <c r="AL53" i="38"/>
  <c r="AL52" i="38"/>
  <c r="AL51" i="38"/>
  <c r="AL50" i="38"/>
  <c r="AL49" i="38"/>
  <c r="AL48" i="38"/>
  <c r="AL47" i="38"/>
  <c r="AL46" i="38"/>
  <c r="AL45" i="38"/>
  <c r="AL44" i="38"/>
  <c r="AL43" i="38"/>
  <c r="AL42" i="38"/>
  <c r="AL41" i="38"/>
  <c r="AL40" i="38"/>
  <c r="AL39" i="38"/>
  <c r="AL38" i="38"/>
  <c r="AL37" i="38"/>
  <c r="AL36" i="38"/>
  <c r="AL35" i="38"/>
  <c r="AL34" i="38"/>
  <c r="AL33" i="38"/>
  <c r="AL32" i="38"/>
  <c r="AL31" i="38"/>
  <c r="AL30" i="38"/>
  <c r="AL29" i="38"/>
  <c r="AL28" i="38"/>
  <c r="AL27" i="38"/>
  <c r="AL26" i="38"/>
  <c r="AL25" i="38"/>
  <c r="AL24" i="38"/>
  <c r="AL23" i="38"/>
  <c r="AL22" i="38"/>
  <c r="AL21" i="38"/>
  <c r="AL20" i="38"/>
  <c r="AL19" i="38"/>
  <c r="AL18" i="38"/>
  <c r="AL17" i="38"/>
  <c r="AL16" i="38"/>
  <c r="AL15" i="38"/>
  <c r="AL14" i="38"/>
  <c r="AL13" i="38"/>
  <c r="AL12" i="38"/>
  <c r="AL11" i="38"/>
  <c r="AL10" i="38"/>
  <c r="AL9" i="38"/>
  <c r="AL8" i="38"/>
  <c r="AL7" i="38"/>
  <c r="AL6" i="38"/>
  <c r="AL5" i="38"/>
  <c r="AL4" i="38"/>
  <c r="Y765" i="38"/>
  <c r="Y764" i="38"/>
  <c r="Y763" i="38"/>
  <c r="Y762" i="38"/>
  <c r="Y761" i="38"/>
  <c r="Y760" i="38"/>
  <c r="Y759" i="38"/>
  <c r="Y758" i="38"/>
  <c r="Y757" i="38"/>
  <c r="Y756" i="38"/>
  <c r="Y755" i="38"/>
  <c r="Y754" i="38"/>
  <c r="Y753" i="38"/>
  <c r="Y752" i="38"/>
  <c r="Y751" i="38"/>
  <c r="Y750" i="38"/>
  <c r="Y749" i="38"/>
  <c r="Y748" i="38"/>
  <c r="Y747" i="38"/>
  <c r="Y746" i="38"/>
  <c r="Y745" i="38"/>
  <c r="Y744" i="38"/>
  <c r="Y743" i="38"/>
  <c r="Y742" i="38"/>
  <c r="Y741" i="38"/>
  <c r="Y740" i="38"/>
  <c r="Y739" i="38"/>
  <c r="Y738" i="38"/>
  <c r="Y737" i="38"/>
  <c r="Y736" i="38"/>
  <c r="Y735" i="38"/>
  <c r="Y734" i="38"/>
  <c r="Y733" i="38"/>
  <c r="Y732" i="38"/>
  <c r="Y731" i="38"/>
  <c r="Y730" i="38"/>
  <c r="Y729" i="38"/>
  <c r="Y728" i="38"/>
  <c r="Y727" i="38"/>
  <c r="Y726" i="38"/>
  <c r="Y725" i="38"/>
  <c r="Y724" i="38"/>
  <c r="Y723" i="38"/>
  <c r="Y722" i="38"/>
  <c r="Y721" i="38"/>
  <c r="Y720" i="38"/>
  <c r="Y719" i="38"/>
  <c r="Y718" i="38"/>
  <c r="Y717" i="38"/>
  <c r="Y716" i="38"/>
  <c r="Y715" i="38"/>
  <c r="Y714" i="38"/>
  <c r="Y713" i="38"/>
  <c r="Y712" i="38"/>
  <c r="Y711" i="38"/>
  <c r="Y710" i="38"/>
  <c r="Y709" i="38"/>
  <c r="Y708" i="38"/>
  <c r="Y707" i="38"/>
  <c r="Y706" i="38"/>
  <c r="Y705" i="38"/>
  <c r="Y704" i="38"/>
  <c r="Y703" i="38"/>
  <c r="Y702" i="38"/>
  <c r="Y701" i="38"/>
  <c r="Y700" i="38"/>
  <c r="Y699" i="38"/>
  <c r="Y698" i="38"/>
  <c r="Y697" i="38"/>
  <c r="Y696" i="38"/>
  <c r="Y695" i="38"/>
  <c r="Y694" i="38"/>
  <c r="Y693" i="38"/>
  <c r="Y692" i="38"/>
  <c r="Y691" i="38"/>
  <c r="Y690" i="38"/>
  <c r="Y689" i="38"/>
  <c r="Y688" i="38"/>
  <c r="Y687" i="38"/>
  <c r="Y686" i="38"/>
  <c r="Y685" i="38"/>
  <c r="Y684" i="38"/>
  <c r="Y683" i="38"/>
  <c r="Y682" i="38"/>
  <c r="Y681" i="38"/>
  <c r="Y680" i="38"/>
  <c r="Y679" i="38"/>
  <c r="Y678" i="38"/>
  <c r="Y677" i="38"/>
  <c r="Y676" i="38"/>
  <c r="Y675" i="38"/>
  <c r="Y674" i="38"/>
  <c r="Y673" i="38"/>
  <c r="Y672" i="38"/>
  <c r="Y671" i="38"/>
  <c r="Y670" i="38"/>
  <c r="Y669" i="38"/>
  <c r="Y668" i="38"/>
  <c r="Y667" i="38"/>
  <c r="Y666" i="38"/>
  <c r="Y665" i="38"/>
  <c r="Y664" i="38"/>
  <c r="Y663" i="38"/>
  <c r="Y662" i="38"/>
  <c r="Y661" i="38"/>
  <c r="Y660" i="38"/>
  <c r="Y659" i="38"/>
  <c r="Y658" i="38"/>
  <c r="Y657" i="38"/>
  <c r="Y656" i="38"/>
  <c r="Y655" i="38"/>
  <c r="Y654" i="38"/>
  <c r="Y653" i="38"/>
  <c r="Y652" i="38"/>
  <c r="Y651" i="38"/>
  <c r="Y650" i="38"/>
  <c r="Y649" i="38"/>
  <c r="Y648" i="38"/>
  <c r="Y647" i="38"/>
  <c r="Y646" i="38"/>
  <c r="Y645" i="38"/>
  <c r="Y644" i="38"/>
  <c r="Y643" i="38"/>
  <c r="Y642" i="38"/>
  <c r="Y641" i="38"/>
  <c r="Y640" i="38"/>
  <c r="Y639" i="38"/>
  <c r="Y638" i="38"/>
  <c r="Y637" i="38"/>
  <c r="Y636" i="38"/>
  <c r="Y635" i="38"/>
  <c r="Y634" i="38"/>
  <c r="Y633" i="38"/>
  <c r="Y632" i="38"/>
  <c r="Y631" i="38"/>
  <c r="Y630" i="38"/>
  <c r="Y629" i="38"/>
  <c r="Y628" i="38"/>
  <c r="Y627" i="38"/>
  <c r="Y626" i="38"/>
  <c r="Y625" i="38"/>
  <c r="Y624" i="38"/>
  <c r="Y623" i="38"/>
  <c r="Y622" i="38"/>
  <c r="Y621" i="38"/>
  <c r="Y620" i="38"/>
  <c r="Y619" i="38"/>
  <c r="Y618" i="38"/>
  <c r="Y617" i="38"/>
  <c r="Y616" i="38"/>
  <c r="Y615" i="38"/>
  <c r="Y614" i="38"/>
  <c r="Y613" i="38"/>
  <c r="Y612" i="38"/>
  <c r="Y611" i="38"/>
  <c r="Y610" i="38"/>
  <c r="Y609" i="38"/>
  <c r="Y608" i="38"/>
  <c r="Y607" i="38"/>
  <c r="Y606" i="38"/>
  <c r="Y605" i="38"/>
  <c r="Y604" i="38"/>
  <c r="Y603" i="38"/>
  <c r="Y602" i="38"/>
  <c r="Y601" i="38"/>
  <c r="Y600" i="38"/>
  <c r="Y599" i="38"/>
  <c r="Y598" i="38"/>
  <c r="Y597" i="38"/>
  <c r="Y596" i="38"/>
  <c r="Y595" i="38"/>
  <c r="Y594" i="38"/>
  <c r="Y593" i="38"/>
  <c r="Y592" i="38"/>
  <c r="Y591" i="38"/>
  <c r="Y590" i="38"/>
  <c r="Y589" i="38"/>
  <c r="Y588" i="38"/>
  <c r="Y587" i="38"/>
  <c r="Y586" i="38"/>
  <c r="Y585" i="38"/>
  <c r="Y584" i="38"/>
  <c r="Y583" i="38"/>
  <c r="Y582" i="38"/>
  <c r="Y581" i="38"/>
  <c r="Y580" i="38"/>
  <c r="Y579" i="38"/>
  <c r="Y578" i="38"/>
  <c r="Y577" i="38"/>
  <c r="Y576" i="38"/>
  <c r="Y575" i="38"/>
  <c r="Y574" i="38"/>
  <c r="Y573" i="38"/>
  <c r="Y572" i="38"/>
  <c r="Y571" i="38"/>
  <c r="Y570" i="38"/>
  <c r="Y569" i="38"/>
  <c r="Y568" i="38"/>
  <c r="Y567" i="38"/>
  <c r="Y566" i="38"/>
  <c r="Y565" i="38"/>
  <c r="Y564" i="38"/>
  <c r="Y563" i="38"/>
  <c r="Y562" i="38"/>
  <c r="Y561" i="38"/>
  <c r="Y560" i="38"/>
  <c r="Y559" i="38"/>
  <c r="Y558" i="38"/>
  <c r="Y557" i="38"/>
  <c r="Y556" i="38"/>
  <c r="Y555" i="38"/>
  <c r="Y554" i="38"/>
  <c r="Y553" i="38"/>
  <c r="Y552" i="38"/>
  <c r="Y551" i="38"/>
  <c r="Y550" i="38"/>
  <c r="Y549" i="38"/>
  <c r="Y548" i="38"/>
  <c r="Y547" i="38"/>
  <c r="Y546" i="38"/>
  <c r="Y545" i="38"/>
  <c r="Y544" i="38"/>
  <c r="Y543" i="38"/>
  <c r="Y542" i="38"/>
  <c r="Y541" i="38"/>
  <c r="Y540" i="38"/>
  <c r="Y539" i="38"/>
  <c r="Y538" i="38"/>
  <c r="Y537" i="38"/>
  <c r="Y536" i="38"/>
  <c r="Y535" i="38"/>
  <c r="Y534" i="38"/>
  <c r="Y533" i="38"/>
  <c r="Y532" i="38"/>
  <c r="Y531" i="38"/>
  <c r="Y530" i="38"/>
  <c r="Y529" i="38"/>
  <c r="Y528" i="38"/>
  <c r="Y527" i="38"/>
  <c r="Y526" i="38"/>
  <c r="Y525" i="38"/>
  <c r="Y524" i="38"/>
  <c r="Y523" i="38"/>
  <c r="Y522" i="38"/>
  <c r="Y521" i="38"/>
  <c r="Y520" i="38"/>
  <c r="Y519" i="38"/>
  <c r="Y518" i="38"/>
  <c r="Y517" i="38"/>
  <c r="Y516" i="38"/>
  <c r="Y515" i="38"/>
  <c r="Y514" i="38"/>
  <c r="Y513" i="38"/>
  <c r="Y512" i="38"/>
  <c r="Y511" i="38"/>
  <c r="Y510" i="38"/>
  <c r="Y509" i="38"/>
  <c r="Y508" i="38"/>
  <c r="Y507" i="38"/>
  <c r="Y506" i="38"/>
  <c r="Y505" i="38"/>
  <c r="Y504" i="38"/>
  <c r="Y503" i="38"/>
  <c r="Y502" i="38"/>
  <c r="Y501" i="38"/>
  <c r="Y500" i="38"/>
  <c r="Y499" i="38"/>
  <c r="Y498" i="38"/>
  <c r="Y497" i="38"/>
  <c r="Y496" i="38"/>
  <c r="Y495" i="38"/>
  <c r="Y494" i="38"/>
  <c r="Y493" i="38"/>
  <c r="Y492" i="38"/>
  <c r="Y491" i="38"/>
  <c r="Y490" i="38"/>
  <c r="Y489" i="38"/>
  <c r="Y488" i="38"/>
  <c r="Y487" i="38"/>
  <c r="Y486" i="38"/>
  <c r="Y485" i="38"/>
  <c r="Y484" i="38"/>
  <c r="Y483" i="38"/>
  <c r="Y482" i="38"/>
  <c r="Y481" i="38"/>
  <c r="Y480" i="38"/>
  <c r="Y479" i="38"/>
  <c r="Y478" i="38"/>
  <c r="Y477" i="38"/>
  <c r="Y476" i="38"/>
  <c r="Y475" i="38"/>
  <c r="Y474" i="38"/>
  <c r="Y473" i="38"/>
  <c r="Y472" i="38"/>
  <c r="Y471" i="38"/>
  <c r="Y470" i="38"/>
  <c r="Y469" i="38"/>
  <c r="Y468" i="38"/>
  <c r="Y467" i="38"/>
  <c r="Y466" i="38"/>
  <c r="Y465" i="38"/>
  <c r="Y464" i="38"/>
  <c r="Y463" i="38"/>
  <c r="Y462" i="38"/>
  <c r="Y461" i="38"/>
  <c r="Y460" i="38"/>
  <c r="Y459" i="38"/>
  <c r="Y458" i="38"/>
  <c r="Y457" i="38"/>
  <c r="Y456" i="38"/>
  <c r="Y455" i="38"/>
  <c r="Y454" i="38"/>
  <c r="Y453" i="38"/>
  <c r="Y452" i="38"/>
  <c r="Y451" i="38"/>
  <c r="Y450" i="38"/>
  <c r="Y449" i="38"/>
  <c r="Y448" i="38"/>
  <c r="Y447" i="38"/>
  <c r="Y446" i="38"/>
  <c r="Y445" i="38"/>
  <c r="Y444" i="38"/>
  <c r="Y443" i="38"/>
  <c r="Y442" i="38"/>
  <c r="Y441" i="38"/>
  <c r="Y440" i="38"/>
  <c r="Y439" i="38"/>
  <c r="Y438" i="38"/>
  <c r="Y437" i="38"/>
  <c r="Y436" i="38"/>
  <c r="Y435" i="38"/>
  <c r="Y434" i="38"/>
  <c r="Y433" i="38"/>
  <c r="Y432" i="38"/>
  <c r="Y431" i="38"/>
  <c r="Y430" i="38"/>
  <c r="Y429" i="38"/>
  <c r="Y428" i="38"/>
  <c r="Y427" i="38"/>
  <c r="Y426" i="38"/>
  <c r="Y425" i="38"/>
  <c r="Y424" i="38"/>
  <c r="Y423" i="38"/>
  <c r="Y422" i="38"/>
  <c r="Y421" i="38"/>
  <c r="Y420" i="38"/>
  <c r="Y419" i="38"/>
  <c r="Y418" i="38"/>
  <c r="Y417" i="38"/>
  <c r="Y416" i="38"/>
  <c r="Y415" i="38"/>
  <c r="Y414" i="38"/>
  <c r="Y413" i="38"/>
  <c r="Y412" i="38"/>
  <c r="Y411" i="38"/>
  <c r="Y410" i="38"/>
  <c r="Y409" i="38"/>
  <c r="Y408" i="38"/>
  <c r="Y407" i="38"/>
  <c r="Y406" i="38"/>
  <c r="Y405" i="38"/>
  <c r="Y404" i="38"/>
  <c r="Y403" i="38"/>
  <c r="Y402" i="38"/>
  <c r="Y401" i="38"/>
  <c r="Y400" i="38"/>
  <c r="Y399" i="38"/>
  <c r="Y398" i="38"/>
  <c r="Y397" i="38"/>
  <c r="Y396" i="38"/>
  <c r="Y395" i="38"/>
  <c r="Y394" i="38"/>
  <c r="Y393" i="38"/>
  <c r="Y392" i="38"/>
  <c r="Y391" i="38"/>
  <c r="Y390" i="38"/>
  <c r="Y389" i="38"/>
  <c r="Y388" i="38"/>
  <c r="Y387" i="38"/>
  <c r="Y386" i="38"/>
  <c r="Y385" i="38"/>
  <c r="Y384" i="38"/>
  <c r="Y383" i="38"/>
  <c r="Y382" i="38"/>
  <c r="Y381" i="38"/>
  <c r="Y380" i="38"/>
  <c r="Y379" i="38"/>
  <c r="Y378" i="38"/>
  <c r="Y377" i="38"/>
  <c r="Y376" i="38"/>
  <c r="Y375" i="38"/>
  <c r="Y374" i="38"/>
  <c r="Y373" i="38"/>
  <c r="Y372" i="38"/>
  <c r="Y371" i="38"/>
  <c r="Y370" i="38"/>
  <c r="Y369" i="38"/>
  <c r="Y368" i="38"/>
  <c r="Y367" i="38"/>
  <c r="Y366" i="38"/>
  <c r="Y365" i="38"/>
  <c r="Y364" i="38"/>
  <c r="Y363" i="38"/>
  <c r="Y362" i="38"/>
  <c r="Y361" i="38"/>
  <c r="Y360" i="38"/>
  <c r="Y359" i="38"/>
  <c r="Y358" i="38"/>
  <c r="Y357" i="38"/>
  <c r="Y356" i="38"/>
  <c r="Y355" i="38"/>
  <c r="Y354" i="38"/>
  <c r="Y353" i="38"/>
  <c r="Y352" i="38"/>
  <c r="Y351" i="38"/>
  <c r="Y350" i="38"/>
  <c r="Y349" i="38"/>
  <c r="Y348" i="38"/>
  <c r="Y347" i="38"/>
  <c r="Y346" i="38"/>
  <c r="Y345" i="38"/>
  <c r="Y344" i="38"/>
  <c r="Y343" i="38"/>
  <c r="Y342" i="38"/>
  <c r="Y341" i="38"/>
  <c r="Y340" i="38"/>
  <c r="Y339" i="38"/>
  <c r="Y338" i="38"/>
  <c r="Y337" i="38"/>
  <c r="Y336" i="38"/>
  <c r="Y335" i="38"/>
  <c r="Y334" i="38"/>
  <c r="Y333" i="38"/>
  <c r="Y332" i="38"/>
  <c r="Y331" i="38"/>
  <c r="Y330" i="38"/>
  <c r="Y329" i="38"/>
  <c r="Y328" i="38"/>
  <c r="Y327" i="38"/>
  <c r="Y326" i="38"/>
  <c r="Y325" i="38"/>
  <c r="Y324" i="38"/>
  <c r="Y323" i="38"/>
  <c r="Y322" i="38"/>
  <c r="Y321" i="38"/>
  <c r="Y320" i="38"/>
  <c r="Y319" i="38"/>
  <c r="Y318" i="38"/>
  <c r="Y317" i="38"/>
  <c r="Y316" i="38"/>
  <c r="Y315" i="38"/>
  <c r="Y314" i="38"/>
  <c r="Y313" i="38"/>
  <c r="Y312" i="38"/>
  <c r="Y311" i="38"/>
  <c r="Y310" i="38"/>
  <c r="Y309" i="38"/>
  <c r="Y308" i="38"/>
  <c r="Y307" i="38"/>
  <c r="Y306" i="38"/>
  <c r="Y305" i="38"/>
  <c r="Y304" i="38"/>
  <c r="Y303" i="38"/>
  <c r="Y302" i="38"/>
  <c r="Y301" i="38"/>
  <c r="Y300" i="38"/>
  <c r="Y299" i="38"/>
  <c r="Y298" i="38"/>
  <c r="Y297" i="38"/>
  <c r="Y296" i="38"/>
  <c r="Y295" i="38"/>
  <c r="Y294" i="38"/>
  <c r="Y293" i="38"/>
  <c r="Y292" i="38"/>
  <c r="Y291" i="38"/>
  <c r="Y290" i="38"/>
  <c r="Y289" i="38"/>
  <c r="Y288" i="38"/>
  <c r="Y287" i="38"/>
  <c r="Y286" i="38"/>
  <c r="Y285" i="38"/>
  <c r="Y284" i="38"/>
  <c r="Y283" i="38"/>
  <c r="Y282" i="38"/>
  <c r="Y281" i="38"/>
  <c r="Y280" i="38"/>
  <c r="Y279" i="38"/>
  <c r="Y278" i="38"/>
  <c r="Y277" i="38"/>
  <c r="Y276" i="38"/>
  <c r="Y275" i="38"/>
  <c r="Y274" i="38"/>
  <c r="Y273" i="38"/>
  <c r="Y272" i="38"/>
  <c r="Y271" i="38"/>
  <c r="Y270" i="38"/>
  <c r="Y269" i="38"/>
  <c r="Y268" i="38"/>
  <c r="Y267" i="38"/>
  <c r="Y266" i="38"/>
  <c r="Y265" i="38"/>
  <c r="Y264" i="38"/>
  <c r="Y263" i="38"/>
  <c r="Y262" i="38"/>
  <c r="Y261" i="38"/>
  <c r="Y260" i="38"/>
  <c r="Y259" i="38"/>
  <c r="Y258" i="38"/>
  <c r="Y257" i="38"/>
  <c r="Y256" i="38"/>
  <c r="Y255" i="38"/>
  <c r="Y254" i="38"/>
  <c r="Y253" i="38"/>
  <c r="Y252" i="38"/>
  <c r="Y251" i="38"/>
  <c r="Y250" i="38"/>
  <c r="Y249" i="38"/>
  <c r="Y248" i="38"/>
  <c r="Y247" i="38"/>
  <c r="Y246" i="38"/>
  <c r="Y245" i="38"/>
  <c r="Y244" i="38"/>
  <c r="Y243" i="38"/>
  <c r="Y242" i="38"/>
  <c r="Y241" i="38"/>
  <c r="Y240" i="38"/>
  <c r="Y239" i="38"/>
  <c r="Y238" i="38"/>
  <c r="Y237" i="38"/>
  <c r="Y236" i="38"/>
  <c r="Y235" i="38"/>
  <c r="Y234" i="38"/>
  <c r="Y233" i="38"/>
  <c r="Y232" i="38"/>
  <c r="Y231" i="38"/>
  <c r="Y230" i="38"/>
  <c r="Y229" i="38"/>
  <c r="Y228" i="38"/>
  <c r="Y227" i="38"/>
  <c r="Y226" i="38"/>
  <c r="Y225" i="38"/>
  <c r="Y224" i="38"/>
  <c r="Y223" i="38"/>
  <c r="Y222" i="38"/>
  <c r="Y221" i="38"/>
  <c r="Y220" i="38"/>
  <c r="Y219" i="38"/>
  <c r="Y218" i="38"/>
  <c r="Y217" i="38"/>
  <c r="Y216" i="38"/>
  <c r="Y215" i="38"/>
  <c r="Y214" i="38"/>
  <c r="Y213" i="38"/>
  <c r="Y212" i="38"/>
  <c r="Y211" i="38"/>
  <c r="Y210" i="38"/>
  <c r="Y209" i="38"/>
  <c r="Y208" i="38"/>
  <c r="Y207" i="38"/>
  <c r="Y206" i="38"/>
  <c r="Y205" i="38"/>
  <c r="Y204" i="38"/>
  <c r="Y203" i="38"/>
  <c r="Y202" i="38"/>
  <c r="Y201" i="38"/>
  <c r="Y200" i="38"/>
  <c r="Y199" i="38"/>
  <c r="Y198" i="38"/>
  <c r="Y197" i="38"/>
  <c r="Y196" i="38"/>
  <c r="Y195" i="38"/>
  <c r="Y194" i="38"/>
  <c r="Y193" i="38"/>
  <c r="Y192" i="38"/>
  <c r="Y191" i="38"/>
  <c r="Y190" i="38"/>
  <c r="Y189" i="38"/>
  <c r="Y188" i="38"/>
  <c r="Y187" i="38"/>
  <c r="Y186" i="38"/>
  <c r="Y185" i="38"/>
  <c r="Y184" i="38"/>
  <c r="Y183" i="38"/>
  <c r="Y182" i="38"/>
  <c r="Y181" i="38"/>
  <c r="Y180" i="38"/>
  <c r="Y179" i="38"/>
  <c r="Y178" i="38"/>
  <c r="Y177" i="38"/>
  <c r="Y176" i="38"/>
  <c r="Y175" i="38"/>
  <c r="Y174" i="38"/>
  <c r="Y173" i="38"/>
  <c r="Y172" i="38"/>
  <c r="Y171" i="38"/>
  <c r="Y170" i="38"/>
  <c r="Y169" i="38"/>
  <c r="Y168" i="38"/>
  <c r="Y167" i="38"/>
  <c r="Y166" i="38"/>
  <c r="Y165" i="38"/>
  <c r="Y164" i="38"/>
  <c r="Y163" i="38"/>
  <c r="Y162" i="38"/>
  <c r="Y161" i="38"/>
  <c r="Y160" i="38"/>
  <c r="Y159" i="38"/>
  <c r="Y158" i="38"/>
  <c r="Y157" i="38"/>
  <c r="Y156" i="38"/>
  <c r="Y155" i="38"/>
  <c r="Y154" i="38"/>
  <c r="Y153" i="38"/>
  <c r="Y152" i="38"/>
  <c r="Y151" i="38"/>
  <c r="Y150" i="38"/>
  <c r="Y149" i="38"/>
  <c r="Y148" i="38"/>
  <c r="Y147" i="38"/>
  <c r="Y146" i="38"/>
  <c r="Y145" i="38"/>
  <c r="Y144" i="38"/>
  <c r="Y143" i="38"/>
  <c r="Y142" i="38"/>
  <c r="Y141" i="38"/>
  <c r="Y140" i="38"/>
  <c r="Y139" i="38"/>
  <c r="Y138" i="38"/>
  <c r="Y137" i="38"/>
  <c r="Y136" i="38"/>
  <c r="Y135" i="38"/>
  <c r="Y134" i="38"/>
  <c r="Y133" i="38"/>
  <c r="Y132" i="38"/>
  <c r="Y131" i="38"/>
  <c r="Y130" i="38"/>
  <c r="Y129" i="38"/>
  <c r="Y128" i="38"/>
  <c r="Y127" i="38"/>
  <c r="Y126" i="38"/>
  <c r="Y125" i="38"/>
  <c r="Y124" i="38"/>
  <c r="Y123" i="38"/>
  <c r="Y122" i="38"/>
  <c r="Y121" i="38"/>
  <c r="Y120" i="38"/>
  <c r="Y119" i="38"/>
  <c r="Y118" i="38"/>
  <c r="Y117" i="38"/>
  <c r="Y116" i="38"/>
  <c r="Y115" i="38"/>
  <c r="Y114" i="38"/>
  <c r="Y113" i="38"/>
  <c r="Y112" i="38"/>
  <c r="Y111" i="38"/>
  <c r="Y110" i="38"/>
  <c r="Y109" i="38"/>
  <c r="Y108" i="38"/>
  <c r="Y107" i="38"/>
  <c r="Y106" i="38"/>
  <c r="Y105" i="38"/>
  <c r="Y104" i="38"/>
  <c r="Y103" i="38"/>
  <c r="Y102" i="38"/>
  <c r="Y101" i="38"/>
  <c r="Y100" i="38"/>
  <c r="Y99" i="38"/>
  <c r="Y98" i="38"/>
  <c r="Y97" i="38"/>
  <c r="Y96" i="38"/>
  <c r="Y95" i="38"/>
  <c r="Y94" i="38"/>
  <c r="Y93" i="38"/>
  <c r="Y92" i="38"/>
  <c r="Y91" i="38"/>
  <c r="Y90" i="38"/>
  <c r="Y89" i="38"/>
  <c r="Y88" i="38"/>
  <c r="Y87" i="38"/>
  <c r="Y86" i="38"/>
  <c r="Y85" i="38"/>
  <c r="Y84" i="38"/>
  <c r="Y83" i="38"/>
  <c r="Y82" i="38"/>
  <c r="Y81" i="38"/>
  <c r="Y80" i="38"/>
  <c r="Y79" i="38"/>
  <c r="Y78" i="38"/>
  <c r="Y77" i="38"/>
  <c r="Y76" i="38"/>
  <c r="Y75" i="38"/>
  <c r="Y74" i="38"/>
  <c r="Y73" i="38"/>
  <c r="Y72" i="38"/>
  <c r="Y71" i="38"/>
  <c r="Y70" i="38"/>
  <c r="Y69" i="38"/>
  <c r="Y68" i="38"/>
  <c r="Y67" i="38"/>
  <c r="Y66" i="38"/>
  <c r="Y65" i="38"/>
  <c r="Y64" i="38"/>
  <c r="Y63" i="38"/>
  <c r="Y62" i="38"/>
  <c r="Y61" i="38"/>
  <c r="Y60" i="38"/>
  <c r="Y59" i="38"/>
  <c r="Y58" i="38"/>
  <c r="Y57" i="38"/>
  <c r="Y56" i="38"/>
  <c r="Y55" i="38"/>
  <c r="Y54" i="38"/>
  <c r="Y53" i="38"/>
  <c r="Y52" i="38"/>
  <c r="Y51" i="38"/>
  <c r="Y50" i="38"/>
  <c r="Y49" i="38"/>
  <c r="Y48" i="38"/>
  <c r="Y47" i="38"/>
  <c r="Y46" i="38"/>
  <c r="Y45" i="38"/>
  <c r="Y44" i="38"/>
  <c r="Y43" i="38"/>
  <c r="Y42" i="38"/>
  <c r="Y41" i="38"/>
  <c r="Y40" i="38"/>
  <c r="Y39" i="38"/>
  <c r="Y38" i="38"/>
  <c r="Y37" i="38"/>
  <c r="Y36" i="38"/>
  <c r="Y35" i="38"/>
  <c r="Y34" i="38"/>
  <c r="Y33" i="38"/>
  <c r="Y32" i="38"/>
  <c r="Y31" i="38"/>
  <c r="Y30" i="38"/>
  <c r="Y29" i="38"/>
  <c r="Y28" i="38"/>
  <c r="Y27" i="38"/>
  <c r="Y26" i="38"/>
  <c r="Y25" i="38"/>
  <c r="Y24" i="38"/>
  <c r="Y23" i="38"/>
  <c r="Y22" i="38"/>
  <c r="Y21" i="38"/>
  <c r="Y20" i="38"/>
  <c r="Y19" i="38"/>
  <c r="Y18" i="38"/>
  <c r="Y17" i="38"/>
  <c r="Y16" i="38"/>
  <c r="Y15" i="38"/>
  <c r="Y14" i="38"/>
  <c r="Y13" i="38"/>
  <c r="Y12" i="38"/>
  <c r="Y11" i="38"/>
  <c r="Y10" i="38"/>
  <c r="Y9" i="38"/>
  <c r="Y8" i="38"/>
  <c r="Y7" i="38"/>
  <c r="Y6" i="38"/>
  <c r="Y5" i="38"/>
  <c r="Y4" i="38"/>
  <c r="Z766" i="38"/>
  <c r="Z765" i="38"/>
  <c r="Z764" i="38"/>
  <c r="Z763" i="38"/>
  <c r="Z762" i="38"/>
  <c r="Z761" i="38"/>
  <c r="Z760" i="38"/>
  <c r="AA759" i="38"/>
  <c r="Z759" i="38"/>
  <c r="Z758" i="38"/>
  <c r="Z757" i="38"/>
  <c r="Z756" i="38"/>
  <c r="AA755" i="38"/>
  <c r="Z755" i="38"/>
  <c r="Z754" i="38"/>
  <c r="AA753" i="38"/>
  <c r="Z753" i="38"/>
  <c r="Z752" i="38"/>
  <c r="Z751" i="38"/>
  <c r="Z750" i="38"/>
  <c r="AA749" i="38"/>
  <c r="Z749" i="38"/>
  <c r="Z748" i="38"/>
  <c r="AA747" i="38"/>
  <c r="Z747" i="38"/>
  <c r="Z746" i="38"/>
  <c r="AA745" i="38"/>
  <c r="Z745" i="38"/>
  <c r="Z744" i="38"/>
  <c r="AA743" i="38"/>
  <c r="Z743" i="38"/>
  <c r="Z742" i="38"/>
  <c r="Z741" i="38"/>
  <c r="Z740" i="38"/>
  <c r="AA739" i="38"/>
  <c r="Z739" i="38"/>
  <c r="Z738" i="38"/>
  <c r="AA737" i="38"/>
  <c r="Z737" i="38"/>
  <c r="Z736" i="38"/>
  <c r="Z735" i="38"/>
  <c r="Z734" i="38"/>
  <c r="AA733" i="38"/>
  <c r="Z733" i="38"/>
  <c r="Z732" i="38"/>
  <c r="Z731" i="38"/>
  <c r="Z730" i="38"/>
  <c r="AA729" i="38"/>
  <c r="Z729" i="38"/>
  <c r="Z728" i="38"/>
  <c r="AA727" i="38"/>
  <c r="Z727" i="38"/>
  <c r="Z726" i="38"/>
  <c r="Z725" i="38"/>
  <c r="Z724" i="38"/>
  <c r="AA723" i="38"/>
  <c r="Z723" i="38"/>
  <c r="Z722" i="38"/>
  <c r="AA721" i="38"/>
  <c r="Z721" i="38"/>
  <c r="Z720" i="38"/>
  <c r="Z719" i="38"/>
  <c r="Z718" i="38"/>
  <c r="AA717" i="38"/>
  <c r="Z717" i="38"/>
  <c r="Z716" i="38"/>
  <c r="AA715" i="38"/>
  <c r="Z715" i="38"/>
  <c r="Z714" i="38"/>
  <c r="AA713" i="38"/>
  <c r="Z713" i="38"/>
  <c r="Z712" i="38"/>
  <c r="AA711" i="38"/>
  <c r="Z711" i="38"/>
  <c r="AB710" i="38"/>
  <c r="AA710" i="38"/>
  <c r="Z710" i="38"/>
  <c r="AB709" i="38"/>
  <c r="AA709" i="38"/>
  <c r="Z709" i="38"/>
  <c r="AB708" i="38"/>
  <c r="AA708" i="38"/>
  <c r="Z708" i="38"/>
  <c r="AB707" i="38"/>
  <c r="AA707" i="38"/>
  <c r="Z707" i="38"/>
  <c r="AA706" i="38"/>
  <c r="Z706" i="38"/>
  <c r="AB705" i="38"/>
  <c r="AA705" i="38"/>
  <c r="Z705" i="38"/>
  <c r="Z704" i="38"/>
  <c r="AA703" i="38"/>
  <c r="Z703" i="38"/>
  <c r="AC702" i="38"/>
  <c r="AB702" i="38"/>
  <c r="AA702" i="38"/>
  <c r="Z702" i="38"/>
  <c r="AB701" i="38"/>
  <c r="AA701" i="38"/>
  <c r="Z701" i="38"/>
  <c r="Z700" i="38"/>
  <c r="AB699" i="38"/>
  <c r="AA699" i="38"/>
  <c r="Z699" i="38"/>
  <c r="AA698" i="38"/>
  <c r="Z698" i="38"/>
  <c r="AB697" i="38"/>
  <c r="AA697" i="38"/>
  <c r="Z697" i="38"/>
  <c r="Z696" i="38"/>
  <c r="AA695" i="38"/>
  <c r="Z695" i="38"/>
  <c r="AA694" i="38"/>
  <c r="Z694" i="38"/>
  <c r="AB693" i="38"/>
  <c r="AA693" i="38"/>
  <c r="Z693" i="38"/>
  <c r="AB692" i="38"/>
  <c r="AA692" i="38"/>
  <c r="Z692" i="38"/>
  <c r="AB691" i="38"/>
  <c r="AA691" i="38"/>
  <c r="Z691" i="38"/>
  <c r="Z690" i="38"/>
  <c r="AA689" i="38"/>
  <c r="Z689" i="38"/>
  <c r="Z688" i="38"/>
  <c r="AA687" i="38"/>
  <c r="Z687" i="38"/>
  <c r="AC686" i="38"/>
  <c r="AB686" i="38"/>
  <c r="AA686" i="38"/>
  <c r="Z686" i="38"/>
  <c r="AB685" i="38"/>
  <c r="AA685" i="38"/>
  <c r="Z685" i="38"/>
  <c r="AB684" i="38"/>
  <c r="AA684" i="38"/>
  <c r="Z684" i="38"/>
  <c r="AB683" i="38"/>
  <c r="AA683" i="38"/>
  <c r="Z683" i="38"/>
  <c r="AA682" i="38"/>
  <c r="Z682" i="38"/>
  <c r="AB681" i="38"/>
  <c r="AA681" i="38"/>
  <c r="Z681" i="38"/>
  <c r="Z680" i="38"/>
  <c r="AA679" i="38"/>
  <c r="Z679" i="38"/>
  <c r="AC678" i="38"/>
  <c r="AB678" i="38"/>
  <c r="AA678" i="38"/>
  <c r="Z678" i="38"/>
  <c r="AB677" i="38"/>
  <c r="AA677" i="38"/>
  <c r="Z677" i="38"/>
  <c r="AB676" i="38"/>
  <c r="AA676" i="38"/>
  <c r="Z676" i="38"/>
  <c r="AB675" i="38"/>
  <c r="AA675" i="38"/>
  <c r="Z675" i="38"/>
  <c r="AA674" i="38"/>
  <c r="Z674" i="38"/>
  <c r="AB673" i="38"/>
  <c r="AA673" i="38"/>
  <c r="Z673" i="38"/>
  <c r="Z672" i="38"/>
  <c r="AB671" i="38"/>
  <c r="AA671" i="38"/>
  <c r="Z671" i="38"/>
  <c r="AA670" i="38"/>
  <c r="Z670" i="38"/>
  <c r="AB669" i="38"/>
  <c r="AA669" i="38"/>
  <c r="Z669" i="38"/>
  <c r="AC668" i="38"/>
  <c r="AB668" i="38"/>
  <c r="AA668" i="38"/>
  <c r="Z668" i="38"/>
  <c r="AB667" i="38"/>
  <c r="AA667" i="38"/>
  <c r="Z667" i="38"/>
  <c r="AA666" i="38"/>
  <c r="Z666" i="38"/>
  <c r="AA665" i="38"/>
  <c r="Z665" i="38"/>
  <c r="AC664" i="38"/>
  <c r="AB664" i="38"/>
  <c r="AA664" i="38"/>
  <c r="Z664" i="38"/>
  <c r="AB663" i="38"/>
  <c r="AA663" i="38"/>
  <c r="Z663" i="38"/>
  <c r="Z662" i="38"/>
  <c r="AB661" i="38"/>
  <c r="AA661" i="38"/>
  <c r="Z661" i="38"/>
  <c r="AC660" i="38"/>
  <c r="AB660" i="38"/>
  <c r="AA660" i="38"/>
  <c r="Z660" i="38"/>
  <c r="AA659" i="38"/>
  <c r="Z659" i="38"/>
  <c r="Z658" i="38"/>
  <c r="AA657" i="38"/>
  <c r="Z657" i="38"/>
  <c r="AA656" i="38"/>
  <c r="Z656" i="38"/>
  <c r="Z655" i="38"/>
  <c r="Z654" i="38"/>
  <c r="Z653" i="38"/>
  <c r="Z652" i="38"/>
  <c r="Z651" i="38"/>
  <c r="Z650" i="38"/>
  <c r="Z649" i="38"/>
  <c r="Z648" i="38"/>
  <c r="Z647" i="38"/>
  <c r="Z646" i="38"/>
  <c r="Z645" i="38"/>
  <c r="Z644" i="38"/>
  <c r="Z643" i="38"/>
  <c r="Z642" i="38"/>
  <c r="Z641" i="38"/>
  <c r="Z640" i="38"/>
  <c r="Z639" i="38"/>
  <c r="Z638" i="38"/>
  <c r="Z637" i="38"/>
  <c r="Z636" i="38"/>
  <c r="Z635" i="38"/>
  <c r="Z634" i="38"/>
  <c r="Z633" i="38"/>
  <c r="Z632" i="38"/>
  <c r="Z631" i="38"/>
  <c r="Z630" i="38"/>
  <c r="Z629" i="38"/>
  <c r="Z628" i="38"/>
  <c r="Z627" i="38"/>
  <c r="Z626" i="38"/>
  <c r="Z625" i="38"/>
  <c r="Z624" i="38"/>
  <c r="Z623" i="38"/>
  <c r="AA622" i="38"/>
  <c r="Z622" i="38"/>
  <c r="Z621" i="38"/>
  <c r="AA620" i="38"/>
  <c r="Z620" i="38"/>
  <c r="Z619" i="38"/>
  <c r="AA618" i="38"/>
  <c r="Z618" i="38"/>
  <c r="Z617" i="38"/>
  <c r="AA616" i="38"/>
  <c r="Z616" i="38"/>
  <c r="Z615" i="38"/>
  <c r="AA614" i="38"/>
  <c r="Z614" i="38"/>
  <c r="Z613" i="38"/>
  <c r="Z612" i="38"/>
  <c r="Z611" i="38"/>
  <c r="Z610" i="38"/>
  <c r="Z609" i="38"/>
  <c r="Z608" i="38"/>
  <c r="Z607" i="38"/>
  <c r="AA606" i="38"/>
  <c r="Z606" i="38"/>
  <c r="Z605" i="38"/>
  <c r="AA604" i="38"/>
  <c r="Z604" i="38"/>
  <c r="Z603" i="38"/>
  <c r="AA602" i="38"/>
  <c r="Z602" i="38"/>
  <c r="Z601" i="38"/>
  <c r="Z600" i="38"/>
  <c r="Z599" i="38"/>
  <c r="AA598" i="38"/>
  <c r="Z598" i="38"/>
  <c r="Z597" i="38"/>
  <c r="Z596" i="38"/>
  <c r="Z595" i="38"/>
  <c r="AA594" i="38"/>
  <c r="Z594" i="38"/>
  <c r="Z593" i="38"/>
  <c r="AA592" i="38"/>
  <c r="Z592" i="38"/>
  <c r="Z591" i="38"/>
  <c r="AA590" i="38"/>
  <c r="Z590" i="38"/>
  <c r="AA589" i="38"/>
  <c r="Z589" i="38"/>
  <c r="AA588" i="38"/>
  <c r="Z588" i="38"/>
  <c r="Z587" i="38"/>
  <c r="AA586" i="38"/>
  <c r="Z586" i="38"/>
  <c r="AA585" i="38"/>
  <c r="Z585" i="38"/>
  <c r="AB584" i="38"/>
  <c r="AA584" i="38"/>
  <c r="Z584" i="38"/>
  <c r="Z583" i="38"/>
  <c r="AB582" i="38"/>
  <c r="AA582" i="38"/>
  <c r="Z582" i="38"/>
  <c r="Z581" i="38"/>
  <c r="AB580" i="38"/>
  <c r="AA580" i="38"/>
  <c r="Z580" i="38"/>
  <c r="Z579" i="38"/>
  <c r="AA578" i="38"/>
  <c r="Z578" i="38"/>
  <c r="AA577" i="38"/>
  <c r="Z577" i="38"/>
  <c r="AB576" i="38"/>
  <c r="AA576" i="38"/>
  <c r="Z576" i="38"/>
  <c r="Z575" i="38"/>
  <c r="AA574" i="38"/>
  <c r="Z574" i="38"/>
  <c r="AA573" i="38"/>
  <c r="Z573" i="38"/>
  <c r="AB572" i="38"/>
  <c r="AA572" i="38"/>
  <c r="Z572" i="38"/>
  <c r="AA571" i="38"/>
  <c r="Z571" i="38"/>
  <c r="AA570" i="38"/>
  <c r="Z570" i="38"/>
  <c r="Z569" i="38"/>
  <c r="AA568" i="38"/>
  <c r="Z568" i="38"/>
  <c r="Z567" i="38"/>
  <c r="AB566" i="38"/>
  <c r="AA566" i="38"/>
  <c r="Z566" i="38"/>
  <c r="Z565" i="38"/>
  <c r="AA564" i="38"/>
  <c r="Z564" i="38"/>
  <c r="Z563" i="38"/>
  <c r="Z562" i="38"/>
  <c r="Z561" i="38"/>
  <c r="Z560" i="38"/>
  <c r="Z559" i="38"/>
  <c r="Z558" i="38"/>
  <c r="Z557" i="38"/>
  <c r="Z556" i="38"/>
  <c r="Z555" i="38"/>
  <c r="Z554" i="38"/>
  <c r="Z553" i="38"/>
  <c r="Z552" i="38"/>
  <c r="Z551" i="38"/>
  <c r="Z550" i="38"/>
  <c r="Z549" i="38"/>
  <c r="Z548" i="38"/>
  <c r="Z547" i="38"/>
  <c r="Z546" i="38"/>
  <c r="Z545" i="38"/>
  <c r="Z544" i="38"/>
  <c r="Z543" i="38"/>
  <c r="Z542" i="38"/>
  <c r="Z541" i="38"/>
  <c r="Z540" i="38"/>
  <c r="Z539" i="38"/>
  <c r="Z538" i="38"/>
  <c r="Z537" i="38"/>
  <c r="Z536" i="38"/>
  <c r="Z535" i="38"/>
  <c r="Z534" i="38"/>
  <c r="Z533" i="38"/>
  <c r="Z532" i="38"/>
  <c r="Z531" i="38"/>
  <c r="Z530" i="38"/>
  <c r="Z529" i="38"/>
  <c r="Z528" i="38"/>
  <c r="Z527" i="38"/>
  <c r="Z526" i="38"/>
  <c r="Z525" i="38"/>
  <c r="Z524" i="38"/>
  <c r="Z523" i="38"/>
  <c r="Z522" i="38"/>
  <c r="Z521" i="38"/>
  <c r="Z520" i="38"/>
  <c r="Z519" i="38"/>
  <c r="Z518" i="38"/>
  <c r="Z517" i="38"/>
  <c r="Z516" i="38"/>
  <c r="Z515" i="38"/>
  <c r="Z514" i="38"/>
  <c r="Z513" i="38"/>
  <c r="Z512" i="38"/>
  <c r="Z511" i="38"/>
  <c r="Z510" i="38"/>
  <c r="Z509" i="38"/>
  <c r="Z508" i="38"/>
  <c r="Z507" i="38"/>
  <c r="Z506" i="38"/>
  <c r="Z505" i="38"/>
  <c r="Z504" i="38"/>
  <c r="Z503" i="38"/>
  <c r="Z502" i="38"/>
  <c r="Z501" i="38"/>
  <c r="Z500" i="38"/>
  <c r="Z499" i="38"/>
  <c r="Z498" i="38"/>
  <c r="Z497" i="38"/>
  <c r="Z496" i="38"/>
  <c r="Z495" i="38"/>
  <c r="Z494" i="38"/>
  <c r="Z493" i="38"/>
  <c r="Z492" i="38"/>
  <c r="Z491" i="38"/>
  <c r="Z490" i="38"/>
  <c r="Z489" i="38"/>
  <c r="Z488" i="38"/>
  <c r="Z487" i="38"/>
  <c r="Z486" i="38"/>
  <c r="Z485" i="38"/>
  <c r="Z484" i="38"/>
  <c r="Z483" i="38"/>
  <c r="Z482" i="38"/>
  <c r="Z481" i="38"/>
  <c r="Z480" i="38"/>
  <c r="Z479" i="38"/>
  <c r="Z478" i="38"/>
  <c r="Z477" i="38"/>
  <c r="AA476" i="38"/>
  <c r="Z476" i="38"/>
  <c r="Z475" i="38"/>
  <c r="Z474" i="38"/>
  <c r="Z473" i="38"/>
  <c r="AA472" i="38"/>
  <c r="Z472" i="38"/>
  <c r="Z471" i="38"/>
  <c r="Z470" i="38"/>
  <c r="Z469" i="38"/>
  <c r="AA468" i="38"/>
  <c r="Z468" i="38"/>
  <c r="Z467" i="38"/>
  <c r="Z466" i="38"/>
  <c r="Z465" i="38"/>
  <c r="AA464" i="38"/>
  <c r="Z464" i="38"/>
  <c r="Z463" i="38"/>
  <c r="Z462" i="38"/>
  <c r="Z461" i="38"/>
  <c r="AA460" i="38"/>
  <c r="Z460" i="38"/>
  <c r="Z459" i="38"/>
  <c r="Z458" i="38"/>
  <c r="Z457" i="38"/>
  <c r="AA456" i="38"/>
  <c r="Z456" i="38"/>
  <c r="Z455" i="38"/>
  <c r="Z454" i="38"/>
  <c r="Z453" i="38"/>
  <c r="AA452" i="38"/>
  <c r="Z452" i="38"/>
  <c r="Z451" i="38"/>
  <c r="Z450" i="38"/>
  <c r="Z449" i="38"/>
  <c r="AB448" i="38"/>
  <c r="AA448" i="38"/>
  <c r="Z448" i="38"/>
  <c r="Z447" i="38"/>
  <c r="Z446" i="38"/>
  <c r="Z445" i="38"/>
  <c r="AA444" i="38"/>
  <c r="Z444" i="38"/>
  <c r="Z443" i="38"/>
  <c r="Z442" i="38"/>
  <c r="Z441" i="38"/>
  <c r="AA440" i="38"/>
  <c r="Z440" i="38"/>
  <c r="Z439" i="38"/>
  <c r="Z438" i="38"/>
  <c r="Z437" i="38"/>
  <c r="AA436" i="38"/>
  <c r="Z436" i="38"/>
  <c r="Z435" i="38"/>
  <c r="Z434" i="38"/>
  <c r="AA433" i="38"/>
  <c r="Z433" i="38"/>
  <c r="Z432" i="38"/>
  <c r="AA431" i="38"/>
  <c r="AB431" i="38" s="1"/>
  <c r="Z431" i="38"/>
  <c r="Z430" i="38"/>
  <c r="Z429" i="38"/>
  <c r="Z428" i="38"/>
  <c r="Z427" i="38"/>
  <c r="Z426" i="38"/>
  <c r="Z425" i="38"/>
  <c r="Z424" i="38"/>
  <c r="Z423" i="38"/>
  <c r="Z422" i="38"/>
  <c r="Z421" i="38"/>
  <c r="Z420" i="38"/>
  <c r="Z419" i="38"/>
  <c r="Z418" i="38"/>
  <c r="Z417" i="38"/>
  <c r="Z416" i="38"/>
  <c r="Z415" i="38"/>
  <c r="Z414" i="38"/>
  <c r="Z413" i="38"/>
  <c r="Z412" i="38"/>
  <c r="Z411" i="38"/>
  <c r="Z410" i="38"/>
  <c r="Z409" i="38"/>
  <c r="Z408" i="38"/>
  <c r="Z407" i="38"/>
  <c r="Z406" i="38"/>
  <c r="Z405" i="38"/>
  <c r="Z404" i="38"/>
  <c r="Z403" i="38"/>
  <c r="Z402" i="38"/>
  <c r="Z401" i="38"/>
  <c r="Z400" i="38"/>
  <c r="Z399" i="38"/>
  <c r="Z398" i="38"/>
  <c r="Z397" i="38"/>
  <c r="Z396" i="38"/>
  <c r="Z395" i="38"/>
  <c r="Z394" i="38"/>
  <c r="Z393" i="38"/>
  <c r="Z392" i="38"/>
  <c r="Z391" i="38"/>
  <c r="Z390" i="38"/>
  <c r="Z389" i="38"/>
  <c r="Z388" i="38"/>
  <c r="Z387" i="38"/>
  <c r="Z386" i="38"/>
  <c r="Z385" i="38"/>
  <c r="Z384" i="38"/>
  <c r="Z383" i="38"/>
  <c r="Z382" i="38"/>
  <c r="Z381" i="38"/>
  <c r="Z380" i="38"/>
  <c r="Z379" i="38"/>
  <c r="Z378" i="38"/>
  <c r="Z377" i="38"/>
  <c r="Z376" i="38"/>
  <c r="Z375" i="38"/>
  <c r="Z374" i="38"/>
  <c r="Z373" i="38"/>
  <c r="Z372" i="38"/>
  <c r="Z371" i="38"/>
  <c r="Z370" i="38"/>
  <c r="Z369" i="38"/>
  <c r="Z368" i="38"/>
  <c r="Z367" i="38"/>
  <c r="Z366" i="38"/>
  <c r="Z365" i="38"/>
  <c r="Z364" i="38"/>
  <c r="Z363" i="38"/>
  <c r="Z362" i="38"/>
  <c r="Z361" i="38"/>
  <c r="Z360" i="38"/>
  <c r="Z359" i="38"/>
  <c r="Z358" i="38"/>
  <c r="Z357" i="38"/>
  <c r="AA356" i="38"/>
  <c r="Z356" i="38"/>
  <c r="AA355" i="38"/>
  <c r="Z355" i="38"/>
  <c r="Z354" i="38"/>
  <c r="Z353" i="38"/>
  <c r="AA352" i="38"/>
  <c r="Z352" i="38"/>
  <c r="AA351" i="38"/>
  <c r="Z351" i="38"/>
  <c r="Z350" i="38"/>
  <c r="Z349" i="38"/>
  <c r="AA348" i="38"/>
  <c r="Z348" i="38"/>
  <c r="AA347" i="38"/>
  <c r="Z347" i="38"/>
  <c r="Z346" i="38"/>
  <c r="Z345" i="38"/>
  <c r="AA344" i="38"/>
  <c r="Z344" i="38"/>
  <c r="AA343" i="38"/>
  <c r="Z343" i="38"/>
  <c r="Z342" i="38"/>
  <c r="Z341" i="38"/>
  <c r="AA340" i="38"/>
  <c r="Z340" i="38"/>
  <c r="AA339" i="38"/>
  <c r="Z339" i="38"/>
  <c r="Z338" i="38"/>
  <c r="Z337" i="38"/>
  <c r="AA336" i="38"/>
  <c r="Z336" i="38"/>
  <c r="AA335" i="38"/>
  <c r="Z335" i="38"/>
  <c r="Z334" i="38"/>
  <c r="Z333" i="38"/>
  <c r="AA332" i="38"/>
  <c r="Z332" i="38"/>
  <c r="AA331" i="38"/>
  <c r="Z331" i="38"/>
  <c r="Z330" i="38"/>
  <c r="Z329" i="38"/>
  <c r="AA328" i="38"/>
  <c r="Z328" i="38"/>
  <c r="AA327" i="38"/>
  <c r="AB327" i="38" s="1"/>
  <c r="Z327" i="38"/>
  <c r="Z326" i="38"/>
  <c r="Z325" i="38"/>
  <c r="AA324" i="38"/>
  <c r="Z324" i="38"/>
  <c r="AA323" i="38"/>
  <c r="Z323" i="38"/>
  <c r="Z322" i="38"/>
  <c r="Z321" i="38"/>
  <c r="AA320" i="38"/>
  <c r="Z320" i="38"/>
  <c r="AA319" i="38"/>
  <c r="Z319" i="38"/>
  <c r="Z318" i="38"/>
  <c r="Z317" i="38"/>
  <c r="AA316" i="38"/>
  <c r="Z316" i="38"/>
  <c r="AA315" i="38"/>
  <c r="Z315" i="38"/>
  <c r="Z314" i="38"/>
  <c r="Z313" i="38"/>
  <c r="AA312" i="38"/>
  <c r="Z312" i="38"/>
  <c r="AA311" i="38"/>
  <c r="Z311" i="38"/>
  <c r="AA310" i="38"/>
  <c r="Z310" i="38"/>
  <c r="Z309" i="38"/>
  <c r="AA308" i="38"/>
  <c r="Z308" i="38"/>
  <c r="Z307" i="38"/>
  <c r="AA306" i="38"/>
  <c r="Z306" i="38"/>
  <c r="Z305" i="38"/>
  <c r="AA304" i="38"/>
  <c r="Z304" i="38"/>
  <c r="Z303" i="38"/>
  <c r="AA302" i="38"/>
  <c r="AB302" i="38" s="1"/>
  <c r="Z302" i="38"/>
  <c r="Z301" i="38"/>
  <c r="AA300" i="38"/>
  <c r="Z300" i="38"/>
  <c r="Z299" i="38"/>
  <c r="AA298" i="38"/>
  <c r="Z298" i="38"/>
  <c r="Z297" i="38"/>
  <c r="AA296" i="38"/>
  <c r="Z296" i="38"/>
  <c r="Z295" i="38"/>
  <c r="AA294" i="38"/>
  <c r="AB294" i="38" s="1"/>
  <c r="Z294" i="38"/>
  <c r="Z293" i="38"/>
  <c r="AA292" i="38"/>
  <c r="Z292" i="38"/>
  <c r="Z291" i="38"/>
  <c r="Z290" i="38"/>
  <c r="Z289" i="38"/>
  <c r="Z288" i="38"/>
  <c r="Z287" i="38"/>
  <c r="Z286" i="38"/>
  <c r="Z285" i="38"/>
  <c r="Z284" i="38"/>
  <c r="Z283" i="38"/>
  <c r="Z282" i="38"/>
  <c r="Z281" i="38"/>
  <c r="Z280" i="38"/>
  <c r="Z279" i="38"/>
  <c r="Z278" i="38"/>
  <c r="Z277" i="38"/>
  <c r="Z276" i="38"/>
  <c r="Z275" i="38"/>
  <c r="Z274" i="38"/>
  <c r="Z273" i="38"/>
  <c r="Z272" i="38"/>
  <c r="Z271" i="38"/>
  <c r="Z270" i="38"/>
  <c r="Z269" i="38"/>
  <c r="Z268" i="38"/>
  <c r="Z267" i="38"/>
  <c r="Z266" i="38"/>
  <c r="Z265" i="38"/>
  <c r="Z264" i="38"/>
  <c r="Z263" i="38"/>
  <c r="Z262" i="38"/>
  <c r="Z261" i="38"/>
  <c r="Z260" i="38"/>
  <c r="Z259" i="38"/>
  <c r="Z258" i="38"/>
  <c r="Z257" i="38"/>
  <c r="Z256" i="38"/>
  <c r="Z255" i="38"/>
  <c r="Z254" i="38"/>
  <c r="Z253" i="38"/>
  <c r="Z252" i="38"/>
  <c r="Z251" i="38"/>
  <c r="Z250" i="38"/>
  <c r="Z249" i="38"/>
  <c r="Z248" i="38"/>
  <c r="Z247" i="38"/>
  <c r="Z246" i="38"/>
  <c r="Z245" i="38"/>
  <c r="Z244" i="38"/>
  <c r="Z243" i="38"/>
  <c r="Z242" i="38"/>
  <c r="Z241" i="38"/>
  <c r="Z240" i="38"/>
  <c r="Z239" i="38"/>
  <c r="Z238" i="38"/>
  <c r="Z237" i="38"/>
  <c r="Z236" i="38"/>
  <c r="Z235" i="38"/>
  <c r="Z234" i="38"/>
  <c r="Z233" i="38"/>
  <c r="Z232" i="38"/>
  <c r="Z231" i="38"/>
  <c r="Z230" i="38"/>
  <c r="Z229" i="38"/>
  <c r="Z228" i="38"/>
  <c r="Z227" i="38"/>
  <c r="Z226" i="38"/>
  <c r="Z225" i="38"/>
  <c r="Z224" i="38"/>
  <c r="Z223" i="38"/>
  <c r="Z222" i="38"/>
  <c r="Z221" i="38"/>
  <c r="Z220" i="38"/>
  <c r="Z219" i="38"/>
  <c r="Z218" i="38"/>
  <c r="Z217" i="38"/>
  <c r="Z216" i="38"/>
  <c r="Z215" i="38"/>
  <c r="Z214" i="38"/>
  <c r="Z213" i="38"/>
  <c r="Z212" i="38"/>
  <c r="Z211" i="38"/>
  <c r="Z210" i="38"/>
  <c r="Z209" i="38"/>
  <c r="Z208" i="38"/>
  <c r="Z207" i="38"/>
  <c r="Z206" i="38"/>
  <c r="Z205" i="38"/>
  <c r="Z204" i="38"/>
  <c r="Z203" i="38"/>
  <c r="Z202" i="38"/>
  <c r="Z201" i="38"/>
  <c r="Z200" i="38"/>
  <c r="Z199" i="38"/>
  <c r="Z198" i="38"/>
  <c r="Z197" i="38"/>
  <c r="Z196" i="38"/>
  <c r="Z195" i="38"/>
  <c r="Z194" i="38"/>
  <c r="Z193" i="38"/>
  <c r="Z192" i="38"/>
  <c r="Z191" i="38"/>
  <c r="Z190" i="38"/>
  <c r="Z189" i="38"/>
  <c r="Z188" i="38"/>
  <c r="Z187" i="38"/>
  <c r="Z186" i="38"/>
  <c r="Z185" i="38"/>
  <c r="Z184" i="38"/>
  <c r="Z183" i="38"/>
  <c r="Z182" i="38"/>
  <c r="Z181" i="38"/>
  <c r="Z180" i="38"/>
  <c r="Z179" i="38"/>
  <c r="Z178" i="38"/>
  <c r="Z177" i="38"/>
  <c r="Z176" i="38"/>
  <c r="Z175" i="38"/>
  <c r="Z174" i="38"/>
  <c r="Z173" i="38"/>
  <c r="Z172" i="38"/>
  <c r="Z171" i="38"/>
  <c r="Z170" i="38"/>
  <c r="Z169" i="38"/>
  <c r="Z168" i="38"/>
  <c r="Z167" i="38"/>
  <c r="Z166" i="38"/>
  <c r="Z165" i="38"/>
  <c r="Z164" i="38"/>
  <c r="Z163" i="38"/>
  <c r="Z162" i="38"/>
  <c r="Z161" i="38"/>
  <c r="Z160" i="38"/>
  <c r="Z159" i="38"/>
  <c r="Z158" i="38"/>
  <c r="Z157" i="38"/>
  <c r="Z156" i="38"/>
  <c r="Z155" i="38"/>
  <c r="Z154" i="38"/>
  <c r="Z153" i="38"/>
  <c r="Z152" i="38"/>
  <c r="Z151" i="38"/>
  <c r="Z150" i="38"/>
  <c r="AB149" i="38"/>
  <c r="AA149" i="38"/>
  <c r="Z149" i="38"/>
  <c r="AA148" i="38"/>
  <c r="Z148" i="38"/>
  <c r="AB147" i="38"/>
  <c r="AA147" i="38"/>
  <c r="Z147" i="38"/>
  <c r="AA146" i="38"/>
  <c r="Z146" i="38"/>
  <c r="AB145" i="38"/>
  <c r="AA145" i="38"/>
  <c r="Z145" i="38"/>
  <c r="AA144" i="38"/>
  <c r="Z144" i="38"/>
  <c r="AB143" i="38"/>
  <c r="AA143" i="38"/>
  <c r="Z143" i="38"/>
  <c r="AA142" i="38"/>
  <c r="Z142" i="38"/>
  <c r="AC141" i="38"/>
  <c r="AB141" i="38"/>
  <c r="AA141" i="38"/>
  <c r="Z141" i="38"/>
  <c r="AA140" i="38"/>
  <c r="Z140" i="38"/>
  <c r="AB139" i="38"/>
  <c r="AA139" i="38"/>
  <c r="Z139" i="38"/>
  <c r="AA138" i="38"/>
  <c r="Z138" i="38"/>
  <c r="AB137" i="38"/>
  <c r="AA137" i="38"/>
  <c r="Z137" i="38"/>
  <c r="AA136" i="38"/>
  <c r="Z136" i="38"/>
  <c r="AB135" i="38"/>
  <c r="AA135" i="38"/>
  <c r="Z135" i="38"/>
  <c r="AA134" i="38"/>
  <c r="Z134" i="38"/>
  <c r="AC133" i="38"/>
  <c r="AB133" i="38"/>
  <c r="AA133" i="38"/>
  <c r="Z133" i="38"/>
  <c r="AA132" i="38"/>
  <c r="Z132" i="38"/>
  <c r="AB131" i="38"/>
  <c r="AA131" i="38"/>
  <c r="Z131" i="38"/>
  <c r="AA130" i="38"/>
  <c r="Z130" i="38"/>
  <c r="AB129" i="38"/>
  <c r="AA129" i="38"/>
  <c r="Z129" i="38"/>
  <c r="AA128" i="38"/>
  <c r="Z128" i="38"/>
  <c r="AB127" i="38"/>
  <c r="AA127" i="38"/>
  <c r="Z127" i="38"/>
  <c r="AA126" i="38"/>
  <c r="Z126" i="38"/>
  <c r="AC125" i="38"/>
  <c r="AB125" i="38"/>
  <c r="AA125" i="38"/>
  <c r="Z125" i="38"/>
  <c r="AA124" i="38"/>
  <c r="Z124" i="38"/>
  <c r="AB123" i="38"/>
  <c r="AA123" i="38"/>
  <c r="Z123" i="38"/>
  <c r="AC122" i="38"/>
  <c r="AB122" i="38"/>
  <c r="AA122" i="38"/>
  <c r="Z122" i="38"/>
  <c r="AD122" i="38" s="1"/>
  <c r="AB121" i="38"/>
  <c r="AA121" i="38"/>
  <c r="Z121" i="38"/>
  <c r="AC120" i="38"/>
  <c r="AB120" i="38"/>
  <c r="AA120" i="38"/>
  <c r="Z120" i="38"/>
  <c r="AD120" i="38" s="1"/>
  <c r="AB119" i="38"/>
  <c r="AA119" i="38"/>
  <c r="Z119" i="38"/>
  <c r="AC118" i="38"/>
  <c r="AB118" i="38"/>
  <c r="AA118" i="38"/>
  <c r="Z118" i="38"/>
  <c r="AD118" i="38" s="1"/>
  <c r="AB117" i="38"/>
  <c r="AA117" i="38"/>
  <c r="Z117" i="38"/>
  <c r="AC116" i="38"/>
  <c r="AB116" i="38"/>
  <c r="AA116" i="38"/>
  <c r="Z116" i="38"/>
  <c r="AD116" i="38" s="1"/>
  <c r="AB115" i="38"/>
  <c r="AC115" i="38" s="1"/>
  <c r="AA115" i="38"/>
  <c r="Z115" i="38"/>
  <c r="AC114" i="38"/>
  <c r="AB114" i="38"/>
  <c r="AA114" i="38"/>
  <c r="Z114" i="38"/>
  <c r="AD114" i="38" s="1"/>
  <c r="AB113" i="38"/>
  <c r="AA113" i="38"/>
  <c r="Z113" i="38"/>
  <c r="AC112" i="38"/>
  <c r="AB112" i="38"/>
  <c r="AA112" i="38"/>
  <c r="Z112" i="38"/>
  <c r="AD112" i="38" s="1"/>
  <c r="AB111" i="38"/>
  <c r="AA111" i="38"/>
  <c r="Z111" i="38"/>
  <c r="AC110" i="38"/>
  <c r="AB110" i="38"/>
  <c r="AA110" i="38"/>
  <c r="Z110" i="38"/>
  <c r="AD110" i="38" s="1"/>
  <c r="AB109" i="38"/>
  <c r="AA109" i="38"/>
  <c r="Z109" i="38"/>
  <c r="AC108" i="38"/>
  <c r="AB108" i="38"/>
  <c r="AA108" i="38"/>
  <c r="Z108" i="38"/>
  <c r="AD108" i="38" s="1"/>
  <c r="AB107" i="38"/>
  <c r="AA107" i="38"/>
  <c r="Z107" i="38"/>
  <c r="AC106" i="38"/>
  <c r="AB106" i="38"/>
  <c r="AA106" i="38"/>
  <c r="Z106" i="38"/>
  <c r="AD106" i="38" s="1"/>
  <c r="AB105" i="38"/>
  <c r="AA105" i="38"/>
  <c r="Z105" i="38"/>
  <c r="AC104" i="38"/>
  <c r="AB104" i="38"/>
  <c r="AA104" i="38"/>
  <c r="Z104" i="38"/>
  <c r="AD104" i="38" s="1"/>
  <c r="AB103" i="38"/>
  <c r="AA103" i="38"/>
  <c r="Z103" i="38"/>
  <c r="AC102" i="38"/>
  <c r="AB102" i="38"/>
  <c r="AA102" i="38"/>
  <c r="Z102" i="38"/>
  <c r="AD102" i="38" s="1"/>
  <c r="AB101" i="38"/>
  <c r="AA101" i="38"/>
  <c r="Z101" i="38"/>
  <c r="AC100" i="38"/>
  <c r="AB100" i="38"/>
  <c r="AA100" i="38"/>
  <c r="Z100" i="38"/>
  <c r="AD100" i="38" s="1"/>
  <c r="AB99" i="38"/>
  <c r="AA99" i="38"/>
  <c r="Z99" i="38"/>
  <c r="AC98" i="38"/>
  <c r="AB98" i="38"/>
  <c r="AA98" i="38"/>
  <c r="Z98" i="38"/>
  <c r="AD98" i="38" s="1"/>
  <c r="AB97" i="38"/>
  <c r="AA97" i="38"/>
  <c r="Z97" i="38"/>
  <c r="AC96" i="38"/>
  <c r="AB96" i="38"/>
  <c r="AA96" i="38"/>
  <c r="Z96" i="38"/>
  <c r="AD96" i="38" s="1"/>
  <c r="AB95" i="38"/>
  <c r="AA95" i="38"/>
  <c r="Z95" i="38"/>
  <c r="AC94" i="38"/>
  <c r="AB94" i="38"/>
  <c r="AA94" i="38"/>
  <c r="Z94" i="38"/>
  <c r="AD94" i="38" s="1"/>
  <c r="AB93" i="38"/>
  <c r="AA93" i="38"/>
  <c r="Z93" i="38"/>
  <c r="AC92" i="38"/>
  <c r="AB92" i="38"/>
  <c r="AA92" i="38"/>
  <c r="Z92" i="38"/>
  <c r="AD92" i="38" s="1"/>
  <c r="AB91" i="38"/>
  <c r="AA91" i="38"/>
  <c r="Z91" i="38"/>
  <c r="AC90" i="38"/>
  <c r="AB90" i="38"/>
  <c r="AA90" i="38"/>
  <c r="Z90" i="38"/>
  <c r="AD90" i="38" s="1"/>
  <c r="AB89" i="38"/>
  <c r="AA89" i="38"/>
  <c r="Z89" i="38"/>
  <c r="AC88" i="38"/>
  <c r="AB88" i="38"/>
  <c r="AA88" i="38"/>
  <c r="Z88" i="38"/>
  <c r="AD88" i="38" s="1"/>
  <c r="AB87" i="38"/>
  <c r="AA87" i="38"/>
  <c r="Z87" i="38"/>
  <c r="AC86" i="38"/>
  <c r="AB86" i="38"/>
  <c r="AA86" i="38"/>
  <c r="Z86" i="38"/>
  <c r="AB85" i="38"/>
  <c r="AA85" i="38"/>
  <c r="Z85" i="38"/>
  <c r="AC84" i="38"/>
  <c r="AB84" i="38"/>
  <c r="AA84" i="38"/>
  <c r="Z84" i="38"/>
  <c r="AD84" i="38" s="1"/>
  <c r="AB83" i="38"/>
  <c r="AA83" i="38"/>
  <c r="Z83" i="38"/>
  <c r="AC82" i="38"/>
  <c r="AB82" i="38"/>
  <c r="AA82" i="38"/>
  <c r="Z82" i="38"/>
  <c r="AD82" i="38" s="1"/>
  <c r="AB81" i="38"/>
  <c r="AA81" i="38"/>
  <c r="Z81" i="38"/>
  <c r="AC80" i="38"/>
  <c r="AB80" i="38"/>
  <c r="AA80" i="38"/>
  <c r="Z80" i="38"/>
  <c r="AD80" i="38" s="1"/>
  <c r="AB79" i="38"/>
  <c r="AA79" i="38"/>
  <c r="Z79" i="38"/>
  <c r="AC78" i="38"/>
  <c r="AB78" i="38"/>
  <c r="AA78" i="38"/>
  <c r="Z78" i="38"/>
  <c r="AD78" i="38" s="1"/>
  <c r="AB77" i="38"/>
  <c r="AA77" i="38"/>
  <c r="Z77" i="38"/>
  <c r="AC76" i="38"/>
  <c r="AB76" i="38"/>
  <c r="AA76" i="38"/>
  <c r="Z76" i="38"/>
  <c r="AD76" i="38" s="1"/>
  <c r="AB75" i="38"/>
  <c r="AA75" i="38"/>
  <c r="Z75" i="38"/>
  <c r="AC74" i="38"/>
  <c r="AB74" i="38"/>
  <c r="AA74" i="38"/>
  <c r="Z74" i="38"/>
  <c r="AD74" i="38" s="1"/>
  <c r="AB73" i="38"/>
  <c r="AA73" i="38"/>
  <c r="Z73" i="38"/>
  <c r="AC72" i="38"/>
  <c r="AB72" i="38"/>
  <c r="AA72" i="38"/>
  <c r="Z72" i="38"/>
  <c r="AD72" i="38" s="1"/>
  <c r="AB71" i="38"/>
  <c r="AA71" i="38"/>
  <c r="Z71" i="38"/>
  <c r="AC70" i="38"/>
  <c r="AB70" i="38"/>
  <c r="AA70" i="38"/>
  <c r="Z70" i="38"/>
  <c r="AD70" i="38" s="1"/>
  <c r="AB69" i="38"/>
  <c r="AA69" i="38"/>
  <c r="Z69" i="38"/>
  <c r="AC68" i="38"/>
  <c r="AB68" i="38"/>
  <c r="AA68" i="38"/>
  <c r="Z68" i="38"/>
  <c r="AD68" i="38" s="1"/>
  <c r="AC67" i="38"/>
  <c r="AB67" i="38"/>
  <c r="AA67" i="38"/>
  <c r="Z67" i="38"/>
  <c r="AC66" i="38"/>
  <c r="AB66" i="38"/>
  <c r="AA66" i="38"/>
  <c r="Z66" i="38"/>
  <c r="AD66" i="38" s="1"/>
  <c r="AB65" i="38"/>
  <c r="AA65" i="38"/>
  <c r="Z65" i="38"/>
  <c r="AC64" i="38"/>
  <c r="AB64" i="38"/>
  <c r="AA64" i="38"/>
  <c r="Z64" i="38"/>
  <c r="AD64" i="38" s="1"/>
  <c r="AB63" i="38"/>
  <c r="AA63" i="38"/>
  <c r="Z63" i="38"/>
  <c r="AF62" i="38"/>
  <c r="AC62" i="38"/>
  <c r="AG62" i="38" s="1"/>
  <c r="AB62" i="38"/>
  <c r="AA62" i="38"/>
  <c r="AE62" i="38" s="1"/>
  <c r="Z62" i="38"/>
  <c r="AD62" i="38" s="1"/>
  <c r="AC61" i="38"/>
  <c r="AB61" i="38"/>
  <c r="AA61" i="38"/>
  <c r="Z61" i="38"/>
  <c r="AB60" i="38"/>
  <c r="AA60" i="38"/>
  <c r="Z60" i="38"/>
  <c r="AB59" i="38"/>
  <c r="AA59" i="38"/>
  <c r="Z59" i="38"/>
  <c r="AB58" i="38"/>
  <c r="AA58" i="38"/>
  <c r="Z58" i="38"/>
  <c r="AB57" i="38"/>
  <c r="AA57" i="38"/>
  <c r="Z57" i="38"/>
  <c r="AB56" i="38"/>
  <c r="AA56" i="38"/>
  <c r="Z56" i="38"/>
  <c r="AB55" i="38"/>
  <c r="AA55" i="38"/>
  <c r="Z55" i="38"/>
  <c r="AB54" i="38"/>
  <c r="AA54" i="38"/>
  <c r="Z54" i="38"/>
  <c r="AB53" i="38"/>
  <c r="AA53" i="38"/>
  <c r="Z53" i="38"/>
  <c r="AB52" i="38"/>
  <c r="AA52" i="38"/>
  <c r="Z52" i="38"/>
  <c r="AB51" i="38"/>
  <c r="AA51" i="38"/>
  <c r="Z51" i="38"/>
  <c r="AB50" i="38"/>
  <c r="AA50" i="38"/>
  <c r="Z50" i="38"/>
  <c r="AB49" i="38"/>
  <c r="AA49" i="38"/>
  <c r="Z49" i="38"/>
  <c r="AB48" i="38"/>
  <c r="AA48" i="38"/>
  <c r="Z48" i="38"/>
  <c r="AB47" i="38"/>
  <c r="AA47" i="38"/>
  <c r="Z47" i="38"/>
  <c r="AB46" i="38"/>
  <c r="AA46" i="38"/>
  <c r="Z46" i="38"/>
  <c r="AB45" i="38"/>
  <c r="AA45" i="38"/>
  <c r="AC45" i="38" s="1"/>
  <c r="Z45" i="38"/>
  <c r="AA44" i="38"/>
  <c r="Z44" i="38"/>
  <c r="AA43" i="38"/>
  <c r="Z43" i="38"/>
  <c r="AB42" i="38"/>
  <c r="AA42" i="38"/>
  <c r="Z42" i="38"/>
  <c r="AB41" i="38"/>
  <c r="AA41" i="38"/>
  <c r="Z41" i="38"/>
  <c r="AA40" i="38"/>
  <c r="Z40" i="38"/>
  <c r="AA39" i="38"/>
  <c r="Z39" i="38"/>
  <c r="AB38" i="38"/>
  <c r="AC38" i="38" s="1"/>
  <c r="AA38" i="38"/>
  <c r="Z38" i="38"/>
  <c r="AB37" i="38"/>
  <c r="AA37" i="38"/>
  <c r="Z37" i="38"/>
  <c r="AA36" i="38"/>
  <c r="Z36" i="38"/>
  <c r="AA35" i="38"/>
  <c r="Z35" i="38"/>
  <c r="AB34" i="38"/>
  <c r="AA34" i="38"/>
  <c r="Z34" i="38"/>
  <c r="AB33" i="38"/>
  <c r="AA33" i="38"/>
  <c r="Z33" i="38"/>
  <c r="AA32" i="38"/>
  <c r="Z32" i="38"/>
  <c r="AA31" i="38"/>
  <c r="Z31" i="38"/>
  <c r="AB30" i="38"/>
  <c r="AC30" i="38" s="1"/>
  <c r="AA30" i="38"/>
  <c r="Z30" i="38"/>
  <c r="AB29" i="38"/>
  <c r="AA29" i="38"/>
  <c r="Z29" i="38"/>
  <c r="AA28" i="38"/>
  <c r="Z28" i="38"/>
  <c r="AA27" i="38"/>
  <c r="Z27" i="38"/>
  <c r="AB26" i="38"/>
  <c r="AA26" i="38"/>
  <c r="Z26" i="38"/>
  <c r="AB25" i="38"/>
  <c r="AA25" i="38"/>
  <c r="Z25" i="38"/>
  <c r="AA24" i="38"/>
  <c r="Z24" i="38"/>
  <c r="AA23" i="38"/>
  <c r="Z23" i="38"/>
  <c r="AB22" i="38"/>
  <c r="AC22" i="38" s="1"/>
  <c r="AA22" i="38"/>
  <c r="Z22" i="38"/>
  <c r="AB21" i="38"/>
  <c r="AA21" i="38"/>
  <c r="Z21" i="38"/>
  <c r="AA20" i="38"/>
  <c r="Z20" i="38"/>
  <c r="AA19" i="38"/>
  <c r="Z19" i="38"/>
  <c r="AB18" i="38"/>
  <c r="AA18" i="38"/>
  <c r="Z18" i="38"/>
  <c r="AB17" i="38"/>
  <c r="AA17" i="38"/>
  <c r="Z17" i="38"/>
  <c r="AA16" i="38"/>
  <c r="Z16" i="38"/>
  <c r="AA15" i="38"/>
  <c r="Z15" i="38"/>
  <c r="AB14" i="38"/>
  <c r="AA14" i="38"/>
  <c r="Z14" i="38"/>
  <c r="AB13" i="38"/>
  <c r="AA13" i="38"/>
  <c r="Z13" i="38"/>
  <c r="AA12" i="38"/>
  <c r="Z12" i="38"/>
  <c r="AA11" i="38"/>
  <c r="Z11" i="38"/>
  <c r="AB10" i="38"/>
  <c r="AA10" i="38"/>
  <c r="Z10" i="38"/>
  <c r="Z9" i="38"/>
  <c r="Z8" i="38"/>
  <c r="AA7" i="38"/>
  <c r="Z7" i="38"/>
  <c r="Z6" i="38"/>
  <c r="AA5" i="38"/>
  <c r="Z5" i="38"/>
  <c r="Z4" i="38"/>
  <c r="M25" i="38"/>
  <c r="M20" i="38"/>
  <c r="M13" i="38"/>
  <c r="M8" i="38"/>
  <c r="TI174" i="7" l="1"/>
  <c r="TJ174" i="7"/>
  <c r="AG78" i="38"/>
  <c r="AC28" i="38"/>
  <c r="AC40" i="38"/>
  <c r="AC16" i="38"/>
  <c r="AC32" i="38"/>
  <c r="AG102" i="38"/>
  <c r="AC36" i="38"/>
  <c r="AD10" i="38"/>
  <c r="AD18" i="38"/>
  <c r="AD22" i="38"/>
  <c r="AD26" i="38"/>
  <c r="AD30" i="38"/>
  <c r="AD34" i="38"/>
  <c r="AD38" i="38"/>
  <c r="AD42" i="38"/>
  <c r="AA157" i="38"/>
  <c r="AA193" i="38"/>
  <c r="AA225" i="38"/>
  <c r="AB225" i="38" s="1"/>
  <c r="AB5" i="38"/>
  <c r="AB7" i="38"/>
  <c r="AC13" i="38"/>
  <c r="AC17" i="38"/>
  <c r="AC21" i="38"/>
  <c r="AC25" i="38"/>
  <c r="AC29" i="38"/>
  <c r="AC33" i="38"/>
  <c r="AC37" i="38"/>
  <c r="AC41" i="38"/>
  <c r="AC46" i="38"/>
  <c r="AC47" i="38"/>
  <c r="AC48" i="38"/>
  <c r="AC49" i="38"/>
  <c r="AC50" i="38"/>
  <c r="AC51" i="38"/>
  <c r="AC52" i="38"/>
  <c r="AC53" i="38"/>
  <c r="AC54" i="38"/>
  <c r="AC55" i="38"/>
  <c r="AC56" i="38"/>
  <c r="AC57" i="38"/>
  <c r="AC58" i="38"/>
  <c r="AC59" i="38"/>
  <c r="AC60" i="38"/>
  <c r="AE66" i="38"/>
  <c r="AC129" i="38"/>
  <c r="AC137" i="38"/>
  <c r="AC145" i="38"/>
  <c r="AA152" i="38"/>
  <c r="AA181" i="38"/>
  <c r="AA213" i="38"/>
  <c r="AA169" i="38"/>
  <c r="AA201" i="38"/>
  <c r="AC14" i="38"/>
  <c r="AC34" i="38"/>
  <c r="AC75" i="38"/>
  <c r="AE78" i="38"/>
  <c r="AC83" i="38"/>
  <c r="AC95" i="38"/>
  <c r="AC111" i="38"/>
  <c r="AE111" i="38" s="1"/>
  <c r="AE114" i="38"/>
  <c r="AE118" i="38"/>
  <c r="AB189" i="38"/>
  <c r="AA189" i="38"/>
  <c r="AA221" i="38"/>
  <c r="AA4" i="38"/>
  <c r="AA6" i="38"/>
  <c r="AA8" i="38"/>
  <c r="AE10" i="38"/>
  <c r="AB11" i="38"/>
  <c r="AB15" i="38"/>
  <c r="AD16" i="38"/>
  <c r="AB19" i="38"/>
  <c r="AE22" i="38"/>
  <c r="AB23" i="38"/>
  <c r="AB27" i="38"/>
  <c r="AE30" i="38"/>
  <c r="AB31" i="38"/>
  <c r="AB35" i="38"/>
  <c r="AD36" i="38"/>
  <c r="AE38" i="38"/>
  <c r="AF38" i="38" s="1"/>
  <c r="AB39" i="38"/>
  <c r="AD40" i="38"/>
  <c r="AE42" i="38"/>
  <c r="AB43" i="38"/>
  <c r="AC65" i="38"/>
  <c r="AA165" i="38"/>
  <c r="AB165" i="38" s="1"/>
  <c r="AC165" i="38" s="1"/>
  <c r="AB177" i="38"/>
  <c r="AA177" i="38"/>
  <c r="AB209" i="38"/>
  <c r="AA209" i="38"/>
  <c r="AC18" i="38"/>
  <c r="AC42" i="38"/>
  <c r="AE64" i="38"/>
  <c r="AF64" i="38" s="1"/>
  <c r="AE70" i="38"/>
  <c r="AE98" i="38"/>
  <c r="AC19" i="38"/>
  <c r="AD24" i="38"/>
  <c r="AC31" i="38"/>
  <c r="AE31" i="38" s="1"/>
  <c r="AF31" i="38" s="1"/>
  <c r="AC35" i="38"/>
  <c r="AC39" i="38"/>
  <c r="AF42" i="38"/>
  <c r="AC43" i="38"/>
  <c r="AB160" i="38"/>
  <c r="AA160" i="38"/>
  <c r="AD165" i="38"/>
  <c r="AB197" i="38"/>
  <c r="AA197" i="38"/>
  <c r="AA229" i="38"/>
  <c r="AC10" i="38"/>
  <c r="AC26" i="38"/>
  <c r="AE74" i="38"/>
  <c r="AC79" i="38"/>
  <c r="AC87" i="38"/>
  <c r="AC91" i="38"/>
  <c r="AC99" i="38"/>
  <c r="AC103" i="38"/>
  <c r="AC107" i="38"/>
  <c r="AC119" i="38"/>
  <c r="AE122" i="38"/>
  <c r="AG122" i="38" s="1"/>
  <c r="AC139" i="38"/>
  <c r="AC147" i="38"/>
  <c r="AD147" i="38" s="1"/>
  <c r="AB6" i="38"/>
  <c r="AB8" i="38"/>
  <c r="AF22" i="38"/>
  <c r="AG22" i="38" s="1"/>
  <c r="AB16" i="38"/>
  <c r="AB20" i="38"/>
  <c r="AB24" i="38"/>
  <c r="AB28" i="38"/>
  <c r="AB32" i="38"/>
  <c r="AB36" i="38"/>
  <c r="AG38" i="38"/>
  <c r="AB40" i="38"/>
  <c r="AB44" i="38"/>
  <c r="AD46" i="38"/>
  <c r="AD48" i="38"/>
  <c r="AD52" i="38"/>
  <c r="AD54" i="38"/>
  <c r="AD56" i="38"/>
  <c r="AD60" i="38"/>
  <c r="AC63" i="38"/>
  <c r="AF74" i="38"/>
  <c r="AF78" i="38"/>
  <c r="AF82" i="38"/>
  <c r="AF94" i="38"/>
  <c r="AF102" i="38"/>
  <c r="AF106" i="38"/>
  <c r="AF122" i="38"/>
  <c r="AG143" i="38"/>
  <c r="AA185" i="38"/>
  <c r="AB185" i="38" s="1"/>
  <c r="AB217" i="38"/>
  <c r="AA217" i="38"/>
  <c r="AF115" i="38"/>
  <c r="AC71" i="38"/>
  <c r="AE82" i="38"/>
  <c r="AE90" i="38"/>
  <c r="AE94" i="38"/>
  <c r="AE102" i="38"/>
  <c r="AE106" i="38"/>
  <c r="AE110" i="38"/>
  <c r="AC123" i="38"/>
  <c r="AC131" i="38"/>
  <c r="AC11" i="38"/>
  <c r="AC15" i="38"/>
  <c r="AB12" i="38"/>
  <c r="AA9" i="38"/>
  <c r="AC24" i="38"/>
  <c r="AE46" i="38"/>
  <c r="AE48" i="38"/>
  <c r="AE52" i="38"/>
  <c r="AE54" i="38"/>
  <c r="AE56" i="38"/>
  <c r="AE60" i="38"/>
  <c r="AE68" i="38"/>
  <c r="AC69" i="38"/>
  <c r="AE72" i="38"/>
  <c r="AC73" i="38"/>
  <c r="AE76" i="38"/>
  <c r="AC77" i="38"/>
  <c r="AD77" i="38" s="1"/>
  <c r="AE80" i="38"/>
  <c r="AC81" i="38"/>
  <c r="AE84" i="38"/>
  <c r="AC85" i="38"/>
  <c r="AE88" i="38"/>
  <c r="AC89" i="38"/>
  <c r="AE92" i="38"/>
  <c r="AC93" i="38"/>
  <c r="AE96" i="38"/>
  <c r="AC97" i="38"/>
  <c r="AE100" i="38"/>
  <c r="AC101" i="38"/>
  <c r="AE104" i="38"/>
  <c r="AC105" i="38"/>
  <c r="AE108" i="38"/>
  <c r="AC109" i="38"/>
  <c r="AE112" i="38"/>
  <c r="AC113" i="38"/>
  <c r="AE116" i="38"/>
  <c r="AC117" i="38"/>
  <c r="AE120" i="38"/>
  <c r="AC121" i="38"/>
  <c r="AC127" i="38"/>
  <c r="AC135" i="38"/>
  <c r="AC143" i="38"/>
  <c r="AA173" i="38"/>
  <c r="AA205" i="38"/>
  <c r="AD15" i="38"/>
  <c r="AD25" i="38"/>
  <c r="AD29" i="38"/>
  <c r="AD31" i="38"/>
  <c r="AD33" i="38"/>
  <c r="AD41" i="38"/>
  <c r="AD45" i="38"/>
  <c r="AE45" i="38" s="1"/>
  <c r="AD47" i="38"/>
  <c r="AD49" i="38"/>
  <c r="AD51" i="38"/>
  <c r="AD53" i="38"/>
  <c r="AD55" i="38"/>
  <c r="AD57" i="38"/>
  <c r="AD59" i="38"/>
  <c r="AD61" i="38"/>
  <c r="AH62" i="38"/>
  <c r="AD65" i="38"/>
  <c r="AD67" i="38"/>
  <c r="AF67" i="38" s="1"/>
  <c r="AD71" i="38"/>
  <c r="AE71" i="38" s="1"/>
  <c r="AD73" i="38"/>
  <c r="AD75" i="38"/>
  <c r="AH78" i="38"/>
  <c r="AD79" i="38"/>
  <c r="AE79" i="38" s="1"/>
  <c r="AD81" i="38"/>
  <c r="AD87" i="38"/>
  <c r="AE87" i="38" s="1"/>
  <c r="AD89" i="38"/>
  <c r="AD95" i="38"/>
  <c r="AE95" i="38" s="1"/>
  <c r="AD97" i="38"/>
  <c r="AD103" i="38"/>
  <c r="AD105" i="38"/>
  <c r="AD111" i="38"/>
  <c r="AD113" i="38"/>
  <c r="AD115" i="38"/>
  <c r="AD121" i="38"/>
  <c r="AH122" i="38"/>
  <c r="AD123" i="38"/>
  <c r="AD125" i="38"/>
  <c r="AD127" i="38"/>
  <c r="AE127" i="38" s="1"/>
  <c r="AD129" i="38"/>
  <c r="AD133" i="38"/>
  <c r="AD135" i="38"/>
  <c r="AD137" i="38"/>
  <c r="AD141" i="38"/>
  <c r="AD143" i="38"/>
  <c r="AF143" i="38" s="1"/>
  <c r="AD145" i="38"/>
  <c r="AA155" i="38"/>
  <c r="AA163" i="38"/>
  <c r="AE51" i="38"/>
  <c r="AE53" i="38"/>
  <c r="AE59" i="38"/>
  <c r="AI62" i="38"/>
  <c r="AJ62" i="38" s="1"/>
  <c r="AE67" i="38"/>
  <c r="AE75" i="38"/>
  <c r="AI78" i="38"/>
  <c r="AE115" i="38"/>
  <c r="AI122" i="38"/>
  <c r="AE123" i="38"/>
  <c r="AE125" i="38"/>
  <c r="AF125" i="38" s="1"/>
  <c r="AE141" i="38"/>
  <c r="AG141" i="38" s="1"/>
  <c r="AE143" i="38"/>
  <c r="AH143" i="38" s="1"/>
  <c r="AE145" i="38"/>
  <c r="AB150" i="38"/>
  <c r="AA150" i="38"/>
  <c r="AC158" i="38"/>
  <c r="AB158" i="38"/>
  <c r="AA158" i="38"/>
  <c r="AA266" i="38"/>
  <c r="AC266" i="38"/>
  <c r="AB266" i="38"/>
  <c r="AD266" i="38" s="1"/>
  <c r="AB124" i="38"/>
  <c r="AB126" i="38"/>
  <c r="AB128" i="38"/>
  <c r="AB130" i="38"/>
  <c r="AB132" i="38"/>
  <c r="AB134" i="38"/>
  <c r="AB136" i="38"/>
  <c r="AB138" i="38"/>
  <c r="AB140" i="38"/>
  <c r="AF141" i="38"/>
  <c r="AB142" i="38"/>
  <c r="AB144" i="38"/>
  <c r="AF145" i="38"/>
  <c r="AB146" i="38"/>
  <c r="AB148" i="38"/>
  <c r="AA153" i="38"/>
  <c r="AA161" i="38"/>
  <c r="AA250" i="38"/>
  <c r="AC250" i="38"/>
  <c r="AB250" i="38"/>
  <c r="AD250" i="38" s="1"/>
  <c r="AE250" i="38" s="1"/>
  <c r="AC156" i="38"/>
  <c r="AB156" i="38"/>
  <c r="AA156" i="38"/>
  <c r="AA164" i="38"/>
  <c r="AB164" i="38" s="1"/>
  <c r="AA167" i="38"/>
  <c r="AB171" i="38"/>
  <c r="AA171" i="38"/>
  <c r="AA175" i="38"/>
  <c r="AB179" i="38"/>
  <c r="AA179" i="38"/>
  <c r="AA183" i="38"/>
  <c r="AB187" i="38"/>
  <c r="AA187" i="38"/>
  <c r="AA191" i="38"/>
  <c r="AA195" i="38"/>
  <c r="AB199" i="38"/>
  <c r="AA199" i="38"/>
  <c r="AC203" i="38"/>
  <c r="AB203" i="38"/>
  <c r="AA203" i="38"/>
  <c r="AA207" i="38"/>
  <c r="AB211" i="38"/>
  <c r="AA211" i="38"/>
  <c r="AC215" i="38"/>
  <c r="AB215" i="38"/>
  <c r="AA215" i="38"/>
  <c r="AD219" i="38"/>
  <c r="AC219" i="38"/>
  <c r="AB219" i="38"/>
  <c r="AA219" i="38"/>
  <c r="AA223" i="38"/>
  <c r="AA227" i="38"/>
  <c r="AA231" i="38"/>
  <c r="AA273" i="38"/>
  <c r="AD86" i="38"/>
  <c r="AC149" i="38"/>
  <c r="AC151" i="38"/>
  <c r="AB151" i="38"/>
  <c r="AA151" i="38"/>
  <c r="AB159" i="38"/>
  <c r="AA159" i="38"/>
  <c r="AB257" i="38"/>
  <c r="AA257" i="38"/>
  <c r="AA154" i="38"/>
  <c r="AA162" i="38"/>
  <c r="AA232" i="38"/>
  <c r="AC232" i="38"/>
  <c r="AA236" i="38"/>
  <c r="AC236" i="38"/>
  <c r="AA240" i="38"/>
  <c r="AB243" i="38"/>
  <c r="AA243" i="38"/>
  <c r="AA252" i="38"/>
  <c r="AC259" i="38"/>
  <c r="AB259" i="38"/>
  <c r="AA259" i="38"/>
  <c r="AA268" i="38"/>
  <c r="AB275" i="38"/>
  <c r="AA275" i="38"/>
  <c r="AB306" i="38"/>
  <c r="AB335" i="38"/>
  <c r="AB349" i="38"/>
  <c r="AA349" i="38"/>
  <c r="AC349" i="38" s="1"/>
  <c r="AB232" i="38"/>
  <c r="AB236" i="38"/>
  <c r="AB240" i="38"/>
  <c r="AA245" i="38"/>
  <c r="AB252" i="38"/>
  <c r="AA254" i="38"/>
  <c r="AC254" i="38"/>
  <c r="AA261" i="38"/>
  <c r="AB268" i="38"/>
  <c r="AA270" i="38"/>
  <c r="AC307" i="38"/>
  <c r="AB307" i="38"/>
  <c r="AA307" i="38"/>
  <c r="AA350" i="38"/>
  <c r="AD232" i="38"/>
  <c r="AA235" i="38"/>
  <c r="AA239" i="38"/>
  <c r="AA247" i="38"/>
  <c r="AB254" i="38"/>
  <c r="AA256" i="38"/>
  <c r="AC263" i="38"/>
  <c r="AB263" i="38"/>
  <c r="AA263" i="38"/>
  <c r="AB270" i="38"/>
  <c r="AA272" i="38"/>
  <c r="AB317" i="38"/>
  <c r="AC317" i="38" s="1"/>
  <c r="AA317" i="38"/>
  <c r="AA242" i="38"/>
  <c r="AA249" i="38"/>
  <c r="AA258" i="38"/>
  <c r="AC265" i="38"/>
  <c r="AD265" i="38" s="1"/>
  <c r="AB265" i="38"/>
  <c r="AA265" i="38"/>
  <c r="AA274" i="38"/>
  <c r="AC291" i="38"/>
  <c r="AE291" i="38"/>
  <c r="AD291" i="38"/>
  <c r="AB291" i="38"/>
  <c r="AA291" i="38"/>
  <c r="AA318" i="38"/>
  <c r="AD351" i="38"/>
  <c r="AB351" i="38"/>
  <c r="AA359" i="38"/>
  <c r="AA166" i="38"/>
  <c r="AA168" i="38"/>
  <c r="AA170" i="38"/>
  <c r="AA172" i="38"/>
  <c r="AA174" i="38"/>
  <c r="AA176" i="38"/>
  <c r="AA178" i="38"/>
  <c r="AA180" i="38"/>
  <c r="AA182" i="38"/>
  <c r="AA184" i="38"/>
  <c r="AA186" i="38"/>
  <c r="AA188" i="38"/>
  <c r="AA190" i="38"/>
  <c r="AA192" i="38"/>
  <c r="AA194" i="38"/>
  <c r="AA196" i="38"/>
  <c r="AA198" i="38"/>
  <c r="AA200" i="38"/>
  <c r="AA202" i="38"/>
  <c r="AA204" i="38"/>
  <c r="AA206" i="38"/>
  <c r="AA208" i="38"/>
  <c r="AA210" i="38"/>
  <c r="AA212" i="38"/>
  <c r="AA214" i="38"/>
  <c r="AA216" i="38"/>
  <c r="AA218" i="38"/>
  <c r="AA220" i="38"/>
  <c r="AA222" i="38"/>
  <c r="AA224" i="38"/>
  <c r="AA226" i="38"/>
  <c r="AA228" i="38"/>
  <c r="AA230" i="38"/>
  <c r="AA234" i="38"/>
  <c r="AA238" i="38"/>
  <c r="AB242" i="38"/>
  <c r="AA244" i="38"/>
  <c r="AB251" i="38"/>
  <c r="AA251" i="38"/>
  <c r="AB258" i="38"/>
  <c r="AA260" i="38"/>
  <c r="AA267" i="38"/>
  <c r="AB274" i="38"/>
  <c r="AA276" i="38"/>
  <c r="AA407" i="38"/>
  <c r="AB168" i="38"/>
  <c r="AB170" i="38"/>
  <c r="AB172" i="38"/>
  <c r="AB176" i="38"/>
  <c r="AC176" i="38" s="1"/>
  <c r="AB178" i="38"/>
  <c r="AB180" i="38"/>
  <c r="AB184" i="38"/>
  <c r="AB186" i="38"/>
  <c r="AB188" i="38"/>
  <c r="AB192" i="38"/>
  <c r="AC192" i="38" s="1"/>
  <c r="AB194" i="38"/>
  <c r="AB196" i="38"/>
  <c r="AB200" i="38"/>
  <c r="AB204" i="38"/>
  <c r="AB208" i="38"/>
  <c r="AC208" i="38" s="1"/>
  <c r="AB212" i="38"/>
  <c r="AB216" i="38"/>
  <c r="AB220" i="38"/>
  <c r="AB224" i="38"/>
  <c r="AC224" i="38" s="1"/>
  <c r="AB228" i="38"/>
  <c r="AB238" i="38"/>
  <c r="AB244" i="38"/>
  <c r="AA246" i="38"/>
  <c r="AB253" i="38"/>
  <c r="AA253" i="38"/>
  <c r="AA262" i="38"/>
  <c r="AB269" i="38"/>
  <c r="AA269" i="38"/>
  <c r="AB276" i="38"/>
  <c r="AC276" i="38" s="1"/>
  <c r="AB298" i="38"/>
  <c r="AB319" i="38"/>
  <c r="AA333" i="38"/>
  <c r="AC170" i="38"/>
  <c r="AC172" i="38"/>
  <c r="AC180" i="38"/>
  <c r="AC188" i="38"/>
  <c r="AC196" i="38"/>
  <c r="AA233" i="38"/>
  <c r="AA237" i="38"/>
  <c r="AA241" i="38"/>
  <c r="AB246" i="38"/>
  <c r="AA248" i="38"/>
  <c r="AA255" i="38"/>
  <c r="AA264" i="38"/>
  <c r="AB271" i="38"/>
  <c r="AA271" i="38"/>
  <c r="AC299" i="38"/>
  <c r="AB299" i="38"/>
  <c r="AA299" i="38"/>
  <c r="AD302" i="38"/>
  <c r="AB334" i="38"/>
  <c r="AA334" i="38"/>
  <c r="AC315" i="38"/>
  <c r="AB316" i="38"/>
  <c r="AC331" i="38"/>
  <c r="AB332" i="38"/>
  <c r="AC347" i="38"/>
  <c r="AD347" i="38" s="1"/>
  <c r="AB348" i="38"/>
  <c r="AA361" i="38"/>
  <c r="AA451" i="38"/>
  <c r="AB451" i="38"/>
  <c r="AA545" i="38"/>
  <c r="AB545" i="38" s="1"/>
  <c r="AB314" i="38"/>
  <c r="AB330" i="38"/>
  <c r="AC345" i="38"/>
  <c r="AB346" i="38"/>
  <c r="AA390" i="38"/>
  <c r="AA277" i="38"/>
  <c r="AA279" i="38"/>
  <c r="AA281" i="38"/>
  <c r="AA283" i="38"/>
  <c r="AA285" i="38"/>
  <c r="AA287" i="38"/>
  <c r="AA289" i="38"/>
  <c r="AB292" i="38"/>
  <c r="AA293" i="38"/>
  <c r="AC294" i="38"/>
  <c r="AB300" i="38"/>
  <c r="AC300" i="38" s="1"/>
  <c r="AA301" i="38"/>
  <c r="AC302" i="38"/>
  <c r="AB308" i="38"/>
  <c r="AA309" i="38"/>
  <c r="AC312" i="38"/>
  <c r="AB312" i="38"/>
  <c r="AA313" i="38"/>
  <c r="AA314" i="38"/>
  <c r="AB315" i="38"/>
  <c r="AC327" i="38"/>
  <c r="AD327" i="38" s="1"/>
  <c r="AB328" i="38"/>
  <c r="AA329" i="38"/>
  <c r="AA330" i="38"/>
  <c r="AB331" i="38"/>
  <c r="AB344" i="38"/>
  <c r="AA345" i="38"/>
  <c r="AA346" i="38"/>
  <c r="AB347" i="38"/>
  <c r="AA370" i="38"/>
  <c r="AD370" i="38"/>
  <c r="AC370" i="38"/>
  <c r="AB370" i="38"/>
  <c r="AE370" i="38" s="1"/>
  <c r="AA378" i="38"/>
  <c r="AC378" i="38"/>
  <c r="AB378" i="38"/>
  <c r="AA391" i="38"/>
  <c r="AB277" i="38"/>
  <c r="AB279" i="38"/>
  <c r="AB283" i="38"/>
  <c r="AB287" i="38"/>
  <c r="AB301" i="38"/>
  <c r="AB329" i="38"/>
  <c r="AB342" i="38"/>
  <c r="AB345" i="38"/>
  <c r="AA358" i="38"/>
  <c r="AA422" i="38"/>
  <c r="AB422" i="38"/>
  <c r="AC277" i="38"/>
  <c r="AC283" i="38"/>
  <c r="AA295" i="38"/>
  <c r="AC296" i="38"/>
  <c r="AA303" i="38"/>
  <c r="AB310" i="38"/>
  <c r="AB311" i="38"/>
  <c r="AB324" i="38"/>
  <c r="AA325" i="38"/>
  <c r="AA326" i="38"/>
  <c r="AC339" i="38"/>
  <c r="AB340" i="38"/>
  <c r="AA341" i="38"/>
  <c r="AA342" i="38"/>
  <c r="AB343" i="38"/>
  <c r="AC355" i="38"/>
  <c r="AB356" i="38"/>
  <c r="AA357" i="38"/>
  <c r="AB360" i="38"/>
  <c r="AA360" i="38"/>
  <c r="AA423" i="38"/>
  <c r="AB423" i="38"/>
  <c r="AC423" i="38" s="1"/>
  <c r="AC474" i="38"/>
  <c r="AB474" i="38"/>
  <c r="AA474" i="38"/>
  <c r="AD277" i="38"/>
  <c r="AD283" i="38"/>
  <c r="AC305" i="38"/>
  <c r="AC321" i="38"/>
  <c r="AA362" i="38"/>
  <c r="AA278" i="38"/>
  <c r="AA280" i="38"/>
  <c r="AA282" i="38"/>
  <c r="AA284" i="38"/>
  <c r="AA286" i="38"/>
  <c r="AA288" i="38"/>
  <c r="AA290" i="38"/>
  <c r="AB296" i="38"/>
  <c r="AA297" i="38"/>
  <c r="AC298" i="38"/>
  <c r="AD298" i="38" s="1"/>
  <c r="AB304" i="38"/>
  <c r="AA305" i="38"/>
  <c r="AB305" i="38" s="1"/>
  <c r="AC306" i="38"/>
  <c r="AD306" i="38" s="1"/>
  <c r="AB320" i="38"/>
  <c r="AA321" i="38"/>
  <c r="AB321" i="38" s="1"/>
  <c r="AA322" i="38"/>
  <c r="AB323" i="38"/>
  <c r="AC335" i="38"/>
  <c r="AC336" i="38"/>
  <c r="AB336" i="38"/>
  <c r="AA337" i="38"/>
  <c r="AB337" i="38" s="1"/>
  <c r="AA338" i="38"/>
  <c r="AB339" i="38"/>
  <c r="AC351" i="38"/>
  <c r="AC352" i="38"/>
  <c r="AB352" i="38"/>
  <c r="AA353" i="38"/>
  <c r="AA354" i="38"/>
  <c r="AB355" i="38"/>
  <c r="AA406" i="38"/>
  <c r="AB406" i="38"/>
  <c r="AA371" i="38"/>
  <c r="AA379" i="38"/>
  <c r="AA388" i="38"/>
  <c r="AA389" i="38"/>
  <c r="AA404" i="38"/>
  <c r="AA405" i="38"/>
  <c r="AA420" i="38"/>
  <c r="AA421" i="38"/>
  <c r="AC443" i="38"/>
  <c r="AA443" i="38"/>
  <c r="AB443" i="38"/>
  <c r="AA466" i="38"/>
  <c r="AA475" i="38"/>
  <c r="AB475" i="38"/>
  <c r="AA372" i="38"/>
  <c r="AE372" i="38" s="1"/>
  <c r="AA380" i="38"/>
  <c r="AA386" i="38"/>
  <c r="AC387" i="38"/>
  <c r="AD387" i="38" s="1"/>
  <c r="AA387" i="38"/>
  <c r="AA402" i="38"/>
  <c r="AA403" i="38"/>
  <c r="AA418" i="38"/>
  <c r="AA419" i="38"/>
  <c r="AA430" i="38"/>
  <c r="AC430" i="38" s="1"/>
  <c r="AC434" i="38"/>
  <c r="AA434" i="38"/>
  <c r="AB440" i="38"/>
  <c r="AC445" i="38"/>
  <c r="AA445" i="38"/>
  <c r="AA459" i="38"/>
  <c r="AA481" i="38"/>
  <c r="AA540" i="38"/>
  <c r="AC540" i="38"/>
  <c r="AB540" i="38"/>
  <c r="AA364" i="38"/>
  <c r="AA366" i="38"/>
  <c r="AA368" i="38"/>
  <c r="AB372" i="38"/>
  <c r="AA373" i="38"/>
  <c r="AB380" i="38"/>
  <c r="AA381" i="38"/>
  <c r="AA384" i="38"/>
  <c r="AC385" i="38"/>
  <c r="AA385" i="38"/>
  <c r="AB386" i="38"/>
  <c r="AB387" i="38"/>
  <c r="AA400" i="38"/>
  <c r="AA401" i="38"/>
  <c r="AB402" i="38"/>
  <c r="AB403" i="38"/>
  <c r="AA416" i="38"/>
  <c r="AA417" i="38"/>
  <c r="AB418" i="38"/>
  <c r="AB419" i="38"/>
  <c r="AC419" i="38" s="1"/>
  <c r="AD419" i="38" s="1"/>
  <c r="AB430" i="38"/>
  <c r="AB434" i="38"/>
  <c r="AB445" i="38"/>
  <c r="AC447" i="38"/>
  <c r="AA447" i="38"/>
  <c r="AA450" i="38"/>
  <c r="AB464" i="38"/>
  <c r="AB364" i="38"/>
  <c r="AB368" i="38"/>
  <c r="AC372" i="38"/>
  <c r="AB373" i="38"/>
  <c r="AA374" i="38"/>
  <c r="AC380" i="38"/>
  <c r="AA382" i="38"/>
  <c r="AA383" i="38"/>
  <c r="AB384" i="38"/>
  <c r="AB385" i="38"/>
  <c r="AC386" i="38"/>
  <c r="AA398" i="38"/>
  <c r="AA399" i="38"/>
  <c r="AB400" i="38"/>
  <c r="AC402" i="38"/>
  <c r="AA414" i="38"/>
  <c r="AA415" i="38"/>
  <c r="AB417" i="38"/>
  <c r="AC418" i="38"/>
  <c r="AA439" i="38"/>
  <c r="AA442" i="38"/>
  <c r="AB447" i="38"/>
  <c r="AB450" i="38"/>
  <c r="AA462" i="38"/>
  <c r="AA467" i="38"/>
  <c r="AC364" i="38"/>
  <c r="AD364" i="38" s="1"/>
  <c r="AD372" i="38"/>
  <c r="AC373" i="38"/>
  <c r="AB374" i="38"/>
  <c r="AA375" i="38"/>
  <c r="AD380" i="38"/>
  <c r="AB382" i="38"/>
  <c r="AB383" i="38"/>
  <c r="AC384" i="38"/>
  <c r="AA396" i="38"/>
  <c r="AA397" i="38"/>
  <c r="AB398" i="38"/>
  <c r="AB399" i="38"/>
  <c r="AC400" i="38"/>
  <c r="AA412" i="38"/>
  <c r="AA413" i="38"/>
  <c r="AB414" i="38"/>
  <c r="AB415" i="38"/>
  <c r="AD418" i="38"/>
  <c r="AA428" i="38"/>
  <c r="AA429" i="38"/>
  <c r="AB442" i="38"/>
  <c r="AB444" i="38"/>
  <c r="AB462" i="38"/>
  <c r="AA501" i="38"/>
  <c r="AA376" i="38"/>
  <c r="AA394" i="38"/>
  <c r="AA395" i="38"/>
  <c r="AA410" i="38"/>
  <c r="AA411" i="38"/>
  <c r="AA426" i="38"/>
  <c r="AC427" i="38"/>
  <c r="AA427" i="38"/>
  <c r="AA432" i="38"/>
  <c r="AA484" i="38"/>
  <c r="AB484" i="38" s="1"/>
  <c r="AA363" i="38"/>
  <c r="AA365" i="38"/>
  <c r="AA367" i="38"/>
  <c r="AA369" i="38"/>
  <c r="AB369" i="38" s="1"/>
  <c r="AA377" i="38"/>
  <c r="AA392" i="38"/>
  <c r="AA393" i="38"/>
  <c r="AB394" i="38"/>
  <c r="AA408" i="38"/>
  <c r="AA409" i="38"/>
  <c r="AB411" i="38"/>
  <c r="AA424" i="38"/>
  <c r="AA425" i="38"/>
  <c r="AB426" i="38"/>
  <c r="AB427" i="38"/>
  <c r="AA435" i="38"/>
  <c r="AA438" i="38"/>
  <c r="AA446" i="38"/>
  <c r="AA458" i="38"/>
  <c r="AA463" i="38"/>
  <c r="AB463" i="38"/>
  <c r="AA496" i="38"/>
  <c r="AC431" i="38"/>
  <c r="AC440" i="38"/>
  <c r="AA441" i="38"/>
  <c r="AA457" i="38"/>
  <c r="AB460" i="38"/>
  <c r="AA473" i="38"/>
  <c r="AB476" i="38"/>
  <c r="AA524" i="38"/>
  <c r="AA529" i="38"/>
  <c r="AA569" i="38"/>
  <c r="AC455" i="38"/>
  <c r="AA455" i="38"/>
  <c r="AA471" i="38"/>
  <c r="AA478" i="38"/>
  <c r="AA489" i="38"/>
  <c r="AA492" i="38"/>
  <c r="AA508" i="38"/>
  <c r="AB508" i="38"/>
  <c r="AA513" i="38"/>
  <c r="AB513" i="38"/>
  <c r="AC513" i="38" s="1"/>
  <c r="AA548" i="38"/>
  <c r="AC557" i="38"/>
  <c r="AA557" i="38"/>
  <c r="AB557" i="38"/>
  <c r="AB581" i="38"/>
  <c r="AA581" i="38"/>
  <c r="AD677" i="38"/>
  <c r="AA437" i="38"/>
  <c r="AA453" i="38"/>
  <c r="AA454" i="38"/>
  <c r="AB455" i="38"/>
  <c r="AB456" i="38"/>
  <c r="AC468" i="38"/>
  <c r="AA469" i="38"/>
  <c r="AA470" i="38"/>
  <c r="AB471" i="38"/>
  <c r="AB472" i="38"/>
  <c r="AA480" i="38"/>
  <c r="AC497" i="38"/>
  <c r="AA497" i="38"/>
  <c r="AB497" i="38"/>
  <c r="AA532" i="38"/>
  <c r="AB532" i="38"/>
  <c r="AA541" i="38"/>
  <c r="AA516" i="38"/>
  <c r="AB516" i="38"/>
  <c r="AA525" i="38"/>
  <c r="AA560" i="38"/>
  <c r="AB567" i="38"/>
  <c r="AA567" i="38"/>
  <c r="AC567" i="38" s="1"/>
  <c r="AB570" i="38"/>
  <c r="AA593" i="38"/>
  <c r="AB433" i="38"/>
  <c r="AB436" i="38"/>
  <c r="AC448" i="38"/>
  <c r="AA449" i="38"/>
  <c r="AB452" i="38"/>
  <c r="AC464" i="38"/>
  <c r="AA465" i="38"/>
  <c r="AB468" i="38"/>
  <c r="AA485" i="38"/>
  <c r="AB485" i="38" s="1"/>
  <c r="AA488" i="38"/>
  <c r="AA500" i="38"/>
  <c r="AB500" i="38"/>
  <c r="AA509" i="38"/>
  <c r="AA544" i="38"/>
  <c r="AB544" i="38"/>
  <c r="AA549" i="38"/>
  <c r="AB549" i="38"/>
  <c r="AA477" i="38"/>
  <c r="AA493" i="38"/>
  <c r="AA528" i="38"/>
  <c r="AA533" i="38"/>
  <c r="AB533" i="38"/>
  <c r="AA461" i="38"/>
  <c r="AC476" i="38"/>
  <c r="AA479" i="38"/>
  <c r="AA512" i="38"/>
  <c r="AB512" i="38"/>
  <c r="AC517" i="38"/>
  <c r="AA517" i="38"/>
  <c r="AB517" i="38"/>
  <c r="AA556" i="38"/>
  <c r="AA561" i="38"/>
  <c r="AB568" i="38"/>
  <c r="AC586" i="38"/>
  <c r="AB586" i="38"/>
  <c r="AA637" i="38"/>
  <c r="AA490" i="38"/>
  <c r="AA491" i="38"/>
  <c r="AA506" i="38"/>
  <c r="AA507" i="38"/>
  <c r="AA522" i="38"/>
  <c r="AA523" i="38"/>
  <c r="AA538" i="38"/>
  <c r="AA539" i="38"/>
  <c r="AA554" i="38"/>
  <c r="AA555" i="38"/>
  <c r="AC566" i="38"/>
  <c r="AC571" i="38"/>
  <c r="AB571" i="38"/>
  <c r="AC574" i="38"/>
  <c r="AB574" i="38"/>
  <c r="AC576" i="38"/>
  <c r="AD576" i="38"/>
  <c r="AA583" i="38"/>
  <c r="AB589" i="38"/>
  <c r="AA591" i="38"/>
  <c r="AA504" i="38"/>
  <c r="AA505" i="38"/>
  <c r="AA520" i="38"/>
  <c r="AA521" i="38"/>
  <c r="AA536" i="38"/>
  <c r="AA537" i="38"/>
  <c r="AA552" i="38"/>
  <c r="AC553" i="38"/>
  <c r="AA553" i="38"/>
  <c r="AA565" i="38"/>
  <c r="AA587" i="38"/>
  <c r="AA486" i="38"/>
  <c r="AA487" i="38"/>
  <c r="AA502" i="38"/>
  <c r="AA503" i="38"/>
  <c r="AB504" i="38"/>
  <c r="AB505" i="38"/>
  <c r="AA518" i="38"/>
  <c r="AA519" i="38"/>
  <c r="AB521" i="38"/>
  <c r="AA534" i="38"/>
  <c r="AA535" i="38"/>
  <c r="AB536" i="38"/>
  <c r="AA550" i="38"/>
  <c r="AA551" i="38"/>
  <c r="AB552" i="38"/>
  <c r="AB553" i="38"/>
  <c r="AB565" i="38"/>
  <c r="AB578" i="38"/>
  <c r="AA632" i="38"/>
  <c r="AB632" i="38"/>
  <c r="AA639" i="38"/>
  <c r="AA628" i="38"/>
  <c r="AB628" i="38"/>
  <c r="AA633" i="38"/>
  <c r="AA482" i="38"/>
  <c r="AA483" i="38"/>
  <c r="AA498" i="38"/>
  <c r="AA499" i="38"/>
  <c r="AA514" i="38"/>
  <c r="AA515" i="38"/>
  <c r="AA530" i="38"/>
  <c r="AA531" i="38"/>
  <c r="AA546" i="38"/>
  <c r="AA547" i="38"/>
  <c r="AA562" i="38"/>
  <c r="AA563" i="38"/>
  <c r="AC564" i="38"/>
  <c r="AB564" i="38"/>
  <c r="AA575" i="38"/>
  <c r="AC582" i="38"/>
  <c r="AB592" i="38"/>
  <c r="AA609" i="38"/>
  <c r="AC628" i="38"/>
  <c r="AB590" i="38"/>
  <c r="AD590" i="38" s="1"/>
  <c r="AB635" i="38"/>
  <c r="AA635" i="38"/>
  <c r="AA494" i="38"/>
  <c r="AA495" i="38"/>
  <c r="AA510" i="38"/>
  <c r="AA511" i="38"/>
  <c r="AA526" i="38"/>
  <c r="AA527" i="38"/>
  <c r="AA542" i="38"/>
  <c r="AA543" i="38"/>
  <c r="AA558" i="38"/>
  <c r="AA559" i="38"/>
  <c r="AB579" i="38"/>
  <c r="AA579" i="38"/>
  <c r="AB588" i="38"/>
  <c r="AB598" i="38"/>
  <c r="AA619" i="38"/>
  <c r="AC580" i="38"/>
  <c r="AB585" i="38"/>
  <c r="AA603" i="38"/>
  <c r="AA615" i="38"/>
  <c r="AB615" i="38"/>
  <c r="AB573" i="38"/>
  <c r="AC573" i="38" s="1"/>
  <c r="AA595" i="38"/>
  <c r="AC595" i="38"/>
  <c r="AB595" i="38"/>
  <c r="AA599" i="38"/>
  <c r="AB577" i="38"/>
  <c r="AA623" i="38"/>
  <c r="AB596" i="38"/>
  <c r="AA605" i="38"/>
  <c r="AA611" i="38"/>
  <c r="AA627" i="38"/>
  <c r="AA652" i="38"/>
  <c r="AB652" i="38"/>
  <c r="AB662" i="38"/>
  <c r="AA662" i="38"/>
  <c r="AC570" i="38"/>
  <c r="AC572" i="38"/>
  <c r="AD572" i="38" s="1"/>
  <c r="AC578" i="38"/>
  <c r="AC584" i="38"/>
  <c r="AC590" i="38"/>
  <c r="AC592" i="38"/>
  <c r="AA596" i="38"/>
  <c r="AA597" i="38"/>
  <c r="AB611" i="38"/>
  <c r="AA617" i="38"/>
  <c r="AA640" i="38"/>
  <c r="AB640" i="38"/>
  <c r="AB645" i="38"/>
  <c r="AA645" i="38"/>
  <c r="AB647" i="38"/>
  <c r="AA647" i="38"/>
  <c r="AC652" i="38"/>
  <c r="AB679" i="38"/>
  <c r="AA700" i="38"/>
  <c r="AA648" i="38"/>
  <c r="AB653" i="38"/>
  <c r="AA653" i="38"/>
  <c r="AC655" i="38"/>
  <c r="AB655" i="38"/>
  <c r="AA655" i="38"/>
  <c r="AA601" i="38"/>
  <c r="AB601" i="38" s="1"/>
  <c r="AA636" i="38"/>
  <c r="AB641" i="38"/>
  <c r="AA641" i="38"/>
  <c r="AB643" i="38"/>
  <c r="AA643" i="38"/>
  <c r="AD663" i="38"/>
  <c r="AA600" i="38"/>
  <c r="AA613" i="38"/>
  <c r="AA621" i="38"/>
  <c r="AB629" i="38"/>
  <c r="AA629" i="38"/>
  <c r="AB631" i="38"/>
  <c r="AA631" i="38"/>
  <c r="AA658" i="38"/>
  <c r="AB594" i="38"/>
  <c r="AC601" i="38"/>
  <c r="AA607" i="38"/>
  <c r="AB613" i="38"/>
  <c r="AA644" i="38"/>
  <c r="AB644" i="38"/>
  <c r="AA649" i="38"/>
  <c r="AA651" i="38"/>
  <c r="AC659" i="38"/>
  <c r="AB659" i="38"/>
  <c r="AD661" i="38"/>
  <c r="AC661" i="38"/>
  <c r="AC689" i="38"/>
  <c r="AD689" i="38"/>
  <c r="AB689" i="38"/>
  <c r="AB674" i="38"/>
  <c r="AC687" i="38"/>
  <c r="AB687" i="38"/>
  <c r="AB690" i="38"/>
  <c r="AA690" i="38"/>
  <c r="AC695" i="38"/>
  <c r="AB695" i="38"/>
  <c r="AA624" i="38"/>
  <c r="AA626" i="38"/>
  <c r="AA630" i="38"/>
  <c r="AA634" i="38"/>
  <c r="AA638" i="38"/>
  <c r="AA642" i="38"/>
  <c r="AA646" i="38"/>
  <c r="AA650" i="38"/>
  <c r="AA654" i="38"/>
  <c r="AC696" i="38"/>
  <c r="AA696" i="38"/>
  <c r="AB696" i="38" s="1"/>
  <c r="AA763" i="38"/>
  <c r="AA608" i="38"/>
  <c r="AA610" i="38"/>
  <c r="AA612" i="38"/>
  <c r="AA625" i="38"/>
  <c r="AB626" i="38"/>
  <c r="AC626" i="38" s="1"/>
  <c r="AB642" i="38"/>
  <c r="AB650" i="38"/>
  <c r="AB654" i="38"/>
  <c r="AC669" i="38"/>
  <c r="AA704" i="38"/>
  <c r="AB764" i="38"/>
  <c r="AA764" i="38"/>
  <c r="AB602" i="38"/>
  <c r="AB604" i="38"/>
  <c r="AB606" i="38"/>
  <c r="AB610" i="38"/>
  <c r="AB612" i="38"/>
  <c r="AB614" i="38"/>
  <c r="AB616" i="38"/>
  <c r="AB618" i="38"/>
  <c r="AB620" i="38"/>
  <c r="AB622" i="38"/>
  <c r="AC642" i="38"/>
  <c r="AC650" i="38"/>
  <c r="AC654" i="38"/>
  <c r="AB694" i="38"/>
  <c r="AC694" i="38" s="1"/>
  <c r="AB704" i="38"/>
  <c r="AB656" i="38"/>
  <c r="AC657" i="38"/>
  <c r="AB657" i="38"/>
  <c r="AC670" i="38"/>
  <c r="AB670" i="38"/>
  <c r="AD670" i="38" s="1"/>
  <c r="AD684" i="38"/>
  <c r="AF684" i="38"/>
  <c r="AE684" i="38"/>
  <c r="AC684" i="38"/>
  <c r="AB706" i="38"/>
  <c r="AA725" i="38"/>
  <c r="AA731" i="38"/>
  <c r="AB754" i="38"/>
  <c r="AA754" i="38"/>
  <c r="AA758" i="38"/>
  <c r="AA688" i="38"/>
  <c r="AC699" i="38"/>
  <c r="AD699" i="38" s="1"/>
  <c r="AA738" i="38"/>
  <c r="AC745" i="38"/>
  <c r="AB745" i="38"/>
  <c r="AB765" i="38"/>
  <c r="AC663" i="38"/>
  <c r="AE663" i="38" s="1"/>
  <c r="AC673" i="38"/>
  <c r="AE673" i="38"/>
  <c r="AD673" i="38"/>
  <c r="AA680" i="38"/>
  <c r="AC703" i="38"/>
  <c r="AB703" i="38"/>
  <c r="AB716" i="38"/>
  <c r="AA716" i="38"/>
  <c r="AB722" i="38"/>
  <c r="AA722" i="38"/>
  <c r="AB741" i="38"/>
  <c r="AA741" i="38"/>
  <c r="AA765" i="38"/>
  <c r="AB732" i="38"/>
  <c r="AA732" i="38"/>
  <c r="AA736" i="38"/>
  <c r="AA742" i="38"/>
  <c r="AA752" i="38"/>
  <c r="AC667" i="38"/>
  <c r="AA672" i="38"/>
  <c r="AC683" i="38"/>
  <c r="AC705" i="38"/>
  <c r="AC710" i="38"/>
  <c r="AB723" i="38"/>
  <c r="AA756" i="38"/>
  <c r="AB714" i="38"/>
  <c r="AA714" i="38"/>
  <c r="AA720" i="38"/>
  <c r="AB747" i="38"/>
  <c r="AD660" i="38"/>
  <c r="AE661" i="38"/>
  <c r="AD668" i="38"/>
  <c r="AC685" i="38"/>
  <c r="AD686" i="38"/>
  <c r="AC701" i="38"/>
  <c r="AD702" i="38"/>
  <c r="AC717" i="38"/>
  <c r="AB717" i="38"/>
  <c r="AD717" i="38"/>
  <c r="AC719" i="38"/>
  <c r="AB719" i="38"/>
  <c r="AA719" i="38"/>
  <c r="AA730" i="38"/>
  <c r="AB739" i="38"/>
  <c r="AB761" i="38"/>
  <c r="AF661" i="38"/>
  <c r="AB665" i="38"/>
  <c r="AC675" i="38"/>
  <c r="AD676" i="38"/>
  <c r="AC691" i="38"/>
  <c r="AC707" i="38"/>
  <c r="AD708" i="38"/>
  <c r="AB715" i="38"/>
  <c r="AA726" i="38"/>
  <c r="AA748" i="38"/>
  <c r="AA757" i="38"/>
  <c r="AA761" i="38"/>
  <c r="AC681" i="38"/>
  <c r="AC697" i="38"/>
  <c r="AB713" i="38"/>
  <c r="AA724" i="38"/>
  <c r="AB733" i="38"/>
  <c r="AC733" i="38" s="1"/>
  <c r="AA735" i="38"/>
  <c r="AA746" i="38"/>
  <c r="AC755" i="38"/>
  <c r="AB755" i="38"/>
  <c r="AD755" i="38" s="1"/>
  <c r="AD664" i="38"/>
  <c r="AB666" i="38"/>
  <c r="AC671" i="38"/>
  <c r="AC676" i="38"/>
  <c r="AC677" i="38"/>
  <c r="AD678" i="38"/>
  <c r="AE678" i="38" s="1"/>
  <c r="AB682" i="38"/>
  <c r="AE686" i="38"/>
  <c r="AC692" i="38"/>
  <c r="AC693" i="38"/>
  <c r="AD694" i="38"/>
  <c r="AD697" i="38"/>
  <c r="AB698" i="38"/>
  <c r="AE702" i="38"/>
  <c r="AC708" i="38"/>
  <c r="AC709" i="38"/>
  <c r="AD710" i="38"/>
  <c r="AC729" i="38"/>
  <c r="AB729" i="38"/>
  <c r="AC740" i="38"/>
  <c r="AB740" i="38"/>
  <c r="AA740" i="38"/>
  <c r="AB749" i="38"/>
  <c r="AB751" i="38"/>
  <c r="AA751" i="38"/>
  <c r="AB762" i="38"/>
  <c r="AC762" i="38" s="1"/>
  <c r="AA762" i="38"/>
  <c r="AA712" i="38"/>
  <c r="AC721" i="38"/>
  <c r="AB721" i="38"/>
  <c r="AB728" i="38"/>
  <c r="AA728" i="38"/>
  <c r="AB737" i="38"/>
  <c r="AB744" i="38"/>
  <c r="AA744" i="38"/>
  <c r="AC753" i="38"/>
  <c r="AB753" i="38"/>
  <c r="AA760" i="38"/>
  <c r="AC711" i="38"/>
  <c r="AB711" i="38"/>
  <c r="AA718" i="38"/>
  <c r="AB727" i="38"/>
  <c r="AA734" i="38"/>
  <c r="AB743" i="38"/>
  <c r="AC743" i="38" s="1"/>
  <c r="AA750" i="38"/>
  <c r="AB759" i="38"/>
  <c r="AC766" i="38"/>
  <c r="AB766" i="38"/>
  <c r="AA766" i="38"/>
  <c r="HY294" i="7"/>
  <c r="HX294" i="7"/>
  <c r="HY293" i="7"/>
  <c r="HX293" i="7"/>
  <c r="HY292" i="7"/>
  <c r="HX292" i="7"/>
  <c r="HY291" i="7"/>
  <c r="HX291" i="7"/>
  <c r="HY290" i="7"/>
  <c r="HX290" i="7"/>
  <c r="HY289" i="7"/>
  <c r="HX289" i="7"/>
  <c r="HY288" i="7"/>
  <c r="HX288" i="7"/>
  <c r="HY287" i="7"/>
  <c r="HX287" i="7"/>
  <c r="HY286" i="7"/>
  <c r="HX286" i="7"/>
  <c r="HY285" i="7"/>
  <c r="HX285" i="7"/>
  <c r="HY284" i="7"/>
  <c r="HX284" i="7"/>
  <c r="HY283" i="7"/>
  <c r="HX283" i="7"/>
  <c r="HY282" i="7"/>
  <c r="HX282" i="7"/>
  <c r="HY281" i="7"/>
  <c r="HX281" i="7"/>
  <c r="HI294" i="7"/>
  <c r="HH294" i="7"/>
  <c r="HI293" i="7"/>
  <c r="HH293" i="7"/>
  <c r="HI292" i="7"/>
  <c r="HH292" i="7"/>
  <c r="HI291" i="7"/>
  <c r="HH291" i="7"/>
  <c r="HI290" i="7"/>
  <c r="HH290" i="7"/>
  <c r="HI289" i="7"/>
  <c r="HH289" i="7"/>
  <c r="HI288" i="7"/>
  <c r="HH288" i="7"/>
  <c r="HI287" i="7"/>
  <c r="HH287" i="7"/>
  <c r="HI286" i="7"/>
  <c r="HH286" i="7"/>
  <c r="HI285" i="7"/>
  <c r="HH285" i="7"/>
  <c r="HI284" i="7"/>
  <c r="HH284" i="7"/>
  <c r="HI283" i="7"/>
  <c r="HH283" i="7"/>
  <c r="HI282" i="7"/>
  <c r="HH282" i="7"/>
  <c r="HY273" i="7"/>
  <c r="HX273" i="7"/>
  <c r="HY272" i="7"/>
  <c r="HX272" i="7"/>
  <c r="HY271" i="7"/>
  <c r="HX271" i="7"/>
  <c r="HY270" i="7"/>
  <c r="HX270" i="7"/>
  <c r="HY269" i="7"/>
  <c r="HX269" i="7"/>
  <c r="HY268" i="7"/>
  <c r="HX268" i="7"/>
  <c r="HY267" i="7"/>
  <c r="HX267" i="7"/>
  <c r="HY266" i="7"/>
  <c r="HX266" i="7"/>
  <c r="HY265" i="7"/>
  <c r="HX265" i="7"/>
  <c r="HY264" i="7"/>
  <c r="HX264" i="7"/>
  <c r="HY263" i="7"/>
  <c r="HX263" i="7"/>
  <c r="HY262" i="7"/>
  <c r="HX262" i="7"/>
  <c r="HY261" i="7"/>
  <c r="HX261" i="7"/>
  <c r="HY260" i="7"/>
  <c r="HX260" i="7"/>
  <c r="HI273" i="7"/>
  <c r="HI272" i="7"/>
  <c r="HI271" i="7"/>
  <c r="HI270" i="7"/>
  <c r="HI269" i="7"/>
  <c r="HI268" i="7"/>
  <c r="HI267" i="7"/>
  <c r="HI266" i="7"/>
  <c r="HI265" i="7"/>
  <c r="HI264" i="7"/>
  <c r="HI263" i="7"/>
  <c r="HI262" i="7"/>
  <c r="HI261" i="7"/>
  <c r="HH273" i="7"/>
  <c r="HH272" i="7"/>
  <c r="HH271" i="7"/>
  <c r="HH270" i="7"/>
  <c r="HH269" i="7"/>
  <c r="HH268" i="7"/>
  <c r="HH267" i="7"/>
  <c r="HH266" i="7"/>
  <c r="HH265" i="7"/>
  <c r="HH264" i="7"/>
  <c r="HH263" i="7"/>
  <c r="HH262" i="7"/>
  <c r="HH261" i="7"/>
  <c r="HX219" i="7"/>
  <c r="HY219" i="7"/>
  <c r="HX220" i="7"/>
  <c r="HY220" i="7"/>
  <c r="HX221" i="7"/>
  <c r="HY221" i="7"/>
  <c r="HX222" i="7"/>
  <c r="HY222" i="7"/>
  <c r="HX223" i="7"/>
  <c r="HY223" i="7"/>
  <c r="HX224" i="7"/>
  <c r="HY224" i="7"/>
  <c r="HX225" i="7"/>
  <c r="HY225" i="7"/>
  <c r="HX226" i="7"/>
  <c r="HY226" i="7"/>
  <c r="HX227" i="7"/>
  <c r="HY227" i="7"/>
  <c r="HX228" i="7"/>
  <c r="HY228" i="7"/>
  <c r="HX229" i="7"/>
  <c r="HY229" i="7"/>
  <c r="HX230" i="7"/>
  <c r="HY230" i="7"/>
  <c r="HX231" i="7"/>
  <c r="HY231" i="7"/>
  <c r="HX232" i="7"/>
  <c r="HY232" i="7"/>
  <c r="AD748" i="38" l="1"/>
  <c r="AE571" i="38"/>
  <c r="AF571" i="38" s="1"/>
  <c r="AD493" i="38"/>
  <c r="AB493" i="38"/>
  <c r="AC493" i="38"/>
  <c r="AC488" i="38"/>
  <c r="AB488" i="38"/>
  <c r="AB529" i="38"/>
  <c r="AC412" i="38"/>
  <c r="AB412" i="38"/>
  <c r="AD412" i="38" s="1"/>
  <c r="AD416" i="38"/>
  <c r="AB416" i="38"/>
  <c r="AC416" i="38"/>
  <c r="AB547" i="38"/>
  <c r="AC547" i="38"/>
  <c r="AD547" i="38" s="1"/>
  <c r="AC471" i="38"/>
  <c r="AC616" i="38"/>
  <c r="AC728" i="38"/>
  <c r="AE729" i="38"/>
  <c r="AB680" i="38"/>
  <c r="AD704" i="38"/>
  <c r="AD653" i="38"/>
  <c r="AD573" i="38"/>
  <c r="AD583" i="38"/>
  <c r="AB583" i="38"/>
  <c r="AC583" i="38" s="1"/>
  <c r="AB523" i="38"/>
  <c r="AB477" i="38"/>
  <c r="AB297" i="38"/>
  <c r="AF297" i="38" s="1"/>
  <c r="AE297" i="38"/>
  <c r="AD297" i="38"/>
  <c r="AC297" i="38"/>
  <c r="AD706" i="38"/>
  <c r="AC679" i="38"/>
  <c r="AB525" i="38"/>
  <c r="AD513" i="38"/>
  <c r="AD402" i="38"/>
  <c r="AE402" i="38"/>
  <c r="AF402" i="38" s="1"/>
  <c r="AG402" i="38" s="1"/>
  <c r="AE740" i="38"/>
  <c r="AB760" i="38"/>
  <c r="AD750" i="38"/>
  <c r="AB718" i="38"/>
  <c r="AC744" i="38"/>
  <c r="AE762" i="38"/>
  <c r="AC751" i="38"/>
  <c r="AC749" i="38"/>
  <c r="AD749" i="38" s="1"/>
  <c r="AC761" i="38"/>
  <c r="AB730" i="38"/>
  <c r="AC756" i="38"/>
  <c r="AB688" i="38"/>
  <c r="AC688" i="38"/>
  <c r="AD688" i="38"/>
  <c r="AB608" i="38"/>
  <c r="AC605" i="38"/>
  <c r="AD605" i="38" s="1"/>
  <c r="AB605" i="38"/>
  <c r="AB527" i="38"/>
  <c r="AB520" i="38"/>
  <c r="AB561" i="38"/>
  <c r="AC561" i="38"/>
  <c r="AD557" i="38"/>
  <c r="AC758" i="38"/>
  <c r="AB758" i="38"/>
  <c r="AD743" i="38"/>
  <c r="AC698" i="38"/>
  <c r="AB756" i="38"/>
  <c r="AD629" i="38"/>
  <c r="AD766" i="38"/>
  <c r="AE766" i="38" s="1"/>
  <c r="AC759" i="38"/>
  <c r="AB734" i="38"/>
  <c r="AC760" i="38"/>
  <c r="AD721" i="38"/>
  <c r="AD740" i="38"/>
  <c r="AC682" i="38"/>
  <c r="AC666" i="38"/>
  <c r="AD666" i="38" s="1"/>
  <c r="AE755" i="38"/>
  <c r="AD681" i="38"/>
  <c r="AB726" i="38"/>
  <c r="AD716" i="38"/>
  <c r="AC680" i="38"/>
  <c r="AC738" i="38"/>
  <c r="AB738" i="38"/>
  <c r="AG684" i="38"/>
  <c r="AB638" i="38"/>
  <c r="AC615" i="38"/>
  <c r="AD533" i="38"/>
  <c r="AC533" i="38"/>
  <c r="AC484" i="38"/>
  <c r="AD484" i="38" s="1"/>
  <c r="AB353" i="38"/>
  <c r="AD353" i="38"/>
  <c r="AE353" i="38" s="1"/>
  <c r="AC353" i="38"/>
  <c r="AF663" i="38"/>
  <c r="AG663" i="38" s="1"/>
  <c r="AB750" i="38"/>
  <c r="AE750" i="38" s="1"/>
  <c r="AE743" i="38"/>
  <c r="AE749" i="38"/>
  <c r="AF678" i="38"/>
  <c r="AG678" i="38" s="1"/>
  <c r="AB735" i="38"/>
  <c r="AD701" i="38"/>
  <c r="AC747" i="38"/>
  <c r="AD705" i="38"/>
  <c r="AB752" i="38"/>
  <c r="AC716" i="38"/>
  <c r="AB625" i="38"/>
  <c r="AB634" i="38"/>
  <c r="AB518" i="38"/>
  <c r="AB486" i="38"/>
  <c r="AC492" i="38"/>
  <c r="AB492" i="38"/>
  <c r="AC368" i="38"/>
  <c r="AE368" i="38" s="1"/>
  <c r="AD368" i="38"/>
  <c r="AC481" i="38"/>
  <c r="AB481" i="38"/>
  <c r="AF372" i="38"/>
  <c r="AG372" i="38" s="1"/>
  <c r="AB593" i="38"/>
  <c r="AC593" i="38" s="1"/>
  <c r="AD581" i="38"/>
  <c r="AB757" i="38"/>
  <c r="AE667" i="38"/>
  <c r="AD667" i="38"/>
  <c r="AC727" i="38"/>
  <c r="AD685" i="38"/>
  <c r="AC741" i="38"/>
  <c r="AF743" i="38"/>
  <c r="AD753" i="38"/>
  <c r="AD728" i="38"/>
  <c r="AD762" i="38"/>
  <c r="AF749" i="38"/>
  <c r="AD729" i="38"/>
  <c r="AC735" i="38"/>
  <c r="AB724" i="38"/>
  <c r="AC748" i="38"/>
  <c r="AB748" i="38"/>
  <c r="AD715" i="38"/>
  <c r="AC715" i="38"/>
  <c r="AE703" i="38"/>
  <c r="AC736" i="38"/>
  <c r="AB736" i="38"/>
  <c r="AC704" i="38"/>
  <c r="AD669" i="38"/>
  <c r="AE669" i="38" s="1"/>
  <c r="AF669" i="38" s="1"/>
  <c r="AG635" i="38"/>
  <c r="AH635" i="38" s="1"/>
  <c r="AD567" i="38"/>
  <c r="AE692" i="38"/>
  <c r="AG692" i="38" s="1"/>
  <c r="AF692" i="38"/>
  <c r="AD692" i="38"/>
  <c r="AH692" i="38" s="1"/>
  <c r="AD618" i="38"/>
  <c r="AC618" i="38"/>
  <c r="AE618" i="38"/>
  <c r="AE733" i="38"/>
  <c r="AD733" i="38"/>
  <c r="AC757" i="38"/>
  <c r="AB720" i="38"/>
  <c r="AC750" i="38"/>
  <c r="AG743" i="38"/>
  <c r="AD711" i="38"/>
  <c r="AD744" i="38"/>
  <c r="AE744" i="38"/>
  <c r="AF744" i="38" s="1"/>
  <c r="AC737" i="38"/>
  <c r="AB712" i="38"/>
  <c r="AD751" i="38"/>
  <c r="AD691" i="38"/>
  <c r="AC665" i="38"/>
  <c r="AD665" i="38"/>
  <c r="AC739" i="38"/>
  <c r="AE668" i="38"/>
  <c r="AF668" i="38"/>
  <c r="AG668" i="38" s="1"/>
  <c r="AD745" i="38"/>
  <c r="AC602" i="38"/>
  <c r="AE704" i="38"/>
  <c r="AB646" i="38"/>
  <c r="AC646" i="38"/>
  <c r="AE641" i="38"/>
  <c r="AB597" i="38"/>
  <c r="AC562" i="38"/>
  <c r="AB562" i="38"/>
  <c r="AB560" i="38"/>
  <c r="AC212" i="38"/>
  <c r="AC186" i="38"/>
  <c r="AC209" i="38"/>
  <c r="AD709" i="38"/>
  <c r="AE709" i="38" s="1"/>
  <c r="AD707" i="38"/>
  <c r="AE717" i="38"/>
  <c r="AD714" i="38"/>
  <c r="AC732" i="38"/>
  <c r="AC722" i="38"/>
  <c r="AD703" i="38"/>
  <c r="AF673" i="38"/>
  <c r="AG673" i="38" s="1"/>
  <c r="AE745" i="38"/>
  <c r="AC754" i="38"/>
  <c r="AI684" i="38"/>
  <c r="AE670" i="38"/>
  <c r="AC630" i="38"/>
  <c r="AC614" i="38"/>
  <c r="AD614" i="38"/>
  <c r="AC764" i="38"/>
  <c r="AE696" i="38"/>
  <c r="AF696" i="38" s="1"/>
  <c r="AD696" i="38"/>
  <c r="AD626" i="38"/>
  <c r="AE689" i="38"/>
  <c r="AD659" i="38"/>
  <c r="AD649" i="38"/>
  <c r="AB658" i="38"/>
  <c r="AC631" i="38"/>
  <c r="AC629" i="38"/>
  <c r="AC613" i="38"/>
  <c r="AE613" i="38" s="1"/>
  <c r="AD683" i="38"/>
  <c r="AC647" i="38"/>
  <c r="AC645" i="38"/>
  <c r="AC588" i="38"/>
  <c r="AD623" i="38"/>
  <c r="AD584" i="38"/>
  <c r="AE573" i="38"/>
  <c r="AB599" i="38"/>
  <c r="AC599" i="38" s="1"/>
  <c r="AE590" i="38"/>
  <c r="AF590" i="38" s="1"/>
  <c r="AB558" i="38"/>
  <c r="AC635" i="38"/>
  <c r="AD592" i="38"/>
  <c r="AB563" i="38"/>
  <c r="AC498" i="38"/>
  <c r="AB498" i="38"/>
  <c r="AD498" i="38"/>
  <c r="AB639" i="38"/>
  <c r="AB519" i="38"/>
  <c r="AB487" i="38"/>
  <c r="AC565" i="38"/>
  <c r="AB591" i="38"/>
  <c r="AC591" i="38" s="1"/>
  <c r="AC558" i="38"/>
  <c r="AC554" i="38"/>
  <c r="AB554" i="38"/>
  <c r="AB479" i="38"/>
  <c r="AB449" i="38"/>
  <c r="AD449" i="38"/>
  <c r="AD570" i="38"/>
  <c r="AB470" i="38"/>
  <c r="AB453" i="38"/>
  <c r="AC508" i="38"/>
  <c r="AF508" i="38" s="1"/>
  <c r="AD476" i="38"/>
  <c r="AB501" i="38"/>
  <c r="AE364" i="38"/>
  <c r="AE331" i="38"/>
  <c r="AD331" i="38"/>
  <c r="AF331" i="38" s="1"/>
  <c r="AD242" i="38"/>
  <c r="AC242" i="38"/>
  <c r="AD222" i="38"/>
  <c r="AB222" i="38"/>
  <c r="AC222" i="38"/>
  <c r="AD206" i="38"/>
  <c r="AB206" i="38"/>
  <c r="AC206" i="38"/>
  <c r="AC190" i="38"/>
  <c r="AB190" i="38"/>
  <c r="AD190" i="38" s="1"/>
  <c r="AC174" i="38"/>
  <c r="AB174" i="38"/>
  <c r="AB273" i="38"/>
  <c r="AC136" i="38"/>
  <c r="AD136" i="38"/>
  <c r="AD117" i="38"/>
  <c r="AD101" i="38"/>
  <c r="AE85" i="38"/>
  <c r="AD85" i="38"/>
  <c r="AD69" i="38"/>
  <c r="AE69" i="38"/>
  <c r="AB229" i="38"/>
  <c r="AC229" i="38"/>
  <c r="AI102" i="38"/>
  <c r="AH102" i="38"/>
  <c r="AJ102" i="38" s="1"/>
  <c r="AC607" i="38"/>
  <c r="AB607" i="38"/>
  <c r="AC643" i="38"/>
  <c r="AC641" i="38"/>
  <c r="AD641" i="38" s="1"/>
  <c r="AC653" i="38"/>
  <c r="AB700" i="38"/>
  <c r="AD647" i="38"/>
  <c r="AC662" i="38"/>
  <c r="AE623" i="38"/>
  <c r="AF572" i="38"/>
  <c r="AE660" i="38"/>
  <c r="AF660" i="38" s="1"/>
  <c r="AG660" i="38" s="1"/>
  <c r="AH660" i="38" s="1"/>
  <c r="AD588" i="38"/>
  <c r="AB559" i="38"/>
  <c r="AB510" i="38"/>
  <c r="AD635" i="38"/>
  <c r="AD499" i="38"/>
  <c r="AB499" i="38"/>
  <c r="AC499" i="38" s="1"/>
  <c r="AD628" i="38"/>
  <c r="AB537" i="38"/>
  <c r="AB587" i="38"/>
  <c r="AE572" i="38"/>
  <c r="AD571" i="38"/>
  <c r="AB555" i="38"/>
  <c r="AC506" i="38"/>
  <c r="AB506" i="38"/>
  <c r="AD506" i="38"/>
  <c r="AE576" i="38"/>
  <c r="AC568" i="38"/>
  <c r="AC512" i="38"/>
  <c r="AB437" i="38"/>
  <c r="AE557" i="38"/>
  <c r="AD508" i="38"/>
  <c r="AB489" i="38"/>
  <c r="AB473" i="38"/>
  <c r="AC473" i="38"/>
  <c r="AB446" i="38"/>
  <c r="AC446" i="38"/>
  <c r="AB363" i="38"/>
  <c r="AC363" i="38"/>
  <c r="AC410" i="38"/>
  <c r="AB410" i="38"/>
  <c r="AD410" i="38"/>
  <c r="AD385" i="38"/>
  <c r="AC366" i="38"/>
  <c r="AB366" i="38"/>
  <c r="AD366" i="38"/>
  <c r="AE366" i="38" s="1"/>
  <c r="AD406" i="38"/>
  <c r="AC406" i="38"/>
  <c r="AC342" i="38"/>
  <c r="AF370" i="38"/>
  <c r="AC204" i="38"/>
  <c r="AE676" i="38"/>
  <c r="AF755" i="38"/>
  <c r="AB746" i="38"/>
  <c r="AD719" i="38"/>
  <c r="AB742" i="38"/>
  <c r="AE708" i="38"/>
  <c r="AD612" i="38"/>
  <c r="AC612" i="38"/>
  <c r="AD650" i="38"/>
  <c r="AG661" i="38"/>
  <c r="AB651" i="38"/>
  <c r="AB649" i="38"/>
  <c r="AD613" i="38"/>
  <c r="AB600" i="38"/>
  <c r="AD655" i="38"/>
  <c r="AE655" i="38" s="1"/>
  <c r="AD640" i="38"/>
  <c r="AC640" i="38"/>
  <c r="AC596" i="38"/>
  <c r="AC611" i="38"/>
  <c r="AC598" i="38"/>
  <c r="AB511" i="38"/>
  <c r="AF635" i="38"/>
  <c r="AE635" i="38"/>
  <c r="AC563" i="38"/>
  <c r="AC639" i="38"/>
  <c r="AB534" i="38"/>
  <c r="AC519" i="38"/>
  <c r="AE697" i="38"/>
  <c r="AC521" i="38"/>
  <c r="AD521" i="38" s="1"/>
  <c r="AC504" i="38"/>
  <c r="AC589" i="38"/>
  <c r="AD566" i="38"/>
  <c r="AD507" i="38"/>
  <c r="AB507" i="38"/>
  <c r="AD586" i="38"/>
  <c r="AD512" i="38"/>
  <c r="AC460" i="38"/>
  <c r="AB528" i="38"/>
  <c r="AC549" i="38"/>
  <c r="AC516" i="38"/>
  <c r="AC509" i="38"/>
  <c r="AD509" i="38" s="1"/>
  <c r="AB465" i="38"/>
  <c r="AC449" i="38"/>
  <c r="AE570" i="38"/>
  <c r="AB541" i="38"/>
  <c r="AC532" i="38"/>
  <c r="AD532" i="38" s="1"/>
  <c r="AB480" i="38"/>
  <c r="AB469" i="38"/>
  <c r="AC581" i="38"/>
  <c r="AD471" i="38"/>
  <c r="AD395" i="38"/>
  <c r="AC395" i="38"/>
  <c r="AB395" i="38"/>
  <c r="AB288" i="38"/>
  <c r="AC288" i="38"/>
  <c r="AD468" i="38"/>
  <c r="AE422" i="38"/>
  <c r="AD422" i="38"/>
  <c r="AC422" i="38"/>
  <c r="AC178" i="38"/>
  <c r="AB256" i="38"/>
  <c r="AD349" i="38"/>
  <c r="AC150" i="38"/>
  <c r="AD150" i="38"/>
  <c r="AE150" i="38" s="1"/>
  <c r="AB4" i="38"/>
  <c r="AC4" i="38"/>
  <c r="AD37" i="38"/>
  <c r="AC5" i="38"/>
  <c r="AD5" i="38" s="1"/>
  <c r="AE5" i="38"/>
  <c r="AE694" i="38"/>
  <c r="AF694" i="38" s="1"/>
  <c r="AB672" i="38"/>
  <c r="AE710" i="38"/>
  <c r="AC765" i="38"/>
  <c r="AB630" i="38"/>
  <c r="AD630" i="38"/>
  <c r="AD695" i="38"/>
  <c r="AC621" i="38"/>
  <c r="AD621" i="38" s="1"/>
  <c r="AE584" i="38"/>
  <c r="AB623" i="38"/>
  <c r="AD595" i="38"/>
  <c r="AD542" i="38"/>
  <c r="AB542" i="38"/>
  <c r="AB514" i="38"/>
  <c r="AB535" i="38"/>
  <c r="AF697" i="38"/>
  <c r="AG697" i="38" s="1"/>
  <c r="AH697" i="38" s="1"/>
  <c r="AD505" i="38"/>
  <c r="AC542" i="38"/>
  <c r="AB538" i="38"/>
  <c r="AD485" i="38"/>
  <c r="AC433" i="38"/>
  <c r="AB425" i="38"/>
  <c r="AC399" i="38"/>
  <c r="AB381" i="38"/>
  <c r="AB326" i="38"/>
  <c r="AB281" i="38"/>
  <c r="AD345" i="38"/>
  <c r="AC334" i="38"/>
  <c r="AD334" i="38" s="1"/>
  <c r="AE319" i="38"/>
  <c r="AC319" i="38"/>
  <c r="AD319" i="38"/>
  <c r="AB262" i="38"/>
  <c r="AC228" i="38"/>
  <c r="AF137" i="38"/>
  <c r="AE137" i="38"/>
  <c r="AD693" i="38"/>
  <c r="AD671" i="38"/>
  <c r="AC746" i="38"/>
  <c r="AC713" i="38"/>
  <c r="AE664" i="38"/>
  <c r="AC714" i="38"/>
  <c r="AC723" i="38"/>
  <c r="AC742" i="38"/>
  <c r="AE699" i="38"/>
  <c r="AB731" i="38"/>
  <c r="AC656" i="38"/>
  <c r="AD656" i="38"/>
  <c r="AC622" i="38"/>
  <c r="AD622" i="38"/>
  <c r="AC606" i="38"/>
  <c r="AD606" i="38" s="1"/>
  <c r="AD610" i="38"/>
  <c r="AC610" i="38"/>
  <c r="AB763" i="38"/>
  <c r="AD642" i="38"/>
  <c r="AB624" i="38"/>
  <c r="AE695" i="38"/>
  <c r="AC690" i="38"/>
  <c r="AC674" i="38"/>
  <c r="AC651" i="38"/>
  <c r="AC649" i="38"/>
  <c r="AB636" i="38"/>
  <c r="AB648" i="38"/>
  <c r="AC648" i="38" s="1"/>
  <c r="AD652" i="38"/>
  <c r="AB627" i="38"/>
  <c r="AD611" i="38"/>
  <c r="AC623" i="38"/>
  <c r="AD615" i="38"/>
  <c r="AB603" i="38"/>
  <c r="AB543" i="38"/>
  <c r="AB494" i="38"/>
  <c r="AD580" i="38"/>
  <c r="AB575" i="38"/>
  <c r="AD563" i="38"/>
  <c r="AB530" i="38"/>
  <c r="AB515" i="38"/>
  <c r="AC482" i="38"/>
  <c r="AB482" i="38"/>
  <c r="AB633" i="38"/>
  <c r="AC594" i="38"/>
  <c r="AD578" i="38"/>
  <c r="AB502" i="38"/>
  <c r="AC552" i="38"/>
  <c r="AD591" i="38"/>
  <c r="AD574" i="38"/>
  <c r="AB539" i="38"/>
  <c r="AC507" i="38"/>
  <c r="AC494" i="38"/>
  <c r="AC490" i="38"/>
  <c r="AB490" i="38"/>
  <c r="AB637" i="38"/>
  <c r="AB556" i="38"/>
  <c r="AC544" i="38"/>
  <c r="AB509" i="38"/>
  <c r="AE509" i="38" s="1"/>
  <c r="AC500" i="38"/>
  <c r="AC465" i="38"/>
  <c r="AD448" i="38"/>
  <c r="AB478" i="38"/>
  <c r="AC478" i="38" s="1"/>
  <c r="AD456" i="38"/>
  <c r="AC456" i="38"/>
  <c r="AC452" i="38"/>
  <c r="AE508" i="38"/>
  <c r="AD455" i="38"/>
  <c r="AE447" i="38"/>
  <c r="AD386" i="38"/>
  <c r="AC388" i="38"/>
  <c r="AB388" i="38"/>
  <c r="AD423" i="38"/>
  <c r="AC326" i="38"/>
  <c r="AC310" i="38"/>
  <c r="AB293" i="38"/>
  <c r="AB264" i="38"/>
  <c r="AC194" i="38"/>
  <c r="AB230" i="38"/>
  <c r="AB214" i="38"/>
  <c r="AB198" i="38"/>
  <c r="AC198" i="38"/>
  <c r="AB182" i="38"/>
  <c r="AC182" i="38"/>
  <c r="AB166" i="38"/>
  <c r="AB167" i="38"/>
  <c r="AD675" i="38"/>
  <c r="AH663" i="38"/>
  <c r="AI663" i="38" s="1"/>
  <c r="AF702" i="38"/>
  <c r="AH686" i="38"/>
  <c r="AI686" i="38" s="1"/>
  <c r="AF686" i="38"/>
  <c r="AG686" i="38" s="1"/>
  <c r="AE716" i="38"/>
  <c r="AB725" i="38"/>
  <c r="AC706" i="38"/>
  <c r="AH684" i="38"/>
  <c r="AJ684" i="38" s="1"/>
  <c r="AK684" i="38" s="1"/>
  <c r="AF670" i="38"/>
  <c r="AD657" i="38"/>
  <c r="AE657" i="38"/>
  <c r="AC620" i="38"/>
  <c r="AD604" i="38"/>
  <c r="AC604" i="38"/>
  <c r="AD654" i="38"/>
  <c r="AE626" i="38"/>
  <c r="AE687" i="38"/>
  <c r="AD687" i="38"/>
  <c r="AE614" i="38"/>
  <c r="AB621" i="38"/>
  <c r="AD601" i="38"/>
  <c r="AE601" i="38" s="1"/>
  <c r="AC577" i="38"/>
  <c r="AC585" i="38"/>
  <c r="AB619" i="38"/>
  <c r="AC579" i="38"/>
  <c r="AB495" i="38"/>
  <c r="AB609" i="38"/>
  <c r="AB531" i="38"/>
  <c r="AB483" i="38"/>
  <c r="AD594" i="38"/>
  <c r="AC632" i="38"/>
  <c r="AB550" i="38"/>
  <c r="AC535" i="38"/>
  <c r="AB503" i="38"/>
  <c r="AD553" i="38"/>
  <c r="AC536" i="38"/>
  <c r="AC505" i="38"/>
  <c r="AB491" i="38"/>
  <c r="AC556" i="38"/>
  <c r="AD517" i="38"/>
  <c r="AE533" i="38"/>
  <c r="AD582" i="38"/>
  <c r="AC485" i="38"/>
  <c r="AD497" i="38"/>
  <c r="AC436" i="38"/>
  <c r="AE677" i="38"/>
  <c r="AB548" i="38"/>
  <c r="AB524" i="38"/>
  <c r="AD440" i="38"/>
  <c r="AB496" i="38"/>
  <c r="AB458" i="38"/>
  <c r="AB432" i="38"/>
  <c r="AC432" i="38" s="1"/>
  <c r="AD429" i="38"/>
  <c r="AE429" i="38"/>
  <c r="AB429" i="38"/>
  <c r="AC429" i="38"/>
  <c r="AE418" i="38"/>
  <c r="AE380" i="38"/>
  <c r="AB322" i="38"/>
  <c r="AD315" i="38"/>
  <c r="AE327" i="38"/>
  <c r="AC545" i="38"/>
  <c r="AD545" i="38" s="1"/>
  <c r="AC253" i="38"/>
  <c r="AC220" i="38"/>
  <c r="AF164" i="38"/>
  <c r="AE164" i="38"/>
  <c r="AC164" i="38"/>
  <c r="AD164" i="38"/>
  <c r="AK78" i="38"/>
  <c r="AJ78" i="38"/>
  <c r="AC644" i="38"/>
  <c r="AC617" i="38"/>
  <c r="AB617" i="38"/>
  <c r="AD526" i="38"/>
  <c r="AB526" i="38"/>
  <c r="AD564" i="38"/>
  <c r="AB546" i="38"/>
  <c r="AB551" i="38"/>
  <c r="AC526" i="38"/>
  <c r="AB522" i="38"/>
  <c r="AB461" i="38"/>
  <c r="AD472" i="38"/>
  <c r="AE472" i="38"/>
  <c r="AC472" i="38"/>
  <c r="AB454" i="38"/>
  <c r="AD478" i="38"/>
  <c r="AE478" i="38" s="1"/>
  <c r="AB435" i="38"/>
  <c r="AD343" i="38"/>
  <c r="AH343" i="38"/>
  <c r="AG343" i="38"/>
  <c r="AC343" i="38"/>
  <c r="AF343" i="38" s="1"/>
  <c r="AE343" i="38"/>
  <c r="AD452" i="38"/>
  <c r="AE344" i="38"/>
  <c r="AC344" i="38"/>
  <c r="AD344" i="38"/>
  <c r="AC451" i="38"/>
  <c r="AD276" i="38"/>
  <c r="AD236" i="38"/>
  <c r="AF79" i="38"/>
  <c r="AG79" i="38" s="1"/>
  <c r="AD63" i="38"/>
  <c r="AD411" i="38"/>
  <c r="AD447" i="38"/>
  <c r="AB401" i="38"/>
  <c r="AC401" i="38"/>
  <c r="AD540" i="38"/>
  <c r="AD445" i="38"/>
  <c r="AC475" i="38"/>
  <c r="AD475" i="38" s="1"/>
  <c r="AB389" i="38"/>
  <c r="AB371" i="38"/>
  <c r="AE302" i="38"/>
  <c r="AD296" i="38"/>
  <c r="AB286" i="38"/>
  <c r="AF423" i="38"/>
  <c r="AE423" i="38"/>
  <c r="AD342" i="38"/>
  <c r="AB325" i="38"/>
  <c r="AC279" i="38"/>
  <c r="AB358" i="38"/>
  <c r="AD358" i="38" s="1"/>
  <c r="AC328" i="38"/>
  <c r="AC308" i="38"/>
  <c r="AC292" i="38"/>
  <c r="AC286" i="38"/>
  <c r="AB255" i="38"/>
  <c r="AC216" i="38"/>
  <c r="AC200" i="38"/>
  <c r="AC184" i="38"/>
  <c r="AC168" i="38"/>
  <c r="AB267" i="38"/>
  <c r="AC244" i="38"/>
  <c r="AC238" i="38"/>
  <c r="AF291" i="38"/>
  <c r="AG291" i="38" s="1"/>
  <c r="AC274" i="38"/>
  <c r="AE351" i="38"/>
  <c r="AD317" i="38"/>
  <c r="AB272" i="38"/>
  <c r="AD235" i="38"/>
  <c r="AB235" i="38"/>
  <c r="AC235" i="38" s="1"/>
  <c r="AD259" i="38"/>
  <c r="AC243" i="38"/>
  <c r="AE236" i="38"/>
  <c r="AE215" i="38"/>
  <c r="AF215" i="38" s="1"/>
  <c r="AD215" i="38"/>
  <c r="AC199" i="38"/>
  <c r="AB191" i="38"/>
  <c r="AC187" i="38"/>
  <c r="AC179" i="38"/>
  <c r="AB161" i="38"/>
  <c r="AC144" i="38"/>
  <c r="AD144" i="38" s="1"/>
  <c r="AC128" i="38"/>
  <c r="AE77" i="38"/>
  <c r="AE61" i="38"/>
  <c r="AF61" i="38" s="1"/>
  <c r="AE65" i="38"/>
  <c r="AF65" i="38" s="1"/>
  <c r="AC12" i="38"/>
  <c r="AC8" i="38"/>
  <c r="AD225" i="38"/>
  <c r="AC225" i="38"/>
  <c r="AB457" i="38"/>
  <c r="AB392" i="38"/>
  <c r="AB377" i="38"/>
  <c r="AB367" i="38"/>
  <c r="AD401" i="38"/>
  <c r="AC414" i="38"/>
  <c r="AC398" i="38"/>
  <c r="AD382" i="38"/>
  <c r="AC382" i="38"/>
  <c r="AC374" i="38"/>
  <c r="AE387" i="38"/>
  <c r="AD339" i="38"/>
  <c r="AE339" i="38" s="1"/>
  <c r="AB284" i="38"/>
  <c r="AC337" i="38"/>
  <c r="AD279" i="38"/>
  <c r="AG423" i="38"/>
  <c r="AB357" i="38"/>
  <c r="AB341" i="38"/>
  <c r="AF339" i="38"/>
  <c r="AB313" i="38"/>
  <c r="AG370" i="38"/>
  <c r="AC311" i="38"/>
  <c r="AC330" i="38"/>
  <c r="AD337" i="38"/>
  <c r="AD321" i="38"/>
  <c r="AB260" i="38"/>
  <c r="AB226" i="38"/>
  <c r="AC226" i="38" s="1"/>
  <c r="AB218" i="38"/>
  <c r="AB210" i="38"/>
  <c r="AC210" i="38" s="1"/>
  <c r="AB202" i="38"/>
  <c r="AE298" i="38"/>
  <c r="AD228" i="38"/>
  <c r="AD220" i="38"/>
  <c r="AE220" i="38"/>
  <c r="AD212" i="38"/>
  <c r="AD204" i="38"/>
  <c r="AE204" i="38" s="1"/>
  <c r="AD196" i="38"/>
  <c r="AD188" i="38"/>
  <c r="AD180" i="38"/>
  <c r="AD172" i="38"/>
  <c r="AE172" i="38" s="1"/>
  <c r="AB245" i="38"/>
  <c r="AC268" i="38"/>
  <c r="AB154" i="38"/>
  <c r="AD187" i="38"/>
  <c r="AB163" i="38"/>
  <c r="AF110" i="38"/>
  <c r="AG110" i="38"/>
  <c r="AC6" i="38"/>
  <c r="AD91" i="38"/>
  <c r="AC201" i="38"/>
  <c r="AB201" i="38"/>
  <c r="AE29" i="38"/>
  <c r="AB441" i="38"/>
  <c r="AB393" i="38"/>
  <c r="AB365" i="38"/>
  <c r="AC411" i="38"/>
  <c r="AC394" i="38"/>
  <c r="AB428" i="38"/>
  <c r="AC375" i="38"/>
  <c r="AB375" i="38"/>
  <c r="AC462" i="38"/>
  <c r="AB439" i="38"/>
  <c r="AD434" i="38"/>
  <c r="AE434" i="38" s="1"/>
  <c r="AF399" i="38"/>
  <c r="AD399" i="38"/>
  <c r="AE399" i="38" s="1"/>
  <c r="AC417" i="38"/>
  <c r="AF364" i="38"/>
  <c r="AE386" i="38"/>
  <c r="AB404" i="38"/>
  <c r="AD379" i="38"/>
  <c r="AC379" i="38"/>
  <c r="AB379" i="38"/>
  <c r="AG364" i="38"/>
  <c r="AB282" i="38"/>
  <c r="AG339" i="38"/>
  <c r="AC358" i="38"/>
  <c r="AD330" i="38"/>
  <c r="AB309" i="38"/>
  <c r="AD300" i="38"/>
  <c r="AB285" i="38"/>
  <c r="AH370" i="38"/>
  <c r="AB390" i="38"/>
  <c r="AC301" i="38"/>
  <c r="AD451" i="38"/>
  <c r="AE451" i="38" s="1"/>
  <c r="AG331" i="38"/>
  <c r="AD305" i="38"/>
  <c r="AD299" i="38"/>
  <c r="AC255" i="38"/>
  <c r="AB234" i="38"/>
  <c r="AB359" i="38"/>
  <c r="AF259" i="38"/>
  <c r="AD307" i="38"/>
  <c r="AE259" i="38"/>
  <c r="AE196" i="38"/>
  <c r="AF196" i="38" s="1"/>
  <c r="AD159" i="38"/>
  <c r="AE159" i="38" s="1"/>
  <c r="AF159" i="38" s="1"/>
  <c r="AC159" i="38"/>
  <c r="AB227" i="38"/>
  <c r="AD179" i="38"/>
  <c r="AE266" i="38"/>
  <c r="AC163" i="38"/>
  <c r="AK62" i="38"/>
  <c r="AE49" i="38"/>
  <c r="AG106" i="38"/>
  <c r="AK102" i="38"/>
  <c r="AE147" i="38"/>
  <c r="AF147" i="38" s="1"/>
  <c r="AC160" i="38"/>
  <c r="AD160" i="38"/>
  <c r="AF98" i="38"/>
  <c r="AD43" i="38"/>
  <c r="AB193" i="38"/>
  <c r="AF10" i="38"/>
  <c r="AG10" i="38" s="1"/>
  <c r="AB405" i="38"/>
  <c r="AC369" i="38"/>
  <c r="AB280" i="38"/>
  <c r="AB354" i="38"/>
  <c r="AH339" i="38"/>
  <c r="AC329" i="38"/>
  <c r="AB361" i="38"/>
  <c r="AE296" i="38"/>
  <c r="AC284" i="38"/>
  <c r="AB241" i="38"/>
  <c r="AD226" i="38"/>
  <c r="AE226" i="38" s="1"/>
  <c r="AD210" i="38"/>
  <c r="AD194" i="38"/>
  <c r="AD186" i="38"/>
  <c r="AE186" i="38"/>
  <c r="AF186" i="38" s="1"/>
  <c r="AD178" i="38"/>
  <c r="AD170" i="38"/>
  <c r="AE170" i="38"/>
  <c r="AD294" i="38"/>
  <c r="AD336" i="38"/>
  <c r="AB239" i="38"/>
  <c r="AB350" i="38"/>
  <c r="AF226" i="38"/>
  <c r="AC252" i="38"/>
  <c r="AE194" i="38"/>
  <c r="AB207" i="38"/>
  <c r="AF266" i="38"/>
  <c r="AG125" i="38"/>
  <c r="AG61" i="38"/>
  <c r="AD205" i="38"/>
  <c r="AB205" i="38"/>
  <c r="AD109" i="38"/>
  <c r="AD93" i="38"/>
  <c r="AF77" i="38"/>
  <c r="AD139" i="38"/>
  <c r="AH79" i="38"/>
  <c r="AF70" i="38"/>
  <c r="AF30" i="38"/>
  <c r="AG30" i="38" s="1"/>
  <c r="AD21" i="38"/>
  <c r="AC441" i="38"/>
  <c r="AD431" i="38"/>
  <c r="AC463" i="38"/>
  <c r="AB408" i="38"/>
  <c r="AC408" i="38" s="1"/>
  <c r="AC393" i="38"/>
  <c r="AB376" i="38"/>
  <c r="AC426" i="38"/>
  <c r="AE411" i="38"/>
  <c r="AF434" i="38"/>
  <c r="AB413" i="38"/>
  <c r="AC396" i="38"/>
  <c r="AB396" i="38"/>
  <c r="AD464" i="38"/>
  <c r="AE430" i="38"/>
  <c r="AF430" i="38" s="1"/>
  <c r="AC415" i="38"/>
  <c r="AD415" i="38" s="1"/>
  <c r="AC383" i="38"/>
  <c r="AC450" i="38"/>
  <c r="AF447" i="38"/>
  <c r="AD384" i="38"/>
  <c r="AF368" i="38"/>
  <c r="AD430" i="38"/>
  <c r="AC403" i="38"/>
  <c r="AH364" i="38"/>
  <c r="AD443" i="38"/>
  <c r="AE443" i="38" s="1"/>
  <c r="AE379" i="38"/>
  <c r="AG368" i="38"/>
  <c r="AD356" i="38"/>
  <c r="AC320" i="38"/>
  <c r="AB278" i="38"/>
  <c r="AE347" i="38"/>
  <c r="AC324" i="38"/>
  <c r="AC304" i="38"/>
  <c r="AC287" i="38"/>
  <c r="AE358" i="38"/>
  <c r="AB289" i="38"/>
  <c r="AD378" i="38"/>
  <c r="AF327" i="38"/>
  <c r="AE283" i="38"/>
  <c r="AC309" i="38"/>
  <c r="AF451" i="38"/>
  <c r="AC278" i="38"/>
  <c r="AC271" i="38"/>
  <c r="AB237" i="38"/>
  <c r="AB233" i="38"/>
  <c r="AD352" i="38"/>
  <c r="AB333" i="38"/>
  <c r="AC251" i="38"/>
  <c r="AB318" i="38"/>
  <c r="AE265" i="38"/>
  <c r="AD263" i="38"/>
  <c r="AB247" i="38"/>
  <c r="AC239" i="38"/>
  <c r="AE307" i="38"/>
  <c r="AC270" i="38"/>
  <c r="AF204" i="38"/>
  <c r="AE349" i="38"/>
  <c r="AD335" i="38"/>
  <c r="AC275" i="38"/>
  <c r="AG259" i="38"/>
  <c r="AC240" i="38"/>
  <c r="AB162" i="38"/>
  <c r="AC257" i="38"/>
  <c r="AB231" i="38"/>
  <c r="AD203" i="38"/>
  <c r="AB195" i="38"/>
  <c r="AB183" i="38"/>
  <c r="AC140" i="38"/>
  <c r="AD140" i="38"/>
  <c r="AC124" i="38"/>
  <c r="AE109" i="38"/>
  <c r="AG59" i="38"/>
  <c r="AF108" i="38"/>
  <c r="AF92" i="38"/>
  <c r="AG92" i="38" s="1"/>
  <c r="AG76" i="38"/>
  <c r="AF76" i="38"/>
  <c r="AH76" i="38" s="1"/>
  <c r="AC185" i="38"/>
  <c r="AG74" i="38"/>
  <c r="AJ122" i="38"/>
  <c r="AD128" i="38"/>
  <c r="AJ64" i="38"/>
  <c r="AB569" i="38"/>
  <c r="AB438" i="38"/>
  <c r="AB424" i="38"/>
  <c r="AC424" i="38" s="1"/>
  <c r="AB409" i="38"/>
  <c r="AD427" i="38"/>
  <c r="AC444" i="38"/>
  <c r="AD444" i="38" s="1"/>
  <c r="AB397" i="38"/>
  <c r="AB467" i="38"/>
  <c r="AC467" i="38" s="1"/>
  <c r="AC442" i="38"/>
  <c r="AD400" i="38"/>
  <c r="AE419" i="38"/>
  <c r="AH372" i="38"/>
  <c r="AB466" i="38"/>
  <c r="AB420" i="38"/>
  <c r="AD394" i="38"/>
  <c r="AC377" i="38"/>
  <c r="AD355" i="38"/>
  <c r="AE336" i="38"/>
  <c r="AB362" i="38"/>
  <c r="AB338" i="38"/>
  <c r="AC360" i="38"/>
  <c r="AC356" i="38"/>
  <c r="AC340" i="38"/>
  <c r="AE330" i="38"/>
  <c r="AF330" i="38" s="1"/>
  <c r="AB295" i="38"/>
  <c r="AC357" i="38"/>
  <c r="AC295" i="38"/>
  <c r="AB391" i="38"/>
  <c r="AC391" i="38" s="1"/>
  <c r="AE345" i="38"/>
  <c r="AG327" i="38"/>
  <c r="AH327" i="38" s="1"/>
  <c r="AD312" i="38"/>
  <c r="AE277" i="38"/>
  <c r="AC346" i="38"/>
  <c r="AE337" i="38"/>
  <c r="AC314" i="38"/>
  <c r="AD286" i="38"/>
  <c r="AC348" i="38"/>
  <c r="AC332" i="38"/>
  <c r="AC316" i="38"/>
  <c r="AD316" i="38" s="1"/>
  <c r="AB248" i="38"/>
  <c r="AC269" i="38"/>
  <c r="AB407" i="38"/>
  <c r="AC407" i="38" s="1"/>
  <c r="AD224" i="38"/>
  <c r="AD216" i="38"/>
  <c r="AD208" i="38"/>
  <c r="AD200" i="38"/>
  <c r="AD192" i="38"/>
  <c r="AD184" i="38"/>
  <c r="AD176" i="38"/>
  <c r="AD168" i="38"/>
  <c r="AC258" i="38"/>
  <c r="AB249" i="38"/>
  <c r="AB261" i="38"/>
  <c r="AE232" i="38"/>
  <c r="AE212" i="38"/>
  <c r="AF212" i="38" s="1"/>
  <c r="AC231" i="38"/>
  <c r="AE199" i="38"/>
  <c r="AD199" i="38"/>
  <c r="AC183" i="38"/>
  <c r="AB175" i="38"/>
  <c r="AC171" i="38"/>
  <c r="AE156" i="38"/>
  <c r="AD156" i="38"/>
  <c r="AD158" i="38"/>
  <c r="AF150" i="38"/>
  <c r="AJ141" i="38"/>
  <c r="AH141" i="38"/>
  <c r="AG127" i="38"/>
  <c r="AE81" i="38"/>
  <c r="AF81" i="38" s="1"/>
  <c r="AE57" i="38"/>
  <c r="AF45" i="38"/>
  <c r="AC205" i="38"/>
  <c r="AF90" i="38"/>
  <c r="AF118" i="38"/>
  <c r="AF73" i="38"/>
  <c r="AE119" i="38"/>
  <c r="AD119" i="38"/>
  <c r="AC197" i="38"/>
  <c r="AE23" i="38"/>
  <c r="AF23" i="38" s="1"/>
  <c r="AC23" i="38"/>
  <c r="AD23" i="38" s="1"/>
  <c r="AF54" i="38"/>
  <c r="AG54" i="38"/>
  <c r="AH54" i="38" s="1"/>
  <c r="AF46" i="38"/>
  <c r="AE13" i="38"/>
  <c r="AD13" i="38"/>
  <c r="AE34" i="38"/>
  <c r="AD373" i="38"/>
  <c r="AB459" i="38"/>
  <c r="AB421" i="38"/>
  <c r="AD393" i="38"/>
  <c r="AC367" i="38"/>
  <c r="AD323" i="38"/>
  <c r="AD304" i="38"/>
  <c r="AB290" i="38"/>
  <c r="AD474" i="38"/>
  <c r="AC323" i="38"/>
  <c r="AD311" i="38"/>
  <c r="AB303" i="38"/>
  <c r="AF302" i="38"/>
  <c r="AG302" i="38" s="1"/>
  <c r="AC361" i="38"/>
  <c r="AC282" i="38"/>
  <c r="AC241" i="38"/>
  <c r="AC246" i="38"/>
  <c r="AC260" i="38"/>
  <c r="AG226" i="38"/>
  <c r="AF336" i="38"/>
  <c r="AC261" i="38"/>
  <c r="AE210" i="38"/>
  <c r="AD149" i="38"/>
  <c r="AB223" i="38"/>
  <c r="AC211" i="38"/>
  <c r="AD171" i="38"/>
  <c r="AF250" i="38"/>
  <c r="AC146" i="38"/>
  <c r="AF146" i="38"/>
  <c r="AG146" i="38" s="1"/>
  <c r="AD146" i="38"/>
  <c r="AE146" i="38"/>
  <c r="AC130" i="38"/>
  <c r="AG52" i="38"/>
  <c r="AH52" i="38" s="1"/>
  <c r="AD107" i="38"/>
  <c r="AE165" i="38"/>
  <c r="AH38" i="38"/>
  <c r="AH22" i="38"/>
  <c r="AG118" i="38"/>
  <c r="AF34" i="38"/>
  <c r="AF87" i="38"/>
  <c r="AG87" i="38" s="1"/>
  <c r="AF66" i="38"/>
  <c r="AG41" i="38"/>
  <c r="AI79" i="38"/>
  <c r="AF53" i="38"/>
  <c r="AJ79" i="38"/>
  <c r="AD39" i="38"/>
  <c r="AE39" i="38" s="1"/>
  <c r="AG115" i="38"/>
  <c r="AF105" i="38"/>
  <c r="AG73" i="38"/>
  <c r="AH73" i="38" s="1"/>
  <c r="AE36" i="38"/>
  <c r="AE28" i="38"/>
  <c r="AE8" i="38"/>
  <c r="AF8" i="38" s="1"/>
  <c r="AF75" i="38"/>
  <c r="AG75" i="38" s="1"/>
  <c r="AF60" i="38"/>
  <c r="AF52" i="38"/>
  <c r="AD14" i="38"/>
  <c r="AG82" i="38"/>
  <c r="AG64" i="38"/>
  <c r="AH64" i="38" s="1"/>
  <c r="AK64" i="38" s="1"/>
  <c r="AG94" i="38"/>
  <c r="AC134" i="38"/>
  <c r="AE83" i="38"/>
  <c r="AF120" i="38"/>
  <c r="AF104" i="38"/>
  <c r="AG104" i="38"/>
  <c r="AF88" i="38"/>
  <c r="AG88" i="38"/>
  <c r="AG72" i="38"/>
  <c r="AF72" i="38"/>
  <c r="AF95" i="38"/>
  <c r="AF114" i="38"/>
  <c r="AK79" i="38"/>
  <c r="AF111" i="38"/>
  <c r="AD28" i="38"/>
  <c r="AE14" i="38"/>
  <c r="AC189" i="38"/>
  <c r="AI141" i="38"/>
  <c r="AB213" i="38"/>
  <c r="AF59" i="38"/>
  <c r="AF51" i="38"/>
  <c r="AG67" i="38"/>
  <c r="AI38" i="38"/>
  <c r="AJ38" i="38" s="1"/>
  <c r="AG47" i="38"/>
  <c r="AE41" i="38"/>
  <c r="AF41" i="38" s="1"/>
  <c r="AE33" i="38"/>
  <c r="AE25" i="38"/>
  <c r="AF25" i="38" s="1"/>
  <c r="AD151" i="38"/>
  <c r="AE219" i="38"/>
  <c r="AE203" i="38"/>
  <c r="AE187" i="38"/>
  <c r="AE306" i="38"/>
  <c r="AB153" i="38"/>
  <c r="AC138" i="38"/>
  <c r="AD138" i="38" s="1"/>
  <c r="AF127" i="38"/>
  <c r="AE129" i="38"/>
  <c r="AE121" i="38"/>
  <c r="AE113" i="38"/>
  <c r="AE105" i="38"/>
  <c r="AE97" i="38"/>
  <c r="AE89" i="38"/>
  <c r="AE73" i="38"/>
  <c r="AD19" i="38"/>
  <c r="AD11" i="38"/>
  <c r="AB173" i="38"/>
  <c r="AC173" i="38" s="1"/>
  <c r="AF116" i="38"/>
  <c r="AF100" i="38"/>
  <c r="AG100" i="38"/>
  <c r="AF84" i="38"/>
  <c r="AG84" i="38" s="1"/>
  <c r="AF68" i="38"/>
  <c r="AB9" i="38"/>
  <c r="AE86" i="38"/>
  <c r="AF71" i="38"/>
  <c r="AH71" i="38" s="1"/>
  <c r="AE135" i="38"/>
  <c r="AD58" i="38"/>
  <c r="AD50" i="38"/>
  <c r="AF123" i="38"/>
  <c r="AK122" i="38"/>
  <c r="AG65" i="38"/>
  <c r="AH65" i="38" s="1"/>
  <c r="AF14" i="38"/>
  <c r="AD209" i="38"/>
  <c r="AE133" i="38"/>
  <c r="AE26" i="38"/>
  <c r="AD189" i="38"/>
  <c r="AB169" i="38"/>
  <c r="AG147" i="38"/>
  <c r="AH147" i="38" s="1"/>
  <c r="AC213" i="38"/>
  <c r="AF57" i="38"/>
  <c r="AF49" i="38"/>
  <c r="AC7" i="38"/>
  <c r="AB157" i="38"/>
  <c r="AC157" i="38" s="1"/>
  <c r="AG145" i="38"/>
  <c r="AC20" i="38"/>
  <c r="AG53" i="38"/>
  <c r="AH53" i="38" s="1"/>
  <c r="AI22" i="38"/>
  <c r="AJ22" i="38" s="1"/>
  <c r="AC44" i="38"/>
  <c r="AF219" i="38"/>
  <c r="AF203" i="38"/>
  <c r="AG250" i="38"/>
  <c r="AC148" i="38"/>
  <c r="AC132" i="38"/>
  <c r="AG266" i="38"/>
  <c r="AI64" i="38"/>
  <c r="AD83" i="38"/>
  <c r="AD35" i="38"/>
  <c r="AH10" i="38"/>
  <c r="AH67" i="38"/>
  <c r="AD8" i="38"/>
  <c r="AG71" i="38"/>
  <c r="AC217" i="38"/>
  <c r="AF121" i="38"/>
  <c r="AH121" i="38" s="1"/>
  <c r="AF89" i="38"/>
  <c r="AE40" i="38"/>
  <c r="AE24" i="38"/>
  <c r="AE16" i="38"/>
  <c r="AC177" i="38"/>
  <c r="AD32" i="38"/>
  <c r="AE18" i="38"/>
  <c r="AB221" i="38"/>
  <c r="AB181" i="38"/>
  <c r="AB152" i="38"/>
  <c r="AF56" i="38"/>
  <c r="AF48" i="38"/>
  <c r="AG14" i="38"/>
  <c r="AD6" i="38"/>
  <c r="AG57" i="38"/>
  <c r="AH57" i="38" s="1"/>
  <c r="AD254" i="38"/>
  <c r="AH259" i="38"/>
  <c r="AF232" i="38"/>
  <c r="AG232" i="38" s="1"/>
  <c r="AC142" i="38"/>
  <c r="AC126" i="38"/>
  <c r="AE103" i="38"/>
  <c r="AE55" i="38"/>
  <c r="AE47" i="38"/>
  <c r="AB155" i="38"/>
  <c r="AD131" i="38"/>
  <c r="AD99" i="38"/>
  <c r="AH82" i="38"/>
  <c r="AD17" i="38"/>
  <c r="AG112" i="38"/>
  <c r="AF112" i="38"/>
  <c r="AG96" i="38"/>
  <c r="AF96" i="38"/>
  <c r="AF80" i="38"/>
  <c r="AG80" i="38" s="1"/>
  <c r="AE15" i="38"/>
  <c r="AG121" i="38"/>
  <c r="AI143" i="38"/>
  <c r="AJ143" i="38" s="1"/>
  <c r="AK143" i="38" s="1"/>
  <c r="AC27" i="38"/>
  <c r="AD44" i="38"/>
  <c r="AG31" i="38"/>
  <c r="AI31" i="38" s="1"/>
  <c r="AH31" i="38"/>
  <c r="AF47" i="38"/>
  <c r="AG42" i="38"/>
  <c r="AH42" i="38" s="1"/>
  <c r="HX233" i="7"/>
  <c r="HY233" i="7"/>
  <c r="HI171" i="7"/>
  <c r="HH171" i="7"/>
  <c r="HI170" i="7"/>
  <c r="HH170" i="7"/>
  <c r="HI169" i="7"/>
  <c r="HH169" i="7"/>
  <c r="HX169" i="7" s="1"/>
  <c r="HI168" i="7"/>
  <c r="HY168" i="7" s="1"/>
  <c r="HH168" i="7"/>
  <c r="HI167" i="7"/>
  <c r="HH167" i="7"/>
  <c r="HI166" i="7"/>
  <c r="HH166" i="7"/>
  <c r="HI165" i="7"/>
  <c r="HH165" i="7"/>
  <c r="HX165" i="7" s="1"/>
  <c r="HI164" i="7"/>
  <c r="HY164" i="7" s="1"/>
  <c r="HH164" i="7"/>
  <c r="HI163" i="7"/>
  <c r="HH163" i="7"/>
  <c r="HI162" i="7"/>
  <c r="HH162" i="7"/>
  <c r="HI161" i="7"/>
  <c r="HH161" i="7"/>
  <c r="HX161" i="7" s="1"/>
  <c r="HI160" i="7"/>
  <c r="HY160" i="7" s="1"/>
  <c r="HH160" i="7"/>
  <c r="HI159" i="7"/>
  <c r="HH159" i="7"/>
  <c r="HI158" i="7"/>
  <c r="HH158" i="7"/>
  <c r="HY171" i="7"/>
  <c r="HX171" i="7"/>
  <c r="HY170" i="7"/>
  <c r="HX170" i="7"/>
  <c r="HY169" i="7"/>
  <c r="HX168" i="7"/>
  <c r="HY167" i="7"/>
  <c r="HX167" i="7"/>
  <c r="HY166" i="7"/>
  <c r="HX166" i="7"/>
  <c r="HY165" i="7"/>
  <c r="HX164" i="7"/>
  <c r="HY163" i="7"/>
  <c r="HX163" i="7"/>
  <c r="HY162" i="7"/>
  <c r="HX162" i="7"/>
  <c r="HY161" i="7"/>
  <c r="HX160" i="7"/>
  <c r="HY159" i="7"/>
  <c r="HX159" i="7"/>
  <c r="HY158" i="7"/>
  <c r="HX158" i="7"/>
  <c r="HY157" i="7"/>
  <c r="HX157" i="7"/>
  <c r="HY156" i="7"/>
  <c r="HX156" i="7"/>
  <c r="HY155" i="7"/>
  <c r="HX155" i="7"/>
  <c r="HY154" i="7"/>
  <c r="HX154" i="7"/>
  <c r="HY153" i="7"/>
  <c r="HX153" i="7"/>
  <c r="HY152" i="7"/>
  <c r="HX152" i="7"/>
  <c r="HY151" i="7"/>
  <c r="HX151" i="7"/>
  <c r="HY150" i="7"/>
  <c r="HX150" i="7"/>
  <c r="HY149" i="7"/>
  <c r="HX149" i="7"/>
  <c r="HY148" i="7"/>
  <c r="HX148" i="7"/>
  <c r="HY147" i="7"/>
  <c r="HX147" i="7"/>
  <c r="HY146" i="7"/>
  <c r="HX146" i="7"/>
  <c r="HY145" i="7"/>
  <c r="HX145" i="7"/>
  <c r="HY144" i="7"/>
  <c r="HX144" i="7"/>
  <c r="HY143" i="7"/>
  <c r="HX143" i="7"/>
  <c r="HY142" i="7"/>
  <c r="HX142" i="7"/>
  <c r="HY141" i="7"/>
  <c r="HX141" i="7"/>
  <c r="HY140" i="7"/>
  <c r="HX140" i="7"/>
  <c r="HY139" i="7"/>
  <c r="HX139" i="7"/>
  <c r="HY138" i="7"/>
  <c r="HX138" i="7"/>
  <c r="HY137" i="7"/>
  <c r="HX137" i="7"/>
  <c r="HY136" i="7"/>
  <c r="HX136" i="7"/>
  <c r="HY135" i="7"/>
  <c r="HX135" i="7"/>
  <c r="HY134" i="7"/>
  <c r="HX134" i="7"/>
  <c r="HY133" i="7"/>
  <c r="HX133" i="7"/>
  <c r="HY132" i="7"/>
  <c r="HX132" i="7"/>
  <c r="HY131" i="7"/>
  <c r="HX131" i="7"/>
  <c r="HY130" i="7"/>
  <c r="HX130" i="7"/>
  <c r="HY129" i="7"/>
  <c r="HX129" i="7"/>
  <c r="HY128" i="7"/>
  <c r="HX128" i="7"/>
  <c r="HY127" i="7"/>
  <c r="HX127" i="7"/>
  <c r="HY126" i="7"/>
  <c r="HX126" i="7"/>
  <c r="HY125" i="7"/>
  <c r="HX125" i="7"/>
  <c r="HY124" i="7"/>
  <c r="HX124" i="7"/>
  <c r="HY123" i="7"/>
  <c r="HX123" i="7"/>
  <c r="HY122" i="7"/>
  <c r="HX122" i="7"/>
  <c r="HY121" i="7"/>
  <c r="HX121" i="7"/>
  <c r="HY120" i="7"/>
  <c r="HX120" i="7"/>
  <c r="HY119" i="7"/>
  <c r="HX119" i="7"/>
  <c r="HY118" i="7"/>
  <c r="HX118" i="7"/>
  <c r="HY117" i="7"/>
  <c r="HX117" i="7"/>
  <c r="HY116" i="7"/>
  <c r="HX116" i="7"/>
  <c r="HY115" i="7"/>
  <c r="HX115" i="7"/>
  <c r="HY114" i="7"/>
  <c r="HX114" i="7"/>
  <c r="HY113" i="7"/>
  <c r="HX113" i="7"/>
  <c r="HY112" i="7"/>
  <c r="HX112" i="7"/>
  <c r="HY111" i="7"/>
  <c r="HX111" i="7"/>
  <c r="HY110" i="7"/>
  <c r="HX110" i="7"/>
  <c r="HY109" i="7"/>
  <c r="HX109" i="7"/>
  <c r="HY108" i="7"/>
  <c r="HX108" i="7"/>
  <c r="HY107" i="7"/>
  <c r="HX107" i="7"/>
  <c r="HY106" i="7"/>
  <c r="HX106" i="7"/>
  <c r="HY105" i="7"/>
  <c r="HX105" i="7"/>
  <c r="HY104" i="7"/>
  <c r="HX104" i="7"/>
  <c r="HY103" i="7"/>
  <c r="HX103" i="7"/>
  <c r="HY102" i="7"/>
  <c r="HX102" i="7"/>
  <c r="HY101" i="7"/>
  <c r="HX101" i="7"/>
  <c r="HY100" i="7"/>
  <c r="HX100" i="7"/>
  <c r="HY99" i="7"/>
  <c r="HX99" i="7"/>
  <c r="HY98" i="7"/>
  <c r="HX98" i="7"/>
  <c r="HY97" i="7"/>
  <c r="HX97" i="7"/>
  <c r="HY96" i="7"/>
  <c r="HX96" i="7"/>
  <c r="HY95" i="7"/>
  <c r="HX95" i="7"/>
  <c r="HY94" i="7"/>
  <c r="HX94" i="7"/>
  <c r="HY93" i="7"/>
  <c r="HX93" i="7"/>
  <c r="HY92" i="7"/>
  <c r="HX92" i="7"/>
  <c r="HY91" i="7"/>
  <c r="HX91" i="7"/>
  <c r="HY90" i="7"/>
  <c r="HX90" i="7"/>
  <c r="HY89" i="7"/>
  <c r="HX89" i="7"/>
  <c r="HY88" i="7"/>
  <c r="HX88" i="7"/>
  <c r="HY87" i="7"/>
  <c r="HX87" i="7"/>
  <c r="HY86" i="7"/>
  <c r="HX86" i="7"/>
  <c r="HY85" i="7"/>
  <c r="HX85" i="7"/>
  <c r="HY84" i="7"/>
  <c r="HX84" i="7"/>
  <c r="HY83" i="7"/>
  <c r="HX83" i="7"/>
  <c r="HY82" i="7"/>
  <c r="HX82" i="7"/>
  <c r="HY81" i="7"/>
  <c r="HX81" i="7"/>
  <c r="HY80" i="7"/>
  <c r="HX80" i="7"/>
  <c r="HY79" i="7"/>
  <c r="HX79" i="7"/>
  <c r="HY78" i="7"/>
  <c r="HX78" i="7"/>
  <c r="HY77" i="7"/>
  <c r="HX77" i="7"/>
  <c r="HY76" i="7"/>
  <c r="HX76" i="7"/>
  <c r="HY75" i="7"/>
  <c r="HX75" i="7"/>
  <c r="HY74" i="7"/>
  <c r="HX74" i="7"/>
  <c r="HY73" i="7"/>
  <c r="HX73" i="7"/>
  <c r="HY72" i="7"/>
  <c r="HX72" i="7"/>
  <c r="HY71" i="7"/>
  <c r="HX71" i="7"/>
  <c r="HY70" i="7"/>
  <c r="HX70" i="7"/>
  <c r="HY69" i="7"/>
  <c r="HX69" i="7"/>
  <c r="HY68" i="7"/>
  <c r="HX68" i="7"/>
  <c r="HY67" i="7"/>
  <c r="HX67" i="7"/>
  <c r="HY66" i="7"/>
  <c r="HX66" i="7"/>
  <c r="HY65" i="7"/>
  <c r="HX65" i="7"/>
  <c r="HY64" i="7"/>
  <c r="HX64" i="7"/>
  <c r="HY63" i="7"/>
  <c r="HX63" i="7"/>
  <c r="HY62" i="7"/>
  <c r="HX62" i="7"/>
  <c r="HY61" i="7"/>
  <c r="HX61" i="7"/>
  <c r="HY60" i="7"/>
  <c r="HX60" i="7"/>
  <c r="HY59" i="7"/>
  <c r="HX59" i="7"/>
  <c r="HY58" i="7"/>
  <c r="HX58" i="7"/>
  <c r="HY57" i="7"/>
  <c r="HX57" i="7"/>
  <c r="HY56" i="7"/>
  <c r="HX56" i="7"/>
  <c r="HY55" i="7"/>
  <c r="HX55" i="7"/>
  <c r="HY54" i="7"/>
  <c r="HX54" i="7"/>
  <c r="HY53" i="7"/>
  <c r="HX53" i="7"/>
  <c r="HY52" i="7"/>
  <c r="HX52" i="7"/>
  <c r="HY51" i="7"/>
  <c r="HX51" i="7"/>
  <c r="HY50" i="7"/>
  <c r="HX50" i="7"/>
  <c r="HY49" i="7"/>
  <c r="HX49" i="7"/>
  <c r="HY48" i="7"/>
  <c r="HX48" i="7"/>
  <c r="HY47" i="7"/>
  <c r="HX47" i="7"/>
  <c r="HY46" i="7"/>
  <c r="HX46" i="7"/>
  <c r="HY45" i="7"/>
  <c r="HX45" i="7"/>
  <c r="HY44" i="7"/>
  <c r="HX44" i="7"/>
  <c r="HY43" i="7"/>
  <c r="HX43" i="7"/>
  <c r="HY42" i="7"/>
  <c r="HX42" i="7"/>
  <c r="HY41" i="7"/>
  <c r="HX41" i="7"/>
  <c r="HY40" i="7"/>
  <c r="HX40" i="7"/>
  <c r="HY39" i="7"/>
  <c r="HX39" i="7"/>
  <c r="HY38" i="7"/>
  <c r="HX38" i="7"/>
  <c r="HY37" i="7"/>
  <c r="HX37" i="7"/>
  <c r="HY36" i="7"/>
  <c r="HX36" i="7"/>
  <c r="HY35" i="7"/>
  <c r="HX35" i="7"/>
  <c r="HY34" i="7"/>
  <c r="HX34" i="7"/>
  <c r="HY33" i="7"/>
  <c r="HX33" i="7"/>
  <c r="HY32" i="7"/>
  <c r="HX32" i="7"/>
  <c r="HY31" i="7"/>
  <c r="HX31" i="7"/>
  <c r="HY30" i="7"/>
  <c r="HX30" i="7"/>
  <c r="HY29" i="7"/>
  <c r="HX29" i="7"/>
  <c r="HY28" i="7"/>
  <c r="HX28" i="7"/>
  <c r="HY27" i="7"/>
  <c r="HX27" i="7"/>
  <c r="HY26" i="7"/>
  <c r="HX26" i="7"/>
  <c r="HY25" i="7"/>
  <c r="HX25" i="7"/>
  <c r="HY24" i="7"/>
  <c r="HX24" i="7"/>
  <c r="HY23" i="7"/>
  <c r="HX23" i="7"/>
  <c r="HY22" i="7"/>
  <c r="HX22" i="7"/>
  <c r="HY21" i="7"/>
  <c r="HX21" i="7"/>
  <c r="HY20" i="7"/>
  <c r="HX20" i="7"/>
  <c r="HY19" i="7"/>
  <c r="HX19" i="7"/>
  <c r="HY18" i="7"/>
  <c r="HX18" i="7"/>
  <c r="HY17" i="7"/>
  <c r="HX17" i="7"/>
  <c r="HY16" i="7"/>
  <c r="HX16" i="7"/>
  <c r="HY15" i="7"/>
  <c r="HX15" i="7"/>
  <c r="HY14" i="7"/>
  <c r="HX14" i="7"/>
  <c r="HY13" i="7"/>
  <c r="HX13" i="7"/>
  <c r="HY12" i="7"/>
  <c r="HX12" i="7"/>
  <c r="HY11" i="7"/>
  <c r="HX11" i="7"/>
  <c r="HY10" i="7"/>
  <c r="HX10" i="7"/>
  <c r="HY9" i="7"/>
  <c r="HX9" i="7"/>
  <c r="HY8" i="7"/>
  <c r="HX8" i="7"/>
  <c r="HY7" i="7"/>
  <c r="HX7" i="7"/>
  <c r="HY6" i="7"/>
  <c r="HX6" i="7"/>
  <c r="HY5" i="7"/>
  <c r="HX5" i="7"/>
  <c r="HY4" i="7"/>
  <c r="HX4" i="7"/>
  <c r="AD157" i="38" l="1"/>
  <c r="AI121" i="38"/>
  <c r="AH232" i="38"/>
  <c r="AI327" i="38"/>
  <c r="AJ327" i="38"/>
  <c r="AJ121" i="38"/>
  <c r="AD391" i="38"/>
  <c r="AG25" i="38"/>
  <c r="AH25" i="38" s="1"/>
  <c r="AH77" i="38"/>
  <c r="AI147" i="38"/>
  <c r="AJ147" i="38" s="1"/>
  <c r="AK147" i="38" s="1"/>
  <c r="AK38" i="38"/>
  <c r="AK327" i="38"/>
  <c r="AH92" i="38"/>
  <c r="AI92" i="38" s="1"/>
  <c r="AH296" i="38"/>
  <c r="AF103" i="38"/>
  <c r="AD20" i="38"/>
  <c r="AF20" i="38" s="1"/>
  <c r="AG8" i="38"/>
  <c r="AC223" i="38"/>
  <c r="AF83" i="38"/>
  <c r="AH96" i="38"/>
  <c r="AD177" i="38"/>
  <c r="AD27" i="38"/>
  <c r="AG49" i="38"/>
  <c r="AE50" i="38"/>
  <c r="AI73" i="38"/>
  <c r="AH127" i="38"/>
  <c r="AJ127" i="38" s="1"/>
  <c r="AK127" i="38" s="1"/>
  <c r="AI10" i="38"/>
  <c r="AJ10" i="38" s="1"/>
  <c r="AK10" i="38" s="1"/>
  <c r="AH59" i="38"/>
  <c r="AE213" i="38"/>
  <c r="AD213" i="38"/>
  <c r="AG105" i="38"/>
  <c r="AJ105" i="38" s="1"/>
  <c r="AI88" i="38"/>
  <c r="AH88" i="38"/>
  <c r="AK22" i="38"/>
  <c r="AE107" i="38"/>
  <c r="AI232" i="38"/>
  <c r="AD255" i="38"/>
  <c r="AE255" i="38" s="1"/>
  <c r="AC303" i="38"/>
  <c r="AF303" i="38" s="1"/>
  <c r="AI54" i="38"/>
  <c r="AG23" i="38"/>
  <c r="AH23" i="38" s="1"/>
  <c r="AG90" i="38"/>
  <c r="AG45" i="38"/>
  <c r="AG171" i="38"/>
  <c r="AE192" i="38"/>
  <c r="AF192" i="38"/>
  <c r="AG192" i="38" s="1"/>
  <c r="AD340" i="38"/>
  <c r="AC338" i="38"/>
  <c r="AC420" i="38"/>
  <c r="AC397" i="38"/>
  <c r="AE427" i="38"/>
  <c r="AD424" i="38"/>
  <c r="AD569" i="38"/>
  <c r="AC569" i="38"/>
  <c r="AE569" i="38"/>
  <c r="AD124" i="38"/>
  <c r="AE140" i="38"/>
  <c r="AG203" i="38"/>
  <c r="AH203" i="38"/>
  <c r="AF349" i="38"/>
  <c r="AG349" i="38" s="1"/>
  <c r="AC233" i="38"/>
  <c r="AF347" i="38"/>
  <c r="AH347" i="38" s="1"/>
  <c r="AD463" i="38"/>
  <c r="AD261" i="38"/>
  <c r="AE294" i="38"/>
  <c r="AH186" i="38"/>
  <c r="AD241" i="38"/>
  <c r="AE304" i="38"/>
  <c r="AG304" i="38" s="1"/>
  <c r="AH304" i="38" s="1"/>
  <c r="AC280" i="38"/>
  <c r="AH87" i="38"/>
  <c r="AI87" i="38" s="1"/>
  <c r="AH146" i="38"/>
  <c r="AI146" i="38" s="1"/>
  <c r="AF296" i="38"/>
  <c r="AG296" i="38"/>
  <c r="AJ296" i="38" s="1"/>
  <c r="AI343" i="38"/>
  <c r="AG81" i="38"/>
  <c r="AI81" i="38" s="1"/>
  <c r="AF86" i="38"/>
  <c r="AH84" i="38"/>
  <c r="AI84" i="38"/>
  <c r="AG86" i="38"/>
  <c r="AH105" i="38"/>
  <c r="AG89" i="38"/>
  <c r="AH89" i="38" s="1"/>
  <c r="AK121" i="38"/>
  <c r="AG103" i="38"/>
  <c r="AE6" i="38"/>
  <c r="AD197" i="38"/>
  <c r="AE58" i="38"/>
  <c r="AF33" i="38"/>
  <c r="AI67" i="38"/>
  <c r="AJ67" i="38"/>
  <c r="AG114" i="38"/>
  <c r="AI82" i="38"/>
  <c r="AH115" i="38"/>
  <c r="AI115" i="38" s="1"/>
  <c r="AJ115" i="38" s="1"/>
  <c r="AI53" i="38"/>
  <c r="AJ53" i="38" s="1"/>
  <c r="AG66" i="38"/>
  <c r="AI296" i="38"/>
  <c r="AF255" i="38"/>
  <c r="AF358" i="38"/>
  <c r="AG46" i="38"/>
  <c r="AH46" i="38" s="1"/>
  <c r="AE312" i="38"/>
  <c r="AC362" i="38"/>
  <c r="AD420" i="38"/>
  <c r="AD462" i="38"/>
  <c r="AD397" i="38"/>
  <c r="AF15" i="38"/>
  <c r="AC207" i="38"/>
  <c r="AD257" i="38"/>
  <c r="AF257" i="38"/>
  <c r="AE257" i="38"/>
  <c r="AG257" i="38" s="1"/>
  <c r="AD251" i="38"/>
  <c r="AD233" i="38"/>
  <c r="AC289" i="38"/>
  <c r="AH368" i="38"/>
  <c r="AE431" i="38"/>
  <c r="AH30" i="38"/>
  <c r="AG77" i="38"/>
  <c r="AH61" i="38"/>
  <c r="AD252" i="38"/>
  <c r="AE43" i="38"/>
  <c r="AF43" i="38" s="1"/>
  <c r="AG43" i="38"/>
  <c r="AF306" i="38"/>
  <c r="AC359" i="38"/>
  <c r="AD359" i="38"/>
  <c r="AE359" i="38"/>
  <c r="AE305" i="38"/>
  <c r="AF305" i="38"/>
  <c r="AF298" i="38"/>
  <c r="AG298" i="38" s="1"/>
  <c r="AD332" i="38"/>
  <c r="AD367" i="38"/>
  <c r="AD12" i="38"/>
  <c r="AF12" i="38"/>
  <c r="AG12" i="38" s="1"/>
  <c r="AE12" i="38"/>
  <c r="AE128" i="38"/>
  <c r="AE235" i="38"/>
  <c r="AF235" i="38" s="1"/>
  <c r="AD274" i="38"/>
  <c r="AC325" i="38"/>
  <c r="AJ343" i="38"/>
  <c r="AK343" i="38"/>
  <c r="AC214" i="38"/>
  <c r="AC530" i="38"/>
  <c r="AE595" i="38"/>
  <c r="AF595" i="38" s="1"/>
  <c r="AG595" i="38" s="1"/>
  <c r="AD596" i="38"/>
  <c r="AE11" i="38"/>
  <c r="AH41" i="38"/>
  <c r="AI41" i="38" s="1"/>
  <c r="AJ41" i="38" s="1"/>
  <c r="AE19" i="38"/>
  <c r="AE17" i="38"/>
  <c r="AF55" i="38"/>
  <c r="AH55" i="38" s="1"/>
  <c r="AI55" i="38" s="1"/>
  <c r="AH86" i="38"/>
  <c r="AI112" i="38"/>
  <c r="AJ112" i="38" s="1"/>
  <c r="AH112" i="38"/>
  <c r="AE99" i="38"/>
  <c r="AF24" i="38"/>
  <c r="AG40" i="38"/>
  <c r="AG83" i="38"/>
  <c r="AH83" i="38" s="1"/>
  <c r="AI83" i="38" s="1"/>
  <c r="AI71" i="38"/>
  <c r="AJ71" i="38" s="1"/>
  <c r="AK71" i="38" s="1"/>
  <c r="AH123" i="38"/>
  <c r="AI123" i="38" s="1"/>
  <c r="AG123" i="38"/>
  <c r="AJ123" i="38" s="1"/>
  <c r="AF135" i="38"/>
  <c r="AH100" i="38"/>
  <c r="AI100" i="38" s="1"/>
  <c r="AJ100" i="38" s="1"/>
  <c r="AE171" i="38"/>
  <c r="AF171" i="38" s="1"/>
  <c r="AG51" i="38"/>
  <c r="AF28" i="38"/>
  <c r="AH104" i="38"/>
  <c r="AI105" i="38"/>
  <c r="AK105" i="38" s="1"/>
  <c r="AF36" i="38"/>
  <c r="AJ73" i="38"/>
  <c r="AK73" i="38" s="1"/>
  <c r="AI250" i="38"/>
  <c r="AH250" i="38"/>
  <c r="AJ250" i="38" s="1"/>
  <c r="AK250" i="38" s="1"/>
  <c r="AD211" i="38"/>
  <c r="AG330" i="38"/>
  <c r="AE323" i="38"/>
  <c r="AC290" i="38"/>
  <c r="AF40" i="38"/>
  <c r="AH81" i="38"/>
  <c r="AJ81" i="38" s="1"/>
  <c r="AK81" i="38" s="1"/>
  <c r="AE184" i="38"/>
  <c r="AE352" i="38"/>
  <c r="AE391" i="38"/>
  <c r="AF391" i="38" s="1"/>
  <c r="AE295" i="38"/>
  <c r="AF295" i="38" s="1"/>
  <c r="AG295" i="38" s="1"/>
  <c r="AD467" i="38"/>
  <c r="AI76" i="38"/>
  <c r="AG108" i="38"/>
  <c r="AE148" i="38"/>
  <c r="AD287" i="38"/>
  <c r="AE464" i="38"/>
  <c r="AF464" i="38"/>
  <c r="AC376" i="38"/>
  <c r="AE139" i="38"/>
  <c r="AF139" i="38" s="1"/>
  <c r="AD239" i="38"/>
  <c r="AG186" i="38"/>
  <c r="AK186" i="38" s="1"/>
  <c r="AD361" i="38"/>
  <c r="AF361" i="38" s="1"/>
  <c r="AE361" i="38"/>
  <c r="AE340" i="38"/>
  <c r="AD369" i="38"/>
  <c r="AD338" i="38"/>
  <c r="AD375" i="38"/>
  <c r="AE321" i="38"/>
  <c r="AE382" i="38"/>
  <c r="AG382" i="38"/>
  <c r="AF382" i="38"/>
  <c r="AI382" i="38" s="1"/>
  <c r="AH382" i="38"/>
  <c r="AE225" i="38"/>
  <c r="AF225" i="38" s="1"/>
  <c r="AG225" i="38"/>
  <c r="AE540" i="38"/>
  <c r="AF236" i="38"/>
  <c r="AD544" i="38"/>
  <c r="AE544" i="38" s="1"/>
  <c r="AE334" i="38"/>
  <c r="AD217" i="38"/>
  <c r="AF217" i="38" s="1"/>
  <c r="AE217" i="38"/>
  <c r="AH68" i="38"/>
  <c r="AD303" i="38"/>
  <c r="AH145" i="38"/>
  <c r="AI145" i="38" s="1"/>
  <c r="AF26" i="38"/>
  <c r="AE27" i="38"/>
  <c r="AF27" i="38" s="1"/>
  <c r="AG55" i="38"/>
  <c r="AF13" i="38"/>
  <c r="AI13" i="38" s="1"/>
  <c r="AI46" i="38"/>
  <c r="AE335" i="38"/>
  <c r="AE168" i="38"/>
  <c r="AF168" i="38" s="1"/>
  <c r="AE208" i="38"/>
  <c r="AD407" i="38"/>
  <c r="AG407" i="38" s="1"/>
  <c r="AE407" i="38"/>
  <c r="AH407" i="38" s="1"/>
  <c r="AF407" i="38"/>
  <c r="AE316" i="38"/>
  <c r="AF316" i="38" s="1"/>
  <c r="AG316" i="38" s="1"/>
  <c r="AD278" i="38"/>
  <c r="AF278" i="38" s="1"/>
  <c r="AE360" i="38"/>
  <c r="AD360" i="38"/>
  <c r="AF360" i="38"/>
  <c r="AC438" i="38"/>
  <c r="AD438" i="38"/>
  <c r="AF16" i="38"/>
  <c r="AC162" i="38"/>
  <c r="AE383" i="38"/>
  <c r="AD383" i="38"/>
  <c r="AD320" i="38"/>
  <c r="AD246" i="38"/>
  <c r="AE356" i="38"/>
  <c r="AF356" i="38" s="1"/>
  <c r="AI59" i="38"/>
  <c r="AJ59" i="38" s="1"/>
  <c r="AK59" i="38" s="1"/>
  <c r="AD191" i="38"/>
  <c r="AC191" i="38"/>
  <c r="AC522" i="38"/>
  <c r="AD522" i="38" s="1"/>
  <c r="AF418" i="38"/>
  <c r="AG418" i="38" s="1"/>
  <c r="AC458" i="38"/>
  <c r="AD458" i="38"/>
  <c r="AE458" i="38" s="1"/>
  <c r="AD450" i="38"/>
  <c r="AE7" i="38"/>
  <c r="AD7" i="38"/>
  <c r="AF129" i="38"/>
  <c r="AH94" i="38"/>
  <c r="AI57" i="38"/>
  <c r="AJ57" i="38" s="1"/>
  <c r="AK57" i="38" s="1"/>
  <c r="AG56" i="38"/>
  <c r="AI56" i="38" s="1"/>
  <c r="AH56" i="38"/>
  <c r="AF131" i="38"/>
  <c r="AG131" i="38"/>
  <c r="AE131" i="38"/>
  <c r="AC9" i="38"/>
  <c r="AF11" i="38"/>
  <c r="AJ31" i="38"/>
  <c r="AK31" i="38" s="1"/>
  <c r="AC155" i="38"/>
  <c r="AE254" i="38"/>
  <c r="AF187" i="38"/>
  <c r="AE157" i="38"/>
  <c r="AH8" i="38"/>
  <c r="AI65" i="38"/>
  <c r="AK65" i="38" s="1"/>
  <c r="AG116" i="38"/>
  <c r="AF113" i="38"/>
  <c r="AG113" i="38" s="1"/>
  <c r="AE138" i="38"/>
  <c r="AF58" i="38"/>
  <c r="AF18" i="38"/>
  <c r="AE35" i="38"/>
  <c r="AG95" i="38"/>
  <c r="AH95" i="38" s="1"/>
  <c r="AG120" i="38"/>
  <c r="AI52" i="38"/>
  <c r="AJ52" i="38" s="1"/>
  <c r="AK52" i="38" s="1"/>
  <c r="AE20" i="38"/>
  <c r="AF213" i="38"/>
  <c r="AE303" i="38"/>
  <c r="AG34" i="38"/>
  <c r="AG13" i="38"/>
  <c r="AI42" i="38"/>
  <c r="AF119" i="38"/>
  <c r="AH118" i="38"/>
  <c r="AI118" i="38" s="1"/>
  <c r="AI127" i="38"/>
  <c r="AF158" i="38"/>
  <c r="AE158" i="38"/>
  <c r="AJ232" i="38"/>
  <c r="AK232" i="38" s="1"/>
  <c r="AE261" i="38"/>
  <c r="AE176" i="38"/>
  <c r="AC248" i="38"/>
  <c r="AF277" i="38"/>
  <c r="AD295" i="38"/>
  <c r="AF419" i="38"/>
  <c r="AG419" i="38" s="1"/>
  <c r="AH75" i="38"/>
  <c r="AI75" i="38" s="1"/>
  <c r="AI74" i="38"/>
  <c r="AJ76" i="38"/>
  <c r="AK76" i="38" s="1"/>
  <c r="AC247" i="38"/>
  <c r="AD271" i="38"/>
  <c r="AF304" i="38"/>
  <c r="AD403" i="38"/>
  <c r="AE408" i="38"/>
  <c r="AD441" i="38"/>
  <c r="AD130" i="38"/>
  <c r="AF109" i="38"/>
  <c r="AG109" i="38" s="1"/>
  <c r="AH109" i="38" s="1"/>
  <c r="AE151" i="38"/>
  <c r="AJ186" i="38"/>
  <c r="AI186" i="38"/>
  <c r="AF210" i="38"/>
  <c r="AG210" i="38" s="1"/>
  <c r="AF337" i="38"/>
  <c r="AH266" i="38"/>
  <c r="AI266" i="38" s="1"/>
  <c r="AF307" i="38"/>
  <c r="AI364" i="38"/>
  <c r="AJ364" i="38" s="1"/>
  <c r="AE268" i="38"/>
  <c r="AF268" i="38" s="1"/>
  <c r="AD268" i="38"/>
  <c r="AE144" i="38"/>
  <c r="AF144" i="38" s="1"/>
  <c r="AD314" i="38"/>
  <c r="AE314" i="38" s="1"/>
  <c r="AH423" i="38"/>
  <c r="AI423" i="38" s="1"/>
  <c r="AD556" i="38"/>
  <c r="AD182" i="38"/>
  <c r="AF182" i="38" s="1"/>
  <c r="AF194" i="38"/>
  <c r="AG194" i="38"/>
  <c r="AC633" i="38"/>
  <c r="AF39" i="38"/>
  <c r="AC181" i="38"/>
  <c r="AD148" i="38"/>
  <c r="AC153" i="38"/>
  <c r="AD132" i="38"/>
  <c r="AH47" i="38"/>
  <c r="AD126" i="38"/>
  <c r="AG48" i="38"/>
  <c r="AC152" i="38"/>
  <c r="AC221" i="38"/>
  <c r="AE32" i="38"/>
  <c r="AF133" i="38"/>
  <c r="AG68" i="38"/>
  <c r="AI68" i="38" s="1"/>
  <c r="AE173" i="38"/>
  <c r="AD173" i="38"/>
  <c r="AH219" i="38"/>
  <c r="AG111" i="38"/>
  <c r="AE44" i="38"/>
  <c r="AH72" i="38"/>
  <c r="AH14" i="38"/>
  <c r="AI14" i="38" s="1"/>
  <c r="AJ14" i="38"/>
  <c r="AK14" i="38" s="1"/>
  <c r="AG60" i="38"/>
  <c r="AD221" i="38"/>
  <c r="AF165" i="38"/>
  <c r="AE149" i="38"/>
  <c r="AE246" i="38"/>
  <c r="AG246" i="38" s="1"/>
  <c r="AF474" i="38"/>
  <c r="AE474" i="38"/>
  <c r="AC421" i="38"/>
  <c r="AE373" i="38"/>
  <c r="AH13" i="38"/>
  <c r="AK141" i="38"/>
  <c r="AF156" i="38"/>
  <c r="AC175" i="38"/>
  <c r="AF184" i="38"/>
  <c r="AF332" i="38"/>
  <c r="AC405" i="38"/>
  <c r="AE444" i="38"/>
  <c r="AC409" i="38"/>
  <c r="AE189" i="38"/>
  <c r="AD275" i="38"/>
  <c r="AE275" i="38"/>
  <c r="AF275" i="38" s="1"/>
  <c r="AG265" i="38"/>
  <c r="AF265" i="38"/>
  <c r="AC237" i="38"/>
  <c r="AF283" i="38"/>
  <c r="AG283" i="38" s="1"/>
  <c r="AG336" i="38"/>
  <c r="AG443" i="38"/>
  <c r="AF384" i="38"/>
  <c r="AE384" i="38"/>
  <c r="AD396" i="38"/>
  <c r="AD408" i="38"/>
  <c r="AE21" i="38"/>
  <c r="AG70" i="38"/>
  <c r="AH70" i="38" s="1"/>
  <c r="AG139" i="38"/>
  <c r="AH139" i="38" s="1"/>
  <c r="AF97" i="38"/>
  <c r="AG97" i="38" s="1"/>
  <c r="AH97" i="38" s="1"/>
  <c r="AE205" i="38"/>
  <c r="AF205" i="38" s="1"/>
  <c r="AC195" i="38"/>
  <c r="AG219" i="38"/>
  <c r="AI219" i="38" s="1"/>
  <c r="AC350" i="38"/>
  <c r="AF170" i="38"/>
  <c r="AD280" i="38"/>
  <c r="AC354" i="38"/>
  <c r="AD134" i="38"/>
  <c r="AC234" i="38"/>
  <c r="AD142" i="38"/>
  <c r="AE200" i="38"/>
  <c r="AE332" i="38"/>
  <c r="AC389" i="38"/>
  <c r="AH574" i="38"/>
  <c r="AF574" i="38"/>
  <c r="AG574" i="38"/>
  <c r="AE574" i="38"/>
  <c r="AI574" i="38" s="1"/>
  <c r="AJ574" i="38" s="1"/>
  <c r="AF570" i="38"/>
  <c r="AF17" i="38"/>
  <c r="AC459" i="38"/>
  <c r="AE400" i="38"/>
  <c r="AH74" i="38"/>
  <c r="AJ74" i="38" s="1"/>
  <c r="AK74" i="38" s="1"/>
  <c r="AI47" i="38"/>
  <c r="AF140" i="38"/>
  <c r="AD183" i="38"/>
  <c r="AE183" i="38" s="1"/>
  <c r="AE320" i="38"/>
  <c r="AD240" i="38"/>
  <c r="AE270" i="38"/>
  <c r="AD270" i="38"/>
  <c r="AF270" i="38" s="1"/>
  <c r="AC318" i="38"/>
  <c r="AD318" i="38"/>
  <c r="AE318" i="38" s="1"/>
  <c r="AC333" i="38"/>
  <c r="AD237" i="38"/>
  <c r="AE237" i="38" s="1"/>
  <c r="AE378" i="38"/>
  <c r="AD346" i="38"/>
  <c r="AD324" i="38"/>
  <c r="AE278" i="38"/>
  <c r="AF443" i="38"/>
  <c r="AH430" i="38"/>
  <c r="AG430" i="38"/>
  <c r="AE415" i="38"/>
  <c r="AE93" i="38"/>
  <c r="AF93" i="38" s="1"/>
  <c r="AD231" i="38"/>
  <c r="AC249" i="38"/>
  <c r="AD249" i="38" s="1"/>
  <c r="AC193" i="38"/>
  <c r="AE160" i="38"/>
  <c r="AD162" i="38"/>
  <c r="AE301" i="38"/>
  <c r="AD301" i="38"/>
  <c r="AD417" i="38"/>
  <c r="AE441" i="38"/>
  <c r="AH125" i="38"/>
  <c r="AF246" i="38"/>
  <c r="AC161" i="38"/>
  <c r="AD161" i="38"/>
  <c r="AE161" i="38"/>
  <c r="AG215" i="38"/>
  <c r="AI215" i="38" s="1"/>
  <c r="AF317" i="38"/>
  <c r="AE317" i="38"/>
  <c r="AE216" i="38"/>
  <c r="AF216" i="38" s="1"/>
  <c r="AE338" i="38"/>
  <c r="AF338" i="38" s="1"/>
  <c r="AD495" i="38"/>
  <c r="AC495" i="38"/>
  <c r="AD198" i="38"/>
  <c r="AG347" i="38"/>
  <c r="AC511" i="38"/>
  <c r="AI80" i="38"/>
  <c r="AJ80" i="38"/>
  <c r="AK80" i="38" s="1"/>
  <c r="AH80" i="38"/>
  <c r="AG18" i="38"/>
  <c r="AG26" i="38"/>
  <c r="AI26" i="38" s="1"/>
  <c r="AH26" i="38"/>
  <c r="AD258" i="38"/>
  <c r="AE258" i="38" s="1"/>
  <c r="AE224" i="38"/>
  <c r="AD269" i="38"/>
  <c r="AE269" i="38"/>
  <c r="AD348" i="38"/>
  <c r="AF312" i="38"/>
  <c r="AG312" i="38" s="1"/>
  <c r="AE355" i="38"/>
  <c r="AF355" i="38" s="1"/>
  <c r="AE420" i="38"/>
  <c r="AC466" i="38"/>
  <c r="AD442" i="38"/>
  <c r="AH442" i="38" s="1"/>
  <c r="AE442" i="38"/>
  <c r="AG442" i="38"/>
  <c r="AF442" i="38"/>
  <c r="AE424" i="38"/>
  <c r="AD185" i="38"/>
  <c r="AF335" i="38"/>
  <c r="AE263" i="38"/>
  <c r="AF352" i="38"/>
  <c r="AC413" i="38"/>
  <c r="AD426" i="38"/>
  <c r="AE426" i="38"/>
  <c r="AC169" i="38"/>
  <c r="AI70" i="38"/>
  <c r="AE249" i="38"/>
  <c r="AE178" i="38"/>
  <c r="AE241" i="38"/>
  <c r="AD329" i="38"/>
  <c r="AE329" i="38" s="1"/>
  <c r="AG33" i="38"/>
  <c r="AE188" i="38"/>
  <c r="AD260" i="38"/>
  <c r="AC341" i="38"/>
  <c r="AK215" i="38"/>
  <c r="AH215" i="38"/>
  <c r="AJ215" i="38" s="1"/>
  <c r="AC267" i="38"/>
  <c r="AD267" i="38"/>
  <c r="AE475" i="38"/>
  <c r="AE233" i="38"/>
  <c r="AD644" i="38"/>
  <c r="AE644" i="38"/>
  <c r="AH37" i="38"/>
  <c r="AE37" i="38"/>
  <c r="AG37" i="38" s="1"/>
  <c r="AF37" i="38"/>
  <c r="AI37" i="38" s="1"/>
  <c r="AJ37" i="38" s="1"/>
  <c r="AE299" i="38"/>
  <c r="AC390" i="38"/>
  <c r="AE300" i="38"/>
  <c r="AC439" i="38"/>
  <c r="AF393" i="38"/>
  <c r="AE91" i="38"/>
  <c r="AC202" i="38"/>
  <c r="AD357" i="38"/>
  <c r="AD374" i="38"/>
  <c r="AJ65" i="38"/>
  <c r="AD243" i="38"/>
  <c r="AE243" i="38"/>
  <c r="AI259" i="38"/>
  <c r="AF351" i="38"/>
  <c r="AD238" i="38"/>
  <c r="AG255" i="38"/>
  <c r="AE279" i="38"/>
  <c r="AD454" i="38"/>
  <c r="AC454" i="38"/>
  <c r="AE454" i="38"/>
  <c r="AD432" i="38"/>
  <c r="AC524" i="38"/>
  <c r="AF535" i="38"/>
  <c r="AC483" i="38"/>
  <c r="AD483" i="38" s="1"/>
  <c r="AE483" i="38" s="1"/>
  <c r="AE620" i="38"/>
  <c r="AD620" i="38"/>
  <c r="AE455" i="38"/>
  <c r="AF455" i="38"/>
  <c r="AF456" i="38"/>
  <c r="AE456" i="38"/>
  <c r="AH699" i="38"/>
  <c r="AF699" i="38"/>
  <c r="AG699" i="38" s="1"/>
  <c r="AC480" i="38"/>
  <c r="AD587" i="38"/>
  <c r="AC587" i="38"/>
  <c r="AE587" i="38" s="1"/>
  <c r="AG69" i="38"/>
  <c r="AF69" i="38"/>
  <c r="AE101" i="38"/>
  <c r="AF573" i="38"/>
  <c r="AD602" i="38"/>
  <c r="AE711" i="38"/>
  <c r="AE721" i="38"/>
  <c r="AG721" i="38" s="1"/>
  <c r="AF721" i="38"/>
  <c r="AH721" i="38" s="1"/>
  <c r="AG159" i="38"/>
  <c r="AJ159" i="38" s="1"/>
  <c r="AE309" i="38"/>
  <c r="AD309" i="38"/>
  <c r="AD282" i="38"/>
  <c r="AF411" i="38"/>
  <c r="AG196" i="38"/>
  <c r="AE180" i="38"/>
  <c r="AG204" i="38"/>
  <c r="AH204" i="38" s="1"/>
  <c r="AE228" i="38"/>
  <c r="AC392" i="38"/>
  <c r="AC272" i="38"/>
  <c r="AD272" i="38" s="1"/>
  <c r="AD244" i="38"/>
  <c r="AG451" i="38"/>
  <c r="AG447" i="38"/>
  <c r="AH447" i="38" s="1"/>
  <c r="AC461" i="38"/>
  <c r="AC322" i="38"/>
  <c r="AD322" i="38" s="1"/>
  <c r="AE436" i="38"/>
  <c r="AD436" i="38"/>
  <c r="AG614" i="38"/>
  <c r="AD166" i="38"/>
  <c r="AC166" i="38"/>
  <c r="AD552" i="38"/>
  <c r="AE552" i="38"/>
  <c r="AD636" i="38"/>
  <c r="AC636" i="38"/>
  <c r="AC381" i="38"/>
  <c r="AC538" i="38"/>
  <c r="AC514" i="38"/>
  <c r="AD514" i="38" s="1"/>
  <c r="AF676" i="38"/>
  <c r="AE342" i="38"/>
  <c r="AC510" i="38"/>
  <c r="AD519" i="38"/>
  <c r="AF631" i="38"/>
  <c r="AG631" i="38" s="1"/>
  <c r="AE631" i="38"/>
  <c r="AD631" i="38"/>
  <c r="AG455" i="38"/>
  <c r="AE701" i="38"/>
  <c r="AF701" i="38"/>
  <c r="AC404" i="38"/>
  <c r="AC428" i="38"/>
  <c r="AC218" i="38"/>
  <c r="AH330" i="38"/>
  <c r="AI330" i="38" s="1"/>
  <c r="AE311" i="38"/>
  <c r="AD284" i="38"/>
  <c r="AD398" i="38"/>
  <c r="AD392" i="38"/>
  <c r="AE392" i="38" s="1"/>
  <c r="AH226" i="38"/>
  <c r="AD292" i="38"/>
  <c r="AE286" i="38"/>
  <c r="AE63" i="38"/>
  <c r="AF63" i="38" s="1"/>
  <c r="AF344" i="38"/>
  <c r="AG344" i="38" s="1"/>
  <c r="AE564" i="38"/>
  <c r="AF564" i="38"/>
  <c r="AD167" i="38"/>
  <c r="AE166" i="38"/>
  <c r="AC264" i="38"/>
  <c r="AD264" i="38"/>
  <c r="AF386" i="38"/>
  <c r="AG386" i="38" s="1"/>
  <c r="AF580" i="38"/>
  <c r="AG580" i="38" s="1"/>
  <c r="AE580" i="38"/>
  <c r="AE671" i="38"/>
  <c r="AF671" i="38" s="1"/>
  <c r="AF5" i="38"/>
  <c r="AD549" i="38"/>
  <c r="AE521" i="38"/>
  <c r="AF521" i="38"/>
  <c r="AE363" i="38"/>
  <c r="AD363" i="38"/>
  <c r="AC700" i="38"/>
  <c r="AD700" i="38" s="1"/>
  <c r="AE117" i="38"/>
  <c r="AE174" i="38"/>
  <c r="AD562" i="38"/>
  <c r="AH98" i="38"/>
  <c r="AI98" i="38"/>
  <c r="AG98" i="38"/>
  <c r="AH159" i="38"/>
  <c r="AK159" i="38" s="1"/>
  <c r="AF379" i="38"/>
  <c r="AD404" i="38"/>
  <c r="AC365" i="38"/>
  <c r="AF441" i="38"/>
  <c r="AG441" i="38" s="1"/>
  <c r="AD163" i="38"/>
  <c r="AC154" i="38"/>
  <c r="AC245" i="38"/>
  <c r="AG212" i="38"/>
  <c r="AC313" i="38"/>
  <c r="AF160" i="38"/>
  <c r="AG235" i="38"/>
  <c r="AD308" i="38"/>
  <c r="AE401" i="38"/>
  <c r="AE394" i="38"/>
  <c r="AE276" i="38"/>
  <c r="AE526" i="38"/>
  <c r="AF526" i="38" s="1"/>
  <c r="AD585" i="38"/>
  <c r="AE585" i="38" s="1"/>
  <c r="AF657" i="38"/>
  <c r="AD310" i="38"/>
  <c r="AF478" i="38"/>
  <c r="AC637" i="38"/>
  <c r="AD637" i="38" s="1"/>
  <c r="AC539" i="38"/>
  <c r="AE652" i="38"/>
  <c r="AD723" i="38"/>
  <c r="AE723" i="38"/>
  <c r="AF723" i="38" s="1"/>
  <c r="AE693" i="38"/>
  <c r="AF693" i="38"/>
  <c r="AG693" i="38"/>
  <c r="AE471" i="38"/>
  <c r="AF471" i="38"/>
  <c r="AE628" i="38"/>
  <c r="AF628" i="38"/>
  <c r="AG628" i="38"/>
  <c r="AE136" i="38"/>
  <c r="AD554" i="38"/>
  <c r="AF614" i="38"/>
  <c r="AH668" i="38"/>
  <c r="AC720" i="38"/>
  <c r="AD720" i="38" s="1"/>
  <c r="AD446" i="38"/>
  <c r="AG476" i="38"/>
  <c r="AD645" i="38"/>
  <c r="AD722" i="38"/>
  <c r="AE484" i="38"/>
  <c r="AF484" i="38" s="1"/>
  <c r="AF766" i="38"/>
  <c r="AD561" i="38"/>
  <c r="AD568" i="38"/>
  <c r="AE568" i="38" s="1"/>
  <c r="AF499" i="38"/>
  <c r="AI499" i="38" s="1"/>
  <c r="AJ499" i="38" s="1"/>
  <c r="AE499" i="38"/>
  <c r="AE666" i="38"/>
  <c r="AD227" i="38"/>
  <c r="AH331" i="38"/>
  <c r="AC285" i="38"/>
  <c r="AG399" i="38"/>
  <c r="AD201" i="38"/>
  <c r="AI110" i="38"/>
  <c r="AH110" i="38"/>
  <c r="AE163" i="38"/>
  <c r="AC227" i="38"/>
  <c r="AG307" i="38"/>
  <c r="AH307" i="38" s="1"/>
  <c r="AI307" i="38" s="1"/>
  <c r="AI339" i="38"/>
  <c r="AJ339" i="38" s="1"/>
  <c r="AK339" i="38" s="1"/>
  <c r="AE377" i="38"/>
  <c r="AC457" i="38"/>
  <c r="AE179" i="38"/>
  <c r="AF199" i="38"/>
  <c r="AG199" i="38"/>
  <c r="AH291" i="38"/>
  <c r="AI291" i="38" s="1"/>
  <c r="AD328" i="38"/>
  <c r="AH302" i="38"/>
  <c r="AF387" i="38"/>
  <c r="AE452" i="38"/>
  <c r="AF452" i="38" s="1"/>
  <c r="AC435" i="38"/>
  <c r="AF220" i="38"/>
  <c r="AG220" i="38"/>
  <c r="AH220" i="38"/>
  <c r="AE440" i="38"/>
  <c r="AD548" i="38"/>
  <c r="AC548" i="38"/>
  <c r="AE548" i="38"/>
  <c r="AF548" i="38"/>
  <c r="AG526" i="38"/>
  <c r="AD577" i="38"/>
  <c r="AE448" i="38"/>
  <c r="AG137" i="38"/>
  <c r="AD326" i="38"/>
  <c r="AC672" i="38"/>
  <c r="AD672" i="38" s="1"/>
  <c r="AE719" i="38"/>
  <c r="AH576" i="38"/>
  <c r="AF576" i="38"/>
  <c r="AG576" i="38" s="1"/>
  <c r="AG572" i="38"/>
  <c r="AH572" i="38"/>
  <c r="AF179" i="38"/>
  <c r="AE738" i="38"/>
  <c r="AI106" i="38"/>
  <c r="AH106" i="38"/>
  <c r="AI159" i="38"/>
  <c r="AH434" i="38"/>
  <c r="AG434" i="38"/>
  <c r="AE393" i="38"/>
  <c r="AF29" i="38"/>
  <c r="AF163" i="38"/>
  <c r="AF172" i="38"/>
  <c r="AH196" i="38"/>
  <c r="AI196" i="38" s="1"/>
  <c r="AF300" i="38"/>
  <c r="AD414" i="38"/>
  <c r="AD377" i="38"/>
  <c r="AD457" i="38"/>
  <c r="AG358" i="38"/>
  <c r="AH358" i="38" s="1"/>
  <c r="AC371" i="38"/>
  <c r="AD253" i="38"/>
  <c r="AE315" i="38"/>
  <c r="AC491" i="38"/>
  <c r="AD579" i="38"/>
  <c r="AH675" i="38"/>
  <c r="AI675" i="38" s="1"/>
  <c r="AC167" i="38"/>
  <c r="AE182" i="38"/>
  <c r="AG182" i="38" s="1"/>
  <c r="AC293" i="38"/>
  <c r="AD293" i="38" s="1"/>
  <c r="AE445" i="38"/>
  <c r="AD490" i="38"/>
  <c r="AD482" i="38"/>
  <c r="AE642" i="38"/>
  <c r="AF642" i="38" s="1"/>
  <c r="AJ423" i="38"/>
  <c r="AD4" i="38"/>
  <c r="AE4" i="38" s="1"/>
  <c r="AI370" i="38"/>
  <c r="AD698" i="38"/>
  <c r="AC543" i="38"/>
  <c r="AE656" i="38"/>
  <c r="AF460" i="38"/>
  <c r="AD460" i="38"/>
  <c r="AE460" i="38"/>
  <c r="AE650" i="38"/>
  <c r="AF650" i="38"/>
  <c r="AD746" i="38"/>
  <c r="AE385" i="38"/>
  <c r="AC453" i="38"/>
  <c r="AD487" i="38"/>
  <c r="AC487" i="38"/>
  <c r="AE588" i="38"/>
  <c r="AI692" i="38"/>
  <c r="AF704" i="38"/>
  <c r="AG704" i="38" s="1"/>
  <c r="AC518" i="38"/>
  <c r="AC477" i="38"/>
  <c r="AD477" i="38"/>
  <c r="AD726" i="38"/>
  <c r="AC726" i="38"/>
  <c r="AF664" i="38"/>
  <c r="AC262" i="38"/>
  <c r="AF345" i="38"/>
  <c r="AG345" i="38"/>
  <c r="AH345" i="38" s="1"/>
  <c r="AD433" i="38"/>
  <c r="AE765" i="38"/>
  <c r="AD765" i="38"/>
  <c r="AF765" i="38" s="1"/>
  <c r="AG150" i="38"/>
  <c r="AH150" i="38" s="1"/>
  <c r="AI150" i="38" s="1"/>
  <c r="AH661" i="38"/>
  <c r="AI661" i="38" s="1"/>
  <c r="AD607" i="38"/>
  <c r="AF705" i="38"/>
  <c r="AE705" i="38"/>
  <c r="AE605" i="38"/>
  <c r="AF605" i="38" s="1"/>
  <c r="AE493" i="38"/>
  <c r="AE611" i="38"/>
  <c r="AF319" i="38"/>
  <c r="AC281" i="38"/>
  <c r="AD281" i="38" s="1"/>
  <c r="AF710" i="38"/>
  <c r="AG5" i="38"/>
  <c r="AD256" i="38"/>
  <c r="AC256" i="38"/>
  <c r="AD288" i="38"/>
  <c r="AE395" i="38"/>
  <c r="AC541" i="38"/>
  <c r="AE586" i="38"/>
  <c r="AE473" i="38"/>
  <c r="AF473" i="38" s="1"/>
  <c r="AD473" i="38"/>
  <c r="AC537" i="38"/>
  <c r="AD229" i="38"/>
  <c r="AF85" i="38"/>
  <c r="AE206" i="38"/>
  <c r="AF206" i="38" s="1"/>
  <c r="AG570" i="38"/>
  <c r="AE592" i="38"/>
  <c r="AF592" i="38" s="1"/>
  <c r="AE209" i="38"/>
  <c r="AF209" i="38" s="1"/>
  <c r="AF703" i="38"/>
  <c r="AG703" i="38"/>
  <c r="AI372" i="38"/>
  <c r="AD747" i="38"/>
  <c r="AE747" i="38" s="1"/>
  <c r="AG755" i="38"/>
  <c r="AC734" i="38"/>
  <c r="AE513" i="38"/>
  <c r="AF513" i="38" s="1"/>
  <c r="AE412" i="38"/>
  <c r="AD520" i="38"/>
  <c r="AC520" i="38"/>
  <c r="AH297" i="38"/>
  <c r="AI297" i="38" s="1"/>
  <c r="AG297" i="38"/>
  <c r="AC529" i="38"/>
  <c r="AE556" i="38"/>
  <c r="AG556" i="38"/>
  <c r="AF556" i="38"/>
  <c r="AE578" i="38"/>
  <c r="AE615" i="38"/>
  <c r="AC425" i="38"/>
  <c r="AE433" i="38"/>
  <c r="AF708" i="38"/>
  <c r="AG708" i="38" s="1"/>
  <c r="AF366" i="38"/>
  <c r="AE410" i="38"/>
  <c r="AF410" i="38" s="1"/>
  <c r="AC489" i="38"/>
  <c r="AD489" i="38" s="1"/>
  <c r="AG571" i="38"/>
  <c r="AH571" i="38" s="1"/>
  <c r="AD662" i="38"/>
  <c r="AD643" i="38"/>
  <c r="AE190" i="38"/>
  <c r="AF190" i="38"/>
  <c r="AE222" i="38"/>
  <c r="AF222" i="38" s="1"/>
  <c r="AI331" i="38"/>
  <c r="AE449" i="38"/>
  <c r="AF623" i="38"/>
  <c r="AG623" i="38" s="1"/>
  <c r="AG669" i="38"/>
  <c r="AJ678" i="38"/>
  <c r="AH678" i="38"/>
  <c r="AD758" i="38"/>
  <c r="AE758" i="38" s="1"/>
  <c r="AD527" i="38"/>
  <c r="AG164" i="38"/>
  <c r="AH164" i="38" s="1"/>
  <c r="AE621" i="38"/>
  <c r="AF621" i="38" s="1"/>
  <c r="AE545" i="38"/>
  <c r="AF472" i="38"/>
  <c r="AD589" i="38"/>
  <c r="AE589" i="38" s="1"/>
  <c r="AE594" i="38"/>
  <c r="AF594" i="38" s="1"/>
  <c r="AC575" i="38"/>
  <c r="AD494" i="38"/>
  <c r="AC627" i="38"/>
  <c r="AF613" i="38"/>
  <c r="AC731" i="38"/>
  <c r="AE714" i="38"/>
  <c r="AD713" i="38"/>
  <c r="AF713" i="38" s="1"/>
  <c r="AE713" i="38"/>
  <c r="AF334" i="38"/>
  <c r="AF695" i="38"/>
  <c r="AH334" i="38"/>
  <c r="AF581" i="38"/>
  <c r="AF567" i="38"/>
  <c r="AC479" i="38"/>
  <c r="AF566" i="38"/>
  <c r="AE566" i="38"/>
  <c r="AC534" i="38"/>
  <c r="AE604" i="38"/>
  <c r="AE406" i="38"/>
  <c r="AF363" i="38"/>
  <c r="AC437" i="38"/>
  <c r="AE476" i="38"/>
  <c r="AE554" i="38"/>
  <c r="AF554" i="38" s="1"/>
  <c r="AG521" i="38"/>
  <c r="AF584" i="38"/>
  <c r="AD617" i="38"/>
  <c r="AD754" i="38"/>
  <c r="AD732" i="38"/>
  <c r="AE732" i="38" s="1"/>
  <c r="AE562" i="38"/>
  <c r="AC597" i="38"/>
  <c r="AI668" i="38"/>
  <c r="AG749" i="38"/>
  <c r="AE737" i="38"/>
  <c r="AE728" i="38"/>
  <c r="AE685" i="38"/>
  <c r="AD757" i="38"/>
  <c r="AD481" i="38"/>
  <c r="AE481" i="38" s="1"/>
  <c r="AE659" i="38"/>
  <c r="AC752" i="38"/>
  <c r="AD752" i="38" s="1"/>
  <c r="AC730" i="38"/>
  <c r="AI678" i="38"/>
  <c r="AF557" i="38"/>
  <c r="AE567" i="38"/>
  <c r="AC625" i="38"/>
  <c r="AF716" i="38"/>
  <c r="AG716" i="38" s="1"/>
  <c r="AD760" i="38"/>
  <c r="AE760" i="38" s="1"/>
  <c r="AG508" i="38"/>
  <c r="AI508" i="38" s="1"/>
  <c r="AE688" i="38"/>
  <c r="AF733" i="38"/>
  <c r="AC523" i="38"/>
  <c r="AE547" i="38"/>
  <c r="AF412" i="38"/>
  <c r="AH412" i="38" s="1"/>
  <c r="AF493" i="38"/>
  <c r="AJ692" i="38"/>
  <c r="AG670" i="38"/>
  <c r="AD593" i="38"/>
  <c r="AD761" i="38"/>
  <c r="AJ663" i="38"/>
  <c r="AK663" i="38" s="1"/>
  <c r="AD736" i="38"/>
  <c r="AF750" i="38"/>
  <c r="AG750" i="38"/>
  <c r="AF601" i="38"/>
  <c r="AF728" i="38"/>
  <c r="AG728" i="38" s="1"/>
  <c r="AG499" i="38"/>
  <c r="AC608" i="38"/>
  <c r="AF753" i="38"/>
  <c r="AG766" i="38"/>
  <c r="AD727" i="38"/>
  <c r="AE583" i="38"/>
  <c r="AD632" i="38"/>
  <c r="AE653" i="38"/>
  <c r="AD488" i="38"/>
  <c r="AF736" i="38"/>
  <c r="AC546" i="38"/>
  <c r="AC496" i="38"/>
  <c r="AE505" i="38"/>
  <c r="AC550" i="38"/>
  <c r="AC619" i="38"/>
  <c r="AE675" i="38"/>
  <c r="AF675" i="38" s="1"/>
  <c r="AJ675" i="38" s="1"/>
  <c r="AD500" i="38"/>
  <c r="AE591" i="38"/>
  <c r="AC515" i="38"/>
  <c r="AC763" i="38"/>
  <c r="AE763" i="38" s="1"/>
  <c r="AD763" i="38"/>
  <c r="AF763" i="38" s="1"/>
  <c r="AF677" i="38"/>
  <c r="AG334" i="38"/>
  <c r="AE507" i="38"/>
  <c r="AE649" i="38"/>
  <c r="AF649" i="38"/>
  <c r="AE512" i="38"/>
  <c r="AE542" i="38"/>
  <c r="AD174" i="38"/>
  <c r="AF174" i="38" s="1"/>
  <c r="AG174" i="38" s="1"/>
  <c r="AE532" i="38"/>
  <c r="AC551" i="38"/>
  <c r="AF717" i="38"/>
  <c r="AD597" i="38"/>
  <c r="AD646" i="38"/>
  <c r="AE665" i="38"/>
  <c r="AF691" i="38"/>
  <c r="AE629" i="38"/>
  <c r="AF618" i="38"/>
  <c r="AF641" i="38"/>
  <c r="AG717" i="38"/>
  <c r="AE748" i="38"/>
  <c r="AH728" i="38"/>
  <c r="AF667" i="38"/>
  <c r="AI368" i="38"/>
  <c r="AC486" i="38"/>
  <c r="AD737" i="38"/>
  <c r="AF353" i="38"/>
  <c r="AG353" i="38" s="1"/>
  <c r="AD599" i="38"/>
  <c r="AC638" i="38"/>
  <c r="AF738" i="38"/>
  <c r="AD759" i="38"/>
  <c r="AH743" i="38"/>
  <c r="AI743" i="38" s="1"/>
  <c r="AE561" i="38"/>
  <c r="AG605" i="38"/>
  <c r="AI605" i="38" s="1"/>
  <c r="AJ605" i="38" s="1"/>
  <c r="AF729" i="38"/>
  <c r="AG729" i="38" s="1"/>
  <c r="AH402" i="38"/>
  <c r="AG583" i="38"/>
  <c r="AF583" i="38"/>
  <c r="AE416" i="38"/>
  <c r="AG412" i="38"/>
  <c r="AE488" i="38"/>
  <c r="AF740" i="38"/>
  <c r="AD528" i="38"/>
  <c r="AC528" i="38"/>
  <c r="AF589" i="38"/>
  <c r="AG589" i="38"/>
  <c r="AE651" i="38"/>
  <c r="AD651" i="38"/>
  <c r="AE517" i="38"/>
  <c r="AI660" i="38"/>
  <c r="AE242" i="38"/>
  <c r="AK364" i="38"/>
  <c r="AF476" i="38"/>
  <c r="AE498" i="38"/>
  <c r="AF498" i="38" s="1"/>
  <c r="AE683" i="38"/>
  <c r="AF683" i="38"/>
  <c r="AC658" i="38"/>
  <c r="AG709" i="38"/>
  <c r="AF709" i="38"/>
  <c r="AF689" i="38"/>
  <c r="AG618" i="38"/>
  <c r="AF715" i="38"/>
  <c r="AF533" i="38"/>
  <c r="AH673" i="38"/>
  <c r="AE497" i="38"/>
  <c r="AD735" i="38"/>
  <c r="AE482" i="38"/>
  <c r="AH583" i="38"/>
  <c r="AG744" i="38"/>
  <c r="AG380" i="38"/>
  <c r="AF380" i="38"/>
  <c r="AF429" i="38"/>
  <c r="AG429" i="38" s="1"/>
  <c r="AE582" i="38"/>
  <c r="AF582" i="38" s="1"/>
  <c r="AE536" i="38"/>
  <c r="AD536" i="38"/>
  <c r="AC503" i="38"/>
  <c r="AC531" i="38"/>
  <c r="AC609" i="38"/>
  <c r="AF654" i="38"/>
  <c r="AG654" i="38" s="1"/>
  <c r="AG706" i="38"/>
  <c r="AH706" i="38" s="1"/>
  <c r="AE706" i="38"/>
  <c r="AG702" i="38"/>
  <c r="AH702" i="38" s="1"/>
  <c r="AG675" i="38"/>
  <c r="AC230" i="38"/>
  <c r="AD230" i="38"/>
  <c r="AE230" i="38" s="1"/>
  <c r="AD388" i="38"/>
  <c r="AC502" i="38"/>
  <c r="AD648" i="38"/>
  <c r="AD674" i="38"/>
  <c r="AC624" i="38"/>
  <c r="AE610" i="38"/>
  <c r="AE622" i="38"/>
  <c r="AF706" i="38"/>
  <c r="AD535" i="38"/>
  <c r="AE535" i="38"/>
  <c r="AG694" i="38"/>
  <c r="AH694" i="38" s="1"/>
  <c r="AI694" i="38"/>
  <c r="AJ694" i="38" s="1"/>
  <c r="AH508" i="38"/>
  <c r="AD504" i="38"/>
  <c r="AE640" i="38"/>
  <c r="AC600" i="38"/>
  <c r="AE654" i="38"/>
  <c r="AD742" i="38"/>
  <c r="AE742" i="38"/>
  <c r="AE506" i="38"/>
  <c r="AC555" i="38"/>
  <c r="AH499" i="38"/>
  <c r="AC559" i="38"/>
  <c r="AD559" i="38"/>
  <c r="AC273" i="38"/>
  <c r="AG206" i="38"/>
  <c r="AC501" i="38"/>
  <c r="AD516" i="38"/>
  <c r="AF532" i="38"/>
  <c r="AH476" i="38"/>
  <c r="AD639" i="38"/>
  <c r="AG590" i="38"/>
  <c r="AD558" i="38"/>
  <c r="AG584" i="38"/>
  <c r="AH584" i="38" s="1"/>
  <c r="AE648" i="38"/>
  <c r="AD764" i="38"/>
  <c r="AE707" i="38"/>
  <c r="AJ668" i="38"/>
  <c r="AE581" i="38"/>
  <c r="AG581" i="38" s="1"/>
  <c r="AE736" i="38"/>
  <c r="AD739" i="38"/>
  <c r="AE715" i="38"/>
  <c r="AC724" i="38"/>
  <c r="AD741" i="38"/>
  <c r="AE593" i="38"/>
  <c r="AD492" i="38"/>
  <c r="AE754" i="38"/>
  <c r="AE751" i="38"/>
  <c r="AG484" i="38"/>
  <c r="AJ686" i="38"/>
  <c r="AD738" i="38"/>
  <c r="AF681" i="38"/>
  <c r="AD682" i="38"/>
  <c r="AH766" i="38"/>
  <c r="AE485" i="38"/>
  <c r="AH605" i="38"/>
  <c r="AD730" i="38"/>
  <c r="AC525" i="38"/>
  <c r="AD680" i="38"/>
  <c r="AD616" i="38"/>
  <c r="AE616" i="38" s="1"/>
  <c r="AD756" i="38"/>
  <c r="AF745" i="38"/>
  <c r="AE753" i="38"/>
  <c r="AD546" i="38"/>
  <c r="AH687" i="38"/>
  <c r="AI687" i="38" s="1"/>
  <c r="AF687" i="38"/>
  <c r="AG687" i="38" s="1"/>
  <c r="AC725" i="38"/>
  <c r="AG452" i="38"/>
  <c r="AF509" i="38"/>
  <c r="AG509" i="38" s="1"/>
  <c r="AE546" i="38"/>
  <c r="AC603" i="38"/>
  <c r="AD690" i="38"/>
  <c r="AE606" i="38"/>
  <c r="AD598" i="38"/>
  <c r="AG601" i="38"/>
  <c r="AF422" i="38"/>
  <c r="AG422" i="38" s="1"/>
  <c r="AC469" i="38"/>
  <c r="AD469" i="38"/>
  <c r="AD465" i="38"/>
  <c r="AF611" i="38"/>
  <c r="AG611" i="38" s="1"/>
  <c r="AI697" i="38"/>
  <c r="AJ697" i="38" s="1"/>
  <c r="AG532" i="38"/>
  <c r="AH206" i="38"/>
  <c r="AE468" i="38"/>
  <c r="AD565" i="38"/>
  <c r="AE565" i="38" s="1"/>
  <c r="AE563" i="38"/>
  <c r="AE630" i="38"/>
  <c r="AG410" i="38"/>
  <c r="AC560" i="38"/>
  <c r="AF655" i="38"/>
  <c r="AE691" i="38"/>
  <c r="AC712" i="38"/>
  <c r="AH618" i="38"/>
  <c r="AI618" i="38" s="1"/>
  <c r="AJ618" i="38" s="1"/>
  <c r="AG715" i="38"/>
  <c r="AG366" i="38"/>
  <c r="AI635" i="38"/>
  <c r="AC634" i="38"/>
  <c r="AD634" i="38" s="1"/>
  <c r="AF754" i="38"/>
  <c r="AC718" i="38"/>
  <c r="AE681" i="38"/>
  <c r="AF553" i="38"/>
  <c r="AC527" i="38"/>
  <c r="AE647" i="38"/>
  <c r="AE612" i="38"/>
  <c r="AD679" i="38"/>
  <c r="AF512" i="38"/>
  <c r="AG512" i="38" s="1"/>
  <c r="AE553" i="38"/>
  <c r="AF626" i="38"/>
  <c r="AC470" i="38"/>
  <c r="AE470" i="38" s="1"/>
  <c r="AD470" i="38"/>
  <c r="AD479" i="38"/>
  <c r="AF591" i="38"/>
  <c r="AG696" i="38"/>
  <c r="AE500" i="38"/>
  <c r="AK686" i="38"/>
  <c r="AF762" i="38"/>
  <c r="AE490" i="38"/>
  <c r="AE741" i="38"/>
  <c r="XEW158" i="8"/>
  <c r="XEW159" i="8"/>
  <c r="XEW160" i="8"/>
  <c r="XEW161" i="8"/>
  <c r="XEW162" i="8"/>
  <c r="XEW163" i="8"/>
  <c r="XEW164" i="8"/>
  <c r="XEW165" i="8"/>
  <c r="XEW166" i="8"/>
  <c r="XEW167" i="8"/>
  <c r="XEW168" i="8"/>
  <c r="AF616" i="38" l="1"/>
  <c r="AH616" i="38" s="1"/>
  <c r="AI616" i="38" s="1"/>
  <c r="AH621" i="38"/>
  <c r="AF760" i="38"/>
  <c r="AH760" i="38" s="1"/>
  <c r="AI760" i="38" s="1"/>
  <c r="AJ760" i="38" s="1"/>
  <c r="AG760" i="38"/>
  <c r="AF565" i="38"/>
  <c r="AJ661" i="38"/>
  <c r="AK661" i="38" s="1"/>
  <c r="AE539" i="38"/>
  <c r="AG554" i="38"/>
  <c r="AJ297" i="38"/>
  <c r="AK297" i="38" s="1"/>
  <c r="AG626" i="38"/>
  <c r="AJ673" i="38"/>
  <c r="AI673" i="38"/>
  <c r="AD608" i="38"/>
  <c r="AG85" i="38"/>
  <c r="AI85" i="38" s="1"/>
  <c r="AJ85" i="38" s="1"/>
  <c r="AK85" i="38" s="1"/>
  <c r="AH586" i="38"/>
  <c r="AI586" i="38" s="1"/>
  <c r="AH319" i="38"/>
  <c r="AG319" i="38"/>
  <c r="AH696" i="38"/>
  <c r="AG591" i="38"/>
  <c r="AH591" i="38" s="1"/>
  <c r="AF481" i="38"/>
  <c r="AJ635" i="38"/>
  <c r="AK635" i="38" s="1"/>
  <c r="AF640" i="38"/>
  <c r="AG640" i="38" s="1"/>
  <c r="AI716" i="38"/>
  <c r="AF741" i="38"/>
  <c r="AI702" i="38"/>
  <c r="AF504" i="38"/>
  <c r="AE504" i="38"/>
  <c r="AF230" i="38"/>
  <c r="AH230" i="38"/>
  <c r="AG230" i="38"/>
  <c r="AD609" i="38"/>
  <c r="AG582" i="38"/>
  <c r="AG738" i="38"/>
  <c r="AH533" i="38"/>
  <c r="AF242" i="38"/>
  <c r="AH589" i="38"/>
  <c r="AF416" i="38"/>
  <c r="AH416" i="38" s="1"/>
  <c r="AF748" i="38"/>
  <c r="AG748" i="38" s="1"/>
  <c r="AF665" i="38"/>
  <c r="AH717" i="38"/>
  <c r="AG649" i="38"/>
  <c r="AK675" i="38"/>
  <c r="AG762" i="38"/>
  <c r="AE756" i="38"/>
  <c r="AF756" i="38" s="1"/>
  <c r="AE727" i="38"/>
  <c r="AF727" i="38" s="1"/>
  <c r="AK605" i="38"/>
  <c r="AD525" i="38"/>
  <c r="AH738" i="38"/>
  <c r="AI738" i="38" s="1"/>
  <c r="AJ738" i="38" s="1"/>
  <c r="AI728" i="38"/>
  <c r="AG754" i="38"/>
  <c r="AG363" i="38"/>
  <c r="AF714" i="38"/>
  <c r="AH714" i="38" s="1"/>
  <c r="AG594" i="38"/>
  <c r="AE598" i="38"/>
  <c r="AJ368" i="38"/>
  <c r="AK368" i="38" s="1"/>
  <c r="AI571" i="38"/>
  <c r="AE489" i="38"/>
  <c r="AG493" i="38"/>
  <c r="AH493" i="38" s="1"/>
  <c r="AE520" i="38"/>
  <c r="AF520" i="38" s="1"/>
  <c r="AD734" i="38"/>
  <c r="AF747" i="38"/>
  <c r="AH209" i="38"/>
  <c r="AH85" i="38"/>
  <c r="AF586" i="38"/>
  <c r="AE256" i="38"/>
  <c r="AG621" i="38"/>
  <c r="AG705" i="38"/>
  <c r="AE477" i="38"/>
  <c r="AG222" i="38"/>
  <c r="AF490" i="38"/>
  <c r="AG490" i="38" s="1"/>
  <c r="AF371" i="38"/>
  <c r="AD371" i="38"/>
  <c r="AE371" i="38" s="1"/>
  <c r="AH452" i="38"/>
  <c r="AI452" i="38"/>
  <c r="AJ452" i="38" s="1"/>
  <c r="AJ291" i="38"/>
  <c r="AK291" i="38" s="1"/>
  <c r="AG723" i="38"/>
  <c r="AI723" i="38" s="1"/>
  <c r="AJ723" i="38" s="1"/>
  <c r="AK723" i="38" s="1"/>
  <c r="AF308" i="38"/>
  <c r="AH308" i="38" s="1"/>
  <c r="AE308" i="38"/>
  <c r="AG308" i="38"/>
  <c r="AF552" i="38"/>
  <c r="AG552" i="38"/>
  <c r="AF602" i="38"/>
  <c r="AE602" i="38"/>
  <c r="AF480" i="38"/>
  <c r="AD480" i="38"/>
  <c r="AE480" i="38" s="1"/>
  <c r="AG480" i="38"/>
  <c r="AK423" i="38"/>
  <c r="AH419" i="38"/>
  <c r="AI419" i="38" s="1"/>
  <c r="AJ419" i="38" s="1"/>
  <c r="AG168" i="38"/>
  <c r="AJ330" i="38"/>
  <c r="AK330" i="38" s="1"/>
  <c r="AI89" i="38"/>
  <c r="AJ89" i="38" s="1"/>
  <c r="AK89" i="38" s="1"/>
  <c r="AI23" i="38"/>
  <c r="AJ23" i="38" s="1"/>
  <c r="AI25" i="38"/>
  <c r="AJ25" i="38" s="1"/>
  <c r="AK25" i="38" s="1"/>
  <c r="AH762" i="38"/>
  <c r="AI762" i="38" s="1"/>
  <c r="AJ762" i="38" s="1"/>
  <c r="AK762" i="38" s="1"/>
  <c r="AG745" i="38"/>
  <c r="AH745" i="38" s="1"/>
  <c r="AF273" i="38"/>
  <c r="AD273" i="38"/>
  <c r="AJ702" i="38"/>
  <c r="AG681" i="38"/>
  <c r="AH681" i="38" s="1"/>
  <c r="AK694" i="38"/>
  <c r="AD718" i="38"/>
  <c r="AE682" i="38"/>
  <c r="AF682" i="38"/>
  <c r="AH716" i="38"/>
  <c r="AE764" i="38"/>
  <c r="AH590" i="38"/>
  <c r="AE516" i="38"/>
  <c r="AF630" i="38"/>
  <c r="AG630" i="38" s="1"/>
  <c r="AD502" i="38"/>
  <c r="AE502" i="38" s="1"/>
  <c r="AE597" i="38"/>
  <c r="AD658" i="38"/>
  <c r="AG498" i="38"/>
  <c r="AH498" i="38" s="1"/>
  <c r="AF651" i="38"/>
  <c r="AG689" i="38"/>
  <c r="AF648" i="38"/>
  <c r="AH709" i="38"/>
  <c r="AI709" i="38" s="1"/>
  <c r="AJ709" i="38" s="1"/>
  <c r="AG763" i="38"/>
  <c r="AJ763" i="38" s="1"/>
  <c r="AD550" i="38"/>
  <c r="AG616" i="38"/>
  <c r="AG736" i="38"/>
  <c r="AD551" i="38"/>
  <c r="AE551" i="38" s="1"/>
  <c r="AJ728" i="38"/>
  <c r="AK728" i="38" s="1"/>
  <c r="AE730" i="38"/>
  <c r="AK668" i="38"/>
  <c r="AH754" i="38"/>
  <c r="AI754" i="38" s="1"/>
  <c r="AD534" i="38"/>
  <c r="AG714" i="38"/>
  <c r="AD531" i="38"/>
  <c r="AH750" i="38"/>
  <c r="AF758" i="38"/>
  <c r="AG758" i="38" s="1"/>
  <c r="AE662" i="38"/>
  <c r="AG662" i="38" s="1"/>
  <c r="AH662" i="38" s="1"/>
  <c r="AI584" i="38"/>
  <c r="AJ584" i="38" s="1"/>
  <c r="AK584" i="38" s="1"/>
  <c r="AD425" i="38"/>
  <c r="AF425" i="38" s="1"/>
  <c r="AE425" i="38"/>
  <c r="AF578" i="38"/>
  <c r="AH556" i="38"/>
  <c r="AI556" i="38" s="1"/>
  <c r="AJ556" i="38" s="1"/>
  <c r="AK556" i="38" s="1"/>
  <c r="AG473" i="38"/>
  <c r="AD624" i="38"/>
  <c r="AD262" i="38"/>
  <c r="AE262" i="38"/>
  <c r="AG416" i="38"/>
  <c r="AG695" i="38"/>
  <c r="AG613" i="38"/>
  <c r="AH649" i="38"/>
  <c r="AF440" i="38"/>
  <c r="AH440" i="38" s="1"/>
  <c r="AH748" i="38"/>
  <c r="AE720" i="38"/>
  <c r="AH652" i="38"/>
  <c r="AF652" i="38"/>
  <c r="AG652" i="38" s="1"/>
  <c r="AH117" i="38"/>
  <c r="AI117" i="38" s="1"/>
  <c r="AF117" i="38"/>
  <c r="AG117" i="38"/>
  <c r="AH521" i="38"/>
  <c r="AH580" i="38"/>
  <c r="AJ580" i="38" s="1"/>
  <c r="AI411" i="38"/>
  <c r="AJ411" i="38" s="1"/>
  <c r="AG411" i="38"/>
  <c r="AH411" i="38"/>
  <c r="AI721" i="38"/>
  <c r="AJ721" i="38" s="1"/>
  <c r="AK721" i="38" s="1"/>
  <c r="AI699" i="38"/>
  <c r="AK699" i="38"/>
  <c r="AF644" i="38"/>
  <c r="AG420" i="38"/>
  <c r="AF420" i="38"/>
  <c r="AF314" i="38"/>
  <c r="AH314" i="38"/>
  <c r="AJ314" i="38" s="1"/>
  <c r="AK314" i="38" s="1"/>
  <c r="AG314" i="38"/>
  <c r="AH418" i="38"/>
  <c r="AI418" i="38" s="1"/>
  <c r="AJ418" i="38" s="1"/>
  <c r="AK418" i="38" s="1"/>
  <c r="AG391" i="38"/>
  <c r="AH391" i="38" s="1"/>
  <c r="AF707" i="38"/>
  <c r="AG707" i="38" s="1"/>
  <c r="AE735" i="38"/>
  <c r="AK673" i="38"/>
  <c r="AE273" i="38"/>
  <c r="AF470" i="38"/>
  <c r="AF607" i="38"/>
  <c r="AE607" i="38"/>
  <c r="AG612" i="38"/>
  <c r="AF468" i="38"/>
  <c r="AE469" i="38"/>
  <c r="AH509" i="38"/>
  <c r="AI509" i="38" s="1"/>
  <c r="AD725" i="38"/>
  <c r="AF751" i="38"/>
  <c r="AF597" i="38"/>
  <c r="AG597" i="38" s="1"/>
  <c r="AD501" i="38"/>
  <c r="AE501" i="38"/>
  <c r="AF501" i="38"/>
  <c r="AD555" i="38"/>
  <c r="AE555" i="38"/>
  <c r="AF555" i="38" s="1"/>
  <c r="AG655" i="38"/>
  <c r="AE674" i="38"/>
  <c r="AK702" i="38"/>
  <c r="AE531" i="38"/>
  <c r="AF531" i="38" s="1"/>
  <c r="AG531" i="38" s="1"/>
  <c r="AF536" i="38"/>
  <c r="AF547" i="38"/>
  <c r="AG547" i="38" s="1"/>
  <c r="AJ660" i="38"/>
  <c r="AK660" i="38" s="1"/>
  <c r="AF685" i="38"/>
  <c r="AG685" i="38" s="1"/>
  <c r="AF497" i="38"/>
  <c r="AD486" i="38"/>
  <c r="AE486" i="38" s="1"/>
  <c r="AE646" i="38"/>
  <c r="AE558" i="38"/>
  <c r="AF558" i="38" s="1"/>
  <c r="AH532" i="38"/>
  <c r="AF542" i="38"/>
  <c r="AH763" i="38"/>
  <c r="AI763" i="38" s="1"/>
  <c r="AF500" i="38"/>
  <c r="AG500" i="38" s="1"/>
  <c r="AH500" i="38" s="1"/>
  <c r="AI500" i="38"/>
  <c r="AH601" i="38"/>
  <c r="AI583" i="38"/>
  <c r="AJ583" i="38" s="1"/>
  <c r="AK583" i="38" s="1"/>
  <c r="AG756" i="38"/>
  <c r="AD625" i="38"/>
  <c r="AE752" i="38"/>
  <c r="AF737" i="38"/>
  <c r="AG406" i="38"/>
  <c r="AF406" i="38"/>
  <c r="AG566" i="38"/>
  <c r="AH566" i="38" s="1"/>
  <c r="AI566" i="38" s="1"/>
  <c r="AD627" i="38"/>
  <c r="AG472" i="38"/>
  <c r="AH472" i="38"/>
  <c r="AH429" i="38"/>
  <c r="AK429" i="38" s="1"/>
  <c r="AH715" i="38"/>
  <c r="AJ715" i="38" s="1"/>
  <c r="AH623" i="38"/>
  <c r="AI623" i="38" s="1"/>
  <c r="AH708" i="38"/>
  <c r="AI708" i="38" s="1"/>
  <c r="AJ708" i="38" s="1"/>
  <c r="AK708" i="38" s="1"/>
  <c r="AG578" i="38"/>
  <c r="AH729" i="38"/>
  <c r="AI412" i="38"/>
  <c r="AJ412" i="38" s="1"/>
  <c r="AH703" i="38"/>
  <c r="AG209" i="38"/>
  <c r="AG592" i="38"/>
  <c r="AF612" i="38"/>
  <c r="AI611" i="38"/>
  <c r="AJ611" i="38" s="1"/>
  <c r="AK611" i="38" s="1"/>
  <c r="AH611" i="38"/>
  <c r="AI206" i="38"/>
  <c r="AJ206" i="38" s="1"/>
  <c r="AK206" i="38" s="1"/>
  <c r="AG765" i="38"/>
  <c r="AH765" i="38" s="1"/>
  <c r="AJ716" i="38"/>
  <c r="AK716" i="38" s="1"/>
  <c r="AI358" i="38"/>
  <c r="AJ358" i="38" s="1"/>
  <c r="AG440" i="38"/>
  <c r="AH693" i="38"/>
  <c r="AI693" i="38" s="1"/>
  <c r="AI652" i="38"/>
  <c r="AE637" i="38"/>
  <c r="AH212" i="38"/>
  <c r="AI212" i="38"/>
  <c r="AE404" i="38"/>
  <c r="AF404" i="38" s="1"/>
  <c r="AE549" i="38"/>
  <c r="AF549" i="38" s="1"/>
  <c r="AG676" i="38"/>
  <c r="AF436" i="38"/>
  <c r="AJ699" i="38"/>
  <c r="AF432" i="38"/>
  <c r="AE432" i="38"/>
  <c r="AH255" i="38"/>
  <c r="AI255" i="38" s="1"/>
  <c r="AF233" i="38"/>
  <c r="AG355" i="38"/>
  <c r="AG144" i="38"/>
  <c r="AK296" i="38"/>
  <c r="AJ146" i="38"/>
  <c r="AK146" i="38" s="1"/>
  <c r="AG303" i="38"/>
  <c r="AH303" i="38" s="1"/>
  <c r="AI303" i="38" s="1"/>
  <c r="AG27" i="38"/>
  <c r="AF606" i="38"/>
  <c r="AF506" i="38"/>
  <c r="AH484" i="38"/>
  <c r="AI484" i="38" s="1"/>
  <c r="AF445" i="38"/>
  <c r="AF315" i="38"/>
  <c r="AH315" i="38" s="1"/>
  <c r="AG315" i="38"/>
  <c r="AH478" i="38"/>
  <c r="AI478" i="38" s="1"/>
  <c r="AJ478" i="38" s="1"/>
  <c r="AD245" i="38"/>
  <c r="AG379" i="38"/>
  <c r="AI386" i="38"/>
  <c r="AH386" i="38"/>
  <c r="AJ386" i="38" s="1"/>
  <c r="AK386" i="38" s="1"/>
  <c r="AF292" i="38"/>
  <c r="AE292" i="38"/>
  <c r="AH701" i="38"/>
  <c r="AI701" i="38" s="1"/>
  <c r="AG701" i="38"/>
  <c r="AJ701" i="38" s="1"/>
  <c r="AK701" i="38" s="1"/>
  <c r="AG436" i="38"/>
  <c r="AF228" i="38"/>
  <c r="AG228" i="38" s="1"/>
  <c r="AH228" i="38" s="1"/>
  <c r="AD341" i="38"/>
  <c r="AD724" i="38"/>
  <c r="AH626" i="38"/>
  <c r="AI626" i="38" s="1"/>
  <c r="AG740" i="38"/>
  <c r="AF653" i="38"/>
  <c r="AD575" i="38"/>
  <c r="AH410" i="38"/>
  <c r="AF395" i="38"/>
  <c r="AG470" i="38"/>
  <c r="AH470" i="38" s="1"/>
  <c r="AG553" i="38"/>
  <c r="AH553" i="38" s="1"/>
  <c r="AE527" i="38"/>
  <c r="AF527" i="38" s="1"/>
  <c r="AG527" i="38" s="1"/>
  <c r="AJ687" i="38"/>
  <c r="AK687" i="38" s="1"/>
  <c r="AE634" i="38"/>
  <c r="AE690" i="38"/>
  <c r="AD603" i="38"/>
  <c r="AE492" i="38"/>
  <c r="AF492" i="38" s="1"/>
  <c r="AF516" i="38"/>
  <c r="AF742" i="38"/>
  <c r="AH654" i="38"/>
  <c r="AI654" i="38" s="1"/>
  <c r="AK697" i="38"/>
  <c r="AF610" i="38"/>
  <c r="AI706" i="38"/>
  <c r="AJ706" i="38" s="1"/>
  <c r="AK706" i="38" s="1"/>
  <c r="AH380" i="38"/>
  <c r="AI380" i="38" s="1"/>
  <c r="AG517" i="38"/>
  <c r="AH517" i="38" s="1"/>
  <c r="AI729" i="38"/>
  <c r="AI402" i="38"/>
  <c r="AJ402" i="38" s="1"/>
  <c r="AK402" i="38" s="1"/>
  <c r="AG481" i="38"/>
  <c r="AH481" i="38" s="1"/>
  <c r="AF563" i="38"/>
  <c r="AG563" i="38" s="1"/>
  <c r="AG190" i="38"/>
  <c r="AJ500" i="38"/>
  <c r="AE632" i="38"/>
  <c r="AF632" i="38"/>
  <c r="AE761" i="38"/>
  <c r="AD523" i="38"/>
  <c r="AG567" i="38"/>
  <c r="AF634" i="38"/>
  <c r="AF517" i="38"/>
  <c r="AI517" i="38" s="1"/>
  <c r="AJ476" i="38"/>
  <c r="AK476" i="38" s="1"/>
  <c r="AI476" i="38"/>
  <c r="AE599" i="38"/>
  <c r="AF662" i="38"/>
  <c r="AH578" i="38"/>
  <c r="AJ743" i="38"/>
  <c r="AK743" i="38" s="1"/>
  <c r="AG747" i="38"/>
  <c r="AH747" i="38" s="1"/>
  <c r="AD537" i="38"/>
  <c r="AH473" i="38"/>
  <c r="AI473" i="38" s="1"/>
  <c r="AG586" i="38"/>
  <c r="AE288" i="38"/>
  <c r="AE281" i="38"/>
  <c r="AG533" i="38"/>
  <c r="AF433" i="38"/>
  <c r="AG433" i="38" s="1"/>
  <c r="AF477" i="38"/>
  <c r="AD543" i="38"/>
  <c r="AI434" i="38"/>
  <c r="AJ434" i="38" s="1"/>
  <c r="AK434" i="38" s="1"/>
  <c r="AG548" i="38"/>
  <c r="AI302" i="38"/>
  <c r="AK302" i="38" s="1"/>
  <c r="AJ302" i="38"/>
  <c r="AJ331" i="38"/>
  <c r="AK499" i="38"/>
  <c r="AE722" i="38"/>
  <c r="AF722" i="38"/>
  <c r="AD539" i="38"/>
  <c r="AE514" i="38"/>
  <c r="AF514" i="38" s="1"/>
  <c r="AG514" i="38" s="1"/>
  <c r="AH451" i="38"/>
  <c r="AI451" i="38" s="1"/>
  <c r="AI204" i="38"/>
  <c r="AJ204" i="38" s="1"/>
  <c r="AK204" i="38" s="1"/>
  <c r="AF587" i="38"/>
  <c r="AG587" i="38" s="1"/>
  <c r="AH456" i="38"/>
  <c r="AI456" i="38" s="1"/>
  <c r="AG456" i="38"/>
  <c r="AF241" i="38"/>
  <c r="AG241" i="38" s="1"/>
  <c r="AI268" i="38"/>
  <c r="AG268" i="38"/>
  <c r="AJ55" i="38"/>
  <c r="AK55" i="38" s="1"/>
  <c r="AK112" i="38"/>
  <c r="AG641" i="38"/>
  <c r="AI641" i="38" s="1"/>
  <c r="AJ641" i="38" s="1"/>
  <c r="AK641" i="38" s="1"/>
  <c r="AH641" i="38"/>
  <c r="AI429" i="38"/>
  <c r="AJ429" i="38" s="1"/>
  <c r="AG733" i="38"/>
  <c r="AH733" i="38"/>
  <c r="AH545" i="38"/>
  <c r="AG545" i="38"/>
  <c r="AF545" i="38"/>
  <c r="AI696" i="38"/>
  <c r="AJ696" i="38" s="1"/>
  <c r="AK696" i="38" s="1"/>
  <c r="AD712" i="38"/>
  <c r="AF712" i="38" s="1"/>
  <c r="AG712" i="38" s="1"/>
  <c r="AE712" i="38"/>
  <c r="AH756" i="38"/>
  <c r="AI756" i="38" s="1"/>
  <c r="AJ756" i="38" s="1"/>
  <c r="AF485" i="38"/>
  <c r="AE639" i="38"/>
  <c r="AG468" i="38"/>
  <c r="AD600" i="38"/>
  <c r="AE494" i="38"/>
  <c r="AG683" i="38"/>
  <c r="AD638" i="38"/>
  <c r="AG667" i="38"/>
  <c r="AH667" i="38" s="1"/>
  <c r="AF629" i="38"/>
  <c r="AG629" i="38" s="1"/>
  <c r="AF551" i="38"/>
  <c r="AG551" i="38" s="1"/>
  <c r="AG677" i="38"/>
  <c r="AF546" i="38"/>
  <c r="AG546" i="38" s="1"/>
  <c r="AF488" i="38"/>
  <c r="AG732" i="38"/>
  <c r="AJ508" i="38"/>
  <c r="AK508" i="38" s="1"/>
  <c r="AG557" i="38"/>
  <c r="AH557" i="38" s="1"/>
  <c r="AI557" i="38" s="1"/>
  <c r="AF659" i="38"/>
  <c r="AF593" i="38"/>
  <c r="AI733" i="38"/>
  <c r="AH749" i="38"/>
  <c r="AI749" i="38" s="1"/>
  <c r="AH581" i="38"/>
  <c r="AH713" i="38"/>
  <c r="AG713" i="38"/>
  <c r="AI713" i="38" s="1"/>
  <c r="AD731" i="38"/>
  <c r="AH546" i="38"/>
  <c r="AI546" i="38" s="1"/>
  <c r="AJ546" i="38" s="1"/>
  <c r="AH669" i="38"/>
  <c r="AI669" i="38" s="1"/>
  <c r="AJ669" i="38" s="1"/>
  <c r="AJ571" i="38"/>
  <c r="AD529" i="38"/>
  <c r="AH353" i="38"/>
  <c r="AI353" i="38" s="1"/>
  <c r="AJ353" i="38" s="1"/>
  <c r="AH736" i="38"/>
  <c r="AI736" i="38" s="1"/>
  <c r="AJ736" i="38" s="1"/>
  <c r="AF622" i="38"/>
  <c r="AD518" i="38"/>
  <c r="AD453" i="38"/>
  <c r="AF453" i="38"/>
  <c r="AF674" i="38"/>
  <c r="AG674" i="38" s="1"/>
  <c r="AG665" i="38"/>
  <c r="AH665" i="38" s="1"/>
  <c r="AF448" i="38"/>
  <c r="AG448" i="38" s="1"/>
  <c r="AI220" i="38"/>
  <c r="AJ220" i="38" s="1"/>
  <c r="AK220" i="38" s="1"/>
  <c r="AJ110" i="38"/>
  <c r="AK110" i="38" s="1"/>
  <c r="AE446" i="38"/>
  <c r="AI703" i="38"/>
  <c r="AF394" i="38"/>
  <c r="AG394" i="38"/>
  <c r="AH394" i="38" s="1"/>
  <c r="AI394" i="38" s="1"/>
  <c r="AG562" i="38"/>
  <c r="AF562" i="38"/>
  <c r="AE322" i="38"/>
  <c r="AF322" i="38" s="1"/>
  <c r="AH755" i="38"/>
  <c r="AD439" i="38"/>
  <c r="AH27" i="38"/>
  <c r="AF544" i="38"/>
  <c r="AG544" i="38" s="1"/>
  <c r="AH595" i="38"/>
  <c r="AI595" i="38" s="1"/>
  <c r="AJ83" i="38"/>
  <c r="AF647" i="38"/>
  <c r="AH647" i="38" s="1"/>
  <c r="AI647" i="38" s="1"/>
  <c r="AJ647" i="38" s="1"/>
  <c r="AG647" i="38"/>
  <c r="AK618" i="38"/>
  <c r="AF505" i="38"/>
  <c r="AG505" i="38" s="1"/>
  <c r="AE739" i="38"/>
  <c r="AF604" i="38"/>
  <c r="AG604" i="38" s="1"/>
  <c r="AH604" i="38" s="1"/>
  <c r="AI604" i="38" s="1"/>
  <c r="AI164" i="38"/>
  <c r="AK164" i="38"/>
  <c r="AJ164" i="38"/>
  <c r="AF449" i="38"/>
  <c r="AG449" i="38" s="1"/>
  <c r="AG664" i="38"/>
  <c r="AH664" i="38"/>
  <c r="AI664" i="38" s="1"/>
  <c r="AJ664" i="38" s="1"/>
  <c r="AG478" i="38"/>
  <c r="AK478" i="38" s="1"/>
  <c r="AE679" i="38"/>
  <c r="AH691" i="38"/>
  <c r="AI691" i="38"/>
  <c r="AJ691" i="38" s="1"/>
  <c r="AG691" i="38"/>
  <c r="AH630" i="38"/>
  <c r="AI630" i="38" s="1"/>
  <c r="AG565" i="38"/>
  <c r="AE746" i="38"/>
  <c r="AE465" i="38"/>
  <c r="AF465" i="38" s="1"/>
  <c r="AG753" i="38"/>
  <c r="AH753" i="38" s="1"/>
  <c r="AH612" i="38"/>
  <c r="AG751" i="38"/>
  <c r="AH751" i="38" s="1"/>
  <c r="AI715" i="38"/>
  <c r="AK715" i="38" s="1"/>
  <c r="AH174" i="38"/>
  <c r="AI174" i="38" s="1"/>
  <c r="AJ174" i="38" s="1"/>
  <c r="AK174" i="38" s="1"/>
  <c r="AE559" i="38"/>
  <c r="AG535" i="38"/>
  <c r="AH535" i="38" s="1"/>
  <c r="AE388" i="38"/>
  <c r="AF388" i="38" s="1"/>
  <c r="AD503" i="38"/>
  <c r="AE503" i="38" s="1"/>
  <c r="AH744" i="38"/>
  <c r="AI744" i="38" s="1"/>
  <c r="AJ744" i="38" s="1"/>
  <c r="AK744" i="38" s="1"/>
  <c r="AH683" i="38"/>
  <c r="AI683" i="38" s="1"/>
  <c r="AE528" i="38"/>
  <c r="AJ729" i="38"/>
  <c r="AK729" i="38" s="1"/>
  <c r="AF759" i="38"/>
  <c r="AE759" i="38"/>
  <c r="AF735" i="38"/>
  <c r="AD560" i="38"/>
  <c r="AI512" i="38"/>
  <c r="AH512" i="38"/>
  <c r="AJ512" i="38" s="1"/>
  <c r="AD515" i="38"/>
  <c r="AD619" i="38"/>
  <c r="AD496" i="38"/>
  <c r="AE496" i="38" s="1"/>
  <c r="AH670" i="38"/>
  <c r="AI670" i="38" s="1"/>
  <c r="AF688" i="38"/>
  <c r="AE757" i="38"/>
  <c r="AD437" i="38"/>
  <c r="AE479" i="38"/>
  <c r="AI621" i="38"/>
  <c r="AK678" i="38"/>
  <c r="AH222" i="38"/>
  <c r="AE643" i="38"/>
  <c r="AK571" i="38"/>
  <c r="AF489" i="38"/>
  <c r="AG489" i="38" s="1"/>
  <c r="AH366" i="38"/>
  <c r="AI366" i="38" s="1"/>
  <c r="AJ366" i="38" s="1"/>
  <c r="AK366" i="38" s="1"/>
  <c r="AF507" i="38"/>
  <c r="AG507" i="38" s="1"/>
  <c r="AF615" i="38"/>
  <c r="AJ372" i="38"/>
  <c r="AK372" i="38"/>
  <c r="AE229" i="38"/>
  <c r="AF229" i="38" s="1"/>
  <c r="AG710" i="38"/>
  <c r="AH710" i="38"/>
  <c r="AI710" i="38" s="1"/>
  <c r="AG607" i="38"/>
  <c r="AE726" i="38"/>
  <c r="AF726" i="38" s="1"/>
  <c r="AG477" i="38"/>
  <c r="AE453" i="38"/>
  <c r="AE698" i="38"/>
  <c r="AE617" i="38"/>
  <c r="AE201" i="38"/>
  <c r="AF666" i="38"/>
  <c r="AG666" i="38" s="1"/>
  <c r="AH628" i="38"/>
  <c r="AI628" i="38" s="1"/>
  <c r="AJ628" i="38" s="1"/>
  <c r="AK628" i="38" s="1"/>
  <c r="AH422" i="38"/>
  <c r="AI422" i="38" s="1"/>
  <c r="AJ422" i="38" s="1"/>
  <c r="AK422" i="38" s="1"/>
  <c r="AF539" i="38"/>
  <c r="AG539" i="38" s="1"/>
  <c r="AE310" i="38"/>
  <c r="AF585" i="38"/>
  <c r="AF401" i="38"/>
  <c r="AI401" i="38" s="1"/>
  <c r="AH401" i="38"/>
  <c r="AG401" i="38"/>
  <c r="AG671" i="38"/>
  <c r="AJ671" i="38" s="1"/>
  <c r="AH671" i="38"/>
  <c r="AI671" i="38" s="1"/>
  <c r="AE636" i="38"/>
  <c r="AJ196" i="38"/>
  <c r="AK196" i="38" s="1"/>
  <c r="AF711" i="38"/>
  <c r="AF483" i="38"/>
  <c r="AG483" i="38" s="1"/>
  <c r="AH351" i="38"/>
  <c r="AG351" i="38"/>
  <c r="AH300" i="38"/>
  <c r="AF188" i="38"/>
  <c r="AG178" i="38"/>
  <c r="AG132" i="38"/>
  <c r="AJ132" i="38" s="1"/>
  <c r="AJ307" i="38"/>
  <c r="AK307" i="38" s="1"/>
  <c r="AG356" i="38"/>
  <c r="AH356" i="38"/>
  <c r="AI356" i="38" s="1"/>
  <c r="AJ356" i="38" s="1"/>
  <c r="AK356" i="38" s="1"/>
  <c r="AI407" i="38"/>
  <c r="AH12" i="38"/>
  <c r="AI12" i="38" s="1"/>
  <c r="AH312" i="38"/>
  <c r="AI312" i="38" s="1"/>
  <c r="AJ312" i="38" s="1"/>
  <c r="AK312" i="38" s="1"/>
  <c r="AH241" i="38"/>
  <c r="AE680" i="38"/>
  <c r="AF732" i="38"/>
  <c r="AG513" i="38"/>
  <c r="AH513" i="38" s="1"/>
  <c r="AF588" i="38"/>
  <c r="AF4" i="38"/>
  <c r="AG414" i="38"/>
  <c r="AF414" i="38"/>
  <c r="AH414" i="38" s="1"/>
  <c r="AE414" i="38"/>
  <c r="AI414" i="38" s="1"/>
  <c r="AG719" i="38"/>
  <c r="AF719" i="38"/>
  <c r="AD435" i="38"/>
  <c r="AE435" i="38" s="1"/>
  <c r="AF568" i="38"/>
  <c r="AI766" i="38"/>
  <c r="AJ766" i="38" s="1"/>
  <c r="AK766" i="38" s="1"/>
  <c r="AF720" i="38"/>
  <c r="AI580" i="38"/>
  <c r="AK580" i="38" s="1"/>
  <c r="AD510" i="38"/>
  <c r="AF510" i="38" s="1"/>
  <c r="AE510" i="38"/>
  <c r="AG272" i="38"/>
  <c r="AE272" i="38"/>
  <c r="AF272" i="38"/>
  <c r="AE357" i="38"/>
  <c r="AF357" i="38" s="1"/>
  <c r="AJ266" i="38"/>
  <c r="AK266" i="38"/>
  <c r="AK145" i="38"/>
  <c r="AJ145" i="38"/>
  <c r="AE495" i="38"/>
  <c r="AF180" i="38"/>
  <c r="AG415" i="38"/>
  <c r="AF318" i="38"/>
  <c r="AG318" i="38" s="1"/>
  <c r="AI332" i="38"/>
  <c r="AJ332" i="38" s="1"/>
  <c r="AK332" i="38" s="1"/>
  <c r="AJ26" i="38"/>
  <c r="AK26" i="38" s="1"/>
  <c r="AD633" i="38"/>
  <c r="AH182" i="38"/>
  <c r="AE403" i="38"/>
  <c r="AH283" i="38"/>
  <c r="AG158" i="38"/>
  <c r="AH158" i="38"/>
  <c r="AI158" i="38" s="1"/>
  <c r="AJ158" i="38" s="1"/>
  <c r="AD155" i="38"/>
  <c r="AE155" i="38" s="1"/>
  <c r="AF438" i="38"/>
  <c r="AG438" i="38" s="1"/>
  <c r="AH438" i="38" s="1"/>
  <c r="AI438" i="38" s="1"/>
  <c r="AI334" i="38"/>
  <c r="AG236" i="38"/>
  <c r="AG361" i="38"/>
  <c r="AH361" i="38" s="1"/>
  <c r="AI361" i="38" s="1"/>
  <c r="AD376" i="38"/>
  <c r="AE132" i="38"/>
  <c r="AG184" i="38"/>
  <c r="AH184" i="38" s="1"/>
  <c r="AI184" i="38" s="1"/>
  <c r="AJ184" i="38" s="1"/>
  <c r="AK184" i="38" s="1"/>
  <c r="AE211" i="38"/>
  <c r="AF211" i="38" s="1"/>
  <c r="AI97" i="38"/>
  <c r="AF99" i="38"/>
  <c r="AF19" i="38"/>
  <c r="AJ42" i="38"/>
  <c r="AK42" i="38" s="1"/>
  <c r="AH298" i="38"/>
  <c r="AJ305" i="38"/>
  <c r="AG305" i="38"/>
  <c r="AI305" i="38"/>
  <c r="AH305" i="38"/>
  <c r="AK305" i="38" s="1"/>
  <c r="AH49" i="38"/>
  <c r="AI49" i="38" s="1"/>
  <c r="AJ49" i="38" s="1"/>
  <c r="AK49" i="38" s="1"/>
  <c r="AD289" i="38"/>
  <c r="AE346" i="38"/>
  <c r="AF346" i="38" s="1"/>
  <c r="AD195" i="38"/>
  <c r="AK67" i="38"/>
  <c r="AE519" i="38"/>
  <c r="AE280" i="38"/>
  <c r="AF280" i="38" s="1"/>
  <c r="AE252" i="38"/>
  <c r="AF128" i="38"/>
  <c r="AG128" i="38" s="1"/>
  <c r="AF569" i="38"/>
  <c r="AF340" i="38"/>
  <c r="AH192" i="38"/>
  <c r="AI192" i="38" s="1"/>
  <c r="AF107" i="38"/>
  <c r="AF50" i="38"/>
  <c r="AG50" i="38"/>
  <c r="AH50" i="38" s="1"/>
  <c r="AE177" i="38"/>
  <c r="AH103" i="38"/>
  <c r="AJ92" i="38"/>
  <c r="AK92" i="38" s="1"/>
  <c r="AF311" i="38"/>
  <c r="AG275" i="38"/>
  <c r="AF253" i="38"/>
  <c r="AG253" i="38" s="1"/>
  <c r="AI572" i="38"/>
  <c r="AE700" i="38"/>
  <c r="AG300" i="38"/>
  <c r="AF398" i="38"/>
  <c r="AE244" i="38"/>
  <c r="AF309" i="38"/>
  <c r="AJ259" i="38"/>
  <c r="AK259" i="38" s="1"/>
  <c r="AE267" i="38"/>
  <c r="AF267" i="38" s="1"/>
  <c r="AF224" i="38"/>
  <c r="AE198" i="38"/>
  <c r="AG216" i="38"/>
  <c r="AH216" i="38" s="1"/>
  <c r="AE231" i="38"/>
  <c r="AF231" i="38" s="1"/>
  <c r="AF415" i="38"/>
  <c r="AE240" i="38"/>
  <c r="AH570" i="38"/>
  <c r="AI570" i="38" s="1"/>
  <c r="AH443" i="38"/>
  <c r="AJ443" i="38" s="1"/>
  <c r="AD248" i="38"/>
  <c r="AF149" i="38"/>
  <c r="AG149" i="38" s="1"/>
  <c r="AH60" i="38"/>
  <c r="AJ60" i="38" s="1"/>
  <c r="AK60" i="38" s="1"/>
  <c r="AD152" i="38"/>
  <c r="AD405" i="38"/>
  <c r="AE271" i="38"/>
  <c r="AI94" i="38"/>
  <c r="AJ94" i="38" s="1"/>
  <c r="AK94" i="38" s="1"/>
  <c r="AH316" i="38"/>
  <c r="AH137" i="38"/>
  <c r="AJ382" i="38"/>
  <c r="AG464" i="38"/>
  <c r="AH464" i="38" s="1"/>
  <c r="AD290" i="38"/>
  <c r="AG36" i="38"/>
  <c r="AH36" i="38"/>
  <c r="AG17" i="38"/>
  <c r="AH17" i="38" s="1"/>
  <c r="AI17" i="38" s="1"/>
  <c r="AJ17" i="38" s="1"/>
  <c r="AK17" i="38" s="1"/>
  <c r="AH171" i="38"/>
  <c r="AH257" i="38"/>
  <c r="AJ257" i="38" s="1"/>
  <c r="AK257" i="38" s="1"/>
  <c r="AK115" i="38"/>
  <c r="AH114" i="38"/>
  <c r="AI114" i="38" s="1"/>
  <c r="AJ114" i="38" s="1"/>
  <c r="AK114" i="38" s="1"/>
  <c r="AI58" i="38"/>
  <c r="AI86" i="38"/>
  <c r="AH18" i="38"/>
  <c r="AF294" i="38"/>
  <c r="AF252" i="38"/>
  <c r="AJ70" i="38"/>
  <c r="AK70" i="38" s="1"/>
  <c r="AI347" i="38"/>
  <c r="AG233" i="38"/>
  <c r="AI233" i="38" s="1"/>
  <c r="AE367" i="38"/>
  <c r="AG340" i="38"/>
  <c r="AF178" i="38"/>
  <c r="AJ88" i="38"/>
  <c r="AF44" i="38"/>
  <c r="AF32" i="38"/>
  <c r="AH32" i="38" s="1"/>
  <c r="AI96" i="38"/>
  <c r="AJ96" i="38" s="1"/>
  <c r="AK96" i="38" s="1"/>
  <c r="AK83" i="38"/>
  <c r="AD9" i="38"/>
  <c r="AG277" i="38"/>
  <c r="AH277" i="38" s="1"/>
  <c r="AI277" i="38" s="1"/>
  <c r="AF148" i="38"/>
  <c r="AG148" i="38" s="1"/>
  <c r="AJ75" i="38"/>
  <c r="AK75" i="38" s="1"/>
  <c r="AK53" i="38"/>
  <c r="AF408" i="38"/>
  <c r="AI430" i="38"/>
  <c r="AK430" i="38" s="1"/>
  <c r="AI345" i="38"/>
  <c r="AJ345" i="38" s="1"/>
  <c r="AK345" i="38" s="1"/>
  <c r="AH477" i="38"/>
  <c r="AI477" i="38" s="1"/>
  <c r="AJ477" i="38" s="1"/>
  <c r="AF385" i="38"/>
  <c r="AG650" i="38"/>
  <c r="AK650" i="38" s="1"/>
  <c r="AF482" i="38"/>
  <c r="AE293" i="38"/>
  <c r="AE579" i="38"/>
  <c r="AE491" i="38"/>
  <c r="AG29" i="38"/>
  <c r="AE328" i="38"/>
  <c r="AI199" i="38"/>
  <c r="AK331" i="38"/>
  <c r="AG471" i="38"/>
  <c r="AH723" i="38"/>
  <c r="AG657" i="38"/>
  <c r="AD365" i="38"/>
  <c r="AI521" i="38"/>
  <c r="AD381" i="38"/>
  <c r="AD461" i="38"/>
  <c r="AF392" i="38"/>
  <c r="AG573" i="38"/>
  <c r="AH69" i="38"/>
  <c r="AI69" i="38" s="1"/>
  <c r="AF620" i="38"/>
  <c r="AH620" i="38" s="1"/>
  <c r="AF454" i="38"/>
  <c r="AG644" i="38"/>
  <c r="AF475" i="38"/>
  <c r="AE260" i="38"/>
  <c r="AF260" i="38" s="1"/>
  <c r="AI442" i="38"/>
  <c r="AJ442" i="38" s="1"/>
  <c r="AF269" i="38"/>
  <c r="AF198" i="38"/>
  <c r="AF161" i="38"/>
  <c r="AG270" i="38"/>
  <c r="AH270" i="38" s="1"/>
  <c r="AK574" i="38"/>
  <c r="AF21" i="38"/>
  <c r="AH336" i="38"/>
  <c r="AI125" i="38"/>
  <c r="AH265" i="38"/>
  <c r="AI265" i="38" s="1"/>
  <c r="AG474" i="38"/>
  <c r="AH474" i="38" s="1"/>
  <c r="AI60" i="38"/>
  <c r="AJ219" i="38"/>
  <c r="AK219" i="38" s="1"/>
  <c r="AE152" i="38"/>
  <c r="AF152" i="38" s="1"/>
  <c r="AI226" i="38"/>
  <c r="AJ226" i="38" s="1"/>
  <c r="AK226" i="38" s="1"/>
  <c r="AH268" i="38"/>
  <c r="AJ268" i="38" s="1"/>
  <c r="AF151" i="38"/>
  <c r="AE130" i="38"/>
  <c r="AF130" i="38"/>
  <c r="AI283" i="38"/>
  <c r="AF176" i="38"/>
  <c r="AJ95" i="38"/>
  <c r="AF157" i="38"/>
  <c r="AG157" i="38" s="1"/>
  <c r="AH116" i="38"/>
  <c r="AF7" i="38"/>
  <c r="AE191" i="38"/>
  <c r="AF383" i="38"/>
  <c r="AE162" i="38"/>
  <c r="AF162" i="38" s="1"/>
  <c r="AH360" i="38"/>
  <c r="AI360" i="38" s="1"/>
  <c r="AJ360" i="38" s="1"/>
  <c r="AI316" i="38"/>
  <c r="AJ316" i="38" s="1"/>
  <c r="AK316" i="38" s="1"/>
  <c r="AK382" i="38"/>
  <c r="AE348" i="38"/>
  <c r="AF348" i="38" s="1"/>
  <c r="AE369" i="38"/>
  <c r="AE376" i="38"/>
  <c r="AE290" i="38"/>
  <c r="AF367" i="38"/>
  <c r="AF431" i="38"/>
  <c r="AH108" i="38"/>
  <c r="AE362" i="38"/>
  <c r="AH210" i="38"/>
  <c r="AI210" i="38" s="1"/>
  <c r="AJ210" i="38" s="1"/>
  <c r="AK210" i="38" s="1"/>
  <c r="AG58" i="38"/>
  <c r="AH58" i="38"/>
  <c r="AF132" i="38"/>
  <c r="AK132" i="38" s="1"/>
  <c r="AE142" i="38"/>
  <c r="AJ84" i="38"/>
  <c r="AK84" i="38" s="1"/>
  <c r="AJ86" i="38"/>
  <c r="AK86" i="38" s="1"/>
  <c r="AD413" i="38"/>
  <c r="AI203" i="38"/>
  <c r="AJ203" i="38" s="1"/>
  <c r="AK203" i="38" s="1"/>
  <c r="AG187" i="38"/>
  <c r="AK88" i="38"/>
  <c r="AG306" i="38"/>
  <c r="AG217" i="38"/>
  <c r="AG278" i="38"/>
  <c r="AH43" i="38"/>
  <c r="AJ87" i="38"/>
  <c r="AK87" i="38" s="1"/>
  <c r="AH246" i="38"/>
  <c r="AH5" i="38"/>
  <c r="AD428" i="38"/>
  <c r="AE524" i="38"/>
  <c r="AE238" i="38"/>
  <c r="AF238" i="38"/>
  <c r="AD333" i="38"/>
  <c r="AG172" i="38"/>
  <c r="AE134" i="38"/>
  <c r="AG134" i="38"/>
  <c r="AF134" i="38"/>
  <c r="AH111" i="38"/>
  <c r="AI111" i="38" s="1"/>
  <c r="AJ111" i="38" s="1"/>
  <c r="AI182" i="38"/>
  <c r="AJ182" i="38" s="1"/>
  <c r="AK182" i="38" s="1"/>
  <c r="AH403" i="38"/>
  <c r="AI51" i="38"/>
  <c r="AG99" i="38"/>
  <c r="AH99" i="38" s="1"/>
  <c r="AI99" i="38" s="1"/>
  <c r="AJ99" i="38" s="1"/>
  <c r="AE374" i="38"/>
  <c r="AF374" i="38" s="1"/>
  <c r="AH33" i="38"/>
  <c r="AI33" i="38" s="1"/>
  <c r="AG294" i="38"/>
  <c r="AH233" i="38"/>
  <c r="AG140" i="38"/>
  <c r="AI443" i="38"/>
  <c r="AF254" i="38"/>
  <c r="AF261" i="38"/>
  <c r="AH415" i="38"/>
  <c r="AI415" i="38" s="1"/>
  <c r="AI61" i="38"/>
  <c r="AJ61" i="38" s="1"/>
  <c r="AK61" i="38" s="1"/>
  <c r="AE462" i="38"/>
  <c r="AH704" i="38"/>
  <c r="AI704" i="38" s="1"/>
  <c r="AJ704" i="38" s="1"/>
  <c r="AK704" i="38" s="1"/>
  <c r="AE326" i="38"/>
  <c r="AE577" i="38"/>
  <c r="AG387" i="38"/>
  <c r="AG179" i="38"/>
  <c r="AE227" i="38"/>
  <c r="AD154" i="38"/>
  <c r="AF284" i="38"/>
  <c r="AD218" i="38"/>
  <c r="AE218" i="38" s="1"/>
  <c r="AF342" i="38"/>
  <c r="AG342" i="38" s="1"/>
  <c r="AH342" i="38" s="1"/>
  <c r="AD538" i="38"/>
  <c r="AI455" i="38"/>
  <c r="AG620" i="38"/>
  <c r="AD524" i="38"/>
  <c r="AF279" i="38"/>
  <c r="AH279" i="38" s="1"/>
  <c r="AG279" i="38"/>
  <c r="AG238" i="38"/>
  <c r="AH387" i="38"/>
  <c r="AD202" i="38"/>
  <c r="AE202" i="38"/>
  <c r="AF202" i="38" s="1"/>
  <c r="AK37" i="38"/>
  <c r="AE167" i="38"/>
  <c r="AF167" i="38" s="1"/>
  <c r="AG475" i="38"/>
  <c r="AG352" i="38"/>
  <c r="AD511" i="38"/>
  <c r="AE511" i="38" s="1"/>
  <c r="AE264" i="38"/>
  <c r="AJ347" i="38"/>
  <c r="AK347" i="38" s="1"/>
  <c r="AG93" i="38"/>
  <c r="AH93" i="38" s="1"/>
  <c r="AI93" i="38" s="1"/>
  <c r="AF183" i="38"/>
  <c r="AF142" i="38"/>
  <c r="AI109" i="38"/>
  <c r="AJ109" i="38" s="1"/>
  <c r="AK109" i="38" s="1"/>
  <c r="AD409" i="38"/>
  <c r="AG444" i="38"/>
  <c r="AG332" i="38"/>
  <c r="AD421" i="38"/>
  <c r="AE195" i="38"/>
  <c r="AG32" i="38"/>
  <c r="AI39" i="38"/>
  <c r="AH39" i="38"/>
  <c r="AH144" i="38"/>
  <c r="AF320" i="38"/>
  <c r="AG320" i="38" s="1"/>
  <c r="AH320" i="38" s="1"/>
  <c r="AI320" i="38" s="1"/>
  <c r="AF403" i="38"/>
  <c r="AI403" i="38" s="1"/>
  <c r="AI304" i="38"/>
  <c r="AJ304" i="38" s="1"/>
  <c r="AK304" i="38" s="1"/>
  <c r="AF271" i="38"/>
  <c r="AH295" i="38"/>
  <c r="AI295" i="38" s="1"/>
  <c r="AF249" i="38"/>
  <c r="AI34" i="38"/>
  <c r="AJ34" i="38" s="1"/>
  <c r="AK34" i="38" s="1"/>
  <c r="AH34" i="38"/>
  <c r="AH132" i="38"/>
  <c r="AH48" i="38"/>
  <c r="AE450" i="38"/>
  <c r="AF450" i="38" s="1"/>
  <c r="AF458" i="38"/>
  <c r="AG458" i="38" s="1"/>
  <c r="AH458" i="38" s="1"/>
  <c r="AI458" i="38" s="1"/>
  <c r="AE522" i="38"/>
  <c r="AF207" i="38"/>
  <c r="AJ407" i="38"/>
  <c r="AK407" i="38" s="1"/>
  <c r="AG119" i="38"/>
  <c r="AH119" i="38" s="1"/>
  <c r="AI119" i="38" s="1"/>
  <c r="AJ119" i="38" s="1"/>
  <c r="AH120" i="38"/>
  <c r="AI120" i="38" s="1"/>
  <c r="AG4" i="38"/>
  <c r="AE253" i="38"/>
  <c r="AH225" i="38"/>
  <c r="AE287" i="38"/>
  <c r="AF373" i="38"/>
  <c r="AK123" i="38"/>
  <c r="AG24" i="38"/>
  <c r="AH24" i="38"/>
  <c r="AG44" i="38"/>
  <c r="AH44" i="38" s="1"/>
  <c r="AE596" i="38"/>
  <c r="AD530" i="38"/>
  <c r="AI77" i="38"/>
  <c r="AJ77" i="38"/>
  <c r="AE251" i="38"/>
  <c r="AI257" i="38"/>
  <c r="AF424" i="38"/>
  <c r="AG213" i="38"/>
  <c r="AG156" i="38"/>
  <c r="AH156" i="38" s="1"/>
  <c r="AI156" i="38" s="1"/>
  <c r="AI8" i="38"/>
  <c r="AH45" i="38"/>
  <c r="AI45" i="38" s="1"/>
  <c r="AJ46" i="38"/>
  <c r="AK46" i="38" s="1"/>
  <c r="AG28" i="38"/>
  <c r="AH28" i="38" s="1"/>
  <c r="AG39" i="38"/>
  <c r="AJ39" i="38" s="1"/>
  <c r="AK41" i="38"/>
  <c r="AG11" i="38"/>
  <c r="AH11" i="38" s="1"/>
  <c r="AG335" i="38"/>
  <c r="AI447" i="38"/>
  <c r="AJ447" i="38" s="1"/>
  <c r="AK447" i="38" s="1"/>
  <c r="AF138" i="38"/>
  <c r="AG138" i="38" s="1"/>
  <c r="AJ47" i="38"/>
  <c r="AK47" i="38" s="1"/>
  <c r="AG151" i="38"/>
  <c r="AF173" i="38"/>
  <c r="AJ82" i="38"/>
  <c r="AK82" i="38" s="1"/>
  <c r="AF200" i="38"/>
  <c r="AG200" i="38" s="1"/>
  <c r="AJ150" i="38"/>
  <c r="AK692" i="38"/>
  <c r="AE487" i="38"/>
  <c r="AH650" i="38"/>
  <c r="AI650" i="38" s="1"/>
  <c r="AJ650" i="38" s="1"/>
  <c r="AF656" i="38"/>
  <c r="AG656" i="38" s="1"/>
  <c r="AG642" i="38"/>
  <c r="AF293" i="38"/>
  <c r="AI576" i="38"/>
  <c r="AE672" i="38"/>
  <c r="AF561" i="38"/>
  <c r="AG561" i="38" s="1"/>
  <c r="AH561" i="38" s="1"/>
  <c r="AF136" i="38"/>
  <c r="AG136" i="38" s="1"/>
  <c r="AF276" i="38"/>
  <c r="AH235" i="38"/>
  <c r="AH163" i="38"/>
  <c r="AI163" i="38" s="1"/>
  <c r="AG163" i="38"/>
  <c r="AJ163" i="38" s="1"/>
  <c r="AK163" i="38" s="1"/>
  <c r="AG160" i="38"/>
  <c r="AH160" i="38" s="1"/>
  <c r="AG63" i="38"/>
  <c r="AH63" i="38" s="1"/>
  <c r="AE538" i="38"/>
  <c r="AE381" i="38"/>
  <c r="AH614" i="38"/>
  <c r="AE398" i="38"/>
  <c r="AG309" i="38"/>
  <c r="AF101" i="38"/>
  <c r="AH455" i="38"/>
  <c r="AJ455" i="38" s="1"/>
  <c r="AH483" i="38"/>
  <c r="AG91" i="38"/>
  <c r="AF91" i="38"/>
  <c r="AD390" i="38"/>
  <c r="AE390" i="38" s="1"/>
  <c r="AF390" i="38"/>
  <c r="AG390" i="38" s="1"/>
  <c r="AH644" i="38"/>
  <c r="AI644" i="38" s="1"/>
  <c r="AJ644" i="38" s="1"/>
  <c r="AK644" i="38" s="1"/>
  <c r="AH475" i="38"/>
  <c r="AI475" i="38" s="1"/>
  <c r="AF258" i="38"/>
  <c r="AG317" i="38"/>
  <c r="AF301" i="38"/>
  <c r="AG301" i="38" s="1"/>
  <c r="AH301" i="38" s="1"/>
  <c r="AI301" i="38" s="1"/>
  <c r="AJ301" i="38" s="1"/>
  <c r="AJ430" i="38"/>
  <c r="AD234" i="38"/>
  <c r="AE234" i="38" s="1"/>
  <c r="AE284" i="38"/>
  <c r="AE350" i="38"/>
  <c r="AJ97" i="38"/>
  <c r="AK97" i="38" s="1"/>
  <c r="AF237" i="38"/>
  <c r="AF444" i="38"/>
  <c r="AH444" i="38" s="1"/>
  <c r="AH332" i="38"/>
  <c r="AD175" i="38"/>
  <c r="AE185" i="38"/>
  <c r="AF185" i="38" s="1"/>
  <c r="AG185" i="38" s="1"/>
  <c r="AD153" i="38"/>
  <c r="AE153" i="38" s="1"/>
  <c r="AH194" i="38"/>
  <c r="AI194" i="38" s="1"/>
  <c r="AJ194" i="38" s="1"/>
  <c r="AK194" i="38" s="1"/>
  <c r="AG393" i="38"/>
  <c r="AH393" i="38" s="1"/>
  <c r="AH441" i="38"/>
  <c r="AI441" i="38" s="1"/>
  <c r="AG403" i="38"/>
  <c r="AI95" i="38"/>
  <c r="AJ56" i="38"/>
  <c r="AK56" i="38" s="1"/>
  <c r="AE405" i="38"/>
  <c r="AE438" i="38"/>
  <c r="AJ438" i="38" s="1"/>
  <c r="AK438" i="38" s="1"/>
  <c r="AF208" i="38"/>
  <c r="AJ68" i="38"/>
  <c r="AK68" i="38" s="1"/>
  <c r="AH399" i="38"/>
  <c r="AF540" i="38"/>
  <c r="AG540" i="38" s="1"/>
  <c r="AH540" i="38" s="1"/>
  <c r="AJ370" i="38"/>
  <c r="AK370" i="38" s="1"/>
  <c r="AE396" i="38"/>
  <c r="AF396" i="38" s="1"/>
  <c r="AD459" i="38"/>
  <c r="AI104" i="38"/>
  <c r="AK100" i="38"/>
  <c r="AD214" i="38"/>
  <c r="AG564" i="38"/>
  <c r="AD325" i="38"/>
  <c r="AE325" i="38" s="1"/>
  <c r="AF359" i="38"/>
  <c r="AG359" i="38" s="1"/>
  <c r="AF377" i="38"/>
  <c r="AG377" i="38" s="1"/>
  <c r="AH377" i="38" s="1"/>
  <c r="AI377" i="38" s="1"/>
  <c r="AI139" i="38"/>
  <c r="AD362" i="38"/>
  <c r="AE463" i="38"/>
  <c r="AF263" i="38"/>
  <c r="AH90" i="38"/>
  <c r="AI90" i="38" s="1"/>
  <c r="AJ90" i="38" s="1"/>
  <c r="AK90" i="38" s="1"/>
  <c r="AJ13" i="38"/>
  <c r="AK13" i="38" s="1"/>
  <c r="AH40" i="38"/>
  <c r="AD223" i="38"/>
  <c r="AH236" i="38"/>
  <c r="AI171" i="38"/>
  <c r="AH199" i="38"/>
  <c r="AJ199" i="38" s="1"/>
  <c r="AK199" i="38" s="1"/>
  <c r="AF426" i="38"/>
  <c r="AD541" i="38"/>
  <c r="AF256" i="38"/>
  <c r="AK150" i="38"/>
  <c r="AG460" i="38"/>
  <c r="AJ106" i="38"/>
  <c r="AK106" i="38" s="1"/>
  <c r="AH548" i="38"/>
  <c r="AE457" i="38"/>
  <c r="AF457" i="38" s="1"/>
  <c r="AG457" i="38" s="1"/>
  <c r="AD285" i="38"/>
  <c r="AH526" i="38"/>
  <c r="AD313" i="38"/>
  <c r="AJ98" i="38"/>
  <c r="AK98" i="38" s="1"/>
  <c r="AF700" i="38"/>
  <c r="AG700" i="38" s="1"/>
  <c r="AH311" i="38"/>
  <c r="AH631" i="38"/>
  <c r="AF636" i="38"/>
  <c r="AF166" i="38"/>
  <c r="AG166" i="38" s="1"/>
  <c r="AG101" i="38"/>
  <c r="AI483" i="38"/>
  <c r="AJ483" i="38" s="1"/>
  <c r="AF243" i="38"/>
  <c r="AG243" i="38"/>
  <c r="AI243" i="38" s="1"/>
  <c r="AH243" i="38"/>
  <c r="AF299" i="38"/>
  <c r="AF329" i="38"/>
  <c r="AG426" i="38"/>
  <c r="AH426" i="38" s="1"/>
  <c r="AI426" i="38" s="1"/>
  <c r="AD466" i="38"/>
  <c r="AF495" i="38"/>
  <c r="AH317" i="38"/>
  <c r="AE417" i="38"/>
  <c r="AF189" i="38"/>
  <c r="AF378" i="38"/>
  <c r="AE333" i="38"/>
  <c r="AF400" i="38"/>
  <c r="AD491" i="38"/>
  <c r="AD389" i="38"/>
  <c r="AE389" i="38" s="1"/>
  <c r="AG170" i="38"/>
  <c r="AH170" i="38" s="1"/>
  <c r="AI170" i="38" s="1"/>
  <c r="AD350" i="38"/>
  <c r="AG384" i="38"/>
  <c r="AH384" i="38" s="1"/>
  <c r="AE421" i="38"/>
  <c r="AG165" i="38"/>
  <c r="AE221" i="38"/>
  <c r="AI132" i="38"/>
  <c r="AE645" i="38"/>
  <c r="AG271" i="38"/>
  <c r="AH271" i="38" s="1"/>
  <c r="AD247" i="38"/>
  <c r="AF35" i="38"/>
  <c r="AG35" i="38" s="1"/>
  <c r="AH131" i="38"/>
  <c r="AI131" i="38" s="1"/>
  <c r="AF522" i="38"/>
  <c r="AG360" i="38"/>
  <c r="AJ334" i="38"/>
  <c r="AK334" i="38" s="1"/>
  <c r="AF321" i="38"/>
  <c r="AG396" i="38"/>
  <c r="AE467" i="38"/>
  <c r="AE197" i="38"/>
  <c r="AF323" i="38"/>
  <c r="AI27" i="38"/>
  <c r="AE274" i="38"/>
  <c r="AI298" i="38"/>
  <c r="AI314" i="38"/>
  <c r="AI30" i="38"/>
  <c r="AJ30" i="38" s="1"/>
  <c r="AH349" i="38"/>
  <c r="AI349" i="38" s="1"/>
  <c r="AH66" i="38"/>
  <c r="AG129" i="38"/>
  <c r="AF6" i="38"/>
  <c r="AH16" i="38"/>
  <c r="AG450" i="38"/>
  <c r="AH450" i="38" s="1"/>
  <c r="AI450" i="38" s="1"/>
  <c r="AJ450" i="38" s="1"/>
  <c r="AG311" i="38"/>
  <c r="AE124" i="38"/>
  <c r="AF427" i="38"/>
  <c r="AE397" i="38"/>
  <c r="AG338" i="38"/>
  <c r="AG15" i="38"/>
  <c r="AH213" i="38"/>
  <c r="AI213" i="38" s="1"/>
  <c r="AJ213" i="38" s="1"/>
  <c r="AI108" i="38"/>
  <c r="AG337" i="38"/>
  <c r="AJ54" i="38"/>
  <c r="AK54" i="38" s="1"/>
  <c r="AH344" i="38"/>
  <c r="AJ139" i="38"/>
  <c r="AK139" i="38" s="1"/>
  <c r="AE282" i="38"/>
  <c r="AE324" i="38"/>
  <c r="AG16" i="38"/>
  <c r="AI16" i="38" s="1"/>
  <c r="AD193" i="38"/>
  <c r="AD354" i="38"/>
  <c r="AE354" i="38" s="1"/>
  <c r="AI72" i="38"/>
  <c r="AJ72" i="38" s="1"/>
  <c r="AK72" i="38" s="1"/>
  <c r="AG133" i="38"/>
  <c r="AJ118" i="38"/>
  <c r="AK118" i="38" s="1"/>
  <c r="AH113" i="38"/>
  <c r="AI113" i="38" s="1"/>
  <c r="AJ113" i="38" s="1"/>
  <c r="AK113" i="38" s="1"/>
  <c r="AD169" i="38"/>
  <c r="AF286" i="38"/>
  <c r="AE375" i="38"/>
  <c r="AG135" i="38"/>
  <c r="AF240" i="38"/>
  <c r="AE207" i="38"/>
  <c r="AD207" i="38"/>
  <c r="AE239" i="38"/>
  <c r="AF239" i="38" s="1"/>
  <c r="AG239" i="38" s="1"/>
  <c r="AH239" i="38" s="1"/>
  <c r="AI239" i="38" s="1"/>
  <c r="AH51" i="38"/>
  <c r="AJ51" i="38" s="1"/>
  <c r="AG205" i="38"/>
  <c r="AD181" i="38"/>
  <c r="AE181" i="38" s="1"/>
  <c r="AF177" i="38"/>
  <c r="AG20" i="38"/>
  <c r="AE126" i="38"/>
  <c r="XEX145" i="8"/>
  <c r="XEX146" i="8" s="1"/>
  <c r="XEX149" i="8"/>
  <c r="XEX148" i="8"/>
  <c r="XEW169" i="8"/>
  <c r="AK233" i="38" l="1"/>
  <c r="AI216" i="38"/>
  <c r="AJ216" i="38" s="1"/>
  <c r="AK216" i="38" s="1"/>
  <c r="AJ233" i="38"/>
  <c r="AJ391" i="38"/>
  <c r="AK391" i="38" s="1"/>
  <c r="AI391" i="38"/>
  <c r="AK736" i="38"/>
  <c r="AI498" i="38"/>
  <c r="AJ498" i="38" s="1"/>
  <c r="AK498" i="38" s="1"/>
  <c r="AH359" i="38"/>
  <c r="AI359" i="38" s="1"/>
  <c r="AJ540" i="38"/>
  <c r="AI540" i="38"/>
  <c r="AI444" i="38"/>
  <c r="AK444" i="38" s="1"/>
  <c r="AI63" i="38"/>
  <c r="AJ63" i="38" s="1"/>
  <c r="AK63" i="38" s="1"/>
  <c r="AH253" i="38"/>
  <c r="AK443" i="38"/>
  <c r="AH149" i="38"/>
  <c r="AI149" i="38" s="1"/>
  <c r="AH280" i="38"/>
  <c r="AI280" i="38" s="1"/>
  <c r="AG280" i="38"/>
  <c r="AG211" i="38"/>
  <c r="AI211" i="38" s="1"/>
  <c r="AJ12" i="38"/>
  <c r="AK12" i="38" s="1"/>
  <c r="AJ595" i="38"/>
  <c r="AK595" i="38" s="1"/>
  <c r="AJ451" i="38"/>
  <c r="AK451" i="38" s="1"/>
  <c r="AK756" i="38"/>
  <c r="AJ117" i="38"/>
  <c r="AK117" i="38" s="1"/>
  <c r="AJ616" i="38"/>
  <c r="AI745" i="38"/>
  <c r="AJ745" i="38" s="1"/>
  <c r="AK745" i="38" s="1"/>
  <c r="AI308" i="38"/>
  <c r="AJ586" i="38"/>
  <c r="AK586" i="38"/>
  <c r="AH231" i="38"/>
  <c r="AG231" i="38"/>
  <c r="AI231" i="38" s="1"/>
  <c r="AJ231" i="38" s="1"/>
  <c r="AK231" i="38" s="1"/>
  <c r="AI128" i="38"/>
  <c r="AJ128" i="38" s="1"/>
  <c r="AH128" i="38"/>
  <c r="AK128" i="38" s="1"/>
  <c r="AH539" i="38"/>
  <c r="AH448" i="38"/>
  <c r="AJ243" i="38"/>
  <c r="AK213" i="38"/>
  <c r="AI342" i="38"/>
  <c r="AJ342" i="38"/>
  <c r="AK342" i="38" s="1"/>
  <c r="AH162" i="38"/>
  <c r="AG162" i="38"/>
  <c r="AI162" i="38" s="1"/>
  <c r="AJ162" i="38" s="1"/>
  <c r="AK162" i="38" s="1"/>
  <c r="AK283" i="38"/>
  <c r="AJ32" i="38"/>
  <c r="AK32" i="38" s="1"/>
  <c r="AI32" i="38"/>
  <c r="AH318" i="38"/>
  <c r="AI318" i="38" s="1"/>
  <c r="AG357" i="38"/>
  <c r="AH357" i="38" s="1"/>
  <c r="AI357" i="38" s="1"/>
  <c r="AJ357" i="38" s="1"/>
  <c r="AJ401" i="38"/>
  <c r="AJ394" i="38"/>
  <c r="AK394" i="38" s="1"/>
  <c r="AH551" i="38"/>
  <c r="AI551" i="38"/>
  <c r="AJ551" i="38" s="1"/>
  <c r="AK551" i="38" s="1"/>
  <c r="AH597" i="38"/>
  <c r="AI597" i="38" s="1"/>
  <c r="AJ597" i="38" s="1"/>
  <c r="AK597" i="38" s="1"/>
  <c r="AH490" i="38"/>
  <c r="AI490" i="38" s="1"/>
  <c r="AJ426" i="38"/>
  <c r="AJ120" i="38"/>
  <c r="AK120" i="38"/>
  <c r="AF511" i="38"/>
  <c r="AH511" i="38" s="1"/>
  <c r="AI511" i="38" s="1"/>
  <c r="AJ511" i="38" s="1"/>
  <c r="AK511" i="38" s="1"/>
  <c r="AJ474" i="38"/>
  <c r="AK474" i="38" s="1"/>
  <c r="AI474" i="38"/>
  <c r="AG267" i="38"/>
  <c r="AH267" i="38" s="1"/>
  <c r="AI267" i="38" s="1"/>
  <c r="AJ267" i="38" s="1"/>
  <c r="AK267" i="38" s="1"/>
  <c r="AG388" i="38"/>
  <c r="AJ566" i="38"/>
  <c r="AK566" i="38" s="1"/>
  <c r="AG425" i="38"/>
  <c r="AH457" i="38"/>
  <c r="AJ457" i="38" s="1"/>
  <c r="AK411" i="38"/>
  <c r="AI714" i="38"/>
  <c r="AK760" i="38"/>
  <c r="AH148" i="38"/>
  <c r="AI148" i="38"/>
  <c r="AK664" i="38"/>
  <c r="AK477" i="38"/>
  <c r="AI747" i="38"/>
  <c r="AJ747" i="38" s="1"/>
  <c r="AK747" i="38" s="1"/>
  <c r="AH563" i="38"/>
  <c r="AI563" i="38"/>
  <c r="AI740" i="38"/>
  <c r="AI315" i="38"/>
  <c r="AJ315" i="38"/>
  <c r="AK315" i="38" s="1"/>
  <c r="AJ693" i="38"/>
  <c r="AK693" i="38" s="1"/>
  <c r="AJ509" i="38"/>
  <c r="AK509" i="38" s="1"/>
  <c r="AI681" i="38"/>
  <c r="AJ681" i="38" s="1"/>
  <c r="AK681" i="38" s="1"/>
  <c r="AG520" i="38"/>
  <c r="AH520" i="38" s="1"/>
  <c r="AI520" i="38"/>
  <c r="AJ520" i="38"/>
  <c r="AK520" i="38" s="1"/>
  <c r="AI279" i="38"/>
  <c r="AJ279" i="38" s="1"/>
  <c r="AK279" i="38" s="1"/>
  <c r="AH346" i="38"/>
  <c r="AI346" i="38" s="1"/>
  <c r="AJ346" i="38" s="1"/>
  <c r="AK346" i="38" s="1"/>
  <c r="AG346" i="38"/>
  <c r="AK243" i="38"/>
  <c r="AF234" i="38"/>
  <c r="AK39" i="38"/>
  <c r="AG167" i="38"/>
  <c r="AH167" i="38" s="1"/>
  <c r="AI167" i="38" s="1"/>
  <c r="AJ167" i="38"/>
  <c r="AK167" i="38" s="1"/>
  <c r="AG260" i="38"/>
  <c r="AH260" i="38" s="1"/>
  <c r="AI260" i="38" s="1"/>
  <c r="AJ260" i="38" s="1"/>
  <c r="AK260" i="38" s="1"/>
  <c r="AJ415" i="38"/>
  <c r="AK415" i="38" s="1"/>
  <c r="AJ630" i="38"/>
  <c r="AK630" i="38" s="1"/>
  <c r="AK647" i="38"/>
  <c r="AH322" i="38"/>
  <c r="AI322" i="38" s="1"/>
  <c r="AG322" i="38"/>
  <c r="AH433" i="38"/>
  <c r="AI433" i="38" s="1"/>
  <c r="AK654" i="38"/>
  <c r="AK763" i="38"/>
  <c r="AH758" i="38"/>
  <c r="AI758" i="38"/>
  <c r="AJ758" i="38" s="1"/>
  <c r="AK758" i="38" s="1"/>
  <c r="AI493" i="38"/>
  <c r="AJ493" i="38" s="1"/>
  <c r="AK493" i="38" s="1"/>
  <c r="AJ754" i="38"/>
  <c r="AJ295" i="38"/>
  <c r="AK295" i="38" s="1"/>
  <c r="AJ475" i="38"/>
  <c r="AK475" i="38" s="1"/>
  <c r="AG510" i="38"/>
  <c r="AK510" i="38" s="1"/>
  <c r="AH587" i="38"/>
  <c r="AI553" i="38"/>
  <c r="AJ484" i="38"/>
  <c r="AK484" i="38"/>
  <c r="AI707" i="38"/>
  <c r="AH707" i="38"/>
  <c r="AE633" i="38"/>
  <c r="AH165" i="38"/>
  <c r="AI165" i="38" s="1"/>
  <c r="AJ165" i="38" s="1"/>
  <c r="AK165" i="38" s="1"/>
  <c r="AI144" i="38"/>
  <c r="AJ144" i="38" s="1"/>
  <c r="AK144" i="38" s="1"/>
  <c r="AG237" i="38"/>
  <c r="AE627" i="38"/>
  <c r="AF627" i="38" s="1"/>
  <c r="AI601" i="38"/>
  <c r="AJ601" i="38" s="1"/>
  <c r="AK601" i="38" s="1"/>
  <c r="AG542" i="38"/>
  <c r="AH542" i="38" s="1"/>
  <c r="AJ521" i="38"/>
  <c r="AK521" i="38" s="1"/>
  <c r="AE534" i="38"/>
  <c r="AG534" i="38" s="1"/>
  <c r="AF534" i="38"/>
  <c r="AF730" i="38"/>
  <c r="AG730" i="38" s="1"/>
  <c r="AG651" i="38"/>
  <c r="AH651" i="38" s="1"/>
  <c r="AH294" i="38"/>
  <c r="AE609" i="38"/>
  <c r="AE603" i="38"/>
  <c r="AI222" i="38"/>
  <c r="AJ222" i="38" s="1"/>
  <c r="AK222" i="38" s="1"/>
  <c r="AH592" i="38"/>
  <c r="AI592" i="38" s="1"/>
  <c r="AI750" i="38"/>
  <c r="AJ750" i="38" s="1"/>
  <c r="AK750" i="38" s="1"/>
  <c r="AJ473" i="38"/>
  <c r="AK473" i="38" s="1"/>
  <c r="AJ403" i="38"/>
  <c r="AK403" i="38" s="1"/>
  <c r="AK239" i="38"/>
  <c r="AF274" i="38"/>
  <c r="AG321" i="38"/>
  <c r="AH321" i="38"/>
  <c r="AG378" i="38"/>
  <c r="AH378" i="38"/>
  <c r="AE247" i="38"/>
  <c r="AF247" i="38" s="1"/>
  <c r="AH238" i="38"/>
  <c r="AI238" i="38" s="1"/>
  <c r="AJ238" i="38" s="1"/>
  <c r="AK238" i="38" s="1"/>
  <c r="AF672" i="38"/>
  <c r="AH656" i="38"/>
  <c r="AI656" i="38"/>
  <c r="AH138" i="38"/>
  <c r="AF325" i="38"/>
  <c r="AI24" i="38"/>
  <c r="AG398" i="38"/>
  <c r="AG207" i="38"/>
  <c r="AH207" i="38" s="1"/>
  <c r="AJ33" i="38"/>
  <c r="AK33" i="38" s="1"/>
  <c r="AJ104" i="38"/>
  <c r="AK104" i="38" s="1"/>
  <c r="AJ187" i="38"/>
  <c r="AK187" i="38" s="1"/>
  <c r="AH187" i="38"/>
  <c r="AI187" i="38" s="1"/>
  <c r="AJ108" i="38"/>
  <c r="AK108" i="38" s="1"/>
  <c r="AG130" i="38"/>
  <c r="AK268" i="38"/>
  <c r="AG454" i="38"/>
  <c r="AH454" i="38" s="1"/>
  <c r="AE461" i="38"/>
  <c r="AG256" i="38"/>
  <c r="AH157" i="38"/>
  <c r="AE409" i="38"/>
  <c r="AJ125" i="38"/>
  <c r="AK125" i="38" s="1"/>
  <c r="AI253" i="38"/>
  <c r="AI103" i="38"/>
  <c r="AJ58" i="38"/>
  <c r="AK58" i="38" s="1"/>
  <c r="AH191" i="38"/>
  <c r="AI191" i="38" s="1"/>
  <c r="AJ191" i="38" s="1"/>
  <c r="AK191" i="38" s="1"/>
  <c r="AJ283" i="38"/>
  <c r="AJ444" i="38"/>
  <c r="AE248" i="38"/>
  <c r="AJ458" i="38"/>
  <c r="AK458" i="38" s="1"/>
  <c r="AH719" i="38"/>
  <c r="AI719" i="38" s="1"/>
  <c r="AJ719" i="38" s="1"/>
  <c r="AK719" i="38" s="1"/>
  <c r="AJ414" i="38"/>
  <c r="AG588" i="38"/>
  <c r="AH588" i="38" s="1"/>
  <c r="AI588" i="38" s="1"/>
  <c r="AJ588" i="38" s="1"/>
  <c r="AK588" i="38" s="1"/>
  <c r="AG636" i="38"/>
  <c r="AH636" i="38" s="1"/>
  <c r="AI636" i="38" s="1"/>
  <c r="AI539" i="38"/>
  <c r="AF201" i="38"/>
  <c r="AG201" i="38" s="1"/>
  <c r="AH201" i="38" s="1"/>
  <c r="AI201" i="38" s="1"/>
  <c r="AJ201" i="38" s="1"/>
  <c r="AK201" i="38" s="1"/>
  <c r="AG688" i="38"/>
  <c r="AH688" i="38" s="1"/>
  <c r="AH449" i="38"/>
  <c r="AE525" i="38"/>
  <c r="AF525" i="38" s="1"/>
  <c r="AG6" i="38"/>
  <c r="AH6" i="38" s="1"/>
  <c r="AI6" i="38" s="1"/>
  <c r="AH544" i="38"/>
  <c r="AI544" i="38" s="1"/>
  <c r="AI548" i="38"/>
  <c r="AJ548" i="38" s="1"/>
  <c r="AK548" i="38" s="1"/>
  <c r="AH732" i="38"/>
  <c r="AI732" i="38" s="1"/>
  <c r="AJ732" i="38" s="1"/>
  <c r="AK732" i="38" s="1"/>
  <c r="AG488" i="38"/>
  <c r="AH629" i="38"/>
  <c r="AI629" i="38" s="1"/>
  <c r="AJ629" i="38" s="1"/>
  <c r="AK629" i="38" s="1"/>
  <c r="AJ733" i="38"/>
  <c r="AK733" i="38" s="1"/>
  <c r="AJ16" i="38"/>
  <c r="AK16" i="38" s="1"/>
  <c r="AH514" i="38"/>
  <c r="AI514" i="38" s="1"/>
  <c r="AJ514" i="38" s="1"/>
  <c r="AG722" i="38"/>
  <c r="AE543" i="38"/>
  <c r="AF288" i="38"/>
  <c r="AG288" i="38" s="1"/>
  <c r="AE619" i="38"/>
  <c r="AJ517" i="38"/>
  <c r="AG634" i="38"/>
  <c r="AJ553" i="38"/>
  <c r="AK553" i="38" s="1"/>
  <c r="AH740" i="38"/>
  <c r="AI66" i="38"/>
  <c r="AJ66" i="38" s="1"/>
  <c r="AK66" i="38" s="1"/>
  <c r="AG189" i="38"/>
  <c r="AH189" i="38" s="1"/>
  <c r="AH217" i="38"/>
  <c r="AI217" i="38" s="1"/>
  <c r="AJ217" i="38" s="1"/>
  <c r="AK217" i="38" s="1"/>
  <c r="AG404" i="38"/>
  <c r="AH404" i="38" s="1"/>
  <c r="AI209" i="38"/>
  <c r="AJ209" i="38" s="1"/>
  <c r="AK209" i="38" s="1"/>
  <c r="AI532" i="38"/>
  <c r="AJ532" i="38" s="1"/>
  <c r="AK532" i="38" s="1"/>
  <c r="AJ654" i="38"/>
  <c r="AG555" i="38"/>
  <c r="AH607" i="38"/>
  <c r="AH420" i="38"/>
  <c r="AI420" i="38" s="1"/>
  <c r="AJ420" i="38" s="1"/>
  <c r="AK420" i="38" s="1"/>
  <c r="AI533" i="38"/>
  <c r="AJ533" i="38" s="1"/>
  <c r="AK533" i="38" s="1"/>
  <c r="AK358" i="38"/>
  <c r="AH648" i="38"/>
  <c r="AG273" i="38"/>
  <c r="AH273" i="38" s="1"/>
  <c r="AI273" i="38" s="1"/>
  <c r="AJ273" i="38" s="1"/>
  <c r="AK273" i="38" s="1"/>
  <c r="AF764" i="38"/>
  <c r="AG682" i="38"/>
  <c r="AH682" i="38" s="1"/>
  <c r="AI682" i="38" s="1"/>
  <c r="AH640" i="38"/>
  <c r="AI640" i="38" s="1"/>
  <c r="AJ640" i="38" s="1"/>
  <c r="AK640" i="38" s="1"/>
  <c r="AK419" i="38"/>
  <c r="AK452" i="38"/>
  <c r="AI665" i="38"/>
  <c r="AJ665" i="38" s="1"/>
  <c r="AK665" i="38" s="1"/>
  <c r="AG445" i="38"/>
  <c r="AH445" i="38" s="1"/>
  <c r="AI445" i="38" s="1"/>
  <c r="AG465" i="38"/>
  <c r="AI410" i="38"/>
  <c r="AJ410" i="38" s="1"/>
  <c r="AK410" i="38" s="1"/>
  <c r="AG648" i="38"/>
  <c r="AE550" i="38"/>
  <c r="AF550" i="38" s="1"/>
  <c r="AG254" i="38"/>
  <c r="AH254" i="38" s="1"/>
  <c r="AI254" i="38" s="1"/>
  <c r="AF375" i="38"/>
  <c r="AH337" i="38"/>
  <c r="AI337" i="38" s="1"/>
  <c r="AJ337" i="38" s="1"/>
  <c r="AK337" i="38" s="1"/>
  <c r="AJ192" i="38"/>
  <c r="AK192" i="38" s="1"/>
  <c r="AK30" i="38"/>
  <c r="AF197" i="38"/>
  <c r="AF333" i="38"/>
  <c r="AG333" i="38" s="1"/>
  <c r="AH333" i="38" s="1"/>
  <c r="AI333" i="38" s="1"/>
  <c r="AJ333" i="38" s="1"/>
  <c r="AK333" i="38" s="1"/>
  <c r="AF389" i="38"/>
  <c r="AG389" i="38" s="1"/>
  <c r="AG293" i="38"/>
  <c r="AH293" i="38" s="1"/>
  <c r="AI293" i="38" s="1"/>
  <c r="AJ293" i="38" s="1"/>
  <c r="AK293" i="38" s="1"/>
  <c r="AH338" i="38"/>
  <c r="AI338" i="38" s="1"/>
  <c r="AJ338" i="38" s="1"/>
  <c r="AK338" i="38" s="1"/>
  <c r="AI522" i="38"/>
  <c r="AJ522" i="38" s="1"/>
  <c r="AK522" i="38" s="1"/>
  <c r="AH390" i="38"/>
  <c r="AI390" i="38" s="1"/>
  <c r="AJ390" i="38" s="1"/>
  <c r="AK390" i="38" s="1"/>
  <c r="AH460" i="38"/>
  <c r="AI460" i="38" s="1"/>
  <c r="AH20" i="38"/>
  <c r="AJ45" i="38"/>
  <c r="AK45" i="38" s="1"/>
  <c r="AG424" i="38"/>
  <c r="AI424" i="38" s="1"/>
  <c r="AJ424" i="38" s="1"/>
  <c r="AE214" i="38"/>
  <c r="AF287" i="38"/>
  <c r="AG287" i="38" s="1"/>
  <c r="AJ93" i="38"/>
  <c r="AK93" i="38" s="1"/>
  <c r="AF538" i="38"/>
  <c r="AG538" i="38" s="1"/>
  <c r="AF264" i="38"/>
  <c r="AH276" i="38"/>
  <c r="AI276" i="38" s="1"/>
  <c r="AJ276" i="38" s="1"/>
  <c r="AI387" i="38"/>
  <c r="AJ387" i="38" s="1"/>
  <c r="AK387" i="38" s="1"/>
  <c r="AE459" i="38"/>
  <c r="AF459" i="38" s="1"/>
  <c r="AG459" i="38" s="1"/>
  <c r="AE428" i="38"/>
  <c r="AF324" i="38"/>
  <c r="AG269" i="38"/>
  <c r="AH269" i="38"/>
  <c r="AI269" i="38" s="1"/>
  <c r="AJ269" i="38" s="1"/>
  <c r="AK269" i="38" s="1"/>
  <c r="AI620" i="38"/>
  <c r="AF328" i="38"/>
  <c r="AG328" i="38" s="1"/>
  <c r="AG385" i="38"/>
  <c r="AH256" i="38"/>
  <c r="AI256" i="38" s="1"/>
  <c r="AF191" i="38"/>
  <c r="AG191" i="38" s="1"/>
  <c r="AI271" i="38"/>
  <c r="AJ271" i="38" s="1"/>
  <c r="AK271" i="38" s="1"/>
  <c r="AF524" i="38"/>
  <c r="AG524" i="38" s="1"/>
  <c r="AF244" i="38"/>
  <c r="AG244" i="38"/>
  <c r="AK253" i="38"/>
  <c r="AF153" i="38"/>
  <c r="AH153" i="38" s="1"/>
  <c r="AH340" i="38"/>
  <c r="AI340" i="38" s="1"/>
  <c r="AG19" i="38"/>
  <c r="AH19" i="38" s="1"/>
  <c r="AI236" i="38"/>
  <c r="AJ236" i="38" s="1"/>
  <c r="AK236" i="38" s="1"/>
  <c r="AG153" i="38"/>
  <c r="AH275" i="38"/>
  <c r="AI275" i="38" s="1"/>
  <c r="AJ275" i="38" s="1"/>
  <c r="AK275" i="38" s="1"/>
  <c r="AG224" i="38"/>
  <c r="AH224" i="38" s="1"/>
  <c r="AI224" i="38" s="1"/>
  <c r="AJ224" i="38" s="1"/>
  <c r="AK224" i="38" s="1"/>
  <c r="AG568" i="38"/>
  <c r="AH568" i="38" s="1"/>
  <c r="AI568" i="38" s="1"/>
  <c r="AJ568" i="38" s="1"/>
  <c r="AK568" i="38" s="1"/>
  <c r="AK414" i="38"/>
  <c r="AJ239" i="38"/>
  <c r="AG711" i="38"/>
  <c r="AH711" i="38" s="1"/>
  <c r="AK401" i="38"/>
  <c r="AF310" i="38"/>
  <c r="AG310" i="38" s="1"/>
  <c r="AH310" i="38" s="1"/>
  <c r="AJ757" i="38"/>
  <c r="AK757" i="38" s="1"/>
  <c r="AF757" i="38"/>
  <c r="AG757" i="38" s="1"/>
  <c r="AH757" i="38" s="1"/>
  <c r="AI757" i="38"/>
  <c r="AJ670" i="38"/>
  <c r="AK670" i="38" s="1"/>
  <c r="AK512" i="38"/>
  <c r="AH759" i="38"/>
  <c r="AI759" i="38" s="1"/>
  <c r="AJ759" i="38" s="1"/>
  <c r="AK759" i="38" s="1"/>
  <c r="AG759" i="38"/>
  <c r="AH565" i="38"/>
  <c r="AI448" i="38"/>
  <c r="AF698" i="38"/>
  <c r="AG698" i="38" s="1"/>
  <c r="AH698" i="38" s="1"/>
  <c r="AI698" i="38" s="1"/>
  <c r="AJ698" i="38" s="1"/>
  <c r="AK698" i="38" s="1"/>
  <c r="AF281" i="38"/>
  <c r="AG281" i="38" s="1"/>
  <c r="AH677" i="38"/>
  <c r="AE638" i="38"/>
  <c r="AF639" i="38"/>
  <c r="AK456" i="38"/>
  <c r="AF690" i="38"/>
  <c r="AH634" i="38"/>
  <c r="AI634" i="38" s="1"/>
  <c r="AJ634" i="38" s="1"/>
  <c r="AK634" i="38" s="1"/>
  <c r="AI470" i="38"/>
  <c r="AJ470" i="38" s="1"/>
  <c r="AK470" i="38" s="1"/>
  <c r="AE575" i="38"/>
  <c r="AH134" i="38"/>
  <c r="AG329" i="38"/>
  <c r="AE245" i="38"/>
  <c r="AE537" i="38"/>
  <c r="AF537" i="38" s="1"/>
  <c r="AH278" i="38"/>
  <c r="AI278" i="38" s="1"/>
  <c r="AJ278" i="38" s="1"/>
  <c r="AK278" i="38" s="1"/>
  <c r="AG549" i="38"/>
  <c r="AJ703" i="38"/>
  <c r="AK703" i="38" s="1"/>
  <c r="AJ581" i="38"/>
  <c r="AK581" i="38" s="1"/>
  <c r="AI581" i="38"/>
  <c r="AF369" i="38"/>
  <c r="AJ652" i="38"/>
  <c r="AK652" i="38" s="1"/>
  <c r="AI578" i="38"/>
  <c r="AJ578" i="38" s="1"/>
  <c r="AK578" i="38" s="1"/>
  <c r="AI481" i="38"/>
  <c r="AJ481" i="38" s="1"/>
  <c r="AK481" i="38" s="1"/>
  <c r="AJ308" i="38"/>
  <c r="AH554" i="38"/>
  <c r="AI554" i="38" s="1"/>
  <c r="AG371" i="38"/>
  <c r="AH4" i="38"/>
  <c r="AI4" i="38" s="1"/>
  <c r="AJ4" i="38" s="1"/>
  <c r="AK4" i="38" s="1"/>
  <c r="AH594" i="38"/>
  <c r="AG739" i="38"/>
  <c r="AH739" i="38" s="1"/>
  <c r="AI649" i="38"/>
  <c r="AJ649" i="38"/>
  <c r="AK649" i="38" s="1"/>
  <c r="AI230" i="38"/>
  <c r="AJ230" i="38" s="1"/>
  <c r="AF598" i="38"/>
  <c r="AK709" i="38"/>
  <c r="AK500" i="38"/>
  <c r="AH655" i="38"/>
  <c r="AI655" i="38" s="1"/>
  <c r="AJ655" i="38" s="1"/>
  <c r="AK655" i="38" s="1"/>
  <c r="AH547" i="38"/>
  <c r="AH179" i="38"/>
  <c r="AI179" i="38" s="1"/>
  <c r="AF181" i="38"/>
  <c r="AG181" i="38" s="1"/>
  <c r="AE541" i="38"/>
  <c r="AE223" i="38"/>
  <c r="AF223" i="38" s="1"/>
  <c r="AH564" i="38"/>
  <c r="AK564" i="38" s="1"/>
  <c r="AI564" i="38"/>
  <c r="AJ564" i="38" s="1"/>
  <c r="AE530" i="38"/>
  <c r="AJ27" i="38"/>
  <c r="AK27" i="38" s="1"/>
  <c r="AF421" i="38"/>
  <c r="AF218" i="38"/>
  <c r="AG218" i="38" s="1"/>
  <c r="AF227" i="38"/>
  <c r="AG577" i="38"/>
  <c r="AH577" i="38" s="1"/>
  <c r="AF577" i="38"/>
  <c r="AG325" i="38"/>
  <c r="AG258" i="38"/>
  <c r="AH258" i="38" s="1"/>
  <c r="AI258" i="38" s="1"/>
  <c r="AG431" i="38"/>
  <c r="AK540" i="38"/>
  <c r="AF248" i="38"/>
  <c r="AG248" i="38" s="1"/>
  <c r="AI300" i="38"/>
  <c r="AJ300" i="38" s="1"/>
  <c r="AK300" i="38" s="1"/>
  <c r="AH29" i="38"/>
  <c r="AK29" i="38" s="1"/>
  <c r="AE175" i="38"/>
  <c r="AI36" i="38"/>
  <c r="AJ36" i="38" s="1"/>
  <c r="AK36" i="38" s="1"/>
  <c r="AG522" i="38"/>
  <c r="AH522" i="38" s="1"/>
  <c r="AF354" i="38"/>
  <c r="AH700" i="38"/>
  <c r="AJ253" i="38"/>
  <c r="AI311" i="38"/>
  <c r="AJ311" i="38" s="1"/>
  <c r="AK311" i="38" s="1"/>
  <c r="AG223" i="38"/>
  <c r="AI11" i="38"/>
  <c r="AK99" i="38"/>
  <c r="AG408" i="38"/>
  <c r="AH133" i="38"/>
  <c r="AI133" i="38" s="1"/>
  <c r="AJ133" i="38" s="1"/>
  <c r="AK133" i="38" s="1"/>
  <c r="AH140" i="38"/>
  <c r="AG21" i="38"/>
  <c r="AH21" i="38" s="1"/>
  <c r="AI21" i="38" s="1"/>
  <c r="AJ21" i="38" s="1"/>
  <c r="AK21" i="38" s="1"/>
  <c r="AH666" i="38"/>
  <c r="AI666" i="38" s="1"/>
  <c r="AG497" i="38"/>
  <c r="AK535" i="38"/>
  <c r="AF559" i="38"/>
  <c r="AG559" i="38" s="1"/>
  <c r="AG180" i="38"/>
  <c r="AH659" i="38"/>
  <c r="AI659" i="38" s="1"/>
  <c r="AJ659" i="38" s="1"/>
  <c r="AE600" i="38"/>
  <c r="AF600" i="38" s="1"/>
  <c r="AF494" i="38"/>
  <c r="AG252" i="38"/>
  <c r="AH252" i="38" s="1"/>
  <c r="AK442" i="38"/>
  <c r="AJ456" i="38"/>
  <c r="AF543" i="38"/>
  <c r="AH543" i="38" s="1"/>
  <c r="AF761" i="38"/>
  <c r="AG761" i="38" s="1"/>
  <c r="AI43" i="38"/>
  <c r="AH436" i="38"/>
  <c r="AI436" i="38" s="1"/>
  <c r="AJ436" i="38" s="1"/>
  <c r="AK436" i="38" s="1"/>
  <c r="AG292" i="38"/>
  <c r="AH292" i="38" s="1"/>
  <c r="AI292" i="38" s="1"/>
  <c r="AE625" i="38"/>
  <c r="AF486" i="38"/>
  <c r="AG486" i="38" s="1"/>
  <c r="AH486" i="38" s="1"/>
  <c r="AI751" i="38"/>
  <c r="AJ751" i="38" s="1"/>
  <c r="AK751" i="38" s="1"/>
  <c r="AI631" i="38"/>
  <c r="AJ631" i="38" s="1"/>
  <c r="AK631" i="38" s="1"/>
  <c r="AI440" i="38"/>
  <c r="AJ440" i="38" s="1"/>
  <c r="AH613" i="38"/>
  <c r="AJ662" i="38"/>
  <c r="AK662" i="38" s="1"/>
  <c r="AH531" i="38"/>
  <c r="AI531" i="38" s="1"/>
  <c r="AJ531" i="38" s="1"/>
  <c r="AK531" i="38" s="1"/>
  <c r="AG516" i="38"/>
  <c r="AF739" i="38"/>
  <c r="AI20" i="38"/>
  <c r="AJ20" i="38" s="1"/>
  <c r="AG395" i="38"/>
  <c r="AE734" i="38"/>
  <c r="AG737" i="38"/>
  <c r="AK738" i="38"/>
  <c r="AK754" i="38"/>
  <c r="AG469" i="38"/>
  <c r="AJ740" i="38"/>
  <c r="AK740" i="38" s="1"/>
  <c r="AG622" i="38"/>
  <c r="AE608" i="38"/>
  <c r="AG593" i="38"/>
  <c r="AH505" i="38"/>
  <c r="AH510" i="38"/>
  <c r="AI510" i="38" s="1"/>
  <c r="AJ510" i="38" s="1"/>
  <c r="AF463" i="38"/>
  <c r="AH129" i="38"/>
  <c r="AI129" i="38"/>
  <c r="AJ129" i="38" s="1"/>
  <c r="AJ131" i="38"/>
  <c r="AK131" i="38" s="1"/>
  <c r="AG491" i="38"/>
  <c r="AF491" i="38"/>
  <c r="AH491" i="38" s="1"/>
  <c r="AE313" i="38"/>
  <c r="AJ286" i="38"/>
  <c r="AK286" i="38" s="1"/>
  <c r="AG324" i="38"/>
  <c r="AH324" i="38" s="1"/>
  <c r="AI324" i="38" s="1"/>
  <c r="AJ324" i="38"/>
  <c r="AK324" i="38" s="1"/>
  <c r="AF397" i="38"/>
  <c r="AF467" i="38"/>
  <c r="AH35" i="38"/>
  <c r="AH205" i="38"/>
  <c r="AI205" i="38" s="1"/>
  <c r="AJ205" i="38" s="1"/>
  <c r="AK205" i="38" s="1"/>
  <c r="AF350" i="38"/>
  <c r="AG350" i="38"/>
  <c r="AH350" i="38" s="1"/>
  <c r="AK301" i="38"/>
  <c r="AI457" i="38"/>
  <c r="AK457" i="38" s="1"/>
  <c r="AG323" i="38"/>
  <c r="AH323" i="38" s="1"/>
  <c r="AI323" i="38" s="1"/>
  <c r="AJ323" i="38" s="1"/>
  <c r="AI189" i="38"/>
  <c r="AJ189" i="38" s="1"/>
  <c r="AK189" i="38" s="1"/>
  <c r="AH237" i="38"/>
  <c r="AI237" i="38" s="1"/>
  <c r="AH136" i="38"/>
  <c r="AI136" i="38"/>
  <c r="AJ136" i="38" s="1"/>
  <c r="AF251" i="38"/>
  <c r="AG251" i="38" s="1"/>
  <c r="AE9" i="38"/>
  <c r="AG276" i="38"/>
  <c r="AF326" i="38"/>
  <c r="AG326" i="38" s="1"/>
  <c r="AH326" i="38" s="1"/>
  <c r="AG261" i="38"/>
  <c r="AH261" i="38" s="1"/>
  <c r="AI261" i="38" s="1"/>
  <c r="AJ261" i="38" s="1"/>
  <c r="AK261" i="38" s="1"/>
  <c r="AK111" i="38"/>
  <c r="AI270" i="38"/>
  <c r="AJ270" i="38" s="1"/>
  <c r="AK270" i="38" s="1"/>
  <c r="AE413" i="38"/>
  <c r="AH431" i="38"/>
  <c r="AI383" i="38"/>
  <c r="AG383" i="38"/>
  <c r="AH383" i="38" s="1"/>
  <c r="AH130" i="38"/>
  <c r="AE365" i="38"/>
  <c r="AF365" i="38" s="1"/>
  <c r="AH471" i="38"/>
  <c r="AI471" i="38" s="1"/>
  <c r="AI29" i="38"/>
  <c r="AJ29" i="38" s="1"/>
  <c r="AG482" i="38"/>
  <c r="AH482" i="38" s="1"/>
  <c r="AI482" i="38" s="1"/>
  <c r="AJ482" i="38" s="1"/>
  <c r="AG142" i="38"/>
  <c r="AH142" i="38" s="1"/>
  <c r="AI44" i="38"/>
  <c r="AJ44" i="38" s="1"/>
  <c r="AK44" i="38" s="1"/>
  <c r="AG286" i="38"/>
  <c r="AH286" i="38" s="1"/>
  <c r="AI286" i="38" s="1"/>
  <c r="AF596" i="38"/>
  <c r="AJ596" i="38" s="1"/>
  <c r="AK158" i="38"/>
  <c r="AF413" i="38"/>
  <c r="AG413" i="38" s="1"/>
  <c r="AF126" i="38"/>
  <c r="AG126" i="38" s="1"/>
  <c r="AF428" i="38"/>
  <c r="AG107" i="38"/>
  <c r="AJ340" i="38"/>
  <c r="AK340" i="38" s="1"/>
  <c r="AH195" i="38"/>
  <c r="AI195" i="38" s="1"/>
  <c r="AJ195" i="38" s="1"/>
  <c r="AK195" i="38" s="1"/>
  <c r="AF195" i="38"/>
  <c r="AG195" i="38" s="1"/>
  <c r="AI464" i="38"/>
  <c r="AJ464" i="38" s="1"/>
  <c r="AK464" i="38" s="1"/>
  <c r="AJ570" i="38"/>
  <c r="AK570" i="38" s="1"/>
  <c r="AJ441" i="38"/>
  <c r="AK441" i="38" s="1"/>
  <c r="AH309" i="38"/>
  <c r="AG720" i="38"/>
  <c r="AG188" i="38"/>
  <c r="AI351" i="38"/>
  <c r="AJ351" i="38" s="1"/>
  <c r="AK351" i="38" s="1"/>
  <c r="AJ710" i="38"/>
  <c r="AK710" i="38" s="1"/>
  <c r="AG615" i="38"/>
  <c r="AF643" i="38"/>
  <c r="AG643" i="38" s="1"/>
  <c r="AH643" i="38"/>
  <c r="AJ643" i="38" s="1"/>
  <c r="AK353" i="38"/>
  <c r="AG7" i="38"/>
  <c r="AH7" i="38" s="1"/>
  <c r="AI7" i="38" s="1"/>
  <c r="AJ7" i="38" s="1"/>
  <c r="AK7" i="38" s="1"/>
  <c r="AE439" i="38"/>
  <c r="AF439" i="38" s="1"/>
  <c r="AH562" i="38"/>
  <c r="AI562" i="38" s="1"/>
  <c r="AJ562" i="38" s="1"/>
  <c r="AI561" i="38"/>
  <c r="AJ561" i="38" s="1"/>
  <c r="AK561" i="38" s="1"/>
  <c r="AG453" i="38"/>
  <c r="AG659" i="38"/>
  <c r="AI667" i="38"/>
  <c r="AF503" i="38"/>
  <c r="AG503" i="38" s="1"/>
  <c r="AG742" i="38"/>
  <c r="AH742" i="38" s="1"/>
  <c r="AI742" i="38" s="1"/>
  <c r="AI545" i="38"/>
  <c r="AF479" i="38"/>
  <c r="AJ8" i="38"/>
  <c r="AK8" i="38" s="1"/>
  <c r="AH722" i="38"/>
  <c r="AI722" i="38" s="1"/>
  <c r="AJ433" i="38"/>
  <c r="AK433" i="38" s="1"/>
  <c r="AI755" i="38"/>
  <c r="AJ755" i="38" s="1"/>
  <c r="AK755" i="38" s="1"/>
  <c r="AJ563" i="38"/>
  <c r="AE724" i="38"/>
  <c r="AF724" i="38" s="1"/>
  <c r="AJ11" i="38"/>
  <c r="AK11" i="38" s="1"/>
  <c r="AE341" i="38"/>
  <c r="AI228" i="38"/>
  <c r="AJ228" i="38" s="1"/>
  <c r="AK228" i="38" s="1"/>
  <c r="AH379" i="38"/>
  <c r="AF245" i="38"/>
  <c r="AG245" i="38" s="1"/>
  <c r="AJ445" i="38"/>
  <c r="AK445" i="38" s="1"/>
  <c r="AG506" i="38"/>
  <c r="AH506" i="38" s="1"/>
  <c r="AI506" i="38" s="1"/>
  <c r="AG606" i="38"/>
  <c r="AH606" i="38" s="1"/>
  <c r="AJ255" i="38"/>
  <c r="AK255" i="38" s="1"/>
  <c r="AH676" i="38"/>
  <c r="AI676" i="38" s="1"/>
  <c r="AJ676" i="38" s="1"/>
  <c r="AK676" i="38" s="1"/>
  <c r="AJ212" i="38"/>
  <c r="AK212" i="38" s="1"/>
  <c r="AI513" i="38"/>
  <c r="AI472" i="38"/>
  <c r="AJ472" i="38" s="1"/>
  <c r="AK472" i="38" s="1"/>
  <c r="AG558" i="38"/>
  <c r="AH558" i="38" s="1"/>
  <c r="AI558" i="38" s="1"/>
  <c r="AJ558" i="38" s="1"/>
  <c r="AH469" i="38"/>
  <c r="AI469" i="38" s="1"/>
  <c r="AJ469" i="38" s="1"/>
  <c r="AK469" i="38" s="1"/>
  <c r="AK51" i="38"/>
  <c r="AH695" i="38"/>
  <c r="AI695" i="38" s="1"/>
  <c r="AJ695" i="38" s="1"/>
  <c r="AF262" i="38"/>
  <c r="AI662" i="38"/>
  <c r="AG536" i="38"/>
  <c r="AK23" i="38"/>
  <c r="AH168" i="38"/>
  <c r="AI168" i="38" s="1"/>
  <c r="AJ168" i="38" s="1"/>
  <c r="AK168" i="38" s="1"/>
  <c r="AH480" i="38"/>
  <c r="AI480" i="38" s="1"/>
  <c r="AG602" i="38"/>
  <c r="AH602" i="38" s="1"/>
  <c r="AI602" i="38" s="1"/>
  <c r="AJ602" i="38" s="1"/>
  <c r="AH552" i="38"/>
  <c r="AI552" i="38" s="1"/>
  <c r="AJ552" i="38" s="1"/>
  <c r="AK552" i="38" s="1"/>
  <c r="AK308" i="38"/>
  <c r="AH371" i="38"/>
  <c r="AI449" i="38"/>
  <c r="AI416" i="38"/>
  <c r="AJ416" i="38" s="1"/>
  <c r="AK416" i="38" s="1"/>
  <c r="AI582" i="38"/>
  <c r="AJ582" i="38" s="1"/>
  <c r="AH582" i="38"/>
  <c r="AI319" i="38"/>
  <c r="AJ319" i="38" s="1"/>
  <c r="AK319" i="38" s="1"/>
  <c r="AK669" i="38"/>
  <c r="AG741" i="38"/>
  <c r="AF752" i="38"/>
  <c r="AG752" i="38" s="1"/>
  <c r="AH752" i="38" s="1"/>
  <c r="AI752" i="38" s="1"/>
  <c r="AJ752" i="38" s="1"/>
  <c r="AK752" i="38" s="1"/>
  <c r="AF469" i="38"/>
  <c r="AF435" i="38"/>
  <c r="AG435" i="38" s="1"/>
  <c r="AH435" i="38" s="1"/>
  <c r="AI651" i="38"/>
  <c r="AF282" i="38"/>
  <c r="AG282" i="38" s="1"/>
  <c r="AH282" i="38" s="1"/>
  <c r="AI282" i="38" s="1"/>
  <c r="AJ282" i="38" s="1"/>
  <c r="AK282" i="38" s="1"/>
  <c r="AI35" i="38"/>
  <c r="AF313" i="38"/>
  <c r="AG313" i="38" s="1"/>
  <c r="AK426" i="38"/>
  <c r="AG284" i="38"/>
  <c r="AH284" i="38" s="1"/>
  <c r="AI284" i="38" s="1"/>
  <c r="AJ284" i="38" s="1"/>
  <c r="AK284" i="38" s="1"/>
  <c r="AH91" i="38"/>
  <c r="AI91" i="38" s="1"/>
  <c r="AJ91" i="38" s="1"/>
  <c r="AI700" i="38"/>
  <c r="AJ156" i="38"/>
  <c r="AK156" i="38" s="1"/>
  <c r="AG596" i="38"/>
  <c r="AJ28" i="38"/>
  <c r="AK28" i="38" s="1"/>
  <c r="AK450" i="38"/>
  <c r="AH200" i="38"/>
  <c r="AI200" i="38" s="1"/>
  <c r="AJ200" i="38" s="1"/>
  <c r="AK200" i="38" s="1"/>
  <c r="AG348" i="38"/>
  <c r="AH348" i="38" s="1"/>
  <c r="AF154" i="38"/>
  <c r="AG154" i="38" s="1"/>
  <c r="AI393" i="38"/>
  <c r="AJ393" i="38" s="1"/>
  <c r="AK393" i="38" s="1"/>
  <c r="AG249" i="38"/>
  <c r="AH249" i="38" s="1"/>
  <c r="AI249" i="38" s="1"/>
  <c r="AH151" i="38"/>
  <c r="AF633" i="38"/>
  <c r="AH161" i="38"/>
  <c r="AI161" i="38" s="1"/>
  <c r="AG374" i="38"/>
  <c r="AH374" i="38" s="1"/>
  <c r="AH172" i="38"/>
  <c r="AJ656" i="38"/>
  <c r="AK656" i="38" s="1"/>
  <c r="AJ50" i="38"/>
  <c r="AK50" i="38" s="1"/>
  <c r="AI137" i="38"/>
  <c r="AF405" i="38"/>
  <c r="AF409" i="38"/>
  <c r="AJ137" i="38"/>
  <c r="AK137" i="38" s="1"/>
  <c r="AJ460" i="38"/>
  <c r="AK460" i="38" s="1"/>
  <c r="AF221" i="38"/>
  <c r="AG177" i="38"/>
  <c r="AH177" i="38" s="1"/>
  <c r="AG208" i="38"/>
  <c r="AH208" i="38" s="1"/>
  <c r="AI208" i="38" s="1"/>
  <c r="AJ265" i="38"/>
  <c r="AK265" i="38" s="1"/>
  <c r="AG495" i="38"/>
  <c r="AJ103" i="38"/>
  <c r="AK103" i="38" s="1"/>
  <c r="AI18" i="38"/>
  <c r="AJ18" i="38" s="1"/>
  <c r="AK18" i="38" s="1"/>
  <c r="AE193" i="38"/>
  <c r="AF193" i="38" s="1"/>
  <c r="AG193" i="38" s="1"/>
  <c r="AE518" i="38"/>
  <c r="AF603" i="38"/>
  <c r="AG603" i="38" s="1"/>
  <c r="AI535" i="38"/>
  <c r="AJ535" i="38" s="1"/>
  <c r="AI505" i="38"/>
  <c r="AJ505" i="38" s="1"/>
  <c r="AK505" i="38" s="1"/>
  <c r="AJ322" i="38"/>
  <c r="AK322" i="38" s="1"/>
  <c r="AE731" i="38"/>
  <c r="AF731" i="38" s="1"/>
  <c r="AH166" i="38"/>
  <c r="AI166" i="38" s="1"/>
  <c r="AJ166" i="38" s="1"/>
  <c r="AK166" i="38" s="1"/>
  <c r="AE154" i="38"/>
  <c r="AJ576" i="38"/>
  <c r="AK576" i="38" s="1"/>
  <c r="AG543" i="38"/>
  <c r="AI543" i="38" s="1"/>
  <c r="AJ543" i="38" s="1"/>
  <c r="AK543" i="38" s="1"/>
  <c r="AF680" i="38"/>
  <c r="AG680" i="38" s="1"/>
  <c r="AH680" i="38" s="1"/>
  <c r="AI680" i="38" s="1"/>
  <c r="AH674" i="38"/>
  <c r="AI674" i="38" s="1"/>
  <c r="AJ674" i="38" s="1"/>
  <c r="AK674" i="38" s="1"/>
  <c r="AF746" i="38"/>
  <c r="AF487" i="38"/>
  <c r="AG487" i="38" s="1"/>
  <c r="AH281" i="38"/>
  <c r="AH272" i="38"/>
  <c r="AI272" i="38" s="1"/>
  <c r="AJ272" i="38" s="1"/>
  <c r="AH527" i="38"/>
  <c r="AI527" i="38" s="1"/>
  <c r="AE169" i="38"/>
  <c r="AF169" i="38" s="1"/>
  <c r="AH363" i="38"/>
  <c r="AI363" i="38" s="1"/>
  <c r="AJ363" i="38" s="1"/>
  <c r="AK363" i="38" s="1"/>
  <c r="AJ713" i="38"/>
  <c r="AK713" i="38" s="1"/>
  <c r="AH737" i="38"/>
  <c r="AI737" i="38" s="1"/>
  <c r="AF679" i="38"/>
  <c r="AG679" i="38" s="1"/>
  <c r="AI753" i="38"/>
  <c r="AJ753" i="38" s="1"/>
  <c r="AG428" i="38"/>
  <c r="AH190" i="38"/>
  <c r="AI613" i="38"/>
  <c r="AJ613" i="38" s="1"/>
  <c r="AI748" i="38"/>
  <c r="AJ748" i="38" s="1"/>
  <c r="AH689" i="38"/>
  <c r="AI689" i="38" s="1"/>
  <c r="AJ689" i="38" s="1"/>
  <c r="AH685" i="38"/>
  <c r="AJ626" i="38"/>
  <c r="AK626" i="38" s="1"/>
  <c r="AE529" i="38"/>
  <c r="AJ683" i="38"/>
  <c r="AK683" i="38" s="1"/>
  <c r="AJ623" i="38"/>
  <c r="AK623" i="38" s="1"/>
  <c r="AI565" i="38"/>
  <c r="AJ565" i="38" s="1"/>
  <c r="AF175" i="38"/>
  <c r="AH657" i="38"/>
  <c r="AI657" i="38"/>
  <c r="AJ657" i="38"/>
  <c r="AK657" i="38" s="1"/>
  <c r="AG427" i="38"/>
  <c r="AH427" i="38" s="1"/>
  <c r="AI427" i="38" s="1"/>
  <c r="AJ427" i="38" s="1"/>
  <c r="AK427" i="38" s="1"/>
  <c r="AI344" i="38"/>
  <c r="AJ344" i="38" s="1"/>
  <c r="AK344" i="38" s="1"/>
  <c r="AH240" i="38"/>
  <c r="AI240" i="38" s="1"/>
  <c r="AI124" i="38"/>
  <c r="AJ124" i="38" s="1"/>
  <c r="AI225" i="38"/>
  <c r="AJ225" i="38" s="1"/>
  <c r="AK225" i="38" s="1"/>
  <c r="AG400" i="38"/>
  <c r="AF417" i="38"/>
  <c r="AF362" i="38"/>
  <c r="AG362" i="38" s="1"/>
  <c r="AH362" i="38" s="1"/>
  <c r="AH596" i="38"/>
  <c r="AI596" i="38" s="1"/>
  <c r="AI40" i="38"/>
  <c r="AJ40" i="38" s="1"/>
  <c r="AK40" i="38" s="1"/>
  <c r="AI384" i="38"/>
  <c r="AJ384" i="38" s="1"/>
  <c r="AK384" i="38" s="1"/>
  <c r="AI317" i="38"/>
  <c r="AJ317" i="38" s="1"/>
  <c r="AK317" i="38" s="1"/>
  <c r="AK455" i="38"/>
  <c r="AJ614" i="38"/>
  <c r="AK614" i="38" s="1"/>
  <c r="AI160" i="38"/>
  <c r="AK77" i="38"/>
  <c r="AJ160" i="38"/>
  <c r="AE466" i="38"/>
  <c r="AG202" i="38"/>
  <c r="AI614" i="38"/>
  <c r="AI28" i="38"/>
  <c r="AI138" i="38"/>
  <c r="AJ138" i="38" s="1"/>
  <c r="AH335" i="38"/>
  <c r="AH396" i="38"/>
  <c r="AI396" i="38" s="1"/>
  <c r="AI5" i="38"/>
  <c r="AJ5" i="38" s="1"/>
  <c r="AI50" i="38"/>
  <c r="AJ377" i="38"/>
  <c r="AK377" i="38" s="1"/>
  <c r="AI151" i="38"/>
  <c r="AJ151" i="38" s="1"/>
  <c r="AK151" i="38" s="1"/>
  <c r="AH573" i="38"/>
  <c r="AI573" i="38" s="1"/>
  <c r="AG392" i="38"/>
  <c r="AI172" i="38"/>
  <c r="AJ172" i="38" s="1"/>
  <c r="AK172" i="38" s="1"/>
  <c r="AI142" i="38"/>
  <c r="AJ142" i="38" s="1"/>
  <c r="AK142" i="38" s="1"/>
  <c r="AF290" i="38"/>
  <c r="AI116" i="38"/>
  <c r="AJ116" i="38" s="1"/>
  <c r="AK116" i="38" s="1"/>
  <c r="AG152" i="38"/>
  <c r="AH152" i="38" s="1"/>
  <c r="AG373" i="38"/>
  <c r="AH373" i="38" s="1"/>
  <c r="AI373" i="38" s="1"/>
  <c r="AJ373" i="38" s="1"/>
  <c r="AK373" i="38" s="1"/>
  <c r="AG183" i="38"/>
  <c r="AG511" i="38"/>
  <c r="AJ572" i="38"/>
  <c r="AK572" i="38"/>
  <c r="AK119" i="38"/>
  <c r="AF519" i="38"/>
  <c r="AG519" i="38" s="1"/>
  <c r="AE289" i="38"/>
  <c r="AJ298" i="38"/>
  <c r="AK298" i="38"/>
  <c r="AI134" i="38"/>
  <c r="AJ134" i="38" s="1"/>
  <c r="AF376" i="38"/>
  <c r="AG376" i="38" s="1"/>
  <c r="AG175" i="38"/>
  <c r="AH175" i="38" s="1"/>
  <c r="AI175" i="38" s="1"/>
  <c r="AG354" i="38"/>
  <c r="AG198" i="38"/>
  <c r="AI246" i="38"/>
  <c r="AJ246" i="38" s="1"/>
  <c r="AK246" i="38" s="1"/>
  <c r="AK483" i="38"/>
  <c r="AF617" i="38"/>
  <c r="AH615" i="38"/>
  <c r="AI615" i="38" s="1"/>
  <c r="AE515" i="38"/>
  <c r="AK616" i="38"/>
  <c r="AK691" i="38"/>
  <c r="AJ636" i="38"/>
  <c r="AK636" i="38" s="1"/>
  <c r="AF518" i="38"/>
  <c r="AG518" i="38" s="1"/>
  <c r="AG242" i="38"/>
  <c r="AH489" i="38"/>
  <c r="AI489" i="38" s="1"/>
  <c r="AJ557" i="38"/>
  <c r="AK546" i="38"/>
  <c r="AJ667" i="38"/>
  <c r="AK667" i="38" s="1"/>
  <c r="AG485" i="38"/>
  <c r="AH485" i="38" s="1"/>
  <c r="AH712" i="38"/>
  <c r="AI712" i="38" s="1"/>
  <c r="AJ545" i="38"/>
  <c r="AK545" i="38" s="1"/>
  <c r="AH135" i="38"/>
  <c r="AG176" i="38"/>
  <c r="AI336" i="38"/>
  <c r="AJ336" i="38" s="1"/>
  <c r="AI241" i="38"/>
  <c r="AJ241" i="38" s="1"/>
  <c r="AK241" i="38" s="1"/>
  <c r="AI587" i="38"/>
  <c r="AJ587" i="38" s="1"/>
  <c r="AF381" i="38"/>
  <c r="AG585" i="38"/>
  <c r="AH585" i="38" s="1"/>
  <c r="AI585" i="38" s="1"/>
  <c r="AJ585" i="38" s="1"/>
  <c r="AI607" i="38"/>
  <c r="AJ607" i="38" s="1"/>
  <c r="AK607" i="38" s="1"/>
  <c r="AE523" i="38"/>
  <c r="AG632" i="38"/>
  <c r="AK517" i="38"/>
  <c r="AG610" i="38"/>
  <c r="AH395" i="38"/>
  <c r="AI395" i="38" s="1"/>
  <c r="AJ395" i="38" s="1"/>
  <c r="AK395" i="38" s="1"/>
  <c r="AG569" i="38"/>
  <c r="AG161" i="38"/>
  <c r="AJ161" i="38" s="1"/>
  <c r="AK161" i="38" s="1"/>
  <c r="AI235" i="38"/>
  <c r="AJ235" i="38" s="1"/>
  <c r="AJ303" i="38"/>
  <c r="AK303" i="38" s="1"/>
  <c r="AH355" i="38"/>
  <c r="AI355" i="38" s="1"/>
  <c r="AJ355" i="38" s="1"/>
  <c r="AK355" i="38" s="1"/>
  <c r="AH549" i="38"/>
  <c r="AI549" i="38" s="1"/>
  <c r="AJ549" i="38" s="1"/>
  <c r="AF637" i="38"/>
  <c r="AI765" i="38"/>
  <c r="AJ765" i="38" s="1"/>
  <c r="AK765" i="38" s="1"/>
  <c r="AI612" i="38"/>
  <c r="AJ612" i="38" s="1"/>
  <c r="AK612" i="38"/>
  <c r="AI643" i="38"/>
  <c r="AK643" i="38" s="1"/>
  <c r="AH406" i="38"/>
  <c r="AI406" i="38" s="1"/>
  <c r="AJ406" i="38" s="1"/>
  <c r="AK406" i="38" s="1"/>
  <c r="AF646" i="38"/>
  <c r="AH555" i="38"/>
  <c r="AG501" i="38"/>
  <c r="AH501" i="38" s="1"/>
  <c r="AE725" i="38"/>
  <c r="AI547" i="38"/>
  <c r="AE624" i="38"/>
  <c r="AF624" i="38" s="1"/>
  <c r="AK412" i="38"/>
  <c r="AE658" i="38"/>
  <c r="AF502" i="38"/>
  <c r="AI590" i="38"/>
  <c r="AJ590" i="38"/>
  <c r="AK590" i="38" s="1"/>
  <c r="AI526" i="38"/>
  <c r="AJ526" i="38" s="1"/>
  <c r="AK526" i="38" s="1"/>
  <c r="AI371" i="38"/>
  <c r="AJ714" i="38"/>
  <c r="AK714" i="38" s="1"/>
  <c r="AG492" i="38"/>
  <c r="AH492" i="38" s="1"/>
  <c r="AI492" i="38" s="1"/>
  <c r="AJ492" i="38" s="1"/>
  <c r="AG727" i="38"/>
  <c r="AH727" i="38" s="1"/>
  <c r="AI591" i="38"/>
  <c r="AJ591" i="38" s="1"/>
  <c r="AJ717" i="38"/>
  <c r="AI589" i="38"/>
  <c r="AJ589" i="38" s="1"/>
  <c r="AK589" i="38" s="1"/>
  <c r="AG504" i="38"/>
  <c r="AH504" i="38" s="1"/>
  <c r="AE437" i="38"/>
  <c r="AF437" i="38" s="1"/>
  <c r="AG437" i="38" s="1"/>
  <c r="AE718" i="38"/>
  <c r="AJ621" i="38"/>
  <c r="AK621" i="38" s="1"/>
  <c r="AF528" i="38"/>
  <c r="AG528" i="38" s="1"/>
  <c r="AJ349" i="38"/>
  <c r="AK349" i="38" s="1"/>
  <c r="AE285" i="38"/>
  <c r="AH642" i="38"/>
  <c r="AI642" i="38" s="1"/>
  <c r="AJ642" i="38" s="1"/>
  <c r="AK642" i="38" s="1"/>
  <c r="AH15" i="38"/>
  <c r="AF124" i="38"/>
  <c r="AG124" i="38" s="1"/>
  <c r="AH124" i="38"/>
  <c r="AK360" i="38"/>
  <c r="AJ35" i="38"/>
  <c r="AK35" i="38" s="1"/>
  <c r="AF645" i="38"/>
  <c r="AG645" i="38" s="1"/>
  <c r="AJ170" i="38"/>
  <c r="AK170" i="38" s="1"/>
  <c r="AG299" i="38"/>
  <c r="AH299" i="38" s="1"/>
  <c r="AH645" i="38"/>
  <c r="AK95" i="38"/>
  <c r="AH185" i="38"/>
  <c r="AI185" i="38" s="1"/>
  <c r="AG234" i="38"/>
  <c r="AH234" i="38" s="1"/>
  <c r="AH101" i="38"/>
  <c r="AI101" i="38" s="1"/>
  <c r="AG375" i="38"/>
  <c r="AK129" i="38"/>
  <c r="AJ320" i="38"/>
  <c r="AK320" i="38" s="1"/>
  <c r="AG263" i="38"/>
  <c r="AH263" i="38" s="1"/>
  <c r="AI263" i="38" s="1"/>
  <c r="AI352" i="38"/>
  <c r="AJ352" i="38" s="1"/>
  <c r="AK352" i="38" s="1"/>
  <c r="AH352" i="38"/>
  <c r="AI399" i="38"/>
  <c r="AJ399" i="38" s="1"/>
  <c r="AK399" i="38" s="1"/>
  <c r="AJ179" i="38"/>
  <c r="AI462" i="38"/>
  <c r="AJ462" i="38" s="1"/>
  <c r="AK462" i="38" s="1"/>
  <c r="AF462" i="38"/>
  <c r="AG462" i="38" s="1"/>
  <c r="AH462" i="38"/>
  <c r="AK160" i="38"/>
  <c r="AH306" i="38"/>
  <c r="AJ306" i="38" s="1"/>
  <c r="AK306" i="38" s="1"/>
  <c r="AI306" i="38"/>
  <c r="AI157" i="38"/>
  <c r="AJ157" i="38" s="1"/>
  <c r="AI178" i="38"/>
  <c r="AJ178" i="38" s="1"/>
  <c r="AK178" i="38" s="1"/>
  <c r="AH178" i="38"/>
  <c r="AJ171" i="38"/>
  <c r="AK171" i="38" s="1"/>
  <c r="AJ361" i="38"/>
  <c r="AK361" i="38" s="1"/>
  <c r="AJ277" i="38"/>
  <c r="AK277" i="38" s="1"/>
  <c r="AF155" i="38"/>
  <c r="AG173" i="38"/>
  <c r="AG240" i="38"/>
  <c r="AH398" i="38"/>
  <c r="AI398" i="38" s="1"/>
  <c r="AI207" i="38"/>
  <c r="AJ207" i="38" s="1"/>
  <c r="AK207" i="38" s="1"/>
  <c r="AG367" i="38"/>
  <c r="AH367" i="38" s="1"/>
  <c r="AI367" i="38" s="1"/>
  <c r="AJ367" i="38" s="1"/>
  <c r="AH211" i="38"/>
  <c r="AH424" i="38"/>
  <c r="AK671" i="38"/>
  <c r="AF579" i="38"/>
  <c r="AJ726" i="38"/>
  <c r="AK726" i="38" s="1"/>
  <c r="AG726" i="38"/>
  <c r="AF496" i="38"/>
  <c r="AG496" i="38" s="1"/>
  <c r="AH388" i="38"/>
  <c r="AI388" i="38" s="1"/>
  <c r="AJ388" i="38" s="1"/>
  <c r="AJ449" i="38"/>
  <c r="AK449" i="38" s="1"/>
  <c r="AJ604" i="38"/>
  <c r="AK604" i="38" s="1"/>
  <c r="AF446" i="38"/>
  <c r="AG446" i="38" s="1"/>
  <c r="AH446" i="38" s="1"/>
  <c r="AI446" i="38" s="1"/>
  <c r="AJ446" i="38" s="1"/>
  <c r="AK446" i="38" s="1"/>
  <c r="AJ749" i="38"/>
  <c r="AK749" i="38" s="1"/>
  <c r="AK557" i="38"/>
  <c r="AE560" i="38"/>
  <c r="AG735" i="38"/>
  <c r="AI485" i="38"/>
  <c r="AJ485" i="38" s="1"/>
  <c r="AK485" i="38" s="1"/>
  <c r="AH507" i="38"/>
  <c r="AH726" i="38"/>
  <c r="AI726" i="38" s="1"/>
  <c r="AJ380" i="38"/>
  <c r="AK380" i="38" s="1"/>
  <c r="AH653" i="38"/>
  <c r="AI48" i="38"/>
  <c r="AJ48" i="38" s="1"/>
  <c r="AK48" i="38" s="1"/>
  <c r="AG432" i="38"/>
  <c r="AH432" i="38" s="1"/>
  <c r="AG229" i="38"/>
  <c r="AH229" i="38" s="1"/>
  <c r="AI229" i="38" s="1"/>
  <c r="AJ229" i="38" s="1"/>
  <c r="AH622" i="38"/>
  <c r="AI622" i="38" s="1"/>
  <c r="AK563" i="38"/>
  <c r="AH468" i="38"/>
  <c r="AJ69" i="38"/>
  <c r="AK69" i="38" s="1"/>
  <c r="AG637" i="38"/>
  <c r="AH637" i="38" s="1"/>
  <c r="AI717" i="38"/>
  <c r="AK717" i="38" s="1"/>
  <c r="AF599" i="38"/>
  <c r="AF609" i="38"/>
  <c r="AG653" i="38"/>
  <c r="AJ700" i="38"/>
  <c r="AK700" i="38" s="1"/>
  <c r="AH567" i="38"/>
  <c r="AI567" i="38" s="1"/>
  <c r="AJ567" i="38" s="1"/>
  <c r="AK567" i="38" s="1"/>
  <c r="AH705" i="38"/>
  <c r="AI705" i="38" s="1"/>
  <c r="AJ705" i="38" s="1"/>
  <c r="TI162" i="7"/>
  <c r="TJ162" i="7"/>
  <c r="TI163" i="7"/>
  <c r="TJ163" i="7"/>
  <c r="TI164" i="7"/>
  <c r="TJ164" i="7"/>
  <c r="TI165" i="7"/>
  <c r="TJ165" i="7"/>
  <c r="TI166" i="7"/>
  <c r="TJ166" i="7"/>
  <c r="TI167" i="7"/>
  <c r="TJ167" i="7"/>
  <c r="TI168" i="7"/>
  <c r="TJ168" i="7"/>
  <c r="TI169" i="7"/>
  <c r="TJ169" i="7"/>
  <c r="TI170" i="7"/>
  <c r="TJ170" i="7"/>
  <c r="TI171" i="7"/>
  <c r="TJ171" i="7"/>
  <c r="TJ161" i="7"/>
  <c r="TI161" i="7"/>
  <c r="AJ592" i="38" l="1"/>
  <c r="AK592" i="38" s="1"/>
  <c r="AK359" i="38"/>
  <c r="AJ359" i="38"/>
  <c r="AI152" i="38"/>
  <c r="AJ152" i="38" s="1"/>
  <c r="AK152" i="38"/>
  <c r="AJ527" i="38"/>
  <c r="AK527" i="38" s="1"/>
  <c r="AH518" i="38"/>
  <c r="AI518" i="38" s="1"/>
  <c r="AJ518" i="38" s="1"/>
  <c r="AK518" i="38" s="1"/>
  <c r="AK486" i="38"/>
  <c r="AI486" i="38"/>
  <c r="AJ486" i="38" s="1"/>
  <c r="AK620" i="38"/>
  <c r="AK185" i="38"/>
  <c r="AG624" i="38"/>
  <c r="AJ712" i="38"/>
  <c r="AK712" i="38" s="1"/>
  <c r="AI519" i="38"/>
  <c r="AJ519" i="38" s="1"/>
  <c r="AH519" i="38"/>
  <c r="AI374" i="38"/>
  <c r="AJ374" i="38" s="1"/>
  <c r="AK374" i="38" s="1"/>
  <c r="AH262" i="38"/>
  <c r="AI262" i="38" s="1"/>
  <c r="AJ262" i="38" s="1"/>
  <c r="AK262" i="38" s="1"/>
  <c r="AK276" i="38"/>
  <c r="AJ666" i="38"/>
  <c r="AK666" i="38" s="1"/>
  <c r="AK538" i="38"/>
  <c r="AJ538" i="38"/>
  <c r="AH538" i="38"/>
  <c r="AI538" i="38" s="1"/>
  <c r="AK138" i="38"/>
  <c r="AJ465" i="38"/>
  <c r="AI155" i="38"/>
  <c r="AJ155" i="38" s="1"/>
  <c r="AK124" i="38"/>
  <c r="AG439" i="38"/>
  <c r="AJ439" i="38" s="1"/>
  <c r="AK439" i="38" s="1"/>
  <c r="AH181" i="38"/>
  <c r="AI181" i="38" s="1"/>
  <c r="AJ181" i="38" s="1"/>
  <c r="AK181" i="38" s="1"/>
  <c r="AH690" i="38"/>
  <c r="AI690" i="38" s="1"/>
  <c r="AJ690" i="38" s="1"/>
  <c r="AK565" i="38"/>
  <c r="AH524" i="38"/>
  <c r="AI524" i="38" s="1"/>
  <c r="AJ524" i="38" s="1"/>
  <c r="AK524" i="38" s="1"/>
  <c r="AI234" i="38"/>
  <c r="AJ234" i="38" s="1"/>
  <c r="AK234" i="38" s="1"/>
  <c r="AK409" i="38"/>
  <c r="AK287" i="38"/>
  <c r="AH287" i="38"/>
  <c r="AI287" i="38" s="1"/>
  <c r="AJ287" i="38" s="1"/>
  <c r="AH288" i="38"/>
  <c r="AJ507" i="38"/>
  <c r="AK507" i="38" s="1"/>
  <c r="AI299" i="38"/>
  <c r="AJ299" i="38"/>
  <c r="AK299" i="38" s="1"/>
  <c r="AJ480" i="38"/>
  <c r="AK480" i="38"/>
  <c r="AJ354" i="38"/>
  <c r="AK354" i="38" s="1"/>
  <c r="AI19" i="38"/>
  <c r="AJ19" i="38" s="1"/>
  <c r="AK19" i="38" s="1"/>
  <c r="AG627" i="38"/>
  <c r="AH627" i="38" s="1"/>
  <c r="AI627" i="38" s="1"/>
  <c r="AJ627" i="38" s="1"/>
  <c r="AK627" i="38" s="1"/>
  <c r="AJ318" i="38"/>
  <c r="AK318" i="38"/>
  <c r="AK20" i="38"/>
  <c r="AG731" i="38"/>
  <c r="AH731" i="38"/>
  <c r="AI731" i="38" s="1"/>
  <c r="AH251" i="38"/>
  <c r="AK622" i="38"/>
  <c r="AJ622" i="38"/>
  <c r="AK651" i="38"/>
  <c r="AH126" i="38"/>
  <c r="AK136" i="38"/>
  <c r="AH459" i="38"/>
  <c r="AI459" i="38" s="1"/>
  <c r="AJ459" i="38" s="1"/>
  <c r="AK459" i="38" s="1"/>
  <c r="AH550" i="38"/>
  <c r="AI550" i="38"/>
  <c r="AJ550" i="38" s="1"/>
  <c r="AK550" i="38"/>
  <c r="AG550" i="38"/>
  <c r="AK513" i="38"/>
  <c r="AJ645" i="38"/>
  <c r="AK645" i="38" s="1"/>
  <c r="AH487" i="38"/>
  <c r="AI487" i="38"/>
  <c r="AJ487" i="38" s="1"/>
  <c r="AK487" i="38" s="1"/>
  <c r="AI350" i="38"/>
  <c r="AJ350" i="38" s="1"/>
  <c r="AK350" i="38" s="1"/>
  <c r="AJ632" i="38"/>
  <c r="AK632" i="38" s="1"/>
  <c r="AJ489" i="38"/>
  <c r="AK489" i="38" s="1"/>
  <c r="AJ237" i="38"/>
  <c r="AK237" i="38"/>
  <c r="AJ491" i="38"/>
  <c r="AK491" i="38" s="1"/>
  <c r="AI325" i="38"/>
  <c r="AJ325" i="38" s="1"/>
  <c r="AK325" i="38" s="1"/>
  <c r="AK134" i="38"/>
  <c r="AI153" i="38"/>
  <c r="AJ153" i="38" s="1"/>
  <c r="AK153" i="38" s="1"/>
  <c r="AG247" i="38"/>
  <c r="AK587" i="38"/>
  <c r="AG365" i="38"/>
  <c r="AH365" i="38" s="1"/>
  <c r="AI365" i="38" s="1"/>
  <c r="AH328" i="38"/>
  <c r="AI328" i="38"/>
  <c r="AJ328" i="38" s="1"/>
  <c r="AK328" i="38" s="1"/>
  <c r="AK539" i="38"/>
  <c r="AI432" i="38"/>
  <c r="AJ432" i="38" s="1"/>
  <c r="AK432" i="38" s="1"/>
  <c r="AJ175" i="38"/>
  <c r="AJ101" i="38"/>
  <c r="AK101" i="38" s="1"/>
  <c r="AI15" i="38"/>
  <c r="AJ15" i="38" s="1"/>
  <c r="AK15" i="38" s="1"/>
  <c r="AG599" i="38"/>
  <c r="AH599" i="38" s="1"/>
  <c r="AF515" i="38"/>
  <c r="AG515" i="38" s="1"/>
  <c r="AG290" i="38"/>
  <c r="AJ573" i="38"/>
  <c r="AK573" i="38" s="1"/>
  <c r="AH354" i="38"/>
  <c r="AI354" i="38" s="1"/>
  <c r="AI190" i="38"/>
  <c r="AJ190" i="38"/>
  <c r="AK190" i="38" s="1"/>
  <c r="AG537" i="38"/>
  <c r="AH537" i="38" s="1"/>
  <c r="AJ513" i="38"/>
  <c r="AI379" i="38"/>
  <c r="AJ379" i="38" s="1"/>
  <c r="AK379" i="38"/>
  <c r="AJ722" i="38"/>
  <c r="AJ471" i="38"/>
  <c r="AH413" i="38"/>
  <c r="AI413" i="38" s="1"/>
  <c r="AJ413" i="38" s="1"/>
  <c r="AH375" i="38"/>
  <c r="AI375" i="38" s="1"/>
  <c r="AJ375" i="38" s="1"/>
  <c r="AK375" i="38" s="1"/>
  <c r="AJ180" i="38"/>
  <c r="AK180" i="38"/>
  <c r="AH408" i="38"/>
  <c r="AI408" i="38" s="1"/>
  <c r="AJ408" i="38" s="1"/>
  <c r="AI431" i="38"/>
  <c r="AJ396" i="38"/>
  <c r="AK396" i="38" s="1"/>
  <c r="AH247" i="38"/>
  <c r="AG639" i="38"/>
  <c r="AH639" i="38"/>
  <c r="AI639" i="38" s="1"/>
  <c r="AJ639" i="38"/>
  <c r="AK639" i="38" s="1"/>
  <c r="AG633" i="38"/>
  <c r="AH633" i="38" s="1"/>
  <c r="AI633" i="38" s="1"/>
  <c r="AJ633" i="38" s="1"/>
  <c r="AK633" i="38" s="1"/>
  <c r="AI648" i="38"/>
  <c r="AJ648" i="38" s="1"/>
  <c r="AK648" i="38" s="1"/>
  <c r="AH534" i="38"/>
  <c r="AI534" i="38" s="1"/>
  <c r="AJ534" i="38" s="1"/>
  <c r="AG690" i="38"/>
  <c r="AK367" i="38"/>
  <c r="AI637" i="38"/>
  <c r="AJ637" i="38" s="1"/>
  <c r="AK637" i="38" s="1"/>
  <c r="AI309" i="38"/>
  <c r="AJ309" i="38" s="1"/>
  <c r="AK309" i="38" s="1"/>
  <c r="AG672" i="38"/>
  <c r="AH672" i="38" s="1"/>
  <c r="AI672" i="38" s="1"/>
  <c r="AH730" i="38"/>
  <c r="AI730" i="38" s="1"/>
  <c r="AJ730" i="38" s="1"/>
  <c r="AK730" i="38" s="1"/>
  <c r="AF285" i="38"/>
  <c r="AG285" i="38" s="1"/>
  <c r="AH285" i="38" s="1"/>
  <c r="AJ544" i="38"/>
  <c r="AK544" i="38" s="1"/>
  <c r="AK357" i="38"/>
  <c r="AJ211" i="38"/>
  <c r="AK211" i="38" s="1"/>
  <c r="AH495" i="38"/>
  <c r="AI495" i="38" s="1"/>
  <c r="AJ495" i="38" s="1"/>
  <c r="AK495" i="38" s="1"/>
  <c r="AH610" i="38"/>
  <c r="AK610" i="38" s="1"/>
  <c r="AK229" i="38"/>
  <c r="AG502" i="38"/>
  <c r="AH502" i="38" s="1"/>
  <c r="AI491" i="38"/>
  <c r="AJ263" i="38"/>
  <c r="AK263" i="38" s="1"/>
  <c r="AH400" i="38"/>
  <c r="AG405" i="38"/>
  <c r="AH405" i="38" s="1"/>
  <c r="AI405" i="38" s="1"/>
  <c r="AJ405" i="38" s="1"/>
  <c r="AI335" i="38"/>
  <c r="AJ335" i="38" s="1"/>
  <c r="AK335" i="38" s="1"/>
  <c r="AF718" i="38"/>
  <c r="AK695" i="38"/>
  <c r="AK748" i="38"/>
  <c r="AK679" i="38"/>
  <c r="AH188" i="38"/>
  <c r="AI188" i="38" s="1"/>
  <c r="AJ398" i="38"/>
  <c r="AK398" i="38" s="1"/>
  <c r="AI504" i="38"/>
  <c r="AK613" i="38"/>
  <c r="AG600" i="38"/>
  <c r="AH600" i="38" s="1"/>
  <c r="AI247" i="38"/>
  <c r="AJ247" i="38" s="1"/>
  <c r="AK247" i="38" s="1"/>
  <c r="AJ371" i="38"/>
  <c r="AK371" i="38" s="1"/>
  <c r="AK534" i="38"/>
  <c r="AK549" i="38"/>
  <c r="AF9" i="38"/>
  <c r="AH503" i="38"/>
  <c r="AI503" i="38" s="1"/>
  <c r="AJ503" i="38" s="1"/>
  <c r="AK503" i="38" s="1"/>
  <c r="AK753" i="38"/>
  <c r="AG409" i="38"/>
  <c r="AH325" i="38"/>
  <c r="AH202" i="38"/>
  <c r="AI202" i="38" s="1"/>
  <c r="AJ202" i="38" s="1"/>
  <c r="AK202" i="38" s="1"/>
  <c r="AJ682" i="38"/>
  <c r="AK682" i="38" s="1"/>
  <c r="AI130" i="38"/>
  <c r="AJ130" i="38" s="1"/>
  <c r="AK235" i="38"/>
  <c r="AJ6" i="38"/>
  <c r="AI507" i="38"/>
  <c r="AK705" i="38"/>
  <c r="AH497" i="38"/>
  <c r="AI497" i="38" s="1"/>
  <c r="AJ497" i="38" s="1"/>
  <c r="AK497" i="38" s="1"/>
  <c r="AH603" i="38"/>
  <c r="AI603" i="38" s="1"/>
  <c r="AJ707" i="38"/>
  <c r="AK707" i="38" s="1"/>
  <c r="AH624" i="38"/>
  <c r="AI727" i="38"/>
  <c r="AI645" i="38"/>
  <c r="AG381" i="38"/>
  <c r="AH381" i="38" s="1"/>
  <c r="AI381" i="38" s="1"/>
  <c r="AJ381" i="38" s="1"/>
  <c r="AK381" i="38" s="1"/>
  <c r="AI404" i="38"/>
  <c r="AJ404" i="38" s="1"/>
  <c r="AK404" i="38" s="1"/>
  <c r="AF725" i="38"/>
  <c r="AH741" i="38"/>
  <c r="AI741" i="38"/>
  <c r="AJ741" i="38" s="1"/>
  <c r="AK741" i="38" s="1"/>
  <c r="AJ240" i="38"/>
  <c r="AK240" i="38" s="1"/>
  <c r="AK689" i="38"/>
  <c r="AH632" i="38"/>
  <c r="AI632" i="38" s="1"/>
  <c r="AK135" i="38"/>
  <c r="AI183" i="38"/>
  <c r="AJ183" i="38" s="1"/>
  <c r="AK183" i="38" s="1"/>
  <c r="AH154" i="38"/>
  <c r="AG169" i="38"/>
  <c r="AJ504" i="38"/>
  <c r="AK504" i="38" s="1"/>
  <c r="AJ615" i="38"/>
  <c r="AK615" i="38" s="1"/>
  <c r="AI135" i="38"/>
  <c r="AJ135" i="38" s="1"/>
  <c r="AK471" i="38"/>
  <c r="AJ383" i="38"/>
  <c r="AH242" i="38"/>
  <c r="AI242" i="38" s="1"/>
  <c r="AJ242" i="38" s="1"/>
  <c r="AK242" i="38" s="1"/>
  <c r="AG734" i="38"/>
  <c r="AH734" i="38" s="1"/>
  <c r="AI734" i="38" s="1"/>
  <c r="AJ734" i="38" s="1"/>
  <c r="AK734" i="38" s="1"/>
  <c r="AK585" i="38"/>
  <c r="AH223" i="38"/>
  <c r="AI223" i="38" s="1"/>
  <c r="AJ223" i="38" s="1"/>
  <c r="AK223" i="38" s="1"/>
  <c r="AK323" i="38"/>
  <c r="AI435" i="38"/>
  <c r="AJ435" i="38" s="1"/>
  <c r="AK435" i="38" s="1"/>
  <c r="AH176" i="38"/>
  <c r="AI176" i="38" s="1"/>
  <c r="AJ176" i="38" s="1"/>
  <c r="AK176" i="38" s="1"/>
  <c r="AJ254" i="38"/>
  <c r="AK254" i="38" s="1"/>
  <c r="AG155" i="38"/>
  <c r="AH155" i="38" s="1"/>
  <c r="AH437" i="38"/>
  <c r="AI437" i="38" s="1"/>
  <c r="AJ437" i="38" s="1"/>
  <c r="AH764" i="38"/>
  <c r="AI764" i="38" s="1"/>
  <c r="AJ764" i="38" s="1"/>
  <c r="AK764" i="38" s="1"/>
  <c r="AI610" i="38"/>
  <c r="AI288" i="38"/>
  <c r="AH496" i="38"/>
  <c r="AI496" i="38" s="1"/>
  <c r="AJ496" i="38" s="1"/>
  <c r="AK496" i="38" s="1"/>
  <c r="AJ148" i="38"/>
  <c r="AK148" i="38" s="1"/>
  <c r="AH313" i="38"/>
  <c r="AI313" i="38" s="1"/>
  <c r="AJ313" i="38" s="1"/>
  <c r="AK313" i="38" s="1"/>
  <c r="AK6" i="38"/>
  <c r="AI688" i="38"/>
  <c r="AJ688" i="38" s="1"/>
  <c r="AK688" i="38" s="1"/>
  <c r="AJ727" i="38"/>
  <c r="AK727" i="38" s="1"/>
  <c r="AK130" i="38"/>
  <c r="AJ448" i="38"/>
  <c r="AK448" i="38" s="1"/>
  <c r="AI653" i="38"/>
  <c r="AJ653" i="38" s="1"/>
  <c r="AK653" i="38" s="1"/>
  <c r="AK735" i="38"/>
  <c r="AH183" i="38"/>
  <c r="AH198" i="38"/>
  <c r="AI198" i="38" s="1"/>
  <c r="AJ198" i="38" s="1"/>
  <c r="AK198" i="38" s="1"/>
  <c r="AH569" i="38"/>
  <c r="AI569" i="38" s="1"/>
  <c r="AJ569" i="38" s="1"/>
  <c r="AK569" i="38" s="1"/>
  <c r="AK5" i="38"/>
  <c r="AK591" i="38"/>
  <c r="AJ249" i="38"/>
  <c r="AK249" i="38" s="1"/>
  <c r="AK582" i="38"/>
  <c r="AH536" i="38"/>
  <c r="AI536" i="38"/>
  <c r="AG617" i="38"/>
  <c r="AH617" i="38" s="1"/>
  <c r="AI617" i="38" s="1"/>
  <c r="AJ617" i="38" s="1"/>
  <c r="AK617" i="38" s="1"/>
  <c r="AH720" i="38"/>
  <c r="AI720" i="38" s="1"/>
  <c r="AJ720" i="38" s="1"/>
  <c r="AK720" i="38" s="1"/>
  <c r="AK383" i="38"/>
  <c r="AI326" i="38"/>
  <c r="AJ326" i="38" s="1"/>
  <c r="AK326" i="38" s="1"/>
  <c r="AF541" i="38"/>
  <c r="AF734" i="38"/>
  <c r="AH735" i="38"/>
  <c r="AI735" i="38" s="1"/>
  <c r="AJ735" i="38" s="1"/>
  <c r="AG494" i="38"/>
  <c r="AH494" i="38" s="1"/>
  <c r="AI494" i="38" s="1"/>
  <c r="AJ494" i="38" s="1"/>
  <c r="AK494" i="38" s="1"/>
  <c r="AK514" i="38"/>
  <c r="AK252" i="38"/>
  <c r="AI577" i="38"/>
  <c r="AJ577" i="38" s="1"/>
  <c r="AG541" i="38"/>
  <c r="AH541" i="38" s="1"/>
  <c r="AK179" i="38"/>
  <c r="AK440" i="38"/>
  <c r="AG221" i="38"/>
  <c r="AH221" i="38" s="1"/>
  <c r="AI221" i="38" s="1"/>
  <c r="AJ221" i="38" s="1"/>
  <c r="AK221" i="38" s="1"/>
  <c r="AJ256" i="38"/>
  <c r="AK256" i="38" s="1"/>
  <c r="AK558" i="38"/>
  <c r="AG262" i="38"/>
  <c r="AJ610" i="38"/>
  <c r="AH488" i="38"/>
  <c r="AI488" i="38" s="1"/>
  <c r="AJ488" i="38" s="1"/>
  <c r="AH409" i="38"/>
  <c r="AI409" i="38" s="1"/>
  <c r="AJ409" i="38" s="1"/>
  <c r="AG461" i="38"/>
  <c r="AH461" i="38" s="1"/>
  <c r="AI461" i="38" s="1"/>
  <c r="AJ461" i="38" s="1"/>
  <c r="AK461" i="38" s="1"/>
  <c r="AI454" i="38"/>
  <c r="AI348" i="38"/>
  <c r="AJ348" i="38" s="1"/>
  <c r="AK348" i="38" s="1"/>
  <c r="AI321" i="38"/>
  <c r="AJ321" i="38" s="1"/>
  <c r="AG609" i="38"/>
  <c r="AH609" i="38" s="1"/>
  <c r="AI609" i="38" s="1"/>
  <c r="AJ609" i="38" s="1"/>
  <c r="AI542" i="38"/>
  <c r="AG227" i="38"/>
  <c r="AH227" i="38" s="1"/>
  <c r="AI227" i="38" s="1"/>
  <c r="AJ490" i="38"/>
  <c r="AK490" i="38" s="1"/>
  <c r="AJ620" i="38"/>
  <c r="AJ280" i="38"/>
  <c r="AK280" i="38" s="1"/>
  <c r="AK560" i="38"/>
  <c r="AF560" i="38"/>
  <c r="AG560" i="38" s="1"/>
  <c r="AH560" i="38" s="1"/>
  <c r="AI560" i="38" s="1"/>
  <c r="AJ560" i="38" s="1"/>
  <c r="AH193" i="38"/>
  <c r="AI193" i="38" s="1"/>
  <c r="AJ193" i="38"/>
  <c r="AI606" i="38"/>
  <c r="AH528" i="38"/>
  <c r="AI528" i="38" s="1"/>
  <c r="AJ528" i="38" s="1"/>
  <c r="AF530" i="38"/>
  <c r="AF638" i="38"/>
  <c r="AH638" i="38" s="1"/>
  <c r="AI638" i="38" s="1"/>
  <c r="AJ638" i="38" s="1"/>
  <c r="AK638" i="38" s="1"/>
  <c r="AG638" i="38"/>
  <c r="AF214" i="38"/>
  <c r="AG214" i="38" s="1"/>
  <c r="AH214" i="38"/>
  <c r="AI214" i="38" s="1"/>
  <c r="AJ214" i="38" s="1"/>
  <c r="AK214" i="38" s="1"/>
  <c r="AG646" i="38"/>
  <c r="AH245" i="38"/>
  <c r="AK722" i="38"/>
  <c r="AG579" i="38"/>
  <c r="AH579" i="38" s="1"/>
  <c r="AI579" i="38" s="1"/>
  <c r="AJ579" i="38" s="1"/>
  <c r="AF461" i="38"/>
  <c r="AJ258" i="38"/>
  <c r="AK258" i="38" s="1"/>
  <c r="AK388" i="38"/>
  <c r="AH453" i="38"/>
  <c r="AI453" i="38" s="1"/>
  <c r="AJ453" i="38" s="1"/>
  <c r="AK453" i="38" s="1"/>
  <c r="AF289" i="38"/>
  <c r="AG289" i="38" s="1"/>
  <c r="AH289" i="38" s="1"/>
  <c r="AI289" i="38" s="1"/>
  <c r="AJ506" i="38"/>
  <c r="AK506" i="38" s="1"/>
  <c r="AG724" i="38"/>
  <c r="AJ742" i="38"/>
  <c r="AK742" i="38" s="1"/>
  <c r="AG467" i="38"/>
  <c r="AH467" i="38" s="1"/>
  <c r="AI467" i="38" s="1"/>
  <c r="AJ467" i="38" s="1"/>
  <c r="AK467" i="38" s="1"/>
  <c r="AK659" i="38"/>
  <c r="AG530" i="38"/>
  <c r="AH530" i="38" s="1"/>
  <c r="AI530" i="38" s="1"/>
  <c r="AI541" i="38"/>
  <c r="AJ541" i="38" s="1"/>
  <c r="AK541" i="38" s="1"/>
  <c r="AG598" i="38"/>
  <c r="AH598" i="38" s="1"/>
  <c r="AI598" i="38"/>
  <c r="AJ680" i="38"/>
  <c r="AK680" i="38" s="1"/>
  <c r="AK677" i="38"/>
  <c r="AI677" i="38"/>
  <c r="AJ677" i="38" s="1"/>
  <c r="AG264" i="38"/>
  <c r="AH264" i="38" s="1"/>
  <c r="AH465" i="38"/>
  <c r="AI465" i="38"/>
  <c r="AJ619" i="38"/>
  <c r="AK619" i="38" s="1"/>
  <c r="AG525" i="38"/>
  <c r="AH525" i="38" s="1"/>
  <c r="AI525" i="38" s="1"/>
  <c r="AJ525" i="38" s="1"/>
  <c r="AK525" i="38" s="1"/>
  <c r="AK336" i="38"/>
  <c r="AJ24" i="38"/>
  <c r="AK24" i="38" s="1"/>
  <c r="AI177" i="38"/>
  <c r="AJ177" i="38" s="1"/>
  <c r="AK177" i="38" s="1"/>
  <c r="AJ651" i="38"/>
  <c r="AH218" i="38"/>
  <c r="AI218" i="38" s="1"/>
  <c r="AJ218" i="38" s="1"/>
  <c r="AK218" i="38" s="1"/>
  <c r="AG479" i="38"/>
  <c r="AJ43" i="38"/>
  <c r="AK43" i="38" s="1"/>
  <c r="AJ185" i="38"/>
  <c r="AI501" i="38"/>
  <c r="AK501" i="38" s="1"/>
  <c r="AJ501" i="38"/>
  <c r="AF466" i="38"/>
  <c r="AG466" i="38" s="1"/>
  <c r="AH466" i="38" s="1"/>
  <c r="AK91" i="38"/>
  <c r="AK193" i="38"/>
  <c r="AF529" i="38"/>
  <c r="AG529" i="38" s="1"/>
  <c r="AH529" i="38"/>
  <c r="AI529" i="38" s="1"/>
  <c r="AJ529" i="38" s="1"/>
  <c r="AK529" i="38" s="1"/>
  <c r="AH679" i="38"/>
  <c r="AI679" i="38" s="1"/>
  <c r="AJ679" i="38" s="1"/>
  <c r="AK596" i="38"/>
  <c r="AI685" i="38"/>
  <c r="AJ685" i="38" s="1"/>
  <c r="AK685" i="38" s="1"/>
  <c r="AI555" i="38"/>
  <c r="AJ555" i="38" s="1"/>
  <c r="AK555" i="38" s="1"/>
  <c r="AK562" i="38"/>
  <c r="AI310" i="38"/>
  <c r="AJ310" i="38" s="1"/>
  <c r="AK310" i="38" s="1"/>
  <c r="AK482" i="38"/>
  <c r="AJ208" i="38"/>
  <c r="AK208" i="38" s="1"/>
  <c r="AG397" i="38"/>
  <c r="AI397" i="38" s="1"/>
  <c r="AJ397" i="38" s="1"/>
  <c r="AK397" i="38" s="1"/>
  <c r="AH593" i="38"/>
  <c r="AI593" i="38" s="1"/>
  <c r="AJ593" i="38" s="1"/>
  <c r="AK593" i="38" s="1"/>
  <c r="AJ737" i="38"/>
  <c r="AK737" i="38" s="1"/>
  <c r="AJ292" i="38"/>
  <c r="AK292" i="38" s="1"/>
  <c r="AJ140" i="38"/>
  <c r="AK140" i="38" s="1"/>
  <c r="AI140" i="38"/>
  <c r="AG274" i="38"/>
  <c r="AK424" i="38"/>
  <c r="AG463" i="38"/>
  <c r="AH463" i="38" s="1"/>
  <c r="AJ547" i="38"/>
  <c r="AK547" i="38"/>
  <c r="AK437" i="38"/>
  <c r="AI711" i="38"/>
  <c r="AJ711" i="38" s="1"/>
  <c r="AK711" i="38" s="1"/>
  <c r="AH244" i="38"/>
  <c r="AI244" i="38" s="1"/>
  <c r="AH385" i="38"/>
  <c r="AI385" i="38" s="1"/>
  <c r="AJ385" i="38" s="1"/>
  <c r="AH428" i="38"/>
  <c r="AI428" i="38" s="1"/>
  <c r="AJ428" i="38" s="1"/>
  <c r="AK428" i="38" s="1"/>
  <c r="AG421" i="38"/>
  <c r="AH421" i="38" s="1"/>
  <c r="AH389" i="38"/>
  <c r="AG197" i="38"/>
  <c r="AH197" i="38" s="1"/>
  <c r="AI197" i="38" s="1"/>
  <c r="AJ197" i="38" s="1"/>
  <c r="AK197" i="38" s="1"/>
  <c r="AF625" i="38"/>
  <c r="AF341" i="38"/>
  <c r="AG341" i="38" s="1"/>
  <c r="AH341" i="38" s="1"/>
  <c r="AI341" i="38" s="1"/>
  <c r="AJ341" i="38" s="1"/>
  <c r="AK341" i="38" s="1"/>
  <c r="AH761" i="38"/>
  <c r="AG369" i="38"/>
  <c r="AH369" i="38" s="1"/>
  <c r="AI369" i="38" s="1"/>
  <c r="AJ369" i="38" s="1"/>
  <c r="AH274" i="38"/>
  <c r="AI274" i="38" s="1"/>
  <c r="AG746" i="38"/>
  <c r="AH746" i="38" s="1"/>
  <c r="AI746" i="38" s="1"/>
  <c r="AI281" i="38"/>
  <c r="AJ281" i="38" s="1"/>
  <c r="AK281" i="38" s="1"/>
  <c r="AG764" i="38"/>
  <c r="AI294" i="38"/>
  <c r="AJ294" i="38" s="1"/>
  <c r="AK294" i="38" s="1"/>
  <c r="AH425" i="38"/>
  <c r="AI425" i="38" s="1"/>
  <c r="AJ425" i="38" s="1"/>
  <c r="AK425" i="38" s="1"/>
  <c r="AJ539" i="38"/>
  <c r="AJ149" i="38"/>
  <c r="AK149" i="38" s="1"/>
  <c r="AH516" i="38"/>
  <c r="AI516" i="38" s="1"/>
  <c r="AJ516" i="38" s="1"/>
  <c r="AK516" i="38" s="1"/>
  <c r="AG718" i="38"/>
  <c r="AH718" i="38" s="1"/>
  <c r="AI718" i="38" s="1"/>
  <c r="AJ718" i="38" s="1"/>
  <c r="AK602" i="38"/>
  <c r="AI468" i="38"/>
  <c r="AJ468" i="38"/>
  <c r="AK468" i="38"/>
  <c r="AK157" i="38"/>
  <c r="AI154" i="38"/>
  <c r="AJ154" i="38" s="1"/>
  <c r="AK154" i="38" s="1"/>
  <c r="AK175" i="38"/>
  <c r="AI624" i="38"/>
  <c r="AF523" i="38"/>
  <c r="AH376" i="38"/>
  <c r="AI376" i="38" s="1"/>
  <c r="AJ376" i="38" s="1"/>
  <c r="AK376" i="38" s="1"/>
  <c r="AI392" i="38"/>
  <c r="AJ392" i="38" s="1"/>
  <c r="AH392" i="38"/>
  <c r="AI362" i="38"/>
  <c r="AJ362" i="38" s="1"/>
  <c r="AK362" i="38" s="1"/>
  <c r="AG417" i="38"/>
  <c r="AH417" i="38" s="1"/>
  <c r="AI417" i="38" s="1"/>
  <c r="AJ417" i="38" s="1"/>
  <c r="AK417" i="38" s="1"/>
  <c r="AK272" i="38"/>
  <c r="AK492" i="38"/>
  <c r="AK528" i="38"/>
  <c r="AH439" i="38"/>
  <c r="AI439" i="38" s="1"/>
  <c r="AH107" i="38"/>
  <c r="AH397" i="38"/>
  <c r="AF608" i="38"/>
  <c r="AH608" i="38" s="1"/>
  <c r="AI608" i="38" s="1"/>
  <c r="AJ608" i="38" s="1"/>
  <c r="AG608" i="38"/>
  <c r="AF658" i="38"/>
  <c r="AG658" i="38" s="1"/>
  <c r="AH658" i="38" s="1"/>
  <c r="AI658" i="38" s="1"/>
  <c r="AJ658" i="38" s="1"/>
  <c r="AK658" i="38" s="1"/>
  <c r="AI252" i="38"/>
  <c r="AJ252" i="38" s="1"/>
  <c r="AK230" i="38"/>
  <c r="AI594" i="38"/>
  <c r="AJ594" i="38" s="1"/>
  <c r="AK594" i="38" s="1"/>
  <c r="AF619" i="38"/>
  <c r="AG619" i="38" s="1"/>
  <c r="AH619" i="38" s="1"/>
  <c r="AI619" i="38" s="1"/>
  <c r="AH180" i="38"/>
  <c r="AI180" i="38" s="1"/>
  <c r="AH248" i="38"/>
  <c r="AJ554" i="38"/>
  <c r="AK554" i="38" s="1"/>
  <c r="AI739" i="38"/>
  <c r="AJ739" i="38" s="1"/>
  <c r="AK739" i="38" s="1"/>
  <c r="AI537" i="38"/>
  <c r="AH329" i="38"/>
  <c r="AI329" i="38" s="1"/>
  <c r="AJ329" i="38" s="1"/>
  <c r="AK329" i="38" s="1"/>
  <c r="AI378" i="38"/>
  <c r="AJ378" i="38" s="1"/>
  <c r="AK378" i="38" s="1"/>
  <c r="AH559" i="38"/>
  <c r="AI559" i="38" s="1"/>
  <c r="AJ559" i="38" s="1"/>
  <c r="AK559" i="38" s="1"/>
  <c r="AH173" i="38"/>
  <c r="AI173" i="38" s="1"/>
  <c r="AJ173" i="38" s="1"/>
  <c r="AK173" i="38" s="1"/>
  <c r="AF575" i="38"/>
  <c r="UE173" i="7"/>
  <c r="UC173" i="7"/>
  <c r="UA173" i="7"/>
  <c r="TZ173" i="7"/>
  <c r="TV173" i="7"/>
  <c r="TT173" i="7"/>
  <c r="TQ173" i="7"/>
  <c r="TP173" i="7"/>
  <c r="TO173" i="7"/>
  <c r="TG173" i="7"/>
  <c r="TD173" i="7"/>
  <c r="SV173" i="7"/>
  <c r="SU173" i="7"/>
  <c r="ST173" i="7"/>
  <c r="SS173" i="7"/>
  <c r="SQ173" i="7"/>
  <c r="SP173" i="7"/>
  <c r="SO173" i="7"/>
  <c r="SN173" i="7"/>
  <c r="SM173" i="7"/>
  <c r="SJ173" i="7"/>
  <c r="SG173" i="7"/>
  <c r="SF173" i="7"/>
  <c r="SE173" i="7"/>
  <c r="SD173" i="7"/>
  <c r="SB173" i="7"/>
  <c r="SA173" i="7"/>
  <c r="RZ173" i="7"/>
  <c r="RY173" i="7"/>
  <c r="RX173" i="7"/>
  <c r="RU173" i="7"/>
  <c r="RS173" i="7"/>
  <c r="RR173" i="7"/>
  <c r="RQ173" i="7"/>
  <c r="RP173" i="7"/>
  <c r="RH173" i="7"/>
  <c r="RG173" i="7"/>
  <c r="RF173" i="7"/>
  <c r="RE173" i="7"/>
  <c r="QV173" i="7"/>
  <c r="QU173" i="7"/>
  <c r="QT173" i="7"/>
  <c r="QN173" i="7"/>
  <c r="QI173" i="7"/>
  <c r="QH173" i="7"/>
  <c r="QG173" i="7"/>
  <c r="QF173" i="7"/>
  <c r="QE173" i="7"/>
  <c r="QB173" i="7"/>
  <c r="PZ173" i="7"/>
  <c r="PY173" i="7"/>
  <c r="PX173" i="7"/>
  <c r="PW173" i="7"/>
  <c r="PV173" i="7"/>
  <c r="PT173" i="7"/>
  <c r="PS173" i="7"/>
  <c r="PR173" i="7"/>
  <c r="PQ173" i="7"/>
  <c r="PP173" i="7"/>
  <c r="PO173" i="7"/>
  <c r="PN173" i="7"/>
  <c r="PL173" i="7"/>
  <c r="PK173" i="7"/>
  <c r="PJ173" i="7"/>
  <c r="PI173" i="7"/>
  <c r="PH173" i="7"/>
  <c r="PG173" i="7"/>
  <c r="PF173" i="7"/>
  <c r="PE173" i="7"/>
  <c r="PD173" i="7"/>
  <c r="PC173" i="7"/>
  <c r="PB173" i="7"/>
  <c r="OY173" i="7"/>
  <c r="OX173" i="7"/>
  <c r="OR173" i="7"/>
  <c r="OQ173" i="7"/>
  <c r="ON173" i="7"/>
  <c r="OM173" i="7"/>
  <c r="OL173" i="7"/>
  <c r="OK173" i="7"/>
  <c r="OI173" i="7"/>
  <c r="OG173" i="7"/>
  <c r="NZ173" i="7"/>
  <c r="NY173" i="7"/>
  <c r="NX173" i="7"/>
  <c r="NW173" i="7"/>
  <c r="NV173" i="7"/>
  <c r="NS173" i="7"/>
  <c r="NR173" i="7"/>
  <c r="NQ173" i="7"/>
  <c r="NP173" i="7"/>
  <c r="NO173" i="7"/>
  <c r="NG173" i="7"/>
  <c r="NF173" i="7"/>
  <c r="NC173" i="7"/>
  <c r="MR173" i="7"/>
  <c r="ML173" i="7"/>
  <c r="MK173" i="7"/>
  <c r="MG173" i="7"/>
  <c r="MF173" i="7"/>
  <c r="MD173" i="7"/>
  <c r="MC173" i="7"/>
  <c r="LZ173" i="7"/>
  <c r="LY173" i="7"/>
  <c r="LX173" i="7"/>
  <c r="LW173" i="7"/>
  <c r="LT173" i="7"/>
  <c r="LG173" i="7"/>
  <c r="KW173" i="7"/>
  <c r="KU173" i="7"/>
  <c r="KR173" i="7"/>
  <c r="KQ173" i="7"/>
  <c r="KL173" i="7"/>
  <c r="KK173" i="7"/>
  <c r="KJ173" i="7"/>
  <c r="KH173" i="7"/>
  <c r="KG173" i="7"/>
  <c r="KF173" i="7"/>
  <c r="KE173" i="7"/>
  <c r="KD173" i="7"/>
  <c r="KC173" i="7"/>
  <c r="KB173" i="7"/>
  <c r="KA173" i="7"/>
  <c r="JZ173" i="7"/>
  <c r="JY173" i="7"/>
  <c r="JX173" i="7"/>
  <c r="JW173" i="7"/>
  <c r="JV173" i="7"/>
  <c r="JU173" i="7"/>
  <c r="JT173" i="7"/>
  <c r="JS173" i="7"/>
  <c r="JI173" i="7"/>
  <c r="JH173" i="7"/>
  <c r="JG173" i="7"/>
  <c r="JF173" i="7"/>
  <c r="JE173" i="7"/>
  <c r="JD173" i="7"/>
  <c r="JC173" i="7"/>
  <c r="JB173" i="7"/>
  <c r="JA173" i="7"/>
  <c r="IZ173" i="7"/>
  <c r="IY173" i="7"/>
  <c r="IX173" i="7"/>
  <c r="IK173" i="7"/>
  <c r="II173" i="7"/>
  <c r="IF173" i="7"/>
  <c r="ID173" i="7"/>
  <c r="IC173" i="7"/>
  <c r="HU173" i="7"/>
  <c r="HO173" i="7"/>
  <c r="HN173" i="7"/>
  <c r="HM173" i="7"/>
  <c r="HL173" i="7"/>
  <c r="HK173" i="7"/>
  <c r="HJ173" i="7"/>
  <c r="HI173" i="7"/>
  <c r="HH173" i="7"/>
  <c r="HE173" i="7"/>
  <c r="HC173" i="7"/>
  <c r="HB173" i="7"/>
  <c r="GZ173" i="7"/>
  <c r="GY173" i="7"/>
  <c r="GX173" i="7"/>
  <c r="GW173" i="7"/>
  <c r="GV173" i="7"/>
  <c r="GS173" i="7"/>
  <c r="GP173" i="7"/>
  <c r="GK173" i="7"/>
  <c r="GF173" i="7"/>
  <c r="GD173" i="7"/>
  <c r="FY173" i="7"/>
  <c r="FQ173" i="7"/>
  <c r="FN173" i="7"/>
  <c r="FM173" i="7"/>
  <c r="FL173" i="7"/>
  <c r="FI173" i="7"/>
  <c r="FF173" i="7"/>
  <c r="FE173" i="7"/>
  <c r="FD173" i="7"/>
  <c r="EX173" i="7"/>
  <c r="EB173" i="7"/>
  <c r="DZ173" i="7"/>
  <c r="DL173" i="7"/>
  <c r="DJ173" i="7"/>
  <c r="DC173" i="7"/>
  <c r="BP173" i="7"/>
  <c r="AX173" i="7"/>
  <c r="AW173" i="7"/>
  <c r="AV173" i="7"/>
  <c r="AK173" i="7"/>
  <c r="AH173" i="7"/>
  <c r="AN25" i="38"/>
  <c r="AN20" i="38"/>
  <c r="AN13" i="38"/>
  <c r="AN8" i="38"/>
  <c r="UG173" i="7"/>
  <c r="UF173" i="7"/>
  <c r="UB173" i="7"/>
  <c r="TN173" i="7"/>
  <c r="TS173" i="7"/>
  <c r="TL173" i="7"/>
  <c r="TK173" i="7"/>
  <c r="TH173" i="7"/>
  <c r="SK173" i="7"/>
  <c r="TF173" i="7"/>
  <c r="TC173" i="7"/>
  <c r="TA173" i="7"/>
  <c r="SR173" i="7"/>
  <c r="RV173" i="7"/>
  <c r="SH173" i="7"/>
  <c r="RT173" i="7"/>
  <c r="RN173" i="7"/>
  <c r="RL173" i="7"/>
  <c r="RJ173" i="7"/>
  <c r="RB173" i="7"/>
  <c r="QQ173" i="7"/>
  <c r="QM173" i="7"/>
  <c r="QJ173" i="7"/>
  <c r="QD173" i="7"/>
  <c r="PM173" i="7"/>
  <c r="PA173" i="7"/>
  <c r="OZ173" i="7"/>
  <c r="OW173" i="7"/>
  <c r="OV173" i="7"/>
  <c r="OU173" i="7"/>
  <c r="OT173" i="7"/>
  <c r="OS173" i="7"/>
  <c r="OP173" i="7"/>
  <c r="OO173" i="7"/>
  <c r="OJ173" i="7"/>
  <c r="OH173" i="7"/>
  <c r="OF173" i="7"/>
  <c r="OE173" i="7"/>
  <c r="OD173" i="7"/>
  <c r="OA173" i="7"/>
  <c r="NU173" i="7"/>
  <c r="NT173" i="7"/>
  <c r="NN173" i="7"/>
  <c r="NM173" i="7"/>
  <c r="NH173" i="7"/>
  <c r="NK173" i="7"/>
  <c r="NJ173" i="7"/>
  <c r="ND173" i="7"/>
  <c r="NB173" i="7"/>
  <c r="NA173" i="7"/>
  <c r="MZ173" i="7"/>
  <c r="MY173" i="7"/>
  <c r="MW173" i="7"/>
  <c r="MU173" i="7"/>
  <c r="MS173" i="7"/>
  <c r="MQ173" i="7"/>
  <c r="MO173" i="7"/>
  <c r="MN173" i="7"/>
  <c r="MM173" i="7"/>
  <c r="MI173" i="7"/>
  <c r="MH173" i="7"/>
  <c r="ME173" i="7"/>
  <c r="MB173" i="7"/>
  <c r="MA173" i="7"/>
  <c r="LV173" i="7"/>
  <c r="LU173" i="7"/>
  <c r="LS173" i="7"/>
  <c r="LR173" i="7"/>
  <c r="LQ173" i="7"/>
  <c r="LP173" i="7"/>
  <c r="LO173" i="7"/>
  <c r="LN173" i="7"/>
  <c r="LM173" i="7"/>
  <c r="LK173" i="7"/>
  <c r="LJ173" i="7"/>
  <c r="LI173" i="7"/>
  <c r="LE173" i="7"/>
  <c r="LD173" i="7"/>
  <c r="LA173" i="7"/>
  <c r="KZ173" i="7"/>
  <c r="KY173" i="7"/>
  <c r="KX173" i="7"/>
  <c r="KV173" i="7"/>
  <c r="KT173" i="7"/>
  <c r="KS173" i="7"/>
  <c r="KP173" i="7"/>
  <c r="KO173" i="7"/>
  <c r="KN173" i="7"/>
  <c r="KI173" i="7"/>
  <c r="JR173" i="7"/>
  <c r="JO173" i="7"/>
  <c r="JN173" i="7"/>
  <c r="JM173" i="7"/>
  <c r="JK173" i="7"/>
  <c r="IM173" i="7"/>
  <c r="IN173" i="7"/>
  <c r="IT173" i="7"/>
  <c r="IS173" i="7"/>
  <c r="IE173" i="7"/>
  <c r="IJ173" i="7"/>
  <c r="IH173" i="7"/>
  <c r="IG173" i="7"/>
  <c r="IB173" i="7"/>
  <c r="IA173" i="7"/>
  <c r="FG173" i="7"/>
  <c r="EV173" i="7"/>
  <c r="ET173" i="7"/>
  <c r="ES173" i="7"/>
  <c r="EN173" i="7"/>
  <c r="EM173" i="7"/>
  <c r="EF173" i="7"/>
  <c r="EE173" i="7"/>
  <c r="ED173" i="7"/>
  <c r="DX173" i="7"/>
  <c r="DU173" i="7"/>
  <c r="CR173" i="7"/>
  <c r="CO173" i="7"/>
  <c r="CN173" i="7"/>
  <c r="CM173" i="7"/>
  <c r="CF173" i="7"/>
  <c r="CC173" i="7"/>
  <c r="CA173" i="7"/>
  <c r="BZ173" i="7"/>
  <c r="BX173" i="7"/>
  <c r="BU173" i="7"/>
  <c r="BS173" i="7"/>
  <c r="BR173" i="7"/>
  <c r="BQ173" i="7"/>
  <c r="BK173" i="7"/>
  <c r="BJ173" i="7"/>
  <c r="BI173" i="7"/>
  <c r="BH173" i="7"/>
  <c r="BC173" i="7"/>
  <c r="BB173" i="7"/>
  <c r="L25" i="38"/>
  <c r="L20" i="38"/>
  <c r="L13" i="38"/>
  <c r="L8" i="38"/>
  <c r="AI724" i="38" l="1"/>
  <c r="AJ724" i="38" s="1"/>
  <c r="AK724" i="38" s="1"/>
  <c r="AK288" i="38"/>
  <c r="AI285" i="38"/>
  <c r="AI599" i="38"/>
  <c r="AJ599" i="38" s="1"/>
  <c r="AK599" i="38"/>
  <c r="AK624" i="38"/>
  <c r="AJ244" i="38"/>
  <c r="AK244" i="38" s="1"/>
  <c r="AJ530" i="38"/>
  <c r="AK530" i="38" s="1"/>
  <c r="AI264" i="38"/>
  <c r="AJ264" i="38" s="1"/>
  <c r="AK264" i="38" s="1"/>
  <c r="AJ731" i="38"/>
  <c r="AK731" i="38"/>
  <c r="AI421" i="38"/>
  <c r="AJ421" i="38" s="1"/>
  <c r="AK421" i="38" s="1"/>
  <c r="AK608" i="38"/>
  <c r="AK385" i="38"/>
  <c r="AI466" i="38"/>
  <c r="AJ466" i="38" s="1"/>
  <c r="AK466" i="38" s="1"/>
  <c r="AJ598" i="38"/>
  <c r="AK598" i="38" s="1"/>
  <c r="AH724" i="38"/>
  <c r="AG725" i="38"/>
  <c r="AH9" i="38"/>
  <c r="AI9" i="38" s="1"/>
  <c r="AJ9" i="38" s="1"/>
  <c r="AK9" i="38" s="1"/>
  <c r="AK413" i="38"/>
  <c r="AJ624" i="38"/>
  <c r="AG625" i="38"/>
  <c r="AH625" i="38" s="1"/>
  <c r="AI625" i="38" s="1"/>
  <c r="AJ625" i="38" s="1"/>
  <c r="AK625" i="38" s="1"/>
  <c r="AJ537" i="38"/>
  <c r="AK537" i="38" s="1"/>
  <c r="AH646" i="38"/>
  <c r="AI646" i="38" s="1"/>
  <c r="AJ646" i="38" s="1"/>
  <c r="AK646" i="38" s="1"/>
  <c r="AH725" i="38"/>
  <c r="AI725" i="38" s="1"/>
  <c r="AJ725" i="38" s="1"/>
  <c r="AK725" i="38" s="1"/>
  <c r="AJ431" i="38"/>
  <c r="AK431" i="38"/>
  <c r="AJ288" i="38"/>
  <c r="AK690" i="38"/>
  <c r="AK321" i="38"/>
  <c r="AJ536" i="38"/>
  <c r="AK536" i="38" s="1"/>
  <c r="AK609" i="38"/>
  <c r="AI400" i="38"/>
  <c r="AJ400" i="38" s="1"/>
  <c r="AK400" i="38" s="1"/>
  <c r="AJ188" i="38"/>
  <c r="AK188" i="38" s="1"/>
  <c r="AH290" i="38"/>
  <c r="AI290" i="38" s="1"/>
  <c r="AJ290" i="38" s="1"/>
  <c r="AK290" i="38" s="1"/>
  <c r="AI251" i="38"/>
  <c r="AJ251" i="38" s="1"/>
  <c r="AK251" i="38" s="1"/>
  <c r="AK107" i="38"/>
  <c r="AI107" i="38"/>
  <c r="AJ107" i="38" s="1"/>
  <c r="AK392" i="38"/>
  <c r="AK718" i="38"/>
  <c r="AJ746" i="38"/>
  <c r="AK746" i="38" s="1"/>
  <c r="AK577" i="38"/>
  <c r="AI126" i="38"/>
  <c r="AJ126" i="38" s="1"/>
  <c r="AK126" i="38" s="1"/>
  <c r="AJ365" i="38"/>
  <c r="AK365" i="38" s="1"/>
  <c r="AK405" i="38"/>
  <c r="AK408" i="38"/>
  <c r="AG9" i="38"/>
  <c r="AG575" i="38"/>
  <c r="AH575" i="38" s="1"/>
  <c r="AI575" i="38" s="1"/>
  <c r="AJ575" i="38" s="1"/>
  <c r="AK575" i="38" s="1"/>
  <c r="AI463" i="38"/>
  <c r="AJ463" i="38" s="1"/>
  <c r="AK463" i="38" s="1"/>
  <c r="AH479" i="38"/>
  <c r="AI479" i="38" s="1"/>
  <c r="AJ479" i="38"/>
  <c r="AK479" i="38" s="1"/>
  <c r="AJ454" i="38"/>
  <c r="AK454" i="38" s="1"/>
  <c r="AI502" i="38"/>
  <c r="AJ502" i="38" s="1"/>
  <c r="AK502" i="38" s="1"/>
  <c r="AJ603" i="38"/>
  <c r="AK603" i="38" s="1"/>
  <c r="AH515" i="38"/>
  <c r="AI515" i="38" s="1"/>
  <c r="AJ606" i="38"/>
  <c r="AK606" i="38" s="1"/>
  <c r="AK579" i="38"/>
  <c r="AJ672" i="38"/>
  <c r="AK672" i="38" s="1"/>
  <c r="AK519" i="38"/>
  <c r="AK369" i="38"/>
  <c r="AJ289" i="38"/>
  <c r="AK289" i="38" s="1"/>
  <c r="AJ245" i="38"/>
  <c r="AK245" i="38" s="1"/>
  <c r="AI245" i="38"/>
  <c r="AJ227" i="38"/>
  <c r="AK227" i="38" s="1"/>
  <c r="AG523" i="38"/>
  <c r="AH523" i="38" s="1"/>
  <c r="AI523" i="38" s="1"/>
  <c r="AJ523" i="38" s="1"/>
  <c r="AK523" i="38" s="1"/>
  <c r="AK155" i="38"/>
  <c r="AI389" i="38"/>
  <c r="AJ389" i="38" s="1"/>
  <c r="AK389" i="38" s="1"/>
  <c r="AI600" i="38"/>
  <c r="AJ600" i="38" s="1"/>
  <c r="AI248" i="38"/>
  <c r="AJ248" i="38" s="1"/>
  <c r="AK248" i="38" s="1"/>
  <c r="AI761" i="38"/>
  <c r="AJ761" i="38"/>
  <c r="AK761" i="38" s="1"/>
  <c r="AJ274" i="38"/>
  <c r="AK274" i="38" s="1"/>
  <c r="AK465" i="38"/>
  <c r="AJ542" i="38"/>
  <c r="AK542" i="38"/>
  <c r="AK488" i="38"/>
  <c r="AH169" i="38"/>
  <c r="AI169" i="38" s="1"/>
  <c r="AJ169" i="38" s="1"/>
  <c r="AK169" i="38" s="1"/>
  <c r="AJ285" i="38"/>
  <c r="AK285" i="38" s="1"/>
  <c r="BT173" i="7"/>
  <c r="CL173" i="7"/>
  <c r="BY173" i="7"/>
  <c r="LC173" i="7"/>
  <c r="BG173" i="7"/>
  <c r="BO173" i="7"/>
  <c r="CG173" i="7"/>
  <c r="NI173" i="7"/>
  <c r="CK173" i="7"/>
  <c r="MP173" i="7"/>
  <c r="BV173" i="7"/>
  <c r="LF173" i="7"/>
  <c r="IW173" i="7"/>
  <c r="CD173" i="7"/>
  <c r="LB173" i="7"/>
  <c r="MJ173" i="7"/>
  <c r="CI173" i="7"/>
  <c r="IL173" i="7"/>
  <c r="JJ173" i="7"/>
  <c r="BL173" i="7"/>
  <c r="MT173" i="7"/>
  <c r="BM173" i="7"/>
  <c r="JP173" i="7"/>
  <c r="IP173" i="7"/>
  <c r="CH173" i="7"/>
  <c r="CP173" i="7"/>
  <c r="DT173" i="7"/>
  <c r="IQ173" i="7"/>
  <c r="IU173" i="7"/>
  <c r="IO173" i="7"/>
  <c r="KM173" i="7"/>
  <c r="LL173" i="7"/>
  <c r="QZ173" i="7"/>
  <c r="QS173" i="7"/>
  <c r="RD173" i="7"/>
  <c r="NL173" i="7"/>
  <c r="MV173" i="7"/>
  <c r="BN173" i="7"/>
  <c r="BW173" i="7"/>
  <c r="CE173" i="7"/>
  <c r="CJ173" i="7"/>
  <c r="EU173" i="7"/>
  <c r="IR173" i="7"/>
  <c r="IV173" i="7"/>
  <c r="JL173" i="7"/>
  <c r="JQ173" i="7"/>
  <c r="LH173" i="7"/>
  <c r="OB173" i="7"/>
  <c r="SX173" i="7"/>
  <c r="QO173" i="7"/>
  <c r="MX173" i="7"/>
  <c r="TW173" i="7"/>
  <c r="NE173" i="7"/>
  <c r="OC173" i="7"/>
  <c r="BF173" i="7"/>
  <c r="BD173" i="7"/>
  <c r="BE173" i="7"/>
  <c r="DV173" i="7"/>
  <c r="HW173" i="7"/>
  <c r="GT173" i="7"/>
  <c r="E173" i="7"/>
  <c r="G173" i="7"/>
  <c r="I173" i="7"/>
  <c r="K173" i="7"/>
  <c r="O173" i="7"/>
  <c r="Q173" i="7"/>
  <c r="S173" i="7"/>
  <c r="T173" i="7"/>
  <c r="W173" i="7"/>
  <c r="AA173" i="7"/>
  <c r="AC173" i="7"/>
  <c r="AF173" i="7"/>
  <c r="AI173" i="7"/>
  <c r="AL173" i="7"/>
  <c r="AN173" i="7"/>
  <c r="AP173" i="7"/>
  <c r="AR173" i="7"/>
  <c r="AT173" i="7"/>
  <c r="AY173" i="7"/>
  <c r="AZ173" i="7"/>
  <c r="FZ173" i="7"/>
  <c r="EQ173" i="7"/>
  <c r="ER173" i="7"/>
  <c r="FO173" i="7"/>
  <c r="D173" i="7"/>
  <c r="F173" i="7"/>
  <c r="J173" i="7"/>
  <c r="L173" i="7"/>
  <c r="N173" i="7"/>
  <c r="P173" i="7"/>
  <c r="R173" i="7"/>
  <c r="U173" i="7"/>
  <c r="X173" i="7"/>
  <c r="Z173" i="7"/>
  <c r="AB173" i="7"/>
  <c r="AD173" i="7"/>
  <c r="AE173" i="7"/>
  <c r="AG173" i="7"/>
  <c r="AJ173" i="7"/>
  <c r="AM173" i="7"/>
  <c r="AO173" i="7"/>
  <c r="AQ173" i="7"/>
  <c r="AS173" i="7"/>
  <c r="AU173" i="7"/>
  <c r="BA173" i="7"/>
  <c r="FR173" i="7"/>
  <c r="GB173" i="7"/>
  <c r="GJ173" i="7"/>
  <c r="HQ173" i="7"/>
  <c r="CQ173" i="7"/>
  <c r="CT173" i="7"/>
  <c r="CU173" i="7"/>
  <c r="DG173" i="7"/>
  <c r="CW173" i="7"/>
  <c r="CY173" i="7"/>
  <c r="DA173" i="7"/>
  <c r="DD173" i="7"/>
  <c r="DH173" i="7"/>
  <c r="DK173" i="7"/>
  <c r="DN173" i="7"/>
  <c r="DP173" i="7"/>
  <c r="DW173" i="7"/>
  <c r="EO173" i="7"/>
  <c r="FH173" i="7"/>
  <c r="FT173" i="7"/>
  <c r="GE173" i="7"/>
  <c r="GM173" i="7"/>
  <c r="HA173" i="7"/>
  <c r="HS173" i="7"/>
  <c r="HY173" i="7"/>
  <c r="FK173" i="7"/>
  <c r="FV173" i="7"/>
  <c r="GG173" i="7"/>
  <c r="GO173" i="7"/>
  <c r="HF173" i="7"/>
  <c r="HV173" i="7"/>
  <c r="DQ173" i="7"/>
  <c r="DY173" i="7"/>
  <c r="EK173" i="7"/>
  <c r="EL173" i="7"/>
  <c r="FB173" i="7"/>
  <c r="FC173" i="7"/>
  <c r="FP173" i="7"/>
  <c r="FX173" i="7"/>
  <c r="GI173" i="7"/>
  <c r="GR173" i="7"/>
  <c r="HP173" i="7"/>
  <c r="DR173" i="7"/>
  <c r="EA173" i="7"/>
  <c r="EI173" i="7"/>
  <c r="EJ173" i="7"/>
  <c r="EZ173" i="7"/>
  <c r="FA173" i="7"/>
  <c r="FS173" i="7"/>
  <c r="GA173" i="7"/>
  <c r="GL173" i="7"/>
  <c r="HR173" i="7"/>
  <c r="CS173" i="7"/>
  <c r="DF173" i="7"/>
  <c r="CV173" i="7"/>
  <c r="CX173" i="7"/>
  <c r="CZ173" i="7"/>
  <c r="DB173" i="7"/>
  <c r="DE173" i="7"/>
  <c r="DI173" i="7"/>
  <c r="DM173" i="7"/>
  <c r="DO173" i="7"/>
  <c r="DS173" i="7"/>
  <c r="EC173" i="7"/>
  <c r="EG173" i="7"/>
  <c r="EH173" i="7"/>
  <c r="EW173" i="7"/>
  <c r="FU173" i="7"/>
  <c r="GC173" i="7"/>
  <c r="GN173" i="7"/>
  <c r="GU173" i="7"/>
  <c r="HT173" i="7"/>
  <c r="HX173" i="7"/>
  <c r="FJ173" i="7"/>
  <c r="FW173" i="7"/>
  <c r="GQ173" i="7"/>
  <c r="HD173" i="7"/>
  <c r="HZ173" i="7"/>
  <c r="QR173" i="7"/>
  <c r="QC173" i="7"/>
  <c r="PU173" i="7"/>
  <c r="QA173" i="7"/>
  <c r="QW173" i="7"/>
  <c r="QP173" i="7"/>
  <c r="QK173" i="7"/>
  <c r="QL173" i="7"/>
  <c r="QY173" i="7"/>
  <c r="RW173" i="7"/>
  <c r="RM173" i="7"/>
  <c r="RA173" i="7"/>
  <c r="TX173" i="7"/>
  <c r="TE173" i="7"/>
  <c r="TR173" i="7"/>
  <c r="TJ173" i="7" s="1"/>
  <c r="TY173" i="7"/>
  <c r="RC173" i="7"/>
  <c r="RO173" i="7"/>
  <c r="SW173" i="7"/>
  <c r="SL173" i="7"/>
  <c r="TM173" i="7"/>
  <c r="UD173" i="7"/>
  <c r="RI173" i="7"/>
  <c r="SC173" i="7"/>
  <c r="SY173" i="7"/>
  <c r="TU173" i="7"/>
  <c r="UE172" i="7"/>
  <c r="UC172" i="7"/>
  <c r="UA172" i="7"/>
  <c r="TZ172" i="7"/>
  <c r="TV172" i="7"/>
  <c r="TT172" i="7"/>
  <c r="TQ172" i="7"/>
  <c r="TP172" i="7"/>
  <c r="TO172" i="7"/>
  <c r="TG172" i="7"/>
  <c r="TD172" i="7"/>
  <c r="SV172" i="7"/>
  <c r="SU172" i="7"/>
  <c r="ST172" i="7"/>
  <c r="SS172" i="7"/>
  <c r="SQ172" i="7"/>
  <c r="SP172" i="7"/>
  <c r="SO172" i="7"/>
  <c r="SN172" i="7"/>
  <c r="SM172" i="7"/>
  <c r="SJ172" i="7"/>
  <c r="SG172" i="7"/>
  <c r="SF172" i="7"/>
  <c r="SE172" i="7"/>
  <c r="SD172" i="7"/>
  <c r="SB172" i="7"/>
  <c r="SA172" i="7"/>
  <c r="RZ172" i="7"/>
  <c r="RY172" i="7"/>
  <c r="RX172" i="7"/>
  <c r="RU172" i="7"/>
  <c r="RS172" i="7"/>
  <c r="RR172" i="7"/>
  <c r="RQ172" i="7"/>
  <c r="RP172" i="7"/>
  <c r="RH172" i="7"/>
  <c r="RG172" i="7"/>
  <c r="RF172" i="7"/>
  <c r="RE172" i="7"/>
  <c r="QV172" i="7"/>
  <c r="QU172" i="7"/>
  <c r="QT172" i="7"/>
  <c r="QN172" i="7"/>
  <c r="QM172" i="7"/>
  <c r="QI172" i="7"/>
  <c r="QH172" i="7"/>
  <c r="QG172" i="7"/>
  <c r="QF172" i="7"/>
  <c r="QE172" i="7"/>
  <c r="QB172" i="7"/>
  <c r="PZ172" i="7"/>
  <c r="PY172" i="7"/>
  <c r="PX172" i="7"/>
  <c r="PW172" i="7"/>
  <c r="PV172" i="7"/>
  <c r="PT172" i="7"/>
  <c r="PS172" i="7"/>
  <c r="PR172" i="7"/>
  <c r="PQ172" i="7"/>
  <c r="PP172" i="7"/>
  <c r="PO172" i="7"/>
  <c r="PN172" i="7"/>
  <c r="PL172" i="7"/>
  <c r="PK172" i="7"/>
  <c r="PJ172" i="7"/>
  <c r="PI172" i="7"/>
  <c r="PH172" i="7"/>
  <c r="PG172" i="7"/>
  <c r="PF172" i="7"/>
  <c r="PE172" i="7"/>
  <c r="PD172" i="7"/>
  <c r="PC172" i="7"/>
  <c r="PB172" i="7"/>
  <c r="OY172" i="7"/>
  <c r="OX172" i="7"/>
  <c r="OR172" i="7"/>
  <c r="OQ172" i="7"/>
  <c r="ON172" i="7"/>
  <c r="OM172" i="7"/>
  <c r="OL172" i="7"/>
  <c r="OK172" i="7"/>
  <c r="OI172" i="7"/>
  <c r="OG172" i="7"/>
  <c r="NZ172" i="7"/>
  <c r="NY172" i="7"/>
  <c r="NX172" i="7"/>
  <c r="NW172" i="7"/>
  <c r="NV172" i="7"/>
  <c r="NS172" i="7"/>
  <c r="NR172" i="7"/>
  <c r="NQ172" i="7"/>
  <c r="NP172" i="7"/>
  <c r="NO172" i="7"/>
  <c r="NN172" i="7"/>
  <c r="NG172" i="7"/>
  <c r="NF172" i="7"/>
  <c r="NC172" i="7"/>
  <c r="MR172" i="7"/>
  <c r="ML172" i="7"/>
  <c r="MK172" i="7"/>
  <c r="MG172" i="7"/>
  <c r="MF172" i="7"/>
  <c r="MD172" i="7"/>
  <c r="MC172" i="7"/>
  <c r="LZ172" i="7"/>
  <c r="LY172" i="7"/>
  <c r="LX172" i="7"/>
  <c r="LW172" i="7"/>
  <c r="LT172" i="7"/>
  <c r="LG172" i="7"/>
  <c r="KW172" i="7"/>
  <c r="KU172" i="7"/>
  <c r="KR172" i="7"/>
  <c r="KQ172" i="7"/>
  <c r="KL172" i="7"/>
  <c r="KK172" i="7"/>
  <c r="KJ172" i="7"/>
  <c r="KH172" i="7"/>
  <c r="KG172" i="7"/>
  <c r="KF172" i="7"/>
  <c r="KE172" i="7"/>
  <c r="KD172" i="7"/>
  <c r="KC172" i="7"/>
  <c r="KB172" i="7"/>
  <c r="KA172" i="7"/>
  <c r="JZ172" i="7"/>
  <c r="JY172" i="7"/>
  <c r="JX172" i="7"/>
  <c r="JW172" i="7"/>
  <c r="JV172" i="7"/>
  <c r="JU172" i="7"/>
  <c r="JT172" i="7"/>
  <c r="JS172" i="7"/>
  <c r="JI172" i="7"/>
  <c r="JH172" i="7"/>
  <c r="JG172" i="7"/>
  <c r="JF172" i="7"/>
  <c r="JE172" i="7"/>
  <c r="JD172" i="7"/>
  <c r="JC172" i="7"/>
  <c r="JB172" i="7"/>
  <c r="JA172" i="7"/>
  <c r="IZ172" i="7"/>
  <c r="IY172" i="7"/>
  <c r="IX172" i="7"/>
  <c r="IK172" i="7"/>
  <c r="II172" i="7"/>
  <c r="IF172" i="7"/>
  <c r="ID172" i="7"/>
  <c r="IC172" i="7"/>
  <c r="HU172" i="7"/>
  <c r="HO172" i="7"/>
  <c r="HN172" i="7"/>
  <c r="HM172" i="7"/>
  <c r="HL172" i="7"/>
  <c r="HK172" i="7"/>
  <c r="HJ172" i="7"/>
  <c r="HI172" i="7"/>
  <c r="HH172" i="7"/>
  <c r="HE172" i="7"/>
  <c r="HC172" i="7"/>
  <c r="HB172" i="7"/>
  <c r="GZ172" i="7"/>
  <c r="GY172" i="7"/>
  <c r="GX172" i="7"/>
  <c r="GW172" i="7"/>
  <c r="GV172" i="7"/>
  <c r="GS172" i="7"/>
  <c r="GP172" i="7"/>
  <c r="GK172" i="7"/>
  <c r="GF172" i="7"/>
  <c r="GD172" i="7"/>
  <c r="FY172" i="7"/>
  <c r="FQ172" i="7"/>
  <c r="FN172" i="7"/>
  <c r="FM172" i="7"/>
  <c r="FL172" i="7"/>
  <c r="FI172" i="7"/>
  <c r="FF172" i="7"/>
  <c r="FE172" i="7"/>
  <c r="FD172" i="7"/>
  <c r="EX172" i="7"/>
  <c r="EB172" i="7"/>
  <c r="DZ172" i="7"/>
  <c r="DL172" i="7"/>
  <c r="DJ172" i="7"/>
  <c r="DC172" i="7"/>
  <c r="BP172" i="7"/>
  <c r="AX172" i="7"/>
  <c r="AW172" i="7"/>
  <c r="AV172" i="7"/>
  <c r="AK172" i="7"/>
  <c r="AH172" i="7"/>
  <c r="Y766" i="38"/>
  <c r="UG172" i="7"/>
  <c r="UF172" i="7"/>
  <c r="UD172" i="7"/>
  <c r="UB172" i="7"/>
  <c r="TY172" i="7"/>
  <c r="TX172" i="7"/>
  <c r="TW172" i="7"/>
  <c r="TU172" i="7"/>
  <c r="TN172" i="7"/>
  <c r="TM172" i="7"/>
  <c r="TS172" i="7"/>
  <c r="TR172" i="7"/>
  <c r="TL172" i="7"/>
  <c r="TH172" i="7"/>
  <c r="SL172" i="7"/>
  <c r="TF172" i="7"/>
  <c r="TE172" i="7"/>
  <c r="TB172" i="7"/>
  <c r="SZ172" i="7"/>
  <c r="SY172" i="7"/>
  <c r="SX172" i="7"/>
  <c r="SW172" i="7"/>
  <c r="RW172" i="7"/>
  <c r="RV172" i="7"/>
  <c r="SI172" i="7"/>
  <c r="SH172" i="7"/>
  <c r="SC172" i="7"/>
  <c r="RT172" i="7"/>
  <c r="RO172" i="7"/>
  <c r="RN172" i="7"/>
  <c r="RM172" i="7"/>
  <c r="RL172" i="7"/>
  <c r="RK172" i="7"/>
  <c r="RJ172" i="7"/>
  <c r="RI172" i="7"/>
  <c r="RD172" i="7"/>
  <c r="RC172" i="7"/>
  <c r="RB172" i="7"/>
  <c r="RA172" i="7"/>
  <c r="QZ172" i="7"/>
  <c r="QY172" i="7"/>
  <c r="QX172" i="7"/>
  <c r="QS172" i="7"/>
  <c r="QR172" i="7"/>
  <c r="QQ172" i="7"/>
  <c r="QO172" i="7"/>
  <c r="QL172" i="7"/>
  <c r="QK172" i="7"/>
  <c r="QJ172" i="7"/>
  <c r="QD172" i="7"/>
  <c r="QC172" i="7"/>
  <c r="PU172" i="7"/>
  <c r="PM172" i="7"/>
  <c r="PA172" i="7"/>
  <c r="OZ172" i="7"/>
  <c r="OW172" i="7"/>
  <c r="OV172" i="7"/>
  <c r="OU172" i="7"/>
  <c r="OT172" i="7"/>
  <c r="OS172" i="7"/>
  <c r="OO172" i="7"/>
  <c r="OJ172" i="7"/>
  <c r="OH172" i="7"/>
  <c r="OF172" i="7"/>
  <c r="OE172" i="7"/>
  <c r="OD172" i="7"/>
  <c r="OC172" i="7"/>
  <c r="OA172" i="7"/>
  <c r="NU172" i="7"/>
  <c r="NT172" i="7"/>
  <c r="NH172" i="7"/>
  <c r="NK172" i="7"/>
  <c r="NI172" i="7"/>
  <c r="NE172" i="7"/>
  <c r="ND172" i="7"/>
  <c r="NB172" i="7"/>
  <c r="NA172" i="7"/>
  <c r="MZ172" i="7"/>
  <c r="MY172" i="7"/>
  <c r="MX172" i="7"/>
  <c r="NL172" i="7"/>
  <c r="MU172" i="7"/>
  <c r="MT172" i="7"/>
  <c r="MS172" i="7"/>
  <c r="MQ172" i="7"/>
  <c r="MP172" i="7"/>
  <c r="MN172" i="7"/>
  <c r="MM172" i="7"/>
  <c r="MJ172" i="7"/>
  <c r="MH172" i="7"/>
  <c r="ME172" i="7"/>
  <c r="MB172" i="7"/>
  <c r="LU172" i="7"/>
  <c r="LS172" i="7"/>
  <c r="LR172" i="7"/>
  <c r="LQ172" i="7"/>
  <c r="LP172" i="7"/>
  <c r="LO172" i="7"/>
  <c r="LN172" i="7"/>
  <c r="LM172" i="7"/>
  <c r="LL172" i="7"/>
  <c r="LK172" i="7"/>
  <c r="LJ172" i="7"/>
  <c r="LI172" i="7"/>
  <c r="LH172" i="7"/>
  <c r="LF172" i="7"/>
  <c r="LE172" i="7"/>
  <c r="LD172" i="7"/>
  <c r="LC172" i="7"/>
  <c r="LB172" i="7"/>
  <c r="LA172" i="7"/>
  <c r="KZ172" i="7"/>
  <c r="KY172" i="7"/>
  <c r="KX172" i="7"/>
  <c r="KV172" i="7"/>
  <c r="KT172" i="7"/>
  <c r="KS172" i="7"/>
  <c r="KP172" i="7"/>
  <c r="KO172" i="7"/>
  <c r="KN172" i="7"/>
  <c r="KM172" i="7"/>
  <c r="KI172" i="7"/>
  <c r="JR172" i="7"/>
  <c r="JQ172" i="7"/>
  <c r="JP172" i="7"/>
  <c r="JO172" i="7"/>
  <c r="JN172" i="7"/>
  <c r="JM172" i="7"/>
  <c r="JL172" i="7"/>
  <c r="JK172" i="7"/>
  <c r="JJ172" i="7"/>
  <c r="IV172" i="7"/>
  <c r="IW172" i="7"/>
  <c r="IM172" i="7"/>
  <c r="IR172" i="7"/>
  <c r="IP172" i="7"/>
  <c r="IO172" i="7"/>
  <c r="IN172" i="7"/>
  <c r="IL172" i="7"/>
  <c r="IU172" i="7"/>
  <c r="IT172" i="7"/>
  <c r="IS172" i="7"/>
  <c r="IQ172" i="7"/>
  <c r="IE172" i="7"/>
  <c r="IJ172" i="7"/>
  <c r="IH172" i="7"/>
  <c r="IG172" i="7"/>
  <c r="IB172" i="7"/>
  <c r="IA172" i="7"/>
  <c r="HZ172" i="7"/>
  <c r="HY172" i="7"/>
  <c r="HY218" i="7" s="1"/>
  <c r="HX172" i="7"/>
  <c r="HW172" i="7"/>
  <c r="HV172" i="7"/>
  <c r="HT172" i="7"/>
  <c r="HS172" i="7"/>
  <c r="HR172" i="7"/>
  <c r="HQ172" i="7"/>
  <c r="HP172" i="7"/>
  <c r="HG172" i="7"/>
  <c r="HF172" i="7"/>
  <c r="HD172" i="7"/>
  <c r="HA172" i="7"/>
  <c r="GU172" i="7"/>
  <c r="GT172" i="7"/>
  <c r="GR172" i="7"/>
  <c r="GQ172" i="7"/>
  <c r="GO172" i="7"/>
  <c r="GN172" i="7"/>
  <c r="GM172" i="7"/>
  <c r="GL172" i="7"/>
  <c r="GJ172" i="7"/>
  <c r="GI172" i="7"/>
  <c r="GH172" i="7"/>
  <c r="GG172" i="7"/>
  <c r="GE172" i="7"/>
  <c r="GC172" i="7"/>
  <c r="GB172" i="7"/>
  <c r="GA172" i="7"/>
  <c r="FZ172" i="7"/>
  <c r="FX172" i="7"/>
  <c r="FW172" i="7"/>
  <c r="FV172" i="7"/>
  <c r="FU172" i="7"/>
  <c r="FT172" i="7"/>
  <c r="FS172" i="7"/>
  <c r="FR172" i="7"/>
  <c r="FP172" i="7"/>
  <c r="FO172" i="7"/>
  <c r="FK172" i="7"/>
  <c r="FJ172" i="7"/>
  <c r="FH172" i="7"/>
  <c r="FG172" i="7"/>
  <c r="FC172" i="7"/>
  <c r="FB172" i="7"/>
  <c r="FA172" i="7"/>
  <c r="EZ172" i="7"/>
  <c r="EY172" i="7"/>
  <c r="EW172" i="7"/>
  <c r="EV172" i="7"/>
  <c r="EU172" i="7"/>
  <c r="ET172" i="7"/>
  <c r="ES172" i="7"/>
  <c r="ER172" i="7"/>
  <c r="EQ172" i="7"/>
  <c r="EP172" i="7"/>
  <c r="EO172" i="7"/>
  <c r="EN172" i="7"/>
  <c r="EM172" i="7"/>
  <c r="EL172" i="7"/>
  <c r="EK172" i="7"/>
  <c r="EJ172" i="7"/>
  <c r="EI172" i="7"/>
  <c r="EH172" i="7"/>
  <c r="EG172" i="7"/>
  <c r="EF172" i="7"/>
  <c r="EE172" i="7"/>
  <c r="ED172" i="7"/>
  <c r="EC172" i="7"/>
  <c r="EA172" i="7"/>
  <c r="DY172" i="7"/>
  <c r="DX172" i="7"/>
  <c r="DW172" i="7"/>
  <c r="DV172" i="7"/>
  <c r="DU172" i="7"/>
  <c r="DT172" i="7"/>
  <c r="DS172" i="7"/>
  <c r="DR172" i="7"/>
  <c r="DQ172" i="7"/>
  <c r="DP172" i="7"/>
  <c r="DO172" i="7"/>
  <c r="DN172" i="7"/>
  <c r="DM172" i="7"/>
  <c r="DK172" i="7"/>
  <c r="DI172" i="7"/>
  <c r="DH172" i="7"/>
  <c r="DE172" i="7"/>
  <c r="DD172" i="7"/>
  <c r="DB172" i="7"/>
  <c r="DA172" i="7"/>
  <c r="CZ172" i="7"/>
  <c r="CY172" i="7"/>
  <c r="CX172" i="7"/>
  <c r="CW172" i="7"/>
  <c r="CV172" i="7"/>
  <c r="DG172" i="7"/>
  <c r="DF172" i="7"/>
  <c r="CU172" i="7"/>
  <c r="CT172" i="7"/>
  <c r="CS172" i="7"/>
  <c r="CR172" i="7"/>
  <c r="CQ172" i="7"/>
  <c r="CP172" i="7"/>
  <c r="CO172" i="7"/>
  <c r="CN172" i="7"/>
  <c r="CM172" i="7"/>
  <c r="CL172" i="7"/>
  <c r="CK172" i="7"/>
  <c r="CJ172" i="7"/>
  <c r="CI172" i="7"/>
  <c r="CH172" i="7"/>
  <c r="CG172" i="7"/>
  <c r="CF172" i="7"/>
  <c r="CE172" i="7"/>
  <c r="CD172" i="7"/>
  <c r="CC172" i="7"/>
  <c r="CB172" i="7"/>
  <c r="CA172" i="7"/>
  <c r="BZ172" i="7"/>
  <c r="BY172" i="7"/>
  <c r="BX172" i="7"/>
  <c r="BW172" i="7"/>
  <c r="BV172" i="7"/>
  <c r="BU172" i="7"/>
  <c r="BT172" i="7"/>
  <c r="BS172" i="7"/>
  <c r="BR172" i="7"/>
  <c r="BQ172" i="7"/>
  <c r="BO172" i="7"/>
  <c r="BN172" i="7"/>
  <c r="BM172" i="7"/>
  <c r="BL172" i="7"/>
  <c r="BK172" i="7"/>
  <c r="BJ172" i="7"/>
  <c r="BI172" i="7"/>
  <c r="BH172" i="7"/>
  <c r="BG172" i="7"/>
  <c r="BF172" i="7"/>
  <c r="BE172" i="7"/>
  <c r="BD172" i="7"/>
  <c r="BC172" i="7"/>
  <c r="BB172" i="7"/>
  <c r="BA172" i="7"/>
  <c r="AZ172" i="7"/>
  <c r="AY172" i="7"/>
  <c r="AU172" i="7"/>
  <c r="AT172" i="7"/>
  <c r="AS172" i="7"/>
  <c r="AR172" i="7"/>
  <c r="AQ172" i="7"/>
  <c r="AP172" i="7"/>
  <c r="AO172" i="7"/>
  <c r="AN172" i="7"/>
  <c r="AM172" i="7"/>
  <c r="AL172" i="7"/>
  <c r="AJ172" i="7"/>
  <c r="AI172" i="7"/>
  <c r="AG172" i="7"/>
  <c r="AF172" i="7"/>
  <c r="AE172" i="7"/>
  <c r="AD172" i="7"/>
  <c r="AC172" i="7"/>
  <c r="AB172" i="7"/>
  <c r="AA172" i="7"/>
  <c r="Z172" i="7"/>
  <c r="X172" i="7"/>
  <c r="W172" i="7"/>
  <c r="U172" i="7"/>
  <c r="T172" i="7"/>
  <c r="S172" i="7"/>
  <c r="R172" i="7"/>
  <c r="Q172" i="7"/>
  <c r="P172" i="7"/>
  <c r="O172" i="7"/>
  <c r="N172" i="7"/>
  <c r="L172" i="7"/>
  <c r="K172" i="7"/>
  <c r="J172" i="7"/>
  <c r="I172" i="7"/>
  <c r="G172" i="7"/>
  <c r="F172" i="7"/>
  <c r="E172" i="7"/>
  <c r="D172" i="7"/>
  <c r="AM25" i="38"/>
  <c r="AM20" i="38"/>
  <c r="AM13" i="38"/>
  <c r="AM8" i="38"/>
  <c r="K25" i="38"/>
  <c r="K20" i="38"/>
  <c r="K13" i="38"/>
  <c r="K8" i="38"/>
  <c r="I25" i="38"/>
  <c r="I20" i="38"/>
  <c r="I13" i="38"/>
  <c r="I8" i="38"/>
  <c r="UI173" i="7" l="1"/>
  <c r="UI174" i="7"/>
  <c r="TI173" i="7"/>
  <c r="AK600" i="38"/>
  <c r="AJ515" i="38"/>
  <c r="AK515" i="38" s="1"/>
  <c r="HX218" i="7"/>
  <c r="QX173" i="7"/>
  <c r="V173" i="7"/>
  <c r="Y173" i="7"/>
  <c r="SZ173" i="7"/>
  <c r="GH173" i="7"/>
  <c r="CB173" i="7"/>
  <c r="H173" i="7"/>
  <c r="SI173" i="7"/>
  <c r="EY173" i="7"/>
  <c r="TB173" i="7"/>
  <c r="RK173" i="7"/>
  <c r="EP173" i="7"/>
  <c r="HG173" i="7"/>
  <c r="M173" i="7"/>
  <c r="TI172" i="7"/>
  <c r="TJ172" i="7"/>
  <c r="LV172" i="7"/>
  <c r="NJ172" i="7"/>
  <c r="MV172" i="7"/>
  <c r="OB172" i="7"/>
  <c r="SR172" i="7"/>
  <c r="OP172" i="7"/>
  <c r="MO172" i="7"/>
  <c r="MW172" i="7"/>
  <c r="NM172" i="7"/>
  <c r="QW172" i="7"/>
  <c r="SK172" i="7"/>
  <c r="TA172" i="7"/>
  <c r="QP172" i="7"/>
  <c r="MA172" i="7"/>
  <c r="MI172" i="7"/>
  <c r="QA172" i="7"/>
  <c r="TC172" i="7"/>
  <c r="TK172" i="7"/>
  <c r="AV4" i="8"/>
  <c r="AT8" i="8"/>
  <c r="AT9" i="8"/>
  <c r="AT10" i="8"/>
  <c r="AT11" i="8"/>
  <c r="AT12" i="8"/>
  <c r="AT13" i="8"/>
  <c r="AT14" i="8"/>
  <c r="AT15" i="8"/>
  <c r="AT16" i="8"/>
  <c r="V172" i="7" l="1"/>
  <c r="M172" i="7"/>
  <c r="Y172" i="7"/>
  <c r="H172" i="7"/>
  <c r="HY234" i="7"/>
  <c r="HX234" i="7"/>
  <c r="C232" i="7"/>
  <c r="D232" i="7"/>
  <c r="E232" i="7"/>
  <c r="F232" i="7"/>
  <c r="G232" i="7"/>
  <c r="H232" i="7"/>
  <c r="I232" i="7"/>
  <c r="J232" i="7"/>
  <c r="K232" i="7"/>
  <c r="L232" i="7"/>
  <c r="M232" i="7"/>
  <c r="N232" i="7"/>
  <c r="O232" i="7"/>
  <c r="P232" i="7"/>
  <c r="Q232" i="7"/>
  <c r="R232" i="7"/>
  <c r="S232" i="7"/>
  <c r="T232" i="7"/>
  <c r="U232" i="7"/>
  <c r="V232" i="7"/>
  <c r="W232" i="7"/>
  <c r="X232" i="7"/>
  <c r="Y232" i="7"/>
  <c r="Z232" i="7"/>
  <c r="AA232" i="7"/>
  <c r="AB232" i="7"/>
  <c r="AC232" i="7"/>
  <c r="AD232" i="7"/>
  <c r="AE232" i="7"/>
  <c r="AF232" i="7"/>
  <c r="AG232" i="7"/>
  <c r="AH232" i="7"/>
  <c r="AI232" i="7"/>
  <c r="AJ232" i="7"/>
  <c r="AK232" i="7"/>
  <c r="AL232" i="7"/>
  <c r="AM232" i="7"/>
  <c r="AN232" i="7"/>
  <c r="AO232" i="7"/>
  <c r="AP232" i="7"/>
  <c r="AQ232" i="7"/>
  <c r="AR232" i="7"/>
  <c r="AS232" i="7"/>
  <c r="AT232" i="7"/>
  <c r="AU232" i="7"/>
  <c r="AV232" i="7"/>
  <c r="AW232" i="7"/>
  <c r="AX232" i="7"/>
  <c r="AY232" i="7"/>
  <c r="AZ232" i="7"/>
  <c r="BA232" i="7"/>
  <c r="BB232" i="7"/>
  <c r="BC232" i="7"/>
  <c r="BD232" i="7"/>
  <c r="BE232" i="7"/>
  <c r="BF232" i="7"/>
  <c r="BG232" i="7"/>
  <c r="BH232" i="7"/>
  <c r="BI232" i="7"/>
  <c r="BJ232" i="7"/>
  <c r="BK232" i="7"/>
  <c r="BL232" i="7"/>
  <c r="BM232" i="7"/>
  <c r="BN232" i="7"/>
  <c r="BO232" i="7"/>
  <c r="BP232" i="7"/>
  <c r="BQ232" i="7"/>
  <c r="BR232" i="7"/>
  <c r="BS232" i="7"/>
  <c r="BT232" i="7"/>
  <c r="BU232" i="7"/>
  <c r="BV232" i="7"/>
  <c r="BW232" i="7"/>
  <c r="BX232" i="7"/>
  <c r="BY232" i="7"/>
  <c r="BZ232" i="7"/>
  <c r="CA232" i="7"/>
  <c r="CB232" i="7"/>
  <c r="CC232" i="7"/>
  <c r="CD232" i="7"/>
  <c r="CE232" i="7"/>
  <c r="CF232" i="7"/>
  <c r="CG232" i="7"/>
  <c r="CH232" i="7"/>
  <c r="CI232" i="7"/>
  <c r="CJ232" i="7"/>
  <c r="CK232" i="7"/>
  <c r="CL232" i="7"/>
  <c r="CM232" i="7"/>
  <c r="CN232" i="7"/>
  <c r="CO232" i="7"/>
  <c r="CP232" i="7"/>
  <c r="CQ232" i="7"/>
  <c r="CR232" i="7"/>
  <c r="CS232" i="7"/>
  <c r="CT232" i="7"/>
  <c r="CU232" i="7"/>
  <c r="CV232" i="7"/>
  <c r="CW232" i="7"/>
  <c r="CX232" i="7"/>
  <c r="CY232" i="7"/>
  <c r="CZ232" i="7"/>
  <c r="DA232" i="7"/>
  <c r="DB232" i="7"/>
  <c r="DC232" i="7"/>
  <c r="DD232" i="7"/>
  <c r="DE232" i="7"/>
  <c r="DF232" i="7"/>
  <c r="DG232" i="7"/>
  <c r="DH232" i="7"/>
  <c r="DI232" i="7"/>
  <c r="DJ232" i="7"/>
  <c r="DK232" i="7"/>
  <c r="DL232" i="7"/>
  <c r="DM232" i="7"/>
  <c r="DN232" i="7"/>
  <c r="DO232" i="7"/>
  <c r="DP232" i="7"/>
  <c r="DQ232" i="7"/>
  <c r="DR232" i="7"/>
  <c r="DS232" i="7"/>
  <c r="DT232" i="7"/>
  <c r="DU232" i="7"/>
  <c r="DV232" i="7"/>
  <c r="DW232" i="7"/>
  <c r="DX232" i="7"/>
  <c r="DY232" i="7"/>
  <c r="DZ232" i="7"/>
  <c r="EA232" i="7"/>
  <c r="EB232" i="7"/>
  <c r="EC232" i="7"/>
  <c r="ED232" i="7"/>
  <c r="EE232" i="7"/>
  <c r="EF232" i="7"/>
  <c r="EG232" i="7"/>
  <c r="EH232" i="7"/>
  <c r="EI232" i="7"/>
  <c r="EJ232" i="7"/>
  <c r="EK232" i="7"/>
  <c r="EL232" i="7"/>
  <c r="EM232" i="7"/>
  <c r="EN232" i="7"/>
  <c r="EO232" i="7"/>
  <c r="EP232" i="7"/>
  <c r="EQ232" i="7"/>
  <c r="ER232" i="7"/>
  <c r="ES232" i="7"/>
  <c r="ET232" i="7"/>
  <c r="EU232" i="7"/>
  <c r="EV232" i="7"/>
  <c r="EW232" i="7"/>
  <c r="EX232" i="7"/>
  <c r="EY232" i="7"/>
  <c r="EZ232" i="7"/>
  <c r="FA232" i="7"/>
  <c r="FB232" i="7"/>
  <c r="FC232" i="7"/>
  <c r="FD232" i="7"/>
  <c r="FE232" i="7"/>
  <c r="FF232" i="7"/>
  <c r="FG232" i="7"/>
  <c r="FH232" i="7"/>
  <c r="FI232" i="7"/>
  <c r="FJ232" i="7"/>
  <c r="FK232" i="7"/>
  <c r="FL232" i="7"/>
  <c r="FM232" i="7"/>
  <c r="FN232" i="7"/>
  <c r="FO232" i="7"/>
  <c r="FP232" i="7"/>
  <c r="FQ232" i="7"/>
  <c r="FR232" i="7"/>
  <c r="FS232" i="7"/>
  <c r="FT232" i="7"/>
  <c r="FU232" i="7"/>
  <c r="FV232" i="7"/>
  <c r="FW232" i="7"/>
  <c r="FX232" i="7"/>
  <c r="FY232" i="7"/>
  <c r="FZ232" i="7"/>
  <c r="GA232" i="7"/>
  <c r="GB232" i="7"/>
  <c r="GC232" i="7"/>
  <c r="GD232" i="7"/>
  <c r="GE232" i="7"/>
  <c r="GF232" i="7"/>
  <c r="GG232" i="7"/>
  <c r="GH232" i="7"/>
  <c r="GI232" i="7"/>
  <c r="GJ232" i="7"/>
  <c r="GK232" i="7"/>
  <c r="GL232" i="7"/>
  <c r="GM232" i="7"/>
  <c r="GN232" i="7"/>
  <c r="GO232" i="7"/>
  <c r="GP232" i="7"/>
  <c r="GQ232" i="7"/>
  <c r="GR232" i="7"/>
  <c r="GS232" i="7"/>
  <c r="GT232" i="7"/>
  <c r="GU232" i="7"/>
  <c r="GV232" i="7"/>
  <c r="GW232" i="7"/>
  <c r="GX232" i="7"/>
  <c r="GY232" i="7"/>
  <c r="GZ232" i="7"/>
  <c r="HA232" i="7"/>
  <c r="HB232" i="7"/>
  <c r="HC232" i="7"/>
  <c r="HD232" i="7"/>
  <c r="HE232" i="7"/>
  <c r="HF232" i="7"/>
  <c r="HG232" i="7"/>
  <c r="HH232" i="7"/>
  <c r="HI232" i="7"/>
  <c r="HJ232" i="7"/>
  <c r="HK232" i="7"/>
  <c r="HL232" i="7"/>
  <c r="HM232" i="7"/>
  <c r="HN232" i="7"/>
  <c r="HO232" i="7"/>
  <c r="HP232" i="7"/>
  <c r="HQ232" i="7"/>
  <c r="HR232" i="7"/>
  <c r="HS232" i="7"/>
  <c r="HT232" i="7"/>
  <c r="HU232" i="7"/>
  <c r="HV232" i="7"/>
  <c r="HW232" i="7"/>
  <c r="HZ232" i="7"/>
  <c r="IA232" i="7"/>
  <c r="IB232" i="7"/>
  <c r="IC232" i="7"/>
  <c r="ID232" i="7"/>
  <c r="IE232" i="7"/>
  <c r="IF232" i="7"/>
  <c r="IG232" i="7"/>
  <c r="IH232" i="7"/>
  <c r="II232" i="7"/>
  <c r="IJ232" i="7"/>
  <c r="IK232" i="7"/>
  <c r="IL232" i="7"/>
  <c r="IM232" i="7"/>
  <c r="IN232" i="7"/>
  <c r="IO232" i="7"/>
  <c r="IP232" i="7"/>
  <c r="IQ232" i="7"/>
  <c r="IR232" i="7"/>
  <c r="IS232" i="7"/>
  <c r="IT232" i="7"/>
  <c r="IU232" i="7"/>
  <c r="IV232" i="7"/>
  <c r="IW232" i="7"/>
  <c r="IX232" i="7"/>
  <c r="IY232" i="7"/>
  <c r="IZ232" i="7"/>
  <c r="JA232" i="7"/>
  <c r="JB232" i="7"/>
  <c r="JC232" i="7"/>
  <c r="JD232" i="7"/>
  <c r="JE232" i="7"/>
  <c r="JF232" i="7"/>
  <c r="JG232" i="7"/>
  <c r="JH232" i="7"/>
  <c r="JI232" i="7"/>
  <c r="JJ232" i="7"/>
  <c r="JK232" i="7"/>
  <c r="JL232" i="7"/>
  <c r="JM232" i="7"/>
  <c r="JN232" i="7"/>
  <c r="JO232" i="7"/>
  <c r="JP232" i="7"/>
  <c r="JQ232" i="7"/>
  <c r="JR232" i="7"/>
  <c r="JS232" i="7"/>
  <c r="JT232" i="7"/>
  <c r="JU232" i="7"/>
  <c r="JV232" i="7"/>
  <c r="JW232" i="7"/>
  <c r="JX232" i="7"/>
  <c r="JY232" i="7"/>
  <c r="JZ232" i="7"/>
  <c r="KA232" i="7"/>
  <c r="KB232" i="7"/>
  <c r="KC232" i="7"/>
  <c r="KD232" i="7"/>
  <c r="KE232" i="7"/>
  <c r="KF232" i="7"/>
  <c r="KG232" i="7"/>
  <c r="KH232" i="7"/>
  <c r="KI232" i="7"/>
  <c r="KJ232" i="7"/>
  <c r="KK232" i="7"/>
  <c r="KL232" i="7"/>
  <c r="KM232" i="7"/>
  <c r="KN232" i="7"/>
  <c r="KO232" i="7"/>
  <c r="KP232" i="7"/>
  <c r="KQ232" i="7"/>
  <c r="KR232" i="7"/>
  <c r="KS232" i="7"/>
  <c r="KT232" i="7"/>
  <c r="KU232" i="7"/>
  <c r="KV232" i="7"/>
  <c r="KW232" i="7"/>
  <c r="KX232" i="7"/>
  <c r="KY232" i="7"/>
  <c r="KZ232" i="7"/>
  <c r="LA232" i="7"/>
  <c r="LB232" i="7"/>
  <c r="LC232" i="7"/>
  <c r="LD232" i="7"/>
  <c r="LE232" i="7"/>
  <c r="LF232" i="7"/>
  <c r="LG232" i="7"/>
  <c r="LH232" i="7"/>
  <c r="LI232" i="7"/>
  <c r="LJ232" i="7"/>
  <c r="LK232" i="7"/>
  <c r="LL232" i="7"/>
  <c r="LM232" i="7"/>
  <c r="LN232" i="7"/>
  <c r="LO232" i="7"/>
  <c r="LP232" i="7"/>
  <c r="LQ232" i="7"/>
  <c r="LR232" i="7"/>
  <c r="LS232" i="7"/>
  <c r="LT232" i="7"/>
  <c r="LU232" i="7"/>
  <c r="LV232" i="7"/>
  <c r="LW232" i="7"/>
  <c r="LX232" i="7"/>
  <c r="LY232" i="7"/>
  <c r="LZ232" i="7"/>
  <c r="MA232" i="7"/>
  <c r="MB232" i="7"/>
  <c r="MC232" i="7"/>
  <c r="MD232" i="7"/>
  <c r="ME232" i="7"/>
  <c r="MF232" i="7"/>
  <c r="MG232" i="7"/>
  <c r="MH232" i="7"/>
  <c r="MI232" i="7"/>
  <c r="MJ232" i="7"/>
  <c r="MK232" i="7"/>
  <c r="ML232" i="7"/>
  <c r="MM232" i="7"/>
  <c r="MN232" i="7"/>
  <c r="MO232" i="7"/>
  <c r="MP232" i="7"/>
  <c r="MQ232" i="7"/>
  <c r="MR232" i="7"/>
  <c r="MS232" i="7"/>
  <c r="MT232" i="7"/>
  <c r="MU232" i="7"/>
  <c r="MV232" i="7"/>
  <c r="MW232" i="7"/>
  <c r="MX232" i="7"/>
  <c r="MY232" i="7"/>
  <c r="MZ232" i="7"/>
  <c r="NA232" i="7"/>
  <c r="NB232" i="7"/>
  <c r="NC232" i="7"/>
  <c r="ND232" i="7"/>
  <c r="NE232" i="7"/>
  <c r="NF232" i="7"/>
  <c r="NG232" i="7"/>
  <c r="NH232" i="7"/>
  <c r="NI232" i="7"/>
  <c r="NJ232" i="7"/>
  <c r="NK232" i="7"/>
  <c r="NL232" i="7"/>
  <c r="NM232" i="7"/>
  <c r="NN232" i="7"/>
  <c r="NO232" i="7"/>
  <c r="NP232" i="7"/>
  <c r="NQ232" i="7"/>
  <c r="NR232" i="7"/>
  <c r="NS232" i="7"/>
  <c r="NT232" i="7"/>
  <c r="NU232" i="7"/>
  <c r="NV232" i="7"/>
  <c r="NW232" i="7"/>
  <c r="NX232" i="7"/>
  <c r="NY232" i="7"/>
  <c r="NZ232" i="7"/>
  <c r="OA232" i="7"/>
  <c r="OB232" i="7"/>
  <c r="OC232" i="7"/>
  <c r="OD232" i="7"/>
  <c r="OE232" i="7"/>
  <c r="OF232" i="7"/>
  <c r="OG232" i="7"/>
  <c r="OH232" i="7"/>
  <c r="OI232" i="7"/>
  <c r="OJ232" i="7"/>
  <c r="OK232" i="7"/>
  <c r="OL232" i="7"/>
  <c r="OM232" i="7"/>
  <c r="ON232" i="7"/>
  <c r="OO232" i="7"/>
  <c r="OP232" i="7"/>
  <c r="OQ232" i="7"/>
  <c r="OR232" i="7"/>
  <c r="OS232" i="7"/>
  <c r="OT232" i="7"/>
  <c r="OU232" i="7"/>
  <c r="OV232" i="7"/>
  <c r="OW232" i="7"/>
  <c r="OX232" i="7"/>
  <c r="OY232" i="7"/>
  <c r="OZ232" i="7"/>
  <c r="PA232" i="7"/>
  <c r="PB232" i="7"/>
  <c r="PC232" i="7"/>
  <c r="PD232" i="7"/>
  <c r="PE232" i="7"/>
  <c r="PF232" i="7"/>
  <c r="PG232" i="7"/>
  <c r="PH232" i="7"/>
  <c r="PI232" i="7"/>
  <c r="PJ232" i="7"/>
  <c r="PK232" i="7"/>
  <c r="PL232" i="7"/>
  <c r="PM232" i="7"/>
  <c r="PN232" i="7"/>
  <c r="PO232" i="7"/>
  <c r="PP232" i="7"/>
  <c r="PQ232" i="7"/>
  <c r="PR232" i="7"/>
  <c r="PS232" i="7"/>
  <c r="PT232" i="7"/>
  <c r="PU232" i="7"/>
  <c r="PV232" i="7"/>
  <c r="PW232" i="7"/>
  <c r="PX232" i="7"/>
  <c r="PY232" i="7"/>
  <c r="PZ232" i="7"/>
  <c r="QA232" i="7"/>
  <c r="QB232" i="7"/>
  <c r="QC232" i="7"/>
  <c r="QD232" i="7"/>
  <c r="QE232" i="7"/>
  <c r="QF232" i="7"/>
  <c r="QG232" i="7"/>
  <c r="QH232" i="7"/>
  <c r="QI232" i="7"/>
  <c r="QJ232" i="7"/>
  <c r="QK232" i="7"/>
  <c r="QL232" i="7"/>
  <c r="QM232" i="7"/>
  <c r="QN232" i="7"/>
  <c r="QO232" i="7"/>
  <c r="QP232" i="7"/>
  <c r="QQ232" i="7"/>
  <c r="QR232" i="7"/>
  <c r="QS232" i="7"/>
  <c r="QT232" i="7"/>
  <c r="QU232" i="7"/>
  <c r="QV232" i="7"/>
  <c r="QW232" i="7"/>
  <c r="QX232" i="7"/>
  <c r="QY232" i="7"/>
  <c r="QZ232" i="7"/>
  <c r="RA232" i="7"/>
  <c r="RB232" i="7"/>
  <c r="RC232" i="7"/>
  <c r="RD232" i="7"/>
  <c r="RE232" i="7"/>
  <c r="RF232" i="7"/>
  <c r="RG232" i="7"/>
  <c r="RH232" i="7"/>
  <c r="RI232" i="7"/>
  <c r="RJ232" i="7"/>
  <c r="RK232" i="7"/>
  <c r="RL232" i="7"/>
  <c r="RM232" i="7"/>
  <c r="RN232" i="7"/>
  <c r="RO232" i="7"/>
  <c r="RP232" i="7"/>
  <c r="RQ232" i="7"/>
  <c r="RR232" i="7"/>
  <c r="RS232" i="7"/>
  <c r="RT232" i="7"/>
  <c r="RU232" i="7"/>
  <c r="RV232" i="7"/>
  <c r="RW232" i="7"/>
  <c r="RX232" i="7"/>
  <c r="RY232" i="7"/>
  <c r="RZ232" i="7"/>
  <c r="SA232" i="7"/>
  <c r="SB232" i="7"/>
  <c r="SC232" i="7"/>
  <c r="SD232" i="7"/>
  <c r="SE232" i="7"/>
  <c r="SF232" i="7"/>
  <c r="SG232" i="7"/>
  <c r="SH232" i="7"/>
  <c r="SI232" i="7"/>
  <c r="SJ232" i="7"/>
  <c r="SK232" i="7"/>
  <c r="SL232" i="7"/>
  <c r="SM232" i="7"/>
  <c r="SN232" i="7"/>
  <c r="SO232" i="7"/>
  <c r="SP232" i="7"/>
  <c r="SQ232" i="7"/>
  <c r="SR232" i="7"/>
  <c r="SS232" i="7"/>
  <c r="ST232" i="7"/>
  <c r="SU232" i="7"/>
  <c r="SV232" i="7"/>
  <c r="SW232" i="7"/>
  <c r="SX232" i="7"/>
  <c r="SY232" i="7"/>
  <c r="SZ232" i="7"/>
  <c r="TA232" i="7"/>
  <c r="TB232" i="7"/>
  <c r="TC232" i="7"/>
  <c r="TD232" i="7"/>
  <c r="TE232" i="7"/>
  <c r="TF232" i="7"/>
  <c r="TG232" i="7"/>
  <c r="TH232" i="7"/>
  <c r="TI232" i="7"/>
  <c r="TJ232" i="7"/>
  <c r="TK232" i="7"/>
  <c r="TL232" i="7"/>
  <c r="TM232" i="7"/>
  <c r="TN232" i="7"/>
  <c r="TO232" i="7"/>
  <c r="TP232" i="7"/>
  <c r="TQ232" i="7"/>
  <c r="TR232" i="7"/>
  <c r="TS232" i="7"/>
  <c r="TT232" i="7"/>
  <c r="TU232" i="7"/>
  <c r="TV232" i="7"/>
  <c r="TW232" i="7"/>
  <c r="TX232" i="7"/>
  <c r="TY232" i="7"/>
  <c r="TZ232" i="7"/>
  <c r="UA232" i="7"/>
  <c r="UB232" i="7"/>
  <c r="UC232" i="7"/>
  <c r="UD232" i="7"/>
  <c r="UE232" i="7"/>
  <c r="UF232" i="7"/>
  <c r="UG232" i="7"/>
  <c r="UG316" i="7" l="1"/>
  <c r="UF316" i="7"/>
  <c r="UE316" i="7"/>
  <c r="UD316" i="7"/>
  <c r="UC316" i="7"/>
  <c r="UB316" i="7"/>
  <c r="UA316" i="7"/>
  <c r="TZ316" i="7"/>
  <c r="TY316" i="7"/>
  <c r="TX316" i="7"/>
  <c r="TW316" i="7"/>
  <c r="TV316" i="7"/>
  <c r="TU316" i="7"/>
  <c r="TT316" i="7"/>
  <c r="TS316" i="7"/>
  <c r="TR316" i="7"/>
  <c r="TQ316" i="7"/>
  <c r="TP316" i="7"/>
  <c r="TO316" i="7"/>
  <c r="TN316" i="7"/>
  <c r="TM316" i="7"/>
  <c r="TL316" i="7"/>
  <c r="TK316" i="7"/>
  <c r="TJ316" i="7"/>
  <c r="TI316" i="7"/>
  <c r="TH316" i="7"/>
  <c r="TG316" i="7"/>
  <c r="TF316" i="7"/>
  <c r="TE316" i="7"/>
  <c r="TD316" i="7"/>
  <c r="TC316" i="7"/>
  <c r="TB316" i="7"/>
  <c r="TA316" i="7"/>
  <c r="SZ316" i="7"/>
  <c r="SY316" i="7"/>
  <c r="SX316" i="7"/>
  <c r="SW316" i="7"/>
  <c r="SV316" i="7"/>
  <c r="SU316" i="7"/>
  <c r="ST316" i="7"/>
  <c r="SS316" i="7"/>
  <c r="SR316" i="7"/>
  <c r="SQ316" i="7"/>
  <c r="SP316" i="7"/>
  <c r="SO316" i="7"/>
  <c r="SN316" i="7"/>
  <c r="SM316" i="7"/>
  <c r="SL316" i="7"/>
  <c r="SK316" i="7"/>
  <c r="SJ316" i="7"/>
  <c r="SI316" i="7"/>
  <c r="SH316" i="7"/>
  <c r="SG316" i="7"/>
  <c r="SF316" i="7"/>
  <c r="SE316" i="7"/>
  <c r="SD316" i="7"/>
  <c r="SC316" i="7"/>
  <c r="SB316" i="7"/>
  <c r="SA316" i="7"/>
  <c r="RZ316" i="7"/>
  <c r="RY316" i="7"/>
  <c r="RX316" i="7"/>
  <c r="RW316" i="7"/>
  <c r="RV316" i="7"/>
  <c r="RU316" i="7"/>
  <c r="RT316" i="7"/>
  <c r="RS316" i="7"/>
  <c r="RR316" i="7"/>
  <c r="RQ316" i="7"/>
  <c r="RP316" i="7"/>
  <c r="RO316" i="7"/>
  <c r="RN316" i="7"/>
  <c r="RM316" i="7"/>
  <c r="RL316" i="7"/>
  <c r="RK316" i="7"/>
  <c r="RJ316" i="7"/>
  <c r="RI316" i="7"/>
  <c r="RH316" i="7"/>
  <c r="RG316" i="7"/>
  <c r="RF316" i="7"/>
  <c r="RE316" i="7"/>
  <c r="RD316" i="7"/>
  <c r="RC316" i="7"/>
  <c r="RB316" i="7"/>
  <c r="RA316" i="7"/>
  <c r="QZ316" i="7"/>
  <c r="QY316" i="7"/>
  <c r="QX316" i="7"/>
  <c r="QW316" i="7"/>
  <c r="QV316" i="7"/>
  <c r="QU316" i="7"/>
  <c r="QT316" i="7"/>
  <c r="QS316" i="7"/>
  <c r="QR316" i="7"/>
  <c r="QQ316" i="7"/>
  <c r="QP316" i="7"/>
  <c r="QO316" i="7"/>
  <c r="QN316" i="7"/>
  <c r="QM316" i="7"/>
  <c r="QL316" i="7"/>
  <c r="QK316" i="7"/>
  <c r="QJ316" i="7"/>
  <c r="QI316" i="7"/>
  <c r="QH316" i="7"/>
  <c r="QG316" i="7"/>
  <c r="QF316" i="7"/>
  <c r="QE316" i="7"/>
  <c r="QD316" i="7"/>
  <c r="QC316" i="7"/>
  <c r="QB316" i="7"/>
  <c r="QA316" i="7"/>
  <c r="PZ316" i="7"/>
  <c r="PY316" i="7"/>
  <c r="PX316" i="7"/>
  <c r="PW316" i="7"/>
  <c r="PV316" i="7"/>
  <c r="PU316" i="7"/>
  <c r="PT316" i="7"/>
  <c r="PS316" i="7"/>
  <c r="PR316" i="7"/>
  <c r="PQ316" i="7"/>
  <c r="PP316" i="7"/>
  <c r="PO316" i="7"/>
  <c r="PN316" i="7"/>
  <c r="PM316" i="7"/>
  <c r="PL316" i="7"/>
  <c r="PK316" i="7"/>
  <c r="PJ316" i="7"/>
  <c r="PI316" i="7"/>
  <c r="PH316" i="7"/>
  <c r="PG316" i="7"/>
  <c r="PF316" i="7"/>
  <c r="PE316" i="7"/>
  <c r="PD316" i="7"/>
  <c r="PC316" i="7"/>
  <c r="PB316" i="7"/>
  <c r="PA316" i="7"/>
  <c r="OZ316" i="7"/>
  <c r="OY316" i="7"/>
  <c r="OX316" i="7"/>
  <c r="OW316" i="7"/>
  <c r="OV316" i="7"/>
  <c r="OU316" i="7"/>
  <c r="OT316" i="7"/>
  <c r="OS316" i="7"/>
  <c r="OR316" i="7"/>
  <c r="OQ316" i="7"/>
  <c r="OP316" i="7"/>
  <c r="OO316" i="7"/>
  <c r="ON316" i="7"/>
  <c r="OM316" i="7"/>
  <c r="OL316" i="7"/>
  <c r="OK316" i="7"/>
  <c r="OJ316" i="7"/>
  <c r="OI316" i="7"/>
  <c r="OH316" i="7"/>
  <c r="OG316" i="7"/>
  <c r="OF316" i="7"/>
  <c r="OE316" i="7"/>
  <c r="OD316" i="7"/>
  <c r="OC316" i="7"/>
  <c r="OB316" i="7"/>
  <c r="OA316" i="7"/>
  <c r="NZ316" i="7"/>
  <c r="NY316" i="7"/>
  <c r="NX316" i="7"/>
  <c r="NW316" i="7"/>
  <c r="NV316" i="7"/>
  <c r="NU316" i="7"/>
  <c r="NT316" i="7"/>
  <c r="NS316" i="7"/>
  <c r="NR316" i="7"/>
  <c r="NQ316" i="7"/>
  <c r="NP316" i="7"/>
  <c r="NO316" i="7"/>
  <c r="NN316" i="7"/>
  <c r="NM316" i="7"/>
  <c r="NL316" i="7"/>
  <c r="NK316" i="7"/>
  <c r="NJ316" i="7"/>
  <c r="NI316" i="7"/>
  <c r="NH316" i="7"/>
  <c r="NG316" i="7"/>
  <c r="NF316" i="7"/>
  <c r="NE316" i="7"/>
  <c r="ND316" i="7"/>
  <c r="NC316" i="7"/>
  <c r="NB316" i="7"/>
  <c r="NA316" i="7"/>
  <c r="MZ316" i="7"/>
  <c r="MY316" i="7"/>
  <c r="MX316" i="7"/>
  <c r="MW316" i="7"/>
  <c r="MV316" i="7"/>
  <c r="MU316" i="7"/>
  <c r="MT316" i="7"/>
  <c r="MS316" i="7"/>
  <c r="MR316" i="7"/>
  <c r="MQ316" i="7"/>
  <c r="MP316" i="7"/>
  <c r="MO316" i="7"/>
  <c r="MN316" i="7"/>
  <c r="MM316" i="7"/>
  <c r="ML316" i="7"/>
  <c r="MK316" i="7"/>
  <c r="MJ316" i="7"/>
  <c r="MI316" i="7"/>
  <c r="MH316" i="7"/>
  <c r="MG316" i="7"/>
  <c r="MF316" i="7"/>
  <c r="ME316" i="7"/>
  <c r="MD316" i="7"/>
  <c r="MC316" i="7"/>
  <c r="MB316" i="7"/>
  <c r="MA316" i="7"/>
  <c r="LZ316" i="7"/>
  <c r="LY316" i="7"/>
  <c r="LX316" i="7"/>
  <c r="LW316" i="7"/>
  <c r="LV316" i="7"/>
  <c r="LU316" i="7"/>
  <c r="LT316" i="7"/>
  <c r="LS316" i="7"/>
  <c r="LR316" i="7"/>
  <c r="LQ316" i="7"/>
  <c r="LP316" i="7"/>
  <c r="LO316" i="7"/>
  <c r="LN316" i="7"/>
  <c r="LM316" i="7"/>
  <c r="LL316" i="7"/>
  <c r="LK316" i="7"/>
  <c r="LJ316" i="7"/>
  <c r="LI316" i="7"/>
  <c r="LH316" i="7"/>
  <c r="LG316" i="7"/>
  <c r="LF316" i="7"/>
  <c r="LE316" i="7"/>
  <c r="LD316" i="7"/>
  <c r="LC316" i="7"/>
  <c r="LB316" i="7"/>
  <c r="LA316" i="7"/>
  <c r="KZ316" i="7"/>
  <c r="KY316" i="7"/>
  <c r="KX316" i="7"/>
  <c r="KW316" i="7"/>
  <c r="KV316" i="7"/>
  <c r="KU316" i="7"/>
  <c r="KT316" i="7"/>
  <c r="KS316" i="7"/>
  <c r="KR316" i="7"/>
  <c r="KQ316" i="7"/>
  <c r="KP316" i="7"/>
  <c r="KO316" i="7"/>
  <c r="KN316" i="7"/>
  <c r="KM316" i="7"/>
  <c r="KL316" i="7"/>
  <c r="KK316" i="7"/>
  <c r="KJ316" i="7"/>
  <c r="KI316" i="7"/>
  <c r="KH316" i="7"/>
  <c r="KG316" i="7"/>
  <c r="KF316" i="7"/>
  <c r="KE316" i="7"/>
  <c r="KD316" i="7"/>
  <c r="KC316" i="7"/>
  <c r="KB316" i="7"/>
  <c r="KA316" i="7"/>
  <c r="JZ316" i="7"/>
  <c r="JY316" i="7"/>
  <c r="JX316" i="7"/>
  <c r="JW316" i="7"/>
  <c r="JV316" i="7"/>
  <c r="JU316" i="7"/>
  <c r="JT316" i="7"/>
  <c r="JS316" i="7"/>
  <c r="JR316" i="7"/>
  <c r="JQ316" i="7"/>
  <c r="JP316" i="7"/>
  <c r="JO316" i="7"/>
  <c r="JN316" i="7"/>
  <c r="JM316" i="7"/>
  <c r="JL316" i="7"/>
  <c r="JK316" i="7"/>
  <c r="JJ316" i="7"/>
  <c r="JI316" i="7"/>
  <c r="JH316" i="7"/>
  <c r="JG316" i="7"/>
  <c r="JF316" i="7"/>
  <c r="JE316" i="7"/>
  <c r="JD316" i="7"/>
  <c r="JC316" i="7"/>
  <c r="JB316" i="7"/>
  <c r="JA316" i="7"/>
  <c r="IZ316" i="7"/>
  <c r="IY316" i="7"/>
  <c r="IX316" i="7"/>
  <c r="IW316" i="7"/>
  <c r="IV316" i="7"/>
  <c r="IU316" i="7"/>
  <c r="IT316" i="7"/>
  <c r="IS316" i="7"/>
  <c r="IR316" i="7"/>
  <c r="IQ316" i="7"/>
  <c r="IP316" i="7"/>
  <c r="IO316" i="7"/>
  <c r="IN316" i="7"/>
  <c r="IM316" i="7"/>
  <c r="IL316" i="7"/>
  <c r="IK316" i="7"/>
  <c r="IJ316" i="7"/>
  <c r="II316" i="7"/>
  <c r="IH316" i="7"/>
  <c r="IG316" i="7"/>
  <c r="IF316" i="7"/>
  <c r="IE316" i="7"/>
  <c r="ID316" i="7"/>
  <c r="IC316" i="7"/>
  <c r="IB316" i="7"/>
  <c r="IA316" i="7"/>
  <c r="HZ316" i="7"/>
  <c r="HY316" i="7"/>
  <c r="HX316" i="7"/>
  <c r="HW316" i="7"/>
  <c r="HV316" i="7"/>
  <c r="HU316" i="7"/>
  <c r="HT316" i="7"/>
  <c r="HS316" i="7"/>
  <c r="HR316" i="7"/>
  <c r="HQ316" i="7"/>
  <c r="HP316" i="7"/>
  <c r="HO316" i="7"/>
  <c r="HN316" i="7"/>
  <c r="HM316" i="7"/>
  <c r="HL316" i="7"/>
  <c r="HK316" i="7"/>
  <c r="HJ316" i="7"/>
  <c r="HI316" i="7"/>
  <c r="HH316" i="7"/>
  <c r="HG316" i="7"/>
  <c r="HF316" i="7"/>
  <c r="HE316" i="7"/>
  <c r="HD316" i="7"/>
  <c r="HC316" i="7"/>
  <c r="HB316" i="7"/>
  <c r="HA316" i="7"/>
  <c r="GZ316" i="7"/>
  <c r="GY316" i="7"/>
  <c r="GX316" i="7"/>
  <c r="GW316" i="7"/>
  <c r="GV316" i="7"/>
  <c r="GU316" i="7"/>
  <c r="GT316" i="7"/>
  <c r="GS316" i="7"/>
  <c r="GR316" i="7"/>
  <c r="GQ316" i="7"/>
  <c r="GP316" i="7"/>
  <c r="GO316" i="7"/>
  <c r="GN316" i="7"/>
  <c r="GM316" i="7"/>
  <c r="GL316" i="7"/>
  <c r="GK316" i="7"/>
  <c r="GJ316" i="7"/>
  <c r="GI316" i="7"/>
  <c r="GH316" i="7"/>
  <c r="GG316" i="7"/>
  <c r="GF316" i="7"/>
  <c r="GE316" i="7"/>
  <c r="GD316" i="7"/>
  <c r="GC316" i="7"/>
  <c r="GB316" i="7"/>
  <c r="GA316" i="7"/>
  <c r="FZ316" i="7"/>
  <c r="FY316" i="7"/>
  <c r="FX316" i="7"/>
  <c r="FW316" i="7"/>
  <c r="FV316" i="7"/>
  <c r="FU316" i="7"/>
  <c r="FT316" i="7"/>
  <c r="FS316" i="7"/>
  <c r="FR316" i="7"/>
  <c r="FQ316" i="7"/>
  <c r="FP316" i="7"/>
  <c r="FO316" i="7"/>
  <c r="FN316" i="7"/>
  <c r="FM316" i="7"/>
  <c r="FL316" i="7"/>
  <c r="FK316" i="7"/>
  <c r="FJ316" i="7"/>
  <c r="FI316" i="7"/>
  <c r="FH316" i="7"/>
  <c r="FG316" i="7"/>
  <c r="FF316" i="7"/>
  <c r="FE316" i="7"/>
  <c r="FD316" i="7"/>
  <c r="FC316" i="7"/>
  <c r="FB316" i="7"/>
  <c r="FA316" i="7"/>
  <c r="EZ316" i="7"/>
  <c r="EY316" i="7"/>
  <c r="EX316" i="7"/>
  <c r="EW316" i="7"/>
  <c r="EV316" i="7"/>
  <c r="EU316" i="7"/>
  <c r="ET316" i="7"/>
  <c r="ES316" i="7"/>
  <c r="ER316" i="7"/>
  <c r="EQ316" i="7"/>
  <c r="EP316" i="7"/>
  <c r="EO316" i="7"/>
  <c r="EN316" i="7"/>
  <c r="EM316" i="7"/>
  <c r="EL316" i="7"/>
  <c r="EK316" i="7"/>
  <c r="EJ316" i="7"/>
  <c r="EI316" i="7"/>
  <c r="EH316" i="7"/>
  <c r="EG316" i="7"/>
  <c r="EF316" i="7"/>
  <c r="EE316" i="7"/>
  <c r="ED316" i="7"/>
  <c r="EC316" i="7"/>
  <c r="EB316" i="7"/>
  <c r="EA316" i="7"/>
  <c r="DZ316" i="7"/>
  <c r="DY316" i="7"/>
  <c r="DX316" i="7"/>
  <c r="DW316" i="7"/>
  <c r="DV316" i="7"/>
  <c r="DU316" i="7"/>
  <c r="DT316" i="7"/>
  <c r="DS316" i="7"/>
  <c r="DR316" i="7"/>
  <c r="DQ316" i="7"/>
  <c r="DP316" i="7"/>
  <c r="DO316" i="7"/>
  <c r="DN316" i="7"/>
  <c r="DM316" i="7"/>
  <c r="DL316" i="7"/>
  <c r="DK316" i="7"/>
  <c r="DJ316" i="7"/>
  <c r="DI316" i="7"/>
  <c r="DH316" i="7"/>
  <c r="DG316" i="7"/>
  <c r="DF316" i="7"/>
  <c r="DE316" i="7"/>
  <c r="DD316" i="7"/>
  <c r="DC316" i="7"/>
  <c r="DB316" i="7"/>
  <c r="DA316" i="7"/>
  <c r="CZ316" i="7"/>
  <c r="CY316" i="7"/>
  <c r="CX316" i="7"/>
  <c r="CW316" i="7"/>
  <c r="CV316" i="7"/>
  <c r="CU316" i="7"/>
  <c r="CT316" i="7"/>
  <c r="CS316" i="7"/>
  <c r="CR316" i="7"/>
  <c r="CQ316" i="7"/>
  <c r="CP316" i="7"/>
  <c r="CO316" i="7"/>
  <c r="CN316" i="7"/>
  <c r="CM316" i="7"/>
  <c r="CL316" i="7"/>
  <c r="CK316" i="7"/>
  <c r="CJ316" i="7"/>
  <c r="CI316" i="7"/>
  <c r="CH316" i="7"/>
  <c r="CG316" i="7"/>
  <c r="CF316" i="7"/>
  <c r="CE316" i="7"/>
  <c r="CD316" i="7"/>
  <c r="CC316" i="7"/>
  <c r="CB316" i="7"/>
  <c r="CA316" i="7"/>
  <c r="BZ316" i="7"/>
  <c r="BY316" i="7"/>
  <c r="BX316" i="7"/>
  <c r="BW316" i="7"/>
  <c r="BV316" i="7"/>
  <c r="BU316" i="7"/>
  <c r="BT316" i="7"/>
  <c r="BS316" i="7"/>
  <c r="BR316" i="7"/>
  <c r="BQ316" i="7"/>
  <c r="BP316" i="7"/>
  <c r="BO316" i="7"/>
  <c r="BN316" i="7"/>
  <c r="BM316" i="7"/>
  <c r="BL316" i="7"/>
  <c r="BK316" i="7"/>
  <c r="BJ316" i="7"/>
  <c r="BI316" i="7"/>
  <c r="BH316" i="7"/>
  <c r="BG316" i="7"/>
  <c r="BF316" i="7"/>
  <c r="BE316" i="7"/>
  <c r="BD316" i="7"/>
  <c r="BC316" i="7"/>
  <c r="BB316" i="7"/>
  <c r="BA316" i="7"/>
  <c r="AZ316" i="7"/>
  <c r="AY316" i="7"/>
  <c r="AX316" i="7"/>
  <c r="AW316" i="7"/>
  <c r="AV316" i="7"/>
  <c r="AU316" i="7"/>
  <c r="AT316" i="7"/>
  <c r="AS316" i="7"/>
  <c r="AR316" i="7"/>
  <c r="AQ316" i="7"/>
  <c r="AP316" i="7"/>
  <c r="AO316" i="7"/>
  <c r="AN316" i="7"/>
  <c r="AM316" i="7"/>
  <c r="AL316" i="7"/>
  <c r="AK316" i="7"/>
  <c r="AJ316" i="7"/>
  <c r="AI316" i="7"/>
  <c r="AH316" i="7"/>
  <c r="AG316" i="7"/>
  <c r="AF316" i="7"/>
  <c r="AE316" i="7"/>
  <c r="AD316" i="7"/>
  <c r="AC316" i="7"/>
  <c r="AB316" i="7"/>
  <c r="AA316" i="7"/>
  <c r="Z316" i="7"/>
  <c r="Y316" i="7"/>
  <c r="X316" i="7"/>
  <c r="W316" i="7"/>
  <c r="V316" i="7"/>
  <c r="U316" i="7"/>
  <c r="T316" i="7"/>
  <c r="S316" i="7"/>
  <c r="R316" i="7"/>
  <c r="Q316" i="7"/>
  <c r="P316" i="7"/>
  <c r="O316" i="7"/>
  <c r="N316" i="7"/>
  <c r="M316" i="7"/>
  <c r="L316" i="7"/>
  <c r="K316" i="7"/>
  <c r="J316" i="7"/>
  <c r="I316" i="7"/>
  <c r="H316" i="7"/>
  <c r="G316" i="7"/>
  <c r="F316" i="7"/>
  <c r="E316" i="7"/>
  <c r="D316" i="7"/>
  <c r="UG315" i="7"/>
  <c r="UF315" i="7"/>
  <c r="UE315" i="7"/>
  <c r="UD315" i="7"/>
  <c r="UC315" i="7"/>
  <c r="UB315" i="7"/>
  <c r="UA315" i="7"/>
  <c r="TZ315" i="7"/>
  <c r="TY315" i="7"/>
  <c r="TX315" i="7"/>
  <c r="TW315" i="7"/>
  <c r="TV315" i="7"/>
  <c r="TU315" i="7"/>
  <c r="TT315" i="7"/>
  <c r="TS315" i="7"/>
  <c r="TR315" i="7"/>
  <c r="TQ315" i="7"/>
  <c r="TP315" i="7"/>
  <c r="TO315" i="7"/>
  <c r="TN315" i="7"/>
  <c r="TM315" i="7"/>
  <c r="TL315" i="7"/>
  <c r="TK315" i="7"/>
  <c r="TJ315" i="7"/>
  <c r="TI315" i="7"/>
  <c r="TH315" i="7"/>
  <c r="TG315" i="7"/>
  <c r="TF315" i="7"/>
  <c r="TE315" i="7"/>
  <c r="TD315" i="7"/>
  <c r="TC315" i="7"/>
  <c r="TB315" i="7"/>
  <c r="TA315" i="7"/>
  <c r="SZ315" i="7"/>
  <c r="SY315" i="7"/>
  <c r="SX315" i="7"/>
  <c r="SW315" i="7"/>
  <c r="SV315" i="7"/>
  <c r="SU315" i="7"/>
  <c r="ST315" i="7"/>
  <c r="SS315" i="7"/>
  <c r="SR315" i="7"/>
  <c r="SQ315" i="7"/>
  <c r="SP315" i="7"/>
  <c r="SO315" i="7"/>
  <c r="SN315" i="7"/>
  <c r="SM315" i="7"/>
  <c r="SL315" i="7"/>
  <c r="SK315" i="7"/>
  <c r="SJ315" i="7"/>
  <c r="SI315" i="7"/>
  <c r="SH315" i="7"/>
  <c r="SG315" i="7"/>
  <c r="SF315" i="7"/>
  <c r="SE315" i="7"/>
  <c r="SD315" i="7"/>
  <c r="SC315" i="7"/>
  <c r="SB315" i="7"/>
  <c r="SA315" i="7"/>
  <c r="RZ315" i="7"/>
  <c r="RY315" i="7"/>
  <c r="RX315" i="7"/>
  <c r="RW315" i="7"/>
  <c r="RV315" i="7"/>
  <c r="RU315" i="7"/>
  <c r="RT315" i="7"/>
  <c r="RS315" i="7"/>
  <c r="RR315" i="7"/>
  <c r="RQ315" i="7"/>
  <c r="RP315" i="7"/>
  <c r="RO315" i="7"/>
  <c r="RN315" i="7"/>
  <c r="RM315" i="7"/>
  <c r="RL315" i="7"/>
  <c r="RK315" i="7"/>
  <c r="RJ315" i="7"/>
  <c r="RI315" i="7"/>
  <c r="RH315" i="7"/>
  <c r="RG315" i="7"/>
  <c r="RF315" i="7"/>
  <c r="RE315" i="7"/>
  <c r="RD315" i="7"/>
  <c r="RC315" i="7"/>
  <c r="RB315" i="7"/>
  <c r="RA315" i="7"/>
  <c r="QZ315" i="7"/>
  <c r="QY315" i="7"/>
  <c r="QX315" i="7"/>
  <c r="QW315" i="7"/>
  <c r="QV315" i="7"/>
  <c r="QU315" i="7"/>
  <c r="QT315" i="7"/>
  <c r="QS315" i="7"/>
  <c r="QR315" i="7"/>
  <c r="QQ315" i="7"/>
  <c r="QP315" i="7"/>
  <c r="QO315" i="7"/>
  <c r="QN315" i="7"/>
  <c r="QM315" i="7"/>
  <c r="QL315" i="7"/>
  <c r="QK315" i="7"/>
  <c r="QJ315" i="7"/>
  <c r="QI315" i="7"/>
  <c r="QH315" i="7"/>
  <c r="QG315" i="7"/>
  <c r="QF315" i="7"/>
  <c r="QE315" i="7"/>
  <c r="QD315" i="7"/>
  <c r="QC315" i="7"/>
  <c r="QB315" i="7"/>
  <c r="QA315" i="7"/>
  <c r="PZ315" i="7"/>
  <c r="PY315" i="7"/>
  <c r="PX315" i="7"/>
  <c r="PW315" i="7"/>
  <c r="PV315" i="7"/>
  <c r="PU315" i="7"/>
  <c r="PT315" i="7"/>
  <c r="PS315" i="7"/>
  <c r="PR315" i="7"/>
  <c r="PQ315" i="7"/>
  <c r="PP315" i="7"/>
  <c r="PO315" i="7"/>
  <c r="PN315" i="7"/>
  <c r="PM315" i="7"/>
  <c r="PL315" i="7"/>
  <c r="PK315" i="7"/>
  <c r="PJ315" i="7"/>
  <c r="PI315" i="7"/>
  <c r="PH315" i="7"/>
  <c r="PG315" i="7"/>
  <c r="PF315" i="7"/>
  <c r="PE315" i="7"/>
  <c r="PD315" i="7"/>
  <c r="PC315" i="7"/>
  <c r="PB315" i="7"/>
  <c r="PA315" i="7"/>
  <c r="OZ315" i="7"/>
  <c r="OY315" i="7"/>
  <c r="OX315" i="7"/>
  <c r="OW315" i="7"/>
  <c r="OV315" i="7"/>
  <c r="OU315" i="7"/>
  <c r="OT315" i="7"/>
  <c r="OS315" i="7"/>
  <c r="OR315" i="7"/>
  <c r="OQ315" i="7"/>
  <c r="OP315" i="7"/>
  <c r="OO315" i="7"/>
  <c r="ON315" i="7"/>
  <c r="OM315" i="7"/>
  <c r="OL315" i="7"/>
  <c r="OK315" i="7"/>
  <c r="OJ315" i="7"/>
  <c r="OI315" i="7"/>
  <c r="OH315" i="7"/>
  <c r="OG315" i="7"/>
  <c r="OF315" i="7"/>
  <c r="OE315" i="7"/>
  <c r="OD315" i="7"/>
  <c r="OC315" i="7"/>
  <c r="OB315" i="7"/>
  <c r="OA315" i="7"/>
  <c r="NZ315" i="7"/>
  <c r="NY315" i="7"/>
  <c r="NX315" i="7"/>
  <c r="NW315" i="7"/>
  <c r="NV315" i="7"/>
  <c r="NU315" i="7"/>
  <c r="NT315" i="7"/>
  <c r="NS315" i="7"/>
  <c r="NR315" i="7"/>
  <c r="NQ315" i="7"/>
  <c r="NP315" i="7"/>
  <c r="NO315" i="7"/>
  <c r="NN315" i="7"/>
  <c r="NM315" i="7"/>
  <c r="NL315" i="7"/>
  <c r="NK315" i="7"/>
  <c r="NJ315" i="7"/>
  <c r="NI315" i="7"/>
  <c r="NH315" i="7"/>
  <c r="NG315" i="7"/>
  <c r="NF315" i="7"/>
  <c r="NE315" i="7"/>
  <c r="ND315" i="7"/>
  <c r="NC315" i="7"/>
  <c r="NB315" i="7"/>
  <c r="NA315" i="7"/>
  <c r="MZ315" i="7"/>
  <c r="MY315" i="7"/>
  <c r="MX315" i="7"/>
  <c r="MW315" i="7"/>
  <c r="MV315" i="7"/>
  <c r="MU315" i="7"/>
  <c r="MT315" i="7"/>
  <c r="MS315" i="7"/>
  <c r="MR315" i="7"/>
  <c r="MQ315" i="7"/>
  <c r="MP315" i="7"/>
  <c r="MO315" i="7"/>
  <c r="MN315" i="7"/>
  <c r="MM315" i="7"/>
  <c r="ML315" i="7"/>
  <c r="MK315" i="7"/>
  <c r="MJ315" i="7"/>
  <c r="MI315" i="7"/>
  <c r="MH315" i="7"/>
  <c r="MG315" i="7"/>
  <c r="MF315" i="7"/>
  <c r="ME315" i="7"/>
  <c r="MD315" i="7"/>
  <c r="MC315" i="7"/>
  <c r="MB315" i="7"/>
  <c r="MA315" i="7"/>
  <c r="LZ315" i="7"/>
  <c r="LY315" i="7"/>
  <c r="LX315" i="7"/>
  <c r="LW315" i="7"/>
  <c r="LV315" i="7"/>
  <c r="LU315" i="7"/>
  <c r="LT315" i="7"/>
  <c r="LS315" i="7"/>
  <c r="LR315" i="7"/>
  <c r="LQ315" i="7"/>
  <c r="LP315" i="7"/>
  <c r="LO315" i="7"/>
  <c r="LN315" i="7"/>
  <c r="LM315" i="7"/>
  <c r="LL315" i="7"/>
  <c r="LK315" i="7"/>
  <c r="LJ315" i="7"/>
  <c r="LI315" i="7"/>
  <c r="LH315" i="7"/>
  <c r="LG315" i="7"/>
  <c r="LF315" i="7"/>
  <c r="LE315" i="7"/>
  <c r="LD315" i="7"/>
  <c r="LC315" i="7"/>
  <c r="LB315" i="7"/>
  <c r="LA315" i="7"/>
  <c r="KZ315" i="7"/>
  <c r="KY315" i="7"/>
  <c r="KX315" i="7"/>
  <c r="KW315" i="7"/>
  <c r="KV315" i="7"/>
  <c r="KU315" i="7"/>
  <c r="KT315" i="7"/>
  <c r="KS315" i="7"/>
  <c r="KR315" i="7"/>
  <c r="KQ315" i="7"/>
  <c r="KP315" i="7"/>
  <c r="KO315" i="7"/>
  <c r="KN315" i="7"/>
  <c r="KM315" i="7"/>
  <c r="KL315" i="7"/>
  <c r="KK315" i="7"/>
  <c r="KJ315" i="7"/>
  <c r="KI315" i="7"/>
  <c r="KH315" i="7"/>
  <c r="KG315" i="7"/>
  <c r="KF315" i="7"/>
  <c r="KE315" i="7"/>
  <c r="KD315" i="7"/>
  <c r="KC315" i="7"/>
  <c r="KB315" i="7"/>
  <c r="KA315" i="7"/>
  <c r="JZ315" i="7"/>
  <c r="JY315" i="7"/>
  <c r="JX315" i="7"/>
  <c r="JW315" i="7"/>
  <c r="JV315" i="7"/>
  <c r="JU315" i="7"/>
  <c r="JT315" i="7"/>
  <c r="JS315" i="7"/>
  <c r="JR315" i="7"/>
  <c r="JQ315" i="7"/>
  <c r="JP315" i="7"/>
  <c r="JO315" i="7"/>
  <c r="JN315" i="7"/>
  <c r="JM315" i="7"/>
  <c r="JL315" i="7"/>
  <c r="JK315" i="7"/>
  <c r="JJ315" i="7"/>
  <c r="JI315" i="7"/>
  <c r="JH315" i="7"/>
  <c r="JG315" i="7"/>
  <c r="JF315" i="7"/>
  <c r="JE315" i="7"/>
  <c r="JD315" i="7"/>
  <c r="JC315" i="7"/>
  <c r="JB315" i="7"/>
  <c r="JA315" i="7"/>
  <c r="IZ315" i="7"/>
  <c r="IY315" i="7"/>
  <c r="IX315" i="7"/>
  <c r="IW315" i="7"/>
  <c r="IV315" i="7"/>
  <c r="IU315" i="7"/>
  <c r="IT315" i="7"/>
  <c r="IS315" i="7"/>
  <c r="IR315" i="7"/>
  <c r="IQ315" i="7"/>
  <c r="IP315" i="7"/>
  <c r="IO315" i="7"/>
  <c r="IN315" i="7"/>
  <c r="IM315" i="7"/>
  <c r="IL315" i="7"/>
  <c r="IK315" i="7"/>
  <c r="IJ315" i="7"/>
  <c r="II315" i="7"/>
  <c r="IH315" i="7"/>
  <c r="IG315" i="7"/>
  <c r="IF315" i="7"/>
  <c r="IE315" i="7"/>
  <c r="ID315" i="7"/>
  <c r="IC315" i="7"/>
  <c r="IB315" i="7"/>
  <c r="IA315" i="7"/>
  <c r="HZ315" i="7"/>
  <c r="HY315" i="7"/>
  <c r="HX315" i="7"/>
  <c r="HW315" i="7"/>
  <c r="HV315" i="7"/>
  <c r="HU315" i="7"/>
  <c r="HT315" i="7"/>
  <c r="HS315" i="7"/>
  <c r="HR315" i="7"/>
  <c r="HQ315" i="7"/>
  <c r="HP315" i="7"/>
  <c r="HO315" i="7"/>
  <c r="HN315" i="7"/>
  <c r="HM315" i="7"/>
  <c r="HL315" i="7"/>
  <c r="HK315" i="7"/>
  <c r="HJ315" i="7"/>
  <c r="HI315" i="7"/>
  <c r="HH315" i="7"/>
  <c r="HG315" i="7"/>
  <c r="HF315" i="7"/>
  <c r="HE315" i="7"/>
  <c r="HD315" i="7"/>
  <c r="HC315" i="7"/>
  <c r="HB315" i="7"/>
  <c r="HA315" i="7"/>
  <c r="GZ315" i="7"/>
  <c r="GY315" i="7"/>
  <c r="GX315" i="7"/>
  <c r="GW315" i="7"/>
  <c r="GV315" i="7"/>
  <c r="GU315" i="7"/>
  <c r="GT315" i="7"/>
  <c r="GS315" i="7"/>
  <c r="GR315" i="7"/>
  <c r="GQ315" i="7"/>
  <c r="GP315" i="7"/>
  <c r="GO315" i="7"/>
  <c r="GN315" i="7"/>
  <c r="GM315" i="7"/>
  <c r="GL315" i="7"/>
  <c r="GK315" i="7"/>
  <c r="GJ315" i="7"/>
  <c r="GI315" i="7"/>
  <c r="GH315" i="7"/>
  <c r="GG315" i="7"/>
  <c r="GF315" i="7"/>
  <c r="GE315" i="7"/>
  <c r="GD315" i="7"/>
  <c r="GC315" i="7"/>
  <c r="GB315" i="7"/>
  <c r="GA315" i="7"/>
  <c r="FZ315" i="7"/>
  <c r="FY315" i="7"/>
  <c r="FX315" i="7"/>
  <c r="FW315" i="7"/>
  <c r="FV315" i="7"/>
  <c r="FU315" i="7"/>
  <c r="FT315" i="7"/>
  <c r="FS315" i="7"/>
  <c r="FR315" i="7"/>
  <c r="FQ315" i="7"/>
  <c r="FP315" i="7"/>
  <c r="FO315" i="7"/>
  <c r="FN315" i="7"/>
  <c r="FM315" i="7"/>
  <c r="FL315" i="7"/>
  <c r="FK315" i="7"/>
  <c r="FJ315" i="7"/>
  <c r="FI315" i="7"/>
  <c r="FH315" i="7"/>
  <c r="FG315" i="7"/>
  <c r="FF315" i="7"/>
  <c r="FE315" i="7"/>
  <c r="FD315" i="7"/>
  <c r="FC315" i="7"/>
  <c r="FB315" i="7"/>
  <c r="FA315" i="7"/>
  <c r="EZ315" i="7"/>
  <c r="EY315" i="7"/>
  <c r="EX315" i="7"/>
  <c r="EW315" i="7"/>
  <c r="EV315" i="7"/>
  <c r="EU315" i="7"/>
  <c r="ET315" i="7"/>
  <c r="ES315" i="7"/>
  <c r="ER315" i="7"/>
  <c r="EQ315" i="7"/>
  <c r="EP315" i="7"/>
  <c r="EO315" i="7"/>
  <c r="EN315" i="7"/>
  <c r="EM315" i="7"/>
  <c r="EL315" i="7"/>
  <c r="EK315" i="7"/>
  <c r="EJ315" i="7"/>
  <c r="EI315" i="7"/>
  <c r="EH315" i="7"/>
  <c r="EG315" i="7"/>
  <c r="EF315" i="7"/>
  <c r="EE315" i="7"/>
  <c r="ED315" i="7"/>
  <c r="EC315" i="7"/>
  <c r="EB315" i="7"/>
  <c r="EA315" i="7"/>
  <c r="DZ315" i="7"/>
  <c r="DY315" i="7"/>
  <c r="DX315" i="7"/>
  <c r="DW315" i="7"/>
  <c r="DV315" i="7"/>
  <c r="DU315" i="7"/>
  <c r="DT315" i="7"/>
  <c r="DS315" i="7"/>
  <c r="DR315" i="7"/>
  <c r="DQ315" i="7"/>
  <c r="DP315" i="7"/>
  <c r="DO315" i="7"/>
  <c r="DN315" i="7"/>
  <c r="DM315" i="7"/>
  <c r="DL315" i="7"/>
  <c r="DK315" i="7"/>
  <c r="DJ315" i="7"/>
  <c r="DI315" i="7"/>
  <c r="DH315" i="7"/>
  <c r="DG315" i="7"/>
  <c r="DF315" i="7"/>
  <c r="DE315" i="7"/>
  <c r="DD315" i="7"/>
  <c r="DC315" i="7"/>
  <c r="DB315" i="7"/>
  <c r="DA315" i="7"/>
  <c r="CZ315" i="7"/>
  <c r="CY315" i="7"/>
  <c r="CX315" i="7"/>
  <c r="CW315" i="7"/>
  <c r="CV315" i="7"/>
  <c r="CU315" i="7"/>
  <c r="CT315" i="7"/>
  <c r="CS315" i="7"/>
  <c r="CR315" i="7"/>
  <c r="CQ315" i="7"/>
  <c r="CP315" i="7"/>
  <c r="CO315" i="7"/>
  <c r="CN315" i="7"/>
  <c r="CM315" i="7"/>
  <c r="CL315" i="7"/>
  <c r="CK315" i="7"/>
  <c r="CJ315" i="7"/>
  <c r="CI315" i="7"/>
  <c r="CH315" i="7"/>
  <c r="CG315" i="7"/>
  <c r="CF315" i="7"/>
  <c r="CE315" i="7"/>
  <c r="CD315" i="7"/>
  <c r="CC315" i="7"/>
  <c r="CB315" i="7"/>
  <c r="CA315" i="7"/>
  <c r="BZ315" i="7"/>
  <c r="BY315" i="7"/>
  <c r="BX315" i="7"/>
  <c r="BW315" i="7"/>
  <c r="BV315" i="7"/>
  <c r="BU315" i="7"/>
  <c r="BT315" i="7"/>
  <c r="BS315" i="7"/>
  <c r="BR315" i="7"/>
  <c r="BQ315" i="7"/>
  <c r="BP315" i="7"/>
  <c r="BO315" i="7"/>
  <c r="BN315" i="7"/>
  <c r="BM315" i="7"/>
  <c r="BL315" i="7"/>
  <c r="BK315" i="7"/>
  <c r="BJ315" i="7"/>
  <c r="BI315" i="7"/>
  <c r="BH315" i="7"/>
  <c r="BG315" i="7"/>
  <c r="BF315" i="7"/>
  <c r="BE315" i="7"/>
  <c r="BD315" i="7"/>
  <c r="BC315" i="7"/>
  <c r="BB315" i="7"/>
  <c r="BA315" i="7"/>
  <c r="AZ315" i="7"/>
  <c r="AY315" i="7"/>
  <c r="AX315" i="7"/>
  <c r="AW315" i="7"/>
  <c r="AV315" i="7"/>
  <c r="AU315" i="7"/>
  <c r="AT315" i="7"/>
  <c r="AS315" i="7"/>
  <c r="AR315" i="7"/>
  <c r="AQ315" i="7"/>
  <c r="AP315" i="7"/>
  <c r="AO315" i="7"/>
  <c r="AN315" i="7"/>
  <c r="AM315" i="7"/>
  <c r="AL315" i="7"/>
  <c r="AK315" i="7"/>
  <c r="AJ315" i="7"/>
  <c r="AI315" i="7"/>
  <c r="AH315" i="7"/>
  <c r="AG315" i="7"/>
  <c r="AF315" i="7"/>
  <c r="AE315" i="7"/>
  <c r="AD315" i="7"/>
  <c r="AC315" i="7"/>
  <c r="AB315" i="7"/>
  <c r="AA315" i="7"/>
  <c r="Z315" i="7"/>
  <c r="Y315" i="7"/>
  <c r="X315" i="7"/>
  <c r="W315" i="7"/>
  <c r="V315" i="7"/>
  <c r="U315" i="7"/>
  <c r="T315" i="7"/>
  <c r="S315" i="7"/>
  <c r="R315" i="7"/>
  <c r="Q315" i="7"/>
  <c r="P315" i="7"/>
  <c r="O315" i="7"/>
  <c r="N315" i="7"/>
  <c r="M315" i="7"/>
  <c r="L315" i="7"/>
  <c r="K315" i="7"/>
  <c r="J315" i="7"/>
  <c r="I315" i="7"/>
  <c r="H315" i="7"/>
  <c r="G315" i="7"/>
  <c r="F315" i="7"/>
  <c r="E315" i="7"/>
  <c r="D315" i="7"/>
  <c r="UG314" i="7"/>
  <c r="UF314" i="7"/>
  <c r="UE314" i="7"/>
  <c r="UD314" i="7"/>
  <c r="UC314" i="7"/>
  <c r="UB314" i="7"/>
  <c r="UA314" i="7"/>
  <c r="TZ314" i="7"/>
  <c r="TY314" i="7"/>
  <c r="TX314" i="7"/>
  <c r="TW314" i="7"/>
  <c r="TV314" i="7"/>
  <c r="TU314" i="7"/>
  <c r="TT314" i="7"/>
  <c r="TS314" i="7"/>
  <c r="TR314" i="7"/>
  <c r="TQ314" i="7"/>
  <c r="TP314" i="7"/>
  <c r="TO314" i="7"/>
  <c r="TN314" i="7"/>
  <c r="TM314" i="7"/>
  <c r="TL314" i="7"/>
  <c r="TK314" i="7"/>
  <c r="TH314" i="7"/>
  <c r="TG314" i="7"/>
  <c r="TF314" i="7"/>
  <c r="TE314" i="7"/>
  <c r="TD314" i="7"/>
  <c r="TC314" i="7"/>
  <c r="TB314" i="7"/>
  <c r="TA314" i="7"/>
  <c r="SZ314" i="7"/>
  <c r="SY314" i="7"/>
  <c r="SX314" i="7"/>
  <c r="SW314" i="7"/>
  <c r="SV314" i="7"/>
  <c r="SU314" i="7"/>
  <c r="ST314" i="7"/>
  <c r="SS314" i="7"/>
  <c r="SR314" i="7"/>
  <c r="SQ314" i="7"/>
  <c r="SP314" i="7"/>
  <c r="SO314" i="7"/>
  <c r="SN314" i="7"/>
  <c r="SM314" i="7"/>
  <c r="SL314" i="7"/>
  <c r="SK314" i="7"/>
  <c r="SJ314" i="7"/>
  <c r="SI314" i="7"/>
  <c r="SH314" i="7"/>
  <c r="SG314" i="7"/>
  <c r="SF314" i="7"/>
  <c r="SE314" i="7"/>
  <c r="SD314" i="7"/>
  <c r="SC314" i="7"/>
  <c r="SB314" i="7"/>
  <c r="SA314" i="7"/>
  <c r="RZ314" i="7"/>
  <c r="RY314" i="7"/>
  <c r="RX314" i="7"/>
  <c r="RW314" i="7"/>
  <c r="RV314" i="7"/>
  <c r="RU314" i="7"/>
  <c r="RT314" i="7"/>
  <c r="RS314" i="7"/>
  <c r="RR314" i="7"/>
  <c r="RQ314" i="7"/>
  <c r="RP314" i="7"/>
  <c r="RO314" i="7"/>
  <c r="RN314" i="7"/>
  <c r="RM314" i="7"/>
  <c r="RL314" i="7"/>
  <c r="RK314" i="7"/>
  <c r="RJ314" i="7"/>
  <c r="RI314" i="7"/>
  <c r="RH314" i="7"/>
  <c r="RG314" i="7"/>
  <c r="RF314" i="7"/>
  <c r="RE314" i="7"/>
  <c r="RD314" i="7"/>
  <c r="RC314" i="7"/>
  <c r="RB314" i="7"/>
  <c r="RA314" i="7"/>
  <c r="QZ314" i="7"/>
  <c r="QY314" i="7"/>
  <c r="QX314" i="7"/>
  <c r="QW314" i="7"/>
  <c r="QV314" i="7"/>
  <c r="QU314" i="7"/>
  <c r="QT314" i="7"/>
  <c r="QS314" i="7"/>
  <c r="QR314" i="7"/>
  <c r="QQ314" i="7"/>
  <c r="QP314" i="7"/>
  <c r="QO314" i="7"/>
  <c r="QN314" i="7"/>
  <c r="QM314" i="7"/>
  <c r="QL314" i="7"/>
  <c r="QK314" i="7"/>
  <c r="QJ314" i="7"/>
  <c r="QI314" i="7"/>
  <c r="QH314" i="7"/>
  <c r="QG314" i="7"/>
  <c r="QF314" i="7"/>
  <c r="QE314" i="7"/>
  <c r="QD314" i="7"/>
  <c r="QC314" i="7"/>
  <c r="QB314" i="7"/>
  <c r="QA314" i="7"/>
  <c r="PZ314" i="7"/>
  <c r="PY314" i="7"/>
  <c r="PX314" i="7"/>
  <c r="PW314" i="7"/>
  <c r="PV314" i="7"/>
  <c r="PU314" i="7"/>
  <c r="PS314" i="7"/>
  <c r="PR314" i="7"/>
  <c r="PQ314" i="7"/>
  <c r="PP314" i="7"/>
  <c r="PO314" i="7"/>
  <c r="PN314" i="7"/>
  <c r="PM314" i="7"/>
  <c r="PL314" i="7"/>
  <c r="PK314" i="7"/>
  <c r="PJ314" i="7"/>
  <c r="PI314" i="7"/>
  <c r="PH314" i="7"/>
  <c r="PG314" i="7"/>
  <c r="PF314" i="7"/>
  <c r="PE314" i="7"/>
  <c r="PD314" i="7"/>
  <c r="PC314" i="7"/>
  <c r="PB314" i="7"/>
  <c r="PA314" i="7"/>
  <c r="OZ314" i="7"/>
  <c r="OY314" i="7"/>
  <c r="OX314" i="7"/>
  <c r="OW314" i="7"/>
  <c r="OV314" i="7"/>
  <c r="OU314" i="7"/>
  <c r="OT314" i="7"/>
  <c r="OS314" i="7"/>
  <c r="OR314" i="7"/>
  <c r="OQ314" i="7"/>
  <c r="OP314" i="7"/>
  <c r="OO314" i="7"/>
  <c r="ON314" i="7"/>
  <c r="OM314" i="7"/>
  <c r="OL314" i="7"/>
  <c r="OK314" i="7"/>
  <c r="OJ314" i="7"/>
  <c r="OI314" i="7"/>
  <c r="OH314" i="7"/>
  <c r="OG314" i="7"/>
  <c r="OF314" i="7"/>
  <c r="OE314" i="7"/>
  <c r="OD314" i="7"/>
  <c r="OC314" i="7"/>
  <c r="OB314" i="7"/>
  <c r="OA314" i="7"/>
  <c r="NZ314" i="7"/>
  <c r="NY314" i="7"/>
  <c r="NX314" i="7"/>
  <c r="NW314" i="7"/>
  <c r="NV314" i="7"/>
  <c r="NU314" i="7"/>
  <c r="NT314" i="7"/>
  <c r="NS314" i="7"/>
  <c r="NR314" i="7"/>
  <c r="NQ314" i="7"/>
  <c r="NP314" i="7"/>
  <c r="NO314" i="7"/>
  <c r="NN314" i="7"/>
  <c r="NM314" i="7"/>
  <c r="NL314" i="7"/>
  <c r="NK314" i="7"/>
  <c r="NJ314" i="7"/>
  <c r="NI314" i="7"/>
  <c r="NH314" i="7"/>
  <c r="NG314" i="7"/>
  <c r="NF314" i="7"/>
  <c r="NE314" i="7"/>
  <c r="ND314" i="7"/>
  <c r="NC314" i="7"/>
  <c r="NB314" i="7"/>
  <c r="NA314" i="7"/>
  <c r="MZ314" i="7"/>
  <c r="MY314" i="7"/>
  <c r="MX314" i="7"/>
  <c r="MW314" i="7"/>
  <c r="MV314" i="7"/>
  <c r="MU314" i="7"/>
  <c r="MT314" i="7"/>
  <c r="MS314" i="7"/>
  <c r="MR314" i="7"/>
  <c r="MQ314" i="7"/>
  <c r="MP314" i="7"/>
  <c r="MO314" i="7"/>
  <c r="MN314" i="7"/>
  <c r="MM314" i="7"/>
  <c r="ML314" i="7"/>
  <c r="MK314" i="7"/>
  <c r="MJ314" i="7"/>
  <c r="MI314" i="7"/>
  <c r="MH314" i="7"/>
  <c r="MG314" i="7"/>
  <c r="MF314" i="7"/>
  <c r="ME314" i="7"/>
  <c r="MD314" i="7"/>
  <c r="MC314" i="7"/>
  <c r="MB314" i="7"/>
  <c r="MA314" i="7"/>
  <c r="LZ314" i="7"/>
  <c r="LY314" i="7"/>
  <c r="LX314" i="7"/>
  <c r="LW314" i="7"/>
  <c r="LV314" i="7"/>
  <c r="LU314" i="7"/>
  <c r="LT314" i="7"/>
  <c r="LS314" i="7"/>
  <c r="LR314" i="7"/>
  <c r="LQ314" i="7"/>
  <c r="LP314" i="7"/>
  <c r="LO314" i="7"/>
  <c r="LN314" i="7"/>
  <c r="LM314" i="7"/>
  <c r="LL314" i="7"/>
  <c r="LK314" i="7"/>
  <c r="LJ314" i="7"/>
  <c r="LI314" i="7"/>
  <c r="LH314" i="7"/>
  <c r="LG314" i="7"/>
  <c r="LF314" i="7"/>
  <c r="LE314" i="7"/>
  <c r="LD314" i="7"/>
  <c r="LC314" i="7"/>
  <c r="LB314" i="7"/>
  <c r="LA314" i="7"/>
  <c r="KZ314" i="7"/>
  <c r="KY314" i="7"/>
  <c r="KX314" i="7"/>
  <c r="KW314" i="7"/>
  <c r="KV314" i="7"/>
  <c r="KU314" i="7"/>
  <c r="KT314" i="7"/>
  <c r="KS314" i="7"/>
  <c r="KR314" i="7"/>
  <c r="KQ314" i="7"/>
  <c r="KP314" i="7"/>
  <c r="KO314" i="7"/>
  <c r="KN314" i="7"/>
  <c r="KM314" i="7"/>
  <c r="KL314" i="7"/>
  <c r="KK314" i="7"/>
  <c r="KJ314" i="7"/>
  <c r="KI314" i="7"/>
  <c r="KH314" i="7"/>
  <c r="KG314" i="7"/>
  <c r="KF314" i="7"/>
  <c r="KE314" i="7"/>
  <c r="KD314" i="7"/>
  <c r="KC314" i="7"/>
  <c r="KB314" i="7"/>
  <c r="KA314" i="7"/>
  <c r="JZ314" i="7"/>
  <c r="JY314" i="7"/>
  <c r="JX314" i="7"/>
  <c r="JW314" i="7"/>
  <c r="JV314" i="7"/>
  <c r="JU314" i="7"/>
  <c r="JT314" i="7"/>
  <c r="JS314" i="7"/>
  <c r="JR314" i="7"/>
  <c r="JQ314" i="7"/>
  <c r="JP314" i="7"/>
  <c r="JO314" i="7"/>
  <c r="JN314" i="7"/>
  <c r="JM314" i="7"/>
  <c r="JL314" i="7"/>
  <c r="JK314" i="7"/>
  <c r="JJ314" i="7"/>
  <c r="JI314" i="7"/>
  <c r="JH314" i="7"/>
  <c r="JG314" i="7"/>
  <c r="JF314" i="7"/>
  <c r="JE314" i="7"/>
  <c r="JD314" i="7"/>
  <c r="JC314" i="7"/>
  <c r="JB314" i="7"/>
  <c r="JA314" i="7"/>
  <c r="IZ314" i="7"/>
  <c r="IY314" i="7"/>
  <c r="IX314" i="7"/>
  <c r="IW314" i="7"/>
  <c r="IV314" i="7"/>
  <c r="IU314" i="7"/>
  <c r="IT314" i="7"/>
  <c r="IS314" i="7"/>
  <c r="IR314" i="7"/>
  <c r="IQ314" i="7"/>
  <c r="IP314" i="7"/>
  <c r="IO314" i="7"/>
  <c r="IN314" i="7"/>
  <c r="IM314" i="7"/>
  <c r="IL314" i="7"/>
  <c r="IK314" i="7"/>
  <c r="IJ314" i="7"/>
  <c r="II314" i="7"/>
  <c r="IH314" i="7"/>
  <c r="IG314" i="7"/>
  <c r="IF314" i="7"/>
  <c r="IE314" i="7"/>
  <c r="ID314" i="7"/>
  <c r="IC314" i="7"/>
  <c r="IB314" i="7"/>
  <c r="IA314" i="7"/>
  <c r="HZ314" i="7"/>
  <c r="HY314" i="7"/>
  <c r="HX314" i="7"/>
  <c r="HW314" i="7"/>
  <c r="HV314" i="7"/>
  <c r="HU314" i="7"/>
  <c r="HT314" i="7"/>
  <c r="HS314" i="7"/>
  <c r="HR314" i="7"/>
  <c r="HQ314" i="7"/>
  <c r="HP314" i="7"/>
  <c r="HO314" i="7"/>
  <c r="HN314" i="7"/>
  <c r="HM314" i="7"/>
  <c r="HL314" i="7"/>
  <c r="HK314" i="7"/>
  <c r="HJ314" i="7"/>
  <c r="HG314" i="7"/>
  <c r="HF314" i="7"/>
  <c r="HE314" i="7"/>
  <c r="HD314" i="7"/>
  <c r="HC314" i="7"/>
  <c r="HB314" i="7"/>
  <c r="HA314" i="7"/>
  <c r="GZ314" i="7"/>
  <c r="GY314" i="7"/>
  <c r="GX314" i="7"/>
  <c r="GW314" i="7"/>
  <c r="GV314" i="7"/>
  <c r="GU314" i="7"/>
  <c r="GT314" i="7"/>
  <c r="GS314" i="7"/>
  <c r="GR314" i="7"/>
  <c r="GQ314" i="7"/>
  <c r="GP314" i="7"/>
  <c r="GO314" i="7"/>
  <c r="GN314" i="7"/>
  <c r="GM314" i="7"/>
  <c r="GL314" i="7"/>
  <c r="GK314" i="7"/>
  <c r="GJ314" i="7"/>
  <c r="GI314" i="7"/>
  <c r="GH314" i="7"/>
  <c r="GG314" i="7"/>
  <c r="GF314" i="7"/>
  <c r="GE314" i="7"/>
  <c r="GD314" i="7"/>
  <c r="GC314" i="7"/>
  <c r="GB314" i="7"/>
  <c r="GA314" i="7"/>
  <c r="FZ314" i="7"/>
  <c r="FY314" i="7"/>
  <c r="FX314" i="7"/>
  <c r="FW314" i="7"/>
  <c r="FV314" i="7"/>
  <c r="FU314" i="7"/>
  <c r="FT314" i="7"/>
  <c r="FS314" i="7"/>
  <c r="FR314" i="7"/>
  <c r="FQ314" i="7"/>
  <c r="FP314" i="7"/>
  <c r="FO314" i="7"/>
  <c r="FN314" i="7"/>
  <c r="FM314" i="7"/>
  <c r="FL314" i="7"/>
  <c r="FK314" i="7"/>
  <c r="FJ314" i="7"/>
  <c r="FI314" i="7"/>
  <c r="FH314" i="7"/>
  <c r="FG314" i="7"/>
  <c r="FF314" i="7"/>
  <c r="FE314" i="7"/>
  <c r="FD314" i="7"/>
  <c r="FC314" i="7"/>
  <c r="FB314" i="7"/>
  <c r="FA314" i="7"/>
  <c r="EZ314" i="7"/>
  <c r="EY314" i="7"/>
  <c r="EX314" i="7"/>
  <c r="EW314" i="7"/>
  <c r="EV314" i="7"/>
  <c r="EU314" i="7"/>
  <c r="ET314" i="7"/>
  <c r="ES314" i="7"/>
  <c r="ER314" i="7"/>
  <c r="EQ314" i="7"/>
  <c r="EP314" i="7"/>
  <c r="EO314" i="7"/>
  <c r="EN314" i="7"/>
  <c r="EM314" i="7"/>
  <c r="EL314" i="7"/>
  <c r="EK314" i="7"/>
  <c r="EJ314" i="7"/>
  <c r="EI314" i="7"/>
  <c r="EH314" i="7"/>
  <c r="EG314" i="7"/>
  <c r="EF314" i="7"/>
  <c r="EE314" i="7"/>
  <c r="ED314" i="7"/>
  <c r="EC314" i="7"/>
  <c r="EB314" i="7"/>
  <c r="EA314" i="7"/>
  <c r="DZ314" i="7"/>
  <c r="DY314" i="7"/>
  <c r="DX314" i="7"/>
  <c r="DW314" i="7"/>
  <c r="DV314" i="7"/>
  <c r="DU314" i="7"/>
  <c r="DT314" i="7"/>
  <c r="DS314" i="7"/>
  <c r="DR314" i="7"/>
  <c r="DQ314" i="7"/>
  <c r="DP314" i="7"/>
  <c r="DO314" i="7"/>
  <c r="DN314" i="7"/>
  <c r="DM314" i="7"/>
  <c r="DL314" i="7"/>
  <c r="DK314" i="7"/>
  <c r="DJ314" i="7"/>
  <c r="DI314" i="7"/>
  <c r="DH314" i="7"/>
  <c r="DG314" i="7"/>
  <c r="DF314" i="7"/>
  <c r="DE314" i="7"/>
  <c r="DD314" i="7"/>
  <c r="DC314" i="7"/>
  <c r="DB314" i="7"/>
  <c r="DA314" i="7"/>
  <c r="CZ314" i="7"/>
  <c r="CY314" i="7"/>
  <c r="CX314" i="7"/>
  <c r="CW314" i="7"/>
  <c r="CV314" i="7"/>
  <c r="CU314" i="7"/>
  <c r="CT314" i="7"/>
  <c r="CS314" i="7"/>
  <c r="CR314" i="7"/>
  <c r="CQ314" i="7"/>
  <c r="CP314" i="7"/>
  <c r="CO314" i="7"/>
  <c r="CN314" i="7"/>
  <c r="CM314" i="7"/>
  <c r="CL314" i="7"/>
  <c r="CK314" i="7"/>
  <c r="CJ314" i="7"/>
  <c r="CI314" i="7"/>
  <c r="CH314" i="7"/>
  <c r="CG314" i="7"/>
  <c r="CF314" i="7"/>
  <c r="CE314" i="7"/>
  <c r="CD314" i="7"/>
  <c r="CC314" i="7"/>
  <c r="CB314" i="7"/>
  <c r="CA314" i="7"/>
  <c r="BZ314" i="7"/>
  <c r="BY314" i="7"/>
  <c r="BX314" i="7"/>
  <c r="BW314" i="7"/>
  <c r="BV314" i="7"/>
  <c r="BU314" i="7"/>
  <c r="BT314" i="7"/>
  <c r="BS314" i="7"/>
  <c r="BR314" i="7"/>
  <c r="BQ314" i="7"/>
  <c r="BP314" i="7"/>
  <c r="BO314" i="7"/>
  <c r="BN314" i="7"/>
  <c r="BM314" i="7"/>
  <c r="BL314" i="7"/>
  <c r="BK314" i="7"/>
  <c r="BJ314" i="7"/>
  <c r="BI314" i="7"/>
  <c r="BH314" i="7"/>
  <c r="BG314" i="7"/>
  <c r="BF314" i="7"/>
  <c r="BE314" i="7"/>
  <c r="BD314" i="7"/>
  <c r="BC314" i="7"/>
  <c r="BB314" i="7"/>
  <c r="BA314" i="7"/>
  <c r="AZ314" i="7"/>
  <c r="AY314" i="7"/>
  <c r="AX314" i="7"/>
  <c r="AW314" i="7"/>
  <c r="AV314" i="7"/>
  <c r="AU314" i="7"/>
  <c r="AT314" i="7"/>
  <c r="AS314" i="7"/>
  <c r="AR314" i="7"/>
  <c r="AQ314" i="7"/>
  <c r="AP314" i="7"/>
  <c r="AO314" i="7"/>
  <c r="AN314" i="7"/>
  <c r="AM314" i="7"/>
  <c r="AL314" i="7"/>
  <c r="AK314" i="7"/>
  <c r="AJ314" i="7"/>
  <c r="AI314" i="7"/>
  <c r="AH314" i="7"/>
  <c r="AG314" i="7"/>
  <c r="AF314" i="7"/>
  <c r="AE314" i="7"/>
  <c r="AD314" i="7"/>
  <c r="AC314" i="7"/>
  <c r="AB314" i="7"/>
  <c r="AA314" i="7"/>
  <c r="Z314" i="7"/>
  <c r="Y314" i="7"/>
  <c r="X314" i="7"/>
  <c r="W314" i="7"/>
  <c r="V314" i="7"/>
  <c r="U314" i="7"/>
  <c r="T314" i="7"/>
  <c r="S314" i="7"/>
  <c r="R314" i="7"/>
  <c r="Q314" i="7"/>
  <c r="P314" i="7"/>
  <c r="O314" i="7"/>
  <c r="N314" i="7"/>
  <c r="M314" i="7"/>
  <c r="L314" i="7"/>
  <c r="K314" i="7"/>
  <c r="J314" i="7"/>
  <c r="I314" i="7"/>
  <c r="H314" i="7"/>
  <c r="G314" i="7"/>
  <c r="F314" i="7"/>
  <c r="E314" i="7"/>
  <c r="D314" i="7"/>
  <c r="UG313" i="7"/>
  <c r="UF313" i="7"/>
  <c r="UE313" i="7"/>
  <c r="UD313" i="7"/>
  <c r="UC313" i="7"/>
  <c r="UB313" i="7"/>
  <c r="UA313" i="7"/>
  <c r="TZ313" i="7"/>
  <c r="TY313" i="7"/>
  <c r="TX313" i="7"/>
  <c r="TW313" i="7"/>
  <c r="TV313" i="7"/>
  <c r="TU313" i="7"/>
  <c r="TT313" i="7"/>
  <c r="TS313" i="7"/>
  <c r="TR313" i="7"/>
  <c r="TQ313" i="7"/>
  <c r="TP313" i="7"/>
  <c r="TO313" i="7"/>
  <c r="TN313" i="7"/>
  <c r="TM313" i="7"/>
  <c r="TL313" i="7"/>
  <c r="TK313" i="7"/>
  <c r="TH313" i="7"/>
  <c r="TG313" i="7"/>
  <c r="TF313" i="7"/>
  <c r="TE313" i="7"/>
  <c r="TD313" i="7"/>
  <c r="TC313" i="7"/>
  <c r="TB313" i="7"/>
  <c r="TA313" i="7"/>
  <c r="SZ313" i="7"/>
  <c r="SY313" i="7"/>
  <c r="SX313" i="7"/>
  <c r="SW313" i="7"/>
  <c r="SV313" i="7"/>
  <c r="SU313" i="7"/>
  <c r="ST313" i="7"/>
  <c r="SS313" i="7"/>
  <c r="SR313" i="7"/>
  <c r="SQ313" i="7"/>
  <c r="SP313" i="7"/>
  <c r="SO313" i="7"/>
  <c r="SN313" i="7"/>
  <c r="SM313" i="7"/>
  <c r="SL313" i="7"/>
  <c r="SK313" i="7"/>
  <c r="SJ313" i="7"/>
  <c r="SI313" i="7"/>
  <c r="SH313" i="7"/>
  <c r="SG313" i="7"/>
  <c r="SF313" i="7"/>
  <c r="SE313" i="7"/>
  <c r="SD313" i="7"/>
  <c r="SC313" i="7"/>
  <c r="SB313" i="7"/>
  <c r="SA313" i="7"/>
  <c r="RZ313" i="7"/>
  <c r="RY313" i="7"/>
  <c r="RX313" i="7"/>
  <c r="RW313" i="7"/>
  <c r="RV313" i="7"/>
  <c r="RU313" i="7"/>
  <c r="RT313" i="7"/>
  <c r="RS313" i="7"/>
  <c r="RR313" i="7"/>
  <c r="RQ313" i="7"/>
  <c r="RP313" i="7"/>
  <c r="RO313" i="7"/>
  <c r="RN313" i="7"/>
  <c r="RM313" i="7"/>
  <c r="RL313" i="7"/>
  <c r="RK313" i="7"/>
  <c r="RJ313" i="7"/>
  <c r="RI313" i="7"/>
  <c r="RH313" i="7"/>
  <c r="RG313" i="7"/>
  <c r="RF313" i="7"/>
  <c r="RE313" i="7"/>
  <c r="RD313" i="7"/>
  <c r="RC313" i="7"/>
  <c r="RB313" i="7"/>
  <c r="RA313" i="7"/>
  <c r="QZ313" i="7"/>
  <c r="QY313" i="7"/>
  <c r="QX313" i="7"/>
  <c r="QW313" i="7"/>
  <c r="QV313" i="7"/>
  <c r="QU313" i="7"/>
  <c r="QT313" i="7"/>
  <c r="QS313" i="7"/>
  <c r="QR313" i="7"/>
  <c r="QQ313" i="7"/>
  <c r="QP313" i="7"/>
  <c r="QO313" i="7"/>
  <c r="QN313" i="7"/>
  <c r="QM313" i="7"/>
  <c r="QL313" i="7"/>
  <c r="QK313" i="7"/>
  <c r="QJ313" i="7"/>
  <c r="QI313" i="7"/>
  <c r="QH313" i="7"/>
  <c r="QG313" i="7"/>
  <c r="QF313" i="7"/>
  <c r="QE313" i="7"/>
  <c r="QD313" i="7"/>
  <c r="QC313" i="7"/>
  <c r="QB313" i="7"/>
  <c r="QA313" i="7"/>
  <c r="PZ313" i="7"/>
  <c r="PY313" i="7"/>
  <c r="PX313" i="7"/>
  <c r="PW313" i="7"/>
  <c r="PV313" i="7"/>
  <c r="PU313" i="7"/>
  <c r="PS313" i="7"/>
  <c r="PR313" i="7"/>
  <c r="PQ313" i="7"/>
  <c r="PP313" i="7"/>
  <c r="PO313" i="7"/>
  <c r="PN313" i="7"/>
  <c r="PM313" i="7"/>
  <c r="PL313" i="7"/>
  <c r="PK313" i="7"/>
  <c r="PJ313" i="7"/>
  <c r="PI313" i="7"/>
  <c r="PH313" i="7"/>
  <c r="PG313" i="7"/>
  <c r="PF313" i="7"/>
  <c r="PE313" i="7"/>
  <c r="PD313" i="7"/>
  <c r="PC313" i="7"/>
  <c r="PB313" i="7"/>
  <c r="PA313" i="7"/>
  <c r="OZ313" i="7"/>
  <c r="OY313" i="7"/>
  <c r="OX313" i="7"/>
  <c r="OW313" i="7"/>
  <c r="OV313" i="7"/>
  <c r="OU313" i="7"/>
  <c r="OT313" i="7"/>
  <c r="OS313" i="7"/>
  <c r="OR313" i="7"/>
  <c r="OQ313" i="7"/>
  <c r="OP313" i="7"/>
  <c r="OO313" i="7"/>
  <c r="ON313" i="7"/>
  <c r="OM313" i="7"/>
  <c r="OL313" i="7"/>
  <c r="OK313" i="7"/>
  <c r="OJ313" i="7"/>
  <c r="OI313" i="7"/>
  <c r="OH313" i="7"/>
  <c r="OG313" i="7"/>
  <c r="OF313" i="7"/>
  <c r="OE313" i="7"/>
  <c r="OD313" i="7"/>
  <c r="OC313" i="7"/>
  <c r="OB313" i="7"/>
  <c r="OA313" i="7"/>
  <c r="NZ313" i="7"/>
  <c r="NY313" i="7"/>
  <c r="NX313" i="7"/>
  <c r="NW313" i="7"/>
  <c r="NV313" i="7"/>
  <c r="NU313" i="7"/>
  <c r="NT313" i="7"/>
  <c r="NS313" i="7"/>
  <c r="NR313" i="7"/>
  <c r="NQ313" i="7"/>
  <c r="NP313" i="7"/>
  <c r="NO313" i="7"/>
  <c r="NN313" i="7"/>
  <c r="NM313" i="7"/>
  <c r="NL313" i="7"/>
  <c r="NK313" i="7"/>
  <c r="NJ313" i="7"/>
  <c r="NI313" i="7"/>
  <c r="NH313" i="7"/>
  <c r="NG313" i="7"/>
  <c r="NF313" i="7"/>
  <c r="NE313" i="7"/>
  <c r="ND313" i="7"/>
  <c r="NC313" i="7"/>
  <c r="NB313" i="7"/>
  <c r="NA313" i="7"/>
  <c r="MZ313" i="7"/>
  <c r="MY313" i="7"/>
  <c r="MX313" i="7"/>
  <c r="MW313" i="7"/>
  <c r="MV313" i="7"/>
  <c r="MU313" i="7"/>
  <c r="MT313" i="7"/>
  <c r="MS313" i="7"/>
  <c r="MR313" i="7"/>
  <c r="MQ313" i="7"/>
  <c r="MP313" i="7"/>
  <c r="MO313" i="7"/>
  <c r="MN313" i="7"/>
  <c r="MM313" i="7"/>
  <c r="ML313" i="7"/>
  <c r="MK313" i="7"/>
  <c r="MJ313" i="7"/>
  <c r="MI313" i="7"/>
  <c r="MH313" i="7"/>
  <c r="MG313" i="7"/>
  <c r="MF313" i="7"/>
  <c r="ME313" i="7"/>
  <c r="MD313" i="7"/>
  <c r="MC313" i="7"/>
  <c r="MB313" i="7"/>
  <c r="MA313" i="7"/>
  <c r="LZ313" i="7"/>
  <c r="LY313" i="7"/>
  <c r="LX313" i="7"/>
  <c r="LW313" i="7"/>
  <c r="LV313" i="7"/>
  <c r="LU313" i="7"/>
  <c r="LT313" i="7"/>
  <c r="LS313" i="7"/>
  <c r="LR313" i="7"/>
  <c r="LQ313" i="7"/>
  <c r="LP313" i="7"/>
  <c r="LO313" i="7"/>
  <c r="LN313" i="7"/>
  <c r="LM313" i="7"/>
  <c r="LL313" i="7"/>
  <c r="LK313" i="7"/>
  <c r="LJ313" i="7"/>
  <c r="LI313" i="7"/>
  <c r="LH313" i="7"/>
  <c r="LG313" i="7"/>
  <c r="LF313" i="7"/>
  <c r="LE313" i="7"/>
  <c r="LD313" i="7"/>
  <c r="LC313" i="7"/>
  <c r="LB313" i="7"/>
  <c r="LA313" i="7"/>
  <c r="KZ313" i="7"/>
  <c r="KY313" i="7"/>
  <c r="KX313" i="7"/>
  <c r="KW313" i="7"/>
  <c r="KV313" i="7"/>
  <c r="KU313" i="7"/>
  <c r="KT313" i="7"/>
  <c r="KS313" i="7"/>
  <c r="KR313" i="7"/>
  <c r="KQ313" i="7"/>
  <c r="KP313" i="7"/>
  <c r="KO313" i="7"/>
  <c r="KN313" i="7"/>
  <c r="KM313" i="7"/>
  <c r="KL313" i="7"/>
  <c r="KK313" i="7"/>
  <c r="KJ313" i="7"/>
  <c r="KI313" i="7"/>
  <c r="KH313" i="7"/>
  <c r="KG313" i="7"/>
  <c r="KF313" i="7"/>
  <c r="KE313" i="7"/>
  <c r="KD313" i="7"/>
  <c r="KC313" i="7"/>
  <c r="KB313" i="7"/>
  <c r="KA313" i="7"/>
  <c r="JZ313" i="7"/>
  <c r="JY313" i="7"/>
  <c r="JX313" i="7"/>
  <c r="JW313" i="7"/>
  <c r="JV313" i="7"/>
  <c r="JU313" i="7"/>
  <c r="JT313" i="7"/>
  <c r="JS313" i="7"/>
  <c r="JR313" i="7"/>
  <c r="JQ313" i="7"/>
  <c r="JP313" i="7"/>
  <c r="JO313" i="7"/>
  <c r="JN313" i="7"/>
  <c r="JM313" i="7"/>
  <c r="JL313" i="7"/>
  <c r="JK313" i="7"/>
  <c r="JJ313" i="7"/>
  <c r="JI313" i="7"/>
  <c r="JH313" i="7"/>
  <c r="JG313" i="7"/>
  <c r="JF313" i="7"/>
  <c r="JE313" i="7"/>
  <c r="JD313" i="7"/>
  <c r="JC313" i="7"/>
  <c r="JB313" i="7"/>
  <c r="JA313" i="7"/>
  <c r="IZ313" i="7"/>
  <c r="IY313" i="7"/>
  <c r="IX313" i="7"/>
  <c r="IW313" i="7"/>
  <c r="IV313" i="7"/>
  <c r="IU313" i="7"/>
  <c r="IT313" i="7"/>
  <c r="IS313" i="7"/>
  <c r="IR313" i="7"/>
  <c r="IQ313" i="7"/>
  <c r="IP313" i="7"/>
  <c r="IO313" i="7"/>
  <c r="IN313" i="7"/>
  <c r="IM313" i="7"/>
  <c r="IL313" i="7"/>
  <c r="IK313" i="7"/>
  <c r="IJ313" i="7"/>
  <c r="II313" i="7"/>
  <c r="IH313" i="7"/>
  <c r="IG313" i="7"/>
  <c r="IF313" i="7"/>
  <c r="IE313" i="7"/>
  <c r="ID313" i="7"/>
  <c r="IC313" i="7"/>
  <c r="IB313" i="7"/>
  <c r="IA313" i="7"/>
  <c r="HZ313" i="7"/>
  <c r="HY313" i="7"/>
  <c r="HX313" i="7"/>
  <c r="HW313" i="7"/>
  <c r="HV313" i="7"/>
  <c r="HU313" i="7"/>
  <c r="HT313" i="7"/>
  <c r="HS313" i="7"/>
  <c r="HR313" i="7"/>
  <c r="HQ313" i="7"/>
  <c r="HP313" i="7"/>
  <c r="HO313" i="7"/>
  <c r="HN313" i="7"/>
  <c r="HL313" i="7"/>
  <c r="HK313" i="7"/>
  <c r="HJ313" i="7"/>
  <c r="HG313" i="7"/>
  <c r="HF313" i="7"/>
  <c r="HE313" i="7"/>
  <c r="HD313" i="7"/>
  <c r="HC313" i="7"/>
  <c r="HB313" i="7"/>
  <c r="HA313" i="7"/>
  <c r="GZ313" i="7"/>
  <c r="GY313" i="7"/>
  <c r="GX313" i="7"/>
  <c r="GW313" i="7"/>
  <c r="GV313" i="7"/>
  <c r="GU313" i="7"/>
  <c r="GT313" i="7"/>
  <c r="GS313" i="7"/>
  <c r="GR313" i="7"/>
  <c r="GQ313" i="7"/>
  <c r="GP313" i="7"/>
  <c r="GO313" i="7"/>
  <c r="GN313" i="7"/>
  <c r="GM313" i="7"/>
  <c r="GL313" i="7"/>
  <c r="GK313" i="7"/>
  <c r="GJ313" i="7"/>
  <c r="GI313" i="7"/>
  <c r="GH313" i="7"/>
  <c r="GG313" i="7"/>
  <c r="GF313" i="7"/>
  <c r="GE313" i="7"/>
  <c r="GD313" i="7"/>
  <c r="GC313" i="7"/>
  <c r="GB313" i="7"/>
  <c r="GA313" i="7"/>
  <c r="FZ313" i="7"/>
  <c r="FY313" i="7"/>
  <c r="FX313" i="7"/>
  <c r="FW313" i="7"/>
  <c r="FV313" i="7"/>
  <c r="FU313" i="7"/>
  <c r="FT313" i="7"/>
  <c r="FS313" i="7"/>
  <c r="FR313" i="7"/>
  <c r="FQ313" i="7"/>
  <c r="FP313" i="7"/>
  <c r="FO313" i="7"/>
  <c r="FN313" i="7"/>
  <c r="FM313" i="7"/>
  <c r="FL313" i="7"/>
  <c r="FK313" i="7"/>
  <c r="FJ313" i="7"/>
  <c r="FI313" i="7"/>
  <c r="FH313" i="7"/>
  <c r="FG313" i="7"/>
  <c r="FF313" i="7"/>
  <c r="FE313" i="7"/>
  <c r="FD313" i="7"/>
  <c r="FC313" i="7"/>
  <c r="FB313" i="7"/>
  <c r="FA313" i="7"/>
  <c r="EZ313" i="7"/>
  <c r="EY313" i="7"/>
  <c r="EX313" i="7"/>
  <c r="EW313" i="7"/>
  <c r="EV313" i="7"/>
  <c r="EU313" i="7"/>
  <c r="ET313" i="7"/>
  <c r="ES313" i="7"/>
  <c r="ER313" i="7"/>
  <c r="EQ313" i="7"/>
  <c r="EP313" i="7"/>
  <c r="EO313" i="7"/>
  <c r="EN313" i="7"/>
  <c r="EM313" i="7"/>
  <c r="EL313" i="7"/>
  <c r="EK313" i="7"/>
  <c r="EJ313" i="7"/>
  <c r="EI313" i="7"/>
  <c r="EH313" i="7"/>
  <c r="EG313" i="7"/>
  <c r="EF313" i="7"/>
  <c r="EE313" i="7"/>
  <c r="ED313" i="7"/>
  <c r="EC313" i="7"/>
  <c r="EB313" i="7"/>
  <c r="EA313" i="7"/>
  <c r="DZ313" i="7"/>
  <c r="DY313" i="7"/>
  <c r="DX313" i="7"/>
  <c r="DW313" i="7"/>
  <c r="DV313" i="7"/>
  <c r="DU313" i="7"/>
  <c r="DT313" i="7"/>
  <c r="DS313" i="7"/>
  <c r="DR313" i="7"/>
  <c r="DQ313" i="7"/>
  <c r="DP313" i="7"/>
  <c r="DO313" i="7"/>
  <c r="DN313" i="7"/>
  <c r="DM313" i="7"/>
  <c r="DL313" i="7"/>
  <c r="DK313" i="7"/>
  <c r="DJ313" i="7"/>
  <c r="DI313" i="7"/>
  <c r="DH313" i="7"/>
  <c r="DG313" i="7"/>
  <c r="DF313" i="7"/>
  <c r="DE313" i="7"/>
  <c r="DD313" i="7"/>
  <c r="DC313" i="7"/>
  <c r="DB313" i="7"/>
  <c r="DA313" i="7"/>
  <c r="CZ313" i="7"/>
  <c r="CY313" i="7"/>
  <c r="CX313" i="7"/>
  <c r="CW313" i="7"/>
  <c r="CV313" i="7"/>
  <c r="CU313" i="7"/>
  <c r="CT313" i="7"/>
  <c r="CS313" i="7"/>
  <c r="CR313" i="7"/>
  <c r="CQ313" i="7"/>
  <c r="CP313" i="7"/>
  <c r="CO313" i="7"/>
  <c r="CN313" i="7"/>
  <c r="CM313" i="7"/>
  <c r="CL313" i="7"/>
  <c r="CK313" i="7"/>
  <c r="CJ313" i="7"/>
  <c r="CI313" i="7"/>
  <c r="CH313" i="7"/>
  <c r="CG313" i="7"/>
  <c r="CF313" i="7"/>
  <c r="CE313" i="7"/>
  <c r="CD313" i="7"/>
  <c r="CC313" i="7"/>
  <c r="CB313" i="7"/>
  <c r="CA313" i="7"/>
  <c r="BZ313" i="7"/>
  <c r="BY313" i="7"/>
  <c r="BX313" i="7"/>
  <c r="BW313" i="7"/>
  <c r="BV313" i="7"/>
  <c r="BU313" i="7"/>
  <c r="BT313" i="7"/>
  <c r="BS313" i="7"/>
  <c r="BR313" i="7"/>
  <c r="BQ313" i="7"/>
  <c r="BP313" i="7"/>
  <c r="BO313" i="7"/>
  <c r="BN313" i="7"/>
  <c r="BM313" i="7"/>
  <c r="BL313" i="7"/>
  <c r="BK313" i="7"/>
  <c r="BJ313" i="7"/>
  <c r="BI313" i="7"/>
  <c r="BH313" i="7"/>
  <c r="BG313" i="7"/>
  <c r="BF313" i="7"/>
  <c r="BE313" i="7"/>
  <c r="BD313" i="7"/>
  <c r="BC313" i="7"/>
  <c r="BB313" i="7"/>
  <c r="BA313" i="7"/>
  <c r="AZ313" i="7"/>
  <c r="AY313" i="7"/>
  <c r="AX313" i="7"/>
  <c r="AW313" i="7"/>
  <c r="AV313" i="7"/>
  <c r="AU313" i="7"/>
  <c r="AT313" i="7"/>
  <c r="AS313" i="7"/>
  <c r="AR313" i="7"/>
  <c r="AQ313" i="7"/>
  <c r="AP313" i="7"/>
  <c r="AO313" i="7"/>
  <c r="AN313" i="7"/>
  <c r="AM313" i="7"/>
  <c r="AL313" i="7"/>
  <c r="AK313" i="7"/>
  <c r="AJ313" i="7"/>
  <c r="AI313" i="7"/>
  <c r="AH313" i="7"/>
  <c r="AG313" i="7"/>
  <c r="AF313" i="7"/>
  <c r="AE313" i="7"/>
  <c r="AD313" i="7"/>
  <c r="AC313" i="7"/>
  <c r="AB313" i="7"/>
  <c r="AA313" i="7"/>
  <c r="Z313" i="7"/>
  <c r="Y313" i="7"/>
  <c r="X313" i="7"/>
  <c r="W313" i="7"/>
  <c r="V313" i="7"/>
  <c r="U313" i="7"/>
  <c r="T313" i="7"/>
  <c r="S313" i="7"/>
  <c r="R313" i="7"/>
  <c r="Q313" i="7"/>
  <c r="P313" i="7"/>
  <c r="O313" i="7"/>
  <c r="N313" i="7"/>
  <c r="M313" i="7"/>
  <c r="L313" i="7"/>
  <c r="K313" i="7"/>
  <c r="J313" i="7"/>
  <c r="I313" i="7"/>
  <c r="H313" i="7"/>
  <c r="G313" i="7"/>
  <c r="F313" i="7"/>
  <c r="E313" i="7"/>
  <c r="D313" i="7"/>
  <c r="UG312" i="7"/>
  <c r="UF312" i="7"/>
  <c r="UE312" i="7"/>
  <c r="UD312" i="7"/>
  <c r="UC312" i="7"/>
  <c r="UB312" i="7"/>
  <c r="UA312" i="7"/>
  <c r="TZ312" i="7"/>
  <c r="TY312" i="7"/>
  <c r="TX312" i="7"/>
  <c r="TW312" i="7"/>
  <c r="TV312" i="7"/>
  <c r="TU312" i="7"/>
  <c r="TT312" i="7"/>
  <c r="TS312" i="7"/>
  <c r="TR312" i="7"/>
  <c r="TQ312" i="7"/>
  <c r="TP312" i="7"/>
  <c r="TO312" i="7"/>
  <c r="TN312" i="7"/>
  <c r="TM312" i="7"/>
  <c r="TL312" i="7"/>
  <c r="TK312" i="7"/>
  <c r="TH312" i="7"/>
  <c r="TG312" i="7"/>
  <c r="TF312" i="7"/>
  <c r="TE312" i="7"/>
  <c r="TD312" i="7"/>
  <c r="TC312" i="7"/>
  <c r="TB312" i="7"/>
  <c r="TA312" i="7"/>
  <c r="SZ312" i="7"/>
  <c r="SY312" i="7"/>
  <c r="SX312" i="7"/>
  <c r="SW312" i="7"/>
  <c r="SV312" i="7"/>
  <c r="SU312" i="7"/>
  <c r="ST312" i="7"/>
  <c r="SS312" i="7"/>
  <c r="SR312" i="7"/>
  <c r="SQ312" i="7"/>
  <c r="SP312" i="7"/>
  <c r="SO312" i="7"/>
  <c r="SN312" i="7"/>
  <c r="SM312" i="7"/>
  <c r="SL312" i="7"/>
  <c r="SK312" i="7"/>
  <c r="SJ312" i="7"/>
  <c r="SI312" i="7"/>
  <c r="SH312" i="7"/>
  <c r="SG312" i="7"/>
  <c r="SF312" i="7"/>
  <c r="SE312" i="7"/>
  <c r="SD312" i="7"/>
  <c r="SC312" i="7"/>
  <c r="SB312" i="7"/>
  <c r="SA312" i="7"/>
  <c r="RZ312" i="7"/>
  <c r="RY312" i="7"/>
  <c r="RX312" i="7"/>
  <c r="RW312" i="7"/>
  <c r="RV312" i="7"/>
  <c r="RU312" i="7"/>
  <c r="RT312" i="7"/>
  <c r="RS312" i="7"/>
  <c r="RR312" i="7"/>
  <c r="RQ312" i="7"/>
  <c r="RP312" i="7"/>
  <c r="RO312" i="7"/>
  <c r="RN312" i="7"/>
  <c r="RM312" i="7"/>
  <c r="RL312" i="7"/>
  <c r="RK312" i="7"/>
  <c r="RJ312" i="7"/>
  <c r="RI312" i="7"/>
  <c r="RH312" i="7"/>
  <c r="RG312" i="7"/>
  <c r="RF312" i="7"/>
  <c r="RE312" i="7"/>
  <c r="RD312" i="7"/>
  <c r="RC312" i="7"/>
  <c r="RB312" i="7"/>
  <c r="RA312" i="7"/>
  <c r="QZ312" i="7"/>
  <c r="QY312" i="7"/>
  <c r="QX312" i="7"/>
  <c r="QW312" i="7"/>
  <c r="QV312" i="7"/>
  <c r="QU312" i="7"/>
  <c r="QT312" i="7"/>
  <c r="QS312" i="7"/>
  <c r="QR312" i="7"/>
  <c r="QQ312" i="7"/>
  <c r="QP312" i="7"/>
  <c r="QO312" i="7"/>
  <c r="QN312" i="7"/>
  <c r="QM312" i="7"/>
  <c r="QL312" i="7"/>
  <c r="QK312" i="7"/>
  <c r="QJ312" i="7"/>
  <c r="QI312" i="7"/>
  <c r="QH312" i="7"/>
  <c r="QG312" i="7"/>
  <c r="QF312" i="7"/>
  <c r="QE312" i="7"/>
  <c r="QD312" i="7"/>
  <c r="QC312" i="7"/>
  <c r="QB312" i="7"/>
  <c r="QA312" i="7"/>
  <c r="PZ312" i="7"/>
  <c r="PY312" i="7"/>
  <c r="PX312" i="7"/>
  <c r="PW312" i="7"/>
  <c r="PV312" i="7"/>
  <c r="PU312" i="7"/>
  <c r="PS312" i="7"/>
  <c r="PR312" i="7"/>
  <c r="PQ312" i="7"/>
  <c r="PP312" i="7"/>
  <c r="PO312" i="7"/>
  <c r="PN312" i="7"/>
  <c r="PM312" i="7"/>
  <c r="PL312" i="7"/>
  <c r="PK312" i="7"/>
  <c r="PJ312" i="7"/>
  <c r="PI312" i="7"/>
  <c r="PH312" i="7"/>
  <c r="PG312" i="7"/>
  <c r="PF312" i="7"/>
  <c r="PE312" i="7"/>
  <c r="PD312" i="7"/>
  <c r="PC312" i="7"/>
  <c r="PB312" i="7"/>
  <c r="PA312" i="7"/>
  <c r="OZ312" i="7"/>
  <c r="OY312" i="7"/>
  <c r="OX312" i="7"/>
  <c r="OW312" i="7"/>
  <c r="OV312" i="7"/>
  <c r="OU312" i="7"/>
  <c r="OT312" i="7"/>
  <c r="OS312" i="7"/>
  <c r="OR312" i="7"/>
  <c r="OQ312" i="7"/>
  <c r="OP312" i="7"/>
  <c r="OO312" i="7"/>
  <c r="ON312" i="7"/>
  <c r="OM312" i="7"/>
  <c r="OL312" i="7"/>
  <c r="OK312" i="7"/>
  <c r="OJ312" i="7"/>
  <c r="OI312" i="7"/>
  <c r="OH312" i="7"/>
  <c r="OG312" i="7"/>
  <c r="OF312" i="7"/>
  <c r="OE312" i="7"/>
  <c r="OD312" i="7"/>
  <c r="OC312" i="7"/>
  <c r="OB312" i="7"/>
  <c r="OA312" i="7"/>
  <c r="NZ312" i="7"/>
  <c r="NY312" i="7"/>
  <c r="NX312" i="7"/>
  <c r="NW312" i="7"/>
  <c r="NV312" i="7"/>
  <c r="NU312" i="7"/>
  <c r="NT312" i="7"/>
  <c r="NS312" i="7"/>
  <c r="NR312" i="7"/>
  <c r="NQ312" i="7"/>
  <c r="NP312" i="7"/>
  <c r="NO312" i="7"/>
  <c r="NN312" i="7"/>
  <c r="NM312" i="7"/>
  <c r="NL312" i="7"/>
  <c r="NK312" i="7"/>
  <c r="NJ312" i="7"/>
  <c r="NI312" i="7"/>
  <c r="NH312" i="7"/>
  <c r="NG312" i="7"/>
  <c r="NF312" i="7"/>
  <c r="NE312" i="7"/>
  <c r="ND312" i="7"/>
  <c r="NC312" i="7"/>
  <c r="NB312" i="7"/>
  <c r="NA312" i="7"/>
  <c r="MZ312" i="7"/>
  <c r="MY312" i="7"/>
  <c r="MX312" i="7"/>
  <c r="MW312" i="7"/>
  <c r="MV312" i="7"/>
  <c r="MU312" i="7"/>
  <c r="MT312" i="7"/>
  <c r="MS312" i="7"/>
  <c r="MR312" i="7"/>
  <c r="MQ312" i="7"/>
  <c r="MP312" i="7"/>
  <c r="MO312" i="7"/>
  <c r="MN312" i="7"/>
  <c r="MM312" i="7"/>
  <c r="ML312" i="7"/>
  <c r="MK312" i="7"/>
  <c r="MJ312" i="7"/>
  <c r="MI312" i="7"/>
  <c r="MH312" i="7"/>
  <c r="MG312" i="7"/>
  <c r="MF312" i="7"/>
  <c r="ME312" i="7"/>
  <c r="MD312" i="7"/>
  <c r="MC312" i="7"/>
  <c r="MB312" i="7"/>
  <c r="MA312" i="7"/>
  <c r="LZ312" i="7"/>
  <c r="LY312" i="7"/>
  <c r="LX312" i="7"/>
  <c r="LW312" i="7"/>
  <c r="LV312" i="7"/>
  <c r="LU312" i="7"/>
  <c r="LT312" i="7"/>
  <c r="LS312" i="7"/>
  <c r="LR312" i="7"/>
  <c r="LQ312" i="7"/>
  <c r="LP312" i="7"/>
  <c r="LO312" i="7"/>
  <c r="LN312" i="7"/>
  <c r="LM312" i="7"/>
  <c r="LL312" i="7"/>
  <c r="LK312" i="7"/>
  <c r="LJ312" i="7"/>
  <c r="LI312" i="7"/>
  <c r="LH312" i="7"/>
  <c r="LG312" i="7"/>
  <c r="LF312" i="7"/>
  <c r="LE312" i="7"/>
  <c r="LD312" i="7"/>
  <c r="LC312" i="7"/>
  <c r="LB312" i="7"/>
  <c r="LA312" i="7"/>
  <c r="KZ312" i="7"/>
  <c r="KY312" i="7"/>
  <c r="KX312" i="7"/>
  <c r="KW312" i="7"/>
  <c r="KV312" i="7"/>
  <c r="KU312" i="7"/>
  <c r="KT312" i="7"/>
  <c r="KS312" i="7"/>
  <c r="KR312" i="7"/>
  <c r="KQ312" i="7"/>
  <c r="KP312" i="7"/>
  <c r="KO312" i="7"/>
  <c r="KN312" i="7"/>
  <c r="KM312" i="7"/>
  <c r="KL312" i="7"/>
  <c r="KK312" i="7"/>
  <c r="KJ312" i="7"/>
  <c r="KI312" i="7"/>
  <c r="KH312" i="7"/>
  <c r="KG312" i="7"/>
  <c r="KF312" i="7"/>
  <c r="KE312" i="7"/>
  <c r="KD312" i="7"/>
  <c r="KC312" i="7"/>
  <c r="KB312" i="7"/>
  <c r="KA312" i="7"/>
  <c r="JZ312" i="7"/>
  <c r="JY312" i="7"/>
  <c r="JX312" i="7"/>
  <c r="JW312" i="7"/>
  <c r="JV312" i="7"/>
  <c r="JU312" i="7"/>
  <c r="JT312" i="7"/>
  <c r="JS312" i="7"/>
  <c r="JR312" i="7"/>
  <c r="JQ312" i="7"/>
  <c r="JP312" i="7"/>
  <c r="JO312" i="7"/>
  <c r="JN312" i="7"/>
  <c r="JM312" i="7"/>
  <c r="JL312" i="7"/>
  <c r="JK312" i="7"/>
  <c r="JJ312" i="7"/>
  <c r="JI312" i="7"/>
  <c r="JH312" i="7"/>
  <c r="JG312" i="7"/>
  <c r="JF312" i="7"/>
  <c r="JE312" i="7"/>
  <c r="JD312" i="7"/>
  <c r="JC312" i="7"/>
  <c r="JB312" i="7"/>
  <c r="JA312" i="7"/>
  <c r="IZ312" i="7"/>
  <c r="IY312" i="7"/>
  <c r="IX312" i="7"/>
  <c r="IW312" i="7"/>
  <c r="IV312" i="7"/>
  <c r="IU312" i="7"/>
  <c r="IT312" i="7"/>
  <c r="IS312" i="7"/>
  <c r="IR312" i="7"/>
  <c r="IQ312" i="7"/>
  <c r="IP312" i="7"/>
  <c r="IO312" i="7"/>
  <c r="IN312" i="7"/>
  <c r="IM312" i="7"/>
  <c r="IL312" i="7"/>
  <c r="IK312" i="7"/>
  <c r="IJ312" i="7"/>
  <c r="II312" i="7"/>
  <c r="IH312" i="7"/>
  <c r="IG312" i="7"/>
  <c r="IF312" i="7"/>
  <c r="IE312" i="7"/>
  <c r="ID312" i="7"/>
  <c r="IC312" i="7"/>
  <c r="IB312" i="7"/>
  <c r="IA312" i="7"/>
  <c r="HZ312" i="7"/>
  <c r="HY312" i="7"/>
  <c r="HX312" i="7"/>
  <c r="HW312" i="7"/>
  <c r="HV312" i="7"/>
  <c r="HU312" i="7"/>
  <c r="HT312" i="7"/>
  <c r="HS312" i="7"/>
  <c r="HR312" i="7"/>
  <c r="HQ312" i="7"/>
  <c r="HP312" i="7"/>
  <c r="HO312" i="7"/>
  <c r="HN312" i="7"/>
  <c r="HM312" i="7"/>
  <c r="HL312" i="7"/>
  <c r="HK312" i="7"/>
  <c r="HJ312" i="7"/>
  <c r="HG312" i="7"/>
  <c r="HF312" i="7"/>
  <c r="HE312" i="7"/>
  <c r="HD312" i="7"/>
  <c r="HC312" i="7"/>
  <c r="HB312" i="7"/>
  <c r="HA312" i="7"/>
  <c r="GZ312" i="7"/>
  <c r="GY312" i="7"/>
  <c r="GX312" i="7"/>
  <c r="GW312" i="7"/>
  <c r="GV312" i="7"/>
  <c r="GU312" i="7"/>
  <c r="GT312" i="7"/>
  <c r="GS312" i="7"/>
  <c r="GR312" i="7"/>
  <c r="GQ312" i="7"/>
  <c r="GP312" i="7"/>
  <c r="GO312" i="7"/>
  <c r="GN312" i="7"/>
  <c r="GM312" i="7"/>
  <c r="GL312" i="7"/>
  <c r="GK312" i="7"/>
  <c r="GJ312" i="7"/>
  <c r="GI312" i="7"/>
  <c r="GH312" i="7"/>
  <c r="GG312" i="7"/>
  <c r="GF312" i="7"/>
  <c r="GE312" i="7"/>
  <c r="GD312" i="7"/>
  <c r="GC312" i="7"/>
  <c r="GB312" i="7"/>
  <c r="GA312" i="7"/>
  <c r="FZ312" i="7"/>
  <c r="FY312" i="7"/>
  <c r="FX312" i="7"/>
  <c r="FW312" i="7"/>
  <c r="FV312" i="7"/>
  <c r="FU312" i="7"/>
  <c r="FT312" i="7"/>
  <c r="FS312" i="7"/>
  <c r="FR312" i="7"/>
  <c r="FQ312" i="7"/>
  <c r="FP312" i="7"/>
  <c r="FO312" i="7"/>
  <c r="FN312" i="7"/>
  <c r="FM312" i="7"/>
  <c r="FL312" i="7"/>
  <c r="FK312" i="7"/>
  <c r="FJ312" i="7"/>
  <c r="FI312" i="7"/>
  <c r="FH312" i="7"/>
  <c r="FG312" i="7"/>
  <c r="FF312" i="7"/>
  <c r="FE312" i="7"/>
  <c r="FD312" i="7"/>
  <c r="FC312" i="7"/>
  <c r="FB312" i="7"/>
  <c r="FA312" i="7"/>
  <c r="EZ312" i="7"/>
  <c r="EY312" i="7"/>
  <c r="EX312" i="7"/>
  <c r="EW312" i="7"/>
  <c r="EV312" i="7"/>
  <c r="EU312" i="7"/>
  <c r="ET312" i="7"/>
  <c r="ES312" i="7"/>
  <c r="ER312" i="7"/>
  <c r="EQ312" i="7"/>
  <c r="EP312" i="7"/>
  <c r="EO312" i="7"/>
  <c r="EN312" i="7"/>
  <c r="EM312" i="7"/>
  <c r="EL312" i="7"/>
  <c r="EK312" i="7"/>
  <c r="EJ312" i="7"/>
  <c r="EI312" i="7"/>
  <c r="EH312" i="7"/>
  <c r="EG312" i="7"/>
  <c r="EF312" i="7"/>
  <c r="EE312" i="7"/>
  <c r="ED312" i="7"/>
  <c r="EC312" i="7"/>
  <c r="EB312" i="7"/>
  <c r="EA312" i="7"/>
  <c r="DZ312" i="7"/>
  <c r="DY312" i="7"/>
  <c r="DX312" i="7"/>
  <c r="DW312" i="7"/>
  <c r="DV312" i="7"/>
  <c r="DU312" i="7"/>
  <c r="DT312" i="7"/>
  <c r="DS312" i="7"/>
  <c r="DR312" i="7"/>
  <c r="DQ312" i="7"/>
  <c r="DP312" i="7"/>
  <c r="DO312" i="7"/>
  <c r="DN312" i="7"/>
  <c r="DM312" i="7"/>
  <c r="DL312" i="7"/>
  <c r="DK312" i="7"/>
  <c r="DJ312" i="7"/>
  <c r="DI312" i="7"/>
  <c r="DH312" i="7"/>
  <c r="DG312" i="7"/>
  <c r="DF312" i="7"/>
  <c r="DE312" i="7"/>
  <c r="DD312" i="7"/>
  <c r="DC312" i="7"/>
  <c r="DB312" i="7"/>
  <c r="DA312" i="7"/>
  <c r="CZ312" i="7"/>
  <c r="CY312" i="7"/>
  <c r="CX312" i="7"/>
  <c r="CW312" i="7"/>
  <c r="CV312" i="7"/>
  <c r="CU312" i="7"/>
  <c r="CT312" i="7"/>
  <c r="CS312" i="7"/>
  <c r="CR312" i="7"/>
  <c r="CQ312" i="7"/>
  <c r="CP312" i="7"/>
  <c r="CO312" i="7"/>
  <c r="CN312" i="7"/>
  <c r="CM312" i="7"/>
  <c r="CL312" i="7"/>
  <c r="CK312" i="7"/>
  <c r="CJ312" i="7"/>
  <c r="CI312" i="7"/>
  <c r="CH312" i="7"/>
  <c r="CG312" i="7"/>
  <c r="CF312" i="7"/>
  <c r="CE312" i="7"/>
  <c r="CD312" i="7"/>
  <c r="CC312" i="7"/>
  <c r="CB312" i="7"/>
  <c r="CA312" i="7"/>
  <c r="BZ312" i="7"/>
  <c r="BY312" i="7"/>
  <c r="BX312" i="7"/>
  <c r="BW312" i="7"/>
  <c r="BV312" i="7"/>
  <c r="BU312" i="7"/>
  <c r="BT312" i="7"/>
  <c r="BS312" i="7"/>
  <c r="BR312" i="7"/>
  <c r="BQ312" i="7"/>
  <c r="BP312" i="7"/>
  <c r="BO312" i="7"/>
  <c r="BN312" i="7"/>
  <c r="BM312" i="7"/>
  <c r="BL312" i="7"/>
  <c r="BK312" i="7"/>
  <c r="BJ312" i="7"/>
  <c r="BI312" i="7"/>
  <c r="BH312" i="7"/>
  <c r="BG312" i="7"/>
  <c r="BF312" i="7"/>
  <c r="BE312" i="7"/>
  <c r="BD312" i="7"/>
  <c r="BC312" i="7"/>
  <c r="BB312" i="7"/>
  <c r="BA312" i="7"/>
  <c r="AZ312" i="7"/>
  <c r="AY312" i="7"/>
  <c r="AX312" i="7"/>
  <c r="AW312" i="7"/>
  <c r="AV312" i="7"/>
  <c r="AU312" i="7"/>
  <c r="AT312" i="7"/>
  <c r="AS312" i="7"/>
  <c r="AR312" i="7"/>
  <c r="AQ312" i="7"/>
  <c r="AP312" i="7"/>
  <c r="AO312" i="7"/>
  <c r="AN312" i="7"/>
  <c r="AM312" i="7"/>
  <c r="AL312" i="7"/>
  <c r="AK312" i="7"/>
  <c r="AJ312" i="7"/>
  <c r="AI312" i="7"/>
  <c r="AH312" i="7"/>
  <c r="AG312" i="7"/>
  <c r="AF312" i="7"/>
  <c r="AE312" i="7"/>
  <c r="AD312" i="7"/>
  <c r="AC312" i="7"/>
  <c r="AB312" i="7"/>
  <c r="AA312" i="7"/>
  <c r="Z312" i="7"/>
  <c r="Y312" i="7"/>
  <c r="X312" i="7"/>
  <c r="W312" i="7"/>
  <c r="V312" i="7"/>
  <c r="U312" i="7"/>
  <c r="T312" i="7"/>
  <c r="S312" i="7"/>
  <c r="R312" i="7"/>
  <c r="Q312" i="7"/>
  <c r="P312" i="7"/>
  <c r="O312" i="7"/>
  <c r="N312" i="7"/>
  <c r="M312" i="7"/>
  <c r="L312" i="7"/>
  <c r="K312" i="7"/>
  <c r="J312" i="7"/>
  <c r="I312" i="7"/>
  <c r="H312" i="7"/>
  <c r="G312" i="7"/>
  <c r="F312" i="7"/>
  <c r="E312" i="7"/>
  <c r="D312" i="7"/>
  <c r="UG311" i="7"/>
  <c r="UF311" i="7"/>
  <c r="UE311" i="7"/>
  <c r="UD311" i="7"/>
  <c r="UC311" i="7"/>
  <c r="UB311" i="7"/>
  <c r="UA311" i="7"/>
  <c r="TZ311" i="7"/>
  <c r="TY311" i="7"/>
  <c r="TX311" i="7"/>
  <c r="TW311" i="7"/>
  <c r="TV311" i="7"/>
  <c r="TU311" i="7"/>
  <c r="TT311" i="7"/>
  <c r="TS311" i="7"/>
  <c r="TR311" i="7"/>
  <c r="TQ311" i="7"/>
  <c r="TP311" i="7"/>
  <c r="TO311" i="7"/>
  <c r="TN311" i="7"/>
  <c r="TM311" i="7"/>
  <c r="TL311" i="7"/>
  <c r="TK311" i="7"/>
  <c r="TH311" i="7"/>
  <c r="TG311" i="7"/>
  <c r="TF311" i="7"/>
  <c r="TE311" i="7"/>
  <c r="TD311" i="7"/>
  <c r="TC311" i="7"/>
  <c r="TB311" i="7"/>
  <c r="TA311" i="7"/>
  <c r="SZ311" i="7"/>
  <c r="SY311" i="7"/>
  <c r="SX311" i="7"/>
  <c r="SW311" i="7"/>
  <c r="SV311" i="7"/>
  <c r="SU311" i="7"/>
  <c r="ST311" i="7"/>
  <c r="SS311" i="7"/>
  <c r="SR311" i="7"/>
  <c r="SQ311" i="7"/>
  <c r="SP311" i="7"/>
  <c r="SO311" i="7"/>
  <c r="SN311" i="7"/>
  <c r="SM311" i="7"/>
  <c r="SL311" i="7"/>
  <c r="SK311" i="7"/>
  <c r="SJ311" i="7"/>
  <c r="SI311" i="7"/>
  <c r="SH311" i="7"/>
  <c r="SG311" i="7"/>
  <c r="SF311" i="7"/>
  <c r="SE311" i="7"/>
  <c r="SD311" i="7"/>
  <c r="SC311" i="7"/>
  <c r="SB311" i="7"/>
  <c r="SA311" i="7"/>
  <c r="RZ311" i="7"/>
  <c r="RY311" i="7"/>
  <c r="RX311" i="7"/>
  <c r="RW311" i="7"/>
  <c r="RV311" i="7"/>
  <c r="RU311" i="7"/>
  <c r="RT311" i="7"/>
  <c r="RS311" i="7"/>
  <c r="RR311" i="7"/>
  <c r="RQ311" i="7"/>
  <c r="RP311" i="7"/>
  <c r="RO311" i="7"/>
  <c r="RN311" i="7"/>
  <c r="RM311" i="7"/>
  <c r="RL311" i="7"/>
  <c r="RK311" i="7"/>
  <c r="RJ311" i="7"/>
  <c r="RI311" i="7"/>
  <c r="RH311" i="7"/>
  <c r="RG311" i="7"/>
  <c r="RF311" i="7"/>
  <c r="RE311" i="7"/>
  <c r="RD311" i="7"/>
  <c r="RC311" i="7"/>
  <c r="RB311" i="7"/>
  <c r="RA311" i="7"/>
  <c r="QZ311" i="7"/>
  <c r="QY311" i="7"/>
  <c r="QX311" i="7"/>
  <c r="QW311" i="7"/>
  <c r="QV311" i="7"/>
  <c r="QU311" i="7"/>
  <c r="QT311" i="7"/>
  <c r="QS311" i="7"/>
  <c r="QR311" i="7"/>
  <c r="QQ311" i="7"/>
  <c r="QP311" i="7"/>
  <c r="QO311" i="7"/>
  <c r="QN311" i="7"/>
  <c r="QM311" i="7"/>
  <c r="QL311" i="7"/>
  <c r="QK311" i="7"/>
  <c r="QJ311" i="7"/>
  <c r="QI311" i="7"/>
  <c r="QH311" i="7"/>
  <c r="QG311" i="7"/>
  <c r="QF311" i="7"/>
  <c r="QE311" i="7"/>
  <c r="QD311" i="7"/>
  <c r="QC311" i="7"/>
  <c r="QB311" i="7"/>
  <c r="QA311" i="7"/>
  <c r="PZ311" i="7"/>
  <c r="PY311" i="7"/>
  <c r="PX311" i="7"/>
  <c r="PW311" i="7"/>
  <c r="PV311" i="7"/>
  <c r="PU311" i="7"/>
  <c r="PS311" i="7"/>
  <c r="PR311" i="7"/>
  <c r="PQ311" i="7"/>
  <c r="PP311" i="7"/>
  <c r="PO311" i="7"/>
  <c r="PN311" i="7"/>
  <c r="PM311" i="7"/>
  <c r="PL311" i="7"/>
  <c r="PK311" i="7"/>
  <c r="PJ311" i="7"/>
  <c r="PI311" i="7"/>
  <c r="PH311" i="7"/>
  <c r="PG311" i="7"/>
  <c r="PF311" i="7"/>
  <c r="PE311" i="7"/>
  <c r="PD311" i="7"/>
  <c r="PC311" i="7"/>
  <c r="PB311" i="7"/>
  <c r="PA311" i="7"/>
  <c r="OZ311" i="7"/>
  <c r="OY311" i="7"/>
  <c r="OX311" i="7"/>
  <c r="OW311" i="7"/>
  <c r="OV311" i="7"/>
  <c r="OU311" i="7"/>
  <c r="OT311" i="7"/>
  <c r="OS311" i="7"/>
  <c r="OR311" i="7"/>
  <c r="OQ311" i="7"/>
  <c r="OP311" i="7"/>
  <c r="OO311" i="7"/>
  <c r="ON311" i="7"/>
  <c r="OM311" i="7"/>
  <c r="OL311" i="7"/>
  <c r="OK311" i="7"/>
  <c r="OJ311" i="7"/>
  <c r="OI311" i="7"/>
  <c r="OH311" i="7"/>
  <c r="OG311" i="7"/>
  <c r="OF311" i="7"/>
  <c r="OE311" i="7"/>
  <c r="OD311" i="7"/>
  <c r="OC311" i="7"/>
  <c r="OB311" i="7"/>
  <c r="OA311" i="7"/>
  <c r="NZ311" i="7"/>
  <c r="NY311" i="7"/>
  <c r="NX311" i="7"/>
  <c r="NW311" i="7"/>
  <c r="NV311" i="7"/>
  <c r="NU311" i="7"/>
  <c r="NT311" i="7"/>
  <c r="NS311" i="7"/>
  <c r="NR311" i="7"/>
  <c r="NQ311" i="7"/>
  <c r="NP311" i="7"/>
  <c r="NO311" i="7"/>
  <c r="NN311" i="7"/>
  <c r="NM311" i="7"/>
  <c r="NL311" i="7"/>
  <c r="NK311" i="7"/>
  <c r="NJ311" i="7"/>
  <c r="NI311" i="7"/>
  <c r="NH311" i="7"/>
  <c r="NG311" i="7"/>
  <c r="NF311" i="7"/>
  <c r="NE311" i="7"/>
  <c r="ND311" i="7"/>
  <c r="NC311" i="7"/>
  <c r="NB311" i="7"/>
  <c r="NA311" i="7"/>
  <c r="MZ311" i="7"/>
  <c r="MY311" i="7"/>
  <c r="MX311" i="7"/>
  <c r="MW311" i="7"/>
  <c r="MV311" i="7"/>
  <c r="MU311" i="7"/>
  <c r="MT311" i="7"/>
  <c r="MS311" i="7"/>
  <c r="MR311" i="7"/>
  <c r="MQ311" i="7"/>
  <c r="MP311" i="7"/>
  <c r="MO311" i="7"/>
  <c r="MN311" i="7"/>
  <c r="MM311" i="7"/>
  <c r="ML311" i="7"/>
  <c r="MK311" i="7"/>
  <c r="MJ311" i="7"/>
  <c r="MI311" i="7"/>
  <c r="MH311" i="7"/>
  <c r="MG311" i="7"/>
  <c r="MF311" i="7"/>
  <c r="ME311" i="7"/>
  <c r="MD311" i="7"/>
  <c r="MC311" i="7"/>
  <c r="MB311" i="7"/>
  <c r="MA311" i="7"/>
  <c r="LZ311" i="7"/>
  <c r="LY311" i="7"/>
  <c r="LX311" i="7"/>
  <c r="LW311" i="7"/>
  <c r="LV311" i="7"/>
  <c r="LU311" i="7"/>
  <c r="LT311" i="7"/>
  <c r="LS311" i="7"/>
  <c r="LR311" i="7"/>
  <c r="LQ311" i="7"/>
  <c r="LP311" i="7"/>
  <c r="LO311" i="7"/>
  <c r="LN311" i="7"/>
  <c r="LM311" i="7"/>
  <c r="LL311" i="7"/>
  <c r="LK311" i="7"/>
  <c r="LJ311" i="7"/>
  <c r="LI311" i="7"/>
  <c r="LH311" i="7"/>
  <c r="LG311" i="7"/>
  <c r="LF311" i="7"/>
  <c r="LE311" i="7"/>
  <c r="LD311" i="7"/>
  <c r="LC311" i="7"/>
  <c r="LB311" i="7"/>
  <c r="LA311" i="7"/>
  <c r="KZ311" i="7"/>
  <c r="KY311" i="7"/>
  <c r="KX311" i="7"/>
  <c r="KW311" i="7"/>
  <c r="KV311" i="7"/>
  <c r="KU311" i="7"/>
  <c r="KT311" i="7"/>
  <c r="KS311" i="7"/>
  <c r="KR311" i="7"/>
  <c r="KQ311" i="7"/>
  <c r="KP311" i="7"/>
  <c r="KO311" i="7"/>
  <c r="KN311" i="7"/>
  <c r="KM311" i="7"/>
  <c r="KL311" i="7"/>
  <c r="KK311" i="7"/>
  <c r="KJ311" i="7"/>
  <c r="KI311" i="7"/>
  <c r="KH311" i="7"/>
  <c r="KG311" i="7"/>
  <c r="KF311" i="7"/>
  <c r="KE311" i="7"/>
  <c r="KD311" i="7"/>
  <c r="KC311" i="7"/>
  <c r="KB311" i="7"/>
  <c r="KA311" i="7"/>
  <c r="JZ311" i="7"/>
  <c r="JY311" i="7"/>
  <c r="JX311" i="7"/>
  <c r="JW311" i="7"/>
  <c r="JV311" i="7"/>
  <c r="JU311" i="7"/>
  <c r="JT311" i="7"/>
  <c r="JS311" i="7"/>
  <c r="JR311" i="7"/>
  <c r="JQ311" i="7"/>
  <c r="JP311" i="7"/>
  <c r="JO311" i="7"/>
  <c r="JN311" i="7"/>
  <c r="JM311" i="7"/>
  <c r="JL311" i="7"/>
  <c r="JK311" i="7"/>
  <c r="JJ311" i="7"/>
  <c r="JI311" i="7"/>
  <c r="JH311" i="7"/>
  <c r="JG311" i="7"/>
  <c r="JF311" i="7"/>
  <c r="JE311" i="7"/>
  <c r="JD311" i="7"/>
  <c r="JC311" i="7"/>
  <c r="JB311" i="7"/>
  <c r="JA311" i="7"/>
  <c r="IZ311" i="7"/>
  <c r="IY311" i="7"/>
  <c r="IX311" i="7"/>
  <c r="IW311" i="7"/>
  <c r="IV311" i="7"/>
  <c r="IU311" i="7"/>
  <c r="IT311" i="7"/>
  <c r="IS311" i="7"/>
  <c r="IR311" i="7"/>
  <c r="IQ311" i="7"/>
  <c r="IP311" i="7"/>
  <c r="IO311" i="7"/>
  <c r="IN311" i="7"/>
  <c r="IM311" i="7"/>
  <c r="IL311" i="7"/>
  <c r="IK311" i="7"/>
  <c r="IJ311" i="7"/>
  <c r="II311" i="7"/>
  <c r="IH311" i="7"/>
  <c r="IG311" i="7"/>
  <c r="IF311" i="7"/>
  <c r="IE311" i="7"/>
  <c r="ID311" i="7"/>
  <c r="IC311" i="7"/>
  <c r="IB311" i="7"/>
  <c r="IA311" i="7"/>
  <c r="HZ311" i="7"/>
  <c r="HY311" i="7"/>
  <c r="HX311" i="7"/>
  <c r="HW311" i="7"/>
  <c r="HV311" i="7"/>
  <c r="HU311" i="7"/>
  <c r="HT311" i="7"/>
  <c r="HS311" i="7"/>
  <c r="HR311" i="7"/>
  <c r="HQ311" i="7"/>
  <c r="HP311" i="7"/>
  <c r="HO311" i="7"/>
  <c r="HN311" i="7"/>
  <c r="HM311" i="7"/>
  <c r="HL311" i="7"/>
  <c r="HK311" i="7"/>
  <c r="HJ311" i="7"/>
  <c r="HG311" i="7"/>
  <c r="HF311" i="7"/>
  <c r="HE311" i="7"/>
  <c r="HD311" i="7"/>
  <c r="HC311" i="7"/>
  <c r="HB311" i="7"/>
  <c r="HA311" i="7"/>
  <c r="GZ311" i="7"/>
  <c r="GY311" i="7"/>
  <c r="GX311" i="7"/>
  <c r="GW311" i="7"/>
  <c r="GV311" i="7"/>
  <c r="GU311" i="7"/>
  <c r="GT311" i="7"/>
  <c r="GS311" i="7"/>
  <c r="GR311" i="7"/>
  <c r="GQ311" i="7"/>
  <c r="GP311" i="7"/>
  <c r="GO311" i="7"/>
  <c r="GN311" i="7"/>
  <c r="GM311" i="7"/>
  <c r="GL311" i="7"/>
  <c r="GK311" i="7"/>
  <c r="GJ311" i="7"/>
  <c r="GI311" i="7"/>
  <c r="GH311" i="7"/>
  <c r="GG311" i="7"/>
  <c r="GF311" i="7"/>
  <c r="GE311" i="7"/>
  <c r="GD311" i="7"/>
  <c r="GC311" i="7"/>
  <c r="GB311" i="7"/>
  <c r="GA311" i="7"/>
  <c r="FZ311" i="7"/>
  <c r="FY311" i="7"/>
  <c r="FX311" i="7"/>
  <c r="FW311" i="7"/>
  <c r="FV311" i="7"/>
  <c r="FU311" i="7"/>
  <c r="FT311" i="7"/>
  <c r="FS311" i="7"/>
  <c r="FR311" i="7"/>
  <c r="FQ311" i="7"/>
  <c r="FP311" i="7"/>
  <c r="FO311" i="7"/>
  <c r="FN311" i="7"/>
  <c r="FM311" i="7"/>
  <c r="FL311" i="7"/>
  <c r="FK311" i="7"/>
  <c r="FJ311" i="7"/>
  <c r="FI311" i="7"/>
  <c r="FH311" i="7"/>
  <c r="FG311" i="7"/>
  <c r="FF311" i="7"/>
  <c r="FE311" i="7"/>
  <c r="FD311" i="7"/>
  <c r="FC311" i="7"/>
  <c r="FB311" i="7"/>
  <c r="FA311" i="7"/>
  <c r="EZ311" i="7"/>
  <c r="EY311" i="7"/>
  <c r="EX311" i="7"/>
  <c r="EW311" i="7"/>
  <c r="EV311" i="7"/>
  <c r="EU311" i="7"/>
  <c r="ET311" i="7"/>
  <c r="ES311" i="7"/>
  <c r="ER311" i="7"/>
  <c r="EQ311" i="7"/>
  <c r="EP311" i="7"/>
  <c r="EO311" i="7"/>
  <c r="EN311" i="7"/>
  <c r="EM311" i="7"/>
  <c r="EL311" i="7"/>
  <c r="EK311" i="7"/>
  <c r="EJ311" i="7"/>
  <c r="EI311" i="7"/>
  <c r="EH311" i="7"/>
  <c r="EG311" i="7"/>
  <c r="EF311" i="7"/>
  <c r="EE311" i="7"/>
  <c r="ED311" i="7"/>
  <c r="EC311" i="7"/>
  <c r="EB311" i="7"/>
  <c r="EA311" i="7"/>
  <c r="DZ311" i="7"/>
  <c r="DY311" i="7"/>
  <c r="DX311" i="7"/>
  <c r="DW311" i="7"/>
  <c r="DV311" i="7"/>
  <c r="DU311" i="7"/>
  <c r="DT311" i="7"/>
  <c r="DS311" i="7"/>
  <c r="DR311" i="7"/>
  <c r="DQ311" i="7"/>
  <c r="DP311" i="7"/>
  <c r="DO311" i="7"/>
  <c r="DN311" i="7"/>
  <c r="DM311" i="7"/>
  <c r="DL311" i="7"/>
  <c r="DK311" i="7"/>
  <c r="DJ311" i="7"/>
  <c r="DI311" i="7"/>
  <c r="DH311" i="7"/>
  <c r="DG311" i="7"/>
  <c r="DF311" i="7"/>
  <c r="DE311" i="7"/>
  <c r="DD311" i="7"/>
  <c r="DC311" i="7"/>
  <c r="DB311" i="7"/>
  <c r="DA311" i="7"/>
  <c r="CZ311" i="7"/>
  <c r="CY311" i="7"/>
  <c r="CX311" i="7"/>
  <c r="CW311" i="7"/>
  <c r="CV311" i="7"/>
  <c r="CU311" i="7"/>
  <c r="CT311" i="7"/>
  <c r="CS311" i="7"/>
  <c r="CR311" i="7"/>
  <c r="CQ311" i="7"/>
  <c r="CP311" i="7"/>
  <c r="CO311" i="7"/>
  <c r="CN311" i="7"/>
  <c r="CM311" i="7"/>
  <c r="CL311" i="7"/>
  <c r="CK311" i="7"/>
  <c r="CJ311" i="7"/>
  <c r="CI311" i="7"/>
  <c r="CH311" i="7"/>
  <c r="CG311" i="7"/>
  <c r="CF311" i="7"/>
  <c r="CE311" i="7"/>
  <c r="CD311" i="7"/>
  <c r="CC311" i="7"/>
  <c r="CB311" i="7"/>
  <c r="CA311" i="7"/>
  <c r="BZ311" i="7"/>
  <c r="BY311" i="7"/>
  <c r="BX311" i="7"/>
  <c r="BW311" i="7"/>
  <c r="BV311" i="7"/>
  <c r="BU311" i="7"/>
  <c r="BT311" i="7"/>
  <c r="BS311" i="7"/>
  <c r="BR311" i="7"/>
  <c r="BQ311" i="7"/>
  <c r="BP311" i="7"/>
  <c r="BO311" i="7"/>
  <c r="BN311" i="7"/>
  <c r="BM311" i="7"/>
  <c r="BL311" i="7"/>
  <c r="BK311" i="7"/>
  <c r="BJ311" i="7"/>
  <c r="BI311" i="7"/>
  <c r="BH311" i="7"/>
  <c r="BG311" i="7"/>
  <c r="BF311" i="7"/>
  <c r="BE311" i="7"/>
  <c r="BD311" i="7"/>
  <c r="BC311" i="7"/>
  <c r="BB311" i="7"/>
  <c r="BA311" i="7"/>
  <c r="AZ311" i="7"/>
  <c r="AY311" i="7"/>
  <c r="AX311" i="7"/>
  <c r="AW311" i="7"/>
  <c r="AV311" i="7"/>
  <c r="AU311" i="7"/>
  <c r="AT311" i="7"/>
  <c r="AS311" i="7"/>
  <c r="AR311" i="7"/>
  <c r="AQ311" i="7"/>
  <c r="AP311" i="7"/>
  <c r="AO311" i="7"/>
  <c r="AN311" i="7"/>
  <c r="AM311" i="7"/>
  <c r="AL311" i="7"/>
  <c r="AK311" i="7"/>
  <c r="AJ311" i="7"/>
  <c r="AI311" i="7"/>
  <c r="AH311" i="7"/>
  <c r="AG311" i="7"/>
  <c r="AF311" i="7"/>
  <c r="AE311" i="7"/>
  <c r="AD311" i="7"/>
  <c r="AC311" i="7"/>
  <c r="AB311" i="7"/>
  <c r="AA311" i="7"/>
  <c r="Z311" i="7"/>
  <c r="Y311" i="7"/>
  <c r="X311" i="7"/>
  <c r="W311" i="7"/>
  <c r="V311" i="7"/>
  <c r="U311" i="7"/>
  <c r="T311" i="7"/>
  <c r="S311" i="7"/>
  <c r="R311" i="7"/>
  <c r="Q311" i="7"/>
  <c r="P311" i="7"/>
  <c r="O311" i="7"/>
  <c r="N311" i="7"/>
  <c r="M311" i="7"/>
  <c r="L311" i="7"/>
  <c r="K311" i="7"/>
  <c r="J311" i="7"/>
  <c r="I311" i="7"/>
  <c r="H311" i="7"/>
  <c r="G311" i="7"/>
  <c r="F311" i="7"/>
  <c r="E311" i="7"/>
  <c r="D311" i="7"/>
  <c r="UG310" i="7"/>
  <c r="UF310" i="7"/>
  <c r="UE310" i="7"/>
  <c r="UD310" i="7"/>
  <c r="UC310" i="7"/>
  <c r="UB310" i="7"/>
  <c r="UA310" i="7"/>
  <c r="TZ310" i="7"/>
  <c r="TY310" i="7"/>
  <c r="TX310" i="7"/>
  <c r="TW310" i="7"/>
  <c r="TV310" i="7"/>
  <c r="TU310" i="7"/>
  <c r="TT310" i="7"/>
  <c r="TS310" i="7"/>
  <c r="TR310" i="7"/>
  <c r="TQ310" i="7"/>
  <c r="TP310" i="7"/>
  <c r="TO310" i="7"/>
  <c r="TN310" i="7"/>
  <c r="TM310" i="7"/>
  <c r="TL310" i="7"/>
  <c r="TK310" i="7"/>
  <c r="TH310" i="7"/>
  <c r="TG310" i="7"/>
  <c r="TF310" i="7"/>
  <c r="TE310" i="7"/>
  <c r="TD310" i="7"/>
  <c r="TC310" i="7"/>
  <c r="TB310" i="7"/>
  <c r="TA310" i="7"/>
  <c r="SZ310" i="7"/>
  <c r="SY310" i="7"/>
  <c r="SX310" i="7"/>
  <c r="SW310" i="7"/>
  <c r="SV310" i="7"/>
  <c r="SU310" i="7"/>
  <c r="ST310" i="7"/>
  <c r="SS310" i="7"/>
  <c r="SR310" i="7"/>
  <c r="SQ310" i="7"/>
  <c r="SP310" i="7"/>
  <c r="SO310" i="7"/>
  <c r="SN310" i="7"/>
  <c r="SM310" i="7"/>
  <c r="SL310" i="7"/>
  <c r="SK310" i="7"/>
  <c r="SJ310" i="7"/>
  <c r="SI310" i="7"/>
  <c r="SH310" i="7"/>
  <c r="SG310" i="7"/>
  <c r="SF310" i="7"/>
  <c r="SE310" i="7"/>
  <c r="SD310" i="7"/>
  <c r="SC310" i="7"/>
  <c r="SB310" i="7"/>
  <c r="SA310" i="7"/>
  <c r="RZ310" i="7"/>
  <c r="RY310" i="7"/>
  <c r="RX310" i="7"/>
  <c r="RW310" i="7"/>
  <c r="RV310" i="7"/>
  <c r="RU310" i="7"/>
  <c r="RT310" i="7"/>
  <c r="RS310" i="7"/>
  <c r="RR310" i="7"/>
  <c r="RQ310" i="7"/>
  <c r="RP310" i="7"/>
  <c r="RO310" i="7"/>
  <c r="RN310" i="7"/>
  <c r="RM310" i="7"/>
  <c r="RL310" i="7"/>
  <c r="RK310" i="7"/>
  <c r="RJ310" i="7"/>
  <c r="RI310" i="7"/>
  <c r="RH310" i="7"/>
  <c r="RG310" i="7"/>
  <c r="RF310" i="7"/>
  <c r="RE310" i="7"/>
  <c r="RD310" i="7"/>
  <c r="RC310" i="7"/>
  <c r="RB310" i="7"/>
  <c r="RA310" i="7"/>
  <c r="QZ310" i="7"/>
  <c r="QY310" i="7"/>
  <c r="QX310" i="7"/>
  <c r="QW310" i="7"/>
  <c r="QV310" i="7"/>
  <c r="QU310" i="7"/>
  <c r="QT310" i="7"/>
  <c r="QS310" i="7"/>
  <c r="QR310" i="7"/>
  <c r="QQ310" i="7"/>
  <c r="QP310" i="7"/>
  <c r="QO310" i="7"/>
  <c r="QN310" i="7"/>
  <c r="QM310" i="7"/>
  <c r="QL310" i="7"/>
  <c r="QK310" i="7"/>
  <c r="QJ310" i="7"/>
  <c r="QI310" i="7"/>
  <c r="QH310" i="7"/>
  <c r="QG310" i="7"/>
  <c r="QF310" i="7"/>
  <c r="QE310" i="7"/>
  <c r="QD310" i="7"/>
  <c r="QC310" i="7"/>
  <c r="QB310" i="7"/>
  <c r="QA310" i="7"/>
  <c r="PZ310" i="7"/>
  <c r="PY310" i="7"/>
  <c r="PX310" i="7"/>
  <c r="PW310" i="7"/>
  <c r="PV310" i="7"/>
  <c r="PU310" i="7"/>
  <c r="PS310" i="7"/>
  <c r="PR310" i="7"/>
  <c r="PQ310" i="7"/>
  <c r="PP310" i="7"/>
  <c r="PO310" i="7"/>
  <c r="PN310" i="7"/>
  <c r="PM310" i="7"/>
  <c r="PL310" i="7"/>
  <c r="PK310" i="7"/>
  <c r="PJ310" i="7"/>
  <c r="PI310" i="7"/>
  <c r="PH310" i="7"/>
  <c r="PG310" i="7"/>
  <c r="PF310" i="7"/>
  <c r="PE310" i="7"/>
  <c r="PD310" i="7"/>
  <c r="PC310" i="7"/>
  <c r="PB310" i="7"/>
  <c r="PA310" i="7"/>
  <c r="OZ310" i="7"/>
  <c r="OY310" i="7"/>
  <c r="OX310" i="7"/>
  <c r="OW310" i="7"/>
  <c r="OV310" i="7"/>
  <c r="OU310" i="7"/>
  <c r="OT310" i="7"/>
  <c r="OS310" i="7"/>
  <c r="OR310" i="7"/>
  <c r="OQ310" i="7"/>
  <c r="OP310" i="7"/>
  <c r="OO310" i="7"/>
  <c r="ON310" i="7"/>
  <c r="OM310" i="7"/>
  <c r="OL310" i="7"/>
  <c r="OK310" i="7"/>
  <c r="OJ310" i="7"/>
  <c r="OI310" i="7"/>
  <c r="OH310" i="7"/>
  <c r="OG310" i="7"/>
  <c r="OF310" i="7"/>
  <c r="OE310" i="7"/>
  <c r="OD310" i="7"/>
  <c r="OC310" i="7"/>
  <c r="OB310" i="7"/>
  <c r="OA310" i="7"/>
  <c r="NZ310" i="7"/>
  <c r="NY310" i="7"/>
  <c r="NX310" i="7"/>
  <c r="NW310" i="7"/>
  <c r="NV310" i="7"/>
  <c r="NU310" i="7"/>
  <c r="NT310" i="7"/>
  <c r="NS310" i="7"/>
  <c r="NR310" i="7"/>
  <c r="NQ310" i="7"/>
  <c r="NP310" i="7"/>
  <c r="NO310" i="7"/>
  <c r="NN310" i="7"/>
  <c r="NM310" i="7"/>
  <c r="NL310" i="7"/>
  <c r="NK310" i="7"/>
  <c r="NJ310" i="7"/>
  <c r="NI310" i="7"/>
  <c r="NH310" i="7"/>
  <c r="NG310" i="7"/>
  <c r="NF310" i="7"/>
  <c r="NE310" i="7"/>
  <c r="ND310" i="7"/>
  <c r="NC310" i="7"/>
  <c r="NB310" i="7"/>
  <c r="NA310" i="7"/>
  <c r="MZ310" i="7"/>
  <c r="MY310" i="7"/>
  <c r="MX310" i="7"/>
  <c r="MW310" i="7"/>
  <c r="MV310" i="7"/>
  <c r="MU310" i="7"/>
  <c r="MT310" i="7"/>
  <c r="MS310" i="7"/>
  <c r="MR310" i="7"/>
  <c r="MQ310" i="7"/>
  <c r="MP310" i="7"/>
  <c r="MO310" i="7"/>
  <c r="MN310" i="7"/>
  <c r="MM310" i="7"/>
  <c r="ML310" i="7"/>
  <c r="MK310" i="7"/>
  <c r="MJ310" i="7"/>
  <c r="MI310" i="7"/>
  <c r="MH310" i="7"/>
  <c r="MG310" i="7"/>
  <c r="MF310" i="7"/>
  <c r="ME310" i="7"/>
  <c r="MD310" i="7"/>
  <c r="MC310" i="7"/>
  <c r="MB310" i="7"/>
  <c r="MA310" i="7"/>
  <c r="LZ310" i="7"/>
  <c r="LY310" i="7"/>
  <c r="LX310" i="7"/>
  <c r="LW310" i="7"/>
  <c r="LV310" i="7"/>
  <c r="LU310" i="7"/>
  <c r="LT310" i="7"/>
  <c r="LS310" i="7"/>
  <c r="LR310" i="7"/>
  <c r="LQ310" i="7"/>
  <c r="LP310" i="7"/>
  <c r="LO310" i="7"/>
  <c r="LN310" i="7"/>
  <c r="LM310" i="7"/>
  <c r="LL310" i="7"/>
  <c r="LK310" i="7"/>
  <c r="LJ310" i="7"/>
  <c r="LI310" i="7"/>
  <c r="LH310" i="7"/>
  <c r="LG310" i="7"/>
  <c r="LF310" i="7"/>
  <c r="LE310" i="7"/>
  <c r="LD310" i="7"/>
  <c r="LC310" i="7"/>
  <c r="LB310" i="7"/>
  <c r="LA310" i="7"/>
  <c r="KZ310" i="7"/>
  <c r="KY310" i="7"/>
  <c r="KX310" i="7"/>
  <c r="KW310" i="7"/>
  <c r="KV310" i="7"/>
  <c r="KU310" i="7"/>
  <c r="KT310" i="7"/>
  <c r="KS310" i="7"/>
  <c r="KR310" i="7"/>
  <c r="KQ310" i="7"/>
  <c r="KP310" i="7"/>
  <c r="KO310" i="7"/>
  <c r="KN310" i="7"/>
  <c r="KM310" i="7"/>
  <c r="KL310" i="7"/>
  <c r="KK310" i="7"/>
  <c r="KJ310" i="7"/>
  <c r="KI310" i="7"/>
  <c r="KH310" i="7"/>
  <c r="KG310" i="7"/>
  <c r="KF310" i="7"/>
  <c r="KE310" i="7"/>
  <c r="KD310" i="7"/>
  <c r="KC310" i="7"/>
  <c r="KB310" i="7"/>
  <c r="KA310" i="7"/>
  <c r="JZ310" i="7"/>
  <c r="JY310" i="7"/>
  <c r="JX310" i="7"/>
  <c r="JW310" i="7"/>
  <c r="JV310" i="7"/>
  <c r="JU310" i="7"/>
  <c r="JT310" i="7"/>
  <c r="JS310" i="7"/>
  <c r="JR310" i="7"/>
  <c r="JQ310" i="7"/>
  <c r="JP310" i="7"/>
  <c r="JO310" i="7"/>
  <c r="JN310" i="7"/>
  <c r="JM310" i="7"/>
  <c r="JL310" i="7"/>
  <c r="JK310" i="7"/>
  <c r="JJ310" i="7"/>
  <c r="JI310" i="7"/>
  <c r="JH310" i="7"/>
  <c r="JG310" i="7"/>
  <c r="JF310" i="7"/>
  <c r="JE310" i="7"/>
  <c r="JD310" i="7"/>
  <c r="JC310" i="7"/>
  <c r="JB310" i="7"/>
  <c r="JA310" i="7"/>
  <c r="IZ310" i="7"/>
  <c r="IY310" i="7"/>
  <c r="IX310" i="7"/>
  <c r="IW310" i="7"/>
  <c r="IV310" i="7"/>
  <c r="IU310" i="7"/>
  <c r="IT310" i="7"/>
  <c r="IS310" i="7"/>
  <c r="IR310" i="7"/>
  <c r="IQ310" i="7"/>
  <c r="IP310" i="7"/>
  <c r="IO310" i="7"/>
  <c r="IN310" i="7"/>
  <c r="IM310" i="7"/>
  <c r="IL310" i="7"/>
  <c r="IK310" i="7"/>
  <c r="IJ310" i="7"/>
  <c r="II310" i="7"/>
  <c r="IH310" i="7"/>
  <c r="IG310" i="7"/>
  <c r="IF310" i="7"/>
  <c r="IE310" i="7"/>
  <c r="ID310" i="7"/>
  <c r="IC310" i="7"/>
  <c r="IB310" i="7"/>
  <c r="IA310" i="7"/>
  <c r="HZ310" i="7"/>
  <c r="HY310" i="7"/>
  <c r="HX310" i="7"/>
  <c r="HW310" i="7"/>
  <c r="HV310" i="7"/>
  <c r="HU310" i="7"/>
  <c r="HT310" i="7"/>
  <c r="HS310" i="7"/>
  <c r="HR310" i="7"/>
  <c r="HQ310" i="7"/>
  <c r="HP310" i="7"/>
  <c r="HO310" i="7"/>
  <c r="HN310" i="7"/>
  <c r="HM310" i="7"/>
  <c r="HL310" i="7"/>
  <c r="HK310" i="7"/>
  <c r="HJ310" i="7"/>
  <c r="HG310" i="7"/>
  <c r="HF310" i="7"/>
  <c r="HE310" i="7"/>
  <c r="HD310" i="7"/>
  <c r="HC310" i="7"/>
  <c r="HB310" i="7"/>
  <c r="HA310" i="7"/>
  <c r="GZ310" i="7"/>
  <c r="GY310" i="7"/>
  <c r="GX310" i="7"/>
  <c r="GW310" i="7"/>
  <c r="GV310" i="7"/>
  <c r="GU310" i="7"/>
  <c r="GT310" i="7"/>
  <c r="GS310" i="7"/>
  <c r="GR310" i="7"/>
  <c r="GQ310" i="7"/>
  <c r="GP310" i="7"/>
  <c r="GO310" i="7"/>
  <c r="GN310" i="7"/>
  <c r="GM310" i="7"/>
  <c r="GL310" i="7"/>
  <c r="GK310" i="7"/>
  <c r="GJ310" i="7"/>
  <c r="GI310" i="7"/>
  <c r="GH310" i="7"/>
  <c r="GG310" i="7"/>
  <c r="GF310" i="7"/>
  <c r="GE310" i="7"/>
  <c r="GD310" i="7"/>
  <c r="GC310" i="7"/>
  <c r="GB310" i="7"/>
  <c r="GA310" i="7"/>
  <c r="FZ310" i="7"/>
  <c r="FY310" i="7"/>
  <c r="FX310" i="7"/>
  <c r="FW310" i="7"/>
  <c r="FV310" i="7"/>
  <c r="FU310" i="7"/>
  <c r="FT310" i="7"/>
  <c r="FS310" i="7"/>
  <c r="FR310" i="7"/>
  <c r="FQ310" i="7"/>
  <c r="FP310" i="7"/>
  <c r="FO310" i="7"/>
  <c r="FN310" i="7"/>
  <c r="FM310" i="7"/>
  <c r="FL310" i="7"/>
  <c r="FK310" i="7"/>
  <c r="FJ310" i="7"/>
  <c r="FI310" i="7"/>
  <c r="FH310" i="7"/>
  <c r="FG310" i="7"/>
  <c r="FF310" i="7"/>
  <c r="FE310" i="7"/>
  <c r="FD310" i="7"/>
  <c r="FC310" i="7"/>
  <c r="FB310" i="7"/>
  <c r="FA310" i="7"/>
  <c r="EZ310" i="7"/>
  <c r="EY310" i="7"/>
  <c r="EX310" i="7"/>
  <c r="EW310" i="7"/>
  <c r="EV310" i="7"/>
  <c r="EU310" i="7"/>
  <c r="ET310" i="7"/>
  <c r="ES310" i="7"/>
  <c r="ER310" i="7"/>
  <c r="EQ310" i="7"/>
  <c r="EP310" i="7"/>
  <c r="EO310" i="7"/>
  <c r="EN310" i="7"/>
  <c r="EM310" i="7"/>
  <c r="EL310" i="7"/>
  <c r="EK310" i="7"/>
  <c r="EJ310" i="7"/>
  <c r="EI310" i="7"/>
  <c r="EH310" i="7"/>
  <c r="EG310" i="7"/>
  <c r="EF310" i="7"/>
  <c r="EE310" i="7"/>
  <c r="ED310" i="7"/>
  <c r="EC310" i="7"/>
  <c r="EB310" i="7"/>
  <c r="EA310" i="7"/>
  <c r="DZ310" i="7"/>
  <c r="DY310" i="7"/>
  <c r="DX310" i="7"/>
  <c r="DW310" i="7"/>
  <c r="DV310" i="7"/>
  <c r="DU310" i="7"/>
  <c r="DT310" i="7"/>
  <c r="DS310" i="7"/>
  <c r="DR310" i="7"/>
  <c r="DQ310" i="7"/>
  <c r="DP310" i="7"/>
  <c r="DO310" i="7"/>
  <c r="DN310" i="7"/>
  <c r="DM310" i="7"/>
  <c r="DL310" i="7"/>
  <c r="DK310" i="7"/>
  <c r="DJ310" i="7"/>
  <c r="DI310" i="7"/>
  <c r="DH310" i="7"/>
  <c r="DG310" i="7"/>
  <c r="DF310" i="7"/>
  <c r="DE310" i="7"/>
  <c r="DD310" i="7"/>
  <c r="DC310" i="7"/>
  <c r="DB310" i="7"/>
  <c r="DA310" i="7"/>
  <c r="CZ310" i="7"/>
  <c r="CY310" i="7"/>
  <c r="CX310" i="7"/>
  <c r="CW310" i="7"/>
  <c r="CV310" i="7"/>
  <c r="CU310" i="7"/>
  <c r="CT310" i="7"/>
  <c r="CS310" i="7"/>
  <c r="CR310" i="7"/>
  <c r="CQ310" i="7"/>
  <c r="CP310" i="7"/>
  <c r="CO310" i="7"/>
  <c r="CN310" i="7"/>
  <c r="CM310" i="7"/>
  <c r="CL310" i="7"/>
  <c r="CK310" i="7"/>
  <c r="CJ310" i="7"/>
  <c r="CI310" i="7"/>
  <c r="CH310" i="7"/>
  <c r="CG310" i="7"/>
  <c r="CF310" i="7"/>
  <c r="CE310" i="7"/>
  <c r="CD310" i="7"/>
  <c r="CC310" i="7"/>
  <c r="CB310" i="7"/>
  <c r="CA310" i="7"/>
  <c r="BZ310" i="7"/>
  <c r="BY310" i="7"/>
  <c r="BX310" i="7"/>
  <c r="BW310" i="7"/>
  <c r="BV310" i="7"/>
  <c r="BU310" i="7"/>
  <c r="BT310" i="7"/>
  <c r="BS310" i="7"/>
  <c r="BR310" i="7"/>
  <c r="BQ310" i="7"/>
  <c r="BP310" i="7"/>
  <c r="BO310" i="7"/>
  <c r="BN310" i="7"/>
  <c r="BM310" i="7"/>
  <c r="BL310" i="7"/>
  <c r="BK310" i="7"/>
  <c r="BJ310" i="7"/>
  <c r="BI310" i="7"/>
  <c r="BH310" i="7"/>
  <c r="BG310" i="7"/>
  <c r="BF310" i="7"/>
  <c r="BE310" i="7"/>
  <c r="BD310" i="7"/>
  <c r="BC310" i="7"/>
  <c r="BB310" i="7"/>
  <c r="BA310" i="7"/>
  <c r="AZ310" i="7"/>
  <c r="AY310" i="7"/>
  <c r="AX310" i="7"/>
  <c r="AW310" i="7"/>
  <c r="AV310" i="7"/>
  <c r="AU310" i="7"/>
  <c r="AT310" i="7"/>
  <c r="AS310" i="7"/>
  <c r="AR310" i="7"/>
  <c r="AQ310" i="7"/>
  <c r="AP310" i="7"/>
  <c r="AO310" i="7"/>
  <c r="AN310" i="7"/>
  <c r="AM310" i="7"/>
  <c r="AL310" i="7"/>
  <c r="AK310" i="7"/>
  <c r="AJ310" i="7"/>
  <c r="AI310" i="7"/>
  <c r="AH310" i="7"/>
  <c r="AG310" i="7"/>
  <c r="AF310" i="7"/>
  <c r="AE310" i="7"/>
  <c r="AD310" i="7"/>
  <c r="AC310" i="7"/>
  <c r="AB310" i="7"/>
  <c r="AA310" i="7"/>
  <c r="Z310" i="7"/>
  <c r="Y310" i="7"/>
  <c r="X310" i="7"/>
  <c r="W310" i="7"/>
  <c r="V310" i="7"/>
  <c r="U310" i="7"/>
  <c r="T310" i="7"/>
  <c r="S310" i="7"/>
  <c r="R310" i="7"/>
  <c r="Q310" i="7"/>
  <c r="P310" i="7"/>
  <c r="O310" i="7"/>
  <c r="N310" i="7"/>
  <c r="M310" i="7"/>
  <c r="L310" i="7"/>
  <c r="K310" i="7"/>
  <c r="J310" i="7"/>
  <c r="I310" i="7"/>
  <c r="H310" i="7"/>
  <c r="G310" i="7"/>
  <c r="F310" i="7"/>
  <c r="E310" i="7"/>
  <c r="D310" i="7"/>
  <c r="UF309" i="7"/>
  <c r="UE309" i="7"/>
  <c r="UD309" i="7"/>
  <c r="UC309" i="7"/>
  <c r="UB309" i="7"/>
  <c r="UA309" i="7"/>
  <c r="TZ309" i="7"/>
  <c r="TY309" i="7"/>
  <c r="TX309" i="7"/>
  <c r="TW309" i="7"/>
  <c r="TV309" i="7"/>
  <c r="TU309" i="7"/>
  <c r="TT309" i="7"/>
  <c r="TS309" i="7"/>
  <c r="TR309" i="7"/>
  <c r="TQ309" i="7"/>
  <c r="TP309" i="7"/>
  <c r="TO309" i="7"/>
  <c r="TN309" i="7"/>
  <c r="TM309" i="7"/>
  <c r="TL309" i="7"/>
  <c r="TK309" i="7"/>
  <c r="TH309" i="7"/>
  <c r="TG309" i="7"/>
  <c r="TF309" i="7"/>
  <c r="TE309" i="7"/>
  <c r="TD309" i="7"/>
  <c r="TC309" i="7"/>
  <c r="TB309" i="7"/>
  <c r="TA309" i="7"/>
  <c r="SZ309" i="7"/>
  <c r="SY309" i="7"/>
  <c r="SX309" i="7"/>
  <c r="SW309" i="7"/>
  <c r="SV309" i="7"/>
  <c r="SU309" i="7"/>
  <c r="ST309" i="7"/>
  <c r="SS309" i="7"/>
  <c r="SR309" i="7"/>
  <c r="SQ309" i="7"/>
  <c r="SP309" i="7"/>
  <c r="SO309" i="7"/>
  <c r="SN309" i="7"/>
  <c r="SM309" i="7"/>
  <c r="SL309" i="7"/>
  <c r="SK309" i="7"/>
  <c r="SJ309" i="7"/>
  <c r="SI309" i="7"/>
  <c r="SH309" i="7"/>
  <c r="SG309" i="7"/>
  <c r="SF309" i="7"/>
  <c r="SE309" i="7"/>
  <c r="SD309" i="7"/>
  <c r="SC309" i="7"/>
  <c r="SB309" i="7"/>
  <c r="SA309" i="7"/>
  <c r="RZ309" i="7"/>
  <c r="RY309" i="7"/>
  <c r="RX309" i="7"/>
  <c r="RW309" i="7"/>
  <c r="RV309" i="7"/>
  <c r="RU309" i="7"/>
  <c r="RT309" i="7"/>
  <c r="RS309" i="7"/>
  <c r="RR309" i="7"/>
  <c r="RQ309" i="7"/>
  <c r="RP309" i="7"/>
  <c r="RO309" i="7"/>
  <c r="RN309" i="7"/>
  <c r="RM309" i="7"/>
  <c r="RL309" i="7"/>
  <c r="RK309" i="7"/>
  <c r="RJ309" i="7"/>
  <c r="RI309" i="7"/>
  <c r="RH309" i="7"/>
  <c r="RG309" i="7"/>
  <c r="RF309" i="7"/>
  <c r="RE309" i="7"/>
  <c r="RD309" i="7"/>
  <c r="RC309" i="7"/>
  <c r="RB309" i="7"/>
  <c r="RA309" i="7"/>
  <c r="QZ309" i="7"/>
  <c r="QY309" i="7"/>
  <c r="QX309" i="7"/>
  <c r="QW309" i="7"/>
  <c r="QV309" i="7"/>
  <c r="QU309" i="7"/>
  <c r="QT309" i="7"/>
  <c r="QS309" i="7"/>
  <c r="QR309" i="7"/>
  <c r="QQ309" i="7"/>
  <c r="QP309" i="7"/>
  <c r="QO309" i="7"/>
  <c r="QN309" i="7"/>
  <c r="QM309" i="7"/>
  <c r="QL309" i="7"/>
  <c r="QK309" i="7"/>
  <c r="QJ309" i="7"/>
  <c r="QI309" i="7"/>
  <c r="QH309" i="7"/>
  <c r="QG309" i="7"/>
  <c r="QF309" i="7"/>
  <c r="QE309" i="7"/>
  <c r="QD309" i="7"/>
  <c r="QC309" i="7"/>
  <c r="QB309" i="7"/>
  <c r="QA309" i="7"/>
  <c r="PZ309" i="7"/>
  <c r="PY309" i="7"/>
  <c r="PX309" i="7"/>
  <c r="PW309" i="7"/>
  <c r="PV309" i="7"/>
  <c r="PU309" i="7"/>
  <c r="PS309" i="7"/>
  <c r="PR309" i="7"/>
  <c r="PQ309" i="7"/>
  <c r="PP309" i="7"/>
  <c r="PO309" i="7"/>
  <c r="PN309" i="7"/>
  <c r="PM309" i="7"/>
  <c r="PL309" i="7"/>
  <c r="PK309" i="7"/>
  <c r="PJ309" i="7"/>
  <c r="PI309" i="7"/>
  <c r="PH309" i="7"/>
  <c r="PG309" i="7"/>
  <c r="PF309" i="7"/>
  <c r="PE309" i="7"/>
  <c r="PD309" i="7"/>
  <c r="PC309" i="7"/>
  <c r="PB309" i="7"/>
  <c r="PA309" i="7"/>
  <c r="OZ309" i="7"/>
  <c r="OY309" i="7"/>
  <c r="OX309" i="7"/>
  <c r="OW309" i="7"/>
  <c r="OV309" i="7"/>
  <c r="OU309" i="7"/>
  <c r="OT309" i="7"/>
  <c r="OS309" i="7"/>
  <c r="OR309" i="7"/>
  <c r="OQ309" i="7"/>
  <c r="OP309" i="7"/>
  <c r="OO309" i="7"/>
  <c r="ON309" i="7"/>
  <c r="OM309" i="7"/>
  <c r="OL309" i="7"/>
  <c r="OK309" i="7"/>
  <c r="OJ309" i="7"/>
  <c r="OI309" i="7"/>
  <c r="OH309" i="7"/>
  <c r="OG309" i="7"/>
  <c r="OF309" i="7"/>
  <c r="OE309" i="7"/>
  <c r="OD309" i="7"/>
  <c r="OC309" i="7"/>
  <c r="OB309" i="7"/>
  <c r="OA309" i="7"/>
  <c r="NZ309" i="7"/>
  <c r="NY309" i="7"/>
  <c r="NX309" i="7"/>
  <c r="NW309" i="7"/>
  <c r="NV309" i="7"/>
  <c r="NU309" i="7"/>
  <c r="NT309" i="7"/>
  <c r="NS309" i="7"/>
  <c r="NR309" i="7"/>
  <c r="NQ309" i="7"/>
  <c r="NP309" i="7"/>
  <c r="NO309" i="7"/>
  <c r="NN309" i="7"/>
  <c r="NM309" i="7"/>
  <c r="NL309" i="7"/>
  <c r="NK309" i="7"/>
  <c r="NJ309" i="7"/>
  <c r="NI309" i="7"/>
  <c r="NH309" i="7"/>
  <c r="NG309" i="7"/>
  <c r="NF309" i="7"/>
  <c r="NE309" i="7"/>
  <c r="ND309" i="7"/>
  <c r="NC309" i="7"/>
  <c r="NB309" i="7"/>
  <c r="NA309" i="7"/>
  <c r="MZ309" i="7"/>
  <c r="MY309" i="7"/>
  <c r="MX309" i="7"/>
  <c r="MW309" i="7"/>
  <c r="MV309" i="7"/>
  <c r="MU309" i="7"/>
  <c r="MT309" i="7"/>
  <c r="MS309" i="7"/>
  <c r="MR309" i="7"/>
  <c r="MQ309" i="7"/>
  <c r="MP309" i="7"/>
  <c r="MO309" i="7"/>
  <c r="MN309" i="7"/>
  <c r="MM309" i="7"/>
  <c r="ML309" i="7"/>
  <c r="MK309" i="7"/>
  <c r="MJ309" i="7"/>
  <c r="MI309" i="7"/>
  <c r="MH309" i="7"/>
  <c r="MG309" i="7"/>
  <c r="MF309" i="7"/>
  <c r="ME309" i="7"/>
  <c r="MD309" i="7"/>
  <c r="MC309" i="7"/>
  <c r="MB309" i="7"/>
  <c r="MA309" i="7"/>
  <c r="LZ309" i="7"/>
  <c r="LY309" i="7"/>
  <c r="LX309" i="7"/>
  <c r="LW309" i="7"/>
  <c r="LV309" i="7"/>
  <c r="LU309" i="7"/>
  <c r="LT309" i="7"/>
  <c r="LS309" i="7"/>
  <c r="LR309" i="7"/>
  <c r="LQ309" i="7"/>
  <c r="LP309" i="7"/>
  <c r="LO309" i="7"/>
  <c r="LN309" i="7"/>
  <c r="LM309" i="7"/>
  <c r="LL309" i="7"/>
  <c r="LK309" i="7"/>
  <c r="LJ309" i="7"/>
  <c r="LI309" i="7"/>
  <c r="LH309" i="7"/>
  <c r="LG309" i="7"/>
  <c r="LF309" i="7"/>
  <c r="LE309" i="7"/>
  <c r="LD309" i="7"/>
  <c r="LC309" i="7"/>
  <c r="LB309" i="7"/>
  <c r="LA309" i="7"/>
  <c r="KZ309" i="7"/>
  <c r="KY309" i="7"/>
  <c r="KX309" i="7"/>
  <c r="KW309" i="7"/>
  <c r="KV309" i="7"/>
  <c r="KU309" i="7"/>
  <c r="KT309" i="7"/>
  <c r="KS309" i="7"/>
  <c r="KR309" i="7"/>
  <c r="KQ309" i="7"/>
  <c r="KP309" i="7"/>
  <c r="KO309" i="7"/>
  <c r="KN309" i="7"/>
  <c r="KM309" i="7"/>
  <c r="KL309" i="7"/>
  <c r="KK309" i="7"/>
  <c r="KJ309" i="7"/>
  <c r="KI309" i="7"/>
  <c r="KH309" i="7"/>
  <c r="KG309" i="7"/>
  <c r="KF309" i="7"/>
  <c r="KE309" i="7"/>
  <c r="KD309" i="7"/>
  <c r="KC309" i="7"/>
  <c r="KB309" i="7"/>
  <c r="KA309" i="7"/>
  <c r="JZ309" i="7"/>
  <c r="JY309" i="7"/>
  <c r="JX309" i="7"/>
  <c r="JW309" i="7"/>
  <c r="JV309" i="7"/>
  <c r="JU309" i="7"/>
  <c r="JT309" i="7"/>
  <c r="JS309" i="7"/>
  <c r="JR309" i="7"/>
  <c r="JQ309" i="7"/>
  <c r="JP309" i="7"/>
  <c r="JO309" i="7"/>
  <c r="JN309" i="7"/>
  <c r="JM309" i="7"/>
  <c r="JL309" i="7"/>
  <c r="JK309" i="7"/>
  <c r="JJ309" i="7"/>
  <c r="JI309" i="7"/>
  <c r="JH309" i="7"/>
  <c r="JG309" i="7"/>
  <c r="JF309" i="7"/>
  <c r="JE309" i="7"/>
  <c r="JD309" i="7"/>
  <c r="JC309" i="7"/>
  <c r="JB309" i="7"/>
  <c r="JA309" i="7"/>
  <c r="IZ309" i="7"/>
  <c r="IY309" i="7"/>
  <c r="IX309" i="7"/>
  <c r="IW309" i="7"/>
  <c r="IV309" i="7"/>
  <c r="IU309" i="7"/>
  <c r="IT309" i="7"/>
  <c r="IS309" i="7"/>
  <c r="IR309" i="7"/>
  <c r="IQ309" i="7"/>
  <c r="IP309" i="7"/>
  <c r="IO309" i="7"/>
  <c r="IN309" i="7"/>
  <c r="IM309" i="7"/>
  <c r="IL309" i="7"/>
  <c r="IK309" i="7"/>
  <c r="IJ309" i="7"/>
  <c r="II309" i="7"/>
  <c r="IH309" i="7"/>
  <c r="IG309" i="7"/>
  <c r="IF309" i="7"/>
  <c r="IE309" i="7"/>
  <c r="ID309" i="7"/>
  <c r="IC309" i="7"/>
  <c r="IB309" i="7"/>
  <c r="IA309" i="7"/>
  <c r="HZ309" i="7"/>
  <c r="HY309" i="7"/>
  <c r="HX309" i="7"/>
  <c r="HW309" i="7"/>
  <c r="HV309" i="7"/>
  <c r="HU309" i="7"/>
  <c r="HT309" i="7"/>
  <c r="HS309" i="7"/>
  <c r="HR309" i="7"/>
  <c r="HQ309" i="7"/>
  <c r="HP309" i="7"/>
  <c r="HO309" i="7"/>
  <c r="HN309" i="7"/>
  <c r="HM309" i="7"/>
  <c r="HL309" i="7"/>
  <c r="HK309" i="7"/>
  <c r="HJ309" i="7"/>
  <c r="HG309" i="7"/>
  <c r="HF309" i="7"/>
  <c r="HE309" i="7"/>
  <c r="HD309" i="7"/>
  <c r="HC309" i="7"/>
  <c r="HB309" i="7"/>
  <c r="HA309" i="7"/>
  <c r="GZ309" i="7"/>
  <c r="GY309" i="7"/>
  <c r="GX309" i="7"/>
  <c r="GW309" i="7"/>
  <c r="GV309" i="7"/>
  <c r="GU309" i="7"/>
  <c r="GT309" i="7"/>
  <c r="GS309" i="7"/>
  <c r="GR309" i="7"/>
  <c r="GQ309" i="7"/>
  <c r="GP309" i="7"/>
  <c r="GO309" i="7"/>
  <c r="GN309" i="7"/>
  <c r="GM309" i="7"/>
  <c r="GL309" i="7"/>
  <c r="GK309" i="7"/>
  <c r="GJ309" i="7"/>
  <c r="GI309" i="7"/>
  <c r="GH309" i="7"/>
  <c r="GG309" i="7"/>
  <c r="GF309" i="7"/>
  <c r="GE309" i="7"/>
  <c r="GD309" i="7"/>
  <c r="GC309" i="7"/>
  <c r="GB309" i="7"/>
  <c r="GA309" i="7"/>
  <c r="FZ309" i="7"/>
  <c r="FY309" i="7"/>
  <c r="FX309" i="7"/>
  <c r="FW309" i="7"/>
  <c r="FV309" i="7"/>
  <c r="FU309" i="7"/>
  <c r="FT309" i="7"/>
  <c r="FS309" i="7"/>
  <c r="FR309" i="7"/>
  <c r="FQ309" i="7"/>
  <c r="FP309" i="7"/>
  <c r="FO309" i="7"/>
  <c r="FN309" i="7"/>
  <c r="FM309" i="7"/>
  <c r="FL309" i="7"/>
  <c r="FK309" i="7"/>
  <c r="FJ309" i="7"/>
  <c r="FI309" i="7"/>
  <c r="FH309" i="7"/>
  <c r="FG309" i="7"/>
  <c r="FF309" i="7"/>
  <c r="FE309" i="7"/>
  <c r="FD309" i="7"/>
  <c r="FC309" i="7"/>
  <c r="FB309" i="7"/>
  <c r="FA309" i="7"/>
  <c r="EZ309" i="7"/>
  <c r="EY309" i="7"/>
  <c r="EX309" i="7"/>
  <c r="EW309" i="7"/>
  <c r="EV309" i="7"/>
  <c r="EU309" i="7"/>
  <c r="ET309" i="7"/>
  <c r="ES309" i="7"/>
  <c r="ER309" i="7"/>
  <c r="EQ309" i="7"/>
  <c r="EP309" i="7"/>
  <c r="EO309" i="7"/>
  <c r="EN309" i="7"/>
  <c r="EM309" i="7"/>
  <c r="EL309" i="7"/>
  <c r="EK309" i="7"/>
  <c r="EJ309" i="7"/>
  <c r="EI309" i="7"/>
  <c r="EH309" i="7"/>
  <c r="EG309" i="7"/>
  <c r="EF309" i="7"/>
  <c r="EE309" i="7"/>
  <c r="ED309" i="7"/>
  <c r="EC309" i="7"/>
  <c r="EB309" i="7"/>
  <c r="EA309" i="7"/>
  <c r="DZ309" i="7"/>
  <c r="DY309" i="7"/>
  <c r="DX309" i="7"/>
  <c r="DW309" i="7"/>
  <c r="DV309" i="7"/>
  <c r="DU309" i="7"/>
  <c r="DT309" i="7"/>
  <c r="DS309" i="7"/>
  <c r="DR309" i="7"/>
  <c r="DQ309" i="7"/>
  <c r="DP309" i="7"/>
  <c r="DO309" i="7"/>
  <c r="DN309" i="7"/>
  <c r="DM309" i="7"/>
  <c r="DL309" i="7"/>
  <c r="DK309" i="7"/>
  <c r="DJ309" i="7"/>
  <c r="DI309" i="7"/>
  <c r="DH309" i="7"/>
  <c r="DG309" i="7"/>
  <c r="DF309" i="7"/>
  <c r="DE309" i="7"/>
  <c r="DD309" i="7"/>
  <c r="DC309" i="7"/>
  <c r="DB309" i="7"/>
  <c r="DA309" i="7"/>
  <c r="CZ309" i="7"/>
  <c r="CY309" i="7"/>
  <c r="CX309" i="7"/>
  <c r="CW309" i="7"/>
  <c r="CV309" i="7"/>
  <c r="CU309" i="7"/>
  <c r="CT309" i="7"/>
  <c r="CS309" i="7"/>
  <c r="CR309" i="7"/>
  <c r="CQ309" i="7"/>
  <c r="CP309" i="7"/>
  <c r="CO309" i="7"/>
  <c r="CN309" i="7"/>
  <c r="CM309" i="7"/>
  <c r="CL309" i="7"/>
  <c r="CK309" i="7"/>
  <c r="CJ309" i="7"/>
  <c r="CI309" i="7"/>
  <c r="CH309" i="7"/>
  <c r="CG309" i="7"/>
  <c r="CF309" i="7"/>
  <c r="CE309" i="7"/>
  <c r="CD309" i="7"/>
  <c r="CC309" i="7"/>
  <c r="CB309" i="7"/>
  <c r="CA309" i="7"/>
  <c r="BZ309" i="7"/>
  <c r="BY309" i="7"/>
  <c r="BX309" i="7"/>
  <c r="BW309" i="7"/>
  <c r="BV309" i="7"/>
  <c r="BU309" i="7"/>
  <c r="BT309" i="7"/>
  <c r="BS309" i="7"/>
  <c r="BR309" i="7"/>
  <c r="BQ309" i="7"/>
  <c r="BP309" i="7"/>
  <c r="BO309" i="7"/>
  <c r="BN309" i="7"/>
  <c r="BM309" i="7"/>
  <c r="BL309" i="7"/>
  <c r="BK309" i="7"/>
  <c r="BJ309" i="7"/>
  <c r="BI309" i="7"/>
  <c r="BH309" i="7"/>
  <c r="BG309" i="7"/>
  <c r="BF309" i="7"/>
  <c r="BE309" i="7"/>
  <c r="BD309" i="7"/>
  <c r="BC309" i="7"/>
  <c r="BB309" i="7"/>
  <c r="BA309" i="7"/>
  <c r="AZ309" i="7"/>
  <c r="AY309" i="7"/>
  <c r="AX309" i="7"/>
  <c r="AW309" i="7"/>
  <c r="AV309" i="7"/>
  <c r="AU309" i="7"/>
  <c r="AT309" i="7"/>
  <c r="AS309" i="7"/>
  <c r="AR309" i="7"/>
  <c r="AQ309" i="7"/>
  <c r="AP309" i="7"/>
  <c r="AO309" i="7"/>
  <c r="AN309" i="7"/>
  <c r="AM309" i="7"/>
  <c r="AL309" i="7"/>
  <c r="AK309" i="7"/>
  <c r="AJ309" i="7"/>
  <c r="AI309" i="7"/>
  <c r="AH309" i="7"/>
  <c r="AG309" i="7"/>
  <c r="AF309" i="7"/>
  <c r="AE309" i="7"/>
  <c r="AD309" i="7"/>
  <c r="AC309" i="7"/>
  <c r="AB309" i="7"/>
  <c r="AA309" i="7"/>
  <c r="Z309" i="7"/>
  <c r="Y309" i="7"/>
  <c r="X309" i="7"/>
  <c r="W309" i="7"/>
  <c r="V309" i="7"/>
  <c r="U309" i="7"/>
  <c r="T309" i="7"/>
  <c r="S309" i="7"/>
  <c r="R309" i="7"/>
  <c r="Q309" i="7"/>
  <c r="P309" i="7"/>
  <c r="O309" i="7"/>
  <c r="N309" i="7"/>
  <c r="M309" i="7"/>
  <c r="L309" i="7"/>
  <c r="K309" i="7"/>
  <c r="J309" i="7"/>
  <c r="I309" i="7"/>
  <c r="H309" i="7"/>
  <c r="G309" i="7"/>
  <c r="F309" i="7"/>
  <c r="E309" i="7"/>
  <c r="D309" i="7"/>
  <c r="UF308" i="7"/>
  <c r="UE308" i="7"/>
  <c r="UD308" i="7"/>
  <c r="UC308" i="7"/>
  <c r="UB308" i="7"/>
  <c r="UA308" i="7"/>
  <c r="TZ308" i="7"/>
  <c r="TY308" i="7"/>
  <c r="TX308" i="7"/>
  <c r="TW308" i="7"/>
  <c r="TV308" i="7"/>
  <c r="TU308" i="7"/>
  <c r="TT308" i="7"/>
  <c r="TS308" i="7"/>
  <c r="TR308" i="7"/>
  <c r="TQ308" i="7"/>
  <c r="TP308" i="7"/>
  <c r="TO308" i="7"/>
  <c r="TN308" i="7"/>
  <c r="TM308" i="7"/>
  <c r="TL308" i="7"/>
  <c r="TK308" i="7"/>
  <c r="TH308" i="7"/>
  <c r="TG308" i="7"/>
  <c r="TF308" i="7"/>
  <c r="TE308" i="7"/>
  <c r="TD308" i="7"/>
  <c r="TC308" i="7"/>
  <c r="TB308" i="7"/>
  <c r="TA308" i="7"/>
  <c r="SZ308" i="7"/>
  <c r="SY308" i="7"/>
  <c r="SX308" i="7"/>
  <c r="SW308" i="7"/>
  <c r="SV308" i="7"/>
  <c r="SU308" i="7"/>
  <c r="ST308" i="7"/>
  <c r="SS308" i="7"/>
  <c r="SR308" i="7"/>
  <c r="SQ308" i="7"/>
  <c r="SP308" i="7"/>
  <c r="SO308" i="7"/>
  <c r="SN308" i="7"/>
  <c r="SM308" i="7"/>
  <c r="SL308" i="7"/>
  <c r="SK308" i="7"/>
  <c r="SJ308" i="7"/>
  <c r="SI308" i="7"/>
  <c r="SH308" i="7"/>
  <c r="SG308" i="7"/>
  <c r="SF308" i="7"/>
  <c r="SE308" i="7"/>
  <c r="SD308" i="7"/>
  <c r="SC308" i="7"/>
  <c r="SB308" i="7"/>
  <c r="SA308" i="7"/>
  <c r="RZ308" i="7"/>
  <c r="RY308" i="7"/>
  <c r="RX308" i="7"/>
  <c r="RW308" i="7"/>
  <c r="RV308" i="7"/>
  <c r="RU308" i="7"/>
  <c r="RT308" i="7"/>
  <c r="RS308" i="7"/>
  <c r="RR308" i="7"/>
  <c r="RQ308" i="7"/>
  <c r="RP308" i="7"/>
  <c r="RO308" i="7"/>
  <c r="RN308" i="7"/>
  <c r="RM308" i="7"/>
  <c r="RL308" i="7"/>
  <c r="RK308" i="7"/>
  <c r="RJ308" i="7"/>
  <c r="RI308" i="7"/>
  <c r="RH308" i="7"/>
  <c r="RG308" i="7"/>
  <c r="RF308" i="7"/>
  <c r="RE308" i="7"/>
  <c r="RD308" i="7"/>
  <c r="RC308" i="7"/>
  <c r="RB308" i="7"/>
  <c r="RA308" i="7"/>
  <c r="QZ308" i="7"/>
  <c r="QY308" i="7"/>
  <c r="QX308" i="7"/>
  <c r="QW308" i="7"/>
  <c r="QV308" i="7"/>
  <c r="QU308" i="7"/>
  <c r="QT308" i="7"/>
  <c r="QS308" i="7"/>
  <c r="QR308" i="7"/>
  <c r="QQ308" i="7"/>
  <c r="QP308" i="7"/>
  <c r="QO308" i="7"/>
  <c r="QN308" i="7"/>
  <c r="QM308" i="7"/>
  <c r="QL308" i="7"/>
  <c r="QK308" i="7"/>
  <c r="QJ308" i="7"/>
  <c r="QI308" i="7"/>
  <c r="QH308" i="7"/>
  <c r="QG308" i="7"/>
  <c r="QF308" i="7"/>
  <c r="QE308" i="7"/>
  <c r="QD308" i="7"/>
  <c r="QC308" i="7"/>
  <c r="QB308" i="7"/>
  <c r="QA308" i="7"/>
  <c r="PZ308" i="7"/>
  <c r="PY308" i="7"/>
  <c r="PX308" i="7"/>
  <c r="PW308" i="7"/>
  <c r="PV308" i="7"/>
  <c r="PU308" i="7"/>
  <c r="PT308" i="7"/>
  <c r="PS308" i="7"/>
  <c r="PR308" i="7"/>
  <c r="PQ308" i="7"/>
  <c r="PP308" i="7"/>
  <c r="PO308" i="7"/>
  <c r="PN308" i="7"/>
  <c r="PM308" i="7"/>
  <c r="PL308" i="7"/>
  <c r="PK308" i="7"/>
  <c r="PJ308" i="7"/>
  <c r="PI308" i="7"/>
  <c r="PH308" i="7"/>
  <c r="PG308" i="7"/>
  <c r="PF308" i="7"/>
  <c r="PE308" i="7"/>
  <c r="PD308" i="7"/>
  <c r="PC308" i="7"/>
  <c r="PB308" i="7"/>
  <c r="PA308" i="7"/>
  <c r="OZ308" i="7"/>
  <c r="OY308" i="7"/>
  <c r="OX308" i="7"/>
  <c r="OW308" i="7"/>
  <c r="OV308" i="7"/>
  <c r="OU308" i="7"/>
  <c r="OT308" i="7"/>
  <c r="OS308" i="7"/>
  <c r="OR308" i="7"/>
  <c r="OQ308" i="7"/>
  <c r="OP308" i="7"/>
  <c r="OO308" i="7"/>
  <c r="ON308" i="7"/>
  <c r="OM308" i="7"/>
  <c r="OL308" i="7"/>
  <c r="OK308" i="7"/>
  <c r="OJ308" i="7"/>
  <c r="OI308" i="7"/>
  <c r="OH308" i="7"/>
  <c r="OG308" i="7"/>
  <c r="OF308" i="7"/>
  <c r="OE308" i="7"/>
  <c r="OD308" i="7"/>
  <c r="OC308" i="7"/>
  <c r="OB308" i="7"/>
  <c r="OA308" i="7"/>
  <c r="NZ308" i="7"/>
  <c r="NY308" i="7"/>
  <c r="NX308" i="7"/>
  <c r="NW308" i="7"/>
  <c r="NV308" i="7"/>
  <c r="NU308" i="7"/>
  <c r="NT308" i="7"/>
  <c r="NS308" i="7"/>
  <c r="NR308" i="7"/>
  <c r="NQ308" i="7"/>
  <c r="NP308" i="7"/>
  <c r="NO308" i="7"/>
  <c r="NN308" i="7"/>
  <c r="NM308" i="7"/>
  <c r="NL308" i="7"/>
  <c r="NK308" i="7"/>
  <c r="NJ308" i="7"/>
  <c r="NI308" i="7"/>
  <c r="NH308" i="7"/>
  <c r="NG308" i="7"/>
  <c r="NF308" i="7"/>
  <c r="NE308" i="7"/>
  <c r="ND308" i="7"/>
  <c r="NC308" i="7"/>
  <c r="NB308" i="7"/>
  <c r="NA308" i="7"/>
  <c r="MZ308" i="7"/>
  <c r="MY308" i="7"/>
  <c r="MX308" i="7"/>
  <c r="MW308" i="7"/>
  <c r="MV308" i="7"/>
  <c r="MU308" i="7"/>
  <c r="MT308" i="7"/>
  <c r="MS308" i="7"/>
  <c r="MR308" i="7"/>
  <c r="MQ308" i="7"/>
  <c r="MP308" i="7"/>
  <c r="MO308" i="7"/>
  <c r="MN308" i="7"/>
  <c r="MM308" i="7"/>
  <c r="ML308" i="7"/>
  <c r="MK308" i="7"/>
  <c r="MJ308" i="7"/>
  <c r="MI308" i="7"/>
  <c r="MH308" i="7"/>
  <c r="MG308" i="7"/>
  <c r="MF308" i="7"/>
  <c r="ME308" i="7"/>
  <c r="MD308" i="7"/>
  <c r="MC308" i="7"/>
  <c r="MB308" i="7"/>
  <c r="MA308" i="7"/>
  <c r="LZ308" i="7"/>
  <c r="LY308" i="7"/>
  <c r="LX308" i="7"/>
  <c r="LW308" i="7"/>
  <c r="LV308" i="7"/>
  <c r="LU308" i="7"/>
  <c r="LT308" i="7"/>
  <c r="LS308" i="7"/>
  <c r="LR308" i="7"/>
  <c r="LQ308" i="7"/>
  <c r="LP308" i="7"/>
  <c r="LO308" i="7"/>
  <c r="LN308" i="7"/>
  <c r="LM308" i="7"/>
  <c r="LL308" i="7"/>
  <c r="LK308" i="7"/>
  <c r="LJ308" i="7"/>
  <c r="LI308" i="7"/>
  <c r="LH308" i="7"/>
  <c r="LG308" i="7"/>
  <c r="LF308" i="7"/>
  <c r="LE308" i="7"/>
  <c r="LD308" i="7"/>
  <c r="LC308" i="7"/>
  <c r="LB308" i="7"/>
  <c r="LA308" i="7"/>
  <c r="KZ308" i="7"/>
  <c r="KY308" i="7"/>
  <c r="KX308" i="7"/>
  <c r="KW308" i="7"/>
  <c r="KV308" i="7"/>
  <c r="KU308" i="7"/>
  <c r="KT308" i="7"/>
  <c r="KS308" i="7"/>
  <c r="KR308" i="7"/>
  <c r="KQ308" i="7"/>
  <c r="KP308" i="7"/>
  <c r="KO308" i="7"/>
  <c r="KN308" i="7"/>
  <c r="KM308" i="7"/>
  <c r="KL308" i="7"/>
  <c r="KK308" i="7"/>
  <c r="KJ308" i="7"/>
  <c r="KI308" i="7"/>
  <c r="KH308" i="7"/>
  <c r="KG308" i="7"/>
  <c r="KF308" i="7"/>
  <c r="KE308" i="7"/>
  <c r="KD308" i="7"/>
  <c r="KC308" i="7"/>
  <c r="KB308" i="7"/>
  <c r="KA308" i="7"/>
  <c r="JZ308" i="7"/>
  <c r="JY308" i="7"/>
  <c r="JX308" i="7"/>
  <c r="JW308" i="7"/>
  <c r="JV308" i="7"/>
  <c r="JU308" i="7"/>
  <c r="JT308" i="7"/>
  <c r="JS308" i="7"/>
  <c r="JR308" i="7"/>
  <c r="JQ308" i="7"/>
  <c r="JP308" i="7"/>
  <c r="JO308" i="7"/>
  <c r="JN308" i="7"/>
  <c r="JM308" i="7"/>
  <c r="JL308" i="7"/>
  <c r="JK308" i="7"/>
  <c r="JJ308" i="7"/>
  <c r="JI308" i="7"/>
  <c r="JH308" i="7"/>
  <c r="JG308" i="7"/>
  <c r="JF308" i="7"/>
  <c r="JE308" i="7"/>
  <c r="JD308" i="7"/>
  <c r="JC308" i="7"/>
  <c r="JB308" i="7"/>
  <c r="JA308" i="7"/>
  <c r="IZ308" i="7"/>
  <c r="IY308" i="7"/>
  <c r="IX308" i="7"/>
  <c r="IW308" i="7"/>
  <c r="IV308" i="7"/>
  <c r="IU308" i="7"/>
  <c r="IT308" i="7"/>
  <c r="IS308" i="7"/>
  <c r="IR308" i="7"/>
  <c r="IQ308" i="7"/>
  <c r="IP308" i="7"/>
  <c r="IO308" i="7"/>
  <c r="IN308" i="7"/>
  <c r="IM308" i="7"/>
  <c r="IL308" i="7"/>
  <c r="IK308" i="7"/>
  <c r="IJ308" i="7"/>
  <c r="II308" i="7"/>
  <c r="IH308" i="7"/>
  <c r="IG308" i="7"/>
  <c r="IF308" i="7"/>
  <c r="IE308" i="7"/>
  <c r="ID308" i="7"/>
  <c r="IC308" i="7"/>
  <c r="IB308" i="7"/>
  <c r="IA308" i="7"/>
  <c r="HZ308" i="7"/>
  <c r="HY308" i="7"/>
  <c r="HX308" i="7"/>
  <c r="HW308" i="7"/>
  <c r="HV308" i="7"/>
  <c r="HU308" i="7"/>
  <c r="HT308" i="7"/>
  <c r="HS308" i="7"/>
  <c r="HR308" i="7"/>
  <c r="HQ308" i="7"/>
  <c r="HP308" i="7"/>
  <c r="HO308" i="7"/>
  <c r="HN308" i="7"/>
  <c r="HM308" i="7"/>
  <c r="HL308" i="7"/>
  <c r="HK308" i="7"/>
  <c r="HJ308" i="7"/>
  <c r="HG308" i="7"/>
  <c r="HF308" i="7"/>
  <c r="HE308" i="7"/>
  <c r="HD308" i="7"/>
  <c r="HC308" i="7"/>
  <c r="HB308" i="7"/>
  <c r="HA308" i="7"/>
  <c r="GZ308" i="7"/>
  <c r="GY308" i="7"/>
  <c r="GX308" i="7"/>
  <c r="GW308" i="7"/>
  <c r="GV308" i="7"/>
  <c r="GU308" i="7"/>
  <c r="GT308" i="7"/>
  <c r="GS308" i="7"/>
  <c r="GR308" i="7"/>
  <c r="GQ308" i="7"/>
  <c r="GP308" i="7"/>
  <c r="GO308" i="7"/>
  <c r="GN308" i="7"/>
  <c r="GM308" i="7"/>
  <c r="GL308" i="7"/>
  <c r="GK308" i="7"/>
  <c r="GJ308" i="7"/>
  <c r="GI308" i="7"/>
  <c r="GH308" i="7"/>
  <c r="GG308" i="7"/>
  <c r="GF308" i="7"/>
  <c r="GE308" i="7"/>
  <c r="GD308" i="7"/>
  <c r="GC308" i="7"/>
  <c r="GB308" i="7"/>
  <c r="GA308" i="7"/>
  <c r="FZ308" i="7"/>
  <c r="FY308" i="7"/>
  <c r="FX308" i="7"/>
  <c r="FW308" i="7"/>
  <c r="FV308" i="7"/>
  <c r="FU308" i="7"/>
  <c r="FT308" i="7"/>
  <c r="FS308" i="7"/>
  <c r="FR308" i="7"/>
  <c r="FQ308" i="7"/>
  <c r="FP308" i="7"/>
  <c r="FO308" i="7"/>
  <c r="FN308" i="7"/>
  <c r="FM308" i="7"/>
  <c r="FL308" i="7"/>
  <c r="FK308" i="7"/>
  <c r="FJ308" i="7"/>
  <c r="FI308" i="7"/>
  <c r="FH308" i="7"/>
  <c r="FG308" i="7"/>
  <c r="FF308" i="7"/>
  <c r="FE308" i="7"/>
  <c r="FD308" i="7"/>
  <c r="FC308" i="7"/>
  <c r="FB308" i="7"/>
  <c r="FA308" i="7"/>
  <c r="EZ308" i="7"/>
  <c r="EY308" i="7"/>
  <c r="EX308" i="7"/>
  <c r="EW308" i="7"/>
  <c r="EV308" i="7"/>
  <c r="EU308" i="7"/>
  <c r="ET308" i="7"/>
  <c r="ES308" i="7"/>
  <c r="ER308" i="7"/>
  <c r="EQ308" i="7"/>
  <c r="EP308" i="7"/>
  <c r="EO308" i="7"/>
  <c r="EN308" i="7"/>
  <c r="EM308" i="7"/>
  <c r="EL308" i="7"/>
  <c r="EK308" i="7"/>
  <c r="EJ308" i="7"/>
  <c r="EI308" i="7"/>
  <c r="EH308" i="7"/>
  <c r="EG308" i="7"/>
  <c r="EF308" i="7"/>
  <c r="EE308" i="7"/>
  <c r="ED308" i="7"/>
  <c r="EC308" i="7"/>
  <c r="EB308" i="7"/>
  <c r="EA308" i="7"/>
  <c r="DZ308" i="7"/>
  <c r="DY308" i="7"/>
  <c r="DX308" i="7"/>
  <c r="DW308" i="7"/>
  <c r="DV308" i="7"/>
  <c r="DU308" i="7"/>
  <c r="DT308" i="7"/>
  <c r="DS308" i="7"/>
  <c r="DR308" i="7"/>
  <c r="DQ308" i="7"/>
  <c r="DP308" i="7"/>
  <c r="DO308" i="7"/>
  <c r="DN308" i="7"/>
  <c r="DM308" i="7"/>
  <c r="DL308" i="7"/>
  <c r="DK308" i="7"/>
  <c r="DJ308" i="7"/>
  <c r="DI308" i="7"/>
  <c r="DH308" i="7"/>
  <c r="DG308" i="7"/>
  <c r="DF308" i="7"/>
  <c r="DE308" i="7"/>
  <c r="DD308" i="7"/>
  <c r="DC308" i="7"/>
  <c r="DB308" i="7"/>
  <c r="DA308" i="7"/>
  <c r="CZ308" i="7"/>
  <c r="CY308" i="7"/>
  <c r="CX308" i="7"/>
  <c r="CW308" i="7"/>
  <c r="CV308" i="7"/>
  <c r="CU308" i="7"/>
  <c r="CT308" i="7"/>
  <c r="CS308" i="7"/>
  <c r="CR308" i="7"/>
  <c r="CQ308" i="7"/>
  <c r="CP308" i="7"/>
  <c r="CO308" i="7"/>
  <c r="CN308" i="7"/>
  <c r="CM308" i="7"/>
  <c r="CL308" i="7"/>
  <c r="CK308" i="7"/>
  <c r="CJ308" i="7"/>
  <c r="CI308" i="7"/>
  <c r="CH308" i="7"/>
  <c r="CG308" i="7"/>
  <c r="CF308" i="7"/>
  <c r="CE308" i="7"/>
  <c r="CD308" i="7"/>
  <c r="CC308" i="7"/>
  <c r="CB308" i="7"/>
  <c r="CA308" i="7"/>
  <c r="BZ308" i="7"/>
  <c r="BY308" i="7"/>
  <c r="BX308" i="7"/>
  <c r="BW308" i="7"/>
  <c r="BV308" i="7"/>
  <c r="BU308" i="7"/>
  <c r="BT308" i="7"/>
  <c r="BS308" i="7"/>
  <c r="BR308" i="7"/>
  <c r="BQ308" i="7"/>
  <c r="BP308" i="7"/>
  <c r="BO308" i="7"/>
  <c r="BN308" i="7"/>
  <c r="BM308" i="7"/>
  <c r="BL308" i="7"/>
  <c r="BK308" i="7"/>
  <c r="BJ308" i="7"/>
  <c r="BI308" i="7"/>
  <c r="BH308" i="7"/>
  <c r="BG308" i="7"/>
  <c r="BF308" i="7"/>
  <c r="BE308" i="7"/>
  <c r="BD308" i="7"/>
  <c r="BC308" i="7"/>
  <c r="BB308" i="7"/>
  <c r="BA308" i="7"/>
  <c r="AZ308" i="7"/>
  <c r="AY308" i="7"/>
  <c r="AX308" i="7"/>
  <c r="AW308" i="7"/>
  <c r="AV308" i="7"/>
  <c r="AU308" i="7"/>
  <c r="AT308" i="7"/>
  <c r="AS308" i="7"/>
  <c r="AR308" i="7"/>
  <c r="AQ308" i="7"/>
  <c r="AP308" i="7"/>
  <c r="AO308" i="7"/>
  <c r="AN308" i="7"/>
  <c r="AM308" i="7"/>
  <c r="AL308" i="7"/>
  <c r="AK308" i="7"/>
  <c r="AJ308" i="7"/>
  <c r="AI308" i="7"/>
  <c r="AH308" i="7"/>
  <c r="AG308" i="7"/>
  <c r="AF308" i="7"/>
  <c r="AE308" i="7"/>
  <c r="AD308" i="7"/>
  <c r="AC308" i="7"/>
  <c r="AB308" i="7"/>
  <c r="AA308" i="7"/>
  <c r="Z308" i="7"/>
  <c r="Y308" i="7"/>
  <c r="X308" i="7"/>
  <c r="W308" i="7"/>
  <c r="V308" i="7"/>
  <c r="U308" i="7"/>
  <c r="T308" i="7"/>
  <c r="S308" i="7"/>
  <c r="R308" i="7"/>
  <c r="Q308" i="7"/>
  <c r="P308" i="7"/>
  <c r="O308" i="7"/>
  <c r="N308" i="7"/>
  <c r="M308" i="7"/>
  <c r="L308" i="7"/>
  <c r="K308" i="7"/>
  <c r="J308" i="7"/>
  <c r="I308" i="7"/>
  <c r="H308" i="7"/>
  <c r="G308" i="7"/>
  <c r="F308" i="7"/>
  <c r="E308" i="7"/>
  <c r="D308" i="7"/>
  <c r="UF307" i="7"/>
  <c r="UE307" i="7"/>
  <c r="UD307" i="7"/>
  <c r="UC307" i="7"/>
  <c r="UB307" i="7"/>
  <c r="UA307" i="7"/>
  <c r="TZ307" i="7"/>
  <c r="TY307" i="7"/>
  <c r="TX307" i="7"/>
  <c r="TW307" i="7"/>
  <c r="TV307" i="7"/>
  <c r="TU307" i="7"/>
  <c r="TT307" i="7"/>
  <c r="TS307" i="7"/>
  <c r="TR307" i="7"/>
  <c r="TQ307" i="7"/>
  <c r="TP307" i="7"/>
  <c r="TO307" i="7"/>
  <c r="TN307" i="7"/>
  <c r="TM307" i="7"/>
  <c r="TL307" i="7"/>
  <c r="TK307" i="7"/>
  <c r="TH307" i="7"/>
  <c r="TG307" i="7"/>
  <c r="TF307" i="7"/>
  <c r="TE307" i="7"/>
  <c r="TD307" i="7"/>
  <c r="TC307" i="7"/>
  <c r="TB307" i="7"/>
  <c r="TA307" i="7"/>
  <c r="SZ307" i="7"/>
  <c r="SY307" i="7"/>
  <c r="SX307" i="7"/>
  <c r="SW307" i="7"/>
  <c r="SV307" i="7"/>
  <c r="SU307" i="7"/>
  <c r="ST307" i="7"/>
  <c r="SS307" i="7"/>
  <c r="SR307" i="7"/>
  <c r="SQ307" i="7"/>
  <c r="SP307" i="7"/>
  <c r="SO307" i="7"/>
  <c r="SN307" i="7"/>
  <c r="SM307" i="7"/>
  <c r="SL307" i="7"/>
  <c r="SK307" i="7"/>
  <c r="SJ307" i="7"/>
  <c r="SI307" i="7"/>
  <c r="SH307" i="7"/>
  <c r="SG307" i="7"/>
  <c r="SF307" i="7"/>
  <c r="SE307" i="7"/>
  <c r="SD307" i="7"/>
  <c r="SC307" i="7"/>
  <c r="SB307" i="7"/>
  <c r="SA307" i="7"/>
  <c r="RZ307" i="7"/>
  <c r="RY307" i="7"/>
  <c r="RX307" i="7"/>
  <c r="RW307" i="7"/>
  <c r="RV307" i="7"/>
  <c r="RU307" i="7"/>
  <c r="RT307" i="7"/>
  <c r="RS307" i="7"/>
  <c r="RR307" i="7"/>
  <c r="RQ307" i="7"/>
  <c r="RP307" i="7"/>
  <c r="RO307" i="7"/>
  <c r="RN307" i="7"/>
  <c r="RM307" i="7"/>
  <c r="RL307" i="7"/>
  <c r="RK307" i="7"/>
  <c r="RJ307" i="7"/>
  <c r="RI307" i="7"/>
  <c r="RH307" i="7"/>
  <c r="RG307" i="7"/>
  <c r="RF307" i="7"/>
  <c r="RE307" i="7"/>
  <c r="RD307" i="7"/>
  <c r="RC307" i="7"/>
  <c r="RB307" i="7"/>
  <c r="RA307" i="7"/>
  <c r="QZ307" i="7"/>
  <c r="QY307" i="7"/>
  <c r="QX307" i="7"/>
  <c r="QW307" i="7"/>
  <c r="QV307" i="7"/>
  <c r="QU307" i="7"/>
  <c r="QT307" i="7"/>
  <c r="QS307" i="7"/>
  <c r="QR307" i="7"/>
  <c r="QQ307" i="7"/>
  <c r="QN307" i="7"/>
  <c r="QM307" i="7"/>
  <c r="QL307" i="7"/>
  <c r="QK307" i="7"/>
  <c r="QJ307" i="7"/>
  <c r="QI307" i="7"/>
  <c r="QH307" i="7"/>
  <c r="QG307" i="7"/>
  <c r="QF307" i="7"/>
  <c r="QE307" i="7"/>
  <c r="QD307" i="7"/>
  <c r="QC307" i="7"/>
  <c r="QB307" i="7"/>
  <c r="QA307" i="7"/>
  <c r="PZ307" i="7"/>
  <c r="PY307" i="7"/>
  <c r="PX307" i="7"/>
  <c r="PW307" i="7"/>
  <c r="PV307" i="7"/>
  <c r="PU307" i="7"/>
  <c r="PS307" i="7"/>
  <c r="PR307" i="7"/>
  <c r="PQ307" i="7"/>
  <c r="PP307" i="7"/>
  <c r="PO307" i="7"/>
  <c r="PN307" i="7"/>
  <c r="PM307" i="7"/>
  <c r="PL307" i="7"/>
  <c r="PK307" i="7"/>
  <c r="PJ307" i="7"/>
  <c r="PI307" i="7"/>
  <c r="PH307" i="7"/>
  <c r="PG307" i="7"/>
  <c r="PF307" i="7"/>
  <c r="PE307" i="7"/>
  <c r="PD307" i="7"/>
  <c r="PC307" i="7"/>
  <c r="PB307" i="7"/>
  <c r="PA307" i="7"/>
  <c r="OZ307" i="7"/>
  <c r="OY307" i="7"/>
  <c r="OX307" i="7"/>
  <c r="OW307" i="7"/>
  <c r="OV307" i="7"/>
  <c r="OU307" i="7"/>
  <c r="OT307" i="7"/>
  <c r="OS307" i="7"/>
  <c r="OR307" i="7"/>
  <c r="OQ307" i="7"/>
  <c r="OP307" i="7"/>
  <c r="OO307" i="7"/>
  <c r="ON307" i="7"/>
  <c r="OM307" i="7"/>
  <c r="OL307" i="7"/>
  <c r="OK307" i="7"/>
  <c r="OJ307" i="7"/>
  <c r="OI307" i="7"/>
  <c r="OH307" i="7"/>
  <c r="OG307" i="7"/>
  <c r="OF307" i="7"/>
  <c r="OE307" i="7"/>
  <c r="OD307" i="7"/>
  <c r="OC307" i="7"/>
  <c r="OB307" i="7"/>
  <c r="OA307" i="7"/>
  <c r="NZ307" i="7"/>
  <c r="NY307" i="7"/>
  <c r="NX307" i="7"/>
  <c r="NW307" i="7"/>
  <c r="NV307" i="7"/>
  <c r="NU307" i="7"/>
  <c r="NT307" i="7"/>
  <c r="NS307" i="7"/>
  <c r="NR307" i="7"/>
  <c r="NQ307" i="7"/>
  <c r="NP307" i="7"/>
  <c r="NO307" i="7"/>
  <c r="NN307" i="7"/>
  <c r="NM307" i="7"/>
  <c r="NL307" i="7"/>
  <c r="NK307" i="7"/>
  <c r="NJ307" i="7"/>
  <c r="NI307" i="7"/>
  <c r="NH307" i="7"/>
  <c r="NG307" i="7"/>
  <c r="NF307" i="7"/>
  <c r="NE307" i="7"/>
  <c r="NC307" i="7"/>
  <c r="NB307" i="7"/>
  <c r="MZ307" i="7"/>
  <c r="MY307" i="7"/>
  <c r="MX307" i="7"/>
  <c r="MW307" i="7"/>
  <c r="MV307" i="7"/>
  <c r="MU307" i="7"/>
  <c r="MT307" i="7"/>
  <c r="MR307" i="7"/>
  <c r="MQ307" i="7"/>
  <c r="MP307" i="7"/>
  <c r="MO307" i="7"/>
  <c r="MN307" i="7"/>
  <c r="MM307" i="7"/>
  <c r="ML307" i="7"/>
  <c r="MK307" i="7"/>
  <c r="MJ307" i="7"/>
  <c r="MI307" i="7"/>
  <c r="MH307" i="7"/>
  <c r="MG307" i="7"/>
  <c r="MF307" i="7"/>
  <c r="ME307" i="7"/>
  <c r="MD307" i="7"/>
  <c r="MC307" i="7"/>
  <c r="MB307" i="7"/>
  <c r="MA307" i="7"/>
  <c r="LZ307" i="7"/>
  <c r="LY307" i="7"/>
  <c r="LX307" i="7"/>
  <c r="LW307" i="7"/>
  <c r="LV307" i="7"/>
  <c r="LU307" i="7"/>
  <c r="LT307" i="7"/>
  <c r="LS307" i="7"/>
  <c r="LR307" i="7"/>
  <c r="LQ307" i="7"/>
  <c r="LP307" i="7"/>
  <c r="LO307" i="7"/>
  <c r="LN307" i="7"/>
  <c r="LM307" i="7"/>
  <c r="LL307" i="7"/>
  <c r="LK307" i="7"/>
  <c r="LJ307" i="7"/>
  <c r="LI307" i="7"/>
  <c r="LH307" i="7"/>
  <c r="LG307" i="7"/>
  <c r="LF307" i="7"/>
  <c r="LE307" i="7"/>
  <c r="LD307" i="7"/>
  <c r="LC307" i="7"/>
  <c r="LB307" i="7"/>
  <c r="LA307" i="7"/>
  <c r="KZ307" i="7"/>
  <c r="KY307" i="7"/>
  <c r="KX307" i="7"/>
  <c r="KW307" i="7"/>
  <c r="KV307" i="7"/>
  <c r="KU307" i="7"/>
  <c r="KT307" i="7"/>
  <c r="KS307" i="7"/>
  <c r="KR307" i="7"/>
  <c r="KQ307" i="7"/>
  <c r="KP307" i="7"/>
  <c r="KO307" i="7"/>
  <c r="KN307" i="7"/>
  <c r="KM307" i="7"/>
  <c r="KL307" i="7"/>
  <c r="KK307" i="7"/>
  <c r="KJ307" i="7"/>
  <c r="KI307" i="7"/>
  <c r="KH307" i="7"/>
  <c r="KG307" i="7"/>
  <c r="KF307" i="7"/>
  <c r="KE307" i="7"/>
  <c r="KD307" i="7"/>
  <c r="KC307" i="7"/>
  <c r="KB307" i="7"/>
  <c r="KA307" i="7"/>
  <c r="JZ307" i="7"/>
  <c r="JY307" i="7"/>
  <c r="JX307" i="7"/>
  <c r="JW307" i="7"/>
  <c r="JV307" i="7"/>
  <c r="JU307" i="7"/>
  <c r="JT307" i="7"/>
  <c r="JS307" i="7"/>
  <c r="JR307" i="7"/>
  <c r="JQ307" i="7"/>
  <c r="JP307" i="7"/>
  <c r="JO307" i="7"/>
  <c r="JN307" i="7"/>
  <c r="JM307" i="7"/>
  <c r="JL307" i="7"/>
  <c r="JK307" i="7"/>
  <c r="JJ307" i="7"/>
  <c r="JI307" i="7"/>
  <c r="JH307" i="7"/>
  <c r="JG307" i="7"/>
  <c r="JF307" i="7"/>
  <c r="JE307" i="7"/>
  <c r="JD307" i="7"/>
  <c r="JC307" i="7"/>
  <c r="JB307" i="7"/>
  <c r="JA307" i="7"/>
  <c r="IZ307" i="7"/>
  <c r="IY307" i="7"/>
  <c r="IX307" i="7"/>
  <c r="IW307" i="7"/>
  <c r="IV307" i="7"/>
  <c r="IU307" i="7"/>
  <c r="IT307" i="7"/>
  <c r="IS307" i="7"/>
  <c r="IR307" i="7"/>
  <c r="IQ307" i="7"/>
  <c r="IP307" i="7"/>
  <c r="IO307" i="7"/>
  <c r="IN307" i="7"/>
  <c r="IM307" i="7"/>
  <c r="IL307" i="7"/>
  <c r="IK307" i="7"/>
  <c r="IJ307" i="7"/>
  <c r="II307" i="7"/>
  <c r="IH307" i="7"/>
  <c r="IG307" i="7"/>
  <c r="IF307" i="7"/>
  <c r="IE307" i="7"/>
  <c r="ID307" i="7"/>
  <c r="IC307" i="7"/>
  <c r="IB307" i="7"/>
  <c r="IA307" i="7"/>
  <c r="HZ307" i="7"/>
  <c r="HY307" i="7"/>
  <c r="HX307" i="7"/>
  <c r="HW307" i="7"/>
  <c r="HV307" i="7"/>
  <c r="HU307" i="7"/>
  <c r="HT307" i="7"/>
  <c r="HS307" i="7"/>
  <c r="HR307" i="7"/>
  <c r="HQ307" i="7"/>
  <c r="HP307" i="7"/>
  <c r="HO307" i="7"/>
  <c r="HN307" i="7"/>
  <c r="HM307" i="7"/>
  <c r="HL307" i="7"/>
  <c r="HK307" i="7"/>
  <c r="HJ307" i="7"/>
  <c r="HG307" i="7"/>
  <c r="HF307" i="7"/>
  <c r="HE307" i="7"/>
  <c r="HD307" i="7"/>
  <c r="HC307" i="7"/>
  <c r="HB307" i="7"/>
  <c r="HA307" i="7"/>
  <c r="GY307" i="7"/>
  <c r="GX307" i="7"/>
  <c r="GW307" i="7"/>
  <c r="GV307" i="7"/>
  <c r="GU307" i="7"/>
  <c r="GT307" i="7"/>
  <c r="GS307" i="7"/>
  <c r="GR307" i="7"/>
  <c r="GQ307" i="7"/>
  <c r="GP307" i="7"/>
  <c r="GO307" i="7"/>
  <c r="GN307" i="7"/>
  <c r="GM307" i="7"/>
  <c r="GL307" i="7"/>
  <c r="GK307" i="7"/>
  <c r="GJ307" i="7"/>
  <c r="GI307" i="7"/>
  <c r="GH307" i="7"/>
  <c r="GG307" i="7"/>
  <c r="GF307" i="7"/>
  <c r="GE307" i="7"/>
  <c r="GD307" i="7"/>
  <c r="GC307" i="7"/>
  <c r="GB307" i="7"/>
  <c r="GA307" i="7"/>
  <c r="FZ307" i="7"/>
  <c r="FY307" i="7"/>
  <c r="FX307" i="7"/>
  <c r="FW307" i="7"/>
  <c r="FV307" i="7"/>
  <c r="FU307" i="7"/>
  <c r="FT307" i="7"/>
  <c r="FS307" i="7"/>
  <c r="FQ307" i="7"/>
  <c r="FP307" i="7"/>
  <c r="FO307" i="7"/>
  <c r="FN307" i="7"/>
  <c r="FM307" i="7"/>
  <c r="FL307" i="7"/>
  <c r="FK307" i="7"/>
  <c r="FJ307" i="7"/>
  <c r="FI307" i="7"/>
  <c r="FH307" i="7"/>
  <c r="FG307" i="7"/>
  <c r="FF307" i="7"/>
  <c r="FE307" i="7"/>
  <c r="FD307" i="7"/>
  <c r="FC307" i="7"/>
  <c r="FB307" i="7"/>
  <c r="FA307" i="7"/>
  <c r="EZ307" i="7"/>
  <c r="EY307" i="7"/>
  <c r="EX307" i="7"/>
  <c r="EW307" i="7"/>
  <c r="EV307" i="7"/>
  <c r="EU307" i="7"/>
  <c r="ET307" i="7"/>
  <c r="ES307" i="7"/>
  <c r="ER307" i="7"/>
  <c r="EQ307" i="7"/>
  <c r="EP307" i="7"/>
  <c r="EO307" i="7"/>
  <c r="EN307" i="7"/>
  <c r="EM307" i="7"/>
  <c r="EL307" i="7"/>
  <c r="EK307" i="7"/>
  <c r="EJ307" i="7"/>
  <c r="EI307" i="7"/>
  <c r="EH307" i="7"/>
  <c r="EG307" i="7"/>
  <c r="EF307" i="7"/>
  <c r="EE307" i="7"/>
  <c r="ED307" i="7"/>
  <c r="EC307" i="7"/>
  <c r="EB307" i="7"/>
  <c r="EA307" i="7"/>
  <c r="DZ307" i="7"/>
  <c r="DY307" i="7"/>
  <c r="DX307" i="7"/>
  <c r="DW307" i="7"/>
  <c r="DV307" i="7"/>
  <c r="DU307" i="7"/>
  <c r="DT307" i="7"/>
  <c r="DS307" i="7"/>
  <c r="DR307" i="7"/>
  <c r="DQ307" i="7"/>
  <c r="DP307" i="7"/>
  <c r="DO307" i="7"/>
  <c r="DN307" i="7"/>
  <c r="DL307" i="7"/>
  <c r="DK307" i="7"/>
  <c r="DJ307" i="7"/>
  <c r="DI307" i="7"/>
  <c r="DH307" i="7"/>
  <c r="DG307" i="7"/>
  <c r="DF307" i="7"/>
  <c r="DE307" i="7"/>
  <c r="DD307" i="7"/>
  <c r="DC307" i="7"/>
  <c r="DB307" i="7"/>
  <c r="DA307" i="7"/>
  <c r="CY307" i="7"/>
  <c r="CX307" i="7"/>
  <c r="CW307" i="7"/>
  <c r="CV307" i="7"/>
  <c r="CU307" i="7"/>
  <c r="CT307" i="7"/>
  <c r="CS307" i="7"/>
  <c r="CR307" i="7"/>
  <c r="CQ307" i="7"/>
  <c r="CP307" i="7"/>
  <c r="CO307" i="7"/>
  <c r="CN307" i="7"/>
  <c r="CM307" i="7"/>
  <c r="CL307" i="7"/>
  <c r="CK307" i="7"/>
  <c r="CJ307" i="7"/>
  <c r="CI307" i="7"/>
  <c r="CH307" i="7"/>
  <c r="CG307" i="7"/>
  <c r="CF307" i="7"/>
  <c r="CE307" i="7"/>
  <c r="CD307" i="7"/>
  <c r="CC307" i="7"/>
  <c r="CB307" i="7"/>
  <c r="CA307" i="7"/>
  <c r="BZ307" i="7"/>
  <c r="BY307" i="7"/>
  <c r="BX307" i="7"/>
  <c r="BW307" i="7"/>
  <c r="BV307" i="7"/>
  <c r="BU307" i="7"/>
  <c r="BT307" i="7"/>
  <c r="BS307" i="7"/>
  <c r="BR307" i="7"/>
  <c r="BQ307" i="7"/>
  <c r="BP307" i="7"/>
  <c r="BO307" i="7"/>
  <c r="BN307" i="7"/>
  <c r="BM307" i="7"/>
  <c r="BL307" i="7"/>
  <c r="BK307" i="7"/>
  <c r="BJ307" i="7"/>
  <c r="BI307" i="7"/>
  <c r="BH307" i="7"/>
  <c r="BG307" i="7"/>
  <c r="BF307" i="7"/>
  <c r="BE307" i="7"/>
  <c r="BD307" i="7"/>
  <c r="BC307" i="7"/>
  <c r="BB307" i="7"/>
  <c r="BA307" i="7"/>
  <c r="AZ307" i="7"/>
  <c r="AY307" i="7"/>
  <c r="AX307" i="7"/>
  <c r="AW307" i="7"/>
  <c r="AV307" i="7"/>
  <c r="AU307" i="7"/>
  <c r="AT307" i="7"/>
  <c r="AS307" i="7"/>
  <c r="AR307" i="7"/>
  <c r="AQ307" i="7"/>
  <c r="AP307" i="7"/>
  <c r="AO307" i="7"/>
  <c r="AN307" i="7"/>
  <c r="AM307" i="7"/>
  <c r="AL307" i="7"/>
  <c r="AK307" i="7"/>
  <c r="AJ307" i="7"/>
  <c r="AH307" i="7"/>
  <c r="AG307" i="7"/>
  <c r="AF307" i="7"/>
  <c r="AE307" i="7"/>
  <c r="AD307" i="7"/>
  <c r="AC307" i="7"/>
  <c r="AB307" i="7"/>
  <c r="AA307" i="7"/>
  <c r="Z307" i="7"/>
  <c r="Y307" i="7"/>
  <c r="X307" i="7"/>
  <c r="W307" i="7"/>
  <c r="V307" i="7"/>
  <c r="U307" i="7"/>
  <c r="T307" i="7"/>
  <c r="S307" i="7"/>
  <c r="R307" i="7"/>
  <c r="Q307" i="7"/>
  <c r="P307" i="7"/>
  <c r="O307" i="7"/>
  <c r="N307" i="7"/>
  <c r="M307" i="7"/>
  <c r="L307" i="7"/>
  <c r="K307" i="7"/>
  <c r="J307" i="7"/>
  <c r="I307" i="7"/>
  <c r="H307" i="7"/>
  <c r="G307" i="7"/>
  <c r="F307" i="7"/>
  <c r="E307" i="7"/>
  <c r="UF306" i="7"/>
  <c r="UE306" i="7"/>
  <c r="UD306" i="7"/>
  <c r="UC306" i="7"/>
  <c r="UB306" i="7"/>
  <c r="UA306" i="7"/>
  <c r="TZ306" i="7"/>
  <c r="TY306" i="7"/>
  <c r="TX306" i="7"/>
  <c r="TW306" i="7"/>
  <c r="TV306" i="7"/>
  <c r="TU306" i="7"/>
  <c r="TT306" i="7"/>
  <c r="TS306" i="7"/>
  <c r="TR306" i="7"/>
  <c r="TQ306" i="7"/>
  <c r="TP306" i="7"/>
  <c r="TO306" i="7"/>
  <c r="TN306" i="7"/>
  <c r="TM306" i="7"/>
  <c r="TL306" i="7"/>
  <c r="TK306" i="7"/>
  <c r="TH306" i="7"/>
  <c r="TG306" i="7"/>
  <c r="TF306" i="7"/>
  <c r="TE306" i="7"/>
  <c r="TD306" i="7"/>
  <c r="TC306" i="7"/>
  <c r="TB306" i="7"/>
  <c r="TA306" i="7"/>
  <c r="SZ306" i="7"/>
  <c r="SY306" i="7"/>
  <c r="SX306" i="7"/>
  <c r="SW306" i="7"/>
  <c r="SV306" i="7"/>
  <c r="SU306" i="7"/>
  <c r="ST306" i="7"/>
  <c r="SS306" i="7"/>
  <c r="SR306" i="7"/>
  <c r="SQ306" i="7"/>
  <c r="SP306" i="7"/>
  <c r="SO306" i="7"/>
  <c r="SN306" i="7"/>
  <c r="SM306" i="7"/>
  <c r="SL306" i="7"/>
  <c r="SK306" i="7"/>
  <c r="SJ306" i="7"/>
  <c r="SI306" i="7"/>
  <c r="SH306" i="7"/>
  <c r="SG306" i="7"/>
  <c r="SF306" i="7"/>
  <c r="SE306" i="7"/>
  <c r="SD306" i="7"/>
  <c r="SC306" i="7"/>
  <c r="SB306" i="7"/>
  <c r="SA306" i="7"/>
  <c r="RZ306" i="7"/>
  <c r="RY306" i="7"/>
  <c r="RX306" i="7"/>
  <c r="RW306" i="7"/>
  <c r="RV306" i="7"/>
  <c r="RU306" i="7"/>
  <c r="RT306" i="7"/>
  <c r="RS306" i="7"/>
  <c r="RR306" i="7"/>
  <c r="RQ306" i="7"/>
  <c r="RP306" i="7"/>
  <c r="RO306" i="7"/>
  <c r="RN306" i="7"/>
  <c r="RM306" i="7"/>
  <c r="RL306" i="7"/>
  <c r="RK306" i="7"/>
  <c r="RJ306" i="7"/>
  <c r="RI306" i="7"/>
  <c r="RH306" i="7"/>
  <c r="RG306" i="7"/>
  <c r="RF306" i="7"/>
  <c r="RE306" i="7"/>
  <c r="RD306" i="7"/>
  <c r="RC306" i="7"/>
  <c r="RB306" i="7"/>
  <c r="RA306" i="7"/>
  <c r="QZ306" i="7"/>
  <c r="QY306" i="7"/>
  <c r="QX306" i="7"/>
  <c r="QW306" i="7"/>
  <c r="QV306" i="7"/>
  <c r="QU306" i="7"/>
  <c r="QT306" i="7"/>
  <c r="QS306" i="7"/>
  <c r="QR306" i="7"/>
  <c r="QQ306" i="7"/>
  <c r="QN306" i="7"/>
  <c r="QM306" i="7"/>
  <c r="QL306" i="7"/>
  <c r="QK306" i="7"/>
  <c r="QJ306" i="7"/>
  <c r="QI306" i="7"/>
  <c r="QH306" i="7"/>
  <c r="QG306" i="7"/>
  <c r="QF306" i="7"/>
  <c r="QE306" i="7"/>
  <c r="QD306" i="7"/>
  <c r="QC306" i="7"/>
  <c r="QB306" i="7"/>
  <c r="QA306" i="7"/>
  <c r="PZ306" i="7"/>
  <c r="PY306" i="7"/>
  <c r="PX306" i="7"/>
  <c r="PW306" i="7"/>
  <c r="PV306" i="7"/>
  <c r="PU306" i="7"/>
  <c r="PS306" i="7"/>
  <c r="PR306" i="7"/>
  <c r="PQ306" i="7"/>
  <c r="PP306" i="7"/>
  <c r="PO306" i="7"/>
  <c r="PN306" i="7"/>
  <c r="PM306" i="7"/>
  <c r="PL306" i="7"/>
  <c r="PK306" i="7"/>
  <c r="PJ306" i="7"/>
  <c r="PI306" i="7"/>
  <c r="PH306" i="7"/>
  <c r="PG306" i="7"/>
  <c r="PF306" i="7"/>
  <c r="PE306" i="7"/>
  <c r="PD306" i="7"/>
  <c r="PC306" i="7"/>
  <c r="PB306" i="7"/>
  <c r="PA306" i="7"/>
  <c r="OZ306" i="7"/>
  <c r="OY306" i="7"/>
  <c r="OX306" i="7"/>
  <c r="OW306" i="7"/>
  <c r="OV306" i="7"/>
  <c r="OU306" i="7"/>
  <c r="OT306" i="7"/>
  <c r="OS306" i="7"/>
  <c r="OR306" i="7"/>
  <c r="OQ306" i="7"/>
  <c r="OP306" i="7"/>
  <c r="OO306" i="7"/>
  <c r="ON306" i="7"/>
  <c r="OM306" i="7"/>
  <c r="OL306" i="7"/>
  <c r="OK306" i="7"/>
  <c r="OJ306" i="7"/>
  <c r="OI306" i="7"/>
  <c r="OH306" i="7"/>
  <c r="OG306" i="7"/>
  <c r="OF306" i="7"/>
  <c r="OE306" i="7"/>
  <c r="OD306" i="7"/>
  <c r="OC306" i="7"/>
  <c r="OB306" i="7"/>
  <c r="OA306" i="7"/>
  <c r="NZ306" i="7"/>
  <c r="NY306" i="7"/>
  <c r="NX306" i="7"/>
  <c r="NW306" i="7"/>
  <c r="NV306" i="7"/>
  <c r="NU306" i="7"/>
  <c r="NT306" i="7"/>
  <c r="NS306" i="7"/>
  <c r="NR306" i="7"/>
  <c r="NQ306" i="7"/>
  <c r="NP306" i="7"/>
  <c r="NO306" i="7"/>
  <c r="NN306" i="7"/>
  <c r="NM306" i="7"/>
  <c r="NL306" i="7"/>
  <c r="NK306" i="7"/>
  <c r="NJ306" i="7"/>
  <c r="NI306" i="7"/>
  <c r="NH306" i="7"/>
  <c r="NG306" i="7"/>
  <c r="NF306" i="7"/>
  <c r="NE306" i="7"/>
  <c r="NC306" i="7"/>
  <c r="NB306" i="7"/>
  <c r="MZ306" i="7"/>
  <c r="MY306" i="7"/>
  <c r="MX306" i="7"/>
  <c r="MW306" i="7"/>
  <c r="MV306" i="7"/>
  <c r="MU306" i="7"/>
  <c r="MT306" i="7"/>
  <c r="MR306" i="7"/>
  <c r="MQ306" i="7"/>
  <c r="MP306" i="7"/>
  <c r="MO306" i="7"/>
  <c r="MN306" i="7"/>
  <c r="MM306" i="7"/>
  <c r="ML306" i="7"/>
  <c r="MK306" i="7"/>
  <c r="MJ306" i="7"/>
  <c r="MI306" i="7"/>
  <c r="MH306" i="7"/>
  <c r="MG306" i="7"/>
  <c r="MF306" i="7"/>
  <c r="ME306" i="7"/>
  <c r="MD306" i="7"/>
  <c r="MC306" i="7"/>
  <c r="MB306" i="7"/>
  <c r="MA306" i="7"/>
  <c r="LZ306" i="7"/>
  <c r="LY306" i="7"/>
  <c r="LX306" i="7"/>
  <c r="LW306" i="7"/>
  <c r="LV306" i="7"/>
  <c r="LU306" i="7"/>
  <c r="LT306" i="7"/>
  <c r="LS306" i="7"/>
  <c r="LR306" i="7"/>
  <c r="LQ306" i="7"/>
  <c r="LP306" i="7"/>
  <c r="LO306" i="7"/>
  <c r="LN306" i="7"/>
  <c r="LM306" i="7"/>
  <c r="LL306" i="7"/>
  <c r="LK306" i="7"/>
  <c r="LJ306" i="7"/>
  <c r="LI306" i="7"/>
  <c r="LH306" i="7"/>
  <c r="LG306" i="7"/>
  <c r="LF306" i="7"/>
  <c r="LE306" i="7"/>
  <c r="LD306" i="7"/>
  <c r="LC306" i="7"/>
  <c r="LB306" i="7"/>
  <c r="LA306" i="7"/>
  <c r="KZ306" i="7"/>
  <c r="KY306" i="7"/>
  <c r="KX306" i="7"/>
  <c r="KW306" i="7"/>
  <c r="KV306" i="7"/>
  <c r="KU306" i="7"/>
  <c r="KT306" i="7"/>
  <c r="KS306" i="7"/>
  <c r="KR306" i="7"/>
  <c r="KQ306" i="7"/>
  <c r="KP306" i="7"/>
  <c r="KO306" i="7"/>
  <c r="KN306" i="7"/>
  <c r="KM306" i="7"/>
  <c r="KL306" i="7"/>
  <c r="KK306" i="7"/>
  <c r="KJ306" i="7"/>
  <c r="KI306" i="7"/>
  <c r="KH306" i="7"/>
  <c r="KG306" i="7"/>
  <c r="KF306" i="7"/>
  <c r="KE306" i="7"/>
  <c r="KD306" i="7"/>
  <c r="KC306" i="7"/>
  <c r="KB306" i="7"/>
  <c r="KA306" i="7"/>
  <c r="JZ306" i="7"/>
  <c r="JY306" i="7"/>
  <c r="JX306" i="7"/>
  <c r="JW306" i="7"/>
  <c r="JV306" i="7"/>
  <c r="JU306" i="7"/>
  <c r="JT306" i="7"/>
  <c r="JS306" i="7"/>
  <c r="JR306" i="7"/>
  <c r="JQ306" i="7"/>
  <c r="JP306" i="7"/>
  <c r="JO306" i="7"/>
  <c r="JN306" i="7"/>
  <c r="JM306" i="7"/>
  <c r="JL306" i="7"/>
  <c r="JK306" i="7"/>
  <c r="JJ306" i="7"/>
  <c r="JI306" i="7"/>
  <c r="JH306" i="7"/>
  <c r="JG306" i="7"/>
  <c r="JF306" i="7"/>
  <c r="JE306" i="7"/>
  <c r="JD306" i="7"/>
  <c r="JC306" i="7"/>
  <c r="JB306" i="7"/>
  <c r="JA306" i="7"/>
  <c r="IZ306" i="7"/>
  <c r="IY306" i="7"/>
  <c r="IX306" i="7"/>
  <c r="IW306" i="7"/>
  <c r="IV306" i="7"/>
  <c r="IU306" i="7"/>
  <c r="IT306" i="7"/>
  <c r="IS306" i="7"/>
  <c r="IR306" i="7"/>
  <c r="IQ306" i="7"/>
  <c r="IP306" i="7"/>
  <c r="IO306" i="7"/>
  <c r="IN306" i="7"/>
  <c r="IM306" i="7"/>
  <c r="IL306" i="7"/>
  <c r="IK306" i="7"/>
  <c r="IJ306" i="7"/>
  <c r="II306" i="7"/>
  <c r="IH306" i="7"/>
  <c r="IG306" i="7"/>
  <c r="IF306" i="7"/>
  <c r="IE306" i="7"/>
  <c r="ID306" i="7"/>
  <c r="IC306" i="7"/>
  <c r="IB306" i="7"/>
  <c r="IA306" i="7"/>
  <c r="HZ306" i="7"/>
  <c r="HY306" i="7"/>
  <c r="HX306" i="7"/>
  <c r="HW306" i="7"/>
  <c r="HV306" i="7"/>
  <c r="HU306" i="7"/>
  <c r="HT306" i="7"/>
  <c r="HS306" i="7"/>
  <c r="HR306" i="7"/>
  <c r="HQ306" i="7"/>
  <c r="HP306" i="7"/>
  <c r="HO306" i="7"/>
  <c r="HN306" i="7"/>
  <c r="HM306" i="7"/>
  <c r="HL306" i="7"/>
  <c r="HK306" i="7"/>
  <c r="HJ306" i="7"/>
  <c r="HG306" i="7"/>
  <c r="HF306" i="7"/>
  <c r="HE306" i="7"/>
  <c r="HD306" i="7"/>
  <c r="HC306" i="7"/>
  <c r="HB306" i="7"/>
  <c r="HA306" i="7"/>
  <c r="GY306" i="7"/>
  <c r="GX306" i="7"/>
  <c r="GW306" i="7"/>
  <c r="GV306" i="7"/>
  <c r="GU306" i="7"/>
  <c r="GT306" i="7"/>
  <c r="GS306" i="7"/>
  <c r="GR306" i="7"/>
  <c r="GQ306" i="7"/>
  <c r="GP306" i="7"/>
  <c r="GO306" i="7"/>
  <c r="GN306" i="7"/>
  <c r="GM306" i="7"/>
  <c r="GL306" i="7"/>
  <c r="GK306" i="7"/>
  <c r="GJ306" i="7"/>
  <c r="GI306" i="7"/>
  <c r="GH306" i="7"/>
  <c r="GG306" i="7"/>
  <c r="GF306" i="7"/>
  <c r="GE306" i="7"/>
  <c r="GD306" i="7"/>
  <c r="GC306" i="7"/>
  <c r="GB306" i="7"/>
  <c r="GA306" i="7"/>
  <c r="FZ306" i="7"/>
  <c r="FY306" i="7"/>
  <c r="FX306" i="7"/>
  <c r="FW306" i="7"/>
  <c r="FV306" i="7"/>
  <c r="FU306" i="7"/>
  <c r="FT306" i="7"/>
  <c r="FS306" i="7"/>
  <c r="FQ306" i="7"/>
  <c r="FP306" i="7"/>
  <c r="FO306" i="7"/>
  <c r="FN306" i="7"/>
  <c r="FM306" i="7"/>
  <c r="FL306" i="7"/>
  <c r="FK306" i="7"/>
  <c r="FJ306" i="7"/>
  <c r="FI306" i="7"/>
  <c r="FH306" i="7"/>
  <c r="FG306" i="7"/>
  <c r="FF306" i="7"/>
  <c r="FE306" i="7"/>
  <c r="FD306" i="7"/>
  <c r="FC306" i="7"/>
  <c r="FB306" i="7"/>
  <c r="FA306" i="7"/>
  <c r="EZ306" i="7"/>
  <c r="EY306" i="7"/>
  <c r="EX306" i="7"/>
  <c r="EW306" i="7"/>
  <c r="EV306" i="7"/>
  <c r="EU306" i="7"/>
  <c r="ET306" i="7"/>
  <c r="ES306" i="7"/>
  <c r="ER306" i="7"/>
  <c r="EQ306" i="7"/>
  <c r="EP306" i="7"/>
  <c r="EO306" i="7"/>
  <c r="EN306" i="7"/>
  <c r="EM306" i="7"/>
  <c r="EL306" i="7"/>
  <c r="EK306" i="7"/>
  <c r="EJ306" i="7"/>
  <c r="EI306" i="7"/>
  <c r="EH306" i="7"/>
  <c r="EG306" i="7"/>
  <c r="EF306" i="7"/>
  <c r="EE306" i="7"/>
  <c r="ED306" i="7"/>
  <c r="EC306" i="7"/>
  <c r="EB306" i="7"/>
  <c r="EA306" i="7"/>
  <c r="DZ306" i="7"/>
  <c r="DY306" i="7"/>
  <c r="DX306" i="7"/>
  <c r="DW306" i="7"/>
  <c r="DV306" i="7"/>
  <c r="DU306" i="7"/>
  <c r="DT306" i="7"/>
  <c r="DS306" i="7"/>
  <c r="DR306" i="7"/>
  <c r="DQ306" i="7"/>
  <c r="DP306" i="7"/>
  <c r="DO306" i="7"/>
  <c r="DN306" i="7"/>
  <c r="DL306" i="7"/>
  <c r="DK306" i="7"/>
  <c r="DJ306" i="7"/>
  <c r="DI306" i="7"/>
  <c r="DH306" i="7"/>
  <c r="DG306" i="7"/>
  <c r="DF306" i="7"/>
  <c r="DE306" i="7"/>
  <c r="DD306" i="7"/>
  <c r="DC306" i="7"/>
  <c r="DB306" i="7"/>
  <c r="DA306" i="7"/>
  <c r="CY306" i="7"/>
  <c r="CX306" i="7"/>
  <c r="CW306" i="7"/>
  <c r="CV306" i="7"/>
  <c r="CU306" i="7"/>
  <c r="CT306" i="7"/>
  <c r="CS306" i="7"/>
  <c r="CR306" i="7"/>
  <c r="CQ306" i="7"/>
  <c r="CP306" i="7"/>
  <c r="CO306" i="7"/>
  <c r="CN306" i="7"/>
  <c r="CM306" i="7"/>
  <c r="CL306" i="7"/>
  <c r="CK306" i="7"/>
  <c r="CJ306" i="7"/>
  <c r="CI306" i="7"/>
  <c r="CH306" i="7"/>
  <c r="CG306" i="7"/>
  <c r="CF306" i="7"/>
  <c r="CE306" i="7"/>
  <c r="CD306" i="7"/>
  <c r="CC306" i="7"/>
  <c r="CB306" i="7"/>
  <c r="CA306" i="7"/>
  <c r="BZ306" i="7"/>
  <c r="BY306" i="7"/>
  <c r="BX306" i="7"/>
  <c r="BW306" i="7"/>
  <c r="BV306" i="7"/>
  <c r="BU306" i="7"/>
  <c r="BT306" i="7"/>
  <c r="BS306" i="7"/>
  <c r="BR306" i="7"/>
  <c r="BQ306" i="7"/>
  <c r="BP306" i="7"/>
  <c r="BO306" i="7"/>
  <c r="BN306" i="7"/>
  <c r="BM306" i="7"/>
  <c r="BL306" i="7"/>
  <c r="BK306" i="7"/>
  <c r="BJ306" i="7"/>
  <c r="BI306" i="7"/>
  <c r="BH306" i="7"/>
  <c r="BG306" i="7"/>
  <c r="BF306" i="7"/>
  <c r="BE306" i="7"/>
  <c r="BD306" i="7"/>
  <c r="BC306" i="7"/>
  <c r="BB306" i="7"/>
  <c r="BA306" i="7"/>
  <c r="AZ306" i="7"/>
  <c r="AY306" i="7"/>
  <c r="AX306" i="7"/>
  <c r="AW306" i="7"/>
  <c r="AV306" i="7"/>
  <c r="AU306" i="7"/>
  <c r="AT306" i="7"/>
  <c r="AS306" i="7"/>
  <c r="AR306" i="7"/>
  <c r="AQ306" i="7"/>
  <c r="AP306" i="7"/>
  <c r="AO306" i="7"/>
  <c r="AN306" i="7"/>
  <c r="AM306" i="7"/>
  <c r="AL306" i="7"/>
  <c r="AK306" i="7"/>
  <c r="AJ306" i="7"/>
  <c r="AH306" i="7"/>
  <c r="AG306" i="7"/>
  <c r="AF306" i="7"/>
  <c r="AE306" i="7"/>
  <c r="AD306" i="7"/>
  <c r="AC306" i="7"/>
  <c r="AB306" i="7"/>
  <c r="AA306" i="7"/>
  <c r="Z306" i="7"/>
  <c r="Y306" i="7"/>
  <c r="X306" i="7"/>
  <c r="W306" i="7"/>
  <c r="V306" i="7"/>
  <c r="U306" i="7"/>
  <c r="T306" i="7"/>
  <c r="S306" i="7"/>
  <c r="R306" i="7"/>
  <c r="Q306" i="7"/>
  <c r="P306" i="7"/>
  <c r="O306" i="7"/>
  <c r="N306" i="7"/>
  <c r="M306" i="7"/>
  <c r="L306" i="7"/>
  <c r="K306" i="7"/>
  <c r="J306" i="7"/>
  <c r="I306" i="7"/>
  <c r="H306" i="7"/>
  <c r="G306" i="7"/>
  <c r="F306" i="7"/>
  <c r="E306" i="7"/>
  <c r="UF305" i="7"/>
  <c r="UE305" i="7"/>
  <c r="UD305" i="7"/>
  <c r="UC305" i="7"/>
  <c r="UB305" i="7"/>
  <c r="UA305" i="7"/>
  <c r="TZ305" i="7"/>
  <c r="TY305" i="7"/>
  <c r="TX305" i="7"/>
  <c r="TW305" i="7"/>
  <c r="TV305" i="7"/>
  <c r="TU305" i="7"/>
  <c r="TT305" i="7"/>
  <c r="TS305" i="7"/>
  <c r="TR305" i="7"/>
  <c r="TQ305" i="7"/>
  <c r="TP305" i="7"/>
  <c r="TO305" i="7"/>
  <c r="TN305" i="7"/>
  <c r="TM305" i="7"/>
  <c r="TL305" i="7"/>
  <c r="TK305" i="7"/>
  <c r="TH305" i="7"/>
  <c r="TG305" i="7"/>
  <c r="TF305" i="7"/>
  <c r="TE305" i="7"/>
  <c r="TD305" i="7"/>
  <c r="TC305" i="7"/>
  <c r="TB305" i="7"/>
  <c r="TA305" i="7"/>
  <c r="SZ305" i="7"/>
  <c r="SY305" i="7"/>
  <c r="SX305" i="7"/>
  <c r="SW305" i="7"/>
  <c r="SV305" i="7"/>
  <c r="SU305" i="7"/>
  <c r="ST305" i="7"/>
  <c r="SS305" i="7"/>
  <c r="SR305" i="7"/>
  <c r="SQ305" i="7"/>
  <c r="SP305" i="7"/>
  <c r="SO305" i="7"/>
  <c r="SN305" i="7"/>
  <c r="SM305" i="7"/>
  <c r="SL305" i="7"/>
  <c r="SK305" i="7"/>
  <c r="SJ305" i="7"/>
  <c r="SI305" i="7"/>
  <c r="SH305" i="7"/>
  <c r="SG305" i="7"/>
  <c r="SF305" i="7"/>
  <c r="SE305" i="7"/>
  <c r="SD305" i="7"/>
  <c r="SC305" i="7"/>
  <c r="SB305" i="7"/>
  <c r="SA305" i="7"/>
  <c r="RZ305" i="7"/>
  <c r="RY305" i="7"/>
  <c r="RX305" i="7"/>
  <c r="RW305" i="7"/>
  <c r="RV305" i="7"/>
  <c r="RU305" i="7"/>
  <c r="RT305" i="7"/>
  <c r="RS305" i="7"/>
  <c r="RR305" i="7"/>
  <c r="RQ305" i="7"/>
  <c r="RP305" i="7"/>
  <c r="RO305" i="7"/>
  <c r="RN305" i="7"/>
  <c r="RM305" i="7"/>
  <c r="RL305" i="7"/>
  <c r="RK305" i="7"/>
  <c r="RJ305" i="7"/>
  <c r="RI305" i="7"/>
  <c r="RH305" i="7"/>
  <c r="RG305" i="7"/>
  <c r="RF305" i="7"/>
  <c r="RE305" i="7"/>
  <c r="RD305" i="7"/>
  <c r="RC305" i="7"/>
  <c r="RB305" i="7"/>
  <c r="RA305" i="7"/>
  <c r="QZ305" i="7"/>
  <c r="QY305" i="7"/>
  <c r="QX305" i="7"/>
  <c r="QW305" i="7"/>
  <c r="QV305" i="7"/>
  <c r="QU305" i="7"/>
  <c r="QT305" i="7"/>
  <c r="QS305" i="7"/>
  <c r="QR305" i="7"/>
  <c r="QQ305" i="7"/>
  <c r="QN305" i="7"/>
  <c r="QM305" i="7"/>
  <c r="QL305" i="7"/>
  <c r="QK305" i="7"/>
  <c r="QJ305" i="7"/>
  <c r="QI305" i="7"/>
  <c r="QH305" i="7"/>
  <c r="QG305" i="7"/>
  <c r="QF305" i="7"/>
  <c r="QE305" i="7"/>
  <c r="QD305" i="7"/>
  <c r="QC305" i="7"/>
  <c r="QB305" i="7"/>
  <c r="QA305" i="7"/>
  <c r="PZ305" i="7"/>
  <c r="PY305" i="7"/>
  <c r="PX305" i="7"/>
  <c r="PW305" i="7"/>
  <c r="PV305" i="7"/>
  <c r="PU305" i="7"/>
  <c r="PS305" i="7"/>
  <c r="PR305" i="7"/>
  <c r="PQ305" i="7"/>
  <c r="PP305" i="7"/>
  <c r="PO305" i="7"/>
  <c r="PN305" i="7"/>
  <c r="PM305" i="7"/>
  <c r="PL305" i="7"/>
  <c r="PK305" i="7"/>
  <c r="PJ305" i="7"/>
  <c r="PI305" i="7"/>
  <c r="PH305" i="7"/>
  <c r="PG305" i="7"/>
  <c r="PF305" i="7"/>
  <c r="PE305" i="7"/>
  <c r="PD305" i="7"/>
  <c r="PC305" i="7"/>
  <c r="PB305" i="7"/>
  <c r="PA305" i="7"/>
  <c r="OZ305" i="7"/>
  <c r="OY305" i="7"/>
  <c r="OX305" i="7"/>
  <c r="OW305" i="7"/>
  <c r="OV305" i="7"/>
  <c r="OU305" i="7"/>
  <c r="OT305" i="7"/>
  <c r="OS305" i="7"/>
  <c r="OR305" i="7"/>
  <c r="OQ305" i="7"/>
  <c r="OP305" i="7"/>
  <c r="OO305" i="7"/>
  <c r="ON305" i="7"/>
  <c r="OM305" i="7"/>
  <c r="OL305" i="7"/>
  <c r="OK305" i="7"/>
  <c r="OJ305" i="7"/>
  <c r="OI305" i="7"/>
  <c r="OH305" i="7"/>
  <c r="OG305" i="7"/>
  <c r="OF305" i="7"/>
  <c r="OE305" i="7"/>
  <c r="OD305" i="7"/>
  <c r="OC305" i="7"/>
  <c r="OB305" i="7"/>
  <c r="OA305" i="7"/>
  <c r="NZ305" i="7"/>
  <c r="NY305" i="7"/>
  <c r="NX305" i="7"/>
  <c r="NW305" i="7"/>
  <c r="NV305" i="7"/>
  <c r="NU305" i="7"/>
  <c r="NT305" i="7"/>
  <c r="NS305" i="7"/>
  <c r="NR305" i="7"/>
  <c r="NQ305" i="7"/>
  <c r="NP305" i="7"/>
  <c r="NO305" i="7"/>
  <c r="NN305" i="7"/>
  <c r="NM305" i="7"/>
  <c r="NL305" i="7"/>
  <c r="NK305" i="7"/>
  <c r="NJ305" i="7"/>
  <c r="NI305" i="7"/>
  <c r="NH305" i="7"/>
  <c r="NG305" i="7"/>
  <c r="NF305" i="7"/>
  <c r="NE305" i="7"/>
  <c r="NC305" i="7"/>
  <c r="NB305" i="7"/>
  <c r="MZ305" i="7"/>
  <c r="MY305" i="7"/>
  <c r="MX305" i="7"/>
  <c r="MW305" i="7"/>
  <c r="MV305" i="7"/>
  <c r="MU305" i="7"/>
  <c r="MT305" i="7"/>
  <c r="MR305" i="7"/>
  <c r="MQ305" i="7"/>
  <c r="MP305" i="7"/>
  <c r="MO305" i="7"/>
  <c r="MN305" i="7"/>
  <c r="MM305" i="7"/>
  <c r="ML305" i="7"/>
  <c r="MK305" i="7"/>
  <c r="MJ305" i="7"/>
  <c r="MI305" i="7"/>
  <c r="MH305" i="7"/>
  <c r="MG305" i="7"/>
  <c r="MF305" i="7"/>
  <c r="ME305" i="7"/>
  <c r="MD305" i="7"/>
  <c r="MC305" i="7"/>
  <c r="MB305" i="7"/>
  <c r="MA305" i="7"/>
  <c r="LZ305" i="7"/>
  <c r="LY305" i="7"/>
  <c r="LX305" i="7"/>
  <c r="LW305" i="7"/>
  <c r="LV305" i="7"/>
  <c r="LU305" i="7"/>
  <c r="LT305" i="7"/>
  <c r="LS305" i="7"/>
  <c r="LR305" i="7"/>
  <c r="LQ305" i="7"/>
  <c r="LP305" i="7"/>
  <c r="LO305" i="7"/>
  <c r="LN305" i="7"/>
  <c r="LM305" i="7"/>
  <c r="LL305" i="7"/>
  <c r="LK305" i="7"/>
  <c r="LJ305" i="7"/>
  <c r="LI305" i="7"/>
  <c r="LH305" i="7"/>
  <c r="LG305" i="7"/>
  <c r="LF305" i="7"/>
  <c r="LE305" i="7"/>
  <c r="LD305" i="7"/>
  <c r="LC305" i="7"/>
  <c r="LB305" i="7"/>
  <c r="LA305" i="7"/>
  <c r="KZ305" i="7"/>
  <c r="KY305" i="7"/>
  <c r="KX305" i="7"/>
  <c r="KW305" i="7"/>
  <c r="KV305" i="7"/>
  <c r="KU305" i="7"/>
  <c r="KT305" i="7"/>
  <c r="KS305" i="7"/>
  <c r="KR305" i="7"/>
  <c r="KQ305" i="7"/>
  <c r="KP305" i="7"/>
  <c r="KO305" i="7"/>
  <c r="KN305" i="7"/>
  <c r="KM305" i="7"/>
  <c r="KL305" i="7"/>
  <c r="KK305" i="7"/>
  <c r="KJ305" i="7"/>
  <c r="KI305" i="7"/>
  <c r="KH305" i="7"/>
  <c r="KG305" i="7"/>
  <c r="KF305" i="7"/>
  <c r="KE305" i="7"/>
  <c r="KD305" i="7"/>
  <c r="KC305" i="7"/>
  <c r="KB305" i="7"/>
  <c r="KA305" i="7"/>
  <c r="JZ305" i="7"/>
  <c r="JY305" i="7"/>
  <c r="JX305" i="7"/>
  <c r="JW305" i="7"/>
  <c r="JV305" i="7"/>
  <c r="JU305" i="7"/>
  <c r="JT305" i="7"/>
  <c r="JS305" i="7"/>
  <c r="JR305" i="7"/>
  <c r="JQ305" i="7"/>
  <c r="JP305" i="7"/>
  <c r="JO305" i="7"/>
  <c r="JN305" i="7"/>
  <c r="JM305" i="7"/>
  <c r="JL305" i="7"/>
  <c r="JK305" i="7"/>
  <c r="JJ305" i="7"/>
  <c r="JI305" i="7"/>
  <c r="JH305" i="7"/>
  <c r="JG305" i="7"/>
  <c r="JF305" i="7"/>
  <c r="JE305" i="7"/>
  <c r="JD305" i="7"/>
  <c r="JC305" i="7"/>
  <c r="JB305" i="7"/>
  <c r="JA305" i="7"/>
  <c r="IZ305" i="7"/>
  <c r="IY305" i="7"/>
  <c r="IX305" i="7"/>
  <c r="IW305" i="7"/>
  <c r="IV305" i="7"/>
  <c r="IU305" i="7"/>
  <c r="IT305" i="7"/>
  <c r="IS305" i="7"/>
  <c r="IR305" i="7"/>
  <c r="IQ305" i="7"/>
  <c r="IP305" i="7"/>
  <c r="IO305" i="7"/>
  <c r="IN305" i="7"/>
  <c r="IM305" i="7"/>
  <c r="IL305" i="7"/>
  <c r="IK305" i="7"/>
  <c r="IJ305" i="7"/>
  <c r="II305" i="7"/>
  <c r="IH305" i="7"/>
  <c r="IG305" i="7"/>
  <c r="IF305" i="7"/>
  <c r="IE305" i="7"/>
  <c r="ID305" i="7"/>
  <c r="IC305" i="7"/>
  <c r="IB305" i="7"/>
  <c r="IA305" i="7"/>
  <c r="HZ305" i="7"/>
  <c r="HY305" i="7"/>
  <c r="HX305" i="7"/>
  <c r="HW305" i="7"/>
  <c r="HV305" i="7"/>
  <c r="HU305" i="7"/>
  <c r="HT305" i="7"/>
  <c r="HS305" i="7"/>
  <c r="HR305" i="7"/>
  <c r="HQ305" i="7"/>
  <c r="HP305" i="7"/>
  <c r="HO305" i="7"/>
  <c r="HN305" i="7"/>
  <c r="HM305" i="7"/>
  <c r="HL305" i="7"/>
  <c r="HK305" i="7"/>
  <c r="HJ305" i="7"/>
  <c r="HG305" i="7"/>
  <c r="HF305" i="7"/>
  <c r="HE305" i="7"/>
  <c r="HD305" i="7"/>
  <c r="HC305" i="7"/>
  <c r="HB305" i="7"/>
  <c r="HA305" i="7"/>
  <c r="GY305" i="7"/>
  <c r="GX305" i="7"/>
  <c r="GW305" i="7"/>
  <c r="GV305" i="7"/>
  <c r="GU305" i="7"/>
  <c r="GT305" i="7"/>
  <c r="GS305" i="7"/>
  <c r="GR305" i="7"/>
  <c r="GQ305" i="7"/>
  <c r="GP305" i="7"/>
  <c r="GO305" i="7"/>
  <c r="GN305" i="7"/>
  <c r="GM305" i="7"/>
  <c r="GL305" i="7"/>
  <c r="GK305" i="7"/>
  <c r="GJ305" i="7"/>
  <c r="GI305" i="7"/>
  <c r="GH305" i="7"/>
  <c r="GG305" i="7"/>
  <c r="GF305" i="7"/>
  <c r="GE305" i="7"/>
  <c r="GD305" i="7"/>
  <c r="GC305" i="7"/>
  <c r="GB305" i="7"/>
  <c r="GA305" i="7"/>
  <c r="FZ305" i="7"/>
  <c r="FY305" i="7"/>
  <c r="FX305" i="7"/>
  <c r="FW305" i="7"/>
  <c r="FV305" i="7"/>
  <c r="FU305" i="7"/>
  <c r="FT305" i="7"/>
  <c r="FS305" i="7"/>
  <c r="FQ305" i="7"/>
  <c r="FP305" i="7"/>
  <c r="FO305" i="7"/>
  <c r="FN305" i="7"/>
  <c r="FM305" i="7"/>
  <c r="FL305" i="7"/>
  <c r="FK305" i="7"/>
  <c r="FJ305" i="7"/>
  <c r="FI305" i="7"/>
  <c r="FH305" i="7"/>
  <c r="FG305" i="7"/>
  <c r="FF305" i="7"/>
  <c r="FE305" i="7"/>
  <c r="FD305" i="7"/>
  <c r="FC305" i="7"/>
  <c r="FB305" i="7"/>
  <c r="FA305" i="7"/>
  <c r="EZ305" i="7"/>
  <c r="EY305" i="7"/>
  <c r="EX305" i="7"/>
  <c r="EW305" i="7"/>
  <c r="EV305" i="7"/>
  <c r="EU305" i="7"/>
  <c r="ET305" i="7"/>
  <c r="ES305" i="7"/>
  <c r="ER305" i="7"/>
  <c r="EQ305" i="7"/>
  <c r="EP305" i="7"/>
  <c r="EO305" i="7"/>
  <c r="EN305" i="7"/>
  <c r="EM305" i="7"/>
  <c r="EL305" i="7"/>
  <c r="EK305" i="7"/>
  <c r="EJ305" i="7"/>
  <c r="EI305" i="7"/>
  <c r="EH305" i="7"/>
  <c r="EG305" i="7"/>
  <c r="EF305" i="7"/>
  <c r="EE305" i="7"/>
  <c r="ED305" i="7"/>
  <c r="EC305" i="7"/>
  <c r="EB305" i="7"/>
  <c r="EA305" i="7"/>
  <c r="DZ305" i="7"/>
  <c r="DY305" i="7"/>
  <c r="DX305" i="7"/>
  <c r="DW305" i="7"/>
  <c r="DV305" i="7"/>
  <c r="DU305" i="7"/>
  <c r="DT305" i="7"/>
  <c r="DS305" i="7"/>
  <c r="DR305" i="7"/>
  <c r="DQ305" i="7"/>
  <c r="DP305" i="7"/>
  <c r="DO305" i="7"/>
  <c r="DN305" i="7"/>
  <c r="DL305" i="7"/>
  <c r="DK305" i="7"/>
  <c r="DJ305" i="7"/>
  <c r="DI305" i="7"/>
  <c r="DH305" i="7"/>
  <c r="DG305" i="7"/>
  <c r="DF305" i="7"/>
  <c r="DE305" i="7"/>
  <c r="DD305" i="7"/>
  <c r="DC305" i="7"/>
  <c r="DB305" i="7"/>
  <c r="DA305" i="7"/>
  <c r="CY305" i="7"/>
  <c r="CX305" i="7"/>
  <c r="CW305" i="7"/>
  <c r="CV305" i="7"/>
  <c r="CU305" i="7"/>
  <c r="CT305" i="7"/>
  <c r="CS305" i="7"/>
  <c r="CR305" i="7"/>
  <c r="CQ305" i="7"/>
  <c r="CP305" i="7"/>
  <c r="CO305" i="7"/>
  <c r="CN305" i="7"/>
  <c r="CM305" i="7"/>
  <c r="CL305" i="7"/>
  <c r="CK305" i="7"/>
  <c r="CJ305" i="7"/>
  <c r="CI305" i="7"/>
  <c r="CH305" i="7"/>
  <c r="CG305" i="7"/>
  <c r="CF305" i="7"/>
  <c r="CE305" i="7"/>
  <c r="CD305" i="7"/>
  <c r="CC305" i="7"/>
  <c r="CB305" i="7"/>
  <c r="CA305" i="7"/>
  <c r="BZ305" i="7"/>
  <c r="BY305" i="7"/>
  <c r="BX305" i="7"/>
  <c r="BW305" i="7"/>
  <c r="BV305" i="7"/>
  <c r="BU305" i="7"/>
  <c r="BT305" i="7"/>
  <c r="BS305" i="7"/>
  <c r="BR305" i="7"/>
  <c r="BQ305" i="7"/>
  <c r="BP305" i="7"/>
  <c r="BO305" i="7"/>
  <c r="BN305" i="7"/>
  <c r="BM305" i="7"/>
  <c r="BL305" i="7"/>
  <c r="BK305" i="7"/>
  <c r="BJ305" i="7"/>
  <c r="BI305" i="7"/>
  <c r="BH305" i="7"/>
  <c r="BG305" i="7"/>
  <c r="BF305" i="7"/>
  <c r="BE305" i="7"/>
  <c r="BD305" i="7"/>
  <c r="BC305" i="7"/>
  <c r="BB305" i="7"/>
  <c r="BA305" i="7"/>
  <c r="AZ305" i="7"/>
  <c r="AY305" i="7"/>
  <c r="AX305" i="7"/>
  <c r="AW305" i="7"/>
  <c r="AV305" i="7"/>
  <c r="AU305" i="7"/>
  <c r="AT305" i="7"/>
  <c r="AS305" i="7"/>
  <c r="AR305" i="7"/>
  <c r="AQ305" i="7"/>
  <c r="AP305" i="7"/>
  <c r="AO305" i="7"/>
  <c r="AN305" i="7"/>
  <c r="AM305" i="7"/>
  <c r="AL305" i="7"/>
  <c r="AK305" i="7"/>
  <c r="AJ305" i="7"/>
  <c r="AH305" i="7"/>
  <c r="AG305" i="7"/>
  <c r="AF305" i="7"/>
  <c r="AE305" i="7"/>
  <c r="AD305" i="7"/>
  <c r="AC305" i="7"/>
  <c r="AB305" i="7"/>
  <c r="AA305" i="7"/>
  <c r="Z305" i="7"/>
  <c r="Y305" i="7"/>
  <c r="X305" i="7"/>
  <c r="W305" i="7"/>
  <c r="V305" i="7"/>
  <c r="U305" i="7"/>
  <c r="T305" i="7"/>
  <c r="S305" i="7"/>
  <c r="R305" i="7"/>
  <c r="Q305" i="7"/>
  <c r="P305" i="7"/>
  <c r="O305" i="7"/>
  <c r="N305" i="7"/>
  <c r="M305" i="7"/>
  <c r="L305" i="7"/>
  <c r="K305" i="7"/>
  <c r="J305" i="7"/>
  <c r="I305" i="7"/>
  <c r="H305" i="7"/>
  <c r="G305" i="7"/>
  <c r="F305" i="7"/>
  <c r="E305" i="7"/>
  <c r="UF304" i="7"/>
  <c r="UE304" i="7"/>
  <c r="UD304" i="7"/>
  <c r="UC304" i="7"/>
  <c r="UB304" i="7"/>
  <c r="UA304" i="7"/>
  <c r="TZ304" i="7"/>
  <c r="TY304" i="7"/>
  <c r="TX304" i="7"/>
  <c r="TW304" i="7"/>
  <c r="TV304" i="7"/>
  <c r="TU304" i="7"/>
  <c r="TT304" i="7"/>
  <c r="TS304" i="7"/>
  <c r="TR304" i="7"/>
  <c r="TQ304" i="7"/>
  <c r="TP304" i="7"/>
  <c r="TO304" i="7"/>
  <c r="TN304" i="7"/>
  <c r="TM304" i="7"/>
  <c r="TL304" i="7"/>
  <c r="TK304" i="7"/>
  <c r="TH304" i="7"/>
  <c r="TG304" i="7"/>
  <c r="TF304" i="7"/>
  <c r="TE304" i="7"/>
  <c r="TD304" i="7"/>
  <c r="TC304" i="7"/>
  <c r="TB304" i="7"/>
  <c r="TA304" i="7"/>
  <c r="SZ304" i="7"/>
  <c r="SY304" i="7"/>
  <c r="SX304" i="7"/>
  <c r="SW304" i="7"/>
  <c r="SV304" i="7"/>
  <c r="SU304" i="7"/>
  <c r="ST304" i="7"/>
  <c r="SS304" i="7"/>
  <c r="SR304" i="7"/>
  <c r="SQ304" i="7"/>
  <c r="SP304" i="7"/>
  <c r="SO304" i="7"/>
  <c r="SN304" i="7"/>
  <c r="SM304" i="7"/>
  <c r="SL304" i="7"/>
  <c r="SK304" i="7"/>
  <c r="SJ304" i="7"/>
  <c r="SI304" i="7"/>
  <c r="SH304" i="7"/>
  <c r="SG304" i="7"/>
  <c r="SF304" i="7"/>
  <c r="SE304" i="7"/>
  <c r="SD304" i="7"/>
  <c r="SC304" i="7"/>
  <c r="SB304" i="7"/>
  <c r="SA304" i="7"/>
  <c r="RZ304" i="7"/>
  <c r="RY304" i="7"/>
  <c r="RX304" i="7"/>
  <c r="RW304" i="7"/>
  <c r="RV304" i="7"/>
  <c r="RU304" i="7"/>
  <c r="RT304" i="7"/>
  <c r="RS304" i="7"/>
  <c r="RR304" i="7"/>
  <c r="RQ304" i="7"/>
  <c r="RP304" i="7"/>
  <c r="RO304" i="7"/>
  <c r="RN304" i="7"/>
  <c r="RM304" i="7"/>
  <c r="RL304" i="7"/>
  <c r="RK304" i="7"/>
  <c r="RJ304" i="7"/>
  <c r="RI304" i="7"/>
  <c r="RH304" i="7"/>
  <c r="RG304" i="7"/>
  <c r="RF304" i="7"/>
  <c r="RE304" i="7"/>
  <c r="RD304" i="7"/>
  <c r="RC304" i="7"/>
  <c r="RB304" i="7"/>
  <c r="RA304" i="7"/>
  <c r="QZ304" i="7"/>
  <c r="QY304" i="7"/>
  <c r="QX304" i="7"/>
  <c r="QW304" i="7"/>
  <c r="QV304" i="7"/>
  <c r="QU304" i="7"/>
  <c r="QT304" i="7"/>
  <c r="QS304" i="7"/>
  <c r="QR304" i="7"/>
  <c r="QQ304" i="7"/>
  <c r="QN304" i="7"/>
  <c r="QM304" i="7"/>
  <c r="QL304" i="7"/>
  <c r="QK304" i="7"/>
  <c r="QJ304" i="7"/>
  <c r="QI304" i="7"/>
  <c r="QH304" i="7"/>
  <c r="QG304" i="7"/>
  <c r="QF304" i="7"/>
  <c r="QE304" i="7"/>
  <c r="QD304" i="7"/>
  <c r="QC304" i="7"/>
  <c r="QB304" i="7"/>
  <c r="QA304" i="7"/>
  <c r="PZ304" i="7"/>
  <c r="PY304" i="7"/>
  <c r="PX304" i="7"/>
  <c r="PW304" i="7"/>
  <c r="PV304" i="7"/>
  <c r="PU304" i="7"/>
  <c r="PS304" i="7"/>
  <c r="PR304" i="7"/>
  <c r="PQ304" i="7"/>
  <c r="PP304" i="7"/>
  <c r="PO304" i="7"/>
  <c r="PN304" i="7"/>
  <c r="PM304" i="7"/>
  <c r="PL304" i="7"/>
  <c r="PK304" i="7"/>
  <c r="PJ304" i="7"/>
  <c r="PI304" i="7"/>
  <c r="PH304" i="7"/>
  <c r="PG304" i="7"/>
  <c r="PF304" i="7"/>
  <c r="PE304" i="7"/>
  <c r="PD304" i="7"/>
  <c r="PC304" i="7"/>
  <c r="PB304" i="7"/>
  <c r="PA304" i="7"/>
  <c r="OZ304" i="7"/>
  <c r="OY304" i="7"/>
  <c r="OX304" i="7"/>
  <c r="OW304" i="7"/>
  <c r="OV304" i="7"/>
  <c r="OU304" i="7"/>
  <c r="OT304" i="7"/>
  <c r="OS304" i="7"/>
  <c r="OR304" i="7"/>
  <c r="OQ304" i="7"/>
  <c r="OP304" i="7"/>
  <c r="OO304" i="7"/>
  <c r="ON304" i="7"/>
  <c r="OM304" i="7"/>
  <c r="OL304" i="7"/>
  <c r="OK304" i="7"/>
  <c r="OJ304" i="7"/>
  <c r="OI304" i="7"/>
  <c r="OH304" i="7"/>
  <c r="OG304" i="7"/>
  <c r="OF304" i="7"/>
  <c r="OE304" i="7"/>
  <c r="OD304" i="7"/>
  <c r="OC304" i="7"/>
  <c r="OB304" i="7"/>
  <c r="OA304" i="7"/>
  <c r="NZ304" i="7"/>
  <c r="NY304" i="7"/>
  <c r="NX304" i="7"/>
  <c r="NW304" i="7"/>
  <c r="NV304" i="7"/>
  <c r="NU304" i="7"/>
  <c r="NT304" i="7"/>
  <c r="NS304" i="7"/>
  <c r="NR304" i="7"/>
  <c r="NQ304" i="7"/>
  <c r="NP304" i="7"/>
  <c r="NO304" i="7"/>
  <c r="NN304" i="7"/>
  <c r="NM304" i="7"/>
  <c r="NL304" i="7"/>
  <c r="NK304" i="7"/>
  <c r="NJ304" i="7"/>
  <c r="NI304" i="7"/>
  <c r="NH304" i="7"/>
  <c r="NG304" i="7"/>
  <c r="NF304" i="7"/>
  <c r="NE304" i="7"/>
  <c r="NC304" i="7"/>
  <c r="NB304" i="7"/>
  <c r="MZ304" i="7"/>
  <c r="MY304" i="7"/>
  <c r="MX304" i="7"/>
  <c r="MW304" i="7"/>
  <c r="MV304" i="7"/>
  <c r="MU304" i="7"/>
  <c r="MT304" i="7"/>
  <c r="MR304" i="7"/>
  <c r="MQ304" i="7"/>
  <c r="MP304" i="7"/>
  <c r="MO304" i="7"/>
  <c r="MN304" i="7"/>
  <c r="MM304" i="7"/>
  <c r="ML304" i="7"/>
  <c r="MK304" i="7"/>
  <c r="MJ304" i="7"/>
  <c r="MI304" i="7"/>
  <c r="MH304" i="7"/>
  <c r="MG304" i="7"/>
  <c r="MF304" i="7"/>
  <c r="ME304" i="7"/>
  <c r="MD304" i="7"/>
  <c r="MC304" i="7"/>
  <c r="MB304" i="7"/>
  <c r="MA304" i="7"/>
  <c r="LZ304" i="7"/>
  <c r="LY304" i="7"/>
  <c r="LX304" i="7"/>
  <c r="LW304" i="7"/>
  <c r="LV304" i="7"/>
  <c r="LU304" i="7"/>
  <c r="LT304" i="7"/>
  <c r="LS304" i="7"/>
  <c r="LR304" i="7"/>
  <c r="LQ304" i="7"/>
  <c r="LP304" i="7"/>
  <c r="LO304" i="7"/>
  <c r="LN304" i="7"/>
  <c r="LM304" i="7"/>
  <c r="LL304" i="7"/>
  <c r="LK304" i="7"/>
  <c r="LJ304" i="7"/>
  <c r="LI304" i="7"/>
  <c r="LH304" i="7"/>
  <c r="LG304" i="7"/>
  <c r="LF304" i="7"/>
  <c r="LE304" i="7"/>
  <c r="LD304" i="7"/>
  <c r="LC304" i="7"/>
  <c r="LB304" i="7"/>
  <c r="LA304" i="7"/>
  <c r="KZ304" i="7"/>
  <c r="KY304" i="7"/>
  <c r="KX304" i="7"/>
  <c r="KW304" i="7"/>
  <c r="KV304" i="7"/>
  <c r="KU304" i="7"/>
  <c r="KT304" i="7"/>
  <c r="KS304" i="7"/>
  <c r="KR304" i="7"/>
  <c r="KQ304" i="7"/>
  <c r="KP304" i="7"/>
  <c r="KO304" i="7"/>
  <c r="KN304" i="7"/>
  <c r="KM304" i="7"/>
  <c r="KL304" i="7"/>
  <c r="KK304" i="7"/>
  <c r="KJ304" i="7"/>
  <c r="KI304" i="7"/>
  <c r="KH304" i="7"/>
  <c r="KG304" i="7"/>
  <c r="KF304" i="7"/>
  <c r="KE304" i="7"/>
  <c r="KD304" i="7"/>
  <c r="KC304" i="7"/>
  <c r="KB304" i="7"/>
  <c r="KA304" i="7"/>
  <c r="JZ304" i="7"/>
  <c r="JY304" i="7"/>
  <c r="JX304" i="7"/>
  <c r="JW304" i="7"/>
  <c r="JV304" i="7"/>
  <c r="JU304" i="7"/>
  <c r="JT304" i="7"/>
  <c r="JS304" i="7"/>
  <c r="JR304" i="7"/>
  <c r="JQ304" i="7"/>
  <c r="JP304" i="7"/>
  <c r="JO304" i="7"/>
  <c r="JN304" i="7"/>
  <c r="JM304" i="7"/>
  <c r="JL304" i="7"/>
  <c r="JK304" i="7"/>
  <c r="JJ304" i="7"/>
  <c r="JI304" i="7"/>
  <c r="JH304" i="7"/>
  <c r="JG304" i="7"/>
  <c r="JF304" i="7"/>
  <c r="JE304" i="7"/>
  <c r="JD304" i="7"/>
  <c r="JC304" i="7"/>
  <c r="JB304" i="7"/>
  <c r="JA304" i="7"/>
  <c r="IZ304" i="7"/>
  <c r="IY304" i="7"/>
  <c r="IX304" i="7"/>
  <c r="IW304" i="7"/>
  <c r="IV304" i="7"/>
  <c r="IU304" i="7"/>
  <c r="IT304" i="7"/>
  <c r="IS304" i="7"/>
  <c r="IR304" i="7"/>
  <c r="IQ304" i="7"/>
  <c r="IP304" i="7"/>
  <c r="IO304" i="7"/>
  <c r="IN304" i="7"/>
  <c r="IM304" i="7"/>
  <c r="IL304" i="7"/>
  <c r="IK304" i="7"/>
  <c r="IJ304" i="7"/>
  <c r="II304" i="7"/>
  <c r="IH304" i="7"/>
  <c r="IG304" i="7"/>
  <c r="IF304" i="7"/>
  <c r="IE304" i="7"/>
  <c r="ID304" i="7"/>
  <c r="IC304" i="7"/>
  <c r="IB304" i="7"/>
  <c r="IA304" i="7"/>
  <c r="HZ304" i="7"/>
  <c r="HY304" i="7"/>
  <c r="HX304" i="7"/>
  <c r="HW304" i="7"/>
  <c r="HV304" i="7"/>
  <c r="HU304" i="7"/>
  <c r="HT304" i="7"/>
  <c r="HS304" i="7"/>
  <c r="HR304" i="7"/>
  <c r="HQ304" i="7"/>
  <c r="HP304" i="7"/>
  <c r="HO304" i="7"/>
  <c r="HN304" i="7"/>
  <c r="HM304" i="7"/>
  <c r="HL304" i="7"/>
  <c r="HK304" i="7"/>
  <c r="HJ304" i="7"/>
  <c r="HG304" i="7"/>
  <c r="HF304" i="7"/>
  <c r="HE304" i="7"/>
  <c r="HD304" i="7"/>
  <c r="HC304" i="7"/>
  <c r="HB304" i="7"/>
  <c r="HA304" i="7"/>
  <c r="GY304" i="7"/>
  <c r="GX304" i="7"/>
  <c r="GW304" i="7"/>
  <c r="GV304" i="7"/>
  <c r="GU304" i="7"/>
  <c r="GT304" i="7"/>
  <c r="GS304" i="7"/>
  <c r="GR304" i="7"/>
  <c r="GQ304" i="7"/>
  <c r="GP304" i="7"/>
  <c r="GO304" i="7"/>
  <c r="GN304" i="7"/>
  <c r="GM304" i="7"/>
  <c r="GL304" i="7"/>
  <c r="GK304" i="7"/>
  <c r="GJ304" i="7"/>
  <c r="GI304" i="7"/>
  <c r="GH304" i="7"/>
  <c r="GG304" i="7"/>
  <c r="GF304" i="7"/>
  <c r="GE304" i="7"/>
  <c r="GD304" i="7"/>
  <c r="GC304" i="7"/>
  <c r="GB304" i="7"/>
  <c r="GA304" i="7"/>
  <c r="FZ304" i="7"/>
  <c r="FY304" i="7"/>
  <c r="FX304" i="7"/>
  <c r="FW304" i="7"/>
  <c r="FV304" i="7"/>
  <c r="FU304" i="7"/>
  <c r="FT304" i="7"/>
  <c r="FS304" i="7"/>
  <c r="FQ304" i="7"/>
  <c r="FP304" i="7"/>
  <c r="FO304" i="7"/>
  <c r="FN304" i="7"/>
  <c r="FM304" i="7"/>
  <c r="FL304" i="7"/>
  <c r="FK304" i="7"/>
  <c r="FJ304" i="7"/>
  <c r="FI304" i="7"/>
  <c r="FH304" i="7"/>
  <c r="FG304" i="7"/>
  <c r="FF304" i="7"/>
  <c r="FE304" i="7"/>
  <c r="FD304" i="7"/>
  <c r="FC304" i="7"/>
  <c r="FB304" i="7"/>
  <c r="FA304" i="7"/>
  <c r="EZ304" i="7"/>
  <c r="EY304" i="7"/>
  <c r="EX304" i="7"/>
  <c r="EW304" i="7"/>
  <c r="EV304" i="7"/>
  <c r="EU304" i="7"/>
  <c r="ET304" i="7"/>
  <c r="ES304" i="7"/>
  <c r="ER304" i="7"/>
  <c r="EQ304" i="7"/>
  <c r="EP304" i="7"/>
  <c r="EO304" i="7"/>
  <c r="EN304" i="7"/>
  <c r="EM304" i="7"/>
  <c r="EL304" i="7"/>
  <c r="EK304" i="7"/>
  <c r="EJ304" i="7"/>
  <c r="EI304" i="7"/>
  <c r="EH304" i="7"/>
  <c r="EG304" i="7"/>
  <c r="EF304" i="7"/>
  <c r="EE304" i="7"/>
  <c r="ED304" i="7"/>
  <c r="EC304" i="7"/>
  <c r="EB304" i="7"/>
  <c r="EA304" i="7"/>
  <c r="DZ304" i="7"/>
  <c r="DY304" i="7"/>
  <c r="DX304" i="7"/>
  <c r="DW304" i="7"/>
  <c r="DV304" i="7"/>
  <c r="DU304" i="7"/>
  <c r="DT304" i="7"/>
  <c r="DS304" i="7"/>
  <c r="DR304" i="7"/>
  <c r="DQ304" i="7"/>
  <c r="DP304" i="7"/>
  <c r="DO304" i="7"/>
  <c r="DN304" i="7"/>
  <c r="DL304" i="7"/>
  <c r="DK304" i="7"/>
  <c r="DJ304" i="7"/>
  <c r="DI304" i="7"/>
  <c r="DH304" i="7"/>
  <c r="DG304" i="7"/>
  <c r="DF304" i="7"/>
  <c r="DE304" i="7"/>
  <c r="DD304" i="7"/>
  <c r="DC304" i="7"/>
  <c r="DB304" i="7"/>
  <c r="DA304" i="7"/>
  <c r="CY304" i="7"/>
  <c r="CX304" i="7"/>
  <c r="CW304" i="7"/>
  <c r="CV304" i="7"/>
  <c r="CU304" i="7"/>
  <c r="CT304" i="7"/>
  <c r="CS304" i="7"/>
  <c r="CR304" i="7"/>
  <c r="CQ304" i="7"/>
  <c r="CP304" i="7"/>
  <c r="CO304" i="7"/>
  <c r="CN304" i="7"/>
  <c r="CM304" i="7"/>
  <c r="CL304" i="7"/>
  <c r="CK304" i="7"/>
  <c r="CJ304" i="7"/>
  <c r="CI304" i="7"/>
  <c r="CH304" i="7"/>
  <c r="CG304" i="7"/>
  <c r="CF304" i="7"/>
  <c r="CE304" i="7"/>
  <c r="CD304" i="7"/>
  <c r="CC304" i="7"/>
  <c r="CB304" i="7"/>
  <c r="CA304" i="7"/>
  <c r="BZ304" i="7"/>
  <c r="BY304" i="7"/>
  <c r="BX304" i="7"/>
  <c r="BW304" i="7"/>
  <c r="BV304" i="7"/>
  <c r="BU304" i="7"/>
  <c r="BT304" i="7"/>
  <c r="BS304" i="7"/>
  <c r="BR304" i="7"/>
  <c r="BQ304" i="7"/>
  <c r="BP304" i="7"/>
  <c r="BO304" i="7"/>
  <c r="BN304" i="7"/>
  <c r="BM304" i="7"/>
  <c r="BL304" i="7"/>
  <c r="BK304" i="7"/>
  <c r="BJ304" i="7"/>
  <c r="BI304" i="7"/>
  <c r="BH304" i="7"/>
  <c r="BG304" i="7"/>
  <c r="BF304" i="7"/>
  <c r="BE304" i="7"/>
  <c r="BD304" i="7"/>
  <c r="BC304" i="7"/>
  <c r="BB304" i="7"/>
  <c r="BA304" i="7"/>
  <c r="AZ304" i="7"/>
  <c r="AY304" i="7"/>
  <c r="AX304" i="7"/>
  <c r="AW304" i="7"/>
  <c r="AV304" i="7"/>
  <c r="AU304" i="7"/>
  <c r="AT304" i="7"/>
  <c r="AS304" i="7"/>
  <c r="AR304" i="7"/>
  <c r="AQ304" i="7"/>
  <c r="AP304" i="7"/>
  <c r="AO304" i="7"/>
  <c r="AN304" i="7"/>
  <c r="AM304" i="7"/>
  <c r="AL304" i="7"/>
  <c r="AK304" i="7"/>
  <c r="AJ304" i="7"/>
  <c r="AH304" i="7"/>
  <c r="AG304" i="7"/>
  <c r="AF304" i="7"/>
  <c r="AE304" i="7"/>
  <c r="AD304" i="7"/>
  <c r="AC304" i="7"/>
  <c r="AB304" i="7"/>
  <c r="AA304" i="7"/>
  <c r="Z304" i="7"/>
  <c r="Y304" i="7"/>
  <c r="X304" i="7"/>
  <c r="W304" i="7"/>
  <c r="V304" i="7"/>
  <c r="U304" i="7"/>
  <c r="T304" i="7"/>
  <c r="S304" i="7"/>
  <c r="R304" i="7"/>
  <c r="Q304" i="7"/>
  <c r="P304" i="7"/>
  <c r="O304" i="7"/>
  <c r="N304" i="7"/>
  <c r="M304" i="7"/>
  <c r="L304" i="7"/>
  <c r="K304" i="7"/>
  <c r="J304" i="7"/>
  <c r="I304" i="7"/>
  <c r="H304" i="7"/>
  <c r="G304" i="7"/>
  <c r="F304" i="7"/>
  <c r="E304" i="7"/>
  <c r="UF303" i="7"/>
  <c r="UE303" i="7"/>
  <c r="UD303" i="7"/>
  <c r="UC303" i="7"/>
  <c r="UB303" i="7"/>
  <c r="UA303" i="7"/>
  <c r="TZ303" i="7"/>
  <c r="TY303" i="7"/>
  <c r="TX303" i="7"/>
  <c r="TW303" i="7"/>
  <c r="TV303" i="7"/>
  <c r="TU303" i="7"/>
  <c r="TT303" i="7"/>
  <c r="TS303" i="7"/>
  <c r="TR303" i="7"/>
  <c r="TQ303" i="7"/>
  <c r="TP303" i="7"/>
  <c r="TO303" i="7"/>
  <c r="TN303" i="7"/>
  <c r="TM303" i="7"/>
  <c r="TL303" i="7"/>
  <c r="TK303" i="7"/>
  <c r="TH303" i="7"/>
  <c r="TG303" i="7"/>
  <c r="TF303" i="7"/>
  <c r="TE303" i="7"/>
  <c r="TD303" i="7"/>
  <c r="TC303" i="7"/>
  <c r="TB303" i="7"/>
  <c r="TA303" i="7"/>
  <c r="SZ303" i="7"/>
  <c r="SY303" i="7"/>
  <c r="SX303" i="7"/>
  <c r="SW303" i="7"/>
  <c r="SV303" i="7"/>
  <c r="SU303" i="7"/>
  <c r="ST303" i="7"/>
  <c r="SS303" i="7"/>
  <c r="SR303" i="7"/>
  <c r="SQ303" i="7"/>
  <c r="SP303" i="7"/>
  <c r="SO303" i="7"/>
  <c r="SN303" i="7"/>
  <c r="SM303" i="7"/>
  <c r="SL303" i="7"/>
  <c r="SK303" i="7"/>
  <c r="SJ303" i="7"/>
  <c r="SI303" i="7"/>
  <c r="SH303" i="7"/>
  <c r="SG303" i="7"/>
  <c r="SF303" i="7"/>
  <c r="SE303" i="7"/>
  <c r="SD303" i="7"/>
  <c r="SC303" i="7"/>
  <c r="SB303" i="7"/>
  <c r="SA303" i="7"/>
  <c r="RZ303" i="7"/>
  <c r="RY303" i="7"/>
  <c r="RX303" i="7"/>
  <c r="RW303" i="7"/>
  <c r="RV303" i="7"/>
  <c r="RU303" i="7"/>
  <c r="RT303" i="7"/>
  <c r="RS303" i="7"/>
  <c r="RR303" i="7"/>
  <c r="RQ303" i="7"/>
  <c r="RP303" i="7"/>
  <c r="RO303" i="7"/>
  <c r="RN303" i="7"/>
  <c r="RM303" i="7"/>
  <c r="RL303" i="7"/>
  <c r="RK303" i="7"/>
  <c r="RJ303" i="7"/>
  <c r="RI303" i="7"/>
  <c r="RH303" i="7"/>
  <c r="RG303" i="7"/>
  <c r="RF303" i="7"/>
  <c r="RE303" i="7"/>
  <c r="RD303" i="7"/>
  <c r="RC303" i="7"/>
  <c r="RB303" i="7"/>
  <c r="RA303" i="7"/>
  <c r="QZ303" i="7"/>
  <c r="QY303" i="7"/>
  <c r="QX303" i="7"/>
  <c r="QW303" i="7"/>
  <c r="QV303" i="7"/>
  <c r="QU303" i="7"/>
  <c r="QT303" i="7"/>
  <c r="QS303" i="7"/>
  <c r="QR303" i="7"/>
  <c r="QQ303" i="7"/>
  <c r="QN303" i="7"/>
  <c r="QM303" i="7"/>
  <c r="QL303" i="7"/>
  <c r="QK303" i="7"/>
  <c r="QJ303" i="7"/>
  <c r="QI303" i="7"/>
  <c r="QH303" i="7"/>
  <c r="QG303" i="7"/>
  <c r="QF303" i="7"/>
  <c r="QE303" i="7"/>
  <c r="QD303" i="7"/>
  <c r="QC303" i="7"/>
  <c r="QB303" i="7"/>
  <c r="QA303" i="7"/>
  <c r="PZ303" i="7"/>
  <c r="PY303" i="7"/>
  <c r="PX303" i="7"/>
  <c r="PW303" i="7"/>
  <c r="PV303" i="7"/>
  <c r="PU303" i="7"/>
  <c r="PS303" i="7"/>
  <c r="PR303" i="7"/>
  <c r="PQ303" i="7"/>
  <c r="PP303" i="7"/>
  <c r="PO303" i="7"/>
  <c r="PN303" i="7"/>
  <c r="PM303" i="7"/>
  <c r="PL303" i="7"/>
  <c r="PK303" i="7"/>
  <c r="PJ303" i="7"/>
  <c r="PI303" i="7"/>
  <c r="PH303" i="7"/>
  <c r="PG303" i="7"/>
  <c r="PF303" i="7"/>
  <c r="PE303" i="7"/>
  <c r="PD303" i="7"/>
  <c r="PC303" i="7"/>
  <c r="PB303" i="7"/>
  <c r="PA303" i="7"/>
  <c r="OZ303" i="7"/>
  <c r="OY303" i="7"/>
  <c r="OX303" i="7"/>
  <c r="OW303" i="7"/>
  <c r="OV303" i="7"/>
  <c r="OU303" i="7"/>
  <c r="OT303" i="7"/>
  <c r="OS303" i="7"/>
  <c r="OR303" i="7"/>
  <c r="OQ303" i="7"/>
  <c r="OP303" i="7"/>
  <c r="OO303" i="7"/>
  <c r="ON303" i="7"/>
  <c r="OM303" i="7"/>
  <c r="OL303" i="7"/>
  <c r="OK303" i="7"/>
  <c r="OJ303" i="7"/>
  <c r="OI303" i="7"/>
  <c r="OH303" i="7"/>
  <c r="OG303" i="7"/>
  <c r="OF303" i="7"/>
  <c r="OE303" i="7"/>
  <c r="OD303" i="7"/>
  <c r="OC303" i="7"/>
  <c r="OB303" i="7"/>
  <c r="OA303" i="7"/>
  <c r="NZ303" i="7"/>
  <c r="NY303" i="7"/>
  <c r="NX303" i="7"/>
  <c r="NW303" i="7"/>
  <c r="NV303" i="7"/>
  <c r="NU303" i="7"/>
  <c r="NT303" i="7"/>
  <c r="NS303" i="7"/>
  <c r="NR303" i="7"/>
  <c r="NQ303" i="7"/>
  <c r="NP303" i="7"/>
  <c r="NO303" i="7"/>
  <c r="NN303" i="7"/>
  <c r="NM303" i="7"/>
  <c r="NL303" i="7"/>
  <c r="NK303" i="7"/>
  <c r="NJ303" i="7"/>
  <c r="NI303" i="7"/>
  <c r="NH303" i="7"/>
  <c r="NG303" i="7"/>
  <c r="NF303" i="7"/>
  <c r="NE303" i="7"/>
  <c r="NC303" i="7"/>
  <c r="NB303" i="7"/>
  <c r="MZ303" i="7"/>
  <c r="MY303" i="7"/>
  <c r="MX303" i="7"/>
  <c r="MW303" i="7"/>
  <c r="MV303" i="7"/>
  <c r="MU303" i="7"/>
  <c r="MT303" i="7"/>
  <c r="MR303" i="7"/>
  <c r="MQ303" i="7"/>
  <c r="MP303" i="7"/>
  <c r="MO303" i="7"/>
  <c r="MN303" i="7"/>
  <c r="MM303" i="7"/>
  <c r="ML303" i="7"/>
  <c r="MK303" i="7"/>
  <c r="MJ303" i="7"/>
  <c r="MI303" i="7"/>
  <c r="MH303" i="7"/>
  <c r="MG303" i="7"/>
  <c r="MF303" i="7"/>
  <c r="ME303" i="7"/>
  <c r="MD303" i="7"/>
  <c r="MC303" i="7"/>
  <c r="MB303" i="7"/>
  <c r="MA303" i="7"/>
  <c r="LZ303" i="7"/>
  <c r="LY303" i="7"/>
  <c r="LX303" i="7"/>
  <c r="LW303" i="7"/>
  <c r="LV303" i="7"/>
  <c r="LU303" i="7"/>
  <c r="LT303" i="7"/>
  <c r="LS303" i="7"/>
  <c r="LR303" i="7"/>
  <c r="LQ303" i="7"/>
  <c r="LP303" i="7"/>
  <c r="LO303" i="7"/>
  <c r="LN303" i="7"/>
  <c r="LM303" i="7"/>
  <c r="LL303" i="7"/>
  <c r="LK303" i="7"/>
  <c r="LJ303" i="7"/>
  <c r="LI303" i="7"/>
  <c r="LH303" i="7"/>
  <c r="LG303" i="7"/>
  <c r="LF303" i="7"/>
  <c r="LE303" i="7"/>
  <c r="LD303" i="7"/>
  <c r="LC303" i="7"/>
  <c r="LB303" i="7"/>
  <c r="LA303" i="7"/>
  <c r="KZ303" i="7"/>
  <c r="KY303" i="7"/>
  <c r="KX303" i="7"/>
  <c r="KW303" i="7"/>
  <c r="KV303" i="7"/>
  <c r="KU303" i="7"/>
  <c r="KT303" i="7"/>
  <c r="KS303" i="7"/>
  <c r="KR303" i="7"/>
  <c r="KQ303" i="7"/>
  <c r="KP303" i="7"/>
  <c r="KO303" i="7"/>
  <c r="KN303" i="7"/>
  <c r="KM303" i="7"/>
  <c r="KL303" i="7"/>
  <c r="KK303" i="7"/>
  <c r="KJ303" i="7"/>
  <c r="KI303" i="7"/>
  <c r="KH303" i="7"/>
  <c r="KG303" i="7"/>
  <c r="KF303" i="7"/>
  <c r="KE303" i="7"/>
  <c r="KD303" i="7"/>
  <c r="KC303" i="7"/>
  <c r="KB303" i="7"/>
  <c r="KA303" i="7"/>
  <c r="JZ303" i="7"/>
  <c r="JY303" i="7"/>
  <c r="JX303" i="7"/>
  <c r="JW303" i="7"/>
  <c r="JV303" i="7"/>
  <c r="JU303" i="7"/>
  <c r="JT303" i="7"/>
  <c r="JS303" i="7"/>
  <c r="JR303" i="7"/>
  <c r="JQ303" i="7"/>
  <c r="JP303" i="7"/>
  <c r="JO303" i="7"/>
  <c r="JN303" i="7"/>
  <c r="JM303" i="7"/>
  <c r="JL303" i="7"/>
  <c r="JK303" i="7"/>
  <c r="JJ303" i="7"/>
  <c r="JI303" i="7"/>
  <c r="JH303" i="7"/>
  <c r="JG303" i="7"/>
  <c r="JF303" i="7"/>
  <c r="JE303" i="7"/>
  <c r="JD303" i="7"/>
  <c r="JC303" i="7"/>
  <c r="JB303" i="7"/>
  <c r="JA303" i="7"/>
  <c r="IZ303" i="7"/>
  <c r="IY303" i="7"/>
  <c r="IX303" i="7"/>
  <c r="IW303" i="7"/>
  <c r="IV303" i="7"/>
  <c r="IU303" i="7"/>
  <c r="IT303" i="7"/>
  <c r="IS303" i="7"/>
  <c r="IR303" i="7"/>
  <c r="IQ303" i="7"/>
  <c r="IP303" i="7"/>
  <c r="IO303" i="7"/>
  <c r="IN303" i="7"/>
  <c r="IM303" i="7"/>
  <c r="IL303" i="7"/>
  <c r="IK303" i="7"/>
  <c r="IJ303" i="7"/>
  <c r="II303" i="7"/>
  <c r="IH303" i="7"/>
  <c r="IG303" i="7"/>
  <c r="IF303" i="7"/>
  <c r="IE303" i="7"/>
  <c r="ID303" i="7"/>
  <c r="IC303" i="7"/>
  <c r="IB303" i="7"/>
  <c r="IA303" i="7"/>
  <c r="HZ303" i="7"/>
  <c r="HY303" i="7"/>
  <c r="HX303" i="7"/>
  <c r="HW303" i="7"/>
  <c r="HV303" i="7"/>
  <c r="HU303" i="7"/>
  <c r="HT303" i="7"/>
  <c r="HS303" i="7"/>
  <c r="HR303" i="7"/>
  <c r="HQ303" i="7"/>
  <c r="HP303" i="7"/>
  <c r="HO303" i="7"/>
  <c r="HN303" i="7"/>
  <c r="HM303" i="7"/>
  <c r="HL303" i="7"/>
  <c r="HK303" i="7"/>
  <c r="HJ303" i="7"/>
  <c r="HG303" i="7"/>
  <c r="HF303" i="7"/>
  <c r="HE303" i="7"/>
  <c r="HD303" i="7"/>
  <c r="HC303" i="7"/>
  <c r="HB303" i="7"/>
  <c r="HA303" i="7"/>
  <c r="GZ303" i="7"/>
  <c r="GY303" i="7"/>
  <c r="GX303" i="7"/>
  <c r="GW303" i="7"/>
  <c r="GV303" i="7"/>
  <c r="GU303" i="7"/>
  <c r="GT303" i="7"/>
  <c r="GS303" i="7"/>
  <c r="GR303" i="7"/>
  <c r="GQ303" i="7"/>
  <c r="GP303" i="7"/>
  <c r="GO303" i="7"/>
  <c r="GN303" i="7"/>
  <c r="GM303" i="7"/>
  <c r="GL303" i="7"/>
  <c r="GK303" i="7"/>
  <c r="GJ303" i="7"/>
  <c r="GI303" i="7"/>
  <c r="GH303" i="7"/>
  <c r="GG303" i="7"/>
  <c r="GF303" i="7"/>
  <c r="GE303" i="7"/>
  <c r="GD303" i="7"/>
  <c r="GC303" i="7"/>
  <c r="GB303" i="7"/>
  <c r="GA303" i="7"/>
  <c r="FZ303" i="7"/>
  <c r="FY303" i="7"/>
  <c r="FX303" i="7"/>
  <c r="FW303" i="7"/>
  <c r="FV303" i="7"/>
  <c r="FU303" i="7"/>
  <c r="FT303" i="7"/>
  <c r="FS303" i="7"/>
  <c r="FQ303" i="7"/>
  <c r="FP303" i="7"/>
  <c r="FO303" i="7"/>
  <c r="FN303" i="7"/>
  <c r="FM303" i="7"/>
  <c r="FL303" i="7"/>
  <c r="FK303" i="7"/>
  <c r="FJ303" i="7"/>
  <c r="FI303" i="7"/>
  <c r="FH303" i="7"/>
  <c r="FG303" i="7"/>
  <c r="FF303" i="7"/>
  <c r="FE303" i="7"/>
  <c r="FD303" i="7"/>
  <c r="FC303" i="7"/>
  <c r="FB303" i="7"/>
  <c r="FA303" i="7"/>
  <c r="EZ303" i="7"/>
  <c r="EY303" i="7"/>
  <c r="EX303" i="7"/>
  <c r="EW303" i="7"/>
  <c r="EV303" i="7"/>
  <c r="EU303" i="7"/>
  <c r="ET303" i="7"/>
  <c r="ES303" i="7"/>
  <c r="ER303" i="7"/>
  <c r="EQ303" i="7"/>
  <c r="EP303" i="7"/>
  <c r="EO303" i="7"/>
  <c r="EN303" i="7"/>
  <c r="EM303" i="7"/>
  <c r="EL303" i="7"/>
  <c r="EK303" i="7"/>
  <c r="EJ303" i="7"/>
  <c r="EI303" i="7"/>
  <c r="EH303" i="7"/>
  <c r="EG303" i="7"/>
  <c r="EF303" i="7"/>
  <c r="EE303" i="7"/>
  <c r="ED303" i="7"/>
  <c r="EC303" i="7"/>
  <c r="EB303" i="7"/>
  <c r="EA303" i="7"/>
  <c r="DZ303" i="7"/>
  <c r="DY303" i="7"/>
  <c r="DX303" i="7"/>
  <c r="DW303" i="7"/>
  <c r="DV303" i="7"/>
  <c r="DU303" i="7"/>
  <c r="DT303" i="7"/>
  <c r="DS303" i="7"/>
  <c r="DR303" i="7"/>
  <c r="DQ303" i="7"/>
  <c r="DP303" i="7"/>
  <c r="DO303" i="7"/>
  <c r="DN303" i="7"/>
  <c r="DL303" i="7"/>
  <c r="DK303" i="7"/>
  <c r="DJ303" i="7"/>
  <c r="DI303" i="7"/>
  <c r="DH303" i="7"/>
  <c r="DG303" i="7"/>
  <c r="DF303" i="7"/>
  <c r="DE303" i="7"/>
  <c r="DD303" i="7"/>
  <c r="DC303" i="7"/>
  <c r="DB303" i="7"/>
  <c r="DA303" i="7"/>
  <c r="CY303" i="7"/>
  <c r="CX303" i="7"/>
  <c r="CW303" i="7"/>
  <c r="CV303" i="7"/>
  <c r="CU303" i="7"/>
  <c r="CT303" i="7"/>
  <c r="CS303" i="7"/>
  <c r="CR303" i="7"/>
  <c r="CQ303" i="7"/>
  <c r="CP303" i="7"/>
  <c r="CO303" i="7"/>
  <c r="CN303" i="7"/>
  <c r="CM303" i="7"/>
  <c r="CL303" i="7"/>
  <c r="CK303" i="7"/>
  <c r="CJ303" i="7"/>
  <c r="CI303" i="7"/>
  <c r="CH303" i="7"/>
  <c r="CG303" i="7"/>
  <c r="CF303" i="7"/>
  <c r="CE303" i="7"/>
  <c r="CD303" i="7"/>
  <c r="CC303" i="7"/>
  <c r="CB303" i="7"/>
  <c r="CA303" i="7"/>
  <c r="BZ303" i="7"/>
  <c r="BY303" i="7"/>
  <c r="BX303" i="7"/>
  <c r="BW303" i="7"/>
  <c r="BV303" i="7"/>
  <c r="BU303" i="7"/>
  <c r="BT303" i="7"/>
  <c r="BS303" i="7"/>
  <c r="BR303" i="7"/>
  <c r="BQ303" i="7"/>
  <c r="BP303" i="7"/>
  <c r="BO303" i="7"/>
  <c r="BN303" i="7"/>
  <c r="BM303" i="7"/>
  <c r="BL303" i="7"/>
  <c r="BK303" i="7"/>
  <c r="BJ303" i="7"/>
  <c r="BI303" i="7"/>
  <c r="BH303" i="7"/>
  <c r="BG303" i="7"/>
  <c r="BF303" i="7"/>
  <c r="BE303" i="7"/>
  <c r="BD303" i="7"/>
  <c r="BC303" i="7"/>
  <c r="BB303" i="7"/>
  <c r="BA303" i="7"/>
  <c r="AZ303" i="7"/>
  <c r="AY303" i="7"/>
  <c r="AX303" i="7"/>
  <c r="AW303" i="7"/>
  <c r="AV303" i="7"/>
  <c r="AU303" i="7"/>
  <c r="AT303" i="7"/>
  <c r="AS303" i="7"/>
  <c r="AR303" i="7"/>
  <c r="AQ303" i="7"/>
  <c r="AP303" i="7"/>
  <c r="AO303" i="7"/>
  <c r="AN303" i="7"/>
  <c r="AM303" i="7"/>
  <c r="AL303" i="7"/>
  <c r="AK303" i="7"/>
  <c r="AJ303" i="7"/>
  <c r="AH303" i="7"/>
  <c r="AG303" i="7"/>
  <c r="AF303" i="7"/>
  <c r="AE303" i="7"/>
  <c r="AD303" i="7"/>
  <c r="AC303" i="7"/>
  <c r="AB303" i="7"/>
  <c r="AA303" i="7"/>
  <c r="Z303" i="7"/>
  <c r="Y303" i="7"/>
  <c r="X303" i="7"/>
  <c r="W303" i="7"/>
  <c r="V303" i="7"/>
  <c r="U303" i="7"/>
  <c r="T303" i="7"/>
  <c r="S303" i="7"/>
  <c r="R303" i="7"/>
  <c r="Q303" i="7"/>
  <c r="P303" i="7"/>
  <c r="O303" i="7"/>
  <c r="N303" i="7"/>
  <c r="M303" i="7"/>
  <c r="L303" i="7"/>
  <c r="K303" i="7"/>
  <c r="J303" i="7"/>
  <c r="I303" i="7"/>
  <c r="H303" i="7"/>
  <c r="G303" i="7"/>
  <c r="F303" i="7"/>
  <c r="E303" i="7"/>
  <c r="UF302" i="7"/>
  <c r="UE302" i="7"/>
  <c r="UD302" i="7"/>
  <c r="UC302" i="7"/>
  <c r="UB302" i="7"/>
  <c r="UA302" i="7"/>
  <c r="TZ302" i="7"/>
  <c r="TY302" i="7"/>
  <c r="TX302" i="7"/>
  <c r="TW302" i="7"/>
  <c r="TV302" i="7"/>
  <c r="TU302" i="7"/>
  <c r="TT302" i="7"/>
  <c r="TS302" i="7"/>
  <c r="TR302" i="7"/>
  <c r="TQ302" i="7"/>
  <c r="TP302" i="7"/>
  <c r="TO302" i="7"/>
  <c r="TN302" i="7"/>
  <c r="TM302" i="7"/>
  <c r="TL302" i="7"/>
  <c r="TK302" i="7"/>
  <c r="TH302" i="7"/>
  <c r="TG302" i="7"/>
  <c r="TF302" i="7"/>
  <c r="TE302" i="7"/>
  <c r="TD302" i="7"/>
  <c r="TC302" i="7"/>
  <c r="TB302" i="7"/>
  <c r="TA302" i="7"/>
  <c r="SZ302" i="7"/>
  <c r="SY302" i="7"/>
  <c r="SX302" i="7"/>
  <c r="SW302" i="7"/>
  <c r="SV302" i="7"/>
  <c r="SU302" i="7"/>
  <c r="ST302" i="7"/>
  <c r="SS302" i="7"/>
  <c r="SR302" i="7"/>
  <c r="SQ302" i="7"/>
  <c r="SP302" i="7"/>
  <c r="SO302" i="7"/>
  <c r="SN302" i="7"/>
  <c r="SM302" i="7"/>
  <c r="SL302" i="7"/>
  <c r="SK302" i="7"/>
  <c r="SJ302" i="7"/>
  <c r="SI302" i="7"/>
  <c r="SH302" i="7"/>
  <c r="SG302" i="7"/>
  <c r="SF302" i="7"/>
  <c r="SE302" i="7"/>
  <c r="SD302" i="7"/>
  <c r="SC302" i="7"/>
  <c r="SB302" i="7"/>
  <c r="SA302" i="7"/>
  <c r="RZ302" i="7"/>
  <c r="RY302" i="7"/>
  <c r="RX302" i="7"/>
  <c r="RW302" i="7"/>
  <c r="RV302" i="7"/>
  <c r="RU302" i="7"/>
  <c r="RT302" i="7"/>
  <c r="RS302" i="7"/>
  <c r="RR302" i="7"/>
  <c r="RQ302" i="7"/>
  <c r="RP302" i="7"/>
  <c r="RO302" i="7"/>
  <c r="RN302" i="7"/>
  <c r="RM302" i="7"/>
  <c r="RL302" i="7"/>
  <c r="RK302" i="7"/>
  <c r="RJ302" i="7"/>
  <c r="RI302" i="7"/>
  <c r="RH302" i="7"/>
  <c r="RG302" i="7"/>
  <c r="RF302" i="7"/>
  <c r="RE302" i="7"/>
  <c r="RD302" i="7"/>
  <c r="RC302" i="7"/>
  <c r="RB302" i="7"/>
  <c r="RA302" i="7"/>
  <c r="QZ302" i="7"/>
  <c r="QY302" i="7"/>
  <c r="QX302" i="7"/>
  <c r="QW302" i="7"/>
  <c r="QV302" i="7"/>
  <c r="QU302" i="7"/>
  <c r="QT302" i="7"/>
  <c r="QS302" i="7"/>
  <c r="QR302" i="7"/>
  <c r="QQ302" i="7"/>
  <c r="QN302" i="7"/>
  <c r="QM302" i="7"/>
  <c r="QL302" i="7"/>
  <c r="QK302" i="7"/>
  <c r="QJ302" i="7"/>
  <c r="QI302" i="7"/>
  <c r="QH302" i="7"/>
  <c r="QG302" i="7"/>
  <c r="QF302" i="7"/>
  <c r="QE302" i="7"/>
  <c r="QD302" i="7"/>
  <c r="QC302" i="7"/>
  <c r="QB302" i="7"/>
  <c r="QA302" i="7"/>
  <c r="PZ302" i="7"/>
  <c r="PY302" i="7"/>
  <c r="PX302" i="7"/>
  <c r="PW302" i="7"/>
  <c r="PV302" i="7"/>
  <c r="PU302" i="7"/>
  <c r="PS302" i="7"/>
  <c r="PR302" i="7"/>
  <c r="PQ302" i="7"/>
  <c r="PP302" i="7"/>
  <c r="PO302" i="7"/>
  <c r="PN302" i="7"/>
  <c r="PM302" i="7"/>
  <c r="PL302" i="7"/>
  <c r="PK302" i="7"/>
  <c r="PJ302" i="7"/>
  <c r="PI302" i="7"/>
  <c r="PH302" i="7"/>
  <c r="PG302" i="7"/>
  <c r="PF302" i="7"/>
  <c r="PE302" i="7"/>
  <c r="PD302" i="7"/>
  <c r="PC302" i="7"/>
  <c r="PB302" i="7"/>
  <c r="PA302" i="7"/>
  <c r="OZ302" i="7"/>
  <c r="OY302" i="7"/>
  <c r="OX302" i="7"/>
  <c r="OW302" i="7"/>
  <c r="OV302" i="7"/>
  <c r="OU302" i="7"/>
  <c r="OT302" i="7"/>
  <c r="OS302" i="7"/>
  <c r="OR302" i="7"/>
  <c r="OQ302" i="7"/>
  <c r="OP302" i="7"/>
  <c r="OO302" i="7"/>
  <c r="ON302" i="7"/>
  <c r="OM302" i="7"/>
  <c r="OL302" i="7"/>
  <c r="OK302" i="7"/>
  <c r="OJ302" i="7"/>
  <c r="OI302" i="7"/>
  <c r="OH302" i="7"/>
  <c r="OG302" i="7"/>
  <c r="OF302" i="7"/>
  <c r="OE302" i="7"/>
  <c r="OD302" i="7"/>
  <c r="OC302" i="7"/>
  <c r="OB302" i="7"/>
  <c r="OA302" i="7"/>
  <c r="NZ302" i="7"/>
  <c r="NY302" i="7"/>
  <c r="NX302" i="7"/>
  <c r="NW302" i="7"/>
  <c r="NV302" i="7"/>
  <c r="NU302" i="7"/>
  <c r="NT302" i="7"/>
  <c r="NS302" i="7"/>
  <c r="NR302" i="7"/>
  <c r="NQ302" i="7"/>
  <c r="NP302" i="7"/>
  <c r="NO302" i="7"/>
  <c r="NN302" i="7"/>
  <c r="NM302" i="7"/>
  <c r="NL302" i="7"/>
  <c r="NK302" i="7"/>
  <c r="NJ302" i="7"/>
  <c r="NI302" i="7"/>
  <c r="NH302" i="7"/>
  <c r="NG302" i="7"/>
  <c r="NF302" i="7"/>
  <c r="NE302" i="7"/>
  <c r="NC302" i="7"/>
  <c r="NB302" i="7"/>
  <c r="MZ302" i="7"/>
  <c r="MY302" i="7"/>
  <c r="MX302" i="7"/>
  <c r="MW302" i="7"/>
  <c r="MV302" i="7"/>
  <c r="MU302" i="7"/>
  <c r="MT302" i="7"/>
  <c r="MR302" i="7"/>
  <c r="MQ302" i="7"/>
  <c r="MP302" i="7"/>
  <c r="MO302" i="7"/>
  <c r="MN302" i="7"/>
  <c r="MM302" i="7"/>
  <c r="ML302" i="7"/>
  <c r="MK302" i="7"/>
  <c r="MJ302" i="7"/>
  <c r="MI302" i="7"/>
  <c r="MH302" i="7"/>
  <c r="MG302" i="7"/>
  <c r="MF302" i="7"/>
  <c r="ME302" i="7"/>
  <c r="MD302" i="7"/>
  <c r="MC302" i="7"/>
  <c r="MB302" i="7"/>
  <c r="MA302" i="7"/>
  <c r="LZ302" i="7"/>
  <c r="LY302" i="7"/>
  <c r="LX302" i="7"/>
  <c r="LW302" i="7"/>
  <c r="LV302" i="7"/>
  <c r="LU302" i="7"/>
  <c r="LT302" i="7"/>
  <c r="LS302" i="7"/>
  <c r="LR302" i="7"/>
  <c r="LQ302" i="7"/>
  <c r="LP302" i="7"/>
  <c r="LO302" i="7"/>
  <c r="LN302" i="7"/>
  <c r="LM302" i="7"/>
  <c r="LL302" i="7"/>
  <c r="LK302" i="7"/>
  <c r="LJ302" i="7"/>
  <c r="LI302" i="7"/>
  <c r="LH302" i="7"/>
  <c r="LG302" i="7"/>
  <c r="LF302" i="7"/>
  <c r="LE302" i="7"/>
  <c r="LD302" i="7"/>
  <c r="LC302" i="7"/>
  <c r="LB302" i="7"/>
  <c r="LA302" i="7"/>
  <c r="KZ302" i="7"/>
  <c r="KY302" i="7"/>
  <c r="KX302" i="7"/>
  <c r="KW302" i="7"/>
  <c r="KV302" i="7"/>
  <c r="KU302" i="7"/>
  <c r="KT302" i="7"/>
  <c r="KS302" i="7"/>
  <c r="KR302" i="7"/>
  <c r="KQ302" i="7"/>
  <c r="KP302" i="7"/>
  <c r="KO302" i="7"/>
  <c r="KN302" i="7"/>
  <c r="KM302" i="7"/>
  <c r="KL302" i="7"/>
  <c r="KK302" i="7"/>
  <c r="KJ302" i="7"/>
  <c r="KI302" i="7"/>
  <c r="KH302" i="7"/>
  <c r="KG302" i="7"/>
  <c r="KF302" i="7"/>
  <c r="KE302" i="7"/>
  <c r="KD302" i="7"/>
  <c r="KC302" i="7"/>
  <c r="KB302" i="7"/>
  <c r="KA302" i="7"/>
  <c r="JZ302" i="7"/>
  <c r="JY302" i="7"/>
  <c r="JX302" i="7"/>
  <c r="JW302" i="7"/>
  <c r="JV302" i="7"/>
  <c r="JU302" i="7"/>
  <c r="JT302" i="7"/>
  <c r="JS302" i="7"/>
  <c r="JR302" i="7"/>
  <c r="JQ302" i="7"/>
  <c r="JP302" i="7"/>
  <c r="JO302" i="7"/>
  <c r="JN302" i="7"/>
  <c r="JM302" i="7"/>
  <c r="JL302" i="7"/>
  <c r="JK302" i="7"/>
  <c r="JJ302" i="7"/>
  <c r="JI302" i="7"/>
  <c r="JH302" i="7"/>
  <c r="JG302" i="7"/>
  <c r="JF302" i="7"/>
  <c r="JE302" i="7"/>
  <c r="JD302" i="7"/>
  <c r="JC302" i="7"/>
  <c r="JB302" i="7"/>
  <c r="JA302" i="7"/>
  <c r="IZ302" i="7"/>
  <c r="IY302" i="7"/>
  <c r="IX302" i="7"/>
  <c r="IW302" i="7"/>
  <c r="IV302" i="7"/>
  <c r="IU302" i="7"/>
  <c r="IT302" i="7"/>
  <c r="IS302" i="7"/>
  <c r="IR302" i="7"/>
  <c r="IQ302" i="7"/>
  <c r="IP302" i="7"/>
  <c r="IO302" i="7"/>
  <c r="IN302" i="7"/>
  <c r="IM302" i="7"/>
  <c r="IL302" i="7"/>
  <c r="IK302" i="7"/>
  <c r="IJ302" i="7"/>
  <c r="II302" i="7"/>
  <c r="IH302" i="7"/>
  <c r="IG302" i="7"/>
  <c r="IF302" i="7"/>
  <c r="IE302" i="7"/>
  <c r="ID302" i="7"/>
  <c r="IC302" i="7"/>
  <c r="IB302" i="7"/>
  <c r="IA302" i="7"/>
  <c r="HZ302" i="7"/>
  <c r="HY302" i="7"/>
  <c r="HX302" i="7"/>
  <c r="HW302" i="7"/>
  <c r="HV302" i="7"/>
  <c r="HU302" i="7"/>
  <c r="HT302" i="7"/>
  <c r="HS302" i="7"/>
  <c r="HR302" i="7"/>
  <c r="HQ302" i="7"/>
  <c r="HP302" i="7"/>
  <c r="HO302" i="7"/>
  <c r="HN302" i="7"/>
  <c r="HM302" i="7"/>
  <c r="HL302" i="7"/>
  <c r="HK302" i="7"/>
  <c r="HJ302" i="7"/>
  <c r="HG302" i="7"/>
  <c r="HF302" i="7"/>
  <c r="HE302" i="7"/>
  <c r="HD302" i="7"/>
  <c r="HC302" i="7"/>
  <c r="HB302" i="7"/>
  <c r="HA302" i="7"/>
  <c r="GZ302" i="7"/>
  <c r="GY302" i="7"/>
  <c r="GX302" i="7"/>
  <c r="GW302" i="7"/>
  <c r="GV302" i="7"/>
  <c r="GU302" i="7"/>
  <c r="GT302" i="7"/>
  <c r="GS302" i="7"/>
  <c r="GR302" i="7"/>
  <c r="GQ302" i="7"/>
  <c r="GP302" i="7"/>
  <c r="GO302" i="7"/>
  <c r="GN302" i="7"/>
  <c r="GM302" i="7"/>
  <c r="GL302" i="7"/>
  <c r="GK302" i="7"/>
  <c r="GJ302" i="7"/>
  <c r="GI302" i="7"/>
  <c r="GH302" i="7"/>
  <c r="GG302" i="7"/>
  <c r="GF302" i="7"/>
  <c r="GE302" i="7"/>
  <c r="GD302" i="7"/>
  <c r="GC302" i="7"/>
  <c r="GB302" i="7"/>
  <c r="GA302" i="7"/>
  <c r="FZ302" i="7"/>
  <c r="FY302" i="7"/>
  <c r="FX302" i="7"/>
  <c r="FW302" i="7"/>
  <c r="FV302" i="7"/>
  <c r="FU302" i="7"/>
  <c r="FT302" i="7"/>
  <c r="FS302" i="7"/>
  <c r="FQ302" i="7"/>
  <c r="FP302" i="7"/>
  <c r="FO302" i="7"/>
  <c r="FN302" i="7"/>
  <c r="FM302" i="7"/>
  <c r="FL302" i="7"/>
  <c r="FK302" i="7"/>
  <c r="FJ302" i="7"/>
  <c r="FI302" i="7"/>
  <c r="FH302" i="7"/>
  <c r="FG302" i="7"/>
  <c r="FF302" i="7"/>
  <c r="FE302" i="7"/>
  <c r="FD302" i="7"/>
  <c r="FC302" i="7"/>
  <c r="FB302" i="7"/>
  <c r="FA302" i="7"/>
  <c r="EZ302" i="7"/>
  <c r="EY302" i="7"/>
  <c r="EX302" i="7"/>
  <c r="EW302" i="7"/>
  <c r="EV302" i="7"/>
  <c r="EU302" i="7"/>
  <c r="ET302" i="7"/>
  <c r="ES302" i="7"/>
  <c r="ER302" i="7"/>
  <c r="EQ302" i="7"/>
  <c r="EP302" i="7"/>
  <c r="EO302" i="7"/>
  <c r="EN302" i="7"/>
  <c r="EM302" i="7"/>
  <c r="EL302" i="7"/>
  <c r="EK302" i="7"/>
  <c r="EJ302" i="7"/>
  <c r="EI302" i="7"/>
  <c r="EH302" i="7"/>
  <c r="EG302" i="7"/>
  <c r="EF302" i="7"/>
  <c r="EE302" i="7"/>
  <c r="ED302" i="7"/>
  <c r="EC302" i="7"/>
  <c r="EB302" i="7"/>
  <c r="EA302" i="7"/>
  <c r="DZ302" i="7"/>
  <c r="DY302" i="7"/>
  <c r="DX302" i="7"/>
  <c r="DW302" i="7"/>
  <c r="DV302" i="7"/>
  <c r="DU302" i="7"/>
  <c r="DT302" i="7"/>
  <c r="DS302" i="7"/>
  <c r="DR302" i="7"/>
  <c r="DQ302" i="7"/>
  <c r="DP302" i="7"/>
  <c r="DO302" i="7"/>
  <c r="DN302" i="7"/>
  <c r="DL302" i="7"/>
  <c r="DK302" i="7"/>
  <c r="DJ302" i="7"/>
  <c r="DI302" i="7"/>
  <c r="DH302" i="7"/>
  <c r="DG302" i="7"/>
  <c r="DF302" i="7"/>
  <c r="DE302" i="7"/>
  <c r="DD302" i="7"/>
  <c r="DC302" i="7"/>
  <c r="DB302" i="7"/>
  <c r="DA302" i="7"/>
  <c r="CY302" i="7"/>
  <c r="CX302" i="7"/>
  <c r="CW302" i="7"/>
  <c r="CV302" i="7"/>
  <c r="CU302" i="7"/>
  <c r="CT302" i="7"/>
  <c r="CS302" i="7"/>
  <c r="CR302" i="7"/>
  <c r="CQ302" i="7"/>
  <c r="CP302" i="7"/>
  <c r="CO302" i="7"/>
  <c r="CN302" i="7"/>
  <c r="CM302" i="7"/>
  <c r="CL302" i="7"/>
  <c r="CK302" i="7"/>
  <c r="CJ302" i="7"/>
  <c r="CI302" i="7"/>
  <c r="CH302" i="7"/>
  <c r="CG302" i="7"/>
  <c r="CF302" i="7"/>
  <c r="CE302" i="7"/>
  <c r="CD302" i="7"/>
  <c r="CC302" i="7"/>
  <c r="CB302" i="7"/>
  <c r="CA302" i="7"/>
  <c r="BZ302" i="7"/>
  <c r="BY302" i="7"/>
  <c r="BX302" i="7"/>
  <c r="BW302" i="7"/>
  <c r="BV302" i="7"/>
  <c r="BU302" i="7"/>
  <c r="BT302" i="7"/>
  <c r="BS302" i="7"/>
  <c r="BR302" i="7"/>
  <c r="BQ302" i="7"/>
  <c r="BP302" i="7"/>
  <c r="BO302" i="7"/>
  <c r="BN302" i="7"/>
  <c r="BM302" i="7"/>
  <c r="BL302" i="7"/>
  <c r="BK302" i="7"/>
  <c r="BJ302" i="7"/>
  <c r="BI302" i="7"/>
  <c r="BH302" i="7"/>
  <c r="BG302" i="7"/>
  <c r="BF302" i="7"/>
  <c r="BE302" i="7"/>
  <c r="BD302" i="7"/>
  <c r="BC302" i="7"/>
  <c r="BB302" i="7"/>
  <c r="BA302" i="7"/>
  <c r="AZ302" i="7"/>
  <c r="AY302" i="7"/>
  <c r="AX302" i="7"/>
  <c r="AW302" i="7"/>
  <c r="AV302" i="7"/>
  <c r="AU302" i="7"/>
  <c r="AT302" i="7"/>
  <c r="AS302" i="7"/>
  <c r="AR302" i="7"/>
  <c r="AQ302" i="7"/>
  <c r="AP302" i="7"/>
  <c r="AO302" i="7"/>
  <c r="AN302" i="7"/>
  <c r="AM302" i="7"/>
  <c r="AL302" i="7"/>
  <c r="AK302" i="7"/>
  <c r="AJ302" i="7"/>
  <c r="AH302" i="7"/>
  <c r="AG302" i="7"/>
  <c r="AF302" i="7"/>
  <c r="AE302" i="7"/>
  <c r="AD302" i="7"/>
  <c r="AC302" i="7"/>
  <c r="AB302" i="7"/>
  <c r="AA302" i="7"/>
  <c r="Z302" i="7"/>
  <c r="Y302" i="7"/>
  <c r="X302" i="7"/>
  <c r="W302" i="7"/>
  <c r="V302" i="7"/>
  <c r="U302" i="7"/>
  <c r="T302" i="7"/>
  <c r="S302" i="7"/>
  <c r="R302" i="7"/>
  <c r="Q302" i="7"/>
  <c r="P302" i="7"/>
  <c r="O302" i="7"/>
  <c r="N302" i="7"/>
  <c r="M302" i="7"/>
  <c r="L302" i="7"/>
  <c r="K302" i="7"/>
  <c r="J302" i="7"/>
  <c r="I302" i="7"/>
  <c r="H302" i="7"/>
  <c r="G302" i="7"/>
  <c r="F302" i="7"/>
  <c r="E302" i="7"/>
  <c r="C315" i="7"/>
  <c r="C314" i="7"/>
  <c r="C313" i="7"/>
  <c r="C312" i="7"/>
  <c r="C311" i="7"/>
  <c r="C310" i="7"/>
  <c r="C309" i="7"/>
  <c r="C308" i="7"/>
  <c r="UI172" i="7"/>
  <c r="N1290" i="42" l="1"/>
  <c r="M1290" i="42"/>
  <c r="L1290" i="42"/>
  <c r="K1290" i="42"/>
  <c r="J1290" i="42"/>
  <c r="J1284" i="42" s="1"/>
  <c r="I1290" i="42"/>
  <c r="H1290" i="42"/>
  <c r="G1290" i="42"/>
  <c r="F1290" i="42"/>
  <c r="E1290" i="42"/>
  <c r="D1290" i="42"/>
  <c r="N1288" i="42"/>
  <c r="M1288" i="42"/>
  <c r="M1284" i="42" s="1"/>
  <c r="L1288" i="42"/>
  <c r="K1288" i="42"/>
  <c r="K1284" i="42" s="1"/>
  <c r="J1288" i="42"/>
  <c r="I1288" i="42"/>
  <c r="H1288" i="42"/>
  <c r="G1288" i="42"/>
  <c r="F1288" i="42"/>
  <c r="E1288" i="42"/>
  <c r="E1284" i="42" s="1"/>
  <c r="D1288" i="42"/>
  <c r="D1286" i="42"/>
  <c r="D1284" i="42" s="1"/>
  <c r="N1284" i="42"/>
  <c r="L1284" i="42"/>
  <c r="I1284" i="42"/>
  <c r="H1284" i="42"/>
  <c r="G1284" i="42"/>
  <c r="F1284" i="42"/>
  <c r="N1282" i="42"/>
  <c r="M1282" i="42"/>
  <c r="L1282" i="42"/>
  <c r="K1282" i="42"/>
  <c r="J1282" i="42"/>
  <c r="I1282" i="42"/>
  <c r="H1282" i="42"/>
  <c r="G1282" i="42"/>
  <c r="F1282" i="42"/>
  <c r="E1282" i="42"/>
  <c r="D1282" i="42"/>
  <c r="N1280" i="42"/>
  <c r="M1280" i="42"/>
  <c r="M1276" i="42" s="1"/>
  <c r="L1280" i="42"/>
  <c r="K1280" i="42"/>
  <c r="J1280" i="42"/>
  <c r="I1280" i="42"/>
  <c r="I1276" i="42" s="1"/>
  <c r="H1280" i="42"/>
  <c r="G1280" i="42"/>
  <c r="G1276" i="42" s="1"/>
  <c r="F1280" i="42"/>
  <c r="E1280" i="42"/>
  <c r="D1280" i="42"/>
  <c r="N1277" i="42"/>
  <c r="N1276" i="42" s="1"/>
  <c r="M1277" i="42"/>
  <c r="L1277" i="42"/>
  <c r="K1277" i="42"/>
  <c r="J1277" i="42"/>
  <c r="J1276" i="42" s="1"/>
  <c r="I1277" i="42"/>
  <c r="H1277" i="42"/>
  <c r="H1276" i="42" s="1"/>
  <c r="G1277" i="42"/>
  <c r="F1277" i="42"/>
  <c r="F1276" i="42" s="1"/>
  <c r="E1277" i="42"/>
  <c r="D1277" i="42"/>
  <c r="K1276" i="42"/>
  <c r="E1276" i="42"/>
  <c r="N1274" i="42"/>
  <c r="M1274" i="42"/>
  <c r="L1274" i="42"/>
  <c r="K1274" i="42"/>
  <c r="J1274" i="42"/>
  <c r="I1274" i="42"/>
  <c r="H1274" i="42"/>
  <c r="G1274" i="42"/>
  <c r="F1274" i="42"/>
  <c r="E1274" i="42"/>
  <c r="D1274" i="42"/>
  <c r="N1272" i="42"/>
  <c r="N1246" i="42" s="1"/>
  <c r="N1245" i="42" s="1"/>
  <c r="N1244" i="42" s="1"/>
  <c r="M1272" i="42"/>
  <c r="L1272" i="42"/>
  <c r="L1246" i="42" s="1"/>
  <c r="L1245" i="42" s="1"/>
  <c r="K1272" i="42"/>
  <c r="K1246" i="42" s="1"/>
  <c r="J1272" i="42"/>
  <c r="I1272" i="42"/>
  <c r="I1246" i="42" s="1"/>
  <c r="H1272" i="42"/>
  <c r="H1246" i="42" s="1"/>
  <c r="G1272" i="42"/>
  <c r="F1272" i="42"/>
  <c r="F1246" i="42" s="1"/>
  <c r="F1245" i="42" s="1"/>
  <c r="E1272" i="42"/>
  <c r="D1272" i="42"/>
  <c r="D1246" i="42" s="1"/>
  <c r="D1245" i="42" s="1"/>
  <c r="M1246" i="42"/>
  <c r="J1246" i="42"/>
  <c r="J1245" i="42" s="1"/>
  <c r="G1246" i="42"/>
  <c r="E1246" i="42"/>
  <c r="E1245" i="42" s="1"/>
  <c r="M1245" i="42"/>
  <c r="G1245" i="42"/>
  <c r="G1244" i="42" s="1"/>
  <c r="N1241" i="42"/>
  <c r="M1241" i="42"/>
  <c r="L1241" i="42"/>
  <c r="K1241" i="42"/>
  <c r="J1241" i="42"/>
  <c r="I1241" i="42"/>
  <c r="H1241" i="42"/>
  <c r="G1241" i="42"/>
  <c r="F1241" i="42"/>
  <c r="E1241" i="42"/>
  <c r="D1241" i="42"/>
  <c r="N1238" i="42"/>
  <c r="M1238" i="42"/>
  <c r="M1237" i="42" s="1"/>
  <c r="L1238" i="42"/>
  <c r="K1238" i="42"/>
  <c r="K1237" i="42" s="1"/>
  <c r="J1238" i="42"/>
  <c r="I1238" i="42"/>
  <c r="H1238" i="42"/>
  <c r="G1238" i="42"/>
  <c r="F1238" i="42"/>
  <c r="E1238" i="42"/>
  <c r="E1237" i="42" s="1"/>
  <c r="D1238" i="42"/>
  <c r="N1237" i="42"/>
  <c r="L1237" i="42"/>
  <c r="I1237" i="42"/>
  <c r="D1237" i="42"/>
  <c r="N1232" i="42"/>
  <c r="M1232" i="42"/>
  <c r="L1232" i="42"/>
  <c r="K1232" i="42"/>
  <c r="J1232" i="42"/>
  <c r="I1232" i="42"/>
  <c r="H1232" i="42"/>
  <c r="G1232" i="42"/>
  <c r="F1232" i="42"/>
  <c r="E1232" i="42"/>
  <c r="D1232" i="42"/>
  <c r="N1229" i="42"/>
  <c r="N1228" i="42" s="1"/>
  <c r="N1227" i="42" s="1"/>
  <c r="M1229" i="42"/>
  <c r="L1229" i="42"/>
  <c r="L1228" i="42" s="1"/>
  <c r="K1229" i="42"/>
  <c r="J1229" i="42"/>
  <c r="I1229" i="42"/>
  <c r="H1229" i="42"/>
  <c r="G1229" i="42"/>
  <c r="F1229" i="42"/>
  <c r="F1228" i="42" s="1"/>
  <c r="E1229" i="42"/>
  <c r="D1229" i="42"/>
  <c r="D1228" i="42" s="1"/>
  <c r="M1228" i="42"/>
  <c r="J1228" i="42"/>
  <c r="E1228" i="42"/>
  <c r="N1224" i="42"/>
  <c r="N1223" i="42" s="1"/>
  <c r="M1224" i="42"/>
  <c r="L1224" i="42"/>
  <c r="L1223" i="42" s="1"/>
  <c r="K1224" i="42"/>
  <c r="J1224" i="42"/>
  <c r="J1223" i="42" s="1"/>
  <c r="I1224" i="42"/>
  <c r="H1224" i="42"/>
  <c r="H1223" i="42" s="1"/>
  <c r="G1224" i="42"/>
  <c r="F1224" i="42"/>
  <c r="E1224" i="42"/>
  <c r="D1224" i="42"/>
  <c r="D1223" i="42" s="1"/>
  <c r="M1223" i="42"/>
  <c r="K1223" i="42"/>
  <c r="I1223" i="42"/>
  <c r="G1223" i="42"/>
  <c r="F1223" i="42"/>
  <c r="E1223" i="42"/>
  <c r="N1217" i="42"/>
  <c r="N1216" i="42" s="1"/>
  <c r="M1217" i="42"/>
  <c r="L1217" i="42"/>
  <c r="K1217" i="42"/>
  <c r="J1217" i="42"/>
  <c r="J1216" i="42" s="1"/>
  <c r="I1217" i="42"/>
  <c r="H1217" i="42"/>
  <c r="H1216" i="42" s="1"/>
  <c r="H1215" i="42" s="1"/>
  <c r="G1217" i="42"/>
  <c r="F1217" i="42"/>
  <c r="F1216" i="42" s="1"/>
  <c r="F1215" i="42" s="1"/>
  <c r="E1217" i="42"/>
  <c r="D1217" i="42"/>
  <c r="D1216" i="42" s="1"/>
  <c r="M1216" i="42"/>
  <c r="L1216" i="42"/>
  <c r="K1216" i="42"/>
  <c r="K1215" i="42" s="1"/>
  <c r="I1216" i="42"/>
  <c r="I1215" i="42" s="1"/>
  <c r="G1216" i="42"/>
  <c r="E1216" i="42"/>
  <c r="E1215" i="42" s="1"/>
  <c r="N1213" i="42"/>
  <c r="N1212" i="42" s="1"/>
  <c r="N1203" i="42" s="1"/>
  <c r="M1213" i="42"/>
  <c r="L1213" i="42"/>
  <c r="L1212" i="42" s="1"/>
  <c r="K1213" i="42"/>
  <c r="K1212" i="42" s="1"/>
  <c r="J1213" i="42"/>
  <c r="I1213" i="42"/>
  <c r="H1213" i="42"/>
  <c r="G1213" i="42"/>
  <c r="G1212" i="42" s="1"/>
  <c r="F1213" i="42"/>
  <c r="F1212" i="42" s="1"/>
  <c r="F1203" i="42" s="1"/>
  <c r="E1213" i="42"/>
  <c r="D1213" i="42"/>
  <c r="D1212" i="42" s="1"/>
  <c r="M1212" i="42"/>
  <c r="J1212" i="42"/>
  <c r="I1212" i="42"/>
  <c r="H1212" i="42"/>
  <c r="E1212" i="42"/>
  <c r="N1208" i="42"/>
  <c r="M1208" i="42"/>
  <c r="L1208" i="42"/>
  <c r="K1208" i="42"/>
  <c r="J1208" i="42"/>
  <c r="J1204" i="42" s="1"/>
  <c r="J1203" i="42" s="1"/>
  <c r="I1208" i="42"/>
  <c r="H1208" i="42"/>
  <c r="G1208" i="42"/>
  <c r="F1208" i="42"/>
  <c r="E1208" i="42"/>
  <c r="D1208" i="42"/>
  <c r="N1205" i="42"/>
  <c r="M1205" i="42"/>
  <c r="M1204" i="42" s="1"/>
  <c r="M1203" i="42" s="1"/>
  <c r="L1205" i="42"/>
  <c r="K1205" i="42"/>
  <c r="J1205" i="42"/>
  <c r="I1205" i="42"/>
  <c r="H1205" i="42"/>
  <c r="G1205" i="42"/>
  <c r="G1204" i="42" s="1"/>
  <c r="G1203" i="42" s="1"/>
  <c r="F1205" i="42"/>
  <c r="E1205" i="42"/>
  <c r="E1204" i="42" s="1"/>
  <c r="E1203" i="42" s="1"/>
  <c r="D1205" i="42"/>
  <c r="N1204" i="42"/>
  <c r="K1204" i="42"/>
  <c r="H1204" i="42"/>
  <c r="F1204" i="42"/>
  <c r="H1203" i="42"/>
  <c r="N1201" i="42"/>
  <c r="N1200" i="42" s="1"/>
  <c r="M1201" i="42"/>
  <c r="M1200" i="42" s="1"/>
  <c r="L1201" i="42"/>
  <c r="K1201" i="42"/>
  <c r="J1201" i="42"/>
  <c r="I1201" i="42"/>
  <c r="I1200" i="42" s="1"/>
  <c r="H1201" i="42"/>
  <c r="H1200" i="42" s="1"/>
  <c r="H1183" i="42" s="1"/>
  <c r="H1182" i="42" s="1"/>
  <c r="G1201" i="42"/>
  <c r="F1201" i="42"/>
  <c r="F1200" i="42" s="1"/>
  <c r="E1201" i="42"/>
  <c r="E1200" i="42" s="1"/>
  <c r="D1201" i="42"/>
  <c r="L1200" i="42"/>
  <c r="K1200" i="42"/>
  <c r="J1200" i="42"/>
  <c r="G1200" i="42"/>
  <c r="D1200" i="42"/>
  <c r="N1196" i="42"/>
  <c r="M1196" i="42"/>
  <c r="L1196" i="42"/>
  <c r="K1196" i="42"/>
  <c r="J1196" i="42"/>
  <c r="I1196" i="42"/>
  <c r="H1196" i="42"/>
  <c r="G1196" i="42"/>
  <c r="F1196" i="42"/>
  <c r="E1196" i="42"/>
  <c r="D1196" i="42"/>
  <c r="N1193" i="42"/>
  <c r="N1189" i="42" s="1"/>
  <c r="M1193" i="42"/>
  <c r="L1193" i="42"/>
  <c r="L1189" i="42" s="1"/>
  <c r="L1184" i="42" s="1"/>
  <c r="L1183" i="42" s="1"/>
  <c r="K1193" i="42"/>
  <c r="J1193" i="42"/>
  <c r="J1189" i="42" s="1"/>
  <c r="J1184" i="42" s="1"/>
  <c r="J1183" i="42" s="1"/>
  <c r="I1193" i="42"/>
  <c r="H1193" i="42"/>
  <c r="G1193" i="42"/>
  <c r="F1193" i="42"/>
  <c r="F1189" i="42" s="1"/>
  <c r="E1193" i="42"/>
  <c r="D1193" i="42"/>
  <c r="D1189" i="42" s="1"/>
  <c r="D1184" i="42" s="1"/>
  <c r="D1183" i="42" s="1"/>
  <c r="N1190" i="42"/>
  <c r="M1190" i="42"/>
  <c r="L1190" i="42"/>
  <c r="K1190" i="42"/>
  <c r="J1190" i="42"/>
  <c r="I1190" i="42"/>
  <c r="I1189" i="42" s="1"/>
  <c r="I1184" i="42" s="1"/>
  <c r="I1183" i="42" s="1"/>
  <c r="H1190" i="42"/>
  <c r="G1190" i="42"/>
  <c r="G1189" i="42" s="1"/>
  <c r="F1190" i="42"/>
  <c r="E1190" i="42"/>
  <c r="D1190" i="42"/>
  <c r="M1189" i="42"/>
  <c r="M1184" i="42" s="1"/>
  <c r="K1189" i="42"/>
  <c r="H1189" i="42"/>
  <c r="E1189" i="42"/>
  <c r="N1185" i="42"/>
  <c r="M1185" i="42"/>
  <c r="L1185" i="42"/>
  <c r="K1185" i="42"/>
  <c r="J1185" i="42"/>
  <c r="I1185" i="42"/>
  <c r="H1185" i="42"/>
  <c r="H1184" i="42" s="1"/>
  <c r="G1185" i="42"/>
  <c r="F1185" i="42"/>
  <c r="E1185" i="42"/>
  <c r="D1185" i="42"/>
  <c r="E1184" i="42"/>
  <c r="N1179" i="42"/>
  <c r="M1179" i="42"/>
  <c r="L1179" i="42"/>
  <c r="K1179" i="42"/>
  <c r="J1179" i="42"/>
  <c r="I1179" i="42"/>
  <c r="H1179" i="42"/>
  <c r="G1179" i="42"/>
  <c r="F1179" i="42"/>
  <c r="E1179" i="42"/>
  <c r="D1179" i="42"/>
  <c r="N1128" i="42"/>
  <c r="M1128" i="42"/>
  <c r="L1128" i="42"/>
  <c r="K1128" i="42"/>
  <c r="J1128" i="42"/>
  <c r="I1128" i="42"/>
  <c r="H1128" i="42"/>
  <c r="G1128" i="42"/>
  <c r="F1128" i="42"/>
  <c r="E1128" i="42"/>
  <c r="D1128" i="42"/>
  <c r="N1124" i="42"/>
  <c r="M1124" i="42"/>
  <c r="L1124" i="42"/>
  <c r="K1124" i="42"/>
  <c r="J1124" i="42"/>
  <c r="I1124" i="42"/>
  <c r="H1124" i="42"/>
  <c r="G1124" i="42"/>
  <c r="F1124" i="42"/>
  <c r="E1124" i="42"/>
  <c r="D1124" i="42"/>
  <c r="N1121" i="42"/>
  <c r="M1121" i="42"/>
  <c r="L1121" i="42"/>
  <c r="K1121" i="42"/>
  <c r="J1121" i="42"/>
  <c r="I1121" i="42"/>
  <c r="H1121" i="42"/>
  <c r="G1121" i="42"/>
  <c r="F1121" i="42"/>
  <c r="E1121" i="42"/>
  <c r="D1121" i="42"/>
  <c r="N1119" i="42"/>
  <c r="M1119" i="42"/>
  <c r="L1119" i="42"/>
  <c r="K1119" i="42"/>
  <c r="J1119" i="42"/>
  <c r="I1119" i="42"/>
  <c r="H1119" i="42"/>
  <c r="G1119" i="42"/>
  <c r="F1119" i="42"/>
  <c r="E1119" i="42"/>
  <c r="D1119" i="42"/>
  <c r="N1110" i="42"/>
  <c r="M1110" i="42"/>
  <c r="L1110" i="42"/>
  <c r="K1110" i="42"/>
  <c r="J1110" i="42"/>
  <c r="I1110" i="42"/>
  <c r="H1110" i="42"/>
  <c r="G1110" i="42"/>
  <c r="F1110" i="42"/>
  <c r="E1110" i="42"/>
  <c r="D1110" i="42"/>
  <c r="N1106" i="42"/>
  <c r="M1106" i="42"/>
  <c r="M1100" i="42" s="1"/>
  <c r="M1099" i="42" s="1"/>
  <c r="M1098" i="42" s="1"/>
  <c r="M1097" i="42" s="1"/>
  <c r="L1106" i="42"/>
  <c r="K1106" i="42"/>
  <c r="K1100" i="42" s="1"/>
  <c r="K1099" i="42" s="1"/>
  <c r="K1098" i="42" s="1"/>
  <c r="K1097" i="42" s="1"/>
  <c r="J1106" i="42"/>
  <c r="I1106" i="42"/>
  <c r="H1106" i="42"/>
  <c r="G1106" i="42"/>
  <c r="G1100" i="42" s="1"/>
  <c r="F1106" i="42"/>
  <c r="E1106" i="42"/>
  <c r="E1100" i="42" s="1"/>
  <c r="E1099" i="42" s="1"/>
  <c r="E1098" i="42" s="1"/>
  <c r="E1097" i="42" s="1"/>
  <c r="D1106" i="42"/>
  <c r="N1101" i="42"/>
  <c r="N1100" i="42" s="1"/>
  <c r="M1101" i="42"/>
  <c r="L1101" i="42"/>
  <c r="L1100" i="42" s="1"/>
  <c r="L1099" i="42" s="1"/>
  <c r="K1101" i="42"/>
  <c r="J1101" i="42"/>
  <c r="I1101" i="42"/>
  <c r="H1101" i="42"/>
  <c r="H1100" i="42" s="1"/>
  <c r="H1099" i="42" s="1"/>
  <c r="H1098" i="42" s="1"/>
  <c r="H1097" i="42" s="1"/>
  <c r="G1101" i="42"/>
  <c r="F1101" i="42"/>
  <c r="F1100" i="42" s="1"/>
  <c r="F1099" i="42" s="1"/>
  <c r="F1098" i="42" s="1"/>
  <c r="F1097" i="42" s="1"/>
  <c r="E1101" i="42"/>
  <c r="D1101" i="42"/>
  <c r="D1100" i="42" s="1"/>
  <c r="D1099" i="42" s="1"/>
  <c r="D1098" i="42" s="1"/>
  <c r="D1097" i="42" s="1"/>
  <c r="I1100" i="42"/>
  <c r="I1099" i="42" s="1"/>
  <c r="I1098" i="42" s="1"/>
  <c r="I1097" i="42" s="1"/>
  <c r="N1099" i="42"/>
  <c r="N1098" i="42" s="1"/>
  <c r="N1097" i="42" s="1"/>
  <c r="D1093" i="42"/>
  <c r="N1089" i="42"/>
  <c r="M1089" i="42"/>
  <c r="L1089" i="42"/>
  <c r="K1089" i="42"/>
  <c r="J1089" i="42"/>
  <c r="I1089" i="42"/>
  <c r="H1089" i="42"/>
  <c r="G1089" i="42"/>
  <c r="F1089" i="42"/>
  <c r="E1089" i="42"/>
  <c r="D1089" i="42"/>
  <c r="N1079" i="42"/>
  <c r="M1079" i="42"/>
  <c r="M1071" i="42" s="1"/>
  <c r="L1079" i="42"/>
  <c r="K1079" i="42"/>
  <c r="K1071" i="42" s="1"/>
  <c r="J1079" i="42"/>
  <c r="I1079" i="42"/>
  <c r="H1079" i="42"/>
  <c r="G1079" i="42"/>
  <c r="G1071" i="42" s="1"/>
  <c r="F1079" i="42"/>
  <c r="E1079" i="42"/>
  <c r="E1071" i="42" s="1"/>
  <c r="D1079" i="42"/>
  <c r="N1074" i="42"/>
  <c r="M1074" i="42"/>
  <c r="L1074" i="42"/>
  <c r="K1074" i="42"/>
  <c r="J1074" i="42"/>
  <c r="I1074" i="42"/>
  <c r="H1074" i="42"/>
  <c r="G1074" i="42"/>
  <c r="F1074" i="42"/>
  <c r="E1074" i="42"/>
  <c r="D1074" i="42"/>
  <c r="N1073" i="42"/>
  <c r="M1073" i="42"/>
  <c r="L1073" i="42"/>
  <c r="K1073" i="42"/>
  <c r="J1073" i="42"/>
  <c r="I1073" i="42"/>
  <c r="H1073" i="42"/>
  <c r="G1073" i="42"/>
  <c r="F1073" i="42"/>
  <c r="E1073" i="42"/>
  <c r="D1073" i="42"/>
  <c r="N1072" i="42"/>
  <c r="N1071" i="42" s="1"/>
  <c r="M1072" i="42"/>
  <c r="L1072" i="42"/>
  <c r="L1071" i="42" s="1"/>
  <c r="K1072" i="42"/>
  <c r="J1072" i="42"/>
  <c r="J1071" i="42" s="1"/>
  <c r="I1072" i="42"/>
  <c r="H1072" i="42"/>
  <c r="G1072" i="42"/>
  <c r="F1072" i="42"/>
  <c r="F1071" i="42" s="1"/>
  <c r="E1072" i="42"/>
  <c r="D1072" i="42"/>
  <c r="D1071" i="42" s="1"/>
  <c r="I1071" i="42"/>
  <c r="D1068" i="42"/>
  <c r="N1061" i="42"/>
  <c r="M1061" i="42"/>
  <c r="L1061" i="42"/>
  <c r="K1061" i="42"/>
  <c r="J1061" i="42"/>
  <c r="I1061" i="42"/>
  <c r="H1061" i="42"/>
  <c r="G1061" i="42"/>
  <c r="F1061" i="42"/>
  <c r="E1061" i="42"/>
  <c r="N1059" i="42"/>
  <c r="M1059" i="42"/>
  <c r="L1059" i="42"/>
  <c r="K1059" i="42"/>
  <c r="J1059" i="42"/>
  <c r="I1059" i="42"/>
  <c r="H1059" i="42"/>
  <c r="G1059" i="42"/>
  <c r="F1059" i="42"/>
  <c r="E1059" i="42"/>
  <c r="D1059" i="42"/>
  <c r="N1056" i="42"/>
  <c r="M1056" i="42"/>
  <c r="L1056" i="42"/>
  <c r="K1056" i="42"/>
  <c r="J1056" i="42"/>
  <c r="I1056" i="42"/>
  <c r="H1056" i="42"/>
  <c r="G1056" i="42"/>
  <c r="F1056" i="42"/>
  <c r="E1056" i="42"/>
  <c r="D1056" i="42"/>
  <c r="N1054" i="42"/>
  <c r="M1054" i="42"/>
  <c r="L1054" i="42"/>
  <c r="K1054" i="42"/>
  <c r="J1054" i="42"/>
  <c r="I1054" i="42"/>
  <c r="H1054" i="42"/>
  <c r="G1054" i="42"/>
  <c r="F1054" i="42"/>
  <c r="E1054" i="42"/>
  <c r="E1043" i="42" s="1"/>
  <c r="D1054" i="42"/>
  <c r="N1047" i="42"/>
  <c r="N1044" i="42" s="1"/>
  <c r="N1043" i="42" s="1"/>
  <c r="M1047" i="42"/>
  <c r="L1047" i="42"/>
  <c r="L1044" i="42" s="1"/>
  <c r="K1047" i="42"/>
  <c r="K1044" i="42" s="1"/>
  <c r="J1047" i="42"/>
  <c r="I1047" i="42"/>
  <c r="H1047" i="42"/>
  <c r="G1047" i="42"/>
  <c r="G1044" i="42" s="1"/>
  <c r="F1047" i="42"/>
  <c r="F1044" i="42" s="1"/>
  <c r="F1043" i="42" s="1"/>
  <c r="E1047" i="42"/>
  <c r="D1047" i="42"/>
  <c r="D1044" i="42" s="1"/>
  <c r="M1044" i="42"/>
  <c r="J1044" i="42"/>
  <c r="J1043" i="42" s="1"/>
  <c r="I1044" i="42"/>
  <c r="H1044" i="42"/>
  <c r="H1043" i="42" s="1"/>
  <c r="E1044" i="42"/>
  <c r="M1043" i="42"/>
  <c r="N1039" i="42"/>
  <c r="M1039" i="42"/>
  <c r="M1037" i="42" s="1"/>
  <c r="L1039" i="42"/>
  <c r="L1037" i="42" s="1"/>
  <c r="K1039" i="42"/>
  <c r="J1039" i="42"/>
  <c r="I1039" i="42"/>
  <c r="H1039" i="42"/>
  <c r="H1037" i="42" s="1"/>
  <c r="G1039" i="42"/>
  <c r="G1037" i="42" s="1"/>
  <c r="F1039" i="42"/>
  <c r="E1039" i="42"/>
  <c r="E1037" i="42" s="1"/>
  <c r="D1039" i="42"/>
  <c r="D1037" i="42" s="1"/>
  <c r="N1037" i="42"/>
  <c r="K1037" i="42"/>
  <c r="J1037" i="42"/>
  <c r="I1037" i="42"/>
  <c r="F1037" i="42"/>
  <c r="N1029" i="42"/>
  <c r="M1029" i="42"/>
  <c r="L1029" i="42"/>
  <c r="K1029" i="42"/>
  <c r="J1029" i="42"/>
  <c r="I1029" i="42"/>
  <c r="H1029" i="42"/>
  <c r="G1029" i="42"/>
  <c r="F1029" i="42"/>
  <c r="E1029" i="42"/>
  <c r="D1029" i="42"/>
  <c r="N1021" i="42"/>
  <c r="M1021" i="42"/>
  <c r="L1021" i="42"/>
  <c r="K1021" i="42"/>
  <c r="J1021" i="42"/>
  <c r="I1021" i="42"/>
  <c r="H1021" i="42"/>
  <c r="G1021" i="42"/>
  <c r="F1021" i="42"/>
  <c r="E1021" i="42"/>
  <c r="D1021" i="42"/>
  <c r="N1013" i="42"/>
  <c r="M1013" i="42"/>
  <c r="L1013" i="42"/>
  <c r="K1013" i="42"/>
  <c r="J1013" i="42"/>
  <c r="I1013" i="42"/>
  <c r="H1013" i="42"/>
  <c r="G1013" i="42"/>
  <c r="F1013" i="42"/>
  <c r="E1013" i="42"/>
  <c r="D1013" i="42"/>
  <c r="N1009" i="42"/>
  <c r="M1009" i="42"/>
  <c r="L1009" i="42"/>
  <c r="K1009" i="42"/>
  <c r="J1009" i="42"/>
  <c r="I1009" i="42"/>
  <c r="H1009" i="42"/>
  <c r="G1009" i="42"/>
  <c r="F1009" i="42"/>
  <c r="E1009" i="42"/>
  <c r="D1009" i="42"/>
  <c r="N1005" i="42"/>
  <c r="M1005" i="42"/>
  <c r="L1005" i="42"/>
  <c r="K1005" i="42"/>
  <c r="J1005" i="42"/>
  <c r="J1000" i="42" s="1"/>
  <c r="I1005" i="42"/>
  <c r="H1005" i="42"/>
  <c r="H1000" i="42" s="1"/>
  <c r="H995" i="42" s="1"/>
  <c r="G1005" i="42"/>
  <c r="F1005" i="42"/>
  <c r="E1005" i="42"/>
  <c r="D1005" i="42"/>
  <c r="N1001" i="42"/>
  <c r="M1001" i="42"/>
  <c r="M1000" i="42" s="1"/>
  <c r="M995" i="42" s="1"/>
  <c r="L1001" i="42"/>
  <c r="K1001" i="42"/>
  <c r="J1001" i="42"/>
  <c r="I1001" i="42"/>
  <c r="I1000" i="42" s="1"/>
  <c r="I995" i="42" s="1"/>
  <c r="H1001" i="42"/>
  <c r="G1001" i="42"/>
  <c r="F1001" i="42"/>
  <c r="E1001" i="42"/>
  <c r="E1000" i="42" s="1"/>
  <c r="E995" i="42" s="1"/>
  <c r="D1001" i="42"/>
  <c r="K1000" i="42"/>
  <c r="K995" i="42" s="1"/>
  <c r="N997" i="42"/>
  <c r="M997" i="42"/>
  <c r="L997" i="42"/>
  <c r="K997" i="42"/>
  <c r="J997" i="42"/>
  <c r="I997" i="42"/>
  <c r="H997" i="42"/>
  <c r="G997" i="42"/>
  <c r="F997" i="42"/>
  <c r="E997" i="42"/>
  <c r="D997" i="42"/>
  <c r="N993" i="42"/>
  <c r="M993" i="42"/>
  <c r="L993" i="42"/>
  <c r="K993" i="42"/>
  <c r="J993" i="42"/>
  <c r="I993" i="42"/>
  <c r="H993" i="42"/>
  <c r="G993" i="42"/>
  <c r="F993" i="42"/>
  <c r="E993" i="42"/>
  <c r="D993" i="42"/>
  <c r="D990" i="42"/>
  <c r="D989" i="42"/>
  <c r="D988" i="42"/>
  <c r="N987" i="42"/>
  <c r="M987" i="42"/>
  <c r="L987" i="42"/>
  <c r="K987" i="42"/>
  <c r="J987" i="42"/>
  <c r="I987" i="42"/>
  <c r="H987" i="42"/>
  <c r="G987" i="42"/>
  <c r="F987" i="42"/>
  <c r="E987" i="42"/>
  <c r="N978" i="42"/>
  <c r="M978" i="42"/>
  <c r="M977" i="42" s="1"/>
  <c r="M961" i="42" s="1"/>
  <c r="M899" i="42" s="1"/>
  <c r="L978" i="42"/>
  <c r="L977" i="42" s="1"/>
  <c r="K978" i="42"/>
  <c r="J978" i="42"/>
  <c r="J977" i="42" s="1"/>
  <c r="I978" i="42"/>
  <c r="I977" i="42" s="1"/>
  <c r="I961" i="42" s="1"/>
  <c r="H978" i="42"/>
  <c r="H977" i="42" s="1"/>
  <c r="G978" i="42"/>
  <c r="F978" i="42"/>
  <c r="E978" i="42"/>
  <c r="E977" i="42" s="1"/>
  <c r="E961" i="42" s="1"/>
  <c r="D978" i="42"/>
  <c r="N977" i="42"/>
  <c r="K977" i="42"/>
  <c r="F977" i="42"/>
  <c r="N975" i="42"/>
  <c r="M975" i="42"/>
  <c r="L975" i="42"/>
  <c r="K975" i="42"/>
  <c r="J975" i="42"/>
  <c r="I975" i="42"/>
  <c r="H975" i="42"/>
  <c r="H961" i="42" s="1"/>
  <c r="G975" i="42"/>
  <c r="F975" i="42"/>
  <c r="E975" i="42"/>
  <c r="D975" i="42"/>
  <c r="N965" i="42"/>
  <c r="M965" i="42"/>
  <c r="L965" i="42"/>
  <c r="K965" i="42"/>
  <c r="K961" i="42" s="1"/>
  <c r="J965" i="42"/>
  <c r="I965" i="42"/>
  <c r="H965" i="42"/>
  <c r="G965" i="42"/>
  <c r="F965" i="42"/>
  <c r="E965" i="42"/>
  <c r="D965" i="42"/>
  <c r="N961" i="42"/>
  <c r="F961" i="42"/>
  <c r="N959" i="42"/>
  <c r="M959" i="42"/>
  <c r="L959" i="42"/>
  <c r="K959" i="42"/>
  <c r="J959" i="42"/>
  <c r="I959" i="42"/>
  <c r="H959" i="42"/>
  <c r="G959" i="42"/>
  <c r="F959" i="42"/>
  <c r="E959" i="42"/>
  <c r="D959" i="42"/>
  <c r="N957" i="42"/>
  <c r="M957" i="42"/>
  <c r="L957" i="42"/>
  <c r="K957" i="42"/>
  <c r="J957" i="42"/>
  <c r="I957" i="42"/>
  <c r="H957" i="42"/>
  <c r="G957" i="42"/>
  <c r="F957" i="42"/>
  <c r="E957" i="42"/>
  <c r="D957" i="42"/>
  <c r="N948" i="42"/>
  <c r="M948" i="42"/>
  <c r="L948" i="42"/>
  <c r="K948" i="42"/>
  <c r="J948" i="42"/>
  <c r="I948" i="42"/>
  <c r="H948" i="42"/>
  <c r="G948" i="42"/>
  <c r="F948" i="42"/>
  <c r="E948" i="42"/>
  <c r="D948" i="42"/>
  <c r="N931" i="42"/>
  <c r="M931" i="42"/>
  <c r="L931" i="42"/>
  <c r="K931" i="42"/>
  <c r="J931" i="42"/>
  <c r="I931" i="42"/>
  <c r="H931" i="42"/>
  <c r="G931" i="42"/>
  <c r="F931" i="42"/>
  <c r="E931" i="42"/>
  <c r="D931" i="42"/>
  <c r="D911" i="42"/>
  <c r="N905" i="42"/>
  <c r="M905" i="42"/>
  <c r="L905" i="42"/>
  <c r="K905" i="42"/>
  <c r="J905" i="42"/>
  <c r="I905" i="42"/>
  <c r="H905" i="42"/>
  <c r="G905" i="42"/>
  <c r="F905" i="42"/>
  <c r="E905" i="42"/>
  <c r="D905" i="42"/>
  <c r="N900" i="42"/>
  <c r="M900" i="42"/>
  <c r="L900" i="42"/>
  <c r="K900" i="42"/>
  <c r="J900" i="42"/>
  <c r="I900" i="42"/>
  <c r="H900" i="42"/>
  <c r="G900" i="42"/>
  <c r="F900" i="42"/>
  <c r="E900" i="42"/>
  <c r="D900" i="42"/>
  <c r="N896" i="42"/>
  <c r="M896" i="42"/>
  <c r="L896" i="42"/>
  <c r="K896" i="42"/>
  <c r="J896" i="42"/>
  <c r="I896" i="42"/>
  <c r="H896" i="42"/>
  <c r="G896" i="42"/>
  <c r="F896" i="42"/>
  <c r="E896" i="42"/>
  <c r="D896" i="42"/>
  <c r="D891" i="42"/>
  <c r="D890" i="42"/>
  <c r="N889" i="42"/>
  <c r="M889" i="42"/>
  <c r="L889" i="42"/>
  <c r="K889" i="42"/>
  <c r="J889" i="42"/>
  <c r="I889" i="42"/>
  <c r="H889" i="42"/>
  <c r="G889" i="42"/>
  <c r="F889" i="42"/>
  <c r="E889" i="42"/>
  <c r="E882" i="42" s="1"/>
  <c r="N883" i="42"/>
  <c r="N882" i="42" s="1"/>
  <c r="M883" i="42"/>
  <c r="L883" i="42"/>
  <c r="K883" i="42"/>
  <c r="J883" i="42"/>
  <c r="J882" i="42" s="1"/>
  <c r="J864" i="42" s="1"/>
  <c r="I883" i="42"/>
  <c r="H883" i="42"/>
  <c r="H882" i="42" s="1"/>
  <c r="G883" i="42"/>
  <c r="F883" i="42"/>
  <c r="E883" i="42"/>
  <c r="D883" i="42"/>
  <c r="M882" i="42"/>
  <c r="I882" i="42"/>
  <c r="F882" i="42"/>
  <c r="N878" i="42"/>
  <c r="M878" i="42"/>
  <c r="L878" i="42"/>
  <c r="K878" i="42"/>
  <c r="J878" i="42"/>
  <c r="I878" i="42"/>
  <c r="H878" i="42"/>
  <c r="G878" i="42"/>
  <c r="F878" i="42"/>
  <c r="E878" i="42"/>
  <c r="D878" i="42"/>
  <c r="N875" i="42"/>
  <c r="M875" i="42"/>
  <c r="L875" i="42"/>
  <c r="K875" i="42"/>
  <c r="J875" i="42"/>
  <c r="I875" i="42"/>
  <c r="H875" i="42"/>
  <c r="G875" i="42"/>
  <c r="F875" i="42"/>
  <c r="E875" i="42"/>
  <c r="D875" i="42"/>
  <c r="N873" i="42"/>
  <c r="M873" i="42"/>
  <c r="L873" i="42"/>
  <c r="K873" i="42"/>
  <c r="J873" i="42"/>
  <c r="I873" i="42"/>
  <c r="H873" i="42"/>
  <c r="G873" i="42"/>
  <c r="F873" i="42"/>
  <c r="E873" i="42"/>
  <c r="D873" i="42"/>
  <c r="N869" i="42"/>
  <c r="M869" i="42"/>
  <c r="L869" i="42"/>
  <c r="K869" i="42"/>
  <c r="J869" i="42"/>
  <c r="I869" i="42"/>
  <c r="H869" i="42"/>
  <c r="G869" i="42"/>
  <c r="G865" i="42" s="1"/>
  <c r="F869" i="42"/>
  <c r="E869" i="42"/>
  <c r="D869" i="42"/>
  <c r="N867" i="42"/>
  <c r="M867" i="42"/>
  <c r="L867" i="42"/>
  <c r="L865" i="42" s="1"/>
  <c r="K867" i="42"/>
  <c r="J867" i="42"/>
  <c r="I867" i="42"/>
  <c r="H867" i="42"/>
  <c r="G867" i="42"/>
  <c r="F867" i="42"/>
  <c r="E867" i="42"/>
  <c r="D867" i="42"/>
  <c r="J865" i="42"/>
  <c r="D865" i="42"/>
  <c r="G977" i="42" l="1"/>
  <c r="G961" i="42" s="1"/>
  <c r="D987" i="42"/>
  <c r="J995" i="42"/>
  <c r="G1000" i="42"/>
  <c r="G995" i="42" s="1"/>
  <c r="G899" i="42" s="1"/>
  <c r="D1000" i="42"/>
  <c r="L1000" i="42"/>
  <c r="F1000" i="42"/>
  <c r="F995" i="42" s="1"/>
  <c r="F899" i="42" s="1"/>
  <c r="F863" i="42" s="1"/>
  <c r="N1000" i="42"/>
  <c r="N995" i="42" s="1"/>
  <c r="N899" i="42" s="1"/>
  <c r="N863" i="42" s="1"/>
  <c r="D1061" i="42"/>
  <c r="H1071" i="42"/>
  <c r="E865" i="42"/>
  <c r="E864" i="42" s="1"/>
  <c r="I865" i="42"/>
  <c r="I864" i="42" s="1"/>
  <c r="M865" i="42"/>
  <c r="M864" i="42" s="1"/>
  <c r="M863" i="42" s="1"/>
  <c r="F865" i="42"/>
  <c r="F864" i="42" s="1"/>
  <c r="N865" i="42"/>
  <c r="N864" i="42" s="1"/>
  <c r="K865" i="42"/>
  <c r="H865" i="42"/>
  <c r="H864" i="42" s="1"/>
  <c r="G882" i="42"/>
  <c r="G864" i="42" s="1"/>
  <c r="K882" i="42"/>
  <c r="D889" i="42"/>
  <c r="D882" i="42" s="1"/>
  <c r="L882" i="42"/>
  <c r="D977" i="42"/>
  <c r="D961" i="42" s="1"/>
  <c r="J961" i="42"/>
  <c r="J899" i="42" s="1"/>
  <c r="J863" i="42" s="1"/>
  <c r="L961" i="42"/>
  <c r="D1244" i="42"/>
  <c r="J1100" i="42"/>
  <c r="J1099" i="42" s="1"/>
  <c r="J1098" i="42" s="1"/>
  <c r="J1097" i="42" s="1"/>
  <c r="G1099" i="42"/>
  <c r="G1098" i="42" s="1"/>
  <c r="G1097" i="42" s="1"/>
  <c r="L1098" i="42"/>
  <c r="L1097" i="42" s="1"/>
  <c r="F1184" i="42"/>
  <c r="F1183" i="42" s="1"/>
  <c r="F1182" i="42" s="1"/>
  <c r="N1184" i="42"/>
  <c r="N1183" i="42" s="1"/>
  <c r="K1184" i="42"/>
  <c r="K1183" i="42" s="1"/>
  <c r="N1215" i="42"/>
  <c r="D1215" i="42"/>
  <c r="L1215" i="42"/>
  <c r="D1276" i="42"/>
  <c r="L1276" i="42"/>
  <c r="G1043" i="42"/>
  <c r="K1043" i="42"/>
  <c r="K899" i="42" s="1"/>
  <c r="L1043" i="42"/>
  <c r="I1043" i="42"/>
  <c r="I899" i="42" s="1"/>
  <c r="I863" i="42" s="1"/>
  <c r="G1184" i="42"/>
  <c r="G1183" i="42" s="1"/>
  <c r="E1183" i="42"/>
  <c r="E1182" i="42" s="1"/>
  <c r="M1183" i="42"/>
  <c r="D1204" i="42"/>
  <c r="D1203" i="42" s="1"/>
  <c r="D1182" i="42" s="1"/>
  <c r="L1204" i="42"/>
  <c r="L1203" i="42" s="1"/>
  <c r="L1182" i="42" s="1"/>
  <c r="I1204" i="42"/>
  <c r="I1203" i="42" s="1"/>
  <c r="I1182" i="42" s="1"/>
  <c r="K1203" i="42"/>
  <c r="M1215" i="42"/>
  <c r="G1215" i="42"/>
  <c r="G1228" i="42"/>
  <c r="I1228" i="42"/>
  <c r="K1228" i="42"/>
  <c r="K1227" i="42" s="1"/>
  <c r="H1228" i="42"/>
  <c r="F1237" i="42"/>
  <c r="H1237" i="42"/>
  <c r="J1237" i="42"/>
  <c r="G1237" i="42"/>
  <c r="I1245" i="42"/>
  <c r="I1244" i="42" s="1"/>
  <c r="K1245" i="42"/>
  <c r="K1244" i="42" s="1"/>
  <c r="H1245" i="42"/>
  <c r="H1244" i="42" s="1"/>
  <c r="L899" i="42"/>
  <c r="D1227" i="42"/>
  <c r="F1244" i="42"/>
  <c r="M1244" i="42"/>
  <c r="J1244" i="42"/>
  <c r="D864" i="42"/>
  <c r="D995" i="42"/>
  <c r="L995" i="42"/>
  <c r="J1215" i="42"/>
  <c r="E899" i="42"/>
  <c r="E863" i="42" s="1"/>
  <c r="G1182" i="42"/>
  <c r="F1227" i="42"/>
  <c r="G1227" i="42"/>
  <c r="M1227" i="42"/>
  <c r="H899" i="42"/>
  <c r="H863" i="42" s="1"/>
  <c r="J1227" i="42"/>
  <c r="L864" i="42"/>
  <c r="D1043" i="42"/>
  <c r="L1244" i="42"/>
  <c r="L1227" i="42" s="1"/>
  <c r="J1182" i="42"/>
  <c r="E1244" i="42"/>
  <c r="E1227" i="42" s="1"/>
  <c r="E1292" i="42" s="1"/>
  <c r="D899" i="42" l="1"/>
  <c r="L863" i="42"/>
  <c r="L1292" i="42" s="1"/>
  <c r="H1227" i="42"/>
  <c r="H1292" i="42" s="1"/>
  <c r="I1227" i="42"/>
  <c r="I1292" i="42" s="1"/>
  <c r="M1182" i="42"/>
  <c r="M1292" i="42" s="1"/>
  <c r="K1182" i="42"/>
  <c r="G863" i="42"/>
  <c r="G1292" i="42" s="1"/>
  <c r="K864" i="42"/>
  <c r="K863" i="42" s="1"/>
  <c r="N1182" i="42"/>
  <c r="N1292" i="42" s="1"/>
  <c r="F1292" i="42"/>
  <c r="J1292" i="42"/>
  <c r="D863" i="42"/>
  <c r="D1292" i="42" s="1"/>
  <c r="K1292" i="42" l="1"/>
  <c r="PT159" i="7" l="1"/>
  <c r="PT158" i="7"/>
  <c r="PT157" i="7"/>
  <c r="PT156" i="7"/>
  <c r="PT155" i="7"/>
  <c r="PT154" i="7"/>
  <c r="PT153" i="7"/>
  <c r="PT152" i="7"/>
  <c r="PT151" i="7"/>
  <c r="PT150" i="7"/>
  <c r="PT149" i="7"/>
  <c r="PT148" i="7"/>
  <c r="PT314" i="7" s="1"/>
  <c r="PT147" i="7"/>
  <c r="PT146" i="7"/>
  <c r="PT145" i="7"/>
  <c r="PT144" i="7"/>
  <c r="PT143" i="7"/>
  <c r="PT142" i="7"/>
  <c r="PT141" i="7"/>
  <c r="PT140" i="7"/>
  <c r="PT139" i="7"/>
  <c r="PT138" i="7"/>
  <c r="PT137" i="7"/>
  <c r="PT136" i="7"/>
  <c r="PT313" i="7" s="1"/>
  <c r="PT135" i="7"/>
  <c r="PT134" i="7"/>
  <c r="PT133" i="7"/>
  <c r="PT132" i="7"/>
  <c r="PT131" i="7"/>
  <c r="PT130" i="7"/>
  <c r="PT129" i="7"/>
  <c r="PT128" i="7"/>
  <c r="PT127" i="7"/>
  <c r="PT126" i="7"/>
  <c r="PT125" i="7"/>
  <c r="PT124" i="7"/>
  <c r="PT312" i="7" s="1"/>
  <c r="PT123" i="7"/>
  <c r="PT122" i="7"/>
  <c r="PT121" i="7"/>
  <c r="PT120" i="7"/>
  <c r="PT119" i="7"/>
  <c r="PT118" i="7"/>
  <c r="PT117" i="7"/>
  <c r="PT116" i="7"/>
  <c r="PT115" i="7"/>
  <c r="PT114" i="7"/>
  <c r="PT113" i="7"/>
  <c r="PT112" i="7"/>
  <c r="PT311" i="7" s="1"/>
  <c r="PT111" i="7"/>
  <c r="PT110" i="7"/>
  <c r="PT109" i="7"/>
  <c r="PT108" i="7"/>
  <c r="PT107" i="7"/>
  <c r="PT106" i="7"/>
  <c r="PT105" i="7"/>
  <c r="PT104" i="7"/>
  <c r="PT103" i="7"/>
  <c r="PT102" i="7"/>
  <c r="PT101" i="7"/>
  <c r="PT100" i="7"/>
  <c r="PT310" i="7" s="1"/>
  <c r="PT99" i="7"/>
  <c r="PT98" i="7"/>
  <c r="PT97" i="7"/>
  <c r="PT96" i="7"/>
  <c r="PT309" i="7" s="1"/>
  <c r="PT91" i="7"/>
  <c r="UF236" i="7"/>
  <c r="UF230" i="7"/>
  <c r="UF229" i="7"/>
  <c r="UF228" i="7"/>
  <c r="UF227" i="7"/>
  <c r="UF226" i="7"/>
  <c r="UF225" i="7"/>
  <c r="UF224" i="7"/>
  <c r="UF223" i="7"/>
  <c r="UF222" i="7"/>
  <c r="UF221" i="7"/>
  <c r="UF220" i="7"/>
  <c r="UF219" i="7"/>
  <c r="QN236" i="7"/>
  <c r="QN231" i="7"/>
  <c r="QN230" i="7"/>
  <c r="QN229" i="7"/>
  <c r="QN228" i="7"/>
  <c r="QN227" i="7"/>
  <c r="QN226" i="7"/>
  <c r="QN225" i="7"/>
  <c r="XFD406" i="8" s="1"/>
  <c r="QN224" i="7"/>
  <c r="QN223" i="7"/>
  <c r="QN222" i="7"/>
  <c r="QN221" i="7"/>
  <c r="QN220" i="7"/>
  <c r="QN219" i="7"/>
  <c r="QN234" i="7" l="1"/>
  <c r="QN233" i="7"/>
  <c r="HY236" i="7"/>
  <c r="HX236" i="7"/>
  <c r="UF231" i="7"/>
  <c r="UF234" i="7" s="1"/>
  <c r="UF235" i="7"/>
  <c r="QN235" i="7"/>
  <c r="UF233" i="7" l="1"/>
  <c r="E212" i="42"/>
  <c r="F212" i="42"/>
  <c r="G212" i="42"/>
  <c r="H212" i="42"/>
  <c r="I212" i="42"/>
  <c r="J212" i="42"/>
  <c r="K212" i="42"/>
  <c r="L212" i="42"/>
  <c r="M212" i="42"/>
  <c r="N212" i="42"/>
  <c r="O212" i="42"/>
  <c r="E213" i="42"/>
  <c r="F213" i="42"/>
  <c r="G213" i="42"/>
  <c r="H213" i="42"/>
  <c r="I213" i="42"/>
  <c r="J213" i="42"/>
  <c r="K213" i="42"/>
  <c r="L213" i="42"/>
  <c r="M213" i="42"/>
  <c r="N213" i="42"/>
  <c r="O213" i="42"/>
  <c r="D213" i="42"/>
  <c r="D212" i="42"/>
  <c r="QN218" i="7" l="1"/>
  <c r="HI281" i="7"/>
  <c r="HH281" i="7"/>
  <c r="HI260" i="7"/>
  <c r="HH260" i="7"/>
  <c r="HH235" i="7"/>
  <c r="HI235" i="7"/>
  <c r="HH204" i="7"/>
  <c r="HI204" i="7"/>
  <c r="HI157" i="7"/>
  <c r="HH157" i="7"/>
  <c r="HI156" i="7"/>
  <c r="HH156" i="7"/>
  <c r="HI155" i="7"/>
  <c r="HH155" i="7"/>
  <c r="HI154" i="7"/>
  <c r="HH154" i="7"/>
  <c r="HI153" i="7"/>
  <c r="HH153" i="7"/>
  <c r="HI152" i="7"/>
  <c r="HH152" i="7"/>
  <c r="HI151" i="7"/>
  <c r="HH151" i="7"/>
  <c r="HI150" i="7"/>
  <c r="HH150" i="7"/>
  <c r="HI149" i="7"/>
  <c r="HH149" i="7"/>
  <c r="HI148" i="7"/>
  <c r="HI314" i="7" s="1"/>
  <c r="HH148" i="7"/>
  <c r="HH314" i="7" s="1"/>
  <c r="HI147" i="7"/>
  <c r="HH147" i="7"/>
  <c r="HI146" i="7"/>
  <c r="HH146" i="7"/>
  <c r="HI145" i="7"/>
  <c r="HH145" i="7"/>
  <c r="HI144" i="7"/>
  <c r="HH144" i="7"/>
  <c r="HI143" i="7"/>
  <c r="HH143" i="7"/>
  <c r="HI142" i="7"/>
  <c r="HH142" i="7"/>
  <c r="HI141" i="7"/>
  <c r="HH141" i="7"/>
  <c r="HI140" i="7"/>
  <c r="HH140" i="7"/>
  <c r="HI139" i="7"/>
  <c r="HH139" i="7"/>
  <c r="HI138" i="7"/>
  <c r="HH138" i="7"/>
  <c r="HI137" i="7"/>
  <c r="HH137" i="7"/>
  <c r="HI136" i="7"/>
  <c r="HI313" i="7" s="1"/>
  <c r="HH136" i="7"/>
  <c r="HH313" i="7" s="1"/>
  <c r="HI135" i="7"/>
  <c r="HH135" i="7"/>
  <c r="HI134" i="7"/>
  <c r="HH134" i="7"/>
  <c r="HI133" i="7"/>
  <c r="HH133" i="7"/>
  <c r="HI132" i="7"/>
  <c r="HH132" i="7"/>
  <c r="HI131" i="7"/>
  <c r="HH131" i="7"/>
  <c r="HI130" i="7"/>
  <c r="HH130" i="7"/>
  <c r="HI129" i="7"/>
  <c r="HH129" i="7"/>
  <c r="HI128" i="7"/>
  <c r="HH128" i="7"/>
  <c r="HI127" i="7"/>
  <c r="HH127" i="7"/>
  <c r="HI126" i="7"/>
  <c r="HH126" i="7"/>
  <c r="HI125" i="7"/>
  <c r="HH125" i="7"/>
  <c r="HI124" i="7"/>
  <c r="HI312" i="7" s="1"/>
  <c r="HH124" i="7"/>
  <c r="HH312" i="7" s="1"/>
  <c r="HI123" i="7"/>
  <c r="HH123" i="7"/>
  <c r="HI122" i="7"/>
  <c r="HH122" i="7"/>
  <c r="HI121" i="7"/>
  <c r="HH121" i="7"/>
  <c r="HI120" i="7"/>
  <c r="HH120" i="7"/>
  <c r="HI119" i="7"/>
  <c r="HH119" i="7"/>
  <c r="HI118" i="7"/>
  <c r="HH118" i="7"/>
  <c r="HI117" i="7"/>
  <c r="HH117" i="7"/>
  <c r="HI116" i="7"/>
  <c r="HH116" i="7"/>
  <c r="HI115" i="7"/>
  <c r="HH115" i="7"/>
  <c r="HI114" i="7"/>
  <c r="HH114" i="7"/>
  <c r="HI113" i="7"/>
  <c r="HH113" i="7"/>
  <c r="HI112" i="7"/>
  <c r="HI311" i="7" s="1"/>
  <c r="HH112" i="7"/>
  <c r="HH311" i="7" s="1"/>
  <c r="HI111" i="7"/>
  <c r="HH111" i="7"/>
  <c r="HI110" i="7"/>
  <c r="HH110" i="7"/>
  <c r="HI109" i="7"/>
  <c r="HH109" i="7"/>
  <c r="HI108" i="7"/>
  <c r="HH108" i="7"/>
  <c r="HI107" i="7"/>
  <c r="HH107" i="7"/>
  <c r="HI106" i="7"/>
  <c r="HH106" i="7"/>
  <c r="HI105" i="7"/>
  <c r="HH105" i="7"/>
  <c r="HI104" i="7"/>
  <c r="HH104" i="7"/>
  <c r="HI103" i="7"/>
  <c r="HH103" i="7"/>
  <c r="HI102" i="7"/>
  <c r="HH102" i="7"/>
  <c r="HI101" i="7"/>
  <c r="HH101" i="7"/>
  <c r="HI100" i="7"/>
  <c r="HI310" i="7" s="1"/>
  <c r="HH100" i="7"/>
  <c r="HH310" i="7" s="1"/>
  <c r="HI99" i="7"/>
  <c r="HH99" i="7"/>
  <c r="HI98" i="7"/>
  <c r="HH98" i="7"/>
  <c r="HI97" i="7"/>
  <c r="HH97" i="7"/>
  <c r="HI96" i="7"/>
  <c r="HH96" i="7"/>
  <c r="HI95" i="7"/>
  <c r="HH95" i="7"/>
  <c r="HI94" i="7"/>
  <c r="HH94" i="7"/>
  <c r="HI93" i="7"/>
  <c r="HH93" i="7"/>
  <c r="HI92" i="7"/>
  <c r="HH92" i="7"/>
  <c r="HI91" i="7"/>
  <c r="HH91" i="7"/>
  <c r="HI90" i="7"/>
  <c r="HH90" i="7"/>
  <c r="HI89" i="7"/>
  <c r="HH89" i="7"/>
  <c r="HI88" i="7"/>
  <c r="HI309" i="7" s="1"/>
  <c r="HH88" i="7"/>
  <c r="HH309" i="7" s="1"/>
  <c r="HI87" i="7"/>
  <c r="HH87" i="7"/>
  <c r="HI86" i="7"/>
  <c r="HH86" i="7"/>
  <c r="HI85" i="7"/>
  <c r="HH85" i="7"/>
  <c r="HI84" i="7"/>
  <c r="HH84" i="7"/>
  <c r="HI83" i="7"/>
  <c r="HH83" i="7"/>
  <c r="HI82" i="7"/>
  <c r="HH82" i="7"/>
  <c r="HI81" i="7"/>
  <c r="HH81" i="7"/>
  <c r="HI80" i="7"/>
  <c r="HH80" i="7"/>
  <c r="HI79" i="7"/>
  <c r="HH79" i="7"/>
  <c r="HI78" i="7"/>
  <c r="HH78" i="7"/>
  <c r="HI77" i="7"/>
  <c r="HH77" i="7"/>
  <c r="HI76" i="7"/>
  <c r="HI308" i="7" s="1"/>
  <c r="HH76" i="7"/>
  <c r="HH308" i="7" s="1"/>
  <c r="HI75" i="7"/>
  <c r="HH75" i="7"/>
  <c r="HI74" i="7"/>
  <c r="HH74" i="7"/>
  <c r="HI73" i="7"/>
  <c r="HH73" i="7"/>
  <c r="HI72" i="7"/>
  <c r="HH72" i="7"/>
  <c r="HI71" i="7"/>
  <c r="HH71" i="7"/>
  <c r="HI70" i="7"/>
  <c r="HH70" i="7"/>
  <c r="HI69" i="7"/>
  <c r="HH69" i="7"/>
  <c r="HI68" i="7"/>
  <c r="HH68" i="7"/>
  <c r="HI67" i="7"/>
  <c r="HH67" i="7"/>
  <c r="HI66" i="7"/>
  <c r="HH66" i="7"/>
  <c r="HI65" i="7"/>
  <c r="HH65" i="7"/>
  <c r="HI64" i="7"/>
  <c r="HI307" i="7" s="1"/>
  <c r="HH64" i="7"/>
  <c r="HH307" i="7" s="1"/>
  <c r="HI63" i="7"/>
  <c r="HH63" i="7"/>
  <c r="HI62" i="7"/>
  <c r="HH62" i="7"/>
  <c r="HI61" i="7"/>
  <c r="HH61" i="7"/>
  <c r="HI60" i="7"/>
  <c r="HH60" i="7"/>
  <c r="HI59" i="7"/>
  <c r="HH59" i="7"/>
  <c r="HI58" i="7"/>
  <c r="HH58" i="7"/>
  <c r="HI57" i="7"/>
  <c r="HH57" i="7"/>
  <c r="HI56" i="7"/>
  <c r="HH56" i="7"/>
  <c r="HI55" i="7"/>
  <c r="HH55" i="7"/>
  <c r="HI54" i="7"/>
  <c r="HH54" i="7"/>
  <c r="HI53" i="7"/>
  <c r="HH53" i="7"/>
  <c r="HI52" i="7"/>
  <c r="HI306" i="7" s="1"/>
  <c r="HH52" i="7"/>
  <c r="HH306" i="7" s="1"/>
  <c r="HI51" i="7"/>
  <c r="HH51" i="7"/>
  <c r="HI50" i="7"/>
  <c r="HH50" i="7"/>
  <c r="HI49" i="7"/>
  <c r="HH49" i="7"/>
  <c r="HI48" i="7"/>
  <c r="HH48" i="7"/>
  <c r="HI47" i="7"/>
  <c r="HH47" i="7"/>
  <c r="HI46" i="7"/>
  <c r="HH46" i="7"/>
  <c r="HI45" i="7"/>
  <c r="HH45" i="7"/>
  <c r="HI44" i="7"/>
  <c r="HH44" i="7"/>
  <c r="HI43" i="7"/>
  <c r="HH43" i="7"/>
  <c r="HI42" i="7"/>
  <c r="HH42" i="7"/>
  <c r="HI41" i="7"/>
  <c r="HH41" i="7"/>
  <c r="HI40" i="7"/>
  <c r="HI305" i="7" s="1"/>
  <c r="HH40" i="7"/>
  <c r="HH305" i="7" s="1"/>
  <c r="HI39" i="7"/>
  <c r="HH39" i="7"/>
  <c r="HI38" i="7"/>
  <c r="HH38" i="7"/>
  <c r="HI37" i="7"/>
  <c r="HH37" i="7"/>
  <c r="HI36" i="7"/>
  <c r="HH36" i="7"/>
  <c r="HI35" i="7"/>
  <c r="HH35" i="7"/>
  <c r="HI34" i="7"/>
  <c r="HH34" i="7"/>
  <c r="HI33" i="7"/>
  <c r="HH33" i="7"/>
  <c r="HI32" i="7"/>
  <c r="HH32" i="7"/>
  <c r="HI31" i="7"/>
  <c r="HH31" i="7"/>
  <c r="HI30" i="7"/>
  <c r="HH30" i="7"/>
  <c r="HI29" i="7"/>
  <c r="HH29" i="7"/>
  <c r="HI28" i="7"/>
  <c r="HI304" i="7" s="1"/>
  <c r="HH28" i="7"/>
  <c r="HH304" i="7" s="1"/>
  <c r="HI27" i="7"/>
  <c r="HH27" i="7"/>
  <c r="HI26" i="7"/>
  <c r="HH26" i="7"/>
  <c r="HI25" i="7"/>
  <c r="HH25" i="7"/>
  <c r="HI24" i="7"/>
  <c r="HH24" i="7"/>
  <c r="HI23" i="7"/>
  <c r="HH23" i="7"/>
  <c r="HI22" i="7"/>
  <c r="HH22" i="7"/>
  <c r="HI21" i="7"/>
  <c r="HH21" i="7"/>
  <c r="HI20" i="7"/>
  <c r="HH20" i="7"/>
  <c r="HI19" i="7"/>
  <c r="HH19" i="7"/>
  <c r="HI18" i="7"/>
  <c r="HH18" i="7"/>
  <c r="HI17" i="7"/>
  <c r="HH17" i="7"/>
  <c r="HI16" i="7"/>
  <c r="HI303" i="7" s="1"/>
  <c r="HH16" i="7"/>
  <c r="HH303" i="7" s="1"/>
  <c r="HI15" i="7"/>
  <c r="HH15" i="7"/>
  <c r="HI14" i="7"/>
  <c r="HH14" i="7"/>
  <c r="HI13" i="7"/>
  <c r="HH13" i="7"/>
  <c r="HI12" i="7"/>
  <c r="HH12" i="7"/>
  <c r="HI11" i="7"/>
  <c r="HH11" i="7"/>
  <c r="HI10" i="7"/>
  <c r="HH10" i="7"/>
  <c r="HI9" i="7"/>
  <c r="HH9" i="7"/>
  <c r="HI8" i="7"/>
  <c r="HH8" i="7"/>
  <c r="HI7" i="7"/>
  <c r="HH7" i="7"/>
  <c r="HI6" i="7"/>
  <c r="HH6" i="7"/>
  <c r="HI5" i="7"/>
  <c r="HI302" i="7" s="1"/>
  <c r="HH5" i="7"/>
  <c r="HH302" i="7" s="1"/>
  <c r="HI4" i="7"/>
  <c r="HH4" i="7"/>
  <c r="HH230" i="7" l="1"/>
  <c r="HH229" i="7"/>
  <c r="HH228" i="7"/>
  <c r="HH227" i="7"/>
  <c r="HH226" i="7"/>
  <c r="HH225" i="7"/>
  <c r="HH224" i="7"/>
  <c r="HH223" i="7"/>
  <c r="HH222" i="7"/>
  <c r="HH221" i="7"/>
  <c r="HH220" i="7"/>
  <c r="HH219" i="7"/>
  <c r="HI230" i="7"/>
  <c r="HI229" i="7"/>
  <c r="HI228" i="7"/>
  <c r="HI227" i="7"/>
  <c r="HI226" i="7"/>
  <c r="HI225" i="7"/>
  <c r="HI224" i="7"/>
  <c r="HI223" i="7"/>
  <c r="HI222" i="7"/>
  <c r="HI221" i="7"/>
  <c r="HI220" i="7"/>
  <c r="HI219" i="7"/>
  <c r="XFD228" i="8" l="1"/>
  <c r="XFD229" i="8"/>
  <c r="UF218" i="7" l="1"/>
  <c r="AV202" i="7"/>
  <c r="AV274" i="7" s="1"/>
  <c r="AW202" i="7"/>
  <c r="AW274" i="7" s="1"/>
  <c r="AX202" i="7"/>
  <c r="AX274" i="7" s="1"/>
  <c r="AV203" i="7"/>
  <c r="AV295" i="7" s="1"/>
  <c r="AW203" i="7"/>
  <c r="AW295" i="7" s="1"/>
  <c r="AX203" i="7"/>
  <c r="AX295" i="7" s="1"/>
  <c r="AV204" i="7"/>
  <c r="AW204" i="7"/>
  <c r="AX204" i="7"/>
  <c r="AV219" i="7"/>
  <c r="AW219" i="7"/>
  <c r="AX219" i="7"/>
  <c r="AV220" i="7"/>
  <c r="AW220" i="7"/>
  <c r="AX220" i="7"/>
  <c r="AV221" i="7"/>
  <c r="AW221" i="7"/>
  <c r="AX221" i="7"/>
  <c r="AV222" i="7"/>
  <c r="AW222" i="7"/>
  <c r="AX222" i="7"/>
  <c r="AV223" i="7"/>
  <c r="AW223" i="7"/>
  <c r="AX223" i="7"/>
  <c r="AV224" i="7"/>
  <c r="AW224" i="7"/>
  <c r="AX224" i="7"/>
  <c r="AV225" i="7"/>
  <c r="AW225" i="7"/>
  <c r="AX225" i="7"/>
  <c r="AV226" i="7"/>
  <c r="AW226" i="7"/>
  <c r="AX226" i="7"/>
  <c r="AV227" i="7"/>
  <c r="AW227" i="7"/>
  <c r="AX227" i="7"/>
  <c r="AV228" i="7"/>
  <c r="AW228" i="7"/>
  <c r="AX228" i="7"/>
  <c r="AV229" i="7"/>
  <c r="AW229" i="7"/>
  <c r="AX229" i="7"/>
  <c r="AV230" i="7"/>
  <c r="AW230" i="7"/>
  <c r="AX230" i="7"/>
  <c r="AV235" i="7"/>
  <c r="AW235" i="7"/>
  <c r="AX235" i="7"/>
  <c r="AV236" i="7"/>
  <c r="AW236" i="7"/>
  <c r="AX236" i="7"/>
  <c r="AV231" i="7"/>
  <c r="AW231" i="7"/>
  <c r="AX231" i="7"/>
  <c r="AX234" i="7" l="1"/>
  <c r="AX233" i="7"/>
  <c r="AW234" i="7"/>
  <c r="AW233" i="7"/>
  <c r="AV234" i="7"/>
  <c r="AV233" i="7"/>
  <c r="AV218" i="7"/>
  <c r="AX218" i="7"/>
  <c r="AW218" i="7"/>
  <c r="XFD46" i="8" l="1"/>
  <c r="XFD47" i="8"/>
  <c r="XFD48" i="8"/>
  <c r="XFD273" i="8"/>
  <c r="XFD274" i="8"/>
  <c r="XFD358" i="8"/>
  <c r="XFD359" i="8"/>
  <c r="XFD360" i="8"/>
  <c r="XFD361" i="8"/>
  <c r="XFD417" i="8"/>
  <c r="UD251" i="7" l="1"/>
  <c r="TY251" i="7"/>
  <c r="TX251" i="7"/>
  <c r="TW251" i="7"/>
  <c r="TN251" i="7"/>
  <c r="TF251" i="7"/>
  <c r="TE251" i="7"/>
  <c r="TC251" i="7"/>
  <c r="TB251" i="7"/>
  <c r="TA251" i="7"/>
  <c r="SY251" i="7"/>
  <c r="SX251" i="7"/>
  <c r="SW251" i="7"/>
  <c r="SR251" i="7"/>
  <c r="SL251" i="7"/>
  <c r="SI251" i="7"/>
  <c r="SH251" i="7"/>
  <c r="RW251" i="7"/>
  <c r="RV251" i="7"/>
  <c r="RT251" i="7"/>
  <c r="RO251" i="7"/>
  <c r="RN251" i="7"/>
  <c r="RM251" i="7"/>
  <c r="RL251" i="7"/>
  <c r="QY251" i="7"/>
  <c r="QX251" i="7"/>
  <c r="QS251" i="7"/>
  <c r="QR251" i="7"/>
  <c r="PN251" i="7"/>
  <c r="OW251" i="7"/>
  <c r="OV251" i="7"/>
  <c r="OH251" i="7"/>
  <c r="NU251" i="7"/>
  <c r="NK251" i="7"/>
  <c r="NJ251" i="7"/>
  <c r="NH251" i="7"/>
  <c r="NE251" i="7"/>
  <c r="NB251" i="7"/>
  <c r="MQ251" i="7"/>
  <c r="MP251" i="7"/>
  <c r="MO251" i="7"/>
  <c r="MN251" i="7"/>
  <c r="MM251" i="7"/>
  <c r="MJ251" i="7"/>
  <c r="MI251" i="7"/>
  <c r="MH251" i="7"/>
  <c r="ME251" i="7"/>
  <c r="MB251" i="7"/>
  <c r="MA251" i="7"/>
  <c r="LW251" i="7"/>
  <c r="LV251" i="7"/>
  <c r="LU251" i="7"/>
  <c r="LT251" i="7"/>
  <c r="LS251" i="7"/>
  <c r="LR251" i="7"/>
  <c r="LQ251" i="7"/>
  <c r="LP251" i="7"/>
  <c r="LO251" i="7"/>
  <c r="LN251" i="7"/>
  <c r="LM251" i="7"/>
  <c r="LL251" i="7"/>
  <c r="LK251" i="7"/>
  <c r="LJ251" i="7"/>
  <c r="LI251" i="7"/>
  <c r="LH251" i="7"/>
  <c r="LF251" i="7"/>
  <c r="LE251" i="7"/>
  <c r="LD251" i="7"/>
  <c r="LC251" i="7"/>
  <c r="LB251" i="7"/>
  <c r="LA251" i="7"/>
  <c r="KZ251" i="7"/>
  <c r="KY251" i="7"/>
  <c r="KX251" i="7"/>
  <c r="KV251" i="7"/>
  <c r="KT251" i="7"/>
  <c r="KS251" i="7"/>
  <c r="KP251" i="7"/>
  <c r="KO251" i="7"/>
  <c r="KN251" i="7"/>
  <c r="KI251" i="7"/>
  <c r="JQ251" i="7"/>
  <c r="JO251" i="7"/>
  <c r="JN251" i="7"/>
  <c r="JL251" i="7"/>
  <c r="JK251" i="7"/>
  <c r="IW251" i="7"/>
  <c r="IV251" i="7"/>
  <c r="IU251" i="7"/>
  <c r="IT251" i="7"/>
  <c r="IS251" i="7"/>
  <c r="IR251" i="7"/>
  <c r="IP251" i="7"/>
  <c r="IO251" i="7"/>
  <c r="IN251" i="7"/>
  <c r="IM251" i="7"/>
  <c r="IJ251" i="7"/>
  <c r="IH251" i="7"/>
  <c r="IE251" i="7"/>
  <c r="HW251" i="7"/>
  <c r="HV251" i="7"/>
  <c r="HU251" i="7"/>
  <c r="HT251" i="7"/>
  <c r="HS251" i="7"/>
  <c r="HR251" i="7"/>
  <c r="HQ251" i="7"/>
  <c r="HK251" i="7"/>
  <c r="HJ251" i="7"/>
  <c r="HG251" i="7"/>
  <c r="HF251" i="7"/>
  <c r="HD251" i="7"/>
  <c r="HA251" i="7"/>
  <c r="GT251" i="7"/>
  <c r="GR251" i="7"/>
  <c r="GQ251" i="7"/>
  <c r="GO251" i="7"/>
  <c r="GN251" i="7"/>
  <c r="GM251" i="7"/>
  <c r="GJ251" i="7"/>
  <c r="GH251" i="7"/>
  <c r="GG251" i="7"/>
  <c r="GE251" i="7"/>
  <c r="GB251" i="7"/>
  <c r="GA251" i="7"/>
  <c r="FZ251" i="7"/>
  <c r="FY251" i="7"/>
  <c r="FX251" i="7"/>
  <c r="FW251" i="7"/>
  <c r="FU251" i="7"/>
  <c r="FT251" i="7"/>
  <c r="FP251" i="7"/>
  <c r="FO251" i="7"/>
  <c r="FK251" i="7"/>
  <c r="FH251" i="7"/>
  <c r="FC251" i="7"/>
  <c r="FB251" i="7"/>
  <c r="FA251" i="7"/>
  <c r="EZ251" i="7"/>
  <c r="EY251" i="7"/>
  <c r="EV251" i="7"/>
  <c r="EU251" i="7"/>
  <c r="ET251" i="7"/>
  <c r="ES251" i="7"/>
  <c r="ER251" i="7"/>
  <c r="EQ251" i="7"/>
  <c r="EP251" i="7"/>
  <c r="EN251" i="7"/>
  <c r="EM251" i="7"/>
  <c r="EL251" i="7"/>
  <c r="EK251" i="7"/>
  <c r="EJ251" i="7"/>
  <c r="EI251" i="7"/>
  <c r="EH251" i="7"/>
  <c r="EF251" i="7"/>
  <c r="EE251" i="7"/>
  <c r="ED251" i="7"/>
  <c r="EA251" i="7"/>
  <c r="DY251" i="7"/>
  <c r="DX251" i="7"/>
  <c r="DV251" i="7"/>
  <c r="DU251" i="7"/>
  <c r="DT251" i="7"/>
  <c r="DQ251" i="7"/>
  <c r="DP251" i="7"/>
  <c r="DN251" i="7"/>
  <c r="DK251" i="7"/>
  <c r="DH251" i="7"/>
  <c r="DG251" i="7"/>
  <c r="DF251" i="7"/>
  <c r="DE251" i="7"/>
  <c r="DD251" i="7"/>
  <c r="DB251" i="7"/>
  <c r="DA251" i="7"/>
  <c r="CY251" i="7"/>
  <c r="CX251" i="7"/>
  <c r="CW251" i="7"/>
  <c r="CV251" i="7"/>
  <c r="CU251" i="7"/>
  <c r="CR251" i="7"/>
  <c r="CQ251" i="7"/>
  <c r="CP251" i="7"/>
  <c r="CO251" i="7"/>
  <c r="CN251" i="7"/>
  <c r="CM251" i="7"/>
  <c r="CL251" i="7"/>
  <c r="CK251" i="7"/>
  <c r="CJ251" i="7"/>
  <c r="CH251" i="7"/>
  <c r="CG251" i="7"/>
  <c r="CF251" i="7"/>
  <c r="CD251" i="7"/>
  <c r="CC251" i="7"/>
  <c r="CB251" i="7"/>
  <c r="CA251" i="7"/>
  <c r="BZ251" i="7"/>
  <c r="BY251" i="7"/>
  <c r="BX251" i="7"/>
  <c r="BW251" i="7"/>
  <c r="BV251" i="7"/>
  <c r="BU251" i="7"/>
  <c r="BS251" i="7"/>
  <c r="BR251" i="7"/>
  <c r="BQ251" i="7"/>
  <c r="BP251" i="7"/>
  <c r="BO251" i="7"/>
  <c r="BN251" i="7"/>
  <c r="BM251" i="7"/>
  <c r="BL251" i="7"/>
  <c r="BK251" i="7"/>
  <c r="BJ251" i="7"/>
  <c r="BI251" i="7"/>
  <c r="BH251" i="7"/>
  <c r="BG251" i="7"/>
  <c r="BF251" i="7"/>
  <c r="BE251" i="7"/>
  <c r="AU251" i="7"/>
  <c r="AT251" i="7"/>
  <c r="AS251" i="7"/>
  <c r="AR251" i="7"/>
  <c r="AQ251" i="7"/>
  <c r="AP251" i="7"/>
  <c r="AO251" i="7"/>
  <c r="AN251" i="7"/>
  <c r="AM251" i="7"/>
  <c r="AL251" i="7"/>
  <c r="AK251" i="7"/>
  <c r="AJ251" i="7"/>
  <c r="AI251" i="7"/>
  <c r="AH251" i="7"/>
  <c r="AG251" i="7"/>
  <c r="AF251" i="7"/>
  <c r="AE251" i="7"/>
  <c r="AD251" i="7"/>
  <c r="AC251" i="7"/>
  <c r="AB251" i="7"/>
  <c r="AA251" i="7"/>
  <c r="Z251" i="7"/>
  <c r="X251" i="7"/>
  <c r="W251" i="7"/>
  <c r="U251" i="7"/>
  <c r="T251" i="7"/>
  <c r="R251" i="7"/>
  <c r="Q251" i="7"/>
  <c r="P251" i="7"/>
  <c r="O251" i="7"/>
  <c r="N251" i="7"/>
  <c r="L251" i="7"/>
  <c r="K251" i="7"/>
  <c r="J251" i="7"/>
  <c r="I251" i="7"/>
  <c r="G251" i="7"/>
  <c r="F251" i="7"/>
  <c r="D224" i="10" l="1"/>
  <c r="E224" i="10"/>
  <c r="D225" i="10"/>
  <c r="E225" i="10"/>
  <c r="D226" i="10"/>
  <c r="E226" i="10"/>
  <c r="D227" i="10"/>
  <c r="E227" i="10"/>
  <c r="D228" i="10"/>
  <c r="E228" i="10"/>
  <c r="D229" i="10"/>
  <c r="E229" i="10"/>
  <c r="D230" i="10"/>
  <c r="E230" i="10"/>
  <c r="D231" i="10"/>
  <c r="E231" i="10"/>
  <c r="D232" i="10"/>
  <c r="E232" i="10"/>
  <c r="D233" i="10"/>
  <c r="E233" i="10"/>
  <c r="D234" i="10"/>
  <c r="E234" i="10"/>
  <c r="O33" i="42" l="1"/>
  <c r="N33" i="42"/>
  <c r="M33" i="42"/>
  <c r="L33" i="42"/>
  <c r="K33" i="42"/>
  <c r="J33" i="42"/>
  <c r="I33" i="42"/>
  <c r="H33" i="42"/>
  <c r="G33" i="42"/>
  <c r="F33" i="42"/>
  <c r="E33" i="42"/>
  <c r="D33" i="42"/>
  <c r="O27" i="42"/>
  <c r="N27" i="42"/>
  <c r="M27" i="42"/>
  <c r="L27" i="42"/>
  <c r="K27" i="42"/>
  <c r="J27" i="42"/>
  <c r="I27" i="42"/>
  <c r="H27" i="42"/>
  <c r="G27" i="42"/>
  <c r="F27" i="42"/>
  <c r="E27" i="42"/>
  <c r="D27" i="42"/>
  <c r="O19" i="42"/>
  <c r="N19" i="42"/>
  <c r="M19" i="42"/>
  <c r="L19" i="42"/>
  <c r="K19" i="42"/>
  <c r="J19" i="42"/>
  <c r="I19" i="42"/>
  <c r="H19" i="42"/>
  <c r="G19" i="42"/>
  <c r="F19" i="42"/>
  <c r="E19" i="42"/>
  <c r="D19" i="42"/>
  <c r="O13" i="42"/>
  <c r="N13" i="42"/>
  <c r="M13" i="42"/>
  <c r="L13" i="42"/>
  <c r="K13" i="42"/>
  <c r="J13" i="42"/>
  <c r="I13" i="42"/>
  <c r="H13" i="42"/>
  <c r="G13" i="42"/>
  <c r="F13" i="42"/>
  <c r="E13" i="42"/>
  <c r="D13" i="42"/>
  <c r="CA219" i="7" l="1"/>
  <c r="CA220" i="7"/>
  <c r="CA221" i="7"/>
  <c r="CA222" i="7"/>
  <c r="CA223" i="7"/>
  <c r="CA224" i="7"/>
  <c r="CA225" i="7"/>
  <c r="CA226" i="7"/>
  <c r="CA227" i="7"/>
  <c r="CA228" i="7"/>
  <c r="CA229" i="7"/>
  <c r="CA230" i="7"/>
  <c r="CA236" i="7"/>
  <c r="XFD77" i="8" l="1"/>
  <c r="CA235" i="7"/>
  <c r="CA231" i="7"/>
  <c r="CA233" i="7" s="1"/>
  <c r="CA234" i="7" l="1"/>
  <c r="AY219" i="7"/>
  <c r="AZ219" i="7"/>
  <c r="BA219" i="7"/>
  <c r="BB219" i="7"/>
  <c r="BC219" i="7"/>
  <c r="AY220" i="7"/>
  <c r="AZ220" i="7"/>
  <c r="BA220" i="7"/>
  <c r="BB220" i="7"/>
  <c r="BC220" i="7"/>
  <c r="AY221" i="7"/>
  <c r="AZ221" i="7"/>
  <c r="BA221" i="7"/>
  <c r="BB221" i="7"/>
  <c r="BC221" i="7"/>
  <c r="AY222" i="7"/>
  <c r="AZ222" i="7"/>
  <c r="BA222" i="7"/>
  <c r="BB222" i="7"/>
  <c r="BC222" i="7"/>
  <c r="AY223" i="7"/>
  <c r="AZ223" i="7"/>
  <c r="BA223" i="7"/>
  <c r="BB223" i="7"/>
  <c r="BC223" i="7"/>
  <c r="AY224" i="7"/>
  <c r="AZ224" i="7"/>
  <c r="BA224" i="7"/>
  <c r="BB224" i="7"/>
  <c r="BC224" i="7"/>
  <c r="AY225" i="7"/>
  <c r="AZ225" i="7"/>
  <c r="BA225" i="7"/>
  <c r="BB225" i="7"/>
  <c r="BC225" i="7"/>
  <c r="AY226" i="7"/>
  <c r="AZ226" i="7"/>
  <c r="BA226" i="7"/>
  <c r="BB226" i="7"/>
  <c r="BC226" i="7"/>
  <c r="AY227" i="7"/>
  <c r="AZ227" i="7"/>
  <c r="BA227" i="7"/>
  <c r="BB227" i="7"/>
  <c r="BC227" i="7"/>
  <c r="AY228" i="7"/>
  <c r="AZ228" i="7"/>
  <c r="BA228" i="7"/>
  <c r="BB228" i="7"/>
  <c r="BC228" i="7"/>
  <c r="AY229" i="7"/>
  <c r="AZ229" i="7"/>
  <c r="BA229" i="7"/>
  <c r="BB229" i="7"/>
  <c r="BC229" i="7"/>
  <c r="AY230" i="7"/>
  <c r="AZ230" i="7"/>
  <c r="BA230" i="7"/>
  <c r="BB230" i="7"/>
  <c r="BC230" i="7"/>
  <c r="AY236" i="7"/>
  <c r="AZ236" i="7"/>
  <c r="BA236" i="7"/>
  <c r="BB236" i="7"/>
  <c r="BC236" i="7"/>
  <c r="A1408" i="42"/>
  <c r="A1417" i="42"/>
  <c r="A1439" i="42"/>
  <c r="A1541" i="42"/>
  <c r="A1543" i="42"/>
  <c r="A1544" i="42"/>
  <c r="A1718" i="42"/>
  <c r="XFD53" i="8" l="1"/>
  <c r="XFD51" i="8"/>
  <c r="XFD49" i="8"/>
  <c r="XFD52" i="8"/>
  <c r="XFD50" i="8"/>
  <c r="N1327" i="42"/>
  <c r="M1327" i="42"/>
  <c r="L1327" i="42"/>
  <c r="K1327" i="42"/>
  <c r="J1327" i="42"/>
  <c r="I1327" i="42"/>
  <c r="H1327" i="42"/>
  <c r="G1327" i="42"/>
  <c r="F1327" i="42"/>
  <c r="E1327" i="42"/>
  <c r="D1327" i="42"/>
  <c r="N1321" i="42"/>
  <c r="M1321" i="42"/>
  <c r="L1321" i="42"/>
  <c r="K1321" i="42"/>
  <c r="J1321" i="42"/>
  <c r="I1321" i="42"/>
  <c r="H1321" i="42"/>
  <c r="G1321" i="42"/>
  <c r="F1321" i="42"/>
  <c r="E1321" i="42"/>
  <c r="D1321" i="42"/>
  <c r="N1313" i="42"/>
  <c r="M1313" i="42"/>
  <c r="L1313" i="42"/>
  <c r="K1313" i="42"/>
  <c r="J1313" i="42"/>
  <c r="I1313" i="42"/>
  <c r="H1313" i="42"/>
  <c r="G1313" i="42"/>
  <c r="F1313" i="42"/>
  <c r="E1313" i="42"/>
  <c r="D1313" i="42"/>
  <c r="N1307" i="42"/>
  <c r="M1307" i="42"/>
  <c r="L1307" i="42"/>
  <c r="K1307" i="42"/>
  <c r="J1307" i="42"/>
  <c r="I1307" i="42"/>
  <c r="H1307" i="42"/>
  <c r="G1307" i="42"/>
  <c r="F1307" i="42"/>
  <c r="E1307" i="42"/>
  <c r="D1307" i="42"/>
  <c r="NL219" i="7" l="1"/>
  <c r="NL220" i="7"/>
  <c r="NL221" i="7"/>
  <c r="NL222" i="7"/>
  <c r="NL223" i="7"/>
  <c r="NL224" i="7"/>
  <c r="NL225" i="7"/>
  <c r="NL226" i="7"/>
  <c r="NL227" i="7"/>
  <c r="NL228" i="7"/>
  <c r="NL229" i="7"/>
  <c r="NL230" i="7"/>
  <c r="NL236" i="7"/>
  <c r="CA218" i="7" l="1"/>
  <c r="UE236" i="7"/>
  <c r="UD236" i="7"/>
  <c r="UC236" i="7"/>
  <c r="UA236" i="7"/>
  <c r="TZ236" i="7"/>
  <c r="TY236" i="7"/>
  <c r="TX236" i="7"/>
  <c r="TW236" i="7"/>
  <c r="TV236" i="7"/>
  <c r="TT236" i="7"/>
  <c r="TS236" i="7"/>
  <c r="TR236" i="7"/>
  <c r="TQ236" i="7"/>
  <c r="TP236" i="7"/>
  <c r="TO236" i="7"/>
  <c r="TN236" i="7"/>
  <c r="TL236" i="7"/>
  <c r="TJ236" i="7"/>
  <c r="TI236" i="7"/>
  <c r="TH236" i="7"/>
  <c r="TG236" i="7"/>
  <c r="TF236" i="7"/>
  <c r="TE236" i="7"/>
  <c r="TD236" i="7"/>
  <c r="TC236" i="7"/>
  <c r="TB236" i="7"/>
  <c r="TA236" i="7"/>
  <c r="SZ236" i="7"/>
  <c r="SY236" i="7"/>
  <c r="SX236" i="7"/>
  <c r="SW236" i="7"/>
  <c r="SV236" i="7"/>
  <c r="SU236" i="7"/>
  <c r="ST236" i="7"/>
  <c r="SS236" i="7"/>
  <c r="SR236" i="7"/>
  <c r="SQ236" i="7"/>
  <c r="SP236" i="7"/>
  <c r="SO236" i="7"/>
  <c r="SN236" i="7"/>
  <c r="SM236" i="7"/>
  <c r="SL236" i="7"/>
  <c r="SK236" i="7"/>
  <c r="SJ236" i="7"/>
  <c r="SI236" i="7"/>
  <c r="SH236" i="7"/>
  <c r="SG236" i="7"/>
  <c r="SF236" i="7"/>
  <c r="SE236" i="7"/>
  <c r="SD236" i="7"/>
  <c r="SC236" i="7"/>
  <c r="SB236" i="7"/>
  <c r="SA236" i="7"/>
  <c r="RZ236" i="7"/>
  <c r="RY236" i="7"/>
  <c r="RX236" i="7"/>
  <c r="RW236" i="7"/>
  <c r="RV236" i="7"/>
  <c r="RU236" i="7"/>
  <c r="RT236" i="7"/>
  <c r="RS236" i="7"/>
  <c r="RR236" i="7"/>
  <c r="RQ236" i="7"/>
  <c r="RP236" i="7"/>
  <c r="RO236" i="7"/>
  <c r="RN236" i="7"/>
  <c r="RM236" i="7"/>
  <c r="RL236" i="7"/>
  <c r="RH236" i="7"/>
  <c r="RG236" i="7"/>
  <c r="RE236" i="7"/>
  <c r="RD236" i="7"/>
  <c r="RA236" i="7"/>
  <c r="QZ236" i="7"/>
  <c r="QY236" i="7"/>
  <c r="QX236" i="7"/>
  <c r="QV236" i="7"/>
  <c r="QU236" i="7"/>
  <c r="QT236" i="7"/>
  <c r="QS236" i="7"/>
  <c r="QR236" i="7"/>
  <c r="QM236" i="7"/>
  <c r="QL236" i="7"/>
  <c r="QK236" i="7"/>
  <c r="QJ236" i="7"/>
  <c r="QI236" i="7"/>
  <c r="QH236" i="7"/>
  <c r="QG236" i="7"/>
  <c r="QF236" i="7"/>
  <c r="QE236" i="7"/>
  <c r="QD236" i="7"/>
  <c r="QC236" i="7"/>
  <c r="QB236" i="7"/>
  <c r="QA236" i="7"/>
  <c r="PZ236" i="7"/>
  <c r="PY236" i="7"/>
  <c r="PX236" i="7"/>
  <c r="PW236" i="7"/>
  <c r="PV236" i="7"/>
  <c r="PU236" i="7"/>
  <c r="PS236" i="7"/>
  <c r="PR236" i="7"/>
  <c r="PQ236" i="7"/>
  <c r="PP236" i="7"/>
  <c r="PO236" i="7"/>
  <c r="PN236" i="7"/>
  <c r="PL236" i="7"/>
  <c r="PK236" i="7"/>
  <c r="PJ236" i="7"/>
  <c r="PI236" i="7"/>
  <c r="PH236" i="7"/>
  <c r="PG236" i="7"/>
  <c r="PF236" i="7"/>
  <c r="PE236" i="7"/>
  <c r="PD236" i="7"/>
  <c r="PC236" i="7"/>
  <c r="PB236" i="7"/>
  <c r="OY236" i="7"/>
  <c r="OX236" i="7"/>
  <c r="OW236" i="7"/>
  <c r="OV236" i="7"/>
  <c r="OR236" i="7"/>
  <c r="OQ236" i="7"/>
  <c r="OP236" i="7"/>
  <c r="ON236" i="7"/>
  <c r="OM236" i="7"/>
  <c r="OI236" i="7"/>
  <c r="OH236" i="7"/>
  <c r="OG236" i="7"/>
  <c r="OE236" i="7"/>
  <c r="OD236" i="7"/>
  <c r="NZ236" i="7"/>
  <c r="NY236" i="7"/>
  <c r="NX236" i="7"/>
  <c r="NW236" i="7"/>
  <c r="NV236" i="7"/>
  <c r="NU236" i="7"/>
  <c r="NS236" i="7"/>
  <c r="NR236" i="7"/>
  <c r="NQ236" i="7"/>
  <c r="NP236" i="7"/>
  <c r="NO236" i="7"/>
  <c r="NH236" i="7"/>
  <c r="NK236" i="7"/>
  <c r="NJ236" i="7"/>
  <c r="NG236" i="7"/>
  <c r="NF236" i="7"/>
  <c r="NE236" i="7"/>
  <c r="NC236" i="7"/>
  <c r="NB236" i="7"/>
  <c r="MY236" i="7"/>
  <c r="MX236" i="7"/>
  <c r="MW236" i="7"/>
  <c r="MV236" i="7"/>
  <c r="MR236" i="7"/>
  <c r="MQ236" i="7"/>
  <c r="MP236" i="7"/>
  <c r="MO236" i="7"/>
  <c r="MN236" i="7"/>
  <c r="MM236" i="7"/>
  <c r="ML236" i="7"/>
  <c r="MK236" i="7"/>
  <c r="MJ236" i="7"/>
  <c r="MI236" i="7"/>
  <c r="MH236" i="7"/>
  <c r="MG236" i="7"/>
  <c r="MF236" i="7"/>
  <c r="ME236" i="7"/>
  <c r="MD236" i="7"/>
  <c r="MC236" i="7"/>
  <c r="MB236" i="7"/>
  <c r="MA236" i="7"/>
  <c r="LZ236" i="7"/>
  <c r="LY236" i="7"/>
  <c r="LX236" i="7"/>
  <c r="LW236" i="7"/>
  <c r="LV236" i="7"/>
  <c r="LU236" i="7"/>
  <c r="LT236" i="7"/>
  <c r="LS236" i="7"/>
  <c r="LR236" i="7"/>
  <c r="LQ236" i="7"/>
  <c r="LP236" i="7"/>
  <c r="LO236" i="7"/>
  <c r="LN236" i="7"/>
  <c r="LM236" i="7"/>
  <c r="LL236" i="7"/>
  <c r="LK236" i="7"/>
  <c r="LJ236" i="7"/>
  <c r="LI236" i="7"/>
  <c r="LH236" i="7"/>
  <c r="LG236" i="7"/>
  <c r="LF236" i="7"/>
  <c r="LE236" i="7"/>
  <c r="LD236" i="7"/>
  <c r="LC236" i="7"/>
  <c r="LB236" i="7"/>
  <c r="LA236" i="7"/>
  <c r="KZ236" i="7"/>
  <c r="KY236" i="7"/>
  <c r="KX236" i="7"/>
  <c r="KW236" i="7"/>
  <c r="KV236" i="7"/>
  <c r="KU236" i="7"/>
  <c r="KT236" i="7"/>
  <c r="KS236" i="7"/>
  <c r="KR236" i="7"/>
  <c r="KQ236" i="7"/>
  <c r="KP236" i="7"/>
  <c r="KO236" i="7"/>
  <c r="KN236" i="7"/>
  <c r="KL236" i="7"/>
  <c r="KK236" i="7"/>
  <c r="KJ236" i="7"/>
  <c r="KI236" i="7"/>
  <c r="KH236" i="7"/>
  <c r="KG236" i="7"/>
  <c r="KF236" i="7"/>
  <c r="KE236" i="7"/>
  <c r="KD236" i="7"/>
  <c r="KC236" i="7"/>
  <c r="KB236" i="7"/>
  <c r="KA236" i="7"/>
  <c r="JZ236" i="7"/>
  <c r="JY236" i="7"/>
  <c r="JX236" i="7"/>
  <c r="JW236" i="7"/>
  <c r="JV236" i="7"/>
  <c r="JU236" i="7"/>
  <c r="JT236" i="7"/>
  <c r="JS236" i="7"/>
  <c r="JR236" i="7"/>
  <c r="JQ236" i="7"/>
  <c r="JO236" i="7"/>
  <c r="JN236" i="7"/>
  <c r="JL236" i="7"/>
  <c r="JK236" i="7"/>
  <c r="JJ236" i="7"/>
  <c r="JI236" i="7"/>
  <c r="JH236" i="7"/>
  <c r="JG236" i="7"/>
  <c r="JF236" i="7"/>
  <c r="JE236" i="7"/>
  <c r="JD236" i="7"/>
  <c r="JC236" i="7"/>
  <c r="JB236" i="7"/>
  <c r="JA236" i="7"/>
  <c r="IZ236" i="7"/>
  <c r="IY236" i="7"/>
  <c r="IX236" i="7"/>
  <c r="IW236" i="7"/>
  <c r="IV236" i="7"/>
  <c r="IU236" i="7"/>
  <c r="IT236" i="7"/>
  <c r="IS236" i="7"/>
  <c r="IR236" i="7"/>
  <c r="IP236" i="7"/>
  <c r="IO236" i="7"/>
  <c r="IN236" i="7"/>
  <c r="IM236" i="7"/>
  <c r="IK236" i="7"/>
  <c r="IJ236" i="7"/>
  <c r="II236" i="7"/>
  <c r="IH236" i="7"/>
  <c r="IF236" i="7"/>
  <c r="IE236" i="7"/>
  <c r="ID236" i="7"/>
  <c r="HW236" i="7"/>
  <c r="HV236" i="7"/>
  <c r="HU236" i="7"/>
  <c r="HT236" i="7"/>
  <c r="HS236" i="7"/>
  <c r="HR236" i="7"/>
  <c r="HQ236" i="7"/>
  <c r="HO236" i="7"/>
  <c r="HN236" i="7"/>
  <c r="HM236" i="7"/>
  <c r="HL236" i="7"/>
  <c r="HK236" i="7"/>
  <c r="HJ236" i="7"/>
  <c r="HG236" i="7"/>
  <c r="HF236" i="7"/>
  <c r="HE236" i="7"/>
  <c r="HD236" i="7"/>
  <c r="HC236" i="7"/>
  <c r="HB236" i="7"/>
  <c r="HA236" i="7"/>
  <c r="GY236" i="7"/>
  <c r="GX236" i="7"/>
  <c r="GW236" i="7"/>
  <c r="GV236" i="7"/>
  <c r="GU236" i="7"/>
  <c r="GT236" i="7"/>
  <c r="GS236" i="7"/>
  <c r="GR236" i="7"/>
  <c r="GQ236" i="7"/>
  <c r="GP236" i="7"/>
  <c r="GO236" i="7"/>
  <c r="GN236" i="7"/>
  <c r="GM236" i="7"/>
  <c r="GK236" i="7"/>
  <c r="GJ236" i="7"/>
  <c r="GH236" i="7"/>
  <c r="GG236" i="7"/>
  <c r="GF236" i="7"/>
  <c r="GE236" i="7"/>
  <c r="GD236" i="7"/>
  <c r="GB236" i="7"/>
  <c r="GA236" i="7"/>
  <c r="FZ236" i="7"/>
  <c r="FY236" i="7"/>
  <c r="FX236" i="7"/>
  <c r="FW236" i="7"/>
  <c r="FV236" i="7"/>
  <c r="FU236" i="7"/>
  <c r="FT236" i="7"/>
  <c r="FQ236" i="7"/>
  <c r="FP236" i="7"/>
  <c r="FO236" i="7"/>
  <c r="FN236" i="7"/>
  <c r="FM236" i="7"/>
  <c r="FL236" i="7"/>
  <c r="FK236" i="7"/>
  <c r="FI236" i="7"/>
  <c r="FH236" i="7"/>
  <c r="FF236" i="7"/>
  <c r="FE236" i="7"/>
  <c r="FD236" i="7"/>
  <c r="FC236" i="7"/>
  <c r="FB236" i="7"/>
  <c r="FA236" i="7"/>
  <c r="EZ236" i="7"/>
  <c r="EY236" i="7"/>
  <c r="EX236" i="7"/>
  <c r="EV236" i="7"/>
  <c r="EU236" i="7"/>
  <c r="ET236" i="7"/>
  <c r="ES236" i="7"/>
  <c r="ER236" i="7"/>
  <c r="EQ236" i="7"/>
  <c r="EP236" i="7"/>
  <c r="EN236" i="7"/>
  <c r="EM236" i="7"/>
  <c r="EL236" i="7"/>
  <c r="EK236" i="7"/>
  <c r="EJ236" i="7"/>
  <c r="EI236" i="7"/>
  <c r="EH236" i="7"/>
  <c r="EF236" i="7"/>
  <c r="EE236" i="7"/>
  <c r="ED236" i="7"/>
  <c r="EB236" i="7"/>
  <c r="EA236" i="7"/>
  <c r="DZ236" i="7"/>
  <c r="DY236" i="7"/>
  <c r="DX236" i="7"/>
  <c r="DV236" i="7"/>
  <c r="DU236" i="7"/>
  <c r="DT236" i="7"/>
  <c r="DQ236" i="7"/>
  <c r="DP236" i="7"/>
  <c r="DN236" i="7"/>
  <c r="DL236" i="7"/>
  <c r="DK236" i="7"/>
  <c r="DJ236" i="7"/>
  <c r="DH236" i="7"/>
  <c r="DG236" i="7"/>
  <c r="DF236" i="7"/>
  <c r="DE236" i="7"/>
  <c r="DD236" i="7"/>
  <c r="DC236" i="7"/>
  <c r="DB236" i="7"/>
  <c r="DA236" i="7"/>
  <c r="CY236" i="7"/>
  <c r="CX236" i="7"/>
  <c r="CW236" i="7"/>
  <c r="CV236" i="7"/>
  <c r="CU236" i="7"/>
  <c r="CT236" i="7"/>
  <c r="CR236" i="7"/>
  <c r="CQ236" i="7"/>
  <c r="CP236" i="7"/>
  <c r="CO236" i="7"/>
  <c r="CN236" i="7"/>
  <c r="CM236" i="7"/>
  <c r="CL236" i="7"/>
  <c r="CK236" i="7"/>
  <c r="CJ236" i="7"/>
  <c r="CH236" i="7"/>
  <c r="CG236" i="7"/>
  <c r="CF236" i="7"/>
  <c r="CD236" i="7"/>
  <c r="CC236" i="7"/>
  <c r="CB236" i="7"/>
  <c r="BZ236" i="7"/>
  <c r="BY236" i="7"/>
  <c r="BX236" i="7"/>
  <c r="BW236" i="7"/>
  <c r="BV236" i="7"/>
  <c r="BU236" i="7"/>
  <c r="BS236" i="7"/>
  <c r="BR236" i="7"/>
  <c r="BQ236" i="7"/>
  <c r="BP236" i="7"/>
  <c r="BO236" i="7"/>
  <c r="BN236" i="7"/>
  <c r="BM236" i="7"/>
  <c r="BL236" i="7"/>
  <c r="BK236" i="7"/>
  <c r="BJ236" i="7"/>
  <c r="BI236" i="7"/>
  <c r="BH236" i="7"/>
  <c r="BG236" i="7"/>
  <c r="BF236" i="7"/>
  <c r="BE236" i="7"/>
  <c r="AU236" i="7"/>
  <c r="AT236" i="7"/>
  <c r="AS236" i="7"/>
  <c r="AR236" i="7"/>
  <c r="AQ236" i="7"/>
  <c r="AP236" i="7"/>
  <c r="AN236" i="7"/>
  <c r="AM236" i="7"/>
  <c r="AL236" i="7"/>
  <c r="AK236" i="7"/>
  <c r="AH236" i="7"/>
  <c r="AG236" i="7"/>
  <c r="AF236" i="7"/>
  <c r="AE236" i="7"/>
  <c r="AD236" i="7"/>
  <c r="AC236" i="7"/>
  <c r="AB236" i="7"/>
  <c r="AA236" i="7"/>
  <c r="Z236" i="7"/>
  <c r="Y236" i="7"/>
  <c r="X236" i="7"/>
  <c r="W236" i="7"/>
  <c r="V236" i="7"/>
  <c r="U236" i="7"/>
  <c r="T236" i="7"/>
  <c r="R236" i="7"/>
  <c r="Q236" i="7"/>
  <c r="P236" i="7"/>
  <c r="O236" i="7"/>
  <c r="N236" i="7"/>
  <c r="L236" i="7"/>
  <c r="K236" i="7"/>
  <c r="J236" i="7"/>
  <c r="I236" i="7"/>
  <c r="F236" i="7"/>
  <c r="G236" i="7"/>
  <c r="HH236" i="7" l="1"/>
  <c r="HI236" i="7"/>
  <c r="AO236" i="7"/>
  <c r="NI236" i="7"/>
  <c r="RK236" i="7"/>
  <c r="M236" i="7"/>
  <c r="HP236" i="7"/>
  <c r="H236" i="7"/>
  <c r="CI236" i="7"/>
  <c r="E236" i="7" l="1"/>
  <c r="NL231" i="7"/>
  <c r="BC231" i="7"/>
  <c r="BB231" i="7"/>
  <c r="BA231" i="7"/>
  <c r="AZ231" i="7"/>
  <c r="NL235" i="7"/>
  <c r="BC235" i="7"/>
  <c r="BB235" i="7"/>
  <c r="BA235" i="7"/>
  <c r="AZ235" i="7"/>
  <c r="AY235" i="7"/>
  <c r="AZ234" i="7" l="1"/>
  <c r="AZ233" i="7"/>
  <c r="BB234" i="7"/>
  <c r="BB233" i="7"/>
  <c r="NL234" i="7"/>
  <c r="NL233" i="7"/>
  <c r="BA234" i="7"/>
  <c r="BA233" i="7"/>
  <c r="BC233" i="7"/>
  <c r="BC234" i="7"/>
  <c r="AY231" i="7"/>
  <c r="AY233" i="7" l="1"/>
  <c r="AY234" i="7"/>
  <c r="AY218" i="7"/>
  <c r="BB218" i="7" l="1"/>
  <c r="BC218" i="7"/>
  <c r="BA218" i="7"/>
  <c r="AZ218" i="7" l="1"/>
  <c r="NL218" i="7"/>
  <c r="P101" i="8" l="1"/>
  <c r="UB236" i="7" l="1"/>
  <c r="IK219" i="7"/>
  <c r="IK220" i="7"/>
  <c r="IK221" i="7"/>
  <c r="IK222" i="7"/>
  <c r="IK223" i="7"/>
  <c r="IK224" i="7"/>
  <c r="IK225" i="7"/>
  <c r="IK226" i="7"/>
  <c r="IK227" i="7"/>
  <c r="IK228" i="7"/>
  <c r="IK229" i="7"/>
  <c r="IK230" i="7"/>
  <c r="TI146" i="7"/>
  <c r="TJ146" i="7"/>
  <c r="TI147" i="7"/>
  <c r="TJ147" i="7"/>
  <c r="TI148" i="7"/>
  <c r="TJ148" i="7"/>
  <c r="TI149" i="7"/>
  <c r="TJ149" i="7"/>
  <c r="TI150" i="7"/>
  <c r="TJ150" i="7"/>
  <c r="TI151" i="7"/>
  <c r="TJ151" i="7"/>
  <c r="TI152" i="7"/>
  <c r="TJ152" i="7"/>
  <c r="TI153" i="7"/>
  <c r="TJ153" i="7"/>
  <c r="TI154" i="7"/>
  <c r="TJ154" i="7"/>
  <c r="TI155" i="7"/>
  <c r="TJ155" i="7"/>
  <c r="TI156" i="7"/>
  <c r="TJ156" i="7"/>
  <c r="TI157" i="7"/>
  <c r="TJ157" i="7"/>
  <c r="TI158" i="7"/>
  <c r="TJ158" i="7"/>
  <c r="TI159" i="7"/>
  <c r="TJ159" i="7"/>
  <c r="XFD241" i="8" l="1"/>
  <c r="TI314" i="7"/>
  <c r="TJ314" i="7"/>
  <c r="TU236" i="7"/>
  <c r="AJ236" i="7"/>
  <c r="RC236" i="7"/>
  <c r="BT236" i="7"/>
  <c r="RF236" i="7"/>
  <c r="KM236" i="7"/>
  <c r="UI156" i="7"/>
  <c r="UI157" i="7"/>
  <c r="UI158" i="7"/>
  <c r="UI159" i="7"/>
  <c r="IK231" i="7" l="1"/>
  <c r="RB236" i="7"/>
  <c r="UI171" i="7"/>
  <c r="IK218" i="7"/>
  <c r="D231" i="7"/>
  <c r="E231" i="7"/>
  <c r="F231" i="7"/>
  <c r="G231" i="7"/>
  <c r="I231" i="7"/>
  <c r="J231" i="7"/>
  <c r="K231" i="7"/>
  <c r="L231" i="7"/>
  <c r="P231" i="7"/>
  <c r="Q231" i="7"/>
  <c r="S231" i="7"/>
  <c r="T231" i="7"/>
  <c r="U231" i="7"/>
  <c r="X231" i="7"/>
  <c r="AA231" i="7"/>
  <c r="AB231" i="7"/>
  <c r="AE231" i="7"/>
  <c r="AG231" i="7"/>
  <c r="AH231" i="7"/>
  <c r="AI231" i="7"/>
  <c r="AJ231" i="7"/>
  <c r="AK231" i="7"/>
  <c r="AL231" i="7"/>
  <c r="AM231" i="7"/>
  <c r="AO231" i="7"/>
  <c r="AP231" i="7"/>
  <c r="AQ231" i="7"/>
  <c r="AR231" i="7"/>
  <c r="AS231" i="7"/>
  <c r="AT231" i="7"/>
  <c r="AU231" i="7"/>
  <c r="BD231" i="7"/>
  <c r="BE231" i="7"/>
  <c r="BF231" i="7"/>
  <c r="BG231" i="7"/>
  <c r="BH231" i="7"/>
  <c r="BI231" i="7"/>
  <c r="BJ231" i="7"/>
  <c r="BK231" i="7"/>
  <c r="BL231" i="7"/>
  <c r="BM231" i="7"/>
  <c r="BQ231" i="7"/>
  <c r="BR231" i="7"/>
  <c r="BS231" i="7"/>
  <c r="BT231" i="7"/>
  <c r="BU231" i="7"/>
  <c r="BV231" i="7"/>
  <c r="BW231" i="7"/>
  <c r="BX231" i="7"/>
  <c r="BY231" i="7"/>
  <c r="BZ231" i="7"/>
  <c r="CB231" i="7"/>
  <c r="CC231" i="7"/>
  <c r="CD231" i="7"/>
  <c r="CE231" i="7"/>
  <c r="CF231" i="7"/>
  <c r="CH231" i="7"/>
  <c r="CJ231" i="7"/>
  <c r="CK231" i="7"/>
  <c r="CL231" i="7"/>
  <c r="CM231" i="7"/>
  <c r="CN231" i="7"/>
  <c r="CO231" i="7"/>
  <c r="CP231" i="7"/>
  <c r="CQ231" i="7"/>
  <c r="CR231" i="7"/>
  <c r="CS231" i="7"/>
  <c r="CT231" i="7"/>
  <c r="CU231" i="7"/>
  <c r="CV231" i="7"/>
  <c r="CW231" i="7"/>
  <c r="CX231" i="7"/>
  <c r="CY231" i="7"/>
  <c r="CZ231" i="7"/>
  <c r="DA231" i="7"/>
  <c r="DC231" i="7"/>
  <c r="DD231" i="7"/>
  <c r="DE231" i="7"/>
  <c r="DG231" i="7"/>
  <c r="DH231" i="7"/>
  <c r="DI231" i="7"/>
  <c r="DJ231" i="7"/>
  <c r="DK231" i="7"/>
  <c r="DL231" i="7"/>
  <c r="DN231" i="7"/>
  <c r="DP231" i="7"/>
  <c r="DQ231" i="7"/>
  <c r="DR231" i="7"/>
  <c r="DS231" i="7"/>
  <c r="DT231" i="7"/>
  <c r="DU231" i="7"/>
  <c r="DV231" i="7"/>
  <c r="DW231" i="7"/>
  <c r="DX231" i="7"/>
  <c r="DY231" i="7"/>
  <c r="DZ231" i="7"/>
  <c r="EA231" i="7"/>
  <c r="EB231" i="7"/>
  <c r="EC231" i="7"/>
  <c r="ED231" i="7"/>
  <c r="EE231" i="7"/>
  <c r="EF231" i="7"/>
  <c r="EG231" i="7"/>
  <c r="EH231" i="7"/>
  <c r="EJ231" i="7"/>
  <c r="EK231" i="7"/>
  <c r="EL231" i="7"/>
  <c r="EM231" i="7"/>
  <c r="EN231" i="7"/>
  <c r="EO231" i="7"/>
  <c r="EP231" i="7"/>
  <c r="EQ231" i="7"/>
  <c r="ER231" i="7"/>
  <c r="ES231" i="7"/>
  <c r="ET231" i="7"/>
  <c r="EU231" i="7"/>
  <c r="EV231" i="7"/>
  <c r="EW231" i="7"/>
  <c r="EX231" i="7"/>
  <c r="EY231" i="7"/>
  <c r="EZ231" i="7"/>
  <c r="FA231" i="7"/>
  <c r="FB231" i="7"/>
  <c r="FC231" i="7"/>
  <c r="FD231" i="7"/>
  <c r="FE231" i="7"/>
  <c r="FF231" i="7"/>
  <c r="FG231" i="7"/>
  <c r="FH231" i="7"/>
  <c r="FI231" i="7"/>
  <c r="FJ231" i="7"/>
  <c r="FK231" i="7"/>
  <c r="FL231" i="7"/>
  <c r="FM231" i="7"/>
  <c r="FN231" i="7"/>
  <c r="FO231" i="7"/>
  <c r="FP231" i="7"/>
  <c r="FQ231" i="7"/>
  <c r="FR231" i="7"/>
  <c r="FS231" i="7"/>
  <c r="FT231" i="7"/>
  <c r="FU231" i="7"/>
  <c r="FW231" i="7"/>
  <c r="FX231" i="7"/>
  <c r="FY231" i="7"/>
  <c r="FZ231" i="7"/>
  <c r="GA231" i="7"/>
  <c r="GC231" i="7"/>
  <c r="GD231" i="7"/>
  <c r="GF231" i="7"/>
  <c r="GG231" i="7"/>
  <c r="GH231" i="7"/>
  <c r="GI231" i="7"/>
  <c r="GJ231" i="7"/>
  <c r="GK231" i="7"/>
  <c r="GL231" i="7"/>
  <c r="GM231" i="7"/>
  <c r="GN231" i="7"/>
  <c r="GO231" i="7"/>
  <c r="GP231" i="7"/>
  <c r="GQ231" i="7"/>
  <c r="GR231" i="7"/>
  <c r="GS231" i="7"/>
  <c r="GU231" i="7"/>
  <c r="GV231" i="7"/>
  <c r="GW231" i="7"/>
  <c r="GX231" i="7"/>
  <c r="GY231" i="7"/>
  <c r="GZ231" i="7"/>
  <c r="HA231" i="7"/>
  <c r="HB231" i="7"/>
  <c r="HC231" i="7"/>
  <c r="HD231" i="7"/>
  <c r="HE231" i="7"/>
  <c r="HF231" i="7"/>
  <c r="HG231" i="7"/>
  <c r="HJ231" i="7"/>
  <c r="HK231" i="7"/>
  <c r="HL231" i="7"/>
  <c r="HM231" i="7"/>
  <c r="HN231" i="7"/>
  <c r="HO231" i="7"/>
  <c r="HP231" i="7"/>
  <c r="HQ231" i="7"/>
  <c r="HR231" i="7"/>
  <c r="HS231" i="7"/>
  <c r="HT231" i="7"/>
  <c r="HU231" i="7"/>
  <c r="HV231" i="7"/>
  <c r="HW231" i="7"/>
  <c r="HZ231" i="7"/>
  <c r="IA231" i="7"/>
  <c r="IB231" i="7"/>
  <c r="IC231" i="7"/>
  <c r="ID231" i="7"/>
  <c r="IE231" i="7"/>
  <c r="IF231" i="7"/>
  <c r="IG231" i="7"/>
  <c r="IH231" i="7"/>
  <c r="II231" i="7"/>
  <c r="IJ231" i="7"/>
  <c r="IL231" i="7"/>
  <c r="IM231" i="7"/>
  <c r="IN231" i="7"/>
  <c r="IO231" i="7"/>
  <c r="IP231" i="7"/>
  <c r="IQ231" i="7"/>
  <c r="IR231" i="7"/>
  <c r="IS231" i="7"/>
  <c r="IT231" i="7"/>
  <c r="IU231" i="7"/>
  <c r="IV231" i="7"/>
  <c r="IW231" i="7"/>
  <c r="IX231" i="7"/>
  <c r="IY231" i="7"/>
  <c r="IZ231" i="7"/>
  <c r="JA231" i="7"/>
  <c r="JB231" i="7"/>
  <c r="JC231" i="7"/>
  <c r="JD231" i="7"/>
  <c r="JE231" i="7"/>
  <c r="JF231" i="7"/>
  <c r="JG231" i="7"/>
  <c r="JH231" i="7"/>
  <c r="JI231" i="7"/>
  <c r="JJ231" i="7"/>
  <c r="JK231" i="7"/>
  <c r="JL231" i="7"/>
  <c r="JM231" i="7"/>
  <c r="JN231" i="7"/>
  <c r="JO231" i="7"/>
  <c r="JP231" i="7"/>
  <c r="JQ231" i="7"/>
  <c r="JR231" i="7"/>
  <c r="JS231" i="7"/>
  <c r="JT231" i="7"/>
  <c r="JU231" i="7"/>
  <c r="JV231" i="7"/>
  <c r="JW231" i="7"/>
  <c r="JX231" i="7"/>
  <c r="JY231" i="7"/>
  <c r="JZ231" i="7"/>
  <c r="KA231" i="7"/>
  <c r="KB231" i="7"/>
  <c r="KC231" i="7"/>
  <c r="KD231" i="7"/>
  <c r="KE231" i="7"/>
  <c r="KF231" i="7"/>
  <c r="KG231" i="7"/>
  <c r="KH231" i="7"/>
  <c r="KI231" i="7"/>
  <c r="KJ231" i="7"/>
  <c r="KK231" i="7"/>
  <c r="KL231" i="7"/>
  <c r="KM231" i="7"/>
  <c r="KN231" i="7"/>
  <c r="KO231" i="7"/>
  <c r="KP231" i="7"/>
  <c r="KQ231" i="7"/>
  <c r="KR231" i="7"/>
  <c r="KS231" i="7"/>
  <c r="KT231" i="7"/>
  <c r="KU231" i="7"/>
  <c r="KV231" i="7"/>
  <c r="KW231" i="7"/>
  <c r="KX231" i="7"/>
  <c r="KY231" i="7"/>
  <c r="KZ231" i="7"/>
  <c r="LA231" i="7"/>
  <c r="LB231" i="7"/>
  <c r="LC231" i="7"/>
  <c r="LD231" i="7"/>
  <c r="LE231" i="7"/>
  <c r="LF231" i="7"/>
  <c r="LG231" i="7"/>
  <c r="LH231" i="7"/>
  <c r="LI231" i="7"/>
  <c r="LJ231" i="7"/>
  <c r="LK231" i="7"/>
  <c r="LL231" i="7"/>
  <c r="LM231" i="7"/>
  <c r="LN231" i="7"/>
  <c r="LO231" i="7"/>
  <c r="LP231" i="7"/>
  <c r="LQ231" i="7"/>
  <c r="LR231" i="7"/>
  <c r="LS231" i="7"/>
  <c r="LT231" i="7"/>
  <c r="LU231" i="7"/>
  <c r="LV231" i="7"/>
  <c r="LW231" i="7"/>
  <c r="LX231" i="7"/>
  <c r="LY231" i="7"/>
  <c r="LZ231" i="7"/>
  <c r="MA231" i="7"/>
  <c r="MC231" i="7"/>
  <c r="MD231" i="7"/>
  <c r="ME231" i="7"/>
  <c r="MF231" i="7"/>
  <c r="MG231" i="7"/>
  <c r="MH231" i="7"/>
  <c r="MI231" i="7"/>
  <c r="MK231" i="7"/>
  <c r="ML231" i="7"/>
  <c r="MM231" i="7"/>
  <c r="MN231" i="7"/>
  <c r="MO231" i="7"/>
  <c r="MQ231" i="7"/>
  <c r="MR231" i="7"/>
  <c r="MS231" i="7"/>
  <c r="MT231" i="7"/>
  <c r="MU231" i="7"/>
  <c r="MV231" i="7"/>
  <c r="MW231" i="7"/>
  <c r="MX231" i="7"/>
  <c r="MY231" i="7"/>
  <c r="MZ231" i="7"/>
  <c r="NA231" i="7"/>
  <c r="NB231" i="7"/>
  <c r="NC231" i="7"/>
  <c r="NF231" i="7"/>
  <c r="NG231" i="7"/>
  <c r="NJ231" i="7"/>
  <c r="NM231" i="7"/>
  <c r="NN231" i="7"/>
  <c r="NO231" i="7"/>
  <c r="NP231" i="7"/>
  <c r="NQ231" i="7"/>
  <c r="NR231" i="7"/>
  <c r="NS231" i="7"/>
  <c r="NT231" i="7"/>
  <c r="NU231" i="7"/>
  <c r="NV231" i="7"/>
  <c r="NW231" i="7"/>
  <c r="NX231" i="7"/>
  <c r="NY231" i="7"/>
  <c r="NZ231" i="7"/>
  <c r="OA231" i="7"/>
  <c r="OB231" i="7"/>
  <c r="OC231" i="7"/>
  <c r="OD231" i="7"/>
  <c r="OE231" i="7"/>
  <c r="OF231" i="7"/>
  <c r="OG231" i="7"/>
  <c r="OH231" i="7"/>
  <c r="OI231" i="7"/>
  <c r="OJ231" i="7"/>
  <c r="OK231" i="7"/>
  <c r="OL231" i="7"/>
  <c r="OM231" i="7"/>
  <c r="ON231" i="7"/>
  <c r="OO231" i="7"/>
  <c r="OP231" i="7"/>
  <c r="OQ231" i="7"/>
  <c r="OR231" i="7"/>
  <c r="OS231" i="7"/>
  <c r="OT231" i="7"/>
  <c r="OU231" i="7"/>
  <c r="OV231" i="7"/>
  <c r="OW231" i="7"/>
  <c r="OX231" i="7"/>
  <c r="OY231" i="7"/>
  <c r="OZ231" i="7"/>
  <c r="PA231" i="7"/>
  <c r="PB231" i="7"/>
  <c r="PC231" i="7"/>
  <c r="PD231" i="7"/>
  <c r="PE231" i="7"/>
  <c r="PF231" i="7"/>
  <c r="PG231" i="7"/>
  <c r="PH231" i="7"/>
  <c r="PI231" i="7"/>
  <c r="PJ231" i="7"/>
  <c r="PK231" i="7"/>
  <c r="PL231" i="7"/>
  <c r="PM231" i="7"/>
  <c r="PN231" i="7"/>
  <c r="PO231" i="7"/>
  <c r="PP231" i="7"/>
  <c r="PQ231" i="7"/>
  <c r="PR231" i="7"/>
  <c r="PS231" i="7"/>
  <c r="PT231" i="7"/>
  <c r="PU231" i="7"/>
  <c r="PV231" i="7"/>
  <c r="PW231" i="7"/>
  <c r="PX231" i="7"/>
  <c r="PY231" i="7"/>
  <c r="PZ231" i="7"/>
  <c r="QA231" i="7"/>
  <c r="QB231" i="7"/>
  <c r="QC231" i="7"/>
  <c r="QD231" i="7"/>
  <c r="QE231" i="7"/>
  <c r="QF231" i="7"/>
  <c r="QG231" i="7"/>
  <c r="QH231" i="7"/>
  <c r="QI231" i="7"/>
  <c r="QJ231" i="7"/>
  <c r="QK231" i="7"/>
  <c r="QL231" i="7"/>
  <c r="QM231" i="7"/>
  <c r="QO231" i="7"/>
  <c r="QP231" i="7"/>
  <c r="QQ231" i="7"/>
  <c r="QR231" i="7"/>
  <c r="QS231" i="7"/>
  <c r="QT231" i="7"/>
  <c r="QU231" i="7"/>
  <c r="QV231" i="7"/>
  <c r="QW231" i="7"/>
  <c r="QX231" i="7"/>
  <c r="QY231" i="7"/>
  <c r="QZ231" i="7"/>
  <c r="RA231" i="7"/>
  <c r="RC231" i="7"/>
  <c r="RD231" i="7"/>
  <c r="RE231" i="7"/>
  <c r="RF231" i="7"/>
  <c r="RG231" i="7"/>
  <c r="RH231" i="7"/>
  <c r="RI231" i="7"/>
  <c r="RJ231" i="7"/>
  <c r="RK231" i="7"/>
  <c r="RL231" i="7"/>
  <c r="RN231" i="7"/>
  <c r="RO231" i="7"/>
  <c r="RP231" i="7"/>
  <c r="RQ231" i="7"/>
  <c r="RR231" i="7"/>
  <c r="RS231" i="7"/>
  <c r="RT231" i="7"/>
  <c r="RU231" i="7"/>
  <c r="RV231" i="7"/>
  <c r="RW231" i="7"/>
  <c r="RX231" i="7"/>
  <c r="RY231" i="7"/>
  <c r="RZ231" i="7"/>
  <c r="SA231" i="7"/>
  <c r="SB231" i="7"/>
  <c r="SD231" i="7"/>
  <c r="SE231" i="7"/>
  <c r="SF231" i="7"/>
  <c r="SG231" i="7"/>
  <c r="SH231" i="7"/>
  <c r="SI231" i="7"/>
  <c r="SJ231" i="7"/>
  <c r="SK231" i="7"/>
  <c r="SM231" i="7"/>
  <c r="SN231" i="7"/>
  <c r="SO231" i="7"/>
  <c r="SP231" i="7"/>
  <c r="SS231" i="7"/>
  <c r="ST231" i="7"/>
  <c r="SU231" i="7"/>
  <c r="SV231" i="7"/>
  <c r="SW231" i="7"/>
  <c r="SX231" i="7"/>
  <c r="TD231" i="7"/>
  <c r="TE231" i="7"/>
  <c r="TF231" i="7"/>
  <c r="TK231" i="7"/>
  <c r="TM231" i="7"/>
  <c r="TN231" i="7"/>
  <c r="TO231" i="7"/>
  <c r="TP231" i="7"/>
  <c r="TQ231" i="7"/>
  <c r="TR231" i="7"/>
  <c r="TT231" i="7"/>
  <c r="TU231" i="7"/>
  <c r="TV231" i="7"/>
  <c r="TW231" i="7"/>
  <c r="TY231" i="7"/>
  <c r="TZ231" i="7"/>
  <c r="UA231" i="7"/>
  <c r="UB231" i="7"/>
  <c r="UC231" i="7"/>
  <c r="UD231" i="7"/>
  <c r="UE231" i="7"/>
  <c r="IK235" i="7"/>
  <c r="IK233" i="7" l="1"/>
  <c r="IK234" i="7"/>
  <c r="TH231" i="7"/>
  <c r="UG231" i="7"/>
  <c r="TX231" i="7"/>
  <c r="GE231" i="7"/>
  <c r="BO231" i="7"/>
  <c r="TS231" i="7"/>
  <c r="O231" i="7"/>
  <c r="MB231" i="7"/>
  <c r="N231" i="7"/>
  <c r="FV231" i="7"/>
  <c r="AD231" i="7"/>
  <c r="NI231" i="7"/>
  <c r="SC231" i="7"/>
  <c r="MJ231" i="7"/>
  <c r="TG231" i="7"/>
  <c r="TC231" i="7"/>
  <c r="RB231" i="7"/>
  <c r="DO231" i="7"/>
  <c r="BN231" i="7"/>
  <c r="SR231" i="7"/>
  <c r="SY231" i="7"/>
  <c r="SQ231" i="7"/>
  <c r="GB231" i="7"/>
  <c r="AC231" i="7"/>
  <c r="TB231" i="7"/>
  <c r="SL231" i="7"/>
  <c r="NK231" i="7"/>
  <c r="DB231" i="7"/>
  <c r="EI231" i="7"/>
  <c r="CG231" i="7"/>
  <c r="RM231" i="7"/>
  <c r="R231" i="7"/>
  <c r="SZ231" i="7"/>
  <c r="ND231" i="7"/>
  <c r="CI231" i="7"/>
  <c r="TA231" i="7"/>
  <c r="NH231" i="7"/>
  <c r="DF231" i="7"/>
  <c r="AN231" i="7"/>
  <c r="TL231" i="7"/>
  <c r="MP231" i="7"/>
  <c r="DM231" i="7"/>
  <c r="BP231" i="7"/>
  <c r="HI231" i="7"/>
  <c r="NE231" i="7"/>
  <c r="Z231" i="7"/>
  <c r="HH231" i="7"/>
  <c r="GT231" i="7"/>
  <c r="AF231" i="7"/>
  <c r="W231" i="7"/>
  <c r="UI169" i="7"/>
  <c r="UI170" i="7"/>
  <c r="UI165" i="7"/>
  <c r="UI166" i="7"/>
  <c r="UI167" i="7"/>
  <c r="UI168" i="7"/>
  <c r="HH218" i="7"/>
  <c r="HI218" i="7"/>
  <c r="UI163" i="7"/>
  <c r="UI164" i="7"/>
  <c r="UI161" i="7"/>
  <c r="UI162" i="7"/>
  <c r="UI160" i="7"/>
  <c r="H231" i="7"/>
  <c r="V231" i="7"/>
  <c r="Y231" i="7"/>
  <c r="M231" i="7"/>
  <c r="S236" i="7"/>
  <c r="HH234" i="7" l="1"/>
  <c r="HH233" i="7"/>
  <c r="HI234" i="7"/>
  <c r="HI233" i="7"/>
  <c r="TI231" i="7"/>
  <c r="TJ231" i="7"/>
  <c r="HW219" i="7" l="1"/>
  <c r="HW220" i="7"/>
  <c r="HW221" i="7"/>
  <c r="HW222" i="7"/>
  <c r="HW223" i="7"/>
  <c r="HW224" i="7"/>
  <c r="HW225" i="7"/>
  <c r="HW226" i="7"/>
  <c r="HW227" i="7"/>
  <c r="HW228" i="7"/>
  <c r="HW229" i="7"/>
  <c r="TF219" i="7"/>
  <c r="TF220" i="7"/>
  <c r="TF221" i="7"/>
  <c r="TF222" i="7"/>
  <c r="TF223" i="7"/>
  <c r="TF224" i="7"/>
  <c r="TF225" i="7"/>
  <c r="TF226" i="7"/>
  <c r="TF227" i="7"/>
  <c r="TF228" i="7"/>
  <c r="TF229" i="7"/>
  <c r="MP219" i="7"/>
  <c r="MP220" i="7"/>
  <c r="MP221" i="7"/>
  <c r="MP222" i="7"/>
  <c r="MP223" i="7"/>
  <c r="MP224" i="7"/>
  <c r="MP225" i="7"/>
  <c r="MP226" i="7"/>
  <c r="MP227" i="7"/>
  <c r="MP228" i="7"/>
  <c r="MP229" i="7"/>
  <c r="CQ219" i="7"/>
  <c r="CR219" i="7"/>
  <c r="CQ220" i="7"/>
  <c r="CR220" i="7"/>
  <c r="CQ221" i="7"/>
  <c r="CR221" i="7"/>
  <c r="CQ222" i="7"/>
  <c r="CR222" i="7"/>
  <c r="CQ223" i="7"/>
  <c r="CR223" i="7"/>
  <c r="CQ224" i="7"/>
  <c r="CR224" i="7"/>
  <c r="CQ225" i="7"/>
  <c r="CR225" i="7"/>
  <c r="CQ226" i="7"/>
  <c r="CR226" i="7"/>
  <c r="CQ227" i="7"/>
  <c r="CR227" i="7"/>
  <c r="CQ228" i="7"/>
  <c r="CR228" i="7"/>
  <c r="CQ229" i="7"/>
  <c r="CR229" i="7"/>
  <c r="TG219" i="7"/>
  <c r="TG220" i="7"/>
  <c r="TG221" i="7"/>
  <c r="TG222" i="7"/>
  <c r="TG223" i="7"/>
  <c r="TG224" i="7"/>
  <c r="TG225" i="7"/>
  <c r="TG226" i="7"/>
  <c r="TG227" i="7"/>
  <c r="TG228" i="7"/>
  <c r="TG229" i="7"/>
  <c r="TC219" i="7"/>
  <c r="TC220" i="7"/>
  <c r="TC221" i="7"/>
  <c r="TC222" i="7"/>
  <c r="TC223" i="7"/>
  <c r="TC224" i="7"/>
  <c r="TC225" i="7"/>
  <c r="TC226" i="7"/>
  <c r="TC227" i="7"/>
  <c r="TC228" i="7"/>
  <c r="TC229" i="7"/>
  <c r="XFD466" i="8" l="1"/>
  <c r="XFD94" i="8"/>
  <c r="XFD352" i="8"/>
  <c r="XFD227" i="8"/>
  <c r="XFD470" i="8"/>
  <c r="XFD93" i="8"/>
  <c r="XFD469" i="8"/>
  <c r="TC235" i="7" l="1"/>
  <c r="TG235" i="7"/>
  <c r="TF235" i="7"/>
  <c r="CR235" i="7"/>
  <c r="HW235" i="7" l="1"/>
  <c r="CQ235" i="7"/>
  <c r="MP235" i="7"/>
  <c r="CQ230" i="7"/>
  <c r="CR230" i="7"/>
  <c r="TF230" i="7"/>
  <c r="MP230" i="7"/>
  <c r="TC230" i="7"/>
  <c r="TG230" i="7"/>
  <c r="TC233" i="7" l="1"/>
  <c r="TC234" i="7"/>
  <c r="TF234" i="7"/>
  <c r="TF233" i="7"/>
  <c r="TG233" i="7"/>
  <c r="TG234" i="7"/>
  <c r="MP233" i="7"/>
  <c r="MP234" i="7"/>
  <c r="CR234" i="7"/>
  <c r="CR233" i="7"/>
  <c r="CQ234" i="7"/>
  <c r="CQ233" i="7"/>
  <c r="HW230" i="7"/>
  <c r="UL6" i="7"/>
  <c r="UL7" i="7"/>
  <c r="UL8" i="7"/>
  <c r="UL9" i="7"/>
  <c r="HW234" i="7" l="1"/>
  <c r="HW233" i="7"/>
  <c r="E223" i="10" l="1"/>
  <c r="E222" i="10"/>
  <c r="D222" i="10"/>
  <c r="D223" i="10"/>
  <c r="TC218" i="7" l="1"/>
  <c r="HW218" i="7" l="1"/>
  <c r="CQ218" i="7"/>
  <c r="MP218" i="7"/>
  <c r="TG218" i="7"/>
  <c r="TF218" i="7" l="1"/>
  <c r="CR218" i="7" l="1"/>
  <c r="TE229" i="7" l="1"/>
  <c r="TD229" i="7"/>
  <c r="TB229" i="7"/>
  <c r="TA229" i="7"/>
  <c r="SZ229" i="7"/>
  <c r="SY229" i="7"/>
  <c r="SX229" i="7"/>
  <c r="TE228" i="7"/>
  <c r="TD228" i="7"/>
  <c r="TB228" i="7"/>
  <c r="TA228" i="7"/>
  <c r="SZ228" i="7"/>
  <c r="SY228" i="7"/>
  <c r="SX228" i="7"/>
  <c r="TE227" i="7"/>
  <c r="TD227" i="7"/>
  <c r="TB227" i="7"/>
  <c r="TA227" i="7"/>
  <c r="SZ227" i="7"/>
  <c r="SY227" i="7"/>
  <c r="SX227" i="7"/>
  <c r="TE226" i="7"/>
  <c r="TD226" i="7"/>
  <c r="TB226" i="7"/>
  <c r="TA226" i="7"/>
  <c r="SZ226" i="7"/>
  <c r="SY226" i="7"/>
  <c r="SX226" i="7"/>
  <c r="TE225" i="7"/>
  <c r="TD225" i="7"/>
  <c r="TB225" i="7"/>
  <c r="TA225" i="7"/>
  <c r="SZ225" i="7"/>
  <c r="SY225" i="7"/>
  <c r="SX225" i="7"/>
  <c r="TE224" i="7"/>
  <c r="TD224" i="7"/>
  <c r="TB224" i="7"/>
  <c r="TA224" i="7"/>
  <c r="SZ224" i="7"/>
  <c r="SY224" i="7"/>
  <c r="SX224" i="7"/>
  <c r="TE223" i="7"/>
  <c r="TD223" i="7"/>
  <c r="TB223" i="7"/>
  <c r="TA223" i="7"/>
  <c r="SZ223" i="7"/>
  <c r="SY223" i="7"/>
  <c r="SX223" i="7"/>
  <c r="TE222" i="7"/>
  <c r="TD222" i="7"/>
  <c r="TB222" i="7"/>
  <c r="TA222" i="7"/>
  <c r="SZ222" i="7"/>
  <c r="SY222" i="7"/>
  <c r="SX222" i="7"/>
  <c r="TE221" i="7"/>
  <c r="TD221" i="7"/>
  <c r="TB221" i="7"/>
  <c r="TA221" i="7"/>
  <c r="SZ221" i="7"/>
  <c r="SY221" i="7"/>
  <c r="SX221" i="7"/>
  <c r="TE220" i="7"/>
  <c r="TD220" i="7"/>
  <c r="TB220" i="7"/>
  <c r="TA220" i="7"/>
  <c r="SZ220" i="7"/>
  <c r="SY220" i="7"/>
  <c r="SX220" i="7"/>
  <c r="TE219" i="7"/>
  <c r="TD219" i="7"/>
  <c r="TB219" i="7"/>
  <c r="TA219" i="7"/>
  <c r="SZ219" i="7"/>
  <c r="SY219" i="7"/>
  <c r="SX219" i="7"/>
  <c r="XFD462" i="8" l="1"/>
  <c r="XFD464" i="8"/>
  <c r="XFD467" i="8"/>
  <c r="XFD461" i="8"/>
  <c r="XFD463" i="8"/>
  <c r="XFD465" i="8"/>
  <c r="XFD468" i="8"/>
  <c r="HU219" i="7"/>
  <c r="HV219" i="7"/>
  <c r="HU220" i="7"/>
  <c r="HV220" i="7"/>
  <c r="HU221" i="7"/>
  <c r="HV221" i="7"/>
  <c r="HU222" i="7"/>
  <c r="HV222" i="7"/>
  <c r="HU223" i="7"/>
  <c r="HV223" i="7"/>
  <c r="HU224" i="7"/>
  <c r="HV224" i="7"/>
  <c r="HU225" i="7"/>
  <c r="HV225" i="7"/>
  <c r="HU226" i="7"/>
  <c r="HV226" i="7"/>
  <c r="HU227" i="7"/>
  <c r="HV227" i="7"/>
  <c r="HU228" i="7"/>
  <c r="HV228" i="7"/>
  <c r="HU229" i="7"/>
  <c r="HV229" i="7"/>
  <c r="XFD226" i="8" l="1"/>
  <c r="XFD225" i="8"/>
  <c r="TE235" i="7"/>
  <c r="TD235" i="7"/>
  <c r="TB235" i="7"/>
  <c r="TA235" i="7"/>
  <c r="SZ235" i="7"/>
  <c r="SY235" i="7"/>
  <c r="SX235" i="7"/>
  <c r="HV235" i="7"/>
  <c r="HU235" i="7"/>
  <c r="SY230" i="7"/>
  <c r="SX230" i="7"/>
  <c r="SX233" i="7" l="1"/>
  <c r="SX234" i="7"/>
  <c r="SY234" i="7"/>
  <c r="SY233" i="7"/>
  <c r="HU230" i="7"/>
  <c r="HV230" i="7"/>
  <c r="SZ230" i="7"/>
  <c r="TE230" i="7"/>
  <c r="HN218" i="7"/>
  <c r="HM219" i="7"/>
  <c r="HN219" i="7"/>
  <c r="HO219" i="7"/>
  <c r="HM220" i="7"/>
  <c r="HN220" i="7"/>
  <c r="HO220" i="7"/>
  <c r="HM221" i="7"/>
  <c r="HN221" i="7"/>
  <c r="HO221" i="7"/>
  <c r="HM222" i="7"/>
  <c r="HN222" i="7"/>
  <c r="HO222" i="7"/>
  <c r="HM223" i="7"/>
  <c r="HN223" i="7"/>
  <c r="HO223" i="7"/>
  <c r="HM224" i="7"/>
  <c r="HN224" i="7"/>
  <c r="HO224" i="7"/>
  <c r="HM225" i="7"/>
  <c r="HN225" i="7"/>
  <c r="HO225" i="7"/>
  <c r="HM226" i="7"/>
  <c r="HN226" i="7"/>
  <c r="HO226" i="7"/>
  <c r="HM227" i="7"/>
  <c r="HN227" i="7"/>
  <c r="HO227" i="7"/>
  <c r="HM228" i="7"/>
  <c r="HN228" i="7"/>
  <c r="HO228" i="7"/>
  <c r="HM229" i="7"/>
  <c r="HN229" i="7"/>
  <c r="HO229" i="7"/>
  <c r="HN230" i="7"/>
  <c r="HO230" i="7"/>
  <c r="HM147" i="7"/>
  <c r="HM146" i="7"/>
  <c r="HM145" i="7"/>
  <c r="HM144" i="7"/>
  <c r="HM143" i="7"/>
  <c r="HM142" i="7"/>
  <c r="HM141" i="7"/>
  <c r="HM140" i="7"/>
  <c r="HM139" i="7"/>
  <c r="HM138" i="7"/>
  <c r="HM137" i="7"/>
  <c r="XFD218" i="8" l="1"/>
  <c r="HN234" i="7"/>
  <c r="HN233" i="7"/>
  <c r="SZ234" i="7"/>
  <c r="SZ233" i="7"/>
  <c r="HU233" i="7"/>
  <c r="HU234" i="7"/>
  <c r="XFD219" i="8"/>
  <c r="HO234" i="7"/>
  <c r="HO233" i="7"/>
  <c r="XFD217" i="8"/>
  <c r="TE234" i="7"/>
  <c r="TE233" i="7"/>
  <c r="HV234" i="7"/>
  <c r="HV233" i="7"/>
  <c r="HM313" i="7"/>
  <c r="HM230" i="7"/>
  <c r="HM233" i="7" s="1"/>
  <c r="HM234" i="7" l="1"/>
  <c r="HM218" i="7"/>
  <c r="HO218" i="7"/>
  <c r="HU218" i="7" l="1"/>
  <c r="TE218" i="7"/>
  <c r="SY218" i="7"/>
  <c r="HV218" i="7"/>
  <c r="SZ218" i="7"/>
  <c r="SX218" i="7"/>
  <c r="E3" i="10"/>
  <c r="E4" i="10"/>
  <c r="E5" i="10"/>
  <c r="E6" i="10"/>
  <c r="E7" i="10"/>
  <c r="E8" i="10"/>
  <c r="E9" i="10"/>
  <c r="E10" i="10"/>
  <c r="E11" i="10"/>
  <c r="E12" i="10"/>
  <c r="E13" i="10"/>
  <c r="E14" i="10"/>
  <c r="E15" i="10"/>
  <c r="E16" i="10"/>
  <c r="E17" i="10"/>
  <c r="E18" i="10"/>
  <c r="E19" i="10"/>
  <c r="E20" i="10"/>
  <c r="E21" i="10"/>
  <c r="E22" i="10"/>
  <c r="E23" i="10"/>
  <c r="E24" i="10"/>
  <c r="E25" i="10"/>
  <c r="E26" i="10"/>
  <c r="E27" i="10"/>
  <c r="E28" i="10"/>
  <c r="E29" i="10"/>
  <c r="E30" i="10"/>
  <c r="E31" i="10"/>
  <c r="E32" i="10"/>
  <c r="E33" i="10"/>
  <c r="E34" i="10"/>
  <c r="E35" i="10"/>
  <c r="E36" i="10"/>
  <c r="E37" i="10"/>
  <c r="E38" i="10"/>
  <c r="E39" i="10"/>
  <c r="E40" i="10"/>
  <c r="E41" i="10"/>
  <c r="E42" i="10"/>
  <c r="E43" i="10"/>
  <c r="E44" i="10"/>
  <c r="E45" i="10"/>
  <c r="E46" i="10"/>
  <c r="E47" i="10"/>
  <c r="E48" i="10"/>
  <c r="E49" i="10"/>
  <c r="E50" i="10"/>
  <c r="E51" i="10"/>
  <c r="E52" i="10"/>
  <c r="E53" i="10"/>
  <c r="E54" i="10"/>
  <c r="E55" i="10"/>
  <c r="E56" i="10"/>
  <c r="E57" i="10"/>
  <c r="E58" i="10"/>
  <c r="E59" i="10"/>
  <c r="E60" i="10"/>
  <c r="E61" i="10"/>
  <c r="E62" i="10"/>
  <c r="E63" i="10"/>
  <c r="E64" i="10"/>
  <c r="E65" i="10"/>
  <c r="E66" i="10"/>
  <c r="E67" i="10"/>
  <c r="E68" i="10"/>
  <c r="E69" i="10"/>
  <c r="E70" i="10"/>
  <c r="E71" i="10"/>
  <c r="E72" i="10"/>
  <c r="E73" i="10"/>
  <c r="E74" i="10"/>
  <c r="E75" i="10"/>
  <c r="E76" i="10"/>
  <c r="E77" i="10"/>
  <c r="E78" i="10"/>
  <c r="E79" i="10"/>
  <c r="E80" i="10"/>
  <c r="E81" i="10"/>
  <c r="E82" i="10"/>
  <c r="E83" i="10"/>
  <c r="E84" i="10"/>
  <c r="E85" i="10"/>
  <c r="E86" i="10"/>
  <c r="E87" i="10"/>
  <c r="E88" i="10"/>
  <c r="E89" i="10"/>
  <c r="E90" i="10"/>
  <c r="E91" i="10"/>
  <c r="E92" i="10"/>
  <c r="E93" i="10"/>
  <c r="E94" i="10"/>
  <c r="E95" i="10"/>
  <c r="E96" i="10"/>
  <c r="E97" i="10"/>
  <c r="E98" i="10"/>
  <c r="E99" i="10"/>
  <c r="E100" i="10"/>
  <c r="E101" i="10"/>
  <c r="E102" i="10"/>
  <c r="E103" i="10"/>
  <c r="E104" i="10"/>
  <c r="E105" i="10"/>
  <c r="E106" i="10"/>
  <c r="E107" i="10"/>
  <c r="E108" i="10"/>
  <c r="E109" i="10"/>
  <c r="E110" i="10"/>
  <c r="E111" i="10"/>
  <c r="E112" i="10"/>
  <c r="E113" i="10"/>
  <c r="E114" i="10"/>
  <c r="E115" i="10"/>
  <c r="E116" i="10"/>
  <c r="E117" i="10"/>
  <c r="E118" i="10"/>
  <c r="E119" i="10"/>
  <c r="E120" i="10"/>
  <c r="E121" i="10"/>
  <c r="E122" i="10"/>
  <c r="E123" i="10"/>
  <c r="E124" i="10"/>
  <c r="E125" i="10"/>
  <c r="E126" i="10"/>
  <c r="E127" i="10"/>
  <c r="E128" i="10"/>
  <c r="E129" i="10"/>
  <c r="E130" i="10"/>
  <c r="E131" i="10"/>
  <c r="E132" i="10"/>
  <c r="E133" i="10"/>
  <c r="E134" i="10"/>
  <c r="E135" i="10"/>
  <c r="E136" i="10"/>
  <c r="E137" i="10"/>
  <c r="E138" i="10"/>
  <c r="E139" i="10"/>
  <c r="E140" i="10"/>
  <c r="E141" i="10"/>
  <c r="E142" i="10"/>
  <c r="E143" i="10"/>
  <c r="E144" i="10"/>
  <c r="E145" i="10"/>
  <c r="E146" i="10"/>
  <c r="E147" i="10"/>
  <c r="E148" i="10"/>
  <c r="E149" i="10"/>
  <c r="E150" i="10"/>
  <c r="E151" i="10"/>
  <c r="E152" i="10"/>
  <c r="E153" i="10"/>
  <c r="E154" i="10"/>
  <c r="E155" i="10"/>
  <c r="E156" i="10"/>
  <c r="E157" i="10"/>
  <c r="E158" i="10"/>
  <c r="E159" i="10"/>
  <c r="E160" i="10"/>
  <c r="E161" i="10"/>
  <c r="E162" i="10"/>
  <c r="E163" i="10"/>
  <c r="E164" i="10"/>
  <c r="E165" i="10"/>
  <c r="E166" i="10"/>
  <c r="E167" i="10"/>
  <c r="E168" i="10"/>
  <c r="E169" i="10"/>
  <c r="E170" i="10"/>
  <c r="E171" i="10"/>
  <c r="E172" i="10"/>
  <c r="E173" i="10"/>
  <c r="E174" i="10"/>
  <c r="E175" i="10"/>
  <c r="E176" i="10"/>
  <c r="E177" i="10"/>
  <c r="E178" i="10"/>
  <c r="E179" i="10"/>
  <c r="E180" i="10"/>
  <c r="E181" i="10"/>
  <c r="E182" i="10"/>
  <c r="E183" i="10"/>
  <c r="E184" i="10"/>
  <c r="E185" i="10"/>
  <c r="E186" i="10"/>
  <c r="E187" i="10"/>
  <c r="E188" i="10"/>
  <c r="E189" i="10"/>
  <c r="E190" i="10"/>
  <c r="E191" i="10"/>
  <c r="E192" i="10"/>
  <c r="E193" i="10"/>
  <c r="E194" i="10"/>
  <c r="E195" i="10"/>
  <c r="E196" i="10"/>
  <c r="E197" i="10"/>
  <c r="E198" i="10"/>
  <c r="E199" i="10"/>
  <c r="E200" i="10"/>
  <c r="E201" i="10"/>
  <c r="E202" i="10"/>
  <c r="E203" i="10"/>
  <c r="E204" i="10"/>
  <c r="E205" i="10"/>
  <c r="E206" i="10"/>
  <c r="E207" i="10"/>
  <c r="E208" i="10"/>
  <c r="E209" i="10"/>
  <c r="E210" i="10"/>
  <c r="E211" i="10"/>
  <c r="E212" i="10"/>
  <c r="E213" i="10"/>
  <c r="E214" i="10"/>
  <c r="E215" i="10"/>
  <c r="E216" i="10"/>
  <c r="E217" i="10"/>
  <c r="E218" i="10"/>
  <c r="E219" i="10"/>
  <c r="E220" i="10"/>
  <c r="E221" i="10"/>
  <c r="E235" i="10"/>
  <c r="E236" i="10"/>
  <c r="E237" i="10"/>
  <c r="E238" i="10"/>
  <c r="E239" i="10"/>
  <c r="E240" i="10"/>
  <c r="E241" i="10"/>
  <c r="E242" i="10"/>
  <c r="E243" i="10"/>
  <c r="E244" i="10"/>
  <c r="E245" i="10"/>
  <c r="E246" i="10"/>
  <c r="E247" i="10"/>
  <c r="E248" i="10"/>
  <c r="E249" i="10"/>
  <c r="E250" i="10"/>
  <c r="E251" i="10"/>
  <c r="E252" i="10"/>
  <c r="E2" i="10"/>
  <c r="D3" i="10"/>
  <c r="D4" i="10"/>
  <c r="D5" i="10"/>
  <c r="D6" i="10"/>
  <c r="D7" i="10"/>
  <c r="D8" i="10"/>
  <c r="D9" i="10"/>
  <c r="D10" i="10"/>
  <c r="D11" i="10"/>
  <c r="D12" i="10"/>
  <c r="D13" i="10"/>
  <c r="D14" i="10"/>
  <c r="D15" i="10"/>
  <c r="D16" i="10"/>
  <c r="D17" i="10"/>
  <c r="D18" i="10"/>
  <c r="D19" i="10"/>
  <c r="D20" i="10"/>
  <c r="D21" i="10"/>
  <c r="D22" i="10"/>
  <c r="D23" i="10"/>
  <c r="D24" i="10"/>
  <c r="D25" i="10"/>
  <c r="D26" i="10"/>
  <c r="D27" i="10"/>
  <c r="D28" i="10"/>
  <c r="D29" i="10"/>
  <c r="D30" i="10"/>
  <c r="D31" i="10"/>
  <c r="D32" i="10"/>
  <c r="D33" i="10"/>
  <c r="D34" i="10"/>
  <c r="D35" i="10"/>
  <c r="D36" i="10"/>
  <c r="D37" i="10"/>
  <c r="D38" i="10"/>
  <c r="D39" i="10"/>
  <c r="D40" i="10"/>
  <c r="D41" i="10"/>
  <c r="D42" i="10"/>
  <c r="D43" i="10"/>
  <c r="D44" i="10"/>
  <c r="D45" i="10"/>
  <c r="D46" i="10"/>
  <c r="D47" i="10"/>
  <c r="D48" i="10"/>
  <c r="D49" i="10"/>
  <c r="D50" i="10"/>
  <c r="D51" i="10"/>
  <c r="D52" i="10"/>
  <c r="D53" i="10"/>
  <c r="D54" i="10"/>
  <c r="D55" i="10"/>
  <c r="D56" i="10"/>
  <c r="D57" i="10"/>
  <c r="D58" i="10"/>
  <c r="D59" i="10"/>
  <c r="D60" i="10"/>
  <c r="D61" i="10"/>
  <c r="D62" i="10"/>
  <c r="D63" i="10"/>
  <c r="D64" i="10"/>
  <c r="D65" i="10"/>
  <c r="D66" i="10"/>
  <c r="D67" i="10"/>
  <c r="D68" i="10"/>
  <c r="D69" i="10"/>
  <c r="D70" i="10"/>
  <c r="D71" i="10"/>
  <c r="D72" i="10"/>
  <c r="D73" i="10"/>
  <c r="D74" i="10"/>
  <c r="D75" i="10"/>
  <c r="D76" i="10"/>
  <c r="D77" i="10"/>
  <c r="D78" i="10"/>
  <c r="D79" i="10"/>
  <c r="D80" i="10"/>
  <c r="D81" i="10"/>
  <c r="D82" i="10"/>
  <c r="D83" i="10"/>
  <c r="D84" i="10"/>
  <c r="D85" i="10"/>
  <c r="D86" i="10"/>
  <c r="D87" i="10"/>
  <c r="D88" i="10"/>
  <c r="D89" i="10"/>
  <c r="D90" i="10"/>
  <c r="D91" i="10"/>
  <c r="D92" i="10"/>
  <c r="D93" i="10"/>
  <c r="D94" i="10"/>
  <c r="D95" i="10"/>
  <c r="D96" i="10"/>
  <c r="D97" i="10"/>
  <c r="D98" i="10"/>
  <c r="D99" i="10"/>
  <c r="D100" i="10"/>
  <c r="D101" i="10"/>
  <c r="D102" i="10"/>
  <c r="D103" i="10"/>
  <c r="D104" i="10"/>
  <c r="D105" i="10"/>
  <c r="D106" i="10"/>
  <c r="D107" i="10"/>
  <c r="D108" i="10"/>
  <c r="D109" i="10"/>
  <c r="D110" i="10"/>
  <c r="D111" i="10"/>
  <c r="D112" i="10"/>
  <c r="D113" i="10"/>
  <c r="D114" i="10"/>
  <c r="D115" i="10"/>
  <c r="D116" i="10"/>
  <c r="D117" i="10"/>
  <c r="D118" i="10"/>
  <c r="D119" i="10"/>
  <c r="D120" i="10"/>
  <c r="D121" i="10"/>
  <c r="D122" i="10"/>
  <c r="D123" i="10"/>
  <c r="D124" i="10"/>
  <c r="D125" i="10"/>
  <c r="D126" i="10"/>
  <c r="D127" i="10"/>
  <c r="D128" i="10"/>
  <c r="D129" i="10"/>
  <c r="D130" i="10"/>
  <c r="D131" i="10"/>
  <c r="D132" i="10"/>
  <c r="D133" i="10"/>
  <c r="D134" i="10"/>
  <c r="D135" i="10"/>
  <c r="D136" i="10"/>
  <c r="D137" i="10"/>
  <c r="D138" i="10"/>
  <c r="D139" i="10"/>
  <c r="D140" i="10"/>
  <c r="D141" i="10"/>
  <c r="D142" i="10"/>
  <c r="D143" i="10"/>
  <c r="D144" i="10"/>
  <c r="D145" i="10"/>
  <c r="D146" i="10"/>
  <c r="D147" i="10"/>
  <c r="D148" i="10"/>
  <c r="D149" i="10"/>
  <c r="D150" i="10"/>
  <c r="D151" i="10"/>
  <c r="D152" i="10"/>
  <c r="D153" i="10"/>
  <c r="D154" i="10"/>
  <c r="D155" i="10"/>
  <c r="D156" i="10"/>
  <c r="D157" i="10"/>
  <c r="D158" i="10"/>
  <c r="D159" i="10"/>
  <c r="D160" i="10"/>
  <c r="D161" i="10"/>
  <c r="D162" i="10"/>
  <c r="D163" i="10"/>
  <c r="D164" i="10"/>
  <c r="D165" i="10"/>
  <c r="D166" i="10"/>
  <c r="D167" i="10"/>
  <c r="D168" i="10"/>
  <c r="D169" i="10"/>
  <c r="D170" i="10"/>
  <c r="D171" i="10"/>
  <c r="D172" i="10"/>
  <c r="D173" i="10"/>
  <c r="D174" i="10"/>
  <c r="D175" i="10"/>
  <c r="D176" i="10"/>
  <c r="D177" i="10"/>
  <c r="D178" i="10"/>
  <c r="D179" i="10"/>
  <c r="D180" i="10"/>
  <c r="D181" i="10"/>
  <c r="D182" i="10"/>
  <c r="D183" i="10"/>
  <c r="D184" i="10"/>
  <c r="D185" i="10"/>
  <c r="D186" i="10"/>
  <c r="D187" i="10"/>
  <c r="D188" i="10"/>
  <c r="D189" i="10"/>
  <c r="D190" i="10"/>
  <c r="D191" i="10"/>
  <c r="D192" i="10"/>
  <c r="D193" i="10"/>
  <c r="D194" i="10"/>
  <c r="D195" i="10"/>
  <c r="D196" i="10"/>
  <c r="D197" i="10"/>
  <c r="D198" i="10"/>
  <c r="D199" i="10"/>
  <c r="D200" i="10"/>
  <c r="D201" i="10"/>
  <c r="D202" i="10"/>
  <c r="D203" i="10"/>
  <c r="D204" i="10"/>
  <c r="D205" i="10"/>
  <c r="D206" i="10"/>
  <c r="D207" i="10"/>
  <c r="D208" i="10"/>
  <c r="D209" i="10"/>
  <c r="D210" i="10"/>
  <c r="D211" i="10"/>
  <c r="D212" i="10"/>
  <c r="D213" i="10"/>
  <c r="D214" i="10"/>
  <c r="D215" i="10"/>
  <c r="D216" i="10"/>
  <c r="D217" i="10"/>
  <c r="D218" i="10"/>
  <c r="D219" i="10"/>
  <c r="D220" i="10"/>
  <c r="D221" i="10"/>
  <c r="D235" i="10"/>
  <c r="D236" i="10"/>
  <c r="D237" i="10"/>
  <c r="D238" i="10"/>
  <c r="D239" i="10"/>
  <c r="D240" i="10"/>
  <c r="D241" i="10"/>
  <c r="D242" i="10"/>
  <c r="D243" i="10"/>
  <c r="D244" i="10"/>
  <c r="D245" i="10"/>
  <c r="D246" i="10"/>
  <c r="D247" i="10"/>
  <c r="D248" i="10"/>
  <c r="D249" i="10"/>
  <c r="D250" i="10"/>
  <c r="D251" i="10"/>
  <c r="D252" i="10"/>
  <c r="D2" i="10"/>
  <c r="HM235" i="7" l="1"/>
  <c r="HN235" i="7"/>
  <c r="HO235" i="7"/>
  <c r="JL229" i="7" l="1"/>
  <c r="JK229" i="7"/>
  <c r="JJ229" i="7"/>
  <c r="JL228" i="7"/>
  <c r="JK228" i="7"/>
  <c r="JJ228" i="7"/>
  <c r="JL227" i="7"/>
  <c r="JK227" i="7"/>
  <c r="JJ227" i="7"/>
  <c r="JL226" i="7"/>
  <c r="JK226" i="7"/>
  <c r="JJ226" i="7"/>
  <c r="JL225" i="7"/>
  <c r="JK225" i="7"/>
  <c r="JJ225" i="7"/>
  <c r="JL224" i="7"/>
  <c r="JK224" i="7"/>
  <c r="JJ224" i="7"/>
  <c r="JL223" i="7"/>
  <c r="JK223" i="7"/>
  <c r="JJ223" i="7"/>
  <c r="JL222" i="7"/>
  <c r="JK222" i="7"/>
  <c r="JJ222" i="7"/>
  <c r="JL221" i="7"/>
  <c r="JK221" i="7"/>
  <c r="JJ221" i="7"/>
  <c r="JL220" i="7"/>
  <c r="JK220" i="7"/>
  <c r="JJ220" i="7"/>
  <c r="JL219" i="7"/>
  <c r="JK219" i="7"/>
  <c r="JJ219" i="7"/>
  <c r="XFD266" i="8" l="1"/>
  <c r="XFD268" i="8"/>
  <c r="XFD267" i="8"/>
  <c r="JL235" i="7"/>
  <c r="JK235" i="7"/>
  <c r="JJ235" i="7"/>
  <c r="JJ230" i="7" l="1"/>
  <c r="JK230" i="7"/>
  <c r="JL230" i="7"/>
  <c r="F290" i="47"/>
  <c r="E290" i="47"/>
  <c r="F288" i="47"/>
  <c r="E288" i="47"/>
  <c r="F201" i="47"/>
  <c r="E201" i="47"/>
  <c r="JK233" i="7" l="1"/>
  <c r="JK234" i="7"/>
  <c r="JL234" i="7"/>
  <c r="JL233" i="7"/>
  <c r="JJ233" i="7"/>
  <c r="JJ234" i="7"/>
  <c r="JL218" i="7"/>
  <c r="JJ218" i="7"/>
  <c r="B138" i="47"/>
  <c r="JK218" i="7" l="1"/>
  <c r="B58" i="47"/>
  <c r="B57" i="47"/>
  <c r="B56" i="47"/>
  <c r="B55" i="47"/>
  <c r="B54" i="47"/>
  <c r="B53" i="47"/>
  <c r="B52" i="47"/>
  <c r="B51" i="47"/>
  <c r="B50" i="47"/>
  <c r="B49" i="47"/>
  <c r="B48" i="47"/>
  <c r="B47" i="47"/>
  <c r="B46" i="47"/>
  <c r="B45" i="47"/>
  <c r="B44" i="47"/>
  <c r="B43" i="47"/>
  <c r="B42" i="47"/>
  <c r="B41" i="47"/>
  <c r="B40" i="47"/>
  <c r="B39" i="47"/>
  <c r="B38" i="47"/>
  <c r="B37" i="47"/>
  <c r="B36" i="47"/>
  <c r="B35" i="47"/>
  <c r="B34" i="47"/>
  <c r="B33" i="47"/>
  <c r="B32" i="47"/>
  <c r="B31" i="47"/>
  <c r="B30" i="47"/>
  <c r="B29" i="47"/>
  <c r="B28" i="47"/>
  <c r="B27" i="47"/>
  <c r="B26" i="47"/>
  <c r="B25" i="47"/>
  <c r="B24" i="47"/>
  <c r="B23" i="47"/>
  <c r="B22" i="47"/>
  <c r="B21" i="47"/>
  <c r="B20" i="47"/>
  <c r="B19" i="47"/>
  <c r="B18" i="47"/>
  <c r="B17" i="47"/>
  <c r="B16" i="47"/>
  <c r="B15" i="47"/>
  <c r="B14" i="47"/>
  <c r="B13" i="47"/>
  <c r="B12" i="47"/>
  <c r="B11" i="47"/>
  <c r="B10" i="47"/>
  <c r="B9" i="47"/>
  <c r="B8" i="47"/>
  <c r="B7" i="47"/>
  <c r="B6" i="47"/>
  <c r="B5" i="47"/>
  <c r="B4" i="47"/>
  <c r="B3" i="47"/>
  <c r="D58" i="47"/>
  <c r="C58" i="47"/>
  <c r="D57" i="47"/>
  <c r="C57" i="47"/>
  <c r="D56" i="47"/>
  <c r="C56" i="47"/>
  <c r="D55" i="47"/>
  <c r="C55" i="47"/>
  <c r="D54" i="47"/>
  <c r="C54" i="47"/>
  <c r="D53" i="47"/>
  <c r="C53" i="47"/>
  <c r="D50" i="47"/>
  <c r="C50" i="47"/>
  <c r="D49" i="47"/>
  <c r="C49" i="47"/>
  <c r="E48" i="47"/>
  <c r="D48" i="47"/>
  <c r="C48" i="47"/>
  <c r="D47" i="47"/>
  <c r="C47" i="47"/>
  <c r="D46" i="47"/>
  <c r="C46" i="47"/>
  <c r="E45" i="47"/>
  <c r="D45" i="47"/>
  <c r="C45" i="47"/>
  <c r="D44" i="47"/>
  <c r="C44" i="47"/>
  <c r="D43" i="47"/>
  <c r="C43" i="47"/>
  <c r="E42" i="47"/>
  <c r="D42" i="47"/>
  <c r="C42" i="47"/>
  <c r="D41" i="47"/>
  <c r="C41" i="47"/>
  <c r="E40" i="47"/>
  <c r="D40" i="47"/>
  <c r="C40" i="47"/>
  <c r="E39" i="47"/>
  <c r="D39" i="47"/>
  <c r="C39" i="47"/>
  <c r="E38" i="47"/>
  <c r="D38" i="47"/>
  <c r="C38" i="47"/>
  <c r="D36" i="47"/>
  <c r="C36" i="47"/>
  <c r="D35" i="47"/>
  <c r="C35" i="47"/>
  <c r="D34" i="47"/>
  <c r="C34" i="47"/>
  <c r="D33" i="47"/>
  <c r="C33" i="47"/>
  <c r="D32" i="47"/>
  <c r="C32" i="47"/>
  <c r="D31" i="47"/>
  <c r="C31" i="47"/>
  <c r="D29" i="47"/>
  <c r="C29" i="47"/>
  <c r="D28" i="47"/>
  <c r="C28" i="47"/>
  <c r="D27" i="47"/>
  <c r="C27" i="47"/>
  <c r="D26" i="47"/>
  <c r="C26" i="47"/>
  <c r="E24" i="47"/>
  <c r="D24" i="47"/>
  <c r="C24" i="47"/>
  <c r="D23" i="47"/>
  <c r="C23" i="47"/>
  <c r="D22" i="47"/>
  <c r="C22" i="47"/>
  <c r="D21" i="47"/>
  <c r="C21" i="47"/>
  <c r="D20" i="47"/>
  <c r="C20" i="47"/>
  <c r="D19" i="47"/>
  <c r="C19" i="47"/>
  <c r="D18" i="47"/>
  <c r="C18" i="47"/>
  <c r="D17" i="47"/>
  <c r="C17" i="47"/>
  <c r="D16" i="47"/>
  <c r="C16" i="47"/>
  <c r="D15" i="47"/>
  <c r="C15" i="47"/>
  <c r="D14" i="47"/>
  <c r="C14" i="47"/>
  <c r="D13" i="47"/>
  <c r="C13" i="47"/>
  <c r="D12" i="47"/>
  <c r="C12" i="47"/>
  <c r="D11" i="47"/>
  <c r="C11" i="47"/>
  <c r="D9" i="47"/>
  <c r="C9" i="47"/>
  <c r="D7" i="47"/>
  <c r="C7" i="47"/>
  <c r="D6" i="47"/>
  <c r="C6" i="47"/>
  <c r="F150" i="47"/>
  <c r="E150" i="47"/>
  <c r="F149" i="47"/>
  <c r="E149" i="47"/>
  <c r="F148" i="47"/>
  <c r="E148" i="47"/>
  <c r="F147" i="47"/>
  <c r="E147" i="47"/>
  <c r="F146" i="47"/>
  <c r="E146" i="47"/>
  <c r="F145" i="47"/>
  <c r="E145" i="47"/>
  <c r="F144" i="47"/>
  <c r="E144" i="47"/>
  <c r="F143" i="47"/>
  <c r="E143" i="47"/>
  <c r="F156" i="47"/>
  <c r="E156" i="47"/>
  <c r="F155" i="47"/>
  <c r="E155" i="47"/>
  <c r="F154" i="47"/>
  <c r="E154" i="47"/>
  <c r="F153" i="47"/>
  <c r="E153" i="47"/>
  <c r="F152" i="47"/>
  <c r="E152" i="47"/>
  <c r="F160" i="47"/>
  <c r="E160" i="47"/>
  <c r="F159" i="47"/>
  <c r="E159" i="47"/>
  <c r="F165" i="47"/>
  <c r="E165" i="47"/>
  <c r="F164" i="47"/>
  <c r="E164" i="47"/>
  <c r="F163" i="47"/>
  <c r="E163" i="47"/>
  <c r="F162" i="47"/>
  <c r="E162" i="47"/>
  <c r="F177" i="47"/>
  <c r="E177" i="47"/>
  <c r="F176" i="47"/>
  <c r="E176" i="47"/>
  <c r="F175" i="47"/>
  <c r="E175" i="47"/>
  <c r="F174" i="47"/>
  <c r="E174" i="47"/>
  <c r="F173" i="47"/>
  <c r="E173" i="47"/>
  <c r="F172" i="47"/>
  <c r="E172" i="47"/>
  <c r="F171" i="47"/>
  <c r="E171" i="47"/>
  <c r="F170" i="47"/>
  <c r="E170" i="47"/>
  <c r="F169" i="47"/>
  <c r="E169" i="47"/>
  <c r="F168" i="47"/>
  <c r="E168" i="47"/>
  <c r="F167" i="47"/>
  <c r="E167" i="47"/>
  <c r="F183" i="47"/>
  <c r="E183" i="47"/>
  <c r="F182" i="47"/>
  <c r="E182" i="47"/>
  <c r="F181" i="47"/>
  <c r="E181" i="47"/>
  <c r="F180" i="47"/>
  <c r="E180" i="47"/>
  <c r="F179" i="47"/>
  <c r="E179" i="47"/>
  <c r="F186" i="47"/>
  <c r="E186" i="47"/>
  <c r="F185" i="47"/>
  <c r="E185" i="47"/>
  <c r="F195" i="47"/>
  <c r="E195" i="47"/>
  <c r="F194" i="47"/>
  <c r="E194" i="47"/>
  <c r="F193" i="47"/>
  <c r="E193" i="47"/>
  <c r="F192" i="47"/>
  <c r="E192" i="47"/>
  <c r="F191" i="47"/>
  <c r="E191" i="47"/>
  <c r="F190" i="47"/>
  <c r="E190" i="47"/>
  <c r="F189" i="47"/>
  <c r="E189" i="47"/>
  <c r="F188" i="47"/>
  <c r="E188" i="47"/>
  <c r="F205" i="47"/>
  <c r="E205" i="47"/>
  <c r="F204" i="47"/>
  <c r="E204" i="47"/>
  <c r="F203" i="47"/>
  <c r="E203" i="47"/>
  <c r="F211" i="47"/>
  <c r="E211" i="47"/>
  <c r="F210" i="47"/>
  <c r="E210" i="47"/>
  <c r="F209" i="47"/>
  <c r="E209" i="47"/>
  <c r="F208" i="47"/>
  <c r="E208" i="47"/>
  <c r="F207" i="47"/>
  <c r="E207" i="47"/>
  <c r="F215" i="47"/>
  <c r="E215" i="47"/>
  <c r="F218" i="47"/>
  <c r="E218" i="47"/>
  <c r="F217" i="47"/>
  <c r="E217" i="47"/>
  <c r="F223" i="47"/>
  <c r="E223" i="47"/>
  <c r="F222" i="47"/>
  <c r="E222" i="47"/>
  <c r="F221" i="47"/>
  <c r="E221" i="47"/>
  <c r="F227" i="47"/>
  <c r="E227" i="47"/>
  <c r="F226" i="47"/>
  <c r="E226" i="47"/>
  <c r="F225" i="47"/>
  <c r="E225" i="47"/>
  <c r="F231" i="47"/>
  <c r="E231" i="47"/>
  <c r="F230" i="47"/>
  <c r="E230" i="47"/>
  <c r="F229" i="47"/>
  <c r="E229" i="47"/>
  <c r="F239" i="47"/>
  <c r="E239" i="47"/>
  <c r="F238" i="47"/>
  <c r="E238" i="47"/>
  <c r="F237" i="47"/>
  <c r="E237" i="47"/>
  <c r="F236" i="47"/>
  <c r="E236" i="47"/>
  <c r="C25" i="47" l="1"/>
  <c r="E216" i="47"/>
  <c r="E158" i="47"/>
  <c r="C52" i="47"/>
  <c r="C51" i="47" s="1"/>
  <c r="F158" i="47"/>
  <c r="F220" i="47"/>
  <c r="E206" i="47"/>
  <c r="E196" i="47"/>
  <c r="F151" i="47"/>
  <c r="F206" i="47"/>
  <c r="C30" i="47"/>
  <c r="D52" i="47"/>
  <c r="D51" i="47" s="1"/>
  <c r="F196" i="47"/>
  <c r="D25" i="47"/>
  <c r="D30" i="47"/>
  <c r="C37" i="47"/>
  <c r="D37" i="47"/>
  <c r="E224" i="47"/>
  <c r="E187" i="47"/>
  <c r="F228" i="47"/>
  <c r="F224" i="47"/>
  <c r="E151" i="47"/>
  <c r="E161" i="47"/>
  <c r="F216" i="47"/>
  <c r="F178" i="47"/>
  <c r="F161" i="47"/>
  <c r="E220" i="47"/>
  <c r="E178" i="47"/>
  <c r="F166" i="47"/>
  <c r="F187" i="47"/>
  <c r="E166" i="47"/>
  <c r="E142" i="47"/>
  <c r="F142" i="47"/>
  <c r="E228" i="47"/>
  <c r="F247" i="47"/>
  <c r="E247" i="47"/>
  <c r="F246" i="47"/>
  <c r="E246" i="47"/>
  <c r="F245" i="47"/>
  <c r="E245" i="47"/>
  <c r="F244" i="47"/>
  <c r="E244" i="47"/>
  <c r="F243" i="47"/>
  <c r="E243" i="47"/>
  <c r="F242" i="47"/>
  <c r="E242" i="47"/>
  <c r="F241" i="47"/>
  <c r="E241" i="47"/>
  <c r="F253" i="47"/>
  <c r="E253" i="47"/>
  <c r="F252" i="47"/>
  <c r="E252" i="47"/>
  <c r="F251" i="47"/>
  <c r="E251" i="47"/>
  <c r="F250" i="47"/>
  <c r="E250" i="47"/>
  <c r="F249" i="47"/>
  <c r="E249" i="47"/>
  <c r="F256" i="47"/>
  <c r="E256" i="47"/>
  <c r="F260" i="47"/>
  <c r="E260" i="47"/>
  <c r="F259" i="47"/>
  <c r="E259" i="47"/>
  <c r="F258" i="47"/>
  <c r="E258" i="47"/>
  <c r="F264" i="47"/>
  <c r="E264" i="47"/>
  <c r="F263" i="47"/>
  <c r="E263" i="47"/>
  <c r="F271" i="47"/>
  <c r="E271" i="47"/>
  <c r="F270" i="47"/>
  <c r="E270" i="47"/>
  <c r="F269" i="47"/>
  <c r="E269" i="47"/>
  <c r="F268" i="47"/>
  <c r="E268" i="47"/>
  <c r="F267" i="47"/>
  <c r="E267" i="47"/>
  <c r="F266" i="47"/>
  <c r="E266" i="47"/>
  <c r="F273" i="47"/>
  <c r="F272" i="47" s="1"/>
  <c r="E273" i="47"/>
  <c r="E272" i="47" s="1"/>
  <c r="F275" i="47"/>
  <c r="F274" i="47" s="1"/>
  <c r="E275" i="47"/>
  <c r="E274" i="47" s="1"/>
  <c r="F282" i="47"/>
  <c r="E282" i="47"/>
  <c r="F281" i="47"/>
  <c r="E281" i="47"/>
  <c r="F279" i="47"/>
  <c r="E279" i="47"/>
  <c r="F278" i="47"/>
  <c r="E278" i="47"/>
  <c r="F141" i="47" l="1"/>
  <c r="F240" i="47"/>
  <c r="E141" i="47"/>
  <c r="E240" i="47"/>
  <c r="F248" i="47"/>
  <c r="E265" i="47"/>
  <c r="E262" i="47" s="1"/>
  <c r="E257" i="47"/>
  <c r="E255" i="47" s="1"/>
  <c r="E248" i="47"/>
  <c r="F265" i="47"/>
  <c r="F262" i="47" s="1"/>
  <c r="F257" i="47"/>
  <c r="F255" i="47" s="1"/>
  <c r="D10" i="47"/>
  <c r="D8" i="47"/>
  <c r="G1" i="38"/>
  <c r="H1" i="38" s="1"/>
  <c r="I1" i="38" s="1"/>
  <c r="HY202" i="7" l="1"/>
  <c r="HY274" i="7" s="1"/>
  <c r="HX202" i="7"/>
  <c r="HX274" i="7" s="1"/>
  <c r="CA202" i="7"/>
  <c r="CA274" i="7" s="1"/>
  <c r="UF202" i="7"/>
  <c r="UF274" i="7" s="1"/>
  <c r="QN202" i="7"/>
  <c r="QN274" i="7" s="1"/>
  <c r="IK202" i="7"/>
  <c r="IK274" i="7" s="1"/>
  <c r="BB202" i="7"/>
  <c r="BB274" i="7" s="1"/>
  <c r="BC202" i="7"/>
  <c r="BC274" i="7" s="1"/>
  <c r="AY202" i="7"/>
  <c r="AY274" i="7" s="1"/>
  <c r="AZ202" i="7"/>
  <c r="AZ274" i="7" s="1"/>
  <c r="BA202" i="7"/>
  <c r="BA274" i="7" s="1"/>
  <c r="NL202" i="7"/>
  <c r="NL274" i="7" s="1"/>
  <c r="CQ202" i="7"/>
  <c r="CQ274" i="7" s="1"/>
  <c r="MP202" i="7"/>
  <c r="MP274" i="7" s="1"/>
  <c r="CR202" i="7"/>
  <c r="CR274" i="7" s="1"/>
  <c r="TC202" i="7"/>
  <c r="TC274" i="7" s="1"/>
  <c r="TG202" i="7"/>
  <c r="TG274" i="7" s="1"/>
  <c r="TF202" i="7"/>
  <c r="TF274" i="7" s="1"/>
  <c r="HW202" i="7"/>
  <c r="HW274" i="7" s="1"/>
  <c r="C10" i="47"/>
  <c r="C8" i="47"/>
  <c r="SX202" i="7"/>
  <c r="SX274" i="7" s="1"/>
  <c r="TE202" i="7"/>
  <c r="TE274" i="7" s="1"/>
  <c r="TD202" i="7"/>
  <c r="TD274" i="7" s="1"/>
  <c r="TB202" i="7"/>
  <c r="TB274" i="7" s="1"/>
  <c r="TA202" i="7"/>
  <c r="TA274" i="7" s="1"/>
  <c r="SZ202" i="7"/>
  <c r="SZ274" i="7" s="1"/>
  <c r="SY202" i="7"/>
  <c r="SY274" i="7" s="1"/>
  <c r="HU202" i="7"/>
  <c r="HU274" i="7" s="1"/>
  <c r="HV202" i="7"/>
  <c r="HV274" i="7" s="1"/>
  <c r="HN202" i="7"/>
  <c r="HN274" i="7" s="1"/>
  <c r="HO202" i="7"/>
  <c r="HO274" i="7" s="1"/>
  <c r="HM202" i="7"/>
  <c r="HM274" i="7" s="1"/>
  <c r="JL202" i="7"/>
  <c r="JL274" i="7" s="1"/>
  <c r="JJ202" i="7"/>
  <c r="JJ274" i="7" s="1"/>
  <c r="JK202" i="7"/>
  <c r="JK274" i="7" s="1"/>
  <c r="D5" i="47"/>
  <c r="D4" i="47" s="1"/>
  <c r="D3" i="47" s="1"/>
  <c r="C5" i="47" l="1"/>
  <c r="C4" i="47" s="1"/>
  <c r="C3" i="47" s="1"/>
  <c r="UI137" i="7" l="1"/>
  <c r="UI138" i="7"/>
  <c r="UI139" i="7"/>
  <c r="UI140" i="7"/>
  <c r="UI141" i="7"/>
  <c r="UI142" i="7"/>
  <c r="UI143" i="7"/>
  <c r="UI144" i="7"/>
  <c r="UI145" i="7"/>
  <c r="UI146" i="7"/>
  <c r="UI147" i="7"/>
  <c r="UI136" i="7"/>
  <c r="TJ145" i="7"/>
  <c r="TI145" i="7"/>
  <c r="TJ144" i="7"/>
  <c r="TI144" i="7"/>
  <c r="TJ143" i="7"/>
  <c r="TI143" i="7"/>
  <c r="TJ142" i="7"/>
  <c r="TI142" i="7"/>
  <c r="TJ141" i="7"/>
  <c r="TI141" i="7"/>
  <c r="TJ140" i="7"/>
  <c r="TI140" i="7"/>
  <c r="TJ139" i="7"/>
  <c r="TI139" i="7"/>
  <c r="TJ138" i="7"/>
  <c r="TI138" i="7"/>
  <c r="TJ137" i="7"/>
  <c r="TI137" i="7"/>
  <c r="TJ136" i="7"/>
  <c r="TJ313" i="7" s="1"/>
  <c r="TI136" i="7"/>
  <c r="TI313" i="7" s="1"/>
  <c r="TA230" i="7" l="1"/>
  <c r="TD230" i="7"/>
  <c r="TB230" i="7"/>
  <c r="TD234" i="7" l="1"/>
  <c r="TD233" i="7"/>
  <c r="TB233" i="7"/>
  <c r="TB234" i="7"/>
  <c r="TA233" i="7"/>
  <c r="TA234" i="7"/>
  <c r="UI154" i="7"/>
  <c r="UI155" i="7"/>
  <c r="UI152" i="7"/>
  <c r="UI153" i="7"/>
  <c r="TA218" i="7"/>
  <c r="TB218" i="7"/>
  <c r="TD218" i="7"/>
  <c r="UI150" i="7"/>
  <c r="UI151" i="7"/>
  <c r="TI230" i="7"/>
  <c r="UI148" i="7"/>
  <c r="UI149" i="7"/>
  <c r="TJ230" i="7"/>
  <c r="UG230" i="7"/>
  <c r="UE230" i="7"/>
  <c r="UD230" i="7"/>
  <c r="UC230" i="7"/>
  <c r="UB230" i="7"/>
  <c r="UA230" i="7"/>
  <c r="TZ230" i="7"/>
  <c r="TY230" i="7"/>
  <c r="TX230" i="7"/>
  <c r="TW230" i="7"/>
  <c r="TV230" i="7"/>
  <c r="TU230" i="7"/>
  <c r="TT230" i="7"/>
  <c r="TS230" i="7"/>
  <c r="TR230" i="7"/>
  <c r="TQ230" i="7"/>
  <c r="TP230" i="7"/>
  <c r="TO230" i="7"/>
  <c r="TN230" i="7"/>
  <c r="TM230" i="7"/>
  <c r="TL230" i="7"/>
  <c r="TK230" i="7"/>
  <c r="TH230" i="7"/>
  <c r="SW230" i="7"/>
  <c r="SV230" i="7"/>
  <c r="SU230" i="7"/>
  <c r="ST230" i="7"/>
  <c r="SS230" i="7"/>
  <c r="SR230" i="7"/>
  <c r="SQ230" i="7"/>
  <c r="SP230" i="7"/>
  <c r="SO230" i="7"/>
  <c r="SN230" i="7"/>
  <c r="SM230" i="7"/>
  <c r="SL230" i="7"/>
  <c r="SK230" i="7"/>
  <c r="SJ230" i="7"/>
  <c r="SI230" i="7"/>
  <c r="SH230" i="7"/>
  <c r="SG230" i="7"/>
  <c r="SF230" i="7"/>
  <c r="SE230" i="7"/>
  <c r="SD230" i="7"/>
  <c r="SC230" i="7"/>
  <c r="SB230" i="7"/>
  <c r="SA230" i="7"/>
  <c r="RZ230" i="7"/>
  <c r="RY230" i="7"/>
  <c r="RX230" i="7"/>
  <c r="RW230" i="7"/>
  <c r="RV230" i="7"/>
  <c r="RU230" i="7"/>
  <c r="RT230" i="7"/>
  <c r="RS230" i="7"/>
  <c r="RR230" i="7"/>
  <c r="RQ230" i="7"/>
  <c r="RP230" i="7"/>
  <c r="RO230" i="7"/>
  <c r="RN230" i="7"/>
  <c r="RM230" i="7"/>
  <c r="RL230" i="7"/>
  <c r="RK230" i="7"/>
  <c r="RJ230" i="7"/>
  <c r="RI230" i="7"/>
  <c r="RH230" i="7"/>
  <c r="RG230" i="7"/>
  <c r="RF230" i="7"/>
  <c r="RE230" i="7"/>
  <c r="RD230" i="7"/>
  <c r="RC230" i="7"/>
  <c r="RB230" i="7"/>
  <c r="RA230" i="7"/>
  <c r="QZ230" i="7"/>
  <c r="QY230" i="7"/>
  <c r="QX230" i="7"/>
  <c r="QW230" i="7"/>
  <c r="QV230" i="7"/>
  <c r="QU230" i="7"/>
  <c r="QT230" i="7"/>
  <c r="QS230" i="7"/>
  <c r="QR230" i="7"/>
  <c r="QQ230" i="7"/>
  <c r="QP230" i="7"/>
  <c r="QO230" i="7"/>
  <c r="QM230" i="7"/>
  <c r="QL230" i="7"/>
  <c r="QK230" i="7"/>
  <c r="QJ230" i="7"/>
  <c r="QI230" i="7"/>
  <c r="QH230" i="7"/>
  <c r="QG230" i="7"/>
  <c r="QF230" i="7"/>
  <c r="QE230" i="7"/>
  <c r="QD230" i="7"/>
  <c r="QC230" i="7"/>
  <c r="QB230" i="7"/>
  <c r="QA230" i="7"/>
  <c r="PZ230" i="7"/>
  <c r="PY230" i="7"/>
  <c r="PX230" i="7"/>
  <c r="PW230" i="7"/>
  <c r="PV230" i="7"/>
  <c r="PU230" i="7"/>
  <c r="PT230" i="7"/>
  <c r="PS230" i="7"/>
  <c r="PR230" i="7"/>
  <c r="PQ230" i="7"/>
  <c r="PP230" i="7"/>
  <c r="PO230" i="7"/>
  <c r="PN230" i="7"/>
  <c r="PM230" i="7"/>
  <c r="PL230" i="7"/>
  <c r="PK230" i="7"/>
  <c r="PJ230" i="7"/>
  <c r="PI230" i="7"/>
  <c r="PH230" i="7"/>
  <c r="PG230" i="7"/>
  <c r="PF230" i="7"/>
  <c r="PE230" i="7"/>
  <c r="PD230" i="7"/>
  <c r="PC230" i="7"/>
  <c r="PB230" i="7"/>
  <c r="PA230" i="7"/>
  <c r="OZ230" i="7"/>
  <c r="OY230" i="7"/>
  <c r="OX230" i="7"/>
  <c r="OW230" i="7"/>
  <c r="OV230" i="7"/>
  <c r="OU230" i="7"/>
  <c r="OT230" i="7"/>
  <c r="OS230" i="7"/>
  <c r="OR230" i="7"/>
  <c r="OQ230" i="7"/>
  <c r="OP230" i="7"/>
  <c r="OO230" i="7"/>
  <c r="ON230" i="7"/>
  <c r="OM230" i="7"/>
  <c r="OL230" i="7"/>
  <c r="OK230" i="7"/>
  <c r="OJ230" i="7"/>
  <c r="OI230" i="7"/>
  <c r="OH230" i="7"/>
  <c r="OG230" i="7"/>
  <c r="OF230" i="7"/>
  <c r="OE230" i="7"/>
  <c r="OD230" i="7"/>
  <c r="OC230" i="7"/>
  <c r="OB230" i="7"/>
  <c r="OA230" i="7"/>
  <c r="NZ230" i="7"/>
  <c r="NY230" i="7"/>
  <c r="NX230" i="7"/>
  <c r="NW230" i="7"/>
  <c r="NV230" i="7"/>
  <c r="NU230" i="7"/>
  <c r="NT230" i="7"/>
  <c r="NS230" i="7"/>
  <c r="NR230" i="7"/>
  <c r="NQ230" i="7"/>
  <c r="NP230" i="7"/>
  <c r="NO230" i="7"/>
  <c r="NN230" i="7"/>
  <c r="NM230" i="7"/>
  <c r="NH230" i="7"/>
  <c r="NK230" i="7"/>
  <c r="NJ230" i="7"/>
  <c r="NI230" i="7"/>
  <c r="NG230" i="7"/>
  <c r="NF230" i="7"/>
  <c r="NE230" i="7"/>
  <c r="ND230" i="7"/>
  <c r="NC230" i="7"/>
  <c r="NB230" i="7"/>
  <c r="NA230" i="7"/>
  <c r="MZ230" i="7"/>
  <c r="MY230" i="7"/>
  <c r="MX230" i="7"/>
  <c r="MW230" i="7"/>
  <c r="MV230" i="7"/>
  <c r="MU230" i="7"/>
  <c r="MT230" i="7"/>
  <c r="MS230" i="7"/>
  <c r="MR230" i="7"/>
  <c r="MQ230" i="7"/>
  <c r="MO230" i="7"/>
  <c r="MN230" i="7"/>
  <c r="MM230" i="7"/>
  <c r="ML230" i="7"/>
  <c r="MK230" i="7"/>
  <c r="MJ230" i="7"/>
  <c r="MI230" i="7"/>
  <c r="MH230" i="7"/>
  <c r="MG230" i="7"/>
  <c r="MF230" i="7"/>
  <c r="ME230" i="7"/>
  <c r="MD230" i="7"/>
  <c r="MC230" i="7"/>
  <c r="MB230" i="7"/>
  <c r="MA230" i="7"/>
  <c r="LZ230" i="7"/>
  <c r="LY230" i="7"/>
  <c r="LX230" i="7"/>
  <c r="LW230" i="7"/>
  <c r="LV230" i="7"/>
  <c r="LU230" i="7"/>
  <c r="LT230" i="7"/>
  <c r="LS230" i="7"/>
  <c r="LR230" i="7"/>
  <c r="LQ230" i="7"/>
  <c r="LP230" i="7"/>
  <c r="LO230" i="7"/>
  <c r="LN230" i="7"/>
  <c r="LM230" i="7"/>
  <c r="LL230" i="7"/>
  <c r="LK230" i="7"/>
  <c r="LJ230" i="7"/>
  <c r="LI230" i="7"/>
  <c r="LH230" i="7"/>
  <c r="LG230" i="7"/>
  <c r="LF230" i="7"/>
  <c r="LE230" i="7"/>
  <c r="LD230" i="7"/>
  <c r="LC230" i="7"/>
  <c r="LB230" i="7"/>
  <c r="LA230" i="7"/>
  <c r="KZ230" i="7"/>
  <c r="KY230" i="7"/>
  <c r="KX230" i="7"/>
  <c r="KW230" i="7"/>
  <c r="KV230" i="7"/>
  <c r="KU230" i="7"/>
  <c r="KT230" i="7"/>
  <c r="KS230" i="7"/>
  <c r="KR230" i="7"/>
  <c r="KQ230" i="7"/>
  <c r="KP230" i="7"/>
  <c r="KO230" i="7"/>
  <c r="KN230" i="7"/>
  <c r="KM230" i="7"/>
  <c r="KL230" i="7"/>
  <c r="KK230" i="7"/>
  <c r="KJ230" i="7"/>
  <c r="KI230" i="7"/>
  <c r="KH230" i="7"/>
  <c r="KG230" i="7"/>
  <c r="KF230" i="7"/>
  <c r="KE230" i="7"/>
  <c r="KD230" i="7"/>
  <c r="KC230" i="7"/>
  <c r="KB230" i="7"/>
  <c r="KA230" i="7"/>
  <c r="JZ230" i="7"/>
  <c r="JY230" i="7"/>
  <c r="JX230" i="7"/>
  <c r="JW230" i="7"/>
  <c r="JV230" i="7"/>
  <c r="JU230" i="7"/>
  <c r="JT230" i="7"/>
  <c r="JS230" i="7"/>
  <c r="JR230" i="7"/>
  <c r="JQ230" i="7"/>
  <c r="JP230" i="7"/>
  <c r="JO230" i="7"/>
  <c r="JN230" i="7"/>
  <c r="JM230" i="7"/>
  <c r="JI230" i="7"/>
  <c r="JH230" i="7"/>
  <c r="JG230" i="7"/>
  <c r="JF230" i="7"/>
  <c r="JE230" i="7"/>
  <c r="JD230" i="7"/>
  <c r="JC230" i="7"/>
  <c r="JB230" i="7"/>
  <c r="JA230" i="7"/>
  <c r="IZ230" i="7"/>
  <c r="IY230" i="7"/>
  <c r="IX230" i="7"/>
  <c r="IW230" i="7"/>
  <c r="IV230" i="7"/>
  <c r="IU230" i="7"/>
  <c r="IT230" i="7"/>
  <c r="IS230" i="7"/>
  <c r="IR230" i="7"/>
  <c r="IQ230" i="7"/>
  <c r="IP230" i="7"/>
  <c r="IO230" i="7"/>
  <c r="IN230" i="7"/>
  <c r="IM230" i="7"/>
  <c r="IL230" i="7"/>
  <c r="IJ230" i="7"/>
  <c r="II230" i="7"/>
  <c r="IH230" i="7"/>
  <c r="IG230" i="7"/>
  <c r="IF230" i="7"/>
  <c r="IE230" i="7"/>
  <c r="ID230" i="7"/>
  <c r="IC230" i="7"/>
  <c r="IB230" i="7"/>
  <c r="IA230" i="7"/>
  <c r="HZ230" i="7"/>
  <c r="HG230" i="7"/>
  <c r="HF230" i="7"/>
  <c r="HE230" i="7"/>
  <c r="HD230" i="7"/>
  <c r="HC230" i="7"/>
  <c r="HB230" i="7"/>
  <c r="HA230" i="7"/>
  <c r="HL230" i="7"/>
  <c r="HK230" i="7"/>
  <c r="HJ230" i="7"/>
  <c r="GZ230" i="7"/>
  <c r="GY230" i="7"/>
  <c r="GX230" i="7"/>
  <c r="GW230" i="7"/>
  <c r="GV230" i="7"/>
  <c r="GU230" i="7"/>
  <c r="GT230" i="7"/>
  <c r="GS230" i="7"/>
  <c r="GR230" i="7"/>
  <c r="GQ230" i="7"/>
  <c r="GP230" i="7"/>
  <c r="GO230" i="7"/>
  <c r="GN230" i="7"/>
  <c r="GM230" i="7"/>
  <c r="GL230" i="7"/>
  <c r="GK230" i="7"/>
  <c r="GJ230" i="7"/>
  <c r="GI230" i="7"/>
  <c r="GH230" i="7"/>
  <c r="GG230" i="7"/>
  <c r="GF230" i="7"/>
  <c r="GE230" i="7"/>
  <c r="GD230" i="7"/>
  <c r="GC230" i="7"/>
  <c r="GB230" i="7"/>
  <c r="GA230" i="7"/>
  <c r="FZ230" i="7"/>
  <c r="FY230" i="7"/>
  <c r="FX230" i="7"/>
  <c r="FW230" i="7"/>
  <c r="FV230" i="7"/>
  <c r="FU230" i="7"/>
  <c r="FT230" i="7"/>
  <c r="FS230" i="7"/>
  <c r="FR230" i="7"/>
  <c r="FQ230" i="7"/>
  <c r="FP230" i="7"/>
  <c r="FO230" i="7"/>
  <c r="FN230" i="7"/>
  <c r="FM230" i="7"/>
  <c r="FL230" i="7"/>
  <c r="FK230" i="7"/>
  <c r="FJ230" i="7"/>
  <c r="FI230" i="7"/>
  <c r="FH230" i="7"/>
  <c r="FG230" i="7"/>
  <c r="FF230" i="7"/>
  <c r="FE230" i="7"/>
  <c r="FD230" i="7"/>
  <c r="FC230" i="7"/>
  <c r="FB230" i="7"/>
  <c r="FA230" i="7"/>
  <c r="EZ230" i="7"/>
  <c r="EY230" i="7"/>
  <c r="EX230" i="7"/>
  <c r="EW230" i="7"/>
  <c r="EV230" i="7"/>
  <c r="EU230" i="7"/>
  <c r="ET230" i="7"/>
  <c r="ES230" i="7"/>
  <c r="ER230" i="7"/>
  <c r="EQ230" i="7"/>
  <c r="EP230" i="7"/>
  <c r="EO230" i="7"/>
  <c r="EN230" i="7"/>
  <c r="EM230" i="7"/>
  <c r="EL230" i="7"/>
  <c r="EK230" i="7"/>
  <c r="EJ230" i="7"/>
  <c r="EI230" i="7"/>
  <c r="EH230" i="7"/>
  <c r="EG230" i="7"/>
  <c r="EF230" i="7"/>
  <c r="EE230" i="7"/>
  <c r="ED230" i="7"/>
  <c r="EC230" i="7"/>
  <c r="EB230" i="7"/>
  <c r="EA230" i="7"/>
  <c r="DZ230" i="7"/>
  <c r="DY230" i="7"/>
  <c r="DX230" i="7"/>
  <c r="DW230" i="7"/>
  <c r="DV230" i="7"/>
  <c r="DU230" i="7"/>
  <c r="DT230" i="7"/>
  <c r="DS230" i="7"/>
  <c r="DR230" i="7"/>
  <c r="DQ230" i="7"/>
  <c r="DP230" i="7"/>
  <c r="DO230" i="7"/>
  <c r="DN230" i="7"/>
  <c r="DM230" i="7"/>
  <c r="DL230" i="7"/>
  <c r="DK230" i="7"/>
  <c r="DJ230" i="7"/>
  <c r="DI230" i="7"/>
  <c r="DH230" i="7"/>
  <c r="DG230" i="7"/>
  <c r="DF230" i="7"/>
  <c r="DE230" i="7"/>
  <c r="DD230" i="7"/>
  <c r="DC230" i="7"/>
  <c r="DB230" i="7"/>
  <c r="DA230" i="7"/>
  <c r="CZ230" i="7"/>
  <c r="CY230" i="7"/>
  <c r="CX230" i="7"/>
  <c r="CW230" i="7"/>
  <c r="CV230" i="7"/>
  <c r="CU230" i="7"/>
  <c r="CT230" i="7"/>
  <c r="CS230" i="7"/>
  <c r="HT230" i="7"/>
  <c r="HS230" i="7"/>
  <c r="HR230" i="7"/>
  <c r="HQ230" i="7"/>
  <c r="HP230" i="7"/>
  <c r="CP230" i="7"/>
  <c r="UG229" i="7"/>
  <c r="UE229" i="7"/>
  <c r="UD229" i="7"/>
  <c r="UC229" i="7"/>
  <c r="UB229" i="7"/>
  <c r="UA229" i="7"/>
  <c r="TZ229" i="7"/>
  <c r="TY229" i="7"/>
  <c r="TX229" i="7"/>
  <c r="TW229" i="7"/>
  <c r="TV229" i="7"/>
  <c r="TU229" i="7"/>
  <c r="TT229" i="7"/>
  <c r="TS229" i="7"/>
  <c r="TR229" i="7"/>
  <c r="TQ229" i="7"/>
  <c r="TP229" i="7"/>
  <c r="TO229" i="7"/>
  <c r="TN229" i="7"/>
  <c r="TM229" i="7"/>
  <c r="TL229" i="7"/>
  <c r="TK229" i="7"/>
  <c r="TH229" i="7"/>
  <c r="SW229" i="7"/>
  <c r="SV229" i="7"/>
  <c r="SU229" i="7"/>
  <c r="ST229" i="7"/>
  <c r="SS229" i="7"/>
  <c r="SR229" i="7"/>
  <c r="SQ229" i="7"/>
  <c r="SP229" i="7"/>
  <c r="SO229" i="7"/>
  <c r="SN229" i="7"/>
  <c r="SM229" i="7"/>
  <c r="SL229" i="7"/>
  <c r="SK229" i="7"/>
  <c r="SJ229" i="7"/>
  <c r="SI229" i="7"/>
  <c r="SH229" i="7"/>
  <c r="SG229" i="7"/>
  <c r="SF229" i="7"/>
  <c r="SE229" i="7"/>
  <c r="SD229" i="7"/>
  <c r="SC229" i="7"/>
  <c r="SB229" i="7"/>
  <c r="SA229" i="7"/>
  <c r="RZ229" i="7"/>
  <c r="RY229" i="7"/>
  <c r="RX229" i="7"/>
  <c r="RW229" i="7"/>
  <c r="RV229" i="7"/>
  <c r="RU229" i="7"/>
  <c r="RT229" i="7"/>
  <c r="RS229" i="7"/>
  <c r="RR229" i="7"/>
  <c r="RQ229" i="7"/>
  <c r="RP229" i="7"/>
  <c r="RO229" i="7"/>
  <c r="RN229" i="7"/>
  <c r="RM229" i="7"/>
  <c r="RL229" i="7"/>
  <c r="RK229" i="7"/>
  <c r="RJ229" i="7"/>
  <c r="RI229" i="7"/>
  <c r="RH229" i="7"/>
  <c r="RG229" i="7"/>
  <c r="RF229" i="7"/>
  <c r="RE229" i="7"/>
  <c r="RD229" i="7"/>
  <c r="RC229" i="7"/>
  <c r="RB229" i="7"/>
  <c r="RA229" i="7"/>
  <c r="QZ229" i="7"/>
  <c r="QY229" i="7"/>
  <c r="QX229" i="7"/>
  <c r="QW229" i="7"/>
  <c r="QV229" i="7"/>
  <c r="QU229" i="7"/>
  <c r="QT229" i="7"/>
  <c r="QS229" i="7"/>
  <c r="QR229" i="7"/>
  <c r="QQ229" i="7"/>
  <c r="QP229" i="7"/>
  <c r="QO229" i="7"/>
  <c r="QM229" i="7"/>
  <c r="QL229" i="7"/>
  <c r="QK229" i="7"/>
  <c r="QJ229" i="7"/>
  <c r="QI229" i="7"/>
  <c r="QH229" i="7"/>
  <c r="QG229" i="7"/>
  <c r="QF229" i="7"/>
  <c r="QE229" i="7"/>
  <c r="QD229" i="7"/>
  <c r="QC229" i="7"/>
  <c r="QB229" i="7"/>
  <c r="QA229" i="7"/>
  <c r="PZ229" i="7"/>
  <c r="PY229" i="7"/>
  <c r="PX229" i="7"/>
  <c r="PW229" i="7"/>
  <c r="PV229" i="7"/>
  <c r="PU229" i="7"/>
  <c r="PT229" i="7"/>
  <c r="PS229" i="7"/>
  <c r="PR229" i="7"/>
  <c r="PQ229" i="7"/>
  <c r="PP229" i="7"/>
  <c r="PO229" i="7"/>
  <c r="PN229" i="7"/>
  <c r="PM229" i="7"/>
  <c r="PL229" i="7"/>
  <c r="PK229" i="7"/>
  <c r="PJ229" i="7"/>
  <c r="PI229" i="7"/>
  <c r="PH229" i="7"/>
  <c r="PG229" i="7"/>
  <c r="PF229" i="7"/>
  <c r="PE229" i="7"/>
  <c r="PD229" i="7"/>
  <c r="PC229" i="7"/>
  <c r="PB229" i="7"/>
  <c r="PA229" i="7"/>
  <c r="OZ229" i="7"/>
  <c r="OY229" i="7"/>
  <c r="OX229" i="7"/>
  <c r="OW229" i="7"/>
  <c r="OV229" i="7"/>
  <c r="OU229" i="7"/>
  <c r="OT229" i="7"/>
  <c r="OS229" i="7"/>
  <c r="OR229" i="7"/>
  <c r="OQ229" i="7"/>
  <c r="OP229" i="7"/>
  <c r="OO229" i="7"/>
  <c r="ON229" i="7"/>
  <c r="OM229" i="7"/>
  <c r="OL229" i="7"/>
  <c r="OK229" i="7"/>
  <c r="OJ229" i="7"/>
  <c r="OI229" i="7"/>
  <c r="OH229" i="7"/>
  <c r="OG229" i="7"/>
  <c r="OF229" i="7"/>
  <c r="OE229" i="7"/>
  <c r="OD229" i="7"/>
  <c r="OC229" i="7"/>
  <c r="OB229" i="7"/>
  <c r="OA229" i="7"/>
  <c r="NZ229" i="7"/>
  <c r="NY229" i="7"/>
  <c r="NX229" i="7"/>
  <c r="NW229" i="7"/>
  <c r="NV229" i="7"/>
  <c r="NU229" i="7"/>
  <c r="NT229" i="7"/>
  <c r="NS229" i="7"/>
  <c r="NR229" i="7"/>
  <c r="NQ229" i="7"/>
  <c r="NP229" i="7"/>
  <c r="NO229" i="7"/>
  <c r="NN229" i="7"/>
  <c r="NM229" i="7"/>
  <c r="NH229" i="7"/>
  <c r="NK229" i="7"/>
  <c r="NJ229" i="7"/>
  <c r="NI229" i="7"/>
  <c r="NG229" i="7"/>
  <c r="NF229" i="7"/>
  <c r="NE229" i="7"/>
  <c r="ND229" i="7"/>
  <c r="NC229" i="7"/>
  <c r="NB229" i="7"/>
  <c r="NA229" i="7"/>
  <c r="MZ229" i="7"/>
  <c r="MY229" i="7"/>
  <c r="MX229" i="7"/>
  <c r="MW229" i="7"/>
  <c r="MV229" i="7"/>
  <c r="MU229" i="7"/>
  <c r="MT229" i="7"/>
  <c r="MS229" i="7"/>
  <c r="MR229" i="7"/>
  <c r="MQ229" i="7"/>
  <c r="MO229" i="7"/>
  <c r="MN229" i="7"/>
  <c r="MM229" i="7"/>
  <c r="ML229" i="7"/>
  <c r="MK229" i="7"/>
  <c r="MJ229" i="7"/>
  <c r="MI229" i="7"/>
  <c r="MH229" i="7"/>
  <c r="MG229" i="7"/>
  <c r="MF229" i="7"/>
  <c r="ME229" i="7"/>
  <c r="MD229" i="7"/>
  <c r="MC229" i="7"/>
  <c r="MB229" i="7"/>
  <c r="MA229" i="7"/>
  <c r="LZ229" i="7"/>
  <c r="LY229" i="7"/>
  <c r="LX229" i="7"/>
  <c r="LW229" i="7"/>
  <c r="LV229" i="7"/>
  <c r="LU229" i="7"/>
  <c r="LT229" i="7"/>
  <c r="LS229" i="7"/>
  <c r="LR229" i="7"/>
  <c r="LQ229" i="7"/>
  <c r="LP229" i="7"/>
  <c r="LO229" i="7"/>
  <c r="LN229" i="7"/>
  <c r="LM229" i="7"/>
  <c r="LL229" i="7"/>
  <c r="LK229" i="7"/>
  <c r="LJ229" i="7"/>
  <c r="LI229" i="7"/>
  <c r="LH229" i="7"/>
  <c r="LG229" i="7"/>
  <c r="LF229" i="7"/>
  <c r="LE229" i="7"/>
  <c r="LD229" i="7"/>
  <c r="LC229" i="7"/>
  <c r="LB229" i="7"/>
  <c r="LA229" i="7"/>
  <c r="KZ229" i="7"/>
  <c r="KY229" i="7"/>
  <c r="KX229" i="7"/>
  <c r="KW229" i="7"/>
  <c r="KV229" i="7"/>
  <c r="KU229" i="7"/>
  <c r="KT229" i="7"/>
  <c r="KS229" i="7"/>
  <c r="KR229" i="7"/>
  <c r="KQ229" i="7"/>
  <c r="KP229" i="7"/>
  <c r="KO229" i="7"/>
  <c r="KN229" i="7"/>
  <c r="KM229" i="7"/>
  <c r="KL229" i="7"/>
  <c r="KK229" i="7"/>
  <c r="KJ229" i="7"/>
  <c r="KI229" i="7"/>
  <c r="KH229" i="7"/>
  <c r="KG229" i="7"/>
  <c r="KF229" i="7"/>
  <c r="KE229" i="7"/>
  <c r="KD229" i="7"/>
  <c r="KC229" i="7"/>
  <c r="KB229" i="7"/>
  <c r="KA229" i="7"/>
  <c r="JZ229" i="7"/>
  <c r="JY229" i="7"/>
  <c r="JX229" i="7"/>
  <c r="JW229" i="7"/>
  <c r="JV229" i="7"/>
  <c r="JU229" i="7"/>
  <c r="JT229" i="7"/>
  <c r="JS229" i="7"/>
  <c r="JR229" i="7"/>
  <c r="JQ229" i="7"/>
  <c r="JP229" i="7"/>
  <c r="JO229" i="7"/>
  <c r="JN229" i="7"/>
  <c r="JM229" i="7"/>
  <c r="JI229" i="7"/>
  <c r="JH229" i="7"/>
  <c r="JG229" i="7"/>
  <c r="JF229" i="7"/>
  <c r="JE229" i="7"/>
  <c r="JD229" i="7"/>
  <c r="JC229" i="7"/>
  <c r="JB229" i="7"/>
  <c r="JA229" i="7"/>
  <c r="IZ229" i="7"/>
  <c r="IY229" i="7"/>
  <c r="IX229" i="7"/>
  <c r="IW229" i="7"/>
  <c r="IV229" i="7"/>
  <c r="IU229" i="7"/>
  <c r="IT229" i="7"/>
  <c r="IS229" i="7"/>
  <c r="IR229" i="7"/>
  <c r="IQ229" i="7"/>
  <c r="IP229" i="7"/>
  <c r="IO229" i="7"/>
  <c r="IN229" i="7"/>
  <c r="IM229" i="7"/>
  <c r="IL229" i="7"/>
  <c r="IJ229" i="7"/>
  <c r="II229" i="7"/>
  <c r="IH229" i="7"/>
  <c r="IG229" i="7"/>
  <c r="IF229" i="7"/>
  <c r="IE229" i="7"/>
  <c r="ID229" i="7"/>
  <c r="IC229" i="7"/>
  <c r="IB229" i="7"/>
  <c r="IA229" i="7"/>
  <c r="HZ229" i="7"/>
  <c r="HG229" i="7"/>
  <c r="HF229" i="7"/>
  <c r="HE229" i="7"/>
  <c r="HD229" i="7"/>
  <c r="HC229" i="7"/>
  <c r="HB229" i="7"/>
  <c r="HA229" i="7"/>
  <c r="HL229" i="7"/>
  <c r="HK229" i="7"/>
  <c r="HJ229" i="7"/>
  <c r="GZ229" i="7"/>
  <c r="GY229" i="7"/>
  <c r="GX229" i="7"/>
  <c r="GW229" i="7"/>
  <c r="GV229" i="7"/>
  <c r="GU229" i="7"/>
  <c r="GT229" i="7"/>
  <c r="GS229" i="7"/>
  <c r="GR229" i="7"/>
  <c r="GQ229" i="7"/>
  <c r="GP229" i="7"/>
  <c r="GO229" i="7"/>
  <c r="GN229" i="7"/>
  <c r="GM229" i="7"/>
  <c r="GL229" i="7"/>
  <c r="GK229" i="7"/>
  <c r="GJ229" i="7"/>
  <c r="GI229" i="7"/>
  <c r="GH229" i="7"/>
  <c r="GG229" i="7"/>
  <c r="GF229" i="7"/>
  <c r="GE229" i="7"/>
  <c r="GD229" i="7"/>
  <c r="GC229" i="7"/>
  <c r="GB229" i="7"/>
  <c r="GA229" i="7"/>
  <c r="FZ229" i="7"/>
  <c r="FY229" i="7"/>
  <c r="FX229" i="7"/>
  <c r="FW229" i="7"/>
  <c r="FV229" i="7"/>
  <c r="FU229" i="7"/>
  <c r="FT229" i="7"/>
  <c r="FS229" i="7"/>
  <c r="FR229" i="7"/>
  <c r="FQ229" i="7"/>
  <c r="FP229" i="7"/>
  <c r="FO229" i="7"/>
  <c r="FN229" i="7"/>
  <c r="FM229" i="7"/>
  <c r="FL229" i="7"/>
  <c r="FK229" i="7"/>
  <c r="FJ229" i="7"/>
  <c r="FI229" i="7"/>
  <c r="FH229" i="7"/>
  <c r="FG229" i="7"/>
  <c r="FF229" i="7"/>
  <c r="FE229" i="7"/>
  <c r="FD229" i="7"/>
  <c r="FC229" i="7"/>
  <c r="FB229" i="7"/>
  <c r="FA229" i="7"/>
  <c r="EZ229" i="7"/>
  <c r="EY229" i="7"/>
  <c r="EX229" i="7"/>
  <c r="EW229" i="7"/>
  <c r="EV229" i="7"/>
  <c r="EU229" i="7"/>
  <c r="ET229" i="7"/>
  <c r="ES229" i="7"/>
  <c r="ER229" i="7"/>
  <c r="EQ229" i="7"/>
  <c r="EP229" i="7"/>
  <c r="EO229" i="7"/>
  <c r="EN229" i="7"/>
  <c r="EM229" i="7"/>
  <c r="EL229" i="7"/>
  <c r="EK229" i="7"/>
  <c r="EJ229" i="7"/>
  <c r="EI229" i="7"/>
  <c r="EH229" i="7"/>
  <c r="EG229" i="7"/>
  <c r="EF229" i="7"/>
  <c r="EE229" i="7"/>
  <c r="ED229" i="7"/>
  <c r="EC229" i="7"/>
  <c r="EB229" i="7"/>
  <c r="EA229" i="7"/>
  <c r="DZ229" i="7"/>
  <c r="DY229" i="7"/>
  <c r="DX229" i="7"/>
  <c r="DW229" i="7"/>
  <c r="DV229" i="7"/>
  <c r="DU229" i="7"/>
  <c r="DT229" i="7"/>
  <c r="DS229" i="7"/>
  <c r="DR229" i="7"/>
  <c r="DQ229" i="7"/>
  <c r="DP229" i="7"/>
  <c r="DO229" i="7"/>
  <c r="DN229" i="7"/>
  <c r="DM229" i="7"/>
  <c r="DL229" i="7"/>
  <c r="DK229" i="7"/>
  <c r="DJ229" i="7"/>
  <c r="DI229" i="7"/>
  <c r="DH229" i="7"/>
  <c r="DG229" i="7"/>
  <c r="DF229" i="7"/>
  <c r="DE229" i="7"/>
  <c r="DD229" i="7"/>
  <c r="DC229" i="7"/>
  <c r="DB229" i="7"/>
  <c r="DA229" i="7"/>
  <c r="CZ229" i="7"/>
  <c r="CY229" i="7"/>
  <c r="CX229" i="7"/>
  <c r="CW229" i="7"/>
  <c r="CV229" i="7"/>
  <c r="CU229" i="7"/>
  <c r="CT229" i="7"/>
  <c r="CS229" i="7"/>
  <c r="HT229" i="7"/>
  <c r="HS229" i="7"/>
  <c r="HR229" i="7"/>
  <c r="HQ229" i="7"/>
  <c r="HP229" i="7"/>
  <c r="CP229" i="7"/>
  <c r="CO229" i="7"/>
  <c r="CN229" i="7"/>
  <c r="CM229" i="7"/>
  <c r="CL229" i="7"/>
  <c r="CK229" i="7"/>
  <c r="CJ229" i="7"/>
  <c r="CI229" i="7"/>
  <c r="CH229" i="7"/>
  <c r="CG229" i="7"/>
  <c r="CF229" i="7"/>
  <c r="CE229" i="7"/>
  <c r="CD229" i="7"/>
  <c r="CC229" i="7"/>
  <c r="CB229" i="7"/>
  <c r="BZ229" i="7"/>
  <c r="BY229" i="7"/>
  <c r="BX229" i="7"/>
  <c r="BW229" i="7"/>
  <c r="BV229" i="7"/>
  <c r="BU229" i="7"/>
  <c r="BT229" i="7"/>
  <c r="BS229" i="7"/>
  <c r="BR229" i="7"/>
  <c r="BQ229" i="7"/>
  <c r="BP229" i="7"/>
  <c r="BO229" i="7"/>
  <c r="BN229" i="7"/>
  <c r="BM229" i="7"/>
  <c r="BL229" i="7"/>
  <c r="BK229" i="7"/>
  <c r="BJ229" i="7"/>
  <c r="BI229" i="7"/>
  <c r="BH229" i="7"/>
  <c r="BG229" i="7"/>
  <c r="BF229" i="7"/>
  <c r="BE229" i="7"/>
  <c r="BD229" i="7"/>
  <c r="AU229" i="7"/>
  <c r="AT229" i="7"/>
  <c r="AS229" i="7"/>
  <c r="AR229" i="7"/>
  <c r="AQ229" i="7"/>
  <c r="AP229" i="7"/>
  <c r="AO229" i="7"/>
  <c r="AN229" i="7"/>
  <c r="AM229" i="7"/>
  <c r="AL229" i="7"/>
  <c r="AK229" i="7"/>
  <c r="AJ229" i="7"/>
  <c r="AI229" i="7"/>
  <c r="AH229" i="7"/>
  <c r="AG229" i="7"/>
  <c r="AF229" i="7"/>
  <c r="AE229" i="7"/>
  <c r="AD229" i="7"/>
  <c r="AC229" i="7"/>
  <c r="AB229" i="7"/>
  <c r="AA229" i="7"/>
  <c r="Z229" i="7"/>
  <c r="Y229" i="7"/>
  <c r="X229" i="7"/>
  <c r="W229" i="7"/>
  <c r="V229" i="7"/>
  <c r="U229" i="7"/>
  <c r="T229" i="7"/>
  <c r="S229" i="7"/>
  <c r="R229" i="7"/>
  <c r="Q229" i="7"/>
  <c r="P229" i="7"/>
  <c r="O229" i="7"/>
  <c r="N229" i="7"/>
  <c r="M229" i="7"/>
  <c r="L229" i="7"/>
  <c r="K229" i="7"/>
  <c r="J229" i="7"/>
  <c r="I229" i="7"/>
  <c r="H229" i="7"/>
  <c r="G229" i="7"/>
  <c r="F229" i="7"/>
  <c r="E229" i="7"/>
  <c r="D229" i="7"/>
  <c r="UG228" i="7"/>
  <c r="UE228" i="7"/>
  <c r="UD228" i="7"/>
  <c r="UC228" i="7"/>
  <c r="UB228" i="7"/>
  <c r="UA228" i="7"/>
  <c r="TZ228" i="7"/>
  <c r="TY228" i="7"/>
  <c r="TX228" i="7"/>
  <c r="TW228" i="7"/>
  <c r="TV228" i="7"/>
  <c r="TU228" i="7"/>
  <c r="TT228" i="7"/>
  <c r="TS228" i="7"/>
  <c r="TR228" i="7"/>
  <c r="TQ228" i="7"/>
  <c r="TP228" i="7"/>
  <c r="TO228" i="7"/>
  <c r="TN228" i="7"/>
  <c r="TM228" i="7"/>
  <c r="TL228" i="7"/>
  <c r="TK228" i="7"/>
  <c r="TH228" i="7"/>
  <c r="SW228" i="7"/>
  <c r="SV228" i="7"/>
  <c r="SU228" i="7"/>
  <c r="ST228" i="7"/>
  <c r="SS228" i="7"/>
  <c r="SR228" i="7"/>
  <c r="SQ228" i="7"/>
  <c r="SP228" i="7"/>
  <c r="SO228" i="7"/>
  <c r="SN228" i="7"/>
  <c r="SM228" i="7"/>
  <c r="SL228" i="7"/>
  <c r="SK228" i="7"/>
  <c r="SJ228" i="7"/>
  <c r="SI228" i="7"/>
  <c r="SH228" i="7"/>
  <c r="SG228" i="7"/>
  <c r="SF228" i="7"/>
  <c r="SE228" i="7"/>
  <c r="SD228" i="7"/>
  <c r="SC228" i="7"/>
  <c r="SB228" i="7"/>
  <c r="SA228" i="7"/>
  <c r="RZ228" i="7"/>
  <c r="RY228" i="7"/>
  <c r="RX228" i="7"/>
  <c r="RW228" i="7"/>
  <c r="RV228" i="7"/>
  <c r="RU228" i="7"/>
  <c r="RT228" i="7"/>
  <c r="RS228" i="7"/>
  <c r="RR228" i="7"/>
  <c r="RQ228" i="7"/>
  <c r="RP228" i="7"/>
  <c r="RO228" i="7"/>
  <c r="RN228" i="7"/>
  <c r="RM228" i="7"/>
  <c r="RL228" i="7"/>
  <c r="RK228" i="7"/>
  <c r="RJ228" i="7"/>
  <c r="RI228" i="7"/>
  <c r="RH228" i="7"/>
  <c r="RG228" i="7"/>
  <c r="RF228" i="7"/>
  <c r="RE228" i="7"/>
  <c r="RD228" i="7"/>
  <c r="RC228" i="7"/>
  <c r="RB228" i="7"/>
  <c r="RA228" i="7"/>
  <c r="QZ228" i="7"/>
  <c r="QY228" i="7"/>
  <c r="QX228" i="7"/>
  <c r="QW228" i="7"/>
  <c r="QV228" i="7"/>
  <c r="QU228" i="7"/>
  <c r="QT228" i="7"/>
  <c r="QS228" i="7"/>
  <c r="QR228" i="7"/>
  <c r="QQ228" i="7"/>
  <c r="QP228" i="7"/>
  <c r="QO228" i="7"/>
  <c r="QM228" i="7"/>
  <c r="QL228" i="7"/>
  <c r="QK228" i="7"/>
  <c r="QJ228" i="7"/>
  <c r="QI228" i="7"/>
  <c r="QH228" i="7"/>
  <c r="QG228" i="7"/>
  <c r="QF228" i="7"/>
  <c r="QE228" i="7"/>
  <c r="QD228" i="7"/>
  <c r="QC228" i="7"/>
  <c r="QB228" i="7"/>
  <c r="QA228" i="7"/>
  <c r="PZ228" i="7"/>
  <c r="PY228" i="7"/>
  <c r="PX228" i="7"/>
  <c r="PW228" i="7"/>
  <c r="PV228" i="7"/>
  <c r="PU228" i="7"/>
  <c r="PT228" i="7"/>
  <c r="PS228" i="7"/>
  <c r="PR228" i="7"/>
  <c r="PQ228" i="7"/>
  <c r="PP228" i="7"/>
  <c r="PO228" i="7"/>
  <c r="PN228" i="7"/>
  <c r="PM228" i="7"/>
  <c r="PL228" i="7"/>
  <c r="PK228" i="7"/>
  <c r="PJ228" i="7"/>
  <c r="PI228" i="7"/>
  <c r="PH228" i="7"/>
  <c r="PG228" i="7"/>
  <c r="PF228" i="7"/>
  <c r="PE228" i="7"/>
  <c r="PD228" i="7"/>
  <c r="PC228" i="7"/>
  <c r="PB228" i="7"/>
  <c r="PA228" i="7"/>
  <c r="OZ228" i="7"/>
  <c r="OY228" i="7"/>
  <c r="OX228" i="7"/>
  <c r="OW228" i="7"/>
  <c r="OV228" i="7"/>
  <c r="OU228" i="7"/>
  <c r="OT228" i="7"/>
  <c r="OS228" i="7"/>
  <c r="OR228" i="7"/>
  <c r="OQ228" i="7"/>
  <c r="OP228" i="7"/>
  <c r="OO228" i="7"/>
  <c r="ON228" i="7"/>
  <c r="OM228" i="7"/>
  <c r="OL228" i="7"/>
  <c r="OK228" i="7"/>
  <c r="OJ228" i="7"/>
  <c r="OI228" i="7"/>
  <c r="OH228" i="7"/>
  <c r="OG228" i="7"/>
  <c r="OF228" i="7"/>
  <c r="OE228" i="7"/>
  <c r="OD228" i="7"/>
  <c r="OC228" i="7"/>
  <c r="OB228" i="7"/>
  <c r="OA228" i="7"/>
  <c r="NZ228" i="7"/>
  <c r="NY228" i="7"/>
  <c r="NX228" i="7"/>
  <c r="NW228" i="7"/>
  <c r="NV228" i="7"/>
  <c r="NU228" i="7"/>
  <c r="NT228" i="7"/>
  <c r="NS228" i="7"/>
  <c r="NR228" i="7"/>
  <c r="NQ228" i="7"/>
  <c r="NP228" i="7"/>
  <c r="NO228" i="7"/>
  <c r="NN228" i="7"/>
  <c r="NM228" i="7"/>
  <c r="NH228" i="7"/>
  <c r="NK228" i="7"/>
  <c r="NJ228" i="7"/>
  <c r="NI228" i="7"/>
  <c r="NG228" i="7"/>
  <c r="NF228" i="7"/>
  <c r="NE228" i="7"/>
  <c r="ND228" i="7"/>
  <c r="NC228" i="7"/>
  <c r="NB228" i="7"/>
  <c r="NA228" i="7"/>
  <c r="MZ228" i="7"/>
  <c r="MY228" i="7"/>
  <c r="MX228" i="7"/>
  <c r="MW228" i="7"/>
  <c r="MV228" i="7"/>
  <c r="MU228" i="7"/>
  <c r="MT228" i="7"/>
  <c r="MS228" i="7"/>
  <c r="MR228" i="7"/>
  <c r="MQ228" i="7"/>
  <c r="MO228" i="7"/>
  <c r="MN228" i="7"/>
  <c r="MM228" i="7"/>
  <c r="ML228" i="7"/>
  <c r="MK228" i="7"/>
  <c r="MJ228" i="7"/>
  <c r="MI228" i="7"/>
  <c r="MH228" i="7"/>
  <c r="MG228" i="7"/>
  <c r="MF228" i="7"/>
  <c r="ME228" i="7"/>
  <c r="MD228" i="7"/>
  <c r="MC228" i="7"/>
  <c r="MB228" i="7"/>
  <c r="MA228" i="7"/>
  <c r="LZ228" i="7"/>
  <c r="LY228" i="7"/>
  <c r="LX228" i="7"/>
  <c r="LW228" i="7"/>
  <c r="LV228" i="7"/>
  <c r="LU228" i="7"/>
  <c r="LT228" i="7"/>
  <c r="LS228" i="7"/>
  <c r="LR228" i="7"/>
  <c r="LQ228" i="7"/>
  <c r="LP228" i="7"/>
  <c r="LO228" i="7"/>
  <c r="LN228" i="7"/>
  <c r="LM228" i="7"/>
  <c r="LL228" i="7"/>
  <c r="LK228" i="7"/>
  <c r="LJ228" i="7"/>
  <c r="LI228" i="7"/>
  <c r="LH228" i="7"/>
  <c r="LG228" i="7"/>
  <c r="LF228" i="7"/>
  <c r="LE228" i="7"/>
  <c r="LD228" i="7"/>
  <c r="LC228" i="7"/>
  <c r="LB228" i="7"/>
  <c r="LA228" i="7"/>
  <c r="KZ228" i="7"/>
  <c r="KY228" i="7"/>
  <c r="KX228" i="7"/>
  <c r="KW228" i="7"/>
  <c r="KV228" i="7"/>
  <c r="KU228" i="7"/>
  <c r="KT228" i="7"/>
  <c r="KS228" i="7"/>
  <c r="KR228" i="7"/>
  <c r="KQ228" i="7"/>
  <c r="KP228" i="7"/>
  <c r="KO228" i="7"/>
  <c r="KN228" i="7"/>
  <c r="KM228" i="7"/>
  <c r="KL228" i="7"/>
  <c r="KK228" i="7"/>
  <c r="KJ228" i="7"/>
  <c r="KI228" i="7"/>
  <c r="KH228" i="7"/>
  <c r="KG228" i="7"/>
  <c r="KF228" i="7"/>
  <c r="KE228" i="7"/>
  <c r="KD228" i="7"/>
  <c r="KC228" i="7"/>
  <c r="KB228" i="7"/>
  <c r="KA228" i="7"/>
  <c r="JZ228" i="7"/>
  <c r="JY228" i="7"/>
  <c r="JX228" i="7"/>
  <c r="JW228" i="7"/>
  <c r="JV228" i="7"/>
  <c r="JU228" i="7"/>
  <c r="JT228" i="7"/>
  <c r="JS228" i="7"/>
  <c r="JR228" i="7"/>
  <c r="JQ228" i="7"/>
  <c r="JP228" i="7"/>
  <c r="JO228" i="7"/>
  <c r="JN228" i="7"/>
  <c r="JM228" i="7"/>
  <c r="JI228" i="7"/>
  <c r="JH228" i="7"/>
  <c r="JG228" i="7"/>
  <c r="JF228" i="7"/>
  <c r="JE228" i="7"/>
  <c r="JD228" i="7"/>
  <c r="JC228" i="7"/>
  <c r="JB228" i="7"/>
  <c r="JA228" i="7"/>
  <c r="IZ228" i="7"/>
  <c r="IY228" i="7"/>
  <c r="IX228" i="7"/>
  <c r="IW228" i="7"/>
  <c r="IV228" i="7"/>
  <c r="IU228" i="7"/>
  <c r="IT228" i="7"/>
  <c r="IS228" i="7"/>
  <c r="IR228" i="7"/>
  <c r="IQ228" i="7"/>
  <c r="IP228" i="7"/>
  <c r="IO228" i="7"/>
  <c r="IN228" i="7"/>
  <c r="IM228" i="7"/>
  <c r="IL228" i="7"/>
  <c r="IJ228" i="7"/>
  <c r="II228" i="7"/>
  <c r="IH228" i="7"/>
  <c r="IG228" i="7"/>
  <c r="IF228" i="7"/>
  <c r="IE228" i="7"/>
  <c r="ID228" i="7"/>
  <c r="IC228" i="7"/>
  <c r="IB228" i="7"/>
  <c r="IA228" i="7"/>
  <c r="HZ228" i="7"/>
  <c r="HG228" i="7"/>
  <c r="HF228" i="7"/>
  <c r="HE228" i="7"/>
  <c r="HD228" i="7"/>
  <c r="HC228" i="7"/>
  <c r="HB228" i="7"/>
  <c r="HA228" i="7"/>
  <c r="HL228" i="7"/>
  <c r="HK228" i="7"/>
  <c r="HJ228" i="7"/>
  <c r="GZ228" i="7"/>
  <c r="GY228" i="7"/>
  <c r="GX228" i="7"/>
  <c r="GW228" i="7"/>
  <c r="GV228" i="7"/>
  <c r="GU228" i="7"/>
  <c r="GT228" i="7"/>
  <c r="GS228" i="7"/>
  <c r="GR228" i="7"/>
  <c r="GQ228" i="7"/>
  <c r="GP228" i="7"/>
  <c r="GO228" i="7"/>
  <c r="GN228" i="7"/>
  <c r="GM228" i="7"/>
  <c r="GL228" i="7"/>
  <c r="GK228" i="7"/>
  <c r="GJ228" i="7"/>
  <c r="GI228" i="7"/>
  <c r="GH228" i="7"/>
  <c r="GG228" i="7"/>
  <c r="GF228" i="7"/>
  <c r="GE228" i="7"/>
  <c r="GD228" i="7"/>
  <c r="GC228" i="7"/>
  <c r="GB228" i="7"/>
  <c r="GA228" i="7"/>
  <c r="FZ228" i="7"/>
  <c r="FY228" i="7"/>
  <c r="FX228" i="7"/>
  <c r="FW228" i="7"/>
  <c r="FV228" i="7"/>
  <c r="FU228" i="7"/>
  <c r="FT228" i="7"/>
  <c r="FS228" i="7"/>
  <c r="FR228" i="7"/>
  <c r="FQ228" i="7"/>
  <c r="FP228" i="7"/>
  <c r="FO228" i="7"/>
  <c r="FN228" i="7"/>
  <c r="FM228" i="7"/>
  <c r="FL228" i="7"/>
  <c r="FK228" i="7"/>
  <c r="FJ228" i="7"/>
  <c r="FI228" i="7"/>
  <c r="FH228" i="7"/>
  <c r="FG228" i="7"/>
  <c r="FF228" i="7"/>
  <c r="FE228" i="7"/>
  <c r="FD228" i="7"/>
  <c r="FC228" i="7"/>
  <c r="FB228" i="7"/>
  <c r="FA228" i="7"/>
  <c r="EZ228" i="7"/>
  <c r="EY228" i="7"/>
  <c r="EX228" i="7"/>
  <c r="EW228" i="7"/>
  <c r="EV228" i="7"/>
  <c r="EU228" i="7"/>
  <c r="ET228" i="7"/>
  <c r="ES228" i="7"/>
  <c r="ER228" i="7"/>
  <c r="EQ228" i="7"/>
  <c r="EP228" i="7"/>
  <c r="EO228" i="7"/>
  <c r="EN228" i="7"/>
  <c r="EM228" i="7"/>
  <c r="EL228" i="7"/>
  <c r="EK228" i="7"/>
  <c r="EJ228" i="7"/>
  <c r="EI228" i="7"/>
  <c r="EH228" i="7"/>
  <c r="EG228" i="7"/>
  <c r="EF228" i="7"/>
  <c r="EE228" i="7"/>
  <c r="ED228" i="7"/>
  <c r="EC228" i="7"/>
  <c r="EB228" i="7"/>
  <c r="EA228" i="7"/>
  <c r="DZ228" i="7"/>
  <c r="DY228" i="7"/>
  <c r="DX228" i="7"/>
  <c r="DW228" i="7"/>
  <c r="DV228" i="7"/>
  <c r="DU228" i="7"/>
  <c r="DT228" i="7"/>
  <c r="DS228" i="7"/>
  <c r="DR228" i="7"/>
  <c r="DQ228" i="7"/>
  <c r="DP228" i="7"/>
  <c r="DO228" i="7"/>
  <c r="DN228" i="7"/>
  <c r="DM228" i="7"/>
  <c r="DL228" i="7"/>
  <c r="DK228" i="7"/>
  <c r="DJ228" i="7"/>
  <c r="DI228" i="7"/>
  <c r="DH228" i="7"/>
  <c r="DG228" i="7"/>
  <c r="DF228" i="7"/>
  <c r="DE228" i="7"/>
  <c r="DD228" i="7"/>
  <c r="DC228" i="7"/>
  <c r="DB228" i="7"/>
  <c r="DA228" i="7"/>
  <c r="CZ228" i="7"/>
  <c r="CY228" i="7"/>
  <c r="CX228" i="7"/>
  <c r="CW228" i="7"/>
  <c r="CV228" i="7"/>
  <c r="CU228" i="7"/>
  <c r="CT228" i="7"/>
  <c r="CS228" i="7"/>
  <c r="HT228" i="7"/>
  <c r="HS228" i="7"/>
  <c r="HR228" i="7"/>
  <c r="HQ228" i="7"/>
  <c r="HP228" i="7"/>
  <c r="CP228" i="7"/>
  <c r="CO228" i="7"/>
  <c r="CN228" i="7"/>
  <c r="CM228" i="7"/>
  <c r="CL228" i="7"/>
  <c r="CK228" i="7"/>
  <c r="CJ228" i="7"/>
  <c r="CI228" i="7"/>
  <c r="CH228" i="7"/>
  <c r="CG228" i="7"/>
  <c r="CF228" i="7"/>
  <c r="CE228" i="7"/>
  <c r="CD228" i="7"/>
  <c r="CC228" i="7"/>
  <c r="CB228" i="7"/>
  <c r="BZ228" i="7"/>
  <c r="BY228" i="7"/>
  <c r="BX228" i="7"/>
  <c r="BW228" i="7"/>
  <c r="BV228" i="7"/>
  <c r="BU228" i="7"/>
  <c r="BT228" i="7"/>
  <c r="BS228" i="7"/>
  <c r="BR228" i="7"/>
  <c r="BQ228" i="7"/>
  <c r="BP228" i="7"/>
  <c r="BO228" i="7"/>
  <c r="BN228" i="7"/>
  <c r="BM228" i="7"/>
  <c r="BL228" i="7"/>
  <c r="BK228" i="7"/>
  <c r="BJ228" i="7"/>
  <c r="BI228" i="7"/>
  <c r="BH228" i="7"/>
  <c r="BG228" i="7"/>
  <c r="BF228" i="7"/>
  <c r="BE228" i="7"/>
  <c r="BD228" i="7"/>
  <c r="AU228" i="7"/>
  <c r="AT228" i="7"/>
  <c r="AS228" i="7"/>
  <c r="AR228" i="7"/>
  <c r="AQ228" i="7"/>
  <c r="AP228" i="7"/>
  <c r="AO228" i="7"/>
  <c r="AN228" i="7"/>
  <c r="AM228" i="7"/>
  <c r="AL228" i="7"/>
  <c r="AK228" i="7"/>
  <c r="AJ228" i="7"/>
  <c r="AI228" i="7"/>
  <c r="AH228" i="7"/>
  <c r="AG228" i="7"/>
  <c r="AF228" i="7"/>
  <c r="AE228" i="7"/>
  <c r="AD228" i="7"/>
  <c r="AC228" i="7"/>
  <c r="AB228" i="7"/>
  <c r="AA228" i="7"/>
  <c r="Z228" i="7"/>
  <c r="Y228" i="7"/>
  <c r="X228" i="7"/>
  <c r="W228" i="7"/>
  <c r="V228" i="7"/>
  <c r="U228" i="7"/>
  <c r="T228" i="7"/>
  <c r="S228" i="7"/>
  <c r="R228" i="7"/>
  <c r="Q228" i="7"/>
  <c r="P228" i="7"/>
  <c r="O228" i="7"/>
  <c r="N228" i="7"/>
  <c r="M228" i="7"/>
  <c r="L228" i="7"/>
  <c r="K228" i="7"/>
  <c r="J228" i="7"/>
  <c r="I228" i="7"/>
  <c r="H228" i="7"/>
  <c r="G228" i="7"/>
  <c r="F228" i="7"/>
  <c r="E228" i="7"/>
  <c r="D228" i="7"/>
  <c r="UG227" i="7"/>
  <c r="UE227" i="7"/>
  <c r="UD227" i="7"/>
  <c r="UC227" i="7"/>
  <c r="UB227" i="7"/>
  <c r="UA227" i="7"/>
  <c r="TZ227" i="7"/>
  <c r="TY227" i="7"/>
  <c r="TX227" i="7"/>
  <c r="TW227" i="7"/>
  <c r="TV227" i="7"/>
  <c r="TU227" i="7"/>
  <c r="TT227" i="7"/>
  <c r="TS227" i="7"/>
  <c r="TR227" i="7"/>
  <c r="TQ227" i="7"/>
  <c r="TP227" i="7"/>
  <c r="TO227" i="7"/>
  <c r="TN227" i="7"/>
  <c r="TM227" i="7"/>
  <c r="TL227" i="7"/>
  <c r="TK227" i="7"/>
  <c r="TH227" i="7"/>
  <c r="SW227" i="7"/>
  <c r="SV227" i="7"/>
  <c r="SU227" i="7"/>
  <c r="ST227" i="7"/>
  <c r="SS227" i="7"/>
  <c r="SR227" i="7"/>
  <c r="SQ227" i="7"/>
  <c r="SP227" i="7"/>
  <c r="SO227" i="7"/>
  <c r="SN227" i="7"/>
  <c r="SM227" i="7"/>
  <c r="SL227" i="7"/>
  <c r="SK227" i="7"/>
  <c r="SJ227" i="7"/>
  <c r="SI227" i="7"/>
  <c r="SH227" i="7"/>
  <c r="SG227" i="7"/>
  <c r="SF227" i="7"/>
  <c r="SE227" i="7"/>
  <c r="SD227" i="7"/>
  <c r="SC227" i="7"/>
  <c r="SB227" i="7"/>
  <c r="SA227" i="7"/>
  <c r="RZ227" i="7"/>
  <c r="RY227" i="7"/>
  <c r="RX227" i="7"/>
  <c r="RW227" i="7"/>
  <c r="RV227" i="7"/>
  <c r="RU227" i="7"/>
  <c r="RT227" i="7"/>
  <c r="RS227" i="7"/>
  <c r="RR227" i="7"/>
  <c r="RQ227" i="7"/>
  <c r="RP227" i="7"/>
  <c r="RO227" i="7"/>
  <c r="RN227" i="7"/>
  <c r="RM227" i="7"/>
  <c r="RL227" i="7"/>
  <c r="RK227" i="7"/>
  <c r="RJ227" i="7"/>
  <c r="RI227" i="7"/>
  <c r="RH227" i="7"/>
  <c r="RG227" i="7"/>
  <c r="RF227" i="7"/>
  <c r="RE227" i="7"/>
  <c r="RD227" i="7"/>
  <c r="RC227" i="7"/>
  <c r="RB227" i="7"/>
  <c r="RA227" i="7"/>
  <c r="QZ227" i="7"/>
  <c r="QY227" i="7"/>
  <c r="QX227" i="7"/>
  <c r="QW227" i="7"/>
  <c r="QV227" i="7"/>
  <c r="QU227" i="7"/>
  <c r="QT227" i="7"/>
  <c r="QS227" i="7"/>
  <c r="QR227" i="7"/>
  <c r="QQ227" i="7"/>
  <c r="QP227" i="7"/>
  <c r="QO227" i="7"/>
  <c r="QM227" i="7"/>
  <c r="QL227" i="7"/>
  <c r="QK227" i="7"/>
  <c r="QJ227" i="7"/>
  <c r="QI227" i="7"/>
  <c r="QH227" i="7"/>
  <c r="QG227" i="7"/>
  <c r="QF227" i="7"/>
  <c r="QE227" i="7"/>
  <c r="QD227" i="7"/>
  <c r="QC227" i="7"/>
  <c r="QB227" i="7"/>
  <c r="QA227" i="7"/>
  <c r="PZ227" i="7"/>
  <c r="PY227" i="7"/>
  <c r="PX227" i="7"/>
  <c r="PW227" i="7"/>
  <c r="PV227" i="7"/>
  <c r="PU227" i="7"/>
  <c r="PT227" i="7"/>
  <c r="PS227" i="7"/>
  <c r="PR227" i="7"/>
  <c r="PQ227" i="7"/>
  <c r="PP227" i="7"/>
  <c r="PO227" i="7"/>
  <c r="PN227" i="7"/>
  <c r="PM227" i="7"/>
  <c r="PL227" i="7"/>
  <c r="PK227" i="7"/>
  <c r="PJ227" i="7"/>
  <c r="PI227" i="7"/>
  <c r="PH227" i="7"/>
  <c r="PG227" i="7"/>
  <c r="PF227" i="7"/>
  <c r="PE227" i="7"/>
  <c r="PD227" i="7"/>
  <c r="PC227" i="7"/>
  <c r="PB227" i="7"/>
  <c r="PA227" i="7"/>
  <c r="OZ227" i="7"/>
  <c r="OY227" i="7"/>
  <c r="OX227" i="7"/>
  <c r="OW227" i="7"/>
  <c r="OV227" i="7"/>
  <c r="OU227" i="7"/>
  <c r="OT227" i="7"/>
  <c r="OS227" i="7"/>
  <c r="OR227" i="7"/>
  <c r="OQ227" i="7"/>
  <c r="OP227" i="7"/>
  <c r="OO227" i="7"/>
  <c r="ON227" i="7"/>
  <c r="OM227" i="7"/>
  <c r="OL227" i="7"/>
  <c r="OK227" i="7"/>
  <c r="OJ227" i="7"/>
  <c r="OI227" i="7"/>
  <c r="OH227" i="7"/>
  <c r="OG227" i="7"/>
  <c r="OF227" i="7"/>
  <c r="OE227" i="7"/>
  <c r="OD227" i="7"/>
  <c r="OC227" i="7"/>
  <c r="OB227" i="7"/>
  <c r="OA227" i="7"/>
  <c r="NZ227" i="7"/>
  <c r="NY227" i="7"/>
  <c r="NX227" i="7"/>
  <c r="NW227" i="7"/>
  <c r="NV227" i="7"/>
  <c r="NU227" i="7"/>
  <c r="NT227" i="7"/>
  <c r="NS227" i="7"/>
  <c r="NR227" i="7"/>
  <c r="NQ227" i="7"/>
  <c r="NP227" i="7"/>
  <c r="NO227" i="7"/>
  <c r="NN227" i="7"/>
  <c r="NM227" i="7"/>
  <c r="NH227" i="7"/>
  <c r="NK227" i="7"/>
  <c r="NJ227" i="7"/>
  <c r="NI227" i="7"/>
  <c r="NG227" i="7"/>
  <c r="NF227" i="7"/>
  <c r="NE227" i="7"/>
  <c r="ND227" i="7"/>
  <c r="NC227" i="7"/>
  <c r="NB227" i="7"/>
  <c r="NA227" i="7"/>
  <c r="MZ227" i="7"/>
  <c r="MY227" i="7"/>
  <c r="MX227" i="7"/>
  <c r="MW227" i="7"/>
  <c r="MV227" i="7"/>
  <c r="MU227" i="7"/>
  <c r="MT227" i="7"/>
  <c r="MS227" i="7"/>
  <c r="MR227" i="7"/>
  <c r="MQ227" i="7"/>
  <c r="MO227" i="7"/>
  <c r="MN227" i="7"/>
  <c r="MM227" i="7"/>
  <c r="ML227" i="7"/>
  <c r="MK227" i="7"/>
  <c r="MJ227" i="7"/>
  <c r="MI227" i="7"/>
  <c r="MH227" i="7"/>
  <c r="MG227" i="7"/>
  <c r="MF227" i="7"/>
  <c r="ME227" i="7"/>
  <c r="MD227" i="7"/>
  <c r="MC227" i="7"/>
  <c r="MB227" i="7"/>
  <c r="MA227" i="7"/>
  <c r="LZ227" i="7"/>
  <c r="LY227" i="7"/>
  <c r="LX227" i="7"/>
  <c r="LW227" i="7"/>
  <c r="LV227" i="7"/>
  <c r="LU227" i="7"/>
  <c r="LT227" i="7"/>
  <c r="LS227" i="7"/>
  <c r="LR227" i="7"/>
  <c r="LQ227" i="7"/>
  <c r="LP227" i="7"/>
  <c r="LO227" i="7"/>
  <c r="LN227" i="7"/>
  <c r="LM227" i="7"/>
  <c r="LL227" i="7"/>
  <c r="LK227" i="7"/>
  <c r="LJ227" i="7"/>
  <c r="LI227" i="7"/>
  <c r="LH227" i="7"/>
  <c r="LG227" i="7"/>
  <c r="LF227" i="7"/>
  <c r="LE227" i="7"/>
  <c r="LD227" i="7"/>
  <c r="LC227" i="7"/>
  <c r="LB227" i="7"/>
  <c r="LA227" i="7"/>
  <c r="KZ227" i="7"/>
  <c r="KY227" i="7"/>
  <c r="KX227" i="7"/>
  <c r="KW227" i="7"/>
  <c r="KV227" i="7"/>
  <c r="KU227" i="7"/>
  <c r="KT227" i="7"/>
  <c r="KS227" i="7"/>
  <c r="KR227" i="7"/>
  <c r="KQ227" i="7"/>
  <c r="KP227" i="7"/>
  <c r="KO227" i="7"/>
  <c r="KN227" i="7"/>
  <c r="KM227" i="7"/>
  <c r="KL227" i="7"/>
  <c r="KK227" i="7"/>
  <c r="KJ227" i="7"/>
  <c r="KI227" i="7"/>
  <c r="KH227" i="7"/>
  <c r="KG227" i="7"/>
  <c r="KF227" i="7"/>
  <c r="KE227" i="7"/>
  <c r="KD227" i="7"/>
  <c r="KC227" i="7"/>
  <c r="KB227" i="7"/>
  <c r="KA227" i="7"/>
  <c r="JZ227" i="7"/>
  <c r="JY227" i="7"/>
  <c r="JX227" i="7"/>
  <c r="JW227" i="7"/>
  <c r="JV227" i="7"/>
  <c r="JU227" i="7"/>
  <c r="JT227" i="7"/>
  <c r="JS227" i="7"/>
  <c r="JR227" i="7"/>
  <c r="JQ227" i="7"/>
  <c r="JP227" i="7"/>
  <c r="JO227" i="7"/>
  <c r="JN227" i="7"/>
  <c r="JM227" i="7"/>
  <c r="JI227" i="7"/>
  <c r="JH227" i="7"/>
  <c r="JG227" i="7"/>
  <c r="JF227" i="7"/>
  <c r="JE227" i="7"/>
  <c r="JD227" i="7"/>
  <c r="JC227" i="7"/>
  <c r="JB227" i="7"/>
  <c r="JA227" i="7"/>
  <c r="IZ227" i="7"/>
  <c r="IY227" i="7"/>
  <c r="IX227" i="7"/>
  <c r="IW227" i="7"/>
  <c r="IV227" i="7"/>
  <c r="IU227" i="7"/>
  <c r="IT227" i="7"/>
  <c r="IS227" i="7"/>
  <c r="IR227" i="7"/>
  <c r="IQ227" i="7"/>
  <c r="IP227" i="7"/>
  <c r="IO227" i="7"/>
  <c r="IN227" i="7"/>
  <c r="IM227" i="7"/>
  <c r="IL227" i="7"/>
  <c r="IJ227" i="7"/>
  <c r="II227" i="7"/>
  <c r="IH227" i="7"/>
  <c r="IG227" i="7"/>
  <c r="IF227" i="7"/>
  <c r="IE227" i="7"/>
  <c r="ID227" i="7"/>
  <c r="IC227" i="7"/>
  <c r="IB227" i="7"/>
  <c r="IA227" i="7"/>
  <c r="HZ227" i="7"/>
  <c r="HG227" i="7"/>
  <c r="HF227" i="7"/>
  <c r="HE227" i="7"/>
  <c r="HD227" i="7"/>
  <c r="HC227" i="7"/>
  <c r="HB227" i="7"/>
  <c r="HA227" i="7"/>
  <c r="HL227" i="7"/>
  <c r="HK227" i="7"/>
  <c r="HJ227" i="7"/>
  <c r="GZ227" i="7"/>
  <c r="GY227" i="7"/>
  <c r="GX227" i="7"/>
  <c r="GW227" i="7"/>
  <c r="GV227" i="7"/>
  <c r="GU227" i="7"/>
  <c r="GT227" i="7"/>
  <c r="GS227" i="7"/>
  <c r="GR227" i="7"/>
  <c r="GQ227" i="7"/>
  <c r="GP227" i="7"/>
  <c r="GO227" i="7"/>
  <c r="GN227" i="7"/>
  <c r="GM227" i="7"/>
  <c r="GL227" i="7"/>
  <c r="GK227" i="7"/>
  <c r="GJ227" i="7"/>
  <c r="GI227" i="7"/>
  <c r="GH227" i="7"/>
  <c r="GG227" i="7"/>
  <c r="GF227" i="7"/>
  <c r="GE227" i="7"/>
  <c r="GD227" i="7"/>
  <c r="GC227" i="7"/>
  <c r="GB227" i="7"/>
  <c r="GA227" i="7"/>
  <c r="FZ227" i="7"/>
  <c r="FY227" i="7"/>
  <c r="FX227" i="7"/>
  <c r="FW227" i="7"/>
  <c r="FV227" i="7"/>
  <c r="FU227" i="7"/>
  <c r="FT227" i="7"/>
  <c r="FS227" i="7"/>
  <c r="FR227" i="7"/>
  <c r="FQ227" i="7"/>
  <c r="FP227" i="7"/>
  <c r="FO227" i="7"/>
  <c r="FN227" i="7"/>
  <c r="FM227" i="7"/>
  <c r="FL227" i="7"/>
  <c r="FK227" i="7"/>
  <c r="FJ227" i="7"/>
  <c r="FI227" i="7"/>
  <c r="FH227" i="7"/>
  <c r="FG227" i="7"/>
  <c r="FF227" i="7"/>
  <c r="FE227" i="7"/>
  <c r="FD227" i="7"/>
  <c r="FC227" i="7"/>
  <c r="FB227" i="7"/>
  <c r="FA227" i="7"/>
  <c r="EZ227" i="7"/>
  <c r="EY227" i="7"/>
  <c r="EX227" i="7"/>
  <c r="EW227" i="7"/>
  <c r="EV227" i="7"/>
  <c r="EU227" i="7"/>
  <c r="ET227" i="7"/>
  <c r="ES227" i="7"/>
  <c r="ER227" i="7"/>
  <c r="EQ227" i="7"/>
  <c r="EP227" i="7"/>
  <c r="EO227" i="7"/>
  <c r="EN227" i="7"/>
  <c r="EM227" i="7"/>
  <c r="EL227" i="7"/>
  <c r="EK227" i="7"/>
  <c r="EJ227" i="7"/>
  <c r="EI227" i="7"/>
  <c r="EH227" i="7"/>
  <c r="EG227" i="7"/>
  <c r="EF227" i="7"/>
  <c r="EE227" i="7"/>
  <c r="ED227" i="7"/>
  <c r="EC227" i="7"/>
  <c r="EB227" i="7"/>
  <c r="EA227" i="7"/>
  <c r="DZ227" i="7"/>
  <c r="DY227" i="7"/>
  <c r="DX227" i="7"/>
  <c r="DW227" i="7"/>
  <c r="DV227" i="7"/>
  <c r="DU227" i="7"/>
  <c r="DT227" i="7"/>
  <c r="DS227" i="7"/>
  <c r="DR227" i="7"/>
  <c r="DQ227" i="7"/>
  <c r="DP227" i="7"/>
  <c r="DO227" i="7"/>
  <c r="DN227" i="7"/>
  <c r="DM227" i="7"/>
  <c r="DL227" i="7"/>
  <c r="DK227" i="7"/>
  <c r="DJ227" i="7"/>
  <c r="DI227" i="7"/>
  <c r="DH227" i="7"/>
  <c r="DG227" i="7"/>
  <c r="DF227" i="7"/>
  <c r="DE227" i="7"/>
  <c r="DD227" i="7"/>
  <c r="DC227" i="7"/>
  <c r="DB227" i="7"/>
  <c r="DA227" i="7"/>
  <c r="CZ227" i="7"/>
  <c r="CY227" i="7"/>
  <c r="CX227" i="7"/>
  <c r="CW227" i="7"/>
  <c r="CV227" i="7"/>
  <c r="CU227" i="7"/>
  <c r="CT227" i="7"/>
  <c r="CS227" i="7"/>
  <c r="HT227" i="7"/>
  <c r="HS227" i="7"/>
  <c r="HR227" i="7"/>
  <c r="HQ227" i="7"/>
  <c r="HP227" i="7"/>
  <c r="CP227" i="7"/>
  <c r="CO227" i="7"/>
  <c r="CN227" i="7"/>
  <c r="CM227" i="7"/>
  <c r="CL227" i="7"/>
  <c r="CK227" i="7"/>
  <c r="CJ227" i="7"/>
  <c r="CI227" i="7"/>
  <c r="CH227" i="7"/>
  <c r="CG227" i="7"/>
  <c r="CF227" i="7"/>
  <c r="CE227" i="7"/>
  <c r="CD227" i="7"/>
  <c r="CC227" i="7"/>
  <c r="CB227" i="7"/>
  <c r="BZ227" i="7"/>
  <c r="BY227" i="7"/>
  <c r="BX227" i="7"/>
  <c r="BW227" i="7"/>
  <c r="BV227" i="7"/>
  <c r="BU227" i="7"/>
  <c r="BT227" i="7"/>
  <c r="BS227" i="7"/>
  <c r="BR227" i="7"/>
  <c r="BQ227" i="7"/>
  <c r="BP227" i="7"/>
  <c r="BO227" i="7"/>
  <c r="BN227" i="7"/>
  <c r="BM227" i="7"/>
  <c r="BL227" i="7"/>
  <c r="BK227" i="7"/>
  <c r="BJ227" i="7"/>
  <c r="BI227" i="7"/>
  <c r="BH227" i="7"/>
  <c r="BG227" i="7"/>
  <c r="BF227" i="7"/>
  <c r="BE227" i="7"/>
  <c r="BD227" i="7"/>
  <c r="AU227" i="7"/>
  <c r="AT227" i="7"/>
  <c r="AS227" i="7"/>
  <c r="AR227" i="7"/>
  <c r="AQ227" i="7"/>
  <c r="AP227" i="7"/>
  <c r="AO227" i="7"/>
  <c r="AN227" i="7"/>
  <c r="AM227" i="7"/>
  <c r="AL227" i="7"/>
  <c r="AK227" i="7"/>
  <c r="AJ227" i="7"/>
  <c r="AI227" i="7"/>
  <c r="AH227" i="7"/>
  <c r="AG227" i="7"/>
  <c r="AF227" i="7"/>
  <c r="AE227" i="7"/>
  <c r="AD227" i="7"/>
  <c r="AC227" i="7"/>
  <c r="AB227" i="7"/>
  <c r="AA227" i="7"/>
  <c r="Z227" i="7"/>
  <c r="Y227" i="7"/>
  <c r="X227" i="7"/>
  <c r="W227" i="7"/>
  <c r="V227" i="7"/>
  <c r="U227" i="7"/>
  <c r="T227" i="7"/>
  <c r="S227" i="7"/>
  <c r="R227" i="7"/>
  <c r="Q227" i="7"/>
  <c r="P227" i="7"/>
  <c r="O227" i="7"/>
  <c r="N227" i="7"/>
  <c r="M227" i="7"/>
  <c r="L227" i="7"/>
  <c r="K227" i="7"/>
  <c r="J227" i="7"/>
  <c r="I227" i="7"/>
  <c r="H227" i="7"/>
  <c r="G227" i="7"/>
  <c r="F227" i="7"/>
  <c r="E227" i="7"/>
  <c r="D227" i="7"/>
  <c r="UG226" i="7"/>
  <c r="UE226" i="7"/>
  <c r="UD226" i="7"/>
  <c r="UC226" i="7"/>
  <c r="UB226" i="7"/>
  <c r="UA226" i="7"/>
  <c r="TZ226" i="7"/>
  <c r="TY226" i="7"/>
  <c r="TX226" i="7"/>
  <c r="TW226" i="7"/>
  <c r="TV226" i="7"/>
  <c r="TU226" i="7"/>
  <c r="TT226" i="7"/>
  <c r="TS226" i="7"/>
  <c r="TR226" i="7"/>
  <c r="TQ226" i="7"/>
  <c r="TP226" i="7"/>
  <c r="TO226" i="7"/>
  <c r="TN226" i="7"/>
  <c r="TM226" i="7"/>
  <c r="TL226" i="7"/>
  <c r="TK226" i="7"/>
  <c r="TH226" i="7"/>
  <c r="SW226" i="7"/>
  <c r="SV226" i="7"/>
  <c r="SU226" i="7"/>
  <c r="ST226" i="7"/>
  <c r="SS226" i="7"/>
  <c r="SR226" i="7"/>
  <c r="SQ226" i="7"/>
  <c r="SP226" i="7"/>
  <c r="SO226" i="7"/>
  <c r="SN226" i="7"/>
  <c r="SM226" i="7"/>
  <c r="SL226" i="7"/>
  <c r="SK226" i="7"/>
  <c r="SJ226" i="7"/>
  <c r="SI226" i="7"/>
  <c r="SH226" i="7"/>
  <c r="SG226" i="7"/>
  <c r="SF226" i="7"/>
  <c r="SE226" i="7"/>
  <c r="SD226" i="7"/>
  <c r="SC226" i="7"/>
  <c r="SB226" i="7"/>
  <c r="SA226" i="7"/>
  <c r="RZ226" i="7"/>
  <c r="RY226" i="7"/>
  <c r="RX226" i="7"/>
  <c r="RW226" i="7"/>
  <c r="RV226" i="7"/>
  <c r="RU226" i="7"/>
  <c r="RT226" i="7"/>
  <c r="RS226" i="7"/>
  <c r="RR226" i="7"/>
  <c r="RQ226" i="7"/>
  <c r="RP226" i="7"/>
  <c r="RO226" i="7"/>
  <c r="RN226" i="7"/>
  <c r="RM226" i="7"/>
  <c r="RL226" i="7"/>
  <c r="RK226" i="7"/>
  <c r="RJ226" i="7"/>
  <c r="RI226" i="7"/>
  <c r="RH226" i="7"/>
  <c r="RG226" i="7"/>
  <c r="RF226" i="7"/>
  <c r="RE226" i="7"/>
  <c r="RD226" i="7"/>
  <c r="RC226" i="7"/>
  <c r="RB226" i="7"/>
  <c r="RA226" i="7"/>
  <c r="QZ226" i="7"/>
  <c r="QY226" i="7"/>
  <c r="QX226" i="7"/>
  <c r="QW226" i="7"/>
  <c r="QV226" i="7"/>
  <c r="QU226" i="7"/>
  <c r="QT226" i="7"/>
  <c r="QS226" i="7"/>
  <c r="QR226" i="7"/>
  <c r="QQ226" i="7"/>
  <c r="QP226" i="7"/>
  <c r="QO226" i="7"/>
  <c r="QM226" i="7"/>
  <c r="QL226" i="7"/>
  <c r="QK226" i="7"/>
  <c r="QJ226" i="7"/>
  <c r="QI226" i="7"/>
  <c r="QH226" i="7"/>
  <c r="QG226" i="7"/>
  <c r="QF226" i="7"/>
  <c r="QE226" i="7"/>
  <c r="QD226" i="7"/>
  <c r="QC226" i="7"/>
  <c r="QB226" i="7"/>
  <c r="QA226" i="7"/>
  <c r="PZ226" i="7"/>
  <c r="PY226" i="7"/>
  <c r="PX226" i="7"/>
  <c r="PW226" i="7"/>
  <c r="PV226" i="7"/>
  <c r="PU226" i="7"/>
  <c r="PT226" i="7"/>
  <c r="PS226" i="7"/>
  <c r="PR226" i="7"/>
  <c r="PQ226" i="7"/>
  <c r="PP226" i="7"/>
  <c r="PO226" i="7"/>
  <c r="PN226" i="7"/>
  <c r="PM226" i="7"/>
  <c r="PL226" i="7"/>
  <c r="PK226" i="7"/>
  <c r="PJ226" i="7"/>
  <c r="PI226" i="7"/>
  <c r="PH226" i="7"/>
  <c r="PG226" i="7"/>
  <c r="PF226" i="7"/>
  <c r="PE226" i="7"/>
  <c r="PD226" i="7"/>
  <c r="PC226" i="7"/>
  <c r="PB226" i="7"/>
  <c r="PA226" i="7"/>
  <c r="OZ226" i="7"/>
  <c r="OY226" i="7"/>
  <c r="OX226" i="7"/>
  <c r="OW226" i="7"/>
  <c r="OV226" i="7"/>
  <c r="OU226" i="7"/>
  <c r="OT226" i="7"/>
  <c r="OS226" i="7"/>
  <c r="OR226" i="7"/>
  <c r="OQ226" i="7"/>
  <c r="OP226" i="7"/>
  <c r="OO226" i="7"/>
  <c r="ON226" i="7"/>
  <c r="OM226" i="7"/>
  <c r="OL226" i="7"/>
  <c r="OK226" i="7"/>
  <c r="OJ226" i="7"/>
  <c r="OI226" i="7"/>
  <c r="OH226" i="7"/>
  <c r="OG226" i="7"/>
  <c r="OF226" i="7"/>
  <c r="OE226" i="7"/>
  <c r="OD226" i="7"/>
  <c r="OC226" i="7"/>
  <c r="OB226" i="7"/>
  <c r="OA226" i="7"/>
  <c r="NZ226" i="7"/>
  <c r="NY226" i="7"/>
  <c r="NX226" i="7"/>
  <c r="NW226" i="7"/>
  <c r="NV226" i="7"/>
  <c r="NU226" i="7"/>
  <c r="NT226" i="7"/>
  <c r="NS226" i="7"/>
  <c r="NR226" i="7"/>
  <c r="NQ226" i="7"/>
  <c r="NP226" i="7"/>
  <c r="NO226" i="7"/>
  <c r="NN226" i="7"/>
  <c r="NM226" i="7"/>
  <c r="NH226" i="7"/>
  <c r="NK226" i="7"/>
  <c r="NJ226" i="7"/>
  <c r="NI226" i="7"/>
  <c r="NG226" i="7"/>
  <c r="NF226" i="7"/>
  <c r="NE226" i="7"/>
  <c r="ND226" i="7"/>
  <c r="NC226" i="7"/>
  <c r="NB226" i="7"/>
  <c r="NA226" i="7"/>
  <c r="MZ226" i="7"/>
  <c r="MY226" i="7"/>
  <c r="MX226" i="7"/>
  <c r="MW226" i="7"/>
  <c r="MV226" i="7"/>
  <c r="MU226" i="7"/>
  <c r="MT226" i="7"/>
  <c r="MS226" i="7"/>
  <c r="MR226" i="7"/>
  <c r="MQ226" i="7"/>
  <c r="MO226" i="7"/>
  <c r="MN226" i="7"/>
  <c r="MM226" i="7"/>
  <c r="ML226" i="7"/>
  <c r="MK226" i="7"/>
  <c r="MJ226" i="7"/>
  <c r="MI226" i="7"/>
  <c r="MH226" i="7"/>
  <c r="MG226" i="7"/>
  <c r="MF226" i="7"/>
  <c r="ME226" i="7"/>
  <c r="MD226" i="7"/>
  <c r="MC226" i="7"/>
  <c r="MB226" i="7"/>
  <c r="MA226" i="7"/>
  <c r="LZ226" i="7"/>
  <c r="LY226" i="7"/>
  <c r="LX226" i="7"/>
  <c r="LW226" i="7"/>
  <c r="LV226" i="7"/>
  <c r="LU226" i="7"/>
  <c r="LT226" i="7"/>
  <c r="LS226" i="7"/>
  <c r="LR226" i="7"/>
  <c r="LQ226" i="7"/>
  <c r="LP226" i="7"/>
  <c r="LO226" i="7"/>
  <c r="LN226" i="7"/>
  <c r="LM226" i="7"/>
  <c r="LL226" i="7"/>
  <c r="LK226" i="7"/>
  <c r="LJ226" i="7"/>
  <c r="LI226" i="7"/>
  <c r="LH226" i="7"/>
  <c r="LG226" i="7"/>
  <c r="LF226" i="7"/>
  <c r="LE226" i="7"/>
  <c r="LD226" i="7"/>
  <c r="LC226" i="7"/>
  <c r="LB226" i="7"/>
  <c r="LA226" i="7"/>
  <c r="KZ226" i="7"/>
  <c r="KY226" i="7"/>
  <c r="KX226" i="7"/>
  <c r="KW226" i="7"/>
  <c r="KV226" i="7"/>
  <c r="KU226" i="7"/>
  <c r="KT226" i="7"/>
  <c r="KS226" i="7"/>
  <c r="KR226" i="7"/>
  <c r="KQ226" i="7"/>
  <c r="KP226" i="7"/>
  <c r="KO226" i="7"/>
  <c r="KN226" i="7"/>
  <c r="KM226" i="7"/>
  <c r="KL226" i="7"/>
  <c r="KK226" i="7"/>
  <c r="KJ226" i="7"/>
  <c r="KI226" i="7"/>
  <c r="KH226" i="7"/>
  <c r="KG226" i="7"/>
  <c r="KF226" i="7"/>
  <c r="KE226" i="7"/>
  <c r="KD226" i="7"/>
  <c r="KC226" i="7"/>
  <c r="KB226" i="7"/>
  <c r="KA226" i="7"/>
  <c r="JZ226" i="7"/>
  <c r="JY226" i="7"/>
  <c r="JX226" i="7"/>
  <c r="JW226" i="7"/>
  <c r="JV226" i="7"/>
  <c r="JU226" i="7"/>
  <c r="JT226" i="7"/>
  <c r="JS226" i="7"/>
  <c r="JR226" i="7"/>
  <c r="JQ226" i="7"/>
  <c r="JP226" i="7"/>
  <c r="JO226" i="7"/>
  <c r="JN226" i="7"/>
  <c r="JM226" i="7"/>
  <c r="JI226" i="7"/>
  <c r="JH226" i="7"/>
  <c r="JG226" i="7"/>
  <c r="JF226" i="7"/>
  <c r="JE226" i="7"/>
  <c r="JD226" i="7"/>
  <c r="JC226" i="7"/>
  <c r="JB226" i="7"/>
  <c r="JA226" i="7"/>
  <c r="IZ226" i="7"/>
  <c r="IY226" i="7"/>
  <c r="IX226" i="7"/>
  <c r="IW226" i="7"/>
  <c r="IV226" i="7"/>
  <c r="IU226" i="7"/>
  <c r="IT226" i="7"/>
  <c r="IS226" i="7"/>
  <c r="IR226" i="7"/>
  <c r="IQ226" i="7"/>
  <c r="IP226" i="7"/>
  <c r="IO226" i="7"/>
  <c r="IN226" i="7"/>
  <c r="IM226" i="7"/>
  <c r="IL226" i="7"/>
  <c r="IJ226" i="7"/>
  <c r="II226" i="7"/>
  <c r="IH226" i="7"/>
  <c r="IG226" i="7"/>
  <c r="IF226" i="7"/>
  <c r="IE226" i="7"/>
  <c r="ID226" i="7"/>
  <c r="IC226" i="7"/>
  <c r="IB226" i="7"/>
  <c r="IA226" i="7"/>
  <c r="HZ226" i="7"/>
  <c r="HG226" i="7"/>
  <c r="HF226" i="7"/>
  <c r="HE226" i="7"/>
  <c r="HD226" i="7"/>
  <c r="HC226" i="7"/>
  <c r="HB226" i="7"/>
  <c r="HA226" i="7"/>
  <c r="HL226" i="7"/>
  <c r="HK226" i="7"/>
  <c r="HJ226" i="7"/>
  <c r="GZ226" i="7"/>
  <c r="GY226" i="7"/>
  <c r="GX226" i="7"/>
  <c r="GW226" i="7"/>
  <c r="GV226" i="7"/>
  <c r="GU226" i="7"/>
  <c r="GT226" i="7"/>
  <c r="GS226" i="7"/>
  <c r="GR226" i="7"/>
  <c r="GQ226" i="7"/>
  <c r="GP226" i="7"/>
  <c r="GO226" i="7"/>
  <c r="GN226" i="7"/>
  <c r="GM226" i="7"/>
  <c r="GL226" i="7"/>
  <c r="GK226" i="7"/>
  <c r="GJ226" i="7"/>
  <c r="GI226" i="7"/>
  <c r="GH226" i="7"/>
  <c r="GG226" i="7"/>
  <c r="GF226" i="7"/>
  <c r="GE226" i="7"/>
  <c r="GD226" i="7"/>
  <c r="GC226" i="7"/>
  <c r="GB226" i="7"/>
  <c r="GA226" i="7"/>
  <c r="FZ226" i="7"/>
  <c r="FY226" i="7"/>
  <c r="FX226" i="7"/>
  <c r="FW226" i="7"/>
  <c r="FV226" i="7"/>
  <c r="FU226" i="7"/>
  <c r="FT226" i="7"/>
  <c r="FS226" i="7"/>
  <c r="FR226" i="7"/>
  <c r="FQ226" i="7"/>
  <c r="FP226" i="7"/>
  <c r="FO226" i="7"/>
  <c r="FN226" i="7"/>
  <c r="FM226" i="7"/>
  <c r="FL226" i="7"/>
  <c r="FK226" i="7"/>
  <c r="FJ226" i="7"/>
  <c r="FI226" i="7"/>
  <c r="FH226" i="7"/>
  <c r="FG226" i="7"/>
  <c r="FF226" i="7"/>
  <c r="FE226" i="7"/>
  <c r="FD226" i="7"/>
  <c r="FC226" i="7"/>
  <c r="FB226" i="7"/>
  <c r="FA226" i="7"/>
  <c r="EZ226" i="7"/>
  <c r="EY226" i="7"/>
  <c r="EX226" i="7"/>
  <c r="EW226" i="7"/>
  <c r="EV226" i="7"/>
  <c r="EU226" i="7"/>
  <c r="ET226" i="7"/>
  <c r="ES226" i="7"/>
  <c r="ER226" i="7"/>
  <c r="EQ226" i="7"/>
  <c r="EP226" i="7"/>
  <c r="EO226" i="7"/>
  <c r="EN226" i="7"/>
  <c r="EM226" i="7"/>
  <c r="EL226" i="7"/>
  <c r="EK226" i="7"/>
  <c r="EJ226" i="7"/>
  <c r="EI226" i="7"/>
  <c r="EH226" i="7"/>
  <c r="EG226" i="7"/>
  <c r="EF226" i="7"/>
  <c r="EE226" i="7"/>
  <c r="ED226" i="7"/>
  <c r="EC226" i="7"/>
  <c r="EB226" i="7"/>
  <c r="EA226" i="7"/>
  <c r="DZ226" i="7"/>
  <c r="DY226" i="7"/>
  <c r="DX226" i="7"/>
  <c r="DW226" i="7"/>
  <c r="DV226" i="7"/>
  <c r="DU226" i="7"/>
  <c r="DT226" i="7"/>
  <c r="DS226" i="7"/>
  <c r="DR226" i="7"/>
  <c r="DQ226" i="7"/>
  <c r="DP226" i="7"/>
  <c r="DO226" i="7"/>
  <c r="DN226" i="7"/>
  <c r="DM226" i="7"/>
  <c r="DL226" i="7"/>
  <c r="DK226" i="7"/>
  <c r="DJ226" i="7"/>
  <c r="DI226" i="7"/>
  <c r="DH226" i="7"/>
  <c r="DG226" i="7"/>
  <c r="DF226" i="7"/>
  <c r="DE226" i="7"/>
  <c r="DD226" i="7"/>
  <c r="DC226" i="7"/>
  <c r="DB226" i="7"/>
  <c r="DA226" i="7"/>
  <c r="CZ226" i="7"/>
  <c r="CY226" i="7"/>
  <c r="CX226" i="7"/>
  <c r="CW226" i="7"/>
  <c r="CV226" i="7"/>
  <c r="CU226" i="7"/>
  <c r="CT226" i="7"/>
  <c r="CS226" i="7"/>
  <c r="HT226" i="7"/>
  <c r="HS226" i="7"/>
  <c r="HR226" i="7"/>
  <c r="HQ226" i="7"/>
  <c r="HP226" i="7"/>
  <c r="CP226" i="7"/>
  <c r="CO226" i="7"/>
  <c r="CN226" i="7"/>
  <c r="CM226" i="7"/>
  <c r="CL226" i="7"/>
  <c r="CK226" i="7"/>
  <c r="CJ226" i="7"/>
  <c r="CI226" i="7"/>
  <c r="CH226" i="7"/>
  <c r="CG226" i="7"/>
  <c r="CF226" i="7"/>
  <c r="CE226" i="7"/>
  <c r="CD226" i="7"/>
  <c r="CC226" i="7"/>
  <c r="CB226" i="7"/>
  <c r="BZ226" i="7"/>
  <c r="BY226" i="7"/>
  <c r="BX226" i="7"/>
  <c r="BW226" i="7"/>
  <c r="BV226" i="7"/>
  <c r="BU226" i="7"/>
  <c r="BT226" i="7"/>
  <c r="BS226" i="7"/>
  <c r="BR226" i="7"/>
  <c r="BQ226" i="7"/>
  <c r="BP226" i="7"/>
  <c r="BO226" i="7"/>
  <c r="BN226" i="7"/>
  <c r="BM226" i="7"/>
  <c r="BL226" i="7"/>
  <c r="BK226" i="7"/>
  <c r="BJ226" i="7"/>
  <c r="BI226" i="7"/>
  <c r="BH226" i="7"/>
  <c r="BG226" i="7"/>
  <c r="BF226" i="7"/>
  <c r="BE226" i="7"/>
  <c r="BD226" i="7"/>
  <c r="AU226" i="7"/>
  <c r="AT226" i="7"/>
  <c r="AS226" i="7"/>
  <c r="AR226" i="7"/>
  <c r="AQ226" i="7"/>
  <c r="AP226" i="7"/>
  <c r="AO226" i="7"/>
  <c r="AN226" i="7"/>
  <c r="AM226" i="7"/>
  <c r="AL226" i="7"/>
  <c r="AK226" i="7"/>
  <c r="AJ226" i="7"/>
  <c r="AI226" i="7"/>
  <c r="AH226" i="7"/>
  <c r="AG226" i="7"/>
  <c r="AF226" i="7"/>
  <c r="AE226" i="7"/>
  <c r="AD226" i="7"/>
  <c r="AC226" i="7"/>
  <c r="AB226" i="7"/>
  <c r="AA226" i="7"/>
  <c r="Z226" i="7"/>
  <c r="Y226" i="7"/>
  <c r="X226" i="7"/>
  <c r="W226" i="7"/>
  <c r="V226" i="7"/>
  <c r="U226" i="7"/>
  <c r="T226" i="7"/>
  <c r="S226" i="7"/>
  <c r="R226" i="7"/>
  <c r="Q226" i="7"/>
  <c r="P226" i="7"/>
  <c r="O226" i="7"/>
  <c r="N226" i="7"/>
  <c r="M226" i="7"/>
  <c r="L226" i="7"/>
  <c r="K226" i="7"/>
  <c r="J226" i="7"/>
  <c r="I226" i="7"/>
  <c r="H226" i="7"/>
  <c r="G226" i="7"/>
  <c r="F226" i="7"/>
  <c r="E226" i="7"/>
  <c r="D226" i="7"/>
  <c r="UE225" i="7"/>
  <c r="UD225" i="7"/>
  <c r="UC225" i="7"/>
  <c r="UB225" i="7"/>
  <c r="UA225" i="7"/>
  <c r="TZ225" i="7"/>
  <c r="TY225" i="7"/>
  <c r="TX225" i="7"/>
  <c r="TW225" i="7"/>
  <c r="TV225" i="7"/>
  <c r="TU225" i="7"/>
  <c r="TT225" i="7"/>
  <c r="TS225" i="7"/>
  <c r="TR225" i="7"/>
  <c r="TQ225" i="7"/>
  <c r="TP225" i="7"/>
  <c r="TO225" i="7"/>
  <c r="TN225" i="7"/>
  <c r="TM225" i="7"/>
  <c r="TL225" i="7"/>
  <c r="TK225" i="7"/>
  <c r="TH225" i="7"/>
  <c r="SW225" i="7"/>
  <c r="SV225" i="7"/>
  <c r="SU225" i="7"/>
  <c r="ST225" i="7"/>
  <c r="SS225" i="7"/>
  <c r="SR225" i="7"/>
  <c r="SQ225" i="7"/>
  <c r="SP225" i="7"/>
  <c r="SO225" i="7"/>
  <c r="SN225" i="7"/>
  <c r="SM225" i="7"/>
  <c r="SL225" i="7"/>
  <c r="SK225" i="7"/>
  <c r="SJ225" i="7"/>
  <c r="SI225" i="7"/>
  <c r="SH225" i="7"/>
  <c r="SG225" i="7"/>
  <c r="SF225" i="7"/>
  <c r="SE225" i="7"/>
  <c r="SD225" i="7"/>
  <c r="SC225" i="7"/>
  <c r="SB225" i="7"/>
  <c r="SA225" i="7"/>
  <c r="RZ225" i="7"/>
  <c r="RY225" i="7"/>
  <c r="RX225" i="7"/>
  <c r="RW225" i="7"/>
  <c r="RV225" i="7"/>
  <c r="RU225" i="7"/>
  <c r="RT225" i="7"/>
  <c r="RS225" i="7"/>
  <c r="RR225" i="7"/>
  <c r="RQ225" i="7"/>
  <c r="RP225" i="7"/>
  <c r="RO225" i="7"/>
  <c r="RN225" i="7"/>
  <c r="RM225" i="7"/>
  <c r="RL225" i="7"/>
  <c r="RK225" i="7"/>
  <c r="RJ225" i="7"/>
  <c r="RI225" i="7"/>
  <c r="RH225" i="7"/>
  <c r="RG225" i="7"/>
  <c r="RF225" i="7"/>
  <c r="RE225" i="7"/>
  <c r="RD225" i="7"/>
  <c r="RC225" i="7"/>
  <c r="RB225" i="7"/>
  <c r="RA225" i="7"/>
  <c r="QZ225" i="7"/>
  <c r="QY225" i="7"/>
  <c r="QX225" i="7"/>
  <c r="QW225" i="7"/>
  <c r="QV225" i="7"/>
  <c r="QU225" i="7"/>
  <c r="QT225" i="7"/>
  <c r="QS225" i="7"/>
  <c r="QR225" i="7"/>
  <c r="QQ225" i="7"/>
  <c r="QP225" i="7"/>
  <c r="QO225" i="7"/>
  <c r="QM225" i="7"/>
  <c r="QL225" i="7"/>
  <c r="QK225" i="7"/>
  <c r="QJ225" i="7"/>
  <c r="QI225" i="7"/>
  <c r="QH225" i="7"/>
  <c r="QG225" i="7"/>
  <c r="QF225" i="7"/>
  <c r="QE225" i="7"/>
  <c r="QD225" i="7"/>
  <c r="QC225" i="7"/>
  <c r="QB225" i="7"/>
  <c r="QA225" i="7"/>
  <c r="PZ225" i="7"/>
  <c r="PY225" i="7"/>
  <c r="PX225" i="7"/>
  <c r="PW225" i="7"/>
  <c r="PV225" i="7"/>
  <c r="PU225" i="7"/>
  <c r="PT225" i="7"/>
  <c r="PS225" i="7"/>
  <c r="PR225" i="7"/>
  <c r="PQ225" i="7"/>
  <c r="PP225" i="7"/>
  <c r="PO225" i="7"/>
  <c r="PN225" i="7"/>
  <c r="PM225" i="7"/>
  <c r="PL225" i="7"/>
  <c r="PK225" i="7"/>
  <c r="PJ225" i="7"/>
  <c r="PI225" i="7"/>
  <c r="PH225" i="7"/>
  <c r="PG225" i="7"/>
  <c r="PF225" i="7"/>
  <c r="PE225" i="7"/>
  <c r="PD225" i="7"/>
  <c r="PC225" i="7"/>
  <c r="PB225" i="7"/>
  <c r="PA225" i="7"/>
  <c r="OZ225" i="7"/>
  <c r="OY225" i="7"/>
  <c r="OX225" i="7"/>
  <c r="OW225" i="7"/>
  <c r="OV225" i="7"/>
  <c r="OU225" i="7"/>
  <c r="OT225" i="7"/>
  <c r="OS225" i="7"/>
  <c r="OR225" i="7"/>
  <c r="OQ225" i="7"/>
  <c r="OP225" i="7"/>
  <c r="OO225" i="7"/>
  <c r="ON225" i="7"/>
  <c r="OM225" i="7"/>
  <c r="OL225" i="7"/>
  <c r="OK225" i="7"/>
  <c r="OJ225" i="7"/>
  <c r="OI225" i="7"/>
  <c r="OH225" i="7"/>
  <c r="OG225" i="7"/>
  <c r="OF225" i="7"/>
  <c r="OE225" i="7"/>
  <c r="OD225" i="7"/>
  <c r="OC225" i="7"/>
  <c r="OB225" i="7"/>
  <c r="OA225" i="7"/>
  <c r="NZ225" i="7"/>
  <c r="NY225" i="7"/>
  <c r="NX225" i="7"/>
  <c r="NW225" i="7"/>
  <c r="NV225" i="7"/>
  <c r="NU225" i="7"/>
  <c r="NT225" i="7"/>
  <c r="NS225" i="7"/>
  <c r="NR225" i="7"/>
  <c r="NQ225" i="7"/>
  <c r="NP225" i="7"/>
  <c r="NO225" i="7"/>
  <c r="NN225" i="7"/>
  <c r="NM225" i="7"/>
  <c r="NH225" i="7"/>
  <c r="NK225" i="7"/>
  <c r="NJ225" i="7"/>
  <c r="NI225" i="7"/>
  <c r="NG225" i="7"/>
  <c r="NF225" i="7"/>
  <c r="NE225" i="7"/>
  <c r="ND225" i="7"/>
  <c r="NC225" i="7"/>
  <c r="NB225" i="7"/>
  <c r="NA225" i="7"/>
  <c r="MZ225" i="7"/>
  <c r="MY225" i="7"/>
  <c r="MX225" i="7"/>
  <c r="MW225" i="7"/>
  <c r="MV225" i="7"/>
  <c r="MU225" i="7"/>
  <c r="MT225" i="7"/>
  <c r="MS225" i="7"/>
  <c r="MR225" i="7"/>
  <c r="MQ225" i="7"/>
  <c r="MO225" i="7"/>
  <c r="MN225" i="7"/>
  <c r="MM225" i="7"/>
  <c r="ML225" i="7"/>
  <c r="MK225" i="7"/>
  <c r="MJ225" i="7"/>
  <c r="MI225" i="7"/>
  <c r="MH225" i="7"/>
  <c r="MG225" i="7"/>
  <c r="MF225" i="7"/>
  <c r="ME225" i="7"/>
  <c r="MD225" i="7"/>
  <c r="MC225" i="7"/>
  <c r="MB225" i="7"/>
  <c r="MA225" i="7"/>
  <c r="LZ225" i="7"/>
  <c r="LY225" i="7"/>
  <c r="LX225" i="7"/>
  <c r="LW225" i="7"/>
  <c r="LV225" i="7"/>
  <c r="LU225" i="7"/>
  <c r="LT225" i="7"/>
  <c r="LS225" i="7"/>
  <c r="LR225" i="7"/>
  <c r="LQ225" i="7"/>
  <c r="LP225" i="7"/>
  <c r="LO225" i="7"/>
  <c r="LN225" i="7"/>
  <c r="LM225" i="7"/>
  <c r="LL225" i="7"/>
  <c r="LK225" i="7"/>
  <c r="LJ225" i="7"/>
  <c r="LI225" i="7"/>
  <c r="LH225" i="7"/>
  <c r="LG225" i="7"/>
  <c r="LF225" i="7"/>
  <c r="LE225" i="7"/>
  <c r="LD225" i="7"/>
  <c r="LC225" i="7"/>
  <c r="LB225" i="7"/>
  <c r="LA225" i="7"/>
  <c r="KZ225" i="7"/>
  <c r="KY225" i="7"/>
  <c r="KX225" i="7"/>
  <c r="KW225" i="7"/>
  <c r="KV225" i="7"/>
  <c r="KU225" i="7"/>
  <c r="KT225" i="7"/>
  <c r="KS225" i="7"/>
  <c r="KR225" i="7"/>
  <c r="KQ225" i="7"/>
  <c r="KP225" i="7"/>
  <c r="KO225" i="7"/>
  <c r="KN225" i="7"/>
  <c r="KM225" i="7"/>
  <c r="KL225" i="7"/>
  <c r="KK225" i="7"/>
  <c r="KJ225" i="7"/>
  <c r="KI225" i="7"/>
  <c r="KH225" i="7"/>
  <c r="KG225" i="7"/>
  <c r="KF225" i="7"/>
  <c r="KE225" i="7"/>
  <c r="KD225" i="7"/>
  <c r="KC225" i="7"/>
  <c r="KB225" i="7"/>
  <c r="KA225" i="7"/>
  <c r="JZ225" i="7"/>
  <c r="JY225" i="7"/>
  <c r="JX225" i="7"/>
  <c r="JW225" i="7"/>
  <c r="JV225" i="7"/>
  <c r="JU225" i="7"/>
  <c r="JT225" i="7"/>
  <c r="JS225" i="7"/>
  <c r="JR225" i="7"/>
  <c r="JQ225" i="7"/>
  <c r="JP225" i="7"/>
  <c r="JO225" i="7"/>
  <c r="JN225" i="7"/>
  <c r="JM225" i="7"/>
  <c r="JI225" i="7"/>
  <c r="JH225" i="7"/>
  <c r="JG225" i="7"/>
  <c r="JF225" i="7"/>
  <c r="JE225" i="7"/>
  <c r="JD225" i="7"/>
  <c r="JC225" i="7"/>
  <c r="JB225" i="7"/>
  <c r="JA225" i="7"/>
  <c r="IZ225" i="7"/>
  <c r="IY225" i="7"/>
  <c r="IX225" i="7"/>
  <c r="IW225" i="7"/>
  <c r="IV225" i="7"/>
  <c r="IU225" i="7"/>
  <c r="IT225" i="7"/>
  <c r="IS225" i="7"/>
  <c r="IR225" i="7"/>
  <c r="IQ225" i="7"/>
  <c r="IP225" i="7"/>
  <c r="IO225" i="7"/>
  <c r="IN225" i="7"/>
  <c r="IM225" i="7"/>
  <c r="IL225" i="7"/>
  <c r="IJ225" i="7"/>
  <c r="II225" i="7"/>
  <c r="IH225" i="7"/>
  <c r="IG225" i="7"/>
  <c r="IF225" i="7"/>
  <c r="IE225" i="7"/>
  <c r="ID225" i="7"/>
  <c r="IC225" i="7"/>
  <c r="IB225" i="7"/>
  <c r="IA225" i="7"/>
  <c r="HZ225" i="7"/>
  <c r="HG225" i="7"/>
  <c r="HF225" i="7"/>
  <c r="HE225" i="7"/>
  <c r="HD225" i="7"/>
  <c r="HC225" i="7"/>
  <c r="HB225" i="7"/>
  <c r="HA225" i="7"/>
  <c r="HL225" i="7"/>
  <c r="HK225" i="7"/>
  <c r="HJ225" i="7"/>
  <c r="GZ225" i="7"/>
  <c r="GY225" i="7"/>
  <c r="GX225" i="7"/>
  <c r="GW225" i="7"/>
  <c r="GV225" i="7"/>
  <c r="GU225" i="7"/>
  <c r="GT225" i="7"/>
  <c r="GS225" i="7"/>
  <c r="GR225" i="7"/>
  <c r="GQ225" i="7"/>
  <c r="GP225" i="7"/>
  <c r="GO225" i="7"/>
  <c r="GN225" i="7"/>
  <c r="GM225" i="7"/>
  <c r="GL225" i="7"/>
  <c r="GK225" i="7"/>
  <c r="GJ225" i="7"/>
  <c r="GI225" i="7"/>
  <c r="GH225" i="7"/>
  <c r="GG225" i="7"/>
  <c r="GF225" i="7"/>
  <c r="GE225" i="7"/>
  <c r="GD225" i="7"/>
  <c r="GC225" i="7"/>
  <c r="GB225" i="7"/>
  <c r="GA225" i="7"/>
  <c r="FZ225" i="7"/>
  <c r="FY225" i="7"/>
  <c r="FX225" i="7"/>
  <c r="FW225" i="7"/>
  <c r="FV225" i="7"/>
  <c r="FU225" i="7"/>
  <c r="FT225" i="7"/>
  <c r="FS225" i="7"/>
  <c r="FR225" i="7"/>
  <c r="FQ225" i="7"/>
  <c r="FP225" i="7"/>
  <c r="FO225" i="7"/>
  <c r="FN225" i="7"/>
  <c r="FM225" i="7"/>
  <c r="FL225" i="7"/>
  <c r="FK225" i="7"/>
  <c r="FJ225" i="7"/>
  <c r="FI225" i="7"/>
  <c r="FH225" i="7"/>
  <c r="FG225" i="7"/>
  <c r="FF225" i="7"/>
  <c r="FE225" i="7"/>
  <c r="FD225" i="7"/>
  <c r="FC225" i="7"/>
  <c r="FB225" i="7"/>
  <c r="FA225" i="7"/>
  <c r="EZ225" i="7"/>
  <c r="EY225" i="7"/>
  <c r="EX225" i="7"/>
  <c r="EW225" i="7"/>
  <c r="EV225" i="7"/>
  <c r="EU225" i="7"/>
  <c r="ET225" i="7"/>
  <c r="ES225" i="7"/>
  <c r="ER225" i="7"/>
  <c r="EQ225" i="7"/>
  <c r="EP225" i="7"/>
  <c r="EO225" i="7"/>
  <c r="EN225" i="7"/>
  <c r="EM225" i="7"/>
  <c r="EL225" i="7"/>
  <c r="EK225" i="7"/>
  <c r="EJ225" i="7"/>
  <c r="EI225" i="7"/>
  <c r="EH225" i="7"/>
  <c r="EG225" i="7"/>
  <c r="EF225" i="7"/>
  <c r="EE225" i="7"/>
  <c r="ED225" i="7"/>
  <c r="EC225" i="7"/>
  <c r="EB225" i="7"/>
  <c r="EA225" i="7"/>
  <c r="DZ225" i="7"/>
  <c r="DY225" i="7"/>
  <c r="DX225" i="7"/>
  <c r="DW225" i="7"/>
  <c r="DV225" i="7"/>
  <c r="DU225" i="7"/>
  <c r="DT225" i="7"/>
  <c r="DS225" i="7"/>
  <c r="DR225" i="7"/>
  <c r="DQ225" i="7"/>
  <c r="DP225" i="7"/>
  <c r="DO225" i="7"/>
  <c r="DN225" i="7"/>
  <c r="DM225" i="7"/>
  <c r="DL225" i="7"/>
  <c r="DK225" i="7"/>
  <c r="DJ225" i="7"/>
  <c r="DI225" i="7"/>
  <c r="DH225" i="7"/>
  <c r="DG225" i="7"/>
  <c r="DF225" i="7"/>
  <c r="DE225" i="7"/>
  <c r="DD225" i="7"/>
  <c r="DC225" i="7"/>
  <c r="DB225" i="7"/>
  <c r="DA225" i="7"/>
  <c r="CZ225" i="7"/>
  <c r="CY225" i="7"/>
  <c r="CX225" i="7"/>
  <c r="CW225" i="7"/>
  <c r="CV225" i="7"/>
  <c r="CU225" i="7"/>
  <c r="CT225" i="7"/>
  <c r="CS225" i="7"/>
  <c r="HT225" i="7"/>
  <c r="HS225" i="7"/>
  <c r="HR225" i="7"/>
  <c r="HQ225" i="7"/>
  <c r="HP225" i="7"/>
  <c r="CP225" i="7"/>
  <c r="CO225" i="7"/>
  <c r="CN225" i="7"/>
  <c r="CM225" i="7"/>
  <c r="CL225" i="7"/>
  <c r="CK225" i="7"/>
  <c r="CJ225" i="7"/>
  <c r="CI225" i="7"/>
  <c r="CH225" i="7"/>
  <c r="CG225" i="7"/>
  <c r="CF225" i="7"/>
  <c r="CE225" i="7"/>
  <c r="CD225" i="7"/>
  <c r="CC225" i="7"/>
  <c r="CB225" i="7"/>
  <c r="BZ225" i="7"/>
  <c r="BY225" i="7"/>
  <c r="BX225" i="7"/>
  <c r="BW225" i="7"/>
  <c r="BV225" i="7"/>
  <c r="BU225" i="7"/>
  <c r="BT225" i="7"/>
  <c r="BS225" i="7"/>
  <c r="BR225" i="7"/>
  <c r="BQ225" i="7"/>
  <c r="BP225" i="7"/>
  <c r="BO225" i="7"/>
  <c r="BN225" i="7"/>
  <c r="BM225" i="7"/>
  <c r="BL225" i="7"/>
  <c r="BK225" i="7"/>
  <c r="BJ225" i="7"/>
  <c r="BI225" i="7"/>
  <c r="BH225" i="7"/>
  <c r="BG225" i="7"/>
  <c r="BF225" i="7"/>
  <c r="BE225" i="7"/>
  <c r="BD225" i="7"/>
  <c r="AU225" i="7"/>
  <c r="AT225" i="7"/>
  <c r="AS225" i="7"/>
  <c r="AR225" i="7"/>
  <c r="AQ225" i="7"/>
  <c r="AP225" i="7"/>
  <c r="AO225" i="7"/>
  <c r="AN225" i="7"/>
  <c r="AM225" i="7"/>
  <c r="AL225" i="7"/>
  <c r="AK225" i="7"/>
  <c r="AJ225" i="7"/>
  <c r="AI225" i="7"/>
  <c r="AH225" i="7"/>
  <c r="AG225" i="7"/>
  <c r="AF225" i="7"/>
  <c r="AE225" i="7"/>
  <c r="AD225" i="7"/>
  <c r="AC225" i="7"/>
  <c r="AB225" i="7"/>
  <c r="AA225" i="7"/>
  <c r="Z225" i="7"/>
  <c r="Y225" i="7"/>
  <c r="X225" i="7"/>
  <c r="W225" i="7"/>
  <c r="V225" i="7"/>
  <c r="U225" i="7"/>
  <c r="T225" i="7"/>
  <c r="S225" i="7"/>
  <c r="R225" i="7"/>
  <c r="Q225" i="7"/>
  <c r="P225" i="7"/>
  <c r="O225" i="7"/>
  <c r="N225" i="7"/>
  <c r="M225" i="7"/>
  <c r="L225" i="7"/>
  <c r="K225" i="7"/>
  <c r="J225" i="7"/>
  <c r="I225" i="7"/>
  <c r="H225" i="7"/>
  <c r="G225" i="7"/>
  <c r="F225" i="7"/>
  <c r="E225" i="7"/>
  <c r="D225" i="7"/>
  <c r="UE224" i="7"/>
  <c r="UD224" i="7"/>
  <c r="UC224" i="7"/>
  <c r="UB224" i="7"/>
  <c r="UA224" i="7"/>
  <c r="TZ224" i="7"/>
  <c r="TY224" i="7"/>
  <c r="TX224" i="7"/>
  <c r="TW224" i="7"/>
  <c r="TV224" i="7"/>
  <c r="TU224" i="7"/>
  <c r="TT224" i="7"/>
  <c r="TS224" i="7"/>
  <c r="TR224" i="7"/>
  <c r="TQ224" i="7"/>
  <c r="TP224" i="7"/>
  <c r="TO224" i="7"/>
  <c r="TN224" i="7"/>
  <c r="TM224" i="7"/>
  <c r="TL224" i="7"/>
  <c r="TK224" i="7"/>
  <c r="TH224" i="7"/>
  <c r="SW224" i="7"/>
  <c r="SV224" i="7"/>
  <c r="SU224" i="7"/>
  <c r="ST224" i="7"/>
  <c r="SS224" i="7"/>
  <c r="SR224" i="7"/>
  <c r="SQ224" i="7"/>
  <c r="SP224" i="7"/>
  <c r="SO224" i="7"/>
  <c r="SN224" i="7"/>
  <c r="SM224" i="7"/>
  <c r="SL224" i="7"/>
  <c r="SK224" i="7"/>
  <c r="SJ224" i="7"/>
  <c r="SI224" i="7"/>
  <c r="SH224" i="7"/>
  <c r="SG224" i="7"/>
  <c r="SF224" i="7"/>
  <c r="SE224" i="7"/>
  <c r="SD224" i="7"/>
  <c r="SC224" i="7"/>
  <c r="SB224" i="7"/>
  <c r="SA224" i="7"/>
  <c r="RZ224" i="7"/>
  <c r="RY224" i="7"/>
  <c r="RX224" i="7"/>
  <c r="RW224" i="7"/>
  <c r="RV224" i="7"/>
  <c r="RU224" i="7"/>
  <c r="RT224" i="7"/>
  <c r="RS224" i="7"/>
  <c r="RR224" i="7"/>
  <c r="RQ224" i="7"/>
  <c r="RP224" i="7"/>
  <c r="RO224" i="7"/>
  <c r="RN224" i="7"/>
  <c r="RM224" i="7"/>
  <c r="RL224" i="7"/>
  <c r="RK224" i="7"/>
  <c r="RJ224" i="7"/>
  <c r="RI224" i="7"/>
  <c r="RH224" i="7"/>
  <c r="RG224" i="7"/>
  <c r="RF224" i="7"/>
  <c r="RE224" i="7"/>
  <c r="RD224" i="7"/>
  <c r="RC224" i="7"/>
  <c r="RB224" i="7"/>
  <c r="RA224" i="7"/>
  <c r="QZ224" i="7"/>
  <c r="QY224" i="7"/>
  <c r="QX224" i="7"/>
  <c r="QW224" i="7"/>
  <c r="QV224" i="7"/>
  <c r="QU224" i="7"/>
  <c r="QT224" i="7"/>
  <c r="QS224" i="7"/>
  <c r="QR224" i="7"/>
  <c r="QQ224" i="7"/>
  <c r="QM224" i="7"/>
  <c r="QL224" i="7"/>
  <c r="QK224" i="7"/>
  <c r="QJ224" i="7"/>
  <c r="QI224" i="7"/>
  <c r="QH224" i="7"/>
  <c r="QG224" i="7"/>
  <c r="QF224" i="7"/>
  <c r="QE224" i="7"/>
  <c r="QD224" i="7"/>
  <c r="QC224" i="7"/>
  <c r="QB224" i="7"/>
  <c r="QA224" i="7"/>
  <c r="PZ224" i="7"/>
  <c r="PY224" i="7"/>
  <c r="PX224" i="7"/>
  <c r="PW224" i="7"/>
  <c r="PV224" i="7"/>
  <c r="PU224" i="7"/>
  <c r="PS224" i="7"/>
  <c r="PR224" i="7"/>
  <c r="PQ224" i="7"/>
  <c r="PP224" i="7"/>
  <c r="PO224" i="7"/>
  <c r="PN224" i="7"/>
  <c r="PM224" i="7"/>
  <c r="PL224" i="7"/>
  <c r="PK224" i="7"/>
  <c r="PJ224" i="7"/>
  <c r="PI224" i="7"/>
  <c r="PH224" i="7"/>
  <c r="PG224" i="7"/>
  <c r="PF224" i="7"/>
  <c r="PE224" i="7"/>
  <c r="PD224" i="7"/>
  <c r="PC224" i="7"/>
  <c r="PB224" i="7"/>
  <c r="PA224" i="7"/>
  <c r="OZ224" i="7"/>
  <c r="OY224" i="7"/>
  <c r="OX224" i="7"/>
  <c r="OW224" i="7"/>
  <c r="OV224" i="7"/>
  <c r="OU224" i="7"/>
  <c r="OT224" i="7"/>
  <c r="OS224" i="7"/>
  <c r="OR224" i="7"/>
  <c r="OQ224" i="7"/>
  <c r="OP224" i="7"/>
  <c r="OO224" i="7"/>
  <c r="ON224" i="7"/>
  <c r="OM224" i="7"/>
  <c r="OL224" i="7"/>
  <c r="OK224" i="7"/>
  <c r="OJ224" i="7"/>
  <c r="OI224" i="7"/>
  <c r="OH224" i="7"/>
  <c r="OG224" i="7"/>
  <c r="OF224" i="7"/>
  <c r="OE224" i="7"/>
  <c r="OD224" i="7"/>
  <c r="OC224" i="7"/>
  <c r="OB224" i="7"/>
  <c r="OA224" i="7"/>
  <c r="NZ224" i="7"/>
  <c r="NY224" i="7"/>
  <c r="NX224" i="7"/>
  <c r="NW224" i="7"/>
  <c r="NV224" i="7"/>
  <c r="NU224" i="7"/>
  <c r="NT224" i="7"/>
  <c r="NS224" i="7"/>
  <c r="NR224" i="7"/>
  <c r="NQ224" i="7"/>
  <c r="NP224" i="7"/>
  <c r="NO224" i="7"/>
  <c r="NN224" i="7"/>
  <c r="NM224" i="7"/>
  <c r="NH224" i="7"/>
  <c r="NK224" i="7"/>
  <c r="NJ224" i="7"/>
  <c r="NI224" i="7"/>
  <c r="NG224" i="7"/>
  <c r="NF224" i="7"/>
  <c r="NE224" i="7"/>
  <c r="NC224" i="7"/>
  <c r="NB224" i="7"/>
  <c r="MZ224" i="7"/>
  <c r="MY224" i="7"/>
  <c r="MX224" i="7"/>
  <c r="MW224" i="7"/>
  <c r="MV224" i="7"/>
  <c r="MU224" i="7"/>
  <c r="MT224" i="7"/>
  <c r="MR224" i="7"/>
  <c r="MQ224" i="7"/>
  <c r="MO224" i="7"/>
  <c r="MN224" i="7"/>
  <c r="MM224" i="7"/>
  <c r="ML224" i="7"/>
  <c r="MK224" i="7"/>
  <c r="MJ224" i="7"/>
  <c r="MI224" i="7"/>
  <c r="MH224" i="7"/>
  <c r="MG224" i="7"/>
  <c r="MF224" i="7"/>
  <c r="ME224" i="7"/>
  <c r="MD224" i="7"/>
  <c r="MC224" i="7"/>
  <c r="MB224" i="7"/>
  <c r="MA224" i="7"/>
  <c r="LZ224" i="7"/>
  <c r="LY224" i="7"/>
  <c r="LX224" i="7"/>
  <c r="LW224" i="7"/>
  <c r="LV224" i="7"/>
  <c r="LU224" i="7"/>
  <c r="LT224" i="7"/>
  <c r="LS224" i="7"/>
  <c r="LR224" i="7"/>
  <c r="LQ224" i="7"/>
  <c r="LP224" i="7"/>
  <c r="LO224" i="7"/>
  <c r="LN224" i="7"/>
  <c r="LM224" i="7"/>
  <c r="LL224" i="7"/>
  <c r="LK224" i="7"/>
  <c r="LJ224" i="7"/>
  <c r="LI224" i="7"/>
  <c r="LH224" i="7"/>
  <c r="LG224" i="7"/>
  <c r="LF224" i="7"/>
  <c r="LE224" i="7"/>
  <c r="LD224" i="7"/>
  <c r="LC224" i="7"/>
  <c r="LB224" i="7"/>
  <c r="LA224" i="7"/>
  <c r="KZ224" i="7"/>
  <c r="KY224" i="7"/>
  <c r="KX224" i="7"/>
  <c r="KW224" i="7"/>
  <c r="KV224" i="7"/>
  <c r="KU224" i="7"/>
  <c r="KT224" i="7"/>
  <c r="KS224" i="7"/>
  <c r="KR224" i="7"/>
  <c r="KQ224" i="7"/>
  <c r="KP224" i="7"/>
  <c r="KO224" i="7"/>
  <c r="KN224" i="7"/>
  <c r="KM224" i="7"/>
  <c r="KL224" i="7"/>
  <c r="KK224" i="7"/>
  <c r="KJ224" i="7"/>
  <c r="KI224" i="7"/>
  <c r="KH224" i="7"/>
  <c r="KG224" i="7"/>
  <c r="KF224" i="7"/>
  <c r="KE224" i="7"/>
  <c r="KD224" i="7"/>
  <c r="KC224" i="7"/>
  <c r="KB224" i="7"/>
  <c r="KA224" i="7"/>
  <c r="JZ224" i="7"/>
  <c r="JY224" i="7"/>
  <c r="JX224" i="7"/>
  <c r="JW224" i="7"/>
  <c r="JV224" i="7"/>
  <c r="JU224" i="7"/>
  <c r="JT224" i="7"/>
  <c r="JS224" i="7"/>
  <c r="JR224" i="7"/>
  <c r="JQ224" i="7"/>
  <c r="JP224" i="7"/>
  <c r="JO224" i="7"/>
  <c r="JN224" i="7"/>
  <c r="JM224" i="7"/>
  <c r="JI224" i="7"/>
  <c r="JH224" i="7"/>
  <c r="JG224" i="7"/>
  <c r="JF224" i="7"/>
  <c r="JE224" i="7"/>
  <c r="JD224" i="7"/>
  <c r="JC224" i="7"/>
  <c r="JB224" i="7"/>
  <c r="JA224" i="7"/>
  <c r="IZ224" i="7"/>
  <c r="IY224" i="7"/>
  <c r="IX224" i="7"/>
  <c r="IW224" i="7"/>
  <c r="IV224" i="7"/>
  <c r="IU224" i="7"/>
  <c r="IT224" i="7"/>
  <c r="IS224" i="7"/>
  <c r="IR224" i="7"/>
  <c r="IQ224" i="7"/>
  <c r="IP224" i="7"/>
  <c r="IO224" i="7"/>
  <c r="IN224" i="7"/>
  <c r="IM224" i="7"/>
  <c r="IL224" i="7"/>
  <c r="IJ224" i="7"/>
  <c r="II224" i="7"/>
  <c r="IH224" i="7"/>
  <c r="IG224" i="7"/>
  <c r="IF224" i="7"/>
  <c r="IE224" i="7"/>
  <c r="ID224" i="7"/>
  <c r="IC224" i="7"/>
  <c r="IB224" i="7"/>
  <c r="IA224" i="7"/>
  <c r="HZ224" i="7"/>
  <c r="HG224" i="7"/>
  <c r="HF224" i="7"/>
  <c r="HE224" i="7"/>
  <c r="HD224" i="7"/>
  <c r="HC224" i="7"/>
  <c r="HB224" i="7"/>
  <c r="HA224" i="7"/>
  <c r="HL224" i="7"/>
  <c r="HK224" i="7"/>
  <c r="HJ224" i="7"/>
  <c r="GY224" i="7"/>
  <c r="GX224" i="7"/>
  <c r="GW224" i="7"/>
  <c r="GV224" i="7"/>
  <c r="GU224" i="7"/>
  <c r="GT224" i="7"/>
  <c r="GS224" i="7"/>
  <c r="GR224" i="7"/>
  <c r="GQ224" i="7"/>
  <c r="GP224" i="7"/>
  <c r="GO224" i="7"/>
  <c r="GN224" i="7"/>
  <c r="GM224" i="7"/>
  <c r="GL224" i="7"/>
  <c r="GK224" i="7"/>
  <c r="GJ224" i="7"/>
  <c r="GI224" i="7"/>
  <c r="GH224" i="7"/>
  <c r="GG224" i="7"/>
  <c r="GF224" i="7"/>
  <c r="GE224" i="7"/>
  <c r="GD224" i="7"/>
  <c r="GC224" i="7"/>
  <c r="GB224" i="7"/>
  <c r="GA224" i="7"/>
  <c r="FZ224" i="7"/>
  <c r="FY224" i="7"/>
  <c r="FX224" i="7"/>
  <c r="FW224" i="7"/>
  <c r="FV224" i="7"/>
  <c r="FU224" i="7"/>
  <c r="FT224" i="7"/>
  <c r="FS224" i="7"/>
  <c r="FQ224" i="7"/>
  <c r="FP224" i="7"/>
  <c r="FO224" i="7"/>
  <c r="FN224" i="7"/>
  <c r="FM224" i="7"/>
  <c r="FL224" i="7"/>
  <c r="FK224" i="7"/>
  <c r="FJ224" i="7"/>
  <c r="FI224" i="7"/>
  <c r="FH224" i="7"/>
  <c r="FG224" i="7"/>
  <c r="FF224" i="7"/>
  <c r="FE224" i="7"/>
  <c r="FD224" i="7"/>
  <c r="FC224" i="7"/>
  <c r="FB224" i="7"/>
  <c r="FA224" i="7"/>
  <c r="EZ224" i="7"/>
  <c r="EY224" i="7"/>
  <c r="EX224" i="7"/>
  <c r="EW224" i="7"/>
  <c r="EV224" i="7"/>
  <c r="EU224" i="7"/>
  <c r="ET224" i="7"/>
  <c r="ES224" i="7"/>
  <c r="ER224" i="7"/>
  <c r="EQ224" i="7"/>
  <c r="EP224" i="7"/>
  <c r="EO224" i="7"/>
  <c r="EN224" i="7"/>
  <c r="EM224" i="7"/>
  <c r="EL224" i="7"/>
  <c r="EK224" i="7"/>
  <c r="EJ224" i="7"/>
  <c r="EI224" i="7"/>
  <c r="EH224" i="7"/>
  <c r="EG224" i="7"/>
  <c r="EF224" i="7"/>
  <c r="EE224" i="7"/>
  <c r="ED224" i="7"/>
  <c r="EC224" i="7"/>
  <c r="EB224" i="7"/>
  <c r="EA224" i="7"/>
  <c r="DZ224" i="7"/>
  <c r="DY224" i="7"/>
  <c r="DX224" i="7"/>
  <c r="DW224" i="7"/>
  <c r="DV224" i="7"/>
  <c r="DU224" i="7"/>
  <c r="DT224" i="7"/>
  <c r="DS224" i="7"/>
  <c r="DR224" i="7"/>
  <c r="DQ224" i="7"/>
  <c r="DP224" i="7"/>
  <c r="DO224" i="7"/>
  <c r="DN224" i="7"/>
  <c r="DL224" i="7"/>
  <c r="DK224" i="7"/>
  <c r="DJ224" i="7"/>
  <c r="DI224" i="7"/>
  <c r="DH224" i="7"/>
  <c r="DG224" i="7"/>
  <c r="DF224" i="7"/>
  <c r="DE224" i="7"/>
  <c r="DD224" i="7"/>
  <c r="DC224" i="7"/>
  <c r="DB224" i="7"/>
  <c r="DA224" i="7"/>
  <c r="CY224" i="7"/>
  <c r="CX224" i="7"/>
  <c r="CW224" i="7"/>
  <c r="CV224" i="7"/>
  <c r="CU224" i="7"/>
  <c r="CT224" i="7"/>
  <c r="CS224" i="7"/>
  <c r="HT224" i="7"/>
  <c r="HS224" i="7"/>
  <c r="HR224" i="7"/>
  <c r="HQ224" i="7"/>
  <c r="HP224" i="7"/>
  <c r="CP224" i="7"/>
  <c r="CO224" i="7"/>
  <c r="CN224" i="7"/>
  <c r="CM224" i="7"/>
  <c r="CL224" i="7"/>
  <c r="CK224" i="7"/>
  <c r="CJ224" i="7"/>
  <c r="CI224" i="7"/>
  <c r="CH224" i="7"/>
  <c r="CG224" i="7"/>
  <c r="CF224" i="7"/>
  <c r="CE224" i="7"/>
  <c r="CD224" i="7"/>
  <c r="CC224" i="7"/>
  <c r="CB224" i="7"/>
  <c r="BZ224" i="7"/>
  <c r="BY224" i="7"/>
  <c r="BX224" i="7"/>
  <c r="BW224" i="7"/>
  <c r="BV224" i="7"/>
  <c r="BU224" i="7"/>
  <c r="BT224" i="7"/>
  <c r="BS224" i="7"/>
  <c r="BR224" i="7"/>
  <c r="BQ224" i="7"/>
  <c r="BP224" i="7"/>
  <c r="BO224" i="7"/>
  <c r="BN224" i="7"/>
  <c r="BM224" i="7"/>
  <c r="BL224" i="7"/>
  <c r="BK224" i="7"/>
  <c r="BJ224" i="7"/>
  <c r="BI224" i="7"/>
  <c r="BH224" i="7"/>
  <c r="BG224" i="7"/>
  <c r="BF224" i="7"/>
  <c r="BE224" i="7"/>
  <c r="BD224" i="7"/>
  <c r="AU224" i="7"/>
  <c r="AT224" i="7"/>
  <c r="AS224" i="7"/>
  <c r="AR224" i="7"/>
  <c r="AQ224" i="7"/>
  <c r="AP224" i="7"/>
  <c r="AO224" i="7"/>
  <c r="AN224" i="7"/>
  <c r="AM224" i="7"/>
  <c r="AL224" i="7"/>
  <c r="AK224" i="7"/>
  <c r="AJ224" i="7"/>
  <c r="AH224" i="7"/>
  <c r="AG224" i="7"/>
  <c r="AF224" i="7"/>
  <c r="AE224" i="7"/>
  <c r="AD224" i="7"/>
  <c r="AC224" i="7"/>
  <c r="AB224" i="7"/>
  <c r="AA224" i="7"/>
  <c r="Z224" i="7"/>
  <c r="Y224" i="7"/>
  <c r="X224" i="7"/>
  <c r="W224" i="7"/>
  <c r="V224" i="7"/>
  <c r="U224" i="7"/>
  <c r="T224" i="7"/>
  <c r="S224" i="7"/>
  <c r="R224" i="7"/>
  <c r="Q224" i="7"/>
  <c r="P224" i="7"/>
  <c r="O224" i="7"/>
  <c r="N224" i="7"/>
  <c r="M224" i="7"/>
  <c r="L224" i="7"/>
  <c r="K224" i="7"/>
  <c r="J224" i="7"/>
  <c r="I224" i="7"/>
  <c r="H224" i="7"/>
  <c r="G224" i="7"/>
  <c r="F224" i="7"/>
  <c r="E224" i="7"/>
  <c r="UE223" i="7"/>
  <c r="UD223" i="7"/>
  <c r="UC223" i="7"/>
  <c r="UB223" i="7"/>
  <c r="UA223" i="7"/>
  <c r="TZ223" i="7"/>
  <c r="TY223" i="7"/>
  <c r="TX223" i="7"/>
  <c r="TW223" i="7"/>
  <c r="TV223" i="7"/>
  <c r="TU223" i="7"/>
  <c r="TT223" i="7"/>
  <c r="TS223" i="7"/>
  <c r="TR223" i="7"/>
  <c r="TQ223" i="7"/>
  <c r="TP223" i="7"/>
  <c r="TO223" i="7"/>
  <c r="TN223" i="7"/>
  <c r="TM223" i="7"/>
  <c r="TL223" i="7"/>
  <c r="TK223" i="7"/>
  <c r="TH223" i="7"/>
  <c r="SW223" i="7"/>
  <c r="SV223" i="7"/>
  <c r="SU223" i="7"/>
  <c r="ST223" i="7"/>
  <c r="SS223" i="7"/>
  <c r="SR223" i="7"/>
  <c r="SQ223" i="7"/>
  <c r="SP223" i="7"/>
  <c r="SO223" i="7"/>
  <c r="SN223" i="7"/>
  <c r="SM223" i="7"/>
  <c r="SL223" i="7"/>
  <c r="SK223" i="7"/>
  <c r="SJ223" i="7"/>
  <c r="SI223" i="7"/>
  <c r="SH223" i="7"/>
  <c r="SG223" i="7"/>
  <c r="SF223" i="7"/>
  <c r="SE223" i="7"/>
  <c r="SD223" i="7"/>
  <c r="SC223" i="7"/>
  <c r="SB223" i="7"/>
  <c r="SA223" i="7"/>
  <c r="RZ223" i="7"/>
  <c r="RY223" i="7"/>
  <c r="RX223" i="7"/>
  <c r="RW223" i="7"/>
  <c r="RV223" i="7"/>
  <c r="RU223" i="7"/>
  <c r="RT223" i="7"/>
  <c r="RS223" i="7"/>
  <c r="RR223" i="7"/>
  <c r="RQ223" i="7"/>
  <c r="RP223" i="7"/>
  <c r="RO223" i="7"/>
  <c r="RN223" i="7"/>
  <c r="RM223" i="7"/>
  <c r="RL223" i="7"/>
  <c r="RK223" i="7"/>
  <c r="RJ223" i="7"/>
  <c r="RI223" i="7"/>
  <c r="RH223" i="7"/>
  <c r="RG223" i="7"/>
  <c r="RF223" i="7"/>
  <c r="RE223" i="7"/>
  <c r="RD223" i="7"/>
  <c r="RC223" i="7"/>
  <c r="RB223" i="7"/>
  <c r="RA223" i="7"/>
  <c r="QZ223" i="7"/>
  <c r="QY223" i="7"/>
  <c r="QX223" i="7"/>
  <c r="QW223" i="7"/>
  <c r="QV223" i="7"/>
  <c r="QU223" i="7"/>
  <c r="QT223" i="7"/>
  <c r="QS223" i="7"/>
  <c r="QR223" i="7"/>
  <c r="QQ223" i="7"/>
  <c r="QM223" i="7"/>
  <c r="QL223" i="7"/>
  <c r="QK223" i="7"/>
  <c r="QJ223" i="7"/>
  <c r="QI223" i="7"/>
  <c r="QH223" i="7"/>
  <c r="QG223" i="7"/>
  <c r="QF223" i="7"/>
  <c r="QE223" i="7"/>
  <c r="QD223" i="7"/>
  <c r="QC223" i="7"/>
  <c r="QB223" i="7"/>
  <c r="QA223" i="7"/>
  <c r="PZ223" i="7"/>
  <c r="PY223" i="7"/>
  <c r="PX223" i="7"/>
  <c r="PW223" i="7"/>
  <c r="PV223" i="7"/>
  <c r="PU223" i="7"/>
  <c r="PS223" i="7"/>
  <c r="PR223" i="7"/>
  <c r="PQ223" i="7"/>
  <c r="PP223" i="7"/>
  <c r="PO223" i="7"/>
  <c r="PN223" i="7"/>
  <c r="PM223" i="7"/>
  <c r="PL223" i="7"/>
  <c r="PK223" i="7"/>
  <c r="PJ223" i="7"/>
  <c r="PI223" i="7"/>
  <c r="PH223" i="7"/>
  <c r="PG223" i="7"/>
  <c r="PF223" i="7"/>
  <c r="PE223" i="7"/>
  <c r="PD223" i="7"/>
  <c r="PC223" i="7"/>
  <c r="PB223" i="7"/>
  <c r="PA223" i="7"/>
  <c r="OZ223" i="7"/>
  <c r="OY223" i="7"/>
  <c r="OX223" i="7"/>
  <c r="OW223" i="7"/>
  <c r="OV223" i="7"/>
  <c r="OU223" i="7"/>
  <c r="OT223" i="7"/>
  <c r="OS223" i="7"/>
  <c r="OR223" i="7"/>
  <c r="OQ223" i="7"/>
  <c r="OP223" i="7"/>
  <c r="OO223" i="7"/>
  <c r="ON223" i="7"/>
  <c r="OM223" i="7"/>
  <c r="OL223" i="7"/>
  <c r="OK223" i="7"/>
  <c r="OJ223" i="7"/>
  <c r="OI223" i="7"/>
  <c r="OH223" i="7"/>
  <c r="OG223" i="7"/>
  <c r="OF223" i="7"/>
  <c r="OE223" i="7"/>
  <c r="OD223" i="7"/>
  <c r="OC223" i="7"/>
  <c r="OB223" i="7"/>
  <c r="OA223" i="7"/>
  <c r="NZ223" i="7"/>
  <c r="NY223" i="7"/>
  <c r="NX223" i="7"/>
  <c r="NW223" i="7"/>
  <c r="NV223" i="7"/>
  <c r="NU223" i="7"/>
  <c r="NT223" i="7"/>
  <c r="NS223" i="7"/>
  <c r="NR223" i="7"/>
  <c r="NQ223" i="7"/>
  <c r="NP223" i="7"/>
  <c r="NO223" i="7"/>
  <c r="NN223" i="7"/>
  <c r="NM223" i="7"/>
  <c r="NH223" i="7"/>
  <c r="NK223" i="7"/>
  <c r="NJ223" i="7"/>
  <c r="NI223" i="7"/>
  <c r="NG223" i="7"/>
  <c r="NF223" i="7"/>
  <c r="NE223" i="7"/>
  <c r="NC223" i="7"/>
  <c r="NB223" i="7"/>
  <c r="MZ223" i="7"/>
  <c r="MY223" i="7"/>
  <c r="MX223" i="7"/>
  <c r="A1639" i="42" s="1"/>
  <c r="MW223" i="7"/>
  <c r="MV223" i="7"/>
  <c r="MU223" i="7"/>
  <c r="MT223" i="7"/>
  <c r="MR223" i="7"/>
  <c r="MQ223" i="7"/>
  <c r="MO223" i="7"/>
  <c r="MN223" i="7"/>
  <c r="MM223" i="7"/>
  <c r="ML223" i="7"/>
  <c r="MK223" i="7"/>
  <c r="MJ223" i="7"/>
  <c r="MI223" i="7"/>
  <c r="MH223" i="7"/>
  <c r="MG223" i="7"/>
  <c r="MF223" i="7"/>
  <c r="ME223" i="7"/>
  <c r="MD223" i="7"/>
  <c r="MC223" i="7"/>
  <c r="MB223" i="7"/>
  <c r="MA223" i="7"/>
  <c r="LZ223" i="7"/>
  <c r="LY223" i="7"/>
  <c r="LX223" i="7"/>
  <c r="LW223" i="7"/>
  <c r="LV223" i="7"/>
  <c r="LU223" i="7"/>
  <c r="LT223" i="7"/>
  <c r="LS223" i="7"/>
  <c r="LR223" i="7"/>
  <c r="LQ223" i="7"/>
  <c r="LP223" i="7"/>
  <c r="LO223" i="7"/>
  <c r="LN223" i="7"/>
  <c r="LM223" i="7"/>
  <c r="LL223" i="7"/>
  <c r="LK223" i="7"/>
  <c r="LJ223" i="7"/>
  <c r="LI223" i="7"/>
  <c r="LH223" i="7"/>
  <c r="LG223" i="7"/>
  <c r="LF223" i="7"/>
  <c r="LE223" i="7"/>
  <c r="LD223" i="7"/>
  <c r="LC223" i="7"/>
  <c r="LB223" i="7"/>
  <c r="LA223" i="7"/>
  <c r="KZ223" i="7"/>
  <c r="KY223" i="7"/>
  <c r="KX223" i="7"/>
  <c r="KW223" i="7"/>
  <c r="KV223" i="7"/>
  <c r="KU223" i="7"/>
  <c r="KT223" i="7"/>
  <c r="KS223" i="7"/>
  <c r="KR223" i="7"/>
  <c r="KQ223" i="7"/>
  <c r="KP223" i="7"/>
  <c r="KO223" i="7"/>
  <c r="KN223" i="7"/>
  <c r="KM223" i="7"/>
  <c r="KL223" i="7"/>
  <c r="KK223" i="7"/>
  <c r="KJ223" i="7"/>
  <c r="KI223" i="7"/>
  <c r="KH223" i="7"/>
  <c r="KG223" i="7"/>
  <c r="KF223" i="7"/>
  <c r="KE223" i="7"/>
  <c r="KD223" i="7"/>
  <c r="KC223" i="7"/>
  <c r="KB223" i="7"/>
  <c r="KA223" i="7"/>
  <c r="JZ223" i="7"/>
  <c r="JY223" i="7"/>
  <c r="JX223" i="7"/>
  <c r="JW223" i="7"/>
  <c r="JV223" i="7"/>
  <c r="JU223" i="7"/>
  <c r="JT223" i="7"/>
  <c r="JS223" i="7"/>
  <c r="JR223" i="7"/>
  <c r="JQ223" i="7"/>
  <c r="JP223" i="7"/>
  <c r="JO223" i="7"/>
  <c r="JN223" i="7"/>
  <c r="JM223" i="7"/>
  <c r="JI223" i="7"/>
  <c r="JH223" i="7"/>
  <c r="JG223" i="7"/>
  <c r="JF223" i="7"/>
  <c r="JE223" i="7"/>
  <c r="JD223" i="7"/>
  <c r="JC223" i="7"/>
  <c r="JB223" i="7"/>
  <c r="JA223" i="7"/>
  <c r="IZ223" i="7"/>
  <c r="IY223" i="7"/>
  <c r="IX223" i="7"/>
  <c r="IW223" i="7"/>
  <c r="IV223" i="7"/>
  <c r="IU223" i="7"/>
  <c r="IT223" i="7"/>
  <c r="IS223" i="7"/>
  <c r="IR223" i="7"/>
  <c r="IQ223" i="7"/>
  <c r="IP223" i="7"/>
  <c r="IO223" i="7"/>
  <c r="IN223" i="7"/>
  <c r="IM223" i="7"/>
  <c r="IL223" i="7"/>
  <c r="IJ223" i="7"/>
  <c r="II223" i="7"/>
  <c r="IH223" i="7"/>
  <c r="IG223" i="7"/>
  <c r="IF223" i="7"/>
  <c r="IE223" i="7"/>
  <c r="ID223" i="7"/>
  <c r="IC223" i="7"/>
  <c r="IB223" i="7"/>
  <c r="IA223" i="7"/>
  <c r="HZ223" i="7"/>
  <c r="HG223" i="7"/>
  <c r="HF223" i="7"/>
  <c r="HE223" i="7"/>
  <c r="HD223" i="7"/>
  <c r="HC223" i="7"/>
  <c r="HB223" i="7"/>
  <c r="HA223" i="7"/>
  <c r="HL223" i="7"/>
  <c r="HK223" i="7"/>
  <c r="HJ223" i="7"/>
  <c r="GY223" i="7"/>
  <c r="GX223" i="7"/>
  <c r="GW223" i="7"/>
  <c r="GV223" i="7"/>
  <c r="GU223" i="7"/>
  <c r="GT223" i="7"/>
  <c r="GS223" i="7"/>
  <c r="GR223" i="7"/>
  <c r="GQ223" i="7"/>
  <c r="GP223" i="7"/>
  <c r="GO223" i="7"/>
  <c r="GN223" i="7"/>
  <c r="GM223" i="7"/>
  <c r="GL223" i="7"/>
  <c r="GK223" i="7"/>
  <c r="GJ223" i="7"/>
  <c r="GI223" i="7"/>
  <c r="GH223" i="7"/>
  <c r="GG223" i="7"/>
  <c r="GF223" i="7"/>
  <c r="GE223" i="7"/>
  <c r="GD223" i="7"/>
  <c r="GC223" i="7"/>
  <c r="GB223" i="7"/>
  <c r="GA223" i="7"/>
  <c r="FZ223" i="7"/>
  <c r="FY223" i="7"/>
  <c r="FX223" i="7"/>
  <c r="FW223" i="7"/>
  <c r="FV223" i="7"/>
  <c r="FU223" i="7"/>
  <c r="FT223" i="7"/>
  <c r="FS223" i="7"/>
  <c r="FQ223" i="7"/>
  <c r="FP223" i="7"/>
  <c r="FO223" i="7"/>
  <c r="FN223" i="7"/>
  <c r="FM223" i="7"/>
  <c r="FL223" i="7"/>
  <c r="FK223" i="7"/>
  <c r="FJ223" i="7"/>
  <c r="FI223" i="7"/>
  <c r="FH223" i="7"/>
  <c r="FG223" i="7"/>
  <c r="FF223" i="7"/>
  <c r="FE223" i="7"/>
  <c r="FD223" i="7"/>
  <c r="FC223" i="7"/>
  <c r="FB223" i="7"/>
  <c r="FA223" i="7"/>
  <c r="EZ223" i="7"/>
  <c r="EY223" i="7"/>
  <c r="EX223" i="7"/>
  <c r="EW223" i="7"/>
  <c r="EV223" i="7"/>
  <c r="EU223" i="7"/>
  <c r="ET223" i="7"/>
  <c r="ES223" i="7"/>
  <c r="ER223" i="7"/>
  <c r="EQ223" i="7"/>
  <c r="EP223" i="7"/>
  <c r="EO223" i="7"/>
  <c r="EN223" i="7"/>
  <c r="EM223" i="7"/>
  <c r="EL223" i="7"/>
  <c r="EK223" i="7"/>
  <c r="EJ223" i="7"/>
  <c r="EI223" i="7"/>
  <c r="EH223" i="7"/>
  <c r="EG223" i="7"/>
  <c r="EF223" i="7"/>
  <c r="EE223" i="7"/>
  <c r="ED223" i="7"/>
  <c r="EC223" i="7"/>
  <c r="EB223" i="7"/>
  <c r="EA223" i="7"/>
  <c r="DZ223" i="7"/>
  <c r="DY223" i="7"/>
  <c r="DX223" i="7"/>
  <c r="DW223" i="7"/>
  <c r="DV223" i="7"/>
  <c r="DU223" i="7"/>
  <c r="DT223" i="7"/>
  <c r="DS223" i="7"/>
  <c r="DR223" i="7"/>
  <c r="DQ223" i="7"/>
  <c r="DP223" i="7"/>
  <c r="DO223" i="7"/>
  <c r="DN223" i="7"/>
  <c r="DL223" i="7"/>
  <c r="DK223" i="7"/>
  <c r="DJ223" i="7"/>
  <c r="DI223" i="7"/>
  <c r="DH223" i="7"/>
  <c r="DG223" i="7"/>
  <c r="DF223" i="7"/>
  <c r="DE223" i="7"/>
  <c r="DD223" i="7"/>
  <c r="DC223" i="7"/>
  <c r="DB223" i="7"/>
  <c r="DA223" i="7"/>
  <c r="CY223" i="7"/>
  <c r="CX223" i="7"/>
  <c r="CW223" i="7"/>
  <c r="CV223" i="7"/>
  <c r="CU223" i="7"/>
  <c r="CT223" i="7"/>
  <c r="CS223" i="7"/>
  <c r="HT223" i="7"/>
  <c r="HS223" i="7"/>
  <c r="HR223" i="7"/>
  <c r="HQ223" i="7"/>
  <c r="HP223" i="7"/>
  <c r="CP223" i="7"/>
  <c r="CO223" i="7"/>
  <c r="CN223" i="7"/>
  <c r="CM223" i="7"/>
  <c r="CL223" i="7"/>
  <c r="CK223" i="7"/>
  <c r="CJ223" i="7"/>
  <c r="CI223" i="7"/>
  <c r="CH223" i="7"/>
  <c r="CG223" i="7"/>
  <c r="CF223" i="7"/>
  <c r="CE223" i="7"/>
  <c r="CD223" i="7"/>
  <c r="CC223" i="7"/>
  <c r="CB223" i="7"/>
  <c r="BZ223" i="7"/>
  <c r="BY223" i="7"/>
  <c r="BX223" i="7"/>
  <c r="BW223" i="7"/>
  <c r="BV223" i="7"/>
  <c r="BU223" i="7"/>
  <c r="BT223" i="7"/>
  <c r="BS223" i="7"/>
  <c r="BR223" i="7"/>
  <c r="BQ223" i="7"/>
  <c r="BP223" i="7"/>
  <c r="BO223" i="7"/>
  <c r="BN223" i="7"/>
  <c r="BM223" i="7"/>
  <c r="BL223" i="7"/>
  <c r="BK223" i="7"/>
  <c r="BJ223" i="7"/>
  <c r="BI223" i="7"/>
  <c r="BH223" i="7"/>
  <c r="BG223" i="7"/>
  <c r="BF223" i="7"/>
  <c r="BE223" i="7"/>
  <c r="BD223" i="7"/>
  <c r="AU223" i="7"/>
  <c r="AT223" i="7"/>
  <c r="AS223" i="7"/>
  <c r="AR223" i="7"/>
  <c r="AQ223" i="7"/>
  <c r="AP223" i="7"/>
  <c r="AO223" i="7"/>
  <c r="AN223" i="7"/>
  <c r="AM223" i="7"/>
  <c r="AL223" i="7"/>
  <c r="AK223" i="7"/>
  <c r="AJ223" i="7"/>
  <c r="AH223" i="7"/>
  <c r="AG223" i="7"/>
  <c r="AF223" i="7"/>
  <c r="AE223" i="7"/>
  <c r="AD223" i="7"/>
  <c r="AC223" i="7"/>
  <c r="AB223" i="7"/>
  <c r="AA223" i="7"/>
  <c r="Z223" i="7"/>
  <c r="Y223" i="7"/>
  <c r="X223" i="7"/>
  <c r="W223" i="7"/>
  <c r="V223" i="7"/>
  <c r="U223" i="7"/>
  <c r="T223" i="7"/>
  <c r="S223" i="7"/>
  <c r="R223" i="7"/>
  <c r="Q223" i="7"/>
  <c r="P223" i="7"/>
  <c r="O223" i="7"/>
  <c r="N223" i="7"/>
  <c r="M223" i="7"/>
  <c r="L223" i="7"/>
  <c r="K223" i="7"/>
  <c r="J223" i="7"/>
  <c r="I223" i="7"/>
  <c r="H223" i="7"/>
  <c r="G223" i="7"/>
  <c r="F223" i="7"/>
  <c r="E223" i="7"/>
  <c r="UE222" i="7"/>
  <c r="UD222" i="7"/>
  <c r="UC222" i="7"/>
  <c r="UB222" i="7"/>
  <c r="UA222" i="7"/>
  <c r="TZ222" i="7"/>
  <c r="TY222" i="7"/>
  <c r="TX222" i="7"/>
  <c r="TW222" i="7"/>
  <c r="TV222" i="7"/>
  <c r="TU222" i="7"/>
  <c r="TT222" i="7"/>
  <c r="TS222" i="7"/>
  <c r="TR222" i="7"/>
  <c r="TQ222" i="7"/>
  <c r="TP222" i="7"/>
  <c r="TO222" i="7"/>
  <c r="TN222" i="7"/>
  <c r="TM222" i="7"/>
  <c r="TL222" i="7"/>
  <c r="TK222" i="7"/>
  <c r="TH222" i="7"/>
  <c r="SW222" i="7"/>
  <c r="SV222" i="7"/>
  <c r="SU222" i="7"/>
  <c r="ST222" i="7"/>
  <c r="SS222" i="7"/>
  <c r="SR222" i="7"/>
  <c r="SQ222" i="7"/>
  <c r="SP222" i="7"/>
  <c r="SO222" i="7"/>
  <c r="SN222" i="7"/>
  <c r="SM222" i="7"/>
  <c r="SL222" i="7"/>
  <c r="SK222" i="7"/>
  <c r="SJ222" i="7"/>
  <c r="SI222" i="7"/>
  <c r="SH222" i="7"/>
  <c r="SG222" i="7"/>
  <c r="SF222" i="7"/>
  <c r="SE222" i="7"/>
  <c r="SD222" i="7"/>
  <c r="SC222" i="7"/>
  <c r="SB222" i="7"/>
  <c r="SA222" i="7"/>
  <c r="RZ222" i="7"/>
  <c r="RY222" i="7"/>
  <c r="RX222" i="7"/>
  <c r="RW222" i="7"/>
  <c r="RV222" i="7"/>
  <c r="RU222" i="7"/>
  <c r="RT222" i="7"/>
  <c r="RS222" i="7"/>
  <c r="RR222" i="7"/>
  <c r="RQ222" i="7"/>
  <c r="RP222" i="7"/>
  <c r="RO222" i="7"/>
  <c r="RN222" i="7"/>
  <c r="RM222" i="7"/>
  <c r="RL222" i="7"/>
  <c r="RK222" i="7"/>
  <c r="RJ222" i="7"/>
  <c r="RI222" i="7"/>
  <c r="RH222" i="7"/>
  <c r="RG222" i="7"/>
  <c r="RF222" i="7"/>
  <c r="RE222" i="7"/>
  <c r="RD222" i="7"/>
  <c r="RC222" i="7"/>
  <c r="RB222" i="7"/>
  <c r="RA222" i="7"/>
  <c r="QZ222" i="7"/>
  <c r="QY222" i="7"/>
  <c r="QX222" i="7"/>
  <c r="QW222" i="7"/>
  <c r="QV222" i="7"/>
  <c r="QU222" i="7"/>
  <c r="QT222" i="7"/>
  <c r="QS222" i="7"/>
  <c r="QR222" i="7"/>
  <c r="QQ222" i="7"/>
  <c r="QM222" i="7"/>
  <c r="QL222" i="7"/>
  <c r="QK222" i="7"/>
  <c r="QJ222" i="7"/>
  <c r="QI222" i="7"/>
  <c r="QH222" i="7"/>
  <c r="QG222" i="7"/>
  <c r="QF222" i="7"/>
  <c r="QE222" i="7"/>
  <c r="QD222" i="7"/>
  <c r="QC222" i="7"/>
  <c r="QB222" i="7"/>
  <c r="QA222" i="7"/>
  <c r="PZ222" i="7"/>
  <c r="PY222" i="7"/>
  <c r="PX222" i="7"/>
  <c r="PW222" i="7"/>
  <c r="PV222" i="7"/>
  <c r="PU222" i="7"/>
  <c r="PS222" i="7"/>
  <c r="PR222" i="7"/>
  <c r="PQ222" i="7"/>
  <c r="PP222" i="7"/>
  <c r="PO222" i="7"/>
  <c r="PN222" i="7"/>
  <c r="PM222" i="7"/>
  <c r="PL222" i="7"/>
  <c r="PK222" i="7"/>
  <c r="PJ222" i="7"/>
  <c r="PI222" i="7"/>
  <c r="PH222" i="7"/>
  <c r="PG222" i="7"/>
  <c r="PF222" i="7"/>
  <c r="PE222" i="7"/>
  <c r="PD222" i="7"/>
  <c r="PC222" i="7"/>
  <c r="PB222" i="7"/>
  <c r="PA222" i="7"/>
  <c r="OZ222" i="7"/>
  <c r="OY222" i="7"/>
  <c r="OX222" i="7"/>
  <c r="OW222" i="7"/>
  <c r="OV222" i="7"/>
  <c r="OU222" i="7"/>
  <c r="OT222" i="7"/>
  <c r="OS222" i="7"/>
  <c r="OR222" i="7"/>
  <c r="OQ222" i="7"/>
  <c r="OP222" i="7"/>
  <c r="OO222" i="7"/>
  <c r="ON222" i="7"/>
  <c r="OM222" i="7"/>
  <c r="OL222" i="7"/>
  <c r="OK222" i="7"/>
  <c r="OJ222" i="7"/>
  <c r="OI222" i="7"/>
  <c r="OH222" i="7"/>
  <c r="OG222" i="7"/>
  <c r="OF222" i="7"/>
  <c r="OE222" i="7"/>
  <c r="OD222" i="7"/>
  <c r="OC222" i="7"/>
  <c r="OB222" i="7"/>
  <c r="OA222" i="7"/>
  <c r="NZ222" i="7"/>
  <c r="NY222" i="7"/>
  <c r="NX222" i="7"/>
  <c r="NW222" i="7"/>
  <c r="NV222" i="7"/>
  <c r="NU222" i="7"/>
  <c r="NT222" i="7"/>
  <c r="NS222" i="7"/>
  <c r="NR222" i="7"/>
  <c r="NQ222" i="7"/>
  <c r="NP222" i="7"/>
  <c r="NO222" i="7"/>
  <c r="NN222" i="7"/>
  <c r="NM222" i="7"/>
  <c r="NH222" i="7"/>
  <c r="NK222" i="7"/>
  <c r="NJ222" i="7"/>
  <c r="NI222" i="7"/>
  <c r="NG222" i="7"/>
  <c r="NF222" i="7"/>
  <c r="NE222" i="7"/>
  <c r="NC222" i="7"/>
  <c r="NB222" i="7"/>
  <c r="MZ222" i="7"/>
  <c r="MY222" i="7"/>
  <c r="MX222" i="7"/>
  <c r="MW222" i="7"/>
  <c r="MV222" i="7"/>
  <c r="MU222" i="7"/>
  <c r="MT222" i="7"/>
  <c r="MR222" i="7"/>
  <c r="MQ222" i="7"/>
  <c r="MO222" i="7"/>
  <c r="MN222" i="7"/>
  <c r="MM222" i="7"/>
  <c r="ML222" i="7"/>
  <c r="MK222" i="7"/>
  <c r="MJ222" i="7"/>
  <c r="MI222" i="7"/>
  <c r="MH222" i="7"/>
  <c r="MG222" i="7"/>
  <c r="MF222" i="7"/>
  <c r="ME222" i="7"/>
  <c r="MD222" i="7"/>
  <c r="MC222" i="7"/>
  <c r="MB222" i="7"/>
  <c r="MA222" i="7"/>
  <c r="LZ222" i="7"/>
  <c r="LY222" i="7"/>
  <c r="LX222" i="7"/>
  <c r="LW222" i="7"/>
  <c r="LV222" i="7"/>
  <c r="LU222" i="7"/>
  <c r="LT222" i="7"/>
  <c r="LS222" i="7"/>
  <c r="LR222" i="7"/>
  <c r="LQ222" i="7"/>
  <c r="LP222" i="7"/>
  <c r="LO222" i="7"/>
  <c r="LN222" i="7"/>
  <c r="LM222" i="7"/>
  <c r="LL222" i="7"/>
  <c r="LK222" i="7"/>
  <c r="LJ222" i="7"/>
  <c r="LI222" i="7"/>
  <c r="LH222" i="7"/>
  <c r="LG222" i="7"/>
  <c r="LF222" i="7"/>
  <c r="LE222" i="7"/>
  <c r="LD222" i="7"/>
  <c r="LC222" i="7"/>
  <c r="LB222" i="7"/>
  <c r="LA222" i="7"/>
  <c r="KZ222" i="7"/>
  <c r="KY222" i="7"/>
  <c r="KX222" i="7"/>
  <c r="KW222" i="7"/>
  <c r="KV222" i="7"/>
  <c r="KU222" i="7"/>
  <c r="KT222" i="7"/>
  <c r="KS222" i="7"/>
  <c r="KR222" i="7"/>
  <c r="KQ222" i="7"/>
  <c r="KP222" i="7"/>
  <c r="KO222" i="7"/>
  <c r="KN222" i="7"/>
  <c r="KM222" i="7"/>
  <c r="KL222" i="7"/>
  <c r="KK222" i="7"/>
  <c r="KJ222" i="7"/>
  <c r="KI222" i="7"/>
  <c r="KH222" i="7"/>
  <c r="KG222" i="7"/>
  <c r="KF222" i="7"/>
  <c r="KE222" i="7"/>
  <c r="KD222" i="7"/>
  <c r="KC222" i="7"/>
  <c r="KB222" i="7"/>
  <c r="KA222" i="7"/>
  <c r="JZ222" i="7"/>
  <c r="JY222" i="7"/>
  <c r="JX222" i="7"/>
  <c r="JW222" i="7"/>
  <c r="JV222" i="7"/>
  <c r="JU222" i="7"/>
  <c r="JT222" i="7"/>
  <c r="JS222" i="7"/>
  <c r="JR222" i="7"/>
  <c r="JQ222" i="7"/>
  <c r="JP222" i="7"/>
  <c r="JO222" i="7"/>
  <c r="JN222" i="7"/>
  <c r="JM222" i="7"/>
  <c r="JI222" i="7"/>
  <c r="JH222" i="7"/>
  <c r="JG222" i="7"/>
  <c r="JF222" i="7"/>
  <c r="JE222" i="7"/>
  <c r="JD222" i="7"/>
  <c r="JC222" i="7"/>
  <c r="JB222" i="7"/>
  <c r="JA222" i="7"/>
  <c r="IZ222" i="7"/>
  <c r="IY222" i="7"/>
  <c r="IX222" i="7"/>
  <c r="IW222" i="7"/>
  <c r="IV222" i="7"/>
  <c r="IU222" i="7"/>
  <c r="IT222" i="7"/>
  <c r="IS222" i="7"/>
  <c r="IR222" i="7"/>
  <c r="IQ222" i="7"/>
  <c r="IP222" i="7"/>
  <c r="IO222" i="7"/>
  <c r="IN222" i="7"/>
  <c r="IM222" i="7"/>
  <c r="IL222" i="7"/>
  <c r="IJ222" i="7"/>
  <c r="II222" i="7"/>
  <c r="IH222" i="7"/>
  <c r="IG222" i="7"/>
  <c r="IF222" i="7"/>
  <c r="IE222" i="7"/>
  <c r="ID222" i="7"/>
  <c r="IC222" i="7"/>
  <c r="IB222" i="7"/>
  <c r="IA222" i="7"/>
  <c r="HZ222" i="7"/>
  <c r="HG222" i="7"/>
  <c r="HF222" i="7"/>
  <c r="HE222" i="7"/>
  <c r="HD222" i="7"/>
  <c r="HC222" i="7"/>
  <c r="HB222" i="7"/>
  <c r="HA222" i="7"/>
  <c r="HL222" i="7"/>
  <c r="HK222" i="7"/>
  <c r="HJ222" i="7"/>
  <c r="GY222" i="7"/>
  <c r="GX222" i="7"/>
  <c r="GW222" i="7"/>
  <c r="GV222" i="7"/>
  <c r="GU222" i="7"/>
  <c r="GT222" i="7"/>
  <c r="GS222" i="7"/>
  <c r="GR222" i="7"/>
  <c r="GQ222" i="7"/>
  <c r="GP222" i="7"/>
  <c r="GO222" i="7"/>
  <c r="GN222" i="7"/>
  <c r="GM222" i="7"/>
  <c r="GL222" i="7"/>
  <c r="GK222" i="7"/>
  <c r="GJ222" i="7"/>
  <c r="GI222" i="7"/>
  <c r="GH222" i="7"/>
  <c r="GG222" i="7"/>
  <c r="GF222" i="7"/>
  <c r="GE222" i="7"/>
  <c r="GD222" i="7"/>
  <c r="GC222" i="7"/>
  <c r="GB222" i="7"/>
  <c r="GA222" i="7"/>
  <c r="FZ222" i="7"/>
  <c r="FY222" i="7"/>
  <c r="FX222" i="7"/>
  <c r="FW222" i="7"/>
  <c r="FV222" i="7"/>
  <c r="FU222" i="7"/>
  <c r="FT222" i="7"/>
  <c r="FS222" i="7"/>
  <c r="FQ222" i="7"/>
  <c r="FP222" i="7"/>
  <c r="FO222" i="7"/>
  <c r="FN222" i="7"/>
  <c r="FM222" i="7"/>
  <c r="FL222" i="7"/>
  <c r="FK222" i="7"/>
  <c r="FJ222" i="7"/>
  <c r="FI222" i="7"/>
  <c r="FH222" i="7"/>
  <c r="FG222" i="7"/>
  <c r="FF222" i="7"/>
  <c r="FE222" i="7"/>
  <c r="FD222" i="7"/>
  <c r="FC222" i="7"/>
  <c r="FB222" i="7"/>
  <c r="FA222" i="7"/>
  <c r="EZ222" i="7"/>
  <c r="EY222" i="7"/>
  <c r="EX222" i="7"/>
  <c r="EW222" i="7"/>
  <c r="EV222" i="7"/>
  <c r="EU222" i="7"/>
  <c r="ET222" i="7"/>
  <c r="ES222" i="7"/>
  <c r="ER222" i="7"/>
  <c r="EQ222" i="7"/>
  <c r="EP222" i="7"/>
  <c r="EO222" i="7"/>
  <c r="EN222" i="7"/>
  <c r="EM222" i="7"/>
  <c r="EL222" i="7"/>
  <c r="EK222" i="7"/>
  <c r="EJ222" i="7"/>
  <c r="EI222" i="7"/>
  <c r="EH222" i="7"/>
  <c r="EG222" i="7"/>
  <c r="EF222" i="7"/>
  <c r="EE222" i="7"/>
  <c r="ED222" i="7"/>
  <c r="EC222" i="7"/>
  <c r="EB222" i="7"/>
  <c r="EA222" i="7"/>
  <c r="DZ222" i="7"/>
  <c r="DY222" i="7"/>
  <c r="DX222" i="7"/>
  <c r="DW222" i="7"/>
  <c r="DV222" i="7"/>
  <c r="DU222" i="7"/>
  <c r="DT222" i="7"/>
  <c r="DS222" i="7"/>
  <c r="DR222" i="7"/>
  <c r="DQ222" i="7"/>
  <c r="DP222" i="7"/>
  <c r="DO222" i="7"/>
  <c r="DN222" i="7"/>
  <c r="DL222" i="7"/>
  <c r="DK222" i="7"/>
  <c r="DJ222" i="7"/>
  <c r="DI222" i="7"/>
  <c r="DH222" i="7"/>
  <c r="DG222" i="7"/>
  <c r="DF222" i="7"/>
  <c r="DE222" i="7"/>
  <c r="DD222" i="7"/>
  <c r="DC222" i="7"/>
  <c r="DB222" i="7"/>
  <c r="DA222" i="7"/>
  <c r="CY222" i="7"/>
  <c r="CX222" i="7"/>
  <c r="CW222" i="7"/>
  <c r="CV222" i="7"/>
  <c r="CU222" i="7"/>
  <c r="CT222" i="7"/>
  <c r="CS222" i="7"/>
  <c r="HT222" i="7"/>
  <c r="HS222" i="7"/>
  <c r="HR222" i="7"/>
  <c r="HQ222" i="7"/>
  <c r="HP222" i="7"/>
  <c r="CP222" i="7"/>
  <c r="CO222" i="7"/>
  <c r="CN222" i="7"/>
  <c r="CM222" i="7"/>
  <c r="CL222" i="7"/>
  <c r="CK222" i="7"/>
  <c r="CJ222" i="7"/>
  <c r="CI222" i="7"/>
  <c r="CH222" i="7"/>
  <c r="CG222" i="7"/>
  <c r="CF222" i="7"/>
  <c r="CE222" i="7"/>
  <c r="CD222" i="7"/>
  <c r="CC222" i="7"/>
  <c r="CB222" i="7"/>
  <c r="BZ222" i="7"/>
  <c r="BY222" i="7"/>
  <c r="BX222" i="7"/>
  <c r="BW222" i="7"/>
  <c r="BV222" i="7"/>
  <c r="BU222" i="7"/>
  <c r="BT222" i="7"/>
  <c r="BS222" i="7"/>
  <c r="BR222" i="7"/>
  <c r="BQ222" i="7"/>
  <c r="BP222" i="7"/>
  <c r="BO222" i="7"/>
  <c r="BN222" i="7"/>
  <c r="BM222" i="7"/>
  <c r="BL222" i="7"/>
  <c r="BK222" i="7"/>
  <c r="BJ222" i="7"/>
  <c r="BI222" i="7"/>
  <c r="BH222" i="7"/>
  <c r="BG222" i="7"/>
  <c r="BF222" i="7"/>
  <c r="BE222" i="7"/>
  <c r="BD222" i="7"/>
  <c r="AU222" i="7"/>
  <c r="AT222" i="7"/>
  <c r="AS222" i="7"/>
  <c r="AR222" i="7"/>
  <c r="AQ222" i="7"/>
  <c r="AP222" i="7"/>
  <c r="AO222" i="7"/>
  <c r="AN222" i="7"/>
  <c r="AM222" i="7"/>
  <c r="AL222" i="7"/>
  <c r="AK222" i="7"/>
  <c r="AJ222" i="7"/>
  <c r="AH222" i="7"/>
  <c r="AG222" i="7"/>
  <c r="AF222" i="7"/>
  <c r="AE222" i="7"/>
  <c r="AD222" i="7"/>
  <c r="AC222" i="7"/>
  <c r="AB222" i="7"/>
  <c r="AA222" i="7"/>
  <c r="Z222" i="7"/>
  <c r="Y222" i="7"/>
  <c r="X222" i="7"/>
  <c r="W222" i="7"/>
  <c r="V222" i="7"/>
  <c r="U222" i="7"/>
  <c r="T222" i="7"/>
  <c r="S222" i="7"/>
  <c r="R222" i="7"/>
  <c r="Q222" i="7"/>
  <c r="P222" i="7"/>
  <c r="O222" i="7"/>
  <c r="N222" i="7"/>
  <c r="M222" i="7"/>
  <c r="L222" i="7"/>
  <c r="K222" i="7"/>
  <c r="J222" i="7"/>
  <c r="I222" i="7"/>
  <c r="H222" i="7"/>
  <c r="G222" i="7"/>
  <c r="F222" i="7"/>
  <c r="E222" i="7"/>
  <c r="UE221" i="7"/>
  <c r="UD221" i="7"/>
  <c r="UC221" i="7"/>
  <c r="UB221" i="7"/>
  <c r="UA221" i="7"/>
  <c r="TZ221" i="7"/>
  <c r="TY221" i="7"/>
  <c r="TX221" i="7"/>
  <c r="TW221" i="7"/>
  <c r="TV221" i="7"/>
  <c r="TU221" i="7"/>
  <c r="TT221" i="7"/>
  <c r="TS221" i="7"/>
  <c r="TR221" i="7"/>
  <c r="TQ221" i="7"/>
  <c r="TP221" i="7"/>
  <c r="TO221" i="7"/>
  <c r="TN221" i="7"/>
  <c r="TM221" i="7"/>
  <c r="TL221" i="7"/>
  <c r="TK221" i="7"/>
  <c r="TH221" i="7"/>
  <c r="SW221" i="7"/>
  <c r="SV221" i="7"/>
  <c r="SU221" i="7"/>
  <c r="ST221" i="7"/>
  <c r="SS221" i="7"/>
  <c r="SR221" i="7"/>
  <c r="SQ221" i="7"/>
  <c r="SP221" i="7"/>
  <c r="SO221" i="7"/>
  <c r="SN221" i="7"/>
  <c r="SM221" i="7"/>
  <c r="SL221" i="7"/>
  <c r="SK221" i="7"/>
  <c r="SJ221" i="7"/>
  <c r="SI221" i="7"/>
  <c r="SH221" i="7"/>
  <c r="SG221" i="7"/>
  <c r="SF221" i="7"/>
  <c r="SE221" i="7"/>
  <c r="SD221" i="7"/>
  <c r="SC221" i="7"/>
  <c r="SB221" i="7"/>
  <c r="SA221" i="7"/>
  <c r="RZ221" i="7"/>
  <c r="RY221" i="7"/>
  <c r="RX221" i="7"/>
  <c r="RW221" i="7"/>
  <c r="RV221" i="7"/>
  <c r="RU221" i="7"/>
  <c r="RT221" i="7"/>
  <c r="RS221" i="7"/>
  <c r="RR221" i="7"/>
  <c r="RQ221" i="7"/>
  <c r="RP221" i="7"/>
  <c r="RO221" i="7"/>
  <c r="RN221" i="7"/>
  <c r="RM221" i="7"/>
  <c r="RL221" i="7"/>
  <c r="RK221" i="7"/>
  <c r="RJ221" i="7"/>
  <c r="RI221" i="7"/>
  <c r="RH221" i="7"/>
  <c r="RG221" i="7"/>
  <c r="RF221" i="7"/>
  <c r="RE221" i="7"/>
  <c r="RD221" i="7"/>
  <c r="RC221" i="7"/>
  <c r="RB221" i="7"/>
  <c r="RA221" i="7"/>
  <c r="QZ221" i="7"/>
  <c r="QY221" i="7"/>
  <c r="QX221" i="7"/>
  <c r="QW221" i="7"/>
  <c r="QV221" i="7"/>
  <c r="QU221" i="7"/>
  <c r="QT221" i="7"/>
  <c r="QS221" i="7"/>
  <c r="QR221" i="7"/>
  <c r="QQ221" i="7"/>
  <c r="QM221" i="7"/>
  <c r="QL221" i="7"/>
  <c r="QK221" i="7"/>
  <c r="QJ221" i="7"/>
  <c r="QI221" i="7"/>
  <c r="QH221" i="7"/>
  <c r="QG221" i="7"/>
  <c r="QF221" i="7"/>
  <c r="QE221" i="7"/>
  <c r="QD221" i="7"/>
  <c r="QC221" i="7"/>
  <c r="QB221" i="7"/>
  <c r="QA221" i="7"/>
  <c r="PZ221" i="7"/>
  <c r="PY221" i="7"/>
  <c r="PX221" i="7"/>
  <c r="PW221" i="7"/>
  <c r="PV221" i="7"/>
  <c r="PU221" i="7"/>
  <c r="PS221" i="7"/>
  <c r="PR221" i="7"/>
  <c r="PQ221" i="7"/>
  <c r="PP221" i="7"/>
  <c r="PO221" i="7"/>
  <c r="PN221" i="7"/>
  <c r="PM221" i="7"/>
  <c r="PL221" i="7"/>
  <c r="PK221" i="7"/>
  <c r="PJ221" i="7"/>
  <c r="PI221" i="7"/>
  <c r="PH221" i="7"/>
  <c r="PG221" i="7"/>
  <c r="PF221" i="7"/>
  <c r="PE221" i="7"/>
  <c r="PD221" i="7"/>
  <c r="PC221" i="7"/>
  <c r="PB221" i="7"/>
  <c r="PA221" i="7"/>
  <c r="OZ221" i="7"/>
  <c r="OY221" i="7"/>
  <c r="OX221" i="7"/>
  <c r="OW221" i="7"/>
  <c r="OV221" i="7"/>
  <c r="OU221" i="7"/>
  <c r="OT221" i="7"/>
  <c r="OS221" i="7"/>
  <c r="OR221" i="7"/>
  <c r="OQ221" i="7"/>
  <c r="OP221" i="7"/>
  <c r="OO221" i="7"/>
  <c r="ON221" i="7"/>
  <c r="OM221" i="7"/>
  <c r="OL221" i="7"/>
  <c r="OK221" i="7"/>
  <c r="OJ221" i="7"/>
  <c r="OI221" i="7"/>
  <c r="OH221" i="7"/>
  <c r="OG221" i="7"/>
  <c r="OF221" i="7"/>
  <c r="OE221" i="7"/>
  <c r="OD221" i="7"/>
  <c r="OC221" i="7"/>
  <c r="OB221" i="7"/>
  <c r="OA221" i="7"/>
  <c r="NZ221" i="7"/>
  <c r="NY221" i="7"/>
  <c r="NX221" i="7"/>
  <c r="NW221" i="7"/>
  <c r="NV221" i="7"/>
  <c r="NU221" i="7"/>
  <c r="NT221" i="7"/>
  <c r="NS221" i="7"/>
  <c r="NR221" i="7"/>
  <c r="NQ221" i="7"/>
  <c r="NP221" i="7"/>
  <c r="NO221" i="7"/>
  <c r="NN221" i="7"/>
  <c r="NM221" i="7"/>
  <c r="NH221" i="7"/>
  <c r="NK221" i="7"/>
  <c r="NJ221" i="7"/>
  <c r="NI221" i="7"/>
  <c r="NG221" i="7"/>
  <c r="NF221" i="7"/>
  <c r="NE221" i="7"/>
  <c r="NC221" i="7"/>
  <c r="NB221" i="7"/>
  <c r="MZ221" i="7"/>
  <c r="MY221" i="7"/>
  <c r="MX221" i="7"/>
  <c r="MW221" i="7"/>
  <c r="MV221" i="7"/>
  <c r="MU221" i="7"/>
  <c r="MT221" i="7"/>
  <c r="MR221" i="7"/>
  <c r="MQ221" i="7"/>
  <c r="MO221" i="7"/>
  <c r="MN221" i="7"/>
  <c r="MM221" i="7"/>
  <c r="ML221" i="7"/>
  <c r="MK221" i="7"/>
  <c r="MJ221" i="7"/>
  <c r="MI221" i="7"/>
  <c r="MH221" i="7"/>
  <c r="MG221" i="7"/>
  <c r="MF221" i="7"/>
  <c r="ME221" i="7"/>
  <c r="MD221" i="7"/>
  <c r="MC221" i="7"/>
  <c r="MB221" i="7"/>
  <c r="MA221" i="7"/>
  <c r="LZ221" i="7"/>
  <c r="LY221" i="7"/>
  <c r="LX221" i="7"/>
  <c r="LW221" i="7"/>
  <c r="LV221" i="7"/>
  <c r="LU221" i="7"/>
  <c r="LT221" i="7"/>
  <c r="LS221" i="7"/>
  <c r="LR221" i="7"/>
  <c r="LQ221" i="7"/>
  <c r="LP221" i="7"/>
  <c r="LO221" i="7"/>
  <c r="LN221" i="7"/>
  <c r="LM221" i="7"/>
  <c r="LL221" i="7"/>
  <c r="LK221" i="7"/>
  <c r="LJ221" i="7"/>
  <c r="LI221" i="7"/>
  <c r="LH221" i="7"/>
  <c r="LG221" i="7"/>
  <c r="LF221" i="7"/>
  <c r="LE221" i="7"/>
  <c r="LD221" i="7"/>
  <c r="LC221" i="7"/>
  <c r="LB221" i="7"/>
  <c r="LA221" i="7"/>
  <c r="KZ221" i="7"/>
  <c r="KY221" i="7"/>
  <c r="KX221" i="7"/>
  <c r="KW221" i="7"/>
  <c r="KV221" i="7"/>
  <c r="KU221" i="7"/>
  <c r="KT221" i="7"/>
  <c r="KS221" i="7"/>
  <c r="KR221" i="7"/>
  <c r="KQ221" i="7"/>
  <c r="KP221" i="7"/>
  <c r="KO221" i="7"/>
  <c r="KN221" i="7"/>
  <c r="KM221" i="7"/>
  <c r="KL221" i="7"/>
  <c r="KK221" i="7"/>
  <c r="KJ221" i="7"/>
  <c r="KI221" i="7"/>
  <c r="KH221" i="7"/>
  <c r="KG221" i="7"/>
  <c r="KF221" i="7"/>
  <c r="KE221" i="7"/>
  <c r="KD221" i="7"/>
  <c r="KC221" i="7"/>
  <c r="KB221" i="7"/>
  <c r="KA221" i="7"/>
  <c r="JZ221" i="7"/>
  <c r="JY221" i="7"/>
  <c r="JX221" i="7"/>
  <c r="JW221" i="7"/>
  <c r="JV221" i="7"/>
  <c r="JU221" i="7"/>
  <c r="JT221" i="7"/>
  <c r="JS221" i="7"/>
  <c r="JR221" i="7"/>
  <c r="JQ221" i="7"/>
  <c r="JP221" i="7"/>
  <c r="JO221" i="7"/>
  <c r="JN221" i="7"/>
  <c r="JM221" i="7"/>
  <c r="JI221" i="7"/>
  <c r="JH221" i="7"/>
  <c r="JG221" i="7"/>
  <c r="JF221" i="7"/>
  <c r="JE221" i="7"/>
  <c r="JD221" i="7"/>
  <c r="JC221" i="7"/>
  <c r="JB221" i="7"/>
  <c r="JA221" i="7"/>
  <c r="IZ221" i="7"/>
  <c r="IY221" i="7"/>
  <c r="IX221" i="7"/>
  <c r="IW221" i="7"/>
  <c r="IV221" i="7"/>
  <c r="IU221" i="7"/>
  <c r="IT221" i="7"/>
  <c r="IS221" i="7"/>
  <c r="IR221" i="7"/>
  <c r="IQ221" i="7"/>
  <c r="IP221" i="7"/>
  <c r="IO221" i="7"/>
  <c r="IN221" i="7"/>
  <c r="IM221" i="7"/>
  <c r="IL221" i="7"/>
  <c r="IJ221" i="7"/>
  <c r="II221" i="7"/>
  <c r="IH221" i="7"/>
  <c r="IG221" i="7"/>
  <c r="IF221" i="7"/>
  <c r="IE221" i="7"/>
  <c r="ID221" i="7"/>
  <c r="IC221" i="7"/>
  <c r="IB221" i="7"/>
  <c r="IA221" i="7"/>
  <c r="HZ221" i="7"/>
  <c r="HG221" i="7"/>
  <c r="HF221" i="7"/>
  <c r="HE221" i="7"/>
  <c r="HD221" i="7"/>
  <c r="HC221" i="7"/>
  <c r="HB221" i="7"/>
  <c r="HA221" i="7"/>
  <c r="HL221" i="7"/>
  <c r="HK221" i="7"/>
  <c r="HJ221" i="7"/>
  <c r="GY221" i="7"/>
  <c r="GX221" i="7"/>
  <c r="GW221" i="7"/>
  <c r="GV221" i="7"/>
  <c r="GU221" i="7"/>
  <c r="GT221" i="7"/>
  <c r="GS221" i="7"/>
  <c r="GR221" i="7"/>
  <c r="GQ221" i="7"/>
  <c r="GP221" i="7"/>
  <c r="GO221" i="7"/>
  <c r="GN221" i="7"/>
  <c r="GM221" i="7"/>
  <c r="GL221" i="7"/>
  <c r="GK221" i="7"/>
  <c r="GJ221" i="7"/>
  <c r="GI221" i="7"/>
  <c r="GH221" i="7"/>
  <c r="GG221" i="7"/>
  <c r="GF221" i="7"/>
  <c r="GE221" i="7"/>
  <c r="GD221" i="7"/>
  <c r="GC221" i="7"/>
  <c r="GB221" i="7"/>
  <c r="GA221" i="7"/>
  <c r="FZ221" i="7"/>
  <c r="FY221" i="7"/>
  <c r="FX221" i="7"/>
  <c r="FW221" i="7"/>
  <c r="FV221" i="7"/>
  <c r="FU221" i="7"/>
  <c r="FT221" i="7"/>
  <c r="FS221" i="7"/>
  <c r="FQ221" i="7"/>
  <c r="FP221" i="7"/>
  <c r="FO221" i="7"/>
  <c r="FN221" i="7"/>
  <c r="FM221" i="7"/>
  <c r="FL221" i="7"/>
  <c r="FK221" i="7"/>
  <c r="FJ221" i="7"/>
  <c r="FI221" i="7"/>
  <c r="FH221" i="7"/>
  <c r="FG221" i="7"/>
  <c r="FF221" i="7"/>
  <c r="FE221" i="7"/>
  <c r="FD221" i="7"/>
  <c r="FC221" i="7"/>
  <c r="FB221" i="7"/>
  <c r="FA221" i="7"/>
  <c r="EZ221" i="7"/>
  <c r="EY221" i="7"/>
  <c r="EX221" i="7"/>
  <c r="EW221" i="7"/>
  <c r="EV221" i="7"/>
  <c r="EU221" i="7"/>
  <c r="ET221" i="7"/>
  <c r="ES221" i="7"/>
  <c r="ER221" i="7"/>
  <c r="EQ221" i="7"/>
  <c r="EP221" i="7"/>
  <c r="EO221" i="7"/>
  <c r="EN221" i="7"/>
  <c r="EM221" i="7"/>
  <c r="EL221" i="7"/>
  <c r="EK221" i="7"/>
  <c r="EJ221" i="7"/>
  <c r="EI221" i="7"/>
  <c r="EH221" i="7"/>
  <c r="EG221" i="7"/>
  <c r="EF221" i="7"/>
  <c r="EE221" i="7"/>
  <c r="ED221" i="7"/>
  <c r="EC221" i="7"/>
  <c r="EB221" i="7"/>
  <c r="EA221" i="7"/>
  <c r="DZ221" i="7"/>
  <c r="DY221" i="7"/>
  <c r="DX221" i="7"/>
  <c r="DW221" i="7"/>
  <c r="DV221" i="7"/>
  <c r="DU221" i="7"/>
  <c r="DT221" i="7"/>
  <c r="DS221" i="7"/>
  <c r="DR221" i="7"/>
  <c r="DQ221" i="7"/>
  <c r="DP221" i="7"/>
  <c r="DO221" i="7"/>
  <c r="DN221" i="7"/>
  <c r="DL221" i="7"/>
  <c r="DK221" i="7"/>
  <c r="DJ221" i="7"/>
  <c r="DI221" i="7"/>
  <c r="DH221" i="7"/>
  <c r="DG221" i="7"/>
  <c r="DF221" i="7"/>
  <c r="DE221" i="7"/>
  <c r="DD221" i="7"/>
  <c r="DC221" i="7"/>
  <c r="DB221" i="7"/>
  <c r="DA221" i="7"/>
  <c r="CY221" i="7"/>
  <c r="CX221" i="7"/>
  <c r="CW221" i="7"/>
  <c r="CV221" i="7"/>
  <c r="CU221" i="7"/>
  <c r="CT221" i="7"/>
  <c r="CS221" i="7"/>
  <c r="HT221" i="7"/>
  <c r="HS221" i="7"/>
  <c r="HR221" i="7"/>
  <c r="HQ221" i="7"/>
  <c r="HP221" i="7"/>
  <c r="CP221" i="7"/>
  <c r="CO221" i="7"/>
  <c r="CN221" i="7"/>
  <c r="CM221" i="7"/>
  <c r="CL221" i="7"/>
  <c r="CK221" i="7"/>
  <c r="CJ221" i="7"/>
  <c r="CI221" i="7"/>
  <c r="CH221" i="7"/>
  <c r="CG221" i="7"/>
  <c r="CF221" i="7"/>
  <c r="CE221" i="7"/>
  <c r="CD221" i="7"/>
  <c r="CC221" i="7"/>
  <c r="CB221" i="7"/>
  <c r="BZ221" i="7"/>
  <c r="BY221" i="7"/>
  <c r="BX221" i="7"/>
  <c r="BW221" i="7"/>
  <c r="BV221" i="7"/>
  <c r="BU221" i="7"/>
  <c r="BT221" i="7"/>
  <c r="BS221" i="7"/>
  <c r="BR221" i="7"/>
  <c r="BQ221" i="7"/>
  <c r="BP221" i="7"/>
  <c r="BO221" i="7"/>
  <c r="BN221" i="7"/>
  <c r="BM221" i="7"/>
  <c r="BL221" i="7"/>
  <c r="BK221" i="7"/>
  <c r="BJ221" i="7"/>
  <c r="BI221" i="7"/>
  <c r="BH221" i="7"/>
  <c r="BG221" i="7"/>
  <c r="BF221" i="7"/>
  <c r="BE221" i="7"/>
  <c r="BD221" i="7"/>
  <c r="AU221" i="7"/>
  <c r="AT221" i="7"/>
  <c r="AS221" i="7"/>
  <c r="AR221" i="7"/>
  <c r="AQ221" i="7"/>
  <c r="AP221" i="7"/>
  <c r="AO221" i="7"/>
  <c r="AN221" i="7"/>
  <c r="AM221" i="7"/>
  <c r="AL221" i="7"/>
  <c r="AK221" i="7"/>
  <c r="AJ221" i="7"/>
  <c r="AH221" i="7"/>
  <c r="AG221" i="7"/>
  <c r="AF221" i="7"/>
  <c r="AE221" i="7"/>
  <c r="AD221" i="7"/>
  <c r="AC221" i="7"/>
  <c r="AB221" i="7"/>
  <c r="AA221" i="7"/>
  <c r="Z221" i="7"/>
  <c r="Y221" i="7"/>
  <c r="X221" i="7"/>
  <c r="W221" i="7"/>
  <c r="V221" i="7"/>
  <c r="U221" i="7"/>
  <c r="T221" i="7"/>
  <c r="S221" i="7"/>
  <c r="R221" i="7"/>
  <c r="Q221" i="7"/>
  <c r="P221" i="7"/>
  <c r="O221" i="7"/>
  <c r="N221" i="7"/>
  <c r="M221" i="7"/>
  <c r="L221" i="7"/>
  <c r="K221" i="7"/>
  <c r="J221" i="7"/>
  <c r="I221" i="7"/>
  <c r="H221" i="7"/>
  <c r="G221" i="7"/>
  <c r="F221" i="7"/>
  <c r="E221" i="7"/>
  <c r="UE220" i="7"/>
  <c r="UD220" i="7"/>
  <c r="UC220" i="7"/>
  <c r="UB220" i="7"/>
  <c r="UA220" i="7"/>
  <c r="TZ220" i="7"/>
  <c r="TY220" i="7"/>
  <c r="TX220" i="7"/>
  <c r="TW220" i="7"/>
  <c r="TV220" i="7"/>
  <c r="TU220" i="7"/>
  <c r="TT220" i="7"/>
  <c r="TS220" i="7"/>
  <c r="TR220" i="7"/>
  <c r="TQ220" i="7"/>
  <c r="TP220" i="7"/>
  <c r="TO220" i="7"/>
  <c r="TN220" i="7"/>
  <c r="TM220" i="7"/>
  <c r="TL220" i="7"/>
  <c r="TK220" i="7"/>
  <c r="TH220" i="7"/>
  <c r="SW220" i="7"/>
  <c r="SV220" i="7"/>
  <c r="SU220" i="7"/>
  <c r="ST220" i="7"/>
  <c r="SS220" i="7"/>
  <c r="SR220" i="7"/>
  <c r="SQ220" i="7"/>
  <c r="SP220" i="7"/>
  <c r="SO220" i="7"/>
  <c r="SN220" i="7"/>
  <c r="SM220" i="7"/>
  <c r="SL220" i="7"/>
  <c r="SK220" i="7"/>
  <c r="SJ220" i="7"/>
  <c r="SI220" i="7"/>
  <c r="SH220" i="7"/>
  <c r="SG220" i="7"/>
  <c r="SF220" i="7"/>
  <c r="SE220" i="7"/>
  <c r="SD220" i="7"/>
  <c r="SC220" i="7"/>
  <c r="SB220" i="7"/>
  <c r="SA220" i="7"/>
  <c r="RZ220" i="7"/>
  <c r="RY220" i="7"/>
  <c r="RX220" i="7"/>
  <c r="RW220" i="7"/>
  <c r="RV220" i="7"/>
  <c r="RU220" i="7"/>
  <c r="RT220" i="7"/>
  <c r="RS220" i="7"/>
  <c r="RR220" i="7"/>
  <c r="RQ220" i="7"/>
  <c r="RP220" i="7"/>
  <c r="RO220" i="7"/>
  <c r="RN220" i="7"/>
  <c r="RM220" i="7"/>
  <c r="RL220" i="7"/>
  <c r="RK220" i="7"/>
  <c r="RJ220" i="7"/>
  <c r="RI220" i="7"/>
  <c r="RH220" i="7"/>
  <c r="RG220" i="7"/>
  <c r="RF220" i="7"/>
  <c r="RE220" i="7"/>
  <c r="RD220" i="7"/>
  <c r="RC220" i="7"/>
  <c r="RB220" i="7"/>
  <c r="RA220" i="7"/>
  <c r="QZ220" i="7"/>
  <c r="QY220" i="7"/>
  <c r="QX220" i="7"/>
  <c r="QW220" i="7"/>
  <c r="QV220" i="7"/>
  <c r="QU220" i="7"/>
  <c r="QT220" i="7"/>
  <c r="QS220" i="7"/>
  <c r="QR220" i="7"/>
  <c r="QQ220" i="7"/>
  <c r="QM220" i="7"/>
  <c r="QL220" i="7"/>
  <c r="QK220" i="7"/>
  <c r="QJ220" i="7"/>
  <c r="QI220" i="7"/>
  <c r="QH220" i="7"/>
  <c r="QG220" i="7"/>
  <c r="QF220" i="7"/>
  <c r="QE220" i="7"/>
  <c r="QD220" i="7"/>
  <c r="QC220" i="7"/>
  <c r="QB220" i="7"/>
  <c r="QA220" i="7"/>
  <c r="PZ220" i="7"/>
  <c r="PY220" i="7"/>
  <c r="PX220" i="7"/>
  <c r="PW220" i="7"/>
  <c r="PV220" i="7"/>
  <c r="PU220" i="7"/>
  <c r="PS220" i="7"/>
  <c r="PR220" i="7"/>
  <c r="PQ220" i="7"/>
  <c r="PP220" i="7"/>
  <c r="PO220" i="7"/>
  <c r="PN220" i="7"/>
  <c r="PM220" i="7"/>
  <c r="PL220" i="7"/>
  <c r="PK220" i="7"/>
  <c r="PJ220" i="7"/>
  <c r="PI220" i="7"/>
  <c r="PH220" i="7"/>
  <c r="PG220" i="7"/>
  <c r="PF220" i="7"/>
  <c r="PE220" i="7"/>
  <c r="PD220" i="7"/>
  <c r="PC220" i="7"/>
  <c r="PB220" i="7"/>
  <c r="PA220" i="7"/>
  <c r="OZ220" i="7"/>
  <c r="OY220" i="7"/>
  <c r="OX220" i="7"/>
  <c r="OW220" i="7"/>
  <c r="OV220" i="7"/>
  <c r="OU220" i="7"/>
  <c r="OT220" i="7"/>
  <c r="OS220" i="7"/>
  <c r="OR220" i="7"/>
  <c r="OQ220" i="7"/>
  <c r="OP220" i="7"/>
  <c r="OO220" i="7"/>
  <c r="ON220" i="7"/>
  <c r="OM220" i="7"/>
  <c r="OL220" i="7"/>
  <c r="OK220" i="7"/>
  <c r="OJ220" i="7"/>
  <c r="OI220" i="7"/>
  <c r="OH220" i="7"/>
  <c r="OG220" i="7"/>
  <c r="OF220" i="7"/>
  <c r="OE220" i="7"/>
  <c r="OD220" i="7"/>
  <c r="OC220" i="7"/>
  <c r="OB220" i="7"/>
  <c r="OA220" i="7"/>
  <c r="NZ220" i="7"/>
  <c r="NY220" i="7"/>
  <c r="NX220" i="7"/>
  <c r="NW220" i="7"/>
  <c r="NV220" i="7"/>
  <c r="NU220" i="7"/>
  <c r="NT220" i="7"/>
  <c r="NS220" i="7"/>
  <c r="NR220" i="7"/>
  <c r="NQ220" i="7"/>
  <c r="NP220" i="7"/>
  <c r="NO220" i="7"/>
  <c r="NN220" i="7"/>
  <c r="NM220" i="7"/>
  <c r="NH220" i="7"/>
  <c r="NK220" i="7"/>
  <c r="NJ220" i="7"/>
  <c r="NI220" i="7"/>
  <c r="NG220" i="7"/>
  <c r="NF220" i="7"/>
  <c r="NE220" i="7"/>
  <c r="NC220" i="7"/>
  <c r="NB220" i="7"/>
  <c r="MZ220" i="7"/>
  <c r="MY220" i="7"/>
  <c r="MX220" i="7"/>
  <c r="MW220" i="7"/>
  <c r="MV220" i="7"/>
  <c r="MU220" i="7"/>
  <c r="MT220" i="7"/>
  <c r="MR220" i="7"/>
  <c r="MQ220" i="7"/>
  <c r="MO220" i="7"/>
  <c r="MN220" i="7"/>
  <c r="MM220" i="7"/>
  <c r="ML220" i="7"/>
  <c r="MK220" i="7"/>
  <c r="MJ220" i="7"/>
  <c r="MI220" i="7"/>
  <c r="MH220" i="7"/>
  <c r="MG220" i="7"/>
  <c r="MF220" i="7"/>
  <c r="ME220" i="7"/>
  <c r="MD220" i="7"/>
  <c r="MC220" i="7"/>
  <c r="MB220" i="7"/>
  <c r="MA220" i="7"/>
  <c r="LZ220" i="7"/>
  <c r="LY220" i="7"/>
  <c r="LX220" i="7"/>
  <c r="LW220" i="7"/>
  <c r="LV220" i="7"/>
  <c r="LU220" i="7"/>
  <c r="LT220" i="7"/>
  <c r="LS220" i="7"/>
  <c r="LR220" i="7"/>
  <c r="LQ220" i="7"/>
  <c r="LP220" i="7"/>
  <c r="LO220" i="7"/>
  <c r="LN220" i="7"/>
  <c r="LM220" i="7"/>
  <c r="LL220" i="7"/>
  <c r="LK220" i="7"/>
  <c r="LJ220" i="7"/>
  <c r="LI220" i="7"/>
  <c r="LH220" i="7"/>
  <c r="LG220" i="7"/>
  <c r="LF220" i="7"/>
  <c r="LE220" i="7"/>
  <c r="LD220" i="7"/>
  <c r="LC220" i="7"/>
  <c r="LB220" i="7"/>
  <c r="LA220" i="7"/>
  <c r="KZ220" i="7"/>
  <c r="KY220" i="7"/>
  <c r="KX220" i="7"/>
  <c r="KW220" i="7"/>
  <c r="KV220" i="7"/>
  <c r="KU220" i="7"/>
  <c r="KT220" i="7"/>
  <c r="KS220" i="7"/>
  <c r="KR220" i="7"/>
  <c r="KQ220" i="7"/>
  <c r="KP220" i="7"/>
  <c r="KO220" i="7"/>
  <c r="KN220" i="7"/>
  <c r="KM220" i="7"/>
  <c r="KL220" i="7"/>
  <c r="KK220" i="7"/>
  <c r="KJ220" i="7"/>
  <c r="KI220" i="7"/>
  <c r="KH220" i="7"/>
  <c r="KG220" i="7"/>
  <c r="KF220" i="7"/>
  <c r="KE220" i="7"/>
  <c r="KD220" i="7"/>
  <c r="KC220" i="7"/>
  <c r="KB220" i="7"/>
  <c r="KA220" i="7"/>
  <c r="JZ220" i="7"/>
  <c r="JY220" i="7"/>
  <c r="JX220" i="7"/>
  <c r="JW220" i="7"/>
  <c r="JV220" i="7"/>
  <c r="JU220" i="7"/>
  <c r="JT220" i="7"/>
  <c r="JS220" i="7"/>
  <c r="JR220" i="7"/>
  <c r="JQ220" i="7"/>
  <c r="JP220" i="7"/>
  <c r="JO220" i="7"/>
  <c r="JN220" i="7"/>
  <c r="JM220" i="7"/>
  <c r="JI220" i="7"/>
  <c r="JH220" i="7"/>
  <c r="JG220" i="7"/>
  <c r="JF220" i="7"/>
  <c r="JE220" i="7"/>
  <c r="JD220" i="7"/>
  <c r="JC220" i="7"/>
  <c r="JB220" i="7"/>
  <c r="JA220" i="7"/>
  <c r="IZ220" i="7"/>
  <c r="IY220" i="7"/>
  <c r="IX220" i="7"/>
  <c r="IW220" i="7"/>
  <c r="IV220" i="7"/>
  <c r="IU220" i="7"/>
  <c r="IT220" i="7"/>
  <c r="IS220" i="7"/>
  <c r="IR220" i="7"/>
  <c r="IQ220" i="7"/>
  <c r="IP220" i="7"/>
  <c r="IO220" i="7"/>
  <c r="IN220" i="7"/>
  <c r="IM220" i="7"/>
  <c r="IL220" i="7"/>
  <c r="IJ220" i="7"/>
  <c r="II220" i="7"/>
  <c r="IH220" i="7"/>
  <c r="IG220" i="7"/>
  <c r="IF220" i="7"/>
  <c r="IE220" i="7"/>
  <c r="ID220" i="7"/>
  <c r="IC220" i="7"/>
  <c r="IB220" i="7"/>
  <c r="IA220" i="7"/>
  <c r="HZ220" i="7"/>
  <c r="HG220" i="7"/>
  <c r="HF220" i="7"/>
  <c r="HE220" i="7"/>
  <c r="HD220" i="7"/>
  <c r="HC220" i="7"/>
  <c r="HB220" i="7"/>
  <c r="HA220" i="7"/>
  <c r="HL220" i="7"/>
  <c r="HK220" i="7"/>
  <c r="HJ220" i="7"/>
  <c r="GY220" i="7"/>
  <c r="GX220" i="7"/>
  <c r="GW220" i="7"/>
  <c r="GV220" i="7"/>
  <c r="GU220" i="7"/>
  <c r="GT220" i="7"/>
  <c r="GS220" i="7"/>
  <c r="GR220" i="7"/>
  <c r="GQ220" i="7"/>
  <c r="GP220" i="7"/>
  <c r="GO220" i="7"/>
  <c r="GN220" i="7"/>
  <c r="GM220" i="7"/>
  <c r="GL220" i="7"/>
  <c r="GK220" i="7"/>
  <c r="GJ220" i="7"/>
  <c r="GI220" i="7"/>
  <c r="GH220" i="7"/>
  <c r="GG220" i="7"/>
  <c r="GF220" i="7"/>
  <c r="GE220" i="7"/>
  <c r="GD220" i="7"/>
  <c r="GC220" i="7"/>
  <c r="GB220" i="7"/>
  <c r="GA220" i="7"/>
  <c r="FZ220" i="7"/>
  <c r="FY220" i="7"/>
  <c r="FX220" i="7"/>
  <c r="FW220" i="7"/>
  <c r="FV220" i="7"/>
  <c r="FU220" i="7"/>
  <c r="FT220" i="7"/>
  <c r="FS220" i="7"/>
  <c r="FQ220" i="7"/>
  <c r="FP220" i="7"/>
  <c r="FO220" i="7"/>
  <c r="FN220" i="7"/>
  <c r="FM220" i="7"/>
  <c r="FL220" i="7"/>
  <c r="FK220" i="7"/>
  <c r="FJ220" i="7"/>
  <c r="FI220" i="7"/>
  <c r="FH220" i="7"/>
  <c r="FG220" i="7"/>
  <c r="FF220" i="7"/>
  <c r="FE220" i="7"/>
  <c r="FD220" i="7"/>
  <c r="FC220" i="7"/>
  <c r="FB220" i="7"/>
  <c r="FA220" i="7"/>
  <c r="EZ220" i="7"/>
  <c r="EY220" i="7"/>
  <c r="EX220" i="7"/>
  <c r="EW220" i="7"/>
  <c r="EV220" i="7"/>
  <c r="EU220" i="7"/>
  <c r="ET220" i="7"/>
  <c r="ES220" i="7"/>
  <c r="ER220" i="7"/>
  <c r="EQ220" i="7"/>
  <c r="EP220" i="7"/>
  <c r="EO220" i="7"/>
  <c r="EN220" i="7"/>
  <c r="EM220" i="7"/>
  <c r="EL220" i="7"/>
  <c r="EK220" i="7"/>
  <c r="EJ220" i="7"/>
  <c r="EI220" i="7"/>
  <c r="EH220" i="7"/>
  <c r="EG220" i="7"/>
  <c r="EF220" i="7"/>
  <c r="EE220" i="7"/>
  <c r="ED220" i="7"/>
  <c r="EC220" i="7"/>
  <c r="EB220" i="7"/>
  <c r="EA220" i="7"/>
  <c r="DZ220" i="7"/>
  <c r="DY220" i="7"/>
  <c r="DX220" i="7"/>
  <c r="DW220" i="7"/>
  <c r="DV220" i="7"/>
  <c r="DU220" i="7"/>
  <c r="DT220" i="7"/>
  <c r="DS220" i="7"/>
  <c r="DR220" i="7"/>
  <c r="DQ220" i="7"/>
  <c r="DP220" i="7"/>
  <c r="DO220" i="7"/>
  <c r="DN220" i="7"/>
  <c r="DL220" i="7"/>
  <c r="DK220" i="7"/>
  <c r="DJ220" i="7"/>
  <c r="DI220" i="7"/>
  <c r="DH220" i="7"/>
  <c r="DG220" i="7"/>
  <c r="DF220" i="7"/>
  <c r="DE220" i="7"/>
  <c r="DD220" i="7"/>
  <c r="DC220" i="7"/>
  <c r="DB220" i="7"/>
  <c r="DA220" i="7"/>
  <c r="CY220" i="7"/>
  <c r="CX220" i="7"/>
  <c r="CW220" i="7"/>
  <c r="CV220" i="7"/>
  <c r="CU220" i="7"/>
  <c r="CT220" i="7"/>
  <c r="CS220" i="7"/>
  <c r="HT220" i="7"/>
  <c r="HS220" i="7"/>
  <c r="HR220" i="7"/>
  <c r="HQ220" i="7"/>
  <c r="HP220" i="7"/>
  <c r="CP220" i="7"/>
  <c r="CO220" i="7"/>
  <c r="CN220" i="7"/>
  <c r="CM220" i="7"/>
  <c r="CL220" i="7"/>
  <c r="CK220" i="7"/>
  <c r="CJ220" i="7"/>
  <c r="CI220" i="7"/>
  <c r="CH220" i="7"/>
  <c r="CG220" i="7"/>
  <c r="CF220" i="7"/>
  <c r="CE220" i="7"/>
  <c r="CD220" i="7"/>
  <c r="CC220" i="7"/>
  <c r="CB220" i="7"/>
  <c r="BZ220" i="7"/>
  <c r="BY220" i="7"/>
  <c r="BX220" i="7"/>
  <c r="BW220" i="7"/>
  <c r="BV220" i="7"/>
  <c r="BU220" i="7"/>
  <c r="BT220" i="7"/>
  <c r="BS220" i="7"/>
  <c r="BR220" i="7"/>
  <c r="BQ220" i="7"/>
  <c r="BP220" i="7"/>
  <c r="BO220" i="7"/>
  <c r="BN220" i="7"/>
  <c r="BM220" i="7"/>
  <c r="BL220" i="7"/>
  <c r="BK220" i="7"/>
  <c r="BJ220" i="7"/>
  <c r="BI220" i="7"/>
  <c r="BH220" i="7"/>
  <c r="BG220" i="7"/>
  <c r="BF220" i="7"/>
  <c r="BE220" i="7"/>
  <c r="BD220" i="7"/>
  <c r="AU220" i="7"/>
  <c r="AT220" i="7"/>
  <c r="AS220" i="7"/>
  <c r="AR220" i="7"/>
  <c r="AQ220" i="7"/>
  <c r="AP220" i="7"/>
  <c r="AO220" i="7"/>
  <c r="AN220" i="7"/>
  <c r="AM220" i="7"/>
  <c r="AL220" i="7"/>
  <c r="AK220" i="7"/>
  <c r="AJ220" i="7"/>
  <c r="AH220" i="7"/>
  <c r="AG220" i="7"/>
  <c r="AF220" i="7"/>
  <c r="AE220" i="7"/>
  <c r="AD220" i="7"/>
  <c r="AC220" i="7"/>
  <c r="AB220" i="7"/>
  <c r="AA220" i="7"/>
  <c r="Z220" i="7"/>
  <c r="Y220" i="7"/>
  <c r="X220" i="7"/>
  <c r="W220" i="7"/>
  <c r="V220" i="7"/>
  <c r="U220" i="7"/>
  <c r="T220" i="7"/>
  <c r="S220" i="7"/>
  <c r="R220" i="7"/>
  <c r="Q220" i="7"/>
  <c r="P220" i="7"/>
  <c r="O220" i="7"/>
  <c r="N220" i="7"/>
  <c r="M220" i="7"/>
  <c r="L220" i="7"/>
  <c r="K220" i="7"/>
  <c r="J220" i="7"/>
  <c r="I220" i="7"/>
  <c r="H220" i="7"/>
  <c r="G220" i="7"/>
  <c r="F220" i="7"/>
  <c r="E220" i="7"/>
  <c r="UE219" i="7"/>
  <c r="UD219" i="7"/>
  <c r="UC219" i="7"/>
  <c r="UB219" i="7"/>
  <c r="UA219" i="7"/>
  <c r="TZ219" i="7"/>
  <c r="TY219" i="7"/>
  <c r="TX219" i="7"/>
  <c r="TW219" i="7"/>
  <c r="TV219" i="7"/>
  <c r="TU219" i="7"/>
  <c r="TT219" i="7"/>
  <c r="TS219" i="7"/>
  <c r="TR219" i="7"/>
  <c r="TQ219" i="7"/>
  <c r="TP219" i="7"/>
  <c r="TO219" i="7"/>
  <c r="TN219" i="7"/>
  <c r="TM219" i="7"/>
  <c r="TL219" i="7"/>
  <c r="TK219" i="7"/>
  <c r="TH219" i="7"/>
  <c r="SW219" i="7"/>
  <c r="SV219" i="7"/>
  <c r="SU219" i="7"/>
  <c r="ST219" i="7"/>
  <c r="SS219" i="7"/>
  <c r="SR219" i="7"/>
  <c r="SQ219" i="7"/>
  <c r="SP219" i="7"/>
  <c r="SO219" i="7"/>
  <c r="SN219" i="7"/>
  <c r="SM219" i="7"/>
  <c r="SL219" i="7"/>
  <c r="SK219" i="7"/>
  <c r="SJ219" i="7"/>
  <c r="SI219" i="7"/>
  <c r="SH219" i="7"/>
  <c r="SG219" i="7"/>
  <c r="SF219" i="7"/>
  <c r="SE219" i="7"/>
  <c r="SD219" i="7"/>
  <c r="SC219" i="7"/>
  <c r="SB219" i="7"/>
  <c r="SA219" i="7"/>
  <c r="RZ219" i="7"/>
  <c r="RY219" i="7"/>
  <c r="RX219" i="7"/>
  <c r="RW219" i="7"/>
  <c r="RV219" i="7"/>
  <c r="RU219" i="7"/>
  <c r="RT219" i="7"/>
  <c r="RS219" i="7"/>
  <c r="RR219" i="7"/>
  <c r="RQ219" i="7"/>
  <c r="RP219" i="7"/>
  <c r="RO219" i="7"/>
  <c r="RN219" i="7"/>
  <c r="RM219" i="7"/>
  <c r="RL219" i="7"/>
  <c r="RK219" i="7"/>
  <c r="RJ219" i="7"/>
  <c r="RI219" i="7"/>
  <c r="RH219" i="7"/>
  <c r="RG219" i="7"/>
  <c r="RF219" i="7"/>
  <c r="RE219" i="7"/>
  <c r="RD219" i="7"/>
  <c r="RC219" i="7"/>
  <c r="RB219" i="7"/>
  <c r="RA219" i="7"/>
  <c r="QZ219" i="7"/>
  <c r="QY219" i="7"/>
  <c r="QX219" i="7"/>
  <c r="QW219" i="7"/>
  <c r="QV219" i="7"/>
  <c r="QU219" i="7"/>
  <c r="QT219" i="7"/>
  <c r="QS219" i="7"/>
  <c r="QR219" i="7"/>
  <c r="QQ219" i="7"/>
  <c r="QM219" i="7"/>
  <c r="QL219" i="7"/>
  <c r="QK219" i="7"/>
  <c r="QJ219" i="7"/>
  <c r="QI219" i="7"/>
  <c r="QH219" i="7"/>
  <c r="QG219" i="7"/>
  <c r="QF219" i="7"/>
  <c r="QE219" i="7"/>
  <c r="QD219" i="7"/>
  <c r="QC219" i="7"/>
  <c r="QB219" i="7"/>
  <c r="QA219" i="7"/>
  <c r="PZ219" i="7"/>
  <c r="PY219" i="7"/>
  <c r="PX219" i="7"/>
  <c r="PW219" i="7"/>
  <c r="PV219" i="7"/>
  <c r="PU219" i="7"/>
  <c r="PS219" i="7"/>
  <c r="PR219" i="7"/>
  <c r="PQ219" i="7"/>
  <c r="PP219" i="7"/>
  <c r="PO219" i="7"/>
  <c r="PN219" i="7"/>
  <c r="PM219" i="7"/>
  <c r="PL219" i="7"/>
  <c r="PK219" i="7"/>
  <c r="PJ219" i="7"/>
  <c r="PI219" i="7"/>
  <c r="PH219" i="7"/>
  <c r="PG219" i="7"/>
  <c r="PF219" i="7"/>
  <c r="PE219" i="7"/>
  <c r="PD219" i="7"/>
  <c r="PC219" i="7"/>
  <c r="PB219" i="7"/>
  <c r="PA219" i="7"/>
  <c r="OZ219" i="7"/>
  <c r="OY219" i="7"/>
  <c r="OX219" i="7"/>
  <c r="OW219" i="7"/>
  <c r="OV219" i="7"/>
  <c r="OU219" i="7"/>
  <c r="OT219" i="7"/>
  <c r="OS219" i="7"/>
  <c r="OR219" i="7"/>
  <c r="OQ219" i="7"/>
  <c r="OP219" i="7"/>
  <c r="OO219" i="7"/>
  <c r="ON219" i="7"/>
  <c r="OM219" i="7"/>
  <c r="OL219" i="7"/>
  <c r="OK219" i="7"/>
  <c r="OJ219" i="7"/>
  <c r="OI219" i="7"/>
  <c r="OH219" i="7"/>
  <c r="OG219" i="7"/>
  <c r="OF219" i="7"/>
  <c r="OE219" i="7"/>
  <c r="OD219" i="7"/>
  <c r="OC219" i="7"/>
  <c r="OB219" i="7"/>
  <c r="OA219" i="7"/>
  <c r="NZ219" i="7"/>
  <c r="NY219" i="7"/>
  <c r="NX219" i="7"/>
  <c r="NW219" i="7"/>
  <c r="NV219" i="7"/>
  <c r="NU219" i="7"/>
  <c r="NT219" i="7"/>
  <c r="NS219" i="7"/>
  <c r="NR219" i="7"/>
  <c r="NQ219" i="7"/>
  <c r="NP219" i="7"/>
  <c r="NO219" i="7"/>
  <c r="NN219" i="7"/>
  <c r="NM219" i="7"/>
  <c r="NH219" i="7"/>
  <c r="NK219" i="7"/>
  <c r="NJ219" i="7"/>
  <c r="NI219" i="7"/>
  <c r="NG219" i="7"/>
  <c r="NF219" i="7"/>
  <c r="NE219" i="7"/>
  <c r="NC219" i="7"/>
  <c r="NB219" i="7"/>
  <c r="MZ219" i="7"/>
  <c r="MY219" i="7"/>
  <c r="MX219" i="7"/>
  <c r="MW219" i="7"/>
  <c r="MV219" i="7"/>
  <c r="MU219" i="7"/>
  <c r="MT219" i="7"/>
  <c r="MR219" i="7"/>
  <c r="MQ219" i="7"/>
  <c r="MO219" i="7"/>
  <c r="MN219" i="7"/>
  <c r="MM219" i="7"/>
  <c r="ML219" i="7"/>
  <c r="MK219" i="7"/>
  <c r="MJ219" i="7"/>
  <c r="MI219" i="7"/>
  <c r="MH219" i="7"/>
  <c r="MG219" i="7"/>
  <c r="MF219" i="7"/>
  <c r="ME219" i="7"/>
  <c r="MD219" i="7"/>
  <c r="MC219" i="7"/>
  <c r="MB219" i="7"/>
  <c r="MA219" i="7"/>
  <c r="LZ219" i="7"/>
  <c r="LY219" i="7"/>
  <c r="LX219" i="7"/>
  <c r="LW219" i="7"/>
  <c r="LV219" i="7"/>
  <c r="LU219" i="7"/>
  <c r="LT219" i="7"/>
  <c r="LS219" i="7"/>
  <c r="LR219" i="7"/>
  <c r="LQ219" i="7"/>
  <c r="LP219" i="7"/>
  <c r="LO219" i="7"/>
  <c r="LN219" i="7"/>
  <c r="LM219" i="7"/>
  <c r="LL219" i="7"/>
  <c r="LK219" i="7"/>
  <c r="LJ219" i="7"/>
  <c r="LI219" i="7"/>
  <c r="LH219" i="7"/>
  <c r="LG219" i="7"/>
  <c r="LF219" i="7"/>
  <c r="LE219" i="7"/>
  <c r="LD219" i="7"/>
  <c r="LC219" i="7"/>
  <c r="LB219" i="7"/>
  <c r="LA219" i="7"/>
  <c r="KZ219" i="7"/>
  <c r="KY219" i="7"/>
  <c r="KX219" i="7"/>
  <c r="KW219" i="7"/>
  <c r="KV219" i="7"/>
  <c r="KU219" i="7"/>
  <c r="KT219" i="7"/>
  <c r="KS219" i="7"/>
  <c r="KR219" i="7"/>
  <c r="KQ219" i="7"/>
  <c r="KP219" i="7"/>
  <c r="KO219" i="7"/>
  <c r="KN219" i="7"/>
  <c r="KM219" i="7"/>
  <c r="KL219" i="7"/>
  <c r="KK219" i="7"/>
  <c r="KJ219" i="7"/>
  <c r="KI219" i="7"/>
  <c r="KH219" i="7"/>
  <c r="KG219" i="7"/>
  <c r="KF219" i="7"/>
  <c r="KE219" i="7"/>
  <c r="KD219" i="7"/>
  <c r="KC219" i="7"/>
  <c r="KB219" i="7"/>
  <c r="KA219" i="7"/>
  <c r="JZ219" i="7"/>
  <c r="JY219" i="7"/>
  <c r="JX219" i="7"/>
  <c r="JW219" i="7"/>
  <c r="JV219" i="7"/>
  <c r="JU219" i="7"/>
  <c r="JT219" i="7"/>
  <c r="JS219" i="7"/>
  <c r="JR219" i="7"/>
  <c r="JQ219" i="7"/>
  <c r="JP219" i="7"/>
  <c r="JO219" i="7"/>
  <c r="JN219" i="7"/>
  <c r="JM219" i="7"/>
  <c r="JI219" i="7"/>
  <c r="JH219" i="7"/>
  <c r="JG219" i="7"/>
  <c r="JF219" i="7"/>
  <c r="JE219" i="7"/>
  <c r="JD219" i="7"/>
  <c r="JC219" i="7"/>
  <c r="JB219" i="7"/>
  <c r="JA219" i="7"/>
  <c r="IZ219" i="7"/>
  <c r="IY219" i="7"/>
  <c r="IX219" i="7"/>
  <c r="IW219" i="7"/>
  <c r="IV219" i="7"/>
  <c r="IU219" i="7"/>
  <c r="IT219" i="7"/>
  <c r="IS219" i="7"/>
  <c r="IR219" i="7"/>
  <c r="IQ219" i="7"/>
  <c r="IP219" i="7"/>
  <c r="IO219" i="7"/>
  <c r="IN219" i="7"/>
  <c r="IM219" i="7"/>
  <c r="IL219" i="7"/>
  <c r="IJ219" i="7"/>
  <c r="II219" i="7"/>
  <c r="IH219" i="7"/>
  <c r="IG219" i="7"/>
  <c r="IF219" i="7"/>
  <c r="IE219" i="7"/>
  <c r="ID219" i="7"/>
  <c r="IC219" i="7"/>
  <c r="IB219" i="7"/>
  <c r="IA219" i="7"/>
  <c r="HZ219" i="7"/>
  <c r="HG219" i="7"/>
  <c r="HF219" i="7"/>
  <c r="HE219" i="7"/>
  <c r="HD219" i="7"/>
  <c r="HC219" i="7"/>
  <c r="HB219" i="7"/>
  <c r="HA219" i="7"/>
  <c r="HL219" i="7"/>
  <c r="HK219" i="7"/>
  <c r="HJ219" i="7"/>
  <c r="GZ219" i="7"/>
  <c r="GY219" i="7"/>
  <c r="GX219" i="7"/>
  <c r="GW219" i="7"/>
  <c r="GV219" i="7"/>
  <c r="GU219" i="7"/>
  <c r="GT219" i="7"/>
  <c r="GS219" i="7"/>
  <c r="GR219" i="7"/>
  <c r="GQ219" i="7"/>
  <c r="GP219" i="7"/>
  <c r="GO219" i="7"/>
  <c r="GN219" i="7"/>
  <c r="GM219" i="7"/>
  <c r="GL219" i="7"/>
  <c r="GK219" i="7"/>
  <c r="GJ219" i="7"/>
  <c r="GI219" i="7"/>
  <c r="GH219" i="7"/>
  <c r="GG219" i="7"/>
  <c r="GF219" i="7"/>
  <c r="GE219" i="7"/>
  <c r="GD219" i="7"/>
  <c r="GC219" i="7"/>
  <c r="GB219" i="7"/>
  <c r="GA219" i="7"/>
  <c r="FZ219" i="7"/>
  <c r="FY219" i="7"/>
  <c r="FX219" i="7"/>
  <c r="FW219" i="7"/>
  <c r="FV219" i="7"/>
  <c r="FU219" i="7"/>
  <c r="FT219" i="7"/>
  <c r="FS219" i="7"/>
  <c r="FQ219" i="7"/>
  <c r="FP219" i="7"/>
  <c r="FO219" i="7"/>
  <c r="FN219" i="7"/>
  <c r="FM219" i="7"/>
  <c r="FL219" i="7"/>
  <c r="FK219" i="7"/>
  <c r="FJ219" i="7"/>
  <c r="FI219" i="7"/>
  <c r="FH219" i="7"/>
  <c r="FG219" i="7"/>
  <c r="FF219" i="7"/>
  <c r="FE219" i="7"/>
  <c r="FD219" i="7"/>
  <c r="FC219" i="7"/>
  <c r="FB219" i="7"/>
  <c r="FA219" i="7"/>
  <c r="EZ219" i="7"/>
  <c r="EY219" i="7"/>
  <c r="EX219" i="7"/>
  <c r="EW219" i="7"/>
  <c r="EV219" i="7"/>
  <c r="EU219" i="7"/>
  <c r="ET219" i="7"/>
  <c r="ES219" i="7"/>
  <c r="ER219" i="7"/>
  <c r="EQ219" i="7"/>
  <c r="EP219" i="7"/>
  <c r="EO219" i="7"/>
  <c r="EN219" i="7"/>
  <c r="EM219" i="7"/>
  <c r="EL219" i="7"/>
  <c r="EK219" i="7"/>
  <c r="EJ219" i="7"/>
  <c r="EI219" i="7"/>
  <c r="EH219" i="7"/>
  <c r="EG219" i="7"/>
  <c r="EF219" i="7"/>
  <c r="EE219" i="7"/>
  <c r="ED219" i="7"/>
  <c r="EC219" i="7"/>
  <c r="EB219" i="7"/>
  <c r="EA219" i="7"/>
  <c r="DZ219" i="7"/>
  <c r="DY219" i="7"/>
  <c r="DX219" i="7"/>
  <c r="DW219" i="7"/>
  <c r="DV219" i="7"/>
  <c r="DU219" i="7"/>
  <c r="DT219" i="7"/>
  <c r="DS219" i="7"/>
  <c r="DR219" i="7"/>
  <c r="DQ219" i="7"/>
  <c r="DP219" i="7"/>
  <c r="DO219" i="7"/>
  <c r="DN219" i="7"/>
  <c r="DL219" i="7"/>
  <c r="DK219" i="7"/>
  <c r="DJ219" i="7"/>
  <c r="DI219" i="7"/>
  <c r="DH219" i="7"/>
  <c r="DG219" i="7"/>
  <c r="DF219" i="7"/>
  <c r="DE219" i="7"/>
  <c r="DD219" i="7"/>
  <c r="DC219" i="7"/>
  <c r="DB219" i="7"/>
  <c r="DA219" i="7"/>
  <c r="CY219" i="7"/>
  <c r="CX219" i="7"/>
  <c r="CW219" i="7"/>
  <c r="CV219" i="7"/>
  <c r="CU219" i="7"/>
  <c r="CT219" i="7"/>
  <c r="CS219" i="7"/>
  <c r="HT219" i="7"/>
  <c r="HS219" i="7"/>
  <c r="HR219" i="7"/>
  <c r="HQ219" i="7"/>
  <c r="HP219" i="7"/>
  <c r="CP219" i="7"/>
  <c r="CO219" i="7"/>
  <c r="CN219" i="7"/>
  <c r="CM219" i="7"/>
  <c r="CL219" i="7"/>
  <c r="CK219" i="7"/>
  <c r="CJ219" i="7"/>
  <c r="CI219" i="7"/>
  <c r="CH219" i="7"/>
  <c r="CG219" i="7"/>
  <c r="CF219" i="7"/>
  <c r="CE219" i="7"/>
  <c r="CD219" i="7"/>
  <c r="CC219" i="7"/>
  <c r="CB219" i="7"/>
  <c r="BZ219" i="7"/>
  <c r="BY219" i="7"/>
  <c r="BX219" i="7"/>
  <c r="BW219" i="7"/>
  <c r="BV219" i="7"/>
  <c r="BU219" i="7"/>
  <c r="BT219" i="7"/>
  <c r="BS219" i="7"/>
  <c r="BR219" i="7"/>
  <c r="BQ219" i="7"/>
  <c r="BP219" i="7"/>
  <c r="BO219" i="7"/>
  <c r="BN219" i="7"/>
  <c r="BM219" i="7"/>
  <c r="BL219" i="7"/>
  <c r="BK219" i="7"/>
  <c r="BJ219" i="7"/>
  <c r="BI219" i="7"/>
  <c r="BH219" i="7"/>
  <c r="BG219" i="7"/>
  <c r="BF219" i="7"/>
  <c r="BE219" i="7"/>
  <c r="BD219" i="7"/>
  <c r="AU219" i="7"/>
  <c r="AT219" i="7"/>
  <c r="AS219" i="7"/>
  <c r="AR219" i="7"/>
  <c r="AQ219" i="7"/>
  <c r="AP219" i="7"/>
  <c r="AO219" i="7"/>
  <c r="AN219" i="7"/>
  <c r="AM219" i="7"/>
  <c r="AL219" i="7"/>
  <c r="AK219" i="7"/>
  <c r="AJ219" i="7"/>
  <c r="AH219" i="7"/>
  <c r="AG219" i="7"/>
  <c r="AF219" i="7"/>
  <c r="AE219" i="7"/>
  <c r="AD219" i="7"/>
  <c r="AC219" i="7"/>
  <c r="AB219" i="7"/>
  <c r="AA219" i="7"/>
  <c r="Z219" i="7"/>
  <c r="Y219" i="7"/>
  <c r="X219" i="7"/>
  <c r="W219" i="7"/>
  <c r="V219" i="7"/>
  <c r="U219" i="7"/>
  <c r="T219" i="7"/>
  <c r="S219" i="7"/>
  <c r="R219" i="7"/>
  <c r="Q219" i="7"/>
  <c r="P219" i="7"/>
  <c r="O219" i="7"/>
  <c r="N219" i="7"/>
  <c r="M219" i="7"/>
  <c r="L219" i="7"/>
  <c r="K219" i="7"/>
  <c r="J219" i="7"/>
  <c r="I219" i="7"/>
  <c r="H219" i="7"/>
  <c r="G219" i="7"/>
  <c r="F219" i="7"/>
  <c r="E219" i="7"/>
  <c r="C225" i="7"/>
  <c r="C226" i="7"/>
  <c r="C227" i="7"/>
  <c r="C228" i="7"/>
  <c r="C229" i="7"/>
  <c r="XFD3" i="8" l="1"/>
  <c r="XFD5" i="8"/>
  <c r="XFD7" i="8"/>
  <c r="XFD9" i="8"/>
  <c r="XFD11" i="8"/>
  <c r="XFD13" i="8"/>
  <c r="XFD15" i="8"/>
  <c r="XFD17" i="8"/>
  <c r="XFD20" i="8"/>
  <c r="XFD21" i="8"/>
  <c r="XFD23" i="8"/>
  <c r="XFD25" i="8"/>
  <c r="XFD27" i="8"/>
  <c r="XFD29" i="8"/>
  <c r="XFD31" i="8"/>
  <c r="XFD33" i="8"/>
  <c r="XFD35" i="8"/>
  <c r="XFD37" i="8"/>
  <c r="XFD39" i="8"/>
  <c r="XFD41" i="8"/>
  <c r="XFD43" i="8"/>
  <c r="XFD45" i="8"/>
  <c r="XFD55" i="8"/>
  <c r="XFD57" i="8"/>
  <c r="XFD59" i="8"/>
  <c r="XFD61" i="8"/>
  <c r="XFD63" i="8"/>
  <c r="XFD65" i="8"/>
  <c r="XFD67" i="8"/>
  <c r="XFD69" i="8"/>
  <c r="XFD71" i="8"/>
  <c r="XFD73" i="8"/>
  <c r="XFD75" i="8"/>
  <c r="XFD78" i="8"/>
  <c r="XFD80" i="8"/>
  <c r="XFD82" i="8"/>
  <c r="XFD84" i="8"/>
  <c r="XFD86" i="8"/>
  <c r="XFD88" i="8"/>
  <c r="XFD90" i="8"/>
  <c r="XFD92" i="8"/>
  <c r="CP234" i="7"/>
  <c r="CP233" i="7"/>
  <c r="XFD221" i="8"/>
  <c r="HQ234" i="7"/>
  <c r="HQ233" i="7"/>
  <c r="XFD223" i="8"/>
  <c r="HS234" i="7"/>
  <c r="HS233" i="7"/>
  <c r="XFD95" i="8"/>
  <c r="CS234" i="7"/>
  <c r="CS233" i="7"/>
  <c r="XFD97" i="8"/>
  <c r="CU234" i="7"/>
  <c r="CU233" i="7"/>
  <c r="XFD99" i="8"/>
  <c r="CW234" i="7"/>
  <c r="CW233" i="7"/>
  <c r="XFD101" i="8"/>
  <c r="CY234" i="7"/>
  <c r="CY233" i="7"/>
  <c r="XFD103" i="8"/>
  <c r="DA234" i="7"/>
  <c r="DA233" i="7"/>
  <c r="XFD105" i="8"/>
  <c r="DC234" i="7"/>
  <c r="DC233" i="7"/>
  <c r="XFD107" i="8"/>
  <c r="DE234" i="7"/>
  <c r="DE233" i="7"/>
  <c r="XFD109" i="8"/>
  <c r="DG234" i="7"/>
  <c r="DG233" i="7"/>
  <c r="XFD111" i="8"/>
  <c r="DI234" i="7"/>
  <c r="DI233" i="7"/>
  <c r="XFD113" i="8"/>
  <c r="DK234" i="7"/>
  <c r="DK233" i="7"/>
  <c r="XFD115" i="8"/>
  <c r="DM234" i="7"/>
  <c r="DM233" i="7"/>
  <c r="XFD117" i="8"/>
  <c r="DO234" i="7"/>
  <c r="DO233" i="7"/>
  <c r="XFD119" i="8"/>
  <c r="DQ234" i="7"/>
  <c r="DQ233" i="7"/>
  <c r="XFD121" i="8"/>
  <c r="DS234" i="7"/>
  <c r="DS233" i="7"/>
  <c r="XFD123" i="8"/>
  <c r="DU234" i="7"/>
  <c r="DU233" i="7"/>
  <c r="XFD125" i="8"/>
  <c r="DW234" i="7"/>
  <c r="DW233" i="7"/>
  <c r="XFD127" i="8"/>
  <c r="DY234" i="7"/>
  <c r="DY233" i="7"/>
  <c r="XFD129" i="8"/>
  <c r="EA234" i="7"/>
  <c r="EA233" i="7"/>
  <c r="XFD131" i="8"/>
  <c r="EC234" i="7"/>
  <c r="EC233" i="7"/>
  <c r="XFD133" i="8"/>
  <c r="EE234" i="7"/>
  <c r="EE233" i="7"/>
  <c r="XFD135" i="8"/>
  <c r="EG234" i="7"/>
  <c r="EG233" i="7"/>
  <c r="XFD137" i="8"/>
  <c r="EI234" i="7"/>
  <c r="EI233" i="7"/>
  <c r="XFD139" i="8"/>
  <c r="EK234" i="7"/>
  <c r="EK233" i="7"/>
  <c r="XFD141" i="8"/>
  <c r="EM234" i="7"/>
  <c r="EM233" i="7"/>
  <c r="XFD143" i="8"/>
  <c r="EO234" i="7"/>
  <c r="EO233" i="7"/>
  <c r="XFD145" i="8"/>
  <c r="EQ234" i="7"/>
  <c r="EQ233" i="7"/>
  <c r="XFD147" i="8"/>
  <c r="ES234" i="7"/>
  <c r="ES233" i="7"/>
  <c r="XFD149" i="8"/>
  <c r="EU234" i="7"/>
  <c r="EU233" i="7"/>
  <c r="XFD151" i="8"/>
  <c r="EW234" i="7"/>
  <c r="EW233" i="7"/>
  <c r="XFD153" i="8"/>
  <c r="EY234" i="7"/>
  <c r="EY233" i="7"/>
  <c r="XFD155" i="8"/>
  <c r="FA234" i="7"/>
  <c r="FA233" i="7"/>
  <c r="XFD157" i="8"/>
  <c r="FC234" i="7"/>
  <c r="FC233" i="7"/>
  <c r="XFD159" i="8"/>
  <c r="FE234" i="7"/>
  <c r="FE233" i="7"/>
  <c r="XFD161" i="8"/>
  <c r="FG234" i="7"/>
  <c r="FG233" i="7"/>
  <c r="XFD163" i="8"/>
  <c r="FI234" i="7"/>
  <c r="FI233" i="7"/>
  <c r="XFD165" i="8"/>
  <c r="FK234" i="7"/>
  <c r="FK233" i="7"/>
  <c r="XFD167" i="8"/>
  <c r="FM234" i="7"/>
  <c r="FM233" i="7"/>
  <c r="XFD169" i="8"/>
  <c r="FO234" i="7"/>
  <c r="FO233" i="7"/>
  <c r="XFD171" i="8"/>
  <c r="FQ234" i="7"/>
  <c r="FQ233" i="7"/>
  <c r="XFD173" i="8"/>
  <c r="FS234" i="7"/>
  <c r="FS233" i="7"/>
  <c r="XFD175" i="8"/>
  <c r="FU234" i="7"/>
  <c r="FU233" i="7"/>
  <c r="XFD177" i="8"/>
  <c r="FW234" i="7"/>
  <c r="FW233" i="7"/>
  <c r="XFD179" i="8"/>
  <c r="FY234" i="7"/>
  <c r="FY233" i="7"/>
  <c r="XFD181" i="8"/>
  <c r="GA234" i="7"/>
  <c r="GA233" i="7"/>
  <c r="XFD183" i="8"/>
  <c r="GC234" i="7"/>
  <c r="GC233" i="7"/>
  <c r="XFD185" i="8"/>
  <c r="GE234" i="7"/>
  <c r="GE233" i="7"/>
  <c r="XFD187" i="8"/>
  <c r="GG234" i="7"/>
  <c r="GG233" i="7"/>
  <c r="XFD189" i="8"/>
  <c r="GI234" i="7"/>
  <c r="GI233" i="7"/>
  <c r="XFD191" i="8"/>
  <c r="GK234" i="7"/>
  <c r="GK233" i="7"/>
  <c r="XFD193" i="8"/>
  <c r="GM234" i="7"/>
  <c r="GM233" i="7"/>
  <c r="XFD195" i="8"/>
  <c r="GO234" i="7"/>
  <c r="GO233" i="7"/>
  <c r="XFD197" i="8"/>
  <c r="GQ234" i="7"/>
  <c r="GQ233" i="7"/>
  <c r="XFD199" i="8"/>
  <c r="GS234" i="7"/>
  <c r="GS233" i="7"/>
  <c r="XFD201" i="8"/>
  <c r="GU234" i="7"/>
  <c r="GU233" i="7"/>
  <c r="XFD203" i="8"/>
  <c r="GW234" i="7"/>
  <c r="GW233" i="7"/>
  <c r="XFD205" i="8"/>
  <c r="GY234" i="7"/>
  <c r="GY233" i="7"/>
  <c r="XFD207" i="8"/>
  <c r="HJ234" i="7"/>
  <c r="HJ233" i="7"/>
  <c r="XFD209" i="8"/>
  <c r="HL234" i="7"/>
  <c r="HL233" i="7"/>
  <c r="XFD211" i="8"/>
  <c r="HB234" i="7"/>
  <c r="HB233" i="7"/>
  <c r="XFD213" i="8"/>
  <c r="HD234" i="7"/>
  <c r="HD233" i="7"/>
  <c r="XFD215" i="8"/>
  <c r="HF234" i="7"/>
  <c r="HF233" i="7"/>
  <c r="XFD230" i="8"/>
  <c r="HZ234" i="7"/>
  <c r="HZ233" i="7"/>
  <c r="XFD232" i="8"/>
  <c r="IB234" i="7"/>
  <c r="IB233" i="7"/>
  <c r="XFD234" i="8"/>
  <c r="ID234" i="7"/>
  <c r="ID233" i="7"/>
  <c r="XFD236" i="8"/>
  <c r="IF234" i="7"/>
  <c r="IF233" i="7"/>
  <c r="XFD238" i="8"/>
  <c r="IH234" i="7"/>
  <c r="IH233" i="7"/>
  <c r="XFD240" i="8"/>
  <c r="IJ234" i="7"/>
  <c r="IJ233" i="7"/>
  <c r="XFD263" i="8"/>
  <c r="IM234" i="7"/>
  <c r="IM233" i="7"/>
  <c r="XFD244" i="8"/>
  <c r="IO234" i="7"/>
  <c r="IO233" i="7"/>
  <c r="XFD246" i="8"/>
  <c r="IQ234" i="7"/>
  <c r="IQ233" i="7"/>
  <c r="XFD247" i="8"/>
  <c r="IS234" i="7"/>
  <c r="IS233" i="7"/>
  <c r="XFD249" i="8"/>
  <c r="IU234" i="7"/>
  <c r="IU233" i="7"/>
  <c r="XFD251" i="8"/>
  <c r="IW234" i="7"/>
  <c r="IW233" i="7"/>
  <c r="XFD253" i="8"/>
  <c r="IY234" i="7"/>
  <c r="IY233" i="7"/>
  <c r="XFD255" i="8"/>
  <c r="JA234" i="7"/>
  <c r="JA233" i="7"/>
  <c r="XFD257" i="8"/>
  <c r="JC234" i="7"/>
  <c r="JC233" i="7"/>
  <c r="XFD259" i="8"/>
  <c r="JE234" i="7"/>
  <c r="JE233" i="7"/>
  <c r="XFD261" i="8"/>
  <c r="JG234" i="7"/>
  <c r="JG233" i="7"/>
  <c r="XFD265" i="8"/>
  <c r="JI234" i="7"/>
  <c r="JI233" i="7"/>
  <c r="XFD270" i="8"/>
  <c r="JN234" i="7"/>
  <c r="JN233" i="7"/>
  <c r="XFD272" i="8"/>
  <c r="JP234" i="7"/>
  <c r="JP233" i="7"/>
  <c r="XFD276" i="8"/>
  <c r="JR234" i="7"/>
  <c r="JR233" i="7"/>
  <c r="XFD278" i="8"/>
  <c r="JT234" i="7"/>
  <c r="JT233" i="7"/>
  <c r="XFD280" i="8"/>
  <c r="JV234" i="7"/>
  <c r="JV233" i="7"/>
  <c r="XFD282" i="8"/>
  <c r="JX234" i="7"/>
  <c r="JX233" i="7"/>
  <c r="XFD284" i="8"/>
  <c r="JZ234" i="7"/>
  <c r="JZ233" i="7"/>
  <c r="XFD286" i="8"/>
  <c r="KB234" i="7"/>
  <c r="KB233" i="7"/>
  <c r="XFD288" i="8"/>
  <c r="KD234" i="7"/>
  <c r="KD233" i="7"/>
  <c r="XFD290" i="8"/>
  <c r="KF234" i="7"/>
  <c r="KF233" i="7"/>
  <c r="XFD292" i="8"/>
  <c r="KH234" i="7"/>
  <c r="KH233" i="7"/>
  <c r="XFD294" i="8"/>
  <c r="KJ234" i="7"/>
  <c r="KJ233" i="7"/>
  <c r="XFD296" i="8"/>
  <c r="KL234" i="7"/>
  <c r="KL233" i="7"/>
  <c r="XFD298" i="8"/>
  <c r="KN234" i="7"/>
  <c r="KN233" i="7"/>
  <c r="XFD300" i="8"/>
  <c r="KP234" i="7"/>
  <c r="KP233" i="7"/>
  <c r="XFD302" i="8"/>
  <c r="KR234" i="7"/>
  <c r="KR233" i="7"/>
  <c r="XFD304" i="8"/>
  <c r="KT234" i="7"/>
  <c r="KT233" i="7"/>
  <c r="XFD306" i="8"/>
  <c r="KV234" i="7"/>
  <c r="KV233" i="7"/>
  <c r="XFD308" i="8"/>
  <c r="KX234" i="7"/>
  <c r="KX233" i="7"/>
  <c r="XFD310" i="8"/>
  <c r="KZ234" i="7"/>
  <c r="KZ233" i="7"/>
  <c r="XFD312" i="8"/>
  <c r="LB234" i="7"/>
  <c r="LB233" i="7"/>
  <c r="XFD314" i="8"/>
  <c r="LD234" i="7"/>
  <c r="LD233" i="7"/>
  <c r="XFD316" i="8"/>
  <c r="LF234" i="7"/>
  <c r="LF233" i="7"/>
  <c r="XFD318" i="8"/>
  <c r="LH234" i="7"/>
  <c r="LH233" i="7"/>
  <c r="XFD320" i="8"/>
  <c r="LJ234" i="7"/>
  <c r="LJ233" i="7"/>
  <c r="XFD322" i="8"/>
  <c r="LL234" i="7"/>
  <c r="LL233" i="7"/>
  <c r="XFD324" i="8"/>
  <c r="LN234" i="7"/>
  <c r="LN233" i="7"/>
  <c r="XFD326" i="8"/>
  <c r="LP234" i="7"/>
  <c r="LP233" i="7"/>
  <c r="XFD328" i="8"/>
  <c r="LR234" i="7"/>
  <c r="LR233" i="7"/>
  <c r="XFD330" i="8"/>
  <c r="LT234" i="7"/>
  <c r="LT233" i="7"/>
  <c r="XFD332" i="8"/>
  <c r="LV234" i="7"/>
  <c r="LV233" i="7"/>
  <c r="XFD334" i="8"/>
  <c r="LX234" i="7"/>
  <c r="LX233" i="7"/>
  <c r="XFD336" i="8"/>
  <c r="LZ234" i="7"/>
  <c r="LZ233" i="7"/>
  <c r="XFD338" i="8"/>
  <c r="MB234" i="7"/>
  <c r="MB233" i="7"/>
  <c r="XFD340" i="8"/>
  <c r="MD234" i="7"/>
  <c r="MD233" i="7"/>
  <c r="XFD342" i="8"/>
  <c r="MF234" i="7"/>
  <c r="MF233" i="7"/>
  <c r="XFD344" i="8"/>
  <c r="MH234" i="7"/>
  <c r="MH233" i="7"/>
  <c r="XFD346" i="8"/>
  <c r="MJ234" i="7"/>
  <c r="MJ233" i="7"/>
  <c r="XFD348" i="8"/>
  <c r="ML234" i="7"/>
  <c r="ML233" i="7"/>
  <c r="XFD350" i="8"/>
  <c r="MN234" i="7"/>
  <c r="MN233" i="7"/>
  <c r="XFD353" i="8"/>
  <c r="MQ234" i="7"/>
  <c r="MQ233" i="7"/>
  <c r="XFD355" i="8"/>
  <c r="MS234" i="7"/>
  <c r="MS233" i="7"/>
  <c r="XFD357" i="8"/>
  <c r="MU234" i="7"/>
  <c r="MU233" i="7"/>
  <c r="MW234" i="7"/>
  <c r="MW233" i="7"/>
  <c r="MY234" i="7"/>
  <c r="MY233" i="7"/>
  <c r="XFD363" i="8"/>
  <c r="NA234" i="7"/>
  <c r="NA233" i="7"/>
  <c r="XFD365" i="8"/>
  <c r="NC234" i="7"/>
  <c r="NC233" i="7"/>
  <c r="XFD367" i="8"/>
  <c r="NE234" i="7"/>
  <c r="NE233" i="7"/>
  <c r="XFD369" i="8"/>
  <c r="NG234" i="7"/>
  <c r="NG233" i="7"/>
  <c r="XFD372" i="8"/>
  <c r="NJ234" i="7"/>
  <c r="NJ233" i="7"/>
  <c r="XFD370" i="8"/>
  <c r="NH234" i="7"/>
  <c r="NH233" i="7"/>
  <c r="NN234" i="7"/>
  <c r="NN233" i="7"/>
  <c r="NP234" i="7"/>
  <c r="NP233" i="7"/>
  <c r="NR234" i="7"/>
  <c r="NR233" i="7"/>
  <c r="NT234" i="7"/>
  <c r="NT233" i="7"/>
  <c r="NV234" i="7"/>
  <c r="NV233" i="7"/>
  <c r="NX234" i="7"/>
  <c r="NX233" i="7"/>
  <c r="NZ234" i="7"/>
  <c r="NZ233" i="7"/>
  <c r="XFD376" i="8"/>
  <c r="OB234" i="7"/>
  <c r="OB233" i="7"/>
  <c r="XFD378" i="8"/>
  <c r="OD234" i="7"/>
  <c r="OD233" i="7"/>
  <c r="XFD380" i="8"/>
  <c r="OF234" i="7"/>
  <c r="OF233" i="7"/>
  <c r="XFD382" i="8"/>
  <c r="OH234" i="7"/>
  <c r="OH233" i="7"/>
  <c r="OJ234" i="7"/>
  <c r="OJ233" i="7"/>
  <c r="OL234" i="7"/>
  <c r="OL233" i="7"/>
  <c r="ON234" i="7"/>
  <c r="ON233" i="7"/>
  <c r="XFD384" i="8"/>
  <c r="OP234" i="7"/>
  <c r="OP233" i="7"/>
  <c r="OR234" i="7"/>
  <c r="OR233" i="7"/>
  <c r="XFD386" i="8"/>
  <c r="OT234" i="7"/>
  <c r="OT233" i="7"/>
  <c r="XFD388" i="8"/>
  <c r="OV234" i="7"/>
  <c r="OV233" i="7"/>
  <c r="XFD390" i="8"/>
  <c r="OX234" i="7"/>
  <c r="OX233" i="7"/>
  <c r="OZ234" i="7"/>
  <c r="OZ233" i="7"/>
  <c r="PB234" i="7"/>
  <c r="PB233" i="7"/>
  <c r="PD234" i="7"/>
  <c r="PD233" i="7"/>
  <c r="PF234" i="7"/>
  <c r="PF233" i="7"/>
  <c r="PH234" i="7"/>
  <c r="PH233" i="7"/>
  <c r="PJ234" i="7"/>
  <c r="PJ233" i="7"/>
  <c r="PL234" i="7"/>
  <c r="PL233" i="7"/>
  <c r="XFD392" i="8"/>
  <c r="PN234" i="7"/>
  <c r="PN233" i="7"/>
  <c r="PP234" i="7"/>
  <c r="PP233" i="7"/>
  <c r="PR234" i="7"/>
  <c r="PR233" i="7"/>
  <c r="XFD393" i="8"/>
  <c r="PT234" i="7"/>
  <c r="PT233" i="7"/>
  <c r="PV234" i="7"/>
  <c r="PV233" i="7"/>
  <c r="PX234" i="7"/>
  <c r="PX233" i="7"/>
  <c r="PZ234" i="7"/>
  <c r="PZ233" i="7"/>
  <c r="QB234" i="7"/>
  <c r="QB233" i="7"/>
  <c r="XFD396" i="8"/>
  <c r="QD234" i="7"/>
  <c r="QD233" i="7"/>
  <c r="XFD398" i="8"/>
  <c r="QF234" i="7"/>
  <c r="QF233" i="7"/>
  <c r="XFD400" i="8"/>
  <c r="QH234" i="7"/>
  <c r="QH233" i="7"/>
  <c r="XFD402" i="8"/>
  <c r="QJ234" i="7"/>
  <c r="QJ233" i="7"/>
  <c r="XFD404" i="8"/>
  <c r="QL234" i="7"/>
  <c r="QL233" i="7"/>
  <c r="XFD407" i="8"/>
  <c r="QO234" i="7"/>
  <c r="QO233" i="7"/>
  <c r="XFD409" i="8"/>
  <c r="QQ234" i="7"/>
  <c r="QQ233" i="7"/>
  <c r="XFD411" i="8"/>
  <c r="QS234" i="7"/>
  <c r="QS233" i="7"/>
  <c r="QU234" i="7"/>
  <c r="QU233" i="7"/>
  <c r="XFD413" i="8"/>
  <c r="QW234" i="7"/>
  <c r="QW233" i="7"/>
  <c r="XFD415" i="8"/>
  <c r="QY234" i="7"/>
  <c r="QY233" i="7"/>
  <c r="RA234" i="7"/>
  <c r="RA233" i="7"/>
  <c r="XFD419" i="8"/>
  <c r="RC234" i="7"/>
  <c r="RC233" i="7"/>
  <c r="XFD421" i="8"/>
  <c r="RE234" i="7"/>
  <c r="RE233" i="7"/>
  <c r="XFD423" i="8"/>
  <c r="RG234" i="7"/>
  <c r="RG233" i="7"/>
  <c r="XFD425" i="8"/>
  <c r="RI234" i="7"/>
  <c r="RI233" i="7"/>
  <c r="XFD427" i="8"/>
  <c r="RK234" i="7"/>
  <c r="RK233" i="7"/>
  <c r="XFD429" i="8"/>
  <c r="RM234" i="7"/>
  <c r="RM233" i="7"/>
  <c r="XFD431" i="8"/>
  <c r="RO234" i="7"/>
  <c r="RO233" i="7"/>
  <c r="XFD433" i="8"/>
  <c r="RQ234" i="7"/>
  <c r="RQ233" i="7"/>
  <c r="XFD435" i="8"/>
  <c r="RS234" i="7"/>
  <c r="RS233" i="7"/>
  <c r="XFD437" i="8"/>
  <c r="RU234" i="7"/>
  <c r="RU233" i="7"/>
  <c r="XFD439" i="8"/>
  <c r="RW234" i="7"/>
  <c r="RW233" i="7"/>
  <c r="XFD441" i="8"/>
  <c r="RY234" i="7"/>
  <c r="RY233" i="7"/>
  <c r="XFD443" i="8"/>
  <c r="SA234" i="7"/>
  <c r="SA233" i="7"/>
  <c r="XFD445" i="8"/>
  <c r="SC234" i="7"/>
  <c r="SC233" i="7"/>
  <c r="XFD447" i="8"/>
  <c r="SE234" i="7"/>
  <c r="SE233" i="7"/>
  <c r="XFD449" i="8"/>
  <c r="SG234" i="7"/>
  <c r="SG233" i="7"/>
  <c r="XFD451" i="8"/>
  <c r="SI234" i="7"/>
  <c r="SI233" i="7"/>
  <c r="XFD453" i="8"/>
  <c r="SK234" i="7"/>
  <c r="SK233" i="7"/>
  <c r="XFD472" i="8"/>
  <c r="SM234" i="7"/>
  <c r="SM233" i="7"/>
  <c r="SO234" i="7"/>
  <c r="SO233" i="7"/>
  <c r="XFD456" i="8"/>
  <c r="SQ234" i="7"/>
  <c r="SQ233" i="7"/>
  <c r="XFD458" i="8"/>
  <c r="SS234" i="7"/>
  <c r="SS233" i="7"/>
  <c r="SU234" i="7"/>
  <c r="SU233" i="7"/>
  <c r="XFD460" i="8"/>
  <c r="SW234" i="7"/>
  <c r="SW233" i="7"/>
  <c r="XFD476" i="8"/>
  <c r="TK234" i="7"/>
  <c r="TK233" i="7"/>
  <c r="XFD478" i="8"/>
  <c r="TM234" i="7"/>
  <c r="TM233" i="7"/>
  <c r="XFD480" i="8"/>
  <c r="TO234" i="7"/>
  <c r="TO233" i="7"/>
  <c r="XFD482" i="8"/>
  <c r="TQ234" i="7"/>
  <c r="TQ233" i="7"/>
  <c r="XFD484" i="8"/>
  <c r="TS234" i="7"/>
  <c r="TS233" i="7"/>
  <c r="XFD486" i="8"/>
  <c r="TU234" i="7"/>
  <c r="TU233" i="7"/>
  <c r="XFD488" i="8"/>
  <c r="TW234" i="7"/>
  <c r="TW233" i="7"/>
  <c r="XFD490" i="8"/>
  <c r="TY234" i="7"/>
  <c r="TY233" i="7"/>
  <c r="XFD492" i="8"/>
  <c r="UA234" i="7"/>
  <c r="UA233" i="7"/>
  <c r="XFD494" i="8"/>
  <c r="UC234" i="7"/>
  <c r="UC233" i="7"/>
  <c r="XFD496" i="8"/>
  <c r="UE234" i="7"/>
  <c r="UE233" i="7"/>
  <c r="XFD4" i="8"/>
  <c r="XFD6" i="8"/>
  <c r="XFD8" i="8"/>
  <c r="XFD10" i="8"/>
  <c r="XFD12" i="8"/>
  <c r="XFD14" i="8"/>
  <c r="XFD16" i="8"/>
  <c r="XFD19" i="8"/>
  <c r="XFD18" i="8"/>
  <c r="XFD22" i="8"/>
  <c r="XFD24" i="8"/>
  <c r="XFD26" i="8"/>
  <c r="XFD28" i="8"/>
  <c r="XFD30" i="8"/>
  <c r="XFD32" i="8"/>
  <c r="XFD34" i="8"/>
  <c r="XFD36" i="8"/>
  <c r="XFD38" i="8"/>
  <c r="XFD40" i="8"/>
  <c r="XFD42" i="8"/>
  <c r="XFD44" i="8"/>
  <c r="XFD54" i="8"/>
  <c r="XFD56" i="8"/>
  <c r="XFD58" i="8"/>
  <c r="XFD60" i="8"/>
  <c r="XFD62" i="8"/>
  <c r="XFD64" i="8"/>
  <c r="XFD66" i="8"/>
  <c r="XFD68" i="8"/>
  <c r="XFD70" i="8"/>
  <c r="XFD72" i="8"/>
  <c r="XFD74" i="8"/>
  <c r="XFD76" i="8"/>
  <c r="XFD79" i="8"/>
  <c r="XFD81" i="8"/>
  <c r="XFD83" i="8"/>
  <c r="XFD85" i="8"/>
  <c r="XFD87" i="8"/>
  <c r="XFD89" i="8"/>
  <c r="XFD91" i="8"/>
  <c r="XFD220" i="8"/>
  <c r="HP234" i="7"/>
  <c r="HP233" i="7"/>
  <c r="XFD222" i="8"/>
  <c r="HR234" i="7"/>
  <c r="HR233" i="7"/>
  <c r="XFD224" i="8"/>
  <c r="HT234" i="7"/>
  <c r="HT233" i="7"/>
  <c r="XFD96" i="8"/>
  <c r="CT234" i="7"/>
  <c r="CT233" i="7"/>
  <c r="XFD98" i="8"/>
  <c r="CV234" i="7"/>
  <c r="CV233" i="7"/>
  <c r="XFD100" i="8"/>
  <c r="CX234" i="7"/>
  <c r="CX233" i="7"/>
  <c r="XFD102" i="8"/>
  <c r="CZ234" i="7"/>
  <c r="CZ233" i="7"/>
  <c r="XFD104" i="8"/>
  <c r="DB234" i="7"/>
  <c r="DB233" i="7"/>
  <c r="XFD106" i="8"/>
  <c r="DD234" i="7"/>
  <c r="DD233" i="7"/>
  <c r="XFD108" i="8"/>
  <c r="DF234" i="7"/>
  <c r="DF233" i="7"/>
  <c r="XFD110" i="8"/>
  <c r="DH234" i="7"/>
  <c r="DH233" i="7"/>
  <c r="XFD112" i="8"/>
  <c r="DJ234" i="7"/>
  <c r="DJ233" i="7"/>
  <c r="XFD114" i="8"/>
  <c r="DL234" i="7"/>
  <c r="DL233" i="7"/>
  <c r="XFD116" i="8"/>
  <c r="DN234" i="7"/>
  <c r="DN233" i="7"/>
  <c r="XFD118" i="8"/>
  <c r="DP234" i="7"/>
  <c r="DP233" i="7"/>
  <c r="XFD120" i="8"/>
  <c r="DR234" i="7"/>
  <c r="DR233" i="7"/>
  <c r="XFD122" i="8"/>
  <c r="DT234" i="7"/>
  <c r="DT233" i="7"/>
  <c r="XFD124" i="8"/>
  <c r="DV234" i="7"/>
  <c r="DV233" i="7"/>
  <c r="XFD126" i="8"/>
  <c r="DX234" i="7"/>
  <c r="DX233" i="7"/>
  <c r="XFD128" i="8"/>
  <c r="DZ234" i="7"/>
  <c r="DZ233" i="7"/>
  <c r="XFD130" i="8"/>
  <c r="EB234" i="7"/>
  <c r="EB233" i="7"/>
  <c r="XFD132" i="8"/>
  <c r="ED234" i="7"/>
  <c r="ED233" i="7"/>
  <c r="XFD134" i="8"/>
  <c r="EF234" i="7"/>
  <c r="EF233" i="7"/>
  <c r="XFD136" i="8"/>
  <c r="EH234" i="7"/>
  <c r="EH233" i="7"/>
  <c r="XFD138" i="8"/>
  <c r="EJ234" i="7"/>
  <c r="EJ233" i="7"/>
  <c r="XFD140" i="8"/>
  <c r="EL234" i="7"/>
  <c r="EL233" i="7"/>
  <c r="XFD142" i="8"/>
  <c r="EN234" i="7"/>
  <c r="EN233" i="7"/>
  <c r="XFD144" i="8"/>
  <c r="EP234" i="7"/>
  <c r="EP233" i="7"/>
  <c r="XFD146" i="8"/>
  <c r="ER234" i="7"/>
  <c r="ER233" i="7"/>
  <c r="XFD148" i="8"/>
  <c r="ET234" i="7"/>
  <c r="ET233" i="7"/>
  <c r="XFD150" i="8"/>
  <c r="EV234" i="7"/>
  <c r="EV233" i="7"/>
  <c r="XFD152" i="8"/>
  <c r="EX234" i="7"/>
  <c r="EX233" i="7"/>
  <c r="XFD154" i="8"/>
  <c r="EZ234" i="7"/>
  <c r="EZ233" i="7"/>
  <c r="XFD156" i="8"/>
  <c r="FB234" i="7"/>
  <c r="FB233" i="7"/>
  <c r="XFD158" i="8"/>
  <c r="FD234" i="7"/>
  <c r="FD233" i="7"/>
  <c r="XFD160" i="8"/>
  <c r="FF234" i="7"/>
  <c r="FF233" i="7"/>
  <c r="XFD162" i="8"/>
  <c r="FH234" i="7"/>
  <c r="FH233" i="7"/>
  <c r="XFD164" i="8"/>
  <c r="FJ234" i="7"/>
  <c r="FJ233" i="7"/>
  <c r="XFD166" i="8"/>
  <c r="FL234" i="7"/>
  <c r="FL233" i="7"/>
  <c r="XFD168" i="8"/>
  <c r="FN234" i="7"/>
  <c r="FN233" i="7"/>
  <c r="XFD170" i="8"/>
  <c r="FP234" i="7"/>
  <c r="FP233" i="7"/>
  <c r="XFD172" i="8"/>
  <c r="FR234" i="7"/>
  <c r="FR233" i="7"/>
  <c r="XFD174" i="8"/>
  <c r="FT234" i="7"/>
  <c r="FT233" i="7"/>
  <c r="XFD176" i="8"/>
  <c r="FV234" i="7"/>
  <c r="FV233" i="7"/>
  <c r="XFD178" i="8"/>
  <c r="FX234" i="7"/>
  <c r="FX233" i="7"/>
  <c r="XFD180" i="8"/>
  <c r="FZ234" i="7"/>
  <c r="FZ233" i="7"/>
  <c r="XFD182" i="8"/>
  <c r="GB234" i="7"/>
  <c r="GB233" i="7"/>
  <c r="XFD184" i="8"/>
  <c r="GD234" i="7"/>
  <c r="GD233" i="7"/>
  <c r="XFD186" i="8"/>
  <c r="GF234" i="7"/>
  <c r="GF233" i="7"/>
  <c r="XFD188" i="8"/>
  <c r="GH234" i="7"/>
  <c r="GH233" i="7"/>
  <c r="XFD190" i="8"/>
  <c r="GJ234" i="7"/>
  <c r="GJ233" i="7"/>
  <c r="XFD192" i="8"/>
  <c r="GL234" i="7"/>
  <c r="GL233" i="7"/>
  <c r="XFD194" i="8"/>
  <c r="GN234" i="7"/>
  <c r="GN233" i="7"/>
  <c r="XFD196" i="8"/>
  <c r="GP234" i="7"/>
  <c r="GP233" i="7"/>
  <c r="XFD198" i="8"/>
  <c r="GR234" i="7"/>
  <c r="GR233" i="7"/>
  <c r="XFD200" i="8"/>
  <c r="GT234" i="7"/>
  <c r="GT233" i="7"/>
  <c r="XFD202" i="8"/>
  <c r="GV234" i="7"/>
  <c r="GV233" i="7"/>
  <c r="XFD204" i="8"/>
  <c r="GX234" i="7"/>
  <c r="GX233" i="7"/>
  <c r="XFD206" i="8"/>
  <c r="GZ234" i="7"/>
  <c r="GZ233" i="7"/>
  <c r="XFD208" i="8"/>
  <c r="HK234" i="7"/>
  <c r="HK233" i="7"/>
  <c r="XFD210" i="8"/>
  <c r="HA234" i="7"/>
  <c r="HA233" i="7"/>
  <c r="XFD212" i="8"/>
  <c r="HC234" i="7"/>
  <c r="HC233" i="7"/>
  <c r="XFD214" i="8"/>
  <c r="HE234" i="7"/>
  <c r="HE233" i="7"/>
  <c r="XFD216" i="8"/>
  <c r="HG234" i="7"/>
  <c r="HG233" i="7"/>
  <c r="XFD231" i="8"/>
  <c r="IA234" i="7"/>
  <c r="IA233" i="7"/>
  <c r="XFD233" i="8"/>
  <c r="IC234" i="7"/>
  <c r="IC233" i="7"/>
  <c r="XFD235" i="8"/>
  <c r="IE234" i="7"/>
  <c r="IE233" i="7"/>
  <c r="XFD237" i="8"/>
  <c r="IG234" i="7"/>
  <c r="IG233" i="7"/>
  <c r="XFD239" i="8"/>
  <c r="II234" i="7"/>
  <c r="II233" i="7"/>
  <c r="XFD242" i="8"/>
  <c r="IL234" i="7"/>
  <c r="IL233" i="7"/>
  <c r="XFD243" i="8"/>
  <c r="IN234" i="7"/>
  <c r="IN233" i="7"/>
  <c r="XFD245" i="8"/>
  <c r="IP234" i="7"/>
  <c r="IP233" i="7"/>
  <c r="XFD262" i="8"/>
  <c r="IR234" i="7"/>
  <c r="IR233" i="7"/>
  <c r="XFD248" i="8"/>
  <c r="IT234" i="7"/>
  <c r="IT233" i="7"/>
  <c r="XFD250" i="8"/>
  <c r="IV234" i="7"/>
  <c r="IV233" i="7"/>
  <c r="XFD252" i="8"/>
  <c r="IX234" i="7"/>
  <c r="IX233" i="7"/>
  <c r="XFD254" i="8"/>
  <c r="IZ234" i="7"/>
  <c r="IZ233" i="7"/>
  <c r="XFD256" i="8"/>
  <c r="JB234" i="7"/>
  <c r="JB233" i="7"/>
  <c r="XFD258" i="8"/>
  <c r="JD234" i="7"/>
  <c r="JD233" i="7"/>
  <c r="XFD260" i="8"/>
  <c r="JF234" i="7"/>
  <c r="JF233" i="7"/>
  <c r="XFD264" i="8"/>
  <c r="JH234" i="7"/>
  <c r="JH233" i="7"/>
  <c r="XFD269" i="8"/>
  <c r="JM234" i="7"/>
  <c r="JM233" i="7"/>
  <c r="XFD271" i="8"/>
  <c r="JO234" i="7"/>
  <c r="JO233" i="7"/>
  <c r="XFD275" i="8"/>
  <c r="JQ234" i="7"/>
  <c r="JQ233" i="7"/>
  <c r="XFD277" i="8"/>
  <c r="JS234" i="7"/>
  <c r="JS233" i="7"/>
  <c r="XFD279" i="8"/>
  <c r="JU234" i="7"/>
  <c r="JU233" i="7"/>
  <c r="XFD281" i="8"/>
  <c r="JW234" i="7"/>
  <c r="JW233" i="7"/>
  <c r="XFD283" i="8"/>
  <c r="JY234" i="7"/>
  <c r="JY233" i="7"/>
  <c r="XFD285" i="8"/>
  <c r="KA234" i="7"/>
  <c r="KA233" i="7"/>
  <c r="XFD287" i="8"/>
  <c r="KC234" i="7"/>
  <c r="KC233" i="7"/>
  <c r="XFD289" i="8"/>
  <c r="KE234" i="7"/>
  <c r="KE233" i="7"/>
  <c r="XFD291" i="8"/>
  <c r="KG234" i="7"/>
  <c r="KG233" i="7"/>
  <c r="XFD293" i="8"/>
  <c r="KI234" i="7"/>
  <c r="KI233" i="7"/>
  <c r="XFD295" i="8"/>
  <c r="KK234" i="7"/>
  <c r="KK233" i="7"/>
  <c r="XFD297" i="8"/>
  <c r="KM234" i="7"/>
  <c r="KM233" i="7"/>
  <c r="XFD299" i="8"/>
  <c r="KO234" i="7"/>
  <c r="KO233" i="7"/>
  <c r="XFD301" i="8"/>
  <c r="KQ234" i="7"/>
  <c r="KQ233" i="7"/>
  <c r="XFD303" i="8"/>
  <c r="KS234" i="7"/>
  <c r="KS233" i="7"/>
  <c r="XFD305" i="8"/>
  <c r="KU234" i="7"/>
  <c r="KU233" i="7"/>
  <c r="XFD307" i="8"/>
  <c r="KW234" i="7"/>
  <c r="KW233" i="7"/>
  <c r="XFD309" i="8"/>
  <c r="KY234" i="7"/>
  <c r="KY233" i="7"/>
  <c r="XFD311" i="8"/>
  <c r="LA234" i="7"/>
  <c r="LA233" i="7"/>
  <c r="XFD313" i="8"/>
  <c r="LC234" i="7"/>
  <c r="LC233" i="7"/>
  <c r="XFD315" i="8"/>
  <c r="LE234" i="7"/>
  <c r="LE233" i="7"/>
  <c r="XFD317" i="8"/>
  <c r="LG234" i="7"/>
  <c r="LG233" i="7"/>
  <c r="XFD319" i="8"/>
  <c r="LI234" i="7"/>
  <c r="LI233" i="7"/>
  <c r="XFD321" i="8"/>
  <c r="LK234" i="7"/>
  <c r="LK233" i="7"/>
  <c r="XFD323" i="8"/>
  <c r="LM234" i="7"/>
  <c r="LM233" i="7"/>
  <c r="XFD325" i="8"/>
  <c r="LO234" i="7"/>
  <c r="LO233" i="7"/>
  <c r="XFD327" i="8"/>
  <c r="LQ234" i="7"/>
  <c r="LQ233" i="7"/>
  <c r="XFD329" i="8"/>
  <c r="LS234" i="7"/>
  <c r="LS233" i="7"/>
  <c r="XFD331" i="8"/>
  <c r="LU234" i="7"/>
  <c r="LU233" i="7"/>
  <c r="XFD333" i="8"/>
  <c r="LW234" i="7"/>
  <c r="LW233" i="7"/>
  <c r="XFD335" i="8"/>
  <c r="LY234" i="7"/>
  <c r="LY233" i="7"/>
  <c r="XFD337" i="8"/>
  <c r="MA234" i="7"/>
  <c r="MA233" i="7"/>
  <c r="XFD339" i="8"/>
  <c r="MC234" i="7"/>
  <c r="MC233" i="7"/>
  <c r="XFD341" i="8"/>
  <c r="ME234" i="7"/>
  <c r="ME233" i="7"/>
  <c r="XFD343" i="8"/>
  <c r="MG234" i="7"/>
  <c r="MG233" i="7"/>
  <c r="XFD345" i="8"/>
  <c r="MI234" i="7"/>
  <c r="MI233" i="7"/>
  <c r="XFD347" i="8"/>
  <c r="MK234" i="7"/>
  <c r="MK233" i="7"/>
  <c r="XFD349" i="8"/>
  <c r="MM234" i="7"/>
  <c r="MM233" i="7"/>
  <c r="XFD351" i="8"/>
  <c r="MO234" i="7"/>
  <c r="MO233" i="7"/>
  <c r="XFD354" i="8"/>
  <c r="MR234" i="7"/>
  <c r="MR233" i="7"/>
  <c r="XFD356" i="8"/>
  <c r="MT234" i="7"/>
  <c r="MT233" i="7"/>
  <c r="MV234" i="7"/>
  <c r="MV233" i="7"/>
  <c r="MX234" i="7"/>
  <c r="MX233" i="7"/>
  <c r="XFD362" i="8"/>
  <c r="MZ234" i="7"/>
  <c r="MZ233" i="7"/>
  <c r="XFD364" i="8"/>
  <c r="NB234" i="7"/>
  <c r="NB233" i="7"/>
  <c r="XFD366" i="8"/>
  <c r="ND234" i="7"/>
  <c r="ND233" i="7"/>
  <c r="XFD368" i="8"/>
  <c r="NF234" i="7"/>
  <c r="NF233" i="7"/>
  <c r="XFD371" i="8"/>
  <c r="NI234" i="7"/>
  <c r="NI233" i="7"/>
  <c r="XFD373" i="8"/>
  <c r="NK234" i="7"/>
  <c r="NK233" i="7"/>
  <c r="NM234" i="7"/>
  <c r="NM233" i="7"/>
  <c r="NO234" i="7"/>
  <c r="NO233" i="7"/>
  <c r="NQ234" i="7"/>
  <c r="NQ233" i="7"/>
  <c r="NS234" i="7"/>
  <c r="NS233" i="7"/>
  <c r="XFD374" i="8"/>
  <c r="NU234" i="7"/>
  <c r="NU233" i="7"/>
  <c r="NW234" i="7"/>
  <c r="NW233" i="7"/>
  <c r="NY234" i="7"/>
  <c r="NY233" i="7"/>
  <c r="XFD375" i="8"/>
  <c r="OA234" i="7"/>
  <c r="OA233" i="7"/>
  <c r="XFD377" i="8"/>
  <c r="OC234" i="7"/>
  <c r="OC233" i="7"/>
  <c r="XFD379" i="8"/>
  <c r="OE234" i="7"/>
  <c r="OE233" i="7"/>
  <c r="XFD381" i="8"/>
  <c r="OG234" i="7"/>
  <c r="OG233" i="7"/>
  <c r="XFD383" i="8"/>
  <c r="OI234" i="7"/>
  <c r="OI233" i="7"/>
  <c r="OK234" i="7"/>
  <c r="OK233" i="7"/>
  <c r="OM234" i="7"/>
  <c r="OM233" i="7"/>
  <c r="OO234" i="7"/>
  <c r="OO233" i="7"/>
  <c r="OQ234" i="7"/>
  <c r="OQ233" i="7"/>
  <c r="XFD385" i="8"/>
  <c r="OS234" i="7"/>
  <c r="OS233" i="7"/>
  <c r="XFD387" i="8"/>
  <c r="OU234" i="7"/>
  <c r="OU233" i="7"/>
  <c r="XFD389" i="8"/>
  <c r="OW234" i="7"/>
  <c r="OW233" i="7"/>
  <c r="XFD391" i="8"/>
  <c r="OY234" i="7"/>
  <c r="OY233" i="7"/>
  <c r="PA234" i="7"/>
  <c r="PA233" i="7"/>
  <c r="PC234" i="7"/>
  <c r="PC233" i="7"/>
  <c r="PE234" i="7"/>
  <c r="PE233" i="7"/>
  <c r="PG234" i="7"/>
  <c r="PG233" i="7"/>
  <c r="PI234" i="7"/>
  <c r="PI233" i="7"/>
  <c r="PK234" i="7"/>
  <c r="PK233" i="7"/>
  <c r="PM234" i="7"/>
  <c r="PM233" i="7"/>
  <c r="PO234" i="7"/>
  <c r="PO233" i="7"/>
  <c r="PQ234" i="7"/>
  <c r="PQ233" i="7"/>
  <c r="PS234" i="7"/>
  <c r="PS233" i="7"/>
  <c r="XFD394" i="8"/>
  <c r="PU234" i="7"/>
  <c r="PU233" i="7"/>
  <c r="PW234" i="7"/>
  <c r="PW233" i="7"/>
  <c r="PY234" i="7"/>
  <c r="PY233" i="7"/>
  <c r="QA234" i="7"/>
  <c r="QA233" i="7"/>
  <c r="XFD395" i="8"/>
  <c r="QC234" i="7"/>
  <c r="QC233" i="7"/>
  <c r="XFD397" i="8"/>
  <c r="QE234" i="7"/>
  <c r="QE233" i="7"/>
  <c r="XFD399" i="8"/>
  <c r="QG234" i="7"/>
  <c r="QG233" i="7"/>
  <c r="XFD401" i="8"/>
  <c r="QI234" i="7"/>
  <c r="QI233" i="7"/>
  <c r="XFD403" i="8"/>
  <c r="QK234" i="7"/>
  <c r="QK233" i="7"/>
  <c r="XFD405" i="8"/>
  <c r="QM234" i="7"/>
  <c r="QM233" i="7"/>
  <c r="XFD408" i="8"/>
  <c r="QP234" i="7"/>
  <c r="QP233" i="7"/>
  <c r="XFD410" i="8"/>
  <c r="QR234" i="7"/>
  <c r="QR233" i="7"/>
  <c r="XFD412" i="8"/>
  <c r="QT234" i="7"/>
  <c r="QT233" i="7"/>
  <c r="QV234" i="7"/>
  <c r="QV233" i="7"/>
  <c r="XFD414" i="8"/>
  <c r="QX234" i="7"/>
  <c r="QX233" i="7"/>
  <c r="XFD416" i="8"/>
  <c r="QZ234" i="7"/>
  <c r="QZ233" i="7"/>
  <c r="XFD418" i="8"/>
  <c r="RB234" i="7"/>
  <c r="RB233" i="7"/>
  <c r="XFD420" i="8"/>
  <c r="RD234" i="7"/>
  <c r="RD233" i="7"/>
  <c r="XFD422" i="8"/>
  <c r="RF234" i="7"/>
  <c r="RF233" i="7"/>
  <c r="XFD424" i="8"/>
  <c r="RH234" i="7"/>
  <c r="RH233" i="7"/>
  <c r="XFD426" i="8"/>
  <c r="RJ234" i="7"/>
  <c r="RJ233" i="7"/>
  <c r="XFD428" i="8"/>
  <c r="RL234" i="7"/>
  <c r="RL233" i="7"/>
  <c r="XFD430" i="8"/>
  <c r="RN234" i="7"/>
  <c r="RN233" i="7"/>
  <c r="XFD432" i="8"/>
  <c r="RP234" i="7"/>
  <c r="RP233" i="7"/>
  <c r="XFD434" i="8"/>
  <c r="RR234" i="7"/>
  <c r="RR233" i="7"/>
  <c r="XFD436" i="8"/>
  <c r="RT234" i="7"/>
  <c r="RT233" i="7"/>
  <c r="XFD438" i="8"/>
  <c r="RV234" i="7"/>
  <c r="RV233" i="7"/>
  <c r="XFD440" i="8"/>
  <c r="RX234" i="7"/>
  <c r="RX233" i="7"/>
  <c r="XFD442" i="8"/>
  <c r="RZ234" i="7"/>
  <c r="RZ233" i="7"/>
  <c r="XFD444" i="8"/>
  <c r="SB234" i="7"/>
  <c r="SB233" i="7"/>
  <c r="XFD446" i="8"/>
  <c r="SD234" i="7"/>
  <c r="SD233" i="7"/>
  <c r="XFD448" i="8"/>
  <c r="SF234" i="7"/>
  <c r="SF233" i="7"/>
  <c r="XFD450" i="8"/>
  <c r="SH234" i="7"/>
  <c r="SH233" i="7"/>
  <c r="XFD452" i="8"/>
  <c r="SJ234" i="7"/>
  <c r="SJ233" i="7"/>
  <c r="XFD471" i="8"/>
  <c r="SL234" i="7"/>
  <c r="SL233" i="7"/>
  <c r="XFD454" i="8"/>
  <c r="SN234" i="7"/>
  <c r="SN233" i="7"/>
  <c r="XFD455" i="8"/>
  <c r="SP234" i="7"/>
  <c r="SP233" i="7"/>
  <c r="XFD457" i="8"/>
  <c r="SR234" i="7"/>
  <c r="SR233" i="7"/>
  <c r="ST234" i="7"/>
  <c r="ST233" i="7"/>
  <c r="XFD459" i="8"/>
  <c r="SV234" i="7"/>
  <c r="SV233" i="7"/>
  <c r="XFD473" i="8"/>
  <c r="TH234" i="7"/>
  <c r="TH233" i="7"/>
  <c r="XFD477" i="8"/>
  <c r="TL234" i="7"/>
  <c r="TL233" i="7"/>
  <c r="XFD479" i="8"/>
  <c r="TN234" i="7"/>
  <c r="TN233" i="7"/>
  <c r="XFD481" i="8"/>
  <c r="TP234" i="7"/>
  <c r="TP233" i="7"/>
  <c r="XFD483" i="8"/>
  <c r="TR234" i="7"/>
  <c r="TR233" i="7"/>
  <c r="XFD485" i="8"/>
  <c r="TT234" i="7"/>
  <c r="TT233" i="7"/>
  <c r="XFD487" i="8"/>
  <c r="TV234" i="7"/>
  <c r="TV233" i="7"/>
  <c r="XFD489" i="8"/>
  <c r="TX234" i="7"/>
  <c r="TX233" i="7"/>
  <c r="XFD491" i="8"/>
  <c r="TZ234" i="7"/>
  <c r="TZ233" i="7"/>
  <c r="XFD493" i="8"/>
  <c r="UB234" i="7"/>
  <c r="UB233" i="7"/>
  <c r="XFD495" i="8"/>
  <c r="UD234" i="7"/>
  <c r="UD233" i="7"/>
  <c r="UL5" i="7" l="1"/>
  <c r="UL10" i="7" s="1"/>
  <c r="CB230" i="7" l="1"/>
  <c r="CB234" i="7" l="1"/>
  <c r="CB233" i="7"/>
  <c r="S5" i="8"/>
  <c r="NJ218" i="7" l="1"/>
  <c r="F83" i="47"/>
  <c r="F96" i="47" s="1"/>
  <c r="E83" i="47"/>
  <c r="E96" i="47" s="1"/>
  <c r="D83" i="47"/>
  <c r="D96" i="47" s="1"/>
  <c r="G76" i="47"/>
  <c r="G75" i="47"/>
  <c r="G74" i="47"/>
  <c r="G71" i="47"/>
  <c r="G70" i="47"/>
  <c r="G69" i="47"/>
  <c r="G67" i="47"/>
  <c r="C73" i="47"/>
  <c r="G73" i="47" s="1"/>
  <c r="F72" i="47"/>
  <c r="E72" i="47"/>
  <c r="D72" i="47"/>
  <c r="F68" i="47"/>
  <c r="F66" i="47" s="1"/>
  <c r="E68" i="47"/>
  <c r="E66" i="47" s="1"/>
  <c r="D68" i="47"/>
  <c r="C68" i="47"/>
  <c r="C66" i="47" s="1"/>
  <c r="E77" i="47" l="1"/>
  <c r="F77" i="47"/>
  <c r="G68" i="47"/>
  <c r="C72" i="47"/>
  <c r="C77" i="47" s="1"/>
  <c r="D66" i="47"/>
  <c r="D77" i="47" s="1"/>
  <c r="HF218" i="7"/>
  <c r="QU218" i="7"/>
  <c r="NK218" i="7"/>
  <c r="TH218" i="7"/>
  <c r="HG218" i="7"/>
  <c r="G66" i="47" l="1"/>
  <c r="G77" i="47"/>
  <c r="G72" i="47"/>
  <c r="NI218" i="7"/>
  <c r="QV218" i="7"/>
  <c r="AB230" i="7" l="1"/>
  <c r="BW230" i="7"/>
  <c r="CM230" i="7"/>
  <c r="BE230" i="7"/>
  <c r="X230" i="7"/>
  <c r="CL230" i="7"/>
  <c r="CD230" i="7"/>
  <c r="BT230" i="7"/>
  <c r="BL230" i="7"/>
  <c r="BD230" i="7"/>
  <c r="AO230" i="7"/>
  <c r="AF230" i="7"/>
  <c r="W230" i="7"/>
  <c r="O230" i="7"/>
  <c r="CH230" i="7"/>
  <c r="AK230" i="7"/>
  <c r="J230" i="7"/>
  <c r="BG230" i="7"/>
  <c r="BU230" i="7"/>
  <c r="AG230" i="7"/>
  <c r="P230" i="7"/>
  <c r="CK230" i="7"/>
  <c r="CC230" i="7"/>
  <c r="BR230" i="7"/>
  <c r="BK230" i="7"/>
  <c r="AU230" i="7"/>
  <c r="AN230" i="7"/>
  <c r="AE230" i="7"/>
  <c r="AD230" i="7"/>
  <c r="N230" i="7"/>
  <c r="BX230" i="7"/>
  <c r="CO230" i="7"/>
  <c r="CE230" i="7"/>
  <c r="AP230" i="7"/>
  <c r="BZ230" i="7"/>
  <c r="BJ230" i="7"/>
  <c r="AM230" i="7"/>
  <c r="AH230" i="7"/>
  <c r="U230" i="7"/>
  <c r="L230" i="7"/>
  <c r="AS230" i="7"/>
  <c r="CG230" i="7"/>
  <c r="AR230" i="7"/>
  <c r="BM230" i="7"/>
  <c r="CJ230" i="7"/>
  <c r="BQ230" i="7"/>
  <c r="AT230" i="7"/>
  <c r="CI230" i="7"/>
  <c r="BY230" i="7"/>
  <c r="BP230" i="7"/>
  <c r="BI230" i="7"/>
  <c r="AL230" i="7"/>
  <c r="AC230" i="7"/>
  <c r="T230" i="7"/>
  <c r="K230" i="7"/>
  <c r="BH230" i="7"/>
  <c r="AA230" i="7"/>
  <c r="BS230" i="7"/>
  <c r="S230" i="7"/>
  <c r="BO230" i="7"/>
  <c r="AJ230" i="7"/>
  <c r="R230" i="7"/>
  <c r="I230" i="7"/>
  <c r="CN230" i="7"/>
  <c r="CF230" i="7"/>
  <c r="BV230" i="7"/>
  <c r="BN230" i="7"/>
  <c r="BF230" i="7"/>
  <c r="AQ230" i="7"/>
  <c r="AI230" i="7"/>
  <c r="Z230" i="7"/>
  <c r="Q230" i="7"/>
  <c r="G230" i="7"/>
  <c r="MN218" i="7"/>
  <c r="MO218" i="7"/>
  <c r="ML218" i="7"/>
  <c r="MM218" i="7"/>
  <c r="Q233" i="7" l="1"/>
  <c r="Q234" i="7"/>
  <c r="AI234" i="7"/>
  <c r="AI233" i="7"/>
  <c r="BF233" i="7"/>
  <c r="BF234" i="7"/>
  <c r="BV233" i="7"/>
  <c r="BV234" i="7"/>
  <c r="CN234" i="7"/>
  <c r="CN233" i="7"/>
  <c r="R233" i="7"/>
  <c r="R234" i="7"/>
  <c r="BO234" i="7"/>
  <c r="BO233" i="7"/>
  <c r="BS234" i="7"/>
  <c r="BS233" i="7"/>
  <c r="BH234" i="7"/>
  <c r="BH233" i="7"/>
  <c r="T234" i="7"/>
  <c r="T233" i="7"/>
  <c r="AL233" i="7"/>
  <c r="AL234" i="7"/>
  <c r="BP234" i="7"/>
  <c r="BP233" i="7"/>
  <c r="CI233" i="7"/>
  <c r="CI234" i="7"/>
  <c r="BQ233" i="7"/>
  <c r="BQ234" i="7"/>
  <c r="BM233" i="7"/>
  <c r="BM234" i="7"/>
  <c r="CG234" i="7"/>
  <c r="CG233" i="7"/>
  <c r="L234" i="7"/>
  <c r="L233" i="7"/>
  <c r="AH233" i="7"/>
  <c r="AH234" i="7"/>
  <c r="BJ233" i="7"/>
  <c r="BJ234" i="7"/>
  <c r="AP233" i="7"/>
  <c r="AP234" i="7"/>
  <c r="CO234" i="7"/>
  <c r="CO233" i="7"/>
  <c r="N233" i="7"/>
  <c r="N234" i="7"/>
  <c r="AE234" i="7"/>
  <c r="AE233" i="7"/>
  <c r="AU234" i="7"/>
  <c r="AU233" i="7"/>
  <c r="BR233" i="7"/>
  <c r="BR234" i="7"/>
  <c r="CK234" i="7"/>
  <c r="CK233" i="7"/>
  <c r="AG233" i="7"/>
  <c r="AG234" i="7"/>
  <c r="BG234" i="7"/>
  <c r="BG233" i="7"/>
  <c r="AK233" i="7"/>
  <c r="AK234" i="7"/>
  <c r="O234" i="7"/>
  <c r="O233" i="7"/>
  <c r="AF234" i="7"/>
  <c r="AF233" i="7"/>
  <c r="BD234" i="7"/>
  <c r="BD233" i="7"/>
  <c r="BT234" i="7"/>
  <c r="BT233" i="7"/>
  <c r="CL233" i="7"/>
  <c r="CL234" i="7"/>
  <c r="BE233" i="7"/>
  <c r="BE234" i="7"/>
  <c r="BW234" i="7"/>
  <c r="BW233" i="7"/>
  <c r="G234" i="7"/>
  <c r="G233" i="7"/>
  <c r="Z233" i="7"/>
  <c r="Z234" i="7"/>
  <c r="AQ234" i="7"/>
  <c r="AQ233" i="7"/>
  <c r="BN233" i="7"/>
  <c r="BN234" i="7"/>
  <c r="CF234" i="7"/>
  <c r="CF233" i="7"/>
  <c r="I233" i="7"/>
  <c r="I234" i="7"/>
  <c r="AJ234" i="7"/>
  <c r="AJ233" i="7"/>
  <c r="S234" i="7"/>
  <c r="S233" i="7"/>
  <c r="AA234" i="7"/>
  <c r="AA233" i="7"/>
  <c r="K234" i="7"/>
  <c r="K233" i="7"/>
  <c r="AC233" i="7"/>
  <c r="AC234" i="7"/>
  <c r="BI233" i="7"/>
  <c r="BI234" i="7"/>
  <c r="BY233" i="7"/>
  <c r="BY234" i="7"/>
  <c r="AT233" i="7"/>
  <c r="AT234" i="7"/>
  <c r="CJ234" i="7"/>
  <c r="CJ233" i="7"/>
  <c r="AR234" i="7"/>
  <c r="AR233" i="7"/>
  <c r="AS233" i="7"/>
  <c r="AS234" i="7"/>
  <c r="U233" i="7"/>
  <c r="U234" i="7"/>
  <c r="AM234" i="7"/>
  <c r="AM233" i="7"/>
  <c r="BZ233" i="7"/>
  <c r="BZ234" i="7"/>
  <c r="CE233" i="7"/>
  <c r="CE234" i="7"/>
  <c r="BX234" i="7"/>
  <c r="BX233" i="7"/>
  <c r="AD233" i="7"/>
  <c r="AD234" i="7"/>
  <c r="AN234" i="7"/>
  <c r="AN233" i="7"/>
  <c r="BK234" i="7"/>
  <c r="BK233" i="7"/>
  <c r="CC234" i="7"/>
  <c r="CC233" i="7"/>
  <c r="P234" i="7"/>
  <c r="P233" i="7"/>
  <c r="BU233" i="7"/>
  <c r="BU234" i="7"/>
  <c r="J233" i="7"/>
  <c r="J234" i="7"/>
  <c r="CH233" i="7"/>
  <c r="CH234" i="7"/>
  <c r="W234" i="7"/>
  <c r="W233" i="7"/>
  <c r="AO233" i="7"/>
  <c r="AO234" i="7"/>
  <c r="BL234" i="7"/>
  <c r="BL233" i="7"/>
  <c r="CD233" i="7"/>
  <c r="CD234" i="7"/>
  <c r="X234" i="7"/>
  <c r="X233" i="7"/>
  <c r="CM233" i="7"/>
  <c r="CM234" i="7"/>
  <c r="AB234" i="7"/>
  <c r="AB233" i="7"/>
  <c r="B205" i="7" l="1"/>
  <c r="UF205" i="7" l="1"/>
  <c r="UD205" i="7"/>
  <c r="UB205" i="7"/>
  <c r="TZ205" i="7"/>
  <c r="TX205" i="7"/>
  <c r="TV205" i="7"/>
  <c r="TT205" i="7"/>
  <c r="TR205" i="7"/>
  <c r="TP205" i="7"/>
  <c r="TN205" i="7"/>
  <c r="TL205" i="7"/>
  <c r="TH205" i="7"/>
  <c r="TF205" i="7"/>
  <c r="TD205" i="7"/>
  <c r="TB205" i="7"/>
  <c r="SZ205" i="7"/>
  <c r="SX205" i="7"/>
  <c r="SV205" i="7"/>
  <c r="ST205" i="7"/>
  <c r="SR205" i="7"/>
  <c r="SP205" i="7"/>
  <c r="SN205" i="7"/>
  <c r="SL205" i="7"/>
  <c r="SJ205" i="7"/>
  <c r="SH205" i="7"/>
  <c r="SF205" i="7"/>
  <c r="SD205" i="7"/>
  <c r="SB205" i="7"/>
  <c r="RZ205" i="7"/>
  <c r="RX205" i="7"/>
  <c r="RV205" i="7"/>
  <c r="RT205" i="7"/>
  <c r="RR205" i="7"/>
  <c r="RP205" i="7"/>
  <c r="RN205" i="7"/>
  <c r="RL205" i="7"/>
  <c r="RJ205" i="7"/>
  <c r="RH205" i="7"/>
  <c r="RF205" i="7"/>
  <c r="RD205" i="7"/>
  <c r="RB205" i="7"/>
  <c r="QZ205" i="7"/>
  <c r="QX205" i="7"/>
  <c r="QV205" i="7"/>
  <c r="QT205" i="7"/>
  <c r="QR205" i="7"/>
  <c r="QN205" i="7"/>
  <c r="QL205" i="7"/>
  <c r="QJ205" i="7"/>
  <c r="QH205" i="7"/>
  <c r="QF205" i="7"/>
  <c r="QD205" i="7"/>
  <c r="QB205" i="7"/>
  <c r="PZ205" i="7"/>
  <c r="PX205" i="7"/>
  <c r="PV205" i="7"/>
  <c r="PR205" i="7"/>
  <c r="PP205" i="7"/>
  <c r="PN205" i="7"/>
  <c r="PL205" i="7"/>
  <c r="PJ205" i="7"/>
  <c r="PH205" i="7"/>
  <c r="PF205" i="7"/>
  <c r="PD205" i="7"/>
  <c r="PB205" i="7"/>
  <c r="OZ205" i="7"/>
  <c r="OX205" i="7"/>
  <c r="OV205" i="7"/>
  <c r="OT205" i="7"/>
  <c r="OR205" i="7"/>
  <c r="OP205" i="7"/>
  <c r="ON205" i="7"/>
  <c r="OL205" i="7"/>
  <c r="OJ205" i="7"/>
  <c r="OH205" i="7"/>
  <c r="OF205" i="7"/>
  <c r="OD205" i="7"/>
  <c r="OB205" i="7"/>
  <c r="NZ205" i="7"/>
  <c r="NX205" i="7"/>
  <c r="NV205" i="7"/>
  <c r="NT205" i="7"/>
  <c r="NR205" i="7"/>
  <c r="NP205" i="7"/>
  <c r="NN205" i="7"/>
  <c r="NL205" i="7"/>
  <c r="NJ205" i="7"/>
  <c r="NH205" i="7"/>
  <c r="NF205" i="7"/>
  <c r="NB205" i="7"/>
  <c r="MZ205" i="7"/>
  <c r="MX205" i="7"/>
  <c r="MV205" i="7"/>
  <c r="MT205" i="7"/>
  <c r="MR205" i="7"/>
  <c r="MP205" i="7"/>
  <c r="MN205" i="7"/>
  <c r="ML205" i="7"/>
  <c r="MJ205" i="7"/>
  <c r="MH205" i="7"/>
  <c r="MF205" i="7"/>
  <c r="MD205" i="7"/>
  <c r="MB205" i="7"/>
  <c r="LZ205" i="7"/>
  <c r="LX205" i="7"/>
  <c r="LV205" i="7"/>
  <c r="LT205" i="7"/>
  <c r="LR205" i="7"/>
  <c r="LP205" i="7"/>
  <c r="LN205" i="7"/>
  <c r="LL205" i="7"/>
  <c r="LJ205" i="7"/>
  <c r="LH205" i="7"/>
  <c r="LF205" i="7"/>
  <c r="LD205" i="7"/>
  <c r="LB205" i="7"/>
  <c r="KZ205" i="7"/>
  <c r="KX205" i="7"/>
  <c r="KV205" i="7"/>
  <c r="KT205" i="7"/>
  <c r="KR205" i="7"/>
  <c r="KP205" i="7"/>
  <c r="KN205" i="7"/>
  <c r="KL205" i="7"/>
  <c r="KJ205" i="7"/>
  <c r="KH205" i="7"/>
  <c r="KF205" i="7"/>
  <c r="KD205" i="7"/>
  <c r="KB205" i="7"/>
  <c r="JZ205" i="7"/>
  <c r="JX205" i="7"/>
  <c r="JV205" i="7"/>
  <c r="JT205" i="7"/>
  <c r="JR205" i="7"/>
  <c r="JP205" i="7"/>
  <c r="JN205" i="7"/>
  <c r="JL205" i="7"/>
  <c r="JJ205" i="7"/>
  <c r="JH205" i="7"/>
  <c r="JF205" i="7"/>
  <c r="JD205" i="7"/>
  <c r="JB205" i="7"/>
  <c r="IZ205" i="7"/>
  <c r="IX205" i="7"/>
  <c r="IV205" i="7"/>
  <c r="IT205" i="7"/>
  <c r="IR205" i="7"/>
  <c r="IP205" i="7"/>
  <c r="IN205" i="7"/>
  <c r="IL205" i="7"/>
  <c r="IJ205" i="7"/>
  <c r="IH205" i="7"/>
  <c r="IF205" i="7"/>
  <c r="ID205" i="7"/>
  <c r="IB205" i="7"/>
  <c r="HZ205" i="7"/>
  <c r="HX205" i="7"/>
  <c r="HV205" i="7"/>
  <c r="HT205" i="7"/>
  <c r="HR205" i="7"/>
  <c r="HP205" i="7"/>
  <c r="HN205" i="7"/>
  <c r="HL205" i="7"/>
  <c r="HJ205" i="7"/>
  <c r="HH205" i="7"/>
  <c r="HF205" i="7"/>
  <c r="HD205" i="7"/>
  <c r="HB205" i="7"/>
  <c r="GX205" i="7"/>
  <c r="GV205" i="7"/>
  <c r="GT205" i="7"/>
  <c r="GR205" i="7"/>
  <c r="GP205" i="7"/>
  <c r="GN205" i="7"/>
  <c r="GL205" i="7"/>
  <c r="GJ205" i="7"/>
  <c r="GH205" i="7"/>
  <c r="GF205" i="7"/>
  <c r="GD205" i="7"/>
  <c r="GB205" i="7"/>
  <c r="FZ205" i="7"/>
  <c r="FX205" i="7"/>
  <c r="FV205" i="7"/>
  <c r="FT205" i="7"/>
  <c r="FP205" i="7"/>
  <c r="FN205" i="7"/>
  <c r="FL205" i="7"/>
  <c r="FJ205" i="7"/>
  <c r="FH205" i="7"/>
  <c r="FF205" i="7"/>
  <c r="FD205" i="7"/>
  <c r="FB205" i="7"/>
  <c r="EZ205" i="7"/>
  <c r="EX205" i="7"/>
  <c r="EV205" i="7"/>
  <c r="ET205" i="7"/>
  <c r="ER205" i="7"/>
  <c r="EP205" i="7"/>
  <c r="EN205" i="7"/>
  <c r="EL205" i="7"/>
  <c r="EJ205" i="7"/>
  <c r="EH205" i="7"/>
  <c r="EF205" i="7"/>
  <c r="ED205" i="7"/>
  <c r="EB205" i="7"/>
  <c r="DZ205" i="7"/>
  <c r="DX205" i="7"/>
  <c r="DV205" i="7"/>
  <c r="DT205" i="7"/>
  <c r="DR205" i="7"/>
  <c r="DP205" i="7"/>
  <c r="DN205" i="7"/>
  <c r="DL205" i="7"/>
  <c r="DJ205" i="7"/>
  <c r="DH205" i="7"/>
  <c r="DF205" i="7"/>
  <c r="DD205" i="7"/>
  <c r="DB205" i="7"/>
  <c r="CX205" i="7"/>
  <c r="CV205" i="7"/>
  <c r="CT205" i="7"/>
  <c r="CR205" i="7"/>
  <c r="CP205" i="7"/>
  <c r="CN205" i="7"/>
  <c r="CL205" i="7"/>
  <c r="CJ205" i="7"/>
  <c r="CH205" i="7"/>
  <c r="CF205" i="7"/>
  <c r="CD205" i="7"/>
  <c r="CB205" i="7"/>
  <c r="BZ205" i="7"/>
  <c r="BX205" i="7"/>
  <c r="BV205" i="7"/>
  <c r="BT205" i="7"/>
  <c r="BR205" i="7"/>
  <c r="BP205" i="7"/>
  <c r="BN205" i="7"/>
  <c r="BL205" i="7"/>
  <c r="BJ205" i="7"/>
  <c r="BH205" i="7"/>
  <c r="BF205" i="7"/>
  <c r="BD205" i="7"/>
  <c r="BB205" i="7"/>
  <c r="AZ205" i="7"/>
  <c r="AX205" i="7"/>
  <c r="AV205" i="7"/>
  <c r="AT205" i="7"/>
  <c r="AR205" i="7"/>
  <c r="AP205" i="7"/>
  <c r="AN205" i="7"/>
  <c r="AL205" i="7"/>
  <c r="AJ205" i="7"/>
  <c r="AH205" i="7"/>
  <c r="AF205" i="7"/>
  <c r="AD205" i="7"/>
  <c r="AB205" i="7"/>
  <c r="Z205" i="7"/>
  <c r="X205" i="7"/>
  <c r="V205" i="7"/>
  <c r="T205" i="7"/>
  <c r="R205" i="7"/>
  <c r="P205" i="7"/>
  <c r="N205" i="7"/>
  <c r="L205" i="7"/>
  <c r="J205" i="7"/>
  <c r="H205" i="7"/>
  <c r="F205" i="7"/>
  <c r="UE205" i="7"/>
  <c r="UC205" i="7"/>
  <c r="UA205" i="7"/>
  <c r="TY205" i="7"/>
  <c r="TW205" i="7"/>
  <c r="TU205" i="7"/>
  <c r="TS205" i="7"/>
  <c r="TQ205" i="7"/>
  <c r="TO205" i="7"/>
  <c r="TM205" i="7"/>
  <c r="TK205" i="7"/>
  <c r="TG205" i="7"/>
  <c r="TE205" i="7"/>
  <c r="TC205" i="7"/>
  <c r="TA205" i="7"/>
  <c r="SY205" i="7"/>
  <c r="SW205" i="7"/>
  <c r="SU205" i="7"/>
  <c r="SS205" i="7"/>
  <c r="SQ205" i="7"/>
  <c r="SO205" i="7"/>
  <c r="SM205" i="7"/>
  <c r="SK205" i="7"/>
  <c r="SI205" i="7"/>
  <c r="SG205" i="7"/>
  <c r="SE205" i="7"/>
  <c r="SC205" i="7"/>
  <c r="SA205" i="7"/>
  <c r="RY205" i="7"/>
  <c r="RW205" i="7"/>
  <c r="RU205" i="7"/>
  <c r="RS205" i="7"/>
  <c r="RQ205" i="7"/>
  <c r="RO205" i="7"/>
  <c r="RM205" i="7"/>
  <c r="RK205" i="7"/>
  <c r="RI205" i="7"/>
  <c r="RG205" i="7"/>
  <c r="RE205" i="7"/>
  <c r="RC205" i="7"/>
  <c r="RA205" i="7"/>
  <c r="QY205" i="7"/>
  <c r="QW205" i="7"/>
  <c r="QU205" i="7"/>
  <c r="QS205" i="7"/>
  <c r="QQ205" i="7"/>
  <c r="QM205" i="7"/>
  <c r="QK205" i="7"/>
  <c r="QI205" i="7"/>
  <c r="QG205" i="7"/>
  <c r="QE205" i="7"/>
  <c r="QC205" i="7"/>
  <c r="QA205" i="7"/>
  <c r="PY205" i="7"/>
  <c r="PW205" i="7"/>
  <c r="PU205" i="7"/>
  <c r="PS205" i="7"/>
  <c r="PQ205" i="7"/>
  <c r="PO205" i="7"/>
  <c r="PM205" i="7"/>
  <c r="PK205" i="7"/>
  <c r="PI205" i="7"/>
  <c r="PG205" i="7"/>
  <c r="PE205" i="7"/>
  <c r="PC205" i="7"/>
  <c r="PA205" i="7"/>
  <c r="OY205" i="7"/>
  <c r="OW205" i="7"/>
  <c r="OU205" i="7"/>
  <c r="OS205" i="7"/>
  <c r="OQ205" i="7"/>
  <c r="OO205" i="7"/>
  <c r="OM205" i="7"/>
  <c r="OK205" i="7"/>
  <c r="OI205" i="7"/>
  <c r="OG205" i="7"/>
  <c r="OE205" i="7"/>
  <c r="OC205" i="7"/>
  <c r="OA205" i="7"/>
  <c r="NY205" i="7"/>
  <c r="NW205" i="7"/>
  <c r="NU205" i="7"/>
  <c r="NS205" i="7"/>
  <c r="NQ205" i="7"/>
  <c r="NO205" i="7"/>
  <c r="NM205" i="7"/>
  <c r="NK205" i="7"/>
  <c r="NI205" i="7"/>
  <c r="NG205" i="7"/>
  <c r="NE205" i="7"/>
  <c r="NC205" i="7"/>
  <c r="MY205" i="7"/>
  <c r="MW205" i="7"/>
  <c r="MU205" i="7"/>
  <c r="MQ205" i="7"/>
  <c r="MO205" i="7"/>
  <c r="MM205" i="7"/>
  <c r="MK205" i="7"/>
  <c r="MI205" i="7"/>
  <c r="MG205" i="7"/>
  <c r="ME205" i="7"/>
  <c r="MC205" i="7"/>
  <c r="MA205" i="7"/>
  <c r="LY205" i="7"/>
  <c r="LW205" i="7"/>
  <c r="LU205" i="7"/>
  <c r="LS205" i="7"/>
  <c r="LQ205" i="7"/>
  <c r="LO205" i="7"/>
  <c r="LM205" i="7"/>
  <c r="LK205" i="7"/>
  <c r="LI205" i="7"/>
  <c r="LG205" i="7"/>
  <c r="LE205" i="7"/>
  <c r="LC205" i="7"/>
  <c r="LA205" i="7"/>
  <c r="KY205" i="7"/>
  <c r="KW205" i="7"/>
  <c r="KU205" i="7"/>
  <c r="KS205" i="7"/>
  <c r="KQ205" i="7"/>
  <c r="KO205" i="7"/>
  <c r="KM205" i="7"/>
  <c r="KK205" i="7"/>
  <c r="KI205" i="7"/>
  <c r="KG205" i="7"/>
  <c r="KE205" i="7"/>
  <c r="KC205" i="7"/>
  <c r="KA205" i="7"/>
  <c r="JY205" i="7"/>
  <c r="JW205" i="7"/>
  <c r="JU205" i="7"/>
  <c r="JS205" i="7"/>
  <c r="JQ205" i="7"/>
  <c r="JO205" i="7"/>
  <c r="JM205" i="7"/>
  <c r="JK205" i="7"/>
  <c r="JI205" i="7"/>
  <c r="JG205" i="7"/>
  <c r="JE205" i="7"/>
  <c r="JC205" i="7"/>
  <c r="JA205" i="7"/>
  <c r="IY205" i="7"/>
  <c r="IW205" i="7"/>
  <c r="IU205" i="7"/>
  <c r="IS205" i="7"/>
  <c r="IQ205" i="7"/>
  <c r="IO205" i="7"/>
  <c r="IM205" i="7"/>
  <c r="IK205" i="7"/>
  <c r="II205" i="7"/>
  <c r="IG205" i="7"/>
  <c r="IE205" i="7"/>
  <c r="IC205" i="7"/>
  <c r="IA205" i="7"/>
  <c r="HY205" i="7"/>
  <c r="HW205" i="7"/>
  <c r="HU205" i="7"/>
  <c r="HS205" i="7"/>
  <c r="HQ205" i="7"/>
  <c r="HO205" i="7"/>
  <c r="HM205" i="7"/>
  <c r="HK205" i="7"/>
  <c r="HI205" i="7"/>
  <c r="HG205" i="7"/>
  <c r="HE205" i="7"/>
  <c r="HC205" i="7"/>
  <c r="HA205" i="7"/>
  <c r="GY205" i="7"/>
  <c r="GW205" i="7"/>
  <c r="GU205" i="7"/>
  <c r="GS205" i="7"/>
  <c r="GQ205" i="7"/>
  <c r="GO205" i="7"/>
  <c r="GM205" i="7"/>
  <c r="GK205" i="7"/>
  <c r="GI205" i="7"/>
  <c r="GG205" i="7"/>
  <c r="GE205" i="7"/>
  <c r="GC205" i="7"/>
  <c r="GA205" i="7"/>
  <c r="FY205" i="7"/>
  <c r="FW205" i="7"/>
  <c r="FU205" i="7"/>
  <c r="FS205" i="7"/>
  <c r="FQ205" i="7"/>
  <c r="FO205" i="7"/>
  <c r="FM205" i="7"/>
  <c r="FK205" i="7"/>
  <c r="FI205" i="7"/>
  <c r="FG205" i="7"/>
  <c r="FE205" i="7"/>
  <c r="FC205" i="7"/>
  <c r="FA205" i="7"/>
  <c r="EY205" i="7"/>
  <c r="EW205" i="7"/>
  <c r="EU205" i="7"/>
  <c r="ES205" i="7"/>
  <c r="EQ205" i="7"/>
  <c r="EO205" i="7"/>
  <c r="EM205" i="7"/>
  <c r="EK205" i="7"/>
  <c r="EI205" i="7"/>
  <c r="EG205" i="7"/>
  <c r="EE205" i="7"/>
  <c r="EC205" i="7"/>
  <c r="EA205" i="7"/>
  <c r="DY205" i="7"/>
  <c r="DW205" i="7"/>
  <c r="DU205" i="7"/>
  <c r="DS205" i="7"/>
  <c r="DQ205" i="7"/>
  <c r="DO205" i="7"/>
  <c r="DK205" i="7"/>
  <c r="DI205" i="7"/>
  <c r="DG205" i="7"/>
  <c r="DE205" i="7"/>
  <c r="DC205" i="7"/>
  <c r="DA205" i="7"/>
  <c r="CY205" i="7"/>
  <c r="CW205" i="7"/>
  <c r="CU205" i="7"/>
  <c r="CS205" i="7"/>
  <c r="CQ205" i="7"/>
  <c r="CO205" i="7"/>
  <c r="CM205" i="7"/>
  <c r="CK205" i="7"/>
  <c r="CI205" i="7"/>
  <c r="CG205" i="7"/>
  <c r="CE205" i="7"/>
  <c r="CC205" i="7"/>
  <c r="CA205" i="7"/>
  <c r="BY205" i="7"/>
  <c r="BW205" i="7"/>
  <c r="BU205" i="7"/>
  <c r="BS205" i="7"/>
  <c r="BQ205" i="7"/>
  <c r="BO205" i="7"/>
  <c r="BM205" i="7"/>
  <c r="BK205" i="7"/>
  <c r="BI205" i="7"/>
  <c r="BG205" i="7"/>
  <c r="BE205" i="7"/>
  <c r="BC205" i="7"/>
  <c r="BA205" i="7"/>
  <c r="AY205" i="7"/>
  <c r="AW205" i="7"/>
  <c r="AU205" i="7"/>
  <c r="AS205" i="7"/>
  <c r="AQ205" i="7"/>
  <c r="AO205" i="7"/>
  <c r="AM205" i="7"/>
  <c r="AK205" i="7"/>
  <c r="AG205" i="7"/>
  <c r="AE205" i="7"/>
  <c r="AC205" i="7"/>
  <c r="AA205" i="7"/>
  <c r="Y205" i="7"/>
  <c r="W205" i="7"/>
  <c r="U205" i="7"/>
  <c r="S205" i="7"/>
  <c r="Q205" i="7"/>
  <c r="O205" i="7"/>
  <c r="M205" i="7"/>
  <c r="K205" i="7"/>
  <c r="I205" i="7"/>
  <c r="G205" i="7"/>
  <c r="E205" i="7"/>
  <c r="Y230" i="7"/>
  <c r="M230" i="7"/>
  <c r="Y233" i="7" l="1"/>
  <c r="Y234" i="7"/>
  <c r="M233" i="7"/>
  <c r="M234" i="7"/>
  <c r="V230" i="7"/>
  <c r="H230" i="7"/>
  <c r="H234" i="7" l="1"/>
  <c r="H233" i="7"/>
  <c r="V233" i="7"/>
  <c r="V234" i="7"/>
  <c r="QL218" i="7" l="1"/>
  <c r="QM218" i="7"/>
  <c r="D230" i="7" l="1"/>
  <c r="E230" i="7"/>
  <c r="E233" i="7" l="1"/>
  <c r="E234" i="7"/>
  <c r="D234" i="7"/>
  <c r="D233" i="7"/>
  <c r="F230" i="7"/>
  <c r="F233" i="7" l="1"/>
  <c r="F234" i="7"/>
  <c r="TI135" i="7" l="1"/>
  <c r="TJ135" i="7"/>
  <c r="TI134" i="7" l="1"/>
  <c r="TJ134" i="7"/>
  <c r="UI135" i="7" l="1"/>
  <c r="TJ133" i="7"/>
  <c r="C114" i="47"/>
  <c r="TI133" i="7" l="1"/>
  <c r="TI132" i="7"/>
  <c r="F202" i="47"/>
  <c r="F184" i="47" s="1"/>
  <c r="E213" i="47"/>
  <c r="E212" i="47" s="1"/>
  <c r="F213" i="47"/>
  <c r="F212" i="47" s="1"/>
  <c r="E233" i="47"/>
  <c r="F233" i="47"/>
  <c r="E234" i="47"/>
  <c r="F234" i="47"/>
  <c r="E235" i="47"/>
  <c r="F235" i="47"/>
  <c r="E277" i="47"/>
  <c r="E276" i="47" s="1"/>
  <c r="E261" i="47" s="1"/>
  <c r="F277" i="47"/>
  <c r="F276" i="47" s="1"/>
  <c r="F261" i="47" s="1"/>
  <c r="E284" i="47"/>
  <c r="E283" i="47" s="1"/>
  <c r="F284" i="47"/>
  <c r="F283" i="47" s="1"/>
  <c r="E289" i="47"/>
  <c r="F289" i="47"/>
  <c r="F232" i="47" l="1"/>
  <c r="F219" i="47" s="1"/>
  <c r="F214" i="47" s="1"/>
  <c r="E232" i="47"/>
  <c r="E219" i="47" s="1"/>
  <c r="E214" i="47" s="1"/>
  <c r="TJ132" i="7"/>
  <c r="F287" i="47"/>
  <c r="F286" i="47" s="1"/>
  <c r="F285" i="47" s="1"/>
  <c r="E287" i="47"/>
  <c r="E286" i="47" s="1"/>
  <c r="E285" i="47" s="1"/>
  <c r="F157" i="47" l="1"/>
  <c r="F140" i="47" s="1"/>
  <c r="TI131" i="7"/>
  <c r="TJ131" i="7"/>
  <c r="TI130" i="7" l="1"/>
  <c r="TI129" i="7"/>
  <c r="TJ130" i="7"/>
  <c r="TJ129" i="7" l="1"/>
  <c r="UC218" i="7" l="1"/>
  <c r="QT218" i="7"/>
  <c r="TI128" i="7"/>
  <c r="TJ128" i="7"/>
  <c r="TI127" i="7"/>
  <c r="TJ127" i="7" l="1"/>
  <c r="UB218" i="7"/>
  <c r="UD218" i="7"/>
  <c r="TI119" i="7" l="1"/>
  <c r="TJ119" i="7"/>
  <c r="TI120" i="7"/>
  <c r="TJ120" i="7"/>
  <c r="TI121" i="7"/>
  <c r="TJ121" i="7"/>
  <c r="TI122" i="7"/>
  <c r="TJ122" i="7"/>
  <c r="TI123" i="7"/>
  <c r="TJ123" i="7"/>
  <c r="TJ126" i="7" l="1"/>
  <c r="TI126" i="7"/>
  <c r="TJ125" i="7" l="1"/>
  <c r="TJ229" i="7" s="1"/>
  <c r="TI125" i="7" l="1"/>
  <c r="TI229" i="7" s="1"/>
  <c r="MX218" i="7" l="1"/>
  <c r="MY218" i="7"/>
  <c r="L4" i="8" l="1"/>
  <c r="M4" i="8" s="1"/>
  <c r="N4" i="8" s="1"/>
  <c r="TJ109" i="7"/>
  <c r="TJ108" i="7"/>
  <c r="TJ107" i="7"/>
  <c r="TJ106" i="7"/>
  <c r="TJ105" i="7"/>
  <c r="TJ104" i="7"/>
  <c r="TJ103" i="7"/>
  <c r="TJ102" i="7"/>
  <c r="TJ101" i="7"/>
  <c r="TJ100" i="7"/>
  <c r="TJ99" i="7"/>
  <c r="TJ98" i="7"/>
  <c r="TJ97" i="7"/>
  <c r="TJ96" i="7"/>
  <c r="TJ95" i="7"/>
  <c r="TJ94" i="7"/>
  <c r="TJ93" i="7"/>
  <c r="TJ92" i="7"/>
  <c r="TJ91" i="7"/>
  <c r="TJ90" i="7"/>
  <c r="TJ89" i="7"/>
  <c r="TJ88" i="7"/>
  <c r="TJ87" i="7"/>
  <c r="TJ86" i="7"/>
  <c r="TJ85" i="7"/>
  <c r="TJ84" i="7"/>
  <c r="TJ83" i="7"/>
  <c r="TJ82" i="7"/>
  <c r="TJ81" i="7"/>
  <c r="TJ80" i="7"/>
  <c r="TJ79" i="7"/>
  <c r="TJ78" i="7"/>
  <c r="TJ77" i="7"/>
  <c r="TJ76" i="7"/>
  <c r="TJ75" i="7"/>
  <c r="TJ74" i="7"/>
  <c r="TJ73" i="7"/>
  <c r="TJ72" i="7"/>
  <c r="TJ71" i="7"/>
  <c r="TJ70" i="7"/>
  <c r="TJ69" i="7"/>
  <c r="TJ68" i="7"/>
  <c r="TJ67" i="7"/>
  <c r="TJ66" i="7"/>
  <c r="TJ65" i="7"/>
  <c r="TJ64" i="7"/>
  <c r="TJ63" i="7"/>
  <c r="TJ62" i="7"/>
  <c r="TJ61" i="7"/>
  <c r="TJ60" i="7"/>
  <c r="TJ59" i="7"/>
  <c r="TJ58" i="7"/>
  <c r="TJ57" i="7"/>
  <c r="TJ56" i="7"/>
  <c r="TJ55" i="7"/>
  <c r="TJ54" i="7"/>
  <c r="TJ53" i="7"/>
  <c r="TJ52" i="7"/>
  <c r="TJ51" i="7"/>
  <c r="TJ50" i="7"/>
  <c r="TJ49" i="7"/>
  <c r="TJ48" i="7"/>
  <c r="TJ47" i="7"/>
  <c r="TJ46" i="7"/>
  <c r="TJ45" i="7"/>
  <c r="TJ44" i="7"/>
  <c r="TJ43" i="7"/>
  <c r="TJ42" i="7"/>
  <c r="TJ41" i="7"/>
  <c r="TJ40" i="7"/>
  <c r="TJ39" i="7"/>
  <c r="TJ38" i="7"/>
  <c r="TJ37" i="7"/>
  <c r="TJ36" i="7"/>
  <c r="TJ35" i="7"/>
  <c r="TJ34" i="7"/>
  <c r="TJ33" i="7"/>
  <c r="TJ32" i="7"/>
  <c r="TJ31" i="7"/>
  <c r="TJ30" i="7"/>
  <c r="TJ29" i="7"/>
  <c r="TJ28" i="7"/>
  <c r="TJ27" i="7"/>
  <c r="TJ26" i="7"/>
  <c r="TJ25" i="7"/>
  <c r="TJ24" i="7"/>
  <c r="TJ23" i="7"/>
  <c r="TJ22" i="7"/>
  <c r="TJ21" i="7"/>
  <c r="TJ20" i="7"/>
  <c r="TJ19" i="7"/>
  <c r="TJ18" i="7"/>
  <c r="TJ17" i="7"/>
  <c r="TJ16" i="7"/>
  <c r="TJ15" i="7"/>
  <c r="TJ14" i="7"/>
  <c r="TJ13" i="7"/>
  <c r="TJ12" i="7"/>
  <c r="TJ11" i="7"/>
  <c r="TJ10" i="7"/>
  <c r="TJ9" i="7"/>
  <c r="TJ8" i="7"/>
  <c r="TJ7" i="7"/>
  <c r="TJ6" i="7"/>
  <c r="TJ5" i="7"/>
  <c r="TJ4" i="7"/>
  <c r="TJ118" i="7"/>
  <c r="TJ117" i="7"/>
  <c r="TJ116" i="7"/>
  <c r="TJ115" i="7"/>
  <c r="TJ114" i="7"/>
  <c r="TJ113" i="7"/>
  <c r="TJ112" i="7"/>
  <c r="TJ311" i="7" s="1"/>
  <c r="TJ111" i="7"/>
  <c r="TJ110" i="7"/>
  <c r="TI118" i="7"/>
  <c r="TI117" i="7"/>
  <c r="TI116" i="7"/>
  <c r="TI115" i="7"/>
  <c r="TI114" i="7"/>
  <c r="TI113" i="7"/>
  <c r="TI112" i="7"/>
  <c r="TI111" i="7"/>
  <c r="TI110" i="7"/>
  <c r="TI109" i="7"/>
  <c r="TI108" i="7"/>
  <c r="TI311" i="7" l="1"/>
  <c r="TJ302" i="7"/>
  <c r="TJ303" i="7"/>
  <c r="TJ304" i="7"/>
  <c r="TJ305" i="7"/>
  <c r="TJ306" i="7"/>
  <c r="TJ307" i="7"/>
  <c r="TJ308" i="7"/>
  <c r="TJ309" i="7"/>
  <c r="TJ310" i="7"/>
  <c r="TJ222" i="7"/>
  <c r="TJ224" i="7"/>
  <c r="TJ226" i="7"/>
  <c r="TJ220" i="7"/>
  <c r="TJ221" i="7"/>
  <c r="TJ223" i="7"/>
  <c r="TJ219" i="7"/>
  <c r="TJ225" i="7"/>
  <c r="TJ227" i="7"/>
  <c r="XFD475" i="8" l="1"/>
  <c r="ST235" i="7" l="1"/>
  <c r="SO235" i="7"/>
  <c r="QH235" i="7"/>
  <c r="QI235" i="7"/>
  <c r="QG235" i="7"/>
  <c r="QF235" i="7"/>
  <c r="QE235" i="7"/>
  <c r="PX235" i="7"/>
  <c r="PH235" i="7"/>
  <c r="OI235" i="7"/>
  <c r="NG235" i="7"/>
  <c r="JZ235" i="7"/>
  <c r="FI235" i="7"/>
  <c r="HT235" i="7"/>
  <c r="A45" i="8"/>
  <c r="TI107" i="7"/>
  <c r="TI106" i="7"/>
  <c r="UE235" i="7"/>
  <c r="UA235" i="7"/>
  <c r="TZ235" i="7"/>
  <c r="TO235" i="7"/>
  <c r="TI235" i="7"/>
  <c r="SU235" i="7"/>
  <c r="SM235" i="7"/>
  <c r="SF235" i="7"/>
  <c r="SE235" i="7"/>
  <c r="SD235" i="7"/>
  <c r="SB235" i="7"/>
  <c r="SA235" i="7"/>
  <c r="RZ235" i="7"/>
  <c r="RX235" i="7"/>
  <c r="RU235" i="7"/>
  <c r="RS235" i="7"/>
  <c r="RR235" i="7"/>
  <c r="RQ235" i="7"/>
  <c r="RP235" i="7"/>
  <c r="QJ235" i="7"/>
  <c r="QD235" i="7"/>
  <c r="QB235" i="7"/>
  <c r="PZ235" i="7"/>
  <c r="PY235" i="7"/>
  <c r="PW235" i="7"/>
  <c r="PV235" i="7"/>
  <c r="PT235" i="7"/>
  <c r="PS235" i="7"/>
  <c r="PR235" i="7"/>
  <c r="PQ235" i="7"/>
  <c r="PP235" i="7"/>
  <c r="PO235" i="7"/>
  <c r="PL235" i="7"/>
  <c r="PK235" i="7"/>
  <c r="PJ235" i="7"/>
  <c r="PI235" i="7"/>
  <c r="PG235" i="7"/>
  <c r="PF235" i="7"/>
  <c r="PE235" i="7"/>
  <c r="PD235" i="7"/>
  <c r="PC235" i="7"/>
  <c r="PB235" i="7"/>
  <c r="OX235" i="7"/>
  <c r="OR235" i="7"/>
  <c r="OQ235" i="7"/>
  <c r="ON235" i="7"/>
  <c r="NZ235" i="7"/>
  <c r="NY235" i="7"/>
  <c r="NX235" i="7"/>
  <c r="NW235" i="7"/>
  <c r="NV235" i="7"/>
  <c r="NR235" i="7"/>
  <c r="NO235" i="7"/>
  <c r="LG235" i="7"/>
  <c r="KW235" i="7"/>
  <c r="KU235" i="7"/>
  <c r="KR235" i="7"/>
  <c r="KQ235" i="7"/>
  <c r="KK235" i="7"/>
  <c r="KJ235" i="7"/>
  <c r="KG235" i="7"/>
  <c r="KF235" i="7"/>
  <c r="KE235" i="7"/>
  <c r="KD235" i="7"/>
  <c r="KC235" i="7"/>
  <c r="KB235" i="7"/>
  <c r="KA235" i="7"/>
  <c r="JX235" i="7"/>
  <c r="JW235" i="7"/>
  <c r="JV235" i="7"/>
  <c r="JU235" i="7"/>
  <c r="JT235" i="7"/>
  <c r="JS235" i="7"/>
  <c r="JI235" i="7"/>
  <c r="JH235" i="7"/>
  <c r="JF235" i="7"/>
  <c r="JE235" i="7"/>
  <c r="JD235" i="7"/>
  <c r="IZ235" i="7"/>
  <c r="IY235" i="7"/>
  <c r="II235" i="7"/>
  <c r="GY235" i="7"/>
  <c r="GX235" i="7"/>
  <c r="GW235" i="7"/>
  <c r="GV235" i="7"/>
  <c r="GS235" i="7"/>
  <c r="GK235" i="7"/>
  <c r="GF235" i="7"/>
  <c r="GD235" i="7"/>
  <c r="FQ235" i="7"/>
  <c r="FN235" i="7"/>
  <c r="FM235" i="7"/>
  <c r="FL235" i="7"/>
  <c r="FE235" i="7"/>
  <c r="FD235" i="7"/>
  <c r="EX235" i="7"/>
  <c r="EB235" i="7"/>
  <c r="DZ235" i="7"/>
  <c r="DL235" i="7"/>
  <c r="DJ235" i="7"/>
  <c r="DC235" i="7"/>
  <c r="JR235" i="7"/>
  <c r="OY235" i="7"/>
  <c r="UE204" i="7"/>
  <c r="TZ204" i="7"/>
  <c r="TO204" i="7"/>
  <c r="TI204" i="7"/>
  <c r="SU204" i="7"/>
  <c r="SM204" i="7"/>
  <c r="SF204" i="7"/>
  <c r="SE204" i="7"/>
  <c r="SD204" i="7"/>
  <c r="SB204" i="7"/>
  <c r="SA204" i="7"/>
  <c r="RZ204" i="7"/>
  <c r="RX204" i="7"/>
  <c r="RU204" i="7"/>
  <c r="RS204" i="7"/>
  <c r="RR204" i="7"/>
  <c r="RQ204" i="7"/>
  <c r="RP204" i="7"/>
  <c r="QB204" i="7"/>
  <c r="PZ204" i="7"/>
  <c r="PY204" i="7"/>
  <c r="PW204" i="7"/>
  <c r="PV204" i="7"/>
  <c r="PT204" i="7"/>
  <c r="PS204" i="7"/>
  <c r="PR204" i="7"/>
  <c r="PQ204" i="7"/>
  <c r="PP204" i="7"/>
  <c r="PO204" i="7"/>
  <c r="PL204" i="7"/>
  <c r="PK204" i="7"/>
  <c r="PJ204" i="7"/>
  <c r="PI204" i="7"/>
  <c r="PG204" i="7"/>
  <c r="PF204" i="7"/>
  <c r="PE204" i="7"/>
  <c r="PD204" i="7"/>
  <c r="PC204" i="7"/>
  <c r="PB204" i="7"/>
  <c r="OX204" i="7"/>
  <c r="OR204" i="7"/>
  <c r="OQ204" i="7"/>
  <c r="ON204" i="7"/>
  <c r="NZ204" i="7"/>
  <c r="NY204" i="7"/>
  <c r="NX204" i="7"/>
  <c r="NW204" i="7"/>
  <c r="NV204" i="7"/>
  <c r="NR204" i="7"/>
  <c r="NO204" i="7"/>
  <c r="LG204" i="7"/>
  <c r="KW204" i="7"/>
  <c r="KU204" i="7"/>
  <c r="KR204" i="7"/>
  <c r="KQ204" i="7"/>
  <c r="KK204" i="7"/>
  <c r="KJ204" i="7"/>
  <c r="KG204" i="7"/>
  <c r="KF204" i="7"/>
  <c r="KE204" i="7"/>
  <c r="KD204" i="7"/>
  <c r="KC204" i="7"/>
  <c r="KA204" i="7"/>
  <c r="JX204" i="7"/>
  <c r="JW204" i="7"/>
  <c r="JU204" i="7"/>
  <c r="JT204" i="7"/>
  <c r="JS204" i="7"/>
  <c r="JI204" i="7"/>
  <c r="JH204" i="7"/>
  <c r="JF204" i="7"/>
  <c r="JE204" i="7"/>
  <c r="JD204" i="7"/>
  <c r="IZ204" i="7"/>
  <c r="IY204" i="7"/>
  <c r="II204" i="7"/>
  <c r="GY204" i="7"/>
  <c r="GX204" i="7"/>
  <c r="GV204" i="7"/>
  <c r="GS204" i="7"/>
  <c r="GK204" i="7"/>
  <c r="GF204" i="7"/>
  <c r="GD204" i="7"/>
  <c r="FQ204" i="7"/>
  <c r="FN204" i="7"/>
  <c r="FM204" i="7"/>
  <c r="FL204" i="7"/>
  <c r="FE204" i="7"/>
  <c r="FD204" i="7"/>
  <c r="EX204" i="7"/>
  <c r="EB204" i="7"/>
  <c r="DZ204" i="7"/>
  <c r="DL204" i="7"/>
  <c r="DJ204" i="7"/>
  <c r="DC204" i="7"/>
  <c r="UE203" i="7"/>
  <c r="UE295" i="7" s="1"/>
  <c r="TZ203" i="7"/>
  <c r="TZ295" i="7" s="1"/>
  <c r="TO203" i="7"/>
  <c r="TO295" i="7" s="1"/>
  <c r="SU203" i="7"/>
  <c r="SU295" i="7" s="1"/>
  <c r="SM203" i="7"/>
  <c r="SM295" i="7" s="1"/>
  <c r="SF203" i="7"/>
  <c r="SF295" i="7" s="1"/>
  <c r="SE203" i="7"/>
  <c r="SE295" i="7" s="1"/>
  <c r="SD203" i="7"/>
  <c r="SD295" i="7" s="1"/>
  <c r="SB203" i="7"/>
  <c r="SB295" i="7" s="1"/>
  <c r="SA203" i="7"/>
  <c r="SA295" i="7" s="1"/>
  <c r="RZ203" i="7"/>
  <c r="RZ295" i="7" s="1"/>
  <c r="RX203" i="7"/>
  <c r="RX295" i="7" s="1"/>
  <c r="RU203" i="7"/>
  <c r="RU295" i="7" s="1"/>
  <c r="RS203" i="7"/>
  <c r="RS295" i="7" s="1"/>
  <c r="RR203" i="7"/>
  <c r="RR295" i="7" s="1"/>
  <c r="RQ203" i="7"/>
  <c r="RQ295" i="7" s="1"/>
  <c r="RP203" i="7"/>
  <c r="RP295" i="7" s="1"/>
  <c r="QB203" i="7"/>
  <c r="QB295" i="7" s="1"/>
  <c r="PZ203" i="7"/>
  <c r="PZ295" i="7" s="1"/>
  <c r="PY203" i="7"/>
  <c r="PY295" i="7" s="1"/>
  <c r="PW203" i="7"/>
  <c r="PW295" i="7" s="1"/>
  <c r="PV203" i="7"/>
  <c r="PV295" i="7" s="1"/>
  <c r="PT203" i="7"/>
  <c r="PT295" i="7" s="1"/>
  <c r="PS203" i="7"/>
  <c r="PS295" i="7" s="1"/>
  <c r="PR203" i="7"/>
  <c r="PR295" i="7" s="1"/>
  <c r="PQ203" i="7"/>
  <c r="PQ295" i="7" s="1"/>
  <c r="PP203" i="7"/>
  <c r="PP295" i="7" s="1"/>
  <c r="PO203" i="7"/>
  <c r="PO295" i="7" s="1"/>
  <c r="PL203" i="7"/>
  <c r="PL295" i="7" s="1"/>
  <c r="PK203" i="7"/>
  <c r="PK295" i="7" s="1"/>
  <c r="PJ203" i="7"/>
  <c r="PJ295" i="7" s="1"/>
  <c r="PI203" i="7"/>
  <c r="PI295" i="7" s="1"/>
  <c r="PG203" i="7"/>
  <c r="PG295" i="7" s="1"/>
  <c r="PF203" i="7"/>
  <c r="PF295" i="7" s="1"/>
  <c r="PE203" i="7"/>
  <c r="PE295" i="7" s="1"/>
  <c r="PD203" i="7"/>
  <c r="PD295" i="7" s="1"/>
  <c r="PC203" i="7"/>
  <c r="PC295" i="7" s="1"/>
  <c r="PB203" i="7"/>
  <c r="PB295" i="7" s="1"/>
  <c r="OX203" i="7"/>
  <c r="OX295" i="7" s="1"/>
  <c r="OR203" i="7"/>
  <c r="OR295" i="7" s="1"/>
  <c r="OQ203" i="7"/>
  <c r="OQ295" i="7" s="1"/>
  <c r="ON203" i="7"/>
  <c r="ON295" i="7" s="1"/>
  <c r="NZ203" i="7"/>
  <c r="NZ295" i="7" s="1"/>
  <c r="NY203" i="7"/>
  <c r="NY295" i="7" s="1"/>
  <c r="NX203" i="7"/>
  <c r="NX295" i="7" s="1"/>
  <c r="NW203" i="7"/>
  <c r="NW295" i="7" s="1"/>
  <c r="NV203" i="7"/>
  <c r="NV295" i="7" s="1"/>
  <c r="NR203" i="7"/>
  <c r="NR295" i="7" s="1"/>
  <c r="NO203" i="7"/>
  <c r="NO295" i="7" s="1"/>
  <c r="LG203" i="7"/>
  <c r="LG295" i="7" s="1"/>
  <c r="KW203" i="7"/>
  <c r="KW295" i="7" s="1"/>
  <c r="KU203" i="7"/>
  <c r="KU295" i="7" s="1"/>
  <c r="KR203" i="7"/>
  <c r="KR295" i="7" s="1"/>
  <c r="KQ203" i="7"/>
  <c r="KQ295" i="7" s="1"/>
  <c r="KK203" i="7"/>
  <c r="KK295" i="7" s="1"/>
  <c r="KJ203" i="7"/>
  <c r="KJ295" i="7" s="1"/>
  <c r="KG203" i="7"/>
  <c r="KG295" i="7" s="1"/>
  <c r="KF203" i="7"/>
  <c r="KF295" i="7" s="1"/>
  <c r="KE203" i="7"/>
  <c r="KE295" i="7" s="1"/>
  <c r="KD203" i="7"/>
  <c r="KD295" i="7" s="1"/>
  <c r="KC203" i="7"/>
  <c r="KC295" i="7" s="1"/>
  <c r="KA203" i="7"/>
  <c r="KA295" i="7" s="1"/>
  <c r="JX203" i="7"/>
  <c r="JX295" i="7" s="1"/>
  <c r="JW203" i="7"/>
  <c r="JW295" i="7" s="1"/>
  <c r="JU203" i="7"/>
  <c r="JU295" i="7" s="1"/>
  <c r="JT203" i="7"/>
  <c r="JT295" i="7" s="1"/>
  <c r="JS203" i="7"/>
  <c r="JS295" i="7" s="1"/>
  <c r="JI203" i="7"/>
  <c r="JI295" i="7" s="1"/>
  <c r="JH203" i="7"/>
  <c r="JH295" i="7" s="1"/>
  <c r="JF203" i="7"/>
  <c r="JF295" i="7" s="1"/>
  <c r="JE203" i="7"/>
  <c r="JE295" i="7" s="1"/>
  <c r="JD203" i="7"/>
  <c r="JD295" i="7" s="1"/>
  <c r="IZ203" i="7"/>
  <c r="IZ295" i="7" s="1"/>
  <c r="IY203" i="7"/>
  <c r="IY295" i="7" s="1"/>
  <c r="II203" i="7"/>
  <c r="II295" i="7" s="1"/>
  <c r="GY203" i="7"/>
  <c r="GY295" i="7" s="1"/>
  <c r="GX203" i="7"/>
  <c r="GX295" i="7" s="1"/>
  <c r="GV203" i="7"/>
  <c r="GV295" i="7" s="1"/>
  <c r="GS203" i="7"/>
  <c r="GS295" i="7" s="1"/>
  <c r="GK203" i="7"/>
  <c r="GK295" i="7" s="1"/>
  <c r="GF203" i="7"/>
  <c r="GF295" i="7" s="1"/>
  <c r="GD203" i="7"/>
  <c r="GD295" i="7" s="1"/>
  <c r="FQ203" i="7"/>
  <c r="FQ295" i="7" s="1"/>
  <c r="FN203" i="7"/>
  <c r="FN295" i="7" s="1"/>
  <c r="FM203" i="7"/>
  <c r="FM295" i="7" s="1"/>
  <c r="FL203" i="7"/>
  <c r="FL295" i="7" s="1"/>
  <c r="FE203" i="7"/>
  <c r="FE295" i="7" s="1"/>
  <c r="FD203" i="7"/>
  <c r="FD295" i="7" s="1"/>
  <c r="EX203" i="7"/>
  <c r="EX295" i="7" s="1"/>
  <c r="EB203" i="7"/>
  <c r="EB295" i="7" s="1"/>
  <c r="DZ203" i="7"/>
  <c r="DZ295" i="7" s="1"/>
  <c r="DL203" i="7"/>
  <c r="DL295" i="7" s="1"/>
  <c r="DJ203" i="7"/>
  <c r="DJ295" i="7" s="1"/>
  <c r="DC203" i="7"/>
  <c r="DC295" i="7" s="1"/>
  <c r="UE202" i="7"/>
  <c r="UE274" i="7" s="1"/>
  <c r="TZ202" i="7"/>
  <c r="TZ274" i="7" s="1"/>
  <c r="TO202" i="7"/>
  <c r="TO274" i="7" s="1"/>
  <c r="TI202" i="7"/>
  <c r="TI274" i="7" s="1"/>
  <c r="SU202" i="7"/>
  <c r="SU274" i="7" s="1"/>
  <c r="SM202" i="7"/>
  <c r="SM274" i="7" s="1"/>
  <c r="SF202" i="7"/>
  <c r="SF274" i="7" s="1"/>
  <c r="SE202" i="7"/>
  <c r="SE274" i="7" s="1"/>
  <c r="SD202" i="7"/>
  <c r="SD274" i="7" s="1"/>
  <c r="SB202" i="7"/>
  <c r="SB274" i="7" s="1"/>
  <c r="SA202" i="7"/>
  <c r="SA274" i="7" s="1"/>
  <c r="RZ202" i="7"/>
  <c r="RZ274" i="7" s="1"/>
  <c r="RX202" i="7"/>
  <c r="RX274" i="7" s="1"/>
  <c r="RU202" i="7"/>
  <c r="RU274" i="7" s="1"/>
  <c r="RS202" i="7"/>
  <c r="RS274" i="7" s="1"/>
  <c r="RR202" i="7"/>
  <c r="RR274" i="7" s="1"/>
  <c r="RQ202" i="7"/>
  <c r="RQ274" i="7" s="1"/>
  <c r="RP202" i="7"/>
  <c r="RP274" i="7" s="1"/>
  <c r="QJ202" i="7"/>
  <c r="QJ274" i="7" s="1"/>
  <c r="QD202" i="7"/>
  <c r="QD274" i="7" s="1"/>
  <c r="QB202" i="7"/>
  <c r="QB274" i="7" s="1"/>
  <c r="PZ202" i="7"/>
  <c r="PZ274" i="7" s="1"/>
  <c r="PY202" i="7"/>
  <c r="PY274" i="7" s="1"/>
  <c r="PW202" i="7"/>
  <c r="PW274" i="7" s="1"/>
  <c r="PV202" i="7"/>
  <c r="PV274" i="7" s="1"/>
  <c r="PT202" i="7"/>
  <c r="PT274" i="7" s="1"/>
  <c r="PS202" i="7"/>
  <c r="PS274" i="7" s="1"/>
  <c r="PR202" i="7"/>
  <c r="PR274" i="7" s="1"/>
  <c r="PQ202" i="7"/>
  <c r="PQ274" i="7" s="1"/>
  <c r="PP202" i="7"/>
  <c r="PP274" i="7" s="1"/>
  <c r="PO202" i="7"/>
  <c r="PO274" i="7" s="1"/>
  <c r="PL202" i="7"/>
  <c r="PL274" i="7" s="1"/>
  <c r="PK202" i="7"/>
  <c r="PK274" i="7" s="1"/>
  <c r="PJ202" i="7"/>
  <c r="PJ274" i="7" s="1"/>
  <c r="PI202" i="7"/>
  <c r="PI274" i="7" s="1"/>
  <c r="PG202" i="7"/>
  <c r="PG274" i="7" s="1"/>
  <c r="PF202" i="7"/>
  <c r="PF274" i="7" s="1"/>
  <c r="PE202" i="7"/>
  <c r="PE274" i="7" s="1"/>
  <c r="PD202" i="7"/>
  <c r="PD274" i="7" s="1"/>
  <c r="PC202" i="7"/>
  <c r="PC274" i="7" s="1"/>
  <c r="PB202" i="7"/>
  <c r="PB274" i="7" s="1"/>
  <c r="OX202" i="7"/>
  <c r="OX274" i="7" s="1"/>
  <c r="OR202" i="7"/>
  <c r="OR274" i="7" s="1"/>
  <c r="OQ202" i="7"/>
  <c r="OQ274" i="7" s="1"/>
  <c r="ON202" i="7"/>
  <c r="ON274" i="7" s="1"/>
  <c r="NZ202" i="7"/>
  <c r="NZ274" i="7" s="1"/>
  <c r="NY202" i="7"/>
  <c r="NY274" i="7" s="1"/>
  <c r="NX202" i="7"/>
  <c r="NX274" i="7" s="1"/>
  <c r="NW202" i="7"/>
  <c r="NW274" i="7" s="1"/>
  <c r="NV202" i="7"/>
  <c r="NV274" i="7" s="1"/>
  <c r="NR202" i="7"/>
  <c r="NR274" i="7" s="1"/>
  <c r="NO202" i="7"/>
  <c r="NO274" i="7" s="1"/>
  <c r="LG202" i="7"/>
  <c r="LG274" i="7" s="1"/>
  <c r="KW202" i="7"/>
  <c r="KW274" i="7" s="1"/>
  <c r="KU202" i="7"/>
  <c r="KU274" i="7" s="1"/>
  <c r="KR202" i="7"/>
  <c r="KR274" i="7" s="1"/>
  <c r="KQ202" i="7"/>
  <c r="KQ274" i="7" s="1"/>
  <c r="KK202" i="7"/>
  <c r="KK274" i="7" s="1"/>
  <c r="KJ202" i="7"/>
  <c r="KJ274" i="7" s="1"/>
  <c r="KG202" i="7"/>
  <c r="KG274" i="7" s="1"/>
  <c r="KF202" i="7"/>
  <c r="KF274" i="7" s="1"/>
  <c r="KE202" i="7"/>
  <c r="KE274" i="7" s="1"/>
  <c r="KD202" i="7"/>
  <c r="KD274" i="7" s="1"/>
  <c r="KC202" i="7"/>
  <c r="KC274" i="7" s="1"/>
  <c r="KA202" i="7"/>
  <c r="KA274" i="7" s="1"/>
  <c r="JX202" i="7"/>
  <c r="JX274" i="7" s="1"/>
  <c r="JW202" i="7"/>
  <c r="JW274" i="7" s="1"/>
  <c r="JU202" i="7"/>
  <c r="JU274" i="7" s="1"/>
  <c r="JT202" i="7"/>
  <c r="JT274" i="7" s="1"/>
  <c r="JS202" i="7"/>
  <c r="JS274" i="7" s="1"/>
  <c r="JI202" i="7"/>
  <c r="JI274" i="7" s="1"/>
  <c r="JH202" i="7"/>
  <c r="JH274" i="7" s="1"/>
  <c r="JF202" i="7"/>
  <c r="JF274" i="7" s="1"/>
  <c r="JE202" i="7"/>
  <c r="JE274" i="7" s="1"/>
  <c r="JD202" i="7"/>
  <c r="JD274" i="7" s="1"/>
  <c r="IZ202" i="7"/>
  <c r="IZ274" i="7" s="1"/>
  <c r="IY202" i="7"/>
  <c r="IY274" i="7" s="1"/>
  <c r="II202" i="7"/>
  <c r="II274" i="7" s="1"/>
  <c r="GY202" i="7"/>
  <c r="GY274" i="7" s="1"/>
  <c r="GX202" i="7"/>
  <c r="GX274" i="7" s="1"/>
  <c r="GV202" i="7"/>
  <c r="GV274" i="7" s="1"/>
  <c r="GS202" i="7"/>
  <c r="GS274" i="7" s="1"/>
  <c r="GK202" i="7"/>
  <c r="GK274" i="7" s="1"/>
  <c r="GF202" i="7"/>
  <c r="GF274" i="7" s="1"/>
  <c r="GD202" i="7"/>
  <c r="GD274" i="7" s="1"/>
  <c r="FQ202" i="7"/>
  <c r="FQ274" i="7" s="1"/>
  <c r="FN202" i="7"/>
  <c r="FN274" i="7" s="1"/>
  <c r="FM202" i="7"/>
  <c r="FM274" i="7" s="1"/>
  <c r="FL202" i="7"/>
  <c r="FL274" i="7" s="1"/>
  <c r="FE202" i="7"/>
  <c r="FE274" i="7" s="1"/>
  <c r="FD202" i="7"/>
  <c r="FD274" i="7" s="1"/>
  <c r="EX202" i="7"/>
  <c r="EX274" i="7" s="1"/>
  <c r="EB202" i="7"/>
  <c r="EB274" i="7" s="1"/>
  <c r="DZ202" i="7"/>
  <c r="DZ274" i="7" s="1"/>
  <c r="DL202" i="7"/>
  <c r="DL274" i="7" s="1"/>
  <c r="DJ202" i="7"/>
  <c r="DJ274" i="7" s="1"/>
  <c r="DC202" i="7"/>
  <c r="DC274" i="7" s="1"/>
  <c r="UI102" i="7"/>
  <c r="UI103" i="7"/>
  <c r="UI104" i="7"/>
  <c r="UI105" i="7"/>
  <c r="UI106" i="7"/>
  <c r="UI107" i="7"/>
  <c r="UI108" i="7"/>
  <c r="UI109" i="7"/>
  <c r="UI110" i="7"/>
  <c r="UI111" i="7"/>
  <c r="S6" i="8"/>
  <c r="S7" i="8" s="1"/>
  <c r="S8" i="8" s="1"/>
  <c r="S9" i="8" s="1"/>
  <c r="S10" i="8" s="1"/>
  <c r="S11" i="8" s="1"/>
  <c r="S12" i="8" s="1"/>
  <c r="S13" i="8" s="1"/>
  <c r="S14" i="8" s="1"/>
  <c r="S15" i="8" s="1"/>
  <c r="Y3" i="38"/>
  <c r="Z3" i="38"/>
  <c r="AL3" i="38"/>
  <c r="CB202" i="7"/>
  <c r="CB274" i="7" s="1"/>
  <c r="A89" i="47"/>
  <c r="G87" i="47"/>
  <c r="H87" i="47" s="1"/>
  <c r="F87" i="47"/>
  <c r="E87" i="47"/>
  <c r="D87" i="47"/>
  <c r="C87" i="47"/>
  <c r="C88" i="47" s="1"/>
  <c r="G85" i="47"/>
  <c r="F85" i="47"/>
  <c r="E85" i="47"/>
  <c r="D85" i="47"/>
  <c r="C85" i="47"/>
  <c r="C86" i="47" s="1"/>
  <c r="K3" i="47"/>
  <c r="A233" i="7"/>
  <c r="A219" i="7"/>
  <c r="B216" i="7"/>
  <c r="B215" i="7"/>
  <c r="B214" i="7"/>
  <c r="B213" i="7"/>
  <c r="B212" i="7"/>
  <c r="B211" i="7"/>
  <c r="B210" i="7"/>
  <c r="B209" i="7"/>
  <c r="B208" i="7"/>
  <c r="B207" i="7"/>
  <c r="B206" i="7"/>
  <c r="C201" i="7"/>
  <c r="C200" i="7"/>
  <c r="TI105" i="7"/>
  <c r="TI104" i="7"/>
  <c r="TI103" i="7"/>
  <c r="TI102" i="7"/>
  <c r="UI101" i="7"/>
  <c r="TI101" i="7"/>
  <c r="UI100" i="7"/>
  <c r="TI100" i="7"/>
  <c r="TI99" i="7"/>
  <c r="TI98" i="7"/>
  <c r="TI97" i="7"/>
  <c r="TI96" i="7"/>
  <c r="TI95" i="7"/>
  <c r="TI94" i="7"/>
  <c r="TI93" i="7"/>
  <c r="TI92" i="7"/>
  <c r="TI91" i="7"/>
  <c r="TI90" i="7"/>
  <c r="TI89" i="7"/>
  <c r="UG88" i="7"/>
  <c r="UG309" i="7" s="1"/>
  <c r="TI88" i="7"/>
  <c r="TI309" i="7" s="1"/>
  <c r="UG87" i="7"/>
  <c r="TI87" i="7"/>
  <c r="UG86" i="7"/>
  <c r="TI86" i="7"/>
  <c r="UG85" i="7"/>
  <c r="TI85" i="7"/>
  <c r="UG84" i="7"/>
  <c r="TI84" i="7"/>
  <c r="UG83" i="7"/>
  <c r="TI83" i="7"/>
  <c r="UG82" i="7"/>
  <c r="TI82" i="7"/>
  <c r="UG81" i="7"/>
  <c r="TI81" i="7"/>
  <c r="UG80" i="7"/>
  <c r="TI80" i="7"/>
  <c r="UG79" i="7"/>
  <c r="TI79" i="7"/>
  <c r="UG78" i="7"/>
  <c r="TI78" i="7"/>
  <c r="UG77" i="7"/>
  <c r="TI77" i="7"/>
  <c r="UG76" i="7"/>
  <c r="UG308" i="7" s="1"/>
  <c r="TI76" i="7"/>
  <c r="TI308" i="7" s="1"/>
  <c r="TI75" i="7"/>
  <c r="QP75" i="7"/>
  <c r="QO75" i="7" s="1"/>
  <c r="PT75" i="7"/>
  <c r="MS75" i="7" s="1"/>
  <c r="ND75" i="7"/>
  <c r="NA75" i="7"/>
  <c r="CZ75" i="7"/>
  <c r="AI75" i="7"/>
  <c r="D75" i="7"/>
  <c r="TI74" i="7"/>
  <c r="QP74" i="7"/>
  <c r="QO74" i="7" s="1"/>
  <c r="PT74" i="7"/>
  <c r="MS74" i="7" s="1"/>
  <c r="ND74" i="7"/>
  <c r="NA74" i="7"/>
  <c r="IA74" i="7"/>
  <c r="CZ74" i="7"/>
  <c r="AI74" i="7"/>
  <c r="D74" i="7"/>
  <c r="TI73" i="7"/>
  <c r="QP73" i="7"/>
  <c r="QO73" i="7" s="1"/>
  <c r="PT73" i="7"/>
  <c r="MS73" i="7" s="1"/>
  <c r="ND73" i="7"/>
  <c r="NA73" i="7"/>
  <c r="CZ73" i="7"/>
  <c r="AI73" i="7"/>
  <c r="D73" i="7"/>
  <c r="TI72" i="7"/>
  <c r="QP72" i="7"/>
  <c r="QO72" i="7" s="1"/>
  <c r="PT72" i="7"/>
  <c r="MS72" i="7" s="1"/>
  <c r="ND72" i="7"/>
  <c r="NA72" i="7"/>
  <c r="CZ72" i="7"/>
  <c r="AI72" i="7"/>
  <c r="D72" i="7"/>
  <c r="TI71" i="7"/>
  <c r="QP71" i="7"/>
  <c r="QO71" i="7" s="1"/>
  <c r="PT71" i="7"/>
  <c r="MS71" i="7" s="1"/>
  <c r="ND71" i="7"/>
  <c r="NA71" i="7"/>
  <c r="CZ71" i="7"/>
  <c r="AI71" i="7"/>
  <c r="D71" i="7"/>
  <c r="TI70" i="7"/>
  <c r="QP70" i="7"/>
  <c r="QO70" i="7" s="1"/>
  <c r="PT70" i="7"/>
  <c r="MS70" i="7" s="1"/>
  <c r="ND70" i="7"/>
  <c r="NA70" i="7"/>
  <c r="CZ70" i="7"/>
  <c r="AI70" i="7"/>
  <c r="D70" i="7"/>
  <c r="TI69" i="7"/>
  <c r="QP69" i="7"/>
  <c r="QO69" i="7" s="1"/>
  <c r="PT69" i="7"/>
  <c r="MS69" i="7" s="1"/>
  <c r="ND69" i="7"/>
  <c r="NA69" i="7"/>
  <c r="CZ69" i="7"/>
  <c r="AI69" i="7"/>
  <c r="D69" i="7"/>
  <c r="TI68" i="7"/>
  <c r="QP68" i="7"/>
  <c r="QO68" i="7" s="1"/>
  <c r="PT68" i="7"/>
  <c r="MS68" i="7" s="1"/>
  <c r="ND68" i="7"/>
  <c r="NA68" i="7"/>
  <c r="GZ68" i="7"/>
  <c r="FR68" i="7"/>
  <c r="DM68" i="7"/>
  <c r="CZ68" i="7"/>
  <c r="D68" i="7"/>
  <c r="TI67" i="7"/>
  <c r="QP67" i="7"/>
  <c r="QO67" i="7" s="1"/>
  <c r="PT67" i="7"/>
  <c r="MS67" i="7" s="1"/>
  <c r="ND67" i="7"/>
  <c r="NA67" i="7"/>
  <c r="GZ67" i="7"/>
  <c r="FR67" i="7"/>
  <c r="DM67" i="7"/>
  <c r="CZ67" i="7"/>
  <c r="D67" i="7"/>
  <c r="TI66" i="7"/>
  <c r="QP66" i="7"/>
  <c r="QO66" i="7" s="1"/>
  <c r="PT66" i="7"/>
  <c r="MS66" i="7" s="1"/>
  <c r="ND66" i="7"/>
  <c r="NA66" i="7"/>
  <c r="GZ66" i="7"/>
  <c r="FR66" i="7"/>
  <c r="DM66" i="7"/>
  <c r="CZ66" i="7"/>
  <c r="D66" i="7"/>
  <c r="TI65" i="7"/>
  <c r="QP65" i="7"/>
  <c r="PT65" i="7"/>
  <c r="ND65" i="7"/>
  <c r="NA65" i="7"/>
  <c r="GZ65" i="7"/>
  <c r="FR65" i="7"/>
  <c r="DM65" i="7"/>
  <c r="CZ65" i="7"/>
  <c r="D65" i="7"/>
  <c r="TI64" i="7"/>
  <c r="TI307" i="7" s="1"/>
  <c r="QP64" i="7"/>
  <c r="PT64" i="7"/>
  <c r="PT307" i="7" s="1"/>
  <c r="ND64" i="7"/>
  <c r="NA64" i="7"/>
  <c r="NA307" i="7" s="1"/>
  <c r="GZ64" i="7"/>
  <c r="GZ307" i="7" s="1"/>
  <c r="FR64" i="7"/>
  <c r="FR307" i="7" s="1"/>
  <c r="DM64" i="7"/>
  <c r="DM307" i="7" s="1"/>
  <c r="CZ64" i="7"/>
  <c r="CZ307" i="7" s="1"/>
  <c r="D64" i="7"/>
  <c r="TI63" i="7"/>
  <c r="QP63" i="7"/>
  <c r="QO63" i="7" s="1"/>
  <c r="PT63" i="7"/>
  <c r="MS63" i="7" s="1"/>
  <c r="ND63" i="7"/>
  <c r="NA63" i="7"/>
  <c r="GZ63" i="7"/>
  <c r="FR63" i="7"/>
  <c r="DM63" i="7"/>
  <c r="CZ63" i="7"/>
  <c r="D63" i="7"/>
  <c r="TI62" i="7"/>
  <c r="QP62" i="7"/>
  <c r="QO62" i="7" s="1"/>
  <c r="PT62" i="7"/>
  <c r="MS62" i="7" s="1"/>
  <c r="ND62" i="7"/>
  <c r="NA62" i="7"/>
  <c r="GZ62" i="7"/>
  <c r="FR62" i="7"/>
  <c r="DM62" i="7"/>
  <c r="CZ62" i="7"/>
  <c r="D62" i="7"/>
  <c r="TI61" i="7"/>
  <c r="QP61" i="7"/>
  <c r="QO61" i="7" s="1"/>
  <c r="PT61" i="7"/>
  <c r="MS61" i="7" s="1"/>
  <c r="ND61" i="7"/>
  <c r="NA61" i="7"/>
  <c r="GZ61" i="7"/>
  <c r="FR61" i="7"/>
  <c r="DM61" i="7"/>
  <c r="CZ61" i="7"/>
  <c r="D61" i="7"/>
  <c r="TI60" i="7"/>
  <c r="QP60" i="7"/>
  <c r="QO60" i="7" s="1"/>
  <c r="PT60" i="7"/>
  <c r="MS60" i="7" s="1"/>
  <c r="ND60" i="7"/>
  <c r="NA60" i="7"/>
  <c r="GZ60" i="7"/>
  <c r="FR60" i="7"/>
  <c r="DM60" i="7"/>
  <c r="CZ60" i="7"/>
  <c r="D60" i="7"/>
  <c r="TI59" i="7"/>
  <c r="QP59" i="7"/>
  <c r="QO59" i="7" s="1"/>
  <c r="PT59" i="7"/>
  <c r="MS59" i="7" s="1"/>
  <c r="ND59" i="7"/>
  <c r="NA59" i="7"/>
  <c r="GZ59" i="7"/>
  <c r="FR59" i="7"/>
  <c r="DM59" i="7"/>
  <c r="CZ59" i="7"/>
  <c r="D59" i="7"/>
  <c r="TI58" i="7"/>
  <c r="QP58" i="7"/>
  <c r="QO58" i="7" s="1"/>
  <c r="PT58" i="7"/>
  <c r="MS58" i="7" s="1"/>
  <c r="ND58" i="7"/>
  <c r="NA58" i="7"/>
  <c r="GZ58" i="7"/>
  <c r="FR58" i="7"/>
  <c r="DM58" i="7"/>
  <c r="CZ58" i="7"/>
  <c r="D58" i="7"/>
  <c r="TI57" i="7"/>
  <c r="QP57" i="7"/>
  <c r="QO57" i="7" s="1"/>
  <c r="PT57" i="7"/>
  <c r="MS57" i="7" s="1"/>
  <c r="ND57" i="7"/>
  <c r="NA57" i="7"/>
  <c r="GZ57" i="7"/>
  <c r="FR57" i="7"/>
  <c r="DM57" i="7"/>
  <c r="CZ57" i="7"/>
  <c r="D57" i="7"/>
  <c r="TI56" i="7"/>
  <c r="QP56" i="7"/>
  <c r="QO56" i="7" s="1"/>
  <c r="PT56" i="7"/>
  <c r="MS56" i="7" s="1"/>
  <c r="ND56" i="7"/>
  <c r="NA56" i="7"/>
  <c r="GZ56" i="7"/>
  <c r="FR56" i="7"/>
  <c r="DM56" i="7"/>
  <c r="CZ56" i="7"/>
  <c r="D56" i="7"/>
  <c r="TI55" i="7"/>
  <c r="QP55" i="7"/>
  <c r="QO55" i="7" s="1"/>
  <c r="PT55" i="7"/>
  <c r="MS55" i="7" s="1"/>
  <c r="ND55" i="7"/>
  <c r="NA55" i="7"/>
  <c r="GZ55" i="7"/>
  <c r="FR55" i="7"/>
  <c r="DM55" i="7"/>
  <c r="CZ55" i="7"/>
  <c r="D55" i="7"/>
  <c r="TI54" i="7"/>
  <c r="QP54" i="7"/>
  <c r="QO54" i="7" s="1"/>
  <c r="PT54" i="7"/>
  <c r="MS54" i="7" s="1"/>
  <c r="ND54" i="7"/>
  <c r="NA54" i="7"/>
  <c r="GZ54" i="7"/>
  <c r="FR54" i="7"/>
  <c r="DM54" i="7"/>
  <c r="CZ54" i="7"/>
  <c r="D54" i="7"/>
  <c r="TI53" i="7"/>
  <c r="QP53" i="7"/>
  <c r="PT53" i="7"/>
  <c r="ND53" i="7"/>
  <c r="NA53" i="7"/>
  <c r="GZ53" i="7"/>
  <c r="FR53" i="7"/>
  <c r="DM53" i="7"/>
  <c r="CZ53" i="7"/>
  <c r="D53" i="7"/>
  <c r="TI52" i="7"/>
  <c r="TI306" i="7" s="1"/>
  <c r="QP52" i="7"/>
  <c r="QP306" i="7" s="1"/>
  <c r="PT52" i="7"/>
  <c r="PT306" i="7" s="1"/>
  <c r="ND52" i="7"/>
  <c r="ND306" i="7" s="1"/>
  <c r="NA52" i="7"/>
  <c r="NA306" i="7" s="1"/>
  <c r="GZ52" i="7"/>
  <c r="GZ306" i="7" s="1"/>
  <c r="FR52" i="7"/>
  <c r="FR306" i="7" s="1"/>
  <c r="DM52" i="7"/>
  <c r="DM306" i="7" s="1"/>
  <c r="CZ52" i="7"/>
  <c r="CZ306" i="7" s="1"/>
  <c r="D52" i="7"/>
  <c r="D306" i="7" s="1"/>
  <c r="TI51" i="7"/>
  <c r="QP51" i="7"/>
  <c r="QO51" i="7" s="1"/>
  <c r="PT51" i="7"/>
  <c r="MS51" i="7" s="1"/>
  <c r="ND51" i="7"/>
  <c r="NA51" i="7"/>
  <c r="GZ51" i="7"/>
  <c r="FR51" i="7"/>
  <c r="DM51" i="7"/>
  <c r="CZ51" i="7"/>
  <c r="D51" i="7"/>
  <c r="TI50" i="7"/>
  <c r="QP50" i="7"/>
  <c r="QO50" i="7" s="1"/>
  <c r="PT50" i="7"/>
  <c r="MS50" i="7" s="1"/>
  <c r="ND50" i="7"/>
  <c r="NA50" i="7"/>
  <c r="GZ50" i="7"/>
  <c r="FR50" i="7"/>
  <c r="DM50" i="7"/>
  <c r="CZ50" i="7"/>
  <c r="D50" i="7"/>
  <c r="TI49" i="7"/>
  <c r="QP49" i="7"/>
  <c r="QO49" i="7" s="1"/>
  <c r="PT49" i="7"/>
  <c r="MS49" i="7" s="1"/>
  <c r="ND49" i="7"/>
  <c r="NA49" i="7"/>
  <c r="GZ49" i="7"/>
  <c r="FR49" i="7"/>
  <c r="DM49" i="7"/>
  <c r="CZ49" i="7"/>
  <c r="D49" i="7"/>
  <c r="TI48" i="7"/>
  <c r="QP48" i="7"/>
  <c r="QO48" i="7" s="1"/>
  <c r="PT48" i="7"/>
  <c r="MS48" i="7" s="1"/>
  <c r="ND48" i="7"/>
  <c r="NA48" i="7"/>
  <c r="GZ48" i="7"/>
  <c r="FR48" i="7"/>
  <c r="DM48" i="7"/>
  <c r="CZ48" i="7"/>
  <c r="D48" i="7"/>
  <c r="TI47" i="7"/>
  <c r="QP47" i="7"/>
  <c r="QO47" i="7" s="1"/>
  <c r="PT47" i="7"/>
  <c r="MS47" i="7" s="1"/>
  <c r="ND47" i="7"/>
  <c r="NA47" i="7"/>
  <c r="GZ47" i="7"/>
  <c r="FR47" i="7"/>
  <c r="DM47" i="7"/>
  <c r="CZ47" i="7"/>
  <c r="D47" i="7"/>
  <c r="TI46" i="7"/>
  <c r="QP46" i="7"/>
  <c r="QO46" i="7" s="1"/>
  <c r="PT46" i="7"/>
  <c r="MS46" i="7" s="1"/>
  <c r="ND46" i="7"/>
  <c r="NA46" i="7"/>
  <c r="GZ46" i="7"/>
  <c r="FR46" i="7"/>
  <c r="DM46" i="7"/>
  <c r="CZ46" i="7"/>
  <c r="D46" i="7"/>
  <c r="TI45" i="7"/>
  <c r="QP45" i="7"/>
  <c r="QO45" i="7" s="1"/>
  <c r="PT45" i="7"/>
  <c r="MS45" i="7" s="1"/>
  <c r="ND45" i="7"/>
  <c r="NA45" i="7"/>
  <c r="GZ45" i="7"/>
  <c r="FR45" i="7"/>
  <c r="DM45" i="7"/>
  <c r="CZ45" i="7"/>
  <c r="D45" i="7"/>
  <c r="TI44" i="7"/>
  <c r="QP44" i="7"/>
  <c r="QO44" i="7" s="1"/>
  <c r="PT44" i="7"/>
  <c r="MS44" i="7" s="1"/>
  <c r="ND44" i="7"/>
  <c r="NA44" i="7"/>
  <c r="GZ44" i="7"/>
  <c r="FR44" i="7"/>
  <c r="DM44" i="7"/>
  <c r="CZ44" i="7"/>
  <c r="D44" i="7"/>
  <c r="TI43" i="7"/>
  <c r="QP43" i="7"/>
  <c r="QO43" i="7" s="1"/>
  <c r="PT43" i="7"/>
  <c r="MS43" i="7" s="1"/>
  <c r="ND43" i="7"/>
  <c r="NA43" i="7"/>
  <c r="GZ43" i="7"/>
  <c r="FR43" i="7"/>
  <c r="DM43" i="7"/>
  <c r="CZ43" i="7"/>
  <c r="D43" i="7"/>
  <c r="TI42" i="7"/>
  <c r="QP42" i="7"/>
  <c r="QO42" i="7" s="1"/>
  <c r="PT42" i="7"/>
  <c r="MS42" i="7" s="1"/>
  <c r="ND42" i="7"/>
  <c r="NA42" i="7"/>
  <c r="GZ42" i="7"/>
  <c r="FR42" i="7"/>
  <c r="DM42" i="7"/>
  <c r="CZ42" i="7"/>
  <c r="D42" i="7"/>
  <c r="TI41" i="7"/>
  <c r="QP41" i="7"/>
  <c r="PT41" i="7"/>
  <c r="ND41" i="7"/>
  <c r="NA41" i="7"/>
  <c r="GZ41" i="7"/>
  <c r="FR41" i="7"/>
  <c r="DM41" i="7"/>
  <c r="CZ41" i="7"/>
  <c r="D41" i="7"/>
  <c r="TI40" i="7"/>
  <c r="TI305" i="7" s="1"/>
  <c r="QP40" i="7"/>
  <c r="QP305" i="7" s="1"/>
  <c r="PT40" i="7"/>
  <c r="PT305" i="7" s="1"/>
  <c r="ND40" i="7"/>
  <c r="ND305" i="7" s="1"/>
  <c r="NA40" i="7"/>
  <c r="GZ40" i="7"/>
  <c r="GZ305" i="7" s="1"/>
  <c r="FR40" i="7"/>
  <c r="FR305" i="7" s="1"/>
  <c r="DM40" i="7"/>
  <c r="DM305" i="7" s="1"/>
  <c r="CZ40" i="7"/>
  <c r="CZ305" i="7" s="1"/>
  <c r="D40" i="7"/>
  <c r="D305" i="7" s="1"/>
  <c r="TI39" i="7"/>
  <c r="QP39" i="7"/>
  <c r="QO39" i="7" s="1"/>
  <c r="PT39" i="7"/>
  <c r="MS39" i="7" s="1"/>
  <c r="ND39" i="7"/>
  <c r="NA39" i="7"/>
  <c r="GZ39" i="7"/>
  <c r="FR39" i="7"/>
  <c r="DM39" i="7"/>
  <c r="CZ39" i="7"/>
  <c r="D39" i="7"/>
  <c r="TI38" i="7"/>
  <c r="QP38" i="7"/>
  <c r="QO38" i="7" s="1"/>
  <c r="PT38" i="7"/>
  <c r="MS38" i="7" s="1"/>
  <c r="ND38" i="7"/>
  <c r="NA38" i="7"/>
  <c r="GZ38" i="7"/>
  <c r="FR38" i="7"/>
  <c r="DM38" i="7"/>
  <c r="CZ38" i="7"/>
  <c r="D38" i="7"/>
  <c r="TI37" i="7"/>
  <c r="QP37" i="7"/>
  <c r="QO37" i="7" s="1"/>
  <c r="PT37" i="7"/>
  <c r="MS37" i="7" s="1"/>
  <c r="ND37" i="7"/>
  <c r="NA37" i="7"/>
  <c r="GZ37" i="7"/>
  <c r="FR37" i="7"/>
  <c r="DM37" i="7"/>
  <c r="CZ37" i="7"/>
  <c r="D37" i="7"/>
  <c r="TI36" i="7"/>
  <c r="QP36" i="7"/>
  <c r="QO36" i="7" s="1"/>
  <c r="PT36" i="7"/>
  <c r="MS36" i="7" s="1"/>
  <c r="ND36" i="7"/>
  <c r="NA36" i="7"/>
  <c r="GZ36" i="7"/>
  <c r="FR36" i="7"/>
  <c r="DM36" i="7"/>
  <c r="CZ36" i="7"/>
  <c r="D36" i="7"/>
  <c r="TI35" i="7"/>
  <c r="QP35" i="7"/>
  <c r="QO35" i="7" s="1"/>
  <c r="PT35" i="7"/>
  <c r="MS35" i="7" s="1"/>
  <c r="ND35" i="7"/>
  <c r="NA35" i="7"/>
  <c r="GZ35" i="7"/>
  <c r="FR35" i="7"/>
  <c r="DM35" i="7"/>
  <c r="CZ35" i="7"/>
  <c r="D35" i="7"/>
  <c r="TI34" i="7"/>
  <c r="QP34" i="7"/>
  <c r="QO34" i="7" s="1"/>
  <c r="PT34" i="7"/>
  <c r="MS34" i="7" s="1"/>
  <c r="ND34" i="7"/>
  <c r="NA34" i="7"/>
  <c r="GZ34" i="7"/>
  <c r="FR34" i="7"/>
  <c r="DM34" i="7"/>
  <c r="CZ34" i="7"/>
  <c r="D34" i="7"/>
  <c r="TI33" i="7"/>
  <c r="QP33" i="7"/>
  <c r="QO33" i="7" s="1"/>
  <c r="PT33" i="7"/>
  <c r="MS33" i="7" s="1"/>
  <c r="ND33" i="7"/>
  <c r="NA33" i="7"/>
  <c r="GZ33" i="7"/>
  <c r="FR33" i="7"/>
  <c r="DM33" i="7"/>
  <c r="CZ33" i="7"/>
  <c r="D33" i="7"/>
  <c r="TI32" i="7"/>
  <c r="QP32" i="7"/>
  <c r="QO32" i="7" s="1"/>
  <c r="PT32" i="7"/>
  <c r="MS32" i="7" s="1"/>
  <c r="ND32" i="7"/>
  <c r="NA32" i="7"/>
  <c r="GZ32" i="7"/>
  <c r="FR32" i="7"/>
  <c r="DM32" i="7"/>
  <c r="CZ32" i="7"/>
  <c r="D32" i="7"/>
  <c r="TI31" i="7"/>
  <c r="QP31" i="7"/>
  <c r="QO31" i="7" s="1"/>
  <c r="PT31" i="7"/>
  <c r="MS31" i="7" s="1"/>
  <c r="ND31" i="7"/>
  <c r="NA31" i="7"/>
  <c r="GZ31" i="7"/>
  <c r="FR31" i="7"/>
  <c r="DM31" i="7"/>
  <c r="CZ31" i="7"/>
  <c r="D31" i="7"/>
  <c r="TI30" i="7"/>
  <c r="QP30" i="7"/>
  <c r="QO30" i="7" s="1"/>
  <c r="PT30" i="7"/>
  <c r="MS30" i="7" s="1"/>
  <c r="ND30" i="7"/>
  <c r="NA30" i="7"/>
  <c r="GZ30" i="7"/>
  <c r="FR30" i="7"/>
  <c r="DM30" i="7"/>
  <c r="CZ30" i="7"/>
  <c r="D30" i="7"/>
  <c r="TI29" i="7"/>
  <c r="QP29" i="7"/>
  <c r="PT29" i="7"/>
  <c r="ND29" i="7"/>
  <c r="NA29" i="7"/>
  <c r="GZ29" i="7"/>
  <c r="FR29" i="7"/>
  <c r="DM29" i="7"/>
  <c r="CZ29" i="7"/>
  <c r="D29" i="7"/>
  <c r="TI28" i="7"/>
  <c r="TI304" i="7" s="1"/>
  <c r="QP28" i="7"/>
  <c r="QP304" i="7" s="1"/>
  <c r="PT28" i="7"/>
  <c r="PT304" i="7" s="1"/>
  <c r="ND28" i="7"/>
  <c r="ND304" i="7" s="1"/>
  <c r="NA28" i="7"/>
  <c r="NA304" i="7" s="1"/>
  <c r="GZ28" i="7"/>
  <c r="FR28" i="7"/>
  <c r="FR304" i="7" s="1"/>
  <c r="DM28" i="7"/>
  <c r="DM304" i="7" s="1"/>
  <c r="CZ28" i="7"/>
  <c r="CZ304" i="7" s="1"/>
  <c r="D28" i="7"/>
  <c r="D304" i="7" s="1"/>
  <c r="TI27" i="7"/>
  <c r="QP27" i="7"/>
  <c r="QO27" i="7" s="1"/>
  <c r="PT27" i="7"/>
  <c r="MS27" i="7" s="1"/>
  <c r="ND27" i="7"/>
  <c r="NA27" i="7"/>
  <c r="FR27" i="7"/>
  <c r="DM27" i="7"/>
  <c r="CZ27" i="7"/>
  <c r="D27" i="7"/>
  <c r="TI26" i="7"/>
  <c r="QP26" i="7"/>
  <c r="QO26" i="7" s="1"/>
  <c r="PT26" i="7"/>
  <c r="MS26" i="7" s="1"/>
  <c r="ND26" i="7"/>
  <c r="NA26" i="7"/>
  <c r="FR26" i="7"/>
  <c r="DM26" i="7"/>
  <c r="CZ26" i="7"/>
  <c r="D26" i="7"/>
  <c r="TI25" i="7"/>
  <c r="QP25" i="7"/>
  <c r="QO25" i="7" s="1"/>
  <c r="PT25" i="7"/>
  <c r="MS25" i="7" s="1"/>
  <c r="ND25" i="7"/>
  <c r="NA25" i="7"/>
  <c r="FR25" i="7"/>
  <c r="DM25" i="7"/>
  <c r="CZ25" i="7"/>
  <c r="D25" i="7"/>
  <c r="TI24" i="7"/>
  <c r="QP24" i="7"/>
  <c r="QO24" i="7" s="1"/>
  <c r="PT24" i="7"/>
  <c r="MS24" i="7" s="1"/>
  <c r="ND24" i="7"/>
  <c r="NA24" i="7"/>
  <c r="FR24" i="7"/>
  <c r="DM24" i="7"/>
  <c r="CZ24" i="7"/>
  <c r="D24" i="7"/>
  <c r="TI23" i="7"/>
  <c r="QP23" i="7"/>
  <c r="QO23" i="7" s="1"/>
  <c r="PT23" i="7"/>
  <c r="ND23" i="7"/>
  <c r="NA23" i="7"/>
  <c r="FR23" i="7"/>
  <c r="DM23" i="7"/>
  <c r="CZ23" i="7"/>
  <c r="D23" i="7"/>
  <c r="TI22" i="7"/>
  <c r="QP22" i="7"/>
  <c r="QO22" i="7" s="1"/>
  <c r="PT22" i="7"/>
  <c r="MS22" i="7" s="1"/>
  <c r="ND22" i="7"/>
  <c r="NA22" i="7"/>
  <c r="FR22" i="7"/>
  <c r="DM22" i="7"/>
  <c r="CZ22" i="7"/>
  <c r="D22" i="7"/>
  <c r="TI21" i="7"/>
  <c r="QP21" i="7"/>
  <c r="QO21" i="7" s="1"/>
  <c r="PT21" i="7"/>
  <c r="MS21" i="7" s="1"/>
  <c r="ND21" i="7"/>
  <c r="NA21" i="7"/>
  <c r="FR21" i="7"/>
  <c r="DM21" i="7"/>
  <c r="CZ21" i="7"/>
  <c r="D21" i="7"/>
  <c r="TI20" i="7"/>
  <c r="QP20" i="7"/>
  <c r="QO20" i="7" s="1"/>
  <c r="PT20" i="7"/>
  <c r="MS20" i="7" s="1"/>
  <c r="ND20" i="7"/>
  <c r="NA20" i="7"/>
  <c r="FR20" i="7"/>
  <c r="DM20" i="7"/>
  <c r="CZ20" i="7"/>
  <c r="D20" i="7"/>
  <c r="TI19" i="7"/>
  <c r="QP19" i="7"/>
  <c r="QO19" i="7" s="1"/>
  <c r="PT19" i="7"/>
  <c r="MS19" i="7" s="1"/>
  <c r="ND19" i="7"/>
  <c r="NA19" i="7"/>
  <c r="FR19" i="7"/>
  <c r="DM19" i="7"/>
  <c r="CZ19" i="7"/>
  <c r="D19" i="7"/>
  <c r="TI18" i="7"/>
  <c r="QP18" i="7"/>
  <c r="QO18" i="7" s="1"/>
  <c r="PT18" i="7"/>
  <c r="MS18" i="7" s="1"/>
  <c r="ND18" i="7"/>
  <c r="NA18" i="7"/>
  <c r="FR18" i="7"/>
  <c r="DM18" i="7"/>
  <c r="CZ18" i="7"/>
  <c r="D18" i="7"/>
  <c r="TI17" i="7"/>
  <c r="QP17" i="7"/>
  <c r="PT17" i="7"/>
  <c r="ND17" i="7"/>
  <c r="NA17" i="7"/>
  <c r="FR17" i="7"/>
  <c r="DM17" i="7"/>
  <c r="CZ17" i="7"/>
  <c r="D17" i="7"/>
  <c r="TI16" i="7"/>
  <c r="QP16" i="7"/>
  <c r="QP303" i="7" s="1"/>
  <c r="PT16" i="7"/>
  <c r="ND16" i="7"/>
  <c r="ND303" i="7" s="1"/>
  <c r="NA16" i="7"/>
  <c r="FR16" i="7"/>
  <c r="FR303" i="7" s="1"/>
  <c r="DM16" i="7"/>
  <c r="CZ16" i="7"/>
  <c r="CZ303" i="7" s="1"/>
  <c r="D16" i="7"/>
  <c r="TI15" i="7"/>
  <c r="QP15" i="7"/>
  <c r="QO15" i="7" s="1"/>
  <c r="PT15" i="7"/>
  <c r="MS15" i="7" s="1"/>
  <c r="ND15" i="7"/>
  <c r="NA15" i="7"/>
  <c r="FR15" i="7"/>
  <c r="DM15" i="7"/>
  <c r="CZ15" i="7"/>
  <c r="D15" i="7"/>
  <c r="TI14" i="7"/>
  <c r="QP14" i="7"/>
  <c r="QO14" i="7" s="1"/>
  <c r="PT14" i="7"/>
  <c r="MS14" i="7" s="1"/>
  <c r="ND14" i="7"/>
  <c r="NA14" i="7"/>
  <c r="FR14" i="7"/>
  <c r="DM14" i="7"/>
  <c r="CZ14" i="7"/>
  <c r="D14" i="7"/>
  <c r="TI13" i="7"/>
  <c r="QP13" i="7"/>
  <c r="QO13" i="7" s="1"/>
  <c r="PT13" i="7"/>
  <c r="MS13" i="7" s="1"/>
  <c r="ND13" i="7"/>
  <c r="NA13" i="7"/>
  <c r="FR13" i="7"/>
  <c r="DM13" i="7"/>
  <c r="CZ13" i="7"/>
  <c r="D13" i="7"/>
  <c r="TI12" i="7"/>
  <c r="QP12" i="7"/>
  <c r="QO12" i="7" s="1"/>
  <c r="PT12" i="7"/>
  <c r="MS12" i="7" s="1"/>
  <c r="ND12" i="7"/>
  <c r="NA12" i="7"/>
  <c r="FR12" i="7"/>
  <c r="DM12" i="7"/>
  <c r="CZ12" i="7"/>
  <c r="D12" i="7"/>
  <c r="TI11" i="7"/>
  <c r="QP11" i="7"/>
  <c r="QO11" i="7" s="1"/>
  <c r="PT11" i="7"/>
  <c r="MS11" i="7" s="1"/>
  <c r="ND11" i="7"/>
  <c r="NA11" i="7"/>
  <c r="FR11" i="7"/>
  <c r="DM11" i="7"/>
  <c r="CZ11" i="7"/>
  <c r="D11" i="7"/>
  <c r="TI10" i="7"/>
  <c r="QP10" i="7"/>
  <c r="QO10" i="7" s="1"/>
  <c r="PT10" i="7"/>
  <c r="MS10" i="7" s="1"/>
  <c r="ND10" i="7"/>
  <c r="NA10" i="7"/>
  <c r="FR10" i="7"/>
  <c r="DM10" i="7"/>
  <c r="CZ10" i="7"/>
  <c r="D10" i="7"/>
  <c r="TI9" i="7"/>
  <c r="QP9" i="7"/>
  <c r="QO9" i="7" s="1"/>
  <c r="PT9" i="7"/>
  <c r="MS9" i="7" s="1"/>
  <c r="ND9" i="7"/>
  <c r="NA9" i="7"/>
  <c r="FR9" i="7"/>
  <c r="DM9" i="7"/>
  <c r="CZ9" i="7"/>
  <c r="D9" i="7"/>
  <c r="TI8" i="7"/>
  <c r="QP8" i="7"/>
  <c r="QO8" i="7" s="1"/>
  <c r="PT8" i="7"/>
  <c r="MS8" i="7" s="1"/>
  <c r="ND8" i="7"/>
  <c r="NA8" i="7"/>
  <c r="FR8" i="7"/>
  <c r="DM8" i="7"/>
  <c r="CZ8" i="7"/>
  <c r="D8" i="7"/>
  <c r="TI7" i="7"/>
  <c r="QP7" i="7"/>
  <c r="QO7" i="7" s="1"/>
  <c r="PT7" i="7"/>
  <c r="MS7" i="7" s="1"/>
  <c r="ND7" i="7"/>
  <c r="NA7" i="7"/>
  <c r="FR7" i="7"/>
  <c r="DM7" i="7"/>
  <c r="CZ7" i="7"/>
  <c r="D7" i="7"/>
  <c r="TI6" i="7"/>
  <c r="QP6" i="7"/>
  <c r="QO6" i="7" s="1"/>
  <c r="PT6" i="7"/>
  <c r="MS6" i="7" s="1"/>
  <c r="ND6" i="7"/>
  <c r="NA6" i="7"/>
  <c r="FR6" i="7"/>
  <c r="DM6" i="7"/>
  <c r="CZ6" i="7"/>
  <c r="D6" i="7"/>
  <c r="TI5" i="7"/>
  <c r="QP5" i="7"/>
  <c r="PT5" i="7"/>
  <c r="ND5" i="7"/>
  <c r="NA5" i="7"/>
  <c r="FR5" i="7"/>
  <c r="DM5" i="7"/>
  <c r="CZ5" i="7"/>
  <c r="D5" i="7"/>
  <c r="TI4" i="7"/>
  <c r="QP4" i="7"/>
  <c r="MS4" i="7"/>
  <c r="ND4" i="7"/>
  <c r="NA4" i="7"/>
  <c r="FR4" i="7"/>
  <c r="DM4" i="7"/>
  <c r="CZ4" i="7"/>
  <c r="D4" i="7"/>
  <c r="J4" i="8"/>
  <c r="C98" i="8"/>
  <c r="D98" i="8" s="1"/>
  <c r="E98" i="8" s="1"/>
  <c r="F98" i="8" s="1"/>
  <c r="G98" i="8" s="1"/>
  <c r="H98" i="8" s="1"/>
  <c r="C4" i="8"/>
  <c r="D4" i="8" s="1"/>
  <c r="AE29" i="8"/>
  <c r="AE37" i="8" s="1"/>
  <c r="AE30" i="8"/>
  <c r="AE38" i="8" s="1"/>
  <c r="C231" i="7" l="1"/>
  <c r="C172" i="7"/>
  <c r="ND302" i="7"/>
  <c r="ND205" i="7"/>
  <c r="DM302" i="7"/>
  <c r="DM205" i="7"/>
  <c r="PT302" i="7"/>
  <c r="PT205" i="7"/>
  <c r="TI302" i="7"/>
  <c r="NA305" i="7"/>
  <c r="UE207" i="7"/>
  <c r="UC207" i="7"/>
  <c r="UA207" i="7"/>
  <c r="TY207" i="7"/>
  <c r="TW207" i="7"/>
  <c r="TU207" i="7"/>
  <c r="TS207" i="7"/>
  <c r="TQ207" i="7"/>
  <c r="TO207" i="7"/>
  <c r="TM207" i="7"/>
  <c r="TK207" i="7"/>
  <c r="TG207" i="7"/>
  <c r="TE207" i="7"/>
  <c r="TC207" i="7"/>
  <c r="TA207" i="7"/>
  <c r="SY207" i="7"/>
  <c r="SW207" i="7"/>
  <c r="SU207" i="7"/>
  <c r="SS207" i="7"/>
  <c r="SQ207" i="7"/>
  <c r="SO207" i="7"/>
  <c r="SM207" i="7"/>
  <c r="SK207" i="7"/>
  <c r="SI207" i="7"/>
  <c r="SG207" i="7"/>
  <c r="SE207" i="7"/>
  <c r="SC207" i="7"/>
  <c r="SA207" i="7"/>
  <c r="RY207" i="7"/>
  <c r="RW207" i="7"/>
  <c r="RU207" i="7"/>
  <c r="RS207" i="7"/>
  <c r="RQ207" i="7"/>
  <c r="RO207" i="7"/>
  <c r="RM207" i="7"/>
  <c r="RK207" i="7"/>
  <c r="RI207" i="7"/>
  <c r="RG207" i="7"/>
  <c r="RE207" i="7"/>
  <c r="RC207" i="7"/>
  <c r="RA207" i="7"/>
  <c r="QY207" i="7"/>
  <c r="QW207" i="7"/>
  <c r="QU207" i="7"/>
  <c r="QS207" i="7"/>
  <c r="QQ207" i="7"/>
  <c r="QM207" i="7"/>
  <c r="QK207" i="7"/>
  <c r="QI207" i="7"/>
  <c r="QG207" i="7"/>
  <c r="QE207" i="7"/>
  <c r="QC207" i="7"/>
  <c r="QA207" i="7"/>
  <c r="PY207" i="7"/>
  <c r="PW207" i="7"/>
  <c r="PU207" i="7"/>
  <c r="PS207" i="7"/>
  <c r="PQ207" i="7"/>
  <c r="PO207" i="7"/>
  <c r="PM207" i="7"/>
  <c r="PK207" i="7"/>
  <c r="PI207" i="7"/>
  <c r="PG207" i="7"/>
  <c r="PE207" i="7"/>
  <c r="PC207" i="7"/>
  <c r="PA207" i="7"/>
  <c r="OY207" i="7"/>
  <c r="OW207" i="7"/>
  <c r="OU207" i="7"/>
  <c r="OS207" i="7"/>
  <c r="OQ207" i="7"/>
  <c r="OO207" i="7"/>
  <c r="OM207" i="7"/>
  <c r="OK207" i="7"/>
  <c r="OI207" i="7"/>
  <c r="OG207" i="7"/>
  <c r="OE207" i="7"/>
  <c r="OC207" i="7"/>
  <c r="OA207" i="7"/>
  <c r="NY207" i="7"/>
  <c r="NW207" i="7"/>
  <c r="NU207" i="7"/>
  <c r="NS207" i="7"/>
  <c r="NQ207" i="7"/>
  <c r="NO207" i="7"/>
  <c r="NM207" i="7"/>
  <c r="NK207" i="7"/>
  <c r="NI207" i="7"/>
  <c r="NG207" i="7"/>
  <c r="NE207" i="7"/>
  <c r="NC207" i="7"/>
  <c r="NA207" i="7"/>
  <c r="MY207" i="7"/>
  <c r="MW207" i="7"/>
  <c r="MU207" i="7"/>
  <c r="MQ207" i="7"/>
  <c r="MO207" i="7"/>
  <c r="MM207" i="7"/>
  <c r="MK207" i="7"/>
  <c r="MI207" i="7"/>
  <c r="MG207" i="7"/>
  <c r="ME207" i="7"/>
  <c r="MC207" i="7"/>
  <c r="MA207" i="7"/>
  <c r="LY207" i="7"/>
  <c r="LW207" i="7"/>
  <c r="LU207" i="7"/>
  <c r="LS207" i="7"/>
  <c r="LQ207" i="7"/>
  <c r="LO207" i="7"/>
  <c r="LM207" i="7"/>
  <c r="LK207" i="7"/>
  <c r="LI207" i="7"/>
  <c r="LG207" i="7"/>
  <c r="LE207" i="7"/>
  <c r="LC207" i="7"/>
  <c r="LA207" i="7"/>
  <c r="KY207" i="7"/>
  <c r="KW207" i="7"/>
  <c r="KU207" i="7"/>
  <c r="KS207" i="7"/>
  <c r="KQ207" i="7"/>
  <c r="KO207" i="7"/>
  <c r="KM207" i="7"/>
  <c r="KK207" i="7"/>
  <c r="KI207" i="7"/>
  <c r="KG207" i="7"/>
  <c r="KE207" i="7"/>
  <c r="KC207" i="7"/>
  <c r="KA207" i="7"/>
  <c r="JY207" i="7"/>
  <c r="JW207" i="7"/>
  <c r="JU207" i="7"/>
  <c r="JS207" i="7"/>
  <c r="JQ207" i="7"/>
  <c r="JO207" i="7"/>
  <c r="JM207" i="7"/>
  <c r="JK207" i="7"/>
  <c r="JI207" i="7"/>
  <c r="JG207" i="7"/>
  <c r="JE207" i="7"/>
  <c r="JC207" i="7"/>
  <c r="JA207" i="7"/>
  <c r="IY207" i="7"/>
  <c r="IW207" i="7"/>
  <c r="IU207" i="7"/>
  <c r="IS207" i="7"/>
  <c r="IQ207" i="7"/>
  <c r="IO207" i="7"/>
  <c r="IM207" i="7"/>
  <c r="IK207" i="7"/>
  <c r="II207" i="7"/>
  <c r="IG207" i="7"/>
  <c r="IE207" i="7"/>
  <c r="IC207" i="7"/>
  <c r="IA207" i="7"/>
  <c r="HY207" i="7"/>
  <c r="HW207" i="7"/>
  <c r="HU207" i="7"/>
  <c r="HS207" i="7"/>
  <c r="HQ207" i="7"/>
  <c r="HO207" i="7"/>
  <c r="HM207" i="7"/>
  <c r="HK207" i="7"/>
  <c r="UD207" i="7"/>
  <c r="TZ207" i="7"/>
  <c r="TV207" i="7"/>
  <c r="TR207" i="7"/>
  <c r="TN207" i="7"/>
  <c r="TF207" i="7"/>
  <c r="TB207" i="7"/>
  <c r="SX207" i="7"/>
  <c r="ST207" i="7"/>
  <c r="SP207" i="7"/>
  <c r="SL207" i="7"/>
  <c r="SH207" i="7"/>
  <c r="SD207" i="7"/>
  <c r="RZ207" i="7"/>
  <c r="RV207" i="7"/>
  <c r="RR207" i="7"/>
  <c r="RN207" i="7"/>
  <c r="RJ207" i="7"/>
  <c r="RF207" i="7"/>
  <c r="RB207" i="7"/>
  <c r="QX207" i="7"/>
  <c r="QT207" i="7"/>
  <c r="QP207" i="7"/>
  <c r="QL207" i="7"/>
  <c r="QH207" i="7"/>
  <c r="QD207" i="7"/>
  <c r="PZ207" i="7"/>
  <c r="PV207" i="7"/>
  <c r="PR207" i="7"/>
  <c r="PN207" i="7"/>
  <c r="PJ207" i="7"/>
  <c r="PF207" i="7"/>
  <c r="PB207" i="7"/>
  <c r="OX207" i="7"/>
  <c r="OT207" i="7"/>
  <c r="OP207" i="7"/>
  <c r="OL207" i="7"/>
  <c r="OH207" i="7"/>
  <c r="OD207" i="7"/>
  <c r="NZ207" i="7"/>
  <c r="NV207" i="7"/>
  <c r="NR207" i="7"/>
  <c r="NN207" i="7"/>
  <c r="NJ207" i="7"/>
  <c r="NF207" i="7"/>
  <c r="NB207" i="7"/>
  <c r="MX207" i="7"/>
  <c r="MT207" i="7"/>
  <c r="MP207" i="7"/>
  <c r="ML207" i="7"/>
  <c r="MH207" i="7"/>
  <c r="MD207" i="7"/>
  <c r="LZ207" i="7"/>
  <c r="LV207" i="7"/>
  <c r="LR207" i="7"/>
  <c r="LN207" i="7"/>
  <c r="LJ207" i="7"/>
  <c r="LF207" i="7"/>
  <c r="LB207" i="7"/>
  <c r="KX207" i="7"/>
  <c r="KT207" i="7"/>
  <c r="KP207" i="7"/>
  <c r="KL207" i="7"/>
  <c r="KH207" i="7"/>
  <c r="KD207" i="7"/>
  <c r="JZ207" i="7"/>
  <c r="JV207" i="7"/>
  <c r="JR207" i="7"/>
  <c r="JN207" i="7"/>
  <c r="JJ207" i="7"/>
  <c r="JF207" i="7"/>
  <c r="JB207" i="7"/>
  <c r="IX207" i="7"/>
  <c r="IT207" i="7"/>
  <c r="IP207" i="7"/>
  <c r="IL207" i="7"/>
  <c r="IH207" i="7"/>
  <c r="ID207" i="7"/>
  <c r="HZ207" i="7"/>
  <c r="HV207" i="7"/>
  <c r="HR207" i="7"/>
  <c r="HN207" i="7"/>
  <c r="HJ207" i="7"/>
  <c r="HH207" i="7"/>
  <c r="HF207" i="7"/>
  <c r="HD207" i="7"/>
  <c r="HB207" i="7"/>
  <c r="GZ207" i="7"/>
  <c r="GX207" i="7"/>
  <c r="GV207" i="7"/>
  <c r="GT207" i="7"/>
  <c r="GR207" i="7"/>
  <c r="GP207" i="7"/>
  <c r="GN207" i="7"/>
  <c r="GL207" i="7"/>
  <c r="GJ207" i="7"/>
  <c r="GH207" i="7"/>
  <c r="GF207" i="7"/>
  <c r="GD207" i="7"/>
  <c r="GB207" i="7"/>
  <c r="FZ207" i="7"/>
  <c r="FX207" i="7"/>
  <c r="FV207" i="7"/>
  <c r="FT207" i="7"/>
  <c r="FR207" i="7"/>
  <c r="FP207" i="7"/>
  <c r="FN207" i="7"/>
  <c r="FL207" i="7"/>
  <c r="FJ207" i="7"/>
  <c r="FH207" i="7"/>
  <c r="FF207" i="7"/>
  <c r="FD207" i="7"/>
  <c r="FB207" i="7"/>
  <c r="EZ207" i="7"/>
  <c r="EX207" i="7"/>
  <c r="EV207" i="7"/>
  <c r="ET207" i="7"/>
  <c r="ER207" i="7"/>
  <c r="EP207" i="7"/>
  <c r="EN207" i="7"/>
  <c r="EL207" i="7"/>
  <c r="EJ207" i="7"/>
  <c r="EH207" i="7"/>
  <c r="EF207" i="7"/>
  <c r="ED207" i="7"/>
  <c r="EB207" i="7"/>
  <c r="DZ207" i="7"/>
  <c r="DX207" i="7"/>
  <c r="DV207" i="7"/>
  <c r="DT207" i="7"/>
  <c r="DR207" i="7"/>
  <c r="DP207" i="7"/>
  <c r="DN207" i="7"/>
  <c r="DL207" i="7"/>
  <c r="DJ207" i="7"/>
  <c r="DH207" i="7"/>
  <c r="DF207" i="7"/>
  <c r="DD207" i="7"/>
  <c r="DB207" i="7"/>
  <c r="CZ207" i="7"/>
  <c r="CX207" i="7"/>
  <c r="CV207" i="7"/>
  <c r="CT207" i="7"/>
  <c r="CR207" i="7"/>
  <c r="CP207" i="7"/>
  <c r="CN207" i="7"/>
  <c r="CL207" i="7"/>
  <c r="CJ207" i="7"/>
  <c r="CH207" i="7"/>
  <c r="CF207" i="7"/>
  <c r="CD207" i="7"/>
  <c r="CB207" i="7"/>
  <c r="BZ207" i="7"/>
  <c r="BX207" i="7"/>
  <c r="BV207" i="7"/>
  <c r="BT207" i="7"/>
  <c r="BR207" i="7"/>
  <c r="BP207" i="7"/>
  <c r="BN207" i="7"/>
  <c r="BL207" i="7"/>
  <c r="BJ207" i="7"/>
  <c r="BH207" i="7"/>
  <c r="BF207" i="7"/>
  <c r="BD207" i="7"/>
  <c r="BB207" i="7"/>
  <c r="AZ207" i="7"/>
  <c r="AX207" i="7"/>
  <c r="AV207" i="7"/>
  <c r="AT207" i="7"/>
  <c r="AR207" i="7"/>
  <c r="AP207" i="7"/>
  <c r="AN207" i="7"/>
  <c r="AL207" i="7"/>
  <c r="AJ207" i="7"/>
  <c r="AH207" i="7"/>
  <c r="AF207" i="7"/>
  <c r="AD207" i="7"/>
  <c r="AB207" i="7"/>
  <c r="Z207" i="7"/>
  <c r="X207" i="7"/>
  <c r="V207" i="7"/>
  <c r="T207" i="7"/>
  <c r="R207" i="7"/>
  <c r="P207" i="7"/>
  <c r="N207" i="7"/>
  <c r="L207" i="7"/>
  <c r="J207" i="7"/>
  <c r="H207" i="7"/>
  <c r="F207" i="7"/>
  <c r="D207" i="7"/>
  <c r="UF207" i="7"/>
  <c r="UB207" i="7"/>
  <c r="TX207" i="7"/>
  <c r="TT207" i="7"/>
  <c r="TP207" i="7"/>
  <c r="TL207" i="7"/>
  <c r="TH207" i="7"/>
  <c r="TD207" i="7"/>
  <c r="SZ207" i="7"/>
  <c r="SV207" i="7"/>
  <c r="SR207" i="7"/>
  <c r="SN207" i="7"/>
  <c r="SJ207" i="7"/>
  <c r="SF207" i="7"/>
  <c r="SB207" i="7"/>
  <c r="RX207" i="7"/>
  <c r="RT207" i="7"/>
  <c r="RP207" i="7"/>
  <c r="RL207" i="7"/>
  <c r="RH207" i="7"/>
  <c r="RD207" i="7"/>
  <c r="QZ207" i="7"/>
  <c r="QV207" i="7"/>
  <c r="QR207" i="7"/>
  <c r="QN207" i="7"/>
  <c r="QJ207" i="7"/>
  <c r="QF207" i="7"/>
  <c r="QB207" i="7"/>
  <c r="PX207" i="7"/>
  <c r="PT207" i="7"/>
  <c r="PP207" i="7"/>
  <c r="PL207" i="7"/>
  <c r="PH207" i="7"/>
  <c r="PD207" i="7"/>
  <c r="OZ207" i="7"/>
  <c r="OV207" i="7"/>
  <c r="OR207" i="7"/>
  <c r="ON207" i="7"/>
  <c r="OJ207" i="7"/>
  <c r="OF207" i="7"/>
  <c r="OB207" i="7"/>
  <c r="NX207" i="7"/>
  <c r="NT207" i="7"/>
  <c r="NP207" i="7"/>
  <c r="NL207" i="7"/>
  <c r="NH207" i="7"/>
  <c r="ND207" i="7"/>
  <c r="MZ207" i="7"/>
  <c r="MV207" i="7"/>
  <c r="MR207" i="7"/>
  <c r="MN207" i="7"/>
  <c r="MJ207" i="7"/>
  <c r="MF207" i="7"/>
  <c r="MB207" i="7"/>
  <c r="LX207" i="7"/>
  <c r="LT207" i="7"/>
  <c r="LP207" i="7"/>
  <c r="LL207" i="7"/>
  <c r="LH207" i="7"/>
  <c r="LD207" i="7"/>
  <c r="KZ207" i="7"/>
  <c r="KV207" i="7"/>
  <c r="KR207" i="7"/>
  <c r="KN207" i="7"/>
  <c r="KJ207" i="7"/>
  <c r="KF207" i="7"/>
  <c r="KB207" i="7"/>
  <c r="JX207" i="7"/>
  <c r="JT207" i="7"/>
  <c r="JP207" i="7"/>
  <c r="JL207" i="7"/>
  <c r="JH207" i="7"/>
  <c r="JD207" i="7"/>
  <c r="IZ207" i="7"/>
  <c r="IV207" i="7"/>
  <c r="IR207" i="7"/>
  <c r="IN207" i="7"/>
  <c r="IJ207" i="7"/>
  <c r="IF207" i="7"/>
  <c r="IB207" i="7"/>
  <c r="HX207" i="7"/>
  <c r="HT207" i="7"/>
  <c r="HP207" i="7"/>
  <c r="HL207" i="7"/>
  <c r="HI207" i="7"/>
  <c r="HG207" i="7"/>
  <c r="HE207" i="7"/>
  <c r="HC207" i="7"/>
  <c r="HA207" i="7"/>
  <c r="GY207" i="7"/>
  <c r="GW207" i="7"/>
  <c r="GU207" i="7"/>
  <c r="GS207" i="7"/>
  <c r="GQ207" i="7"/>
  <c r="GO207" i="7"/>
  <c r="GM207" i="7"/>
  <c r="GK207" i="7"/>
  <c r="GI207" i="7"/>
  <c r="GG207" i="7"/>
  <c r="GE207" i="7"/>
  <c r="GC207" i="7"/>
  <c r="GA207" i="7"/>
  <c r="FY207" i="7"/>
  <c r="FW207" i="7"/>
  <c r="FU207" i="7"/>
  <c r="FS207" i="7"/>
  <c r="FQ207" i="7"/>
  <c r="FO207" i="7"/>
  <c r="FM207" i="7"/>
  <c r="FK207" i="7"/>
  <c r="FI207" i="7"/>
  <c r="FG207" i="7"/>
  <c r="FE207" i="7"/>
  <c r="FC207" i="7"/>
  <c r="FA207" i="7"/>
  <c r="EY207" i="7"/>
  <c r="EW207" i="7"/>
  <c r="EU207" i="7"/>
  <c r="ES207" i="7"/>
  <c r="EQ207" i="7"/>
  <c r="EO207" i="7"/>
  <c r="EM207" i="7"/>
  <c r="EK207" i="7"/>
  <c r="EI207" i="7"/>
  <c r="EG207" i="7"/>
  <c r="EE207" i="7"/>
  <c r="EC207" i="7"/>
  <c r="EA207" i="7"/>
  <c r="DY207" i="7"/>
  <c r="DW207" i="7"/>
  <c r="DU207" i="7"/>
  <c r="DS207" i="7"/>
  <c r="DQ207" i="7"/>
  <c r="DO207" i="7"/>
  <c r="DM207" i="7"/>
  <c r="DK207" i="7"/>
  <c r="DI207" i="7"/>
  <c r="DG207" i="7"/>
  <c r="DE207" i="7"/>
  <c r="DC207" i="7"/>
  <c r="DA207" i="7"/>
  <c r="CY207" i="7"/>
  <c r="CW207" i="7"/>
  <c r="CU207" i="7"/>
  <c r="CS207" i="7"/>
  <c r="CQ207" i="7"/>
  <c r="CO207" i="7"/>
  <c r="CM207" i="7"/>
  <c r="CK207" i="7"/>
  <c r="CI207" i="7"/>
  <c r="CG207" i="7"/>
  <c r="CE207" i="7"/>
  <c r="CC207" i="7"/>
  <c r="CA207" i="7"/>
  <c r="BY207" i="7"/>
  <c r="BW207" i="7"/>
  <c r="BU207" i="7"/>
  <c r="BS207" i="7"/>
  <c r="BQ207" i="7"/>
  <c r="BO207" i="7"/>
  <c r="BM207" i="7"/>
  <c r="BK207" i="7"/>
  <c r="BI207" i="7"/>
  <c r="BG207" i="7"/>
  <c r="BE207" i="7"/>
  <c r="BC207" i="7"/>
  <c r="BA207" i="7"/>
  <c r="AY207" i="7"/>
  <c r="AW207" i="7"/>
  <c r="AU207" i="7"/>
  <c r="AS207" i="7"/>
  <c r="AQ207" i="7"/>
  <c r="AO207" i="7"/>
  <c r="AM207" i="7"/>
  <c r="AK207" i="7"/>
  <c r="AG207" i="7"/>
  <c r="AE207" i="7"/>
  <c r="AC207" i="7"/>
  <c r="AA207" i="7"/>
  <c r="Y207" i="7"/>
  <c r="W207" i="7"/>
  <c r="U207" i="7"/>
  <c r="S207" i="7"/>
  <c r="Q207" i="7"/>
  <c r="O207" i="7"/>
  <c r="M207" i="7"/>
  <c r="K207" i="7"/>
  <c r="I207" i="7"/>
  <c r="G207" i="7"/>
  <c r="E207" i="7"/>
  <c r="UE209" i="7"/>
  <c r="UC209" i="7"/>
  <c r="UA209" i="7"/>
  <c r="TY209" i="7"/>
  <c r="TW209" i="7"/>
  <c r="TU209" i="7"/>
  <c r="TS209" i="7"/>
  <c r="TQ209" i="7"/>
  <c r="TO209" i="7"/>
  <c r="TM209" i="7"/>
  <c r="TK209" i="7"/>
  <c r="TG209" i="7"/>
  <c r="TE209" i="7"/>
  <c r="TC209" i="7"/>
  <c r="TA209" i="7"/>
  <c r="SY209" i="7"/>
  <c r="SW209" i="7"/>
  <c r="SU209" i="7"/>
  <c r="SS209" i="7"/>
  <c r="SQ209" i="7"/>
  <c r="SO209" i="7"/>
  <c r="SM209" i="7"/>
  <c r="SK209" i="7"/>
  <c r="SI209" i="7"/>
  <c r="SG209" i="7"/>
  <c r="SE209" i="7"/>
  <c r="SC209" i="7"/>
  <c r="SA209" i="7"/>
  <c r="RY209" i="7"/>
  <c r="RW209" i="7"/>
  <c r="RU209" i="7"/>
  <c r="RS209" i="7"/>
  <c r="RQ209" i="7"/>
  <c r="RO209" i="7"/>
  <c r="RM209" i="7"/>
  <c r="RK209" i="7"/>
  <c r="RI209" i="7"/>
  <c r="RG209" i="7"/>
  <c r="RE209" i="7"/>
  <c r="RC209" i="7"/>
  <c r="RA209" i="7"/>
  <c r="QY209" i="7"/>
  <c r="QW209" i="7"/>
  <c r="QU209" i="7"/>
  <c r="QS209" i="7"/>
  <c r="QQ209" i="7"/>
  <c r="QM209" i="7"/>
  <c r="QK209" i="7"/>
  <c r="QI209" i="7"/>
  <c r="QG209" i="7"/>
  <c r="QE209" i="7"/>
  <c r="QC209" i="7"/>
  <c r="QA209" i="7"/>
  <c r="PY209" i="7"/>
  <c r="PW209" i="7"/>
  <c r="PU209" i="7"/>
  <c r="PS209" i="7"/>
  <c r="PQ209" i="7"/>
  <c r="PO209" i="7"/>
  <c r="PM209" i="7"/>
  <c r="PK209" i="7"/>
  <c r="PI209" i="7"/>
  <c r="PG209" i="7"/>
  <c r="PE209" i="7"/>
  <c r="PC209" i="7"/>
  <c r="PA209" i="7"/>
  <c r="OY209" i="7"/>
  <c r="OW209" i="7"/>
  <c r="OU209" i="7"/>
  <c r="OS209" i="7"/>
  <c r="OQ209" i="7"/>
  <c r="OO209" i="7"/>
  <c r="OM209" i="7"/>
  <c r="OK209" i="7"/>
  <c r="OI209" i="7"/>
  <c r="OG209" i="7"/>
  <c r="OE209" i="7"/>
  <c r="OC209" i="7"/>
  <c r="OA209" i="7"/>
  <c r="NY209" i="7"/>
  <c r="NW209" i="7"/>
  <c r="NU209" i="7"/>
  <c r="NS209" i="7"/>
  <c r="NQ209" i="7"/>
  <c r="NO209" i="7"/>
  <c r="NM209" i="7"/>
  <c r="NK209" i="7"/>
  <c r="NI209" i="7"/>
  <c r="NG209" i="7"/>
  <c r="NE209" i="7"/>
  <c r="NC209" i="7"/>
  <c r="NA209" i="7"/>
  <c r="MY209" i="7"/>
  <c r="MW209" i="7"/>
  <c r="MU209" i="7"/>
  <c r="MQ209" i="7"/>
  <c r="MO209" i="7"/>
  <c r="MM209" i="7"/>
  <c r="MK209" i="7"/>
  <c r="MI209" i="7"/>
  <c r="MG209" i="7"/>
  <c r="ME209" i="7"/>
  <c r="MC209" i="7"/>
  <c r="MA209" i="7"/>
  <c r="LY209" i="7"/>
  <c r="LW209" i="7"/>
  <c r="LU209" i="7"/>
  <c r="LS209" i="7"/>
  <c r="LQ209" i="7"/>
  <c r="LO209" i="7"/>
  <c r="LM209" i="7"/>
  <c r="LK209" i="7"/>
  <c r="LI209" i="7"/>
  <c r="LG209" i="7"/>
  <c r="LE209" i="7"/>
  <c r="LC209" i="7"/>
  <c r="LA209" i="7"/>
  <c r="KY209" i="7"/>
  <c r="KW209" i="7"/>
  <c r="KU209" i="7"/>
  <c r="KS209" i="7"/>
  <c r="KQ209" i="7"/>
  <c r="KO209" i="7"/>
  <c r="KM209" i="7"/>
  <c r="KK209" i="7"/>
  <c r="KI209" i="7"/>
  <c r="KG209" i="7"/>
  <c r="KE209" i="7"/>
  <c r="KC209" i="7"/>
  <c r="KA209" i="7"/>
  <c r="JY209" i="7"/>
  <c r="JW209" i="7"/>
  <c r="JU209" i="7"/>
  <c r="JS209" i="7"/>
  <c r="JQ209" i="7"/>
  <c r="JO209" i="7"/>
  <c r="JM209" i="7"/>
  <c r="JK209" i="7"/>
  <c r="JI209" i="7"/>
  <c r="JG209" i="7"/>
  <c r="JE209" i="7"/>
  <c r="JC209" i="7"/>
  <c r="JA209" i="7"/>
  <c r="IY209" i="7"/>
  <c r="IW209" i="7"/>
  <c r="IU209" i="7"/>
  <c r="IS209" i="7"/>
  <c r="IQ209" i="7"/>
  <c r="IO209" i="7"/>
  <c r="IM209" i="7"/>
  <c r="IK209" i="7"/>
  <c r="II209" i="7"/>
  <c r="IG209" i="7"/>
  <c r="IE209" i="7"/>
  <c r="IC209" i="7"/>
  <c r="IA209" i="7"/>
  <c r="HY209" i="7"/>
  <c r="HW209" i="7"/>
  <c r="HU209" i="7"/>
  <c r="HS209" i="7"/>
  <c r="HQ209" i="7"/>
  <c r="HO209" i="7"/>
  <c r="HM209" i="7"/>
  <c r="HK209" i="7"/>
  <c r="HI209" i="7"/>
  <c r="HG209" i="7"/>
  <c r="HE209" i="7"/>
  <c r="HC209" i="7"/>
  <c r="HA209" i="7"/>
  <c r="GY209" i="7"/>
  <c r="GW209" i="7"/>
  <c r="GU209" i="7"/>
  <c r="GS209" i="7"/>
  <c r="GQ209" i="7"/>
  <c r="GO209" i="7"/>
  <c r="GM209" i="7"/>
  <c r="GK209" i="7"/>
  <c r="GI209" i="7"/>
  <c r="GG209" i="7"/>
  <c r="GE209" i="7"/>
  <c r="GC209" i="7"/>
  <c r="GA209" i="7"/>
  <c r="FY209" i="7"/>
  <c r="FW209" i="7"/>
  <c r="FU209" i="7"/>
  <c r="FS209" i="7"/>
  <c r="FQ209" i="7"/>
  <c r="FO209" i="7"/>
  <c r="FM209" i="7"/>
  <c r="FK209" i="7"/>
  <c r="FI209" i="7"/>
  <c r="FG209" i="7"/>
  <c r="FE209" i="7"/>
  <c r="FC209" i="7"/>
  <c r="FA209" i="7"/>
  <c r="EY209" i="7"/>
  <c r="EW209" i="7"/>
  <c r="EU209" i="7"/>
  <c r="ES209" i="7"/>
  <c r="EQ209" i="7"/>
  <c r="EO209" i="7"/>
  <c r="EM209" i="7"/>
  <c r="EK209" i="7"/>
  <c r="EI209" i="7"/>
  <c r="EG209" i="7"/>
  <c r="EE209" i="7"/>
  <c r="EC209" i="7"/>
  <c r="EA209" i="7"/>
  <c r="DY209" i="7"/>
  <c r="DW209" i="7"/>
  <c r="DU209" i="7"/>
  <c r="DS209" i="7"/>
  <c r="DQ209" i="7"/>
  <c r="DO209" i="7"/>
  <c r="DM209" i="7"/>
  <c r="DK209" i="7"/>
  <c r="DI209" i="7"/>
  <c r="DG209" i="7"/>
  <c r="DE209" i="7"/>
  <c r="DC209" i="7"/>
  <c r="DA209" i="7"/>
  <c r="CY209" i="7"/>
  <c r="CW209" i="7"/>
  <c r="CU209" i="7"/>
  <c r="CS209" i="7"/>
  <c r="CQ209" i="7"/>
  <c r="CO209" i="7"/>
  <c r="CM209" i="7"/>
  <c r="CK209" i="7"/>
  <c r="CI209" i="7"/>
  <c r="CG209" i="7"/>
  <c r="CE209" i="7"/>
  <c r="CC209" i="7"/>
  <c r="CA209" i="7"/>
  <c r="BY209" i="7"/>
  <c r="BW209" i="7"/>
  <c r="BU209" i="7"/>
  <c r="BS209" i="7"/>
  <c r="BQ209" i="7"/>
  <c r="BO209" i="7"/>
  <c r="BM209" i="7"/>
  <c r="BK209" i="7"/>
  <c r="BI209" i="7"/>
  <c r="BG209" i="7"/>
  <c r="BE209" i="7"/>
  <c r="BC209" i="7"/>
  <c r="BA209" i="7"/>
  <c r="AY209" i="7"/>
  <c r="AW209" i="7"/>
  <c r="AU209" i="7"/>
  <c r="AS209" i="7"/>
  <c r="AQ209" i="7"/>
  <c r="AO209" i="7"/>
  <c r="AM209" i="7"/>
  <c r="AK209" i="7"/>
  <c r="AG209" i="7"/>
  <c r="AE209" i="7"/>
  <c r="AC209" i="7"/>
  <c r="AA209" i="7"/>
  <c r="Y209" i="7"/>
  <c r="W209" i="7"/>
  <c r="U209" i="7"/>
  <c r="S209" i="7"/>
  <c r="Q209" i="7"/>
  <c r="O209" i="7"/>
  <c r="M209" i="7"/>
  <c r="K209" i="7"/>
  <c r="I209" i="7"/>
  <c r="G209" i="7"/>
  <c r="E209" i="7"/>
  <c r="UD209" i="7"/>
  <c r="TZ209" i="7"/>
  <c r="TV209" i="7"/>
  <c r="TR209" i="7"/>
  <c r="TN209" i="7"/>
  <c r="TF209" i="7"/>
  <c r="TB209" i="7"/>
  <c r="SX209" i="7"/>
  <c r="ST209" i="7"/>
  <c r="SP209" i="7"/>
  <c r="SL209" i="7"/>
  <c r="SH209" i="7"/>
  <c r="SD209" i="7"/>
  <c r="RZ209" i="7"/>
  <c r="RV209" i="7"/>
  <c r="RR209" i="7"/>
  <c r="RN209" i="7"/>
  <c r="RJ209" i="7"/>
  <c r="RF209" i="7"/>
  <c r="RB209" i="7"/>
  <c r="QX209" i="7"/>
  <c r="QT209" i="7"/>
  <c r="QP209" i="7"/>
  <c r="QL209" i="7"/>
  <c r="QH209" i="7"/>
  <c r="QD209" i="7"/>
  <c r="PZ209" i="7"/>
  <c r="PV209" i="7"/>
  <c r="PR209" i="7"/>
  <c r="PN209" i="7"/>
  <c r="PJ209" i="7"/>
  <c r="PF209" i="7"/>
  <c r="PB209" i="7"/>
  <c r="OX209" i="7"/>
  <c r="OT209" i="7"/>
  <c r="OP209" i="7"/>
  <c r="OL209" i="7"/>
  <c r="OH209" i="7"/>
  <c r="OD209" i="7"/>
  <c r="NZ209" i="7"/>
  <c r="NV209" i="7"/>
  <c r="NR209" i="7"/>
  <c r="NN209" i="7"/>
  <c r="NJ209" i="7"/>
  <c r="NF209" i="7"/>
  <c r="NB209" i="7"/>
  <c r="MX209" i="7"/>
  <c r="MT209" i="7"/>
  <c r="MP209" i="7"/>
  <c r="ML209" i="7"/>
  <c r="MH209" i="7"/>
  <c r="MD209" i="7"/>
  <c r="LZ209" i="7"/>
  <c r="LV209" i="7"/>
  <c r="LR209" i="7"/>
  <c r="LN209" i="7"/>
  <c r="LJ209" i="7"/>
  <c r="LF209" i="7"/>
  <c r="LB209" i="7"/>
  <c r="KX209" i="7"/>
  <c r="KT209" i="7"/>
  <c r="KP209" i="7"/>
  <c r="KL209" i="7"/>
  <c r="KH209" i="7"/>
  <c r="KD209" i="7"/>
  <c r="JZ209" i="7"/>
  <c r="JV209" i="7"/>
  <c r="JR209" i="7"/>
  <c r="JN209" i="7"/>
  <c r="JJ209" i="7"/>
  <c r="JF209" i="7"/>
  <c r="JB209" i="7"/>
  <c r="IX209" i="7"/>
  <c r="IT209" i="7"/>
  <c r="IP209" i="7"/>
  <c r="IL209" i="7"/>
  <c r="IH209" i="7"/>
  <c r="ID209" i="7"/>
  <c r="HZ209" i="7"/>
  <c r="HV209" i="7"/>
  <c r="HR209" i="7"/>
  <c r="HN209" i="7"/>
  <c r="HJ209" i="7"/>
  <c r="HF209" i="7"/>
  <c r="HB209" i="7"/>
  <c r="GX209" i="7"/>
  <c r="GT209" i="7"/>
  <c r="GP209" i="7"/>
  <c r="GL209" i="7"/>
  <c r="GH209" i="7"/>
  <c r="GD209" i="7"/>
  <c r="FZ209" i="7"/>
  <c r="FV209" i="7"/>
  <c r="FR209" i="7"/>
  <c r="FN209" i="7"/>
  <c r="FJ209" i="7"/>
  <c r="FF209" i="7"/>
  <c r="FB209" i="7"/>
  <c r="EX209" i="7"/>
  <c r="ET209" i="7"/>
  <c r="EP209" i="7"/>
  <c r="EL209" i="7"/>
  <c r="EH209" i="7"/>
  <c r="ED209" i="7"/>
  <c r="DZ209" i="7"/>
  <c r="DV209" i="7"/>
  <c r="DR209" i="7"/>
  <c r="DN209" i="7"/>
  <c r="DJ209" i="7"/>
  <c r="DF209" i="7"/>
  <c r="DB209" i="7"/>
  <c r="CX209" i="7"/>
  <c r="CT209" i="7"/>
  <c r="CP209" i="7"/>
  <c r="CL209" i="7"/>
  <c r="CH209" i="7"/>
  <c r="CD209" i="7"/>
  <c r="BZ209" i="7"/>
  <c r="BV209" i="7"/>
  <c r="BR209" i="7"/>
  <c r="BN209" i="7"/>
  <c r="BJ209" i="7"/>
  <c r="BF209" i="7"/>
  <c r="BB209" i="7"/>
  <c r="AX209" i="7"/>
  <c r="AT209" i="7"/>
  <c r="AP209" i="7"/>
  <c r="AL209" i="7"/>
  <c r="AH209" i="7"/>
  <c r="AD209" i="7"/>
  <c r="Z209" i="7"/>
  <c r="V209" i="7"/>
  <c r="R209" i="7"/>
  <c r="N209" i="7"/>
  <c r="J209" i="7"/>
  <c r="F209" i="7"/>
  <c r="UF209" i="7"/>
  <c r="UB209" i="7"/>
  <c r="TX209" i="7"/>
  <c r="TT209" i="7"/>
  <c r="TP209" i="7"/>
  <c r="TL209" i="7"/>
  <c r="TH209" i="7"/>
  <c r="TD209" i="7"/>
  <c r="SZ209" i="7"/>
  <c r="SV209" i="7"/>
  <c r="SR209" i="7"/>
  <c r="SN209" i="7"/>
  <c r="SJ209" i="7"/>
  <c r="SF209" i="7"/>
  <c r="SB209" i="7"/>
  <c r="RX209" i="7"/>
  <c r="RT209" i="7"/>
  <c r="RP209" i="7"/>
  <c r="RL209" i="7"/>
  <c r="RH209" i="7"/>
  <c r="RD209" i="7"/>
  <c r="QZ209" i="7"/>
  <c r="QV209" i="7"/>
  <c r="QR209" i="7"/>
  <c r="QN209" i="7"/>
  <c r="QJ209" i="7"/>
  <c r="QF209" i="7"/>
  <c r="QB209" i="7"/>
  <c r="PX209" i="7"/>
  <c r="PT209" i="7"/>
  <c r="PP209" i="7"/>
  <c r="PL209" i="7"/>
  <c r="PH209" i="7"/>
  <c r="PD209" i="7"/>
  <c r="OZ209" i="7"/>
  <c r="OV209" i="7"/>
  <c r="OR209" i="7"/>
  <c r="ON209" i="7"/>
  <c r="OJ209" i="7"/>
  <c r="OF209" i="7"/>
  <c r="OB209" i="7"/>
  <c r="NX209" i="7"/>
  <c r="NT209" i="7"/>
  <c r="NP209" i="7"/>
  <c r="NL209" i="7"/>
  <c r="NH209" i="7"/>
  <c r="ND209" i="7"/>
  <c r="MZ209" i="7"/>
  <c r="MV209" i="7"/>
  <c r="MR209" i="7"/>
  <c r="MN209" i="7"/>
  <c r="MJ209" i="7"/>
  <c r="MF209" i="7"/>
  <c r="MB209" i="7"/>
  <c r="LX209" i="7"/>
  <c r="LT209" i="7"/>
  <c r="LP209" i="7"/>
  <c r="LL209" i="7"/>
  <c r="LH209" i="7"/>
  <c r="LD209" i="7"/>
  <c r="KZ209" i="7"/>
  <c r="KV209" i="7"/>
  <c r="KR209" i="7"/>
  <c r="KN209" i="7"/>
  <c r="KJ209" i="7"/>
  <c r="KF209" i="7"/>
  <c r="KB209" i="7"/>
  <c r="JX209" i="7"/>
  <c r="JT209" i="7"/>
  <c r="JP209" i="7"/>
  <c r="JL209" i="7"/>
  <c r="JH209" i="7"/>
  <c r="JD209" i="7"/>
  <c r="IZ209" i="7"/>
  <c r="IV209" i="7"/>
  <c r="IR209" i="7"/>
  <c r="IN209" i="7"/>
  <c r="IJ209" i="7"/>
  <c r="IF209" i="7"/>
  <c r="IB209" i="7"/>
  <c r="HX209" i="7"/>
  <c r="HT209" i="7"/>
  <c r="HP209" i="7"/>
  <c r="HL209" i="7"/>
  <c r="HH209" i="7"/>
  <c r="HD209" i="7"/>
  <c r="GZ209" i="7"/>
  <c r="GV209" i="7"/>
  <c r="GR209" i="7"/>
  <c r="GN209" i="7"/>
  <c r="GJ209" i="7"/>
  <c r="GF209" i="7"/>
  <c r="GB209" i="7"/>
  <c r="FX209" i="7"/>
  <c r="FT209" i="7"/>
  <c r="FP209" i="7"/>
  <c r="FL209" i="7"/>
  <c r="FH209" i="7"/>
  <c r="FD209" i="7"/>
  <c r="EZ209" i="7"/>
  <c r="EV209" i="7"/>
  <c r="ER209" i="7"/>
  <c r="EN209" i="7"/>
  <c r="EJ209" i="7"/>
  <c r="EF209" i="7"/>
  <c r="EB209" i="7"/>
  <c r="DX209" i="7"/>
  <c r="DT209" i="7"/>
  <c r="DP209" i="7"/>
  <c r="DL209" i="7"/>
  <c r="DH209" i="7"/>
  <c r="DD209" i="7"/>
  <c r="CZ209" i="7"/>
  <c r="CV209" i="7"/>
  <c r="CR209" i="7"/>
  <c r="CN209" i="7"/>
  <c r="CJ209" i="7"/>
  <c r="CF209" i="7"/>
  <c r="CB209" i="7"/>
  <c r="BX209" i="7"/>
  <c r="BT209" i="7"/>
  <c r="BP209" i="7"/>
  <c r="BL209" i="7"/>
  <c r="BH209" i="7"/>
  <c r="BD209" i="7"/>
  <c r="AZ209" i="7"/>
  <c r="AV209" i="7"/>
  <c r="AR209" i="7"/>
  <c r="AN209" i="7"/>
  <c r="AJ209" i="7"/>
  <c r="AF209" i="7"/>
  <c r="AB209" i="7"/>
  <c r="X209" i="7"/>
  <c r="T209" i="7"/>
  <c r="P209" i="7"/>
  <c r="L209" i="7"/>
  <c r="H209" i="7"/>
  <c r="D209" i="7"/>
  <c r="UE211" i="7"/>
  <c r="UC211" i="7"/>
  <c r="UA211" i="7"/>
  <c r="TY211" i="7"/>
  <c r="TW211" i="7"/>
  <c r="TU211" i="7"/>
  <c r="TS211" i="7"/>
  <c r="TQ211" i="7"/>
  <c r="TO211" i="7"/>
  <c r="TM211" i="7"/>
  <c r="TK211" i="7"/>
  <c r="TG211" i="7"/>
  <c r="TE211" i="7"/>
  <c r="TC211" i="7"/>
  <c r="TA211" i="7"/>
  <c r="SY211" i="7"/>
  <c r="SW211" i="7"/>
  <c r="SU211" i="7"/>
  <c r="SS211" i="7"/>
  <c r="SQ211" i="7"/>
  <c r="SO211" i="7"/>
  <c r="SM211" i="7"/>
  <c r="SK211" i="7"/>
  <c r="SI211" i="7"/>
  <c r="SG211" i="7"/>
  <c r="SE211" i="7"/>
  <c r="SC211" i="7"/>
  <c r="SA211" i="7"/>
  <c r="RY211" i="7"/>
  <c r="RW211" i="7"/>
  <c r="RU211" i="7"/>
  <c r="RS211" i="7"/>
  <c r="RQ211" i="7"/>
  <c r="RO211" i="7"/>
  <c r="RM211" i="7"/>
  <c r="RK211" i="7"/>
  <c r="RI211" i="7"/>
  <c r="RG211" i="7"/>
  <c r="RE211" i="7"/>
  <c r="RC211" i="7"/>
  <c r="RA211" i="7"/>
  <c r="QY211" i="7"/>
  <c r="QW211" i="7"/>
  <c r="QU211" i="7"/>
  <c r="QS211" i="7"/>
  <c r="QQ211" i="7"/>
  <c r="QM211" i="7"/>
  <c r="QK211" i="7"/>
  <c r="QI211" i="7"/>
  <c r="QG211" i="7"/>
  <c r="QE211" i="7"/>
  <c r="QC211" i="7"/>
  <c r="QA211" i="7"/>
  <c r="PY211" i="7"/>
  <c r="PW211" i="7"/>
  <c r="PU211" i="7"/>
  <c r="PS211" i="7"/>
  <c r="PQ211" i="7"/>
  <c r="PO211" i="7"/>
  <c r="PM211" i="7"/>
  <c r="PK211" i="7"/>
  <c r="PI211" i="7"/>
  <c r="PG211" i="7"/>
  <c r="PE211" i="7"/>
  <c r="PC211" i="7"/>
  <c r="PA211" i="7"/>
  <c r="OY211" i="7"/>
  <c r="OW211" i="7"/>
  <c r="OU211" i="7"/>
  <c r="OS211" i="7"/>
  <c r="OQ211" i="7"/>
  <c r="OO211" i="7"/>
  <c r="OM211" i="7"/>
  <c r="OK211" i="7"/>
  <c r="OI211" i="7"/>
  <c r="OG211" i="7"/>
  <c r="OE211" i="7"/>
  <c r="OC211" i="7"/>
  <c r="OA211" i="7"/>
  <c r="NY211" i="7"/>
  <c r="NW211" i="7"/>
  <c r="NU211" i="7"/>
  <c r="NS211" i="7"/>
  <c r="NQ211" i="7"/>
  <c r="NO211" i="7"/>
  <c r="NM211" i="7"/>
  <c r="NK211" i="7"/>
  <c r="NI211" i="7"/>
  <c r="NG211" i="7"/>
  <c r="NE211" i="7"/>
  <c r="NC211" i="7"/>
  <c r="NA211" i="7"/>
  <c r="MY211" i="7"/>
  <c r="MW211" i="7"/>
  <c r="MU211" i="7"/>
  <c r="MQ211" i="7"/>
  <c r="MO211" i="7"/>
  <c r="MM211" i="7"/>
  <c r="MK211" i="7"/>
  <c r="MI211" i="7"/>
  <c r="MG211" i="7"/>
  <c r="ME211" i="7"/>
  <c r="MC211" i="7"/>
  <c r="MA211" i="7"/>
  <c r="LY211" i="7"/>
  <c r="LW211" i="7"/>
  <c r="LU211" i="7"/>
  <c r="LS211" i="7"/>
  <c r="LQ211" i="7"/>
  <c r="LO211" i="7"/>
  <c r="LM211" i="7"/>
  <c r="LK211" i="7"/>
  <c r="LI211" i="7"/>
  <c r="LG211" i="7"/>
  <c r="LE211" i="7"/>
  <c r="LC211" i="7"/>
  <c r="LA211" i="7"/>
  <c r="KY211" i="7"/>
  <c r="KW211" i="7"/>
  <c r="KU211" i="7"/>
  <c r="KS211" i="7"/>
  <c r="KQ211" i="7"/>
  <c r="KO211" i="7"/>
  <c r="KM211" i="7"/>
  <c r="KK211" i="7"/>
  <c r="KI211" i="7"/>
  <c r="KG211" i="7"/>
  <c r="KE211" i="7"/>
  <c r="KC211" i="7"/>
  <c r="KA211" i="7"/>
  <c r="JY211" i="7"/>
  <c r="JW211" i="7"/>
  <c r="JU211" i="7"/>
  <c r="JS211" i="7"/>
  <c r="JQ211" i="7"/>
  <c r="JO211" i="7"/>
  <c r="JM211" i="7"/>
  <c r="JK211" i="7"/>
  <c r="JI211" i="7"/>
  <c r="JG211" i="7"/>
  <c r="JE211" i="7"/>
  <c r="JC211" i="7"/>
  <c r="JA211" i="7"/>
  <c r="IY211" i="7"/>
  <c r="IW211" i="7"/>
  <c r="IU211" i="7"/>
  <c r="IS211" i="7"/>
  <c r="IQ211" i="7"/>
  <c r="IO211" i="7"/>
  <c r="IM211" i="7"/>
  <c r="IK211" i="7"/>
  <c r="II211" i="7"/>
  <c r="IG211" i="7"/>
  <c r="IE211" i="7"/>
  <c r="IC211" i="7"/>
  <c r="IA211" i="7"/>
  <c r="HY211" i="7"/>
  <c r="HW211" i="7"/>
  <c r="HU211" i="7"/>
  <c r="HS211" i="7"/>
  <c r="HQ211" i="7"/>
  <c r="HO211" i="7"/>
  <c r="HM211" i="7"/>
  <c r="HK211" i="7"/>
  <c r="HI211" i="7"/>
  <c r="HG211" i="7"/>
  <c r="HE211" i="7"/>
  <c r="HC211" i="7"/>
  <c r="HA211" i="7"/>
  <c r="GY211" i="7"/>
  <c r="GW211" i="7"/>
  <c r="GU211" i="7"/>
  <c r="GS211" i="7"/>
  <c r="GQ211" i="7"/>
  <c r="GO211" i="7"/>
  <c r="GM211" i="7"/>
  <c r="GK211" i="7"/>
  <c r="GI211" i="7"/>
  <c r="GG211" i="7"/>
  <c r="GE211" i="7"/>
  <c r="GC211" i="7"/>
  <c r="GA211" i="7"/>
  <c r="FY211" i="7"/>
  <c r="FW211" i="7"/>
  <c r="FU211" i="7"/>
  <c r="FS211" i="7"/>
  <c r="FQ211" i="7"/>
  <c r="FO211" i="7"/>
  <c r="FM211" i="7"/>
  <c r="FK211" i="7"/>
  <c r="FI211" i="7"/>
  <c r="FG211" i="7"/>
  <c r="FE211" i="7"/>
  <c r="FC211" i="7"/>
  <c r="FA211" i="7"/>
  <c r="EY211" i="7"/>
  <c r="EW211" i="7"/>
  <c r="EU211" i="7"/>
  <c r="ES211" i="7"/>
  <c r="EQ211" i="7"/>
  <c r="EO211" i="7"/>
  <c r="EM211" i="7"/>
  <c r="EK211" i="7"/>
  <c r="EI211" i="7"/>
  <c r="EG211" i="7"/>
  <c r="EE211" i="7"/>
  <c r="EC211" i="7"/>
  <c r="EA211" i="7"/>
  <c r="DY211" i="7"/>
  <c r="DW211" i="7"/>
  <c r="DU211" i="7"/>
  <c r="DS211" i="7"/>
  <c r="DQ211" i="7"/>
  <c r="DO211" i="7"/>
  <c r="DM211" i="7"/>
  <c r="DK211" i="7"/>
  <c r="DI211" i="7"/>
  <c r="DG211" i="7"/>
  <c r="DE211" i="7"/>
  <c r="DC211" i="7"/>
  <c r="DA211" i="7"/>
  <c r="CY211" i="7"/>
  <c r="CW211" i="7"/>
  <c r="CU211" i="7"/>
  <c r="CS211" i="7"/>
  <c r="CQ211" i="7"/>
  <c r="CO211" i="7"/>
  <c r="CM211" i="7"/>
  <c r="CK211" i="7"/>
  <c r="CI211" i="7"/>
  <c r="CG211" i="7"/>
  <c r="CE211" i="7"/>
  <c r="CC211" i="7"/>
  <c r="CA211" i="7"/>
  <c r="BY211" i="7"/>
  <c r="BW211" i="7"/>
  <c r="BU211" i="7"/>
  <c r="BS211" i="7"/>
  <c r="BQ211" i="7"/>
  <c r="BO211" i="7"/>
  <c r="UF211" i="7"/>
  <c r="UB211" i="7"/>
  <c r="TX211" i="7"/>
  <c r="TT211" i="7"/>
  <c r="TP211" i="7"/>
  <c r="TL211" i="7"/>
  <c r="TH211" i="7"/>
  <c r="TD211" i="7"/>
  <c r="SZ211" i="7"/>
  <c r="SV211" i="7"/>
  <c r="SR211" i="7"/>
  <c r="SN211" i="7"/>
  <c r="SJ211" i="7"/>
  <c r="SF211" i="7"/>
  <c r="SB211" i="7"/>
  <c r="RX211" i="7"/>
  <c r="RT211" i="7"/>
  <c r="RP211" i="7"/>
  <c r="RL211" i="7"/>
  <c r="RH211" i="7"/>
  <c r="RD211" i="7"/>
  <c r="QZ211" i="7"/>
  <c r="QV211" i="7"/>
  <c r="QR211" i="7"/>
  <c r="QN211" i="7"/>
  <c r="QJ211" i="7"/>
  <c r="QF211" i="7"/>
  <c r="QB211" i="7"/>
  <c r="PX211" i="7"/>
  <c r="PT211" i="7"/>
  <c r="PP211" i="7"/>
  <c r="PL211" i="7"/>
  <c r="PH211" i="7"/>
  <c r="PD211" i="7"/>
  <c r="OZ211" i="7"/>
  <c r="OV211" i="7"/>
  <c r="OR211" i="7"/>
  <c r="ON211" i="7"/>
  <c r="OJ211" i="7"/>
  <c r="OF211" i="7"/>
  <c r="OB211" i="7"/>
  <c r="NX211" i="7"/>
  <c r="NT211" i="7"/>
  <c r="NP211" i="7"/>
  <c r="NL211" i="7"/>
  <c r="NH211" i="7"/>
  <c r="ND211" i="7"/>
  <c r="MZ211" i="7"/>
  <c r="MV211" i="7"/>
  <c r="MR211" i="7"/>
  <c r="MN211" i="7"/>
  <c r="MJ211" i="7"/>
  <c r="MF211" i="7"/>
  <c r="MB211" i="7"/>
  <c r="LX211" i="7"/>
  <c r="LT211" i="7"/>
  <c r="LP211" i="7"/>
  <c r="LL211" i="7"/>
  <c r="LH211" i="7"/>
  <c r="LD211" i="7"/>
  <c r="KZ211" i="7"/>
  <c r="KV211" i="7"/>
  <c r="KR211" i="7"/>
  <c r="KN211" i="7"/>
  <c r="KJ211" i="7"/>
  <c r="KF211" i="7"/>
  <c r="KB211" i="7"/>
  <c r="JX211" i="7"/>
  <c r="JT211" i="7"/>
  <c r="JP211" i="7"/>
  <c r="JL211" i="7"/>
  <c r="JH211" i="7"/>
  <c r="JD211" i="7"/>
  <c r="IZ211" i="7"/>
  <c r="IV211" i="7"/>
  <c r="IR211" i="7"/>
  <c r="IN211" i="7"/>
  <c r="IJ211" i="7"/>
  <c r="IF211" i="7"/>
  <c r="IB211" i="7"/>
  <c r="HX211" i="7"/>
  <c r="HT211" i="7"/>
  <c r="HP211" i="7"/>
  <c r="HL211" i="7"/>
  <c r="HH211" i="7"/>
  <c r="HD211" i="7"/>
  <c r="GZ211" i="7"/>
  <c r="GV211" i="7"/>
  <c r="GR211" i="7"/>
  <c r="GN211" i="7"/>
  <c r="GJ211" i="7"/>
  <c r="GF211" i="7"/>
  <c r="GB211" i="7"/>
  <c r="FX211" i="7"/>
  <c r="FT211" i="7"/>
  <c r="FP211" i="7"/>
  <c r="FL211" i="7"/>
  <c r="FH211" i="7"/>
  <c r="FD211" i="7"/>
  <c r="EZ211" i="7"/>
  <c r="EV211" i="7"/>
  <c r="ER211" i="7"/>
  <c r="EN211" i="7"/>
  <c r="EJ211" i="7"/>
  <c r="EF211" i="7"/>
  <c r="EB211" i="7"/>
  <c r="DX211" i="7"/>
  <c r="DT211" i="7"/>
  <c r="DP211" i="7"/>
  <c r="DL211" i="7"/>
  <c r="DH211" i="7"/>
  <c r="DD211" i="7"/>
  <c r="CZ211" i="7"/>
  <c r="CV211" i="7"/>
  <c r="CR211" i="7"/>
  <c r="CN211" i="7"/>
  <c r="CJ211" i="7"/>
  <c r="CF211" i="7"/>
  <c r="CB211" i="7"/>
  <c r="BX211" i="7"/>
  <c r="BT211" i="7"/>
  <c r="BP211" i="7"/>
  <c r="BM211" i="7"/>
  <c r="BK211" i="7"/>
  <c r="BI211" i="7"/>
  <c r="BG211" i="7"/>
  <c r="BE211" i="7"/>
  <c r="BC211" i="7"/>
  <c r="BA211" i="7"/>
  <c r="AY211" i="7"/>
  <c r="AW211" i="7"/>
  <c r="AU211" i="7"/>
  <c r="AS211" i="7"/>
  <c r="AQ211" i="7"/>
  <c r="AO211" i="7"/>
  <c r="AM211" i="7"/>
  <c r="AK211" i="7"/>
  <c r="AG211" i="7"/>
  <c r="AE211" i="7"/>
  <c r="AC211" i="7"/>
  <c r="AA211" i="7"/>
  <c r="Y211" i="7"/>
  <c r="W211" i="7"/>
  <c r="U211" i="7"/>
  <c r="S211" i="7"/>
  <c r="Q211" i="7"/>
  <c r="O211" i="7"/>
  <c r="M211" i="7"/>
  <c r="K211" i="7"/>
  <c r="I211" i="7"/>
  <c r="G211" i="7"/>
  <c r="E211" i="7"/>
  <c r="TZ211" i="7"/>
  <c r="TR211" i="7"/>
  <c r="TB211" i="7"/>
  <c r="ST211" i="7"/>
  <c r="SL211" i="7"/>
  <c r="SD211" i="7"/>
  <c r="RV211" i="7"/>
  <c r="RN211" i="7"/>
  <c r="RF211" i="7"/>
  <c r="QX211" i="7"/>
  <c r="QP211" i="7"/>
  <c r="QH211" i="7"/>
  <c r="PZ211" i="7"/>
  <c r="PR211" i="7"/>
  <c r="PJ211" i="7"/>
  <c r="PB211" i="7"/>
  <c r="OT211" i="7"/>
  <c r="OL211" i="7"/>
  <c r="OD211" i="7"/>
  <c r="NV211" i="7"/>
  <c r="NN211" i="7"/>
  <c r="NF211" i="7"/>
  <c r="MX211" i="7"/>
  <c r="MP211" i="7"/>
  <c r="MH211" i="7"/>
  <c r="LZ211" i="7"/>
  <c r="LR211" i="7"/>
  <c r="LJ211" i="7"/>
  <c r="LB211" i="7"/>
  <c r="KT211" i="7"/>
  <c r="KL211" i="7"/>
  <c r="KD211" i="7"/>
  <c r="JV211" i="7"/>
  <c r="JN211" i="7"/>
  <c r="JF211" i="7"/>
  <c r="IX211" i="7"/>
  <c r="IP211" i="7"/>
  <c r="IH211" i="7"/>
  <c r="HZ211" i="7"/>
  <c r="HR211" i="7"/>
  <c r="HJ211" i="7"/>
  <c r="HB211" i="7"/>
  <c r="GT211" i="7"/>
  <c r="GL211" i="7"/>
  <c r="GD211" i="7"/>
  <c r="FV211" i="7"/>
  <c r="FN211" i="7"/>
  <c r="FF211" i="7"/>
  <c r="EX211" i="7"/>
  <c r="EP211" i="7"/>
  <c r="EH211" i="7"/>
  <c r="DZ211" i="7"/>
  <c r="DR211" i="7"/>
  <c r="DJ211" i="7"/>
  <c r="DB211" i="7"/>
  <c r="CT211" i="7"/>
  <c r="CL211" i="7"/>
  <c r="CD211" i="7"/>
  <c r="BV211" i="7"/>
  <c r="BN211" i="7"/>
  <c r="BJ211" i="7"/>
  <c r="BF211" i="7"/>
  <c r="BB211" i="7"/>
  <c r="AX211" i="7"/>
  <c r="AT211" i="7"/>
  <c r="AP211" i="7"/>
  <c r="AL211" i="7"/>
  <c r="AH211" i="7"/>
  <c r="AD211" i="7"/>
  <c r="Z211" i="7"/>
  <c r="V211" i="7"/>
  <c r="R211" i="7"/>
  <c r="N211" i="7"/>
  <c r="J211" i="7"/>
  <c r="F211" i="7"/>
  <c r="UD211" i="7"/>
  <c r="TV211" i="7"/>
  <c r="TN211" i="7"/>
  <c r="TF211" i="7"/>
  <c r="SX211" i="7"/>
  <c r="SP211" i="7"/>
  <c r="SH211" i="7"/>
  <c r="RZ211" i="7"/>
  <c r="RR211" i="7"/>
  <c r="RJ211" i="7"/>
  <c r="RB211" i="7"/>
  <c r="QT211" i="7"/>
  <c r="QL211" i="7"/>
  <c r="QD211" i="7"/>
  <c r="PV211" i="7"/>
  <c r="PN211" i="7"/>
  <c r="PF211" i="7"/>
  <c r="OX211" i="7"/>
  <c r="OP211" i="7"/>
  <c r="OH211" i="7"/>
  <c r="NZ211" i="7"/>
  <c r="NR211" i="7"/>
  <c r="NJ211" i="7"/>
  <c r="NB211" i="7"/>
  <c r="MT211" i="7"/>
  <c r="ML211" i="7"/>
  <c r="MD211" i="7"/>
  <c r="LV211" i="7"/>
  <c r="LN211" i="7"/>
  <c r="LF211" i="7"/>
  <c r="KX211" i="7"/>
  <c r="KP211" i="7"/>
  <c r="KH211" i="7"/>
  <c r="JZ211" i="7"/>
  <c r="JR211" i="7"/>
  <c r="JJ211" i="7"/>
  <c r="JB211" i="7"/>
  <c r="IT211" i="7"/>
  <c r="IL211" i="7"/>
  <c r="ID211" i="7"/>
  <c r="HV211" i="7"/>
  <c r="HN211" i="7"/>
  <c r="HF211" i="7"/>
  <c r="GX211" i="7"/>
  <c r="GP211" i="7"/>
  <c r="GH211" i="7"/>
  <c r="FZ211" i="7"/>
  <c r="FR211" i="7"/>
  <c r="FJ211" i="7"/>
  <c r="FB211" i="7"/>
  <c r="ET211" i="7"/>
  <c r="EL211" i="7"/>
  <c r="ED211" i="7"/>
  <c r="DV211" i="7"/>
  <c r="DN211" i="7"/>
  <c r="DF211" i="7"/>
  <c r="CX211" i="7"/>
  <c r="CP211" i="7"/>
  <c r="CH211" i="7"/>
  <c r="BZ211" i="7"/>
  <c r="BR211" i="7"/>
  <c r="BL211" i="7"/>
  <c r="BH211" i="7"/>
  <c r="BD211" i="7"/>
  <c r="AZ211" i="7"/>
  <c r="AV211" i="7"/>
  <c r="AR211" i="7"/>
  <c r="AN211" i="7"/>
  <c r="AJ211" i="7"/>
  <c r="AF211" i="7"/>
  <c r="AB211" i="7"/>
  <c r="X211" i="7"/>
  <c r="T211" i="7"/>
  <c r="P211" i="7"/>
  <c r="L211" i="7"/>
  <c r="H211" i="7"/>
  <c r="D211" i="7"/>
  <c r="UE213" i="7"/>
  <c r="UC213" i="7"/>
  <c r="UA213" i="7"/>
  <c r="TY213" i="7"/>
  <c r="TW213" i="7"/>
  <c r="TU213" i="7"/>
  <c r="TS213" i="7"/>
  <c r="TQ213" i="7"/>
  <c r="TO213" i="7"/>
  <c r="TM213" i="7"/>
  <c r="TK213" i="7"/>
  <c r="TG213" i="7"/>
  <c r="TE213" i="7"/>
  <c r="TC213" i="7"/>
  <c r="TA213" i="7"/>
  <c r="SY213" i="7"/>
  <c r="SW213" i="7"/>
  <c r="SU213" i="7"/>
  <c r="SS213" i="7"/>
  <c r="SQ213" i="7"/>
  <c r="SO213" i="7"/>
  <c r="SM213" i="7"/>
  <c r="SK213" i="7"/>
  <c r="SI213" i="7"/>
  <c r="SG213" i="7"/>
  <c r="SE213" i="7"/>
  <c r="SC213" i="7"/>
  <c r="SA213" i="7"/>
  <c r="RY213" i="7"/>
  <c r="RW213" i="7"/>
  <c r="RU213" i="7"/>
  <c r="RS213" i="7"/>
  <c r="RQ213" i="7"/>
  <c r="RO213" i="7"/>
  <c r="RM213" i="7"/>
  <c r="RK213" i="7"/>
  <c r="RI213" i="7"/>
  <c r="RG213" i="7"/>
  <c r="RE213" i="7"/>
  <c r="RC213" i="7"/>
  <c r="RA213" i="7"/>
  <c r="QY213" i="7"/>
  <c r="QW213" i="7"/>
  <c r="QU213" i="7"/>
  <c r="QS213" i="7"/>
  <c r="QQ213" i="7"/>
  <c r="QM213" i="7"/>
  <c r="QK213" i="7"/>
  <c r="QI213" i="7"/>
  <c r="QG213" i="7"/>
  <c r="QE213" i="7"/>
  <c r="QC213" i="7"/>
  <c r="QA213" i="7"/>
  <c r="PY213" i="7"/>
  <c r="PW213" i="7"/>
  <c r="PU213" i="7"/>
  <c r="PS213" i="7"/>
  <c r="PQ213" i="7"/>
  <c r="PO213" i="7"/>
  <c r="PM213" i="7"/>
  <c r="PK213" i="7"/>
  <c r="PI213" i="7"/>
  <c r="PG213" i="7"/>
  <c r="PE213" i="7"/>
  <c r="PC213" i="7"/>
  <c r="PA213" i="7"/>
  <c r="OY213" i="7"/>
  <c r="OW213" i="7"/>
  <c r="OU213" i="7"/>
  <c r="OS213" i="7"/>
  <c r="OQ213" i="7"/>
  <c r="OO213" i="7"/>
  <c r="OM213" i="7"/>
  <c r="OK213" i="7"/>
  <c r="OI213" i="7"/>
  <c r="OG213" i="7"/>
  <c r="OE213" i="7"/>
  <c r="OC213" i="7"/>
  <c r="OA213" i="7"/>
  <c r="NY213" i="7"/>
  <c r="NW213" i="7"/>
  <c r="NU213" i="7"/>
  <c r="NS213" i="7"/>
  <c r="NQ213" i="7"/>
  <c r="NO213" i="7"/>
  <c r="NM213" i="7"/>
  <c r="NK213" i="7"/>
  <c r="NI213" i="7"/>
  <c r="NG213" i="7"/>
  <c r="NE213" i="7"/>
  <c r="NC213" i="7"/>
  <c r="NA213" i="7"/>
  <c r="MY213" i="7"/>
  <c r="MW213" i="7"/>
  <c r="MU213" i="7"/>
  <c r="MQ213" i="7"/>
  <c r="MO213" i="7"/>
  <c r="MM213" i="7"/>
  <c r="MK213" i="7"/>
  <c r="MI213" i="7"/>
  <c r="MG213" i="7"/>
  <c r="ME213" i="7"/>
  <c r="MC213" i="7"/>
  <c r="MA213" i="7"/>
  <c r="LY213" i="7"/>
  <c r="LW213" i="7"/>
  <c r="LU213" i="7"/>
  <c r="LS213" i="7"/>
  <c r="LQ213" i="7"/>
  <c r="LO213" i="7"/>
  <c r="LM213" i="7"/>
  <c r="LK213" i="7"/>
  <c r="LI213" i="7"/>
  <c r="LG213" i="7"/>
  <c r="LE213" i="7"/>
  <c r="LC213" i="7"/>
  <c r="LA213" i="7"/>
  <c r="KY213" i="7"/>
  <c r="KW213" i="7"/>
  <c r="KU213" i="7"/>
  <c r="KS213" i="7"/>
  <c r="KQ213" i="7"/>
  <c r="KO213" i="7"/>
  <c r="KM213" i="7"/>
  <c r="KK213" i="7"/>
  <c r="KI213" i="7"/>
  <c r="KG213" i="7"/>
  <c r="KE213" i="7"/>
  <c r="KC213" i="7"/>
  <c r="KA213" i="7"/>
  <c r="JY213" i="7"/>
  <c r="JW213" i="7"/>
  <c r="JU213" i="7"/>
  <c r="JS213" i="7"/>
  <c r="JQ213" i="7"/>
  <c r="JO213" i="7"/>
  <c r="JM213" i="7"/>
  <c r="JK213" i="7"/>
  <c r="JI213" i="7"/>
  <c r="JG213" i="7"/>
  <c r="JE213" i="7"/>
  <c r="JC213" i="7"/>
  <c r="JA213" i="7"/>
  <c r="IY213" i="7"/>
  <c r="IW213" i="7"/>
  <c r="IU213" i="7"/>
  <c r="IS213" i="7"/>
  <c r="IQ213" i="7"/>
  <c r="IO213" i="7"/>
  <c r="IM213" i="7"/>
  <c r="IK213" i="7"/>
  <c r="II213" i="7"/>
  <c r="IG213" i="7"/>
  <c r="IE213" i="7"/>
  <c r="IC213" i="7"/>
  <c r="IA213" i="7"/>
  <c r="HY213" i="7"/>
  <c r="HW213" i="7"/>
  <c r="HU213" i="7"/>
  <c r="HS213" i="7"/>
  <c r="HQ213" i="7"/>
  <c r="HO213" i="7"/>
  <c r="HM213" i="7"/>
  <c r="HK213" i="7"/>
  <c r="HI213" i="7"/>
  <c r="HG213" i="7"/>
  <c r="HE213" i="7"/>
  <c r="HC213" i="7"/>
  <c r="HA213" i="7"/>
  <c r="GY213" i="7"/>
  <c r="GW213" i="7"/>
  <c r="GU213" i="7"/>
  <c r="GS213" i="7"/>
  <c r="GQ213" i="7"/>
  <c r="GO213" i="7"/>
  <c r="GM213" i="7"/>
  <c r="GK213" i="7"/>
  <c r="GI213" i="7"/>
  <c r="GG213" i="7"/>
  <c r="GE213" i="7"/>
  <c r="GC213" i="7"/>
  <c r="GA213" i="7"/>
  <c r="FY213" i="7"/>
  <c r="FW213" i="7"/>
  <c r="FU213" i="7"/>
  <c r="FS213" i="7"/>
  <c r="FQ213" i="7"/>
  <c r="FO213" i="7"/>
  <c r="FM213" i="7"/>
  <c r="FK213" i="7"/>
  <c r="FI213" i="7"/>
  <c r="FG213" i="7"/>
  <c r="FE213" i="7"/>
  <c r="FC213" i="7"/>
  <c r="FA213" i="7"/>
  <c r="EY213" i="7"/>
  <c r="EW213" i="7"/>
  <c r="EU213" i="7"/>
  <c r="ES213" i="7"/>
  <c r="EQ213" i="7"/>
  <c r="EO213" i="7"/>
  <c r="EM213" i="7"/>
  <c r="EK213" i="7"/>
  <c r="EI213" i="7"/>
  <c r="EG213" i="7"/>
  <c r="EE213" i="7"/>
  <c r="EC213" i="7"/>
  <c r="EA213" i="7"/>
  <c r="DY213" i="7"/>
  <c r="DW213" i="7"/>
  <c r="DU213" i="7"/>
  <c r="DS213" i="7"/>
  <c r="DQ213" i="7"/>
  <c r="DO213" i="7"/>
  <c r="DM213" i="7"/>
  <c r="DK213" i="7"/>
  <c r="DI213" i="7"/>
  <c r="DG213" i="7"/>
  <c r="DE213" i="7"/>
  <c r="DC213" i="7"/>
  <c r="DA213" i="7"/>
  <c r="CY213" i="7"/>
  <c r="CW213" i="7"/>
  <c r="CU213" i="7"/>
  <c r="CS213" i="7"/>
  <c r="CQ213" i="7"/>
  <c r="CO213" i="7"/>
  <c r="CM213" i="7"/>
  <c r="CK213" i="7"/>
  <c r="CI213" i="7"/>
  <c r="CG213" i="7"/>
  <c r="CE213" i="7"/>
  <c r="CC213" i="7"/>
  <c r="CA213" i="7"/>
  <c r="BY213" i="7"/>
  <c r="BW213" i="7"/>
  <c r="BU213" i="7"/>
  <c r="BS213" i="7"/>
  <c r="BQ213" i="7"/>
  <c r="BO213" i="7"/>
  <c r="BM213" i="7"/>
  <c r="BK213" i="7"/>
  <c r="BI213" i="7"/>
  <c r="BG213" i="7"/>
  <c r="BE213" i="7"/>
  <c r="BC213" i="7"/>
  <c r="BA213" i="7"/>
  <c r="AY213" i="7"/>
  <c r="AW213" i="7"/>
  <c r="AU213" i="7"/>
  <c r="AS213" i="7"/>
  <c r="AQ213" i="7"/>
  <c r="AO213" i="7"/>
  <c r="AM213" i="7"/>
  <c r="AK213" i="7"/>
  <c r="AG213" i="7"/>
  <c r="AE213" i="7"/>
  <c r="AC213" i="7"/>
  <c r="AA213" i="7"/>
  <c r="Y213" i="7"/>
  <c r="W213" i="7"/>
  <c r="U213" i="7"/>
  <c r="S213" i="7"/>
  <c r="Q213" i="7"/>
  <c r="O213" i="7"/>
  <c r="M213" i="7"/>
  <c r="K213" i="7"/>
  <c r="I213" i="7"/>
  <c r="G213" i="7"/>
  <c r="E213" i="7"/>
  <c r="UF213" i="7"/>
  <c r="UB213" i="7"/>
  <c r="TX213" i="7"/>
  <c r="TT213" i="7"/>
  <c r="TP213" i="7"/>
  <c r="TL213" i="7"/>
  <c r="TH213" i="7"/>
  <c r="TD213" i="7"/>
  <c r="SZ213" i="7"/>
  <c r="SV213" i="7"/>
  <c r="SR213" i="7"/>
  <c r="SN213" i="7"/>
  <c r="SJ213" i="7"/>
  <c r="SF213" i="7"/>
  <c r="SB213" i="7"/>
  <c r="RX213" i="7"/>
  <c r="RT213" i="7"/>
  <c r="RP213" i="7"/>
  <c r="RL213" i="7"/>
  <c r="RH213" i="7"/>
  <c r="RD213" i="7"/>
  <c r="QZ213" i="7"/>
  <c r="QV213" i="7"/>
  <c r="QR213" i="7"/>
  <c r="QN213" i="7"/>
  <c r="QJ213" i="7"/>
  <c r="QF213" i="7"/>
  <c r="QB213" i="7"/>
  <c r="PX213" i="7"/>
  <c r="PT213" i="7"/>
  <c r="PP213" i="7"/>
  <c r="PL213" i="7"/>
  <c r="PH213" i="7"/>
  <c r="PD213" i="7"/>
  <c r="OZ213" i="7"/>
  <c r="OV213" i="7"/>
  <c r="OR213" i="7"/>
  <c r="ON213" i="7"/>
  <c r="OJ213" i="7"/>
  <c r="OF213" i="7"/>
  <c r="OB213" i="7"/>
  <c r="NX213" i="7"/>
  <c r="NT213" i="7"/>
  <c r="NP213" i="7"/>
  <c r="NL213" i="7"/>
  <c r="NH213" i="7"/>
  <c r="ND213" i="7"/>
  <c r="MZ213" i="7"/>
  <c r="MV213" i="7"/>
  <c r="MR213" i="7"/>
  <c r="MN213" i="7"/>
  <c r="MJ213" i="7"/>
  <c r="MF213" i="7"/>
  <c r="MB213" i="7"/>
  <c r="LX213" i="7"/>
  <c r="LT213" i="7"/>
  <c r="LP213" i="7"/>
  <c r="LL213" i="7"/>
  <c r="LH213" i="7"/>
  <c r="LD213" i="7"/>
  <c r="KZ213" i="7"/>
  <c r="KV213" i="7"/>
  <c r="KR213" i="7"/>
  <c r="KN213" i="7"/>
  <c r="KJ213" i="7"/>
  <c r="KF213" i="7"/>
  <c r="KB213" i="7"/>
  <c r="JX213" i="7"/>
  <c r="JT213" i="7"/>
  <c r="JP213" i="7"/>
  <c r="JL213" i="7"/>
  <c r="JH213" i="7"/>
  <c r="JD213" i="7"/>
  <c r="IZ213" i="7"/>
  <c r="IV213" i="7"/>
  <c r="IR213" i="7"/>
  <c r="IN213" i="7"/>
  <c r="IJ213" i="7"/>
  <c r="IF213" i="7"/>
  <c r="IB213" i="7"/>
  <c r="HX213" i="7"/>
  <c r="HT213" i="7"/>
  <c r="HP213" i="7"/>
  <c r="HL213" i="7"/>
  <c r="HH213" i="7"/>
  <c r="HD213" i="7"/>
  <c r="GZ213" i="7"/>
  <c r="GV213" i="7"/>
  <c r="GR213" i="7"/>
  <c r="GN213" i="7"/>
  <c r="GJ213" i="7"/>
  <c r="GF213" i="7"/>
  <c r="GB213" i="7"/>
  <c r="FX213" i="7"/>
  <c r="FT213" i="7"/>
  <c r="FP213" i="7"/>
  <c r="FL213" i="7"/>
  <c r="FH213" i="7"/>
  <c r="FD213" i="7"/>
  <c r="EZ213" i="7"/>
  <c r="EV213" i="7"/>
  <c r="ER213" i="7"/>
  <c r="EN213" i="7"/>
  <c r="EJ213" i="7"/>
  <c r="EF213" i="7"/>
  <c r="EB213" i="7"/>
  <c r="DX213" i="7"/>
  <c r="DT213" i="7"/>
  <c r="DP213" i="7"/>
  <c r="DL213" i="7"/>
  <c r="DH213" i="7"/>
  <c r="DD213" i="7"/>
  <c r="CZ213" i="7"/>
  <c r="CV213" i="7"/>
  <c r="CR213" i="7"/>
  <c r="CN213" i="7"/>
  <c r="CJ213" i="7"/>
  <c r="CF213" i="7"/>
  <c r="CB213" i="7"/>
  <c r="BX213" i="7"/>
  <c r="BT213" i="7"/>
  <c r="BP213" i="7"/>
  <c r="BL213" i="7"/>
  <c r="BH213" i="7"/>
  <c r="BD213" i="7"/>
  <c r="AZ213" i="7"/>
  <c r="AV213" i="7"/>
  <c r="AR213" i="7"/>
  <c r="AN213" i="7"/>
  <c r="AJ213" i="7"/>
  <c r="AF213" i="7"/>
  <c r="AB213" i="7"/>
  <c r="X213" i="7"/>
  <c r="T213" i="7"/>
  <c r="P213" i="7"/>
  <c r="L213" i="7"/>
  <c r="H213" i="7"/>
  <c r="D213" i="7"/>
  <c r="UD213" i="7"/>
  <c r="TV213" i="7"/>
  <c r="TN213" i="7"/>
  <c r="TF213" i="7"/>
  <c r="SX213" i="7"/>
  <c r="SP213" i="7"/>
  <c r="SH213" i="7"/>
  <c r="RZ213" i="7"/>
  <c r="RR213" i="7"/>
  <c r="RJ213" i="7"/>
  <c r="RB213" i="7"/>
  <c r="QT213" i="7"/>
  <c r="QL213" i="7"/>
  <c r="QD213" i="7"/>
  <c r="PV213" i="7"/>
  <c r="PN213" i="7"/>
  <c r="PF213" i="7"/>
  <c r="OX213" i="7"/>
  <c r="OP213" i="7"/>
  <c r="OH213" i="7"/>
  <c r="NZ213" i="7"/>
  <c r="NR213" i="7"/>
  <c r="NJ213" i="7"/>
  <c r="NB213" i="7"/>
  <c r="MT213" i="7"/>
  <c r="ML213" i="7"/>
  <c r="MD213" i="7"/>
  <c r="LV213" i="7"/>
  <c r="LN213" i="7"/>
  <c r="LF213" i="7"/>
  <c r="KX213" i="7"/>
  <c r="KP213" i="7"/>
  <c r="KH213" i="7"/>
  <c r="JZ213" i="7"/>
  <c r="JR213" i="7"/>
  <c r="JJ213" i="7"/>
  <c r="JB213" i="7"/>
  <c r="IT213" i="7"/>
  <c r="IL213" i="7"/>
  <c r="ID213" i="7"/>
  <c r="HV213" i="7"/>
  <c r="HN213" i="7"/>
  <c r="HF213" i="7"/>
  <c r="GX213" i="7"/>
  <c r="GP213" i="7"/>
  <c r="GH213" i="7"/>
  <c r="FZ213" i="7"/>
  <c r="FR213" i="7"/>
  <c r="FJ213" i="7"/>
  <c r="FB213" i="7"/>
  <c r="ET213" i="7"/>
  <c r="EL213" i="7"/>
  <c r="ED213" i="7"/>
  <c r="DV213" i="7"/>
  <c r="DN213" i="7"/>
  <c r="DF213" i="7"/>
  <c r="CX213" i="7"/>
  <c r="CP213" i="7"/>
  <c r="CH213" i="7"/>
  <c r="BZ213" i="7"/>
  <c r="BR213" i="7"/>
  <c r="BJ213" i="7"/>
  <c r="BB213" i="7"/>
  <c r="AT213" i="7"/>
  <c r="AL213" i="7"/>
  <c r="AD213" i="7"/>
  <c r="V213" i="7"/>
  <c r="N213" i="7"/>
  <c r="F213" i="7"/>
  <c r="TZ213" i="7"/>
  <c r="ST213" i="7"/>
  <c r="SD213" i="7"/>
  <c r="RN213" i="7"/>
  <c r="QX213" i="7"/>
  <c r="QH213" i="7"/>
  <c r="PR213" i="7"/>
  <c r="PB213" i="7"/>
  <c r="OL213" i="7"/>
  <c r="NV213" i="7"/>
  <c r="NF213" i="7"/>
  <c r="MP213" i="7"/>
  <c r="LZ213" i="7"/>
  <c r="LJ213" i="7"/>
  <c r="KT213" i="7"/>
  <c r="KD213" i="7"/>
  <c r="JN213" i="7"/>
  <c r="IX213" i="7"/>
  <c r="IH213" i="7"/>
  <c r="HR213" i="7"/>
  <c r="HB213" i="7"/>
  <c r="GL213" i="7"/>
  <c r="FV213" i="7"/>
  <c r="FF213" i="7"/>
  <c r="EP213" i="7"/>
  <c r="DZ213" i="7"/>
  <c r="DJ213" i="7"/>
  <c r="CT213" i="7"/>
  <c r="CD213" i="7"/>
  <c r="BN213" i="7"/>
  <c r="AX213" i="7"/>
  <c r="AH213" i="7"/>
  <c r="R213" i="7"/>
  <c r="TR213" i="7"/>
  <c r="SL213" i="7"/>
  <c r="RF213" i="7"/>
  <c r="PZ213" i="7"/>
  <c r="OT213" i="7"/>
  <c r="NN213" i="7"/>
  <c r="MH213" i="7"/>
  <c r="LB213" i="7"/>
  <c r="JV213" i="7"/>
  <c r="IP213" i="7"/>
  <c r="HJ213" i="7"/>
  <c r="GD213" i="7"/>
  <c r="EX213" i="7"/>
  <c r="DR213" i="7"/>
  <c r="CL213" i="7"/>
  <c r="BF213" i="7"/>
  <c r="Z213" i="7"/>
  <c r="TB213" i="7"/>
  <c r="RV213" i="7"/>
  <c r="QP213" i="7"/>
  <c r="PJ213" i="7"/>
  <c r="OD213" i="7"/>
  <c r="MX213" i="7"/>
  <c r="LR213" i="7"/>
  <c r="KL213" i="7"/>
  <c r="JF213" i="7"/>
  <c r="HZ213" i="7"/>
  <c r="GT213" i="7"/>
  <c r="FN213" i="7"/>
  <c r="EH213" i="7"/>
  <c r="DB213" i="7"/>
  <c r="BV213" i="7"/>
  <c r="AP213" i="7"/>
  <c r="J213" i="7"/>
  <c r="UF215" i="7"/>
  <c r="UD215" i="7"/>
  <c r="UB215" i="7"/>
  <c r="TZ215" i="7"/>
  <c r="TX215" i="7"/>
  <c r="TV215" i="7"/>
  <c r="TT215" i="7"/>
  <c r="TR215" i="7"/>
  <c r="TP215" i="7"/>
  <c r="TN215" i="7"/>
  <c r="TL215" i="7"/>
  <c r="TH215" i="7"/>
  <c r="TF215" i="7"/>
  <c r="TD215" i="7"/>
  <c r="TB215" i="7"/>
  <c r="SZ215" i="7"/>
  <c r="SX215" i="7"/>
  <c r="SV215" i="7"/>
  <c r="ST215" i="7"/>
  <c r="SR215" i="7"/>
  <c r="SP215" i="7"/>
  <c r="SN215" i="7"/>
  <c r="SL215" i="7"/>
  <c r="SJ215" i="7"/>
  <c r="SH215" i="7"/>
  <c r="SF215" i="7"/>
  <c r="SD215" i="7"/>
  <c r="SB215" i="7"/>
  <c r="RZ215" i="7"/>
  <c r="RX215" i="7"/>
  <c r="RV215" i="7"/>
  <c r="RT215" i="7"/>
  <c r="RR215" i="7"/>
  <c r="RP215" i="7"/>
  <c r="RN215" i="7"/>
  <c r="RL215" i="7"/>
  <c r="RJ215" i="7"/>
  <c r="RH215" i="7"/>
  <c r="RF215" i="7"/>
  <c r="RD215" i="7"/>
  <c r="RB215" i="7"/>
  <c r="QZ215" i="7"/>
  <c r="QX215" i="7"/>
  <c r="QV215" i="7"/>
  <c r="QT215" i="7"/>
  <c r="QR215" i="7"/>
  <c r="QP215" i="7"/>
  <c r="QN215" i="7"/>
  <c r="QL215" i="7"/>
  <c r="QJ215" i="7"/>
  <c r="QH215" i="7"/>
  <c r="QF215" i="7"/>
  <c r="QD215" i="7"/>
  <c r="QB215" i="7"/>
  <c r="PZ215" i="7"/>
  <c r="PX215" i="7"/>
  <c r="PV215" i="7"/>
  <c r="PT215" i="7"/>
  <c r="PR215" i="7"/>
  <c r="PP215" i="7"/>
  <c r="PN215" i="7"/>
  <c r="PL215" i="7"/>
  <c r="PJ215" i="7"/>
  <c r="PH215" i="7"/>
  <c r="UC215" i="7"/>
  <c r="TY215" i="7"/>
  <c r="TU215" i="7"/>
  <c r="TQ215" i="7"/>
  <c r="TM215" i="7"/>
  <c r="TE215" i="7"/>
  <c r="TA215" i="7"/>
  <c r="SW215" i="7"/>
  <c r="SS215" i="7"/>
  <c r="SO215" i="7"/>
  <c r="SK215" i="7"/>
  <c r="SG215" i="7"/>
  <c r="SC215" i="7"/>
  <c r="RY215" i="7"/>
  <c r="RU215" i="7"/>
  <c r="RQ215" i="7"/>
  <c r="RM215" i="7"/>
  <c r="RI215" i="7"/>
  <c r="RE215" i="7"/>
  <c r="RA215" i="7"/>
  <c r="QW215" i="7"/>
  <c r="QS215" i="7"/>
  <c r="QK215" i="7"/>
  <c r="QG215" i="7"/>
  <c r="QC215" i="7"/>
  <c r="PY215" i="7"/>
  <c r="PU215" i="7"/>
  <c r="PQ215" i="7"/>
  <c r="PM215" i="7"/>
  <c r="PI215" i="7"/>
  <c r="PF215" i="7"/>
  <c r="PD215" i="7"/>
  <c r="PB215" i="7"/>
  <c r="OZ215" i="7"/>
  <c r="OX215" i="7"/>
  <c r="OV215" i="7"/>
  <c r="OT215" i="7"/>
  <c r="OR215" i="7"/>
  <c r="OP215" i="7"/>
  <c r="ON215" i="7"/>
  <c r="OL215" i="7"/>
  <c r="OJ215" i="7"/>
  <c r="OH215" i="7"/>
  <c r="OF215" i="7"/>
  <c r="OD215" i="7"/>
  <c r="OB215" i="7"/>
  <c r="NZ215" i="7"/>
  <c r="NX215" i="7"/>
  <c r="NV215" i="7"/>
  <c r="NT215" i="7"/>
  <c r="NR215" i="7"/>
  <c r="NP215" i="7"/>
  <c r="NN215" i="7"/>
  <c r="NL215" i="7"/>
  <c r="NJ215" i="7"/>
  <c r="NH215" i="7"/>
  <c r="NF215" i="7"/>
  <c r="ND215" i="7"/>
  <c r="NB215" i="7"/>
  <c r="MZ215" i="7"/>
  <c r="MX215" i="7"/>
  <c r="MV215" i="7"/>
  <c r="MT215" i="7"/>
  <c r="MR215" i="7"/>
  <c r="MP215" i="7"/>
  <c r="MN215" i="7"/>
  <c r="ML215" i="7"/>
  <c r="MJ215" i="7"/>
  <c r="MH215" i="7"/>
  <c r="MF215" i="7"/>
  <c r="MD215" i="7"/>
  <c r="MB215" i="7"/>
  <c r="LZ215" i="7"/>
  <c r="LX215" i="7"/>
  <c r="LV215" i="7"/>
  <c r="LT215" i="7"/>
  <c r="LR215" i="7"/>
  <c r="LP215" i="7"/>
  <c r="LN215" i="7"/>
  <c r="LL215" i="7"/>
  <c r="LJ215" i="7"/>
  <c r="LH215" i="7"/>
  <c r="LF215" i="7"/>
  <c r="LD215" i="7"/>
  <c r="LB215" i="7"/>
  <c r="KZ215" i="7"/>
  <c r="KX215" i="7"/>
  <c r="KV215" i="7"/>
  <c r="KT215" i="7"/>
  <c r="KR215" i="7"/>
  <c r="KP215" i="7"/>
  <c r="KN215" i="7"/>
  <c r="KL215" i="7"/>
  <c r="KJ215" i="7"/>
  <c r="KH215" i="7"/>
  <c r="KF215" i="7"/>
  <c r="KD215" i="7"/>
  <c r="KB215" i="7"/>
  <c r="JZ215" i="7"/>
  <c r="JX215" i="7"/>
  <c r="JV215" i="7"/>
  <c r="JT215" i="7"/>
  <c r="JR215" i="7"/>
  <c r="JP215" i="7"/>
  <c r="JN215" i="7"/>
  <c r="JL215" i="7"/>
  <c r="JJ215" i="7"/>
  <c r="JH215" i="7"/>
  <c r="JF215" i="7"/>
  <c r="JD215" i="7"/>
  <c r="JB215" i="7"/>
  <c r="IZ215" i="7"/>
  <c r="IX215" i="7"/>
  <c r="IV215" i="7"/>
  <c r="IT215" i="7"/>
  <c r="IR215" i="7"/>
  <c r="IP215" i="7"/>
  <c r="IN215" i="7"/>
  <c r="IL215" i="7"/>
  <c r="IJ215" i="7"/>
  <c r="IH215" i="7"/>
  <c r="IF215" i="7"/>
  <c r="ID215" i="7"/>
  <c r="IB215" i="7"/>
  <c r="HZ215" i="7"/>
  <c r="HX215" i="7"/>
  <c r="HV215" i="7"/>
  <c r="HT215" i="7"/>
  <c r="HR215" i="7"/>
  <c r="HP215" i="7"/>
  <c r="HN215" i="7"/>
  <c r="HL215" i="7"/>
  <c r="HJ215" i="7"/>
  <c r="HH215" i="7"/>
  <c r="HF215" i="7"/>
  <c r="HD215" i="7"/>
  <c r="HB215" i="7"/>
  <c r="GZ215" i="7"/>
  <c r="GX215" i="7"/>
  <c r="GV215" i="7"/>
  <c r="GT215" i="7"/>
  <c r="GR215" i="7"/>
  <c r="GP215" i="7"/>
  <c r="GN215" i="7"/>
  <c r="GL215" i="7"/>
  <c r="GJ215" i="7"/>
  <c r="GH215" i="7"/>
  <c r="GF215" i="7"/>
  <c r="GD215" i="7"/>
  <c r="GB215" i="7"/>
  <c r="FZ215" i="7"/>
  <c r="FX215" i="7"/>
  <c r="FV215" i="7"/>
  <c r="FT215" i="7"/>
  <c r="FR215" i="7"/>
  <c r="FP215" i="7"/>
  <c r="FN215" i="7"/>
  <c r="FL215" i="7"/>
  <c r="FJ215" i="7"/>
  <c r="FH215" i="7"/>
  <c r="FF215" i="7"/>
  <c r="FD215" i="7"/>
  <c r="FB215" i="7"/>
  <c r="EZ215" i="7"/>
  <c r="EX215" i="7"/>
  <c r="EV215" i="7"/>
  <c r="ET215" i="7"/>
  <c r="ER215" i="7"/>
  <c r="EP215" i="7"/>
  <c r="EN215" i="7"/>
  <c r="EL215" i="7"/>
  <c r="EJ215" i="7"/>
  <c r="EH215" i="7"/>
  <c r="EF215" i="7"/>
  <c r="ED215" i="7"/>
  <c r="EB215" i="7"/>
  <c r="DZ215" i="7"/>
  <c r="DX215" i="7"/>
  <c r="DV215" i="7"/>
  <c r="DT215" i="7"/>
  <c r="DR215" i="7"/>
  <c r="DP215" i="7"/>
  <c r="DN215" i="7"/>
  <c r="DL215" i="7"/>
  <c r="DJ215" i="7"/>
  <c r="DH215" i="7"/>
  <c r="DF215" i="7"/>
  <c r="DD215" i="7"/>
  <c r="DB215" i="7"/>
  <c r="CZ215" i="7"/>
  <c r="CX215" i="7"/>
  <c r="CV215" i="7"/>
  <c r="CT215" i="7"/>
  <c r="CR215" i="7"/>
  <c r="CP215" i="7"/>
  <c r="CN215" i="7"/>
  <c r="CL215" i="7"/>
  <c r="CJ215" i="7"/>
  <c r="CH215" i="7"/>
  <c r="CF215" i="7"/>
  <c r="CD215" i="7"/>
  <c r="CB215" i="7"/>
  <c r="BZ215" i="7"/>
  <c r="BX215" i="7"/>
  <c r="BV215" i="7"/>
  <c r="BT215" i="7"/>
  <c r="BR215" i="7"/>
  <c r="BP215" i="7"/>
  <c r="BN215" i="7"/>
  <c r="BL215" i="7"/>
  <c r="BJ215" i="7"/>
  <c r="BH215" i="7"/>
  <c r="BF215" i="7"/>
  <c r="BD215" i="7"/>
  <c r="BB215" i="7"/>
  <c r="AZ215" i="7"/>
  <c r="AX215" i="7"/>
  <c r="AV215" i="7"/>
  <c r="AT215" i="7"/>
  <c r="AR215" i="7"/>
  <c r="AP215" i="7"/>
  <c r="AN215" i="7"/>
  <c r="AL215" i="7"/>
  <c r="AJ215" i="7"/>
  <c r="AH215" i="7"/>
  <c r="AF215" i="7"/>
  <c r="AD215" i="7"/>
  <c r="AB215" i="7"/>
  <c r="Z215" i="7"/>
  <c r="X215" i="7"/>
  <c r="V215" i="7"/>
  <c r="T215" i="7"/>
  <c r="R215" i="7"/>
  <c r="P215" i="7"/>
  <c r="N215" i="7"/>
  <c r="L215" i="7"/>
  <c r="J215" i="7"/>
  <c r="H215" i="7"/>
  <c r="F215" i="7"/>
  <c r="D215" i="7"/>
  <c r="UE215" i="7"/>
  <c r="TW215" i="7"/>
  <c r="TO215" i="7"/>
  <c r="TG215" i="7"/>
  <c r="SY215" i="7"/>
  <c r="SQ215" i="7"/>
  <c r="SI215" i="7"/>
  <c r="SA215" i="7"/>
  <c r="RS215" i="7"/>
  <c r="RK215" i="7"/>
  <c r="RC215" i="7"/>
  <c r="QU215" i="7"/>
  <c r="QM215" i="7"/>
  <c r="QE215" i="7"/>
  <c r="PW215" i="7"/>
  <c r="PO215" i="7"/>
  <c r="PG215" i="7"/>
  <c r="PC215" i="7"/>
  <c r="OY215" i="7"/>
  <c r="OU215" i="7"/>
  <c r="OQ215" i="7"/>
  <c r="OM215" i="7"/>
  <c r="OI215" i="7"/>
  <c r="OE215" i="7"/>
  <c r="OA215" i="7"/>
  <c r="NW215" i="7"/>
  <c r="NS215" i="7"/>
  <c r="NO215" i="7"/>
  <c r="NK215" i="7"/>
  <c r="NG215" i="7"/>
  <c r="NC215" i="7"/>
  <c r="MY215" i="7"/>
  <c r="MU215" i="7"/>
  <c r="MQ215" i="7"/>
  <c r="MM215" i="7"/>
  <c r="MI215" i="7"/>
  <c r="ME215" i="7"/>
  <c r="MA215" i="7"/>
  <c r="LW215" i="7"/>
  <c r="LS215" i="7"/>
  <c r="LO215" i="7"/>
  <c r="LK215" i="7"/>
  <c r="LG215" i="7"/>
  <c r="LC215" i="7"/>
  <c r="KY215" i="7"/>
  <c r="KU215" i="7"/>
  <c r="KQ215" i="7"/>
  <c r="KM215" i="7"/>
  <c r="KI215" i="7"/>
  <c r="KE215" i="7"/>
  <c r="KA215" i="7"/>
  <c r="JW215" i="7"/>
  <c r="JS215" i="7"/>
  <c r="JO215" i="7"/>
  <c r="JK215" i="7"/>
  <c r="JG215" i="7"/>
  <c r="JC215" i="7"/>
  <c r="IY215" i="7"/>
  <c r="IU215" i="7"/>
  <c r="IQ215" i="7"/>
  <c r="IM215" i="7"/>
  <c r="II215" i="7"/>
  <c r="IE215" i="7"/>
  <c r="IA215" i="7"/>
  <c r="HW215" i="7"/>
  <c r="HS215" i="7"/>
  <c r="HO215" i="7"/>
  <c r="HK215" i="7"/>
  <c r="HG215" i="7"/>
  <c r="HC215" i="7"/>
  <c r="GY215" i="7"/>
  <c r="GU215" i="7"/>
  <c r="GQ215" i="7"/>
  <c r="GM215" i="7"/>
  <c r="GI215" i="7"/>
  <c r="GE215" i="7"/>
  <c r="GA215" i="7"/>
  <c r="FW215" i="7"/>
  <c r="FS215" i="7"/>
  <c r="FO215" i="7"/>
  <c r="FK215" i="7"/>
  <c r="FG215" i="7"/>
  <c r="FC215" i="7"/>
  <c r="EY215" i="7"/>
  <c r="EU215" i="7"/>
  <c r="EQ215" i="7"/>
  <c r="EM215" i="7"/>
  <c r="EI215" i="7"/>
  <c r="EE215" i="7"/>
  <c r="EA215" i="7"/>
  <c r="DW215" i="7"/>
  <c r="DS215" i="7"/>
  <c r="DO215" i="7"/>
  <c r="DK215" i="7"/>
  <c r="DG215" i="7"/>
  <c r="DC215" i="7"/>
  <c r="CY215" i="7"/>
  <c r="CU215" i="7"/>
  <c r="CQ215" i="7"/>
  <c r="CM215" i="7"/>
  <c r="CI215" i="7"/>
  <c r="CE215" i="7"/>
  <c r="CA215" i="7"/>
  <c r="BW215" i="7"/>
  <c r="BS215" i="7"/>
  <c r="BO215" i="7"/>
  <c r="BK215" i="7"/>
  <c r="BG215" i="7"/>
  <c r="BC215" i="7"/>
  <c r="AY215" i="7"/>
  <c r="AU215" i="7"/>
  <c r="AQ215" i="7"/>
  <c r="AM215" i="7"/>
  <c r="AE215" i="7"/>
  <c r="AA215" i="7"/>
  <c r="W215" i="7"/>
  <c r="S215" i="7"/>
  <c r="O215" i="7"/>
  <c r="K215" i="7"/>
  <c r="G215" i="7"/>
  <c r="TS215" i="7"/>
  <c r="TC215" i="7"/>
  <c r="SM215" i="7"/>
  <c r="RW215" i="7"/>
  <c r="RG215" i="7"/>
  <c r="QQ215" i="7"/>
  <c r="QA215" i="7"/>
  <c r="PK215" i="7"/>
  <c r="PA215" i="7"/>
  <c r="OS215" i="7"/>
  <c r="OK215" i="7"/>
  <c r="OC215" i="7"/>
  <c r="NU215" i="7"/>
  <c r="NM215" i="7"/>
  <c r="NE215" i="7"/>
  <c r="MW215" i="7"/>
  <c r="MO215" i="7"/>
  <c r="MG215" i="7"/>
  <c r="LY215" i="7"/>
  <c r="LQ215" i="7"/>
  <c r="LI215" i="7"/>
  <c r="LA215" i="7"/>
  <c r="KS215" i="7"/>
  <c r="KK215" i="7"/>
  <c r="KC215" i="7"/>
  <c r="JU215" i="7"/>
  <c r="JM215" i="7"/>
  <c r="JE215" i="7"/>
  <c r="IW215" i="7"/>
  <c r="IO215" i="7"/>
  <c r="IG215" i="7"/>
  <c r="HY215" i="7"/>
  <c r="HQ215" i="7"/>
  <c r="HI215" i="7"/>
  <c r="HA215" i="7"/>
  <c r="GS215" i="7"/>
  <c r="GK215" i="7"/>
  <c r="GC215" i="7"/>
  <c r="FU215" i="7"/>
  <c r="FM215" i="7"/>
  <c r="FE215" i="7"/>
  <c r="EW215" i="7"/>
  <c r="EO215" i="7"/>
  <c r="EG215" i="7"/>
  <c r="DY215" i="7"/>
  <c r="DQ215" i="7"/>
  <c r="DI215" i="7"/>
  <c r="DA215" i="7"/>
  <c r="CS215" i="7"/>
  <c r="CK215" i="7"/>
  <c r="CC215" i="7"/>
  <c r="BU215" i="7"/>
  <c r="BM215" i="7"/>
  <c r="BE215" i="7"/>
  <c r="AW215" i="7"/>
  <c r="AO215" i="7"/>
  <c r="AG215" i="7"/>
  <c r="Y215" i="7"/>
  <c r="Q215" i="7"/>
  <c r="I215" i="7"/>
  <c r="TK215" i="7"/>
  <c r="SE215" i="7"/>
  <c r="QY215" i="7"/>
  <c r="PS215" i="7"/>
  <c r="OW215" i="7"/>
  <c r="OG215" i="7"/>
  <c r="NQ215" i="7"/>
  <c r="NA215" i="7"/>
  <c r="MK215" i="7"/>
  <c r="LU215" i="7"/>
  <c r="LE215" i="7"/>
  <c r="KO215" i="7"/>
  <c r="JY215" i="7"/>
  <c r="JI215" i="7"/>
  <c r="IS215" i="7"/>
  <c r="IC215" i="7"/>
  <c r="HM215" i="7"/>
  <c r="GW215" i="7"/>
  <c r="GG215" i="7"/>
  <c r="FQ215" i="7"/>
  <c r="FA215" i="7"/>
  <c r="EK215" i="7"/>
  <c r="DU215" i="7"/>
  <c r="DE215" i="7"/>
  <c r="CO215" i="7"/>
  <c r="BY215" i="7"/>
  <c r="BI215" i="7"/>
  <c r="AS215" i="7"/>
  <c r="AC215" i="7"/>
  <c r="M215" i="7"/>
  <c r="UA215" i="7"/>
  <c r="RO215" i="7"/>
  <c r="PE215" i="7"/>
  <c r="NY215" i="7"/>
  <c r="LM215" i="7"/>
  <c r="KG215" i="7"/>
  <c r="JA215" i="7"/>
  <c r="HU215" i="7"/>
  <c r="GO215" i="7"/>
  <c r="FI215" i="7"/>
  <c r="EC215" i="7"/>
  <c r="CW215" i="7"/>
  <c r="BQ215" i="7"/>
  <c r="AK215" i="7"/>
  <c r="E215" i="7"/>
  <c r="QI215" i="7"/>
  <c r="NI215" i="7"/>
  <c r="KW215" i="7"/>
  <c r="IK215" i="7"/>
  <c r="FY215" i="7"/>
  <c r="DM215" i="7"/>
  <c r="BA215" i="7"/>
  <c r="SU215" i="7"/>
  <c r="OO215" i="7"/>
  <c r="MC215" i="7"/>
  <c r="JQ215" i="7"/>
  <c r="HE215" i="7"/>
  <c r="ES215" i="7"/>
  <c r="CG215" i="7"/>
  <c r="U215" i="7"/>
  <c r="D302" i="7"/>
  <c r="D205" i="7"/>
  <c r="NA302" i="7"/>
  <c r="NA205" i="7"/>
  <c r="CZ302" i="7"/>
  <c r="CZ205" i="7"/>
  <c r="FR302" i="7"/>
  <c r="FR205" i="7"/>
  <c r="QP302" i="7"/>
  <c r="QP205" i="7"/>
  <c r="D303" i="7"/>
  <c r="DM303" i="7"/>
  <c r="NA303" i="7"/>
  <c r="PT303" i="7"/>
  <c r="TI303" i="7"/>
  <c r="GZ304" i="7"/>
  <c r="GZ205" i="7"/>
  <c r="D307" i="7"/>
  <c r="ND307" i="7"/>
  <c r="QP307" i="7"/>
  <c r="TI310" i="7"/>
  <c r="UF206" i="7"/>
  <c r="UD206" i="7"/>
  <c r="UB206" i="7"/>
  <c r="TZ206" i="7"/>
  <c r="TX206" i="7"/>
  <c r="TV206" i="7"/>
  <c r="TT206" i="7"/>
  <c r="TR206" i="7"/>
  <c r="TP206" i="7"/>
  <c r="TN206" i="7"/>
  <c r="TL206" i="7"/>
  <c r="TH206" i="7"/>
  <c r="TF206" i="7"/>
  <c r="TD206" i="7"/>
  <c r="TB206" i="7"/>
  <c r="SZ206" i="7"/>
  <c r="SX206" i="7"/>
  <c r="SV206" i="7"/>
  <c r="ST206" i="7"/>
  <c r="SR206" i="7"/>
  <c r="SP206" i="7"/>
  <c r="SN206" i="7"/>
  <c r="SL206" i="7"/>
  <c r="SJ206" i="7"/>
  <c r="SH206" i="7"/>
  <c r="SF206" i="7"/>
  <c r="SD206" i="7"/>
  <c r="SB206" i="7"/>
  <c r="RZ206" i="7"/>
  <c r="RX206" i="7"/>
  <c r="RV206" i="7"/>
  <c r="RT206" i="7"/>
  <c r="RR206" i="7"/>
  <c r="RP206" i="7"/>
  <c r="RN206" i="7"/>
  <c r="RL206" i="7"/>
  <c r="RJ206" i="7"/>
  <c r="RH206" i="7"/>
  <c r="RF206" i="7"/>
  <c r="RD206" i="7"/>
  <c r="RB206" i="7"/>
  <c r="QZ206" i="7"/>
  <c r="QX206" i="7"/>
  <c r="QV206" i="7"/>
  <c r="QT206" i="7"/>
  <c r="QR206" i="7"/>
  <c r="QP206" i="7"/>
  <c r="QN206" i="7"/>
  <c r="QL206" i="7"/>
  <c r="QJ206" i="7"/>
  <c r="QH206" i="7"/>
  <c r="QF206" i="7"/>
  <c r="QD206" i="7"/>
  <c r="QB206" i="7"/>
  <c r="PZ206" i="7"/>
  <c r="PX206" i="7"/>
  <c r="PV206" i="7"/>
  <c r="PT206" i="7"/>
  <c r="PR206" i="7"/>
  <c r="PP206" i="7"/>
  <c r="PN206" i="7"/>
  <c r="PL206" i="7"/>
  <c r="PJ206" i="7"/>
  <c r="PH206" i="7"/>
  <c r="PF206" i="7"/>
  <c r="PD206" i="7"/>
  <c r="PB206" i="7"/>
  <c r="OZ206" i="7"/>
  <c r="OX206" i="7"/>
  <c r="OV206" i="7"/>
  <c r="OT206" i="7"/>
  <c r="OR206" i="7"/>
  <c r="OP206" i="7"/>
  <c r="ON206" i="7"/>
  <c r="OL206" i="7"/>
  <c r="OJ206" i="7"/>
  <c r="OH206" i="7"/>
  <c r="OF206" i="7"/>
  <c r="OD206" i="7"/>
  <c r="OB206" i="7"/>
  <c r="NZ206" i="7"/>
  <c r="NX206" i="7"/>
  <c r="NV206" i="7"/>
  <c r="NT206" i="7"/>
  <c r="NR206" i="7"/>
  <c r="NP206" i="7"/>
  <c r="NN206" i="7"/>
  <c r="NL206" i="7"/>
  <c r="NJ206" i="7"/>
  <c r="NH206" i="7"/>
  <c r="NF206" i="7"/>
  <c r="ND206" i="7"/>
  <c r="NB206" i="7"/>
  <c r="MZ206" i="7"/>
  <c r="MX206" i="7"/>
  <c r="MV206" i="7"/>
  <c r="MT206" i="7"/>
  <c r="MR206" i="7"/>
  <c r="MP206" i="7"/>
  <c r="MN206" i="7"/>
  <c r="ML206" i="7"/>
  <c r="MJ206" i="7"/>
  <c r="MH206" i="7"/>
  <c r="MF206" i="7"/>
  <c r="MD206" i="7"/>
  <c r="MB206" i="7"/>
  <c r="LZ206" i="7"/>
  <c r="LX206" i="7"/>
  <c r="LV206" i="7"/>
  <c r="LT206" i="7"/>
  <c r="LR206" i="7"/>
  <c r="LP206" i="7"/>
  <c r="LN206" i="7"/>
  <c r="LL206" i="7"/>
  <c r="LJ206" i="7"/>
  <c r="LH206" i="7"/>
  <c r="LF206" i="7"/>
  <c r="LD206" i="7"/>
  <c r="LB206" i="7"/>
  <c r="KZ206" i="7"/>
  <c r="KX206" i="7"/>
  <c r="KV206" i="7"/>
  <c r="KT206" i="7"/>
  <c r="KR206" i="7"/>
  <c r="KP206" i="7"/>
  <c r="KN206" i="7"/>
  <c r="KL206" i="7"/>
  <c r="KJ206" i="7"/>
  <c r="KH206" i="7"/>
  <c r="KF206" i="7"/>
  <c r="KD206" i="7"/>
  <c r="KB206" i="7"/>
  <c r="JZ206" i="7"/>
  <c r="JX206" i="7"/>
  <c r="JV206" i="7"/>
  <c r="JT206" i="7"/>
  <c r="JR206" i="7"/>
  <c r="JP206" i="7"/>
  <c r="JN206" i="7"/>
  <c r="JL206" i="7"/>
  <c r="JJ206" i="7"/>
  <c r="JH206" i="7"/>
  <c r="JF206" i="7"/>
  <c r="JD206" i="7"/>
  <c r="JB206" i="7"/>
  <c r="IZ206" i="7"/>
  <c r="IX206" i="7"/>
  <c r="IV206" i="7"/>
  <c r="IT206" i="7"/>
  <c r="IR206" i="7"/>
  <c r="IP206" i="7"/>
  <c r="IN206" i="7"/>
  <c r="IL206" i="7"/>
  <c r="IJ206" i="7"/>
  <c r="IH206" i="7"/>
  <c r="IF206" i="7"/>
  <c r="ID206" i="7"/>
  <c r="IB206" i="7"/>
  <c r="HZ206" i="7"/>
  <c r="HX206" i="7"/>
  <c r="HV206" i="7"/>
  <c r="HT206" i="7"/>
  <c r="HR206" i="7"/>
  <c r="HP206" i="7"/>
  <c r="HN206" i="7"/>
  <c r="HL206" i="7"/>
  <c r="HJ206" i="7"/>
  <c r="HH206" i="7"/>
  <c r="HF206" i="7"/>
  <c r="HD206" i="7"/>
  <c r="HB206" i="7"/>
  <c r="GZ206" i="7"/>
  <c r="GX206" i="7"/>
  <c r="GV206" i="7"/>
  <c r="GT206" i="7"/>
  <c r="GR206" i="7"/>
  <c r="GP206" i="7"/>
  <c r="GN206" i="7"/>
  <c r="GL206" i="7"/>
  <c r="GJ206" i="7"/>
  <c r="GH206" i="7"/>
  <c r="GF206" i="7"/>
  <c r="GD206" i="7"/>
  <c r="GB206" i="7"/>
  <c r="FZ206" i="7"/>
  <c r="FX206" i="7"/>
  <c r="FV206" i="7"/>
  <c r="FT206" i="7"/>
  <c r="FR206" i="7"/>
  <c r="FP206" i="7"/>
  <c r="FN206" i="7"/>
  <c r="FL206" i="7"/>
  <c r="FJ206" i="7"/>
  <c r="FH206" i="7"/>
  <c r="FF206" i="7"/>
  <c r="FD206" i="7"/>
  <c r="FB206" i="7"/>
  <c r="EZ206" i="7"/>
  <c r="EX206" i="7"/>
  <c r="EV206" i="7"/>
  <c r="ET206" i="7"/>
  <c r="ER206" i="7"/>
  <c r="EP206" i="7"/>
  <c r="EN206" i="7"/>
  <c r="EL206" i="7"/>
  <c r="EJ206" i="7"/>
  <c r="EH206" i="7"/>
  <c r="EF206" i="7"/>
  <c r="ED206" i="7"/>
  <c r="EB206" i="7"/>
  <c r="DZ206" i="7"/>
  <c r="DX206" i="7"/>
  <c r="DV206" i="7"/>
  <c r="DT206" i="7"/>
  <c r="DR206" i="7"/>
  <c r="DP206" i="7"/>
  <c r="DN206" i="7"/>
  <c r="DL206" i="7"/>
  <c r="DJ206" i="7"/>
  <c r="DH206" i="7"/>
  <c r="DF206" i="7"/>
  <c r="DD206" i="7"/>
  <c r="DB206" i="7"/>
  <c r="CZ206" i="7"/>
  <c r="CX206" i="7"/>
  <c r="CV206" i="7"/>
  <c r="CT206" i="7"/>
  <c r="CR206" i="7"/>
  <c r="CP206" i="7"/>
  <c r="CN206" i="7"/>
  <c r="CL206" i="7"/>
  <c r="CJ206" i="7"/>
  <c r="CH206" i="7"/>
  <c r="CF206" i="7"/>
  <c r="CD206" i="7"/>
  <c r="CB206" i="7"/>
  <c r="BZ206" i="7"/>
  <c r="BX206" i="7"/>
  <c r="BV206" i="7"/>
  <c r="BT206" i="7"/>
  <c r="BR206" i="7"/>
  <c r="BP206" i="7"/>
  <c r="BN206" i="7"/>
  <c r="BL206" i="7"/>
  <c r="BJ206" i="7"/>
  <c r="BH206" i="7"/>
  <c r="BF206" i="7"/>
  <c r="BD206" i="7"/>
  <c r="BB206" i="7"/>
  <c r="AZ206" i="7"/>
  <c r="AX206" i="7"/>
  <c r="AV206" i="7"/>
  <c r="AT206" i="7"/>
  <c r="AR206" i="7"/>
  <c r="AP206" i="7"/>
  <c r="AN206" i="7"/>
  <c r="AL206" i="7"/>
  <c r="AJ206" i="7"/>
  <c r="AH206" i="7"/>
  <c r="AF206" i="7"/>
  <c r="AD206" i="7"/>
  <c r="AB206" i="7"/>
  <c r="Z206" i="7"/>
  <c r="X206" i="7"/>
  <c r="V206" i="7"/>
  <c r="T206" i="7"/>
  <c r="R206" i="7"/>
  <c r="P206" i="7"/>
  <c r="N206" i="7"/>
  <c r="L206" i="7"/>
  <c r="J206" i="7"/>
  <c r="H206" i="7"/>
  <c r="F206" i="7"/>
  <c r="D206" i="7"/>
  <c r="UE206" i="7"/>
  <c r="UC206" i="7"/>
  <c r="UA206" i="7"/>
  <c r="TY206" i="7"/>
  <c r="TW206" i="7"/>
  <c r="TU206" i="7"/>
  <c r="TS206" i="7"/>
  <c r="TQ206" i="7"/>
  <c r="TO206" i="7"/>
  <c r="TM206" i="7"/>
  <c r="TK206" i="7"/>
  <c r="TG206" i="7"/>
  <c r="TE206" i="7"/>
  <c r="TC206" i="7"/>
  <c r="TA206" i="7"/>
  <c r="SY206" i="7"/>
  <c r="SW206" i="7"/>
  <c r="SU206" i="7"/>
  <c r="SS206" i="7"/>
  <c r="SQ206" i="7"/>
  <c r="SO206" i="7"/>
  <c r="SM206" i="7"/>
  <c r="SK206" i="7"/>
  <c r="SI206" i="7"/>
  <c r="SG206" i="7"/>
  <c r="SE206" i="7"/>
  <c r="SC206" i="7"/>
  <c r="SA206" i="7"/>
  <c r="RY206" i="7"/>
  <c r="RW206" i="7"/>
  <c r="RU206" i="7"/>
  <c r="RS206" i="7"/>
  <c r="RQ206" i="7"/>
  <c r="RO206" i="7"/>
  <c r="RM206" i="7"/>
  <c r="RK206" i="7"/>
  <c r="RI206" i="7"/>
  <c r="RG206" i="7"/>
  <c r="RE206" i="7"/>
  <c r="RC206" i="7"/>
  <c r="RA206" i="7"/>
  <c r="QY206" i="7"/>
  <c r="QW206" i="7"/>
  <c r="QU206" i="7"/>
  <c r="QS206" i="7"/>
  <c r="QQ206" i="7"/>
  <c r="QM206" i="7"/>
  <c r="QK206" i="7"/>
  <c r="QI206" i="7"/>
  <c r="QG206" i="7"/>
  <c r="QE206" i="7"/>
  <c r="QC206" i="7"/>
  <c r="QA206" i="7"/>
  <c r="PY206" i="7"/>
  <c r="PW206" i="7"/>
  <c r="PU206" i="7"/>
  <c r="PS206" i="7"/>
  <c r="PQ206" i="7"/>
  <c r="PO206" i="7"/>
  <c r="PM206" i="7"/>
  <c r="PK206" i="7"/>
  <c r="PI206" i="7"/>
  <c r="PG206" i="7"/>
  <c r="PE206" i="7"/>
  <c r="PC206" i="7"/>
  <c r="PA206" i="7"/>
  <c r="OY206" i="7"/>
  <c r="OW206" i="7"/>
  <c r="OU206" i="7"/>
  <c r="OS206" i="7"/>
  <c r="OQ206" i="7"/>
  <c r="OO206" i="7"/>
  <c r="OM206" i="7"/>
  <c r="OK206" i="7"/>
  <c r="OI206" i="7"/>
  <c r="OG206" i="7"/>
  <c r="OE206" i="7"/>
  <c r="OC206" i="7"/>
  <c r="OA206" i="7"/>
  <c r="NY206" i="7"/>
  <c r="NW206" i="7"/>
  <c r="NU206" i="7"/>
  <c r="NS206" i="7"/>
  <c r="NQ206" i="7"/>
  <c r="NO206" i="7"/>
  <c r="NM206" i="7"/>
  <c r="NK206" i="7"/>
  <c r="NI206" i="7"/>
  <c r="NG206" i="7"/>
  <c r="NE206" i="7"/>
  <c r="NC206" i="7"/>
  <c r="NA206" i="7"/>
  <c r="MY206" i="7"/>
  <c r="MW206" i="7"/>
  <c r="MU206" i="7"/>
  <c r="MQ206" i="7"/>
  <c r="MO206" i="7"/>
  <c r="MM206" i="7"/>
  <c r="MK206" i="7"/>
  <c r="MI206" i="7"/>
  <c r="MG206" i="7"/>
  <c r="ME206" i="7"/>
  <c r="MC206" i="7"/>
  <c r="MA206" i="7"/>
  <c r="LY206" i="7"/>
  <c r="LW206" i="7"/>
  <c r="LU206" i="7"/>
  <c r="LS206" i="7"/>
  <c r="LQ206" i="7"/>
  <c r="LO206" i="7"/>
  <c r="LM206" i="7"/>
  <c r="LK206" i="7"/>
  <c r="LI206" i="7"/>
  <c r="LG206" i="7"/>
  <c r="LE206" i="7"/>
  <c r="LC206" i="7"/>
  <c r="LA206" i="7"/>
  <c r="KY206" i="7"/>
  <c r="KW206" i="7"/>
  <c r="KU206" i="7"/>
  <c r="KS206" i="7"/>
  <c r="KQ206" i="7"/>
  <c r="KO206" i="7"/>
  <c r="KM206" i="7"/>
  <c r="KK206" i="7"/>
  <c r="KI206" i="7"/>
  <c r="KG206" i="7"/>
  <c r="KE206" i="7"/>
  <c r="KC206" i="7"/>
  <c r="KA206" i="7"/>
  <c r="JY206" i="7"/>
  <c r="JW206" i="7"/>
  <c r="JU206" i="7"/>
  <c r="JS206" i="7"/>
  <c r="JQ206" i="7"/>
  <c r="JO206" i="7"/>
  <c r="JM206" i="7"/>
  <c r="JK206" i="7"/>
  <c r="JI206" i="7"/>
  <c r="JG206" i="7"/>
  <c r="JE206" i="7"/>
  <c r="JC206" i="7"/>
  <c r="JA206" i="7"/>
  <c r="IY206" i="7"/>
  <c r="IW206" i="7"/>
  <c r="IU206" i="7"/>
  <c r="IS206" i="7"/>
  <c r="IQ206" i="7"/>
  <c r="IO206" i="7"/>
  <c r="IM206" i="7"/>
  <c r="IK206" i="7"/>
  <c r="II206" i="7"/>
  <c r="IG206" i="7"/>
  <c r="IE206" i="7"/>
  <c r="IC206" i="7"/>
  <c r="IA206" i="7"/>
  <c r="HY206" i="7"/>
  <c r="HW206" i="7"/>
  <c r="HU206" i="7"/>
  <c r="HS206" i="7"/>
  <c r="HQ206" i="7"/>
  <c r="HO206" i="7"/>
  <c r="HM206" i="7"/>
  <c r="HK206" i="7"/>
  <c r="HI206" i="7"/>
  <c r="HG206" i="7"/>
  <c r="HE206" i="7"/>
  <c r="HC206" i="7"/>
  <c r="HA206" i="7"/>
  <c r="GY206" i="7"/>
  <c r="GW206" i="7"/>
  <c r="GU206" i="7"/>
  <c r="GS206" i="7"/>
  <c r="GQ206" i="7"/>
  <c r="GO206" i="7"/>
  <c r="GM206" i="7"/>
  <c r="GK206" i="7"/>
  <c r="GI206" i="7"/>
  <c r="GG206" i="7"/>
  <c r="GE206" i="7"/>
  <c r="GC206" i="7"/>
  <c r="GA206" i="7"/>
  <c r="FY206" i="7"/>
  <c r="FW206" i="7"/>
  <c r="FU206" i="7"/>
  <c r="FS206" i="7"/>
  <c r="FQ206" i="7"/>
  <c r="FO206" i="7"/>
  <c r="FM206" i="7"/>
  <c r="FK206" i="7"/>
  <c r="FI206" i="7"/>
  <c r="FG206" i="7"/>
  <c r="FE206" i="7"/>
  <c r="FC206" i="7"/>
  <c r="FA206" i="7"/>
  <c r="EY206" i="7"/>
  <c r="EW206" i="7"/>
  <c r="EU206" i="7"/>
  <c r="ES206" i="7"/>
  <c r="EQ206" i="7"/>
  <c r="EO206" i="7"/>
  <c r="EM206" i="7"/>
  <c r="EK206" i="7"/>
  <c r="EI206" i="7"/>
  <c r="EG206" i="7"/>
  <c r="EE206" i="7"/>
  <c r="EC206" i="7"/>
  <c r="EA206" i="7"/>
  <c r="DY206" i="7"/>
  <c r="DW206" i="7"/>
  <c r="DU206" i="7"/>
  <c r="DS206" i="7"/>
  <c r="DQ206" i="7"/>
  <c r="DO206" i="7"/>
  <c r="DM206" i="7"/>
  <c r="DK206" i="7"/>
  <c r="DI206" i="7"/>
  <c r="DG206" i="7"/>
  <c r="DE206" i="7"/>
  <c r="DC206" i="7"/>
  <c r="DA206" i="7"/>
  <c r="CY206" i="7"/>
  <c r="CW206" i="7"/>
  <c r="CU206" i="7"/>
  <c r="CS206" i="7"/>
  <c r="CQ206" i="7"/>
  <c r="CO206" i="7"/>
  <c r="CM206" i="7"/>
  <c r="CK206" i="7"/>
  <c r="CI206" i="7"/>
  <c r="CG206" i="7"/>
  <c r="CE206" i="7"/>
  <c r="CC206" i="7"/>
  <c r="CA206" i="7"/>
  <c r="BY206" i="7"/>
  <c r="BW206" i="7"/>
  <c r="BU206" i="7"/>
  <c r="BS206" i="7"/>
  <c r="BQ206" i="7"/>
  <c r="BO206" i="7"/>
  <c r="BM206" i="7"/>
  <c r="BK206" i="7"/>
  <c r="BI206" i="7"/>
  <c r="BG206" i="7"/>
  <c r="BE206" i="7"/>
  <c r="BC206" i="7"/>
  <c r="BA206" i="7"/>
  <c r="AY206" i="7"/>
  <c r="AW206" i="7"/>
  <c r="AU206" i="7"/>
  <c r="AS206" i="7"/>
  <c r="AQ206" i="7"/>
  <c r="AO206" i="7"/>
  <c r="AM206" i="7"/>
  <c r="AK206" i="7"/>
  <c r="AG206" i="7"/>
  <c r="AE206" i="7"/>
  <c r="AC206" i="7"/>
  <c r="AA206" i="7"/>
  <c r="Y206" i="7"/>
  <c r="W206" i="7"/>
  <c r="U206" i="7"/>
  <c r="S206" i="7"/>
  <c r="Q206" i="7"/>
  <c r="O206" i="7"/>
  <c r="M206" i="7"/>
  <c r="K206" i="7"/>
  <c r="I206" i="7"/>
  <c r="G206" i="7"/>
  <c r="E206" i="7"/>
  <c r="UE208" i="7"/>
  <c r="UC208" i="7"/>
  <c r="UA208" i="7"/>
  <c r="TY208" i="7"/>
  <c r="TW208" i="7"/>
  <c r="TU208" i="7"/>
  <c r="TS208" i="7"/>
  <c r="TQ208" i="7"/>
  <c r="TO208" i="7"/>
  <c r="TM208" i="7"/>
  <c r="TK208" i="7"/>
  <c r="TG208" i="7"/>
  <c r="TE208" i="7"/>
  <c r="TC208" i="7"/>
  <c r="TA208" i="7"/>
  <c r="SY208" i="7"/>
  <c r="SW208" i="7"/>
  <c r="SU208" i="7"/>
  <c r="SS208" i="7"/>
  <c r="SQ208" i="7"/>
  <c r="SO208" i="7"/>
  <c r="SM208" i="7"/>
  <c r="SK208" i="7"/>
  <c r="SI208" i="7"/>
  <c r="SG208" i="7"/>
  <c r="SE208" i="7"/>
  <c r="SC208" i="7"/>
  <c r="SA208" i="7"/>
  <c r="RY208" i="7"/>
  <c r="RW208" i="7"/>
  <c r="RU208" i="7"/>
  <c r="RS208" i="7"/>
  <c r="RQ208" i="7"/>
  <c r="RO208" i="7"/>
  <c r="RM208" i="7"/>
  <c r="RK208" i="7"/>
  <c r="RI208" i="7"/>
  <c r="RG208" i="7"/>
  <c r="RE208" i="7"/>
  <c r="RC208" i="7"/>
  <c r="RA208" i="7"/>
  <c r="QY208" i="7"/>
  <c r="QW208" i="7"/>
  <c r="QU208" i="7"/>
  <c r="QS208" i="7"/>
  <c r="QQ208" i="7"/>
  <c r="QM208" i="7"/>
  <c r="QK208" i="7"/>
  <c r="QI208" i="7"/>
  <c r="QG208" i="7"/>
  <c r="QE208" i="7"/>
  <c r="QC208" i="7"/>
  <c r="QA208" i="7"/>
  <c r="PY208" i="7"/>
  <c r="PW208" i="7"/>
  <c r="PU208" i="7"/>
  <c r="PS208" i="7"/>
  <c r="PQ208" i="7"/>
  <c r="PO208" i="7"/>
  <c r="PM208" i="7"/>
  <c r="PK208" i="7"/>
  <c r="PI208" i="7"/>
  <c r="PG208" i="7"/>
  <c r="PE208" i="7"/>
  <c r="PC208" i="7"/>
  <c r="PA208" i="7"/>
  <c r="OY208" i="7"/>
  <c r="OW208" i="7"/>
  <c r="OU208" i="7"/>
  <c r="OS208" i="7"/>
  <c r="OQ208" i="7"/>
  <c r="OO208" i="7"/>
  <c r="OM208" i="7"/>
  <c r="OK208" i="7"/>
  <c r="OI208" i="7"/>
  <c r="OG208" i="7"/>
  <c r="OE208" i="7"/>
  <c r="OC208" i="7"/>
  <c r="OA208" i="7"/>
  <c r="NY208" i="7"/>
  <c r="NW208" i="7"/>
  <c r="NU208" i="7"/>
  <c r="NS208" i="7"/>
  <c r="NQ208" i="7"/>
  <c r="NO208" i="7"/>
  <c r="NM208" i="7"/>
  <c r="NK208" i="7"/>
  <c r="NI208" i="7"/>
  <c r="NG208" i="7"/>
  <c r="NE208" i="7"/>
  <c r="NC208" i="7"/>
  <c r="NA208" i="7"/>
  <c r="MY208" i="7"/>
  <c r="MW208" i="7"/>
  <c r="MU208" i="7"/>
  <c r="MQ208" i="7"/>
  <c r="MO208" i="7"/>
  <c r="MM208" i="7"/>
  <c r="MK208" i="7"/>
  <c r="MI208" i="7"/>
  <c r="MG208" i="7"/>
  <c r="ME208" i="7"/>
  <c r="MC208" i="7"/>
  <c r="MA208" i="7"/>
  <c r="LY208" i="7"/>
  <c r="LW208" i="7"/>
  <c r="LU208" i="7"/>
  <c r="LS208" i="7"/>
  <c r="LQ208" i="7"/>
  <c r="LO208" i="7"/>
  <c r="LM208" i="7"/>
  <c r="LK208" i="7"/>
  <c r="LI208" i="7"/>
  <c r="LG208" i="7"/>
  <c r="LE208" i="7"/>
  <c r="LC208" i="7"/>
  <c r="LA208" i="7"/>
  <c r="KY208" i="7"/>
  <c r="KW208" i="7"/>
  <c r="KU208" i="7"/>
  <c r="KS208" i="7"/>
  <c r="KQ208" i="7"/>
  <c r="KO208" i="7"/>
  <c r="KM208" i="7"/>
  <c r="KK208" i="7"/>
  <c r="KI208" i="7"/>
  <c r="KG208" i="7"/>
  <c r="KE208" i="7"/>
  <c r="KC208" i="7"/>
  <c r="KA208" i="7"/>
  <c r="JY208" i="7"/>
  <c r="JW208" i="7"/>
  <c r="JU208" i="7"/>
  <c r="JS208" i="7"/>
  <c r="JQ208" i="7"/>
  <c r="JO208" i="7"/>
  <c r="JM208" i="7"/>
  <c r="JK208" i="7"/>
  <c r="JI208" i="7"/>
  <c r="JG208" i="7"/>
  <c r="JE208" i="7"/>
  <c r="JC208" i="7"/>
  <c r="JA208" i="7"/>
  <c r="IY208" i="7"/>
  <c r="IW208" i="7"/>
  <c r="IU208" i="7"/>
  <c r="IS208" i="7"/>
  <c r="IQ208" i="7"/>
  <c r="IO208" i="7"/>
  <c r="IM208" i="7"/>
  <c r="IK208" i="7"/>
  <c r="II208" i="7"/>
  <c r="IG208" i="7"/>
  <c r="IE208" i="7"/>
  <c r="IC208" i="7"/>
  <c r="IA208" i="7"/>
  <c r="HY208" i="7"/>
  <c r="HW208" i="7"/>
  <c r="HU208" i="7"/>
  <c r="HS208" i="7"/>
  <c r="HQ208" i="7"/>
  <c r="HO208" i="7"/>
  <c r="HM208" i="7"/>
  <c r="HK208" i="7"/>
  <c r="HI208" i="7"/>
  <c r="HG208" i="7"/>
  <c r="HE208" i="7"/>
  <c r="HC208" i="7"/>
  <c r="HA208" i="7"/>
  <c r="GY208" i="7"/>
  <c r="GW208" i="7"/>
  <c r="GU208" i="7"/>
  <c r="GS208" i="7"/>
  <c r="GQ208" i="7"/>
  <c r="GO208" i="7"/>
  <c r="GM208" i="7"/>
  <c r="GK208" i="7"/>
  <c r="GI208" i="7"/>
  <c r="GG208" i="7"/>
  <c r="GE208" i="7"/>
  <c r="GC208" i="7"/>
  <c r="GA208" i="7"/>
  <c r="FY208" i="7"/>
  <c r="FW208" i="7"/>
  <c r="FU208" i="7"/>
  <c r="FS208" i="7"/>
  <c r="FQ208" i="7"/>
  <c r="FO208" i="7"/>
  <c r="FM208" i="7"/>
  <c r="FK208" i="7"/>
  <c r="FI208" i="7"/>
  <c r="FG208" i="7"/>
  <c r="FE208" i="7"/>
  <c r="FC208" i="7"/>
  <c r="FA208" i="7"/>
  <c r="EY208" i="7"/>
  <c r="EW208" i="7"/>
  <c r="EU208" i="7"/>
  <c r="ES208" i="7"/>
  <c r="EQ208" i="7"/>
  <c r="EO208" i="7"/>
  <c r="EM208" i="7"/>
  <c r="EK208" i="7"/>
  <c r="EI208" i="7"/>
  <c r="EG208" i="7"/>
  <c r="EE208" i="7"/>
  <c r="EC208" i="7"/>
  <c r="EA208" i="7"/>
  <c r="DY208" i="7"/>
  <c r="DW208" i="7"/>
  <c r="DU208" i="7"/>
  <c r="DS208" i="7"/>
  <c r="DQ208" i="7"/>
  <c r="DO208" i="7"/>
  <c r="DM208" i="7"/>
  <c r="DK208" i="7"/>
  <c r="DI208" i="7"/>
  <c r="DG208" i="7"/>
  <c r="DE208" i="7"/>
  <c r="DC208" i="7"/>
  <c r="DA208" i="7"/>
  <c r="CY208" i="7"/>
  <c r="CW208" i="7"/>
  <c r="CU208" i="7"/>
  <c r="CS208" i="7"/>
  <c r="CQ208" i="7"/>
  <c r="CO208" i="7"/>
  <c r="CM208" i="7"/>
  <c r="CK208" i="7"/>
  <c r="CI208" i="7"/>
  <c r="CG208" i="7"/>
  <c r="CE208" i="7"/>
  <c r="CC208" i="7"/>
  <c r="CA208" i="7"/>
  <c r="BY208" i="7"/>
  <c r="BW208" i="7"/>
  <c r="BU208" i="7"/>
  <c r="BS208" i="7"/>
  <c r="BQ208" i="7"/>
  <c r="BO208" i="7"/>
  <c r="BM208" i="7"/>
  <c r="BK208" i="7"/>
  <c r="BI208" i="7"/>
  <c r="BG208" i="7"/>
  <c r="BE208" i="7"/>
  <c r="BC208" i="7"/>
  <c r="BA208" i="7"/>
  <c r="AY208" i="7"/>
  <c r="AW208" i="7"/>
  <c r="AU208" i="7"/>
  <c r="AS208" i="7"/>
  <c r="AQ208" i="7"/>
  <c r="AO208" i="7"/>
  <c r="AM208" i="7"/>
  <c r="AK208" i="7"/>
  <c r="AG208" i="7"/>
  <c r="AE208" i="7"/>
  <c r="AC208" i="7"/>
  <c r="AA208" i="7"/>
  <c r="Y208" i="7"/>
  <c r="W208" i="7"/>
  <c r="U208" i="7"/>
  <c r="S208" i="7"/>
  <c r="Q208" i="7"/>
  <c r="O208" i="7"/>
  <c r="M208" i="7"/>
  <c r="K208" i="7"/>
  <c r="I208" i="7"/>
  <c r="G208" i="7"/>
  <c r="E208" i="7"/>
  <c r="UF208" i="7"/>
  <c r="UB208" i="7"/>
  <c r="TX208" i="7"/>
  <c r="TT208" i="7"/>
  <c r="TP208" i="7"/>
  <c r="TL208" i="7"/>
  <c r="TH208" i="7"/>
  <c r="TD208" i="7"/>
  <c r="SZ208" i="7"/>
  <c r="SV208" i="7"/>
  <c r="SR208" i="7"/>
  <c r="SN208" i="7"/>
  <c r="SJ208" i="7"/>
  <c r="SF208" i="7"/>
  <c r="SB208" i="7"/>
  <c r="RX208" i="7"/>
  <c r="RT208" i="7"/>
  <c r="RP208" i="7"/>
  <c r="RL208" i="7"/>
  <c r="RH208" i="7"/>
  <c r="RD208" i="7"/>
  <c r="QZ208" i="7"/>
  <c r="QV208" i="7"/>
  <c r="QR208" i="7"/>
  <c r="QN208" i="7"/>
  <c r="QJ208" i="7"/>
  <c r="QF208" i="7"/>
  <c r="QB208" i="7"/>
  <c r="PX208" i="7"/>
  <c r="PT208" i="7"/>
  <c r="PP208" i="7"/>
  <c r="PL208" i="7"/>
  <c r="PH208" i="7"/>
  <c r="PD208" i="7"/>
  <c r="OZ208" i="7"/>
  <c r="OV208" i="7"/>
  <c r="OR208" i="7"/>
  <c r="ON208" i="7"/>
  <c r="OJ208" i="7"/>
  <c r="OF208" i="7"/>
  <c r="OB208" i="7"/>
  <c r="NX208" i="7"/>
  <c r="NT208" i="7"/>
  <c r="NP208" i="7"/>
  <c r="NL208" i="7"/>
  <c r="NH208" i="7"/>
  <c r="ND208" i="7"/>
  <c r="MZ208" i="7"/>
  <c r="MV208" i="7"/>
  <c r="MR208" i="7"/>
  <c r="MN208" i="7"/>
  <c r="MJ208" i="7"/>
  <c r="MF208" i="7"/>
  <c r="MB208" i="7"/>
  <c r="LX208" i="7"/>
  <c r="LT208" i="7"/>
  <c r="LP208" i="7"/>
  <c r="LL208" i="7"/>
  <c r="LH208" i="7"/>
  <c r="LD208" i="7"/>
  <c r="KZ208" i="7"/>
  <c r="KV208" i="7"/>
  <c r="KR208" i="7"/>
  <c r="KN208" i="7"/>
  <c r="KJ208" i="7"/>
  <c r="KF208" i="7"/>
  <c r="KB208" i="7"/>
  <c r="JX208" i="7"/>
  <c r="JT208" i="7"/>
  <c r="JP208" i="7"/>
  <c r="JL208" i="7"/>
  <c r="JH208" i="7"/>
  <c r="JD208" i="7"/>
  <c r="IZ208" i="7"/>
  <c r="IV208" i="7"/>
  <c r="IR208" i="7"/>
  <c r="IN208" i="7"/>
  <c r="IJ208" i="7"/>
  <c r="IF208" i="7"/>
  <c r="IB208" i="7"/>
  <c r="HX208" i="7"/>
  <c r="HT208" i="7"/>
  <c r="HP208" i="7"/>
  <c r="HL208" i="7"/>
  <c r="HH208" i="7"/>
  <c r="HD208" i="7"/>
  <c r="GZ208" i="7"/>
  <c r="GV208" i="7"/>
  <c r="GR208" i="7"/>
  <c r="GN208" i="7"/>
  <c r="GJ208" i="7"/>
  <c r="GF208" i="7"/>
  <c r="GB208" i="7"/>
  <c r="FX208" i="7"/>
  <c r="FT208" i="7"/>
  <c r="FP208" i="7"/>
  <c r="FL208" i="7"/>
  <c r="FH208" i="7"/>
  <c r="FD208" i="7"/>
  <c r="EZ208" i="7"/>
  <c r="EV208" i="7"/>
  <c r="ER208" i="7"/>
  <c r="EN208" i="7"/>
  <c r="EJ208" i="7"/>
  <c r="EF208" i="7"/>
  <c r="EB208" i="7"/>
  <c r="DX208" i="7"/>
  <c r="DT208" i="7"/>
  <c r="DP208" i="7"/>
  <c r="DL208" i="7"/>
  <c r="DH208" i="7"/>
  <c r="DD208" i="7"/>
  <c r="CZ208" i="7"/>
  <c r="CV208" i="7"/>
  <c r="CR208" i="7"/>
  <c r="CN208" i="7"/>
  <c r="CJ208" i="7"/>
  <c r="CF208" i="7"/>
  <c r="CB208" i="7"/>
  <c r="BX208" i="7"/>
  <c r="BT208" i="7"/>
  <c r="BP208" i="7"/>
  <c r="BL208" i="7"/>
  <c r="BH208" i="7"/>
  <c r="BD208" i="7"/>
  <c r="AZ208" i="7"/>
  <c r="AV208" i="7"/>
  <c r="AR208" i="7"/>
  <c r="AN208" i="7"/>
  <c r="AJ208" i="7"/>
  <c r="AF208" i="7"/>
  <c r="AB208" i="7"/>
  <c r="X208" i="7"/>
  <c r="T208" i="7"/>
  <c r="P208" i="7"/>
  <c r="L208" i="7"/>
  <c r="H208" i="7"/>
  <c r="D208" i="7"/>
  <c r="UD208" i="7"/>
  <c r="TZ208" i="7"/>
  <c r="TV208" i="7"/>
  <c r="TR208" i="7"/>
  <c r="TN208" i="7"/>
  <c r="TF208" i="7"/>
  <c r="TB208" i="7"/>
  <c r="SX208" i="7"/>
  <c r="ST208" i="7"/>
  <c r="SP208" i="7"/>
  <c r="SL208" i="7"/>
  <c r="SH208" i="7"/>
  <c r="SD208" i="7"/>
  <c r="RZ208" i="7"/>
  <c r="RV208" i="7"/>
  <c r="RR208" i="7"/>
  <c r="RN208" i="7"/>
  <c r="RJ208" i="7"/>
  <c r="RF208" i="7"/>
  <c r="RB208" i="7"/>
  <c r="QX208" i="7"/>
  <c r="QT208" i="7"/>
  <c r="QP208" i="7"/>
  <c r="QL208" i="7"/>
  <c r="QH208" i="7"/>
  <c r="QD208" i="7"/>
  <c r="PZ208" i="7"/>
  <c r="PV208" i="7"/>
  <c r="PR208" i="7"/>
  <c r="PN208" i="7"/>
  <c r="PJ208" i="7"/>
  <c r="PF208" i="7"/>
  <c r="PB208" i="7"/>
  <c r="OX208" i="7"/>
  <c r="OT208" i="7"/>
  <c r="OP208" i="7"/>
  <c r="OL208" i="7"/>
  <c r="OH208" i="7"/>
  <c r="OD208" i="7"/>
  <c r="NZ208" i="7"/>
  <c r="NV208" i="7"/>
  <c r="NR208" i="7"/>
  <c r="NN208" i="7"/>
  <c r="NJ208" i="7"/>
  <c r="NF208" i="7"/>
  <c r="NB208" i="7"/>
  <c r="MX208" i="7"/>
  <c r="MT208" i="7"/>
  <c r="MP208" i="7"/>
  <c r="ML208" i="7"/>
  <c r="MH208" i="7"/>
  <c r="MD208" i="7"/>
  <c r="LZ208" i="7"/>
  <c r="LV208" i="7"/>
  <c r="LR208" i="7"/>
  <c r="LN208" i="7"/>
  <c r="LJ208" i="7"/>
  <c r="LF208" i="7"/>
  <c r="LB208" i="7"/>
  <c r="KX208" i="7"/>
  <c r="KT208" i="7"/>
  <c r="KP208" i="7"/>
  <c r="KL208" i="7"/>
  <c r="KH208" i="7"/>
  <c r="KD208" i="7"/>
  <c r="JZ208" i="7"/>
  <c r="JV208" i="7"/>
  <c r="JR208" i="7"/>
  <c r="JN208" i="7"/>
  <c r="JJ208" i="7"/>
  <c r="JF208" i="7"/>
  <c r="JB208" i="7"/>
  <c r="IX208" i="7"/>
  <c r="IT208" i="7"/>
  <c r="IP208" i="7"/>
  <c r="IL208" i="7"/>
  <c r="IH208" i="7"/>
  <c r="ID208" i="7"/>
  <c r="HZ208" i="7"/>
  <c r="HV208" i="7"/>
  <c r="HR208" i="7"/>
  <c r="HN208" i="7"/>
  <c r="HJ208" i="7"/>
  <c r="HF208" i="7"/>
  <c r="HB208" i="7"/>
  <c r="GX208" i="7"/>
  <c r="GT208" i="7"/>
  <c r="GP208" i="7"/>
  <c r="GL208" i="7"/>
  <c r="GH208" i="7"/>
  <c r="GD208" i="7"/>
  <c r="FZ208" i="7"/>
  <c r="FV208" i="7"/>
  <c r="FR208" i="7"/>
  <c r="FN208" i="7"/>
  <c r="FJ208" i="7"/>
  <c r="FF208" i="7"/>
  <c r="FB208" i="7"/>
  <c r="EX208" i="7"/>
  <c r="ET208" i="7"/>
  <c r="EP208" i="7"/>
  <c r="EL208" i="7"/>
  <c r="EH208" i="7"/>
  <c r="ED208" i="7"/>
  <c r="DZ208" i="7"/>
  <c r="DV208" i="7"/>
  <c r="DR208" i="7"/>
  <c r="DN208" i="7"/>
  <c r="DJ208" i="7"/>
  <c r="DF208" i="7"/>
  <c r="DB208" i="7"/>
  <c r="CX208" i="7"/>
  <c r="CT208" i="7"/>
  <c r="CP208" i="7"/>
  <c r="CL208" i="7"/>
  <c r="CH208" i="7"/>
  <c r="CD208" i="7"/>
  <c r="BZ208" i="7"/>
  <c r="BV208" i="7"/>
  <c r="BR208" i="7"/>
  <c r="BN208" i="7"/>
  <c r="BJ208" i="7"/>
  <c r="BF208" i="7"/>
  <c r="BB208" i="7"/>
  <c r="AX208" i="7"/>
  <c r="AT208" i="7"/>
  <c r="AP208" i="7"/>
  <c r="AL208" i="7"/>
  <c r="AH208" i="7"/>
  <c r="AD208" i="7"/>
  <c r="Z208" i="7"/>
  <c r="V208" i="7"/>
  <c r="R208" i="7"/>
  <c r="N208" i="7"/>
  <c r="J208" i="7"/>
  <c r="F208" i="7"/>
  <c r="UE210" i="7"/>
  <c r="UC210" i="7"/>
  <c r="UA210" i="7"/>
  <c r="TY210" i="7"/>
  <c r="TW210" i="7"/>
  <c r="TU210" i="7"/>
  <c r="TS210" i="7"/>
  <c r="TQ210" i="7"/>
  <c r="TO210" i="7"/>
  <c r="TM210" i="7"/>
  <c r="TK210" i="7"/>
  <c r="TG210" i="7"/>
  <c r="TE210" i="7"/>
  <c r="TC210" i="7"/>
  <c r="TA210" i="7"/>
  <c r="SY210" i="7"/>
  <c r="SW210" i="7"/>
  <c r="SU210" i="7"/>
  <c r="SS210" i="7"/>
  <c r="SQ210" i="7"/>
  <c r="SO210" i="7"/>
  <c r="SM210" i="7"/>
  <c r="SK210" i="7"/>
  <c r="SI210" i="7"/>
  <c r="SG210" i="7"/>
  <c r="SE210" i="7"/>
  <c r="SC210" i="7"/>
  <c r="SA210" i="7"/>
  <c r="RY210" i="7"/>
  <c r="RW210" i="7"/>
  <c r="RU210" i="7"/>
  <c r="RS210" i="7"/>
  <c r="RQ210" i="7"/>
  <c r="RO210" i="7"/>
  <c r="RM210" i="7"/>
  <c r="RK210" i="7"/>
  <c r="RI210" i="7"/>
  <c r="RG210" i="7"/>
  <c r="RE210" i="7"/>
  <c r="RC210" i="7"/>
  <c r="RA210" i="7"/>
  <c r="QY210" i="7"/>
  <c r="QW210" i="7"/>
  <c r="QU210" i="7"/>
  <c r="QS210" i="7"/>
  <c r="QQ210" i="7"/>
  <c r="QM210" i="7"/>
  <c r="QK210" i="7"/>
  <c r="QI210" i="7"/>
  <c r="QG210" i="7"/>
  <c r="QE210" i="7"/>
  <c r="QC210" i="7"/>
  <c r="QA210" i="7"/>
  <c r="PY210" i="7"/>
  <c r="PW210" i="7"/>
  <c r="PU210" i="7"/>
  <c r="PS210" i="7"/>
  <c r="PQ210" i="7"/>
  <c r="PO210" i="7"/>
  <c r="PM210" i="7"/>
  <c r="PK210" i="7"/>
  <c r="PI210" i="7"/>
  <c r="PG210" i="7"/>
  <c r="PE210" i="7"/>
  <c r="PC210" i="7"/>
  <c r="PA210" i="7"/>
  <c r="OY210" i="7"/>
  <c r="OW210" i="7"/>
  <c r="OU210" i="7"/>
  <c r="OS210" i="7"/>
  <c r="OQ210" i="7"/>
  <c r="OO210" i="7"/>
  <c r="OM210" i="7"/>
  <c r="OK210" i="7"/>
  <c r="OI210" i="7"/>
  <c r="OG210" i="7"/>
  <c r="OE210" i="7"/>
  <c r="OC210" i="7"/>
  <c r="OA210" i="7"/>
  <c r="NY210" i="7"/>
  <c r="NW210" i="7"/>
  <c r="NU210" i="7"/>
  <c r="NS210" i="7"/>
  <c r="NQ210" i="7"/>
  <c r="NO210" i="7"/>
  <c r="NM210" i="7"/>
  <c r="NK210" i="7"/>
  <c r="NI210" i="7"/>
  <c r="NG210" i="7"/>
  <c r="NE210" i="7"/>
  <c r="NC210" i="7"/>
  <c r="NA210" i="7"/>
  <c r="MY210" i="7"/>
  <c r="MW210" i="7"/>
  <c r="MU210" i="7"/>
  <c r="MQ210" i="7"/>
  <c r="MO210" i="7"/>
  <c r="MM210" i="7"/>
  <c r="MK210" i="7"/>
  <c r="MI210" i="7"/>
  <c r="MG210" i="7"/>
  <c r="ME210" i="7"/>
  <c r="MC210" i="7"/>
  <c r="MA210" i="7"/>
  <c r="LY210" i="7"/>
  <c r="LW210" i="7"/>
  <c r="LU210" i="7"/>
  <c r="LS210" i="7"/>
  <c r="LQ210" i="7"/>
  <c r="LO210" i="7"/>
  <c r="LM210" i="7"/>
  <c r="LK210" i="7"/>
  <c r="LI210" i="7"/>
  <c r="LG210" i="7"/>
  <c r="LE210" i="7"/>
  <c r="LC210" i="7"/>
  <c r="LA210" i="7"/>
  <c r="KY210" i="7"/>
  <c r="KW210" i="7"/>
  <c r="KU210" i="7"/>
  <c r="KS210" i="7"/>
  <c r="KQ210" i="7"/>
  <c r="KO210" i="7"/>
  <c r="KM210" i="7"/>
  <c r="KK210" i="7"/>
  <c r="KI210" i="7"/>
  <c r="KG210" i="7"/>
  <c r="KE210" i="7"/>
  <c r="KC210" i="7"/>
  <c r="KA210" i="7"/>
  <c r="JY210" i="7"/>
  <c r="JW210" i="7"/>
  <c r="JU210" i="7"/>
  <c r="JS210" i="7"/>
  <c r="JQ210" i="7"/>
  <c r="JO210" i="7"/>
  <c r="JM210" i="7"/>
  <c r="JK210" i="7"/>
  <c r="JI210" i="7"/>
  <c r="JG210" i="7"/>
  <c r="JE210" i="7"/>
  <c r="JC210" i="7"/>
  <c r="JA210" i="7"/>
  <c r="IY210" i="7"/>
  <c r="IW210" i="7"/>
  <c r="IU210" i="7"/>
  <c r="IS210" i="7"/>
  <c r="IQ210" i="7"/>
  <c r="IO210" i="7"/>
  <c r="IM210" i="7"/>
  <c r="IK210" i="7"/>
  <c r="II210" i="7"/>
  <c r="IG210" i="7"/>
  <c r="IE210" i="7"/>
  <c r="IC210" i="7"/>
  <c r="IA210" i="7"/>
  <c r="HY210" i="7"/>
  <c r="HW210" i="7"/>
  <c r="HU210" i="7"/>
  <c r="HS210" i="7"/>
  <c r="HQ210" i="7"/>
  <c r="HO210" i="7"/>
  <c r="HM210" i="7"/>
  <c r="HK210" i="7"/>
  <c r="HI210" i="7"/>
  <c r="HG210" i="7"/>
  <c r="HE210" i="7"/>
  <c r="HC210" i="7"/>
  <c r="HA210" i="7"/>
  <c r="GY210" i="7"/>
  <c r="GW210" i="7"/>
  <c r="GU210" i="7"/>
  <c r="GS210" i="7"/>
  <c r="GQ210" i="7"/>
  <c r="GO210" i="7"/>
  <c r="GM210" i="7"/>
  <c r="GK210" i="7"/>
  <c r="GI210" i="7"/>
  <c r="GG210" i="7"/>
  <c r="GE210" i="7"/>
  <c r="GC210" i="7"/>
  <c r="GA210" i="7"/>
  <c r="FY210" i="7"/>
  <c r="FW210" i="7"/>
  <c r="FU210" i="7"/>
  <c r="FS210" i="7"/>
  <c r="FQ210" i="7"/>
  <c r="FO210" i="7"/>
  <c r="FM210" i="7"/>
  <c r="FK210" i="7"/>
  <c r="FI210" i="7"/>
  <c r="FG210" i="7"/>
  <c r="FE210" i="7"/>
  <c r="FC210" i="7"/>
  <c r="FA210" i="7"/>
  <c r="EY210" i="7"/>
  <c r="EW210" i="7"/>
  <c r="EU210" i="7"/>
  <c r="ES210" i="7"/>
  <c r="EQ210" i="7"/>
  <c r="EO210" i="7"/>
  <c r="EM210" i="7"/>
  <c r="EK210" i="7"/>
  <c r="EI210" i="7"/>
  <c r="EG210" i="7"/>
  <c r="EE210" i="7"/>
  <c r="EC210" i="7"/>
  <c r="EA210" i="7"/>
  <c r="DY210" i="7"/>
  <c r="DW210" i="7"/>
  <c r="DU210" i="7"/>
  <c r="DS210" i="7"/>
  <c r="DQ210" i="7"/>
  <c r="DO210" i="7"/>
  <c r="DM210" i="7"/>
  <c r="DK210" i="7"/>
  <c r="DI210" i="7"/>
  <c r="DG210" i="7"/>
  <c r="DE210" i="7"/>
  <c r="DC210" i="7"/>
  <c r="DA210" i="7"/>
  <c r="CY210" i="7"/>
  <c r="CW210" i="7"/>
  <c r="CU210" i="7"/>
  <c r="CS210" i="7"/>
  <c r="CQ210" i="7"/>
  <c r="CO210" i="7"/>
  <c r="CM210" i="7"/>
  <c r="CK210" i="7"/>
  <c r="CI210" i="7"/>
  <c r="CG210" i="7"/>
  <c r="CE210" i="7"/>
  <c r="CC210" i="7"/>
  <c r="CA210" i="7"/>
  <c r="BY210" i="7"/>
  <c r="BW210" i="7"/>
  <c r="BU210" i="7"/>
  <c r="BS210" i="7"/>
  <c r="BQ210" i="7"/>
  <c r="BO210" i="7"/>
  <c r="BM210" i="7"/>
  <c r="BK210" i="7"/>
  <c r="BI210" i="7"/>
  <c r="BG210" i="7"/>
  <c r="BE210" i="7"/>
  <c r="BC210" i="7"/>
  <c r="BA210" i="7"/>
  <c r="AY210" i="7"/>
  <c r="AW210" i="7"/>
  <c r="AU210" i="7"/>
  <c r="AS210" i="7"/>
  <c r="AQ210" i="7"/>
  <c r="AO210" i="7"/>
  <c r="AM210" i="7"/>
  <c r="AK210" i="7"/>
  <c r="AG210" i="7"/>
  <c r="AE210" i="7"/>
  <c r="AC210" i="7"/>
  <c r="AA210" i="7"/>
  <c r="Y210" i="7"/>
  <c r="W210" i="7"/>
  <c r="U210" i="7"/>
  <c r="S210" i="7"/>
  <c r="Q210" i="7"/>
  <c r="O210" i="7"/>
  <c r="M210" i="7"/>
  <c r="K210" i="7"/>
  <c r="I210" i="7"/>
  <c r="G210" i="7"/>
  <c r="E210" i="7"/>
  <c r="UF210" i="7"/>
  <c r="UB210" i="7"/>
  <c r="TX210" i="7"/>
  <c r="TT210" i="7"/>
  <c r="TP210" i="7"/>
  <c r="TL210" i="7"/>
  <c r="TH210" i="7"/>
  <c r="TD210" i="7"/>
  <c r="SZ210" i="7"/>
  <c r="SV210" i="7"/>
  <c r="SR210" i="7"/>
  <c r="SN210" i="7"/>
  <c r="SJ210" i="7"/>
  <c r="SF210" i="7"/>
  <c r="SB210" i="7"/>
  <c r="RX210" i="7"/>
  <c r="RT210" i="7"/>
  <c r="RP210" i="7"/>
  <c r="RL210" i="7"/>
  <c r="RH210" i="7"/>
  <c r="RD210" i="7"/>
  <c r="QZ210" i="7"/>
  <c r="QV210" i="7"/>
  <c r="QR210" i="7"/>
  <c r="QN210" i="7"/>
  <c r="QJ210" i="7"/>
  <c r="QF210" i="7"/>
  <c r="QB210" i="7"/>
  <c r="PX210" i="7"/>
  <c r="PT210" i="7"/>
  <c r="PP210" i="7"/>
  <c r="PL210" i="7"/>
  <c r="PH210" i="7"/>
  <c r="PD210" i="7"/>
  <c r="OZ210" i="7"/>
  <c r="OV210" i="7"/>
  <c r="OR210" i="7"/>
  <c r="ON210" i="7"/>
  <c r="OJ210" i="7"/>
  <c r="OF210" i="7"/>
  <c r="OB210" i="7"/>
  <c r="NX210" i="7"/>
  <c r="NT210" i="7"/>
  <c r="NP210" i="7"/>
  <c r="NL210" i="7"/>
  <c r="NH210" i="7"/>
  <c r="ND210" i="7"/>
  <c r="MZ210" i="7"/>
  <c r="MV210" i="7"/>
  <c r="MR210" i="7"/>
  <c r="MN210" i="7"/>
  <c r="MJ210" i="7"/>
  <c r="MF210" i="7"/>
  <c r="MB210" i="7"/>
  <c r="LX210" i="7"/>
  <c r="LT210" i="7"/>
  <c r="LP210" i="7"/>
  <c r="LL210" i="7"/>
  <c r="LH210" i="7"/>
  <c r="LD210" i="7"/>
  <c r="KZ210" i="7"/>
  <c r="KV210" i="7"/>
  <c r="KR210" i="7"/>
  <c r="KN210" i="7"/>
  <c r="KJ210" i="7"/>
  <c r="KF210" i="7"/>
  <c r="KB210" i="7"/>
  <c r="JX210" i="7"/>
  <c r="JT210" i="7"/>
  <c r="JP210" i="7"/>
  <c r="JL210" i="7"/>
  <c r="JH210" i="7"/>
  <c r="JD210" i="7"/>
  <c r="IZ210" i="7"/>
  <c r="IV210" i="7"/>
  <c r="IR210" i="7"/>
  <c r="IN210" i="7"/>
  <c r="IJ210" i="7"/>
  <c r="IF210" i="7"/>
  <c r="IB210" i="7"/>
  <c r="HX210" i="7"/>
  <c r="HT210" i="7"/>
  <c r="HP210" i="7"/>
  <c r="HL210" i="7"/>
  <c r="HH210" i="7"/>
  <c r="HD210" i="7"/>
  <c r="GZ210" i="7"/>
  <c r="GV210" i="7"/>
  <c r="GR210" i="7"/>
  <c r="GN210" i="7"/>
  <c r="GJ210" i="7"/>
  <c r="GF210" i="7"/>
  <c r="GB210" i="7"/>
  <c r="FX210" i="7"/>
  <c r="FT210" i="7"/>
  <c r="FP210" i="7"/>
  <c r="FL210" i="7"/>
  <c r="FH210" i="7"/>
  <c r="FD210" i="7"/>
  <c r="EZ210" i="7"/>
  <c r="EV210" i="7"/>
  <c r="ER210" i="7"/>
  <c r="EN210" i="7"/>
  <c r="EJ210" i="7"/>
  <c r="EF210" i="7"/>
  <c r="EB210" i="7"/>
  <c r="DX210" i="7"/>
  <c r="DT210" i="7"/>
  <c r="DP210" i="7"/>
  <c r="DL210" i="7"/>
  <c r="DH210" i="7"/>
  <c r="DD210" i="7"/>
  <c r="CZ210" i="7"/>
  <c r="CV210" i="7"/>
  <c r="CR210" i="7"/>
  <c r="CN210" i="7"/>
  <c r="CJ210" i="7"/>
  <c r="CF210" i="7"/>
  <c r="CB210" i="7"/>
  <c r="BX210" i="7"/>
  <c r="BT210" i="7"/>
  <c r="BP210" i="7"/>
  <c r="BL210" i="7"/>
  <c r="BH210" i="7"/>
  <c r="BD210" i="7"/>
  <c r="AZ210" i="7"/>
  <c r="AV210" i="7"/>
  <c r="AR210" i="7"/>
  <c r="AN210" i="7"/>
  <c r="AJ210" i="7"/>
  <c r="AF210" i="7"/>
  <c r="AB210" i="7"/>
  <c r="X210" i="7"/>
  <c r="T210" i="7"/>
  <c r="P210" i="7"/>
  <c r="L210" i="7"/>
  <c r="H210" i="7"/>
  <c r="D210" i="7"/>
  <c r="UD210" i="7"/>
  <c r="TZ210" i="7"/>
  <c r="TV210" i="7"/>
  <c r="TR210" i="7"/>
  <c r="TN210" i="7"/>
  <c r="TF210" i="7"/>
  <c r="TB210" i="7"/>
  <c r="SX210" i="7"/>
  <c r="ST210" i="7"/>
  <c r="SP210" i="7"/>
  <c r="SL210" i="7"/>
  <c r="SH210" i="7"/>
  <c r="SD210" i="7"/>
  <c r="RZ210" i="7"/>
  <c r="RV210" i="7"/>
  <c r="RR210" i="7"/>
  <c r="RN210" i="7"/>
  <c r="RJ210" i="7"/>
  <c r="RF210" i="7"/>
  <c r="RB210" i="7"/>
  <c r="QX210" i="7"/>
  <c r="QT210" i="7"/>
  <c r="QP210" i="7"/>
  <c r="QL210" i="7"/>
  <c r="QH210" i="7"/>
  <c r="QD210" i="7"/>
  <c r="PZ210" i="7"/>
  <c r="PV210" i="7"/>
  <c r="PR210" i="7"/>
  <c r="PN210" i="7"/>
  <c r="PJ210" i="7"/>
  <c r="PF210" i="7"/>
  <c r="PB210" i="7"/>
  <c r="OX210" i="7"/>
  <c r="OT210" i="7"/>
  <c r="OP210" i="7"/>
  <c r="OL210" i="7"/>
  <c r="OH210" i="7"/>
  <c r="OD210" i="7"/>
  <c r="NZ210" i="7"/>
  <c r="NV210" i="7"/>
  <c r="NR210" i="7"/>
  <c r="NN210" i="7"/>
  <c r="NJ210" i="7"/>
  <c r="NF210" i="7"/>
  <c r="NB210" i="7"/>
  <c r="MX210" i="7"/>
  <c r="MT210" i="7"/>
  <c r="MP210" i="7"/>
  <c r="ML210" i="7"/>
  <c r="MH210" i="7"/>
  <c r="MD210" i="7"/>
  <c r="LZ210" i="7"/>
  <c r="LV210" i="7"/>
  <c r="LR210" i="7"/>
  <c r="LN210" i="7"/>
  <c r="LJ210" i="7"/>
  <c r="LF210" i="7"/>
  <c r="LB210" i="7"/>
  <c r="KX210" i="7"/>
  <c r="KT210" i="7"/>
  <c r="KP210" i="7"/>
  <c r="KL210" i="7"/>
  <c r="KH210" i="7"/>
  <c r="KD210" i="7"/>
  <c r="JZ210" i="7"/>
  <c r="JV210" i="7"/>
  <c r="JR210" i="7"/>
  <c r="JN210" i="7"/>
  <c r="JJ210" i="7"/>
  <c r="JF210" i="7"/>
  <c r="JB210" i="7"/>
  <c r="IX210" i="7"/>
  <c r="IT210" i="7"/>
  <c r="IP210" i="7"/>
  <c r="IL210" i="7"/>
  <c r="IH210" i="7"/>
  <c r="ID210" i="7"/>
  <c r="HZ210" i="7"/>
  <c r="HV210" i="7"/>
  <c r="HR210" i="7"/>
  <c r="HN210" i="7"/>
  <c r="HJ210" i="7"/>
  <c r="HF210" i="7"/>
  <c r="HB210" i="7"/>
  <c r="GX210" i="7"/>
  <c r="GT210" i="7"/>
  <c r="GP210" i="7"/>
  <c r="GL210" i="7"/>
  <c r="GH210" i="7"/>
  <c r="GD210" i="7"/>
  <c r="FZ210" i="7"/>
  <c r="FV210" i="7"/>
  <c r="FR210" i="7"/>
  <c r="FN210" i="7"/>
  <c r="FJ210" i="7"/>
  <c r="FF210" i="7"/>
  <c r="FB210" i="7"/>
  <c r="EX210" i="7"/>
  <c r="ET210" i="7"/>
  <c r="EP210" i="7"/>
  <c r="EL210" i="7"/>
  <c r="EH210" i="7"/>
  <c r="ED210" i="7"/>
  <c r="DZ210" i="7"/>
  <c r="DV210" i="7"/>
  <c r="DR210" i="7"/>
  <c r="DN210" i="7"/>
  <c r="DJ210" i="7"/>
  <c r="DF210" i="7"/>
  <c r="DB210" i="7"/>
  <c r="CX210" i="7"/>
  <c r="CT210" i="7"/>
  <c r="CP210" i="7"/>
  <c r="CL210" i="7"/>
  <c r="CH210" i="7"/>
  <c r="CD210" i="7"/>
  <c r="BZ210" i="7"/>
  <c r="BV210" i="7"/>
  <c r="BR210" i="7"/>
  <c r="BN210" i="7"/>
  <c r="BJ210" i="7"/>
  <c r="BF210" i="7"/>
  <c r="BB210" i="7"/>
  <c r="AX210" i="7"/>
  <c r="AT210" i="7"/>
  <c r="AP210" i="7"/>
  <c r="AL210" i="7"/>
  <c r="AH210" i="7"/>
  <c r="AD210" i="7"/>
  <c r="Z210" i="7"/>
  <c r="V210" i="7"/>
  <c r="R210" i="7"/>
  <c r="N210" i="7"/>
  <c r="J210" i="7"/>
  <c r="F210" i="7"/>
  <c r="UE212" i="7"/>
  <c r="UC212" i="7"/>
  <c r="UA212" i="7"/>
  <c r="TY212" i="7"/>
  <c r="TW212" i="7"/>
  <c r="TU212" i="7"/>
  <c r="TS212" i="7"/>
  <c r="UD212" i="7"/>
  <c r="TZ212" i="7"/>
  <c r="TV212" i="7"/>
  <c r="UB212" i="7"/>
  <c r="TT212" i="7"/>
  <c r="TQ212" i="7"/>
  <c r="TO212" i="7"/>
  <c r="TM212" i="7"/>
  <c r="TK212" i="7"/>
  <c r="TG212" i="7"/>
  <c r="TE212" i="7"/>
  <c r="TC212" i="7"/>
  <c r="TA212" i="7"/>
  <c r="SY212" i="7"/>
  <c r="SW212" i="7"/>
  <c r="SU212" i="7"/>
  <c r="SS212" i="7"/>
  <c r="SQ212" i="7"/>
  <c r="SO212" i="7"/>
  <c r="SM212" i="7"/>
  <c r="SK212" i="7"/>
  <c r="SI212" i="7"/>
  <c r="SG212" i="7"/>
  <c r="SE212" i="7"/>
  <c r="SC212" i="7"/>
  <c r="SA212" i="7"/>
  <c r="RY212" i="7"/>
  <c r="RW212" i="7"/>
  <c r="RU212" i="7"/>
  <c r="RS212" i="7"/>
  <c r="RQ212" i="7"/>
  <c r="RO212" i="7"/>
  <c r="RM212" i="7"/>
  <c r="RK212" i="7"/>
  <c r="RI212" i="7"/>
  <c r="RG212" i="7"/>
  <c r="RE212" i="7"/>
  <c r="RC212" i="7"/>
  <c r="RA212" i="7"/>
  <c r="QY212" i="7"/>
  <c r="QW212" i="7"/>
  <c r="QU212" i="7"/>
  <c r="QS212" i="7"/>
  <c r="QQ212" i="7"/>
  <c r="QM212" i="7"/>
  <c r="QK212" i="7"/>
  <c r="QI212" i="7"/>
  <c r="QG212" i="7"/>
  <c r="QE212" i="7"/>
  <c r="QC212" i="7"/>
  <c r="QA212" i="7"/>
  <c r="PY212" i="7"/>
  <c r="PW212" i="7"/>
  <c r="PU212" i="7"/>
  <c r="PS212" i="7"/>
  <c r="PQ212" i="7"/>
  <c r="PO212" i="7"/>
  <c r="PM212" i="7"/>
  <c r="PK212" i="7"/>
  <c r="PI212" i="7"/>
  <c r="PG212" i="7"/>
  <c r="PE212" i="7"/>
  <c r="PC212" i="7"/>
  <c r="PA212" i="7"/>
  <c r="OY212" i="7"/>
  <c r="OW212" i="7"/>
  <c r="OU212" i="7"/>
  <c r="OS212" i="7"/>
  <c r="OQ212" i="7"/>
  <c r="OO212" i="7"/>
  <c r="OM212" i="7"/>
  <c r="OK212" i="7"/>
  <c r="OI212" i="7"/>
  <c r="OG212" i="7"/>
  <c r="OE212" i="7"/>
  <c r="OC212" i="7"/>
  <c r="OA212" i="7"/>
  <c r="NY212" i="7"/>
  <c r="NW212" i="7"/>
  <c r="NU212" i="7"/>
  <c r="NS212" i="7"/>
  <c r="NQ212" i="7"/>
  <c r="NO212" i="7"/>
  <c r="NM212" i="7"/>
  <c r="NK212" i="7"/>
  <c r="NI212" i="7"/>
  <c r="NG212" i="7"/>
  <c r="NE212" i="7"/>
  <c r="NC212" i="7"/>
  <c r="NA212" i="7"/>
  <c r="MY212" i="7"/>
  <c r="MW212" i="7"/>
  <c r="MU212" i="7"/>
  <c r="MQ212" i="7"/>
  <c r="MO212" i="7"/>
  <c r="MM212" i="7"/>
  <c r="MK212" i="7"/>
  <c r="MI212" i="7"/>
  <c r="MG212" i="7"/>
  <c r="ME212" i="7"/>
  <c r="MC212" i="7"/>
  <c r="MA212" i="7"/>
  <c r="LY212" i="7"/>
  <c r="LW212" i="7"/>
  <c r="LU212" i="7"/>
  <c r="LS212" i="7"/>
  <c r="LQ212" i="7"/>
  <c r="LO212" i="7"/>
  <c r="LM212" i="7"/>
  <c r="LK212" i="7"/>
  <c r="LI212" i="7"/>
  <c r="LG212" i="7"/>
  <c r="LE212" i="7"/>
  <c r="LC212" i="7"/>
  <c r="LA212" i="7"/>
  <c r="KY212" i="7"/>
  <c r="KW212" i="7"/>
  <c r="KU212" i="7"/>
  <c r="KS212" i="7"/>
  <c r="KQ212" i="7"/>
  <c r="KO212" i="7"/>
  <c r="KM212" i="7"/>
  <c r="KK212" i="7"/>
  <c r="KI212" i="7"/>
  <c r="KG212" i="7"/>
  <c r="KE212" i="7"/>
  <c r="KC212" i="7"/>
  <c r="KA212" i="7"/>
  <c r="JY212" i="7"/>
  <c r="JW212" i="7"/>
  <c r="JU212" i="7"/>
  <c r="JS212" i="7"/>
  <c r="JQ212" i="7"/>
  <c r="JO212" i="7"/>
  <c r="JM212" i="7"/>
  <c r="JK212" i="7"/>
  <c r="JI212" i="7"/>
  <c r="JG212" i="7"/>
  <c r="JE212" i="7"/>
  <c r="JC212" i="7"/>
  <c r="JA212" i="7"/>
  <c r="IY212" i="7"/>
  <c r="IW212" i="7"/>
  <c r="IU212" i="7"/>
  <c r="IS212" i="7"/>
  <c r="IQ212" i="7"/>
  <c r="IO212" i="7"/>
  <c r="IM212" i="7"/>
  <c r="IK212" i="7"/>
  <c r="II212" i="7"/>
  <c r="IG212" i="7"/>
  <c r="IE212" i="7"/>
  <c r="IC212" i="7"/>
  <c r="IA212" i="7"/>
  <c r="HY212" i="7"/>
  <c r="HW212" i="7"/>
  <c r="HU212" i="7"/>
  <c r="HS212" i="7"/>
  <c r="HQ212" i="7"/>
  <c r="HO212" i="7"/>
  <c r="HM212" i="7"/>
  <c r="HK212" i="7"/>
  <c r="HI212" i="7"/>
  <c r="HG212" i="7"/>
  <c r="HE212" i="7"/>
  <c r="HC212" i="7"/>
  <c r="HA212" i="7"/>
  <c r="GY212" i="7"/>
  <c r="GW212" i="7"/>
  <c r="GU212" i="7"/>
  <c r="GS212" i="7"/>
  <c r="GQ212" i="7"/>
  <c r="GO212" i="7"/>
  <c r="GM212" i="7"/>
  <c r="GK212" i="7"/>
  <c r="GI212" i="7"/>
  <c r="GG212" i="7"/>
  <c r="GE212" i="7"/>
  <c r="GC212" i="7"/>
  <c r="GA212" i="7"/>
  <c r="FY212" i="7"/>
  <c r="FW212" i="7"/>
  <c r="FU212" i="7"/>
  <c r="FS212" i="7"/>
  <c r="FQ212" i="7"/>
  <c r="FO212" i="7"/>
  <c r="FM212" i="7"/>
  <c r="FK212" i="7"/>
  <c r="FI212" i="7"/>
  <c r="FG212" i="7"/>
  <c r="FE212" i="7"/>
  <c r="FC212" i="7"/>
  <c r="FA212" i="7"/>
  <c r="EY212" i="7"/>
  <c r="EW212" i="7"/>
  <c r="EU212" i="7"/>
  <c r="ES212" i="7"/>
  <c r="EQ212" i="7"/>
  <c r="EO212" i="7"/>
  <c r="EM212" i="7"/>
  <c r="EK212" i="7"/>
  <c r="EI212" i="7"/>
  <c r="EG212" i="7"/>
  <c r="EE212" i="7"/>
  <c r="EC212" i="7"/>
  <c r="EA212" i="7"/>
  <c r="DY212" i="7"/>
  <c r="DW212" i="7"/>
  <c r="DU212" i="7"/>
  <c r="DS212" i="7"/>
  <c r="DQ212" i="7"/>
  <c r="DO212" i="7"/>
  <c r="DM212" i="7"/>
  <c r="DK212" i="7"/>
  <c r="DI212" i="7"/>
  <c r="DG212" i="7"/>
  <c r="DE212" i="7"/>
  <c r="DC212" i="7"/>
  <c r="DA212" i="7"/>
  <c r="CY212" i="7"/>
  <c r="CW212" i="7"/>
  <c r="CU212" i="7"/>
  <c r="CS212" i="7"/>
  <c r="CQ212" i="7"/>
  <c r="CO212" i="7"/>
  <c r="CM212" i="7"/>
  <c r="CK212" i="7"/>
  <c r="CI212" i="7"/>
  <c r="CG212" i="7"/>
  <c r="CE212" i="7"/>
  <c r="CC212" i="7"/>
  <c r="CA212" i="7"/>
  <c r="BY212" i="7"/>
  <c r="BW212" i="7"/>
  <c r="BU212" i="7"/>
  <c r="BS212" i="7"/>
  <c r="BQ212" i="7"/>
  <c r="BO212" i="7"/>
  <c r="BM212" i="7"/>
  <c r="BK212" i="7"/>
  <c r="BI212" i="7"/>
  <c r="BG212" i="7"/>
  <c r="BE212" i="7"/>
  <c r="BC212" i="7"/>
  <c r="BA212" i="7"/>
  <c r="AY212" i="7"/>
  <c r="AW212" i="7"/>
  <c r="AU212" i="7"/>
  <c r="AS212" i="7"/>
  <c r="AQ212" i="7"/>
  <c r="AO212" i="7"/>
  <c r="AM212" i="7"/>
  <c r="AK212" i="7"/>
  <c r="AG212" i="7"/>
  <c r="AE212" i="7"/>
  <c r="AC212" i="7"/>
  <c r="AA212" i="7"/>
  <c r="Y212" i="7"/>
  <c r="W212" i="7"/>
  <c r="U212" i="7"/>
  <c r="S212" i="7"/>
  <c r="Q212" i="7"/>
  <c r="O212" i="7"/>
  <c r="M212" i="7"/>
  <c r="K212" i="7"/>
  <c r="I212" i="7"/>
  <c r="G212" i="7"/>
  <c r="E212" i="7"/>
  <c r="UF212" i="7"/>
  <c r="TR212" i="7"/>
  <c r="TN212" i="7"/>
  <c r="TF212" i="7"/>
  <c r="TB212" i="7"/>
  <c r="SX212" i="7"/>
  <c r="ST212" i="7"/>
  <c r="SP212" i="7"/>
  <c r="SL212" i="7"/>
  <c r="SH212" i="7"/>
  <c r="SD212" i="7"/>
  <c r="RZ212" i="7"/>
  <c r="RV212" i="7"/>
  <c r="RR212" i="7"/>
  <c r="RN212" i="7"/>
  <c r="RJ212" i="7"/>
  <c r="RF212" i="7"/>
  <c r="RB212" i="7"/>
  <c r="QX212" i="7"/>
  <c r="QT212" i="7"/>
  <c r="QP212" i="7"/>
  <c r="QL212" i="7"/>
  <c r="QH212" i="7"/>
  <c r="QD212" i="7"/>
  <c r="PZ212" i="7"/>
  <c r="PV212" i="7"/>
  <c r="PR212" i="7"/>
  <c r="PN212" i="7"/>
  <c r="PJ212" i="7"/>
  <c r="PF212" i="7"/>
  <c r="PB212" i="7"/>
  <c r="OX212" i="7"/>
  <c r="OT212" i="7"/>
  <c r="OP212" i="7"/>
  <c r="OL212" i="7"/>
  <c r="OH212" i="7"/>
  <c r="OD212" i="7"/>
  <c r="NZ212" i="7"/>
  <c r="NV212" i="7"/>
  <c r="NR212" i="7"/>
  <c r="NN212" i="7"/>
  <c r="NJ212" i="7"/>
  <c r="NF212" i="7"/>
  <c r="NB212" i="7"/>
  <c r="MX212" i="7"/>
  <c r="MT212" i="7"/>
  <c r="MP212" i="7"/>
  <c r="ML212" i="7"/>
  <c r="MH212" i="7"/>
  <c r="MD212" i="7"/>
  <c r="LZ212" i="7"/>
  <c r="LV212" i="7"/>
  <c r="LR212" i="7"/>
  <c r="LN212" i="7"/>
  <c r="LJ212" i="7"/>
  <c r="LF212" i="7"/>
  <c r="LB212" i="7"/>
  <c r="KX212" i="7"/>
  <c r="KT212" i="7"/>
  <c r="KP212" i="7"/>
  <c r="KL212" i="7"/>
  <c r="KH212" i="7"/>
  <c r="KD212" i="7"/>
  <c r="JZ212" i="7"/>
  <c r="JV212" i="7"/>
  <c r="JR212" i="7"/>
  <c r="JN212" i="7"/>
  <c r="JJ212" i="7"/>
  <c r="JF212" i="7"/>
  <c r="JB212" i="7"/>
  <c r="IX212" i="7"/>
  <c r="IT212" i="7"/>
  <c r="IP212" i="7"/>
  <c r="IL212" i="7"/>
  <c r="IH212" i="7"/>
  <c r="ID212" i="7"/>
  <c r="HZ212" i="7"/>
  <c r="HV212" i="7"/>
  <c r="HR212" i="7"/>
  <c r="HN212" i="7"/>
  <c r="HJ212" i="7"/>
  <c r="HF212" i="7"/>
  <c r="HB212" i="7"/>
  <c r="GX212" i="7"/>
  <c r="GT212" i="7"/>
  <c r="GP212" i="7"/>
  <c r="GL212" i="7"/>
  <c r="GH212" i="7"/>
  <c r="GD212" i="7"/>
  <c r="FZ212" i="7"/>
  <c r="FV212" i="7"/>
  <c r="FR212" i="7"/>
  <c r="FN212" i="7"/>
  <c r="FJ212" i="7"/>
  <c r="FF212" i="7"/>
  <c r="FB212" i="7"/>
  <c r="EX212" i="7"/>
  <c r="ET212" i="7"/>
  <c r="EP212" i="7"/>
  <c r="EL212" i="7"/>
  <c r="EH212" i="7"/>
  <c r="ED212" i="7"/>
  <c r="DZ212" i="7"/>
  <c r="DV212" i="7"/>
  <c r="DR212" i="7"/>
  <c r="DN212" i="7"/>
  <c r="DJ212" i="7"/>
  <c r="DF212" i="7"/>
  <c r="DB212" i="7"/>
  <c r="CX212" i="7"/>
  <c r="CT212" i="7"/>
  <c r="CP212" i="7"/>
  <c r="CL212" i="7"/>
  <c r="CH212" i="7"/>
  <c r="CD212" i="7"/>
  <c r="BZ212" i="7"/>
  <c r="BV212" i="7"/>
  <c r="BR212" i="7"/>
  <c r="BN212" i="7"/>
  <c r="BJ212" i="7"/>
  <c r="BF212" i="7"/>
  <c r="BB212" i="7"/>
  <c r="AX212" i="7"/>
  <c r="AT212" i="7"/>
  <c r="AP212" i="7"/>
  <c r="AL212" i="7"/>
  <c r="AH212" i="7"/>
  <c r="AD212" i="7"/>
  <c r="Z212" i="7"/>
  <c r="V212" i="7"/>
  <c r="R212" i="7"/>
  <c r="N212" i="7"/>
  <c r="J212" i="7"/>
  <c r="F212" i="7"/>
  <c r="TX212" i="7"/>
  <c r="TL212" i="7"/>
  <c r="TD212" i="7"/>
  <c r="SV212" i="7"/>
  <c r="SN212" i="7"/>
  <c r="SF212" i="7"/>
  <c r="RX212" i="7"/>
  <c r="RP212" i="7"/>
  <c r="RH212" i="7"/>
  <c r="QZ212" i="7"/>
  <c r="QR212" i="7"/>
  <c r="QJ212" i="7"/>
  <c r="QB212" i="7"/>
  <c r="PT212" i="7"/>
  <c r="PL212" i="7"/>
  <c r="PD212" i="7"/>
  <c r="OV212" i="7"/>
  <c r="ON212" i="7"/>
  <c r="OF212" i="7"/>
  <c r="NX212" i="7"/>
  <c r="NP212" i="7"/>
  <c r="NH212" i="7"/>
  <c r="MZ212" i="7"/>
  <c r="MR212" i="7"/>
  <c r="MJ212" i="7"/>
  <c r="MB212" i="7"/>
  <c r="LT212" i="7"/>
  <c r="LL212" i="7"/>
  <c r="LD212" i="7"/>
  <c r="KV212" i="7"/>
  <c r="KN212" i="7"/>
  <c r="KF212" i="7"/>
  <c r="JX212" i="7"/>
  <c r="JP212" i="7"/>
  <c r="JH212" i="7"/>
  <c r="IZ212" i="7"/>
  <c r="IR212" i="7"/>
  <c r="IJ212" i="7"/>
  <c r="IB212" i="7"/>
  <c r="HT212" i="7"/>
  <c r="HL212" i="7"/>
  <c r="HD212" i="7"/>
  <c r="GV212" i="7"/>
  <c r="GN212" i="7"/>
  <c r="GF212" i="7"/>
  <c r="FX212" i="7"/>
  <c r="FP212" i="7"/>
  <c r="FH212" i="7"/>
  <c r="EZ212" i="7"/>
  <c r="ER212" i="7"/>
  <c r="EJ212" i="7"/>
  <c r="EB212" i="7"/>
  <c r="DT212" i="7"/>
  <c r="DL212" i="7"/>
  <c r="DD212" i="7"/>
  <c r="CV212" i="7"/>
  <c r="CN212" i="7"/>
  <c r="CF212" i="7"/>
  <c r="BX212" i="7"/>
  <c r="BP212" i="7"/>
  <c r="BH212" i="7"/>
  <c r="AZ212" i="7"/>
  <c r="AR212" i="7"/>
  <c r="AJ212" i="7"/>
  <c r="AB212" i="7"/>
  <c r="T212" i="7"/>
  <c r="L212" i="7"/>
  <c r="D212" i="7"/>
  <c r="TP212" i="7"/>
  <c r="TH212" i="7"/>
  <c r="SZ212" i="7"/>
  <c r="SR212" i="7"/>
  <c r="SJ212" i="7"/>
  <c r="SB212" i="7"/>
  <c r="RT212" i="7"/>
  <c r="RL212" i="7"/>
  <c r="RD212" i="7"/>
  <c r="QV212" i="7"/>
  <c r="QN212" i="7"/>
  <c r="QF212" i="7"/>
  <c r="PX212" i="7"/>
  <c r="PP212" i="7"/>
  <c r="PH212" i="7"/>
  <c r="OZ212" i="7"/>
  <c r="OR212" i="7"/>
  <c r="OJ212" i="7"/>
  <c r="OB212" i="7"/>
  <c r="NT212" i="7"/>
  <c r="NL212" i="7"/>
  <c r="ND212" i="7"/>
  <c r="MV212" i="7"/>
  <c r="MN212" i="7"/>
  <c r="MF212" i="7"/>
  <c r="LX212" i="7"/>
  <c r="LP212" i="7"/>
  <c r="LH212" i="7"/>
  <c r="KZ212" i="7"/>
  <c r="KR212" i="7"/>
  <c r="KJ212" i="7"/>
  <c r="KB212" i="7"/>
  <c r="JT212" i="7"/>
  <c r="JL212" i="7"/>
  <c r="JD212" i="7"/>
  <c r="IV212" i="7"/>
  <c r="IN212" i="7"/>
  <c r="IF212" i="7"/>
  <c r="HX212" i="7"/>
  <c r="HP212" i="7"/>
  <c r="HH212" i="7"/>
  <c r="GZ212" i="7"/>
  <c r="GR212" i="7"/>
  <c r="GJ212" i="7"/>
  <c r="GB212" i="7"/>
  <c r="FT212" i="7"/>
  <c r="FL212" i="7"/>
  <c r="FD212" i="7"/>
  <c r="EV212" i="7"/>
  <c r="EN212" i="7"/>
  <c r="EF212" i="7"/>
  <c r="DX212" i="7"/>
  <c r="DP212" i="7"/>
  <c r="DH212" i="7"/>
  <c r="CZ212" i="7"/>
  <c r="CR212" i="7"/>
  <c r="CJ212" i="7"/>
  <c r="CB212" i="7"/>
  <c r="BT212" i="7"/>
  <c r="BL212" i="7"/>
  <c r="BD212" i="7"/>
  <c r="AV212" i="7"/>
  <c r="AN212" i="7"/>
  <c r="AF212" i="7"/>
  <c r="X212" i="7"/>
  <c r="P212" i="7"/>
  <c r="H212" i="7"/>
  <c r="UF214" i="7"/>
  <c r="UD214" i="7"/>
  <c r="UB214" i="7"/>
  <c r="TZ214" i="7"/>
  <c r="TX214" i="7"/>
  <c r="TV214" i="7"/>
  <c r="TT214" i="7"/>
  <c r="TR214" i="7"/>
  <c r="TP214" i="7"/>
  <c r="TN214" i="7"/>
  <c r="TL214" i="7"/>
  <c r="TH214" i="7"/>
  <c r="TF214" i="7"/>
  <c r="TD214" i="7"/>
  <c r="TB214" i="7"/>
  <c r="SZ214" i="7"/>
  <c r="SX214" i="7"/>
  <c r="SV214" i="7"/>
  <c r="ST214" i="7"/>
  <c r="SR214" i="7"/>
  <c r="SP214" i="7"/>
  <c r="SN214" i="7"/>
  <c r="SL214" i="7"/>
  <c r="SJ214" i="7"/>
  <c r="SH214" i="7"/>
  <c r="SF214" i="7"/>
  <c r="SD214" i="7"/>
  <c r="SB214" i="7"/>
  <c r="RZ214" i="7"/>
  <c r="RX214" i="7"/>
  <c r="RV214" i="7"/>
  <c r="RT214" i="7"/>
  <c r="RR214" i="7"/>
  <c r="RP214" i="7"/>
  <c r="RN214" i="7"/>
  <c r="RL214" i="7"/>
  <c r="RJ214" i="7"/>
  <c r="RH214" i="7"/>
  <c r="RF214" i="7"/>
  <c r="RD214" i="7"/>
  <c r="RB214" i="7"/>
  <c r="QZ214" i="7"/>
  <c r="QX214" i="7"/>
  <c r="QV214" i="7"/>
  <c r="QT214" i="7"/>
  <c r="UC214" i="7"/>
  <c r="TY214" i="7"/>
  <c r="TU214" i="7"/>
  <c r="TQ214" i="7"/>
  <c r="TM214" i="7"/>
  <c r="TE214" i="7"/>
  <c r="TA214" i="7"/>
  <c r="SW214" i="7"/>
  <c r="SS214" i="7"/>
  <c r="SO214" i="7"/>
  <c r="SK214" i="7"/>
  <c r="SG214" i="7"/>
  <c r="SC214" i="7"/>
  <c r="RY214" i="7"/>
  <c r="RU214" i="7"/>
  <c r="RQ214" i="7"/>
  <c r="RM214" i="7"/>
  <c r="RI214" i="7"/>
  <c r="RE214" i="7"/>
  <c r="RA214" i="7"/>
  <c r="QW214" i="7"/>
  <c r="QS214" i="7"/>
  <c r="QQ214" i="7"/>
  <c r="QM214" i="7"/>
  <c r="QK214" i="7"/>
  <c r="QI214" i="7"/>
  <c r="QG214" i="7"/>
  <c r="QE214" i="7"/>
  <c r="QC214" i="7"/>
  <c r="QA214" i="7"/>
  <c r="PY214" i="7"/>
  <c r="PW214" i="7"/>
  <c r="PU214" i="7"/>
  <c r="PS214" i="7"/>
  <c r="PQ214" i="7"/>
  <c r="PO214" i="7"/>
  <c r="PM214" i="7"/>
  <c r="PK214" i="7"/>
  <c r="PI214" i="7"/>
  <c r="PG214" i="7"/>
  <c r="PE214" i="7"/>
  <c r="PC214" i="7"/>
  <c r="PA214" i="7"/>
  <c r="OY214" i="7"/>
  <c r="OW214" i="7"/>
  <c r="OU214" i="7"/>
  <c r="OS214" i="7"/>
  <c r="OQ214" i="7"/>
  <c r="OO214" i="7"/>
  <c r="OM214" i="7"/>
  <c r="OK214" i="7"/>
  <c r="OI214" i="7"/>
  <c r="OG214" i="7"/>
  <c r="OE214" i="7"/>
  <c r="OC214" i="7"/>
  <c r="OA214" i="7"/>
  <c r="NY214" i="7"/>
  <c r="NW214" i="7"/>
  <c r="NU214" i="7"/>
  <c r="NS214" i="7"/>
  <c r="NQ214" i="7"/>
  <c r="NO214" i="7"/>
  <c r="NM214" i="7"/>
  <c r="NK214" i="7"/>
  <c r="NI214" i="7"/>
  <c r="NG214" i="7"/>
  <c r="NE214" i="7"/>
  <c r="NC214" i="7"/>
  <c r="NA214" i="7"/>
  <c r="MY214" i="7"/>
  <c r="MW214" i="7"/>
  <c r="MU214" i="7"/>
  <c r="MQ214" i="7"/>
  <c r="MO214" i="7"/>
  <c r="MM214" i="7"/>
  <c r="MK214" i="7"/>
  <c r="MI214" i="7"/>
  <c r="MG214" i="7"/>
  <c r="ME214" i="7"/>
  <c r="MC214" i="7"/>
  <c r="MA214" i="7"/>
  <c r="LY214" i="7"/>
  <c r="LW214" i="7"/>
  <c r="LU214" i="7"/>
  <c r="LS214" i="7"/>
  <c r="LQ214" i="7"/>
  <c r="LO214" i="7"/>
  <c r="LM214" i="7"/>
  <c r="LK214" i="7"/>
  <c r="LI214" i="7"/>
  <c r="LG214" i="7"/>
  <c r="LE214" i="7"/>
  <c r="LC214" i="7"/>
  <c r="LA214" i="7"/>
  <c r="KY214" i="7"/>
  <c r="KW214" i="7"/>
  <c r="KU214" i="7"/>
  <c r="KS214" i="7"/>
  <c r="KQ214" i="7"/>
  <c r="KO214" i="7"/>
  <c r="KM214" i="7"/>
  <c r="KK214" i="7"/>
  <c r="KI214" i="7"/>
  <c r="KG214" i="7"/>
  <c r="KE214" i="7"/>
  <c r="KC214" i="7"/>
  <c r="KA214" i="7"/>
  <c r="JY214" i="7"/>
  <c r="JW214" i="7"/>
  <c r="JU214" i="7"/>
  <c r="JS214" i="7"/>
  <c r="JQ214" i="7"/>
  <c r="JO214" i="7"/>
  <c r="JM214" i="7"/>
  <c r="JK214" i="7"/>
  <c r="JI214" i="7"/>
  <c r="JG214" i="7"/>
  <c r="JE214" i="7"/>
  <c r="JC214" i="7"/>
  <c r="JA214" i="7"/>
  <c r="IY214" i="7"/>
  <c r="IW214" i="7"/>
  <c r="IU214" i="7"/>
  <c r="IS214" i="7"/>
  <c r="IQ214" i="7"/>
  <c r="IO214" i="7"/>
  <c r="IM214" i="7"/>
  <c r="IK214" i="7"/>
  <c r="II214" i="7"/>
  <c r="IG214" i="7"/>
  <c r="IE214" i="7"/>
  <c r="IC214" i="7"/>
  <c r="IA214" i="7"/>
  <c r="HY214" i="7"/>
  <c r="HW214" i="7"/>
  <c r="HU214" i="7"/>
  <c r="HS214" i="7"/>
  <c r="HQ214" i="7"/>
  <c r="HO214" i="7"/>
  <c r="HM214" i="7"/>
  <c r="HK214" i="7"/>
  <c r="HI214" i="7"/>
  <c r="HG214" i="7"/>
  <c r="HE214" i="7"/>
  <c r="HC214" i="7"/>
  <c r="HA214" i="7"/>
  <c r="GY214" i="7"/>
  <c r="GW214" i="7"/>
  <c r="GU214" i="7"/>
  <c r="GS214" i="7"/>
  <c r="GQ214" i="7"/>
  <c r="GO214" i="7"/>
  <c r="GM214" i="7"/>
  <c r="GK214" i="7"/>
  <c r="GI214" i="7"/>
  <c r="GG214" i="7"/>
  <c r="GE214" i="7"/>
  <c r="GC214" i="7"/>
  <c r="GA214" i="7"/>
  <c r="FY214" i="7"/>
  <c r="FW214" i="7"/>
  <c r="FU214" i="7"/>
  <c r="FS214" i="7"/>
  <c r="FQ214" i="7"/>
  <c r="FO214" i="7"/>
  <c r="FM214" i="7"/>
  <c r="FK214" i="7"/>
  <c r="FI214" i="7"/>
  <c r="FG214" i="7"/>
  <c r="FE214" i="7"/>
  <c r="FC214" i="7"/>
  <c r="FA214" i="7"/>
  <c r="EY214" i="7"/>
  <c r="EW214" i="7"/>
  <c r="EU214" i="7"/>
  <c r="ES214" i="7"/>
  <c r="EQ214" i="7"/>
  <c r="EO214" i="7"/>
  <c r="EM214" i="7"/>
  <c r="EK214" i="7"/>
  <c r="EI214" i="7"/>
  <c r="EG214" i="7"/>
  <c r="EE214" i="7"/>
  <c r="EC214" i="7"/>
  <c r="EA214" i="7"/>
  <c r="DY214" i="7"/>
  <c r="DW214" i="7"/>
  <c r="DU214" i="7"/>
  <c r="DS214" i="7"/>
  <c r="DQ214" i="7"/>
  <c r="DO214" i="7"/>
  <c r="DM214" i="7"/>
  <c r="DK214" i="7"/>
  <c r="DI214" i="7"/>
  <c r="DG214" i="7"/>
  <c r="DE214" i="7"/>
  <c r="DC214" i="7"/>
  <c r="DA214" i="7"/>
  <c r="CY214" i="7"/>
  <c r="CW214" i="7"/>
  <c r="CU214" i="7"/>
  <c r="CS214" i="7"/>
  <c r="CQ214" i="7"/>
  <c r="CO214" i="7"/>
  <c r="CM214" i="7"/>
  <c r="CK214" i="7"/>
  <c r="CI214" i="7"/>
  <c r="CG214" i="7"/>
  <c r="CE214" i="7"/>
  <c r="CC214" i="7"/>
  <c r="CA214" i="7"/>
  <c r="BY214" i="7"/>
  <c r="BW214" i="7"/>
  <c r="BU214" i="7"/>
  <c r="BS214" i="7"/>
  <c r="BQ214" i="7"/>
  <c r="BO214" i="7"/>
  <c r="BM214" i="7"/>
  <c r="BK214" i="7"/>
  <c r="BI214" i="7"/>
  <c r="BG214" i="7"/>
  <c r="BE214" i="7"/>
  <c r="BC214" i="7"/>
  <c r="BA214" i="7"/>
  <c r="AY214" i="7"/>
  <c r="AW214" i="7"/>
  <c r="AU214" i="7"/>
  <c r="AS214" i="7"/>
  <c r="AQ214" i="7"/>
  <c r="AO214" i="7"/>
  <c r="AM214" i="7"/>
  <c r="AK214" i="7"/>
  <c r="AG214" i="7"/>
  <c r="AE214" i="7"/>
  <c r="AC214" i="7"/>
  <c r="AA214" i="7"/>
  <c r="Y214" i="7"/>
  <c r="W214" i="7"/>
  <c r="U214" i="7"/>
  <c r="S214" i="7"/>
  <c r="Q214" i="7"/>
  <c r="O214" i="7"/>
  <c r="M214" i="7"/>
  <c r="K214" i="7"/>
  <c r="I214" i="7"/>
  <c r="G214" i="7"/>
  <c r="E214" i="7"/>
  <c r="UE214" i="7"/>
  <c r="TW214" i="7"/>
  <c r="TO214" i="7"/>
  <c r="TG214" i="7"/>
  <c r="SY214" i="7"/>
  <c r="SQ214" i="7"/>
  <c r="SI214" i="7"/>
  <c r="SA214" i="7"/>
  <c r="RS214" i="7"/>
  <c r="RK214" i="7"/>
  <c r="RC214" i="7"/>
  <c r="QU214" i="7"/>
  <c r="QP214" i="7"/>
  <c r="QL214" i="7"/>
  <c r="QH214" i="7"/>
  <c r="QD214" i="7"/>
  <c r="PZ214" i="7"/>
  <c r="PV214" i="7"/>
  <c r="PR214" i="7"/>
  <c r="PN214" i="7"/>
  <c r="PJ214" i="7"/>
  <c r="PF214" i="7"/>
  <c r="PB214" i="7"/>
  <c r="OX214" i="7"/>
  <c r="OT214" i="7"/>
  <c r="OP214" i="7"/>
  <c r="OL214" i="7"/>
  <c r="OH214" i="7"/>
  <c r="OD214" i="7"/>
  <c r="NZ214" i="7"/>
  <c r="NV214" i="7"/>
  <c r="NR214" i="7"/>
  <c r="NN214" i="7"/>
  <c r="NJ214" i="7"/>
  <c r="NF214" i="7"/>
  <c r="NB214" i="7"/>
  <c r="MX214" i="7"/>
  <c r="MT214" i="7"/>
  <c r="MP214" i="7"/>
  <c r="ML214" i="7"/>
  <c r="MH214" i="7"/>
  <c r="MD214" i="7"/>
  <c r="LZ214" i="7"/>
  <c r="LV214" i="7"/>
  <c r="LR214" i="7"/>
  <c r="LN214" i="7"/>
  <c r="LJ214" i="7"/>
  <c r="LF214" i="7"/>
  <c r="LB214" i="7"/>
  <c r="KX214" i="7"/>
  <c r="KT214" i="7"/>
  <c r="KP214" i="7"/>
  <c r="KL214" i="7"/>
  <c r="KH214" i="7"/>
  <c r="KD214" i="7"/>
  <c r="JZ214" i="7"/>
  <c r="JV214" i="7"/>
  <c r="JR214" i="7"/>
  <c r="JN214" i="7"/>
  <c r="JJ214" i="7"/>
  <c r="JF214" i="7"/>
  <c r="JB214" i="7"/>
  <c r="IX214" i="7"/>
  <c r="IT214" i="7"/>
  <c r="IP214" i="7"/>
  <c r="IL214" i="7"/>
  <c r="IH214" i="7"/>
  <c r="ID214" i="7"/>
  <c r="HZ214" i="7"/>
  <c r="HV214" i="7"/>
  <c r="HR214" i="7"/>
  <c r="HN214" i="7"/>
  <c r="HJ214" i="7"/>
  <c r="HF214" i="7"/>
  <c r="HB214" i="7"/>
  <c r="GX214" i="7"/>
  <c r="GT214" i="7"/>
  <c r="GP214" i="7"/>
  <c r="GL214" i="7"/>
  <c r="GH214" i="7"/>
  <c r="GD214" i="7"/>
  <c r="FZ214" i="7"/>
  <c r="FV214" i="7"/>
  <c r="FR214" i="7"/>
  <c r="FN214" i="7"/>
  <c r="FJ214" i="7"/>
  <c r="FF214" i="7"/>
  <c r="FB214" i="7"/>
  <c r="EX214" i="7"/>
  <c r="ET214" i="7"/>
  <c r="EP214" i="7"/>
  <c r="EL214" i="7"/>
  <c r="EH214" i="7"/>
  <c r="ED214" i="7"/>
  <c r="DZ214" i="7"/>
  <c r="DV214" i="7"/>
  <c r="DR214" i="7"/>
  <c r="DN214" i="7"/>
  <c r="DJ214" i="7"/>
  <c r="DF214" i="7"/>
  <c r="DB214" i="7"/>
  <c r="CX214" i="7"/>
  <c r="CT214" i="7"/>
  <c r="CP214" i="7"/>
  <c r="CL214" i="7"/>
  <c r="CH214" i="7"/>
  <c r="CD214" i="7"/>
  <c r="BZ214" i="7"/>
  <c r="BV214" i="7"/>
  <c r="BR214" i="7"/>
  <c r="BN214" i="7"/>
  <c r="BJ214" i="7"/>
  <c r="BF214" i="7"/>
  <c r="BB214" i="7"/>
  <c r="AX214" i="7"/>
  <c r="AT214" i="7"/>
  <c r="AP214" i="7"/>
  <c r="AL214" i="7"/>
  <c r="AH214" i="7"/>
  <c r="AD214" i="7"/>
  <c r="Z214" i="7"/>
  <c r="V214" i="7"/>
  <c r="R214" i="7"/>
  <c r="N214" i="7"/>
  <c r="J214" i="7"/>
  <c r="F214" i="7"/>
  <c r="UA214" i="7"/>
  <c r="TK214" i="7"/>
  <c r="SU214" i="7"/>
  <c r="SE214" i="7"/>
  <c r="RO214" i="7"/>
  <c r="QY214" i="7"/>
  <c r="QN214" i="7"/>
  <c r="QF214" i="7"/>
  <c r="PX214" i="7"/>
  <c r="PP214" i="7"/>
  <c r="PH214" i="7"/>
  <c r="OZ214" i="7"/>
  <c r="OR214" i="7"/>
  <c r="OJ214" i="7"/>
  <c r="OB214" i="7"/>
  <c r="NT214" i="7"/>
  <c r="NL214" i="7"/>
  <c r="ND214" i="7"/>
  <c r="MV214" i="7"/>
  <c r="MN214" i="7"/>
  <c r="MF214" i="7"/>
  <c r="LX214" i="7"/>
  <c r="LP214" i="7"/>
  <c r="LH214" i="7"/>
  <c r="KZ214" i="7"/>
  <c r="KR214" i="7"/>
  <c r="KJ214" i="7"/>
  <c r="KB214" i="7"/>
  <c r="JT214" i="7"/>
  <c r="JL214" i="7"/>
  <c r="JD214" i="7"/>
  <c r="IV214" i="7"/>
  <c r="IN214" i="7"/>
  <c r="IF214" i="7"/>
  <c r="HX214" i="7"/>
  <c r="HP214" i="7"/>
  <c r="HH214" i="7"/>
  <c r="GZ214" i="7"/>
  <c r="GR214" i="7"/>
  <c r="GJ214" i="7"/>
  <c r="GB214" i="7"/>
  <c r="FT214" i="7"/>
  <c r="FL214" i="7"/>
  <c r="FD214" i="7"/>
  <c r="EV214" i="7"/>
  <c r="EN214" i="7"/>
  <c r="EF214" i="7"/>
  <c r="DX214" i="7"/>
  <c r="DP214" i="7"/>
  <c r="DH214" i="7"/>
  <c r="CZ214" i="7"/>
  <c r="CR214" i="7"/>
  <c r="CJ214" i="7"/>
  <c r="CB214" i="7"/>
  <c r="BT214" i="7"/>
  <c r="BL214" i="7"/>
  <c r="BD214" i="7"/>
  <c r="AV214" i="7"/>
  <c r="AN214" i="7"/>
  <c r="AF214" i="7"/>
  <c r="X214" i="7"/>
  <c r="P214" i="7"/>
  <c r="H214" i="7"/>
  <c r="TC214" i="7"/>
  <c r="RW214" i="7"/>
  <c r="QR214" i="7"/>
  <c r="QB214" i="7"/>
  <c r="PL214" i="7"/>
  <c r="OV214" i="7"/>
  <c r="OF214" i="7"/>
  <c r="NP214" i="7"/>
  <c r="MZ214" i="7"/>
  <c r="MJ214" i="7"/>
  <c r="LT214" i="7"/>
  <c r="LD214" i="7"/>
  <c r="KN214" i="7"/>
  <c r="JX214" i="7"/>
  <c r="JH214" i="7"/>
  <c r="IR214" i="7"/>
  <c r="IB214" i="7"/>
  <c r="HL214" i="7"/>
  <c r="GV214" i="7"/>
  <c r="GF214" i="7"/>
  <c r="FP214" i="7"/>
  <c r="EZ214" i="7"/>
  <c r="EJ214" i="7"/>
  <c r="DT214" i="7"/>
  <c r="DD214" i="7"/>
  <c r="CN214" i="7"/>
  <c r="BX214" i="7"/>
  <c r="BH214" i="7"/>
  <c r="AR214" i="7"/>
  <c r="AB214" i="7"/>
  <c r="L214" i="7"/>
  <c r="TS214" i="7"/>
  <c r="RG214" i="7"/>
  <c r="PT214" i="7"/>
  <c r="ON214" i="7"/>
  <c r="NH214" i="7"/>
  <c r="MB214" i="7"/>
  <c r="KV214" i="7"/>
  <c r="JP214" i="7"/>
  <c r="IJ214" i="7"/>
  <c r="HD214" i="7"/>
  <c r="FX214" i="7"/>
  <c r="ER214" i="7"/>
  <c r="DL214" i="7"/>
  <c r="CF214" i="7"/>
  <c r="AZ214" i="7"/>
  <c r="T214" i="7"/>
  <c r="SM214" i="7"/>
  <c r="QJ214" i="7"/>
  <c r="PD214" i="7"/>
  <c r="NX214" i="7"/>
  <c r="MR214" i="7"/>
  <c r="LL214" i="7"/>
  <c r="KF214" i="7"/>
  <c r="IZ214" i="7"/>
  <c r="HT214" i="7"/>
  <c r="GN214" i="7"/>
  <c r="FH214" i="7"/>
  <c r="EB214" i="7"/>
  <c r="CV214" i="7"/>
  <c r="BP214" i="7"/>
  <c r="AJ214" i="7"/>
  <c r="D214" i="7"/>
  <c r="UE216" i="7"/>
  <c r="UC216" i="7"/>
  <c r="UA216" i="7"/>
  <c r="TY216" i="7"/>
  <c r="TW216" i="7"/>
  <c r="TU216" i="7"/>
  <c r="TS216" i="7"/>
  <c r="TQ216" i="7"/>
  <c r="TO216" i="7"/>
  <c r="TM216" i="7"/>
  <c r="TK216" i="7"/>
  <c r="TG216" i="7"/>
  <c r="TE216" i="7"/>
  <c r="TC216" i="7"/>
  <c r="TA216" i="7"/>
  <c r="SY216" i="7"/>
  <c r="SW216" i="7"/>
  <c r="SU216" i="7"/>
  <c r="SS216" i="7"/>
  <c r="SQ216" i="7"/>
  <c r="SO216" i="7"/>
  <c r="SM216" i="7"/>
  <c r="SK216" i="7"/>
  <c r="SI216" i="7"/>
  <c r="SG216" i="7"/>
  <c r="SE216" i="7"/>
  <c r="SC216" i="7"/>
  <c r="SA216" i="7"/>
  <c r="RY216" i="7"/>
  <c r="RW216" i="7"/>
  <c r="RU216" i="7"/>
  <c r="RS216" i="7"/>
  <c r="RQ216" i="7"/>
  <c r="RO216" i="7"/>
  <c r="RM216" i="7"/>
  <c r="RK216" i="7"/>
  <c r="RI216" i="7"/>
  <c r="RG216" i="7"/>
  <c r="RE216" i="7"/>
  <c r="RC216" i="7"/>
  <c r="RA216" i="7"/>
  <c r="QY216" i="7"/>
  <c r="QW216" i="7"/>
  <c r="QU216" i="7"/>
  <c r="QS216" i="7"/>
  <c r="QQ216" i="7"/>
  <c r="QM216" i="7"/>
  <c r="QK216" i="7"/>
  <c r="QI216" i="7"/>
  <c r="QG216" i="7"/>
  <c r="QE216" i="7"/>
  <c r="QC216" i="7"/>
  <c r="QA216" i="7"/>
  <c r="PY216" i="7"/>
  <c r="PW216" i="7"/>
  <c r="PU216" i="7"/>
  <c r="PS216" i="7"/>
  <c r="PQ216" i="7"/>
  <c r="PO216" i="7"/>
  <c r="PM216" i="7"/>
  <c r="PK216" i="7"/>
  <c r="PI216" i="7"/>
  <c r="PG216" i="7"/>
  <c r="PE216" i="7"/>
  <c r="PC216" i="7"/>
  <c r="PA216" i="7"/>
  <c r="OY216" i="7"/>
  <c r="OW216" i="7"/>
  <c r="OU216" i="7"/>
  <c r="OS216" i="7"/>
  <c r="OQ216" i="7"/>
  <c r="OO216" i="7"/>
  <c r="OM216" i="7"/>
  <c r="OK216" i="7"/>
  <c r="OI216" i="7"/>
  <c r="OG216" i="7"/>
  <c r="OE216" i="7"/>
  <c r="OC216" i="7"/>
  <c r="OA216" i="7"/>
  <c r="NY216" i="7"/>
  <c r="NW216" i="7"/>
  <c r="NU216" i="7"/>
  <c r="UF216" i="7"/>
  <c r="UB216" i="7"/>
  <c r="TX216" i="7"/>
  <c r="TT216" i="7"/>
  <c r="TP216" i="7"/>
  <c r="TL216" i="7"/>
  <c r="TH216" i="7"/>
  <c r="TD216" i="7"/>
  <c r="SZ216" i="7"/>
  <c r="SV216" i="7"/>
  <c r="SR216" i="7"/>
  <c r="SN216" i="7"/>
  <c r="SJ216" i="7"/>
  <c r="SF216" i="7"/>
  <c r="SB216" i="7"/>
  <c r="RX216" i="7"/>
  <c r="RT216" i="7"/>
  <c r="RP216" i="7"/>
  <c r="RL216" i="7"/>
  <c r="RH216" i="7"/>
  <c r="RD216" i="7"/>
  <c r="QZ216" i="7"/>
  <c r="QV216" i="7"/>
  <c r="QR216" i="7"/>
  <c r="QN216" i="7"/>
  <c r="QJ216" i="7"/>
  <c r="QF216" i="7"/>
  <c r="QB216" i="7"/>
  <c r="PX216" i="7"/>
  <c r="PT216" i="7"/>
  <c r="PP216" i="7"/>
  <c r="PL216" i="7"/>
  <c r="PH216" i="7"/>
  <c r="PD216" i="7"/>
  <c r="OZ216" i="7"/>
  <c r="OV216" i="7"/>
  <c r="OR216" i="7"/>
  <c r="ON216" i="7"/>
  <c r="OJ216" i="7"/>
  <c r="OF216" i="7"/>
  <c r="OB216" i="7"/>
  <c r="NX216" i="7"/>
  <c r="NT216" i="7"/>
  <c r="NR216" i="7"/>
  <c r="NP216" i="7"/>
  <c r="NN216" i="7"/>
  <c r="NL216" i="7"/>
  <c r="NJ216" i="7"/>
  <c r="NH216" i="7"/>
  <c r="NF216" i="7"/>
  <c r="ND216" i="7"/>
  <c r="NB216" i="7"/>
  <c r="MZ216" i="7"/>
  <c r="MX216" i="7"/>
  <c r="MV216" i="7"/>
  <c r="MT216" i="7"/>
  <c r="MR216" i="7"/>
  <c r="MP216" i="7"/>
  <c r="MN216" i="7"/>
  <c r="ML216" i="7"/>
  <c r="MJ216" i="7"/>
  <c r="MH216" i="7"/>
  <c r="MF216" i="7"/>
  <c r="MD216" i="7"/>
  <c r="MB216" i="7"/>
  <c r="LZ216" i="7"/>
  <c r="LX216" i="7"/>
  <c r="LV216" i="7"/>
  <c r="LT216" i="7"/>
  <c r="LR216" i="7"/>
  <c r="LP216" i="7"/>
  <c r="LN216" i="7"/>
  <c r="LL216" i="7"/>
  <c r="LJ216" i="7"/>
  <c r="LH216" i="7"/>
  <c r="LF216" i="7"/>
  <c r="LD216" i="7"/>
  <c r="LB216" i="7"/>
  <c r="KZ216" i="7"/>
  <c r="KX216" i="7"/>
  <c r="KV216" i="7"/>
  <c r="KT216" i="7"/>
  <c r="KR216" i="7"/>
  <c r="KP216" i="7"/>
  <c r="KN216" i="7"/>
  <c r="KL216" i="7"/>
  <c r="KJ216" i="7"/>
  <c r="KH216" i="7"/>
  <c r="KF216" i="7"/>
  <c r="KD216" i="7"/>
  <c r="KB216" i="7"/>
  <c r="JZ216" i="7"/>
  <c r="JX216" i="7"/>
  <c r="JV216" i="7"/>
  <c r="JT216" i="7"/>
  <c r="JR216" i="7"/>
  <c r="JP216" i="7"/>
  <c r="JN216" i="7"/>
  <c r="JL216" i="7"/>
  <c r="JJ216" i="7"/>
  <c r="JH216" i="7"/>
  <c r="JF216" i="7"/>
  <c r="JD216" i="7"/>
  <c r="JB216" i="7"/>
  <c r="IZ216" i="7"/>
  <c r="IX216" i="7"/>
  <c r="IV216" i="7"/>
  <c r="IT216" i="7"/>
  <c r="IR216" i="7"/>
  <c r="IP216" i="7"/>
  <c r="IN216" i="7"/>
  <c r="IL216" i="7"/>
  <c r="IJ216" i="7"/>
  <c r="IH216" i="7"/>
  <c r="IF216" i="7"/>
  <c r="ID216" i="7"/>
  <c r="IB216" i="7"/>
  <c r="HZ216" i="7"/>
  <c r="HX216" i="7"/>
  <c r="HV216" i="7"/>
  <c r="HT216" i="7"/>
  <c r="HR216" i="7"/>
  <c r="HP216" i="7"/>
  <c r="HN216" i="7"/>
  <c r="HL216" i="7"/>
  <c r="HJ216" i="7"/>
  <c r="HH216" i="7"/>
  <c r="HF216" i="7"/>
  <c r="HD216" i="7"/>
  <c r="HB216" i="7"/>
  <c r="GZ216" i="7"/>
  <c r="GX216" i="7"/>
  <c r="GV216" i="7"/>
  <c r="GT216" i="7"/>
  <c r="GR216" i="7"/>
  <c r="GP216" i="7"/>
  <c r="GN216" i="7"/>
  <c r="GL216" i="7"/>
  <c r="GJ216" i="7"/>
  <c r="GH216" i="7"/>
  <c r="GF216" i="7"/>
  <c r="GD216" i="7"/>
  <c r="GB216" i="7"/>
  <c r="FZ216" i="7"/>
  <c r="FX216" i="7"/>
  <c r="FV216" i="7"/>
  <c r="FT216" i="7"/>
  <c r="FR216" i="7"/>
  <c r="FP216" i="7"/>
  <c r="FN216" i="7"/>
  <c r="FL216" i="7"/>
  <c r="FJ216" i="7"/>
  <c r="FH216" i="7"/>
  <c r="FF216" i="7"/>
  <c r="FD216" i="7"/>
  <c r="FB216" i="7"/>
  <c r="EZ216" i="7"/>
  <c r="EX216" i="7"/>
  <c r="EV216" i="7"/>
  <c r="ET216" i="7"/>
  <c r="ER216" i="7"/>
  <c r="EP216" i="7"/>
  <c r="EN216" i="7"/>
  <c r="EL216" i="7"/>
  <c r="EJ216" i="7"/>
  <c r="EH216" i="7"/>
  <c r="EF216" i="7"/>
  <c r="ED216" i="7"/>
  <c r="EB216" i="7"/>
  <c r="DZ216" i="7"/>
  <c r="TZ216" i="7"/>
  <c r="TR216" i="7"/>
  <c r="TB216" i="7"/>
  <c r="ST216" i="7"/>
  <c r="SL216" i="7"/>
  <c r="SD216" i="7"/>
  <c r="RV216" i="7"/>
  <c r="RN216" i="7"/>
  <c r="RF216" i="7"/>
  <c r="QX216" i="7"/>
  <c r="QP216" i="7"/>
  <c r="QH216" i="7"/>
  <c r="PZ216" i="7"/>
  <c r="PR216" i="7"/>
  <c r="PJ216" i="7"/>
  <c r="PB216" i="7"/>
  <c r="OT216" i="7"/>
  <c r="OL216" i="7"/>
  <c r="OD216" i="7"/>
  <c r="NV216" i="7"/>
  <c r="NQ216" i="7"/>
  <c r="NM216" i="7"/>
  <c r="NI216" i="7"/>
  <c r="NE216" i="7"/>
  <c r="NA216" i="7"/>
  <c r="MW216" i="7"/>
  <c r="MO216" i="7"/>
  <c r="MK216" i="7"/>
  <c r="MG216" i="7"/>
  <c r="MC216" i="7"/>
  <c r="LY216" i="7"/>
  <c r="LU216" i="7"/>
  <c r="LQ216" i="7"/>
  <c r="LM216" i="7"/>
  <c r="LI216" i="7"/>
  <c r="LE216" i="7"/>
  <c r="LA216" i="7"/>
  <c r="KW216" i="7"/>
  <c r="KS216" i="7"/>
  <c r="KO216" i="7"/>
  <c r="KK216" i="7"/>
  <c r="KG216" i="7"/>
  <c r="KC216" i="7"/>
  <c r="JY216" i="7"/>
  <c r="JU216" i="7"/>
  <c r="JQ216" i="7"/>
  <c r="JM216" i="7"/>
  <c r="JI216" i="7"/>
  <c r="JE216" i="7"/>
  <c r="JA216" i="7"/>
  <c r="IW216" i="7"/>
  <c r="IS216" i="7"/>
  <c r="IO216" i="7"/>
  <c r="IK216" i="7"/>
  <c r="IG216" i="7"/>
  <c r="IC216" i="7"/>
  <c r="HY216" i="7"/>
  <c r="HU216" i="7"/>
  <c r="HQ216" i="7"/>
  <c r="HM216" i="7"/>
  <c r="HI216" i="7"/>
  <c r="HE216" i="7"/>
  <c r="HA216" i="7"/>
  <c r="GW216" i="7"/>
  <c r="GS216" i="7"/>
  <c r="GO216" i="7"/>
  <c r="GK216" i="7"/>
  <c r="GG216" i="7"/>
  <c r="GC216" i="7"/>
  <c r="FY216" i="7"/>
  <c r="FU216" i="7"/>
  <c r="FQ216" i="7"/>
  <c r="FM216" i="7"/>
  <c r="FI216" i="7"/>
  <c r="FE216" i="7"/>
  <c r="FA216" i="7"/>
  <c r="EW216" i="7"/>
  <c r="ES216" i="7"/>
  <c r="EO216" i="7"/>
  <c r="EK216" i="7"/>
  <c r="EG216" i="7"/>
  <c r="EC216" i="7"/>
  <c r="DY216" i="7"/>
  <c r="TV216" i="7"/>
  <c r="TF216" i="7"/>
  <c r="SP216" i="7"/>
  <c r="RZ216" i="7"/>
  <c r="RJ216" i="7"/>
  <c r="QT216" i="7"/>
  <c r="QD216" i="7"/>
  <c r="PN216" i="7"/>
  <c r="OX216" i="7"/>
  <c r="OH216" i="7"/>
  <c r="NS216" i="7"/>
  <c r="NK216" i="7"/>
  <c r="NC216" i="7"/>
  <c r="MU216" i="7"/>
  <c r="MM216" i="7"/>
  <c r="ME216" i="7"/>
  <c r="LW216" i="7"/>
  <c r="LO216" i="7"/>
  <c r="LG216" i="7"/>
  <c r="KY216" i="7"/>
  <c r="KQ216" i="7"/>
  <c r="KI216" i="7"/>
  <c r="KA216" i="7"/>
  <c r="JS216" i="7"/>
  <c r="JK216" i="7"/>
  <c r="JC216" i="7"/>
  <c r="IU216" i="7"/>
  <c r="IM216" i="7"/>
  <c r="IE216" i="7"/>
  <c r="HW216" i="7"/>
  <c r="HO216" i="7"/>
  <c r="HG216" i="7"/>
  <c r="GY216" i="7"/>
  <c r="GQ216" i="7"/>
  <c r="GI216" i="7"/>
  <c r="GA216" i="7"/>
  <c r="FS216" i="7"/>
  <c r="FK216" i="7"/>
  <c r="FC216" i="7"/>
  <c r="EU216" i="7"/>
  <c r="EM216" i="7"/>
  <c r="EE216" i="7"/>
  <c r="DX216" i="7"/>
  <c r="DV216" i="7"/>
  <c r="DT216" i="7"/>
  <c r="DR216" i="7"/>
  <c r="DP216" i="7"/>
  <c r="DN216" i="7"/>
  <c r="DL216" i="7"/>
  <c r="DJ216" i="7"/>
  <c r="DH216" i="7"/>
  <c r="DF216" i="7"/>
  <c r="DD216" i="7"/>
  <c r="DB216" i="7"/>
  <c r="CZ216" i="7"/>
  <c r="CX216" i="7"/>
  <c r="CV216" i="7"/>
  <c r="CT216" i="7"/>
  <c r="CR216" i="7"/>
  <c r="CP216" i="7"/>
  <c r="CN216" i="7"/>
  <c r="CL216" i="7"/>
  <c r="CJ216" i="7"/>
  <c r="CH216" i="7"/>
  <c r="CF216" i="7"/>
  <c r="CD216" i="7"/>
  <c r="CB216" i="7"/>
  <c r="BZ216" i="7"/>
  <c r="BX216" i="7"/>
  <c r="BV216" i="7"/>
  <c r="BT216" i="7"/>
  <c r="BR216" i="7"/>
  <c r="BP216" i="7"/>
  <c r="BN216" i="7"/>
  <c r="BL216" i="7"/>
  <c r="BJ216" i="7"/>
  <c r="BH216" i="7"/>
  <c r="BF216" i="7"/>
  <c r="BD216" i="7"/>
  <c r="BB216" i="7"/>
  <c r="AZ216" i="7"/>
  <c r="AX216" i="7"/>
  <c r="AV216" i="7"/>
  <c r="AT216" i="7"/>
  <c r="AR216" i="7"/>
  <c r="AP216" i="7"/>
  <c r="AN216" i="7"/>
  <c r="AL216" i="7"/>
  <c r="AJ216" i="7"/>
  <c r="AH216" i="7"/>
  <c r="AF216" i="7"/>
  <c r="AD216" i="7"/>
  <c r="AB216" i="7"/>
  <c r="Z216" i="7"/>
  <c r="X216" i="7"/>
  <c r="V216" i="7"/>
  <c r="T216" i="7"/>
  <c r="R216" i="7"/>
  <c r="P216" i="7"/>
  <c r="N216" i="7"/>
  <c r="L216" i="7"/>
  <c r="J216" i="7"/>
  <c r="H216" i="7"/>
  <c r="F216" i="7"/>
  <c r="D216" i="7"/>
  <c r="TN216" i="7"/>
  <c r="SH216" i="7"/>
  <c r="RB216" i="7"/>
  <c r="PV216" i="7"/>
  <c r="OP216" i="7"/>
  <c r="NO216" i="7"/>
  <c r="MY216" i="7"/>
  <c r="MI216" i="7"/>
  <c r="LS216" i="7"/>
  <c r="LC216" i="7"/>
  <c r="KM216" i="7"/>
  <c r="JW216" i="7"/>
  <c r="JG216" i="7"/>
  <c r="IQ216" i="7"/>
  <c r="IA216" i="7"/>
  <c r="HK216" i="7"/>
  <c r="GU216" i="7"/>
  <c r="GE216" i="7"/>
  <c r="FO216" i="7"/>
  <c r="EY216" i="7"/>
  <c r="EI216" i="7"/>
  <c r="DW216" i="7"/>
  <c r="DS216" i="7"/>
  <c r="DO216" i="7"/>
  <c r="DK216" i="7"/>
  <c r="DG216" i="7"/>
  <c r="DC216" i="7"/>
  <c r="CY216" i="7"/>
  <c r="CU216" i="7"/>
  <c r="CQ216" i="7"/>
  <c r="CM216" i="7"/>
  <c r="CI216" i="7"/>
  <c r="CE216" i="7"/>
  <c r="CA216" i="7"/>
  <c r="BW216" i="7"/>
  <c r="BS216" i="7"/>
  <c r="BO216" i="7"/>
  <c r="BK216" i="7"/>
  <c r="BG216" i="7"/>
  <c r="BC216" i="7"/>
  <c r="AY216" i="7"/>
  <c r="AU216" i="7"/>
  <c r="AQ216" i="7"/>
  <c r="AM216" i="7"/>
  <c r="AE216" i="7"/>
  <c r="AA216" i="7"/>
  <c r="W216" i="7"/>
  <c r="S216" i="7"/>
  <c r="O216" i="7"/>
  <c r="K216" i="7"/>
  <c r="G216" i="7"/>
  <c r="SX216" i="7"/>
  <c r="QL216" i="7"/>
  <c r="NZ216" i="7"/>
  <c r="MQ216" i="7"/>
  <c r="LK216" i="7"/>
  <c r="KE216" i="7"/>
  <c r="IY216" i="7"/>
  <c r="HS216" i="7"/>
  <c r="GM216" i="7"/>
  <c r="FG216" i="7"/>
  <c r="EA216" i="7"/>
  <c r="DQ216" i="7"/>
  <c r="DI216" i="7"/>
  <c r="DA216" i="7"/>
  <c r="CS216" i="7"/>
  <c r="CK216" i="7"/>
  <c r="CC216" i="7"/>
  <c r="BU216" i="7"/>
  <c r="BM216" i="7"/>
  <c r="BE216" i="7"/>
  <c r="AW216" i="7"/>
  <c r="AO216" i="7"/>
  <c r="AG216" i="7"/>
  <c r="Y216" i="7"/>
  <c r="Q216" i="7"/>
  <c r="I216" i="7"/>
  <c r="UD216" i="7"/>
  <c r="PF216" i="7"/>
  <c r="MA216" i="7"/>
  <c r="JO216" i="7"/>
  <c r="HC216" i="7"/>
  <c r="EQ216" i="7"/>
  <c r="DM216" i="7"/>
  <c r="CW216" i="7"/>
  <c r="CG216" i="7"/>
  <c r="BQ216" i="7"/>
  <c r="BA216" i="7"/>
  <c r="AK216" i="7"/>
  <c r="U216" i="7"/>
  <c r="E216" i="7"/>
  <c r="RR216" i="7"/>
  <c r="KU216" i="7"/>
  <c r="FW216" i="7"/>
  <c r="DE216" i="7"/>
  <c r="BY216" i="7"/>
  <c r="AS216" i="7"/>
  <c r="M216" i="7"/>
  <c r="NG216" i="7"/>
  <c r="DU216" i="7"/>
  <c r="BI216" i="7"/>
  <c r="II216" i="7"/>
  <c r="AC216" i="7"/>
  <c r="CO216" i="7"/>
  <c r="MS16" i="7"/>
  <c r="MS210" i="7" s="1"/>
  <c r="QO40" i="7"/>
  <c r="UI98" i="7"/>
  <c r="QO4" i="7"/>
  <c r="QO16" i="7"/>
  <c r="QO212" i="7" s="1"/>
  <c r="MS40" i="7"/>
  <c r="MS64" i="7"/>
  <c r="GZ220" i="7"/>
  <c r="QO52" i="7"/>
  <c r="ND219" i="7"/>
  <c r="CZ220" i="7"/>
  <c r="NA224" i="7"/>
  <c r="NA221" i="7"/>
  <c r="NA222" i="7"/>
  <c r="NA223" i="7"/>
  <c r="FR220" i="7"/>
  <c r="QP219" i="7"/>
  <c r="GZ221" i="7"/>
  <c r="UG225" i="7"/>
  <c r="GZ222" i="7"/>
  <c r="GZ223" i="7"/>
  <c r="GZ224" i="7"/>
  <c r="TI227" i="7"/>
  <c r="DM219" i="7"/>
  <c r="PT220" i="7"/>
  <c r="DM224" i="7"/>
  <c r="DM221" i="7"/>
  <c r="DM222" i="7"/>
  <c r="DM223" i="7"/>
  <c r="FR221" i="7"/>
  <c r="FR222" i="7"/>
  <c r="FR223" i="7"/>
  <c r="FR224" i="7"/>
  <c r="TI225" i="7"/>
  <c r="PT219" i="7"/>
  <c r="DM220" i="7"/>
  <c r="PT222" i="7"/>
  <c r="PT223" i="7"/>
  <c r="PT224" i="7"/>
  <c r="CZ219" i="7"/>
  <c r="QP221" i="7"/>
  <c r="D222" i="7"/>
  <c r="D223" i="7"/>
  <c r="D224" i="7"/>
  <c r="ND220" i="7"/>
  <c r="D221" i="7"/>
  <c r="QP222" i="7"/>
  <c r="QP223" i="7"/>
  <c r="QP224" i="7"/>
  <c r="CZ221" i="7"/>
  <c r="TI221" i="7"/>
  <c r="CZ222" i="7"/>
  <c r="TI222" i="7"/>
  <c r="CZ223" i="7"/>
  <c r="TI223" i="7"/>
  <c r="CZ224" i="7"/>
  <c r="TI224" i="7"/>
  <c r="FR219" i="7"/>
  <c r="QP220" i="7"/>
  <c r="NA219" i="7"/>
  <c r="D220" i="7"/>
  <c r="TI220" i="7"/>
  <c r="TI226" i="7"/>
  <c r="ND221" i="7"/>
  <c r="ND223" i="7"/>
  <c r="ND222" i="7"/>
  <c r="ND224" i="7"/>
  <c r="D219" i="7"/>
  <c r="TI219" i="7"/>
  <c r="NA220" i="7"/>
  <c r="MS29" i="7"/>
  <c r="MS221" i="7" s="1"/>
  <c r="PT221" i="7"/>
  <c r="QO29" i="7"/>
  <c r="AA3" i="38"/>
  <c r="C173" i="7" s="1"/>
  <c r="TH202" i="7"/>
  <c r="TH274" i="7" s="1"/>
  <c r="QU202" i="7"/>
  <c r="QU274" i="7" s="1"/>
  <c r="NJ202" i="7"/>
  <c r="NJ274" i="7" s="1"/>
  <c r="QV202" i="7"/>
  <c r="QV274" i="7" s="1"/>
  <c r="NK202" i="7"/>
  <c r="NK274" i="7" s="1"/>
  <c r="NI202" i="7"/>
  <c r="NI274" i="7" s="1"/>
  <c r="HF202" i="7"/>
  <c r="HF274" i="7" s="1"/>
  <c r="HG202" i="7"/>
  <c r="HG274" i="7" s="1"/>
  <c r="MO202" i="7"/>
  <c r="MO274" i="7" s="1"/>
  <c r="MM202" i="7"/>
  <c r="MM274" i="7" s="1"/>
  <c r="MN202" i="7"/>
  <c r="MN274" i="7" s="1"/>
  <c r="ML202" i="7"/>
  <c r="ML274" i="7" s="1"/>
  <c r="UI77" i="7"/>
  <c r="UI95" i="7"/>
  <c r="UI90" i="7"/>
  <c r="UI76" i="7"/>
  <c r="QO53" i="7"/>
  <c r="UI99" i="7"/>
  <c r="UI88" i="7"/>
  <c r="UI92" i="7"/>
  <c r="UI96" i="7"/>
  <c r="UI89" i="7"/>
  <c r="UI93" i="7"/>
  <c r="UI97" i="7"/>
  <c r="UI91" i="7"/>
  <c r="UI94" i="7"/>
  <c r="UI81" i="7"/>
  <c r="QO17" i="7"/>
  <c r="AI4" i="7"/>
  <c r="AI207" i="7" s="1"/>
  <c r="AI49" i="7"/>
  <c r="C49" i="7" s="1"/>
  <c r="UG49" i="7" s="1"/>
  <c r="AI51" i="7"/>
  <c r="C51" i="7" s="1"/>
  <c r="UG51" i="7" s="1"/>
  <c r="AI57" i="7"/>
  <c r="C57" i="7" s="1"/>
  <c r="UG57" i="7" s="1"/>
  <c r="AI61" i="7"/>
  <c r="C61" i="7" s="1"/>
  <c r="UG61" i="7" s="1"/>
  <c r="AI63" i="7"/>
  <c r="C63" i="7" s="1"/>
  <c r="UG63" i="7" s="1"/>
  <c r="AI67" i="7"/>
  <c r="C67" i="7" s="1"/>
  <c r="UG67" i="7" s="1"/>
  <c r="C69" i="7"/>
  <c r="UG69" i="7" s="1"/>
  <c r="C71" i="7"/>
  <c r="UG71" i="7" s="1"/>
  <c r="C73" i="7"/>
  <c r="UG73" i="7" s="1"/>
  <c r="AI6" i="7"/>
  <c r="C6" i="7" s="1"/>
  <c r="UG6" i="7" s="1"/>
  <c r="C75" i="7"/>
  <c r="UG75" i="7" s="1"/>
  <c r="D89" i="47"/>
  <c r="K4" i="47"/>
  <c r="KB202" i="7"/>
  <c r="KB274" i="7" s="1"/>
  <c r="QM202" i="7"/>
  <c r="QM274" i="7" s="1"/>
  <c r="QL202" i="7"/>
  <c r="QL274" i="7" s="1"/>
  <c r="AI5" i="7"/>
  <c r="AI8" i="7"/>
  <c r="C8" i="7" s="1"/>
  <c r="UG8" i="7" s="1"/>
  <c r="AI26" i="7"/>
  <c r="C26" i="7" s="1"/>
  <c r="UG26" i="7" s="1"/>
  <c r="AI48" i="7"/>
  <c r="C48" i="7" s="1"/>
  <c r="UG48" i="7" s="1"/>
  <c r="QO41" i="7"/>
  <c r="AI10" i="7"/>
  <c r="C10" i="7" s="1"/>
  <c r="UG10" i="7" s="1"/>
  <c r="AI15" i="7"/>
  <c r="C15" i="7" s="1"/>
  <c r="UG15" i="7" s="1"/>
  <c r="AI23" i="7"/>
  <c r="C23" i="7" s="1"/>
  <c r="AI37" i="7"/>
  <c r="C37" i="7" s="1"/>
  <c r="UG37" i="7" s="1"/>
  <c r="AI39" i="7"/>
  <c r="C39" i="7" s="1"/>
  <c r="UG39" i="7" s="1"/>
  <c r="AI45" i="7"/>
  <c r="C45" i="7" s="1"/>
  <c r="UG45" i="7" s="1"/>
  <c r="AI17" i="7"/>
  <c r="MS17" i="7"/>
  <c r="AI7" i="7"/>
  <c r="C7" i="7" s="1"/>
  <c r="UG7" i="7" s="1"/>
  <c r="AI11" i="7"/>
  <c r="C11" i="7" s="1"/>
  <c r="UG11" i="7" s="1"/>
  <c r="AI19" i="7"/>
  <c r="C19" i="7" s="1"/>
  <c r="UG19" i="7" s="1"/>
  <c r="AI30" i="7"/>
  <c r="C30" i="7" s="1"/>
  <c r="UG30" i="7" s="1"/>
  <c r="AI33" i="7"/>
  <c r="C33" i="7" s="1"/>
  <c r="UG33" i="7" s="1"/>
  <c r="AI35" i="7"/>
  <c r="C35" i="7" s="1"/>
  <c r="UG35" i="7" s="1"/>
  <c r="AI36" i="7"/>
  <c r="C36" i="7" s="1"/>
  <c r="UG36" i="7" s="1"/>
  <c r="AI50" i="7"/>
  <c r="C50" i="7" s="1"/>
  <c r="UG50" i="7" s="1"/>
  <c r="AI54" i="7"/>
  <c r="C54" i="7" s="1"/>
  <c r="UG54" i="7" s="1"/>
  <c r="AI59" i="7"/>
  <c r="C59" i="7" s="1"/>
  <c r="UG59" i="7" s="1"/>
  <c r="AI60" i="7"/>
  <c r="C60" i="7" s="1"/>
  <c r="UG60" i="7" s="1"/>
  <c r="AI66" i="7"/>
  <c r="C66" i="7" s="1"/>
  <c r="UG66" i="7" s="1"/>
  <c r="NS202" i="7"/>
  <c r="NS274" i="7" s="1"/>
  <c r="E86" i="47"/>
  <c r="D98" i="47"/>
  <c r="F89" i="47"/>
  <c r="F98" i="47" s="1"/>
  <c r="E89" i="47"/>
  <c r="E98" i="47" s="1"/>
  <c r="F86" i="47"/>
  <c r="G89" i="47"/>
  <c r="H89" i="47" s="1"/>
  <c r="D88" i="47"/>
  <c r="D86" i="47"/>
  <c r="F88" i="47"/>
  <c r="JG202" i="7"/>
  <c r="JG274" i="7" s="1"/>
  <c r="JV202" i="7"/>
  <c r="JV274" i="7" s="1"/>
  <c r="UB202" i="7"/>
  <c r="UB274" i="7" s="1"/>
  <c r="UD202" i="7"/>
  <c r="UD274" i="7" s="1"/>
  <c r="BQ202" i="7"/>
  <c r="BQ274" i="7" s="1"/>
  <c r="AH202" i="7"/>
  <c r="AH274" i="7" s="1"/>
  <c r="QT202" i="7"/>
  <c r="QT274" i="7" s="1"/>
  <c r="UC202" i="7"/>
  <c r="UC274" i="7" s="1"/>
  <c r="C89" i="47"/>
  <c r="C98" i="47" s="1"/>
  <c r="E88" i="47"/>
  <c r="H85" i="47"/>
  <c r="IE202" i="7"/>
  <c r="IE274" i="7" s="1"/>
  <c r="MX202" i="7"/>
  <c r="MX274" i="7" s="1"/>
  <c r="Z202" i="7"/>
  <c r="Z274" i="7" s="1"/>
  <c r="MW202" i="7"/>
  <c r="MW274" i="7" s="1"/>
  <c r="MY202" i="7"/>
  <c r="MY274" i="7" s="1"/>
  <c r="AA202" i="7"/>
  <c r="AA274" i="7" s="1"/>
  <c r="IE218" i="7"/>
  <c r="UI134" i="7"/>
  <c r="DI236" i="7"/>
  <c r="GC236" i="7"/>
  <c r="SV235" i="7"/>
  <c r="RG202" i="7"/>
  <c r="RG274" i="7" s="1"/>
  <c r="QF202" i="7"/>
  <c r="QF274" i="7" s="1"/>
  <c r="TQ202" i="7"/>
  <c r="TQ274" i="7" s="1"/>
  <c r="QZ202" i="7"/>
  <c r="QZ274" i="7" s="1"/>
  <c r="NH202" i="7"/>
  <c r="NH274" i="7" s="1"/>
  <c r="LP202" i="7"/>
  <c r="LP274" i="7" s="1"/>
  <c r="JM202" i="7"/>
  <c r="JM274" i="7" s="1"/>
  <c r="GT202" i="7"/>
  <c r="GT274" i="7" s="1"/>
  <c r="FF202" i="7"/>
  <c r="FF274" i="7" s="1"/>
  <c r="DR202" i="7"/>
  <c r="DR274" i="7" s="1"/>
  <c r="SK202" i="7"/>
  <c r="SK274" i="7" s="1"/>
  <c r="QC202" i="7"/>
  <c r="QC274" i="7" s="1"/>
  <c r="NG202" i="7"/>
  <c r="NG274" i="7" s="1"/>
  <c r="LO202" i="7"/>
  <c r="LO274" i="7" s="1"/>
  <c r="IW202" i="7"/>
  <c r="IW274" i="7" s="1"/>
  <c r="GQ202" i="7"/>
  <c r="GQ274" i="7" s="1"/>
  <c r="FC202" i="7"/>
  <c r="FC274" i="7" s="1"/>
  <c r="DW202" i="7"/>
  <c r="DW274" i="7" s="1"/>
  <c r="HT202" i="7"/>
  <c r="HT274" i="7" s="1"/>
  <c r="BL202" i="7"/>
  <c r="BL274" i="7" s="1"/>
  <c r="T202" i="7"/>
  <c r="T274" i="7" s="1"/>
  <c r="CU202" i="7"/>
  <c r="CU274" i="7" s="1"/>
  <c r="CH202" i="7"/>
  <c r="CH274" i="7" s="1"/>
  <c r="BM202" i="7"/>
  <c r="BM274" i="7" s="1"/>
  <c r="AP202" i="7"/>
  <c r="AP274" i="7" s="1"/>
  <c r="W202" i="7"/>
  <c r="W274" i="7" s="1"/>
  <c r="G202" i="7"/>
  <c r="G274" i="7" s="1"/>
  <c r="JC202" i="7"/>
  <c r="JC274" i="7" s="1"/>
  <c r="BZ202" i="7"/>
  <c r="BZ274" i="7" s="1"/>
  <c r="MI202" i="7"/>
  <c r="MI274" i="7" s="1"/>
  <c r="SJ202" i="7"/>
  <c r="SJ274" i="7" s="1"/>
  <c r="OT202" i="7"/>
  <c r="OT274" i="7" s="1"/>
  <c r="MF202" i="7"/>
  <c r="MF274" i="7" s="1"/>
  <c r="KZ202" i="7"/>
  <c r="KZ274" i="7" s="1"/>
  <c r="IG202" i="7"/>
  <c r="IG274" i="7" s="1"/>
  <c r="FZ202" i="7"/>
  <c r="FZ274" i="7" s="1"/>
  <c r="EL202" i="7"/>
  <c r="EL274" i="7" s="1"/>
  <c r="TP202" i="7"/>
  <c r="TP274" i="7" s="1"/>
  <c r="RK202" i="7"/>
  <c r="RK274" i="7" s="1"/>
  <c r="OO202" i="7"/>
  <c r="OO274" i="7" s="1"/>
  <c r="ME202" i="7"/>
  <c r="ME274" i="7" s="1"/>
  <c r="KS202" i="7"/>
  <c r="KS274" i="7" s="1"/>
  <c r="ID202" i="7"/>
  <c r="ID274" i="7" s="1"/>
  <c r="FY202" i="7"/>
  <c r="FY274" i="7" s="1"/>
  <c r="EM202" i="7"/>
  <c r="EM274" i="7" s="1"/>
  <c r="DG202" i="7"/>
  <c r="DG274" i="7" s="1"/>
  <c r="CE202" i="7"/>
  <c r="CE274" i="7" s="1"/>
  <c r="AO202" i="7"/>
  <c r="AO274" i="7" s="1"/>
  <c r="E202" i="7"/>
  <c r="E274" i="7" s="1"/>
  <c r="CP202" i="7"/>
  <c r="CP274" i="7" s="1"/>
  <c r="BW202" i="7"/>
  <c r="BW274" i="7" s="1"/>
  <c r="BE202" i="7"/>
  <c r="BE274" i="7" s="1"/>
  <c r="AF202" i="7"/>
  <c r="AF274" i="7" s="1"/>
  <c r="O202" i="7"/>
  <c r="O274" i="7" s="1"/>
  <c r="C202" i="7"/>
  <c r="C274" i="7" s="1"/>
  <c r="ST202" i="7"/>
  <c r="ST274" i="7" s="1"/>
  <c r="KH202" i="7"/>
  <c r="KH274" i="7" s="1"/>
  <c r="RA202" i="7"/>
  <c r="RA274" i="7" s="1"/>
  <c r="RE202" i="7"/>
  <c r="RE274" i="7" s="1"/>
  <c r="RD202" i="7"/>
  <c r="RD274" i="7" s="1"/>
  <c r="RH202" i="7"/>
  <c r="RH274" i="7" s="1"/>
  <c r="OK202" i="7"/>
  <c r="OK274" i="7" s="1"/>
  <c r="AN202" i="7"/>
  <c r="AN274" i="7" s="1"/>
  <c r="QH202" i="7"/>
  <c r="QH274" i="7" s="1"/>
  <c r="NQ202" i="7"/>
  <c r="NQ274" i="7" s="1"/>
  <c r="PX202" i="7"/>
  <c r="PX274" i="7" s="1"/>
  <c r="NN202" i="7"/>
  <c r="NN274" i="7" s="1"/>
  <c r="QI202" i="7"/>
  <c r="QI274" i="7" s="1"/>
  <c r="QE202" i="7"/>
  <c r="QE274" i="7" s="1"/>
  <c r="PA202" i="7"/>
  <c r="PA274" i="7" s="1"/>
  <c r="MK202" i="7"/>
  <c r="MK274" i="7" s="1"/>
  <c r="MJ202" i="7"/>
  <c r="MJ274" i="7" s="1"/>
  <c r="IM202" i="7"/>
  <c r="IM274" i="7" s="1"/>
  <c r="TX202" i="7"/>
  <c r="TX274" i="7" s="1"/>
  <c r="TS202" i="7"/>
  <c r="TS274" i="7" s="1"/>
  <c r="TM202" i="7"/>
  <c r="TM274" i="7" s="1"/>
  <c r="SV202" i="7"/>
  <c r="SV274" i="7" s="1"/>
  <c r="SP202" i="7"/>
  <c r="SP274" i="7" s="1"/>
  <c r="SL202" i="7"/>
  <c r="SL274" i="7" s="1"/>
  <c r="SH202" i="7"/>
  <c r="SH274" i="7" s="1"/>
  <c r="RT202" i="7"/>
  <c r="RT274" i="7" s="1"/>
  <c r="RL202" i="7"/>
  <c r="RL274" i="7" s="1"/>
  <c r="RB202" i="7"/>
  <c r="RB274" i="7" s="1"/>
  <c r="QX202" i="7"/>
  <c r="QX274" i="7" s="1"/>
  <c r="QQ202" i="7"/>
  <c r="QQ274" i="7" s="1"/>
  <c r="PN202" i="7"/>
  <c r="PN274" i="7" s="1"/>
  <c r="OV202" i="7"/>
  <c r="OV274" i="7" s="1"/>
  <c r="OP202" i="7"/>
  <c r="OP274" i="7" s="1"/>
  <c r="OH202" i="7"/>
  <c r="OH274" i="7" s="1"/>
  <c r="OD202" i="7"/>
  <c r="OD274" i="7" s="1"/>
  <c r="NT202" i="7"/>
  <c r="NT274" i="7" s="1"/>
  <c r="NF202" i="7"/>
  <c r="NF274" i="7" s="1"/>
  <c r="NB202" i="7"/>
  <c r="NB274" i="7" s="1"/>
  <c r="MU202" i="7"/>
  <c r="MU274" i="7" s="1"/>
  <c r="MQ202" i="7"/>
  <c r="MQ274" i="7" s="1"/>
  <c r="MD202" i="7"/>
  <c r="MD274" i="7" s="1"/>
  <c r="LZ202" i="7"/>
  <c r="LZ274" i="7" s="1"/>
  <c r="LV202" i="7"/>
  <c r="LV274" i="7" s="1"/>
  <c r="LR202" i="7"/>
  <c r="LR274" i="7" s="1"/>
  <c r="LN202" i="7"/>
  <c r="LN274" i="7" s="1"/>
  <c r="LJ202" i="7"/>
  <c r="LJ274" i="7" s="1"/>
  <c r="LF202" i="7"/>
  <c r="LF274" i="7" s="1"/>
  <c r="LB202" i="7"/>
  <c r="LB274" i="7" s="1"/>
  <c r="KX202" i="7"/>
  <c r="KX274" i="7" s="1"/>
  <c r="KT202" i="7"/>
  <c r="KT274" i="7" s="1"/>
  <c r="KN202" i="7"/>
  <c r="KN274" i="7" s="1"/>
  <c r="JO202" i="7"/>
  <c r="JO274" i="7" s="1"/>
  <c r="JB202" i="7"/>
  <c r="JB274" i="7" s="1"/>
  <c r="IV202" i="7"/>
  <c r="IV274" i="7" s="1"/>
  <c r="IP202" i="7"/>
  <c r="IP274" i="7" s="1"/>
  <c r="IL202" i="7"/>
  <c r="IL274" i="7" s="1"/>
  <c r="IC202" i="7"/>
  <c r="IC274" i="7" s="1"/>
  <c r="HE202" i="7"/>
  <c r="HE274" i="7" s="1"/>
  <c r="HA202" i="7"/>
  <c r="HA274" i="7" s="1"/>
  <c r="GZ202" i="7"/>
  <c r="GZ274" i="7" s="1"/>
  <c r="GR202" i="7"/>
  <c r="GR274" i="7" s="1"/>
  <c r="GN202" i="7"/>
  <c r="GN274" i="7" s="1"/>
  <c r="GJ202" i="7"/>
  <c r="GJ274" i="7" s="1"/>
  <c r="GB202" i="7"/>
  <c r="GB274" i="7" s="1"/>
  <c r="FX202" i="7"/>
  <c r="FX274" i="7" s="1"/>
  <c r="FT202" i="7"/>
  <c r="FT274" i="7" s="1"/>
  <c r="FP202" i="7"/>
  <c r="FP274" i="7" s="1"/>
  <c r="FH202" i="7"/>
  <c r="FH274" i="7" s="1"/>
  <c r="FB202" i="7"/>
  <c r="FB274" i="7" s="1"/>
  <c r="EV202" i="7"/>
  <c r="EV274" i="7" s="1"/>
  <c r="ER202" i="7"/>
  <c r="ER274" i="7" s="1"/>
  <c r="EN202" i="7"/>
  <c r="EN274" i="7" s="1"/>
  <c r="EJ202" i="7"/>
  <c r="EJ274" i="7" s="1"/>
  <c r="EF202" i="7"/>
  <c r="EF274" i="7" s="1"/>
  <c r="DX202" i="7"/>
  <c r="DX274" i="7" s="1"/>
  <c r="DT202" i="7"/>
  <c r="DT274" i="7" s="1"/>
  <c r="DP202" i="7"/>
  <c r="DP274" i="7" s="1"/>
  <c r="UG202" i="7"/>
  <c r="UG274" i="7" s="1"/>
  <c r="TW202" i="7"/>
  <c r="TW274" i="7" s="1"/>
  <c r="TR202" i="7"/>
  <c r="TR274" i="7" s="1"/>
  <c r="TN202" i="7"/>
  <c r="TN274" i="7" s="1"/>
  <c r="TJ202" i="7"/>
  <c r="TJ274" i="7" s="1"/>
  <c r="SS202" i="7"/>
  <c r="SS274" i="7" s="1"/>
  <c r="SO202" i="7"/>
  <c r="SO274" i="7" s="1"/>
  <c r="SI202" i="7"/>
  <c r="SI274" i="7" s="1"/>
  <c r="SC202" i="7"/>
  <c r="SC274" i="7" s="1"/>
  <c r="RW202" i="7"/>
  <c r="RW274" i="7" s="1"/>
  <c r="RM202" i="7"/>
  <c r="RM274" i="7" s="1"/>
  <c r="RI202" i="7"/>
  <c r="RI274" i="7" s="1"/>
  <c r="QY202" i="7"/>
  <c r="QY274" i="7" s="1"/>
  <c r="QR202" i="7"/>
  <c r="QR274" i="7" s="1"/>
  <c r="QK202" i="7"/>
  <c r="QK274" i="7" s="1"/>
  <c r="QA202" i="7"/>
  <c r="QA274" i="7" s="1"/>
  <c r="PM202" i="7"/>
  <c r="PM274" i="7" s="1"/>
  <c r="OW202" i="7"/>
  <c r="OW274" i="7" s="1"/>
  <c r="OS202" i="7"/>
  <c r="OS274" i="7" s="1"/>
  <c r="OI202" i="7"/>
  <c r="OI274" i="7" s="1"/>
  <c r="OE202" i="7"/>
  <c r="OE274" i="7" s="1"/>
  <c r="OA202" i="7"/>
  <c r="OA274" i="7" s="1"/>
  <c r="NM202" i="7"/>
  <c r="NM274" i="7" s="1"/>
  <c r="NE202" i="7"/>
  <c r="NE274" i="7" s="1"/>
  <c r="NA202" i="7"/>
  <c r="NA274" i="7" s="1"/>
  <c r="MT202" i="7"/>
  <c r="MT274" i="7" s="1"/>
  <c r="MG202" i="7"/>
  <c r="MG274" i="7" s="1"/>
  <c r="MC202" i="7"/>
  <c r="MC274" i="7" s="1"/>
  <c r="LY202" i="7"/>
  <c r="LY274" i="7" s="1"/>
  <c r="LU202" i="7"/>
  <c r="LU274" i="7" s="1"/>
  <c r="LQ202" i="7"/>
  <c r="LQ274" i="7" s="1"/>
  <c r="LM202" i="7"/>
  <c r="LM274" i="7" s="1"/>
  <c r="LI202" i="7"/>
  <c r="LI274" i="7" s="1"/>
  <c r="LC202" i="7"/>
  <c r="LC274" i="7" s="1"/>
  <c r="KY202" i="7"/>
  <c r="KY274" i="7" s="1"/>
  <c r="KO202" i="7"/>
  <c r="KO274" i="7" s="1"/>
  <c r="KI202" i="7"/>
  <c r="KI274" i="7" s="1"/>
  <c r="JP202" i="7"/>
  <c r="JP274" i="7" s="1"/>
  <c r="JA202" i="7"/>
  <c r="JA274" i="7" s="1"/>
  <c r="IU202" i="7"/>
  <c r="IU274" i="7" s="1"/>
  <c r="IQ202" i="7"/>
  <c r="IQ274" i="7" s="1"/>
  <c r="IJ202" i="7"/>
  <c r="IJ274" i="7" s="1"/>
  <c r="IF202" i="7"/>
  <c r="IF274" i="7" s="1"/>
  <c r="IB202" i="7"/>
  <c r="IB274" i="7" s="1"/>
  <c r="HD202" i="7"/>
  <c r="HD274" i="7" s="1"/>
  <c r="HL202" i="7"/>
  <c r="HL274" i="7" s="1"/>
  <c r="GU202" i="7"/>
  <c r="GU274" i="7" s="1"/>
  <c r="GO202" i="7"/>
  <c r="GO274" i="7" s="1"/>
  <c r="GI202" i="7"/>
  <c r="GI274" i="7" s="1"/>
  <c r="GE202" i="7"/>
  <c r="GE274" i="7" s="1"/>
  <c r="GA202" i="7"/>
  <c r="GA274" i="7" s="1"/>
  <c r="FW202" i="7"/>
  <c r="FW274" i="7" s="1"/>
  <c r="FS202" i="7"/>
  <c r="FS274" i="7" s="1"/>
  <c r="FK202" i="7"/>
  <c r="FK274" i="7" s="1"/>
  <c r="FG202" i="7"/>
  <c r="FG274" i="7" s="1"/>
  <c r="FA202" i="7"/>
  <c r="FA274" i="7" s="1"/>
  <c r="EW202" i="7"/>
  <c r="EW274" i="7" s="1"/>
  <c r="ES202" i="7"/>
  <c r="ES274" i="7" s="1"/>
  <c r="EO202" i="7"/>
  <c r="EO274" i="7" s="1"/>
  <c r="EK202" i="7"/>
  <c r="EK274" i="7" s="1"/>
  <c r="EG202" i="7"/>
  <c r="EG274" i="7" s="1"/>
  <c r="EC202" i="7"/>
  <c r="EC274" i="7" s="1"/>
  <c r="DY202" i="7"/>
  <c r="DY274" i="7" s="1"/>
  <c r="DU202" i="7"/>
  <c r="DU274" i="7" s="1"/>
  <c r="DQ202" i="7"/>
  <c r="DQ274" i="7" s="1"/>
  <c r="DM202" i="7"/>
  <c r="DM274" i="7" s="1"/>
  <c r="DI202" i="7"/>
  <c r="DI274" i="7" s="1"/>
  <c r="DE202" i="7"/>
  <c r="DE274" i="7" s="1"/>
  <c r="DF202" i="7"/>
  <c r="DF274" i="7" s="1"/>
  <c r="CX202" i="7"/>
  <c r="CX274" i="7" s="1"/>
  <c r="CT202" i="7"/>
  <c r="CT274" i="7" s="1"/>
  <c r="HR202" i="7"/>
  <c r="HR274" i="7" s="1"/>
  <c r="CO202" i="7"/>
  <c r="CO274" i="7" s="1"/>
  <c r="CK202" i="7"/>
  <c r="CK274" i="7" s="1"/>
  <c r="CG202" i="7"/>
  <c r="CG274" i="7" s="1"/>
  <c r="CC202" i="7"/>
  <c r="CC274" i="7" s="1"/>
  <c r="BV202" i="7"/>
  <c r="BV274" i="7" s="1"/>
  <c r="BR202" i="7"/>
  <c r="BR274" i="7" s="1"/>
  <c r="BN202" i="7"/>
  <c r="BN274" i="7" s="1"/>
  <c r="BJ202" i="7"/>
  <c r="BJ274" i="7" s="1"/>
  <c r="BF202" i="7"/>
  <c r="BF274" i="7" s="1"/>
  <c r="AU202" i="7"/>
  <c r="AU274" i="7" s="1"/>
  <c r="AQ202" i="7"/>
  <c r="AQ274" i="7" s="1"/>
  <c r="AL202" i="7"/>
  <c r="AL274" i="7" s="1"/>
  <c r="AG202" i="7"/>
  <c r="AG274" i="7" s="1"/>
  <c r="AC202" i="7"/>
  <c r="AC274" i="7" s="1"/>
  <c r="V202" i="7"/>
  <c r="V274" i="7" s="1"/>
  <c r="R202" i="7"/>
  <c r="R274" i="7" s="1"/>
  <c r="N202" i="7"/>
  <c r="N274" i="7" s="1"/>
  <c r="J202" i="7"/>
  <c r="J274" i="7" s="1"/>
  <c r="F202" i="7"/>
  <c r="F274" i="7" s="1"/>
  <c r="DH202" i="7"/>
  <c r="DH274" i="7" s="1"/>
  <c r="DB202" i="7"/>
  <c r="DB274" i="7" s="1"/>
  <c r="CW202" i="7"/>
  <c r="CW274" i="7" s="1"/>
  <c r="CS202" i="7"/>
  <c r="CS274" i="7" s="1"/>
  <c r="HQ202" i="7"/>
  <c r="HQ274" i="7" s="1"/>
  <c r="CN202" i="7"/>
  <c r="CN274" i="7" s="1"/>
  <c r="CJ202" i="7"/>
  <c r="CJ274" i="7" s="1"/>
  <c r="CF202" i="7"/>
  <c r="CF274" i="7" s="1"/>
  <c r="BY202" i="7"/>
  <c r="BY274" i="7" s="1"/>
  <c r="BU202" i="7"/>
  <c r="BU274" i="7" s="1"/>
  <c r="BO202" i="7"/>
  <c r="BO274" i="7" s="1"/>
  <c r="BK202" i="7"/>
  <c r="BK274" i="7" s="1"/>
  <c r="BG202" i="7"/>
  <c r="BG274" i="7" s="1"/>
  <c r="AR202" i="7"/>
  <c r="AR274" i="7" s="1"/>
  <c r="AM202" i="7"/>
  <c r="AM274" i="7" s="1"/>
  <c r="AI202" i="7"/>
  <c r="AI274" i="7" s="1"/>
  <c r="AD202" i="7"/>
  <c r="AD274" i="7" s="1"/>
  <c r="Y202" i="7"/>
  <c r="Y274" i="7" s="1"/>
  <c r="U202" i="7"/>
  <c r="U274" i="7" s="1"/>
  <c r="Q202" i="7"/>
  <c r="Q274" i="7" s="1"/>
  <c r="M202" i="7"/>
  <c r="M274" i="7" s="1"/>
  <c r="I202" i="7"/>
  <c r="I274" i="7" s="1"/>
  <c r="D202" i="7"/>
  <c r="D274" i="7" s="1"/>
  <c r="JY202" i="7"/>
  <c r="JY274" i="7" s="1"/>
  <c r="UA202" i="7"/>
  <c r="UA274" i="7" s="1"/>
  <c r="RF202" i="7"/>
  <c r="RF274" i="7" s="1"/>
  <c r="TT202" i="7"/>
  <c r="TT274" i="7" s="1"/>
  <c r="OM202" i="7"/>
  <c r="OM274" i="7" s="1"/>
  <c r="NP202" i="7"/>
  <c r="NP274" i="7" s="1"/>
  <c r="QG202" i="7"/>
  <c r="QG274" i="7" s="1"/>
  <c r="PH202" i="7"/>
  <c r="PH274" i="7" s="1"/>
  <c r="MH202" i="7"/>
  <c r="MH274" i="7" s="1"/>
  <c r="TV202" i="7"/>
  <c r="TV274" i="7" s="1"/>
  <c r="TK202" i="7"/>
  <c r="TK274" i="7" s="1"/>
  <c r="SN202" i="7"/>
  <c r="SN274" i="7" s="1"/>
  <c r="RV202" i="7"/>
  <c r="RV274" i="7" s="1"/>
  <c r="RJ202" i="7"/>
  <c r="RJ274" i="7" s="1"/>
  <c r="QS202" i="7"/>
  <c r="QS274" i="7" s="1"/>
  <c r="OZ202" i="7"/>
  <c r="OZ274" i="7" s="1"/>
  <c r="OJ202" i="7"/>
  <c r="OJ274" i="7" s="1"/>
  <c r="OB202" i="7"/>
  <c r="OB274" i="7" s="1"/>
  <c r="ND202" i="7"/>
  <c r="ND274" i="7" s="1"/>
  <c r="MS202" i="7"/>
  <c r="MS274" i="7" s="1"/>
  <c r="MB202" i="7"/>
  <c r="MB274" i="7" s="1"/>
  <c r="LT202" i="7"/>
  <c r="LT274" i="7" s="1"/>
  <c r="LL202" i="7"/>
  <c r="LL274" i="7" s="1"/>
  <c r="LD202" i="7"/>
  <c r="LD274" i="7" s="1"/>
  <c r="KV202" i="7"/>
  <c r="KV274" i="7" s="1"/>
  <c r="JQ202" i="7"/>
  <c r="JQ274" i="7" s="1"/>
  <c r="IX202" i="7"/>
  <c r="IX274" i="7" s="1"/>
  <c r="IN202" i="7"/>
  <c r="IN274" i="7" s="1"/>
  <c r="IA202" i="7"/>
  <c r="IA274" i="7" s="1"/>
  <c r="HK202" i="7"/>
  <c r="HK274" i="7" s="1"/>
  <c r="HI274" i="7" s="1"/>
  <c r="GP202" i="7"/>
  <c r="GP274" i="7" s="1"/>
  <c r="GH202" i="7"/>
  <c r="GH274" i="7" s="1"/>
  <c r="FV202" i="7"/>
  <c r="FV274" i="7" s="1"/>
  <c r="FJ202" i="7"/>
  <c r="FJ274" i="7" s="1"/>
  <c r="EZ202" i="7"/>
  <c r="EZ274" i="7" s="1"/>
  <c r="EP202" i="7"/>
  <c r="EP274" i="7" s="1"/>
  <c r="EH202" i="7"/>
  <c r="EH274" i="7" s="1"/>
  <c r="DV202" i="7"/>
  <c r="DV274" i="7" s="1"/>
  <c r="DN202" i="7"/>
  <c r="DN274" i="7" s="1"/>
  <c r="TU202" i="7"/>
  <c r="TU274" i="7" s="1"/>
  <c r="TL202" i="7"/>
  <c r="TL274" i="7" s="1"/>
  <c r="SQ202" i="7"/>
  <c r="SQ274" i="7" s="1"/>
  <c r="SG202" i="7"/>
  <c r="SG274" i="7" s="1"/>
  <c r="RO202" i="7"/>
  <c r="RO274" i="7" s="1"/>
  <c r="RC202" i="7"/>
  <c r="RC274" i="7" s="1"/>
  <c r="QP202" i="7"/>
  <c r="QP274" i="7" s="1"/>
  <c r="PU202" i="7"/>
  <c r="PU274" i="7" s="1"/>
  <c r="OU202" i="7"/>
  <c r="OU274" i="7" s="1"/>
  <c r="OG202" i="7"/>
  <c r="OG274" i="7" s="1"/>
  <c r="NU202" i="7"/>
  <c r="NU274" i="7" s="1"/>
  <c r="NC202" i="7"/>
  <c r="NC274" i="7" s="1"/>
  <c r="MR202" i="7"/>
  <c r="MR274" i="7" s="1"/>
  <c r="MA202" i="7"/>
  <c r="MA274" i="7" s="1"/>
  <c r="LS202" i="7"/>
  <c r="LS274" i="7" s="1"/>
  <c r="LK202" i="7"/>
  <c r="LK274" i="7" s="1"/>
  <c r="LA202" i="7"/>
  <c r="LA274" i="7" s="1"/>
  <c r="KM202" i="7"/>
  <c r="KM274" i="7" s="1"/>
  <c r="JN202" i="7"/>
  <c r="JN274" i="7" s="1"/>
  <c r="IS202" i="7"/>
  <c r="IS274" i="7" s="1"/>
  <c r="IH202" i="7"/>
  <c r="IH274" i="7" s="1"/>
  <c r="HZ202" i="7"/>
  <c r="HZ274" i="7" s="1"/>
  <c r="HJ202" i="7"/>
  <c r="HJ274" i="7" s="1"/>
  <c r="HH274" i="7" s="1"/>
  <c r="GM202" i="7"/>
  <c r="GM274" i="7" s="1"/>
  <c r="GC202" i="7"/>
  <c r="GC274" i="7" s="1"/>
  <c r="FU202" i="7"/>
  <c r="FU274" i="7" s="1"/>
  <c r="FI202" i="7"/>
  <c r="FI274" i="7" s="1"/>
  <c r="EY202" i="7"/>
  <c r="EY274" i="7" s="1"/>
  <c r="EQ202" i="7"/>
  <c r="EQ274" i="7" s="1"/>
  <c r="EI202" i="7"/>
  <c r="EI274" i="7" s="1"/>
  <c r="EA202" i="7"/>
  <c r="EA274" i="7" s="1"/>
  <c r="DS202" i="7"/>
  <c r="DS274" i="7" s="1"/>
  <c r="DK202" i="7"/>
  <c r="DK274" i="7" s="1"/>
  <c r="DA202" i="7"/>
  <c r="DA274" i="7" s="1"/>
  <c r="CV202" i="7"/>
  <c r="CV274" i="7" s="1"/>
  <c r="HP202" i="7"/>
  <c r="HP274" i="7" s="1"/>
  <c r="CI202" i="7"/>
  <c r="CI274" i="7" s="1"/>
  <c r="BX202" i="7"/>
  <c r="BX274" i="7" s="1"/>
  <c r="BP202" i="7"/>
  <c r="BP274" i="7" s="1"/>
  <c r="BH202" i="7"/>
  <c r="BH274" i="7" s="1"/>
  <c r="AS202" i="7"/>
  <c r="AS274" i="7" s="1"/>
  <c r="AJ202" i="7"/>
  <c r="AJ274" i="7" s="1"/>
  <c r="X202" i="7"/>
  <c r="X274" i="7" s="1"/>
  <c r="P202" i="7"/>
  <c r="P274" i="7" s="1"/>
  <c r="H202" i="7"/>
  <c r="H274" i="7" s="1"/>
  <c r="DD202" i="7"/>
  <c r="DD274" i="7" s="1"/>
  <c r="J1" i="38"/>
  <c r="K202" i="7"/>
  <c r="K274" i="7" s="1"/>
  <c r="S202" i="7"/>
  <c r="S274" i="7" s="1"/>
  <c r="AB202" i="7"/>
  <c r="AB274" i="7" s="1"/>
  <c r="AK202" i="7"/>
  <c r="AK274" i="7" s="1"/>
  <c r="AT202" i="7"/>
  <c r="AT274" i="7" s="1"/>
  <c r="BI202" i="7"/>
  <c r="BI274" i="7" s="1"/>
  <c r="BS202" i="7"/>
  <c r="BS274" i="7" s="1"/>
  <c r="CD202" i="7"/>
  <c r="CD274" i="7" s="1"/>
  <c r="CL202" i="7"/>
  <c r="CL274" i="7" s="1"/>
  <c r="HS202" i="7"/>
  <c r="HS274" i="7" s="1"/>
  <c r="CY202" i="7"/>
  <c r="CY274" i="7" s="1"/>
  <c r="L202" i="7"/>
  <c r="L274" i="7" s="1"/>
  <c r="AE202" i="7"/>
  <c r="AE274" i="7" s="1"/>
  <c r="BD202" i="7"/>
  <c r="BD274" i="7" s="1"/>
  <c r="BT202" i="7"/>
  <c r="BT274" i="7" s="1"/>
  <c r="CM202" i="7"/>
  <c r="CM274" i="7" s="1"/>
  <c r="CZ202" i="7"/>
  <c r="CZ274" i="7" s="1"/>
  <c r="DO202" i="7"/>
  <c r="DO274" i="7" s="1"/>
  <c r="EE202" i="7"/>
  <c r="EE274" i="7" s="1"/>
  <c r="EU202" i="7"/>
  <c r="EU274" i="7" s="1"/>
  <c r="FO202" i="7"/>
  <c r="FO274" i="7" s="1"/>
  <c r="GG202" i="7"/>
  <c r="GG274" i="7" s="1"/>
  <c r="HB202" i="7"/>
  <c r="HB274" i="7" s="1"/>
  <c r="IO202" i="7"/>
  <c r="IO274" i="7" s="1"/>
  <c r="JR202" i="7"/>
  <c r="JR274" i="7" s="1"/>
  <c r="LE202" i="7"/>
  <c r="LE274" i="7" s="1"/>
  <c r="LW202" i="7"/>
  <c r="LW274" i="7" s="1"/>
  <c r="MV202" i="7"/>
  <c r="MV274" i="7" s="1"/>
  <c r="OC202" i="7"/>
  <c r="OC274" i="7" s="1"/>
  <c r="OY202" i="7"/>
  <c r="OY274" i="7" s="1"/>
  <c r="QW202" i="7"/>
  <c r="QW274" i="7" s="1"/>
  <c r="RY202" i="7"/>
  <c r="RY274" i="7" s="1"/>
  <c r="SW202" i="7"/>
  <c r="SW274" i="7" s="1"/>
  <c r="TY202" i="7"/>
  <c r="TY274" i="7" s="1"/>
  <c r="ED202" i="7"/>
  <c r="ED274" i="7" s="1"/>
  <c r="ET202" i="7"/>
  <c r="ET274" i="7" s="1"/>
  <c r="FR202" i="7"/>
  <c r="FR274" i="7" s="1"/>
  <c r="GL202" i="7"/>
  <c r="GL274" i="7" s="1"/>
  <c r="HC202" i="7"/>
  <c r="HC274" i="7" s="1"/>
  <c r="IT202" i="7"/>
  <c r="IT274" i="7" s="1"/>
  <c r="KP202" i="7"/>
  <c r="KP274" i="7" s="1"/>
  <c r="LH202" i="7"/>
  <c r="LH274" i="7" s="1"/>
  <c r="LX202" i="7"/>
  <c r="LX274" i="7" s="1"/>
  <c r="MZ202" i="7"/>
  <c r="MZ274" i="7" s="1"/>
  <c r="OF202" i="7"/>
  <c r="OF274" i="7" s="1"/>
  <c r="QO202" i="7"/>
  <c r="QO274" i="7" s="1"/>
  <c r="RN202" i="7"/>
  <c r="RN274" i="7" s="1"/>
  <c r="SR202" i="7"/>
  <c r="SR274" i="7" s="1"/>
  <c r="IR202" i="7"/>
  <c r="IR274" i="7" s="1"/>
  <c r="KL202" i="7"/>
  <c r="KL274" i="7" s="1"/>
  <c r="GW202" i="7"/>
  <c r="GW274" i="7" s="1"/>
  <c r="OL202" i="7"/>
  <c r="OL274" i="7" s="1"/>
  <c r="JZ202" i="7"/>
  <c r="JZ274" i="7" s="1"/>
  <c r="JA235" i="7"/>
  <c r="JC235" i="7"/>
  <c r="JB235" i="7"/>
  <c r="QO5" i="7"/>
  <c r="QO207" i="7" s="1"/>
  <c r="AI29" i="7"/>
  <c r="MS41" i="7"/>
  <c r="AI53" i="7"/>
  <c r="AI56" i="7"/>
  <c r="C56" i="7" s="1"/>
  <c r="UG56" i="7" s="1"/>
  <c r="MS65" i="7"/>
  <c r="MS224" i="7" s="1"/>
  <c r="AI68" i="7"/>
  <c r="C68" i="7" s="1"/>
  <c r="UG68" i="7" s="1"/>
  <c r="C70" i="7"/>
  <c r="UG70" i="7" s="1"/>
  <c r="C72" i="7"/>
  <c r="UG72" i="7" s="1"/>
  <c r="C74" i="7"/>
  <c r="UG74" i="7" s="1"/>
  <c r="MS5" i="7"/>
  <c r="MS219" i="7" s="1"/>
  <c r="AI14" i="7"/>
  <c r="C14" i="7" s="1"/>
  <c r="UG14" i="7" s="1"/>
  <c r="AI16" i="7"/>
  <c r="AI18" i="7"/>
  <c r="C18" i="7" s="1"/>
  <c r="UG18" i="7" s="1"/>
  <c r="AI20" i="7"/>
  <c r="C20" i="7" s="1"/>
  <c r="UG20" i="7" s="1"/>
  <c r="AI22" i="7"/>
  <c r="C22" i="7" s="1"/>
  <c r="UG22" i="7" s="1"/>
  <c r="AI24" i="7"/>
  <c r="C24" i="7" s="1"/>
  <c r="UG24" i="7" s="1"/>
  <c r="AI27" i="7"/>
  <c r="C27" i="7" s="1"/>
  <c r="UG27" i="7" s="1"/>
  <c r="AI38" i="7"/>
  <c r="C38" i="7" s="1"/>
  <c r="UG38" i="7" s="1"/>
  <c r="AI41" i="7"/>
  <c r="AI42" i="7"/>
  <c r="C42" i="7" s="1"/>
  <c r="UG42" i="7" s="1"/>
  <c r="AI44" i="7"/>
  <c r="C44" i="7" s="1"/>
  <c r="UG44" i="7" s="1"/>
  <c r="AI47" i="7"/>
  <c r="C47" i="7" s="1"/>
  <c r="UG47" i="7" s="1"/>
  <c r="MS53" i="7"/>
  <c r="MS223" i="7" s="1"/>
  <c r="AI62" i="7"/>
  <c r="C62" i="7" s="1"/>
  <c r="UG62" i="7" s="1"/>
  <c r="AI65" i="7"/>
  <c r="QO65" i="7"/>
  <c r="QO224" i="7" s="1"/>
  <c r="UI87" i="7"/>
  <c r="UI79" i="7"/>
  <c r="UI83" i="7"/>
  <c r="UI85" i="7"/>
  <c r="AI28" i="7"/>
  <c r="AI304" i="7" s="1"/>
  <c r="AI32" i="7"/>
  <c r="C32" i="7" s="1"/>
  <c r="UG32" i="7" s="1"/>
  <c r="AI52" i="7"/>
  <c r="AI306" i="7" s="1"/>
  <c r="AI64" i="7"/>
  <c r="AI40" i="7"/>
  <c r="AI9" i="7"/>
  <c r="C9" i="7" s="1"/>
  <c r="UG9" i="7" s="1"/>
  <c r="AI12" i="7"/>
  <c r="C12" i="7" s="1"/>
  <c r="UG12" i="7" s="1"/>
  <c r="AI13" i="7"/>
  <c r="C13" i="7" s="1"/>
  <c r="UG13" i="7" s="1"/>
  <c r="AI21" i="7"/>
  <c r="C21" i="7" s="1"/>
  <c r="UG21" i="7" s="1"/>
  <c r="AI31" i="7"/>
  <c r="C31" i="7" s="1"/>
  <c r="UG31" i="7" s="1"/>
  <c r="AI43" i="7"/>
  <c r="C43" i="7" s="1"/>
  <c r="UG43" i="7" s="1"/>
  <c r="AI55" i="7"/>
  <c r="C55" i="7" s="1"/>
  <c r="UG55" i="7" s="1"/>
  <c r="FN218" i="7"/>
  <c r="RZ218" i="7"/>
  <c r="EX218" i="7"/>
  <c r="QJ218" i="7"/>
  <c r="NV218" i="7"/>
  <c r="QD218" i="7"/>
  <c r="GS218" i="7"/>
  <c r="ON218" i="7"/>
  <c r="PI218" i="7"/>
  <c r="SM218" i="7"/>
  <c r="NR218" i="7"/>
  <c r="PG218" i="7"/>
  <c r="FD218" i="7"/>
  <c r="GK218" i="7"/>
  <c r="DL218" i="7"/>
  <c r="OX218" i="7"/>
  <c r="GV218" i="7"/>
  <c r="RS218" i="7"/>
  <c r="JG218" i="7"/>
  <c r="EB218" i="7"/>
  <c r="MS23" i="7"/>
  <c r="PT218" i="7"/>
  <c r="MS28" i="7"/>
  <c r="MS304" i="7" s="1"/>
  <c r="MS52" i="7"/>
  <c r="UI86" i="7"/>
  <c r="UI84" i="7"/>
  <c r="UI82" i="7"/>
  <c r="UI80" i="7"/>
  <c r="UI78" i="7"/>
  <c r="AI25" i="7"/>
  <c r="QO28" i="7"/>
  <c r="QO304" i="7" s="1"/>
  <c r="AI34" i="7"/>
  <c r="C34" i="7" s="1"/>
  <c r="UG34" i="7" s="1"/>
  <c r="AI46" i="7"/>
  <c r="C46" i="7" s="1"/>
  <c r="UG46" i="7" s="1"/>
  <c r="AI58" i="7"/>
  <c r="C58" i="7" s="1"/>
  <c r="UG58" i="7" s="1"/>
  <c r="QO64" i="7"/>
  <c r="QO307" i="7" s="1"/>
  <c r="QB218" i="7"/>
  <c r="GF218" i="7"/>
  <c r="SD218" i="7"/>
  <c r="PY218" i="7"/>
  <c r="JS218" i="7"/>
  <c r="PR218" i="7"/>
  <c r="KJ218" i="7"/>
  <c r="DZ218" i="7"/>
  <c r="II218" i="7"/>
  <c r="JF218" i="7"/>
  <c r="JW218" i="7"/>
  <c r="KE218" i="7"/>
  <c r="KW218" i="7"/>
  <c r="PC218" i="7"/>
  <c r="PV218" i="7"/>
  <c r="PZ218" i="7"/>
  <c r="RU218" i="7"/>
  <c r="IZ218" i="7"/>
  <c r="KA218" i="7"/>
  <c r="NX218" i="7"/>
  <c r="NO218" i="7"/>
  <c r="PL218" i="7"/>
  <c r="TO218" i="7"/>
  <c r="UI121" i="7"/>
  <c r="UI113" i="7"/>
  <c r="OL236" i="7"/>
  <c r="OK236" i="7" s="1"/>
  <c r="UI123" i="7"/>
  <c r="UI119" i="7"/>
  <c r="UI115" i="7"/>
  <c r="UI117" i="7"/>
  <c r="FQ218" i="7"/>
  <c r="GY218" i="7"/>
  <c r="JD218" i="7"/>
  <c r="JH218" i="7"/>
  <c r="JU218" i="7"/>
  <c r="KC218" i="7"/>
  <c r="KG218" i="7"/>
  <c r="KR218" i="7"/>
  <c r="NZ218" i="7"/>
  <c r="OR218" i="7"/>
  <c r="PE218" i="7"/>
  <c r="DC218" i="7"/>
  <c r="FL218" i="7"/>
  <c r="JI218" i="7"/>
  <c r="JT218" i="7"/>
  <c r="JV218" i="7"/>
  <c r="JX218" i="7"/>
  <c r="KB218" i="7"/>
  <c r="KD218" i="7"/>
  <c r="KF218" i="7"/>
  <c r="KK218" i="7"/>
  <c r="NW218" i="7"/>
  <c r="NY218" i="7"/>
  <c r="PJ218" i="7"/>
  <c r="PP218" i="7"/>
  <c r="RQ218" i="7"/>
  <c r="SA218" i="7"/>
  <c r="SF218" i="7"/>
  <c r="DJ218" i="7"/>
  <c r="FE218" i="7"/>
  <c r="FM218" i="7"/>
  <c r="PK218" i="7"/>
  <c r="PO218" i="7"/>
  <c r="PQ218" i="7"/>
  <c r="PS218" i="7"/>
  <c r="RP218" i="7"/>
  <c r="RR218" i="7"/>
  <c r="SB218" i="7"/>
  <c r="SE218" i="7"/>
  <c r="SU218" i="7"/>
  <c r="TZ218" i="7"/>
  <c r="UE218" i="7"/>
  <c r="GD218" i="7"/>
  <c r="GX218" i="7"/>
  <c r="IY218" i="7"/>
  <c r="JE218" i="7"/>
  <c r="KQ218" i="7"/>
  <c r="KU218" i="7"/>
  <c r="LG218" i="7"/>
  <c r="NS218" i="7"/>
  <c r="OQ218" i="7"/>
  <c r="PB218" i="7"/>
  <c r="PD218" i="7"/>
  <c r="PF218" i="7"/>
  <c r="PW218" i="7"/>
  <c r="RX218" i="7"/>
  <c r="UI112" i="7"/>
  <c r="UI114" i="7"/>
  <c r="UI116" i="7"/>
  <c r="UI118" i="7"/>
  <c r="UI120" i="7"/>
  <c r="UI122" i="7"/>
  <c r="IC236" i="7"/>
  <c r="NN236" i="7"/>
  <c r="PA236" i="7"/>
  <c r="PT236" i="7"/>
  <c r="HX203" i="7" l="1"/>
  <c r="HX295" i="7" s="1"/>
  <c r="HY203" i="7"/>
  <c r="HY295" i="7" s="1"/>
  <c r="HW217" i="7"/>
  <c r="HX217" i="7"/>
  <c r="HY217" i="7"/>
  <c r="XFD474" i="8"/>
  <c r="XFD502" i="8" s="1"/>
  <c r="UG234" i="7"/>
  <c r="UG233" i="7"/>
  <c r="AI305" i="7"/>
  <c r="QO306" i="7"/>
  <c r="AI216" i="7"/>
  <c r="AI208" i="7"/>
  <c r="AI206" i="7"/>
  <c r="MS205" i="7"/>
  <c r="AI213" i="7"/>
  <c r="MS211" i="7"/>
  <c r="QO211" i="7"/>
  <c r="AI209" i="7"/>
  <c r="MS207" i="7"/>
  <c r="AI302" i="7"/>
  <c r="AI205" i="7"/>
  <c r="MS307" i="7"/>
  <c r="QO303" i="7"/>
  <c r="MS303" i="7"/>
  <c r="AI214" i="7"/>
  <c r="MS212" i="7"/>
  <c r="QO210" i="7"/>
  <c r="MS306" i="7"/>
  <c r="AI307" i="7"/>
  <c r="AI303" i="7"/>
  <c r="QO219" i="7"/>
  <c r="QO302" i="7"/>
  <c r="QO205" i="7"/>
  <c r="QO222" i="7"/>
  <c r="QO221" i="7"/>
  <c r="MS305" i="7"/>
  <c r="QO305" i="7"/>
  <c r="MS216" i="7"/>
  <c r="QO216" i="7"/>
  <c r="MS214" i="7"/>
  <c r="QO214" i="7"/>
  <c r="AI212" i="7"/>
  <c r="AI210" i="7"/>
  <c r="MS208" i="7"/>
  <c r="QO208" i="7"/>
  <c r="MS206" i="7"/>
  <c r="QO206" i="7"/>
  <c r="MS302" i="7"/>
  <c r="MS215" i="7"/>
  <c r="AI215" i="7"/>
  <c r="QO215" i="7"/>
  <c r="MS213" i="7"/>
  <c r="QO213" i="7"/>
  <c r="AI211" i="7"/>
  <c r="MS209" i="7"/>
  <c r="QO209" i="7"/>
  <c r="QN217" i="7"/>
  <c r="C4" i="7"/>
  <c r="C16" i="7"/>
  <c r="UF217" i="7"/>
  <c r="CA203" i="7"/>
  <c r="CA295" i="7" s="1"/>
  <c r="UF203" i="7"/>
  <c r="UF295" i="7" s="1"/>
  <c r="QN203" i="7"/>
  <c r="QN295" i="7" s="1"/>
  <c r="HI217" i="7"/>
  <c r="HH217" i="7"/>
  <c r="HI202" i="7"/>
  <c r="HH202" i="7"/>
  <c r="AV217" i="7"/>
  <c r="AW217" i="7"/>
  <c r="AX217" i="7"/>
  <c r="CA217" i="7"/>
  <c r="NL217" i="7"/>
  <c r="BC217" i="7"/>
  <c r="BA217" i="7"/>
  <c r="BB217" i="7"/>
  <c r="AZ217" i="7"/>
  <c r="AY217" i="7"/>
  <c r="IK203" i="7"/>
  <c r="IK295" i="7" s="1"/>
  <c r="AY203" i="7"/>
  <c r="AY295" i="7" s="1"/>
  <c r="AZ203" i="7"/>
  <c r="AZ295" i="7" s="1"/>
  <c r="BA203" i="7"/>
  <c r="BA295" i="7" s="1"/>
  <c r="BB203" i="7"/>
  <c r="BB295" i="7" s="1"/>
  <c r="BC203" i="7"/>
  <c r="BC295" i="7" s="1"/>
  <c r="NL203" i="7"/>
  <c r="NL295" i="7" s="1"/>
  <c r="SV217" i="7"/>
  <c r="IK217" i="7"/>
  <c r="AI221" i="7"/>
  <c r="TC203" i="7"/>
  <c r="TC295" i="7" s="1"/>
  <c r="MP203" i="7"/>
  <c r="MP295" i="7" s="1"/>
  <c r="CQ203" i="7"/>
  <c r="CQ295" i="7" s="1"/>
  <c r="CR203" i="7"/>
  <c r="CR295" i="7" s="1"/>
  <c r="TG203" i="7"/>
  <c r="TG295" i="7" s="1"/>
  <c r="TF203" i="7"/>
  <c r="TF295" i="7" s="1"/>
  <c r="HW203" i="7"/>
  <c r="HW295" i="7" s="1"/>
  <c r="MS222" i="7"/>
  <c r="QO220" i="7"/>
  <c r="QO223" i="7"/>
  <c r="MP217" i="7"/>
  <c r="TF217" i="7"/>
  <c r="CQ217" i="7"/>
  <c r="CR217" i="7"/>
  <c r="TC217" i="7"/>
  <c r="TG217" i="7"/>
  <c r="MS220" i="7"/>
  <c r="SY203" i="7"/>
  <c r="SY295" i="7" s="1"/>
  <c r="SX203" i="7"/>
  <c r="SX295" i="7" s="1"/>
  <c r="TE203" i="7"/>
  <c r="TE295" i="7" s="1"/>
  <c r="SZ203" i="7"/>
  <c r="SZ295" i="7" s="1"/>
  <c r="TD203" i="7"/>
  <c r="TD295" i="7" s="1"/>
  <c r="TB203" i="7"/>
  <c r="TB295" i="7" s="1"/>
  <c r="TA203" i="7"/>
  <c r="TA295" i="7" s="1"/>
  <c r="HU203" i="7"/>
  <c r="HU295" i="7" s="1"/>
  <c r="HV203" i="7"/>
  <c r="HV295" i="7" s="1"/>
  <c r="TD217" i="7"/>
  <c r="SZ217" i="7"/>
  <c r="TB217" i="7"/>
  <c r="TA217" i="7"/>
  <c r="SX217" i="7"/>
  <c r="TE217" i="7"/>
  <c r="SY217" i="7"/>
  <c r="HU217" i="7"/>
  <c r="HV217" i="7"/>
  <c r="HM203" i="7"/>
  <c r="HM295" i="7" s="1"/>
  <c r="HN203" i="7"/>
  <c r="HN295" i="7" s="1"/>
  <c r="HO203" i="7"/>
  <c r="HO295" i="7" s="1"/>
  <c r="AI222" i="7"/>
  <c r="AI223" i="7"/>
  <c r="AI224" i="7"/>
  <c r="HN217" i="7"/>
  <c r="HM217" i="7"/>
  <c r="HO217" i="7"/>
  <c r="JL217" i="7"/>
  <c r="JJ217" i="7"/>
  <c r="JK217" i="7"/>
  <c r="JL203" i="7"/>
  <c r="JL295" i="7" s="1"/>
  <c r="JK203" i="7"/>
  <c r="JK295" i="7" s="1"/>
  <c r="JJ203" i="7"/>
  <c r="JJ295" i="7" s="1"/>
  <c r="AI219" i="7"/>
  <c r="AI220" i="7"/>
  <c r="CB203" i="7"/>
  <c r="CB295" i="7" s="1"/>
  <c r="QJ203" i="7"/>
  <c r="QJ295" i="7" s="1"/>
  <c r="QD203" i="7"/>
  <c r="QD295" i="7" s="1"/>
  <c r="AB3" i="38"/>
  <c r="K5" i="47"/>
  <c r="K6" i="47" s="1"/>
  <c r="JM236" i="7"/>
  <c r="OO236" i="7"/>
  <c r="OJ236" i="7" s="1"/>
  <c r="JP236" i="7"/>
  <c r="C230" i="7"/>
  <c r="QQ236" i="7"/>
  <c r="OF236" i="7"/>
  <c r="NA236" i="7"/>
  <c r="TM236" i="7"/>
  <c r="IQ236" i="7"/>
  <c r="GI236" i="7"/>
  <c r="PM236" i="7"/>
  <c r="OZ236" i="7" s="1"/>
  <c r="FJ236" i="7"/>
  <c r="NT236" i="7"/>
  <c r="G98" i="47"/>
  <c r="D91" i="47"/>
  <c r="TH217" i="7"/>
  <c r="TH203" i="7"/>
  <c r="TH295" i="7" s="1"/>
  <c r="QU203" i="7"/>
  <c r="QU295" i="7" s="1"/>
  <c r="NK203" i="7"/>
  <c r="NK295" i="7" s="1"/>
  <c r="NI203" i="7"/>
  <c r="NI295" i="7" s="1"/>
  <c r="QV203" i="7"/>
  <c r="QV295" i="7" s="1"/>
  <c r="NJ203" i="7"/>
  <c r="NJ295" i="7" s="1"/>
  <c r="HF203" i="7"/>
  <c r="HF295" i="7" s="1"/>
  <c r="HG203" i="7"/>
  <c r="HG295" i="7" s="1"/>
  <c r="QV217" i="7"/>
  <c r="QU217" i="7"/>
  <c r="NJ217" i="7"/>
  <c r="NK217" i="7"/>
  <c r="NI217" i="7"/>
  <c r="CB217" i="7"/>
  <c r="HG217" i="7"/>
  <c r="HF217" i="7"/>
  <c r="JC217" i="7"/>
  <c r="K7" i="47"/>
  <c r="K8" i="47" s="1"/>
  <c r="K9" i="47" s="1"/>
  <c r="K10" i="47" s="1"/>
  <c r="K11" i="47" s="1"/>
  <c r="JB217" i="7"/>
  <c r="ML217" i="7"/>
  <c r="MN217" i="7"/>
  <c r="MO217" i="7"/>
  <c r="MM217" i="7"/>
  <c r="MO203" i="7"/>
  <c r="MO295" i="7" s="1"/>
  <c r="MM203" i="7"/>
  <c r="MM295" i="7" s="1"/>
  <c r="MN203" i="7"/>
  <c r="MN295" i="7" s="1"/>
  <c r="ML203" i="7"/>
  <c r="ML295" i="7" s="1"/>
  <c r="C5" i="7"/>
  <c r="C17" i="7"/>
  <c r="NS203" i="7"/>
  <c r="NS295" i="7" s="1"/>
  <c r="QM203" i="7"/>
  <c r="QM295" i="7" s="1"/>
  <c r="QL203" i="7"/>
  <c r="QL295" i="7" s="1"/>
  <c r="UG23" i="7"/>
  <c r="QM217" i="7"/>
  <c r="QL217" i="7"/>
  <c r="GZ236" i="7"/>
  <c r="UI132" i="7"/>
  <c r="UI133" i="7"/>
  <c r="F91" i="47"/>
  <c r="F92" i="47" s="1"/>
  <c r="H98" i="47"/>
  <c r="E91" i="47"/>
  <c r="UI130" i="7"/>
  <c r="UI131" i="7"/>
  <c r="KB203" i="7"/>
  <c r="KB295" i="7" s="1"/>
  <c r="JG203" i="7"/>
  <c r="JG295" i="7" s="1"/>
  <c r="QT217" i="7"/>
  <c r="UB217" i="7"/>
  <c r="UD217" i="7"/>
  <c r="UC217" i="7"/>
  <c r="UH124" i="7"/>
  <c r="UH125" i="7" s="1"/>
  <c r="UI129" i="7"/>
  <c r="JV203" i="7"/>
  <c r="JV295" i="7" s="1"/>
  <c r="UC203" i="7"/>
  <c r="UC295" i="7" s="1"/>
  <c r="QT203" i="7"/>
  <c r="QT295" i="7" s="1"/>
  <c r="UB203" i="7"/>
  <c r="UB295" i="7" s="1"/>
  <c r="UD203" i="7"/>
  <c r="UD295" i="7" s="1"/>
  <c r="BQ203" i="7"/>
  <c r="BQ295" i="7" s="1"/>
  <c r="AH203" i="7"/>
  <c r="AH295" i="7" s="1"/>
  <c r="C91" i="47"/>
  <c r="C92" i="47" s="1"/>
  <c r="BQ217" i="7"/>
  <c r="AH217" i="7"/>
  <c r="MJ218" i="7"/>
  <c r="KY218" i="7"/>
  <c r="IO218" i="7"/>
  <c r="OW218" i="7"/>
  <c r="TI124" i="7"/>
  <c r="TJ124" i="7"/>
  <c r="IE203" i="7"/>
  <c r="IE295" i="7" s="1"/>
  <c r="MW203" i="7"/>
  <c r="MW295" i="7" s="1"/>
  <c r="MY203" i="7"/>
  <c r="MY295" i="7" s="1"/>
  <c r="Z203" i="7"/>
  <c r="Z295" i="7" s="1"/>
  <c r="MX203" i="7"/>
  <c r="MX295" i="7" s="1"/>
  <c r="AA203" i="7"/>
  <c r="AA295" i="7" s="1"/>
  <c r="MW218" i="7"/>
  <c r="MY217" i="7"/>
  <c r="MX217" i="7"/>
  <c r="K1" i="38"/>
  <c r="L1" i="38" s="1"/>
  <c r="M1" i="38" s="1"/>
  <c r="O1" i="38" s="1"/>
  <c r="P1" i="38" s="1"/>
  <c r="Q1" i="38" s="1"/>
  <c r="R1" i="38" s="1"/>
  <c r="S1" i="38" s="1"/>
  <c r="T1" i="38" s="1"/>
  <c r="U1" i="38" s="1"/>
  <c r="V1" i="38" s="1"/>
  <c r="W1" i="38" s="1"/>
  <c r="X1" i="38" s="1"/>
  <c r="JC203" i="7"/>
  <c r="JC295" i="7" s="1"/>
  <c r="KH203" i="7"/>
  <c r="KH295" i="7" s="1"/>
  <c r="RA203" i="7"/>
  <c r="RA295" i="7" s="1"/>
  <c r="RD203" i="7"/>
  <c r="RD295" i="7" s="1"/>
  <c r="RH203" i="7"/>
  <c r="RH295" i="7" s="1"/>
  <c r="RG203" i="7"/>
  <c r="RG295" i="7" s="1"/>
  <c r="OK203" i="7"/>
  <c r="OK295" i="7" s="1"/>
  <c r="TT203" i="7"/>
  <c r="TT295" i="7" s="1"/>
  <c r="PX203" i="7"/>
  <c r="PX295" i="7" s="1"/>
  <c r="NN203" i="7"/>
  <c r="NN295" i="7" s="1"/>
  <c r="OM203" i="7"/>
  <c r="OM295" i="7" s="1"/>
  <c r="GW203" i="7"/>
  <c r="GW295" i="7" s="1"/>
  <c r="QG203" i="7"/>
  <c r="QG295" i="7" s="1"/>
  <c r="QF203" i="7"/>
  <c r="QF295" i="7" s="1"/>
  <c r="PH203" i="7"/>
  <c r="PH295" i="7" s="1"/>
  <c r="MK203" i="7"/>
  <c r="MK295" i="7" s="1"/>
  <c r="MJ203" i="7"/>
  <c r="MJ295" i="7" s="1"/>
  <c r="TJ203" i="7"/>
  <c r="TJ295" i="7" s="1"/>
  <c r="IR203" i="7"/>
  <c r="IR295" i="7" s="1"/>
  <c r="TV203" i="7"/>
  <c r="TV295" i="7" s="1"/>
  <c r="TQ203" i="7"/>
  <c r="TQ295" i="7" s="1"/>
  <c r="TK203" i="7"/>
  <c r="TK295" i="7" s="1"/>
  <c r="SR203" i="7"/>
  <c r="SR295" i="7" s="1"/>
  <c r="SN203" i="7"/>
  <c r="SN295" i="7" s="1"/>
  <c r="SJ203" i="7"/>
  <c r="SJ295" i="7" s="1"/>
  <c r="RV203" i="7"/>
  <c r="RV295" i="7" s="1"/>
  <c r="RN203" i="7"/>
  <c r="RN295" i="7" s="1"/>
  <c r="RJ203" i="7"/>
  <c r="RJ295" i="7" s="1"/>
  <c r="QZ203" i="7"/>
  <c r="QZ295" i="7" s="1"/>
  <c r="QS203" i="7"/>
  <c r="QS295" i="7" s="1"/>
  <c r="QO203" i="7"/>
  <c r="QO295" i="7" s="1"/>
  <c r="OZ203" i="7"/>
  <c r="OZ295" i="7" s="1"/>
  <c r="OT203" i="7"/>
  <c r="OT295" i="7" s="1"/>
  <c r="OJ203" i="7"/>
  <c r="OJ295" i="7" s="1"/>
  <c r="JY203" i="7"/>
  <c r="JY295" i="7" s="1"/>
  <c r="RE203" i="7"/>
  <c r="RE295" i="7" s="1"/>
  <c r="NQ203" i="7"/>
  <c r="NQ295" i="7" s="1"/>
  <c r="PA203" i="7"/>
  <c r="PA295" i="7" s="1"/>
  <c r="TX203" i="7"/>
  <c r="TX295" i="7" s="1"/>
  <c r="SP203" i="7"/>
  <c r="SP295" i="7" s="1"/>
  <c r="RL203" i="7"/>
  <c r="RL295" i="7" s="1"/>
  <c r="PN203" i="7"/>
  <c r="PN295" i="7" s="1"/>
  <c r="OB203" i="7"/>
  <c r="OB295" i="7" s="1"/>
  <c r="ND203" i="7"/>
  <c r="ND295" i="7" s="1"/>
  <c r="MZ203" i="7"/>
  <c r="MZ295" i="7" s="1"/>
  <c r="MB203" i="7"/>
  <c r="MB295" i="7" s="1"/>
  <c r="LT203" i="7"/>
  <c r="LT295" i="7" s="1"/>
  <c r="LL203" i="7"/>
  <c r="LL295" i="7" s="1"/>
  <c r="LD203" i="7"/>
  <c r="LD295" i="7" s="1"/>
  <c r="KZ203" i="7"/>
  <c r="KZ295" i="7" s="1"/>
  <c r="KP203" i="7"/>
  <c r="KP295" i="7" s="1"/>
  <c r="JM203" i="7"/>
  <c r="JM295" i="7" s="1"/>
  <c r="IN203" i="7"/>
  <c r="IN295" i="7" s="1"/>
  <c r="IA203" i="7"/>
  <c r="IA295" i="7" s="1"/>
  <c r="HK203" i="7"/>
  <c r="HK295" i="7" s="1"/>
  <c r="HI295" i="7" s="1"/>
  <c r="TL203" i="7"/>
  <c r="TL295" i="7" s="1"/>
  <c r="SO203" i="7"/>
  <c r="SO295" i="7" s="1"/>
  <c r="RY203" i="7"/>
  <c r="RY295" i="7" s="1"/>
  <c r="QR203" i="7"/>
  <c r="QR295" i="7" s="1"/>
  <c r="QC203" i="7"/>
  <c r="QC295" i="7" s="1"/>
  <c r="OW203" i="7"/>
  <c r="OW295" i="7" s="1"/>
  <c r="OA203" i="7"/>
  <c r="OA295" i="7" s="1"/>
  <c r="MV203" i="7"/>
  <c r="MV295" i="7" s="1"/>
  <c r="LW203" i="7"/>
  <c r="LW295" i="7" s="1"/>
  <c r="LC203" i="7"/>
  <c r="LC295" i="7" s="1"/>
  <c r="JA203" i="7"/>
  <c r="JA295" i="7" s="1"/>
  <c r="IH203" i="7"/>
  <c r="IH295" i="7" s="1"/>
  <c r="GU203" i="7"/>
  <c r="GU295" i="7" s="1"/>
  <c r="GI203" i="7"/>
  <c r="GI295" i="7" s="1"/>
  <c r="GA203" i="7"/>
  <c r="GA295" i="7" s="1"/>
  <c r="FS203" i="7"/>
  <c r="FS295" i="7" s="1"/>
  <c r="FG203" i="7"/>
  <c r="FG295" i="7" s="1"/>
  <c r="EW203" i="7"/>
  <c r="EW295" i="7" s="1"/>
  <c r="EO203" i="7"/>
  <c r="EO295" i="7" s="1"/>
  <c r="EG203" i="7"/>
  <c r="EG295" i="7" s="1"/>
  <c r="DY203" i="7"/>
  <c r="DY295" i="7" s="1"/>
  <c r="DQ203" i="7"/>
  <c r="DQ295" i="7" s="1"/>
  <c r="DI203" i="7"/>
  <c r="DI295" i="7" s="1"/>
  <c r="CY203" i="7"/>
  <c r="CY295" i="7" s="1"/>
  <c r="HS203" i="7"/>
  <c r="HS295" i="7" s="1"/>
  <c r="CL203" i="7"/>
  <c r="CL295" i="7" s="1"/>
  <c r="CD203" i="7"/>
  <c r="CD295" i="7" s="1"/>
  <c r="BS203" i="7"/>
  <c r="BS295" i="7" s="1"/>
  <c r="UG203" i="7"/>
  <c r="UG295" i="7" s="1"/>
  <c r="TN203" i="7"/>
  <c r="TN295" i="7" s="1"/>
  <c r="RM203" i="7"/>
  <c r="RM295" i="7" s="1"/>
  <c r="OO203" i="7"/>
  <c r="OO295" i="7" s="1"/>
  <c r="NE203" i="7"/>
  <c r="NE295" i="7" s="1"/>
  <c r="MC203" i="7"/>
  <c r="MC295" i="7" s="1"/>
  <c r="LM203" i="7"/>
  <c r="LM295" i="7" s="1"/>
  <c r="KS203" i="7"/>
  <c r="KS295" i="7" s="1"/>
  <c r="JN203" i="7"/>
  <c r="JN295" i="7" s="1"/>
  <c r="IF203" i="7"/>
  <c r="IF295" i="7" s="1"/>
  <c r="HJ203" i="7"/>
  <c r="HJ295" i="7" s="1"/>
  <c r="GR203" i="7"/>
  <c r="GR295" i="7" s="1"/>
  <c r="GJ203" i="7"/>
  <c r="GJ295" i="7" s="1"/>
  <c r="FT203" i="7"/>
  <c r="FT295" i="7" s="1"/>
  <c r="FH203" i="7"/>
  <c r="FH295" i="7" s="1"/>
  <c r="EV203" i="7"/>
  <c r="EV295" i="7" s="1"/>
  <c r="EN203" i="7"/>
  <c r="EN295" i="7" s="1"/>
  <c r="EF203" i="7"/>
  <c r="EF295" i="7" s="1"/>
  <c r="DT203" i="7"/>
  <c r="DT295" i="7" s="1"/>
  <c r="DH203" i="7"/>
  <c r="DH295" i="7" s="1"/>
  <c r="CZ203" i="7"/>
  <c r="CZ295" i="7" s="1"/>
  <c r="CO203" i="7"/>
  <c r="CO295" i="7" s="1"/>
  <c r="CG203" i="7"/>
  <c r="CG295" i="7" s="1"/>
  <c r="BI203" i="7"/>
  <c r="BI295" i="7" s="1"/>
  <c r="AT203" i="7"/>
  <c r="AT295" i="7" s="1"/>
  <c r="AP203" i="7"/>
  <c r="AP295" i="7" s="1"/>
  <c r="AB203" i="7"/>
  <c r="AB295" i="7" s="1"/>
  <c r="W203" i="7"/>
  <c r="W295" i="7" s="1"/>
  <c r="K203" i="7"/>
  <c r="K295" i="7" s="1"/>
  <c r="G203" i="7"/>
  <c r="G295" i="7" s="1"/>
  <c r="HP203" i="7"/>
  <c r="HP295" i="7" s="1"/>
  <c r="BX203" i="7"/>
  <c r="BX295" i="7" s="1"/>
  <c r="BH203" i="7"/>
  <c r="BH295" i="7" s="1"/>
  <c r="AS203" i="7"/>
  <c r="AS295" i="7" s="1"/>
  <c r="AJ203" i="7"/>
  <c r="AJ295" i="7" s="1"/>
  <c r="X203" i="7"/>
  <c r="X295" i="7" s="1"/>
  <c r="P203" i="7"/>
  <c r="P295" i="7" s="1"/>
  <c r="H203" i="7"/>
  <c r="H295" i="7" s="1"/>
  <c r="ST203" i="7"/>
  <c r="ST295" i="7" s="1"/>
  <c r="JZ203" i="7"/>
  <c r="JZ295" i="7" s="1"/>
  <c r="RF203" i="7"/>
  <c r="RF295" i="7" s="1"/>
  <c r="OL203" i="7"/>
  <c r="OL295" i="7" s="1"/>
  <c r="BZ203" i="7"/>
  <c r="BZ295" i="7" s="1"/>
  <c r="QH203" i="7"/>
  <c r="QH295" i="7" s="1"/>
  <c r="QI203" i="7"/>
  <c r="QI295" i="7" s="1"/>
  <c r="KL203" i="7"/>
  <c r="KL295" i="7" s="1"/>
  <c r="MI203" i="7"/>
  <c r="MI295" i="7" s="1"/>
  <c r="IM203" i="7"/>
  <c r="IM295" i="7" s="1"/>
  <c r="TS203" i="7"/>
  <c r="TS295" i="7" s="1"/>
  <c r="SV203" i="7"/>
  <c r="SV295" i="7" s="1"/>
  <c r="SL203" i="7"/>
  <c r="SL295" i="7" s="1"/>
  <c r="RT203" i="7"/>
  <c r="RT295" i="7" s="1"/>
  <c r="RB203" i="7"/>
  <c r="RB295" i="7" s="1"/>
  <c r="QQ203" i="7"/>
  <c r="QQ295" i="7" s="1"/>
  <c r="OV203" i="7"/>
  <c r="OV295" i="7" s="1"/>
  <c r="OH203" i="7"/>
  <c r="OH295" i="7" s="1"/>
  <c r="OD203" i="7"/>
  <c r="OD295" i="7" s="1"/>
  <c r="NT203" i="7"/>
  <c r="NT295" i="7" s="1"/>
  <c r="NF203" i="7"/>
  <c r="NF295" i="7" s="1"/>
  <c r="NB203" i="7"/>
  <c r="NB295" i="7" s="1"/>
  <c r="MU203" i="7"/>
  <c r="MU295" i="7" s="1"/>
  <c r="MQ203" i="7"/>
  <c r="MQ295" i="7" s="1"/>
  <c r="MD203" i="7"/>
  <c r="MD295" i="7" s="1"/>
  <c r="LZ203" i="7"/>
  <c r="LZ295" i="7" s="1"/>
  <c r="LV203" i="7"/>
  <c r="LV295" i="7" s="1"/>
  <c r="LR203" i="7"/>
  <c r="LR295" i="7" s="1"/>
  <c r="LN203" i="7"/>
  <c r="LN295" i="7" s="1"/>
  <c r="LJ203" i="7"/>
  <c r="LJ295" i="7" s="1"/>
  <c r="LF203" i="7"/>
  <c r="LF295" i="7" s="1"/>
  <c r="LB203" i="7"/>
  <c r="LB295" i="7" s="1"/>
  <c r="KX203" i="7"/>
  <c r="KX295" i="7" s="1"/>
  <c r="KT203" i="7"/>
  <c r="KT295" i="7" s="1"/>
  <c r="KN203" i="7"/>
  <c r="KN295" i="7" s="1"/>
  <c r="JO203" i="7"/>
  <c r="JO295" i="7" s="1"/>
  <c r="JB203" i="7"/>
  <c r="JB295" i="7" s="1"/>
  <c r="IV203" i="7"/>
  <c r="IV295" i="7" s="1"/>
  <c r="IP203" i="7"/>
  <c r="IP295" i="7" s="1"/>
  <c r="IL203" i="7"/>
  <c r="IL295" i="7" s="1"/>
  <c r="IC203" i="7"/>
  <c r="IC295" i="7" s="1"/>
  <c r="HE203" i="7"/>
  <c r="HE295" i="7" s="1"/>
  <c r="HA203" i="7"/>
  <c r="HA295" i="7" s="1"/>
  <c r="GZ203" i="7"/>
  <c r="GZ295" i="7" s="1"/>
  <c r="TR203" i="7"/>
  <c r="TR295" i="7" s="1"/>
  <c r="SS203" i="7"/>
  <c r="SS295" i="7" s="1"/>
  <c r="SK203" i="7"/>
  <c r="SK295" i="7" s="1"/>
  <c r="SC203" i="7"/>
  <c r="SC295" i="7" s="1"/>
  <c r="RW203" i="7"/>
  <c r="RW295" i="7" s="1"/>
  <c r="RK203" i="7"/>
  <c r="RK295" i="7" s="1"/>
  <c r="QY203" i="7"/>
  <c r="QY295" i="7" s="1"/>
  <c r="QK203" i="7"/>
  <c r="QK295" i="7" s="1"/>
  <c r="QA203" i="7"/>
  <c r="QA295" i="7" s="1"/>
  <c r="OY203" i="7"/>
  <c r="OY295" i="7" s="1"/>
  <c r="OS203" i="7"/>
  <c r="OS295" i="7" s="1"/>
  <c r="OE203" i="7"/>
  <c r="OE295" i="7" s="1"/>
  <c r="NU203" i="7"/>
  <c r="NU295" i="7" s="1"/>
  <c r="NC203" i="7"/>
  <c r="NC295" i="7" s="1"/>
  <c r="MR203" i="7"/>
  <c r="MR295" i="7" s="1"/>
  <c r="MA203" i="7"/>
  <c r="MA295" i="7" s="1"/>
  <c r="LS203" i="7"/>
  <c r="LS295" i="7" s="1"/>
  <c r="LK203" i="7"/>
  <c r="LK295" i="7" s="1"/>
  <c r="KY203" i="7"/>
  <c r="KY295" i="7" s="1"/>
  <c r="JP203" i="7"/>
  <c r="JP295" i="7" s="1"/>
  <c r="IU203" i="7"/>
  <c r="IU295" i="7" s="1"/>
  <c r="IJ203" i="7"/>
  <c r="IJ295" i="7" s="1"/>
  <c r="IB203" i="7"/>
  <c r="IB295" i="7" s="1"/>
  <c r="HL203" i="7"/>
  <c r="HL295" i="7" s="1"/>
  <c r="GQ203" i="7"/>
  <c r="GQ295" i="7" s="1"/>
  <c r="GM203" i="7"/>
  <c r="GM295" i="7" s="1"/>
  <c r="GG203" i="7"/>
  <c r="GG295" i="7" s="1"/>
  <c r="GC203" i="7"/>
  <c r="GC295" i="7" s="1"/>
  <c r="FY203" i="7"/>
  <c r="FY295" i="7" s="1"/>
  <c r="FU203" i="7"/>
  <c r="FU295" i="7" s="1"/>
  <c r="FO203" i="7"/>
  <c r="FO295" i="7" s="1"/>
  <c r="FI203" i="7"/>
  <c r="FI295" i="7" s="1"/>
  <c r="FC203" i="7"/>
  <c r="FC295" i="7" s="1"/>
  <c r="EY203" i="7"/>
  <c r="EY295" i="7" s="1"/>
  <c r="EU203" i="7"/>
  <c r="EU295" i="7" s="1"/>
  <c r="EQ203" i="7"/>
  <c r="EQ295" i="7" s="1"/>
  <c r="EM203" i="7"/>
  <c r="EM295" i="7" s="1"/>
  <c r="EI203" i="7"/>
  <c r="EI295" i="7" s="1"/>
  <c r="EE203" i="7"/>
  <c r="EE295" i="7" s="1"/>
  <c r="EA203" i="7"/>
  <c r="EA295" i="7" s="1"/>
  <c r="DW203" i="7"/>
  <c r="DW295" i="7" s="1"/>
  <c r="DS203" i="7"/>
  <c r="DS295" i="7" s="1"/>
  <c r="DO203" i="7"/>
  <c r="DO295" i="7" s="1"/>
  <c r="DK203" i="7"/>
  <c r="DK295" i="7" s="1"/>
  <c r="DG203" i="7"/>
  <c r="DG295" i="7" s="1"/>
  <c r="DA203" i="7"/>
  <c r="DA295" i="7" s="1"/>
  <c r="CW203" i="7"/>
  <c r="CW295" i="7" s="1"/>
  <c r="CS203" i="7"/>
  <c r="CS295" i="7" s="1"/>
  <c r="HQ203" i="7"/>
  <c r="HQ295" i="7" s="1"/>
  <c r="CN203" i="7"/>
  <c r="CN295" i="7" s="1"/>
  <c r="CJ203" i="7"/>
  <c r="CJ295" i="7" s="1"/>
  <c r="CF203" i="7"/>
  <c r="CF295" i="7" s="1"/>
  <c r="BY203" i="7"/>
  <c r="BY295" i="7" s="1"/>
  <c r="BU203" i="7"/>
  <c r="BU295" i="7" s="1"/>
  <c r="BO203" i="7"/>
  <c r="BO295" i="7" s="1"/>
  <c r="BK203" i="7"/>
  <c r="BK295" i="7" s="1"/>
  <c r="TY203" i="7"/>
  <c r="TY295" i="7" s="1"/>
  <c r="TP203" i="7"/>
  <c r="TP295" i="7" s="1"/>
  <c r="SW203" i="7"/>
  <c r="SW295" i="7" s="1"/>
  <c r="SI203" i="7"/>
  <c r="SI295" i="7" s="1"/>
  <c r="RI203" i="7"/>
  <c r="RI295" i="7" s="1"/>
  <c r="QP203" i="7"/>
  <c r="QP295" i="7" s="1"/>
  <c r="OU203" i="7"/>
  <c r="OU295" i="7" s="1"/>
  <c r="OG203" i="7"/>
  <c r="OG295" i="7" s="1"/>
  <c r="NM203" i="7"/>
  <c r="NM295" i="7" s="1"/>
  <c r="NA203" i="7"/>
  <c r="NA295" i="7" s="1"/>
  <c r="MG203" i="7"/>
  <c r="MG295" i="7" s="1"/>
  <c r="LY203" i="7"/>
  <c r="LY295" i="7" s="1"/>
  <c r="LQ203" i="7"/>
  <c r="LQ295" i="7" s="1"/>
  <c r="LI203" i="7"/>
  <c r="LI295" i="7" s="1"/>
  <c r="LA203" i="7"/>
  <c r="LA295" i="7" s="1"/>
  <c r="KM203" i="7"/>
  <c r="KM295" i="7" s="1"/>
  <c r="JR203" i="7"/>
  <c r="JR295" i="7" s="1"/>
  <c r="IW203" i="7"/>
  <c r="IW295" i="7" s="1"/>
  <c r="IQ203" i="7"/>
  <c r="IQ295" i="7" s="1"/>
  <c r="ID203" i="7"/>
  <c r="ID295" i="7" s="1"/>
  <c r="HB203" i="7"/>
  <c r="HB295" i="7" s="1"/>
  <c r="GT203" i="7"/>
  <c r="GT295" i="7" s="1"/>
  <c r="GP203" i="7"/>
  <c r="GP295" i="7" s="1"/>
  <c r="GL203" i="7"/>
  <c r="GL295" i="7" s="1"/>
  <c r="GH203" i="7"/>
  <c r="GH295" i="7" s="1"/>
  <c r="FZ203" i="7"/>
  <c r="FZ295" i="7" s="1"/>
  <c r="FV203" i="7"/>
  <c r="FV295" i="7" s="1"/>
  <c r="FR203" i="7"/>
  <c r="FR295" i="7" s="1"/>
  <c r="FJ203" i="7"/>
  <c r="FJ295" i="7" s="1"/>
  <c r="FF203" i="7"/>
  <c r="FF295" i="7" s="1"/>
  <c r="EZ203" i="7"/>
  <c r="EZ295" i="7" s="1"/>
  <c r="ET203" i="7"/>
  <c r="ET295" i="7" s="1"/>
  <c r="EP203" i="7"/>
  <c r="EP295" i="7" s="1"/>
  <c r="EL203" i="7"/>
  <c r="EL295" i="7" s="1"/>
  <c r="EH203" i="7"/>
  <c r="EH295" i="7" s="1"/>
  <c r="ED203" i="7"/>
  <c r="ED295" i="7" s="1"/>
  <c r="DV203" i="7"/>
  <c r="DV295" i="7" s="1"/>
  <c r="DR203" i="7"/>
  <c r="DR295" i="7" s="1"/>
  <c r="DN203" i="7"/>
  <c r="DN295" i="7" s="1"/>
  <c r="DF203" i="7"/>
  <c r="DF295" i="7" s="1"/>
  <c r="DB203" i="7"/>
  <c r="DB295" i="7" s="1"/>
  <c r="CX203" i="7"/>
  <c r="CX295" i="7" s="1"/>
  <c r="HR203" i="7"/>
  <c r="HR295" i="7" s="1"/>
  <c r="CK203" i="7"/>
  <c r="CK295" i="7" s="1"/>
  <c r="CC203" i="7"/>
  <c r="CC295" i="7" s="1"/>
  <c r="BR203" i="7"/>
  <c r="BR295" i="7" s="1"/>
  <c r="BL203" i="7"/>
  <c r="BL295" i="7" s="1"/>
  <c r="BG203" i="7"/>
  <c r="BG295" i="7" s="1"/>
  <c r="AR203" i="7"/>
  <c r="AR295" i="7" s="1"/>
  <c r="AM203" i="7"/>
  <c r="AM295" i="7" s="1"/>
  <c r="AI203" i="7"/>
  <c r="AI295" i="7" s="1"/>
  <c r="AD203" i="7"/>
  <c r="AD295" i="7" s="1"/>
  <c r="Y203" i="7"/>
  <c r="Y295" i="7" s="1"/>
  <c r="U203" i="7"/>
  <c r="U295" i="7" s="1"/>
  <c r="Q203" i="7"/>
  <c r="Q295" i="7" s="1"/>
  <c r="M203" i="7"/>
  <c r="M295" i="7" s="1"/>
  <c r="I203" i="7"/>
  <c r="I295" i="7" s="1"/>
  <c r="D203" i="7"/>
  <c r="D295" i="7" s="1"/>
  <c r="HT203" i="7"/>
  <c r="HT295" i="7" s="1"/>
  <c r="CM203" i="7"/>
  <c r="CM295" i="7" s="1"/>
  <c r="CE203" i="7"/>
  <c r="CE295" i="7" s="1"/>
  <c r="BT203" i="7"/>
  <c r="BT295" i="7" s="1"/>
  <c r="BJ203" i="7"/>
  <c r="BJ295" i="7" s="1"/>
  <c r="BF203" i="7"/>
  <c r="BF295" i="7" s="1"/>
  <c r="AU203" i="7"/>
  <c r="AU295" i="7" s="1"/>
  <c r="AQ203" i="7"/>
  <c r="AQ295" i="7" s="1"/>
  <c r="AL203" i="7"/>
  <c r="AL295" i="7" s="1"/>
  <c r="AG203" i="7"/>
  <c r="AG295" i="7" s="1"/>
  <c r="AC203" i="7"/>
  <c r="AC295" i="7" s="1"/>
  <c r="V203" i="7"/>
  <c r="V295" i="7" s="1"/>
  <c r="R203" i="7"/>
  <c r="R295" i="7" s="1"/>
  <c r="N203" i="7"/>
  <c r="N295" i="7" s="1"/>
  <c r="J203" i="7"/>
  <c r="J295" i="7" s="1"/>
  <c r="F203" i="7"/>
  <c r="F295" i="7" s="1"/>
  <c r="C203" i="7"/>
  <c r="C295" i="7" s="1"/>
  <c r="UA203" i="7"/>
  <c r="UA295" i="7" s="1"/>
  <c r="AN203" i="7"/>
  <c r="AN295" i="7" s="1"/>
  <c r="NP203" i="7"/>
  <c r="NP295" i="7" s="1"/>
  <c r="QE203" i="7"/>
  <c r="QE295" i="7" s="1"/>
  <c r="MH203" i="7"/>
  <c r="MH295" i="7" s="1"/>
  <c r="TM203" i="7"/>
  <c r="TM295" i="7" s="1"/>
  <c r="SH203" i="7"/>
  <c r="SH295" i="7" s="1"/>
  <c r="QX203" i="7"/>
  <c r="QX295" i="7" s="1"/>
  <c r="OP203" i="7"/>
  <c r="OP295" i="7" s="1"/>
  <c r="OF203" i="7"/>
  <c r="OF295" i="7" s="1"/>
  <c r="NH203" i="7"/>
  <c r="NH295" i="7" s="1"/>
  <c r="MS203" i="7"/>
  <c r="MS295" i="7" s="1"/>
  <c r="MF203" i="7"/>
  <c r="MF295" i="7" s="1"/>
  <c r="LX203" i="7"/>
  <c r="LX295" i="7" s="1"/>
  <c r="LP203" i="7"/>
  <c r="LP295" i="7" s="1"/>
  <c r="LH203" i="7"/>
  <c r="LH295" i="7" s="1"/>
  <c r="KV203" i="7"/>
  <c r="KV295" i="7" s="1"/>
  <c r="JQ203" i="7"/>
  <c r="JQ295" i="7" s="1"/>
  <c r="IX203" i="7"/>
  <c r="IX295" i="7" s="1"/>
  <c r="IT203" i="7"/>
  <c r="IT295" i="7" s="1"/>
  <c r="IG203" i="7"/>
  <c r="IG295" i="7" s="1"/>
  <c r="HC203" i="7"/>
  <c r="HC295" i="7" s="1"/>
  <c r="TW203" i="7"/>
  <c r="TW295" i="7" s="1"/>
  <c r="SG203" i="7"/>
  <c r="SG295" i="7" s="1"/>
  <c r="RO203" i="7"/>
  <c r="RO295" i="7" s="1"/>
  <c r="RC203" i="7"/>
  <c r="RC295" i="7" s="1"/>
  <c r="PU203" i="7"/>
  <c r="PU295" i="7" s="1"/>
  <c r="OI203" i="7"/>
  <c r="OI295" i="7" s="1"/>
  <c r="NG203" i="7"/>
  <c r="NG295" i="7" s="1"/>
  <c r="ME203" i="7"/>
  <c r="ME295" i="7" s="1"/>
  <c r="LO203" i="7"/>
  <c r="LO295" i="7" s="1"/>
  <c r="KO203" i="7"/>
  <c r="KO295" i="7" s="1"/>
  <c r="IO203" i="7"/>
  <c r="IO295" i="7" s="1"/>
  <c r="HD203" i="7"/>
  <c r="HD295" i="7" s="1"/>
  <c r="GO203" i="7"/>
  <c r="GO295" i="7" s="1"/>
  <c r="GE203" i="7"/>
  <c r="GE295" i="7" s="1"/>
  <c r="FW203" i="7"/>
  <c r="FW295" i="7" s="1"/>
  <c r="FK203" i="7"/>
  <c r="FK295" i="7" s="1"/>
  <c r="FA203" i="7"/>
  <c r="FA295" i="7" s="1"/>
  <c r="ES203" i="7"/>
  <c r="ES295" i="7" s="1"/>
  <c r="EK203" i="7"/>
  <c r="EK295" i="7" s="1"/>
  <c r="EC203" i="7"/>
  <c r="EC295" i="7" s="1"/>
  <c r="DU203" i="7"/>
  <c r="DU295" i="7" s="1"/>
  <c r="DM203" i="7"/>
  <c r="DM295" i="7" s="1"/>
  <c r="DE203" i="7"/>
  <c r="DE295" i="7" s="1"/>
  <c r="CU203" i="7"/>
  <c r="CU295" i="7" s="1"/>
  <c r="CP203" i="7"/>
  <c r="CP295" i="7" s="1"/>
  <c r="CH203" i="7"/>
  <c r="CH295" i="7" s="1"/>
  <c r="BW203" i="7"/>
  <c r="BW295" i="7" s="1"/>
  <c r="BM203" i="7"/>
  <c r="BM295" i="7" s="1"/>
  <c r="TU203" i="7"/>
  <c r="TU295" i="7" s="1"/>
  <c r="SQ203" i="7"/>
  <c r="SQ295" i="7" s="1"/>
  <c r="QW203" i="7"/>
  <c r="QW295" i="7" s="1"/>
  <c r="PM203" i="7"/>
  <c r="PM295" i="7" s="1"/>
  <c r="OC203" i="7"/>
  <c r="OC295" i="7" s="1"/>
  <c r="MT203" i="7"/>
  <c r="MT295" i="7" s="1"/>
  <c r="LU203" i="7"/>
  <c r="LU295" i="7" s="1"/>
  <c r="LE203" i="7"/>
  <c r="LE295" i="7" s="1"/>
  <c r="KI203" i="7"/>
  <c r="KI295" i="7" s="1"/>
  <c r="IS203" i="7"/>
  <c r="IS295" i="7" s="1"/>
  <c r="HZ203" i="7"/>
  <c r="HZ295" i="7" s="1"/>
  <c r="GN203" i="7"/>
  <c r="GN295" i="7" s="1"/>
  <c r="GB203" i="7"/>
  <c r="GB295" i="7" s="1"/>
  <c r="FX203" i="7"/>
  <c r="FX295" i="7" s="1"/>
  <c r="FP203" i="7"/>
  <c r="FP295" i="7" s="1"/>
  <c r="FB203" i="7"/>
  <c r="FB295" i="7" s="1"/>
  <c r="ER203" i="7"/>
  <c r="ER295" i="7" s="1"/>
  <c r="EJ203" i="7"/>
  <c r="EJ295" i="7" s="1"/>
  <c r="DX203" i="7"/>
  <c r="DX295" i="7" s="1"/>
  <c r="DP203" i="7"/>
  <c r="DP295" i="7" s="1"/>
  <c r="DD203" i="7"/>
  <c r="DD295" i="7" s="1"/>
  <c r="CT203" i="7"/>
  <c r="CT295" i="7" s="1"/>
  <c r="BV203" i="7"/>
  <c r="BV295" i="7" s="1"/>
  <c r="BP203" i="7"/>
  <c r="BP295" i="7" s="1"/>
  <c r="BE203" i="7"/>
  <c r="BE295" i="7" s="1"/>
  <c r="AK203" i="7"/>
  <c r="AK295" i="7" s="1"/>
  <c r="AF203" i="7"/>
  <c r="AF295" i="7" s="1"/>
  <c r="S203" i="7"/>
  <c r="S295" i="7" s="1"/>
  <c r="O203" i="7"/>
  <c r="O295" i="7" s="1"/>
  <c r="CV203" i="7"/>
  <c r="CV295" i="7" s="1"/>
  <c r="CI203" i="7"/>
  <c r="CI295" i="7" s="1"/>
  <c r="BN203" i="7"/>
  <c r="BN295" i="7" s="1"/>
  <c r="BD203" i="7"/>
  <c r="BD295" i="7" s="1"/>
  <c r="AO203" i="7"/>
  <c r="AO295" i="7" s="1"/>
  <c r="AE203" i="7"/>
  <c r="AE295" i="7" s="1"/>
  <c r="T203" i="7"/>
  <c r="T295" i="7" s="1"/>
  <c r="L203" i="7"/>
  <c r="L295" i="7" s="1"/>
  <c r="E203" i="7"/>
  <c r="E295" i="7" s="1"/>
  <c r="E4" i="8"/>
  <c r="QP218" i="7"/>
  <c r="C53" i="7"/>
  <c r="C29" i="7"/>
  <c r="UG17" i="7"/>
  <c r="C65" i="7"/>
  <c r="C224" i="7" s="1"/>
  <c r="C41" i="7"/>
  <c r="TZ217" i="7"/>
  <c r="PR217" i="7"/>
  <c r="PJ217" i="7"/>
  <c r="C40" i="7"/>
  <c r="C305" i="7" s="1"/>
  <c r="C64" i="7"/>
  <c r="C307" i="7" s="1"/>
  <c r="C52" i="7"/>
  <c r="C306" i="7" s="1"/>
  <c r="C28" i="7"/>
  <c r="C304" i="7" s="1"/>
  <c r="PF217" i="7"/>
  <c r="KJ217" i="7"/>
  <c r="SB217" i="7"/>
  <c r="JE217" i="7"/>
  <c r="PG217" i="7"/>
  <c r="TO217" i="7"/>
  <c r="KQ217" i="7"/>
  <c r="KD217" i="7"/>
  <c r="JX217" i="7"/>
  <c r="NY217" i="7"/>
  <c r="NX217" i="7"/>
  <c r="SE217" i="7"/>
  <c r="II217" i="7"/>
  <c r="PW217" i="7"/>
  <c r="SF217" i="7"/>
  <c r="NS217" i="7"/>
  <c r="JD217" i="7"/>
  <c r="JU217" i="7"/>
  <c r="KR217" i="7"/>
  <c r="OR217" i="7"/>
  <c r="JW217" i="7"/>
  <c r="PK217" i="7"/>
  <c r="PI217" i="7"/>
  <c r="SM217" i="7"/>
  <c r="DJ217" i="7"/>
  <c r="PT217" i="7"/>
  <c r="PE217" i="7"/>
  <c r="KU217" i="7"/>
  <c r="KG217" i="7"/>
  <c r="JH217" i="7"/>
  <c r="IZ217" i="7"/>
  <c r="GK217" i="7"/>
  <c r="EB217" i="7"/>
  <c r="DC217" i="7"/>
  <c r="FL217" i="7"/>
  <c r="QD217" i="7"/>
  <c r="PB217" i="7"/>
  <c r="KF217" i="7"/>
  <c r="GX217" i="7"/>
  <c r="SD217" i="7"/>
  <c r="PZ217" i="7"/>
  <c r="GY217" i="7"/>
  <c r="EX217" i="7"/>
  <c r="KE217" i="7"/>
  <c r="PQ217" i="7"/>
  <c r="KC217" i="7"/>
  <c r="KK217" i="7"/>
  <c r="JF217" i="7"/>
  <c r="NZ217" i="7"/>
  <c r="KB217" i="7"/>
  <c r="JG217" i="7"/>
  <c r="PY217" i="7"/>
  <c r="NW217" i="7"/>
  <c r="DL217" i="7"/>
  <c r="KW217" i="7"/>
  <c r="FE217" i="7"/>
  <c r="PV217" i="7"/>
  <c r="OX217" i="7"/>
  <c r="LG217" i="7"/>
  <c r="GD217" i="7"/>
  <c r="RZ217" i="7"/>
  <c r="PD217" i="7"/>
  <c r="GF217" i="7"/>
  <c r="ON217" i="7"/>
  <c r="RR217" i="7"/>
  <c r="KA217" i="7"/>
  <c r="DZ217" i="7"/>
  <c r="PC217" i="7"/>
  <c r="PL217" i="7"/>
  <c r="PP217" i="7"/>
  <c r="JT217" i="7"/>
  <c r="IY217" i="7"/>
  <c r="RX217" i="7"/>
  <c r="GV217" i="7"/>
  <c r="PO217" i="7"/>
  <c r="JI217" i="7"/>
  <c r="GS217" i="7"/>
  <c r="SA217" i="7"/>
  <c r="RS217" i="7"/>
  <c r="QB217" i="7"/>
  <c r="JV217" i="7"/>
  <c r="RU217" i="7"/>
  <c r="PS217" i="7"/>
  <c r="NO217" i="7"/>
  <c r="FN217" i="7"/>
  <c r="OQ217" i="7"/>
  <c r="FD217" i="7"/>
  <c r="FQ217" i="7"/>
  <c r="RQ217" i="7"/>
  <c r="UE217" i="7"/>
  <c r="RP217" i="7"/>
  <c r="NV217" i="7"/>
  <c r="SU217" i="7"/>
  <c r="JS217" i="7"/>
  <c r="QJ217" i="7"/>
  <c r="NR217" i="7"/>
  <c r="FM217" i="7"/>
  <c r="C25" i="7"/>
  <c r="UG25" i="7" s="1"/>
  <c r="XFD504" i="8" l="1"/>
  <c r="HH295" i="7"/>
  <c r="XFD505" i="8"/>
  <c r="XFD501" i="8"/>
  <c r="XFD503" i="8"/>
  <c r="C233" i="7"/>
  <c r="C234" i="7"/>
  <c r="TJ312" i="7"/>
  <c r="TJ205" i="7"/>
  <c r="TJ207" i="7"/>
  <c r="TJ209" i="7"/>
  <c r="TJ211" i="7"/>
  <c r="TJ215" i="7"/>
  <c r="TJ206" i="7"/>
  <c r="TJ208" i="7"/>
  <c r="TJ214" i="7"/>
  <c r="TJ213" i="7"/>
  <c r="TJ210" i="7"/>
  <c r="TJ212" i="7"/>
  <c r="TJ216" i="7"/>
  <c r="C303" i="7"/>
  <c r="TI312" i="7"/>
  <c r="TI209" i="7"/>
  <c r="TI213" i="7"/>
  <c r="TI215" i="7"/>
  <c r="TI206" i="7"/>
  <c r="TI208" i="7"/>
  <c r="TI216" i="7"/>
  <c r="TI210" i="7"/>
  <c r="TI205" i="7"/>
  <c r="TI207" i="7"/>
  <c r="TI211" i="7"/>
  <c r="TI212" i="7"/>
  <c r="TI214" i="7"/>
  <c r="C302" i="7"/>
  <c r="UG52" i="7"/>
  <c r="UG16" i="7"/>
  <c r="UG4" i="7"/>
  <c r="UG28" i="7"/>
  <c r="UG64" i="7"/>
  <c r="HI203" i="7"/>
  <c r="HH203" i="7"/>
  <c r="NM236" i="7"/>
  <c r="TJ228" i="7"/>
  <c r="TI228" i="7"/>
  <c r="C223" i="7"/>
  <c r="C221" i="7"/>
  <c r="C220" i="7"/>
  <c r="C222" i="7"/>
  <c r="AC3" i="38"/>
  <c r="Y1" i="38"/>
  <c r="Z1" i="38" s="1"/>
  <c r="AA1" i="38" s="1"/>
  <c r="AB1" i="38" s="1"/>
  <c r="AC1" i="38" s="1"/>
  <c r="AD1" i="38" s="1"/>
  <c r="AE1" i="38" s="1"/>
  <c r="AF1" i="38" s="1"/>
  <c r="AG1" i="38" s="1"/>
  <c r="AH1" i="38" s="1"/>
  <c r="AI1" i="38" s="1"/>
  <c r="AJ1" i="38" s="1"/>
  <c r="AK1" i="38" s="1"/>
  <c r="AL1" i="38" s="1"/>
  <c r="AM1" i="38" s="1"/>
  <c r="AN1" i="38" s="1"/>
  <c r="AO1" i="38" s="1"/>
  <c r="AP1" i="38" s="1"/>
  <c r="AQ1" i="38" s="1"/>
  <c r="AR1" i="38" s="1"/>
  <c r="AS1" i="38" s="1"/>
  <c r="AT1" i="38" s="1"/>
  <c r="C219" i="7"/>
  <c r="DS236" i="7"/>
  <c r="IG236" i="7"/>
  <c r="IL236" i="7"/>
  <c r="EC236" i="7"/>
  <c r="OC236" i="7"/>
  <c r="ND236" i="7"/>
  <c r="QW236" i="7"/>
  <c r="EG236" i="7"/>
  <c r="DO236" i="7"/>
  <c r="FG236" i="7"/>
  <c r="TK236" i="7"/>
  <c r="EO236" i="7"/>
  <c r="RJ236" i="7"/>
  <c r="DW236" i="7"/>
  <c r="GL236" i="7"/>
  <c r="OU236" i="7"/>
  <c r="OT236" i="7" s="1"/>
  <c r="OS236" i="7" s="1"/>
  <c r="EW236" i="7"/>
  <c r="CZ236" i="7"/>
  <c r="FS236" i="7"/>
  <c r="BD236" i="7"/>
  <c r="UG5" i="7"/>
  <c r="K12" i="47"/>
  <c r="K13" i="47" s="1"/>
  <c r="K14" i="47" s="1"/>
  <c r="G227" i="47" s="1"/>
  <c r="H227" i="47" s="1"/>
  <c r="G277" i="47"/>
  <c r="H277" i="47" s="1"/>
  <c r="UI22" i="7"/>
  <c r="UI23" i="7"/>
  <c r="UI13" i="7"/>
  <c r="UI19" i="7"/>
  <c r="UI26" i="7"/>
  <c r="D92" i="47"/>
  <c r="E92" i="47"/>
  <c r="UI124" i="7"/>
  <c r="UH126" i="7"/>
  <c r="UI126" i="7" s="1"/>
  <c r="UI125" i="7"/>
  <c r="QP217" i="7"/>
  <c r="MJ217" i="7"/>
  <c r="MW217" i="7"/>
  <c r="OW217" i="7"/>
  <c r="KY217" i="7"/>
  <c r="IE217" i="7"/>
  <c r="IO217" i="7"/>
  <c r="GW204" i="7"/>
  <c r="PH204" i="7"/>
  <c r="QG204" i="7"/>
  <c r="SO204" i="7"/>
  <c r="JZ204" i="7"/>
  <c r="OY204" i="7"/>
  <c r="UA204" i="7"/>
  <c r="TI203" i="7"/>
  <c r="TI295" i="7" s="1"/>
  <c r="QF204" i="7"/>
  <c r="OI204" i="7"/>
  <c r="QH204" i="7"/>
  <c r="ST204" i="7"/>
  <c r="F4" i="8"/>
  <c r="QC217" i="7"/>
  <c r="QC218" i="7"/>
  <c r="AF217" i="7"/>
  <c r="LC217" i="7"/>
  <c r="LC218" i="7"/>
  <c r="RO217" i="7"/>
  <c r="RO218" i="7"/>
  <c r="GN217" i="7"/>
  <c r="GN218" i="7"/>
  <c r="ID217" i="7"/>
  <c r="ID218" i="7"/>
  <c r="RV217" i="7"/>
  <c r="RV218" i="7"/>
  <c r="IB217" i="7"/>
  <c r="IB218" i="7"/>
  <c r="UG29" i="7"/>
  <c r="UG220" i="7" s="1"/>
  <c r="UG41" i="7"/>
  <c r="UG65" i="7"/>
  <c r="UG224" i="7" s="1"/>
  <c r="UI17" i="7"/>
  <c r="UG53" i="7"/>
  <c r="UG40" i="7"/>
  <c r="UG305" i="7" s="1"/>
  <c r="UI28" i="7"/>
  <c r="XFD506" i="8" l="1"/>
  <c r="TJ233" i="7"/>
  <c r="TJ234" i="7"/>
  <c r="TI233" i="7"/>
  <c r="TI234" i="7"/>
  <c r="UG304" i="7"/>
  <c r="UI21" i="7"/>
  <c r="UG303" i="7"/>
  <c r="UI64" i="7"/>
  <c r="UG307" i="7"/>
  <c r="UG302" i="7"/>
  <c r="UG205" i="7"/>
  <c r="UG209" i="7"/>
  <c r="UG213" i="7"/>
  <c r="UG215" i="7"/>
  <c r="UG206" i="7"/>
  <c r="UG208" i="7"/>
  <c r="UG212" i="7"/>
  <c r="UG216" i="7"/>
  <c r="UG210" i="7"/>
  <c r="UG214" i="7"/>
  <c r="UG207" i="7"/>
  <c r="UG211" i="7"/>
  <c r="UI52" i="7"/>
  <c r="UG306" i="7"/>
  <c r="UG223" i="7"/>
  <c r="UI18" i="7"/>
  <c r="UG222" i="7"/>
  <c r="UI25" i="7"/>
  <c r="UI27" i="7"/>
  <c r="UI20" i="7"/>
  <c r="UI24" i="7"/>
  <c r="UI5" i="7"/>
  <c r="G235" i="47"/>
  <c r="H235" i="47" s="1"/>
  <c r="G233" i="47"/>
  <c r="H233" i="47" s="1"/>
  <c r="G213" i="47"/>
  <c r="H213" i="47" s="1"/>
  <c r="UI4" i="7"/>
  <c r="UI16" i="7"/>
  <c r="CS236" i="7"/>
  <c r="QP236" i="7"/>
  <c r="MZ236" i="7"/>
  <c r="OB236" i="7"/>
  <c r="UI6" i="7"/>
  <c r="UI10" i="7"/>
  <c r="UI15" i="7"/>
  <c r="UI8" i="7"/>
  <c r="UI7" i="7"/>
  <c r="UI14" i="7"/>
  <c r="G249" i="47"/>
  <c r="H249" i="47" s="1"/>
  <c r="G153" i="47"/>
  <c r="H153" i="47" s="1"/>
  <c r="G221" i="47"/>
  <c r="H221" i="47" s="1"/>
  <c r="G182" i="47"/>
  <c r="H182" i="47" s="1"/>
  <c r="G237" i="47"/>
  <c r="H237" i="47" s="1"/>
  <c r="G230" i="47"/>
  <c r="H230" i="47" s="1"/>
  <c r="G209" i="47"/>
  <c r="H209" i="47" s="1"/>
  <c r="G172" i="47"/>
  <c r="H172" i="47" s="1"/>
  <c r="G210" i="47"/>
  <c r="H210" i="47" s="1"/>
  <c r="G203" i="47"/>
  <c r="H203" i="47" s="1"/>
  <c r="G180" i="47"/>
  <c r="H180" i="47" s="1"/>
  <c r="G189" i="47"/>
  <c r="H189" i="47" s="1"/>
  <c r="G186" i="47"/>
  <c r="H186" i="47" s="1"/>
  <c r="G218" i="47"/>
  <c r="H218" i="47" s="1"/>
  <c r="G282" i="47"/>
  <c r="H282" i="47" s="1"/>
  <c r="G252" i="47"/>
  <c r="H252" i="47" s="1"/>
  <c r="G256" i="47"/>
  <c r="H256" i="47" s="1"/>
  <c r="G250" i="47"/>
  <c r="H250" i="47" s="1"/>
  <c r="G253" i="47"/>
  <c r="H253" i="47" s="1"/>
  <c r="G279" i="47"/>
  <c r="H279" i="47" s="1"/>
  <c r="G246" i="47"/>
  <c r="H246" i="47" s="1"/>
  <c r="G225" i="47"/>
  <c r="H225" i="47" s="1"/>
  <c r="G201" i="47"/>
  <c r="H201" i="47" s="1"/>
  <c r="H196" i="47" s="1"/>
  <c r="G241" i="47"/>
  <c r="H241" i="47" s="1"/>
  <c r="G177" i="47"/>
  <c r="H177" i="47" s="1"/>
  <c r="G149" i="47"/>
  <c r="H149" i="47" s="1"/>
  <c r="G181" i="47"/>
  <c r="H181" i="47" s="1"/>
  <c r="G164" i="47"/>
  <c r="H164" i="47" s="1"/>
  <c r="G236" i="47"/>
  <c r="H236" i="47" s="1"/>
  <c r="G191" i="47"/>
  <c r="H191" i="47" s="1"/>
  <c r="G215" i="47"/>
  <c r="H215" i="47" s="1"/>
  <c r="G211" i="47"/>
  <c r="H211" i="47" s="1"/>
  <c r="G171" i="47"/>
  <c r="H171" i="47" s="1"/>
  <c r="G159" i="47"/>
  <c r="H159" i="47" s="1"/>
  <c r="G193" i="47"/>
  <c r="H193" i="47" s="1"/>
  <c r="G231" i="47"/>
  <c r="H231" i="47" s="1"/>
  <c r="G170" i="47"/>
  <c r="H170" i="47" s="1"/>
  <c r="G145" i="47"/>
  <c r="H145" i="47" s="1"/>
  <c r="G269" i="47"/>
  <c r="H269" i="47" s="1"/>
  <c r="G263" i="47"/>
  <c r="H263" i="47" s="1"/>
  <c r="G217" i="47"/>
  <c r="H217" i="47" s="1"/>
  <c r="G165" i="47"/>
  <c r="H165" i="47" s="1"/>
  <c r="G144" i="47"/>
  <c r="H144" i="47" s="1"/>
  <c r="G229" i="47"/>
  <c r="H229" i="47" s="1"/>
  <c r="G195" i="47"/>
  <c r="H195" i="47" s="1"/>
  <c r="G175" i="47"/>
  <c r="H175" i="47" s="1"/>
  <c r="G147" i="47"/>
  <c r="H147" i="47" s="1"/>
  <c r="G259" i="47"/>
  <c r="H259" i="47" s="1"/>
  <c r="G273" i="47"/>
  <c r="H273" i="47" s="1"/>
  <c r="H272" i="47" s="1"/>
  <c r="G270" i="47"/>
  <c r="H270" i="47" s="1"/>
  <c r="G284" i="47"/>
  <c r="H284" i="47" s="1"/>
  <c r="H283" i="47" s="1"/>
  <c r="C128" i="47" s="1"/>
  <c r="G192" i="47"/>
  <c r="H192" i="47" s="1"/>
  <c r="G152" i="47"/>
  <c r="H152" i="47" s="1"/>
  <c r="G208" i="47"/>
  <c r="H208" i="47" s="1"/>
  <c r="G143" i="47"/>
  <c r="H143" i="47" s="1"/>
  <c r="G271" i="47"/>
  <c r="H271" i="47" s="1"/>
  <c r="G275" i="47"/>
  <c r="H275" i="47" s="1"/>
  <c r="H274" i="47" s="1"/>
  <c r="G260" i="47"/>
  <c r="H260" i="47" s="1"/>
  <c r="G258" i="47"/>
  <c r="H258" i="47" s="1"/>
  <c r="G238" i="47"/>
  <c r="H238" i="47" s="1"/>
  <c r="G207" i="47"/>
  <c r="H207" i="47" s="1"/>
  <c r="G183" i="47"/>
  <c r="H183" i="47" s="1"/>
  <c r="G150" i="47"/>
  <c r="H150" i="47" s="1"/>
  <c r="G188" i="47"/>
  <c r="H188" i="47" s="1"/>
  <c r="G243" i="47"/>
  <c r="H243" i="47" s="1"/>
  <c r="G268" i="47"/>
  <c r="H268" i="47" s="1"/>
  <c r="G173" i="47"/>
  <c r="H173" i="47" s="1"/>
  <c r="G288" i="47"/>
  <c r="H288" i="47" s="1"/>
  <c r="G223" i="47"/>
  <c r="H223" i="47" s="1"/>
  <c r="G194" i="47"/>
  <c r="H194" i="47" s="1"/>
  <c r="G162" i="47"/>
  <c r="H162" i="47" s="1"/>
  <c r="G146" i="47"/>
  <c r="H146" i="47" s="1"/>
  <c r="G179" i="47"/>
  <c r="H179" i="47" s="1"/>
  <c r="G205" i="47"/>
  <c r="H205" i="47" s="1"/>
  <c r="G169" i="47"/>
  <c r="H169" i="47" s="1"/>
  <c r="G154" i="47"/>
  <c r="H154" i="47" s="1"/>
  <c r="E1" i="47"/>
  <c r="E27" i="47" s="1"/>
  <c r="G234" i="47"/>
  <c r="H234" i="47" s="1"/>
  <c r="G174" i="47"/>
  <c r="H174" i="47" s="1"/>
  <c r="G266" i="47"/>
  <c r="H266" i="47" s="1"/>
  <c r="G290" i="47"/>
  <c r="H290" i="47" s="1"/>
  <c r="H289" i="47" s="1"/>
  <c r="G167" i="47"/>
  <c r="H167" i="47" s="1"/>
  <c r="G160" i="47"/>
  <c r="H160" i="47" s="1"/>
  <c r="G267" i="47"/>
  <c r="H267" i="47" s="1"/>
  <c r="G247" i="47"/>
  <c r="H247" i="47" s="1"/>
  <c r="G264" i="47"/>
  <c r="H264" i="47" s="1"/>
  <c r="G242" i="47"/>
  <c r="H242" i="47" s="1"/>
  <c r="G245" i="47"/>
  <c r="H245" i="47" s="1"/>
  <c r="G278" i="47"/>
  <c r="H278" i="47" s="1"/>
  <c r="G281" i="47"/>
  <c r="H281" i="47" s="1"/>
  <c r="G163" i="47"/>
  <c r="H163" i="47" s="1"/>
  <c r="G244" i="47"/>
  <c r="H244" i="47" s="1"/>
  <c r="G156" i="47"/>
  <c r="H156" i="47" s="1"/>
  <c r="G251" i="47"/>
  <c r="H251" i="47" s="1"/>
  <c r="G222" i="47"/>
  <c r="H222" i="47" s="1"/>
  <c r="G190" i="47"/>
  <c r="H190" i="47" s="1"/>
  <c r="G155" i="47"/>
  <c r="H155" i="47" s="1"/>
  <c r="G204" i="47"/>
  <c r="H204" i="47" s="1"/>
  <c r="G168" i="47"/>
  <c r="H168" i="47" s="1"/>
  <c r="G148" i="47"/>
  <c r="H148" i="47" s="1"/>
  <c r="G226" i="47"/>
  <c r="H226" i="47" s="1"/>
  <c r="G176" i="47"/>
  <c r="H176" i="47" s="1"/>
  <c r="G239" i="47"/>
  <c r="H239" i="47" s="1"/>
  <c r="G185" i="47"/>
  <c r="H185" i="47" s="1"/>
  <c r="AD3" i="38"/>
  <c r="UI11" i="7"/>
  <c r="UG218" i="7"/>
  <c r="E202" i="47"/>
  <c r="E184" i="47" s="1"/>
  <c r="E157" i="47" s="1"/>
  <c r="E140" i="47" s="1"/>
  <c r="E50" i="47"/>
  <c r="E23" i="47"/>
  <c r="E47" i="47"/>
  <c r="E12" i="47"/>
  <c r="E54" i="47"/>
  <c r="E9" i="47"/>
  <c r="E49" i="47"/>
  <c r="E41" i="47"/>
  <c r="E6" i="47"/>
  <c r="E28" i="47"/>
  <c r="E11" i="47"/>
  <c r="E43" i="47"/>
  <c r="E8" i="47"/>
  <c r="E36" i="47"/>
  <c r="E58" i="47"/>
  <c r="E31" i="47"/>
  <c r="E21" i="47"/>
  <c r="E13" i="47"/>
  <c r="H212" i="47"/>
  <c r="C125" i="47" s="1"/>
  <c r="UI37" i="7"/>
  <c r="UG221" i="7"/>
  <c r="UG219" i="7"/>
  <c r="IB236" i="7"/>
  <c r="D236" i="7"/>
  <c r="RI236" i="7"/>
  <c r="DR236" i="7"/>
  <c r="FR236" i="7"/>
  <c r="UI9" i="7"/>
  <c r="UI12" i="7"/>
  <c r="UI67" i="7"/>
  <c r="UI75" i="7"/>
  <c r="UI63" i="7"/>
  <c r="UI30" i="7"/>
  <c r="UI29" i="7"/>
  <c r="UI74" i="7"/>
  <c r="UI53" i="7"/>
  <c r="UI57" i="7"/>
  <c r="UI39" i="7"/>
  <c r="UI36" i="7"/>
  <c r="UI35" i="7"/>
  <c r="UI71" i="7"/>
  <c r="UI61" i="7"/>
  <c r="UI56" i="7"/>
  <c r="UI55" i="7"/>
  <c r="UI38" i="7"/>
  <c r="UI31" i="7"/>
  <c r="UI33" i="7"/>
  <c r="UI34" i="7"/>
  <c r="UI32" i="7"/>
  <c r="UI70" i="7"/>
  <c r="UI66" i="7"/>
  <c r="F101" i="47"/>
  <c r="F102" i="47" s="1"/>
  <c r="UH127" i="7"/>
  <c r="UI127" i="7" s="1"/>
  <c r="G4" i="8"/>
  <c r="OZ217" i="7"/>
  <c r="OZ218" i="7"/>
  <c r="FW217" i="7"/>
  <c r="FW218" i="7"/>
  <c r="FB217" i="7"/>
  <c r="FB218" i="7"/>
  <c r="EG217" i="7"/>
  <c r="EG218" i="7"/>
  <c r="DM217" i="7"/>
  <c r="DM218" i="7"/>
  <c r="BJ217" i="7"/>
  <c r="IT217" i="7"/>
  <c r="IT218" i="7"/>
  <c r="LR217" i="7"/>
  <c r="LR218" i="7"/>
  <c r="FX217" i="7"/>
  <c r="FX218" i="7"/>
  <c r="FO217" i="7"/>
  <c r="FO218" i="7"/>
  <c r="EA217" i="7"/>
  <c r="EA218" i="7"/>
  <c r="TT217" i="7"/>
  <c r="TT218" i="7"/>
  <c r="LW217" i="7"/>
  <c r="LW218" i="7"/>
  <c r="LF217" i="7"/>
  <c r="LF218" i="7"/>
  <c r="GJ217" i="7"/>
  <c r="GJ218" i="7"/>
  <c r="FU217" i="7"/>
  <c r="FU218" i="7"/>
  <c r="EZ217" i="7"/>
  <c r="EZ218" i="7"/>
  <c r="EO217" i="7"/>
  <c r="EO218" i="7"/>
  <c r="EI217" i="7"/>
  <c r="EI218" i="7"/>
  <c r="DU217" i="7"/>
  <c r="DU218" i="7"/>
  <c r="DI217" i="7"/>
  <c r="DI218" i="7"/>
  <c r="CF217" i="7"/>
  <c r="BV217" i="7"/>
  <c r="BL217" i="7"/>
  <c r="AK217" i="7"/>
  <c r="LX217" i="7"/>
  <c r="LX218" i="7"/>
  <c r="LK217" i="7"/>
  <c r="LK218" i="7"/>
  <c r="RD218" i="7"/>
  <c r="RD217" i="7"/>
  <c r="NB217" i="7"/>
  <c r="NB218" i="7"/>
  <c r="JY217" i="7"/>
  <c r="JY218" i="7"/>
  <c r="RN217" i="7"/>
  <c r="RN218" i="7"/>
  <c r="RY218" i="7"/>
  <c r="RY217" i="7"/>
  <c r="MT217" i="7"/>
  <c r="MT218" i="7"/>
  <c r="FS217" i="7"/>
  <c r="FS218" i="7"/>
  <c r="EQ218" i="7"/>
  <c r="EQ217" i="7"/>
  <c r="DQ217" i="7"/>
  <c r="DQ218" i="7"/>
  <c r="CH217" i="7"/>
  <c r="BN217" i="7"/>
  <c r="AM217" i="7"/>
  <c r="BG217" i="7"/>
  <c r="LV217" i="7"/>
  <c r="LV218" i="7"/>
  <c r="FT217" i="7"/>
  <c r="FT218" i="7"/>
  <c r="EY217" i="7"/>
  <c r="EY218" i="7"/>
  <c r="DD218" i="7"/>
  <c r="DD217" i="7"/>
  <c r="CT218" i="7"/>
  <c r="CT217" i="7"/>
  <c r="LY218" i="7"/>
  <c r="LY217" i="7"/>
  <c r="LM217" i="7"/>
  <c r="LM218" i="7"/>
  <c r="LP218" i="7"/>
  <c r="LP217" i="7"/>
  <c r="IL217" i="7"/>
  <c r="IL218" i="7"/>
  <c r="IQ217" i="7"/>
  <c r="IQ218" i="7"/>
  <c r="IH217" i="7"/>
  <c r="IH218" i="7"/>
  <c r="LT217" i="7"/>
  <c r="LT218" i="7"/>
  <c r="LS218" i="7"/>
  <c r="LS217" i="7"/>
  <c r="IW217" i="7"/>
  <c r="IW218" i="7"/>
  <c r="FP217" i="7"/>
  <c r="FP218" i="7"/>
  <c r="ES218" i="7"/>
  <c r="ES217" i="7"/>
  <c r="EK218" i="7"/>
  <c r="EK217" i="7"/>
  <c r="EC217" i="7"/>
  <c r="EC218" i="7"/>
  <c r="DO217" i="7"/>
  <c r="DO218" i="7"/>
  <c r="CZ217" i="7"/>
  <c r="CZ218" i="7"/>
  <c r="BH217" i="7"/>
  <c r="AB217" i="7"/>
  <c r="RH217" i="7"/>
  <c r="RH218" i="7"/>
  <c r="AC217" i="7"/>
  <c r="SW217" i="7"/>
  <c r="SW218" i="7"/>
  <c r="RW217" i="7"/>
  <c r="RW218" i="7"/>
  <c r="QE217" i="7"/>
  <c r="QE218" i="7"/>
  <c r="LD218" i="7"/>
  <c r="LD217" i="7"/>
  <c r="KL217" i="7"/>
  <c r="KL218" i="7"/>
  <c r="SC217" i="7"/>
  <c r="SC218" i="7"/>
  <c r="QA217" i="7"/>
  <c r="QA218" i="7"/>
  <c r="NQ218" i="7"/>
  <c r="NQ217" i="7"/>
  <c r="PM217" i="7"/>
  <c r="PM218" i="7"/>
  <c r="NH217" i="7"/>
  <c r="NH218" i="7"/>
  <c r="FI218" i="7"/>
  <c r="FI217" i="7"/>
  <c r="KN217" i="7"/>
  <c r="KN218" i="7"/>
  <c r="MV217" i="7"/>
  <c r="MV218" i="7"/>
  <c r="RA218" i="7"/>
  <c r="RA217" i="7"/>
  <c r="KS217" i="7"/>
  <c r="KS218" i="7"/>
  <c r="SK217" i="7"/>
  <c r="SK218" i="7"/>
  <c r="ST217" i="7"/>
  <c r="ST218" i="7"/>
  <c r="OJ217" i="7"/>
  <c r="OJ218" i="7"/>
  <c r="LQ217" i="7"/>
  <c r="LQ218" i="7"/>
  <c r="LL217" i="7"/>
  <c r="LL218" i="7"/>
  <c r="LH217" i="7"/>
  <c r="LH218" i="7"/>
  <c r="GA217" i="7"/>
  <c r="GA218" i="7"/>
  <c r="FY218" i="7"/>
  <c r="FY217" i="7"/>
  <c r="DE217" i="7"/>
  <c r="DE218" i="7"/>
  <c r="AG217" i="7"/>
  <c r="BX217" i="7"/>
  <c r="RJ217" i="7"/>
  <c r="RJ218" i="7"/>
  <c r="KX217" i="7"/>
  <c r="KX218" i="7"/>
  <c r="UI58" i="7"/>
  <c r="UI54" i="7"/>
  <c r="UI62" i="7"/>
  <c r="UI60" i="7"/>
  <c r="UI59" i="7"/>
  <c r="UI73" i="7"/>
  <c r="UI68" i="7"/>
  <c r="UI69" i="7"/>
  <c r="UI72" i="7"/>
  <c r="UI65" i="7"/>
  <c r="UI40" i="7"/>
  <c r="UI45" i="7"/>
  <c r="UI41" i="7"/>
  <c r="UI43" i="7"/>
  <c r="UI42" i="7"/>
  <c r="UI44" i="7"/>
  <c r="UI46" i="7"/>
  <c r="UI48" i="7"/>
  <c r="UI51" i="7"/>
  <c r="UI47" i="7"/>
  <c r="UI50" i="7"/>
  <c r="UI49" i="7"/>
  <c r="E55" i="47" l="1"/>
  <c r="E34" i="47"/>
  <c r="E53" i="47"/>
  <c r="E52" i="47" s="1"/>
  <c r="E19" i="47"/>
  <c r="E46" i="47"/>
  <c r="E32" i="47"/>
  <c r="E26" i="47"/>
  <c r="E18" i="47"/>
  <c r="E20" i="47"/>
  <c r="E7" i="47"/>
  <c r="E33" i="47"/>
  <c r="H232" i="47"/>
  <c r="G212" i="47"/>
  <c r="H224" i="47"/>
  <c r="AE3" i="38"/>
  <c r="AF3" i="38" s="1"/>
  <c r="E10" i="47"/>
  <c r="E16" i="47"/>
  <c r="E56" i="47"/>
  <c r="E17" i="47"/>
  <c r="E29" i="47"/>
  <c r="E25" i="47" s="1"/>
  <c r="E14" i="47"/>
  <c r="E35" i="47"/>
  <c r="E57" i="47"/>
  <c r="E22" i="47"/>
  <c r="E44" i="47"/>
  <c r="QO236" i="7"/>
  <c r="OA236" i="7"/>
  <c r="IA236" i="7"/>
  <c r="MU236" i="7"/>
  <c r="DM236" i="7"/>
  <c r="CE236" i="7"/>
  <c r="G196" i="47"/>
  <c r="H228" i="47"/>
  <c r="H206" i="47"/>
  <c r="H202" i="47" s="1"/>
  <c r="G274" i="47"/>
  <c r="H220" i="47"/>
  <c r="H248" i="47"/>
  <c r="G216" i="47"/>
  <c r="H265" i="47"/>
  <c r="H262" i="47" s="1"/>
  <c r="H257" i="47"/>
  <c r="H255" i="47" s="1"/>
  <c r="G265" i="47"/>
  <c r="G262" i="47" s="1"/>
  <c r="H158" i="47"/>
  <c r="C120" i="47" s="1"/>
  <c r="G289" i="47"/>
  <c r="H276" i="47"/>
  <c r="G158" i="47"/>
  <c r="H151" i="47"/>
  <c r="C118" i="47" s="1"/>
  <c r="H161" i="47"/>
  <c r="C121" i="47" s="1"/>
  <c r="H216" i="47"/>
  <c r="G228" i="47"/>
  <c r="G178" i="47"/>
  <c r="G276" i="47"/>
  <c r="G257" i="47"/>
  <c r="G255" i="47" s="1"/>
  <c r="H187" i="47"/>
  <c r="H178" i="47"/>
  <c r="C123" i="47" s="1"/>
  <c r="G283" i="47"/>
  <c r="G142" i="47"/>
  <c r="H240" i="47"/>
  <c r="G220" i="47"/>
  <c r="H142" i="47"/>
  <c r="G272" i="47"/>
  <c r="G161" i="47"/>
  <c r="H166" i="47"/>
  <c r="C122" i="47" s="1"/>
  <c r="G232" i="47"/>
  <c r="G206" i="47"/>
  <c r="G202" i="47" s="1"/>
  <c r="G248" i="47"/>
  <c r="G166" i="47"/>
  <c r="G187" i="47"/>
  <c r="G240" i="47"/>
  <c r="G151" i="47"/>
  <c r="G224" i="47"/>
  <c r="G287" i="47"/>
  <c r="G286" i="47" s="1"/>
  <c r="H287" i="47"/>
  <c r="H286" i="47" s="1"/>
  <c r="H285" i="47" s="1"/>
  <c r="UG217" i="7"/>
  <c r="F103" i="47"/>
  <c r="F104" i="47"/>
  <c r="UH128" i="7"/>
  <c r="UI128" i="7" s="1"/>
  <c r="H4" i="8"/>
  <c r="JN217" i="7"/>
  <c r="JN218" i="7"/>
  <c r="LO217" i="7"/>
  <c r="LO218" i="7"/>
  <c r="HS218" i="7"/>
  <c r="HS217" i="7"/>
  <c r="EF218" i="7"/>
  <c r="EF217" i="7"/>
  <c r="DW218" i="7"/>
  <c r="DW217" i="7"/>
  <c r="SS217" i="7"/>
  <c r="SS218" i="7"/>
  <c r="OP217" i="7"/>
  <c r="OP218" i="7"/>
  <c r="TR217" i="7"/>
  <c r="TR218" i="7"/>
  <c r="IM217" i="7"/>
  <c r="IM218" i="7"/>
  <c r="KH217" i="7"/>
  <c r="KH218" i="7"/>
  <c r="AQ217" i="7"/>
  <c r="BR217" i="7"/>
  <c r="CL217" i="7"/>
  <c r="DT217" i="7"/>
  <c r="DT218" i="7"/>
  <c r="FH217" i="7"/>
  <c r="FH218" i="7"/>
  <c r="MR217" i="7"/>
  <c r="MR218" i="7"/>
  <c r="OY218" i="7"/>
  <c r="OY217" i="7"/>
  <c r="DY217" i="7"/>
  <c r="DY218" i="7"/>
  <c r="EW217" i="7"/>
  <c r="EW218" i="7"/>
  <c r="MH217" i="7"/>
  <c r="MH218" i="7"/>
  <c r="RK218" i="7"/>
  <c r="RK217" i="7"/>
  <c r="EV218" i="7"/>
  <c r="EV217" i="7"/>
  <c r="OI217" i="7"/>
  <c r="OI218" i="7"/>
  <c r="QZ217" i="7"/>
  <c r="QZ218" i="7"/>
  <c r="W217" i="7"/>
  <c r="NG217" i="7"/>
  <c r="NG218" i="7"/>
  <c r="QR217" i="7"/>
  <c r="QR218" i="7"/>
  <c r="JZ217" i="7"/>
  <c r="JZ218" i="7"/>
  <c r="JB218" i="7"/>
  <c r="NE217" i="7"/>
  <c r="NE218" i="7"/>
  <c r="QG218" i="7"/>
  <c r="QG217" i="7"/>
  <c r="BY217" i="7"/>
  <c r="TY217" i="7"/>
  <c r="TY218" i="7"/>
  <c r="BZ217" i="7"/>
  <c r="DF218" i="7"/>
  <c r="DF217" i="7"/>
  <c r="GC217" i="7"/>
  <c r="GC218" i="7"/>
  <c r="LZ217" i="7"/>
  <c r="LZ218" i="7"/>
  <c r="AP217" i="7"/>
  <c r="CJ217" i="7"/>
  <c r="HQ217" i="7"/>
  <c r="HQ218" i="7"/>
  <c r="DG217" i="7"/>
  <c r="DG218" i="7"/>
  <c r="DH217" i="7"/>
  <c r="DH218" i="7"/>
  <c r="FV217" i="7"/>
  <c r="FV218" i="7"/>
  <c r="GE217" i="7"/>
  <c r="GE218" i="7"/>
  <c r="QI217" i="7"/>
  <c r="QI218" i="7"/>
  <c r="DR217" i="7"/>
  <c r="DR218" i="7"/>
  <c r="FJ217" i="7"/>
  <c r="FJ218" i="7"/>
  <c r="PU217" i="7"/>
  <c r="PU218" i="7"/>
  <c r="GM217" i="7"/>
  <c r="GM218" i="7"/>
  <c r="BO217" i="7"/>
  <c r="JR218" i="7"/>
  <c r="JR217" i="7"/>
  <c r="GB217" i="7"/>
  <c r="GB218" i="7"/>
  <c r="SN217" i="7"/>
  <c r="SN218" i="7"/>
  <c r="AL217" i="7"/>
  <c r="RM217" i="7"/>
  <c r="RM218" i="7"/>
  <c r="DK217" i="7"/>
  <c r="DK218" i="7"/>
  <c r="ED217" i="7"/>
  <c r="ED218" i="7"/>
  <c r="CC217" i="7"/>
  <c r="HT217" i="7"/>
  <c r="HT218" i="7"/>
  <c r="EE217" i="7"/>
  <c r="EE218" i="7"/>
  <c r="MD217" i="7"/>
  <c r="MD218" i="7"/>
  <c r="RL217" i="7"/>
  <c r="RL218" i="7"/>
  <c r="BP217" i="7"/>
  <c r="CK217" i="7"/>
  <c r="DV217" i="7"/>
  <c r="DV218" i="7"/>
  <c r="ER217" i="7"/>
  <c r="ER218" i="7"/>
  <c r="FK217" i="7"/>
  <c r="FK218" i="7"/>
  <c r="MA218" i="7"/>
  <c r="MA217" i="7"/>
  <c r="QQ217" i="7"/>
  <c r="QQ218" i="7"/>
  <c r="TW217" i="7"/>
  <c r="TW218" i="7"/>
  <c r="SQ218" i="7"/>
  <c r="SQ217" i="7"/>
  <c r="JM217" i="7"/>
  <c r="JM218" i="7"/>
  <c r="LU217" i="7"/>
  <c r="LU218" i="7"/>
  <c r="NC217" i="7"/>
  <c r="NC218" i="7"/>
  <c r="OG217" i="7"/>
  <c r="OG218" i="7"/>
  <c r="CU217" i="7"/>
  <c r="CU218" i="7"/>
  <c r="SR217" i="7"/>
  <c r="SR218" i="7"/>
  <c r="HB217" i="7"/>
  <c r="HB218" i="7"/>
  <c r="KI218" i="7"/>
  <c r="KI217" i="7"/>
  <c r="GL217" i="7"/>
  <c r="GL218" i="7"/>
  <c r="CM217" i="7"/>
  <c r="TP217" i="7"/>
  <c r="TP218" i="7"/>
  <c r="AS217" i="7"/>
  <c r="CN217" i="7"/>
  <c r="EU217" i="7"/>
  <c r="EU218" i="7"/>
  <c r="DX217" i="7"/>
  <c r="DX218" i="7"/>
  <c r="QH217" i="7"/>
  <c r="QH218" i="7"/>
  <c r="HC217" i="7"/>
  <c r="HC218" i="7"/>
  <c r="FG217" i="7"/>
  <c r="FG218" i="7"/>
  <c r="EH217" i="7"/>
  <c r="EH218" i="7"/>
  <c r="FZ217" i="7"/>
  <c r="FZ218" i="7"/>
  <c r="OC217" i="7"/>
  <c r="OC218" i="7"/>
  <c r="LJ217" i="7"/>
  <c r="LJ218" i="7"/>
  <c r="KV217" i="7"/>
  <c r="KV218" i="7"/>
  <c r="LN217" i="7"/>
  <c r="LN218" i="7"/>
  <c r="NN217" i="7"/>
  <c r="NN218" i="7"/>
  <c r="NM217" i="7"/>
  <c r="NM218" i="7"/>
  <c r="BM217" i="7"/>
  <c r="FA217" i="7"/>
  <c r="FA218" i="7"/>
  <c r="TK217" i="7"/>
  <c r="TK218" i="7"/>
  <c r="CO217" i="7"/>
  <c r="FR218" i="7"/>
  <c r="FR217" i="7"/>
  <c r="KO218" i="7"/>
  <c r="KO217" i="7"/>
  <c r="QX217" i="7"/>
  <c r="QX218" i="7"/>
  <c r="RG218" i="7"/>
  <c r="RG217" i="7"/>
  <c r="CP217" i="7"/>
  <c r="CP218" i="7"/>
  <c r="OF217" i="7"/>
  <c r="OF218" i="7"/>
  <c r="DA217" i="7"/>
  <c r="DA218" i="7"/>
  <c r="EJ217" i="7"/>
  <c r="EJ218" i="7"/>
  <c r="OV217" i="7"/>
  <c r="OV218" i="7"/>
  <c r="TQ217" i="7"/>
  <c r="TQ218" i="7"/>
  <c r="LE217" i="7"/>
  <c r="LE218" i="7"/>
  <c r="OD218" i="7"/>
  <c r="OD217" i="7"/>
  <c r="SP217" i="7"/>
  <c r="SP218" i="7"/>
  <c r="OT218" i="7"/>
  <c r="OT217" i="7"/>
  <c r="AN217" i="7"/>
  <c r="GI217" i="7"/>
  <c r="GI218" i="7"/>
  <c r="GQ218" i="7"/>
  <c r="GQ217" i="7"/>
  <c r="GZ217" i="7"/>
  <c r="GZ218" i="7"/>
  <c r="RB217" i="7"/>
  <c r="RB218" i="7"/>
  <c r="JP217" i="7"/>
  <c r="JP218" i="7"/>
  <c r="IJ218" i="7"/>
  <c r="IJ217" i="7"/>
  <c r="CG217" i="7"/>
  <c r="PA217" i="7"/>
  <c r="PA218" i="7"/>
  <c r="TN217" i="7"/>
  <c r="TN218" i="7"/>
  <c r="RF217" i="7"/>
  <c r="RF218" i="7"/>
  <c r="KP217" i="7"/>
  <c r="KP218" i="7"/>
  <c r="KZ217" i="7"/>
  <c r="KZ218" i="7"/>
  <c r="NF217" i="7"/>
  <c r="NF218" i="7"/>
  <c r="PH217" i="7"/>
  <c r="PH218" i="7"/>
  <c r="SH217" i="7"/>
  <c r="SH218" i="7"/>
  <c r="IF217" i="7"/>
  <c r="IF218" i="7"/>
  <c r="CY217" i="7"/>
  <c r="CY218" i="7"/>
  <c r="EN217" i="7"/>
  <c r="EN218" i="7"/>
  <c r="LI217" i="7"/>
  <c r="LI218" i="7"/>
  <c r="GO217" i="7"/>
  <c r="GO218" i="7"/>
  <c r="GT217" i="7"/>
  <c r="GT218" i="7"/>
  <c r="QK217" i="7"/>
  <c r="QK218" i="7"/>
  <c r="AR217" i="7"/>
  <c r="E5" i="47" l="1"/>
  <c r="E4" i="47" s="1"/>
  <c r="E30" i="47"/>
  <c r="E37" i="47"/>
  <c r="E51" i="47"/>
  <c r="E100" i="47" s="1"/>
  <c r="MT236" i="7"/>
  <c r="HZ236" i="7"/>
  <c r="H219" i="47"/>
  <c r="H214" i="47" s="1"/>
  <c r="C126" i="47" s="1"/>
  <c r="H261" i="47"/>
  <c r="C127" i="47" s="1"/>
  <c r="G285" i="47"/>
  <c r="H141" i="47"/>
  <c r="H184" i="47"/>
  <c r="C124" i="47" s="1"/>
  <c r="G141" i="47"/>
  <c r="G261" i="47"/>
  <c r="C117" i="47"/>
  <c r="C116" i="47" s="1"/>
  <c r="G184" i="47"/>
  <c r="G219" i="47"/>
  <c r="G214" i="47" s="1"/>
  <c r="C129" i="47"/>
  <c r="C101" i="47"/>
  <c r="AG3" i="38"/>
  <c r="QY217" i="7"/>
  <c r="QY218" i="7"/>
  <c r="KT217" i="7"/>
  <c r="KT218" i="7"/>
  <c r="J217" i="7"/>
  <c r="Q217" i="7"/>
  <c r="TV217" i="7"/>
  <c r="TV218" i="7"/>
  <c r="TX217" i="7"/>
  <c r="TX218" i="7"/>
  <c r="SO217" i="7"/>
  <c r="SO218" i="7"/>
  <c r="MU217" i="7"/>
  <c r="MU218" i="7"/>
  <c r="JQ218" i="7"/>
  <c r="JQ217" i="7"/>
  <c r="LB217" i="7"/>
  <c r="LB218" i="7"/>
  <c r="MZ217" i="7"/>
  <c r="MZ218" i="7"/>
  <c r="BU217" i="7"/>
  <c r="TS217" i="7"/>
  <c r="TS218" i="7"/>
  <c r="SI217" i="7"/>
  <c r="SI218" i="7"/>
  <c r="SJ218" i="7"/>
  <c r="SJ217" i="7"/>
  <c r="HD217" i="7"/>
  <c r="HD218" i="7"/>
  <c r="MG217" i="7"/>
  <c r="MG218" i="7"/>
  <c r="IP217" i="7"/>
  <c r="IP218" i="7"/>
  <c r="F217" i="7"/>
  <c r="OO217" i="7"/>
  <c r="OO218" i="7"/>
  <c r="CS218" i="7"/>
  <c r="CS217" i="7"/>
  <c r="NP218" i="7"/>
  <c r="NP217" i="7"/>
  <c r="U217" i="7"/>
  <c r="GR217" i="7"/>
  <c r="GR218" i="7"/>
  <c r="OB217" i="7"/>
  <c r="OB218" i="7"/>
  <c r="CX217" i="7"/>
  <c r="CX218" i="7"/>
  <c r="BS217" i="7"/>
  <c r="SG217" i="7"/>
  <c r="SG218" i="7"/>
  <c r="ET217" i="7"/>
  <c r="ET218" i="7"/>
  <c r="RI217" i="7"/>
  <c r="RI218" i="7"/>
  <c r="DS217" i="7"/>
  <c r="DS218" i="7"/>
  <c r="HA217" i="7"/>
  <c r="HA218" i="7"/>
  <c r="QW217" i="7"/>
  <c r="QW218" i="7"/>
  <c r="MC217" i="7"/>
  <c r="MC218" i="7"/>
  <c r="L217" i="7"/>
  <c r="NA217" i="7"/>
  <c r="NA218" i="7"/>
  <c r="BF217" i="7"/>
  <c r="IX217" i="7"/>
  <c r="IX218" i="7"/>
  <c r="IS217" i="7"/>
  <c r="IS218" i="7"/>
  <c r="OH217" i="7"/>
  <c r="OH218" i="7"/>
  <c r="OE217" i="7"/>
  <c r="OE218" i="7"/>
  <c r="HZ217" i="7"/>
  <c r="HZ218" i="7"/>
  <c r="K217" i="7"/>
  <c r="MB218" i="7"/>
  <c r="MB217" i="7"/>
  <c r="QO217" i="7"/>
  <c r="QO218" i="7"/>
  <c r="OA217" i="7"/>
  <c r="OA218" i="7"/>
  <c r="IA217" i="7"/>
  <c r="IA218" i="7"/>
  <c r="EP217" i="7"/>
  <c r="EP218" i="7"/>
  <c r="DN218" i="7"/>
  <c r="DN217" i="7"/>
  <c r="RE217" i="7"/>
  <c r="RE218" i="7"/>
  <c r="HP217" i="7"/>
  <c r="HP218" i="7"/>
  <c r="BI217" i="7"/>
  <c r="IU217" i="7"/>
  <c r="IU218" i="7"/>
  <c r="QS217" i="7"/>
  <c r="QS218" i="7"/>
  <c r="IG217" i="7"/>
  <c r="IG218" i="7"/>
  <c r="GH217" i="7"/>
  <c r="GH218" i="7"/>
  <c r="FC217" i="7"/>
  <c r="FC218" i="7"/>
  <c r="RT217" i="7"/>
  <c r="RT218" i="7"/>
  <c r="OS217" i="7"/>
  <c r="OS218" i="7"/>
  <c r="BK217" i="7"/>
  <c r="HE217" i="7"/>
  <c r="HE218" i="7"/>
  <c r="R217" i="7"/>
  <c r="HK217" i="7"/>
  <c r="HK218" i="7"/>
  <c r="SL218" i="7"/>
  <c r="SL217" i="7"/>
  <c r="TL218" i="7"/>
  <c r="TL217" i="7"/>
  <c r="NT218" i="7"/>
  <c r="NT217" i="7"/>
  <c r="EM217" i="7"/>
  <c r="EM218" i="7"/>
  <c r="TU218" i="7"/>
  <c r="TU217" i="7"/>
  <c r="NU217" i="7"/>
  <c r="NU218" i="7"/>
  <c r="QF218" i="7"/>
  <c r="QF217" i="7"/>
  <c r="CW217" i="7"/>
  <c r="CW218" i="7"/>
  <c r="HR217" i="7"/>
  <c r="HR218" i="7"/>
  <c r="AU217" i="7"/>
  <c r="ND217" i="7"/>
  <c r="ND218" i="7"/>
  <c r="MF217" i="7"/>
  <c r="MF218" i="7"/>
  <c r="MQ217" i="7"/>
  <c r="MQ218" i="7"/>
  <c r="HL217" i="7"/>
  <c r="HL218" i="7"/>
  <c r="IC217" i="7"/>
  <c r="IC218" i="7"/>
  <c r="TM218" i="7"/>
  <c r="TM217" i="7"/>
  <c r="GW217" i="7"/>
  <c r="GW218" i="7"/>
  <c r="FF217" i="7"/>
  <c r="FF218" i="7"/>
  <c r="KM217" i="7"/>
  <c r="KM218" i="7"/>
  <c r="DP217" i="7"/>
  <c r="DP218" i="7"/>
  <c r="TI217" i="7"/>
  <c r="TI218" i="7"/>
  <c r="BW217" i="7"/>
  <c r="UA217" i="7"/>
  <c r="UA218" i="7"/>
  <c r="IV218" i="7"/>
  <c r="IV217" i="7"/>
  <c r="E15" i="47" l="1"/>
  <c r="G100" i="47" s="1"/>
  <c r="AI236" i="7"/>
  <c r="MS236" i="7"/>
  <c r="G157" i="47"/>
  <c r="G140" i="47" s="1"/>
  <c r="C119" i="47"/>
  <c r="C115" i="47" s="1"/>
  <c r="H157" i="47"/>
  <c r="H140" i="47" s="1"/>
  <c r="D101" i="47"/>
  <c r="D103" i="47" s="1"/>
  <c r="C102" i="47"/>
  <c r="C104" i="47"/>
  <c r="C103" i="47"/>
  <c r="AH3" i="38"/>
  <c r="AD217" i="7"/>
  <c r="MS217" i="7"/>
  <c r="MS218" i="7"/>
  <c r="ME217" i="7"/>
  <c r="ME218" i="7"/>
  <c r="P217" i="7"/>
  <c r="G217" i="7"/>
  <c r="I217" i="7"/>
  <c r="GU217" i="7"/>
  <c r="GU218" i="7"/>
  <c r="BE217" i="7"/>
  <c r="HJ217" i="7"/>
  <c r="HJ218" i="7"/>
  <c r="PN217" i="7"/>
  <c r="PN218" i="7"/>
  <c r="IR218" i="7"/>
  <c r="IR217" i="7"/>
  <c r="MK218" i="7"/>
  <c r="MK217" i="7"/>
  <c r="LA218" i="7"/>
  <c r="LA217" i="7"/>
  <c r="OM217" i="7"/>
  <c r="OM218" i="7"/>
  <c r="OL217" i="7"/>
  <c r="OL218" i="7"/>
  <c r="GP217" i="7"/>
  <c r="GP218" i="7"/>
  <c r="CD217" i="7"/>
  <c r="IN217" i="7"/>
  <c r="IN218" i="7"/>
  <c r="OU217" i="7"/>
  <c r="OU218" i="7"/>
  <c r="JO217" i="7"/>
  <c r="JO218" i="7"/>
  <c r="CV217" i="7"/>
  <c r="CV218" i="7"/>
  <c r="EL218" i="7"/>
  <c r="EL217" i="7"/>
  <c r="X217" i="7"/>
  <c r="OK217" i="7"/>
  <c r="OK218" i="7"/>
  <c r="JC218" i="7"/>
  <c r="TJ217" i="7"/>
  <c r="TJ218" i="7"/>
  <c r="GG217" i="7"/>
  <c r="GG218" i="7"/>
  <c r="T217" i="7"/>
  <c r="PX217" i="7"/>
  <c r="PX218" i="7"/>
  <c r="MI217" i="7"/>
  <c r="MI218" i="7"/>
  <c r="AT217" i="7"/>
  <c r="DB217" i="7"/>
  <c r="DB218" i="7"/>
  <c r="E3" i="47" l="1"/>
  <c r="E99" i="47" s="1"/>
  <c r="E101" i="47" s="1"/>
  <c r="G101" i="47" s="1"/>
  <c r="H101" i="47" s="1"/>
  <c r="C236" i="7"/>
  <c r="D104" i="47"/>
  <c r="D102" i="47"/>
  <c r="AI3" i="38"/>
  <c r="JA217" i="7"/>
  <c r="JA218" i="7"/>
  <c r="N217" i="7"/>
  <c r="RC217" i="7"/>
  <c r="RC218" i="7"/>
  <c r="G99" i="47" l="1"/>
  <c r="E102" i="47"/>
  <c r="E104" i="47"/>
  <c r="E103" i="47"/>
  <c r="UG236" i="7"/>
  <c r="AJ3" i="38"/>
  <c r="O217" i="7"/>
  <c r="AK3" i="38" l="1"/>
  <c r="C316" i="7" l="1"/>
  <c r="C205" i="7"/>
  <c r="C209" i="7"/>
  <c r="C208" i="7"/>
  <c r="C216" i="7"/>
  <c r="C207" i="7"/>
  <c r="C215" i="7"/>
  <c r="C210" i="7"/>
  <c r="C213" i="7"/>
  <c r="C212" i="7"/>
  <c r="C214" i="7"/>
  <c r="C211" i="7"/>
  <c r="C206" i="7"/>
  <c r="QE204" i="7" l="1"/>
  <c r="QI204" i="7"/>
  <c r="PX204" i="7" l="1"/>
  <c r="KB204" i="7"/>
  <c r="NG204" i="7"/>
  <c r="SV204" i="7"/>
  <c r="JB204" i="7"/>
  <c r="JA204" i="7"/>
  <c r="D97" i="8" l="1"/>
  <c r="E3" i="8"/>
  <c r="XFD1" i="8"/>
  <c r="Q2" i="8" l="1"/>
  <c r="Q96" i="8" s="1"/>
  <c r="P6" i="8"/>
  <c r="P100" i="8" s="1"/>
  <c r="O20" i="8"/>
  <c r="M20" i="8"/>
  <c r="K20" i="8"/>
  <c r="I20" i="8"/>
  <c r="G20" i="8"/>
  <c r="E20" i="8"/>
  <c r="C20" i="8"/>
  <c r="P19" i="8"/>
  <c r="A29" i="8" s="1"/>
  <c r="N19" i="8"/>
  <c r="L19" i="8"/>
  <c r="J19" i="8"/>
  <c r="H19" i="8"/>
  <c r="F19" i="8"/>
  <c r="D19" i="8"/>
  <c r="B19" i="8"/>
  <c r="P20" i="8"/>
  <c r="N20" i="8"/>
  <c r="L20" i="8"/>
  <c r="J20" i="8"/>
  <c r="H20" i="8"/>
  <c r="F20" i="8"/>
  <c r="D20" i="8"/>
  <c r="B20" i="8"/>
  <c r="O19" i="8"/>
  <c r="M19" i="8"/>
  <c r="K19" i="8"/>
  <c r="I19" i="8"/>
  <c r="G19" i="8"/>
  <c r="E19" i="8"/>
  <c r="C19" i="8"/>
  <c r="P5" i="8"/>
  <c r="AT7" i="8" s="1"/>
  <c r="O15" i="8"/>
  <c r="U7" i="8"/>
  <c r="V6" i="8"/>
  <c r="B32" i="8" s="1"/>
  <c r="V14" i="8"/>
  <c r="V8" i="8"/>
  <c r="V5" i="8"/>
  <c r="V13" i="8"/>
  <c r="U8" i="8"/>
  <c r="V7" i="8"/>
  <c r="V15" i="8"/>
  <c r="U9" i="8"/>
  <c r="U10" i="8"/>
  <c r="V9" i="8"/>
  <c r="V11" i="8"/>
  <c r="V12" i="8"/>
  <c r="U6" i="8"/>
  <c r="U11" i="8"/>
  <c r="V10" i="8"/>
  <c r="U12" i="8"/>
  <c r="U13" i="8"/>
  <c r="U14" i="8"/>
  <c r="O16" i="8"/>
  <c r="O13" i="8"/>
  <c r="O14" i="8"/>
  <c r="O11" i="8"/>
  <c r="O12" i="8"/>
  <c r="O8" i="8"/>
  <c r="O10" i="8"/>
  <c r="W13" i="8"/>
  <c r="T7" i="8"/>
  <c r="T15" i="8"/>
  <c r="T13" i="8"/>
  <c r="W12" i="8"/>
  <c r="T14" i="8"/>
  <c r="W6" i="8"/>
  <c r="W14" i="8"/>
  <c r="T8" i="8"/>
  <c r="T5" i="8"/>
  <c r="W8" i="8"/>
  <c r="T10" i="8"/>
  <c r="W7" i="8"/>
  <c r="W5" i="8"/>
  <c r="T9" i="8"/>
  <c r="T6" i="8"/>
  <c r="W9" i="8"/>
  <c r="T11" i="8"/>
  <c r="W10" i="8"/>
  <c r="T12" i="8"/>
  <c r="W11" i="8"/>
  <c r="U5" i="8"/>
  <c r="O9" i="8"/>
  <c r="O7" i="8"/>
  <c r="O6" i="8"/>
  <c r="O5" i="8"/>
  <c r="N15" i="8"/>
  <c r="N16" i="8"/>
  <c r="N110" i="8" s="1"/>
  <c r="N13" i="8"/>
  <c r="N14" i="8"/>
  <c r="K11" i="8"/>
  <c r="N12" i="8"/>
  <c r="N11" i="8"/>
  <c r="N9" i="8"/>
  <c r="N10" i="8"/>
  <c r="N7" i="8"/>
  <c r="N8" i="8"/>
  <c r="N5" i="8"/>
  <c r="N6" i="8"/>
  <c r="M16" i="8"/>
  <c r="M14" i="8"/>
  <c r="M15" i="8"/>
  <c r="M13" i="8"/>
  <c r="M11" i="8"/>
  <c r="M12" i="8"/>
  <c r="M9" i="8"/>
  <c r="M10" i="8"/>
  <c r="M8" i="8"/>
  <c r="M6" i="8"/>
  <c r="M7" i="8"/>
  <c r="K7" i="8"/>
  <c r="K101" i="8" s="1"/>
  <c r="L14" i="8"/>
  <c r="L108" i="8" s="1"/>
  <c r="L10" i="8"/>
  <c r="L104" i="8" s="1"/>
  <c r="B6" i="8"/>
  <c r="B100" i="8" s="1"/>
  <c r="B15" i="8"/>
  <c r="B109" i="8" s="1"/>
  <c r="B8" i="8"/>
  <c r="B102" i="8" s="1"/>
  <c r="C46" i="8"/>
  <c r="B46" i="8"/>
  <c r="B10" i="8"/>
  <c r="F11" i="8"/>
  <c r="B7" i="8"/>
  <c r="C5" i="8"/>
  <c r="C11" i="8"/>
  <c r="F10" i="8"/>
  <c r="B16" i="8"/>
  <c r="D8" i="8"/>
  <c r="J10" i="8"/>
  <c r="K13" i="8"/>
  <c r="F13" i="8"/>
  <c r="G6" i="8"/>
  <c r="F7" i="8"/>
  <c r="G8" i="8"/>
  <c r="J11" i="8"/>
  <c r="F8" i="8"/>
  <c r="C12" i="8"/>
  <c r="D7" i="8"/>
  <c r="I7" i="8"/>
  <c r="E9" i="8"/>
  <c r="G14" i="8"/>
  <c r="H11" i="8"/>
  <c r="G11" i="8"/>
  <c r="D10" i="8"/>
  <c r="C16" i="8"/>
  <c r="C10" i="8"/>
  <c r="I6" i="8"/>
  <c r="H14" i="8"/>
  <c r="E10" i="8"/>
  <c r="H16" i="8"/>
  <c r="I8" i="8"/>
  <c r="E12" i="8"/>
  <c r="I15" i="8"/>
  <c r="F15" i="8"/>
  <c r="K9" i="8"/>
  <c r="J16" i="8"/>
  <c r="E6" i="8"/>
  <c r="H13" i="8"/>
  <c r="J9" i="8"/>
  <c r="E7" i="8"/>
  <c r="E14" i="8"/>
  <c r="I16" i="8"/>
  <c r="F12" i="8"/>
  <c r="J7" i="8"/>
  <c r="E11" i="8"/>
  <c r="K8" i="8"/>
  <c r="E13" i="8"/>
  <c r="F6" i="8"/>
  <c r="D13" i="8"/>
  <c r="J5" i="8"/>
  <c r="G16" i="8"/>
  <c r="I11" i="8"/>
  <c r="C7" i="8"/>
  <c r="E15" i="8"/>
  <c r="K12" i="8"/>
  <c r="I12" i="8"/>
  <c r="D6" i="8"/>
  <c r="F14" i="8"/>
  <c r="I9" i="8"/>
  <c r="J12" i="8"/>
  <c r="J15" i="8"/>
  <c r="E8" i="8"/>
  <c r="G12" i="8"/>
  <c r="C8" i="8"/>
  <c r="H12" i="8"/>
  <c r="K10" i="8"/>
  <c r="J8" i="8"/>
  <c r="G7" i="8"/>
  <c r="C6" i="8"/>
  <c r="D15" i="8"/>
  <c r="D12" i="8"/>
  <c r="D16" i="8"/>
  <c r="H7" i="8"/>
  <c r="H8" i="8"/>
  <c r="H10" i="8"/>
  <c r="C9" i="8"/>
  <c r="D11" i="8"/>
  <c r="C15" i="8"/>
  <c r="I10" i="8"/>
  <c r="C14" i="8"/>
  <c r="B9" i="8"/>
  <c r="H6" i="8"/>
  <c r="K14" i="8"/>
  <c r="G13" i="8"/>
  <c r="I13" i="8"/>
  <c r="F9" i="8"/>
  <c r="I14" i="8"/>
  <c r="D14" i="8"/>
  <c r="D9" i="8"/>
  <c r="H9" i="8"/>
  <c r="K16" i="8"/>
  <c r="E16" i="8"/>
  <c r="J13" i="8"/>
  <c r="C13" i="8"/>
  <c r="J6" i="8"/>
  <c r="F16" i="8"/>
  <c r="H15" i="8"/>
  <c r="D5" i="8"/>
  <c r="G10" i="8"/>
  <c r="G9" i="8"/>
  <c r="J14" i="8"/>
  <c r="G15" i="8"/>
  <c r="K6" i="8"/>
  <c r="B14" i="8"/>
  <c r="B11" i="8"/>
  <c r="E5" i="8"/>
  <c r="K5" i="8"/>
  <c r="H5" i="8"/>
  <c r="L13" i="8"/>
  <c r="L15" i="8"/>
  <c r="L7" i="8"/>
  <c r="L8" i="8"/>
  <c r="B5" i="8"/>
  <c r="B13" i="8"/>
  <c r="L5" i="8"/>
  <c r="L11" i="8"/>
  <c r="L16" i="8"/>
  <c r="L110" i="8" s="1"/>
  <c r="L9" i="8"/>
  <c r="F5" i="8"/>
  <c r="L12" i="8"/>
  <c r="L6" i="8"/>
  <c r="G5" i="8"/>
  <c r="B12" i="8"/>
  <c r="I5" i="8"/>
  <c r="K15" i="8"/>
  <c r="AT6" i="8" l="1"/>
  <c r="P99" i="8"/>
  <c r="P112" i="8" s="1"/>
  <c r="B29" i="8"/>
  <c r="O101" i="8"/>
  <c r="O106" i="8"/>
  <c r="O108" i="8"/>
  <c r="O110" i="8"/>
  <c r="AB19" i="8"/>
  <c r="AT5" i="8"/>
  <c r="O100" i="8"/>
  <c r="O103" i="8"/>
  <c r="O102" i="8"/>
  <c r="O105" i="8"/>
  <c r="O107" i="8"/>
  <c r="O109" i="8"/>
  <c r="P24" i="8"/>
  <c r="B38" i="8" s="1"/>
  <c r="C38" i="8" s="1"/>
  <c r="P18" i="8"/>
  <c r="P22" i="8" s="1"/>
  <c r="G29" i="8"/>
  <c r="O104" i="8"/>
  <c r="O99" i="8"/>
  <c r="N103" i="8"/>
  <c r="N105" i="8"/>
  <c r="N106" i="8"/>
  <c r="N109" i="8"/>
  <c r="N100" i="8"/>
  <c r="N101" i="8"/>
  <c r="N108" i="8"/>
  <c r="N107" i="8"/>
  <c r="O24" i="8"/>
  <c r="O18" i="8"/>
  <c r="N104" i="8"/>
  <c r="N102" i="8"/>
  <c r="N99" i="8"/>
  <c r="M110" i="8"/>
  <c r="M109" i="8"/>
  <c r="M108" i="8"/>
  <c r="N24" i="8"/>
  <c r="N18" i="8"/>
  <c r="M100" i="8"/>
  <c r="M103" i="8"/>
  <c r="M105" i="8"/>
  <c r="M101" i="8"/>
  <c r="M102" i="8"/>
  <c r="M104" i="8"/>
  <c r="M106" i="8"/>
  <c r="M107" i="8"/>
  <c r="I24" i="8"/>
  <c r="I99" i="8"/>
  <c r="I18" i="8"/>
  <c r="L99" i="8"/>
  <c r="L24" i="8"/>
  <c r="L18" i="8"/>
  <c r="B107" i="8"/>
  <c r="B99" i="8"/>
  <c r="B24" i="8"/>
  <c r="B18" i="8"/>
  <c r="L101" i="8"/>
  <c r="L107" i="8"/>
  <c r="K24" i="8"/>
  <c r="K99" i="8"/>
  <c r="K18" i="8"/>
  <c r="K105" i="8"/>
  <c r="B108" i="8"/>
  <c r="J108" i="8"/>
  <c r="G104" i="8"/>
  <c r="H109" i="8"/>
  <c r="J100" i="8"/>
  <c r="J107" i="8"/>
  <c r="K110" i="8"/>
  <c r="D103" i="8"/>
  <c r="I108" i="8"/>
  <c r="I107" i="8"/>
  <c r="K108" i="8"/>
  <c r="B103" i="8"/>
  <c r="I104" i="8"/>
  <c r="D105" i="8"/>
  <c r="H104" i="8"/>
  <c r="H101" i="8"/>
  <c r="D106" i="8"/>
  <c r="C100" i="8"/>
  <c r="J102" i="8"/>
  <c r="H106" i="8"/>
  <c r="G106" i="8"/>
  <c r="J109" i="8"/>
  <c r="I103" i="8"/>
  <c r="D100" i="8"/>
  <c r="K106" i="8"/>
  <c r="C101" i="8"/>
  <c r="G110" i="8"/>
  <c r="F100" i="8"/>
  <c r="K102" i="8"/>
  <c r="J101" i="8"/>
  <c r="I110" i="8"/>
  <c r="E101" i="8"/>
  <c r="H107" i="8"/>
  <c r="J110" i="8"/>
  <c r="F109" i="8"/>
  <c r="E106" i="8"/>
  <c r="H110" i="8"/>
  <c r="H108" i="8"/>
  <c r="I100" i="8"/>
  <c r="C110" i="8"/>
  <c r="G105" i="8"/>
  <c r="G108" i="8"/>
  <c r="I101" i="8"/>
  <c r="C106" i="8"/>
  <c r="J105" i="8"/>
  <c r="F101" i="8"/>
  <c r="F107" i="8"/>
  <c r="J104" i="8"/>
  <c r="B110" i="8"/>
  <c r="C105" i="8"/>
  <c r="B101" i="8"/>
  <c r="B104" i="8"/>
  <c r="G24" i="8"/>
  <c r="G99" i="8"/>
  <c r="G18" i="8"/>
  <c r="L106" i="8"/>
  <c r="L103" i="8"/>
  <c r="K109" i="8"/>
  <c r="B106" i="8"/>
  <c r="L100" i="8"/>
  <c r="F24" i="8"/>
  <c r="F99" i="8"/>
  <c r="F18" i="8"/>
  <c r="L105" i="8"/>
  <c r="L102" i="8"/>
  <c r="L109" i="8"/>
  <c r="H99" i="8"/>
  <c r="H24" i="8"/>
  <c r="H18" i="8"/>
  <c r="E24" i="8"/>
  <c r="E99" i="8"/>
  <c r="E18" i="8"/>
  <c r="B105" i="8"/>
  <c r="K100" i="8"/>
  <c r="G109" i="8"/>
  <c r="G103" i="8"/>
  <c r="D24" i="8"/>
  <c r="D18" i="8"/>
  <c r="D99" i="8"/>
  <c r="F110" i="8"/>
  <c r="C107" i="8"/>
  <c r="E110" i="8"/>
  <c r="H103" i="8"/>
  <c r="D108" i="8"/>
  <c r="F103" i="8"/>
  <c r="G107" i="8"/>
  <c r="H100" i="8"/>
  <c r="C108" i="8"/>
  <c r="C109" i="8"/>
  <c r="C103" i="8"/>
  <c r="H102" i="8"/>
  <c r="D110" i="8"/>
  <c r="D109" i="8"/>
  <c r="G101" i="8"/>
  <c r="K104" i="8"/>
  <c r="C102" i="8"/>
  <c r="E102" i="8"/>
  <c r="J106" i="8"/>
  <c r="F108" i="8"/>
  <c r="I106" i="8"/>
  <c r="E109" i="8"/>
  <c r="I105" i="8"/>
  <c r="J18" i="8"/>
  <c r="J24" i="8"/>
  <c r="J99" i="8"/>
  <c r="D107" i="8"/>
  <c r="E107" i="8"/>
  <c r="E105" i="8"/>
  <c r="F106" i="8"/>
  <c r="E108" i="8"/>
  <c r="J103" i="8"/>
  <c r="E100" i="8"/>
  <c r="K103" i="8"/>
  <c r="I109" i="8"/>
  <c r="I102" i="8"/>
  <c r="E104" i="8"/>
  <c r="C104" i="8"/>
  <c r="D104" i="8"/>
  <c r="H105" i="8"/>
  <c r="E103" i="8"/>
  <c r="D101" i="8"/>
  <c r="F102" i="8"/>
  <c r="G102" i="8"/>
  <c r="G100" i="8"/>
  <c r="K107" i="8"/>
  <c r="D102" i="8"/>
  <c r="F104" i="8"/>
  <c r="C18" i="8"/>
  <c r="C24" i="8"/>
  <c r="C99" i="8"/>
  <c r="F105" i="8"/>
  <c r="AP5" i="8" l="1"/>
  <c r="AP7" i="8"/>
  <c r="W3" i="38"/>
  <c r="W766" i="38"/>
  <c r="W758" i="38"/>
  <c r="W750" i="38"/>
  <c r="W742" i="38"/>
  <c r="W734" i="38"/>
  <c r="W726" i="38"/>
  <c r="W718" i="38"/>
  <c r="W710" i="38"/>
  <c r="W702" i="38"/>
  <c r="W694" i="38"/>
  <c r="W686" i="38"/>
  <c r="W678" i="38"/>
  <c r="W670" i="38"/>
  <c r="W662" i="38"/>
  <c r="W654" i="38"/>
  <c r="W646" i="38"/>
  <c r="W638" i="38"/>
  <c r="W630" i="38"/>
  <c r="W622" i="38"/>
  <c r="W614" i="38"/>
  <c r="W606" i="38"/>
  <c r="W598" i="38"/>
  <c r="W590" i="38"/>
  <c r="W582" i="38"/>
  <c r="W574" i="38"/>
  <c r="W566" i="38"/>
  <c r="W558" i="38"/>
  <c r="W550" i="38"/>
  <c r="W542" i="38"/>
  <c r="W534" i="38"/>
  <c r="W526" i="38"/>
  <c r="W518" i="38"/>
  <c r="W510" i="38"/>
  <c r="W502" i="38"/>
  <c r="W494" i="38"/>
  <c r="W486" i="38"/>
  <c r="W478" i="38"/>
  <c r="W470" i="38"/>
  <c r="W462" i="38"/>
  <c r="W454" i="38"/>
  <c r="W446" i="38"/>
  <c r="W438" i="38"/>
  <c r="W430" i="38"/>
  <c r="W422" i="38"/>
  <c r="W414" i="38"/>
  <c r="W406" i="38"/>
  <c r="W398" i="38"/>
  <c r="W390" i="38"/>
  <c r="W382" i="38"/>
  <c r="W374" i="38"/>
  <c r="W366" i="38"/>
  <c r="W358" i="38"/>
  <c r="W350" i="38"/>
  <c r="W342" i="38"/>
  <c r="W334" i="38"/>
  <c r="W326" i="38"/>
  <c r="W318" i="38"/>
  <c r="W310" i="38"/>
  <c r="W302" i="38"/>
  <c r="W294" i="38"/>
  <c r="W286" i="38"/>
  <c r="W278" i="38"/>
  <c r="W270" i="38"/>
  <c r="W262" i="38"/>
  <c r="W254" i="38"/>
  <c r="W246" i="38"/>
  <c r="W238" i="38"/>
  <c r="W230" i="38"/>
  <c r="W222" i="38"/>
  <c r="W214" i="38"/>
  <c r="W206" i="38"/>
  <c r="W198" i="38"/>
  <c r="W190" i="38"/>
  <c r="W182" i="38"/>
  <c r="W174" i="38"/>
  <c r="W166" i="38"/>
  <c r="W158" i="38"/>
  <c r="W150" i="38"/>
  <c r="W142" i="38"/>
  <c r="W134" i="38"/>
  <c r="W126" i="38"/>
  <c r="W118" i="38"/>
  <c r="W110" i="38"/>
  <c r="W102" i="38"/>
  <c r="W94" i="38"/>
  <c r="W765" i="38"/>
  <c r="W757" i="38"/>
  <c r="W749" i="38"/>
  <c r="W741" i="38"/>
  <c r="W733" i="38"/>
  <c r="W725" i="38"/>
  <c r="W717" i="38"/>
  <c r="W709" i="38"/>
  <c r="W701" i="38"/>
  <c r="W693" i="38"/>
  <c r="W685" i="38"/>
  <c r="W677" i="38"/>
  <c r="W669" i="38"/>
  <c r="W661" i="38"/>
  <c r="W653" i="38"/>
  <c r="W645" i="38"/>
  <c r="W637" i="38"/>
  <c r="W629" i="38"/>
  <c r="W621" i="38"/>
  <c r="W613" i="38"/>
  <c r="W605" i="38"/>
  <c r="W597" i="38"/>
  <c r="W589" i="38"/>
  <c r="W581" i="38"/>
  <c r="W573" i="38"/>
  <c r="W565" i="38"/>
  <c r="W557" i="38"/>
  <c r="W549" i="38"/>
  <c r="W541" i="38"/>
  <c r="W533" i="38"/>
  <c r="W525" i="38"/>
  <c r="W517" i="38"/>
  <c r="W509" i="38"/>
  <c r="W501" i="38"/>
  <c r="W493" i="38"/>
  <c r="W764" i="38"/>
  <c r="W756" i="38"/>
  <c r="W748" i="38"/>
  <c r="W740" i="38"/>
  <c r="W732" i="38"/>
  <c r="W724" i="38"/>
  <c r="W716" i="38"/>
  <c r="W708" i="38"/>
  <c r="W700" i="38"/>
  <c r="W692" i="38"/>
  <c r="W684" i="38"/>
  <c r="W676" i="38"/>
  <c r="W668" i="38"/>
  <c r="W660" i="38"/>
  <c r="W652" i="38"/>
  <c r="W644" i="38"/>
  <c r="W636" i="38"/>
  <c r="W628" i="38"/>
  <c r="W620" i="38"/>
  <c r="W612" i="38"/>
  <c r="W604" i="38"/>
  <c r="W596" i="38"/>
  <c r="W588" i="38"/>
  <c r="W580" i="38"/>
  <c r="W572" i="38"/>
  <c r="W564" i="38"/>
  <c r="W556" i="38"/>
  <c r="W548" i="38"/>
  <c r="W540" i="38"/>
  <c r="W532" i="38"/>
  <c r="W524" i="38"/>
  <c r="W516" i="38"/>
  <c r="W508" i="38"/>
  <c r="W500" i="38"/>
  <c r="W492" i="38"/>
  <c r="W484" i="38"/>
  <c r="W476" i="38"/>
  <c r="W468" i="38"/>
  <c r="W460" i="38"/>
  <c r="W452" i="38"/>
  <c r="W444" i="38"/>
  <c r="W436" i="38"/>
  <c r="W428" i="38"/>
  <c r="W420" i="38"/>
  <c r="W412" i="38"/>
  <c r="W404" i="38"/>
  <c r="W396" i="38"/>
  <c r="W388" i="38"/>
  <c r="W380" i="38"/>
  <c r="W372" i="38"/>
  <c r="W364" i="38"/>
  <c r="W356" i="38"/>
  <c r="W348" i="38"/>
  <c r="W340" i="38"/>
  <c r="W332" i="38"/>
  <c r="W324" i="38"/>
  <c r="W316" i="38"/>
  <c r="W308" i="38"/>
  <c r="W300" i="38"/>
  <c r="W292" i="38"/>
  <c r="W284" i="38"/>
  <c r="W276" i="38"/>
  <c r="W268" i="38"/>
  <c r="W260" i="38"/>
  <c r="W252" i="38"/>
  <c r="W244" i="38"/>
  <c r="W236" i="38"/>
  <c r="W228" i="38"/>
  <c r="W220" i="38"/>
  <c r="W212" i="38"/>
  <c r="W204" i="38"/>
  <c r="W196" i="38"/>
  <c r="W188" i="38"/>
  <c r="W180" i="38"/>
  <c r="W172" i="38"/>
  <c r="W164" i="38"/>
  <c r="W156" i="38"/>
  <c r="W148" i="38"/>
  <c r="W140" i="38"/>
  <c r="W132" i="38"/>
  <c r="W124" i="38"/>
  <c r="W116" i="38"/>
  <c r="W108" i="38"/>
  <c r="W100" i="38"/>
  <c r="W92" i="38"/>
  <c r="W763" i="38"/>
  <c r="W755" i="38"/>
  <c r="W747" i="38"/>
  <c r="W739" i="38"/>
  <c r="W731" i="38"/>
  <c r="W723" i="38"/>
  <c r="W715" i="38"/>
  <c r="W707" i="38"/>
  <c r="W699" i="38"/>
  <c r="W691" i="38"/>
  <c r="W683" i="38"/>
  <c r="W675" i="38"/>
  <c r="W667" i="38"/>
  <c r="W659" i="38"/>
  <c r="W651" i="38"/>
  <c r="W643" i="38"/>
  <c r="W635" i="38"/>
  <c r="W627" i="38"/>
  <c r="W619" i="38"/>
  <c r="W611" i="38"/>
  <c r="W603" i="38"/>
  <c r="W595" i="38"/>
  <c r="W587" i="38"/>
  <c r="W579" i="38"/>
  <c r="W571" i="38"/>
  <c r="W563" i="38"/>
  <c r="W555" i="38"/>
  <c r="W547" i="38"/>
  <c r="W539" i="38"/>
  <c r="W531" i="38"/>
  <c r="W523" i="38"/>
  <c r="W515" i="38"/>
  <c r="W507" i="38"/>
  <c r="W762" i="38"/>
  <c r="W754" i="38"/>
  <c r="W746" i="38"/>
  <c r="W738" i="38"/>
  <c r="TA204" i="7" s="1"/>
  <c r="W730" i="38"/>
  <c r="W722" i="38"/>
  <c r="W714" i="38"/>
  <c r="W706" i="38"/>
  <c r="W698" i="38"/>
  <c r="W690" i="38"/>
  <c r="W682" i="38"/>
  <c r="W674" i="38"/>
  <c r="W666" i="38"/>
  <c r="W658" i="38"/>
  <c r="W650" i="38"/>
  <c r="W642" i="38"/>
  <c r="W634" i="38"/>
  <c r="W626" i="38"/>
  <c r="W618" i="38"/>
  <c r="W610" i="38"/>
  <c r="W602" i="38"/>
  <c r="W594" i="38"/>
  <c r="W586" i="38"/>
  <c r="W578" i="38"/>
  <c r="W570" i="38"/>
  <c r="W562" i="38"/>
  <c r="W554" i="38"/>
  <c r="W546" i="38"/>
  <c r="W538" i="38"/>
  <c r="W530" i="38"/>
  <c r="W522" i="38"/>
  <c r="W514" i="38"/>
  <c r="W506" i="38"/>
  <c r="W498" i="38"/>
  <c r="W490" i="38"/>
  <c r="W482" i="38"/>
  <c r="W474" i="38"/>
  <c r="W466" i="38"/>
  <c r="W458" i="38"/>
  <c r="W450" i="38"/>
  <c r="W442" i="38"/>
  <c r="W434" i="38"/>
  <c r="W426" i="38"/>
  <c r="W418" i="38"/>
  <c r="W410" i="38"/>
  <c r="W402" i="38"/>
  <c r="W394" i="38"/>
  <c r="W386" i="38"/>
  <c r="W378" i="38"/>
  <c r="W370" i="38"/>
  <c r="W362" i="38"/>
  <c r="W354" i="38"/>
  <c r="W346" i="38"/>
  <c r="W338" i="38"/>
  <c r="W330" i="38"/>
  <c r="W322" i="38"/>
  <c r="W314" i="38"/>
  <c r="W306" i="38"/>
  <c r="W298" i="38"/>
  <c r="W290" i="38"/>
  <c r="W282" i="38"/>
  <c r="W274" i="38"/>
  <c r="W266" i="38"/>
  <c r="W258" i="38"/>
  <c r="W250" i="38"/>
  <c r="JR204" i="7" s="1"/>
  <c r="W242" i="38"/>
  <c r="W234" i="38"/>
  <c r="W226" i="38"/>
  <c r="W218" i="38"/>
  <c r="W210" i="38"/>
  <c r="W202" i="38"/>
  <c r="W194" i="38"/>
  <c r="W186" i="38"/>
  <c r="W178" i="38"/>
  <c r="W170" i="38"/>
  <c r="W162" i="38"/>
  <c r="W154" i="38"/>
  <c r="W146" i="38"/>
  <c r="W138" i="38"/>
  <c r="W130" i="38"/>
  <c r="W122" i="38"/>
  <c r="W114" i="38"/>
  <c r="W106" i="38"/>
  <c r="W98" i="38"/>
  <c r="W90" i="38"/>
  <c r="W761" i="38"/>
  <c r="W753" i="38"/>
  <c r="W745" i="38"/>
  <c r="W737" i="38"/>
  <c r="W729" i="38"/>
  <c r="W721" i="38"/>
  <c r="W713" i="38"/>
  <c r="W705" i="38"/>
  <c r="W697" i="38"/>
  <c r="W689" i="38"/>
  <c r="W681" i="38"/>
  <c r="W673" i="38"/>
  <c r="W665" i="38"/>
  <c r="W657" i="38"/>
  <c r="W649" i="38"/>
  <c r="W641" i="38"/>
  <c r="W633" i="38"/>
  <c r="W625" i="38"/>
  <c r="W617" i="38"/>
  <c r="W609" i="38"/>
  <c r="W601" i="38"/>
  <c r="W593" i="38"/>
  <c r="W585" i="38"/>
  <c r="W577" i="38"/>
  <c r="W569" i="38"/>
  <c r="W561" i="38"/>
  <c r="W553" i="38"/>
  <c r="W545" i="38"/>
  <c r="W537" i="38"/>
  <c r="W529" i="38"/>
  <c r="W521" i="38"/>
  <c r="W513" i="38"/>
  <c r="W505" i="38"/>
  <c r="W497" i="38"/>
  <c r="W489" i="38"/>
  <c r="W481" i="38"/>
  <c r="W473" i="38"/>
  <c r="W465" i="38"/>
  <c r="W457" i="38"/>
  <c r="W449" i="38"/>
  <c r="W441" i="38"/>
  <c r="W433" i="38"/>
  <c r="W425" i="38"/>
  <c r="W417" i="38"/>
  <c r="W409" i="38"/>
  <c r="W401" i="38"/>
  <c r="W393" i="38"/>
  <c r="W385" i="38"/>
  <c r="W377" i="38"/>
  <c r="W369" i="38"/>
  <c r="W361" i="38"/>
  <c r="W353" i="38"/>
  <c r="W345" i="38"/>
  <c r="W337" i="38"/>
  <c r="W329" i="38"/>
  <c r="W321" i="38"/>
  <c r="W313" i="38"/>
  <c r="W305" i="38"/>
  <c r="W297" i="38"/>
  <c r="W289" i="38"/>
  <c r="W281" i="38"/>
  <c r="W273" i="38"/>
  <c r="W265" i="38"/>
  <c r="W257" i="38"/>
  <c r="W249" i="38"/>
  <c r="W241" i="38"/>
  <c r="W233" i="38"/>
  <c r="W225" i="38"/>
  <c r="W217" i="38"/>
  <c r="W209" i="38"/>
  <c r="W201" i="38"/>
  <c r="W193" i="38"/>
  <c r="W185" i="38"/>
  <c r="W177" i="38"/>
  <c r="W169" i="38"/>
  <c r="W161" i="38"/>
  <c r="W153" i="38"/>
  <c r="W145" i="38"/>
  <c r="W137" i="38"/>
  <c r="W129" i="38"/>
  <c r="W121" i="38"/>
  <c r="W113" i="38"/>
  <c r="W105" i="38"/>
  <c r="W97" i="38"/>
  <c r="W89" i="38"/>
  <c r="W760" i="38"/>
  <c r="W752" i="38"/>
  <c r="W744" i="38"/>
  <c r="W736" i="38"/>
  <c r="W728" i="38"/>
  <c r="W720" i="38"/>
  <c r="W712" i="38"/>
  <c r="W704" i="38"/>
  <c r="W696" i="38"/>
  <c r="W688" i="38"/>
  <c r="W680" i="38"/>
  <c r="W672" i="38"/>
  <c r="W664" i="38"/>
  <c r="W656" i="38"/>
  <c r="W648" i="38"/>
  <c r="W640" i="38"/>
  <c r="W632" i="38"/>
  <c r="W624" i="38"/>
  <c r="W616" i="38"/>
  <c r="W608" i="38"/>
  <c r="W600" i="38"/>
  <c r="W592" i="38"/>
  <c r="W584" i="38"/>
  <c r="W576" i="38"/>
  <c r="W568" i="38"/>
  <c r="W560" i="38"/>
  <c r="W552" i="38"/>
  <c r="W544" i="38"/>
  <c r="W536" i="38"/>
  <c r="W528" i="38"/>
  <c r="W520" i="38"/>
  <c r="W512" i="38"/>
  <c r="W504" i="38"/>
  <c r="W496" i="38"/>
  <c r="W488" i="38"/>
  <c r="W480" i="38"/>
  <c r="W472" i="38"/>
  <c r="W464" i="38"/>
  <c r="W456" i="38"/>
  <c r="W448" i="38"/>
  <c r="W440" i="38"/>
  <c r="W432" i="38"/>
  <c r="W424" i="38"/>
  <c r="W416" i="38"/>
  <c r="W408" i="38"/>
  <c r="W400" i="38"/>
  <c r="W392" i="38"/>
  <c r="W384" i="38"/>
  <c r="W376" i="38"/>
  <c r="W368" i="38"/>
  <c r="W360" i="38"/>
  <c r="W352" i="38"/>
  <c r="W344" i="38"/>
  <c r="W336" i="38"/>
  <c r="W328" i="38"/>
  <c r="W320" i="38"/>
  <c r="W312" i="38"/>
  <c r="W304" i="38"/>
  <c r="W296" i="38"/>
  <c r="W288" i="38"/>
  <c r="W280" i="38"/>
  <c r="W272" i="38"/>
  <c r="W264" i="38"/>
  <c r="W256" i="38"/>
  <c r="W248" i="38"/>
  <c r="W240" i="38"/>
  <c r="W232" i="38"/>
  <c r="W224" i="38"/>
  <c r="W216" i="38"/>
  <c r="W208" i="38"/>
  <c r="W200" i="38"/>
  <c r="W192" i="38"/>
  <c r="W184" i="38"/>
  <c r="W176" i="38"/>
  <c r="W168" i="38"/>
  <c r="W160" i="38"/>
  <c r="W152" i="38"/>
  <c r="W144" i="38"/>
  <c r="W136" i="38"/>
  <c r="W128" i="38"/>
  <c r="W120" i="38"/>
  <c r="W112" i="38"/>
  <c r="W104" i="38"/>
  <c r="W96" i="38"/>
  <c r="W88" i="38"/>
  <c r="W759" i="38"/>
  <c r="W695" i="38"/>
  <c r="W631" i="38"/>
  <c r="W567" i="38"/>
  <c r="W503" i="38"/>
  <c r="W477" i="38"/>
  <c r="W455" i="38"/>
  <c r="W435" i="38"/>
  <c r="W413" i="38"/>
  <c r="W391" i="38"/>
  <c r="W371" i="38"/>
  <c r="W349" i="38"/>
  <c r="W327" i="38"/>
  <c r="W307" i="38"/>
  <c r="W285" i="38"/>
  <c r="W263" i="38"/>
  <c r="W243" i="38"/>
  <c r="W221" i="38"/>
  <c r="W199" i="38"/>
  <c r="W179" i="38"/>
  <c r="W157" i="38"/>
  <c r="W135" i="38"/>
  <c r="W115" i="38"/>
  <c r="W93" i="38"/>
  <c r="W81" i="38"/>
  <c r="W73" i="38"/>
  <c r="W65" i="38"/>
  <c r="W57" i="38"/>
  <c r="W49" i="38"/>
  <c r="W41" i="38"/>
  <c r="W33" i="38"/>
  <c r="W25" i="38"/>
  <c r="W17" i="38"/>
  <c r="W9" i="38"/>
  <c r="W479" i="38"/>
  <c r="W373" i="38"/>
  <c r="W267" i="38"/>
  <c r="W139" i="38"/>
  <c r="W42" i="38"/>
  <c r="W751" i="38"/>
  <c r="W687" i="38"/>
  <c r="W623" i="38"/>
  <c r="W559" i="38"/>
  <c r="W499" i="38"/>
  <c r="W475" i="38"/>
  <c r="W453" i="38"/>
  <c r="W431" i="38"/>
  <c r="W411" i="38"/>
  <c r="W389" i="38"/>
  <c r="W367" i="38"/>
  <c r="W347" i="38"/>
  <c r="W325" i="38"/>
  <c r="W303" i="38"/>
  <c r="W283" i="38"/>
  <c r="W261" i="38"/>
  <c r="W239" i="38"/>
  <c r="W219" i="38"/>
  <c r="W197" i="38"/>
  <c r="W175" i="38"/>
  <c r="W155" i="38"/>
  <c r="W133" i="38"/>
  <c r="W111" i="38"/>
  <c r="W91" i="38"/>
  <c r="W80" i="38"/>
  <c r="W72" i="38"/>
  <c r="W64" i="38"/>
  <c r="W56" i="38"/>
  <c r="W48" i="38"/>
  <c r="W40" i="38"/>
  <c r="W32" i="38"/>
  <c r="W24" i="38"/>
  <c r="W16" i="38"/>
  <c r="W8" i="38"/>
  <c r="W437" i="38"/>
  <c r="W309" i="38"/>
  <c r="W181" i="38"/>
  <c r="W74" i="38"/>
  <c r="W26" i="38"/>
  <c r="W743" i="38"/>
  <c r="W679" i="38"/>
  <c r="W615" i="38"/>
  <c r="W551" i="38"/>
  <c r="W495" i="38"/>
  <c r="W471" i="38"/>
  <c r="W451" i="38"/>
  <c r="W429" i="38"/>
  <c r="W407" i="38"/>
  <c r="W387" i="38"/>
  <c r="W365" i="38"/>
  <c r="W343" i="38"/>
  <c r="W323" i="38"/>
  <c r="W301" i="38"/>
  <c r="W279" i="38"/>
  <c r="W259" i="38"/>
  <c r="W237" i="38"/>
  <c r="W215" i="38"/>
  <c r="W195" i="38"/>
  <c r="W173" i="38"/>
  <c r="W151" i="38"/>
  <c r="W131" i="38"/>
  <c r="W109" i="38"/>
  <c r="W87" i="38"/>
  <c r="W79" i="38"/>
  <c r="W71" i="38"/>
  <c r="W63" i="38"/>
  <c r="W55" i="38"/>
  <c r="W47" i="38"/>
  <c r="W39" i="38"/>
  <c r="W31" i="38"/>
  <c r="W23" i="38"/>
  <c r="W15" i="38"/>
  <c r="W7" i="38"/>
  <c r="W511" i="38"/>
  <c r="W10" i="38"/>
  <c r="W735" i="38"/>
  <c r="W671" i="38"/>
  <c r="W607" i="38"/>
  <c r="W543" i="38"/>
  <c r="W491" i="38"/>
  <c r="W469" i="38"/>
  <c r="W447" i="38"/>
  <c r="W427" i="38"/>
  <c r="W405" i="38"/>
  <c r="W383" i="38"/>
  <c r="W363" i="38"/>
  <c r="W341" i="38"/>
  <c r="W319" i="38"/>
  <c r="W299" i="38"/>
  <c r="NL204" i="7" s="1"/>
  <c r="W277" i="38"/>
  <c r="W255" i="38"/>
  <c r="W235" i="38"/>
  <c r="W213" i="38"/>
  <c r="W191" i="38"/>
  <c r="W171" i="38"/>
  <c r="W149" i="38"/>
  <c r="W127" i="38"/>
  <c r="W107" i="38"/>
  <c r="W86" i="38"/>
  <c r="W78" i="38"/>
  <c r="W70" i="38"/>
  <c r="W62" i="38"/>
  <c r="W54" i="38"/>
  <c r="W46" i="38"/>
  <c r="W38" i="38"/>
  <c r="W30" i="38"/>
  <c r="W22" i="38"/>
  <c r="W14" i="38"/>
  <c r="W6" i="38"/>
  <c r="W459" i="38"/>
  <c r="W331" i="38"/>
  <c r="W203" i="38"/>
  <c r="W95" i="38"/>
  <c r="W50" i="38"/>
  <c r="W18" i="38"/>
  <c r="W727" i="38"/>
  <c r="W663" i="38"/>
  <c r="W599" i="38"/>
  <c r="W535" i="38"/>
  <c r="W487" i="38"/>
  <c r="W467" i="38"/>
  <c r="W445" i="38"/>
  <c r="W423" i="38"/>
  <c r="W403" i="38"/>
  <c r="W381" i="38"/>
  <c r="W359" i="38"/>
  <c r="W339" i="38"/>
  <c r="W317" i="38"/>
  <c r="W295" i="38"/>
  <c r="W275" i="38"/>
  <c r="W253" i="38"/>
  <c r="W231" i="38"/>
  <c r="W211" i="38"/>
  <c r="W189" i="38"/>
  <c r="W167" i="38"/>
  <c r="W147" i="38"/>
  <c r="W125" i="38"/>
  <c r="W103" i="38"/>
  <c r="W85" i="38"/>
  <c r="W77" i="38"/>
  <c r="W69" i="38"/>
  <c r="W61" i="38"/>
  <c r="W53" i="38"/>
  <c r="W45" i="38"/>
  <c r="W37" i="38"/>
  <c r="W29" i="38"/>
  <c r="W21" i="38"/>
  <c r="W13" i="38"/>
  <c r="W5" i="38"/>
  <c r="W575" i="38"/>
  <c r="W395" i="38"/>
  <c r="W287" i="38"/>
  <c r="W159" i="38"/>
  <c r="W66" i="38"/>
  <c r="W719" i="38"/>
  <c r="W655" i="38"/>
  <c r="W591" i="38"/>
  <c r="W527" i="38"/>
  <c r="W485" i="38"/>
  <c r="W463" i="38"/>
  <c r="W443" i="38"/>
  <c r="W421" i="38"/>
  <c r="W399" i="38"/>
  <c r="W379" i="38"/>
  <c r="W357" i="38"/>
  <c r="W335" i="38"/>
  <c r="W315" i="38"/>
  <c r="W293" i="38"/>
  <c r="W271" i="38"/>
  <c r="W251" i="38"/>
  <c r="W229" i="38"/>
  <c r="W207" i="38"/>
  <c r="W187" i="38"/>
  <c r="W165" i="38"/>
  <c r="W143" i="38"/>
  <c r="W123" i="38"/>
  <c r="W101" i="38"/>
  <c r="W84" i="38"/>
  <c r="W76" i="38"/>
  <c r="W68" i="38"/>
  <c r="W60" i="38"/>
  <c r="W52" i="38"/>
  <c r="BA204" i="7" s="1"/>
  <c r="W44" i="38"/>
  <c r="W36" i="38"/>
  <c r="W28" i="38"/>
  <c r="W20" i="38"/>
  <c r="W12" i="38"/>
  <c r="W4" i="38"/>
  <c r="W639" i="38"/>
  <c r="W351" i="38"/>
  <c r="W223" i="38"/>
  <c r="W82" i="38"/>
  <c r="W34" i="38"/>
  <c r="W711" i="38"/>
  <c r="W647" i="38"/>
  <c r="W583" i="38"/>
  <c r="W519" i="38"/>
  <c r="W483" i="38"/>
  <c r="W461" i="38"/>
  <c r="W439" i="38"/>
  <c r="W419" i="38"/>
  <c r="W397" i="38"/>
  <c r="W375" i="38"/>
  <c r="W355" i="38"/>
  <c r="W333" i="38"/>
  <c r="W311" i="38"/>
  <c r="W291" i="38"/>
  <c r="W269" i="38"/>
  <c r="W247" i="38"/>
  <c r="W227" i="38"/>
  <c r="W205" i="38"/>
  <c r="W183" i="38"/>
  <c r="W163" i="38"/>
  <c r="W141" i="38"/>
  <c r="W119" i="38"/>
  <c r="W99" i="38"/>
  <c r="W83" i="38"/>
  <c r="W75" i="38"/>
  <c r="W67" i="38"/>
  <c r="W59" i="38"/>
  <c r="W51" i="38"/>
  <c r="W43" i="38"/>
  <c r="W35" i="38"/>
  <c r="W27" i="38"/>
  <c r="W19" i="38"/>
  <c r="W11" i="38"/>
  <c r="W703" i="38"/>
  <c r="W415" i="38"/>
  <c r="W245" i="38"/>
  <c r="W117" i="38"/>
  <c r="W58" i="38"/>
  <c r="AP6" i="8"/>
  <c r="HX204" i="7"/>
  <c r="CA204" i="7"/>
  <c r="QJ204" i="7"/>
  <c r="HY204" i="7"/>
  <c r="BB204" i="7"/>
  <c r="TC204" i="7"/>
  <c r="SY204" i="7"/>
  <c r="AY204" i="7"/>
  <c r="TE204" i="7"/>
  <c r="AO20" i="8"/>
  <c r="F36" i="8"/>
  <c r="F37" i="8" s="1"/>
  <c r="AO5" i="8"/>
  <c r="AO16" i="8"/>
  <c r="AO14" i="8"/>
  <c r="AO12" i="8"/>
  <c r="AO10" i="8"/>
  <c r="AO15" i="8"/>
  <c r="AO13" i="8"/>
  <c r="AO11" i="8"/>
  <c r="AO8" i="8"/>
  <c r="AO9" i="8"/>
  <c r="AO6" i="8"/>
  <c r="AO7" i="8"/>
  <c r="C22" i="8"/>
  <c r="C21" i="8"/>
  <c r="D22" i="8"/>
  <c r="D21" i="8"/>
  <c r="E22" i="8"/>
  <c r="E21" i="8"/>
  <c r="L22" i="8"/>
  <c r="L21" i="8"/>
  <c r="N22" i="8"/>
  <c r="N21" i="8"/>
  <c r="O22" i="8"/>
  <c r="O21" i="8"/>
  <c r="J22" i="8"/>
  <c r="J21" i="8"/>
  <c r="H22" i="8"/>
  <c r="H21" i="8"/>
  <c r="F22" i="8"/>
  <c r="F21" i="8"/>
  <c r="G22" i="8"/>
  <c r="G21" i="8"/>
  <c r="K22" i="8"/>
  <c r="K21" i="8"/>
  <c r="I22" i="8"/>
  <c r="I21" i="8"/>
  <c r="I29" i="8"/>
  <c r="D38" i="8"/>
  <c r="C29" i="8"/>
  <c r="F29" i="8"/>
  <c r="AF39" i="8" s="1"/>
  <c r="AF40" i="8" s="1"/>
  <c r="AF42" i="8" s="1"/>
  <c r="P25" i="8"/>
  <c r="E29" i="8"/>
  <c r="P21" i="8"/>
  <c r="D29" i="8" s="1"/>
  <c r="TF204" i="7"/>
  <c r="SX204" i="7"/>
  <c r="SZ204" i="7"/>
  <c r="UF204" i="7"/>
  <c r="TB204" i="7"/>
  <c r="SC204" i="7"/>
  <c r="OL204" i="7"/>
  <c r="NP204" i="7"/>
  <c r="BC204" i="7"/>
  <c r="AZ204" i="7"/>
  <c r="QN204" i="7"/>
  <c r="NQ204" i="7"/>
  <c r="O112" i="8"/>
  <c r="T4" i="8"/>
  <c r="B22" i="8"/>
  <c r="AN20" i="8"/>
  <c r="AN7" i="8"/>
  <c r="AN12" i="8"/>
  <c r="AN6" i="8"/>
  <c r="AN13" i="8"/>
  <c r="AN5" i="8"/>
  <c r="AN10" i="8"/>
  <c r="AN14" i="8"/>
  <c r="AN16" i="8"/>
  <c r="AN11" i="8"/>
  <c r="AN9" i="8"/>
  <c r="AN8" i="8"/>
  <c r="AN15" i="8"/>
  <c r="AF6" i="8"/>
  <c r="AD5" i="8"/>
  <c r="O25" i="8"/>
  <c r="AC15" i="8"/>
  <c r="AE12" i="8"/>
  <c r="JV204" i="7"/>
  <c r="JC204" i="7"/>
  <c r="RY204" i="7"/>
  <c r="HO204" i="7"/>
  <c r="HN204" i="7"/>
  <c r="NS204" i="7"/>
  <c r="TD204" i="7"/>
  <c r="SJ204" i="7"/>
  <c r="N112" i="8"/>
  <c r="AF29" i="8"/>
  <c r="AF37" i="8" s="1"/>
  <c r="GZ204" i="7"/>
  <c r="HE204" i="7"/>
  <c r="HB204" i="7"/>
  <c r="KH204" i="7"/>
  <c r="HL204" i="7"/>
  <c r="JY204" i="7"/>
  <c r="FI204" i="7"/>
  <c r="AK14" i="8"/>
  <c r="AJ13" i="8"/>
  <c r="AH12" i="8"/>
  <c r="AI13" i="8"/>
  <c r="AG16" i="8"/>
  <c r="AL5" i="8"/>
  <c r="AI14" i="8"/>
  <c r="AB13" i="8"/>
  <c r="AK6" i="8"/>
  <c r="AI8" i="8"/>
  <c r="AI7" i="8"/>
  <c r="AL15" i="8"/>
  <c r="AI11" i="8"/>
  <c r="AI10" i="8"/>
  <c r="AI15" i="8"/>
  <c r="AI12" i="8"/>
  <c r="AI6" i="8"/>
  <c r="AI16" i="8"/>
  <c r="AI9" i="8"/>
  <c r="AG6" i="8"/>
  <c r="AL11" i="8"/>
  <c r="AB16" i="8"/>
  <c r="AF10" i="8"/>
  <c r="AE16" i="8"/>
  <c r="AK9" i="8"/>
  <c r="AB11" i="8"/>
  <c r="AL8" i="8"/>
  <c r="AB12" i="8"/>
  <c r="AK15" i="8"/>
  <c r="AL9" i="8"/>
  <c r="AL12" i="8"/>
  <c r="AB10" i="8"/>
  <c r="AB7" i="8"/>
  <c r="AK12" i="8"/>
  <c r="AB9" i="8"/>
  <c r="AB14" i="8"/>
  <c r="AL13" i="8"/>
  <c r="AL7" i="8"/>
  <c r="AB5" i="8"/>
  <c r="AE14" i="8"/>
  <c r="AE11" i="8"/>
  <c r="AE13" i="8"/>
  <c r="AD13" i="8"/>
  <c r="AE15" i="8"/>
  <c r="AE8" i="8"/>
  <c r="AE9" i="8"/>
  <c r="AE10" i="8"/>
  <c r="AE6" i="8"/>
  <c r="AG7" i="8"/>
  <c r="AF11" i="8"/>
  <c r="AF8" i="8"/>
  <c r="AJ9" i="8"/>
  <c r="AJ5" i="8"/>
  <c r="AH6" i="8"/>
  <c r="AF16" i="8"/>
  <c r="AJ10" i="8"/>
  <c r="AJ12" i="8"/>
  <c r="AC5" i="8"/>
  <c r="AD8" i="8"/>
  <c r="AD7" i="8"/>
  <c r="AH11" i="8"/>
  <c r="AF12" i="8"/>
  <c r="AF14" i="8"/>
  <c r="AD16" i="8"/>
  <c r="AH8" i="8"/>
  <c r="AF9" i="8"/>
  <c r="AH9" i="8"/>
  <c r="AG9" i="8"/>
  <c r="AH5" i="8"/>
  <c r="AL6" i="8"/>
  <c r="AJ11" i="8"/>
  <c r="AC12" i="8"/>
  <c r="AC16" i="8"/>
  <c r="AH14" i="8"/>
  <c r="AH16" i="8"/>
  <c r="AF15" i="8"/>
  <c r="AJ16" i="8"/>
  <c r="AJ7" i="8"/>
  <c r="AC7" i="8"/>
  <c r="AJ14" i="8"/>
  <c r="AC10" i="8"/>
  <c r="AF13" i="8"/>
  <c r="AD14" i="8"/>
  <c r="E112" i="8"/>
  <c r="H112" i="8"/>
  <c r="K112" i="8"/>
  <c r="I25" i="8"/>
  <c r="AI5" i="8"/>
  <c r="D25" i="8"/>
  <c r="F112" i="8"/>
  <c r="G25" i="8"/>
  <c r="AG5" i="8"/>
  <c r="AD12" i="8"/>
  <c r="AG10" i="8"/>
  <c r="K25" i="8"/>
  <c r="AK7" i="8"/>
  <c r="C112" i="8"/>
  <c r="C25" i="8"/>
  <c r="AK13" i="8"/>
  <c r="AG8" i="8"/>
  <c r="AD10" i="8"/>
  <c r="J112" i="8"/>
  <c r="J25" i="8"/>
  <c r="AC8" i="8"/>
  <c r="AK10" i="8"/>
  <c r="AD15" i="8"/>
  <c r="AC9" i="8"/>
  <c r="AC14" i="8"/>
  <c r="AG13" i="8"/>
  <c r="AC13" i="8"/>
  <c r="D112" i="8"/>
  <c r="AG15" i="8"/>
  <c r="E25" i="8"/>
  <c r="AE5" i="8"/>
  <c r="H25" i="8"/>
  <c r="F25" i="8"/>
  <c r="AF5" i="8"/>
  <c r="G112" i="8"/>
  <c r="AC11" i="8"/>
  <c r="AF7" i="8"/>
  <c r="AG14" i="8"/>
  <c r="AG11" i="8"/>
  <c r="AH13" i="8"/>
  <c r="AE7" i="8"/>
  <c r="AK8" i="8"/>
  <c r="AD6" i="8"/>
  <c r="AJ15" i="8"/>
  <c r="AG12" i="8"/>
  <c r="AJ8" i="8"/>
  <c r="AC6" i="8"/>
  <c r="AH7" i="8"/>
  <c r="AH10" i="8"/>
  <c r="AD11" i="8"/>
  <c r="AD9" i="8"/>
  <c r="AK16" i="8"/>
  <c r="AJ6" i="8"/>
  <c r="AH15" i="8"/>
  <c r="AK11" i="8"/>
  <c r="AK5" i="8"/>
  <c r="B21" i="8"/>
  <c r="AB6" i="8"/>
  <c r="AB8" i="8"/>
  <c r="AB15" i="8"/>
  <c r="B112" i="8"/>
  <c r="L25" i="8"/>
  <c r="AL10" i="8"/>
  <c r="AL14" i="8"/>
  <c r="L112" i="8"/>
  <c r="AL16" i="8"/>
  <c r="I112" i="8"/>
  <c r="F39" i="8" l="1"/>
  <c r="K29" i="8"/>
  <c r="J29" i="8"/>
  <c r="F38" i="8"/>
  <c r="HM204" i="7"/>
  <c r="QD204" i="7"/>
  <c r="JJ204" i="7"/>
  <c r="HT204" i="7"/>
  <c r="HU204" i="7"/>
  <c r="HW204" i="7"/>
  <c r="HV204" i="7"/>
  <c r="TG204" i="7"/>
  <c r="JL204" i="7"/>
  <c r="IX204" i="7"/>
  <c r="JK204" i="7"/>
  <c r="CR204" i="7"/>
  <c r="MP204" i="7"/>
  <c r="CQ204" i="7"/>
  <c r="OK204" i="7"/>
  <c r="AF41" i="8"/>
  <c r="AF30" i="8"/>
  <c r="AF31" i="8" l="1"/>
  <c r="AF32" i="8" s="1"/>
  <c r="AF38" i="8"/>
  <c r="AF33" i="8" l="1"/>
  <c r="AF34" i="8"/>
  <c r="JG204" i="7" l="1"/>
  <c r="NN204" i="7"/>
  <c r="RA204" i="7"/>
  <c r="OM204" i="7"/>
  <c r="QM204" i="7"/>
  <c r="KH235" i="7"/>
  <c r="JY235" i="7"/>
  <c r="NN235" i="7"/>
  <c r="NP235" i="7"/>
  <c r="NS235" i="7"/>
  <c r="NQ235" i="7"/>
  <c r="OL235" i="7"/>
  <c r="OK235" i="7"/>
  <c r="OM235" i="7"/>
  <c r="JG235" i="7"/>
  <c r="IX235" i="7"/>
  <c r="QM235" i="7"/>
  <c r="RA235" i="7"/>
  <c r="SC235" i="7"/>
  <c r="RY235" i="7"/>
  <c r="SJ235" i="7"/>
  <c r="GZ235" i="7"/>
  <c r="HE235" i="7"/>
  <c r="HB235" i="7"/>
  <c r="HL235" i="7"/>
  <c r="H29" i="8" l="1"/>
  <c r="C32" i="8" s="1"/>
  <c r="E32" i="8" s="1"/>
  <c r="BN218" i="7" l="1"/>
  <c r="BL218" i="7"/>
  <c r="BI218" i="7"/>
  <c r="AG218" i="7"/>
  <c r="AK218" i="7"/>
  <c r="BH218" i="7"/>
  <c r="CL218" i="7"/>
  <c r="J218" i="7"/>
  <c r="BF218" i="7"/>
  <c r="BZ218" i="7"/>
  <c r="AM218" i="7"/>
  <c r="CH218" i="7"/>
  <c r="AT218" i="7"/>
  <c r="BM218" i="7"/>
  <c r="BK218" i="7"/>
  <c r="CG218" i="7"/>
  <c r="BY218" i="7"/>
  <c r="CO218" i="7"/>
  <c r="AF218" i="7"/>
  <c r="BR218" i="7"/>
  <c r="BE218" i="7"/>
  <c r="BJ218" i="7"/>
  <c r="AD218" i="7"/>
  <c r="CC218" i="7"/>
  <c r="K218" i="7"/>
  <c r="X218" i="7"/>
  <c r="AH218" i="7"/>
  <c r="L218" i="7"/>
  <c r="R218" i="7"/>
  <c r="AA218" i="7"/>
  <c r="AA217" i="7"/>
  <c r="AE218" i="7"/>
  <c r="BT218" i="7"/>
  <c r="H217" i="7"/>
  <c r="W218" i="7"/>
  <c r="AR218" i="7"/>
  <c r="AC218" i="7"/>
  <c r="BD218" i="7"/>
  <c r="V217" i="7"/>
  <c r="CM218" i="7"/>
  <c r="T218" i="7"/>
  <c r="AL218" i="7"/>
  <c r="BU218" i="7"/>
  <c r="AJ218" i="7"/>
  <c r="BG218" i="7"/>
  <c r="N218" i="7"/>
  <c r="BW218" i="7"/>
  <c r="P218" i="7"/>
  <c r="BO218" i="7"/>
  <c r="AB218" i="7"/>
  <c r="Z217" i="7"/>
  <c r="CB218" i="7"/>
  <c r="BX218" i="7"/>
  <c r="CJ218" i="7"/>
  <c r="Q218" i="7"/>
  <c r="BQ218" i="7"/>
  <c r="U218" i="7"/>
  <c r="BV218" i="7"/>
  <c r="CK218" i="7"/>
  <c r="BP218" i="7"/>
  <c r="F218" i="7"/>
  <c r="AQ218" i="7"/>
  <c r="Y217" i="7"/>
  <c r="CF218" i="7"/>
  <c r="Z218" i="7"/>
  <c r="AU218" i="7"/>
  <c r="AS218" i="7"/>
  <c r="G218" i="7"/>
  <c r="CD218" i="7"/>
  <c r="O218" i="7"/>
  <c r="CN218" i="7"/>
  <c r="AN218" i="7"/>
  <c r="AP218" i="7"/>
  <c r="BS218" i="7"/>
  <c r="AI217" i="7" l="1"/>
  <c r="C217" i="7"/>
  <c r="CI217" i="7"/>
  <c r="AO217" i="7"/>
  <c r="Y218" i="7"/>
  <c r="BD217" i="7"/>
  <c r="BT217" i="7"/>
  <c r="AJ217" i="7"/>
  <c r="V218" i="7"/>
  <c r="AE217" i="7"/>
  <c r="D218" i="7"/>
  <c r="D217" i="7"/>
  <c r="E218" i="7"/>
  <c r="E217" i="7"/>
  <c r="AO218" i="7"/>
  <c r="I218" i="7"/>
  <c r="M5" i="8"/>
  <c r="M217" i="7"/>
  <c r="M218" i="7"/>
  <c r="CI218" i="7"/>
  <c r="CE218" i="7"/>
  <c r="CE217" i="7"/>
  <c r="S218" i="7"/>
  <c r="S217" i="7"/>
  <c r="AI218" i="7"/>
  <c r="H218" i="7"/>
  <c r="C218" i="7"/>
  <c r="B36" i="8" l="1"/>
  <c r="D36" i="8" s="1"/>
  <c r="B44" i="8"/>
  <c r="C44" i="8"/>
  <c r="AM20" i="8"/>
  <c r="M18" i="8"/>
  <c r="M99" i="8"/>
  <c r="M112" i="8" s="1"/>
  <c r="M24" i="8"/>
  <c r="B48" i="8" l="1"/>
  <c r="C48" i="8"/>
  <c r="C36" i="8"/>
  <c r="M22" i="8"/>
  <c r="M21" i="8"/>
  <c r="D78" i="8"/>
  <c r="B80" i="8"/>
  <c r="B79" i="8"/>
  <c r="B78" i="8"/>
  <c r="B77" i="8"/>
  <c r="U4" i="8"/>
  <c r="V4" i="8" s="1"/>
  <c r="W4" i="8" s="1"/>
  <c r="AM6" i="8"/>
  <c r="AQ6" i="8" s="1"/>
  <c r="AM8" i="8"/>
  <c r="AQ8" i="8" s="1"/>
  <c r="AM15" i="8"/>
  <c r="AQ15" i="8" s="1"/>
  <c r="AM11" i="8"/>
  <c r="AQ11" i="8" s="1"/>
  <c r="AM16" i="8"/>
  <c r="AQ16" i="8" s="1"/>
  <c r="AM10" i="8"/>
  <c r="AQ10" i="8" s="1"/>
  <c r="AM14" i="8"/>
  <c r="AQ14" i="8" s="1"/>
  <c r="AM13" i="8"/>
  <c r="AQ13" i="8" s="1"/>
  <c r="AM7" i="8"/>
  <c r="AQ7" i="8" s="1"/>
  <c r="AM9" i="8"/>
  <c r="AQ9" i="8" s="1"/>
  <c r="AM12" i="8"/>
  <c r="AQ12" i="8" s="1"/>
  <c r="AM5" i="8"/>
  <c r="AQ5" i="8" s="1"/>
  <c r="N25" i="8"/>
  <c r="M25" i="8"/>
  <c r="AE20" i="8"/>
  <c r="AC20" i="8"/>
  <c r="AH20" i="8"/>
  <c r="AG20" i="8"/>
  <c r="AK20" i="8"/>
  <c r="AJ20" i="8"/>
  <c r="AI20" i="8"/>
  <c r="AD20" i="8"/>
  <c r="AL20" i="8"/>
  <c r="AF20" i="8"/>
  <c r="AB20" i="8"/>
  <c r="AA32" i="8"/>
  <c r="AB25" i="8" l="1"/>
  <c r="AC25" i="8" s="1"/>
  <c r="AB24" i="8"/>
  <c r="AC24" i="8" s="1"/>
  <c r="AP21" i="8"/>
  <c r="AP20" i="8"/>
  <c r="B40" i="8" s="1"/>
  <c r="D40" i="8" s="1"/>
  <c r="AR16" i="8"/>
  <c r="AV16" i="8" s="1"/>
  <c r="AR11" i="8"/>
  <c r="AV11" i="8" s="1"/>
  <c r="AR5" i="8"/>
  <c r="AV5" i="8" s="1"/>
  <c r="AR6" i="8"/>
  <c r="AV6" i="8" s="1"/>
  <c r="AR14" i="8"/>
  <c r="AV14" i="8" s="1"/>
  <c r="AR12" i="8"/>
  <c r="AV12" i="8" s="1"/>
  <c r="AR15" i="8"/>
  <c r="AV15" i="8" s="1"/>
  <c r="AR9" i="8"/>
  <c r="AV9" i="8" s="1"/>
  <c r="AR8" i="8"/>
  <c r="AV8" i="8" s="1"/>
  <c r="AR7" i="8"/>
  <c r="AV7" i="8" s="1"/>
  <c r="AR10" i="8"/>
  <c r="AV10" i="8" s="1"/>
  <c r="AR13" i="8"/>
  <c r="AV13" i="8" s="1"/>
  <c r="AA31" i="8"/>
  <c r="AB30" i="8" s="1"/>
  <c r="AB32" i="8"/>
  <c r="AP23" i="8" l="1"/>
  <c r="C40" i="8"/>
  <c r="AU15" i="8"/>
  <c r="AU14" i="8"/>
  <c r="AU13" i="8"/>
  <c r="AU10" i="8"/>
  <c r="AU7" i="8"/>
  <c r="AU11" i="8"/>
  <c r="AU8" i="8"/>
  <c r="AU16" i="8"/>
  <c r="AU6" i="8"/>
  <c r="AU9" i="8"/>
  <c r="AU12" i="8"/>
  <c r="AB26" i="8"/>
  <c r="AC26" i="8"/>
  <c r="AS10" i="8"/>
  <c r="AU5" i="8"/>
  <c r="AS7" i="8"/>
  <c r="AS11" i="8"/>
  <c r="AS8" i="8"/>
  <c r="AS16" i="8"/>
  <c r="AW4" i="8" s="1"/>
  <c r="AX4" i="8" s="1"/>
  <c r="AX5" i="8" s="1"/>
  <c r="AS9" i="8"/>
  <c r="AS15" i="8"/>
  <c r="AS12" i="8"/>
  <c r="AS14" i="8"/>
  <c r="AS13" i="8"/>
  <c r="AS6" i="8"/>
  <c r="AS5" i="8"/>
  <c r="AB31" i="8"/>
  <c r="AB33" i="8" s="1"/>
  <c r="F40" i="8" l="1"/>
  <c r="AX9" i="8"/>
  <c r="AX8" i="8"/>
  <c r="AX12" i="8"/>
  <c r="AX6" i="8"/>
  <c r="AX15" i="8"/>
  <c r="AX11" i="8"/>
  <c r="AX13" i="8"/>
  <c r="AX10" i="8"/>
  <c r="AX14" i="8"/>
  <c r="AX16" i="8"/>
  <c r="AX7" i="8"/>
  <c r="AW13" i="8"/>
  <c r="AW10" i="8"/>
  <c r="AW6" i="8"/>
  <c r="AW7" i="8"/>
  <c r="AW9" i="8"/>
  <c r="AW14" i="8"/>
  <c r="AW15" i="8"/>
  <c r="AW5" i="8"/>
  <c r="AW16" i="8"/>
  <c r="AW8" i="8"/>
  <c r="AW12" i="8"/>
  <c r="AW11" i="8"/>
  <c r="D32" i="8"/>
  <c r="AB40" i="8" s="1"/>
  <c r="AB39" i="8" s="1"/>
  <c r="F32" i="8" l="1"/>
  <c r="G32" i="8" s="1"/>
  <c r="AA40" i="8"/>
  <c r="AB41" i="8"/>
  <c r="F33" i="8"/>
  <c r="G33" i="8" s="1"/>
  <c r="KZ204" i="7"/>
  <c r="KZ235" i="7"/>
  <c r="BK235" i="7"/>
  <c r="BK204" i="7"/>
  <c r="LC204" i="7"/>
  <c r="LC235" i="7"/>
  <c r="FA235" i="7"/>
  <c r="FA204" i="7"/>
  <c r="QO204" i="7"/>
  <c r="QO235" i="7"/>
  <c r="NF204" i="7"/>
  <c r="NF235" i="7"/>
  <c r="FR204" i="7"/>
  <c r="FR235" i="7"/>
  <c r="RC204" i="7"/>
  <c r="RC235" i="7"/>
  <c r="O204" i="7"/>
  <c r="O235" i="7"/>
  <c r="SN204" i="7"/>
  <c r="SN235" i="7"/>
  <c r="LP204" i="7"/>
  <c r="LP235" i="7"/>
  <c r="TW204" i="7"/>
  <c r="TW235" i="7"/>
  <c r="KV204" i="7"/>
  <c r="KV235" i="7"/>
  <c r="CN204" i="7"/>
  <c r="CN235" i="7"/>
  <c r="OG204" i="7"/>
  <c r="OG235" i="7"/>
  <c r="LV204" i="7"/>
  <c r="LV235" i="7"/>
  <c r="ES204" i="7"/>
  <c r="ES235" i="7"/>
  <c r="CX204" i="7"/>
  <c r="CX235" i="7"/>
  <c r="JO204" i="7"/>
  <c r="JO235" i="7"/>
  <c r="HK204" i="7"/>
  <c r="HK235" i="7"/>
  <c r="OP204" i="7"/>
  <c r="OP235" i="7"/>
  <c r="BF204" i="7"/>
  <c r="BF235" i="7"/>
  <c r="TN235" i="7"/>
  <c r="TN204" i="7"/>
  <c r="TT204" i="7"/>
  <c r="TT235" i="7"/>
  <c r="CM204" i="7"/>
  <c r="CM235" i="7"/>
  <c r="IO204" i="7"/>
  <c r="IO235" i="7"/>
  <c r="DF235" i="7"/>
  <c r="DF204" i="7"/>
  <c r="EL235" i="7"/>
  <c r="EL204" i="7"/>
  <c r="SK204" i="7"/>
  <c r="SK235" i="7"/>
  <c r="BQ204" i="7"/>
  <c r="BQ235" i="7"/>
  <c r="DD204" i="7"/>
  <c r="DD235" i="7"/>
  <c r="QU204" i="7"/>
  <c r="QU235" i="7"/>
  <c r="HF204" i="7"/>
  <c r="HF235" i="7"/>
  <c r="RD204" i="7"/>
  <c r="RD235" i="7"/>
  <c r="RO204" i="7"/>
  <c r="RO235" i="7"/>
  <c r="MG204" i="7"/>
  <c r="MG235" i="7"/>
  <c r="CY204" i="7"/>
  <c r="CY235" i="7"/>
  <c r="LD204" i="7"/>
  <c r="LD235" i="7"/>
  <c r="DH204" i="7"/>
  <c r="DH235" i="7"/>
  <c r="OT204" i="7"/>
  <c r="OT235" i="7"/>
  <c r="IB204" i="7"/>
  <c r="IB235" i="7"/>
  <c r="AC204" i="7"/>
  <c r="AC235" i="7"/>
  <c r="AU204" i="7"/>
  <c r="AU235" i="7"/>
  <c r="LZ204" i="7"/>
  <c r="LZ235" i="7"/>
  <c r="EY235" i="7"/>
  <c r="EY204" i="7"/>
  <c r="NT204" i="7"/>
  <c r="NT235" i="7"/>
  <c r="Z204" i="7"/>
  <c r="Z235" i="7"/>
  <c r="OE204" i="7"/>
  <c r="OE235" i="7"/>
  <c r="PM204" i="7"/>
  <c r="PM235" i="7"/>
  <c r="FZ204" i="7"/>
  <c r="FZ235" i="7"/>
  <c r="LT235" i="7"/>
  <c r="LT204" i="7"/>
  <c r="SW204" i="7"/>
  <c r="SW235" i="7"/>
  <c r="BR204" i="7"/>
  <c r="BR235" i="7"/>
  <c r="GG204" i="7"/>
  <c r="GG235" i="7"/>
  <c r="RI204" i="7"/>
  <c r="RI235" i="7"/>
  <c r="BZ204" i="7"/>
  <c r="BZ235" i="7"/>
  <c r="CB204" i="7"/>
  <c r="CB235" i="7"/>
  <c r="IS235" i="7"/>
  <c r="IS204" i="7"/>
  <c r="KM204" i="7"/>
  <c r="KM235" i="7"/>
  <c r="IC204" i="7"/>
  <c r="IC235" i="7"/>
  <c r="RG204" i="7"/>
  <c r="RG235" i="7"/>
  <c r="BD204" i="7"/>
  <c r="BD235" i="7"/>
  <c r="SL204" i="7"/>
  <c r="SL235" i="7"/>
  <c r="FX204" i="7"/>
  <c r="FX235" i="7"/>
  <c r="TL204" i="7"/>
  <c r="TL235" i="7"/>
  <c r="TR204" i="7"/>
  <c r="TR235" i="7"/>
  <c r="FF204" i="7"/>
  <c r="FF235" i="7"/>
  <c r="EI204" i="7"/>
  <c r="EI235" i="7"/>
  <c r="FK204" i="7"/>
  <c r="FK235" i="7"/>
  <c r="BH204" i="7"/>
  <c r="BH235" i="7"/>
  <c r="NJ204" i="7"/>
  <c r="NJ235" i="7"/>
  <c r="KS204" i="7"/>
  <c r="KS235" i="7"/>
  <c r="EP204" i="7"/>
  <c r="EP235" i="7"/>
  <c r="MW204" i="7"/>
  <c r="MW235" i="7"/>
  <c r="DO204" i="7"/>
  <c r="DO235" i="7"/>
  <c r="EQ204" i="7"/>
  <c r="EQ235" i="7"/>
  <c r="MX204" i="7"/>
  <c r="MX235" i="7"/>
  <c r="CF204" i="7"/>
  <c r="CF235" i="7"/>
  <c r="KY204" i="7"/>
  <c r="KY235" i="7"/>
  <c r="BN204" i="7"/>
  <c r="BN235" i="7"/>
  <c r="R204" i="7"/>
  <c r="R235" i="7"/>
  <c r="PN235" i="7"/>
  <c r="PN204" i="7"/>
  <c r="IN204" i="7"/>
  <c r="IN235" i="7"/>
  <c r="RH204" i="7"/>
  <c r="RH235" i="7"/>
  <c r="GC204" i="7"/>
  <c r="GC235" i="7"/>
  <c r="LL204" i="7"/>
  <c r="LL235" i="7"/>
  <c r="SQ235" i="7"/>
  <c r="SQ204" i="7"/>
  <c r="FB204" i="7"/>
  <c r="FB235" i="7"/>
  <c r="IL204" i="7"/>
  <c r="IL235" i="7"/>
  <c r="QS204" i="7"/>
  <c r="QS235" i="7"/>
  <c r="GA204" i="7"/>
  <c r="GA235" i="7"/>
  <c r="HS204" i="7"/>
  <c r="HS235" i="7"/>
  <c r="HC204" i="7"/>
  <c r="HC235" i="7"/>
  <c r="TK204" i="7"/>
  <c r="TK235" i="7"/>
  <c r="GO235" i="7"/>
  <c r="GO204" i="7"/>
  <c r="HA204" i="7"/>
  <c r="HA235" i="7"/>
  <c r="CS204" i="7"/>
  <c r="CS235" i="7"/>
  <c r="LK204" i="7"/>
  <c r="LK235" i="7"/>
  <c r="CU204" i="7"/>
  <c r="CU235" i="7"/>
  <c r="ID204" i="7"/>
  <c r="ID235" i="7"/>
  <c r="N204" i="7"/>
  <c r="N235" i="7"/>
  <c r="CC204" i="7"/>
  <c r="CC235" i="7"/>
  <c r="BL204" i="7"/>
  <c r="BL235" i="7"/>
  <c r="BM204" i="7"/>
  <c r="BM235" i="7"/>
  <c r="LB204" i="7"/>
  <c r="LB235" i="7"/>
  <c r="DB204" i="7"/>
  <c r="DB235" i="7"/>
  <c r="QK235" i="7"/>
  <c r="QK204" i="7"/>
  <c r="IF204" i="7"/>
  <c r="IF235" i="7"/>
  <c r="EZ204" i="7"/>
  <c r="EZ235" i="7"/>
  <c r="SS204" i="7"/>
  <c r="SS235" i="7"/>
  <c r="NM204" i="7"/>
  <c r="NM235" i="7"/>
  <c r="IQ235" i="7"/>
  <c r="IQ204" i="7"/>
  <c r="IH235" i="7"/>
  <c r="IH204" i="7"/>
  <c r="FG204" i="7"/>
  <c r="FG235" i="7"/>
  <c r="GR204" i="7"/>
  <c r="GR235" i="7"/>
  <c r="ER204" i="7"/>
  <c r="ER235" i="7"/>
  <c r="S204" i="7"/>
  <c r="S235" i="7"/>
  <c r="RB204" i="7"/>
  <c r="RB235" i="7"/>
  <c r="QV204" i="7"/>
  <c r="QV235" i="7"/>
  <c r="AA204" i="7"/>
  <c r="AA235" i="7"/>
  <c r="UD204" i="7"/>
  <c r="UD235" i="7"/>
  <c r="EG204" i="7"/>
  <c r="EG235" i="7"/>
  <c r="KN204" i="7"/>
  <c r="KN235" i="7"/>
  <c r="CT204" i="7"/>
  <c r="CT235" i="7"/>
  <c r="DM204" i="7"/>
  <c r="DM235" i="7"/>
  <c r="LN204" i="7"/>
  <c r="LN235" i="7"/>
  <c r="RV204" i="7"/>
  <c r="RV235" i="7"/>
  <c r="RL204" i="7"/>
  <c r="RL235" i="7"/>
  <c r="TJ204" i="7"/>
  <c r="TJ235" i="7"/>
  <c r="OU204" i="7"/>
  <c r="OU235" i="7"/>
  <c r="NA204" i="7"/>
  <c r="NA235" i="7"/>
  <c r="CZ204" i="7"/>
  <c r="CZ235" i="7"/>
  <c r="RT204" i="7"/>
  <c r="RT235" i="7"/>
  <c r="BY204" i="7"/>
  <c r="BY235" i="7"/>
  <c r="GL204" i="7"/>
  <c r="GL235" i="7"/>
  <c r="MM204" i="7"/>
  <c r="MM235" i="7"/>
  <c r="DQ204" i="7"/>
  <c r="DQ235" i="7"/>
  <c r="BP204" i="7"/>
  <c r="BP235" i="7"/>
  <c r="CV204" i="7"/>
  <c r="CV235" i="7"/>
  <c r="BU204" i="7"/>
  <c r="BU235" i="7"/>
  <c r="MR204" i="7"/>
  <c r="MR235" i="7"/>
  <c r="TS204" i="7"/>
  <c r="TS235" i="7"/>
  <c r="GI204" i="7"/>
  <c r="GI235" i="7"/>
  <c r="LY235" i="7"/>
  <c r="LY204" i="7"/>
  <c r="DR204" i="7"/>
  <c r="DR235" i="7"/>
  <c r="LA204" i="7"/>
  <c r="LA235" i="7"/>
  <c r="AI204" i="7"/>
  <c r="AI235" i="7"/>
  <c r="FU204" i="7"/>
  <c r="FU235" i="7"/>
  <c r="MU204" i="7"/>
  <c r="MU235" i="7"/>
  <c r="MY204" i="7"/>
  <c r="MY235" i="7"/>
  <c r="OO204" i="7"/>
  <c r="OO235" i="7"/>
  <c r="BO204" i="7"/>
  <c r="BO235" i="7"/>
  <c r="RK204" i="7"/>
  <c r="RK235" i="7"/>
  <c r="FC204" i="7"/>
  <c r="FC235" i="7"/>
  <c r="EJ204" i="7"/>
  <c r="EJ235" i="7"/>
  <c r="NC204" i="7"/>
  <c r="NC235" i="7"/>
  <c r="TP204" i="7"/>
  <c r="TP235" i="7"/>
  <c r="AE204" i="7"/>
  <c r="AE235" i="7"/>
  <c r="IR204" i="7"/>
  <c r="IR235" i="7"/>
  <c r="BE204" i="7"/>
  <c r="BE235" i="7"/>
  <c r="OV204" i="7"/>
  <c r="OV235" i="7"/>
  <c r="QT204" i="7"/>
  <c r="QT235" i="7"/>
  <c r="QC204" i="7"/>
  <c r="QC235" i="7"/>
  <c r="CO204" i="7"/>
  <c r="CO235" i="7"/>
  <c r="NU204" i="7"/>
  <c r="NU235" i="7"/>
  <c r="LF204" i="7"/>
  <c r="LF235" i="7"/>
  <c r="KO204" i="7"/>
  <c r="KO235" i="7"/>
  <c r="JP204" i="7"/>
  <c r="JP235" i="7"/>
  <c r="FY204" i="7"/>
  <c r="FY235" i="7"/>
  <c r="TQ204" i="7"/>
  <c r="TQ235" i="7"/>
  <c r="CE204" i="7"/>
  <c r="CE235" i="7"/>
  <c r="LX204" i="7"/>
  <c r="LX235" i="7"/>
  <c r="DA204" i="7"/>
  <c r="DA235" i="7"/>
  <c r="RM204" i="7"/>
  <c r="RM235" i="7"/>
  <c r="MV204" i="7"/>
  <c r="MV235" i="7"/>
  <c r="EU204" i="7"/>
  <c r="EU235" i="7"/>
  <c r="LM204" i="7"/>
  <c r="LM235" i="7"/>
  <c r="NI204" i="7"/>
  <c r="NI235" i="7"/>
  <c r="G204" i="7"/>
  <c r="G235" i="7"/>
  <c r="MI204" i="7"/>
  <c r="MI235" i="7"/>
  <c r="ND204" i="7"/>
  <c r="ND235" i="7"/>
  <c r="IJ204" i="7"/>
  <c r="IJ235" i="7"/>
  <c r="AG204" i="7"/>
  <c r="AG235" i="7"/>
  <c r="K204" i="7"/>
  <c r="K235" i="7"/>
  <c r="NK204" i="7"/>
  <c r="NK235" i="7"/>
  <c r="IW204" i="7"/>
  <c r="IW235" i="7"/>
  <c r="KT204" i="7"/>
  <c r="KT235" i="7"/>
  <c r="BJ204" i="7"/>
  <c r="BJ235" i="7"/>
  <c r="CP235" i="7"/>
  <c r="CP204" i="7"/>
  <c r="CG204" i="7"/>
  <c r="CG235" i="7"/>
  <c r="GQ204" i="7"/>
  <c r="GQ235" i="7"/>
  <c r="MJ235" i="7"/>
  <c r="MJ204" i="7"/>
  <c r="OH235" i="7"/>
  <c r="OH204" i="7"/>
  <c r="MN204" i="7"/>
  <c r="MN235" i="7"/>
  <c r="CW204" i="7"/>
  <c r="CW235" i="7"/>
  <c r="AB204" i="7"/>
  <c r="AB235" i="7"/>
  <c r="U204" i="7"/>
  <c r="U235" i="7"/>
  <c r="MS204" i="7"/>
  <c r="MS235" i="7"/>
  <c r="W235" i="7"/>
  <c r="W204" i="7"/>
  <c r="LO204" i="7"/>
  <c r="LO235" i="7"/>
  <c r="MO204" i="7"/>
  <c r="MO235" i="7"/>
  <c r="MZ204" i="7"/>
  <c r="MZ235" i="7"/>
  <c r="DW204" i="7"/>
  <c r="DW235" i="7"/>
  <c r="IE204" i="7"/>
  <c r="IE235" i="7"/>
  <c r="SR204" i="7"/>
  <c r="SR235" i="7"/>
  <c r="AP204" i="7"/>
  <c r="AP235" i="7"/>
  <c r="PU204" i="7"/>
  <c r="PU235" i="7"/>
  <c r="OA204" i="7"/>
  <c r="OA235" i="7"/>
  <c r="UB204" i="7"/>
  <c r="UB235" i="7"/>
  <c r="TX204" i="7"/>
  <c r="TX235" i="7"/>
  <c r="OB204" i="7"/>
  <c r="OB235" i="7"/>
  <c r="AT204" i="7"/>
  <c r="AT235" i="7"/>
  <c r="HG204" i="7"/>
  <c r="HG235" i="7"/>
  <c r="E204" i="7"/>
  <c r="E235" i="7"/>
  <c r="RN204" i="7"/>
  <c r="RN235" i="7"/>
  <c r="RF204" i="7"/>
  <c r="RF235" i="7"/>
  <c r="BX235" i="7"/>
  <c r="BX204" i="7"/>
  <c r="AS204" i="7"/>
  <c r="AS235" i="7"/>
  <c r="JQ235" i="7"/>
  <c r="JQ204" i="7"/>
  <c r="AF235" i="7"/>
  <c r="AF204" i="7"/>
  <c r="DK204" i="7"/>
  <c r="DK235" i="7"/>
  <c r="IM204" i="7"/>
  <c r="IM235" i="7"/>
  <c r="DP235" i="7"/>
  <c r="DP204" i="7"/>
  <c r="X235" i="7"/>
  <c r="X204" i="7"/>
  <c r="KX204" i="7"/>
  <c r="KX235" i="7"/>
  <c r="QR204" i="7"/>
  <c r="QR235" i="7"/>
  <c r="EC204" i="7"/>
  <c r="EC235" i="7"/>
  <c r="RE204" i="7"/>
  <c r="RE235" i="7"/>
  <c r="GP204" i="7"/>
  <c r="GP235" i="7"/>
  <c r="AM204" i="7"/>
  <c r="AM235" i="7"/>
  <c r="BW204" i="7"/>
  <c r="BW235" i="7"/>
  <c r="LU204" i="7"/>
  <c r="LU235" i="7"/>
  <c r="AK204" i="7"/>
  <c r="AK235" i="7"/>
  <c r="IP204" i="7"/>
  <c r="IP235" i="7"/>
  <c r="GB204" i="7"/>
  <c r="GB235" i="7"/>
  <c r="IG204" i="7"/>
  <c r="IG235" i="7"/>
  <c r="F204" i="7"/>
  <c r="F235" i="7"/>
  <c r="LQ204" i="7"/>
  <c r="LQ235" i="7"/>
  <c r="FT204" i="7"/>
  <c r="FT235" i="7"/>
  <c r="QA204" i="7"/>
  <c r="QA235" i="7"/>
  <c r="NE204" i="7"/>
  <c r="NE235" i="7"/>
  <c r="KL204" i="7"/>
  <c r="KL235" i="7"/>
  <c r="CD204" i="7"/>
  <c r="CD235" i="7"/>
  <c r="HP204" i="7"/>
  <c r="HP235" i="7"/>
  <c r="QX204" i="7"/>
  <c r="QX235" i="7"/>
  <c r="HR204" i="7"/>
  <c r="HR235" i="7"/>
  <c r="BG204" i="7"/>
  <c r="BG235" i="7"/>
  <c r="RW204" i="7"/>
  <c r="RW235" i="7"/>
  <c r="DV204" i="7"/>
  <c r="DV235" i="7"/>
  <c r="TV204" i="7"/>
  <c r="TV235" i="7"/>
  <c r="SH204" i="7"/>
  <c r="SH235" i="7"/>
  <c r="SP204" i="7"/>
  <c r="SP235" i="7"/>
  <c r="FW204" i="7"/>
  <c r="FW235" i="7"/>
  <c r="MC204" i="7"/>
  <c r="MC235" i="7"/>
  <c r="DN204" i="7"/>
  <c r="DN235" i="7"/>
  <c r="IT204" i="7"/>
  <c r="IT235" i="7"/>
  <c r="TH204" i="7"/>
  <c r="TH235" i="7"/>
  <c r="ME204" i="7"/>
  <c r="ME235" i="7"/>
  <c r="J204" i="7"/>
  <c r="J235" i="7"/>
  <c r="AD235" i="7"/>
  <c r="AD204" i="7"/>
  <c r="EK204" i="7"/>
  <c r="EK235" i="7"/>
  <c r="I204" i="7"/>
  <c r="I235" i="7"/>
  <c r="NH204" i="7"/>
  <c r="NH235" i="7"/>
  <c r="DY204" i="7"/>
  <c r="DY235" i="7"/>
  <c r="UC204" i="7"/>
  <c r="UC235" i="7"/>
  <c r="QP204" i="7"/>
  <c r="QP235" i="7"/>
  <c r="FO204" i="7"/>
  <c r="FO235" i="7"/>
  <c r="AR204" i="7"/>
  <c r="AR235" i="7"/>
  <c r="JM204" i="7"/>
  <c r="JM235" i="7"/>
  <c r="HQ204" i="7"/>
  <c r="HQ235" i="7"/>
  <c r="HJ204" i="7"/>
  <c r="HJ235" i="7"/>
  <c r="FS204" i="7"/>
  <c r="FS235" i="7"/>
  <c r="P204" i="7"/>
  <c r="P235" i="7"/>
  <c r="CL204" i="7"/>
  <c r="CL235" i="7"/>
  <c r="MD204" i="7"/>
  <c r="MD235" i="7"/>
  <c r="ML204" i="7"/>
  <c r="ML235" i="7"/>
  <c r="FJ204" i="7"/>
  <c r="FJ235" i="7"/>
  <c r="ED235" i="7"/>
  <c r="ED204" i="7"/>
  <c r="NB204" i="7"/>
  <c r="NB235" i="7"/>
  <c r="LH204" i="7"/>
  <c r="LH235" i="7"/>
  <c r="EM204" i="7"/>
  <c r="EM235" i="7"/>
  <c r="FV204" i="7"/>
  <c r="FV235" i="7"/>
  <c r="LS204" i="7"/>
  <c r="LS235" i="7"/>
  <c r="HD204" i="7"/>
  <c r="HD235" i="7"/>
  <c r="EW204" i="7"/>
  <c r="EW235" i="7"/>
  <c r="H204" i="7"/>
  <c r="H235" i="7"/>
  <c r="MT204" i="7"/>
  <c r="MT235" i="7"/>
  <c r="KP204" i="7"/>
  <c r="KP235" i="7"/>
  <c r="IU204" i="7"/>
  <c r="IU235" i="7"/>
  <c r="EA204" i="7"/>
  <c r="EA235" i="7"/>
  <c r="SG235" i="7"/>
  <c r="SG204" i="7"/>
  <c r="GN204" i="7"/>
  <c r="GN235" i="7"/>
  <c r="AQ204" i="7"/>
  <c r="AQ235" i="7"/>
  <c r="AO235" i="7"/>
  <c r="AO204" i="7"/>
  <c r="BI204" i="7"/>
  <c r="BI235" i="7"/>
  <c r="AN204" i="7"/>
  <c r="AN235" i="7"/>
  <c r="CJ204" i="7"/>
  <c r="CJ235" i="7"/>
  <c r="FP204" i="7"/>
  <c r="FP235" i="7"/>
  <c r="OF204" i="7"/>
  <c r="OF235" i="7"/>
  <c r="AJ204" i="7"/>
  <c r="AJ235" i="7"/>
  <c r="OW204" i="7"/>
  <c r="OW235" i="7"/>
  <c r="MB235" i="7"/>
  <c r="MB204" i="7"/>
  <c r="GJ204" i="7"/>
  <c r="GJ235" i="7"/>
  <c r="IA235" i="7"/>
  <c r="IA204" i="7"/>
  <c r="TM204" i="7"/>
  <c r="TM235" i="7"/>
  <c r="MH204" i="7"/>
  <c r="MH235" i="7"/>
  <c r="OS204" i="7"/>
  <c r="OS235" i="7"/>
  <c r="MK235" i="7"/>
  <c r="MK204" i="7"/>
  <c r="QL204" i="7"/>
  <c r="QL235" i="7"/>
  <c r="QW204" i="7"/>
  <c r="QW235" i="7"/>
  <c r="Q204" i="7"/>
  <c r="Q235" i="7"/>
  <c r="TU204" i="7"/>
  <c r="TU235" i="7"/>
  <c r="EF204" i="7"/>
  <c r="EF235" i="7"/>
  <c r="OJ204" i="7"/>
  <c r="OJ235" i="7"/>
  <c r="T204" i="7"/>
  <c r="T235" i="7"/>
  <c r="AL204" i="7"/>
  <c r="AL235" i="7"/>
  <c r="DU204" i="7"/>
  <c r="DU235" i="7"/>
  <c r="FH204" i="7"/>
  <c r="FH235" i="7"/>
  <c r="SI204" i="7"/>
  <c r="SI235" i="7"/>
  <c r="GT204" i="7"/>
  <c r="GT235" i="7"/>
  <c r="TY204" i="7"/>
  <c r="TY235" i="7"/>
  <c r="LE204" i="7"/>
  <c r="LE235" i="7"/>
  <c r="L204" i="7"/>
  <c r="L235" i="7"/>
  <c r="OZ204" i="7"/>
  <c r="OZ235" i="7"/>
  <c r="GU204" i="7"/>
  <c r="GU235" i="7"/>
  <c r="V204" i="7"/>
  <c r="V235" i="7"/>
  <c r="MA204" i="7"/>
  <c r="MA235" i="7"/>
  <c r="QY204" i="7"/>
  <c r="QY235" i="7"/>
  <c r="Y204" i="7"/>
  <c r="Y235" i="7"/>
  <c r="QQ204" i="7"/>
  <c r="QQ235" i="7"/>
  <c r="GE235" i="7"/>
  <c r="GE204" i="7"/>
  <c r="DG204" i="7"/>
  <c r="DG235" i="7"/>
  <c r="PA204" i="7"/>
  <c r="PA235" i="7"/>
  <c r="EH204" i="7"/>
  <c r="EH235" i="7"/>
  <c r="CK204" i="7"/>
  <c r="CK235" i="7"/>
  <c r="JN235" i="7"/>
  <c r="JN204" i="7"/>
  <c r="LJ204" i="7"/>
  <c r="LJ235" i="7"/>
  <c r="LW204" i="7"/>
  <c r="LW235" i="7"/>
  <c r="UG204" i="7"/>
  <c r="UG235" i="7"/>
  <c r="GH204" i="7"/>
  <c r="GH235" i="7"/>
  <c r="BT204" i="7"/>
  <c r="BT235" i="7"/>
  <c r="DS204" i="7"/>
  <c r="DS235" i="7"/>
  <c r="LI204" i="7"/>
  <c r="LI235" i="7"/>
  <c r="BS235" i="7"/>
  <c r="BS204" i="7"/>
  <c r="ET204" i="7"/>
  <c r="ET235" i="7"/>
  <c r="CH204" i="7"/>
  <c r="CH235" i="7"/>
  <c r="KI204" i="7"/>
  <c r="KI235" i="7"/>
  <c r="DT204" i="7"/>
  <c r="DT235" i="7"/>
  <c r="OC204" i="7"/>
  <c r="OC235" i="7"/>
  <c r="DI204" i="7"/>
  <c r="DI235" i="7"/>
  <c r="MQ204" i="7"/>
  <c r="MQ235" i="7"/>
  <c r="HZ204" i="7"/>
  <c r="HZ235" i="7"/>
  <c r="EE204" i="7"/>
  <c r="EE235" i="7"/>
  <c r="AH204" i="7"/>
  <c r="AH235" i="7"/>
  <c r="M204" i="7"/>
  <c r="M235" i="7"/>
  <c r="BV204" i="7"/>
  <c r="BV235" i="7"/>
  <c r="C204" i="7"/>
  <c r="C235" i="7"/>
  <c r="GM204" i="7"/>
  <c r="GM235" i="7"/>
  <c r="CI204" i="7"/>
  <c r="CI235" i="7"/>
  <c r="QZ204" i="7"/>
  <c r="QZ235" i="7"/>
  <c r="EO204" i="7"/>
  <c r="EO235" i="7"/>
  <c r="OD204" i="7"/>
  <c r="OD235" i="7"/>
  <c r="DX204" i="7"/>
  <c r="DX235" i="7"/>
  <c r="DE204" i="7"/>
  <c r="DE235" i="7"/>
  <c r="LR235" i="7"/>
  <c r="LR204" i="7"/>
  <c r="MF204" i="7"/>
  <c r="MF235" i="7"/>
  <c r="RJ204" i="7"/>
  <c r="RJ235" i="7"/>
  <c r="EN204" i="7"/>
  <c r="EN235" i="7"/>
  <c r="D204" i="7"/>
  <c r="D235" i="7"/>
  <c r="IV204" i="7"/>
  <c r="IV235" i="7"/>
  <c r="EV204" i="7"/>
  <c r="EV235" i="7"/>
  <c r="B2" i="8" l="1"/>
  <c r="B3" i="8" s="1"/>
  <c r="B97" i="8" s="1"/>
  <c r="B96" i="8" l="1"/>
</calcChain>
</file>

<file path=xl/comments1.xml><?xml version="1.0" encoding="utf-8"?>
<comments xmlns="http://schemas.openxmlformats.org/spreadsheetml/2006/main">
  <authors>
    <author>Luz Andrea Cano</author>
    <author>Rosa Lorena Moreno Mosquera</author>
  </authors>
  <commentList>
    <comment ref="B14" authorId="0" shapeId="0">
      <text>
        <r>
          <rPr>
            <b/>
            <sz val="9"/>
            <color indexed="81"/>
            <rFont val="Tahoma"/>
            <family val="2"/>
          </rPr>
          <t xml:space="preserve">Luz Andrea Cano:
</t>
        </r>
        <r>
          <rPr>
            <sz val="9"/>
            <color indexed="81"/>
            <rFont val="Tahoma"/>
            <family val="2"/>
          </rPr>
          <t>Eliminar los últimos dos digitos, antes de enviar a presupuesto</t>
        </r>
      </text>
    </comment>
    <comment ref="B443" authorId="0" shapeId="0">
      <text>
        <r>
          <rPr>
            <b/>
            <sz val="9"/>
            <color indexed="81"/>
            <rFont val="Tahoma"/>
            <family val="2"/>
          </rPr>
          <t xml:space="preserve">Luz Andrea Cano:
</t>
        </r>
        <r>
          <rPr>
            <sz val="9"/>
            <color indexed="81"/>
            <rFont val="Tahoma"/>
            <family val="2"/>
          </rPr>
          <t>Eliminar los últimos dos digitos, antes de enviar a presupuesto</t>
        </r>
      </text>
    </comment>
    <comment ref="B870" authorId="0" shapeId="0">
      <text>
        <r>
          <rPr>
            <b/>
            <sz val="9"/>
            <color indexed="81"/>
            <rFont val="Tahoma"/>
            <family val="2"/>
          </rPr>
          <t xml:space="preserve">Luz Andrea Cano:
</t>
        </r>
        <r>
          <rPr>
            <sz val="9"/>
            <color indexed="81"/>
            <rFont val="Tahoma"/>
            <family val="2"/>
          </rPr>
          <t>Eliminar los últimos dos digitos, antes de enviar a presupuesto</t>
        </r>
      </text>
    </comment>
    <comment ref="C894" authorId="1" shapeId="0">
      <text>
        <r>
          <rPr>
            <sz val="9"/>
            <color indexed="81"/>
            <rFont val="Tahoma"/>
            <family val="2"/>
          </rPr>
          <t xml:space="preserve">La Sentencia No. S02- 041 del Tribunal Contencioso Administrativo de Antioquia, invalida el cobro de la Tasa de Nomenclatura y del Impuesto al Ganador (antes Juegos de suerte y azar promocionales). El impuesto al Ganador es de orden nacional, directo y de período y sigue la suerte del impuesto sobre la renta. Además, no existe norma que autorice a los municipios para cobrar dicho impuesto.
Por lo tanto, se decide bloquear inmediantamente el recaudo de esta renta y reducir su presupuesto a $173.593.807, correspondinete a lo ejecutado a junio de 2018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1308" authorId="0" shapeId="0">
      <text>
        <r>
          <rPr>
            <b/>
            <sz val="9"/>
            <color indexed="81"/>
            <rFont val="Tahoma"/>
            <family val="2"/>
          </rPr>
          <t xml:space="preserve">Luz Andrea Cano:
</t>
        </r>
        <r>
          <rPr>
            <sz val="9"/>
            <color indexed="81"/>
            <rFont val="Tahoma"/>
            <family val="2"/>
          </rPr>
          <t>Eliminar los últimos dos digitos, antes de enviar a presupuesto</t>
        </r>
      </text>
    </comment>
  </commentList>
</comments>
</file>

<file path=xl/sharedStrings.xml><?xml version="1.0" encoding="utf-8"?>
<sst xmlns="http://schemas.openxmlformats.org/spreadsheetml/2006/main" count="9762" uniqueCount="4587">
  <si>
    <t>Impuesto Industria y Comercio</t>
  </si>
  <si>
    <t>Impuesto Predial</t>
  </si>
  <si>
    <t>Sobretasa a la gasolina</t>
  </si>
  <si>
    <t>FECHA</t>
  </si>
  <si>
    <t>Ingresos por contribuciones para servicio de acueducto y alcantarillado</t>
  </si>
  <si>
    <t>Impuesto de teléfonos</t>
  </si>
  <si>
    <t>Alumbrado público</t>
  </si>
  <si>
    <t>Arrendamiento bienes inmuebles EEPP</t>
  </si>
  <si>
    <t>Avisos y tableros</t>
  </si>
  <si>
    <t>Construcción urbana</t>
  </si>
  <si>
    <t>Contribuciones especiales sobre contratos de O.P</t>
  </si>
  <si>
    <t>Multas por contravención al Cód. Nal de tránsito</t>
  </si>
  <si>
    <t>Intereses de mora Ind. Y Ccio.</t>
  </si>
  <si>
    <t>Amortizacion a Capital (Banco de los pobres)</t>
  </si>
  <si>
    <t>Amortización al capital</t>
  </si>
  <si>
    <t>Semáforos</t>
  </si>
  <si>
    <t>Cuotas partes pensionales</t>
  </si>
  <si>
    <t>Construcción de terminales</t>
  </si>
  <si>
    <t>Arrendamientos de bienes inmuebles</t>
  </si>
  <si>
    <t>Información sobre predios y/o propiedades</t>
  </si>
  <si>
    <t>Construcción de equipamentos</t>
  </si>
  <si>
    <t>Sanción de industria y Comercio</t>
  </si>
  <si>
    <t>Otros servicios</t>
  </si>
  <si>
    <t>Intereses (Banco de los pobres)</t>
  </si>
  <si>
    <t>Parquimetros</t>
  </si>
  <si>
    <t>Concesión amoblamiento urbano</t>
  </si>
  <si>
    <t>Calcomanía por cambio de tarifa</t>
  </si>
  <si>
    <t>Registro de Vallas</t>
  </si>
  <si>
    <t>Publicación gaceta oficial</t>
  </si>
  <si>
    <t>Especies venales</t>
  </si>
  <si>
    <t>Arrendamiento de cabinas y escenarios deportivos</t>
  </si>
  <si>
    <t>Cuotas crédito empleados-calamidad</t>
  </si>
  <si>
    <t>Expedición paz y salvo-INVAL</t>
  </si>
  <si>
    <t>Tarjetas de operación y/o duplicados para buses</t>
  </si>
  <si>
    <t>Impuesto a las ventas por el sistema club</t>
  </si>
  <si>
    <t>Suelo para zonas verdes, recreación y equipamentos.</t>
  </si>
  <si>
    <t>Espectáculos públicos</t>
  </si>
  <si>
    <t>Derecho de traspaso de vehículos</t>
  </si>
  <si>
    <t>Otros intereses</t>
  </si>
  <si>
    <t>Fondo de protección escolar</t>
  </si>
  <si>
    <t>Bienes muebles sector privado</t>
  </si>
  <si>
    <t>Cuotas préstamos hipotecarios Contraloria</t>
  </si>
  <si>
    <t>Préstamo prepensional</t>
  </si>
  <si>
    <t>Expedición de historiales</t>
  </si>
  <si>
    <t>Centro comercial Medellín</t>
  </si>
  <si>
    <t xml:space="preserve">Cuotas crédito trabajadores-calamidad </t>
  </si>
  <si>
    <t>Parqueadero</t>
  </si>
  <si>
    <t>Bienes inmuebles sector privado</t>
  </si>
  <si>
    <t>Fondo protección cartera</t>
  </si>
  <si>
    <t>Visto bueno embargos y contravenciones</t>
  </si>
  <si>
    <t>Circulación y tránsito</t>
  </si>
  <si>
    <t>Derecho  expedición de placas</t>
  </si>
  <si>
    <t>Inscripción o cancelación de gravamen</t>
  </si>
  <si>
    <t>Derechos de matrícula inicial</t>
  </si>
  <si>
    <t>Casetas ocupación de vías</t>
  </si>
  <si>
    <t>Cuotas crédito pensionados-calamidad</t>
  </si>
  <si>
    <t>Permiso especial de circulación</t>
  </si>
  <si>
    <t>Multas de salud</t>
  </si>
  <si>
    <t>Revisión Nal. Técnicomec. servicio público de pasajeros</t>
  </si>
  <si>
    <t>Servicios de bomberos</t>
  </si>
  <si>
    <t>Libreros</t>
  </si>
  <si>
    <t>Intereses de mora impuesto de teléfono</t>
  </si>
  <si>
    <t>Servicios de educación</t>
  </si>
  <si>
    <t>Expedición y/o recategorización licencias de conducción</t>
  </si>
  <si>
    <t>Agentes de tránsito</t>
  </si>
  <si>
    <t>Centro comercial del pescado y cosecha</t>
  </si>
  <si>
    <t>Grúa tránsito</t>
  </si>
  <si>
    <t>Casetas metro</t>
  </si>
  <si>
    <t>Derechos de chequeo a domicilio</t>
  </si>
  <si>
    <t>Intereses de mora alumbrado público</t>
  </si>
  <si>
    <t>Multas de gobierno</t>
  </si>
  <si>
    <t>Inscripción mercado de San Alejo</t>
  </si>
  <si>
    <t>Cancelación por hurto o inservible</t>
  </si>
  <si>
    <t>Sanción disciplinaria interna</t>
  </si>
  <si>
    <t>Módulos avenida oriental</t>
  </si>
  <si>
    <t>Fotocopias planeación - tránsito</t>
  </si>
  <si>
    <t>Cuotas crédito desastres especiales</t>
  </si>
  <si>
    <t>Permisos provisionales para transporte</t>
  </si>
  <si>
    <t>Sellada  y desellada de taximetros</t>
  </si>
  <si>
    <t>Otros no tributarios</t>
  </si>
  <si>
    <t>Otras recuperaciones contraloria</t>
  </si>
  <si>
    <t>Regalías directas</t>
  </si>
  <si>
    <t>Cambio de empresa</t>
  </si>
  <si>
    <t>Radicación de cuenta</t>
  </si>
  <si>
    <t>Inhumación</t>
  </si>
  <si>
    <t>Otras multas</t>
  </si>
  <si>
    <t>Levantamientos planimétricos y topográficos</t>
  </si>
  <si>
    <t>Inscripción o cancelación de prenda</t>
  </si>
  <si>
    <t>Exhumación</t>
  </si>
  <si>
    <t>Traslado de cuentas</t>
  </si>
  <si>
    <t>Centro comercial Quincalla</t>
  </si>
  <si>
    <t>Duplicado de licencia de tránsito</t>
  </si>
  <si>
    <t>Refrendación y/o duplicado licencias de conducción</t>
  </si>
  <si>
    <t>Lote residual 5</t>
  </si>
  <si>
    <t>Otras sanciones</t>
  </si>
  <si>
    <t>Derechos de chequeo técnico</t>
  </si>
  <si>
    <t>Cambio de color</t>
  </si>
  <si>
    <t>Responsabilidades fiscales</t>
  </si>
  <si>
    <t>Artesanos</t>
  </si>
  <si>
    <t>Lote residual 4</t>
  </si>
  <si>
    <t>Cambio de motor</t>
  </si>
  <si>
    <t>Grabación motor chasis o serie</t>
  </si>
  <si>
    <t xml:space="preserve">Habilitación empresa de transporte público colectivo de pasajeros </t>
  </si>
  <si>
    <t xml:space="preserve">Permiso especial de tránsito y transporte </t>
  </si>
  <si>
    <t>Servicios de consulta planeación</t>
  </si>
  <si>
    <t>Autorización de transporte especial</t>
  </si>
  <si>
    <t>Suministros de medicamentos a contraloria</t>
  </si>
  <si>
    <t>Servicio de alimentación Bienestar social</t>
  </si>
  <si>
    <t>Concepto favorable vehículo transporte público colectivo</t>
  </si>
  <si>
    <t>Constancia certificado de movilización</t>
  </si>
  <si>
    <t xml:space="preserve">Duplicado de calcomanías </t>
  </si>
  <si>
    <t>Tarjetas de operación y/o duplicados para taxis</t>
  </si>
  <si>
    <t>Cambio radio de acción</t>
  </si>
  <si>
    <t>Derecho duplicado de placas</t>
  </si>
  <si>
    <t>Multas urbanísticas</t>
  </si>
  <si>
    <t>Multas por certificado de movilización</t>
  </si>
  <si>
    <t>Expedición certificados de tránsito</t>
  </si>
  <si>
    <t>Intereses de mora espectáculos públicos</t>
  </si>
  <si>
    <t>Autorización mensual de publicidad movil</t>
  </si>
  <si>
    <t>Examen toxicológico</t>
  </si>
  <si>
    <t>Derechos de rematrícula</t>
  </si>
  <si>
    <t>Cambio de servicios</t>
  </si>
  <si>
    <t>Intereses de mora circulación y tránsito</t>
  </si>
  <si>
    <t>Revisión Nacional técnico servicio público de pasajeros</t>
  </si>
  <si>
    <t>Multas deguello  ganado menor</t>
  </si>
  <si>
    <t>Sanción del 20% cheques insufondos</t>
  </si>
  <si>
    <t>Intereses de mora a las ventas por el sistema de club</t>
  </si>
  <si>
    <t>Nomenclatura</t>
  </si>
  <si>
    <t>Calcomanía por circulación y tránsito</t>
  </si>
  <si>
    <t>Derecho cambio de placa</t>
  </si>
  <si>
    <t>Blindaje</t>
  </si>
  <si>
    <t>Intereses de mora rentas contractuales</t>
  </si>
  <si>
    <t xml:space="preserve">Intereses de mora avisos y tableros </t>
  </si>
  <si>
    <t>Pliegos y licitaciones</t>
  </si>
  <si>
    <t>Compensación plan parcial</t>
  </si>
  <si>
    <t>Gravámenes de valorización</t>
  </si>
  <si>
    <t>POSPRE</t>
  </si>
  <si>
    <t>DESDE</t>
  </si>
  <si>
    <t>HASTA</t>
  </si>
  <si>
    <t>PROYECCION</t>
  </si>
  <si>
    <t>PROMEDIO HISTORICO</t>
  </si>
  <si>
    <t>q</t>
  </si>
  <si>
    <t>MUY BUENO</t>
  </si>
  <si>
    <t>REGULAR</t>
  </si>
  <si>
    <t>SI NO HAY MAS</t>
  </si>
  <si>
    <t>MALO</t>
  </si>
  <si>
    <t>Coefiente de variación, entre menor es mejor</t>
  </si>
  <si>
    <t>PROYECCION MES</t>
  </si>
  <si>
    <t>PRESUPUESTO DEFINITIVO</t>
  </si>
  <si>
    <t>% EJECUCION</t>
  </si>
  <si>
    <r>
      <t>COEFICIENTE R</t>
    </r>
    <r>
      <rPr>
        <vertAlign val="superscript"/>
        <sz val="8"/>
        <rFont val="Calibri"/>
        <family val="2"/>
      </rPr>
      <t xml:space="preserve">2 </t>
    </r>
    <r>
      <rPr>
        <sz val="8"/>
        <rFont val="Calibri"/>
        <family val="2"/>
      </rPr>
      <t>HIST. MENSUAL</t>
    </r>
  </si>
  <si>
    <t>Recuperación Cartera Impuesto Predial</t>
  </si>
  <si>
    <t>Dibujo vías obligadas</t>
  </si>
  <si>
    <t>Intereses de mora predial</t>
  </si>
  <si>
    <t>Rotura de vías</t>
  </si>
  <si>
    <t>Ingresos por contribuciones de aseo estratos 5-6</t>
  </si>
  <si>
    <t>Transferencias intergubernamentales recibidas</t>
  </si>
  <si>
    <t>Otras Transferencias</t>
  </si>
  <si>
    <t>Cuotas Entidades Fiscalizadas</t>
  </si>
  <si>
    <t>Ingresos Tributarios</t>
  </si>
  <si>
    <t>Ingresos No Tributarios</t>
  </si>
  <si>
    <t>INGRESOS CORRIENTES</t>
  </si>
  <si>
    <t>TEND. HIST. ANUAL ACUMULADA</t>
  </si>
  <si>
    <r>
      <t>COEFICIENTE R</t>
    </r>
    <r>
      <rPr>
        <vertAlign val="superscript"/>
        <sz val="8"/>
        <rFont val="Calibri"/>
        <family val="2"/>
      </rPr>
      <t xml:space="preserve">2 </t>
    </r>
    <r>
      <rPr>
        <sz val="8"/>
        <rFont val="Calibri"/>
        <family val="2"/>
      </rPr>
      <t>DEL MES PROY.</t>
    </r>
  </si>
  <si>
    <t>TOTAL</t>
  </si>
  <si>
    <t>MES</t>
  </si>
  <si>
    <t>PROMEDIO</t>
  </si>
  <si>
    <t>FONDO LOCAL DE SALUD</t>
  </si>
  <si>
    <t xml:space="preserve">Recursos Fosyga </t>
  </si>
  <si>
    <t xml:space="preserve">Etesa  </t>
  </si>
  <si>
    <t>Derechos de explotación</t>
  </si>
  <si>
    <t>Rendimientos financieros Sgp- Régimen Subsidiado</t>
  </si>
  <si>
    <t>Rendimientos financieros Fosyga</t>
  </si>
  <si>
    <t>Rendimientos financieros Etesa</t>
  </si>
  <si>
    <t>Rendimientos financieros Ministerio de Salud</t>
  </si>
  <si>
    <t>Ministerio de la Protección Social</t>
  </si>
  <si>
    <t>RECURSOS DE CAPITAL</t>
  </si>
  <si>
    <t xml:space="preserve">Otras recuperaciones </t>
  </si>
  <si>
    <t>Otros Recurso del Balance</t>
  </si>
  <si>
    <t>Superavit</t>
  </si>
  <si>
    <t>Crédito Interno</t>
  </si>
  <si>
    <t>Crédito Externo</t>
  </si>
  <si>
    <t>Ingresos Financieros</t>
  </si>
  <si>
    <t>Excedentes Financieros</t>
  </si>
  <si>
    <t>TOTAL RENTAS Y RECURSOS DE LA ADMINISTRACIÓN  CENTRAL</t>
  </si>
  <si>
    <t>PTO DEFINITIVO</t>
  </si>
  <si>
    <t>PRESUPUESTO EJECUTADO (ACUMULADO)</t>
  </si>
  <si>
    <t>Intereses de Mora Registro de Vallas (Ley 140/94)</t>
  </si>
  <si>
    <t>Intereses de Mora Degüello Ganado Menor</t>
  </si>
  <si>
    <t>Inscripción Mercado Campesino</t>
  </si>
  <si>
    <t>Chequeo Técnico para Transporte</t>
  </si>
  <si>
    <t>Resolución Cambio de Empresa Colectivo Taxis</t>
  </si>
  <si>
    <t>Permiso Especial de Operación</t>
  </si>
  <si>
    <t>Permiso Especial de Carga y Descarga</t>
  </si>
  <si>
    <t>Reposición Vehículos de Servicio Público</t>
  </si>
  <si>
    <t>Avalúos Administrativos</t>
  </si>
  <si>
    <t>Desenglobe  y Englobe de propiedad</t>
  </si>
  <si>
    <t>Comisión Recaudo Sobretasa Medio Ambiente</t>
  </si>
  <si>
    <t>Comisión Recaudo Sobretasa Área Metropolitana</t>
  </si>
  <si>
    <t>Zonas Verdes, Recreativas y Equipamiento</t>
  </si>
  <si>
    <t>Otros ingresos extraordinarios</t>
  </si>
  <si>
    <t>Superavit ejecución presupuestal</t>
  </si>
  <si>
    <t>Rendimientos financieros por contraloría</t>
  </si>
  <si>
    <t>Otros rendimientos financieros</t>
  </si>
  <si>
    <t>Rendimientos financieros por  recursos propios</t>
  </si>
  <si>
    <t>VARIACION ANUAL</t>
  </si>
  <si>
    <t>PTO EJECUTADO</t>
  </si>
  <si>
    <t>Operación la Macarena</t>
  </si>
  <si>
    <t>PRESUPUESTO INICIAL</t>
  </si>
  <si>
    <t>1217A</t>
  </si>
  <si>
    <t>Otros</t>
  </si>
  <si>
    <t>1217B</t>
  </si>
  <si>
    <t>1217C</t>
  </si>
  <si>
    <t>1217D</t>
  </si>
  <si>
    <t>PTO INICIAL</t>
  </si>
  <si>
    <t>A</t>
  </si>
  <si>
    <t>SUBCUENTA REGIMEN SUBSIDIADO</t>
  </si>
  <si>
    <t>SGP Régimen Subsidiado</t>
  </si>
  <si>
    <t>Recursos Depatamento Regimen Subsidiado</t>
  </si>
  <si>
    <t>B</t>
  </si>
  <si>
    <t>C</t>
  </si>
  <si>
    <t>D</t>
  </si>
  <si>
    <t>SUBCUENTA PRESTACION DE SERVICIO DE SALUD EN LO NO CUBIERTO CON SUBSIDIOS A LA DEMANDA</t>
  </si>
  <si>
    <t>Prestación a Vinculados</t>
  </si>
  <si>
    <t>Paso a ser 1212 en Enero/2010</t>
  </si>
  <si>
    <t>&gt; =  90%</t>
  </si>
  <si>
    <t>80% - 90%</t>
  </si>
  <si>
    <t>75% - 80%</t>
  </si>
  <si>
    <t>&lt;= 10%</t>
  </si>
  <si>
    <t>10% - 20%</t>
  </si>
  <si>
    <t>&lt; 75%</t>
  </si>
  <si>
    <t>20% - 30%</t>
  </si>
  <si>
    <t>&gt; 30%</t>
  </si>
  <si>
    <t>10 - OCTUBRE</t>
  </si>
  <si>
    <t>11 - NOVIEMBRE</t>
  </si>
  <si>
    <t>12 - DICIEMBRE</t>
  </si>
  <si>
    <t>01   - ENERO</t>
  </si>
  <si>
    <t>09  - SEPTIEMBRE</t>
  </si>
  <si>
    <t>08  - AGOSTO</t>
  </si>
  <si>
    <t>07  - JULIO</t>
  </si>
  <si>
    <t>06  - JUNIO</t>
  </si>
  <si>
    <t>05  - MAYO</t>
  </si>
  <si>
    <t>04  - ABRIL</t>
  </si>
  <si>
    <t>03  - MARZO</t>
  </si>
  <si>
    <t>02  - FEBRERO</t>
  </si>
  <si>
    <t>COLOR</t>
  </si>
  <si>
    <t>PROMEDIO DEL AÑO EN CURSO</t>
  </si>
  <si>
    <t>% ESTACIONALIDAD</t>
  </si>
  <si>
    <t>Impuestos Directos</t>
  </si>
  <si>
    <t>Impuestos Indirectos</t>
  </si>
  <si>
    <t>Tasas</t>
  </si>
  <si>
    <t>Multas</t>
  </si>
  <si>
    <t>Intereses</t>
  </si>
  <si>
    <t>Sanciones</t>
  </si>
  <si>
    <t>Rentas Contractuales</t>
  </si>
  <si>
    <t>Arrendamientos Populares</t>
  </si>
  <si>
    <t>Arrendamientos del espacio Público</t>
  </si>
  <si>
    <t>Prestamos Concedidos</t>
  </si>
  <si>
    <t>Inscripciones</t>
  </si>
  <si>
    <t>Licencias de Conducción Automotores</t>
  </si>
  <si>
    <t>Derechos de Transito</t>
  </si>
  <si>
    <t>De Tránstito y Transporte</t>
  </si>
  <si>
    <t>Matriculas</t>
  </si>
  <si>
    <t>Revisión Técnica de Vehiculos</t>
  </si>
  <si>
    <t>Calcomanías</t>
  </si>
  <si>
    <t>Placas</t>
  </si>
  <si>
    <t>Trasnformación y Grabación</t>
  </si>
  <si>
    <t>Expedición de Certificados</t>
  </si>
  <si>
    <t>Derechos de Transporte</t>
  </si>
  <si>
    <t>Tránsito Libre y Permisos</t>
  </si>
  <si>
    <t>Venta de Servicios</t>
  </si>
  <si>
    <t>Certificados</t>
  </si>
  <si>
    <t>Otros Servicios</t>
  </si>
  <si>
    <t>Otros Ingresos No Tributarios</t>
  </si>
  <si>
    <t>Transferencias</t>
  </si>
  <si>
    <t>Recursos del Balance</t>
  </si>
  <si>
    <t>Venta de Activos</t>
  </si>
  <si>
    <t>Recursos del Crédito</t>
  </si>
  <si>
    <t>Otros Recursos de Capital</t>
  </si>
  <si>
    <t>1120402          RESPONSABILIDADES FISCALES</t>
  </si>
  <si>
    <t>1120404          SANCIÓN DISCIPLINARIA INTERNA</t>
  </si>
  <si>
    <t>1120405          OTRAS SANCIONES</t>
  </si>
  <si>
    <t>1120406          SANCIÓN DE INDUSTRIA Y COMERCIO</t>
  </si>
  <si>
    <t>1120501          CONTRIBUCIONES ESPECIALES SOBRE CONTRATOS DE O.P</t>
  </si>
  <si>
    <t>1120701          ARRENDAMIENTOS DE BIENES INMUEBLES</t>
  </si>
  <si>
    <t>1120702          ARRENDAMIENTO BIENES INMUEBLES EEPP</t>
  </si>
  <si>
    <t>1120703          ARRENDAMIENTO DE CABINAS Y ESCENARIOS DEPORTIVOS</t>
  </si>
  <si>
    <t>1120704          ARRENDAMIENTOS POPULARES</t>
  </si>
  <si>
    <t>Recuperación Cartera Ind. Y Ccio</t>
  </si>
  <si>
    <t>Recuperación Cartera Circulación y tránsito</t>
  </si>
  <si>
    <t>PROM</t>
  </si>
  <si>
    <t>ACUM</t>
  </si>
  <si>
    <t>ENE</t>
  </si>
  <si>
    <t>FEB</t>
  </si>
  <si>
    <t>MAR</t>
  </si>
  <si>
    <t>ABR</t>
  </si>
  <si>
    <t>MAY</t>
  </si>
  <si>
    <t>JUN</t>
  </si>
  <si>
    <t>JUL</t>
  </si>
  <si>
    <t>AGO</t>
  </si>
  <si>
    <t>SEP</t>
  </si>
  <si>
    <t>OCT</t>
  </si>
  <si>
    <t>NOV</t>
  </si>
  <si>
    <t>DIC</t>
  </si>
  <si>
    <t>REAL</t>
  </si>
  <si>
    <t>PROY. ESPERADA</t>
  </si>
  <si>
    <t>Recuperaciones</t>
  </si>
  <si>
    <t>Rendimientos financieros SGP educación</t>
  </si>
  <si>
    <t>Rendimientos financieros SGP propósito general</t>
  </si>
  <si>
    <t>Rendimientos financieros SGP alimentación esclolar</t>
  </si>
  <si>
    <t>Rendimientos financieros CORANTIOQUIA</t>
  </si>
  <si>
    <t>Rendimientos financieros ICBF</t>
  </si>
  <si>
    <t>Rendimientos financieros Area Metropolitana</t>
  </si>
  <si>
    <t>Rendimientos financieros Transferencias Fondo Nal. de Regalías</t>
  </si>
  <si>
    <t>Rendimientos financieros Banco de los pobres</t>
  </si>
  <si>
    <t>Rendimientos financieros Fondo protección cartera-banco de los pobres</t>
  </si>
  <si>
    <t>Rendimientos financieros Ecopetrol</t>
  </si>
  <si>
    <t>Rendimientos financieros AECI</t>
  </si>
  <si>
    <t>Rendimientos financieros Acción social</t>
  </si>
  <si>
    <t>Rendimientos financieros BID</t>
  </si>
  <si>
    <t>Rendimientos financieros Min Cultura</t>
  </si>
  <si>
    <t>Rendimientos financieros</t>
  </si>
  <si>
    <t>Empresas industriales y comerciales del estado-EPM (ordinarios)</t>
  </si>
  <si>
    <t>Excedentes fin establecimientos públicos</t>
  </si>
  <si>
    <t>Excedentes fin Soc. econ. Mixta</t>
  </si>
  <si>
    <t>Excedentes financieros EPM extraordinarios</t>
  </si>
  <si>
    <t>Empresas Industriales y Comerciales del Estado-EPM (adicionales)</t>
  </si>
  <si>
    <t>Descuentos por pronto pago</t>
  </si>
  <si>
    <t>Otros ingresos extraordinarios del municipio</t>
  </si>
  <si>
    <t>Otros ingresos extraordinarios de la Contraloría</t>
  </si>
  <si>
    <t>Indemnizaciones propiedad, planta y equipo</t>
  </si>
  <si>
    <t>Donación</t>
  </si>
  <si>
    <t>Donaciones</t>
  </si>
  <si>
    <t>ANUAL</t>
  </si>
  <si>
    <t>% PART PROM</t>
  </si>
  <si>
    <t>Estampilla adulto mayor</t>
  </si>
  <si>
    <t>Comparendo ambiental</t>
  </si>
  <si>
    <t>Cuotas préstamos hipotecarios Concejo</t>
  </si>
  <si>
    <t>Cuotas préstamos hipotecarios Personería</t>
  </si>
  <si>
    <t>Recuperación de Cartera (Banco de los pobres)</t>
  </si>
  <si>
    <t>Contravenciones al código Nacional de Tránsito</t>
  </si>
  <si>
    <t>De la Nación</t>
  </si>
  <si>
    <t/>
  </si>
  <si>
    <t>Sgp Educación</t>
  </si>
  <si>
    <t>Sgp Educación Año Anterior</t>
  </si>
  <si>
    <t>Sgp Propósito General</t>
  </si>
  <si>
    <t>Sgp Alimentación Escolar</t>
  </si>
  <si>
    <t>Ministerio de Minas y Energia</t>
  </si>
  <si>
    <t>Ecopetrol</t>
  </si>
  <si>
    <t>Ministerio de Educacion Ley 21</t>
  </si>
  <si>
    <t>Ministerio de Educacion</t>
  </si>
  <si>
    <t>Ministerio de Cultura</t>
  </si>
  <si>
    <t>Acción Social</t>
  </si>
  <si>
    <t>Fondo de ahorro y estabilización petrolera FAEP</t>
  </si>
  <si>
    <t>Sgp Propósito General Año Anterior</t>
  </si>
  <si>
    <t>Sgp Alimentación Escolar Año Anterior</t>
  </si>
  <si>
    <t>Ministerio de Ambiente Vienda y Dllo Territ</t>
  </si>
  <si>
    <t>Sena</t>
  </si>
  <si>
    <t>SGP Crecimiento de la Economia</t>
  </si>
  <si>
    <t>ICBF</t>
  </si>
  <si>
    <t>FONADE</t>
  </si>
  <si>
    <t>Instituto Geográfico Agustín Codazzi</t>
  </si>
  <si>
    <t>Prestación del servicio</t>
  </si>
  <si>
    <t>Calidad de la educación</t>
  </si>
  <si>
    <t>Deporte y recreación</t>
  </si>
  <si>
    <t>Cultura</t>
  </si>
  <si>
    <t>Otros sectores</t>
  </si>
  <si>
    <t>Aportes patronales</t>
  </si>
  <si>
    <t>Agua potable y saneamiento</t>
  </si>
  <si>
    <t>Transferencia METROPARQUES</t>
  </si>
  <si>
    <t>Transferencia AEROPUERTO OLAYA HERRERA</t>
  </si>
  <si>
    <t>Transferencia EMPRESA DE DESARROLLO URBANO-EDU-</t>
  </si>
  <si>
    <t>Transferencia INSTITUTO TECNOLÓGICO METROPOLITANO -ITM-</t>
  </si>
  <si>
    <t>Transferencia TELEMEDELLÍN</t>
  </si>
  <si>
    <t>Corantioquia</t>
  </si>
  <si>
    <t>Otras entidades gubernamentales ley 9/93</t>
  </si>
  <si>
    <t>Area Metropolitana</t>
  </si>
  <si>
    <t>EEVV -Convenios 2005</t>
  </si>
  <si>
    <t>DROGOCOL</t>
  </si>
  <si>
    <t>Area Metropolitana Año Anterior</t>
  </si>
  <si>
    <t>Departamento de Antioquia</t>
  </si>
  <si>
    <t xml:space="preserve">EEPP -Convenios </t>
  </si>
  <si>
    <t>FOVIMED</t>
  </si>
  <si>
    <t>Agencia Española de Cooperación Internal (AECI)</t>
  </si>
  <si>
    <t>CONVENIO RECURSO BID</t>
  </si>
  <si>
    <t>Union Europea</t>
  </si>
  <si>
    <t>Ayuntamiento de Bilbao</t>
  </si>
  <si>
    <t>Aportes Metro</t>
  </si>
  <si>
    <t>Comision de las Comunidades Euro</t>
  </si>
  <si>
    <t>Universidad del Rosario</t>
  </si>
  <si>
    <t>Ayuntamiento de L'Escala</t>
  </si>
  <si>
    <t>Embajada paises bajos</t>
  </si>
  <si>
    <t>Biskaia Bilbao Hegoa</t>
  </si>
  <si>
    <t>Transferencia Biblioteca Pública Piloto</t>
  </si>
  <si>
    <t>Transferencia EPM Inversiones</t>
  </si>
  <si>
    <t>Ayuntamiento de Barcelona</t>
  </si>
  <si>
    <t>Aeropuerto concesión</t>
  </si>
  <si>
    <t>Universidad de Valencia con Situacion de Fondos</t>
  </si>
  <si>
    <t>Transferencia METROPLUS S.A</t>
  </si>
  <si>
    <t>Transferencia AGUAS NACIONALES EPM ESP SA</t>
  </si>
  <si>
    <t>Transferencia Empresas de Energía del Quindío SA ESP</t>
  </si>
  <si>
    <t>Transferencia INSTITUTO SOCIAL DE VIVIENDA Y HÁBITAT DE MEDELLÍN -ISVIMED-</t>
  </si>
  <si>
    <t>Parquímetros</t>
  </si>
  <si>
    <t>Multas degüello ganado menor</t>
  </si>
  <si>
    <t>Intereses de mora industria y comercio</t>
  </si>
  <si>
    <t>Intereses de mora avisos y tableros</t>
  </si>
  <si>
    <t>Intereses de mora impuesto de teléfonos</t>
  </si>
  <si>
    <t>Intereses de mora registro de vallas</t>
  </si>
  <si>
    <t>Sanción de industria y comercio</t>
  </si>
  <si>
    <t>Arrendamiento Bienes Inmuebles EEPP</t>
  </si>
  <si>
    <t xml:space="preserve">Centro comercial Quincalla </t>
  </si>
  <si>
    <t>Centro comercial del Pescado y Cosecha</t>
  </si>
  <si>
    <t>Casetas -ocupación de vías</t>
  </si>
  <si>
    <t>Otros ingresos extraordinarios del Municipio</t>
  </si>
  <si>
    <t>Indemnizaciones propiedad planta y equipo</t>
  </si>
  <si>
    <t>COMP. MES</t>
  </si>
  <si>
    <t>RECURSO</t>
  </si>
  <si>
    <t>POSPRE 2</t>
  </si>
  <si>
    <t xml:space="preserve">Subcuenta Régimen Subsidiado Corrientes </t>
  </si>
  <si>
    <t>SGP Régimen Subsidiado última doceava</t>
  </si>
  <si>
    <t>SGP Régimen Subsidiado última doceava continuidad</t>
  </si>
  <si>
    <t>SGP Régimen Subsidiado última doceava ampliación</t>
  </si>
  <si>
    <t>SGP Régimen Subsidiado once doceavas</t>
  </si>
  <si>
    <t>SGP Régimen Subsidiado once doceavas continuidad</t>
  </si>
  <si>
    <t>SGP Régimen Subsidiado once doceavas ampliación</t>
  </si>
  <si>
    <t>Subcuenta Régimen Subsidiado Recursos de Capital</t>
  </si>
  <si>
    <t>Subcuenta Régimen Subsidiado Rendimientos Financieros</t>
  </si>
  <si>
    <t>SGP Prestación de servicios de salud en lo no cubierto con subsidios a la demanda</t>
  </si>
  <si>
    <t>SGP Prestación de servicios de salud en lo no cubierto con subsidios a la demanda - Última doceava vigencia anterior</t>
  </si>
  <si>
    <t>SGP Prestación de servicios de salud en lo no cubierto con subsidios a la demanda - Once doceavas vigencia actual</t>
  </si>
  <si>
    <t>SGP Aportes patronales salud</t>
  </si>
  <si>
    <t>SGP Aportes patronales salud - Última doceava vigencia anterior</t>
  </si>
  <si>
    <t>SGP Aportes patronales salud - Once doceavas vigencia actual</t>
  </si>
  <si>
    <t>Etesa</t>
  </si>
  <si>
    <t>Subcuenta Prestación de servicios  de salud en lo no cubierto con subsidios a la demanda -Recursos de capital-</t>
  </si>
  <si>
    <t>Subcuenta Prestación de servicios  de salud en lo no cubierto con subsidios a la demanda -Rendimientos financieros</t>
  </si>
  <si>
    <t>SUBCUENTA SALUD PÚBLICA COLECTIVA</t>
  </si>
  <si>
    <t>Subcuenta salud pública colectiva -Corrientes-</t>
  </si>
  <si>
    <t>SGP Salud pública colectiva</t>
  </si>
  <si>
    <t>SGP Salud pública colectiva última doceava vigencia anterior</t>
  </si>
  <si>
    <t>Expedición de certificados sanitarios</t>
  </si>
  <si>
    <t>Subcuenta Salud Pública colectiva Recursos del balance</t>
  </si>
  <si>
    <t>Subcuenta Salud Pública colectiva -Rendimientos financieros-</t>
  </si>
  <si>
    <t>Subcuenta Régimen Subsidiado Recursos del balance</t>
  </si>
  <si>
    <t>Adición Reservas R.O SUB 1/10</t>
  </si>
  <si>
    <t>Adición Reservas FOSYGA/10</t>
  </si>
  <si>
    <t>Adición Reservas Rég Sub/10</t>
  </si>
  <si>
    <t>Adición Reservas ETESA/10</t>
  </si>
  <si>
    <t>Adición Reservas Rec Depto/10</t>
  </si>
  <si>
    <t>Adición Reservas R.F Reg Sub/10</t>
  </si>
  <si>
    <t>Subcuenta Prestación de servicios de salud en lo no cubierto con subsidios a la demanda Recursos del balance</t>
  </si>
  <si>
    <t>SGP Prestación de servicios de salud en lo no cubierto con subsidios a la demanda Recursos del balance</t>
  </si>
  <si>
    <t>Adición Reservas SGP S. Of/07</t>
  </si>
  <si>
    <t>Adición Reservas Apor Patron/10</t>
  </si>
  <si>
    <t>Adición Reservas Sal Púb/04</t>
  </si>
  <si>
    <t>Adición Reservas Sal Púb/05</t>
  </si>
  <si>
    <t>Adición Reservas Sal Púb/06</t>
  </si>
  <si>
    <t>Adición Reservas Sal Púb/07</t>
  </si>
  <si>
    <t>Adición Reservas Sal Púb/08</t>
  </si>
  <si>
    <t>Adición Reservas Sal Púb/09</t>
  </si>
  <si>
    <t>Adición Reservas Sal Púb/10</t>
  </si>
  <si>
    <t>Adición Reservas Cert San/08</t>
  </si>
  <si>
    <t>Adición Reservas Cert San/09</t>
  </si>
  <si>
    <t>Subcuenta Salud pública colectiva - Recursos de Capital</t>
  </si>
  <si>
    <t>Adición Reservas R.O sub 3/10</t>
  </si>
  <si>
    <t>Adición Reservas R.F Sal Púb/08</t>
  </si>
  <si>
    <t>Adición Reservas R.F Sal Púb/10</t>
  </si>
  <si>
    <t>Subcuenta Otros gastos en salud Recursos de capital</t>
  </si>
  <si>
    <t>Subcuenta Otros gastos en salud Recursos del balance</t>
  </si>
  <si>
    <t>Recursos propios Recursos del balance</t>
  </si>
  <si>
    <t>Adición Reservas Zonas Ver/09</t>
  </si>
  <si>
    <t>Adición Reservas R.O sub 4/10</t>
  </si>
  <si>
    <t>Adición Reservas SGP Otros S/10</t>
  </si>
  <si>
    <t>Rend Financ Vigencia</t>
  </si>
  <si>
    <t>SUBCUENTA OTROS GASTOS EN SALUD CORRIENTES</t>
  </si>
  <si>
    <t>Vehículos</t>
  </si>
  <si>
    <t>Cuotas Crédito Banco de los Pobres</t>
  </si>
  <si>
    <t>INFLACION</t>
  </si>
  <si>
    <t>valor</t>
  </si>
  <si>
    <t>%</t>
  </si>
  <si>
    <t>X</t>
  </si>
  <si>
    <t>Y</t>
  </si>
  <si>
    <t>001</t>
  </si>
  <si>
    <t>103</t>
  </si>
  <si>
    <t>122</t>
  </si>
  <si>
    <t>124</t>
  </si>
  <si>
    <t>017</t>
  </si>
  <si>
    <t>060</t>
  </si>
  <si>
    <t>104</t>
  </si>
  <si>
    <t>105</t>
  </si>
  <si>
    <t>120</t>
  </si>
  <si>
    <t>106</t>
  </si>
  <si>
    <t>107</t>
  </si>
  <si>
    <t>042</t>
  </si>
  <si>
    <t>009</t>
  </si>
  <si>
    <t>088</t>
  </si>
  <si>
    <t>089</t>
  </si>
  <si>
    <t>090</t>
  </si>
  <si>
    <t>044</t>
  </si>
  <si>
    <t>008</t>
  </si>
  <si>
    <t>094</t>
  </si>
  <si>
    <t>097</t>
  </si>
  <si>
    <t>087</t>
  </si>
  <si>
    <t>081</t>
  </si>
  <si>
    <t>040</t>
  </si>
  <si>
    <t>077</t>
  </si>
  <si>
    <t>113</t>
  </si>
  <si>
    <t>005</t>
  </si>
  <si>
    <t>049</t>
  </si>
  <si>
    <t>050</t>
  </si>
  <si>
    <t>020</t>
  </si>
  <si>
    <t>119</t>
  </si>
  <si>
    <t>053</t>
  </si>
  <si>
    <t>041</t>
  </si>
  <si>
    <t>058</t>
  </si>
  <si>
    <t>052</t>
  </si>
  <si>
    <t>045</t>
  </si>
  <si>
    <t>051</t>
  </si>
  <si>
    <t>036</t>
  </si>
  <si>
    <t>054</t>
  </si>
  <si>
    <t>059</t>
  </si>
  <si>
    <t>075</t>
  </si>
  <si>
    <t>074</t>
  </si>
  <si>
    <t>068</t>
  </si>
  <si>
    <t>108</t>
  </si>
  <si>
    <t>FUENTE DE FINANCIACIÓN</t>
  </si>
  <si>
    <t>002</t>
  </si>
  <si>
    <t>003</t>
  </si>
  <si>
    <t>004</t>
  </si>
  <si>
    <t>006</t>
  </si>
  <si>
    <t>007</t>
  </si>
  <si>
    <t>010</t>
  </si>
  <si>
    <t>011</t>
  </si>
  <si>
    <t>012</t>
  </si>
  <si>
    <t>013</t>
  </si>
  <si>
    <t>014</t>
  </si>
  <si>
    <t>015</t>
  </si>
  <si>
    <t>016</t>
  </si>
  <si>
    <t>018</t>
  </si>
  <si>
    <t>019</t>
  </si>
  <si>
    <t>021</t>
  </si>
  <si>
    <t>022</t>
  </si>
  <si>
    <t>023</t>
  </si>
  <si>
    <t>024</t>
  </si>
  <si>
    <t>025</t>
  </si>
  <si>
    <t>026</t>
  </si>
  <si>
    <t>027</t>
  </si>
  <si>
    <t>028</t>
  </si>
  <si>
    <t>029</t>
  </si>
  <si>
    <t>030</t>
  </si>
  <si>
    <t>031</t>
  </si>
  <si>
    <t>032</t>
  </si>
  <si>
    <t>033</t>
  </si>
  <si>
    <t>034</t>
  </si>
  <si>
    <t>035</t>
  </si>
  <si>
    <t>037</t>
  </si>
  <si>
    <t>038</t>
  </si>
  <si>
    <t>039</t>
  </si>
  <si>
    <t>043</t>
  </si>
  <si>
    <t>046</t>
  </si>
  <si>
    <t>047</t>
  </si>
  <si>
    <t>048</t>
  </si>
  <si>
    <t>055</t>
  </si>
  <si>
    <t>056</t>
  </si>
  <si>
    <t>057</t>
  </si>
  <si>
    <t>061</t>
  </si>
  <si>
    <t>062</t>
  </si>
  <si>
    <t>063</t>
  </si>
  <si>
    <t>064</t>
  </si>
  <si>
    <t>065</t>
  </si>
  <si>
    <t>066</t>
  </si>
  <si>
    <t>067</t>
  </si>
  <si>
    <t>069</t>
  </si>
  <si>
    <t>070</t>
  </si>
  <si>
    <t>071</t>
  </si>
  <si>
    <t>072</t>
  </si>
  <si>
    <t>073</t>
  </si>
  <si>
    <t>076</t>
  </si>
  <si>
    <t>078</t>
  </si>
  <si>
    <t>079</t>
  </si>
  <si>
    <t>080</t>
  </si>
  <si>
    <t>082</t>
  </si>
  <si>
    <t>083</t>
  </si>
  <si>
    <t>084</t>
  </si>
  <si>
    <t>085</t>
  </si>
  <si>
    <t>086</t>
  </si>
  <si>
    <t>091</t>
  </si>
  <si>
    <t>092</t>
  </si>
  <si>
    <t>093</t>
  </si>
  <si>
    <t>095</t>
  </si>
  <si>
    <t>096</t>
  </si>
  <si>
    <t>098</t>
  </si>
  <si>
    <t>099</t>
  </si>
  <si>
    <t>100</t>
  </si>
  <si>
    <t>101</t>
  </si>
  <si>
    <t>102</t>
  </si>
  <si>
    <t>109</t>
  </si>
  <si>
    <t>110</t>
  </si>
  <si>
    <t>111</t>
  </si>
  <si>
    <t>112</t>
  </si>
  <si>
    <t>114</t>
  </si>
  <si>
    <t>115</t>
  </si>
  <si>
    <t>116</t>
  </si>
  <si>
    <t>117</t>
  </si>
  <si>
    <t>118</t>
  </si>
  <si>
    <t>121</t>
  </si>
  <si>
    <t>123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</si>
  <si>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</si>
  <si>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</si>
  <si>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</si>
  <si>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</si>
  <si>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</si>
  <si>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</si>
  <si>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</si>
  <si>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</si>
  <si>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</si>
  <si>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</si>
  <si>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</si>
  <si>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</si>
  <si>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</si>
  <si>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</si>
  <si>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</si>
  <si>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</si>
  <si>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</si>
  <si>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TIPO DE RECURSO</t>
  </si>
  <si>
    <t>Picn</t>
  </si>
  <si>
    <t>Fosyga</t>
  </si>
  <si>
    <t>Red  solidaridad social</t>
  </si>
  <si>
    <t>Sgp educación aportes patronales</t>
  </si>
  <si>
    <t>Icbf</t>
  </si>
  <si>
    <t>Sgp calidad de la educación</t>
  </si>
  <si>
    <t>Fis</t>
  </si>
  <si>
    <t>Idea</t>
  </si>
  <si>
    <t>Otros aportes</t>
  </si>
  <si>
    <t xml:space="preserve">Fundación Saldarriaga Concha </t>
  </si>
  <si>
    <t>Regalias</t>
  </si>
  <si>
    <t>Findeter</t>
  </si>
  <si>
    <t>Ministerio de ambiente, vivienda y desarrollo territorial</t>
  </si>
  <si>
    <t>Contribución especial para seguridad</t>
  </si>
  <si>
    <t>Convenios BID</t>
  </si>
  <si>
    <t>Crédito BID</t>
  </si>
  <si>
    <t>Ecosalud - Etesa</t>
  </si>
  <si>
    <t>Crédito externo</t>
  </si>
  <si>
    <t>Corvide</t>
  </si>
  <si>
    <t>Epm</t>
  </si>
  <si>
    <t>Inder</t>
  </si>
  <si>
    <t>Empresas varias de Medellín</t>
  </si>
  <si>
    <t>Org. Panamericana de la salud O.P.S</t>
  </si>
  <si>
    <t>Metroseguridad</t>
  </si>
  <si>
    <t>Mi rio</t>
  </si>
  <si>
    <t>Presidencia de la republica</t>
  </si>
  <si>
    <t>Organización mundial de la salud O.M.S</t>
  </si>
  <si>
    <t>Instituto nacional de cancerología</t>
  </si>
  <si>
    <t>Comisión de las comunidades europeas</t>
  </si>
  <si>
    <t>Ministerio de la protección social</t>
  </si>
  <si>
    <t xml:space="preserve">Rentas cedidas departamento de Antioquia </t>
  </si>
  <si>
    <t>Rentas propias departamento de Antioquia</t>
  </si>
  <si>
    <t>Área metropolitana</t>
  </si>
  <si>
    <t>Sgp salud oferta</t>
  </si>
  <si>
    <t>Sgp educación</t>
  </si>
  <si>
    <t>Sgp propósito general</t>
  </si>
  <si>
    <t>Sgp restaurantes escolares</t>
  </si>
  <si>
    <t>Sgp salud pública</t>
  </si>
  <si>
    <t>Recursos caja de compensación- régimen subsidiado</t>
  </si>
  <si>
    <t>Donación Carrefur</t>
  </si>
  <si>
    <t>Sgp régimen subsidiado continuidad</t>
  </si>
  <si>
    <t>Sgp régimen subsidiado ampliación</t>
  </si>
  <si>
    <t>Expedición certificados sanitarios</t>
  </si>
  <si>
    <t>Rifas menores</t>
  </si>
  <si>
    <t>Sgp aportes patronales salud</t>
  </si>
  <si>
    <t>Edu</t>
  </si>
  <si>
    <t>Inval</t>
  </si>
  <si>
    <t>Otros ingresos financieros</t>
  </si>
  <si>
    <t>Unión europea</t>
  </si>
  <si>
    <t>Ley 99 de 1993</t>
  </si>
  <si>
    <t>Ley 21 de 1982 Mineducacion</t>
  </si>
  <si>
    <t>Aportes metro</t>
  </si>
  <si>
    <t>Sgp propósito general agua potable y saneamiento</t>
  </si>
  <si>
    <t>Sgp propósito general deporte y recreación</t>
  </si>
  <si>
    <t>Sgp propósito general cultura</t>
  </si>
  <si>
    <t>Sgp propósito general otros sectores</t>
  </si>
  <si>
    <t>Drogocol</t>
  </si>
  <si>
    <t>Ministerio de Minas y Energía</t>
  </si>
  <si>
    <t>Ministerio de Educación</t>
  </si>
  <si>
    <t>Donación de Sodimac</t>
  </si>
  <si>
    <t>Acción social (presidencia de la república)</t>
  </si>
  <si>
    <t>Donación de Isagen</t>
  </si>
  <si>
    <t>Fovimed</t>
  </si>
  <si>
    <t>Universidad del rosario</t>
  </si>
  <si>
    <t>Ayuntamiento de L'escala</t>
  </si>
  <si>
    <t>Embajada de los países bajos</t>
  </si>
  <si>
    <t>Sgp crecimiento de la economía</t>
  </si>
  <si>
    <t>Biskaia – Bilbao - Hegoa</t>
  </si>
  <si>
    <t>Fonade</t>
  </si>
  <si>
    <t>Recursos Depto régimen subsidiado</t>
  </si>
  <si>
    <t>Construcción equipamientos</t>
  </si>
  <si>
    <t>Estampilla del adulto mayor</t>
  </si>
  <si>
    <t>Instituto geográfico Agustín Codazzi</t>
  </si>
  <si>
    <t>Multas comparendo ambiental</t>
  </si>
  <si>
    <t>Universidad de valencia</t>
  </si>
  <si>
    <t>Intereses recuperación cartera Epm</t>
  </si>
  <si>
    <t>Universidad de valencia sin situación de fondos</t>
  </si>
  <si>
    <t>Fonval</t>
  </si>
  <si>
    <t>Crédito externo afd - Francia</t>
  </si>
  <si>
    <t>Une Epm telecomunicaciones</t>
  </si>
  <si>
    <t>Fondo Catalán</t>
  </si>
  <si>
    <t>Recurso Crédito</t>
  </si>
  <si>
    <t>Situado Fiscal</t>
  </si>
  <si>
    <t>Impuesto Predial D.E.</t>
  </si>
  <si>
    <t>Impuesto Predial + Impuesto Predial D.E.</t>
  </si>
  <si>
    <t>Sobretasa a la gasolina D.E.</t>
  </si>
  <si>
    <t>Sobretasa a la gasolina + Sobretasa a la gasolina D.E.</t>
  </si>
  <si>
    <t>AÑO</t>
  </si>
  <si>
    <t>VALOR</t>
  </si>
  <si>
    <t>Servicios de Transporte y Tránsito</t>
  </si>
  <si>
    <t>Servicios Técnicos</t>
  </si>
  <si>
    <t>Descuento por pronto pago</t>
  </si>
  <si>
    <t>COF. VAR</t>
  </si>
  <si>
    <t>Intereses Contribución Especial de Cont</t>
  </si>
  <si>
    <t>Tarjetas de operación</t>
  </si>
  <si>
    <t>Fondo CATALAN</t>
  </si>
  <si>
    <t>UNE EPM Telecomunicaciones</t>
  </si>
  <si>
    <t>Subcuenta Prestación de servicios  de salud en lo no cubierto con subsidios a la demanda -Corrientes</t>
  </si>
  <si>
    <t>Subcuenta Prestación de servicios  de salud en lo no cubierto con subsidios a la demanda - Rendimientos financieros de la vigencia</t>
  </si>
  <si>
    <t>Indemnizaciones</t>
  </si>
  <si>
    <t>Otros Ingresos Extraordinarios</t>
  </si>
  <si>
    <t>Excedentes terminales de transporte</t>
  </si>
  <si>
    <t>Excedentes financieros Aeropuerto Olaya Herrera</t>
  </si>
  <si>
    <t>Excedentes financieros Establecimientos Públicos</t>
  </si>
  <si>
    <t>Empresas industriales y comerciales del estado-EPM (adicionales)</t>
  </si>
  <si>
    <t>Excedentes financieros Empresas Industriales y Comerciales del Estado no societarias</t>
  </si>
  <si>
    <t>Rendimientos Financieros Patrimonio Autónomo Pensiones</t>
  </si>
  <si>
    <t>Rendimientos Fin Bilbao Hegoa</t>
  </si>
  <si>
    <t>Rendimientos Financieros Agua Potable y Saneamiento Básico</t>
  </si>
  <si>
    <t>Rendimientos financieros por-Sgp alimentación escolar</t>
  </si>
  <si>
    <t>Rendimientos financieros por-Sgp propósito general</t>
  </si>
  <si>
    <t>Rendimientos financieros por-Sgp educación</t>
  </si>
  <si>
    <t>Agencia Francesa para el Desarrollo</t>
  </si>
  <si>
    <t>Bid (paz y convivencia)</t>
  </si>
  <si>
    <t>Entidades financieras nacionales</t>
  </si>
  <si>
    <t>Otros Aportes 1998</t>
  </si>
  <si>
    <t>FOVIMED 2006</t>
  </si>
  <si>
    <t>Donación Carrefour 2002</t>
  </si>
  <si>
    <t>INDER 2000</t>
  </si>
  <si>
    <t>ICBF 2009</t>
  </si>
  <si>
    <t>ICBF 2008</t>
  </si>
  <si>
    <t>Otras recuperaciones contraloría</t>
  </si>
  <si>
    <t>Venta de activos</t>
  </si>
  <si>
    <t>Subcuenta Salud Pública colectiva -Rendimientos financieros de la vigencia-</t>
  </si>
  <si>
    <t>Subcuenta Salud pública colectiva -Recursos de Capital-</t>
  </si>
  <si>
    <t>Subcuenta Prestación de servicios  de salud en lo no cubierto con subsidios a la demanda -Corrientes-</t>
  </si>
  <si>
    <t>SUBCUENTA PRESTACIÓN DE SERVICIOS DE SALUD EN LO NO CUBIERTO CON SUBSIDIOS A LA DEMANDA</t>
  </si>
  <si>
    <t>Régimen Subsidiado Rendimientos Financieros</t>
  </si>
  <si>
    <t>ETESA 2010</t>
  </si>
  <si>
    <t>ETESA 2009</t>
  </si>
  <si>
    <t>Departamento Régimen Subsidiado</t>
  </si>
  <si>
    <t>SUBCUENTA REGIMEN SUBSIDIADO DE SALUD</t>
  </si>
  <si>
    <t>Otros deudores</t>
  </si>
  <si>
    <t>Transferencia CENS S.A ESP CENTRAL ELÉCTRICA DEL NORTE DE SANTANDER</t>
  </si>
  <si>
    <t>Transferencia INSTITUTO TECNOLÓGICO PASCUAL BRAVO</t>
  </si>
  <si>
    <t>Transferencia EPM INVERSIONES</t>
  </si>
  <si>
    <t>Transferencia BIBLIOTECA PÚBLICA PILOTO</t>
  </si>
  <si>
    <t>Transferencia EPM TELECOMUNICACIONES S.A E.S.P "UNE"</t>
  </si>
  <si>
    <t>Transferencia INSTITUTO DE DEPORTES Y RECREACIÓN -INDER-</t>
  </si>
  <si>
    <t>Transferencia METRO DE MEDELLÍN</t>
  </si>
  <si>
    <t>Transferencia TERMINALES DE TRANSPORTE DE MEDELLÍN S.A</t>
  </si>
  <si>
    <t>Transferencia EMPRESA VARIAS DE MEDELLÍN E.S.P</t>
  </si>
  <si>
    <t>Transferencia EMPRESAS PÚBLICAS DE MEDELLÍN E.S.P</t>
  </si>
  <si>
    <t>Otras entidades gubernamentales ley 99/93</t>
  </si>
  <si>
    <t>Degüello de ganado mayor</t>
  </si>
  <si>
    <t>Sgp alimentación escolar año anterior</t>
  </si>
  <si>
    <t>Sgp Educación año anterior</t>
  </si>
  <si>
    <t>DE LA NACIÓN</t>
  </si>
  <si>
    <t xml:space="preserve">Transferencias </t>
  </si>
  <si>
    <t>Ingresos por contribuciones para servicios de acueducto y alcantarillado</t>
  </si>
  <si>
    <t>Otros ingresos no tributarios</t>
  </si>
  <si>
    <t>Zonas verdes, recreativas y equipamientos</t>
  </si>
  <si>
    <t>Suministro de medicamentos a contraloría</t>
  </si>
  <si>
    <t>Fotocopias planeación-tránsito</t>
  </si>
  <si>
    <t xml:space="preserve">Servicios de salud y prevención social </t>
  </si>
  <si>
    <t>Servicios técnicos</t>
  </si>
  <si>
    <t>Autorización mensual de publicidad móvil</t>
  </si>
  <si>
    <t>Servicios de transporte y tránsito</t>
  </si>
  <si>
    <t xml:space="preserve">Traslado de cuentas  </t>
  </si>
  <si>
    <t>Permisos provisionales para  transporte</t>
  </si>
  <si>
    <t>Tránsito libre y permisos</t>
  </si>
  <si>
    <t>Habilitación empresa de transporte público colectivo pasajeros</t>
  </si>
  <si>
    <t xml:space="preserve">Expedición de certificados </t>
  </si>
  <si>
    <t>Sellada y desellada de taxímetros</t>
  </si>
  <si>
    <t>Transformación y grabación</t>
  </si>
  <si>
    <t>Derecho de traspasos de vehículos</t>
  </si>
  <si>
    <t>Derecho expedición de placas</t>
  </si>
  <si>
    <t>Duplicado de calcomanías de tarifa</t>
  </si>
  <si>
    <t>Revisión técnica de vehículos</t>
  </si>
  <si>
    <t>Matrículas</t>
  </si>
  <si>
    <t xml:space="preserve">Derechos de tránsito </t>
  </si>
  <si>
    <t>Licencias de conducción automotores</t>
  </si>
  <si>
    <t>De tránsito y transporte</t>
  </si>
  <si>
    <t>Inscripción mercado de san alejo</t>
  </si>
  <si>
    <t>Cuotas créditos banco de los pobres</t>
  </si>
  <si>
    <t>Cuotas crédito trabajadores-calamidad</t>
  </si>
  <si>
    <t>Cuotas créditos de vivienda</t>
  </si>
  <si>
    <t>Préstamos concedidos</t>
  </si>
  <si>
    <t>Arrendamiento del espacio público</t>
  </si>
  <si>
    <t>Arrendamiento centros populares</t>
  </si>
  <si>
    <t>Rentas contractuales</t>
  </si>
  <si>
    <t>Contribuciones especiales sobre contratos de obra pública</t>
  </si>
  <si>
    <t>Impuesto a las ventas por el sistema de club</t>
  </si>
  <si>
    <t>Registro de vallas</t>
  </si>
  <si>
    <t>Degüello de ganado menor</t>
  </si>
  <si>
    <t>Sobretasa a la gasolina DE</t>
  </si>
  <si>
    <t>Impuesto de Teléfonos</t>
  </si>
  <si>
    <t>Avisos y Tableros</t>
  </si>
  <si>
    <t>Recuperación Cartera Industria y Comercio</t>
  </si>
  <si>
    <t>Industria y Comercio</t>
  </si>
  <si>
    <t>Impuesto Predial DE</t>
  </si>
  <si>
    <t xml:space="preserve">Impuesto Predial </t>
  </si>
  <si>
    <t>Recuperación Cartera Circulación y Tránsito</t>
  </si>
  <si>
    <t>Circulación y Tránsito</t>
  </si>
  <si>
    <t>SGP Salud pública colectiva -once doceavas vigencia actual</t>
  </si>
  <si>
    <t>Subcuenta salud pública colectiva - Corrientes</t>
  </si>
  <si>
    <t>Subcuenta Salud Pública colectiva - Rendimientos financieros de la vigencia</t>
  </si>
  <si>
    <t>SUBCUENTA SALUD PÚBLICA COLECTIVA - RENDIMIENTOS FINANCIEROS DE LA VIGENCIA</t>
  </si>
  <si>
    <t>VAR. AÑO ANT.</t>
  </si>
  <si>
    <t>EJEC - DEF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</si>
  <si>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</si>
  <si>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</si>
  <si>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</si>
  <si>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</si>
  <si>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</si>
  <si>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</si>
  <si>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</si>
  <si>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</si>
  <si>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</si>
  <si>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</si>
  <si>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U 12 M - DEF</t>
  </si>
  <si>
    <t>U 12 M/PPTO DEF</t>
  </si>
  <si>
    <t>Provivienda (ONG española)</t>
  </si>
  <si>
    <t>Depto Administrativo de la Presidencia - DAPRE</t>
  </si>
  <si>
    <t>Recuperación cartera fondo EPM sin situación de fondos</t>
  </si>
  <si>
    <t>Aprovechamiento Económico del Espacio Público</t>
  </si>
  <si>
    <t>Min Interior-Fonsecon</t>
  </si>
  <si>
    <t>Excedentes financieros FONVAL</t>
  </si>
  <si>
    <t>11217010102E</t>
  </si>
  <si>
    <t>11217010103E</t>
  </si>
  <si>
    <t>SUBCUENTA OTROS GASTOS EN SALUD</t>
  </si>
  <si>
    <t>112070401        CENTRO COMERCIAL QUINCALLA</t>
  </si>
  <si>
    <t>112070402        CENTRO COMERCIAL MEDELLÍN</t>
  </si>
  <si>
    <t>112070403        CENTRO COMERCIAL DEL PESCADO Y COSECHA</t>
  </si>
  <si>
    <t>1120401          SANCIÓN DEL 20% CHEQUES INSUFONDOS</t>
  </si>
  <si>
    <t>11204            SANCIONES</t>
  </si>
  <si>
    <t>11207            RENTAS CONTRACTUALES</t>
  </si>
  <si>
    <t>INGRESOS TRIBUTARIOS</t>
  </si>
  <si>
    <t>IMPUESTOS DIRECTOS</t>
  </si>
  <si>
    <t>CIRCULACIÓN Y TRÁNSITO</t>
  </si>
  <si>
    <t>RECUPERACIÓN CARTERA CIRCULACIÓN Y TRÁNSITO</t>
  </si>
  <si>
    <t>IMPUESTO PREDIAL + IMPUESTO PREDIAL D.E.</t>
  </si>
  <si>
    <t>IMPUESTO PREDIAL</t>
  </si>
  <si>
    <t>IMPUESTO PREDIAL D.E.</t>
  </si>
  <si>
    <t>RECUPERACIÓN CARTERA IMPUESTO PREDIAL</t>
  </si>
  <si>
    <t>IMPUESTO INDUSTRIA Y COMERCIO</t>
  </si>
  <si>
    <t>RECUPERACIÓN CARTERA INDUSTRIA Y COMERCIO</t>
  </si>
  <si>
    <t>AVISOS Y TABLEROS</t>
  </si>
  <si>
    <t>IMPUESTO DE TELÉFONOS</t>
  </si>
  <si>
    <t>IMPUESTOS INDIRECTOS</t>
  </si>
  <si>
    <t>SOBRETASA A LA GASOLINA</t>
  </si>
  <si>
    <t>SOBRETASA A LA GASOLINA D.E.</t>
  </si>
  <si>
    <t>ESPECTÁCULOS PÚBLICOS</t>
  </si>
  <si>
    <t>CONSTRUCCIÓN URBANA</t>
  </si>
  <si>
    <t>OCUPACIÓN DE VÍAS (TAXIS)</t>
  </si>
  <si>
    <t>REGISTRO DE VALLAS</t>
  </si>
  <si>
    <t>IMPUESTO A LAS VENTAS POR EL SISTEMA CLUB</t>
  </si>
  <si>
    <t>ALUMBRADO PÚBLICO</t>
  </si>
  <si>
    <t>ESTAMPILLA ADULTO MAYOR</t>
  </si>
  <si>
    <t>INGRESOS NO TRIBUTARIOS</t>
  </si>
  <si>
    <t>TASAS</t>
  </si>
  <si>
    <t>NOMENCLATURA</t>
  </si>
  <si>
    <t>DIBUJO VÍAS OBLIGADAS</t>
  </si>
  <si>
    <t>PARQUIMETROS</t>
  </si>
  <si>
    <t>MULTAS</t>
  </si>
  <si>
    <t>MULTAS POR CONTRAVENCIÓN AL CÓD. NAL DE TRÁNSITO</t>
  </si>
  <si>
    <t>MULTAS URBANÍSTICAS</t>
  </si>
  <si>
    <t>MULTAS DE GOBIERNO</t>
  </si>
  <si>
    <t>MULTAS DEGUELLO  GANADO MENOR</t>
  </si>
  <si>
    <t>MULTAS DE SALUD</t>
  </si>
  <si>
    <t>OTRAS MULTAS</t>
  </si>
  <si>
    <t>RECAUDO ADICIONAL POR MULTAS CONTRAVENCIONES SIMIT</t>
  </si>
  <si>
    <t>MULTAS POR CERTIFICADO DE MOVILIZACIÓN</t>
  </si>
  <si>
    <t>COMPARENDO AMBIENTAL</t>
  </si>
  <si>
    <t>INTERESES</t>
  </si>
  <si>
    <t>INTERESES DE MORA CIRCULACIÓN Y TRÁNSITO</t>
  </si>
  <si>
    <t>INTERESES DE MORA PREDIAL</t>
  </si>
  <si>
    <t>INTERESES DE MORA INDUSTRIA Y COMERCIO</t>
  </si>
  <si>
    <t>INTERESES DE MORA ESPECTÁCULOS PÚBLICOS</t>
  </si>
  <si>
    <t>INTERESES DE MORA RENTAS CONTRACTUALES</t>
  </si>
  <si>
    <t>INTERESES DE MORA A LAS VENTAS POR EL SISTEMA DE CLUB</t>
  </si>
  <si>
    <t>INTERESES DE MORA AVISOS Y TABLEROS</t>
  </si>
  <si>
    <t>INTERESES DE MORA IMPUESTO DE TELÉFONO</t>
  </si>
  <si>
    <t>INTERESES CONTRIBUCIÓN ESPECIAL DE CONT</t>
  </si>
  <si>
    <t>INTERESES DE MORA ALUMBRADO PÚBLICO</t>
  </si>
  <si>
    <t>INTERESES DE MORA REGISTRO DE VALLAS (LEY 140/94)</t>
  </si>
  <si>
    <t>INTERESES DE MORA DEGÜELLO GANADO MENOR</t>
  </si>
  <si>
    <t>OTROS INTERESES</t>
  </si>
  <si>
    <t>SANCIONES</t>
  </si>
  <si>
    <t>SANCIÓN DEL 20% CHEQUES INSUFONDOS</t>
  </si>
  <si>
    <t>RESPONSABILIDADES FISCALES</t>
  </si>
  <si>
    <t>SANCIÓN DISCIPLINARIA INTERNA</t>
  </si>
  <si>
    <t>OTRAS SANCIONES</t>
  </si>
  <si>
    <t>SANCIÓN DE INDUSTRIA Y COMERCIO</t>
  </si>
  <si>
    <t>CONTRIBUCIONES ESPECIALES SOBRE CONTRATOS DE O.P</t>
  </si>
  <si>
    <t>REGALÍAS DIRECTAS</t>
  </si>
  <si>
    <t>RENTAS CONTRACTUALES</t>
  </si>
  <si>
    <t>ARRENDAMIENTOS DE BIENES INMUEBLES</t>
  </si>
  <si>
    <t>ARRENDAMIENTO BIENES INMUEBLES EEPP</t>
  </si>
  <si>
    <t>ARRENDAMIENTO DE CABINAS Y ESCENARIOS DEPORTIVOS</t>
  </si>
  <si>
    <t>ARRENDAMIENTOS POPULARES</t>
  </si>
  <si>
    <t>CENTRO COMERCIAL QUINCALLA</t>
  </si>
  <si>
    <t>CENTRO COMERCIAL MEDELLÍN</t>
  </si>
  <si>
    <t>CENTRO COMERCIAL DEL PESCADO Y COSECHA</t>
  </si>
  <si>
    <t>ESPECIES VENALES</t>
  </si>
  <si>
    <t>LICENCIAS DE CONDUCCIÓN AUTOMOTORES</t>
  </si>
  <si>
    <t>EXPEDICIÓN Y/O RECATEGORIZACIÓN LICENCIAS DE CONDUCCIÓN</t>
  </si>
  <si>
    <t>REFRENDACIÓN Y/O DUPLICADO LICENCIAS DE CONDUCCIÓN</t>
  </si>
  <si>
    <t>DERECHOS DE TRANSITO</t>
  </si>
  <si>
    <t>MATRICULAS</t>
  </si>
  <si>
    <t>DERECHOS DE MATRÍCULA INICIAL</t>
  </si>
  <si>
    <t>DUPLICADO DE LICENCIA DE TRÁNSITO</t>
  </si>
  <si>
    <t>DERECHOS DE REMATRÍCULA</t>
  </si>
  <si>
    <t>REVISIÓN TÉCNICA DE VEHICULOS</t>
  </si>
  <si>
    <t>DERECHOS DE CHEQUEO TÉCNICO</t>
  </si>
  <si>
    <t>DERECHOS DE CHEQUEO A DOMICILIO</t>
  </si>
  <si>
    <t>CHEQUEO TÉCNICO PARA TRANSPORTE</t>
  </si>
  <si>
    <t>REVISIÓN NAL. TÉCNICOMEC. SERVICIO PÚBLICO DE PASAJEROS</t>
  </si>
  <si>
    <t>REVISIÓN NACIONAL TÉCNICO SERVICIO PÚBLICO DE PASAJEROS</t>
  </si>
  <si>
    <t>CALCOMANÍAS</t>
  </si>
  <si>
    <t>DUPLICADO DE CALCOMANÍAS</t>
  </si>
  <si>
    <t>CALCOMANÍA POR CAMBIO DE TARIFA</t>
  </si>
  <si>
    <t>CALCOMANÍA POR CIRCULACIÓN Y TRÁNSITO</t>
  </si>
  <si>
    <t>PLACAS</t>
  </si>
  <si>
    <t>DERECHO  EXPEDICIÓN DE PLACAS</t>
  </si>
  <si>
    <t>DERECHO DUPLICADO DE PLACAS</t>
  </si>
  <si>
    <t>DERECHO CAMBIO DE PLACA</t>
  </si>
  <si>
    <t>DERECHO DE TRASPASO DE VEHÍCULOS</t>
  </si>
  <si>
    <t>INSCRIPCIÓN O CANCELACIÓN DE PRENDA</t>
  </si>
  <si>
    <t>RADICACIÓN DE CUENTA</t>
  </si>
  <si>
    <t>INSCRIPCIÓN O CANCELACIÓN DE GRAVAMEN</t>
  </si>
  <si>
    <t>TRASNFORMACIÓN Y GRABACIÓN</t>
  </si>
  <si>
    <t>CAMBIO DE MOTOR</t>
  </si>
  <si>
    <t>CAMBIO DE SERVICIOS</t>
  </si>
  <si>
    <t>BLINDAJE</t>
  </si>
  <si>
    <t>CAMBIO DE COLOR</t>
  </si>
  <si>
    <t>GRABACIÓN MOTOR CHASIS O SERIE</t>
  </si>
  <si>
    <t>CANCELACIÓN POR HURTO O INSERVIBLE</t>
  </si>
  <si>
    <t>SELLADA  Y DESELLADA DE TAXIMETROS</t>
  </si>
  <si>
    <t>EXPEDICIÓN DE CERTIFICADOS</t>
  </si>
  <si>
    <t>CONSTANCIA CERTIFICADO DE MOVILIZACIÓN</t>
  </si>
  <si>
    <t>EXPEDICIÓN CERTIFICADOS DE TRÁNSITO</t>
  </si>
  <si>
    <t>EXPEDICIÓN DE HISTORIALES</t>
  </si>
  <si>
    <t>VISTO BUENO EMBARGOS Y CONTRAVENCIONES</t>
  </si>
  <si>
    <t>HABILITACIÓN EMPRESA DE TRANSPORTE PÚBLICO COLECTIVO DE PASAJEROS</t>
  </si>
  <si>
    <t>CONCEPTO FAVORABLE VEHÍCULO TRANSPORTE PÚBLICO COLECTIVO</t>
  </si>
  <si>
    <t>CAMBIO RADIO DE ACCIÓN</t>
  </si>
  <si>
    <t>RESOLUCIÓN CAMBIO DE EMPRESA COLECTIVO TAXIS</t>
  </si>
  <si>
    <t>SEMÁFOROS</t>
  </si>
  <si>
    <t>DERECHOS DE TRANSPORTE</t>
  </si>
  <si>
    <t>CAMBIO DE EMPRESA</t>
  </si>
  <si>
    <t>CONSTRUCCIÓN DE TERMINALES</t>
  </si>
  <si>
    <t>TRÁNSITO LIBRE Y PERMISOS</t>
  </si>
  <si>
    <t>PERMISOS PROVISIONALES PARA TRANSPORTE</t>
  </si>
  <si>
    <t>PERMISO ESPECIAL DE OPERACIÓN</t>
  </si>
  <si>
    <t>PERMISO ESPECIAL DE CARGA Y DESCARGA</t>
  </si>
  <si>
    <t>PERMISO ESPECIAL DE TRÁNSITO Y TRANSPORTE</t>
  </si>
  <si>
    <t>PERMISO ESPECIAL DE CIRCULACIÓN</t>
  </si>
  <si>
    <t>TRASLADO DE CUENTAS</t>
  </si>
  <si>
    <t>REPOSICIÓN VEHÍCULOS DE SERVICIO PÚBLICO</t>
  </si>
  <si>
    <t>VENTA DE SERVICIOS</t>
  </si>
  <si>
    <t>SERVICIOS DE TRANSPORTE Y TRÁNSITO</t>
  </si>
  <si>
    <t>EXAMEN TOXICOLÓGICO</t>
  </si>
  <si>
    <t>GRÚA TRÁNSITO</t>
  </si>
  <si>
    <t>TARJETAS DE OPERACIÓN</t>
  </si>
  <si>
    <t>TARJETAS DE OPERACIÓN Y/O DUPLICADOS PARA TAXIS</t>
  </si>
  <si>
    <t>TARJETAS DE OPERACIÓN Y/O DUPLICADOS PARA BUSES</t>
  </si>
  <si>
    <t>AUTORIZACIÓN MENSUAL DE PUBLICIDAD MOVIL</t>
  </si>
  <si>
    <t>AUTORIZACIÓN DE TRANSPORTE ESPECIAL</t>
  </si>
  <si>
    <t>PARQUEADERO</t>
  </si>
  <si>
    <t>AGENTES DE TRÁNSITO</t>
  </si>
  <si>
    <t>SERVICIOS TÉCNICOS</t>
  </si>
  <si>
    <t>AVALÚOS ADMINISTRATIVOS</t>
  </si>
  <si>
    <t>LEVANTAMIENTOS PLANIMÉTRICOS Y TOPOGRÁFICOS</t>
  </si>
  <si>
    <t>DESENGLOBE  Y ENGLOBE DE PROPIEDAD</t>
  </si>
  <si>
    <t>SERVICIO DE ALIMENTACIÓN BIENESTAR SOCIAL</t>
  </si>
  <si>
    <t>SERVICIOS DE EDUCACIÓN</t>
  </si>
  <si>
    <t>CERTIFICADOS</t>
  </si>
  <si>
    <t>INFORMACIÓN SOBRE PREDIOS Y/O PROPIEDADES</t>
  </si>
  <si>
    <t>EXPEDICIÓN PAZ Y SALVO-INVAL</t>
  </si>
  <si>
    <t>OTROS SERVICIOS</t>
  </si>
  <si>
    <t>FOTOCOPIAS PLANEACIÓN - TRÁNSITO</t>
  </si>
  <si>
    <t>INHUMACIÓN</t>
  </si>
  <si>
    <t>EXHUMACIÓN</t>
  </si>
  <si>
    <t>PUBLICACIÓN GACETA OFICIAL</t>
  </si>
  <si>
    <t>SERVICIOS DE BOMBEROS</t>
  </si>
  <si>
    <t>SERVICIOS DE CONSULTA PLANEACIÓN</t>
  </si>
  <si>
    <t>ROTURA DE VÍAS</t>
  </si>
  <si>
    <t>OTROS INGRESOS NO TRIBUTARIOS</t>
  </si>
  <si>
    <t>FONDO DE PROTECCIÓN ESCOLAR</t>
  </si>
  <si>
    <t>SUMINISTROS DE MEDICAMENTOS A CONTRALORIA</t>
  </si>
  <si>
    <t>COMISIÓN RECAUDO SOBRETASA MEDIO AMBIENTE</t>
  </si>
  <si>
    <t>COMISIÓN RECAUDO SOBRETASA ÁREA METROPOLITANA</t>
  </si>
  <si>
    <t>ZONAS VERDES, RECREATIVAS Y EQUIPAMIENTO</t>
  </si>
  <si>
    <t>OTROS NO TRIBUTARIOS</t>
  </si>
  <si>
    <t>INGRESOS POR CONTRIBUCIONES PARA SERVICIO DE ACUEDUCTO Y ALCANTARILLADO</t>
  </si>
  <si>
    <t>COMPENSACIÓN PLAN PARCIAL</t>
  </si>
  <si>
    <t>INGRESOS POR CONTRIBUCIONES DE ASEO ESTRATOS 5-6</t>
  </si>
  <si>
    <t>TRANSFERENCIAS</t>
  </si>
  <si>
    <t>TRANSFERENCIAS INTERGUBERNAMENTALES RECIBIDAS</t>
  </si>
  <si>
    <t>SGP EDUCACIÓN AÑO ANTERIOR</t>
  </si>
  <si>
    <t>PRESTACIÓN DEL SERVICIO</t>
  </si>
  <si>
    <t>APORTES PATRONALES</t>
  </si>
  <si>
    <t>CALIDAD DE LA EDUCACIÓN</t>
  </si>
  <si>
    <t>SGP EDUCACIÓN</t>
  </si>
  <si>
    <t>SGP PROPÓSITO GENERAL</t>
  </si>
  <si>
    <t>DEPORTE Y RECREACIÓN</t>
  </si>
  <si>
    <t>CULTURA</t>
  </si>
  <si>
    <t>OTROS SECTORES</t>
  </si>
  <si>
    <t>SGP PROPÓSITO GENERAL AÑO ANTERIOR</t>
  </si>
  <si>
    <t>SGP ALIMENTACIÓN ESCOLAR</t>
  </si>
  <si>
    <t>SGP ALIMENTACIÓN ESCOLAR AÑO ANTERIOR</t>
  </si>
  <si>
    <t>MINISTERIO DE MINAS Y ENERGIA</t>
  </si>
  <si>
    <t>ECOPETROL</t>
  </si>
  <si>
    <t>MINISTERIO DE EDUCACION LEY 21</t>
  </si>
  <si>
    <t>MINISTERIO DE EDUCACION</t>
  </si>
  <si>
    <t>MINISTERIO DE CULTURA</t>
  </si>
  <si>
    <t>ACCIÓN SOCIAL</t>
  </si>
  <si>
    <t>MINISTERIO DE AMBIENTE VIENDA Y DLLO TERRIT</t>
  </si>
  <si>
    <t>SENA</t>
  </si>
  <si>
    <t>SGP CRECIMIENTO DE LA ECONOMIA</t>
  </si>
  <si>
    <t>SGP AGUA POTABLE Y SANEAMIENTO BÁSICO AÑO ANTERIOR</t>
  </si>
  <si>
    <t>SGP AGUA POTABLE Y SANEAMIENTO BÁSICO</t>
  </si>
  <si>
    <t>INSTITUTO GEOGRÁFICO AGUSTÍN CODAZZI</t>
  </si>
  <si>
    <t>DEL DEPARTAMENTO (112170210)</t>
  </si>
  <si>
    <t>DEGÜELLO DE GANADO MAYOR (1110212)</t>
  </si>
  <si>
    <t>VEHÍCULOS (1110101)</t>
  </si>
  <si>
    <t>OTRAS TRANSFERENCIAS</t>
  </si>
  <si>
    <t>CORANTIOQUIA</t>
  </si>
  <si>
    <t>CORANTIOQUIA AÑO ANTERIOR</t>
  </si>
  <si>
    <t>OTRAS ENTIDADES GUBERNAMENTALES LEY 9/93</t>
  </si>
  <si>
    <t>AREA METROPOLITANA</t>
  </si>
  <si>
    <t>AREA METROPOLITANA AÑO ANTERIOR</t>
  </si>
  <si>
    <t>EEVV -CONVENIOS 2005</t>
  </si>
  <si>
    <t>EEPP -CONVENIOS</t>
  </si>
  <si>
    <t>AGENCIA ESPAÑOLA DE COOPERACIÓN INTERNAL (AECI)</t>
  </si>
  <si>
    <t>UNION EUROPEA</t>
  </si>
  <si>
    <t>AYUNTAMIENTO DE BILBAO</t>
  </si>
  <si>
    <t>APORTES METRO</t>
  </si>
  <si>
    <t>COMISION DE LAS COMUNIDADES EURO</t>
  </si>
  <si>
    <t>UNIVERSIDAD DEL ROSARIO</t>
  </si>
  <si>
    <t>AYUNTAMIENTO DE L'ESCALA</t>
  </si>
  <si>
    <t>EMBAJADA PAISES BAJOS</t>
  </si>
  <si>
    <t>BISKAIA BILBAO HEGOA</t>
  </si>
  <si>
    <t>AYUNTAMIENTO DE BARCELONA</t>
  </si>
  <si>
    <t>AEROPUERTO CONCESIÓN</t>
  </si>
  <si>
    <t>FONDO CATALAN</t>
  </si>
  <si>
    <t>UNIVERSIDAD DE VALENCIA CON SITUACION DE FONDOS</t>
  </si>
  <si>
    <t>UNE EPM TELECOMUNICACIONES</t>
  </si>
  <si>
    <t>CUOTAS ENTIDADES FISCALIZADAS</t>
  </si>
  <si>
    <t>TRANSFERENCIA METROSALUD</t>
  </si>
  <si>
    <t>TRANSFERENCIA METROSEGURIDAD</t>
  </si>
  <si>
    <t>TRANSFERENCIA PALACIO DE EXPOSICIONES</t>
  </si>
  <si>
    <t>TRANSFERENCIA AEROPUERTO OLAYA HERRERA</t>
  </si>
  <si>
    <t>TRANSFERENCIA CORVIDE EN LIQUIDACIÓN</t>
  </si>
  <si>
    <t>TRANSFERENCIA MI RIO EN LIQUIDACIÓN</t>
  </si>
  <si>
    <t>TRANSFERENCIA EMPRESA DE DESARROLLO URBANO-EDU-</t>
  </si>
  <si>
    <t>TRANSFERENCIA INSTITUTO TECNOLÓGICO METROPOLITANO -ITM-</t>
  </si>
  <si>
    <t>TRANSFERENCIA TELEMEDELLÍN</t>
  </si>
  <si>
    <t>TRANSFERENCIA METROPARQUES</t>
  </si>
  <si>
    <t>TRANSFERENCIA BIBLIOTECA PÚBLICA PILOTO</t>
  </si>
  <si>
    <t>TRANSFERENCIA FOVIMED</t>
  </si>
  <si>
    <t>TRANSFERENCIA EPM INVERSIONES</t>
  </si>
  <si>
    <t>TRANSFERENCIA FONDO DE VALORIZACIÓN DEL MUNICIPIO DE MEDELLÍN -FONVAL-</t>
  </si>
  <si>
    <t>TRANSFERENCIA ADMINISTRADORA DEL PATRIMONIO ESCINDIDO DE EMPRESAS VARIAS DE MEDELLÍN -APEVM-</t>
  </si>
  <si>
    <t>TRANSFERENCIA METROPLUS S.A</t>
  </si>
  <si>
    <t>TRANSFERENCIA AGUAS NACIONALES EPM ESP SA</t>
  </si>
  <si>
    <t>TRANSFERENCIA EMPRESAS DE ENERGÍA DEL QUINDÍO SA ESP</t>
  </si>
  <si>
    <t>TRANSFERENCIA INSTITUTO SOCIAL DE VIVIENDA Y HÁBITAT DE MEDELLÍN -ISVIMED-</t>
  </si>
  <si>
    <t>CUOTAS PARTES PENSIONALES</t>
  </si>
  <si>
    <t>GRAVÁMENES DE VALORIZACIÓN</t>
  </si>
  <si>
    <t>SUBCUENTA RÉGIMEN SUBSIDIADO CORRIENTES</t>
  </si>
  <si>
    <t>RECURSOS FOSYGA</t>
  </si>
  <si>
    <t>SGP RÉGIMEN SUBSIDIADO</t>
  </si>
  <si>
    <t>SGP RÉGIMEN SUBSIDIADO ÚLTIMA DOCEAVA</t>
  </si>
  <si>
    <t>SGP RÉGIMEN SUBSIDIADO ÚLTIMA DOCEAVA CONTINUIDAD</t>
  </si>
  <si>
    <t>SGP RÉGIMEN SUBSIDIADO ÚLTIMA DOCEAVA AMPLIACIÓN</t>
  </si>
  <si>
    <t>SGP RÉGIMEN SUBSIDIADO ONCE DOCEAVAS</t>
  </si>
  <si>
    <t>SGP RÉGIMEN SUBSIDIADO ONCE DOCEAVAS CONTINUIDAD</t>
  </si>
  <si>
    <t>SGP RÉGIMEN SUBSIDIADO ONCE DOCEAVAS AMPLIACIÓN</t>
  </si>
  <si>
    <t>ETESA</t>
  </si>
  <si>
    <t>RECURSOS DEPATAMENTO REGIMEN SUBSIDIADO</t>
  </si>
  <si>
    <t>RENDIMIENTOS FINANCIEROS SGP - RÉGIMEN SUBSIDIADO</t>
  </si>
  <si>
    <t>SUBCUENTA SALUD PÚBLICA COLECTIVA - CORRIENTES</t>
  </si>
  <si>
    <t>SGP SALUD PÚBLICA COLECTIVA</t>
  </si>
  <si>
    <t>SGP SALUD PÚBLICA COLECTIVA ÚLTIMA DOCEAVA VIGENCIA ANTERIOR</t>
  </si>
  <si>
    <t>EXPEDICIÓN CERTIFICADOS SANITARIOS</t>
  </si>
  <si>
    <t>CORRIENTES</t>
  </si>
  <si>
    <t>SGP PRESTACIÓN DE SERVICIOS DE SALUD EN LO NO CUBIERTO CON SUBSIDIOS A LA DEMANDA</t>
  </si>
  <si>
    <t>ÚLTIMA DOCEAVA VIGENCIA ANTERIOR</t>
  </si>
  <si>
    <t>ONCE DOCEAVAS VIGENCIA ACTUAL</t>
  </si>
  <si>
    <t>SGP APORTES PATRONALES SALUD</t>
  </si>
  <si>
    <t>RENDIMIENTOS FINANCIEROS DE LA VIGENCIA</t>
  </si>
  <si>
    <t>RECURSOS DEL BALANCE</t>
  </si>
  <si>
    <t>VENTA DE ACTIVOS</t>
  </si>
  <si>
    <t>BIENES INMUEBLES SECTOR PRIVADO</t>
  </si>
  <si>
    <t>BIENES MUEBLES SECTOR PRIVADO</t>
  </si>
  <si>
    <t>RECUPERACIONES</t>
  </si>
  <si>
    <t>OTRAS RECUPERACIONES</t>
  </si>
  <si>
    <t>OTRAS RECUPERACIONES CONTRALORIA</t>
  </si>
  <si>
    <t>OTROS RECURSO DEL BALANCE</t>
  </si>
  <si>
    <t>SUPERAVIT</t>
  </si>
  <si>
    <t>RECURSOS DEL CRÉDITO</t>
  </si>
  <si>
    <t>CRÉDITO INTERNO</t>
  </si>
  <si>
    <t>CRÉDITO EXTERNO</t>
  </si>
  <si>
    <t>OTROS RECURSOS DE CAPITAL</t>
  </si>
  <si>
    <t>INGRESOS FINANCIEROS</t>
  </si>
  <si>
    <t>RENDIMIENTOS FINANCIEROS</t>
  </si>
  <si>
    <t>RENDIMIENTOS FINANCIEROS POR  RECURSOS PROPIOS</t>
  </si>
  <si>
    <t>RENDIMIENTOS FINANCIEROS SGP EDUCACIÓN</t>
  </si>
  <si>
    <t>RENDIMIENTOS FINANCIEROS SGP PROPÓSITO GENERAL</t>
  </si>
  <si>
    <t>RENDIMIENTOS FINANCIEROS SGP ALIMENTACIÓN ESCLOLAR</t>
  </si>
  <si>
    <t>RENDIMIENTOS FINANCIEROS CORANTIOQUIA</t>
  </si>
  <si>
    <t>RENDIMIENTOS FINANCIEROS ICBF</t>
  </si>
  <si>
    <t>RENDIMIENTOS FINANCIEROS AREA METROPOLITANA</t>
  </si>
  <si>
    <t>RENDIMIENTOS FINANCIEROS TRANSFERENCIAS FONDO NAL. DE REGALÍAS</t>
  </si>
  <si>
    <t>RENDIMIENTOS FINANCIEROS POR CONTRALORÍA</t>
  </si>
  <si>
    <t>OTROS RENDIMIENTOS FINANCIEROS</t>
  </si>
  <si>
    <t>RENDIMIENTOS FINANCIEROS BANCO DE LOS POBRES</t>
  </si>
  <si>
    <t>RENDIMIENTOS FINANCIEROS FONDO PROTECCIÓN CARTERA-BANCO DE LOS POBRES</t>
  </si>
  <si>
    <t>RENDIMIENTOS FINANCIEROS ECOPETROL</t>
  </si>
  <si>
    <t>RENDIMIENTOS FINANCIEROS AECI</t>
  </si>
  <si>
    <t>RENDIMIENTOS FINANCIEROS ACCIÓN SOCIAL</t>
  </si>
  <si>
    <t>RENDIMIENTOS FINANCIEROS BID</t>
  </si>
  <si>
    <t>RENDIMIENTOS FINANCIEROS MIN CULTURA</t>
  </si>
  <si>
    <t>EXCEDENTES FINANCIEROS</t>
  </si>
  <si>
    <t>EMPRESAS INDUSTRIALES Y COMERCIALES DEL ESTADO-EPM (ORDINARIOS)</t>
  </si>
  <si>
    <t>EXCEDENTES FIN ESTABLECIMIENTOS PÚBLICOS</t>
  </si>
  <si>
    <t>EXCEDENTES FIN SOC. ECON. MIXTA</t>
  </si>
  <si>
    <t>EXCEDENTES FINANCIEROS EPM EXTRAORDINARIOS</t>
  </si>
  <si>
    <t>EMPRESAS INDUSTRIALES Y COMERCIALES DEL ESTADO-EPM (ADICIONALES)</t>
  </si>
  <si>
    <t>OTROS INGRESOS EXTRAORDINARIOS</t>
  </si>
  <si>
    <t>DESCUENTOS POR PRONTO PAGO</t>
  </si>
  <si>
    <t>OTROS INGRESOS EXTRAORDINARIOS DEL MUNICIPIO</t>
  </si>
  <si>
    <t>OTROS INGRESOS EXTRAORDINARIOS DE LA CONTRALORÍA</t>
  </si>
  <si>
    <t>INDEMNIZACIONES PROPIEDAD, PLANTA Y EQUIPO</t>
  </si>
  <si>
    <t>DONACIÓN</t>
  </si>
  <si>
    <t>DONACIONES</t>
  </si>
  <si>
    <t>SUPERAVIT EJECUCIÓN PRESUPUESTAL</t>
  </si>
  <si>
    <t>RENDIMIENTOS FIN BILBAO HEGOA</t>
  </si>
  <si>
    <t>EXCEDENTES FINANCIEROS AEROPUERTO OLAYA HERRERA</t>
  </si>
  <si>
    <t>EXCEDENTES FINANCIEROS FONVAL</t>
  </si>
  <si>
    <t>Rend Fin Minist Educ</t>
  </si>
  <si>
    <t>Rend.Fin. U.Valencia</t>
  </si>
  <si>
    <t>RENDIMIENTOS FINANCIEROS AGUA POTABLE Y SANEAMIENTO BÁSICO</t>
  </si>
  <si>
    <t>REND.FIN. U.VALENCIA</t>
  </si>
  <si>
    <t>Rendimientos finan Min Edu Ley 21</t>
  </si>
  <si>
    <t>Rendimientos Financ C. Comunid Europeas 2009</t>
  </si>
  <si>
    <t>Rendimientos Financieros Fundación EPM</t>
  </si>
  <si>
    <t>RENDIMIENTOS FINANC C. COMUNID EUROPEAS 2009</t>
  </si>
  <si>
    <t>RENDIMIENTOS FINANCIEROS FUNDACIÓN EPM</t>
  </si>
  <si>
    <t>RENDIMIENTOS FINANCIEROS MINISTERIO DE EDUCACION</t>
  </si>
  <si>
    <t>RENDIMIENTOS FINANCIEROS MINISTERIO DE EDUCACION LEY 21</t>
  </si>
  <si>
    <t>Intereses de mora degüello ganado menor</t>
  </si>
  <si>
    <t>ICN 2000</t>
  </si>
  <si>
    <t>FONDO</t>
  </si>
  <si>
    <t xml:space="preserve">CONCEPTO </t>
  </si>
  <si>
    <t xml:space="preserve">Revisión nacional tecnicomecánica servicio público de pasajeros     </t>
  </si>
  <si>
    <t>Sgp Régimen Subsidiado</t>
  </si>
  <si>
    <t>1121701010301E</t>
  </si>
  <si>
    <t>1121701010302E</t>
  </si>
  <si>
    <t>1121701010303E</t>
  </si>
  <si>
    <t>1121701010304E</t>
  </si>
  <si>
    <t>11217010104E</t>
  </si>
  <si>
    <t>ACCION SOCIAL 2005</t>
  </si>
  <si>
    <t>Sociedades de Economía Mixta</t>
  </si>
  <si>
    <t>1121701010201E</t>
  </si>
  <si>
    <t>1121701010202E</t>
  </si>
  <si>
    <t>1121701010203E</t>
  </si>
  <si>
    <t>Excedentes Financieros Establecimientos Públicos</t>
  </si>
  <si>
    <t>Del Departamento</t>
  </si>
  <si>
    <t>FOSYGA 2008</t>
  </si>
  <si>
    <t>SGP Educación 2009</t>
  </si>
  <si>
    <t>Red de Solidaridad 2000</t>
  </si>
  <si>
    <t>Red de Solidaridad 1998</t>
  </si>
  <si>
    <t>Departamento de Antioquia 2006</t>
  </si>
  <si>
    <t>SGP Salud Oferta 2006</t>
  </si>
  <si>
    <t>RF Próp.Gral-Cultura</t>
  </si>
  <si>
    <t>RF Const.Equipamento</t>
  </si>
  <si>
    <t>RF Crédito AFD</t>
  </si>
  <si>
    <t>RF Provivienda</t>
  </si>
  <si>
    <t>RF FSRI</t>
  </si>
  <si>
    <t>Rend Fin Estampilla Adulto Mayor</t>
  </si>
  <si>
    <t>CONCEPTOS</t>
  </si>
  <si>
    <t xml:space="preserve">    Transferencias</t>
  </si>
  <si>
    <t>TOTAL RENTAS Y RECURSOS ADMÓN CENTRAL</t>
  </si>
  <si>
    <t>EJEC - MFMP V</t>
  </si>
  <si>
    <t>% EJEC MFMP V</t>
  </si>
  <si>
    <t>PPTO. DEFINITIVO</t>
  </si>
  <si>
    <t>ERROR REAL</t>
  </si>
  <si>
    <t>ERROR ADM.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</si>
  <si>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</si>
  <si>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</si>
  <si>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</si>
  <si>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</si>
  <si>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</si>
  <si>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</si>
  <si>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</si>
  <si>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</si>
  <si>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</si>
  <si>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</si>
  <si>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</si>
  <si>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</si>
  <si>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Rend. Fin. Zonas Verde</t>
  </si>
  <si>
    <t>R. Fin. Fondo Catalán</t>
  </si>
  <si>
    <t>RF Próp.Gral - Deporte</t>
  </si>
  <si>
    <t>RF Cont. Esp contr OP</t>
  </si>
  <si>
    <t>Transferencia Telefónica de Pereira S.A.</t>
  </si>
  <si>
    <t>Excedentes financieros  EPM extraordinarios</t>
  </si>
  <si>
    <t>Rendimientos financieros construcción de equipamentos</t>
  </si>
  <si>
    <t>Rendimientos financieros Zonas verdes</t>
  </si>
  <si>
    <t>Rendimientos financieros Estampilla Adulto Mayor</t>
  </si>
  <si>
    <t>Rendimientos financieros Fundación EPM</t>
  </si>
  <si>
    <t>Sgp Salud pública colectiva</t>
  </si>
  <si>
    <t>Sgp Aportes patronales salud</t>
  </si>
  <si>
    <t>Sgp Prestación de servicios de salud en lo no cubierto con subsidios a la demanda</t>
  </si>
  <si>
    <t>Sgp Régimen Subsidiado once doceavas</t>
  </si>
  <si>
    <t>Sgp Régimen Subsidiado última doceava</t>
  </si>
  <si>
    <t>Transferencia ORBITEL SERVICIOS INTERNACIONALES S.A</t>
  </si>
  <si>
    <t>Transferencia CINCO TELECOM CORPORATION</t>
  </si>
  <si>
    <t>Transferencia ORBITEL COMUNICACIONES LATINOAMERICANAS S.A.U</t>
  </si>
  <si>
    <t>Transferencia EEPPM RE LTDA</t>
  </si>
  <si>
    <t>Transferencia UNE EPM BOGOTÁ S.A</t>
  </si>
  <si>
    <t>Transferencia EMTELCO S.A</t>
  </si>
  <si>
    <t>Transferencia EDATEL S.A</t>
  </si>
  <si>
    <t>Transferencia TELEFÓNICA DE PEREIRA S.A</t>
  </si>
  <si>
    <t>Transferencia ESCOMBROS SÓLIDOS Y ADECUADOS LTDA</t>
  </si>
  <si>
    <t>Transferencia EPM REGIONAL OCCIDENTE S.A</t>
  </si>
  <si>
    <t>Transferencia EPM AGUAS DE URABÁ S.A</t>
  </si>
  <si>
    <t>Transferencia EPM AGUAS DE ORIENTE</t>
  </si>
  <si>
    <t>Transferencia ELECTRIFICADORA DE SANTANDER S.A "ESSA"</t>
  </si>
  <si>
    <t>Transferencia HIDROELÉCTRICA DEL RIO AURES S.A</t>
  </si>
  <si>
    <t>Transferencia CENTRAL HIDROELÉCTRICA DE CALDAS "CHEC"</t>
  </si>
  <si>
    <t>Transferencia AGENCIA DE COOPERACIÓN E INVERSIÓN DE MEDELLÍN Y EL ÁREA METROPOLITANA "ACI"</t>
  </si>
  <si>
    <t>Ingresos por contribuciones para servicios de acueducto veredal</t>
  </si>
  <si>
    <t xml:space="preserve"> Permisos provisionales para  transporte</t>
  </si>
  <si>
    <t>Cuotas préstamo prepensional</t>
  </si>
  <si>
    <t>Intereses de mora degüello de ganado menor</t>
  </si>
  <si>
    <t>Estampilla procultura</t>
  </si>
  <si>
    <t>Estampillas</t>
  </si>
  <si>
    <t>DIFERENCIA (T - D)</t>
  </si>
  <si>
    <t>ESTAMPILLA PROCULTURA</t>
  </si>
  <si>
    <t>Sanción Contribución Especial</t>
  </si>
  <si>
    <t>POS-PRE2</t>
  </si>
  <si>
    <t>Certificados Sanitarios 2006</t>
  </si>
  <si>
    <t>Ley 99/93 de 2009</t>
  </si>
  <si>
    <t>Ley 99/93 de 2011</t>
  </si>
  <si>
    <t>SGP Educación 2010</t>
  </si>
  <si>
    <t>SGP Educación 2011</t>
  </si>
  <si>
    <t>ICBF 2011</t>
  </si>
  <si>
    <t>152</t>
  </si>
  <si>
    <t>153</t>
  </si>
  <si>
    <t>Estamp.Procultura</t>
  </si>
  <si>
    <t>RF Est.Procultura</t>
  </si>
  <si>
    <t>701</t>
  </si>
  <si>
    <t>Exced. Adic. EPM</t>
  </si>
  <si>
    <t>801</t>
  </si>
  <si>
    <t>901</t>
  </si>
  <si>
    <t>909</t>
  </si>
  <si>
    <t>942</t>
  </si>
  <si>
    <t>944</t>
  </si>
  <si>
    <t>987</t>
  </si>
  <si>
    <t>988</t>
  </si>
  <si>
    <t>989</t>
  </si>
  <si>
    <t>990</t>
  </si>
  <si>
    <t>Exced.Extra .EPM</t>
  </si>
  <si>
    <t>Exced. Ord. EPM</t>
  </si>
  <si>
    <t>949</t>
  </si>
  <si>
    <t>950</t>
  </si>
  <si>
    <t>958</t>
  </si>
  <si>
    <t>941</t>
  </si>
  <si>
    <t>945</t>
  </si>
  <si>
    <t>SGP Edu. Calidad u.d</t>
  </si>
  <si>
    <t>SGP Salud Oferta u.d</t>
  </si>
  <si>
    <t>SGP Edu P Serv u.d</t>
  </si>
  <si>
    <t>SGP Rest. Esc u.d</t>
  </si>
  <si>
    <t>SGP Salud Púb. u.d</t>
  </si>
  <si>
    <t>SGP Rég Subs. u.d</t>
  </si>
  <si>
    <t>SGP R.Sub Amp u.d</t>
  </si>
  <si>
    <t>SGP Ap.Patron u.d</t>
  </si>
  <si>
    <t>SGP Proposito Gral Otros Sec u.d</t>
  </si>
  <si>
    <t>SGP Proposito Gral Cult ud</t>
  </si>
  <si>
    <t>SGP Proposito Gral  Dep y recreacion ud</t>
  </si>
  <si>
    <t>ETESA 2011</t>
  </si>
  <si>
    <t>SGP Salud Oferta 2007</t>
  </si>
  <si>
    <t>Ley 99/93 de 2008</t>
  </si>
  <si>
    <t>Rendimientos Financieros FSRI 2011</t>
  </si>
  <si>
    <t>APROVECHAMIENTO ECONÓMICO DEL ESPACIO PÚBLICO</t>
  </si>
  <si>
    <t>CONVENCIONES DE COLORES</t>
  </si>
  <si>
    <t>11               INGRESOS CORRIENTES</t>
  </si>
  <si>
    <t>111              INGRESOS TRIBUTARIOS</t>
  </si>
  <si>
    <t>11101            IMPUESTOS DIRECTOS</t>
  </si>
  <si>
    <t>1110102          CIRCULACIÓN Y TRÁNSITO</t>
  </si>
  <si>
    <t>111010301        RECUPERACIÓN CARTERA CIRCULACIÓN Y TRÁNSITO</t>
  </si>
  <si>
    <t>111010401        IMPUESTO PREDIAL</t>
  </si>
  <si>
    <t>111010402        IMPUESTO PREDIAL D.E.</t>
  </si>
  <si>
    <t>111010501        RECUPERACIÓN CARTERA IMPUESTO PREDIAL</t>
  </si>
  <si>
    <t>111010801        RECUPERACIÓN CARTERA INDUSTRIA Y COMERCIO</t>
  </si>
  <si>
    <t>1110109          AVISOS Y TABLEROS</t>
  </si>
  <si>
    <t>1110110          IMPUESTO DE TELÉFONOS</t>
  </si>
  <si>
    <t>11102            IMPUESTOS INDIRECTOS</t>
  </si>
  <si>
    <t>1110201          SOBRETASA A LA GASOLINA</t>
  </si>
  <si>
    <t>1110211          SOBRETASA A LA GASOLINA D.E.</t>
  </si>
  <si>
    <t>1110202          ESPECTÁCULOS PÚBLICOS</t>
  </si>
  <si>
    <t>1110203          CONSTRUCCIÓN URBANA</t>
  </si>
  <si>
    <t>1110206          REGISTRO DE VALLAS</t>
  </si>
  <si>
    <t>1110207          IMPUESTO A LAS VENTAS POR EL SISTEMA CLUB</t>
  </si>
  <si>
    <t>1110210          ALUMBRADO PÚBLICO</t>
  </si>
  <si>
    <t>1110213          ESTAMPILLAS</t>
  </si>
  <si>
    <t>111021301        ESTAMPILLA ADULTO MAYOR</t>
  </si>
  <si>
    <t>111021302        ESTAMPILLA PROCULTURA</t>
  </si>
  <si>
    <t>112              INGRESOS NO TRIBUTARIOS</t>
  </si>
  <si>
    <t>11201            TASAS</t>
  </si>
  <si>
    <t>1120102          NOMENCLATURA</t>
  </si>
  <si>
    <t>1120104          DIBUJO VÍAS OBLIGADAS</t>
  </si>
  <si>
    <t>1120105          PARQUIMETROS</t>
  </si>
  <si>
    <t>11202            MULTAS</t>
  </si>
  <si>
    <t>1120202          MULTAS POR CONTRAVENCIÓN AL CÓD. NAL DE TRÁNSITO</t>
  </si>
  <si>
    <t>1120203          MULTAS URBANÍSTICAS</t>
  </si>
  <si>
    <t>1120204          MULTAS DE GOBIERNO</t>
  </si>
  <si>
    <t>1120205          MULTAS DEGUELLO GANADO MENOR</t>
  </si>
  <si>
    <t>1120206          MULTAS DE SALUD</t>
  </si>
  <si>
    <t>1120207          OTRAS MULTAS</t>
  </si>
  <si>
    <t>1120208          RECAUDO ADICIONAL POR MULTAS CONTRAVENCIONES SIMIT</t>
  </si>
  <si>
    <t>1120209          MULTAS POR CERTIFICADO DE MOVILIZACIÓN</t>
  </si>
  <si>
    <t>1120210          COMPARENDO AMBIENTAL</t>
  </si>
  <si>
    <t>11203            INTERESES</t>
  </si>
  <si>
    <t>1120301          INTERESES DE MORA CIRCULACIÓN Y TRÁNSITO</t>
  </si>
  <si>
    <t>1120302          INTERESES DE MORA PREDIAL</t>
  </si>
  <si>
    <t>1120303          INTERESES DE MORA INDUSTRIA Y COMERCIO</t>
  </si>
  <si>
    <t>1120305          INTERESES DE MORA ESPECTÁCULOS PÚBLICOS</t>
  </si>
  <si>
    <t>1120306          INTERESES DE MORA RENTAS CONTRACTUALES</t>
  </si>
  <si>
    <t>1120307          INTERESES DE MORA A LAS VENTAS POR EL SISTEMA DE CLUB</t>
  </si>
  <si>
    <t xml:space="preserve">1120308          INTERESES DE MORA AVISOS Y TABLEROS </t>
  </si>
  <si>
    <t>1120309          INTERESES DE MORA IMPUESTO DE TELÉFONO</t>
  </si>
  <si>
    <t>1120310          INTERESES CONTRIBUCIÓN ESPECIAL DE CONT</t>
  </si>
  <si>
    <t>1120311          INTERESES DE MORA ALUMBRADO PÚBLICO</t>
  </si>
  <si>
    <t>1120312          INTERESES DE MORA REGISTRO DE VALLAS (LEY 140/94)</t>
  </si>
  <si>
    <t>1120313          INTERESES DE MORA DEGÜELLO GANADO MENOR</t>
  </si>
  <si>
    <t>1120316          OTROS INTERESES</t>
  </si>
  <si>
    <t>LOTE RESIDUAL 4</t>
  </si>
  <si>
    <t>112070405        LOTE RESIDUAL 4</t>
  </si>
  <si>
    <t>LOTE RESIDUAL 5</t>
  </si>
  <si>
    <t>112070406        LOTE RESIDUAL 5</t>
  </si>
  <si>
    <t>ARTESANOS</t>
  </si>
  <si>
    <t>112070407        ARTESANOS</t>
  </si>
  <si>
    <t>LIBREROS</t>
  </si>
  <si>
    <t>112070408        LIBREROS</t>
  </si>
  <si>
    <t>ARRENDAMIENTOS DEL ESPACIO PÚBLICO</t>
  </si>
  <si>
    <t>MÓDULOS AVENIDA ORIENTAL</t>
  </si>
  <si>
    <t>CASETAS METRO</t>
  </si>
  <si>
    <t>CASETAS OCUPACIÓN DE VÍAS</t>
  </si>
  <si>
    <t>CONCESIÓN AMOBLAMIENTO URBANO</t>
  </si>
  <si>
    <t>PRESTAMOS CONCEDIDOS</t>
  </si>
  <si>
    <t>1120706          PRESTAMOS CONCEDIDOS</t>
  </si>
  <si>
    <t>AMORTIZACIÓN AL CAPITAL</t>
  </si>
  <si>
    <t>112070601        AMORTIZACIÓN AL CAPITAL</t>
  </si>
  <si>
    <t>CUOTAS PRÉSTAMOS HIPOTECARIOS CONTRALORIA</t>
  </si>
  <si>
    <t>112070602        CUOTAS PRÉSTAMOS HIPOTECARIOS CONTRALORIA</t>
  </si>
  <si>
    <t>CUOTAS CRÉDITO EMPLEADOS-CALAMIDAD</t>
  </si>
  <si>
    <t>112070603        CUOTAS CRÉDITO EMPLEADOS-CALAMIDAD</t>
  </si>
  <si>
    <t>CUOTAS CRÉDITO TRABAJADORES-CALAMIDAD</t>
  </si>
  <si>
    <t xml:space="preserve">112070604        CUOTAS CRÉDITO TRABAJADORES-CALAMIDAD </t>
  </si>
  <si>
    <t>CUOTAS CRÉDITO PENSIONADOS-CALAMIDAD</t>
  </si>
  <si>
    <t>112070605        CUOTAS CRÉDITO PENSIONADOS-CALAMIDAD</t>
  </si>
  <si>
    <t>CUOTAS CRÉDITO DESASTRES ESPECIALES</t>
  </si>
  <si>
    <t>112070606        CUOTAS CRÉDITO DESASTRES ESPECIALES</t>
  </si>
  <si>
    <t>CUOTAS CRÉDITO BANCO DE LOS POBRES</t>
  </si>
  <si>
    <t>112070607        CUOTAS CRÉDITO BANCO DE LOS POBRES</t>
  </si>
  <si>
    <t>AMORTIZACION A CAPITAL (BANCO DE LOS POBRES)</t>
  </si>
  <si>
    <t>11207060701      AMORTIZACION A CAPITAL (BANCO DE LOS POBRES)</t>
  </si>
  <si>
    <t>INTERESES (BANCO DE LOS POBRES)</t>
  </si>
  <si>
    <t>11207060702      INTERESES (BANCO DE LOS POBRES)</t>
  </si>
  <si>
    <t>RECUPERACIÓN DE CARTERA</t>
  </si>
  <si>
    <t>11207060703      RECUPERACIÓN DE CARTERA</t>
  </si>
  <si>
    <t>FONDO PROTECCIÓN CARTERA</t>
  </si>
  <si>
    <t>11207060704      FONDO PROTECCIÓN CARTERA</t>
  </si>
  <si>
    <t>PRÉSTAMO PREPENSIONAL</t>
  </si>
  <si>
    <t>112070608        PRÉSTAMO PREPENSIONAL</t>
  </si>
  <si>
    <t>CUOTAS PRÉSTAMOS HIPOTECARIOS CONCEJO</t>
  </si>
  <si>
    <t>112070609        CUOTAS PRÉSTAMOS HIPOTECARIOS CONCEJO</t>
  </si>
  <si>
    <t>CUOTAS PRÉSTAMOS HIPOTECARIOS PERSONERÍA</t>
  </si>
  <si>
    <t>112070610        CUOTAS PRÉSTAMOS HIPOTECARIOS PERSONERÍA</t>
  </si>
  <si>
    <t>OPERACIÓN LA MACARENA</t>
  </si>
  <si>
    <t>1120709          OPERACIÓN LA MACARENA</t>
  </si>
  <si>
    <t>INSCRIPCIONES</t>
  </si>
  <si>
    <t>11208            INSCRIPCIONES</t>
  </si>
  <si>
    <t>INSCRIPCIÓN MERCADO CAMPESINO</t>
  </si>
  <si>
    <t>1120802          INSCRIPCIÓN MERCADO CAMPESINO</t>
  </si>
  <si>
    <t>INSCRIPCIÓN MERCADO DE SAN ALEJO</t>
  </si>
  <si>
    <t>1120803          INSCRIPCIÓN MERCADO DE SAN ALEJO</t>
  </si>
  <si>
    <t>PLIEGOS Y LICITACIONES</t>
  </si>
  <si>
    <t>1120901          PLIEGOS Y LICITACIONES</t>
  </si>
  <si>
    <t>DE TRÁNSTITO Y TRANSPORTE</t>
  </si>
  <si>
    <t>11212            DE TRÁNSTITO Y TRANSPORTE</t>
  </si>
  <si>
    <t>1121231          ESPECIES VENALES</t>
  </si>
  <si>
    <t>1121232          LICENCIAS DE CONDUCCIÓN AUTOMOTORES</t>
  </si>
  <si>
    <t>112123201        EXPEDICIÓN Y/O RECATEGORIZACIÓN LICENCIAS DE CONDUCCIÓN</t>
  </si>
  <si>
    <t>112123202        REFRENDACIÓN Y/O DUPLICADO LICENCIAS DE CONDUCCIÓN</t>
  </si>
  <si>
    <t>1121233          DERECHOS DE TRANSITO</t>
  </si>
  <si>
    <t>112123301        MATRICULAS</t>
  </si>
  <si>
    <t>11212330101      DERECHOS DE MATRÍCULA INICIAL</t>
  </si>
  <si>
    <t>11212330102      DUPLICADO DE LICENCIA DE TRÁNSITO</t>
  </si>
  <si>
    <t>11212330103      DERECHOS DE REMATRÍCULA</t>
  </si>
  <si>
    <t>112123302        REVISIÓN TÉCNICA DE VEHICULOS</t>
  </si>
  <si>
    <t>11212330201      DERECHOS DE CHEQUEO TÉCNICO</t>
  </si>
  <si>
    <t>11212330202      DERECHOS DE CHEQUEO A DOMICILIO</t>
  </si>
  <si>
    <t>11212330203      CHEQUEO TÉCNICO PARA TRANSPORTE</t>
  </si>
  <si>
    <t>11212330204      REVISIÓN NAL. TÉCNICOMEC. SERVICIO PÚBLICO DE PASAJEROS</t>
  </si>
  <si>
    <t>11212330205      REVISIÓN NACIONAL TÉCNICO SERVICIO PÚBLICO DE PASAJEROS</t>
  </si>
  <si>
    <t>112123303        CALCOMANÍAS</t>
  </si>
  <si>
    <t xml:space="preserve">11212330301      DUPLICADO DE CALCOMANÍAS </t>
  </si>
  <si>
    <t>11212330302      CALCOMANÍA POR CAMBIO DE TARIFA</t>
  </si>
  <si>
    <t>11212330303      CALCOMANÍA POR CIRCULACIÓN Y TRÁNSITO</t>
  </si>
  <si>
    <t>112123304        PLACAS</t>
  </si>
  <si>
    <t>11212330401      DERECHO  EXPEDICIÓN DE PLACAS</t>
  </si>
  <si>
    <t>11212330402      DERECHO DUPLICADO DE PLACAS</t>
  </si>
  <si>
    <t>11212330403      DERECHO CAMBIO DE PLACA</t>
  </si>
  <si>
    <t>112123305        DERECHO DE TRASPASO DE VEHÍCULOS</t>
  </si>
  <si>
    <t>112123306        INSCRIPCIÓN O CANCELACIÓN DE PRENDA</t>
  </si>
  <si>
    <t>112123307        RADICACIÓN DE CUENTA</t>
  </si>
  <si>
    <t>112123308        INSCRIPCIÓN O CANCELACIÓN DE GRAVAMEN</t>
  </si>
  <si>
    <t>112123309        TRASNFORMACIÓN Y GRABACIÓN</t>
  </si>
  <si>
    <t>11212330901      CAMBIO DE MOTOR</t>
  </si>
  <si>
    <t>11212330902      CAMBIO DE SERVICIOS</t>
  </si>
  <si>
    <t>11212330903      BLINDAJE</t>
  </si>
  <si>
    <t>11212330904      CAMBIO DE COLOR</t>
  </si>
  <si>
    <t>11212330905      GRABACIÓN MOTOR CHASIS O SERIE</t>
  </si>
  <si>
    <t>112123310        CANCELACIÓN POR HURTO O INSERVIBLE</t>
  </si>
  <si>
    <t>112123311        SELLADA  Y DESELLADA DE TAXIMETROS</t>
  </si>
  <si>
    <t>112123312        EXPEDICIÓN DE CERTIFICADOS</t>
  </si>
  <si>
    <t>11212331201      CONSTANCIA CERTIFICADO DE MOVILIZACIÓN</t>
  </si>
  <si>
    <t>11212331202      EXPEDICIÓN CERTIFICADOS DE TRÁNSITO</t>
  </si>
  <si>
    <t>11212331203      EXPEDICIÓN DE HISTORIALES</t>
  </si>
  <si>
    <t>11212331204      VISTO BUENO EMBARGOS Y CONTRAVENCIONES</t>
  </si>
  <si>
    <t xml:space="preserve">112123313        HABILITACIÓN EMPRESA DE TRANSPORTE PÚBLICO COLECTIVO DE PASAJEROS </t>
  </si>
  <si>
    <t>112123314        CONCEPTO FAVORABLE VEHÍCULO TRANSPORTE PÚBLICO COLECTIVO</t>
  </si>
  <si>
    <t>112123315        CAMBIO RADIO DE ACCIÓN</t>
  </si>
  <si>
    <t>112123316        RESOLUCIÓN CAMBIO DE EMPRESA COLECTIVO TAXIS</t>
  </si>
  <si>
    <t>112123317        SEMÁFOROS</t>
  </si>
  <si>
    <t>1121234          DERECHOS DE TRANSPORTE</t>
  </si>
  <si>
    <t>112123401        CAMBIO DE EMPRESA</t>
  </si>
  <si>
    <t>112123402        CONSTRUCCIÓN DE TERMINALES</t>
  </si>
  <si>
    <t>112123403        TRÁNSITO LIBRE Y PERMISOS</t>
  </si>
  <si>
    <t>11212340301      PERMISOS PROVISIONALES PARA TRANSPORTE</t>
  </si>
  <si>
    <t>11212340302      PERMISO ESPECIAL DE OPERACIÓN</t>
  </si>
  <si>
    <t>11212340303      PERMISO ESPECIAL DE CARGA Y DESCARGA</t>
  </si>
  <si>
    <t xml:space="preserve">11212340304      PERMISO ESPECIAL DE TRÁNSITO Y TRANSPORTE </t>
  </si>
  <si>
    <t>11212340305      PERMISO ESPECIAL DE CIRCULACIÓN</t>
  </si>
  <si>
    <t>112123404        TRASLADO DE CUENTAS</t>
  </si>
  <si>
    <t>112123405        REPOSICIÓN VEHÍCULOS DE SERVICIO PÚBLICO</t>
  </si>
  <si>
    <t>11215            VENTA DE SERVICIOS</t>
  </si>
  <si>
    <t>1121501          SERVICIOS DE TRANSPORTE Y TRÁNSITO</t>
  </si>
  <si>
    <t>112150101        EXAMEN TOXICOLÓGICO</t>
  </si>
  <si>
    <t>112150102        GRÚA TRÁNSITO</t>
  </si>
  <si>
    <t>112150103        TARJETAS DE OPERACIÓN</t>
  </si>
  <si>
    <t>11215010301      TARJETAS DE OPERACIÓN Y/O DUPLICADOS PARA TAXIS</t>
  </si>
  <si>
    <t>11215010302      TARJETAS DE OPERACIÓN Y/O DUPLICADOS PARA BUSES</t>
  </si>
  <si>
    <t>112150104        AUTORIZACIÓN MENSUAL DE PUBLICIDAD MOVIL</t>
  </si>
  <si>
    <t>112150105        AUTORIZACIÓN DE TRANSPORTE ESPECIAL</t>
  </si>
  <si>
    <t>112150106        PARQUEADERO</t>
  </si>
  <si>
    <t>112150107        AGENTES DE TRÁNSITO</t>
  </si>
  <si>
    <t>1121502          SERVICIOS TÉCNICOS</t>
  </si>
  <si>
    <t>112150201        AVALÚOS ADMINISTRATIVOS</t>
  </si>
  <si>
    <t>112150202        LEVANTAMIENTOS PLANIMÉTRICOS Y TOPOGRÁFICOS</t>
  </si>
  <si>
    <t>112150203        DESENGLOBE  Y ENGLOBE DE PROPIEDAD</t>
  </si>
  <si>
    <t>112150301        SERVICIO DE ALIMENTACIÓN BIENESTAR SOCIAL</t>
  </si>
  <si>
    <t>1121504          SERVICIOS DE EDUCACIÓN</t>
  </si>
  <si>
    <t>1121505          CERTIFICADOS</t>
  </si>
  <si>
    <t>112150501        INFORMACIÓN SOBRE PREDIOS Y/O PROPIEDADES</t>
  </si>
  <si>
    <t>112150502        EXPEDICIÓN PAZ Y SALVO-INVAL</t>
  </si>
  <si>
    <t>1121506          OTROS SERVICIOS</t>
  </si>
  <si>
    <t>112150601        FOTOCOPIAS PLANEACIÓN - TRÁNSITO</t>
  </si>
  <si>
    <t>112150602        INHUMACIÓN</t>
  </si>
  <si>
    <t>112150603        EXHUMACIÓN</t>
  </si>
  <si>
    <t>112150604        PUBLICACIÓN GACETA OFICIAL</t>
  </si>
  <si>
    <t>112150606        SERVICIOS DE CONSULTA PLANEACIÓN</t>
  </si>
  <si>
    <t>112150607        ROTURA DE VÍAS</t>
  </si>
  <si>
    <t>112150608        OTROS SERVICIOS</t>
  </si>
  <si>
    <t>11216            OTROS INGRESOS NO TRIBUTARIOS</t>
  </si>
  <si>
    <t>1121601          FONDO DE PROTECCIÓN ESCOLAR</t>
  </si>
  <si>
    <t>1121602          SUMINISTROS DE MEDICAMENTOS A CONTRALORIA</t>
  </si>
  <si>
    <t>1121603          COMISIÓN RECAUDO SOBRETASA MEDIO AMBIENTE</t>
  </si>
  <si>
    <t>1121604          COMISIÓN RECAUDO SOBRETASA ÁREA METROPOLITANA</t>
  </si>
  <si>
    <t>1121605          ZONAS VERDES, RECREATIVAS Y EQUIPAMIENTO</t>
  </si>
  <si>
    <t>1121606          OTROS NO TRIBUTARIOS</t>
  </si>
  <si>
    <t>1121607          INGRESOS POR CONTRIBUCIONES PARA SERVICIO DE ACUEDUCTO Y ALCANTARILLADO</t>
  </si>
  <si>
    <t>1121608          COMPENSACIÓN PLAN PARCIAL</t>
  </si>
  <si>
    <t>1121609          INGRESOS POR CONTRIBUCIONES DE ASEO ESTRATOS 5-6</t>
  </si>
  <si>
    <t>11217            TRANSFERENCIAS</t>
  </si>
  <si>
    <t>1121701          TRANSFERENCIAS INTERGUBERNAMENTALES RECIBIDAS</t>
  </si>
  <si>
    <t>112170101        DE LA NACIÓN</t>
  </si>
  <si>
    <t>11217010102E     SGP EDUCACIÓN AÑO ANTERIOR</t>
  </si>
  <si>
    <t>1121701010204    PRESTACIÓN DEL SERVICIO</t>
  </si>
  <si>
    <t>1121701010206    APORTES PATRONALES</t>
  </si>
  <si>
    <t>1121701010205    CALIDAD DE LA EDUCACIÓN</t>
  </si>
  <si>
    <t>11217010102      SGP EDUCACIÓN</t>
  </si>
  <si>
    <t>1121701010201    PRESTACIÓN DEL SERVICIO</t>
  </si>
  <si>
    <t>1121701010202    APORTES PATRONALES</t>
  </si>
  <si>
    <t>1121701010203    CALIDAD DE LA EDUCACIÓN</t>
  </si>
  <si>
    <t>11217010103      SGP PROPÓSITO GENERAL</t>
  </si>
  <si>
    <t>1121701010302    DEPORTE Y RECREACIÓN</t>
  </si>
  <si>
    <t>1121701010303    CULTURA</t>
  </si>
  <si>
    <t>1121701010304    OTROS SECTORES</t>
  </si>
  <si>
    <t>11217010103E     SGP PROPÓSITO GENERAL AÑO ANTERIOR</t>
  </si>
  <si>
    <t>1121701010305    DEPORTE Y RECREACIÓN</t>
  </si>
  <si>
    <t>1121701010306    CULTURA</t>
  </si>
  <si>
    <t>1121701010307    OTROS SECTORES</t>
  </si>
  <si>
    <t>11217010105      ICBF</t>
  </si>
  <si>
    <t>11217010110      MINISTERIO DE MINAS Y ENERGIA</t>
  </si>
  <si>
    <t>11217010111      ECOPETROL</t>
  </si>
  <si>
    <t>11217010112      MINISTERIO DE EDUCACION LEY 21</t>
  </si>
  <si>
    <t>11217010113      MINISTERIO DE EDUCACION</t>
  </si>
  <si>
    <t>11217010114      MINISTERIO DE CULTURA</t>
  </si>
  <si>
    <t>11217010115      ACCIÓN SOCIAL</t>
  </si>
  <si>
    <t>11217010116      MINISTERIO DE AMBIENTE VIENDA Y DLLO TERRIT</t>
  </si>
  <si>
    <t>11217010117      SENA</t>
  </si>
  <si>
    <t>11217010118      SGP CRECIMIENTO DE LA ECONOMIA</t>
  </si>
  <si>
    <t>11217010119      SGP AGUA POTABLE Y SANEAMIENTO BÁSICO AÑO ANTERIOR</t>
  </si>
  <si>
    <t>11217010120      SGP AGUA POTABLE Y SANEAMIENTO BÁSICO</t>
  </si>
  <si>
    <t>11217010121      FONADE</t>
  </si>
  <si>
    <t>11217010122      INSTITUTO GEOGRÁFICO AGUSTÍN CODAZZI</t>
  </si>
  <si>
    <t>112170102        DEL DEPARTAMENTO (112170210)</t>
  </si>
  <si>
    <t>11217010201      DEGÜELLO DE GANADO MAYOR (1110212)</t>
  </si>
  <si>
    <t>11217010202      VEHÍCULOS (1110101)</t>
  </si>
  <si>
    <t>1121702          OTRAS TRANSFERENCIAS</t>
  </si>
  <si>
    <t>112170203        CORANTIOQUIA</t>
  </si>
  <si>
    <t>1121702031       CORANTIOQUIA AÑO ANTERIOR</t>
  </si>
  <si>
    <t>112170204        OTRAS ENTIDADES GUBERNAMENTALES LEY 9/93</t>
  </si>
  <si>
    <t>112170207        AREA METROPOLITANA</t>
  </si>
  <si>
    <t>1121702071       AREA METROPOLITANA AÑO ANTERIOR</t>
  </si>
  <si>
    <t>112170208        EEVV -CONVENIOS 2005</t>
  </si>
  <si>
    <t>112170209        DROGOCOL</t>
  </si>
  <si>
    <t xml:space="preserve">112170211        EEPP -CONVENIOS </t>
  </si>
  <si>
    <t>112170212        FOVIMED</t>
  </si>
  <si>
    <t>112170213        AGENCIA ESPAÑOLA DE COOPERACIÓN INTERNAL (AECI)</t>
  </si>
  <si>
    <t>112170214        CONVENIO RECURSO BID</t>
  </si>
  <si>
    <t>112170215        UNION EUROPEA</t>
  </si>
  <si>
    <t>112170216        AYUNTAMIENTO DE BILBAO</t>
  </si>
  <si>
    <t>112170217        APORTES METRO</t>
  </si>
  <si>
    <t>112170218        COMISION DE LAS COMUNIDADES EURO</t>
  </si>
  <si>
    <t>112170219        UNIVERSIDAD DEL ROSARIO</t>
  </si>
  <si>
    <t>112170221        AYUNTAMIENTO DE L'ESCALA</t>
  </si>
  <si>
    <t>112170222        EMBAJADA PAISES BAJOS</t>
  </si>
  <si>
    <t>112170223        BISKAIA BILBAO HEGOA</t>
  </si>
  <si>
    <t>112170224        AYUNTAMIENTO DE BARCELONA</t>
  </si>
  <si>
    <t>112170225        AEROPUERTO CONCESIÓN</t>
  </si>
  <si>
    <t>112170226        FONDO CATALAN</t>
  </si>
  <si>
    <t>112170227        UNIVERSIDAD DE VALENCIA CON SITUACION DE FONDOS</t>
  </si>
  <si>
    <t>112170229        UNE EPM TELECOMUNICACIONES</t>
  </si>
  <si>
    <t>1121703          CUOTAS ENTIDADES FISCALIZADAS</t>
  </si>
  <si>
    <t>112170304        TRANSFERENCIA METROSALUD</t>
  </si>
  <si>
    <t>112170305        TRANSFERENCIA METROSEGURIDAD</t>
  </si>
  <si>
    <t>112170306        TRANSFERENCIA PALACIO DE EXPOSICIONES</t>
  </si>
  <si>
    <t>112170307        TRANSFERENCIA AEROPUERTO OLAYA HERRERA</t>
  </si>
  <si>
    <t>112170309        TRANSFERENCIA CORVIDE EN LIQUIDACIÓN</t>
  </si>
  <si>
    <t>112170311        TRANSFERENCIA MI RIO EN LIQUIDACIÓN</t>
  </si>
  <si>
    <t>112170314        TRANSFERENCIA EMPRESA DE DESARROLLO URBANO-EDU-</t>
  </si>
  <si>
    <t>112170315        TRANSFERENCIA INSTITUTO TECNOLÓGICO METROPOLITANO -ITM-</t>
  </si>
  <si>
    <t>112170316        TRANSFERENCIA TELEMEDELLÍN</t>
  </si>
  <si>
    <t>112170317        TRANSFERENCIA METROPARQUES</t>
  </si>
  <si>
    <t>112170319        TRANSFERENCIA BIBLIOTECA PÚBLICA PILOTO</t>
  </si>
  <si>
    <t>112170321        TRANSFERENCIA FOVIMED</t>
  </si>
  <si>
    <t>112170323        TRANSFERENCIA EPM INVERSIONES</t>
  </si>
  <si>
    <t>112170326        TRANSFERENCIA METROPLUS S.A</t>
  </si>
  <si>
    <t>112170328        TRANSFERENCIA AGUAS NACIONALES EPM ESP SA</t>
  </si>
  <si>
    <t>112170329        TRANSFERENCIA EMPRESAS DE ENERGÍA DEL QUINDÍO SA ESP</t>
  </si>
  <si>
    <t>112170330        TRANSFERENCIA INSTITUTO SOCIAL DE VIVIENDA Y HÁBITAT DE MEDELLÍN -ISVIMED-</t>
  </si>
  <si>
    <t>1121801          CUOTAS PARTES PENSIONALES</t>
  </si>
  <si>
    <t>11219            GRAVÁMENES DE VALORIZACIÓN</t>
  </si>
  <si>
    <t>15               FONDO LOCAL DE SALUD</t>
  </si>
  <si>
    <t>1501             SUBCUENTA REGIMEN SUBSIDIADO</t>
  </si>
  <si>
    <t xml:space="preserve">150101           SUBCUENTA RÉGIMEN SUBSIDIADO CORRIENTES </t>
  </si>
  <si>
    <t xml:space="preserve">15010101         RECURSOS FOSYGA </t>
  </si>
  <si>
    <t>15010102         SGP RÉGIMEN SUBSIDIADO</t>
  </si>
  <si>
    <t>1501010201       SGP RÉGIMEN SUBSIDIADO ÚLTIMA DOCEAVA</t>
  </si>
  <si>
    <t>150101020101     SGP RÉGIMEN SUBSIDIADO ÚLTIMA DOCEAVA CONTINUIDAD</t>
  </si>
  <si>
    <t>150101020102     SGP RÉGIMEN SUBSIDIADO ÚLTIMA DOCEAVA AMPLIACIÓN</t>
  </si>
  <si>
    <t>1501010202       SGP RÉGIMEN SUBSIDIADO ONCE DOCEAVAS</t>
  </si>
  <si>
    <t>150101020201     SGP RÉGIMEN SUBSIDIADO ONCE DOCEAVAS CONTINUIDAD</t>
  </si>
  <si>
    <t>150101020202     SGP RÉGIMEN SUBSIDIADO ONCE DOCEAVAS AMPLIACIÓN</t>
  </si>
  <si>
    <t>15010103         ETESA</t>
  </si>
  <si>
    <t>15010104         RECURSOS DEPATAMENTO REGIMEN SUBSIDIADO</t>
  </si>
  <si>
    <t>1501020201       RENDIMIENTOS FINANCIEROS SGP - RÉGIMEN SUBSIDIADO</t>
  </si>
  <si>
    <t>1503             SUBCUENTA SALUD PÚBLICA COLECTIVA</t>
  </si>
  <si>
    <t>150301           SUBCUENTA SALUD PÚBLICA COLECTIVA - CORRIENTES</t>
  </si>
  <si>
    <t>15030101         SGP SALUD PÚBLICA COLECTIVA</t>
  </si>
  <si>
    <t>1503010101       SGP SALUD PÚBLICA COLECTIVA ÚLTIMA DOCEAVA VIGENCIA ANTERIOR</t>
  </si>
  <si>
    <t>1503010401       EXPEDICIÓN CERTIFICADOS SANITARIOS</t>
  </si>
  <si>
    <t xml:space="preserve">15030102         ETESA  </t>
  </si>
  <si>
    <t>1503020201       SUBCUENTA SALUD PÚBLICA COLECTIVA - RENDIMIENTOS FINANCIEROS DE LA VIGENCIA</t>
  </si>
  <si>
    <t>1502             SUBCUENTA PRESTACION DE SERVICIO DE SALUD EN LO NO CUBIERTO CON SUBSIDIOS A LA DEMANDA</t>
  </si>
  <si>
    <t>150201           CORRIENTES</t>
  </si>
  <si>
    <t>15020101         SGP PRESTACIÓN DE SERVICIOS DE SALUD EN LO NO CUBIERTO CON SUBSIDIOS A LA DEMANDA</t>
  </si>
  <si>
    <t>1502010101       ÚLTIMA DOCEAVA VIGENCIA ANTERIOR</t>
  </si>
  <si>
    <t>1502010102       ONCE DOCEAVAS VIGENCIA ACTUAL</t>
  </si>
  <si>
    <t>15020102         SGP APORTES PATRONALES SALUD</t>
  </si>
  <si>
    <t>1502010201       ÚLTIMA DOCEAVA VIGENCIA ANTERIOR</t>
  </si>
  <si>
    <t>1502010202       ONCE DOCEAVAS VIGENCIA ACTUAL</t>
  </si>
  <si>
    <t xml:space="preserve">15020103         ETESA  </t>
  </si>
  <si>
    <t>1502020201       RENDIMIENTOS FINANCIEROS DE LA VIGENCIA</t>
  </si>
  <si>
    <t>1504             SUBCUENTA OTROS GASTOS EN SALUD</t>
  </si>
  <si>
    <t>13               RECURSOS DE CAPITAL</t>
  </si>
  <si>
    <t>135              RECURSOS DEL BALANCE</t>
  </si>
  <si>
    <t>13501            VENTA DE ACTIVOS</t>
  </si>
  <si>
    <t>1350101          BIENES INMUEBLES SECTOR PRIVADO</t>
  </si>
  <si>
    <t>1350103          BIENES MUEBLES SECTOR PRIVADO</t>
  </si>
  <si>
    <t>13502            RECUPERACIONES</t>
  </si>
  <si>
    <t xml:space="preserve">1350201          OTRAS RECUPERACIONES </t>
  </si>
  <si>
    <t>1350202          OTRAS RECUPERACIONES CONTRALORIA</t>
  </si>
  <si>
    <t>13503            OTROS RECURSO DEL BALANCE</t>
  </si>
  <si>
    <t>13504            SUPERAVIT</t>
  </si>
  <si>
    <t>136              RECURSOS DEL CRÉDITO</t>
  </si>
  <si>
    <t>13601            CRÉDITO INTERNO</t>
  </si>
  <si>
    <t>13602            CRÉDITO EXTERNO</t>
  </si>
  <si>
    <t>137              OTROS RECURSOS DE CAPITAL</t>
  </si>
  <si>
    <t>13701            INGRESOS FINANCIEROS</t>
  </si>
  <si>
    <t>1370101          RENDIMIENTOS FINANCIEROS</t>
  </si>
  <si>
    <t>137010101        RENDIMIENTOS FINANCIEROS POR  RECURSOS PROPIOS</t>
  </si>
  <si>
    <t>137010102        RENDIMIENTOS FINANCIEROS SGP EDUCACIÓN</t>
  </si>
  <si>
    <t>137010103        RENDIMIENTOS FINANCIEROS SGP PROPÓSITO GENERAL</t>
  </si>
  <si>
    <t>137010104        RENDIMIENTOS FINANCIEROS SGP ALIMENTACIÓN ESCLOLAR</t>
  </si>
  <si>
    <t>137010105        RENDIMIENTOS FINANCIEROS CORANTIOQUIA</t>
  </si>
  <si>
    <t>137010107        RENDIMIENTOS FINANCIEROS ICBF</t>
  </si>
  <si>
    <t>137010108        RENDIMIENTOS FINANCIEROS AREA METROPOLITANA</t>
  </si>
  <si>
    <t>137010109        RENDIMIENTOS FINANCIEROS TRANSFERENCIAS FONDO NAL. DE REGALÍAS</t>
  </si>
  <si>
    <t>137010111        RENDIMIENTOS FINANCIEROS POR CONTRALORÍA</t>
  </si>
  <si>
    <t>137010112        OTROS RENDIMIENTOS FINANCIEROS</t>
  </si>
  <si>
    <t>137010113        RENDIMIENTOS FINANCIEROS BANCO DE LOS POBRES</t>
  </si>
  <si>
    <t>137010114        RENDIMIENTOS FINANCIEROS FONDO PROTECCIÓN CARTERA-BANCO DE LOS POBRES</t>
  </si>
  <si>
    <t>137010115        RENDIMIENTOS FINANCIEROS ECOPETROL</t>
  </si>
  <si>
    <t>137010117        RENDIMIENTOS FINANCIEROS AECI</t>
  </si>
  <si>
    <t>137010118        RENDIMIENTOS FINANCIEROS ACCIÓN SOCIAL</t>
  </si>
  <si>
    <t>137010119        RENDIMIENTOS FINANCIEROS BID</t>
  </si>
  <si>
    <t>137010121        RENDIMIENTOS FINANCIEROS MIN CULTURA</t>
  </si>
  <si>
    <t>137010122        RENDIMIENTOS FINANCIEROS BILBAO HEGOA</t>
  </si>
  <si>
    <t>137010123        RENDIMIENTOS FINANCIEROS MINISTERIO DE EDUCACION</t>
  </si>
  <si>
    <t>137010124        RENDIMIENTOS FINANCIEROS MINISTERIO DE EDUCACION LEY 21</t>
  </si>
  <si>
    <t>137010125        RENDIMIENTOS FINANCIEROS C. COMUNID EUROPEAS 2009</t>
  </si>
  <si>
    <t>137010126        RENDIMIENTOS FINANCIEROS FUNDACIÓN EPM</t>
  </si>
  <si>
    <t>137010127        RENDIMIENTOS FINANCIEROS AGUA POTABLE Y SANEAMIENTO BÁSICO</t>
  </si>
  <si>
    <t>137010129        RENDIMIENTOS FINANCIEROS UNIVERSIDAD DE VALENCIA</t>
  </si>
  <si>
    <t>137010130        OTROS RENDIMIENTOS FINANCIEROS</t>
  </si>
  <si>
    <t>13702            EXCEDENTES FINANCIEROS</t>
  </si>
  <si>
    <t>1370202          EXCEDENTES FIN ESTABLECIMIENTOS PÚBLICOS</t>
  </si>
  <si>
    <t>137020201        EXCEDENTES FINANCIEROS AEROPUERTO OLAYA HERRERA</t>
  </si>
  <si>
    <t>137020202        EXCEDENTES FINANCIEROS FONVAL</t>
  </si>
  <si>
    <t>1370203          EXCEDENTES FIN SOC. ECON. MIXTA</t>
  </si>
  <si>
    <t>1370205          EXCEDENTES FINANCIEROS EPM EXTRAORDINARIOS</t>
  </si>
  <si>
    <t>13703            OTROS INGRESOS EXTRAORDINARIOS</t>
  </si>
  <si>
    <t>1370301          DESCUENTOS POR PRONTO PAGO</t>
  </si>
  <si>
    <t>1370302          OTROS INGRESOS EXTRAORDINARIOS DEL MUNICIPIO</t>
  </si>
  <si>
    <t>1370303          OTROS INGRESOS EXTRAORDINARIOS DE LA CONTRALORÍA</t>
  </si>
  <si>
    <t>1370305          DONACIÓN</t>
  </si>
  <si>
    <t>1370307          DONACIONES</t>
  </si>
  <si>
    <t>13704            SUPERAVIT EJECUCIÓN PRESUPUESTAL</t>
  </si>
  <si>
    <t>1                TOTAL RENTAS Y RECURSOS DE LA ADMINISTRACIÓN  CENTRAL</t>
  </si>
  <si>
    <t>137030401        INDEMNIZACIONES PROPIEDAD, PLANTA Y EQUIPO</t>
  </si>
  <si>
    <t>Ingresos por Contribuciones para Servicios de Acueducto Veredales</t>
  </si>
  <si>
    <t>INGRESOS POR CONTRIBUCIONES PARA SERVICIOS DE ACUEDUCTO VEREDALES</t>
  </si>
  <si>
    <t>1121610          INGRESOS POR CONTRIBUCIONES PARA SERVICIOS DE ACUEDUCTO VEREDALES</t>
  </si>
  <si>
    <t>TRANSFERENCIA EMTELCO S.A</t>
  </si>
  <si>
    <t>112170342        TRANSFERENCIA EMTELCO S.A</t>
  </si>
  <si>
    <t>TRANSFERENCIA EMPRESAS PÚBLICAS DE MEDELLÍN E.S.P</t>
  </si>
  <si>
    <t>TRANSFERENCIA EMPRESA VARIAS DE MEDELLÍN E.S.P</t>
  </si>
  <si>
    <t>TRANSFERENCIA TERMINALES DE TRANSPORTE DE MEDELLÍN S.A</t>
  </si>
  <si>
    <t>TRANSFERENCIA METRO DE MEDELLÍN</t>
  </si>
  <si>
    <t>TRANSFERENCIA INSTITUTO DE DEPORTES Y RECREACIÓN -INDER-</t>
  </si>
  <si>
    <t>TRANSFERENCIA HOSPITAL GENERAL DE MEDELLÍN</t>
  </si>
  <si>
    <t>TRANSFERENCIA EPM TELECOMUNICACIONES S.A E.S.P "UNE"</t>
  </si>
  <si>
    <t>TRANSFERENCIA INSTITUCIÓN UNIVERSITARIA COLEGIO MAYOR DE ANTIOQUIA</t>
  </si>
  <si>
    <t>TRANSFERENCIA PLAZA MAYOR DE MEDELLÍN S.A</t>
  </si>
  <si>
    <t>TRANSFERENCIA INSTITUTO TECNOLÓGICO PASCUAL BRAVO</t>
  </si>
  <si>
    <t>TRANSFERENCIA CENS S.A ESP CENTRAL ELÉCTRICA DEL NORTE DE SANTANDER</t>
  </si>
  <si>
    <t>TRANSFERENCIA AGENCIA DE COOPERACIÓN E INVERSIÓN DE MEDELLÍN Y EL ÁREA METROPOLITANA "ACI"</t>
  </si>
  <si>
    <t>TRANSFERENCIA CENTRAL HIDROELÉCTRICA DE CALDAS "CHEC"</t>
  </si>
  <si>
    <t>TRANSFERENCIA HIDROELÉCTRICA DEL RIO AURES S.A</t>
  </si>
  <si>
    <t>TRANSFERENCIA ELECTRIFICADORA DE SANTANDER S.A "ESSA"</t>
  </si>
  <si>
    <t>TRANSFERENCIA EPM AGUAS DE ORIENTE</t>
  </si>
  <si>
    <t>TRANSFERENCIA EPM AGUAS DE URABÁ S.A</t>
  </si>
  <si>
    <t>TRANSFERENCIA EPM REGIONAL OCCIDENTE S.A</t>
  </si>
  <si>
    <t>TRANSFERENCIA ESCOMBROS SÓLIDOS Y ADECUADOS LTDA</t>
  </si>
  <si>
    <t>TRANSFERENCIA TELEFÓNICA DE PEREIRA S.A</t>
  </si>
  <si>
    <t>TRANSFERENCIA EDATEL S.A</t>
  </si>
  <si>
    <t>TRANSFERENCIA UNE EPM BOGOTÁ S.A</t>
  </si>
  <si>
    <t>TRANSFERENCIA EEPPM RE LTDA</t>
  </si>
  <si>
    <t>TRANSFERENCIA ORBITEL SERVICIOS INTERNACIONALES S.A</t>
  </si>
  <si>
    <t>TRANSFERENCIA CINCO TELECOM CORPORATION</t>
  </si>
  <si>
    <t>TRANSFERENCIA ORBITEL COMUNICACIONES LATINOAMERICANAS S.A.U</t>
  </si>
  <si>
    <t>112170301        TRANSFERENCIA EMPRESAS PÚBLICAS DE MEDELLÍN E.S.P</t>
  </si>
  <si>
    <t>112170302        TRANSFERENCIA EMPRESA VARIAS DE MEDELLÍN E.S.P</t>
  </si>
  <si>
    <t>112170308        TRANSFERENCIA TERMINALES DE TRANSPORTE DE MEDELLÍN S.A</t>
  </si>
  <si>
    <t>112170310        TRANSFERENCIA METRO DE MEDELLÍN</t>
  </si>
  <si>
    <t>112170312        TRANSFERENCIA INSTITUTO DE DEPORTES Y RECREACIÓN -INDER-</t>
  </si>
  <si>
    <t>112170313        TRANSFERENCIA HOSPITAL GENERAL DE MEDELLÍN</t>
  </si>
  <si>
    <t>112170318        TRANSFERENCIA EPM TELECOMUNICACIONES S.A E.S.P "UNE"</t>
  </si>
  <si>
    <t>112170320        TRANSFERENCIA INSTITUCIÓN UNIVERSITARIA COLEGIO MAYOR DE ANTIOQUIA</t>
  </si>
  <si>
    <t>112170322        TRANSFERENCIA PLAZA MAYOR DE MEDELLÍN S.A</t>
  </si>
  <si>
    <t>112170324        TRANSFERENCIA FONDO DE VALORIZACIÓN DEL MUNICIPIO DE MEDELLÍN -FONVAL-</t>
  </si>
  <si>
    <t>112170325        TRANSFERENCIA ADMINISTRADORA DEL PATRIMONIO ESCINDIDO DE EMPRESAS VARIAS DE MEDELLÍN -APEVM-</t>
  </si>
  <si>
    <t>112170327        TRANSFERENCIA INSTITUTO TECNOLÓGICO PASCUAL BRAVO</t>
  </si>
  <si>
    <t>112170331        TRANSFERENCIA CENS S.A ESP CENTRAL ELÉCTRICA DEL NORTE DE SANTANDER</t>
  </si>
  <si>
    <t>112170332        TRANSFERENCIA AGENCIA DE COOPERACIÓN E INVERSIÓN DE MEDELLÍN Y EL ÁREA METROPOLITANA "ACI"</t>
  </si>
  <si>
    <t>112170333        TRANSFERENCIA CENTRAL HIDROELÉCTRICA DE CALDAS "CHEC"</t>
  </si>
  <si>
    <t>112170334        TRANSFERENCIA HIDROELÉCTRICA DEL RIO AURES S.A</t>
  </si>
  <si>
    <t>112170335        TRANSFERENCIA ELECTRIFICADORA DE SANTANDER S.A "ESSA"</t>
  </si>
  <si>
    <t>112170336        TRANSFERENCIA EPM AGUAS DE ORIENTE</t>
  </si>
  <si>
    <t>112170337        TRANSFERENCIA EPM AGUAS DE URABÁ S.A</t>
  </si>
  <si>
    <t>112170338        TRANSFERENCIA EPM REGIONAL OCCIDENTE S.A</t>
  </si>
  <si>
    <t>112170339        TRANSFERENCIA ESCOMBROS SÓLIDOS Y ADECUADOS LTDA</t>
  </si>
  <si>
    <t>112170340        TRANSFERENCIA TELEFÓNICA DE PEREIRA S.A</t>
  </si>
  <si>
    <t>112170341        TRANSFERENCIA EDATEL S.A</t>
  </si>
  <si>
    <t>112170347        TRANSFERENCIA UNE EPM BOGOTÁ S.A</t>
  </si>
  <si>
    <t>112170348        TRANSFERENCIA EEPPM RE LTDA</t>
  </si>
  <si>
    <t>112170349        TRANSFERENCIA ORBITEL SERVICIOS INTERNACIONALES S.A</t>
  </si>
  <si>
    <t>112170350        TRANSFERENCIA CINCO TELECOM CORPORATION</t>
  </si>
  <si>
    <t>112170351        TRANSFERENCIA ORBITEL COMUNICACIONES LATINOAMERICANAS S.A.U</t>
  </si>
  <si>
    <t>INDICE</t>
  </si>
  <si>
    <t>POS-PRE     -     RENTA O INGRESO     -     VALORES CONSTANTES</t>
  </si>
  <si>
    <t>IPC BASE</t>
  </si>
  <si>
    <t>Industria y Comercio - Desastres</t>
  </si>
  <si>
    <t>154</t>
  </si>
  <si>
    <t>155</t>
  </si>
  <si>
    <t>156</t>
  </si>
  <si>
    <t>Impuesto predial - Desastres</t>
  </si>
  <si>
    <t>157</t>
  </si>
  <si>
    <t>158</t>
  </si>
  <si>
    <t>Contribución artes escenicas</t>
  </si>
  <si>
    <t>Cartera Fondo Vivienda</t>
  </si>
  <si>
    <t>CONCEJO</t>
  </si>
  <si>
    <t>PERSONERIA</t>
  </si>
  <si>
    <t>DEF - PROY</t>
  </si>
  <si>
    <t>Impuesto Predial D.E. - Desastres</t>
  </si>
  <si>
    <t>INDUSTRIA Y COMERCIO</t>
  </si>
  <si>
    <t>% ESTAC. Py</t>
  </si>
  <si>
    <t>RANGO</t>
  </si>
  <si>
    <t>IMPUESTO PREDIAL D.E. - DESASTRES</t>
  </si>
  <si>
    <t>111010403        IMPUESTO PREDIAL D.E. - DESASTRES</t>
  </si>
  <si>
    <t>INDUSTRIA Y COMERCIO - DESASTRES</t>
  </si>
  <si>
    <t>1110104          IMPUESTO PREDIAL + IMPUESTO PREDIAL D.E. + DESASTRES</t>
  </si>
  <si>
    <t>111010701        IMPUESTO INDUSTRIA Y COMERCIO</t>
  </si>
  <si>
    <t>111010702        INDUSTRIA Y COMERCIO - DESASTRES</t>
  </si>
  <si>
    <t>1110107          IMPUESTO INDUSTRIA Y COMERCIO + DESASTRES</t>
  </si>
  <si>
    <t>COMUNAS</t>
  </si>
  <si>
    <t>POPULAR</t>
  </si>
  <si>
    <t>SANTA CRUZ</t>
  </si>
  <si>
    <t>MANRIQUE</t>
  </si>
  <si>
    <t>ARANJUEZ</t>
  </si>
  <si>
    <t>CASTILLA</t>
  </si>
  <si>
    <t>DOCE DE OCTUBRE</t>
  </si>
  <si>
    <t>ROBLEDO</t>
  </si>
  <si>
    <t>VILLA HERMOSA</t>
  </si>
  <si>
    <t>BUENOS AIRES</t>
  </si>
  <si>
    <t>LA CANDELARIA</t>
  </si>
  <si>
    <t>LAURELES-ESTADIO</t>
  </si>
  <si>
    <t>LA AMERICA</t>
  </si>
  <si>
    <t>SAN JAVIER</t>
  </si>
  <si>
    <t>EL POBLADO</t>
  </si>
  <si>
    <t>GUAYABAL</t>
  </si>
  <si>
    <t>BELEN</t>
  </si>
  <si>
    <t>PALMITAS</t>
  </si>
  <si>
    <t>SAN CRISTOBAL</t>
  </si>
  <si>
    <t>ALTAVISTA</t>
  </si>
  <si>
    <t>SAN ANTONIO DE PRADO</t>
  </si>
  <si>
    <t>SANTA ELENA</t>
  </si>
  <si>
    <t>TODOS LOS COREREGIMIENTOS</t>
  </si>
  <si>
    <t>TODA LA CIUDAD</t>
  </si>
  <si>
    <t>1370206          EMPRESAS INDUSTRIALES Y COMERCIALES DEL ESTADO - EPM (ADICIONALES)</t>
  </si>
  <si>
    <t>PROM. MES</t>
  </si>
  <si>
    <t>FONDO EMERGENCIAS Y DESASTRES</t>
  </si>
  <si>
    <t>Ingresos Corrientes Admón Central y Organismos de Control</t>
  </si>
  <si>
    <t xml:space="preserve">   Ingresos Tributarios</t>
  </si>
  <si>
    <t xml:space="preserve">  Ingresos No Tributarios</t>
  </si>
  <si>
    <t>Fondo Local de Salud</t>
  </si>
  <si>
    <t>Recursos de Capital</t>
  </si>
  <si>
    <t xml:space="preserve">     Recursos del Balance</t>
  </si>
  <si>
    <t xml:space="preserve">    Superavit Ejecución Pptal 2011</t>
  </si>
  <si>
    <t xml:space="preserve">     Recursos del Crédito</t>
  </si>
  <si>
    <t xml:space="preserve">    Otros Recursos de Capital</t>
  </si>
  <si>
    <t>EGRESOS ADMINISTRACIÓN CENTRAL Y ORGANISMOS DE CONTROL</t>
  </si>
  <si>
    <t xml:space="preserve">    Otros ingresos no tributarios</t>
  </si>
  <si>
    <t>TOTAL CUATRIENIO</t>
  </si>
  <si>
    <t>Tributarios</t>
  </si>
  <si>
    <t>VARIACION TOTAL</t>
  </si>
  <si>
    <t>No tributarios (sin incluir transferencias)</t>
  </si>
  <si>
    <t>CONCEPTO
(cifras en millones de pesos)</t>
  </si>
  <si>
    <t>PLAN FINANCIERO
(cifras en millones de pesos)</t>
  </si>
  <si>
    <t>Meta</t>
  </si>
  <si>
    <t>NO</t>
  </si>
  <si>
    <t>Ejecución Acumulada</t>
  </si>
  <si>
    <t>01 - ENERO</t>
  </si>
  <si>
    <t>02 - FEBRERO</t>
  </si>
  <si>
    <t>03 - MARZO</t>
  </si>
  <si>
    <t>04 - ABRIL</t>
  </si>
  <si>
    <t>05 - MAYO</t>
  </si>
  <si>
    <t>06 - JUNIO</t>
  </si>
  <si>
    <t>07 - JULIO</t>
  </si>
  <si>
    <t>08 - AGOSTO</t>
  </si>
  <si>
    <t>09 - SEPTIEMBRE</t>
  </si>
  <si>
    <t>ULTIMOS 12 MESES</t>
  </si>
  <si>
    <t>% Cumplimiento  respecto al cuatrienio</t>
  </si>
  <si>
    <t>% Cumplimiento con respecto al año</t>
  </si>
  <si>
    <t>Certificados Sanitarios 2008</t>
  </si>
  <si>
    <t>1120601          REGALÍAS DIRECTAS</t>
  </si>
  <si>
    <t>Agencia Nal Para la Superacion de la Pobreza Extrema ANSPE</t>
  </si>
  <si>
    <t>Departamento de Antioquia 2012</t>
  </si>
  <si>
    <t>PROYECCIONES</t>
  </si>
  <si>
    <t>ALCALDÍA</t>
  </si>
  <si>
    <t>1370101A</t>
  </si>
  <si>
    <t>1370201A</t>
  </si>
  <si>
    <t>Rendimientos financieros SGP</t>
  </si>
  <si>
    <t>Excedentes EPM</t>
  </si>
  <si>
    <t>1110201A</t>
  </si>
  <si>
    <t>ESTACIONALIDADES</t>
  </si>
  <si>
    <t>RENDIMIENTOS FINANCIEROS SGP</t>
  </si>
  <si>
    <t>EXCEDENTES EPM</t>
  </si>
  <si>
    <t>1370101A         RENDIMIENTOS FINANCIEROS SGP</t>
  </si>
  <si>
    <t>1370201A         EXCEDENTES EPM</t>
  </si>
  <si>
    <t>1120317          INTERESES DE MORA CONTRAVENCIONES AL CÓDIGO NACIONAL DE TRÁNSITO</t>
  </si>
  <si>
    <t>INTERESES DE MORA CONTRAVENCIONES AL CÓDIGO NACIONAL DE TRÁNSITO</t>
  </si>
  <si>
    <t>RENDIMIENTOS FINANCIEROS PATRIMONIO AUTÓNOMO PENSIONES</t>
  </si>
  <si>
    <t>13701013002      OTROS RENDIMIENTOS FINANCIEROS</t>
  </si>
  <si>
    <t>13701013001      RENDIMIENTOS FINANCIEROS PATRIMONIO AUTÓNOMO PENSIONES</t>
  </si>
  <si>
    <t>PRESUPUESTO EJECUTADO</t>
  </si>
  <si>
    <t>Centro Gestor</t>
  </si>
  <si>
    <t>Fondo</t>
  </si>
  <si>
    <t>Industria y Comercio (Destinación DAGRED Acuerdo 59 de 2011)</t>
  </si>
  <si>
    <t>Transferencia METROSALUD ESE</t>
  </si>
  <si>
    <t>Transferencia EMPRESA DE TRANSPORTE MASIVO DEL VALLE DE ABURRÁ-METROMED-</t>
  </si>
  <si>
    <t>Transferencia HOSPITAL GENERAL DE MEDELLÍN ESE</t>
  </si>
  <si>
    <t>Transferencia COLEGIO MAYOR DE ANTIOQUIA</t>
  </si>
  <si>
    <t>Transferencia PLAZA MAYOR DE MEDELLÍN CONVENCIONES Y EXPOSICIONES S.A</t>
  </si>
  <si>
    <t>Transferencia FONDO DE VALORIZACIÓN DEL MUNICIPIO DE MEDELLÍN -FONVAL MED-</t>
  </si>
  <si>
    <t>Transferencia ADMINISTRADORA DEL PATRIMONIO ESCINDIDO DE EMPRESAS VARIAS DE MEDELLÍN -APEV-</t>
  </si>
  <si>
    <t>Transferencia AGENCIA PARA LA EDUCACIÓN SUPERIOR -SAPIENCIA-</t>
  </si>
  <si>
    <t>Transferencia EMPRESA PARA LA SEGURIDAD URBANA-ESU</t>
  </si>
  <si>
    <t>Convenios suscritos con el ICBF en 2013</t>
  </si>
  <si>
    <t>SGP RF Salud Pública colectiva 2012</t>
  </si>
  <si>
    <t>Rend Financ Fondo Emergencias y desastres 2013</t>
  </si>
  <si>
    <t>Rendimientos financieros Aprovechamiento económico del espacio público</t>
  </si>
  <si>
    <t>PRESUPUESTO DEFINITIVO ENERO</t>
  </si>
  <si>
    <t>Posición Presupuestal</t>
  </si>
  <si>
    <t xml:space="preserve"> Estampilla adulto mayor</t>
  </si>
  <si>
    <t xml:space="preserve"> Estampilla procultura</t>
  </si>
  <si>
    <t xml:space="preserve">  Cuotas préstamo prepensional</t>
  </si>
  <si>
    <t>Subcuenta Prestación de servicios  de salud en lo no cubierto con subsidios a la demanda -Rendimientos financieros-</t>
  </si>
  <si>
    <t>Recursos Destinación</t>
  </si>
  <si>
    <t>FONDO DE EMERGENCIAS Y DESASTRES</t>
  </si>
  <si>
    <t>Excedentes Adicionales EPM 2012</t>
  </si>
  <si>
    <t>PRESUPUESTO DEFINITIVO FEBRERO</t>
  </si>
  <si>
    <t>FONSET</t>
  </si>
  <si>
    <t>Premio Santiago Compostela</t>
  </si>
  <si>
    <t>PRESUPUESTO DEFINITIVO MARZO</t>
  </si>
  <si>
    <t>FONPET-Educación</t>
  </si>
  <si>
    <t>FOSYGA 2012</t>
  </si>
  <si>
    <t>ETESA 2012</t>
  </si>
  <si>
    <t>SGP RF Salud Pública colectiva 2011</t>
  </si>
  <si>
    <t>Emergencias y Desastres Predial 2012</t>
  </si>
  <si>
    <t>Emergencias y Desastres ICA 2012</t>
  </si>
  <si>
    <t>Excedentes Adicionales EPM 2012 FONGRED</t>
  </si>
  <si>
    <t>Excedentes Ordinarios EPM 2012 FONGRED</t>
  </si>
  <si>
    <t>Area Metropolitana 2012 AMVA-FONGRED</t>
  </si>
  <si>
    <t>Ley 99/93 de 2012</t>
  </si>
  <si>
    <t>SGP Proposito General 2002</t>
  </si>
  <si>
    <t>Comparendo Ambiental 2011</t>
  </si>
  <si>
    <t>Comparendo Ambiental 2012</t>
  </si>
  <si>
    <t>Amortización Capital 11</t>
  </si>
  <si>
    <t>SGP Educación 2012</t>
  </si>
  <si>
    <t>SGP Proposito General Cultura 2010</t>
  </si>
  <si>
    <t>SGP Proposito General Cultura 2011</t>
  </si>
  <si>
    <t>ICBF 2012</t>
  </si>
  <si>
    <t>ACCION SOCIAL 2007</t>
  </si>
  <si>
    <t>ACCION SOCIAL 2011</t>
  </si>
  <si>
    <t>UNION EUROPEA 2011</t>
  </si>
  <si>
    <t>Construcción Terminales 2010</t>
  </si>
  <si>
    <t>Construcción Terminales 2012</t>
  </si>
  <si>
    <t>PRESUPUESTO DEFINITIVO ABRIL</t>
  </si>
  <si>
    <t>PRESUPUESTO DEFINITIVO MAYO</t>
  </si>
  <si>
    <t>159</t>
  </si>
  <si>
    <t>160</t>
  </si>
  <si>
    <t>164</t>
  </si>
  <si>
    <t>165</t>
  </si>
  <si>
    <t>Premio Reina Sofia</t>
  </si>
  <si>
    <t>SGR Fondo Compensación Regional</t>
  </si>
  <si>
    <t>PRESUPUESTO DEFINITIVO JUNIO</t>
  </si>
  <si>
    <t>PRESUPUESTO DEFINITIVO JULIO</t>
  </si>
  <si>
    <t>peso</t>
  </si>
  <si>
    <t>peso con respespecto al crecimiento del cuatrienio</t>
  </si>
  <si>
    <t>% Cumplimiento Indicador Plan de Desarrollo</t>
  </si>
  <si>
    <t>16               FONDO EMERGENCIAS Y DESASTRES</t>
  </si>
  <si>
    <t>160201           RECURSOS DE CAPITAL</t>
  </si>
  <si>
    <t>EMERGENCIAS Y DESASTRES PREDIAL 2012</t>
  </si>
  <si>
    <t>EMERGENCIAS Y DESASTRES ICA 2012</t>
  </si>
  <si>
    <t>EXCEDENTES ADICIONALES EPM 2012 FONGRED</t>
  </si>
  <si>
    <t>EXCEDENTES ORDINARIOS EPM 2012 FONGRED</t>
  </si>
  <si>
    <t>AREA METROPOLITANA 2012 AMVA-FONGRED</t>
  </si>
  <si>
    <t>REND FINANC FONDO EMERGENCIAS Y DESASTRES 2013</t>
  </si>
  <si>
    <t>1602010101       EMERGENCIAS Y DESASTRES PREDIAL</t>
  </si>
  <si>
    <t>1602010201       EMERGENCIAS Y DESASTRES ICA</t>
  </si>
  <si>
    <t>1602010301       EXCEDENTES ADICIONALES EPM - FONGRED</t>
  </si>
  <si>
    <t>1602010401       EXCEDENTES ORDINARIOS EPM - FONGRED</t>
  </si>
  <si>
    <t>1602010501       AREA METROPOLITANA AMVA-FONGRED</t>
  </si>
  <si>
    <t>160201           RENDIMIENTOS FINANCIEROS</t>
  </si>
  <si>
    <t>16020201         REND FINANC FONDO EMERGENCIAS Y DESASTRES</t>
  </si>
  <si>
    <t>Premio Reina Sofía</t>
  </si>
  <si>
    <t>Transferencia EPM Ituango</t>
  </si>
  <si>
    <t>RF Premio Reina Sofía</t>
  </si>
  <si>
    <t>PRESUPUESTO DEFINITIVO AGOSTO</t>
  </si>
  <si>
    <t>1110201A         SOBRETASA A LA GASOLINA + GASOLINA D.E.</t>
  </si>
  <si>
    <t>PRESUPUESTO DEFINITIVO SEPTIEMBRE</t>
  </si>
  <si>
    <t>Premio AGFUND 2013- CEDEZO</t>
  </si>
  <si>
    <t>RF Premio AGFUND</t>
  </si>
  <si>
    <t>PRESUPUESTO DEFINITIVO OCTUBRE</t>
  </si>
  <si>
    <t>166</t>
  </si>
  <si>
    <t>167</t>
  </si>
  <si>
    <t>168</t>
  </si>
  <si>
    <t>161</t>
  </si>
  <si>
    <t>162</t>
  </si>
  <si>
    <t>163</t>
  </si>
  <si>
    <t>169</t>
  </si>
  <si>
    <t>PRESUPUESTO DEFINITIVO NOVIEMBRE</t>
  </si>
  <si>
    <t>Sanción Sobretasa Gasolina</t>
  </si>
  <si>
    <t>PRESUPUESTO DEFINITIVO DICIEMBRE</t>
  </si>
  <si>
    <t>RF CONST.EQUIPAMENTO</t>
  </si>
  <si>
    <t>RENDIMIENTOS FINANCIEROS APROVECHAMIENTO ECONÓMICO DEL ESPACIO PÚBLICO</t>
  </si>
  <si>
    <t>137010136        RF CONST.EQUIPAMENTO</t>
  </si>
  <si>
    <t>137010140        RENDIMIENTOS FINANCIEROS APROVECHAMIENTO ECONÓMICO DEL ESPACIO PÚBLICO</t>
  </si>
  <si>
    <t>EXCEDENTES TERMINALES DE TRANSPORTE</t>
  </si>
  <si>
    <t>137020301        EXCEDENTES TERMINALES DE TRANSPORTE</t>
  </si>
  <si>
    <t>Aeropuerto Concesión</t>
  </si>
  <si>
    <t>170</t>
  </si>
  <si>
    <t>Estratificación Económica</t>
  </si>
  <si>
    <t>176</t>
  </si>
  <si>
    <t>Unidad Nacional Para la Gestión del Riesgo - UNGRD</t>
  </si>
  <si>
    <t>179</t>
  </si>
  <si>
    <t>Contribución Artes Escenicas</t>
  </si>
  <si>
    <t>180</t>
  </si>
  <si>
    <t>Deguello Ganado Menor destinación FMATDR</t>
  </si>
  <si>
    <t>601</t>
  </si>
  <si>
    <t>Fondo Medellín Ciudad para la Vida</t>
  </si>
  <si>
    <t>Predial (Destinación DAGRED Acuerdo 59 de 2011 )</t>
  </si>
  <si>
    <t>Degüello de ganado menor (Destinación FMATDR Acuerdo 65 de 2013)</t>
  </si>
  <si>
    <t>Estratificación económica</t>
  </si>
  <si>
    <t>Intereses Contribución Especial Contratos de Obra Pública</t>
  </si>
  <si>
    <t xml:space="preserve">   Centro comercial Quincalla </t>
  </si>
  <si>
    <t xml:space="preserve">   Centro comercial Medellín</t>
  </si>
  <si>
    <t xml:space="preserve">   Lote residual 4</t>
  </si>
  <si>
    <t xml:space="preserve">   Lote residual 5</t>
  </si>
  <si>
    <t xml:space="preserve">   Artesanos</t>
  </si>
  <si>
    <t xml:space="preserve">   Libreros</t>
  </si>
  <si>
    <t xml:space="preserve">   Módulos avenida oriental</t>
  </si>
  <si>
    <t xml:space="preserve">   Casetas metro</t>
  </si>
  <si>
    <t xml:space="preserve">   Casetas -ocupación de vías</t>
  </si>
  <si>
    <t xml:space="preserve">   Concesión amoblamiento urbano</t>
  </si>
  <si>
    <t xml:space="preserve">   Cuotas créditos de vivienda</t>
  </si>
  <si>
    <t xml:space="preserve">       Amortización al capital</t>
  </si>
  <si>
    <t xml:space="preserve">   Matrículas</t>
  </si>
  <si>
    <t xml:space="preserve">   Calcomanías</t>
  </si>
  <si>
    <t xml:space="preserve">    Placas</t>
  </si>
  <si>
    <t xml:space="preserve">   Derecho de traspasos de vehículos</t>
  </si>
  <si>
    <t xml:space="preserve">   Inscripción o cancelación de prenda</t>
  </si>
  <si>
    <t xml:space="preserve">   Radicación de cuenta</t>
  </si>
  <si>
    <t xml:space="preserve">   Transformación y grabación</t>
  </si>
  <si>
    <t xml:space="preserve">         Cambio de motor</t>
  </si>
  <si>
    <t xml:space="preserve">         Cambio de servicios</t>
  </si>
  <si>
    <t xml:space="preserve">         Blindaje</t>
  </si>
  <si>
    <t xml:space="preserve">         Cambio de color</t>
  </si>
  <si>
    <t xml:space="preserve">         Grabación motor chasis o serie</t>
  </si>
  <si>
    <t xml:space="preserve">   Cancelación por hurto o inservible</t>
  </si>
  <si>
    <t xml:space="preserve">   Sellada y desellada de taxímetros</t>
  </si>
  <si>
    <t xml:space="preserve">   Expedición de certificados </t>
  </si>
  <si>
    <t xml:space="preserve">    Semáforos</t>
  </si>
  <si>
    <t xml:space="preserve">   Cambio de empresa</t>
  </si>
  <si>
    <t xml:space="preserve">    Tránsito libre y permisos</t>
  </si>
  <si>
    <t xml:space="preserve">    Traslado de cuentas  </t>
  </si>
  <si>
    <t xml:space="preserve">   Examen toxicológico</t>
  </si>
  <si>
    <t xml:space="preserve">   Grúa tránsito</t>
  </si>
  <si>
    <t xml:space="preserve">   Tarjetas de operación</t>
  </si>
  <si>
    <t xml:space="preserve">   Fotocopias planeación-tránsito</t>
  </si>
  <si>
    <t xml:space="preserve">   Inhumación</t>
  </si>
  <si>
    <t xml:space="preserve">   Exhumación</t>
  </si>
  <si>
    <t xml:space="preserve">   Publicación gaceta oficial</t>
  </si>
  <si>
    <t xml:space="preserve">   Servicios de bomberos</t>
  </si>
  <si>
    <t xml:space="preserve">   Servicios de consulta planeación</t>
  </si>
  <si>
    <t xml:space="preserve">   Otros servicios</t>
  </si>
  <si>
    <t xml:space="preserve">             Prestación del servicio</t>
  </si>
  <si>
    <t xml:space="preserve">             Calidad de la educación</t>
  </si>
  <si>
    <t xml:space="preserve">        Sgp Educación</t>
  </si>
  <si>
    <t xml:space="preserve">        Sgp Propósito general año anterior</t>
  </si>
  <si>
    <t xml:space="preserve">             Deporte y recreación</t>
  </si>
  <si>
    <t xml:space="preserve">             Cultura</t>
  </si>
  <si>
    <t xml:space="preserve">             Otros sectores</t>
  </si>
  <si>
    <t xml:space="preserve">        Sgp Propósito general </t>
  </si>
  <si>
    <t xml:space="preserve">             Contribución artes escénicas</t>
  </si>
  <si>
    <t xml:space="preserve">   DEL DEPARTAMENTO</t>
  </si>
  <si>
    <t xml:space="preserve">         Degüello de ganado mayor</t>
  </si>
  <si>
    <t xml:space="preserve">         Vehículos</t>
  </si>
  <si>
    <t xml:space="preserve">    Aeropuerto concesión</t>
  </si>
  <si>
    <t>Transferencia EPM ITUANGO</t>
  </si>
  <si>
    <t xml:space="preserve">   Cuotas partes pensionales</t>
  </si>
  <si>
    <t>SGP Educación 2013</t>
  </si>
  <si>
    <t>Calidad de la Educación 2010</t>
  </si>
  <si>
    <t>Calidad de la Educación 2011</t>
  </si>
  <si>
    <t>SGP Propósito Gral Otros Sectores 2009</t>
  </si>
  <si>
    <t>SGP Propósito Gral Otros Sectores 2010</t>
  </si>
  <si>
    <t xml:space="preserve">   Entidades financieras nacionales</t>
  </si>
  <si>
    <t xml:space="preserve">   Crédito de proveedores</t>
  </si>
  <si>
    <t xml:space="preserve">   Bid (paz y convivencia)</t>
  </si>
  <si>
    <t xml:space="preserve">   Agencia Francesa para el Desarrollo</t>
  </si>
  <si>
    <t xml:space="preserve">   Otros Rendimientos financieros</t>
  </si>
  <si>
    <t xml:space="preserve">   Excedentes terminales de transporte</t>
  </si>
  <si>
    <t>Otros ingresos extraordinarios ocasionales</t>
  </si>
  <si>
    <t>Ingresos Ocasionales Empresas</t>
  </si>
  <si>
    <t>Otros ingresos ocasionales</t>
  </si>
  <si>
    <t>Deguello de ganado menor + Deguello de ganado menor D.E.</t>
  </si>
  <si>
    <t>1110204          DEGUELLO DE GANADO MENOR + DEGUELLO DE GANADO MENOR D.E.</t>
  </si>
  <si>
    <t>DEGUELLO DE GANADO MENOR + DEGUELLO DE GANADO MENOR D.E.</t>
  </si>
  <si>
    <t>% EST. MES</t>
  </si>
  <si>
    <t>ESTAC. MES</t>
  </si>
  <si>
    <t>ESTAC. ANUAL</t>
  </si>
  <si>
    <t>RF Fondo Medellin Ciudad para la Vida</t>
  </si>
  <si>
    <t>181</t>
  </si>
  <si>
    <t>182</t>
  </si>
  <si>
    <t>PPTO. INICIAL</t>
  </si>
  <si>
    <t>TRANSFERENCIA AGENCIA PARA LA EDUCACIÓN SUPERIOR -SAPIENCIA-</t>
  </si>
  <si>
    <t>TRANSFERENCIA AGENCIA PARA ALIANZAS PÚBLICO PRIVADAS Y PROYECTOS ESPECIALES</t>
  </si>
  <si>
    <t>TRANSFERENCIA EMPRESA PARA LA SEGURIDAD URBANA-ESU</t>
  </si>
  <si>
    <t>TRANSFERENCIA EPM ITUANGO</t>
  </si>
  <si>
    <t>11217010104E     SGP ALIMENTACIÓN ESCOLAR AÑO ANTERIOR</t>
  </si>
  <si>
    <t xml:space="preserve">   Levantamientos planimétricos y topográficos</t>
  </si>
  <si>
    <t xml:space="preserve">  Venta de inversiones a Empresas Públicas</t>
  </si>
  <si>
    <t xml:space="preserve">  Venta de inversiones  a Establecimientos Públicos</t>
  </si>
  <si>
    <t xml:space="preserve">   Empresas industriales y comerciales del Estado EEVV</t>
  </si>
  <si>
    <t xml:space="preserve">   Sgp Salud pública colectiva última doceava vigencia anterior</t>
  </si>
  <si>
    <t xml:space="preserve">   Sgp Salud pública colectiva -once doceavas vigencia actual-</t>
  </si>
  <si>
    <t>Intereses de Mora Delineación Urbana</t>
  </si>
  <si>
    <t>Subcuenta Salud Pública colectiva -Recursos del Balance</t>
  </si>
  <si>
    <t>SGP Salud Pública colectiva 2010</t>
  </si>
  <si>
    <t>SGP Salud Pública colectiva 2011</t>
  </si>
  <si>
    <t>SGP Salud Pública colectiva 2012</t>
  </si>
  <si>
    <t>SGP Salud Pública colectiva 2013</t>
  </si>
  <si>
    <t>SGP Proposito General Cultura 2012</t>
  </si>
  <si>
    <t>SGP Proposito General Cultura 2013</t>
  </si>
  <si>
    <t>ICBF 2013</t>
  </si>
  <si>
    <t>Calidad de la Educación 2012</t>
  </si>
  <si>
    <t>Calidad de la Educación 2013</t>
  </si>
  <si>
    <t>SGP Proposito Gral Agua Potable 2012</t>
  </si>
  <si>
    <t>SGP Propósito Gral Otros Sectores 2013</t>
  </si>
  <si>
    <t>SGP Crecimiento de la Economía 2013</t>
  </si>
  <si>
    <t>Exc Ordinarios EPM 2012</t>
  </si>
  <si>
    <t>Exc Ordinarios EPM 2013</t>
  </si>
  <si>
    <t>Premio AGFUND 2013 CEDEZO</t>
  </si>
  <si>
    <t>RENTA O INGRESO     -     VALORES CORRIENTES</t>
  </si>
  <si>
    <t>Pos-Pre</t>
  </si>
  <si>
    <t>Arrendamiento Plaza Mayorista</t>
  </si>
  <si>
    <t>Fosyga 2008</t>
  </si>
  <si>
    <t>Fosyga 2010</t>
  </si>
  <si>
    <t>Fosyga 2011</t>
  </si>
  <si>
    <t>Fosyga 2012</t>
  </si>
  <si>
    <t>Fosyga 2013</t>
  </si>
  <si>
    <t>ETESA 2013</t>
  </si>
  <si>
    <t>Departamento Régimen Subsidiado 2012</t>
  </si>
  <si>
    <t>Departamento Régimen Subsidiado 2013</t>
  </si>
  <si>
    <t>SGP Rendimientos Financieros 2012</t>
  </si>
  <si>
    <t>SGP Rendimientos Financieros 2013</t>
  </si>
  <si>
    <t>ICBF 2013 Subcuenta 3 FLS</t>
  </si>
  <si>
    <t>Ley 99/93 de 2013</t>
  </si>
  <si>
    <t>UNION EUROPEA 2012</t>
  </si>
  <si>
    <t>SGP Crecimiento de la Economía 2009</t>
  </si>
  <si>
    <t>SGP Crecimiento de la Economía 2012</t>
  </si>
  <si>
    <t>Rendimientos Financieros FSRI 2012</t>
  </si>
  <si>
    <t>Aprovechamiento Espacio Público 2012</t>
  </si>
  <si>
    <t>Aprovechamiento Espacio Público 2013</t>
  </si>
  <si>
    <t>Premio Reina Sofía 2013</t>
  </si>
  <si>
    <t>112170352        TRANSFERENCIA AGENCIA PARA LA EDUCACIÓN SUPERIOR -SAPIENCIA-</t>
  </si>
  <si>
    <t>112170353        TRANSFERENCIA AGENCIA PARA ALIANZAS PÚBLICO PRIVADAS Y PROYECTOS ESPECIALES</t>
  </si>
  <si>
    <t>112170354        TRANSFERENCIA EMPRESA PARA LA SEGURIDAD URBANA-ESU</t>
  </si>
  <si>
    <t>112170355        TRANSFERENCIA EPM ITUANGO</t>
  </si>
  <si>
    <t>SANCIÓN CONTRIBUCIÓN ESPECIAL</t>
  </si>
  <si>
    <t>1120407          SANCIÓN CONTRIBUCIÓN ESPECIAL</t>
  </si>
  <si>
    <t>ESTRATIFICACIÓN ECONÓMICA</t>
  </si>
  <si>
    <t>1120106          ESTRATIFICACIÓN ECONÓMICA</t>
  </si>
  <si>
    <t>Sanción Publicidad Exterior</t>
  </si>
  <si>
    <t>Degüello de ganado menor (Dest. FMATDR Acuerdo 65 de 2013)</t>
  </si>
  <si>
    <t>%  DE PARTICIP. HISTORICA</t>
  </si>
  <si>
    <t>REC. APROX MES</t>
  </si>
  <si>
    <t>%  CUMP. LINEAL</t>
  </si>
  <si>
    <t>% CUMP. ESTAC.</t>
  </si>
  <si>
    <t>TENDENCIA SEGÚN:</t>
  </si>
  <si>
    <t>HISTÓRICO ANUAL</t>
  </si>
  <si>
    <t>TOTALES ANUALES</t>
  </si>
  <si>
    <t>ENTIDADES FINANCIERAS NACIONALES</t>
  </si>
  <si>
    <t>CRÉDITO DE PROVEEDORES</t>
  </si>
  <si>
    <t>BID (PAZ Y CONVIVENCIA)</t>
  </si>
  <si>
    <t>AGENCIA FRANCESA PARA EL DESARROLLO</t>
  </si>
  <si>
    <t>1360101          ENTIDADES FINANCIERAS NACIONALES</t>
  </si>
  <si>
    <t>1360102          CRÉDITO DE PROVEEDORES</t>
  </si>
  <si>
    <t>1360201          BID (PAZ Y CONVIVENCIA)</t>
  </si>
  <si>
    <t>1360202          AGENCIA FRANCESA PARA EL DESARROLLO</t>
  </si>
  <si>
    <t>Rendimientos Financieros AECI 2012</t>
  </si>
  <si>
    <t>Rendimientos Financieros AECI 2013</t>
  </si>
  <si>
    <t>Impuesto Predial D.E 2013</t>
  </si>
  <si>
    <t>183</t>
  </si>
  <si>
    <t xml:space="preserve">Predial </t>
  </si>
  <si>
    <t>Predial D.E.</t>
  </si>
  <si>
    <t>Predial (Desastres)</t>
  </si>
  <si>
    <t>Industria y Comercio (Desastres)</t>
  </si>
  <si>
    <t>Sobretasa a la gasolina D.E</t>
  </si>
  <si>
    <t>Juegos de suerte y azar promocionales</t>
  </si>
  <si>
    <t>Estampilla pro-cultura</t>
  </si>
  <si>
    <t>Multas por contravenciones al Código Nacional de Tránsito</t>
  </si>
  <si>
    <t>Intereses de  mora espectáculos públicos</t>
  </si>
  <si>
    <t>Intereses de mora contribución especial contratos de obra pública</t>
  </si>
  <si>
    <t>Intereses de mora contravenciones al código nacional de tránsito</t>
  </si>
  <si>
    <t>Otros Intereses</t>
  </si>
  <si>
    <t>Otras Sanciones</t>
  </si>
  <si>
    <t>Sanción contribución especial</t>
  </si>
  <si>
    <t>Arrendamiento bienes inmuebles de EEPP</t>
  </si>
  <si>
    <t>Arrendamiento Centros Populares</t>
  </si>
  <si>
    <t>Centro comercial del pescado y la cosecha</t>
  </si>
  <si>
    <t>Casetas - ocupación de vías</t>
  </si>
  <si>
    <t>Cuotas préstamo hipotecario Contraloría</t>
  </si>
  <si>
    <t>Cuotas préstamo hipotecario Concejo</t>
  </si>
  <si>
    <t>Cuotas préstamo hipotecario Personería</t>
  </si>
  <si>
    <t>Cuotas créditos empleados-calamidad</t>
  </si>
  <si>
    <t>Operación La Macarena</t>
  </si>
  <si>
    <t xml:space="preserve"> De tránsito y transporte</t>
  </si>
  <si>
    <t>Derechos de  matrícula inicial</t>
  </si>
  <si>
    <t>Revisión  técnica de vehículos</t>
  </si>
  <si>
    <t xml:space="preserve">Radicación de cuenta  </t>
  </si>
  <si>
    <t>Derechos de transporte</t>
  </si>
  <si>
    <t>Venta de servicios</t>
  </si>
  <si>
    <t>Servicio de alimentación bienestar social</t>
  </si>
  <si>
    <t>Ingresos por Contribuciones de Aseo estr 5 - 6</t>
  </si>
  <si>
    <t xml:space="preserve"> Transferencias intergubernamentales recibidas</t>
  </si>
  <si>
    <t>Transrerfencias de la Nación</t>
  </si>
  <si>
    <t>Sistema General de Participaciones</t>
  </si>
  <si>
    <t>Prestación del servicio*</t>
  </si>
  <si>
    <t>SGP Educación</t>
  </si>
  <si>
    <t>SGP Propósito General año anterior</t>
  </si>
  <si>
    <t>Otros Sectores</t>
  </si>
  <si>
    <t>SGP Propósito General</t>
  </si>
  <si>
    <t>SGP Agua Potable y Saneamiento Básico año anterior</t>
  </si>
  <si>
    <t>SGP Agua Potable y Saneamiento Básico</t>
  </si>
  <si>
    <t>SGP Alimentación Escolar año anterior</t>
  </si>
  <si>
    <t>SGP Alimentación Escolar</t>
  </si>
  <si>
    <t>Otras transferencias de la Nación</t>
  </si>
  <si>
    <t xml:space="preserve">Contribución artes escénicas </t>
  </si>
  <si>
    <t>Transferencias del Departamento</t>
  </si>
  <si>
    <t>Otras transferencias</t>
  </si>
  <si>
    <t>Cuotas entidades fiscalizadas</t>
  </si>
  <si>
    <t>Transferencia Empresas Públicas de Medellín ESP</t>
  </si>
  <si>
    <t>Transferencia Empresas Varias de Medellín ESP</t>
  </si>
  <si>
    <t>Transferencia Aeropuerto Olaya Herrera</t>
  </si>
  <si>
    <t>Transferencia Terminales de Transporte de Medellín SA</t>
  </si>
  <si>
    <t>Transferencia Empresa de Transporte Masivo del Vallede Aburra -METROMED-</t>
  </si>
  <si>
    <t>Transferencia Instituto de Deportes y Recreación-INDER-</t>
  </si>
  <si>
    <t>Transferencia Hospital General de Medellín ESE</t>
  </si>
  <si>
    <t>Transferencia Empresa de Desarrollo Urbano-EDU-</t>
  </si>
  <si>
    <t>Transferencia Instituto Tecnológico Metropolitano-ITM-</t>
  </si>
  <si>
    <t>Transferencia EPM Telecomunicaciones  S.A ESP  -UNE-</t>
  </si>
  <si>
    <t>Transferencia Colegio Mayor de Antioquia</t>
  </si>
  <si>
    <t>Transferencia Plaza Mayor de Medellín Convenciones y Exposiciones SA</t>
  </si>
  <si>
    <t xml:space="preserve">Transferencia Fondo de Valorización del Municipio de Medellín  -FONVAL MED- </t>
  </si>
  <si>
    <t>Transferencia Administradora del Patrimonio Escindido de Empresas Varias de Medellín -APEV-</t>
  </si>
  <si>
    <t>Transferencia Instituto Tecnológico Pascual Bravo</t>
  </si>
  <si>
    <t>Transferencia Aguas Nacionales EPM ESP  SA</t>
  </si>
  <si>
    <t>Transferencia Empresas de Energia del Quindio SA ESP</t>
  </si>
  <si>
    <t>Transferencias Instituto de Vivienda y Hábitat de Medellín-ISVIMED-</t>
  </si>
  <si>
    <t>Transferencia CENS S.A. E.S.P. Central eléctrica del norte de Santander</t>
  </si>
  <si>
    <t>Transferencia Agencia de Cooperación e Inversión de Medellín y el Area Metropolitana "ACI"</t>
  </si>
  <si>
    <t>Transferencia Central Hidroeléctrica de Caldas "CHEC"</t>
  </si>
  <si>
    <t>Transferencia Hidroeléctrica del Rio Aures S.A.</t>
  </si>
  <si>
    <t>Transferencia Electrificadora de Santander S.A. "ESSA"</t>
  </si>
  <si>
    <t>Transferencia EPM Aguas de Oriente</t>
  </si>
  <si>
    <t>Transferencia EPM Aguas de Urabá S.A.</t>
  </si>
  <si>
    <t>Transferencia EPM Regional Occidente S.A.</t>
  </si>
  <si>
    <t xml:space="preserve">Transferencia Escombros Sólidos Adecuados Ltda </t>
  </si>
  <si>
    <t>Transferencia EDATEL S.A.</t>
  </si>
  <si>
    <t>Transferencia EMTELCO  S.A.</t>
  </si>
  <si>
    <t>Transferencia UNE EPM BOGOTÁ S.A.</t>
  </si>
  <si>
    <t>Transferencia EEPPM RE LTDA.</t>
  </si>
  <si>
    <t>Transferencia Orbitel Servicios Internacionales S.A.</t>
  </si>
  <si>
    <t>Transferencia Cinco Telecom Corporation</t>
  </si>
  <si>
    <t>Transferencia Orbitel Comunicaciones Latinoamericanas S.A.U.</t>
  </si>
  <si>
    <t>Transferencia Agencia para la Educación Superior -SAPIENCIA</t>
  </si>
  <si>
    <t>Transferencia Empresa para la seguridad urbana -ESU-</t>
  </si>
  <si>
    <t>SUBCUENTA RÉGIMEN SUBSIDIADO DE SALUD</t>
  </si>
  <si>
    <t>Subcuenta Régimen Subsidiado corrientes</t>
  </si>
  <si>
    <t>Subcuenta Régimen Subsidiado - Rendimientos Fros.</t>
  </si>
  <si>
    <t>Régimen Subsidiado rendimientos financieros</t>
  </si>
  <si>
    <t>Subcuenta Prestación de servicios de salud en lo  no cubierto con subsidios a la demanda  - Corrientes</t>
  </si>
  <si>
    <t>SGP Prestación de servicios de salud en lo no  cubierto  con subsidios a la demanda - última doceava vigencia  anterior</t>
  </si>
  <si>
    <t>SGP Prestación de servicios de salud en lo no cubierto  con subsidios a la demanda - once doceavas vigencia  actual</t>
  </si>
  <si>
    <t>SGP Aportes patronales salud - última doceava vigencia anterior</t>
  </si>
  <si>
    <t>SGP Aportes patronales salud - once doceavas vigencia actual</t>
  </si>
  <si>
    <t>Subcuenta Prestación de servicios de salud en lo no cubierto con subsidios a la demanda - Recursos de Capital</t>
  </si>
  <si>
    <t>Subcuenta Prestación de servicios de salud en  lo no cubierto con subsidios a la demanda  - Rendimientos financieros</t>
  </si>
  <si>
    <t xml:space="preserve">SGP Prestación de servicios de salud en lo no cubierto  con subsidios a la demanda rendimientos financieros de la vigencia </t>
  </si>
  <si>
    <t>Subcuenta Salud Pública colectiva corrientes</t>
  </si>
  <si>
    <t>SGP Salud Pública colectiva</t>
  </si>
  <si>
    <t>SGP Salud Pública colectiva - última doceava vigencia  anterior</t>
  </si>
  <si>
    <t>SGP Salud Pública colectiva - once doceavas vigencia  actual</t>
  </si>
  <si>
    <t>Subcuenta Salud Pública colectiva - Recursos de Capital</t>
  </si>
  <si>
    <t>Subcuenta Salud Pública colectiva - Rendimientos financieros</t>
  </si>
  <si>
    <t xml:space="preserve">Bienes muebles sector privado </t>
  </si>
  <si>
    <t>Otras recuperaciones Contraloría</t>
  </si>
  <si>
    <t>Crédito interno</t>
  </si>
  <si>
    <t>Créditos de proveedores</t>
  </si>
  <si>
    <t>Ingresos financieros</t>
  </si>
  <si>
    <t>Rendimientos financieros por recursos propios</t>
  </si>
  <si>
    <t>Rendimientos financieros por SGP Educación</t>
  </si>
  <si>
    <t>Rendimientos financieros por-SGP Propósito General</t>
  </si>
  <si>
    <t>Rendimientos financieros por SGP Alimentación Escolar</t>
  </si>
  <si>
    <t>Rendimientos financieros por Contraloría</t>
  </si>
  <si>
    <t>Rendimientos financieros Agua Potable y Saneamiento Básico</t>
  </si>
  <si>
    <t>Rendimientos financieros Estampilla Adulto Mayor 2014</t>
  </si>
  <si>
    <t>Rendimientos financieros banco de los pobres</t>
  </si>
  <si>
    <t>Rendimientos financieros fondo protección cartera banco de los pobres</t>
  </si>
  <si>
    <t>Rendimientos financieros zonas verdes</t>
  </si>
  <si>
    <t>Rendimientos financieros Propósito General-Deporte</t>
  </si>
  <si>
    <t>Rendimientos financieros Propósito General-Cultura</t>
  </si>
  <si>
    <t>Rendimientos financieros contribuciones especiales sobre contratos OP</t>
  </si>
  <si>
    <t>Rendimientos financieros FSRI</t>
  </si>
  <si>
    <t>Rendimientos financieros patrimonio autónomo pensiones</t>
  </si>
  <si>
    <t>Dividendos y participaciones</t>
  </si>
  <si>
    <t>Excedentes Financieros Empresas Industriales y Comerciales del Estado No Societarias</t>
  </si>
  <si>
    <t>Empresas industriales y comerciales del estado -  EPM (Adicionales)</t>
  </si>
  <si>
    <t>Excedentes financieros aeropuerto Olaya Herrera</t>
  </si>
  <si>
    <t xml:space="preserve">Excedentes terminales de transporte </t>
  </si>
  <si>
    <t>Otros ingresos extraordinadrios de la Contraloría</t>
  </si>
  <si>
    <r>
      <rPr>
        <b/>
        <sz val="10"/>
        <rFont val="Calibri"/>
        <family val="2"/>
        <scheme val="minor"/>
      </rPr>
      <t xml:space="preserve">FUENTE: </t>
    </r>
    <r>
      <rPr>
        <sz val="10"/>
        <rFont val="Calibri"/>
        <family val="2"/>
        <scheme val="minor"/>
      </rPr>
      <t>Proyecto de Plan de Desarrollo 2012-2015 y Ejecución Presupuestal de Ingresos</t>
    </r>
  </si>
  <si>
    <t>Sanción Estampilla Procultura</t>
  </si>
  <si>
    <t>Ingresos por contribuciones para servicios de acueducto</t>
  </si>
  <si>
    <t>Ingresos por contribuciones para servicios de alcantarillado</t>
  </si>
  <si>
    <t>Fosyga PPNA</t>
  </si>
  <si>
    <t>Fosyga IVC</t>
  </si>
  <si>
    <t>Coljuegos</t>
  </si>
  <si>
    <t>Coljuegos 25%</t>
  </si>
  <si>
    <t>Coljuegos 75%</t>
  </si>
  <si>
    <t>Rendimientos Financieros Fondo MCV</t>
  </si>
  <si>
    <t>Impuesto al ganador</t>
  </si>
  <si>
    <t>Multas certificado de movilización</t>
  </si>
  <si>
    <t>Lote residual 1</t>
  </si>
  <si>
    <t>Seguros</t>
  </si>
  <si>
    <t>Inscripción mercado campesino</t>
  </si>
  <si>
    <t>Chequeo técnico para transporte</t>
  </si>
  <si>
    <t>Permiso especial de operación</t>
  </si>
  <si>
    <t>Permiso especial de carga y descarga</t>
  </si>
  <si>
    <t>Reposición vehículos de servicio público</t>
  </si>
  <si>
    <t>IDEA</t>
  </si>
  <si>
    <t>Del gobierno central (Presidencia)</t>
  </si>
  <si>
    <t>Cultura convenio 3928/2002</t>
  </si>
  <si>
    <t>Mi Rio  en liquidación</t>
  </si>
  <si>
    <t>Participacion Salud</t>
  </si>
  <si>
    <t>Bienes muebles sector público</t>
  </si>
  <si>
    <t>CORANTIOQUIA 2004</t>
  </si>
  <si>
    <t>SGP educación 2002</t>
  </si>
  <si>
    <t>Corantioquia 1999</t>
  </si>
  <si>
    <t>Corantioquia 2000</t>
  </si>
  <si>
    <t>Corantioquia 2001</t>
  </si>
  <si>
    <t>Corantioquia 2002</t>
  </si>
  <si>
    <t>Corantioquia 2003</t>
  </si>
  <si>
    <t>CORVIDE 1999</t>
  </si>
  <si>
    <t>CORVIDE 2003</t>
  </si>
  <si>
    <t>Aportes Metro 2004</t>
  </si>
  <si>
    <t>MI RIO 2000</t>
  </si>
  <si>
    <t>IDEA 1997</t>
  </si>
  <si>
    <t>IDEA 1999</t>
  </si>
  <si>
    <t>IDEA 2000</t>
  </si>
  <si>
    <t>FOSYGA 1999</t>
  </si>
  <si>
    <t>FOSYGA 2000</t>
  </si>
  <si>
    <t>FOSYGA 2001</t>
  </si>
  <si>
    <t>FOSYGA 2002</t>
  </si>
  <si>
    <t>FOSYGA 2003</t>
  </si>
  <si>
    <t>FOSYGA 2004</t>
  </si>
  <si>
    <t>ICN 1999</t>
  </si>
  <si>
    <t>ICN 2001</t>
  </si>
  <si>
    <t>Situado Fiscal 1998</t>
  </si>
  <si>
    <t>Situado Fiscal 1999</t>
  </si>
  <si>
    <t>Situado Fiscal 2000</t>
  </si>
  <si>
    <t>Situado Fiscal 2001</t>
  </si>
  <si>
    <t>MINERCOL 2002</t>
  </si>
  <si>
    <t>PRESIDENCIA 2000</t>
  </si>
  <si>
    <t>INVAL 2003</t>
  </si>
  <si>
    <t>ICBF 1997</t>
  </si>
  <si>
    <t>ICBF 1998</t>
  </si>
  <si>
    <t>ICBF 1999</t>
  </si>
  <si>
    <t>ICBF 2001</t>
  </si>
  <si>
    <t>ICBF 2002</t>
  </si>
  <si>
    <t>ICBF 2003</t>
  </si>
  <si>
    <t>ICBF 2004</t>
  </si>
  <si>
    <t>EE VV  1999</t>
  </si>
  <si>
    <t>EE VV  2002</t>
  </si>
  <si>
    <t>FIS 1997</t>
  </si>
  <si>
    <t>FIS 1998</t>
  </si>
  <si>
    <t>FIS 1999</t>
  </si>
  <si>
    <t>FIS 2000</t>
  </si>
  <si>
    <t>Ley 99/93 de 2004</t>
  </si>
  <si>
    <t>Otros Aportes 1997</t>
  </si>
  <si>
    <t>ECOSALUD 2001</t>
  </si>
  <si>
    <t>CREDITO EXTERNO 2000</t>
  </si>
  <si>
    <t>Sociedades de economía mixta</t>
  </si>
  <si>
    <t>Otras entidades descentralizadas</t>
  </si>
  <si>
    <t>Construcción de equipamiento</t>
  </si>
  <si>
    <t>Red de solidaridad social</t>
  </si>
  <si>
    <t>Corantioquia 2005</t>
  </si>
  <si>
    <t>Corantioquia 2006</t>
  </si>
  <si>
    <t>Aportes Metro 2006</t>
  </si>
  <si>
    <t>FOSYGA 2005</t>
  </si>
  <si>
    <t>FOSYGA 2006</t>
  </si>
  <si>
    <t>Credito externo 2000</t>
  </si>
  <si>
    <t>Situado Fiscal 2003</t>
  </si>
  <si>
    <t>MINERCOL 2003</t>
  </si>
  <si>
    <t>MINERCOL 2004</t>
  </si>
  <si>
    <t>ICBF 2000</t>
  </si>
  <si>
    <t>ICBF 2005</t>
  </si>
  <si>
    <t>ICBF 2006</t>
  </si>
  <si>
    <t>INDER</t>
  </si>
  <si>
    <t>Ley 99/93 de 2006</t>
  </si>
  <si>
    <t>Ley 99/93 de 2005</t>
  </si>
  <si>
    <t>Supeávit de ejecución presupuestal</t>
  </si>
  <si>
    <t>Transferencia FOVIMED</t>
  </si>
  <si>
    <t>ICBF 2007</t>
  </si>
  <si>
    <t>Fosyga 2006</t>
  </si>
  <si>
    <t>Fosyga 2007</t>
  </si>
  <si>
    <t>Fosyga 2003</t>
  </si>
  <si>
    <t>Fosyga 2005</t>
  </si>
  <si>
    <t>Calidad de la Educación 2007</t>
  </si>
  <si>
    <t>Corantioquia 2007</t>
  </si>
  <si>
    <t>Convenios BID 2007</t>
  </si>
  <si>
    <t>Rendimientos Financieros ICBF 2004</t>
  </si>
  <si>
    <t>Rendimientos Financieros ICBF 2005</t>
  </si>
  <si>
    <t>EEVV 2002</t>
  </si>
  <si>
    <t>Aportes Metro 2007</t>
  </si>
  <si>
    <t>SGP Calidad de la educación año anterior</t>
  </si>
  <si>
    <t>SGP Deporte y recreación año anterior</t>
  </si>
  <si>
    <t>SGP Cultura año anterior</t>
  </si>
  <si>
    <t>SGP Otros sectores año anterior</t>
  </si>
  <si>
    <t>Sgp Agua potable y saneamiento básico año anterior</t>
  </si>
  <si>
    <t>Construcción Terminales 2008</t>
  </si>
  <si>
    <t>Calidad de la Educación 2008</t>
  </si>
  <si>
    <t>ETESA 2008</t>
  </si>
  <si>
    <t>A.E.C.I 2008</t>
  </si>
  <si>
    <t>Rendimientos Financieros A.E.C.I 2008</t>
  </si>
  <si>
    <t>A.E.C.I 2006</t>
  </si>
  <si>
    <t>Rendimientos Financieros ETESA 2006</t>
  </si>
  <si>
    <t>FOSYGA 2007</t>
  </si>
  <si>
    <t>SGP Régimen Subsidiado Año Anterior</t>
  </si>
  <si>
    <t>SGP Régimen Subsidiado Continuidad</t>
  </si>
  <si>
    <t>SGP Régimen Subsidiado Ampliación</t>
  </si>
  <si>
    <t xml:space="preserve"> SGP Régimen Subsidiado</t>
  </si>
  <si>
    <t xml:space="preserve">Recursos FOSYGA </t>
  </si>
  <si>
    <t>Recursos Departamento régimen Subsidiado</t>
  </si>
  <si>
    <t xml:space="preserve">ETESA  </t>
  </si>
  <si>
    <t>Rendimientos Financieros Régimen Subsidiado</t>
  </si>
  <si>
    <t>Rendimientos Financieros ETESA</t>
  </si>
  <si>
    <t>FOSYGA 2009</t>
  </si>
  <si>
    <t>SGP Reg Sub Continuidad 08</t>
  </si>
  <si>
    <t>SGP Reg Sub Continuidad 09</t>
  </si>
  <si>
    <t>SGP Reg Sub Ampliación 09</t>
  </si>
  <si>
    <t>Rend Finan SGP Reg Sub 09</t>
  </si>
  <si>
    <t>Rend Finan ETESA 08</t>
  </si>
  <si>
    <t>Rend Finan ETESA 09</t>
  </si>
  <si>
    <t>SGP Tranformación Dpto 09</t>
  </si>
  <si>
    <t>SGP Tranformación Dpto 08</t>
  </si>
  <si>
    <t>SGP Reg Sub Continuidad 06</t>
  </si>
  <si>
    <t>SGP Reg Sub Continuidad 07</t>
  </si>
  <si>
    <t>SGP Reg Sub Ampliación 06</t>
  </si>
  <si>
    <t>Rend Finan SGP Reg Sub 08</t>
  </si>
  <si>
    <t>Rend Finan FOSYGA 2008</t>
  </si>
  <si>
    <t>Rend Finan FOSYGA 2009</t>
  </si>
  <si>
    <t>SGP Trans Depto/06</t>
  </si>
  <si>
    <t>SGP Salud Pública Año anterior</t>
  </si>
  <si>
    <t>SGP Salud Pública</t>
  </si>
  <si>
    <t>Expedición Certificados Sanitarios</t>
  </si>
  <si>
    <t>Rendimientos Financieros SGP Salud - Pública</t>
  </si>
  <si>
    <t>Financiación Reservas R.O 2009</t>
  </si>
  <si>
    <t>Creditos BID 2006</t>
  </si>
  <si>
    <t>SGP Salud Publica 2007</t>
  </si>
  <si>
    <t>SGP Salud Publica 2008</t>
  </si>
  <si>
    <t>SGP Salud Publica 2009</t>
  </si>
  <si>
    <t>Expedición Certificados Sanitarios 06</t>
  </si>
  <si>
    <t>Expedición Certificados Sanitarios 09</t>
  </si>
  <si>
    <t>Rend Financ SGP S Publica 08</t>
  </si>
  <si>
    <t>Rend Financ SGP S Publica 09</t>
  </si>
  <si>
    <t>AECI 2008</t>
  </si>
  <si>
    <t>Rend Financ A.E.C.I 2007</t>
  </si>
  <si>
    <t>SGP Salud Publica 02</t>
  </si>
  <si>
    <t>SGP Salud Publica 03</t>
  </si>
  <si>
    <t>SGP Salud Publica 04</t>
  </si>
  <si>
    <t>SGP Salud Publica 05</t>
  </si>
  <si>
    <t>SGP Salud Publica 06</t>
  </si>
  <si>
    <t>SGP Salud Publica 07</t>
  </si>
  <si>
    <t>SGP Salud Publica 08</t>
  </si>
  <si>
    <t>SGP Salud Publica 09</t>
  </si>
  <si>
    <t>Expedición Certificados Sanit 05</t>
  </si>
  <si>
    <t>Expedición Certificados Sanit 06</t>
  </si>
  <si>
    <t>Expedición Certificados Sanit 07</t>
  </si>
  <si>
    <t>Expedición Certificados Sanit 08</t>
  </si>
  <si>
    <t>Expedición Certificados Sanit 09</t>
  </si>
  <si>
    <t>Rend Finan SGP Salud Pub 05</t>
  </si>
  <si>
    <t>Rend Finan SGP Salud Pub 07</t>
  </si>
  <si>
    <t>Rend Finan SGP Salud Pub 08</t>
  </si>
  <si>
    <t>SGP Crecimiento de la Econ 09</t>
  </si>
  <si>
    <t xml:space="preserve">Aportes Patronales SGP Salud </t>
  </si>
  <si>
    <t>SGP Prestación de Servicios de Salud   (Salud - Oferta)*</t>
  </si>
  <si>
    <t>120201</t>
  </si>
  <si>
    <t>Rendimientos Financieros SGP Salud - Oferta</t>
  </si>
  <si>
    <t>Rend Finan SGP Salud Oferta 09</t>
  </si>
  <si>
    <t>SGP Aportes Pat Salud 08</t>
  </si>
  <si>
    <t>SGP Aportes Pat Salud 09</t>
  </si>
  <si>
    <t>SGP Salud Oferta 05</t>
  </si>
  <si>
    <t>SGP Salud Oferta 06</t>
  </si>
  <si>
    <t>SGP Salud Oferta 07</t>
  </si>
  <si>
    <t>Rend Finan SGP Salud Oferta 07</t>
  </si>
  <si>
    <t>Rend Finan SGP Salud Oferta 08</t>
  </si>
  <si>
    <t>Ministerio de la Prot Social 2007</t>
  </si>
  <si>
    <t>Zonas Verdes Recreac Equip 08</t>
  </si>
  <si>
    <t>SGP Alimentación Escolar 2007</t>
  </si>
  <si>
    <t>SGP Alimentación Escolar 2008</t>
  </si>
  <si>
    <t>SGP Alimentación Escolar 2009</t>
  </si>
  <si>
    <t>Zonas Verdes Recreac Equip 09</t>
  </si>
  <si>
    <t>Calidad de la Educación 2009</t>
  </si>
  <si>
    <t>Ayuntamiento de Barcelona 2009</t>
  </si>
  <si>
    <t>SGP Salud Oferta 2002</t>
  </si>
  <si>
    <t>Regalias Directas 2009</t>
  </si>
  <si>
    <t>Impuesto Predial D.E 2009</t>
  </si>
  <si>
    <t>Construcción Equipamentos 2010</t>
  </si>
  <si>
    <t>FONADE 2009</t>
  </si>
  <si>
    <t>Rendimientos Financieros AECI</t>
  </si>
  <si>
    <t>SGP Aportes Patronales Salud 2009</t>
  </si>
  <si>
    <t>SGP Aportes Patronales Salud 2010</t>
  </si>
  <si>
    <t>SGP Aportes Patronales Salud 2011</t>
  </si>
  <si>
    <t>Ministerio Protección Social 2012</t>
  </si>
  <si>
    <t>Certificados Sanitarios 2010</t>
  </si>
  <si>
    <t>Ministerio Protección Social 2011</t>
  </si>
  <si>
    <t>Recuperaciones Salud Pública Colectiva</t>
  </si>
  <si>
    <t>Ingresos Corrientes</t>
  </si>
  <si>
    <t>Convenios con el Area Metropolitana</t>
  </si>
  <si>
    <t>Contribución Especial de Seguridad 1999</t>
  </si>
  <si>
    <t>Contribución Especial de Seguridad 2009</t>
  </si>
  <si>
    <t>Contribución Especial de Seguridad 2010</t>
  </si>
  <si>
    <t>Contribución Especial de Seguridad 2011</t>
  </si>
  <si>
    <t>Ley 99/93 de 2010</t>
  </si>
  <si>
    <t>Recursos Credito 2005</t>
  </si>
  <si>
    <t>Recursos Credito 2006</t>
  </si>
  <si>
    <t>Recursos Credito 2007</t>
  </si>
  <si>
    <t>Recursos Credito 2009</t>
  </si>
  <si>
    <t>SGP Alimentación Escolar 2010</t>
  </si>
  <si>
    <t>SGP Alimentación Escolar 2011</t>
  </si>
  <si>
    <t>Comisión Comunidades Europeas 2007</t>
  </si>
  <si>
    <t>Regalias Directas 2003</t>
  </si>
  <si>
    <t>Regalias Directas 2005</t>
  </si>
  <si>
    <t>Regalias Directas 2006</t>
  </si>
  <si>
    <t>Regalias Directas 2007</t>
  </si>
  <si>
    <t>Regalias Directas 2008</t>
  </si>
  <si>
    <t>Rendimientos Financieros AECI 2009</t>
  </si>
  <si>
    <t>Rendimientos Financieros AECI 2010</t>
  </si>
  <si>
    <t>Rendimientos Financieros AECI 2011</t>
  </si>
  <si>
    <t>ECOPETROL 2009</t>
  </si>
  <si>
    <t>Impuesto Predial D.E 2011</t>
  </si>
  <si>
    <t>Amortización al Capital 2011</t>
  </si>
  <si>
    <t>190</t>
  </si>
  <si>
    <t>Rockefeller Philanthropy Advisor, Inc</t>
  </si>
  <si>
    <t>CONCEPTO</t>
  </si>
  <si>
    <t>PosPre Nueva</t>
  </si>
  <si>
    <t>Pospre Anterior</t>
  </si>
  <si>
    <t>POSPRE 2.010</t>
  </si>
  <si>
    <t>POSPRE 2.011</t>
  </si>
  <si>
    <t>*****INVERSIÓN</t>
  </si>
  <si>
    <t>1- SUBCUENTA DE REGIMEN SUBSIDIADO</t>
  </si>
  <si>
    <t>TOTAL RECURSOS PROPIOS</t>
  </si>
  <si>
    <t>110100110</t>
  </si>
  <si>
    <t>Recursos Ordinarios 2010</t>
  </si>
  <si>
    <t>2- SUBCUENTA DE PRESTACIÓN DE SERVICIOS A LA POBLACIÓN POBRE NO CUBIERTA CON SUBSIDIOS A LA DEMANDA</t>
  </si>
  <si>
    <t>110200110</t>
  </si>
  <si>
    <t>SGP Prestación a Vinculados Año Anterior</t>
  </si>
  <si>
    <t>110205810</t>
  </si>
  <si>
    <t>110204109</t>
  </si>
  <si>
    <t>110204110</t>
  </si>
  <si>
    <t>110205210</t>
  </si>
  <si>
    <t>110205209</t>
  </si>
  <si>
    <t>160205808</t>
  </si>
  <si>
    <t>160205809</t>
  </si>
  <si>
    <t>110204105</t>
  </si>
  <si>
    <t>110204106</t>
  </si>
  <si>
    <t>110204107</t>
  </si>
  <si>
    <t>110205207</t>
  </si>
  <si>
    <t>110205208</t>
  </si>
  <si>
    <t>3- SUBCUENTA DE SALUD PÚBLICA COLECTIVA</t>
  </si>
  <si>
    <t>110300110</t>
  </si>
  <si>
    <t>Ajuste Recursos Ordinarios 2009</t>
  </si>
  <si>
    <t>160300109</t>
  </si>
  <si>
    <t>Financiación Reservas 09</t>
  </si>
  <si>
    <t>110304509</t>
  </si>
  <si>
    <t>110304510</t>
  </si>
  <si>
    <t>110305110</t>
  </si>
  <si>
    <t>110305410</t>
  </si>
  <si>
    <t>160301906</t>
  </si>
  <si>
    <t>110305409</t>
  </si>
  <si>
    <t>160307608</t>
  </si>
  <si>
    <t>160300807</t>
  </si>
  <si>
    <t>160300808</t>
  </si>
  <si>
    <t>110310107</t>
  </si>
  <si>
    <t>110310807</t>
  </si>
  <si>
    <t>110300401</t>
  </si>
  <si>
    <t>110301906</t>
  </si>
  <si>
    <t>110304502</t>
  </si>
  <si>
    <t>110304503</t>
  </si>
  <si>
    <t>110304504</t>
  </si>
  <si>
    <t>110304505</t>
  </si>
  <si>
    <t>110304506</t>
  </si>
  <si>
    <t>110304507</t>
  </si>
  <si>
    <t>110304508</t>
  </si>
  <si>
    <t>110305105</t>
  </si>
  <si>
    <t>110305106</t>
  </si>
  <si>
    <t>110305107</t>
  </si>
  <si>
    <t>110305108</t>
  </si>
  <si>
    <t>110305109</t>
  </si>
  <si>
    <t>110305405</t>
  </si>
  <si>
    <t>110305407</t>
  </si>
  <si>
    <t>110305408</t>
  </si>
  <si>
    <t>110307606</t>
  </si>
  <si>
    <t>110311209</t>
  </si>
  <si>
    <t>4- SUBCUENTA DE OTROS GASTOS EN SALUD -INVERSIÓN</t>
  </si>
  <si>
    <t>110400110</t>
  </si>
  <si>
    <t>160400109</t>
  </si>
  <si>
    <t>110403607</t>
  </si>
  <si>
    <t>110410508</t>
  </si>
  <si>
    <t>pospre no esta creada</t>
  </si>
  <si>
    <t>5- FUNCIONAMIENTO</t>
  </si>
  <si>
    <t>GASTOS DE PERSONAL</t>
  </si>
  <si>
    <t>GASTOS GENERALES</t>
  </si>
  <si>
    <t>Ingresos por contribuciones para servicios de acueducto - FSRI</t>
  </si>
  <si>
    <t>Ingresos por contribuciones para servicios de alcantarillado - FSRI</t>
  </si>
  <si>
    <t xml:space="preserve">             Calidad Gratuidad de Educación</t>
  </si>
  <si>
    <t xml:space="preserve">Coljuegos – 25% </t>
  </si>
  <si>
    <t xml:space="preserve">Coljuegos – 75% </t>
  </si>
  <si>
    <t>Rendimientos Financieros Zonas Verdes 2014</t>
  </si>
  <si>
    <t>Excedentes Adicionales EPM 2013</t>
  </si>
  <si>
    <t>Excedentes Ordinarios EPM 2013</t>
  </si>
  <si>
    <t>Ley 99/93 de 2014</t>
  </si>
  <si>
    <t>Convenios BID 2014</t>
  </si>
  <si>
    <t>ICBF 2014</t>
  </si>
  <si>
    <t>Rendimientos Financieros Estampilla Procultura</t>
  </si>
  <si>
    <t>Rendimientos Financieros Contr Artes Escénicas</t>
  </si>
  <si>
    <t>Rendimientos Financieros Premio AGFUND</t>
  </si>
  <si>
    <t>Recursos Ordinarios</t>
  </si>
  <si>
    <t>Empresa Nacional Minera Ltda - Minercol</t>
  </si>
  <si>
    <t>Agencia Española de Cooperación Internac - AECI</t>
  </si>
  <si>
    <t>Sgp transformación departamento</t>
  </si>
  <si>
    <t>Etesa departamento</t>
  </si>
  <si>
    <t>Construcción terminales</t>
  </si>
  <si>
    <t>Zonas verdes recre y equipamientos</t>
  </si>
  <si>
    <t>Fondo solidaridad serv  públicos</t>
  </si>
  <si>
    <t>Fondo solidaridad tasa de aseo</t>
  </si>
  <si>
    <t>Donación fundación éxito</t>
  </si>
  <si>
    <t>SGP Calidad Gratuidad Educación</t>
  </si>
  <si>
    <t>Premio Innovation Award</t>
  </si>
  <si>
    <t>184</t>
  </si>
  <si>
    <t>Premio Iberoamericano de Educación y Museo</t>
  </si>
  <si>
    <t>185</t>
  </si>
  <si>
    <t>RF Premio Iberoamericano de Educación y Museo</t>
  </si>
  <si>
    <t>186</t>
  </si>
  <si>
    <t>187</t>
  </si>
  <si>
    <t>188</t>
  </si>
  <si>
    <t>189</t>
  </si>
  <si>
    <t>191</t>
  </si>
  <si>
    <t>Ing. Contribución Serv. Acueducto FSRI</t>
  </si>
  <si>
    <t>192</t>
  </si>
  <si>
    <t>Ing. Contribución Serv. Alcantarillado FSRI</t>
  </si>
  <si>
    <t>Vigencia anterior circulación y tránsito</t>
  </si>
  <si>
    <t>Vigencia anterior predial</t>
  </si>
  <si>
    <t>Vigencia anterior industria y comercio</t>
  </si>
  <si>
    <t>1370201          EMPRESAS INDUSTRIALES Y COMERCIALES DEL ESTADO - EPM (ORDINARIOS)</t>
  </si>
  <si>
    <t>CALVIS</t>
  </si>
  <si>
    <t>DMVELEZE</t>
  </si>
  <si>
    <t>FIDARRAGA</t>
  </si>
  <si>
    <t>FACASTAÑO</t>
  </si>
  <si>
    <t>DRENDON</t>
  </si>
  <si>
    <t>Subcuenta Régimen Subsidiado - Recursos del Balance</t>
  </si>
  <si>
    <t>ETESA 2014</t>
  </si>
  <si>
    <t>Departamento Régimen Subsidiado 2014</t>
  </si>
  <si>
    <t>SGP Rendimientos Financieros 2014</t>
  </si>
  <si>
    <t>Emergencias y Desastres Predial 2014</t>
  </si>
  <si>
    <t>Emergencias y Desastres ICA 2014</t>
  </si>
  <si>
    <t>Contribución Especial Seguridad 2013</t>
  </si>
  <si>
    <t>Contribución Especial Seguridad 2014</t>
  </si>
  <si>
    <t>Excedentes Adicionales EPM 2014</t>
  </si>
  <si>
    <t>Excedentes Ordinarios EPM 2012</t>
  </si>
  <si>
    <t>Excedentes Ordinarios EPM 2014</t>
  </si>
  <si>
    <t>Rendimientos Financieros AECI 2014</t>
  </si>
  <si>
    <t>Calidad de la Educación 2014</t>
  </si>
  <si>
    <t>Recuperación Cartera Predial</t>
  </si>
  <si>
    <t>150202</t>
  </si>
  <si>
    <t>15020202</t>
  </si>
  <si>
    <t>150301</t>
  </si>
  <si>
    <t>15030101</t>
  </si>
  <si>
    <t>150302</t>
  </si>
  <si>
    <t>15030202</t>
  </si>
  <si>
    <t>Empresas industriales y comerciales del estado - EPM  (Ordinarios)</t>
  </si>
  <si>
    <r>
      <t>1</t>
    </r>
    <r>
      <rPr>
        <sz val="9"/>
        <rFont val="Arial"/>
        <family val="2"/>
      </rPr>
      <t xml:space="preserve">  Corresponde al promedio histórico de todos los datos que se tengan del ingreso respectivo</t>
    </r>
  </si>
  <si>
    <r>
      <t>2</t>
    </r>
    <r>
      <rPr>
        <sz val="9"/>
        <rFont val="Arial"/>
        <family val="2"/>
      </rPr>
      <t xml:space="preserve">  Corresponde al Coeficiente de Variación de todos los datos que se tienen del respectivo ingreso</t>
    </r>
  </si>
  <si>
    <r>
      <t>3</t>
    </r>
    <r>
      <rPr>
        <sz val="9"/>
        <rFont val="Arial"/>
        <family val="2"/>
      </rPr>
      <t xml:space="preserve">  Corresponde a la proyección resultante de aplicar esta técnica.  Su valor es igual al valor ejecutado al momento del informe + promedio histórico multiplicado por el número de meses que faltan  para llegar a 31 de diciembre del año respectivo</t>
    </r>
  </si>
  <si>
    <r>
      <t>4</t>
    </r>
    <r>
      <rPr>
        <sz val="9"/>
        <rFont val="Arial"/>
        <family val="2"/>
      </rPr>
      <t xml:space="preserve">  Corresponde al promedio histórico de todos los datos que se tengan del año en curso</t>
    </r>
  </si>
  <si>
    <r>
      <t>5</t>
    </r>
    <r>
      <rPr>
        <sz val="9"/>
        <rFont val="Arial"/>
        <family val="2"/>
      </rPr>
      <t xml:space="preserve">  Corresponde al Coeficiente de Variación de todos los datos que se tienen del respectivo ingreso en el año en curso</t>
    </r>
  </si>
  <si>
    <r>
      <t>6</t>
    </r>
    <r>
      <rPr>
        <sz val="9"/>
        <rFont val="Arial"/>
        <family val="2"/>
      </rPr>
      <t xml:space="preserve">  Corresponde a la proyección resultante de aplicar esta técnica.  Su valor es igual al valor ejecutado al momento del informe + promedio del año en curso multiplicado por el número de meses que faltan  para llegar a 31 de diciembre del año respectivo</t>
    </r>
  </si>
  <si>
    <r>
      <t xml:space="preserve">7  </t>
    </r>
    <r>
      <rPr>
        <sz val="9"/>
        <rFont val="Arial"/>
        <family val="2"/>
      </rPr>
      <t>Corresponde al porcentaje de participación promedio del mes del ingreso que se va a asentar en la base de datos</t>
    </r>
  </si>
  <si>
    <r>
      <t xml:space="preserve">8  </t>
    </r>
    <r>
      <rPr>
        <sz val="9"/>
        <rFont val="Arial"/>
        <family val="2"/>
      </rPr>
      <t>Corresponde al coeficiente de variación de los porcentaje de participación promedio del mes del ingreso que se va a asentar en la base de datos.</t>
    </r>
  </si>
  <si>
    <r>
      <t>9</t>
    </r>
    <r>
      <rPr>
        <sz val="9"/>
        <rFont val="Arial"/>
        <family val="2"/>
      </rPr>
      <t xml:space="preserve">  Corresponde a la proyección resultante de aplicar esta técnica, consistente en una regla de tres, que establece que si al mes X el recaudo representa determinado % el 100%  cuanto será.</t>
    </r>
  </si>
  <si>
    <r>
      <t>10</t>
    </r>
    <r>
      <rPr>
        <sz val="9"/>
        <rFont val="Arial"/>
        <family val="2"/>
      </rPr>
      <t xml:space="preserve">  Corresponde a la proyección utilizando el método de tendencia con todos los datos de ingreso que se poseen.</t>
    </r>
  </si>
  <si>
    <r>
      <t>11</t>
    </r>
    <r>
      <rPr>
        <sz val="9"/>
        <rFont val="Arial"/>
        <family val="2"/>
      </rPr>
      <t xml:space="preserve">  Corresponde a la proyección utilizando el método de tendencia con los datos del mismo mes, que se posean.</t>
    </r>
  </si>
  <si>
    <t>193</t>
  </si>
  <si>
    <t>RF Fondo Medellin Ciudad para la Vida - Estapub</t>
  </si>
  <si>
    <t>Fosyga 2014</t>
  </si>
  <si>
    <t>SGP Aportes Patronales Salud 2013</t>
  </si>
  <si>
    <t>FONDO MATDR</t>
  </si>
  <si>
    <t>Rendimientos Fin Fundación EPM 2014</t>
  </si>
  <si>
    <t>Convenio UNE EPM Telecomunicaciones 2013</t>
  </si>
  <si>
    <t>Convenio UNE EPM Telecomunicaciones 2014</t>
  </si>
  <si>
    <t>Comparendo Ambiental 2013</t>
  </si>
  <si>
    <t>Comparendo Ambiental 2014</t>
  </si>
  <si>
    <t>Estampilla Procultura 2014</t>
  </si>
  <si>
    <t>Aprovechamiento Espacio Público 2014</t>
  </si>
  <si>
    <t>Rendimientos Fin Propósito Gral 2011</t>
  </si>
  <si>
    <t>Rendimientos Fin Propósito Gral 2014</t>
  </si>
  <si>
    <t>SGP Proposito General Cultura 2014</t>
  </si>
  <si>
    <t>SGP Alimentación Escolar 2014</t>
  </si>
  <si>
    <t>EJECUCIÓN</t>
  </si>
  <si>
    <t>EMPRESAS INDUSTRIALES Y COMERCIALES DEL ESTADO EEVV</t>
  </si>
  <si>
    <t>1370207          EMPRESAS INDUSTRIALES Y COMERCIALES DEL ESTADO EEVV</t>
  </si>
  <si>
    <t>Impuesto Predial D.E 2014</t>
  </si>
  <si>
    <t>Calidad de la educación -   matricula oficial</t>
  </si>
  <si>
    <t xml:space="preserve">Calidad de la educación - gratuidad </t>
  </si>
  <si>
    <t>PRESUPUESTO PROYECTADO 2015</t>
  </si>
  <si>
    <t>INTERESES DE MORA DELINEACIÓN URBANA</t>
  </si>
  <si>
    <t>1120314          INTERESES DE MORA DELINEACIÓN URBANA</t>
  </si>
  <si>
    <t>JUEGOS DE SUERTE Y AZAR PROMOCIONALES</t>
  </si>
  <si>
    <t>1110214          JUEGOS DE SUERTE Y AZAR PROMOCIONALES</t>
  </si>
  <si>
    <t>Venta al sector público de Inversiones en Empresas</t>
  </si>
  <si>
    <t>VENTA AL SECTOR PÚBLICO DE INVERSIONES EN EMPRESAS</t>
  </si>
  <si>
    <t>1350105          VENTA AL SECTOR PÚBLICO DE INVERSIONES EN EMPRESAS</t>
  </si>
  <si>
    <t>OTROS INGRESOS EXTRAORDINARIOS OCASIONALES</t>
  </si>
  <si>
    <t>INGRESOS OCASIONALES EMPRESAS</t>
  </si>
  <si>
    <t>OTROS INGRESOS OCASIONALES</t>
  </si>
  <si>
    <t>1370308          OTROS INGRESOS EXTRAORDINARIOS OCASIONALES</t>
  </si>
  <si>
    <t>137030801        INGRESOS OCASIONALES EMPRESAS</t>
  </si>
  <si>
    <t>137030899        OTROS INGRESOS OCASIONALES</t>
  </si>
  <si>
    <t>INGRESOS CORRIENTES DE LIBRE DESTINACIÓN</t>
  </si>
  <si>
    <t>Recuperación Cartera Vigencia Anterior Circulación y Tránsito</t>
  </si>
  <si>
    <t>Recuperación Cartera Vigencia Anterior Predial</t>
  </si>
  <si>
    <t>Recuperación Cartera Vigencia Anterior Industria y Comercio</t>
  </si>
  <si>
    <t>Intereses de mora Contravenciones al código Nacional de Tránsito</t>
  </si>
  <si>
    <t>Intereses de mora delineación urbana</t>
  </si>
  <si>
    <t>PRESUPUESTO
 ICLD</t>
  </si>
  <si>
    <t>EJECUCIÓN  ICLD</t>
  </si>
  <si>
    <t>194</t>
  </si>
  <si>
    <t>Zonas verdes recre y equipamientos Acuerdo 48/14 POT</t>
  </si>
  <si>
    <t xml:space="preserve">Agencia para la gestión del paisaje, el patrimonio y las alianzas público privadas - APP </t>
  </si>
  <si>
    <t>E.S.P. Empresas Públicas de Oriente Antioqueño S.A. (EPO)</t>
  </si>
  <si>
    <t>Transferencias Museo Casa de la Memoria</t>
  </si>
  <si>
    <t>Transferencias Corporación Hospital Infantil</t>
  </si>
  <si>
    <t>Transferencia Colombia Móvil Tigo</t>
  </si>
  <si>
    <t>Transferencia EPM Oriente Antioqueño</t>
  </si>
  <si>
    <t>Transferencia Colombia Movil TIGO</t>
  </si>
  <si>
    <t>Departamento Régimen Subsidiado 2010</t>
  </si>
  <si>
    <t>17               FONSET</t>
  </si>
  <si>
    <t>18               FONDO MATDR</t>
  </si>
  <si>
    <t>Suelo para zonas verdes, recreación y equipamentos Acuerdo 48/14 POT</t>
  </si>
  <si>
    <t>Construcción de equipamentos Acuerdo 48/14 POT</t>
  </si>
  <si>
    <t xml:space="preserve"> Aprovechamiento económico del espacio público Acuerdo 48/14 POT</t>
  </si>
  <si>
    <t>SGP Educación 2014</t>
  </si>
  <si>
    <t>SGP Educación 2015</t>
  </si>
  <si>
    <t>Rendimientos financieros Zonas verdes Acuerdo 48/14 POT</t>
  </si>
  <si>
    <t xml:space="preserve"> Rendimientos financieros construcción de equipamentos Acuerdo 48/14 POT</t>
  </si>
  <si>
    <t xml:space="preserve"> Rendimientos financieros Aprovechamiento económico del espacio público Acuerdo 48/14 POT</t>
  </si>
  <si>
    <t>Emergencias y Desastres Predial 2015</t>
  </si>
  <si>
    <t>Emergencias y Desastres ICA 2015</t>
  </si>
  <si>
    <t>Rendimientos Financieros Vigencia</t>
  </si>
  <si>
    <t>Contribución Especial Seguridad 2015</t>
  </si>
  <si>
    <t>FONDO FSRI</t>
  </si>
  <si>
    <t>Aportes Metro 2015</t>
  </si>
  <si>
    <t>EE.PP.MM 2015</t>
  </si>
  <si>
    <t>SGP Propósito Gral Otros Sectores 2015</t>
  </si>
  <si>
    <t>SGP Crecimiento de la Economía 2015</t>
  </si>
  <si>
    <t>Impuesto Predial D.E 2015</t>
  </si>
  <si>
    <t>Excedentes Adicionales EPM 2015</t>
  </si>
  <si>
    <t>Excedentes Ordinarios EPM 2015</t>
  </si>
  <si>
    <t>SGP Alimentación Escolar 2015</t>
  </si>
  <si>
    <t>ICBF 2015</t>
  </si>
  <si>
    <t>Calidad de la Educación 2015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</si>
  <si>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</si>
  <si>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</si>
  <si>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</si>
  <si>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</si>
  <si>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</si>
  <si>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</si>
  <si>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</si>
  <si>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</si>
  <si>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</si>
  <si>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Construcción EQUIPAMIENTOS - Acuerdo 48 de 2014.</t>
  </si>
  <si>
    <t>Aprovechamiento Económico del Espacio Público - Acuerdo 48 de 2014.</t>
  </si>
  <si>
    <t>RF Suelo Zonas Verdes - Acuerdo 48 de 2014.</t>
  </si>
  <si>
    <t>RF Construcción Equipamentos - Acuerdo 48 de 2014.</t>
  </si>
  <si>
    <t>Servicios de Bomberos</t>
  </si>
  <si>
    <t>Participación Estampilla Adulto Mayor – Gobernación de Antioquia</t>
  </si>
  <si>
    <t>Agencia Nacional de Seguridad Vial</t>
  </si>
  <si>
    <t>Empresas industriales y comerciales del Estado EEVV</t>
  </si>
  <si>
    <t xml:space="preserve"> Empresas industriales y comerciales del estado-EPM (ordinarios)</t>
  </si>
  <si>
    <t xml:space="preserve"> Rendimientos financieros Fondo MCV</t>
  </si>
  <si>
    <t xml:space="preserve"> Rendimientos financieros FSRI</t>
  </si>
  <si>
    <t xml:space="preserve"> Rendimientos financieros Contribución especial Contratos OP</t>
  </si>
  <si>
    <t>Venta de inversiones a Establecimientos Públicos</t>
  </si>
  <si>
    <t>Venta de inversiones a Empresas Públicas</t>
  </si>
  <si>
    <t>Sgp Prestación de servicios  de salud en lo no cubierto con subsidios a la demanda - Rendimientos financieros de la vigencia-</t>
  </si>
  <si>
    <t>Sgp Aportes patronales salud - Once doceavas vigencia actual</t>
  </si>
  <si>
    <t>Sgp Aportes patronales salud - última doceava vigencia anterior</t>
  </si>
  <si>
    <t>Sgp Prestación de servicios de salud en lo no cubierto con subsidios a la demanda - Once doceavas vigencia actual</t>
  </si>
  <si>
    <t>Sgp Prestación de servicios de salud en lo no cubierto con subsidios a la demanda -  última doceava vigencia anterior</t>
  </si>
  <si>
    <t>Sgp Régimen Subsidiado once doceavas ampliación</t>
  </si>
  <si>
    <t>Sgp Régimen Subsidiado once doceavas continuidad</t>
  </si>
  <si>
    <t>Sgp Régimen Subsidiado última doceava  ampliación</t>
  </si>
  <si>
    <t>Sgp Régimen Subsidiado última doceava continuidad</t>
  </si>
  <si>
    <t>Transferencia AGENCIA PARA LA GESTIÓN DEL PAISAJE, EL PATRIMONIO Y LAS ALIANZAS PÚBLICO PRIVADAS</t>
  </si>
  <si>
    <t xml:space="preserve"> Sgp Alimentación Escolar</t>
  </si>
  <si>
    <t xml:space="preserve">Sgp Agua potable y saneamiento básico </t>
  </si>
  <si>
    <t xml:space="preserve">   Revisión Nacional tecnicomecánica servicio público de pasajeros     </t>
  </si>
  <si>
    <t xml:space="preserve">   Derechos de chequeo a domicilio</t>
  </si>
  <si>
    <t xml:space="preserve">   Derechos de chequeo técnico</t>
  </si>
  <si>
    <t>Fondo protección cartera Banco de los pobres</t>
  </si>
  <si>
    <t>Intereses por créditos banco de los pobres</t>
  </si>
  <si>
    <t xml:space="preserve">  Amortización al capital</t>
  </si>
  <si>
    <t>Cuotas préstamos hipotecarios Contraloría</t>
  </si>
  <si>
    <t>Subcuenta Salud Pública colectiva - Rendimientos financieros de vigencia-</t>
  </si>
  <si>
    <t>Analista</t>
  </si>
  <si>
    <t>Sobretasa a la Gasolina</t>
  </si>
  <si>
    <t>Ministerio Educación PAE</t>
  </si>
  <si>
    <t>Fosyga 2015</t>
  </si>
  <si>
    <t>Departamento Régimen Subsidiado 2015</t>
  </si>
  <si>
    <t>Coljuegos 25% 2015</t>
  </si>
  <si>
    <t>Coljuegos 75% 2015</t>
  </si>
  <si>
    <t>Crédito Externo Asoc Francesa 2013</t>
  </si>
  <si>
    <t>Convenio UNE EPM Telecomunicaciones 2015</t>
  </si>
  <si>
    <t>Amortización al Capital 2014</t>
  </si>
  <si>
    <t>Amortización al Capital 2015</t>
  </si>
  <si>
    <t>SGR-Fondo de Compensación Regional 2012</t>
  </si>
  <si>
    <t>SGR-Fondo de Compensación Regional 2013</t>
  </si>
  <si>
    <t>SGR-Fondo de Compensación Regional 2014</t>
  </si>
  <si>
    <t>Estratificación económica 2014</t>
  </si>
  <si>
    <t>Estratificación económica 2015</t>
  </si>
  <si>
    <t>Servicio de Bomberos 2015</t>
  </si>
  <si>
    <t>Contribución Artes Escenicas 2015</t>
  </si>
  <si>
    <t>204</t>
  </si>
  <si>
    <t>205</t>
  </si>
  <si>
    <t>206</t>
  </si>
  <si>
    <t>207</t>
  </si>
  <si>
    <t>Minist. Educación - Prog. Aliment. Escolar</t>
  </si>
  <si>
    <t>SGP Prest. Serv. Prog. Aliment. Escolar</t>
  </si>
  <si>
    <t>SUELO PARA ZONAS VERDES, RECREACIÓN Y EQUIPAMENTOS ACUERDO 48/14 POT</t>
  </si>
  <si>
    <t>CONSTRUCCIÓN DE EQUIPAMENTOS ACUERDO 48/14 POT</t>
  </si>
  <si>
    <t>APROVECHAMIENTO ECONÓMICO DEL ESPACIO PÚBLICO ACUERDO 48/14 POT</t>
  </si>
  <si>
    <t>112161301        SUELO PARA ZONAS VERDES, RECREACIÓN Y EQUIPAMENTOS ACUERDO 48/14 POT</t>
  </si>
  <si>
    <t>112161302        CONSTRUCCIÓN DE EQUIPAMENTOS ACUERDO 48/14 POT</t>
  </si>
  <si>
    <t>112161303        APROVECHAMIENTO ECONÓMICO DEL ESPACIO PÚBLICO ACUERDO 48/14 POT</t>
  </si>
  <si>
    <t>SGP Rendimientos Financieros 2015</t>
  </si>
  <si>
    <t>Rendimientos Financieros Zonas Verdes 2015</t>
  </si>
  <si>
    <t>TOTAL
2012-2015</t>
  </si>
  <si>
    <t>2018py</t>
  </si>
  <si>
    <t>2019py</t>
  </si>
  <si>
    <r>
      <rPr>
        <b/>
        <sz val="10"/>
        <rFont val="Calibri"/>
        <family val="2"/>
        <scheme val="minor"/>
      </rPr>
      <t xml:space="preserve">FUENTE: </t>
    </r>
    <r>
      <rPr>
        <sz val="10"/>
        <rFont val="Calibri"/>
        <family val="2"/>
        <scheme val="minor"/>
      </rPr>
      <t>Proyecto de Plan de Desarrollo 2016-2019 y Ejecución Presupuestal de Ingresos</t>
    </r>
  </si>
  <si>
    <t>real</t>
  </si>
  <si>
    <t>pd</t>
  </si>
  <si>
    <t>RF.Sistema Gral Regalías</t>
  </si>
  <si>
    <t>ADVANEGAS</t>
  </si>
  <si>
    <t>Estampilla Adulto Mayor 2015</t>
  </si>
  <si>
    <t>Rendimientos fin Min Educación PAE</t>
  </si>
  <si>
    <t>DEGÜELLO DE GANADO MENOR</t>
  </si>
  <si>
    <t>DEGÜELLO DE GANADO MENOR (Dest. FMATDR Acuerdo 65 de 2013)</t>
  </si>
  <si>
    <t>111020401        DEGÜELLO DE GANADO MENOR</t>
  </si>
  <si>
    <t>111020402        DEGÜELLO DE GANADO MENOR (Dest. FMATDR Acuerdo 65 de 2013)</t>
  </si>
  <si>
    <t>112150605        SERVICIOS DE BOMBEROS</t>
  </si>
  <si>
    <t>INGRESOS POR CONTRIBUCIONES PARA SERVICIOS DE ACUEDUCTO - FSRI</t>
  </si>
  <si>
    <t>INGRESOS POR CONTRIBUCIONES PARA SERVICIOS DE ALCANTARILLADO - FSRI</t>
  </si>
  <si>
    <t>1121611          INGRESOS POR CONTRIBUCIONES PARA SERVICIOS DE ACUEDUCTO - FSRI</t>
  </si>
  <si>
    <t>1121612          INGRESOS POR CONTRIBUCIONES PARA SERVICIOS DE ALCANTARILLADO - FSRI</t>
  </si>
  <si>
    <t>11217010127      SGP ALIMENTACIÓN ESCOLAR</t>
  </si>
  <si>
    <t>TRANSFERENCIA EPM ORIENTE ANTIOQUEÑO</t>
  </si>
  <si>
    <t>TRANSFERENCIAS MUSEO CASA DE LA MEMORIA</t>
  </si>
  <si>
    <t>TRANSFERENCIAS CORPORACIÓN HOSPITAL INFANTIL</t>
  </si>
  <si>
    <t>TRANSFERENCIA COLOMBIA MOVIL TIGO</t>
  </si>
  <si>
    <t>112170357        TRANSFERENCIA EPM ORIENTE ANTIOQUEÑO</t>
  </si>
  <si>
    <t>112170358        TRANSFERENCIAS MUSEO CASA DE LA MEMORIA</t>
  </si>
  <si>
    <t>112170360        TRANSFERENCIA COLOMBIA MOVIL TIGO</t>
  </si>
  <si>
    <t>112170359        TRANSFERENCIAS CORPORACIÓN HOSPITAL INFANTIL</t>
  </si>
  <si>
    <t>FOSYGA</t>
  </si>
  <si>
    <t>FOSYGA PPNA</t>
  </si>
  <si>
    <t>FOSYGA IVC</t>
  </si>
  <si>
    <t xml:space="preserve">1501010101       FOSYGA </t>
  </si>
  <si>
    <t>1501010102       FOSYGA PPNA</t>
  </si>
  <si>
    <t>1501010103       FOSYGA IVC</t>
  </si>
  <si>
    <t>COLJUEGOS</t>
  </si>
  <si>
    <t xml:space="preserve">COLJUEGOS – 25% </t>
  </si>
  <si>
    <t xml:space="preserve">COLJUEGOS – 75% </t>
  </si>
  <si>
    <t>15010105         COLJUEGOS</t>
  </si>
  <si>
    <t>1501010501       COLJUEGOS - 25%</t>
  </si>
  <si>
    <t>1501010502       COLJUEGOS - 75%</t>
  </si>
  <si>
    <t>1503010102       SGP SALUD PÚBLICA COLECTIVA - ONCE DOCEAVAS VIGENCIA ACTUAL</t>
  </si>
  <si>
    <t>SGP SALUD PÚBLICA COLECTIVA - ONCE DOCEAVAS VIGENCIA ACTUAL</t>
  </si>
  <si>
    <t>RF PRÓP.GRAL - DEPORTE</t>
  </si>
  <si>
    <t>RF CONT. ESP CONTR OP</t>
  </si>
  <si>
    <t>RF PRÓP.GRAL - CULTURA</t>
  </si>
  <si>
    <t>137010133        RF PRÓP.GRAL - DEPORTE</t>
  </si>
  <si>
    <t>137010134        RF PRÓP.GRAL - CULTURA</t>
  </si>
  <si>
    <t>137010135        RF CONT. ESP CONTR OP</t>
  </si>
  <si>
    <t>RENDIMIENTOS FINANCIEROS FONDO MCV</t>
  </si>
  <si>
    <t>137010142        RF FSRI</t>
  </si>
  <si>
    <t>137010150        RENDIMIENTOS FINANCIEROS FONDO MCV</t>
  </si>
  <si>
    <t>RENDIMIENTOS FINANCIEROS ZONAS VERDES ACUERDO 48/14 POT</t>
  </si>
  <si>
    <t xml:space="preserve"> RENDIMIENTOS FINANCIEROS APROVECHAMIENTO ECONÓMICO DEL ESPACIO PÚBLICO ACUERDO 48/14 POT</t>
  </si>
  <si>
    <t>137010154        RENDIMIENTOS FINANCIEROS ZONAS VERDES ACUERDO 48/14 POT</t>
  </si>
  <si>
    <t>DIVIDENDOS Y PARTICIPACIONES</t>
  </si>
  <si>
    <t>1370102          DIVIDENDOS Y PARTICIPACIONES</t>
  </si>
  <si>
    <t>SGP Crecimiento de la Economía</t>
  </si>
  <si>
    <t>SGP Prestación del servicio 
- Programa de alimentación escolar -PAE</t>
  </si>
  <si>
    <t>208</t>
  </si>
  <si>
    <t>209</t>
  </si>
  <si>
    <t>Tr. Sec. Elec-Emp Energia</t>
  </si>
  <si>
    <t>RF SGP Crec. Economia</t>
  </si>
  <si>
    <t>RF Min Educación-PAE</t>
  </si>
  <si>
    <t>RF Sistema General Regalías</t>
  </si>
  <si>
    <t>RF Estratificación Económica</t>
  </si>
  <si>
    <t>RF Min Interior-Fonsecon</t>
  </si>
  <si>
    <t>RF Fondo Emergencias y desastres</t>
  </si>
  <si>
    <t>RF Sgp salud oferta</t>
  </si>
  <si>
    <t>RF Sgp régimen subsidiado</t>
  </si>
  <si>
    <t>RF Sgp salud publica</t>
  </si>
  <si>
    <t>RF Fosyga</t>
  </si>
  <si>
    <t>RF Etesa</t>
  </si>
  <si>
    <t>RF Sgp educación</t>
  </si>
  <si>
    <t>RF Ministerio de salud</t>
  </si>
  <si>
    <t>RF Convenio corantioquia</t>
  </si>
  <si>
    <t>RF Convenio red de solidaridad</t>
  </si>
  <si>
    <t>RF Convenio bienestar familiar</t>
  </si>
  <si>
    <t>RF Convenio Área Metropolitana</t>
  </si>
  <si>
    <t>RF Trans. Fondo Nacional de Regalías</t>
  </si>
  <si>
    <t>RF Trans. Rentas cedidas Dpto de Ant.</t>
  </si>
  <si>
    <t>RF Contraloría</t>
  </si>
  <si>
    <t>RF ICN</t>
  </si>
  <si>
    <t>RF Situado fiscal</t>
  </si>
  <si>
    <t>RF Alimentación escolar</t>
  </si>
  <si>
    <t>RF Propósito general</t>
  </si>
  <si>
    <t>RF Minercol</t>
  </si>
  <si>
    <t>RF Aeci</t>
  </si>
  <si>
    <t>RF Regalías directas</t>
  </si>
  <si>
    <t>RF Ministerio de cultura</t>
  </si>
  <si>
    <t>RF Biskaia – Bilbao - Hegoa</t>
  </si>
  <si>
    <t>RF Comunidad europea</t>
  </si>
  <si>
    <t>RF Fondo Epm</t>
  </si>
  <si>
    <t>RF Sgp agua potable y saneamiento</t>
  </si>
  <si>
    <t>RF Estampilla del adulto mayor</t>
  </si>
  <si>
    <t>RF Universidad de Valencia</t>
  </si>
  <si>
    <t>RF Propósito general deporte y recreación</t>
  </si>
  <si>
    <t>RF Propósito general cultura</t>
  </si>
  <si>
    <t>RF Contribución especial contrato de obra publica</t>
  </si>
  <si>
    <t>RF Suelos y zonas verdes</t>
  </si>
  <si>
    <t>RF Construcción de equipamentos</t>
  </si>
  <si>
    <t>RF Fondo Catalán</t>
  </si>
  <si>
    <t>RF Construcción de terminales</t>
  </si>
  <si>
    <t>RF Crédito AFD - Francia</t>
  </si>
  <si>
    <t>RF Provivienda (ONG España)</t>
  </si>
  <si>
    <t>RF Aprov. Económico del Espacio Público</t>
  </si>
  <si>
    <t>RF Contribución artes escenicas</t>
  </si>
  <si>
    <t>RF Emergencias y Desastres</t>
  </si>
  <si>
    <t>RF Aprov Económico del Espacio Público - Acuerdo 48 de 2014.</t>
  </si>
  <si>
    <t>SGP Prestación de Servicios de Salud   (Salud - Oferta)</t>
  </si>
  <si>
    <t>Contratos Cedidos EVM (Arrendamientos Plaza de Flores -La América -Campo Valdes y Minorista)</t>
  </si>
  <si>
    <t>Otras entidades gubernamentales Ley 99/93 (Sector eléctrico - Empresas Generadoras de Energía)</t>
  </si>
  <si>
    <t>Rendimientos Financieros Estratificación Económica</t>
  </si>
  <si>
    <t>Rendimientos Financieros Propósito General otros sectores</t>
  </si>
  <si>
    <t>210</t>
  </si>
  <si>
    <t>211</t>
  </si>
  <si>
    <t>212</t>
  </si>
  <si>
    <t>213</t>
  </si>
  <si>
    <t>214</t>
  </si>
  <si>
    <t>215</t>
  </si>
  <si>
    <t>Degüello de ganado Mayor (Destinación FMATDR Acuerdo 65 de 2013)</t>
  </si>
  <si>
    <t>Venta de Derechos adicionales de Construcción y Desarrollo</t>
  </si>
  <si>
    <t>Minis Educacion ISCE</t>
  </si>
  <si>
    <t>EPM - Venta Acciones ISAGEN</t>
  </si>
  <si>
    <t>171</t>
  </si>
  <si>
    <t>RF Ayutamiento Barcelona</t>
  </si>
  <si>
    <t>Aguas Regionales EPM S.A</t>
  </si>
  <si>
    <t>Obligaciones Urban Transitorias Acuerdo 48/2014 POT - Zonas Verdes</t>
  </si>
  <si>
    <t>Obligaciones Urban Transitorias Acuerdo 48/2014 POT - Construcción de Equipamientos</t>
  </si>
  <si>
    <t xml:space="preserve">Módulos avenida oriental </t>
  </si>
  <si>
    <t xml:space="preserve">Casetas metro </t>
  </si>
  <si>
    <t xml:space="preserve">Casetas - ocupación de vías </t>
  </si>
  <si>
    <t xml:space="preserve">Concesión amoblamiento urbano </t>
  </si>
  <si>
    <t xml:space="preserve">Por Publicidad exterior visual </t>
  </si>
  <si>
    <t xml:space="preserve">Por Ocupación (andenes, plazoletas y otros) </t>
  </si>
  <si>
    <t>Financiación Reservas Exc Ord EPM 2016</t>
  </si>
  <si>
    <t>Ley 99/93 de 2016</t>
  </si>
  <si>
    <t>Rendimientos Financieros Min Educación PAE</t>
  </si>
  <si>
    <t xml:space="preserve">       Contribución artes escénicas</t>
  </si>
  <si>
    <t xml:space="preserve">        Ministerio Educación PAE</t>
  </si>
  <si>
    <t>YALARCA</t>
  </si>
  <si>
    <t>1121615          ARRENDAMIENTOS DEL ESPACIO PÚBLICO</t>
  </si>
  <si>
    <t>112161501        MÓDULOS AVENIDA ORIENTAL</t>
  </si>
  <si>
    <t>112161502        CASETAS METRO</t>
  </si>
  <si>
    <t>112161503        CASETAS OCUPACIÓN DE VÍAS</t>
  </si>
  <si>
    <t>112161504        CONCESIÓN AMOBLAMIENTO URBANO</t>
  </si>
  <si>
    <t>SGP Crecimiento a la Economía 2015</t>
  </si>
  <si>
    <t>Emergencias y Desastres Predial 2016</t>
  </si>
  <si>
    <t>Contribución Especial Seguridad 2016</t>
  </si>
  <si>
    <t>Estampilla Adulto Mayor 2016</t>
  </si>
  <si>
    <t>Excedentes Adicionales EPM 2016</t>
  </si>
  <si>
    <t>SGP Educación 2016</t>
  </si>
  <si>
    <t>Regalías Directas 2016</t>
  </si>
  <si>
    <t>Calidad de la Educación 2016</t>
  </si>
  <si>
    <t>RF.Prem Reina Sofía</t>
  </si>
  <si>
    <t>INGRESOS CORRIENTES DE LIBRE DESTINACION</t>
  </si>
  <si>
    <t>Contratos Cedidos EVM (Arrendamientos Plaza de Flores -La América -Campo Valdes y Minorista) XX</t>
  </si>
  <si>
    <t>% INGRESOS CORRIENTES L. D.</t>
  </si>
  <si>
    <t>% INGRESOS CORRIENTES D. E.</t>
  </si>
  <si>
    <t>LOS DATOS CONTENIDOS EN EL PRESENTE INFORME DEBEN SOMETIDOS A REVISION POR PARTE DEL EQUIPO DEL MFMP</t>
  </si>
  <si>
    <t>Premio Lee Kuan Yew (Nobel de Ciudades)</t>
  </si>
  <si>
    <t>Fosyga 2016</t>
  </si>
  <si>
    <t>Coljuegos 25% 2016</t>
  </si>
  <si>
    <t>Coljuegos 75% 2016</t>
  </si>
  <si>
    <t>Area Metropolitana 2015 AMVA-FONGRED</t>
  </si>
  <si>
    <t>EE.PP.MM 2007</t>
  </si>
  <si>
    <t>EE.PP.MM 2008</t>
  </si>
  <si>
    <t>EE.PP.MM 2009</t>
  </si>
  <si>
    <t>Impuesto Predial D.E 2016</t>
  </si>
  <si>
    <t>Contribución Artes Escenicas 2016</t>
  </si>
  <si>
    <t>Ministerio del Interior-Fonsecon 2011</t>
  </si>
  <si>
    <t>Comparendo Ambiental 2015</t>
  </si>
  <si>
    <t>Comparendo Ambiental 2016</t>
  </si>
  <si>
    <t>Rend Fin Estampilla Adulto Mayor 2016</t>
  </si>
  <si>
    <t>Estampilla Procultura 2016</t>
  </si>
  <si>
    <t>Rend Fin Ministerio del Interior-Fonsecon 2012</t>
  </si>
  <si>
    <t>Rend Fin Ministerio del Interior-Fonsecon 2013</t>
  </si>
  <si>
    <t>Servicio de Bomberos 2016</t>
  </si>
  <si>
    <t>Ley 99/93 de 2015</t>
  </si>
  <si>
    <t>Agencia Nacional de Seguridad Vial 2016</t>
  </si>
  <si>
    <t>SGP Alimentación Escolar 2016</t>
  </si>
  <si>
    <t>ICBF 2016</t>
  </si>
  <si>
    <t>Convenios BID 2016</t>
  </si>
  <si>
    <t xml:space="preserve">       Otras transferencias de la nación</t>
  </si>
  <si>
    <t>11217010125T</t>
  </si>
  <si>
    <t>11217010125T     OTRAS TRANSFERENCIAS DE LA NACIÓN</t>
  </si>
  <si>
    <t>11217010125      Contribución artes escénicas</t>
  </si>
  <si>
    <t>11217010129      Ministerio Educación PAE</t>
  </si>
  <si>
    <t>DTORRES</t>
  </si>
  <si>
    <t>DMVELEZ</t>
  </si>
  <si>
    <t>912</t>
  </si>
  <si>
    <t>172</t>
  </si>
  <si>
    <t>173</t>
  </si>
  <si>
    <t>174</t>
  </si>
  <si>
    <t>175</t>
  </si>
  <si>
    <t>177</t>
  </si>
  <si>
    <t>178</t>
  </si>
  <si>
    <t>Rendimientos Financieros Comparendo Ambiental</t>
  </si>
  <si>
    <t>216</t>
  </si>
  <si>
    <t>217</t>
  </si>
  <si>
    <t>218</t>
  </si>
  <si>
    <t>219</t>
  </si>
  <si>
    <t>220</t>
  </si>
  <si>
    <t>Multas Generales y Especiales Código Nacional de Policia.</t>
  </si>
  <si>
    <t>Participación en Plusvalia</t>
  </si>
  <si>
    <t>Intervenciones en elementos constitutivos del espacio público</t>
  </si>
  <si>
    <t>FONPET- Sector Salud</t>
  </si>
  <si>
    <t>943</t>
  </si>
  <si>
    <t>984</t>
  </si>
  <si>
    <t>SGP Proposito General u.d</t>
  </si>
  <si>
    <t>SGP Proposito Gral  Agua potable y saneamiento u.d</t>
  </si>
  <si>
    <t>Sgp transformación departamento u.d.</t>
  </si>
  <si>
    <t>COD</t>
  </si>
  <si>
    <t>INGRESOS</t>
  </si>
  <si>
    <t>POS.DE INGRESOS</t>
  </si>
  <si>
    <t>VEHÍCULOS</t>
  </si>
  <si>
    <t>RECUPERACIÓN CARTERA CIRCULACIÓN Y TRÁNS</t>
  </si>
  <si>
    <t>VIGENCIA ANTERIOR</t>
  </si>
  <si>
    <t>DIFÍCIL RECAUDO</t>
  </si>
  <si>
    <t>PREDIAL UNIFICADO</t>
  </si>
  <si>
    <t>RECUPERACIÓN CARTERA PREDIAL</t>
  </si>
  <si>
    <t xml:space="preserve"> INTERESES</t>
  </si>
  <si>
    <t>RECUPERACIÓN CARTERA INDUSTRIA Y COMERCI</t>
  </si>
  <si>
    <t>Impuesto a las ventas por el sistema de</t>
  </si>
  <si>
    <t>CONSUMO DE MERCANCÍA EXTRANJERA</t>
  </si>
  <si>
    <t>ALUMBRADO PUBLICO</t>
  </si>
  <si>
    <t>DEGÜELLO GANADO MAYOR</t>
  </si>
  <si>
    <t>Estampilla para el bienestar del Adulto</t>
  </si>
  <si>
    <t>Estampilla Pro-Cultura</t>
  </si>
  <si>
    <t>HILOS O ALINEAMIENTOS</t>
  </si>
  <si>
    <t>DIBUJO DE VÍAS OBLIGADAS</t>
  </si>
  <si>
    <t>PARQUÍMETROS</t>
  </si>
  <si>
    <t>MULTAS POR OCUPACIÓN DEL ESPACIO PÚBLICO</t>
  </si>
  <si>
    <t>Multas por contravenciones al Código Nac</t>
  </si>
  <si>
    <t>MULTAS URBANÍSTICAS (LEY 9/89)</t>
  </si>
  <si>
    <t>Recaudo adicional por multas contravenci</t>
  </si>
  <si>
    <t>Multas y malas marcas ganado mayor</t>
  </si>
  <si>
    <t>Multa Especial Aglomeración público Códi</t>
  </si>
  <si>
    <t>INTERESES DE MORA POR CIRCULACIÓN Y TRÁN</t>
  </si>
  <si>
    <t>INTERESES DE MORA POR RETENCIÓN DE INDUS</t>
  </si>
  <si>
    <t>INTERESES DE MORA A LAS VENTAS POR EL SI</t>
  </si>
  <si>
    <t>INTERESES DE MORA IMPUESTO DE TELÉFONOS</t>
  </si>
  <si>
    <t>Intereses por Contribuciones Especiales</t>
  </si>
  <si>
    <t>Intereses de mora registro de vallas (LE</t>
  </si>
  <si>
    <t>INTERESES DE MORA  DEGÜELLO GANADO MENOR</t>
  </si>
  <si>
    <t>Intereses financiación y mora -Inval</t>
  </si>
  <si>
    <t>Intereses de Mora Contravenciones</t>
  </si>
  <si>
    <t>Intereses de mora degüello ganado mayor</t>
  </si>
  <si>
    <t>Intereses recuperación cartera Fondo EPM</t>
  </si>
  <si>
    <t>Intereses Estampilla Procultura</t>
  </si>
  <si>
    <t>SANCIÓN POR INSCRIPCIÓN EXTEMPORÁNEA (TR</t>
  </si>
  <si>
    <t>Sanción Degüello Ganado Menor</t>
  </si>
  <si>
    <t>Sanción Publicidad Exterior Visual</t>
  </si>
  <si>
    <t>Contribuciones especiales sobre contrato</t>
  </si>
  <si>
    <t>ARRENDAMIENTOS DE BIENES  INMUEBLES</t>
  </si>
  <si>
    <t>Arrendamiento de cabinas y escenarios de</t>
  </si>
  <si>
    <t>ARRENDAMIENTOS CENTRO POPULARES</t>
  </si>
  <si>
    <t>Centro Comercial del Pescado y Cosecha</t>
  </si>
  <si>
    <t>Arrendamientos Plaza Mayorista</t>
  </si>
  <si>
    <t>ARRENDAMIENTO DEL ESPACIO PÚBLICO</t>
  </si>
  <si>
    <t>Módulos Avenida Oriental</t>
  </si>
  <si>
    <t>Contratos cedidos por Empresas Varias de</t>
  </si>
  <si>
    <t>CUOTAS CRÉDITOS DE VIVIENDA</t>
  </si>
  <si>
    <t>CUOTAS PRESTAMOS HIPOTECARIOS CONTRALORÍ</t>
  </si>
  <si>
    <t>CUOTAS CRÉDITO TRABAJADORES</t>
  </si>
  <si>
    <t>Recuperación cartera</t>
  </si>
  <si>
    <t>PRESTAMO PREPENSIONAL</t>
  </si>
  <si>
    <t>Cuotas Préstamos Hipotecarios Concejo de</t>
  </si>
  <si>
    <t>Cuotas Préstamos Hipotecarios Personería</t>
  </si>
  <si>
    <t>Cuotas crédito empleados Educación-calam</t>
  </si>
  <si>
    <t>Préstamos Hipotecarios- Educación</t>
  </si>
  <si>
    <t>CUOTAS PARTES PENSIÓNALES</t>
  </si>
  <si>
    <t>Arrendamientos de bienes inmueble-Inval</t>
  </si>
  <si>
    <t>Operación Espectáculos La Macarena</t>
  </si>
  <si>
    <t>INSCRIPCIÓN EVENTOS TURISMOS</t>
  </si>
  <si>
    <t xml:space="preserve"> PLIEGOS  Y LICITACIONES</t>
  </si>
  <si>
    <t xml:space="preserve"> ASISTENCIA SOCIAL</t>
  </si>
  <si>
    <t xml:space="preserve"> SERVICIO ALIMENTACIÓN BIENESTAR SOCIAL</t>
  </si>
  <si>
    <t>REVISION TECNICA VEHICULOS</t>
  </si>
  <si>
    <t>DUPLICADO CALCOMANIAS</t>
  </si>
  <si>
    <t>CALCOMANIA CAMBIO TARIFA</t>
  </si>
  <si>
    <t>TRASPASO VEHICULOS</t>
  </si>
  <si>
    <t>EXPEDICION LICENCIAS CONDUCCION</t>
  </si>
  <si>
    <t>REFRENDACION LICENCIAS DE CONDUCCION</t>
  </si>
  <si>
    <t>EXPEDICION CERTIFICADOS DE TRANSITO</t>
  </si>
  <si>
    <t>RADICACION AUTOMOTORES</t>
  </si>
  <si>
    <t>LIMITACION PROPIEDAD VEHICULOS</t>
  </si>
  <si>
    <t>TRANSFORMACION Y GRABACION</t>
  </si>
  <si>
    <t>CAMBIO DE SERVICIO Y EMPRESA</t>
  </si>
  <si>
    <t>SEMAFOROS</t>
  </si>
  <si>
    <t>CONSTRUCCION TERMINALES</t>
  </si>
  <si>
    <t>SELLADA Y DES.TAXIMETROS</t>
  </si>
  <si>
    <t>TRANSITO LIBRE Y PERMISOS</t>
  </si>
  <si>
    <t>DERECHOS TRASLADO CUENTA</t>
  </si>
  <si>
    <t>DERECHOS DE CANCELACION</t>
  </si>
  <si>
    <t>CARNET ESPECIAL VEHICULOS IMPULSO</t>
  </si>
  <si>
    <t>REPOTENCIACION VEHICULOS</t>
  </si>
  <si>
    <t>AUMENTO CAPACIDAD TRANSPORTE</t>
  </si>
  <si>
    <t>AUMENTO CAPACIDAD TRANSPORTADORA</t>
  </si>
  <si>
    <t>EXAMEN TOXICOLOGICO</t>
  </si>
  <si>
    <t>GRUA TRANSITO</t>
  </si>
  <si>
    <t>TARJETAS OPERACION</t>
  </si>
  <si>
    <t>AUTORIZACION MENSUAL PUBLICIDAD MOVIL</t>
  </si>
  <si>
    <t>AUTORIZACION DEMARCACION ZONAS PUBLICAS</t>
  </si>
  <si>
    <t>AUTORIZACION TRANS.ESPECIAL TODO VEHICUL</t>
  </si>
  <si>
    <t>LISTADO VEHICULOS EMP.SERV.PUBLICO</t>
  </si>
  <si>
    <t>AGENTES DE TRANSITO</t>
  </si>
  <si>
    <t>AVALUOS ADTIVOS</t>
  </si>
  <si>
    <t>LEVANT.PLANIMETRICOS Y TOPOGRAFICOS</t>
  </si>
  <si>
    <t>DESENGLOBE EDIFICIOS</t>
  </si>
  <si>
    <t>ENGLOBE DE PROPIEDAD</t>
  </si>
  <si>
    <t>INFORMACION SOBRE PREDIOS</t>
  </si>
  <si>
    <t>OCUPACION VIAS ESCOMBROS</t>
  </si>
  <si>
    <t>FOTOCOPIAS</t>
  </si>
  <si>
    <t>CREMACION</t>
  </si>
  <si>
    <t>PUBLICACION GACETA OFICIAL</t>
  </si>
  <si>
    <t>SERVICIO BOMBEROS</t>
  </si>
  <si>
    <t>INFORMATICA</t>
  </si>
  <si>
    <t>RECREACION EVENTOS CULTURALES</t>
  </si>
  <si>
    <t>ROTURA DE VIAS</t>
  </si>
  <si>
    <t>MATRÍCULAS</t>
  </si>
  <si>
    <t>REVISIÓN TÉCNICA DE VEHÍCULOS</t>
  </si>
  <si>
    <t>DUPLICADO DE CALCOMANÍAS DE TARIFA</t>
  </si>
  <si>
    <t>TRASPASOS DE VEHÍCULOS</t>
  </si>
  <si>
    <t xml:space="preserve"> LICENCIAS DE CONDUCCIÓN AUTOMOTORES</t>
  </si>
  <si>
    <t xml:space="preserve"> EXPEDICIÓN PRIMERA VEZ Y/O RECATEG. LIC</t>
  </si>
  <si>
    <t xml:space="preserve"> REFRENDACIÓN LICENCIAS DE CONDUCCIÓN</t>
  </si>
  <si>
    <t xml:space="preserve"> EXPEDICIÓN CERTIFICADOS DE TRÁNSITO</t>
  </si>
  <si>
    <t xml:space="preserve"> RADICACIÓN AUTOMOTORES</t>
  </si>
  <si>
    <t xml:space="preserve"> LIMITACIÓN A LA PROPIEDAD DE VEHÍCULOS</t>
  </si>
  <si>
    <t xml:space="preserve"> TRANSFORMACIÓN Y GRABACIÓN</t>
  </si>
  <si>
    <t xml:space="preserve"> CAMBIO DE SERVICIO Y EMPRESA</t>
  </si>
  <si>
    <t xml:space="preserve"> SEMÁFOROS</t>
  </si>
  <si>
    <t xml:space="preserve"> CONSTRUCCIÓN DE TERMINALES</t>
  </si>
  <si>
    <t xml:space="preserve"> SELLADA Y DESELLADA DE TAXÍMETROS</t>
  </si>
  <si>
    <t xml:space="preserve"> TRÁNSITO LIBRE Y PERMISOS</t>
  </si>
  <si>
    <t xml:space="preserve"> DERECHOS DE TRASLADO DE CUENTA</t>
  </si>
  <si>
    <t>DERECHOS DE CANCELACION POR  HURTO O INS</t>
  </si>
  <si>
    <t xml:space="preserve"> CARNET ESPECIAL PARA CONDUCCIÓN DE VEHÍ</t>
  </si>
  <si>
    <t xml:space="preserve"> REPOTENCIACIÓN VEHÍCULOS SERVICIO PUBLI</t>
  </si>
  <si>
    <t xml:space="preserve"> AUMENTO CAPAC. TRANS.EMPRESA  TRANS. PÚ</t>
  </si>
  <si>
    <t xml:space="preserve"> AUMENTO CAPACIDAD TRANSPORTADORA</t>
  </si>
  <si>
    <t xml:space="preserve"> EXAMEN TOXICOLÓGICO</t>
  </si>
  <si>
    <t xml:space="preserve"> GRÚA TRÁNSITO</t>
  </si>
  <si>
    <t xml:space="preserve"> TARJETAS DE OPERACIÓN</t>
  </si>
  <si>
    <t xml:space="preserve"> AUTORIZACIÓN MENSUAL DE PUBLICIDAD MÓVI</t>
  </si>
  <si>
    <t>AUTORIZACIÓN PARA DEMARCACIÓN DE ZONAS P</t>
  </si>
  <si>
    <t>AUTORIZACIÓN DE TRANSF ESPECIAL PARA TOD</t>
  </si>
  <si>
    <t>LISTADO VEHÍCULOS EMPRESAS DE SERVICIO P</t>
  </si>
  <si>
    <t>LEVANT. PLANIMÉTRICOS Y TOPOGRÁFICOS</t>
  </si>
  <si>
    <t>DESENGLOBE DE EDIFICIOS</t>
  </si>
  <si>
    <t xml:space="preserve"> CERTIFICADOS</t>
  </si>
  <si>
    <t>INFORMACIÓN SOBRE PREDIOS Y/O PROPIEDADE</t>
  </si>
  <si>
    <t>OCUPACIÓN VÍAS (ESCOMBROS)</t>
  </si>
  <si>
    <t>DE CREMACIÓN</t>
  </si>
  <si>
    <t>SERVICIO DE BOMBEROS</t>
  </si>
  <si>
    <t>INFORMÁTICA</t>
  </si>
  <si>
    <t>RECREACIÓN Y EVENTOS CULTURALES</t>
  </si>
  <si>
    <t>Expedición y/o recategorización de licen</t>
  </si>
  <si>
    <t>Refrendación y/o duplicado licencias de</t>
  </si>
  <si>
    <t>Revisión Nacional tecnicomecánica servic</t>
  </si>
  <si>
    <t>Revisión Nacional técnico servicio públi</t>
  </si>
  <si>
    <t>Expedición de certificados</t>
  </si>
  <si>
    <t>Habilitación empresa de transporte públi</t>
  </si>
  <si>
    <t>Concepto favorable vehículo transporte p</t>
  </si>
  <si>
    <t>Resolución cambio de empresa colectivo t</t>
  </si>
  <si>
    <t>Semáforos Providencia Judicial</t>
  </si>
  <si>
    <t>Permiso especial de tránsito y transport</t>
  </si>
  <si>
    <t>SUMINISTRO DE MEDICAMENTOS A CONTRALORÍA</t>
  </si>
  <si>
    <t>COMIS. RECAUDO SOBRETASA AREA METROPOLIT</t>
  </si>
  <si>
    <t>COMIS. RECAUDO SOBRETASA MEDIO AMBIENTE</t>
  </si>
  <si>
    <t>COMISIONES</t>
  </si>
  <si>
    <t>PARQUES Y ZONAS VERDES</t>
  </si>
  <si>
    <t>RED DE SOLIDARIDAD SOCIAL</t>
  </si>
  <si>
    <t>I.C.B.F.</t>
  </si>
  <si>
    <t>FONDO NACIONAL DE REGALÍAS</t>
  </si>
  <si>
    <t>OTRAS ENTIDADES GUBERNAMENTALES  LEY 99/</t>
  </si>
  <si>
    <t xml:space="preserve"> INSTITUTO MI RÍO</t>
  </si>
  <si>
    <t>EEPP</t>
  </si>
  <si>
    <t>METROSEGURIDAD</t>
  </si>
  <si>
    <t>CORVIDE</t>
  </si>
  <si>
    <t>CULTURA CONVENIO 3928/2002</t>
  </si>
  <si>
    <t>TRANSFERENCIA ITM</t>
  </si>
  <si>
    <t>TRANSFERENCIA CORVIDE ( EN LIQUIDACIÓN )</t>
  </si>
  <si>
    <t>TRANSFERENCIA INDER</t>
  </si>
  <si>
    <t>TRANSFERENCIA TELEMEDELLIN</t>
  </si>
  <si>
    <t>TRANSFERENCIA EMPRESA DE DESARROLLO URBA</t>
  </si>
  <si>
    <t>TRANSFERENCIA INVAL ( EN LIQUIDACIÓN )</t>
  </si>
  <si>
    <t>TRANSFERENCIA EE PP</t>
  </si>
  <si>
    <t>TRANSFERENCIA EE VV</t>
  </si>
  <si>
    <t>TRANSFERENCIA ETMVA</t>
  </si>
  <si>
    <t>TRANSFERENCIA HOSPITAL GENERAL</t>
  </si>
  <si>
    <t>TRANSFERENCIA TERMINAL DE TRANSPORTE</t>
  </si>
  <si>
    <t>TRANSFERENCIA CENTRO DE EXPOSICIONES</t>
  </si>
  <si>
    <t>Tarjetas de operación y/o duplicados par</t>
  </si>
  <si>
    <t>Avaluos administrativos</t>
  </si>
  <si>
    <t>Levantamientos planimétricos y topográfi</t>
  </si>
  <si>
    <t>Englobe y desenglobe de propiedad</t>
  </si>
  <si>
    <t>Servicio de alimentación bienestar socia</t>
  </si>
  <si>
    <t>Información sobre predios y/o propiedade</t>
  </si>
  <si>
    <t>Expedición paz y salvo -Inval</t>
  </si>
  <si>
    <t>Comisión recaudo sobretasa medio ambient</t>
  </si>
  <si>
    <t>Comisión Área Metropolitana</t>
  </si>
  <si>
    <t>Zonas verdes, recreativas y equipamiento</t>
  </si>
  <si>
    <t>Suelo para zonas verdes, recreación y eq</t>
  </si>
  <si>
    <t>Aprovechamiento Económico del Espacio Pú</t>
  </si>
  <si>
    <t>Ingresos por contribuciones para servici</t>
  </si>
  <si>
    <t>COMPENSACION PLAN PARCIAL</t>
  </si>
  <si>
    <t>Ingresos por contribuciones de aseo estr</t>
  </si>
  <si>
    <t>Zonas Verdes, Recr y Equip-Acu 48/14 POT</t>
  </si>
  <si>
    <t>Construcción Equipamentos Acuerdo 48/14</t>
  </si>
  <si>
    <t>Aprovec Econ Espacio Pub Acuer 48/14 POT</t>
  </si>
  <si>
    <t>Obligaciones Urbanísticas Transitorias</t>
  </si>
  <si>
    <t>Aprovechamiento Económico Espacio Public</t>
  </si>
  <si>
    <t>Casetas - Ocupación de Vías</t>
  </si>
  <si>
    <t>Concesión Amoblamiento Urbano</t>
  </si>
  <si>
    <t>Por Publicidad Exterior Visual</t>
  </si>
  <si>
    <t>Por Ocupación (andenes, plazoletas y otr</t>
  </si>
  <si>
    <t>Venta de derechos adicionales de Constru</t>
  </si>
  <si>
    <t>SGP educación v.a.</t>
  </si>
  <si>
    <t>SGP Prestación del servicio año anterior</t>
  </si>
  <si>
    <t>Calidad de la educación - Gratuidad</t>
  </si>
  <si>
    <t>SGP Prestacion Servicio- Programa Alimen</t>
  </si>
  <si>
    <t>SGP alimentación escolar Vigencia Anteri</t>
  </si>
  <si>
    <t>ICBF VIGENCIA</t>
  </si>
  <si>
    <t>Fondo de Cofinanciación  FIS</t>
  </si>
  <si>
    <t>Fondo Nacional de Regalias</t>
  </si>
  <si>
    <t>Fondo de ahorro y estabilización petrole</t>
  </si>
  <si>
    <t>Ministerio Minas y Energía</t>
  </si>
  <si>
    <t>Ministerio de Ambiente vivienda y desarr</t>
  </si>
  <si>
    <t>SERVICIO NACIONAL DE APRENDISAJE</t>
  </si>
  <si>
    <t>SGP Agua potable y saneamiento básico añ</t>
  </si>
  <si>
    <t>SGP Agua potable y saneamiento básico</t>
  </si>
  <si>
    <t>Fondo fianaciero de proyectos de desarro</t>
  </si>
  <si>
    <t>Instituto Geográfico Agustin Codazzi</t>
  </si>
  <si>
    <t>DEPARTAMENTO ADMINISTRATIVO DE LA PRESID</t>
  </si>
  <si>
    <t>Ministerio de Interior y Justicia-Fonsec</t>
  </si>
  <si>
    <t>Contribución Artes Escénicas Ley 1493 de</t>
  </si>
  <si>
    <t>ANSPE-Agencia Nacional para la superació</t>
  </si>
  <si>
    <t>SGP alimentación escolar Vigencia Actual</t>
  </si>
  <si>
    <t>Ministerio de Educación - Programa Alime</t>
  </si>
  <si>
    <t>Ministerio de Educación - Indice Sintéti</t>
  </si>
  <si>
    <t>Degüello Ganado Mayor</t>
  </si>
  <si>
    <t>Participación Estampilla Adulto Mayor –</t>
  </si>
  <si>
    <t>EMPRESAS PUBLICAS DE MEDELLIN</t>
  </si>
  <si>
    <t>AGENCIA ESPAÑOLA DE COOPERACION INTERNAC</t>
  </si>
  <si>
    <t>BANCO INTERAMERICANO DE DESARROLLO</t>
  </si>
  <si>
    <t>Unión Europea -Delegación de la Comisión</t>
  </si>
  <si>
    <t>Auntamiento de Bilbao</t>
  </si>
  <si>
    <t>COMISION DE LAS COMUNIDADES EUROPEAS</t>
  </si>
  <si>
    <t>Ayuntamiento de L'ESCALA</t>
  </si>
  <si>
    <t>Embajada de los países Bajos</t>
  </si>
  <si>
    <t>Biskaia -  Bilbao - Hegoa</t>
  </si>
  <si>
    <t>Aportes del Fondo Catalán de Cooperación</t>
  </si>
  <si>
    <t>Universidad de Valencia</t>
  </si>
  <si>
    <t>Transferencia Convenio con FONVAL</t>
  </si>
  <si>
    <t>Convenio UNE EPM Telecomunicaciones</t>
  </si>
  <si>
    <t>Provivienda (ONG Española)</t>
  </si>
  <si>
    <t>Premio Santiago Compostela de Cooperació</t>
  </si>
  <si>
    <t>Premio AGFUND CEDEZO</t>
  </si>
  <si>
    <t>Premio Innovation Award:contribution to</t>
  </si>
  <si>
    <t>Premio Iberoamericano de Educación y Mus</t>
  </si>
  <si>
    <t>Rockefeller Philanthropy Advisors, Inc (</t>
  </si>
  <si>
    <t>Transferencia EMPRESAS PÚBLICAS DE MEDEL</t>
  </si>
  <si>
    <t>Transferencia EMPRESA VARIAS DE MEDELLÍN</t>
  </si>
  <si>
    <t>Transferencia Inval en liquidación</t>
  </si>
  <si>
    <t>Transferencia Metrosalud</t>
  </si>
  <si>
    <t>Transferencia Metroseguridad</t>
  </si>
  <si>
    <t>Transferencia Palacio de Exposiciones</t>
  </si>
  <si>
    <t>Transferencia TERMINALES DE TRANSPORTE D</t>
  </si>
  <si>
    <t>Transferencia Corvide en liquidación</t>
  </si>
  <si>
    <t>Transferencia INSTITUTO DE DEPORTES Y RE</t>
  </si>
  <si>
    <t>Transferencia HOSPITAL GENERAL DE MEDELL</t>
  </si>
  <si>
    <t>Transferencia Empresa de Desarrollo Urba</t>
  </si>
  <si>
    <t>Transferencia INSTITUTO TECNOLÓGICO METR</t>
  </si>
  <si>
    <t>Transferencia Telemedellín</t>
  </si>
  <si>
    <t>Transferencia Metroparques</t>
  </si>
  <si>
    <t>Transferencia EPM TELECOMUNICACIONES S.A</t>
  </si>
  <si>
    <t>Transferencia PLAZA MAYOR S.A</t>
  </si>
  <si>
    <t>Transferencia FONDO DE VALORIZACIÓN DEL</t>
  </si>
  <si>
    <t>Transferencia ADMINISTRADORA DEL PATRIMO</t>
  </si>
  <si>
    <t>Transferencia INSTITUTO TECNOLÓGICO PASC</t>
  </si>
  <si>
    <t>Transferencia  Aguas Nacionales EPM ESP</t>
  </si>
  <si>
    <t>Transferencia Empresa de Energía del Qui</t>
  </si>
  <si>
    <t>Transferencia Instituto Social de Vivien</t>
  </si>
  <si>
    <t>Transferencias CENS S.A E.S.P Centrales</t>
  </si>
  <si>
    <t>Transferencias Agencia de Cooperación e</t>
  </si>
  <si>
    <t>Transferencias Central Hidroeléctrica de</t>
  </si>
  <si>
    <t>Transferencias Hidroeléctrica del Rio Au</t>
  </si>
  <si>
    <t>Transferencias Electrificadora de Santan</t>
  </si>
  <si>
    <t>Transferencias EPM Aguas de Oriente</t>
  </si>
  <si>
    <t>Transferencias EPM Aguas de Urabá S.A.</t>
  </si>
  <si>
    <t>Transferencias EPM Regional Occidente S.</t>
  </si>
  <si>
    <t>Transferencias Escombros Sólidos Adecuad</t>
  </si>
  <si>
    <t>Transferencias Telefónica de Pereira S.A</t>
  </si>
  <si>
    <t>Transferencias EDATEL S.A</t>
  </si>
  <si>
    <t>Transferencias EMTELCO  S.A.</t>
  </si>
  <si>
    <t>Transferencias Curaduría 1</t>
  </si>
  <si>
    <t>Transferencias Curaduría 2</t>
  </si>
  <si>
    <t>Transferencias Curaduría 3</t>
  </si>
  <si>
    <t>Transferencias Curaduría 4</t>
  </si>
  <si>
    <t>Transferecia UNE EPMBogotá S.A</t>
  </si>
  <si>
    <t>Transferecia EPM Re Ltd</t>
  </si>
  <si>
    <t>Transferecia Orbitel Servicios Internaci</t>
  </si>
  <si>
    <t>Transferecia Cinco Telecom Corporation</t>
  </si>
  <si>
    <t>Transferecia Orbitel Comunicaciones</t>
  </si>
  <si>
    <t>Transferecia Agencia para la Educación S</t>
  </si>
  <si>
    <t>Transferecia Agencia para las Alianzas</t>
  </si>
  <si>
    <t>Transferecia Empresa para la Seguridad U</t>
  </si>
  <si>
    <t>Transferecia EPM Ituango 900.424.305-6</t>
  </si>
  <si>
    <t>Transferecia CENS Inversiones 900.552.25</t>
  </si>
  <si>
    <t>Transferencia Empresas Públicas de Orien</t>
  </si>
  <si>
    <t>Transferencia Museo Casa de la Memoria</t>
  </si>
  <si>
    <t>Transferencia Corporación Hospital Infan</t>
  </si>
  <si>
    <t>Aguas Regionales EPM SA</t>
  </si>
  <si>
    <t>Sistema General de Regalías</t>
  </si>
  <si>
    <t>SGR-Fondo de Compensación Regional</t>
  </si>
  <si>
    <t>Gravámenes De Valorización</t>
  </si>
  <si>
    <t>Fondo Nacional de Pensiones Entidades Te</t>
  </si>
  <si>
    <t>Recursos Fosyga</t>
  </si>
  <si>
    <t>SGP Prestación de Servicios de Salud   (</t>
  </si>
  <si>
    <t>SGP aportes patronales salud</t>
  </si>
  <si>
    <t>SGP prestación de servicios de  salud</t>
  </si>
  <si>
    <t>SGP régimen subsidiado continuidad</t>
  </si>
  <si>
    <t>SGP régimen subsidiado ampliación</t>
  </si>
  <si>
    <t>SGP régimen subsidiado continuidad año a</t>
  </si>
  <si>
    <t>SGP régimen subsidiado ampliación año an</t>
  </si>
  <si>
    <t>SGP salud pública</t>
  </si>
  <si>
    <t>Rendimientos financieros  SGP-salud ofer</t>
  </si>
  <si>
    <t>Rendimientos financieros  SGP- régimen s</t>
  </si>
  <si>
    <t>Rendimientos financieros  SGP-salud públ</t>
  </si>
  <si>
    <t>Rendimientos financieros   fosyga</t>
  </si>
  <si>
    <t>Rendimientos financieros   etesa</t>
  </si>
  <si>
    <t>RECURSOS FOSYGA 2003</t>
  </si>
  <si>
    <t>RENDIMIENTOS FINANCIEROS FOSYGA</t>
  </si>
  <si>
    <t>SGP SALUD -OFERTA</t>
  </si>
  <si>
    <t>RENDIMIENTOS FINANCIEROS-SGP SALUD OFERT</t>
  </si>
  <si>
    <t>SGP RÉGIMEN SUBSIDIADO CONTINUIDAD</t>
  </si>
  <si>
    <t>SGP RÉGIMEN SUBSIDIADO AMPLIACIÓN</t>
  </si>
  <si>
    <t>RENDIMIENTOS FINANCIEROS-SGP RÉGIMEN SUB</t>
  </si>
  <si>
    <t>SGP SALUD PÚBLICA</t>
  </si>
  <si>
    <t>RENDIMIENTOS FINANCIEROS-SGP SALUD PÚBLI</t>
  </si>
  <si>
    <t>Rendimientos financieros ministerio de s</t>
  </si>
  <si>
    <t>ETESA  2003</t>
  </si>
  <si>
    <t>RENDIMIENTOS FINANCIEROS ETESA</t>
  </si>
  <si>
    <t>RIFAS MENORES</t>
  </si>
  <si>
    <t>TRANSFERENCIAS PROGRAMAS ESPECIALES MIN.</t>
  </si>
  <si>
    <t>RENDIMIENTOS FINACIEROS MINISTERIO DE SA</t>
  </si>
  <si>
    <t>SGP TRANSFORMACION DEPARTAMENTO</t>
  </si>
  <si>
    <t>ETESA DEPARTAMENTO</t>
  </si>
  <si>
    <t>Recursos Departamento Régimen Subsidiado</t>
  </si>
  <si>
    <t>Reservas FLS financiadas Recursos Ordina</t>
  </si>
  <si>
    <t>Reservas FLS Financiadas con Recursos FO</t>
  </si>
  <si>
    <t>Reservas FLS Financiadas con Recurso BID</t>
  </si>
  <si>
    <t>Reservas FLS Financiadas con Recurso ETE</t>
  </si>
  <si>
    <t>Reservas FLS Financi con Recurso Salud P</t>
  </si>
  <si>
    <t>Reservas FLS Financ con Recurso Salud Pú</t>
  </si>
  <si>
    <t>Reser FLS Fin con Recur Régimen Sub Cont</t>
  </si>
  <si>
    <t>Reser FLS Fin con Recurso Régimen Sub Am</t>
  </si>
  <si>
    <t>Reservas FLS Fin con Rec Expd certi sani</t>
  </si>
  <si>
    <t>Reser FLS Fin con Recurso Ren fin Salud</t>
  </si>
  <si>
    <t>Reser FLS Fin con Recur Ren Fin R. Subsi</t>
  </si>
  <si>
    <t>Rese FLS Fin con Rec rend finan Salud Pú</t>
  </si>
  <si>
    <t>Reservas FLS Fin con Rec rend finan ETES</t>
  </si>
  <si>
    <t>Reservas FLS Fin con Rec aportes patrona</t>
  </si>
  <si>
    <t>Reservas FLS Fin con Rec A.E.C.I 2008</t>
  </si>
  <si>
    <t>Reservas FLS Fin con Rec  Transform Dept</t>
  </si>
  <si>
    <t>Reservas FLS Fin con Rec  I.C.B.F 2007</t>
  </si>
  <si>
    <t>Reservas FLS Fin con Rec  I.C.B.F 2008</t>
  </si>
  <si>
    <t>Recursos del Balance F.L.S Situado Fisca</t>
  </si>
  <si>
    <t>Recursos del Balance Fondo Local Salud</t>
  </si>
  <si>
    <t>Recursos del Balance Fondo Local Salud F</t>
  </si>
  <si>
    <t>Recur del Balance FLS Créditos BID 2006</t>
  </si>
  <si>
    <t>Recur del Balance Fondo Local Salud ETES</t>
  </si>
  <si>
    <t>Recur del Balance FLS Min  Protección So</t>
  </si>
  <si>
    <t>Recur del Balance FLS Salud Oferta 2005</t>
  </si>
  <si>
    <t>Recur del Balance FLS Salud Oferta 2006</t>
  </si>
  <si>
    <t>Recur del Balance FLS Salud Oferta 2007</t>
  </si>
  <si>
    <t>Recur del Balance FLS Salud Oferta 2002</t>
  </si>
  <si>
    <t>Recur del Balance FLS SGP Salud Pública</t>
  </si>
  <si>
    <t>Recur del Balance FLS SGP Régi Sub conti</t>
  </si>
  <si>
    <t>Recur del Balance FLS SGP Régi Sub Ampli</t>
  </si>
  <si>
    <t>Recur del Balance FLS Certificados Sanit</t>
  </si>
  <si>
    <t>Recur del Balae FLS Rend Fina SGP Salud</t>
  </si>
  <si>
    <t>Recur del Bce FLS Rend Fina Rég Subsidia</t>
  </si>
  <si>
    <t>Recur del BCe FLS Rend Fina SGP Salud Pú</t>
  </si>
  <si>
    <t>Recur del Balance FLS Rend Fina FOSYGA 2</t>
  </si>
  <si>
    <t>Recur del Balance FLS Rcursos A.E.C.I 20</t>
  </si>
  <si>
    <t>Recur del Balance FLS SGP Transformación</t>
  </si>
  <si>
    <t>Recur del Balance FLS Ayuntamiento L´esc</t>
  </si>
  <si>
    <t>Recur del Bce FLS Zonas Verdes Recrea y</t>
  </si>
  <si>
    <t>Recur del Balance FLS Rend Finana A.E.C.</t>
  </si>
  <si>
    <t>Recur del Bce FLS Crecimiento de la Econ</t>
  </si>
  <si>
    <t>BID. (PAZ Y CONVIVENCIA)</t>
  </si>
  <si>
    <t>BIENES INMUEBLES</t>
  </si>
  <si>
    <t>BIENES MUEBLES</t>
  </si>
  <si>
    <t>OTROS ACTIVOS INTANGIBLES</t>
  </si>
  <si>
    <t>OTRAS RECUPERACIONES CONTRALORÍA</t>
  </si>
  <si>
    <t>ICN 1998</t>
  </si>
  <si>
    <t>SITUADO FISCAL 2000</t>
  </si>
  <si>
    <t>SITUADO FISCAL 2001</t>
  </si>
  <si>
    <t>SITUADO FISCAL 1998</t>
  </si>
  <si>
    <t>SITUADO FISCAL 1999</t>
  </si>
  <si>
    <t>RED DE SOLIDARIDAD SOCIAL 2000</t>
  </si>
  <si>
    <t>RED DE SOLIDARIDAD SOCIAL 2002</t>
  </si>
  <si>
    <t>RED DE SOLIDARIDAD SOCIAL 1998</t>
  </si>
  <si>
    <t>OTROS APORTES 1997</t>
  </si>
  <si>
    <t>OTROS APORTES 1998</t>
  </si>
  <si>
    <t>REGALIAS 2001</t>
  </si>
  <si>
    <t>REGALIAS2002</t>
  </si>
  <si>
    <t>REGALIAS 1997</t>
  </si>
  <si>
    <t>FINDETER 2002</t>
  </si>
  <si>
    <t>CONTRIB. ESP. DE SEGURIDAD 1999</t>
  </si>
  <si>
    <t>CREDITO BID 2001</t>
  </si>
  <si>
    <t>CREDITO BID 2002</t>
  </si>
  <si>
    <t>ECOSALUD 2002</t>
  </si>
  <si>
    <t>DEPTO DE ANTIOQUIA 2000</t>
  </si>
  <si>
    <t>DEPTO DE ANTIOQUIA 2001</t>
  </si>
  <si>
    <t>DEPTO DE ANTIOQUIA 1998</t>
  </si>
  <si>
    <t>DEPTO DE ANTIOQUIA 1999</t>
  </si>
  <si>
    <t>CORANTIOQUIA 2000</t>
  </si>
  <si>
    <t>CORANTIOQUIA 2001</t>
  </si>
  <si>
    <t>CORANTIOQUIA 2002</t>
  </si>
  <si>
    <t>CORANTIOQUIA 1999</t>
  </si>
  <si>
    <t>METROSEGURIDAD 2000</t>
  </si>
  <si>
    <t>METROSEGURIDAD 2001</t>
  </si>
  <si>
    <t>METROSEGURIDAD 2002</t>
  </si>
  <si>
    <t>COMISIÓN COMUNIDADES EUROPEAS 2000</t>
  </si>
  <si>
    <t>RENTAS CEDIDAS DEPARTAMENTO DE ANTIOQUIA</t>
  </si>
  <si>
    <t>RENTAS PROPIAS DEPARTAMENTO DE ANTIOQUIA</t>
  </si>
  <si>
    <t>AREA METROPOLITANA 2002</t>
  </si>
  <si>
    <t>SGP SALUD OFERTA 2002</t>
  </si>
  <si>
    <t>SGP EDUCACION 2002</t>
  </si>
  <si>
    <t>SGP PROPOSITO GENERAL 2002</t>
  </si>
  <si>
    <t>SGP RESTAURANTES 2002</t>
  </si>
  <si>
    <t>SGP SALUD PUBLICA 2002</t>
  </si>
  <si>
    <t>RECURSOS DE CAJA DE COMPENSACIÓN REGIEM</t>
  </si>
  <si>
    <t>DONACIÓN CARREFUR 2002</t>
  </si>
  <si>
    <t>RENDIMIENTOS FINANCIEROS POR RECURSOS PR</t>
  </si>
  <si>
    <t>RENDIMIENTOS FINANCIEROS-SGP EDUCACIÓN</t>
  </si>
  <si>
    <t>RENDIMIENTOS FINANCIEROS-SGP PROPÓSITO G</t>
  </si>
  <si>
    <t>RENDIMIENTOS FINANCIEROS-SGP ALIMENTACIÓ</t>
  </si>
  <si>
    <t>REND. FINANCIEROS POR CONVENIO CON CORAN</t>
  </si>
  <si>
    <t>REND. FINAN. POR CONVENIO CON RED SOLIDA</t>
  </si>
  <si>
    <t>REND. FINAN. POR CONVENIO CON BIENESTAR</t>
  </si>
  <si>
    <t>REND. FINAN. POR CONVENIO CON AREA METRO</t>
  </si>
  <si>
    <t>RENDIMIENTOS FIN. POR TRANS. FONDO NAL.</t>
  </si>
  <si>
    <t xml:space="preserve"> REND.FINA.POR TRANS. RENTAS CEDIDAS DEP</t>
  </si>
  <si>
    <t>RENDIMIENTOS FINANCIEROS CONTRALORÍA</t>
  </si>
  <si>
    <t>OTROS INGRESOS FINANCIEROS</t>
  </si>
  <si>
    <t>EMPRESAS INDUSTRIALES Y COMERCIALES  DEL</t>
  </si>
  <si>
    <t>ESTABLECIMIENTOS PÚBLICOS</t>
  </si>
  <si>
    <t>SOCIEDADES DE ECONOMÍA MIXTA</t>
  </si>
  <si>
    <t>OTRAS ENTIDADES DESCENTRALIZADAS</t>
  </si>
  <si>
    <t>INDEMNIZACION PROP PLANTA Y EQUIPO</t>
  </si>
  <si>
    <t>OTROS INGRESOS EXTRAORDINARIOS CONTRALOR</t>
  </si>
  <si>
    <t>Bienes inmuebles sector publico</t>
  </si>
  <si>
    <t>Bienes muebles  sector privado</t>
  </si>
  <si>
    <t>Venta de inversiones a Establecimientos</t>
  </si>
  <si>
    <t>Otras recuperaciones</t>
  </si>
  <si>
    <t>Recuperación Cartera Fondo EPM</t>
  </si>
  <si>
    <t>Recursos destinación especifica</t>
  </si>
  <si>
    <t>Aportes Metro 2016</t>
  </si>
  <si>
    <t>Area Metropolitana de 2002</t>
  </si>
  <si>
    <t>Area Metropolitana de 2005</t>
  </si>
  <si>
    <t>Area Metropolitana de 2006</t>
  </si>
  <si>
    <t>Area Metropolitana de 2004</t>
  </si>
  <si>
    <t>Area Metropolitana de 2007</t>
  </si>
  <si>
    <t>Area Metropolitana de 2008</t>
  </si>
  <si>
    <t>Area Metropolitana de 2009</t>
  </si>
  <si>
    <t>Area Metropolitana de 2010</t>
  </si>
  <si>
    <t>Area Metropolitana de 2011</t>
  </si>
  <si>
    <t>Area Metropolitana de 2012</t>
  </si>
  <si>
    <t>Area Metropolitana de 2013</t>
  </si>
  <si>
    <t>Area Metropolitana de 2014</t>
  </si>
  <si>
    <t>Area Metropolitana de 2015</t>
  </si>
  <si>
    <t>Area Metropolitana de 2016</t>
  </si>
  <si>
    <t>Contribución Especial  Seguridad de 1999</t>
  </si>
  <si>
    <t>Contribución Especial  Seguridad de 2005</t>
  </si>
  <si>
    <t>Contribución Especial  Seguridad de 2007</t>
  </si>
  <si>
    <t>Contribución Especial  Seguridad de 2008</t>
  </si>
  <si>
    <t>Contribución Especial  Seguridad de 2009</t>
  </si>
  <si>
    <t>Contribución Especial  Seguridad de 2010</t>
  </si>
  <si>
    <t>Contribución Especial  Seguridad de 2011</t>
  </si>
  <si>
    <t>Contribución Especial  Seguridad de 2012</t>
  </si>
  <si>
    <t>Contribución Especial  Seguridad de 2013</t>
  </si>
  <si>
    <t>Contribución Especial  Seguridad de 2014</t>
  </si>
  <si>
    <t>Contribución Especial  Seguridad de 2016</t>
  </si>
  <si>
    <t>DEPARTAMENTO DE ANTIOQUIA 1998</t>
  </si>
  <si>
    <t>DEPARTAMENTO DE ANTIOQUIA 1999</t>
  </si>
  <si>
    <t>DEPARTAMENTO DE ANTIOQUIA 2000</t>
  </si>
  <si>
    <t>DEPARTAMENTO DE ANTIOQUIA 2001</t>
  </si>
  <si>
    <t>DEPARTAMENTO DE ANTIOQUIA 2005</t>
  </si>
  <si>
    <t>DEPARTAMENTO DE ANTIOQUIA 2006</t>
  </si>
  <si>
    <t>DEPARTAMENTO DE ANTIOQUIA 2007</t>
  </si>
  <si>
    <t>DEPARTAMENTO DE ANTIOQUIA 2008</t>
  </si>
  <si>
    <t>DEPARTAMENTO DE ANTIOQUIA 2009</t>
  </si>
  <si>
    <t>DEPARTAMENTO DE ANTIOQUIA 2012</t>
  </si>
  <si>
    <t>EE PP  2000</t>
  </si>
  <si>
    <t>EE PP  2003</t>
  </si>
  <si>
    <t>EE PP  2006</t>
  </si>
  <si>
    <t>EE PP  2007</t>
  </si>
  <si>
    <t>EMPRESAS PUBLICAS DE MEDELLIN 2008</t>
  </si>
  <si>
    <t>EMPRESAS PUBLICAS DE MEDELLIN 2009</t>
  </si>
  <si>
    <t>EMPRESAS PUBLICAS DE MEDELLIN 2014</t>
  </si>
  <si>
    <t>EMPRESAS PUBLICAS DE MEDELLIN 2015</t>
  </si>
  <si>
    <t>EMPRESAS PUBLICAS DE MEDELLIN 2016</t>
  </si>
  <si>
    <t>EE VV  2005</t>
  </si>
  <si>
    <t>ETESA  2001</t>
  </si>
  <si>
    <t>ETESA  2004</t>
  </si>
  <si>
    <t>ETESA  2005</t>
  </si>
  <si>
    <t>ETESA  2006</t>
  </si>
  <si>
    <t>ETESA  2007</t>
  </si>
  <si>
    <t>ETESA  2008</t>
  </si>
  <si>
    <t>ETESA  2009</t>
  </si>
  <si>
    <t>ETESA  2010</t>
  </si>
  <si>
    <t>Rendimientos financieros Mini de Cultura</t>
  </si>
  <si>
    <t>Rendimientos financieros Min de Cultura</t>
  </si>
  <si>
    <t>Fondo de Solidaridad Tasa de aseo</t>
  </si>
  <si>
    <t>Fondo de Solidaridad Tasa de aseo 2008</t>
  </si>
  <si>
    <t>Fondo de Solidaridad Tasa de aseo 2011</t>
  </si>
  <si>
    <t>Fondo de Solidaridad Tasa de aseo 2013</t>
  </si>
  <si>
    <t>Fondo de Solidaridad Tasa de aseo 2014</t>
  </si>
  <si>
    <t>Fondo de Solidaridad Tasa de aseo 2016</t>
  </si>
  <si>
    <t>Ayuntatamiento de Bilbao</t>
  </si>
  <si>
    <t>Ayuntatamiento de Bilbao 2008</t>
  </si>
  <si>
    <t>Biskaia- Bilbao- Hegoa</t>
  </si>
  <si>
    <t>Biskaia- Bilbao- Hegoa 2008</t>
  </si>
  <si>
    <t>Biskaia- Bilbao- Hegoa 2009</t>
  </si>
  <si>
    <t>Biskaia- Bilbao- Hegoa 2010</t>
  </si>
  <si>
    <t>Biskaia- Bilbao- Hegoa 2011</t>
  </si>
  <si>
    <t>Biskaia- Bilbao- Hegoa 2012</t>
  </si>
  <si>
    <t>Embajada de los paise bajos</t>
  </si>
  <si>
    <t>Embajada de los paise bajos 2008</t>
  </si>
  <si>
    <t>Financiación Reservas Recursos Ordinario</t>
  </si>
  <si>
    <t>Sobretasa a la gasolina 2009</t>
  </si>
  <si>
    <t>Sobretasa a la gasolina 2011</t>
  </si>
  <si>
    <t>SGP Proposito General  Deporte y Recreac</t>
  </si>
  <si>
    <t>SGP Propósito General Agua potable y san</t>
  </si>
  <si>
    <t>SGP P. General Agua potable y saneamient</t>
  </si>
  <si>
    <t>SGP Propósito General otros sectores</t>
  </si>
  <si>
    <t>SGP Propósito General otros sectores 200</t>
  </si>
  <si>
    <t>SGP Propósito General otros sectores 201</t>
  </si>
  <si>
    <t>RECURSOS BID 2001</t>
  </si>
  <si>
    <t xml:space="preserve"> Rendimientos Financieros Comunidad Euro</t>
  </si>
  <si>
    <t>Rendim Financieros Comisión comunid Euro</t>
  </si>
  <si>
    <t>Rendimie Financieros Biskaia  Bilbao Heg</t>
  </si>
  <si>
    <t>Rendimie financieros Biskaia  Bilbao Heg</t>
  </si>
  <si>
    <t>SGP Crecimiento de la Economía 2016</t>
  </si>
  <si>
    <t>Contribución Artes Escénicas 2012</t>
  </si>
  <si>
    <t>Contribución Artes Escénicas 2013</t>
  </si>
  <si>
    <t>Contribución Artes Escénicas 2014</t>
  </si>
  <si>
    <t>Contribución Artes Escénicas 2015</t>
  </si>
  <si>
    <t>Contribución Artes Escénicas 2016</t>
  </si>
  <si>
    <t>Impuesto Predial D.E 2010</t>
  </si>
  <si>
    <t>Crédito Externo Asoc Francesa  2010</t>
  </si>
  <si>
    <t>Crédito Externo Asoc Francesa  2013</t>
  </si>
  <si>
    <t>Crédito Externo Asoc Francesa 2014</t>
  </si>
  <si>
    <t>Crédito Externo Asoc Francesa 2016</t>
  </si>
  <si>
    <t>RB Universidad de Valencia</t>
  </si>
  <si>
    <t>RB Universidad de Valencia 2010</t>
  </si>
  <si>
    <t>RB Universidad de Valencia 2011</t>
  </si>
  <si>
    <t>Rendimientos financieros SGP agua potabl</t>
  </si>
  <si>
    <t>RECURSOS BID 2002</t>
  </si>
  <si>
    <t>RB Universidad de Valencia Sin situación</t>
  </si>
  <si>
    <t>RB Universidad Valencia Sin situación fo</t>
  </si>
  <si>
    <t>Rend. Financieros Fundación EPM 2009</t>
  </si>
  <si>
    <t>Rend. Financieros Fundación EPM 2010</t>
  </si>
  <si>
    <t>Rend. Financieros Fundación EPM 2011</t>
  </si>
  <si>
    <t>Rend. Financieros Fundación EPM 2012</t>
  </si>
  <si>
    <t>Rend. Financieros Fundación EPM 2014</t>
  </si>
  <si>
    <t>Rend. Financieros Fundación EPM 2016</t>
  </si>
  <si>
    <t>Recursos del Balance Convenio con FONVAL</t>
  </si>
  <si>
    <t>Recursos del Balance Estamplilla Adulto</t>
  </si>
  <si>
    <t>Recursos del Balance Estampilla Adulto M</t>
  </si>
  <si>
    <t>Rendimientos Financieros Zonas Verdes 20</t>
  </si>
  <si>
    <t>Depto Administrativo de la Presidencia D</t>
  </si>
  <si>
    <t>Convenio UNE EPM Telecomunicaciones 2011</t>
  </si>
  <si>
    <t>Convenio UNE EPM Telecomunicaciones 2012</t>
  </si>
  <si>
    <t>Convenio UNE EPM Telecomunicaciones 2016</t>
  </si>
  <si>
    <t>Provivienda (ONG Española) 2011</t>
  </si>
  <si>
    <t>Instituto Agustín Codazzi</t>
  </si>
  <si>
    <t>Instituto Agustín Codazzi 2010</t>
  </si>
  <si>
    <t>Instituto Agustín Codazzi 2012</t>
  </si>
  <si>
    <t>Ministerio del Interior-Fonsecon</t>
  </si>
  <si>
    <t>RECURSOS BID 2003</t>
  </si>
  <si>
    <t>Comparendo Ambiental</t>
  </si>
  <si>
    <t>Rendimientos Financieros FSRI</t>
  </si>
  <si>
    <t>Rendimientos Financieros FSRI 2013</t>
  </si>
  <si>
    <t>Rendimientos Financieros FSRI 2014</t>
  </si>
  <si>
    <t>Rendimientos Financieros FSRI 2016</t>
  </si>
  <si>
    <t>Rend.Financ. Fondo Catalán</t>
  </si>
  <si>
    <t>Rend.Financ. Fondo Catalán 2011</t>
  </si>
  <si>
    <t>Rend.Financ. Fondo Catalán 2012</t>
  </si>
  <si>
    <t>Rend.Financ. Fondo Catalán 2013</t>
  </si>
  <si>
    <t>Rend.Financ. Fondo Catalán 2014</t>
  </si>
  <si>
    <t>Rend.Financ. Fondo Catalán 2016</t>
  </si>
  <si>
    <t>Cuotas crédito Vivienda</t>
  </si>
  <si>
    <t>Amortización al Capital 2012</t>
  </si>
  <si>
    <t>Amortización al Capital 2013</t>
  </si>
  <si>
    <t>Amortización al Capital 2016</t>
  </si>
  <si>
    <t>Intereses Contribuciones Especiales</t>
  </si>
  <si>
    <t>Sanción Contribución Especial 2011</t>
  </si>
  <si>
    <t>Sanción Contribución Especial 2013</t>
  </si>
  <si>
    <t>Sanción Contribución Especial 2014</t>
  </si>
  <si>
    <t>Sanción Contribución Especial 2016</t>
  </si>
  <si>
    <t>Rend.Financ. Estampilla Adulto Mayor</t>
  </si>
  <si>
    <t>Rend.Financ. Estampilla Adulto Mayor 201</t>
  </si>
  <si>
    <t>Rendimientos Finan. Crédito Externo Asoc</t>
  </si>
  <si>
    <t>Rendimientos Finan.Crédito Ext. Asoc Fra</t>
  </si>
  <si>
    <t>Rend. Financ. Próposito Gral Deporte</t>
  </si>
  <si>
    <t>Rend. Financ. Próposito Gral Deporte 201</t>
  </si>
  <si>
    <t>Rend. Financ. Próposito Gral Cultura</t>
  </si>
  <si>
    <t>Rend. Financ. Próposito Gral Cultura 201</t>
  </si>
  <si>
    <t>Rend. Financ. Contribución Especial sobr</t>
  </si>
  <si>
    <t>INDER  2000</t>
  </si>
  <si>
    <t>RF Construcción de equipamiento</t>
  </si>
  <si>
    <t>RF Construcción de equipamiento 2011</t>
  </si>
  <si>
    <t>RF Construcción de equipamiento 2012</t>
  </si>
  <si>
    <t>RF Construcción de equipamiento 2013</t>
  </si>
  <si>
    <t>RF Construcción de equipamiento 2014</t>
  </si>
  <si>
    <t>RF Construcción de equipamiento 2015</t>
  </si>
  <si>
    <t>RF Construcción de equipamiento 2016</t>
  </si>
  <si>
    <t>RF Universidad de Valencia 2010</t>
  </si>
  <si>
    <t>RF Universidad de Valencia 2011</t>
  </si>
  <si>
    <t>RF Universidad de Valencia 2012</t>
  </si>
  <si>
    <t>RF Universidad de Valencia 2013</t>
  </si>
  <si>
    <t>RF Universidad de Valencia 2014</t>
  </si>
  <si>
    <t>RF Universidad de Valencia 2016</t>
  </si>
  <si>
    <t>Recursos del Balance Estamplilla Procult</t>
  </si>
  <si>
    <t>Recursos del Balance Estampilla Procultu</t>
  </si>
  <si>
    <t>Excedentes Adicionales EPM</t>
  </si>
  <si>
    <t>Excedentes Ordinarios EPM</t>
  </si>
  <si>
    <t>Excedentes Ordinarios EPM 2016</t>
  </si>
  <si>
    <t>Excedentes Extraordinarios EPM</t>
  </si>
  <si>
    <t>Excedentes Extraordinarios EPM 2012</t>
  </si>
  <si>
    <t>Excedentes Extraordinarios EPM 2013</t>
  </si>
  <si>
    <t>Excedentes Extraordinarios EPM 2014</t>
  </si>
  <si>
    <t>Excedentes Extraordinarios EPM 2016</t>
  </si>
  <si>
    <t>Aprovechamiento Espacio Público</t>
  </si>
  <si>
    <t>Aprovechamiento Espacio Público 2016</t>
  </si>
  <si>
    <t>Rend. Financieros Aprovechamiento Espaci</t>
  </si>
  <si>
    <t>Rend. Financ. Aprovechamiento Espacio Pú</t>
  </si>
  <si>
    <t>Rend. Financieros Ministerio del Interio</t>
  </si>
  <si>
    <t>SGR-Fondo de Compensación Regional Rec.</t>
  </si>
  <si>
    <t>SGR-Fondo de Compensación Regional 2016</t>
  </si>
  <si>
    <t>RB Premio Santiago Compostela</t>
  </si>
  <si>
    <t>RB Premio Santiago Compostela 2013</t>
  </si>
  <si>
    <t>RB Premio AGFUND- CEDEZO</t>
  </si>
  <si>
    <t>RB Premio AGFUND - CEDEZO 2013</t>
  </si>
  <si>
    <t>Rendimientos Financieros Premio AGFUND 2</t>
  </si>
  <si>
    <t>Rendimientos Financieros Contribución Ar</t>
  </si>
  <si>
    <t>Rend.Financieros Contribución Artes Esce</t>
  </si>
  <si>
    <t>Rendimientos Financieros Premio Reina So</t>
  </si>
  <si>
    <t>Rend. Financ. Fondo Medellín Ciudad para</t>
  </si>
  <si>
    <t>Rend. Financ. Fondo Medellín Ciudad Vida</t>
  </si>
  <si>
    <t>Estratificación económica 2016</t>
  </si>
  <si>
    <t>Fondo Medellín para la Vida Rec. Bal.</t>
  </si>
  <si>
    <t>Fondo Medellín para la Vida Rec. Bal. 20</t>
  </si>
  <si>
    <t>Ministerio de educación Ley 21 para 2004</t>
  </si>
  <si>
    <t>Ministerio de educación Ley 21 para 2005</t>
  </si>
  <si>
    <t>Ley 21 de 1982 - 2006</t>
  </si>
  <si>
    <t>Ley 21 de 1982 - 2007</t>
  </si>
  <si>
    <t>Ley 21 de 1982 - 2009</t>
  </si>
  <si>
    <t>Ley 21 de 1982 - 2011</t>
  </si>
  <si>
    <t>Ley 21 de 1982 - 2013</t>
  </si>
  <si>
    <t>Ley 21 de 1982 - 2014</t>
  </si>
  <si>
    <t>Rockefeller Philanthropy Advisors, ("RPA</t>
  </si>
  <si>
    <t>Ley 21 de 1982 - 2016</t>
  </si>
  <si>
    <t>Obligaciones Urbanísti Transitorias  POT</t>
  </si>
  <si>
    <t>Rend Finan Obligac Urbanís Transit POT</t>
  </si>
  <si>
    <t>RendimientosFinancieros Estampilla Procu</t>
  </si>
  <si>
    <t>Fondo Catalán 2011</t>
  </si>
  <si>
    <t>Servicio de Bomberos</t>
  </si>
  <si>
    <t>Zonas Verdes recreativas y equipamientos</t>
  </si>
  <si>
    <t>Construcción Equipamentos Acuerdo 48 de</t>
  </si>
  <si>
    <t>Construcción Equipamentos Acuerdo 48/201</t>
  </si>
  <si>
    <t>Rendimientos Financieros Estratificación</t>
  </si>
  <si>
    <t>Rendimientos Fros Estratificación Económ</t>
  </si>
  <si>
    <t>Ley 99/93 de 2007</t>
  </si>
  <si>
    <t>Rendimientos Financieros Ayuntamiento Ba</t>
  </si>
  <si>
    <t>EPM - Venta de Acciones ISAGEN</t>
  </si>
  <si>
    <t>EPM - Venta de Acciones ISAGEN 2016</t>
  </si>
  <si>
    <t>ICLD 1% - Ley 99 de 1993-2016</t>
  </si>
  <si>
    <t>Rend. Financ. SGP Crecimiento a la Econo</t>
  </si>
  <si>
    <t>Rendimientos Financieros Zonas Verdes re</t>
  </si>
  <si>
    <t>Rendimientos Financieros Construcción Eq</t>
  </si>
  <si>
    <t>Ministerio de Educación - Indicador Sint</t>
  </si>
  <si>
    <t>Rendimientos Financieros Proposito Gener</t>
  </si>
  <si>
    <t>Rendimientos Financieros SGP Educación 2</t>
  </si>
  <si>
    <t>Rendimientos Financieros SGP Regimen Sub</t>
  </si>
  <si>
    <t>Rendimientos Financieros SGP Salud Ofert</t>
  </si>
  <si>
    <t>Rendimientos Financieros SGP Salud Publi</t>
  </si>
  <si>
    <t>Rendimientos Fieros SGP Alimentacion Esc</t>
  </si>
  <si>
    <t>Red de Solidaridad 2001</t>
  </si>
  <si>
    <t>Red de Solidaridad 2002</t>
  </si>
  <si>
    <t>Red de Solidaridad 2003</t>
  </si>
  <si>
    <t>Recursos Credito 2002</t>
  </si>
  <si>
    <t>Recursos Credito 2004</t>
  </si>
  <si>
    <t>Recursos Credito 2010</t>
  </si>
  <si>
    <t>Recursos Credito 2011</t>
  </si>
  <si>
    <t>Recursos Credito 2012</t>
  </si>
  <si>
    <t>Recursos Credito 2013</t>
  </si>
  <si>
    <t>Recursos Credito 2016</t>
  </si>
  <si>
    <t>Rentas Cedidas Departamento de Antioquia</t>
  </si>
  <si>
    <t>Rentas Propias Departamento de Antioquia</t>
  </si>
  <si>
    <t>Rendimientos Financieros ETESA 2003</t>
  </si>
  <si>
    <t>Rendimientos Financieros ETESA 2004</t>
  </si>
  <si>
    <t>Rendimientos Financieros ETESA 2005</t>
  </si>
  <si>
    <t>Rendimientos Financieros ETESA 2007</t>
  </si>
  <si>
    <t>Rendimientos Financieros ETESA 2008</t>
  </si>
  <si>
    <t>Rendimientos Financieros sgp educación 2</t>
  </si>
  <si>
    <t>Rendimientos Financieros Fondo Nal de Re</t>
  </si>
  <si>
    <t>Rendimientos Financieros Red de Solidari</t>
  </si>
  <si>
    <t>SGP educación 2003</t>
  </si>
  <si>
    <t>SGP educación 2004</t>
  </si>
  <si>
    <t>SGP educación 2005</t>
  </si>
  <si>
    <t>SGP educación 2006</t>
  </si>
  <si>
    <t>SGP educación 2007</t>
  </si>
  <si>
    <t>SGP educación 2008</t>
  </si>
  <si>
    <t>SGP educación 2009</t>
  </si>
  <si>
    <t>SGP educación 2010</t>
  </si>
  <si>
    <t>SGP Proposit General 2003</t>
  </si>
  <si>
    <t>SGP Proposito General Cultura 2005</t>
  </si>
  <si>
    <t>SGP Proposito General  2004</t>
  </si>
  <si>
    <t>SGP Proposito General Deporte y Recreaci</t>
  </si>
  <si>
    <t>SGP Proposito General Cultura 2006</t>
  </si>
  <si>
    <t>SGP Proposito General Cultura 2007</t>
  </si>
  <si>
    <t>SGP Proposito General Cultura 2008</t>
  </si>
  <si>
    <t>SGP Proposito General Cultura 2009</t>
  </si>
  <si>
    <t>SGP Proposito General Cultura 2016</t>
  </si>
  <si>
    <t>SGP Alimentación Escolar 2002</t>
  </si>
  <si>
    <t>SGP Alimentación Escolar 2003</t>
  </si>
  <si>
    <t>SGP Alimentación Escolar 2004</t>
  </si>
  <si>
    <t>SGP Alimentación Escolar 2005</t>
  </si>
  <si>
    <t>SGP Alimentación Escolar 2006</t>
  </si>
  <si>
    <t>SGP Alimentación Escolar 2012</t>
  </si>
  <si>
    <t>SGP Alimentación Escolar 2013</t>
  </si>
  <si>
    <t>SGP Regimen  Subsidiado Continuidad 2003</t>
  </si>
  <si>
    <t>SGP Regimen  Subsidiado Continuidad 2004</t>
  </si>
  <si>
    <t>SGP Regimen  Subsidiado Continuidad 2005</t>
  </si>
  <si>
    <t>SGP Regimen  Subsidiado Continuidad 2006</t>
  </si>
  <si>
    <t>SGP Regimen  Subsidiado Continuidad 2007</t>
  </si>
  <si>
    <t>SGP Regimen  Subsidiado Continuidad 2008</t>
  </si>
  <si>
    <t>SGP Regimen Subsidiado Ampliación 2003</t>
  </si>
  <si>
    <t>SGP Regimen Subsidiado Ampliación 2004</t>
  </si>
  <si>
    <t>SGP Regimen Subsidiado Ampliación 2005</t>
  </si>
  <si>
    <t>SGP Regimen Subsidiado Ampliación 2006</t>
  </si>
  <si>
    <t>SGP Salud Oferta 2003</t>
  </si>
  <si>
    <t>SGP Salud Oferta 2004</t>
  </si>
  <si>
    <t>SGP Salud Oferta 2005</t>
  </si>
  <si>
    <t>SGP Salud Publica 2002</t>
  </si>
  <si>
    <t>SGP Salud Publica 2003</t>
  </si>
  <si>
    <t>SGP Salud Publica 2004</t>
  </si>
  <si>
    <t>SGP Salud Publica 2005</t>
  </si>
  <si>
    <t>SGP Salud Publica 2006</t>
  </si>
  <si>
    <t>SGP Transformación departamento 2004</t>
  </si>
  <si>
    <t>Comisión Comunidades Europeas 2000</t>
  </si>
  <si>
    <t>ICBF 2010</t>
  </si>
  <si>
    <t>Expedición certificados Sanitarios 2003</t>
  </si>
  <si>
    <t>Expedición certificados Sanitarios 2004</t>
  </si>
  <si>
    <t>Expedición certificados Sanitarios 2005</t>
  </si>
  <si>
    <t>Expedición certificados Sanitarios 2006</t>
  </si>
  <si>
    <t>Expedición certificados Sanitarios 2007</t>
  </si>
  <si>
    <t>Expedición certificados sanitarios 2008</t>
  </si>
  <si>
    <t>Rendimientos Financieros Fosyga 2003</t>
  </si>
  <si>
    <t>Rendimientos Financieros Fosyga 2004</t>
  </si>
  <si>
    <t>Rendimientos Financieros Fosyga 2005</t>
  </si>
  <si>
    <t>Rendimientos Financieros Fosyga 2008</t>
  </si>
  <si>
    <t>Fondo Nacional de Regalias 1997</t>
  </si>
  <si>
    <t>Fondo Nacional de Regalias 2000</t>
  </si>
  <si>
    <t>Fondo Nacional de Regalias 2001</t>
  </si>
  <si>
    <t>Fondo Nacional de Regalias 2002</t>
  </si>
  <si>
    <t>Fondo Nacional de Regalias 2003</t>
  </si>
  <si>
    <t>Recursos Caja Compencasión Regimen Subsi</t>
  </si>
  <si>
    <t>Regalias Directas 2001</t>
  </si>
  <si>
    <t>Regalias Directas 2002</t>
  </si>
  <si>
    <t>Regalias Directas 2010</t>
  </si>
  <si>
    <t>Regalias Directas 2004</t>
  </si>
  <si>
    <t>Regalias Directas 2011</t>
  </si>
  <si>
    <t>Regalias Directas 2013</t>
  </si>
  <si>
    <t>Regalias Directas 2012</t>
  </si>
  <si>
    <t>Regalias Directas 2014</t>
  </si>
  <si>
    <t>Regalias Directas 2016</t>
  </si>
  <si>
    <t>Rendimientos  Financieros Minsalud 2004</t>
  </si>
  <si>
    <t>Derechos Explotacion 2004</t>
  </si>
  <si>
    <t>Derechos Explotacion 2005</t>
  </si>
  <si>
    <t>Derechos Explotacion 2006</t>
  </si>
  <si>
    <t>area metropolitana 2004</t>
  </si>
  <si>
    <t>sgp proposito general 2004</t>
  </si>
  <si>
    <t>REND. FROS AREA METROPOLITANA 2004</t>
  </si>
  <si>
    <t>REND. FROS AREA METROPOLITANA 2005</t>
  </si>
  <si>
    <t>REND. FROS AREA METROPOLITANA 2002</t>
  </si>
  <si>
    <t>REND. FROS AREA METROPOLITANA 2003</t>
  </si>
  <si>
    <t>REND. FROS AREA METROPOLITANA 2007</t>
  </si>
  <si>
    <t>REND. FROS CORANTIOQUIA 2004</t>
  </si>
  <si>
    <t>REND. FROS CORANTIOQUIA 2005</t>
  </si>
  <si>
    <t>REND. FROS CORANTIOQUIA 2006</t>
  </si>
  <si>
    <t>REND. FROS CORANTIOQUIA 2007</t>
  </si>
  <si>
    <t>DONACIÓN ISAGEN</t>
  </si>
  <si>
    <t>DONACIÓN ISAGEN 2005</t>
  </si>
  <si>
    <t>ACCION SOCIAL</t>
  </si>
  <si>
    <t>ACCION SOCIAL 2010</t>
  </si>
  <si>
    <t>Donación sodimac</t>
  </si>
  <si>
    <t>Donación sodimac 2005</t>
  </si>
  <si>
    <t>Rendimientos financieros educación 2005</t>
  </si>
  <si>
    <t>Rendimientos Financieros Findeter</t>
  </si>
  <si>
    <t>Agencia Española de cooperación Internac</t>
  </si>
  <si>
    <t>Recursos Bid 2005</t>
  </si>
  <si>
    <t>SGP APORTES PATRONALES SALUD/06</t>
  </si>
  <si>
    <t>SGP APORTES PATRONALES SALUD/07</t>
  </si>
  <si>
    <t>SGP APORTES PATRONALES SALUD/08</t>
  </si>
  <si>
    <t>SGP TRANSFORMACION DEPTO</t>
  </si>
  <si>
    <t>SGP TRANSFORMACION DEPTO/06</t>
  </si>
  <si>
    <t>SGP TRANSFORMACION DEPTO/07</t>
  </si>
  <si>
    <t>SGP TRANSFORMACION DEPTO/08</t>
  </si>
  <si>
    <t>RECURSOS BID 2006</t>
  </si>
  <si>
    <t>RECURSOS BID 2007</t>
  </si>
  <si>
    <t>UNION EUROPEA 2006</t>
  </si>
  <si>
    <t>Rendimientos Financieros AECI 2006</t>
  </si>
  <si>
    <t>Rendimientos Financieros AECI 2007</t>
  </si>
  <si>
    <t>&gt;&gt;&gt; Ningún reg.maestro válido</t>
  </si>
  <si>
    <t>Rendimientos Financieros AECI 2016</t>
  </si>
  <si>
    <t>RECURSOS SENA</t>
  </si>
  <si>
    <t>RECURSOS SENA 2007</t>
  </si>
  <si>
    <t>Aportes patronales SGP</t>
  </si>
  <si>
    <t>Aportes patronales SGP 2007</t>
  </si>
  <si>
    <t>Aportes patronales SGP 2008</t>
  </si>
  <si>
    <t>inisterio de la Protección Social</t>
  </si>
  <si>
    <t>MINISTERIO DE LA PROTECCION SOCIAL 2007</t>
  </si>
  <si>
    <t>Ministerio de Ambiente, vivienda y Desar</t>
  </si>
  <si>
    <t>Convenios BID 2015</t>
  </si>
  <si>
    <t>UNIVERSIDAD DEL ROSARIO 2007</t>
  </si>
  <si>
    <t>Ayuntamiento  de L´escala</t>
  </si>
  <si>
    <t>Ayuntamiento  de L´escala 2007</t>
  </si>
  <si>
    <t>MINISTERIO DE EDUCACION 2005</t>
  </si>
  <si>
    <t>MINISTERIO DE EDUCACION 2006</t>
  </si>
  <si>
    <t>MINISTERIO DE EDUCACION 2007</t>
  </si>
  <si>
    <t>MINISTERIO DE EDUCACION 2008</t>
  </si>
  <si>
    <t>MINISTERIO DE EDUCACION 2009</t>
  </si>
  <si>
    <t>MINISTERIO DE EDUCACION 2010</t>
  </si>
  <si>
    <t>MINISTERIO DE EDUCACION 2011</t>
  </si>
  <si>
    <t>MINISTERIO DE EDUCACION 2014</t>
  </si>
  <si>
    <t>MINISTERIO DE EDUCACION 2015</t>
  </si>
  <si>
    <t>MINISTERIO DE EDUCACION 2016</t>
  </si>
  <si>
    <t>DROGOCOL 2004</t>
  </si>
  <si>
    <t>Rendimientos Financieros A-E-C-I</t>
  </si>
  <si>
    <t>Rendimientos Financieros A-E-C-I 2007</t>
  </si>
  <si>
    <t>Rendimientos Financieros A-E-C-I 2008</t>
  </si>
  <si>
    <t>Rendimientos Financieros A-E-C-I 2009</t>
  </si>
  <si>
    <t>Calidad de la Educación</t>
  </si>
  <si>
    <t>Alumbrado Publico</t>
  </si>
  <si>
    <t>ALUMBRADO PUBLICO 2008</t>
  </si>
  <si>
    <t>ALUMBRADO PUBLICO 2009</t>
  </si>
  <si>
    <t>ALUMBRADO PUBLICO 2010</t>
  </si>
  <si>
    <t>ALUMBRADO PUBLICO 2011</t>
  </si>
  <si>
    <t>ALUMBRADO PUBLICO 2012</t>
  </si>
  <si>
    <t>ALUMBRADO PUBLICO 2013</t>
  </si>
  <si>
    <t>ALUMBRADO PUBLICO 2014</t>
  </si>
  <si>
    <t>ALUMBRADO PUBLICO 2015</t>
  </si>
  <si>
    <t>ALUMBRADO PUBLICO 2016</t>
  </si>
  <si>
    <t>Construcción Equipamentos 2013</t>
  </si>
  <si>
    <t>Fondo de Solidaridad de Servicios Públic</t>
  </si>
  <si>
    <t>Fondo de solidaridad y redistribucion de</t>
  </si>
  <si>
    <t>Construcción Equipamentos</t>
  </si>
  <si>
    <t>Construcción de equipamiento 2008</t>
  </si>
  <si>
    <t>Construcción Equipamentos 2009</t>
  </si>
  <si>
    <t>Construcción Equipamentos 2011</t>
  </si>
  <si>
    <t>Construcción Equipamentos 2012</t>
  </si>
  <si>
    <t>Construcción Equipamentos 2014</t>
  </si>
  <si>
    <t>Construcción Equipamentos 2016</t>
  </si>
  <si>
    <t>MINISTERIO DE CULTURA 2005</t>
  </si>
  <si>
    <t>MINISTERIO DE CULTURA 2007</t>
  </si>
  <si>
    <t>MINISTERIO DE CULTURA 2008</t>
  </si>
  <si>
    <t>MINISTERIO DE CULTURA 2009</t>
  </si>
  <si>
    <t>MINISTERIO DE CULTURA 2014</t>
  </si>
  <si>
    <t>MINISTERIO DE CULTURA 2015</t>
  </si>
  <si>
    <t>MINISTERIO DE CULTURA 2016</t>
  </si>
  <si>
    <t>Construcción Terminales</t>
  </si>
  <si>
    <t>Construcción Terminales 2009</t>
  </si>
  <si>
    <t>Construcción Terminales 2011</t>
  </si>
  <si>
    <t>Construcción Terminales 2013</t>
  </si>
  <si>
    <t>Fondo de Solidaridad tasa de aseo 2008</t>
  </si>
  <si>
    <t>Ayuntamineto de Bilbao 2008</t>
  </si>
  <si>
    <t>Embajada de los Países Bajos 2008</t>
  </si>
  <si>
    <t>BID (paz y convivencia)</t>
  </si>
  <si>
    <t>Rendimientos financieros por  recursos p</t>
  </si>
  <si>
    <t>Rendimientos financieros por-SGP educaci</t>
  </si>
  <si>
    <t>Rendimientos financieros por-SGP propósi</t>
  </si>
  <si>
    <t>Rendimientos financieros por-Sgp aliment</t>
  </si>
  <si>
    <t>Rendimientos financieros por convenio co</t>
  </si>
  <si>
    <t>Rendimientos financieros por transferenc</t>
  </si>
  <si>
    <t>Rend. fros transferencia rentas Dpto Ant</t>
  </si>
  <si>
    <t>Rendimientos financieros banco de los po</t>
  </si>
  <si>
    <t>Rendimientos financieros Fondo protecció</t>
  </si>
  <si>
    <t>Rendimientos financieros Anticipos</t>
  </si>
  <si>
    <t>Rendimientos financieros AECI - Agencia</t>
  </si>
  <si>
    <t>Rendimientos financieros Ministerio de C</t>
  </si>
  <si>
    <t>Rendimientos Financieros Biskaia Bilbao</t>
  </si>
  <si>
    <t>Rendimientos Financieros Ministerio de E</t>
  </si>
  <si>
    <t>Rendim Financieros Comisión comunidades</t>
  </si>
  <si>
    <t>Rendim Financieros Fundación EPM-Acuerdo</t>
  </si>
  <si>
    <t>Rendimientos financieros Estampilla para</t>
  </si>
  <si>
    <t>Rendimientos Financieros</t>
  </si>
  <si>
    <t>Rendimientos Financieros Patrimonio Autó</t>
  </si>
  <si>
    <t>Otros Rendimientos Financieros</t>
  </si>
  <si>
    <t>Rendimientos Financieros Zonas Verdes</t>
  </si>
  <si>
    <t>Rendimientos Financieros Fondo Catalán</t>
  </si>
  <si>
    <t>Rend. Financ. Costrucción de Equipamento</t>
  </si>
  <si>
    <t>Rend. Financ. Costrucción de Terminales</t>
  </si>
  <si>
    <t>Rend. Finan. Crédito AFD- Francia</t>
  </si>
  <si>
    <t>Rend. Finan. Provivienda (ONG Española)</t>
  </si>
  <si>
    <t>Rend.Financ. Aprov Económico del Espacio</t>
  </si>
  <si>
    <t>Rend. Financ. Min Interior-Fonsecon</t>
  </si>
  <si>
    <t>Rend. Financieros FSRI</t>
  </si>
  <si>
    <t>Rend. Financieros Estampilla Procultura</t>
  </si>
  <si>
    <t>Rendimientos Financ. Contribución Artes</t>
  </si>
  <si>
    <t>Rendimientos Financ. Premio Reina Sofía</t>
  </si>
  <si>
    <t>Rendimientos Financ. Sistema General de</t>
  </si>
  <si>
    <t>Rend. Financieros Premio AGFUND</t>
  </si>
  <si>
    <t>Rend. Financieros Premio Ayuntamiento Ba</t>
  </si>
  <si>
    <t>Rendimientos Financieros Comparendo Ambi</t>
  </si>
  <si>
    <t>RendimientosFinancieros Fondo Medellín C</t>
  </si>
  <si>
    <t>Rend Finan Premio Iberoamer de Educación</t>
  </si>
  <si>
    <t>Rendim Financ Estratificación Económica</t>
  </si>
  <si>
    <t>RF Zon Verd, Recr y Equip-Acue 48/14 POT</t>
  </si>
  <si>
    <t>RF Construcción Equipamen Acue 48/14 POT</t>
  </si>
  <si>
    <t>RF Aprovec Econ Espacio Pub Acue48/14POT</t>
  </si>
  <si>
    <t>Rendimientos Financieros Obligaciones Ur</t>
  </si>
  <si>
    <t>Rendimie Financieros - Min Educación-PAE</t>
  </si>
  <si>
    <t>Rendimientos Financ SGP Crecimiento de l</t>
  </si>
  <si>
    <t>Rendimientos Financieros Propósito Gener</t>
  </si>
  <si>
    <t>Empresas industriales y comerciales del</t>
  </si>
  <si>
    <t>Excedentes financieros Establecimientos</t>
  </si>
  <si>
    <t>Excedentes financieros Aeropuerto Olaya</t>
  </si>
  <si>
    <t>Excedentes Financieros FONVAL</t>
  </si>
  <si>
    <t>Excedentes Financieros Extraordinarios</t>
  </si>
  <si>
    <t>Empresas industriales y comerciales de E</t>
  </si>
  <si>
    <t>Otros ingresos extraordinarios del Munic</t>
  </si>
  <si>
    <t>Otros ingresos extraordinarios de la con</t>
  </si>
  <si>
    <t>Indemnizaciones propiedad planta y equip</t>
  </si>
  <si>
    <t>DONACION SODIMAC COLOMBIA S.A</t>
  </si>
  <si>
    <t>FUNDACION SALDARRIAGA CONCHA</t>
  </si>
  <si>
    <t>Fundación Éxito - Donación Sec de Educac</t>
  </si>
  <si>
    <t>Superavit de ejecución presupuestal</t>
  </si>
  <si>
    <t>SGP Régimen Subsidiado última doceava co</t>
  </si>
  <si>
    <t>SGP Régimen Subsidiado última doceava am</t>
  </si>
  <si>
    <t>SGP Régimen Subsidiado once doceavas con</t>
  </si>
  <si>
    <t>SGP Régimen Subsidiado once doceavas amp</t>
  </si>
  <si>
    <t>Fosyga 2004</t>
  </si>
  <si>
    <t>Fosyga 2009</t>
  </si>
  <si>
    <t>Fosyga 2002</t>
  </si>
  <si>
    <t>SGP Régimen Subsidiado Continuidad 2006</t>
  </si>
  <si>
    <t>SGP Régimen Subsidiado Continuidad 2007</t>
  </si>
  <si>
    <t>SGP Régimen Subsidiado Continuidad 2008</t>
  </si>
  <si>
    <t>SGP Régimen Subsidiado Continuidad 2009</t>
  </si>
  <si>
    <t>SGP Régimen Subsidiado Continuidad 2010</t>
  </si>
  <si>
    <t>SGP Régimen Subsidiado Continuidad 2011</t>
  </si>
  <si>
    <t>SGP Régimen Subsidiado Continuidad 2012</t>
  </si>
  <si>
    <t>SGP Régimen Subsidiado Continuidad 2013</t>
  </si>
  <si>
    <t>SGP Régimen Subsidiado Continuidad 2014</t>
  </si>
  <si>
    <t>SGP Régimen Subsidiado Continuidad 2015</t>
  </si>
  <si>
    <t>SGP Régimen Subsidiado Continuidad 2016</t>
  </si>
  <si>
    <t>SGP Régimen Subsidiado Ampliación 2006</t>
  </si>
  <si>
    <t>SGP Régimen Subsidiado Ampliación 2009</t>
  </si>
  <si>
    <t>SGP Régimen Subsidiado Ampliación 2011</t>
  </si>
  <si>
    <t>SGP Régimen Subsidiado Ampliación 2012</t>
  </si>
  <si>
    <t>SGP Régimen Subsidiado Ampliación 2013</t>
  </si>
  <si>
    <t>SGP Régimen Subsidiado Ampliación 2014</t>
  </si>
  <si>
    <t>SGP Régimen Subsidiado Ampliación 2015</t>
  </si>
  <si>
    <t>SGP Régimen Subsidiado Ampliación 2016</t>
  </si>
  <si>
    <t>ETESA 2016</t>
  </si>
  <si>
    <t>Tansformación Departamento Régimen Subsi</t>
  </si>
  <si>
    <t>Departamento Régimen Subsidiado 2004</t>
  </si>
  <si>
    <t>Departamento Régimen Subsidiado 2011</t>
  </si>
  <si>
    <t>Departamento Régimen Subsidiado 2016</t>
  </si>
  <si>
    <t>Situado Fiscal Recursos del Balance 1998</t>
  </si>
  <si>
    <t>Situado Fiscal Recursos del Balance 1999</t>
  </si>
  <si>
    <t>Recursos del Balance Recursos Propios RO</t>
  </si>
  <si>
    <t>Transformación de Oferta a Régimen Subsi</t>
  </si>
  <si>
    <t>Recuperaciones Subcuenta Régimen Subsidi</t>
  </si>
  <si>
    <t>Coljuegos RB</t>
  </si>
  <si>
    <t>Coljuegos RB 2015</t>
  </si>
  <si>
    <t>Coljuegos RB 2016</t>
  </si>
  <si>
    <t>Régimen Subsidiado Rendimientos Financie</t>
  </si>
  <si>
    <t>Fosyga Rendimientos Financieros 2008</t>
  </si>
  <si>
    <t>SGP Rendimientos Financieros 2009</t>
  </si>
  <si>
    <t>SGP Rendimientos Financieros 2010</t>
  </si>
  <si>
    <t>SGP Rendimientos Financieros 2011</t>
  </si>
  <si>
    <t>SGP Rendimientos Financieros 2016 RS</t>
  </si>
  <si>
    <t>ETESA Rendimientos Financieros 2008</t>
  </si>
  <si>
    <t>ETESA Rendimientos Financieros 2009</t>
  </si>
  <si>
    <t>SGP Prestación de Servicios de Salud</t>
  </si>
  <si>
    <t>SGP Aportes Patronales Salud</t>
  </si>
  <si>
    <t>SGP Prestación de Servicios de Salud - o</t>
  </si>
  <si>
    <t>SGP Aportes Patronales Salud 2008</t>
  </si>
  <si>
    <t>SGP Aportes Patronales Salud 2012</t>
  </si>
  <si>
    <t>Recuperaciones Subcuenta</t>
  </si>
  <si>
    <t>Recursos Propios FLS S2 RB</t>
  </si>
  <si>
    <t>EPM-Venta Acciones ISAGEN S2</t>
  </si>
  <si>
    <t>EPM-Venta Acciones ISAGEN S2 2016</t>
  </si>
  <si>
    <t>SGP Salud Oferta Rendimientos financiero</t>
  </si>
  <si>
    <t>Convenios suscritos con el Ministerio de</t>
  </si>
  <si>
    <t>Certificados Sanitarios vigencia</t>
  </si>
  <si>
    <t>SGP Crecimiento de la Economía vigencia</t>
  </si>
  <si>
    <t>SGP Salud Pública colectiva 2004</t>
  </si>
  <si>
    <t>SGP Salud Pública colectiva 2005</t>
  </si>
  <si>
    <t>SGP Salud Pública colectiva 2006</t>
  </si>
  <si>
    <t>SGP Salud Pública colectiva 2007</t>
  </si>
  <si>
    <t>SGP Salud Pública colectiva 2008</t>
  </si>
  <si>
    <t>SGP Salud Pública colectiva 2009</t>
  </si>
  <si>
    <t>SGP Salud Pública colectiva 2014</t>
  </si>
  <si>
    <t>SGP Salud Pública colectiva 2015</t>
  </si>
  <si>
    <t>SGP Salud Pública colectiva 2016</t>
  </si>
  <si>
    <t>Certificados Sanitarios 2009</t>
  </si>
  <si>
    <t>SGP Crecimiento de la economía</t>
  </si>
  <si>
    <t>Ministerio Protección Social 2010</t>
  </si>
  <si>
    <t>Ministerio Protección Social 2016</t>
  </si>
  <si>
    <t>Recursos del Balance Exc.Ordinarios EPM</t>
  </si>
  <si>
    <t>Recursos del Balance Exc.Adicionales EPM</t>
  </si>
  <si>
    <t>Recuperaciones Subcuenta Salud Pública C</t>
  </si>
  <si>
    <t>ICBF Subcuenta 3 FLS</t>
  </si>
  <si>
    <t>SGP RF Salud Pública colectiva 2007</t>
  </si>
  <si>
    <t>SGP RF Salud Pública colectiva 2008</t>
  </si>
  <si>
    <t>SGP RF Salud Pública colectiva 2009</t>
  </si>
  <si>
    <t>SGP RF Salud Pública colectiva 2010</t>
  </si>
  <si>
    <t>SGP RF Salud Pública colectiva 2013</t>
  </si>
  <si>
    <t>SGP RF Salud Pública colectiva 2014</t>
  </si>
  <si>
    <t>SGP RF Salud Pública Colectiva 2015</t>
  </si>
  <si>
    <t>SGP RF Salud Pública Colectiva 2016</t>
  </si>
  <si>
    <t>Rendimientos Finaniceros A.E.C.I 2007</t>
  </si>
  <si>
    <t>Subcuenta Salud Pública colectiva</t>
  </si>
  <si>
    <t>Convenios suscritos con el Ministerio</t>
  </si>
  <si>
    <t>Zonas Verdes Recreación y Equipamentos 2</t>
  </si>
  <si>
    <t>Obligaciones Urbanísti Transitorias Acue</t>
  </si>
  <si>
    <t>EPM - Venta de Acciones ISAGEN FLS Sub 4</t>
  </si>
  <si>
    <t>SGP Otros Sectores Recursos del Balance</t>
  </si>
  <si>
    <t>Ministerio de Protección Social Recursos</t>
  </si>
  <si>
    <t>Recuperaciones Subcuenta Otros Gastos de</t>
  </si>
  <si>
    <t>Recursos Credito Sub 4 Otros Gastos en S</t>
  </si>
  <si>
    <t>Recursos Credito 2013 Sub 4 Otros Gastos</t>
  </si>
  <si>
    <t>Rendimientos Financieros Otros Gastos en</t>
  </si>
  <si>
    <t>Unidad Nacional para la Gestión del Ries</t>
  </si>
  <si>
    <t>Emergencias y Desastres-Predial 2012</t>
  </si>
  <si>
    <t>Emergencias y Desastres-Predial 2013</t>
  </si>
  <si>
    <t>Emergencias y Desastres-Predial 2014</t>
  </si>
  <si>
    <t>Emergencias y Desastres-Predial 2015</t>
  </si>
  <si>
    <t>Emergencias y Desastres-Predial 2016</t>
  </si>
  <si>
    <t>Emergencias y Desastres-ICA 2012</t>
  </si>
  <si>
    <t>Emergencias y Desastres-ICA 2013</t>
  </si>
  <si>
    <t>Emergencias y Desastres-ICA 2014</t>
  </si>
  <si>
    <t>Emergencias y Desastres-ICA 2015</t>
  </si>
  <si>
    <t>Emergencias y Desastres-ICA 2016</t>
  </si>
  <si>
    <t>Área Metropolitana 2012 -AMVA</t>
  </si>
  <si>
    <t>Área Metropolitana 2015 -AMVA</t>
  </si>
  <si>
    <t>Área Metropolitana 2016 -AMVA</t>
  </si>
  <si>
    <t>Recursos Ordinarios-FONGRED</t>
  </si>
  <si>
    <t>Recursos Ordinarios 2013 -FONGRED</t>
  </si>
  <si>
    <t>Unidad Nacional de Gestion de Riesgos y</t>
  </si>
  <si>
    <t>Unidad Nal de Gestion de Riesgos y Emerg</t>
  </si>
  <si>
    <t>Rendimientos Financieros Recursos Balanc</t>
  </si>
  <si>
    <t>Rendimientos Financieros Rec.Balance 201</t>
  </si>
  <si>
    <t>Contribución Especial de Seguridad 2012</t>
  </si>
  <si>
    <t>Contribución Especial de Seguridad 2013</t>
  </si>
  <si>
    <t>Contribución Especial de Seguridad 2014</t>
  </si>
  <si>
    <t>Contribución Especial de Seguridad 2015</t>
  </si>
  <si>
    <t>Contribución Especial de Seguridad 2016</t>
  </si>
  <si>
    <t>Rend. Financ. Contribución Especial Segu</t>
  </si>
  <si>
    <t>Fondo Municipal de Asistencia Técnica Di</t>
  </si>
  <si>
    <t>Degüello ganado menor FMATDR Acuerdo 65</t>
  </si>
  <si>
    <t>Degüello ganado menor FMATDR Acuerdo 65/</t>
  </si>
  <si>
    <t>Fondo de Solidaridad y Redistribución de</t>
  </si>
  <si>
    <t>Ingresos por Contribuciones Aseo Est 5-6</t>
  </si>
  <si>
    <t>Ingresos por Contribuciones Acueducto Se</t>
  </si>
  <si>
    <t>Ingresos por Contribuciones Servicios</t>
  </si>
  <si>
    <t>Ingresos por Contribuciones Servicio</t>
  </si>
  <si>
    <t>ZONAS VERDES, RECREATIVAS Y EQUIPAMIENTOS</t>
  </si>
  <si>
    <t>OBLIGACIONES URBAN TRANSITORIAS ACUERDO 48/2014 POT - ZONAS VERDES</t>
  </si>
  <si>
    <t>OBLIGACIONES URBAN TRANSITORIAS ACUERDO 48/2014 POT - CONSTRUCCIÓN DE EQUIPAMIENTOS</t>
  </si>
  <si>
    <t>1121614          ZONAS VERDES, RECREATIVAS Y EQUIPAMIENTOS</t>
  </si>
  <si>
    <t>112161402        OBLIGACIONES URBAN TRANSITORIAS ACUERDO 48/2014 POT - CONSTRUCCIÓN DE EQUIPAMIENTOS</t>
  </si>
  <si>
    <t>112161401        OBLIGACIONES URBAN TRANSITORIAS ACUERDO 48/2014 POT - ZONAS VERDES</t>
  </si>
  <si>
    <t xml:space="preserve">   C Comercial San Antonio</t>
  </si>
  <si>
    <t>Participación Plusvalia</t>
  </si>
  <si>
    <t>POR PUBLICIDAD EXTERIOR VISUAL</t>
  </si>
  <si>
    <t>POR OCUPACIÓN (ANDENES, PLAZOLETAS Y OTROS)</t>
  </si>
  <si>
    <t>112161505        POR PUBLICIDAD EXTERIOR VISUAL</t>
  </si>
  <si>
    <t>112161506        POR OCUPACIÓN (ANDENES, PLAZOLETAS Y OTROS)</t>
  </si>
  <si>
    <t>RENDIMIENTOS FINANCIEROS ESTAMPILLA PROCULTURA</t>
  </si>
  <si>
    <t>RENDIMIENTOS FINANCIEROS CONTR ARTES ESCÉNICAS</t>
  </si>
  <si>
    <t>RF. SISTEMA GRAL REGALÍAS</t>
  </si>
  <si>
    <t>137010143        RENDIMIENTOS FINANCIEROS ESTAMPILLA PROCULTURA</t>
  </si>
  <si>
    <t>137010144        RENDIMIENTOS FINANCIEROS CONTR ARTES ESCÉNICAS</t>
  </si>
  <si>
    <t>137010146        RF. SISTEMA GRAL REGALÍAS</t>
  </si>
  <si>
    <t>RENDIMIENTOS FIN MIN EDUCACIÓN PAE</t>
  </si>
  <si>
    <t>137010158        RENDIMIENTOS FIN MIN EDUCACIÓN PAE</t>
  </si>
  <si>
    <t>137010156        R. F.S APROVECHAMIENTO ECONÓMICO DEL ESPACIO PÚBLICO ACUERDO 48/14 POT</t>
  </si>
  <si>
    <t>Sgp Prestación del servicio PAE</t>
  </si>
  <si>
    <t>SGP PRESTACIÓN DEL SERVICIO PAE</t>
  </si>
  <si>
    <t>1121701010207    SGP PRESTACIÓN DEL SERVICIO PAE</t>
  </si>
  <si>
    <t xml:space="preserve">Contratos cedidos por Empresas Varias de Medellin </t>
  </si>
  <si>
    <t xml:space="preserve"> Obligaciones Urban Transitorias Acuerdo 48/2014 POT - Zonas Verdes</t>
  </si>
  <si>
    <t xml:space="preserve"> Aprovechamiento económico del espacio Público</t>
  </si>
  <si>
    <t xml:space="preserve">Por Ocupación (andenes , plazoletas y otros) </t>
  </si>
  <si>
    <t>11217010102AC</t>
  </si>
  <si>
    <t>11217010103AN</t>
  </si>
  <si>
    <t>11217010103AC</t>
  </si>
  <si>
    <t>11217010125A</t>
  </si>
  <si>
    <t xml:space="preserve">Rendimientos Financieros Contribución Artes Escenicas </t>
  </si>
  <si>
    <t>Rendimientos Financieros Sistema Gral Regalías</t>
  </si>
  <si>
    <t>1370102A</t>
  </si>
  <si>
    <t>PROYECCION MFMP 2016 - 2027</t>
  </si>
  <si>
    <t>221</t>
  </si>
  <si>
    <t>222</t>
  </si>
  <si>
    <t>223</t>
  </si>
  <si>
    <t>224</t>
  </si>
  <si>
    <t>225</t>
  </si>
  <si>
    <t>226</t>
  </si>
  <si>
    <t>227</t>
  </si>
  <si>
    <t>Multas Generales y Especiales Código Nacional de Policia 15%</t>
  </si>
  <si>
    <t>Multas Generales y Especiales Código Nacional de Policia 40%</t>
  </si>
  <si>
    <t>Recursos del Sistema General de Seguridad Social en Salud. ADRES</t>
  </si>
  <si>
    <t>Recursos del Sistema General de Seguridad Social en Salud. ADRES - PPNA</t>
  </si>
  <si>
    <t>Recursos del Sistema General de Seguridad Social en Salud. ADRES - IVC</t>
  </si>
  <si>
    <t>Superávit</t>
  </si>
  <si>
    <t>Bloomberg Philanthropies-Vital Strategies</t>
  </si>
  <si>
    <t>Multas Generales Código de Policía</t>
  </si>
  <si>
    <t>Multas Generales Código de Policía 45%</t>
  </si>
  <si>
    <t>Multas Generales Código de Policía 15%</t>
  </si>
  <si>
    <t>Multas Generales Código de Policía 40%</t>
  </si>
  <si>
    <t>Multas Especiales  Código de Policía</t>
  </si>
  <si>
    <t>Multa Especial Aglomeración público</t>
  </si>
  <si>
    <t>Multa Especial Aglomeración público 45%</t>
  </si>
  <si>
    <t>Multa Especial Aglomeración público 15%</t>
  </si>
  <si>
    <t>Multa Especial Aglomeración público 40%</t>
  </si>
  <si>
    <t>Multa Especial Infracción Urbanística</t>
  </si>
  <si>
    <t>Multa Especial Infracción Urbanística 45%</t>
  </si>
  <si>
    <t>Multa Especial Infracción Urbanística 15%</t>
  </si>
  <si>
    <t>Multa Especial Infracción Urbanística 40%</t>
  </si>
  <si>
    <t xml:space="preserve">Multa Especial Contaminación visual </t>
  </si>
  <si>
    <t>Multa Especial Contaminación visual 45%</t>
  </si>
  <si>
    <t>Multa Especial Contaminación visual 15%</t>
  </si>
  <si>
    <t>Multa Especial Contaminación visual 40%</t>
  </si>
  <si>
    <t>Intereses Mora Código de Policía</t>
  </si>
  <si>
    <t xml:space="preserve"> Suelo para zonas verdes, recreación y equipamentos </t>
  </si>
  <si>
    <t xml:space="preserve"> Construcción de equipamentos </t>
  </si>
  <si>
    <t>Venta de derechos adiciionales de construcción y desarrollo</t>
  </si>
  <si>
    <t>Participación en Plusvalía</t>
  </si>
  <si>
    <t>Intervenciones en elementos constitutivos del espacio público propiedad privada</t>
  </si>
  <si>
    <t xml:space="preserve"> Superavit Ejecución Pptal</t>
  </si>
  <si>
    <t xml:space="preserve"> Rendimientos financieros construcción de equipamentos </t>
  </si>
  <si>
    <t xml:space="preserve"> Rendimientos financieros Aprovechamiento económico del espacio público </t>
  </si>
  <si>
    <t xml:space="preserve">Rendimientos Financieros Estratificación Económica </t>
  </si>
  <si>
    <t>EVA. FINANC.
MFMP</t>
  </si>
  <si>
    <t>SGP Crecimiento a la Economía 2012</t>
  </si>
  <si>
    <t>Transferencia Aguas Regionales EPM SA</t>
  </si>
  <si>
    <t>FONPET Retiros</t>
  </si>
  <si>
    <t>SANCIÓN ESTAMPILLA PROCULTURA</t>
  </si>
  <si>
    <t>1120411          SANCIÓN ESTAMPILLA PROCULTURA</t>
  </si>
  <si>
    <t>RENDIMIENTOS FINANCIEROS ESTAMPILLA ADULTO MAYOR</t>
  </si>
  <si>
    <t>RENDIMIENTOS FINANCIEROS CONSTRUCCIÓN DE EQUIPAMENTOS ACUERDO 48/14 POT</t>
  </si>
  <si>
    <t>RENDIMIENTOS FINANCIEROS PROPÓSITO GENERAL OTROS SECTORES XX</t>
  </si>
  <si>
    <t>137010128        RENDIMIENTOS FINANCIEROS ESTAMPILLA ADULTO MAYOR</t>
  </si>
  <si>
    <t>137010155        RENDIMIENTOS FINANCIEROS CONSTRUCCIÓN DE EQUIPAMENTOS ACUERDO 48/14 POT</t>
  </si>
  <si>
    <t>137010160        RENDIMIENTOS FINANCIEROS PROPÓSITO GENERAL OTROS SECTORES XX</t>
  </si>
  <si>
    <t>ARRENDAMIENTO PLAZA MAYORISTA</t>
  </si>
  <si>
    <t>CONTRATOS CEDIDOS EVM (ARRENDAMIENTOS PLAZA DE FLORES -LA AMÉRICA -CAMPO VALDES Y MINORISTA) XX</t>
  </si>
  <si>
    <t>112070410        ARRENDAMIENTO PLAZA MAYORISTA</t>
  </si>
  <si>
    <t>112070505        CONTRATOS CEDIDOS EVM (ARRENDAMIENTOS PLAZA DE FLORES -LA AMÉRICA -CAMPO VALDES Y MINORISTA) XX</t>
  </si>
  <si>
    <t>TRANSFERENCIA AGUAS REGIONALES EPM SA</t>
  </si>
  <si>
    <t>112170361        TRANSFERENCIA AGUAS REGIONALES EPM SA</t>
  </si>
  <si>
    <t>RENDIMIENTOS FINANCIEROS ZONAS VERDES</t>
  </si>
  <si>
    <t>RENDIMIENTOS FINANCIEROS ESTRATIFICACIÓN ECONÓMICA</t>
  </si>
  <si>
    <t>137010159        RENDIMIENTOS FINANCIEROS ESTRATIFICACIÓN ECONÓMICA</t>
  </si>
  <si>
    <t>PARTICIPACIÓN PLUSVALIA</t>
  </si>
  <si>
    <t>1121617          PARTICIPACIÓN PLUSVALIA</t>
  </si>
  <si>
    <t>Predial (Destinación DAGRED Acuerdo 59/2011)</t>
  </si>
  <si>
    <t>Multas Urbanísticas</t>
  </si>
  <si>
    <t>Multas Generales Código Nacional de Policía</t>
  </si>
  <si>
    <t>Multas Generales Código Nacional de Policía 45%</t>
  </si>
  <si>
    <t>Multas Generales Código Nacional de Policía 15%</t>
  </si>
  <si>
    <t>Multas Generales Código Nacional de Policía 40%</t>
  </si>
  <si>
    <t>Multas Especiales Código Nacional de Policía</t>
  </si>
  <si>
    <t>Multa Especial Contaminación visual</t>
  </si>
  <si>
    <t>Intereses Mora Código Nacional de Policía</t>
  </si>
  <si>
    <t>Regalías Directas</t>
  </si>
  <si>
    <t>Contratos cedidos por Empresas Varias de Medellin</t>
  </si>
  <si>
    <t xml:space="preserve"> Aprovechamiento económico del espacio público</t>
  </si>
  <si>
    <t>Venta de derechos adicionales de Construcción y Desarrollo</t>
  </si>
  <si>
    <t xml:space="preserve"> DE LA NACIÓN</t>
  </si>
  <si>
    <t>ICBF 2018</t>
  </si>
  <si>
    <t xml:space="preserve"> Ministerio Educación PAE</t>
  </si>
  <si>
    <t>Transferencia Aguas Regionales EPM S.A</t>
  </si>
  <si>
    <t>SGP Rend Fin Salud Publica Colectiva 2015</t>
  </si>
  <si>
    <t>SGP Rend Fin Salud Publica Colectiva 2016</t>
  </si>
  <si>
    <t>SGP Rend Fin Salud Publica Colectiva 2017</t>
  </si>
  <si>
    <t xml:space="preserve">SUBCUENTA OTROS GASTOS EN SALUD </t>
  </si>
  <si>
    <t>Recup.O.Gtos Inversi</t>
  </si>
  <si>
    <t>Rendimientos Financieros Vigencia Inversión</t>
  </si>
  <si>
    <t>RF Vigencia</t>
  </si>
  <si>
    <t>Otros Recursos del Balance</t>
  </si>
  <si>
    <t>Amortización Capital 17</t>
  </si>
  <si>
    <t>Zonas Verdes 2016</t>
  </si>
  <si>
    <t>Zonas Verdes 2017</t>
  </si>
  <si>
    <t>Const Equipamen 2017</t>
  </si>
  <si>
    <t>Ley 99/93 de 2017</t>
  </si>
  <si>
    <t>Premio Urban GreenUP17</t>
  </si>
  <si>
    <t xml:space="preserve"> ALUMBRADO PUB 2011</t>
  </si>
  <si>
    <t xml:space="preserve"> ALUMBRADO PUB 2014</t>
  </si>
  <si>
    <t xml:space="preserve"> ALUMBRADO PUB 2015</t>
  </si>
  <si>
    <t xml:space="preserve"> ALUMBRADO PUB 2016</t>
  </si>
  <si>
    <t xml:space="preserve"> ALUMBRADO PUB 2017</t>
  </si>
  <si>
    <t>Rendimientos financieros Contribución especial Contratos Obra Pública</t>
  </si>
  <si>
    <t>RFros Sist Gral Reg</t>
  </si>
  <si>
    <t>RF Ayuntam Barcelona</t>
  </si>
  <si>
    <t>Rendimientos financieros Fondo MCV</t>
  </si>
  <si>
    <t>Ren Fin Fondo MCV 18</t>
  </si>
  <si>
    <t>Rendimientos financieros Construcción de Equipamientos</t>
  </si>
  <si>
    <t>R.F SGP CRE ECONOMIA</t>
  </si>
  <si>
    <t xml:space="preserve">  RF Premio Urb Green</t>
  </si>
  <si>
    <t>TOTAL RENTAS Y RECURSOS DE LA ADMINISTRACIÓN MUNICIPAL</t>
  </si>
  <si>
    <t>PRESUPUESTO INICIAL 2018</t>
  </si>
  <si>
    <t>PRESUPUESTO DEFINITIVO 2018</t>
  </si>
  <si>
    <t>Area Metropolitana 2018</t>
  </si>
  <si>
    <t>SGP Salud Pública Colectiva 2015</t>
  </si>
  <si>
    <t>SGP Salud Pública Colectiva 2016</t>
  </si>
  <si>
    <t>SGP Salud Pública Colectiva 2017</t>
  </si>
  <si>
    <t>SGP Crecimiento de la Economía RB 2017</t>
  </si>
  <si>
    <t>Excedentes Ordinarios EPM RO S4 2017</t>
  </si>
  <si>
    <t>Exc Adicionales EPM RO S4 2017</t>
  </si>
  <si>
    <t>Emergencias y Desastres Predial 2017</t>
  </si>
  <si>
    <t>Emergencias y Desastres ICA 2016</t>
  </si>
  <si>
    <t>Emergencias y Desastres ICA 2017</t>
  </si>
  <si>
    <t>Rend.Financieros Emergencias y Desastres 2015</t>
  </si>
  <si>
    <t>Rend.Financieros Emergencias y Desastres 2016</t>
  </si>
  <si>
    <t>Rend.Financieros Emergencias y Desastres 2017</t>
  </si>
  <si>
    <t>Contribución Especial Seguridad 2017</t>
  </si>
  <si>
    <t>Área Metropolitana del Valle de Aburra 2017</t>
  </si>
  <si>
    <t>SGP Propósito Gral Otros Sectores 2017</t>
  </si>
  <si>
    <t>Rend Fin Estampilla Adulto Mayor 2017</t>
  </si>
  <si>
    <t>Excedentes Ordinarios EPM 2017</t>
  </si>
  <si>
    <t>Adición Res Aprovechamiento Ecco Esp Pub 2017</t>
  </si>
  <si>
    <t>Servicios de Bomberos 2016</t>
  </si>
  <si>
    <t>EPM - Venta de Acciones Isagen 2017</t>
  </si>
  <si>
    <t>Adición Res EPM - Venta de Acciones Isagen 2017</t>
  </si>
  <si>
    <t>ICLD 1% Ley 99 de 1993 2017</t>
  </si>
  <si>
    <t xml:space="preserve">Participación Estampilla Adulto M Gob 16 </t>
  </si>
  <si>
    <t>Multas Codigo Nal Transito 17</t>
  </si>
  <si>
    <t>Adición Res Recursos del Crédito 2017</t>
  </si>
  <si>
    <t>SGP Educación 2017</t>
  </si>
  <si>
    <t>ICBF 2017</t>
  </si>
  <si>
    <t>Zonas Verdes 2015</t>
  </si>
  <si>
    <t>Const Equipamen 2015</t>
  </si>
  <si>
    <t>ReFin Exc FONPET Edu</t>
  </si>
  <si>
    <t>Coljuegos 25% 2017</t>
  </si>
  <si>
    <t>SGP Régimen Subsidiado Continuidad 2017</t>
  </si>
  <si>
    <t>Rend Fros Contribución Esp Cttos Obra P 2014</t>
  </si>
  <si>
    <t>Rend Fros Contribución Esp Cttos Obra P 2015</t>
  </si>
  <si>
    <t>Rend Fros Contribución Esp Cttos Obra P 2016</t>
  </si>
  <si>
    <t>Rend Fros Contribución Esp Cttos Obra P 2017</t>
  </si>
  <si>
    <t>Deguello de Ganado menor (FMTDR Acuerdo 65/2013)</t>
  </si>
  <si>
    <t>Área Metropolitana del Valle de Aburra 2010</t>
  </si>
  <si>
    <t>Área Metropolitana del Valle de Aburra 2013</t>
  </si>
  <si>
    <t>Área Metropolitana del Valle de Aburra 2014</t>
  </si>
  <si>
    <t>Área Metropolitana del Valle de Aburra 2015</t>
  </si>
  <si>
    <t>EE VV 1999</t>
  </si>
  <si>
    <t>SGP Proposito Gral Agua Potable 2017</t>
  </si>
  <si>
    <t>SGP Propósito Gral Otros Sectores 2014</t>
  </si>
  <si>
    <t>SGP Propósito Gral Otros Sectores 2016</t>
  </si>
  <si>
    <t>Impuesto Predial D.E 2017</t>
  </si>
  <si>
    <t>Contribución Artes Escenicas 2017</t>
  </si>
  <si>
    <t>Rendimientos Financieros Zonas Vedes 2017</t>
  </si>
  <si>
    <t>Amortización Capital 15</t>
  </si>
  <si>
    <t>Amortización Capital 16</t>
  </si>
  <si>
    <t>RF Próposito Gral Cultura 2016</t>
  </si>
  <si>
    <t>Rend Fros Contribución Especial Cttos Obra Púb 11</t>
  </si>
  <si>
    <t>Rend Fros Construcción Equipamentos 2017</t>
  </si>
  <si>
    <t>ANSPE-Agencia Nal Superación pobreza 2015</t>
  </si>
  <si>
    <t>Aprovechamiento Ecco Esp Pub 2017</t>
  </si>
  <si>
    <t>Rend Fin Contribución Artes Escenicas/17</t>
  </si>
  <si>
    <t>Rendimientos Fin Premio Reina Sofía 2015</t>
  </si>
  <si>
    <t>Rendimientos Fin Premio Reina Sofía 2014</t>
  </si>
  <si>
    <t>Rendimientos Fin Fondo MCV 2014</t>
  </si>
  <si>
    <t>Estratificación  Económica 2015</t>
  </si>
  <si>
    <t>Estratificación  Económica 2017</t>
  </si>
  <si>
    <t>Fondo MCV 2014</t>
  </si>
  <si>
    <t xml:space="preserve">Zonas Verdes, Recreación y Equip (Acuerdo 48/14)/15 </t>
  </si>
  <si>
    <t>Zonas Verdes, Recreación y Equip (Acuerdo 48/14)/16</t>
  </si>
  <si>
    <t>Zonas Verdes, Recreación y Equip (Acuerdo 48/14)/17</t>
  </si>
  <si>
    <t>EPM - Venta de Acciones Isagen 2016</t>
  </si>
  <si>
    <t>ICLD 1% Ley 99 de 1993 2016</t>
  </si>
  <si>
    <t>RF Zonas Verdes Recreación y Equip 2016</t>
  </si>
  <si>
    <t>RF Construcción Equipamentos 2017</t>
  </si>
  <si>
    <t>Rendimientos Fin Propósito Gral 2015</t>
  </si>
  <si>
    <t>Rendimientos Fin Propósito Gral 2016</t>
  </si>
  <si>
    <t>Rendimientos Financieros SGP Educación 2015</t>
  </si>
  <si>
    <t>Rendimientos Financieros SGP Educación 2017</t>
  </si>
  <si>
    <t>ACCIÓN SOCIAL 2005</t>
  </si>
  <si>
    <t>ACCIÓN SOCIAL 2007</t>
  </si>
  <si>
    <t xml:space="preserve"> ALUMBRADO PUB 2012</t>
  </si>
  <si>
    <t>Zonas Verd Rec Eq 14</t>
  </si>
  <si>
    <t>Const Equipamen 2016</t>
  </si>
  <si>
    <t>MFMP DIC - 2017</t>
  </si>
  <si>
    <t>MULTAS GENERALES CÓDIGO DE POLICÍA</t>
  </si>
  <si>
    <t>MULTAS ESPECIALES  CÓDIGO DE POLICÍA</t>
  </si>
  <si>
    <t>MULTA ESPECIAL AGLOMERACIÓN PÚBLICO</t>
  </si>
  <si>
    <t>MULTA ESPECIAL INFRACCIÓN URBANÍSTICA</t>
  </si>
  <si>
    <t xml:space="preserve">MULTA ESPECIAL CONTAMINACIÓN VISUAL </t>
  </si>
  <si>
    <t>1120212          MULTAS GENERALES CÓDIGO DE POLICÍA</t>
  </si>
  <si>
    <t>1120213          MULTAS ESPECIALES CÓDIGO DE POLICÍA</t>
  </si>
  <si>
    <t>112021301        MULTA ESPECIAL AGLOMERACIÓN PÚBLICO</t>
  </si>
  <si>
    <t>112021302        MULTA ESPECIAL INFRACCIÓN URBANÍSTICA</t>
  </si>
  <si>
    <t xml:space="preserve">112021303        MULTA ESPECIAL CONTAMINACIÓN VISUAL </t>
  </si>
  <si>
    <t>DICIEMBRE 2017</t>
  </si>
  <si>
    <t>SANCIÓN SOBRETASA GASOLINA</t>
  </si>
  <si>
    <t>1120409          SANCIÓN SOBRETASA GASOLINA</t>
  </si>
  <si>
    <t>Transferencia Gobernación de Antioquia - ISAGEN</t>
  </si>
  <si>
    <t>MARZO 2018</t>
  </si>
  <si>
    <t>Otros recursos del balance</t>
  </si>
  <si>
    <t>Inicial 2018</t>
  </si>
  <si>
    <t>MFMP MAR - 2018</t>
  </si>
  <si>
    <t>228</t>
  </si>
  <si>
    <t>Premio Urban Green UP y Rendimientos Fros</t>
  </si>
  <si>
    <t>229</t>
  </si>
  <si>
    <t>Retiro por devolución de excedentes del FONPET - Educación</t>
  </si>
  <si>
    <t>230</t>
  </si>
  <si>
    <t>Transferencia Aeropuerto Olaya Herrera concesión</t>
  </si>
  <si>
    <t>231</t>
  </si>
  <si>
    <t>232</t>
  </si>
  <si>
    <t>Rend Fin Contribución Artes Escenicas/16</t>
  </si>
  <si>
    <t>Rendimientos Fcieros SGP Alimentación Esc 2017</t>
  </si>
  <si>
    <t>% INGRESOS CORRIENTES LIBRE DESTINACIÓN</t>
  </si>
  <si>
    <t>% INGRESOS CORRIENTES DESTINACIÓN ESPECIFICA</t>
  </si>
  <si>
    <t>NICOLAS</t>
  </si>
  <si>
    <t>ANALISTA</t>
  </si>
  <si>
    <t>Recaudo adicional por Multas Contravenciones SIMIT</t>
  </si>
  <si>
    <t>O. U. Equipamientos</t>
  </si>
  <si>
    <t>O. U. Zonas Verdes</t>
  </si>
  <si>
    <t>1121619          O. U. EQUIPAMIENTOS</t>
  </si>
  <si>
    <t>1121620          O. U. ZONAS VERDES</t>
  </si>
  <si>
    <t>Rendimientos Fin SGP Agua Potable y Saneamiento Basico 2015 RB</t>
  </si>
  <si>
    <t>Rendimientos Fin SGP Agua Potable y Saneamiento Basico 2016 RB</t>
  </si>
  <si>
    <t>Rendimientos Fin SGP Agua Potable y Saneamiento Basico 2017 RB</t>
  </si>
  <si>
    <t>112161301B</t>
  </si>
  <si>
    <t>112161302B</t>
  </si>
  <si>
    <t>SV</t>
  </si>
  <si>
    <t>CE</t>
  </si>
  <si>
    <t>Sumatoria (112161301+112161401)</t>
  </si>
  <si>
    <t>Sumatoria (112161302+112161402)</t>
  </si>
  <si>
    <t>Presupuesto inicial 2018</t>
  </si>
  <si>
    <t>Responsable</t>
  </si>
  <si>
    <t>MFMP JUN - 2018</t>
  </si>
  <si>
    <t>OEC</t>
  </si>
  <si>
    <t>Dec. 883/15    Art. 84</t>
  </si>
  <si>
    <t>NOMBRE CENTRO GESTOR</t>
  </si>
  <si>
    <t>SECRETARÍA PRIVADA</t>
  </si>
  <si>
    <t>SECRETARÍA DE COMUNICACIONES</t>
  </si>
  <si>
    <t>SECRETARÍA DE EVALUACIÓN Y CONTROL</t>
  </si>
  <si>
    <t>SECRETARÍA GENERAL</t>
  </si>
  <si>
    <t>SECRETARÍA HACIENDA</t>
  </si>
  <si>
    <t>SECRETARÍA DE SUMINISTROS Y SERVICIOS</t>
  </si>
  <si>
    <t>SECRETARÍA DE GESTIÓN HUMANA Y SERVICIO A LA CIUDADANÍA</t>
  </si>
  <si>
    <t>SECRETARÍA VICEALCALDÍA DE EDUCACIÓN, CULTURA, PARTICIPACIÓN, RECREACIÓN Y DEPORTE</t>
  </si>
  <si>
    <t>SECRETARÍA EDUCACIÓN</t>
  </si>
  <si>
    <t>SECRETARÍA DE PARTICIPACIÓN CIUDADANA</t>
  </si>
  <si>
    <t>SECRETARÍA DE CULTURA CIUDADANA</t>
  </si>
  <si>
    <t>SECRETARÍA VICEALCALDÍA DE SALUD, INCLUSIÓN SOCIAL Y FAMILIA</t>
  </si>
  <si>
    <t>SECRETARÍA DE SALUD</t>
  </si>
  <si>
    <t>SECRETARÍA DE INCLUSIÓN SOCIAL , FAMILIA Y DERECHOS HUMANOS</t>
  </si>
  <si>
    <t>SECRETARÍA DE LAS MUJERES</t>
  </si>
  <si>
    <t>SECRETARÍA DE LA JUVENTUD</t>
  </si>
  <si>
    <t>SECRETARÍA VICEALCALDÍA DE GOBERNABILIDAD Y SEGURIDAD</t>
  </si>
  <si>
    <t>SECRETARÍA DE GOBIERNO Y GESTIÓN DEL GABINETE</t>
  </si>
  <si>
    <t>SECRETARÍA DE SEGURIDAD Y CONVIVENCIA</t>
  </si>
  <si>
    <t>DEPARTAMENTO ADMINISTRATIVO DE GESTIÓN DEL RIESGO DE DESASTRES</t>
  </si>
  <si>
    <t>SECRETARÍA VICEALCALDÍA DE HÁBITAT, MOVILIDAD, INFRAESTRUCTURA Y SOSTENIBILIDAD</t>
  </si>
  <si>
    <t>SECRETARÍA DE INFRAESTRUCTURA FÍSICA</t>
  </si>
  <si>
    <t>SECRETARÍA DE MEDIO AMBIENTE</t>
  </si>
  <si>
    <t>SECRETARÍA DE MOVILIDAD</t>
  </si>
  <si>
    <t>SECRETARÍA VICEALCALDÍA DE CTI, DESARROLLO ECONÓMICO E INTERNACIONALIZACIÓN</t>
  </si>
  <si>
    <t>SECRETARÍA DE DESARROLLO ECONÓMICO</t>
  </si>
  <si>
    <t>SECRETARÍA VICEALCALDÍA DE PLANEACIÓN Y GESTIÓN TERRITORIAL</t>
  </si>
  <si>
    <t>DEPARTAMENTO ADMINISTRATIVO DE PLANEACIÓN MUNICIPAL</t>
  </si>
  <si>
    <t>SECRETARÍA DE GESTIÓN Y CONTROL TERRITORIAL</t>
  </si>
  <si>
    <t xml:space="preserve">CONTRALORIA  </t>
  </si>
  <si>
    <t>Premio Lee Kuan Yew</t>
  </si>
  <si>
    <r>
      <t>PROMEDIO</t>
    </r>
    <r>
      <rPr>
        <b/>
        <vertAlign val="superscript"/>
        <sz val="8"/>
        <rFont val="Calibri"/>
        <family val="2"/>
        <scheme val="minor"/>
      </rPr>
      <t>1</t>
    </r>
  </si>
  <si>
    <r>
      <t>C. VAR.</t>
    </r>
    <r>
      <rPr>
        <b/>
        <vertAlign val="superscript"/>
        <sz val="8"/>
        <rFont val="Calibri"/>
        <family val="2"/>
        <scheme val="minor"/>
      </rPr>
      <t>2</t>
    </r>
  </si>
  <si>
    <r>
      <t>PROYECCION</t>
    </r>
    <r>
      <rPr>
        <b/>
        <vertAlign val="superscript"/>
        <sz val="8"/>
        <rFont val="Calibri"/>
        <family val="2"/>
        <scheme val="minor"/>
      </rPr>
      <t>3</t>
    </r>
  </si>
  <si>
    <r>
      <t>PROMEDIO</t>
    </r>
    <r>
      <rPr>
        <b/>
        <vertAlign val="superscript"/>
        <sz val="8"/>
        <rFont val="Calibri"/>
        <family val="2"/>
        <scheme val="minor"/>
      </rPr>
      <t>4</t>
    </r>
  </si>
  <si>
    <r>
      <t>C. VAR.</t>
    </r>
    <r>
      <rPr>
        <b/>
        <vertAlign val="superscript"/>
        <sz val="8"/>
        <rFont val="Calibri"/>
        <family val="2"/>
        <scheme val="minor"/>
      </rPr>
      <t>5</t>
    </r>
  </si>
  <si>
    <r>
      <t>PROYECCION</t>
    </r>
    <r>
      <rPr>
        <b/>
        <vertAlign val="superscript"/>
        <sz val="8"/>
        <rFont val="Calibri"/>
        <family val="2"/>
        <scheme val="minor"/>
      </rPr>
      <t>6</t>
    </r>
  </si>
  <si>
    <r>
      <t>%  PART PROM.</t>
    </r>
    <r>
      <rPr>
        <b/>
        <vertAlign val="superscript"/>
        <sz val="8"/>
        <rFont val="Calibri"/>
        <family val="2"/>
        <scheme val="minor"/>
      </rPr>
      <t>7</t>
    </r>
  </si>
  <si>
    <r>
      <t>C. VAR.</t>
    </r>
    <r>
      <rPr>
        <b/>
        <vertAlign val="superscript"/>
        <sz val="8"/>
        <rFont val="Calibri"/>
        <family val="2"/>
        <scheme val="minor"/>
      </rPr>
      <t>8</t>
    </r>
  </si>
  <si>
    <r>
      <t>PROYECCION</t>
    </r>
    <r>
      <rPr>
        <b/>
        <vertAlign val="superscript"/>
        <sz val="8"/>
        <rFont val="Calibri"/>
        <family val="2"/>
        <scheme val="minor"/>
      </rPr>
      <t>9</t>
    </r>
  </si>
  <si>
    <r>
      <t>PROYECCION</t>
    </r>
    <r>
      <rPr>
        <b/>
        <vertAlign val="superscript"/>
        <sz val="8"/>
        <rFont val="Calibri"/>
        <family val="2"/>
        <scheme val="minor"/>
      </rPr>
      <t>10</t>
    </r>
  </si>
  <si>
    <r>
      <t>COEF. R</t>
    </r>
    <r>
      <rPr>
        <vertAlign val="superscript"/>
        <sz val="8"/>
        <rFont val="Calibri"/>
        <family val="2"/>
        <scheme val="minor"/>
      </rPr>
      <t>2</t>
    </r>
  </si>
  <si>
    <r>
      <t>PROYECCION</t>
    </r>
    <r>
      <rPr>
        <b/>
        <vertAlign val="superscript"/>
        <sz val="8"/>
        <rFont val="Calibri"/>
        <family val="2"/>
        <scheme val="minor"/>
      </rPr>
      <t>11</t>
    </r>
  </si>
  <si>
    <r>
      <t>PROYECCION</t>
    </r>
    <r>
      <rPr>
        <b/>
        <vertAlign val="superscript"/>
        <sz val="8"/>
        <rFont val="Calibri"/>
        <family val="2"/>
        <scheme val="minor"/>
      </rPr>
      <t>12</t>
    </r>
  </si>
  <si>
    <r>
      <t>Coeficiente de correlación, R</t>
    </r>
    <r>
      <rPr>
        <vertAlign val="superscript"/>
        <sz val="8"/>
        <rFont val="Arial"/>
        <family val="2"/>
      </rPr>
      <t>2</t>
    </r>
    <r>
      <rPr>
        <sz val="8"/>
        <rFont val="Arial"/>
        <family val="2"/>
      </rPr>
      <t>, entre mayor es mejor</t>
    </r>
  </si>
  <si>
    <t>PROYECCIÓN MFMP 2018-3</t>
  </si>
  <si>
    <t>19               FONDO FSRI</t>
  </si>
  <si>
    <t>13801            FONPET Retiros</t>
  </si>
  <si>
    <t>SUBCUENTA OTROS GASTOS EN SALUD RECURSOS DE CAPITAL</t>
  </si>
  <si>
    <t>150402           SUBCUENTA OTROS GASTOS EN SALUD RECURSOS DE CAPITAL</t>
  </si>
  <si>
    <t>Pendiente</t>
  </si>
  <si>
    <t>Interseccion eje</t>
  </si>
  <si>
    <t>Estimacion Lineal</t>
  </si>
  <si>
    <t>Coef. Correlacion</t>
  </si>
  <si>
    <t>Tendencia 2004</t>
  </si>
  <si>
    <t>Amortización Capital 13</t>
  </si>
  <si>
    <t>x</t>
  </si>
  <si>
    <t>Publicidad Exterior Visual</t>
  </si>
  <si>
    <t>Multas por Maltrato Animal</t>
  </si>
  <si>
    <t>Intereses  Publicidad Exterior Visual</t>
  </si>
  <si>
    <t>San Antonio</t>
  </si>
  <si>
    <t>Derechos Transito Repotenciación</t>
  </si>
  <si>
    <t>Inscripción o Cancelación Pendiente Judicial</t>
  </si>
  <si>
    <t>Vinculación o Desvinculación Vehículos a Empresas</t>
  </si>
  <si>
    <t>Por Avisos Publicitarios</t>
  </si>
  <si>
    <t>Compensación por áreas de cesión pública para suelo</t>
  </si>
  <si>
    <t>Compensación por áreas de cesión pública para equipamiento</t>
  </si>
  <si>
    <t>SGP Salud Pública colectiva PIC - última doceava vigencia  anterior</t>
  </si>
  <si>
    <t>SGP Salud Pública colectiva Gestión - última doceava vigencia  anterior</t>
  </si>
  <si>
    <t>SGP Salud Pública colectiva PIC - once doceavas vigencia  actual</t>
  </si>
  <si>
    <t>SGP Salud Pública colectiva Gestión - once doceavas vigencia  actual</t>
  </si>
  <si>
    <t>Subcuenta Salud Pública colectiva PIC -Rendimientos financieros de la vigencia-</t>
  </si>
  <si>
    <t>Subcuenta Salud Pública colectiva Gestión -Rendimientos financieros de la vigencia-</t>
  </si>
  <si>
    <t>SFERNANDO</t>
  </si>
  <si>
    <t>SFLOPEZ</t>
  </si>
  <si>
    <t>NALZATE</t>
  </si>
  <si>
    <t>MFMP SEP - 2018</t>
  </si>
  <si>
    <t>MF</t>
  </si>
  <si>
    <t>Multas por maltrato animal</t>
  </si>
  <si>
    <t>Intereses de mora Publicidad Exterior Visual</t>
  </si>
  <si>
    <t xml:space="preserve">  Derechos Transito Repotenciación</t>
  </si>
  <si>
    <t>Inscripción o cancelación pendiente judicial</t>
  </si>
  <si>
    <t>Vinculación o desvinculación a Empresas</t>
  </si>
  <si>
    <t>Avisos Publicitarios</t>
  </si>
  <si>
    <t>Compensación por áreas de cesión pública para SUELO</t>
  </si>
  <si>
    <t>Compensación por áreas de cesión pública para EQUIPAMIENTOS</t>
  </si>
  <si>
    <t>SGP Salud Pública colectiva - Última doceava vigencia anterior</t>
  </si>
  <si>
    <t>SGP Salud Pública colectiva. Plan de Intervenciones Colectivas PIC - última doceava vigencia anterior</t>
  </si>
  <si>
    <t>SGP Salud Pública colectiva. Gestión de la Salud Pública - última doceava vigencia anterior</t>
  </si>
  <si>
    <t>SGP Salud Pública colectiva - Once doceavas vigencia actual</t>
  </si>
  <si>
    <t>SGP Salud Pública colectiva. Plan de Intervenciones Colectivas PIC - once doceavas vigencia actual</t>
  </si>
  <si>
    <t>SGP Salud Pública colectiva. Gestión de la Salud Pública - once doceavas vigencia actual</t>
  </si>
  <si>
    <t>Bloomberg Philanthropies-Vital Strategies FLS S3 18</t>
  </si>
  <si>
    <t>SGP Salud Pública colectiva. Plan de Intervenciones Colectivas PIC - Rendimientos financieros vigencia</t>
  </si>
  <si>
    <t>SGP Salud Pública colectiva. Gestión de la Salud Pública - Rendimientos financieros vigencia</t>
  </si>
  <si>
    <t>SGP Rend Fin Salud Publica Colectiva 2018</t>
  </si>
  <si>
    <t>RF Fondo Emergencias y Desastres 2019</t>
  </si>
  <si>
    <t>Contribución Especial Seguridad 2018</t>
  </si>
  <si>
    <t>Rend Fros Contribución Esp Cttos Obra P 2018</t>
  </si>
  <si>
    <t>Estratificación  Económica 2018</t>
  </si>
  <si>
    <t>Ley 99/93 de 2018</t>
  </si>
  <si>
    <t>Retiro por devolución de excedentes del FONPET Educación 2018</t>
  </si>
  <si>
    <t>Premio Lee Kuan Yew 2018</t>
  </si>
  <si>
    <t>Rendimientos Fin Excedentes del FONPET Educación 2018</t>
  </si>
  <si>
    <t>Intervenciones en elementos constitutivos del espacio público propiedad privada 18</t>
  </si>
  <si>
    <t>Rendimientos Financieros SGP Educación 2018</t>
  </si>
  <si>
    <t>RF Bisk.Bilbao Hegoa 2019</t>
  </si>
  <si>
    <t>RF Pre Ibe Ed Mus 19</t>
  </si>
  <si>
    <t>PRESUPUESTO INICIAL 2019</t>
  </si>
  <si>
    <t>PRESUPUESTO DEFINITIVO 2019</t>
  </si>
  <si>
    <t>FOSYGA 2013</t>
  </si>
  <si>
    <t>FOSYGA 2014</t>
  </si>
  <si>
    <t>FOSYGA 2015</t>
  </si>
  <si>
    <t>FOSYGA 2016</t>
  </si>
  <si>
    <t>FOSYGA PPNA 2017</t>
  </si>
  <si>
    <t>Departamento Régimen Subsidiado 2018</t>
  </si>
  <si>
    <t>SGSSS ADRES RB S1 2018</t>
  </si>
  <si>
    <t>SGP Rendimientos Financieros 2017</t>
  </si>
  <si>
    <t>SGP Rendimientos Financieros 2018</t>
  </si>
  <si>
    <t>SGP Salud Oferta Rendimientos Financieros 2016</t>
  </si>
  <si>
    <t>SGP Salud Oferta Rendimientos Financieros 2017</t>
  </si>
  <si>
    <t>SGP Salud Oferta Rendimientos Financieros 2018</t>
  </si>
  <si>
    <t>Adición Res SGP Salud Pública Colectiva 2015</t>
  </si>
  <si>
    <t>SGP Salud Pública Colectiva 2018</t>
  </si>
  <si>
    <t>Recuperaciones Subcuenta Salud Pública RO 2017</t>
  </si>
  <si>
    <t>Recuperaciones Subcuenta Salud Pública RO 2018</t>
  </si>
  <si>
    <t>Financiación Reservas Recursos Ordinarios FLS S3 2018</t>
  </si>
  <si>
    <t>Excedentes Ordinarios EPM RO S3 2018</t>
  </si>
  <si>
    <t>Excedentes Adicionales EPM RO S3 2018</t>
  </si>
  <si>
    <t>Adición Res Exc Adicionales EPM RO S3 2018</t>
  </si>
  <si>
    <t>Superavit FLS S3 - 2018</t>
  </si>
  <si>
    <t>Recuperaciones Subcuenta Otros Gastos Inversión RO 2018</t>
  </si>
  <si>
    <t>Financiación Reservas Recursos Ord FLS S4 2018</t>
  </si>
  <si>
    <t>Excedentes Ordinarios EPM RO S4 2018</t>
  </si>
  <si>
    <t>Exc Adicionales EPM RO S4 2018</t>
  </si>
  <si>
    <t>Superavit FLS S4 - 2018</t>
  </si>
  <si>
    <t>Adición Reservas Emergencias y Desastres Predial 2017</t>
  </si>
  <si>
    <t>Emergencias y Desastres Predial 2018</t>
  </si>
  <si>
    <t>Emergencias y Desastres ICA 2018</t>
  </si>
  <si>
    <t>Adición Reservas Emergencias y Desastres ICA 2018</t>
  </si>
  <si>
    <t>Adición Res Contribución Especial Seguridad 2017</t>
  </si>
  <si>
    <t>Multas Generales Código Nacional de Policía 45% 2018</t>
  </si>
  <si>
    <t>Multas Generales Código Nacional de Policía 15% 2018</t>
  </si>
  <si>
    <t>Multas Generales Código Nacional de Policía 40% 2018</t>
  </si>
  <si>
    <t>Multa Especial Aglomeración público 45% 2018</t>
  </si>
  <si>
    <t>Multa Especial Aglomeración público 15% 2018</t>
  </si>
  <si>
    <t>Multa Especial Aglomeración público 40% 2018</t>
  </si>
  <si>
    <t>Multa Especial Infracción Urbanística 45% 2018</t>
  </si>
  <si>
    <t>Multa Especial Infracción Urbanística 15% 2018</t>
  </si>
  <si>
    <t>Multa Especial Infracción Urbanística 40% 2018</t>
  </si>
  <si>
    <t>Multa Especial Contaminación visual 45% 2018</t>
  </si>
  <si>
    <t>Multa Especial Contaminación visual 15% 2018</t>
  </si>
  <si>
    <t>Multa Especial Contaminación visual 40% 2018</t>
  </si>
  <si>
    <t>Rend Fros Contribución Esp Cttos Obra P 2013</t>
  </si>
  <si>
    <t>Deguello de Ganado menor (FMTDR) 2017</t>
  </si>
  <si>
    <t>Deguello de Ganado menor (FMTDR) 2018</t>
  </si>
  <si>
    <t>Área Metropolitana del Valle de Aburra 2018</t>
  </si>
  <si>
    <t>Financiación Reservas Recursos Ordinarios 2018</t>
  </si>
  <si>
    <t>SGP Proposito Gral Agua Potable 2018</t>
  </si>
  <si>
    <t>Adición Res SGP Proposito Gral Agua Potable 2018</t>
  </si>
  <si>
    <t>SGP Propósito Gral Otros Sectores 2018</t>
  </si>
  <si>
    <t>Adición Res SGP Proposito Gral Otros Sectores 2018</t>
  </si>
  <si>
    <t>Impuesto Predial D.E 2018</t>
  </si>
  <si>
    <t>Rendimientos Fin SGP Agua Potable y Saneamiento Basico 2018 RB</t>
  </si>
  <si>
    <t>Convenio UNE EPM Telecomunicaciones 2017</t>
  </si>
  <si>
    <t>Convenio UNE EPM Telecomunicaciones 2018</t>
  </si>
  <si>
    <t>Amortización Capital 18</t>
  </si>
  <si>
    <t>Rend Fin Estampilla Adulto Mayor 2018</t>
  </si>
  <si>
    <t>Exc Adicionales EPM 2012</t>
  </si>
  <si>
    <t>Exc Adicionales EPM 2014</t>
  </si>
  <si>
    <t>Adición Reservas Exc Adic EPM 2014</t>
  </si>
  <si>
    <t>Exc Adicionales EPM 2015</t>
  </si>
  <si>
    <t>Exc Adicionales EPM 2016</t>
  </si>
  <si>
    <t>Exc Adicionales EPM 2017</t>
  </si>
  <si>
    <t>Exc Adicionales EPM 2018</t>
  </si>
  <si>
    <t>Adición Reservas Exc Adic EPM 2017</t>
  </si>
  <si>
    <t>Exc Ordinarios EPM 2016</t>
  </si>
  <si>
    <t>Financiación Reservas Exc Ord EPM 2017</t>
  </si>
  <si>
    <t>Excedentes Ordinarios EPM 2018</t>
  </si>
  <si>
    <t>Financiación Reservas Exc Ord EPM 2018</t>
  </si>
  <si>
    <t>Aprovechamiento Ecco Esp Pub 2018</t>
  </si>
  <si>
    <t>Rend Fin Contribución Artes Escenicas/18</t>
  </si>
  <si>
    <t>Rendimientos Fin Fondo MCV 2015 Cuentas Bancarias</t>
  </si>
  <si>
    <t>Rendimientos Fin Fondo MCV 2016 Cuentas Bancarias</t>
  </si>
  <si>
    <t>Rendimientos Fin Fondo MCV 2018 Cuentas Bancarias</t>
  </si>
  <si>
    <t>Adición Reservas Estratificación  Económica 2017</t>
  </si>
  <si>
    <t>RF Estampilla ProCultura 18</t>
  </si>
  <si>
    <t>Servicios de Bomberos 2018</t>
  </si>
  <si>
    <t>Adición Res Servicios de Bomberos 2018</t>
  </si>
  <si>
    <t>Zonas Verdes, Recreación y Equip (Acuerdo 48/14)/18</t>
  </si>
  <si>
    <t>Construcción Equipamientos 2018</t>
  </si>
  <si>
    <t>Rendimientos Fin Estratificación Económica 2018</t>
  </si>
  <si>
    <t>EPM - Venta de Acciones Isagen 2018</t>
  </si>
  <si>
    <t>Adición Res EPM - Venta de Acciones Isagen 2018</t>
  </si>
  <si>
    <t>Ministerio de Educación - PAE 2018</t>
  </si>
  <si>
    <t>ICLD 1% Ley 99 de 1993 2018</t>
  </si>
  <si>
    <t>Rend Fin SGP Crecimiento a la Economia 2018</t>
  </si>
  <si>
    <t>RF Zonas Verdes Recreación y Equip 2017</t>
  </si>
  <si>
    <t>RF Zonas Verdes Recreación y Equip 2018</t>
  </si>
  <si>
    <t>RF Construcción Equipamentos 2018</t>
  </si>
  <si>
    <t>RF Min Educación PAE 18</t>
  </si>
  <si>
    <t>Retiro por devolución de Exc del FONPET Edu 2017</t>
  </si>
  <si>
    <t>Adición Reserva retiro por devolución de Exc del FONPET</t>
  </si>
  <si>
    <t>Premio Urban GreenUP18</t>
  </si>
  <si>
    <t>Vta Der Cont-Dllo 18</t>
  </si>
  <si>
    <t>Multas Codigo Nal Transito 18</t>
  </si>
  <si>
    <t>Adición Res Multas Codigo Nal Transito 18</t>
  </si>
  <si>
    <t>Multas Generales Código de Policia 45% 2017</t>
  </si>
  <si>
    <t>Multas Generales Código de Policia 40% 2017</t>
  </si>
  <si>
    <t>Multa Especial Aglomeración Público 45% 2017</t>
  </si>
  <si>
    <t>Multa Especial Aglomeración Público 40% 2017</t>
  </si>
  <si>
    <t>Multa Especial Infracción Urbanística 45% 2017</t>
  </si>
  <si>
    <t>Multa Especial Infracción Urbanística 40% 2017</t>
  </si>
  <si>
    <t>Multa Especial Contaminación Visual 45% 2017</t>
  </si>
  <si>
    <t>Multa Especial Contaminación Visual 40% 2017</t>
  </si>
  <si>
    <t>Rendimientos Fin Propósito Gral 2017</t>
  </si>
  <si>
    <t>Rendimientos Fin Propósito Gral 2018</t>
  </si>
  <si>
    <t>Transferencia Aeropuerto Olaya Herrera Concesión/18</t>
  </si>
  <si>
    <t>Excedentes Fin Aeropuerto Olaya  Herrera 2018</t>
  </si>
  <si>
    <t>Financiación Reservas Superavit 2018</t>
  </si>
  <si>
    <t>Estampilla Adulto Mayor 2017</t>
  </si>
  <si>
    <t>Rendimientos Fcieros SGP Alimentación Esc 2018</t>
  </si>
  <si>
    <t>Recursos del Crédito 2016</t>
  </si>
  <si>
    <t>Adición Res Recursos del Crédito 2016</t>
  </si>
  <si>
    <t>Recursos del Crédito 2017</t>
  </si>
  <si>
    <t>Recursos del Crédito 2018</t>
  </si>
  <si>
    <t>Adición Res Recursos del Crédito 2018</t>
  </si>
  <si>
    <t>SGP Educación 2018</t>
  </si>
  <si>
    <t>Adición Res SGP Educación 2018</t>
  </si>
  <si>
    <t>SGP Proposito Gral Cultura 2017</t>
  </si>
  <si>
    <t>SGP Alimentación Escolar 2018</t>
  </si>
  <si>
    <t>Adición Res ICBF 2018</t>
  </si>
  <si>
    <t>Calidad de la Educación 2018</t>
  </si>
  <si>
    <t>Adición Res Calidad de la Educación 2018</t>
  </si>
  <si>
    <t>Adición Reservas ALUMBRADO PUB 2016</t>
  </si>
  <si>
    <t>Adición Reservas ALUMBRADO PUB 2017</t>
  </si>
  <si>
    <t xml:space="preserve"> ALUMBRADO PUB 2018</t>
  </si>
  <si>
    <t>Adición Reservas ALUMBRADO PUB 2018</t>
  </si>
  <si>
    <t>Contribución Artes Escenicas 2018</t>
  </si>
  <si>
    <t>Zonas Verdes 2009</t>
  </si>
  <si>
    <t>Zonas Verdes 2010</t>
  </si>
  <si>
    <t>Zonas Verdes 2011</t>
  </si>
  <si>
    <t>Zonas Verdes 2012</t>
  </si>
  <si>
    <t>Zonas Verdes 2013</t>
  </si>
  <si>
    <t>Rendimientos Financieros Zonas Verdes 2016</t>
  </si>
  <si>
    <t>ICBF 2019</t>
  </si>
  <si>
    <t>Exc Adicionales EPM 2013</t>
  </si>
  <si>
    <t>Exc Ordinarios EPM 2014</t>
  </si>
  <si>
    <t>Exc Ordinarios EPM 2015</t>
  </si>
  <si>
    <t>Rend Fin SGP Crecimiento a la Economia 2017</t>
  </si>
  <si>
    <t xml:space="preserve"> Fondo soli y re 2013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</si>
</sst>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6">
    <numFmt numFmtId="5" formatCode="&quot;$&quot;#,##0;\-&quot;$&quot;#,##0"/>
    <numFmt numFmtId="41" formatCode="_-* #,##0_-;\-* #,##0_-;_-* &quot;-&quot;_-;_-@_-"/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#,##0.00\ &quot;€&quot;;\-#,##0.00\ &quot;€&quot;"/>
    <numFmt numFmtId="167" formatCode="_ * #,##0.00_ ;_ * \-#,##0.00_ ;_ * &quot;-&quot;??_ ;_ @_ "/>
    <numFmt numFmtId="168" formatCode="_ * #,##0_ ;_ * \-#,##0_ ;_ * &quot;-&quot;??_ ;_ @_ "/>
    <numFmt numFmtId="169" formatCode="0.0%"/>
    <numFmt numFmtId="170" formatCode="_ [$€-2]\ * #,##0.00_ ;_ [$€-2]\ * \-#,##0.00_ ;_ [$€-2]\ * &quot;-&quot;??_ "/>
    <numFmt numFmtId="171" formatCode="_ * #,##0.0000_ ;_ * \-#,##0.0000_ ;_ * &quot;-&quot;??_ ;_ @_ "/>
    <numFmt numFmtId="172" formatCode="0.00000"/>
    <numFmt numFmtId="173" formatCode="_ * #,##0.00000_ ;_ * \-#,##0.00000_ ;_ * &quot;-&quot;??_ ;_ @_ "/>
    <numFmt numFmtId="174" formatCode="#,##0;[Red]#,##0"/>
    <numFmt numFmtId="175" formatCode="0.0"/>
    <numFmt numFmtId="176" formatCode="0.0000"/>
    <numFmt numFmtId="177" formatCode="0.000"/>
    <numFmt numFmtId="178" formatCode="_(* #,##0_);_(* \(#,##0\);_(* &quot;-&quot;??_);_(@_)"/>
    <numFmt numFmtId="179" formatCode="_-* #,##0.00\ &quot;€&quot;_-;\-* #,##0.00\ &quot;€&quot;_-;_-* &quot;-&quot;??\ &quot;€&quot;_-;_-@_-"/>
    <numFmt numFmtId="180" formatCode="\$#,##0.00\ ;\(\$#,##0.00\)"/>
    <numFmt numFmtId="181" formatCode="_([$€-2]* #,##0.00_);_([$€-2]* \(#,##0.00\);_([$€-2]* &quot;-&quot;??_)"/>
    <numFmt numFmtId="182" formatCode="#.##000"/>
    <numFmt numFmtId="183" formatCode="_-* #,##0\ _P_t_s_-;\-* #,##0\ _P_t_s_-;_-* &quot;-&quot;\ _P_t_s_-;_-@_-"/>
    <numFmt numFmtId="184" formatCode="0_)"/>
    <numFmt numFmtId="185" formatCode="\$#,#00"/>
    <numFmt numFmtId="186" formatCode="_-* #,##0\ &quot;Pts&quot;_-;\-* #,##0\ &quot;Pts&quot;_-;_-* &quot;-&quot;\ &quot;Pts&quot;_-;_-@_-"/>
    <numFmt numFmtId="187" formatCode="#,##0."/>
    <numFmt numFmtId="188" formatCode="_(* #,##0.0000000_);_(* \(#,##0.0000000\);_(* &quot;-&quot;??_);_(@_)"/>
    <numFmt numFmtId="189" formatCode="_(* #,##0.000000_);_(* \(#,##0.000000\);_(* &quot;-&quot;??_);_(@_)"/>
    <numFmt numFmtId="190" formatCode="#,##0.000;\-#,##0.000"/>
    <numFmt numFmtId="191" formatCode="%#,#00"/>
    <numFmt numFmtId="192" formatCode="&quot;$&quot;\ #,##0;\-&quot;$&quot;\ #,##0"/>
    <numFmt numFmtId="194" formatCode="0_);\(0\)"/>
    <numFmt numFmtId="195" formatCode="#,##0.0"/>
    <numFmt numFmtId="196" formatCode="0.00000%"/>
    <numFmt numFmtId="197" formatCode="#,##0.00000"/>
    <numFmt numFmtId="198" formatCode="#,##0.00000;[Red]#,##0.00000"/>
  </numFmts>
  <fonts count="112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0"/>
      <name val="Arial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8"/>
      <name val="Calibri"/>
      <family val="2"/>
    </font>
    <font>
      <sz val="8"/>
      <name val="Calibri"/>
      <family val="2"/>
    </font>
    <font>
      <b/>
      <sz val="8"/>
      <color indexed="60"/>
      <name val="Calibri"/>
      <family val="2"/>
    </font>
    <font>
      <b/>
      <sz val="8"/>
      <name val="Calibri"/>
      <family val="2"/>
    </font>
    <font>
      <sz val="8"/>
      <name val="Arial"/>
      <family val="2"/>
    </font>
    <font>
      <vertAlign val="superscript"/>
      <sz val="8"/>
      <name val="Calibri"/>
      <family val="2"/>
    </font>
    <font>
      <sz val="8"/>
      <name val="Calibri"/>
      <family val="2"/>
      <scheme val="minor"/>
    </font>
    <font>
      <b/>
      <sz val="8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b/>
      <sz val="9"/>
      <name val="Calibri"/>
      <family val="2"/>
      <scheme val="minor"/>
    </font>
    <font>
      <sz val="10"/>
      <color indexed="8"/>
      <name val="Arial"/>
      <family val="2"/>
    </font>
    <font>
      <sz val="10"/>
      <color theme="1"/>
      <name val="Consolas"/>
      <family val="2"/>
    </font>
    <font>
      <sz val="10"/>
      <color theme="1"/>
      <name val="Calibri"/>
      <family val="2"/>
      <scheme val="minor"/>
    </font>
    <font>
      <sz val="9"/>
      <color indexed="81"/>
      <name val="Tahoma"/>
      <family val="2"/>
    </font>
    <font>
      <u/>
      <sz val="10"/>
      <color indexed="12"/>
      <name val="Arial"/>
      <family val="2"/>
    </font>
    <font>
      <sz val="10"/>
      <name val="Calibri"/>
      <family val="2"/>
    </font>
    <font>
      <sz val="11"/>
      <color theme="1"/>
      <name val="Agency FB"/>
      <family val="2"/>
    </font>
    <font>
      <b/>
      <sz val="11"/>
      <color rgb="FFFA7D00"/>
      <name val="Agency FB"/>
      <family val="2"/>
    </font>
    <font>
      <sz val="11"/>
      <color rgb="FF3F3F76"/>
      <name val="Agency FB"/>
      <family val="2"/>
    </font>
    <font>
      <sz val="10"/>
      <name val="Calibri"/>
      <family val="1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0"/>
      <color indexed="8"/>
      <name val="Calibri"/>
      <family val="2"/>
      <scheme val="minor"/>
    </font>
    <font>
      <sz val="10"/>
      <color indexed="8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u/>
      <sz val="11"/>
      <color theme="10"/>
      <name val="Calibri"/>
      <family val="2"/>
    </font>
    <font>
      <sz val="12"/>
      <color indexed="24"/>
      <name val="Modern"/>
      <family val="3"/>
      <charset val="255"/>
    </font>
    <font>
      <b/>
      <sz val="18"/>
      <color indexed="24"/>
      <name val="Modern"/>
      <family val="3"/>
      <charset val="255"/>
    </font>
    <font>
      <b/>
      <sz val="12"/>
      <color indexed="24"/>
      <name val="Modern"/>
      <family val="3"/>
      <charset val="255"/>
    </font>
    <font>
      <b/>
      <sz val="1"/>
      <color indexed="8"/>
      <name val="Courier"/>
      <family val="3"/>
    </font>
    <font>
      <sz val="1"/>
      <color indexed="8"/>
      <name val="Courier"/>
      <family val="3"/>
    </font>
    <font>
      <b/>
      <i/>
      <sz val="1"/>
      <color indexed="8"/>
      <name val="Courier"/>
      <family val="3"/>
    </font>
    <font>
      <sz val="10"/>
      <name val="BERNHARD"/>
    </font>
    <font>
      <sz val="8"/>
      <color indexed="10"/>
      <name val="BERNHARD"/>
    </font>
    <font>
      <sz val="12"/>
      <name val="Arial MT"/>
    </font>
    <font>
      <sz val="9"/>
      <name val="Arial"/>
      <family val="2"/>
    </font>
    <font>
      <b/>
      <sz val="9"/>
      <color indexed="81"/>
      <name val="Tahoma"/>
      <family val="2"/>
    </font>
    <font>
      <sz val="10"/>
      <color rgb="FF000000"/>
      <name val="Calibri"/>
      <family val="2"/>
    </font>
    <font>
      <sz val="10"/>
      <color rgb="FF000000"/>
      <name val="Calibri"/>
      <family val="2"/>
      <scheme val="minor"/>
    </font>
    <font>
      <b/>
      <sz val="9"/>
      <name val="Calibri"/>
      <family val="2"/>
    </font>
    <font>
      <b/>
      <sz val="8"/>
      <name val="Arial"/>
      <family val="2"/>
    </font>
    <font>
      <b/>
      <sz val="8"/>
      <color indexed="9"/>
      <name val="Arial"/>
      <family val="2"/>
    </font>
    <font>
      <sz val="11"/>
      <name val="Arial"/>
      <family val="2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12"/>
      <color theme="1"/>
      <name val="Calibri"/>
      <family val="2"/>
      <scheme val="minor"/>
    </font>
    <font>
      <b/>
      <sz val="12"/>
      <color rgb="FFC0000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vertAlign val="superscript"/>
      <sz val="11"/>
      <name val="Arial"/>
      <family val="2"/>
    </font>
    <font>
      <vertAlign val="superscript"/>
      <sz val="9"/>
      <name val="Arial"/>
      <family val="2"/>
    </font>
    <font>
      <sz val="9"/>
      <color theme="1"/>
      <name val="Arial Unicode MS"/>
      <family val="2"/>
    </font>
    <font>
      <b/>
      <sz val="10"/>
      <color rgb="FF000000"/>
      <name val="Calibri"/>
      <family val="2"/>
      <scheme val="minor"/>
    </font>
    <font>
      <sz val="10"/>
      <name val="Gadugi"/>
      <family val="2"/>
    </font>
    <font>
      <sz val="9"/>
      <color theme="1"/>
      <name val="Helvetica"/>
      <family val="2"/>
    </font>
    <font>
      <sz val="9"/>
      <name val="Gadugi"/>
      <family val="2"/>
    </font>
    <font>
      <b/>
      <sz val="10"/>
      <name val="Gadugi"/>
      <family val="2"/>
    </font>
    <font>
      <b/>
      <sz val="9"/>
      <name val="Gadugi"/>
      <family val="2"/>
    </font>
    <font>
      <sz val="12"/>
      <name val="Calibri"/>
      <family val="2"/>
    </font>
    <font>
      <sz val="10"/>
      <name val="Arial"/>
      <family val="2"/>
    </font>
    <font>
      <b/>
      <sz val="11"/>
      <color theme="0"/>
      <name val="Calibri"/>
      <family val="2"/>
      <scheme val="minor"/>
    </font>
    <font>
      <b/>
      <vertAlign val="superscript"/>
      <sz val="8"/>
      <name val="Calibri"/>
      <family val="2"/>
      <scheme val="minor"/>
    </font>
    <font>
      <vertAlign val="superscript"/>
      <sz val="8"/>
      <name val="Calibri"/>
      <family val="2"/>
      <scheme val="minor"/>
    </font>
    <font>
      <vertAlign val="superscript"/>
      <sz val="8"/>
      <name val="Arial"/>
      <family val="2"/>
    </font>
    <font>
      <sz val="8"/>
      <color theme="1"/>
      <name val="Calibri"/>
      <family val="2"/>
      <scheme val="minor"/>
    </font>
    <font>
      <b/>
      <sz val="8"/>
      <color indexed="60"/>
      <name val="Courier New"/>
      <family val="3"/>
    </font>
    <font>
      <sz val="7"/>
      <name val="Calibri"/>
      <family val="2"/>
      <scheme val="minor"/>
    </font>
  </fonts>
  <fills count="6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rgb="FFF2F2F2"/>
      </patternFill>
    </fill>
    <fill>
      <patternFill patternType="solid">
        <fgColor rgb="FFFFCC99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E1E0E4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808080"/>
        <bgColor indexed="64"/>
      </patternFill>
    </fill>
    <fill>
      <patternFill patternType="solid">
        <fgColor rgb="FF00B1AC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CC"/>
        <bgColor indexed="64"/>
      </patternFill>
    </fill>
  </fills>
  <borders count="58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auto="1"/>
      </left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</borders>
  <cellStyleXfs count="395">
    <xf numFmtId="0" fontId="0" fillId="0" borderId="0"/>
    <xf numFmtId="0" fontId="25" fillId="2" borderId="0" applyNumberFormat="0" applyBorder="0" applyAlignment="0" applyProtection="0"/>
    <xf numFmtId="0" fontId="25" fillId="3" borderId="0" applyNumberFormat="0" applyBorder="0" applyAlignment="0" applyProtection="0"/>
    <xf numFmtId="0" fontId="25" fillId="4" borderId="0" applyNumberFormat="0" applyBorder="0" applyAlignment="0" applyProtection="0"/>
    <xf numFmtId="0" fontId="25" fillId="5" borderId="0" applyNumberFormat="0" applyBorder="0" applyAlignment="0" applyProtection="0"/>
    <xf numFmtId="0" fontId="25" fillId="6" borderId="0" applyNumberFormat="0" applyBorder="0" applyAlignment="0" applyProtection="0"/>
    <xf numFmtId="0" fontId="25" fillId="7" borderId="0" applyNumberFormat="0" applyBorder="0" applyAlignment="0" applyProtection="0"/>
    <xf numFmtId="0" fontId="25" fillId="8" borderId="0" applyNumberFormat="0" applyBorder="0" applyAlignment="0" applyProtection="0"/>
    <xf numFmtId="0" fontId="25" fillId="9" borderId="0" applyNumberFormat="0" applyBorder="0" applyAlignment="0" applyProtection="0"/>
    <xf numFmtId="0" fontId="25" fillId="10" borderId="0" applyNumberFormat="0" applyBorder="0" applyAlignment="0" applyProtection="0"/>
    <xf numFmtId="0" fontId="25" fillId="5" borderId="0" applyNumberFormat="0" applyBorder="0" applyAlignment="0" applyProtection="0"/>
    <xf numFmtId="0" fontId="25" fillId="8" borderId="0" applyNumberFormat="0" applyBorder="0" applyAlignment="0" applyProtection="0"/>
    <xf numFmtId="0" fontId="25" fillId="11" borderId="0" applyNumberFormat="0" applyBorder="0" applyAlignment="0" applyProtection="0"/>
    <xf numFmtId="0" fontId="26" fillId="12" borderId="0" applyNumberFormat="0" applyBorder="0" applyAlignment="0" applyProtection="0"/>
    <xf numFmtId="0" fontId="26" fillId="9" borderId="0" applyNumberFormat="0" applyBorder="0" applyAlignment="0" applyProtection="0"/>
    <xf numFmtId="0" fontId="26" fillId="10" borderId="0" applyNumberFormat="0" applyBorder="0" applyAlignment="0" applyProtection="0"/>
    <xf numFmtId="0" fontId="26" fillId="13" borderId="0" applyNumberFormat="0" applyBorder="0" applyAlignment="0" applyProtection="0"/>
    <xf numFmtId="0" fontId="26" fillId="14" borderId="0" applyNumberFormat="0" applyBorder="0" applyAlignment="0" applyProtection="0"/>
    <xf numFmtId="0" fontId="26" fillId="15" borderId="0" applyNumberFormat="0" applyBorder="0" applyAlignment="0" applyProtection="0"/>
    <xf numFmtId="0" fontId="27" fillId="4" borderId="0" applyNumberFormat="0" applyBorder="0" applyAlignment="0" applyProtection="0"/>
    <xf numFmtId="0" fontId="28" fillId="16" borderId="1" applyNumberFormat="0" applyAlignment="0" applyProtection="0"/>
    <xf numFmtId="0" fontId="29" fillId="17" borderId="2" applyNumberFormat="0" applyAlignment="0" applyProtection="0"/>
    <xf numFmtId="0" fontId="30" fillId="0" borderId="3" applyNumberFormat="0" applyFill="0" applyAlignment="0" applyProtection="0"/>
    <xf numFmtId="0" fontId="31" fillId="0" borderId="0" applyNumberFormat="0" applyFill="0" applyBorder="0" applyAlignment="0" applyProtection="0"/>
    <xf numFmtId="0" fontId="26" fillId="18" borderId="0" applyNumberFormat="0" applyBorder="0" applyAlignment="0" applyProtection="0"/>
    <xf numFmtId="0" fontId="26" fillId="19" borderId="0" applyNumberFormat="0" applyBorder="0" applyAlignment="0" applyProtection="0"/>
    <xf numFmtId="0" fontId="26" fillId="20" borderId="0" applyNumberFormat="0" applyBorder="0" applyAlignment="0" applyProtection="0"/>
    <xf numFmtId="0" fontId="26" fillId="13" borderId="0" applyNumberFormat="0" applyBorder="0" applyAlignment="0" applyProtection="0"/>
    <xf numFmtId="0" fontId="26" fillId="14" borderId="0" applyNumberFormat="0" applyBorder="0" applyAlignment="0" applyProtection="0"/>
    <xf numFmtId="0" fontId="26" fillId="21" borderId="0" applyNumberFormat="0" applyBorder="0" applyAlignment="0" applyProtection="0"/>
    <xf numFmtId="0" fontId="32" fillId="7" borderId="1" applyNumberFormat="0" applyAlignment="0" applyProtection="0"/>
    <xf numFmtId="0" fontId="33" fillId="3" borderId="0" applyNumberFormat="0" applyBorder="0" applyAlignment="0" applyProtection="0"/>
    <xf numFmtId="167" fontId="24" fillId="0" borderId="0" applyFont="0" applyFill="0" applyBorder="0" applyAlignment="0" applyProtection="0"/>
    <xf numFmtId="165" fontId="25" fillId="0" borderId="0" applyFont="0" applyFill="0" applyBorder="0" applyAlignment="0" applyProtection="0"/>
    <xf numFmtId="166" fontId="34" fillId="0" borderId="0" applyFont="0" applyFill="0" applyBorder="0" applyAlignment="0" applyProtection="0"/>
    <xf numFmtId="0" fontId="35" fillId="22" borderId="0" applyNumberFormat="0" applyBorder="0" applyAlignment="0" applyProtection="0"/>
    <xf numFmtId="0" fontId="25" fillId="0" borderId="0"/>
    <xf numFmtId="0" fontId="34" fillId="0" borderId="0"/>
    <xf numFmtId="0" fontId="34" fillId="23" borderId="4" applyNumberFormat="0" applyFont="0" applyAlignment="0" applyProtection="0"/>
    <xf numFmtId="9" fontId="24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36" fillId="16" borderId="5" applyNumberFormat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0" fillId="0" borderId="6" applyNumberFormat="0" applyFill="0" applyAlignment="0" applyProtection="0"/>
    <xf numFmtId="0" fontId="41" fillId="0" borderId="7" applyNumberFormat="0" applyFill="0" applyAlignment="0" applyProtection="0"/>
    <xf numFmtId="0" fontId="31" fillId="0" borderId="8" applyNumberFormat="0" applyFill="0" applyAlignment="0" applyProtection="0"/>
    <xf numFmtId="0" fontId="42" fillId="0" borderId="9" applyNumberFormat="0" applyFill="0" applyAlignment="0" applyProtection="0"/>
    <xf numFmtId="0" fontId="23" fillId="0" borderId="0"/>
    <xf numFmtId="170" fontId="24" fillId="0" borderId="0" applyFont="0" applyFill="0" applyBorder="0" applyAlignment="0" applyProtection="0"/>
    <xf numFmtId="0" fontId="34" fillId="0" borderId="0"/>
    <xf numFmtId="0" fontId="22" fillId="0" borderId="0"/>
    <xf numFmtId="0" fontId="21" fillId="0" borderId="0"/>
    <xf numFmtId="0" fontId="21" fillId="0" borderId="0"/>
    <xf numFmtId="165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53" fillId="0" borderId="0"/>
    <xf numFmtId="0" fontId="24" fillId="0" borderId="0"/>
    <xf numFmtId="0" fontId="54" fillId="0" borderId="0"/>
    <xf numFmtId="0" fontId="54" fillId="0" borderId="0"/>
    <xf numFmtId="0" fontId="24" fillId="0" borderId="0"/>
    <xf numFmtId="165" fontId="54" fillId="0" borderId="0" applyFont="0" applyFill="0" applyBorder="0" applyAlignment="0" applyProtection="0"/>
    <xf numFmtId="165" fontId="54" fillId="0" borderId="0" applyFont="0" applyFill="0" applyBorder="0" applyAlignment="0" applyProtection="0"/>
    <xf numFmtId="165" fontId="5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57" fillId="0" borderId="0" applyNumberFormat="0" applyFill="0" applyBorder="0" applyAlignment="0" applyProtection="0">
      <alignment vertical="top"/>
      <protection locked="0"/>
    </xf>
    <xf numFmtId="165" fontId="20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0" fillId="0" borderId="0"/>
    <xf numFmtId="0" fontId="19" fillId="0" borderId="0"/>
    <xf numFmtId="0" fontId="18" fillId="0" borderId="0"/>
    <xf numFmtId="0" fontId="17" fillId="0" borderId="0"/>
    <xf numFmtId="9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59" fillId="44" borderId="0" applyNumberFormat="0" applyBorder="0" applyAlignment="0" applyProtection="0"/>
    <xf numFmtId="0" fontId="60" fillId="45" borderId="21" applyNumberFormat="0" applyAlignment="0" applyProtection="0"/>
    <xf numFmtId="0" fontId="61" fillId="46" borderId="21" applyNumberFormat="0" applyAlignment="0" applyProtection="0"/>
    <xf numFmtId="165" fontId="62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62" fillId="0" borderId="0" applyFont="0" applyFill="0" applyBorder="0" applyAlignment="0" applyProtection="0"/>
    <xf numFmtId="165" fontId="16" fillId="0" borderId="0" applyFont="0" applyFill="0" applyBorder="0" applyAlignment="0" applyProtection="0"/>
    <xf numFmtId="164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0" fontId="16" fillId="0" borderId="0"/>
    <xf numFmtId="0" fontId="24" fillId="0" borderId="0"/>
    <xf numFmtId="0" fontId="16" fillId="0" borderId="0"/>
    <xf numFmtId="9" fontId="24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5" fillId="0" borderId="0"/>
    <xf numFmtId="0" fontId="15" fillId="0" borderId="0"/>
    <xf numFmtId="0" fontId="14" fillId="0" borderId="0"/>
    <xf numFmtId="0" fontId="69" fillId="0" borderId="0" applyNumberFormat="0" applyFill="0" applyBorder="0" applyAlignment="0" applyProtection="0">
      <alignment vertical="top"/>
      <protection locked="0"/>
    </xf>
    <xf numFmtId="165" fontId="14" fillId="0" borderId="0" applyFont="0" applyFill="0" applyBorder="0" applyAlignment="0" applyProtection="0"/>
    <xf numFmtId="0" fontId="24" fillId="0" borderId="0" applyFill="0"/>
    <xf numFmtId="0" fontId="24" fillId="0" borderId="0"/>
    <xf numFmtId="0" fontId="24" fillId="0" borderId="0"/>
    <xf numFmtId="0" fontId="24" fillId="0" borderId="0"/>
    <xf numFmtId="9" fontId="14" fillId="0" borderId="0" applyFont="0" applyFill="0" applyBorder="0" applyAlignment="0" applyProtection="0"/>
    <xf numFmtId="0" fontId="24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2" fillId="0" borderId="0"/>
    <xf numFmtId="0" fontId="11" fillId="0" borderId="0"/>
    <xf numFmtId="0" fontId="24" fillId="0" borderId="0"/>
    <xf numFmtId="0" fontId="70" fillId="0" borderId="0" applyProtection="0"/>
    <xf numFmtId="0" fontId="70" fillId="0" borderId="0"/>
    <xf numFmtId="0" fontId="70" fillId="0" borderId="42" applyProtection="0"/>
    <xf numFmtId="2" fontId="70" fillId="0" borderId="0" applyProtection="0"/>
    <xf numFmtId="4" fontId="70" fillId="0" borderId="0" applyProtection="0"/>
    <xf numFmtId="0" fontId="71" fillId="0" borderId="0" applyProtection="0"/>
    <xf numFmtId="0" fontId="72" fillId="0" borderId="0" applyProtection="0"/>
    <xf numFmtId="180" fontId="70" fillId="0" borderId="0" applyProtection="0"/>
    <xf numFmtId="0" fontId="70" fillId="0" borderId="0"/>
    <xf numFmtId="0" fontId="53" fillId="0" borderId="0">
      <alignment vertical="top"/>
    </xf>
    <xf numFmtId="0" fontId="73" fillId="0" borderId="0">
      <protection locked="0"/>
    </xf>
    <xf numFmtId="0" fontId="73" fillId="0" borderId="0">
      <protection locked="0"/>
    </xf>
    <xf numFmtId="181" fontId="73" fillId="0" borderId="0">
      <protection locked="0"/>
    </xf>
    <xf numFmtId="0" fontId="73" fillId="0" borderId="0">
      <protection locked="0"/>
    </xf>
    <xf numFmtId="0" fontId="73" fillId="0" borderId="0">
      <protection locked="0"/>
    </xf>
    <xf numFmtId="0" fontId="73" fillId="0" borderId="0">
      <protection locked="0"/>
    </xf>
    <xf numFmtId="181" fontId="73" fillId="0" borderId="0">
      <protection locked="0"/>
    </xf>
    <xf numFmtId="0" fontId="73" fillId="0" borderId="0">
      <protection locked="0"/>
    </xf>
    <xf numFmtId="0" fontId="24" fillId="0" borderId="0" applyNumberFormat="0" applyFill="0" applyBorder="0" applyProtection="0">
      <alignment horizontal="left"/>
    </xf>
    <xf numFmtId="182" fontId="74" fillId="0" borderId="0">
      <protection locked="0"/>
    </xf>
    <xf numFmtId="183" fontId="46" fillId="0" borderId="0" applyFont="0" applyFill="0" applyBorder="0" applyAlignment="0" applyProtection="0"/>
    <xf numFmtId="182" fontId="74" fillId="0" borderId="0">
      <protection locked="0"/>
    </xf>
    <xf numFmtId="182" fontId="74" fillId="0" borderId="0">
      <protection locked="0"/>
    </xf>
    <xf numFmtId="0" fontId="24" fillId="0" borderId="0">
      <protection locked="0"/>
    </xf>
    <xf numFmtId="184" fontId="24" fillId="0" borderId="0">
      <protection locked="0"/>
    </xf>
    <xf numFmtId="184" fontId="24" fillId="0" borderId="0">
      <protection locked="0"/>
    </xf>
    <xf numFmtId="184" fontId="24" fillId="0" borderId="0">
      <protection locked="0"/>
    </xf>
    <xf numFmtId="184" fontId="24" fillId="0" borderId="0">
      <protection locked="0"/>
    </xf>
    <xf numFmtId="185" fontId="74" fillId="0" borderId="0">
      <protection locked="0"/>
    </xf>
    <xf numFmtId="186" fontId="46" fillId="0" borderId="0" applyFont="0" applyFill="0" applyBorder="0" applyAlignment="0" applyProtection="0"/>
    <xf numFmtId="185" fontId="74" fillId="0" borderId="0">
      <protection locked="0"/>
    </xf>
    <xf numFmtId="185" fontId="74" fillId="0" borderId="0">
      <protection locked="0"/>
    </xf>
    <xf numFmtId="0" fontId="24" fillId="0" borderId="0">
      <protection locked="0"/>
    </xf>
    <xf numFmtId="5" fontId="24" fillId="0" borderId="0">
      <protection locked="0"/>
    </xf>
    <xf numFmtId="5" fontId="24" fillId="0" borderId="0">
      <protection locked="0"/>
    </xf>
    <xf numFmtId="5" fontId="24" fillId="0" borderId="0">
      <protection locked="0"/>
    </xf>
    <xf numFmtId="5" fontId="24" fillId="0" borderId="0">
      <protection locked="0"/>
    </xf>
    <xf numFmtId="0" fontId="74" fillId="0" borderId="0">
      <protection locked="0"/>
    </xf>
    <xf numFmtId="0" fontId="74" fillId="0" borderId="0">
      <protection locked="0"/>
    </xf>
    <xf numFmtId="181" fontId="74" fillId="0" borderId="0">
      <protection locked="0"/>
    </xf>
    <xf numFmtId="0" fontId="74" fillId="0" borderId="0">
      <protection locked="0"/>
    </xf>
    <xf numFmtId="167" fontId="24" fillId="0" borderId="0" applyFont="0" applyFill="0" applyBorder="0" applyAlignment="0" applyProtection="0"/>
    <xf numFmtId="181" fontId="24" fillId="0" borderId="0" applyFont="0" applyFill="0" applyBorder="0" applyAlignment="0" applyProtection="0"/>
    <xf numFmtId="181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87" fontId="74" fillId="0" borderId="0">
      <protection locked="0"/>
    </xf>
    <xf numFmtId="187" fontId="74" fillId="0" borderId="0">
      <protection locked="0"/>
    </xf>
    <xf numFmtId="187" fontId="74" fillId="0" borderId="0">
      <protection locked="0"/>
    </xf>
    <xf numFmtId="187" fontId="73" fillId="0" borderId="0">
      <protection locked="0"/>
    </xf>
    <xf numFmtId="187" fontId="75" fillId="0" borderId="0">
      <protection locked="0"/>
    </xf>
    <xf numFmtId="187" fontId="73" fillId="0" borderId="0">
      <protection locked="0"/>
    </xf>
    <xf numFmtId="187" fontId="75" fillId="0" borderId="0">
      <protection locked="0"/>
    </xf>
    <xf numFmtId="0" fontId="74" fillId="0" borderId="0">
      <protection locked="0"/>
    </xf>
    <xf numFmtId="0" fontId="74" fillId="0" borderId="0">
      <protection locked="0"/>
    </xf>
    <xf numFmtId="181" fontId="74" fillId="0" borderId="0">
      <protection locked="0"/>
    </xf>
    <xf numFmtId="0" fontId="74" fillId="0" borderId="0">
      <protection locked="0"/>
    </xf>
    <xf numFmtId="0" fontId="76" fillId="0" borderId="0"/>
    <xf numFmtId="181" fontId="76" fillId="0" borderId="0"/>
    <xf numFmtId="188" fontId="24" fillId="0" borderId="0">
      <protection locked="0"/>
    </xf>
    <xf numFmtId="188" fontId="24" fillId="0" borderId="0">
      <protection locked="0"/>
    </xf>
    <xf numFmtId="188" fontId="24" fillId="0" borderId="0">
      <protection locked="0"/>
    </xf>
    <xf numFmtId="188" fontId="24" fillId="0" borderId="0">
      <protection locked="0"/>
    </xf>
    <xf numFmtId="188" fontId="24" fillId="0" borderId="0">
      <protection locked="0"/>
    </xf>
    <xf numFmtId="188" fontId="24" fillId="0" borderId="0">
      <protection locked="0"/>
    </xf>
    <xf numFmtId="188" fontId="24" fillId="0" borderId="0">
      <protection locked="0"/>
    </xf>
    <xf numFmtId="188" fontId="24" fillId="0" borderId="0">
      <protection locked="0"/>
    </xf>
    <xf numFmtId="0" fontId="74" fillId="0" borderId="0">
      <protection locked="0"/>
    </xf>
    <xf numFmtId="0" fontId="74" fillId="0" borderId="0">
      <protection locked="0"/>
    </xf>
    <xf numFmtId="181" fontId="74" fillId="0" borderId="0">
      <protection locked="0"/>
    </xf>
    <xf numFmtId="0" fontId="74" fillId="0" borderId="0">
      <protection locked="0"/>
    </xf>
    <xf numFmtId="0" fontId="73" fillId="0" borderId="0">
      <protection locked="0"/>
    </xf>
    <xf numFmtId="0" fontId="73" fillId="0" borderId="0">
      <protection locked="0"/>
    </xf>
    <xf numFmtId="181" fontId="73" fillId="0" borderId="0">
      <protection locked="0"/>
    </xf>
    <xf numFmtId="0" fontId="73" fillId="0" borderId="0">
      <protection locked="0"/>
    </xf>
    <xf numFmtId="0" fontId="73" fillId="0" borderId="0">
      <protection locked="0"/>
    </xf>
    <xf numFmtId="0" fontId="73" fillId="0" borderId="0">
      <protection locked="0"/>
    </xf>
    <xf numFmtId="181" fontId="73" fillId="0" borderId="0">
      <protection locked="0"/>
    </xf>
    <xf numFmtId="0" fontId="73" fillId="0" borderId="0">
      <protection locked="0"/>
    </xf>
    <xf numFmtId="0" fontId="73" fillId="0" borderId="0">
      <protection locked="0"/>
    </xf>
    <xf numFmtId="0" fontId="73" fillId="0" borderId="0">
      <protection locked="0"/>
    </xf>
    <xf numFmtId="181" fontId="73" fillId="0" borderId="0">
      <protection locked="0"/>
    </xf>
    <xf numFmtId="0" fontId="73" fillId="0" borderId="0">
      <protection locked="0"/>
    </xf>
    <xf numFmtId="0" fontId="76" fillId="0" borderId="0"/>
    <xf numFmtId="181" fontId="76" fillId="0" borderId="0"/>
    <xf numFmtId="0" fontId="76" fillId="0" borderId="0"/>
    <xf numFmtId="181" fontId="76" fillId="0" borderId="0"/>
    <xf numFmtId="189" fontId="24" fillId="0" borderId="0">
      <protection locked="0"/>
    </xf>
    <xf numFmtId="189" fontId="24" fillId="0" borderId="0">
      <protection locked="0"/>
    </xf>
    <xf numFmtId="189" fontId="24" fillId="0" borderId="0">
      <protection locked="0"/>
    </xf>
    <xf numFmtId="189" fontId="24" fillId="0" borderId="0">
      <protection locked="0"/>
    </xf>
    <xf numFmtId="190" fontId="24" fillId="0" borderId="0">
      <protection locked="0"/>
    </xf>
    <xf numFmtId="190" fontId="24" fillId="0" borderId="0">
      <protection locked="0"/>
    </xf>
    <xf numFmtId="190" fontId="24" fillId="0" borderId="0">
      <protection locked="0"/>
    </xf>
    <xf numFmtId="190" fontId="24" fillId="0" borderId="0">
      <protection locked="0"/>
    </xf>
    <xf numFmtId="191" fontId="74" fillId="0" borderId="0">
      <protection locked="0"/>
    </xf>
    <xf numFmtId="191" fontId="74" fillId="0" borderId="0">
      <protection locked="0"/>
    </xf>
    <xf numFmtId="191" fontId="74" fillId="0" borderId="0">
      <protection locked="0"/>
    </xf>
    <xf numFmtId="191" fontId="74" fillId="0" borderId="0">
      <protection locked="0"/>
    </xf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Protection="0">
      <alignment horizontal="left"/>
    </xf>
    <xf numFmtId="0" fontId="24" fillId="0" borderId="0" applyNumberFormat="0" applyFill="0" applyBorder="0" applyAlignment="0" applyProtection="0"/>
    <xf numFmtId="0" fontId="77" fillId="0" borderId="43"/>
    <xf numFmtId="181" fontId="77" fillId="0" borderId="43"/>
    <xf numFmtId="9" fontId="24" fillId="0" borderId="0" applyFont="0" applyFill="0" applyBorder="0" applyAlignment="0" applyProtection="0"/>
    <xf numFmtId="0" fontId="74" fillId="0" borderId="0">
      <protection locked="0"/>
    </xf>
    <xf numFmtId="0" fontId="74" fillId="0" borderId="0">
      <protection locked="0"/>
    </xf>
    <xf numFmtId="181" fontId="74" fillId="0" borderId="0">
      <protection locked="0"/>
    </xf>
    <xf numFmtId="0" fontId="74" fillId="0" borderId="0">
      <protection locked="0"/>
    </xf>
    <xf numFmtId="192" fontId="78" fillId="0" borderId="0">
      <protection locked="0"/>
    </xf>
    <xf numFmtId="0" fontId="76" fillId="0" borderId="0"/>
    <xf numFmtId="181" fontId="76" fillId="0" borderId="0"/>
    <xf numFmtId="39" fontId="46" fillId="0" borderId="19" applyFill="0">
      <alignment horizontal="left"/>
    </xf>
    <xf numFmtId="39" fontId="46" fillId="0" borderId="19" applyFill="0">
      <alignment horizontal="left"/>
    </xf>
    <xf numFmtId="39" fontId="46" fillId="0" borderId="19" applyFill="0">
      <alignment horizontal="left"/>
    </xf>
    <xf numFmtId="39" fontId="46" fillId="0" borderId="19" applyFill="0">
      <alignment horizontal="left"/>
    </xf>
    <xf numFmtId="0" fontId="24" fillId="0" borderId="0" applyNumberFormat="0"/>
    <xf numFmtId="0" fontId="24" fillId="0" borderId="0" applyNumberFormat="0"/>
    <xf numFmtId="181" fontId="24" fillId="0" borderId="0" applyNumberFormat="0"/>
    <xf numFmtId="0" fontId="24" fillId="0" borderId="0" applyNumberFormat="0"/>
    <xf numFmtId="0" fontId="74" fillId="0" borderId="44">
      <protection locked="0"/>
    </xf>
    <xf numFmtId="181" fontId="74" fillId="0" borderId="44">
      <protection locked="0"/>
    </xf>
    <xf numFmtId="0" fontId="70" fillId="0" borderId="0" applyProtection="0"/>
    <xf numFmtId="0" fontId="70" fillId="0" borderId="0" applyProtection="0"/>
    <xf numFmtId="181" fontId="70" fillId="0" borderId="0" applyProtection="0"/>
    <xf numFmtId="0" fontId="70" fillId="0" borderId="0" applyProtection="0"/>
    <xf numFmtId="180" fontId="70" fillId="0" borderId="0" applyProtection="0"/>
    <xf numFmtId="0" fontId="71" fillId="0" borderId="0" applyProtection="0"/>
    <xf numFmtId="0" fontId="71" fillId="0" borderId="0" applyProtection="0"/>
    <xf numFmtId="181" fontId="71" fillId="0" borderId="0" applyProtection="0"/>
    <xf numFmtId="0" fontId="71" fillId="0" borderId="0" applyProtection="0"/>
    <xf numFmtId="0" fontId="72" fillId="0" borderId="0" applyProtection="0"/>
    <xf numFmtId="0" fontId="72" fillId="0" borderId="0" applyProtection="0"/>
    <xf numFmtId="181" fontId="72" fillId="0" borderId="0" applyProtection="0"/>
    <xf numFmtId="0" fontId="72" fillId="0" borderId="0" applyProtection="0"/>
    <xf numFmtId="0" fontId="70" fillId="0" borderId="42" applyProtection="0"/>
    <xf numFmtId="0" fontId="70" fillId="0" borderId="42" applyProtection="0"/>
    <xf numFmtId="181" fontId="70" fillId="0" borderId="42" applyProtection="0"/>
    <xf numFmtId="0" fontId="70" fillId="0" borderId="42" applyProtection="0"/>
    <xf numFmtId="0" fontId="70" fillId="0" borderId="0"/>
    <xf numFmtId="10" fontId="70" fillId="0" borderId="0" applyProtection="0"/>
    <xf numFmtId="0" fontId="70" fillId="0" borderId="0"/>
    <xf numFmtId="0" fontId="70" fillId="0" borderId="0"/>
    <xf numFmtId="181" fontId="70" fillId="0" borderId="0"/>
    <xf numFmtId="0" fontId="70" fillId="0" borderId="0"/>
    <xf numFmtId="2" fontId="70" fillId="0" borderId="0" applyProtection="0"/>
    <xf numFmtId="2" fontId="70" fillId="0" borderId="0" applyProtection="0"/>
    <xf numFmtId="2" fontId="70" fillId="0" borderId="0" applyProtection="0"/>
    <xf numFmtId="2" fontId="70" fillId="0" borderId="0" applyProtection="0"/>
    <xf numFmtId="4" fontId="70" fillId="0" borderId="0" applyProtection="0"/>
    <xf numFmtId="167" fontId="24" fillId="0" borderId="0" applyFont="0" applyFill="0" applyBorder="0" applyAlignment="0" applyProtection="0"/>
    <xf numFmtId="165" fontId="54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24" fillId="0" borderId="0"/>
    <xf numFmtId="0" fontId="54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24" fillId="0" borderId="0"/>
    <xf numFmtId="0" fontId="2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4" fillId="0" borderId="0"/>
    <xf numFmtId="0" fontId="9" fillId="0" borderId="0"/>
    <xf numFmtId="0" fontId="24" fillId="0" borderId="0"/>
    <xf numFmtId="0" fontId="24" fillId="0" borderId="0"/>
    <xf numFmtId="0" fontId="24" fillId="0" borderId="0"/>
    <xf numFmtId="0" fontId="9" fillId="0" borderId="0"/>
    <xf numFmtId="0" fontId="2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4" fillId="0" borderId="0"/>
    <xf numFmtId="0" fontId="9" fillId="0" borderId="0"/>
    <xf numFmtId="0" fontId="24" fillId="0" borderId="0"/>
    <xf numFmtId="0" fontId="24" fillId="0" borderId="0"/>
    <xf numFmtId="0" fontId="9" fillId="0" borderId="0"/>
    <xf numFmtId="0" fontId="24" fillId="0" borderId="0"/>
    <xf numFmtId="0" fontId="24" fillId="0" borderId="0"/>
    <xf numFmtId="0" fontId="9" fillId="0" borderId="0"/>
    <xf numFmtId="0" fontId="24" fillId="0" borderId="0"/>
    <xf numFmtId="0" fontId="9" fillId="0" borderId="0"/>
    <xf numFmtId="0" fontId="9" fillId="0" borderId="0"/>
    <xf numFmtId="0" fontId="24" fillId="0" borderId="0"/>
    <xf numFmtId="0" fontId="9" fillId="0" borderId="0"/>
    <xf numFmtId="0" fontId="24" fillId="0" borderId="0"/>
    <xf numFmtId="0" fontId="9" fillId="0" borderId="0"/>
    <xf numFmtId="0" fontId="24" fillId="0" borderId="0"/>
    <xf numFmtId="0" fontId="9" fillId="0" borderId="0"/>
    <xf numFmtId="0" fontId="24" fillId="0" borderId="0"/>
    <xf numFmtId="0" fontId="24" fillId="0" borderId="0"/>
    <xf numFmtId="0" fontId="9" fillId="0" borderId="0"/>
    <xf numFmtId="0" fontId="24" fillId="0" borderId="0"/>
    <xf numFmtId="0" fontId="24" fillId="0" borderId="0"/>
    <xf numFmtId="0" fontId="9" fillId="0" borderId="0"/>
    <xf numFmtId="0" fontId="9" fillId="0" borderId="0"/>
    <xf numFmtId="0" fontId="53" fillId="0" borderId="0">
      <alignment vertical="top"/>
    </xf>
    <xf numFmtId="0" fontId="24" fillId="0" borderId="0"/>
    <xf numFmtId="0" fontId="9" fillId="0" borderId="0"/>
    <xf numFmtId="0" fontId="24" fillId="0" borderId="0"/>
    <xf numFmtId="0" fontId="9" fillId="0" borderId="0"/>
    <xf numFmtId="9" fontId="9" fillId="0" borderId="0" applyFont="0" applyFill="0" applyBorder="0" applyAlignment="0" applyProtection="0"/>
    <xf numFmtId="0" fontId="24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9" fontId="54" fillId="0" borderId="0" applyFont="0" applyFill="0" applyBorder="0" applyAlignment="0" applyProtection="0"/>
    <xf numFmtId="0" fontId="7" fillId="0" borderId="0"/>
    <xf numFmtId="0" fontId="88" fillId="0" borderId="0"/>
    <xf numFmtId="0" fontId="96" fillId="0" borderId="0"/>
    <xf numFmtId="165" fontId="96" fillId="0" borderId="0" applyFont="0" applyFill="0" applyBorder="0" applyAlignment="0" applyProtection="0"/>
    <xf numFmtId="165" fontId="99" fillId="0" borderId="0" applyFont="0" applyFill="0" applyBorder="0" applyAlignment="0" applyProtection="0"/>
    <xf numFmtId="0" fontId="5" fillId="0" borderId="0"/>
    <xf numFmtId="165" fontId="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99" fillId="0" borderId="0"/>
    <xf numFmtId="9" fontId="99" fillId="0" borderId="0" applyFont="0" applyFill="0" applyBorder="0" applyAlignment="0" applyProtection="0"/>
    <xf numFmtId="0" fontId="3" fillId="0" borderId="0"/>
    <xf numFmtId="0" fontId="24" fillId="0" borderId="0"/>
    <xf numFmtId="0" fontId="2" fillId="0" borderId="0"/>
    <xf numFmtId="41" fontId="104" fillId="0" borderId="0" applyFont="0" applyFill="0" applyBorder="0" applyAlignment="0" applyProtection="0"/>
    <xf numFmtId="0" fontId="24" fillId="0" borderId="0"/>
    <xf numFmtId="0" fontId="1" fillId="0" borderId="0"/>
  </cellStyleXfs>
  <cellXfs count="826">
    <xf numFmtId="0" fontId="0" fillId="0" borderId="0" xfId="0"/>
    <xf numFmtId="168" fontId="43" fillId="0" borderId="0" xfId="32" applyNumberFormat="1" applyFont="1"/>
    <xf numFmtId="0" fontId="43" fillId="0" borderId="0" xfId="0" applyFont="1"/>
    <xf numFmtId="168" fontId="45" fillId="0" borderId="0" xfId="32" applyNumberFormat="1" applyFont="1" applyAlignment="1">
      <alignment horizontal="center" vertical="center" wrapText="1"/>
    </xf>
    <xf numFmtId="0" fontId="45" fillId="0" borderId="0" xfId="0" applyFont="1" applyAlignment="1">
      <alignment horizontal="center" vertical="center" wrapText="1"/>
    </xf>
    <xf numFmtId="10" fontId="43" fillId="0" borderId="0" xfId="39" applyNumberFormat="1" applyFont="1"/>
    <xf numFmtId="0" fontId="51" fillId="0" borderId="0" xfId="0" applyFont="1"/>
    <xf numFmtId="168" fontId="43" fillId="0" borderId="0" xfId="32" applyNumberFormat="1" applyFont="1" applyAlignment="1">
      <alignment vertical="center"/>
    </xf>
    <xf numFmtId="0" fontId="48" fillId="0" borderId="0" xfId="0" applyFont="1"/>
    <xf numFmtId="38" fontId="43" fillId="0" borderId="0" xfId="32" applyNumberFormat="1" applyFont="1"/>
    <xf numFmtId="38" fontId="43" fillId="0" borderId="0" xfId="0" applyNumberFormat="1" applyFont="1"/>
    <xf numFmtId="171" fontId="43" fillId="0" borderId="0" xfId="32" applyNumberFormat="1" applyFont="1"/>
    <xf numFmtId="1" fontId="43" fillId="0" borderId="0" xfId="32" applyNumberFormat="1" applyFont="1" applyAlignment="1">
      <alignment horizontal="right" vertical="center"/>
    </xf>
    <xf numFmtId="1" fontId="43" fillId="0" borderId="0" xfId="0" applyNumberFormat="1" applyFont="1" applyAlignment="1">
      <alignment horizontal="right" vertical="center"/>
    </xf>
    <xf numFmtId="0" fontId="43" fillId="35" borderId="0" xfId="0" applyFont="1" applyFill="1"/>
    <xf numFmtId="10" fontId="51" fillId="0" borderId="0" xfId="0" applyNumberFormat="1" applyFont="1"/>
    <xf numFmtId="9" fontId="51" fillId="0" borderId="0" xfId="0" applyNumberFormat="1" applyFont="1"/>
    <xf numFmtId="169" fontId="51" fillId="0" borderId="0" xfId="39" applyNumberFormat="1" applyFont="1"/>
    <xf numFmtId="168" fontId="51" fillId="0" borderId="0" xfId="0" applyNumberFormat="1" applyFont="1"/>
    <xf numFmtId="168" fontId="51" fillId="0" borderId="0" xfId="32" applyNumberFormat="1" applyFont="1"/>
    <xf numFmtId="168" fontId="43" fillId="27" borderId="0" xfId="32" applyNumberFormat="1" applyFont="1" applyFill="1"/>
    <xf numFmtId="0" fontId="55" fillId="0" borderId="0" xfId="98" applyFont="1"/>
    <xf numFmtId="0" fontId="68" fillId="0" borderId="0" xfId="98" applyFont="1"/>
    <xf numFmtId="1" fontId="55" fillId="0" borderId="0" xfId="98" applyNumberFormat="1" applyFont="1"/>
    <xf numFmtId="1" fontId="55" fillId="0" borderId="0" xfId="98" applyNumberFormat="1" applyFont="1" applyAlignment="1">
      <alignment horizontal="right"/>
    </xf>
    <xf numFmtId="37" fontId="55" fillId="0" borderId="0" xfId="98" applyNumberFormat="1" applyFont="1" applyAlignment="1">
      <alignment vertical="center"/>
    </xf>
    <xf numFmtId="0" fontId="51" fillId="0" borderId="10" xfId="0" applyFont="1" applyBorder="1" applyAlignment="1">
      <alignment vertical="center"/>
    </xf>
    <xf numFmtId="0" fontId="51" fillId="0" borderId="10" xfId="0" applyFont="1" applyBorder="1" applyAlignment="1">
      <alignment horizontal="right" vertical="center"/>
    </xf>
    <xf numFmtId="10" fontId="51" fillId="0" borderId="0" xfId="39" applyNumberFormat="1" applyFont="1"/>
    <xf numFmtId="17" fontId="43" fillId="0" borderId="0" xfId="0" applyNumberFormat="1" applyFont="1"/>
    <xf numFmtId="38" fontId="43" fillId="0" borderId="45" xfId="32" applyNumberFormat="1" applyFont="1" applyBorder="1"/>
    <xf numFmtId="38" fontId="43" fillId="35" borderId="45" xfId="32" applyNumberFormat="1" applyFont="1" applyFill="1" applyBorder="1"/>
    <xf numFmtId="168" fontId="43" fillId="0" borderId="0" xfId="0" applyNumberFormat="1" applyFont="1"/>
    <xf numFmtId="1" fontId="55" fillId="0" borderId="0" xfId="98" applyNumberFormat="1" applyFont="1" applyAlignment="1">
      <alignment horizontal="center" vertical="center"/>
    </xf>
    <xf numFmtId="0" fontId="51" fillId="0" borderId="45" xfId="0" applyFont="1" applyBorder="1"/>
    <xf numFmtId="9" fontId="51" fillId="0" borderId="0" xfId="39" applyFont="1"/>
    <xf numFmtId="178" fontId="51" fillId="0" borderId="0" xfId="0" applyNumberFormat="1" applyFont="1"/>
    <xf numFmtId="0" fontId="51" fillId="0" borderId="0" xfId="0" applyFont="1" applyAlignment="1">
      <alignment horizontal="right" indent="1"/>
    </xf>
    <xf numFmtId="168" fontId="51" fillId="0" borderId="45" xfId="32" applyNumberFormat="1" applyFont="1" applyBorder="1"/>
    <xf numFmtId="10" fontId="51" fillId="0" borderId="45" xfId="39" applyNumberFormat="1" applyFont="1" applyBorder="1"/>
    <xf numFmtId="1" fontId="43" fillId="33" borderId="45" xfId="0" applyNumberFormat="1" applyFont="1" applyFill="1" applyBorder="1" applyAlignment="1">
      <alignment horizontal="right" vertical="center"/>
    </xf>
    <xf numFmtId="0" fontId="44" fillId="25" borderId="45" xfId="0" applyFont="1" applyFill="1" applyBorder="1" applyAlignment="1">
      <alignment horizontal="center" vertical="center" wrapText="1"/>
    </xf>
    <xf numFmtId="38" fontId="43" fillId="27" borderId="45" xfId="32" applyNumberFormat="1" applyFont="1" applyFill="1" applyBorder="1"/>
    <xf numFmtId="38" fontId="43" fillId="0" borderId="45" xfId="0" applyNumberFormat="1" applyFont="1" applyBorder="1"/>
    <xf numFmtId="0" fontId="45" fillId="26" borderId="46" xfId="0" applyFont="1" applyFill="1" applyBorder="1" applyAlignment="1">
      <alignment horizontal="center" vertical="center"/>
    </xf>
    <xf numFmtId="1" fontId="43" fillId="0" borderId="45" xfId="0" applyNumberFormat="1" applyFont="1" applyBorder="1" applyAlignment="1">
      <alignment horizontal="right" vertical="center"/>
    </xf>
    <xf numFmtId="1" fontId="43" fillId="34" borderId="45" xfId="0" applyNumberFormat="1" applyFont="1" applyFill="1" applyBorder="1" applyAlignment="1">
      <alignment horizontal="right" vertical="center"/>
    </xf>
    <xf numFmtId="1" fontId="43" fillId="28" borderId="45" xfId="0" applyNumberFormat="1" applyFont="1" applyFill="1" applyBorder="1" applyAlignment="1">
      <alignment horizontal="right" vertical="center"/>
    </xf>
    <xf numFmtId="1" fontId="43" fillId="26" borderId="45" xfId="0" applyNumberFormat="1" applyFont="1" applyFill="1" applyBorder="1" applyAlignment="1">
      <alignment horizontal="right" vertical="center"/>
    </xf>
    <xf numFmtId="1" fontId="43" fillId="26" borderId="45" xfId="32" applyNumberFormat="1" applyFont="1" applyFill="1" applyBorder="1" applyAlignment="1">
      <alignment horizontal="right" vertical="center"/>
    </xf>
    <xf numFmtId="1" fontId="43" fillId="33" borderId="45" xfId="32" applyNumberFormat="1" applyFont="1" applyFill="1" applyBorder="1" applyAlignment="1">
      <alignment horizontal="right" vertical="center"/>
    </xf>
    <xf numFmtId="1" fontId="43" fillId="43" borderId="45" xfId="32" applyNumberFormat="1" applyFont="1" applyFill="1" applyBorder="1" applyAlignment="1">
      <alignment horizontal="right" vertical="center"/>
    </xf>
    <xf numFmtId="1" fontId="43" fillId="28" borderId="45" xfId="32" applyNumberFormat="1" applyFont="1" applyFill="1" applyBorder="1" applyAlignment="1">
      <alignment horizontal="right" vertical="center"/>
    </xf>
    <xf numFmtId="168" fontId="44" fillId="25" borderId="45" xfId="32" applyNumberFormat="1" applyFont="1" applyFill="1" applyBorder="1" applyAlignment="1">
      <alignment horizontal="center" vertical="center" wrapText="1"/>
    </xf>
    <xf numFmtId="0" fontId="44" fillId="34" borderId="45" xfId="0" applyFont="1" applyFill="1" applyBorder="1" applyAlignment="1">
      <alignment horizontal="center" vertical="center" wrapText="1"/>
    </xf>
    <xf numFmtId="168" fontId="44" fillId="28" borderId="45" xfId="32" applyNumberFormat="1" applyFont="1" applyFill="1" applyBorder="1" applyAlignment="1">
      <alignment horizontal="center" vertical="center" wrapText="1"/>
    </xf>
    <xf numFmtId="0" fontId="44" fillId="28" borderId="45" xfId="0" applyFont="1" applyFill="1" applyBorder="1" applyAlignment="1">
      <alignment horizontal="center" vertical="center" wrapText="1"/>
    </xf>
    <xf numFmtId="0" fontId="44" fillId="43" borderId="45" xfId="0" applyFont="1" applyFill="1" applyBorder="1" applyAlignment="1">
      <alignment horizontal="center" vertical="center" wrapText="1"/>
    </xf>
    <xf numFmtId="17" fontId="43" fillId="24" borderId="45" xfId="0" applyNumberFormat="1" applyFont="1" applyFill="1" applyBorder="1"/>
    <xf numFmtId="38" fontId="43" fillId="27" borderId="45" xfId="0" applyNumberFormat="1" applyFont="1" applyFill="1" applyBorder="1"/>
    <xf numFmtId="38" fontId="43" fillId="0" borderId="45" xfId="0" applyNumberFormat="1" applyFont="1" applyBorder="1" applyAlignment="1">
      <alignment vertical="center"/>
    </xf>
    <xf numFmtId="38" fontId="43" fillId="27" borderId="45" xfId="0" applyNumberFormat="1" applyFont="1" applyFill="1" applyBorder="1" applyAlignment="1">
      <alignment vertical="center"/>
    </xf>
    <xf numFmtId="38" fontId="43" fillId="26" borderId="45" xfId="32" applyNumberFormat="1" applyFont="1" applyFill="1" applyBorder="1"/>
    <xf numFmtId="38" fontId="43" fillId="28" borderId="45" xfId="32" applyNumberFormat="1" applyFont="1" applyFill="1" applyBorder="1"/>
    <xf numFmtId="38" fontId="43" fillId="28" borderId="45" xfId="0" applyNumberFormat="1" applyFont="1" applyFill="1" applyBorder="1"/>
    <xf numFmtId="0" fontId="43" fillId="0" borderId="45" xfId="0" applyFont="1" applyBorder="1"/>
    <xf numFmtId="0" fontId="45" fillId="26" borderId="45" xfId="0" applyFont="1" applyFill="1" applyBorder="1" applyAlignment="1">
      <alignment horizontal="center" vertical="center"/>
    </xf>
    <xf numFmtId="38" fontId="45" fillId="34" borderId="45" xfId="32" applyNumberFormat="1" applyFont="1" applyFill="1" applyBorder="1"/>
    <xf numFmtId="38" fontId="45" fillId="28" borderId="45" xfId="32" applyNumberFormat="1" applyFont="1" applyFill="1" applyBorder="1"/>
    <xf numFmtId="38" fontId="45" fillId="32" borderId="45" xfId="32" applyNumberFormat="1" applyFont="1" applyFill="1" applyBorder="1"/>
    <xf numFmtId="169" fontId="45" fillId="34" borderId="45" xfId="32" applyNumberFormat="1" applyFont="1" applyFill="1" applyBorder="1"/>
    <xf numFmtId="169" fontId="45" fillId="28" borderId="45" xfId="32" applyNumberFormat="1" applyFont="1" applyFill="1" applyBorder="1"/>
    <xf numFmtId="169" fontId="45" fillId="32" borderId="45" xfId="39" applyNumberFormat="1" applyFont="1" applyFill="1" applyBorder="1"/>
    <xf numFmtId="10" fontId="45" fillId="32" borderId="45" xfId="39" applyNumberFormat="1" applyFont="1" applyFill="1" applyBorder="1"/>
    <xf numFmtId="169" fontId="45" fillId="28" borderId="45" xfId="39" applyNumberFormat="1" applyFont="1" applyFill="1" applyBorder="1"/>
    <xf numFmtId="17" fontId="43" fillId="0" borderId="45" xfId="0" applyNumberFormat="1" applyFont="1" applyBorder="1"/>
    <xf numFmtId="169" fontId="43" fillId="0" borderId="45" xfId="39" applyNumberFormat="1" applyFont="1" applyBorder="1"/>
    <xf numFmtId="38" fontId="45" fillId="25" borderId="45" xfId="32" applyNumberFormat="1" applyFont="1" applyFill="1" applyBorder="1"/>
    <xf numFmtId="168" fontId="43" fillId="0" borderId="45" xfId="32" applyNumberFormat="1" applyFont="1" applyBorder="1" applyAlignment="1">
      <alignment horizontal="center" vertical="center"/>
    </xf>
    <xf numFmtId="168" fontId="43" fillId="0" borderId="45" xfId="32" applyNumberFormat="1" applyFont="1" applyBorder="1"/>
    <xf numFmtId="10" fontId="43" fillId="0" borderId="45" xfId="39" applyNumberFormat="1" applyFont="1" applyBorder="1"/>
    <xf numFmtId="0" fontId="50" fillId="40" borderId="45" xfId="61" applyFont="1" applyFill="1" applyBorder="1" applyAlignment="1">
      <alignment horizontal="center" vertical="center" wrapText="1"/>
    </xf>
    <xf numFmtId="3" fontId="50" fillId="27" borderId="45" xfId="98" applyNumberFormat="1" applyFont="1" applyFill="1" applyBorder="1" applyAlignment="1">
      <alignment horizontal="center" vertical="center" wrapText="1"/>
    </xf>
    <xf numFmtId="3" fontId="50" fillId="28" borderId="45" xfId="98" applyNumberFormat="1" applyFont="1" applyFill="1" applyBorder="1" applyAlignment="1">
      <alignment horizontal="center" vertical="center" wrapText="1"/>
    </xf>
    <xf numFmtId="1" fontId="50" fillId="38" borderId="45" xfId="61" applyNumberFormat="1" applyFont="1" applyFill="1" applyBorder="1" applyAlignment="1">
      <alignment horizontal="right" vertical="center" wrapText="1"/>
    </xf>
    <xf numFmtId="1" fontId="50" fillId="28" borderId="45" xfId="57" applyNumberFormat="1" applyFont="1" applyFill="1" applyBorder="1" applyAlignment="1">
      <alignment horizontal="right" vertical="center" wrapText="1"/>
    </xf>
    <xf numFmtId="1" fontId="51" fillId="34" borderId="45" xfId="57" applyNumberFormat="1" applyFont="1" applyFill="1" applyBorder="1" applyAlignment="1">
      <alignment horizontal="right" vertical="center" wrapText="1"/>
    </xf>
    <xf numFmtId="1" fontId="67" fillId="51" borderId="45" xfId="61" applyNumberFormat="1" applyFont="1" applyFill="1" applyBorder="1" applyAlignment="1">
      <alignment horizontal="right" vertical="center" wrapText="1"/>
    </xf>
    <xf numFmtId="1" fontId="67" fillId="51" borderId="45" xfId="61" applyNumberFormat="1" applyFont="1" applyFill="1" applyBorder="1" applyAlignment="1">
      <alignment horizontal="left" vertical="center" wrapText="1"/>
    </xf>
    <xf numFmtId="168" fontId="67" fillId="51" borderId="45" xfId="32" applyNumberFormat="1" applyFont="1" applyFill="1" applyBorder="1" applyAlignment="1">
      <alignment horizontal="left" vertical="center" wrapText="1"/>
    </xf>
    <xf numFmtId="1" fontId="50" fillId="38" borderId="45" xfId="61" applyNumberFormat="1" applyFont="1" applyFill="1" applyBorder="1" applyAlignment="1">
      <alignment horizontal="left" vertical="center" wrapText="1"/>
    </xf>
    <xf numFmtId="168" fontId="50" fillId="38" borderId="45" xfId="32" applyNumberFormat="1" applyFont="1" applyFill="1" applyBorder="1" applyAlignment="1">
      <alignment horizontal="left" vertical="center" wrapText="1"/>
    </xf>
    <xf numFmtId="0" fontId="51" fillId="27" borderId="45" xfId="0" applyFont="1" applyFill="1" applyBorder="1"/>
    <xf numFmtId="168" fontId="51" fillId="27" borderId="45" xfId="32" applyNumberFormat="1" applyFont="1" applyFill="1" applyBorder="1"/>
    <xf numFmtId="0" fontId="51" fillId="26" borderId="45" xfId="0" applyFont="1" applyFill="1" applyBorder="1"/>
    <xf numFmtId="168" fontId="51" fillId="26" borderId="45" xfId="32" applyNumberFormat="1" applyFont="1" applyFill="1" applyBorder="1"/>
    <xf numFmtId="0" fontId="50" fillId="40" borderId="45" xfId="0" applyFont="1" applyFill="1" applyBorder="1"/>
    <xf numFmtId="168" fontId="50" fillId="40" borderId="45" xfId="32" applyNumberFormat="1" applyFont="1" applyFill="1" applyBorder="1"/>
    <xf numFmtId="3" fontId="51" fillId="0" borderId="45" xfId="32" applyNumberFormat="1" applyFont="1" applyBorder="1"/>
    <xf numFmtId="9" fontId="51" fillId="0" borderId="45" xfId="39" applyFont="1" applyBorder="1"/>
    <xf numFmtId="3" fontId="43" fillId="0" borderId="0" xfId="32" applyNumberFormat="1" applyFont="1"/>
    <xf numFmtId="0" fontId="81" fillId="28" borderId="45" xfId="61" applyFont="1" applyFill="1" applyBorder="1" applyAlignment="1">
      <alignment vertical="center"/>
    </xf>
    <xf numFmtId="0" fontId="55" fillId="0" borderId="45" xfId="61" applyFont="1" applyBorder="1"/>
    <xf numFmtId="0" fontId="81" fillId="33" borderId="45" xfId="61" applyFont="1" applyFill="1" applyBorder="1" applyAlignment="1">
      <alignment vertical="center"/>
    </xf>
    <xf numFmtId="0" fontId="81" fillId="0" borderId="45" xfId="61" applyFont="1" applyBorder="1" applyAlignment="1">
      <alignment vertical="center"/>
    </xf>
    <xf numFmtId="0" fontId="81" fillId="47" borderId="45" xfId="61" applyFont="1" applyFill="1" applyBorder="1" applyAlignment="1">
      <alignment vertical="center"/>
    </xf>
    <xf numFmtId="0" fontId="81" fillId="43" borderId="45" xfId="61" applyFont="1" applyFill="1" applyBorder="1" applyAlignment="1">
      <alignment vertical="center"/>
    </xf>
    <xf numFmtId="49" fontId="81" fillId="28" borderId="45" xfId="61" applyNumberFormat="1" applyFont="1" applyFill="1" applyBorder="1" applyAlignment="1">
      <alignment vertical="center"/>
    </xf>
    <xf numFmtId="49" fontId="81" fillId="0" borderId="45" xfId="61" applyNumberFormat="1" applyFont="1" applyBorder="1" applyAlignment="1">
      <alignment vertical="center"/>
    </xf>
    <xf numFmtId="0" fontId="50" fillId="40" borderId="45" xfId="0" applyFont="1" applyFill="1" applyBorder="1" applyAlignment="1">
      <alignment horizontal="center" vertical="center" wrapText="1"/>
    </xf>
    <xf numFmtId="1" fontId="50" fillId="40" borderId="45" xfId="0" applyNumberFormat="1" applyFont="1" applyFill="1" applyBorder="1" applyAlignment="1">
      <alignment horizontal="center" vertical="center" wrapText="1"/>
    </xf>
    <xf numFmtId="3" fontId="50" fillId="40" borderId="45" xfId="0" applyNumberFormat="1" applyFont="1" applyFill="1" applyBorder="1" applyAlignment="1">
      <alignment horizontal="center" vertical="center" wrapText="1"/>
    </xf>
    <xf numFmtId="3" fontId="50" fillId="33" borderId="45" xfId="0" applyNumberFormat="1" applyFont="1" applyFill="1" applyBorder="1" applyAlignment="1">
      <alignment horizontal="center" vertical="center" wrapText="1"/>
    </xf>
    <xf numFmtId="3" fontId="50" fillId="28" borderId="45" xfId="0" applyNumberFormat="1" applyFont="1" applyFill="1" applyBorder="1" applyAlignment="1">
      <alignment horizontal="center" vertical="center" wrapText="1"/>
    </xf>
    <xf numFmtId="49" fontId="67" fillId="51" borderId="45" xfId="0" applyNumberFormat="1" applyFont="1" applyFill="1" applyBorder="1" applyAlignment="1">
      <alignment horizontal="left" vertical="center" wrapText="1"/>
    </xf>
    <xf numFmtId="3" fontId="67" fillId="51" borderId="45" xfId="0" applyNumberFormat="1" applyFont="1" applyFill="1" applyBorder="1" applyAlignment="1">
      <alignment horizontal="right" vertical="center" wrapText="1"/>
    </xf>
    <xf numFmtId="0" fontId="51" fillId="0" borderId="45" xfId="0" applyFont="1" applyBorder="1" applyAlignment="1">
      <alignment horizontal="center" vertical="center"/>
    </xf>
    <xf numFmtId="3" fontId="51" fillId="0" borderId="45" xfId="0" applyNumberFormat="1" applyFont="1" applyBorder="1" applyAlignment="1">
      <alignment horizontal="right" vertical="center" wrapText="1"/>
    </xf>
    <xf numFmtId="0" fontId="51" fillId="40" borderId="45" xfId="0" applyFont="1" applyFill="1" applyBorder="1" applyAlignment="1">
      <alignment vertical="center"/>
    </xf>
    <xf numFmtId="0" fontId="51" fillId="0" borderId="45" xfId="122" applyFont="1" applyBorder="1" applyAlignment="1">
      <alignment horizontal="center" vertical="center"/>
    </xf>
    <xf numFmtId="0" fontId="51" fillId="40" borderId="45" xfId="0" applyFont="1" applyFill="1" applyBorder="1" applyAlignment="1">
      <alignment horizontal="center" vertical="center"/>
    </xf>
    <xf numFmtId="0" fontId="50" fillId="40" borderId="45" xfId="0" applyFont="1" applyFill="1" applyBorder="1" applyAlignment="1">
      <alignment vertical="center"/>
    </xf>
    <xf numFmtId="0" fontId="51" fillId="0" borderId="45" xfId="0" applyFont="1" applyBorder="1" applyAlignment="1">
      <alignment vertical="center"/>
    </xf>
    <xf numFmtId="1" fontId="51" fillId="0" borderId="45" xfId="0" applyNumberFormat="1" applyFont="1" applyBorder="1" applyAlignment="1">
      <alignment horizontal="right" vertical="center"/>
    </xf>
    <xf numFmtId="1" fontId="51" fillId="0" borderId="45" xfId="122" applyNumberFormat="1" applyFont="1" applyBorder="1" applyAlignment="1">
      <alignment horizontal="right" vertical="center"/>
    </xf>
    <xf numFmtId="0" fontId="43" fillId="0" borderId="0" xfId="0" applyFont="1" applyAlignment="1">
      <alignment horizontal="center" vertical="center"/>
    </xf>
    <xf numFmtId="168" fontId="43" fillId="0" borderId="0" xfId="32" applyNumberFormat="1" applyFont="1" applyAlignment="1">
      <alignment horizontal="center" vertical="center"/>
    </xf>
    <xf numFmtId="0" fontId="64" fillId="0" borderId="0" xfId="0" applyFont="1"/>
    <xf numFmtId="1" fontId="24" fillId="0" borderId="45" xfId="379" applyNumberFormat="1" applyFont="1" applyBorder="1"/>
    <xf numFmtId="1" fontId="88" fillId="0" borderId="45" xfId="379" applyNumberFormat="1" applyBorder="1"/>
    <xf numFmtId="1" fontId="85" fillId="53" borderId="45" xfId="379" applyNumberFormat="1" applyFont="1" applyFill="1" applyBorder="1" applyAlignment="1">
      <alignment horizontal="center" vertical="center"/>
    </xf>
    <xf numFmtId="0" fontId="89" fillId="0" borderId="53" xfId="0" applyFont="1" applyBorder="1" applyAlignment="1">
      <alignment horizontal="center" vertical="center" wrapText="1"/>
    </xf>
    <xf numFmtId="0" fontId="89" fillId="0" borderId="54" xfId="0" applyFont="1" applyBorder="1" applyAlignment="1">
      <alignment horizontal="center" vertical="center" wrapText="1"/>
    </xf>
    <xf numFmtId="0" fontId="89" fillId="50" borderId="54" xfId="0" applyFont="1" applyFill="1" applyBorder="1" applyAlignment="1">
      <alignment horizontal="center" vertical="center" wrapText="1"/>
    </xf>
    <xf numFmtId="0" fontId="89" fillId="0" borderId="55" xfId="0" applyFont="1" applyBorder="1" applyAlignment="1">
      <alignment horizontal="center" vertical="center" wrapText="1"/>
    </xf>
    <xf numFmtId="0" fontId="87" fillId="0" borderId="20" xfId="0" applyFont="1" applyBorder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1" fontId="0" fillId="0" borderId="0" xfId="0" applyNumberFormat="1" applyAlignment="1">
      <alignment horizontal="left" vertical="center" wrapText="1"/>
    </xf>
    <xf numFmtId="0" fontId="0" fillId="0" borderId="38" xfId="0" applyBorder="1" applyAlignment="1">
      <alignment vertical="center" wrapText="1"/>
    </xf>
    <xf numFmtId="0" fontId="87" fillId="0" borderId="20" xfId="0" applyFont="1" applyBorder="1" applyAlignment="1">
      <alignment horizontal="left" vertical="center"/>
    </xf>
    <xf numFmtId="0" fontId="87" fillId="0" borderId="0" xfId="0" applyFont="1" applyAlignment="1">
      <alignment horizontal="left" vertical="center"/>
    </xf>
    <xf numFmtId="0" fontId="87" fillId="0" borderId="38" xfId="0" applyFont="1" applyBorder="1" applyAlignment="1">
      <alignment horizontal="left" vertical="center"/>
    </xf>
    <xf numFmtId="194" fontId="91" fillId="27" borderId="0" xfId="32" applyNumberFormat="1" applyFont="1" applyFill="1" applyAlignment="1">
      <alignment horizontal="center" vertical="center" wrapText="1"/>
    </xf>
    <xf numFmtId="0" fontId="91" fillId="27" borderId="38" xfId="0" applyFont="1" applyFill="1" applyBorder="1" applyAlignment="1">
      <alignment vertical="center"/>
    </xf>
    <xf numFmtId="0" fontId="91" fillId="0" borderId="20" xfId="0" applyFont="1" applyBorder="1" applyAlignment="1">
      <alignment horizontal="center" vertical="center" wrapText="1"/>
    </xf>
    <xf numFmtId="0" fontId="91" fillId="0" borderId="0" xfId="0" applyFont="1" applyAlignment="1">
      <alignment horizontal="center" vertical="center" wrapText="1"/>
    </xf>
    <xf numFmtId="194" fontId="91" fillId="0" borderId="0" xfId="32" applyNumberFormat="1" applyFont="1" applyAlignment="1">
      <alignment horizontal="center" vertical="center" wrapText="1"/>
    </xf>
    <xf numFmtId="0" fontId="91" fillId="0" borderId="38" xfId="0" applyFont="1" applyBorder="1" applyAlignment="1">
      <alignment vertical="center"/>
    </xf>
    <xf numFmtId="0" fontId="87" fillId="27" borderId="20" xfId="0" applyFont="1" applyFill="1" applyBorder="1" applyAlignment="1">
      <alignment horizontal="left" vertical="center"/>
    </xf>
    <xf numFmtId="0" fontId="87" fillId="27" borderId="0" xfId="0" applyFont="1" applyFill="1" applyAlignment="1">
      <alignment horizontal="left" vertical="center" wrapText="1"/>
    </xf>
    <xf numFmtId="0" fontId="87" fillId="27" borderId="0" xfId="0" applyFont="1" applyFill="1" applyAlignment="1">
      <alignment vertical="center" wrapText="1"/>
    </xf>
    <xf numFmtId="0" fontId="87" fillId="27" borderId="38" xfId="0" applyFont="1" applyFill="1" applyBorder="1" applyAlignment="1">
      <alignment vertical="center"/>
    </xf>
    <xf numFmtId="0" fontId="87" fillId="0" borderId="20" xfId="0" applyFont="1" applyBorder="1" applyAlignment="1">
      <alignment horizontal="left"/>
    </xf>
    <xf numFmtId="0" fontId="0" fillId="0" borderId="0" xfId="0" applyAlignment="1">
      <alignment vertical="center"/>
    </xf>
    <xf numFmtId="1" fontId="0" fillId="0" borderId="0" xfId="0" applyNumberFormat="1" applyAlignment="1">
      <alignment vertical="center"/>
    </xf>
    <xf numFmtId="0" fontId="87" fillId="0" borderId="38" xfId="0" applyFont="1" applyBorder="1" applyAlignment="1">
      <alignment vertical="center"/>
    </xf>
    <xf numFmtId="0" fontId="87" fillId="27" borderId="20" xfId="0" applyFont="1" applyFill="1" applyBorder="1" applyAlignment="1">
      <alignment horizontal="left" vertical="center" wrapText="1"/>
    </xf>
    <xf numFmtId="0" fontId="0" fillId="27" borderId="0" xfId="0" applyFill="1" applyAlignment="1">
      <alignment horizontal="left" vertical="center" wrapText="1"/>
    </xf>
    <xf numFmtId="1" fontId="0" fillId="27" borderId="0" xfId="0" applyNumberFormat="1" applyFill="1" applyAlignment="1">
      <alignment horizontal="left" vertical="center" wrapText="1"/>
    </xf>
    <xf numFmtId="0" fontId="87" fillId="27" borderId="38" xfId="0" applyFont="1" applyFill="1" applyBorder="1" applyAlignment="1">
      <alignment vertical="center" wrapText="1"/>
    </xf>
    <xf numFmtId="0" fontId="87" fillId="0" borderId="38" xfId="0" applyFont="1" applyBorder="1" applyAlignment="1">
      <alignment vertical="center" wrapText="1"/>
    </xf>
    <xf numFmtId="0" fontId="63" fillId="0" borderId="38" xfId="0" applyFont="1" applyBorder="1" applyAlignment="1">
      <alignment vertical="center" wrapText="1"/>
    </xf>
    <xf numFmtId="178" fontId="91" fillId="27" borderId="38" xfId="32" applyNumberFormat="1" applyFont="1" applyFill="1" applyBorder="1" applyAlignment="1">
      <alignment horizontal="left" vertical="center" wrapText="1"/>
    </xf>
    <xf numFmtId="0" fontId="87" fillId="0" borderId="20" xfId="0" applyFont="1" applyBorder="1" applyAlignment="1">
      <alignment horizontal="center" vertical="center" wrapText="1"/>
    </xf>
    <xf numFmtId="0" fontId="87" fillId="0" borderId="0" xfId="0" applyFont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 wrapText="1"/>
    </xf>
    <xf numFmtId="0" fontId="87" fillId="0" borderId="38" xfId="0" applyFont="1" applyBorder="1" applyAlignment="1">
      <alignment horizontal="center" vertical="center" wrapText="1"/>
    </xf>
    <xf numFmtId="0" fontId="87" fillId="27" borderId="0" xfId="0" applyFont="1" applyFill="1" applyAlignment="1">
      <alignment horizontal="center" vertical="center" wrapText="1"/>
    </xf>
    <xf numFmtId="1" fontId="87" fillId="27" borderId="0" xfId="0" applyNumberFormat="1" applyFont="1" applyFill="1" applyAlignment="1">
      <alignment horizontal="center" vertical="center" wrapText="1"/>
    </xf>
    <xf numFmtId="0" fontId="87" fillId="27" borderId="38" xfId="0" applyFont="1" applyFill="1" applyBorder="1" applyAlignment="1">
      <alignment horizontal="center" vertical="center" wrapText="1"/>
    </xf>
    <xf numFmtId="1" fontId="91" fillId="27" borderId="0" xfId="0" applyNumberFormat="1" applyFont="1" applyFill="1" applyAlignment="1">
      <alignment horizontal="center" vertical="center" wrapText="1"/>
    </xf>
    <xf numFmtId="0" fontId="91" fillId="27" borderId="38" xfId="0" applyFont="1" applyFill="1" applyBorder="1" applyAlignment="1">
      <alignment vertical="center" wrapText="1"/>
    </xf>
    <xf numFmtId="0" fontId="91" fillId="0" borderId="20" xfId="0" applyFont="1" applyBorder="1" applyAlignment="1">
      <alignment vertical="center"/>
    </xf>
    <xf numFmtId="0" fontId="91" fillId="0" borderId="0" xfId="0" applyFont="1" applyAlignment="1">
      <alignment horizontal="left" vertical="center" wrapText="1"/>
    </xf>
    <xf numFmtId="1" fontId="91" fillId="0" borderId="0" xfId="0" applyNumberFormat="1" applyFont="1" applyAlignment="1">
      <alignment horizontal="left" vertical="center" wrapText="1"/>
    </xf>
    <xf numFmtId="0" fontId="91" fillId="0" borderId="38" xfId="0" applyFont="1" applyBorder="1" applyAlignment="1">
      <alignment vertical="center" wrapText="1"/>
    </xf>
    <xf numFmtId="1" fontId="87" fillId="27" borderId="0" xfId="0" applyNumberFormat="1" applyFont="1" applyFill="1" applyAlignment="1">
      <alignment horizontal="left" vertical="center" wrapText="1"/>
    </xf>
    <xf numFmtId="9" fontId="87" fillId="0" borderId="20" xfId="39" applyFont="1" applyBorder="1" applyAlignment="1">
      <alignment horizontal="left"/>
    </xf>
    <xf numFmtId="178" fontId="91" fillId="27" borderId="38" xfId="32" applyNumberFormat="1" applyFont="1" applyFill="1" applyBorder="1" applyAlignment="1">
      <alignment vertical="center"/>
    </xf>
    <xf numFmtId="0" fontId="91" fillId="0" borderId="20" xfId="0" applyFont="1" applyBorder="1" applyAlignment="1">
      <alignment horizontal="left" vertical="center"/>
    </xf>
    <xf numFmtId="0" fontId="91" fillId="0" borderId="0" xfId="0" applyFont="1" applyAlignment="1">
      <alignment horizontal="left" vertical="center"/>
    </xf>
    <xf numFmtId="1" fontId="91" fillId="0" borderId="0" xfId="0" applyNumberFormat="1" applyFont="1" applyAlignment="1">
      <alignment horizontal="left" vertical="center"/>
    </xf>
    <xf numFmtId="0" fontId="91" fillId="0" borderId="38" xfId="0" applyFont="1" applyBorder="1" applyAlignment="1">
      <alignment horizontal="left" vertical="center"/>
    </xf>
    <xf numFmtId="0" fontId="87" fillId="0" borderId="0" xfId="0" applyFont="1" applyAlignment="1">
      <alignment vertical="center" wrapText="1"/>
    </xf>
    <xf numFmtId="0" fontId="92" fillId="0" borderId="20" xfId="0" applyFont="1" applyBorder="1" applyAlignment="1">
      <alignment horizontal="left" vertical="center" wrapText="1"/>
    </xf>
    <xf numFmtId="0" fontId="93" fillId="0" borderId="0" xfId="0" applyFont="1" applyAlignment="1">
      <alignment horizontal="left" vertical="center" wrapText="1"/>
    </xf>
    <xf numFmtId="1" fontId="93" fillId="0" borderId="0" xfId="0" applyNumberFormat="1" applyFont="1" applyAlignment="1">
      <alignment horizontal="left" vertical="center" wrapText="1"/>
    </xf>
    <xf numFmtId="0" fontId="92" fillId="0" borderId="0" xfId="0" applyFont="1" applyAlignment="1">
      <alignment vertical="center" wrapText="1"/>
    </xf>
    <xf numFmtId="0" fontId="87" fillId="0" borderId="0" xfId="0" applyFont="1" applyAlignment="1">
      <alignment horizontal="left" vertical="center" wrapText="1"/>
    </xf>
    <xf numFmtId="0" fontId="0" fillId="0" borderId="0" xfId="0" applyAlignment="1">
      <alignment vertical="center" wrapText="1"/>
    </xf>
    <xf numFmtId="0" fontId="0" fillId="27" borderId="0" xfId="0" applyFill="1" applyAlignment="1">
      <alignment vertical="center" wrapText="1"/>
    </xf>
    <xf numFmtId="0" fontId="87" fillId="0" borderId="22" xfId="0" applyFont="1" applyBorder="1" applyAlignment="1">
      <alignment horizontal="left"/>
    </xf>
    <xf numFmtId="0" fontId="0" fillId="0" borderId="23" xfId="0" applyBorder="1" applyAlignment="1">
      <alignment horizontal="left" vertical="center" wrapText="1"/>
    </xf>
    <xf numFmtId="1" fontId="0" fillId="0" borderId="23" xfId="0" applyNumberFormat="1" applyBorder="1" applyAlignment="1">
      <alignment horizontal="left" vertical="center" wrapText="1"/>
    </xf>
    <xf numFmtId="0" fontId="87" fillId="0" borderId="39" xfId="0" applyFont="1" applyBorder="1" applyAlignment="1">
      <alignment vertical="center"/>
    </xf>
    <xf numFmtId="10" fontId="67" fillId="51" borderId="45" xfId="39" applyNumberFormat="1" applyFont="1" applyFill="1" applyBorder="1" applyAlignment="1">
      <alignment horizontal="right" vertical="center" wrapText="1"/>
    </xf>
    <xf numFmtId="10" fontId="51" fillId="0" borderId="45" xfId="39" applyNumberFormat="1" applyFont="1" applyBorder="1" applyAlignment="1">
      <alignment horizontal="right" vertical="center" wrapText="1"/>
    </xf>
    <xf numFmtId="0" fontId="24" fillId="0" borderId="0" xfId="61"/>
    <xf numFmtId="0" fontId="64" fillId="0" borderId="0" xfId="100" applyFont="1"/>
    <xf numFmtId="169" fontId="64" fillId="0" borderId="0" xfId="39" applyNumberFormat="1" applyFont="1"/>
    <xf numFmtId="38" fontId="64" fillId="0" borderId="0" xfId="0" applyNumberFormat="1" applyFont="1"/>
    <xf numFmtId="172" fontId="64" fillId="0" borderId="0" xfId="0" applyNumberFormat="1" applyFont="1"/>
    <xf numFmtId="168" fontId="64" fillId="0" borderId="0" xfId="32" applyNumberFormat="1" applyFont="1"/>
    <xf numFmtId="10" fontId="64" fillId="0" borderId="0" xfId="0" applyNumberFormat="1" applyFont="1"/>
    <xf numFmtId="169" fontId="64" fillId="0" borderId="0" xfId="0" applyNumberFormat="1" applyFont="1"/>
    <xf numFmtId="0" fontId="86" fillId="0" borderId="0" xfId="0" applyFont="1"/>
    <xf numFmtId="0" fontId="94" fillId="0" borderId="0" xfId="0" applyFont="1" applyAlignment="1">
      <alignment horizontal="left" vertical="justify" indent="1"/>
    </xf>
    <xf numFmtId="0" fontId="64" fillId="0" borderId="0" xfId="0" quotePrefix="1" applyFont="1"/>
    <xf numFmtId="0" fontId="64" fillId="0" borderId="0" xfId="100" quotePrefix="1" applyFont="1"/>
    <xf numFmtId="0" fontId="6" fillId="0" borderId="0" xfId="100" applyFont="1"/>
    <xf numFmtId="0" fontId="87" fillId="0" borderId="0" xfId="100" applyFont="1" applyAlignment="1">
      <alignment wrapText="1"/>
    </xf>
    <xf numFmtId="0" fontId="87" fillId="0" borderId="0" xfId="100" applyFont="1"/>
    <xf numFmtId="1" fontId="50" fillId="38" borderId="45" xfId="0" applyNumberFormat="1" applyFont="1" applyFill="1" applyBorder="1" applyAlignment="1">
      <alignment horizontal="center" vertical="center" wrapText="1"/>
    </xf>
    <xf numFmtId="3" fontId="50" fillId="38" borderId="45" xfId="0" applyNumberFormat="1" applyFont="1" applyFill="1" applyBorder="1" applyAlignment="1">
      <alignment horizontal="center" vertical="center" wrapText="1"/>
    </xf>
    <xf numFmtId="1" fontId="50" fillId="38" borderId="49" xfId="0" applyNumberFormat="1" applyFont="1" applyFill="1" applyBorder="1" applyAlignment="1">
      <alignment horizontal="center" vertical="center" wrapText="1"/>
    </xf>
    <xf numFmtId="0" fontId="97" fillId="57" borderId="45" xfId="0" applyFont="1" applyFill="1" applyBorder="1" applyAlignment="1">
      <alignment vertical="center" wrapText="1"/>
    </xf>
    <xf numFmtId="0" fontId="50" fillId="56" borderId="45" xfId="0" applyFont="1" applyFill="1" applyBorder="1" applyAlignment="1">
      <alignment vertical="center" wrapText="1"/>
    </xf>
    <xf numFmtId="3" fontId="50" fillId="56" borderId="45" xfId="0" applyNumberFormat="1" applyFont="1" applyFill="1" applyBorder="1" applyAlignment="1">
      <alignment horizontal="right" vertical="center" wrapText="1"/>
    </xf>
    <xf numFmtId="0" fontId="82" fillId="0" borderId="45" xfId="0" applyFont="1" applyBorder="1" applyAlignment="1">
      <alignment vertical="center" wrapText="1"/>
    </xf>
    <xf numFmtId="3" fontId="82" fillId="0" borderId="45" xfId="0" applyNumberFormat="1" applyFont="1" applyBorder="1" applyAlignment="1">
      <alignment horizontal="right" vertical="center" wrapText="1"/>
    </xf>
    <xf numFmtId="3" fontId="97" fillId="57" borderId="15" xfId="0" applyNumberFormat="1" applyFont="1" applyFill="1" applyBorder="1" applyAlignment="1">
      <alignment horizontal="right" vertical="center" wrapText="1"/>
    </xf>
    <xf numFmtId="0" fontId="50" fillId="56" borderId="46" xfId="0" applyFont="1" applyFill="1" applyBorder="1" applyAlignment="1">
      <alignment horizontal="center" vertical="center" wrapText="1"/>
    </xf>
    <xf numFmtId="3" fontId="50" fillId="56" borderId="15" xfId="0" applyNumberFormat="1" applyFont="1" applyFill="1" applyBorder="1" applyAlignment="1">
      <alignment horizontal="center" vertical="center" wrapText="1"/>
    </xf>
    <xf numFmtId="3" fontId="50" fillId="40" borderId="45" xfId="0" applyNumberFormat="1" applyFont="1" applyFill="1" applyBorder="1" applyAlignment="1">
      <alignment horizontal="right" vertical="center" wrapText="1"/>
    </xf>
    <xf numFmtId="168" fontId="50" fillId="0" borderId="45" xfId="32" applyNumberFormat="1" applyFont="1" applyBorder="1"/>
    <xf numFmtId="3" fontId="50" fillId="26" borderId="45" xfId="32" applyNumberFormat="1" applyFont="1" applyFill="1" applyBorder="1"/>
    <xf numFmtId="3" fontId="50" fillId="32" borderId="45" xfId="32" applyNumberFormat="1" applyFont="1" applyFill="1" applyBorder="1"/>
    <xf numFmtId="3" fontId="51" fillId="0" borderId="0" xfId="0" applyNumberFormat="1" applyFont="1"/>
    <xf numFmtId="1" fontId="98" fillId="0" borderId="45" xfId="371" applyNumberFormat="1" applyFont="1" applyBorder="1" applyAlignment="1">
      <alignment horizontal="right"/>
    </xf>
    <xf numFmtId="0" fontId="100" fillId="0" borderId="45" xfId="371" applyFont="1" applyBorder="1" applyAlignment="1">
      <alignment wrapText="1"/>
    </xf>
    <xf numFmtId="178" fontId="98" fillId="0" borderId="45" xfId="382" applyNumberFormat="1" applyFont="1" applyBorder="1"/>
    <xf numFmtId="0" fontId="98" fillId="0" borderId="45" xfId="371" applyFont="1" applyBorder="1" applyAlignment="1">
      <alignment horizontal="right"/>
    </xf>
    <xf numFmtId="178" fontId="98" fillId="28" borderId="45" xfId="382" applyNumberFormat="1" applyFont="1" applyFill="1" applyBorder="1"/>
    <xf numFmtId="0" fontId="101" fillId="40" borderId="45" xfId="371" applyFont="1" applyFill="1" applyBorder="1" applyAlignment="1">
      <alignment horizontal="center" vertical="center"/>
    </xf>
    <xf numFmtId="0" fontId="102" fillId="40" borderId="45" xfId="371" applyFont="1" applyFill="1" applyBorder="1" applyAlignment="1">
      <alignment horizontal="center" vertical="center"/>
    </xf>
    <xf numFmtId="168" fontId="50" fillId="40" borderId="45" xfId="382" applyNumberFormat="1" applyFont="1" applyFill="1" applyBorder="1"/>
    <xf numFmtId="168" fontId="51" fillId="0" borderId="45" xfId="382" applyNumberFormat="1" applyFont="1" applyBorder="1"/>
    <xf numFmtId="168" fontId="50" fillId="0" borderId="45" xfId="382" applyNumberFormat="1" applyFont="1" applyBorder="1"/>
    <xf numFmtId="0" fontId="103" fillId="0" borderId="0" xfId="0" applyFont="1" applyAlignment="1">
      <alignment horizontal="left" vertical="center" indent="4"/>
    </xf>
    <xf numFmtId="3" fontId="50" fillId="38" borderId="49" xfId="0" applyNumberFormat="1" applyFont="1" applyFill="1" applyBorder="1" applyAlignment="1">
      <alignment horizontal="center" vertical="center" wrapText="1"/>
    </xf>
    <xf numFmtId="0" fontId="67" fillId="54" borderId="45" xfId="0" applyFont="1" applyFill="1" applyBorder="1" applyAlignment="1">
      <alignment horizontal="left" vertical="center" wrapText="1"/>
    </xf>
    <xf numFmtId="0" fontId="67" fillId="54" borderId="45" xfId="0" applyFont="1" applyFill="1" applyBorder="1" applyAlignment="1">
      <alignment vertical="center" wrapText="1"/>
    </xf>
    <xf numFmtId="3" fontId="67" fillId="54" borderId="45" xfId="0" applyNumberFormat="1" applyFont="1" applyFill="1" applyBorder="1" applyAlignment="1">
      <alignment vertical="center" wrapText="1"/>
    </xf>
    <xf numFmtId="0" fontId="50" fillId="38" borderId="45" xfId="0" applyFont="1" applyFill="1" applyBorder="1" applyAlignment="1">
      <alignment horizontal="left" vertical="center" wrapText="1"/>
    </xf>
    <xf numFmtId="0" fontId="50" fillId="38" borderId="45" xfId="0" applyFont="1" applyFill="1" applyBorder="1" applyAlignment="1">
      <alignment vertical="center" wrapText="1"/>
    </xf>
    <xf numFmtId="10" fontId="50" fillId="38" borderId="45" xfId="39" applyNumberFormat="1" applyFont="1" applyFill="1" applyBorder="1" applyAlignment="1">
      <alignment vertical="center" wrapText="1"/>
    </xf>
    <xf numFmtId="3" fontId="50" fillId="38" borderId="45" xfId="39" applyNumberFormat="1" applyFont="1" applyFill="1" applyBorder="1" applyAlignment="1">
      <alignment vertical="center" wrapText="1"/>
    </xf>
    <xf numFmtId="0" fontId="50" fillId="40" borderId="45" xfId="0" applyFont="1" applyFill="1" applyBorder="1" applyAlignment="1">
      <alignment horizontal="left" vertical="center" wrapText="1"/>
    </xf>
    <xf numFmtId="0" fontId="50" fillId="40" borderId="45" xfId="0" applyFont="1" applyFill="1" applyBorder="1" applyAlignment="1">
      <alignment vertical="center" wrapText="1"/>
    </xf>
    <xf numFmtId="10" fontId="50" fillId="40" borderId="45" xfId="39" applyNumberFormat="1" applyFont="1" applyFill="1" applyBorder="1" applyAlignment="1">
      <alignment vertical="center" wrapText="1"/>
    </xf>
    <xf numFmtId="3" fontId="50" fillId="40" borderId="45" xfId="39" applyNumberFormat="1" applyFont="1" applyFill="1" applyBorder="1" applyAlignment="1">
      <alignment vertical="center" wrapText="1"/>
    </xf>
    <xf numFmtId="0" fontId="51" fillId="0" borderId="45" xfId="0" applyFont="1" applyBorder="1" applyAlignment="1">
      <alignment horizontal="left" vertical="center" wrapText="1"/>
    </xf>
    <xf numFmtId="0" fontId="51" fillId="0" borderId="45" xfId="0" applyFont="1" applyBorder="1" applyAlignment="1">
      <alignment vertical="center" wrapText="1"/>
    </xf>
    <xf numFmtId="10" fontId="51" fillId="0" borderId="45" xfId="39" applyNumberFormat="1" applyFont="1" applyBorder="1" applyAlignment="1">
      <alignment vertical="center" wrapText="1"/>
    </xf>
    <xf numFmtId="3" fontId="51" fillId="0" borderId="45" xfId="39" applyNumberFormat="1" applyFont="1" applyBorder="1" applyAlignment="1">
      <alignment vertical="center" wrapText="1"/>
    </xf>
    <xf numFmtId="1" fontId="51" fillId="0" borderId="45" xfId="0" applyNumberFormat="1" applyFont="1" applyBorder="1" applyAlignment="1">
      <alignment horizontal="left" vertical="center" wrapText="1"/>
    </xf>
    <xf numFmtId="0" fontId="50" fillId="0" borderId="45" xfId="0" applyFont="1" applyBorder="1" applyAlignment="1">
      <alignment horizontal="left" vertical="center" wrapText="1"/>
    </xf>
    <xf numFmtId="0" fontId="50" fillId="27" borderId="45" xfId="0" applyFont="1" applyFill="1" applyBorder="1" applyAlignment="1">
      <alignment horizontal="left" vertical="center" wrapText="1"/>
    </xf>
    <xf numFmtId="0" fontId="50" fillId="27" borderId="45" xfId="0" applyFont="1" applyFill="1" applyBorder="1" applyAlignment="1">
      <alignment vertical="center" wrapText="1"/>
    </xf>
    <xf numFmtId="10" fontId="50" fillId="27" borderId="45" xfId="39" applyNumberFormat="1" applyFont="1" applyFill="1" applyBorder="1" applyAlignment="1">
      <alignment vertical="center" wrapText="1"/>
    </xf>
    <xf numFmtId="3" fontId="50" fillId="27" borderId="45" xfId="39" applyNumberFormat="1" applyFont="1" applyFill="1" applyBorder="1" applyAlignment="1">
      <alignment vertical="center" wrapText="1"/>
    </xf>
    <xf numFmtId="0" fontId="51" fillId="39" borderId="45" xfId="0" applyFont="1" applyFill="1" applyBorder="1" applyAlignment="1">
      <alignment horizontal="left" vertical="center"/>
    </xf>
    <xf numFmtId="0" fontId="51" fillId="0" borderId="45" xfId="0" applyFont="1" applyBorder="1" applyAlignment="1">
      <alignment horizontal="left" vertical="center"/>
    </xf>
    <xf numFmtId="0" fontId="50" fillId="27" borderId="45" xfId="0" applyFont="1" applyFill="1" applyBorder="1" applyAlignment="1">
      <alignment horizontal="left" vertical="center"/>
    </xf>
    <xf numFmtId="1" fontId="50" fillId="27" borderId="45" xfId="0" applyNumberFormat="1" applyFont="1" applyFill="1" applyBorder="1" applyAlignment="1">
      <alignment horizontal="left" vertical="center"/>
    </xf>
    <xf numFmtId="3" fontId="50" fillId="33" borderId="45" xfId="32" applyNumberFormat="1" applyFont="1" applyFill="1" applyBorder="1"/>
    <xf numFmtId="49" fontId="81" fillId="47" borderId="45" xfId="61" applyNumberFormat="1" applyFont="1" applyFill="1" applyBorder="1" applyAlignment="1">
      <alignment vertical="center"/>
    </xf>
    <xf numFmtId="178" fontId="58" fillId="0" borderId="0" xfId="33" applyNumberFormat="1" applyFont="1" applyAlignment="1">
      <alignment horizontal="center" vertical="center"/>
    </xf>
    <xf numFmtId="178" fontId="58" fillId="28" borderId="0" xfId="33" applyNumberFormat="1" applyFont="1" applyFill="1" applyAlignment="1">
      <alignment horizontal="center" vertical="center"/>
    </xf>
    <xf numFmtId="1" fontId="65" fillId="26" borderId="10" xfId="0" applyNumberFormat="1" applyFont="1" applyFill="1" applyBorder="1" applyAlignment="1">
      <alignment vertical="center" wrapText="1"/>
    </xf>
    <xf numFmtId="0" fontId="87" fillId="47" borderId="45" xfId="0" applyFont="1" applyFill="1" applyBorder="1" applyAlignment="1">
      <alignment horizontal="center" vertical="center"/>
    </xf>
    <xf numFmtId="1" fontId="0" fillId="0" borderId="45" xfId="0" applyNumberFormat="1" applyBorder="1"/>
    <xf numFmtId="0" fontId="0" fillId="0" borderId="45" xfId="0" applyBorder="1"/>
    <xf numFmtId="0" fontId="0" fillId="47" borderId="45" xfId="0" applyFill="1" applyBorder="1"/>
    <xf numFmtId="0" fontId="51" fillId="0" borderId="16" xfId="0" applyFont="1" applyBorder="1"/>
    <xf numFmtId="3" fontId="51" fillId="0" borderId="16" xfId="0" applyNumberFormat="1" applyFont="1" applyBorder="1"/>
    <xf numFmtId="0" fontId="44" fillId="42" borderId="45" xfId="0" applyFont="1" applyFill="1" applyBorder="1" applyAlignment="1">
      <alignment horizontal="center" vertical="center" wrapText="1"/>
    </xf>
    <xf numFmtId="0" fontId="51" fillId="27" borderId="45" xfId="0" applyFont="1" applyFill="1" applyBorder="1" applyAlignment="1">
      <alignment vertical="center"/>
    </xf>
    <xf numFmtId="0" fontId="51" fillId="27" borderId="45" xfId="122" applyFont="1" applyFill="1" applyBorder="1" applyAlignment="1">
      <alignment horizontal="center" vertical="center"/>
    </xf>
    <xf numFmtId="0" fontId="50" fillId="27" borderId="45" xfId="0" applyFont="1" applyFill="1" applyBorder="1" applyAlignment="1">
      <alignment vertical="center"/>
    </xf>
    <xf numFmtId="49" fontId="67" fillId="51" borderId="45" xfId="0" applyNumberFormat="1" applyFont="1" applyFill="1" applyBorder="1" applyAlignment="1">
      <alignment horizontal="right" vertical="center" wrapText="1"/>
    </xf>
    <xf numFmtId="49" fontId="51" fillId="0" borderId="45" xfId="0" applyNumberFormat="1" applyFont="1" applyBorder="1" applyAlignment="1">
      <alignment horizontal="right" vertical="center" wrapText="1"/>
    </xf>
    <xf numFmtId="0" fontId="51" fillId="0" borderId="45" xfId="0" applyFont="1" applyBorder="1" applyAlignment="1">
      <alignment horizontal="right" vertical="center" wrapText="1"/>
    </xf>
    <xf numFmtId="0" fontId="51" fillId="0" borderId="45" xfId="122" applyFont="1" applyBorder="1" applyAlignment="1">
      <alignment horizontal="right" vertical="center"/>
    </xf>
    <xf numFmtId="0" fontId="51" fillId="0" borderId="45" xfId="0" applyFont="1" applyBorder="1" applyAlignment="1">
      <alignment horizontal="right" vertical="center"/>
    </xf>
    <xf numFmtId="0" fontId="50" fillId="40" borderId="45" xfId="0" applyFont="1" applyFill="1" applyBorder="1" applyAlignment="1">
      <alignment horizontal="right" vertical="center"/>
    </xf>
    <xf numFmtId="0" fontId="50" fillId="27" borderId="45" xfId="0" applyFont="1" applyFill="1" applyBorder="1" applyAlignment="1">
      <alignment horizontal="right" vertical="center"/>
    </xf>
    <xf numFmtId="1" fontId="50" fillId="27" borderId="45" xfId="0" applyNumberFormat="1" applyFont="1" applyFill="1" applyBorder="1" applyAlignment="1">
      <alignment horizontal="right" vertical="center"/>
    </xf>
    <xf numFmtId="1" fontId="51" fillId="0" borderId="45" xfId="122" quotePrefix="1" applyNumberFormat="1" applyFont="1" applyBorder="1" applyAlignment="1">
      <alignment horizontal="right" vertical="center"/>
    </xf>
    <xf numFmtId="49" fontId="50" fillId="40" borderId="49" xfId="0" applyNumberFormat="1" applyFont="1" applyFill="1" applyBorder="1" applyAlignment="1">
      <alignment horizontal="justify" vertical="center" wrapText="1"/>
    </xf>
    <xf numFmtId="49" fontId="51" fillId="0" borderId="49" xfId="0" applyNumberFormat="1" applyFont="1" applyBorder="1" applyAlignment="1">
      <alignment horizontal="justify" vertical="center" wrapText="1"/>
    </xf>
    <xf numFmtId="0" fontId="50" fillId="27" borderId="49" xfId="289" applyFont="1" applyFill="1" applyBorder="1" applyAlignment="1">
      <alignment horizontal="justify" vertical="center" wrapText="1"/>
    </xf>
    <xf numFmtId="49" fontId="51" fillId="0" borderId="49" xfId="0" applyNumberFormat="1" applyFont="1" applyBorder="1" applyAlignment="1">
      <alignment horizontal="left" vertical="center" wrapText="1" indent="1"/>
    </xf>
    <xf numFmtId="49" fontId="51" fillId="0" borderId="49" xfId="112" applyNumberFormat="1" applyFont="1" applyBorder="1" applyAlignment="1">
      <alignment horizontal="justify" vertical="center" wrapText="1"/>
    </xf>
    <xf numFmtId="49" fontId="50" fillId="27" borderId="49" xfId="0" applyNumberFormat="1" applyFont="1" applyFill="1" applyBorder="1" applyAlignment="1">
      <alignment horizontal="justify" vertical="center" wrapText="1"/>
    </xf>
    <xf numFmtId="3" fontId="51" fillId="0" borderId="45" xfId="36" applyNumberFormat="1" applyFont="1" applyBorder="1" applyAlignment="1">
      <alignment horizontal="right" vertical="center" wrapText="1"/>
    </xf>
    <xf numFmtId="3" fontId="51" fillId="0" borderId="45" xfId="68" applyNumberFormat="1" applyFont="1" applyBorder="1" applyAlignment="1" applyProtection="1">
      <alignment horizontal="right" vertical="center" wrapText="1"/>
    </xf>
    <xf numFmtId="41" fontId="51" fillId="0" borderId="45" xfId="392" applyFont="1" applyBorder="1" applyAlignment="1">
      <alignment horizontal="right" vertical="center" wrapText="1"/>
    </xf>
    <xf numFmtId="3" fontId="50" fillId="27" borderId="45" xfId="0" applyNumberFormat="1" applyFont="1" applyFill="1" applyBorder="1" applyAlignment="1">
      <alignment horizontal="right" vertical="center" wrapText="1"/>
    </xf>
    <xf numFmtId="3" fontId="51" fillId="0" borderId="45" xfId="393" applyNumberFormat="1" applyFont="1" applyBorder="1" applyAlignment="1">
      <alignment vertical="center" wrapText="1"/>
    </xf>
    <xf numFmtId="3" fontId="50" fillId="40" borderId="45" xfId="36" applyNumberFormat="1" applyFont="1" applyFill="1" applyBorder="1" applyAlignment="1">
      <alignment horizontal="right" vertical="center" wrapText="1"/>
    </xf>
    <xf numFmtId="3" fontId="50" fillId="27" borderId="45" xfId="36" applyNumberFormat="1" applyFont="1" applyFill="1" applyBorder="1" applyAlignment="1">
      <alignment horizontal="right" vertical="center" wrapText="1"/>
    </xf>
    <xf numFmtId="3" fontId="50" fillId="0" borderId="45" xfId="36" applyNumberFormat="1" applyFont="1" applyBorder="1" applyAlignment="1">
      <alignment horizontal="right" vertical="center" wrapText="1"/>
    </xf>
    <xf numFmtId="3" fontId="51" fillId="40" borderId="45" xfId="0" applyNumberFormat="1" applyFont="1" applyFill="1" applyBorder="1" applyAlignment="1">
      <alignment horizontal="right" vertical="center" wrapText="1"/>
    </xf>
    <xf numFmtId="3" fontId="66" fillId="0" borderId="45" xfId="0" applyNumberFormat="1" applyFont="1" applyBorder="1" applyAlignment="1">
      <alignment horizontal="right" vertical="center" wrapText="1"/>
    </xf>
    <xf numFmtId="3" fontId="65" fillId="40" borderId="45" xfId="0" applyNumberFormat="1" applyFont="1" applyFill="1" applyBorder="1" applyAlignment="1">
      <alignment horizontal="right" vertical="center" wrapText="1"/>
    </xf>
    <xf numFmtId="3" fontId="65" fillId="0" borderId="45" xfId="0" applyNumberFormat="1" applyFont="1" applyBorder="1" applyAlignment="1">
      <alignment horizontal="right" vertical="center" wrapText="1"/>
    </xf>
    <xf numFmtId="3" fontId="65" fillId="27" borderId="45" xfId="0" applyNumberFormat="1" applyFont="1" applyFill="1" applyBorder="1" applyAlignment="1">
      <alignment horizontal="right" vertical="center" wrapText="1"/>
    </xf>
    <xf numFmtId="0" fontId="67" fillId="51" borderId="45" xfId="0" applyFont="1" applyFill="1" applyBorder="1" applyAlignment="1">
      <alignment horizontal="right" vertical="center" wrapText="1"/>
    </xf>
    <xf numFmtId="1" fontId="51" fillId="0" borderId="49" xfId="122" applyNumberFormat="1" applyFont="1" applyBorder="1" applyAlignment="1">
      <alignment horizontal="right" vertical="center"/>
    </xf>
    <xf numFmtId="1" fontId="50" fillId="27" borderId="49" xfId="0" applyNumberFormat="1" applyFont="1" applyFill="1" applyBorder="1" applyAlignment="1">
      <alignment horizontal="right" vertical="center"/>
    </xf>
    <xf numFmtId="1" fontId="51" fillId="0" borderId="49" xfId="122" quotePrefix="1" applyNumberFormat="1" applyFont="1" applyBorder="1" applyAlignment="1">
      <alignment horizontal="right" vertical="center"/>
    </xf>
    <xf numFmtId="1" fontId="51" fillId="0" borderId="49" xfId="0" applyNumberFormat="1" applyFont="1" applyBorder="1" applyAlignment="1">
      <alignment horizontal="right" vertical="center"/>
    </xf>
    <xf numFmtId="1" fontId="51" fillId="27" borderId="49" xfId="0" applyNumberFormat="1" applyFont="1" applyFill="1" applyBorder="1" applyAlignment="1">
      <alignment horizontal="right" vertical="center"/>
    </xf>
    <xf numFmtId="0" fontId="50" fillId="40" borderId="45" xfId="122" applyFont="1" applyFill="1" applyBorder="1" applyAlignment="1">
      <alignment horizontal="right" vertical="center"/>
    </xf>
    <xf numFmtId="0" fontId="51" fillId="0" borderId="49" xfId="289" applyFont="1" applyBorder="1" applyAlignment="1">
      <alignment horizontal="justify" vertical="center" wrapText="1"/>
    </xf>
    <xf numFmtId="178" fontId="51" fillId="0" borderId="45" xfId="63" applyNumberFormat="1" applyFont="1" applyBorder="1" applyAlignment="1">
      <alignment horizontal="right" vertical="center" wrapText="1"/>
    </xf>
    <xf numFmtId="0" fontId="50" fillId="27" borderId="45" xfId="122" applyFont="1" applyFill="1" applyBorder="1" applyAlignment="1">
      <alignment horizontal="right" vertical="center"/>
    </xf>
    <xf numFmtId="3" fontId="50" fillId="27" borderId="45" xfId="63" applyNumberFormat="1" applyFont="1" applyFill="1" applyBorder="1" applyAlignment="1">
      <alignment horizontal="right" vertical="center" wrapText="1"/>
    </xf>
    <xf numFmtId="49" fontId="50" fillId="27" borderId="49" xfId="112" applyNumberFormat="1" applyFont="1" applyFill="1" applyBorder="1" applyAlignment="1">
      <alignment horizontal="justify" vertical="center" wrapText="1"/>
    </xf>
    <xf numFmtId="9" fontId="50" fillId="27" borderId="45" xfId="39" applyFont="1" applyFill="1" applyBorder="1" applyAlignment="1">
      <alignment horizontal="center" vertical="center" wrapText="1"/>
    </xf>
    <xf numFmtId="9" fontId="55" fillId="0" borderId="0" xfId="39" applyFont="1"/>
    <xf numFmtId="168" fontId="43" fillId="28" borderId="45" xfId="32" applyNumberFormat="1" applyFont="1" applyFill="1" applyBorder="1"/>
    <xf numFmtId="10" fontId="50" fillId="40" borderId="45" xfId="39" applyNumberFormat="1" applyFont="1" applyFill="1" applyBorder="1" applyAlignment="1">
      <alignment horizontal="right" vertical="center" wrapText="1"/>
    </xf>
    <xf numFmtId="10" fontId="66" fillId="0" borderId="45" xfId="39" applyNumberFormat="1" applyFont="1" applyBorder="1" applyAlignment="1">
      <alignment horizontal="right" vertical="center" wrapText="1"/>
    </xf>
    <xf numFmtId="10" fontId="50" fillId="27" borderId="45" xfId="39" applyNumberFormat="1" applyFont="1" applyFill="1" applyBorder="1" applyAlignment="1">
      <alignment horizontal="right" vertical="center" wrapText="1"/>
    </xf>
    <xf numFmtId="10" fontId="65" fillId="40" borderId="45" xfId="39" applyNumberFormat="1" applyFont="1" applyFill="1" applyBorder="1" applyAlignment="1">
      <alignment horizontal="right" vertical="center" wrapText="1"/>
    </xf>
    <xf numFmtId="10" fontId="65" fillId="0" borderId="45" xfId="39" applyNumberFormat="1" applyFont="1" applyBorder="1" applyAlignment="1">
      <alignment horizontal="right" vertical="center" wrapText="1"/>
    </xf>
    <xf numFmtId="10" fontId="65" fillId="27" borderId="45" xfId="39" applyNumberFormat="1" applyFont="1" applyFill="1" applyBorder="1" applyAlignment="1">
      <alignment horizontal="right" vertical="center" wrapText="1"/>
    </xf>
    <xf numFmtId="10" fontId="51" fillId="40" borderId="45" xfId="39" applyNumberFormat="1" applyFont="1" applyFill="1" applyBorder="1" applyAlignment="1">
      <alignment horizontal="right" vertical="center" wrapText="1"/>
    </xf>
    <xf numFmtId="1" fontId="67" fillId="51" borderId="45" xfId="0" applyNumberFormat="1" applyFont="1" applyFill="1" applyBorder="1" applyAlignment="1">
      <alignment horizontal="right" vertical="center" wrapText="1"/>
    </xf>
    <xf numFmtId="1" fontId="51" fillId="40" borderId="49" xfId="0" applyNumberFormat="1" applyFont="1" applyFill="1" applyBorder="1" applyAlignment="1">
      <alignment horizontal="right" vertical="center"/>
    </xf>
    <xf numFmtId="1" fontId="51" fillId="0" borderId="49" xfId="0" applyNumberFormat="1" applyFont="1" applyBorder="1" applyAlignment="1">
      <alignment horizontal="right" vertical="center" wrapText="1"/>
    </xf>
    <xf numFmtId="1" fontId="51" fillId="27" borderId="49" xfId="122" applyNumberFormat="1" applyFont="1" applyFill="1" applyBorder="1" applyAlignment="1">
      <alignment horizontal="right" vertical="center"/>
    </xf>
    <xf numFmtId="1" fontId="50" fillId="40" borderId="49" xfId="0" applyNumberFormat="1" applyFont="1" applyFill="1" applyBorder="1" applyAlignment="1">
      <alignment horizontal="right" vertical="center"/>
    </xf>
    <xf numFmtId="1" fontId="51" fillId="40" borderId="49" xfId="122" applyNumberFormat="1" applyFont="1" applyFill="1" applyBorder="1" applyAlignment="1">
      <alignment horizontal="right" vertical="center"/>
    </xf>
    <xf numFmtId="168" fontId="43" fillId="32" borderId="45" xfId="32" applyNumberFormat="1" applyFont="1" applyFill="1" applyBorder="1"/>
    <xf numFmtId="168" fontId="43" fillId="0" borderId="0" xfId="39" applyNumberFormat="1" applyFont="1"/>
    <xf numFmtId="0" fontId="48" fillId="0" borderId="0" xfId="0" applyFont="1" applyAlignment="1">
      <alignment horizontal="center"/>
    </xf>
    <xf numFmtId="0" fontId="51" fillId="0" borderId="0" xfId="0" applyFont="1" applyAlignment="1">
      <alignment horizontal="right" vertical="center" wrapText="1"/>
    </xf>
    <xf numFmtId="1" fontId="51" fillId="0" borderId="0" xfId="0" applyNumberFormat="1" applyFont="1" applyAlignment="1">
      <alignment horizontal="right" vertical="center" wrapText="1"/>
    </xf>
    <xf numFmtId="0" fontId="50" fillId="0" borderId="0" xfId="0" applyFont="1" applyAlignment="1">
      <alignment horizontal="centerContinuous" vertical="center" wrapText="1"/>
    </xf>
    <xf numFmtId="3" fontId="50" fillId="0" borderId="0" xfId="0" applyNumberFormat="1" applyFont="1" applyAlignment="1">
      <alignment horizontal="centerContinuous" vertical="center" wrapText="1"/>
    </xf>
    <xf numFmtId="3" fontId="51" fillId="0" borderId="0" xfId="0" applyNumberFormat="1" applyFont="1" applyAlignment="1">
      <alignment horizontal="centerContinuous" vertical="center" wrapText="1"/>
    </xf>
    <xf numFmtId="0" fontId="51" fillId="0" borderId="0" xfId="0" applyFont="1" applyAlignment="1">
      <alignment vertical="center" wrapText="1"/>
    </xf>
    <xf numFmtId="3" fontId="51" fillId="0" borderId="0" xfId="0" applyNumberFormat="1" applyFont="1" applyAlignment="1">
      <alignment vertical="center" wrapText="1"/>
    </xf>
    <xf numFmtId="3" fontId="68" fillId="38" borderId="45" xfId="0" applyNumberFormat="1" applyFont="1" applyFill="1" applyBorder="1" applyAlignment="1">
      <alignment horizontal="center" vertical="center"/>
    </xf>
    <xf numFmtId="0" fontId="50" fillId="0" borderId="0" xfId="0" applyFont="1" applyAlignment="1">
      <alignment horizontal="right" vertical="center" wrapText="1"/>
    </xf>
    <xf numFmtId="1" fontId="67" fillId="54" borderId="45" xfId="0" applyNumberFormat="1" applyFont="1" applyFill="1" applyBorder="1" applyAlignment="1">
      <alignment horizontal="left" vertical="center" wrapText="1"/>
    </xf>
    <xf numFmtId="0" fontId="50" fillId="0" borderId="0" xfId="0" applyFont="1" applyAlignment="1">
      <alignment vertical="center" wrapText="1"/>
    </xf>
    <xf numFmtId="1" fontId="50" fillId="38" borderId="45" xfId="0" applyNumberFormat="1" applyFont="1" applyFill="1" applyBorder="1" applyAlignment="1">
      <alignment horizontal="left" vertical="center" wrapText="1"/>
    </xf>
    <xf numFmtId="3" fontId="50" fillId="38" borderId="45" xfId="0" applyNumberFormat="1" applyFont="1" applyFill="1" applyBorder="1" applyAlignment="1">
      <alignment vertical="center" wrapText="1"/>
    </xf>
    <xf numFmtId="1" fontId="50" fillId="40" borderId="45" xfId="0" applyNumberFormat="1" applyFont="1" applyFill="1" applyBorder="1" applyAlignment="1">
      <alignment horizontal="left" vertical="center" wrapText="1"/>
    </xf>
    <xf numFmtId="3" fontId="50" fillId="40" borderId="45" xfId="0" applyNumberFormat="1" applyFont="1" applyFill="1" applyBorder="1" applyAlignment="1">
      <alignment vertical="center" wrapText="1"/>
    </xf>
    <xf numFmtId="0" fontId="51" fillId="0" borderId="45" xfId="0" applyFont="1" applyBorder="1" applyAlignment="1">
      <alignment horizontal="left" vertical="center" wrapText="1" indent="1"/>
    </xf>
    <xf numFmtId="3" fontId="51" fillId="0" borderId="45" xfId="0" applyNumberFormat="1" applyFont="1" applyBorder="1" applyAlignment="1">
      <alignment vertical="center" wrapText="1"/>
    </xf>
    <xf numFmtId="1" fontId="50" fillId="27" borderId="45" xfId="0" applyNumberFormat="1" applyFont="1" applyFill="1" applyBorder="1" applyAlignment="1">
      <alignment horizontal="left" vertical="center" wrapText="1"/>
    </xf>
    <xf numFmtId="0" fontId="50" fillId="27" borderId="45" xfId="0" applyFont="1" applyFill="1" applyBorder="1" applyAlignment="1">
      <alignment horizontal="left" vertical="center" wrapText="1" indent="1"/>
    </xf>
    <xf numFmtId="3" fontId="50" fillId="27" borderId="45" xfId="0" applyNumberFormat="1" applyFont="1" applyFill="1" applyBorder="1" applyAlignment="1">
      <alignment vertical="center" wrapText="1"/>
    </xf>
    <xf numFmtId="1" fontId="51" fillId="37" borderId="45" xfId="0" applyNumberFormat="1" applyFont="1" applyFill="1" applyBorder="1" applyAlignment="1">
      <alignment horizontal="left" vertical="center" wrapText="1"/>
    </xf>
    <xf numFmtId="0" fontId="51" fillId="37" borderId="45" xfId="0" applyFont="1" applyFill="1" applyBorder="1" applyAlignment="1">
      <alignment horizontal="left" vertical="center" wrapText="1" indent="1"/>
    </xf>
    <xf numFmtId="1" fontId="51" fillId="37" borderId="50" xfId="0" applyNumberFormat="1" applyFont="1" applyFill="1" applyBorder="1" applyAlignment="1">
      <alignment horizontal="left" vertical="center" wrapText="1"/>
    </xf>
    <xf numFmtId="0" fontId="51" fillId="0" borderId="45" xfId="0" applyFont="1" applyBorder="1" applyAlignment="1">
      <alignment horizontal="left" vertical="center" wrapText="1" indent="2"/>
    </xf>
    <xf numFmtId="1" fontId="51" fillId="41" borderId="45" xfId="0" applyNumberFormat="1" applyFont="1" applyFill="1" applyBorder="1" applyAlignment="1">
      <alignment horizontal="left" vertical="center" wrapText="1"/>
    </xf>
    <xf numFmtId="0" fontId="51" fillId="41" borderId="45" xfId="0" applyFont="1" applyFill="1" applyBorder="1" applyAlignment="1">
      <alignment horizontal="left" vertical="center" wrapText="1" indent="1"/>
    </xf>
    <xf numFmtId="3" fontId="51" fillId="41" borderId="45" xfId="0" applyNumberFormat="1" applyFont="1" applyFill="1" applyBorder="1" applyAlignment="1">
      <alignment vertical="center" wrapText="1"/>
    </xf>
    <xf numFmtId="1" fontId="50" fillId="0" borderId="45" xfId="0" applyNumberFormat="1" applyFont="1" applyBorder="1" applyAlignment="1">
      <alignment horizontal="left" vertical="center" wrapText="1"/>
    </xf>
    <xf numFmtId="0" fontId="50" fillId="0" borderId="45" xfId="0" applyFont="1" applyBorder="1" applyAlignment="1">
      <alignment horizontal="left" vertical="center" wrapText="1" indent="1"/>
    </xf>
    <xf numFmtId="3" fontId="50" fillId="0" borderId="45" xfId="0" applyNumberFormat="1" applyFont="1" applyBorder="1" applyAlignment="1">
      <alignment vertical="center" wrapText="1"/>
    </xf>
    <xf numFmtId="0" fontId="51" fillId="48" borderId="45" xfId="0" applyFont="1" applyFill="1" applyBorder="1" applyAlignment="1">
      <alignment horizontal="left" vertical="center" wrapText="1" indent="2"/>
    </xf>
    <xf numFmtId="3" fontId="51" fillId="48" borderId="45" xfId="0" applyNumberFormat="1" applyFont="1" applyFill="1" applyBorder="1" applyAlignment="1">
      <alignment vertical="center" wrapText="1"/>
    </xf>
    <xf numFmtId="0" fontId="51" fillId="0" borderId="45" xfId="0" applyFont="1" applyBorder="1" applyAlignment="1">
      <alignment horizontal="left" vertical="center" wrapText="1" indent="3"/>
    </xf>
    <xf numFmtId="1" fontId="50" fillId="55" borderId="45" xfId="0" applyNumberFormat="1" applyFont="1" applyFill="1" applyBorder="1" applyAlignment="1">
      <alignment horizontal="left" vertical="center" wrapText="1"/>
    </xf>
    <xf numFmtId="0" fontId="50" fillId="55" borderId="45" xfId="0" applyFont="1" applyFill="1" applyBorder="1" applyAlignment="1">
      <alignment horizontal="left" vertical="center" wrapText="1" indent="1"/>
    </xf>
    <xf numFmtId="3" fontId="50" fillId="55" borderId="45" xfId="0" applyNumberFormat="1" applyFont="1" applyFill="1" applyBorder="1" applyAlignment="1">
      <alignment vertical="center" wrapText="1"/>
    </xf>
    <xf numFmtId="1" fontId="50" fillId="48" borderId="45" xfId="0" applyNumberFormat="1" applyFont="1" applyFill="1" applyBorder="1" applyAlignment="1">
      <alignment horizontal="left" vertical="center" wrapText="1"/>
    </xf>
    <xf numFmtId="0" fontId="50" fillId="48" borderId="45" xfId="0" applyFont="1" applyFill="1" applyBorder="1" applyAlignment="1">
      <alignment horizontal="left" vertical="center" wrapText="1" indent="2"/>
    </xf>
    <xf numFmtId="3" fontId="50" fillId="48" borderId="45" xfId="0" applyNumberFormat="1" applyFont="1" applyFill="1" applyBorder="1" applyAlignment="1">
      <alignment vertical="center" wrapText="1"/>
    </xf>
    <xf numFmtId="0" fontId="50" fillId="0" borderId="45" xfId="0" applyFont="1" applyBorder="1" applyAlignment="1">
      <alignment horizontal="left" vertical="center" wrapText="1" indent="2"/>
    </xf>
    <xf numFmtId="1" fontId="50" fillId="41" borderId="45" xfId="0" applyNumberFormat="1" applyFont="1" applyFill="1" applyBorder="1" applyAlignment="1">
      <alignment horizontal="left" vertical="center" wrapText="1"/>
    </xf>
    <xf numFmtId="0" fontId="50" fillId="41" borderId="45" xfId="0" applyFont="1" applyFill="1" applyBorder="1" applyAlignment="1">
      <alignment horizontal="left" vertical="center" wrapText="1" indent="2"/>
    </xf>
    <xf numFmtId="3" fontId="50" fillId="41" borderId="45" xfId="0" applyNumberFormat="1" applyFont="1" applyFill="1" applyBorder="1" applyAlignment="1">
      <alignment vertical="center" wrapText="1"/>
    </xf>
    <xf numFmtId="0" fontId="51" fillId="41" borderId="45" xfId="0" applyFont="1" applyFill="1" applyBorder="1" applyAlignment="1">
      <alignment horizontal="left" vertical="center" wrapText="1" indent="2"/>
    </xf>
    <xf numFmtId="1" fontId="51" fillId="48" borderId="45" xfId="0" applyNumberFormat="1" applyFont="1" applyFill="1" applyBorder="1" applyAlignment="1">
      <alignment horizontal="left" vertical="center" wrapText="1"/>
    </xf>
    <xf numFmtId="0" fontId="51" fillId="41" borderId="45" xfId="0" applyFont="1" applyFill="1" applyBorder="1" applyAlignment="1">
      <alignment horizontal="left" vertical="center" wrapText="1" indent="3"/>
    </xf>
    <xf numFmtId="0" fontId="50" fillId="48" borderId="45" xfId="0" applyFont="1" applyFill="1" applyBorder="1" applyAlignment="1">
      <alignment horizontal="left" vertical="center" wrapText="1" indent="1"/>
    </xf>
    <xf numFmtId="0" fontId="50" fillId="41" borderId="45" xfId="0" applyFont="1" applyFill="1" applyBorder="1" applyAlignment="1">
      <alignment horizontal="left" vertical="center" wrapText="1" indent="1"/>
    </xf>
    <xf numFmtId="0" fontId="50" fillId="40" borderId="45" xfId="0" applyFont="1" applyFill="1" applyBorder="1" applyAlignment="1">
      <alignment horizontal="left" vertical="center" wrapText="1" indent="1"/>
    </xf>
    <xf numFmtId="0" fontId="50" fillId="27" borderId="45" xfId="0" applyFont="1" applyFill="1" applyBorder="1" applyAlignment="1">
      <alignment horizontal="left" vertical="center" wrapText="1" indent="2"/>
    </xf>
    <xf numFmtId="0" fontId="51" fillId="41" borderId="45" xfId="0" applyFont="1" applyFill="1" applyBorder="1" applyAlignment="1">
      <alignment horizontal="left" vertical="center" indent="2"/>
    </xf>
    <xf numFmtId="0" fontId="51" fillId="0" borderId="45" xfId="0" applyFont="1" applyBorder="1" applyAlignment="1">
      <alignment horizontal="left" vertical="center" indent="2"/>
    </xf>
    <xf numFmtId="1" fontId="51" fillId="28" borderId="45" xfId="0" applyNumberFormat="1" applyFont="1" applyFill="1" applyBorder="1" applyAlignment="1">
      <alignment horizontal="left" vertical="center" wrapText="1"/>
    </xf>
    <xf numFmtId="0" fontId="51" fillId="28" borderId="45" xfId="0" applyFont="1" applyFill="1" applyBorder="1" applyAlignment="1">
      <alignment horizontal="left" vertical="center" indent="2"/>
    </xf>
    <xf numFmtId="3" fontId="51" fillId="28" borderId="45" xfId="0" applyNumberFormat="1" applyFont="1" applyFill="1" applyBorder="1" applyAlignment="1">
      <alignment vertical="center" wrapText="1"/>
    </xf>
    <xf numFmtId="3" fontId="51" fillId="0" borderId="0" xfId="123" applyNumberFormat="1" applyFont="1" applyAlignment="1">
      <alignment vertical="center" wrapText="1"/>
    </xf>
    <xf numFmtId="0" fontId="51" fillId="0" borderId="0" xfId="123" applyFont="1" applyAlignment="1">
      <alignment vertical="center" wrapText="1"/>
    </xf>
    <xf numFmtId="0" fontId="67" fillId="58" borderId="45" xfId="0" applyFont="1" applyFill="1" applyBorder="1" applyAlignment="1">
      <alignment vertical="center" wrapText="1"/>
    </xf>
    <xf numFmtId="3" fontId="67" fillId="58" borderId="45" xfId="0" applyNumberFormat="1" applyFont="1" applyFill="1" applyBorder="1" applyAlignment="1">
      <alignment vertical="center" wrapText="1"/>
    </xf>
    <xf numFmtId="0" fontId="68" fillId="38" borderId="46" xfId="371" applyFont="1" applyFill="1" applyBorder="1" applyAlignment="1">
      <alignment vertical="center" wrapText="1"/>
    </xf>
    <xf numFmtId="0" fontId="50" fillId="38" borderId="49" xfId="61" applyFont="1" applyFill="1" applyBorder="1" applyAlignment="1">
      <alignment vertical="center" wrapText="1"/>
    </xf>
    <xf numFmtId="0" fontId="50" fillId="38" borderId="48" xfId="61" applyFont="1" applyFill="1" applyBorder="1" applyAlignment="1">
      <alignment vertical="center" wrapText="1"/>
    </xf>
    <xf numFmtId="0" fontId="67" fillId="58" borderId="45" xfId="61" applyFont="1" applyFill="1" applyBorder="1" applyAlignment="1">
      <alignment horizontal="center" vertical="center" wrapText="1"/>
    </xf>
    <xf numFmtId="49" fontId="68" fillId="38" borderId="45" xfId="0" applyNumberFormat="1" applyFont="1" applyFill="1" applyBorder="1" applyAlignment="1">
      <alignment horizontal="center" vertical="center" wrapText="1"/>
    </xf>
    <xf numFmtId="1" fontId="68" fillId="38" borderId="45" xfId="0" applyNumberFormat="1" applyFont="1" applyFill="1" applyBorder="1" applyAlignment="1">
      <alignment horizontal="center" vertical="center" wrapText="1"/>
    </xf>
    <xf numFmtId="3" fontId="68" fillId="38" borderId="45" xfId="0" applyNumberFormat="1" applyFont="1" applyFill="1" applyBorder="1" applyAlignment="1">
      <alignment horizontal="center" vertical="center" wrapText="1"/>
    </xf>
    <xf numFmtId="3" fontId="51" fillId="0" borderId="0" xfId="0" applyNumberFormat="1" applyFont="1" applyAlignment="1">
      <alignment horizontal="right" vertical="center" wrapText="1"/>
    </xf>
    <xf numFmtId="1" fontId="50" fillId="47" borderId="45" xfId="0" applyNumberFormat="1" applyFont="1" applyFill="1" applyBorder="1" applyAlignment="1">
      <alignment horizontal="left" vertical="center" wrapText="1"/>
    </xf>
    <xf numFmtId="0" fontId="50" fillId="47" borderId="45" xfId="0" applyFont="1" applyFill="1" applyBorder="1" applyAlignment="1">
      <alignment horizontal="left" vertical="center" wrapText="1" indent="1"/>
    </xf>
    <xf numFmtId="0" fontId="67" fillId="58" borderId="45" xfId="0" applyFont="1" applyFill="1" applyBorder="1" applyAlignment="1">
      <alignment horizontal="left" vertical="center" wrapText="1"/>
    </xf>
    <xf numFmtId="10" fontId="84" fillId="38" borderId="45" xfId="0" applyNumberFormat="1" applyFont="1" applyFill="1" applyBorder="1" applyAlignment="1">
      <alignment vertical="center" wrapText="1"/>
    </xf>
    <xf numFmtId="10" fontId="84" fillId="38" borderId="45" xfId="39" applyNumberFormat="1" applyFont="1" applyFill="1" applyBorder="1" applyAlignment="1">
      <alignment vertical="center" wrapText="1"/>
    </xf>
    <xf numFmtId="10" fontId="46" fillId="0" borderId="45" xfId="0" applyNumberFormat="1" applyFont="1" applyBorder="1" applyAlignment="1">
      <alignment vertical="center" wrapText="1"/>
    </xf>
    <xf numFmtId="10" fontId="46" fillId="0" borderId="45" xfId="39" applyNumberFormat="1" applyFont="1" applyBorder="1" applyAlignment="1">
      <alignment vertical="center" wrapText="1"/>
    </xf>
    <xf numFmtId="0" fontId="84" fillId="38" borderId="45" xfId="0" applyFont="1" applyFill="1" applyBorder="1" applyAlignment="1">
      <alignment horizontal="left" vertical="center" wrapText="1"/>
    </xf>
    <xf numFmtId="0" fontId="46" fillId="0" borderId="45" xfId="0" applyFont="1" applyBorder="1" applyAlignment="1">
      <alignment horizontal="left" vertical="center" wrapText="1"/>
    </xf>
    <xf numFmtId="9" fontId="50" fillId="28" borderId="45" xfId="39" applyFont="1" applyFill="1" applyBorder="1" applyAlignment="1">
      <alignment horizontal="center" vertical="center" wrapText="1"/>
    </xf>
    <xf numFmtId="9" fontId="67" fillId="51" borderId="45" xfId="39" applyFont="1" applyFill="1" applyBorder="1" applyAlignment="1">
      <alignment horizontal="right" vertical="center" wrapText="1"/>
    </xf>
    <xf numFmtId="9" fontId="50" fillId="40" borderId="45" xfId="39" applyFont="1" applyFill="1" applyBorder="1" applyAlignment="1">
      <alignment horizontal="right" vertical="center" wrapText="1"/>
    </xf>
    <xf numFmtId="9" fontId="66" fillId="0" borderId="45" xfId="39" applyFont="1" applyBorder="1" applyAlignment="1">
      <alignment horizontal="right" vertical="center" wrapText="1"/>
    </xf>
    <xf numFmtId="9" fontId="50" fillId="27" borderId="45" xfId="39" applyFont="1" applyFill="1" applyBorder="1" applyAlignment="1">
      <alignment horizontal="right" vertical="center" wrapText="1"/>
    </xf>
    <xf numFmtId="9" fontId="66" fillId="47" borderId="45" xfId="39" applyFont="1" applyFill="1" applyBorder="1" applyAlignment="1">
      <alignment horizontal="right" vertical="center" wrapText="1"/>
    </xf>
    <xf numFmtId="9" fontId="51" fillId="28" borderId="45" xfId="39" applyFont="1" applyFill="1" applyBorder="1" applyAlignment="1">
      <alignment horizontal="right" vertical="center" wrapText="1"/>
    </xf>
    <xf numFmtId="1" fontId="55" fillId="0" borderId="0" xfId="98" applyNumberFormat="1" applyFont="1" applyAlignment="1">
      <alignment horizontal="left"/>
    </xf>
    <xf numFmtId="1" fontId="67" fillId="51" borderId="45" xfId="0" applyNumberFormat="1" applyFont="1" applyFill="1" applyBorder="1" applyAlignment="1">
      <alignment horizontal="left" vertical="center" wrapText="1"/>
    </xf>
    <xf numFmtId="1" fontId="51" fillId="40" borderId="49" xfId="0" applyNumberFormat="1" applyFont="1" applyFill="1" applyBorder="1" applyAlignment="1">
      <alignment horizontal="left" vertical="center"/>
    </xf>
    <xf numFmtId="1" fontId="51" fillId="0" borderId="49" xfId="0" applyNumberFormat="1" applyFont="1" applyBorder="1" applyAlignment="1">
      <alignment horizontal="left" vertical="center" wrapText="1"/>
    </xf>
    <xf numFmtId="1" fontId="51" fillId="0" borderId="49" xfId="122" applyNumberFormat="1" applyFont="1" applyBorder="1" applyAlignment="1">
      <alignment horizontal="left" vertical="center"/>
    </xf>
    <xf numFmtId="1" fontId="51" fillId="27" borderId="49" xfId="0" applyNumberFormat="1" applyFont="1" applyFill="1" applyBorder="1" applyAlignment="1">
      <alignment horizontal="left" vertical="center"/>
    </xf>
    <xf numFmtId="1" fontId="51" fillId="27" borderId="49" xfId="122" applyNumberFormat="1" applyFont="1" applyFill="1" applyBorder="1" applyAlignment="1">
      <alignment horizontal="left" vertical="center"/>
    </xf>
    <xf numFmtId="1" fontId="51" fillId="0" borderId="49" xfId="0" applyNumberFormat="1" applyFont="1" applyBorder="1" applyAlignment="1">
      <alignment horizontal="left" vertical="center"/>
    </xf>
    <xf numFmtId="1" fontId="50" fillId="40" borderId="49" xfId="0" applyNumberFormat="1" applyFont="1" applyFill="1" applyBorder="1" applyAlignment="1">
      <alignment horizontal="left" vertical="center"/>
    </xf>
    <xf numFmtId="1" fontId="50" fillId="27" borderId="49" xfId="0" applyNumberFormat="1" applyFont="1" applyFill="1" applyBorder="1" applyAlignment="1">
      <alignment horizontal="left" vertical="center"/>
    </xf>
    <xf numFmtId="1" fontId="51" fillId="0" borderId="49" xfId="122" quotePrefix="1" applyNumberFormat="1" applyFont="1" applyBorder="1" applyAlignment="1">
      <alignment horizontal="left" vertical="center"/>
    </xf>
    <xf numFmtId="1" fontId="51" fillId="40" borderId="49" xfId="122" applyNumberFormat="1" applyFont="1" applyFill="1" applyBorder="1" applyAlignment="1">
      <alignment horizontal="left" vertical="center"/>
    </xf>
    <xf numFmtId="1" fontId="43" fillId="26" borderId="45" xfId="39" applyNumberFormat="1" applyFont="1" applyFill="1" applyBorder="1" applyAlignment="1">
      <alignment horizontal="center" vertical="center"/>
    </xf>
    <xf numFmtId="169" fontId="43" fillId="26" borderId="45" xfId="39" applyNumberFormat="1" applyFont="1" applyFill="1" applyBorder="1" applyAlignment="1">
      <alignment horizontal="center" vertical="center"/>
    </xf>
    <xf numFmtId="1" fontId="43" fillId="42" borderId="45" xfId="0" applyNumberFormat="1" applyFont="1" applyFill="1" applyBorder="1" applyAlignment="1">
      <alignment horizontal="right" vertical="center"/>
    </xf>
    <xf numFmtId="1" fontId="43" fillId="60" borderId="45" xfId="0" applyNumberFormat="1" applyFont="1" applyFill="1" applyBorder="1" applyAlignment="1">
      <alignment horizontal="right" vertical="center"/>
    </xf>
    <xf numFmtId="1" fontId="105" fillId="54" borderId="45" xfId="0" applyNumberFormat="1" applyFont="1" applyFill="1" applyBorder="1" applyAlignment="1">
      <alignment horizontal="left" vertical="center" wrapText="1"/>
    </xf>
    <xf numFmtId="0" fontId="105" fillId="54" borderId="45" xfId="0" applyFont="1" applyFill="1" applyBorder="1" applyAlignment="1">
      <alignment vertical="center" wrapText="1"/>
    </xf>
    <xf numFmtId="1" fontId="63" fillId="38" borderId="45" xfId="0" applyNumberFormat="1" applyFont="1" applyFill="1" applyBorder="1" applyAlignment="1">
      <alignment horizontal="left" vertical="center" wrapText="1"/>
    </xf>
    <xf numFmtId="0" fontId="63" fillId="38" borderId="45" xfId="0" applyFont="1" applyFill="1" applyBorder="1" applyAlignment="1">
      <alignment vertical="center" wrapText="1"/>
    </xf>
    <xf numFmtId="1" fontId="63" fillId="40" borderId="45" xfId="0" applyNumberFormat="1" applyFont="1" applyFill="1" applyBorder="1" applyAlignment="1">
      <alignment horizontal="left" vertical="center" wrapText="1"/>
    </xf>
    <xf numFmtId="0" fontId="63" fillId="40" borderId="45" xfId="0" applyFont="1" applyFill="1" applyBorder="1" applyAlignment="1">
      <alignment horizontal="left" vertical="center" wrapText="1"/>
    </xf>
    <xf numFmtId="1" fontId="93" fillId="0" borderId="45" xfId="0" applyNumberFormat="1" applyFont="1" applyBorder="1" applyAlignment="1">
      <alignment horizontal="left" vertical="center" wrapText="1"/>
    </xf>
    <xf numFmtId="0" fontId="93" fillId="0" borderId="45" xfId="0" applyFont="1" applyBorder="1" applyAlignment="1">
      <alignment horizontal="left" vertical="center" wrapText="1" indent="1"/>
    </xf>
    <xf numFmtId="1" fontId="63" fillId="27" borderId="45" xfId="0" applyNumberFormat="1" applyFont="1" applyFill="1" applyBorder="1" applyAlignment="1">
      <alignment horizontal="left" vertical="center" wrapText="1"/>
    </xf>
    <xf numFmtId="0" fontId="63" fillId="27" borderId="45" xfId="0" applyFont="1" applyFill="1" applyBorder="1" applyAlignment="1">
      <alignment horizontal="left" vertical="center" wrapText="1" indent="1"/>
    </xf>
    <xf numFmtId="1" fontId="93" fillId="36" borderId="45" xfId="0" applyNumberFormat="1" applyFont="1" applyFill="1" applyBorder="1" applyAlignment="1">
      <alignment horizontal="left" vertical="center" wrapText="1"/>
    </xf>
    <xf numFmtId="1" fontId="63" fillId="47" borderId="45" xfId="0" applyNumberFormat="1" applyFont="1" applyFill="1" applyBorder="1" applyAlignment="1">
      <alignment horizontal="left" vertical="center" wrapText="1"/>
    </xf>
    <xf numFmtId="0" fontId="63" fillId="47" borderId="45" xfId="0" applyFont="1" applyFill="1" applyBorder="1" applyAlignment="1">
      <alignment horizontal="left" vertical="center" wrapText="1" indent="1"/>
    </xf>
    <xf numFmtId="0" fontId="93" fillId="0" borderId="45" xfId="0" applyFont="1" applyBorder="1" applyAlignment="1">
      <alignment horizontal="left" vertical="center" wrapText="1" indent="2"/>
    </xf>
    <xf numFmtId="1" fontId="64" fillId="0" borderId="45" xfId="0" applyNumberFormat="1" applyFont="1" applyBorder="1" applyAlignment="1">
      <alignment horizontal="left" vertical="center" wrapText="1"/>
    </xf>
    <xf numFmtId="0" fontId="64" fillId="0" borderId="45" xfId="0" applyFont="1" applyBorder="1" applyAlignment="1">
      <alignment horizontal="left" vertical="center" wrapText="1" indent="1"/>
    </xf>
    <xf numFmtId="1" fontId="63" fillId="0" borderId="45" xfId="0" applyNumberFormat="1" applyFont="1" applyBorder="1" applyAlignment="1">
      <alignment horizontal="left" vertical="center" wrapText="1"/>
    </xf>
    <xf numFmtId="0" fontId="63" fillId="0" borderId="45" xfId="0" applyFont="1" applyBorder="1" applyAlignment="1">
      <alignment horizontal="left" vertical="center" wrapText="1" indent="1"/>
    </xf>
    <xf numFmtId="0" fontId="64" fillId="48" borderId="45" xfId="0" applyFont="1" applyFill="1" applyBorder="1" applyAlignment="1">
      <alignment horizontal="left" vertical="center" wrapText="1" indent="2"/>
    </xf>
    <xf numFmtId="0" fontId="93" fillId="0" borderId="45" xfId="0" applyFont="1" applyBorder="1" applyAlignment="1">
      <alignment horizontal="left" vertical="center" wrapText="1" indent="3"/>
    </xf>
    <xf numFmtId="1" fontId="63" fillId="55" borderId="45" xfId="0" applyNumberFormat="1" applyFont="1" applyFill="1" applyBorder="1" applyAlignment="1">
      <alignment horizontal="left" vertical="center" wrapText="1"/>
    </xf>
    <xf numFmtId="0" fontId="63" fillId="55" borderId="45" xfId="0" applyFont="1" applyFill="1" applyBorder="1" applyAlignment="1">
      <alignment horizontal="left" vertical="center" wrapText="1" indent="1"/>
    </xf>
    <xf numFmtId="1" fontId="92" fillId="0" borderId="45" xfId="0" applyNumberFormat="1" applyFont="1" applyBorder="1" applyAlignment="1">
      <alignment horizontal="left" vertical="center" wrapText="1"/>
    </xf>
    <xf numFmtId="0" fontId="92" fillId="0" borderId="45" xfId="0" applyFont="1" applyBorder="1" applyAlignment="1">
      <alignment horizontal="left" vertical="center" wrapText="1" indent="1"/>
    </xf>
    <xf numFmtId="1" fontId="63" fillId="48" borderId="45" xfId="0" applyNumberFormat="1" applyFont="1" applyFill="1" applyBorder="1" applyAlignment="1">
      <alignment horizontal="left" vertical="center" wrapText="1"/>
    </xf>
    <xf numFmtId="0" fontId="63" fillId="48" borderId="45" xfId="0" applyFont="1" applyFill="1" applyBorder="1" applyAlignment="1">
      <alignment horizontal="left" vertical="center" wrapText="1" indent="2"/>
    </xf>
    <xf numFmtId="0" fontId="92" fillId="0" borderId="45" xfId="0" applyFont="1" applyBorder="1" applyAlignment="1">
      <alignment horizontal="left" vertical="center" wrapText="1" indent="2"/>
    </xf>
    <xf numFmtId="0" fontId="63" fillId="0" borderId="45" xfId="0" applyFont="1" applyBorder="1" applyAlignment="1">
      <alignment horizontal="left" vertical="center" wrapText="1" indent="2"/>
    </xf>
    <xf numFmtId="0" fontId="63" fillId="40" borderId="45" xfId="0" applyFont="1" applyFill="1" applyBorder="1" applyAlignment="1">
      <alignment vertical="center" wrapText="1"/>
    </xf>
    <xf numFmtId="1" fontId="92" fillId="27" borderId="45" xfId="0" applyNumberFormat="1" applyFont="1" applyFill="1" applyBorder="1" applyAlignment="1">
      <alignment horizontal="left" vertical="center" wrapText="1"/>
    </xf>
    <xf numFmtId="0" fontId="92" fillId="27" borderId="45" xfId="0" applyFont="1" applyFill="1" applyBorder="1" applyAlignment="1">
      <alignment horizontal="left" vertical="center" wrapText="1" indent="1"/>
    </xf>
    <xf numFmtId="0" fontId="64" fillId="0" borderId="45" xfId="0" applyFont="1" applyBorder="1" applyAlignment="1">
      <alignment horizontal="left" vertical="center" wrapText="1" indent="2"/>
    </xf>
    <xf numFmtId="1" fontId="63" fillId="36" borderId="45" xfId="0" applyNumberFormat="1" applyFont="1" applyFill="1" applyBorder="1" applyAlignment="1">
      <alignment horizontal="left" vertical="center" wrapText="1"/>
    </xf>
    <xf numFmtId="0" fontId="63" fillId="48" borderId="45" xfId="0" applyFont="1" applyFill="1" applyBorder="1" applyAlignment="1">
      <alignment horizontal="left" vertical="center" wrapText="1" indent="1"/>
    </xf>
    <xf numFmtId="0" fontId="63" fillId="27" borderId="45" xfId="0" applyFont="1" applyFill="1" applyBorder="1" applyAlignment="1">
      <alignment vertical="center" wrapText="1"/>
    </xf>
    <xf numFmtId="0" fontId="63" fillId="40" borderId="45" xfId="0" applyFont="1" applyFill="1" applyBorder="1" applyAlignment="1">
      <alignment horizontal="left" vertical="center" wrapText="1" indent="1"/>
    </xf>
    <xf numFmtId="0" fontId="63" fillId="27" borderId="45" xfId="0" applyFont="1" applyFill="1" applyBorder="1" applyAlignment="1">
      <alignment horizontal="left" vertical="center" wrapText="1" indent="2"/>
    </xf>
    <xf numFmtId="0" fontId="64" fillId="0" borderId="45" xfId="0" applyFont="1" applyBorder="1" applyAlignment="1">
      <alignment horizontal="left" vertical="center" wrapText="1" indent="3"/>
    </xf>
    <xf numFmtId="1" fontId="64" fillId="48" borderId="45" xfId="0" applyNumberFormat="1" applyFont="1" applyFill="1" applyBorder="1" applyAlignment="1">
      <alignment horizontal="left" vertical="center" wrapText="1"/>
    </xf>
    <xf numFmtId="0" fontId="63" fillId="38" borderId="45" xfId="0" applyFont="1" applyFill="1" applyBorder="1" applyAlignment="1">
      <alignment horizontal="left" vertical="center" wrapText="1"/>
    </xf>
    <xf numFmtId="1" fontId="92" fillId="40" borderId="45" xfId="0" applyNumberFormat="1" applyFont="1" applyFill="1" applyBorder="1" applyAlignment="1">
      <alignment horizontal="left" vertical="center" wrapText="1"/>
    </xf>
    <xf numFmtId="0" fontId="92" fillId="40" borderId="45" xfId="0" applyFont="1" applyFill="1" applyBorder="1" applyAlignment="1">
      <alignment horizontal="left" vertical="center" wrapText="1" indent="1"/>
    </xf>
    <xf numFmtId="0" fontId="64" fillId="0" borderId="45" xfId="0" applyFont="1" applyBorder="1" applyAlignment="1">
      <alignment horizontal="left" vertical="center" indent="2"/>
    </xf>
    <xf numFmtId="0" fontId="93" fillId="0" borderId="45" xfId="0" applyFont="1" applyBorder="1" applyAlignment="1">
      <alignment horizontal="left" vertical="center" indent="2"/>
    </xf>
    <xf numFmtId="1" fontId="63" fillId="59" borderId="45" xfId="0" applyNumberFormat="1" applyFont="1" applyFill="1" applyBorder="1" applyAlignment="1">
      <alignment horizontal="left" vertical="center" wrapText="1"/>
    </xf>
    <xf numFmtId="0" fontId="63" fillId="59" borderId="45" xfId="0" applyFont="1" applyFill="1" applyBorder="1" applyAlignment="1">
      <alignment vertical="center" wrapText="1"/>
    </xf>
    <xf numFmtId="3" fontId="87" fillId="59" borderId="45" xfId="0" applyNumberFormat="1" applyFont="1" applyFill="1" applyBorder="1" applyAlignment="1">
      <alignment horizontal="center" vertical="center" wrapText="1"/>
    </xf>
    <xf numFmtId="3" fontId="105" fillId="54" borderId="45" xfId="0" applyNumberFormat="1" applyFont="1" applyFill="1" applyBorder="1" applyAlignment="1">
      <alignment vertical="center" wrapText="1"/>
    </xf>
    <xf numFmtId="3" fontId="63" fillId="38" borderId="45" xfId="0" applyNumberFormat="1" applyFont="1" applyFill="1" applyBorder="1" applyAlignment="1">
      <alignment vertical="center" wrapText="1"/>
    </xf>
    <xf numFmtId="3" fontId="63" fillId="40" borderId="45" xfId="0" applyNumberFormat="1" applyFont="1" applyFill="1" applyBorder="1" applyAlignment="1">
      <alignment vertical="center" wrapText="1"/>
    </xf>
    <xf numFmtId="3" fontId="93" fillId="0" borderId="45" xfId="0" applyNumberFormat="1" applyFont="1" applyBorder="1" applyAlignment="1">
      <alignment vertical="center" wrapText="1"/>
    </xf>
    <xf numFmtId="3" fontId="63" fillId="27" borderId="45" xfId="0" applyNumberFormat="1" applyFont="1" applyFill="1" applyBorder="1" applyAlignment="1">
      <alignment vertical="center" wrapText="1"/>
    </xf>
    <xf numFmtId="3" fontId="63" fillId="0" borderId="45" xfId="0" applyNumberFormat="1" applyFont="1" applyBorder="1" applyAlignment="1">
      <alignment vertical="center" wrapText="1"/>
    </xf>
    <xf numFmtId="3" fontId="64" fillId="0" borderId="45" xfId="0" applyNumberFormat="1" applyFont="1" applyBorder="1" applyAlignment="1">
      <alignment vertical="center" wrapText="1"/>
    </xf>
    <xf numFmtId="3" fontId="64" fillId="48" borderId="45" xfId="0" applyNumberFormat="1" applyFont="1" applyFill="1" applyBorder="1" applyAlignment="1">
      <alignment vertical="center" wrapText="1"/>
    </xf>
    <xf numFmtId="3" fontId="63" fillId="55" borderId="45" xfId="0" applyNumberFormat="1" applyFont="1" applyFill="1" applyBorder="1" applyAlignment="1">
      <alignment vertical="center" wrapText="1"/>
    </xf>
    <xf numFmtId="3" fontId="92" fillId="0" borderId="45" xfId="0" applyNumberFormat="1" applyFont="1" applyBorder="1" applyAlignment="1">
      <alignment vertical="center" wrapText="1"/>
    </xf>
    <xf numFmtId="3" fontId="63" fillId="48" borderId="45" xfId="0" applyNumberFormat="1" applyFont="1" applyFill="1" applyBorder="1" applyAlignment="1">
      <alignment vertical="center" wrapText="1"/>
    </xf>
    <xf numFmtId="3" fontId="92" fillId="27" borderId="45" xfId="0" applyNumberFormat="1" applyFont="1" applyFill="1" applyBorder="1" applyAlignment="1">
      <alignment vertical="center" wrapText="1"/>
    </xf>
    <xf numFmtId="3" fontId="92" fillId="40" borderId="45" xfId="0" applyNumberFormat="1" applyFont="1" applyFill="1" applyBorder="1" applyAlignment="1">
      <alignment vertical="center" wrapText="1"/>
    </xf>
    <xf numFmtId="3" fontId="92" fillId="61" borderId="45" xfId="0" applyNumberFormat="1" applyFont="1" applyFill="1" applyBorder="1" applyAlignment="1">
      <alignment vertical="center" wrapText="1"/>
    </xf>
    <xf numFmtId="3" fontId="93" fillId="61" borderId="45" xfId="0" applyNumberFormat="1" applyFont="1" applyFill="1" applyBorder="1" applyAlignment="1">
      <alignment vertical="center" wrapText="1"/>
    </xf>
    <xf numFmtId="3" fontId="63" fillId="59" borderId="45" xfId="0" applyNumberFormat="1" applyFont="1" applyFill="1" applyBorder="1" applyAlignment="1">
      <alignment vertical="center" wrapText="1"/>
    </xf>
    <xf numFmtId="0" fontId="68" fillId="40" borderId="45" xfId="61" applyFont="1" applyFill="1" applyBorder="1" applyAlignment="1">
      <alignment vertical="center" wrapText="1"/>
    </xf>
    <xf numFmtId="0" fontId="50" fillId="28" borderId="0" xfId="0" applyFont="1" applyFill="1" applyAlignment="1">
      <alignment horizontal="right" vertical="center" wrapText="1"/>
    </xf>
    <xf numFmtId="0" fontId="50" fillId="47" borderId="0" xfId="0" applyFont="1" applyFill="1" applyAlignment="1">
      <alignment horizontal="right" vertical="center" wrapText="1"/>
    </xf>
    <xf numFmtId="1" fontId="50" fillId="0" borderId="0" xfId="0" applyNumberFormat="1" applyFont="1" applyAlignment="1">
      <alignment horizontal="right" vertical="center" wrapText="1"/>
    </xf>
    <xf numFmtId="0" fontId="51" fillId="28" borderId="0" xfId="0" applyFont="1" applyFill="1" applyAlignment="1">
      <alignment horizontal="right" vertical="center" wrapText="1"/>
    </xf>
    <xf numFmtId="1" fontId="51" fillId="40" borderId="49" xfId="0" applyNumberFormat="1" applyFont="1" applyFill="1" applyBorder="1" applyAlignment="1">
      <alignment horizontal="center" vertical="center"/>
    </xf>
    <xf numFmtId="1" fontId="51" fillId="0" borderId="49" xfId="0" applyNumberFormat="1" applyFont="1" applyBorder="1" applyAlignment="1">
      <alignment horizontal="center" vertical="center" wrapText="1"/>
    </xf>
    <xf numFmtId="1" fontId="51" fillId="0" borderId="49" xfId="122" applyNumberFormat="1" applyFont="1" applyBorder="1" applyAlignment="1">
      <alignment horizontal="center" vertical="center"/>
    </xf>
    <xf numFmtId="1" fontId="51" fillId="27" borderId="49" xfId="0" applyNumberFormat="1" applyFont="1" applyFill="1" applyBorder="1" applyAlignment="1">
      <alignment horizontal="center" vertical="center"/>
    </xf>
    <xf numFmtId="1" fontId="51" fillId="27" borderId="49" xfId="122" applyNumberFormat="1" applyFont="1" applyFill="1" applyBorder="1" applyAlignment="1">
      <alignment horizontal="center" vertical="center"/>
    </xf>
    <xf numFmtId="1" fontId="51" fillId="0" borderId="49" xfId="0" applyNumberFormat="1" applyFont="1" applyBorder="1" applyAlignment="1">
      <alignment horizontal="center" vertical="center"/>
    </xf>
    <xf numFmtId="1" fontId="50" fillId="40" borderId="49" xfId="0" applyNumberFormat="1" applyFont="1" applyFill="1" applyBorder="1" applyAlignment="1">
      <alignment horizontal="center" vertical="center"/>
    </xf>
    <xf numFmtId="1" fontId="50" fillId="27" borderId="49" xfId="0" applyNumberFormat="1" applyFont="1" applyFill="1" applyBorder="1" applyAlignment="1">
      <alignment horizontal="center" vertical="center"/>
    </xf>
    <xf numFmtId="1" fontId="51" fillId="0" borderId="49" xfId="122" quotePrefix="1" applyNumberFormat="1" applyFont="1" applyBorder="1" applyAlignment="1">
      <alignment horizontal="center" vertical="center"/>
    </xf>
    <xf numFmtId="1" fontId="67" fillId="51" borderId="45" xfId="0" applyNumberFormat="1" applyFont="1" applyFill="1" applyBorder="1" applyAlignment="1">
      <alignment horizontal="center" vertical="center" wrapText="1"/>
    </xf>
    <xf numFmtId="1" fontId="51" fillId="40" borderId="49" xfId="122" applyNumberFormat="1" applyFont="1" applyFill="1" applyBorder="1" applyAlignment="1">
      <alignment horizontal="center" vertical="center"/>
    </xf>
    <xf numFmtId="17" fontId="68" fillId="40" borderId="31" xfId="371" applyNumberFormat="1" applyFont="1" applyFill="1" applyBorder="1" applyAlignment="1">
      <alignment vertical="center" wrapText="1"/>
    </xf>
    <xf numFmtId="17" fontId="68" fillId="40" borderId="57" xfId="371" applyNumberFormat="1" applyFont="1" applyFill="1" applyBorder="1" applyAlignment="1">
      <alignment vertical="center" wrapText="1"/>
    </xf>
    <xf numFmtId="0" fontId="68" fillId="61" borderId="45" xfId="0" applyFont="1" applyFill="1" applyBorder="1" applyAlignment="1">
      <alignment horizontal="center" vertical="center" wrapText="1"/>
    </xf>
    <xf numFmtId="0" fontId="55" fillId="0" borderId="45" xfId="0" applyFont="1" applyBorder="1" applyAlignment="1">
      <alignment horizontal="right" vertical="center"/>
    </xf>
    <xf numFmtId="0" fontId="55" fillId="62" borderId="45" xfId="0" applyFont="1" applyFill="1" applyBorder="1" applyAlignment="1">
      <alignment horizontal="right" vertical="center"/>
    </xf>
    <xf numFmtId="0" fontId="68" fillId="61" borderId="45" xfId="0" applyFont="1" applyFill="1" applyBorder="1" applyAlignment="1">
      <alignment horizontal="center" vertical="center"/>
    </xf>
    <xf numFmtId="0" fontId="55" fillId="0" borderId="45" xfId="0" applyFont="1" applyBorder="1"/>
    <xf numFmtId="0" fontId="55" fillId="28" borderId="45" xfId="0" applyFont="1" applyFill="1" applyBorder="1"/>
    <xf numFmtId="0" fontId="49" fillId="36" borderId="10" xfId="0" applyFont="1" applyFill="1" applyBorder="1" applyAlignment="1">
      <alignment horizontal="center" vertical="center"/>
    </xf>
    <xf numFmtId="0" fontId="49" fillId="32" borderId="10" xfId="0" applyFont="1" applyFill="1" applyBorder="1" applyAlignment="1">
      <alignment horizontal="center" vertical="center"/>
    </xf>
    <xf numFmtId="0" fontId="49" fillId="32" borderId="45" xfId="0" applyFont="1" applyFill="1" applyBorder="1" applyAlignment="1">
      <alignment horizontal="center" vertical="center"/>
    </xf>
    <xf numFmtId="0" fontId="49" fillId="36" borderId="45" xfId="0" applyFont="1" applyFill="1" applyBorder="1" applyAlignment="1">
      <alignment horizontal="center" vertical="center"/>
    </xf>
    <xf numFmtId="49" fontId="48" fillId="0" borderId="10" xfId="0" applyNumberFormat="1" applyFont="1" applyBorder="1" applyAlignment="1">
      <alignment vertical="center"/>
    </xf>
    <xf numFmtId="174" fontId="48" fillId="0" borderId="10" xfId="32" applyNumberFormat="1" applyFont="1" applyBorder="1" applyAlignment="1">
      <alignment vertical="center"/>
    </xf>
    <xf numFmtId="49" fontId="48" fillId="0" borderId="13" xfId="0" applyNumberFormat="1" applyFont="1" applyBorder="1"/>
    <xf numFmtId="0" fontId="48" fillId="0" borderId="17" xfId="0" applyFont="1" applyBorder="1"/>
    <xf numFmtId="49" fontId="48" fillId="0" borderId="17" xfId="0" applyNumberFormat="1" applyFont="1" applyBorder="1"/>
    <xf numFmtId="49" fontId="48" fillId="0" borderId="0" xfId="0" applyNumberFormat="1" applyFont="1"/>
    <xf numFmtId="0" fontId="49" fillId="32" borderId="10" xfId="0" applyFont="1" applyFill="1" applyBorder="1" applyAlignment="1">
      <alignment vertical="center" wrapText="1"/>
    </xf>
    <xf numFmtId="174" fontId="49" fillId="29" borderId="10" xfId="32" applyNumberFormat="1" applyFont="1" applyFill="1" applyBorder="1" applyAlignment="1">
      <alignment vertical="center"/>
    </xf>
    <xf numFmtId="0" fontId="49" fillId="32" borderId="45" xfId="0" applyFont="1" applyFill="1" applyBorder="1" applyAlignment="1">
      <alignment vertical="center" wrapText="1"/>
    </xf>
    <xf numFmtId="10" fontId="49" fillId="29" borderId="10" xfId="39" applyNumberFormat="1" applyFont="1" applyFill="1" applyBorder="1" applyAlignment="1">
      <alignment vertical="center"/>
    </xf>
    <xf numFmtId="0" fontId="49" fillId="32" borderId="10" xfId="0" applyFont="1" applyFill="1" applyBorder="1" applyAlignment="1">
      <alignment horizontal="left" vertical="center" wrapText="1"/>
    </xf>
    <xf numFmtId="0" fontId="49" fillId="32" borderId="10" xfId="0" applyFont="1" applyFill="1" applyBorder="1" applyAlignment="1">
      <alignment horizontal="center" vertical="center" wrapText="1"/>
    </xf>
    <xf numFmtId="197" fontId="48" fillId="0" borderId="0" xfId="0" applyNumberFormat="1" applyFont="1"/>
    <xf numFmtId="168" fontId="48" fillId="0" borderId="0" xfId="32" applyNumberFormat="1" applyFont="1"/>
    <xf numFmtId="174" fontId="48" fillId="0" borderId="10" xfId="0" applyNumberFormat="1" applyFont="1" applyBorder="1" applyAlignment="1">
      <alignment horizontal="right" vertical="center"/>
    </xf>
    <xf numFmtId="10" fontId="48" fillId="0" borderId="10" xfId="39" applyNumberFormat="1" applyFont="1" applyBorder="1" applyAlignment="1">
      <alignment horizontal="right" vertical="center"/>
    </xf>
    <xf numFmtId="10" fontId="49" fillId="27" borderId="10" xfId="39" applyNumberFormat="1" applyFont="1" applyFill="1" applyBorder="1" applyAlignment="1">
      <alignment vertical="center"/>
    </xf>
    <xf numFmtId="9" fontId="48" fillId="0" borderId="0" xfId="0" applyNumberFormat="1" applyFont="1"/>
    <xf numFmtId="174" fontId="48" fillId="0" borderId="0" xfId="0" applyNumberFormat="1" applyFont="1"/>
    <xf numFmtId="1" fontId="48" fillId="0" borderId="0" xfId="0" applyNumberFormat="1" applyFont="1"/>
    <xf numFmtId="0" fontId="49" fillId="36" borderId="10" xfId="0" applyFont="1" applyFill="1" applyBorder="1" applyAlignment="1">
      <alignment horizontal="center" vertical="center" wrapText="1"/>
    </xf>
    <xf numFmtId="174" fontId="48" fillId="32" borderId="10" xfId="0" applyNumberFormat="1" applyFont="1" applyFill="1" applyBorder="1"/>
    <xf numFmtId="174" fontId="49" fillId="28" borderId="10" xfId="0" applyNumberFormat="1" applyFont="1" applyFill="1" applyBorder="1"/>
    <xf numFmtId="3" fontId="48" fillId="0" borderId="0" xfId="0" applyNumberFormat="1" applyFont="1"/>
    <xf numFmtId="198" fontId="48" fillId="0" borderId="0" xfId="0" applyNumberFormat="1" applyFont="1"/>
    <xf numFmtId="0" fontId="49" fillId="36" borderId="32" xfId="0" applyFont="1" applyFill="1" applyBorder="1" applyAlignment="1">
      <alignment horizontal="center" vertical="center" wrapText="1"/>
    </xf>
    <xf numFmtId="0" fontId="49" fillId="36" borderId="33" xfId="0" applyFont="1" applyFill="1" applyBorder="1" applyAlignment="1">
      <alignment horizontal="center" vertical="center" wrapText="1"/>
    </xf>
    <xf numFmtId="3" fontId="48" fillId="0" borderId="10" xfId="0" applyNumberFormat="1" applyFont="1" applyBorder="1" applyAlignment="1">
      <alignment horizontal="right" vertical="center"/>
    </xf>
    <xf numFmtId="169" fontId="48" fillId="0" borderId="10" xfId="39" applyNumberFormat="1" applyFont="1" applyBorder="1" applyAlignment="1">
      <alignment horizontal="right" vertical="center"/>
    </xf>
    <xf numFmtId="3" fontId="49" fillId="27" borderId="26" xfId="32" applyNumberFormat="1" applyFont="1" applyFill="1" applyBorder="1" applyAlignment="1">
      <alignment vertical="center"/>
    </xf>
    <xf numFmtId="0" fontId="49" fillId="36" borderId="11" xfId="0" applyFont="1" applyFill="1" applyBorder="1" applyAlignment="1">
      <alignment horizontal="center" vertical="center" wrapText="1"/>
    </xf>
    <xf numFmtId="174" fontId="49" fillId="28" borderId="10" xfId="32" applyNumberFormat="1" applyFont="1" applyFill="1" applyBorder="1" applyAlignment="1">
      <alignment vertical="center"/>
    </xf>
    <xf numFmtId="0" fontId="49" fillId="36" borderId="26" xfId="0" applyFont="1" applyFill="1" applyBorder="1" applyAlignment="1">
      <alignment horizontal="center" vertical="center" wrapText="1"/>
    </xf>
    <xf numFmtId="10" fontId="48" fillId="0" borderId="26" xfId="39" applyNumberFormat="1" applyFont="1" applyBorder="1" applyAlignment="1">
      <alignment horizontal="right" vertical="center"/>
    </xf>
    <xf numFmtId="174" fontId="48" fillId="0" borderId="26" xfId="0" applyNumberFormat="1" applyFont="1" applyBorder="1" applyAlignment="1">
      <alignment horizontal="right" vertical="center"/>
    </xf>
    <xf numFmtId="0" fontId="49" fillId="36" borderId="30" xfId="0" applyFont="1" applyFill="1" applyBorder="1" applyAlignment="1">
      <alignment horizontal="center" vertical="center" wrapText="1"/>
    </xf>
    <xf numFmtId="10" fontId="48" fillId="0" borderId="27" xfId="39" applyNumberFormat="1" applyFont="1" applyBorder="1" applyAlignment="1">
      <alignment horizontal="right" vertical="center"/>
    </xf>
    <xf numFmtId="10" fontId="48" fillId="0" borderId="29" xfId="39" applyNumberFormat="1" applyFont="1" applyBorder="1" applyAlignment="1">
      <alignment vertical="center"/>
    </xf>
    <xf numFmtId="169" fontId="48" fillId="0" borderId="29" xfId="39" applyNumberFormat="1" applyFont="1" applyBorder="1" applyAlignment="1">
      <alignment horizontal="right" vertical="center"/>
    </xf>
    <xf numFmtId="3" fontId="49" fillId="27" borderId="27" xfId="32" applyNumberFormat="1" applyFont="1" applyFill="1" applyBorder="1" applyAlignment="1">
      <alignment horizontal="right" vertical="center"/>
    </xf>
    <xf numFmtId="0" fontId="49" fillId="36" borderId="41" xfId="0" applyFont="1" applyFill="1" applyBorder="1" applyAlignment="1">
      <alignment horizontal="center" vertical="center" wrapText="1"/>
    </xf>
    <xf numFmtId="10" fontId="49" fillId="27" borderId="40" xfId="39" applyNumberFormat="1" applyFont="1" applyFill="1" applyBorder="1"/>
    <xf numFmtId="0" fontId="49" fillId="29" borderId="10" xfId="0" applyFont="1" applyFill="1" applyBorder="1" applyAlignment="1">
      <alignment horizontal="center" wrapText="1"/>
    </xf>
    <xf numFmtId="0" fontId="49" fillId="29" borderId="26" xfId="0" applyFont="1" applyFill="1" applyBorder="1" applyAlignment="1">
      <alignment horizontal="center" wrapText="1"/>
    </xf>
    <xf numFmtId="0" fontId="49" fillId="32" borderId="18" xfId="0" applyFont="1" applyFill="1" applyBorder="1" applyAlignment="1">
      <alignment horizontal="center" vertical="center"/>
    </xf>
    <xf numFmtId="0" fontId="49" fillId="32" borderId="10" xfId="0" applyFont="1" applyFill="1" applyBorder="1" applyAlignment="1">
      <alignment horizontal="center" wrapText="1"/>
    </xf>
    <xf numFmtId="0" fontId="49" fillId="32" borderId="26" xfId="0" applyFont="1" applyFill="1" applyBorder="1" applyAlignment="1">
      <alignment horizontal="center" vertical="center"/>
    </xf>
    <xf numFmtId="3" fontId="49" fillId="27" borderId="10" xfId="32" applyNumberFormat="1" applyFont="1" applyFill="1" applyBorder="1" applyAlignment="1">
      <alignment vertical="center"/>
    </xf>
    <xf numFmtId="169" fontId="49" fillId="0" borderId="26" xfId="39" applyNumberFormat="1" applyFont="1" applyBorder="1" applyAlignment="1">
      <alignment vertical="center"/>
    </xf>
    <xf numFmtId="0" fontId="48" fillId="34" borderId="18" xfId="0" applyFont="1" applyFill="1" applyBorder="1" applyAlignment="1">
      <alignment horizontal="center"/>
    </xf>
    <xf numFmtId="174" fontId="48" fillId="0" borderId="10" xfId="0" applyNumberFormat="1" applyFont="1" applyBorder="1" applyAlignment="1">
      <alignment horizontal="center" vertical="center"/>
    </xf>
    <xf numFmtId="174" fontId="48" fillId="0" borderId="26" xfId="0" applyNumberFormat="1" applyFont="1" applyBorder="1" applyAlignment="1">
      <alignment horizontal="center" vertical="center"/>
    </xf>
    <xf numFmtId="0" fontId="48" fillId="28" borderId="18" xfId="0" applyFont="1" applyFill="1" applyBorder="1" applyAlignment="1">
      <alignment horizontal="center" wrapText="1"/>
    </xf>
    <xf numFmtId="169" fontId="49" fillId="0" borderId="26" xfId="39" applyNumberFormat="1" applyFont="1" applyBorder="1" applyAlignment="1">
      <alignment horizontal="right" vertical="center"/>
    </xf>
    <xf numFmtId="0" fontId="48" fillId="31" borderId="18" xfId="0" applyFont="1" applyFill="1" applyBorder="1" applyAlignment="1">
      <alignment horizontal="center" wrapText="1"/>
    </xf>
    <xf numFmtId="0" fontId="48" fillId="30" borderId="18" xfId="0" applyFont="1" applyFill="1" applyBorder="1" applyAlignment="1">
      <alignment horizontal="center" wrapText="1"/>
    </xf>
    <xf numFmtId="3" fontId="49" fillId="27" borderId="29" xfId="32" applyNumberFormat="1" applyFont="1" applyFill="1" applyBorder="1" applyAlignment="1">
      <alignment vertical="center"/>
    </xf>
    <xf numFmtId="169" fontId="49" fillId="0" borderId="27" xfId="39" applyNumberFormat="1" applyFont="1" applyBorder="1" applyAlignment="1">
      <alignment vertical="center"/>
    </xf>
    <xf numFmtId="0" fontId="46" fillId="0" borderId="20" xfId="0" applyFont="1" applyBorder="1" applyAlignment="1">
      <alignment vertical="center"/>
    </xf>
    <xf numFmtId="0" fontId="48" fillId="0" borderId="38" xfId="0" applyFont="1" applyBorder="1"/>
    <xf numFmtId="0" fontId="46" fillId="0" borderId="22" xfId="0" applyFont="1" applyBorder="1" applyAlignment="1">
      <alignment vertical="center"/>
    </xf>
    <xf numFmtId="0" fontId="48" fillId="0" borderId="23" xfId="0" applyFont="1" applyBorder="1"/>
    <xf numFmtId="0" fontId="48" fillId="0" borderId="39" xfId="0" applyFont="1" applyBorder="1"/>
    <xf numFmtId="0" fontId="48" fillId="0" borderId="0" xfId="0" applyFont="1" applyAlignment="1">
      <alignment vertical="center"/>
    </xf>
    <xf numFmtId="2" fontId="49" fillId="26" borderId="0" xfId="0" applyNumberFormat="1" applyFont="1" applyFill="1" applyAlignment="1">
      <alignment vertical="center"/>
    </xf>
    <xf numFmtId="49" fontId="48" fillId="0" borderId="10" xfId="0" applyNumberFormat="1" applyFont="1" applyBorder="1"/>
    <xf numFmtId="174" fontId="48" fillId="0" borderId="10" xfId="32" applyNumberFormat="1" applyFont="1" applyBorder="1"/>
    <xf numFmtId="0" fontId="48" fillId="0" borderId="10" xfId="0" applyFont="1" applyBorder="1"/>
    <xf numFmtId="0" fontId="49" fillId="27" borderId="12" xfId="0" applyFont="1" applyFill="1" applyBorder="1" applyAlignment="1">
      <alignment horizontal="center" vertical="center"/>
    </xf>
    <xf numFmtId="49" fontId="49" fillId="27" borderId="10" xfId="0" applyNumberFormat="1" applyFont="1" applyFill="1" applyBorder="1" applyAlignment="1">
      <alignment horizontal="center" vertical="center"/>
    </xf>
    <xf numFmtId="0" fontId="49" fillId="0" borderId="10" xfId="0" applyFont="1" applyBorder="1" applyAlignment="1">
      <alignment horizontal="center" vertical="center"/>
    </xf>
    <xf numFmtId="174" fontId="48" fillId="25" borderId="10" xfId="32" applyNumberFormat="1" applyFont="1" applyFill="1" applyBorder="1"/>
    <xf numFmtId="38" fontId="48" fillId="0" borderId="0" xfId="0" applyNumberFormat="1" applyFont="1"/>
    <xf numFmtId="172" fontId="48" fillId="0" borderId="0" xfId="0" applyNumberFormat="1" applyFont="1"/>
    <xf numFmtId="0" fontId="49" fillId="36" borderId="10" xfId="0" applyFont="1" applyFill="1" applyBorder="1" applyAlignment="1">
      <alignment horizontal="center"/>
    </xf>
    <xf numFmtId="0" fontId="49" fillId="26" borderId="10" xfId="0" applyFont="1" applyFill="1" applyBorder="1" applyAlignment="1">
      <alignment horizontal="center"/>
    </xf>
    <xf numFmtId="0" fontId="49" fillId="28" borderId="10" xfId="0" applyFont="1" applyFill="1" applyBorder="1" applyAlignment="1">
      <alignment horizontal="center"/>
    </xf>
    <xf numFmtId="3" fontId="49" fillId="28" borderId="10" xfId="0" applyNumberFormat="1" applyFont="1" applyFill="1" applyBorder="1" applyAlignment="1">
      <alignment horizontal="center"/>
    </xf>
    <xf numFmtId="2" fontId="49" fillId="47" borderId="10" xfId="0" applyNumberFormat="1" applyFont="1" applyFill="1" applyBorder="1" applyAlignment="1">
      <alignment horizontal="center"/>
    </xf>
    <xf numFmtId="169" fontId="49" fillId="49" borderId="10" xfId="39" applyNumberFormat="1" applyFont="1" applyFill="1" applyBorder="1" applyAlignment="1">
      <alignment horizontal="center" vertical="center"/>
    </xf>
    <xf numFmtId="0" fontId="48" fillId="36" borderId="10" xfId="0" applyFont="1" applyFill="1" applyBorder="1"/>
    <xf numFmtId="172" fontId="48" fillId="0" borderId="10" xfId="0" applyNumberFormat="1" applyFont="1" applyBorder="1"/>
    <xf numFmtId="172" fontId="48" fillId="0" borderId="45" xfId="0" applyNumberFormat="1" applyFont="1" applyBorder="1"/>
    <xf numFmtId="3" fontId="48" fillId="0" borderId="10" xfId="0" applyNumberFormat="1" applyFont="1" applyBorder="1"/>
    <xf numFmtId="168" fontId="48" fillId="0" borderId="10" xfId="0" applyNumberFormat="1" applyFont="1" applyBorder="1"/>
    <xf numFmtId="168" fontId="48" fillId="0" borderId="0" xfId="0" applyNumberFormat="1" applyFont="1"/>
    <xf numFmtId="0" fontId="49" fillId="0" borderId="0" xfId="0" applyFont="1" applyAlignment="1">
      <alignment horizontal="center" vertical="center"/>
    </xf>
    <xf numFmtId="0" fontId="48" fillId="0" borderId="10" xfId="0" applyFont="1" applyBorder="1" applyAlignment="1">
      <alignment horizontal="center" vertical="center"/>
    </xf>
    <xf numFmtId="10" fontId="48" fillId="0" borderId="10" xfId="39" applyNumberFormat="1" applyFont="1" applyBorder="1"/>
    <xf numFmtId="196" fontId="48" fillId="0" borderId="0" xfId="0" applyNumberFormat="1" applyFont="1"/>
    <xf numFmtId="173" fontId="48" fillId="0" borderId="0" xfId="0" applyNumberFormat="1" applyFont="1"/>
    <xf numFmtId="10" fontId="48" fillId="0" borderId="0" xfId="0" applyNumberFormat="1" applyFont="1"/>
    <xf numFmtId="169" fontId="48" fillId="0" borderId="0" xfId="39" applyNumberFormat="1" applyFont="1"/>
    <xf numFmtId="0" fontId="48" fillId="0" borderId="0" xfId="0" applyFont="1" applyAlignment="1">
      <alignment horizontal="center" vertical="center"/>
    </xf>
    <xf numFmtId="175" fontId="48" fillId="0" borderId="0" xfId="0" applyNumberFormat="1" applyFont="1"/>
    <xf numFmtId="169" fontId="48" fillId="0" borderId="0" xfId="0" applyNumberFormat="1" applyFont="1"/>
    <xf numFmtId="10" fontId="48" fillId="0" borderId="0" xfId="39" applyNumberFormat="1" applyFont="1" applyAlignment="1">
      <alignment horizontal="center" vertical="center"/>
    </xf>
    <xf numFmtId="176" fontId="48" fillId="0" borderId="0" xfId="0" applyNumberFormat="1" applyFont="1"/>
    <xf numFmtId="177" fontId="48" fillId="0" borderId="0" xfId="0" applyNumberFormat="1" applyFont="1"/>
    <xf numFmtId="0" fontId="52" fillId="32" borderId="13" xfId="0" applyFont="1" applyFill="1" applyBorder="1" applyAlignment="1">
      <alignment horizontal="center" vertical="center"/>
    </xf>
    <xf numFmtId="1" fontId="83" fillId="26" borderId="45" xfId="32" applyNumberFormat="1" applyFont="1" applyFill="1" applyBorder="1" applyAlignment="1">
      <alignment horizontal="center" vertical="center"/>
    </xf>
    <xf numFmtId="0" fontId="49" fillId="40" borderId="10" xfId="100" applyFont="1" applyFill="1" applyBorder="1" applyAlignment="1">
      <alignment horizontal="center" vertical="center" wrapText="1"/>
    </xf>
    <xf numFmtId="2" fontId="49" fillId="40" borderId="10" xfId="100" applyNumberFormat="1" applyFont="1" applyFill="1" applyBorder="1" applyAlignment="1">
      <alignment horizontal="center" vertical="center" wrapText="1"/>
    </xf>
    <xf numFmtId="17" fontId="48" fillId="0" borderId="10" xfId="100" applyNumberFormat="1" applyFont="1" applyBorder="1"/>
    <xf numFmtId="2" fontId="48" fillId="0" borderId="10" xfId="100" applyNumberFormat="1" applyFont="1" applyBorder="1"/>
    <xf numFmtId="17" fontId="48" fillId="28" borderId="10" xfId="100" applyNumberFormat="1" applyFont="1" applyFill="1" applyBorder="1"/>
    <xf numFmtId="2" fontId="48" fillId="28" borderId="10" xfId="100" applyNumberFormat="1" applyFont="1" applyFill="1" applyBorder="1"/>
    <xf numFmtId="2" fontId="109" fillId="0" borderId="10" xfId="100" applyNumberFormat="1" applyFont="1" applyBorder="1"/>
    <xf numFmtId="2" fontId="109" fillId="0" borderId="10" xfId="100" applyNumberFormat="1" applyFont="1" applyBorder="1" applyAlignment="1">
      <alignment vertical="center"/>
    </xf>
    <xf numFmtId="2" fontId="109" fillId="28" borderId="10" xfId="100" applyNumberFormat="1" applyFont="1" applyFill="1" applyBorder="1"/>
    <xf numFmtId="2" fontId="109" fillId="28" borderId="10" xfId="100" applyNumberFormat="1" applyFont="1" applyFill="1" applyBorder="1" applyAlignment="1">
      <alignment wrapText="1"/>
    </xf>
    <xf numFmtId="2" fontId="48" fillId="0" borderId="10" xfId="0" applyNumberFormat="1" applyFont="1" applyBorder="1"/>
    <xf numFmtId="2" fontId="48" fillId="28" borderId="10" xfId="0" applyNumberFormat="1" applyFont="1" applyFill="1" applyBorder="1"/>
    <xf numFmtId="17" fontId="48" fillId="0" borderId="45" xfId="100" applyNumberFormat="1" applyFont="1" applyBorder="1"/>
    <xf numFmtId="2" fontId="48" fillId="0" borderId="45" xfId="0" applyNumberFormat="1" applyFont="1" applyBorder="1"/>
    <xf numFmtId="17" fontId="48" fillId="28" borderId="45" xfId="100" applyNumberFormat="1" applyFont="1" applyFill="1" applyBorder="1"/>
    <xf numFmtId="2" fontId="48" fillId="28" borderId="45" xfId="0" applyNumberFormat="1" applyFont="1" applyFill="1" applyBorder="1"/>
    <xf numFmtId="17" fontId="48" fillId="0" borderId="15" xfId="100" applyNumberFormat="1" applyFont="1" applyBorder="1"/>
    <xf numFmtId="2" fontId="48" fillId="0" borderId="0" xfId="0" applyNumberFormat="1" applyFont="1"/>
    <xf numFmtId="1" fontId="48" fillId="0" borderId="0" xfId="0" applyNumberFormat="1" applyFont="1" applyAlignment="1">
      <alignment horizontal="right"/>
    </xf>
    <xf numFmtId="0" fontId="110" fillId="34" borderId="10" xfId="0" applyFont="1" applyFill="1" applyBorder="1" applyAlignment="1">
      <alignment horizontal="left" vertical="center" wrapText="1"/>
    </xf>
    <xf numFmtId="1" fontId="49" fillId="50" borderId="0" xfId="0" applyNumberFormat="1" applyFont="1" applyFill="1" applyAlignment="1">
      <alignment horizontal="right"/>
    </xf>
    <xf numFmtId="0" fontId="110" fillId="28" borderId="10" xfId="0" applyFont="1" applyFill="1" applyBorder="1" applyAlignment="1">
      <alignment horizontal="left" vertical="center" wrapText="1"/>
    </xf>
    <xf numFmtId="0" fontId="110" fillId="25" borderId="10" xfId="0" applyFont="1" applyFill="1" applyBorder="1" applyAlignment="1">
      <alignment horizontal="left" vertical="center" wrapText="1"/>
    </xf>
    <xf numFmtId="1" fontId="48" fillId="37" borderId="0" xfId="0" applyNumberFormat="1" applyFont="1" applyFill="1" applyAlignment="1">
      <alignment horizontal="right"/>
    </xf>
    <xf numFmtId="0" fontId="110" fillId="25" borderId="10" xfId="0" applyFont="1" applyFill="1" applyBorder="1" applyAlignment="1">
      <alignment horizontal="left" vertical="top" wrapText="1"/>
    </xf>
    <xf numFmtId="0" fontId="110" fillId="25" borderId="45" xfId="0" applyFont="1" applyFill="1" applyBorder="1" applyAlignment="1">
      <alignment horizontal="left" vertical="center" wrapText="1"/>
    </xf>
    <xf numFmtId="0" fontId="110" fillId="43" borderId="10" xfId="0" applyFont="1" applyFill="1" applyBorder="1" applyAlignment="1">
      <alignment horizontal="left" vertical="center" wrapText="1"/>
    </xf>
    <xf numFmtId="4" fontId="48" fillId="0" borderId="0" xfId="32" applyNumberFormat="1" applyFont="1"/>
    <xf numFmtId="0" fontId="48" fillId="0" borderId="0" xfId="32" applyNumberFormat="1" applyFont="1"/>
    <xf numFmtId="167" fontId="111" fillId="0" borderId="0" xfId="32" applyFont="1"/>
    <xf numFmtId="195" fontId="48" fillId="0" borderId="0" xfId="32" applyNumberFormat="1" applyFont="1"/>
    <xf numFmtId="1" fontId="105" fillId="54" borderId="45" xfId="394" applyNumberFormat="1" applyFont="1" applyFill="1" applyBorder="1" applyAlignment="1">
      <alignment horizontal="left" vertical="center" wrapText="1"/>
    </xf>
    <xf numFmtId="0" fontId="105" fillId="54" borderId="45" xfId="394" applyFont="1" applyFill="1" applyBorder="1" applyAlignment="1">
      <alignment vertical="center" wrapText="1"/>
    </xf>
    <xf numFmtId="1" fontId="63" fillId="38" borderId="45" xfId="394" applyNumberFormat="1" applyFont="1" applyFill="1" applyBorder="1" applyAlignment="1">
      <alignment horizontal="left" vertical="center" wrapText="1"/>
    </xf>
    <xf numFmtId="0" fontId="63" fillId="38" borderId="45" xfId="394" applyFont="1" applyFill="1" applyBorder="1" applyAlignment="1">
      <alignment vertical="center" wrapText="1"/>
    </xf>
    <xf numFmtId="1" fontId="63" fillId="40" borderId="45" xfId="394" applyNumberFormat="1" applyFont="1" applyFill="1" applyBorder="1" applyAlignment="1">
      <alignment horizontal="left" vertical="center" wrapText="1"/>
    </xf>
    <xf numFmtId="0" fontId="63" fillId="40" borderId="45" xfId="394" applyFont="1" applyFill="1" applyBorder="1" applyAlignment="1">
      <alignment horizontal="left" vertical="center" wrapText="1"/>
    </xf>
    <xf numFmtId="1" fontId="64" fillId="0" borderId="45" xfId="394" applyNumberFormat="1" applyFont="1" applyBorder="1" applyAlignment="1">
      <alignment horizontal="left" vertical="center" wrapText="1"/>
    </xf>
    <xf numFmtId="0" fontId="64" fillId="52" borderId="45" xfId="0" applyFont="1" applyFill="1" applyBorder="1" applyAlignment="1">
      <alignment horizontal="left" vertical="center" wrapText="1" indent="1"/>
    </xf>
    <xf numFmtId="1" fontId="63" fillId="27" borderId="45" xfId="394" applyNumberFormat="1" applyFont="1" applyFill="1" applyBorder="1" applyAlignment="1">
      <alignment horizontal="left" vertical="center" wrapText="1"/>
    </xf>
    <xf numFmtId="0" fontId="63" fillId="27" borderId="45" xfId="394" applyFont="1" applyFill="1" applyBorder="1" applyAlignment="1">
      <alignment horizontal="left" vertical="center" wrapText="1" indent="1"/>
    </xf>
    <xf numFmtId="0" fontId="64" fillId="0" borderId="45" xfId="394" applyFont="1" applyBorder="1" applyAlignment="1">
      <alignment horizontal="left" vertical="center" wrapText="1" indent="1"/>
    </xf>
    <xf numFmtId="1" fontId="63" fillId="0" borderId="45" xfId="394" applyNumberFormat="1" applyFont="1" applyBorder="1" applyAlignment="1">
      <alignment horizontal="left" vertical="center" wrapText="1"/>
    </xf>
    <xf numFmtId="0" fontId="63" fillId="0" borderId="45" xfId="394" applyFont="1" applyBorder="1" applyAlignment="1">
      <alignment horizontal="left" vertical="center" wrapText="1" indent="1"/>
    </xf>
    <xf numFmtId="0" fontId="64" fillId="0" borderId="45" xfId="394" applyFont="1" applyBorder="1" applyAlignment="1">
      <alignment horizontal="left" vertical="center" wrapText="1" indent="2"/>
    </xf>
    <xf numFmtId="0" fontId="64" fillId="52" borderId="45" xfId="0" applyFont="1" applyFill="1" applyBorder="1" applyAlignment="1">
      <alignment horizontal="left" vertical="center" wrapText="1" indent="2"/>
    </xf>
    <xf numFmtId="0" fontId="64" fillId="48" borderId="45" xfId="394" applyFont="1" applyFill="1" applyBorder="1" applyAlignment="1">
      <alignment horizontal="left" vertical="center" wrapText="1" indent="2"/>
    </xf>
    <xf numFmtId="1" fontId="64" fillId="28" borderId="45" xfId="394" applyNumberFormat="1" applyFont="1" applyFill="1" applyBorder="1" applyAlignment="1">
      <alignment horizontal="left" vertical="center" wrapText="1"/>
    </xf>
    <xf numFmtId="0" fontId="64" fillId="0" borderId="45" xfId="394" applyFont="1" applyBorder="1" applyAlignment="1">
      <alignment horizontal="left" vertical="center" wrapText="1" indent="3"/>
    </xf>
    <xf numFmtId="1" fontId="63" fillId="55" borderId="45" xfId="394" applyNumberFormat="1" applyFont="1" applyFill="1" applyBorder="1" applyAlignment="1">
      <alignment horizontal="left" vertical="center" wrapText="1"/>
    </xf>
    <xf numFmtId="0" fontId="63" fillId="55" borderId="45" xfId="394" applyFont="1" applyFill="1" applyBorder="1" applyAlignment="1">
      <alignment horizontal="left" vertical="center" wrapText="1" indent="1"/>
    </xf>
    <xf numFmtId="1" fontId="63" fillId="48" borderId="45" xfId="394" applyNumberFormat="1" applyFont="1" applyFill="1" applyBorder="1" applyAlignment="1">
      <alignment horizontal="left" vertical="center" wrapText="1"/>
    </xf>
    <xf numFmtId="0" fontId="63" fillId="48" borderId="45" xfId="394" applyFont="1" applyFill="1" applyBorder="1" applyAlignment="1">
      <alignment horizontal="left" vertical="center" wrapText="1" indent="2"/>
    </xf>
    <xf numFmtId="0" fontId="63" fillId="0" borderId="45" xfId="394" applyFont="1" applyBorder="1" applyAlignment="1">
      <alignment horizontal="left" vertical="center" wrapText="1" indent="2"/>
    </xf>
    <xf numFmtId="0" fontId="63" fillId="52" borderId="45" xfId="0" applyFont="1" applyFill="1" applyBorder="1" applyAlignment="1">
      <alignment horizontal="left" vertical="center" wrapText="1" indent="2"/>
    </xf>
    <xf numFmtId="0" fontId="63" fillId="40" borderId="45" xfId="394" applyFont="1" applyFill="1" applyBorder="1" applyAlignment="1">
      <alignment vertical="center" wrapText="1"/>
    </xf>
    <xf numFmtId="1" fontId="63" fillId="28" borderId="45" xfId="394" applyNumberFormat="1" applyFont="1" applyFill="1" applyBorder="1" applyAlignment="1">
      <alignment horizontal="left" vertical="center" wrapText="1"/>
    </xf>
    <xf numFmtId="0" fontId="64" fillId="28" borderId="45" xfId="394" applyFont="1" applyFill="1" applyBorder="1" applyAlignment="1">
      <alignment horizontal="left" vertical="center" wrapText="1" indent="2"/>
    </xf>
    <xf numFmtId="0" fontId="64" fillId="41" borderId="45" xfId="394" applyFont="1" applyFill="1" applyBorder="1" applyAlignment="1">
      <alignment horizontal="left" vertical="center" wrapText="1" indent="2"/>
    </xf>
    <xf numFmtId="0" fontId="64" fillId="28" borderId="45" xfId="0" applyFont="1" applyFill="1" applyBorder="1" applyAlignment="1">
      <alignment horizontal="left" vertical="center" wrapText="1" indent="2"/>
    </xf>
    <xf numFmtId="0" fontId="63" fillId="48" borderId="45" xfId="394" applyFont="1" applyFill="1" applyBorder="1" applyAlignment="1">
      <alignment horizontal="left" vertical="center" wrapText="1" indent="1"/>
    </xf>
    <xf numFmtId="0" fontId="63" fillId="27" borderId="45" xfId="394" applyFont="1" applyFill="1" applyBorder="1" applyAlignment="1">
      <alignment vertical="center" wrapText="1"/>
    </xf>
    <xf numFmtId="0" fontId="63" fillId="40" borderId="45" xfId="394" applyFont="1" applyFill="1" applyBorder="1" applyAlignment="1">
      <alignment horizontal="left" vertical="center" wrapText="1" indent="1"/>
    </xf>
    <xf numFmtId="0" fontId="63" fillId="27" borderId="45" xfId="394" applyFont="1" applyFill="1" applyBorder="1" applyAlignment="1">
      <alignment horizontal="left" vertical="center" wrapText="1" indent="2"/>
    </xf>
    <xf numFmtId="1" fontId="64" fillId="48" borderId="45" xfId="394" applyNumberFormat="1" applyFont="1" applyFill="1" applyBorder="1" applyAlignment="1">
      <alignment horizontal="left" vertical="center" wrapText="1"/>
    </xf>
    <xf numFmtId="0" fontId="63" fillId="38" borderId="45" xfId="394" applyFont="1" applyFill="1" applyBorder="1" applyAlignment="1">
      <alignment horizontal="left" vertical="center" wrapText="1"/>
    </xf>
    <xf numFmtId="0" fontId="64" fillId="48" borderId="45" xfId="394" applyFont="1" applyFill="1" applyBorder="1" applyAlignment="1">
      <alignment horizontal="left" vertical="center" wrapText="1"/>
    </xf>
    <xf numFmtId="0" fontId="64" fillId="0" borderId="45" xfId="394" applyFont="1" applyBorder="1" applyAlignment="1">
      <alignment horizontal="left" vertical="center" indent="2"/>
    </xf>
    <xf numFmtId="0" fontId="63" fillId="59" borderId="45" xfId="394" applyFont="1" applyFill="1" applyBorder="1" applyAlignment="1">
      <alignment horizontal="left" vertical="center" wrapText="1"/>
    </xf>
    <xf numFmtId="0" fontId="63" fillId="59" borderId="45" xfId="394" applyFont="1" applyFill="1" applyBorder="1" applyAlignment="1">
      <alignment vertical="center" wrapText="1"/>
    </xf>
    <xf numFmtId="0" fontId="63" fillId="28" borderId="45" xfId="394" applyFont="1" applyFill="1" applyBorder="1" applyAlignment="1">
      <alignment horizontal="left" vertical="center" wrapText="1" indent="1"/>
    </xf>
    <xf numFmtId="3" fontId="105" fillId="54" borderId="45" xfId="394" applyNumberFormat="1" applyFont="1" applyFill="1" applyBorder="1" applyAlignment="1">
      <alignment vertical="center" wrapText="1"/>
    </xf>
    <xf numFmtId="3" fontId="63" fillId="38" borderId="45" xfId="394" applyNumberFormat="1" applyFont="1" applyFill="1" applyBorder="1" applyAlignment="1">
      <alignment vertical="center" wrapText="1"/>
    </xf>
    <xf numFmtId="3" fontId="63" fillId="40" borderId="45" xfId="394" applyNumberFormat="1" applyFont="1" applyFill="1" applyBorder="1" applyAlignment="1">
      <alignment vertical="center" wrapText="1"/>
    </xf>
    <xf numFmtId="3" fontId="64" fillId="0" borderId="45" xfId="394" applyNumberFormat="1" applyFont="1" applyBorder="1" applyAlignment="1">
      <alignment vertical="center" wrapText="1"/>
    </xf>
    <xf numFmtId="3" fontId="63" fillId="27" borderId="45" xfId="394" applyNumberFormat="1" applyFont="1" applyFill="1" applyBorder="1" applyAlignment="1">
      <alignment vertical="center" wrapText="1"/>
    </xf>
    <xf numFmtId="3" fontId="63" fillId="0" borderId="45" xfId="394" applyNumberFormat="1" applyFont="1" applyBorder="1" applyAlignment="1">
      <alignment vertical="center" wrapText="1"/>
    </xf>
    <xf numFmtId="3" fontId="64" fillId="28" borderId="45" xfId="394" applyNumberFormat="1" applyFont="1" applyFill="1" applyBorder="1" applyAlignment="1">
      <alignment vertical="center" wrapText="1"/>
    </xf>
    <xf numFmtId="3" fontId="64" fillId="48" borderId="45" xfId="394" applyNumberFormat="1" applyFont="1" applyFill="1" applyBorder="1" applyAlignment="1">
      <alignment vertical="center" wrapText="1"/>
    </xf>
    <xf numFmtId="3" fontId="63" fillId="55" borderId="45" xfId="394" applyNumberFormat="1" applyFont="1" applyFill="1" applyBorder="1" applyAlignment="1">
      <alignment vertical="center" wrapText="1"/>
    </xf>
    <xf numFmtId="3" fontId="63" fillId="48" borderId="45" xfId="394" applyNumberFormat="1" applyFont="1" applyFill="1" applyBorder="1" applyAlignment="1">
      <alignment vertical="center" wrapText="1"/>
    </xf>
    <xf numFmtId="3" fontId="63" fillId="61" borderId="45" xfId="394" applyNumberFormat="1" applyFont="1" applyFill="1" applyBorder="1" applyAlignment="1">
      <alignment vertical="center" wrapText="1"/>
    </xf>
    <xf numFmtId="3" fontId="63" fillId="59" borderId="45" xfId="394" applyNumberFormat="1" applyFont="1" applyFill="1" applyBorder="1" applyAlignment="1">
      <alignment vertical="center" wrapText="1"/>
    </xf>
    <xf numFmtId="174" fontId="48" fillId="0" borderId="45" xfId="32" applyNumberFormat="1" applyFont="1" applyBorder="1" applyAlignment="1">
      <alignment vertical="center"/>
    </xf>
    <xf numFmtId="0" fontId="49" fillId="32" borderId="51" xfId="0" applyFont="1" applyFill="1" applyBorder="1" applyAlignment="1">
      <alignment horizontal="center" vertical="center"/>
    </xf>
    <xf numFmtId="0" fontId="49" fillId="0" borderId="52" xfId="0" applyFont="1" applyBorder="1" applyAlignment="1">
      <alignment horizontal="center" vertical="center" wrapText="1"/>
    </xf>
    <xf numFmtId="174" fontId="48" fillId="0" borderId="45" xfId="32" applyNumberFormat="1" applyFont="1" applyBorder="1"/>
    <xf numFmtId="10" fontId="49" fillId="29" borderId="45" xfId="39" applyNumberFormat="1" applyFont="1" applyFill="1" applyBorder="1" applyAlignment="1">
      <alignment vertical="center"/>
    </xf>
    <xf numFmtId="0" fontId="49" fillId="36" borderId="45" xfId="0" applyFont="1" applyFill="1" applyBorder="1" applyAlignment="1">
      <alignment horizontal="center"/>
    </xf>
    <xf numFmtId="0" fontId="50" fillId="0" borderId="45" xfId="122" applyFont="1" applyBorder="1" applyAlignment="1">
      <alignment horizontal="right" vertical="center"/>
    </xf>
    <xf numFmtId="49" fontId="50" fillId="0" borderId="49" xfId="0" applyNumberFormat="1" applyFont="1" applyBorder="1" applyAlignment="1">
      <alignment horizontal="justify" vertical="center" wrapText="1"/>
    </xf>
    <xf numFmtId="1" fontId="50" fillId="0" borderId="45" xfId="122" applyNumberFormat="1" applyFont="1" applyBorder="1" applyAlignment="1">
      <alignment horizontal="right" vertical="center"/>
    </xf>
    <xf numFmtId="0" fontId="67" fillId="51" borderId="45" xfId="0" applyNumberFormat="1" applyFont="1" applyFill="1" applyBorder="1" applyAlignment="1">
      <alignment horizontal="right" vertical="center" wrapText="1"/>
    </xf>
    <xf numFmtId="2" fontId="48" fillId="0" borderId="0" xfId="0" applyNumberFormat="1" applyFont="1" applyBorder="1"/>
    <xf numFmtId="0" fontId="109" fillId="0" borderId="0" xfId="0" applyFont="1" applyBorder="1"/>
    <xf numFmtId="2" fontId="109" fillId="0" borderId="0" xfId="0" applyNumberFormat="1" applyFont="1" applyBorder="1" applyAlignment="1">
      <alignment vertical="center"/>
    </xf>
    <xf numFmtId="2" fontId="109" fillId="0" borderId="0" xfId="0" applyNumberFormat="1" applyFont="1" applyBorder="1"/>
    <xf numFmtId="2" fontId="109" fillId="0" borderId="0" xfId="0" applyNumberFormat="1" applyFont="1" applyBorder="1" applyAlignment="1">
      <alignment wrapText="1"/>
    </xf>
    <xf numFmtId="0" fontId="109" fillId="0" borderId="0" xfId="0" applyFont="1" applyBorder="1" applyAlignment="1">
      <alignment wrapText="1"/>
    </xf>
    <xf numFmtId="0" fontId="109" fillId="0" borderId="0" xfId="0" applyFont="1" applyFill="1" applyBorder="1"/>
    <xf numFmtId="177" fontId="48" fillId="0" borderId="0" xfId="0" applyNumberFormat="1" applyFont="1" applyAlignment="1">
      <alignment horizontal="right"/>
    </xf>
    <xf numFmtId="2" fontId="48" fillId="0" borderId="0" xfId="0" applyNumberFormat="1" applyFont="1" applyAlignment="1">
      <alignment horizontal="right"/>
    </xf>
    <xf numFmtId="0" fontId="51" fillId="0" borderId="45" xfId="122" applyFont="1" applyFill="1" applyBorder="1" applyAlignment="1">
      <alignment horizontal="right" vertical="center"/>
    </xf>
    <xf numFmtId="0" fontId="83" fillId="26" borderId="45" xfId="0" applyFont="1" applyFill="1" applyBorder="1" applyAlignment="1">
      <alignment horizontal="center" vertical="center" wrapText="1"/>
    </xf>
    <xf numFmtId="0" fontId="43" fillId="0" borderId="45" xfId="0" applyFont="1" applyBorder="1" applyAlignment="1">
      <alignment horizontal="left"/>
    </xf>
    <xf numFmtId="0" fontId="45" fillId="26" borderId="46" xfId="0" applyFont="1" applyFill="1" applyBorder="1" applyAlignment="1">
      <alignment horizontal="center" vertical="center" wrapText="1"/>
    </xf>
    <xf numFmtId="0" fontId="45" fillId="26" borderId="14" xfId="0" applyFont="1" applyFill="1" applyBorder="1" applyAlignment="1">
      <alignment horizontal="center" vertical="center" wrapText="1"/>
    </xf>
    <xf numFmtId="0" fontId="45" fillId="26" borderId="15" xfId="0" applyFont="1" applyFill="1" applyBorder="1" applyAlignment="1">
      <alignment horizontal="center" vertical="center" wrapText="1"/>
    </xf>
    <xf numFmtId="0" fontId="45" fillId="26" borderId="49" xfId="0" applyFont="1" applyFill="1" applyBorder="1" applyAlignment="1">
      <alignment horizontal="left" vertical="center"/>
    </xf>
    <xf numFmtId="0" fontId="45" fillId="26" borderId="47" xfId="0" applyFont="1" applyFill="1" applyBorder="1" applyAlignment="1">
      <alignment horizontal="left" vertical="center"/>
    </xf>
    <xf numFmtId="0" fontId="43" fillId="0" borderId="49" xfId="0" applyFont="1" applyBorder="1" applyAlignment="1">
      <alignment horizontal="left"/>
    </xf>
    <xf numFmtId="0" fontId="43" fillId="0" borderId="47" xfId="0" applyFont="1" applyBorder="1" applyAlignment="1">
      <alignment horizontal="left"/>
    </xf>
    <xf numFmtId="0" fontId="45" fillId="26" borderId="46" xfId="0" applyFont="1" applyFill="1" applyBorder="1" applyAlignment="1">
      <alignment horizontal="center" vertical="center"/>
    </xf>
    <xf numFmtId="0" fontId="45" fillId="26" borderId="14" xfId="0" applyFont="1" applyFill="1" applyBorder="1" applyAlignment="1">
      <alignment horizontal="center" vertical="center"/>
    </xf>
    <xf numFmtId="0" fontId="45" fillId="26" borderId="15" xfId="0" applyFont="1" applyFill="1" applyBorder="1" applyAlignment="1">
      <alignment horizontal="center" vertical="center"/>
    </xf>
    <xf numFmtId="0" fontId="95" fillId="0" borderId="0" xfId="0" applyFont="1" applyAlignment="1">
      <alignment horizontal="left" vertical="justify"/>
    </xf>
    <xf numFmtId="0" fontId="49" fillId="0" borderId="10" xfId="0" applyFont="1" applyBorder="1" applyAlignment="1">
      <alignment horizontal="center" vertical="center" wrapText="1"/>
    </xf>
    <xf numFmtId="0" fontId="49" fillId="36" borderId="25" xfId="0" applyFont="1" applyFill="1" applyBorder="1" applyAlignment="1">
      <alignment horizontal="center" vertical="center" wrapText="1"/>
    </xf>
    <xf numFmtId="0" fontId="49" fillId="36" borderId="28" xfId="0" applyFont="1" applyFill="1" applyBorder="1" applyAlignment="1">
      <alignment horizontal="center" vertical="center" wrapText="1"/>
    </xf>
    <xf numFmtId="0" fontId="49" fillId="36" borderId="24" xfId="0" applyFont="1" applyFill="1" applyBorder="1" applyAlignment="1">
      <alignment horizontal="center" vertical="center" wrapText="1"/>
    </xf>
    <xf numFmtId="0" fontId="49" fillId="32" borderId="35" xfId="0" applyFont="1" applyFill="1" applyBorder="1" applyAlignment="1">
      <alignment horizontal="center" vertical="center" wrapText="1"/>
    </xf>
    <xf numFmtId="0" fontId="49" fillId="32" borderId="36" xfId="0" applyFont="1" applyFill="1" applyBorder="1" applyAlignment="1">
      <alignment horizontal="center" vertical="center" wrapText="1"/>
    </xf>
    <xf numFmtId="0" fontId="49" fillId="32" borderId="34" xfId="0" applyFont="1" applyFill="1" applyBorder="1" applyAlignment="1">
      <alignment horizontal="center" vertical="center" wrapText="1"/>
    </xf>
    <xf numFmtId="0" fontId="49" fillId="32" borderId="28" xfId="0" applyFont="1" applyFill="1" applyBorder="1" applyAlignment="1">
      <alignment horizontal="center" vertical="center" wrapText="1"/>
    </xf>
    <xf numFmtId="0" fontId="49" fillId="32" borderId="24" xfId="0" applyFont="1" applyFill="1" applyBorder="1" applyAlignment="1">
      <alignment horizontal="center" vertical="center" wrapText="1"/>
    </xf>
    <xf numFmtId="0" fontId="49" fillId="36" borderId="37" xfId="0" applyFont="1" applyFill="1" applyBorder="1" applyAlignment="1">
      <alignment horizontal="center" vertical="center" wrapText="1"/>
    </xf>
    <xf numFmtId="0" fontId="49" fillId="36" borderId="32" xfId="0" applyFont="1" applyFill="1" applyBorder="1" applyAlignment="1">
      <alignment horizontal="center" vertical="center" wrapText="1"/>
    </xf>
    <xf numFmtId="0" fontId="49" fillId="36" borderId="33" xfId="0" applyFont="1" applyFill="1" applyBorder="1" applyAlignment="1">
      <alignment horizontal="center" vertical="center" wrapText="1"/>
    </xf>
    <xf numFmtId="0" fontId="49" fillId="36" borderId="35" xfId="0" applyFont="1" applyFill="1" applyBorder="1" applyAlignment="1">
      <alignment horizontal="center" vertical="center" wrapText="1"/>
    </xf>
    <xf numFmtId="0" fontId="49" fillId="36" borderId="36" xfId="0" applyFont="1" applyFill="1" applyBorder="1" applyAlignment="1">
      <alignment horizontal="center" vertical="center" wrapText="1"/>
    </xf>
    <xf numFmtId="0" fontId="50" fillId="27" borderId="13" xfId="0" applyFont="1" applyFill="1" applyBorder="1" applyAlignment="1">
      <alignment horizontal="center" vertical="center" wrapText="1"/>
    </xf>
    <xf numFmtId="0" fontId="50" fillId="27" borderId="11" xfId="0" applyFont="1" applyFill="1" applyBorder="1" applyAlignment="1">
      <alignment horizontal="center" vertical="center" wrapText="1"/>
    </xf>
    <xf numFmtId="0" fontId="52" fillId="27" borderId="10" xfId="0" applyFont="1" applyFill="1" applyBorder="1" applyAlignment="1">
      <alignment horizontal="center" vertical="center" wrapText="1"/>
    </xf>
    <xf numFmtId="0" fontId="49" fillId="32" borderId="31" xfId="0" applyFont="1" applyFill="1" applyBorder="1" applyAlignment="1">
      <alignment horizontal="center" vertical="center" wrapText="1"/>
    </xf>
    <xf numFmtId="0" fontId="49" fillId="36" borderId="34" xfId="0" applyFont="1" applyFill="1" applyBorder="1" applyAlignment="1">
      <alignment horizontal="center" vertical="center" wrapText="1"/>
    </xf>
    <xf numFmtId="0" fontId="49" fillId="36" borderId="45" xfId="0" applyFont="1" applyFill="1" applyBorder="1" applyAlignment="1">
      <alignment horizontal="center" vertical="center"/>
    </xf>
    <xf numFmtId="0" fontId="49" fillId="27" borderId="12" xfId="0" applyFont="1" applyFill="1" applyBorder="1" applyAlignment="1">
      <alignment horizontal="center" vertical="center" wrapText="1"/>
    </xf>
    <xf numFmtId="0" fontId="49" fillId="27" borderId="15" xfId="0" applyFont="1" applyFill="1" applyBorder="1" applyAlignment="1">
      <alignment horizontal="center" vertical="center" wrapText="1"/>
    </xf>
    <xf numFmtId="0" fontId="49" fillId="27" borderId="13" xfId="0" applyFont="1" applyFill="1" applyBorder="1" applyAlignment="1">
      <alignment horizontal="center" vertical="center" wrapText="1"/>
    </xf>
    <xf numFmtId="0" fontId="49" fillId="27" borderId="11" xfId="0" applyFont="1" applyFill="1" applyBorder="1" applyAlignment="1">
      <alignment horizontal="center" vertical="center" wrapText="1"/>
    </xf>
    <xf numFmtId="0" fontId="49" fillId="36" borderId="51" xfId="0" applyFont="1" applyFill="1" applyBorder="1" applyAlignment="1">
      <alignment horizontal="center" vertical="center"/>
    </xf>
    <xf numFmtId="0" fontId="49" fillId="36" borderId="52" xfId="0" applyFont="1" applyFill="1" applyBorder="1" applyAlignment="1">
      <alignment horizontal="center" vertical="center"/>
    </xf>
    <xf numFmtId="0" fontId="49" fillId="32" borderId="45" xfId="0" applyFont="1" applyFill="1" applyBorder="1" applyAlignment="1">
      <alignment horizontal="center" vertical="center"/>
    </xf>
    <xf numFmtId="0" fontId="49" fillId="0" borderId="45" xfId="0" applyFont="1" applyBorder="1" applyAlignment="1">
      <alignment horizontal="center" vertical="center" wrapText="1"/>
    </xf>
    <xf numFmtId="0" fontId="50" fillId="0" borderId="49" xfId="0" applyFont="1" applyBorder="1" applyAlignment="1">
      <alignment horizontal="center" vertical="center"/>
    </xf>
    <xf numFmtId="0" fontId="50" fillId="0" borderId="48" xfId="0" applyFont="1" applyBorder="1" applyAlignment="1">
      <alignment horizontal="center" vertical="center"/>
    </xf>
    <xf numFmtId="0" fontId="50" fillId="0" borderId="47" xfId="0" applyFont="1" applyBorder="1" applyAlignment="1">
      <alignment horizontal="center" vertical="center"/>
    </xf>
    <xf numFmtId="0" fontId="50" fillId="32" borderId="49" xfId="0" applyFont="1" applyFill="1" applyBorder="1" applyAlignment="1">
      <alignment horizontal="center" vertical="center"/>
    </xf>
    <xf numFmtId="0" fontId="50" fillId="32" borderId="48" xfId="0" applyFont="1" applyFill="1" applyBorder="1" applyAlignment="1">
      <alignment horizontal="center" vertical="center"/>
    </xf>
    <xf numFmtId="0" fontId="50" fillId="32" borderId="47" xfId="0" applyFont="1" applyFill="1" applyBorder="1" applyAlignment="1">
      <alignment horizontal="center" vertical="center"/>
    </xf>
    <xf numFmtId="0" fontId="49" fillId="32" borderId="46" xfId="0" applyFont="1" applyFill="1" applyBorder="1" applyAlignment="1">
      <alignment horizontal="center" vertical="center" wrapText="1"/>
    </xf>
    <xf numFmtId="0" fontId="49" fillId="32" borderId="15" xfId="0" applyFont="1" applyFill="1" applyBorder="1" applyAlignment="1">
      <alignment horizontal="center" vertical="center" wrapText="1"/>
    </xf>
    <xf numFmtId="174" fontId="49" fillId="28" borderId="46" xfId="0" applyNumberFormat="1" applyFont="1" applyFill="1" applyBorder="1" applyAlignment="1">
      <alignment horizontal="right" vertical="center"/>
    </xf>
    <xf numFmtId="174" fontId="49" fillId="28" borderId="15" xfId="0" applyNumberFormat="1" applyFont="1" applyFill="1" applyBorder="1" applyAlignment="1">
      <alignment horizontal="right" vertical="center"/>
    </xf>
    <xf numFmtId="174" fontId="48" fillId="0" borderId="46" xfId="0" applyNumberFormat="1" applyFont="1" applyBorder="1" applyAlignment="1">
      <alignment horizontal="right" vertical="center"/>
    </xf>
    <xf numFmtId="174" fontId="48" fillId="0" borderId="15" xfId="0" applyNumberFormat="1" applyFont="1" applyBorder="1" applyAlignment="1">
      <alignment horizontal="right" vertical="center"/>
    </xf>
    <xf numFmtId="169" fontId="48" fillId="0" borderId="46" xfId="39" applyNumberFormat="1" applyFont="1" applyBorder="1" applyAlignment="1">
      <alignment horizontal="center" vertical="center"/>
    </xf>
    <xf numFmtId="169" fontId="48" fillId="0" borderId="15" xfId="39" applyNumberFormat="1" applyFont="1" applyBorder="1" applyAlignment="1">
      <alignment horizontal="center" vertical="center"/>
    </xf>
    <xf numFmtId="0" fontId="50" fillId="38" borderId="45" xfId="0" applyFont="1" applyFill="1" applyBorder="1" applyAlignment="1">
      <alignment horizontal="center" vertical="center" wrapText="1"/>
    </xf>
    <xf numFmtId="0" fontId="49" fillId="38" borderId="45" xfId="0" applyFont="1" applyFill="1" applyBorder="1" applyAlignment="1">
      <alignment horizontal="center" vertical="center" wrapText="1"/>
    </xf>
    <xf numFmtId="0" fontId="49" fillId="38" borderId="46" xfId="0" applyFont="1" applyFill="1" applyBorder="1" applyAlignment="1">
      <alignment horizontal="center" vertical="center" wrapText="1"/>
    </xf>
    <xf numFmtId="0" fontId="49" fillId="38" borderId="15" xfId="0" applyFont="1" applyFill="1" applyBorder="1" applyAlignment="1">
      <alignment horizontal="center" vertical="center" wrapText="1"/>
    </xf>
    <xf numFmtId="0" fontId="50" fillId="28" borderId="16" xfId="0" applyFont="1" applyFill="1" applyBorder="1" applyAlignment="1">
      <alignment horizontal="center"/>
    </xf>
    <xf numFmtId="0" fontId="50" fillId="28" borderId="0" xfId="0" applyFont="1" applyFill="1" applyAlignment="1">
      <alignment horizontal="center"/>
    </xf>
    <xf numFmtId="0" fontId="49" fillId="38" borderId="15" xfId="0" applyFont="1" applyFill="1" applyBorder="1" applyAlignment="1">
      <alignment horizontal="center" vertical="center"/>
    </xf>
    <xf numFmtId="0" fontId="50" fillId="56" borderId="19" xfId="0" applyFont="1" applyFill="1" applyBorder="1" applyAlignment="1">
      <alignment horizontal="center" vertical="center" wrapText="1"/>
    </xf>
    <xf numFmtId="0" fontId="50" fillId="56" borderId="56" xfId="0" applyFont="1" applyFill="1" applyBorder="1" applyAlignment="1">
      <alignment horizontal="center" vertical="center" wrapText="1"/>
    </xf>
    <xf numFmtId="0" fontId="50" fillId="26" borderId="13" xfId="0" applyFont="1" applyFill="1" applyBorder="1" applyAlignment="1">
      <alignment horizontal="center" vertical="center" wrapText="1"/>
    </xf>
    <xf numFmtId="0" fontId="50" fillId="26" borderId="11" xfId="0" applyFont="1" applyFill="1" applyBorder="1" applyAlignment="1">
      <alignment horizontal="center" vertical="center" wrapText="1"/>
    </xf>
    <xf numFmtId="0" fontId="91" fillId="27" borderId="20" xfId="0" applyFont="1" applyFill="1" applyBorder="1" applyAlignment="1">
      <alignment horizontal="left" vertical="center" wrapText="1"/>
    </xf>
    <xf numFmtId="0" fontId="91" fillId="27" borderId="0" xfId="0" applyFont="1" applyFill="1" applyAlignment="1">
      <alignment horizontal="left" vertical="center" wrapText="1"/>
    </xf>
    <xf numFmtId="0" fontId="89" fillId="27" borderId="20" xfId="0" applyFont="1" applyFill="1" applyBorder="1" applyAlignment="1">
      <alignment horizontal="left" vertical="center" wrapText="1"/>
    </xf>
    <xf numFmtId="0" fontId="89" fillId="27" borderId="0" xfId="0" applyFont="1" applyFill="1" applyAlignment="1">
      <alignment horizontal="left" vertical="center" wrapText="1"/>
    </xf>
    <xf numFmtId="0" fontId="89" fillId="27" borderId="38" xfId="0" applyFont="1" applyFill="1" applyBorder="1" applyAlignment="1">
      <alignment horizontal="left" vertical="center" wrapText="1"/>
    </xf>
    <xf numFmtId="0" fontId="87" fillId="27" borderId="20" xfId="0" applyFont="1" applyFill="1" applyBorder="1" applyAlignment="1">
      <alignment horizontal="left" vertical="center"/>
    </xf>
    <xf numFmtId="0" fontId="87" fillId="27" borderId="0" xfId="0" applyFont="1" applyFill="1" applyAlignment="1">
      <alignment horizontal="left" vertical="center"/>
    </xf>
    <xf numFmtId="0" fontId="87" fillId="27" borderId="38" xfId="0" applyFont="1" applyFill="1" applyBorder="1" applyAlignment="1">
      <alignment horizontal="left" vertical="center"/>
    </xf>
    <xf numFmtId="194" fontId="90" fillId="27" borderId="20" xfId="32" applyNumberFormat="1" applyFont="1" applyFill="1" applyBorder="1" applyAlignment="1">
      <alignment horizontal="left" vertical="center" wrapText="1"/>
    </xf>
    <xf numFmtId="194" fontId="90" fillId="27" borderId="0" xfId="32" applyNumberFormat="1" applyFont="1" applyFill="1" applyAlignment="1">
      <alignment horizontal="left" vertical="center" wrapText="1"/>
    </xf>
    <xf numFmtId="194" fontId="90" fillId="27" borderId="38" xfId="32" applyNumberFormat="1" applyFont="1" applyFill="1" applyBorder="1" applyAlignment="1">
      <alignment horizontal="left" vertical="center" wrapText="1"/>
    </xf>
    <xf numFmtId="0" fontId="91" fillId="27" borderId="20" xfId="0" applyFont="1" applyFill="1" applyBorder="1" applyAlignment="1">
      <alignment horizontal="center" vertical="center" wrapText="1"/>
    </xf>
    <xf numFmtId="0" fontId="91" fillId="27" borderId="0" xfId="0" applyFont="1" applyFill="1" applyAlignment="1">
      <alignment horizontal="center" vertical="center" wrapText="1"/>
    </xf>
    <xf numFmtId="0" fontId="90" fillId="27" borderId="20" xfId="0" applyFont="1" applyFill="1" applyBorder="1" applyAlignment="1">
      <alignment horizontal="left" vertical="center" wrapText="1"/>
    </xf>
    <xf numFmtId="0" fontId="90" fillId="27" borderId="0" xfId="0" applyFont="1" applyFill="1" applyAlignment="1">
      <alignment horizontal="left" vertical="center" wrapText="1"/>
    </xf>
    <xf numFmtId="0" fontId="90" fillId="27" borderId="38" xfId="0" applyFont="1" applyFill="1" applyBorder="1" applyAlignment="1">
      <alignment horizontal="left" vertical="center" wrapText="1"/>
    </xf>
    <xf numFmtId="0" fontId="90" fillId="27" borderId="20" xfId="0" applyFont="1" applyFill="1" applyBorder="1" applyAlignment="1">
      <alignment horizontal="left" vertical="center"/>
    </xf>
    <xf numFmtId="0" fontId="90" fillId="27" borderId="0" xfId="0" applyFont="1" applyFill="1" applyAlignment="1">
      <alignment horizontal="left" vertical="center"/>
    </xf>
    <xf numFmtId="0" fontId="90" fillId="27" borderId="38" xfId="0" applyFont="1" applyFill="1" applyBorder="1" applyAlignment="1">
      <alignment horizontal="left" vertical="center"/>
    </xf>
    <xf numFmtId="3" fontId="68" fillId="38" borderId="56" xfId="123" applyNumberFormat="1" applyFont="1" applyFill="1" applyBorder="1" applyAlignment="1">
      <alignment horizontal="center" vertical="center" wrapText="1"/>
    </xf>
    <xf numFmtId="3" fontId="68" fillId="38" borderId="16" xfId="123" applyNumberFormat="1" applyFont="1" applyFill="1" applyBorder="1" applyAlignment="1">
      <alignment horizontal="center" vertical="center" wrapText="1"/>
    </xf>
    <xf numFmtId="17" fontId="68" fillId="40" borderId="31" xfId="371" applyNumberFormat="1" applyFont="1" applyFill="1" applyBorder="1" applyAlignment="1">
      <alignment horizontal="center" vertical="center" wrapText="1"/>
    </xf>
    <xf numFmtId="17" fontId="68" fillId="40" borderId="36" xfId="371" applyNumberFormat="1" applyFont="1" applyFill="1" applyBorder="1" applyAlignment="1">
      <alignment horizontal="center" vertical="center" wrapText="1"/>
    </xf>
    <xf numFmtId="3" fontId="68" fillId="38" borderId="10" xfId="0" applyNumberFormat="1" applyFont="1" applyFill="1" applyBorder="1" applyAlignment="1">
      <alignment horizontal="center" vertical="center" wrapText="1"/>
    </xf>
    <xf numFmtId="3" fontId="55" fillId="38" borderId="10" xfId="0" applyNumberFormat="1" applyFont="1" applyFill="1" applyBorder="1" applyAlignment="1">
      <alignment horizontal="center" vertical="center" wrapText="1"/>
    </xf>
    <xf numFmtId="49" fontId="68" fillId="38" borderId="45" xfId="123" applyNumberFormat="1" applyFont="1" applyFill="1" applyBorder="1" applyAlignment="1">
      <alignment horizontal="center" vertical="center" wrapText="1"/>
    </xf>
    <xf numFmtId="3" fontId="68" fillId="38" borderId="45" xfId="123" applyNumberFormat="1" applyFont="1" applyFill="1" applyBorder="1" applyAlignment="1">
      <alignment horizontal="center" vertical="center" wrapText="1"/>
    </xf>
  </cellXfs>
  <cellStyles count="395">
    <cellStyle name="????" xfId="124"/>
    <cellStyle name="?????" xfId="125"/>
    <cellStyle name="????????" xfId="126"/>
    <cellStyle name="?????????????" xfId="127"/>
    <cellStyle name="??????????_BOPENGC" xfId="128"/>
    <cellStyle name="?????????1" xfId="129"/>
    <cellStyle name="?????????2" xfId="130"/>
    <cellStyle name="????????_BOPENGC" xfId="131"/>
    <cellStyle name="???????_BOPENGC" xfId="132"/>
    <cellStyle name="_A_Base Compara" xfId="133"/>
    <cellStyle name="20% - Énfasis1" xfId="1" builtinId="30" customBuiltin="1"/>
    <cellStyle name="20% - Énfasis2" xfId="2" builtinId="34" customBuiltin="1"/>
    <cellStyle name="20% - Énfasis3" xfId="3" builtinId="38" customBuiltin="1"/>
    <cellStyle name="20% - Énfasis3 2" xfId="81"/>
    <cellStyle name="20% - Énfasis4" xfId="4" builtinId="42" customBuiltin="1"/>
    <cellStyle name="20% - Énfasis5" xfId="5" builtinId="46" customBuiltin="1"/>
    <cellStyle name="20% - Énfasis6" xfId="6" builtinId="50" customBuiltin="1"/>
    <cellStyle name="40% - Énfasis1" xfId="7" builtinId="31" customBuiltin="1"/>
    <cellStyle name="40% - Énfasis2" xfId="8" builtinId="35" customBuiltin="1"/>
    <cellStyle name="40% - Énfasis3" xfId="9" builtinId="39" customBuiltin="1"/>
    <cellStyle name="40% - Énfasis4" xfId="10" builtinId="43" customBuiltin="1"/>
    <cellStyle name="40% - Énfasis5" xfId="11" builtinId="47" customBuiltin="1"/>
    <cellStyle name="40% - Énfasis6" xfId="12" builtinId="51" customBuiltin="1"/>
    <cellStyle name="60% - Énfasis1" xfId="13" builtinId="32" customBuiltin="1"/>
    <cellStyle name="60% - Énfasis2" xfId="14" builtinId="36" customBuiltin="1"/>
    <cellStyle name="60% - Énfasis3" xfId="15" builtinId="40" customBuiltin="1"/>
    <cellStyle name="60% - Énfasis4" xfId="16" builtinId="44" customBuiltin="1"/>
    <cellStyle name="60% - Énfasis5" xfId="17" builtinId="48" customBuiltin="1"/>
    <cellStyle name="60% - Énfasis6" xfId="18" builtinId="52" customBuiltin="1"/>
    <cellStyle name="Bueno" xfId="19" builtinId="26" customBuiltin="1"/>
    <cellStyle name="Cabecera 1" xfId="134"/>
    <cellStyle name="Cabecera 1 2" xfId="135"/>
    <cellStyle name="Cabecera 1 3" xfId="136"/>
    <cellStyle name="Cabecera 1_Historico" xfId="137"/>
    <cellStyle name="Cabecera 2" xfId="138"/>
    <cellStyle name="Cabecera 2 2" xfId="139"/>
    <cellStyle name="Cabecera 2 3" xfId="140"/>
    <cellStyle name="Cabecera 2_Historico" xfId="141"/>
    <cellStyle name="Cálculo" xfId="20" builtinId="22" customBuiltin="1"/>
    <cellStyle name="Cálculo 2" xfId="82"/>
    <cellStyle name="Categoría del Piloto de Datos" xfId="142"/>
    <cellStyle name="Celda de comprobación" xfId="21" builtinId="23" customBuiltin="1"/>
    <cellStyle name="Celda vinculada" xfId="22" builtinId="24" customBuiltin="1"/>
    <cellStyle name="Comma" xfId="143"/>
    <cellStyle name="Comma [0]_PIB" xfId="144"/>
    <cellStyle name="Comma 2" xfId="145"/>
    <cellStyle name="Comma 3" xfId="146"/>
    <cellStyle name="Comma_2003 y 2004" xfId="147"/>
    <cellStyle name="Comma0" xfId="148"/>
    <cellStyle name="Comma0 2" xfId="149"/>
    <cellStyle name="Comma0 3" xfId="150"/>
    <cellStyle name="Comma0_Historico" xfId="151"/>
    <cellStyle name="Currency" xfId="152"/>
    <cellStyle name="Currency [0]_PIB" xfId="153"/>
    <cellStyle name="Currency 2" xfId="154"/>
    <cellStyle name="Currency 3" xfId="155"/>
    <cellStyle name="Currency_2003 y 2004" xfId="156"/>
    <cellStyle name="Currency0" xfId="157"/>
    <cellStyle name="Currency0 2" xfId="158"/>
    <cellStyle name="Currency0 3" xfId="159"/>
    <cellStyle name="Currency0_Historico" xfId="160"/>
    <cellStyle name="Date" xfId="161"/>
    <cellStyle name="Date 2" xfId="162"/>
    <cellStyle name="Date 3" xfId="163"/>
    <cellStyle name="Date_Historico" xfId="164"/>
    <cellStyle name="Encabezado 1" xfId="45" builtinId="16" customBuiltin="1"/>
    <cellStyle name="Encabezado 4" xfId="23" builtinId="19" customBuiltin="1"/>
    <cellStyle name="Énfasis1" xfId="24" builtinId="29" customBuiltin="1"/>
    <cellStyle name="Énfasis2" xfId="25" builtinId="33" customBuiltin="1"/>
    <cellStyle name="Énfasis3" xfId="26" builtinId="37" customBuiltin="1"/>
    <cellStyle name="Énfasis4" xfId="27" builtinId="41" customBuiltin="1"/>
    <cellStyle name="Énfasis5" xfId="28" builtinId="45" customBuiltin="1"/>
    <cellStyle name="Énfasis6" xfId="29" builtinId="49" customBuiltin="1"/>
    <cellStyle name="Entrada" xfId="30" builtinId="20" customBuiltin="1"/>
    <cellStyle name="Entrada 2" xfId="83"/>
    <cellStyle name="Estilo 1" xfId="165"/>
    <cellStyle name="Euro" xfId="50"/>
    <cellStyle name="Euro 2" xfId="166"/>
    <cellStyle name="Euro 2 2" xfId="314"/>
    <cellStyle name="Euro 2 3" xfId="315"/>
    <cellStyle name="Euro 3" xfId="167"/>
    <cellStyle name="Euro 3 2" xfId="316"/>
    <cellStyle name="Euro 3 3" xfId="317"/>
    <cellStyle name="Euro 4" xfId="318"/>
    <cellStyle name="Euro 5" xfId="319"/>
    <cellStyle name="Euro 6" xfId="320"/>
    <cellStyle name="Euro_Historico" xfId="168"/>
    <cellStyle name="F2" xfId="169"/>
    <cellStyle name="F3" xfId="170"/>
    <cellStyle name="F4" xfId="171"/>
    <cellStyle name="F5" xfId="172"/>
    <cellStyle name="F6" xfId="173"/>
    <cellStyle name="F7" xfId="174"/>
    <cellStyle name="F8" xfId="175"/>
    <cellStyle name="Fecha" xfId="176"/>
    <cellStyle name="Fecha 2" xfId="177"/>
    <cellStyle name="Fecha 3" xfId="178"/>
    <cellStyle name="Fecha_Historico" xfId="179"/>
    <cellStyle name="Fecha4 - Modelo4" xfId="180"/>
    <cellStyle name="Fecha4 - Modelo4 2" xfId="181"/>
    <cellStyle name="Fijo" xfId="182"/>
    <cellStyle name="Fijo 2" xfId="183"/>
    <cellStyle name="Fijo 3" xfId="184"/>
    <cellStyle name="Fijo_Historico" xfId="185"/>
    <cellStyle name="Fixed" xfId="186"/>
    <cellStyle name="Fixed 2" xfId="187"/>
    <cellStyle name="Fixed 3" xfId="188"/>
    <cellStyle name="Fixed_Historico" xfId="189"/>
    <cellStyle name="Heading 1" xfId="190"/>
    <cellStyle name="Heading 1 2" xfId="191"/>
    <cellStyle name="Heading 1 3" xfId="192"/>
    <cellStyle name="Heading 1_Historico" xfId="193"/>
    <cellStyle name="Heading 2" xfId="194"/>
    <cellStyle name="Heading 2 2" xfId="195"/>
    <cellStyle name="Heading 2 3" xfId="196"/>
    <cellStyle name="Heading 2_Historico" xfId="197"/>
    <cellStyle name="Heading1" xfId="198"/>
    <cellStyle name="Heading1 2" xfId="199"/>
    <cellStyle name="Heading1 3" xfId="200"/>
    <cellStyle name="Heading1_Historico" xfId="201"/>
    <cellStyle name="Heading2" xfId="202"/>
    <cellStyle name="Heading2 2" xfId="203"/>
    <cellStyle name="Heading2 3" xfId="204"/>
    <cellStyle name="Heading2_Historico" xfId="205"/>
    <cellStyle name="Hipervínculo 2" xfId="68"/>
    <cellStyle name="Hipervínculo 3" xfId="101"/>
    <cellStyle name="Incorrecto" xfId="31" builtinId="27" customBuiltin="1"/>
    <cellStyle name="Millares" xfId="32" builtinId="3"/>
    <cellStyle name="Millares [0]" xfId="392" builtinId="6"/>
    <cellStyle name="Millares 10" xfId="275"/>
    <cellStyle name="Millares 11" xfId="276"/>
    <cellStyle name="Millares 12" xfId="381"/>
    <cellStyle name="Millares 13" xfId="382"/>
    <cellStyle name="Millares 14" xfId="384"/>
    <cellStyle name="Millares 2" xfId="33"/>
    <cellStyle name="Millares 2 2" xfId="63"/>
    <cellStyle name="Millares 2 3" xfId="84"/>
    <cellStyle name="Millares 2 4" xfId="108"/>
    <cellStyle name="Millares 2 9" xfId="64"/>
    <cellStyle name="Millares 2_CUADROS Y GRAFICAS SOPORTE MFMP 2009 - 2018 V5" xfId="85"/>
    <cellStyle name="Millares 3" xfId="34"/>
    <cellStyle name="Millares 3 2" xfId="86"/>
    <cellStyle name="Millares 4" xfId="55"/>
    <cellStyle name="Millares 4 2" xfId="87"/>
    <cellStyle name="Millares 4 2 2" xfId="109"/>
    <cellStyle name="Millares 4 2 2 2" xfId="277"/>
    <cellStyle name="Millares 4 2 3" xfId="278"/>
    <cellStyle name="Millares 4 3" xfId="110"/>
    <cellStyle name="Millares 4 3 2" xfId="279"/>
    <cellStyle name="Millares 4 4" xfId="280"/>
    <cellStyle name="Millares 5" xfId="62"/>
    <cellStyle name="Millares 5 2" xfId="65"/>
    <cellStyle name="Millares 5 2 2" xfId="281"/>
    <cellStyle name="Millares 5 3" xfId="282"/>
    <cellStyle name="Millares 6" xfId="69"/>
    <cellStyle name="Millares 6 2" xfId="111"/>
    <cellStyle name="Millares 6 2 2" xfId="283"/>
    <cellStyle name="Millares 6 3" xfId="284"/>
    <cellStyle name="Millares 7" xfId="80"/>
    <cellStyle name="Millares 8" xfId="102"/>
    <cellStyle name="Millares 9" xfId="285"/>
    <cellStyle name="Moneda 2" xfId="88"/>
    <cellStyle name="Moneda 2 2" xfId="89"/>
    <cellStyle name="Moneda 2 3" xfId="90"/>
    <cellStyle name="Moneda 3" xfId="91"/>
    <cellStyle name="Moneda 4" xfId="321"/>
    <cellStyle name="Moneta - Modelo2" xfId="206"/>
    <cellStyle name="Moneta - Modelo2 2" xfId="207"/>
    <cellStyle name="Moneta - Modelo5" xfId="208"/>
    <cellStyle name="Moneta - Modelo5 2" xfId="209"/>
    <cellStyle name="Monetario" xfId="210"/>
    <cellStyle name="Monetario 2" xfId="211"/>
    <cellStyle name="Monetario 3" xfId="212"/>
    <cellStyle name="Monetario_Historico" xfId="213"/>
    <cellStyle name="Monetario0" xfId="214"/>
    <cellStyle name="Monetario0 2" xfId="215"/>
    <cellStyle name="Monetario0 3" xfId="216"/>
    <cellStyle name="Monetario0_Historico" xfId="217"/>
    <cellStyle name="Neutral" xfId="35" builtinId="28" customBuiltin="1"/>
    <cellStyle name="Normal" xfId="0" builtinId="0"/>
    <cellStyle name="Normal 10" xfId="92"/>
    <cellStyle name="Normal 10 2" xfId="112"/>
    <cellStyle name="Normal 10 2 2" xfId="286"/>
    <cellStyle name="Normal 10 2 2 2 2 2 2" xfId="389"/>
    <cellStyle name="Normal 10 3" xfId="287"/>
    <cellStyle name="Normal 100" xfId="371"/>
    <cellStyle name="Normal 102" xfId="394"/>
    <cellStyle name="Normal 11" xfId="100"/>
    <cellStyle name="Normal 11 2" xfId="322"/>
    <cellStyle name="Normal 11 3" xfId="323"/>
    <cellStyle name="Normal 12" xfId="113"/>
    <cellStyle name="Normal 12 2" xfId="288"/>
    <cellStyle name="Normal 13" xfId="121"/>
    <cellStyle name="Normal 14" xfId="122"/>
    <cellStyle name="Normal 15" xfId="289"/>
    <cellStyle name="Normal 16" xfId="290"/>
    <cellStyle name="Normal 17" xfId="123"/>
    <cellStyle name="Normal 18" xfId="378"/>
    <cellStyle name="Normal 19" xfId="380"/>
    <cellStyle name="Normal 2" xfId="36"/>
    <cellStyle name="Normal 2 2" xfId="61"/>
    <cellStyle name="Normal 2 2 10" xfId="390"/>
    <cellStyle name="Normal 2 2 2" xfId="93"/>
    <cellStyle name="Normal 2 2 2 2" xfId="324"/>
    <cellStyle name="Normal 2 2 2 2 2" xfId="325"/>
    <cellStyle name="Normal 2 2 2 3" xfId="326"/>
    <cellStyle name="Normal 2 2 2 4" xfId="393"/>
    <cellStyle name="Normal 2 2 3" xfId="327"/>
    <cellStyle name="Normal 2 2 3 2" xfId="328"/>
    <cellStyle name="Normal 2 2 4" xfId="329"/>
    <cellStyle name="Normal 2 2 5" xfId="330"/>
    <cellStyle name="Normal 2 2 6" xfId="331"/>
    <cellStyle name="Normal 2 2 7" xfId="332"/>
    <cellStyle name="Normal 2 3" xfId="70"/>
    <cellStyle name="Normal 2 4" xfId="71"/>
    <cellStyle name="Normal 2 5" xfId="333"/>
    <cellStyle name="Normal 2 5 2" xfId="334"/>
    <cellStyle name="Normal 2 5 3" xfId="335"/>
    <cellStyle name="Normal 2 5 4" xfId="336"/>
    <cellStyle name="Normal 2 6" xfId="337"/>
    <cellStyle name="Normal 2 7" xfId="379"/>
    <cellStyle name="Normal 20" xfId="383"/>
    <cellStyle name="Normal 21" xfId="385"/>
    <cellStyle name="Normal 22" xfId="387"/>
    <cellStyle name="Normal 3" xfId="37"/>
    <cellStyle name="Normal 3 2" xfId="72"/>
    <cellStyle name="Normal 3 2 2" xfId="338"/>
    <cellStyle name="Normal 3 2 2 2" xfId="339"/>
    <cellStyle name="Normal 3 2 3" xfId="340"/>
    <cellStyle name="Normal 3 2 4" xfId="341"/>
    <cellStyle name="Normal 3 2 5" xfId="342"/>
    <cellStyle name="Normal 3 2 6" xfId="343"/>
    <cellStyle name="Normal 3 3" xfId="73"/>
    <cellStyle name="Normal 3 3 2" xfId="74"/>
    <cellStyle name="Normal 3 3 3" xfId="344"/>
    <cellStyle name="Normal 3 3 4" xfId="345"/>
    <cellStyle name="Normal 3 3 5" xfId="346"/>
    <cellStyle name="Normal 3 4" xfId="75"/>
    <cellStyle name="Normal 3 4 2" xfId="347"/>
    <cellStyle name="Normal 3 4 3" xfId="348"/>
    <cellStyle name="Normal 3 4 4" xfId="349"/>
    <cellStyle name="Normal 3 5" xfId="76"/>
    <cellStyle name="Normal 3 5 2" xfId="372"/>
    <cellStyle name="Normal 3 6" xfId="60"/>
    <cellStyle name="Normal 3 7" xfId="77"/>
    <cellStyle name="Normal 3 7 2" xfId="373"/>
    <cellStyle name="Normal 3 8" xfId="78"/>
    <cellStyle name="Normal 3 8 2" xfId="98"/>
    <cellStyle name="Normal 3 8 2 2" xfId="375"/>
    <cellStyle name="Normal 3 8 3" xfId="374"/>
    <cellStyle name="Normal 3 8 4" xfId="391"/>
    <cellStyle name="Normal 3 9" xfId="103"/>
    <cellStyle name="Normal 4" xfId="52"/>
    <cellStyle name="Normal 4 2" xfId="51"/>
    <cellStyle name="Normal 4 2 2" xfId="291"/>
    <cellStyle name="Normal 4 2 2 2" xfId="350"/>
    <cellStyle name="Normal 4 2 3" xfId="351"/>
    <cellStyle name="Normal 4 2 4" xfId="352"/>
    <cellStyle name="Normal 4 2 5" xfId="353"/>
    <cellStyle name="Normal 4 2 6" xfId="354"/>
    <cellStyle name="Normal 4 3" xfId="54"/>
    <cellStyle name="Normal 4 3 2" xfId="355"/>
    <cellStyle name="Normal 4 3 3" xfId="356"/>
    <cellStyle name="Normal 4 3 4" xfId="357"/>
    <cellStyle name="Normal 4 3 5" xfId="358"/>
    <cellStyle name="Normal 4 4" xfId="104"/>
    <cellStyle name="Normal 4 4 2" xfId="359"/>
    <cellStyle name="Normal 4 4 3" xfId="360"/>
    <cellStyle name="Normal 4 4 4" xfId="361"/>
    <cellStyle name="Normal 4 5" xfId="362"/>
    <cellStyle name="Normal 4 6" xfId="363"/>
    <cellStyle name="Normal 5" xfId="49"/>
    <cellStyle name="Normal 5 2" xfId="105"/>
    <cellStyle name="Normal 5 2 2" xfId="292"/>
    <cellStyle name="Normal 5 3" xfId="293"/>
    <cellStyle name="Normal 5 4" xfId="364"/>
    <cellStyle name="Normal 6" xfId="53"/>
    <cellStyle name="Normal 6 2" xfId="106"/>
    <cellStyle name="Normal 6 2 2" xfId="294"/>
    <cellStyle name="Normal 6 3" xfId="295"/>
    <cellStyle name="Normal 6 4" xfId="365"/>
    <cellStyle name="Normal 6 5" xfId="366"/>
    <cellStyle name="Normal 7" xfId="58"/>
    <cellStyle name="Normal 7 2" xfId="114"/>
    <cellStyle name="Normal 7 2 2" xfId="296"/>
    <cellStyle name="Normal 7 3" xfId="297"/>
    <cellStyle name="Normal 7 4" xfId="367"/>
    <cellStyle name="Normal 7 5" xfId="368"/>
    <cellStyle name="Normal 8" xfId="59"/>
    <cellStyle name="Normal 8 2" xfId="94"/>
    <cellStyle name="Normal 8 2 2" xfId="115"/>
    <cellStyle name="Normal 8 2 2 2" xfId="298"/>
    <cellStyle name="Normal 8 2 3" xfId="299"/>
    <cellStyle name="Normal 8 3" xfId="116"/>
    <cellStyle name="Normal 8 3 2" xfId="300"/>
    <cellStyle name="Normal 8 4" xfId="301"/>
    <cellStyle name="Normal 9" xfId="66"/>
    <cellStyle name="Normal 9 2" xfId="99"/>
    <cellStyle name="Normal 9 2 2" xfId="302"/>
    <cellStyle name="Normal 9 2 3" xfId="376"/>
    <cellStyle name="Normal 9 3" xfId="303"/>
    <cellStyle name="Normal 9 4" xfId="369"/>
    <cellStyle name="Normal_PPTO DE INGRESOS vr2" xfId="57"/>
    <cellStyle name="Notas" xfId="38" builtinId="10" customBuiltin="1"/>
    <cellStyle name="Percent" xfId="218"/>
    <cellStyle name="Percent 2" xfId="219"/>
    <cellStyle name="Percent 3" xfId="220"/>
    <cellStyle name="Percent_Historico" xfId="221"/>
    <cellStyle name="Piloto de Datos Ángulo" xfId="222"/>
    <cellStyle name="Piloto de Datos Campo" xfId="223"/>
    <cellStyle name="Piloto de Datos Resultado" xfId="224"/>
    <cellStyle name="Piloto de Datos Título" xfId="225"/>
    <cellStyle name="Piloto de Datos Valor" xfId="226"/>
    <cellStyle name="Porcen - Modelo3" xfId="227"/>
    <cellStyle name="Porcen - Modelo3 2" xfId="228"/>
    <cellStyle name="Porcentaje" xfId="39" builtinId="5"/>
    <cellStyle name="Porcentaje 2" xfId="67"/>
    <cellStyle name="Porcentaje 2 3" xfId="377"/>
    <cellStyle name="Porcentaje 3" xfId="79"/>
    <cellStyle name="Porcentaje 3 2" xfId="117"/>
    <cellStyle name="Porcentaje 3 2 2" xfId="304"/>
    <cellStyle name="Porcentaje 3 3" xfId="305"/>
    <cellStyle name="Porcentaje 4" xfId="107"/>
    <cellStyle name="Porcentaje 5" xfId="306"/>
    <cellStyle name="Porcentaje 6" xfId="307"/>
    <cellStyle name="Porcentaje 7" xfId="370"/>
    <cellStyle name="Porcentaje 8" xfId="386"/>
    <cellStyle name="Porcentaje 9" xfId="388"/>
    <cellStyle name="Porcentual 2" xfId="40"/>
    <cellStyle name="Porcentual 2 2" xfId="229"/>
    <cellStyle name="Porcentual 2 4" xfId="95"/>
    <cellStyle name="Porcentual 3" xfId="56"/>
    <cellStyle name="Porcentual 3 2" xfId="118"/>
    <cellStyle name="Porcentual 3 2 2" xfId="308"/>
    <cellStyle name="Porcentual 3 3" xfId="309"/>
    <cellStyle name="Porcentual 4" xfId="96"/>
    <cellStyle name="Porcentual 4 2" xfId="97"/>
    <cellStyle name="Porcentual 4 2 2" xfId="119"/>
    <cellStyle name="Porcentual 4 2 2 2" xfId="310"/>
    <cellStyle name="Porcentual 4 2 3" xfId="311"/>
    <cellStyle name="Porcentual 4 3" xfId="120"/>
    <cellStyle name="Porcentual 4 3 2" xfId="312"/>
    <cellStyle name="Porcentual 4 4" xfId="313"/>
    <cellStyle name="Punto" xfId="230"/>
    <cellStyle name="Punto 2" xfId="231"/>
    <cellStyle name="Punto 3" xfId="232"/>
    <cellStyle name="Punto_Historico" xfId="233"/>
    <cellStyle name="Punto0" xfId="234"/>
    <cellStyle name="Punto1 - Modelo1" xfId="235"/>
    <cellStyle name="Punto1 - Modelo1 2" xfId="236"/>
    <cellStyle name="Resumen" xfId="237"/>
    <cellStyle name="Resumen 2" xfId="238"/>
    <cellStyle name="Resumen 3" xfId="239"/>
    <cellStyle name="Resumen_Historico" xfId="240"/>
    <cellStyle name="Salida" xfId="41" builtinId="21" customBuiltin="1"/>
    <cellStyle name="Text" xfId="241"/>
    <cellStyle name="Text 2" xfId="242"/>
    <cellStyle name="Text 3" xfId="243"/>
    <cellStyle name="Text_Historico" xfId="244"/>
    <cellStyle name="Texto de advertencia" xfId="42" builtinId="11" customBuiltin="1"/>
    <cellStyle name="Texto explicativo" xfId="43" builtinId="53" customBuiltin="1"/>
    <cellStyle name="Título" xfId="44" builtinId="15" customBuiltin="1"/>
    <cellStyle name="Título 2" xfId="46" builtinId="17" customBuiltin="1"/>
    <cellStyle name="Título 3" xfId="47" builtinId="18" customBuiltin="1"/>
    <cellStyle name="Total" xfId="48" builtinId="25" customBuiltin="1"/>
    <cellStyle name="Total 2" xfId="245"/>
    <cellStyle name="Total 3" xfId="246"/>
    <cellStyle name="ДАТА" xfId="247"/>
    <cellStyle name="ДАТА 2" xfId="248"/>
    <cellStyle name="ДАТА 3" xfId="249"/>
    <cellStyle name="ДАТА_Historico" xfId="250"/>
    <cellStyle name="ДЕНЕЖНЫЙ_BOPENGC" xfId="251"/>
    <cellStyle name="ЗАГОЛОВОК1" xfId="252"/>
    <cellStyle name="ЗАГОЛОВОК1 2" xfId="253"/>
    <cellStyle name="ЗАГОЛОВОК1 3" xfId="254"/>
    <cellStyle name="ЗАГОЛОВОК1_Historico" xfId="255"/>
    <cellStyle name="ЗАГОЛОВОК2" xfId="256"/>
    <cellStyle name="ЗАГОЛОВОК2 2" xfId="257"/>
    <cellStyle name="ЗАГОЛОВОК2 3" xfId="258"/>
    <cellStyle name="ЗАГОЛОВОК2_Historico" xfId="259"/>
    <cellStyle name="ИТОГОВЫЙ" xfId="260"/>
    <cellStyle name="ИТОГОВЫЙ 2" xfId="261"/>
    <cellStyle name="ИТОГОВЫЙ 3" xfId="262"/>
    <cellStyle name="ИТОГОВЫЙ_Historico" xfId="263"/>
    <cellStyle name="Обычный_BOPENGC" xfId="264"/>
    <cellStyle name="ПРОЦЕНТНЫЙ_BOPENGC" xfId="265"/>
    <cellStyle name="ТЕКСТ" xfId="266"/>
    <cellStyle name="ТЕКСТ 2" xfId="267"/>
    <cellStyle name="ТЕКСТ 3" xfId="268"/>
    <cellStyle name="ТЕКСТ_Historico" xfId="269"/>
    <cellStyle name="ФИКСИРОВАННЫЙ" xfId="270"/>
    <cellStyle name="ФИКСИРОВАННЫЙ 2" xfId="271"/>
    <cellStyle name="ФИКСИРОВАННЫЙ 3" xfId="272"/>
    <cellStyle name="ФИКСИРОВАННЫЙ_Historico" xfId="273"/>
    <cellStyle name="ФИНАНСОВЫЙ_BOPENGC" xfId="274"/>
  </cellStyles>
  <dxfs count="1243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</dxfs>
  <tableStyles count="0" defaultTableStyle="TableStyleMedium9" defaultPivotStyle="PivotStyleLight16"/>
  <colors>
    <mruColors>
      <color rgb="FFFFFF99"/>
      <color rgb="FF00819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externalLink" Target="externalLinks/externalLink7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externalLink" Target="externalLinks/externalLink6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5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Relationship Id="rId14" Type="http://schemas.openxmlformats.org/officeDocument/2006/relationships/theme" Target="theme/theme1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832498480068944"/>
          <c:y val="4.5436095977020467E-2"/>
          <c:w val="0.66825534432323663"/>
          <c:h val="0.85501518490843309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'PROY 1'!$A$4</c:f>
              <c:strCache>
                <c:ptCount val="1"/>
                <c:pt idx="0">
                  <c:v>MES</c:v>
                </c:pt>
              </c:strCache>
            </c:strRef>
          </c:tx>
          <c:invertIfNegative val="0"/>
          <c:cat>
            <c:numRef>
              <c:f>'PROY 1'!$B$4:$P$4</c:f>
              <c:numCache>
                <c:formatCode>General</c:formatCode>
                <c:ptCount val="15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  <c:pt idx="14">
                  <c:v>2019</c:v>
                </c:pt>
              </c:numCache>
            </c:numRef>
          </c:cat>
          <c:val>
            <c:numRef>
              <c:f>'PROY 1'!$A$5:$A$16</c:f>
              <c:numCache>
                <c:formatCode>@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68-4999-B45B-19557FED092F}"/>
            </c:ext>
          </c:extLst>
        </c:ser>
        <c:ser>
          <c:idx val="2"/>
          <c:order val="1"/>
          <c:tx>
            <c:strRef>
              <c:f>'PROY 1'!$A$5</c:f>
              <c:strCache>
                <c:ptCount val="1"/>
                <c:pt idx="0">
                  <c:v>01 - ENERO</c:v>
                </c:pt>
              </c:strCache>
            </c:strRef>
          </c:tx>
          <c:invertIfNegative val="0"/>
          <c:cat>
            <c:numRef>
              <c:f>'PROY 1'!$B$4:$P$4</c:f>
              <c:numCache>
                <c:formatCode>General</c:formatCode>
                <c:ptCount val="15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  <c:pt idx="14">
                  <c:v>2019</c:v>
                </c:pt>
              </c:numCache>
            </c:numRef>
          </c:cat>
          <c:val>
            <c:numRef>
              <c:f>'PROY 1'!$B$5:$P$5</c:f>
              <c:numCache>
                <c:formatCode>#,##0;[Red]#,##0</c:formatCode>
                <c:ptCount val="15"/>
                <c:pt idx="0">
                  <c:v>5082132194</c:v>
                </c:pt>
                <c:pt idx="1">
                  <c:v>30000874494</c:v>
                </c:pt>
                <c:pt idx="2">
                  <c:v>32454060007</c:v>
                </c:pt>
                <c:pt idx="3">
                  <c:v>39754446236</c:v>
                </c:pt>
                <c:pt idx="4">
                  <c:v>40455784360</c:v>
                </c:pt>
                <c:pt idx="5">
                  <c:v>30618975269</c:v>
                </c:pt>
                <c:pt idx="6">
                  <c:v>36816451871</c:v>
                </c:pt>
                <c:pt idx="7">
                  <c:v>43812644208</c:v>
                </c:pt>
                <c:pt idx="8">
                  <c:v>32227689574</c:v>
                </c:pt>
                <c:pt idx="9">
                  <c:v>27278865032</c:v>
                </c:pt>
                <c:pt idx="10">
                  <c:v>18743551323</c:v>
                </c:pt>
                <c:pt idx="11">
                  <c:v>17281466380</c:v>
                </c:pt>
                <c:pt idx="12">
                  <c:v>20613224906</c:v>
                </c:pt>
                <c:pt idx="13">
                  <c:v>21248971914</c:v>
                </c:pt>
                <c:pt idx="14">
                  <c:v>11730165356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68-4999-B45B-19557FED092F}"/>
            </c:ext>
          </c:extLst>
        </c:ser>
        <c:ser>
          <c:idx val="3"/>
          <c:order val="2"/>
          <c:tx>
            <c:strRef>
              <c:f>'PROY 1'!$A$6</c:f>
              <c:strCache>
                <c:ptCount val="1"/>
                <c:pt idx="0">
                  <c:v>02 - FEBRERO</c:v>
                </c:pt>
              </c:strCache>
            </c:strRef>
          </c:tx>
          <c:invertIfNegative val="0"/>
          <c:cat>
            <c:numRef>
              <c:f>'PROY 1'!$B$4:$P$4</c:f>
              <c:numCache>
                <c:formatCode>General</c:formatCode>
                <c:ptCount val="15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  <c:pt idx="14">
                  <c:v>2019</c:v>
                </c:pt>
              </c:numCache>
            </c:numRef>
          </c:cat>
          <c:val>
            <c:numRef>
              <c:f>'PROY 1'!$B$6:$P$6</c:f>
              <c:numCache>
                <c:formatCode>#,##0;[Red]#,##0</c:formatCode>
                <c:ptCount val="15"/>
                <c:pt idx="0">
                  <c:v>36051530670</c:v>
                </c:pt>
                <c:pt idx="1">
                  <c:v>17557339961</c:v>
                </c:pt>
                <c:pt idx="2">
                  <c:v>13716379602</c:v>
                </c:pt>
                <c:pt idx="3">
                  <c:v>11719472241</c:v>
                </c:pt>
                <c:pt idx="4">
                  <c:v>15848850594</c:v>
                </c:pt>
                <c:pt idx="5">
                  <c:v>29325461820</c:v>
                </c:pt>
                <c:pt idx="6">
                  <c:v>30225102810.999996</c:v>
                </c:pt>
                <c:pt idx="7">
                  <c:v>29100397879</c:v>
                </c:pt>
                <c:pt idx="8">
                  <c:v>66554909589.999985</c:v>
                </c:pt>
                <c:pt idx="9">
                  <c:v>82534324233.000015</c:v>
                </c:pt>
                <c:pt idx="10">
                  <c:v>96009608882</c:v>
                </c:pt>
                <c:pt idx="11">
                  <c:v>106351836436</c:v>
                </c:pt>
                <c:pt idx="12">
                  <c:v>112874315645.00002</c:v>
                </c:pt>
                <c:pt idx="13">
                  <c:v>128297580070</c:v>
                </c:pt>
                <c:pt idx="14">
                  <c:v>249254703943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68-4999-B45B-19557FED092F}"/>
            </c:ext>
          </c:extLst>
        </c:ser>
        <c:ser>
          <c:idx val="4"/>
          <c:order val="3"/>
          <c:tx>
            <c:strRef>
              <c:f>'PROY 1'!$A$7</c:f>
              <c:strCache>
                <c:ptCount val="1"/>
                <c:pt idx="0">
                  <c:v>03 - MARZO</c:v>
                </c:pt>
              </c:strCache>
            </c:strRef>
          </c:tx>
          <c:invertIfNegative val="0"/>
          <c:cat>
            <c:numRef>
              <c:f>'PROY 1'!$B$4:$P$4</c:f>
              <c:numCache>
                <c:formatCode>General</c:formatCode>
                <c:ptCount val="15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  <c:pt idx="14">
                  <c:v>2019</c:v>
                </c:pt>
              </c:numCache>
            </c:numRef>
          </c:cat>
          <c:val>
            <c:numRef>
              <c:f>'PROY 1'!$B$7:$P$7</c:f>
              <c:numCache>
                <c:formatCode>#,##0;[Red]#,##0</c:formatCode>
                <c:ptCount val="15"/>
                <c:pt idx="0">
                  <c:v>7174850563</c:v>
                </c:pt>
                <c:pt idx="1">
                  <c:v>8716445978</c:v>
                </c:pt>
                <c:pt idx="2">
                  <c:v>7988455046</c:v>
                </c:pt>
                <c:pt idx="3">
                  <c:v>8014265508</c:v>
                </c:pt>
                <c:pt idx="4">
                  <c:v>11298363353</c:v>
                </c:pt>
                <c:pt idx="5">
                  <c:v>11372132471</c:v>
                </c:pt>
                <c:pt idx="6">
                  <c:v>13196473734</c:v>
                </c:pt>
                <c:pt idx="7">
                  <c:v>12962077963</c:v>
                </c:pt>
                <c:pt idx="8">
                  <c:v>17300656310.000015</c:v>
                </c:pt>
                <c:pt idx="9">
                  <c:v>21828635590.999985</c:v>
                </c:pt>
                <c:pt idx="10">
                  <c:v>20184782597</c:v>
                </c:pt>
                <c:pt idx="11">
                  <c:v>22153876441</c:v>
                </c:pt>
                <c:pt idx="12">
                  <c:v>30356748974.999985</c:v>
                </c:pt>
                <c:pt idx="13">
                  <c:v>32795514097</c:v>
                </c:pt>
                <c:pt idx="14">
                  <c:v>41154984720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68-4999-B45B-19557FED092F}"/>
            </c:ext>
          </c:extLst>
        </c:ser>
        <c:ser>
          <c:idx val="5"/>
          <c:order val="4"/>
          <c:tx>
            <c:strRef>
              <c:f>'PROY 1'!$A$8</c:f>
              <c:strCache>
                <c:ptCount val="1"/>
                <c:pt idx="0">
                  <c:v>04 - ABRIL</c:v>
                </c:pt>
              </c:strCache>
            </c:strRef>
          </c:tx>
          <c:invertIfNegative val="0"/>
          <c:cat>
            <c:numRef>
              <c:f>'PROY 1'!$B$4:$P$4</c:f>
              <c:numCache>
                <c:formatCode>General</c:formatCode>
                <c:ptCount val="15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  <c:pt idx="14">
                  <c:v>2019</c:v>
                </c:pt>
              </c:numCache>
            </c:numRef>
          </c:cat>
          <c:val>
            <c:numRef>
              <c:f>'PROY 1'!$B$8:$P$8</c:f>
              <c:numCache>
                <c:formatCode>#,##0;[Red]#,##0</c:formatCode>
                <c:ptCount val="15"/>
                <c:pt idx="0">
                  <c:v>17007211422</c:v>
                </c:pt>
                <c:pt idx="1">
                  <c:v>40173615641</c:v>
                </c:pt>
                <c:pt idx="2">
                  <c:v>38045785177</c:v>
                </c:pt>
                <c:pt idx="3">
                  <c:v>41441065462.999985</c:v>
                </c:pt>
                <c:pt idx="4">
                  <c:v>44236820566</c:v>
                </c:pt>
                <c:pt idx="5">
                  <c:v>46345151960</c:v>
                </c:pt>
                <c:pt idx="6">
                  <c:v>54854279745</c:v>
                </c:pt>
                <c:pt idx="7">
                  <c:v>61063128624</c:v>
                </c:pt>
                <c:pt idx="8">
                  <c:v>10976693567.000015</c:v>
                </c:pt>
                <c:pt idx="9">
                  <c:v>51215948626</c:v>
                </c:pt>
                <c:pt idx="10">
                  <c:v>68660913575</c:v>
                </c:pt>
                <c:pt idx="11">
                  <c:v>71764430241</c:v>
                </c:pt>
                <c:pt idx="12">
                  <c:v>47780134841</c:v>
                </c:pt>
                <c:pt idx="13">
                  <c:v>40615200969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E68-4999-B45B-19557FED092F}"/>
            </c:ext>
          </c:extLst>
        </c:ser>
        <c:ser>
          <c:idx val="6"/>
          <c:order val="5"/>
          <c:tx>
            <c:strRef>
              <c:f>'PROY 1'!$A$9</c:f>
              <c:strCache>
                <c:ptCount val="1"/>
                <c:pt idx="0">
                  <c:v>05 - MAYO</c:v>
                </c:pt>
              </c:strCache>
            </c:strRef>
          </c:tx>
          <c:invertIfNegative val="0"/>
          <c:cat>
            <c:numRef>
              <c:f>'PROY 1'!$B$4:$P$4</c:f>
              <c:numCache>
                <c:formatCode>General</c:formatCode>
                <c:ptCount val="15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  <c:pt idx="14">
                  <c:v>2019</c:v>
                </c:pt>
              </c:numCache>
            </c:numRef>
          </c:cat>
          <c:val>
            <c:numRef>
              <c:f>'PROY 1'!$B$9:$P$9</c:f>
              <c:numCache>
                <c:formatCode>#,##0;[Red]#,##0</c:formatCode>
                <c:ptCount val="15"/>
                <c:pt idx="0">
                  <c:v>26633177388</c:v>
                </c:pt>
                <c:pt idx="1">
                  <c:v>15677102902</c:v>
                </c:pt>
                <c:pt idx="2">
                  <c:v>11744524146</c:v>
                </c:pt>
                <c:pt idx="3">
                  <c:v>16109545617.000015</c:v>
                </c:pt>
                <c:pt idx="4">
                  <c:v>16108579288</c:v>
                </c:pt>
                <c:pt idx="5">
                  <c:v>17865948350</c:v>
                </c:pt>
                <c:pt idx="6">
                  <c:v>18551934184</c:v>
                </c:pt>
                <c:pt idx="7">
                  <c:v>16530753296</c:v>
                </c:pt>
                <c:pt idx="8">
                  <c:v>82990594089.000015</c:v>
                </c:pt>
                <c:pt idx="9">
                  <c:v>48413094236.999969</c:v>
                </c:pt>
                <c:pt idx="10">
                  <c:v>42911230606</c:v>
                </c:pt>
                <c:pt idx="11">
                  <c:v>45667995701.000031</c:v>
                </c:pt>
                <c:pt idx="12">
                  <c:v>72392734899</c:v>
                </c:pt>
                <c:pt idx="13">
                  <c:v>82238299460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E68-4999-B45B-19557FED092F}"/>
            </c:ext>
          </c:extLst>
        </c:ser>
        <c:ser>
          <c:idx val="7"/>
          <c:order val="6"/>
          <c:tx>
            <c:strRef>
              <c:f>'PROY 1'!$A$10</c:f>
              <c:strCache>
                <c:ptCount val="1"/>
                <c:pt idx="0">
                  <c:v>06 - JUNIO</c:v>
                </c:pt>
              </c:strCache>
            </c:strRef>
          </c:tx>
          <c:invertIfNegative val="0"/>
          <c:cat>
            <c:numRef>
              <c:f>'PROY 1'!$B$4:$P$4</c:f>
              <c:numCache>
                <c:formatCode>General</c:formatCode>
                <c:ptCount val="15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  <c:pt idx="14">
                  <c:v>2019</c:v>
                </c:pt>
              </c:numCache>
            </c:numRef>
          </c:cat>
          <c:val>
            <c:numRef>
              <c:f>'PROY 1'!$B$10:$P$10</c:f>
              <c:numCache>
                <c:formatCode>#,##0;[Red]#,##0</c:formatCode>
                <c:ptCount val="15"/>
                <c:pt idx="0">
                  <c:v>7987476348</c:v>
                </c:pt>
                <c:pt idx="1">
                  <c:v>8069050460</c:v>
                </c:pt>
                <c:pt idx="2">
                  <c:v>9889464319</c:v>
                </c:pt>
                <c:pt idx="3">
                  <c:v>12022169985</c:v>
                </c:pt>
                <c:pt idx="4">
                  <c:v>12894495182</c:v>
                </c:pt>
                <c:pt idx="5">
                  <c:v>14286505703</c:v>
                </c:pt>
                <c:pt idx="6">
                  <c:v>14762343635.000011</c:v>
                </c:pt>
                <c:pt idx="7">
                  <c:v>16078837072</c:v>
                </c:pt>
                <c:pt idx="8">
                  <c:v>22730254129</c:v>
                </c:pt>
                <c:pt idx="9">
                  <c:v>18428607440.000031</c:v>
                </c:pt>
                <c:pt idx="10">
                  <c:v>20970896361</c:v>
                </c:pt>
                <c:pt idx="11">
                  <c:v>22045535172.999969</c:v>
                </c:pt>
                <c:pt idx="12">
                  <c:v>24470278846.000061</c:v>
                </c:pt>
                <c:pt idx="13">
                  <c:v>23064481907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E68-4999-B45B-19557FED092F}"/>
            </c:ext>
          </c:extLst>
        </c:ser>
        <c:ser>
          <c:idx val="8"/>
          <c:order val="7"/>
          <c:tx>
            <c:strRef>
              <c:f>'PROY 1'!$A$11</c:f>
              <c:strCache>
                <c:ptCount val="1"/>
                <c:pt idx="0">
                  <c:v>07 - JULIO</c:v>
                </c:pt>
              </c:strCache>
            </c:strRef>
          </c:tx>
          <c:invertIfNegative val="0"/>
          <c:cat>
            <c:numRef>
              <c:f>'PROY 1'!$B$4:$P$4</c:f>
              <c:numCache>
                <c:formatCode>General</c:formatCode>
                <c:ptCount val="15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  <c:pt idx="14">
                  <c:v>2019</c:v>
                </c:pt>
              </c:numCache>
            </c:numRef>
          </c:cat>
          <c:val>
            <c:numRef>
              <c:f>'PROY 1'!$B$11:$P$11</c:f>
              <c:numCache>
                <c:formatCode>#,##0;[Red]#,##0</c:formatCode>
                <c:ptCount val="15"/>
                <c:pt idx="0">
                  <c:v>35789942964</c:v>
                </c:pt>
                <c:pt idx="1">
                  <c:v>44001260390</c:v>
                </c:pt>
                <c:pt idx="2">
                  <c:v>41187712820</c:v>
                </c:pt>
                <c:pt idx="3">
                  <c:v>17122408745</c:v>
                </c:pt>
                <c:pt idx="4">
                  <c:v>47005653504</c:v>
                </c:pt>
                <c:pt idx="5">
                  <c:v>52965051134</c:v>
                </c:pt>
                <c:pt idx="6">
                  <c:v>57896434300.000015</c:v>
                </c:pt>
                <c:pt idx="7">
                  <c:v>60265744308</c:v>
                </c:pt>
                <c:pt idx="8">
                  <c:v>67927402639.000031</c:v>
                </c:pt>
                <c:pt idx="9">
                  <c:v>82402791542</c:v>
                </c:pt>
                <c:pt idx="10">
                  <c:v>85396519387</c:v>
                </c:pt>
                <c:pt idx="11">
                  <c:v>52739226946.000061</c:v>
                </c:pt>
                <c:pt idx="12">
                  <c:v>77177818303.999939</c:v>
                </c:pt>
                <c:pt idx="13">
                  <c:v>50842229153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E68-4999-B45B-19557FED092F}"/>
            </c:ext>
          </c:extLst>
        </c:ser>
        <c:ser>
          <c:idx val="9"/>
          <c:order val="8"/>
          <c:tx>
            <c:strRef>
              <c:f>'PROY 1'!$A$12</c:f>
              <c:strCache>
                <c:ptCount val="1"/>
                <c:pt idx="0">
                  <c:v>08 - AGOSTO</c:v>
                </c:pt>
              </c:strCache>
            </c:strRef>
          </c:tx>
          <c:invertIfNegative val="0"/>
          <c:cat>
            <c:numRef>
              <c:f>'PROY 1'!$B$4:$P$4</c:f>
              <c:numCache>
                <c:formatCode>General</c:formatCode>
                <c:ptCount val="15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  <c:pt idx="14">
                  <c:v>2019</c:v>
                </c:pt>
              </c:numCache>
            </c:numRef>
          </c:cat>
          <c:val>
            <c:numRef>
              <c:f>'PROY 1'!$B$12:$P$12</c:f>
              <c:numCache>
                <c:formatCode>#,##0;[Red]#,##0</c:formatCode>
                <c:ptCount val="15"/>
                <c:pt idx="0">
                  <c:v>12787963584</c:v>
                </c:pt>
                <c:pt idx="1">
                  <c:v>14550120300</c:v>
                </c:pt>
                <c:pt idx="2">
                  <c:v>13748165918</c:v>
                </c:pt>
                <c:pt idx="3">
                  <c:v>45036791089</c:v>
                </c:pt>
                <c:pt idx="4">
                  <c:v>16532520512</c:v>
                </c:pt>
                <c:pt idx="5">
                  <c:v>16477223577</c:v>
                </c:pt>
                <c:pt idx="6">
                  <c:v>18380376807.999992</c:v>
                </c:pt>
                <c:pt idx="7">
                  <c:v>21604529822</c:v>
                </c:pt>
                <c:pt idx="8">
                  <c:v>26715134996.999878</c:v>
                </c:pt>
                <c:pt idx="9">
                  <c:v>21211600378.000061</c:v>
                </c:pt>
                <c:pt idx="10">
                  <c:v>23651836815</c:v>
                </c:pt>
                <c:pt idx="11">
                  <c:v>64096534001.999939</c:v>
                </c:pt>
                <c:pt idx="12">
                  <c:v>44149292257</c:v>
                </c:pt>
                <c:pt idx="13">
                  <c:v>70978169424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E68-4999-B45B-19557FED092F}"/>
            </c:ext>
          </c:extLst>
        </c:ser>
        <c:ser>
          <c:idx val="10"/>
          <c:order val="9"/>
          <c:tx>
            <c:strRef>
              <c:f>'PROY 1'!$A$13</c:f>
              <c:strCache>
                <c:ptCount val="1"/>
                <c:pt idx="0">
                  <c:v>09 - SEPTIEMBRE</c:v>
                </c:pt>
              </c:strCache>
            </c:strRef>
          </c:tx>
          <c:invertIfNegative val="0"/>
          <c:cat>
            <c:numRef>
              <c:f>'PROY 1'!$B$4:$P$4</c:f>
              <c:numCache>
                <c:formatCode>General</c:formatCode>
                <c:ptCount val="15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  <c:pt idx="14">
                  <c:v>2019</c:v>
                </c:pt>
              </c:numCache>
            </c:numRef>
          </c:cat>
          <c:val>
            <c:numRef>
              <c:f>'PROY 1'!$B$13:$P$13</c:f>
              <c:numCache>
                <c:formatCode>#,##0;[Red]#,##0</c:formatCode>
                <c:ptCount val="15"/>
                <c:pt idx="0">
                  <c:v>7536085738</c:v>
                </c:pt>
                <c:pt idx="1">
                  <c:v>10691459512</c:v>
                </c:pt>
                <c:pt idx="2">
                  <c:v>9465550179</c:v>
                </c:pt>
                <c:pt idx="3">
                  <c:v>14667983018</c:v>
                </c:pt>
                <c:pt idx="4">
                  <c:v>12247585527</c:v>
                </c:pt>
                <c:pt idx="5">
                  <c:v>13340531702</c:v>
                </c:pt>
                <c:pt idx="6">
                  <c:v>12591088365</c:v>
                </c:pt>
                <c:pt idx="7">
                  <c:v>14743465066</c:v>
                </c:pt>
                <c:pt idx="8">
                  <c:v>19233609019.000061</c:v>
                </c:pt>
                <c:pt idx="9">
                  <c:v>20282394540.779907</c:v>
                </c:pt>
                <c:pt idx="10">
                  <c:v>19294049013</c:v>
                </c:pt>
                <c:pt idx="11">
                  <c:v>18425314496</c:v>
                </c:pt>
                <c:pt idx="12">
                  <c:v>19138652174</c:v>
                </c:pt>
                <c:pt idx="13">
                  <c:v>20272242658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E68-4999-B45B-19557FED092F}"/>
            </c:ext>
          </c:extLst>
        </c:ser>
        <c:ser>
          <c:idx val="11"/>
          <c:order val="10"/>
          <c:tx>
            <c:strRef>
              <c:f>'PROY 1'!$A$14</c:f>
              <c:strCache>
                <c:ptCount val="1"/>
                <c:pt idx="0">
                  <c:v>10 - OCTUBRE</c:v>
                </c:pt>
              </c:strCache>
            </c:strRef>
          </c:tx>
          <c:invertIfNegative val="0"/>
          <c:cat>
            <c:numRef>
              <c:f>'PROY 1'!$B$4:$P$4</c:f>
              <c:numCache>
                <c:formatCode>General</c:formatCode>
                <c:ptCount val="15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  <c:pt idx="14">
                  <c:v>2019</c:v>
                </c:pt>
              </c:numCache>
            </c:numRef>
          </c:cat>
          <c:val>
            <c:numRef>
              <c:f>'PROY 1'!$B$14:$P$14</c:f>
              <c:numCache>
                <c:formatCode>#,##0;[Red]#,##0</c:formatCode>
                <c:ptCount val="15"/>
                <c:pt idx="0">
                  <c:v>31108813895</c:v>
                </c:pt>
                <c:pt idx="1">
                  <c:v>35116349570</c:v>
                </c:pt>
                <c:pt idx="2">
                  <c:v>34065400033</c:v>
                </c:pt>
                <c:pt idx="3">
                  <c:v>44189327767</c:v>
                </c:pt>
                <c:pt idx="4">
                  <c:v>45092473488</c:v>
                </c:pt>
                <c:pt idx="5">
                  <c:v>53244099886</c:v>
                </c:pt>
                <c:pt idx="6">
                  <c:v>63609075822.999977</c:v>
                </c:pt>
                <c:pt idx="7">
                  <c:v>63346029779</c:v>
                </c:pt>
                <c:pt idx="8">
                  <c:v>46105305428</c:v>
                </c:pt>
                <c:pt idx="9">
                  <c:v>78307336587.000061</c:v>
                </c:pt>
                <c:pt idx="10">
                  <c:v>68447441853</c:v>
                </c:pt>
                <c:pt idx="11">
                  <c:v>53283375550</c:v>
                </c:pt>
                <c:pt idx="12">
                  <c:v>79658883027</c:v>
                </c:pt>
                <c:pt idx="13">
                  <c:v>73001891405.358459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E68-4999-B45B-19557FED092F}"/>
            </c:ext>
          </c:extLst>
        </c:ser>
        <c:ser>
          <c:idx val="12"/>
          <c:order val="11"/>
          <c:tx>
            <c:strRef>
              <c:f>'PROY 1'!$A$15</c:f>
              <c:strCache>
                <c:ptCount val="1"/>
                <c:pt idx="0">
                  <c:v>11 - NOVIEMBRE</c:v>
                </c:pt>
              </c:strCache>
            </c:strRef>
          </c:tx>
          <c:invertIfNegative val="0"/>
          <c:cat>
            <c:numRef>
              <c:f>'PROY 1'!$B$4:$P$4</c:f>
              <c:numCache>
                <c:formatCode>General</c:formatCode>
                <c:ptCount val="15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  <c:pt idx="14">
                  <c:v>2019</c:v>
                </c:pt>
              </c:numCache>
            </c:numRef>
          </c:cat>
          <c:val>
            <c:numRef>
              <c:f>'PROY 1'!$B$15:$P$15</c:f>
              <c:numCache>
                <c:formatCode>#,##0;[Red]#,##0</c:formatCode>
                <c:ptCount val="15"/>
                <c:pt idx="0">
                  <c:v>17952942499</c:v>
                </c:pt>
                <c:pt idx="1">
                  <c:v>22483655867</c:v>
                </c:pt>
                <c:pt idx="2">
                  <c:v>20533187256</c:v>
                </c:pt>
                <c:pt idx="3">
                  <c:v>16001276872</c:v>
                </c:pt>
                <c:pt idx="4">
                  <c:v>17647787910</c:v>
                </c:pt>
                <c:pt idx="5">
                  <c:v>15878013194</c:v>
                </c:pt>
                <c:pt idx="6">
                  <c:v>15179956544.000008</c:v>
                </c:pt>
                <c:pt idx="7">
                  <c:v>17724117149</c:v>
                </c:pt>
                <c:pt idx="8">
                  <c:v>45515137093</c:v>
                </c:pt>
                <c:pt idx="9">
                  <c:v>18679680553.999939</c:v>
                </c:pt>
                <c:pt idx="10">
                  <c:v>35683732016.999939</c:v>
                </c:pt>
                <c:pt idx="11">
                  <c:v>55915070865</c:v>
                </c:pt>
                <c:pt idx="12">
                  <c:v>35181101429.999878</c:v>
                </c:pt>
                <c:pt idx="13">
                  <c:v>45354118725.641541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E68-4999-B45B-19557FED092F}"/>
            </c:ext>
          </c:extLst>
        </c:ser>
        <c:ser>
          <c:idx val="0"/>
          <c:order val="12"/>
          <c:tx>
            <c:strRef>
              <c:f>'PROY 1'!$A$16</c:f>
              <c:strCache>
                <c:ptCount val="1"/>
                <c:pt idx="0">
                  <c:v>12 - DICIEMBRE</c:v>
                </c:pt>
              </c:strCache>
            </c:strRef>
          </c:tx>
          <c:invertIfNegative val="0"/>
          <c:cat>
            <c:numRef>
              <c:f>'PROY 1'!$B$4:$P$4</c:f>
              <c:numCache>
                <c:formatCode>General</c:formatCode>
                <c:ptCount val="15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  <c:pt idx="14">
                  <c:v>2019</c:v>
                </c:pt>
              </c:numCache>
            </c:numRef>
          </c:cat>
          <c:val>
            <c:numRef>
              <c:f>'PROY 1'!$B$16:$P$16</c:f>
              <c:numCache>
                <c:formatCode>#,##0;[Red]#,##0</c:formatCode>
                <c:ptCount val="15"/>
                <c:pt idx="0">
                  <c:v>9257441881</c:v>
                </c:pt>
                <c:pt idx="1">
                  <c:v>16517897553</c:v>
                </c:pt>
                <c:pt idx="2">
                  <c:v>11843940716</c:v>
                </c:pt>
                <c:pt idx="3">
                  <c:v>17172037512</c:v>
                </c:pt>
                <c:pt idx="4">
                  <c:v>17492582198</c:v>
                </c:pt>
                <c:pt idx="5">
                  <c:v>18162806738</c:v>
                </c:pt>
                <c:pt idx="6">
                  <c:v>19345338964</c:v>
                </c:pt>
                <c:pt idx="7">
                  <c:v>18866772214</c:v>
                </c:pt>
                <c:pt idx="8">
                  <c:v>19411547477.000061</c:v>
                </c:pt>
                <c:pt idx="9">
                  <c:v>23014335896</c:v>
                </c:pt>
                <c:pt idx="10">
                  <c:v>22673677600.000061</c:v>
                </c:pt>
                <c:pt idx="11">
                  <c:v>22017441165</c:v>
                </c:pt>
                <c:pt idx="12">
                  <c:v>25907141492</c:v>
                </c:pt>
                <c:pt idx="13">
                  <c:v>27990705258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FE68-4999-B45B-19557FED09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15375536"/>
        <c:axId val="-115373904"/>
      </c:barChart>
      <c:catAx>
        <c:axId val="-115375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800" b="1"/>
            </a:pPr>
            <a:endParaRPr lang="es-MX"/>
          </a:p>
        </c:txPr>
        <c:crossAx val="-115373904"/>
        <c:crosses val="autoZero"/>
        <c:auto val="1"/>
        <c:lblAlgn val="ctr"/>
        <c:lblOffset val="100"/>
        <c:noMultiLvlLbl val="0"/>
      </c:catAx>
      <c:valAx>
        <c:axId val="-115373904"/>
        <c:scaling>
          <c:orientation val="minMax"/>
        </c:scaling>
        <c:delete val="0"/>
        <c:axPos val="l"/>
        <c:majorGridlines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s-MX"/>
          </a:p>
        </c:txPr>
        <c:crossAx val="-115375536"/>
        <c:crosses val="autoZero"/>
        <c:crossBetween val="between"/>
        <c:dispUnits>
          <c:builtInUnit val="millions"/>
          <c:dispUnitsLbl>
            <c:layout>
              <c:manualLayout>
                <c:xMode val="edge"/>
                <c:yMode val="edge"/>
                <c:x val="1.0217113665389528E-2"/>
                <c:y val="4.5435977142973767E-2"/>
              </c:manualLayout>
            </c:layout>
            <c:txPr>
              <a:bodyPr/>
              <a:lstStyle/>
              <a:p>
                <a:pPr>
                  <a:defRPr sz="1050"/>
                </a:pPr>
                <a:endParaRPr lang="es-MX"/>
              </a:p>
            </c:txPr>
          </c:dispUnitsLbl>
        </c:dispUnits>
      </c:valAx>
    </c:plotArea>
    <c:legend>
      <c:legendPos val="r"/>
      <c:legendEntry>
        <c:idx val="12"/>
        <c:delete val="1"/>
      </c:legendEntry>
      <c:layout>
        <c:manualLayout>
          <c:xMode val="edge"/>
          <c:yMode val="edge"/>
          <c:x val="0.82194742414379474"/>
          <c:y val="4.5681122315655014E-2"/>
          <c:w val="0.15752903774437974"/>
          <c:h val="0.90673640748114692"/>
        </c:manualLayout>
      </c:layout>
      <c:overlay val="0"/>
      <c:txPr>
        <a:bodyPr/>
        <a:lstStyle/>
        <a:p>
          <a:pPr>
            <a:defRPr sz="800"/>
          </a:pPr>
          <a:endParaRPr lang="es-MX"/>
        </a:p>
      </c:txPr>
    </c:legend>
    <c:plotVisOnly val="1"/>
    <c:dispBlanksAs val="gap"/>
    <c:showDLblsOverMax val="0"/>
  </c:chart>
  <c:spPr>
    <a:solidFill>
      <a:schemeClr val="bg1">
        <a:lumMod val="85000"/>
      </a:schemeClr>
    </a:solidFill>
    <a:scene3d>
      <a:camera prst="orthographicFront"/>
      <a:lightRig rig="threePt" dir="t"/>
    </a:scene3d>
    <a:sp3d>
      <a:bevelT prst="artDeco"/>
    </a:sp3d>
  </c:spPr>
  <c:printSettings>
    <c:headerFooter/>
    <c:pageMargins b="0.75000000000001055" l="0.70000000000000062" r="0.70000000000000062" t="0.75000000000001055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628459309035883"/>
          <c:y val="7.0243399839776927E-2"/>
          <c:w val="0.76774284411059068"/>
          <c:h val="0.7655376813318282"/>
        </c:manualLayout>
      </c:layout>
      <c:areaChart>
        <c:grouping val="stacked"/>
        <c:varyColors val="0"/>
        <c:ser>
          <c:idx val="3"/>
          <c:order val="3"/>
          <c:tx>
            <c:v> </c:v>
          </c:tx>
          <c:spPr>
            <a:noFill/>
          </c:spPr>
          <c:cat>
            <c:strRef>
              <c:extLst>
                <c:ext xmlns:c15="http://schemas.microsoft.com/office/drawing/2012/chart" uri="{02D57815-91ED-43cb-92C2-25804820EDAC}">
                  <c15:fullRef>
                    <c15:sqref>'PROY 1'!$AA$4:$AA$16</c15:sqref>
                  </c15:fullRef>
                </c:ext>
              </c:extLst>
              <c:f>'PROY 1'!$AA$5:$AA$16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'PROY 1'!$AW$4:$AW$16</c15:sqref>
                  </c15:fullRef>
                </c:ext>
              </c:extLst>
              <c:f>'PROY 1'!$AW$5:$AW$16</c:f>
              <c:numCache>
                <c:formatCode>#,##0</c:formatCode>
                <c:ptCount val="12"/>
                <c:pt idx="0">
                  <c:v>50634575953.972031</c:v>
                </c:pt>
                <c:pt idx="1">
                  <c:v>128428271297.05678</c:v>
                </c:pt>
                <c:pt idx="2">
                  <c:v>152651894762.04395</c:v>
                </c:pt>
                <c:pt idx="3">
                  <c:v>228284466818.24905</c:v>
                </c:pt>
                <c:pt idx="4">
                  <c:v>282086999986.57245</c:v>
                </c:pt>
                <c:pt idx="5">
                  <c:v>307704005444.33258</c:v>
                </c:pt>
                <c:pt idx="6">
                  <c:v>397613741704.38794</c:v>
                </c:pt>
                <c:pt idx="7">
                  <c:v>442588258237.88226</c:v>
                </c:pt>
                <c:pt idx="8">
                  <c:v>467009426975.53864</c:v>
                </c:pt>
                <c:pt idx="9">
                  <c:v>556122979715.13123</c:v>
                </c:pt>
                <c:pt idx="10">
                  <c:v>598818039756.83398</c:v>
                </c:pt>
                <c:pt idx="11">
                  <c:v>630184871987.15991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DD-47A8-B35E-FFC918FA2AEB}"/>
            </c:ext>
          </c:extLst>
        </c:ser>
        <c:ser>
          <c:idx val="4"/>
          <c:order val="4"/>
          <c:tx>
            <c:v>MARG. ERROR</c:v>
          </c:tx>
          <c:spPr>
            <a:gradFill>
              <a:gsLst>
                <a:gs pos="75000">
                  <a:srgbClr val="B2C6E9"/>
                </a:gs>
                <a:gs pos="75000">
                  <a:schemeClr val="accent1">
                    <a:tint val="66000"/>
                    <a:satMod val="160000"/>
                  </a:schemeClr>
                </a:gs>
                <a:gs pos="50000">
                  <a:schemeClr val="accent1">
                    <a:tint val="44500"/>
                    <a:satMod val="160000"/>
                  </a:schemeClr>
                </a:gs>
                <a:gs pos="100000">
                  <a:schemeClr val="accent1">
                    <a:tint val="23500"/>
                    <a:satMod val="160000"/>
                  </a:schemeClr>
                </a:gs>
              </a:gsLst>
              <a:lin ang="5400000" scaled="0"/>
            </a:gradFill>
          </c:spPr>
          <c:cat>
            <c:strRef>
              <c:extLst>
                <c:ext xmlns:c15="http://schemas.microsoft.com/office/drawing/2012/chart" uri="{02D57815-91ED-43cb-92C2-25804820EDAC}">
                  <c15:fullRef>
                    <c15:sqref>'PROY 1'!$AA$4:$AA$16</c15:sqref>
                  </c15:fullRef>
                </c:ext>
              </c:extLst>
              <c:f>'PROY 1'!$AA$5:$AA$16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'PROY 1'!$AX$4:$AX$16</c15:sqref>
                  </c15:fullRef>
                </c:ext>
              </c:extLst>
              <c:f>'PROY 1'!$AX$5:$AX$16</c:f>
              <c:numCache>
                <c:formatCode>#,##0</c:formatCode>
                <c:ptCount val="12"/>
                <c:pt idx="0">
                  <c:v>2066717385.8764093</c:v>
                </c:pt>
                <c:pt idx="1">
                  <c:v>5241970257.0227261</c:v>
                </c:pt>
                <c:pt idx="2">
                  <c:v>6230689582.1242437</c:v>
                </c:pt>
                <c:pt idx="3">
                  <c:v>9317733339.5203705</c:v>
                </c:pt>
                <c:pt idx="4">
                  <c:v>11513755101.492754</c:v>
                </c:pt>
                <c:pt idx="5">
                  <c:v>12559347160.993166</c:v>
                </c:pt>
                <c:pt idx="6">
                  <c:v>16229132314.464815</c:v>
                </c:pt>
                <c:pt idx="7">
                  <c:v>18064826866.852337</c:v>
                </c:pt>
                <c:pt idx="8">
                  <c:v>19061609264.307701</c:v>
                </c:pt>
                <c:pt idx="9">
                  <c:v>22698897131.229851</c:v>
                </c:pt>
                <c:pt idx="10">
                  <c:v>24441552643.136078</c:v>
                </c:pt>
                <c:pt idx="11">
                  <c:v>25721831509.679996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DD-47A8-B35E-FFC918FA2A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349486368"/>
        <c:axId val="-349489632"/>
      </c:areaChart>
      <c:lineChart>
        <c:grouping val="standard"/>
        <c:varyColors val="0"/>
        <c:ser>
          <c:idx val="0"/>
          <c:order val="0"/>
          <c:tx>
            <c:strRef>
              <c:f>'PROY 1'!$AS$4</c:f>
              <c:strCache>
                <c:ptCount val="1"/>
                <c:pt idx="0">
                  <c:v>PROY. ESPERADA</c:v>
                </c:pt>
              </c:strCache>
            </c:strRef>
          </c:tx>
          <c:marker>
            <c:symbol val="none"/>
          </c:marker>
          <c:dLbls>
            <c:dLbl>
              <c:idx val="11"/>
              <c:layout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2-A5DD-47A8-B35E-FFC918FA2AEB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s-CO" sz="8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'PROY 1'!$AA$4:$AA$16</c15:sqref>
                  </c15:fullRef>
                </c:ext>
              </c:extLst>
              <c:f>'PROY 1'!$AA$5:$AA$16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'PROY 1'!$AS$4:$AS$16</c15:sqref>
                  </c15:fullRef>
                </c:ext>
              </c:extLst>
              <c:f>'PROY 1'!$AS$5:$AS$16</c:f>
              <c:numCache>
                <c:formatCode>#,##0</c:formatCode>
                <c:ptCount val="12"/>
                <c:pt idx="0">
                  <c:v>51667934646.910233</c:v>
                </c:pt>
                <c:pt idx="1">
                  <c:v>131049256425.56815</c:v>
                </c:pt>
                <c:pt idx="2">
                  <c:v>155767239553.10608</c:v>
                </c:pt>
                <c:pt idx="3">
                  <c:v>232943333488.00925</c:v>
                </c:pt>
                <c:pt idx="4">
                  <c:v>287843877537.31885</c:v>
                </c:pt>
                <c:pt idx="5">
                  <c:v>313983679024.82916</c:v>
                </c:pt>
                <c:pt idx="6">
                  <c:v>405728307861.62036</c:v>
                </c:pt>
                <c:pt idx="7">
                  <c:v>451620671671.30841</c:v>
                </c:pt>
                <c:pt idx="8">
                  <c:v>476540231607.6925</c:v>
                </c:pt>
                <c:pt idx="9">
                  <c:v>567472428280.74622</c:v>
                </c:pt>
                <c:pt idx="10">
                  <c:v>611038816078.40198</c:v>
                </c:pt>
                <c:pt idx="11">
                  <c:v>643045787741.99988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5DD-47A8-B35E-FFC918FA2AEB}"/>
            </c:ext>
          </c:extLst>
        </c:ser>
        <c:ser>
          <c:idx val="1"/>
          <c:order val="1"/>
          <c:tx>
            <c:strRef>
              <c:f>'PROY 1'!$AT$4</c:f>
              <c:strCache>
                <c:ptCount val="1"/>
                <c:pt idx="0">
                  <c:v>REAL</c:v>
                </c:pt>
              </c:strCache>
            </c:strRef>
          </c:tx>
          <c:marker>
            <c:symbol val="square"/>
            <c:size val="3"/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sz="800" b="1"/>
                </a:pPr>
                <a:endParaRPr lang="es-MX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'PROY 1'!$AA$4:$AA$16</c15:sqref>
                  </c15:fullRef>
                </c:ext>
              </c:extLst>
              <c:f>'PROY 1'!$AA$5:$AA$16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'PROY 1'!$AT$4:$AT$16</c15:sqref>
                  </c15:fullRef>
                </c:ext>
              </c:extLst>
              <c:f>'PROY 1'!$AT$5:$AT$16</c:f>
              <c:numCache>
                <c:formatCode>_ * #,##0_ ;_ * \-#,##0_ ;_ * "-"??_ ;_ @_ </c:formatCode>
                <c:ptCount val="12"/>
                <c:pt idx="0">
                  <c:v>11730165356</c:v>
                </c:pt>
                <c:pt idx="1">
                  <c:v>260984869299</c:v>
                </c:pt>
                <c:pt idx="2">
                  <c:v>302139854019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5DD-47A8-B35E-FFC918FA2AEB}"/>
            </c:ext>
          </c:extLst>
        </c:ser>
        <c:ser>
          <c:idx val="2"/>
          <c:order val="2"/>
          <c:tx>
            <c:strRef>
              <c:f>'PROY 1'!$AV$4</c:f>
              <c:strCache>
                <c:ptCount val="1"/>
                <c:pt idx="0">
                  <c:v>MFMP SEP - 2018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  <a:prstDash val="dashDot"/>
            </a:ln>
          </c:spPr>
          <c:marker>
            <c:symbol val="none"/>
          </c:marker>
          <c:dLbls>
            <c:dLbl>
              <c:idx val="11"/>
              <c:layout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5-A5DD-47A8-B35E-FFC918FA2AEB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 b="1">
                    <a:solidFill>
                      <a:srgbClr val="FF0000"/>
                    </a:solidFill>
                  </a:defRPr>
                </a:pPr>
                <a:endParaRPr lang="es-MX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'PROY 1'!$AA$4:$AA$16</c15:sqref>
                  </c15:fullRef>
                </c:ext>
              </c:extLst>
              <c:f>'PROY 1'!$AA$5:$AA$16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'PROY 1'!$AV$4:$AV$16</c15:sqref>
                  </c15:fullRef>
                </c:ext>
              </c:extLst>
              <c:f>'PROY 1'!$AV$5:$AV$16</c:f>
              <c:numCache>
                <c:formatCode>#,##0</c:formatCode>
                <c:ptCount val="12"/>
                <c:pt idx="0">
                  <c:v>51667934646.910233</c:v>
                </c:pt>
                <c:pt idx="1">
                  <c:v>131049256425.56815</c:v>
                </c:pt>
                <c:pt idx="2">
                  <c:v>155767239553.10608</c:v>
                </c:pt>
                <c:pt idx="3">
                  <c:v>232943333488.00925</c:v>
                </c:pt>
                <c:pt idx="4">
                  <c:v>287843877537.31885</c:v>
                </c:pt>
                <c:pt idx="5">
                  <c:v>313983679024.82916</c:v>
                </c:pt>
                <c:pt idx="6">
                  <c:v>405728307861.62036</c:v>
                </c:pt>
                <c:pt idx="7">
                  <c:v>451620671671.30841</c:v>
                </c:pt>
                <c:pt idx="8">
                  <c:v>476540231607.6925</c:v>
                </c:pt>
                <c:pt idx="9">
                  <c:v>567472428280.74622</c:v>
                </c:pt>
                <c:pt idx="10">
                  <c:v>611038816078.40198</c:v>
                </c:pt>
                <c:pt idx="11">
                  <c:v>643045787741.99988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5DD-47A8-B35E-FFC918FA2A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>
              <a:prstDash val="lgDash"/>
            </a:ln>
          </c:spPr>
        </c:dropLines>
        <c:marker val="1"/>
        <c:smooth val="0"/>
        <c:axId val="-349486368"/>
        <c:axId val="-349489632"/>
      </c:lineChart>
      <c:catAx>
        <c:axId val="-34948636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 sz="800"/>
            </a:pPr>
            <a:endParaRPr lang="es-MX"/>
          </a:p>
        </c:txPr>
        <c:crossAx val="-349489632"/>
        <c:crosses val="autoZero"/>
        <c:auto val="1"/>
        <c:lblAlgn val="ctr"/>
        <c:lblOffset val="100"/>
        <c:noMultiLvlLbl val="0"/>
      </c:catAx>
      <c:valAx>
        <c:axId val="-349489632"/>
        <c:scaling>
          <c:orientation val="minMax"/>
        </c:scaling>
        <c:delete val="0"/>
        <c:axPos val="l"/>
        <c:majorGridlines>
          <c:spPr>
            <a:ln>
              <a:solidFill>
                <a:srgbClr val="4F81BD"/>
              </a:solidFill>
              <a:prstDash val="dash"/>
            </a:ln>
          </c:spPr>
        </c:majorGridlines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s-MX"/>
          </a:p>
        </c:txPr>
        <c:crossAx val="-349486368"/>
        <c:crosses val="autoZero"/>
        <c:crossBetween val="between"/>
        <c:dispUnits>
          <c:builtInUnit val="millions"/>
          <c:dispUnitsLbl>
            <c:layout>
              <c:manualLayout>
                <c:xMode val="edge"/>
                <c:yMode val="edge"/>
                <c:x val="1.6282028264382263E-2"/>
                <c:y val="9.6025333789798009E-2"/>
              </c:manualLayout>
            </c:layout>
            <c:txPr>
              <a:bodyPr/>
              <a:lstStyle/>
              <a:p>
                <a:pPr>
                  <a:defRPr sz="800"/>
                </a:pPr>
                <a:endParaRPr lang="es-MX"/>
              </a:p>
            </c:txPr>
          </c:dispUnitsLbl>
        </c:dispUnits>
      </c:valAx>
    </c:plotArea>
    <c:legend>
      <c:legendPos val="r"/>
      <c:layout>
        <c:manualLayout>
          <c:xMode val="edge"/>
          <c:yMode val="edge"/>
          <c:x val="4.3644512778148813E-2"/>
          <c:y val="0.9174638888610448"/>
          <c:w val="0.89815784935507914"/>
          <c:h val="4.8116300070608631E-2"/>
        </c:manualLayout>
      </c:layout>
      <c:overlay val="0"/>
      <c:txPr>
        <a:bodyPr/>
        <a:lstStyle/>
        <a:p>
          <a:pPr>
            <a:defRPr sz="800" b="0"/>
          </a:pPr>
          <a:endParaRPr lang="es-MX"/>
        </a:p>
      </c:txPr>
    </c:legend>
    <c:plotVisOnly val="1"/>
    <c:dispBlanksAs val="gap"/>
    <c:showDLblsOverMax val="0"/>
  </c:chart>
  <c:spPr>
    <a:solidFill>
      <a:schemeClr val="bg1">
        <a:lumMod val="85000"/>
      </a:schemeClr>
    </a:solidFill>
    <a:ln cap="rnd">
      <a:round/>
    </a:ln>
    <a:scene3d>
      <a:camera prst="orthographicFront"/>
      <a:lightRig rig="threePt" dir="t"/>
    </a:scene3d>
    <a:sp3d>
      <a:bevelT prst="artDeco"/>
    </a:sp3d>
  </c:spPr>
  <c:printSettings>
    <c:headerFooter/>
    <c:pageMargins b="0.75000000000000244" l="0.70000000000000062" r="0.70000000000000062" t="0.75000000000000244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772470793074172"/>
          <c:y val="0.10667852002370672"/>
          <c:w val="0.67975262467191599"/>
          <c:h val="0.8770189954853469"/>
        </c:manualLayout>
      </c:layout>
      <c:doughnutChart>
        <c:varyColors val="1"/>
        <c:ser>
          <c:idx val="0"/>
          <c:order val="0"/>
          <c:tx>
            <c:strRef>
              <c:f>'PROY 1'!$AB$37</c:f>
              <c:strCache>
                <c:ptCount val="1"/>
                <c:pt idx="0">
                  <c:v>valor</c:v>
                </c:pt>
              </c:strCache>
            </c:strRef>
          </c:tx>
          <c:dPt>
            <c:idx val="0"/>
            <c:bubble3D val="0"/>
            <c:spPr>
              <a:solidFill>
                <a:srgbClr val="FF0000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  <c:extLst>
              <c:ext xmlns:c16="http://schemas.microsoft.com/office/drawing/2014/chart" uri="{C3380CC4-5D6E-409C-BE32-E72D297353CC}">
                <c16:uniqueId val="{00000001-1921-4E21-8BDD-871BFDE35D8B}"/>
              </c:ext>
            </c:extLst>
          </c:dPt>
          <c:dPt>
            <c:idx val="1"/>
            <c:bubble3D val="0"/>
            <c:spPr>
              <a:solidFill>
                <a:srgbClr val="FFFF00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  <c:extLst>
              <c:ext xmlns:c16="http://schemas.microsoft.com/office/drawing/2014/chart" uri="{C3380CC4-5D6E-409C-BE32-E72D297353CC}">
                <c16:uniqueId val="{00000003-1921-4E21-8BDD-871BFDE35D8B}"/>
              </c:ext>
            </c:extLst>
          </c:dPt>
          <c:dPt>
            <c:idx val="2"/>
            <c:bubble3D val="0"/>
            <c:spPr>
              <a:solidFill>
                <a:schemeClr val="tx2">
                  <a:lumMod val="60000"/>
                  <a:lumOff val="40000"/>
                </a:schemeClr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  <c:extLst>
              <c:ext xmlns:c16="http://schemas.microsoft.com/office/drawing/2014/chart" uri="{C3380CC4-5D6E-409C-BE32-E72D297353CC}">
                <c16:uniqueId val="{00000005-1921-4E21-8BDD-871BFDE35D8B}"/>
              </c:ext>
            </c:extLst>
          </c:dPt>
          <c:dPt>
            <c:idx val="3"/>
            <c:bubble3D val="0"/>
            <c:spPr>
              <a:noFill/>
            </c:spPr>
            <c:extLst>
              <c:ext xmlns:c16="http://schemas.microsoft.com/office/drawing/2014/chart" uri="{C3380CC4-5D6E-409C-BE32-E72D297353CC}">
                <c16:uniqueId val="{00000007-1921-4E21-8BDD-871BFDE35D8B}"/>
              </c:ext>
            </c:extLst>
          </c:dPt>
          <c:dLbls>
            <c:dLbl>
              <c:idx val="0"/>
              <c:layout>
                <c:manualLayout>
                  <c:x val="-0.25927596823407056"/>
                  <c:y val="0.27854181687823737"/>
                </c:manualLayout>
              </c:layout>
              <c:showLegendKey val="0"/>
              <c:showVal val="0"/>
              <c:showCatName val="1"/>
              <c:showSerName val="0"/>
              <c:showPercent val="0"/>
              <c:showBubbleSize val="0"/>
              <c:separator>, </c:separator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1921-4E21-8BDD-871BFDE35D8B}"/>
                </c:ext>
              </c:extLst>
            </c:dLbl>
            <c:dLbl>
              <c:idx val="1"/>
              <c:layout>
                <c:manualLayout>
                  <c:x val="-3.4364302589074781E-2"/>
                  <c:y val="-0.26114114668175054"/>
                </c:manualLayout>
              </c:layout>
              <c:showLegendKey val="0"/>
              <c:showVal val="0"/>
              <c:showCatName val="1"/>
              <c:showSerName val="0"/>
              <c:showPercent val="0"/>
              <c:showBubbleSize val="0"/>
              <c:separator>, </c:separator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1921-4E21-8BDD-871BFDE35D8B}"/>
                </c:ext>
              </c:extLst>
            </c:dLbl>
            <c:dLbl>
              <c:idx val="2"/>
              <c:layout>
                <c:manualLayout>
                  <c:x val="0.11838417548799778"/>
                  <c:y val="-0.10371777874703644"/>
                </c:manualLayout>
              </c:layout>
              <c:showLegendKey val="0"/>
              <c:showVal val="0"/>
              <c:showCatName val="1"/>
              <c:showSerName val="0"/>
              <c:showPercent val="0"/>
              <c:showBubbleSize val="0"/>
              <c:separator>, </c:separator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5-1921-4E21-8BDD-871BFDE35D8B}"/>
                </c:ext>
              </c:extLst>
            </c:dLbl>
            <c:dLbl>
              <c:idx val="3"/>
              <c:layout>
                <c:manualLayout>
                  <c:x val="0.40645773582937894"/>
                  <c:y val="-0.30277807767216697"/>
                </c:manualLayout>
              </c:layout>
              <c:showLegendKey val="0"/>
              <c:showVal val="0"/>
              <c:showCatName val="1"/>
              <c:showSerName val="0"/>
              <c:showPercent val="0"/>
              <c:showBubbleSize val="0"/>
              <c:separator>, </c:separator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7-1921-4E21-8BDD-871BFDE35D8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MX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eparator>, </c:separator>
            <c:showLeaderLines val="0"/>
            <c:extLst>
              <c:ext xmlns:c15="http://schemas.microsoft.com/office/drawing/2012/chart" uri="{CE6537A1-D6FC-4f65-9D91-7224C49458BB}"/>
            </c:extLst>
          </c:dLbls>
          <c:cat>
            <c:numRef>
              <c:f>'PROY 1'!$AA$38:$AA$41</c:f>
              <c:numCache>
                <c:formatCode>0%</c:formatCode>
                <c:ptCount val="4"/>
                <c:pt idx="0">
                  <c:v>0</c:v>
                </c:pt>
                <c:pt idx="1">
                  <c:v>0.7</c:v>
                </c:pt>
                <c:pt idx="2">
                  <c:v>0.98</c:v>
                </c:pt>
                <c:pt idx="3">
                  <c:v>1</c:v>
                </c:pt>
              </c:numCache>
            </c:numRef>
          </c:cat>
          <c:val>
            <c:numRef>
              <c:f>'PROY 1'!$AB$38:$AB$41</c:f>
              <c:numCache>
                <c:formatCode>0.0</c:formatCode>
                <c:ptCount val="4"/>
                <c:pt idx="0">
                  <c:v>70</c:v>
                </c:pt>
                <c:pt idx="1">
                  <c:v>28</c:v>
                </c:pt>
                <c:pt idx="2">
                  <c:v>2</c:v>
                </c:pt>
                <c:pt idx="3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921-4E21-8BDD-871BFDE35D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270"/>
        <c:holeSize val="65"/>
      </c:doughnutChart>
      <c:scatterChart>
        <c:scatterStyle val="smoothMarker"/>
        <c:varyColors val="0"/>
        <c:ser>
          <c:idx val="1"/>
          <c:order val="1"/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'PROY 1'!$AE$41:$AF$41</c:f>
              <c:numCache>
                <c:formatCode>General</c:formatCode>
                <c:ptCount val="2"/>
                <c:pt idx="0" formatCode="0.000">
                  <c:v>0</c:v>
                </c:pt>
                <c:pt idx="1">
                  <c:v>1</c:v>
                </c:pt>
              </c:numCache>
            </c:numRef>
          </c:xVal>
          <c:yVal>
            <c:numRef>
              <c:f>'PROY 1'!$AE$42:$AF$42</c:f>
              <c:numCache>
                <c:formatCode>General</c:formatCode>
                <c:ptCount val="2"/>
                <c:pt idx="0" formatCode="0.000">
                  <c:v>0</c:v>
                </c:pt>
                <c:pt idx="1">
                  <c:v>1.22514845490862E-16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921-4E21-8BDD-871BFDE35D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29498432"/>
        <c:axId val="-2029494080"/>
      </c:scatterChart>
      <c:valAx>
        <c:axId val="-2029494080"/>
        <c:scaling>
          <c:orientation val="minMax"/>
          <c:max val="1"/>
          <c:min val="-1"/>
        </c:scaling>
        <c:delete val="1"/>
        <c:axPos val="l"/>
        <c:majorGridlines>
          <c:spPr>
            <a:ln>
              <a:noFill/>
            </a:ln>
          </c:spPr>
        </c:majorGridlines>
        <c:numFmt formatCode="0.000" sourceLinked="1"/>
        <c:majorTickMark val="out"/>
        <c:minorTickMark val="none"/>
        <c:tickLblPos val="none"/>
        <c:crossAx val="-2029498432"/>
        <c:crossesAt val="0"/>
        <c:crossBetween val="midCat"/>
        <c:majorUnit val="0.5"/>
        <c:minorUnit val="0.1"/>
      </c:valAx>
      <c:valAx>
        <c:axId val="-2029498432"/>
        <c:scaling>
          <c:orientation val="minMax"/>
          <c:max val="1"/>
          <c:min val="-1"/>
        </c:scaling>
        <c:delete val="1"/>
        <c:axPos val="b"/>
        <c:majorGridlines>
          <c:spPr>
            <a:ln>
              <a:noFill/>
            </a:ln>
          </c:spPr>
        </c:majorGridlines>
        <c:numFmt formatCode="0.000" sourceLinked="1"/>
        <c:majorTickMark val="out"/>
        <c:minorTickMark val="none"/>
        <c:tickLblPos val="none"/>
        <c:crossAx val="-2029494080"/>
        <c:crossesAt val="0"/>
        <c:crossBetween val="midCat"/>
        <c:majorUnit val="0.5"/>
        <c:minorUnit val="0.1"/>
      </c:valAx>
    </c:plotArea>
    <c:plotVisOnly val="1"/>
    <c:dispBlanksAs val="gap"/>
    <c:showDLblsOverMax val="0"/>
  </c:chart>
  <c:spPr>
    <a:ln>
      <a:solidFill>
        <a:schemeClr val="tx1">
          <a:lumMod val="50000"/>
          <a:lumOff val="50000"/>
        </a:schemeClr>
      </a:solidFill>
    </a:ln>
    <a:scene3d>
      <a:camera prst="orthographicFront"/>
      <a:lightRig rig="threePt" dir="t"/>
    </a:scene3d>
    <a:sp3d>
      <a:bevelT/>
    </a:sp3d>
  </c:spPr>
  <c:printSettings>
    <c:headerFooter/>
    <c:pageMargins b="0.75000000000000011" l="0.70000000000000007" r="0.70000000000000007" t="0.75000000000000011" header="0.30000000000000004" footer="0.30000000000000004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820168478222598"/>
          <c:y val="9.5024696716060106E-2"/>
          <c:w val="0.69793850604294783"/>
          <c:h val="0.83658946311281623"/>
        </c:manualLayout>
      </c:layout>
      <c:doughnutChart>
        <c:varyColors val="1"/>
        <c:ser>
          <c:idx val="0"/>
          <c:order val="0"/>
          <c:tx>
            <c:strRef>
              <c:f>'PROY 1'!$AB$29</c:f>
              <c:strCache>
                <c:ptCount val="1"/>
                <c:pt idx="0">
                  <c:v>valor</c:v>
                </c:pt>
              </c:strCache>
            </c:strRef>
          </c:tx>
          <c:dPt>
            <c:idx val="0"/>
            <c:bubble3D val="0"/>
            <c:spPr>
              <a:solidFill>
                <a:srgbClr val="FF0000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  <c:extLst>
              <c:ext xmlns:c16="http://schemas.microsoft.com/office/drawing/2014/chart" uri="{C3380CC4-5D6E-409C-BE32-E72D297353CC}">
                <c16:uniqueId val="{00000001-E955-4ED6-A3B6-FF3D0E617397}"/>
              </c:ext>
            </c:extLst>
          </c:dPt>
          <c:dPt>
            <c:idx val="1"/>
            <c:bubble3D val="0"/>
            <c:spPr>
              <a:solidFill>
                <a:srgbClr val="FFFF00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  <c:extLst>
              <c:ext xmlns:c16="http://schemas.microsoft.com/office/drawing/2014/chart" uri="{C3380CC4-5D6E-409C-BE32-E72D297353CC}">
                <c16:uniqueId val="{00000003-E955-4ED6-A3B6-FF3D0E617397}"/>
              </c:ext>
            </c:extLst>
          </c:dPt>
          <c:dPt>
            <c:idx val="2"/>
            <c:bubble3D val="0"/>
            <c:spPr>
              <a:solidFill>
                <a:schemeClr val="tx2">
                  <a:lumMod val="60000"/>
                  <a:lumOff val="40000"/>
                </a:schemeClr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  <c:extLst>
              <c:ext xmlns:c16="http://schemas.microsoft.com/office/drawing/2014/chart" uri="{C3380CC4-5D6E-409C-BE32-E72D297353CC}">
                <c16:uniqueId val="{00000005-E955-4ED6-A3B6-FF3D0E617397}"/>
              </c:ext>
            </c:extLst>
          </c:dPt>
          <c:dPt>
            <c:idx val="3"/>
            <c:bubble3D val="0"/>
            <c:spPr>
              <a:noFill/>
            </c:spPr>
            <c:extLst>
              <c:ext xmlns:c16="http://schemas.microsoft.com/office/drawing/2014/chart" uri="{C3380CC4-5D6E-409C-BE32-E72D297353CC}">
                <c16:uniqueId val="{00000007-E955-4ED6-A3B6-FF3D0E617397}"/>
              </c:ext>
            </c:extLst>
          </c:dPt>
          <c:dLbls>
            <c:dLbl>
              <c:idx val="0"/>
              <c:layout>
                <c:manualLayout>
                  <c:x val="-0.14634828003528133"/>
                  <c:y val="0.10022757998912829"/>
                </c:manualLayout>
              </c:layout>
              <c:showLegendKey val="0"/>
              <c:showVal val="0"/>
              <c:showCatName val="1"/>
              <c:showSerName val="0"/>
              <c:showPercent val="0"/>
              <c:showBubbleSize val="0"/>
              <c:separator>, </c:separator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E955-4ED6-A3B6-FF3D0E617397}"/>
                </c:ext>
              </c:extLst>
            </c:dLbl>
            <c:dLbl>
              <c:idx val="1"/>
              <c:layout>
                <c:manualLayout>
                  <c:x val="-8.2256833295089815E-2"/>
                  <c:y val="-0.12356673191261591"/>
                </c:manualLayout>
              </c:layout>
              <c:showLegendKey val="0"/>
              <c:showVal val="0"/>
              <c:showCatName val="1"/>
              <c:showSerName val="0"/>
              <c:showPercent val="0"/>
              <c:showBubbleSize val="0"/>
              <c:separator>, </c:separator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E955-4ED6-A3B6-FF3D0E617397}"/>
                </c:ext>
              </c:extLst>
            </c:dLbl>
            <c:dLbl>
              <c:idx val="2"/>
              <c:layout>
                <c:manualLayout>
                  <c:x val="4.0682793712157689E-2"/>
                  <c:y val="-0.25586918232636047"/>
                </c:manualLayout>
              </c:layout>
              <c:showLegendKey val="0"/>
              <c:showVal val="0"/>
              <c:showCatName val="1"/>
              <c:showSerName val="0"/>
              <c:showPercent val="0"/>
              <c:showBubbleSize val="0"/>
              <c:separator>, </c:separator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5-E955-4ED6-A3B6-FF3D0E617397}"/>
                </c:ext>
              </c:extLst>
            </c:dLbl>
            <c:dLbl>
              <c:idx val="3"/>
              <c:layout>
                <c:manualLayout>
                  <c:x val="0.36809769533142439"/>
                  <c:y val="-0.30210315610035143"/>
                </c:manualLayout>
              </c:layout>
              <c:numFmt formatCode="0%" sourceLinked="0"/>
              <c:spPr/>
              <c:txPr>
                <a:bodyPr/>
                <a:lstStyle/>
                <a:p>
                  <a:pPr>
                    <a:defRPr sz="700">
                      <a:latin typeface="+mn-lt"/>
                    </a:defRPr>
                  </a:pPr>
                  <a:endParaRPr lang="es-MX"/>
                </a:p>
              </c:txPr>
              <c:showLegendKey val="0"/>
              <c:showVal val="0"/>
              <c:showCatName val="1"/>
              <c:showSerName val="0"/>
              <c:showPercent val="0"/>
              <c:showBubbleSize val="0"/>
              <c:separator>, </c:separator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7-E955-4ED6-A3B6-FF3D0E61739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700">
                    <a:latin typeface="+mn-lt"/>
                  </a:defRPr>
                </a:pPr>
                <a:endParaRPr lang="es-MX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eparator>, </c:separator>
            <c:showLeaderLines val="0"/>
            <c:extLst>
              <c:ext xmlns:c15="http://schemas.microsoft.com/office/drawing/2012/chart" uri="{CE6537A1-D6FC-4f65-9D91-7224C49458BB}"/>
            </c:extLst>
          </c:dLbls>
          <c:cat>
            <c:numRef>
              <c:f>'PROY 1'!$AA$30:$AA$33</c:f>
              <c:numCache>
                <c:formatCode>0.0%</c:formatCode>
                <c:ptCount val="4"/>
                <c:pt idx="0" formatCode="0%">
                  <c:v>0</c:v>
                </c:pt>
                <c:pt idx="1">
                  <c:v>0.2</c:v>
                </c:pt>
                <c:pt idx="2">
                  <c:v>0.25</c:v>
                </c:pt>
                <c:pt idx="3" formatCode="0%">
                  <c:v>1.2</c:v>
                </c:pt>
              </c:numCache>
            </c:numRef>
          </c:cat>
          <c:val>
            <c:numRef>
              <c:f>'PROY 1'!$AB$30:$AB$33</c:f>
              <c:numCache>
                <c:formatCode>0.0</c:formatCode>
                <c:ptCount val="4"/>
                <c:pt idx="0">
                  <c:v>20</c:v>
                </c:pt>
                <c:pt idx="1">
                  <c:v>4.9999999999999991</c:v>
                </c:pt>
                <c:pt idx="2">
                  <c:v>95</c:v>
                </c:pt>
                <c:pt idx="3">
                  <c:v>120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955-4ED6-A3B6-FF3D0E6173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270"/>
        <c:holeSize val="65"/>
      </c:doughnutChart>
      <c:scatterChart>
        <c:scatterStyle val="smoothMarker"/>
        <c:varyColors val="0"/>
        <c:ser>
          <c:idx val="1"/>
          <c:order val="1"/>
          <c:tx>
            <c:v>D</c:v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'PROY 1'!$AE$33:$AF$33</c:f>
              <c:numCache>
                <c:formatCode>General</c:formatCode>
                <c:ptCount val="2"/>
                <c:pt idx="0" formatCode="0.000">
                  <c:v>0</c:v>
                </c:pt>
                <c:pt idx="1">
                  <c:v>-0.33415862526105727</c:v>
                </c:pt>
              </c:numCache>
            </c:numRef>
          </c:xVal>
          <c:yVal>
            <c:numRef>
              <c:f>'PROY 1'!$AE$34:$AF$34</c:f>
              <c:numCache>
                <c:formatCode>General</c:formatCode>
                <c:ptCount val="2"/>
                <c:pt idx="0" formatCode="0.000">
                  <c:v>0</c:v>
                </c:pt>
                <c:pt idx="1">
                  <c:v>0.94251685033406185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E955-4ED6-A3B6-FF3D0E6173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29497344"/>
        <c:axId val="-2029501152"/>
      </c:scatterChart>
      <c:valAx>
        <c:axId val="-2029501152"/>
        <c:scaling>
          <c:orientation val="minMax"/>
          <c:max val="1"/>
          <c:min val="-1"/>
        </c:scaling>
        <c:delete val="1"/>
        <c:axPos val="l"/>
        <c:majorGridlines>
          <c:spPr>
            <a:ln>
              <a:noFill/>
            </a:ln>
          </c:spPr>
        </c:majorGridlines>
        <c:numFmt formatCode="0.000" sourceLinked="1"/>
        <c:majorTickMark val="out"/>
        <c:minorTickMark val="none"/>
        <c:tickLblPos val="none"/>
        <c:crossAx val="-2029497344"/>
        <c:crossesAt val="0"/>
        <c:crossBetween val="midCat"/>
        <c:majorUnit val="0.5"/>
        <c:minorUnit val="0.1"/>
      </c:valAx>
      <c:valAx>
        <c:axId val="-2029497344"/>
        <c:scaling>
          <c:orientation val="minMax"/>
          <c:max val="1"/>
          <c:min val="-1"/>
        </c:scaling>
        <c:delete val="1"/>
        <c:axPos val="b"/>
        <c:majorGridlines>
          <c:spPr>
            <a:ln>
              <a:noFill/>
            </a:ln>
          </c:spPr>
        </c:majorGridlines>
        <c:numFmt formatCode="0.000" sourceLinked="1"/>
        <c:majorTickMark val="out"/>
        <c:minorTickMark val="none"/>
        <c:tickLblPos val="none"/>
        <c:crossAx val="-2029501152"/>
        <c:crossesAt val="0"/>
        <c:crossBetween val="midCat"/>
        <c:majorUnit val="0.5"/>
        <c:minorUnit val="0.1"/>
      </c:valAx>
    </c:plotArea>
    <c:plotVisOnly val="1"/>
    <c:dispBlanksAs val="gap"/>
    <c:showDLblsOverMax val="0"/>
  </c:chart>
  <c:spPr>
    <a:scene3d>
      <a:camera prst="orthographicFront"/>
      <a:lightRig rig="threePt" dir="t"/>
    </a:scene3d>
    <a:sp3d>
      <a:bevelT/>
    </a:sp3d>
  </c:sp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25234600491179"/>
          <c:y val="0.13979406511459513"/>
          <c:w val="0.8335112536502467"/>
          <c:h val="0.56947793226914023"/>
        </c:manualLayout>
      </c:layout>
      <c:lineChart>
        <c:grouping val="standard"/>
        <c:varyColors val="0"/>
        <c:ser>
          <c:idx val="1"/>
          <c:order val="0"/>
          <c:tx>
            <c:v>PROYECCION MFMP</c:v>
          </c:tx>
          <c:marker>
            <c:symbol val="square"/>
            <c:size val="7"/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sz="800" b="1"/>
                </a:pPr>
                <a:endParaRPr lang="es-MX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('PROY 1'!$B$4:$N$4,'PROY 1'!$S$6:$S$15)</c:f>
              <c:numCache>
                <c:formatCode>General</c:formatCode>
                <c:ptCount val="23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  <c:pt idx="19">
                  <c:v>2025</c:v>
                </c:pt>
                <c:pt idx="20">
                  <c:v>2026</c:v>
                </c:pt>
                <c:pt idx="21">
                  <c:v>2027</c:v>
                </c:pt>
                <c:pt idx="22">
                  <c:v>2028</c:v>
                </c:pt>
              </c:numCache>
            </c:numRef>
          </c:cat>
          <c:val>
            <c:numRef>
              <c:f>('PROY 1'!$B$18:$O$18,'PROY 1'!$V$6:$V$15)</c:f>
              <c:numCache>
                <c:formatCode>#,##0;[Red]#,##0</c:formatCode>
                <c:ptCount val="24"/>
                <c:pt idx="0">
                  <c:v>214369569146</c:v>
                </c:pt>
                <c:pt idx="1">
                  <c:v>263555172628</c:v>
                </c:pt>
                <c:pt idx="2">
                  <c:v>244682625219</c:v>
                </c:pt>
                <c:pt idx="3">
                  <c:v>283250790053</c:v>
                </c:pt>
                <c:pt idx="4">
                  <c:v>296861496482</c:v>
                </c:pt>
                <c:pt idx="5">
                  <c:v>319881901804</c:v>
                </c:pt>
                <c:pt idx="6">
                  <c:v>355408856784</c:v>
                </c:pt>
                <c:pt idx="7">
                  <c:v>376098497380</c:v>
                </c:pt>
                <c:pt idx="8">
                  <c:v>457688933912.00006</c:v>
                </c:pt>
                <c:pt idx="9">
                  <c:v>493597614656.77997</c:v>
                </c:pt>
                <c:pt idx="10">
                  <c:v>522628240029</c:v>
                </c:pt>
                <c:pt idx="11">
                  <c:v>551742103396</c:v>
                </c:pt>
                <c:pt idx="12">
                  <c:v>589700326795.99988</c:v>
                </c:pt>
                <c:pt idx="13">
                  <c:v>616699405041</c:v>
                </c:pt>
                <c:pt idx="14">
                  <c:v>643045787742</c:v>
                </c:pt>
                <c:pt idx="15">
                  <c:v>671260800615</c:v>
                </c:pt>
                <c:pt idx="16">
                  <c:v>700713807682</c:v>
                </c:pt>
                <c:pt idx="17">
                  <c:v>731459128592</c:v>
                </c:pt>
                <c:pt idx="18">
                  <c:v>763553466386</c:v>
                </c:pt>
                <c:pt idx="19">
                  <c:v>797056012075</c:v>
                </c:pt>
                <c:pt idx="20">
                  <c:v>832028553797</c:v>
                </c:pt>
                <c:pt idx="21">
                  <c:v>868535590783</c:v>
                </c:pt>
                <c:pt idx="22">
                  <c:v>906644452300</c:v>
                </c:pt>
                <c:pt idx="23">
                  <c:v>946425421838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EF-4237-8840-82D4494AB08A}"/>
            </c:ext>
          </c:extLst>
        </c:ser>
        <c:ser>
          <c:idx val="0"/>
          <c:order val="1"/>
          <c:tx>
            <c:v>EJECUTADO</c:v>
          </c:tx>
          <c:marker>
            <c:symbol val="square"/>
            <c:size val="7"/>
            <c:spPr>
              <a:solidFill>
                <a:schemeClr val="accent1"/>
              </a:solidFill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sz="800" b="1"/>
                </a:pPr>
                <a:endParaRPr lang="es-MX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trendline>
            <c:trendlineType val="linear"/>
            <c:forward val="1"/>
            <c:dispRSqr val="1"/>
            <c:dispEq val="1"/>
            <c:trendlineLbl>
              <c:layout>
                <c:manualLayout>
                  <c:x val="-0.20748309542792825"/>
                  <c:y val="0.48329369256659765"/>
                </c:manualLayout>
              </c:layout>
              <c:numFmt formatCode="#,##0.00" sourceLinked="0"/>
              <c:spPr>
                <a:solidFill>
                  <a:schemeClr val="bg1">
                    <a:lumMod val="85000"/>
                  </a:schemeClr>
                </a:solidFill>
              </c:spPr>
              <c:txPr>
                <a:bodyPr/>
                <a:lstStyle/>
                <a:p>
                  <a:pPr>
                    <a:defRPr sz="800"/>
                  </a:pPr>
                  <a:endParaRPr lang="es-MX"/>
                </a:p>
              </c:txPr>
            </c:trendlineLbl>
          </c:trendline>
          <c:trendline>
            <c:spPr>
              <a:ln>
                <a:solidFill>
                  <a:srgbClr val="FFC000"/>
                </a:solidFill>
              </a:ln>
            </c:spPr>
            <c:trendlineType val="poly"/>
            <c:order val="3"/>
            <c:dispRSqr val="1"/>
            <c:dispEq val="1"/>
            <c:trendlineLbl>
              <c:layout>
                <c:manualLayout>
                  <c:x val="7.6495132127955487E-2"/>
                  <c:y val="0.65601280538108175"/>
                </c:manualLayout>
              </c:layout>
              <c:numFmt formatCode="#,##0.00" sourceLinked="0"/>
              <c:spPr>
                <a:solidFill>
                  <a:schemeClr val="accent1">
                    <a:lumMod val="40000"/>
                    <a:lumOff val="60000"/>
                  </a:schemeClr>
                </a:solidFill>
              </c:spPr>
              <c:txPr>
                <a:bodyPr/>
                <a:lstStyle/>
                <a:p>
                  <a:pPr>
                    <a:defRPr sz="800"/>
                  </a:pPr>
                  <a:endParaRPr lang="es-MX"/>
                </a:p>
              </c:txPr>
            </c:trendlineLbl>
          </c:trendline>
          <c:cat>
            <c:numRef>
              <c:f>('PROY 1'!$B$4:$N$4,'PROY 1'!$S$6:$S$15)</c:f>
              <c:numCache>
                <c:formatCode>General</c:formatCode>
                <c:ptCount val="23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  <c:pt idx="19">
                  <c:v>2025</c:v>
                </c:pt>
                <c:pt idx="20">
                  <c:v>2026</c:v>
                </c:pt>
                <c:pt idx="21">
                  <c:v>2027</c:v>
                </c:pt>
                <c:pt idx="22">
                  <c:v>2028</c:v>
                </c:pt>
              </c:numCache>
            </c:numRef>
          </c:cat>
          <c:val>
            <c:numRef>
              <c:f>'PROY 1'!$B$18:$O$18</c:f>
              <c:numCache>
                <c:formatCode>#,##0;[Red]#,##0</c:formatCode>
                <c:ptCount val="14"/>
                <c:pt idx="0">
                  <c:v>214369569146</c:v>
                </c:pt>
                <c:pt idx="1">
                  <c:v>263555172628</c:v>
                </c:pt>
                <c:pt idx="2">
                  <c:v>244682625219</c:v>
                </c:pt>
                <c:pt idx="3">
                  <c:v>283250790053</c:v>
                </c:pt>
                <c:pt idx="4">
                  <c:v>296861496482</c:v>
                </c:pt>
                <c:pt idx="5">
                  <c:v>319881901804</c:v>
                </c:pt>
                <c:pt idx="6">
                  <c:v>355408856784</c:v>
                </c:pt>
                <c:pt idx="7">
                  <c:v>376098497380</c:v>
                </c:pt>
                <c:pt idx="8">
                  <c:v>457688933912.00006</c:v>
                </c:pt>
                <c:pt idx="9">
                  <c:v>493597614656.77997</c:v>
                </c:pt>
                <c:pt idx="10">
                  <c:v>522628240029</c:v>
                </c:pt>
                <c:pt idx="11">
                  <c:v>551742103396</c:v>
                </c:pt>
                <c:pt idx="12">
                  <c:v>589700326795.99988</c:v>
                </c:pt>
                <c:pt idx="13">
                  <c:v>616699405041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EF-4237-8840-82D4494AB08A}"/>
            </c:ext>
          </c:extLst>
        </c:ser>
        <c:ser>
          <c:idx val="2"/>
          <c:order val="2"/>
          <c:tx>
            <c:v>ACTUAL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92D050"/>
              </a:solidFill>
            </c:spPr>
          </c:marker>
          <c:cat>
            <c:numRef>
              <c:f>('PROY 1'!$B$4:$N$4,'PROY 1'!$S$6:$S$15)</c:f>
              <c:numCache>
                <c:formatCode>General</c:formatCode>
                <c:ptCount val="23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  <c:pt idx="19">
                  <c:v>2025</c:v>
                </c:pt>
                <c:pt idx="20">
                  <c:v>2026</c:v>
                </c:pt>
                <c:pt idx="21">
                  <c:v>2027</c:v>
                </c:pt>
                <c:pt idx="22">
                  <c:v>2028</c:v>
                </c:pt>
              </c:numCache>
            </c:numRef>
          </c:cat>
          <c:val>
            <c:numRef>
              <c:f>('PROY 1'!$B$27:$O$27,'PROY 1'!$P$18)</c:f>
              <c:numCache>
                <c:formatCode>General</c:formatCode>
                <c:ptCount val="15"/>
                <c:pt idx="14" formatCode="#,##0;[Red]#,##0">
                  <c:v>302139854019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BEF-4237-8840-82D4494AB0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29493536"/>
        <c:axId val="-2029499520"/>
      </c:lineChart>
      <c:catAx>
        <c:axId val="-2029493536"/>
        <c:scaling>
          <c:orientation val="minMax"/>
        </c:scaling>
        <c:delete val="0"/>
        <c:axPos val="b"/>
        <c:majorGridlines>
          <c:spPr>
            <a:ln>
              <a:prstDash val="dash"/>
            </a:ln>
          </c:spPr>
        </c:majorGridlines>
        <c:numFmt formatCode="General" sourceLinked="1"/>
        <c:majorTickMark val="none"/>
        <c:minorTickMark val="none"/>
        <c:tickLblPos val="nextTo"/>
        <c:txPr>
          <a:bodyPr rot="-5400000" vert="horz"/>
          <a:lstStyle/>
          <a:p>
            <a:pPr>
              <a:defRPr sz="800"/>
            </a:pPr>
            <a:endParaRPr lang="es-MX"/>
          </a:p>
        </c:txPr>
        <c:crossAx val="-2029499520"/>
        <c:crosses val="autoZero"/>
        <c:auto val="1"/>
        <c:lblAlgn val="ctr"/>
        <c:lblOffset val="100"/>
        <c:noMultiLvlLbl val="0"/>
      </c:catAx>
      <c:valAx>
        <c:axId val="-2029499520"/>
        <c:scaling>
          <c:orientation val="minMax"/>
        </c:scaling>
        <c:delete val="0"/>
        <c:axPos val="l"/>
        <c:majorGridlines>
          <c:spPr>
            <a:ln>
              <a:solidFill>
                <a:schemeClr val="tx2">
                  <a:lumMod val="40000"/>
                  <a:lumOff val="60000"/>
                </a:schemeClr>
              </a:solidFill>
              <a:prstDash val="dash"/>
            </a:ln>
          </c:spPr>
        </c:majorGridlines>
        <c:numFmt formatCode="#,##0.0;[Red]#,##0.0" sourceLinked="0"/>
        <c:majorTickMark val="none"/>
        <c:minorTickMark val="none"/>
        <c:tickLblPos val="nextTo"/>
        <c:spPr>
          <a:ln w="9525">
            <a:noFill/>
          </a:ln>
        </c:spPr>
        <c:txPr>
          <a:bodyPr/>
          <a:lstStyle/>
          <a:p>
            <a:pPr>
              <a:defRPr sz="800"/>
            </a:pPr>
            <a:endParaRPr lang="es-MX"/>
          </a:p>
        </c:txPr>
        <c:crossAx val="-2029493536"/>
        <c:crosses val="autoZero"/>
        <c:crossBetween val="between"/>
        <c:dispUnits>
          <c:builtInUnit val="millions"/>
          <c:dispUnitsLbl>
            <c:layout/>
            <c:txPr>
              <a:bodyPr/>
              <a:lstStyle/>
              <a:p>
                <a:pPr>
                  <a:defRPr sz="800"/>
                </a:pPr>
                <a:endParaRPr lang="es-MX"/>
              </a:p>
            </c:txPr>
          </c:dispUnitsLbl>
        </c:dispUnits>
      </c:valAx>
    </c:plotArea>
    <c:legend>
      <c:legendPos val="b"/>
      <c:layout>
        <c:manualLayout>
          <c:xMode val="edge"/>
          <c:yMode val="edge"/>
          <c:x val="0.42703357316774909"/>
          <c:y val="0.80863274443635713"/>
          <c:w val="0.52375766137716795"/>
          <c:h val="0.10106177657981531"/>
        </c:manualLayout>
      </c:layout>
      <c:overlay val="0"/>
      <c:txPr>
        <a:bodyPr/>
        <a:lstStyle/>
        <a:p>
          <a:pPr>
            <a:defRPr sz="800" b="0"/>
          </a:pPr>
          <a:endParaRPr lang="es-MX"/>
        </a:p>
      </c:txPr>
    </c:legend>
    <c:plotVisOnly val="1"/>
    <c:dispBlanksAs val="gap"/>
    <c:showDLblsOverMax val="0"/>
  </c:chart>
  <c:spPr>
    <a:solidFill>
      <a:schemeClr val="bg1">
        <a:lumMod val="85000"/>
      </a:schemeClr>
    </a:solidFill>
    <a:ln cap="rnd">
      <a:round/>
    </a:ln>
    <a:scene3d>
      <a:camera prst="orthographicFront"/>
      <a:lightRig rig="threePt" dir="t"/>
    </a:scene3d>
    <a:sp3d>
      <a:bevelT prst="artDeco"/>
    </a:sp3d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0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6878574299165372"/>
          <c:y val="5.2558255201367345E-2"/>
          <c:w val="0.80373423213057049"/>
          <c:h val="0.65875744897015431"/>
        </c:manualLayout>
      </c:layout>
      <c:bar3DChart>
        <c:barDir val="col"/>
        <c:grouping val="clustered"/>
        <c:varyColors val="0"/>
        <c:ser>
          <c:idx val="3"/>
          <c:order val="0"/>
          <c:tx>
            <c:strRef>
              <c:f>'PROY 1'!$A$28</c:f>
              <c:strCache>
                <c:ptCount val="1"/>
                <c:pt idx="0">
                  <c:v>PTO INICIAL</c:v>
                </c:pt>
              </c:strCache>
            </c:strRef>
          </c:tx>
          <c:spPr>
            <a:solidFill>
              <a:schemeClr val="accent4">
                <a:lumMod val="40000"/>
                <a:lumOff val="60000"/>
              </a:schemeClr>
            </a:solidFill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0"/>
                  <c:y val="0.32170766732130801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0-E191-4C64-906E-C0E8DBCDB694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-5400000" vert="horz" anchor="ctr" anchorCtr="0"/>
              <a:lstStyle/>
              <a:p>
                <a:pPr>
                  <a:defRPr b="1"/>
                </a:pPr>
                <a:endParaRPr lang="es-MX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'PROY 1'!$E$3:$Q$3</c:f>
              <c:strCache>
                <c:ptCount val="1"/>
                <c:pt idx="0">
                  <c:v>IMPUESTO PREDIAL + IMPUESTO PREDIAL D.E.</c:v>
                </c:pt>
              </c:strCache>
            </c:strRef>
          </c:cat>
          <c:val>
            <c:numRef>
              <c:f>'PROY 1'!$A$29</c:f>
              <c:numCache>
                <c:formatCode>#,##0;[Red]#,##0</c:formatCode>
                <c:ptCount val="1"/>
                <c:pt idx="0">
                  <c:v>643045787742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91-4C64-906E-C0E8DBCDB694}"/>
            </c:ext>
          </c:extLst>
        </c:ser>
        <c:ser>
          <c:idx val="0"/>
          <c:order val="1"/>
          <c:tx>
            <c:strRef>
              <c:f>'PROY 1'!$B$28</c:f>
              <c:strCache>
                <c:ptCount val="1"/>
                <c:pt idx="0">
                  <c:v>PTO DEFINITIVO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2873010758958832E-2"/>
                  <c:y val="0.304176661279674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2-E191-4C64-906E-C0E8DBCDB694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b="1"/>
                </a:pPr>
                <a:endParaRPr lang="es-MX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'PROY 1'!$E$3:$Q$3</c:f>
              <c:strCache>
                <c:ptCount val="1"/>
                <c:pt idx="0">
                  <c:v>IMPUESTO PREDIAL + IMPUESTO PREDIAL D.E.</c:v>
                </c:pt>
              </c:strCache>
            </c:strRef>
          </c:cat>
          <c:val>
            <c:numRef>
              <c:f>'PROY 1'!$B$29</c:f>
              <c:numCache>
                <c:formatCode>#,##0;[Red]#,##0</c:formatCode>
                <c:ptCount val="1"/>
                <c:pt idx="0">
                  <c:v>643045787742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191-4C64-906E-C0E8DBCDB694}"/>
            </c:ext>
          </c:extLst>
        </c:ser>
        <c:ser>
          <c:idx val="1"/>
          <c:order val="2"/>
          <c:tx>
            <c:strRef>
              <c:f>'PROY 1'!$C$28</c:f>
              <c:strCache>
                <c:ptCount val="1"/>
                <c:pt idx="0">
                  <c:v>PTO EJECUTADO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4808441767250373E-2"/>
                  <c:y val="0.2337466666666666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4-E191-4C64-906E-C0E8DBCDB694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b="1"/>
                </a:pPr>
                <a:endParaRPr lang="es-MX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'PROY 1'!$E$3:$Q$3</c:f>
              <c:strCache>
                <c:ptCount val="1"/>
                <c:pt idx="0">
                  <c:v>IMPUESTO PREDIAL + IMPUESTO PREDIAL D.E.</c:v>
                </c:pt>
              </c:strCache>
            </c:strRef>
          </c:cat>
          <c:val>
            <c:numRef>
              <c:f>'PROY 1'!$C$29</c:f>
              <c:numCache>
                <c:formatCode>#,##0;[Red]#,##0</c:formatCode>
                <c:ptCount val="1"/>
                <c:pt idx="0">
                  <c:v>302139854019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191-4C64-906E-C0E8DBCDB694}"/>
            </c:ext>
          </c:extLst>
        </c:ser>
        <c:ser>
          <c:idx val="2"/>
          <c:order val="3"/>
          <c:tx>
            <c:strRef>
              <c:f>'PROY 1'!$V$3</c:f>
              <c:strCache>
                <c:ptCount val="1"/>
                <c:pt idx="0">
                  <c:v>MFMP SEP - 2018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2.6692843599405119E-3"/>
                  <c:y val="0.2937501946501954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6-E191-4C64-906E-C0E8DBCDB694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 algn="ctr">
                  <a:defRPr lang="es-CO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'PROY 1'!$E$3:$Q$3</c:f>
              <c:strCache>
                <c:ptCount val="1"/>
                <c:pt idx="0">
                  <c:v>IMPUESTO PREDIAL + IMPUESTO PREDIAL D.E.</c:v>
                </c:pt>
              </c:strCache>
            </c:strRef>
          </c:cat>
          <c:val>
            <c:numRef>
              <c:f>'PROY 1'!$V$5</c:f>
              <c:numCache>
                <c:formatCode>#,##0;[Red]#,##0</c:formatCode>
                <c:ptCount val="1"/>
                <c:pt idx="0">
                  <c:v>612034495281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191-4C64-906E-C0E8DBCDB6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shape val="cylinder"/>
        <c:axId val="-2029495168"/>
        <c:axId val="-2029495712"/>
        <c:axId val="0"/>
      </c:bar3DChart>
      <c:catAx>
        <c:axId val="-2029495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/>
          <a:lstStyle/>
          <a:p>
            <a:pPr>
              <a:defRPr sz="800" b="1"/>
            </a:pPr>
            <a:endParaRPr lang="es-MX"/>
          </a:p>
        </c:txPr>
        <c:crossAx val="-2029495712"/>
        <c:crosses val="autoZero"/>
        <c:auto val="1"/>
        <c:lblAlgn val="ctr"/>
        <c:lblOffset val="100"/>
        <c:noMultiLvlLbl val="0"/>
      </c:catAx>
      <c:valAx>
        <c:axId val="-2029495712"/>
        <c:scaling>
          <c:orientation val="minMax"/>
          <c:min val="0"/>
        </c:scaling>
        <c:delete val="0"/>
        <c:axPos val="l"/>
        <c:majorGridlines/>
        <c:numFmt formatCode="#,##0.0;[Red]#,##0.0" sourceLinked="0"/>
        <c:majorTickMark val="none"/>
        <c:minorTickMark val="none"/>
        <c:tickLblPos val="nextTo"/>
        <c:spPr>
          <a:ln w="9525">
            <a:noFill/>
          </a:ln>
        </c:spPr>
        <c:txPr>
          <a:bodyPr/>
          <a:lstStyle/>
          <a:p>
            <a:pPr>
              <a:defRPr sz="800"/>
            </a:pPr>
            <a:endParaRPr lang="es-MX"/>
          </a:p>
        </c:txPr>
        <c:crossAx val="-2029495168"/>
        <c:crosses val="autoZero"/>
        <c:crossBetween val="between"/>
        <c:dispUnits>
          <c:builtInUnit val="millions"/>
          <c:dispUnitsLbl>
            <c:layout>
              <c:manualLayout>
                <c:xMode val="edge"/>
                <c:yMode val="edge"/>
                <c:x val="2.4179620034542316E-2"/>
                <c:y val="7.4261583637573708E-2"/>
              </c:manualLayout>
            </c:layout>
            <c:txPr>
              <a:bodyPr/>
              <a:lstStyle/>
              <a:p>
                <a:pPr>
                  <a:defRPr sz="900"/>
                </a:pPr>
                <a:endParaRPr lang="es-MX"/>
              </a:p>
            </c:txPr>
          </c:dispUnitsLbl>
        </c:dispUnits>
      </c:valAx>
    </c:plotArea>
    <c:legend>
      <c:legendPos val="b"/>
      <c:layout>
        <c:manualLayout>
          <c:xMode val="edge"/>
          <c:yMode val="edge"/>
          <c:x val="0.14694050321499699"/>
          <c:y val="0.81786939673394721"/>
          <c:w val="0.78225838894279764"/>
          <c:h val="0.12795263147021105"/>
        </c:manualLayout>
      </c:layout>
      <c:overlay val="0"/>
      <c:txPr>
        <a:bodyPr/>
        <a:lstStyle/>
        <a:p>
          <a:pPr>
            <a:defRPr sz="900"/>
          </a:pPr>
          <a:endParaRPr lang="es-MX"/>
        </a:p>
      </c:txPr>
    </c:legend>
    <c:plotVisOnly val="1"/>
    <c:dispBlanksAs val="gap"/>
    <c:showDLblsOverMax val="0"/>
  </c:chart>
  <c:spPr>
    <a:solidFill>
      <a:schemeClr val="bg1">
        <a:lumMod val="85000"/>
      </a:schemeClr>
    </a:solidFill>
    <a:scene3d>
      <a:camera prst="orthographicFront"/>
      <a:lightRig rig="threePt" dir="t"/>
    </a:scene3d>
    <a:sp3d>
      <a:bevelT prst="artDeco"/>
    </a:sp3d>
  </c:spPr>
  <c:printSettings>
    <c:headerFooter/>
    <c:pageMargins b="0.75" l="0.7" r="0.7" t="0.75" header="0.3" footer="0.3"/>
    <c:pageSetup orientation="portrait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878493220566656"/>
          <c:y val="7.0289441542579448E-2"/>
          <c:w val="0.84097859990404478"/>
          <c:h val="0.70582159695030666"/>
        </c:manualLayout>
      </c:layout>
      <c:lineChart>
        <c:grouping val="standard"/>
        <c:varyColors val="0"/>
        <c:ser>
          <c:idx val="1"/>
          <c:order val="0"/>
          <c:tx>
            <c:v>PROYECCION MFMP</c:v>
          </c:tx>
          <c:marker>
            <c:symbol val="square"/>
            <c:size val="7"/>
          </c:marker>
          <c:dLbls>
            <c:dLbl>
              <c:idx val="7"/>
              <c:layout>
                <c:manualLayout>
                  <c:x val="-1.6520328768536759E-2"/>
                  <c:y val="9.089734359712761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6E2-4C33-A761-00A0F201FA44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sz="800" b="1"/>
                </a:pPr>
                <a:endParaRPr lang="es-MX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('PROY 1'!$B$4:$P$4,'PROY 1'!$S$7:$S$15)</c:f>
              <c:numCache>
                <c:formatCode>General</c:formatCode>
                <c:ptCount val="24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  <c:pt idx="14">
                  <c:v>2019</c:v>
                </c:pt>
                <c:pt idx="15">
                  <c:v>2020</c:v>
                </c:pt>
                <c:pt idx="16">
                  <c:v>2021</c:v>
                </c:pt>
                <c:pt idx="17">
                  <c:v>2022</c:v>
                </c:pt>
                <c:pt idx="18">
                  <c:v>2023</c:v>
                </c:pt>
                <c:pt idx="19">
                  <c:v>2024</c:v>
                </c:pt>
                <c:pt idx="20">
                  <c:v>2025</c:v>
                </c:pt>
                <c:pt idx="21">
                  <c:v>2026</c:v>
                </c:pt>
                <c:pt idx="22">
                  <c:v>2027</c:v>
                </c:pt>
                <c:pt idx="23">
                  <c:v>2028</c:v>
                </c:pt>
              </c:numCache>
            </c:numRef>
          </c:cat>
          <c:val>
            <c:numRef>
              <c:f>('PROY 1'!$B$18:$O$18,'PROY 1'!$U$6:$U$15)</c:f>
              <c:numCache>
                <c:formatCode>#,##0;[Red]#,##0</c:formatCode>
                <c:ptCount val="24"/>
                <c:pt idx="0">
                  <c:v>214369569146</c:v>
                </c:pt>
                <c:pt idx="1">
                  <c:v>263555172628</c:v>
                </c:pt>
                <c:pt idx="2">
                  <c:v>244682625219</c:v>
                </c:pt>
                <c:pt idx="3">
                  <c:v>283250790053</c:v>
                </c:pt>
                <c:pt idx="4">
                  <c:v>296861496482</c:v>
                </c:pt>
                <c:pt idx="5">
                  <c:v>319881901804</c:v>
                </c:pt>
                <c:pt idx="6">
                  <c:v>355408856784</c:v>
                </c:pt>
                <c:pt idx="7">
                  <c:v>376098497380</c:v>
                </c:pt>
                <c:pt idx="8">
                  <c:v>457688933912.00006</c:v>
                </c:pt>
                <c:pt idx="9">
                  <c:v>493597614656.77997</c:v>
                </c:pt>
                <c:pt idx="10">
                  <c:v>522628240029</c:v>
                </c:pt>
                <c:pt idx="11">
                  <c:v>551742103396</c:v>
                </c:pt>
                <c:pt idx="12">
                  <c:v>589700326795.99988</c:v>
                </c:pt>
                <c:pt idx="13">
                  <c:v>616699405041</c:v>
                </c:pt>
                <c:pt idx="14">
                  <c:v>643045787741</c:v>
                </c:pt>
                <c:pt idx="15">
                  <c:v>671260800614</c:v>
                </c:pt>
                <c:pt idx="16">
                  <c:v>700713807680</c:v>
                </c:pt>
                <c:pt idx="17">
                  <c:v>731459128590</c:v>
                </c:pt>
                <c:pt idx="18">
                  <c:v>763553466385</c:v>
                </c:pt>
                <c:pt idx="19">
                  <c:v>797056012073</c:v>
                </c:pt>
                <c:pt idx="20">
                  <c:v>832028553796</c:v>
                </c:pt>
                <c:pt idx="21">
                  <c:v>868535590781</c:v>
                </c:pt>
                <c:pt idx="22">
                  <c:v>906644452299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E2-4C33-A761-00A0F201FA44}"/>
            </c:ext>
          </c:extLst>
        </c:ser>
        <c:ser>
          <c:idx val="0"/>
          <c:order val="1"/>
          <c:tx>
            <c:v>EJECUTADO</c:v>
          </c:tx>
          <c:marker>
            <c:symbol val="square"/>
            <c:size val="7"/>
            <c:spPr>
              <a:solidFill>
                <a:schemeClr val="accent1"/>
              </a:solidFill>
            </c:spPr>
          </c:marker>
          <c:dLbls>
            <c:dLbl>
              <c:idx val="7"/>
              <c:layout>
                <c:manualLayout>
                  <c:x val="-1.7885360943527436E-2"/>
                  <c:y val="-9.089711569513188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6E2-4C33-A761-00A0F201FA44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sz="800" b="1"/>
                </a:pPr>
                <a:endParaRPr lang="es-MX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trendline>
            <c:spPr>
              <a:ln>
                <a:solidFill>
                  <a:schemeClr val="accent1"/>
                </a:solidFill>
              </a:ln>
            </c:spPr>
            <c:trendlineType val="linear"/>
            <c:dispRSqr val="1"/>
            <c:dispEq val="1"/>
            <c:trendlineLbl>
              <c:layout>
                <c:manualLayout>
                  <c:x val="-0.34518676968657608"/>
                  <c:y val="0.68927527293832047"/>
                </c:manualLayout>
              </c:layout>
              <c:numFmt formatCode="#,##0.00" sourceLinked="0"/>
              <c:spPr>
                <a:solidFill>
                  <a:schemeClr val="bg1">
                    <a:lumMod val="85000"/>
                  </a:schemeClr>
                </a:solidFill>
              </c:spPr>
              <c:txPr>
                <a:bodyPr anchor="ctr" anchorCtr="0"/>
                <a:lstStyle/>
                <a:p>
                  <a:pPr>
                    <a:defRPr sz="800"/>
                  </a:pPr>
                  <a:endParaRPr lang="es-MX"/>
                </a:p>
              </c:txPr>
            </c:trendlineLbl>
          </c:trendline>
          <c:trendline>
            <c:spPr>
              <a:ln>
                <a:solidFill>
                  <a:schemeClr val="accent6">
                    <a:lumMod val="60000"/>
                    <a:lumOff val="40000"/>
                  </a:schemeClr>
                </a:solidFill>
              </a:ln>
            </c:spPr>
            <c:trendlineType val="poly"/>
            <c:order val="4"/>
            <c:dispRSqr val="1"/>
            <c:dispEq val="1"/>
            <c:trendlineLbl>
              <c:layout>
                <c:manualLayout>
                  <c:x val="-5.7156584935079836E-2"/>
                  <c:y val="0.69078751478324196"/>
                </c:manualLayout>
              </c:layout>
              <c:numFmt formatCode="General" sourceLinked="0"/>
              <c:spPr>
                <a:solidFill>
                  <a:schemeClr val="tx2">
                    <a:lumMod val="20000"/>
                    <a:lumOff val="80000"/>
                  </a:schemeClr>
                </a:solidFill>
              </c:spPr>
              <c:txPr>
                <a:bodyPr/>
                <a:lstStyle/>
                <a:p>
                  <a:pPr algn="ctr" rtl="0">
                    <a:defRPr lang="en-US" sz="800" b="0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cat>
            <c:numRef>
              <c:f>('PROY 1'!$B$4:$P$4,'PROY 1'!$S$7:$S$15)</c:f>
              <c:numCache>
                <c:formatCode>General</c:formatCode>
                <c:ptCount val="24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  <c:pt idx="14">
                  <c:v>2019</c:v>
                </c:pt>
                <c:pt idx="15">
                  <c:v>2020</c:v>
                </c:pt>
                <c:pt idx="16">
                  <c:v>2021</c:v>
                </c:pt>
                <c:pt idx="17">
                  <c:v>2022</c:v>
                </c:pt>
                <c:pt idx="18">
                  <c:v>2023</c:v>
                </c:pt>
                <c:pt idx="19">
                  <c:v>2024</c:v>
                </c:pt>
                <c:pt idx="20">
                  <c:v>2025</c:v>
                </c:pt>
                <c:pt idx="21">
                  <c:v>2026</c:v>
                </c:pt>
                <c:pt idx="22">
                  <c:v>2027</c:v>
                </c:pt>
                <c:pt idx="23">
                  <c:v>2028</c:v>
                </c:pt>
              </c:numCache>
            </c:numRef>
          </c:cat>
          <c:val>
            <c:numRef>
              <c:f>'PROY 1'!$B$112:$O$112</c:f>
              <c:numCache>
                <c:formatCode>#,##0;[Red]#,##0</c:formatCode>
                <c:ptCount val="14"/>
                <c:pt idx="0">
                  <c:v>375639702342.06793</c:v>
                </c:pt>
                <c:pt idx="1">
                  <c:v>443202878958.44122</c:v>
                </c:pt>
                <c:pt idx="2">
                  <c:v>390081044852.21326</c:v>
                </c:pt>
                <c:pt idx="3">
                  <c:v>422007304374.30432</c:v>
                </c:pt>
                <c:pt idx="4">
                  <c:v>424219787966.07349</c:v>
                </c:pt>
                <c:pt idx="5">
                  <c:v>446933845712.10681</c:v>
                </c:pt>
                <c:pt idx="6">
                  <c:v>480227173730.27942</c:v>
                </c:pt>
                <c:pt idx="7">
                  <c:v>492506481494.05145</c:v>
                </c:pt>
                <c:pt idx="8">
                  <c:v>587397504825.01013</c:v>
                </c:pt>
                <c:pt idx="9">
                  <c:v>616023847397.01501</c:v>
                </c:pt>
                <c:pt idx="10">
                  <c:v>621773160369.70947</c:v>
                </c:pt>
                <c:pt idx="11">
                  <c:v>610004157023.00854</c:v>
                </c:pt>
                <c:pt idx="12">
                  <c:v>624771890494.71423</c:v>
                </c:pt>
                <c:pt idx="13">
                  <c:v>632916756386.0448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6E2-4C33-A761-00A0F201FA44}"/>
            </c:ext>
          </c:extLst>
        </c:ser>
        <c:ser>
          <c:idx val="2"/>
          <c:order val="2"/>
          <c:tx>
            <c:v>ACTUAL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92D050"/>
              </a:solidFill>
            </c:spPr>
          </c:marker>
          <c:cat>
            <c:numRef>
              <c:f>('PROY 1'!$B$4:$P$4,'PROY 1'!$S$7:$S$15)</c:f>
              <c:numCache>
                <c:formatCode>General</c:formatCode>
                <c:ptCount val="24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  <c:pt idx="14">
                  <c:v>2019</c:v>
                </c:pt>
                <c:pt idx="15">
                  <c:v>2020</c:v>
                </c:pt>
                <c:pt idx="16">
                  <c:v>2021</c:v>
                </c:pt>
                <c:pt idx="17">
                  <c:v>2022</c:v>
                </c:pt>
                <c:pt idx="18">
                  <c:v>2023</c:v>
                </c:pt>
                <c:pt idx="19">
                  <c:v>2024</c:v>
                </c:pt>
                <c:pt idx="20">
                  <c:v>2025</c:v>
                </c:pt>
                <c:pt idx="21">
                  <c:v>2026</c:v>
                </c:pt>
                <c:pt idx="22">
                  <c:v>2027</c:v>
                </c:pt>
                <c:pt idx="23">
                  <c:v>2028</c:v>
                </c:pt>
              </c:numCache>
            </c:numRef>
          </c:cat>
          <c:val>
            <c:numRef>
              <c:f>('PROY 1'!$B$111:$O$111,'PROY 1'!$P$112)</c:f>
              <c:numCache>
                <c:formatCode>General</c:formatCode>
                <c:ptCount val="15"/>
                <c:pt idx="14" formatCode="#,##0;[Red]#,##0">
                  <c:v>303339884312.72992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6E2-4C33-A761-00A0F201FA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29494624"/>
        <c:axId val="-2029498976"/>
      </c:lineChart>
      <c:catAx>
        <c:axId val="-2029494624"/>
        <c:scaling>
          <c:orientation val="minMax"/>
        </c:scaling>
        <c:delete val="0"/>
        <c:axPos val="b"/>
        <c:majorGridlines>
          <c:spPr>
            <a:ln>
              <a:prstDash val="dash"/>
            </a:ln>
          </c:spPr>
        </c:majorGridlines>
        <c:numFmt formatCode="General" sourceLinked="1"/>
        <c:majorTickMark val="none"/>
        <c:minorTickMark val="none"/>
        <c:tickLblPos val="low"/>
        <c:txPr>
          <a:bodyPr rot="-5400000" vert="horz"/>
          <a:lstStyle/>
          <a:p>
            <a:pPr>
              <a:defRPr sz="800"/>
            </a:pPr>
            <a:endParaRPr lang="es-MX"/>
          </a:p>
        </c:txPr>
        <c:crossAx val="-2029498976"/>
        <c:crosses val="autoZero"/>
        <c:auto val="1"/>
        <c:lblAlgn val="ctr"/>
        <c:lblOffset val="100"/>
        <c:noMultiLvlLbl val="0"/>
      </c:catAx>
      <c:valAx>
        <c:axId val="-2029498976"/>
        <c:scaling>
          <c:orientation val="minMax"/>
        </c:scaling>
        <c:delete val="0"/>
        <c:axPos val="l"/>
        <c:majorGridlines>
          <c:spPr>
            <a:ln>
              <a:solidFill>
                <a:schemeClr val="tx2">
                  <a:lumMod val="40000"/>
                  <a:lumOff val="60000"/>
                </a:schemeClr>
              </a:solidFill>
              <a:prstDash val="dash"/>
            </a:ln>
          </c:spPr>
        </c:majorGridlines>
        <c:numFmt formatCode="#,##0.0;[Red]#,##0.0" sourceLinked="0"/>
        <c:majorTickMark val="none"/>
        <c:minorTickMark val="none"/>
        <c:tickLblPos val="nextTo"/>
        <c:spPr>
          <a:ln w="9525">
            <a:noFill/>
          </a:ln>
        </c:spPr>
        <c:txPr>
          <a:bodyPr/>
          <a:lstStyle/>
          <a:p>
            <a:pPr>
              <a:defRPr sz="800"/>
            </a:pPr>
            <a:endParaRPr lang="es-MX"/>
          </a:p>
        </c:txPr>
        <c:crossAx val="-2029494624"/>
        <c:crosses val="autoZero"/>
        <c:crossBetween val="between"/>
        <c:dispUnits>
          <c:builtInUnit val="millions"/>
          <c:dispUnitsLbl>
            <c:layout>
              <c:manualLayout>
                <c:xMode val="edge"/>
                <c:yMode val="edge"/>
                <c:x val="2.3753883853549797E-2"/>
                <c:y val="7.0289383003502987E-2"/>
              </c:manualLayout>
            </c:layout>
            <c:txPr>
              <a:bodyPr/>
              <a:lstStyle/>
              <a:p>
                <a:pPr>
                  <a:defRPr sz="900"/>
                </a:pPr>
                <a:endParaRPr lang="es-MX"/>
              </a:p>
            </c:txPr>
          </c:dispUnitsLbl>
        </c:dispUnits>
      </c:valAx>
    </c:plotArea>
    <c:legend>
      <c:legendPos val="b"/>
      <c:layout>
        <c:manualLayout>
          <c:xMode val="edge"/>
          <c:yMode val="edge"/>
          <c:x val="0.55965334327199623"/>
          <c:y val="0.87127118985996665"/>
          <c:w val="0.42162140697949274"/>
          <c:h val="9.4396095036043834E-2"/>
        </c:manualLayout>
      </c:layout>
      <c:overlay val="0"/>
      <c:txPr>
        <a:bodyPr/>
        <a:lstStyle/>
        <a:p>
          <a:pPr>
            <a:defRPr sz="800"/>
          </a:pPr>
          <a:endParaRPr lang="es-MX"/>
        </a:p>
      </c:txPr>
    </c:legend>
    <c:plotVisOnly val="1"/>
    <c:dispBlanksAs val="gap"/>
    <c:showDLblsOverMax val="0"/>
  </c:chart>
  <c:spPr>
    <a:solidFill>
      <a:schemeClr val="bg1">
        <a:lumMod val="85000"/>
      </a:schemeClr>
    </a:solidFill>
    <a:ln cap="rnd">
      <a:round/>
    </a:ln>
    <a:scene3d>
      <a:camera prst="orthographicFront"/>
      <a:lightRig rig="threePt" dir="t"/>
    </a:scene3d>
    <a:sp3d>
      <a:bevelT w="114300" prst="artDeco"/>
    </a:sp3d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9416894787745249E-2"/>
          <c:y val="4.58246968159534E-2"/>
          <c:w val="0.91973893961351927"/>
          <c:h val="0.81190989937378222"/>
        </c:manualLayout>
      </c:layout>
      <c:lineChart>
        <c:grouping val="standard"/>
        <c:varyColors val="0"/>
        <c:ser>
          <c:idx val="0"/>
          <c:order val="0"/>
          <c:spPr>
            <a:ln w="19050"/>
          </c:spPr>
          <c:marker>
            <c:symbol val="none"/>
          </c:marker>
          <c:trendline>
            <c:trendlineType val="linear"/>
            <c:dispRSqr val="0"/>
            <c:dispEq val="0"/>
          </c:trendline>
          <c:cat>
            <c:numRef>
              <c:f>'PROY 1'!$XET$2:$XET$167</c:f>
              <c:numCache>
                <c:formatCode>mmm\-yy</c:formatCode>
                <c:ptCount val="166"/>
                <c:pt idx="0">
                  <c:v>38353</c:v>
                </c:pt>
                <c:pt idx="1">
                  <c:v>38384</c:v>
                </c:pt>
                <c:pt idx="2">
                  <c:v>38412</c:v>
                </c:pt>
                <c:pt idx="3">
                  <c:v>38443</c:v>
                </c:pt>
                <c:pt idx="4">
                  <c:v>38473</c:v>
                </c:pt>
                <c:pt idx="5">
                  <c:v>38504</c:v>
                </c:pt>
                <c:pt idx="6">
                  <c:v>38534</c:v>
                </c:pt>
                <c:pt idx="7">
                  <c:v>38565</c:v>
                </c:pt>
                <c:pt idx="8">
                  <c:v>38596</c:v>
                </c:pt>
                <c:pt idx="9">
                  <c:v>38626</c:v>
                </c:pt>
                <c:pt idx="10">
                  <c:v>38657</c:v>
                </c:pt>
                <c:pt idx="11">
                  <c:v>38687</c:v>
                </c:pt>
                <c:pt idx="12">
                  <c:v>38718</c:v>
                </c:pt>
                <c:pt idx="13">
                  <c:v>38749</c:v>
                </c:pt>
                <c:pt idx="14">
                  <c:v>38777</c:v>
                </c:pt>
                <c:pt idx="15">
                  <c:v>38808</c:v>
                </c:pt>
                <c:pt idx="16">
                  <c:v>38838</c:v>
                </c:pt>
                <c:pt idx="17">
                  <c:v>38869</c:v>
                </c:pt>
                <c:pt idx="18">
                  <c:v>38899</c:v>
                </c:pt>
                <c:pt idx="19">
                  <c:v>38930</c:v>
                </c:pt>
                <c:pt idx="20">
                  <c:v>38961</c:v>
                </c:pt>
                <c:pt idx="21">
                  <c:v>38991</c:v>
                </c:pt>
                <c:pt idx="22">
                  <c:v>39022</c:v>
                </c:pt>
                <c:pt idx="23">
                  <c:v>39052</c:v>
                </c:pt>
                <c:pt idx="24">
                  <c:v>39083</c:v>
                </c:pt>
                <c:pt idx="25">
                  <c:v>39114</c:v>
                </c:pt>
                <c:pt idx="26">
                  <c:v>39142</c:v>
                </c:pt>
                <c:pt idx="27">
                  <c:v>39173</c:v>
                </c:pt>
                <c:pt idx="28">
                  <c:v>39203</c:v>
                </c:pt>
                <c:pt idx="29">
                  <c:v>39234</c:v>
                </c:pt>
                <c:pt idx="30">
                  <c:v>39264</c:v>
                </c:pt>
                <c:pt idx="31">
                  <c:v>39295</c:v>
                </c:pt>
                <c:pt idx="32">
                  <c:v>39326</c:v>
                </c:pt>
                <c:pt idx="33">
                  <c:v>39356</c:v>
                </c:pt>
                <c:pt idx="34">
                  <c:v>39387</c:v>
                </c:pt>
                <c:pt idx="35">
                  <c:v>39417</c:v>
                </c:pt>
                <c:pt idx="36">
                  <c:v>39448</c:v>
                </c:pt>
                <c:pt idx="37">
                  <c:v>39479</c:v>
                </c:pt>
                <c:pt idx="38">
                  <c:v>39508</c:v>
                </c:pt>
                <c:pt idx="39">
                  <c:v>39539</c:v>
                </c:pt>
                <c:pt idx="40">
                  <c:v>39569</c:v>
                </c:pt>
                <c:pt idx="41">
                  <c:v>39600</c:v>
                </c:pt>
                <c:pt idx="42">
                  <c:v>39630</c:v>
                </c:pt>
                <c:pt idx="43">
                  <c:v>39661</c:v>
                </c:pt>
                <c:pt idx="44">
                  <c:v>39692</c:v>
                </c:pt>
                <c:pt idx="45">
                  <c:v>39722</c:v>
                </c:pt>
                <c:pt idx="46">
                  <c:v>39753</c:v>
                </c:pt>
                <c:pt idx="47">
                  <c:v>39783</c:v>
                </c:pt>
                <c:pt idx="48">
                  <c:v>39814</c:v>
                </c:pt>
                <c:pt idx="49">
                  <c:v>39845</c:v>
                </c:pt>
                <c:pt idx="50">
                  <c:v>39873</c:v>
                </c:pt>
                <c:pt idx="51">
                  <c:v>39904</c:v>
                </c:pt>
                <c:pt idx="52">
                  <c:v>39934</c:v>
                </c:pt>
                <c:pt idx="53">
                  <c:v>39965</c:v>
                </c:pt>
                <c:pt idx="54">
                  <c:v>39995</c:v>
                </c:pt>
                <c:pt idx="55">
                  <c:v>40026</c:v>
                </c:pt>
                <c:pt idx="56">
                  <c:v>40057</c:v>
                </c:pt>
                <c:pt idx="57">
                  <c:v>40087</c:v>
                </c:pt>
                <c:pt idx="58">
                  <c:v>40118</c:v>
                </c:pt>
                <c:pt idx="59">
                  <c:v>40148</c:v>
                </c:pt>
                <c:pt idx="60">
                  <c:v>40179</c:v>
                </c:pt>
                <c:pt idx="61">
                  <c:v>40210</c:v>
                </c:pt>
                <c:pt idx="62">
                  <c:v>40238</c:v>
                </c:pt>
                <c:pt idx="63">
                  <c:v>40269</c:v>
                </c:pt>
                <c:pt idx="64">
                  <c:v>40299</c:v>
                </c:pt>
                <c:pt idx="65">
                  <c:v>40330</c:v>
                </c:pt>
                <c:pt idx="66">
                  <c:v>40360</c:v>
                </c:pt>
                <c:pt idx="67">
                  <c:v>40391</c:v>
                </c:pt>
                <c:pt idx="68">
                  <c:v>40422</c:v>
                </c:pt>
                <c:pt idx="69">
                  <c:v>40452</c:v>
                </c:pt>
                <c:pt idx="70">
                  <c:v>40483</c:v>
                </c:pt>
                <c:pt idx="71">
                  <c:v>40513</c:v>
                </c:pt>
                <c:pt idx="72">
                  <c:v>40544</c:v>
                </c:pt>
                <c:pt idx="73">
                  <c:v>40575</c:v>
                </c:pt>
                <c:pt idx="74">
                  <c:v>40603</c:v>
                </c:pt>
                <c:pt idx="75">
                  <c:v>40634</c:v>
                </c:pt>
                <c:pt idx="76">
                  <c:v>40664</c:v>
                </c:pt>
                <c:pt idx="77">
                  <c:v>40695</c:v>
                </c:pt>
                <c:pt idx="78">
                  <c:v>40725</c:v>
                </c:pt>
                <c:pt idx="79">
                  <c:v>40756</c:v>
                </c:pt>
                <c:pt idx="80">
                  <c:v>40787</c:v>
                </c:pt>
                <c:pt idx="81">
                  <c:v>40817</c:v>
                </c:pt>
                <c:pt idx="82">
                  <c:v>40848</c:v>
                </c:pt>
                <c:pt idx="83">
                  <c:v>40878</c:v>
                </c:pt>
                <c:pt idx="84">
                  <c:v>40909</c:v>
                </c:pt>
                <c:pt idx="85">
                  <c:v>40940</c:v>
                </c:pt>
                <c:pt idx="86">
                  <c:v>40969</c:v>
                </c:pt>
                <c:pt idx="87">
                  <c:v>41000</c:v>
                </c:pt>
                <c:pt idx="88">
                  <c:v>41030</c:v>
                </c:pt>
                <c:pt idx="89">
                  <c:v>41061</c:v>
                </c:pt>
                <c:pt idx="90">
                  <c:v>41091</c:v>
                </c:pt>
                <c:pt idx="91">
                  <c:v>41122</c:v>
                </c:pt>
                <c:pt idx="92">
                  <c:v>41153</c:v>
                </c:pt>
                <c:pt idx="93">
                  <c:v>41183</c:v>
                </c:pt>
                <c:pt idx="94">
                  <c:v>41214</c:v>
                </c:pt>
                <c:pt idx="95">
                  <c:v>41244</c:v>
                </c:pt>
                <c:pt idx="96">
                  <c:v>41275</c:v>
                </c:pt>
                <c:pt idx="97">
                  <c:v>41306</c:v>
                </c:pt>
                <c:pt idx="98">
                  <c:v>41334</c:v>
                </c:pt>
                <c:pt idx="99">
                  <c:v>41365</c:v>
                </c:pt>
                <c:pt idx="100">
                  <c:v>41395</c:v>
                </c:pt>
                <c:pt idx="101">
                  <c:v>41426</c:v>
                </c:pt>
                <c:pt idx="102">
                  <c:v>41456</c:v>
                </c:pt>
                <c:pt idx="103">
                  <c:v>41487</c:v>
                </c:pt>
                <c:pt idx="104">
                  <c:v>41518</c:v>
                </c:pt>
                <c:pt idx="105">
                  <c:v>41548</c:v>
                </c:pt>
                <c:pt idx="106">
                  <c:v>41579</c:v>
                </c:pt>
                <c:pt idx="107">
                  <c:v>41609</c:v>
                </c:pt>
                <c:pt idx="108">
                  <c:v>41640</c:v>
                </c:pt>
                <c:pt idx="109">
                  <c:v>41671</c:v>
                </c:pt>
                <c:pt idx="110">
                  <c:v>41699</c:v>
                </c:pt>
                <c:pt idx="111">
                  <c:v>41730</c:v>
                </c:pt>
                <c:pt idx="112">
                  <c:v>41760</c:v>
                </c:pt>
                <c:pt idx="113">
                  <c:v>41791</c:v>
                </c:pt>
                <c:pt idx="114">
                  <c:v>41821</c:v>
                </c:pt>
                <c:pt idx="115">
                  <c:v>41852</c:v>
                </c:pt>
                <c:pt idx="116">
                  <c:v>41883</c:v>
                </c:pt>
                <c:pt idx="117">
                  <c:v>41913</c:v>
                </c:pt>
                <c:pt idx="118">
                  <c:v>41944</c:v>
                </c:pt>
                <c:pt idx="119">
                  <c:v>41974</c:v>
                </c:pt>
                <c:pt idx="120">
                  <c:v>42005</c:v>
                </c:pt>
                <c:pt idx="121">
                  <c:v>42036</c:v>
                </c:pt>
                <c:pt idx="122">
                  <c:v>42064</c:v>
                </c:pt>
                <c:pt idx="123">
                  <c:v>42095</c:v>
                </c:pt>
                <c:pt idx="124">
                  <c:v>42125</c:v>
                </c:pt>
                <c:pt idx="125">
                  <c:v>42156</c:v>
                </c:pt>
                <c:pt idx="126">
                  <c:v>42186</c:v>
                </c:pt>
                <c:pt idx="127">
                  <c:v>42217</c:v>
                </c:pt>
                <c:pt idx="128">
                  <c:v>42248</c:v>
                </c:pt>
                <c:pt idx="129">
                  <c:v>42278</c:v>
                </c:pt>
                <c:pt idx="130">
                  <c:v>42309</c:v>
                </c:pt>
                <c:pt idx="131">
                  <c:v>42339</c:v>
                </c:pt>
                <c:pt idx="132">
                  <c:v>42370</c:v>
                </c:pt>
                <c:pt idx="133">
                  <c:v>42401</c:v>
                </c:pt>
                <c:pt idx="134">
                  <c:v>42430</c:v>
                </c:pt>
                <c:pt idx="135">
                  <c:v>42461</c:v>
                </c:pt>
                <c:pt idx="136">
                  <c:v>42491</c:v>
                </c:pt>
                <c:pt idx="137">
                  <c:v>42522</c:v>
                </c:pt>
                <c:pt idx="138">
                  <c:v>42552</c:v>
                </c:pt>
                <c:pt idx="139">
                  <c:v>42583</c:v>
                </c:pt>
                <c:pt idx="140">
                  <c:v>42614</c:v>
                </c:pt>
                <c:pt idx="141">
                  <c:v>42644</c:v>
                </c:pt>
                <c:pt idx="142">
                  <c:v>42675</c:v>
                </c:pt>
                <c:pt idx="143">
                  <c:v>42705</c:v>
                </c:pt>
                <c:pt idx="144">
                  <c:v>42736</c:v>
                </c:pt>
                <c:pt idx="145">
                  <c:v>42767</c:v>
                </c:pt>
                <c:pt idx="146">
                  <c:v>42795</c:v>
                </c:pt>
                <c:pt idx="147">
                  <c:v>42826</c:v>
                </c:pt>
                <c:pt idx="148">
                  <c:v>42856</c:v>
                </c:pt>
                <c:pt idx="149">
                  <c:v>42887</c:v>
                </c:pt>
                <c:pt idx="150">
                  <c:v>42917</c:v>
                </c:pt>
                <c:pt idx="151">
                  <c:v>42948</c:v>
                </c:pt>
                <c:pt idx="152">
                  <c:v>42979</c:v>
                </c:pt>
                <c:pt idx="153">
                  <c:v>43009</c:v>
                </c:pt>
                <c:pt idx="154">
                  <c:v>43040</c:v>
                </c:pt>
                <c:pt idx="155">
                  <c:v>43070</c:v>
                </c:pt>
                <c:pt idx="156">
                  <c:v>43101</c:v>
                </c:pt>
                <c:pt idx="157">
                  <c:v>43132</c:v>
                </c:pt>
                <c:pt idx="158">
                  <c:v>43160</c:v>
                </c:pt>
                <c:pt idx="159">
                  <c:v>43191</c:v>
                </c:pt>
                <c:pt idx="160">
                  <c:v>43221</c:v>
                </c:pt>
                <c:pt idx="161">
                  <c:v>43252</c:v>
                </c:pt>
                <c:pt idx="162">
                  <c:v>43282</c:v>
                </c:pt>
                <c:pt idx="163">
                  <c:v>43313</c:v>
                </c:pt>
                <c:pt idx="164">
                  <c:v>43344</c:v>
                </c:pt>
                <c:pt idx="165">
                  <c:v>43374</c:v>
                </c:pt>
              </c:numCache>
            </c:numRef>
          </c:cat>
          <c:val>
            <c:numRef>
              <c:f>('PROY 1'!$B$5:$B$16,'PROY 1'!$C$5:$C$16,'PROY 1'!$D$5:$D$16,'PROY 1'!$E$5:$E$16,'PROY 1'!$F$5:$F$16,'PROY 1'!$G$5:$G$16,'PROY 1'!$H$5:$H$16,'PROY 1'!$I$5:$I$16,'PROY 1'!$J$5:$J$16,'PROY 1'!$K$5:$K$16,'PROY 1'!$L$5:$L$16,'PROY 1'!$M$5:$M$16,'PROY 1'!$N$5:$N$16,'PROY 1'!$O$5:$O$14)</c:f>
              <c:numCache>
                <c:formatCode>#,##0;[Red]#,##0</c:formatCode>
                <c:ptCount val="166"/>
                <c:pt idx="0">
                  <c:v>5082132194</c:v>
                </c:pt>
                <c:pt idx="1">
                  <c:v>36051530670</c:v>
                </c:pt>
                <c:pt idx="2">
                  <c:v>7174850563</c:v>
                </c:pt>
                <c:pt idx="3">
                  <c:v>17007211422</c:v>
                </c:pt>
                <c:pt idx="4">
                  <c:v>26633177388</c:v>
                </c:pt>
                <c:pt idx="5">
                  <c:v>7987476348</c:v>
                </c:pt>
                <c:pt idx="6">
                  <c:v>35789942964</c:v>
                </c:pt>
                <c:pt idx="7">
                  <c:v>12787963584</c:v>
                </c:pt>
                <c:pt idx="8">
                  <c:v>7536085738</c:v>
                </c:pt>
                <c:pt idx="9">
                  <c:v>31108813895</c:v>
                </c:pt>
                <c:pt idx="10">
                  <c:v>17952942499</c:v>
                </c:pt>
                <c:pt idx="11">
                  <c:v>9257441881</c:v>
                </c:pt>
                <c:pt idx="12">
                  <c:v>30000874494</c:v>
                </c:pt>
                <c:pt idx="13">
                  <c:v>17557339961</c:v>
                </c:pt>
                <c:pt idx="14">
                  <c:v>8716445978</c:v>
                </c:pt>
                <c:pt idx="15">
                  <c:v>40173615641</c:v>
                </c:pt>
                <c:pt idx="16">
                  <c:v>15677102902</c:v>
                </c:pt>
                <c:pt idx="17">
                  <c:v>8069050460</c:v>
                </c:pt>
                <c:pt idx="18">
                  <c:v>44001260390</c:v>
                </c:pt>
                <c:pt idx="19">
                  <c:v>14550120300</c:v>
                </c:pt>
                <c:pt idx="20">
                  <c:v>10691459512</c:v>
                </c:pt>
                <c:pt idx="21">
                  <c:v>35116349570</c:v>
                </c:pt>
                <c:pt idx="22">
                  <c:v>22483655867</c:v>
                </c:pt>
                <c:pt idx="23">
                  <c:v>16517897553</c:v>
                </c:pt>
                <c:pt idx="24">
                  <c:v>32454060007</c:v>
                </c:pt>
                <c:pt idx="25">
                  <c:v>13716379602</c:v>
                </c:pt>
                <c:pt idx="26">
                  <c:v>7988455046</c:v>
                </c:pt>
                <c:pt idx="27">
                  <c:v>38045785177</c:v>
                </c:pt>
                <c:pt idx="28">
                  <c:v>11744524146</c:v>
                </c:pt>
                <c:pt idx="29">
                  <c:v>9889464319</c:v>
                </c:pt>
                <c:pt idx="30">
                  <c:v>41187712820</c:v>
                </c:pt>
                <c:pt idx="31">
                  <c:v>13748165918</c:v>
                </c:pt>
                <c:pt idx="32">
                  <c:v>9465550179</c:v>
                </c:pt>
                <c:pt idx="33">
                  <c:v>34065400033</c:v>
                </c:pt>
                <c:pt idx="34">
                  <c:v>20533187256</c:v>
                </c:pt>
                <c:pt idx="35">
                  <c:v>11843940716</c:v>
                </c:pt>
                <c:pt idx="36">
                  <c:v>39754446236</c:v>
                </c:pt>
                <c:pt idx="37">
                  <c:v>11719472241</c:v>
                </c:pt>
                <c:pt idx="38">
                  <c:v>8014265508</c:v>
                </c:pt>
                <c:pt idx="39">
                  <c:v>41441065462.999985</c:v>
                </c:pt>
                <c:pt idx="40">
                  <c:v>16109545617.000015</c:v>
                </c:pt>
                <c:pt idx="41">
                  <c:v>12022169985</c:v>
                </c:pt>
                <c:pt idx="42">
                  <c:v>17122408745</c:v>
                </c:pt>
                <c:pt idx="43">
                  <c:v>45036791089</c:v>
                </c:pt>
                <c:pt idx="44">
                  <c:v>14667983018</c:v>
                </c:pt>
                <c:pt idx="45">
                  <c:v>44189327767</c:v>
                </c:pt>
                <c:pt idx="46">
                  <c:v>16001276872</c:v>
                </c:pt>
                <c:pt idx="47">
                  <c:v>17172037512</c:v>
                </c:pt>
                <c:pt idx="48">
                  <c:v>40455784360</c:v>
                </c:pt>
                <c:pt idx="49">
                  <c:v>15848850594</c:v>
                </c:pt>
                <c:pt idx="50">
                  <c:v>11298363353</c:v>
                </c:pt>
                <c:pt idx="51">
                  <c:v>44236820566</c:v>
                </c:pt>
                <c:pt idx="52">
                  <c:v>16108579288</c:v>
                </c:pt>
                <c:pt idx="53">
                  <c:v>12894495182</c:v>
                </c:pt>
                <c:pt idx="54">
                  <c:v>47005653504</c:v>
                </c:pt>
                <c:pt idx="55">
                  <c:v>16532520512</c:v>
                </c:pt>
                <c:pt idx="56">
                  <c:v>12247585527</c:v>
                </c:pt>
                <c:pt idx="57">
                  <c:v>45092473488</c:v>
                </c:pt>
                <c:pt idx="58">
                  <c:v>17647787910</c:v>
                </c:pt>
                <c:pt idx="59">
                  <c:v>17492582198</c:v>
                </c:pt>
                <c:pt idx="60">
                  <c:v>30618975269</c:v>
                </c:pt>
                <c:pt idx="61">
                  <c:v>29325461820</c:v>
                </c:pt>
                <c:pt idx="62">
                  <c:v>11372132471</c:v>
                </c:pt>
                <c:pt idx="63">
                  <c:v>46345151960</c:v>
                </c:pt>
                <c:pt idx="64">
                  <c:v>17865948350</c:v>
                </c:pt>
                <c:pt idx="65">
                  <c:v>14286505703</c:v>
                </c:pt>
                <c:pt idx="66">
                  <c:v>52965051134</c:v>
                </c:pt>
                <c:pt idx="67">
                  <c:v>16477223577</c:v>
                </c:pt>
                <c:pt idx="68">
                  <c:v>13340531702</c:v>
                </c:pt>
                <c:pt idx="69">
                  <c:v>53244099886</c:v>
                </c:pt>
                <c:pt idx="70">
                  <c:v>15878013194</c:v>
                </c:pt>
                <c:pt idx="71">
                  <c:v>18162806738</c:v>
                </c:pt>
                <c:pt idx="72">
                  <c:v>36816451871</c:v>
                </c:pt>
                <c:pt idx="73">
                  <c:v>30225102810.999996</c:v>
                </c:pt>
                <c:pt idx="74">
                  <c:v>13196473734</c:v>
                </c:pt>
                <c:pt idx="75">
                  <c:v>54854279745</c:v>
                </c:pt>
                <c:pt idx="76">
                  <c:v>18551934184</c:v>
                </c:pt>
                <c:pt idx="77">
                  <c:v>14762343635.000011</c:v>
                </c:pt>
                <c:pt idx="78">
                  <c:v>57896434300.000015</c:v>
                </c:pt>
                <c:pt idx="79">
                  <c:v>18380376807.999992</c:v>
                </c:pt>
                <c:pt idx="80">
                  <c:v>12591088365</c:v>
                </c:pt>
                <c:pt idx="81">
                  <c:v>63609075822.999977</c:v>
                </c:pt>
                <c:pt idx="82">
                  <c:v>15179956544.000008</c:v>
                </c:pt>
                <c:pt idx="83">
                  <c:v>19345338964</c:v>
                </c:pt>
                <c:pt idx="84">
                  <c:v>43812644208</c:v>
                </c:pt>
                <c:pt idx="85">
                  <c:v>29100397879</c:v>
                </c:pt>
                <c:pt idx="86">
                  <c:v>12962077963</c:v>
                </c:pt>
                <c:pt idx="87">
                  <c:v>61063128624</c:v>
                </c:pt>
                <c:pt idx="88">
                  <c:v>16530753296</c:v>
                </c:pt>
                <c:pt idx="89">
                  <c:v>16078837072</c:v>
                </c:pt>
                <c:pt idx="90">
                  <c:v>60265744308</c:v>
                </c:pt>
                <c:pt idx="91">
                  <c:v>21604529822</c:v>
                </c:pt>
                <c:pt idx="92">
                  <c:v>14743465066</c:v>
                </c:pt>
                <c:pt idx="93">
                  <c:v>63346029779</c:v>
                </c:pt>
                <c:pt idx="94">
                  <c:v>17724117149</c:v>
                </c:pt>
                <c:pt idx="95">
                  <c:v>18866772214</c:v>
                </c:pt>
                <c:pt idx="96">
                  <c:v>32227689574</c:v>
                </c:pt>
                <c:pt idx="97">
                  <c:v>66554909589.999985</c:v>
                </c:pt>
                <c:pt idx="98">
                  <c:v>17300656310.000015</c:v>
                </c:pt>
                <c:pt idx="99">
                  <c:v>10976693567.000015</c:v>
                </c:pt>
                <c:pt idx="100">
                  <c:v>82990594089.000015</c:v>
                </c:pt>
                <c:pt idx="101">
                  <c:v>22730254129</c:v>
                </c:pt>
                <c:pt idx="102">
                  <c:v>67927402639.000031</c:v>
                </c:pt>
                <c:pt idx="103">
                  <c:v>26715134996.999878</c:v>
                </c:pt>
                <c:pt idx="104">
                  <c:v>19233609019.000061</c:v>
                </c:pt>
                <c:pt idx="105">
                  <c:v>46105305428</c:v>
                </c:pt>
                <c:pt idx="106">
                  <c:v>45515137093</c:v>
                </c:pt>
                <c:pt idx="107">
                  <c:v>19411547477.000061</c:v>
                </c:pt>
                <c:pt idx="108">
                  <c:v>27278865032</c:v>
                </c:pt>
                <c:pt idx="109">
                  <c:v>82534324233.000015</c:v>
                </c:pt>
                <c:pt idx="110">
                  <c:v>21828635590.999985</c:v>
                </c:pt>
                <c:pt idx="111">
                  <c:v>51215948626</c:v>
                </c:pt>
                <c:pt idx="112">
                  <c:v>48413094236.999969</c:v>
                </c:pt>
                <c:pt idx="113">
                  <c:v>18428607440.000031</c:v>
                </c:pt>
                <c:pt idx="114">
                  <c:v>82402791542</c:v>
                </c:pt>
                <c:pt idx="115">
                  <c:v>21211600378.000061</c:v>
                </c:pt>
                <c:pt idx="116">
                  <c:v>20282394540.779907</c:v>
                </c:pt>
                <c:pt idx="117">
                  <c:v>78307336587.000061</c:v>
                </c:pt>
                <c:pt idx="118">
                  <c:v>18679680553.999939</c:v>
                </c:pt>
                <c:pt idx="119">
                  <c:v>23014335896</c:v>
                </c:pt>
                <c:pt idx="120">
                  <c:v>18743551323</c:v>
                </c:pt>
                <c:pt idx="121">
                  <c:v>96009608882</c:v>
                </c:pt>
                <c:pt idx="122">
                  <c:v>20184782597</c:v>
                </c:pt>
                <c:pt idx="123">
                  <c:v>68660913575</c:v>
                </c:pt>
                <c:pt idx="124">
                  <c:v>42911230606</c:v>
                </c:pt>
                <c:pt idx="125">
                  <c:v>20970896361</c:v>
                </c:pt>
                <c:pt idx="126">
                  <c:v>85396519387</c:v>
                </c:pt>
                <c:pt idx="127">
                  <c:v>23651836815</c:v>
                </c:pt>
                <c:pt idx="128">
                  <c:v>19294049013</c:v>
                </c:pt>
                <c:pt idx="129">
                  <c:v>68447441853</c:v>
                </c:pt>
                <c:pt idx="130">
                  <c:v>35683732016.999939</c:v>
                </c:pt>
                <c:pt idx="131">
                  <c:v>22673677600.000061</c:v>
                </c:pt>
                <c:pt idx="132">
                  <c:v>17281466380</c:v>
                </c:pt>
                <c:pt idx="133">
                  <c:v>106351836436</c:v>
                </c:pt>
                <c:pt idx="134">
                  <c:v>22153876441</c:v>
                </c:pt>
                <c:pt idx="135">
                  <c:v>71764430241</c:v>
                </c:pt>
                <c:pt idx="136">
                  <c:v>45667995701.000031</c:v>
                </c:pt>
                <c:pt idx="137">
                  <c:v>22045535172.999969</c:v>
                </c:pt>
                <c:pt idx="138">
                  <c:v>52739226946.000061</c:v>
                </c:pt>
                <c:pt idx="139">
                  <c:v>64096534001.999939</c:v>
                </c:pt>
                <c:pt idx="140">
                  <c:v>18425314496</c:v>
                </c:pt>
                <c:pt idx="141">
                  <c:v>53283375550</c:v>
                </c:pt>
                <c:pt idx="142">
                  <c:v>55915070865</c:v>
                </c:pt>
                <c:pt idx="143">
                  <c:v>22017441165</c:v>
                </c:pt>
                <c:pt idx="144">
                  <c:v>20613224906</c:v>
                </c:pt>
                <c:pt idx="145">
                  <c:v>112874315645.00002</c:v>
                </c:pt>
                <c:pt idx="146">
                  <c:v>30356748974.999985</c:v>
                </c:pt>
                <c:pt idx="147">
                  <c:v>47780134841</c:v>
                </c:pt>
                <c:pt idx="148">
                  <c:v>72392734899</c:v>
                </c:pt>
                <c:pt idx="149">
                  <c:v>24470278846.000061</c:v>
                </c:pt>
                <c:pt idx="150">
                  <c:v>77177818303.999939</c:v>
                </c:pt>
                <c:pt idx="151">
                  <c:v>44149292257</c:v>
                </c:pt>
                <c:pt idx="152">
                  <c:v>19138652174</c:v>
                </c:pt>
                <c:pt idx="153">
                  <c:v>79658883027</c:v>
                </c:pt>
                <c:pt idx="154">
                  <c:v>35181101429.999878</c:v>
                </c:pt>
                <c:pt idx="155">
                  <c:v>25907141492</c:v>
                </c:pt>
                <c:pt idx="156">
                  <c:v>21248971914</c:v>
                </c:pt>
                <c:pt idx="157">
                  <c:v>128297580070</c:v>
                </c:pt>
                <c:pt idx="158">
                  <c:v>32795514097</c:v>
                </c:pt>
                <c:pt idx="159">
                  <c:v>40615200969</c:v>
                </c:pt>
                <c:pt idx="160">
                  <c:v>82238299460</c:v>
                </c:pt>
                <c:pt idx="161">
                  <c:v>23064481907</c:v>
                </c:pt>
                <c:pt idx="162">
                  <c:v>50842229153</c:v>
                </c:pt>
                <c:pt idx="163">
                  <c:v>70978169424</c:v>
                </c:pt>
                <c:pt idx="164">
                  <c:v>20272242658</c:v>
                </c:pt>
                <c:pt idx="165">
                  <c:v>73001891405.358459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B3-45E1-8F9B-C565E05D44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29502784"/>
        <c:axId val="-2029489728"/>
      </c:lineChart>
      <c:dateAx>
        <c:axId val="-2029502784"/>
        <c:scaling>
          <c:orientation val="minMax"/>
          <c:max val="43374"/>
        </c:scaling>
        <c:delete val="0"/>
        <c:axPos val="b"/>
        <c:majorGridlines/>
        <c:minorGridlines/>
        <c:numFmt formatCode="mmm\-yy" sourceLinked="1"/>
        <c:majorTickMark val="out"/>
        <c:minorTickMark val="none"/>
        <c:tickLblPos val="low"/>
        <c:txPr>
          <a:bodyPr rot="-5400000" vert="horz"/>
          <a:lstStyle/>
          <a:p>
            <a:pPr>
              <a:defRPr sz="800"/>
            </a:pPr>
            <a:endParaRPr lang="es-MX"/>
          </a:p>
        </c:txPr>
        <c:crossAx val="-2029489728"/>
        <c:crosses val="autoZero"/>
        <c:auto val="1"/>
        <c:lblOffset val="100"/>
        <c:baseTimeUnit val="months"/>
        <c:majorUnit val="3"/>
        <c:majorTimeUnit val="months"/>
      </c:dateAx>
      <c:valAx>
        <c:axId val="-2029489728"/>
        <c:scaling>
          <c:orientation val="minMax"/>
        </c:scaling>
        <c:delete val="0"/>
        <c:axPos val="l"/>
        <c:majorGridlines/>
        <c:numFmt formatCode="#,##0.00;[Red]#,##0.00" sourceLinked="0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s-MX"/>
          </a:p>
        </c:txPr>
        <c:crossAx val="-2029502784"/>
        <c:crosses val="autoZero"/>
        <c:crossBetween val="between"/>
        <c:dispUnits>
          <c:builtInUnit val="millions"/>
          <c:dispUnitsLbl>
            <c:layout>
              <c:manualLayout>
                <c:xMode val="edge"/>
                <c:yMode val="edge"/>
                <c:x val="5.9212040429148733E-3"/>
                <c:y val="4.99097393672095E-2"/>
              </c:manualLayout>
            </c:layout>
          </c:dispUnitsLbl>
        </c:dispUnits>
      </c:valAx>
    </c:plotArea>
    <c:plotVisOnly val="1"/>
    <c:dispBlanksAs val="gap"/>
    <c:showDLblsOverMax val="0"/>
  </c:chart>
  <c:txPr>
    <a:bodyPr/>
    <a:lstStyle/>
    <a:p>
      <a:pPr>
        <a:defRPr sz="900"/>
      </a:pPr>
      <a:endParaRPr lang="es-MX"/>
    </a:p>
  </c:txPr>
  <c:printSettings>
    <c:headerFooter/>
    <c:pageMargins b="0.75" l="0.7" r="0.7" t="0.75" header="0.3" footer="0.3"/>
    <c:pageSetup orientation="portrait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384783023474752E-2"/>
          <c:y val="7.2518257950039924E-2"/>
          <c:w val="0.87559658615557079"/>
          <c:h val="0.74095382544108435"/>
        </c:manualLayout>
      </c:layout>
      <c:lineChart>
        <c:grouping val="standard"/>
        <c:varyColors val="0"/>
        <c:ser>
          <c:idx val="1"/>
          <c:order val="0"/>
          <c:tx>
            <c:v>EJECUCION/PPTO DEF</c:v>
          </c:tx>
          <c:marker>
            <c:symbol val="square"/>
            <c:size val="5"/>
          </c:marker>
          <c:dPt>
            <c:idx val="8"/>
            <c:marker>
              <c:spPr>
                <a:solidFill>
                  <a:schemeClr val="accent2"/>
                </a:solidFill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D030-4F20-B7D6-43A5A83A142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sz="800" b="1"/>
                </a:pPr>
                <a:endParaRPr lang="es-MX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'PROY 1'!$B$4:$P$4</c:f>
              <c:numCache>
                <c:formatCode>General</c:formatCode>
                <c:ptCount val="15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  <c:pt idx="14">
                  <c:v>2019</c:v>
                </c:pt>
              </c:numCache>
            </c:numRef>
          </c:cat>
          <c:val>
            <c:numRef>
              <c:f>'PROY 1'!$B$22:$P$22</c:f>
              <c:numCache>
                <c:formatCode>0.00%</c:formatCode>
                <c:ptCount val="15"/>
                <c:pt idx="0">
                  <c:v>1.0892139236147718</c:v>
                </c:pt>
                <c:pt idx="1">
                  <c:v>1.1182336451913406</c:v>
                </c:pt>
                <c:pt idx="2">
                  <c:v>1.1425140809492647</c:v>
                </c:pt>
                <c:pt idx="3">
                  <c:v>0.98779837233438839</c:v>
                </c:pt>
                <c:pt idx="4">
                  <c:v>1.0432838006593184</c:v>
                </c:pt>
                <c:pt idx="5">
                  <c:v>1.0136630362416148</c:v>
                </c:pt>
                <c:pt idx="6">
                  <c:v>1.0117298116627147</c:v>
                </c:pt>
                <c:pt idx="7">
                  <c:v>0.98688409602253735</c:v>
                </c:pt>
                <c:pt idx="8">
                  <c:v>1.0177917727071488</c:v>
                </c:pt>
                <c:pt idx="9">
                  <c:v>1.0354998229261654</c:v>
                </c:pt>
                <c:pt idx="10">
                  <c:v>1.0531206175750547</c:v>
                </c:pt>
                <c:pt idx="11">
                  <c:v>1.0195232124707554</c:v>
                </c:pt>
                <c:pt idx="12">
                  <c:v>1.0286774966117478</c:v>
                </c:pt>
                <c:pt idx="13">
                  <c:v>1.0098118206044113</c:v>
                </c:pt>
                <c:pt idx="14">
                  <c:v>0.46985744993360135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30-4F20-B7D6-43A5A83A142A}"/>
            </c:ext>
          </c:extLst>
        </c:ser>
        <c:ser>
          <c:idx val="0"/>
          <c:order val="1"/>
          <c:tx>
            <c:v>VARIACION ANUAL</c:v>
          </c:tx>
          <c:dPt>
            <c:idx val="8"/>
            <c:marker>
              <c:symbol val="diamond"/>
              <c:size val="7"/>
              <c:spPr>
                <a:solidFill>
                  <a:schemeClr val="accent1"/>
                </a:solidFill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D030-4F20-B7D6-43A5A83A142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sz="800" b="1"/>
                </a:pPr>
                <a:endParaRPr lang="es-MX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'PROY 1'!$B$4:$P$4</c:f>
              <c:numCache>
                <c:formatCode>General</c:formatCode>
                <c:ptCount val="15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  <c:pt idx="14">
                  <c:v>2019</c:v>
                </c:pt>
              </c:numCache>
            </c:numRef>
          </c:cat>
          <c:val>
            <c:numRef>
              <c:f>'PROY 1'!$B$25:$P$25</c:f>
              <c:numCache>
                <c:formatCode>0.00%</c:formatCode>
                <c:ptCount val="15"/>
                <c:pt idx="1">
                  <c:v>0.22944302998762534</c:v>
                </c:pt>
                <c:pt idx="2">
                  <c:v>-7.1607577346387452E-2</c:v>
                </c:pt>
                <c:pt idx="3">
                  <c:v>0.15762526987553804</c:v>
                </c:pt>
                <c:pt idx="4">
                  <c:v>4.805178628611495E-2</c:v>
                </c:pt>
                <c:pt idx="5">
                  <c:v>7.7545945145485851E-2</c:v>
                </c:pt>
                <c:pt idx="6">
                  <c:v>0.11106272277250717</c:v>
                </c:pt>
                <c:pt idx="7">
                  <c:v>5.8213632556079364E-2</c:v>
                </c:pt>
                <c:pt idx="8">
                  <c:v>0.21693901225445011</c:v>
                </c:pt>
                <c:pt idx="9">
                  <c:v>7.8456519448390383E-2</c:v>
                </c:pt>
                <c:pt idx="10">
                  <c:v>5.8814355074236602E-2</c:v>
                </c:pt>
                <c:pt idx="11">
                  <c:v>5.5706640279110209E-2</c:v>
                </c:pt>
                <c:pt idx="12">
                  <c:v>6.8797039715412511E-2</c:v>
                </c:pt>
                <c:pt idx="13">
                  <c:v>4.5784404413837354E-2</c:v>
                </c:pt>
                <c:pt idx="14">
                  <c:v>-0.51006949001529711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030-4F20-B7D6-43A5A83A14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29488096"/>
        <c:axId val="-2029503328"/>
      </c:lineChart>
      <c:catAx>
        <c:axId val="-2029488096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low"/>
        <c:spPr>
          <a:ln w="22225">
            <a:solidFill>
              <a:schemeClr val="accent6">
                <a:lumMod val="75000"/>
              </a:schemeClr>
            </a:solidFill>
          </a:ln>
        </c:spPr>
        <c:txPr>
          <a:bodyPr/>
          <a:lstStyle/>
          <a:p>
            <a:pPr>
              <a:defRPr sz="900"/>
            </a:pPr>
            <a:endParaRPr lang="es-MX"/>
          </a:p>
        </c:txPr>
        <c:crossAx val="-2029503328"/>
        <c:crosses val="autoZero"/>
        <c:auto val="1"/>
        <c:lblAlgn val="ctr"/>
        <c:lblOffset val="100"/>
        <c:noMultiLvlLbl val="0"/>
      </c:catAx>
      <c:valAx>
        <c:axId val="-2029503328"/>
        <c:scaling>
          <c:orientation val="minMax"/>
        </c:scaling>
        <c:delete val="0"/>
        <c:axPos val="l"/>
        <c:majorGridlines/>
        <c:numFmt formatCode="0.00%" sourceLinked="1"/>
        <c:majorTickMark val="none"/>
        <c:minorTickMark val="none"/>
        <c:tickLblPos val="nextTo"/>
        <c:spPr>
          <a:ln w="9525">
            <a:noFill/>
          </a:ln>
        </c:spPr>
        <c:txPr>
          <a:bodyPr/>
          <a:lstStyle/>
          <a:p>
            <a:pPr>
              <a:defRPr sz="800"/>
            </a:pPr>
            <a:endParaRPr lang="es-MX"/>
          </a:p>
        </c:txPr>
        <c:crossAx val="-2029488096"/>
        <c:crosses val="autoZero"/>
        <c:crossBetween val="between"/>
      </c:valAx>
    </c:plotArea>
    <c:legend>
      <c:legendPos val="b"/>
      <c:layout/>
      <c:overlay val="0"/>
      <c:txPr>
        <a:bodyPr/>
        <a:lstStyle/>
        <a:p>
          <a:pPr>
            <a:defRPr sz="800"/>
          </a:pPr>
          <a:endParaRPr lang="es-MX"/>
        </a:p>
      </c:txPr>
    </c:legend>
    <c:plotVisOnly val="1"/>
    <c:dispBlanksAs val="gap"/>
    <c:showDLblsOverMax val="0"/>
  </c:chart>
  <c:spPr>
    <a:solidFill>
      <a:schemeClr val="bg1">
        <a:lumMod val="85000"/>
      </a:schemeClr>
    </a:solidFill>
    <a:scene3d>
      <a:camera prst="orthographicFront"/>
      <a:lightRig rig="threePt" dir="t"/>
    </a:scene3d>
    <a:sp3d>
      <a:bevelT/>
    </a:sp3d>
  </c:spPr>
  <c:printSettings>
    <c:headerFooter/>
    <c:pageMargins b="0.75" l="0.7" r="0.7" t="0.75" header="0.3" footer="0.3"/>
    <c:pageSetup/>
  </c:printSettings>
</c:chartSpace>
</file>

<file path=xl/ctrlProps/ctrlProp1.xml><?xml version="1.0" encoding="utf-8"?>
<formControlPr xmlns="http://schemas.microsoft.com/office/spreadsheetml/2009/9/main" objectType="Drop" dropLines="13" dropStyle="combo" dx="16" fmlaLink="$B$199" fmlaRange="$B$4:$B$184" noThreeD="1" sel="169" val="156"/>
</file>

<file path=xl/ctrlProps/ctrlProp2.xml><?xml version="1.0" encoding="utf-8"?>
<formControlPr xmlns="http://schemas.microsoft.com/office/spreadsheetml/2009/9/main" objectType="Drop" dropLines="13" dropStyle="combo" dx="16" fmlaLink="$B$200" fmlaRange="$B$4:$B$184" noThreeD="1" sel="171" val="168"/>
</file>

<file path=xl/ctrlProps/ctrlProp3.xml><?xml version="1.0" encoding="utf-8"?>
<formControlPr xmlns="http://schemas.microsoft.com/office/spreadsheetml/2009/9/main" objectType="Drop" dropLines="13" dropStyle="combo" dx="16" fmlaLink="$B$201" fmlaRange="$B$4:$B$184" noThreeD="1" sel="180" val="168"/>
</file>

<file path=xl/ctrlProps/ctrlProp4.xml><?xml version="1.0" encoding="utf-8"?>
<formControlPr xmlns="http://schemas.microsoft.com/office/spreadsheetml/2009/9/main" objectType="Drop" dropStyle="combo" dx="16" fmlaLink="C93" fmlaRange="$XET$2:$XET$175" noThreeD="1" sel="171" val="166"/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10" Type="http://schemas.openxmlformats.org/officeDocument/2006/relationships/image" Target="../media/image1.png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367</xdr:col>
      <xdr:colOff>390525</xdr:colOff>
      <xdr:row>2</xdr:row>
      <xdr:rowOff>706755</xdr:rowOff>
    </xdr:from>
    <xdr:to>
      <xdr:col>369</xdr:col>
      <xdr:colOff>618066</xdr:colOff>
      <xdr:row>2</xdr:row>
      <xdr:rowOff>752474</xdr:rowOff>
    </xdr:to>
    <xdr:sp macro="" textlink="">
      <xdr:nvSpPr>
        <xdr:cNvPr id="9" name="8 Flecha izquierda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/>
      </xdr:nvSpPr>
      <xdr:spPr>
        <a:xfrm>
          <a:off x="267604875" y="992505"/>
          <a:ext cx="2170641" cy="45719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364</xdr:col>
      <xdr:colOff>390525</xdr:colOff>
      <xdr:row>2</xdr:row>
      <xdr:rowOff>678180</xdr:rowOff>
    </xdr:from>
    <xdr:to>
      <xdr:col>366</xdr:col>
      <xdr:colOff>618066</xdr:colOff>
      <xdr:row>2</xdr:row>
      <xdr:rowOff>723899</xdr:rowOff>
    </xdr:to>
    <xdr:sp macro="" textlink="">
      <xdr:nvSpPr>
        <xdr:cNvPr id="11" name="10 Flecha izquierda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/>
      </xdr:nvSpPr>
      <xdr:spPr>
        <a:xfrm>
          <a:off x="264690225" y="963930"/>
          <a:ext cx="2170641" cy="45719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377</xdr:col>
      <xdr:colOff>657225</xdr:colOff>
      <xdr:row>2</xdr:row>
      <xdr:rowOff>628650</xdr:rowOff>
    </xdr:from>
    <xdr:to>
      <xdr:col>382</xdr:col>
      <xdr:colOff>533400</xdr:colOff>
      <xdr:row>2</xdr:row>
      <xdr:rowOff>762000</xdr:rowOff>
    </xdr:to>
    <xdr:sp macro="" textlink="">
      <xdr:nvSpPr>
        <xdr:cNvPr id="12" name="11 Flecha izquierda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/>
      </xdr:nvSpPr>
      <xdr:spPr>
        <a:xfrm>
          <a:off x="273558000" y="914400"/>
          <a:ext cx="4400550" cy="13335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198</xdr:row>
          <xdr:rowOff>0</xdr:rowOff>
        </xdr:from>
        <xdr:to>
          <xdr:col>2</xdr:col>
          <xdr:colOff>22860</xdr:colOff>
          <xdr:row>198</xdr:row>
          <xdr:rowOff>198120</xdr:rowOff>
        </xdr:to>
        <xdr:sp macro="" textlink="">
          <xdr:nvSpPr>
            <xdr:cNvPr id="3073" name="Drop Down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0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7620</xdr:colOff>
          <xdr:row>199</xdr:row>
          <xdr:rowOff>7620</xdr:rowOff>
        </xdr:from>
        <xdr:to>
          <xdr:col>2</xdr:col>
          <xdr:colOff>22860</xdr:colOff>
          <xdr:row>200</xdr:row>
          <xdr:rowOff>0</xdr:rowOff>
        </xdr:to>
        <xdr:sp macro="" textlink="">
          <xdr:nvSpPr>
            <xdr:cNvPr id="3074" name="Drop Down 2" hidden="1">
              <a:extLst>
                <a:ext uri="{63B3BB69-23CF-44E3-9099-C40C66FF867C}">
                  <a14:compatExt spid="_x0000_s3074"/>
                </a:ext>
                <a:ext uri="{FF2B5EF4-FFF2-40B4-BE49-F238E27FC236}">
                  <a16:creationId xmlns:a16="http://schemas.microsoft.com/office/drawing/2014/main" id="{00000000-0008-0000-0000-00000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7620</xdr:colOff>
          <xdr:row>200</xdr:row>
          <xdr:rowOff>7620</xdr:rowOff>
        </xdr:from>
        <xdr:to>
          <xdr:col>2</xdr:col>
          <xdr:colOff>7620</xdr:colOff>
          <xdr:row>201</xdr:row>
          <xdr:rowOff>0</xdr:rowOff>
        </xdr:to>
        <xdr:sp macro="" textlink="">
          <xdr:nvSpPr>
            <xdr:cNvPr id="3075" name="Drop Down 3" hidden="1">
              <a:extLst>
                <a:ext uri="{63B3BB69-23CF-44E3-9099-C40C66FF867C}">
                  <a14:compatExt spid="_x0000_s3075"/>
                </a:ext>
                <a:ext uri="{FF2B5EF4-FFF2-40B4-BE49-F238E27FC236}">
                  <a16:creationId xmlns:a16="http://schemas.microsoft.com/office/drawing/2014/main" id="{00000000-0008-0000-0000-00000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367</xdr:col>
      <xdr:colOff>390525</xdr:colOff>
      <xdr:row>2</xdr:row>
      <xdr:rowOff>706755</xdr:rowOff>
    </xdr:from>
    <xdr:to>
      <xdr:col>369</xdr:col>
      <xdr:colOff>618066</xdr:colOff>
      <xdr:row>2</xdr:row>
      <xdr:rowOff>752474</xdr:rowOff>
    </xdr:to>
    <xdr:sp macro="" textlink="">
      <xdr:nvSpPr>
        <xdr:cNvPr id="8" name="7 Flecha izquierda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287883600" y="992505"/>
          <a:ext cx="2170641" cy="45719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364</xdr:col>
      <xdr:colOff>390525</xdr:colOff>
      <xdr:row>2</xdr:row>
      <xdr:rowOff>678180</xdr:rowOff>
    </xdr:from>
    <xdr:to>
      <xdr:col>366</xdr:col>
      <xdr:colOff>618066</xdr:colOff>
      <xdr:row>2</xdr:row>
      <xdr:rowOff>723899</xdr:rowOff>
    </xdr:to>
    <xdr:sp macro="" textlink="">
      <xdr:nvSpPr>
        <xdr:cNvPr id="10" name="9 Flecha izquierda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/>
      </xdr:nvSpPr>
      <xdr:spPr>
        <a:xfrm>
          <a:off x="284968950" y="963930"/>
          <a:ext cx="2170641" cy="45719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377</xdr:col>
      <xdr:colOff>657225</xdr:colOff>
      <xdr:row>2</xdr:row>
      <xdr:rowOff>628650</xdr:rowOff>
    </xdr:from>
    <xdr:to>
      <xdr:col>382</xdr:col>
      <xdr:colOff>533400</xdr:colOff>
      <xdr:row>2</xdr:row>
      <xdr:rowOff>762000</xdr:rowOff>
    </xdr:to>
    <xdr:sp macro="" textlink="">
      <xdr:nvSpPr>
        <xdr:cNvPr id="13" name="12 Flecha izquierda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SpPr/>
      </xdr:nvSpPr>
      <xdr:spPr>
        <a:xfrm>
          <a:off x="293836725" y="914400"/>
          <a:ext cx="4400550" cy="13335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367</xdr:col>
      <xdr:colOff>390525</xdr:colOff>
      <xdr:row>2</xdr:row>
      <xdr:rowOff>706755</xdr:rowOff>
    </xdr:from>
    <xdr:to>
      <xdr:col>369</xdr:col>
      <xdr:colOff>618066</xdr:colOff>
      <xdr:row>2</xdr:row>
      <xdr:rowOff>752474</xdr:rowOff>
    </xdr:to>
    <xdr:sp macro="" textlink="">
      <xdr:nvSpPr>
        <xdr:cNvPr id="14" name="13 Flecha izquierda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SpPr/>
      </xdr:nvSpPr>
      <xdr:spPr>
        <a:xfrm>
          <a:off x="293312850" y="992505"/>
          <a:ext cx="2170641" cy="45719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364</xdr:col>
      <xdr:colOff>390525</xdr:colOff>
      <xdr:row>2</xdr:row>
      <xdr:rowOff>678180</xdr:rowOff>
    </xdr:from>
    <xdr:to>
      <xdr:col>366</xdr:col>
      <xdr:colOff>618066</xdr:colOff>
      <xdr:row>2</xdr:row>
      <xdr:rowOff>723899</xdr:rowOff>
    </xdr:to>
    <xdr:sp macro="" textlink="">
      <xdr:nvSpPr>
        <xdr:cNvPr id="15" name="14 Flecha izquierda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SpPr/>
      </xdr:nvSpPr>
      <xdr:spPr>
        <a:xfrm>
          <a:off x="290398200" y="963930"/>
          <a:ext cx="2170641" cy="45719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377</xdr:col>
      <xdr:colOff>657225</xdr:colOff>
      <xdr:row>2</xdr:row>
      <xdr:rowOff>628650</xdr:rowOff>
    </xdr:from>
    <xdr:to>
      <xdr:col>382</xdr:col>
      <xdr:colOff>533400</xdr:colOff>
      <xdr:row>2</xdr:row>
      <xdr:rowOff>762000</xdr:rowOff>
    </xdr:to>
    <xdr:sp macro="" textlink="">
      <xdr:nvSpPr>
        <xdr:cNvPr id="16" name="15 Flecha izquierda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SpPr/>
      </xdr:nvSpPr>
      <xdr:spPr>
        <a:xfrm>
          <a:off x="299265975" y="914400"/>
          <a:ext cx="4400550" cy="13335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367</xdr:col>
      <xdr:colOff>390525</xdr:colOff>
      <xdr:row>2</xdr:row>
      <xdr:rowOff>706755</xdr:rowOff>
    </xdr:from>
    <xdr:to>
      <xdr:col>369</xdr:col>
      <xdr:colOff>618066</xdr:colOff>
      <xdr:row>2</xdr:row>
      <xdr:rowOff>752474</xdr:rowOff>
    </xdr:to>
    <xdr:sp macro="" textlink="">
      <xdr:nvSpPr>
        <xdr:cNvPr id="20" name="19 Flecha izquierda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SpPr/>
      </xdr:nvSpPr>
      <xdr:spPr>
        <a:xfrm>
          <a:off x="293312850" y="992505"/>
          <a:ext cx="2170641" cy="45719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364</xdr:col>
      <xdr:colOff>390525</xdr:colOff>
      <xdr:row>2</xdr:row>
      <xdr:rowOff>678180</xdr:rowOff>
    </xdr:from>
    <xdr:to>
      <xdr:col>366</xdr:col>
      <xdr:colOff>618066</xdr:colOff>
      <xdr:row>2</xdr:row>
      <xdr:rowOff>723899</xdr:rowOff>
    </xdr:to>
    <xdr:sp macro="" textlink="">
      <xdr:nvSpPr>
        <xdr:cNvPr id="21" name="20 Flecha izquierda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SpPr/>
      </xdr:nvSpPr>
      <xdr:spPr>
        <a:xfrm>
          <a:off x="290398200" y="963930"/>
          <a:ext cx="2170641" cy="45719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377</xdr:col>
      <xdr:colOff>657225</xdr:colOff>
      <xdr:row>2</xdr:row>
      <xdr:rowOff>628650</xdr:rowOff>
    </xdr:from>
    <xdr:to>
      <xdr:col>382</xdr:col>
      <xdr:colOff>533400</xdr:colOff>
      <xdr:row>2</xdr:row>
      <xdr:rowOff>762000</xdr:rowOff>
    </xdr:to>
    <xdr:sp macro="" textlink="">
      <xdr:nvSpPr>
        <xdr:cNvPr id="22" name="21 Flecha izquierda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SpPr/>
      </xdr:nvSpPr>
      <xdr:spPr>
        <a:xfrm>
          <a:off x="299265975" y="914400"/>
          <a:ext cx="4400550" cy="13335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47418</xdr:colOff>
      <xdr:row>29</xdr:row>
      <xdr:rowOff>91009</xdr:rowOff>
    </xdr:from>
    <xdr:to>
      <xdr:col>13</xdr:col>
      <xdr:colOff>651726</xdr:colOff>
      <xdr:row>48</xdr:row>
      <xdr:rowOff>144349</xdr:rowOff>
    </xdr:to>
    <xdr:graphicFrame macro="">
      <xdr:nvGraphicFramePr>
        <xdr:cNvPr id="2" name="1 Gráfico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157899</xdr:colOff>
      <xdr:row>49</xdr:row>
      <xdr:rowOff>97694</xdr:rowOff>
    </xdr:from>
    <xdr:to>
      <xdr:col>13</xdr:col>
      <xdr:colOff>636054</xdr:colOff>
      <xdr:row>74</xdr:row>
      <xdr:rowOff>137160</xdr:rowOff>
    </xdr:to>
    <xdr:graphicFrame macro="">
      <xdr:nvGraphicFramePr>
        <xdr:cNvPr id="7" name="6 Gráfico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14</xdr:col>
      <xdr:colOff>35241</xdr:colOff>
      <xdr:row>29</xdr:row>
      <xdr:rowOff>122289</xdr:rowOff>
    </xdr:from>
    <xdr:to>
      <xdr:col>15</xdr:col>
      <xdr:colOff>739140</xdr:colOff>
      <xdr:row>39</xdr:row>
      <xdr:rowOff>38101</xdr:rowOff>
    </xdr:to>
    <xdr:graphicFrame macro="">
      <xdr:nvGraphicFramePr>
        <xdr:cNvPr id="6" name="5 Gráfico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15240</xdr:colOff>
      <xdr:row>41</xdr:row>
      <xdr:rowOff>144353</xdr:rowOff>
    </xdr:from>
    <xdr:to>
      <xdr:col>16</xdr:col>
      <xdr:colOff>746760</xdr:colOff>
      <xdr:row>50</xdr:row>
      <xdr:rowOff>106680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pSpPr/>
      </xdr:nvGrpSpPr>
      <xdr:grpSpPr>
        <a:xfrm>
          <a:off x="12071773" y="6392753"/>
          <a:ext cx="2441787" cy="1333927"/>
          <a:chOff x="11750729" y="6971873"/>
          <a:chExt cx="1760644" cy="1493947"/>
        </a:xfrm>
      </xdr:grpSpPr>
      <xdr:graphicFrame macro="">
        <xdr:nvGraphicFramePr>
          <xdr:cNvPr id="10" name="9 Gráfico">
            <a:extLst>
              <a:ext uri="{FF2B5EF4-FFF2-40B4-BE49-F238E27FC236}">
                <a16:creationId xmlns:a16="http://schemas.microsoft.com/office/drawing/2014/main" id="{00000000-0008-0000-0100-00000A000000}"/>
              </a:ext>
            </a:extLst>
          </xdr:cNvPr>
          <xdr:cNvGraphicFramePr/>
        </xdr:nvGraphicFramePr>
        <xdr:xfrm>
          <a:off x="11750729" y="6971873"/>
          <a:ext cx="1760644" cy="149394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  <xdr:sp macro="" textlink="">
        <xdr:nvSpPr>
          <xdr:cNvPr id="4" name="3 CuadroTexto">
            <a:extLst>
              <a:ext uri="{FF2B5EF4-FFF2-40B4-BE49-F238E27FC236}">
                <a16:creationId xmlns:a16="http://schemas.microsoft.com/office/drawing/2014/main" id="{00000000-0008-0000-0100-000004000000}"/>
              </a:ext>
            </a:extLst>
          </xdr:cNvPr>
          <xdr:cNvSpPr txBox="1"/>
        </xdr:nvSpPr>
        <xdr:spPr>
          <a:xfrm>
            <a:off x="12003634" y="7961372"/>
            <a:ext cx="1294039" cy="16472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s-CO" sz="1000"/>
              <a:t>% EJECUCIÓN</a:t>
            </a:r>
          </a:p>
        </xdr:txBody>
      </xdr:sp>
    </xdr:grpSp>
    <xdr:clientData/>
  </xdr:twoCellAnchor>
  <xdr:twoCellAnchor editAs="absolute">
    <xdr:from>
      <xdr:col>0</xdr:col>
      <xdr:colOff>15241</xdr:colOff>
      <xdr:row>49</xdr:row>
      <xdr:rowOff>83661</xdr:rowOff>
    </xdr:from>
    <xdr:to>
      <xdr:col>6</xdr:col>
      <xdr:colOff>289561</xdr:colOff>
      <xdr:row>74</xdr:row>
      <xdr:rowOff>129540</xdr:rowOff>
    </xdr:to>
    <xdr:graphicFrame macro="">
      <xdr:nvGraphicFramePr>
        <xdr:cNvPr id="11" name="10 Gráfico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 fLocksWithSheet="0"/>
  </xdr:twoCellAnchor>
  <xdr:twoCellAnchor>
    <xdr:from>
      <xdr:col>18</xdr:col>
      <xdr:colOff>89378</xdr:colOff>
      <xdr:row>15</xdr:row>
      <xdr:rowOff>105835</xdr:rowOff>
    </xdr:from>
    <xdr:to>
      <xdr:col>22</xdr:col>
      <xdr:colOff>944880</xdr:colOff>
      <xdr:row>32</xdr:row>
      <xdr:rowOff>65035</xdr:rowOff>
    </xdr:to>
    <xdr:graphicFrame macro="">
      <xdr:nvGraphicFramePr>
        <xdr:cNvPr id="3" name="2 Gráfico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</xdr:colOff>
          <xdr:row>92</xdr:row>
          <xdr:rowOff>0</xdr:rowOff>
        </xdr:from>
        <xdr:to>
          <xdr:col>3</xdr:col>
          <xdr:colOff>38100</xdr:colOff>
          <xdr:row>93</xdr:row>
          <xdr:rowOff>7620</xdr:rowOff>
        </xdr:to>
        <xdr:sp macro="" textlink="">
          <xdr:nvSpPr>
            <xdr:cNvPr id="4103" name="Drop Down 7" hidden="1">
              <a:extLst>
                <a:ext uri="{63B3BB69-23CF-44E3-9099-C40C66FF867C}">
                  <a14:compatExt spid="_x0000_s4103"/>
                </a:ext>
                <a:ext uri="{FF2B5EF4-FFF2-40B4-BE49-F238E27FC236}">
                  <a16:creationId xmlns:a16="http://schemas.microsoft.com/office/drawing/2014/main" id="{00000000-0008-0000-0100-00000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absolute">
    <xdr:from>
      <xdr:col>0</xdr:col>
      <xdr:colOff>0</xdr:colOff>
      <xdr:row>113</xdr:row>
      <xdr:rowOff>4993</xdr:rowOff>
    </xdr:from>
    <xdr:to>
      <xdr:col>11</xdr:col>
      <xdr:colOff>289560</xdr:colOff>
      <xdr:row>142</xdr:row>
      <xdr:rowOff>15240</xdr:rowOff>
    </xdr:to>
    <xdr:graphicFrame macro="">
      <xdr:nvGraphicFramePr>
        <xdr:cNvPr id="13" name="12 Gráfico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 fLocksWithSheet="0"/>
  </xdr:twoCellAnchor>
  <xdr:twoCellAnchor>
    <xdr:from>
      <xdr:col>0</xdr:col>
      <xdr:colOff>131765</xdr:colOff>
      <xdr:row>144</xdr:row>
      <xdr:rowOff>95250</xdr:rowOff>
    </xdr:from>
    <xdr:to>
      <xdr:col>13</xdr:col>
      <xdr:colOff>213360</xdr:colOff>
      <xdr:row>175</xdr:row>
      <xdr:rowOff>97630</xdr:rowOff>
    </xdr:to>
    <xdr:graphicFrame macro="">
      <xdr:nvGraphicFramePr>
        <xdr:cNvPr id="12" name="11 Gráfico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18</xdr:col>
      <xdr:colOff>35243</xdr:colOff>
      <xdr:row>35</xdr:row>
      <xdr:rowOff>52706</xdr:rowOff>
    </xdr:from>
    <xdr:to>
      <xdr:col>23</xdr:col>
      <xdr:colOff>525780</xdr:colOff>
      <xdr:row>54</xdr:row>
      <xdr:rowOff>9526</xdr:rowOff>
    </xdr:to>
    <xdr:graphicFrame macro="">
      <xdr:nvGraphicFramePr>
        <xdr:cNvPr id="8" name="7 Gráfico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16374</xdr:col>
      <xdr:colOff>704850</xdr:colOff>
      <xdr:row>82</xdr:row>
      <xdr:rowOff>95250</xdr:rowOff>
    </xdr:from>
    <xdr:to>
      <xdr:col>16375</xdr:col>
      <xdr:colOff>99060</xdr:colOff>
      <xdr:row>83</xdr:row>
      <xdr:rowOff>41910</xdr:rowOff>
    </xdr:to>
    <xdr:pic>
      <xdr:nvPicPr>
        <xdr:cNvPr id="14" name="2 Imagen" descr="http://190.25.231.205:8084/Dane/jpivot/table/drill-position-other.gif">
          <a:extLst>
            <a:ext uri="{FF2B5EF4-FFF2-40B4-BE49-F238E27FC236}">
              <a16:creationId xmlns:a16="http://schemas.microsoft.com/office/drawing/2014/main" id="{00000000-0008-0000-0300-0000D6AE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" y="67760850"/>
          <a:ext cx="102870" cy="990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16375</xdr:col>
      <xdr:colOff>0</xdr:colOff>
      <xdr:row>82</xdr:row>
      <xdr:rowOff>0</xdr:rowOff>
    </xdr:from>
    <xdr:to>
      <xdr:col>16375</xdr:col>
      <xdr:colOff>85725</xdr:colOff>
      <xdr:row>82</xdr:row>
      <xdr:rowOff>85725</xdr:rowOff>
    </xdr:to>
    <xdr:pic>
      <xdr:nvPicPr>
        <xdr:cNvPr id="15" name="7 Imagen" descr="http://190.25.231.205:8084/Dane/jpivot/table/drill-position-other.gif">
          <a:extLst>
            <a:ext uri="{FF2B5EF4-FFF2-40B4-BE49-F238E27FC236}">
              <a16:creationId xmlns:a16="http://schemas.microsoft.com/office/drawing/2014/main" id="{00000000-0008-0000-0300-0000D7AE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3960" y="67665600"/>
          <a:ext cx="85725" cy="85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16375</xdr:col>
      <xdr:colOff>0</xdr:colOff>
      <xdr:row>82</xdr:row>
      <xdr:rowOff>0</xdr:rowOff>
    </xdr:from>
    <xdr:to>
      <xdr:col>16375</xdr:col>
      <xdr:colOff>85725</xdr:colOff>
      <xdr:row>82</xdr:row>
      <xdr:rowOff>85725</xdr:rowOff>
    </xdr:to>
    <xdr:pic>
      <xdr:nvPicPr>
        <xdr:cNvPr id="16" name="8 Imagen" descr="http://190.25.231.205:8084/Dane/jpivot/table/drill-position-other.gif">
          <a:extLst>
            <a:ext uri="{FF2B5EF4-FFF2-40B4-BE49-F238E27FC236}">
              <a16:creationId xmlns:a16="http://schemas.microsoft.com/office/drawing/2014/main" id="{00000000-0008-0000-0300-0000D8AE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3960" y="67665600"/>
          <a:ext cx="85725" cy="85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16375</xdr:col>
      <xdr:colOff>0</xdr:colOff>
      <xdr:row>82</xdr:row>
      <xdr:rowOff>0</xdr:rowOff>
    </xdr:from>
    <xdr:to>
      <xdr:col>16375</xdr:col>
      <xdr:colOff>85725</xdr:colOff>
      <xdr:row>82</xdr:row>
      <xdr:rowOff>85725</xdr:rowOff>
    </xdr:to>
    <xdr:pic>
      <xdr:nvPicPr>
        <xdr:cNvPr id="17" name="9 Imagen" descr="http://190.25.231.205:8084/Dane/jpivot/table/drill-position-other.gif">
          <a:extLst>
            <a:ext uri="{FF2B5EF4-FFF2-40B4-BE49-F238E27FC236}">
              <a16:creationId xmlns:a16="http://schemas.microsoft.com/office/drawing/2014/main" id="{00000000-0008-0000-0300-0000D9AE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3960" y="67665600"/>
          <a:ext cx="85725" cy="85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16375</xdr:col>
      <xdr:colOff>0</xdr:colOff>
      <xdr:row>82</xdr:row>
      <xdr:rowOff>0</xdr:rowOff>
    </xdr:from>
    <xdr:to>
      <xdr:col>16375</xdr:col>
      <xdr:colOff>85725</xdr:colOff>
      <xdr:row>82</xdr:row>
      <xdr:rowOff>85725</xdr:rowOff>
    </xdr:to>
    <xdr:pic>
      <xdr:nvPicPr>
        <xdr:cNvPr id="18" name="10 Imagen" descr="http://190.25.231.205:8084/Dane/jpivot/table/drill-position-other.gif">
          <a:extLst>
            <a:ext uri="{FF2B5EF4-FFF2-40B4-BE49-F238E27FC236}">
              <a16:creationId xmlns:a16="http://schemas.microsoft.com/office/drawing/2014/main" id="{00000000-0008-0000-0300-0000DAAE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3960" y="67665600"/>
          <a:ext cx="85725" cy="85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16375</xdr:col>
      <xdr:colOff>0</xdr:colOff>
      <xdr:row>82</xdr:row>
      <xdr:rowOff>0</xdr:rowOff>
    </xdr:from>
    <xdr:to>
      <xdr:col>16375</xdr:col>
      <xdr:colOff>85725</xdr:colOff>
      <xdr:row>82</xdr:row>
      <xdr:rowOff>85725</xdr:rowOff>
    </xdr:to>
    <xdr:pic>
      <xdr:nvPicPr>
        <xdr:cNvPr id="19" name="11 Imagen" descr="http://190.25.231.205:8084/Dane/jpivot/table/drill-position-other.gif">
          <a:extLst>
            <a:ext uri="{FF2B5EF4-FFF2-40B4-BE49-F238E27FC236}">
              <a16:creationId xmlns:a16="http://schemas.microsoft.com/office/drawing/2014/main" id="{00000000-0008-0000-0300-0000DBAE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3960" y="67665600"/>
          <a:ext cx="85725" cy="85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16374</xdr:col>
      <xdr:colOff>704850</xdr:colOff>
      <xdr:row>83</xdr:row>
      <xdr:rowOff>95250</xdr:rowOff>
    </xdr:from>
    <xdr:to>
      <xdr:col>16375</xdr:col>
      <xdr:colOff>99060</xdr:colOff>
      <xdr:row>84</xdr:row>
      <xdr:rowOff>41910</xdr:rowOff>
    </xdr:to>
    <xdr:pic>
      <xdr:nvPicPr>
        <xdr:cNvPr id="20" name="2 Imagen" descr="http://190.25.231.205:8084/Dane/jpivot/table/drill-position-other.gif">
          <a:extLst>
            <a:ext uri="{FF2B5EF4-FFF2-40B4-BE49-F238E27FC236}">
              <a16:creationId xmlns:a16="http://schemas.microsoft.com/office/drawing/2014/main" id="{00000000-0008-0000-0300-0000DCAE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" y="67936110"/>
          <a:ext cx="102870" cy="990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16375</xdr:col>
      <xdr:colOff>0</xdr:colOff>
      <xdr:row>83</xdr:row>
      <xdr:rowOff>0</xdr:rowOff>
    </xdr:from>
    <xdr:to>
      <xdr:col>16375</xdr:col>
      <xdr:colOff>85725</xdr:colOff>
      <xdr:row>83</xdr:row>
      <xdr:rowOff>85725</xdr:rowOff>
    </xdr:to>
    <xdr:pic>
      <xdr:nvPicPr>
        <xdr:cNvPr id="21" name="7 Imagen" descr="http://190.25.231.205:8084/Dane/jpivot/table/drill-position-other.gif">
          <a:extLst>
            <a:ext uri="{FF2B5EF4-FFF2-40B4-BE49-F238E27FC236}">
              <a16:creationId xmlns:a16="http://schemas.microsoft.com/office/drawing/2014/main" id="{00000000-0008-0000-0300-0000DDAE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3960" y="67840860"/>
          <a:ext cx="85725" cy="85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16375</xdr:col>
      <xdr:colOff>0</xdr:colOff>
      <xdr:row>83</xdr:row>
      <xdr:rowOff>0</xdr:rowOff>
    </xdr:from>
    <xdr:to>
      <xdr:col>16375</xdr:col>
      <xdr:colOff>85725</xdr:colOff>
      <xdr:row>83</xdr:row>
      <xdr:rowOff>85725</xdr:rowOff>
    </xdr:to>
    <xdr:pic>
      <xdr:nvPicPr>
        <xdr:cNvPr id="22" name="8 Imagen" descr="http://190.25.231.205:8084/Dane/jpivot/table/drill-position-other.gif">
          <a:extLst>
            <a:ext uri="{FF2B5EF4-FFF2-40B4-BE49-F238E27FC236}">
              <a16:creationId xmlns:a16="http://schemas.microsoft.com/office/drawing/2014/main" id="{00000000-0008-0000-0300-0000DEAE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3960" y="67840860"/>
          <a:ext cx="85725" cy="85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16375</xdr:col>
      <xdr:colOff>0</xdr:colOff>
      <xdr:row>83</xdr:row>
      <xdr:rowOff>0</xdr:rowOff>
    </xdr:from>
    <xdr:to>
      <xdr:col>16375</xdr:col>
      <xdr:colOff>85725</xdr:colOff>
      <xdr:row>83</xdr:row>
      <xdr:rowOff>85725</xdr:rowOff>
    </xdr:to>
    <xdr:pic>
      <xdr:nvPicPr>
        <xdr:cNvPr id="23" name="9 Imagen" descr="http://190.25.231.205:8084/Dane/jpivot/table/drill-position-other.gif">
          <a:extLst>
            <a:ext uri="{FF2B5EF4-FFF2-40B4-BE49-F238E27FC236}">
              <a16:creationId xmlns:a16="http://schemas.microsoft.com/office/drawing/2014/main" id="{00000000-0008-0000-0300-0000DFAE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3960" y="67840860"/>
          <a:ext cx="85725" cy="85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16375</xdr:col>
      <xdr:colOff>0</xdr:colOff>
      <xdr:row>83</xdr:row>
      <xdr:rowOff>0</xdr:rowOff>
    </xdr:from>
    <xdr:to>
      <xdr:col>16375</xdr:col>
      <xdr:colOff>85725</xdr:colOff>
      <xdr:row>83</xdr:row>
      <xdr:rowOff>85725</xdr:rowOff>
    </xdr:to>
    <xdr:pic>
      <xdr:nvPicPr>
        <xdr:cNvPr id="24" name="10 Imagen" descr="http://190.25.231.205:8084/Dane/jpivot/table/drill-position-other.gif">
          <a:extLst>
            <a:ext uri="{FF2B5EF4-FFF2-40B4-BE49-F238E27FC236}">
              <a16:creationId xmlns:a16="http://schemas.microsoft.com/office/drawing/2014/main" id="{00000000-0008-0000-0300-0000E0AE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3960" y="67840860"/>
          <a:ext cx="85725" cy="85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16375</xdr:col>
      <xdr:colOff>0</xdr:colOff>
      <xdr:row>83</xdr:row>
      <xdr:rowOff>0</xdr:rowOff>
    </xdr:from>
    <xdr:to>
      <xdr:col>16375</xdr:col>
      <xdr:colOff>85725</xdr:colOff>
      <xdr:row>83</xdr:row>
      <xdr:rowOff>85725</xdr:rowOff>
    </xdr:to>
    <xdr:pic>
      <xdr:nvPicPr>
        <xdr:cNvPr id="25" name="11 Imagen" descr="http://190.25.231.205:8084/Dane/jpivot/table/drill-position-other.gif">
          <a:extLst>
            <a:ext uri="{FF2B5EF4-FFF2-40B4-BE49-F238E27FC236}">
              <a16:creationId xmlns:a16="http://schemas.microsoft.com/office/drawing/2014/main" id="{00000000-0008-0000-0300-0000E1AE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3960" y="67840860"/>
          <a:ext cx="85725" cy="85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16374</xdr:col>
      <xdr:colOff>704850</xdr:colOff>
      <xdr:row>84</xdr:row>
      <xdr:rowOff>95250</xdr:rowOff>
    </xdr:from>
    <xdr:to>
      <xdr:col>16375</xdr:col>
      <xdr:colOff>99060</xdr:colOff>
      <xdr:row>85</xdr:row>
      <xdr:rowOff>41910</xdr:rowOff>
    </xdr:to>
    <xdr:pic>
      <xdr:nvPicPr>
        <xdr:cNvPr id="26" name="2 Imagen" descr="http://190.25.231.205:8084/Dane/jpivot/table/drill-position-other.gif">
          <a:extLst>
            <a:ext uri="{FF2B5EF4-FFF2-40B4-BE49-F238E27FC236}">
              <a16:creationId xmlns:a16="http://schemas.microsoft.com/office/drawing/2014/main" id="{00000000-0008-0000-0300-0000E2AE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" y="68111370"/>
          <a:ext cx="102870" cy="990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16374</xdr:col>
      <xdr:colOff>704850</xdr:colOff>
      <xdr:row>94</xdr:row>
      <xdr:rowOff>95250</xdr:rowOff>
    </xdr:from>
    <xdr:to>
      <xdr:col>16375</xdr:col>
      <xdr:colOff>99060</xdr:colOff>
      <xdr:row>95</xdr:row>
      <xdr:rowOff>41910</xdr:rowOff>
    </xdr:to>
    <xdr:pic>
      <xdr:nvPicPr>
        <xdr:cNvPr id="27" name="2 Imagen" descr="http://190.25.231.205:8084/Dane/jpivot/table/drill-position-other.gif">
          <a:extLst>
            <a:ext uri="{FF2B5EF4-FFF2-40B4-BE49-F238E27FC236}">
              <a16:creationId xmlns:a16="http://schemas.microsoft.com/office/drawing/2014/main" id="{00000000-0008-0000-0300-0000E3AE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" y="69863970"/>
          <a:ext cx="102870" cy="990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16374</xdr:col>
      <xdr:colOff>704850</xdr:colOff>
      <xdr:row>95</xdr:row>
      <xdr:rowOff>95250</xdr:rowOff>
    </xdr:from>
    <xdr:to>
      <xdr:col>16375</xdr:col>
      <xdr:colOff>99060</xdr:colOff>
      <xdr:row>96</xdr:row>
      <xdr:rowOff>41910</xdr:rowOff>
    </xdr:to>
    <xdr:pic>
      <xdr:nvPicPr>
        <xdr:cNvPr id="28" name="2 Imagen" descr="http://190.25.231.205:8084/Dane/jpivot/table/drill-position-other.gif">
          <a:extLst>
            <a:ext uri="{FF2B5EF4-FFF2-40B4-BE49-F238E27FC236}">
              <a16:creationId xmlns:a16="http://schemas.microsoft.com/office/drawing/2014/main" id="{00000000-0008-0000-0300-0000E4AE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" y="70039230"/>
          <a:ext cx="102870" cy="990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16374</xdr:col>
      <xdr:colOff>704850</xdr:colOff>
      <xdr:row>96</xdr:row>
      <xdr:rowOff>95250</xdr:rowOff>
    </xdr:from>
    <xdr:to>
      <xdr:col>16375</xdr:col>
      <xdr:colOff>99060</xdr:colOff>
      <xdr:row>97</xdr:row>
      <xdr:rowOff>41910</xdr:rowOff>
    </xdr:to>
    <xdr:pic>
      <xdr:nvPicPr>
        <xdr:cNvPr id="29" name="2 Imagen" descr="http://190.25.231.205:8084/Dane/jpivot/table/drill-position-other.gif">
          <a:extLst>
            <a:ext uri="{FF2B5EF4-FFF2-40B4-BE49-F238E27FC236}">
              <a16:creationId xmlns:a16="http://schemas.microsoft.com/office/drawing/2014/main" id="{00000000-0008-0000-0300-0000E5AE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" y="70214490"/>
          <a:ext cx="102870" cy="990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16374</xdr:col>
      <xdr:colOff>704850</xdr:colOff>
      <xdr:row>96</xdr:row>
      <xdr:rowOff>95250</xdr:rowOff>
    </xdr:from>
    <xdr:to>
      <xdr:col>16375</xdr:col>
      <xdr:colOff>99060</xdr:colOff>
      <xdr:row>97</xdr:row>
      <xdr:rowOff>41910</xdr:rowOff>
    </xdr:to>
    <xdr:pic>
      <xdr:nvPicPr>
        <xdr:cNvPr id="30" name="2 Imagen" descr="http://190.25.231.205:8084/Dane/jpivot/table/drill-position-other.gif">
          <a:extLst>
            <a:ext uri="{FF2B5EF4-FFF2-40B4-BE49-F238E27FC236}">
              <a16:creationId xmlns:a16="http://schemas.microsoft.com/office/drawing/2014/main" id="{00000000-0008-0000-0300-0000E6AE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" y="70214490"/>
          <a:ext cx="102870" cy="990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16374</xdr:col>
      <xdr:colOff>704850</xdr:colOff>
      <xdr:row>97</xdr:row>
      <xdr:rowOff>0</xdr:rowOff>
    </xdr:from>
    <xdr:to>
      <xdr:col>16375</xdr:col>
      <xdr:colOff>99060</xdr:colOff>
      <xdr:row>97</xdr:row>
      <xdr:rowOff>99060</xdr:rowOff>
    </xdr:to>
    <xdr:pic>
      <xdr:nvPicPr>
        <xdr:cNvPr id="31" name="2 Imagen" descr="http://190.25.231.205:8084/Dane/jpivot/table/drill-position-other.gif">
          <a:extLst>
            <a:ext uri="{FF2B5EF4-FFF2-40B4-BE49-F238E27FC236}">
              <a16:creationId xmlns:a16="http://schemas.microsoft.com/office/drawing/2014/main" id="{00000000-0008-0000-0300-0000E7AE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" y="70294500"/>
          <a:ext cx="102870" cy="990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16374</xdr:col>
      <xdr:colOff>704850</xdr:colOff>
      <xdr:row>106</xdr:row>
      <xdr:rowOff>95250</xdr:rowOff>
    </xdr:from>
    <xdr:to>
      <xdr:col>16375</xdr:col>
      <xdr:colOff>99060</xdr:colOff>
      <xdr:row>107</xdr:row>
      <xdr:rowOff>41910</xdr:rowOff>
    </xdr:to>
    <xdr:pic>
      <xdr:nvPicPr>
        <xdr:cNvPr id="32" name="2 Imagen" descr="http://190.25.231.205:8084/Dane/jpivot/table/drill-position-other.gif">
          <a:extLst>
            <a:ext uri="{FF2B5EF4-FFF2-40B4-BE49-F238E27FC236}">
              <a16:creationId xmlns:a16="http://schemas.microsoft.com/office/drawing/2014/main" id="{00000000-0008-0000-0300-0000E8AE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" y="71967090"/>
          <a:ext cx="102870" cy="990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16374</xdr:col>
      <xdr:colOff>704850</xdr:colOff>
      <xdr:row>107</xdr:row>
      <xdr:rowOff>95250</xdr:rowOff>
    </xdr:from>
    <xdr:to>
      <xdr:col>16375</xdr:col>
      <xdr:colOff>99060</xdr:colOff>
      <xdr:row>108</xdr:row>
      <xdr:rowOff>41910</xdr:rowOff>
    </xdr:to>
    <xdr:pic>
      <xdr:nvPicPr>
        <xdr:cNvPr id="33" name="2 Imagen" descr="http://190.25.231.205:8084/Dane/jpivot/table/drill-position-other.gif">
          <a:extLst>
            <a:ext uri="{FF2B5EF4-FFF2-40B4-BE49-F238E27FC236}">
              <a16:creationId xmlns:a16="http://schemas.microsoft.com/office/drawing/2014/main" id="{00000000-0008-0000-0300-0000E9AE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" y="72142350"/>
          <a:ext cx="102870" cy="990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16374</xdr:col>
      <xdr:colOff>704850</xdr:colOff>
      <xdr:row>108</xdr:row>
      <xdr:rowOff>95250</xdr:rowOff>
    </xdr:from>
    <xdr:to>
      <xdr:col>16375</xdr:col>
      <xdr:colOff>99060</xdr:colOff>
      <xdr:row>109</xdr:row>
      <xdr:rowOff>41910</xdr:rowOff>
    </xdr:to>
    <xdr:pic>
      <xdr:nvPicPr>
        <xdr:cNvPr id="34" name="2 Imagen" descr="http://190.25.231.205:8084/Dane/jpivot/table/drill-position-other.gif">
          <a:extLst>
            <a:ext uri="{FF2B5EF4-FFF2-40B4-BE49-F238E27FC236}">
              <a16:creationId xmlns:a16="http://schemas.microsoft.com/office/drawing/2014/main" id="{00000000-0008-0000-0300-0000EAAE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" y="72317610"/>
          <a:ext cx="102870" cy="990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16374</xdr:col>
      <xdr:colOff>704850</xdr:colOff>
      <xdr:row>108</xdr:row>
      <xdr:rowOff>95250</xdr:rowOff>
    </xdr:from>
    <xdr:to>
      <xdr:col>16375</xdr:col>
      <xdr:colOff>99060</xdr:colOff>
      <xdr:row>109</xdr:row>
      <xdr:rowOff>41910</xdr:rowOff>
    </xdr:to>
    <xdr:pic>
      <xdr:nvPicPr>
        <xdr:cNvPr id="35" name="2 Imagen" descr="http://190.25.231.205:8084/Dane/jpivot/table/drill-position-other.gif">
          <a:extLst>
            <a:ext uri="{FF2B5EF4-FFF2-40B4-BE49-F238E27FC236}">
              <a16:creationId xmlns:a16="http://schemas.microsoft.com/office/drawing/2014/main" id="{00000000-0008-0000-0300-0000EBAE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" y="72317610"/>
          <a:ext cx="102870" cy="990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16374</xdr:col>
      <xdr:colOff>704850</xdr:colOff>
      <xdr:row>108</xdr:row>
      <xdr:rowOff>95250</xdr:rowOff>
    </xdr:from>
    <xdr:to>
      <xdr:col>16375</xdr:col>
      <xdr:colOff>99060</xdr:colOff>
      <xdr:row>109</xdr:row>
      <xdr:rowOff>41910</xdr:rowOff>
    </xdr:to>
    <xdr:pic>
      <xdr:nvPicPr>
        <xdr:cNvPr id="36" name="2 Imagen" descr="http://190.25.231.205:8084/Dane/jpivot/table/drill-position-other.gif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" y="72317610"/>
          <a:ext cx="102870" cy="990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16374</xdr:col>
      <xdr:colOff>704850</xdr:colOff>
      <xdr:row>108</xdr:row>
      <xdr:rowOff>95250</xdr:rowOff>
    </xdr:from>
    <xdr:to>
      <xdr:col>16375</xdr:col>
      <xdr:colOff>99060</xdr:colOff>
      <xdr:row>109</xdr:row>
      <xdr:rowOff>41910</xdr:rowOff>
    </xdr:to>
    <xdr:pic>
      <xdr:nvPicPr>
        <xdr:cNvPr id="37" name="2 Imagen" descr="http://190.25.231.205:8084/Dane/jpivot/table/drill-position-other.gif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" y="72317610"/>
          <a:ext cx="102870" cy="990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16374</xdr:col>
      <xdr:colOff>704850</xdr:colOff>
      <xdr:row>109</xdr:row>
      <xdr:rowOff>0</xdr:rowOff>
    </xdr:from>
    <xdr:to>
      <xdr:col>16375</xdr:col>
      <xdr:colOff>99060</xdr:colOff>
      <xdr:row>109</xdr:row>
      <xdr:rowOff>99060</xdr:rowOff>
    </xdr:to>
    <xdr:pic>
      <xdr:nvPicPr>
        <xdr:cNvPr id="38" name="2 Imagen" descr="http://190.25.231.205:8084/Dane/jpivot/table/drill-position-other.gif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" y="72397620"/>
          <a:ext cx="102870" cy="990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16374</xdr:col>
      <xdr:colOff>704850</xdr:colOff>
      <xdr:row>109</xdr:row>
      <xdr:rowOff>0</xdr:rowOff>
    </xdr:from>
    <xdr:to>
      <xdr:col>16375</xdr:col>
      <xdr:colOff>99060</xdr:colOff>
      <xdr:row>109</xdr:row>
      <xdr:rowOff>99060</xdr:rowOff>
    </xdr:to>
    <xdr:pic>
      <xdr:nvPicPr>
        <xdr:cNvPr id="39" name="2 Imagen" descr="http://190.25.231.205:8084/Dane/jpivot/table/drill-position-other.gif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" y="72397620"/>
          <a:ext cx="102870" cy="990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16374</xdr:col>
      <xdr:colOff>704850</xdr:colOff>
      <xdr:row>118</xdr:row>
      <xdr:rowOff>95250</xdr:rowOff>
    </xdr:from>
    <xdr:to>
      <xdr:col>16375</xdr:col>
      <xdr:colOff>99060</xdr:colOff>
      <xdr:row>119</xdr:row>
      <xdr:rowOff>41910</xdr:rowOff>
    </xdr:to>
    <xdr:pic>
      <xdr:nvPicPr>
        <xdr:cNvPr id="40" name="2 Imagen" descr="http://190.25.231.205:8084/Dane/jpivot/table/drill-position-other.gif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" y="74070210"/>
          <a:ext cx="102870" cy="990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16374</xdr:col>
      <xdr:colOff>704850</xdr:colOff>
      <xdr:row>119</xdr:row>
      <xdr:rowOff>95250</xdr:rowOff>
    </xdr:from>
    <xdr:to>
      <xdr:col>16375</xdr:col>
      <xdr:colOff>99060</xdr:colOff>
      <xdr:row>120</xdr:row>
      <xdr:rowOff>41910</xdr:rowOff>
    </xdr:to>
    <xdr:pic>
      <xdr:nvPicPr>
        <xdr:cNvPr id="41" name="2 Imagen" descr="http://190.25.231.205:8084/Dane/jpivot/table/drill-position-other.gif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" y="74245470"/>
          <a:ext cx="102870" cy="990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16374</xdr:col>
      <xdr:colOff>704850</xdr:colOff>
      <xdr:row>120</xdr:row>
      <xdr:rowOff>95250</xdr:rowOff>
    </xdr:from>
    <xdr:to>
      <xdr:col>16375</xdr:col>
      <xdr:colOff>99060</xdr:colOff>
      <xdr:row>121</xdr:row>
      <xdr:rowOff>41910</xdr:rowOff>
    </xdr:to>
    <xdr:pic>
      <xdr:nvPicPr>
        <xdr:cNvPr id="42" name="2 Imagen" descr="http://190.25.231.205:8084/Dane/jpivot/table/drill-position-other.gif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" y="74420730"/>
          <a:ext cx="102870" cy="990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16374</xdr:col>
      <xdr:colOff>704850</xdr:colOff>
      <xdr:row>120</xdr:row>
      <xdr:rowOff>95250</xdr:rowOff>
    </xdr:from>
    <xdr:to>
      <xdr:col>16375</xdr:col>
      <xdr:colOff>99060</xdr:colOff>
      <xdr:row>121</xdr:row>
      <xdr:rowOff>41910</xdr:rowOff>
    </xdr:to>
    <xdr:pic>
      <xdr:nvPicPr>
        <xdr:cNvPr id="43" name="2 Imagen" descr="http://190.25.231.205:8084/Dane/jpivot/table/drill-position-other.gif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" y="74420730"/>
          <a:ext cx="102870" cy="990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16374</xdr:col>
      <xdr:colOff>704850</xdr:colOff>
      <xdr:row>120</xdr:row>
      <xdr:rowOff>95250</xdr:rowOff>
    </xdr:from>
    <xdr:to>
      <xdr:col>16375</xdr:col>
      <xdr:colOff>99060</xdr:colOff>
      <xdr:row>121</xdr:row>
      <xdr:rowOff>41910</xdr:rowOff>
    </xdr:to>
    <xdr:pic>
      <xdr:nvPicPr>
        <xdr:cNvPr id="44" name="2 Imagen" descr="http://190.25.231.205:8084/Dane/jpivot/table/drill-position-other.gif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" y="74420730"/>
          <a:ext cx="102870" cy="990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16374</xdr:col>
      <xdr:colOff>704850</xdr:colOff>
      <xdr:row>120</xdr:row>
      <xdr:rowOff>95250</xdr:rowOff>
    </xdr:from>
    <xdr:to>
      <xdr:col>16375</xdr:col>
      <xdr:colOff>99060</xdr:colOff>
      <xdr:row>121</xdr:row>
      <xdr:rowOff>41910</xdr:rowOff>
    </xdr:to>
    <xdr:pic>
      <xdr:nvPicPr>
        <xdr:cNvPr id="45" name="2 Imagen" descr="http://190.25.231.205:8084/Dane/jpivot/table/drill-position-other.gif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" y="74420730"/>
          <a:ext cx="102870" cy="990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16374</xdr:col>
      <xdr:colOff>704850</xdr:colOff>
      <xdr:row>120</xdr:row>
      <xdr:rowOff>95250</xdr:rowOff>
    </xdr:from>
    <xdr:ext cx="85725" cy="85725"/>
    <xdr:pic>
      <xdr:nvPicPr>
        <xdr:cNvPr id="46" name="2 Imagen" descr="http://190.25.231.205:8084/Dane/jpivot/table/drill-position-other.gif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" y="74420730"/>
          <a:ext cx="85725" cy="85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16374</xdr:col>
      <xdr:colOff>704850</xdr:colOff>
      <xdr:row>120</xdr:row>
      <xdr:rowOff>95250</xdr:rowOff>
    </xdr:from>
    <xdr:ext cx="85725" cy="85725"/>
    <xdr:pic>
      <xdr:nvPicPr>
        <xdr:cNvPr id="47" name="2 Imagen" descr="http://190.25.231.205:8084/Dane/jpivot/table/drill-position-other.gif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" y="74420730"/>
          <a:ext cx="85725" cy="85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16374</xdr:col>
      <xdr:colOff>704850</xdr:colOff>
      <xdr:row>120</xdr:row>
      <xdr:rowOff>95250</xdr:rowOff>
    </xdr:from>
    <xdr:ext cx="85725" cy="85725"/>
    <xdr:pic>
      <xdr:nvPicPr>
        <xdr:cNvPr id="48" name="2 Imagen" descr="http://190.25.231.205:8084/Dane/jpivot/table/drill-position-other.gif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" y="74420730"/>
          <a:ext cx="85725" cy="85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16374</xdr:col>
      <xdr:colOff>704850</xdr:colOff>
      <xdr:row>120</xdr:row>
      <xdr:rowOff>95250</xdr:rowOff>
    </xdr:from>
    <xdr:ext cx="85725" cy="85725"/>
    <xdr:pic>
      <xdr:nvPicPr>
        <xdr:cNvPr id="49" name="2 Imagen" descr="http://190.25.231.205:8084/Dane/jpivot/table/drill-position-other.gif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" y="74420730"/>
          <a:ext cx="85725" cy="85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16374</xdr:col>
      <xdr:colOff>704850</xdr:colOff>
      <xdr:row>121</xdr:row>
      <xdr:rowOff>0</xdr:rowOff>
    </xdr:from>
    <xdr:ext cx="85725" cy="85725"/>
    <xdr:pic>
      <xdr:nvPicPr>
        <xdr:cNvPr id="50" name="2 Imagen" descr="http://190.25.231.205:8084/Dane/jpivot/table/drill-position-other.gif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" y="74500740"/>
          <a:ext cx="85725" cy="85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16374</xdr:col>
      <xdr:colOff>704850</xdr:colOff>
      <xdr:row>121</xdr:row>
      <xdr:rowOff>0</xdr:rowOff>
    </xdr:from>
    <xdr:ext cx="85725" cy="85725"/>
    <xdr:pic>
      <xdr:nvPicPr>
        <xdr:cNvPr id="51" name="2 Imagen" descr="http://190.25.231.205:8084/Dane/jpivot/table/drill-position-other.gif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" y="74500740"/>
          <a:ext cx="85725" cy="85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16374</xdr:col>
      <xdr:colOff>704850</xdr:colOff>
      <xdr:row>121</xdr:row>
      <xdr:rowOff>0</xdr:rowOff>
    </xdr:from>
    <xdr:ext cx="85725" cy="85725"/>
    <xdr:pic>
      <xdr:nvPicPr>
        <xdr:cNvPr id="52" name="2 Imagen" descr="http://190.25.231.205:8084/Dane/jpivot/table/drill-position-other.gif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" y="74500740"/>
          <a:ext cx="85725" cy="85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16374</xdr:col>
      <xdr:colOff>704850</xdr:colOff>
      <xdr:row>121</xdr:row>
      <xdr:rowOff>0</xdr:rowOff>
    </xdr:from>
    <xdr:ext cx="85725" cy="85725"/>
    <xdr:pic>
      <xdr:nvPicPr>
        <xdr:cNvPr id="53" name="2 Imagen" descr="http://190.25.231.205:8084/Dane/jpivot/table/drill-position-other.gif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" y="74500740"/>
          <a:ext cx="85725" cy="85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16374</xdr:col>
      <xdr:colOff>704850</xdr:colOff>
      <xdr:row>130</xdr:row>
      <xdr:rowOff>95250</xdr:rowOff>
    </xdr:from>
    <xdr:ext cx="85725" cy="85725"/>
    <xdr:pic>
      <xdr:nvPicPr>
        <xdr:cNvPr id="54" name="2 Imagen" descr="http://190.25.231.205:8084/Dane/jpivot/table/drill-position-other.gif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" y="76173330"/>
          <a:ext cx="85725" cy="85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16374</xdr:col>
      <xdr:colOff>704850</xdr:colOff>
      <xdr:row>132</xdr:row>
      <xdr:rowOff>95250</xdr:rowOff>
    </xdr:from>
    <xdr:ext cx="85725" cy="85725"/>
    <xdr:pic>
      <xdr:nvPicPr>
        <xdr:cNvPr id="55" name="2 Imagen" descr="http://190.25.231.205:8084/Dane/jpivot/table/drill-position-other.gif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" y="76523850"/>
          <a:ext cx="85725" cy="85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16374</xdr:col>
      <xdr:colOff>704850</xdr:colOff>
      <xdr:row>132</xdr:row>
      <xdr:rowOff>95250</xdr:rowOff>
    </xdr:from>
    <xdr:ext cx="85725" cy="85725"/>
    <xdr:pic>
      <xdr:nvPicPr>
        <xdr:cNvPr id="56" name="2 Imagen" descr="http://190.25.231.205:8084/Dane/jpivot/table/drill-position-other.gif">
          <a:extLst>
            <a:ext uri="{FF2B5EF4-FFF2-40B4-BE49-F238E27FC236}">
              <a16:creationId xmlns:a16="http://schemas.microsoft.com/office/drawing/2014/main" id="{00000000-0008-0000-0300-00002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" y="76523850"/>
          <a:ext cx="85725" cy="85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16374</xdr:col>
      <xdr:colOff>704850</xdr:colOff>
      <xdr:row>132</xdr:row>
      <xdr:rowOff>95250</xdr:rowOff>
    </xdr:from>
    <xdr:ext cx="85725" cy="85725"/>
    <xdr:pic>
      <xdr:nvPicPr>
        <xdr:cNvPr id="57" name="2 Imagen" descr="http://190.25.231.205:8084/Dane/jpivot/table/drill-position-other.gif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" y="76523850"/>
          <a:ext cx="85725" cy="85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16374</xdr:col>
      <xdr:colOff>704850</xdr:colOff>
      <xdr:row>132</xdr:row>
      <xdr:rowOff>95250</xdr:rowOff>
    </xdr:from>
    <xdr:ext cx="85725" cy="85725"/>
    <xdr:pic>
      <xdr:nvPicPr>
        <xdr:cNvPr id="58" name="2 Imagen" descr="http://190.25.231.205:8084/Dane/jpivot/table/drill-position-other.gif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" y="76523850"/>
          <a:ext cx="85725" cy="85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16374</xdr:col>
      <xdr:colOff>704850</xdr:colOff>
      <xdr:row>132</xdr:row>
      <xdr:rowOff>95250</xdr:rowOff>
    </xdr:from>
    <xdr:ext cx="85725" cy="85725"/>
    <xdr:pic>
      <xdr:nvPicPr>
        <xdr:cNvPr id="59" name="2 Imagen" descr="http://190.25.231.205:8084/Dane/jpivot/table/drill-position-other.gif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" y="76523850"/>
          <a:ext cx="85725" cy="85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16374</xdr:col>
      <xdr:colOff>704850</xdr:colOff>
      <xdr:row>132</xdr:row>
      <xdr:rowOff>95250</xdr:rowOff>
    </xdr:from>
    <xdr:ext cx="85725" cy="85725"/>
    <xdr:pic>
      <xdr:nvPicPr>
        <xdr:cNvPr id="60" name="2 Imagen" descr="http://190.25.231.205:8084/Dane/jpivot/table/drill-position-other.gif">
          <a:extLst>
            <a:ext uri="{FF2B5EF4-FFF2-40B4-BE49-F238E27FC236}">
              <a16:creationId xmlns:a16="http://schemas.microsoft.com/office/drawing/2014/main" id="{00000000-0008-0000-0300-00003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" y="76523850"/>
          <a:ext cx="85725" cy="85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16374</xdr:col>
      <xdr:colOff>704850</xdr:colOff>
      <xdr:row>133</xdr:row>
      <xdr:rowOff>0</xdr:rowOff>
    </xdr:from>
    <xdr:ext cx="85725" cy="85725"/>
    <xdr:pic>
      <xdr:nvPicPr>
        <xdr:cNvPr id="61" name="2 Imagen" descr="http://190.25.231.205:8084/Dane/jpivot/table/drill-position-other.gif">
          <a:extLst>
            <a:ext uri="{FF2B5EF4-FFF2-40B4-BE49-F238E27FC236}">
              <a16:creationId xmlns:a16="http://schemas.microsoft.com/office/drawing/2014/main" id="{00000000-0008-0000-0300-00003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" y="76603860"/>
          <a:ext cx="85725" cy="85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16374</xdr:col>
      <xdr:colOff>704850</xdr:colOff>
      <xdr:row>128</xdr:row>
      <xdr:rowOff>95250</xdr:rowOff>
    </xdr:from>
    <xdr:ext cx="85725" cy="85725"/>
    <xdr:pic>
      <xdr:nvPicPr>
        <xdr:cNvPr id="62" name="2 Imagen" descr="http://190.25.231.205:8084/Dane/jpivot/table/drill-position-other.gif">
          <a:extLst>
            <a:ext uri="{FF2B5EF4-FFF2-40B4-BE49-F238E27FC236}">
              <a16:creationId xmlns:a16="http://schemas.microsoft.com/office/drawing/2014/main" id="{00000000-0008-0000-0300-00003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" y="75822810"/>
          <a:ext cx="85725" cy="85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16374</xdr:col>
      <xdr:colOff>704850</xdr:colOff>
      <xdr:row>130</xdr:row>
      <xdr:rowOff>95250</xdr:rowOff>
    </xdr:from>
    <xdr:ext cx="85725" cy="85725"/>
    <xdr:pic>
      <xdr:nvPicPr>
        <xdr:cNvPr id="63" name="2 Imagen" descr="http://190.25.231.205:8084/Dane/jpivot/table/drill-position-other.gif">
          <a:extLst>
            <a:ext uri="{FF2B5EF4-FFF2-40B4-BE49-F238E27FC236}">
              <a16:creationId xmlns:a16="http://schemas.microsoft.com/office/drawing/2014/main" id="{00000000-0008-0000-0300-00003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" y="76173330"/>
          <a:ext cx="85725" cy="85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16374</xdr:col>
      <xdr:colOff>704850</xdr:colOff>
      <xdr:row>133</xdr:row>
      <xdr:rowOff>0</xdr:rowOff>
    </xdr:from>
    <xdr:ext cx="85725" cy="85725"/>
    <xdr:pic>
      <xdr:nvPicPr>
        <xdr:cNvPr id="64" name="2 Imagen" descr="http://190.25.231.205:8084/Dane/jpivot/table/drill-position-other.gif">
          <a:extLst>
            <a:ext uri="{FF2B5EF4-FFF2-40B4-BE49-F238E27FC236}">
              <a16:creationId xmlns:a16="http://schemas.microsoft.com/office/drawing/2014/main" id="{00000000-0008-0000-0300-00003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" y="76603860"/>
          <a:ext cx="85725" cy="85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16374</xdr:col>
      <xdr:colOff>704850</xdr:colOff>
      <xdr:row>133</xdr:row>
      <xdr:rowOff>0</xdr:rowOff>
    </xdr:from>
    <xdr:ext cx="85725" cy="85725"/>
    <xdr:pic>
      <xdr:nvPicPr>
        <xdr:cNvPr id="65" name="2 Imagen" descr="http://190.25.231.205:8084/Dane/jpivot/table/drill-position-other.gif">
          <a:extLst>
            <a:ext uri="{FF2B5EF4-FFF2-40B4-BE49-F238E27FC236}">
              <a16:creationId xmlns:a16="http://schemas.microsoft.com/office/drawing/2014/main" id="{00000000-0008-0000-0300-00003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" y="76603860"/>
          <a:ext cx="85725" cy="85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16374</xdr:col>
      <xdr:colOff>704850</xdr:colOff>
      <xdr:row>133</xdr:row>
      <xdr:rowOff>0</xdr:rowOff>
    </xdr:from>
    <xdr:ext cx="85725" cy="85725"/>
    <xdr:pic>
      <xdr:nvPicPr>
        <xdr:cNvPr id="66" name="2 Imagen" descr="http://190.25.231.205:8084/Dane/jpivot/table/drill-position-other.gif">
          <a:extLst>
            <a:ext uri="{FF2B5EF4-FFF2-40B4-BE49-F238E27FC236}">
              <a16:creationId xmlns:a16="http://schemas.microsoft.com/office/drawing/2014/main" id="{00000000-0008-0000-0300-00003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" y="76603860"/>
          <a:ext cx="85725" cy="85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16374</xdr:col>
      <xdr:colOff>704850</xdr:colOff>
      <xdr:row>133</xdr:row>
      <xdr:rowOff>0</xdr:rowOff>
    </xdr:from>
    <xdr:ext cx="85725" cy="85725"/>
    <xdr:pic>
      <xdr:nvPicPr>
        <xdr:cNvPr id="67" name="2 Imagen" descr="http://190.25.231.205:8084/Dane/jpivot/table/drill-position-other.gif">
          <a:extLst>
            <a:ext uri="{FF2B5EF4-FFF2-40B4-BE49-F238E27FC236}">
              <a16:creationId xmlns:a16="http://schemas.microsoft.com/office/drawing/2014/main" id="{00000000-0008-0000-0300-00003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" y="76603860"/>
          <a:ext cx="85725" cy="85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16374</xdr:col>
      <xdr:colOff>704850</xdr:colOff>
      <xdr:row>142</xdr:row>
      <xdr:rowOff>95250</xdr:rowOff>
    </xdr:from>
    <xdr:ext cx="85725" cy="85725"/>
    <xdr:pic>
      <xdr:nvPicPr>
        <xdr:cNvPr id="68" name="2 Imagen" descr="http://190.25.231.205:8084/Dane/jpivot/table/drill-position-other.gif">
          <a:extLst>
            <a:ext uri="{FF2B5EF4-FFF2-40B4-BE49-F238E27FC236}">
              <a16:creationId xmlns:a16="http://schemas.microsoft.com/office/drawing/2014/main" id="{00000000-0008-0000-0300-00003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" y="78276450"/>
          <a:ext cx="85725" cy="85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16374</xdr:col>
      <xdr:colOff>704850</xdr:colOff>
      <xdr:row>144</xdr:row>
      <xdr:rowOff>95250</xdr:rowOff>
    </xdr:from>
    <xdr:ext cx="85725" cy="85725"/>
    <xdr:pic>
      <xdr:nvPicPr>
        <xdr:cNvPr id="69" name="2 Imagen" descr="http://190.25.231.205:8084/Dane/jpivot/table/drill-position-other.gif">
          <a:extLst>
            <a:ext uri="{FF2B5EF4-FFF2-40B4-BE49-F238E27FC236}">
              <a16:creationId xmlns:a16="http://schemas.microsoft.com/office/drawing/2014/main" id="{00000000-0008-0000-0300-00003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" y="78626970"/>
          <a:ext cx="85725" cy="85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16374</xdr:col>
      <xdr:colOff>704850</xdr:colOff>
      <xdr:row>144</xdr:row>
      <xdr:rowOff>95250</xdr:rowOff>
    </xdr:from>
    <xdr:ext cx="85725" cy="85725"/>
    <xdr:pic>
      <xdr:nvPicPr>
        <xdr:cNvPr id="70" name="2 Imagen" descr="http://190.25.231.205:8084/Dane/jpivot/table/drill-position-other.gif">
          <a:extLst>
            <a:ext uri="{FF2B5EF4-FFF2-40B4-BE49-F238E27FC236}">
              <a16:creationId xmlns:a16="http://schemas.microsoft.com/office/drawing/2014/main" id="{00000000-0008-0000-0300-00003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" y="78626970"/>
          <a:ext cx="85725" cy="85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16374</xdr:col>
      <xdr:colOff>704850</xdr:colOff>
      <xdr:row>144</xdr:row>
      <xdr:rowOff>95250</xdr:rowOff>
    </xdr:from>
    <xdr:ext cx="85725" cy="85725"/>
    <xdr:pic>
      <xdr:nvPicPr>
        <xdr:cNvPr id="71" name="2 Imagen" descr="http://190.25.231.205:8084/Dane/jpivot/table/drill-position-other.gif">
          <a:extLst>
            <a:ext uri="{FF2B5EF4-FFF2-40B4-BE49-F238E27FC236}">
              <a16:creationId xmlns:a16="http://schemas.microsoft.com/office/drawing/2014/main" id="{00000000-0008-0000-0300-00003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" y="78626970"/>
          <a:ext cx="85725" cy="85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16374</xdr:col>
      <xdr:colOff>704850</xdr:colOff>
      <xdr:row>144</xdr:row>
      <xdr:rowOff>95250</xdr:rowOff>
    </xdr:from>
    <xdr:ext cx="85725" cy="85725"/>
    <xdr:pic>
      <xdr:nvPicPr>
        <xdr:cNvPr id="72" name="2 Imagen" descr="http://190.25.231.205:8084/Dane/jpivot/table/drill-position-other.gif">
          <a:extLst>
            <a:ext uri="{FF2B5EF4-FFF2-40B4-BE49-F238E27FC236}">
              <a16:creationId xmlns:a16="http://schemas.microsoft.com/office/drawing/2014/main" id="{00000000-0008-0000-0300-00003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" y="78626970"/>
          <a:ext cx="85725" cy="85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16374</xdr:col>
      <xdr:colOff>704850</xdr:colOff>
      <xdr:row>144</xdr:row>
      <xdr:rowOff>95250</xdr:rowOff>
    </xdr:from>
    <xdr:ext cx="85725" cy="85725"/>
    <xdr:pic>
      <xdr:nvPicPr>
        <xdr:cNvPr id="73" name="2 Imagen" descr="http://190.25.231.205:8084/Dane/jpivot/table/drill-position-other.gif">
          <a:extLst>
            <a:ext uri="{FF2B5EF4-FFF2-40B4-BE49-F238E27FC236}">
              <a16:creationId xmlns:a16="http://schemas.microsoft.com/office/drawing/2014/main" id="{00000000-0008-0000-0300-00004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" y="78626970"/>
          <a:ext cx="85725" cy="85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16374</xdr:col>
      <xdr:colOff>704850</xdr:colOff>
      <xdr:row>144</xdr:row>
      <xdr:rowOff>95250</xdr:rowOff>
    </xdr:from>
    <xdr:ext cx="85725" cy="85725"/>
    <xdr:pic>
      <xdr:nvPicPr>
        <xdr:cNvPr id="74" name="2 Imagen" descr="http://190.25.231.205:8084/Dane/jpivot/table/drill-position-other.gif">
          <a:extLst>
            <a:ext uri="{FF2B5EF4-FFF2-40B4-BE49-F238E27FC236}">
              <a16:creationId xmlns:a16="http://schemas.microsoft.com/office/drawing/2014/main" id="{00000000-0008-0000-0300-00004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" y="78626970"/>
          <a:ext cx="85725" cy="85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16374</xdr:col>
      <xdr:colOff>704850</xdr:colOff>
      <xdr:row>140</xdr:row>
      <xdr:rowOff>95250</xdr:rowOff>
    </xdr:from>
    <xdr:ext cx="85725" cy="85725"/>
    <xdr:pic>
      <xdr:nvPicPr>
        <xdr:cNvPr id="75" name="2 Imagen" descr="http://190.25.231.205:8084/Dane/jpivot/table/drill-position-other.gif">
          <a:extLst>
            <a:ext uri="{FF2B5EF4-FFF2-40B4-BE49-F238E27FC236}">
              <a16:creationId xmlns:a16="http://schemas.microsoft.com/office/drawing/2014/main" id="{00000000-0008-0000-0300-00004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" y="77925930"/>
          <a:ext cx="85725" cy="85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16374</xdr:col>
      <xdr:colOff>704850</xdr:colOff>
      <xdr:row>142</xdr:row>
      <xdr:rowOff>95250</xdr:rowOff>
    </xdr:from>
    <xdr:ext cx="85725" cy="85725"/>
    <xdr:pic>
      <xdr:nvPicPr>
        <xdr:cNvPr id="76" name="2 Imagen" descr="http://190.25.231.205:8084/Dane/jpivot/table/drill-position-other.gif">
          <a:extLst>
            <a:ext uri="{FF2B5EF4-FFF2-40B4-BE49-F238E27FC236}">
              <a16:creationId xmlns:a16="http://schemas.microsoft.com/office/drawing/2014/main" id="{00000000-0008-0000-0300-00004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" y="78276450"/>
          <a:ext cx="85725" cy="85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16374</xdr:col>
      <xdr:colOff>704850</xdr:colOff>
      <xdr:row>144</xdr:row>
      <xdr:rowOff>95250</xdr:rowOff>
    </xdr:from>
    <xdr:ext cx="85725" cy="85725"/>
    <xdr:pic>
      <xdr:nvPicPr>
        <xdr:cNvPr id="77" name="2 Imagen" descr="http://190.25.231.205:8084/Dane/jpivot/table/drill-position-other.gif">
          <a:extLst>
            <a:ext uri="{FF2B5EF4-FFF2-40B4-BE49-F238E27FC236}">
              <a16:creationId xmlns:a16="http://schemas.microsoft.com/office/drawing/2014/main" id="{00000000-0008-0000-0300-00004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" y="78626970"/>
          <a:ext cx="85725" cy="85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16374</xdr:col>
      <xdr:colOff>704850</xdr:colOff>
      <xdr:row>144</xdr:row>
      <xdr:rowOff>95250</xdr:rowOff>
    </xdr:from>
    <xdr:ext cx="85725" cy="85725"/>
    <xdr:pic>
      <xdr:nvPicPr>
        <xdr:cNvPr id="78" name="2 Imagen" descr="http://190.25.231.205:8084/Dane/jpivot/table/drill-position-other.gif">
          <a:extLst>
            <a:ext uri="{FF2B5EF4-FFF2-40B4-BE49-F238E27FC236}">
              <a16:creationId xmlns:a16="http://schemas.microsoft.com/office/drawing/2014/main" id="{00000000-0008-0000-0300-00004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" y="78626970"/>
          <a:ext cx="85725" cy="85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16374</xdr:col>
      <xdr:colOff>704850</xdr:colOff>
      <xdr:row>144</xdr:row>
      <xdr:rowOff>95250</xdr:rowOff>
    </xdr:from>
    <xdr:ext cx="85725" cy="85725"/>
    <xdr:pic>
      <xdr:nvPicPr>
        <xdr:cNvPr id="79" name="2 Imagen" descr="http://190.25.231.205:8084/Dane/jpivot/table/drill-position-other.gif">
          <a:extLst>
            <a:ext uri="{FF2B5EF4-FFF2-40B4-BE49-F238E27FC236}">
              <a16:creationId xmlns:a16="http://schemas.microsoft.com/office/drawing/2014/main" id="{00000000-0008-0000-0300-00004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" y="78626970"/>
          <a:ext cx="85725" cy="85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16374</xdr:col>
      <xdr:colOff>704850</xdr:colOff>
      <xdr:row>144</xdr:row>
      <xdr:rowOff>95250</xdr:rowOff>
    </xdr:from>
    <xdr:ext cx="85725" cy="85725"/>
    <xdr:pic>
      <xdr:nvPicPr>
        <xdr:cNvPr id="80" name="2 Imagen" descr="http://190.25.231.205:8084/Dane/jpivot/table/drill-position-other.gif">
          <a:extLst>
            <a:ext uri="{FF2B5EF4-FFF2-40B4-BE49-F238E27FC236}">
              <a16:creationId xmlns:a16="http://schemas.microsoft.com/office/drawing/2014/main" id="{00000000-0008-0000-0300-00004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" y="78626970"/>
          <a:ext cx="85725" cy="85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16374</xdr:col>
      <xdr:colOff>704850</xdr:colOff>
      <xdr:row>144</xdr:row>
      <xdr:rowOff>95250</xdr:rowOff>
    </xdr:from>
    <xdr:ext cx="85725" cy="85725"/>
    <xdr:pic>
      <xdr:nvPicPr>
        <xdr:cNvPr id="81" name="2 Imagen" descr="http://190.25.231.205:8084/Dane/jpivot/table/drill-position-other.gif">
          <a:extLst>
            <a:ext uri="{FF2B5EF4-FFF2-40B4-BE49-F238E27FC236}">
              <a16:creationId xmlns:a16="http://schemas.microsoft.com/office/drawing/2014/main" id="{00000000-0008-0000-0300-00004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" y="78626970"/>
          <a:ext cx="85725" cy="85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16374</xdr:col>
      <xdr:colOff>704850</xdr:colOff>
      <xdr:row>144</xdr:row>
      <xdr:rowOff>95250</xdr:rowOff>
    </xdr:from>
    <xdr:ext cx="85725" cy="85725"/>
    <xdr:pic>
      <xdr:nvPicPr>
        <xdr:cNvPr id="82" name="2 Imagen" descr="http://190.25.231.205:8084/Dane/jpivot/table/drill-position-other.gif">
          <a:extLst>
            <a:ext uri="{FF2B5EF4-FFF2-40B4-BE49-F238E27FC236}">
              <a16:creationId xmlns:a16="http://schemas.microsoft.com/office/drawing/2014/main" id="{00000000-0008-0000-0300-00004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" y="78626970"/>
          <a:ext cx="85725" cy="85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16374</xdr:col>
      <xdr:colOff>704850</xdr:colOff>
      <xdr:row>145</xdr:row>
      <xdr:rowOff>0</xdr:rowOff>
    </xdr:from>
    <xdr:ext cx="85725" cy="85725"/>
    <xdr:pic>
      <xdr:nvPicPr>
        <xdr:cNvPr id="83" name="2 Imagen" descr="http://190.25.231.205:8084/Dane/jpivot/table/drill-position-other.gif">
          <a:extLst>
            <a:ext uri="{FF2B5EF4-FFF2-40B4-BE49-F238E27FC236}">
              <a16:creationId xmlns:a16="http://schemas.microsoft.com/office/drawing/2014/main" id="{00000000-0008-0000-0300-00004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" y="78706980"/>
          <a:ext cx="85725" cy="85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16374</xdr:col>
      <xdr:colOff>704850</xdr:colOff>
      <xdr:row>145</xdr:row>
      <xdr:rowOff>0</xdr:rowOff>
    </xdr:from>
    <xdr:ext cx="85725" cy="85725"/>
    <xdr:pic>
      <xdr:nvPicPr>
        <xdr:cNvPr id="84" name="2 Imagen" descr="http://190.25.231.205:8084/Dane/jpivot/table/drill-position-other.gif">
          <a:extLst>
            <a:ext uri="{FF2B5EF4-FFF2-40B4-BE49-F238E27FC236}">
              <a16:creationId xmlns:a16="http://schemas.microsoft.com/office/drawing/2014/main" id="{00000000-0008-0000-0300-00004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" y="78706980"/>
          <a:ext cx="85725" cy="85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16374</xdr:col>
      <xdr:colOff>704850</xdr:colOff>
      <xdr:row>145</xdr:row>
      <xdr:rowOff>0</xdr:rowOff>
    </xdr:from>
    <xdr:ext cx="85725" cy="85725"/>
    <xdr:pic>
      <xdr:nvPicPr>
        <xdr:cNvPr id="85" name="2 Imagen" descr="http://190.25.231.205:8084/Dane/jpivot/table/drill-position-other.gif">
          <a:extLst>
            <a:ext uri="{FF2B5EF4-FFF2-40B4-BE49-F238E27FC236}">
              <a16:creationId xmlns:a16="http://schemas.microsoft.com/office/drawing/2014/main" id="{00000000-0008-0000-0300-00004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" y="78706980"/>
          <a:ext cx="85725" cy="85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16374</xdr:col>
      <xdr:colOff>704850</xdr:colOff>
      <xdr:row>145</xdr:row>
      <xdr:rowOff>0</xdr:rowOff>
    </xdr:from>
    <xdr:ext cx="85725" cy="85725"/>
    <xdr:pic>
      <xdr:nvPicPr>
        <xdr:cNvPr id="86" name="2 Imagen" descr="http://190.25.231.205:8084/Dane/jpivot/table/drill-position-other.gif">
          <a:extLst>
            <a:ext uri="{FF2B5EF4-FFF2-40B4-BE49-F238E27FC236}">
              <a16:creationId xmlns:a16="http://schemas.microsoft.com/office/drawing/2014/main" id="{00000000-0008-0000-0300-00004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" y="78706980"/>
          <a:ext cx="85725" cy="85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16374</xdr:col>
      <xdr:colOff>704850</xdr:colOff>
      <xdr:row>145</xdr:row>
      <xdr:rowOff>0</xdr:rowOff>
    </xdr:from>
    <xdr:ext cx="85725" cy="85725"/>
    <xdr:pic>
      <xdr:nvPicPr>
        <xdr:cNvPr id="87" name="2 Imagen" descr="http://190.25.231.205:8084/Dane/jpivot/table/drill-position-other.gif">
          <a:extLst>
            <a:ext uri="{FF2B5EF4-FFF2-40B4-BE49-F238E27FC236}">
              <a16:creationId xmlns:a16="http://schemas.microsoft.com/office/drawing/2014/main" id="{00000000-0008-0000-0300-00004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" y="78706980"/>
          <a:ext cx="85725" cy="85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16374</xdr:col>
      <xdr:colOff>704850</xdr:colOff>
      <xdr:row>145</xdr:row>
      <xdr:rowOff>0</xdr:rowOff>
    </xdr:from>
    <xdr:ext cx="85725" cy="85725"/>
    <xdr:pic>
      <xdr:nvPicPr>
        <xdr:cNvPr id="88" name="2 Imagen" descr="http://190.25.231.205:8084/Dane/jpivot/table/drill-position-other.gif">
          <a:extLst>
            <a:ext uri="{FF2B5EF4-FFF2-40B4-BE49-F238E27FC236}">
              <a16:creationId xmlns:a16="http://schemas.microsoft.com/office/drawing/2014/main" id="{00000000-0008-0000-0300-00004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" y="78706980"/>
          <a:ext cx="85725" cy="85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16374</xdr:col>
      <xdr:colOff>704850</xdr:colOff>
      <xdr:row>145</xdr:row>
      <xdr:rowOff>0</xdr:rowOff>
    </xdr:from>
    <xdr:ext cx="85725" cy="85725"/>
    <xdr:pic>
      <xdr:nvPicPr>
        <xdr:cNvPr id="89" name="2 Imagen" descr="http://190.25.231.205:8084/Dane/jpivot/table/drill-position-other.gif">
          <a:extLst>
            <a:ext uri="{FF2B5EF4-FFF2-40B4-BE49-F238E27FC236}">
              <a16:creationId xmlns:a16="http://schemas.microsoft.com/office/drawing/2014/main" id="{00000000-0008-0000-0300-00005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" y="78706980"/>
          <a:ext cx="85725" cy="85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16374</xdr:col>
      <xdr:colOff>704850</xdr:colOff>
      <xdr:row>145</xdr:row>
      <xdr:rowOff>0</xdr:rowOff>
    </xdr:from>
    <xdr:ext cx="85725" cy="85725"/>
    <xdr:pic>
      <xdr:nvPicPr>
        <xdr:cNvPr id="90" name="2 Imagen" descr="http://190.25.231.205:8084/Dane/jpivot/table/drill-position-other.gif">
          <a:extLst>
            <a:ext uri="{FF2B5EF4-FFF2-40B4-BE49-F238E27FC236}">
              <a16:creationId xmlns:a16="http://schemas.microsoft.com/office/drawing/2014/main" id="{00000000-0008-0000-0300-00005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" y="78706980"/>
          <a:ext cx="85725" cy="85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16374</xdr:col>
      <xdr:colOff>704850</xdr:colOff>
      <xdr:row>145</xdr:row>
      <xdr:rowOff>0</xdr:rowOff>
    </xdr:from>
    <xdr:ext cx="85725" cy="85725"/>
    <xdr:pic>
      <xdr:nvPicPr>
        <xdr:cNvPr id="91" name="2 Imagen" descr="http://190.25.231.205:8084/Dane/jpivot/table/drill-position-other.gif">
          <a:extLst>
            <a:ext uri="{FF2B5EF4-FFF2-40B4-BE49-F238E27FC236}">
              <a16:creationId xmlns:a16="http://schemas.microsoft.com/office/drawing/2014/main" id="{00000000-0008-0000-0300-00005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" y="78706980"/>
          <a:ext cx="85725" cy="85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16374</xdr:col>
      <xdr:colOff>704850</xdr:colOff>
      <xdr:row>154</xdr:row>
      <xdr:rowOff>95250</xdr:rowOff>
    </xdr:from>
    <xdr:ext cx="85725" cy="85725"/>
    <xdr:pic>
      <xdr:nvPicPr>
        <xdr:cNvPr id="92" name="2 Imagen" descr="http://190.25.231.205:8084/Dane/jpivot/table/drill-position-other.gif">
          <a:extLst>
            <a:ext uri="{FF2B5EF4-FFF2-40B4-BE49-F238E27FC236}">
              <a16:creationId xmlns:a16="http://schemas.microsoft.com/office/drawing/2014/main" id="{00000000-0008-0000-0300-00005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" y="80379570"/>
          <a:ext cx="85725" cy="85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16374</xdr:col>
      <xdr:colOff>704850</xdr:colOff>
      <xdr:row>156</xdr:row>
      <xdr:rowOff>95250</xdr:rowOff>
    </xdr:from>
    <xdr:ext cx="85725" cy="85725"/>
    <xdr:pic>
      <xdr:nvPicPr>
        <xdr:cNvPr id="93" name="2 Imagen" descr="http://190.25.231.205:8084/Dane/jpivot/table/drill-position-other.gif">
          <a:extLst>
            <a:ext uri="{FF2B5EF4-FFF2-40B4-BE49-F238E27FC236}">
              <a16:creationId xmlns:a16="http://schemas.microsoft.com/office/drawing/2014/main" id="{00000000-0008-0000-0300-00005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" y="80730090"/>
          <a:ext cx="85725" cy="85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16374</xdr:col>
      <xdr:colOff>704850</xdr:colOff>
      <xdr:row>156</xdr:row>
      <xdr:rowOff>95250</xdr:rowOff>
    </xdr:from>
    <xdr:ext cx="85725" cy="85725"/>
    <xdr:pic>
      <xdr:nvPicPr>
        <xdr:cNvPr id="94" name="2 Imagen" descr="http://190.25.231.205:8084/Dane/jpivot/table/drill-position-other.gif">
          <a:extLst>
            <a:ext uri="{FF2B5EF4-FFF2-40B4-BE49-F238E27FC236}">
              <a16:creationId xmlns:a16="http://schemas.microsoft.com/office/drawing/2014/main" id="{00000000-0008-0000-0300-00005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" y="80730090"/>
          <a:ext cx="85725" cy="85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16374</xdr:col>
      <xdr:colOff>704850</xdr:colOff>
      <xdr:row>156</xdr:row>
      <xdr:rowOff>95250</xdr:rowOff>
    </xdr:from>
    <xdr:ext cx="85725" cy="85725"/>
    <xdr:pic>
      <xdr:nvPicPr>
        <xdr:cNvPr id="95" name="2 Imagen" descr="http://190.25.231.205:8084/Dane/jpivot/table/drill-position-other.gif">
          <a:extLst>
            <a:ext uri="{FF2B5EF4-FFF2-40B4-BE49-F238E27FC236}">
              <a16:creationId xmlns:a16="http://schemas.microsoft.com/office/drawing/2014/main" id="{00000000-0008-0000-0300-00005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" y="80730090"/>
          <a:ext cx="85725" cy="85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16374</xdr:col>
      <xdr:colOff>704850</xdr:colOff>
      <xdr:row>156</xdr:row>
      <xdr:rowOff>95250</xdr:rowOff>
    </xdr:from>
    <xdr:ext cx="85725" cy="85725"/>
    <xdr:pic>
      <xdr:nvPicPr>
        <xdr:cNvPr id="96" name="2 Imagen" descr="http://190.25.231.205:8084/Dane/jpivot/table/drill-position-other.gif">
          <a:extLst>
            <a:ext uri="{FF2B5EF4-FFF2-40B4-BE49-F238E27FC236}">
              <a16:creationId xmlns:a16="http://schemas.microsoft.com/office/drawing/2014/main" id="{00000000-0008-0000-0300-00005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" y="80730090"/>
          <a:ext cx="85725" cy="85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16374</xdr:col>
      <xdr:colOff>704850</xdr:colOff>
      <xdr:row>156</xdr:row>
      <xdr:rowOff>95250</xdr:rowOff>
    </xdr:from>
    <xdr:ext cx="85725" cy="85725"/>
    <xdr:pic>
      <xdr:nvPicPr>
        <xdr:cNvPr id="97" name="2 Imagen" descr="http://190.25.231.205:8084/Dane/jpivot/table/drill-position-other.gif">
          <a:extLst>
            <a:ext uri="{FF2B5EF4-FFF2-40B4-BE49-F238E27FC236}">
              <a16:creationId xmlns:a16="http://schemas.microsoft.com/office/drawing/2014/main" id="{00000000-0008-0000-0300-00005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" y="80730090"/>
          <a:ext cx="85725" cy="85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16374</xdr:col>
      <xdr:colOff>704850</xdr:colOff>
      <xdr:row>156</xdr:row>
      <xdr:rowOff>95250</xdr:rowOff>
    </xdr:from>
    <xdr:ext cx="85725" cy="85725"/>
    <xdr:pic>
      <xdr:nvPicPr>
        <xdr:cNvPr id="98" name="2 Imagen" descr="http://190.25.231.205:8084/Dane/jpivot/table/drill-position-other.gif">
          <a:extLst>
            <a:ext uri="{FF2B5EF4-FFF2-40B4-BE49-F238E27FC236}">
              <a16:creationId xmlns:a16="http://schemas.microsoft.com/office/drawing/2014/main" id="{00000000-0008-0000-0300-00005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" y="80730090"/>
          <a:ext cx="85725" cy="85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16374</xdr:col>
      <xdr:colOff>704850</xdr:colOff>
      <xdr:row>152</xdr:row>
      <xdr:rowOff>95250</xdr:rowOff>
    </xdr:from>
    <xdr:ext cx="85725" cy="85725"/>
    <xdr:pic>
      <xdr:nvPicPr>
        <xdr:cNvPr id="99" name="2 Imagen" descr="http://190.25.231.205:8084/Dane/jpivot/table/drill-position-other.gif">
          <a:extLst>
            <a:ext uri="{FF2B5EF4-FFF2-40B4-BE49-F238E27FC236}">
              <a16:creationId xmlns:a16="http://schemas.microsoft.com/office/drawing/2014/main" id="{00000000-0008-0000-0300-00005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" y="80029050"/>
          <a:ext cx="85725" cy="85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16374</xdr:col>
      <xdr:colOff>704850</xdr:colOff>
      <xdr:row>154</xdr:row>
      <xdr:rowOff>95250</xdr:rowOff>
    </xdr:from>
    <xdr:ext cx="85725" cy="85725"/>
    <xdr:pic>
      <xdr:nvPicPr>
        <xdr:cNvPr id="100" name="2 Imagen" descr="http://190.25.231.205:8084/Dane/jpivot/table/drill-position-other.gif">
          <a:extLst>
            <a:ext uri="{FF2B5EF4-FFF2-40B4-BE49-F238E27FC236}">
              <a16:creationId xmlns:a16="http://schemas.microsoft.com/office/drawing/2014/main" id="{00000000-0008-0000-0300-00005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" y="80379570"/>
          <a:ext cx="85725" cy="85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16374</xdr:col>
      <xdr:colOff>704850</xdr:colOff>
      <xdr:row>156</xdr:row>
      <xdr:rowOff>95250</xdr:rowOff>
    </xdr:from>
    <xdr:ext cx="85725" cy="85725"/>
    <xdr:pic>
      <xdr:nvPicPr>
        <xdr:cNvPr id="101" name="2 Imagen" descr="http://190.25.231.205:8084/Dane/jpivot/table/drill-position-other.gif">
          <a:extLst>
            <a:ext uri="{FF2B5EF4-FFF2-40B4-BE49-F238E27FC236}">
              <a16:creationId xmlns:a16="http://schemas.microsoft.com/office/drawing/2014/main" id="{00000000-0008-0000-0300-00005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" y="80730090"/>
          <a:ext cx="85725" cy="85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16374</xdr:col>
      <xdr:colOff>704850</xdr:colOff>
      <xdr:row>156</xdr:row>
      <xdr:rowOff>95250</xdr:rowOff>
    </xdr:from>
    <xdr:ext cx="85725" cy="85725"/>
    <xdr:pic>
      <xdr:nvPicPr>
        <xdr:cNvPr id="102" name="2 Imagen" descr="http://190.25.231.205:8084/Dane/jpivot/table/drill-position-other.gif">
          <a:extLst>
            <a:ext uri="{FF2B5EF4-FFF2-40B4-BE49-F238E27FC236}">
              <a16:creationId xmlns:a16="http://schemas.microsoft.com/office/drawing/2014/main" id="{00000000-0008-0000-0300-00005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" y="80730090"/>
          <a:ext cx="85725" cy="85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16374</xdr:col>
      <xdr:colOff>704850</xdr:colOff>
      <xdr:row>156</xdr:row>
      <xdr:rowOff>95250</xdr:rowOff>
    </xdr:from>
    <xdr:ext cx="85725" cy="85725"/>
    <xdr:pic>
      <xdr:nvPicPr>
        <xdr:cNvPr id="103" name="2 Imagen" descr="http://190.25.231.205:8084/Dane/jpivot/table/drill-position-other.gif">
          <a:extLst>
            <a:ext uri="{FF2B5EF4-FFF2-40B4-BE49-F238E27FC236}">
              <a16:creationId xmlns:a16="http://schemas.microsoft.com/office/drawing/2014/main" id="{00000000-0008-0000-0300-00005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" y="80730090"/>
          <a:ext cx="85725" cy="85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16374</xdr:col>
      <xdr:colOff>704850</xdr:colOff>
      <xdr:row>156</xdr:row>
      <xdr:rowOff>95250</xdr:rowOff>
    </xdr:from>
    <xdr:ext cx="85725" cy="85725"/>
    <xdr:pic>
      <xdr:nvPicPr>
        <xdr:cNvPr id="104" name="2 Imagen" descr="http://190.25.231.205:8084/Dane/jpivot/table/drill-position-other.gif">
          <a:extLst>
            <a:ext uri="{FF2B5EF4-FFF2-40B4-BE49-F238E27FC236}">
              <a16:creationId xmlns:a16="http://schemas.microsoft.com/office/drawing/2014/main" id="{00000000-0008-0000-0300-00005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" y="80730090"/>
          <a:ext cx="85725" cy="85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16374</xdr:col>
      <xdr:colOff>704850</xdr:colOff>
      <xdr:row>156</xdr:row>
      <xdr:rowOff>95250</xdr:rowOff>
    </xdr:from>
    <xdr:ext cx="85725" cy="85725"/>
    <xdr:pic>
      <xdr:nvPicPr>
        <xdr:cNvPr id="105" name="2 Imagen" descr="http://190.25.231.205:8084/Dane/jpivot/table/drill-position-other.gif">
          <a:extLst>
            <a:ext uri="{FF2B5EF4-FFF2-40B4-BE49-F238E27FC236}">
              <a16:creationId xmlns:a16="http://schemas.microsoft.com/office/drawing/2014/main" id="{00000000-0008-0000-0300-00006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" y="80730090"/>
          <a:ext cx="85725" cy="85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16374</xdr:col>
      <xdr:colOff>704850</xdr:colOff>
      <xdr:row>156</xdr:row>
      <xdr:rowOff>95250</xdr:rowOff>
    </xdr:from>
    <xdr:ext cx="85725" cy="85725"/>
    <xdr:pic>
      <xdr:nvPicPr>
        <xdr:cNvPr id="106" name="2 Imagen" descr="http://190.25.231.205:8084/Dane/jpivot/table/drill-position-other.gif">
          <a:extLst>
            <a:ext uri="{FF2B5EF4-FFF2-40B4-BE49-F238E27FC236}">
              <a16:creationId xmlns:a16="http://schemas.microsoft.com/office/drawing/2014/main" id="{00000000-0008-0000-0300-00006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" y="80730090"/>
          <a:ext cx="85725" cy="85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16374</xdr:col>
      <xdr:colOff>704850</xdr:colOff>
      <xdr:row>156</xdr:row>
      <xdr:rowOff>95250</xdr:rowOff>
    </xdr:from>
    <xdr:ext cx="85725" cy="85725"/>
    <xdr:pic>
      <xdr:nvPicPr>
        <xdr:cNvPr id="107" name="2 Imagen" descr="http://190.25.231.205:8084/Dane/jpivot/table/drill-position-other.gif">
          <a:extLst>
            <a:ext uri="{FF2B5EF4-FFF2-40B4-BE49-F238E27FC236}">
              <a16:creationId xmlns:a16="http://schemas.microsoft.com/office/drawing/2014/main" id="{00000000-0008-0000-0300-00006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" y="80730090"/>
          <a:ext cx="85725" cy="85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16374</xdr:col>
      <xdr:colOff>704850</xdr:colOff>
      <xdr:row>156</xdr:row>
      <xdr:rowOff>95250</xdr:rowOff>
    </xdr:from>
    <xdr:ext cx="85725" cy="85725"/>
    <xdr:pic>
      <xdr:nvPicPr>
        <xdr:cNvPr id="108" name="2 Imagen" descr="http://190.25.231.205:8084/Dane/jpivot/table/drill-position-other.gif">
          <a:extLst>
            <a:ext uri="{FF2B5EF4-FFF2-40B4-BE49-F238E27FC236}">
              <a16:creationId xmlns:a16="http://schemas.microsoft.com/office/drawing/2014/main" id="{00000000-0008-0000-0300-00006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" y="80730090"/>
          <a:ext cx="85725" cy="85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16374</xdr:col>
      <xdr:colOff>704850</xdr:colOff>
      <xdr:row>156</xdr:row>
      <xdr:rowOff>95250</xdr:rowOff>
    </xdr:from>
    <xdr:ext cx="85725" cy="85725"/>
    <xdr:pic>
      <xdr:nvPicPr>
        <xdr:cNvPr id="109" name="2 Imagen" descr="http://190.25.231.205:8084/Dane/jpivot/table/drill-position-other.gif">
          <a:extLst>
            <a:ext uri="{FF2B5EF4-FFF2-40B4-BE49-F238E27FC236}">
              <a16:creationId xmlns:a16="http://schemas.microsoft.com/office/drawing/2014/main" id="{00000000-0008-0000-0300-00006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" y="80730090"/>
          <a:ext cx="85725" cy="85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16374</xdr:col>
      <xdr:colOff>704850</xdr:colOff>
      <xdr:row>156</xdr:row>
      <xdr:rowOff>95250</xdr:rowOff>
    </xdr:from>
    <xdr:ext cx="85725" cy="85725"/>
    <xdr:pic>
      <xdr:nvPicPr>
        <xdr:cNvPr id="110" name="2 Imagen" descr="http://190.25.231.205:8084/Dane/jpivot/table/drill-position-other.gif">
          <a:extLst>
            <a:ext uri="{FF2B5EF4-FFF2-40B4-BE49-F238E27FC236}">
              <a16:creationId xmlns:a16="http://schemas.microsoft.com/office/drawing/2014/main" id="{00000000-0008-0000-0300-00006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" y="80730090"/>
          <a:ext cx="85725" cy="85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16374</xdr:col>
      <xdr:colOff>704850</xdr:colOff>
      <xdr:row>156</xdr:row>
      <xdr:rowOff>95250</xdr:rowOff>
    </xdr:from>
    <xdr:ext cx="85725" cy="85725"/>
    <xdr:pic>
      <xdr:nvPicPr>
        <xdr:cNvPr id="111" name="2 Imagen" descr="http://190.25.231.205:8084/Dane/jpivot/table/drill-position-other.gif">
          <a:extLst>
            <a:ext uri="{FF2B5EF4-FFF2-40B4-BE49-F238E27FC236}">
              <a16:creationId xmlns:a16="http://schemas.microsoft.com/office/drawing/2014/main" id="{00000000-0008-0000-0300-00006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" y="80730090"/>
          <a:ext cx="85725" cy="85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16374</xdr:col>
      <xdr:colOff>704850</xdr:colOff>
      <xdr:row>156</xdr:row>
      <xdr:rowOff>95250</xdr:rowOff>
    </xdr:from>
    <xdr:ext cx="85725" cy="85725"/>
    <xdr:pic>
      <xdr:nvPicPr>
        <xdr:cNvPr id="112" name="2 Imagen" descr="http://190.25.231.205:8084/Dane/jpivot/table/drill-position-other.gif">
          <a:extLst>
            <a:ext uri="{FF2B5EF4-FFF2-40B4-BE49-F238E27FC236}">
              <a16:creationId xmlns:a16="http://schemas.microsoft.com/office/drawing/2014/main" id="{00000000-0008-0000-0300-00006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" y="80730090"/>
          <a:ext cx="85725" cy="85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16374</xdr:col>
      <xdr:colOff>704850</xdr:colOff>
      <xdr:row>156</xdr:row>
      <xdr:rowOff>95250</xdr:rowOff>
    </xdr:from>
    <xdr:ext cx="85725" cy="85725"/>
    <xdr:pic>
      <xdr:nvPicPr>
        <xdr:cNvPr id="113" name="2 Imagen" descr="http://190.25.231.205:8084/Dane/jpivot/table/drill-position-other.gif">
          <a:extLst>
            <a:ext uri="{FF2B5EF4-FFF2-40B4-BE49-F238E27FC236}">
              <a16:creationId xmlns:a16="http://schemas.microsoft.com/office/drawing/2014/main" id="{00000000-0008-0000-0300-00006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" y="80730090"/>
          <a:ext cx="85725" cy="85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16374</xdr:col>
      <xdr:colOff>704850</xdr:colOff>
      <xdr:row>156</xdr:row>
      <xdr:rowOff>95250</xdr:rowOff>
    </xdr:from>
    <xdr:ext cx="85725" cy="85725"/>
    <xdr:pic>
      <xdr:nvPicPr>
        <xdr:cNvPr id="114" name="2 Imagen" descr="http://190.25.231.205:8084/Dane/jpivot/table/drill-position-other.gif">
          <a:extLst>
            <a:ext uri="{FF2B5EF4-FFF2-40B4-BE49-F238E27FC236}">
              <a16:creationId xmlns:a16="http://schemas.microsoft.com/office/drawing/2014/main" id="{00000000-0008-0000-0300-00006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" y="80730090"/>
          <a:ext cx="85725" cy="85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16374</xdr:col>
      <xdr:colOff>704850</xdr:colOff>
      <xdr:row>156</xdr:row>
      <xdr:rowOff>95250</xdr:rowOff>
    </xdr:from>
    <xdr:ext cx="85725" cy="85725"/>
    <xdr:pic>
      <xdr:nvPicPr>
        <xdr:cNvPr id="115" name="2 Imagen" descr="http://190.25.231.205:8084/Dane/jpivot/table/drill-position-other.gif">
          <a:extLst>
            <a:ext uri="{FF2B5EF4-FFF2-40B4-BE49-F238E27FC236}">
              <a16:creationId xmlns:a16="http://schemas.microsoft.com/office/drawing/2014/main" id="{00000000-0008-0000-0300-00006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" y="80730090"/>
          <a:ext cx="85725" cy="85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16374</xdr:col>
      <xdr:colOff>704850</xdr:colOff>
      <xdr:row>156</xdr:row>
      <xdr:rowOff>95250</xdr:rowOff>
    </xdr:from>
    <xdr:ext cx="85725" cy="85725"/>
    <xdr:pic>
      <xdr:nvPicPr>
        <xdr:cNvPr id="116" name="2 Imagen" descr="http://190.25.231.205:8084/Dane/jpivot/table/drill-position-other.gif">
          <a:extLst>
            <a:ext uri="{FF2B5EF4-FFF2-40B4-BE49-F238E27FC236}">
              <a16:creationId xmlns:a16="http://schemas.microsoft.com/office/drawing/2014/main" id="{00000000-0008-0000-0300-00006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" y="80730090"/>
          <a:ext cx="85725" cy="85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16374</xdr:col>
      <xdr:colOff>704850</xdr:colOff>
      <xdr:row>156</xdr:row>
      <xdr:rowOff>95250</xdr:rowOff>
    </xdr:from>
    <xdr:ext cx="85725" cy="85725"/>
    <xdr:pic>
      <xdr:nvPicPr>
        <xdr:cNvPr id="117" name="2 Imagen" descr="http://190.25.231.205:8084/Dane/jpivot/table/drill-position-other.gif">
          <a:extLst>
            <a:ext uri="{FF2B5EF4-FFF2-40B4-BE49-F238E27FC236}">
              <a16:creationId xmlns:a16="http://schemas.microsoft.com/office/drawing/2014/main" id="{00000000-0008-0000-0300-00006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" y="80730090"/>
          <a:ext cx="85725" cy="85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16374</xdr:col>
      <xdr:colOff>704850</xdr:colOff>
      <xdr:row>156</xdr:row>
      <xdr:rowOff>95250</xdr:rowOff>
    </xdr:from>
    <xdr:ext cx="85725" cy="85725"/>
    <xdr:pic>
      <xdr:nvPicPr>
        <xdr:cNvPr id="118" name="2 Imagen" descr="http://190.25.231.205:8084/Dane/jpivot/table/drill-position-other.gif">
          <a:extLst>
            <a:ext uri="{FF2B5EF4-FFF2-40B4-BE49-F238E27FC236}">
              <a16:creationId xmlns:a16="http://schemas.microsoft.com/office/drawing/2014/main" id="{00000000-0008-0000-0300-00006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" y="80730090"/>
          <a:ext cx="85725" cy="85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16374</xdr:col>
      <xdr:colOff>704850</xdr:colOff>
      <xdr:row>157</xdr:row>
      <xdr:rowOff>0</xdr:rowOff>
    </xdr:from>
    <xdr:ext cx="85725" cy="85725"/>
    <xdr:pic>
      <xdr:nvPicPr>
        <xdr:cNvPr id="119" name="2 Imagen" descr="http://190.25.231.205:8084/Dane/jpivot/table/drill-position-other.gif">
          <a:extLst>
            <a:ext uri="{FF2B5EF4-FFF2-40B4-BE49-F238E27FC236}">
              <a16:creationId xmlns:a16="http://schemas.microsoft.com/office/drawing/2014/main" id="{00000000-0008-0000-0300-00006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" y="80810100"/>
          <a:ext cx="85725" cy="85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16374</xdr:col>
      <xdr:colOff>704850</xdr:colOff>
      <xdr:row>157</xdr:row>
      <xdr:rowOff>0</xdr:rowOff>
    </xdr:from>
    <xdr:ext cx="85725" cy="85725"/>
    <xdr:pic>
      <xdr:nvPicPr>
        <xdr:cNvPr id="120" name="2 Imagen" descr="http://190.25.231.205:8084/Dane/jpivot/table/drill-position-other.gif">
          <a:extLst>
            <a:ext uri="{FF2B5EF4-FFF2-40B4-BE49-F238E27FC236}">
              <a16:creationId xmlns:a16="http://schemas.microsoft.com/office/drawing/2014/main" id="{00000000-0008-0000-0300-00006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" y="80810100"/>
          <a:ext cx="85725" cy="85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16374</xdr:col>
      <xdr:colOff>704850</xdr:colOff>
      <xdr:row>157</xdr:row>
      <xdr:rowOff>0</xdr:rowOff>
    </xdr:from>
    <xdr:ext cx="85725" cy="85725"/>
    <xdr:pic>
      <xdr:nvPicPr>
        <xdr:cNvPr id="121" name="2 Imagen" descr="http://190.25.231.205:8084/Dane/jpivot/table/drill-position-other.gif">
          <a:extLst>
            <a:ext uri="{FF2B5EF4-FFF2-40B4-BE49-F238E27FC236}">
              <a16:creationId xmlns:a16="http://schemas.microsoft.com/office/drawing/2014/main" id="{00000000-0008-0000-0300-00007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" y="80810100"/>
          <a:ext cx="85725" cy="85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16374</xdr:col>
      <xdr:colOff>704850</xdr:colOff>
      <xdr:row>157</xdr:row>
      <xdr:rowOff>0</xdr:rowOff>
    </xdr:from>
    <xdr:ext cx="85725" cy="85725"/>
    <xdr:pic>
      <xdr:nvPicPr>
        <xdr:cNvPr id="122" name="2 Imagen" descr="http://190.25.231.205:8084/Dane/jpivot/table/drill-position-other.gif">
          <a:extLst>
            <a:ext uri="{FF2B5EF4-FFF2-40B4-BE49-F238E27FC236}">
              <a16:creationId xmlns:a16="http://schemas.microsoft.com/office/drawing/2014/main" id="{00000000-0008-0000-0300-00007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" y="80810100"/>
          <a:ext cx="85725" cy="85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16374</xdr:col>
      <xdr:colOff>704850</xdr:colOff>
      <xdr:row>157</xdr:row>
      <xdr:rowOff>0</xdr:rowOff>
    </xdr:from>
    <xdr:ext cx="85725" cy="85725"/>
    <xdr:pic>
      <xdr:nvPicPr>
        <xdr:cNvPr id="123" name="2 Imagen" descr="http://190.25.231.205:8084/Dane/jpivot/table/drill-position-other.gif">
          <a:extLst>
            <a:ext uri="{FF2B5EF4-FFF2-40B4-BE49-F238E27FC236}">
              <a16:creationId xmlns:a16="http://schemas.microsoft.com/office/drawing/2014/main" id="{00000000-0008-0000-0300-00007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" y="80810100"/>
          <a:ext cx="85725" cy="85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16374</xdr:col>
      <xdr:colOff>704850</xdr:colOff>
      <xdr:row>157</xdr:row>
      <xdr:rowOff>0</xdr:rowOff>
    </xdr:from>
    <xdr:ext cx="85725" cy="85725"/>
    <xdr:pic>
      <xdr:nvPicPr>
        <xdr:cNvPr id="124" name="2 Imagen" descr="http://190.25.231.205:8084/Dane/jpivot/table/drill-position-other.gif">
          <a:extLst>
            <a:ext uri="{FF2B5EF4-FFF2-40B4-BE49-F238E27FC236}">
              <a16:creationId xmlns:a16="http://schemas.microsoft.com/office/drawing/2014/main" id="{00000000-0008-0000-0300-00007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" y="80810100"/>
          <a:ext cx="85725" cy="85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16374</xdr:col>
      <xdr:colOff>704850</xdr:colOff>
      <xdr:row>157</xdr:row>
      <xdr:rowOff>0</xdr:rowOff>
    </xdr:from>
    <xdr:ext cx="85725" cy="85725"/>
    <xdr:pic>
      <xdr:nvPicPr>
        <xdr:cNvPr id="125" name="2 Imagen" descr="http://190.25.231.205:8084/Dane/jpivot/table/drill-position-other.gif">
          <a:extLst>
            <a:ext uri="{FF2B5EF4-FFF2-40B4-BE49-F238E27FC236}">
              <a16:creationId xmlns:a16="http://schemas.microsoft.com/office/drawing/2014/main" id="{00000000-0008-0000-0300-00007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" y="80810100"/>
          <a:ext cx="85725" cy="85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16374</xdr:col>
      <xdr:colOff>704850</xdr:colOff>
      <xdr:row>157</xdr:row>
      <xdr:rowOff>0</xdr:rowOff>
    </xdr:from>
    <xdr:ext cx="85725" cy="85725"/>
    <xdr:pic>
      <xdr:nvPicPr>
        <xdr:cNvPr id="126" name="2 Imagen" descr="http://190.25.231.205:8084/Dane/jpivot/table/drill-position-other.gif">
          <a:extLst>
            <a:ext uri="{FF2B5EF4-FFF2-40B4-BE49-F238E27FC236}">
              <a16:creationId xmlns:a16="http://schemas.microsoft.com/office/drawing/2014/main" id="{00000000-0008-0000-0300-00007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" y="80810100"/>
          <a:ext cx="85725" cy="85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16374</xdr:col>
      <xdr:colOff>704850</xdr:colOff>
      <xdr:row>157</xdr:row>
      <xdr:rowOff>0</xdr:rowOff>
    </xdr:from>
    <xdr:ext cx="85725" cy="85725"/>
    <xdr:pic>
      <xdr:nvPicPr>
        <xdr:cNvPr id="127" name="2 Imagen" descr="http://190.25.231.205:8084/Dane/jpivot/table/drill-position-other.gif">
          <a:extLst>
            <a:ext uri="{FF2B5EF4-FFF2-40B4-BE49-F238E27FC236}">
              <a16:creationId xmlns:a16="http://schemas.microsoft.com/office/drawing/2014/main" id="{00000000-0008-0000-0300-00007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" y="80810100"/>
          <a:ext cx="85725" cy="85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16374</xdr:col>
      <xdr:colOff>704850</xdr:colOff>
      <xdr:row>158</xdr:row>
      <xdr:rowOff>95250</xdr:rowOff>
    </xdr:from>
    <xdr:ext cx="85725" cy="85725"/>
    <xdr:pic>
      <xdr:nvPicPr>
        <xdr:cNvPr id="128" name="2 Imagen" descr="http://190.25.231.205:8084/Dane/jpivot/table/drill-position-other.gif">
          <a:extLst>
            <a:ext uri="{FF2B5EF4-FFF2-40B4-BE49-F238E27FC236}">
              <a16:creationId xmlns:a16="http://schemas.microsoft.com/office/drawing/2014/main" id="{00000000-0008-0000-0300-00005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" y="81080610"/>
          <a:ext cx="85725" cy="85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16374</xdr:col>
      <xdr:colOff>704850</xdr:colOff>
      <xdr:row>158</xdr:row>
      <xdr:rowOff>95250</xdr:rowOff>
    </xdr:from>
    <xdr:ext cx="85725" cy="85725"/>
    <xdr:pic>
      <xdr:nvPicPr>
        <xdr:cNvPr id="129" name="2 Imagen" descr="http://190.25.231.205:8084/Dane/jpivot/table/drill-position-other.gif">
          <a:extLst>
            <a:ext uri="{FF2B5EF4-FFF2-40B4-BE49-F238E27FC236}">
              <a16:creationId xmlns:a16="http://schemas.microsoft.com/office/drawing/2014/main" id="{00000000-0008-0000-0300-00005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" y="81080610"/>
          <a:ext cx="85725" cy="85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16374</xdr:col>
      <xdr:colOff>704850</xdr:colOff>
      <xdr:row>158</xdr:row>
      <xdr:rowOff>95250</xdr:rowOff>
    </xdr:from>
    <xdr:ext cx="85725" cy="85725"/>
    <xdr:pic>
      <xdr:nvPicPr>
        <xdr:cNvPr id="130" name="2 Imagen" descr="http://190.25.231.205:8084/Dane/jpivot/table/drill-position-other.gif">
          <a:extLst>
            <a:ext uri="{FF2B5EF4-FFF2-40B4-BE49-F238E27FC236}">
              <a16:creationId xmlns:a16="http://schemas.microsoft.com/office/drawing/2014/main" id="{00000000-0008-0000-0300-00005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" y="81080610"/>
          <a:ext cx="85725" cy="85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16374</xdr:col>
      <xdr:colOff>704850</xdr:colOff>
      <xdr:row>158</xdr:row>
      <xdr:rowOff>95250</xdr:rowOff>
    </xdr:from>
    <xdr:ext cx="85725" cy="85725"/>
    <xdr:pic>
      <xdr:nvPicPr>
        <xdr:cNvPr id="131" name="2 Imagen" descr="http://190.25.231.205:8084/Dane/jpivot/table/drill-position-other.gif">
          <a:extLst>
            <a:ext uri="{FF2B5EF4-FFF2-40B4-BE49-F238E27FC236}">
              <a16:creationId xmlns:a16="http://schemas.microsoft.com/office/drawing/2014/main" id="{00000000-0008-0000-0300-00005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" y="81080610"/>
          <a:ext cx="85725" cy="85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16374</xdr:col>
      <xdr:colOff>704850</xdr:colOff>
      <xdr:row>158</xdr:row>
      <xdr:rowOff>95250</xdr:rowOff>
    </xdr:from>
    <xdr:ext cx="85725" cy="85725"/>
    <xdr:pic>
      <xdr:nvPicPr>
        <xdr:cNvPr id="132" name="2 Imagen" descr="http://190.25.231.205:8084/Dane/jpivot/table/drill-position-other.gif">
          <a:extLst>
            <a:ext uri="{FF2B5EF4-FFF2-40B4-BE49-F238E27FC236}">
              <a16:creationId xmlns:a16="http://schemas.microsoft.com/office/drawing/2014/main" id="{00000000-0008-0000-0300-00005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" y="81080610"/>
          <a:ext cx="85725" cy="85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16374</xdr:col>
      <xdr:colOff>704850</xdr:colOff>
      <xdr:row>158</xdr:row>
      <xdr:rowOff>95250</xdr:rowOff>
    </xdr:from>
    <xdr:ext cx="85725" cy="85725"/>
    <xdr:pic>
      <xdr:nvPicPr>
        <xdr:cNvPr id="133" name="2 Imagen" descr="http://190.25.231.205:8084/Dane/jpivot/table/drill-position-other.gif">
          <a:extLst>
            <a:ext uri="{FF2B5EF4-FFF2-40B4-BE49-F238E27FC236}">
              <a16:creationId xmlns:a16="http://schemas.microsoft.com/office/drawing/2014/main" id="{00000000-0008-0000-0300-00005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" y="81080610"/>
          <a:ext cx="85725" cy="85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16374</xdr:col>
      <xdr:colOff>704850</xdr:colOff>
      <xdr:row>158</xdr:row>
      <xdr:rowOff>95250</xdr:rowOff>
    </xdr:from>
    <xdr:ext cx="85725" cy="85725"/>
    <xdr:pic>
      <xdr:nvPicPr>
        <xdr:cNvPr id="134" name="2 Imagen" descr="http://190.25.231.205:8084/Dane/jpivot/table/drill-position-other.gif">
          <a:extLst>
            <a:ext uri="{FF2B5EF4-FFF2-40B4-BE49-F238E27FC236}">
              <a16:creationId xmlns:a16="http://schemas.microsoft.com/office/drawing/2014/main" id="{00000000-0008-0000-0300-00005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" y="81080610"/>
          <a:ext cx="85725" cy="85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16374</xdr:col>
      <xdr:colOff>704850</xdr:colOff>
      <xdr:row>158</xdr:row>
      <xdr:rowOff>95250</xdr:rowOff>
    </xdr:from>
    <xdr:ext cx="85725" cy="85725"/>
    <xdr:pic>
      <xdr:nvPicPr>
        <xdr:cNvPr id="135" name="2 Imagen" descr="http://190.25.231.205:8084/Dane/jpivot/table/drill-position-other.gif">
          <a:extLst>
            <a:ext uri="{FF2B5EF4-FFF2-40B4-BE49-F238E27FC236}">
              <a16:creationId xmlns:a16="http://schemas.microsoft.com/office/drawing/2014/main" id="{00000000-0008-0000-0300-00005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" y="81080610"/>
          <a:ext cx="85725" cy="85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16374</xdr:col>
      <xdr:colOff>704850</xdr:colOff>
      <xdr:row>158</xdr:row>
      <xdr:rowOff>95250</xdr:rowOff>
    </xdr:from>
    <xdr:ext cx="85725" cy="85725"/>
    <xdr:pic>
      <xdr:nvPicPr>
        <xdr:cNvPr id="136" name="2 Imagen" descr="http://190.25.231.205:8084/Dane/jpivot/table/drill-position-other.gif">
          <a:extLst>
            <a:ext uri="{FF2B5EF4-FFF2-40B4-BE49-F238E27FC236}">
              <a16:creationId xmlns:a16="http://schemas.microsoft.com/office/drawing/2014/main" id="{00000000-0008-0000-0300-00005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" y="81080610"/>
          <a:ext cx="85725" cy="85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16374</xdr:col>
      <xdr:colOff>704850</xdr:colOff>
      <xdr:row>158</xdr:row>
      <xdr:rowOff>95250</xdr:rowOff>
    </xdr:from>
    <xdr:ext cx="85725" cy="85725"/>
    <xdr:pic>
      <xdr:nvPicPr>
        <xdr:cNvPr id="137" name="2 Imagen" descr="http://190.25.231.205:8084/Dane/jpivot/table/drill-position-other.gif">
          <a:extLst>
            <a:ext uri="{FF2B5EF4-FFF2-40B4-BE49-F238E27FC236}">
              <a16:creationId xmlns:a16="http://schemas.microsoft.com/office/drawing/2014/main" id="{00000000-0008-0000-0300-00005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" y="81080610"/>
          <a:ext cx="85725" cy="85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16374</xdr:col>
      <xdr:colOff>704850</xdr:colOff>
      <xdr:row>158</xdr:row>
      <xdr:rowOff>95250</xdr:rowOff>
    </xdr:from>
    <xdr:ext cx="85725" cy="85725"/>
    <xdr:pic>
      <xdr:nvPicPr>
        <xdr:cNvPr id="138" name="2 Imagen" descr="http://190.25.231.205:8084/Dane/jpivot/table/drill-position-other.gif">
          <a:extLst>
            <a:ext uri="{FF2B5EF4-FFF2-40B4-BE49-F238E27FC236}">
              <a16:creationId xmlns:a16="http://schemas.microsoft.com/office/drawing/2014/main" id="{00000000-0008-0000-0300-00006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" y="81080610"/>
          <a:ext cx="85725" cy="85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16374</xdr:col>
      <xdr:colOff>704850</xdr:colOff>
      <xdr:row>158</xdr:row>
      <xdr:rowOff>95250</xdr:rowOff>
    </xdr:from>
    <xdr:ext cx="85725" cy="85725"/>
    <xdr:pic>
      <xdr:nvPicPr>
        <xdr:cNvPr id="139" name="2 Imagen" descr="http://190.25.231.205:8084/Dane/jpivot/table/drill-position-other.gif">
          <a:extLst>
            <a:ext uri="{FF2B5EF4-FFF2-40B4-BE49-F238E27FC236}">
              <a16:creationId xmlns:a16="http://schemas.microsoft.com/office/drawing/2014/main" id="{00000000-0008-0000-0300-00006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" y="81080610"/>
          <a:ext cx="85725" cy="85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16374</xdr:col>
      <xdr:colOff>704850</xdr:colOff>
      <xdr:row>158</xdr:row>
      <xdr:rowOff>95250</xdr:rowOff>
    </xdr:from>
    <xdr:ext cx="85725" cy="85725"/>
    <xdr:pic>
      <xdr:nvPicPr>
        <xdr:cNvPr id="140" name="2 Imagen" descr="http://190.25.231.205:8084/Dane/jpivot/table/drill-position-other.gif">
          <a:extLst>
            <a:ext uri="{FF2B5EF4-FFF2-40B4-BE49-F238E27FC236}">
              <a16:creationId xmlns:a16="http://schemas.microsoft.com/office/drawing/2014/main" id="{00000000-0008-0000-0300-00006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" y="81080610"/>
          <a:ext cx="85725" cy="85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16374</xdr:col>
      <xdr:colOff>704850</xdr:colOff>
      <xdr:row>158</xdr:row>
      <xdr:rowOff>95250</xdr:rowOff>
    </xdr:from>
    <xdr:ext cx="85725" cy="85725"/>
    <xdr:pic>
      <xdr:nvPicPr>
        <xdr:cNvPr id="141" name="2 Imagen" descr="http://190.25.231.205:8084/Dane/jpivot/table/drill-position-other.gif">
          <a:extLst>
            <a:ext uri="{FF2B5EF4-FFF2-40B4-BE49-F238E27FC236}">
              <a16:creationId xmlns:a16="http://schemas.microsoft.com/office/drawing/2014/main" id="{00000000-0008-0000-0300-00006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" y="81080610"/>
          <a:ext cx="85725" cy="85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16374</xdr:col>
      <xdr:colOff>704850</xdr:colOff>
      <xdr:row>158</xdr:row>
      <xdr:rowOff>95250</xdr:rowOff>
    </xdr:from>
    <xdr:ext cx="85725" cy="85725"/>
    <xdr:pic>
      <xdr:nvPicPr>
        <xdr:cNvPr id="142" name="2 Imagen" descr="http://190.25.231.205:8084/Dane/jpivot/table/drill-position-other.gif">
          <a:extLst>
            <a:ext uri="{FF2B5EF4-FFF2-40B4-BE49-F238E27FC236}">
              <a16:creationId xmlns:a16="http://schemas.microsoft.com/office/drawing/2014/main" id="{00000000-0008-0000-0300-00006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" y="81080610"/>
          <a:ext cx="85725" cy="85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16374</xdr:col>
      <xdr:colOff>704850</xdr:colOff>
      <xdr:row>158</xdr:row>
      <xdr:rowOff>95250</xdr:rowOff>
    </xdr:from>
    <xdr:ext cx="85725" cy="85725"/>
    <xdr:pic>
      <xdr:nvPicPr>
        <xdr:cNvPr id="143" name="2 Imagen" descr="http://190.25.231.205:8084/Dane/jpivot/table/drill-position-other.gif">
          <a:extLst>
            <a:ext uri="{FF2B5EF4-FFF2-40B4-BE49-F238E27FC236}">
              <a16:creationId xmlns:a16="http://schemas.microsoft.com/office/drawing/2014/main" id="{00000000-0008-0000-0300-00006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" y="81080610"/>
          <a:ext cx="85725" cy="85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16374</xdr:col>
      <xdr:colOff>704850</xdr:colOff>
      <xdr:row>158</xdr:row>
      <xdr:rowOff>95250</xdr:rowOff>
    </xdr:from>
    <xdr:ext cx="85725" cy="85725"/>
    <xdr:pic>
      <xdr:nvPicPr>
        <xdr:cNvPr id="144" name="2 Imagen" descr="http://190.25.231.205:8084/Dane/jpivot/table/drill-position-other.gif">
          <a:extLst>
            <a:ext uri="{FF2B5EF4-FFF2-40B4-BE49-F238E27FC236}">
              <a16:creationId xmlns:a16="http://schemas.microsoft.com/office/drawing/2014/main" id="{00000000-0008-0000-0300-00006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" y="81080610"/>
          <a:ext cx="85725" cy="85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16374</xdr:col>
      <xdr:colOff>704850</xdr:colOff>
      <xdr:row>158</xdr:row>
      <xdr:rowOff>95250</xdr:rowOff>
    </xdr:from>
    <xdr:ext cx="85725" cy="85725"/>
    <xdr:pic>
      <xdr:nvPicPr>
        <xdr:cNvPr id="145" name="2 Imagen" descr="http://190.25.231.205:8084/Dane/jpivot/table/drill-position-other.gif">
          <a:extLst>
            <a:ext uri="{FF2B5EF4-FFF2-40B4-BE49-F238E27FC236}">
              <a16:creationId xmlns:a16="http://schemas.microsoft.com/office/drawing/2014/main" id="{00000000-0008-0000-0300-00006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" y="81080610"/>
          <a:ext cx="85725" cy="85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16374</xdr:col>
      <xdr:colOff>704850</xdr:colOff>
      <xdr:row>158</xdr:row>
      <xdr:rowOff>95250</xdr:rowOff>
    </xdr:from>
    <xdr:ext cx="85725" cy="85725"/>
    <xdr:pic>
      <xdr:nvPicPr>
        <xdr:cNvPr id="146" name="2 Imagen" descr="http://190.25.231.205:8084/Dane/jpivot/table/drill-position-other.gif">
          <a:extLst>
            <a:ext uri="{FF2B5EF4-FFF2-40B4-BE49-F238E27FC236}">
              <a16:creationId xmlns:a16="http://schemas.microsoft.com/office/drawing/2014/main" id="{00000000-0008-0000-0300-00006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" y="81080610"/>
          <a:ext cx="85725" cy="85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16374</xdr:col>
      <xdr:colOff>704850</xdr:colOff>
      <xdr:row>158</xdr:row>
      <xdr:rowOff>95250</xdr:rowOff>
    </xdr:from>
    <xdr:ext cx="85725" cy="85725"/>
    <xdr:pic>
      <xdr:nvPicPr>
        <xdr:cNvPr id="147" name="2 Imagen" descr="http://190.25.231.205:8084/Dane/jpivot/table/drill-position-other.gif">
          <a:extLst>
            <a:ext uri="{FF2B5EF4-FFF2-40B4-BE49-F238E27FC236}">
              <a16:creationId xmlns:a16="http://schemas.microsoft.com/office/drawing/2014/main" id="{00000000-0008-0000-0300-00006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" y="81080610"/>
          <a:ext cx="85725" cy="85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16374</xdr:col>
      <xdr:colOff>704850</xdr:colOff>
      <xdr:row>158</xdr:row>
      <xdr:rowOff>95250</xdr:rowOff>
    </xdr:from>
    <xdr:ext cx="85725" cy="85725"/>
    <xdr:pic>
      <xdr:nvPicPr>
        <xdr:cNvPr id="148" name="2 Imagen" descr="http://190.25.231.205:8084/Dane/jpivot/table/drill-position-other.gif">
          <a:extLst>
            <a:ext uri="{FF2B5EF4-FFF2-40B4-BE49-F238E27FC236}">
              <a16:creationId xmlns:a16="http://schemas.microsoft.com/office/drawing/2014/main" id="{00000000-0008-0000-0300-00006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" y="81080610"/>
          <a:ext cx="85725" cy="85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16374</xdr:col>
      <xdr:colOff>704850</xdr:colOff>
      <xdr:row>158</xdr:row>
      <xdr:rowOff>95250</xdr:rowOff>
    </xdr:from>
    <xdr:ext cx="85725" cy="85725"/>
    <xdr:pic>
      <xdr:nvPicPr>
        <xdr:cNvPr id="149" name="2 Imagen" descr="http://190.25.231.205:8084/Dane/jpivot/table/drill-position-other.gif">
          <a:extLst>
            <a:ext uri="{FF2B5EF4-FFF2-40B4-BE49-F238E27FC236}">
              <a16:creationId xmlns:a16="http://schemas.microsoft.com/office/drawing/2014/main" id="{00000000-0008-0000-0300-00006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" y="81080610"/>
          <a:ext cx="85725" cy="85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16374</xdr:col>
      <xdr:colOff>704850</xdr:colOff>
      <xdr:row>158</xdr:row>
      <xdr:rowOff>95250</xdr:rowOff>
    </xdr:from>
    <xdr:ext cx="85725" cy="85725"/>
    <xdr:pic>
      <xdr:nvPicPr>
        <xdr:cNvPr id="150" name="2 Imagen" descr="http://190.25.231.205:8084/Dane/jpivot/table/drill-position-other.gif">
          <a:extLst>
            <a:ext uri="{FF2B5EF4-FFF2-40B4-BE49-F238E27FC236}">
              <a16:creationId xmlns:a16="http://schemas.microsoft.com/office/drawing/2014/main" id="{00000000-0008-0000-0300-00006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" y="81080610"/>
          <a:ext cx="85725" cy="85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16374</xdr:col>
      <xdr:colOff>704850</xdr:colOff>
      <xdr:row>158</xdr:row>
      <xdr:rowOff>95250</xdr:rowOff>
    </xdr:from>
    <xdr:ext cx="85725" cy="85725"/>
    <xdr:pic>
      <xdr:nvPicPr>
        <xdr:cNvPr id="151" name="2 Imagen" descr="http://190.25.231.205:8084/Dane/jpivot/table/drill-position-other.gif">
          <a:extLst>
            <a:ext uri="{FF2B5EF4-FFF2-40B4-BE49-F238E27FC236}">
              <a16:creationId xmlns:a16="http://schemas.microsoft.com/office/drawing/2014/main" id="{00000000-0008-0000-0300-00006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" y="81080610"/>
          <a:ext cx="85725" cy="85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16374</xdr:col>
      <xdr:colOff>704850</xdr:colOff>
      <xdr:row>159</xdr:row>
      <xdr:rowOff>0</xdr:rowOff>
    </xdr:from>
    <xdr:ext cx="85725" cy="85725"/>
    <xdr:pic>
      <xdr:nvPicPr>
        <xdr:cNvPr id="152" name="2 Imagen" descr="http://190.25.231.205:8084/Dane/jpivot/table/drill-position-other.gif">
          <a:extLst>
            <a:ext uri="{FF2B5EF4-FFF2-40B4-BE49-F238E27FC236}">
              <a16:creationId xmlns:a16="http://schemas.microsoft.com/office/drawing/2014/main" id="{00000000-0008-0000-0300-00006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" y="81160620"/>
          <a:ext cx="85725" cy="85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16374</xdr:col>
      <xdr:colOff>704850</xdr:colOff>
      <xdr:row>159</xdr:row>
      <xdr:rowOff>0</xdr:rowOff>
    </xdr:from>
    <xdr:ext cx="85725" cy="85725"/>
    <xdr:pic>
      <xdr:nvPicPr>
        <xdr:cNvPr id="153" name="2 Imagen" descr="http://190.25.231.205:8084/Dane/jpivot/table/drill-position-other.gif">
          <a:extLst>
            <a:ext uri="{FF2B5EF4-FFF2-40B4-BE49-F238E27FC236}">
              <a16:creationId xmlns:a16="http://schemas.microsoft.com/office/drawing/2014/main" id="{00000000-0008-0000-0300-00006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" y="81160620"/>
          <a:ext cx="85725" cy="85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16374</xdr:col>
      <xdr:colOff>704850</xdr:colOff>
      <xdr:row>159</xdr:row>
      <xdr:rowOff>0</xdr:rowOff>
    </xdr:from>
    <xdr:ext cx="85725" cy="85725"/>
    <xdr:pic>
      <xdr:nvPicPr>
        <xdr:cNvPr id="154" name="2 Imagen" descr="http://190.25.231.205:8084/Dane/jpivot/table/drill-position-other.gif">
          <a:extLst>
            <a:ext uri="{FF2B5EF4-FFF2-40B4-BE49-F238E27FC236}">
              <a16:creationId xmlns:a16="http://schemas.microsoft.com/office/drawing/2014/main" id="{00000000-0008-0000-0300-00007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" y="81160620"/>
          <a:ext cx="85725" cy="85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16374</xdr:col>
      <xdr:colOff>704850</xdr:colOff>
      <xdr:row>159</xdr:row>
      <xdr:rowOff>0</xdr:rowOff>
    </xdr:from>
    <xdr:ext cx="85725" cy="85725"/>
    <xdr:pic>
      <xdr:nvPicPr>
        <xdr:cNvPr id="155" name="2 Imagen" descr="http://190.25.231.205:8084/Dane/jpivot/table/drill-position-other.gif">
          <a:extLst>
            <a:ext uri="{FF2B5EF4-FFF2-40B4-BE49-F238E27FC236}">
              <a16:creationId xmlns:a16="http://schemas.microsoft.com/office/drawing/2014/main" id="{00000000-0008-0000-0300-00007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" y="81160620"/>
          <a:ext cx="85725" cy="85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16374</xdr:col>
      <xdr:colOff>704850</xdr:colOff>
      <xdr:row>159</xdr:row>
      <xdr:rowOff>0</xdr:rowOff>
    </xdr:from>
    <xdr:ext cx="85725" cy="85725"/>
    <xdr:pic>
      <xdr:nvPicPr>
        <xdr:cNvPr id="156" name="2 Imagen" descr="http://190.25.231.205:8084/Dane/jpivot/table/drill-position-other.gif">
          <a:extLst>
            <a:ext uri="{FF2B5EF4-FFF2-40B4-BE49-F238E27FC236}">
              <a16:creationId xmlns:a16="http://schemas.microsoft.com/office/drawing/2014/main" id="{00000000-0008-0000-0300-00007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" y="81160620"/>
          <a:ext cx="85725" cy="85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16374</xdr:col>
      <xdr:colOff>704850</xdr:colOff>
      <xdr:row>159</xdr:row>
      <xdr:rowOff>0</xdr:rowOff>
    </xdr:from>
    <xdr:ext cx="85725" cy="85725"/>
    <xdr:pic>
      <xdr:nvPicPr>
        <xdr:cNvPr id="157" name="2 Imagen" descr="http://190.25.231.205:8084/Dane/jpivot/table/drill-position-other.gif">
          <a:extLst>
            <a:ext uri="{FF2B5EF4-FFF2-40B4-BE49-F238E27FC236}">
              <a16:creationId xmlns:a16="http://schemas.microsoft.com/office/drawing/2014/main" id="{00000000-0008-0000-0300-00007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" y="81160620"/>
          <a:ext cx="85725" cy="85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16374</xdr:col>
      <xdr:colOff>704850</xdr:colOff>
      <xdr:row>159</xdr:row>
      <xdr:rowOff>0</xdr:rowOff>
    </xdr:from>
    <xdr:ext cx="85725" cy="85725"/>
    <xdr:pic>
      <xdr:nvPicPr>
        <xdr:cNvPr id="158" name="2 Imagen" descr="http://190.25.231.205:8084/Dane/jpivot/table/drill-position-other.gif">
          <a:extLst>
            <a:ext uri="{FF2B5EF4-FFF2-40B4-BE49-F238E27FC236}">
              <a16:creationId xmlns:a16="http://schemas.microsoft.com/office/drawing/2014/main" id="{00000000-0008-0000-0300-00007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" y="81160620"/>
          <a:ext cx="85725" cy="85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16374</xdr:col>
      <xdr:colOff>704850</xdr:colOff>
      <xdr:row>159</xdr:row>
      <xdr:rowOff>0</xdr:rowOff>
    </xdr:from>
    <xdr:ext cx="85725" cy="85725"/>
    <xdr:pic>
      <xdr:nvPicPr>
        <xdr:cNvPr id="159" name="2 Imagen" descr="http://190.25.231.205:8084/Dane/jpivot/table/drill-position-other.gif">
          <a:extLst>
            <a:ext uri="{FF2B5EF4-FFF2-40B4-BE49-F238E27FC236}">
              <a16:creationId xmlns:a16="http://schemas.microsoft.com/office/drawing/2014/main" id="{00000000-0008-0000-0300-00007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" y="81160620"/>
          <a:ext cx="85725" cy="85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16374</xdr:col>
      <xdr:colOff>704850</xdr:colOff>
      <xdr:row>159</xdr:row>
      <xdr:rowOff>0</xdr:rowOff>
    </xdr:from>
    <xdr:ext cx="85725" cy="85725"/>
    <xdr:pic>
      <xdr:nvPicPr>
        <xdr:cNvPr id="160" name="2 Imagen" descr="http://190.25.231.205:8084/Dane/jpivot/table/drill-position-other.gif">
          <a:extLst>
            <a:ext uri="{FF2B5EF4-FFF2-40B4-BE49-F238E27FC236}">
              <a16:creationId xmlns:a16="http://schemas.microsoft.com/office/drawing/2014/main" id="{00000000-0008-0000-0300-00007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" y="81160620"/>
          <a:ext cx="85725" cy="85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3.xml><?xml version="1.0" encoding="utf-8"?>
<c:userShapes xmlns:c="http://schemas.openxmlformats.org/drawingml/2006/chart">
  <cdr:absSizeAnchor xmlns:cdr="http://schemas.openxmlformats.org/drawingml/2006/chartDrawing">
    <cdr:from>
      <cdr:x>0.0785</cdr:x>
      <cdr:y>0.69339</cdr:y>
    </cdr:from>
    <cdr:ext cx="1171574" cy="193981"/>
    <cdr:sp macro="" textlink="">
      <cdr:nvSpPr>
        <cdr:cNvPr id="2" name="1 CuadroTexto"/>
        <cdr:cNvSpPr txBox="1"/>
      </cdr:nvSpPr>
      <cdr:spPr>
        <a:xfrm xmlns:a="http://schemas.openxmlformats.org/drawingml/2006/main">
          <a:off x="112904" y="799887"/>
          <a:ext cx="1171574" cy="193981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>
              <a:lumMod val="50000"/>
              <a:lumOff val="50000"/>
            </a:schemeClr>
          </a:solidFill>
        </a:ln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s-CO" sz="1000"/>
            <a:t>% CUMPLIMIENTO</a:t>
          </a:r>
        </a:p>
      </cdr:txBody>
    </cdr:sp>
  </cdr:abs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Documents%20and%20Settings\rtorres\Configuraci&#243;n%20local\Archivos%20temporales%20de%20Internet\OLK3\Consejos%20comunales\Cifras%20soporte\Educaci&#243;n\COSTOS%20Y%20RECURSOS%20EDUCACION%20BASICA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OPREFCJ1\CARBOCOL\MODCARBO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OPREFCJ1\CAFE\MODCAFE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3715205\Documents\Fredy\EJECUCIONES\BASE%20DE%20DATOS%20INGRESOS\database_rentas_Dic-2012.xlsm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database_rentas_Dic-2012.xlsm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rhenals\gobierno\Gobierno\Cierre97\OPEF%201997%20Cierre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3715205\AppData\Local\Microsoft\Windows\Temporary%20Internet%20Files\Content.Outlook\CRLKFELV\mxunificadat1-usoCF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GP 2002 A 2020"/>
      <sheetName val="SGP-PRESUPUESTADO 2003"/>
      <sheetName val="Distr. S.G.P."/>
      <sheetName val="BASE DE COSTOS MUNICIPIOS-MEN"/>
      <sheetName val="CALIDAD-2002"/>
      <sheetName val="BASE DE COSTOS MUNICIPIOS-DNP"/>
      <sheetName val="PROPUESTA REFORMA PENSIONAL"/>
      <sheetName val="RESPUESTA DERECHO DE PETICION"/>
      <sheetName val="PICN para Educación"/>
      <sheetName val="SITUADO FISCAL 1993 A 1998"/>
      <sheetName val="SITUAD FISCAL Y FEC 1996 A 2002"/>
      <sheetName val="RECURSOS FEC"/>
      <sheetName val="COSTOS Vs. INGRESOS SGP-2002"/>
      <sheetName val="COMPARATIVO"/>
      <sheetName val="RESUMEN COSTOS Vs. SGP 2002"/>
      <sheetName val="SITUACION FINANCIERA A 2002"/>
      <sheetName val="SITUACION FINANCIERA 2003 11-12"/>
      <sheetName val="SITUACION FINANCIERA 2003-12-12"/>
      <sheetName val="EDUCACION Vs. SALUD"/>
      <sheetName val="Prestserv-MEN-Proyectar  SGP"/>
      <sheetName val="Prestserv-MEN-2001-Proy.2002"/>
      <sheetName val="Aportespatr.-MEN-2001-Proy.2002"/>
      <sheetName val="Respresaport-MEN-2001-Proy.2002"/>
      <sheetName val="Resumendeficit-MEN-2001"/>
      <sheetName val="costosprestservcdeudas-MEN-2001"/>
      <sheetName val="DEFICITCONVEN-MEN-2001"/>
      <sheetName val="Deudas Paragrafo 3 artículo 15 "/>
      <sheetName val="deudas verificadas a 2001"/>
      <sheetName val="Deudas a 31-12-2001-Millones"/>
      <sheetName val="DEUDAS A 31-12-2001-Pesos"/>
      <sheetName val="DEUDAS 31-12-2000"/>
      <sheetName val="GIROS SITUAD.FISCAL- 2000"/>
      <sheetName val="GIROS SITUADO FISCAL Y FEC 2001"/>
      <sheetName val="COMPROMISOS Y PAGOS SGP 2002"/>
      <sheetName val="GIROS SITUADO FISCAL - 2001"/>
      <sheetName val="FEC-DNP"/>
      <sheetName val="COSTOS FECODE 04-04-2001"/>
      <sheetName val="Docentes Por Municipio y Fuente"/>
      <sheetName val="Docentes Por Fuente Financiació"/>
      <sheetName val="GOBIERNO Vs. FECODE"/>
      <sheetName val="BOLSA GLOBAL CONCERTADA 25-05"/>
      <sheetName val="COSTOS Vs. BOLSA"/>
      <sheetName val="CUADROS Vs GRAFICA"/>
      <sheetName val="COSTOS 2000 Y 2001-PLAN FINANCI"/>
      <sheetName val="COSTOS 2001-VERSION DGP-SEPTIEM"/>
      <sheetName val="COSTOS 2000 Y 2001- PRESUPUESTO"/>
      <sheetName val="RESUMEN COSTOS 2001"/>
      <sheetName val="COSTOS 2001-ACTUALIZ.COSTOS MEN"/>
      <sheetName val="MENSUALIDAD 2002 DEPTOS Y MUNIC"/>
      <sheetName val="MENSUALIDAD 2002 MUNIC.NO CERTI"/>
      <sheetName val="EJECUCION  POR RUBRO A 2001"/>
      <sheetName val="COSTOS PROYECTADOS 2002"/>
      <sheetName val="TOTAL SITUADO FISCAL + $250.288"/>
      <sheetName val="SITUAD.FISC.FEC 96-01-PLAN FINA"/>
      <sheetName val="DISTRIBICION DE $784 Y $427"/>
      <sheetName val="TOTAL SITUADO 1996 Vs 2001"/>
      <sheetName val="SITUADO FISCAL 1993 "/>
      <sheetName val="RESUMEN 1996 A 2001 (2)"/>
      <sheetName val="RESUMEN 1996 A 2001"/>
      <sheetName val="SITUADO FISCAL 2001"/>
      <sheetName val="SITUADO FISCAL AFORADO"/>
      <sheetName val="VALOR UN PUNTO 200-9%-2,5%  "/>
      <sheetName val="VALOR PUNTO 2001-DECRETO 2713  "/>
      <sheetName val="VALOR PUNTO 2002-DECRETO 688"/>
      <sheetName val="VALOR PUNTO 2002-DECRETO 68 (3)"/>
      <sheetName val="VALOR PUNTO 2002-DECRETO 68 (4)"/>
      <sheetName val="incremento salarial por rangos"/>
      <sheetName val="VALOR PUNTO PROYECTADO 2003"/>
      <sheetName val="AHORRO POR POLÍTICA SALARIAL"/>
      <sheetName val="VALOR UN PUNTO 2001 - 8.75%"/>
      <sheetName val="VALOR UN PUNTO 2000"/>
      <sheetName val="VALOR UN PUNTO INCREMENTO PARCI"/>
      <sheetName val="BOLSA-ACTO LEGISLATIVO  (2)"/>
      <sheetName val="BOLSA-ACTO LEGISLATIVO "/>
      <sheetName val="2ULTIMA VERSION ACTO LEGISL.DNP"/>
      <sheetName val="ULTIMA VERSION ACTO LEGISL.DNP"/>
      <sheetName val="Escenarios todos Munc"/>
      <sheetName val="Escenarios Sin OPS muncipales"/>
      <sheetName val="SITUACION FINANCIERA 9% Y 2.5%"/>
      <sheetName val="SITUACION FINANCIERA S.F.Compl "/>
      <sheetName val="SITUACION FINANCIERA SIN ACTO"/>
      <sheetName val="SITUACION FINANCIERA CON ACTO"/>
      <sheetName val="DEFICIT DEFINITIVO 31-10-99"/>
      <sheetName val="COSTO 2000 Inc.P.EJECUC.A JUNIO"/>
      <sheetName val="RESUMEN DE COSTOS 2000 Y 2001"/>
      <sheetName val="Hoja1"/>
      <sheetName val="COSTOS 2000 MEN"/>
      <sheetName val="COSTOS 2000-01 EN MILLONES"/>
      <sheetName val="CARTAGENA"/>
      <sheetName val="BOYACA"/>
      <sheetName val="ANTIOQUIA"/>
      <sheetName val="QUINDIO"/>
      <sheetName val="VALLE"/>
      <sheetName val="BOGOTA"/>
      <sheetName val="SUCRE"/>
      <sheetName val="HUILA"/>
      <sheetName val="VALOR PUNTO 2002-DECRETO 68 (2)"/>
      <sheetName val="DECRETOS SALARIALES DOCENTES"/>
      <sheetName val="EVOLUCION DE LOS SALARI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DCARBOCOL"/>
      <sheetName val="PRES NETO"/>
      <sheetName val="DEUDA EXTERNA"/>
      <sheetName val="SUPUESTOS"/>
      <sheetName val="RESUMEN"/>
      <sheetName val="RESUMEN CON PLAN"/>
      <sheetName val="PIB"/>
      <sheetName val="TRANSFERENCIAS"/>
      <sheetName val="PPTO97"/>
      <sheetName val="CARBOCOL"/>
      <sheetName val="INTERESES"/>
      <sheetName val="AMORTIZA"/>
      <sheetName val="DEXT"/>
      <sheetName val="Diálogo1"/>
      <sheetName val="Módulo1"/>
      <sheetName val="PROYECTO97"/>
      <sheetName val="Hoja1"/>
      <sheetName val="SEG99"/>
      <sheetName val="RESU99"/>
      <sheetName val="SEG2000"/>
      <sheetName val="RESU2000"/>
      <sheetName val="C1-3vig97-00"/>
      <sheetName val="C1-3vIg98-00"/>
      <sheetName val="chequeo99"/>
      <sheetName val="plano-mensaje"/>
      <sheetName val="C1-3men"/>
      <sheetName val="DIFERENCIAS SIMU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DCAFE"/>
      <sheetName val="PRES NETO"/>
      <sheetName val="DEUDA EXTERNA"/>
      <sheetName val="PIB"/>
      <sheetName val="RESUMEN"/>
      <sheetName val="RESUMEN CON PLAN"/>
      <sheetName val="SUPUESTOS"/>
      <sheetName val="CONSOLIDADO"/>
      <sheetName val="CRECIMIENTOS %"/>
      <sheetName val="ANUAL1"/>
      <sheetName val="Asesores Junio 01"/>
      <sheetName val="TRANSFERENCIAS"/>
      <sheetName val="Módulo1"/>
      <sheetName val="MODCAFE"/>
      <sheetName val="DIFERENCIAS SIMUL"/>
      <sheetName val="ASESORES AGOSTO 13"/>
      <sheetName val="ASESORES AGOSTO 11"/>
      <sheetName val="ASESORES SEPTIEM 9"/>
      <sheetName val="ASESORES SEPTIEM 7"/>
      <sheetName val="ASESORES AGOSTO 26"/>
      <sheetName val="ASESORES AGOSTO 24"/>
      <sheetName val="Asesores"/>
      <sheetName val="Asesores nov8-0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ponsable"/>
      <sheetName val="datalist"/>
      <sheetName val="datamaster"/>
      <sheetName val="parameters"/>
      <sheetName val="Reports"/>
      <sheetName val="Presupuesto"/>
      <sheetName val="TOTAL MPIO"/>
      <sheetName val="tablaMES"/>
      <sheetName val="tablaANUAL"/>
      <sheetName val="indicadores"/>
      <sheetName val="hojaxvida"/>
      <sheetName val="seguimiento"/>
      <sheetName val="TOTAL MPIO (means)"/>
      <sheetName val="TOTAL MPIO (%)"/>
      <sheetName val="history"/>
      <sheetName val="comments"/>
      <sheetName val="Hoja3"/>
      <sheetName val="TOTAL_MPIO"/>
    </sheetNames>
    <sheetDataSet>
      <sheetData sheetId="0" refreshError="1"/>
      <sheetData sheetId="1" refreshError="1"/>
      <sheetData sheetId="2" refreshError="1"/>
      <sheetData sheetId="3">
        <row r="2">
          <cell r="T2">
            <v>2012</v>
          </cell>
        </row>
        <row r="5">
          <cell r="O5">
            <v>12</v>
          </cell>
        </row>
      </sheetData>
      <sheetData sheetId="4" refreshError="1"/>
      <sheetData sheetId="5">
        <row r="21">
          <cell r="I21">
            <v>343988745390</v>
          </cell>
        </row>
      </sheetData>
      <sheetData sheetId="6">
        <row r="13">
          <cell r="A13">
            <v>35796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ponsable"/>
      <sheetName val="datalist"/>
      <sheetName val="datamaster"/>
      <sheetName val="parameters"/>
      <sheetName val="Reports"/>
      <sheetName val="Presupuesto"/>
      <sheetName val="TOTAL MPIO"/>
      <sheetName val="tablaMES"/>
      <sheetName val="tablaANUAL"/>
      <sheetName val="indicadores"/>
      <sheetName val="hojaxvida"/>
      <sheetName val="seguimiento"/>
      <sheetName val="TOTAL MPIO (means)"/>
      <sheetName val="TOTAL MPIO (%)"/>
      <sheetName val="history"/>
      <sheetName val="comments"/>
      <sheetName val="Hoja3"/>
      <sheetName val="TOTAL_MPIO"/>
    </sheetNames>
    <sheetDataSet>
      <sheetData sheetId="0"/>
      <sheetData sheetId="1"/>
      <sheetData sheetId="2"/>
      <sheetData sheetId="3">
        <row r="2">
          <cell r="T2">
            <v>2012</v>
          </cell>
          <cell r="Z2">
            <v>394</v>
          </cell>
        </row>
        <row r="5">
          <cell r="O5">
            <v>12</v>
          </cell>
        </row>
      </sheetData>
      <sheetData sheetId="4"/>
      <sheetData sheetId="5">
        <row r="21">
          <cell r="I21">
            <v>343988745390</v>
          </cell>
        </row>
      </sheetData>
      <sheetData sheetId="6">
        <row r="13">
          <cell r="A13">
            <v>35796</v>
          </cell>
          <cell r="B13">
            <v>1998</v>
          </cell>
          <cell r="C13" t="str">
            <v>1998-1</v>
          </cell>
          <cell r="D13" t="str">
            <v>1998-1</v>
          </cell>
          <cell r="E13">
            <v>1</v>
          </cell>
          <cell r="G13">
            <v>120409681</v>
          </cell>
          <cell r="H13">
            <v>0</v>
          </cell>
          <cell r="L13">
            <v>8852308927</v>
          </cell>
          <cell r="M13">
            <v>1130804462</v>
          </cell>
          <cell r="N13">
            <v>6948099196</v>
          </cell>
          <cell r="O13">
            <v>2038175165.5230248</v>
          </cell>
          <cell r="P13">
            <v>735149390</v>
          </cell>
          <cell r="Q13">
            <v>1465480107</v>
          </cell>
          <cell r="R13">
            <v>18121447301</v>
          </cell>
          <cell r="S13">
            <v>0</v>
          </cell>
          <cell r="T13">
            <v>0</v>
          </cell>
          <cell r="U13">
            <v>0</v>
          </cell>
          <cell r="V13">
            <v>65172173</v>
          </cell>
          <cell r="W13">
            <v>245244803</v>
          </cell>
          <cell r="X13">
            <v>11335222</v>
          </cell>
          <cell r="Y13">
            <v>478777</v>
          </cell>
          <cell r="Z13">
            <v>2121331</v>
          </cell>
          <cell r="AA13">
            <v>47177327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379354262</v>
          </cell>
          <cell r="AH13">
            <v>18500801563</v>
          </cell>
          <cell r="AI13">
            <v>0</v>
          </cell>
          <cell r="AJ13">
            <v>3315338</v>
          </cell>
          <cell r="AK13">
            <v>0</v>
          </cell>
          <cell r="AL13">
            <v>64495018</v>
          </cell>
          <cell r="AM13">
            <v>558376643</v>
          </cell>
          <cell r="AN13">
            <v>58352749</v>
          </cell>
          <cell r="AO13">
            <v>5887168</v>
          </cell>
          <cell r="AP13">
            <v>39590</v>
          </cell>
          <cell r="AQ13">
            <v>0</v>
          </cell>
          <cell r="AR13">
            <v>724875</v>
          </cell>
          <cell r="AS13">
            <v>0</v>
          </cell>
          <cell r="AT13">
            <v>0</v>
          </cell>
          <cell r="AU13">
            <v>0</v>
          </cell>
          <cell r="AV13">
            <v>623381025</v>
          </cell>
          <cell r="AW13">
            <v>0</v>
          </cell>
          <cell r="AX13">
            <v>0</v>
          </cell>
          <cell r="AY13">
            <v>0</v>
          </cell>
          <cell r="AZ13">
            <v>478292</v>
          </cell>
          <cell r="BA13">
            <v>293610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771902</v>
          </cell>
          <cell r="BL13">
            <v>20187130</v>
          </cell>
          <cell r="BM13">
            <v>273962</v>
          </cell>
          <cell r="BN13">
            <v>0</v>
          </cell>
          <cell r="BO13">
            <v>0</v>
          </cell>
          <cell r="BP13">
            <v>0</v>
          </cell>
          <cell r="BQ13">
            <v>560576</v>
          </cell>
          <cell r="BR13">
            <v>146308939</v>
          </cell>
          <cell r="BS13">
            <v>0</v>
          </cell>
          <cell r="BT13">
            <v>39745483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35810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2960769</v>
          </cell>
          <cell r="CI13">
            <v>0</v>
          </cell>
          <cell r="CJ13">
            <v>2960769</v>
          </cell>
          <cell r="CK13">
            <v>0</v>
          </cell>
          <cell r="CL13">
            <v>121975224</v>
          </cell>
          <cell r="CM13">
            <v>0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121975224</v>
          </cell>
          <cell r="DA13">
            <v>0</v>
          </cell>
          <cell r="DB13">
            <v>226131307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41594422</v>
          </cell>
          <cell r="DI13">
            <v>0</v>
          </cell>
          <cell r="DJ13">
            <v>0</v>
          </cell>
          <cell r="DK13">
            <v>0</v>
          </cell>
          <cell r="DL13">
            <v>0</v>
          </cell>
          <cell r="DM13">
            <v>0</v>
          </cell>
          <cell r="DN13">
            <v>0</v>
          </cell>
          <cell r="DO13">
            <v>4537800</v>
          </cell>
          <cell r="DP13">
            <v>0</v>
          </cell>
          <cell r="DQ13">
            <v>0</v>
          </cell>
          <cell r="DR13">
            <v>0</v>
          </cell>
          <cell r="DS13">
            <v>0</v>
          </cell>
          <cell r="DT13">
            <v>0</v>
          </cell>
          <cell r="DU13">
            <v>20400</v>
          </cell>
          <cell r="DV13">
            <v>0</v>
          </cell>
          <cell r="DW13">
            <v>0</v>
          </cell>
          <cell r="DX13">
            <v>0</v>
          </cell>
          <cell r="DY13">
            <v>36805</v>
          </cell>
          <cell r="DZ13">
            <v>0</v>
          </cell>
          <cell r="EA13">
            <v>0</v>
          </cell>
          <cell r="EB13">
            <v>0</v>
          </cell>
          <cell r="EC13">
            <v>7580800</v>
          </cell>
          <cell r="ED13">
            <v>0</v>
          </cell>
          <cell r="EE13">
            <v>0</v>
          </cell>
          <cell r="EF13">
            <v>0</v>
          </cell>
          <cell r="EG13">
            <v>0</v>
          </cell>
          <cell r="EH13">
            <v>0</v>
          </cell>
          <cell r="EI13">
            <v>0</v>
          </cell>
          <cell r="EJ13">
            <v>0</v>
          </cell>
          <cell r="EK13">
            <v>0</v>
          </cell>
          <cell r="EL13">
            <v>0</v>
          </cell>
          <cell r="EM13">
            <v>11301100</v>
          </cell>
          <cell r="EN13">
            <v>0</v>
          </cell>
          <cell r="EO13">
            <v>0</v>
          </cell>
          <cell r="EP13">
            <v>0</v>
          </cell>
          <cell r="EQ13">
            <v>0</v>
          </cell>
          <cell r="ER13">
            <v>0</v>
          </cell>
          <cell r="ES13">
            <v>0</v>
          </cell>
          <cell r="ET13">
            <v>12338912</v>
          </cell>
          <cell r="EU13">
            <v>0</v>
          </cell>
          <cell r="EV13">
            <v>0</v>
          </cell>
          <cell r="EW13">
            <v>0</v>
          </cell>
          <cell r="EX13">
            <v>12338912</v>
          </cell>
          <cell r="EY13">
            <v>0</v>
          </cell>
          <cell r="EZ13">
            <v>0</v>
          </cell>
          <cell r="FA13">
            <v>0</v>
          </cell>
          <cell r="FB13">
            <v>0</v>
          </cell>
          <cell r="FC13">
            <v>0</v>
          </cell>
          <cell r="FD13">
            <v>0</v>
          </cell>
          <cell r="FE13">
            <v>0</v>
          </cell>
          <cell r="FF13">
            <v>0</v>
          </cell>
          <cell r="FG13">
            <v>0</v>
          </cell>
          <cell r="FH13">
            <v>0</v>
          </cell>
          <cell r="FI13">
            <v>0</v>
          </cell>
          <cell r="FJ13">
            <v>18789500</v>
          </cell>
          <cell r="FK13">
            <v>0</v>
          </cell>
          <cell r="FL13">
            <v>0</v>
          </cell>
          <cell r="FM13">
            <v>0</v>
          </cell>
          <cell r="FN13">
            <v>41594422</v>
          </cell>
          <cell r="FO13">
            <v>0</v>
          </cell>
          <cell r="FP13">
            <v>0</v>
          </cell>
          <cell r="FQ13">
            <v>8936200</v>
          </cell>
          <cell r="FR13">
            <v>0</v>
          </cell>
          <cell r="FS13">
            <v>26608900</v>
          </cell>
          <cell r="FT13">
            <v>0</v>
          </cell>
          <cell r="FU13">
            <v>0</v>
          </cell>
          <cell r="FV13">
            <v>0</v>
          </cell>
          <cell r="FW13">
            <v>0</v>
          </cell>
          <cell r="FX13">
            <v>388180294</v>
          </cell>
          <cell r="FY13">
            <v>4136532</v>
          </cell>
          <cell r="FZ13">
            <v>142000</v>
          </cell>
          <cell r="GA13">
            <v>0</v>
          </cell>
          <cell r="GB13">
            <v>117985434</v>
          </cell>
          <cell r="GC13">
            <v>350704</v>
          </cell>
          <cell r="GD13">
            <v>350704</v>
          </cell>
          <cell r="GE13">
            <v>0</v>
          </cell>
          <cell r="GF13">
            <v>1602400</v>
          </cell>
          <cell r="GG13">
            <v>0</v>
          </cell>
          <cell r="GH13">
            <v>13941312</v>
          </cell>
          <cell r="GI13">
            <v>1755800</v>
          </cell>
          <cell r="GJ13">
            <v>10073075</v>
          </cell>
          <cell r="GK13">
            <v>531000</v>
          </cell>
          <cell r="GL13">
            <v>10493574</v>
          </cell>
          <cell r="GM13">
            <v>2421441</v>
          </cell>
          <cell r="GN13">
            <v>0</v>
          </cell>
          <cell r="GO13">
            <v>0</v>
          </cell>
          <cell r="GP13">
            <v>31565296</v>
          </cell>
          <cell r="GQ13">
            <v>66246094</v>
          </cell>
          <cell r="GR13">
            <v>97811390</v>
          </cell>
          <cell r="GS13">
            <v>506516432</v>
          </cell>
          <cell r="GT13">
            <v>0</v>
          </cell>
          <cell r="GU13">
            <v>0</v>
          </cell>
          <cell r="GV13">
            <v>0</v>
          </cell>
          <cell r="GW13">
            <v>0</v>
          </cell>
          <cell r="GX13">
            <v>0</v>
          </cell>
          <cell r="GY13">
            <v>0</v>
          </cell>
          <cell r="GZ13">
            <v>0</v>
          </cell>
          <cell r="HA13">
            <v>0</v>
          </cell>
          <cell r="HB13">
            <v>77870600</v>
          </cell>
          <cell r="HC13">
            <v>6920060</v>
          </cell>
          <cell r="HD13">
            <v>0</v>
          </cell>
          <cell r="HE13">
            <v>0</v>
          </cell>
          <cell r="HF13">
            <v>0</v>
          </cell>
          <cell r="HG13">
            <v>0</v>
          </cell>
          <cell r="HH13">
            <v>84790660</v>
          </cell>
          <cell r="IM13">
            <v>0</v>
          </cell>
          <cell r="IO13">
            <v>0</v>
          </cell>
          <cell r="KY13">
            <v>0</v>
          </cell>
          <cell r="KZ13">
            <v>0</v>
          </cell>
          <cell r="LA13">
            <v>0</v>
          </cell>
          <cell r="LB13">
            <v>2735367836</v>
          </cell>
          <cell r="LC13">
            <v>21236169399</v>
          </cell>
          <cell r="LN13">
            <v>0</v>
          </cell>
          <cell r="ME13">
            <v>0</v>
          </cell>
          <cell r="MI13">
            <v>0</v>
          </cell>
          <cell r="MQ13">
            <v>0</v>
          </cell>
          <cell r="OY13">
            <v>21236169399</v>
          </cell>
        </row>
        <row r="14">
          <cell r="A14">
            <v>35827</v>
          </cell>
          <cell r="B14">
            <v>1998</v>
          </cell>
          <cell r="C14" t="str">
            <v>1998-1</v>
          </cell>
          <cell r="D14" t="str">
            <v>1998-1</v>
          </cell>
          <cell r="E14">
            <v>2</v>
          </cell>
          <cell r="G14">
            <v>102202827</v>
          </cell>
          <cell r="H14">
            <v>0</v>
          </cell>
          <cell r="L14">
            <v>9215212020</v>
          </cell>
          <cell r="M14">
            <v>1094066379</v>
          </cell>
          <cell r="N14">
            <v>6465393260</v>
          </cell>
          <cell r="O14">
            <v>1249448540.6478374</v>
          </cell>
          <cell r="P14">
            <v>738419474</v>
          </cell>
          <cell r="Q14">
            <v>0</v>
          </cell>
          <cell r="R14">
            <v>16521227581</v>
          </cell>
          <cell r="S14">
            <v>0</v>
          </cell>
          <cell r="T14">
            <v>0</v>
          </cell>
          <cell r="U14">
            <v>0</v>
          </cell>
          <cell r="V14">
            <v>141188216</v>
          </cell>
          <cell r="W14">
            <v>535207294</v>
          </cell>
          <cell r="X14">
            <v>5181588</v>
          </cell>
          <cell r="Y14">
            <v>632982</v>
          </cell>
          <cell r="Z14">
            <v>3055862</v>
          </cell>
          <cell r="AA14">
            <v>24519097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766550797</v>
          </cell>
          <cell r="AH14">
            <v>17287778378</v>
          </cell>
          <cell r="AI14">
            <v>0</v>
          </cell>
          <cell r="AJ14">
            <v>150000</v>
          </cell>
          <cell r="AK14">
            <v>0</v>
          </cell>
          <cell r="AL14">
            <v>70321606</v>
          </cell>
          <cell r="AM14">
            <v>642332320</v>
          </cell>
          <cell r="AN14">
            <v>36656107</v>
          </cell>
          <cell r="AO14">
            <v>8457960</v>
          </cell>
          <cell r="AP14">
            <v>188589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687664976</v>
          </cell>
          <cell r="AW14">
            <v>0</v>
          </cell>
          <cell r="AX14">
            <v>0</v>
          </cell>
          <cell r="AY14">
            <v>0</v>
          </cell>
          <cell r="AZ14">
            <v>2581150</v>
          </cell>
          <cell r="BA14">
            <v>447381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3028531</v>
          </cell>
          <cell r="BL14">
            <v>1248460</v>
          </cell>
          <cell r="BM14">
            <v>259438</v>
          </cell>
          <cell r="BN14">
            <v>0</v>
          </cell>
          <cell r="BO14">
            <v>0</v>
          </cell>
          <cell r="BP14">
            <v>0</v>
          </cell>
          <cell r="BQ14">
            <v>1507898</v>
          </cell>
          <cell r="BR14">
            <v>0</v>
          </cell>
          <cell r="BS14">
            <v>0</v>
          </cell>
          <cell r="BT14">
            <v>18164663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2620025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5452322</v>
          </cell>
          <cell r="CI14">
            <v>0</v>
          </cell>
          <cell r="CJ14">
            <v>5452322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92265541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47625601</v>
          </cell>
          <cell r="DI14">
            <v>0</v>
          </cell>
          <cell r="DJ14">
            <v>0</v>
          </cell>
          <cell r="DK14">
            <v>0</v>
          </cell>
          <cell r="DL14">
            <v>0</v>
          </cell>
          <cell r="DM14">
            <v>0</v>
          </cell>
          <cell r="DN14">
            <v>0</v>
          </cell>
          <cell r="DO14">
            <v>5571400</v>
          </cell>
          <cell r="DP14">
            <v>0</v>
          </cell>
          <cell r="DQ14">
            <v>0</v>
          </cell>
          <cell r="DR14">
            <v>0</v>
          </cell>
          <cell r="DS14">
            <v>0</v>
          </cell>
          <cell r="DT14">
            <v>0</v>
          </cell>
          <cell r="DU14">
            <v>0</v>
          </cell>
          <cell r="DV14">
            <v>0</v>
          </cell>
          <cell r="DW14">
            <v>0</v>
          </cell>
          <cell r="DX14">
            <v>0</v>
          </cell>
          <cell r="DY14">
            <v>39735</v>
          </cell>
          <cell r="DZ14">
            <v>0</v>
          </cell>
          <cell r="EA14">
            <v>0</v>
          </cell>
          <cell r="EB14">
            <v>0</v>
          </cell>
          <cell r="EC14">
            <v>8109700</v>
          </cell>
          <cell r="ED14">
            <v>0</v>
          </cell>
          <cell r="EE14">
            <v>0</v>
          </cell>
          <cell r="EF14">
            <v>0</v>
          </cell>
          <cell r="EG14">
            <v>0</v>
          </cell>
          <cell r="EH14">
            <v>0</v>
          </cell>
          <cell r="EI14">
            <v>0</v>
          </cell>
          <cell r="EJ14">
            <v>0</v>
          </cell>
          <cell r="EK14">
            <v>0</v>
          </cell>
          <cell r="EL14">
            <v>0</v>
          </cell>
          <cell r="EM14">
            <v>12850800</v>
          </cell>
          <cell r="EN14">
            <v>0</v>
          </cell>
          <cell r="EO14">
            <v>0</v>
          </cell>
          <cell r="EP14">
            <v>0</v>
          </cell>
          <cell r="EQ14">
            <v>0</v>
          </cell>
          <cell r="ER14">
            <v>0</v>
          </cell>
          <cell r="ES14">
            <v>0</v>
          </cell>
          <cell r="ET14">
            <v>15680036</v>
          </cell>
          <cell r="EU14">
            <v>0</v>
          </cell>
          <cell r="EV14">
            <v>0</v>
          </cell>
          <cell r="EW14">
            <v>0</v>
          </cell>
          <cell r="EX14">
            <v>15680036</v>
          </cell>
          <cell r="EY14">
            <v>0</v>
          </cell>
          <cell r="EZ14">
            <v>0</v>
          </cell>
          <cell r="FA14">
            <v>0</v>
          </cell>
          <cell r="FB14">
            <v>0</v>
          </cell>
          <cell r="FC14">
            <v>0</v>
          </cell>
          <cell r="FD14">
            <v>0</v>
          </cell>
          <cell r="FE14">
            <v>0</v>
          </cell>
          <cell r="FF14">
            <v>0</v>
          </cell>
          <cell r="FG14">
            <v>0</v>
          </cell>
          <cell r="FH14">
            <v>0</v>
          </cell>
          <cell r="FI14">
            <v>0</v>
          </cell>
          <cell r="FJ14">
            <v>8651900</v>
          </cell>
          <cell r="FK14">
            <v>0</v>
          </cell>
          <cell r="FL14">
            <v>0</v>
          </cell>
          <cell r="FM14">
            <v>0</v>
          </cell>
          <cell r="FN14">
            <v>47625601</v>
          </cell>
          <cell r="FO14">
            <v>0</v>
          </cell>
          <cell r="FP14">
            <v>0</v>
          </cell>
          <cell r="FQ14">
            <v>12253600</v>
          </cell>
          <cell r="FR14">
            <v>0</v>
          </cell>
          <cell r="FS14">
            <v>27168900</v>
          </cell>
          <cell r="FT14">
            <v>0</v>
          </cell>
          <cell r="FU14">
            <v>0</v>
          </cell>
          <cell r="FV14">
            <v>0</v>
          </cell>
          <cell r="FW14">
            <v>0</v>
          </cell>
          <cell r="FX14">
            <v>631680419</v>
          </cell>
          <cell r="FY14">
            <v>17124812</v>
          </cell>
          <cell r="FZ14">
            <v>380906</v>
          </cell>
          <cell r="GA14">
            <v>0</v>
          </cell>
          <cell r="GB14">
            <v>55007236</v>
          </cell>
          <cell r="GC14">
            <v>723135</v>
          </cell>
          <cell r="GD14">
            <v>723135</v>
          </cell>
          <cell r="GE14">
            <v>0</v>
          </cell>
          <cell r="GF14">
            <v>22147</v>
          </cell>
          <cell r="GG14">
            <v>0</v>
          </cell>
          <cell r="GH14">
            <v>15901436</v>
          </cell>
          <cell r="GI14">
            <v>1653354</v>
          </cell>
          <cell r="GJ14">
            <v>0</v>
          </cell>
          <cell r="GK14">
            <v>0</v>
          </cell>
          <cell r="GL14">
            <v>5609169</v>
          </cell>
          <cell r="GM14">
            <v>3436780</v>
          </cell>
          <cell r="GN14">
            <v>0</v>
          </cell>
          <cell r="GO14">
            <v>0</v>
          </cell>
          <cell r="GP14">
            <v>11325521</v>
          </cell>
          <cell r="GQ14">
            <v>8275167</v>
          </cell>
          <cell r="GR14">
            <v>19600688</v>
          </cell>
          <cell r="GS14">
            <v>687410790</v>
          </cell>
          <cell r="GT14">
            <v>0</v>
          </cell>
          <cell r="GU14">
            <v>0</v>
          </cell>
          <cell r="GV14">
            <v>0</v>
          </cell>
          <cell r="GW14">
            <v>0</v>
          </cell>
          <cell r="GX14">
            <v>0</v>
          </cell>
          <cell r="GY14">
            <v>0</v>
          </cell>
          <cell r="GZ14">
            <v>0</v>
          </cell>
          <cell r="HA14">
            <v>0</v>
          </cell>
          <cell r="HB14">
            <v>0</v>
          </cell>
          <cell r="HC14">
            <v>198332</v>
          </cell>
          <cell r="HD14">
            <v>0</v>
          </cell>
          <cell r="HE14">
            <v>0</v>
          </cell>
          <cell r="HF14">
            <v>0</v>
          </cell>
          <cell r="HG14">
            <v>0</v>
          </cell>
          <cell r="HH14">
            <v>198332</v>
          </cell>
          <cell r="IM14">
            <v>0</v>
          </cell>
          <cell r="KW14">
            <v>0</v>
          </cell>
          <cell r="KY14">
            <v>0</v>
          </cell>
          <cell r="KZ14">
            <v>0</v>
          </cell>
          <cell r="LA14">
            <v>0</v>
          </cell>
          <cell r="LB14">
            <v>2072777472</v>
          </cell>
          <cell r="LC14">
            <v>19360555850</v>
          </cell>
          <cell r="LN14">
            <v>0</v>
          </cell>
          <cell r="ME14">
            <v>0</v>
          </cell>
          <cell r="MI14">
            <v>0</v>
          </cell>
          <cell r="MQ14">
            <v>0</v>
          </cell>
          <cell r="OY14">
            <v>19360555850</v>
          </cell>
        </row>
        <row r="15">
          <cell r="A15">
            <v>35855</v>
          </cell>
          <cell r="B15">
            <v>1998</v>
          </cell>
          <cell r="C15" t="str">
            <v>1998-1</v>
          </cell>
          <cell r="D15" t="str">
            <v>1998-1</v>
          </cell>
          <cell r="E15">
            <v>3</v>
          </cell>
          <cell r="G15">
            <v>93701712</v>
          </cell>
          <cell r="H15">
            <v>0</v>
          </cell>
          <cell r="L15">
            <v>4717687299</v>
          </cell>
          <cell r="M15">
            <v>1527286787</v>
          </cell>
          <cell r="N15">
            <v>6963775065</v>
          </cell>
          <cell r="O15">
            <v>1166221187.4080172</v>
          </cell>
          <cell r="P15">
            <v>733318500</v>
          </cell>
          <cell r="Q15">
            <v>0</v>
          </cell>
          <cell r="R15">
            <v>12508482576</v>
          </cell>
          <cell r="S15">
            <v>0</v>
          </cell>
          <cell r="T15">
            <v>0</v>
          </cell>
          <cell r="U15">
            <v>0</v>
          </cell>
          <cell r="V15">
            <v>81546555</v>
          </cell>
          <cell r="W15">
            <v>345134186</v>
          </cell>
          <cell r="X15">
            <v>1427802</v>
          </cell>
          <cell r="Y15">
            <v>1402064</v>
          </cell>
          <cell r="Z15">
            <v>3940972</v>
          </cell>
          <cell r="AA15">
            <v>22627243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464804456</v>
          </cell>
          <cell r="AH15">
            <v>12973287032</v>
          </cell>
          <cell r="AI15">
            <v>0</v>
          </cell>
          <cell r="AJ15">
            <v>239920</v>
          </cell>
          <cell r="AK15">
            <v>0</v>
          </cell>
          <cell r="AL15">
            <v>54627329</v>
          </cell>
          <cell r="AM15">
            <v>793931065</v>
          </cell>
          <cell r="AN15">
            <v>31742817</v>
          </cell>
          <cell r="AO15">
            <v>5786650</v>
          </cell>
          <cell r="AP15">
            <v>47660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831518192</v>
          </cell>
          <cell r="AW15">
            <v>0</v>
          </cell>
          <cell r="AX15">
            <v>0</v>
          </cell>
          <cell r="AY15">
            <v>0</v>
          </cell>
          <cell r="AZ15">
            <v>453062</v>
          </cell>
          <cell r="BA15">
            <v>1081379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1534608</v>
          </cell>
          <cell r="BL15">
            <v>1888918</v>
          </cell>
          <cell r="BM15">
            <v>150000</v>
          </cell>
          <cell r="BN15">
            <v>0</v>
          </cell>
          <cell r="BO15">
            <v>0</v>
          </cell>
          <cell r="BP15">
            <v>0</v>
          </cell>
          <cell r="BQ15">
            <v>2038918</v>
          </cell>
          <cell r="BR15">
            <v>65476122</v>
          </cell>
          <cell r="BS15">
            <v>0</v>
          </cell>
          <cell r="BT15">
            <v>37421045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22421</v>
          </cell>
          <cell r="CC15">
            <v>1050690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8414787</v>
          </cell>
          <cell r="CI15">
            <v>0</v>
          </cell>
          <cell r="CJ15">
            <v>8414787</v>
          </cell>
          <cell r="CK15">
            <v>0</v>
          </cell>
          <cell r="CL15">
            <v>308180197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308180197</v>
          </cell>
          <cell r="DA15">
            <v>0</v>
          </cell>
          <cell r="DB15">
            <v>409381537</v>
          </cell>
          <cell r="DC15">
            <v>0</v>
          </cell>
          <cell r="DD15">
            <v>0</v>
          </cell>
          <cell r="DE15">
            <v>0</v>
          </cell>
          <cell r="DF15">
            <v>9600000</v>
          </cell>
          <cell r="DG15">
            <v>9600000</v>
          </cell>
          <cell r="DH15">
            <v>57979400</v>
          </cell>
          <cell r="DI15">
            <v>0</v>
          </cell>
          <cell r="DJ15">
            <v>0</v>
          </cell>
          <cell r="DK15">
            <v>0</v>
          </cell>
          <cell r="DL15">
            <v>0</v>
          </cell>
          <cell r="DM15">
            <v>0</v>
          </cell>
          <cell r="DN15">
            <v>0</v>
          </cell>
          <cell r="DO15">
            <v>6481700</v>
          </cell>
          <cell r="DP15">
            <v>0</v>
          </cell>
          <cell r="DQ15">
            <v>0</v>
          </cell>
          <cell r="DR15">
            <v>0</v>
          </cell>
          <cell r="DS15">
            <v>0</v>
          </cell>
          <cell r="DT15">
            <v>0</v>
          </cell>
          <cell r="DU15">
            <v>0</v>
          </cell>
          <cell r="DV15">
            <v>0</v>
          </cell>
          <cell r="DW15">
            <v>0</v>
          </cell>
          <cell r="DX15">
            <v>0</v>
          </cell>
          <cell r="DY15">
            <v>39380</v>
          </cell>
          <cell r="DZ15">
            <v>0</v>
          </cell>
          <cell r="EA15">
            <v>0</v>
          </cell>
          <cell r="EB15">
            <v>0</v>
          </cell>
          <cell r="EC15">
            <v>9284100</v>
          </cell>
          <cell r="ED15">
            <v>0</v>
          </cell>
          <cell r="EE15">
            <v>0</v>
          </cell>
          <cell r="EF15">
            <v>0</v>
          </cell>
          <cell r="EG15">
            <v>0</v>
          </cell>
          <cell r="EH15">
            <v>0</v>
          </cell>
          <cell r="EI15">
            <v>0</v>
          </cell>
          <cell r="EJ15">
            <v>0</v>
          </cell>
          <cell r="EK15">
            <v>0</v>
          </cell>
          <cell r="EL15">
            <v>0</v>
          </cell>
          <cell r="EM15">
            <v>19317900</v>
          </cell>
          <cell r="EN15">
            <v>0</v>
          </cell>
          <cell r="EO15">
            <v>0</v>
          </cell>
          <cell r="EP15">
            <v>0</v>
          </cell>
          <cell r="EQ15">
            <v>0</v>
          </cell>
          <cell r="ER15">
            <v>0</v>
          </cell>
          <cell r="ES15">
            <v>0</v>
          </cell>
          <cell r="ET15">
            <v>16637937</v>
          </cell>
          <cell r="EU15">
            <v>0</v>
          </cell>
          <cell r="EV15">
            <v>0</v>
          </cell>
          <cell r="EW15">
            <v>0</v>
          </cell>
          <cell r="EX15">
            <v>16637937</v>
          </cell>
          <cell r="EY15">
            <v>0</v>
          </cell>
          <cell r="EZ15">
            <v>0</v>
          </cell>
          <cell r="FA15">
            <v>0</v>
          </cell>
          <cell r="FB15">
            <v>0</v>
          </cell>
          <cell r="FC15">
            <v>0</v>
          </cell>
          <cell r="FD15">
            <v>0</v>
          </cell>
          <cell r="FE15">
            <v>0</v>
          </cell>
          <cell r="FF15">
            <v>0</v>
          </cell>
          <cell r="FG15">
            <v>0</v>
          </cell>
          <cell r="FH15">
            <v>0</v>
          </cell>
          <cell r="FI15">
            <v>0</v>
          </cell>
          <cell r="FJ15">
            <v>3195500</v>
          </cell>
          <cell r="FK15">
            <v>0</v>
          </cell>
          <cell r="FL15">
            <v>0</v>
          </cell>
          <cell r="FM15">
            <v>0</v>
          </cell>
          <cell r="FN15">
            <v>57979400</v>
          </cell>
          <cell r="FO15">
            <v>0</v>
          </cell>
          <cell r="FP15">
            <v>0</v>
          </cell>
          <cell r="FQ15">
            <v>15956200</v>
          </cell>
          <cell r="FR15">
            <v>0</v>
          </cell>
          <cell r="FS15">
            <v>21893100</v>
          </cell>
          <cell r="FT15">
            <v>0</v>
          </cell>
          <cell r="FU15">
            <v>0</v>
          </cell>
          <cell r="FV15">
            <v>0</v>
          </cell>
          <cell r="FW15">
            <v>0</v>
          </cell>
          <cell r="FX15">
            <v>619012203</v>
          </cell>
          <cell r="FY15">
            <v>97844</v>
          </cell>
          <cell r="FZ15">
            <v>557806</v>
          </cell>
          <cell r="GA15">
            <v>0</v>
          </cell>
          <cell r="GB15">
            <v>57413737</v>
          </cell>
          <cell r="GC15">
            <v>504543</v>
          </cell>
          <cell r="GD15">
            <v>504543</v>
          </cell>
          <cell r="GE15">
            <v>0</v>
          </cell>
          <cell r="GF15">
            <v>316800</v>
          </cell>
          <cell r="GG15">
            <v>0</v>
          </cell>
          <cell r="GH15">
            <v>16954737</v>
          </cell>
          <cell r="GI15">
            <v>1835760</v>
          </cell>
          <cell r="GJ15">
            <v>0</v>
          </cell>
          <cell r="GK15">
            <v>0</v>
          </cell>
          <cell r="GL15">
            <v>10793508</v>
          </cell>
          <cell r="GM15">
            <v>3808420</v>
          </cell>
          <cell r="GN15">
            <v>0</v>
          </cell>
          <cell r="GO15">
            <v>0</v>
          </cell>
          <cell r="GP15">
            <v>36569350</v>
          </cell>
          <cell r="GQ15">
            <v>0</v>
          </cell>
          <cell r="GR15">
            <v>36569350</v>
          </cell>
          <cell r="GS15">
            <v>676930483</v>
          </cell>
          <cell r="GT15">
            <v>116645043</v>
          </cell>
          <cell r="GU15">
            <v>0</v>
          </cell>
          <cell r="GV15">
            <v>116645043</v>
          </cell>
          <cell r="GW15">
            <v>0</v>
          </cell>
          <cell r="GX15">
            <v>0</v>
          </cell>
          <cell r="GY15">
            <v>0</v>
          </cell>
          <cell r="GZ15">
            <v>0</v>
          </cell>
          <cell r="HA15">
            <v>0</v>
          </cell>
          <cell r="HB15">
            <v>0</v>
          </cell>
          <cell r="HC15">
            <v>142500</v>
          </cell>
          <cell r="HD15">
            <v>0</v>
          </cell>
          <cell r="HE15">
            <v>0</v>
          </cell>
          <cell r="HF15">
            <v>0</v>
          </cell>
          <cell r="HG15">
            <v>0</v>
          </cell>
          <cell r="HH15">
            <v>116787543</v>
          </cell>
          <cell r="IM15">
            <v>0</v>
          </cell>
          <cell r="KY15">
            <v>0</v>
          </cell>
          <cell r="KZ15">
            <v>0</v>
          </cell>
          <cell r="LA15">
            <v>0</v>
          </cell>
          <cell r="LB15">
            <v>9809660002</v>
          </cell>
          <cell r="LC15">
            <v>22782947034</v>
          </cell>
          <cell r="LN15">
            <v>0</v>
          </cell>
          <cell r="ME15">
            <v>0</v>
          </cell>
          <cell r="MI15">
            <v>0</v>
          </cell>
          <cell r="MQ15">
            <v>0</v>
          </cell>
          <cell r="OY15">
            <v>22782947034</v>
          </cell>
        </row>
        <row r="16">
          <cell r="A16">
            <v>35886</v>
          </cell>
          <cell r="B16">
            <v>1998</v>
          </cell>
          <cell r="C16" t="str">
            <v>1998-1</v>
          </cell>
          <cell r="D16" t="str">
            <v>1998-2</v>
          </cell>
          <cell r="E16">
            <v>4</v>
          </cell>
          <cell r="G16">
            <v>36397807</v>
          </cell>
          <cell r="H16">
            <v>0</v>
          </cell>
          <cell r="L16">
            <v>11224447406</v>
          </cell>
          <cell r="M16">
            <v>550751690</v>
          </cell>
          <cell r="N16">
            <v>7352288984</v>
          </cell>
          <cell r="O16">
            <v>1675489130.4416986</v>
          </cell>
          <cell r="P16">
            <v>736915900</v>
          </cell>
          <cell r="Q16">
            <v>1579163570</v>
          </cell>
          <cell r="R16">
            <v>20929213667</v>
          </cell>
          <cell r="S16">
            <v>0</v>
          </cell>
          <cell r="T16">
            <v>0</v>
          </cell>
          <cell r="U16">
            <v>0</v>
          </cell>
          <cell r="V16">
            <v>93673918</v>
          </cell>
          <cell r="W16">
            <v>222263502</v>
          </cell>
          <cell r="X16">
            <v>314976</v>
          </cell>
          <cell r="Y16">
            <v>41037</v>
          </cell>
          <cell r="Z16">
            <v>14214370</v>
          </cell>
          <cell r="AA16">
            <v>37246958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374042916</v>
          </cell>
          <cell r="AH16">
            <v>21303256583</v>
          </cell>
          <cell r="AI16">
            <v>0</v>
          </cell>
          <cell r="AJ16">
            <v>216748</v>
          </cell>
          <cell r="AK16">
            <v>0</v>
          </cell>
          <cell r="AL16">
            <v>39914690</v>
          </cell>
          <cell r="AM16">
            <v>615151270</v>
          </cell>
          <cell r="AN16">
            <v>61518566</v>
          </cell>
          <cell r="AO16">
            <v>4886890</v>
          </cell>
          <cell r="AP16">
            <v>1264646</v>
          </cell>
          <cell r="AQ16">
            <v>0</v>
          </cell>
          <cell r="AR16">
            <v>187500</v>
          </cell>
          <cell r="AS16">
            <v>0</v>
          </cell>
          <cell r="AT16">
            <v>0</v>
          </cell>
          <cell r="AU16">
            <v>0</v>
          </cell>
          <cell r="AV16">
            <v>683134875</v>
          </cell>
          <cell r="AW16">
            <v>0</v>
          </cell>
          <cell r="AX16">
            <v>363840072</v>
          </cell>
          <cell r="AY16">
            <v>260881761</v>
          </cell>
          <cell r="AZ16">
            <v>555289</v>
          </cell>
          <cell r="BA16">
            <v>10477135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635757598</v>
          </cell>
          <cell r="BL16">
            <v>1129352</v>
          </cell>
          <cell r="BM16">
            <v>150000</v>
          </cell>
          <cell r="BN16">
            <v>0</v>
          </cell>
          <cell r="BO16">
            <v>0</v>
          </cell>
          <cell r="BP16">
            <v>0</v>
          </cell>
          <cell r="BQ16">
            <v>1279352</v>
          </cell>
          <cell r="BR16">
            <v>0</v>
          </cell>
          <cell r="BS16">
            <v>0</v>
          </cell>
          <cell r="BT16">
            <v>100881088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118047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4253049</v>
          </cell>
          <cell r="CI16">
            <v>0</v>
          </cell>
          <cell r="CJ16">
            <v>4253049</v>
          </cell>
          <cell r="CK16">
            <v>0</v>
          </cell>
          <cell r="CL16">
            <v>140583792</v>
          </cell>
          <cell r="CM16">
            <v>0</v>
          </cell>
          <cell r="CN16">
            <v>0</v>
          </cell>
          <cell r="CO16">
            <v>0</v>
          </cell>
          <cell r="CP16">
            <v>0</v>
          </cell>
          <cell r="CQ16">
            <v>0</v>
          </cell>
          <cell r="CR16">
            <v>0</v>
          </cell>
          <cell r="CS16">
            <v>0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0</v>
          </cell>
          <cell r="CZ16">
            <v>140583792</v>
          </cell>
          <cell r="DA16">
            <v>0</v>
          </cell>
          <cell r="DB16">
            <v>306638374</v>
          </cell>
          <cell r="DC16">
            <v>0</v>
          </cell>
          <cell r="DD16">
            <v>0</v>
          </cell>
          <cell r="DE16">
            <v>0</v>
          </cell>
          <cell r="DF16">
            <v>0</v>
          </cell>
          <cell r="DG16">
            <v>0</v>
          </cell>
          <cell r="DH16">
            <v>57818000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5895000</v>
          </cell>
          <cell r="DP16">
            <v>0</v>
          </cell>
          <cell r="DQ16">
            <v>0</v>
          </cell>
          <cell r="DR16">
            <v>0</v>
          </cell>
          <cell r="DS16">
            <v>0</v>
          </cell>
          <cell r="DT16">
            <v>0</v>
          </cell>
          <cell r="DU16">
            <v>0</v>
          </cell>
          <cell r="DV16">
            <v>0</v>
          </cell>
          <cell r="DW16">
            <v>0</v>
          </cell>
          <cell r="DX16">
            <v>0</v>
          </cell>
          <cell r="DY16">
            <v>9905</v>
          </cell>
          <cell r="DZ16">
            <v>0</v>
          </cell>
          <cell r="EA16">
            <v>0</v>
          </cell>
          <cell r="EB16">
            <v>0</v>
          </cell>
          <cell r="EC16">
            <v>8495400</v>
          </cell>
          <cell r="ED16">
            <v>0</v>
          </cell>
          <cell r="EE16">
            <v>0</v>
          </cell>
          <cell r="EF16">
            <v>0</v>
          </cell>
          <cell r="EG16">
            <v>0</v>
          </cell>
          <cell r="EH16">
            <v>0</v>
          </cell>
          <cell r="EI16">
            <v>0</v>
          </cell>
          <cell r="EJ16">
            <v>0</v>
          </cell>
          <cell r="EK16">
            <v>0</v>
          </cell>
          <cell r="EL16">
            <v>0</v>
          </cell>
          <cell r="EM16">
            <v>18363100</v>
          </cell>
          <cell r="EN16">
            <v>0</v>
          </cell>
          <cell r="EO16">
            <v>0</v>
          </cell>
          <cell r="EP16">
            <v>0</v>
          </cell>
          <cell r="EQ16">
            <v>0</v>
          </cell>
          <cell r="ER16">
            <v>0</v>
          </cell>
          <cell r="ES16">
            <v>0</v>
          </cell>
          <cell r="ET16">
            <v>13543763</v>
          </cell>
          <cell r="EU16">
            <v>0</v>
          </cell>
          <cell r="EV16">
            <v>0</v>
          </cell>
          <cell r="EW16">
            <v>0</v>
          </cell>
          <cell r="EX16">
            <v>13543763</v>
          </cell>
          <cell r="EY16">
            <v>0</v>
          </cell>
          <cell r="EZ16">
            <v>0</v>
          </cell>
          <cell r="FA16">
            <v>0</v>
          </cell>
          <cell r="FB16">
            <v>0</v>
          </cell>
          <cell r="FC16">
            <v>0</v>
          </cell>
          <cell r="FD16">
            <v>0</v>
          </cell>
          <cell r="FE16">
            <v>0</v>
          </cell>
          <cell r="FF16">
            <v>0</v>
          </cell>
          <cell r="FG16">
            <v>0</v>
          </cell>
          <cell r="FH16">
            <v>0</v>
          </cell>
          <cell r="FI16">
            <v>0</v>
          </cell>
          <cell r="FJ16">
            <v>1628200</v>
          </cell>
          <cell r="FK16">
            <v>0</v>
          </cell>
          <cell r="FL16">
            <v>0</v>
          </cell>
          <cell r="FM16">
            <v>0</v>
          </cell>
          <cell r="FN16">
            <v>57818000</v>
          </cell>
          <cell r="FO16">
            <v>0</v>
          </cell>
          <cell r="FP16">
            <v>0</v>
          </cell>
          <cell r="FQ16">
            <v>65254800</v>
          </cell>
          <cell r="FR16">
            <v>0</v>
          </cell>
          <cell r="FS16">
            <v>12096900</v>
          </cell>
          <cell r="FT16">
            <v>0</v>
          </cell>
          <cell r="FU16">
            <v>0</v>
          </cell>
          <cell r="FV16">
            <v>0</v>
          </cell>
          <cell r="FW16">
            <v>0</v>
          </cell>
          <cell r="FX16">
            <v>483326264</v>
          </cell>
          <cell r="FY16">
            <v>2544972</v>
          </cell>
          <cell r="FZ16">
            <v>497100</v>
          </cell>
          <cell r="GA16">
            <v>0</v>
          </cell>
          <cell r="GB16">
            <v>29302169</v>
          </cell>
          <cell r="GC16">
            <v>224672</v>
          </cell>
          <cell r="GD16">
            <v>224672</v>
          </cell>
          <cell r="GE16">
            <v>0</v>
          </cell>
          <cell r="GF16">
            <v>223200</v>
          </cell>
          <cell r="GG16">
            <v>0</v>
          </cell>
          <cell r="GH16">
            <v>13766963</v>
          </cell>
          <cell r="GI16">
            <v>1294078</v>
          </cell>
          <cell r="GJ16">
            <v>0</v>
          </cell>
          <cell r="GK16">
            <v>0</v>
          </cell>
          <cell r="GL16">
            <v>5316661</v>
          </cell>
          <cell r="GM16">
            <v>2537577</v>
          </cell>
          <cell r="GN16">
            <v>0</v>
          </cell>
          <cell r="GO16">
            <v>0</v>
          </cell>
          <cell r="GP16">
            <v>11182734</v>
          </cell>
          <cell r="GQ16">
            <v>0</v>
          </cell>
          <cell r="GR16">
            <v>11182734</v>
          </cell>
          <cell r="GS16">
            <v>512853105</v>
          </cell>
          <cell r="GT16">
            <v>0</v>
          </cell>
          <cell r="GU16">
            <v>0</v>
          </cell>
          <cell r="GV16">
            <v>0</v>
          </cell>
          <cell r="GW16">
            <v>0</v>
          </cell>
          <cell r="GX16">
            <v>0</v>
          </cell>
          <cell r="GY16">
            <v>0</v>
          </cell>
          <cell r="GZ16">
            <v>0</v>
          </cell>
          <cell r="HA16">
            <v>0</v>
          </cell>
          <cell r="HB16">
            <v>0</v>
          </cell>
          <cell r="HC16">
            <v>0</v>
          </cell>
          <cell r="HD16">
            <v>0</v>
          </cell>
          <cell r="HE16">
            <v>0</v>
          </cell>
          <cell r="HF16">
            <v>0</v>
          </cell>
          <cell r="HG16">
            <v>0</v>
          </cell>
          <cell r="HH16">
            <v>0</v>
          </cell>
          <cell r="IM16">
            <v>0</v>
          </cell>
          <cell r="KY16">
            <v>0</v>
          </cell>
          <cell r="KZ16">
            <v>0</v>
          </cell>
          <cell r="LA16">
            <v>0</v>
          </cell>
          <cell r="LB16">
            <v>7812271859</v>
          </cell>
          <cell r="LC16">
            <v>29125528442</v>
          </cell>
          <cell r="LN16">
            <v>0</v>
          </cell>
          <cell r="ME16">
            <v>0</v>
          </cell>
          <cell r="MI16">
            <v>0</v>
          </cell>
          <cell r="MQ16">
            <v>0</v>
          </cell>
          <cell r="OY16">
            <v>29125528442</v>
          </cell>
        </row>
        <row r="17">
          <cell r="A17">
            <v>35916</v>
          </cell>
          <cell r="B17">
            <v>1998</v>
          </cell>
          <cell r="C17" t="str">
            <v>1998-1</v>
          </cell>
          <cell r="D17" t="str">
            <v>1998-2</v>
          </cell>
          <cell r="E17">
            <v>5</v>
          </cell>
          <cell r="G17">
            <v>81785750</v>
          </cell>
          <cell r="H17">
            <v>0</v>
          </cell>
          <cell r="L17">
            <v>8588119054</v>
          </cell>
          <cell r="M17">
            <v>670160240</v>
          </cell>
          <cell r="N17">
            <v>6623534928</v>
          </cell>
          <cell r="O17">
            <v>736025847.74154508</v>
          </cell>
          <cell r="P17">
            <v>735563821</v>
          </cell>
          <cell r="Q17">
            <v>940693485</v>
          </cell>
          <cell r="R17">
            <v>16969697038</v>
          </cell>
          <cell r="S17">
            <v>0</v>
          </cell>
          <cell r="T17">
            <v>0</v>
          </cell>
          <cell r="U17">
            <v>0</v>
          </cell>
          <cell r="V17">
            <v>209328776</v>
          </cell>
          <cell r="W17">
            <v>364139473</v>
          </cell>
          <cell r="X17">
            <v>13040273</v>
          </cell>
          <cell r="Y17">
            <v>533481</v>
          </cell>
          <cell r="Z17">
            <v>12441183</v>
          </cell>
          <cell r="AA17">
            <v>46857798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678840916</v>
          </cell>
          <cell r="AH17">
            <v>17648537954</v>
          </cell>
          <cell r="AI17">
            <v>0</v>
          </cell>
          <cell r="AJ17">
            <v>92800</v>
          </cell>
          <cell r="AK17">
            <v>0</v>
          </cell>
          <cell r="AL17">
            <v>62055951</v>
          </cell>
          <cell r="AM17">
            <v>733998423</v>
          </cell>
          <cell r="AN17">
            <v>25828091</v>
          </cell>
          <cell r="AO17">
            <v>5876247</v>
          </cell>
          <cell r="AP17">
            <v>94135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765886896</v>
          </cell>
          <cell r="AW17">
            <v>1651437</v>
          </cell>
          <cell r="AX17">
            <v>260446763</v>
          </cell>
          <cell r="AY17">
            <v>53890442</v>
          </cell>
          <cell r="AZ17">
            <v>4518481</v>
          </cell>
          <cell r="BA17">
            <v>148288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320655696</v>
          </cell>
          <cell r="BL17">
            <v>12641532</v>
          </cell>
          <cell r="BM17">
            <v>150000</v>
          </cell>
          <cell r="BN17">
            <v>0</v>
          </cell>
          <cell r="BO17">
            <v>0</v>
          </cell>
          <cell r="BP17">
            <v>0</v>
          </cell>
          <cell r="BQ17">
            <v>12791532</v>
          </cell>
          <cell r="BR17">
            <v>1582359</v>
          </cell>
          <cell r="BS17">
            <v>0</v>
          </cell>
          <cell r="BT17">
            <v>31762937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65810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2805864</v>
          </cell>
          <cell r="CI17">
            <v>0</v>
          </cell>
          <cell r="CJ17">
            <v>2805864</v>
          </cell>
          <cell r="CK17">
            <v>0</v>
          </cell>
          <cell r="CL17">
            <v>164225814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164225814</v>
          </cell>
          <cell r="DA17">
            <v>0</v>
          </cell>
          <cell r="DB17">
            <v>264947591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53099500</v>
          </cell>
          <cell r="DI17">
            <v>0</v>
          </cell>
          <cell r="DJ17">
            <v>0</v>
          </cell>
          <cell r="DK17">
            <v>0</v>
          </cell>
          <cell r="DL17">
            <v>0</v>
          </cell>
          <cell r="DM17">
            <v>0</v>
          </cell>
          <cell r="DN17">
            <v>0</v>
          </cell>
          <cell r="DO17">
            <v>7203800</v>
          </cell>
          <cell r="DP17">
            <v>0</v>
          </cell>
          <cell r="DQ17">
            <v>0</v>
          </cell>
          <cell r="DR17">
            <v>0</v>
          </cell>
          <cell r="DS17">
            <v>0</v>
          </cell>
          <cell r="DT17">
            <v>0</v>
          </cell>
          <cell r="DU17">
            <v>0</v>
          </cell>
          <cell r="DV17">
            <v>0</v>
          </cell>
          <cell r="DW17">
            <v>0</v>
          </cell>
          <cell r="DX17">
            <v>0</v>
          </cell>
          <cell r="DY17">
            <v>13020</v>
          </cell>
          <cell r="DZ17">
            <v>0</v>
          </cell>
          <cell r="EA17">
            <v>0</v>
          </cell>
          <cell r="EB17">
            <v>0</v>
          </cell>
          <cell r="EC17">
            <v>10485600</v>
          </cell>
          <cell r="ED17">
            <v>0</v>
          </cell>
          <cell r="EE17">
            <v>0</v>
          </cell>
          <cell r="EF17">
            <v>0</v>
          </cell>
          <cell r="EG17">
            <v>0</v>
          </cell>
          <cell r="EH17">
            <v>0</v>
          </cell>
          <cell r="EI17">
            <v>0</v>
          </cell>
          <cell r="EJ17">
            <v>0</v>
          </cell>
          <cell r="EK17">
            <v>0</v>
          </cell>
          <cell r="EL17">
            <v>0</v>
          </cell>
          <cell r="EM17">
            <v>18753400</v>
          </cell>
          <cell r="EN17">
            <v>0</v>
          </cell>
          <cell r="EO17">
            <v>0</v>
          </cell>
          <cell r="EP17">
            <v>0</v>
          </cell>
          <cell r="EQ17">
            <v>0</v>
          </cell>
          <cell r="ER17">
            <v>0</v>
          </cell>
          <cell r="ES17">
            <v>0</v>
          </cell>
          <cell r="ET17">
            <v>13245200</v>
          </cell>
          <cell r="EU17">
            <v>0</v>
          </cell>
          <cell r="EV17">
            <v>0</v>
          </cell>
          <cell r="EW17">
            <v>0</v>
          </cell>
          <cell r="EX17">
            <v>13245200</v>
          </cell>
          <cell r="EY17">
            <v>0</v>
          </cell>
          <cell r="EZ17">
            <v>0</v>
          </cell>
          <cell r="FA17">
            <v>0</v>
          </cell>
          <cell r="FB17">
            <v>0</v>
          </cell>
          <cell r="FC17">
            <v>0</v>
          </cell>
          <cell r="FD17">
            <v>0</v>
          </cell>
          <cell r="FE17">
            <v>0</v>
          </cell>
          <cell r="FF17">
            <v>0</v>
          </cell>
          <cell r="FG17">
            <v>0</v>
          </cell>
          <cell r="FH17">
            <v>0</v>
          </cell>
          <cell r="FI17">
            <v>0</v>
          </cell>
          <cell r="FJ17">
            <v>2610800</v>
          </cell>
          <cell r="FK17">
            <v>0</v>
          </cell>
          <cell r="FL17">
            <v>0</v>
          </cell>
          <cell r="FM17">
            <v>0</v>
          </cell>
          <cell r="FN17">
            <v>53099500</v>
          </cell>
          <cell r="FO17">
            <v>0</v>
          </cell>
          <cell r="FP17">
            <v>0</v>
          </cell>
          <cell r="FQ17">
            <v>47260000</v>
          </cell>
          <cell r="FR17">
            <v>0</v>
          </cell>
          <cell r="FS17">
            <v>9361000</v>
          </cell>
          <cell r="FT17">
            <v>0</v>
          </cell>
          <cell r="FU17">
            <v>0</v>
          </cell>
          <cell r="FV17">
            <v>0</v>
          </cell>
          <cell r="FW17">
            <v>0</v>
          </cell>
          <cell r="FX17">
            <v>458883849</v>
          </cell>
          <cell r="FY17">
            <v>555508</v>
          </cell>
          <cell r="FZ17">
            <v>458100</v>
          </cell>
          <cell r="GA17">
            <v>0</v>
          </cell>
          <cell r="GB17">
            <v>40900808</v>
          </cell>
          <cell r="GC17">
            <v>224082</v>
          </cell>
          <cell r="GD17">
            <v>224082</v>
          </cell>
          <cell r="GE17">
            <v>0</v>
          </cell>
          <cell r="GF17">
            <v>370800</v>
          </cell>
          <cell r="GG17">
            <v>0</v>
          </cell>
          <cell r="GH17">
            <v>13616000</v>
          </cell>
          <cell r="GI17">
            <v>1323953</v>
          </cell>
          <cell r="GJ17">
            <v>0</v>
          </cell>
          <cell r="GK17">
            <v>0</v>
          </cell>
          <cell r="GL17">
            <v>7125926</v>
          </cell>
          <cell r="GM17">
            <v>2782710</v>
          </cell>
          <cell r="GN17">
            <v>0</v>
          </cell>
          <cell r="GO17">
            <v>0</v>
          </cell>
          <cell r="GP17">
            <v>23682595</v>
          </cell>
          <cell r="GQ17">
            <v>5</v>
          </cell>
          <cell r="GR17">
            <v>23682600</v>
          </cell>
          <cell r="GS17">
            <v>500008739</v>
          </cell>
          <cell r="GT17">
            <v>84000</v>
          </cell>
          <cell r="GU17">
            <v>0</v>
          </cell>
          <cell r="GV17">
            <v>84000</v>
          </cell>
          <cell r="GW17">
            <v>0</v>
          </cell>
          <cell r="GX17">
            <v>0</v>
          </cell>
          <cell r="GY17">
            <v>0</v>
          </cell>
          <cell r="GZ17">
            <v>0</v>
          </cell>
          <cell r="HA17">
            <v>0</v>
          </cell>
          <cell r="HB17">
            <v>0</v>
          </cell>
          <cell r="HC17">
            <v>52000</v>
          </cell>
          <cell r="HD17">
            <v>0</v>
          </cell>
          <cell r="HE17">
            <v>0</v>
          </cell>
          <cell r="HF17">
            <v>0</v>
          </cell>
          <cell r="HG17">
            <v>0</v>
          </cell>
          <cell r="HH17">
            <v>136000</v>
          </cell>
          <cell r="IM17">
            <v>0</v>
          </cell>
          <cell r="KY17">
            <v>0</v>
          </cell>
          <cell r="KZ17">
            <v>0</v>
          </cell>
          <cell r="LA17">
            <v>0</v>
          </cell>
          <cell r="LB17">
            <v>11797230924</v>
          </cell>
          <cell r="LC17">
            <v>29445768878</v>
          </cell>
          <cell r="LN17">
            <v>0</v>
          </cell>
          <cell r="ME17">
            <v>0</v>
          </cell>
          <cell r="MI17">
            <v>0</v>
          </cell>
          <cell r="MQ17">
            <v>0</v>
          </cell>
          <cell r="OY17">
            <v>29445768878</v>
          </cell>
        </row>
        <row r="18">
          <cell r="A18">
            <v>35947</v>
          </cell>
          <cell r="B18">
            <v>1998</v>
          </cell>
          <cell r="C18" t="str">
            <v>1998-1</v>
          </cell>
          <cell r="D18" t="str">
            <v>1998-2</v>
          </cell>
          <cell r="E18">
            <v>6</v>
          </cell>
          <cell r="G18">
            <v>55563493</v>
          </cell>
          <cell r="H18">
            <v>0</v>
          </cell>
          <cell r="L18">
            <v>4329374647</v>
          </cell>
          <cell r="M18">
            <v>708371216</v>
          </cell>
          <cell r="N18">
            <v>6598735096</v>
          </cell>
          <cell r="O18">
            <v>680369204.54605627</v>
          </cell>
          <cell r="P18">
            <v>565056574</v>
          </cell>
          <cell r="Q18">
            <v>0</v>
          </cell>
          <cell r="R18">
            <v>11548729810</v>
          </cell>
          <cell r="S18">
            <v>0</v>
          </cell>
          <cell r="T18">
            <v>0</v>
          </cell>
          <cell r="U18">
            <v>0</v>
          </cell>
          <cell r="V18">
            <v>57615234</v>
          </cell>
          <cell r="W18">
            <v>175111023</v>
          </cell>
          <cell r="X18">
            <v>8265804</v>
          </cell>
          <cell r="Y18">
            <v>697629</v>
          </cell>
          <cell r="Z18">
            <v>7942288</v>
          </cell>
          <cell r="AA18">
            <v>36237830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320587789</v>
          </cell>
          <cell r="AH18">
            <v>11869317599</v>
          </cell>
          <cell r="AI18">
            <v>0</v>
          </cell>
          <cell r="AJ18">
            <v>239480</v>
          </cell>
          <cell r="AK18">
            <v>0</v>
          </cell>
          <cell r="AL18">
            <v>36402311</v>
          </cell>
          <cell r="AM18">
            <v>669555020</v>
          </cell>
          <cell r="AN18">
            <v>34532987</v>
          </cell>
          <cell r="AO18">
            <v>4888125</v>
          </cell>
          <cell r="AP18">
            <v>68645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709163777</v>
          </cell>
          <cell r="AW18">
            <v>868346</v>
          </cell>
          <cell r="AX18">
            <v>374120552</v>
          </cell>
          <cell r="AY18">
            <v>61715650</v>
          </cell>
          <cell r="AZ18">
            <v>99608</v>
          </cell>
          <cell r="BA18">
            <v>179235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436983457</v>
          </cell>
          <cell r="BL18">
            <v>1601129</v>
          </cell>
          <cell r="BM18">
            <v>150000</v>
          </cell>
          <cell r="BN18">
            <v>0</v>
          </cell>
          <cell r="BO18">
            <v>0</v>
          </cell>
          <cell r="BP18">
            <v>0</v>
          </cell>
          <cell r="BQ18">
            <v>1751129</v>
          </cell>
          <cell r="BR18">
            <v>18915813</v>
          </cell>
          <cell r="BS18">
            <v>0</v>
          </cell>
          <cell r="BT18">
            <v>33226113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20000</v>
          </cell>
          <cell r="CC18">
            <v>71620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10595038</v>
          </cell>
          <cell r="CI18">
            <v>0</v>
          </cell>
          <cell r="CJ18">
            <v>10595038</v>
          </cell>
          <cell r="CK18">
            <v>0</v>
          </cell>
          <cell r="CL18">
            <v>0</v>
          </cell>
          <cell r="CM18">
            <v>0</v>
          </cell>
          <cell r="CN18">
            <v>0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  <cell r="CT18">
            <v>0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0</v>
          </cell>
          <cell r="DB18">
            <v>78557335</v>
          </cell>
          <cell r="DC18">
            <v>0</v>
          </cell>
          <cell r="DD18">
            <v>0</v>
          </cell>
          <cell r="DE18">
            <v>0</v>
          </cell>
          <cell r="DF18">
            <v>0</v>
          </cell>
          <cell r="DG18">
            <v>0</v>
          </cell>
          <cell r="DH18">
            <v>49660200</v>
          </cell>
          <cell r="DI18">
            <v>0</v>
          </cell>
          <cell r="DJ18">
            <v>0</v>
          </cell>
          <cell r="DK18">
            <v>0</v>
          </cell>
          <cell r="DL18">
            <v>0</v>
          </cell>
          <cell r="DM18">
            <v>0</v>
          </cell>
          <cell r="DN18">
            <v>0</v>
          </cell>
          <cell r="DO18">
            <v>6900300</v>
          </cell>
          <cell r="DP18">
            <v>0</v>
          </cell>
          <cell r="DQ18">
            <v>0</v>
          </cell>
          <cell r="DR18">
            <v>0</v>
          </cell>
          <cell r="DS18">
            <v>0</v>
          </cell>
          <cell r="DT18">
            <v>0</v>
          </cell>
          <cell r="DU18">
            <v>0</v>
          </cell>
          <cell r="DV18">
            <v>0</v>
          </cell>
          <cell r="DW18">
            <v>0</v>
          </cell>
          <cell r="DX18">
            <v>0</v>
          </cell>
          <cell r="DY18">
            <v>7831</v>
          </cell>
          <cell r="DZ18">
            <v>0</v>
          </cell>
          <cell r="EA18">
            <v>0</v>
          </cell>
          <cell r="EB18">
            <v>0</v>
          </cell>
          <cell r="EC18">
            <v>9482200</v>
          </cell>
          <cell r="ED18">
            <v>0</v>
          </cell>
          <cell r="EE18">
            <v>0</v>
          </cell>
          <cell r="EF18">
            <v>0</v>
          </cell>
          <cell r="EG18">
            <v>0</v>
          </cell>
          <cell r="EH18">
            <v>0</v>
          </cell>
          <cell r="EI18">
            <v>0</v>
          </cell>
          <cell r="EJ18">
            <v>0</v>
          </cell>
          <cell r="EK18">
            <v>0</v>
          </cell>
          <cell r="EL18">
            <v>0</v>
          </cell>
          <cell r="EM18">
            <v>17613200</v>
          </cell>
          <cell r="EN18">
            <v>0</v>
          </cell>
          <cell r="EO18">
            <v>0</v>
          </cell>
          <cell r="EP18">
            <v>0</v>
          </cell>
          <cell r="EQ18">
            <v>0</v>
          </cell>
          <cell r="ER18">
            <v>0</v>
          </cell>
          <cell r="ES18">
            <v>0</v>
          </cell>
          <cell r="ET18">
            <v>116022000</v>
          </cell>
          <cell r="EU18">
            <v>0</v>
          </cell>
          <cell r="EV18">
            <v>0</v>
          </cell>
          <cell r="EW18">
            <v>0</v>
          </cell>
          <cell r="EX18">
            <v>116022000</v>
          </cell>
          <cell r="EY18">
            <v>0</v>
          </cell>
          <cell r="EZ18">
            <v>0</v>
          </cell>
          <cell r="FA18">
            <v>0</v>
          </cell>
          <cell r="FB18">
            <v>0</v>
          </cell>
          <cell r="FC18">
            <v>0</v>
          </cell>
          <cell r="FD18">
            <v>0</v>
          </cell>
          <cell r="FE18">
            <v>0</v>
          </cell>
          <cell r="FF18">
            <v>0</v>
          </cell>
          <cell r="FG18">
            <v>0</v>
          </cell>
          <cell r="FH18">
            <v>0</v>
          </cell>
          <cell r="FI18">
            <v>0</v>
          </cell>
          <cell r="FJ18">
            <v>1536800</v>
          </cell>
          <cell r="FK18">
            <v>0</v>
          </cell>
          <cell r="FL18">
            <v>0</v>
          </cell>
          <cell r="FM18">
            <v>0</v>
          </cell>
          <cell r="FN18">
            <v>49660200</v>
          </cell>
          <cell r="FO18">
            <v>0</v>
          </cell>
          <cell r="FP18">
            <v>0</v>
          </cell>
          <cell r="FQ18">
            <v>46382700</v>
          </cell>
          <cell r="FR18">
            <v>0</v>
          </cell>
          <cell r="FS18">
            <v>8739500</v>
          </cell>
          <cell r="FT18">
            <v>0</v>
          </cell>
          <cell r="FU18">
            <v>0</v>
          </cell>
          <cell r="FV18">
            <v>0</v>
          </cell>
          <cell r="FW18">
            <v>0</v>
          </cell>
          <cell r="FX18">
            <v>371678953</v>
          </cell>
          <cell r="FY18">
            <v>1324688</v>
          </cell>
          <cell r="FZ18">
            <v>375000</v>
          </cell>
          <cell r="GA18">
            <v>0</v>
          </cell>
          <cell r="GB18">
            <v>40859750</v>
          </cell>
          <cell r="GC18">
            <v>485198</v>
          </cell>
          <cell r="GD18">
            <v>485198</v>
          </cell>
          <cell r="GE18">
            <v>0</v>
          </cell>
          <cell r="GF18">
            <v>754800</v>
          </cell>
          <cell r="GG18">
            <v>0</v>
          </cell>
          <cell r="GH18">
            <v>12357000</v>
          </cell>
          <cell r="GI18">
            <v>1131266</v>
          </cell>
          <cell r="GJ18">
            <v>0</v>
          </cell>
          <cell r="GK18">
            <v>0</v>
          </cell>
          <cell r="GL18">
            <v>7878174</v>
          </cell>
          <cell r="GM18">
            <v>2144770</v>
          </cell>
          <cell r="GN18">
            <v>0</v>
          </cell>
          <cell r="GO18">
            <v>0</v>
          </cell>
          <cell r="GP18">
            <v>24167662</v>
          </cell>
          <cell r="GQ18">
            <v>0</v>
          </cell>
          <cell r="GR18">
            <v>24167662</v>
          </cell>
          <cell r="GS18">
            <v>413023901</v>
          </cell>
          <cell r="GT18">
            <v>1638900</v>
          </cell>
          <cell r="GU18">
            <v>0</v>
          </cell>
          <cell r="GV18">
            <v>1638900</v>
          </cell>
          <cell r="GW18">
            <v>0</v>
          </cell>
          <cell r="GX18">
            <v>0</v>
          </cell>
          <cell r="GY18">
            <v>0</v>
          </cell>
          <cell r="GZ18">
            <v>0</v>
          </cell>
          <cell r="HA18">
            <v>0</v>
          </cell>
          <cell r="HB18">
            <v>0</v>
          </cell>
          <cell r="HC18">
            <v>22774070</v>
          </cell>
          <cell r="HD18">
            <v>0</v>
          </cell>
          <cell r="HE18">
            <v>0</v>
          </cell>
          <cell r="HF18">
            <v>0</v>
          </cell>
          <cell r="HG18">
            <v>0</v>
          </cell>
          <cell r="HH18">
            <v>24412970</v>
          </cell>
          <cell r="IM18">
            <v>0</v>
          </cell>
          <cell r="KY18">
            <v>0</v>
          </cell>
          <cell r="KZ18">
            <v>0</v>
          </cell>
          <cell r="LA18">
            <v>0</v>
          </cell>
          <cell r="LB18">
            <v>6401299967</v>
          </cell>
          <cell r="LC18">
            <v>18270617566</v>
          </cell>
          <cell r="LN18">
            <v>0</v>
          </cell>
          <cell r="ME18">
            <v>0</v>
          </cell>
          <cell r="MI18">
            <v>0</v>
          </cell>
          <cell r="MQ18">
            <v>0</v>
          </cell>
          <cell r="OY18">
            <v>18270617566</v>
          </cell>
        </row>
        <row r="19">
          <cell r="A19">
            <v>35977</v>
          </cell>
          <cell r="B19">
            <v>1998</v>
          </cell>
          <cell r="C19" t="str">
            <v>1998-2</v>
          </cell>
          <cell r="D19" t="str">
            <v>1998-3</v>
          </cell>
          <cell r="E19">
            <v>7</v>
          </cell>
          <cell r="G19">
            <v>92248231</v>
          </cell>
          <cell r="H19">
            <v>0</v>
          </cell>
          <cell r="L19">
            <v>11825635816</v>
          </cell>
          <cell r="M19">
            <v>0</v>
          </cell>
          <cell r="N19">
            <v>7764628789</v>
          </cell>
          <cell r="O19">
            <v>467308777.71196109</v>
          </cell>
          <cell r="P19">
            <v>608786525</v>
          </cell>
          <cell r="Q19">
            <v>1665576666</v>
          </cell>
          <cell r="R19">
            <v>21956876027</v>
          </cell>
          <cell r="S19">
            <v>0</v>
          </cell>
          <cell r="T19">
            <v>0</v>
          </cell>
          <cell r="U19">
            <v>0</v>
          </cell>
          <cell r="V19">
            <v>136351591</v>
          </cell>
          <cell r="W19">
            <v>188029589</v>
          </cell>
          <cell r="X19">
            <v>11927683</v>
          </cell>
          <cell r="Y19">
            <v>339333</v>
          </cell>
          <cell r="Z19">
            <v>3372481</v>
          </cell>
          <cell r="AA19">
            <v>52015999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415209495</v>
          </cell>
          <cell r="AH19">
            <v>22372085522</v>
          </cell>
          <cell r="AI19">
            <v>0</v>
          </cell>
          <cell r="AJ19">
            <v>389668</v>
          </cell>
          <cell r="AK19">
            <v>0</v>
          </cell>
          <cell r="AL19">
            <v>23795878</v>
          </cell>
          <cell r="AM19">
            <v>655538221</v>
          </cell>
          <cell r="AN19">
            <v>83114811</v>
          </cell>
          <cell r="AO19">
            <v>4461000</v>
          </cell>
          <cell r="AP19">
            <v>801207</v>
          </cell>
          <cell r="AQ19">
            <v>0</v>
          </cell>
          <cell r="AR19">
            <v>202826</v>
          </cell>
          <cell r="AS19">
            <v>0</v>
          </cell>
          <cell r="AT19">
            <v>0</v>
          </cell>
          <cell r="AU19">
            <v>0</v>
          </cell>
          <cell r="AV19">
            <v>744194245</v>
          </cell>
          <cell r="AW19">
            <v>1710067</v>
          </cell>
          <cell r="AX19">
            <v>121426654</v>
          </cell>
          <cell r="AY19">
            <v>209264017</v>
          </cell>
          <cell r="AZ19">
            <v>8666008</v>
          </cell>
          <cell r="BA19">
            <v>67306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737537819</v>
          </cell>
          <cell r="BL19">
            <v>1599728</v>
          </cell>
          <cell r="BM19">
            <v>180000</v>
          </cell>
          <cell r="BN19">
            <v>0</v>
          </cell>
          <cell r="BO19">
            <v>0</v>
          </cell>
          <cell r="BP19">
            <v>0</v>
          </cell>
          <cell r="BQ19">
            <v>1779728</v>
          </cell>
          <cell r="BR19">
            <v>227898284</v>
          </cell>
          <cell r="BS19">
            <v>0</v>
          </cell>
          <cell r="BT19">
            <v>40686610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328718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11722652</v>
          </cell>
          <cell r="CI19">
            <v>0</v>
          </cell>
          <cell r="CJ19">
            <v>11722652</v>
          </cell>
          <cell r="CK19">
            <v>0</v>
          </cell>
          <cell r="CL19">
            <v>204959545</v>
          </cell>
          <cell r="CM19">
            <v>0</v>
          </cell>
          <cell r="CN19">
            <v>0</v>
          </cell>
          <cell r="CO19">
            <v>0</v>
          </cell>
          <cell r="CP19">
            <v>0</v>
          </cell>
          <cell r="CQ19">
            <v>0</v>
          </cell>
          <cell r="CR19">
            <v>0</v>
          </cell>
          <cell r="CS19">
            <v>0</v>
          </cell>
          <cell r="CT19">
            <v>0</v>
          </cell>
          <cell r="CU19">
            <v>0</v>
          </cell>
          <cell r="CV19">
            <v>0</v>
          </cell>
          <cell r="CW19">
            <v>0</v>
          </cell>
          <cell r="CX19">
            <v>0</v>
          </cell>
          <cell r="CY19">
            <v>0</v>
          </cell>
          <cell r="CZ19">
            <v>204959545</v>
          </cell>
          <cell r="DA19">
            <v>0</v>
          </cell>
          <cell r="DB19">
            <v>312435494</v>
          </cell>
          <cell r="DC19">
            <v>0</v>
          </cell>
          <cell r="DD19">
            <v>0</v>
          </cell>
          <cell r="DE19">
            <v>751023</v>
          </cell>
          <cell r="DF19">
            <v>0</v>
          </cell>
          <cell r="DG19">
            <v>0</v>
          </cell>
          <cell r="DH19">
            <v>56101278</v>
          </cell>
          <cell r="DI19">
            <v>0</v>
          </cell>
          <cell r="DJ19">
            <v>0</v>
          </cell>
          <cell r="DK19">
            <v>0</v>
          </cell>
          <cell r="DL19">
            <v>0</v>
          </cell>
          <cell r="DM19">
            <v>0</v>
          </cell>
          <cell r="DN19">
            <v>0</v>
          </cell>
          <cell r="DO19">
            <v>6182800</v>
          </cell>
          <cell r="DP19">
            <v>0</v>
          </cell>
          <cell r="DQ19">
            <v>0</v>
          </cell>
          <cell r="DR19">
            <v>0</v>
          </cell>
          <cell r="DS19">
            <v>0</v>
          </cell>
          <cell r="DT19">
            <v>0</v>
          </cell>
          <cell r="DU19">
            <v>0</v>
          </cell>
          <cell r="DV19">
            <v>0</v>
          </cell>
          <cell r="DW19">
            <v>0</v>
          </cell>
          <cell r="DX19">
            <v>0</v>
          </cell>
          <cell r="DY19">
            <v>224229</v>
          </cell>
          <cell r="DZ19">
            <v>0</v>
          </cell>
          <cell r="EA19">
            <v>0</v>
          </cell>
          <cell r="EB19">
            <v>0</v>
          </cell>
          <cell r="EC19">
            <v>9687675</v>
          </cell>
          <cell r="ED19">
            <v>0</v>
          </cell>
          <cell r="EE19">
            <v>0</v>
          </cell>
          <cell r="EF19">
            <v>0</v>
          </cell>
          <cell r="EG19">
            <v>0</v>
          </cell>
          <cell r="EH19">
            <v>0</v>
          </cell>
          <cell r="EI19">
            <v>0</v>
          </cell>
          <cell r="EJ19">
            <v>0</v>
          </cell>
          <cell r="EK19">
            <v>0</v>
          </cell>
          <cell r="EL19">
            <v>0</v>
          </cell>
          <cell r="EM19">
            <v>21418100</v>
          </cell>
          <cell r="EN19">
            <v>0</v>
          </cell>
          <cell r="EO19">
            <v>0</v>
          </cell>
          <cell r="EP19">
            <v>0</v>
          </cell>
          <cell r="EQ19">
            <v>0</v>
          </cell>
          <cell r="ER19">
            <v>0</v>
          </cell>
          <cell r="ES19">
            <v>0</v>
          </cell>
          <cell r="ET19">
            <v>16573000</v>
          </cell>
          <cell r="EU19">
            <v>0</v>
          </cell>
          <cell r="EV19">
            <v>0</v>
          </cell>
          <cell r="EW19">
            <v>0</v>
          </cell>
          <cell r="EX19">
            <v>16573000</v>
          </cell>
          <cell r="EY19">
            <v>0</v>
          </cell>
          <cell r="EZ19">
            <v>0</v>
          </cell>
          <cell r="FA19">
            <v>0</v>
          </cell>
          <cell r="FB19">
            <v>0</v>
          </cell>
          <cell r="FC19">
            <v>0</v>
          </cell>
          <cell r="FD19">
            <v>0</v>
          </cell>
          <cell r="FE19">
            <v>0</v>
          </cell>
          <cell r="FF19">
            <v>0</v>
          </cell>
          <cell r="FG19">
            <v>0</v>
          </cell>
          <cell r="FH19">
            <v>0</v>
          </cell>
          <cell r="FI19">
            <v>0</v>
          </cell>
          <cell r="FJ19">
            <v>3531100</v>
          </cell>
          <cell r="FK19">
            <v>0</v>
          </cell>
          <cell r="FL19">
            <v>0</v>
          </cell>
          <cell r="FM19">
            <v>0</v>
          </cell>
          <cell r="FN19">
            <v>56101278</v>
          </cell>
          <cell r="FO19">
            <v>0</v>
          </cell>
          <cell r="FP19">
            <v>0</v>
          </cell>
          <cell r="FQ19">
            <v>50497600</v>
          </cell>
          <cell r="FR19">
            <v>0</v>
          </cell>
          <cell r="FS19">
            <v>15411800</v>
          </cell>
          <cell r="FT19">
            <v>0</v>
          </cell>
          <cell r="FU19">
            <v>0</v>
          </cell>
          <cell r="FV19">
            <v>0</v>
          </cell>
          <cell r="FW19">
            <v>0</v>
          </cell>
          <cell r="FX19">
            <v>425191946</v>
          </cell>
          <cell r="FY19">
            <v>13005681</v>
          </cell>
          <cell r="FZ19">
            <v>552500</v>
          </cell>
          <cell r="GA19">
            <v>0</v>
          </cell>
          <cell r="GB19">
            <v>69678378</v>
          </cell>
          <cell r="GC19">
            <v>83578</v>
          </cell>
          <cell r="GD19">
            <v>83578</v>
          </cell>
          <cell r="GE19">
            <v>0</v>
          </cell>
          <cell r="GF19">
            <v>291000</v>
          </cell>
          <cell r="GG19">
            <v>0</v>
          </cell>
          <cell r="GH19">
            <v>16864000</v>
          </cell>
          <cell r="GI19">
            <v>1425362</v>
          </cell>
          <cell r="GJ19">
            <v>0</v>
          </cell>
          <cell r="GK19">
            <v>0</v>
          </cell>
          <cell r="GL19">
            <v>12244938</v>
          </cell>
          <cell r="GM19">
            <v>2474550</v>
          </cell>
          <cell r="GN19">
            <v>0</v>
          </cell>
          <cell r="GO19">
            <v>0</v>
          </cell>
          <cell r="GP19">
            <v>35968025</v>
          </cell>
          <cell r="GQ19">
            <v>6667722</v>
          </cell>
          <cell r="GR19">
            <v>42635747</v>
          </cell>
          <cell r="GS19">
            <v>494953902</v>
          </cell>
          <cell r="GT19">
            <v>9600000</v>
          </cell>
          <cell r="GU19">
            <v>0</v>
          </cell>
          <cell r="GV19">
            <v>9600000</v>
          </cell>
          <cell r="GW19">
            <v>0</v>
          </cell>
          <cell r="GX19">
            <v>0</v>
          </cell>
          <cell r="GY19">
            <v>0</v>
          </cell>
          <cell r="GZ19">
            <v>0</v>
          </cell>
          <cell r="HA19">
            <v>0</v>
          </cell>
          <cell r="HB19">
            <v>0</v>
          </cell>
          <cell r="HC19">
            <v>-22894460</v>
          </cell>
          <cell r="HD19">
            <v>0</v>
          </cell>
          <cell r="HE19">
            <v>0</v>
          </cell>
          <cell r="HF19">
            <v>0</v>
          </cell>
          <cell r="HG19">
            <v>0</v>
          </cell>
          <cell r="HH19">
            <v>-22884860</v>
          </cell>
          <cell r="IM19">
            <v>0</v>
          </cell>
          <cell r="KY19">
            <v>0</v>
          </cell>
          <cell r="KZ19">
            <v>0</v>
          </cell>
          <cell r="LA19">
            <v>0</v>
          </cell>
          <cell r="LB19">
            <v>13658842228</v>
          </cell>
          <cell r="LC19">
            <v>35531100192</v>
          </cell>
          <cell r="LN19">
            <v>0</v>
          </cell>
          <cell r="ME19">
            <v>0</v>
          </cell>
          <cell r="MI19">
            <v>0</v>
          </cell>
          <cell r="MQ19">
            <v>0</v>
          </cell>
          <cell r="OY19">
            <v>35531100192</v>
          </cell>
        </row>
        <row r="20">
          <cell r="A20">
            <v>36008</v>
          </cell>
          <cell r="B20">
            <v>1998</v>
          </cell>
          <cell r="C20" t="str">
            <v>1998-2</v>
          </cell>
          <cell r="D20" t="str">
            <v>1998-3</v>
          </cell>
          <cell r="E20">
            <v>8</v>
          </cell>
          <cell r="G20">
            <v>64867330</v>
          </cell>
          <cell r="H20">
            <v>0</v>
          </cell>
          <cell r="L20">
            <v>9932744126</v>
          </cell>
          <cell r="M20">
            <v>0</v>
          </cell>
          <cell r="N20">
            <v>7325092327</v>
          </cell>
          <cell r="O20">
            <v>628557300.67454004</v>
          </cell>
          <cell r="P20">
            <v>619520190</v>
          </cell>
          <cell r="Q20">
            <v>860531040</v>
          </cell>
          <cell r="R20">
            <v>18802755013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447425936</v>
          </cell>
          <cell r="AH20">
            <v>19250180949</v>
          </cell>
          <cell r="AI20">
            <v>0</v>
          </cell>
          <cell r="AJ20">
            <v>0</v>
          </cell>
          <cell r="AK20">
            <v>0</v>
          </cell>
          <cell r="AL20">
            <v>48494400</v>
          </cell>
          <cell r="AM20">
            <v>640315031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675487148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449818238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2669375</v>
          </cell>
          <cell r="BR20">
            <v>71412727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0</v>
          </cell>
          <cell r="CN20">
            <v>0</v>
          </cell>
          <cell r="CO20">
            <v>0</v>
          </cell>
          <cell r="CP20">
            <v>0</v>
          </cell>
          <cell r="CQ20">
            <v>0</v>
          </cell>
          <cell r="CR20">
            <v>0</v>
          </cell>
          <cell r="CS20">
            <v>0</v>
          </cell>
          <cell r="CT20">
            <v>0</v>
          </cell>
          <cell r="CU20">
            <v>0</v>
          </cell>
          <cell r="CV20">
            <v>0</v>
          </cell>
          <cell r="CW20">
            <v>0</v>
          </cell>
          <cell r="CX20">
            <v>0</v>
          </cell>
          <cell r="CY20">
            <v>0</v>
          </cell>
          <cell r="CZ20">
            <v>0</v>
          </cell>
          <cell r="DA20">
            <v>0</v>
          </cell>
          <cell r="DB20">
            <v>252524068</v>
          </cell>
          <cell r="DC20">
            <v>0</v>
          </cell>
          <cell r="DD20">
            <v>0</v>
          </cell>
          <cell r="DE20">
            <v>3853405</v>
          </cell>
          <cell r="DF20">
            <v>0</v>
          </cell>
          <cell r="DG20">
            <v>0</v>
          </cell>
          <cell r="DH20">
            <v>0</v>
          </cell>
          <cell r="DI20">
            <v>0</v>
          </cell>
          <cell r="DJ20">
            <v>0</v>
          </cell>
          <cell r="DK20">
            <v>0</v>
          </cell>
          <cell r="DL20">
            <v>0</v>
          </cell>
          <cell r="DM20">
            <v>0</v>
          </cell>
          <cell r="DN20">
            <v>0</v>
          </cell>
          <cell r="DO20">
            <v>5002900</v>
          </cell>
          <cell r="DP20">
            <v>0</v>
          </cell>
          <cell r="DQ20">
            <v>0</v>
          </cell>
          <cell r="DR20">
            <v>0</v>
          </cell>
          <cell r="DS20">
            <v>0</v>
          </cell>
          <cell r="DT20">
            <v>0</v>
          </cell>
          <cell r="DU20">
            <v>0</v>
          </cell>
          <cell r="DV20">
            <v>0</v>
          </cell>
          <cell r="DW20">
            <v>0</v>
          </cell>
          <cell r="DX20">
            <v>0</v>
          </cell>
          <cell r="DY20">
            <v>9695</v>
          </cell>
          <cell r="DZ20">
            <v>0</v>
          </cell>
          <cell r="EA20">
            <v>0</v>
          </cell>
          <cell r="EB20">
            <v>0</v>
          </cell>
          <cell r="EC20">
            <v>7435800</v>
          </cell>
          <cell r="ED20">
            <v>0</v>
          </cell>
          <cell r="EE20">
            <v>0</v>
          </cell>
          <cell r="EF20">
            <v>0</v>
          </cell>
          <cell r="EG20">
            <v>0</v>
          </cell>
          <cell r="EH20">
            <v>0</v>
          </cell>
          <cell r="EI20">
            <v>0</v>
          </cell>
          <cell r="EJ20">
            <v>0</v>
          </cell>
          <cell r="EK20">
            <v>0</v>
          </cell>
          <cell r="EL20">
            <v>0</v>
          </cell>
          <cell r="EM20">
            <v>0</v>
          </cell>
          <cell r="EN20">
            <v>0</v>
          </cell>
          <cell r="EO20">
            <v>0</v>
          </cell>
          <cell r="EP20">
            <v>0</v>
          </cell>
          <cell r="EQ20">
            <v>0</v>
          </cell>
          <cell r="ER20">
            <v>0</v>
          </cell>
          <cell r="ES20">
            <v>0</v>
          </cell>
          <cell r="ET20">
            <v>0</v>
          </cell>
          <cell r="EU20">
            <v>0</v>
          </cell>
          <cell r="EV20">
            <v>0</v>
          </cell>
          <cell r="EW20">
            <v>0</v>
          </cell>
          <cell r="EX20">
            <v>0</v>
          </cell>
          <cell r="EY20">
            <v>0</v>
          </cell>
          <cell r="EZ20">
            <v>0</v>
          </cell>
          <cell r="FA20">
            <v>0</v>
          </cell>
          <cell r="FB20">
            <v>0</v>
          </cell>
          <cell r="FC20">
            <v>0</v>
          </cell>
          <cell r="FD20">
            <v>0</v>
          </cell>
          <cell r="FE20">
            <v>0</v>
          </cell>
          <cell r="FF20">
            <v>0</v>
          </cell>
          <cell r="FG20">
            <v>0</v>
          </cell>
          <cell r="FH20">
            <v>0</v>
          </cell>
          <cell r="FI20">
            <v>0</v>
          </cell>
          <cell r="FJ20">
            <v>2811800</v>
          </cell>
          <cell r="FK20">
            <v>0</v>
          </cell>
          <cell r="FL20">
            <v>0</v>
          </cell>
          <cell r="FM20">
            <v>0</v>
          </cell>
          <cell r="FN20">
            <v>51199100</v>
          </cell>
          <cell r="FO20">
            <v>0</v>
          </cell>
          <cell r="FP20">
            <v>0</v>
          </cell>
          <cell r="FQ20">
            <v>0</v>
          </cell>
          <cell r="FR20">
            <v>0</v>
          </cell>
          <cell r="FS20">
            <v>0</v>
          </cell>
          <cell r="FT20">
            <v>0</v>
          </cell>
          <cell r="FU20">
            <v>0</v>
          </cell>
          <cell r="FV20">
            <v>0</v>
          </cell>
          <cell r="FW20">
            <v>0</v>
          </cell>
          <cell r="FX20">
            <v>375718913</v>
          </cell>
          <cell r="FY20">
            <v>0</v>
          </cell>
          <cell r="FZ20">
            <v>0</v>
          </cell>
          <cell r="GA20">
            <v>0</v>
          </cell>
          <cell r="GB20">
            <v>50314212</v>
          </cell>
          <cell r="GC20">
            <v>0</v>
          </cell>
          <cell r="GD20">
            <v>441306</v>
          </cell>
          <cell r="GE20">
            <v>0</v>
          </cell>
          <cell r="GF20">
            <v>0</v>
          </cell>
          <cell r="GG20">
            <v>0</v>
          </cell>
          <cell r="GH20">
            <v>1533411</v>
          </cell>
          <cell r="GI20">
            <v>0</v>
          </cell>
          <cell r="GJ20">
            <v>0</v>
          </cell>
          <cell r="GK20">
            <v>0</v>
          </cell>
          <cell r="GL20">
            <v>0</v>
          </cell>
          <cell r="GM20">
            <v>0</v>
          </cell>
          <cell r="GN20">
            <v>0</v>
          </cell>
          <cell r="GO20">
            <v>0</v>
          </cell>
          <cell r="GP20">
            <v>29675367</v>
          </cell>
          <cell r="GQ20">
            <v>0</v>
          </cell>
          <cell r="GR20">
            <v>29675367</v>
          </cell>
          <cell r="GS20">
            <v>426474431</v>
          </cell>
          <cell r="GT20">
            <v>0</v>
          </cell>
          <cell r="GU20">
            <v>0</v>
          </cell>
          <cell r="GV20">
            <v>0</v>
          </cell>
          <cell r="GW20">
            <v>0</v>
          </cell>
          <cell r="GX20">
            <v>0</v>
          </cell>
          <cell r="GY20">
            <v>0</v>
          </cell>
          <cell r="GZ20">
            <v>0</v>
          </cell>
          <cell r="HA20">
            <v>0</v>
          </cell>
          <cell r="HB20">
            <v>0</v>
          </cell>
          <cell r="HC20">
            <v>0</v>
          </cell>
          <cell r="HD20">
            <v>0</v>
          </cell>
          <cell r="HE20">
            <v>0</v>
          </cell>
          <cell r="HF20">
            <v>0</v>
          </cell>
          <cell r="HG20">
            <v>0</v>
          </cell>
          <cell r="HH20">
            <v>69094</v>
          </cell>
          <cell r="IM20">
            <v>0</v>
          </cell>
          <cell r="KY20">
            <v>0</v>
          </cell>
          <cell r="KZ20">
            <v>0</v>
          </cell>
          <cell r="LA20">
            <v>0</v>
          </cell>
          <cell r="LB20">
            <v>2723360057</v>
          </cell>
          <cell r="LC20">
            <v>21973541006</v>
          </cell>
          <cell r="LN20">
            <v>0</v>
          </cell>
          <cell r="ME20">
            <v>0</v>
          </cell>
          <cell r="MI20">
            <v>0</v>
          </cell>
          <cell r="MQ20">
            <v>0</v>
          </cell>
          <cell r="OY20">
            <v>21973541006</v>
          </cell>
        </row>
        <row r="21">
          <cell r="A21">
            <v>36039</v>
          </cell>
          <cell r="B21">
            <v>1998</v>
          </cell>
          <cell r="C21" t="str">
            <v>1998-2</v>
          </cell>
          <cell r="D21" t="str">
            <v>1998-3</v>
          </cell>
          <cell r="E21">
            <v>9</v>
          </cell>
          <cell r="G21">
            <v>105728719</v>
          </cell>
          <cell r="H21">
            <v>0</v>
          </cell>
          <cell r="L21">
            <v>3181938428</v>
          </cell>
          <cell r="M21">
            <v>0</v>
          </cell>
          <cell r="N21">
            <v>7232074606</v>
          </cell>
          <cell r="O21">
            <v>10869336259.472551</v>
          </cell>
          <cell r="P21">
            <v>719570999</v>
          </cell>
          <cell r="Q21">
            <v>1976749955</v>
          </cell>
          <cell r="R21">
            <v>13036062707</v>
          </cell>
          <cell r="S21">
            <v>0</v>
          </cell>
          <cell r="T21">
            <v>0</v>
          </cell>
          <cell r="U21">
            <v>0</v>
          </cell>
          <cell r="V21">
            <v>98876311</v>
          </cell>
          <cell r="W21">
            <v>195721939</v>
          </cell>
          <cell r="X21">
            <v>4653985</v>
          </cell>
          <cell r="Y21">
            <v>314617</v>
          </cell>
          <cell r="Z21">
            <v>3285543</v>
          </cell>
          <cell r="AA21">
            <v>44421148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358446748</v>
          </cell>
          <cell r="AH21">
            <v>13394509455</v>
          </cell>
          <cell r="AI21">
            <v>0</v>
          </cell>
          <cell r="AJ21">
            <v>593179</v>
          </cell>
          <cell r="AK21">
            <v>0</v>
          </cell>
          <cell r="AL21">
            <v>38925838</v>
          </cell>
          <cell r="AM21">
            <v>727656299</v>
          </cell>
          <cell r="AN21">
            <v>28663617</v>
          </cell>
          <cell r="AO21">
            <v>10721869</v>
          </cell>
          <cell r="AP21">
            <v>39810</v>
          </cell>
          <cell r="AQ21">
            <v>0</v>
          </cell>
          <cell r="AR21">
            <v>217500</v>
          </cell>
          <cell r="AS21">
            <v>0</v>
          </cell>
          <cell r="AT21">
            <v>0</v>
          </cell>
          <cell r="AU21">
            <v>0</v>
          </cell>
          <cell r="AV21">
            <v>767309094</v>
          </cell>
          <cell r="AW21">
            <v>1049506</v>
          </cell>
          <cell r="AX21">
            <v>414482006</v>
          </cell>
          <cell r="AY21">
            <v>105552121</v>
          </cell>
          <cell r="AZ21">
            <v>292322</v>
          </cell>
          <cell r="BA21">
            <v>21918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521397873</v>
          </cell>
          <cell r="BL21">
            <v>3560914</v>
          </cell>
          <cell r="BM21">
            <v>150000</v>
          </cell>
          <cell r="BN21">
            <v>0</v>
          </cell>
          <cell r="BO21">
            <v>0</v>
          </cell>
          <cell r="BP21">
            <v>0</v>
          </cell>
          <cell r="BQ21">
            <v>3710914</v>
          </cell>
          <cell r="BR21">
            <v>42846816</v>
          </cell>
          <cell r="BS21">
            <v>0</v>
          </cell>
          <cell r="BT21">
            <v>29661876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26385</v>
          </cell>
          <cell r="CC21">
            <v>1083384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7525202</v>
          </cell>
          <cell r="CI21">
            <v>0</v>
          </cell>
          <cell r="CJ21">
            <v>7525202</v>
          </cell>
          <cell r="CK21">
            <v>0</v>
          </cell>
          <cell r="CL21">
            <v>166796590</v>
          </cell>
          <cell r="CM21">
            <v>0</v>
          </cell>
          <cell r="CN21">
            <v>0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0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0</v>
          </cell>
          <cell r="CZ21">
            <v>166796590</v>
          </cell>
          <cell r="DA21">
            <v>0</v>
          </cell>
          <cell r="DB21">
            <v>260864995</v>
          </cell>
          <cell r="DC21">
            <v>0</v>
          </cell>
          <cell r="DD21">
            <v>0</v>
          </cell>
          <cell r="DE21">
            <v>5637000</v>
          </cell>
          <cell r="DF21">
            <v>0</v>
          </cell>
          <cell r="DG21">
            <v>0</v>
          </cell>
          <cell r="DH21">
            <v>57121200</v>
          </cell>
          <cell r="DI21">
            <v>0</v>
          </cell>
          <cell r="DJ21">
            <v>0</v>
          </cell>
          <cell r="DK21">
            <v>0</v>
          </cell>
          <cell r="DL21">
            <v>0</v>
          </cell>
          <cell r="DM21">
            <v>0</v>
          </cell>
          <cell r="DN21">
            <v>0</v>
          </cell>
          <cell r="DO21">
            <v>6625200</v>
          </cell>
          <cell r="DP21">
            <v>0</v>
          </cell>
          <cell r="DQ21">
            <v>0</v>
          </cell>
          <cell r="DR21">
            <v>0</v>
          </cell>
          <cell r="DS21">
            <v>0</v>
          </cell>
          <cell r="DT21">
            <v>0</v>
          </cell>
          <cell r="DU21">
            <v>0</v>
          </cell>
          <cell r="DV21">
            <v>0</v>
          </cell>
          <cell r="DW21">
            <v>0</v>
          </cell>
          <cell r="DX21">
            <v>0</v>
          </cell>
          <cell r="DY21">
            <v>8208</v>
          </cell>
          <cell r="DZ21">
            <v>0</v>
          </cell>
          <cell r="EA21">
            <v>0</v>
          </cell>
          <cell r="EB21">
            <v>0</v>
          </cell>
          <cell r="EC21">
            <v>8818100</v>
          </cell>
          <cell r="ED21">
            <v>0</v>
          </cell>
          <cell r="EE21">
            <v>0</v>
          </cell>
          <cell r="EF21">
            <v>0</v>
          </cell>
          <cell r="EG21">
            <v>0</v>
          </cell>
          <cell r="EH21">
            <v>0</v>
          </cell>
          <cell r="EI21">
            <v>0</v>
          </cell>
          <cell r="EJ21">
            <v>0</v>
          </cell>
          <cell r="EK21">
            <v>0</v>
          </cell>
          <cell r="EL21">
            <v>0</v>
          </cell>
          <cell r="EM21">
            <v>17256300</v>
          </cell>
          <cell r="EN21">
            <v>0</v>
          </cell>
          <cell r="EO21">
            <v>0</v>
          </cell>
          <cell r="EP21">
            <v>0</v>
          </cell>
          <cell r="EQ21">
            <v>0</v>
          </cell>
          <cell r="ER21">
            <v>0</v>
          </cell>
          <cell r="ES21">
            <v>0</v>
          </cell>
          <cell r="ET21">
            <v>14954697</v>
          </cell>
          <cell r="EU21">
            <v>0</v>
          </cell>
          <cell r="EV21">
            <v>0</v>
          </cell>
          <cell r="EW21">
            <v>0</v>
          </cell>
          <cell r="EX21">
            <v>14954697</v>
          </cell>
          <cell r="EY21">
            <v>0</v>
          </cell>
          <cell r="EZ21">
            <v>0</v>
          </cell>
          <cell r="FA21">
            <v>0</v>
          </cell>
          <cell r="FB21">
            <v>0</v>
          </cell>
          <cell r="FC21">
            <v>0</v>
          </cell>
          <cell r="FD21">
            <v>0</v>
          </cell>
          <cell r="FE21">
            <v>0</v>
          </cell>
          <cell r="FF21">
            <v>0</v>
          </cell>
          <cell r="FG21">
            <v>0</v>
          </cell>
          <cell r="FH21">
            <v>0</v>
          </cell>
          <cell r="FI21">
            <v>0</v>
          </cell>
          <cell r="FJ21">
            <v>2167900</v>
          </cell>
          <cell r="FK21">
            <v>0</v>
          </cell>
          <cell r="FL21">
            <v>0</v>
          </cell>
          <cell r="FM21">
            <v>0</v>
          </cell>
          <cell r="FN21">
            <v>57121200</v>
          </cell>
          <cell r="FO21">
            <v>0</v>
          </cell>
          <cell r="FP21">
            <v>0</v>
          </cell>
          <cell r="FQ21">
            <v>9499600</v>
          </cell>
          <cell r="FR21">
            <v>0</v>
          </cell>
          <cell r="FS21">
            <v>16618200</v>
          </cell>
          <cell r="FT21">
            <v>0</v>
          </cell>
          <cell r="FU21">
            <v>0</v>
          </cell>
          <cell r="FV21">
            <v>0</v>
          </cell>
          <cell r="FW21">
            <v>0</v>
          </cell>
          <cell r="FX21">
            <v>307768002</v>
          </cell>
          <cell r="FY21">
            <v>4479939</v>
          </cell>
          <cell r="FZ21">
            <v>418400</v>
          </cell>
          <cell r="GA21">
            <v>0</v>
          </cell>
          <cell r="GB21">
            <v>37663894</v>
          </cell>
          <cell r="GC21">
            <v>637285</v>
          </cell>
          <cell r="GD21">
            <v>637285</v>
          </cell>
          <cell r="GE21">
            <v>0</v>
          </cell>
          <cell r="GF21">
            <v>135600</v>
          </cell>
          <cell r="GG21">
            <v>0</v>
          </cell>
          <cell r="GH21">
            <v>15090297</v>
          </cell>
          <cell r="GI21">
            <v>1290414</v>
          </cell>
          <cell r="GJ21">
            <v>0</v>
          </cell>
          <cell r="GK21">
            <v>0</v>
          </cell>
          <cell r="GL21">
            <v>13014911</v>
          </cell>
          <cell r="GM21">
            <v>1251933</v>
          </cell>
          <cell r="GN21">
            <v>0</v>
          </cell>
          <cell r="GO21">
            <v>0</v>
          </cell>
          <cell r="GP21">
            <v>1557258</v>
          </cell>
          <cell r="GQ21">
            <v>0</v>
          </cell>
          <cell r="GR21">
            <v>1557258</v>
          </cell>
          <cell r="GS21">
            <v>346069181</v>
          </cell>
          <cell r="GT21">
            <v>128400</v>
          </cell>
          <cell r="GU21">
            <v>0</v>
          </cell>
          <cell r="GV21">
            <v>128400</v>
          </cell>
          <cell r="GW21">
            <v>0</v>
          </cell>
          <cell r="GX21">
            <v>0</v>
          </cell>
          <cell r="GY21">
            <v>0</v>
          </cell>
          <cell r="GZ21">
            <v>0</v>
          </cell>
          <cell r="HA21">
            <v>0</v>
          </cell>
          <cell r="HB21">
            <v>53466071</v>
          </cell>
          <cell r="HC21">
            <v>19751411</v>
          </cell>
          <cell r="HD21">
            <v>0</v>
          </cell>
          <cell r="HE21">
            <v>0</v>
          </cell>
          <cell r="HF21">
            <v>0</v>
          </cell>
          <cell r="HG21">
            <v>0</v>
          </cell>
          <cell r="HH21">
            <v>73345882</v>
          </cell>
          <cell r="IM21">
            <v>0</v>
          </cell>
          <cell r="KY21">
            <v>0</v>
          </cell>
          <cell r="KZ21">
            <v>0</v>
          </cell>
          <cell r="LA21">
            <v>0</v>
          </cell>
          <cell r="LB21">
            <v>12283512515</v>
          </cell>
          <cell r="LC21">
            <v>25678021970</v>
          </cell>
          <cell r="LN21">
            <v>0</v>
          </cell>
          <cell r="ME21">
            <v>0</v>
          </cell>
          <cell r="MI21">
            <v>0</v>
          </cell>
          <cell r="MQ21">
            <v>0</v>
          </cell>
          <cell r="OY21">
            <v>25678021970</v>
          </cell>
        </row>
        <row r="22">
          <cell r="A22">
            <v>36069</v>
          </cell>
          <cell r="B22">
            <v>1998</v>
          </cell>
          <cell r="C22" t="str">
            <v>1998-2</v>
          </cell>
          <cell r="D22" t="str">
            <v>1998-4</v>
          </cell>
          <cell r="E22">
            <v>10</v>
          </cell>
          <cell r="G22">
            <v>55343218</v>
          </cell>
          <cell r="H22">
            <v>0</v>
          </cell>
          <cell r="L22">
            <v>12725815184</v>
          </cell>
          <cell r="M22">
            <v>0</v>
          </cell>
          <cell r="N22">
            <v>6755184737</v>
          </cell>
          <cell r="O22">
            <v>848933416.56578779</v>
          </cell>
          <cell r="P22">
            <v>688631573</v>
          </cell>
          <cell r="Q22">
            <v>0</v>
          </cell>
          <cell r="R22">
            <v>20224974712</v>
          </cell>
          <cell r="S22">
            <v>0</v>
          </cell>
          <cell r="T22">
            <v>0</v>
          </cell>
          <cell r="U22">
            <v>0</v>
          </cell>
          <cell r="V22">
            <v>86997145</v>
          </cell>
          <cell r="W22">
            <v>201196621</v>
          </cell>
          <cell r="X22">
            <v>9900231</v>
          </cell>
          <cell r="Y22">
            <v>624128</v>
          </cell>
          <cell r="Z22">
            <v>10820413</v>
          </cell>
          <cell r="AA22">
            <v>36043676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364011871</v>
          </cell>
          <cell r="AH22">
            <v>20588986583</v>
          </cell>
          <cell r="AI22">
            <v>0</v>
          </cell>
          <cell r="AJ22">
            <v>204680</v>
          </cell>
          <cell r="AK22">
            <v>0</v>
          </cell>
          <cell r="AL22">
            <v>35561078</v>
          </cell>
          <cell r="AM22">
            <v>697233780</v>
          </cell>
          <cell r="AN22">
            <v>20397824</v>
          </cell>
          <cell r="AO22">
            <v>2934142</v>
          </cell>
          <cell r="AP22">
            <v>39520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720610266</v>
          </cell>
          <cell r="AW22">
            <v>1350028</v>
          </cell>
          <cell r="AX22">
            <v>311317453</v>
          </cell>
          <cell r="AY22">
            <v>74120515</v>
          </cell>
          <cell r="AZ22">
            <v>285995</v>
          </cell>
          <cell r="BA22">
            <v>127545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387202113</v>
          </cell>
          <cell r="BL22">
            <v>3022595</v>
          </cell>
          <cell r="BM22">
            <v>150000</v>
          </cell>
          <cell r="BN22">
            <v>0</v>
          </cell>
          <cell r="BO22">
            <v>0</v>
          </cell>
          <cell r="BP22">
            <v>0</v>
          </cell>
          <cell r="BQ22">
            <v>3172595</v>
          </cell>
          <cell r="BR22">
            <v>62552214</v>
          </cell>
          <cell r="BS22">
            <v>0</v>
          </cell>
          <cell r="BT22">
            <v>18751149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26385</v>
          </cell>
          <cell r="CC22">
            <v>1231695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5375846</v>
          </cell>
          <cell r="CI22">
            <v>0</v>
          </cell>
          <cell r="CJ22">
            <v>5375846</v>
          </cell>
          <cell r="CK22">
            <v>0</v>
          </cell>
          <cell r="CL22">
            <v>140802587</v>
          </cell>
          <cell r="CM22">
            <v>0</v>
          </cell>
          <cell r="CN22">
            <v>0</v>
          </cell>
          <cell r="CO22">
            <v>0</v>
          </cell>
          <cell r="CP22">
            <v>0</v>
          </cell>
          <cell r="CQ22">
            <v>0</v>
          </cell>
          <cell r="CR22">
            <v>0</v>
          </cell>
          <cell r="CS22">
            <v>0</v>
          </cell>
          <cell r="CT22">
            <v>0</v>
          </cell>
          <cell r="CU22">
            <v>0</v>
          </cell>
          <cell r="CV22">
            <v>0</v>
          </cell>
          <cell r="CW22">
            <v>0</v>
          </cell>
          <cell r="CX22">
            <v>0</v>
          </cell>
          <cell r="CY22">
            <v>0</v>
          </cell>
          <cell r="CZ22">
            <v>140802587</v>
          </cell>
          <cell r="DA22">
            <v>0</v>
          </cell>
          <cell r="DB22">
            <v>212644025</v>
          </cell>
          <cell r="DC22">
            <v>0</v>
          </cell>
          <cell r="DD22">
            <v>0</v>
          </cell>
          <cell r="DE22">
            <v>5912000</v>
          </cell>
          <cell r="DF22">
            <v>48605000</v>
          </cell>
          <cell r="DG22">
            <v>48605000</v>
          </cell>
          <cell r="DH22">
            <v>45777300</v>
          </cell>
          <cell r="DI22">
            <v>0</v>
          </cell>
          <cell r="DJ22">
            <v>0</v>
          </cell>
          <cell r="DK22">
            <v>0</v>
          </cell>
          <cell r="DL22">
            <v>0</v>
          </cell>
          <cell r="DM22">
            <v>0</v>
          </cell>
          <cell r="DN22">
            <v>0</v>
          </cell>
          <cell r="DO22">
            <v>6192200</v>
          </cell>
          <cell r="DP22">
            <v>0</v>
          </cell>
          <cell r="DQ22">
            <v>0</v>
          </cell>
          <cell r="DR22">
            <v>0</v>
          </cell>
          <cell r="DS22">
            <v>0</v>
          </cell>
          <cell r="DT22">
            <v>0</v>
          </cell>
          <cell r="DU22">
            <v>0</v>
          </cell>
          <cell r="DV22">
            <v>0</v>
          </cell>
          <cell r="DW22">
            <v>0</v>
          </cell>
          <cell r="DX22">
            <v>0</v>
          </cell>
          <cell r="DY22">
            <v>9010</v>
          </cell>
          <cell r="DZ22">
            <v>0</v>
          </cell>
          <cell r="EA22">
            <v>0</v>
          </cell>
          <cell r="EB22">
            <v>0</v>
          </cell>
          <cell r="EC22">
            <v>8671685</v>
          </cell>
          <cell r="ED22">
            <v>0</v>
          </cell>
          <cell r="EE22">
            <v>0</v>
          </cell>
          <cell r="EF22">
            <v>0</v>
          </cell>
          <cell r="EG22">
            <v>0</v>
          </cell>
          <cell r="EH22">
            <v>0</v>
          </cell>
          <cell r="EI22">
            <v>0</v>
          </cell>
          <cell r="EJ22">
            <v>0</v>
          </cell>
          <cell r="EK22">
            <v>0</v>
          </cell>
          <cell r="EL22">
            <v>0</v>
          </cell>
          <cell r="EM22">
            <v>16991300</v>
          </cell>
          <cell r="EN22">
            <v>0</v>
          </cell>
          <cell r="EO22">
            <v>0</v>
          </cell>
          <cell r="EP22">
            <v>0</v>
          </cell>
          <cell r="EQ22">
            <v>0</v>
          </cell>
          <cell r="ER22">
            <v>0</v>
          </cell>
          <cell r="ES22">
            <v>0</v>
          </cell>
          <cell r="ET22">
            <v>13804800</v>
          </cell>
          <cell r="EU22">
            <v>0</v>
          </cell>
          <cell r="EV22">
            <v>0</v>
          </cell>
          <cell r="EW22">
            <v>0</v>
          </cell>
          <cell r="EX22">
            <v>13804800</v>
          </cell>
          <cell r="EY22">
            <v>0</v>
          </cell>
          <cell r="EZ22">
            <v>0</v>
          </cell>
          <cell r="FA22">
            <v>0</v>
          </cell>
          <cell r="FB22">
            <v>0</v>
          </cell>
          <cell r="FC22">
            <v>0</v>
          </cell>
          <cell r="FD22">
            <v>0</v>
          </cell>
          <cell r="FE22">
            <v>0</v>
          </cell>
          <cell r="FF22">
            <v>0</v>
          </cell>
          <cell r="FG22">
            <v>0</v>
          </cell>
          <cell r="FH22">
            <v>0</v>
          </cell>
          <cell r="FI22">
            <v>0</v>
          </cell>
          <cell r="FJ22">
            <v>1880600</v>
          </cell>
          <cell r="FK22">
            <v>0</v>
          </cell>
          <cell r="FL22">
            <v>0</v>
          </cell>
          <cell r="FM22">
            <v>0</v>
          </cell>
          <cell r="FN22">
            <v>45777300</v>
          </cell>
          <cell r="FO22">
            <v>0</v>
          </cell>
          <cell r="FP22">
            <v>0</v>
          </cell>
          <cell r="FQ22">
            <v>16830000</v>
          </cell>
          <cell r="FR22">
            <v>0</v>
          </cell>
          <cell r="FS22">
            <v>16482400</v>
          </cell>
          <cell r="FT22">
            <v>0</v>
          </cell>
          <cell r="FU22">
            <v>0</v>
          </cell>
          <cell r="FV22">
            <v>0</v>
          </cell>
          <cell r="FW22">
            <v>0</v>
          </cell>
          <cell r="FX22">
            <v>330539077</v>
          </cell>
          <cell r="FY22">
            <v>831128</v>
          </cell>
          <cell r="FZ22">
            <v>846100</v>
          </cell>
          <cell r="GA22">
            <v>0</v>
          </cell>
          <cell r="GB22">
            <v>37349717</v>
          </cell>
          <cell r="GC22">
            <v>0</v>
          </cell>
          <cell r="GD22">
            <v>0</v>
          </cell>
          <cell r="GE22">
            <v>0</v>
          </cell>
          <cell r="GF22">
            <v>129600</v>
          </cell>
          <cell r="GG22">
            <v>0</v>
          </cell>
          <cell r="GH22">
            <v>13934400</v>
          </cell>
          <cell r="GI22">
            <v>1600606</v>
          </cell>
          <cell r="GJ22">
            <v>0</v>
          </cell>
          <cell r="GK22">
            <v>0</v>
          </cell>
          <cell r="GL22">
            <v>10715754</v>
          </cell>
          <cell r="GM22">
            <v>1308050</v>
          </cell>
          <cell r="GN22">
            <v>0</v>
          </cell>
          <cell r="GO22">
            <v>0</v>
          </cell>
          <cell r="GP22">
            <v>17485288</v>
          </cell>
          <cell r="GQ22">
            <v>0</v>
          </cell>
          <cell r="GR22">
            <v>17485288</v>
          </cell>
          <cell r="GS22">
            <v>367888793</v>
          </cell>
          <cell r="GT22">
            <v>0</v>
          </cell>
          <cell r="GU22">
            <v>0</v>
          </cell>
          <cell r="GV22">
            <v>0</v>
          </cell>
          <cell r="GW22">
            <v>0</v>
          </cell>
          <cell r="GX22">
            <v>0</v>
          </cell>
          <cell r="GY22">
            <v>0</v>
          </cell>
          <cell r="GZ22">
            <v>0</v>
          </cell>
          <cell r="HA22">
            <v>0</v>
          </cell>
          <cell r="HB22">
            <v>97544640</v>
          </cell>
          <cell r="HC22">
            <v>0</v>
          </cell>
          <cell r="HD22">
            <v>0</v>
          </cell>
          <cell r="HE22">
            <v>0</v>
          </cell>
          <cell r="HF22">
            <v>0</v>
          </cell>
          <cell r="HG22">
            <v>0</v>
          </cell>
          <cell r="HH22">
            <v>97544640</v>
          </cell>
          <cell r="IM22">
            <v>0</v>
          </cell>
          <cell r="KY22">
            <v>0</v>
          </cell>
          <cell r="KZ22">
            <v>0</v>
          </cell>
          <cell r="LA22">
            <v>0</v>
          </cell>
          <cell r="LB22">
            <v>2802468881</v>
          </cell>
          <cell r="LC22">
            <v>23391455464</v>
          </cell>
          <cell r="LN22">
            <v>0</v>
          </cell>
          <cell r="ME22">
            <v>0</v>
          </cell>
          <cell r="MI22">
            <v>0</v>
          </cell>
          <cell r="MQ22">
            <v>0</v>
          </cell>
          <cell r="OY22">
            <v>23391455464</v>
          </cell>
        </row>
        <row r="23">
          <cell r="A23">
            <v>36100</v>
          </cell>
          <cell r="B23">
            <v>1998</v>
          </cell>
          <cell r="C23" t="str">
            <v>1998-2</v>
          </cell>
          <cell r="D23" t="str">
            <v>1998-4</v>
          </cell>
          <cell r="E23">
            <v>11</v>
          </cell>
          <cell r="G23">
            <v>82737982</v>
          </cell>
          <cell r="H23">
            <v>0</v>
          </cell>
          <cell r="L23">
            <v>9995377597</v>
          </cell>
          <cell r="M23">
            <v>0</v>
          </cell>
          <cell r="N23">
            <v>7091706762</v>
          </cell>
          <cell r="O23">
            <v>3551593910.121819</v>
          </cell>
          <cell r="P23">
            <v>639957141</v>
          </cell>
          <cell r="Q23">
            <v>915669421</v>
          </cell>
          <cell r="R23">
            <v>18725448903</v>
          </cell>
          <cell r="S23">
            <v>0</v>
          </cell>
          <cell r="T23">
            <v>0</v>
          </cell>
          <cell r="U23">
            <v>0</v>
          </cell>
          <cell r="V23">
            <v>80358576</v>
          </cell>
          <cell r="W23">
            <v>306820747</v>
          </cell>
          <cell r="X23">
            <v>6072488</v>
          </cell>
          <cell r="Y23">
            <v>383012</v>
          </cell>
          <cell r="Z23">
            <v>10871121</v>
          </cell>
          <cell r="AA23">
            <v>59303373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478391230</v>
          </cell>
          <cell r="AH23">
            <v>19203840133</v>
          </cell>
          <cell r="AI23">
            <v>0</v>
          </cell>
          <cell r="AJ23">
            <v>1047360</v>
          </cell>
          <cell r="AK23">
            <v>0</v>
          </cell>
          <cell r="AL23">
            <v>42155971</v>
          </cell>
          <cell r="AM23">
            <v>657421740</v>
          </cell>
          <cell r="AN23">
            <v>15552195</v>
          </cell>
          <cell r="AO23">
            <v>3445684</v>
          </cell>
          <cell r="AP23">
            <v>4460</v>
          </cell>
          <cell r="AQ23">
            <v>0</v>
          </cell>
          <cell r="AR23">
            <v>101910</v>
          </cell>
          <cell r="AS23">
            <v>0</v>
          </cell>
          <cell r="AT23">
            <v>0</v>
          </cell>
          <cell r="AU23">
            <v>0</v>
          </cell>
          <cell r="AV23">
            <v>676525989</v>
          </cell>
          <cell r="AW23">
            <v>10768</v>
          </cell>
          <cell r="AX23">
            <v>271007463</v>
          </cell>
          <cell r="AY23">
            <v>84567976</v>
          </cell>
          <cell r="AZ23">
            <v>362465</v>
          </cell>
          <cell r="BA23">
            <v>208859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356199640</v>
          </cell>
          <cell r="BL23">
            <v>1790536</v>
          </cell>
          <cell r="BM23">
            <v>221987</v>
          </cell>
          <cell r="BN23">
            <v>0</v>
          </cell>
          <cell r="BO23">
            <v>500000</v>
          </cell>
          <cell r="BP23">
            <v>0</v>
          </cell>
          <cell r="BQ23">
            <v>2548864</v>
          </cell>
          <cell r="BR23">
            <v>203993120</v>
          </cell>
          <cell r="BS23">
            <v>0</v>
          </cell>
          <cell r="BT23">
            <v>21355316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66385</v>
          </cell>
          <cell r="CC23">
            <v>2561641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6870941</v>
          </cell>
          <cell r="CI23">
            <v>0</v>
          </cell>
          <cell r="CJ23">
            <v>6870941</v>
          </cell>
          <cell r="CK23">
            <v>0</v>
          </cell>
          <cell r="CL23">
            <v>123014098</v>
          </cell>
          <cell r="CM23">
            <v>0</v>
          </cell>
          <cell r="CN23">
            <v>0</v>
          </cell>
          <cell r="CO23">
            <v>0</v>
          </cell>
          <cell r="CP23">
            <v>0</v>
          </cell>
          <cell r="CQ23">
            <v>0</v>
          </cell>
          <cell r="CR23">
            <v>0</v>
          </cell>
          <cell r="CS23">
            <v>0</v>
          </cell>
          <cell r="CT23">
            <v>0</v>
          </cell>
          <cell r="CU23">
            <v>0</v>
          </cell>
          <cell r="CV23">
            <v>0</v>
          </cell>
          <cell r="CW23">
            <v>0</v>
          </cell>
          <cell r="CX23">
            <v>0</v>
          </cell>
          <cell r="CY23">
            <v>0</v>
          </cell>
          <cell r="CZ23">
            <v>123014098</v>
          </cell>
          <cell r="DA23">
            <v>0</v>
          </cell>
          <cell r="DB23">
            <v>269204946</v>
          </cell>
          <cell r="DC23">
            <v>0</v>
          </cell>
          <cell r="DD23">
            <v>0</v>
          </cell>
          <cell r="DE23">
            <v>9816500</v>
          </cell>
          <cell r="DF23">
            <v>51545000</v>
          </cell>
          <cell r="DG23">
            <v>51545000</v>
          </cell>
          <cell r="DH23">
            <v>42103000</v>
          </cell>
          <cell r="DI23">
            <v>0</v>
          </cell>
          <cell r="DJ23">
            <v>0</v>
          </cell>
          <cell r="DK23">
            <v>0</v>
          </cell>
          <cell r="DL23">
            <v>0</v>
          </cell>
          <cell r="DM23">
            <v>0</v>
          </cell>
          <cell r="DN23">
            <v>0</v>
          </cell>
          <cell r="DO23">
            <v>6496400</v>
          </cell>
          <cell r="DP23">
            <v>0</v>
          </cell>
          <cell r="DQ23">
            <v>0</v>
          </cell>
          <cell r="DR23">
            <v>0</v>
          </cell>
          <cell r="DS23">
            <v>0</v>
          </cell>
          <cell r="DT23">
            <v>0</v>
          </cell>
          <cell r="DU23">
            <v>0</v>
          </cell>
          <cell r="DV23">
            <v>0</v>
          </cell>
          <cell r="DW23">
            <v>0</v>
          </cell>
          <cell r="DX23">
            <v>0</v>
          </cell>
          <cell r="DY23">
            <v>9330</v>
          </cell>
          <cell r="DZ23">
            <v>0</v>
          </cell>
          <cell r="EA23">
            <v>0</v>
          </cell>
          <cell r="EB23">
            <v>0</v>
          </cell>
          <cell r="EC23">
            <v>8909855</v>
          </cell>
          <cell r="ED23">
            <v>0</v>
          </cell>
          <cell r="EE23">
            <v>0</v>
          </cell>
          <cell r="EF23">
            <v>0</v>
          </cell>
          <cell r="EG23">
            <v>0</v>
          </cell>
          <cell r="EH23">
            <v>0</v>
          </cell>
          <cell r="EI23">
            <v>0</v>
          </cell>
          <cell r="EJ23">
            <v>0</v>
          </cell>
          <cell r="EK23">
            <v>0</v>
          </cell>
          <cell r="EL23">
            <v>0</v>
          </cell>
          <cell r="EM23">
            <v>14885900</v>
          </cell>
          <cell r="EN23">
            <v>0</v>
          </cell>
          <cell r="EO23">
            <v>0</v>
          </cell>
          <cell r="EP23">
            <v>0</v>
          </cell>
          <cell r="EQ23">
            <v>0</v>
          </cell>
          <cell r="ER23">
            <v>0</v>
          </cell>
          <cell r="ES23">
            <v>0</v>
          </cell>
          <cell r="ET23">
            <v>18952700</v>
          </cell>
          <cell r="EU23">
            <v>0</v>
          </cell>
          <cell r="EV23">
            <v>0</v>
          </cell>
          <cell r="EW23">
            <v>0</v>
          </cell>
          <cell r="EX23">
            <v>18952700</v>
          </cell>
          <cell r="EY23">
            <v>0</v>
          </cell>
          <cell r="EZ23">
            <v>0</v>
          </cell>
          <cell r="FA23">
            <v>0</v>
          </cell>
          <cell r="FB23">
            <v>0</v>
          </cell>
          <cell r="FC23">
            <v>0</v>
          </cell>
          <cell r="FD23">
            <v>0</v>
          </cell>
          <cell r="FE23">
            <v>0</v>
          </cell>
          <cell r="FF23">
            <v>0</v>
          </cell>
          <cell r="FG23">
            <v>0</v>
          </cell>
          <cell r="FH23">
            <v>0</v>
          </cell>
          <cell r="FI23">
            <v>0</v>
          </cell>
          <cell r="FJ23">
            <v>2584800</v>
          </cell>
          <cell r="FK23">
            <v>0</v>
          </cell>
          <cell r="FL23">
            <v>0</v>
          </cell>
          <cell r="FM23">
            <v>0</v>
          </cell>
          <cell r="FN23">
            <v>42103000</v>
          </cell>
          <cell r="FO23">
            <v>0</v>
          </cell>
          <cell r="FP23">
            <v>0</v>
          </cell>
          <cell r="FQ23">
            <v>20086900</v>
          </cell>
          <cell r="FR23">
            <v>0</v>
          </cell>
          <cell r="FS23">
            <v>19187400</v>
          </cell>
          <cell r="FT23">
            <v>0</v>
          </cell>
          <cell r="FU23">
            <v>0</v>
          </cell>
          <cell r="FV23">
            <v>0</v>
          </cell>
          <cell r="FW23">
            <v>0</v>
          </cell>
          <cell r="FX23">
            <v>328615176</v>
          </cell>
          <cell r="FY23">
            <v>372570</v>
          </cell>
          <cell r="FZ23">
            <v>1142900</v>
          </cell>
          <cell r="GA23">
            <v>0</v>
          </cell>
          <cell r="GB23">
            <v>32220931</v>
          </cell>
          <cell r="GC23">
            <v>793579</v>
          </cell>
          <cell r="GD23">
            <v>793579</v>
          </cell>
          <cell r="GE23">
            <v>0</v>
          </cell>
          <cell r="GF23">
            <v>43200</v>
          </cell>
          <cell r="GG23">
            <v>0</v>
          </cell>
          <cell r="GH23">
            <v>18995900</v>
          </cell>
          <cell r="GI23">
            <v>1003966</v>
          </cell>
          <cell r="GJ23">
            <v>0</v>
          </cell>
          <cell r="GK23">
            <v>0</v>
          </cell>
          <cell r="GL23">
            <v>9063396</v>
          </cell>
          <cell r="GM23">
            <v>1659500</v>
          </cell>
          <cell r="GN23">
            <v>0</v>
          </cell>
          <cell r="GO23">
            <v>0</v>
          </cell>
          <cell r="GP23">
            <v>19058347</v>
          </cell>
          <cell r="GQ23">
            <v>-8306586</v>
          </cell>
          <cell r="GR23">
            <v>10751761</v>
          </cell>
          <cell r="GS23">
            <v>361629686</v>
          </cell>
          <cell r="GT23">
            <v>0</v>
          </cell>
          <cell r="GU23">
            <v>0</v>
          </cell>
          <cell r="GV23">
            <v>0</v>
          </cell>
          <cell r="GW23">
            <v>0</v>
          </cell>
          <cell r="GX23">
            <v>0</v>
          </cell>
          <cell r="GY23">
            <v>0</v>
          </cell>
          <cell r="GZ23">
            <v>0</v>
          </cell>
          <cell r="HA23">
            <v>0</v>
          </cell>
          <cell r="HB23">
            <v>0</v>
          </cell>
          <cell r="HC23">
            <v>0</v>
          </cell>
          <cell r="HD23">
            <v>0</v>
          </cell>
          <cell r="HE23">
            <v>0</v>
          </cell>
          <cell r="HF23">
            <v>0</v>
          </cell>
          <cell r="HG23">
            <v>0</v>
          </cell>
          <cell r="HH23">
            <v>193721600</v>
          </cell>
          <cell r="IM23">
            <v>0</v>
          </cell>
          <cell r="KY23">
            <v>0</v>
          </cell>
          <cell r="KZ23">
            <v>0</v>
          </cell>
          <cell r="LA23">
            <v>0</v>
          </cell>
          <cell r="LB23">
            <v>12734167229</v>
          </cell>
          <cell r="LC23">
            <v>31938007362</v>
          </cell>
          <cell r="LN23">
            <v>0</v>
          </cell>
          <cell r="ME23">
            <v>0</v>
          </cell>
          <cell r="MI23">
            <v>0</v>
          </cell>
          <cell r="MQ23">
            <v>0</v>
          </cell>
          <cell r="OY23">
            <v>31938007362</v>
          </cell>
        </row>
        <row r="24">
          <cell r="A24">
            <v>36130</v>
          </cell>
          <cell r="B24">
            <v>1998</v>
          </cell>
          <cell r="C24" t="str">
            <v>1998-2</v>
          </cell>
          <cell r="D24" t="str">
            <v>1998-4</v>
          </cell>
          <cell r="E24">
            <v>12</v>
          </cell>
          <cell r="G24">
            <v>296306145</v>
          </cell>
          <cell r="H24">
            <v>0</v>
          </cell>
          <cell r="L24">
            <v>3327389645</v>
          </cell>
          <cell r="M24">
            <v>0</v>
          </cell>
          <cell r="N24">
            <v>6263937702</v>
          </cell>
          <cell r="O24">
            <v>3167147189.2112226</v>
          </cell>
          <cell r="P24">
            <v>636187031</v>
          </cell>
          <cell r="Q24">
            <v>903562864</v>
          </cell>
          <cell r="R24">
            <v>11427383387</v>
          </cell>
          <cell r="S24">
            <v>0</v>
          </cell>
          <cell r="T24">
            <v>0</v>
          </cell>
          <cell r="U24">
            <v>0</v>
          </cell>
          <cell r="V24">
            <v>73416809</v>
          </cell>
          <cell r="W24">
            <v>150115577</v>
          </cell>
          <cell r="X24">
            <v>11879598</v>
          </cell>
          <cell r="Y24">
            <v>740647</v>
          </cell>
          <cell r="Z24">
            <v>11893507</v>
          </cell>
          <cell r="AA24">
            <v>55152407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337152239</v>
          </cell>
          <cell r="AH24">
            <v>11764535626</v>
          </cell>
          <cell r="AI24">
            <v>0</v>
          </cell>
          <cell r="AJ24">
            <v>463176</v>
          </cell>
          <cell r="AK24">
            <v>0</v>
          </cell>
          <cell r="AL24">
            <v>23110654</v>
          </cell>
          <cell r="AM24">
            <v>653515683</v>
          </cell>
          <cell r="AN24">
            <v>31850569</v>
          </cell>
          <cell r="AO24">
            <v>4377355</v>
          </cell>
          <cell r="AP24">
            <v>38355</v>
          </cell>
          <cell r="AQ24">
            <v>0</v>
          </cell>
          <cell r="AR24">
            <v>50000</v>
          </cell>
          <cell r="AS24">
            <v>0</v>
          </cell>
          <cell r="AT24">
            <v>0</v>
          </cell>
          <cell r="AU24">
            <v>0</v>
          </cell>
          <cell r="AV24">
            <v>689841962</v>
          </cell>
          <cell r="AW24">
            <v>0</v>
          </cell>
          <cell r="AX24">
            <v>288670977</v>
          </cell>
          <cell r="AY24">
            <v>148809650</v>
          </cell>
          <cell r="AZ24">
            <v>-5013313</v>
          </cell>
          <cell r="BA24">
            <v>154355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433507744</v>
          </cell>
          <cell r="BL24">
            <v>2737511</v>
          </cell>
          <cell r="BM24">
            <v>221987</v>
          </cell>
          <cell r="BN24">
            <v>0</v>
          </cell>
          <cell r="BO24">
            <v>2471628</v>
          </cell>
          <cell r="BP24">
            <v>0</v>
          </cell>
          <cell r="BQ24">
            <v>5431126</v>
          </cell>
          <cell r="BR24">
            <v>262296675</v>
          </cell>
          <cell r="BS24">
            <v>0</v>
          </cell>
          <cell r="BT24">
            <v>58379776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26385</v>
          </cell>
          <cell r="CC24">
            <v>442885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7679602</v>
          </cell>
          <cell r="CI24">
            <v>0</v>
          </cell>
          <cell r="CJ24">
            <v>7679602</v>
          </cell>
          <cell r="CK24">
            <v>0</v>
          </cell>
          <cell r="CL24">
            <v>391122029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0</v>
          </cell>
          <cell r="CZ24">
            <v>391122029</v>
          </cell>
          <cell r="DA24">
            <v>0</v>
          </cell>
          <cell r="DB24">
            <v>672325524</v>
          </cell>
          <cell r="DC24">
            <v>0</v>
          </cell>
          <cell r="DD24">
            <v>0</v>
          </cell>
          <cell r="DE24">
            <v>1612000</v>
          </cell>
          <cell r="DF24">
            <v>185046000</v>
          </cell>
          <cell r="DG24">
            <v>185046000</v>
          </cell>
          <cell r="DH24">
            <v>51620700</v>
          </cell>
          <cell r="DI24">
            <v>0</v>
          </cell>
          <cell r="DJ24">
            <v>0</v>
          </cell>
          <cell r="DK24">
            <v>0</v>
          </cell>
          <cell r="DL24">
            <v>0</v>
          </cell>
          <cell r="DM24">
            <v>0</v>
          </cell>
          <cell r="DN24">
            <v>0</v>
          </cell>
          <cell r="DO24">
            <v>6635500</v>
          </cell>
          <cell r="DP24">
            <v>0</v>
          </cell>
          <cell r="DQ24">
            <v>0</v>
          </cell>
          <cell r="DR24">
            <v>0</v>
          </cell>
          <cell r="DS24">
            <v>0</v>
          </cell>
          <cell r="DT24">
            <v>0</v>
          </cell>
          <cell r="DU24">
            <v>0</v>
          </cell>
          <cell r="DV24">
            <v>0</v>
          </cell>
          <cell r="DW24">
            <v>0</v>
          </cell>
          <cell r="DX24">
            <v>0</v>
          </cell>
          <cell r="DY24">
            <v>18870</v>
          </cell>
          <cell r="DZ24">
            <v>0</v>
          </cell>
          <cell r="EA24">
            <v>0</v>
          </cell>
          <cell r="EB24">
            <v>0</v>
          </cell>
          <cell r="EC24">
            <v>10417000</v>
          </cell>
          <cell r="ED24">
            <v>0</v>
          </cell>
          <cell r="EE24">
            <v>0</v>
          </cell>
          <cell r="EF24">
            <v>0</v>
          </cell>
          <cell r="EG24">
            <v>0</v>
          </cell>
          <cell r="EH24">
            <v>0</v>
          </cell>
          <cell r="EI24">
            <v>0</v>
          </cell>
          <cell r="EJ24">
            <v>0</v>
          </cell>
          <cell r="EK24">
            <v>0</v>
          </cell>
          <cell r="EL24">
            <v>0</v>
          </cell>
          <cell r="EM24">
            <v>15413800</v>
          </cell>
          <cell r="EN24">
            <v>0</v>
          </cell>
          <cell r="EO24">
            <v>0</v>
          </cell>
          <cell r="EP24">
            <v>0</v>
          </cell>
          <cell r="EQ24">
            <v>0</v>
          </cell>
          <cell r="ER24">
            <v>0</v>
          </cell>
          <cell r="ES24">
            <v>0</v>
          </cell>
          <cell r="ET24">
            <v>14564644</v>
          </cell>
          <cell r="EU24">
            <v>0</v>
          </cell>
          <cell r="EV24">
            <v>0</v>
          </cell>
          <cell r="EW24">
            <v>0</v>
          </cell>
          <cell r="EX24">
            <v>14564644</v>
          </cell>
          <cell r="EY24">
            <v>0</v>
          </cell>
          <cell r="EZ24">
            <v>0</v>
          </cell>
          <cell r="FA24">
            <v>0</v>
          </cell>
          <cell r="FB24">
            <v>0</v>
          </cell>
          <cell r="FC24">
            <v>0</v>
          </cell>
          <cell r="FD24">
            <v>0</v>
          </cell>
          <cell r="FE24">
            <v>0</v>
          </cell>
          <cell r="FF24">
            <v>0</v>
          </cell>
          <cell r="FG24">
            <v>0</v>
          </cell>
          <cell r="FH24">
            <v>0</v>
          </cell>
          <cell r="FI24">
            <v>0</v>
          </cell>
          <cell r="FJ24">
            <v>1482400</v>
          </cell>
          <cell r="FK24">
            <v>0</v>
          </cell>
          <cell r="FL24">
            <v>0</v>
          </cell>
          <cell r="FM24">
            <v>0</v>
          </cell>
          <cell r="FN24">
            <v>51620700</v>
          </cell>
          <cell r="FO24">
            <v>0</v>
          </cell>
          <cell r="FP24">
            <v>0</v>
          </cell>
          <cell r="FQ24">
            <v>10906000</v>
          </cell>
          <cell r="FR24">
            <v>0</v>
          </cell>
          <cell r="FS24">
            <v>17455400</v>
          </cell>
          <cell r="FT24">
            <v>0</v>
          </cell>
          <cell r="FU24">
            <v>0</v>
          </cell>
          <cell r="FV24">
            <v>0</v>
          </cell>
          <cell r="FW24">
            <v>0</v>
          </cell>
          <cell r="FX24">
            <v>1033903020</v>
          </cell>
          <cell r="FY24">
            <v>4677944</v>
          </cell>
          <cell r="FZ24">
            <v>677433</v>
          </cell>
          <cell r="GA24">
            <v>0</v>
          </cell>
          <cell r="GB24">
            <v>66101190</v>
          </cell>
          <cell r="GC24">
            <v>1139869</v>
          </cell>
          <cell r="GD24">
            <v>1139869</v>
          </cell>
          <cell r="GE24">
            <v>0</v>
          </cell>
          <cell r="GF24">
            <v>75600</v>
          </cell>
          <cell r="GG24">
            <v>0</v>
          </cell>
          <cell r="GH24">
            <v>14640244</v>
          </cell>
          <cell r="GI24">
            <v>1036649</v>
          </cell>
          <cell r="GJ24">
            <v>0</v>
          </cell>
          <cell r="GK24">
            <v>0</v>
          </cell>
          <cell r="GL24">
            <v>16761842</v>
          </cell>
          <cell r="GM24">
            <v>1493170</v>
          </cell>
          <cell r="GN24">
            <v>0</v>
          </cell>
          <cell r="GO24">
            <v>0</v>
          </cell>
          <cell r="GP24">
            <v>43311436</v>
          </cell>
          <cell r="GQ24">
            <v>1385333</v>
          </cell>
          <cell r="GR24">
            <v>44696769</v>
          </cell>
          <cell r="GS24">
            <v>1101144079</v>
          </cell>
          <cell r="GT24">
            <v>0</v>
          </cell>
          <cell r="GU24">
            <v>0</v>
          </cell>
          <cell r="GV24">
            <v>0</v>
          </cell>
          <cell r="GW24">
            <v>0</v>
          </cell>
          <cell r="GX24">
            <v>0</v>
          </cell>
          <cell r="GY24">
            <v>0</v>
          </cell>
          <cell r="GZ24">
            <v>0</v>
          </cell>
          <cell r="HA24">
            <v>0</v>
          </cell>
          <cell r="HB24">
            <v>343522504</v>
          </cell>
          <cell r="HC24">
            <v>207301863</v>
          </cell>
          <cell r="HD24">
            <v>0</v>
          </cell>
          <cell r="HE24">
            <v>0</v>
          </cell>
          <cell r="HF24">
            <v>0</v>
          </cell>
          <cell r="HG24">
            <v>0</v>
          </cell>
          <cell r="HH24">
            <v>550824367</v>
          </cell>
          <cell r="IM24">
            <v>0</v>
          </cell>
          <cell r="KY24">
            <v>0</v>
          </cell>
          <cell r="KZ24">
            <v>0</v>
          </cell>
          <cell r="LA24">
            <v>0</v>
          </cell>
          <cell r="LB24">
            <v>4836998573</v>
          </cell>
          <cell r="LC24">
            <v>16601534199</v>
          </cell>
          <cell r="LN24">
            <v>0</v>
          </cell>
          <cell r="ME24">
            <v>0</v>
          </cell>
          <cell r="MI24">
            <v>0</v>
          </cell>
          <cell r="MQ24">
            <v>0</v>
          </cell>
          <cell r="OY24">
            <v>16601534199</v>
          </cell>
        </row>
        <row r="25">
          <cell r="A25">
            <v>36161</v>
          </cell>
          <cell r="B25">
            <v>1999</v>
          </cell>
          <cell r="C25" t="str">
            <v>1999-1</v>
          </cell>
          <cell r="D25" t="str">
            <v>1999-1</v>
          </cell>
          <cell r="E25">
            <v>1</v>
          </cell>
          <cell r="G25">
            <v>0</v>
          </cell>
          <cell r="H25">
            <v>5694000</v>
          </cell>
          <cell r="L25">
            <v>10862631649</v>
          </cell>
          <cell r="M25">
            <v>0</v>
          </cell>
          <cell r="N25">
            <v>7609822457</v>
          </cell>
          <cell r="O25">
            <v>2039192949.8747816</v>
          </cell>
          <cell r="P25">
            <v>821531740</v>
          </cell>
          <cell r="Q25">
            <v>1029702107.8354433</v>
          </cell>
          <cell r="R25">
            <v>19380084324</v>
          </cell>
          <cell r="S25">
            <v>0</v>
          </cell>
          <cell r="T25">
            <v>0</v>
          </cell>
          <cell r="U25">
            <v>0</v>
          </cell>
          <cell r="V25">
            <v>56666313</v>
          </cell>
          <cell r="W25">
            <v>163355340</v>
          </cell>
          <cell r="X25">
            <v>5905373</v>
          </cell>
          <cell r="Y25">
            <v>689302</v>
          </cell>
          <cell r="Z25">
            <v>10354360</v>
          </cell>
          <cell r="AA25">
            <v>39115645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283957708</v>
          </cell>
          <cell r="AH25">
            <v>19664042032</v>
          </cell>
          <cell r="AI25">
            <v>0</v>
          </cell>
          <cell r="AJ25">
            <v>367230</v>
          </cell>
          <cell r="AK25">
            <v>0</v>
          </cell>
          <cell r="AL25">
            <v>27733002</v>
          </cell>
          <cell r="AM25">
            <v>539394500</v>
          </cell>
          <cell r="AN25">
            <v>66897406</v>
          </cell>
          <cell r="AO25">
            <v>1503978</v>
          </cell>
          <cell r="AP25">
            <v>630</v>
          </cell>
          <cell r="AQ25">
            <v>0</v>
          </cell>
          <cell r="AR25">
            <v>305739</v>
          </cell>
          <cell r="AS25">
            <v>0</v>
          </cell>
          <cell r="AT25">
            <v>0</v>
          </cell>
          <cell r="AU25">
            <v>0</v>
          </cell>
          <cell r="AV25">
            <v>608102253</v>
          </cell>
          <cell r="AW25">
            <v>44121</v>
          </cell>
          <cell r="AX25">
            <v>0</v>
          </cell>
          <cell r="AY25">
            <v>0</v>
          </cell>
          <cell r="AZ25">
            <v>191430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235586</v>
          </cell>
          <cell r="BL25">
            <v>2539541</v>
          </cell>
          <cell r="BM25">
            <v>150000</v>
          </cell>
          <cell r="BN25">
            <v>0</v>
          </cell>
          <cell r="BO25">
            <v>76373</v>
          </cell>
          <cell r="BP25">
            <v>0</v>
          </cell>
          <cell r="BQ25">
            <v>2765914</v>
          </cell>
          <cell r="BR25">
            <v>39314316</v>
          </cell>
          <cell r="BS25">
            <v>0</v>
          </cell>
          <cell r="BT25">
            <v>20556078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126385</v>
          </cell>
          <cell r="CC25">
            <v>1318171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9367029</v>
          </cell>
          <cell r="CI25">
            <v>0</v>
          </cell>
          <cell r="CJ25">
            <v>9367029</v>
          </cell>
          <cell r="CK25">
            <v>0</v>
          </cell>
          <cell r="CL25">
            <v>72353431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72353431</v>
          </cell>
          <cell r="DA25">
            <v>0</v>
          </cell>
          <cell r="DB25">
            <v>116346353</v>
          </cell>
          <cell r="DC25">
            <v>0</v>
          </cell>
          <cell r="DD25">
            <v>0</v>
          </cell>
          <cell r="DE25">
            <v>3997000</v>
          </cell>
          <cell r="DF25">
            <v>11230700</v>
          </cell>
          <cell r="DG25">
            <v>11230700</v>
          </cell>
          <cell r="DH25">
            <v>21565800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1860000</v>
          </cell>
          <cell r="DP25">
            <v>0</v>
          </cell>
          <cell r="DQ25">
            <v>0</v>
          </cell>
          <cell r="DR25">
            <v>0</v>
          </cell>
          <cell r="DS25">
            <v>0</v>
          </cell>
          <cell r="DT25">
            <v>0</v>
          </cell>
          <cell r="DU25">
            <v>0</v>
          </cell>
          <cell r="DV25">
            <v>0</v>
          </cell>
          <cell r="DW25">
            <v>0</v>
          </cell>
          <cell r="DX25">
            <v>0</v>
          </cell>
          <cell r="DY25">
            <v>9280</v>
          </cell>
          <cell r="DZ25">
            <v>0</v>
          </cell>
          <cell r="EA25">
            <v>0</v>
          </cell>
          <cell r="EB25">
            <v>0</v>
          </cell>
          <cell r="EC25">
            <v>2052600</v>
          </cell>
          <cell r="ED25">
            <v>0</v>
          </cell>
          <cell r="EE25">
            <v>0</v>
          </cell>
          <cell r="EF25">
            <v>0</v>
          </cell>
          <cell r="EG25">
            <v>0</v>
          </cell>
          <cell r="EH25">
            <v>0</v>
          </cell>
          <cell r="EI25">
            <v>0</v>
          </cell>
          <cell r="EJ25">
            <v>0</v>
          </cell>
          <cell r="EK25">
            <v>0</v>
          </cell>
          <cell r="EL25">
            <v>0</v>
          </cell>
          <cell r="EM25">
            <v>5677500</v>
          </cell>
          <cell r="EN25">
            <v>0</v>
          </cell>
          <cell r="EO25">
            <v>0</v>
          </cell>
          <cell r="EP25">
            <v>0</v>
          </cell>
          <cell r="EQ25">
            <v>0</v>
          </cell>
          <cell r="ER25">
            <v>0</v>
          </cell>
          <cell r="ES25">
            <v>0</v>
          </cell>
          <cell r="ET25">
            <v>16008955</v>
          </cell>
          <cell r="EU25">
            <v>0</v>
          </cell>
          <cell r="EV25">
            <v>0</v>
          </cell>
          <cell r="EW25">
            <v>0</v>
          </cell>
          <cell r="EX25">
            <v>16008955</v>
          </cell>
          <cell r="EY25">
            <v>0</v>
          </cell>
          <cell r="EZ25">
            <v>0</v>
          </cell>
          <cell r="FA25">
            <v>0</v>
          </cell>
          <cell r="FB25">
            <v>0</v>
          </cell>
          <cell r="FC25">
            <v>0</v>
          </cell>
          <cell r="FD25">
            <v>0</v>
          </cell>
          <cell r="FE25">
            <v>0</v>
          </cell>
          <cell r="FF25">
            <v>0</v>
          </cell>
          <cell r="FG25">
            <v>0</v>
          </cell>
          <cell r="FH25">
            <v>0</v>
          </cell>
          <cell r="FI25">
            <v>0</v>
          </cell>
          <cell r="FJ25">
            <v>1454200</v>
          </cell>
          <cell r="FK25">
            <v>0</v>
          </cell>
          <cell r="FL25">
            <v>0</v>
          </cell>
          <cell r="FM25">
            <v>0</v>
          </cell>
          <cell r="FN25">
            <v>21565800</v>
          </cell>
          <cell r="FO25">
            <v>0</v>
          </cell>
          <cell r="FP25">
            <v>0</v>
          </cell>
          <cell r="FQ25">
            <v>16147400</v>
          </cell>
          <cell r="FR25">
            <v>0</v>
          </cell>
          <cell r="FS25">
            <v>17603100</v>
          </cell>
          <cell r="FT25">
            <v>0</v>
          </cell>
          <cell r="FU25">
            <v>0</v>
          </cell>
          <cell r="FV25">
            <v>0</v>
          </cell>
          <cell r="FW25">
            <v>0</v>
          </cell>
          <cell r="FX25">
            <v>335168673</v>
          </cell>
          <cell r="FY25">
            <v>706014</v>
          </cell>
          <cell r="FZ25">
            <v>532250</v>
          </cell>
          <cell r="GA25">
            <v>0</v>
          </cell>
          <cell r="GB25">
            <v>35483071</v>
          </cell>
          <cell r="GC25">
            <v>746000</v>
          </cell>
          <cell r="GD25">
            <v>746000</v>
          </cell>
          <cell r="GE25">
            <v>0</v>
          </cell>
          <cell r="GF25">
            <v>164880</v>
          </cell>
          <cell r="GG25">
            <v>0</v>
          </cell>
          <cell r="GH25">
            <v>16173835</v>
          </cell>
          <cell r="GI25">
            <v>749638</v>
          </cell>
          <cell r="GJ25">
            <v>0</v>
          </cell>
          <cell r="GK25">
            <v>0</v>
          </cell>
          <cell r="GL25">
            <v>13847252</v>
          </cell>
          <cell r="GM25">
            <v>1187800</v>
          </cell>
          <cell r="GN25">
            <v>0</v>
          </cell>
          <cell r="GO25">
            <v>0</v>
          </cell>
          <cell r="GP25">
            <v>15784690</v>
          </cell>
          <cell r="GQ25">
            <v>815562</v>
          </cell>
          <cell r="GR25">
            <v>16600252</v>
          </cell>
          <cell r="GS25">
            <v>371397744</v>
          </cell>
          <cell r="GT25">
            <v>0</v>
          </cell>
          <cell r="GU25">
            <v>0</v>
          </cell>
          <cell r="GV25">
            <v>0</v>
          </cell>
          <cell r="GW25">
            <v>0</v>
          </cell>
          <cell r="GX25">
            <v>0</v>
          </cell>
          <cell r="GY25">
            <v>0</v>
          </cell>
          <cell r="GZ25">
            <v>0</v>
          </cell>
          <cell r="HA25">
            <v>0</v>
          </cell>
          <cell r="HB25">
            <v>86490406</v>
          </cell>
          <cell r="HC25">
            <v>3600000</v>
          </cell>
          <cell r="HD25">
            <v>0</v>
          </cell>
          <cell r="HE25">
            <v>0</v>
          </cell>
          <cell r="HF25">
            <v>0</v>
          </cell>
          <cell r="HG25">
            <v>0</v>
          </cell>
          <cell r="HH25">
            <v>90090406</v>
          </cell>
          <cell r="IM25">
            <v>86098478</v>
          </cell>
          <cell r="LB25">
            <v>2166799412</v>
          </cell>
          <cell r="LC25">
            <v>21830841444</v>
          </cell>
          <cell r="LN25">
            <v>0</v>
          </cell>
          <cell r="ME25">
            <v>0</v>
          </cell>
          <cell r="MI25">
            <v>0</v>
          </cell>
          <cell r="MQ25">
            <v>0</v>
          </cell>
          <cell r="OY25">
            <v>21830841444</v>
          </cell>
        </row>
        <row r="26">
          <cell r="A26">
            <v>36192</v>
          </cell>
          <cell r="B26">
            <v>1999</v>
          </cell>
          <cell r="C26" t="str">
            <v>1999-1</v>
          </cell>
          <cell r="D26" t="str">
            <v>1999-1</v>
          </cell>
          <cell r="E26">
            <v>2</v>
          </cell>
          <cell r="G26">
            <v>0</v>
          </cell>
          <cell r="H26">
            <v>43416000</v>
          </cell>
          <cell r="L26">
            <v>11229105794</v>
          </cell>
          <cell r="M26">
            <v>0</v>
          </cell>
          <cell r="N26">
            <v>7367603016</v>
          </cell>
          <cell r="O26">
            <v>1131439189.7986281</v>
          </cell>
          <cell r="P26">
            <v>823263781</v>
          </cell>
          <cell r="Q26">
            <v>1043519795.2163408</v>
          </cell>
          <cell r="R26">
            <v>19453685592</v>
          </cell>
          <cell r="S26">
            <v>0</v>
          </cell>
          <cell r="T26">
            <v>0</v>
          </cell>
          <cell r="U26">
            <v>0</v>
          </cell>
          <cell r="V26">
            <v>89479109</v>
          </cell>
          <cell r="W26">
            <v>125316879</v>
          </cell>
          <cell r="X26">
            <v>7292031</v>
          </cell>
          <cell r="Y26">
            <v>630900</v>
          </cell>
          <cell r="Z26">
            <v>9231757</v>
          </cell>
          <cell r="AA26">
            <v>39300307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222849858</v>
          </cell>
          <cell r="AH26">
            <v>19676535450</v>
          </cell>
          <cell r="AI26">
            <v>0</v>
          </cell>
          <cell r="AJ26">
            <v>348870</v>
          </cell>
          <cell r="AK26">
            <v>0</v>
          </cell>
          <cell r="AL26">
            <v>26085257</v>
          </cell>
          <cell r="AM26">
            <v>962321184</v>
          </cell>
          <cell r="AN26">
            <v>13667936</v>
          </cell>
          <cell r="AO26">
            <v>2044957</v>
          </cell>
          <cell r="AP26">
            <v>44035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978228112</v>
          </cell>
          <cell r="AW26">
            <v>0</v>
          </cell>
          <cell r="AX26">
            <v>0</v>
          </cell>
          <cell r="AY26">
            <v>46112403</v>
          </cell>
          <cell r="AZ26">
            <v>85234</v>
          </cell>
          <cell r="BA26">
            <v>945937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47143574</v>
          </cell>
          <cell r="BL26">
            <v>140098</v>
          </cell>
          <cell r="BM26">
            <v>150000</v>
          </cell>
          <cell r="BN26">
            <v>0</v>
          </cell>
          <cell r="BO26">
            <v>76310</v>
          </cell>
          <cell r="BP26">
            <v>0</v>
          </cell>
          <cell r="BQ26">
            <v>366408</v>
          </cell>
          <cell r="BR26">
            <v>0</v>
          </cell>
          <cell r="BS26">
            <v>0</v>
          </cell>
          <cell r="BT26">
            <v>21968367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76385</v>
          </cell>
          <cell r="CC26">
            <v>4160994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8359576</v>
          </cell>
          <cell r="CI26">
            <v>0</v>
          </cell>
          <cell r="CJ26">
            <v>8359576</v>
          </cell>
          <cell r="CK26">
            <v>0</v>
          </cell>
          <cell r="CL26">
            <v>180981245</v>
          </cell>
          <cell r="CM26">
            <v>0</v>
          </cell>
          <cell r="CN26">
            <v>0</v>
          </cell>
          <cell r="CO26">
            <v>0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0</v>
          </cell>
          <cell r="CZ26">
            <v>180981245</v>
          </cell>
          <cell r="DA26">
            <v>0</v>
          </cell>
          <cell r="DB26">
            <v>259517859</v>
          </cell>
          <cell r="DC26">
            <v>0</v>
          </cell>
          <cell r="DD26">
            <v>0</v>
          </cell>
          <cell r="DE26">
            <v>3263000</v>
          </cell>
          <cell r="DF26">
            <v>0</v>
          </cell>
          <cell r="DG26">
            <v>0</v>
          </cell>
          <cell r="DH26">
            <v>48532700</v>
          </cell>
          <cell r="DI26">
            <v>0</v>
          </cell>
          <cell r="DJ26">
            <v>0</v>
          </cell>
          <cell r="DK26">
            <v>0</v>
          </cell>
          <cell r="DL26">
            <v>0</v>
          </cell>
          <cell r="DM26">
            <v>0</v>
          </cell>
          <cell r="DN26">
            <v>0</v>
          </cell>
          <cell r="DO26">
            <v>3919300</v>
          </cell>
          <cell r="DP26">
            <v>0</v>
          </cell>
          <cell r="DQ26">
            <v>0</v>
          </cell>
          <cell r="DR26">
            <v>0</v>
          </cell>
          <cell r="DS26">
            <v>0</v>
          </cell>
          <cell r="DT26">
            <v>0</v>
          </cell>
          <cell r="DU26">
            <v>0</v>
          </cell>
          <cell r="DV26">
            <v>0</v>
          </cell>
          <cell r="DW26">
            <v>0</v>
          </cell>
          <cell r="DX26">
            <v>0</v>
          </cell>
          <cell r="DY26">
            <v>17460</v>
          </cell>
          <cell r="DZ26">
            <v>0</v>
          </cell>
          <cell r="EA26">
            <v>0</v>
          </cell>
          <cell r="EB26">
            <v>0</v>
          </cell>
          <cell r="EC26">
            <v>6262600</v>
          </cell>
          <cell r="ED26">
            <v>0</v>
          </cell>
          <cell r="EE26">
            <v>0</v>
          </cell>
          <cell r="EF26">
            <v>0</v>
          </cell>
          <cell r="EG26">
            <v>0</v>
          </cell>
          <cell r="EH26">
            <v>0</v>
          </cell>
          <cell r="EI26">
            <v>0</v>
          </cell>
          <cell r="EJ26">
            <v>0</v>
          </cell>
          <cell r="EK26">
            <v>0</v>
          </cell>
          <cell r="EL26">
            <v>0</v>
          </cell>
          <cell r="EM26">
            <v>16774900</v>
          </cell>
          <cell r="EN26">
            <v>0</v>
          </cell>
          <cell r="EO26">
            <v>0</v>
          </cell>
          <cell r="EP26">
            <v>0</v>
          </cell>
          <cell r="EQ26">
            <v>0</v>
          </cell>
          <cell r="ER26">
            <v>0</v>
          </cell>
          <cell r="ES26">
            <v>0</v>
          </cell>
          <cell r="ET26">
            <v>19913205</v>
          </cell>
          <cell r="EU26">
            <v>0</v>
          </cell>
          <cell r="EV26">
            <v>0</v>
          </cell>
          <cell r="EW26">
            <v>0</v>
          </cell>
          <cell r="EX26">
            <v>19913205</v>
          </cell>
          <cell r="EY26">
            <v>0</v>
          </cell>
          <cell r="EZ26">
            <v>0</v>
          </cell>
          <cell r="FA26">
            <v>0</v>
          </cell>
          <cell r="FB26">
            <v>0</v>
          </cell>
          <cell r="FC26">
            <v>0</v>
          </cell>
          <cell r="FD26">
            <v>0</v>
          </cell>
          <cell r="FE26">
            <v>0</v>
          </cell>
          <cell r="FF26">
            <v>0</v>
          </cell>
          <cell r="FG26">
            <v>0</v>
          </cell>
          <cell r="FH26">
            <v>0</v>
          </cell>
          <cell r="FI26">
            <v>0</v>
          </cell>
          <cell r="FJ26">
            <v>16349600</v>
          </cell>
          <cell r="FK26">
            <v>0</v>
          </cell>
          <cell r="FL26">
            <v>0</v>
          </cell>
          <cell r="FM26">
            <v>0</v>
          </cell>
          <cell r="FN26">
            <v>48532700</v>
          </cell>
          <cell r="FO26">
            <v>0</v>
          </cell>
          <cell r="FP26">
            <v>0</v>
          </cell>
          <cell r="FQ26">
            <v>13903600</v>
          </cell>
          <cell r="FR26">
            <v>0</v>
          </cell>
          <cell r="FS26">
            <v>33571640</v>
          </cell>
          <cell r="FT26">
            <v>0</v>
          </cell>
          <cell r="FU26">
            <v>0</v>
          </cell>
          <cell r="FV26">
            <v>0</v>
          </cell>
          <cell r="FW26">
            <v>0</v>
          </cell>
          <cell r="FX26">
            <v>709337279</v>
          </cell>
          <cell r="FY26">
            <v>3690195</v>
          </cell>
          <cell r="FZ26">
            <v>286824</v>
          </cell>
          <cell r="GA26">
            <v>0</v>
          </cell>
          <cell r="GB26">
            <v>56293213</v>
          </cell>
          <cell r="GC26">
            <v>716460</v>
          </cell>
          <cell r="GD26">
            <v>716460</v>
          </cell>
          <cell r="GE26">
            <v>0</v>
          </cell>
          <cell r="GF26">
            <v>1496820</v>
          </cell>
          <cell r="GG26">
            <v>0</v>
          </cell>
          <cell r="GH26">
            <v>21410025</v>
          </cell>
          <cell r="GI26">
            <v>1118301</v>
          </cell>
          <cell r="GJ26">
            <v>0</v>
          </cell>
          <cell r="GK26">
            <v>0</v>
          </cell>
          <cell r="GL26">
            <v>103098843</v>
          </cell>
          <cell r="GM26">
            <v>2473580</v>
          </cell>
          <cell r="GN26">
            <v>0</v>
          </cell>
          <cell r="GO26">
            <v>0</v>
          </cell>
          <cell r="GP26">
            <v>27468440</v>
          </cell>
          <cell r="GQ26">
            <v>540769</v>
          </cell>
          <cell r="GR26">
            <v>28009209</v>
          </cell>
          <cell r="GS26">
            <v>766346952</v>
          </cell>
          <cell r="GT26">
            <v>118880400</v>
          </cell>
          <cell r="GU26">
            <v>0</v>
          </cell>
          <cell r="GV26">
            <v>118880400</v>
          </cell>
          <cell r="GW26">
            <v>154350534</v>
          </cell>
          <cell r="GX26">
            <v>267361585</v>
          </cell>
          <cell r="GY26">
            <v>0</v>
          </cell>
          <cell r="GZ26">
            <v>0</v>
          </cell>
          <cell r="HA26">
            <v>0</v>
          </cell>
          <cell r="HB26">
            <v>101222709</v>
          </cell>
          <cell r="HC26">
            <v>318666</v>
          </cell>
          <cell r="HD26">
            <v>0</v>
          </cell>
          <cell r="HE26">
            <v>0</v>
          </cell>
          <cell r="HF26">
            <v>0</v>
          </cell>
          <cell r="HG26">
            <v>0</v>
          </cell>
          <cell r="HH26">
            <v>220421775</v>
          </cell>
          <cell r="IM26">
            <v>33713001</v>
          </cell>
          <cell r="KY26">
            <v>0</v>
          </cell>
          <cell r="KZ26">
            <v>0</v>
          </cell>
          <cell r="LA26">
            <v>0</v>
          </cell>
          <cell r="LB26">
            <v>3446773320</v>
          </cell>
          <cell r="LC26">
            <v>23123308770</v>
          </cell>
          <cell r="LN26">
            <v>0</v>
          </cell>
          <cell r="ME26">
            <v>0</v>
          </cell>
          <cell r="MI26">
            <v>0</v>
          </cell>
          <cell r="MQ26">
            <v>0</v>
          </cell>
          <cell r="OY26">
            <v>23123308770</v>
          </cell>
        </row>
        <row r="27">
          <cell r="A27">
            <v>36220</v>
          </cell>
          <cell r="B27">
            <v>1999</v>
          </cell>
          <cell r="C27" t="str">
            <v>1999-1</v>
          </cell>
          <cell r="D27" t="str">
            <v>1999-1</v>
          </cell>
          <cell r="E27">
            <v>3</v>
          </cell>
          <cell r="G27">
            <v>0</v>
          </cell>
          <cell r="H27">
            <v>37754000</v>
          </cell>
          <cell r="L27">
            <v>7591262691</v>
          </cell>
          <cell r="M27">
            <v>0</v>
          </cell>
          <cell r="N27">
            <v>7613831590</v>
          </cell>
          <cell r="O27">
            <v>1235725605.5958562</v>
          </cell>
          <cell r="P27">
            <v>796726055</v>
          </cell>
          <cell r="Q27">
            <v>1057337482.5972384</v>
          </cell>
          <cell r="R27">
            <v>18039680306</v>
          </cell>
          <cell r="S27">
            <v>0</v>
          </cell>
          <cell r="T27">
            <v>0</v>
          </cell>
          <cell r="U27">
            <v>1955616087</v>
          </cell>
          <cell r="V27">
            <v>128799697.99999999</v>
          </cell>
          <cell r="W27">
            <v>122932058</v>
          </cell>
          <cell r="X27">
            <v>10656521</v>
          </cell>
          <cell r="Y27">
            <v>1221220</v>
          </cell>
          <cell r="Z27">
            <v>58052055</v>
          </cell>
          <cell r="AA27">
            <v>26628167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2228792456</v>
          </cell>
          <cell r="AH27">
            <v>20268472762</v>
          </cell>
          <cell r="AI27">
            <v>0</v>
          </cell>
          <cell r="AJ27">
            <v>457420</v>
          </cell>
          <cell r="AK27">
            <v>0</v>
          </cell>
          <cell r="AL27">
            <v>31996360</v>
          </cell>
          <cell r="AM27">
            <v>944288225</v>
          </cell>
          <cell r="AN27">
            <v>11015705</v>
          </cell>
          <cell r="AO27">
            <v>3470935</v>
          </cell>
          <cell r="AP27">
            <v>48735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958852600</v>
          </cell>
          <cell r="AW27">
            <v>52122</v>
          </cell>
          <cell r="AX27">
            <v>0</v>
          </cell>
          <cell r="AY27">
            <v>73867493</v>
          </cell>
          <cell r="AZ27">
            <v>60580</v>
          </cell>
          <cell r="BA27">
            <v>891288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74871500</v>
          </cell>
          <cell r="BL27">
            <v>931602</v>
          </cell>
          <cell r="BM27">
            <v>150000</v>
          </cell>
          <cell r="BN27">
            <v>0</v>
          </cell>
          <cell r="BO27">
            <v>318623</v>
          </cell>
          <cell r="BP27">
            <v>0</v>
          </cell>
          <cell r="BQ27">
            <v>1400225</v>
          </cell>
          <cell r="BR27">
            <v>43686884</v>
          </cell>
          <cell r="BS27">
            <v>0</v>
          </cell>
          <cell r="BT27">
            <v>19463323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76385</v>
          </cell>
          <cell r="CC27">
            <v>2065702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7620088</v>
          </cell>
          <cell r="CI27">
            <v>0</v>
          </cell>
          <cell r="CJ27">
            <v>7620088</v>
          </cell>
          <cell r="CK27">
            <v>0</v>
          </cell>
          <cell r="CL27">
            <v>177655169</v>
          </cell>
          <cell r="CM27">
            <v>0</v>
          </cell>
          <cell r="CN27">
            <v>0</v>
          </cell>
          <cell r="CO27">
            <v>0</v>
          </cell>
          <cell r="CP27">
            <v>0</v>
          </cell>
          <cell r="CQ27">
            <v>0</v>
          </cell>
          <cell r="CR27">
            <v>0</v>
          </cell>
          <cell r="CS27">
            <v>0</v>
          </cell>
          <cell r="CT27">
            <v>0</v>
          </cell>
          <cell r="CU27">
            <v>0</v>
          </cell>
          <cell r="CV27">
            <v>0</v>
          </cell>
          <cell r="CW27">
            <v>0</v>
          </cell>
          <cell r="CX27">
            <v>0</v>
          </cell>
          <cell r="CY27">
            <v>0</v>
          </cell>
          <cell r="CZ27">
            <v>177655169</v>
          </cell>
          <cell r="DA27">
            <v>0</v>
          </cell>
          <cell r="DB27">
            <v>251059863</v>
          </cell>
          <cell r="DC27">
            <v>0</v>
          </cell>
          <cell r="DD27">
            <v>0</v>
          </cell>
          <cell r="DE27">
            <v>2643500</v>
          </cell>
          <cell r="DF27">
            <v>200000</v>
          </cell>
          <cell r="DG27">
            <v>200000</v>
          </cell>
          <cell r="DH27">
            <v>61664500</v>
          </cell>
          <cell r="DI27">
            <v>0</v>
          </cell>
          <cell r="DJ27">
            <v>0</v>
          </cell>
          <cell r="DK27">
            <v>0</v>
          </cell>
          <cell r="DL27">
            <v>0</v>
          </cell>
          <cell r="DM27">
            <v>0</v>
          </cell>
          <cell r="DN27">
            <v>0</v>
          </cell>
          <cell r="DO27">
            <v>5566000</v>
          </cell>
          <cell r="DP27">
            <v>0</v>
          </cell>
          <cell r="DQ27">
            <v>0</v>
          </cell>
          <cell r="DR27">
            <v>0</v>
          </cell>
          <cell r="DS27">
            <v>0</v>
          </cell>
          <cell r="DT27">
            <v>0</v>
          </cell>
          <cell r="DU27">
            <v>0</v>
          </cell>
          <cell r="DV27">
            <v>0</v>
          </cell>
          <cell r="DW27">
            <v>0</v>
          </cell>
          <cell r="DX27">
            <v>0</v>
          </cell>
          <cell r="DY27">
            <v>16515</v>
          </cell>
          <cell r="DZ27">
            <v>0</v>
          </cell>
          <cell r="EA27">
            <v>0</v>
          </cell>
          <cell r="EB27">
            <v>0</v>
          </cell>
          <cell r="EC27">
            <v>8403000</v>
          </cell>
          <cell r="ED27">
            <v>0</v>
          </cell>
          <cell r="EE27">
            <v>0</v>
          </cell>
          <cell r="EF27">
            <v>0</v>
          </cell>
          <cell r="EG27">
            <v>0</v>
          </cell>
          <cell r="EH27">
            <v>0</v>
          </cell>
          <cell r="EI27">
            <v>0</v>
          </cell>
          <cell r="EJ27">
            <v>0</v>
          </cell>
          <cell r="EK27">
            <v>0</v>
          </cell>
          <cell r="EL27">
            <v>0</v>
          </cell>
          <cell r="EM27">
            <v>15763800</v>
          </cell>
          <cell r="EN27">
            <v>0</v>
          </cell>
          <cell r="EO27">
            <v>0</v>
          </cell>
          <cell r="EP27">
            <v>0</v>
          </cell>
          <cell r="EQ27">
            <v>0</v>
          </cell>
          <cell r="ER27">
            <v>0</v>
          </cell>
          <cell r="ES27">
            <v>0</v>
          </cell>
          <cell r="ET27">
            <v>20245000</v>
          </cell>
          <cell r="EU27">
            <v>0</v>
          </cell>
          <cell r="EV27">
            <v>0</v>
          </cell>
          <cell r="EW27">
            <v>0</v>
          </cell>
          <cell r="EX27">
            <v>20245000</v>
          </cell>
          <cell r="EY27">
            <v>0</v>
          </cell>
          <cell r="EZ27">
            <v>0</v>
          </cell>
          <cell r="FA27">
            <v>0</v>
          </cell>
          <cell r="FB27">
            <v>0</v>
          </cell>
          <cell r="FC27">
            <v>0</v>
          </cell>
          <cell r="FD27">
            <v>0</v>
          </cell>
          <cell r="FE27">
            <v>0</v>
          </cell>
          <cell r="FF27">
            <v>0</v>
          </cell>
          <cell r="FG27">
            <v>0</v>
          </cell>
          <cell r="FH27">
            <v>0</v>
          </cell>
          <cell r="FI27">
            <v>0</v>
          </cell>
          <cell r="FJ27">
            <v>17180000</v>
          </cell>
          <cell r="FK27">
            <v>0</v>
          </cell>
          <cell r="FL27">
            <v>0</v>
          </cell>
          <cell r="FM27">
            <v>0</v>
          </cell>
          <cell r="FN27">
            <v>61664500</v>
          </cell>
          <cell r="FO27">
            <v>0</v>
          </cell>
          <cell r="FP27">
            <v>0</v>
          </cell>
          <cell r="FQ27">
            <v>9083300</v>
          </cell>
          <cell r="FR27">
            <v>0</v>
          </cell>
          <cell r="FS27">
            <v>29688300</v>
          </cell>
          <cell r="FT27">
            <v>0</v>
          </cell>
          <cell r="FU27">
            <v>0</v>
          </cell>
          <cell r="FV27">
            <v>0</v>
          </cell>
          <cell r="FW27">
            <v>0</v>
          </cell>
          <cell r="FX27">
            <v>631863679</v>
          </cell>
          <cell r="FY27">
            <v>1913008</v>
          </cell>
          <cell r="FZ27">
            <v>662340</v>
          </cell>
          <cell r="GA27">
            <v>0</v>
          </cell>
          <cell r="GB27">
            <v>54792648</v>
          </cell>
          <cell r="GC27">
            <v>731134</v>
          </cell>
          <cell r="GD27">
            <v>731134</v>
          </cell>
          <cell r="GE27">
            <v>0</v>
          </cell>
          <cell r="GF27">
            <v>430560</v>
          </cell>
          <cell r="GG27">
            <v>0</v>
          </cell>
          <cell r="GH27">
            <v>20675560</v>
          </cell>
          <cell r="GI27">
            <v>1121410</v>
          </cell>
          <cell r="GJ27">
            <v>0</v>
          </cell>
          <cell r="GK27">
            <v>0</v>
          </cell>
          <cell r="GL27">
            <v>10500921</v>
          </cell>
          <cell r="GM27">
            <v>2037290</v>
          </cell>
          <cell r="GN27">
            <v>0</v>
          </cell>
          <cell r="GO27">
            <v>0</v>
          </cell>
          <cell r="GP27">
            <v>25886696</v>
          </cell>
          <cell r="GQ27">
            <v>1836974</v>
          </cell>
          <cell r="GR27">
            <v>27723670</v>
          </cell>
          <cell r="GS27">
            <v>687387461</v>
          </cell>
          <cell r="GT27">
            <v>16747980</v>
          </cell>
          <cell r="GU27">
            <v>0</v>
          </cell>
          <cell r="GV27">
            <v>16747980</v>
          </cell>
          <cell r="GW27">
            <v>59688641</v>
          </cell>
          <cell r="GX27">
            <v>117810153</v>
          </cell>
          <cell r="GY27">
            <v>0</v>
          </cell>
          <cell r="GZ27">
            <v>0</v>
          </cell>
          <cell r="HA27">
            <v>0</v>
          </cell>
          <cell r="HB27">
            <v>3207672</v>
          </cell>
          <cell r="HC27">
            <v>443200</v>
          </cell>
          <cell r="HD27">
            <v>0</v>
          </cell>
          <cell r="HE27">
            <v>0</v>
          </cell>
          <cell r="HF27">
            <v>0</v>
          </cell>
          <cell r="HG27">
            <v>0</v>
          </cell>
          <cell r="HH27">
            <v>20398852</v>
          </cell>
          <cell r="IM27">
            <v>32402675</v>
          </cell>
          <cell r="KY27">
            <v>0</v>
          </cell>
          <cell r="KZ27">
            <v>0</v>
          </cell>
          <cell r="LA27">
            <v>0</v>
          </cell>
          <cell r="LB27">
            <v>15828995659</v>
          </cell>
          <cell r="LC27">
            <v>36097468421</v>
          </cell>
          <cell r="LN27">
            <v>0</v>
          </cell>
          <cell r="ME27">
            <v>0</v>
          </cell>
          <cell r="MI27">
            <v>0</v>
          </cell>
          <cell r="MQ27">
            <v>0</v>
          </cell>
          <cell r="OY27">
            <v>36097468421</v>
          </cell>
        </row>
        <row r="28">
          <cell r="A28">
            <v>36251</v>
          </cell>
          <cell r="B28">
            <v>1999</v>
          </cell>
          <cell r="C28" t="str">
            <v>1999-1</v>
          </cell>
          <cell r="D28" t="str">
            <v>1999-2</v>
          </cell>
          <cell r="E28">
            <v>4</v>
          </cell>
          <cell r="G28">
            <v>0</v>
          </cell>
          <cell r="H28">
            <v>33064999.999999996</v>
          </cell>
          <cell r="L28">
            <v>13403408792</v>
          </cell>
          <cell r="M28">
            <v>0</v>
          </cell>
          <cell r="N28">
            <v>7109108392</v>
          </cell>
          <cell r="O28">
            <v>996825266.24492133</v>
          </cell>
          <cell r="P28">
            <v>778051023</v>
          </cell>
          <cell r="Q28">
            <v>1226466232</v>
          </cell>
          <cell r="R28">
            <v>22552035533</v>
          </cell>
          <cell r="S28">
            <v>0</v>
          </cell>
          <cell r="T28">
            <v>0</v>
          </cell>
          <cell r="U28">
            <v>1392492964</v>
          </cell>
          <cell r="V28">
            <v>175095077.99999997</v>
          </cell>
          <cell r="W28">
            <v>104391288</v>
          </cell>
          <cell r="X28">
            <v>8603897</v>
          </cell>
          <cell r="Y28">
            <v>620550</v>
          </cell>
          <cell r="Z28">
            <v>7040942</v>
          </cell>
          <cell r="AA28">
            <v>34527698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1600214348</v>
          </cell>
          <cell r="AH28">
            <v>24152249881</v>
          </cell>
          <cell r="AI28">
            <v>0</v>
          </cell>
          <cell r="AJ28">
            <v>893892</v>
          </cell>
          <cell r="AK28">
            <v>0</v>
          </cell>
          <cell r="AL28">
            <v>19247977</v>
          </cell>
          <cell r="AM28">
            <v>966997082</v>
          </cell>
          <cell r="AN28">
            <v>6542703</v>
          </cell>
          <cell r="AO28">
            <v>5166792</v>
          </cell>
          <cell r="AP28">
            <v>40615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978767192</v>
          </cell>
          <cell r="AW28">
            <v>856203</v>
          </cell>
          <cell r="AX28">
            <v>127793053</v>
          </cell>
          <cell r="AY28">
            <v>71966519</v>
          </cell>
          <cell r="AZ28">
            <v>126473</v>
          </cell>
          <cell r="BA28">
            <v>303250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201045498</v>
          </cell>
          <cell r="BL28">
            <v>1548261</v>
          </cell>
          <cell r="BM28">
            <v>150000</v>
          </cell>
          <cell r="BN28">
            <v>0</v>
          </cell>
          <cell r="BO28">
            <v>0</v>
          </cell>
          <cell r="BP28">
            <v>0</v>
          </cell>
          <cell r="BQ28">
            <v>1698261</v>
          </cell>
          <cell r="BR28">
            <v>217811395</v>
          </cell>
          <cell r="BS28">
            <v>0</v>
          </cell>
          <cell r="BT28">
            <v>26120127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76385</v>
          </cell>
          <cell r="CC28">
            <v>1402213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10128408</v>
          </cell>
          <cell r="CI28">
            <v>0</v>
          </cell>
          <cell r="CJ28">
            <v>10128408</v>
          </cell>
          <cell r="CK28">
            <v>0</v>
          </cell>
          <cell r="CL28">
            <v>0</v>
          </cell>
          <cell r="CM28">
            <v>0</v>
          </cell>
          <cell r="CN28">
            <v>0</v>
          </cell>
          <cell r="CO28">
            <v>0</v>
          </cell>
          <cell r="CP28">
            <v>0</v>
          </cell>
          <cell r="CQ28">
            <v>0</v>
          </cell>
          <cell r="CR28">
            <v>0</v>
          </cell>
          <cell r="CS28">
            <v>0</v>
          </cell>
          <cell r="CT28">
            <v>0</v>
          </cell>
          <cell r="CU28">
            <v>0</v>
          </cell>
          <cell r="CV28">
            <v>0</v>
          </cell>
          <cell r="CW28">
            <v>0</v>
          </cell>
          <cell r="CX28">
            <v>0</v>
          </cell>
          <cell r="CY28">
            <v>0</v>
          </cell>
          <cell r="CZ28">
            <v>0</v>
          </cell>
          <cell r="DA28">
            <v>0</v>
          </cell>
          <cell r="DB28">
            <v>94939491</v>
          </cell>
          <cell r="DC28">
            <v>0</v>
          </cell>
          <cell r="DD28">
            <v>0</v>
          </cell>
          <cell r="DE28">
            <v>5927000</v>
          </cell>
          <cell r="DF28">
            <v>0</v>
          </cell>
          <cell r="DG28">
            <v>0</v>
          </cell>
          <cell r="DH28">
            <v>56499390</v>
          </cell>
          <cell r="DI28">
            <v>0</v>
          </cell>
          <cell r="DJ28">
            <v>0</v>
          </cell>
          <cell r="DK28">
            <v>0</v>
          </cell>
          <cell r="DL28">
            <v>0</v>
          </cell>
          <cell r="DM28">
            <v>0</v>
          </cell>
          <cell r="DN28">
            <v>0</v>
          </cell>
          <cell r="DO28">
            <v>4342600</v>
          </cell>
          <cell r="DP28">
            <v>0</v>
          </cell>
          <cell r="DQ28">
            <v>0</v>
          </cell>
          <cell r="DR28">
            <v>0</v>
          </cell>
          <cell r="DS28">
            <v>0</v>
          </cell>
          <cell r="DT28">
            <v>0</v>
          </cell>
          <cell r="DU28">
            <v>0</v>
          </cell>
          <cell r="DV28">
            <v>0</v>
          </cell>
          <cell r="DW28">
            <v>0</v>
          </cell>
          <cell r="DX28">
            <v>0</v>
          </cell>
          <cell r="DY28">
            <v>23932</v>
          </cell>
          <cell r="DZ28">
            <v>0</v>
          </cell>
          <cell r="EA28">
            <v>0</v>
          </cell>
          <cell r="EB28">
            <v>0</v>
          </cell>
          <cell r="EC28">
            <v>7111019</v>
          </cell>
          <cell r="ED28">
            <v>0</v>
          </cell>
          <cell r="EE28">
            <v>0</v>
          </cell>
          <cell r="EF28">
            <v>0</v>
          </cell>
          <cell r="EG28">
            <v>0</v>
          </cell>
          <cell r="EH28">
            <v>0</v>
          </cell>
          <cell r="EI28">
            <v>0</v>
          </cell>
          <cell r="EJ28">
            <v>0</v>
          </cell>
          <cell r="EK28">
            <v>0</v>
          </cell>
          <cell r="EL28">
            <v>0</v>
          </cell>
          <cell r="EM28">
            <v>14625500</v>
          </cell>
          <cell r="EN28">
            <v>0</v>
          </cell>
          <cell r="EO28">
            <v>0</v>
          </cell>
          <cell r="EP28">
            <v>0</v>
          </cell>
          <cell r="EQ28">
            <v>0</v>
          </cell>
          <cell r="ER28">
            <v>0</v>
          </cell>
          <cell r="ES28">
            <v>0</v>
          </cell>
          <cell r="ET28">
            <v>35582330</v>
          </cell>
          <cell r="EU28">
            <v>0</v>
          </cell>
          <cell r="EV28">
            <v>0</v>
          </cell>
          <cell r="EW28">
            <v>0</v>
          </cell>
          <cell r="EX28">
            <v>35582330</v>
          </cell>
          <cell r="EY28">
            <v>0</v>
          </cell>
          <cell r="EZ28">
            <v>0</v>
          </cell>
          <cell r="FA28">
            <v>0</v>
          </cell>
          <cell r="FB28">
            <v>0</v>
          </cell>
          <cell r="FC28">
            <v>0</v>
          </cell>
          <cell r="FD28">
            <v>0</v>
          </cell>
          <cell r="FE28">
            <v>0</v>
          </cell>
          <cell r="FF28">
            <v>0</v>
          </cell>
          <cell r="FG28">
            <v>0</v>
          </cell>
          <cell r="FH28">
            <v>0</v>
          </cell>
          <cell r="FI28">
            <v>0</v>
          </cell>
          <cell r="FJ28">
            <v>4432500</v>
          </cell>
          <cell r="FK28">
            <v>0</v>
          </cell>
          <cell r="FL28">
            <v>0</v>
          </cell>
          <cell r="FM28">
            <v>0</v>
          </cell>
          <cell r="FN28">
            <v>56499390</v>
          </cell>
          <cell r="FO28">
            <v>0</v>
          </cell>
          <cell r="FP28">
            <v>0</v>
          </cell>
          <cell r="FQ28">
            <v>13437800</v>
          </cell>
          <cell r="FR28">
            <v>0</v>
          </cell>
          <cell r="FS28">
            <v>21610000</v>
          </cell>
          <cell r="FT28">
            <v>0</v>
          </cell>
          <cell r="FU28">
            <v>0</v>
          </cell>
          <cell r="FV28">
            <v>0</v>
          </cell>
          <cell r="FW28">
            <v>0</v>
          </cell>
          <cell r="FX28">
            <v>655775465</v>
          </cell>
          <cell r="FY28">
            <v>4367842</v>
          </cell>
          <cell r="FZ28">
            <v>587850</v>
          </cell>
          <cell r="GA28">
            <v>0</v>
          </cell>
          <cell r="GB28">
            <v>85504746</v>
          </cell>
          <cell r="GC28">
            <v>249618</v>
          </cell>
          <cell r="GD28">
            <v>249618</v>
          </cell>
          <cell r="GE28">
            <v>0</v>
          </cell>
          <cell r="GF28">
            <v>475740</v>
          </cell>
          <cell r="GG28">
            <v>0</v>
          </cell>
          <cell r="GH28">
            <v>36058070</v>
          </cell>
          <cell r="GI28">
            <v>1091202</v>
          </cell>
          <cell r="GJ28">
            <v>0</v>
          </cell>
          <cell r="GK28">
            <v>0</v>
          </cell>
          <cell r="GL28">
            <v>12491448</v>
          </cell>
          <cell r="GM28">
            <v>2095480</v>
          </cell>
          <cell r="GN28">
            <v>0</v>
          </cell>
          <cell r="GO28">
            <v>0</v>
          </cell>
          <cell r="GP28">
            <v>41887605</v>
          </cell>
          <cell r="GQ28">
            <v>282406</v>
          </cell>
          <cell r="GR28">
            <v>42170011</v>
          </cell>
          <cell r="GS28">
            <v>741529829</v>
          </cell>
          <cell r="GT28">
            <v>7785200</v>
          </cell>
          <cell r="GU28">
            <v>0</v>
          </cell>
          <cell r="GV28">
            <v>7785200</v>
          </cell>
          <cell r="GW28">
            <v>86576354</v>
          </cell>
          <cell r="GX28">
            <v>153824928</v>
          </cell>
          <cell r="GY28">
            <v>0</v>
          </cell>
          <cell r="GZ28">
            <v>0</v>
          </cell>
          <cell r="HA28">
            <v>0</v>
          </cell>
          <cell r="HB28">
            <v>0</v>
          </cell>
          <cell r="HC28">
            <v>182229</v>
          </cell>
          <cell r="HD28">
            <v>0</v>
          </cell>
          <cell r="HE28">
            <v>0</v>
          </cell>
          <cell r="HF28">
            <v>0</v>
          </cell>
          <cell r="HG28">
            <v>0</v>
          </cell>
          <cell r="HH28">
            <v>7967429</v>
          </cell>
          <cell r="IM28">
            <v>35001094</v>
          </cell>
          <cell r="KY28">
            <v>0</v>
          </cell>
          <cell r="KZ28">
            <v>0</v>
          </cell>
          <cell r="LA28">
            <v>0</v>
          </cell>
          <cell r="LB28">
            <v>8871784403</v>
          </cell>
          <cell r="LC28">
            <v>33024034284</v>
          </cell>
          <cell r="LN28">
            <v>0</v>
          </cell>
          <cell r="ME28">
            <v>0</v>
          </cell>
          <cell r="MI28">
            <v>0</v>
          </cell>
          <cell r="MQ28">
            <v>0</v>
          </cell>
          <cell r="OY28">
            <v>33024034284</v>
          </cell>
        </row>
        <row r="29">
          <cell r="A29">
            <v>36281</v>
          </cell>
          <cell r="B29">
            <v>1999</v>
          </cell>
          <cell r="C29" t="str">
            <v>1999-1</v>
          </cell>
          <cell r="D29" t="str">
            <v>1999-2</v>
          </cell>
          <cell r="E29">
            <v>5</v>
          </cell>
          <cell r="G29">
            <v>0</v>
          </cell>
          <cell r="H29">
            <v>170273000</v>
          </cell>
          <cell r="L29">
            <v>11224869816</v>
          </cell>
          <cell r="M29">
            <v>0</v>
          </cell>
          <cell r="N29">
            <v>7558433976</v>
          </cell>
          <cell r="O29">
            <v>1184874656.1100848</v>
          </cell>
          <cell r="P29">
            <v>694808717</v>
          </cell>
          <cell r="Q29">
            <v>1289672248</v>
          </cell>
          <cell r="R29">
            <v>20819738338</v>
          </cell>
          <cell r="S29">
            <v>0</v>
          </cell>
          <cell r="T29">
            <v>0</v>
          </cell>
          <cell r="U29">
            <v>0</v>
          </cell>
          <cell r="V29">
            <v>214241003.99999997</v>
          </cell>
          <cell r="W29">
            <v>0</v>
          </cell>
          <cell r="X29">
            <v>9367371</v>
          </cell>
          <cell r="Y29">
            <v>877030</v>
          </cell>
          <cell r="Z29">
            <v>5818477</v>
          </cell>
          <cell r="AA29">
            <v>29017173</v>
          </cell>
          <cell r="AB29">
            <v>0</v>
          </cell>
          <cell r="AC29">
            <v>1115983201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22880171079</v>
          </cell>
          <cell r="AI29">
            <v>0</v>
          </cell>
          <cell r="AJ29">
            <v>639824</v>
          </cell>
          <cell r="AK29">
            <v>0</v>
          </cell>
          <cell r="AL29">
            <v>44051381</v>
          </cell>
          <cell r="AM29">
            <v>697028788</v>
          </cell>
          <cell r="AN29">
            <v>18417855</v>
          </cell>
          <cell r="AO29">
            <v>4109267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721259003</v>
          </cell>
          <cell r="AW29">
            <v>1489936</v>
          </cell>
          <cell r="AX29">
            <v>77350342</v>
          </cell>
          <cell r="AY29">
            <v>61158283</v>
          </cell>
          <cell r="AZ29">
            <v>325145</v>
          </cell>
          <cell r="BA29">
            <v>127527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140451233</v>
          </cell>
          <cell r="BL29">
            <v>1193926</v>
          </cell>
          <cell r="BM29">
            <v>150000</v>
          </cell>
          <cell r="BN29">
            <v>0</v>
          </cell>
          <cell r="BO29">
            <v>12870</v>
          </cell>
          <cell r="BP29">
            <v>0</v>
          </cell>
          <cell r="BQ29">
            <v>1356796</v>
          </cell>
          <cell r="BR29">
            <v>59324781</v>
          </cell>
          <cell r="BS29">
            <v>0</v>
          </cell>
          <cell r="BT29">
            <v>37958319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232385</v>
          </cell>
          <cell r="CC29">
            <v>2787956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9591275</v>
          </cell>
          <cell r="CI29">
            <v>0</v>
          </cell>
          <cell r="CJ29">
            <v>9591275</v>
          </cell>
          <cell r="CK29">
            <v>0</v>
          </cell>
          <cell r="CL29">
            <v>347323375</v>
          </cell>
          <cell r="CM29">
            <v>0</v>
          </cell>
          <cell r="CN29">
            <v>0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347323375</v>
          </cell>
          <cell r="DA29">
            <v>0</v>
          </cell>
          <cell r="DB29">
            <v>690997500</v>
          </cell>
          <cell r="DC29">
            <v>0</v>
          </cell>
          <cell r="DD29">
            <v>0</v>
          </cell>
          <cell r="DE29">
            <v>12454879</v>
          </cell>
          <cell r="DF29">
            <v>0</v>
          </cell>
          <cell r="DG29">
            <v>0</v>
          </cell>
          <cell r="DH29">
            <v>49852510</v>
          </cell>
          <cell r="DI29">
            <v>0</v>
          </cell>
          <cell r="DJ29">
            <v>0</v>
          </cell>
          <cell r="DK29">
            <v>0</v>
          </cell>
          <cell r="DL29">
            <v>0</v>
          </cell>
          <cell r="DM29">
            <v>0</v>
          </cell>
          <cell r="DN29">
            <v>0</v>
          </cell>
          <cell r="DO29">
            <v>0</v>
          </cell>
          <cell r="DP29">
            <v>0</v>
          </cell>
          <cell r="DQ29">
            <v>0</v>
          </cell>
          <cell r="DR29">
            <v>0</v>
          </cell>
          <cell r="DS29">
            <v>0</v>
          </cell>
          <cell r="DT29">
            <v>0</v>
          </cell>
          <cell r="DU29">
            <v>0</v>
          </cell>
          <cell r="DV29">
            <v>0</v>
          </cell>
          <cell r="DW29">
            <v>0</v>
          </cell>
          <cell r="DX29">
            <v>0</v>
          </cell>
          <cell r="DY29">
            <v>13650</v>
          </cell>
          <cell r="DZ29">
            <v>0</v>
          </cell>
          <cell r="EA29">
            <v>0</v>
          </cell>
          <cell r="EB29">
            <v>0</v>
          </cell>
          <cell r="EC29">
            <v>0</v>
          </cell>
          <cell r="ED29">
            <v>0</v>
          </cell>
          <cell r="EE29">
            <v>0</v>
          </cell>
          <cell r="EF29">
            <v>0</v>
          </cell>
          <cell r="EG29">
            <v>0</v>
          </cell>
          <cell r="EH29">
            <v>0</v>
          </cell>
          <cell r="EI29">
            <v>0</v>
          </cell>
          <cell r="EJ29">
            <v>0</v>
          </cell>
          <cell r="EK29">
            <v>0</v>
          </cell>
          <cell r="EL29">
            <v>0</v>
          </cell>
          <cell r="EM29">
            <v>13178900</v>
          </cell>
          <cell r="EN29">
            <v>0</v>
          </cell>
          <cell r="EO29">
            <v>0</v>
          </cell>
          <cell r="EP29">
            <v>0</v>
          </cell>
          <cell r="EQ29">
            <v>0</v>
          </cell>
          <cell r="ER29">
            <v>0</v>
          </cell>
          <cell r="ES29">
            <v>0</v>
          </cell>
          <cell r="ET29">
            <v>43172700</v>
          </cell>
          <cell r="EU29">
            <v>0</v>
          </cell>
          <cell r="EV29">
            <v>0</v>
          </cell>
          <cell r="EW29">
            <v>0</v>
          </cell>
          <cell r="EX29">
            <v>43172700</v>
          </cell>
          <cell r="EY29">
            <v>0</v>
          </cell>
          <cell r="EZ29">
            <v>0</v>
          </cell>
          <cell r="FA29">
            <v>0</v>
          </cell>
          <cell r="FB29">
            <v>0</v>
          </cell>
          <cell r="FC29">
            <v>0</v>
          </cell>
          <cell r="FD29">
            <v>0</v>
          </cell>
          <cell r="FE29">
            <v>0</v>
          </cell>
          <cell r="FF29">
            <v>0</v>
          </cell>
          <cell r="FG29">
            <v>0</v>
          </cell>
          <cell r="FH29">
            <v>0</v>
          </cell>
          <cell r="FI29">
            <v>0</v>
          </cell>
          <cell r="FJ29">
            <v>5040000</v>
          </cell>
          <cell r="FK29">
            <v>0</v>
          </cell>
          <cell r="FL29">
            <v>0</v>
          </cell>
          <cell r="FM29">
            <v>0</v>
          </cell>
          <cell r="FN29">
            <v>49852510</v>
          </cell>
          <cell r="FO29">
            <v>0</v>
          </cell>
          <cell r="FP29">
            <v>0</v>
          </cell>
          <cell r="FQ29">
            <v>44468800</v>
          </cell>
          <cell r="FR29">
            <v>0</v>
          </cell>
          <cell r="FS29">
            <v>17746140</v>
          </cell>
          <cell r="FT29">
            <v>0</v>
          </cell>
          <cell r="FU29">
            <v>0</v>
          </cell>
          <cell r="FV29">
            <v>0</v>
          </cell>
          <cell r="FW29">
            <v>0</v>
          </cell>
          <cell r="FX29">
            <v>651583300</v>
          </cell>
          <cell r="FY29">
            <v>241044</v>
          </cell>
          <cell r="FZ29">
            <v>596050</v>
          </cell>
          <cell r="GA29">
            <v>0</v>
          </cell>
          <cell r="GB29">
            <v>72096322</v>
          </cell>
          <cell r="GC29">
            <v>331833</v>
          </cell>
          <cell r="GD29">
            <v>331833</v>
          </cell>
          <cell r="GE29">
            <v>0</v>
          </cell>
          <cell r="GF29">
            <v>659920</v>
          </cell>
          <cell r="GG29">
            <v>0</v>
          </cell>
          <cell r="GH29">
            <v>43882620</v>
          </cell>
          <cell r="GI29">
            <v>1079180</v>
          </cell>
          <cell r="GJ29">
            <v>0</v>
          </cell>
          <cell r="GK29">
            <v>0</v>
          </cell>
          <cell r="GL29">
            <v>8270169</v>
          </cell>
          <cell r="GM29">
            <v>1635020</v>
          </cell>
          <cell r="GN29">
            <v>0</v>
          </cell>
          <cell r="GO29">
            <v>0</v>
          </cell>
          <cell r="GP29">
            <v>25592360</v>
          </cell>
          <cell r="GQ29">
            <v>869848</v>
          </cell>
          <cell r="GR29">
            <v>26462208</v>
          </cell>
          <cell r="GS29">
            <v>724011455</v>
          </cell>
          <cell r="GT29">
            <v>0</v>
          </cell>
          <cell r="GU29">
            <v>0</v>
          </cell>
          <cell r="GV29">
            <v>0</v>
          </cell>
          <cell r="GW29">
            <v>82259617</v>
          </cell>
          <cell r="GX29">
            <v>140838051</v>
          </cell>
          <cell r="GY29">
            <v>0</v>
          </cell>
          <cell r="GZ29">
            <v>0</v>
          </cell>
          <cell r="HA29">
            <v>0</v>
          </cell>
          <cell r="HB29">
            <v>0</v>
          </cell>
          <cell r="HC29">
            <v>136043</v>
          </cell>
          <cell r="HD29">
            <v>0</v>
          </cell>
          <cell r="HE29">
            <v>0</v>
          </cell>
          <cell r="HF29">
            <v>0</v>
          </cell>
          <cell r="HG29">
            <v>0</v>
          </cell>
          <cell r="HH29">
            <v>136043</v>
          </cell>
          <cell r="IM29">
            <v>51953581</v>
          </cell>
          <cell r="KY29">
            <v>0</v>
          </cell>
          <cell r="KZ29">
            <v>0</v>
          </cell>
          <cell r="LA29">
            <v>0</v>
          </cell>
          <cell r="LB29">
            <v>0</v>
          </cell>
          <cell r="LC29">
            <v>37852669932</v>
          </cell>
          <cell r="LN29">
            <v>0</v>
          </cell>
          <cell r="ME29">
            <v>0</v>
          </cell>
          <cell r="MI29">
            <v>0</v>
          </cell>
          <cell r="MQ29">
            <v>0</v>
          </cell>
          <cell r="OY29">
            <v>37852669932</v>
          </cell>
        </row>
        <row r="30">
          <cell r="A30">
            <v>36312</v>
          </cell>
          <cell r="B30">
            <v>1999</v>
          </cell>
          <cell r="C30" t="str">
            <v>1999-1</v>
          </cell>
          <cell r="D30" t="str">
            <v>1999-2</v>
          </cell>
          <cell r="E30">
            <v>6</v>
          </cell>
          <cell r="G30">
            <v>0</v>
          </cell>
          <cell r="H30">
            <v>189970000</v>
          </cell>
          <cell r="L30">
            <v>7447500230</v>
          </cell>
          <cell r="M30">
            <v>0</v>
          </cell>
          <cell r="N30">
            <v>7849584504</v>
          </cell>
          <cell r="O30">
            <v>1069617001.3458848</v>
          </cell>
          <cell r="P30">
            <v>727583331</v>
          </cell>
          <cell r="Q30">
            <v>1245476258</v>
          </cell>
          <cell r="R30">
            <v>17309259521</v>
          </cell>
          <cell r="S30">
            <v>0</v>
          </cell>
          <cell r="T30">
            <v>0</v>
          </cell>
          <cell r="U30">
            <v>7100700304</v>
          </cell>
          <cell r="V30">
            <v>265345764.99999997</v>
          </cell>
          <cell r="W30">
            <v>0</v>
          </cell>
          <cell r="X30">
            <v>8568459</v>
          </cell>
          <cell r="Y30">
            <v>460250</v>
          </cell>
          <cell r="Z30">
            <v>11354309</v>
          </cell>
          <cell r="AA30">
            <v>39685966</v>
          </cell>
          <cell r="AB30">
            <v>0</v>
          </cell>
          <cell r="AC30">
            <v>852333469</v>
          </cell>
          <cell r="AD30">
            <v>0</v>
          </cell>
          <cell r="AE30">
            <v>0</v>
          </cell>
          <cell r="AF30">
            <v>0</v>
          </cell>
          <cell r="AG30">
            <v>8730344556</v>
          </cell>
          <cell r="AH30">
            <v>19643356966</v>
          </cell>
          <cell r="AI30">
            <v>0</v>
          </cell>
          <cell r="AJ30">
            <v>15703294</v>
          </cell>
          <cell r="AK30">
            <v>0</v>
          </cell>
          <cell r="AL30">
            <v>38085450</v>
          </cell>
          <cell r="AM30">
            <v>716818776</v>
          </cell>
          <cell r="AN30">
            <v>7493889</v>
          </cell>
          <cell r="AO30">
            <v>2120201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726535866</v>
          </cell>
          <cell r="AW30">
            <v>595984</v>
          </cell>
          <cell r="AX30">
            <v>104398198</v>
          </cell>
          <cell r="AY30">
            <v>55585257</v>
          </cell>
          <cell r="AZ30">
            <v>6455570</v>
          </cell>
          <cell r="BA30">
            <v>4760001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171795010</v>
          </cell>
          <cell r="BL30">
            <v>1182210</v>
          </cell>
          <cell r="BM30">
            <v>150000</v>
          </cell>
          <cell r="BN30">
            <v>0</v>
          </cell>
          <cell r="BO30">
            <v>0</v>
          </cell>
          <cell r="BP30">
            <v>0</v>
          </cell>
          <cell r="BQ30">
            <v>1332210</v>
          </cell>
          <cell r="BR30">
            <v>66859785</v>
          </cell>
          <cell r="BS30">
            <v>0</v>
          </cell>
          <cell r="BT30">
            <v>58840794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76385</v>
          </cell>
          <cell r="CC30">
            <v>1297039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12368258</v>
          </cell>
          <cell r="CI30">
            <v>0</v>
          </cell>
          <cell r="CJ30">
            <v>12368258</v>
          </cell>
          <cell r="CK30">
            <v>0</v>
          </cell>
          <cell r="CL30">
            <v>149053351</v>
          </cell>
          <cell r="CM30">
            <v>0</v>
          </cell>
          <cell r="CN30">
            <v>0</v>
          </cell>
          <cell r="CO30">
            <v>0</v>
          </cell>
          <cell r="CP30">
            <v>0</v>
          </cell>
          <cell r="CQ30">
            <v>0</v>
          </cell>
          <cell r="CR30">
            <v>0</v>
          </cell>
          <cell r="CS30">
            <v>0</v>
          </cell>
          <cell r="CT30">
            <v>0</v>
          </cell>
          <cell r="CU30">
            <v>0</v>
          </cell>
          <cell r="CV30">
            <v>0</v>
          </cell>
          <cell r="CW30">
            <v>0</v>
          </cell>
          <cell r="CX30">
            <v>0</v>
          </cell>
          <cell r="CY30">
            <v>0</v>
          </cell>
          <cell r="CZ30">
            <v>149053351</v>
          </cell>
          <cell r="DA30">
            <v>0</v>
          </cell>
          <cell r="DB30">
            <v>259812166</v>
          </cell>
          <cell r="DC30">
            <v>0</v>
          </cell>
          <cell r="DD30">
            <v>0</v>
          </cell>
          <cell r="DE30">
            <v>5648500</v>
          </cell>
          <cell r="DF30">
            <v>0</v>
          </cell>
          <cell r="DG30">
            <v>0</v>
          </cell>
          <cell r="DH30">
            <v>48244020</v>
          </cell>
          <cell r="DI30">
            <v>0</v>
          </cell>
          <cell r="DJ30">
            <v>0</v>
          </cell>
          <cell r="DK30">
            <v>0</v>
          </cell>
          <cell r="DL30">
            <v>0</v>
          </cell>
          <cell r="DM30">
            <v>0</v>
          </cell>
          <cell r="DN30">
            <v>0</v>
          </cell>
          <cell r="DO30">
            <v>0</v>
          </cell>
          <cell r="DP30">
            <v>0</v>
          </cell>
          <cell r="DQ30">
            <v>0</v>
          </cell>
          <cell r="DR30">
            <v>0</v>
          </cell>
          <cell r="DS30">
            <v>0</v>
          </cell>
          <cell r="DT30">
            <v>0</v>
          </cell>
          <cell r="DU30">
            <v>0</v>
          </cell>
          <cell r="DV30">
            <v>0</v>
          </cell>
          <cell r="DW30">
            <v>0</v>
          </cell>
          <cell r="DX30">
            <v>0</v>
          </cell>
          <cell r="DY30">
            <v>5285</v>
          </cell>
          <cell r="DZ30">
            <v>0</v>
          </cell>
          <cell r="EA30">
            <v>0</v>
          </cell>
          <cell r="EB30">
            <v>0</v>
          </cell>
          <cell r="EC30">
            <v>0</v>
          </cell>
          <cell r="ED30">
            <v>0</v>
          </cell>
          <cell r="EE30">
            <v>0</v>
          </cell>
          <cell r="EF30">
            <v>0</v>
          </cell>
          <cell r="EG30">
            <v>0</v>
          </cell>
          <cell r="EH30">
            <v>0</v>
          </cell>
          <cell r="EI30">
            <v>0</v>
          </cell>
          <cell r="EJ30">
            <v>0</v>
          </cell>
          <cell r="EK30">
            <v>0</v>
          </cell>
          <cell r="EL30">
            <v>0</v>
          </cell>
          <cell r="EM30">
            <v>18936200</v>
          </cell>
          <cell r="EN30">
            <v>0</v>
          </cell>
          <cell r="EO30">
            <v>0</v>
          </cell>
          <cell r="EP30">
            <v>0</v>
          </cell>
          <cell r="EQ30">
            <v>0</v>
          </cell>
          <cell r="ER30">
            <v>0</v>
          </cell>
          <cell r="ES30">
            <v>0</v>
          </cell>
          <cell r="ET30">
            <v>47543841</v>
          </cell>
          <cell r="EU30">
            <v>0</v>
          </cell>
          <cell r="EV30">
            <v>0</v>
          </cell>
          <cell r="EW30">
            <v>0</v>
          </cell>
          <cell r="EX30">
            <v>47543841</v>
          </cell>
          <cell r="EY30">
            <v>0</v>
          </cell>
          <cell r="EZ30">
            <v>0</v>
          </cell>
          <cell r="FA30">
            <v>0</v>
          </cell>
          <cell r="FB30">
            <v>0</v>
          </cell>
          <cell r="FC30">
            <v>0</v>
          </cell>
          <cell r="FD30">
            <v>0</v>
          </cell>
          <cell r="FE30">
            <v>0</v>
          </cell>
          <cell r="FF30">
            <v>0</v>
          </cell>
          <cell r="FG30">
            <v>0</v>
          </cell>
          <cell r="FH30">
            <v>0</v>
          </cell>
          <cell r="FI30">
            <v>0</v>
          </cell>
          <cell r="FJ30">
            <v>5214000</v>
          </cell>
          <cell r="FK30">
            <v>0</v>
          </cell>
          <cell r="FL30">
            <v>0</v>
          </cell>
          <cell r="FM30">
            <v>0</v>
          </cell>
          <cell r="FN30">
            <v>48244020</v>
          </cell>
          <cell r="FO30">
            <v>0</v>
          </cell>
          <cell r="FP30">
            <v>0</v>
          </cell>
          <cell r="FQ30">
            <v>84662500</v>
          </cell>
          <cell r="FR30">
            <v>0</v>
          </cell>
          <cell r="FS30">
            <v>15250400</v>
          </cell>
          <cell r="FT30">
            <v>0</v>
          </cell>
          <cell r="FU30">
            <v>0</v>
          </cell>
          <cell r="FV30">
            <v>0</v>
          </cell>
          <cell r="FW30">
            <v>0</v>
          </cell>
          <cell r="FX30">
            <v>472098889</v>
          </cell>
          <cell r="FY30">
            <v>43500</v>
          </cell>
          <cell r="FZ30">
            <v>537706</v>
          </cell>
          <cell r="GA30">
            <v>0</v>
          </cell>
          <cell r="GB30">
            <v>66631068</v>
          </cell>
          <cell r="GC30">
            <v>969963</v>
          </cell>
          <cell r="GD30">
            <v>969963</v>
          </cell>
          <cell r="GE30">
            <v>0</v>
          </cell>
          <cell r="GF30">
            <v>1228460</v>
          </cell>
          <cell r="GG30">
            <v>0</v>
          </cell>
          <cell r="GH30">
            <v>48722301</v>
          </cell>
          <cell r="GI30">
            <v>1072875</v>
          </cell>
          <cell r="GJ30">
            <v>0</v>
          </cell>
          <cell r="GK30">
            <v>0</v>
          </cell>
          <cell r="GL30">
            <v>9763383</v>
          </cell>
          <cell r="GM30">
            <v>1502650</v>
          </cell>
          <cell r="GN30">
            <v>0</v>
          </cell>
          <cell r="GO30">
            <v>0</v>
          </cell>
          <cell r="GP30">
            <v>15716812</v>
          </cell>
          <cell r="GQ30">
            <v>-388361</v>
          </cell>
          <cell r="GR30">
            <v>15328451</v>
          </cell>
          <cell r="GS30">
            <v>539699920</v>
          </cell>
          <cell r="GT30">
            <v>342000</v>
          </cell>
          <cell r="GU30">
            <v>0</v>
          </cell>
          <cell r="GV30">
            <v>342000</v>
          </cell>
          <cell r="GW30">
            <v>55405519</v>
          </cell>
          <cell r="GX30">
            <v>99033982</v>
          </cell>
          <cell r="GY30">
            <v>0</v>
          </cell>
          <cell r="GZ30">
            <v>0</v>
          </cell>
          <cell r="HA30">
            <v>0</v>
          </cell>
          <cell r="HB30">
            <v>0</v>
          </cell>
          <cell r="HC30">
            <v>663891</v>
          </cell>
          <cell r="HD30">
            <v>0</v>
          </cell>
          <cell r="HE30">
            <v>0</v>
          </cell>
          <cell r="HF30">
            <v>0</v>
          </cell>
          <cell r="HG30">
            <v>0</v>
          </cell>
          <cell r="HH30">
            <v>1005891</v>
          </cell>
          <cell r="IM30">
            <v>39115198</v>
          </cell>
          <cell r="KY30">
            <v>0</v>
          </cell>
          <cell r="KZ30">
            <v>0</v>
          </cell>
          <cell r="LA30">
            <v>0</v>
          </cell>
          <cell r="LB30">
            <v>47426973380</v>
          </cell>
          <cell r="LC30">
            <v>21783478699</v>
          </cell>
          <cell r="LN30">
            <v>0</v>
          </cell>
          <cell r="ME30">
            <v>0</v>
          </cell>
          <cell r="MI30">
            <v>0</v>
          </cell>
          <cell r="MQ30">
            <v>0</v>
          </cell>
          <cell r="OY30">
            <v>21783478699</v>
          </cell>
        </row>
        <row r="31">
          <cell r="A31">
            <v>36342</v>
          </cell>
          <cell r="B31">
            <v>1999</v>
          </cell>
          <cell r="C31" t="str">
            <v>1999-2</v>
          </cell>
          <cell r="D31" t="str">
            <v>1999-3</v>
          </cell>
          <cell r="E31">
            <v>7</v>
          </cell>
          <cell r="G31">
            <v>0</v>
          </cell>
          <cell r="H31">
            <v>277871000</v>
          </cell>
          <cell r="L31">
            <v>12859789189</v>
          </cell>
          <cell r="M31">
            <v>0</v>
          </cell>
          <cell r="N31">
            <v>8660683744</v>
          </cell>
          <cell r="O31">
            <v>954105690.95604026</v>
          </cell>
          <cell r="P31">
            <v>763488303</v>
          </cell>
          <cell r="Q31">
            <v>1213783481</v>
          </cell>
          <cell r="R31">
            <v>23629492332</v>
          </cell>
          <cell r="S31">
            <v>0</v>
          </cell>
          <cell r="T31">
            <v>0</v>
          </cell>
          <cell r="U31">
            <v>7942128654</v>
          </cell>
          <cell r="V31">
            <v>312691233.99999994</v>
          </cell>
          <cell r="W31">
            <v>0</v>
          </cell>
          <cell r="X31">
            <v>11903604</v>
          </cell>
          <cell r="Y31">
            <v>588490</v>
          </cell>
          <cell r="Z31">
            <v>19080461</v>
          </cell>
          <cell r="AA31">
            <v>30658920</v>
          </cell>
          <cell r="AB31">
            <v>0</v>
          </cell>
          <cell r="AC31">
            <v>827934367</v>
          </cell>
          <cell r="AD31">
            <v>0</v>
          </cell>
          <cell r="AE31">
            <v>0</v>
          </cell>
          <cell r="AF31">
            <v>0</v>
          </cell>
          <cell r="AG31">
            <v>9944189805</v>
          </cell>
          <cell r="AH31">
            <v>24843337581</v>
          </cell>
          <cell r="AI31">
            <v>0</v>
          </cell>
          <cell r="AJ31">
            <v>-6043837</v>
          </cell>
          <cell r="AK31">
            <v>40000000</v>
          </cell>
          <cell r="AL31">
            <v>35715324</v>
          </cell>
          <cell r="AM31">
            <v>732688041</v>
          </cell>
          <cell r="AN31">
            <v>47745327</v>
          </cell>
          <cell r="AO31">
            <v>1532064</v>
          </cell>
          <cell r="AP31">
            <v>1462025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783472457</v>
          </cell>
          <cell r="AW31">
            <v>2765907</v>
          </cell>
          <cell r="AX31">
            <v>92277485</v>
          </cell>
          <cell r="AY31">
            <v>68222726</v>
          </cell>
          <cell r="AZ31">
            <v>292298</v>
          </cell>
          <cell r="BA31">
            <v>280675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163839091</v>
          </cell>
          <cell r="BL31">
            <v>1738862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2255609</v>
          </cell>
          <cell r="BR31">
            <v>32395120</v>
          </cell>
          <cell r="BS31">
            <v>0</v>
          </cell>
          <cell r="BT31">
            <v>48302414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674800</v>
          </cell>
          <cell r="CC31">
            <v>2964859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10596716</v>
          </cell>
          <cell r="CI31">
            <v>0</v>
          </cell>
          <cell r="CJ31">
            <v>10596716</v>
          </cell>
          <cell r="CK31">
            <v>0</v>
          </cell>
          <cell r="CL31">
            <v>203447840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203447840</v>
          </cell>
          <cell r="DA31">
            <v>0</v>
          </cell>
          <cell r="DB31">
            <v>320147359</v>
          </cell>
          <cell r="DC31">
            <v>0</v>
          </cell>
          <cell r="DD31">
            <v>0</v>
          </cell>
          <cell r="DE31">
            <v>4605500</v>
          </cell>
          <cell r="DF31">
            <v>0</v>
          </cell>
          <cell r="DG31">
            <v>0</v>
          </cell>
          <cell r="DH31">
            <v>53428200</v>
          </cell>
          <cell r="DI31">
            <v>0</v>
          </cell>
          <cell r="DJ31">
            <v>0</v>
          </cell>
          <cell r="DK31">
            <v>0</v>
          </cell>
          <cell r="DL31">
            <v>0</v>
          </cell>
          <cell r="DM31">
            <v>0</v>
          </cell>
          <cell r="DN31">
            <v>0</v>
          </cell>
          <cell r="DO31">
            <v>0</v>
          </cell>
          <cell r="DP31">
            <v>0</v>
          </cell>
          <cell r="DQ31">
            <v>0</v>
          </cell>
          <cell r="DR31">
            <v>0</v>
          </cell>
          <cell r="DS31">
            <v>0</v>
          </cell>
          <cell r="DT31">
            <v>0</v>
          </cell>
          <cell r="DU31">
            <v>0</v>
          </cell>
          <cell r="DV31">
            <v>0</v>
          </cell>
          <cell r="DW31">
            <v>0</v>
          </cell>
          <cell r="DX31">
            <v>0</v>
          </cell>
          <cell r="DY31">
            <v>18030</v>
          </cell>
          <cell r="DZ31">
            <v>0</v>
          </cell>
          <cell r="EA31">
            <v>0</v>
          </cell>
          <cell r="EB31">
            <v>0</v>
          </cell>
          <cell r="EC31">
            <v>0</v>
          </cell>
          <cell r="ED31">
            <v>0</v>
          </cell>
          <cell r="EE31">
            <v>0</v>
          </cell>
          <cell r="EF31">
            <v>0</v>
          </cell>
          <cell r="EG31">
            <v>0</v>
          </cell>
          <cell r="EH31">
            <v>0</v>
          </cell>
          <cell r="EI31">
            <v>0</v>
          </cell>
          <cell r="EJ31">
            <v>0</v>
          </cell>
          <cell r="EK31">
            <v>0</v>
          </cell>
          <cell r="EL31">
            <v>0</v>
          </cell>
          <cell r="EM31">
            <v>22167000</v>
          </cell>
          <cell r="EN31">
            <v>0</v>
          </cell>
          <cell r="EO31">
            <v>0</v>
          </cell>
          <cell r="EP31">
            <v>0</v>
          </cell>
          <cell r="EQ31">
            <v>0</v>
          </cell>
          <cell r="ER31">
            <v>0</v>
          </cell>
          <cell r="ES31">
            <v>0</v>
          </cell>
          <cell r="ET31">
            <v>38747046</v>
          </cell>
          <cell r="EU31">
            <v>0</v>
          </cell>
          <cell r="EV31">
            <v>0</v>
          </cell>
          <cell r="EW31">
            <v>0</v>
          </cell>
          <cell r="EX31">
            <v>38747046</v>
          </cell>
          <cell r="EY31">
            <v>0</v>
          </cell>
          <cell r="EZ31">
            <v>0</v>
          </cell>
          <cell r="FA31">
            <v>0</v>
          </cell>
          <cell r="FB31">
            <v>0</v>
          </cell>
          <cell r="FC31">
            <v>0</v>
          </cell>
          <cell r="FD31">
            <v>0</v>
          </cell>
          <cell r="FE31">
            <v>0</v>
          </cell>
          <cell r="FF31">
            <v>0</v>
          </cell>
          <cell r="FG31">
            <v>0</v>
          </cell>
          <cell r="FH31">
            <v>0</v>
          </cell>
          <cell r="FI31">
            <v>0</v>
          </cell>
          <cell r="FJ31">
            <v>4846500</v>
          </cell>
          <cell r="FK31">
            <v>0</v>
          </cell>
          <cell r="FL31">
            <v>0</v>
          </cell>
          <cell r="FM31">
            <v>0</v>
          </cell>
          <cell r="FN31">
            <v>53428200</v>
          </cell>
          <cell r="FO31">
            <v>0</v>
          </cell>
          <cell r="FP31">
            <v>0</v>
          </cell>
          <cell r="FQ31">
            <v>109572100</v>
          </cell>
          <cell r="FR31">
            <v>0</v>
          </cell>
          <cell r="FS31">
            <v>16909700</v>
          </cell>
          <cell r="FT31">
            <v>0</v>
          </cell>
          <cell r="FU31">
            <v>0</v>
          </cell>
          <cell r="FV31">
            <v>0</v>
          </cell>
          <cell r="FW31">
            <v>0</v>
          </cell>
          <cell r="FX31">
            <v>834621324</v>
          </cell>
          <cell r="FY31">
            <v>53829257</v>
          </cell>
          <cell r="FZ31">
            <v>629140</v>
          </cell>
          <cell r="GA31">
            <v>0</v>
          </cell>
          <cell r="GB31">
            <v>125017187</v>
          </cell>
          <cell r="GC31">
            <v>183751</v>
          </cell>
          <cell r="GD31">
            <v>83761</v>
          </cell>
          <cell r="GE31">
            <v>0</v>
          </cell>
          <cell r="GF31">
            <v>630720</v>
          </cell>
          <cell r="GG31">
            <v>0</v>
          </cell>
          <cell r="GH31">
            <v>39377766</v>
          </cell>
          <cell r="GI31">
            <v>1070742</v>
          </cell>
          <cell r="GJ31">
            <v>0</v>
          </cell>
          <cell r="GK31">
            <v>0</v>
          </cell>
          <cell r="GL31">
            <v>13061187</v>
          </cell>
          <cell r="GM31">
            <v>1836630</v>
          </cell>
          <cell r="GN31">
            <v>0</v>
          </cell>
          <cell r="GO31">
            <v>0</v>
          </cell>
          <cell r="GP31">
            <v>30079613</v>
          </cell>
          <cell r="GQ31">
            <v>-73659</v>
          </cell>
          <cell r="GR31">
            <v>30005954</v>
          </cell>
          <cell r="GS31">
            <v>959822262</v>
          </cell>
          <cell r="GT31">
            <v>495600</v>
          </cell>
          <cell r="GU31">
            <v>0</v>
          </cell>
          <cell r="GV31">
            <v>495600</v>
          </cell>
          <cell r="GW31">
            <v>84806453</v>
          </cell>
          <cell r="GX31">
            <v>149274033</v>
          </cell>
          <cell r="GY31">
            <v>0</v>
          </cell>
          <cell r="GZ31">
            <v>0</v>
          </cell>
          <cell r="HA31">
            <v>0</v>
          </cell>
          <cell r="HB31">
            <v>0</v>
          </cell>
          <cell r="HC31">
            <v>121930</v>
          </cell>
          <cell r="HD31">
            <v>0</v>
          </cell>
          <cell r="HE31">
            <v>0</v>
          </cell>
          <cell r="HF31">
            <v>0</v>
          </cell>
          <cell r="HG31">
            <v>0</v>
          </cell>
          <cell r="HH31">
            <v>617530</v>
          </cell>
          <cell r="IM31">
            <v>131747615</v>
          </cell>
          <cell r="KY31">
            <v>0</v>
          </cell>
          <cell r="KZ31">
            <v>0</v>
          </cell>
          <cell r="LA31">
            <v>0</v>
          </cell>
          <cell r="LB31">
            <v>65482975382</v>
          </cell>
          <cell r="LC31">
            <v>42899339583</v>
          </cell>
          <cell r="LN31">
            <v>0</v>
          </cell>
          <cell r="ME31">
            <v>0</v>
          </cell>
          <cell r="MI31">
            <v>0</v>
          </cell>
          <cell r="MQ31">
            <v>0</v>
          </cell>
          <cell r="OY31">
            <v>42899339583</v>
          </cell>
        </row>
        <row r="32">
          <cell r="A32">
            <v>36373</v>
          </cell>
          <cell r="B32">
            <v>1999</v>
          </cell>
          <cell r="C32" t="str">
            <v>1999-2</v>
          </cell>
          <cell r="D32" t="str">
            <v>1999-3</v>
          </cell>
          <cell r="E32">
            <v>8</v>
          </cell>
          <cell r="G32">
            <v>0</v>
          </cell>
          <cell r="H32">
            <v>317358000</v>
          </cell>
          <cell r="L32">
            <v>13514383809</v>
          </cell>
          <cell r="M32">
            <v>0</v>
          </cell>
          <cell r="N32">
            <v>8859676874</v>
          </cell>
          <cell r="O32">
            <v>725187432.77967012</v>
          </cell>
          <cell r="P32">
            <v>785730651</v>
          </cell>
          <cell r="Q32">
            <v>1271584156</v>
          </cell>
          <cell r="R32">
            <v>24472393302</v>
          </cell>
          <cell r="S32">
            <v>0</v>
          </cell>
          <cell r="T32">
            <v>0</v>
          </cell>
          <cell r="U32">
            <v>8810123654</v>
          </cell>
          <cell r="V32">
            <v>357631201</v>
          </cell>
          <cell r="W32">
            <v>0</v>
          </cell>
          <cell r="X32">
            <v>9664960</v>
          </cell>
          <cell r="Y32">
            <v>941150</v>
          </cell>
          <cell r="Z32">
            <v>4950189</v>
          </cell>
          <cell r="AA32">
            <v>45196682</v>
          </cell>
          <cell r="AB32">
            <v>0</v>
          </cell>
          <cell r="AC32">
            <v>990329476</v>
          </cell>
          <cell r="AD32">
            <v>0</v>
          </cell>
          <cell r="AE32">
            <v>0</v>
          </cell>
          <cell r="AF32">
            <v>0</v>
          </cell>
          <cell r="AG32">
            <v>11221432546</v>
          </cell>
          <cell r="AH32">
            <v>25749636043</v>
          </cell>
          <cell r="AI32">
            <v>0</v>
          </cell>
          <cell r="AJ32">
            <v>1227654</v>
          </cell>
          <cell r="AK32">
            <v>40000000</v>
          </cell>
          <cell r="AL32">
            <v>48030631</v>
          </cell>
          <cell r="AM32">
            <v>731714294</v>
          </cell>
          <cell r="AN32">
            <v>20733442</v>
          </cell>
          <cell r="AO32">
            <v>1211171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753694864</v>
          </cell>
          <cell r="AW32">
            <v>1345035</v>
          </cell>
          <cell r="AX32">
            <v>189456810</v>
          </cell>
          <cell r="AY32">
            <v>54005209</v>
          </cell>
          <cell r="AZ32">
            <v>85444</v>
          </cell>
          <cell r="BA32">
            <v>83564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244976380</v>
          </cell>
          <cell r="BL32">
            <v>346939</v>
          </cell>
          <cell r="BM32">
            <v>150000</v>
          </cell>
          <cell r="BN32">
            <v>0</v>
          </cell>
          <cell r="BO32">
            <v>0</v>
          </cell>
          <cell r="BP32">
            <v>0</v>
          </cell>
          <cell r="BQ32">
            <v>547763</v>
          </cell>
          <cell r="BR32">
            <v>128986241</v>
          </cell>
          <cell r="BS32">
            <v>0</v>
          </cell>
          <cell r="BT32">
            <v>54436545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440800</v>
          </cell>
          <cell r="CC32">
            <v>320541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17912379</v>
          </cell>
          <cell r="CI32">
            <v>0</v>
          </cell>
          <cell r="CJ32">
            <v>17912379</v>
          </cell>
          <cell r="CK32">
            <v>0</v>
          </cell>
          <cell r="CL32">
            <v>168309931</v>
          </cell>
          <cell r="CM32">
            <v>0</v>
          </cell>
          <cell r="CN32">
            <v>0</v>
          </cell>
          <cell r="CO32">
            <v>0</v>
          </cell>
          <cell r="CP32">
            <v>0</v>
          </cell>
          <cell r="CQ32">
            <v>0</v>
          </cell>
          <cell r="CR32">
            <v>0</v>
          </cell>
          <cell r="CS32">
            <v>0</v>
          </cell>
          <cell r="CT32">
            <v>0</v>
          </cell>
          <cell r="CU32">
            <v>0</v>
          </cell>
          <cell r="CV32">
            <v>0</v>
          </cell>
          <cell r="CW32">
            <v>0</v>
          </cell>
          <cell r="CX32">
            <v>0</v>
          </cell>
          <cell r="CY32">
            <v>0</v>
          </cell>
          <cell r="CZ32">
            <v>168309931</v>
          </cell>
          <cell r="DA32">
            <v>0</v>
          </cell>
          <cell r="DB32">
            <v>278606591</v>
          </cell>
          <cell r="DC32">
            <v>0</v>
          </cell>
          <cell r="DD32">
            <v>0</v>
          </cell>
          <cell r="DE32">
            <v>5150500</v>
          </cell>
          <cell r="DF32">
            <v>0</v>
          </cell>
          <cell r="DG32">
            <v>0</v>
          </cell>
          <cell r="DH32">
            <v>48264300</v>
          </cell>
          <cell r="DI32">
            <v>0</v>
          </cell>
          <cell r="DJ32">
            <v>0</v>
          </cell>
          <cell r="DK32">
            <v>0</v>
          </cell>
          <cell r="DL32">
            <v>0</v>
          </cell>
          <cell r="DM32">
            <v>0</v>
          </cell>
          <cell r="DN32">
            <v>0</v>
          </cell>
          <cell r="DO32">
            <v>0</v>
          </cell>
          <cell r="DP32">
            <v>0</v>
          </cell>
          <cell r="DQ32">
            <v>0</v>
          </cell>
          <cell r="DR32">
            <v>0</v>
          </cell>
          <cell r="DS32">
            <v>0</v>
          </cell>
          <cell r="DT32">
            <v>0</v>
          </cell>
          <cell r="DU32">
            <v>0</v>
          </cell>
          <cell r="DV32">
            <v>0</v>
          </cell>
          <cell r="DW32">
            <v>0</v>
          </cell>
          <cell r="DX32">
            <v>0</v>
          </cell>
          <cell r="DY32">
            <v>9060</v>
          </cell>
          <cell r="DZ32">
            <v>0</v>
          </cell>
          <cell r="EA32">
            <v>0</v>
          </cell>
          <cell r="EB32">
            <v>0</v>
          </cell>
          <cell r="EC32">
            <v>0</v>
          </cell>
          <cell r="ED32">
            <v>0</v>
          </cell>
          <cell r="EE32">
            <v>0</v>
          </cell>
          <cell r="EF32">
            <v>0</v>
          </cell>
          <cell r="EG32">
            <v>0</v>
          </cell>
          <cell r="EH32">
            <v>0</v>
          </cell>
          <cell r="EI32">
            <v>0</v>
          </cell>
          <cell r="EJ32">
            <v>0</v>
          </cell>
          <cell r="EK32">
            <v>0</v>
          </cell>
          <cell r="EL32">
            <v>0</v>
          </cell>
          <cell r="EM32">
            <v>17708200</v>
          </cell>
          <cell r="EN32">
            <v>0</v>
          </cell>
          <cell r="EO32">
            <v>0</v>
          </cell>
          <cell r="EP32">
            <v>0</v>
          </cell>
          <cell r="EQ32">
            <v>0</v>
          </cell>
          <cell r="ER32">
            <v>0</v>
          </cell>
          <cell r="ES32">
            <v>0</v>
          </cell>
          <cell r="ET32">
            <v>36553908</v>
          </cell>
          <cell r="EU32">
            <v>0</v>
          </cell>
          <cell r="EV32">
            <v>0</v>
          </cell>
          <cell r="EW32">
            <v>0</v>
          </cell>
          <cell r="EX32">
            <v>36553908</v>
          </cell>
          <cell r="EY32">
            <v>0</v>
          </cell>
          <cell r="EZ32">
            <v>0</v>
          </cell>
          <cell r="FA32">
            <v>0</v>
          </cell>
          <cell r="FB32">
            <v>0</v>
          </cell>
          <cell r="FC32">
            <v>0</v>
          </cell>
          <cell r="FD32">
            <v>0</v>
          </cell>
          <cell r="FE32">
            <v>0</v>
          </cell>
          <cell r="FF32">
            <v>0</v>
          </cell>
          <cell r="FG32">
            <v>0</v>
          </cell>
          <cell r="FH32">
            <v>0</v>
          </cell>
          <cell r="FI32">
            <v>0</v>
          </cell>
          <cell r="FJ32">
            <v>4528200</v>
          </cell>
          <cell r="FK32">
            <v>0</v>
          </cell>
          <cell r="FL32">
            <v>0</v>
          </cell>
          <cell r="FM32">
            <v>0</v>
          </cell>
          <cell r="FN32">
            <v>48264300</v>
          </cell>
          <cell r="FO32">
            <v>0</v>
          </cell>
          <cell r="FP32">
            <v>0</v>
          </cell>
          <cell r="FQ32">
            <v>15285900</v>
          </cell>
          <cell r="FR32">
            <v>0</v>
          </cell>
          <cell r="FS32">
            <v>17291300</v>
          </cell>
          <cell r="FT32">
            <v>0</v>
          </cell>
          <cell r="FU32">
            <v>0</v>
          </cell>
          <cell r="FV32">
            <v>0</v>
          </cell>
          <cell r="FW32">
            <v>0</v>
          </cell>
          <cell r="FX32">
            <v>464910042</v>
          </cell>
          <cell r="FY32">
            <v>3965639</v>
          </cell>
          <cell r="FZ32">
            <v>601866</v>
          </cell>
          <cell r="GA32">
            <v>0</v>
          </cell>
          <cell r="GB32">
            <v>88258367</v>
          </cell>
          <cell r="GC32">
            <v>308000</v>
          </cell>
          <cell r="GD32">
            <v>407990</v>
          </cell>
          <cell r="GE32">
            <v>0</v>
          </cell>
          <cell r="GF32">
            <v>928140</v>
          </cell>
          <cell r="GG32">
            <v>0</v>
          </cell>
          <cell r="GH32">
            <v>37482048</v>
          </cell>
          <cell r="GI32">
            <v>2076870</v>
          </cell>
          <cell r="GJ32">
            <v>0</v>
          </cell>
          <cell r="GK32">
            <v>0</v>
          </cell>
          <cell r="GL32">
            <v>9308241</v>
          </cell>
          <cell r="GM32">
            <v>658490</v>
          </cell>
          <cell r="GN32">
            <v>0</v>
          </cell>
          <cell r="GO32">
            <v>0</v>
          </cell>
          <cell r="GP32">
            <v>45755242</v>
          </cell>
          <cell r="GQ32">
            <v>-481678</v>
          </cell>
          <cell r="GR32">
            <v>45273564</v>
          </cell>
          <cell r="GS32">
            <v>553476409</v>
          </cell>
          <cell r="GT32">
            <v>0</v>
          </cell>
          <cell r="GU32">
            <v>0</v>
          </cell>
          <cell r="GV32">
            <v>0</v>
          </cell>
          <cell r="GW32">
            <v>100837098</v>
          </cell>
          <cell r="GX32">
            <v>171424767</v>
          </cell>
          <cell r="GY32">
            <v>0</v>
          </cell>
          <cell r="GZ32">
            <v>0</v>
          </cell>
          <cell r="HA32">
            <v>0</v>
          </cell>
          <cell r="HB32">
            <v>0</v>
          </cell>
          <cell r="HC32">
            <v>543871</v>
          </cell>
          <cell r="HD32">
            <v>0</v>
          </cell>
          <cell r="HE32">
            <v>0</v>
          </cell>
          <cell r="HF32">
            <v>0</v>
          </cell>
          <cell r="HG32">
            <v>0</v>
          </cell>
          <cell r="HH32">
            <v>543871</v>
          </cell>
          <cell r="IM32">
            <v>41017812</v>
          </cell>
          <cell r="KY32">
            <v>0</v>
          </cell>
          <cell r="KZ32">
            <v>0</v>
          </cell>
          <cell r="LA32">
            <v>0</v>
          </cell>
          <cell r="LB32">
            <v>68372748715</v>
          </cell>
          <cell r="LC32">
            <v>28639409376</v>
          </cell>
          <cell r="LN32">
            <v>0</v>
          </cell>
          <cell r="ME32">
            <v>0</v>
          </cell>
          <cell r="MI32">
            <v>0</v>
          </cell>
          <cell r="MQ32">
            <v>0</v>
          </cell>
          <cell r="OY32">
            <v>28639409376</v>
          </cell>
        </row>
        <row r="33">
          <cell r="A33">
            <v>36404</v>
          </cell>
          <cell r="B33">
            <v>1999</v>
          </cell>
          <cell r="C33" t="str">
            <v>1999-2</v>
          </cell>
          <cell r="D33" t="str">
            <v>1999-3</v>
          </cell>
          <cell r="E33">
            <v>9</v>
          </cell>
          <cell r="G33">
            <v>0</v>
          </cell>
          <cell r="H33">
            <v>29982000</v>
          </cell>
          <cell r="L33">
            <v>8716234382</v>
          </cell>
          <cell r="M33">
            <v>0</v>
          </cell>
          <cell r="N33">
            <v>7956010183</v>
          </cell>
          <cell r="O33">
            <v>967033497.98843288</v>
          </cell>
          <cell r="P33">
            <v>798904731</v>
          </cell>
          <cell r="Q33">
            <v>1244211064</v>
          </cell>
          <cell r="R33">
            <v>23345315506</v>
          </cell>
          <cell r="S33">
            <v>0</v>
          </cell>
          <cell r="T33">
            <v>0</v>
          </cell>
          <cell r="U33">
            <v>12524019528</v>
          </cell>
          <cell r="V33">
            <v>381986439.99999994</v>
          </cell>
          <cell r="W33">
            <v>203701785</v>
          </cell>
          <cell r="X33">
            <v>11560283</v>
          </cell>
          <cell r="Y33">
            <v>700700</v>
          </cell>
          <cell r="Z33">
            <v>10821614</v>
          </cell>
          <cell r="AA33">
            <v>29071540</v>
          </cell>
          <cell r="AB33">
            <v>0</v>
          </cell>
          <cell r="AC33">
            <v>1110886592</v>
          </cell>
          <cell r="AD33">
            <v>0</v>
          </cell>
          <cell r="AE33">
            <v>0</v>
          </cell>
          <cell r="AF33">
            <v>0</v>
          </cell>
          <cell r="AG33">
            <v>12809406723</v>
          </cell>
          <cell r="AH33">
            <v>36154722229</v>
          </cell>
          <cell r="AI33">
            <v>0</v>
          </cell>
          <cell r="AJ33">
            <v>221970</v>
          </cell>
          <cell r="AK33">
            <v>40000000</v>
          </cell>
          <cell r="AL33">
            <v>32375366</v>
          </cell>
          <cell r="AM33">
            <v>790619215</v>
          </cell>
          <cell r="AN33">
            <v>2873396</v>
          </cell>
          <cell r="AO33">
            <v>1196857</v>
          </cell>
          <cell r="AP33">
            <v>41575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802601681</v>
          </cell>
          <cell r="AW33">
            <v>3559123</v>
          </cell>
          <cell r="AX33">
            <v>108427906</v>
          </cell>
          <cell r="AY33">
            <v>56055718</v>
          </cell>
          <cell r="AZ33">
            <v>114234</v>
          </cell>
          <cell r="BA33">
            <v>113517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168339512</v>
          </cell>
          <cell r="BL33">
            <v>671661</v>
          </cell>
          <cell r="BM33">
            <v>300000</v>
          </cell>
          <cell r="BN33">
            <v>0</v>
          </cell>
          <cell r="BO33">
            <v>0</v>
          </cell>
          <cell r="BP33">
            <v>0</v>
          </cell>
          <cell r="BQ33">
            <v>1022485</v>
          </cell>
          <cell r="BR33">
            <v>81037974</v>
          </cell>
          <cell r="BS33">
            <v>0</v>
          </cell>
          <cell r="BT33">
            <v>72899780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466800</v>
          </cell>
          <cell r="CC33">
            <v>746341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15863247</v>
          </cell>
          <cell r="CI33">
            <v>0</v>
          </cell>
          <cell r="CJ33">
            <v>15863247</v>
          </cell>
          <cell r="CK33">
            <v>0</v>
          </cell>
          <cell r="CL33">
            <v>150816398</v>
          </cell>
          <cell r="CM33">
            <v>0</v>
          </cell>
          <cell r="CN33">
            <v>0</v>
          </cell>
          <cell r="CO33">
            <v>0</v>
          </cell>
          <cell r="CP33">
            <v>0</v>
          </cell>
          <cell r="CQ33">
            <v>0</v>
          </cell>
          <cell r="CR33">
            <v>0</v>
          </cell>
          <cell r="CS33">
            <v>0</v>
          </cell>
          <cell r="CT33">
            <v>0</v>
          </cell>
          <cell r="CU33">
            <v>0</v>
          </cell>
          <cell r="CV33">
            <v>0</v>
          </cell>
          <cell r="CW33">
            <v>0</v>
          </cell>
          <cell r="CX33">
            <v>0</v>
          </cell>
          <cell r="CY33">
            <v>0</v>
          </cell>
          <cell r="CZ33">
            <v>150816398</v>
          </cell>
          <cell r="DA33">
            <v>0</v>
          </cell>
          <cell r="DB33">
            <v>293353629</v>
          </cell>
          <cell r="DC33">
            <v>0</v>
          </cell>
          <cell r="DD33">
            <v>0</v>
          </cell>
          <cell r="DE33">
            <v>4424135</v>
          </cell>
          <cell r="DF33">
            <v>60450000</v>
          </cell>
          <cell r="DG33">
            <v>60450000</v>
          </cell>
          <cell r="DH33">
            <v>46692800</v>
          </cell>
          <cell r="DI33">
            <v>0</v>
          </cell>
          <cell r="DJ33">
            <v>0</v>
          </cell>
          <cell r="DK33">
            <v>0</v>
          </cell>
          <cell r="DL33">
            <v>0</v>
          </cell>
          <cell r="DM33">
            <v>0</v>
          </cell>
          <cell r="DN33">
            <v>0</v>
          </cell>
          <cell r="DO33">
            <v>4233000</v>
          </cell>
          <cell r="DP33">
            <v>0</v>
          </cell>
          <cell r="DQ33">
            <v>0</v>
          </cell>
          <cell r="DR33">
            <v>0</v>
          </cell>
          <cell r="DS33">
            <v>0</v>
          </cell>
          <cell r="DT33">
            <v>0</v>
          </cell>
          <cell r="DU33">
            <v>0</v>
          </cell>
          <cell r="DV33">
            <v>0</v>
          </cell>
          <cell r="DW33">
            <v>0</v>
          </cell>
          <cell r="DX33">
            <v>0</v>
          </cell>
          <cell r="DY33">
            <v>8070</v>
          </cell>
          <cell r="DZ33">
            <v>0</v>
          </cell>
          <cell r="EA33">
            <v>0</v>
          </cell>
          <cell r="EB33">
            <v>0</v>
          </cell>
          <cell r="EC33">
            <v>16355210</v>
          </cell>
          <cell r="ED33">
            <v>0</v>
          </cell>
          <cell r="EE33">
            <v>0</v>
          </cell>
          <cell r="EF33">
            <v>0</v>
          </cell>
          <cell r="EG33">
            <v>0</v>
          </cell>
          <cell r="EH33">
            <v>0</v>
          </cell>
          <cell r="EI33">
            <v>0</v>
          </cell>
          <cell r="EJ33">
            <v>0</v>
          </cell>
          <cell r="EK33">
            <v>0</v>
          </cell>
          <cell r="EL33">
            <v>0</v>
          </cell>
          <cell r="EM33">
            <v>17597800</v>
          </cell>
          <cell r="EN33">
            <v>0</v>
          </cell>
          <cell r="EO33">
            <v>0</v>
          </cell>
          <cell r="EP33">
            <v>0</v>
          </cell>
          <cell r="EQ33">
            <v>0</v>
          </cell>
          <cell r="ER33">
            <v>0</v>
          </cell>
          <cell r="ES33">
            <v>0</v>
          </cell>
          <cell r="ET33">
            <v>38313761</v>
          </cell>
          <cell r="EU33">
            <v>0</v>
          </cell>
          <cell r="EV33">
            <v>0</v>
          </cell>
          <cell r="EW33">
            <v>0</v>
          </cell>
          <cell r="EX33">
            <v>38313761</v>
          </cell>
          <cell r="EY33">
            <v>0</v>
          </cell>
          <cell r="EZ33">
            <v>0</v>
          </cell>
          <cell r="FA33">
            <v>0</v>
          </cell>
          <cell r="FB33">
            <v>0</v>
          </cell>
          <cell r="FC33">
            <v>0</v>
          </cell>
          <cell r="FD33">
            <v>0</v>
          </cell>
          <cell r="FE33">
            <v>0</v>
          </cell>
          <cell r="FF33">
            <v>0</v>
          </cell>
          <cell r="FG33">
            <v>0</v>
          </cell>
          <cell r="FH33">
            <v>0</v>
          </cell>
          <cell r="FI33">
            <v>0</v>
          </cell>
          <cell r="FJ33">
            <v>3321900</v>
          </cell>
          <cell r="FK33">
            <v>0</v>
          </cell>
          <cell r="FL33">
            <v>0</v>
          </cell>
          <cell r="FM33">
            <v>0</v>
          </cell>
          <cell r="FN33">
            <v>46692800</v>
          </cell>
          <cell r="FO33">
            <v>0</v>
          </cell>
          <cell r="FP33">
            <v>0</v>
          </cell>
          <cell r="FQ33">
            <v>7472700</v>
          </cell>
          <cell r="FR33">
            <v>0</v>
          </cell>
          <cell r="FS33">
            <v>18422600</v>
          </cell>
          <cell r="FT33">
            <v>0</v>
          </cell>
          <cell r="FU33">
            <v>0</v>
          </cell>
          <cell r="FV33">
            <v>0</v>
          </cell>
          <cell r="FW33">
            <v>0</v>
          </cell>
          <cell r="FX33">
            <v>473879131</v>
          </cell>
          <cell r="FY33">
            <v>131221</v>
          </cell>
          <cell r="FZ33">
            <v>894430</v>
          </cell>
          <cell r="GA33">
            <v>0</v>
          </cell>
          <cell r="GB33">
            <v>77347611</v>
          </cell>
          <cell r="GC33">
            <v>448049</v>
          </cell>
          <cell r="GD33">
            <v>448049</v>
          </cell>
          <cell r="GE33">
            <v>0</v>
          </cell>
          <cell r="GF33">
            <v>2042600</v>
          </cell>
          <cell r="GG33">
            <v>0</v>
          </cell>
          <cell r="GH33">
            <v>40356361</v>
          </cell>
          <cell r="GI33">
            <v>1575123</v>
          </cell>
          <cell r="GJ33">
            <v>0</v>
          </cell>
          <cell r="GK33">
            <v>0</v>
          </cell>
          <cell r="GL33">
            <v>12004778</v>
          </cell>
          <cell r="GM33">
            <v>1263360</v>
          </cell>
          <cell r="GN33">
            <v>0</v>
          </cell>
          <cell r="GO33">
            <v>0</v>
          </cell>
          <cell r="GP33">
            <v>32251319</v>
          </cell>
          <cell r="GQ33">
            <v>860760</v>
          </cell>
          <cell r="GR33">
            <v>33112079</v>
          </cell>
          <cell r="GS33">
            <v>551674791</v>
          </cell>
          <cell r="GT33">
            <v>-36000</v>
          </cell>
          <cell r="GU33">
            <v>0</v>
          </cell>
          <cell r="GV33">
            <v>-36000</v>
          </cell>
          <cell r="GW33">
            <v>52099812</v>
          </cell>
          <cell r="GX33">
            <v>107173529</v>
          </cell>
          <cell r="GY33">
            <v>0</v>
          </cell>
          <cell r="GZ33">
            <v>0</v>
          </cell>
          <cell r="HA33">
            <v>0</v>
          </cell>
          <cell r="HB33">
            <v>0</v>
          </cell>
          <cell r="HC33">
            <v>98193</v>
          </cell>
          <cell r="HD33">
            <v>0</v>
          </cell>
          <cell r="HE33">
            <v>0</v>
          </cell>
          <cell r="HF33">
            <v>0</v>
          </cell>
          <cell r="HG33">
            <v>0</v>
          </cell>
          <cell r="HH33">
            <v>62193</v>
          </cell>
          <cell r="IM33">
            <v>474625187</v>
          </cell>
          <cell r="KY33">
            <v>0</v>
          </cell>
          <cell r="KZ33">
            <v>0</v>
          </cell>
          <cell r="LA33">
            <v>0</v>
          </cell>
          <cell r="LB33">
            <v>14969940686</v>
          </cell>
          <cell r="LC33">
            <v>51124662915</v>
          </cell>
          <cell r="LN33">
            <v>0</v>
          </cell>
          <cell r="ME33">
            <v>0</v>
          </cell>
          <cell r="MI33">
            <v>0</v>
          </cell>
          <cell r="MQ33">
            <v>0</v>
          </cell>
          <cell r="OY33">
            <v>51124662915</v>
          </cell>
        </row>
        <row r="34">
          <cell r="A34">
            <v>36434</v>
          </cell>
          <cell r="B34">
            <v>1999</v>
          </cell>
          <cell r="C34" t="str">
            <v>1999-2</v>
          </cell>
          <cell r="D34" t="str">
            <v>1999-4</v>
          </cell>
          <cell r="E34">
            <v>10</v>
          </cell>
          <cell r="G34">
            <v>0</v>
          </cell>
          <cell r="H34">
            <v>360220000</v>
          </cell>
          <cell r="L34">
            <v>13602480271</v>
          </cell>
          <cell r="M34">
            <v>0</v>
          </cell>
          <cell r="N34">
            <v>7548540726</v>
          </cell>
          <cell r="O34">
            <v>832462258.4266268</v>
          </cell>
          <cell r="P34">
            <v>786009465</v>
          </cell>
          <cell r="Q34">
            <v>1154061294.2635217</v>
          </cell>
          <cell r="R34">
            <v>22393382005</v>
          </cell>
          <cell r="S34">
            <v>0</v>
          </cell>
          <cell r="T34">
            <v>0</v>
          </cell>
          <cell r="U34">
            <v>0</v>
          </cell>
          <cell r="V34">
            <v>435922214.99999994</v>
          </cell>
          <cell r="W34">
            <v>0</v>
          </cell>
          <cell r="X34">
            <v>13256533</v>
          </cell>
          <cell r="Y34">
            <v>572460</v>
          </cell>
          <cell r="Z34">
            <v>7494385</v>
          </cell>
          <cell r="AA34">
            <v>40217458</v>
          </cell>
          <cell r="AB34">
            <v>0</v>
          </cell>
          <cell r="AC34">
            <v>1111256215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23504129078</v>
          </cell>
          <cell r="AI34">
            <v>0</v>
          </cell>
          <cell r="AJ34">
            <v>3668496</v>
          </cell>
          <cell r="AK34">
            <v>40000000</v>
          </cell>
          <cell r="AL34">
            <v>23431920</v>
          </cell>
          <cell r="AM34">
            <v>730619752</v>
          </cell>
          <cell r="AN34">
            <v>3860699</v>
          </cell>
          <cell r="AO34">
            <v>963618</v>
          </cell>
          <cell r="AP34">
            <v>95190</v>
          </cell>
          <cell r="AQ34">
            <v>0</v>
          </cell>
          <cell r="AR34">
            <v>242337</v>
          </cell>
          <cell r="AS34">
            <v>0</v>
          </cell>
          <cell r="AT34">
            <v>0</v>
          </cell>
          <cell r="AU34">
            <v>0</v>
          </cell>
          <cell r="AV34">
            <v>735816596</v>
          </cell>
          <cell r="AW34">
            <v>212789</v>
          </cell>
          <cell r="AX34">
            <v>78658798</v>
          </cell>
          <cell r="AY34">
            <v>59899198</v>
          </cell>
          <cell r="AZ34">
            <v>676625</v>
          </cell>
          <cell r="BA34">
            <v>57971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142244828</v>
          </cell>
          <cell r="BL34">
            <v>409576</v>
          </cell>
          <cell r="BM34">
            <v>2628039</v>
          </cell>
          <cell r="BN34">
            <v>0</v>
          </cell>
          <cell r="BO34">
            <v>0</v>
          </cell>
          <cell r="BP34">
            <v>0</v>
          </cell>
          <cell r="BQ34">
            <v>3037615</v>
          </cell>
          <cell r="BR34">
            <v>6848183</v>
          </cell>
          <cell r="BS34">
            <v>0</v>
          </cell>
          <cell r="BT34">
            <v>58952581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80800</v>
          </cell>
          <cell r="CC34">
            <v>811000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14373450</v>
          </cell>
          <cell r="CI34">
            <v>0</v>
          </cell>
          <cell r="CJ34">
            <v>14373450</v>
          </cell>
          <cell r="CK34">
            <v>0</v>
          </cell>
          <cell r="CL34">
            <v>148969340</v>
          </cell>
          <cell r="CM34">
            <v>0</v>
          </cell>
          <cell r="CN34">
            <v>0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0</v>
          </cell>
          <cell r="CT34">
            <v>0</v>
          </cell>
          <cell r="CU34">
            <v>0</v>
          </cell>
          <cell r="CV34">
            <v>0</v>
          </cell>
          <cell r="CW34">
            <v>0</v>
          </cell>
          <cell r="CX34">
            <v>0</v>
          </cell>
          <cell r="CY34">
            <v>0</v>
          </cell>
          <cell r="CZ34">
            <v>148969340</v>
          </cell>
          <cell r="DA34">
            <v>0</v>
          </cell>
          <cell r="DB34">
            <v>310594359</v>
          </cell>
          <cell r="DC34">
            <v>0</v>
          </cell>
          <cell r="DD34">
            <v>0</v>
          </cell>
          <cell r="DE34">
            <v>5031500</v>
          </cell>
          <cell r="DF34">
            <v>0</v>
          </cell>
          <cell r="DG34">
            <v>0</v>
          </cell>
          <cell r="DH34">
            <v>43812400</v>
          </cell>
          <cell r="DI34">
            <v>0</v>
          </cell>
          <cell r="DJ34">
            <v>0</v>
          </cell>
          <cell r="DK34">
            <v>0</v>
          </cell>
          <cell r="DL34">
            <v>0</v>
          </cell>
          <cell r="DM34">
            <v>0</v>
          </cell>
          <cell r="DN34">
            <v>0</v>
          </cell>
          <cell r="DO34">
            <v>0</v>
          </cell>
          <cell r="DP34">
            <v>0</v>
          </cell>
          <cell r="DQ34">
            <v>0</v>
          </cell>
          <cell r="DR34">
            <v>0</v>
          </cell>
          <cell r="DS34">
            <v>0</v>
          </cell>
          <cell r="DT34">
            <v>0</v>
          </cell>
          <cell r="DU34">
            <v>0</v>
          </cell>
          <cell r="DV34">
            <v>0</v>
          </cell>
          <cell r="DW34">
            <v>0</v>
          </cell>
          <cell r="DX34">
            <v>0</v>
          </cell>
          <cell r="DY34">
            <v>7195</v>
          </cell>
          <cell r="DZ34">
            <v>0</v>
          </cell>
          <cell r="EA34">
            <v>0</v>
          </cell>
          <cell r="EB34">
            <v>0</v>
          </cell>
          <cell r="EC34">
            <v>0</v>
          </cell>
          <cell r="ED34">
            <v>0</v>
          </cell>
          <cell r="EE34">
            <v>0</v>
          </cell>
          <cell r="EF34">
            <v>0</v>
          </cell>
          <cell r="EG34">
            <v>0</v>
          </cell>
          <cell r="EH34">
            <v>0</v>
          </cell>
          <cell r="EI34">
            <v>0</v>
          </cell>
          <cell r="EJ34">
            <v>0</v>
          </cell>
          <cell r="EK34">
            <v>0</v>
          </cell>
          <cell r="EL34">
            <v>0</v>
          </cell>
          <cell r="EM34">
            <v>14552300</v>
          </cell>
          <cell r="EN34">
            <v>0</v>
          </cell>
          <cell r="EO34">
            <v>0</v>
          </cell>
          <cell r="EP34">
            <v>0</v>
          </cell>
          <cell r="EQ34">
            <v>0</v>
          </cell>
          <cell r="ER34">
            <v>0</v>
          </cell>
          <cell r="ES34">
            <v>0</v>
          </cell>
          <cell r="ET34">
            <v>28313980</v>
          </cell>
          <cell r="EU34">
            <v>0</v>
          </cell>
          <cell r="EV34">
            <v>0</v>
          </cell>
          <cell r="EW34">
            <v>0</v>
          </cell>
          <cell r="EX34">
            <v>28313980</v>
          </cell>
          <cell r="EY34">
            <v>0</v>
          </cell>
          <cell r="EZ34">
            <v>0</v>
          </cell>
          <cell r="FA34">
            <v>0</v>
          </cell>
          <cell r="FB34">
            <v>0</v>
          </cell>
          <cell r="FC34">
            <v>0</v>
          </cell>
          <cell r="FD34">
            <v>0</v>
          </cell>
          <cell r="FE34">
            <v>0</v>
          </cell>
          <cell r="FF34">
            <v>0</v>
          </cell>
          <cell r="FG34">
            <v>0</v>
          </cell>
          <cell r="FH34">
            <v>0</v>
          </cell>
          <cell r="FI34">
            <v>0</v>
          </cell>
          <cell r="FJ34">
            <v>15800</v>
          </cell>
          <cell r="FK34">
            <v>0</v>
          </cell>
          <cell r="FL34">
            <v>0</v>
          </cell>
          <cell r="FM34">
            <v>0</v>
          </cell>
          <cell r="FN34">
            <v>43812400</v>
          </cell>
          <cell r="FO34">
            <v>0</v>
          </cell>
          <cell r="FP34">
            <v>0</v>
          </cell>
          <cell r="FQ34">
            <v>7291700</v>
          </cell>
          <cell r="FR34">
            <v>0</v>
          </cell>
          <cell r="FS34">
            <v>18879300</v>
          </cell>
          <cell r="FT34">
            <v>0</v>
          </cell>
          <cell r="FU34">
            <v>0</v>
          </cell>
          <cell r="FV34">
            <v>0</v>
          </cell>
          <cell r="FW34">
            <v>0</v>
          </cell>
          <cell r="FX34">
            <v>369871964</v>
          </cell>
          <cell r="FY34">
            <v>122332</v>
          </cell>
          <cell r="FZ34">
            <v>885740</v>
          </cell>
          <cell r="GA34">
            <v>0</v>
          </cell>
          <cell r="GB34">
            <v>64048503</v>
          </cell>
          <cell r="GC34">
            <v>659008</v>
          </cell>
          <cell r="GD34">
            <v>659008</v>
          </cell>
          <cell r="GE34">
            <v>0</v>
          </cell>
          <cell r="GF34">
            <v>1170720</v>
          </cell>
          <cell r="GG34">
            <v>0</v>
          </cell>
          <cell r="GH34">
            <v>29484700</v>
          </cell>
          <cell r="GI34">
            <v>1534771</v>
          </cell>
          <cell r="GJ34">
            <v>0</v>
          </cell>
          <cell r="GK34">
            <v>0</v>
          </cell>
          <cell r="GL34">
            <v>11862274</v>
          </cell>
          <cell r="GM34">
            <v>1838070</v>
          </cell>
          <cell r="GN34">
            <v>0</v>
          </cell>
          <cell r="GO34">
            <v>0</v>
          </cell>
          <cell r="GP34">
            <v>-46774967</v>
          </cell>
          <cell r="GQ34">
            <v>78811018</v>
          </cell>
          <cell r="GR34">
            <v>32036051</v>
          </cell>
          <cell r="GS34">
            <v>434579475</v>
          </cell>
          <cell r="GT34">
            <v>0</v>
          </cell>
          <cell r="GU34">
            <v>0</v>
          </cell>
          <cell r="GV34">
            <v>0</v>
          </cell>
          <cell r="GW34">
            <v>90437296</v>
          </cell>
          <cell r="GX34">
            <v>150606729</v>
          </cell>
          <cell r="GY34">
            <v>0</v>
          </cell>
          <cell r="GZ34">
            <v>0</v>
          </cell>
          <cell r="HA34">
            <v>0</v>
          </cell>
          <cell r="HB34">
            <v>0</v>
          </cell>
          <cell r="HC34">
            <v>132664</v>
          </cell>
          <cell r="HD34">
            <v>0</v>
          </cell>
          <cell r="HE34">
            <v>0</v>
          </cell>
          <cell r="HF34">
            <v>0</v>
          </cell>
          <cell r="HG34">
            <v>0</v>
          </cell>
          <cell r="HH34">
            <v>132664</v>
          </cell>
          <cell r="IM34">
            <v>456351543</v>
          </cell>
          <cell r="KY34">
            <v>0</v>
          </cell>
          <cell r="KZ34">
            <v>0</v>
          </cell>
          <cell r="LA34">
            <v>0</v>
          </cell>
          <cell r="LB34">
            <v>0</v>
          </cell>
          <cell r="LC34">
            <v>27423126233</v>
          </cell>
          <cell r="LN34">
            <v>0</v>
          </cell>
          <cell r="ME34">
            <v>0</v>
          </cell>
          <cell r="MI34">
            <v>0</v>
          </cell>
          <cell r="MQ34">
            <v>0</v>
          </cell>
          <cell r="OY34">
            <v>27423126233</v>
          </cell>
        </row>
        <row r="35">
          <cell r="A35">
            <v>36465</v>
          </cell>
          <cell r="B35">
            <v>1999</v>
          </cell>
          <cell r="C35" t="str">
            <v>1999-2</v>
          </cell>
          <cell r="D35" t="str">
            <v>1999-4</v>
          </cell>
          <cell r="E35">
            <v>11</v>
          </cell>
          <cell r="G35">
            <v>0</v>
          </cell>
          <cell r="H35">
            <v>372719000</v>
          </cell>
          <cell r="L35">
            <v>13248382922</v>
          </cell>
          <cell r="M35">
            <v>0</v>
          </cell>
          <cell r="N35">
            <v>7573950677</v>
          </cell>
          <cell r="O35">
            <v>682873891.26014459</v>
          </cell>
          <cell r="P35">
            <v>792377227</v>
          </cell>
          <cell r="Q35">
            <v>1167878981.6444192</v>
          </cell>
          <cell r="R35">
            <v>25415323386</v>
          </cell>
          <cell r="S35">
            <v>0</v>
          </cell>
          <cell r="T35">
            <v>0</v>
          </cell>
          <cell r="U35">
            <v>0</v>
          </cell>
          <cell r="V35">
            <v>489680471.99999994</v>
          </cell>
          <cell r="W35">
            <v>0</v>
          </cell>
          <cell r="X35">
            <v>8507033</v>
          </cell>
          <cell r="Y35">
            <v>716730</v>
          </cell>
          <cell r="Z35">
            <v>1459244</v>
          </cell>
          <cell r="AA35">
            <v>28980063</v>
          </cell>
          <cell r="AB35">
            <v>0</v>
          </cell>
          <cell r="AC35">
            <v>1218917473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31603592353</v>
          </cell>
          <cell r="AI35">
            <v>0</v>
          </cell>
          <cell r="AJ35">
            <v>579395</v>
          </cell>
          <cell r="AK35">
            <v>40000000</v>
          </cell>
          <cell r="AL35">
            <v>13415690</v>
          </cell>
          <cell r="AM35">
            <v>747830218</v>
          </cell>
          <cell r="AN35">
            <v>4337503</v>
          </cell>
          <cell r="AO35">
            <v>3661053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755758774</v>
          </cell>
          <cell r="AW35">
            <v>455670</v>
          </cell>
          <cell r="AX35">
            <v>95774438</v>
          </cell>
          <cell r="AY35">
            <v>40264907</v>
          </cell>
          <cell r="AZ35">
            <v>259610</v>
          </cell>
          <cell r="BA35">
            <v>13059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139268294</v>
          </cell>
          <cell r="BL35">
            <v>898914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1423488</v>
          </cell>
          <cell r="BR35">
            <v>69708611</v>
          </cell>
          <cell r="BS35">
            <v>0</v>
          </cell>
          <cell r="BT35">
            <v>29106600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291590</v>
          </cell>
          <cell r="CC35">
            <v>1748461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11142552</v>
          </cell>
          <cell r="CI35">
            <v>0</v>
          </cell>
          <cell r="CJ35">
            <v>11142552</v>
          </cell>
          <cell r="CK35">
            <v>0</v>
          </cell>
          <cell r="CL35">
            <v>170840178</v>
          </cell>
          <cell r="CM35">
            <v>0</v>
          </cell>
          <cell r="CN35">
            <v>0</v>
          </cell>
          <cell r="CO35">
            <v>0</v>
          </cell>
          <cell r="CP35">
            <v>0</v>
          </cell>
          <cell r="CQ35">
            <v>0</v>
          </cell>
          <cell r="CR35">
            <v>0</v>
          </cell>
          <cell r="CS35">
            <v>0</v>
          </cell>
          <cell r="CT35">
            <v>0</v>
          </cell>
          <cell r="CU35">
            <v>0</v>
          </cell>
          <cell r="CV35">
            <v>0</v>
          </cell>
          <cell r="CW35">
            <v>0</v>
          </cell>
          <cell r="CX35">
            <v>0</v>
          </cell>
          <cell r="CY35">
            <v>0</v>
          </cell>
          <cell r="CZ35">
            <v>170840178</v>
          </cell>
          <cell r="DA35">
            <v>0</v>
          </cell>
          <cell r="DB35">
            <v>263741094</v>
          </cell>
          <cell r="DC35">
            <v>0</v>
          </cell>
          <cell r="DD35">
            <v>0</v>
          </cell>
          <cell r="DE35">
            <v>3466500</v>
          </cell>
          <cell r="DF35">
            <v>72685000</v>
          </cell>
          <cell r="DG35">
            <v>72685000</v>
          </cell>
          <cell r="DH35">
            <v>43678100</v>
          </cell>
          <cell r="DI35">
            <v>0</v>
          </cell>
          <cell r="DJ35">
            <v>0</v>
          </cell>
          <cell r="DK35">
            <v>0</v>
          </cell>
          <cell r="DL35">
            <v>0</v>
          </cell>
          <cell r="DM35">
            <v>0</v>
          </cell>
          <cell r="DN35">
            <v>0</v>
          </cell>
          <cell r="DO35">
            <v>0</v>
          </cell>
          <cell r="DP35">
            <v>0</v>
          </cell>
          <cell r="DQ35">
            <v>0</v>
          </cell>
          <cell r="DR35">
            <v>0</v>
          </cell>
          <cell r="DS35">
            <v>0</v>
          </cell>
          <cell r="DT35">
            <v>0</v>
          </cell>
          <cell r="DU35">
            <v>0</v>
          </cell>
          <cell r="DV35">
            <v>0</v>
          </cell>
          <cell r="DW35">
            <v>0</v>
          </cell>
          <cell r="DX35">
            <v>0</v>
          </cell>
          <cell r="DY35">
            <v>23315</v>
          </cell>
          <cell r="DZ35">
            <v>0</v>
          </cell>
          <cell r="EA35">
            <v>0</v>
          </cell>
          <cell r="EB35">
            <v>0</v>
          </cell>
          <cell r="EC35">
            <v>0</v>
          </cell>
          <cell r="ED35">
            <v>0</v>
          </cell>
          <cell r="EE35">
            <v>0</v>
          </cell>
          <cell r="EF35">
            <v>0</v>
          </cell>
          <cell r="EG35">
            <v>0</v>
          </cell>
          <cell r="EH35">
            <v>0</v>
          </cell>
          <cell r="EI35">
            <v>0</v>
          </cell>
          <cell r="EJ35">
            <v>0</v>
          </cell>
          <cell r="EK35">
            <v>0</v>
          </cell>
          <cell r="EL35">
            <v>0</v>
          </cell>
          <cell r="EM35">
            <v>15819000</v>
          </cell>
          <cell r="EN35">
            <v>0</v>
          </cell>
          <cell r="EO35">
            <v>0</v>
          </cell>
          <cell r="EP35">
            <v>0</v>
          </cell>
          <cell r="EQ35">
            <v>0</v>
          </cell>
          <cell r="ER35">
            <v>0</v>
          </cell>
          <cell r="ES35">
            <v>0</v>
          </cell>
          <cell r="ET35">
            <v>35304690</v>
          </cell>
          <cell r="EU35">
            <v>0</v>
          </cell>
          <cell r="EV35">
            <v>0</v>
          </cell>
          <cell r="EW35">
            <v>0</v>
          </cell>
          <cell r="EX35">
            <v>35304690</v>
          </cell>
          <cell r="EY35">
            <v>0</v>
          </cell>
          <cell r="EZ35">
            <v>0</v>
          </cell>
          <cell r="FA35">
            <v>0</v>
          </cell>
          <cell r="FB35">
            <v>0</v>
          </cell>
          <cell r="FC35">
            <v>0</v>
          </cell>
          <cell r="FD35">
            <v>0</v>
          </cell>
          <cell r="FE35">
            <v>0</v>
          </cell>
          <cell r="FF35">
            <v>0</v>
          </cell>
          <cell r="FG35">
            <v>0</v>
          </cell>
          <cell r="FH35">
            <v>0</v>
          </cell>
          <cell r="FI35">
            <v>0</v>
          </cell>
          <cell r="FJ35">
            <v>213000</v>
          </cell>
          <cell r="FK35">
            <v>0</v>
          </cell>
          <cell r="FL35">
            <v>0</v>
          </cell>
          <cell r="FM35">
            <v>0</v>
          </cell>
          <cell r="FN35">
            <v>43678100</v>
          </cell>
          <cell r="FO35">
            <v>0</v>
          </cell>
          <cell r="FP35">
            <v>0</v>
          </cell>
          <cell r="FQ35">
            <v>8133100</v>
          </cell>
          <cell r="FR35">
            <v>0</v>
          </cell>
          <cell r="FS35">
            <v>17352560</v>
          </cell>
          <cell r="FT35">
            <v>0</v>
          </cell>
          <cell r="FU35">
            <v>0</v>
          </cell>
          <cell r="FV35">
            <v>0</v>
          </cell>
          <cell r="FW35">
            <v>0</v>
          </cell>
          <cell r="FX35">
            <v>324037610</v>
          </cell>
          <cell r="FY35">
            <v>1669321</v>
          </cell>
          <cell r="FZ35">
            <v>994880</v>
          </cell>
          <cell r="GA35">
            <v>0</v>
          </cell>
          <cell r="GB35">
            <v>70223438</v>
          </cell>
          <cell r="GC35">
            <v>320001</v>
          </cell>
          <cell r="GD35">
            <v>320001</v>
          </cell>
          <cell r="GE35">
            <v>0</v>
          </cell>
          <cell r="GF35">
            <v>760320</v>
          </cell>
          <cell r="GG35">
            <v>0</v>
          </cell>
          <cell r="GH35">
            <v>36065010</v>
          </cell>
          <cell r="GI35">
            <v>1238079</v>
          </cell>
          <cell r="GJ35">
            <v>0</v>
          </cell>
          <cell r="GK35">
            <v>0</v>
          </cell>
          <cell r="GL35">
            <v>12146471</v>
          </cell>
          <cell r="GM35">
            <v>2085190</v>
          </cell>
          <cell r="GN35">
            <v>0</v>
          </cell>
          <cell r="GO35">
            <v>0</v>
          </cell>
          <cell r="GP35">
            <v>67184352</v>
          </cell>
          <cell r="GQ35">
            <v>-37247965</v>
          </cell>
          <cell r="GR35">
            <v>29936387</v>
          </cell>
          <cell r="GS35">
            <v>394581049</v>
          </cell>
          <cell r="GT35">
            <v>0</v>
          </cell>
          <cell r="GU35">
            <v>0</v>
          </cell>
          <cell r="GV35">
            <v>0</v>
          </cell>
          <cell r="GW35">
            <v>96935434</v>
          </cell>
          <cell r="GX35">
            <v>161735003</v>
          </cell>
          <cell r="GY35">
            <v>0</v>
          </cell>
          <cell r="GZ35">
            <v>0</v>
          </cell>
          <cell r="HA35">
            <v>0</v>
          </cell>
          <cell r="HB35">
            <v>72707250</v>
          </cell>
          <cell r="HC35">
            <v>6236432</v>
          </cell>
          <cell r="HD35">
            <v>0</v>
          </cell>
          <cell r="HE35">
            <v>0</v>
          </cell>
          <cell r="HF35">
            <v>0</v>
          </cell>
          <cell r="HG35">
            <v>0</v>
          </cell>
          <cell r="HH35">
            <v>78943682</v>
          </cell>
          <cell r="IM35">
            <v>335268257</v>
          </cell>
          <cell r="KY35">
            <v>0</v>
          </cell>
          <cell r="KZ35">
            <v>0</v>
          </cell>
          <cell r="LA35">
            <v>0</v>
          </cell>
          <cell r="LB35">
            <v>0</v>
          </cell>
          <cell r="LC35">
            <v>39349725247</v>
          </cell>
          <cell r="LN35">
            <v>0</v>
          </cell>
          <cell r="ME35">
            <v>0</v>
          </cell>
          <cell r="MI35">
            <v>0</v>
          </cell>
          <cell r="MQ35">
            <v>0</v>
          </cell>
          <cell r="OY35">
            <v>39349725247</v>
          </cell>
        </row>
        <row r="36">
          <cell r="A36">
            <v>36495</v>
          </cell>
          <cell r="B36">
            <v>1999</v>
          </cell>
          <cell r="C36" t="str">
            <v>1999-2</v>
          </cell>
          <cell r="D36" t="str">
            <v>1999-4</v>
          </cell>
          <cell r="E36">
            <v>12</v>
          </cell>
          <cell r="G36">
            <v>0</v>
          </cell>
          <cell r="H36">
            <v>389520000</v>
          </cell>
          <cell r="L36">
            <v>5240262820</v>
          </cell>
          <cell r="M36">
            <v>0</v>
          </cell>
          <cell r="N36">
            <v>6866963227</v>
          </cell>
          <cell r="O36">
            <v>1449519391.8519819</v>
          </cell>
          <cell r="P36">
            <v>736380771</v>
          </cell>
          <cell r="Q36">
            <v>1206445801</v>
          </cell>
          <cell r="R36">
            <v>15783973254</v>
          </cell>
          <cell r="S36">
            <v>0</v>
          </cell>
          <cell r="T36">
            <v>0</v>
          </cell>
          <cell r="U36">
            <v>2427857944</v>
          </cell>
          <cell r="V36">
            <v>571466239</v>
          </cell>
          <cell r="W36">
            <v>150666878</v>
          </cell>
          <cell r="X36">
            <v>12959284</v>
          </cell>
          <cell r="Y36">
            <v>593124</v>
          </cell>
          <cell r="Z36">
            <v>1964051</v>
          </cell>
          <cell r="AA36">
            <v>73862755</v>
          </cell>
          <cell r="AB36">
            <v>0</v>
          </cell>
          <cell r="AC36">
            <v>1256953636</v>
          </cell>
          <cell r="AD36">
            <v>0</v>
          </cell>
          <cell r="AE36">
            <v>0</v>
          </cell>
          <cell r="AF36">
            <v>0</v>
          </cell>
          <cell r="AG36">
            <v>2764833055</v>
          </cell>
          <cell r="AH36">
            <v>18548856309</v>
          </cell>
          <cell r="AI36">
            <v>0</v>
          </cell>
          <cell r="AJ36">
            <v>698414</v>
          </cell>
          <cell r="AK36">
            <v>40000000</v>
          </cell>
          <cell r="AL36">
            <v>21424781</v>
          </cell>
          <cell r="AM36">
            <v>672510889</v>
          </cell>
          <cell r="AN36">
            <v>4302492</v>
          </cell>
          <cell r="AO36">
            <v>2722002</v>
          </cell>
          <cell r="AP36">
            <v>46460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679591843</v>
          </cell>
          <cell r="AW36">
            <v>599721</v>
          </cell>
          <cell r="AX36">
            <v>101685103</v>
          </cell>
          <cell r="AY36">
            <v>49828495</v>
          </cell>
          <cell r="AZ36">
            <v>584771</v>
          </cell>
          <cell r="BA36">
            <v>339202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153037292</v>
          </cell>
          <cell r="BL36">
            <v>1225466</v>
          </cell>
          <cell r="BM36">
            <v>0</v>
          </cell>
          <cell r="BN36">
            <v>0</v>
          </cell>
          <cell r="BO36">
            <v>256182</v>
          </cell>
          <cell r="BP36">
            <v>0</v>
          </cell>
          <cell r="BQ36">
            <v>2391506</v>
          </cell>
          <cell r="BR36">
            <v>7623452</v>
          </cell>
          <cell r="BS36">
            <v>0</v>
          </cell>
          <cell r="BT36">
            <v>56909751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201610</v>
          </cell>
          <cell r="CC36">
            <v>1922031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10738219</v>
          </cell>
          <cell r="CI36">
            <v>0</v>
          </cell>
          <cell r="CJ36">
            <v>10738219</v>
          </cell>
          <cell r="CK36">
            <v>0</v>
          </cell>
          <cell r="CL36">
            <v>98590876</v>
          </cell>
          <cell r="CM36">
            <v>0</v>
          </cell>
          <cell r="CN36">
            <v>0</v>
          </cell>
          <cell r="CO36">
            <v>0</v>
          </cell>
          <cell r="CP36">
            <v>0</v>
          </cell>
          <cell r="CQ36">
            <v>0</v>
          </cell>
          <cell r="CR36">
            <v>0</v>
          </cell>
          <cell r="CS36">
            <v>0</v>
          </cell>
          <cell r="CT36">
            <v>0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98590876</v>
          </cell>
          <cell r="DA36">
            <v>0</v>
          </cell>
          <cell r="DB36">
            <v>417927379</v>
          </cell>
          <cell r="DC36">
            <v>0</v>
          </cell>
          <cell r="DD36">
            <v>0</v>
          </cell>
          <cell r="DE36">
            <v>20715500</v>
          </cell>
          <cell r="DF36">
            <v>4280000</v>
          </cell>
          <cell r="DG36">
            <v>4280000</v>
          </cell>
          <cell r="DH36">
            <v>54150090</v>
          </cell>
          <cell r="DI36">
            <v>0</v>
          </cell>
          <cell r="DJ36">
            <v>0</v>
          </cell>
          <cell r="DK36">
            <v>0</v>
          </cell>
          <cell r="DL36">
            <v>0</v>
          </cell>
          <cell r="DM36">
            <v>0</v>
          </cell>
          <cell r="DN36">
            <v>0</v>
          </cell>
          <cell r="DO36">
            <v>4068350</v>
          </cell>
          <cell r="DP36">
            <v>0</v>
          </cell>
          <cell r="DQ36">
            <v>0</v>
          </cell>
          <cell r="DR36">
            <v>0</v>
          </cell>
          <cell r="DS36">
            <v>0</v>
          </cell>
          <cell r="DT36">
            <v>0</v>
          </cell>
          <cell r="DU36">
            <v>0</v>
          </cell>
          <cell r="DV36">
            <v>0</v>
          </cell>
          <cell r="DW36">
            <v>0</v>
          </cell>
          <cell r="DX36">
            <v>0</v>
          </cell>
          <cell r="DY36">
            <v>8410</v>
          </cell>
          <cell r="DZ36">
            <v>0</v>
          </cell>
          <cell r="EA36">
            <v>0</v>
          </cell>
          <cell r="EB36">
            <v>0</v>
          </cell>
          <cell r="EC36">
            <v>5398500</v>
          </cell>
          <cell r="ED36">
            <v>0</v>
          </cell>
          <cell r="EE36">
            <v>0</v>
          </cell>
          <cell r="EF36">
            <v>0</v>
          </cell>
          <cell r="EG36">
            <v>0</v>
          </cell>
          <cell r="EH36">
            <v>0</v>
          </cell>
          <cell r="EI36">
            <v>0</v>
          </cell>
          <cell r="EJ36">
            <v>0</v>
          </cell>
          <cell r="EK36">
            <v>0</v>
          </cell>
          <cell r="EL36">
            <v>0</v>
          </cell>
          <cell r="EM36">
            <v>20492600</v>
          </cell>
          <cell r="EN36">
            <v>0</v>
          </cell>
          <cell r="EO36">
            <v>0</v>
          </cell>
          <cell r="EP36">
            <v>0</v>
          </cell>
          <cell r="EQ36">
            <v>0</v>
          </cell>
          <cell r="ER36">
            <v>0</v>
          </cell>
          <cell r="ES36">
            <v>0</v>
          </cell>
          <cell r="ET36">
            <v>32573790</v>
          </cell>
          <cell r="EU36">
            <v>0</v>
          </cell>
          <cell r="EV36">
            <v>0</v>
          </cell>
          <cell r="EW36">
            <v>0</v>
          </cell>
          <cell r="EX36">
            <v>32573790</v>
          </cell>
          <cell r="EY36">
            <v>0</v>
          </cell>
          <cell r="EZ36">
            <v>0</v>
          </cell>
          <cell r="FA36">
            <v>0</v>
          </cell>
          <cell r="FB36">
            <v>0</v>
          </cell>
          <cell r="FC36">
            <v>0</v>
          </cell>
          <cell r="FD36">
            <v>0</v>
          </cell>
          <cell r="FE36">
            <v>0</v>
          </cell>
          <cell r="FF36">
            <v>0</v>
          </cell>
          <cell r="FG36">
            <v>0</v>
          </cell>
          <cell r="FH36">
            <v>0</v>
          </cell>
          <cell r="FI36">
            <v>0</v>
          </cell>
          <cell r="FJ36">
            <v>0</v>
          </cell>
          <cell r="FK36">
            <v>0</v>
          </cell>
          <cell r="FL36">
            <v>0</v>
          </cell>
          <cell r="FM36">
            <v>0</v>
          </cell>
          <cell r="FN36">
            <v>54150090</v>
          </cell>
          <cell r="FO36">
            <v>0</v>
          </cell>
          <cell r="FP36">
            <v>0</v>
          </cell>
          <cell r="FQ36">
            <v>36987800</v>
          </cell>
          <cell r="FR36">
            <v>0</v>
          </cell>
          <cell r="FS36">
            <v>15917900</v>
          </cell>
          <cell r="FT36">
            <v>0</v>
          </cell>
          <cell r="FU36">
            <v>0</v>
          </cell>
          <cell r="FV36">
            <v>0</v>
          </cell>
          <cell r="FW36">
            <v>0</v>
          </cell>
          <cell r="FX36">
            <v>413943716</v>
          </cell>
          <cell r="FY36">
            <v>12680878</v>
          </cell>
          <cell r="FZ36">
            <v>457706</v>
          </cell>
          <cell r="GA36">
            <v>0</v>
          </cell>
          <cell r="GB36">
            <v>86598770</v>
          </cell>
          <cell r="GC36">
            <v>1348096</v>
          </cell>
          <cell r="GD36">
            <v>1348096</v>
          </cell>
          <cell r="GE36">
            <v>0</v>
          </cell>
          <cell r="GF36">
            <v>709770</v>
          </cell>
          <cell r="GG36">
            <v>0</v>
          </cell>
          <cell r="GH36">
            <v>33283560</v>
          </cell>
          <cell r="GI36">
            <v>1120530</v>
          </cell>
          <cell r="GJ36">
            <v>0</v>
          </cell>
          <cell r="GK36">
            <v>0</v>
          </cell>
          <cell r="GL36">
            <v>21440519</v>
          </cell>
          <cell r="GM36">
            <v>1482340</v>
          </cell>
          <cell r="GN36">
            <v>0</v>
          </cell>
          <cell r="GO36">
            <v>0</v>
          </cell>
          <cell r="GP36">
            <v>38890489</v>
          </cell>
          <cell r="GQ36">
            <v>1088857</v>
          </cell>
          <cell r="GR36">
            <v>39979346</v>
          </cell>
          <cell r="GS36">
            <v>501890582</v>
          </cell>
          <cell r="GT36">
            <v>41452600</v>
          </cell>
          <cell r="GU36">
            <v>0</v>
          </cell>
          <cell r="GV36">
            <v>41452600</v>
          </cell>
          <cell r="GW36">
            <v>40140052</v>
          </cell>
          <cell r="GX36">
            <v>73827124</v>
          </cell>
          <cell r="GY36">
            <v>0</v>
          </cell>
          <cell r="GZ36">
            <v>0</v>
          </cell>
          <cell r="HA36">
            <v>0</v>
          </cell>
          <cell r="HB36">
            <v>0</v>
          </cell>
          <cell r="HC36">
            <v>243117</v>
          </cell>
          <cell r="HD36">
            <v>0</v>
          </cell>
          <cell r="HE36">
            <v>0</v>
          </cell>
          <cell r="HF36">
            <v>0</v>
          </cell>
          <cell r="HG36">
            <v>0</v>
          </cell>
          <cell r="HH36">
            <v>41695717</v>
          </cell>
          <cell r="IM36">
            <v>622664420</v>
          </cell>
          <cell r="KY36">
            <v>0</v>
          </cell>
          <cell r="KZ36">
            <v>0</v>
          </cell>
          <cell r="LA36">
            <v>0</v>
          </cell>
          <cell r="LB36">
            <v>8131331712</v>
          </cell>
          <cell r="LC36">
            <v>26680188021</v>
          </cell>
          <cell r="LN36">
            <v>0</v>
          </cell>
          <cell r="ME36">
            <v>0</v>
          </cell>
          <cell r="MI36">
            <v>0</v>
          </cell>
          <cell r="MQ36">
            <v>0</v>
          </cell>
          <cell r="OY36">
            <v>26680188021</v>
          </cell>
        </row>
        <row r="37">
          <cell r="A37">
            <v>36526</v>
          </cell>
          <cell r="B37">
            <v>2000</v>
          </cell>
          <cell r="C37" t="str">
            <v>2000-1</v>
          </cell>
          <cell r="D37" t="str">
            <v>2000-1</v>
          </cell>
          <cell r="E37">
            <v>1</v>
          </cell>
          <cell r="G37">
            <v>0</v>
          </cell>
          <cell r="H37">
            <v>9424753</v>
          </cell>
          <cell r="L37">
            <v>12410039774</v>
          </cell>
          <cell r="M37">
            <v>0</v>
          </cell>
          <cell r="N37">
            <v>7970262791</v>
          </cell>
          <cell r="O37">
            <v>1946234326.2121422</v>
          </cell>
          <cell r="P37">
            <v>881754962</v>
          </cell>
          <cell r="Q37">
            <v>1195514356.4062142</v>
          </cell>
          <cell r="R37">
            <v>21421939675</v>
          </cell>
          <cell r="S37">
            <v>0</v>
          </cell>
          <cell r="T37">
            <v>0</v>
          </cell>
          <cell r="U37">
            <v>0</v>
          </cell>
          <cell r="V37">
            <v>37791387</v>
          </cell>
          <cell r="W37">
            <v>50134172</v>
          </cell>
          <cell r="X37">
            <v>8883951</v>
          </cell>
          <cell r="Y37">
            <v>676405</v>
          </cell>
          <cell r="Z37">
            <v>16268868</v>
          </cell>
          <cell r="AA37">
            <v>52790611</v>
          </cell>
          <cell r="AB37">
            <v>0</v>
          </cell>
          <cell r="AC37">
            <v>1070732366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21601525424</v>
          </cell>
          <cell r="AI37">
            <v>0</v>
          </cell>
          <cell r="AJ37">
            <v>42880</v>
          </cell>
          <cell r="AK37">
            <v>42000000</v>
          </cell>
          <cell r="AL37">
            <v>10437289</v>
          </cell>
          <cell r="AM37">
            <v>628565647</v>
          </cell>
          <cell r="AN37">
            <v>4515551</v>
          </cell>
          <cell r="AO37">
            <v>3292860</v>
          </cell>
          <cell r="AP37">
            <v>1925</v>
          </cell>
          <cell r="AQ37">
            <v>0</v>
          </cell>
          <cell r="AR37">
            <v>118230</v>
          </cell>
          <cell r="AS37">
            <v>0</v>
          </cell>
          <cell r="AT37">
            <v>0</v>
          </cell>
          <cell r="AU37">
            <v>0</v>
          </cell>
          <cell r="AV37">
            <v>636514113</v>
          </cell>
          <cell r="AW37">
            <v>54664</v>
          </cell>
          <cell r="AX37">
            <v>0</v>
          </cell>
          <cell r="AY37">
            <v>0</v>
          </cell>
          <cell r="AZ37">
            <v>728780</v>
          </cell>
          <cell r="BA37">
            <v>36105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819692</v>
          </cell>
          <cell r="BL37">
            <v>492104</v>
          </cell>
          <cell r="BM37">
            <v>2083404</v>
          </cell>
          <cell r="BN37">
            <v>0</v>
          </cell>
          <cell r="BO37">
            <v>744000</v>
          </cell>
          <cell r="BP37">
            <v>0</v>
          </cell>
          <cell r="BQ37">
            <v>3319508</v>
          </cell>
          <cell r="BR37">
            <v>0</v>
          </cell>
          <cell r="BS37">
            <v>0</v>
          </cell>
          <cell r="BT37">
            <v>41025236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61600</v>
          </cell>
          <cell r="CC37">
            <v>3623865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11232676</v>
          </cell>
          <cell r="CI37">
            <v>0</v>
          </cell>
          <cell r="CJ37">
            <v>11232676</v>
          </cell>
          <cell r="CK37">
            <v>0</v>
          </cell>
          <cell r="CL37">
            <v>116921428</v>
          </cell>
          <cell r="CM37">
            <v>0</v>
          </cell>
          <cell r="CN37">
            <v>0</v>
          </cell>
          <cell r="CO37">
            <v>0</v>
          </cell>
          <cell r="CP37">
            <v>0</v>
          </cell>
          <cell r="CQ37">
            <v>0</v>
          </cell>
          <cell r="CR37">
            <v>0</v>
          </cell>
          <cell r="CS37">
            <v>0</v>
          </cell>
          <cell r="CT37">
            <v>0</v>
          </cell>
          <cell r="CU37">
            <v>0</v>
          </cell>
          <cell r="CV37">
            <v>0</v>
          </cell>
          <cell r="CW37">
            <v>0</v>
          </cell>
          <cell r="CX37">
            <v>0</v>
          </cell>
          <cell r="CY37">
            <v>0</v>
          </cell>
          <cell r="CZ37">
            <v>116921428</v>
          </cell>
          <cell r="DA37">
            <v>0</v>
          </cell>
          <cell r="DB37">
            <v>261318399</v>
          </cell>
          <cell r="DC37">
            <v>0</v>
          </cell>
          <cell r="DD37">
            <v>0</v>
          </cell>
          <cell r="DE37">
            <v>3021500</v>
          </cell>
          <cell r="DF37">
            <v>14585000</v>
          </cell>
          <cell r="DG37">
            <v>14585000</v>
          </cell>
          <cell r="DH37">
            <v>39458925</v>
          </cell>
          <cell r="DI37">
            <v>0</v>
          </cell>
          <cell r="DJ37">
            <v>0</v>
          </cell>
          <cell r="DK37">
            <v>0</v>
          </cell>
          <cell r="DL37">
            <v>0</v>
          </cell>
          <cell r="DM37">
            <v>0</v>
          </cell>
          <cell r="DN37">
            <v>0</v>
          </cell>
          <cell r="DO37">
            <v>2128200</v>
          </cell>
          <cell r="DP37">
            <v>0</v>
          </cell>
          <cell r="DQ37">
            <v>0</v>
          </cell>
          <cell r="DR37">
            <v>0</v>
          </cell>
          <cell r="DS37">
            <v>0</v>
          </cell>
          <cell r="DT37">
            <v>0</v>
          </cell>
          <cell r="DU37">
            <v>0</v>
          </cell>
          <cell r="DV37">
            <v>0</v>
          </cell>
          <cell r="DW37">
            <v>0</v>
          </cell>
          <cell r="DX37">
            <v>0</v>
          </cell>
          <cell r="DY37">
            <v>10002785</v>
          </cell>
          <cell r="DZ37">
            <v>0</v>
          </cell>
          <cell r="EA37">
            <v>0</v>
          </cell>
          <cell r="EB37">
            <v>0</v>
          </cell>
          <cell r="EC37">
            <v>2759500</v>
          </cell>
          <cell r="ED37">
            <v>0</v>
          </cell>
          <cell r="EE37">
            <v>0</v>
          </cell>
          <cell r="EF37">
            <v>0</v>
          </cell>
          <cell r="EG37">
            <v>0</v>
          </cell>
          <cell r="EH37">
            <v>0</v>
          </cell>
          <cell r="EI37">
            <v>0</v>
          </cell>
          <cell r="EJ37">
            <v>0</v>
          </cell>
          <cell r="EK37">
            <v>0</v>
          </cell>
          <cell r="EL37">
            <v>0</v>
          </cell>
          <cell r="EM37">
            <v>14060500</v>
          </cell>
          <cell r="EN37">
            <v>0</v>
          </cell>
          <cell r="EO37">
            <v>0</v>
          </cell>
          <cell r="EP37">
            <v>0</v>
          </cell>
          <cell r="EQ37">
            <v>0</v>
          </cell>
          <cell r="ER37">
            <v>0</v>
          </cell>
          <cell r="ES37">
            <v>0</v>
          </cell>
          <cell r="ET37">
            <v>26291056</v>
          </cell>
          <cell r="EU37">
            <v>0</v>
          </cell>
          <cell r="EV37">
            <v>0</v>
          </cell>
          <cell r="EW37">
            <v>0</v>
          </cell>
          <cell r="EX37">
            <v>26291056</v>
          </cell>
          <cell r="EY37">
            <v>0</v>
          </cell>
          <cell r="EZ37">
            <v>0</v>
          </cell>
          <cell r="FA37">
            <v>0</v>
          </cell>
          <cell r="FB37">
            <v>0</v>
          </cell>
          <cell r="FC37">
            <v>0</v>
          </cell>
          <cell r="FD37">
            <v>0</v>
          </cell>
          <cell r="FE37">
            <v>0</v>
          </cell>
          <cell r="FF37">
            <v>0</v>
          </cell>
          <cell r="FG37">
            <v>0</v>
          </cell>
          <cell r="FH37">
            <v>0</v>
          </cell>
          <cell r="FI37">
            <v>0</v>
          </cell>
          <cell r="FJ37">
            <v>8751600</v>
          </cell>
          <cell r="FK37">
            <v>0</v>
          </cell>
          <cell r="FL37">
            <v>0</v>
          </cell>
          <cell r="FM37">
            <v>0</v>
          </cell>
          <cell r="FN37">
            <v>39458925</v>
          </cell>
          <cell r="FO37">
            <v>0</v>
          </cell>
          <cell r="FP37">
            <v>0</v>
          </cell>
          <cell r="FQ37">
            <v>43762000</v>
          </cell>
          <cell r="FR37">
            <v>0</v>
          </cell>
          <cell r="FS37">
            <v>8504600</v>
          </cell>
          <cell r="FT37">
            <v>0</v>
          </cell>
          <cell r="FU37">
            <v>0</v>
          </cell>
          <cell r="FV37">
            <v>0</v>
          </cell>
          <cell r="FW37">
            <v>0</v>
          </cell>
          <cell r="FX37">
            <v>425422148</v>
          </cell>
          <cell r="FY37">
            <v>13793331</v>
          </cell>
          <cell r="FZ37">
            <v>439076</v>
          </cell>
          <cell r="GA37">
            <v>0</v>
          </cell>
          <cell r="GB37">
            <v>97287475</v>
          </cell>
          <cell r="GC37">
            <v>154000</v>
          </cell>
          <cell r="GD37">
            <v>154000</v>
          </cell>
          <cell r="GE37">
            <v>0</v>
          </cell>
          <cell r="GF37">
            <v>9247865</v>
          </cell>
          <cell r="GG37">
            <v>0</v>
          </cell>
          <cell r="GH37">
            <v>35538921</v>
          </cell>
          <cell r="GI37">
            <v>761500</v>
          </cell>
          <cell r="GJ37">
            <v>0</v>
          </cell>
          <cell r="GK37">
            <v>0</v>
          </cell>
          <cell r="GL37">
            <v>11166753</v>
          </cell>
          <cell r="GM37">
            <v>1043307</v>
          </cell>
          <cell r="GN37">
            <v>0</v>
          </cell>
          <cell r="GO37">
            <v>0</v>
          </cell>
          <cell r="GP37">
            <v>24814060</v>
          </cell>
          <cell r="GQ37">
            <v>21352529</v>
          </cell>
          <cell r="GR37">
            <v>46166589</v>
          </cell>
          <cell r="GS37">
            <v>522863623</v>
          </cell>
          <cell r="GT37">
            <v>26975300</v>
          </cell>
          <cell r="GU37">
            <v>0</v>
          </cell>
          <cell r="GV37">
            <v>26975300</v>
          </cell>
          <cell r="GW37">
            <v>86080364</v>
          </cell>
          <cell r="GX37">
            <v>142509774</v>
          </cell>
          <cell r="GY37">
            <v>0</v>
          </cell>
          <cell r="GZ37">
            <v>0</v>
          </cell>
          <cell r="HA37">
            <v>0</v>
          </cell>
          <cell r="HB37">
            <v>0</v>
          </cell>
          <cell r="HC37">
            <v>16943630</v>
          </cell>
          <cell r="HD37">
            <v>0</v>
          </cell>
          <cell r="HE37">
            <v>0</v>
          </cell>
          <cell r="HF37">
            <v>0</v>
          </cell>
          <cell r="HG37">
            <v>0</v>
          </cell>
          <cell r="HH37">
            <v>272509068</v>
          </cell>
          <cell r="IM37">
            <v>159882148</v>
          </cell>
          <cell r="LB37">
            <v>0</v>
          </cell>
          <cell r="LC37">
            <v>26304792235</v>
          </cell>
          <cell r="LN37">
            <v>0</v>
          </cell>
          <cell r="ME37">
            <v>0</v>
          </cell>
          <cell r="MI37">
            <v>0</v>
          </cell>
          <cell r="MQ37">
            <v>0</v>
          </cell>
          <cell r="OY37">
            <v>26304792235</v>
          </cell>
        </row>
        <row r="38">
          <cell r="A38">
            <v>36557</v>
          </cell>
          <cell r="B38">
            <v>2000</v>
          </cell>
          <cell r="C38" t="str">
            <v>2000-1</v>
          </cell>
          <cell r="D38" t="str">
            <v>2000-1</v>
          </cell>
          <cell r="E38">
            <v>2</v>
          </cell>
          <cell r="G38">
            <v>0</v>
          </cell>
          <cell r="H38">
            <v>12859084</v>
          </cell>
          <cell r="L38">
            <v>9424408373</v>
          </cell>
          <cell r="M38">
            <v>0</v>
          </cell>
          <cell r="N38">
            <v>8052675720</v>
          </cell>
          <cell r="O38">
            <v>1290977586.3968077</v>
          </cell>
          <cell r="P38">
            <v>879702111</v>
          </cell>
          <cell r="Q38">
            <v>1202554534</v>
          </cell>
          <cell r="R38">
            <v>20946807628</v>
          </cell>
          <cell r="S38">
            <v>0</v>
          </cell>
          <cell r="T38">
            <v>0</v>
          </cell>
          <cell r="U38">
            <v>870634000</v>
          </cell>
          <cell r="V38">
            <v>110953079</v>
          </cell>
          <cell r="W38">
            <v>182862257</v>
          </cell>
          <cell r="X38">
            <v>10856</v>
          </cell>
          <cell r="Y38">
            <v>10359859</v>
          </cell>
          <cell r="Z38">
            <v>28118374</v>
          </cell>
          <cell r="AA38">
            <v>23961446</v>
          </cell>
          <cell r="AB38">
            <v>0</v>
          </cell>
          <cell r="AC38">
            <v>1206517117</v>
          </cell>
          <cell r="AD38">
            <v>0</v>
          </cell>
          <cell r="AE38">
            <v>0</v>
          </cell>
          <cell r="AF38">
            <v>0</v>
          </cell>
          <cell r="AG38">
            <v>1203048560</v>
          </cell>
          <cell r="AH38">
            <v>22149856188</v>
          </cell>
          <cell r="AI38">
            <v>0</v>
          </cell>
          <cell r="AJ38">
            <v>536840</v>
          </cell>
          <cell r="AK38">
            <v>33932600</v>
          </cell>
          <cell r="AL38">
            <v>73516859</v>
          </cell>
          <cell r="AM38">
            <v>840387522</v>
          </cell>
          <cell r="AN38">
            <v>4100502</v>
          </cell>
          <cell r="AO38">
            <v>8414726</v>
          </cell>
          <cell r="AP38">
            <v>5915</v>
          </cell>
          <cell r="AQ38">
            <v>0</v>
          </cell>
          <cell r="AR38">
            <v>15083810</v>
          </cell>
          <cell r="AS38">
            <v>0</v>
          </cell>
          <cell r="AT38">
            <v>0</v>
          </cell>
          <cell r="AU38">
            <v>0</v>
          </cell>
          <cell r="AV38">
            <v>867992475</v>
          </cell>
          <cell r="AW38">
            <v>619323</v>
          </cell>
          <cell r="AX38">
            <v>82399259</v>
          </cell>
          <cell r="AY38">
            <v>53575167</v>
          </cell>
          <cell r="AZ38">
            <v>64951</v>
          </cell>
          <cell r="BA38">
            <v>4569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136663269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8801100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3045935</v>
          </cell>
          <cell r="CC38">
            <v>5308894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8555896</v>
          </cell>
          <cell r="CI38">
            <v>0</v>
          </cell>
          <cell r="CJ38">
            <v>8555896</v>
          </cell>
          <cell r="CK38">
            <v>0</v>
          </cell>
          <cell r="CL38">
            <v>0</v>
          </cell>
          <cell r="CM38">
            <v>0</v>
          </cell>
          <cell r="CN38">
            <v>0</v>
          </cell>
          <cell r="CO38">
            <v>0</v>
          </cell>
          <cell r="CP38">
            <v>0</v>
          </cell>
          <cell r="CQ38">
            <v>0</v>
          </cell>
          <cell r="CR38">
            <v>0</v>
          </cell>
          <cell r="CS38">
            <v>0</v>
          </cell>
          <cell r="CT38">
            <v>0</v>
          </cell>
          <cell r="CU38">
            <v>0</v>
          </cell>
          <cell r="CV38">
            <v>0</v>
          </cell>
          <cell r="CW38">
            <v>0</v>
          </cell>
          <cell r="CX38">
            <v>0</v>
          </cell>
          <cell r="CY38">
            <v>0</v>
          </cell>
          <cell r="CZ38">
            <v>0</v>
          </cell>
          <cell r="DA38">
            <v>0</v>
          </cell>
          <cell r="DB38">
            <v>96786048</v>
          </cell>
          <cell r="DC38">
            <v>0</v>
          </cell>
          <cell r="DD38">
            <v>0</v>
          </cell>
          <cell r="DE38">
            <v>0</v>
          </cell>
          <cell r="DF38">
            <v>0</v>
          </cell>
          <cell r="DG38">
            <v>0</v>
          </cell>
          <cell r="DH38">
            <v>55969200</v>
          </cell>
          <cell r="DI38">
            <v>0</v>
          </cell>
          <cell r="DJ38">
            <v>0</v>
          </cell>
          <cell r="DK38">
            <v>0</v>
          </cell>
          <cell r="DL38">
            <v>0</v>
          </cell>
          <cell r="DM38">
            <v>0</v>
          </cell>
          <cell r="DN38">
            <v>0</v>
          </cell>
          <cell r="DO38">
            <v>2801200</v>
          </cell>
          <cell r="DP38">
            <v>0</v>
          </cell>
          <cell r="DQ38">
            <v>0</v>
          </cell>
          <cell r="DR38">
            <v>0</v>
          </cell>
          <cell r="DS38">
            <v>0</v>
          </cell>
          <cell r="DT38">
            <v>0</v>
          </cell>
          <cell r="DU38">
            <v>0</v>
          </cell>
          <cell r="DV38">
            <v>0</v>
          </cell>
          <cell r="DW38">
            <v>0</v>
          </cell>
          <cell r="DX38">
            <v>0</v>
          </cell>
          <cell r="DY38">
            <v>75614150</v>
          </cell>
          <cell r="DZ38">
            <v>0</v>
          </cell>
          <cell r="EA38">
            <v>0</v>
          </cell>
          <cell r="EB38">
            <v>0</v>
          </cell>
          <cell r="EC38">
            <v>3698100</v>
          </cell>
          <cell r="ED38">
            <v>0</v>
          </cell>
          <cell r="EE38">
            <v>0</v>
          </cell>
          <cell r="EF38">
            <v>0</v>
          </cell>
          <cell r="EG38">
            <v>0</v>
          </cell>
          <cell r="EH38">
            <v>0</v>
          </cell>
          <cell r="EI38">
            <v>0</v>
          </cell>
          <cell r="EJ38">
            <v>0</v>
          </cell>
          <cell r="EK38">
            <v>0</v>
          </cell>
          <cell r="EL38">
            <v>0</v>
          </cell>
          <cell r="EM38">
            <v>29203400</v>
          </cell>
          <cell r="EN38">
            <v>0</v>
          </cell>
          <cell r="EO38">
            <v>0</v>
          </cell>
          <cell r="EP38">
            <v>0</v>
          </cell>
          <cell r="EQ38">
            <v>0</v>
          </cell>
          <cell r="ER38">
            <v>0</v>
          </cell>
          <cell r="ES38">
            <v>0</v>
          </cell>
          <cell r="ET38">
            <v>24804857</v>
          </cell>
          <cell r="EU38">
            <v>0</v>
          </cell>
          <cell r="EV38">
            <v>0</v>
          </cell>
          <cell r="EW38">
            <v>0</v>
          </cell>
          <cell r="EX38">
            <v>24804857</v>
          </cell>
          <cell r="EY38">
            <v>0</v>
          </cell>
          <cell r="EZ38">
            <v>0</v>
          </cell>
          <cell r="FA38">
            <v>0</v>
          </cell>
          <cell r="FB38">
            <v>0</v>
          </cell>
          <cell r="FC38">
            <v>0</v>
          </cell>
          <cell r="FD38">
            <v>0</v>
          </cell>
          <cell r="FE38">
            <v>0</v>
          </cell>
          <cell r="FF38">
            <v>0</v>
          </cell>
          <cell r="FG38">
            <v>0</v>
          </cell>
          <cell r="FH38">
            <v>0</v>
          </cell>
          <cell r="FI38">
            <v>0</v>
          </cell>
          <cell r="FJ38">
            <v>6625700</v>
          </cell>
          <cell r="FK38">
            <v>0</v>
          </cell>
          <cell r="FL38">
            <v>0</v>
          </cell>
          <cell r="FM38">
            <v>0</v>
          </cell>
          <cell r="FN38">
            <v>55969200</v>
          </cell>
          <cell r="FO38">
            <v>0</v>
          </cell>
          <cell r="FP38">
            <v>0</v>
          </cell>
          <cell r="FQ38">
            <v>46129400</v>
          </cell>
          <cell r="FR38">
            <v>0</v>
          </cell>
          <cell r="FS38">
            <v>7999400</v>
          </cell>
          <cell r="FT38">
            <v>0</v>
          </cell>
          <cell r="FU38">
            <v>0</v>
          </cell>
          <cell r="FV38">
            <v>0</v>
          </cell>
          <cell r="FW38">
            <v>0</v>
          </cell>
          <cell r="FX38">
            <v>555918184</v>
          </cell>
          <cell r="FY38">
            <v>6532333</v>
          </cell>
          <cell r="FZ38">
            <v>881307</v>
          </cell>
          <cell r="GA38">
            <v>0</v>
          </cell>
          <cell r="GB38">
            <v>73038351</v>
          </cell>
          <cell r="GC38">
            <v>320000</v>
          </cell>
          <cell r="GD38">
            <v>320000</v>
          </cell>
          <cell r="GE38">
            <v>0</v>
          </cell>
          <cell r="GF38">
            <v>13831818</v>
          </cell>
          <cell r="GG38">
            <v>0</v>
          </cell>
          <cell r="GH38">
            <v>38635875</v>
          </cell>
          <cell r="GI38">
            <v>1927962</v>
          </cell>
          <cell r="GJ38">
            <v>0</v>
          </cell>
          <cell r="GK38">
            <v>0</v>
          </cell>
          <cell r="GL38">
            <v>9226214</v>
          </cell>
          <cell r="GM38">
            <v>1012060</v>
          </cell>
          <cell r="GN38">
            <v>0</v>
          </cell>
          <cell r="GO38">
            <v>0</v>
          </cell>
          <cell r="GP38">
            <v>24266030</v>
          </cell>
          <cell r="GQ38">
            <v>1762716</v>
          </cell>
          <cell r="GR38">
            <v>26028746</v>
          </cell>
          <cell r="GS38">
            <v>629776535</v>
          </cell>
          <cell r="GT38">
            <v>12233000</v>
          </cell>
          <cell r="GU38">
            <v>0</v>
          </cell>
          <cell r="GV38">
            <v>12233000</v>
          </cell>
          <cell r="GW38">
            <v>77732950</v>
          </cell>
          <cell r="GX38">
            <v>128944543</v>
          </cell>
          <cell r="GY38">
            <v>0</v>
          </cell>
          <cell r="GZ38">
            <v>0</v>
          </cell>
          <cell r="HA38">
            <v>0</v>
          </cell>
          <cell r="HB38">
            <v>0</v>
          </cell>
          <cell r="HC38">
            <v>726644</v>
          </cell>
          <cell r="HD38">
            <v>0</v>
          </cell>
          <cell r="HE38">
            <v>0</v>
          </cell>
          <cell r="HF38">
            <v>0</v>
          </cell>
          <cell r="HG38">
            <v>0</v>
          </cell>
          <cell r="HH38">
            <v>219637137</v>
          </cell>
          <cell r="IM38">
            <v>316734524</v>
          </cell>
          <cell r="KY38">
            <v>0</v>
          </cell>
          <cell r="KZ38">
            <v>0</v>
          </cell>
          <cell r="LA38">
            <v>0</v>
          </cell>
          <cell r="LB38">
            <v>3326533948</v>
          </cell>
          <cell r="LC38">
            <v>25476390136</v>
          </cell>
          <cell r="LN38">
            <v>0</v>
          </cell>
          <cell r="ME38">
            <v>0</v>
          </cell>
          <cell r="MI38">
            <v>0</v>
          </cell>
          <cell r="MQ38">
            <v>0</v>
          </cell>
          <cell r="OY38">
            <v>25476390136</v>
          </cell>
        </row>
        <row r="39">
          <cell r="A39">
            <v>36586</v>
          </cell>
          <cell r="B39">
            <v>2000</v>
          </cell>
          <cell r="C39" t="str">
            <v>2000-1</v>
          </cell>
          <cell r="D39" t="str">
            <v>2000-1</v>
          </cell>
          <cell r="E39">
            <v>3</v>
          </cell>
          <cell r="G39">
            <v>0</v>
          </cell>
          <cell r="H39">
            <v>13465337</v>
          </cell>
          <cell r="L39">
            <v>6700612209</v>
          </cell>
          <cell r="M39">
            <v>0</v>
          </cell>
          <cell r="N39">
            <v>8265244338</v>
          </cell>
          <cell r="O39">
            <v>1160917522.3615086</v>
          </cell>
          <cell r="P39">
            <v>804346527</v>
          </cell>
          <cell r="Q39">
            <v>1339078296</v>
          </cell>
          <cell r="R39">
            <v>18989633502</v>
          </cell>
          <cell r="S39">
            <v>0</v>
          </cell>
          <cell r="T39">
            <v>0</v>
          </cell>
          <cell r="U39">
            <v>2666816214</v>
          </cell>
          <cell r="V39">
            <v>190596554</v>
          </cell>
          <cell r="W39">
            <v>64682812</v>
          </cell>
          <cell r="X39">
            <v>0</v>
          </cell>
          <cell r="Y39">
            <v>5114821</v>
          </cell>
          <cell r="Z39">
            <v>16567665</v>
          </cell>
          <cell r="AA39">
            <v>38528909</v>
          </cell>
          <cell r="AB39">
            <v>0</v>
          </cell>
          <cell r="AC39">
            <v>1245654679</v>
          </cell>
          <cell r="AD39">
            <v>0</v>
          </cell>
          <cell r="AE39">
            <v>0</v>
          </cell>
          <cell r="AF39">
            <v>0</v>
          </cell>
          <cell r="AG39">
            <v>2890947491</v>
          </cell>
          <cell r="AH39">
            <v>21880580993</v>
          </cell>
          <cell r="AI39">
            <v>0</v>
          </cell>
          <cell r="AJ39">
            <v>1485900</v>
          </cell>
          <cell r="AK39">
            <v>28061200</v>
          </cell>
          <cell r="AL39">
            <v>81773770</v>
          </cell>
          <cell r="AM39">
            <v>890349717</v>
          </cell>
          <cell r="AN39">
            <v>544727</v>
          </cell>
          <cell r="AO39">
            <v>4821873</v>
          </cell>
          <cell r="AP39">
            <v>0</v>
          </cell>
          <cell r="AQ39">
            <v>0</v>
          </cell>
          <cell r="AR39">
            <v>78810</v>
          </cell>
          <cell r="AS39">
            <v>0</v>
          </cell>
          <cell r="AT39">
            <v>0</v>
          </cell>
          <cell r="AU39">
            <v>0</v>
          </cell>
          <cell r="AV39">
            <v>895795127</v>
          </cell>
          <cell r="AW39">
            <v>686038</v>
          </cell>
          <cell r="AX39">
            <v>114019779</v>
          </cell>
          <cell r="AY39">
            <v>51780838</v>
          </cell>
          <cell r="AZ39">
            <v>844</v>
          </cell>
          <cell r="BA39">
            <v>171480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166659854</v>
          </cell>
          <cell r="BL39">
            <v>572228</v>
          </cell>
          <cell r="BM39">
            <v>407284</v>
          </cell>
          <cell r="BN39">
            <v>0</v>
          </cell>
          <cell r="BO39">
            <v>0</v>
          </cell>
          <cell r="BP39">
            <v>0</v>
          </cell>
          <cell r="BQ39">
            <v>979512</v>
          </cell>
          <cell r="BR39">
            <v>0</v>
          </cell>
          <cell r="BS39">
            <v>0</v>
          </cell>
          <cell r="BT39">
            <v>13408452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153232</v>
          </cell>
          <cell r="CC39">
            <v>2696866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10459484</v>
          </cell>
          <cell r="CI39">
            <v>0</v>
          </cell>
          <cell r="CJ39">
            <v>10459484</v>
          </cell>
          <cell r="CK39">
            <v>0</v>
          </cell>
          <cell r="CL39">
            <v>495008475</v>
          </cell>
          <cell r="CM39">
            <v>0</v>
          </cell>
          <cell r="CN39">
            <v>0</v>
          </cell>
          <cell r="CO39">
            <v>0</v>
          </cell>
          <cell r="CP39">
            <v>0</v>
          </cell>
          <cell r="CQ39">
            <v>0</v>
          </cell>
          <cell r="CR39">
            <v>0</v>
          </cell>
          <cell r="CS39">
            <v>0</v>
          </cell>
          <cell r="CT39">
            <v>0</v>
          </cell>
          <cell r="CU39">
            <v>0</v>
          </cell>
          <cell r="CV39">
            <v>0</v>
          </cell>
          <cell r="CW39">
            <v>0</v>
          </cell>
          <cell r="CX39">
            <v>0</v>
          </cell>
          <cell r="CY39">
            <v>0</v>
          </cell>
          <cell r="CZ39">
            <v>495008475</v>
          </cell>
          <cell r="DA39">
            <v>0</v>
          </cell>
          <cell r="DB39">
            <v>600243075</v>
          </cell>
          <cell r="DC39">
            <v>0</v>
          </cell>
          <cell r="DD39">
            <v>0</v>
          </cell>
          <cell r="DE39">
            <v>3279000</v>
          </cell>
          <cell r="DF39">
            <v>4600000</v>
          </cell>
          <cell r="DG39">
            <v>4600000</v>
          </cell>
          <cell r="DH39">
            <v>73538572</v>
          </cell>
          <cell r="DI39">
            <v>0</v>
          </cell>
          <cell r="DJ39">
            <v>0</v>
          </cell>
          <cell r="DK39">
            <v>0</v>
          </cell>
          <cell r="DL39">
            <v>0</v>
          </cell>
          <cell r="DM39">
            <v>0</v>
          </cell>
          <cell r="DN39">
            <v>0</v>
          </cell>
          <cell r="DO39">
            <v>3660800</v>
          </cell>
          <cell r="DP39">
            <v>0</v>
          </cell>
          <cell r="DQ39">
            <v>0</v>
          </cell>
          <cell r="DR39">
            <v>0</v>
          </cell>
          <cell r="DS39">
            <v>0</v>
          </cell>
          <cell r="DT39">
            <v>0</v>
          </cell>
          <cell r="DU39">
            <v>0</v>
          </cell>
          <cell r="DV39">
            <v>0</v>
          </cell>
          <cell r="DW39">
            <v>0</v>
          </cell>
          <cell r="DX39">
            <v>0</v>
          </cell>
          <cell r="DY39">
            <v>30784105</v>
          </cell>
          <cell r="DZ39">
            <v>0</v>
          </cell>
          <cell r="EA39">
            <v>0</v>
          </cell>
          <cell r="EB39">
            <v>0</v>
          </cell>
          <cell r="EC39">
            <v>4612000</v>
          </cell>
          <cell r="ED39">
            <v>0</v>
          </cell>
          <cell r="EE39">
            <v>0</v>
          </cell>
          <cell r="EF39">
            <v>0</v>
          </cell>
          <cell r="EG39">
            <v>0</v>
          </cell>
          <cell r="EH39">
            <v>0</v>
          </cell>
          <cell r="EI39">
            <v>0</v>
          </cell>
          <cell r="EJ39">
            <v>0</v>
          </cell>
          <cell r="EK39">
            <v>0</v>
          </cell>
          <cell r="EL39">
            <v>0</v>
          </cell>
          <cell r="EM39">
            <v>19571400</v>
          </cell>
          <cell r="EN39">
            <v>0</v>
          </cell>
          <cell r="EO39">
            <v>0</v>
          </cell>
          <cell r="EP39">
            <v>0</v>
          </cell>
          <cell r="EQ39">
            <v>0</v>
          </cell>
          <cell r="ER39">
            <v>0</v>
          </cell>
          <cell r="ES39">
            <v>0</v>
          </cell>
          <cell r="ET39">
            <v>23843019</v>
          </cell>
          <cell r="EU39">
            <v>0</v>
          </cell>
          <cell r="EV39">
            <v>0</v>
          </cell>
          <cell r="EW39">
            <v>0</v>
          </cell>
          <cell r="EX39">
            <v>23843019</v>
          </cell>
          <cell r="EY39">
            <v>0</v>
          </cell>
          <cell r="EZ39">
            <v>0</v>
          </cell>
          <cell r="FA39">
            <v>0</v>
          </cell>
          <cell r="FB39">
            <v>0</v>
          </cell>
          <cell r="FC39">
            <v>0</v>
          </cell>
          <cell r="FD39">
            <v>0</v>
          </cell>
          <cell r="FE39">
            <v>0</v>
          </cell>
          <cell r="FF39">
            <v>0</v>
          </cell>
          <cell r="FG39">
            <v>0</v>
          </cell>
          <cell r="FH39">
            <v>0</v>
          </cell>
          <cell r="FI39">
            <v>0</v>
          </cell>
          <cell r="FJ39">
            <v>263700</v>
          </cell>
          <cell r="FK39">
            <v>0</v>
          </cell>
          <cell r="FL39">
            <v>0</v>
          </cell>
          <cell r="FM39">
            <v>0</v>
          </cell>
          <cell r="FN39">
            <v>73538572</v>
          </cell>
          <cell r="FO39">
            <v>0</v>
          </cell>
          <cell r="FP39">
            <v>0</v>
          </cell>
          <cell r="FQ39">
            <v>24306300</v>
          </cell>
          <cell r="FR39">
            <v>0</v>
          </cell>
          <cell r="FS39">
            <v>9852100</v>
          </cell>
          <cell r="FT39">
            <v>0</v>
          </cell>
          <cell r="FU39">
            <v>0</v>
          </cell>
          <cell r="FV39">
            <v>0</v>
          </cell>
          <cell r="FW39">
            <v>0</v>
          </cell>
          <cell r="FX39">
            <v>512702260</v>
          </cell>
          <cell r="FY39">
            <v>179329</v>
          </cell>
          <cell r="FZ39">
            <v>714676</v>
          </cell>
          <cell r="GA39">
            <v>0</v>
          </cell>
          <cell r="GB39">
            <v>66185555</v>
          </cell>
          <cell r="GC39">
            <v>51000</v>
          </cell>
          <cell r="GD39">
            <v>51000</v>
          </cell>
          <cell r="GE39">
            <v>0</v>
          </cell>
          <cell r="GF39">
            <v>13282223</v>
          </cell>
          <cell r="GG39">
            <v>0</v>
          </cell>
          <cell r="GH39">
            <v>37125242</v>
          </cell>
          <cell r="GI39">
            <v>1690183</v>
          </cell>
          <cell r="GJ39">
            <v>0</v>
          </cell>
          <cell r="GK39">
            <v>0</v>
          </cell>
          <cell r="GL39">
            <v>12426402</v>
          </cell>
          <cell r="GM39">
            <v>2104650</v>
          </cell>
          <cell r="GN39">
            <v>0</v>
          </cell>
          <cell r="GO39">
            <v>0</v>
          </cell>
          <cell r="GP39">
            <v>23056285</v>
          </cell>
          <cell r="GQ39">
            <v>3319949</v>
          </cell>
          <cell r="GR39">
            <v>26376234</v>
          </cell>
          <cell r="GS39">
            <v>578938815</v>
          </cell>
          <cell r="GT39">
            <v>99292800</v>
          </cell>
          <cell r="GU39">
            <v>0</v>
          </cell>
          <cell r="GV39">
            <v>99292800</v>
          </cell>
          <cell r="GW39">
            <v>67565805</v>
          </cell>
          <cell r="GX39">
            <v>115580634</v>
          </cell>
          <cell r="GY39">
            <v>0</v>
          </cell>
          <cell r="GZ39">
            <v>0</v>
          </cell>
          <cell r="HA39">
            <v>0</v>
          </cell>
          <cell r="HB39">
            <v>0</v>
          </cell>
          <cell r="HC39">
            <v>10520980</v>
          </cell>
          <cell r="HD39">
            <v>0</v>
          </cell>
          <cell r="HE39">
            <v>0</v>
          </cell>
          <cell r="HF39">
            <v>0</v>
          </cell>
          <cell r="HG39">
            <v>0</v>
          </cell>
          <cell r="HH39">
            <v>292960220</v>
          </cell>
          <cell r="IM39">
            <v>673835015</v>
          </cell>
          <cell r="KY39">
            <v>0</v>
          </cell>
          <cell r="KZ39">
            <v>0</v>
          </cell>
          <cell r="LA39">
            <v>0</v>
          </cell>
          <cell r="LB39">
            <v>15676073534</v>
          </cell>
          <cell r="LC39">
            <v>37556654527</v>
          </cell>
          <cell r="LN39">
            <v>0</v>
          </cell>
          <cell r="ME39">
            <v>0</v>
          </cell>
          <cell r="MI39">
            <v>0</v>
          </cell>
          <cell r="MQ39">
            <v>0</v>
          </cell>
          <cell r="OY39">
            <v>37556654527</v>
          </cell>
        </row>
        <row r="40">
          <cell r="A40">
            <v>36617</v>
          </cell>
          <cell r="B40">
            <v>2000</v>
          </cell>
          <cell r="C40" t="str">
            <v>2000-1</v>
          </cell>
          <cell r="D40" t="str">
            <v>2000-2</v>
          </cell>
          <cell r="E40">
            <v>4</v>
          </cell>
          <cell r="G40">
            <v>0</v>
          </cell>
          <cell r="H40">
            <v>9600247</v>
          </cell>
          <cell r="L40">
            <v>11865066599</v>
          </cell>
          <cell r="M40">
            <v>0</v>
          </cell>
          <cell r="N40">
            <v>7920606608</v>
          </cell>
          <cell r="O40">
            <v>783434508.91062546</v>
          </cell>
          <cell r="P40">
            <v>775433356</v>
          </cell>
          <cell r="Q40">
            <v>1374498317</v>
          </cell>
          <cell r="R40">
            <v>23897746808</v>
          </cell>
          <cell r="S40">
            <v>0</v>
          </cell>
          <cell r="T40">
            <v>0</v>
          </cell>
          <cell r="U40">
            <v>4715969197</v>
          </cell>
          <cell r="V40">
            <v>250579256</v>
          </cell>
          <cell r="W40">
            <v>119963719</v>
          </cell>
          <cell r="X40">
            <v>0</v>
          </cell>
          <cell r="Y40">
            <v>793904</v>
          </cell>
          <cell r="Z40">
            <v>20929075</v>
          </cell>
          <cell r="AA40">
            <v>14296516</v>
          </cell>
          <cell r="AB40">
            <v>0</v>
          </cell>
          <cell r="AC40">
            <v>1073147100</v>
          </cell>
          <cell r="AD40">
            <v>0</v>
          </cell>
          <cell r="AE40">
            <v>0</v>
          </cell>
          <cell r="AF40">
            <v>0</v>
          </cell>
          <cell r="AG40">
            <v>4932488198</v>
          </cell>
          <cell r="AH40">
            <v>28830235006</v>
          </cell>
          <cell r="AI40">
            <v>0</v>
          </cell>
          <cell r="AJ40">
            <v>245135</v>
          </cell>
          <cell r="AK40">
            <v>30324200</v>
          </cell>
          <cell r="AL40">
            <v>87041089</v>
          </cell>
          <cell r="AM40">
            <v>770288753</v>
          </cell>
          <cell r="AN40">
            <v>13457551</v>
          </cell>
          <cell r="AO40">
            <v>1040426</v>
          </cell>
          <cell r="AP40">
            <v>78810</v>
          </cell>
          <cell r="AQ40">
            <v>0</v>
          </cell>
          <cell r="AR40">
            <v>65026</v>
          </cell>
          <cell r="AS40">
            <v>0</v>
          </cell>
          <cell r="AT40">
            <v>0</v>
          </cell>
          <cell r="AU40">
            <v>0</v>
          </cell>
          <cell r="AV40">
            <v>772838566</v>
          </cell>
          <cell r="AW40">
            <v>498433</v>
          </cell>
          <cell r="AX40">
            <v>62749202</v>
          </cell>
          <cell r="AY40">
            <v>41794978</v>
          </cell>
          <cell r="AZ40">
            <v>15785</v>
          </cell>
          <cell r="BA40">
            <v>52022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105110421</v>
          </cell>
          <cell r="BL40">
            <v>1310591</v>
          </cell>
          <cell r="BM40">
            <v>1110926</v>
          </cell>
          <cell r="BN40">
            <v>0</v>
          </cell>
          <cell r="BO40">
            <v>0</v>
          </cell>
          <cell r="BP40">
            <v>0</v>
          </cell>
          <cell r="BQ40">
            <v>2421517</v>
          </cell>
          <cell r="BR40">
            <v>0</v>
          </cell>
          <cell r="BS40">
            <v>0</v>
          </cell>
          <cell r="BT40">
            <v>38317462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514938</v>
          </cell>
          <cell r="CC40">
            <v>2461774</v>
          </cell>
          <cell r="CD40">
            <v>0</v>
          </cell>
          <cell r="CE40">
            <v>0</v>
          </cell>
          <cell r="CF40">
            <v>0</v>
          </cell>
          <cell r="CG40">
            <v>0</v>
          </cell>
          <cell r="CH40">
            <v>12945124</v>
          </cell>
          <cell r="CI40">
            <v>0</v>
          </cell>
          <cell r="CJ40">
            <v>12945124</v>
          </cell>
          <cell r="CK40">
            <v>0</v>
          </cell>
          <cell r="CL40">
            <v>157734664</v>
          </cell>
          <cell r="CM40">
            <v>0</v>
          </cell>
          <cell r="CN40">
            <v>0</v>
          </cell>
          <cell r="CO40">
            <v>0</v>
          </cell>
          <cell r="CP40">
            <v>0</v>
          </cell>
          <cell r="CQ40">
            <v>0</v>
          </cell>
          <cell r="CR40">
            <v>0</v>
          </cell>
          <cell r="CS40">
            <v>0</v>
          </cell>
          <cell r="CT40">
            <v>0</v>
          </cell>
          <cell r="CU40">
            <v>0</v>
          </cell>
          <cell r="CV40">
            <v>0</v>
          </cell>
          <cell r="CW40">
            <v>0</v>
          </cell>
          <cell r="CX40">
            <v>0</v>
          </cell>
          <cell r="CY40">
            <v>0</v>
          </cell>
          <cell r="CZ40">
            <v>157734664</v>
          </cell>
          <cell r="DA40">
            <v>0</v>
          </cell>
          <cell r="DB40">
            <v>264154567</v>
          </cell>
          <cell r="DC40">
            <v>0</v>
          </cell>
          <cell r="DD40">
            <v>0</v>
          </cell>
          <cell r="DE40">
            <v>1643500</v>
          </cell>
          <cell r="DF40">
            <v>0</v>
          </cell>
          <cell r="DG40">
            <v>0</v>
          </cell>
          <cell r="DH40">
            <v>41665615</v>
          </cell>
          <cell r="DI40">
            <v>0</v>
          </cell>
          <cell r="DJ40">
            <v>0</v>
          </cell>
          <cell r="DK40">
            <v>0</v>
          </cell>
          <cell r="DL40">
            <v>0</v>
          </cell>
          <cell r="DM40">
            <v>0</v>
          </cell>
          <cell r="DN40">
            <v>0</v>
          </cell>
          <cell r="DO40">
            <v>1901100</v>
          </cell>
          <cell r="DP40">
            <v>0</v>
          </cell>
          <cell r="DQ40">
            <v>0</v>
          </cell>
          <cell r="DR40">
            <v>0</v>
          </cell>
          <cell r="DS40">
            <v>0</v>
          </cell>
          <cell r="DT40">
            <v>0</v>
          </cell>
          <cell r="DU40">
            <v>0</v>
          </cell>
          <cell r="DV40">
            <v>0</v>
          </cell>
          <cell r="DW40">
            <v>0</v>
          </cell>
          <cell r="DX40">
            <v>0</v>
          </cell>
          <cell r="DY40">
            <v>5988200</v>
          </cell>
          <cell r="DZ40">
            <v>0</v>
          </cell>
          <cell r="EA40">
            <v>0</v>
          </cell>
          <cell r="EB40">
            <v>0</v>
          </cell>
          <cell r="EC40">
            <v>2705800</v>
          </cell>
          <cell r="ED40">
            <v>0</v>
          </cell>
          <cell r="EE40">
            <v>0</v>
          </cell>
          <cell r="EF40">
            <v>0</v>
          </cell>
          <cell r="EG40">
            <v>0</v>
          </cell>
          <cell r="EH40">
            <v>0</v>
          </cell>
          <cell r="EI40">
            <v>0</v>
          </cell>
          <cell r="EJ40">
            <v>0</v>
          </cell>
          <cell r="EK40">
            <v>0</v>
          </cell>
          <cell r="EL40">
            <v>0</v>
          </cell>
          <cell r="EM40">
            <v>13923600</v>
          </cell>
          <cell r="EN40">
            <v>0</v>
          </cell>
          <cell r="EO40">
            <v>0</v>
          </cell>
          <cell r="EP40">
            <v>0</v>
          </cell>
          <cell r="EQ40">
            <v>0</v>
          </cell>
          <cell r="ER40">
            <v>0</v>
          </cell>
          <cell r="ES40">
            <v>0</v>
          </cell>
          <cell r="ET40">
            <v>35687633</v>
          </cell>
          <cell r="EU40">
            <v>0</v>
          </cell>
          <cell r="EV40">
            <v>0</v>
          </cell>
          <cell r="EW40">
            <v>0</v>
          </cell>
          <cell r="EX40">
            <v>35687633</v>
          </cell>
          <cell r="EY40">
            <v>0</v>
          </cell>
          <cell r="EZ40">
            <v>0</v>
          </cell>
          <cell r="FA40">
            <v>0</v>
          </cell>
          <cell r="FB40">
            <v>0</v>
          </cell>
          <cell r="FC40">
            <v>0</v>
          </cell>
          <cell r="FD40">
            <v>0</v>
          </cell>
          <cell r="FE40">
            <v>0</v>
          </cell>
          <cell r="FF40">
            <v>0</v>
          </cell>
          <cell r="FG40">
            <v>0</v>
          </cell>
          <cell r="FH40">
            <v>0</v>
          </cell>
          <cell r="FI40">
            <v>0</v>
          </cell>
          <cell r="FJ40">
            <v>56100</v>
          </cell>
          <cell r="FK40">
            <v>0</v>
          </cell>
          <cell r="FL40">
            <v>0</v>
          </cell>
          <cell r="FM40">
            <v>0</v>
          </cell>
          <cell r="FN40">
            <v>41665615</v>
          </cell>
          <cell r="FO40">
            <v>0</v>
          </cell>
          <cell r="FP40">
            <v>0</v>
          </cell>
          <cell r="FQ40">
            <v>22248900</v>
          </cell>
          <cell r="FR40">
            <v>0</v>
          </cell>
          <cell r="FS40">
            <v>8025700</v>
          </cell>
          <cell r="FT40">
            <v>0</v>
          </cell>
          <cell r="FU40">
            <v>0</v>
          </cell>
          <cell r="FV40">
            <v>0</v>
          </cell>
          <cell r="FW40">
            <v>0</v>
          </cell>
          <cell r="FX40">
            <v>371835131</v>
          </cell>
          <cell r="FY40">
            <v>492125</v>
          </cell>
          <cell r="FZ40">
            <v>735147</v>
          </cell>
          <cell r="GA40">
            <v>0</v>
          </cell>
          <cell r="GB40">
            <v>69246477</v>
          </cell>
          <cell r="GC40">
            <v>729059</v>
          </cell>
          <cell r="GD40">
            <v>729059</v>
          </cell>
          <cell r="GE40">
            <v>0</v>
          </cell>
          <cell r="GF40">
            <v>10232089</v>
          </cell>
          <cell r="GG40">
            <v>0</v>
          </cell>
          <cell r="GH40">
            <v>45919722</v>
          </cell>
          <cell r="GI40">
            <v>1114228</v>
          </cell>
          <cell r="GJ40">
            <v>0</v>
          </cell>
          <cell r="GK40">
            <v>0</v>
          </cell>
          <cell r="GL40">
            <v>7319016</v>
          </cell>
          <cell r="GM40">
            <v>756250</v>
          </cell>
          <cell r="GN40">
            <v>0</v>
          </cell>
          <cell r="GO40">
            <v>0</v>
          </cell>
          <cell r="GP40">
            <v>20435344</v>
          </cell>
          <cell r="GQ40">
            <v>188665</v>
          </cell>
          <cell r="GR40">
            <v>20624009</v>
          </cell>
          <cell r="GS40">
            <v>441810667</v>
          </cell>
          <cell r="GT40">
            <v>0</v>
          </cell>
          <cell r="GU40">
            <v>0</v>
          </cell>
          <cell r="GV40">
            <v>0</v>
          </cell>
          <cell r="GW40">
            <v>80034120</v>
          </cell>
          <cell r="GX40">
            <v>132545534</v>
          </cell>
          <cell r="GY40">
            <v>0</v>
          </cell>
          <cell r="GZ40">
            <v>0</v>
          </cell>
          <cell r="HA40">
            <v>0</v>
          </cell>
          <cell r="HB40">
            <v>0</v>
          </cell>
          <cell r="HC40">
            <v>527630</v>
          </cell>
          <cell r="HD40">
            <v>0</v>
          </cell>
          <cell r="HE40">
            <v>0</v>
          </cell>
          <cell r="HF40">
            <v>0</v>
          </cell>
          <cell r="HG40">
            <v>0</v>
          </cell>
          <cell r="HH40">
            <v>230107284</v>
          </cell>
          <cell r="IM40">
            <v>716487249</v>
          </cell>
          <cell r="KY40">
            <v>0</v>
          </cell>
          <cell r="KZ40">
            <v>0</v>
          </cell>
          <cell r="LA40">
            <v>0</v>
          </cell>
          <cell r="LB40">
            <v>4761832097</v>
          </cell>
          <cell r="LC40">
            <v>33592067103</v>
          </cell>
          <cell r="LN40">
            <v>0</v>
          </cell>
          <cell r="ME40">
            <v>0</v>
          </cell>
          <cell r="MI40">
            <v>0</v>
          </cell>
          <cell r="MQ40">
            <v>0</v>
          </cell>
          <cell r="OY40">
            <v>33592067103</v>
          </cell>
        </row>
        <row r="41">
          <cell r="A41">
            <v>36647</v>
          </cell>
          <cell r="B41">
            <v>2000</v>
          </cell>
          <cell r="C41" t="str">
            <v>2000-1</v>
          </cell>
          <cell r="D41" t="str">
            <v>2000-2</v>
          </cell>
          <cell r="E41">
            <v>5</v>
          </cell>
          <cell r="G41">
            <v>0</v>
          </cell>
          <cell r="H41">
            <v>15167737</v>
          </cell>
          <cell r="L41">
            <v>10581436995</v>
          </cell>
          <cell r="M41">
            <v>0</v>
          </cell>
          <cell r="N41">
            <v>9096223713</v>
          </cell>
          <cell r="O41">
            <v>990500565.97720706</v>
          </cell>
          <cell r="P41">
            <v>823198252</v>
          </cell>
          <cell r="Q41">
            <v>1239350114</v>
          </cell>
          <cell r="R41">
            <v>23775154067</v>
          </cell>
          <cell r="S41">
            <v>0</v>
          </cell>
          <cell r="T41">
            <v>0</v>
          </cell>
          <cell r="U41">
            <v>2727781885</v>
          </cell>
          <cell r="V41">
            <v>299697014.99999994</v>
          </cell>
          <cell r="W41">
            <v>151923114</v>
          </cell>
          <cell r="X41">
            <v>18532378</v>
          </cell>
          <cell r="Y41">
            <v>1043059</v>
          </cell>
          <cell r="Z41">
            <v>19440856</v>
          </cell>
          <cell r="AA41">
            <v>47498610</v>
          </cell>
          <cell r="AB41">
            <v>0</v>
          </cell>
          <cell r="AC41">
            <v>1281959901</v>
          </cell>
          <cell r="AD41">
            <v>0</v>
          </cell>
          <cell r="AE41">
            <v>0</v>
          </cell>
          <cell r="AF41">
            <v>0</v>
          </cell>
          <cell r="AG41">
            <v>3024877762</v>
          </cell>
          <cell r="AH41">
            <v>26800031829</v>
          </cell>
          <cell r="AI41">
            <v>0</v>
          </cell>
          <cell r="AJ41">
            <v>102800</v>
          </cell>
          <cell r="AK41">
            <v>38000000</v>
          </cell>
          <cell r="AL41">
            <v>74510737</v>
          </cell>
          <cell r="AM41">
            <v>1000949462</v>
          </cell>
          <cell r="AN41">
            <v>8845969</v>
          </cell>
          <cell r="AO41">
            <v>4231472</v>
          </cell>
          <cell r="AP41">
            <v>0</v>
          </cell>
          <cell r="AQ41">
            <v>0</v>
          </cell>
          <cell r="AR41">
            <v>48351</v>
          </cell>
          <cell r="AS41">
            <v>0</v>
          </cell>
          <cell r="AT41">
            <v>0</v>
          </cell>
          <cell r="AU41">
            <v>0</v>
          </cell>
          <cell r="AV41">
            <v>1014209077</v>
          </cell>
          <cell r="AW41">
            <v>19126091</v>
          </cell>
          <cell r="AX41">
            <v>2742397578</v>
          </cell>
          <cell r="AY41">
            <v>1504035681</v>
          </cell>
          <cell r="AZ41">
            <v>476403</v>
          </cell>
          <cell r="BA41">
            <v>83012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4266129182</v>
          </cell>
          <cell r="BL41">
            <v>980525</v>
          </cell>
          <cell r="BM41">
            <v>1110926</v>
          </cell>
          <cell r="BN41">
            <v>0</v>
          </cell>
          <cell r="BO41">
            <v>0</v>
          </cell>
          <cell r="BP41">
            <v>0</v>
          </cell>
          <cell r="BQ41">
            <v>2091451</v>
          </cell>
          <cell r="BR41">
            <v>0</v>
          </cell>
          <cell r="BS41">
            <v>0</v>
          </cell>
          <cell r="BT41">
            <v>10083255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400262</v>
          </cell>
          <cell r="CC41">
            <v>1535624</v>
          </cell>
          <cell r="CD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15526408</v>
          </cell>
          <cell r="CI41">
            <v>0</v>
          </cell>
          <cell r="CJ41">
            <v>15526408</v>
          </cell>
          <cell r="CK41">
            <v>0</v>
          </cell>
          <cell r="CL41">
            <v>171562880</v>
          </cell>
          <cell r="CM41">
            <v>0</v>
          </cell>
          <cell r="CN41">
            <v>0</v>
          </cell>
          <cell r="CO41">
            <v>0</v>
          </cell>
          <cell r="CP41">
            <v>0</v>
          </cell>
          <cell r="CQ41">
            <v>0</v>
          </cell>
          <cell r="CR41">
            <v>0</v>
          </cell>
          <cell r="CS41">
            <v>0</v>
          </cell>
          <cell r="CT41">
            <v>0</v>
          </cell>
          <cell r="CU41">
            <v>0</v>
          </cell>
          <cell r="CV41">
            <v>0</v>
          </cell>
          <cell r="CW41">
            <v>0</v>
          </cell>
          <cell r="CX41">
            <v>0</v>
          </cell>
          <cell r="CY41">
            <v>0</v>
          </cell>
          <cell r="CZ41">
            <v>171562880</v>
          </cell>
          <cell r="DA41">
            <v>0</v>
          </cell>
          <cell r="DB41">
            <v>258147237</v>
          </cell>
          <cell r="DC41">
            <v>0</v>
          </cell>
          <cell r="DD41">
            <v>0</v>
          </cell>
          <cell r="DE41">
            <v>3955000</v>
          </cell>
          <cell r="DF41">
            <v>26700000</v>
          </cell>
          <cell r="DG41">
            <v>26700000</v>
          </cell>
          <cell r="DH41">
            <v>56711980</v>
          </cell>
          <cell r="DI41">
            <v>0</v>
          </cell>
          <cell r="DJ41">
            <v>0</v>
          </cell>
          <cell r="DK41">
            <v>0</v>
          </cell>
          <cell r="DL41">
            <v>0</v>
          </cell>
          <cell r="DM41">
            <v>0</v>
          </cell>
          <cell r="DN41">
            <v>0</v>
          </cell>
          <cell r="DO41">
            <v>4447900</v>
          </cell>
          <cell r="DP41">
            <v>0</v>
          </cell>
          <cell r="DQ41">
            <v>0</v>
          </cell>
          <cell r="DR41">
            <v>0</v>
          </cell>
          <cell r="DS41">
            <v>0</v>
          </cell>
          <cell r="DT41">
            <v>0</v>
          </cell>
          <cell r="DU41">
            <v>0</v>
          </cell>
          <cell r="DV41">
            <v>0</v>
          </cell>
          <cell r="DW41">
            <v>0</v>
          </cell>
          <cell r="DX41">
            <v>0</v>
          </cell>
          <cell r="DY41">
            <v>3292900</v>
          </cell>
          <cell r="DZ41">
            <v>0</v>
          </cell>
          <cell r="EA41">
            <v>0</v>
          </cell>
          <cell r="EB41">
            <v>0</v>
          </cell>
          <cell r="EC41">
            <v>5742200</v>
          </cell>
          <cell r="ED41">
            <v>0</v>
          </cell>
          <cell r="EE41">
            <v>0</v>
          </cell>
          <cell r="EF41">
            <v>0</v>
          </cell>
          <cell r="EG41">
            <v>0</v>
          </cell>
          <cell r="EH41">
            <v>0</v>
          </cell>
          <cell r="EI41">
            <v>0</v>
          </cell>
          <cell r="EJ41">
            <v>0</v>
          </cell>
          <cell r="EK41">
            <v>0</v>
          </cell>
          <cell r="EL41">
            <v>0</v>
          </cell>
          <cell r="EM41">
            <v>18017000</v>
          </cell>
          <cell r="EN41">
            <v>0</v>
          </cell>
          <cell r="EO41">
            <v>0</v>
          </cell>
          <cell r="EP41">
            <v>0</v>
          </cell>
          <cell r="EQ41">
            <v>0</v>
          </cell>
          <cell r="ER41">
            <v>0</v>
          </cell>
          <cell r="ES41">
            <v>0</v>
          </cell>
          <cell r="ET41">
            <v>23079800</v>
          </cell>
          <cell r="EU41">
            <v>0</v>
          </cell>
          <cell r="EV41">
            <v>0</v>
          </cell>
          <cell r="EW41">
            <v>0</v>
          </cell>
          <cell r="EX41">
            <v>23079800</v>
          </cell>
          <cell r="EY41">
            <v>0</v>
          </cell>
          <cell r="EZ41">
            <v>0</v>
          </cell>
          <cell r="FA41">
            <v>0</v>
          </cell>
          <cell r="FB41">
            <v>0</v>
          </cell>
          <cell r="FC41">
            <v>0</v>
          </cell>
          <cell r="FD41">
            <v>0</v>
          </cell>
          <cell r="FE41">
            <v>0</v>
          </cell>
          <cell r="FF41">
            <v>0</v>
          </cell>
          <cell r="FG41">
            <v>0</v>
          </cell>
          <cell r="FH41">
            <v>0</v>
          </cell>
          <cell r="FI41">
            <v>0</v>
          </cell>
          <cell r="FJ41">
            <v>1220700</v>
          </cell>
          <cell r="FK41">
            <v>0</v>
          </cell>
          <cell r="FL41">
            <v>0</v>
          </cell>
          <cell r="FM41">
            <v>0</v>
          </cell>
          <cell r="FN41">
            <v>56711980</v>
          </cell>
          <cell r="FO41">
            <v>0</v>
          </cell>
          <cell r="FP41">
            <v>0</v>
          </cell>
          <cell r="FQ41">
            <v>41281700</v>
          </cell>
          <cell r="FR41">
            <v>0</v>
          </cell>
          <cell r="FS41">
            <v>10339700</v>
          </cell>
          <cell r="FT41">
            <v>0</v>
          </cell>
          <cell r="FU41">
            <v>0</v>
          </cell>
          <cell r="FV41">
            <v>0</v>
          </cell>
          <cell r="FW41">
            <v>0</v>
          </cell>
          <cell r="FX41">
            <v>588262185</v>
          </cell>
          <cell r="FY41">
            <v>129172</v>
          </cell>
          <cell r="FZ41">
            <v>1065240</v>
          </cell>
          <cell r="GA41">
            <v>0</v>
          </cell>
          <cell r="GB41">
            <v>55000656</v>
          </cell>
          <cell r="GC41">
            <v>264601</v>
          </cell>
          <cell r="GD41">
            <v>264601</v>
          </cell>
          <cell r="GE41">
            <v>0</v>
          </cell>
          <cell r="GF41">
            <v>13079598</v>
          </cell>
          <cell r="GG41">
            <v>0</v>
          </cell>
          <cell r="GH41">
            <v>36159398</v>
          </cell>
          <cell r="GI41">
            <v>2459988</v>
          </cell>
          <cell r="GJ41">
            <v>0</v>
          </cell>
          <cell r="GK41">
            <v>0</v>
          </cell>
          <cell r="GL41">
            <v>11464130</v>
          </cell>
          <cell r="GM41">
            <v>990120</v>
          </cell>
          <cell r="GN41">
            <v>0</v>
          </cell>
          <cell r="GO41">
            <v>0</v>
          </cell>
          <cell r="GP41">
            <v>15262756</v>
          </cell>
          <cell r="GQ41">
            <v>1683319</v>
          </cell>
          <cell r="GR41">
            <v>16946075</v>
          </cell>
          <cell r="GS41">
            <v>643527442</v>
          </cell>
          <cell r="GT41">
            <v>14493500</v>
          </cell>
          <cell r="GU41">
            <v>0</v>
          </cell>
          <cell r="GV41">
            <v>14493500</v>
          </cell>
          <cell r="GW41">
            <v>79333568</v>
          </cell>
          <cell r="GX41">
            <v>133305281</v>
          </cell>
          <cell r="GY41">
            <v>0</v>
          </cell>
          <cell r="GZ41">
            <v>0</v>
          </cell>
          <cell r="HA41">
            <v>0</v>
          </cell>
          <cell r="HB41">
            <v>0</v>
          </cell>
          <cell r="HC41">
            <v>194850</v>
          </cell>
          <cell r="HD41">
            <v>0</v>
          </cell>
          <cell r="HE41">
            <v>0</v>
          </cell>
          <cell r="HF41">
            <v>0</v>
          </cell>
          <cell r="HG41">
            <v>0</v>
          </cell>
          <cell r="HH41">
            <v>227327199</v>
          </cell>
          <cell r="IM41">
            <v>961797893</v>
          </cell>
          <cell r="KY41">
            <v>0</v>
          </cell>
          <cell r="KZ41">
            <v>0</v>
          </cell>
          <cell r="LA41">
            <v>0</v>
          </cell>
          <cell r="LB41">
            <v>19293468020</v>
          </cell>
          <cell r="LC41">
            <v>46093499849</v>
          </cell>
          <cell r="LN41">
            <v>0</v>
          </cell>
          <cell r="ME41">
            <v>0</v>
          </cell>
          <cell r="MI41">
            <v>0</v>
          </cell>
          <cell r="MQ41">
            <v>0</v>
          </cell>
          <cell r="OY41">
            <v>46093499849</v>
          </cell>
        </row>
        <row r="42">
          <cell r="A42">
            <v>36678</v>
          </cell>
          <cell r="B42">
            <v>2000</v>
          </cell>
          <cell r="C42" t="str">
            <v>2000-1</v>
          </cell>
          <cell r="D42" t="str">
            <v>2000-2</v>
          </cell>
          <cell r="E42">
            <v>6</v>
          </cell>
          <cell r="G42">
            <v>0</v>
          </cell>
          <cell r="H42">
            <v>13700871</v>
          </cell>
          <cell r="L42">
            <v>8763881848</v>
          </cell>
          <cell r="M42">
            <v>1386748812</v>
          </cell>
          <cell r="N42">
            <v>7111834974</v>
          </cell>
          <cell r="O42">
            <v>686449922.7804879</v>
          </cell>
          <cell r="P42">
            <v>696078086</v>
          </cell>
          <cell r="Q42">
            <v>1388421209</v>
          </cell>
          <cell r="R42">
            <v>19639630777</v>
          </cell>
          <cell r="S42">
            <v>0</v>
          </cell>
          <cell r="T42">
            <v>0</v>
          </cell>
          <cell r="U42">
            <v>2890248000</v>
          </cell>
          <cell r="V42">
            <v>361425985.99999994</v>
          </cell>
          <cell r="W42">
            <v>148779877</v>
          </cell>
          <cell r="X42">
            <v>0</v>
          </cell>
          <cell r="Y42">
            <v>669864</v>
          </cell>
          <cell r="Z42">
            <v>18011082</v>
          </cell>
          <cell r="AA42">
            <v>47985951</v>
          </cell>
          <cell r="AB42">
            <v>0</v>
          </cell>
          <cell r="AC42">
            <v>1250268889</v>
          </cell>
          <cell r="AD42">
            <v>0</v>
          </cell>
          <cell r="AE42">
            <v>0</v>
          </cell>
          <cell r="AF42">
            <v>0</v>
          </cell>
          <cell r="AG42">
            <v>3180140484</v>
          </cell>
          <cell r="AH42">
            <v>22819771261</v>
          </cell>
          <cell r="AI42">
            <v>0</v>
          </cell>
          <cell r="AJ42">
            <v>239100</v>
          </cell>
          <cell r="AK42">
            <v>30000000</v>
          </cell>
          <cell r="AL42">
            <v>86009838</v>
          </cell>
          <cell r="AM42">
            <v>832339025</v>
          </cell>
          <cell r="AN42">
            <v>12573438</v>
          </cell>
          <cell r="AO42">
            <v>3653091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848565554</v>
          </cell>
          <cell r="AW42">
            <v>708315</v>
          </cell>
          <cell r="AX42">
            <v>118990176</v>
          </cell>
          <cell r="AY42">
            <v>27163845</v>
          </cell>
          <cell r="AZ42">
            <v>57962</v>
          </cell>
          <cell r="BA42">
            <v>38808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147027212</v>
          </cell>
          <cell r="BL42">
            <v>139476</v>
          </cell>
          <cell r="BM42">
            <v>3576429</v>
          </cell>
          <cell r="BN42">
            <v>0</v>
          </cell>
          <cell r="BO42">
            <v>0</v>
          </cell>
          <cell r="BP42">
            <v>0</v>
          </cell>
          <cell r="BQ42">
            <v>3715905</v>
          </cell>
          <cell r="BR42">
            <v>0</v>
          </cell>
          <cell r="BS42">
            <v>0</v>
          </cell>
          <cell r="BT42">
            <v>15613055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214800</v>
          </cell>
          <cell r="CC42">
            <v>3415486</v>
          </cell>
          <cell r="CD42">
            <v>0</v>
          </cell>
          <cell r="CE42">
            <v>0</v>
          </cell>
          <cell r="CF42">
            <v>0</v>
          </cell>
          <cell r="CG42">
            <v>0</v>
          </cell>
          <cell r="CH42">
            <v>16895585</v>
          </cell>
          <cell r="CI42">
            <v>0</v>
          </cell>
          <cell r="CJ42">
            <v>16895585</v>
          </cell>
          <cell r="CK42">
            <v>0</v>
          </cell>
          <cell r="CL42">
            <v>216076179</v>
          </cell>
          <cell r="CM42">
            <v>0</v>
          </cell>
          <cell r="CN42">
            <v>0</v>
          </cell>
          <cell r="CO42">
            <v>0</v>
          </cell>
          <cell r="CP42">
            <v>0</v>
          </cell>
          <cell r="CQ42">
            <v>0</v>
          </cell>
          <cell r="CR42">
            <v>0</v>
          </cell>
          <cell r="CS42">
            <v>0</v>
          </cell>
          <cell r="CT42">
            <v>0</v>
          </cell>
          <cell r="CU42">
            <v>0</v>
          </cell>
          <cell r="CV42">
            <v>0</v>
          </cell>
          <cell r="CW42">
            <v>0</v>
          </cell>
          <cell r="CX42">
            <v>0</v>
          </cell>
          <cell r="CY42">
            <v>0</v>
          </cell>
          <cell r="CZ42">
            <v>216076179</v>
          </cell>
          <cell r="DA42">
            <v>0</v>
          </cell>
          <cell r="DB42">
            <v>323519730</v>
          </cell>
          <cell r="DC42">
            <v>0</v>
          </cell>
          <cell r="DD42">
            <v>0</v>
          </cell>
          <cell r="DE42">
            <v>13653076</v>
          </cell>
          <cell r="DF42">
            <v>9750000</v>
          </cell>
          <cell r="DG42">
            <v>9750000</v>
          </cell>
          <cell r="DH42">
            <v>51471500</v>
          </cell>
          <cell r="DI42">
            <v>0</v>
          </cell>
          <cell r="DJ42">
            <v>0</v>
          </cell>
          <cell r="DK42">
            <v>0</v>
          </cell>
          <cell r="DL42">
            <v>0</v>
          </cell>
          <cell r="DM42">
            <v>0</v>
          </cell>
          <cell r="DN42">
            <v>0</v>
          </cell>
          <cell r="DO42">
            <v>2335100</v>
          </cell>
          <cell r="DP42">
            <v>0</v>
          </cell>
          <cell r="DQ42">
            <v>0</v>
          </cell>
          <cell r="DR42">
            <v>0</v>
          </cell>
          <cell r="DS42">
            <v>0</v>
          </cell>
          <cell r="DT42">
            <v>0</v>
          </cell>
          <cell r="DU42">
            <v>0</v>
          </cell>
          <cell r="DV42">
            <v>0</v>
          </cell>
          <cell r="DW42">
            <v>0</v>
          </cell>
          <cell r="DX42">
            <v>0</v>
          </cell>
          <cell r="DY42">
            <v>4474448</v>
          </cell>
          <cell r="DZ42">
            <v>0</v>
          </cell>
          <cell r="EA42">
            <v>0</v>
          </cell>
          <cell r="EB42">
            <v>0</v>
          </cell>
          <cell r="EC42">
            <v>3140200</v>
          </cell>
          <cell r="ED42">
            <v>0</v>
          </cell>
          <cell r="EE42">
            <v>0</v>
          </cell>
          <cell r="EF42">
            <v>0</v>
          </cell>
          <cell r="EG42">
            <v>0</v>
          </cell>
          <cell r="EH42">
            <v>0</v>
          </cell>
          <cell r="EI42">
            <v>0</v>
          </cell>
          <cell r="EJ42">
            <v>0</v>
          </cell>
          <cell r="EK42">
            <v>0</v>
          </cell>
          <cell r="EL42">
            <v>0</v>
          </cell>
          <cell r="EM42">
            <v>20020500</v>
          </cell>
          <cell r="EN42">
            <v>0</v>
          </cell>
          <cell r="EO42">
            <v>0</v>
          </cell>
          <cell r="EP42">
            <v>0</v>
          </cell>
          <cell r="EQ42">
            <v>0</v>
          </cell>
          <cell r="ER42">
            <v>0</v>
          </cell>
          <cell r="ES42">
            <v>0</v>
          </cell>
          <cell r="ET42">
            <v>45784200</v>
          </cell>
          <cell r="EU42">
            <v>0</v>
          </cell>
          <cell r="EV42">
            <v>0</v>
          </cell>
          <cell r="EW42">
            <v>0</v>
          </cell>
          <cell r="EX42">
            <v>45784200</v>
          </cell>
          <cell r="EY42">
            <v>0</v>
          </cell>
          <cell r="EZ42">
            <v>0</v>
          </cell>
          <cell r="FA42">
            <v>0</v>
          </cell>
          <cell r="FB42">
            <v>0</v>
          </cell>
          <cell r="FC42">
            <v>0</v>
          </cell>
          <cell r="FD42">
            <v>0</v>
          </cell>
          <cell r="FE42">
            <v>0</v>
          </cell>
          <cell r="FF42">
            <v>0</v>
          </cell>
          <cell r="FG42">
            <v>0</v>
          </cell>
          <cell r="FH42">
            <v>0</v>
          </cell>
          <cell r="FI42">
            <v>0</v>
          </cell>
          <cell r="FJ42">
            <v>132000</v>
          </cell>
          <cell r="FK42">
            <v>0</v>
          </cell>
          <cell r="FL42">
            <v>0</v>
          </cell>
          <cell r="FM42">
            <v>0</v>
          </cell>
          <cell r="FN42">
            <v>51471500</v>
          </cell>
          <cell r="FO42">
            <v>0</v>
          </cell>
          <cell r="FP42">
            <v>0</v>
          </cell>
          <cell r="FQ42">
            <v>52317800</v>
          </cell>
          <cell r="FR42">
            <v>0</v>
          </cell>
          <cell r="FS42">
            <v>7672500</v>
          </cell>
          <cell r="FT42">
            <v>0</v>
          </cell>
          <cell r="FU42">
            <v>0</v>
          </cell>
          <cell r="FV42">
            <v>0</v>
          </cell>
          <cell r="FW42">
            <v>0</v>
          </cell>
          <cell r="FX42">
            <v>574474646</v>
          </cell>
          <cell r="FY42">
            <v>810691</v>
          </cell>
          <cell r="FZ42">
            <v>664556</v>
          </cell>
          <cell r="GA42">
            <v>0</v>
          </cell>
          <cell r="GB42">
            <v>82574454</v>
          </cell>
          <cell r="GC42">
            <v>153337</v>
          </cell>
          <cell r="GD42">
            <v>153337</v>
          </cell>
          <cell r="GE42">
            <v>0</v>
          </cell>
          <cell r="GF42">
            <v>10895741</v>
          </cell>
          <cell r="GG42">
            <v>0</v>
          </cell>
          <cell r="GH42">
            <v>56679941</v>
          </cell>
          <cell r="GI42">
            <v>2021298</v>
          </cell>
          <cell r="GJ42">
            <v>0</v>
          </cell>
          <cell r="GK42">
            <v>0</v>
          </cell>
          <cell r="GL42">
            <v>10956379</v>
          </cell>
          <cell r="GM42">
            <v>1291810</v>
          </cell>
          <cell r="GN42">
            <v>0</v>
          </cell>
          <cell r="GO42">
            <v>0</v>
          </cell>
          <cell r="GP42">
            <v>17755987</v>
          </cell>
          <cell r="GQ42">
            <v>1127400</v>
          </cell>
          <cell r="GR42">
            <v>18883387</v>
          </cell>
          <cell r="GS42">
            <v>657206437</v>
          </cell>
          <cell r="GT42">
            <v>613800</v>
          </cell>
          <cell r="GU42">
            <v>0</v>
          </cell>
          <cell r="GV42">
            <v>613800</v>
          </cell>
          <cell r="GW42">
            <v>69145116</v>
          </cell>
          <cell r="GX42">
            <v>118263009</v>
          </cell>
          <cell r="GY42">
            <v>0</v>
          </cell>
          <cell r="GZ42">
            <v>0</v>
          </cell>
          <cell r="HA42">
            <v>0</v>
          </cell>
          <cell r="HB42">
            <v>0</v>
          </cell>
          <cell r="HC42">
            <v>16547268</v>
          </cell>
          <cell r="HD42">
            <v>0</v>
          </cell>
          <cell r="HE42">
            <v>0</v>
          </cell>
          <cell r="HF42">
            <v>0</v>
          </cell>
          <cell r="HG42">
            <v>0</v>
          </cell>
          <cell r="HH42">
            <v>204569193</v>
          </cell>
          <cell r="IM42">
            <v>397454759</v>
          </cell>
          <cell r="KY42">
            <v>0</v>
          </cell>
          <cell r="KZ42">
            <v>0</v>
          </cell>
          <cell r="LA42">
            <v>0</v>
          </cell>
          <cell r="LB42">
            <v>3849862796</v>
          </cell>
          <cell r="LC42">
            <v>26669634057</v>
          </cell>
          <cell r="LN42">
            <v>0</v>
          </cell>
          <cell r="ME42">
            <v>0</v>
          </cell>
          <cell r="MI42">
            <v>0</v>
          </cell>
          <cell r="MQ42">
            <v>0</v>
          </cell>
          <cell r="OY42">
            <v>26669634057</v>
          </cell>
        </row>
        <row r="43">
          <cell r="A43">
            <v>36708</v>
          </cell>
          <cell r="B43">
            <v>2000</v>
          </cell>
          <cell r="C43" t="str">
            <v>2000-2</v>
          </cell>
          <cell r="D43" t="str">
            <v>2000-3</v>
          </cell>
          <cell r="E43">
            <v>7</v>
          </cell>
          <cell r="G43">
            <v>0</v>
          </cell>
          <cell r="H43">
            <v>12751481</v>
          </cell>
          <cell r="L43">
            <v>8311238183</v>
          </cell>
          <cell r="M43">
            <v>692472723</v>
          </cell>
          <cell r="N43">
            <v>10788822356</v>
          </cell>
          <cell r="O43">
            <v>684524483.2065748</v>
          </cell>
          <cell r="P43">
            <v>703626359</v>
          </cell>
          <cell r="Q43">
            <v>1336216701</v>
          </cell>
          <cell r="R43">
            <v>22829229084</v>
          </cell>
          <cell r="S43">
            <v>0</v>
          </cell>
          <cell r="T43">
            <v>0</v>
          </cell>
          <cell r="U43">
            <v>3043293000</v>
          </cell>
          <cell r="V43">
            <v>370819225.99999994</v>
          </cell>
          <cell r="W43">
            <v>266194226</v>
          </cell>
          <cell r="X43">
            <v>28189848</v>
          </cell>
          <cell r="Y43">
            <v>3884696</v>
          </cell>
          <cell r="Z43">
            <v>12288706</v>
          </cell>
          <cell r="AA43">
            <v>41686199</v>
          </cell>
          <cell r="AB43">
            <v>0</v>
          </cell>
          <cell r="AC43">
            <v>1141953038</v>
          </cell>
          <cell r="AD43">
            <v>0</v>
          </cell>
          <cell r="AE43">
            <v>0</v>
          </cell>
          <cell r="AF43">
            <v>0</v>
          </cell>
          <cell r="AG43">
            <v>3410867988</v>
          </cell>
          <cell r="AH43">
            <v>26240097072</v>
          </cell>
          <cell r="AI43">
            <v>0</v>
          </cell>
          <cell r="AJ43">
            <v>510824</v>
          </cell>
          <cell r="AK43">
            <v>35000000</v>
          </cell>
          <cell r="AL43">
            <v>57043722</v>
          </cell>
          <cell r="AM43">
            <v>586427047</v>
          </cell>
          <cell r="AN43">
            <v>1027307</v>
          </cell>
          <cell r="AO43">
            <v>3866160</v>
          </cell>
          <cell r="AP43">
            <v>111195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591441709</v>
          </cell>
          <cell r="AW43">
            <v>671781</v>
          </cell>
          <cell r="AX43">
            <v>98212254</v>
          </cell>
          <cell r="AY43">
            <v>29126649</v>
          </cell>
          <cell r="AZ43">
            <v>18504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128070974</v>
          </cell>
          <cell r="BL43">
            <v>72308</v>
          </cell>
          <cell r="BM43">
            <v>254322</v>
          </cell>
          <cell r="BN43">
            <v>0</v>
          </cell>
          <cell r="BO43">
            <v>351842</v>
          </cell>
          <cell r="BP43">
            <v>0</v>
          </cell>
          <cell r="BQ43">
            <v>678472</v>
          </cell>
          <cell r="BR43">
            <v>0</v>
          </cell>
          <cell r="BS43">
            <v>0</v>
          </cell>
          <cell r="BT43">
            <v>8021819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120000</v>
          </cell>
          <cell r="CC43">
            <v>1795474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8491487</v>
          </cell>
          <cell r="CI43">
            <v>0</v>
          </cell>
          <cell r="CJ43">
            <v>8491487</v>
          </cell>
          <cell r="CK43">
            <v>0</v>
          </cell>
          <cell r="CL43">
            <v>136160208</v>
          </cell>
          <cell r="CM43">
            <v>0</v>
          </cell>
          <cell r="CN43">
            <v>0</v>
          </cell>
          <cell r="CO43">
            <v>0</v>
          </cell>
          <cell r="CP43">
            <v>0</v>
          </cell>
          <cell r="CQ43">
            <v>0</v>
          </cell>
          <cell r="CR43">
            <v>0</v>
          </cell>
          <cell r="CS43">
            <v>0</v>
          </cell>
          <cell r="CT43">
            <v>0</v>
          </cell>
          <cell r="CU43">
            <v>0</v>
          </cell>
          <cell r="CV43">
            <v>0</v>
          </cell>
          <cell r="CW43">
            <v>0</v>
          </cell>
          <cell r="CX43">
            <v>0</v>
          </cell>
          <cell r="CY43">
            <v>0</v>
          </cell>
          <cell r="CZ43">
            <v>136160208</v>
          </cell>
          <cell r="DA43">
            <v>0</v>
          </cell>
          <cell r="DB43">
            <v>549461997</v>
          </cell>
          <cell r="DC43">
            <v>0</v>
          </cell>
          <cell r="DD43">
            <v>0</v>
          </cell>
          <cell r="DE43">
            <v>2975500</v>
          </cell>
          <cell r="DF43">
            <v>0</v>
          </cell>
          <cell r="DG43">
            <v>0</v>
          </cell>
          <cell r="DH43">
            <v>47485070</v>
          </cell>
          <cell r="DI43">
            <v>0</v>
          </cell>
          <cell r="DJ43">
            <v>0</v>
          </cell>
          <cell r="DK43">
            <v>0</v>
          </cell>
          <cell r="DL43">
            <v>0</v>
          </cell>
          <cell r="DM43">
            <v>0</v>
          </cell>
          <cell r="DN43">
            <v>0</v>
          </cell>
          <cell r="DO43">
            <v>2579400</v>
          </cell>
          <cell r="DP43">
            <v>0</v>
          </cell>
          <cell r="DQ43">
            <v>0</v>
          </cell>
          <cell r="DR43">
            <v>0</v>
          </cell>
          <cell r="DS43">
            <v>0</v>
          </cell>
          <cell r="DT43">
            <v>0</v>
          </cell>
          <cell r="DU43">
            <v>0</v>
          </cell>
          <cell r="DV43">
            <v>0</v>
          </cell>
          <cell r="DW43">
            <v>0</v>
          </cell>
          <cell r="DX43">
            <v>0</v>
          </cell>
          <cell r="DY43">
            <v>1135774</v>
          </cell>
          <cell r="DZ43">
            <v>0</v>
          </cell>
          <cell r="EA43">
            <v>0</v>
          </cell>
          <cell r="EB43">
            <v>0</v>
          </cell>
          <cell r="EC43">
            <v>3980300</v>
          </cell>
          <cell r="ED43">
            <v>0</v>
          </cell>
          <cell r="EE43">
            <v>0</v>
          </cell>
          <cell r="EF43">
            <v>0</v>
          </cell>
          <cell r="EG43">
            <v>0</v>
          </cell>
          <cell r="EH43">
            <v>0</v>
          </cell>
          <cell r="EI43">
            <v>0</v>
          </cell>
          <cell r="EJ43">
            <v>0</v>
          </cell>
          <cell r="EK43">
            <v>0</v>
          </cell>
          <cell r="EL43">
            <v>0</v>
          </cell>
          <cell r="EM43">
            <v>14550100</v>
          </cell>
          <cell r="EN43">
            <v>0</v>
          </cell>
          <cell r="EO43">
            <v>0</v>
          </cell>
          <cell r="EP43">
            <v>0</v>
          </cell>
          <cell r="EQ43">
            <v>0</v>
          </cell>
          <cell r="ER43">
            <v>0</v>
          </cell>
          <cell r="ES43">
            <v>0</v>
          </cell>
          <cell r="ET43">
            <v>25625100</v>
          </cell>
          <cell r="EU43">
            <v>0</v>
          </cell>
          <cell r="EV43">
            <v>0</v>
          </cell>
          <cell r="EW43">
            <v>0</v>
          </cell>
          <cell r="EX43">
            <v>25625100</v>
          </cell>
          <cell r="EY43">
            <v>0</v>
          </cell>
          <cell r="EZ43">
            <v>0</v>
          </cell>
          <cell r="FA43">
            <v>0</v>
          </cell>
          <cell r="FB43">
            <v>0</v>
          </cell>
          <cell r="FC43">
            <v>0</v>
          </cell>
          <cell r="FD43">
            <v>0</v>
          </cell>
          <cell r="FE43">
            <v>0</v>
          </cell>
          <cell r="FF43">
            <v>0</v>
          </cell>
          <cell r="FG43">
            <v>0</v>
          </cell>
          <cell r="FH43">
            <v>0</v>
          </cell>
          <cell r="FI43">
            <v>0</v>
          </cell>
          <cell r="FJ43">
            <v>2860200</v>
          </cell>
          <cell r="FK43">
            <v>0</v>
          </cell>
          <cell r="FL43">
            <v>0</v>
          </cell>
          <cell r="FM43">
            <v>0</v>
          </cell>
          <cell r="FN43">
            <v>47485070</v>
          </cell>
          <cell r="FO43">
            <v>0</v>
          </cell>
          <cell r="FP43">
            <v>0</v>
          </cell>
          <cell r="FQ43">
            <v>49872000</v>
          </cell>
          <cell r="FR43">
            <v>0</v>
          </cell>
          <cell r="FS43">
            <v>9808300</v>
          </cell>
          <cell r="FT43">
            <v>0</v>
          </cell>
          <cell r="FU43">
            <v>0</v>
          </cell>
          <cell r="FV43">
            <v>0</v>
          </cell>
          <cell r="FW43">
            <v>0</v>
          </cell>
          <cell r="FX43">
            <v>295781866</v>
          </cell>
          <cell r="FY43">
            <v>628560</v>
          </cell>
          <cell r="FZ43">
            <v>590058</v>
          </cell>
          <cell r="GA43">
            <v>0</v>
          </cell>
          <cell r="GB43">
            <v>60989990</v>
          </cell>
          <cell r="GC43">
            <v>813360</v>
          </cell>
          <cell r="GD43">
            <v>813360</v>
          </cell>
          <cell r="GE43">
            <v>0</v>
          </cell>
          <cell r="GF43">
            <v>8589094</v>
          </cell>
          <cell r="GG43">
            <v>0</v>
          </cell>
          <cell r="GH43">
            <v>34214194</v>
          </cell>
          <cell r="GI43">
            <v>2059095</v>
          </cell>
          <cell r="GJ43">
            <v>0</v>
          </cell>
          <cell r="GK43">
            <v>0</v>
          </cell>
          <cell r="GL43">
            <v>11825674</v>
          </cell>
          <cell r="GM43">
            <v>2174410</v>
          </cell>
          <cell r="GN43">
            <v>0</v>
          </cell>
          <cell r="GO43">
            <v>0</v>
          </cell>
          <cell r="GP43">
            <v>24265953</v>
          </cell>
          <cell r="GQ43">
            <v>448600</v>
          </cell>
          <cell r="GR43">
            <v>24714553</v>
          </cell>
          <cell r="GS43">
            <v>657585216</v>
          </cell>
          <cell r="GT43">
            <v>201400</v>
          </cell>
          <cell r="GU43">
            <v>0</v>
          </cell>
          <cell r="GV43">
            <v>201400</v>
          </cell>
          <cell r="GW43">
            <v>57676368</v>
          </cell>
          <cell r="GX43">
            <v>82310842</v>
          </cell>
          <cell r="GY43">
            <v>0</v>
          </cell>
          <cell r="GZ43">
            <v>0</v>
          </cell>
          <cell r="HA43">
            <v>0</v>
          </cell>
          <cell r="HB43">
            <v>2564100</v>
          </cell>
          <cell r="HC43">
            <v>1934747</v>
          </cell>
          <cell r="HD43">
            <v>0</v>
          </cell>
          <cell r="HE43">
            <v>0</v>
          </cell>
          <cell r="HF43">
            <v>0</v>
          </cell>
          <cell r="HG43">
            <v>0</v>
          </cell>
          <cell r="HH43">
            <v>144687458</v>
          </cell>
          <cell r="IM43">
            <v>439056816</v>
          </cell>
          <cell r="KY43">
            <v>0</v>
          </cell>
          <cell r="KZ43">
            <v>0</v>
          </cell>
          <cell r="LA43">
            <v>0</v>
          </cell>
          <cell r="LB43">
            <v>12718371660</v>
          </cell>
          <cell r="LC43">
            <v>38958468732</v>
          </cell>
          <cell r="LN43">
            <v>0</v>
          </cell>
          <cell r="ME43">
            <v>0</v>
          </cell>
          <cell r="MI43">
            <v>0</v>
          </cell>
          <cell r="MQ43">
            <v>0</v>
          </cell>
          <cell r="OY43">
            <v>38958468732</v>
          </cell>
        </row>
        <row r="44">
          <cell r="A44">
            <v>36739</v>
          </cell>
          <cell r="B44">
            <v>2000</v>
          </cell>
          <cell r="C44" t="str">
            <v>2000-2</v>
          </cell>
          <cell r="D44" t="str">
            <v>2000-3</v>
          </cell>
          <cell r="E44">
            <v>8</v>
          </cell>
          <cell r="G44">
            <v>0</v>
          </cell>
          <cell r="H44">
            <v>12304580</v>
          </cell>
          <cell r="L44">
            <v>17381036507</v>
          </cell>
          <cell r="M44">
            <v>852939612</v>
          </cell>
          <cell r="N44">
            <v>7705989790</v>
          </cell>
          <cell r="O44">
            <v>977805282.38112307</v>
          </cell>
          <cell r="P44">
            <v>655885077</v>
          </cell>
          <cell r="Q44">
            <v>1209503643</v>
          </cell>
          <cell r="R44">
            <v>28727964036</v>
          </cell>
          <cell r="S44">
            <v>0</v>
          </cell>
          <cell r="T44">
            <v>0</v>
          </cell>
          <cell r="U44">
            <v>2831211000</v>
          </cell>
          <cell r="V44">
            <v>470757217.99999994</v>
          </cell>
          <cell r="W44">
            <v>243974872</v>
          </cell>
          <cell r="X44">
            <v>0</v>
          </cell>
          <cell r="Y44">
            <v>1085555</v>
          </cell>
          <cell r="Z44">
            <v>18388285</v>
          </cell>
          <cell r="AA44">
            <v>54989047</v>
          </cell>
          <cell r="AB44">
            <v>0</v>
          </cell>
          <cell r="AC44">
            <v>1299094266</v>
          </cell>
          <cell r="AD44">
            <v>0</v>
          </cell>
          <cell r="AE44">
            <v>0</v>
          </cell>
          <cell r="AF44">
            <v>0</v>
          </cell>
          <cell r="AG44">
            <v>3294845575</v>
          </cell>
          <cell r="AH44">
            <v>32022809611</v>
          </cell>
          <cell r="AI44">
            <v>0</v>
          </cell>
          <cell r="AJ44">
            <v>406300</v>
          </cell>
          <cell r="AK44">
            <v>31000000</v>
          </cell>
          <cell r="AL44">
            <v>60731630</v>
          </cell>
          <cell r="AM44">
            <v>747301619</v>
          </cell>
          <cell r="AN44">
            <v>17582960</v>
          </cell>
          <cell r="AO44">
            <v>2275377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767169956</v>
          </cell>
          <cell r="AW44">
            <v>653580</v>
          </cell>
          <cell r="AX44">
            <v>108486492</v>
          </cell>
          <cell r="AY44">
            <v>63127558</v>
          </cell>
          <cell r="AZ44">
            <v>127157</v>
          </cell>
          <cell r="BA44">
            <v>519718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173017376</v>
          </cell>
          <cell r="BL44">
            <v>1310802</v>
          </cell>
          <cell r="BM44">
            <v>955858</v>
          </cell>
          <cell r="BN44">
            <v>0</v>
          </cell>
          <cell r="BO44">
            <v>0</v>
          </cell>
          <cell r="BP44">
            <v>0</v>
          </cell>
          <cell r="BQ44">
            <v>2266660</v>
          </cell>
          <cell r="BR44">
            <v>0</v>
          </cell>
          <cell r="BS44">
            <v>0</v>
          </cell>
          <cell r="BT44">
            <v>22205772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1961030</v>
          </cell>
          <cell r="CC44">
            <v>467905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10805940</v>
          </cell>
          <cell r="CI44">
            <v>0</v>
          </cell>
          <cell r="CJ44">
            <v>10805940</v>
          </cell>
          <cell r="CK44">
            <v>0</v>
          </cell>
          <cell r="CL44">
            <v>158306823</v>
          </cell>
          <cell r="CM44">
            <v>0</v>
          </cell>
          <cell r="CN44">
            <v>0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>
            <v>0</v>
          </cell>
          <cell r="CU44">
            <v>0</v>
          </cell>
          <cell r="CV44">
            <v>0</v>
          </cell>
          <cell r="CW44">
            <v>0</v>
          </cell>
          <cell r="CX44">
            <v>0</v>
          </cell>
          <cell r="CY44">
            <v>0</v>
          </cell>
          <cell r="CZ44">
            <v>158306823</v>
          </cell>
          <cell r="DA44">
            <v>0</v>
          </cell>
          <cell r="DB44">
            <v>242629302</v>
          </cell>
          <cell r="DC44">
            <v>0</v>
          </cell>
          <cell r="DD44">
            <v>0</v>
          </cell>
          <cell r="DE44">
            <v>4020500</v>
          </cell>
          <cell r="DF44">
            <v>22960000</v>
          </cell>
          <cell r="DG44">
            <v>22960000</v>
          </cell>
          <cell r="DH44">
            <v>71414606</v>
          </cell>
          <cell r="DI44">
            <v>0</v>
          </cell>
          <cell r="DJ44">
            <v>0</v>
          </cell>
          <cell r="DK44">
            <v>0</v>
          </cell>
          <cell r="DL44">
            <v>0</v>
          </cell>
          <cell r="DM44">
            <v>0</v>
          </cell>
          <cell r="DN44">
            <v>0</v>
          </cell>
          <cell r="DO44">
            <v>2800000</v>
          </cell>
          <cell r="DP44">
            <v>0</v>
          </cell>
          <cell r="DQ44">
            <v>0</v>
          </cell>
          <cell r="DR44">
            <v>0</v>
          </cell>
          <cell r="DS44">
            <v>0</v>
          </cell>
          <cell r="DT44">
            <v>0</v>
          </cell>
          <cell r="DU44">
            <v>0</v>
          </cell>
          <cell r="DV44">
            <v>0</v>
          </cell>
          <cell r="DW44">
            <v>0</v>
          </cell>
          <cell r="DX44">
            <v>0</v>
          </cell>
          <cell r="DY44">
            <v>1721990</v>
          </cell>
          <cell r="DZ44">
            <v>0</v>
          </cell>
          <cell r="EA44">
            <v>0</v>
          </cell>
          <cell r="EB44">
            <v>0</v>
          </cell>
          <cell r="EC44">
            <v>4654200</v>
          </cell>
          <cell r="ED44">
            <v>0</v>
          </cell>
          <cell r="EE44">
            <v>0</v>
          </cell>
          <cell r="EF44">
            <v>0</v>
          </cell>
          <cell r="EG44">
            <v>0</v>
          </cell>
          <cell r="EH44">
            <v>0</v>
          </cell>
          <cell r="EI44">
            <v>0</v>
          </cell>
          <cell r="EJ44">
            <v>0</v>
          </cell>
          <cell r="EK44">
            <v>0</v>
          </cell>
          <cell r="EL44">
            <v>0</v>
          </cell>
          <cell r="EM44">
            <v>11444400</v>
          </cell>
          <cell r="EN44">
            <v>0</v>
          </cell>
          <cell r="EO44">
            <v>0</v>
          </cell>
          <cell r="EP44">
            <v>0</v>
          </cell>
          <cell r="EQ44">
            <v>0</v>
          </cell>
          <cell r="ER44">
            <v>0</v>
          </cell>
          <cell r="ES44">
            <v>0</v>
          </cell>
          <cell r="ET44">
            <v>32596400</v>
          </cell>
          <cell r="EU44">
            <v>0</v>
          </cell>
          <cell r="EV44">
            <v>0</v>
          </cell>
          <cell r="EW44">
            <v>0</v>
          </cell>
          <cell r="EX44">
            <v>32596400</v>
          </cell>
          <cell r="EY44">
            <v>0</v>
          </cell>
          <cell r="EZ44">
            <v>0</v>
          </cell>
          <cell r="FA44">
            <v>0</v>
          </cell>
          <cell r="FB44">
            <v>0</v>
          </cell>
          <cell r="FC44">
            <v>0</v>
          </cell>
          <cell r="FD44">
            <v>0</v>
          </cell>
          <cell r="FE44">
            <v>0</v>
          </cell>
          <cell r="FF44">
            <v>0</v>
          </cell>
          <cell r="FG44">
            <v>0</v>
          </cell>
          <cell r="FH44">
            <v>0</v>
          </cell>
          <cell r="FI44">
            <v>0</v>
          </cell>
          <cell r="FJ44">
            <v>259800</v>
          </cell>
          <cell r="FK44">
            <v>0</v>
          </cell>
          <cell r="FL44">
            <v>0</v>
          </cell>
          <cell r="FM44">
            <v>0</v>
          </cell>
          <cell r="FN44">
            <v>71414606</v>
          </cell>
          <cell r="FO44">
            <v>0</v>
          </cell>
          <cell r="FP44">
            <v>0</v>
          </cell>
          <cell r="FQ44">
            <v>16937000</v>
          </cell>
          <cell r="FR44">
            <v>0</v>
          </cell>
          <cell r="FS44">
            <v>7597800</v>
          </cell>
          <cell r="FT44">
            <v>0</v>
          </cell>
          <cell r="FU44">
            <v>0</v>
          </cell>
          <cell r="FV44">
            <v>0</v>
          </cell>
          <cell r="FW44">
            <v>0</v>
          </cell>
          <cell r="FX44">
            <v>506138065</v>
          </cell>
          <cell r="FY44">
            <v>6088913</v>
          </cell>
          <cell r="FZ44">
            <v>787339</v>
          </cell>
          <cell r="GA44">
            <v>0</v>
          </cell>
          <cell r="GB44">
            <v>82531243</v>
          </cell>
          <cell r="GC44">
            <v>817003</v>
          </cell>
          <cell r="GD44">
            <v>817003</v>
          </cell>
          <cell r="GE44">
            <v>0</v>
          </cell>
          <cell r="GF44">
            <v>11388981</v>
          </cell>
          <cell r="GG44">
            <v>0</v>
          </cell>
          <cell r="GH44">
            <v>43985381</v>
          </cell>
          <cell r="GI44">
            <v>3193057</v>
          </cell>
          <cell r="GJ44">
            <v>0</v>
          </cell>
          <cell r="GK44">
            <v>0</v>
          </cell>
          <cell r="GL44">
            <v>9769386</v>
          </cell>
          <cell r="GM44">
            <v>1326710</v>
          </cell>
          <cell r="GN44">
            <v>0</v>
          </cell>
          <cell r="GO44">
            <v>0</v>
          </cell>
          <cell r="GP44">
            <v>27645792</v>
          </cell>
          <cell r="GQ44">
            <v>661600</v>
          </cell>
          <cell r="GR44">
            <v>28307392</v>
          </cell>
          <cell r="GS44">
            <v>587486311</v>
          </cell>
          <cell r="GT44">
            <v>317517</v>
          </cell>
          <cell r="GU44">
            <v>0</v>
          </cell>
          <cell r="GV44">
            <v>317517</v>
          </cell>
          <cell r="GW44">
            <v>124691673</v>
          </cell>
          <cell r="GX44">
            <v>205317986</v>
          </cell>
          <cell r="GY44">
            <v>0</v>
          </cell>
          <cell r="GZ44">
            <v>0</v>
          </cell>
          <cell r="HA44">
            <v>0</v>
          </cell>
          <cell r="HB44">
            <v>0</v>
          </cell>
          <cell r="HC44">
            <v>25093416</v>
          </cell>
          <cell r="HD44">
            <v>0</v>
          </cell>
          <cell r="HE44">
            <v>0</v>
          </cell>
          <cell r="HF44">
            <v>0</v>
          </cell>
          <cell r="HG44">
            <v>0</v>
          </cell>
          <cell r="HH44">
            <v>355420592</v>
          </cell>
          <cell r="IM44">
            <v>633517652</v>
          </cell>
          <cell r="KY44">
            <v>0</v>
          </cell>
          <cell r="KZ44">
            <v>0</v>
          </cell>
          <cell r="LA44">
            <v>0</v>
          </cell>
          <cell r="LB44">
            <v>3622670036</v>
          </cell>
          <cell r="LC44">
            <v>35645479647</v>
          </cell>
          <cell r="LN44">
            <v>0</v>
          </cell>
          <cell r="ME44">
            <v>0</v>
          </cell>
          <cell r="MI44">
            <v>0</v>
          </cell>
          <cell r="MQ44">
            <v>0</v>
          </cell>
          <cell r="OY44">
            <v>35645479647</v>
          </cell>
        </row>
        <row r="45">
          <cell r="A45">
            <v>36770</v>
          </cell>
          <cell r="B45">
            <v>2000</v>
          </cell>
          <cell r="C45" t="str">
            <v>2000-2</v>
          </cell>
          <cell r="D45" t="str">
            <v>2000-3</v>
          </cell>
          <cell r="E45">
            <v>9</v>
          </cell>
          <cell r="G45">
            <v>0</v>
          </cell>
          <cell r="H45">
            <v>8937771</v>
          </cell>
          <cell r="L45">
            <v>5878282536</v>
          </cell>
          <cell r="M45">
            <v>645667478</v>
          </cell>
          <cell r="N45">
            <v>7756709141</v>
          </cell>
          <cell r="O45">
            <v>1030702710.9932019</v>
          </cell>
          <cell r="P45">
            <v>699550709</v>
          </cell>
          <cell r="Q45">
            <v>1335993463</v>
          </cell>
          <cell r="R45">
            <v>17597598680</v>
          </cell>
          <cell r="S45">
            <v>0</v>
          </cell>
          <cell r="T45">
            <v>0</v>
          </cell>
          <cell r="U45">
            <v>3399812000</v>
          </cell>
          <cell r="V45">
            <v>521371624</v>
          </cell>
          <cell r="W45">
            <v>400871979</v>
          </cell>
          <cell r="X45">
            <v>27194957</v>
          </cell>
          <cell r="Y45">
            <v>4319763</v>
          </cell>
          <cell r="Z45">
            <v>19667504</v>
          </cell>
          <cell r="AA45">
            <v>28078427</v>
          </cell>
          <cell r="AB45">
            <v>0</v>
          </cell>
          <cell r="AC45">
            <v>1199102293</v>
          </cell>
          <cell r="AD45">
            <v>0</v>
          </cell>
          <cell r="AE45">
            <v>0</v>
          </cell>
          <cell r="AF45">
            <v>0</v>
          </cell>
          <cell r="AG45">
            <v>3935124471</v>
          </cell>
          <cell r="AH45">
            <v>21532723151</v>
          </cell>
          <cell r="AI45">
            <v>0</v>
          </cell>
          <cell r="AJ45">
            <v>144060</v>
          </cell>
          <cell r="AK45">
            <v>35000000</v>
          </cell>
          <cell r="AL45">
            <v>90615112</v>
          </cell>
          <cell r="AM45">
            <v>774595933</v>
          </cell>
          <cell r="AN45">
            <v>2277194</v>
          </cell>
          <cell r="AO45">
            <v>5193790</v>
          </cell>
          <cell r="AP45">
            <v>112674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782189591</v>
          </cell>
          <cell r="AW45">
            <v>442108</v>
          </cell>
          <cell r="AX45">
            <v>97493176</v>
          </cell>
          <cell r="AY45">
            <v>34771496</v>
          </cell>
          <cell r="AZ45">
            <v>71305</v>
          </cell>
          <cell r="BA45">
            <v>69395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133041981</v>
          </cell>
          <cell r="BL45">
            <v>752660</v>
          </cell>
          <cell r="BM45">
            <v>211935</v>
          </cell>
          <cell r="BN45">
            <v>0</v>
          </cell>
          <cell r="BO45">
            <v>236430</v>
          </cell>
          <cell r="BP45">
            <v>0</v>
          </cell>
          <cell r="BQ45">
            <v>1201025</v>
          </cell>
          <cell r="BR45">
            <v>0</v>
          </cell>
          <cell r="BS45">
            <v>0</v>
          </cell>
          <cell r="BT45">
            <v>35604443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2517298</v>
          </cell>
          <cell r="CC45">
            <v>137643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5150403</v>
          </cell>
          <cell r="CI45">
            <v>0</v>
          </cell>
          <cell r="CJ45">
            <v>5150403</v>
          </cell>
          <cell r="CK45">
            <v>0</v>
          </cell>
          <cell r="CL45">
            <v>178574012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178574012</v>
          </cell>
          <cell r="DA45">
            <v>0</v>
          </cell>
          <cell r="DB45">
            <v>254819820</v>
          </cell>
          <cell r="DC45">
            <v>0</v>
          </cell>
          <cell r="DD45">
            <v>0</v>
          </cell>
          <cell r="DE45">
            <v>3651500</v>
          </cell>
          <cell r="DF45">
            <v>0</v>
          </cell>
          <cell r="DG45">
            <v>0</v>
          </cell>
          <cell r="DH45">
            <v>49387400</v>
          </cell>
          <cell r="DI45">
            <v>0</v>
          </cell>
          <cell r="DJ45">
            <v>0</v>
          </cell>
          <cell r="DK45">
            <v>0</v>
          </cell>
          <cell r="DL45">
            <v>0</v>
          </cell>
          <cell r="DM45">
            <v>0</v>
          </cell>
          <cell r="DN45">
            <v>0</v>
          </cell>
          <cell r="DO45">
            <v>2612100</v>
          </cell>
          <cell r="DP45">
            <v>0</v>
          </cell>
          <cell r="DQ45">
            <v>0</v>
          </cell>
          <cell r="DR45">
            <v>0</v>
          </cell>
          <cell r="DS45">
            <v>0</v>
          </cell>
          <cell r="DT45">
            <v>0</v>
          </cell>
          <cell r="DU45">
            <v>0</v>
          </cell>
          <cell r="DV45">
            <v>0</v>
          </cell>
          <cell r="DW45">
            <v>0</v>
          </cell>
          <cell r="DX45">
            <v>0</v>
          </cell>
          <cell r="DY45">
            <v>95185</v>
          </cell>
          <cell r="DZ45">
            <v>0</v>
          </cell>
          <cell r="EA45">
            <v>0</v>
          </cell>
          <cell r="EB45">
            <v>0</v>
          </cell>
          <cell r="EC45">
            <v>6268509</v>
          </cell>
          <cell r="ED45">
            <v>0</v>
          </cell>
          <cell r="EE45">
            <v>0</v>
          </cell>
          <cell r="EF45">
            <v>0</v>
          </cell>
          <cell r="EG45">
            <v>0</v>
          </cell>
          <cell r="EH45">
            <v>0</v>
          </cell>
          <cell r="EI45">
            <v>0</v>
          </cell>
          <cell r="EJ45">
            <v>0</v>
          </cell>
          <cell r="EK45">
            <v>0</v>
          </cell>
          <cell r="EL45">
            <v>0</v>
          </cell>
          <cell r="EM45">
            <v>10005200</v>
          </cell>
          <cell r="EN45">
            <v>0</v>
          </cell>
          <cell r="EO45">
            <v>0</v>
          </cell>
          <cell r="EP45">
            <v>0</v>
          </cell>
          <cell r="EQ45">
            <v>0</v>
          </cell>
          <cell r="ER45">
            <v>0</v>
          </cell>
          <cell r="ES45">
            <v>0</v>
          </cell>
          <cell r="ET45">
            <v>30612195</v>
          </cell>
          <cell r="EU45">
            <v>0</v>
          </cell>
          <cell r="EV45">
            <v>0</v>
          </cell>
          <cell r="EW45">
            <v>0</v>
          </cell>
          <cell r="EX45">
            <v>30612195</v>
          </cell>
          <cell r="EY45">
            <v>0</v>
          </cell>
          <cell r="EZ45">
            <v>0</v>
          </cell>
          <cell r="FA45">
            <v>0</v>
          </cell>
          <cell r="FB45">
            <v>0</v>
          </cell>
          <cell r="FC45">
            <v>0</v>
          </cell>
          <cell r="FD45">
            <v>0</v>
          </cell>
          <cell r="FE45">
            <v>0</v>
          </cell>
          <cell r="FF45">
            <v>0</v>
          </cell>
          <cell r="FG45">
            <v>0</v>
          </cell>
          <cell r="FH45">
            <v>0</v>
          </cell>
          <cell r="FI45">
            <v>0</v>
          </cell>
          <cell r="FJ45">
            <v>277400</v>
          </cell>
          <cell r="FK45">
            <v>0</v>
          </cell>
          <cell r="FL45">
            <v>0</v>
          </cell>
          <cell r="FM45">
            <v>0</v>
          </cell>
          <cell r="FN45">
            <v>49387400</v>
          </cell>
          <cell r="FO45">
            <v>0</v>
          </cell>
          <cell r="FP45">
            <v>0</v>
          </cell>
          <cell r="FQ45">
            <v>10445800</v>
          </cell>
          <cell r="FR45">
            <v>0</v>
          </cell>
          <cell r="FS45">
            <v>3122500</v>
          </cell>
          <cell r="FT45">
            <v>0</v>
          </cell>
          <cell r="FU45">
            <v>0</v>
          </cell>
          <cell r="FV45">
            <v>0</v>
          </cell>
          <cell r="FW45">
            <v>0</v>
          </cell>
          <cell r="FX45">
            <v>445508562</v>
          </cell>
          <cell r="FY45">
            <v>277914</v>
          </cell>
          <cell r="FZ45">
            <v>1021159</v>
          </cell>
          <cell r="GA45">
            <v>0</v>
          </cell>
          <cell r="GB45">
            <v>77454709</v>
          </cell>
          <cell r="GC45">
            <v>1052283</v>
          </cell>
          <cell r="GD45">
            <v>1052283</v>
          </cell>
          <cell r="GE45">
            <v>0</v>
          </cell>
          <cell r="GF45">
            <v>11030512</v>
          </cell>
          <cell r="GG45">
            <v>0</v>
          </cell>
          <cell r="GH45">
            <v>41642707</v>
          </cell>
          <cell r="GI45">
            <v>2073890</v>
          </cell>
          <cell r="GJ45">
            <v>0</v>
          </cell>
          <cell r="GK45">
            <v>0</v>
          </cell>
          <cell r="GL45">
            <v>11577918</v>
          </cell>
          <cell r="GM45">
            <v>996370</v>
          </cell>
          <cell r="GN45">
            <v>0</v>
          </cell>
          <cell r="GO45">
            <v>0</v>
          </cell>
          <cell r="GP45">
            <v>32239135</v>
          </cell>
          <cell r="GQ45">
            <v>50000</v>
          </cell>
          <cell r="GR45">
            <v>32289135</v>
          </cell>
          <cell r="GS45">
            <v>524015554</v>
          </cell>
          <cell r="GT45">
            <v>0</v>
          </cell>
          <cell r="GU45">
            <v>0</v>
          </cell>
          <cell r="GV45">
            <v>0</v>
          </cell>
          <cell r="GW45">
            <v>46402711</v>
          </cell>
          <cell r="GX45">
            <v>80298041</v>
          </cell>
          <cell r="GY45">
            <v>0</v>
          </cell>
          <cell r="GZ45">
            <v>0</v>
          </cell>
          <cell r="HA45">
            <v>0</v>
          </cell>
          <cell r="HB45">
            <v>11480400</v>
          </cell>
          <cell r="HC45">
            <v>546987</v>
          </cell>
          <cell r="HD45">
            <v>0</v>
          </cell>
          <cell r="HE45">
            <v>0</v>
          </cell>
          <cell r="HF45">
            <v>0</v>
          </cell>
          <cell r="HG45">
            <v>0</v>
          </cell>
          <cell r="HH45">
            <v>138728139</v>
          </cell>
          <cell r="IM45">
            <v>627968565</v>
          </cell>
          <cell r="KY45">
            <v>0</v>
          </cell>
          <cell r="KZ45">
            <v>0</v>
          </cell>
          <cell r="LA45">
            <v>0</v>
          </cell>
          <cell r="LB45">
            <v>12793044535</v>
          </cell>
          <cell r="LC45">
            <v>34325767686</v>
          </cell>
          <cell r="LN45">
            <v>0</v>
          </cell>
          <cell r="ME45">
            <v>0</v>
          </cell>
          <cell r="MI45">
            <v>0</v>
          </cell>
          <cell r="MQ45">
            <v>0</v>
          </cell>
          <cell r="OY45">
            <v>34325767686</v>
          </cell>
        </row>
        <row r="46">
          <cell r="A46">
            <v>36800</v>
          </cell>
          <cell r="B46">
            <v>2000</v>
          </cell>
          <cell r="C46" t="str">
            <v>2000-2</v>
          </cell>
          <cell r="D46" t="str">
            <v>2000-4</v>
          </cell>
          <cell r="E46">
            <v>10</v>
          </cell>
          <cell r="G46">
            <v>0</v>
          </cell>
          <cell r="H46">
            <v>8403748</v>
          </cell>
          <cell r="L46">
            <v>14193688979</v>
          </cell>
          <cell r="M46">
            <v>636649600</v>
          </cell>
          <cell r="N46">
            <v>6585465338</v>
          </cell>
          <cell r="O46">
            <v>763529658.200068</v>
          </cell>
          <cell r="P46">
            <v>1201743695</v>
          </cell>
          <cell r="Q46">
            <v>1294498094</v>
          </cell>
          <cell r="R46">
            <v>25143485587</v>
          </cell>
          <cell r="S46">
            <v>0</v>
          </cell>
          <cell r="T46">
            <v>0</v>
          </cell>
          <cell r="U46">
            <v>3153360000</v>
          </cell>
          <cell r="V46">
            <v>580465197</v>
          </cell>
          <cell r="W46">
            <v>187139071</v>
          </cell>
          <cell r="X46">
            <v>0</v>
          </cell>
          <cell r="Y46">
            <v>307748</v>
          </cell>
          <cell r="Z46">
            <v>10816808</v>
          </cell>
          <cell r="AA46">
            <v>23935192</v>
          </cell>
          <cell r="AB46">
            <v>0</v>
          </cell>
          <cell r="AC46">
            <v>1278702518</v>
          </cell>
          <cell r="AD46">
            <v>0</v>
          </cell>
          <cell r="AE46">
            <v>0</v>
          </cell>
          <cell r="AF46">
            <v>0</v>
          </cell>
          <cell r="AG46">
            <v>3435592892</v>
          </cell>
          <cell r="AH46">
            <v>28579078479</v>
          </cell>
          <cell r="AI46">
            <v>0</v>
          </cell>
          <cell r="AJ46">
            <v>467234</v>
          </cell>
          <cell r="AK46">
            <v>34000000</v>
          </cell>
          <cell r="AL46">
            <v>66785894</v>
          </cell>
          <cell r="AM46">
            <v>670885340</v>
          </cell>
          <cell r="AN46">
            <v>5911580</v>
          </cell>
          <cell r="AO46">
            <v>2262839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680202810</v>
          </cell>
          <cell r="AW46">
            <v>429350</v>
          </cell>
          <cell r="AX46">
            <v>86048862</v>
          </cell>
          <cell r="AY46">
            <v>42109420</v>
          </cell>
          <cell r="AZ46">
            <v>138920</v>
          </cell>
          <cell r="BA46">
            <v>256705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129237992</v>
          </cell>
          <cell r="BL46">
            <v>1673228</v>
          </cell>
          <cell r="BM46">
            <v>532929</v>
          </cell>
          <cell r="BN46">
            <v>0</v>
          </cell>
          <cell r="BO46">
            <v>500000</v>
          </cell>
          <cell r="BP46">
            <v>0</v>
          </cell>
          <cell r="BQ46">
            <v>2706157</v>
          </cell>
          <cell r="BR46">
            <v>0</v>
          </cell>
          <cell r="BS46">
            <v>0</v>
          </cell>
          <cell r="BT46">
            <v>34197016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3588428</v>
          </cell>
          <cell r="CC46">
            <v>67643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8984733</v>
          </cell>
          <cell r="CI46">
            <v>0</v>
          </cell>
          <cell r="CJ46">
            <v>8984733</v>
          </cell>
          <cell r="CK46">
            <v>0</v>
          </cell>
          <cell r="CL46">
            <v>170416373</v>
          </cell>
          <cell r="CM46">
            <v>0</v>
          </cell>
          <cell r="CN46">
            <v>0</v>
          </cell>
          <cell r="CO46">
            <v>0</v>
          </cell>
          <cell r="CP46">
            <v>0</v>
          </cell>
          <cell r="CQ46">
            <v>0</v>
          </cell>
          <cell r="CR46">
            <v>0</v>
          </cell>
          <cell r="CS46">
            <v>0</v>
          </cell>
          <cell r="CT46">
            <v>0</v>
          </cell>
          <cell r="CU46">
            <v>0</v>
          </cell>
          <cell r="CV46">
            <v>0</v>
          </cell>
          <cell r="CW46">
            <v>0</v>
          </cell>
          <cell r="CX46">
            <v>0</v>
          </cell>
          <cell r="CY46">
            <v>0</v>
          </cell>
          <cell r="CZ46">
            <v>170416373</v>
          </cell>
          <cell r="DA46">
            <v>0</v>
          </cell>
          <cell r="DB46">
            <v>243531890</v>
          </cell>
          <cell r="DC46">
            <v>0</v>
          </cell>
          <cell r="DD46">
            <v>0</v>
          </cell>
          <cell r="DE46">
            <v>4161000</v>
          </cell>
          <cell r="DF46">
            <v>2145000</v>
          </cell>
          <cell r="DG46">
            <v>2145000</v>
          </cell>
          <cell r="DH46">
            <v>48167920</v>
          </cell>
          <cell r="DI46">
            <v>0</v>
          </cell>
          <cell r="DJ46">
            <v>0</v>
          </cell>
          <cell r="DK46">
            <v>0</v>
          </cell>
          <cell r="DL46">
            <v>0</v>
          </cell>
          <cell r="DM46">
            <v>0</v>
          </cell>
          <cell r="DN46">
            <v>0</v>
          </cell>
          <cell r="DO46">
            <v>2508500</v>
          </cell>
          <cell r="DP46">
            <v>0</v>
          </cell>
          <cell r="DQ46">
            <v>0</v>
          </cell>
          <cell r="DR46">
            <v>0</v>
          </cell>
          <cell r="DS46">
            <v>0</v>
          </cell>
          <cell r="DT46">
            <v>0</v>
          </cell>
          <cell r="DU46">
            <v>0</v>
          </cell>
          <cell r="DV46">
            <v>0</v>
          </cell>
          <cell r="DW46">
            <v>0</v>
          </cell>
          <cell r="DX46">
            <v>0</v>
          </cell>
          <cell r="DY46">
            <v>68780</v>
          </cell>
          <cell r="DZ46">
            <v>0</v>
          </cell>
          <cell r="EA46">
            <v>0</v>
          </cell>
          <cell r="EB46">
            <v>0</v>
          </cell>
          <cell r="EC46">
            <v>4107500</v>
          </cell>
          <cell r="ED46">
            <v>0</v>
          </cell>
          <cell r="EE46">
            <v>0</v>
          </cell>
          <cell r="EF46">
            <v>0</v>
          </cell>
          <cell r="EG46">
            <v>0</v>
          </cell>
          <cell r="EH46">
            <v>0</v>
          </cell>
          <cell r="EI46">
            <v>0</v>
          </cell>
          <cell r="EJ46">
            <v>0</v>
          </cell>
          <cell r="EK46">
            <v>0</v>
          </cell>
          <cell r="EL46">
            <v>0</v>
          </cell>
          <cell r="EM46">
            <v>12311400</v>
          </cell>
          <cell r="EN46">
            <v>0</v>
          </cell>
          <cell r="EO46">
            <v>0</v>
          </cell>
          <cell r="EP46">
            <v>0</v>
          </cell>
          <cell r="EQ46">
            <v>0</v>
          </cell>
          <cell r="ER46">
            <v>0</v>
          </cell>
          <cell r="ES46">
            <v>0</v>
          </cell>
          <cell r="ET46">
            <v>24217348</v>
          </cell>
          <cell r="EU46">
            <v>0</v>
          </cell>
          <cell r="EV46">
            <v>0</v>
          </cell>
          <cell r="EW46">
            <v>0</v>
          </cell>
          <cell r="EX46">
            <v>24217348</v>
          </cell>
          <cell r="EY46">
            <v>0</v>
          </cell>
          <cell r="EZ46">
            <v>0</v>
          </cell>
          <cell r="FA46">
            <v>0</v>
          </cell>
          <cell r="FB46">
            <v>0</v>
          </cell>
          <cell r="FC46">
            <v>0</v>
          </cell>
          <cell r="FD46">
            <v>0</v>
          </cell>
          <cell r="FE46">
            <v>0</v>
          </cell>
          <cell r="FF46">
            <v>0</v>
          </cell>
          <cell r="FG46">
            <v>0</v>
          </cell>
          <cell r="FH46">
            <v>0</v>
          </cell>
          <cell r="FI46">
            <v>0</v>
          </cell>
          <cell r="FJ46">
            <v>0</v>
          </cell>
          <cell r="FK46">
            <v>0</v>
          </cell>
          <cell r="FL46">
            <v>0</v>
          </cell>
          <cell r="FM46">
            <v>0</v>
          </cell>
          <cell r="FN46">
            <v>48167920</v>
          </cell>
          <cell r="FO46">
            <v>0</v>
          </cell>
          <cell r="FP46">
            <v>0</v>
          </cell>
          <cell r="FQ46">
            <v>9630200</v>
          </cell>
          <cell r="FR46">
            <v>0</v>
          </cell>
          <cell r="FS46">
            <v>3472900</v>
          </cell>
          <cell r="FT46">
            <v>0</v>
          </cell>
          <cell r="FU46">
            <v>0</v>
          </cell>
          <cell r="FV46">
            <v>0</v>
          </cell>
          <cell r="FW46">
            <v>0</v>
          </cell>
          <cell r="FX46">
            <v>384332941</v>
          </cell>
          <cell r="FY46">
            <v>4719</v>
          </cell>
          <cell r="FZ46">
            <v>857495</v>
          </cell>
          <cell r="GA46">
            <v>0</v>
          </cell>
          <cell r="GB46">
            <v>68715287</v>
          </cell>
          <cell r="GC46">
            <v>412166</v>
          </cell>
          <cell r="GD46">
            <v>412166</v>
          </cell>
          <cell r="GE46">
            <v>0</v>
          </cell>
          <cell r="GF46">
            <v>10888027</v>
          </cell>
          <cell r="GG46">
            <v>0</v>
          </cell>
          <cell r="GH46">
            <v>35105375</v>
          </cell>
          <cell r="GI46">
            <v>3295243</v>
          </cell>
          <cell r="GJ46">
            <v>0</v>
          </cell>
          <cell r="GK46">
            <v>0</v>
          </cell>
          <cell r="GL46">
            <v>13597277</v>
          </cell>
          <cell r="GM46">
            <v>810760</v>
          </cell>
          <cell r="GN46">
            <v>0</v>
          </cell>
          <cell r="GO46">
            <v>0</v>
          </cell>
          <cell r="GP46">
            <v>31785359</v>
          </cell>
          <cell r="GQ46">
            <v>50000</v>
          </cell>
          <cell r="GR46">
            <v>31835359</v>
          </cell>
          <cell r="GS46">
            <v>453460394</v>
          </cell>
          <cell r="GT46">
            <v>252000</v>
          </cell>
          <cell r="GU46">
            <v>0</v>
          </cell>
          <cell r="GV46">
            <v>252000</v>
          </cell>
          <cell r="GW46">
            <v>97825557</v>
          </cell>
          <cell r="GX46">
            <v>161964921</v>
          </cell>
          <cell r="GY46">
            <v>0</v>
          </cell>
          <cell r="GZ46">
            <v>0</v>
          </cell>
          <cell r="HA46">
            <v>0</v>
          </cell>
          <cell r="HB46">
            <v>178408685</v>
          </cell>
          <cell r="HC46">
            <v>258950</v>
          </cell>
          <cell r="HD46">
            <v>0</v>
          </cell>
          <cell r="HE46">
            <v>0</v>
          </cell>
          <cell r="HF46">
            <v>0</v>
          </cell>
          <cell r="HG46">
            <v>0</v>
          </cell>
          <cell r="HH46">
            <v>438710113</v>
          </cell>
          <cell r="IM46">
            <v>587399736</v>
          </cell>
          <cell r="KY46">
            <v>0</v>
          </cell>
          <cell r="KZ46">
            <v>0</v>
          </cell>
          <cell r="LA46">
            <v>0</v>
          </cell>
          <cell r="LB46">
            <v>5726027956</v>
          </cell>
          <cell r="LC46">
            <v>34305106435</v>
          </cell>
          <cell r="LN46">
            <v>0</v>
          </cell>
          <cell r="ME46">
            <v>0</v>
          </cell>
          <cell r="MI46">
            <v>0</v>
          </cell>
          <cell r="MQ46">
            <v>0</v>
          </cell>
          <cell r="OY46">
            <v>34305106435</v>
          </cell>
        </row>
        <row r="47">
          <cell r="A47">
            <v>36831</v>
          </cell>
          <cell r="B47">
            <v>2000</v>
          </cell>
          <cell r="C47" t="str">
            <v>2000-2</v>
          </cell>
          <cell r="D47" t="str">
            <v>2000-4</v>
          </cell>
          <cell r="E47">
            <v>11</v>
          </cell>
          <cell r="G47">
            <v>0</v>
          </cell>
          <cell r="H47">
            <v>8423047</v>
          </cell>
          <cell r="L47">
            <v>12475287979</v>
          </cell>
          <cell r="M47">
            <v>568376375</v>
          </cell>
          <cell r="N47">
            <v>7459643593</v>
          </cell>
          <cell r="O47">
            <v>642672922.85047376</v>
          </cell>
          <cell r="P47">
            <v>702235348</v>
          </cell>
          <cell r="Q47">
            <v>1360021657</v>
          </cell>
          <cell r="R47">
            <v>23471407407</v>
          </cell>
          <cell r="S47">
            <v>0</v>
          </cell>
          <cell r="T47">
            <v>0</v>
          </cell>
          <cell r="U47">
            <v>3246615000</v>
          </cell>
          <cell r="V47">
            <v>660469064</v>
          </cell>
          <cell r="W47">
            <v>206548956</v>
          </cell>
          <cell r="X47">
            <v>24710504</v>
          </cell>
          <cell r="Y47">
            <v>775632</v>
          </cell>
          <cell r="Z47">
            <v>18021057</v>
          </cell>
          <cell r="AA47">
            <v>45140965</v>
          </cell>
          <cell r="AB47">
            <v>0</v>
          </cell>
          <cell r="AC47">
            <v>1197989140</v>
          </cell>
          <cell r="AD47">
            <v>0</v>
          </cell>
          <cell r="AE47">
            <v>0</v>
          </cell>
          <cell r="AF47">
            <v>0</v>
          </cell>
          <cell r="AG47">
            <v>3667659944</v>
          </cell>
          <cell r="AH47">
            <v>27139067351</v>
          </cell>
          <cell r="AI47">
            <v>0</v>
          </cell>
          <cell r="AJ47">
            <v>327638</v>
          </cell>
          <cell r="AK47">
            <v>34000000</v>
          </cell>
          <cell r="AL47">
            <v>63229559</v>
          </cell>
          <cell r="AM47">
            <v>664430542</v>
          </cell>
          <cell r="AN47">
            <v>4896363</v>
          </cell>
          <cell r="AO47">
            <v>1957601</v>
          </cell>
          <cell r="AP47">
            <v>105665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671400171</v>
          </cell>
          <cell r="AW47">
            <v>433794</v>
          </cell>
          <cell r="AX47">
            <v>80712592</v>
          </cell>
          <cell r="AY47">
            <v>41458148</v>
          </cell>
          <cell r="AZ47">
            <v>360404</v>
          </cell>
          <cell r="BA47">
            <v>549543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124842670</v>
          </cell>
          <cell r="BL47">
            <v>235588</v>
          </cell>
          <cell r="BM47">
            <v>660926</v>
          </cell>
          <cell r="BN47">
            <v>0</v>
          </cell>
          <cell r="BO47">
            <v>20000</v>
          </cell>
          <cell r="BP47">
            <v>0</v>
          </cell>
          <cell r="BQ47">
            <v>916514</v>
          </cell>
          <cell r="BR47">
            <v>0</v>
          </cell>
          <cell r="BS47">
            <v>0</v>
          </cell>
          <cell r="BT47">
            <v>33251287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1248907</v>
          </cell>
          <cell r="CC47">
            <v>133643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8740674</v>
          </cell>
          <cell r="CI47">
            <v>0</v>
          </cell>
          <cell r="CJ47">
            <v>8740674</v>
          </cell>
          <cell r="CK47">
            <v>0</v>
          </cell>
          <cell r="CL47">
            <v>176065022</v>
          </cell>
          <cell r="CM47">
            <v>0</v>
          </cell>
          <cell r="CN47">
            <v>0</v>
          </cell>
          <cell r="CO47">
            <v>0</v>
          </cell>
          <cell r="CP47">
            <v>0</v>
          </cell>
          <cell r="CQ47">
            <v>0</v>
          </cell>
          <cell r="CR47">
            <v>0</v>
          </cell>
          <cell r="CS47">
            <v>0</v>
          </cell>
          <cell r="CT47">
            <v>0</v>
          </cell>
          <cell r="CU47">
            <v>0</v>
          </cell>
          <cell r="CV47">
            <v>0</v>
          </cell>
          <cell r="CW47">
            <v>0</v>
          </cell>
          <cell r="CX47">
            <v>0</v>
          </cell>
          <cell r="CY47">
            <v>0</v>
          </cell>
          <cell r="CZ47">
            <v>176065022</v>
          </cell>
          <cell r="DA47">
            <v>0</v>
          </cell>
          <cell r="DB47">
            <v>269098023</v>
          </cell>
          <cell r="DC47">
            <v>0</v>
          </cell>
          <cell r="DD47">
            <v>0</v>
          </cell>
          <cell r="DE47">
            <v>2413000</v>
          </cell>
          <cell r="DF47">
            <v>4085000</v>
          </cell>
          <cell r="DG47">
            <v>4085000</v>
          </cell>
          <cell r="DH47">
            <v>57158930</v>
          </cell>
          <cell r="DI47">
            <v>0</v>
          </cell>
          <cell r="DJ47">
            <v>0</v>
          </cell>
          <cell r="DK47">
            <v>0</v>
          </cell>
          <cell r="DL47">
            <v>0</v>
          </cell>
          <cell r="DM47">
            <v>0</v>
          </cell>
          <cell r="DN47">
            <v>0</v>
          </cell>
          <cell r="DO47">
            <v>2514100</v>
          </cell>
          <cell r="DP47">
            <v>0</v>
          </cell>
          <cell r="DQ47">
            <v>0</v>
          </cell>
          <cell r="DR47">
            <v>0</v>
          </cell>
          <cell r="DS47">
            <v>0</v>
          </cell>
          <cell r="DT47">
            <v>0</v>
          </cell>
          <cell r="DU47">
            <v>0</v>
          </cell>
          <cell r="DV47">
            <v>0</v>
          </cell>
          <cell r="DW47">
            <v>0</v>
          </cell>
          <cell r="DX47">
            <v>0</v>
          </cell>
          <cell r="DY47">
            <v>60385</v>
          </cell>
          <cell r="DZ47">
            <v>0</v>
          </cell>
          <cell r="EA47">
            <v>0</v>
          </cell>
          <cell r="EB47">
            <v>0</v>
          </cell>
          <cell r="EC47">
            <v>4553700</v>
          </cell>
          <cell r="ED47">
            <v>0</v>
          </cell>
          <cell r="EE47">
            <v>0</v>
          </cell>
          <cell r="EF47">
            <v>0</v>
          </cell>
          <cell r="EG47">
            <v>0</v>
          </cell>
          <cell r="EH47">
            <v>0</v>
          </cell>
          <cell r="EI47">
            <v>0</v>
          </cell>
          <cell r="EJ47">
            <v>0</v>
          </cell>
          <cell r="EK47">
            <v>0</v>
          </cell>
          <cell r="EL47">
            <v>0</v>
          </cell>
          <cell r="EM47">
            <v>12398100</v>
          </cell>
          <cell r="EN47">
            <v>0</v>
          </cell>
          <cell r="EO47">
            <v>0</v>
          </cell>
          <cell r="EP47">
            <v>0</v>
          </cell>
          <cell r="EQ47">
            <v>0</v>
          </cell>
          <cell r="ER47">
            <v>0</v>
          </cell>
          <cell r="ES47">
            <v>0</v>
          </cell>
          <cell r="ET47">
            <v>21749400</v>
          </cell>
          <cell r="EU47">
            <v>0</v>
          </cell>
          <cell r="EV47">
            <v>0</v>
          </cell>
          <cell r="EW47">
            <v>0</v>
          </cell>
          <cell r="EX47">
            <v>21749400</v>
          </cell>
          <cell r="EY47">
            <v>0</v>
          </cell>
          <cell r="EZ47">
            <v>0</v>
          </cell>
          <cell r="FA47">
            <v>0</v>
          </cell>
          <cell r="FB47">
            <v>0</v>
          </cell>
          <cell r="FC47">
            <v>0</v>
          </cell>
          <cell r="FD47">
            <v>0</v>
          </cell>
          <cell r="FE47">
            <v>0</v>
          </cell>
          <cell r="FF47">
            <v>0</v>
          </cell>
          <cell r="FG47">
            <v>0</v>
          </cell>
          <cell r="FH47">
            <v>0</v>
          </cell>
          <cell r="FI47">
            <v>0</v>
          </cell>
          <cell r="FJ47">
            <v>0</v>
          </cell>
          <cell r="FK47">
            <v>0</v>
          </cell>
          <cell r="FL47">
            <v>0</v>
          </cell>
          <cell r="FM47">
            <v>0</v>
          </cell>
          <cell r="FN47">
            <v>57158930</v>
          </cell>
          <cell r="FO47">
            <v>0</v>
          </cell>
          <cell r="FP47">
            <v>0</v>
          </cell>
          <cell r="FQ47">
            <v>36598700</v>
          </cell>
          <cell r="FR47">
            <v>0</v>
          </cell>
          <cell r="FS47">
            <v>5298100</v>
          </cell>
          <cell r="FT47">
            <v>0</v>
          </cell>
          <cell r="FU47">
            <v>0</v>
          </cell>
          <cell r="FV47">
            <v>0</v>
          </cell>
          <cell r="FW47">
            <v>0</v>
          </cell>
          <cell r="FX47">
            <v>407359589</v>
          </cell>
          <cell r="FY47">
            <v>36183</v>
          </cell>
          <cell r="FZ47">
            <v>4606731</v>
          </cell>
          <cell r="GA47">
            <v>0</v>
          </cell>
          <cell r="GB47">
            <v>57824869</v>
          </cell>
          <cell r="GC47">
            <v>715447</v>
          </cell>
          <cell r="GD47">
            <v>715447</v>
          </cell>
          <cell r="GE47">
            <v>0</v>
          </cell>
          <cell r="GF47">
            <v>9958799</v>
          </cell>
          <cell r="GG47">
            <v>0</v>
          </cell>
          <cell r="GH47">
            <v>31708199</v>
          </cell>
          <cell r="GI47">
            <v>3033941</v>
          </cell>
          <cell r="GJ47">
            <v>0</v>
          </cell>
          <cell r="GK47">
            <v>0</v>
          </cell>
          <cell r="GL47">
            <v>12402387</v>
          </cell>
          <cell r="GM47">
            <v>1093268</v>
          </cell>
          <cell r="GN47">
            <v>0</v>
          </cell>
          <cell r="GO47">
            <v>0</v>
          </cell>
          <cell r="GP47">
            <v>20423358</v>
          </cell>
          <cell r="GQ47">
            <v>50000</v>
          </cell>
          <cell r="GR47">
            <v>20473358</v>
          </cell>
          <cell r="GS47">
            <v>465899905</v>
          </cell>
          <cell r="GT47">
            <v>0</v>
          </cell>
          <cell r="GU47">
            <v>0</v>
          </cell>
          <cell r="GV47">
            <v>0</v>
          </cell>
          <cell r="GW47">
            <v>95722468</v>
          </cell>
          <cell r="GX47">
            <v>156383324</v>
          </cell>
          <cell r="GY47">
            <v>0</v>
          </cell>
          <cell r="GZ47">
            <v>0</v>
          </cell>
          <cell r="HA47">
            <v>0</v>
          </cell>
          <cell r="HB47">
            <v>316921250</v>
          </cell>
          <cell r="HC47">
            <v>32212764</v>
          </cell>
          <cell r="HD47">
            <v>0</v>
          </cell>
          <cell r="HE47">
            <v>0</v>
          </cell>
          <cell r="HF47">
            <v>0</v>
          </cell>
          <cell r="HG47">
            <v>0</v>
          </cell>
          <cell r="HH47">
            <v>601239805</v>
          </cell>
          <cell r="IM47">
            <v>180588932</v>
          </cell>
          <cell r="KY47">
            <v>0</v>
          </cell>
          <cell r="KZ47">
            <v>0</v>
          </cell>
          <cell r="LA47">
            <v>0</v>
          </cell>
          <cell r="LB47">
            <v>12827872439</v>
          </cell>
          <cell r="LC47">
            <v>39966939790</v>
          </cell>
          <cell r="LN47">
            <v>0</v>
          </cell>
          <cell r="ME47">
            <v>0</v>
          </cell>
          <cell r="MI47">
            <v>0</v>
          </cell>
          <cell r="MQ47">
            <v>0</v>
          </cell>
          <cell r="OY47">
            <v>39966939790</v>
          </cell>
        </row>
        <row r="48">
          <cell r="A48">
            <v>36861</v>
          </cell>
          <cell r="B48">
            <v>2000</v>
          </cell>
          <cell r="C48" t="str">
            <v>2000-2</v>
          </cell>
          <cell r="D48" t="str">
            <v>2000-4</v>
          </cell>
          <cell r="E48">
            <v>12</v>
          </cell>
          <cell r="G48">
            <v>0</v>
          </cell>
          <cell r="H48">
            <v>5618435.5</v>
          </cell>
          <cell r="L48">
            <v>5978003802</v>
          </cell>
          <cell r="M48">
            <v>1085255131</v>
          </cell>
          <cell r="N48">
            <v>7265545472</v>
          </cell>
          <cell r="O48">
            <v>742935205.72539783</v>
          </cell>
          <cell r="P48">
            <v>695252616</v>
          </cell>
          <cell r="Q48">
            <v>1311886153</v>
          </cell>
          <cell r="R48">
            <v>16534396530</v>
          </cell>
          <cell r="S48">
            <v>0</v>
          </cell>
          <cell r="T48">
            <v>0</v>
          </cell>
          <cell r="U48">
            <v>3261705000</v>
          </cell>
          <cell r="V48">
            <v>710918715</v>
          </cell>
          <cell r="W48">
            <v>107019016</v>
          </cell>
          <cell r="X48">
            <v>0</v>
          </cell>
          <cell r="Y48">
            <v>1228192</v>
          </cell>
          <cell r="Z48">
            <v>13602268</v>
          </cell>
          <cell r="AA48">
            <v>65326383</v>
          </cell>
          <cell r="AB48">
            <v>0</v>
          </cell>
          <cell r="AC48">
            <v>1291837471</v>
          </cell>
          <cell r="AD48">
            <v>0</v>
          </cell>
          <cell r="AE48">
            <v>0</v>
          </cell>
          <cell r="AF48">
            <v>0</v>
          </cell>
          <cell r="AG48">
            <v>3508233636</v>
          </cell>
          <cell r="AH48">
            <v>20042630166</v>
          </cell>
          <cell r="AI48">
            <v>0</v>
          </cell>
          <cell r="AJ48">
            <v>195510</v>
          </cell>
          <cell r="AK48">
            <v>22000000</v>
          </cell>
          <cell r="AL48">
            <v>47545417</v>
          </cell>
          <cell r="AM48">
            <v>503235999</v>
          </cell>
          <cell r="AN48">
            <v>5744113</v>
          </cell>
          <cell r="AO48">
            <v>1326268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510319380</v>
          </cell>
          <cell r="AW48">
            <v>467359</v>
          </cell>
          <cell r="AX48">
            <v>94832605</v>
          </cell>
          <cell r="AY48">
            <v>33187453</v>
          </cell>
          <cell r="AZ48">
            <v>16239102</v>
          </cell>
          <cell r="BA48">
            <v>158994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145493880</v>
          </cell>
          <cell r="BL48">
            <v>933302</v>
          </cell>
          <cell r="BM48">
            <v>413440</v>
          </cell>
          <cell r="BN48">
            <v>0</v>
          </cell>
          <cell r="BO48">
            <v>1455684</v>
          </cell>
          <cell r="BP48">
            <v>0</v>
          </cell>
          <cell r="BQ48">
            <v>2802426</v>
          </cell>
          <cell r="BR48">
            <v>0</v>
          </cell>
          <cell r="BS48">
            <v>0</v>
          </cell>
          <cell r="BT48">
            <v>39754033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2782418</v>
          </cell>
          <cell r="CC48">
            <v>83643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7678494</v>
          </cell>
          <cell r="CI48">
            <v>0</v>
          </cell>
          <cell r="CJ48">
            <v>7678494</v>
          </cell>
          <cell r="CK48">
            <v>0</v>
          </cell>
          <cell r="CL48">
            <v>126639126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0</v>
          </cell>
          <cell r="CV48">
            <v>0</v>
          </cell>
          <cell r="CW48">
            <v>0</v>
          </cell>
          <cell r="CX48">
            <v>0</v>
          </cell>
          <cell r="CY48">
            <v>0</v>
          </cell>
          <cell r="CZ48">
            <v>126639126</v>
          </cell>
          <cell r="DA48">
            <v>0</v>
          </cell>
          <cell r="DB48">
            <v>194416324</v>
          </cell>
          <cell r="DC48">
            <v>0</v>
          </cell>
          <cell r="DD48">
            <v>0</v>
          </cell>
          <cell r="DE48">
            <v>1038500</v>
          </cell>
          <cell r="DF48">
            <v>3560000</v>
          </cell>
          <cell r="DG48">
            <v>3560000</v>
          </cell>
          <cell r="DH48">
            <v>53459960</v>
          </cell>
          <cell r="DI48">
            <v>0</v>
          </cell>
          <cell r="DJ48">
            <v>0</v>
          </cell>
          <cell r="DK48">
            <v>0</v>
          </cell>
          <cell r="DL48">
            <v>0</v>
          </cell>
          <cell r="DM48">
            <v>0</v>
          </cell>
          <cell r="DN48">
            <v>0</v>
          </cell>
          <cell r="DO48">
            <v>3309705</v>
          </cell>
          <cell r="DP48">
            <v>0</v>
          </cell>
          <cell r="DQ48">
            <v>0</v>
          </cell>
          <cell r="DR48">
            <v>0</v>
          </cell>
          <cell r="DS48">
            <v>0</v>
          </cell>
          <cell r="DT48">
            <v>0</v>
          </cell>
          <cell r="DU48">
            <v>0</v>
          </cell>
          <cell r="DV48">
            <v>0</v>
          </cell>
          <cell r="DW48">
            <v>0</v>
          </cell>
          <cell r="DX48">
            <v>0</v>
          </cell>
          <cell r="DY48">
            <v>545530</v>
          </cell>
          <cell r="DZ48">
            <v>0</v>
          </cell>
          <cell r="EA48">
            <v>0</v>
          </cell>
          <cell r="EB48">
            <v>0</v>
          </cell>
          <cell r="EC48">
            <v>4869200</v>
          </cell>
          <cell r="ED48">
            <v>0</v>
          </cell>
          <cell r="EE48">
            <v>0</v>
          </cell>
          <cell r="EF48">
            <v>0</v>
          </cell>
          <cell r="EG48">
            <v>0</v>
          </cell>
          <cell r="EH48">
            <v>0</v>
          </cell>
          <cell r="EI48">
            <v>0</v>
          </cell>
          <cell r="EJ48">
            <v>0</v>
          </cell>
          <cell r="EK48">
            <v>0</v>
          </cell>
          <cell r="EL48">
            <v>0</v>
          </cell>
          <cell r="EM48">
            <v>12016700</v>
          </cell>
          <cell r="EN48">
            <v>0</v>
          </cell>
          <cell r="EO48">
            <v>0</v>
          </cell>
          <cell r="EP48">
            <v>0</v>
          </cell>
          <cell r="EQ48">
            <v>0</v>
          </cell>
          <cell r="ER48">
            <v>0</v>
          </cell>
          <cell r="ES48">
            <v>0</v>
          </cell>
          <cell r="ET48">
            <v>6624019</v>
          </cell>
          <cell r="EU48">
            <v>0</v>
          </cell>
          <cell r="EV48">
            <v>0</v>
          </cell>
          <cell r="EW48">
            <v>0</v>
          </cell>
          <cell r="EX48">
            <v>6624019</v>
          </cell>
          <cell r="EY48">
            <v>0</v>
          </cell>
          <cell r="EZ48">
            <v>0</v>
          </cell>
          <cell r="FA48">
            <v>0</v>
          </cell>
          <cell r="FB48">
            <v>0</v>
          </cell>
          <cell r="FC48">
            <v>0</v>
          </cell>
          <cell r="FD48">
            <v>0</v>
          </cell>
          <cell r="FE48">
            <v>0</v>
          </cell>
          <cell r="FF48">
            <v>0</v>
          </cell>
          <cell r="FG48">
            <v>0</v>
          </cell>
          <cell r="FH48">
            <v>0</v>
          </cell>
          <cell r="FI48">
            <v>0</v>
          </cell>
          <cell r="FJ48">
            <v>0</v>
          </cell>
          <cell r="FK48">
            <v>0</v>
          </cell>
          <cell r="FL48">
            <v>0</v>
          </cell>
          <cell r="FM48">
            <v>0</v>
          </cell>
          <cell r="FN48">
            <v>53459960</v>
          </cell>
          <cell r="FO48">
            <v>0</v>
          </cell>
          <cell r="FP48">
            <v>0</v>
          </cell>
          <cell r="FQ48">
            <v>66303300</v>
          </cell>
          <cell r="FR48">
            <v>0</v>
          </cell>
          <cell r="FS48">
            <v>4524000</v>
          </cell>
          <cell r="FT48">
            <v>0</v>
          </cell>
          <cell r="FU48">
            <v>0</v>
          </cell>
          <cell r="FV48">
            <v>0</v>
          </cell>
          <cell r="FW48">
            <v>0</v>
          </cell>
          <cell r="FX48">
            <v>438595396</v>
          </cell>
          <cell r="FY48">
            <v>0</v>
          </cell>
          <cell r="FZ48">
            <v>8545819</v>
          </cell>
          <cell r="GA48">
            <v>0</v>
          </cell>
          <cell r="GB48">
            <v>69750010</v>
          </cell>
          <cell r="GC48">
            <v>1019101</v>
          </cell>
          <cell r="GD48">
            <v>1019101</v>
          </cell>
          <cell r="GE48">
            <v>0</v>
          </cell>
          <cell r="GF48">
            <v>6254917</v>
          </cell>
          <cell r="GG48">
            <v>0</v>
          </cell>
          <cell r="GH48">
            <v>12878936</v>
          </cell>
          <cell r="GI48">
            <v>2375246</v>
          </cell>
          <cell r="GJ48">
            <v>0</v>
          </cell>
          <cell r="GK48">
            <v>0</v>
          </cell>
          <cell r="GL48">
            <v>20051126</v>
          </cell>
          <cell r="GM48">
            <v>1320250</v>
          </cell>
          <cell r="GN48">
            <v>0</v>
          </cell>
          <cell r="GO48">
            <v>0</v>
          </cell>
          <cell r="GP48">
            <v>46569788</v>
          </cell>
          <cell r="GQ48">
            <v>0</v>
          </cell>
          <cell r="GR48">
            <v>46569788</v>
          </cell>
          <cell r="GS48">
            <v>509364507</v>
          </cell>
          <cell r="GT48">
            <v>0</v>
          </cell>
          <cell r="GU48">
            <v>0</v>
          </cell>
          <cell r="GV48">
            <v>0</v>
          </cell>
          <cell r="GW48">
            <v>49980282</v>
          </cell>
          <cell r="GX48">
            <v>86994831</v>
          </cell>
          <cell r="GY48">
            <v>0</v>
          </cell>
          <cell r="GZ48">
            <v>0</v>
          </cell>
          <cell r="HA48">
            <v>0</v>
          </cell>
          <cell r="HB48">
            <v>25220450</v>
          </cell>
          <cell r="HC48">
            <v>645314492</v>
          </cell>
          <cell r="HD48">
            <v>0</v>
          </cell>
          <cell r="HE48">
            <v>0</v>
          </cell>
          <cell r="HF48">
            <v>0</v>
          </cell>
          <cell r="HG48">
            <v>0</v>
          </cell>
          <cell r="HH48">
            <v>807510055</v>
          </cell>
          <cell r="IM48">
            <v>84972149</v>
          </cell>
          <cell r="KY48">
            <v>0</v>
          </cell>
          <cell r="KZ48">
            <v>0</v>
          </cell>
          <cell r="LA48">
            <v>0</v>
          </cell>
          <cell r="LB48">
            <v>4815154231</v>
          </cell>
          <cell r="LC48">
            <v>24857784397</v>
          </cell>
          <cell r="LN48">
            <v>0</v>
          </cell>
          <cell r="ME48">
            <v>0</v>
          </cell>
          <cell r="MI48">
            <v>0</v>
          </cell>
          <cell r="MQ48">
            <v>0</v>
          </cell>
          <cell r="OY48">
            <v>24857784397</v>
          </cell>
        </row>
        <row r="49">
          <cell r="A49">
            <v>36892</v>
          </cell>
          <cell r="B49">
            <v>2001</v>
          </cell>
          <cell r="C49" t="str">
            <v>2001-1</v>
          </cell>
          <cell r="D49" t="str">
            <v>2001-1</v>
          </cell>
          <cell r="E49">
            <v>1</v>
          </cell>
          <cell r="G49">
            <v>0</v>
          </cell>
          <cell r="H49">
            <v>2813824</v>
          </cell>
          <cell r="L49">
            <v>12734796757</v>
          </cell>
          <cell r="M49">
            <v>1331286421</v>
          </cell>
          <cell r="N49">
            <v>8717189414</v>
          </cell>
          <cell r="O49">
            <v>1470162661.3535488</v>
          </cell>
          <cell r="P49">
            <v>862591020</v>
          </cell>
          <cell r="Q49">
            <v>1369867769</v>
          </cell>
          <cell r="R49">
            <v>24051620743</v>
          </cell>
          <cell r="S49">
            <v>0</v>
          </cell>
          <cell r="T49">
            <v>0</v>
          </cell>
          <cell r="U49">
            <v>4075823478</v>
          </cell>
          <cell r="V49">
            <v>69296467</v>
          </cell>
          <cell r="W49">
            <v>185040248</v>
          </cell>
          <cell r="X49">
            <v>0</v>
          </cell>
          <cell r="Y49">
            <v>153224</v>
          </cell>
          <cell r="Z49">
            <v>17886530</v>
          </cell>
          <cell r="AA49">
            <v>42767400</v>
          </cell>
          <cell r="AB49">
            <v>0</v>
          </cell>
          <cell r="AC49">
            <v>1291837471</v>
          </cell>
          <cell r="AD49">
            <v>0</v>
          </cell>
          <cell r="AE49">
            <v>0</v>
          </cell>
          <cell r="AF49">
            <v>0</v>
          </cell>
          <cell r="AG49">
            <v>3744053000</v>
          </cell>
          <cell r="AH49">
            <v>28127444221</v>
          </cell>
          <cell r="AI49">
            <v>0</v>
          </cell>
          <cell r="AJ49">
            <v>274538</v>
          </cell>
          <cell r="AK49">
            <v>29469748</v>
          </cell>
          <cell r="AL49">
            <v>1344998753</v>
          </cell>
          <cell r="AM49">
            <v>475720604</v>
          </cell>
          <cell r="AN49">
            <v>4789195</v>
          </cell>
          <cell r="AO49">
            <v>1095891</v>
          </cell>
          <cell r="AP49">
            <v>29987552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511596292</v>
          </cell>
          <cell r="AW49">
            <v>130628</v>
          </cell>
          <cell r="AX49">
            <v>70191738</v>
          </cell>
          <cell r="AY49">
            <v>31341556</v>
          </cell>
          <cell r="AZ49">
            <v>110120</v>
          </cell>
          <cell r="BA49">
            <v>48197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102013377</v>
          </cell>
          <cell r="BL49">
            <v>633919</v>
          </cell>
          <cell r="BM49">
            <v>141290</v>
          </cell>
          <cell r="BN49">
            <v>0</v>
          </cell>
          <cell r="BO49">
            <v>5788167</v>
          </cell>
          <cell r="BP49">
            <v>0</v>
          </cell>
          <cell r="BQ49">
            <v>6563376</v>
          </cell>
          <cell r="BR49">
            <v>70413869</v>
          </cell>
          <cell r="BS49">
            <v>0</v>
          </cell>
          <cell r="BT49">
            <v>32502456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2902008</v>
          </cell>
          <cell r="CC49">
            <v>56000</v>
          </cell>
          <cell r="CD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6544643</v>
          </cell>
          <cell r="CI49">
            <v>0</v>
          </cell>
          <cell r="CJ49">
            <v>6544643</v>
          </cell>
          <cell r="CK49">
            <v>0</v>
          </cell>
          <cell r="CL49">
            <v>130469614</v>
          </cell>
          <cell r="CM49">
            <v>0</v>
          </cell>
          <cell r="CN49">
            <v>0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0</v>
          </cell>
          <cell r="CT49">
            <v>0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130969613</v>
          </cell>
          <cell r="DA49">
            <v>0</v>
          </cell>
          <cell r="DB49">
            <v>209633384</v>
          </cell>
          <cell r="DC49">
            <v>0</v>
          </cell>
          <cell r="DD49">
            <v>0</v>
          </cell>
          <cell r="DE49">
            <v>2384500</v>
          </cell>
          <cell r="DF49">
            <v>2650000</v>
          </cell>
          <cell r="DG49">
            <v>2650000</v>
          </cell>
          <cell r="DH49">
            <v>46639000</v>
          </cell>
          <cell r="DI49">
            <v>0</v>
          </cell>
          <cell r="DJ49">
            <v>0</v>
          </cell>
          <cell r="DK49">
            <v>0</v>
          </cell>
          <cell r="DL49">
            <v>0</v>
          </cell>
          <cell r="DM49">
            <v>0</v>
          </cell>
          <cell r="DN49">
            <v>0</v>
          </cell>
          <cell r="DO49">
            <v>2873100</v>
          </cell>
          <cell r="DP49">
            <v>0</v>
          </cell>
          <cell r="DQ49">
            <v>0</v>
          </cell>
          <cell r="DR49">
            <v>0</v>
          </cell>
          <cell r="DS49">
            <v>0</v>
          </cell>
          <cell r="DT49">
            <v>0</v>
          </cell>
          <cell r="DU49">
            <v>0</v>
          </cell>
          <cell r="DV49">
            <v>0</v>
          </cell>
          <cell r="DW49">
            <v>0</v>
          </cell>
          <cell r="DX49">
            <v>0</v>
          </cell>
          <cell r="DY49">
            <v>494305</v>
          </cell>
          <cell r="DZ49">
            <v>0</v>
          </cell>
          <cell r="EA49">
            <v>0</v>
          </cell>
          <cell r="EB49">
            <v>0</v>
          </cell>
          <cell r="EC49">
            <v>4516758</v>
          </cell>
          <cell r="ED49">
            <v>0</v>
          </cell>
          <cell r="EE49">
            <v>0</v>
          </cell>
          <cell r="EF49">
            <v>0</v>
          </cell>
          <cell r="EG49">
            <v>0</v>
          </cell>
          <cell r="EH49">
            <v>0</v>
          </cell>
          <cell r="EI49">
            <v>0</v>
          </cell>
          <cell r="EJ49">
            <v>0</v>
          </cell>
          <cell r="EK49">
            <v>0</v>
          </cell>
          <cell r="EL49">
            <v>0</v>
          </cell>
          <cell r="EM49">
            <v>8901720</v>
          </cell>
          <cell r="EN49">
            <v>0</v>
          </cell>
          <cell r="EO49">
            <v>0</v>
          </cell>
          <cell r="EP49">
            <v>0</v>
          </cell>
          <cell r="EQ49">
            <v>0</v>
          </cell>
          <cell r="ER49">
            <v>0</v>
          </cell>
          <cell r="ES49">
            <v>0</v>
          </cell>
          <cell r="ET49">
            <v>8306300</v>
          </cell>
          <cell r="EU49">
            <v>0</v>
          </cell>
          <cell r="EV49">
            <v>0</v>
          </cell>
          <cell r="EW49">
            <v>0</v>
          </cell>
          <cell r="EX49">
            <v>8306300</v>
          </cell>
          <cell r="EY49">
            <v>0</v>
          </cell>
          <cell r="EZ49">
            <v>0</v>
          </cell>
          <cell r="FA49">
            <v>0</v>
          </cell>
          <cell r="FB49">
            <v>0</v>
          </cell>
          <cell r="FC49">
            <v>0</v>
          </cell>
          <cell r="FD49">
            <v>0</v>
          </cell>
          <cell r="FE49">
            <v>0</v>
          </cell>
          <cell r="FF49">
            <v>0</v>
          </cell>
          <cell r="FG49">
            <v>0</v>
          </cell>
          <cell r="FH49">
            <v>0</v>
          </cell>
          <cell r="FI49">
            <v>0</v>
          </cell>
          <cell r="FJ49">
            <v>0</v>
          </cell>
          <cell r="FK49">
            <v>0</v>
          </cell>
          <cell r="FL49">
            <v>0</v>
          </cell>
          <cell r="FM49">
            <v>0</v>
          </cell>
          <cell r="FN49">
            <v>46359000</v>
          </cell>
          <cell r="FO49">
            <v>0</v>
          </cell>
          <cell r="FP49">
            <v>0</v>
          </cell>
          <cell r="FQ49">
            <v>74631200</v>
          </cell>
          <cell r="FR49">
            <v>0</v>
          </cell>
          <cell r="FS49">
            <v>6028900</v>
          </cell>
          <cell r="FT49">
            <v>0</v>
          </cell>
          <cell r="FU49">
            <v>0</v>
          </cell>
          <cell r="FV49">
            <v>0</v>
          </cell>
          <cell r="FW49">
            <v>0</v>
          </cell>
          <cell r="FX49">
            <v>467392361</v>
          </cell>
          <cell r="FY49">
            <v>0</v>
          </cell>
          <cell r="FZ49">
            <v>485507</v>
          </cell>
          <cell r="GA49">
            <v>0</v>
          </cell>
          <cell r="GB49">
            <v>45263228</v>
          </cell>
          <cell r="GC49">
            <v>402013</v>
          </cell>
          <cell r="GD49">
            <v>402013</v>
          </cell>
          <cell r="GE49">
            <v>0</v>
          </cell>
          <cell r="GF49">
            <v>10213859</v>
          </cell>
          <cell r="GG49">
            <v>0</v>
          </cell>
          <cell r="GH49">
            <v>18520159</v>
          </cell>
          <cell r="GI49">
            <v>2419098</v>
          </cell>
          <cell r="GJ49">
            <v>0</v>
          </cell>
          <cell r="GK49">
            <v>0</v>
          </cell>
          <cell r="GL49">
            <v>8372016</v>
          </cell>
          <cell r="GM49">
            <v>568580</v>
          </cell>
          <cell r="GN49">
            <v>0</v>
          </cell>
          <cell r="GO49">
            <v>0</v>
          </cell>
          <cell r="GP49">
            <v>25348704</v>
          </cell>
          <cell r="GQ49">
            <v>50000</v>
          </cell>
          <cell r="GR49">
            <v>25398704</v>
          </cell>
          <cell r="GS49">
            <v>513057602</v>
          </cell>
          <cell r="GT49">
            <v>29987800</v>
          </cell>
          <cell r="GU49">
            <v>0</v>
          </cell>
          <cell r="GV49">
            <v>29987800</v>
          </cell>
          <cell r="GW49">
            <v>92049943</v>
          </cell>
          <cell r="GX49">
            <v>152968804</v>
          </cell>
          <cell r="GY49">
            <v>0</v>
          </cell>
          <cell r="GZ49">
            <v>0</v>
          </cell>
          <cell r="HA49">
            <v>0</v>
          </cell>
          <cell r="HB49">
            <v>0</v>
          </cell>
          <cell r="HC49">
            <v>22374805</v>
          </cell>
          <cell r="HD49">
            <v>0</v>
          </cell>
          <cell r="HE49">
            <v>0</v>
          </cell>
          <cell r="HF49">
            <v>0</v>
          </cell>
          <cell r="HG49">
            <v>0</v>
          </cell>
          <cell r="HH49">
            <v>297381353</v>
          </cell>
          <cell r="IM49">
            <v>367175783</v>
          </cell>
          <cell r="KY49">
            <v>0</v>
          </cell>
          <cell r="KZ49">
            <v>0</v>
          </cell>
          <cell r="LA49">
            <v>0</v>
          </cell>
          <cell r="LB49">
            <v>3154338054</v>
          </cell>
          <cell r="LC49">
            <v>31281782275</v>
          </cell>
          <cell r="LN49">
            <v>0</v>
          </cell>
          <cell r="ME49">
            <v>0</v>
          </cell>
          <cell r="MI49">
            <v>0</v>
          </cell>
          <cell r="MQ49">
            <v>0</v>
          </cell>
          <cell r="OY49">
            <v>31281782275</v>
          </cell>
        </row>
        <row r="50">
          <cell r="A50">
            <v>36923</v>
          </cell>
          <cell r="B50">
            <v>2001</v>
          </cell>
          <cell r="C50" t="str">
            <v>2001-1</v>
          </cell>
          <cell r="D50" t="str">
            <v>2001-1</v>
          </cell>
          <cell r="E50">
            <v>2</v>
          </cell>
          <cell r="G50">
            <v>0</v>
          </cell>
          <cell r="H50">
            <v>9629961</v>
          </cell>
          <cell r="L50">
            <v>9847320421</v>
          </cell>
          <cell r="M50">
            <v>1873672608</v>
          </cell>
          <cell r="N50">
            <v>7674638876</v>
          </cell>
          <cell r="O50">
            <v>825186691.70337665</v>
          </cell>
          <cell r="P50">
            <v>840851466</v>
          </cell>
          <cell r="Q50">
            <v>1338334997</v>
          </cell>
          <cell r="R50">
            <v>19969202498</v>
          </cell>
          <cell r="S50">
            <v>0</v>
          </cell>
          <cell r="T50">
            <v>0</v>
          </cell>
          <cell r="U50">
            <v>3181860783</v>
          </cell>
          <cell r="V50">
            <v>92827507</v>
          </cell>
          <cell r="W50">
            <v>134456492</v>
          </cell>
          <cell r="X50">
            <v>0</v>
          </cell>
          <cell r="Y50">
            <v>459672</v>
          </cell>
          <cell r="Z50">
            <v>9599472</v>
          </cell>
          <cell r="AA50">
            <v>43418655</v>
          </cell>
          <cell r="AB50">
            <v>0</v>
          </cell>
          <cell r="AC50">
            <v>1273044547</v>
          </cell>
          <cell r="AD50">
            <v>0</v>
          </cell>
          <cell r="AE50">
            <v>0</v>
          </cell>
          <cell r="AF50">
            <v>0</v>
          </cell>
          <cell r="AG50">
            <v>3470007956</v>
          </cell>
          <cell r="AH50">
            <v>23439210454</v>
          </cell>
          <cell r="AI50">
            <v>0</v>
          </cell>
          <cell r="AJ50">
            <v>369910</v>
          </cell>
          <cell r="AK50">
            <v>27854176</v>
          </cell>
          <cell r="AL50">
            <v>1318407063</v>
          </cell>
          <cell r="AM50">
            <v>656259143</v>
          </cell>
          <cell r="AN50">
            <v>5242939</v>
          </cell>
          <cell r="AO50">
            <v>1196397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662698479</v>
          </cell>
          <cell r="AW50">
            <v>588072</v>
          </cell>
          <cell r="AX50">
            <v>87755632</v>
          </cell>
          <cell r="AY50">
            <v>36890490</v>
          </cell>
          <cell r="AZ50">
            <v>1061147</v>
          </cell>
          <cell r="BA50">
            <v>100644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126601698</v>
          </cell>
          <cell r="BL50">
            <v>859329</v>
          </cell>
          <cell r="BM50">
            <v>1292322</v>
          </cell>
          <cell r="BN50">
            <v>0</v>
          </cell>
          <cell r="BO50">
            <v>14990528</v>
          </cell>
          <cell r="BP50">
            <v>0</v>
          </cell>
          <cell r="BQ50">
            <v>17142179</v>
          </cell>
          <cell r="BR50">
            <v>32389</v>
          </cell>
          <cell r="BS50">
            <v>0</v>
          </cell>
          <cell r="BT50">
            <v>36977210</v>
          </cell>
          <cell r="BU50">
            <v>0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2627077</v>
          </cell>
          <cell r="CC50">
            <v>907653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7185330</v>
          </cell>
          <cell r="CI50">
            <v>0</v>
          </cell>
          <cell r="CJ50">
            <v>7185330</v>
          </cell>
          <cell r="CK50">
            <v>0</v>
          </cell>
          <cell r="CL50">
            <v>255147805</v>
          </cell>
          <cell r="CM50">
            <v>0</v>
          </cell>
          <cell r="CN50">
            <v>0</v>
          </cell>
          <cell r="CO50">
            <v>0</v>
          </cell>
          <cell r="CP50">
            <v>0</v>
          </cell>
          <cell r="CQ50">
            <v>0</v>
          </cell>
          <cell r="CR50">
            <v>0</v>
          </cell>
          <cell r="CS50">
            <v>0</v>
          </cell>
          <cell r="CT50">
            <v>0</v>
          </cell>
          <cell r="CU50">
            <v>0</v>
          </cell>
          <cell r="CV50">
            <v>0</v>
          </cell>
          <cell r="CW50">
            <v>0</v>
          </cell>
          <cell r="CX50">
            <v>0</v>
          </cell>
          <cell r="CY50">
            <v>0</v>
          </cell>
          <cell r="CZ50">
            <v>255147805</v>
          </cell>
          <cell r="DA50">
            <v>0</v>
          </cell>
          <cell r="DB50">
            <v>335019204</v>
          </cell>
          <cell r="DC50">
            <v>0</v>
          </cell>
          <cell r="DD50">
            <v>0</v>
          </cell>
          <cell r="DE50">
            <v>2338000</v>
          </cell>
          <cell r="DF50">
            <v>5400000</v>
          </cell>
          <cell r="DG50">
            <v>5400000</v>
          </cell>
          <cell r="DH50">
            <v>57893010</v>
          </cell>
          <cell r="DI50">
            <v>0</v>
          </cell>
          <cell r="DJ50">
            <v>0</v>
          </cell>
          <cell r="DK50">
            <v>0</v>
          </cell>
          <cell r="DL50">
            <v>0</v>
          </cell>
          <cell r="DM50">
            <v>0</v>
          </cell>
          <cell r="DN50">
            <v>0</v>
          </cell>
          <cell r="DO50">
            <v>3424500</v>
          </cell>
          <cell r="DP50">
            <v>0</v>
          </cell>
          <cell r="DQ50">
            <v>0</v>
          </cell>
          <cell r="DR50">
            <v>0</v>
          </cell>
          <cell r="DS50">
            <v>0</v>
          </cell>
          <cell r="DT50">
            <v>0</v>
          </cell>
          <cell r="DU50">
            <v>0</v>
          </cell>
          <cell r="DV50">
            <v>0</v>
          </cell>
          <cell r="DW50">
            <v>0</v>
          </cell>
          <cell r="DX50">
            <v>0</v>
          </cell>
          <cell r="DY50">
            <v>190165</v>
          </cell>
          <cell r="DZ50">
            <v>0</v>
          </cell>
          <cell r="EA50">
            <v>0</v>
          </cell>
          <cell r="EB50">
            <v>0</v>
          </cell>
          <cell r="EC50">
            <v>6585800</v>
          </cell>
          <cell r="ED50">
            <v>0</v>
          </cell>
          <cell r="EE50">
            <v>0</v>
          </cell>
          <cell r="EF50">
            <v>0</v>
          </cell>
          <cell r="EG50">
            <v>0</v>
          </cell>
          <cell r="EH50">
            <v>0</v>
          </cell>
          <cell r="EI50">
            <v>0</v>
          </cell>
          <cell r="EJ50">
            <v>0</v>
          </cell>
          <cell r="EK50">
            <v>0</v>
          </cell>
          <cell r="EL50">
            <v>0</v>
          </cell>
          <cell r="EM50">
            <v>12739634</v>
          </cell>
          <cell r="EN50">
            <v>0</v>
          </cell>
          <cell r="EO50">
            <v>0</v>
          </cell>
          <cell r="EP50">
            <v>0</v>
          </cell>
          <cell r="EQ50">
            <v>0</v>
          </cell>
          <cell r="ER50">
            <v>0</v>
          </cell>
          <cell r="ES50">
            <v>0</v>
          </cell>
          <cell r="ET50">
            <v>5641700</v>
          </cell>
          <cell r="EU50">
            <v>0</v>
          </cell>
          <cell r="EV50">
            <v>0</v>
          </cell>
          <cell r="EW50">
            <v>0</v>
          </cell>
          <cell r="EX50">
            <v>5641700</v>
          </cell>
          <cell r="EY50">
            <v>0</v>
          </cell>
          <cell r="EZ50">
            <v>0</v>
          </cell>
          <cell r="FA50">
            <v>0</v>
          </cell>
          <cell r="FB50">
            <v>0</v>
          </cell>
          <cell r="FC50">
            <v>0</v>
          </cell>
          <cell r="FD50">
            <v>0</v>
          </cell>
          <cell r="FE50">
            <v>0</v>
          </cell>
          <cell r="FF50">
            <v>0</v>
          </cell>
          <cell r="FG50">
            <v>0</v>
          </cell>
          <cell r="FH50">
            <v>0</v>
          </cell>
          <cell r="FI50">
            <v>0</v>
          </cell>
          <cell r="FJ50">
            <v>0</v>
          </cell>
          <cell r="FK50">
            <v>0</v>
          </cell>
          <cell r="FL50">
            <v>0</v>
          </cell>
          <cell r="FM50">
            <v>0</v>
          </cell>
          <cell r="FN50">
            <v>57893010</v>
          </cell>
          <cell r="FO50">
            <v>0</v>
          </cell>
          <cell r="FP50">
            <v>0</v>
          </cell>
          <cell r="FQ50">
            <v>27331500</v>
          </cell>
          <cell r="FR50">
            <v>0</v>
          </cell>
          <cell r="FS50">
            <v>7603800</v>
          </cell>
          <cell r="FT50">
            <v>0</v>
          </cell>
          <cell r="FU50">
            <v>0</v>
          </cell>
          <cell r="FV50">
            <v>0</v>
          </cell>
          <cell r="FW50">
            <v>0</v>
          </cell>
          <cell r="FX50">
            <v>62833231</v>
          </cell>
          <cell r="FY50">
            <v>568066</v>
          </cell>
          <cell r="FZ50">
            <v>908163</v>
          </cell>
          <cell r="GA50">
            <v>0</v>
          </cell>
          <cell r="GB50">
            <v>32595737</v>
          </cell>
          <cell r="GC50">
            <v>461446</v>
          </cell>
          <cell r="GD50">
            <v>461446</v>
          </cell>
          <cell r="GE50">
            <v>0</v>
          </cell>
          <cell r="GF50">
            <v>11646663</v>
          </cell>
          <cell r="GG50">
            <v>0</v>
          </cell>
          <cell r="GH50">
            <v>16688363</v>
          </cell>
          <cell r="GI50">
            <v>3128261</v>
          </cell>
          <cell r="GJ50">
            <v>0</v>
          </cell>
          <cell r="GK50">
            <v>0</v>
          </cell>
          <cell r="GL50">
            <v>4669077</v>
          </cell>
          <cell r="GM50">
            <v>1814750</v>
          </cell>
          <cell r="GN50">
            <v>0</v>
          </cell>
          <cell r="GO50">
            <v>0</v>
          </cell>
          <cell r="GP50">
            <v>12905081</v>
          </cell>
          <cell r="GQ50">
            <v>0</v>
          </cell>
          <cell r="GR50">
            <v>12905081</v>
          </cell>
          <cell r="GS50">
            <v>725889984</v>
          </cell>
          <cell r="GT50">
            <v>28217000</v>
          </cell>
          <cell r="GU50">
            <v>0</v>
          </cell>
          <cell r="GV50">
            <v>28217000</v>
          </cell>
          <cell r="GW50">
            <v>83588642</v>
          </cell>
          <cell r="GX50">
            <v>138376926</v>
          </cell>
          <cell r="GY50">
            <v>0</v>
          </cell>
          <cell r="GZ50">
            <v>0</v>
          </cell>
          <cell r="HA50">
            <v>0</v>
          </cell>
          <cell r="HB50">
            <v>0</v>
          </cell>
          <cell r="HC50">
            <v>3828679</v>
          </cell>
          <cell r="HD50">
            <v>0</v>
          </cell>
          <cell r="HE50">
            <v>0</v>
          </cell>
          <cell r="HF50">
            <v>0</v>
          </cell>
          <cell r="HG50">
            <v>0</v>
          </cell>
          <cell r="HH50">
            <v>254011247</v>
          </cell>
          <cell r="IM50">
            <v>268056738</v>
          </cell>
          <cell r="KY50">
            <v>0</v>
          </cell>
          <cell r="KZ50">
            <v>0</v>
          </cell>
          <cell r="LA50">
            <v>0</v>
          </cell>
          <cell r="LB50">
            <v>4674238461</v>
          </cell>
          <cell r="LC50">
            <v>28113448915</v>
          </cell>
          <cell r="LN50">
            <v>0</v>
          </cell>
          <cell r="ME50">
            <v>0</v>
          </cell>
          <cell r="MI50">
            <v>0</v>
          </cell>
          <cell r="MQ50">
            <v>0</v>
          </cell>
          <cell r="OY50">
            <v>28113448915</v>
          </cell>
        </row>
        <row r="51">
          <cell r="A51">
            <v>36951</v>
          </cell>
          <cell r="B51">
            <v>2001</v>
          </cell>
          <cell r="C51" t="str">
            <v>2001-1</v>
          </cell>
          <cell r="D51" t="str">
            <v>2001-1</v>
          </cell>
          <cell r="E51">
            <v>3</v>
          </cell>
          <cell r="G51">
            <v>0</v>
          </cell>
          <cell r="H51">
            <v>8925575</v>
          </cell>
          <cell r="L51">
            <v>7384085562</v>
          </cell>
          <cell r="M51">
            <v>2525876172</v>
          </cell>
          <cell r="N51">
            <v>8538510713</v>
          </cell>
          <cell r="O51">
            <v>699554652.18449879</v>
          </cell>
          <cell r="P51">
            <v>782930861</v>
          </cell>
          <cell r="Q51">
            <v>1461284283</v>
          </cell>
          <cell r="R51">
            <v>18358655943</v>
          </cell>
          <cell r="S51">
            <v>0</v>
          </cell>
          <cell r="T51">
            <v>0</v>
          </cell>
          <cell r="U51">
            <v>3342515686</v>
          </cell>
          <cell r="V51">
            <v>77695799</v>
          </cell>
          <cell r="W51">
            <v>156774400</v>
          </cell>
          <cell r="X51">
            <v>29879097</v>
          </cell>
          <cell r="Y51">
            <v>459672</v>
          </cell>
          <cell r="Z51">
            <v>8765930</v>
          </cell>
          <cell r="AA51">
            <v>26428877</v>
          </cell>
          <cell r="AB51">
            <v>0</v>
          </cell>
          <cell r="AC51">
            <v>1312877399</v>
          </cell>
          <cell r="AD51">
            <v>0</v>
          </cell>
          <cell r="AE51">
            <v>0</v>
          </cell>
          <cell r="AF51">
            <v>0</v>
          </cell>
          <cell r="AG51">
            <v>3667945993</v>
          </cell>
          <cell r="AH51">
            <v>22026601936</v>
          </cell>
          <cell r="AI51">
            <v>0</v>
          </cell>
          <cell r="AJ51">
            <v>264500</v>
          </cell>
          <cell r="AK51">
            <v>31026351</v>
          </cell>
          <cell r="AL51">
            <v>1363653259</v>
          </cell>
          <cell r="AM51">
            <v>504556348</v>
          </cell>
          <cell r="AN51">
            <v>4652295</v>
          </cell>
          <cell r="AO51">
            <v>1562907</v>
          </cell>
          <cell r="AP51">
            <v>-29879097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480912353</v>
          </cell>
          <cell r="AW51">
            <v>506514</v>
          </cell>
          <cell r="AX51">
            <v>99746051</v>
          </cell>
          <cell r="AY51">
            <v>24313356</v>
          </cell>
          <cell r="AZ51">
            <v>0</v>
          </cell>
          <cell r="BA51">
            <v>280694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125205155</v>
          </cell>
          <cell r="BL51">
            <v>100000</v>
          </cell>
          <cell r="BM51">
            <v>303930</v>
          </cell>
          <cell r="BN51">
            <v>0</v>
          </cell>
          <cell r="BO51">
            <v>17049985</v>
          </cell>
          <cell r="BP51">
            <v>0</v>
          </cell>
          <cell r="BQ51">
            <v>17453915</v>
          </cell>
          <cell r="BR51">
            <v>51831220</v>
          </cell>
          <cell r="BS51">
            <v>0</v>
          </cell>
          <cell r="BT51">
            <v>38943512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3438014</v>
          </cell>
          <cell r="CC51">
            <v>67286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10401274</v>
          </cell>
          <cell r="CI51">
            <v>0</v>
          </cell>
          <cell r="CJ51">
            <v>10401274</v>
          </cell>
          <cell r="CK51">
            <v>0</v>
          </cell>
          <cell r="CL51">
            <v>230763879</v>
          </cell>
          <cell r="CM51">
            <v>0</v>
          </cell>
          <cell r="CN51">
            <v>0</v>
          </cell>
          <cell r="CO51">
            <v>0</v>
          </cell>
          <cell r="CP51">
            <v>0</v>
          </cell>
          <cell r="CQ51">
            <v>0</v>
          </cell>
          <cell r="CR51">
            <v>0</v>
          </cell>
          <cell r="CS51">
            <v>0</v>
          </cell>
          <cell r="CT51">
            <v>0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230763879</v>
          </cell>
          <cell r="DA51">
            <v>0</v>
          </cell>
          <cell r="DB51">
            <v>320290747</v>
          </cell>
          <cell r="DC51">
            <v>0</v>
          </cell>
          <cell r="DD51">
            <v>0</v>
          </cell>
          <cell r="DE51">
            <v>0</v>
          </cell>
          <cell r="DF51">
            <v>7680000</v>
          </cell>
          <cell r="DG51">
            <v>7680000</v>
          </cell>
          <cell r="DH51">
            <v>56734320</v>
          </cell>
          <cell r="DI51">
            <v>0</v>
          </cell>
          <cell r="DJ51">
            <v>0</v>
          </cell>
          <cell r="DK51">
            <v>0</v>
          </cell>
          <cell r="DL51">
            <v>0</v>
          </cell>
          <cell r="DM51">
            <v>0</v>
          </cell>
          <cell r="DN51">
            <v>0</v>
          </cell>
          <cell r="DO51">
            <v>3173600</v>
          </cell>
          <cell r="DP51">
            <v>0</v>
          </cell>
          <cell r="DQ51">
            <v>0</v>
          </cell>
          <cell r="DR51">
            <v>0</v>
          </cell>
          <cell r="DS51">
            <v>0</v>
          </cell>
          <cell r="DT51">
            <v>0</v>
          </cell>
          <cell r="DU51">
            <v>0</v>
          </cell>
          <cell r="DV51">
            <v>0</v>
          </cell>
          <cell r="DW51">
            <v>0</v>
          </cell>
          <cell r="DX51">
            <v>0</v>
          </cell>
          <cell r="DY51">
            <v>16025</v>
          </cell>
          <cell r="DZ51">
            <v>0</v>
          </cell>
          <cell r="EA51">
            <v>0</v>
          </cell>
          <cell r="EB51">
            <v>0</v>
          </cell>
          <cell r="EC51">
            <v>5524000</v>
          </cell>
          <cell r="ED51">
            <v>0</v>
          </cell>
          <cell r="EE51">
            <v>0</v>
          </cell>
          <cell r="EF51">
            <v>0</v>
          </cell>
          <cell r="EG51">
            <v>0</v>
          </cell>
          <cell r="EH51">
            <v>0</v>
          </cell>
          <cell r="EI51">
            <v>0</v>
          </cell>
          <cell r="EJ51">
            <v>0</v>
          </cell>
          <cell r="EK51">
            <v>0</v>
          </cell>
          <cell r="EL51">
            <v>0</v>
          </cell>
          <cell r="EM51">
            <v>9085800</v>
          </cell>
          <cell r="EN51">
            <v>0</v>
          </cell>
          <cell r="EO51">
            <v>0</v>
          </cell>
          <cell r="EP51">
            <v>0</v>
          </cell>
          <cell r="EQ51">
            <v>0</v>
          </cell>
          <cell r="ER51">
            <v>0</v>
          </cell>
          <cell r="ES51">
            <v>0</v>
          </cell>
          <cell r="ET51">
            <v>5351100</v>
          </cell>
          <cell r="EU51">
            <v>0</v>
          </cell>
          <cell r="EV51">
            <v>0</v>
          </cell>
          <cell r="EW51">
            <v>0</v>
          </cell>
          <cell r="EX51">
            <v>5351100</v>
          </cell>
          <cell r="EY51">
            <v>0</v>
          </cell>
          <cell r="EZ51">
            <v>0</v>
          </cell>
          <cell r="FA51">
            <v>0</v>
          </cell>
          <cell r="FB51">
            <v>0</v>
          </cell>
          <cell r="FC51">
            <v>0</v>
          </cell>
          <cell r="FD51">
            <v>0</v>
          </cell>
          <cell r="FE51">
            <v>0</v>
          </cell>
          <cell r="FF51">
            <v>0</v>
          </cell>
          <cell r="FG51">
            <v>0</v>
          </cell>
          <cell r="FH51">
            <v>0</v>
          </cell>
          <cell r="FI51">
            <v>0</v>
          </cell>
          <cell r="FJ51">
            <v>1948500</v>
          </cell>
          <cell r="FK51">
            <v>0</v>
          </cell>
          <cell r="FL51">
            <v>0</v>
          </cell>
          <cell r="FM51">
            <v>0</v>
          </cell>
          <cell r="FN51">
            <v>56734320</v>
          </cell>
          <cell r="FO51">
            <v>0</v>
          </cell>
          <cell r="FP51">
            <v>0</v>
          </cell>
          <cell r="FQ51">
            <v>7141900</v>
          </cell>
          <cell r="FR51">
            <v>0</v>
          </cell>
          <cell r="FS51">
            <v>6037200</v>
          </cell>
          <cell r="FT51">
            <v>0</v>
          </cell>
          <cell r="FU51">
            <v>0</v>
          </cell>
          <cell r="FV51">
            <v>0</v>
          </cell>
          <cell r="FW51">
            <v>0</v>
          </cell>
          <cell r="FX51">
            <v>705797452</v>
          </cell>
          <cell r="FY51">
            <v>4260472</v>
          </cell>
          <cell r="FZ51">
            <v>652974</v>
          </cell>
          <cell r="GA51">
            <v>0</v>
          </cell>
          <cell r="GB51">
            <v>61805450</v>
          </cell>
          <cell r="GC51">
            <v>181782</v>
          </cell>
          <cell r="GD51">
            <v>181782</v>
          </cell>
          <cell r="GE51">
            <v>0</v>
          </cell>
          <cell r="GF51">
            <v>12093820</v>
          </cell>
          <cell r="GG51">
            <v>0</v>
          </cell>
          <cell r="GH51">
            <v>17444920</v>
          </cell>
          <cell r="GI51">
            <v>2604792</v>
          </cell>
          <cell r="GJ51">
            <v>0</v>
          </cell>
          <cell r="GK51">
            <v>0</v>
          </cell>
          <cell r="GL51">
            <v>6177636</v>
          </cell>
          <cell r="GM51">
            <v>1610170</v>
          </cell>
          <cell r="GN51">
            <v>0</v>
          </cell>
          <cell r="GO51">
            <v>0</v>
          </cell>
          <cell r="GP51">
            <v>38305785</v>
          </cell>
          <cell r="GQ51">
            <v>50000</v>
          </cell>
          <cell r="GR51">
            <v>38355785</v>
          </cell>
          <cell r="GS51">
            <v>7667684684</v>
          </cell>
          <cell r="GT51">
            <v>101171650</v>
          </cell>
          <cell r="GU51">
            <v>0</v>
          </cell>
          <cell r="GV51">
            <v>101171650</v>
          </cell>
          <cell r="GW51">
            <v>74106103</v>
          </cell>
          <cell r="GX51">
            <v>127458810</v>
          </cell>
          <cell r="GY51">
            <v>0</v>
          </cell>
          <cell r="GZ51">
            <v>0</v>
          </cell>
          <cell r="HA51">
            <v>0</v>
          </cell>
          <cell r="HB51">
            <v>0</v>
          </cell>
          <cell r="HC51">
            <v>2731041</v>
          </cell>
          <cell r="HD51">
            <v>0</v>
          </cell>
          <cell r="HE51">
            <v>0</v>
          </cell>
          <cell r="HF51">
            <v>0</v>
          </cell>
          <cell r="HG51">
            <v>0</v>
          </cell>
          <cell r="HH51">
            <v>305467604</v>
          </cell>
          <cell r="IM51">
            <v>191844524</v>
          </cell>
          <cell r="KY51">
            <v>0</v>
          </cell>
          <cell r="KZ51">
            <v>0</v>
          </cell>
          <cell r="LA51">
            <v>0</v>
          </cell>
          <cell r="LB51">
            <v>15405152202</v>
          </cell>
          <cell r="LC51">
            <v>37431754138</v>
          </cell>
          <cell r="LN51">
            <v>0</v>
          </cell>
          <cell r="ME51">
            <v>0</v>
          </cell>
          <cell r="MI51">
            <v>0</v>
          </cell>
          <cell r="MQ51">
            <v>0</v>
          </cell>
          <cell r="OY51">
            <v>37431754138</v>
          </cell>
        </row>
        <row r="52">
          <cell r="A52">
            <v>36982</v>
          </cell>
          <cell r="B52">
            <v>2001</v>
          </cell>
          <cell r="C52" t="str">
            <v>2001-1</v>
          </cell>
          <cell r="D52" t="str">
            <v>2001-2</v>
          </cell>
          <cell r="E52">
            <v>4</v>
          </cell>
          <cell r="G52">
            <v>0</v>
          </cell>
          <cell r="H52">
            <v>8805543</v>
          </cell>
          <cell r="L52">
            <v>12039075892</v>
          </cell>
          <cell r="M52">
            <v>1057165398</v>
          </cell>
          <cell r="N52">
            <v>7995373741</v>
          </cell>
          <cell r="O52">
            <v>622843856.33949339</v>
          </cell>
          <cell r="P52">
            <v>751648940</v>
          </cell>
          <cell r="Q52">
            <v>1498109528</v>
          </cell>
          <cell r="R52">
            <v>22939325051</v>
          </cell>
          <cell r="S52">
            <v>0</v>
          </cell>
          <cell r="T52">
            <v>0</v>
          </cell>
          <cell r="U52">
            <v>3499536351</v>
          </cell>
          <cell r="V52">
            <v>108005833</v>
          </cell>
          <cell r="W52">
            <v>158328112</v>
          </cell>
          <cell r="X52">
            <v>26851865</v>
          </cell>
          <cell r="Y52">
            <v>995956</v>
          </cell>
          <cell r="Z52">
            <v>8537622</v>
          </cell>
          <cell r="AA52">
            <v>29326618</v>
          </cell>
          <cell r="AB52">
            <v>0</v>
          </cell>
          <cell r="AC52">
            <v>1406170056</v>
          </cell>
          <cell r="AD52">
            <v>0</v>
          </cell>
          <cell r="AE52">
            <v>0</v>
          </cell>
          <cell r="AF52">
            <v>0</v>
          </cell>
          <cell r="AG52">
            <v>3846217460</v>
          </cell>
          <cell r="AH52">
            <v>26785542511</v>
          </cell>
          <cell r="AI52">
            <v>0</v>
          </cell>
          <cell r="AJ52">
            <v>338070</v>
          </cell>
          <cell r="AK52">
            <v>33977552</v>
          </cell>
          <cell r="AL52">
            <v>1447997984</v>
          </cell>
          <cell r="AM52">
            <v>510650162</v>
          </cell>
          <cell r="AN52">
            <v>2775899</v>
          </cell>
          <cell r="AO52">
            <v>981414</v>
          </cell>
          <cell r="AP52">
            <v>106355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514513830</v>
          </cell>
          <cell r="AW52">
            <v>532084</v>
          </cell>
          <cell r="AX52">
            <v>61242509</v>
          </cell>
          <cell r="AY52">
            <v>20210149</v>
          </cell>
          <cell r="AZ52">
            <v>23707</v>
          </cell>
          <cell r="BA52">
            <v>16608687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98724003</v>
          </cell>
          <cell r="BL52">
            <v>232052</v>
          </cell>
          <cell r="BM52">
            <v>119700</v>
          </cell>
          <cell r="BN52">
            <v>0</v>
          </cell>
          <cell r="BO52">
            <v>18604668</v>
          </cell>
          <cell r="BP52">
            <v>0</v>
          </cell>
          <cell r="BQ52">
            <v>18956420</v>
          </cell>
          <cell r="BR52">
            <v>42934064</v>
          </cell>
          <cell r="BS52">
            <v>0</v>
          </cell>
          <cell r="BT52">
            <v>26448359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2747476</v>
          </cell>
          <cell r="CC52">
            <v>67286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10495359</v>
          </cell>
          <cell r="CI52">
            <v>0</v>
          </cell>
          <cell r="CJ52">
            <v>10495359</v>
          </cell>
          <cell r="CK52">
            <v>0</v>
          </cell>
          <cell r="CL52">
            <v>183246325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183246325</v>
          </cell>
          <cell r="DA52">
            <v>0</v>
          </cell>
          <cell r="DB52">
            <v>287632978</v>
          </cell>
          <cell r="DC52">
            <v>0</v>
          </cell>
          <cell r="DD52">
            <v>0</v>
          </cell>
          <cell r="DE52">
            <v>0</v>
          </cell>
          <cell r="DF52">
            <v>7700000</v>
          </cell>
          <cell r="DG52">
            <v>7700000</v>
          </cell>
          <cell r="DH52">
            <v>54678505</v>
          </cell>
          <cell r="DI52">
            <v>0</v>
          </cell>
          <cell r="DJ52">
            <v>0</v>
          </cell>
          <cell r="DK52">
            <v>0</v>
          </cell>
          <cell r="DL52">
            <v>0</v>
          </cell>
          <cell r="DM52">
            <v>0</v>
          </cell>
          <cell r="DN52">
            <v>0</v>
          </cell>
          <cell r="DO52">
            <v>1386500</v>
          </cell>
          <cell r="DP52">
            <v>0</v>
          </cell>
          <cell r="DQ52">
            <v>0</v>
          </cell>
          <cell r="DR52">
            <v>0</v>
          </cell>
          <cell r="DS52">
            <v>0</v>
          </cell>
          <cell r="DT52">
            <v>0</v>
          </cell>
          <cell r="DU52">
            <v>0</v>
          </cell>
          <cell r="DV52">
            <v>0</v>
          </cell>
          <cell r="DW52">
            <v>0</v>
          </cell>
          <cell r="DX52">
            <v>0</v>
          </cell>
          <cell r="DY52">
            <v>14020</v>
          </cell>
          <cell r="DZ52">
            <v>0</v>
          </cell>
          <cell r="EA52">
            <v>0</v>
          </cell>
          <cell r="EB52">
            <v>0</v>
          </cell>
          <cell r="EC52">
            <v>4739200</v>
          </cell>
          <cell r="ED52">
            <v>0</v>
          </cell>
          <cell r="EE52">
            <v>0</v>
          </cell>
          <cell r="EF52">
            <v>0</v>
          </cell>
          <cell r="EG52">
            <v>0</v>
          </cell>
          <cell r="EH52">
            <v>0</v>
          </cell>
          <cell r="EI52">
            <v>0</v>
          </cell>
          <cell r="EJ52">
            <v>0</v>
          </cell>
          <cell r="EK52">
            <v>0</v>
          </cell>
          <cell r="EL52">
            <v>0</v>
          </cell>
          <cell r="EM52">
            <v>9936820</v>
          </cell>
          <cell r="EN52">
            <v>0</v>
          </cell>
          <cell r="EO52">
            <v>0</v>
          </cell>
          <cell r="EP52">
            <v>0</v>
          </cell>
          <cell r="EQ52">
            <v>0</v>
          </cell>
          <cell r="ER52">
            <v>0</v>
          </cell>
          <cell r="ES52">
            <v>0</v>
          </cell>
          <cell r="ET52">
            <v>2942900</v>
          </cell>
          <cell r="EU52">
            <v>0</v>
          </cell>
          <cell r="EV52">
            <v>0</v>
          </cell>
          <cell r="EW52">
            <v>0</v>
          </cell>
          <cell r="EX52">
            <v>2942900</v>
          </cell>
          <cell r="EY52">
            <v>0</v>
          </cell>
          <cell r="EZ52">
            <v>0</v>
          </cell>
          <cell r="FA52">
            <v>0</v>
          </cell>
          <cell r="FB52">
            <v>0</v>
          </cell>
          <cell r="FC52">
            <v>0</v>
          </cell>
          <cell r="FD52">
            <v>0</v>
          </cell>
          <cell r="FE52">
            <v>0</v>
          </cell>
          <cell r="FF52">
            <v>0</v>
          </cell>
          <cell r="FG52">
            <v>0</v>
          </cell>
          <cell r="FH52">
            <v>0</v>
          </cell>
          <cell r="FI52">
            <v>0</v>
          </cell>
          <cell r="FJ52">
            <v>0</v>
          </cell>
          <cell r="FK52">
            <v>0</v>
          </cell>
          <cell r="FL52">
            <v>0</v>
          </cell>
          <cell r="FM52">
            <v>0</v>
          </cell>
          <cell r="FN52">
            <v>54678505</v>
          </cell>
          <cell r="FO52">
            <v>0</v>
          </cell>
          <cell r="FP52">
            <v>0</v>
          </cell>
          <cell r="FQ52">
            <v>25732300</v>
          </cell>
          <cell r="FR52">
            <v>0</v>
          </cell>
          <cell r="FS52">
            <v>6935300</v>
          </cell>
          <cell r="FT52">
            <v>0</v>
          </cell>
          <cell r="FU52">
            <v>0</v>
          </cell>
          <cell r="FV52">
            <v>0</v>
          </cell>
          <cell r="FW52">
            <v>0</v>
          </cell>
          <cell r="FX52">
            <v>660048060</v>
          </cell>
          <cell r="FY52">
            <v>509913</v>
          </cell>
          <cell r="FZ52">
            <v>822504</v>
          </cell>
          <cell r="GA52">
            <v>0</v>
          </cell>
          <cell r="GB52">
            <v>40407899</v>
          </cell>
          <cell r="GC52">
            <v>46055</v>
          </cell>
          <cell r="GD52">
            <v>46055</v>
          </cell>
          <cell r="GE52">
            <v>0</v>
          </cell>
          <cell r="GF52">
            <v>11392461</v>
          </cell>
          <cell r="GG52">
            <v>0</v>
          </cell>
          <cell r="GH52">
            <v>14335361</v>
          </cell>
          <cell r="GI52">
            <v>1478456</v>
          </cell>
          <cell r="GJ52">
            <v>0</v>
          </cell>
          <cell r="GK52">
            <v>0</v>
          </cell>
          <cell r="GL52">
            <v>5467575</v>
          </cell>
          <cell r="GM52">
            <v>986770</v>
          </cell>
          <cell r="GN52">
            <v>0</v>
          </cell>
          <cell r="GO52">
            <v>0</v>
          </cell>
          <cell r="GP52">
            <v>22735685</v>
          </cell>
          <cell r="GQ52">
            <v>0</v>
          </cell>
          <cell r="GR52">
            <v>22735685</v>
          </cell>
          <cell r="GS52">
            <v>700502014</v>
          </cell>
          <cell r="GT52">
            <v>22396100</v>
          </cell>
          <cell r="GU52">
            <v>0</v>
          </cell>
          <cell r="GV52">
            <v>22396100</v>
          </cell>
          <cell r="GW52">
            <v>85724810</v>
          </cell>
          <cell r="GX52">
            <v>141754392</v>
          </cell>
          <cell r="GY52">
            <v>0</v>
          </cell>
          <cell r="GZ52">
            <v>0</v>
          </cell>
          <cell r="HA52">
            <v>0</v>
          </cell>
          <cell r="HB52">
            <v>0</v>
          </cell>
          <cell r="HC52">
            <v>3390263</v>
          </cell>
          <cell r="HD52">
            <v>0</v>
          </cell>
          <cell r="HE52">
            <v>0</v>
          </cell>
          <cell r="HF52">
            <v>0</v>
          </cell>
          <cell r="HG52">
            <v>0</v>
          </cell>
          <cell r="HH52">
            <v>253265566</v>
          </cell>
          <cell r="IM52">
            <v>655116950</v>
          </cell>
          <cell r="KY52">
            <v>0</v>
          </cell>
          <cell r="KZ52">
            <v>0</v>
          </cell>
          <cell r="LA52">
            <v>0</v>
          </cell>
          <cell r="LB52">
            <v>8279783431</v>
          </cell>
          <cell r="LC52">
            <v>35065325942</v>
          </cell>
          <cell r="LN52">
            <v>0</v>
          </cell>
          <cell r="ME52">
            <v>0</v>
          </cell>
          <cell r="MI52">
            <v>0</v>
          </cell>
          <cell r="MQ52">
            <v>0</v>
          </cell>
          <cell r="OY52">
            <v>35065325942</v>
          </cell>
        </row>
        <row r="53">
          <cell r="A53">
            <v>37012</v>
          </cell>
          <cell r="B53">
            <v>2001</v>
          </cell>
          <cell r="C53" t="str">
            <v>2001-1</v>
          </cell>
          <cell r="D53" t="str">
            <v>2001-2</v>
          </cell>
          <cell r="E53">
            <v>5</v>
          </cell>
          <cell r="G53">
            <v>0</v>
          </cell>
          <cell r="H53">
            <v>9171822</v>
          </cell>
          <cell r="L53">
            <v>13700687335</v>
          </cell>
          <cell r="M53">
            <v>1564777204</v>
          </cell>
          <cell r="N53">
            <v>8501087225</v>
          </cell>
          <cell r="O53">
            <v>762080101.05941153</v>
          </cell>
          <cell r="P53">
            <v>832671372</v>
          </cell>
          <cell r="Q53">
            <v>1392097713</v>
          </cell>
          <cell r="R53">
            <v>25496013578</v>
          </cell>
          <cell r="S53">
            <v>0</v>
          </cell>
          <cell r="T53">
            <v>0</v>
          </cell>
          <cell r="U53">
            <v>3340326103</v>
          </cell>
          <cell r="V53">
            <v>122429164</v>
          </cell>
          <cell r="W53">
            <v>102195590</v>
          </cell>
          <cell r="X53">
            <v>0</v>
          </cell>
          <cell r="Y53">
            <v>593743</v>
          </cell>
          <cell r="Z53">
            <v>24924587</v>
          </cell>
          <cell r="AA53">
            <v>53251698</v>
          </cell>
          <cell r="AB53">
            <v>0</v>
          </cell>
          <cell r="AC53">
            <v>1331138107</v>
          </cell>
          <cell r="AD53">
            <v>0</v>
          </cell>
          <cell r="AE53">
            <v>0</v>
          </cell>
          <cell r="AF53">
            <v>0</v>
          </cell>
          <cell r="AG53">
            <v>3643971260</v>
          </cell>
          <cell r="AH53">
            <v>29139984838</v>
          </cell>
          <cell r="AI53">
            <v>0</v>
          </cell>
          <cell r="AJ53">
            <v>498196</v>
          </cell>
          <cell r="AK53">
            <v>27352122</v>
          </cell>
          <cell r="AL53">
            <v>1363719917</v>
          </cell>
          <cell r="AM53">
            <v>593184215</v>
          </cell>
          <cell r="AN53">
            <v>3306519</v>
          </cell>
          <cell r="AO53">
            <v>1041495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597532229</v>
          </cell>
          <cell r="AW53">
            <v>543723</v>
          </cell>
          <cell r="AX53">
            <v>81995958</v>
          </cell>
          <cell r="AY53">
            <v>19848990</v>
          </cell>
          <cell r="AZ53">
            <v>155250</v>
          </cell>
          <cell r="BA53">
            <v>152426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103051175</v>
          </cell>
          <cell r="BL53">
            <v>586377</v>
          </cell>
          <cell r="BM53">
            <v>713839</v>
          </cell>
          <cell r="BN53">
            <v>0</v>
          </cell>
          <cell r="BO53">
            <v>17736400</v>
          </cell>
          <cell r="BP53">
            <v>0</v>
          </cell>
          <cell r="BQ53">
            <v>19036616</v>
          </cell>
          <cell r="BR53">
            <v>4667157</v>
          </cell>
          <cell r="BS53">
            <v>0</v>
          </cell>
          <cell r="BT53">
            <v>37038051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5174599</v>
          </cell>
          <cell r="CC53">
            <v>33643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9587021</v>
          </cell>
          <cell r="CI53">
            <v>0</v>
          </cell>
          <cell r="CJ53">
            <v>9587021</v>
          </cell>
          <cell r="CK53">
            <v>0</v>
          </cell>
          <cell r="CL53">
            <v>263119840</v>
          </cell>
          <cell r="CM53">
            <v>0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>
            <v>263119840</v>
          </cell>
          <cell r="DA53">
            <v>0</v>
          </cell>
          <cell r="DB53">
            <v>385853990</v>
          </cell>
          <cell r="DC53">
            <v>0</v>
          </cell>
          <cell r="DD53">
            <v>0</v>
          </cell>
          <cell r="DE53">
            <v>0</v>
          </cell>
          <cell r="DF53">
            <v>5650000</v>
          </cell>
          <cell r="DG53">
            <v>5650000</v>
          </cell>
          <cell r="DH53">
            <v>62149540</v>
          </cell>
          <cell r="DI53">
            <v>0</v>
          </cell>
          <cell r="DJ53">
            <v>0</v>
          </cell>
          <cell r="DK53">
            <v>0</v>
          </cell>
          <cell r="DL53">
            <v>0</v>
          </cell>
          <cell r="DM53">
            <v>0</v>
          </cell>
          <cell r="DN53">
            <v>0</v>
          </cell>
          <cell r="DO53">
            <v>2068700</v>
          </cell>
          <cell r="DP53">
            <v>0</v>
          </cell>
          <cell r="DQ53">
            <v>0</v>
          </cell>
          <cell r="DR53">
            <v>0</v>
          </cell>
          <cell r="DS53">
            <v>0</v>
          </cell>
          <cell r="DT53">
            <v>0</v>
          </cell>
          <cell r="DU53">
            <v>0</v>
          </cell>
          <cell r="DV53">
            <v>0</v>
          </cell>
          <cell r="DW53">
            <v>0</v>
          </cell>
          <cell r="DX53">
            <v>0</v>
          </cell>
          <cell r="DY53">
            <v>14590</v>
          </cell>
          <cell r="DZ53">
            <v>0</v>
          </cell>
          <cell r="EA53">
            <v>0</v>
          </cell>
          <cell r="EB53">
            <v>0</v>
          </cell>
          <cell r="EC53">
            <v>6505300</v>
          </cell>
          <cell r="ED53">
            <v>0</v>
          </cell>
          <cell r="EE53">
            <v>0</v>
          </cell>
          <cell r="EF53">
            <v>0</v>
          </cell>
          <cell r="EG53">
            <v>0</v>
          </cell>
          <cell r="EH53">
            <v>0</v>
          </cell>
          <cell r="EI53">
            <v>0</v>
          </cell>
          <cell r="EJ53">
            <v>0</v>
          </cell>
          <cell r="EK53">
            <v>0</v>
          </cell>
          <cell r="EL53">
            <v>0</v>
          </cell>
          <cell r="EM53">
            <v>12466380</v>
          </cell>
          <cell r="EN53">
            <v>0</v>
          </cell>
          <cell r="EO53">
            <v>0</v>
          </cell>
          <cell r="EP53">
            <v>0</v>
          </cell>
          <cell r="EQ53">
            <v>0</v>
          </cell>
          <cell r="ER53">
            <v>0</v>
          </cell>
          <cell r="ES53">
            <v>0</v>
          </cell>
          <cell r="ET53">
            <v>5611400</v>
          </cell>
          <cell r="EU53">
            <v>0</v>
          </cell>
          <cell r="EV53">
            <v>0</v>
          </cell>
          <cell r="EW53">
            <v>0</v>
          </cell>
          <cell r="EX53">
            <v>5611400</v>
          </cell>
          <cell r="EY53">
            <v>0</v>
          </cell>
          <cell r="EZ53">
            <v>0</v>
          </cell>
          <cell r="FA53">
            <v>0</v>
          </cell>
          <cell r="FB53">
            <v>0</v>
          </cell>
          <cell r="FC53">
            <v>0</v>
          </cell>
          <cell r="FD53">
            <v>0</v>
          </cell>
          <cell r="FE53">
            <v>0</v>
          </cell>
          <cell r="FF53">
            <v>0</v>
          </cell>
          <cell r="FG53">
            <v>0</v>
          </cell>
          <cell r="FH53">
            <v>0</v>
          </cell>
          <cell r="FI53">
            <v>0</v>
          </cell>
          <cell r="FJ53">
            <v>0</v>
          </cell>
          <cell r="FK53">
            <v>0</v>
          </cell>
          <cell r="FL53">
            <v>0</v>
          </cell>
          <cell r="FM53">
            <v>0</v>
          </cell>
          <cell r="FN53">
            <v>62149540</v>
          </cell>
          <cell r="FO53">
            <v>0</v>
          </cell>
          <cell r="FP53">
            <v>0</v>
          </cell>
          <cell r="FQ53">
            <v>91270200</v>
          </cell>
          <cell r="FR53">
            <v>0</v>
          </cell>
          <cell r="FS53">
            <v>7823800</v>
          </cell>
          <cell r="FT53">
            <v>0</v>
          </cell>
          <cell r="FU53">
            <v>0</v>
          </cell>
          <cell r="FV53">
            <v>0</v>
          </cell>
          <cell r="FW53">
            <v>0</v>
          </cell>
          <cell r="FX53">
            <v>728768074</v>
          </cell>
          <cell r="FY53">
            <v>219557</v>
          </cell>
          <cell r="FZ53">
            <v>982219</v>
          </cell>
          <cell r="GA53">
            <v>0</v>
          </cell>
          <cell r="GB53">
            <v>4913717</v>
          </cell>
          <cell r="GC53">
            <v>145966</v>
          </cell>
          <cell r="GD53">
            <v>145966</v>
          </cell>
          <cell r="GE53">
            <v>0</v>
          </cell>
          <cell r="GF53">
            <v>14319129</v>
          </cell>
          <cell r="GG53">
            <v>0</v>
          </cell>
          <cell r="GH53">
            <v>19930529</v>
          </cell>
          <cell r="GI53">
            <v>1957956</v>
          </cell>
          <cell r="GJ53">
            <v>0</v>
          </cell>
          <cell r="GK53">
            <v>0</v>
          </cell>
          <cell r="GL53">
            <v>9478269</v>
          </cell>
          <cell r="GM53">
            <v>941790</v>
          </cell>
          <cell r="GN53">
            <v>0</v>
          </cell>
          <cell r="GO53">
            <v>0</v>
          </cell>
          <cell r="GP53">
            <v>25464324</v>
          </cell>
          <cell r="GQ53">
            <v>50000</v>
          </cell>
          <cell r="GR53">
            <v>25514324</v>
          </cell>
          <cell r="GS53">
            <v>778051157</v>
          </cell>
          <cell r="GT53">
            <v>4179300</v>
          </cell>
          <cell r="GU53">
            <v>0</v>
          </cell>
          <cell r="GV53">
            <v>4179300</v>
          </cell>
          <cell r="GW53">
            <v>112992557</v>
          </cell>
          <cell r="GX53">
            <v>183548306</v>
          </cell>
          <cell r="GY53">
            <v>0</v>
          </cell>
          <cell r="GZ53">
            <v>0</v>
          </cell>
          <cell r="HA53">
            <v>0</v>
          </cell>
          <cell r="HB53">
            <v>0</v>
          </cell>
          <cell r="HC53">
            <v>19123421</v>
          </cell>
          <cell r="HD53">
            <v>0</v>
          </cell>
          <cell r="HE53">
            <v>0</v>
          </cell>
          <cell r="HF53">
            <v>0</v>
          </cell>
          <cell r="HG53">
            <v>0</v>
          </cell>
          <cell r="HH53">
            <v>319843584</v>
          </cell>
          <cell r="IM53">
            <v>1069469933</v>
          </cell>
          <cell r="KY53">
            <v>0</v>
          </cell>
          <cell r="KZ53">
            <v>0</v>
          </cell>
          <cell r="LA53">
            <v>0</v>
          </cell>
          <cell r="LB53">
            <v>16450470466</v>
          </cell>
          <cell r="LC53">
            <v>45590455304</v>
          </cell>
          <cell r="LN53">
            <v>0</v>
          </cell>
          <cell r="ME53">
            <v>0</v>
          </cell>
          <cell r="MI53">
            <v>0</v>
          </cell>
          <cell r="MQ53">
            <v>0</v>
          </cell>
          <cell r="OY53">
            <v>45590455304</v>
          </cell>
        </row>
        <row r="54">
          <cell r="A54">
            <v>37043</v>
          </cell>
          <cell r="B54">
            <v>2001</v>
          </cell>
          <cell r="C54" t="str">
            <v>2001-1</v>
          </cell>
          <cell r="D54" t="str">
            <v>2001-2</v>
          </cell>
          <cell r="E54">
            <v>6</v>
          </cell>
          <cell r="G54">
            <v>0</v>
          </cell>
          <cell r="H54">
            <v>8047494</v>
          </cell>
          <cell r="L54">
            <v>6385064613</v>
          </cell>
          <cell r="M54">
            <v>1955734490</v>
          </cell>
          <cell r="N54">
            <v>8792612732</v>
          </cell>
          <cell r="O54">
            <v>513731122.78623533</v>
          </cell>
          <cell r="P54">
            <v>781891595</v>
          </cell>
          <cell r="Q54">
            <v>1430415041.8814733</v>
          </cell>
          <cell r="R54">
            <v>19648572975</v>
          </cell>
          <cell r="S54">
            <v>0</v>
          </cell>
          <cell r="T54">
            <v>0</v>
          </cell>
          <cell r="U54">
            <v>3523567460</v>
          </cell>
          <cell r="V54">
            <v>48520529</v>
          </cell>
          <cell r="W54">
            <v>187581681</v>
          </cell>
          <cell r="X54">
            <v>28015033</v>
          </cell>
          <cell r="Y54">
            <v>747943</v>
          </cell>
          <cell r="Z54">
            <v>21677335</v>
          </cell>
          <cell r="AA54">
            <v>61722962</v>
          </cell>
          <cell r="AB54">
            <v>0</v>
          </cell>
          <cell r="AC54">
            <v>1827206845</v>
          </cell>
          <cell r="AD54">
            <v>0</v>
          </cell>
          <cell r="AE54">
            <v>0</v>
          </cell>
          <cell r="AF54">
            <v>0</v>
          </cell>
          <cell r="AG54">
            <v>3883649818</v>
          </cell>
          <cell r="AH54">
            <v>23532222793</v>
          </cell>
          <cell r="AI54">
            <v>0</v>
          </cell>
          <cell r="AJ54">
            <v>671080</v>
          </cell>
          <cell r="AK54">
            <v>29742510</v>
          </cell>
          <cell r="AL54">
            <v>1857620435</v>
          </cell>
          <cell r="AM54">
            <v>520779719</v>
          </cell>
          <cell r="AN54">
            <v>3100399</v>
          </cell>
          <cell r="AO54">
            <v>595000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524475118</v>
          </cell>
          <cell r="AW54">
            <v>498160</v>
          </cell>
          <cell r="AX54">
            <v>218352327</v>
          </cell>
          <cell r="AY54">
            <v>24676676</v>
          </cell>
          <cell r="AZ54">
            <v>146505</v>
          </cell>
          <cell r="BA54">
            <v>160662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243894415</v>
          </cell>
          <cell r="BL54">
            <v>588319</v>
          </cell>
          <cell r="BM54">
            <v>2609000</v>
          </cell>
          <cell r="BN54">
            <v>0</v>
          </cell>
          <cell r="BO54">
            <v>433684</v>
          </cell>
          <cell r="BP54">
            <v>0</v>
          </cell>
          <cell r="BQ54">
            <v>3631003</v>
          </cell>
          <cell r="BR54">
            <v>43283695</v>
          </cell>
          <cell r="BS54">
            <v>0</v>
          </cell>
          <cell r="BT54">
            <v>70998764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3720041</v>
          </cell>
          <cell r="CC54">
            <v>104781</v>
          </cell>
          <cell r="CD54">
            <v>0</v>
          </cell>
          <cell r="CE54">
            <v>0</v>
          </cell>
          <cell r="CF54">
            <v>0</v>
          </cell>
          <cell r="CG54">
            <v>0</v>
          </cell>
          <cell r="CH54">
            <v>11099446</v>
          </cell>
          <cell r="CI54">
            <v>0</v>
          </cell>
          <cell r="CJ54">
            <v>11099446</v>
          </cell>
          <cell r="CK54">
            <v>0</v>
          </cell>
          <cell r="CL54">
            <v>228969441</v>
          </cell>
          <cell r="CM54">
            <v>0</v>
          </cell>
          <cell r="CN54">
            <v>0</v>
          </cell>
          <cell r="CO54">
            <v>0</v>
          </cell>
          <cell r="CP54">
            <v>0</v>
          </cell>
          <cell r="CQ54">
            <v>0</v>
          </cell>
          <cell r="CR54">
            <v>0</v>
          </cell>
          <cell r="CS54">
            <v>0</v>
          </cell>
          <cell r="CT54">
            <v>0</v>
          </cell>
          <cell r="CU54">
            <v>0</v>
          </cell>
          <cell r="CV54">
            <v>0</v>
          </cell>
          <cell r="CW54">
            <v>0</v>
          </cell>
          <cell r="CX54">
            <v>0</v>
          </cell>
          <cell r="CY54">
            <v>0</v>
          </cell>
          <cell r="CZ54">
            <v>228969441</v>
          </cell>
          <cell r="DA54">
            <v>0</v>
          </cell>
          <cell r="DB54">
            <v>369278377</v>
          </cell>
          <cell r="DC54">
            <v>0</v>
          </cell>
          <cell r="DD54">
            <v>0</v>
          </cell>
          <cell r="DE54">
            <v>0</v>
          </cell>
          <cell r="DF54">
            <v>4175000</v>
          </cell>
          <cell r="DG54">
            <v>4175000</v>
          </cell>
          <cell r="DH54">
            <v>54843680</v>
          </cell>
          <cell r="DI54">
            <v>0</v>
          </cell>
          <cell r="DJ54">
            <v>0</v>
          </cell>
          <cell r="DK54">
            <v>0</v>
          </cell>
          <cell r="DL54">
            <v>0</v>
          </cell>
          <cell r="DM54">
            <v>0</v>
          </cell>
          <cell r="DN54">
            <v>0</v>
          </cell>
          <cell r="DO54">
            <v>1658100</v>
          </cell>
          <cell r="DP54">
            <v>0</v>
          </cell>
          <cell r="DQ54">
            <v>0</v>
          </cell>
          <cell r="DR54">
            <v>0</v>
          </cell>
          <cell r="DS54">
            <v>0</v>
          </cell>
          <cell r="DT54">
            <v>0</v>
          </cell>
          <cell r="DU54">
            <v>0</v>
          </cell>
          <cell r="DV54">
            <v>0</v>
          </cell>
          <cell r="DW54">
            <v>0</v>
          </cell>
          <cell r="DX54">
            <v>0</v>
          </cell>
          <cell r="DY54">
            <v>11905</v>
          </cell>
          <cell r="DZ54">
            <v>0</v>
          </cell>
          <cell r="EA54">
            <v>0</v>
          </cell>
          <cell r="EB54">
            <v>0</v>
          </cell>
          <cell r="EC54">
            <v>5835700</v>
          </cell>
          <cell r="ED54">
            <v>0</v>
          </cell>
          <cell r="EE54">
            <v>0</v>
          </cell>
          <cell r="EF54">
            <v>0</v>
          </cell>
          <cell r="EG54">
            <v>0</v>
          </cell>
          <cell r="EH54">
            <v>0</v>
          </cell>
          <cell r="EI54">
            <v>0</v>
          </cell>
          <cell r="EJ54">
            <v>0</v>
          </cell>
          <cell r="EK54">
            <v>0</v>
          </cell>
          <cell r="EL54">
            <v>0</v>
          </cell>
          <cell r="EM54">
            <v>11504210</v>
          </cell>
          <cell r="EN54">
            <v>0</v>
          </cell>
          <cell r="EO54">
            <v>0</v>
          </cell>
          <cell r="EP54">
            <v>0</v>
          </cell>
          <cell r="EQ54">
            <v>0</v>
          </cell>
          <cell r="ER54">
            <v>0</v>
          </cell>
          <cell r="ES54">
            <v>0</v>
          </cell>
          <cell r="ET54">
            <v>4524600</v>
          </cell>
          <cell r="EU54">
            <v>0</v>
          </cell>
          <cell r="EV54">
            <v>0</v>
          </cell>
          <cell r="EW54">
            <v>0</v>
          </cell>
          <cell r="EX54">
            <v>4524600</v>
          </cell>
          <cell r="EY54">
            <v>0</v>
          </cell>
          <cell r="EZ54">
            <v>0</v>
          </cell>
          <cell r="FA54">
            <v>0</v>
          </cell>
          <cell r="FB54">
            <v>0</v>
          </cell>
          <cell r="FC54">
            <v>0</v>
          </cell>
          <cell r="FD54">
            <v>0</v>
          </cell>
          <cell r="FE54">
            <v>0</v>
          </cell>
          <cell r="FF54">
            <v>0</v>
          </cell>
          <cell r="FG54">
            <v>0</v>
          </cell>
          <cell r="FH54">
            <v>0</v>
          </cell>
          <cell r="FI54">
            <v>0</v>
          </cell>
          <cell r="FJ54">
            <v>0</v>
          </cell>
          <cell r="FK54">
            <v>0</v>
          </cell>
          <cell r="FL54">
            <v>0</v>
          </cell>
          <cell r="FM54">
            <v>0</v>
          </cell>
          <cell r="FN54">
            <v>54843680</v>
          </cell>
          <cell r="FO54">
            <v>0</v>
          </cell>
          <cell r="FP54">
            <v>0</v>
          </cell>
          <cell r="FQ54">
            <v>33553300</v>
          </cell>
          <cell r="FR54">
            <v>0</v>
          </cell>
          <cell r="FS54">
            <v>4758900</v>
          </cell>
          <cell r="FT54">
            <v>0</v>
          </cell>
          <cell r="FU54">
            <v>0</v>
          </cell>
          <cell r="FV54">
            <v>0</v>
          </cell>
          <cell r="FW54">
            <v>0</v>
          </cell>
          <cell r="FX54">
            <v>576744640</v>
          </cell>
          <cell r="FY54">
            <v>144018</v>
          </cell>
          <cell r="FZ54">
            <v>772121</v>
          </cell>
          <cell r="GA54">
            <v>0</v>
          </cell>
          <cell r="GB54">
            <v>50191304</v>
          </cell>
          <cell r="GC54">
            <v>269063</v>
          </cell>
          <cell r="GD54">
            <v>269063</v>
          </cell>
          <cell r="GE54">
            <v>0</v>
          </cell>
          <cell r="GF54">
            <v>12850385</v>
          </cell>
          <cell r="GG54">
            <v>0</v>
          </cell>
          <cell r="GH54">
            <v>17734985</v>
          </cell>
          <cell r="GI54">
            <v>1687148</v>
          </cell>
          <cell r="GJ54">
            <v>0</v>
          </cell>
          <cell r="GK54">
            <v>0</v>
          </cell>
          <cell r="GL54">
            <v>9032803</v>
          </cell>
          <cell r="GM54">
            <v>1435120</v>
          </cell>
          <cell r="GN54">
            <v>0</v>
          </cell>
          <cell r="GO54">
            <v>0</v>
          </cell>
          <cell r="GP54">
            <v>30131923</v>
          </cell>
          <cell r="GQ54">
            <v>0</v>
          </cell>
          <cell r="GR54">
            <v>30131923</v>
          </cell>
          <cell r="GS54">
            <v>627205007</v>
          </cell>
          <cell r="GT54">
            <v>0</v>
          </cell>
          <cell r="GU54">
            <v>0</v>
          </cell>
          <cell r="GV54">
            <v>0</v>
          </cell>
          <cell r="GW54">
            <v>63169959</v>
          </cell>
          <cell r="GX54">
            <v>110126296</v>
          </cell>
          <cell r="GY54">
            <v>0</v>
          </cell>
          <cell r="GZ54">
            <v>0</v>
          </cell>
          <cell r="HA54">
            <v>0</v>
          </cell>
          <cell r="HB54">
            <v>0</v>
          </cell>
          <cell r="HC54">
            <v>6057189</v>
          </cell>
          <cell r="HD54">
            <v>0</v>
          </cell>
          <cell r="HE54">
            <v>0</v>
          </cell>
          <cell r="HF54">
            <v>0</v>
          </cell>
          <cell r="HG54">
            <v>0</v>
          </cell>
          <cell r="HH54">
            <v>179353443</v>
          </cell>
          <cell r="IM54">
            <v>605879722</v>
          </cell>
          <cell r="KY54">
            <v>0</v>
          </cell>
          <cell r="KZ54">
            <v>0</v>
          </cell>
          <cell r="LA54">
            <v>0</v>
          </cell>
          <cell r="LB54">
            <v>18391070885</v>
          </cell>
          <cell r="LC54">
            <v>41923293678</v>
          </cell>
          <cell r="LN54">
            <v>0</v>
          </cell>
          <cell r="ME54">
            <v>0</v>
          </cell>
          <cell r="MI54">
            <v>0</v>
          </cell>
          <cell r="MQ54">
            <v>0</v>
          </cell>
          <cell r="OY54">
            <v>41923293678</v>
          </cell>
        </row>
        <row r="55">
          <cell r="A55">
            <v>37073</v>
          </cell>
          <cell r="B55">
            <v>2001</v>
          </cell>
          <cell r="C55" t="str">
            <v>2001-2</v>
          </cell>
          <cell r="D55" t="str">
            <v>2001-3</v>
          </cell>
          <cell r="E55">
            <v>7</v>
          </cell>
          <cell r="G55">
            <v>0</v>
          </cell>
          <cell r="H55">
            <v>6327410</v>
          </cell>
          <cell r="L55">
            <v>13289488907</v>
          </cell>
          <cell r="M55">
            <v>642099134</v>
          </cell>
          <cell r="N55">
            <v>9856035571</v>
          </cell>
          <cell r="O55">
            <v>386550991.27847296</v>
          </cell>
          <cell r="P55">
            <v>723777676</v>
          </cell>
          <cell r="Q55">
            <v>1479412801</v>
          </cell>
          <cell r="R55">
            <v>25830919904</v>
          </cell>
          <cell r="S55">
            <v>0</v>
          </cell>
          <cell r="T55">
            <v>0</v>
          </cell>
          <cell r="U55">
            <v>3511849558</v>
          </cell>
          <cell r="V55">
            <v>82192629</v>
          </cell>
          <cell r="W55">
            <v>114618098</v>
          </cell>
          <cell r="X55">
            <v>29605429</v>
          </cell>
          <cell r="Y55">
            <v>3493263</v>
          </cell>
          <cell r="Z55">
            <v>17913131</v>
          </cell>
          <cell r="AA55">
            <v>62248395</v>
          </cell>
          <cell r="AB55">
            <v>0</v>
          </cell>
          <cell r="AC55">
            <v>1401281534</v>
          </cell>
          <cell r="AD55">
            <v>0</v>
          </cell>
          <cell r="AE55">
            <v>0</v>
          </cell>
          <cell r="AF55">
            <v>0</v>
          </cell>
          <cell r="AG55">
            <v>3825572681</v>
          </cell>
          <cell r="AH55">
            <v>29656492585</v>
          </cell>
          <cell r="AI55">
            <v>0</v>
          </cell>
          <cell r="AJ55">
            <v>547670</v>
          </cell>
          <cell r="AK55">
            <v>0</v>
          </cell>
          <cell r="AL55">
            <v>1401829204</v>
          </cell>
          <cell r="AM55">
            <v>555390581</v>
          </cell>
          <cell r="AN55">
            <v>3600845</v>
          </cell>
          <cell r="AO55">
            <v>1901583</v>
          </cell>
          <cell r="AP55">
            <v>88320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560981329</v>
          </cell>
          <cell r="AW55">
            <v>367075</v>
          </cell>
          <cell r="AX55">
            <v>129380260</v>
          </cell>
          <cell r="AY55">
            <v>19579602</v>
          </cell>
          <cell r="AZ55">
            <v>34890</v>
          </cell>
          <cell r="BA55">
            <v>83598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150099526</v>
          </cell>
          <cell r="BL55">
            <v>430541</v>
          </cell>
          <cell r="BM55">
            <v>340433</v>
          </cell>
          <cell r="BN55">
            <v>0</v>
          </cell>
          <cell r="BO55">
            <v>19542436</v>
          </cell>
          <cell r="BP55">
            <v>0</v>
          </cell>
          <cell r="BQ55">
            <v>20313410</v>
          </cell>
          <cell r="BR55">
            <v>118189926</v>
          </cell>
          <cell r="BS55">
            <v>0</v>
          </cell>
          <cell r="BT55">
            <v>80823670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2717609</v>
          </cell>
          <cell r="CC55">
            <v>0</v>
          </cell>
          <cell r="CD55">
            <v>0</v>
          </cell>
          <cell r="CE55">
            <v>0</v>
          </cell>
          <cell r="CF55">
            <v>0</v>
          </cell>
          <cell r="CG55">
            <v>0</v>
          </cell>
          <cell r="CH55">
            <v>10858140</v>
          </cell>
          <cell r="CI55">
            <v>0</v>
          </cell>
          <cell r="CJ55">
            <v>10858140</v>
          </cell>
          <cell r="CK55">
            <v>0</v>
          </cell>
          <cell r="CL55">
            <v>231063613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>
            <v>0</v>
          </cell>
          <cell r="CR55">
            <v>0</v>
          </cell>
          <cell r="CS55">
            <v>0</v>
          </cell>
          <cell r="CT55">
            <v>0</v>
          </cell>
          <cell r="CU55">
            <v>0</v>
          </cell>
          <cell r="CV55">
            <v>0</v>
          </cell>
          <cell r="CW55">
            <v>0</v>
          </cell>
          <cell r="CX55">
            <v>0</v>
          </cell>
          <cell r="CY55">
            <v>0</v>
          </cell>
          <cell r="CZ55">
            <v>231063613</v>
          </cell>
          <cell r="DA55">
            <v>0</v>
          </cell>
          <cell r="DB55">
            <v>384654102</v>
          </cell>
          <cell r="DC55">
            <v>0</v>
          </cell>
          <cell r="DD55">
            <v>0</v>
          </cell>
          <cell r="DE55">
            <v>0</v>
          </cell>
          <cell r="DF55">
            <v>0</v>
          </cell>
          <cell r="DG55">
            <v>0</v>
          </cell>
          <cell r="DH55">
            <v>51566440</v>
          </cell>
          <cell r="DI55">
            <v>0</v>
          </cell>
          <cell r="DJ55">
            <v>0</v>
          </cell>
          <cell r="DK55">
            <v>0</v>
          </cell>
          <cell r="DL55">
            <v>0</v>
          </cell>
          <cell r="DM55">
            <v>0</v>
          </cell>
          <cell r="DN55">
            <v>0</v>
          </cell>
          <cell r="DO55">
            <v>2053900</v>
          </cell>
          <cell r="DP55">
            <v>0</v>
          </cell>
          <cell r="DQ55">
            <v>0</v>
          </cell>
          <cell r="DR55">
            <v>0</v>
          </cell>
          <cell r="DS55">
            <v>0</v>
          </cell>
          <cell r="DT55">
            <v>0</v>
          </cell>
          <cell r="DU55">
            <v>0</v>
          </cell>
          <cell r="DV55">
            <v>0</v>
          </cell>
          <cell r="DW55">
            <v>0</v>
          </cell>
          <cell r="DX55">
            <v>0</v>
          </cell>
          <cell r="DY55">
            <v>10530</v>
          </cell>
          <cell r="DZ55">
            <v>0</v>
          </cell>
          <cell r="EA55">
            <v>0</v>
          </cell>
          <cell r="EB55">
            <v>0</v>
          </cell>
          <cell r="EC55">
            <v>5833500</v>
          </cell>
          <cell r="ED55">
            <v>0</v>
          </cell>
          <cell r="EE55">
            <v>0</v>
          </cell>
          <cell r="EF55">
            <v>0</v>
          </cell>
          <cell r="EG55">
            <v>0</v>
          </cell>
          <cell r="EH55">
            <v>0</v>
          </cell>
          <cell r="EI55">
            <v>0</v>
          </cell>
          <cell r="EJ55">
            <v>0</v>
          </cell>
          <cell r="EK55">
            <v>0</v>
          </cell>
          <cell r="EL55">
            <v>0</v>
          </cell>
          <cell r="EM55">
            <v>14363820</v>
          </cell>
          <cell r="EN55">
            <v>0</v>
          </cell>
          <cell r="EO55">
            <v>0</v>
          </cell>
          <cell r="EP55">
            <v>0</v>
          </cell>
          <cell r="EQ55">
            <v>0</v>
          </cell>
          <cell r="ER55">
            <v>0</v>
          </cell>
          <cell r="ES55">
            <v>0</v>
          </cell>
          <cell r="ET55">
            <v>3858300</v>
          </cell>
          <cell r="EU55">
            <v>0</v>
          </cell>
          <cell r="EV55">
            <v>0</v>
          </cell>
          <cell r="EW55">
            <v>0</v>
          </cell>
          <cell r="EX55">
            <v>3858300</v>
          </cell>
          <cell r="EY55">
            <v>0</v>
          </cell>
          <cell r="EZ55">
            <v>0</v>
          </cell>
          <cell r="FA55">
            <v>0</v>
          </cell>
          <cell r="FB55">
            <v>0</v>
          </cell>
          <cell r="FC55">
            <v>0</v>
          </cell>
          <cell r="FD55">
            <v>0</v>
          </cell>
          <cell r="FE55">
            <v>0</v>
          </cell>
          <cell r="FF55">
            <v>0</v>
          </cell>
          <cell r="FG55">
            <v>0</v>
          </cell>
          <cell r="FH55">
            <v>0</v>
          </cell>
          <cell r="FI55">
            <v>0</v>
          </cell>
          <cell r="FJ55">
            <v>0</v>
          </cell>
          <cell r="FK55">
            <v>0</v>
          </cell>
          <cell r="FL55">
            <v>0</v>
          </cell>
          <cell r="FM55">
            <v>0</v>
          </cell>
          <cell r="FN55">
            <v>51566440</v>
          </cell>
          <cell r="FO55">
            <v>0</v>
          </cell>
          <cell r="FP55">
            <v>0</v>
          </cell>
          <cell r="FQ55">
            <v>55731300</v>
          </cell>
          <cell r="FR55">
            <v>0</v>
          </cell>
          <cell r="FS55">
            <v>4653600</v>
          </cell>
          <cell r="FT55">
            <v>0</v>
          </cell>
          <cell r="FU55">
            <v>0</v>
          </cell>
          <cell r="FV55">
            <v>0</v>
          </cell>
          <cell r="FW55">
            <v>0</v>
          </cell>
          <cell r="FX55">
            <v>588482275</v>
          </cell>
          <cell r="FY55">
            <v>93305</v>
          </cell>
          <cell r="FZ55">
            <v>947014</v>
          </cell>
          <cell r="GA55">
            <v>0</v>
          </cell>
          <cell r="GB55">
            <v>45222961</v>
          </cell>
          <cell r="GC55">
            <v>120382</v>
          </cell>
          <cell r="GD55">
            <v>120382</v>
          </cell>
          <cell r="GE55">
            <v>0</v>
          </cell>
          <cell r="GF55">
            <v>10702419</v>
          </cell>
          <cell r="GG55">
            <v>0</v>
          </cell>
          <cell r="GH55">
            <v>14560719</v>
          </cell>
          <cell r="GI55">
            <v>1459027</v>
          </cell>
          <cell r="GJ55">
            <v>0</v>
          </cell>
          <cell r="GK55">
            <v>0</v>
          </cell>
          <cell r="GL55">
            <v>8331124</v>
          </cell>
          <cell r="GM55">
            <v>1660566</v>
          </cell>
          <cell r="GN55">
            <v>0</v>
          </cell>
          <cell r="GO55">
            <v>0</v>
          </cell>
          <cell r="GP55">
            <v>28002085</v>
          </cell>
          <cell r="GQ55">
            <v>0</v>
          </cell>
          <cell r="GR55">
            <v>28002085</v>
          </cell>
          <cell r="GS55">
            <v>733825618</v>
          </cell>
          <cell r="GT55">
            <v>525000</v>
          </cell>
          <cell r="GU55">
            <v>0</v>
          </cell>
          <cell r="GV55">
            <v>525000</v>
          </cell>
          <cell r="GW55">
            <v>90383094</v>
          </cell>
          <cell r="GX55">
            <v>148074281</v>
          </cell>
          <cell r="GY55">
            <v>0</v>
          </cell>
          <cell r="GZ55">
            <v>0</v>
          </cell>
          <cell r="HA55">
            <v>0</v>
          </cell>
          <cell r="HB55">
            <v>0</v>
          </cell>
          <cell r="HC55">
            <v>98981985</v>
          </cell>
          <cell r="HD55">
            <v>0</v>
          </cell>
          <cell r="HE55">
            <v>0</v>
          </cell>
          <cell r="HF55">
            <v>0</v>
          </cell>
          <cell r="HG55">
            <v>0</v>
          </cell>
          <cell r="HH55">
            <v>337964360</v>
          </cell>
          <cell r="IM55">
            <v>482204949</v>
          </cell>
          <cell r="KY55">
            <v>0</v>
          </cell>
          <cell r="KZ55">
            <v>0</v>
          </cell>
          <cell r="LA55">
            <v>0</v>
          </cell>
          <cell r="LB55">
            <v>2260242991</v>
          </cell>
          <cell r="LC55">
            <v>31916735576</v>
          </cell>
          <cell r="LN55">
            <v>0</v>
          </cell>
          <cell r="ME55">
            <v>0</v>
          </cell>
          <cell r="MI55">
            <v>0</v>
          </cell>
          <cell r="MQ55">
            <v>0</v>
          </cell>
          <cell r="OY55">
            <v>31916735576</v>
          </cell>
        </row>
        <row r="56">
          <cell r="A56">
            <v>37104</v>
          </cell>
          <cell r="B56">
            <v>2001</v>
          </cell>
          <cell r="C56" t="str">
            <v>2001-2</v>
          </cell>
          <cell r="D56" t="str">
            <v>2001-3</v>
          </cell>
          <cell r="E56">
            <v>8</v>
          </cell>
          <cell r="G56">
            <v>0</v>
          </cell>
          <cell r="H56">
            <v>6616546</v>
          </cell>
          <cell r="L56">
            <v>14235886141</v>
          </cell>
          <cell r="M56">
            <v>825588750</v>
          </cell>
          <cell r="N56">
            <v>10210909102</v>
          </cell>
          <cell r="O56">
            <v>434937925.56078684</v>
          </cell>
          <cell r="P56">
            <v>682608423</v>
          </cell>
          <cell r="Q56">
            <v>1479980707</v>
          </cell>
          <cell r="R56">
            <v>26625999734</v>
          </cell>
          <cell r="S56">
            <v>0</v>
          </cell>
          <cell r="T56">
            <v>0</v>
          </cell>
          <cell r="U56">
            <v>3439932664</v>
          </cell>
          <cell r="V56">
            <v>100039537</v>
          </cell>
          <cell r="W56">
            <v>115287804</v>
          </cell>
          <cell r="X56">
            <v>25700</v>
          </cell>
          <cell r="Y56">
            <v>1802107</v>
          </cell>
          <cell r="Z56">
            <v>19330556</v>
          </cell>
          <cell r="AA56">
            <v>55758180</v>
          </cell>
          <cell r="AB56">
            <v>0</v>
          </cell>
          <cell r="AC56">
            <v>1443645708</v>
          </cell>
          <cell r="AD56">
            <v>0</v>
          </cell>
          <cell r="AE56">
            <v>0</v>
          </cell>
          <cell r="AF56">
            <v>0</v>
          </cell>
          <cell r="AG56">
            <v>3735890061</v>
          </cell>
          <cell r="AH56">
            <v>30361979795</v>
          </cell>
          <cell r="AI56">
            <v>0</v>
          </cell>
          <cell r="AJ56">
            <v>328170</v>
          </cell>
          <cell r="AK56">
            <v>30048327</v>
          </cell>
          <cell r="AL56">
            <v>1474022205</v>
          </cell>
          <cell r="AM56">
            <v>363912519</v>
          </cell>
          <cell r="AN56">
            <v>3439864</v>
          </cell>
          <cell r="AO56">
            <v>1122986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369368102</v>
          </cell>
          <cell r="AW56">
            <v>416359</v>
          </cell>
          <cell r="AX56">
            <v>91370456</v>
          </cell>
          <cell r="AY56">
            <v>30586826</v>
          </cell>
          <cell r="AZ56">
            <v>522078</v>
          </cell>
          <cell r="BA56">
            <v>46254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123084584</v>
          </cell>
          <cell r="BL56">
            <v>643121</v>
          </cell>
          <cell r="BM56">
            <v>0</v>
          </cell>
          <cell r="BN56">
            <v>0</v>
          </cell>
          <cell r="BO56">
            <v>21013289</v>
          </cell>
          <cell r="BP56">
            <v>0</v>
          </cell>
          <cell r="BQ56">
            <v>21656410</v>
          </cell>
          <cell r="BR56">
            <v>92996770</v>
          </cell>
          <cell r="BS56">
            <v>0</v>
          </cell>
          <cell r="BT56">
            <v>123178472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944865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9996380</v>
          </cell>
          <cell r="CI56">
            <v>0</v>
          </cell>
          <cell r="CJ56">
            <v>9996380</v>
          </cell>
          <cell r="CK56">
            <v>0</v>
          </cell>
          <cell r="CL56">
            <v>151495067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151495067</v>
          </cell>
          <cell r="DA56">
            <v>0</v>
          </cell>
          <cell r="DB56">
            <v>336001005</v>
          </cell>
          <cell r="DC56">
            <v>0</v>
          </cell>
          <cell r="DD56">
            <v>0</v>
          </cell>
          <cell r="DE56">
            <v>0</v>
          </cell>
          <cell r="DF56">
            <v>18200000</v>
          </cell>
          <cell r="DG56">
            <v>18200000</v>
          </cell>
          <cell r="DH56">
            <v>24951600</v>
          </cell>
          <cell r="DI56">
            <v>0</v>
          </cell>
          <cell r="DJ56">
            <v>0</v>
          </cell>
          <cell r="DK56">
            <v>0</v>
          </cell>
          <cell r="DL56">
            <v>0</v>
          </cell>
          <cell r="DM56">
            <v>0</v>
          </cell>
          <cell r="DN56">
            <v>0</v>
          </cell>
          <cell r="DO56">
            <v>10298500</v>
          </cell>
          <cell r="DP56">
            <v>0</v>
          </cell>
          <cell r="DQ56">
            <v>0</v>
          </cell>
          <cell r="DR56">
            <v>0</v>
          </cell>
          <cell r="DS56">
            <v>0</v>
          </cell>
          <cell r="DT56">
            <v>0</v>
          </cell>
          <cell r="DU56">
            <v>0</v>
          </cell>
          <cell r="DV56">
            <v>0</v>
          </cell>
          <cell r="DW56">
            <v>0</v>
          </cell>
          <cell r="DX56">
            <v>0</v>
          </cell>
          <cell r="DY56">
            <v>345330</v>
          </cell>
          <cell r="DZ56">
            <v>0</v>
          </cell>
          <cell r="EA56">
            <v>0</v>
          </cell>
          <cell r="EB56">
            <v>0</v>
          </cell>
          <cell r="EC56">
            <v>9933700</v>
          </cell>
          <cell r="ED56">
            <v>0</v>
          </cell>
          <cell r="EE56">
            <v>0</v>
          </cell>
          <cell r="EF56">
            <v>0</v>
          </cell>
          <cell r="EG56">
            <v>0</v>
          </cell>
          <cell r="EH56">
            <v>0</v>
          </cell>
          <cell r="EI56">
            <v>0</v>
          </cell>
          <cell r="EJ56">
            <v>0</v>
          </cell>
          <cell r="EK56">
            <v>0</v>
          </cell>
          <cell r="EL56">
            <v>0</v>
          </cell>
          <cell r="EM56">
            <v>14741810</v>
          </cell>
          <cell r="EN56">
            <v>0</v>
          </cell>
          <cell r="EO56">
            <v>0</v>
          </cell>
          <cell r="EP56">
            <v>0</v>
          </cell>
          <cell r="EQ56">
            <v>0</v>
          </cell>
          <cell r="ER56">
            <v>0</v>
          </cell>
          <cell r="ES56">
            <v>0</v>
          </cell>
          <cell r="ET56">
            <v>4250800</v>
          </cell>
          <cell r="EU56">
            <v>0</v>
          </cell>
          <cell r="EV56">
            <v>0</v>
          </cell>
          <cell r="EW56">
            <v>0</v>
          </cell>
          <cell r="EX56">
            <v>4250800</v>
          </cell>
          <cell r="EY56">
            <v>0</v>
          </cell>
          <cell r="EZ56">
            <v>0</v>
          </cell>
          <cell r="FA56">
            <v>0</v>
          </cell>
          <cell r="FB56">
            <v>0</v>
          </cell>
          <cell r="FC56">
            <v>0</v>
          </cell>
          <cell r="FD56">
            <v>0</v>
          </cell>
          <cell r="FE56">
            <v>0</v>
          </cell>
          <cell r="FF56">
            <v>0</v>
          </cell>
          <cell r="FG56">
            <v>0</v>
          </cell>
          <cell r="FH56">
            <v>0</v>
          </cell>
          <cell r="FI56">
            <v>0</v>
          </cell>
          <cell r="FJ56">
            <v>14300</v>
          </cell>
          <cell r="FK56">
            <v>0</v>
          </cell>
          <cell r="FL56">
            <v>0</v>
          </cell>
          <cell r="FM56">
            <v>0</v>
          </cell>
          <cell r="FN56">
            <v>24951600</v>
          </cell>
          <cell r="FO56">
            <v>0</v>
          </cell>
          <cell r="FP56">
            <v>0</v>
          </cell>
          <cell r="FQ56">
            <v>34525000</v>
          </cell>
          <cell r="FR56">
            <v>0</v>
          </cell>
          <cell r="FS56">
            <v>4585700</v>
          </cell>
          <cell r="FT56">
            <v>0</v>
          </cell>
          <cell r="FU56">
            <v>0</v>
          </cell>
          <cell r="FV56">
            <v>0</v>
          </cell>
          <cell r="FW56">
            <v>0</v>
          </cell>
          <cell r="FX56">
            <v>471171823</v>
          </cell>
          <cell r="FY56">
            <v>254103</v>
          </cell>
          <cell r="FZ56">
            <v>2328524</v>
          </cell>
          <cell r="GA56">
            <v>0</v>
          </cell>
          <cell r="GB56">
            <v>44075439</v>
          </cell>
          <cell r="GC56">
            <v>661874</v>
          </cell>
          <cell r="GD56">
            <v>661874</v>
          </cell>
          <cell r="GE56">
            <v>0</v>
          </cell>
          <cell r="GF56">
            <v>11141985</v>
          </cell>
          <cell r="GG56">
            <v>0</v>
          </cell>
          <cell r="GH56">
            <v>15392785</v>
          </cell>
          <cell r="GI56">
            <v>1612442</v>
          </cell>
          <cell r="GJ56">
            <v>0</v>
          </cell>
          <cell r="GK56">
            <v>0</v>
          </cell>
          <cell r="GL56">
            <v>6501621</v>
          </cell>
          <cell r="GM56">
            <v>2061400</v>
          </cell>
          <cell r="GN56">
            <v>0</v>
          </cell>
          <cell r="GO56">
            <v>0</v>
          </cell>
          <cell r="GP56">
            <v>23919163</v>
          </cell>
          <cell r="GQ56">
            <v>50000</v>
          </cell>
          <cell r="GR56">
            <v>23969163</v>
          </cell>
          <cell r="GS56">
            <v>515909136</v>
          </cell>
          <cell r="GT56">
            <v>0</v>
          </cell>
          <cell r="GU56">
            <v>0</v>
          </cell>
          <cell r="GV56">
            <v>0</v>
          </cell>
          <cell r="GW56">
            <v>108567200</v>
          </cell>
          <cell r="GX56">
            <v>176455091</v>
          </cell>
          <cell r="GY56">
            <v>0</v>
          </cell>
          <cell r="GZ56">
            <v>0</v>
          </cell>
          <cell r="HA56">
            <v>0</v>
          </cell>
          <cell r="HB56">
            <v>0</v>
          </cell>
          <cell r="HC56">
            <v>51837970</v>
          </cell>
          <cell r="HD56">
            <v>0</v>
          </cell>
          <cell r="HE56">
            <v>0</v>
          </cell>
          <cell r="HF56">
            <v>0</v>
          </cell>
          <cell r="HG56">
            <v>0</v>
          </cell>
          <cell r="HH56">
            <v>336860261</v>
          </cell>
          <cell r="IM56">
            <v>16615361</v>
          </cell>
          <cell r="KY56">
            <v>0</v>
          </cell>
          <cell r="KZ56">
            <v>0</v>
          </cell>
          <cell r="LA56">
            <v>0</v>
          </cell>
          <cell r="LB56">
            <v>4404893526</v>
          </cell>
          <cell r="LC56">
            <v>34766873321</v>
          </cell>
          <cell r="LN56">
            <v>0</v>
          </cell>
          <cell r="ME56">
            <v>0</v>
          </cell>
          <cell r="MI56">
            <v>0</v>
          </cell>
          <cell r="MQ56">
            <v>0</v>
          </cell>
          <cell r="OY56">
            <v>34766873321</v>
          </cell>
        </row>
        <row r="57">
          <cell r="A57">
            <v>37135</v>
          </cell>
          <cell r="B57">
            <v>2001</v>
          </cell>
          <cell r="C57" t="str">
            <v>2001-2</v>
          </cell>
          <cell r="D57" t="str">
            <v>2001-3</v>
          </cell>
          <cell r="E57">
            <v>9</v>
          </cell>
          <cell r="G57">
            <v>0</v>
          </cell>
          <cell r="H57">
            <v>5427395</v>
          </cell>
          <cell r="L57">
            <v>5278986430</v>
          </cell>
          <cell r="M57">
            <v>740067178</v>
          </cell>
          <cell r="N57">
            <v>9206413626</v>
          </cell>
          <cell r="O57">
            <v>321105448.16149849</v>
          </cell>
          <cell r="P57">
            <v>729843780</v>
          </cell>
          <cell r="Q57">
            <v>1573970756</v>
          </cell>
          <cell r="R57">
            <v>17072229865</v>
          </cell>
          <cell r="S57">
            <v>0</v>
          </cell>
          <cell r="T57">
            <v>0</v>
          </cell>
          <cell r="U57">
            <v>3817446294</v>
          </cell>
          <cell r="V57">
            <v>72999727</v>
          </cell>
          <cell r="W57">
            <v>149399880</v>
          </cell>
          <cell r="X57">
            <v>0</v>
          </cell>
          <cell r="Y57">
            <v>3089114</v>
          </cell>
          <cell r="Z57">
            <v>18781914</v>
          </cell>
          <cell r="AA57">
            <v>28059092</v>
          </cell>
          <cell r="AB57">
            <v>0</v>
          </cell>
          <cell r="AC57">
            <v>1463627330</v>
          </cell>
          <cell r="AD57">
            <v>0</v>
          </cell>
          <cell r="AE57">
            <v>0</v>
          </cell>
          <cell r="AF57">
            <v>0</v>
          </cell>
          <cell r="AG57">
            <v>4090117896</v>
          </cell>
          <cell r="AH57">
            <v>21162347761</v>
          </cell>
          <cell r="AI57">
            <v>0</v>
          </cell>
          <cell r="AJ57">
            <v>185300</v>
          </cell>
          <cell r="AK57">
            <v>32344286</v>
          </cell>
          <cell r="AL57">
            <v>1496156916</v>
          </cell>
          <cell r="AM57">
            <v>427101657</v>
          </cell>
          <cell r="AN57">
            <v>1115809</v>
          </cell>
          <cell r="AO57">
            <v>1457255</v>
          </cell>
          <cell r="AP57">
            <v>32275562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462507060</v>
          </cell>
          <cell r="AW57">
            <v>343934</v>
          </cell>
          <cell r="AX57">
            <v>163764009</v>
          </cell>
          <cell r="AY57">
            <v>24790799</v>
          </cell>
          <cell r="AZ57">
            <v>1090423</v>
          </cell>
          <cell r="BA57">
            <v>94670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190135235</v>
          </cell>
          <cell r="BL57">
            <v>285190</v>
          </cell>
          <cell r="BM57">
            <v>0</v>
          </cell>
          <cell r="BN57">
            <v>0</v>
          </cell>
          <cell r="BO57">
            <v>21919297</v>
          </cell>
          <cell r="BP57">
            <v>0</v>
          </cell>
          <cell r="BQ57">
            <v>22204487</v>
          </cell>
          <cell r="BR57">
            <v>51219592</v>
          </cell>
          <cell r="BS57">
            <v>0</v>
          </cell>
          <cell r="BT57">
            <v>50115000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2560608</v>
          </cell>
          <cell r="CC57">
            <v>214964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4076838</v>
          </cell>
          <cell r="CI57">
            <v>0</v>
          </cell>
          <cell r="CJ57">
            <v>4076838</v>
          </cell>
          <cell r="CK57">
            <v>0</v>
          </cell>
          <cell r="CL57">
            <v>255054393</v>
          </cell>
          <cell r="CM57">
            <v>0</v>
          </cell>
          <cell r="CN57">
            <v>0</v>
          </cell>
          <cell r="CO57">
            <v>0</v>
          </cell>
          <cell r="CP57">
            <v>0</v>
          </cell>
          <cell r="CQ57">
            <v>0</v>
          </cell>
          <cell r="CR57">
            <v>0</v>
          </cell>
          <cell r="CS57">
            <v>0</v>
          </cell>
          <cell r="CT57">
            <v>0</v>
          </cell>
          <cell r="CU57">
            <v>0</v>
          </cell>
          <cell r="CV57">
            <v>0</v>
          </cell>
          <cell r="CW57">
            <v>0</v>
          </cell>
          <cell r="CX57">
            <v>0</v>
          </cell>
          <cell r="CY57">
            <v>0</v>
          </cell>
          <cell r="CZ57">
            <v>255054393</v>
          </cell>
          <cell r="DA57">
            <v>0</v>
          </cell>
          <cell r="DB57">
            <v>365913796</v>
          </cell>
          <cell r="DC57">
            <v>0</v>
          </cell>
          <cell r="DD57">
            <v>0</v>
          </cell>
          <cell r="DE57">
            <v>0</v>
          </cell>
          <cell r="DF57">
            <v>8660000</v>
          </cell>
          <cell r="DG57">
            <v>8660000</v>
          </cell>
          <cell r="DH57">
            <v>8993000</v>
          </cell>
          <cell r="DI57">
            <v>0</v>
          </cell>
          <cell r="DJ57">
            <v>0</v>
          </cell>
          <cell r="DK57">
            <v>0</v>
          </cell>
          <cell r="DL57">
            <v>0</v>
          </cell>
          <cell r="DM57">
            <v>0</v>
          </cell>
          <cell r="DN57">
            <v>0</v>
          </cell>
          <cell r="DO57">
            <v>14972400</v>
          </cell>
          <cell r="DP57">
            <v>0</v>
          </cell>
          <cell r="DQ57">
            <v>0</v>
          </cell>
          <cell r="DR57">
            <v>0</v>
          </cell>
          <cell r="DS57">
            <v>0</v>
          </cell>
          <cell r="DT57">
            <v>0</v>
          </cell>
          <cell r="DU57">
            <v>0</v>
          </cell>
          <cell r="DV57">
            <v>0</v>
          </cell>
          <cell r="DW57">
            <v>0</v>
          </cell>
          <cell r="DX57">
            <v>0</v>
          </cell>
          <cell r="DY57">
            <v>1108175</v>
          </cell>
          <cell r="DZ57">
            <v>0</v>
          </cell>
          <cell r="EA57">
            <v>0</v>
          </cell>
          <cell r="EB57">
            <v>0</v>
          </cell>
          <cell r="EC57">
            <v>10697700</v>
          </cell>
          <cell r="ED57">
            <v>0</v>
          </cell>
          <cell r="EE57">
            <v>0</v>
          </cell>
          <cell r="EF57">
            <v>0</v>
          </cell>
          <cell r="EG57">
            <v>0</v>
          </cell>
          <cell r="EH57">
            <v>0</v>
          </cell>
          <cell r="EI57">
            <v>0</v>
          </cell>
          <cell r="EJ57">
            <v>0</v>
          </cell>
          <cell r="EK57">
            <v>0</v>
          </cell>
          <cell r="EL57">
            <v>0</v>
          </cell>
          <cell r="EM57">
            <v>322200</v>
          </cell>
          <cell r="EN57">
            <v>0</v>
          </cell>
          <cell r="EO57">
            <v>0</v>
          </cell>
          <cell r="EP57">
            <v>0</v>
          </cell>
          <cell r="EQ57">
            <v>0</v>
          </cell>
          <cell r="ER57">
            <v>0</v>
          </cell>
          <cell r="ES57">
            <v>0</v>
          </cell>
          <cell r="ET57">
            <v>3074600</v>
          </cell>
          <cell r="EU57">
            <v>0</v>
          </cell>
          <cell r="EV57">
            <v>0</v>
          </cell>
          <cell r="EW57">
            <v>0</v>
          </cell>
          <cell r="EX57">
            <v>3074600</v>
          </cell>
          <cell r="EY57">
            <v>0</v>
          </cell>
          <cell r="EZ57">
            <v>0</v>
          </cell>
          <cell r="FA57">
            <v>0</v>
          </cell>
          <cell r="FB57">
            <v>0</v>
          </cell>
          <cell r="FC57">
            <v>0</v>
          </cell>
          <cell r="FD57">
            <v>0</v>
          </cell>
          <cell r="FE57">
            <v>0</v>
          </cell>
          <cell r="FF57">
            <v>0</v>
          </cell>
          <cell r="FG57">
            <v>0</v>
          </cell>
          <cell r="FH57">
            <v>0</v>
          </cell>
          <cell r="FI57">
            <v>0</v>
          </cell>
          <cell r="FJ57">
            <v>79600</v>
          </cell>
          <cell r="FK57">
            <v>0</v>
          </cell>
          <cell r="FL57">
            <v>0</v>
          </cell>
          <cell r="FM57">
            <v>0</v>
          </cell>
          <cell r="FN57">
            <v>8993000</v>
          </cell>
          <cell r="FO57">
            <v>0</v>
          </cell>
          <cell r="FP57">
            <v>0</v>
          </cell>
          <cell r="FQ57">
            <v>8014800</v>
          </cell>
          <cell r="FR57">
            <v>0</v>
          </cell>
          <cell r="FS57">
            <v>3742500</v>
          </cell>
          <cell r="FT57">
            <v>0</v>
          </cell>
          <cell r="FU57">
            <v>0</v>
          </cell>
          <cell r="FV57">
            <v>0</v>
          </cell>
          <cell r="FW57">
            <v>0</v>
          </cell>
          <cell r="FX57">
            <v>391488021</v>
          </cell>
          <cell r="FY57">
            <v>0</v>
          </cell>
          <cell r="FZ57">
            <v>667323</v>
          </cell>
          <cell r="GA57">
            <v>0</v>
          </cell>
          <cell r="GB57">
            <v>32195323</v>
          </cell>
          <cell r="GC57">
            <v>953067</v>
          </cell>
          <cell r="GD57">
            <v>953067</v>
          </cell>
          <cell r="GE57">
            <v>0</v>
          </cell>
          <cell r="GF57">
            <v>10576308</v>
          </cell>
          <cell r="GG57">
            <v>0</v>
          </cell>
          <cell r="GH57">
            <v>13650908</v>
          </cell>
          <cell r="GI57">
            <v>1890453</v>
          </cell>
          <cell r="GJ57">
            <v>0</v>
          </cell>
          <cell r="GK57">
            <v>0</v>
          </cell>
          <cell r="GL57">
            <v>8472867</v>
          </cell>
          <cell r="GM57">
            <v>1690688</v>
          </cell>
          <cell r="GN57">
            <v>0</v>
          </cell>
          <cell r="GO57">
            <v>0</v>
          </cell>
          <cell r="GP57">
            <v>16495008</v>
          </cell>
          <cell r="GQ57">
            <v>0</v>
          </cell>
          <cell r="GR57">
            <v>16495008</v>
          </cell>
          <cell r="GS57">
            <v>424636411</v>
          </cell>
          <cell r="GT57">
            <v>0</v>
          </cell>
          <cell r="GU57">
            <v>0</v>
          </cell>
          <cell r="GV57">
            <v>0</v>
          </cell>
          <cell r="GW57">
            <v>45226740</v>
          </cell>
          <cell r="GX57">
            <v>75644041</v>
          </cell>
          <cell r="GY57">
            <v>0</v>
          </cell>
          <cell r="GZ57">
            <v>0</v>
          </cell>
          <cell r="HA57">
            <v>0</v>
          </cell>
          <cell r="HB57">
            <v>0</v>
          </cell>
          <cell r="HC57">
            <v>25930490</v>
          </cell>
          <cell r="HD57">
            <v>0</v>
          </cell>
          <cell r="HE57">
            <v>0</v>
          </cell>
          <cell r="HF57">
            <v>0</v>
          </cell>
          <cell r="HG57">
            <v>0</v>
          </cell>
          <cell r="HH57">
            <v>146801271</v>
          </cell>
          <cell r="IM57">
            <v>283015273</v>
          </cell>
          <cell r="KY57">
            <v>0</v>
          </cell>
          <cell r="KZ57">
            <v>0</v>
          </cell>
          <cell r="LA57">
            <v>0</v>
          </cell>
          <cell r="LB57">
            <v>15115859292</v>
          </cell>
          <cell r="LC57">
            <v>36278207053</v>
          </cell>
          <cell r="LN57">
            <v>0</v>
          </cell>
          <cell r="ME57">
            <v>0</v>
          </cell>
          <cell r="MI57">
            <v>0</v>
          </cell>
          <cell r="MQ57">
            <v>0</v>
          </cell>
          <cell r="OY57">
            <v>36278207053</v>
          </cell>
        </row>
        <row r="58">
          <cell r="A58">
            <v>37165</v>
          </cell>
          <cell r="B58">
            <v>2001</v>
          </cell>
          <cell r="C58" t="str">
            <v>2001-2</v>
          </cell>
          <cell r="D58" t="str">
            <v>2001-4</v>
          </cell>
          <cell r="E58">
            <v>10</v>
          </cell>
          <cell r="G58">
            <v>0</v>
          </cell>
          <cell r="H58">
            <v>6267498</v>
          </cell>
          <cell r="L58">
            <v>18337109872</v>
          </cell>
          <cell r="M58">
            <v>692747152</v>
          </cell>
          <cell r="N58">
            <v>9649883317</v>
          </cell>
          <cell r="O58">
            <v>382660467.9552204</v>
          </cell>
          <cell r="P58">
            <v>799383753</v>
          </cell>
          <cell r="Q58">
            <v>1368705756</v>
          </cell>
          <cell r="R58">
            <v>30561588180</v>
          </cell>
          <cell r="S58">
            <v>0</v>
          </cell>
          <cell r="T58">
            <v>0</v>
          </cell>
          <cell r="U58">
            <v>3617893817</v>
          </cell>
          <cell r="V58">
            <v>85667514</v>
          </cell>
          <cell r="W58">
            <v>149008057</v>
          </cell>
          <cell r="X58">
            <v>0</v>
          </cell>
          <cell r="Y58">
            <v>4263626</v>
          </cell>
          <cell r="Z58">
            <v>15717840</v>
          </cell>
          <cell r="AA58">
            <v>47308255</v>
          </cell>
          <cell r="AB58">
            <v>0</v>
          </cell>
          <cell r="AC58">
            <v>1323024172</v>
          </cell>
          <cell r="AD58">
            <v>0</v>
          </cell>
          <cell r="AE58">
            <v>0</v>
          </cell>
          <cell r="AF58">
            <v>0</v>
          </cell>
          <cell r="AG58">
            <v>3920399313</v>
          </cell>
          <cell r="AH58">
            <v>34481987493</v>
          </cell>
          <cell r="AI58">
            <v>0</v>
          </cell>
          <cell r="AJ58">
            <v>531490</v>
          </cell>
          <cell r="AK58">
            <v>29754554</v>
          </cell>
          <cell r="AL58">
            <v>1354916003</v>
          </cell>
          <cell r="AM58">
            <v>542824769</v>
          </cell>
          <cell r="AN58">
            <v>315180</v>
          </cell>
          <cell r="AO58">
            <v>1214712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544644974</v>
          </cell>
          <cell r="AW58">
            <v>406072</v>
          </cell>
          <cell r="AX58">
            <v>122723849</v>
          </cell>
          <cell r="AY58">
            <v>34632372</v>
          </cell>
          <cell r="AZ58">
            <v>214075</v>
          </cell>
          <cell r="BA58">
            <v>125700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158178453</v>
          </cell>
          <cell r="BL58">
            <v>480608</v>
          </cell>
          <cell r="BM58">
            <v>271536</v>
          </cell>
          <cell r="BN58">
            <v>0</v>
          </cell>
          <cell r="BO58">
            <v>19085066</v>
          </cell>
          <cell r="BP58">
            <v>0</v>
          </cell>
          <cell r="BQ58">
            <v>19837210</v>
          </cell>
          <cell r="BR58">
            <v>1928151</v>
          </cell>
          <cell r="BS58">
            <v>0</v>
          </cell>
          <cell r="BT58">
            <v>38007465</v>
          </cell>
          <cell r="BU58">
            <v>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2541542</v>
          </cell>
          <cell r="CC58">
            <v>269551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9143662</v>
          </cell>
          <cell r="CI58">
            <v>0</v>
          </cell>
          <cell r="CJ58">
            <v>9143662</v>
          </cell>
          <cell r="CK58">
            <v>0</v>
          </cell>
          <cell r="CL58">
            <v>223312538</v>
          </cell>
          <cell r="CM58">
            <v>0</v>
          </cell>
          <cell r="CN58">
            <v>0</v>
          </cell>
          <cell r="CO58">
            <v>0</v>
          </cell>
          <cell r="CP58">
            <v>0</v>
          </cell>
          <cell r="CQ58">
            <v>0</v>
          </cell>
          <cell r="CR58">
            <v>0</v>
          </cell>
          <cell r="CS58">
            <v>0</v>
          </cell>
          <cell r="CT58">
            <v>0</v>
          </cell>
          <cell r="CU58">
            <v>0</v>
          </cell>
          <cell r="CV58">
            <v>0</v>
          </cell>
          <cell r="CW58">
            <v>0</v>
          </cell>
          <cell r="CX58">
            <v>0</v>
          </cell>
          <cell r="CY58">
            <v>0</v>
          </cell>
          <cell r="CZ58">
            <v>223312538</v>
          </cell>
          <cell r="DA58">
            <v>0</v>
          </cell>
          <cell r="DB58">
            <v>363842432</v>
          </cell>
          <cell r="DC58">
            <v>0</v>
          </cell>
          <cell r="DD58">
            <v>0</v>
          </cell>
          <cell r="DE58">
            <v>0</v>
          </cell>
          <cell r="DF58">
            <v>9680000</v>
          </cell>
          <cell r="DG58">
            <v>9680000</v>
          </cell>
          <cell r="DH58">
            <v>8461420</v>
          </cell>
          <cell r="DI58">
            <v>0</v>
          </cell>
          <cell r="DJ58">
            <v>0</v>
          </cell>
          <cell r="DK58">
            <v>0</v>
          </cell>
          <cell r="DL58">
            <v>0</v>
          </cell>
          <cell r="DM58">
            <v>0</v>
          </cell>
          <cell r="DN58">
            <v>0</v>
          </cell>
          <cell r="DO58">
            <v>15469400</v>
          </cell>
          <cell r="DP58">
            <v>0</v>
          </cell>
          <cell r="DQ58">
            <v>0</v>
          </cell>
          <cell r="DR58">
            <v>0</v>
          </cell>
          <cell r="DS58">
            <v>0</v>
          </cell>
          <cell r="DT58">
            <v>0</v>
          </cell>
          <cell r="DU58">
            <v>0</v>
          </cell>
          <cell r="DV58">
            <v>0</v>
          </cell>
          <cell r="DW58">
            <v>0</v>
          </cell>
          <cell r="DX58">
            <v>0</v>
          </cell>
          <cell r="DY58">
            <v>912650</v>
          </cell>
          <cell r="DZ58">
            <v>0</v>
          </cell>
          <cell r="EA58">
            <v>0</v>
          </cell>
          <cell r="EB58">
            <v>0</v>
          </cell>
          <cell r="EC58">
            <v>11707600</v>
          </cell>
          <cell r="ED58">
            <v>0</v>
          </cell>
          <cell r="EE58">
            <v>0</v>
          </cell>
          <cell r="EF58">
            <v>0</v>
          </cell>
          <cell r="EG58">
            <v>0</v>
          </cell>
          <cell r="EH58">
            <v>0</v>
          </cell>
          <cell r="EI58">
            <v>0</v>
          </cell>
          <cell r="EJ58">
            <v>0</v>
          </cell>
          <cell r="EK58">
            <v>0</v>
          </cell>
          <cell r="EL58">
            <v>0</v>
          </cell>
          <cell r="EM58">
            <v>2754000</v>
          </cell>
          <cell r="EN58">
            <v>0</v>
          </cell>
          <cell r="EO58">
            <v>0</v>
          </cell>
          <cell r="EP58">
            <v>0</v>
          </cell>
          <cell r="EQ58">
            <v>0</v>
          </cell>
          <cell r="ER58">
            <v>0</v>
          </cell>
          <cell r="ES58">
            <v>0</v>
          </cell>
          <cell r="ET58">
            <v>3798100</v>
          </cell>
          <cell r="EU58">
            <v>0</v>
          </cell>
          <cell r="EV58">
            <v>0</v>
          </cell>
          <cell r="EW58">
            <v>0</v>
          </cell>
          <cell r="EX58">
            <v>3798100</v>
          </cell>
          <cell r="EY58">
            <v>0</v>
          </cell>
          <cell r="EZ58">
            <v>0</v>
          </cell>
          <cell r="FA58">
            <v>0</v>
          </cell>
          <cell r="FB58">
            <v>0</v>
          </cell>
          <cell r="FC58">
            <v>0</v>
          </cell>
          <cell r="FD58">
            <v>0</v>
          </cell>
          <cell r="FE58">
            <v>0</v>
          </cell>
          <cell r="FF58">
            <v>0</v>
          </cell>
          <cell r="FG58">
            <v>0</v>
          </cell>
          <cell r="FH58">
            <v>0</v>
          </cell>
          <cell r="FI58">
            <v>0</v>
          </cell>
          <cell r="FJ58">
            <v>182600</v>
          </cell>
          <cell r="FK58">
            <v>0</v>
          </cell>
          <cell r="FL58">
            <v>0</v>
          </cell>
          <cell r="FM58">
            <v>0</v>
          </cell>
          <cell r="FN58">
            <v>8461420</v>
          </cell>
          <cell r="FO58">
            <v>0</v>
          </cell>
          <cell r="FP58">
            <v>0</v>
          </cell>
          <cell r="FQ58">
            <v>15704750</v>
          </cell>
          <cell r="FR58">
            <v>0</v>
          </cell>
          <cell r="FS58">
            <v>3602360</v>
          </cell>
          <cell r="FT58">
            <v>0</v>
          </cell>
          <cell r="FU58">
            <v>0</v>
          </cell>
          <cell r="FV58">
            <v>0</v>
          </cell>
          <cell r="FW58">
            <v>0</v>
          </cell>
          <cell r="FX58">
            <v>417447338</v>
          </cell>
          <cell r="FY58">
            <v>0</v>
          </cell>
          <cell r="FZ58">
            <v>1171930</v>
          </cell>
          <cell r="GA58">
            <v>0</v>
          </cell>
          <cell r="GB58">
            <v>87056437</v>
          </cell>
          <cell r="GC58">
            <v>306129</v>
          </cell>
          <cell r="GD58">
            <v>306129</v>
          </cell>
          <cell r="GE58">
            <v>0</v>
          </cell>
          <cell r="GF58">
            <v>12241931</v>
          </cell>
          <cell r="GG58">
            <v>0</v>
          </cell>
          <cell r="GH58">
            <v>16040031</v>
          </cell>
          <cell r="GI58">
            <v>3230985</v>
          </cell>
          <cell r="GJ58">
            <v>0</v>
          </cell>
          <cell r="GK58">
            <v>0</v>
          </cell>
          <cell r="GL58">
            <v>15446586</v>
          </cell>
          <cell r="GM58">
            <v>2010670</v>
          </cell>
          <cell r="GN58">
            <v>0</v>
          </cell>
          <cell r="GO58">
            <v>0</v>
          </cell>
          <cell r="GP58">
            <v>67220566</v>
          </cell>
          <cell r="GQ58">
            <v>0</v>
          </cell>
          <cell r="GR58">
            <v>67220566</v>
          </cell>
          <cell r="GS58">
            <v>504809904</v>
          </cell>
          <cell r="GT58">
            <v>0</v>
          </cell>
          <cell r="GU58">
            <v>0</v>
          </cell>
          <cell r="GV58">
            <v>0</v>
          </cell>
          <cell r="GW58">
            <v>126905723</v>
          </cell>
          <cell r="GX58">
            <v>206458540</v>
          </cell>
          <cell r="GY58">
            <v>0</v>
          </cell>
          <cell r="GZ58">
            <v>0</v>
          </cell>
          <cell r="HA58">
            <v>0</v>
          </cell>
          <cell r="HB58">
            <v>0</v>
          </cell>
          <cell r="HC58">
            <v>26254760</v>
          </cell>
          <cell r="HD58">
            <v>0</v>
          </cell>
          <cell r="HE58">
            <v>0</v>
          </cell>
          <cell r="HF58">
            <v>0</v>
          </cell>
          <cell r="HG58">
            <v>0</v>
          </cell>
          <cell r="HH58">
            <v>359619022</v>
          </cell>
          <cell r="IM58">
            <v>406505482</v>
          </cell>
          <cell r="KY58">
            <v>0</v>
          </cell>
          <cell r="KZ58">
            <v>0</v>
          </cell>
          <cell r="LA58">
            <v>0</v>
          </cell>
          <cell r="LB58">
            <v>4703925325</v>
          </cell>
          <cell r="LC58">
            <v>39185912818</v>
          </cell>
          <cell r="LN58">
            <v>0</v>
          </cell>
          <cell r="ME58">
            <v>0</v>
          </cell>
          <cell r="MI58">
            <v>0</v>
          </cell>
          <cell r="MQ58">
            <v>0</v>
          </cell>
          <cell r="OY58">
            <v>39185912818</v>
          </cell>
        </row>
        <row r="59">
          <cell r="A59">
            <v>37196</v>
          </cell>
          <cell r="B59">
            <v>2001</v>
          </cell>
          <cell r="C59" t="str">
            <v>2001-2</v>
          </cell>
          <cell r="D59" t="str">
            <v>2001-4</v>
          </cell>
          <cell r="E59">
            <v>11</v>
          </cell>
          <cell r="G59">
            <v>0</v>
          </cell>
          <cell r="H59">
            <v>3700349</v>
          </cell>
          <cell r="L59">
            <v>10459830021</v>
          </cell>
          <cell r="M59">
            <v>693200230</v>
          </cell>
          <cell r="N59">
            <v>8657835987</v>
          </cell>
          <cell r="O59">
            <v>344136688.75800377</v>
          </cell>
          <cell r="P59">
            <v>780465002</v>
          </cell>
          <cell r="Q59">
            <v>1507411064</v>
          </cell>
          <cell r="R59">
            <v>21532564598</v>
          </cell>
          <cell r="S59">
            <v>0</v>
          </cell>
          <cell r="T59">
            <v>0</v>
          </cell>
          <cell r="U59">
            <v>3816679149</v>
          </cell>
          <cell r="V59">
            <v>83797306</v>
          </cell>
          <cell r="W59">
            <v>188698256</v>
          </cell>
          <cell r="X59">
            <v>68213301</v>
          </cell>
          <cell r="Y59">
            <v>4465032</v>
          </cell>
          <cell r="Z59">
            <v>14023123</v>
          </cell>
          <cell r="AA59">
            <v>19760809</v>
          </cell>
          <cell r="AB59">
            <v>0</v>
          </cell>
          <cell r="AC59">
            <v>1339127209</v>
          </cell>
          <cell r="AD59">
            <v>0</v>
          </cell>
          <cell r="AE59">
            <v>0</v>
          </cell>
          <cell r="AF59">
            <v>0</v>
          </cell>
          <cell r="AG59">
            <v>4210330450</v>
          </cell>
          <cell r="AH59">
            <v>25742895048</v>
          </cell>
          <cell r="AI59">
            <v>0</v>
          </cell>
          <cell r="AJ59">
            <v>219209</v>
          </cell>
          <cell r="AK59">
            <v>32154751</v>
          </cell>
          <cell r="AL59">
            <v>1371501169</v>
          </cell>
          <cell r="AM59">
            <v>463169764</v>
          </cell>
          <cell r="AN59">
            <v>300000</v>
          </cell>
          <cell r="AO59">
            <v>899821</v>
          </cell>
          <cell r="AP59">
            <v>-32083727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433191440</v>
          </cell>
          <cell r="AW59">
            <v>232793</v>
          </cell>
          <cell r="AX59">
            <v>142292329</v>
          </cell>
          <cell r="AY59">
            <v>31721565</v>
          </cell>
          <cell r="AZ59">
            <v>536726</v>
          </cell>
          <cell r="BA59">
            <v>11843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174846715</v>
          </cell>
          <cell r="BL59">
            <v>153834</v>
          </cell>
          <cell r="BM59">
            <v>281194</v>
          </cell>
          <cell r="BN59">
            <v>0</v>
          </cell>
          <cell r="BO59">
            <v>19893540</v>
          </cell>
          <cell r="BP59">
            <v>0</v>
          </cell>
          <cell r="BQ59">
            <v>20328568</v>
          </cell>
          <cell r="BR59">
            <v>91806934</v>
          </cell>
          <cell r="BS59">
            <v>0</v>
          </cell>
          <cell r="BT59">
            <v>65207760</v>
          </cell>
          <cell r="BU59">
            <v>0</v>
          </cell>
          <cell r="BV59">
            <v>0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1637299</v>
          </cell>
          <cell r="CC59">
            <v>107541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10423503</v>
          </cell>
          <cell r="CI59">
            <v>0</v>
          </cell>
          <cell r="CJ59">
            <v>10423503</v>
          </cell>
          <cell r="CK59">
            <v>0</v>
          </cell>
          <cell r="CL59">
            <v>197616273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>
            <v>0</v>
          </cell>
          <cell r="CR59">
            <v>0</v>
          </cell>
          <cell r="CS59">
            <v>0</v>
          </cell>
          <cell r="CT59">
            <v>0</v>
          </cell>
          <cell r="CU59">
            <v>0</v>
          </cell>
          <cell r="CV59">
            <v>0</v>
          </cell>
          <cell r="CW59">
            <v>0</v>
          </cell>
          <cell r="CX59">
            <v>0</v>
          </cell>
          <cell r="CY59">
            <v>0</v>
          </cell>
          <cell r="CZ59">
            <v>197616273</v>
          </cell>
          <cell r="DA59">
            <v>0</v>
          </cell>
          <cell r="DB59">
            <v>1007789585</v>
          </cell>
          <cell r="DC59">
            <v>0</v>
          </cell>
          <cell r="DD59">
            <v>0</v>
          </cell>
          <cell r="DE59">
            <v>0</v>
          </cell>
          <cell r="DF59">
            <v>21760000</v>
          </cell>
          <cell r="DG59">
            <v>21760000</v>
          </cell>
          <cell r="DH59">
            <v>7396050</v>
          </cell>
          <cell r="DI59">
            <v>0</v>
          </cell>
          <cell r="DJ59">
            <v>0</v>
          </cell>
          <cell r="DK59">
            <v>0</v>
          </cell>
          <cell r="DL59">
            <v>0</v>
          </cell>
          <cell r="DM59">
            <v>0</v>
          </cell>
          <cell r="DN59">
            <v>0</v>
          </cell>
          <cell r="DO59">
            <v>15477600</v>
          </cell>
          <cell r="DP59">
            <v>0</v>
          </cell>
          <cell r="DQ59">
            <v>0</v>
          </cell>
          <cell r="DR59">
            <v>0</v>
          </cell>
          <cell r="DS59">
            <v>0</v>
          </cell>
          <cell r="DT59">
            <v>0</v>
          </cell>
          <cell r="DU59">
            <v>0</v>
          </cell>
          <cell r="DV59">
            <v>0</v>
          </cell>
          <cell r="DW59">
            <v>0</v>
          </cell>
          <cell r="DX59">
            <v>0</v>
          </cell>
          <cell r="DY59">
            <v>1667765</v>
          </cell>
          <cell r="DZ59">
            <v>0</v>
          </cell>
          <cell r="EA59">
            <v>0</v>
          </cell>
          <cell r="EB59">
            <v>0</v>
          </cell>
          <cell r="EC59">
            <v>12990000</v>
          </cell>
          <cell r="ED59">
            <v>0</v>
          </cell>
          <cell r="EE59">
            <v>0</v>
          </cell>
          <cell r="EF59">
            <v>0</v>
          </cell>
          <cell r="EG59">
            <v>0</v>
          </cell>
          <cell r="EH59">
            <v>0</v>
          </cell>
          <cell r="EI59">
            <v>0</v>
          </cell>
          <cell r="EJ59">
            <v>0</v>
          </cell>
          <cell r="EK59">
            <v>0</v>
          </cell>
          <cell r="EL59">
            <v>0</v>
          </cell>
          <cell r="EM59">
            <v>3258900</v>
          </cell>
          <cell r="EN59">
            <v>0</v>
          </cell>
          <cell r="EO59">
            <v>0</v>
          </cell>
          <cell r="EP59">
            <v>0</v>
          </cell>
          <cell r="EQ59">
            <v>0</v>
          </cell>
          <cell r="ER59">
            <v>0</v>
          </cell>
          <cell r="ES59">
            <v>0</v>
          </cell>
          <cell r="ET59">
            <v>6566700</v>
          </cell>
          <cell r="EU59">
            <v>0</v>
          </cell>
          <cell r="EV59">
            <v>0</v>
          </cell>
          <cell r="EW59">
            <v>0</v>
          </cell>
          <cell r="EX59">
            <v>6566700</v>
          </cell>
          <cell r="EY59">
            <v>0</v>
          </cell>
          <cell r="EZ59">
            <v>0</v>
          </cell>
          <cell r="FA59">
            <v>0</v>
          </cell>
          <cell r="FB59">
            <v>0</v>
          </cell>
          <cell r="FC59">
            <v>0</v>
          </cell>
          <cell r="FD59">
            <v>0</v>
          </cell>
          <cell r="FE59">
            <v>0</v>
          </cell>
          <cell r="FF59">
            <v>0</v>
          </cell>
          <cell r="FG59">
            <v>0</v>
          </cell>
          <cell r="FH59">
            <v>0</v>
          </cell>
          <cell r="FI59">
            <v>0</v>
          </cell>
          <cell r="FJ59">
            <v>0</v>
          </cell>
          <cell r="FK59">
            <v>0</v>
          </cell>
          <cell r="FL59">
            <v>0</v>
          </cell>
          <cell r="FM59">
            <v>0</v>
          </cell>
          <cell r="FN59">
            <v>7396050</v>
          </cell>
          <cell r="FO59">
            <v>0</v>
          </cell>
          <cell r="FP59">
            <v>0</v>
          </cell>
          <cell r="FQ59">
            <v>36555800</v>
          </cell>
          <cell r="FR59">
            <v>0</v>
          </cell>
          <cell r="FS59">
            <v>4693300</v>
          </cell>
          <cell r="FT59">
            <v>0</v>
          </cell>
          <cell r="FU59">
            <v>0</v>
          </cell>
          <cell r="FV59">
            <v>0</v>
          </cell>
          <cell r="FW59">
            <v>0</v>
          </cell>
          <cell r="FX59">
            <v>430945234</v>
          </cell>
          <cell r="FY59">
            <v>17921</v>
          </cell>
          <cell r="FZ59">
            <v>518644</v>
          </cell>
          <cell r="GA59">
            <v>0</v>
          </cell>
          <cell r="GB59">
            <v>51681825</v>
          </cell>
          <cell r="GC59">
            <v>0</v>
          </cell>
          <cell r="GD59">
            <v>0</v>
          </cell>
          <cell r="GE59">
            <v>0</v>
          </cell>
          <cell r="GF59">
            <v>9287845</v>
          </cell>
          <cell r="GG59">
            <v>0</v>
          </cell>
          <cell r="GH59">
            <v>15854545</v>
          </cell>
          <cell r="GI59">
            <v>3957688</v>
          </cell>
          <cell r="GJ59">
            <v>0</v>
          </cell>
          <cell r="GK59">
            <v>0</v>
          </cell>
          <cell r="GL59">
            <v>14045226</v>
          </cell>
          <cell r="GM59">
            <v>4805777</v>
          </cell>
          <cell r="GN59">
            <v>0</v>
          </cell>
          <cell r="GO59">
            <v>0</v>
          </cell>
          <cell r="GP59">
            <v>30568691</v>
          </cell>
          <cell r="GQ59">
            <v>50000</v>
          </cell>
          <cell r="GR59">
            <v>30618691</v>
          </cell>
          <cell r="GS59">
            <v>482627059</v>
          </cell>
          <cell r="GT59">
            <v>0</v>
          </cell>
          <cell r="GU59">
            <v>0</v>
          </cell>
          <cell r="GV59">
            <v>0</v>
          </cell>
          <cell r="GW59">
            <v>413640351</v>
          </cell>
          <cell r="GX59">
            <v>143106060</v>
          </cell>
          <cell r="GY59">
            <v>0</v>
          </cell>
          <cell r="GZ59">
            <v>0</v>
          </cell>
          <cell r="HA59">
            <v>0</v>
          </cell>
          <cell r="HB59">
            <v>0</v>
          </cell>
          <cell r="HC59">
            <v>15319885</v>
          </cell>
          <cell r="HD59">
            <v>0</v>
          </cell>
          <cell r="HE59">
            <v>0</v>
          </cell>
          <cell r="HF59">
            <v>0</v>
          </cell>
          <cell r="HG59">
            <v>0</v>
          </cell>
          <cell r="HH59">
            <v>572066296</v>
          </cell>
          <cell r="IM59">
            <v>127022524</v>
          </cell>
          <cell r="KY59">
            <v>0</v>
          </cell>
          <cell r="KZ59">
            <v>0</v>
          </cell>
          <cell r="LA59">
            <v>0</v>
          </cell>
          <cell r="LB59">
            <v>16145036520</v>
          </cell>
          <cell r="LC59">
            <v>41887931568</v>
          </cell>
          <cell r="LN59">
            <v>0</v>
          </cell>
          <cell r="ME59">
            <v>0</v>
          </cell>
          <cell r="MI59">
            <v>0</v>
          </cell>
          <cell r="MQ59">
            <v>0</v>
          </cell>
          <cell r="OY59">
            <v>41887931568</v>
          </cell>
        </row>
        <row r="60">
          <cell r="A60">
            <v>37226</v>
          </cell>
          <cell r="B60">
            <v>2001</v>
          </cell>
          <cell r="C60" t="str">
            <v>2001-2</v>
          </cell>
          <cell r="D60" t="str">
            <v>2001-4</v>
          </cell>
          <cell r="E60">
            <v>12</v>
          </cell>
          <cell r="G60">
            <v>0</v>
          </cell>
          <cell r="H60">
            <v>6591108</v>
          </cell>
          <cell r="L60">
            <v>5749180110</v>
          </cell>
          <cell r="M60">
            <v>755780668</v>
          </cell>
          <cell r="N60">
            <v>8373578558</v>
          </cell>
          <cell r="O60">
            <v>628723154.48111355</v>
          </cell>
          <cell r="P60">
            <v>628901485</v>
          </cell>
          <cell r="Q60">
            <v>1544211422</v>
          </cell>
          <cell r="R60">
            <v>16636811264</v>
          </cell>
          <cell r="S60">
            <v>0</v>
          </cell>
          <cell r="T60">
            <v>0</v>
          </cell>
          <cell r="U60">
            <v>3488814470</v>
          </cell>
          <cell r="V60">
            <v>176270205</v>
          </cell>
          <cell r="W60">
            <v>232707305</v>
          </cell>
          <cell r="X60">
            <v>0</v>
          </cell>
          <cell r="Y60">
            <v>4923495</v>
          </cell>
          <cell r="Z60">
            <v>17717246</v>
          </cell>
          <cell r="AA60">
            <v>49298205</v>
          </cell>
          <cell r="AB60">
            <v>0</v>
          </cell>
          <cell r="AC60">
            <v>1393524655</v>
          </cell>
          <cell r="AD60">
            <v>0</v>
          </cell>
          <cell r="AE60">
            <v>0</v>
          </cell>
          <cell r="AF60">
            <v>0</v>
          </cell>
          <cell r="AG60">
            <v>3969999874</v>
          </cell>
          <cell r="AH60">
            <v>20606811138</v>
          </cell>
          <cell r="AI60">
            <v>0</v>
          </cell>
          <cell r="AJ60">
            <v>419500</v>
          </cell>
          <cell r="AK60">
            <v>0</v>
          </cell>
          <cell r="AL60">
            <v>1393944155</v>
          </cell>
          <cell r="AM60">
            <v>383174005</v>
          </cell>
          <cell r="AN60">
            <v>427000</v>
          </cell>
          <cell r="AO60">
            <v>590477</v>
          </cell>
          <cell r="AP60">
            <v>0</v>
          </cell>
          <cell r="AQ60">
            <v>0</v>
          </cell>
          <cell r="AR60">
            <v>25000</v>
          </cell>
          <cell r="AS60">
            <v>0</v>
          </cell>
          <cell r="AT60">
            <v>0</v>
          </cell>
          <cell r="AU60">
            <v>0</v>
          </cell>
          <cell r="AV60">
            <v>389497211</v>
          </cell>
          <cell r="AW60">
            <v>464598</v>
          </cell>
          <cell r="AX60">
            <v>114414941</v>
          </cell>
          <cell r="AY60">
            <v>40114232</v>
          </cell>
          <cell r="AZ60">
            <v>101602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155172472</v>
          </cell>
          <cell r="BL60">
            <v>1484073</v>
          </cell>
          <cell r="BM60">
            <v>415983</v>
          </cell>
          <cell r="BN60">
            <v>0</v>
          </cell>
          <cell r="BO60">
            <v>18054533</v>
          </cell>
          <cell r="BP60">
            <v>0</v>
          </cell>
          <cell r="BQ60">
            <v>19954589</v>
          </cell>
          <cell r="BR60">
            <v>53027993</v>
          </cell>
          <cell r="BS60">
            <v>0</v>
          </cell>
          <cell r="BT60">
            <v>69532476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1422617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0</v>
          </cell>
          <cell r="CH60">
            <v>4677018</v>
          </cell>
          <cell r="CI60">
            <v>0</v>
          </cell>
          <cell r="CJ60">
            <v>4677018</v>
          </cell>
          <cell r="CK60">
            <v>0</v>
          </cell>
          <cell r="CL60">
            <v>181147765</v>
          </cell>
          <cell r="CM60">
            <v>0</v>
          </cell>
          <cell r="CN60">
            <v>0</v>
          </cell>
          <cell r="CO60">
            <v>0</v>
          </cell>
          <cell r="CP60">
            <v>0</v>
          </cell>
          <cell r="CQ60">
            <v>0</v>
          </cell>
          <cell r="CR60">
            <v>0</v>
          </cell>
          <cell r="CS60">
            <v>0</v>
          </cell>
          <cell r="CT60">
            <v>0</v>
          </cell>
          <cell r="CU60">
            <v>0</v>
          </cell>
          <cell r="CV60">
            <v>0</v>
          </cell>
          <cell r="CW60">
            <v>0</v>
          </cell>
          <cell r="CX60">
            <v>0</v>
          </cell>
          <cell r="CY60">
            <v>0</v>
          </cell>
          <cell r="CZ60">
            <v>181147765</v>
          </cell>
          <cell r="DA60">
            <v>0</v>
          </cell>
          <cell r="DB60">
            <v>332425422</v>
          </cell>
          <cell r="DC60">
            <v>0</v>
          </cell>
          <cell r="DD60">
            <v>0</v>
          </cell>
          <cell r="DE60">
            <v>0</v>
          </cell>
          <cell r="DF60">
            <v>1400000</v>
          </cell>
          <cell r="DG60">
            <v>1400000</v>
          </cell>
          <cell r="DH60">
            <v>10034000</v>
          </cell>
          <cell r="DI60">
            <v>0</v>
          </cell>
          <cell r="DJ60">
            <v>0</v>
          </cell>
          <cell r="DK60">
            <v>0</v>
          </cell>
          <cell r="DL60">
            <v>0</v>
          </cell>
          <cell r="DM60">
            <v>0</v>
          </cell>
          <cell r="DN60">
            <v>0</v>
          </cell>
          <cell r="DO60">
            <v>16538900</v>
          </cell>
          <cell r="DP60">
            <v>0</v>
          </cell>
          <cell r="DQ60">
            <v>0</v>
          </cell>
          <cell r="DR60">
            <v>0</v>
          </cell>
          <cell r="DS60">
            <v>0</v>
          </cell>
          <cell r="DT60">
            <v>0</v>
          </cell>
          <cell r="DU60">
            <v>0</v>
          </cell>
          <cell r="DV60">
            <v>0</v>
          </cell>
          <cell r="DW60">
            <v>0</v>
          </cell>
          <cell r="DX60">
            <v>0</v>
          </cell>
          <cell r="DY60">
            <v>1400210</v>
          </cell>
          <cell r="DZ60">
            <v>0</v>
          </cell>
          <cell r="EA60">
            <v>0</v>
          </cell>
          <cell r="EB60">
            <v>0</v>
          </cell>
          <cell r="EC60">
            <v>13445400</v>
          </cell>
          <cell r="ED60">
            <v>0</v>
          </cell>
          <cell r="EE60">
            <v>0</v>
          </cell>
          <cell r="EF60">
            <v>0</v>
          </cell>
          <cell r="EG60">
            <v>0</v>
          </cell>
          <cell r="EH60">
            <v>0</v>
          </cell>
          <cell r="EI60">
            <v>0</v>
          </cell>
          <cell r="EJ60">
            <v>0</v>
          </cell>
          <cell r="EK60">
            <v>0</v>
          </cell>
          <cell r="EL60">
            <v>0</v>
          </cell>
          <cell r="EM60">
            <v>3286500</v>
          </cell>
          <cell r="EN60">
            <v>0</v>
          </cell>
          <cell r="EO60">
            <v>0</v>
          </cell>
          <cell r="EP60">
            <v>0</v>
          </cell>
          <cell r="EQ60">
            <v>0</v>
          </cell>
          <cell r="ER60">
            <v>0</v>
          </cell>
          <cell r="ES60">
            <v>0</v>
          </cell>
          <cell r="ET60">
            <v>4729929</v>
          </cell>
          <cell r="EU60">
            <v>0</v>
          </cell>
          <cell r="EV60">
            <v>0</v>
          </cell>
          <cell r="EW60">
            <v>0</v>
          </cell>
          <cell r="EX60">
            <v>4729929</v>
          </cell>
          <cell r="EY60">
            <v>0</v>
          </cell>
          <cell r="EZ60">
            <v>0</v>
          </cell>
          <cell r="FA60">
            <v>0</v>
          </cell>
          <cell r="FB60">
            <v>0</v>
          </cell>
          <cell r="FC60">
            <v>0</v>
          </cell>
          <cell r="FD60">
            <v>0</v>
          </cell>
          <cell r="FE60">
            <v>0</v>
          </cell>
          <cell r="FF60">
            <v>0</v>
          </cell>
          <cell r="FG60">
            <v>0</v>
          </cell>
          <cell r="FH60">
            <v>0</v>
          </cell>
          <cell r="FI60">
            <v>0</v>
          </cell>
          <cell r="FJ60">
            <v>73000</v>
          </cell>
          <cell r="FK60">
            <v>0</v>
          </cell>
          <cell r="FL60">
            <v>0</v>
          </cell>
          <cell r="FM60">
            <v>0</v>
          </cell>
          <cell r="FN60">
            <v>10034000</v>
          </cell>
          <cell r="FO60">
            <v>0</v>
          </cell>
          <cell r="FP60">
            <v>0</v>
          </cell>
          <cell r="FQ60">
            <v>36172020</v>
          </cell>
          <cell r="FR60">
            <v>0</v>
          </cell>
          <cell r="FS60">
            <v>4183700</v>
          </cell>
          <cell r="FT60">
            <v>0</v>
          </cell>
          <cell r="FU60">
            <v>0</v>
          </cell>
          <cell r="FV60">
            <v>0</v>
          </cell>
          <cell r="FW60">
            <v>0</v>
          </cell>
          <cell r="FX60">
            <v>437508676</v>
          </cell>
          <cell r="FY60">
            <v>585000</v>
          </cell>
          <cell r="FZ60">
            <v>3376000</v>
          </cell>
          <cell r="GA60">
            <v>0</v>
          </cell>
          <cell r="GB60">
            <v>51687430</v>
          </cell>
          <cell r="GC60">
            <v>578172</v>
          </cell>
          <cell r="GD60">
            <v>578172</v>
          </cell>
          <cell r="GE60">
            <v>0</v>
          </cell>
          <cell r="GF60">
            <v>10076354</v>
          </cell>
          <cell r="GG60">
            <v>0</v>
          </cell>
          <cell r="GH60">
            <v>14806283</v>
          </cell>
          <cell r="GI60">
            <v>3388029</v>
          </cell>
          <cell r="GJ60">
            <v>0</v>
          </cell>
          <cell r="GK60">
            <v>0</v>
          </cell>
          <cell r="GL60">
            <v>27950065</v>
          </cell>
          <cell r="GM60">
            <v>1195450</v>
          </cell>
          <cell r="GN60">
            <v>0</v>
          </cell>
          <cell r="GO60">
            <v>0</v>
          </cell>
          <cell r="GP60">
            <v>33776544</v>
          </cell>
          <cell r="GQ60">
            <v>0</v>
          </cell>
          <cell r="GR60">
            <v>33776544</v>
          </cell>
          <cell r="GS60">
            <v>489774278</v>
          </cell>
          <cell r="GT60">
            <v>38524000</v>
          </cell>
          <cell r="GU60">
            <v>0</v>
          </cell>
          <cell r="GV60">
            <v>38524000</v>
          </cell>
          <cell r="GW60">
            <v>81694902</v>
          </cell>
          <cell r="GX60">
            <v>92148153</v>
          </cell>
          <cell r="GY60">
            <v>0</v>
          </cell>
          <cell r="GZ60">
            <v>0</v>
          </cell>
          <cell r="HA60">
            <v>0</v>
          </cell>
          <cell r="HB60">
            <v>0</v>
          </cell>
          <cell r="HC60">
            <v>1286381641</v>
          </cell>
          <cell r="HD60">
            <v>0</v>
          </cell>
          <cell r="HE60">
            <v>0</v>
          </cell>
          <cell r="HF60">
            <v>0</v>
          </cell>
          <cell r="HG60">
            <v>0</v>
          </cell>
          <cell r="HH60">
            <v>1498748696</v>
          </cell>
          <cell r="IM60">
            <v>340939689</v>
          </cell>
          <cell r="LB60">
            <v>16916780820</v>
          </cell>
          <cell r="LC60">
            <v>37523591958</v>
          </cell>
          <cell r="LN60">
            <v>0</v>
          </cell>
          <cell r="ME60">
            <v>0</v>
          </cell>
          <cell r="MI60">
            <v>0</v>
          </cell>
          <cell r="MQ60">
            <v>0</v>
          </cell>
          <cell r="OY60">
            <v>37523591958</v>
          </cell>
        </row>
        <row r="61">
          <cell r="A61">
            <v>37257</v>
          </cell>
          <cell r="B61">
            <v>2002</v>
          </cell>
          <cell r="C61" t="str">
            <v>2002-1</v>
          </cell>
          <cell r="D61" t="str">
            <v>2002-1</v>
          </cell>
          <cell r="E61">
            <v>1</v>
          </cell>
          <cell r="G61">
            <v>0</v>
          </cell>
          <cell r="H61">
            <v>6290000</v>
          </cell>
          <cell r="L61">
            <v>13893423411</v>
          </cell>
          <cell r="M61">
            <v>1806653150</v>
          </cell>
          <cell r="N61">
            <v>9412826396</v>
          </cell>
          <cell r="O61">
            <v>1284666484.8641479</v>
          </cell>
          <cell r="P61">
            <v>837840412</v>
          </cell>
          <cell r="Q61">
            <v>1494310075</v>
          </cell>
          <cell r="R61">
            <v>29549007407</v>
          </cell>
          <cell r="S61">
            <v>0</v>
          </cell>
          <cell r="T61">
            <v>0</v>
          </cell>
          <cell r="U61">
            <v>3990066755</v>
          </cell>
          <cell r="V61">
            <v>80513962</v>
          </cell>
          <cell r="W61">
            <v>207163336</v>
          </cell>
          <cell r="X61">
            <v>42958121</v>
          </cell>
          <cell r="Y61">
            <v>5401606</v>
          </cell>
          <cell r="Z61">
            <v>16444893</v>
          </cell>
          <cell r="AA61">
            <v>43991933</v>
          </cell>
          <cell r="AB61">
            <v>0</v>
          </cell>
          <cell r="AC61">
            <v>1434111161</v>
          </cell>
          <cell r="AD61">
            <v>0</v>
          </cell>
          <cell r="AE61">
            <v>0</v>
          </cell>
          <cell r="AF61">
            <v>0</v>
          </cell>
          <cell r="AG61">
            <v>4386669429</v>
          </cell>
          <cell r="AH61">
            <v>33935676836</v>
          </cell>
          <cell r="AI61">
            <v>0</v>
          </cell>
          <cell r="AJ61">
            <v>241860</v>
          </cell>
          <cell r="AK61">
            <v>60052957</v>
          </cell>
          <cell r="AL61">
            <v>1494405978</v>
          </cell>
          <cell r="AM61">
            <v>539203167</v>
          </cell>
          <cell r="AN61">
            <v>427000</v>
          </cell>
          <cell r="AO61">
            <v>718287</v>
          </cell>
          <cell r="AP61">
            <v>99375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541122354</v>
          </cell>
          <cell r="AW61">
            <v>403522</v>
          </cell>
          <cell r="AX61">
            <v>119455794</v>
          </cell>
          <cell r="AY61">
            <v>42050591</v>
          </cell>
          <cell r="AZ61">
            <v>111643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162246853</v>
          </cell>
          <cell r="BL61">
            <v>150798</v>
          </cell>
          <cell r="BM61">
            <v>417302</v>
          </cell>
          <cell r="BN61">
            <v>0</v>
          </cell>
          <cell r="BO61">
            <v>20539543</v>
          </cell>
          <cell r="BP61">
            <v>0</v>
          </cell>
          <cell r="BQ61">
            <v>21107643</v>
          </cell>
          <cell r="BR61">
            <v>49458650</v>
          </cell>
          <cell r="BS61">
            <v>0</v>
          </cell>
          <cell r="BT61">
            <v>46682038</v>
          </cell>
          <cell r="BU61">
            <v>0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1525236</v>
          </cell>
          <cell r="CC61">
            <v>516420</v>
          </cell>
          <cell r="CD61">
            <v>0</v>
          </cell>
          <cell r="CE61">
            <v>0</v>
          </cell>
          <cell r="CF61">
            <v>0</v>
          </cell>
          <cell r="CG61">
            <v>0</v>
          </cell>
          <cell r="CH61">
            <v>5445298</v>
          </cell>
          <cell r="CI61">
            <v>0</v>
          </cell>
          <cell r="CJ61">
            <v>5445298</v>
          </cell>
          <cell r="CK61">
            <v>0</v>
          </cell>
          <cell r="CL61">
            <v>141346816</v>
          </cell>
          <cell r="CM61">
            <v>13851563</v>
          </cell>
          <cell r="CN61">
            <v>0</v>
          </cell>
          <cell r="CO61">
            <v>0</v>
          </cell>
          <cell r="CP61">
            <v>0</v>
          </cell>
          <cell r="CQ61">
            <v>0</v>
          </cell>
          <cell r="CR61">
            <v>0</v>
          </cell>
          <cell r="CS61">
            <v>0</v>
          </cell>
          <cell r="CT61">
            <v>0</v>
          </cell>
          <cell r="CU61">
            <v>0</v>
          </cell>
          <cell r="CV61">
            <v>0</v>
          </cell>
          <cell r="CW61">
            <v>0</v>
          </cell>
          <cell r="CX61">
            <v>0</v>
          </cell>
          <cell r="CY61">
            <v>0</v>
          </cell>
          <cell r="CZ61">
            <v>155198379</v>
          </cell>
          <cell r="DA61">
            <v>0</v>
          </cell>
          <cell r="DB61">
            <v>217051703</v>
          </cell>
          <cell r="DC61">
            <v>0</v>
          </cell>
          <cell r="DD61">
            <v>0</v>
          </cell>
          <cell r="DE61">
            <v>0</v>
          </cell>
          <cell r="DF61">
            <v>0</v>
          </cell>
          <cell r="DG61">
            <v>0</v>
          </cell>
          <cell r="DH61">
            <v>2312000</v>
          </cell>
          <cell r="DI61">
            <v>0</v>
          </cell>
          <cell r="DJ61">
            <v>0</v>
          </cell>
          <cell r="DK61">
            <v>0</v>
          </cell>
          <cell r="DL61">
            <v>0</v>
          </cell>
          <cell r="DM61">
            <v>0</v>
          </cell>
          <cell r="DN61">
            <v>0</v>
          </cell>
          <cell r="DO61">
            <v>15113000</v>
          </cell>
          <cell r="DP61">
            <v>0</v>
          </cell>
          <cell r="DQ61">
            <v>0</v>
          </cell>
          <cell r="DR61">
            <v>0</v>
          </cell>
          <cell r="DS61">
            <v>0</v>
          </cell>
          <cell r="DT61">
            <v>0</v>
          </cell>
          <cell r="DU61">
            <v>0</v>
          </cell>
          <cell r="DV61">
            <v>0</v>
          </cell>
          <cell r="DW61">
            <v>0</v>
          </cell>
          <cell r="DX61">
            <v>0</v>
          </cell>
          <cell r="DY61">
            <v>1587689</v>
          </cell>
          <cell r="DZ61">
            <v>0</v>
          </cell>
          <cell r="EA61">
            <v>0</v>
          </cell>
          <cell r="EB61">
            <v>0</v>
          </cell>
          <cell r="EC61">
            <v>11805900</v>
          </cell>
          <cell r="ED61">
            <v>0</v>
          </cell>
          <cell r="EE61">
            <v>0</v>
          </cell>
          <cell r="EF61">
            <v>0</v>
          </cell>
          <cell r="EG61">
            <v>0</v>
          </cell>
          <cell r="EH61">
            <v>0</v>
          </cell>
          <cell r="EI61">
            <v>0</v>
          </cell>
          <cell r="EJ61">
            <v>0</v>
          </cell>
          <cell r="EK61">
            <v>0</v>
          </cell>
          <cell r="EL61">
            <v>0</v>
          </cell>
          <cell r="EM61">
            <v>2280300</v>
          </cell>
          <cell r="EN61">
            <v>0</v>
          </cell>
          <cell r="EO61">
            <v>0</v>
          </cell>
          <cell r="EP61">
            <v>0</v>
          </cell>
          <cell r="EQ61">
            <v>0</v>
          </cell>
          <cell r="ER61">
            <v>0</v>
          </cell>
          <cell r="ES61">
            <v>0</v>
          </cell>
          <cell r="ET61">
            <v>3223100</v>
          </cell>
          <cell r="EU61">
            <v>0</v>
          </cell>
          <cell r="EV61">
            <v>0</v>
          </cell>
          <cell r="EW61">
            <v>0</v>
          </cell>
          <cell r="EX61">
            <v>3223100</v>
          </cell>
          <cell r="EY61">
            <v>0</v>
          </cell>
          <cell r="EZ61">
            <v>0</v>
          </cell>
          <cell r="FA61">
            <v>0</v>
          </cell>
          <cell r="FB61">
            <v>0</v>
          </cell>
          <cell r="FC61">
            <v>0</v>
          </cell>
          <cell r="FD61">
            <v>0</v>
          </cell>
          <cell r="FE61">
            <v>0</v>
          </cell>
          <cell r="FF61">
            <v>0</v>
          </cell>
          <cell r="FG61">
            <v>0</v>
          </cell>
          <cell r="FH61">
            <v>0</v>
          </cell>
          <cell r="FI61">
            <v>0</v>
          </cell>
          <cell r="FJ61">
            <v>0</v>
          </cell>
          <cell r="FK61">
            <v>0</v>
          </cell>
          <cell r="FL61">
            <v>0</v>
          </cell>
          <cell r="FM61">
            <v>0</v>
          </cell>
          <cell r="FN61">
            <v>2312000</v>
          </cell>
          <cell r="FO61">
            <v>0</v>
          </cell>
          <cell r="FP61">
            <v>0</v>
          </cell>
          <cell r="FQ61">
            <v>10518600</v>
          </cell>
          <cell r="FR61">
            <v>0</v>
          </cell>
          <cell r="FS61">
            <v>4707400</v>
          </cell>
          <cell r="FT61">
            <v>0</v>
          </cell>
          <cell r="FU61">
            <v>0</v>
          </cell>
          <cell r="FV61">
            <v>0</v>
          </cell>
          <cell r="FW61">
            <v>0</v>
          </cell>
          <cell r="FX61">
            <v>598618340</v>
          </cell>
          <cell r="FY61">
            <v>179259</v>
          </cell>
          <cell r="FZ61">
            <v>520114</v>
          </cell>
          <cell r="GA61">
            <v>0</v>
          </cell>
          <cell r="GB61">
            <v>57963038</v>
          </cell>
          <cell r="GC61">
            <v>204804</v>
          </cell>
          <cell r="GD61">
            <v>204804</v>
          </cell>
          <cell r="GE61">
            <v>0</v>
          </cell>
          <cell r="GF61">
            <v>12578189</v>
          </cell>
          <cell r="GG61">
            <v>0</v>
          </cell>
          <cell r="GH61">
            <v>15801289</v>
          </cell>
          <cell r="GI61">
            <v>4328538</v>
          </cell>
          <cell r="GJ61">
            <v>0</v>
          </cell>
          <cell r="GK61">
            <v>0</v>
          </cell>
          <cell r="GL61">
            <v>28602326</v>
          </cell>
          <cell r="GM61">
            <v>1687290</v>
          </cell>
          <cell r="GN61">
            <v>0</v>
          </cell>
          <cell r="GO61">
            <v>0</v>
          </cell>
          <cell r="GP61">
            <v>38982154</v>
          </cell>
          <cell r="GQ61">
            <v>0</v>
          </cell>
          <cell r="GR61">
            <v>38982154</v>
          </cell>
          <cell r="GS61">
            <v>656786182</v>
          </cell>
          <cell r="GT61">
            <v>0</v>
          </cell>
          <cell r="GU61">
            <v>0</v>
          </cell>
          <cell r="GV61">
            <v>0</v>
          </cell>
          <cell r="GW61">
            <v>140132269</v>
          </cell>
          <cell r="GX61">
            <v>171155011</v>
          </cell>
          <cell r="GY61">
            <v>0</v>
          </cell>
          <cell r="GZ61">
            <v>0</v>
          </cell>
          <cell r="HA61">
            <v>0</v>
          </cell>
          <cell r="HB61">
            <v>6800634</v>
          </cell>
          <cell r="HC61">
            <v>48950</v>
          </cell>
          <cell r="HD61">
            <v>0</v>
          </cell>
          <cell r="HE61">
            <v>0</v>
          </cell>
          <cell r="HF61">
            <v>0</v>
          </cell>
          <cell r="HG61">
            <v>0</v>
          </cell>
          <cell r="HH61">
            <v>318136864</v>
          </cell>
          <cell r="IM61">
            <v>327293641</v>
          </cell>
          <cell r="LB61">
            <v>4040540894</v>
          </cell>
          <cell r="LC61">
            <v>37976217730</v>
          </cell>
          <cell r="LN61">
            <v>0</v>
          </cell>
          <cell r="ME61">
            <v>0</v>
          </cell>
          <cell r="MI61">
            <v>0</v>
          </cell>
          <cell r="MQ61">
            <v>0</v>
          </cell>
          <cell r="OY61">
            <v>37976217730</v>
          </cell>
        </row>
        <row r="62">
          <cell r="A62">
            <v>37288</v>
          </cell>
          <cell r="B62">
            <v>2002</v>
          </cell>
          <cell r="C62" t="str">
            <v>2002-1</v>
          </cell>
          <cell r="D62" t="str">
            <v>2002-1</v>
          </cell>
          <cell r="E62">
            <v>2</v>
          </cell>
          <cell r="G62">
            <v>0</v>
          </cell>
          <cell r="H62">
            <v>8060000.0000000009</v>
          </cell>
          <cell r="L62">
            <v>11882699841</v>
          </cell>
          <cell r="M62">
            <v>2294298869</v>
          </cell>
          <cell r="N62">
            <v>8893954873</v>
          </cell>
          <cell r="O62">
            <v>668630710.52639651</v>
          </cell>
          <cell r="P62">
            <v>922726792</v>
          </cell>
          <cell r="Q62">
            <v>1546920075</v>
          </cell>
          <cell r="R62">
            <v>26959358398</v>
          </cell>
          <cell r="S62">
            <v>0</v>
          </cell>
          <cell r="T62">
            <v>0</v>
          </cell>
          <cell r="U62">
            <v>3606165637</v>
          </cell>
          <cell r="V62">
            <v>105075329</v>
          </cell>
          <cell r="W62">
            <v>252601096</v>
          </cell>
          <cell r="X62">
            <v>0</v>
          </cell>
          <cell r="Y62">
            <v>2653131</v>
          </cell>
          <cell r="Z62">
            <v>22504128</v>
          </cell>
          <cell r="AA62">
            <v>41541513</v>
          </cell>
          <cell r="AB62">
            <v>0</v>
          </cell>
          <cell r="AC62">
            <v>1464974737</v>
          </cell>
          <cell r="AD62">
            <v>0</v>
          </cell>
          <cell r="AE62">
            <v>0</v>
          </cell>
          <cell r="AF62">
            <v>0</v>
          </cell>
          <cell r="AG62">
            <v>4031856420</v>
          </cell>
          <cell r="AH62">
            <v>30991214818</v>
          </cell>
          <cell r="AI62">
            <v>0</v>
          </cell>
          <cell r="AJ62">
            <v>192195</v>
          </cell>
          <cell r="AK62">
            <v>31650152</v>
          </cell>
          <cell r="AL62">
            <v>1496817084</v>
          </cell>
          <cell r="AM62">
            <v>629245846</v>
          </cell>
          <cell r="AN62">
            <v>427735</v>
          </cell>
          <cell r="AO62">
            <v>503000</v>
          </cell>
          <cell r="AP62">
            <v>0</v>
          </cell>
          <cell r="AQ62">
            <v>0</v>
          </cell>
          <cell r="AR62">
            <v>100000</v>
          </cell>
          <cell r="AS62">
            <v>0</v>
          </cell>
          <cell r="AT62">
            <v>0</v>
          </cell>
          <cell r="AU62">
            <v>0</v>
          </cell>
          <cell r="AV62">
            <v>632845747</v>
          </cell>
          <cell r="AW62">
            <v>551902</v>
          </cell>
          <cell r="AX62">
            <v>117637404</v>
          </cell>
          <cell r="AY62">
            <v>30534044</v>
          </cell>
          <cell r="AZ62">
            <v>336548</v>
          </cell>
          <cell r="BA62">
            <v>28270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189151472</v>
          </cell>
          <cell r="BL62">
            <v>42866</v>
          </cell>
          <cell r="BM62">
            <v>583942</v>
          </cell>
          <cell r="BN62">
            <v>0</v>
          </cell>
          <cell r="BO62">
            <v>-20539543</v>
          </cell>
          <cell r="BP62">
            <v>0</v>
          </cell>
          <cell r="BQ62">
            <v>-19912735</v>
          </cell>
          <cell r="BR62">
            <v>48850952</v>
          </cell>
          <cell r="BS62">
            <v>0</v>
          </cell>
          <cell r="BT62">
            <v>552378390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  <cell r="CB62">
            <v>1459853</v>
          </cell>
          <cell r="CC62">
            <v>54105</v>
          </cell>
          <cell r="CD62">
            <v>0</v>
          </cell>
          <cell r="CE62">
            <v>0</v>
          </cell>
          <cell r="CF62">
            <v>0</v>
          </cell>
          <cell r="CG62">
            <v>0</v>
          </cell>
          <cell r="CH62">
            <v>6969264</v>
          </cell>
          <cell r="CI62">
            <v>0</v>
          </cell>
          <cell r="CJ62">
            <v>6969264</v>
          </cell>
          <cell r="CK62">
            <v>0</v>
          </cell>
          <cell r="CL62">
            <v>195190608</v>
          </cell>
          <cell r="CM62">
            <v>0</v>
          </cell>
          <cell r="CN62">
            <v>399434599</v>
          </cell>
          <cell r="CO62">
            <v>147012351</v>
          </cell>
          <cell r="CP62">
            <v>107701829</v>
          </cell>
          <cell r="CQ62">
            <v>23242881</v>
          </cell>
          <cell r="CR62">
            <v>0</v>
          </cell>
          <cell r="CS62">
            <v>0</v>
          </cell>
          <cell r="CT62">
            <v>0</v>
          </cell>
          <cell r="CU62">
            <v>0</v>
          </cell>
          <cell r="CV62">
            <v>0</v>
          </cell>
          <cell r="CW62">
            <v>0</v>
          </cell>
          <cell r="CX62">
            <v>0</v>
          </cell>
          <cell r="CY62">
            <v>0</v>
          </cell>
          <cell r="CZ62">
            <v>884875693</v>
          </cell>
          <cell r="DA62">
            <v>0</v>
          </cell>
          <cell r="DB62">
            <v>1572431289</v>
          </cell>
          <cell r="DC62">
            <v>0</v>
          </cell>
          <cell r="DD62">
            <v>0</v>
          </cell>
          <cell r="DE62">
            <v>0</v>
          </cell>
          <cell r="DF62">
            <v>0</v>
          </cell>
          <cell r="DG62">
            <v>0</v>
          </cell>
          <cell r="DH62">
            <v>666200</v>
          </cell>
          <cell r="DI62">
            <v>0</v>
          </cell>
          <cell r="DJ62">
            <v>0</v>
          </cell>
          <cell r="DK62">
            <v>0</v>
          </cell>
          <cell r="DL62">
            <v>0</v>
          </cell>
          <cell r="DM62">
            <v>0</v>
          </cell>
          <cell r="DN62">
            <v>0</v>
          </cell>
          <cell r="DO62">
            <v>17889420</v>
          </cell>
          <cell r="DP62">
            <v>0</v>
          </cell>
          <cell r="DQ62">
            <v>0</v>
          </cell>
          <cell r="DR62">
            <v>0</v>
          </cell>
          <cell r="DS62">
            <v>0</v>
          </cell>
          <cell r="DT62">
            <v>0</v>
          </cell>
          <cell r="DU62">
            <v>0</v>
          </cell>
          <cell r="DV62">
            <v>0</v>
          </cell>
          <cell r="DW62">
            <v>0</v>
          </cell>
          <cell r="DX62">
            <v>0</v>
          </cell>
          <cell r="DY62">
            <v>1924625</v>
          </cell>
          <cell r="DZ62">
            <v>0</v>
          </cell>
          <cell r="EA62">
            <v>0</v>
          </cell>
          <cell r="EB62">
            <v>0</v>
          </cell>
          <cell r="EC62">
            <v>10866500</v>
          </cell>
          <cell r="ED62">
            <v>0</v>
          </cell>
          <cell r="EE62">
            <v>0</v>
          </cell>
          <cell r="EF62">
            <v>0</v>
          </cell>
          <cell r="EG62">
            <v>0</v>
          </cell>
          <cell r="EH62">
            <v>0</v>
          </cell>
          <cell r="EI62">
            <v>0</v>
          </cell>
          <cell r="EJ62">
            <v>0</v>
          </cell>
          <cell r="EK62">
            <v>0</v>
          </cell>
          <cell r="EL62">
            <v>0</v>
          </cell>
          <cell r="EM62">
            <v>3415500</v>
          </cell>
          <cell r="EN62">
            <v>0</v>
          </cell>
          <cell r="EO62">
            <v>0</v>
          </cell>
          <cell r="EP62">
            <v>0</v>
          </cell>
          <cell r="EQ62">
            <v>0</v>
          </cell>
          <cell r="ER62">
            <v>0</v>
          </cell>
          <cell r="ES62">
            <v>0</v>
          </cell>
          <cell r="ET62">
            <v>9769600</v>
          </cell>
          <cell r="EU62">
            <v>0</v>
          </cell>
          <cell r="EV62">
            <v>0</v>
          </cell>
          <cell r="EW62">
            <v>0</v>
          </cell>
          <cell r="EX62">
            <v>9769600</v>
          </cell>
          <cell r="EY62">
            <v>0</v>
          </cell>
          <cell r="EZ62">
            <v>0</v>
          </cell>
          <cell r="FA62">
            <v>0</v>
          </cell>
          <cell r="FB62">
            <v>0</v>
          </cell>
          <cell r="FC62">
            <v>0</v>
          </cell>
          <cell r="FD62">
            <v>0</v>
          </cell>
          <cell r="FE62">
            <v>0</v>
          </cell>
          <cell r="FF62">
            <v>0</v>
          </cell>
          <cell r="FG62">
            <v>0</v>
          </cell>
          <cell r="FH62">
            <v>0</v>
          </cell>
          <cell r="FI62">
            <v>0</v>
          </cell>
          <cell r="FJ62">
            <v>11800</v>
          </cell>
          <cell r="FK62">
            <v>0</v>
          </cell>
          <cell r="FL62">
            <v>0</v>
          </cell>
          <cell r="FM62">
            <v>0</v>
          </cell>
          <cell r="FN62">
            <v>666200</v>
          </cell>
          <cell r="FO62">
            <v>0</v>
          </cell>
          <cell r="FP62">
            <v>0</v>
          </cell>
          <cell r="FQ62">
            <v>9073000</v>
          </cell>
          <cell r="FR62">
            <v>0</v>
          </cell>
          <cell r="FS62">
            <v>3756500</v>
          </cell>
          <cell r="FT62">
            <v>0</v>
          </cell>
          <cell r="FU62">
            <v>0</v>
          </cell>
          <cell r="FV62">
            <v>0</v>
          </cell>
          <cell r="FW62">
            <v>0</v>
          </cell>
          <cell r="FX62">
            <v>756833897</v>
          </cell>
          <cell r="FY62">
            <v>5913418</v>
          </cell>
          <cell r="FZ62">
            <v>722013</v>
          </cell>
          <cell r="GA62">
            <v>0</v>
          </cell>
          <cell r="GB62">
            <v>58401091</v>
          </cell>
          <cell r="GC62">
            <v>129092</v>
          </cell>
          <cell r="GD62">
            <v>129092</v>
          </cell>
          <cell r="GE62">
            <v>0</v>
          </cell>
          <cell r="GF62">
            <v>14565712</v>
          </cell>
          <cell r="GG62">
            <v>0</v>
          </cell>
          <cell r="GH62">
            <v>24335312</v>
          </cell>
          <cell r="GI62">
            <v>4715200</v>
          </cell>
          <cell r="GJ62">
            <v>0</v>
          </cell>
          <cell r="GK62">
            <v>0</v>
          </cell>
          <cell r="GL62">
            <v>14726730</v>
          </cell>
          <cell r="GM62">
            <v>2613159</v>
          </cell>
          <cell r="GN62">
            <v>0</v>
          </cell>
          <cell r="GO62">
            <v>0</v>
          </cell>
          <cell r="GP62">
            <v>25091689</v>
          </cell>
          <cell r="GQ62">
            <v>50000</v>
          </cell>
          <cell r="GR62">
            <v>25141689</v>
          </cell>
          <cell r="GS62">
            <v>815364080</v>
          </cell>
          <cell r="GT62">
            <v>0</v>
          </cell>
          <cell r="GU62">
            <v>0</v>
          </cell>
          <cell r="GV62">
            <v>0</v>
          </cell>
          <cell r="GW62">
            <v>144870948</v>
          </cell>
          <cell r="GX62">
            <v>166043793</v>
          </cell>
          <cell r="GY62">
            <v>0</v>
          </cell>
          <cell r="GZ62">
            <v>0</v>
          </cell>
          <cell r="HA62">
            <v>0</v>
          </cell>
          <cell r="HB62">
            <v>6800634</v>
          </cell>
          <cell r="HC62">
            <v>30000</v>
          </cell>
          <cell r="HD62">
            <v>0</v>
          </cell>
          <cell r="HE62">
            <v>0</v>
          </cell>
          <cell r="HF62">
            <v>0</v>
          </cell>
          <cell r="HG62">
            <v>0</v>
          </cell>
          <cell r="HH62">
            <v>317745374</v>
          </cell>
          <cell r="IM62">
            <v>141784357</v>
          </cell>
          <cell r="KY62">
            <v>0</v>
          </cell>
          <cell r="KZ62">
            <v>0</v>
          </cell>
          <cell r="LA62">
            <v>0</v>
          </cell>
          <cell r="LB62">
            <v>5676826509</v>
          </cell>
          <cell r="LC62">
            <v>36668041326</v>
          </cell>
          <cell r="LN62">
            <v>0</v>
          </cell>
          <cell r="ME62">
            <v>0</v>
          </cell>
          <cell r="MI62">
            <v>0</v>
          </cell>
          <cell r="MQ62">
            <v>0</v>
          </cell>
          <cell r="OY62">
            <v>36668041326</v>
          </cell>
        </row>
        <row r="63">
          <cell r="A63">
            <v>37316</v>
          </cell>
          <cell r="B63">
            <v>2002</v>
          </cell>
          <cell r="C63" t="str">
            <v>2002-1</v>
          </cell>
          <cell r="D63" t="str">
            <v>2002-1</v>
          </cell>
          <cell r="E63">
            <v>3</v>
          </cell>
          <cell r="G63">
            <v>0</v>
          </cell>
          <cell r="H63">
            <v>4728000</v>
          </cell>
          <cell r="L63">
            <v>5134406388</v>
          </cell>
          <cell r="M63">
            <v>1856483930</v>
          </cell>
          <cell r="N63">
            <v>8945429148</v>
          </cell>
          <cell r="O63">
            <v>600428389.37091982</v>
          </cell>
          <cell r="P63">
            <v>1092803423</v>
          </cell>
          <cell r="Q63">
            <v>1497075766</v>
          </cell>
          <cell r="R63">
            <v>20366669996</v>
          </cell>
          <cell r="S63">
            <v>0</v>
          </cell>
          <cell r="T63">
            <v>0</v>
          </cell>
          <cell r="U63">
            <v>3539879136</v>
          </cell>
          <cell r="V63">
            <v>59649525</v>
          </cell>
          <cell r="W63">
            <v>203640201</v>
          </cell>
          <cell r="X63">
            <v>41794200</v>
          </cell>
          <cell r="Y63">
            <v>4533331</v>
          </cell>
          <cell r="Z63">
            <v>22895710</v>
          </cell>
          <cell r="AA63">
            <v>23661487</v>
          </cell>
          <cell r="AB63">
            <v>0</v>
          </cell>
          <cell r="AC63">
            <v>1388030417</v>
          </cell>
          <cell r="AD63">
            <v>0</v>
          </cell>
          <cell r="AE63">
            <v>0</v>
          </cell>
          <cell r="AF63">
            <v>0</v>
          </cell>
          <cell r="AG63">
            <v>3896264077</v>
          </cell>
          <cell r="AH63">
            <v>24262934073</v>
          </cell>
          <cell r="AI63">
            <v>0</v>
          </cell>
          <cell r="AJ63">
            <v>338520</v>
          </cell>
          <cell r="AK63">
            <v>34502619</v>
          </cell>
          <cell r="AL63">
            <v>1422871556</v>
          </cell>
          <cell r="AM63">
            <v>549584802</v>
          </cell>
          <cell r="AN63">
            <v>50000</v>
          </cell>
          <cell r="AO63">
            <v>553288</v>
          </cell>
          <cell r="AP63">
            <v>98480</v>
          </cell>
          <cell r="AQ63">
            <v>0</v>
          </cell>
          <cell r="AR63">
            <v>250000</v>
          </cell>
          <cell r="AS63">
            <v>0</v>
          </cell>
          <cell r="AT63">
            <v>0</v>
          </cell>
          <cell r="AU63">
            <v>0</v>
          </cell>
          <cell r="AV63">
            <v>551371930</v>
          </cell>
          <cell r="AW63">
            <v>332243</v>
          </cell>
          <cell r="AX63">
            <v>97889714</v>
          </cell>
          <cell r="AY63">
            <v>30227402</v>
          </cell>
          <cell r="AZ63">
            <v>605622</v>
          </cell>
          <cell r="BA63">
            <v>1894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148919784</v>
          </cell>
          <cell r="BL63">
            <v>285547</v>
          </cell>
          <cell r="BM63">
            <v>1406421</v>
          </cell>
          <cell r="BN63">
            <v>0</v>
          </cell>
          <cell r="BO63">
            <v>0</v>
          </cell>
          <cell r="BP63">
            <v>0</v>
          </cell>
          <cell r="BQ63">
            <v>1691968</v>
          </cell>
          <cell r="BR63">
            <v>46961067</v>
          </cell>
          <cell r="BS63">
            <v>0</v>
          </cell>
          <cell r="BT63">
            <v>4546692773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813621</v>
          </cell>
          <cell r="CC63">
            <v>54105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4791860</v>
          </cell>
          <cell r="CI63">
            <v>0</v>
          </cell>
          <cell r="CJ63">
            <v>4791860</v>
          </cell>
          <cell r="CK63">
            <v>0</v>
          </cell>
          <cell r="CL63">
            <v>185013986</v>
          </cell>
          <cell r="CM63">
            <v>24366132</v>
          </cell>
          <cell r="CN63">
            <v>38317127</v>
          </cell>
          <cell r="CO63">
            <v>33086706</v>
          </cell>
          <cell r="CP63">
            <v>6686760</v>
          </cell>
          <cell r="CQ63">
            <v>2562391</v>
          </cell>
          <cell r="CR63">
            <v>0</v>
          </cell>
          <cell r="CS63">
            <v>0</v>
          </cell>
          <cell r="CT63">
            <v>0</v>
          </cell>
          <cell r="CU63">
            <v>0</v>
          </cell>
          <cell r="CV63">
            <v>0</v>
          </cell>
          <cell r="CW63">
            <v>0</v>
          </cell>
          <cell r="CX63">
            <v>0</v>
          </cell>
          <cell r="CY63">
            <v>0</v>
          </cell>
          <cell r="CZ63">
            <v>290033102</v>
          </cell>
          <cell r="DA63">
            <v>0</v>
          </cell>
          <cell r="DB63">
            <v>5033347070</v>
          </cell>
          <cell r="DC63">
            <v>0</v>
          </cell>
          <cell r="DD63">
            <v>0</v>
          </cell>
          <cell r="DE63">
            <v>0</v>
          </cell>
          <cell r="DF63">
            <v>0</v>
          </cell>
          <cell r="DG63">
            <v>0</v>
          </cell>
          <cell r="DH63">
            <v>1256400</v>
          </cell>
          <cell r="DI63">
            <v>0</v>
          </cell>
          <cell r="DJ63">
            <v>0</v>
          </cell>
          <cell r="DK63">
            <v>0</v>
          </cell>
          <cell r="DL63">
            <v>0</v>
          </cell>
          <cell r="DM63">
            <v>0</v>
          </cell>
          <cell r="DN63">
            <v>0</v>
          </cell>
          <cell r="DO63">
            <v>6990500</v>
          </cell>
          <cell r="DP63">
            <v>0</v>
          </cell>
          <cell r="DQ63">
            <v>0</v>
          </cell>
          <cell r="DR63">
            <v>0</v>
          </cell>
          <cell r="DS63">
            <v>0</v>
          </cell>
          <cell r="DT63">
            <v>0</v>
          </cell>
          <cell r="DU63">
            <v>0</v>
          </cell>
          <cell r="DV63">
            <v>0</v>
          </cell>
          <cell r="DW63">
            <v>0</v>
          </cell>
          <cell r="DX63">
            <v>0</v>
          </cell>
          <cell r="DY63">
            <v>897695</v>
          </cell>
          <cell r="DZ63">
            <v>0</v>
          </cell>
          <cell r="EA63">
            <v>0</v>
          </cell>
          <cell r="EB63">
            <v>0</v>
          </cell>
          <cell r="EC63">
            <v>5658100</v>
          </cell>
          <cell r="ED63">
            <v>0</v>
          </cell>
          <cell r="EE63">
            <v>0</v>
          </cell>
          <cell r="EF63">
            <v>0</v>
          </cell>
          <cell r="EG63">
            <v>0</v>
          </cell>
          <cell r="EH63">
            <v>0</v>
          </cell>
          <cell r="EI63">
            <v>0</v>
          </cell>
          <cell r="EJ63">
            <v>0</v>
          </cell>
          <cell r="EK63">
            <v>0</v>
          </cell>
          <cell r="EL63">
            <v>0</v>
          </cell>
          <cell r="EM63">
            <v>1468500</v>
          </cell>
          <cell r="EN63">
            <v>0</v>
          </cell>
          <cell r="EO63">
            <v>0</v>
          </cell>
          <cell r="EP63">
            <v>0</v>
          </cell>
          <cell r="EQ63">
            <v>0</v>
          </cell>
          <cell r="ER63">
            <v>0</v>
          </cell>
          <cell r="ES63">
            <v>0</v>
          </cell>
          <cell r="ET63">
            <v>3056200</v>
          </cell>
          <cell r="EU63">
            <v>0</v>
          </cell>
          <cell r="EV63">
            <v>0</v>
          </cell>
          <cell r="EW63">
            <v>0</v>
          </cell>
          <cell r="EX63">
            <v>3056200</v>
          </cell>
          <cell r="EY63">
            <v>0</v>
          </cell>
          <cell r="EZ63">
            <v>0</v>
          </cell>
          <cell r="FA63">
            <v>0</v>
          </cell>
          <cell r="FB63">
            <v>0</v>
          </cell>
          <cell r="FC63">
            <v>0</v>
          </cell>
          <cell r="FD63">
            <v>0</v>
          </cell>
          <cell r="FE63">
            <v>0</v>
          </cell>
          <cell r="FF63">
            <v>0</v>
          </cell>
          <cell r="FG63">
            <v>0</v>
          </cell>
          <cell r="FH63">
            <v>0</v>
          </cell>
          <cell r="FI63">
            <v>0</v>
          </cell>
          <cell r="FJ63">
            <v>0</v>
          </cell>
          <cell r="FK63">
            <v>0</v>
          </cell>
          <cell r="FL63">
            <v>0</v>
          </cell>
          <cell r="FM63">
            <v>0</v>
          </cell>
          <cell r="FN63">
            <v>1256400</v>
          </cell>
          <cell r="FO63">
            <v>0</v>
          </cell>
          <cell r="FP63">
            <v>0</v>
          </cell>
          <cell r="FQ63">
            <v>4200100</v>
          </cell>
          <cell r="FR63">
            <v>0</v>
          </cell>
          <cell r="FS63">
            <v>4537200</v>
          </cell>
          <cell r="FT63">
            <v>0</v>
          </cell>
          <cell r="FU63">
            <v>0</v>
          </cell>
          <cell r="FV63">
            <v>0</v>
          </cell>
          <cell r="FW63">
            <v>0</v>
          </cell>
          <cell r="FX63">
            <v>564269109</v>
          </cell>
          <cell r="FY63">
            <v>35275</v>
          </cell>
          <cell r="FZ63">
            <v>527310</v>
          </cell>
          <cell r="GA63">
            <v>0</v>
          </cell>
          <cell r="GB63">
            <v>32604849</v>
          </cell>
          <cell r="GC63">
            <v>66526</v>
          </cell>
          <cell r="GD63">
            <v>66526</v>
          </cell>
          <cell r="GE63">
            <v>0</v>
          </cell>
          <cell r="GF63">
            <v>7498858</v>
          </cell>
          <cell r="GG63">
            <v>0</v>
          </cell>
          <cell r="GH63">
            <v>10555058</v>
          </cell>
          <cell r="GI63">
            <v>3573900</v>
          </cell>
          <cell r="GJ63">
            <v>0</v>
          </cell>
          <cell r="GK63">
            <v>0</v>
          </cell>
          <cell r="GL63">
            <v>14078747</v>
          </cell>
          <cell r="GM63">
            <v>2167420</v>
          </cell>
          <cell r="GN63">
            <v>0</v>
          </cell>
          <cell r="GO63">
            <v>0</v>
          </cell>
          <cell r="GP63">
            <v>20259067</v>
          </cell>
          <cell r="GQ63">
            <v>0</v>
          </cell>
          <cell r="GR63">
            <v>20259067</v>
          </cell>
          <cell r="GS63">
            <v>596940484</v>
          </cell>
          <cell r="GT63">
            <v>105372325</v>
          </cell>
          <cell r="GU63">
            <v>0</v>
          </cell>
          <cell r="GV63">
            <v>105372325</v>
          </cell>
          <cell r="GW63">
            <v>87651731</v>
          </cell>
          <cell r="GX63">
            <v>91944025</v>
          </cell>
          <cell r="GY63">
            <v>0</v>
          </cell>
          <cell r="GZ63">
            <v>0</v>
          </cell>
          <cell r="HA63">
            <v>0</v>
          </cell>
          <cell r="HB63">
            <v>6800634</v>
          </cell>
          <cell r="HC63">
            <v>12000</v>
          </cell>
          <cell r="HD63">
            <v>0</v>
          </cell>
          <cell r="HE63">
            <v>0</v>
          </cell>
          <cell r="HF63">
            <v>0</v>
          </cell>
          <cell r="HG63">
            <v>0</v>
          </cell>
          <cell r="HH63">
            <v>291780715</v>
          </cell>
          <cell r="IM63">
            <v>740403307</v>
          </cell>
          <cell r="LB63">
            <v>16145881781</v>
          </cell>
          <cell r="LC63">
            <v>40408815854</v>
          </cell>
          <cell r="LN63">
            <v>0</v>
          </cell>
          <cell r="ME63">
            <v>0</v>
          </cell>
          <cell r="MI63">
            <v>0</v>
          </cell>
          <cell r="MQ63">
            <v>0</v>
          </cell>
          <cell r="OY63">
            <v>40408815854</v>
          </cell>
        </row>
        <row r="64">
          <cell r="A64">
            <v>37347</v>
          </cell>
          <cell r="B64">
            <v>2002</v>
          </cell>
          <cell r="C64" t="str">
            <v>2002-1</v>
          </cell>
          <cell r="D64" t="str">
            <v>2002-2</v>
          </cell>
          <cell r="E64">
            <v>4</v>
          </cell>
          <cell r="G64">
            <v>0</v>
          </cell>
          <cell r="H64">
            <v>7880000</v>
          </cell>
          <cell r="L64">
            <v>17420162858</v>
          </cell>
          <cell r="M64">
            <v>1224676504</v>
          </cell>
          <cell r="N64">
            <v>10166244635</v>
          </cell>
          <cell r="O64">
            <v>840843910.44605303</v>
          </cell>
          <cell r="P64">
            <v>913159990</v>
          </cell>
          <cell r="Q64">
            <v>1451687002</v>
          </cell>
          <cell r="R64">
            <v>32677537681</v>
          </cell>
          <cell r="S64">
            <v>0</v>
          </cell>
          <cell r="T64">
            <v>0</v>
          </cell>
          <cell r="U64">
            <v>3755646116</v>
          </cell>
          <cell r="V64">
            <v>112214311</v>
          </cell>
          <cell r="W64">
            <v>297720766</v>
          </cell>
          <cell r="X64">
            <v>0</v>
          </cell>
          <cell r="Y64">
            <v>4978568</v>
          </cell>
          <cell r="Z64">
            <v>22205663</v>
          </cell>
          <cell r="AA64">
            <v>33012516</v>
          </cell>
          <cell r="AB64">
            <v>0</v>
          </cell>
          <cell r="AC64">
            <v>1383643324</v>
          </cell>
          <cell r="AD64">
            <v>0</v>
          </cell>
          <cell r="AE64">
            <v>0</v>
          </cell>
          <cell r="AF64">
            <v>0</v>
          </cell>
          <cell r="AG64">
            <v>4225777940</v>
          </cell>
          <cell r="AH64">
            <v>36903315621</v>
          </cell>
          <cell r="AI64">
            <v>0</v>
          </cell>
          <cell r="AJ64">
            <v>745114</v>
          </cell>
          <cell r="AK64">
            <v>31878323</v>
          </cell>
          <cell r="AL64">
            <v>1416266761</v>
          </cell>
          <cell r="AM64">
            <v>739130865</v>
          </cell>
          <cell r="AN64">
            <v>240000</v>
          </cell>
          <cell r="AO64">
            <v>72910</v>
          </cell>
          <cell r="AP64">
            <v>0</v>
          </cell>
          <cell r="AQ64">
            <v>0</v>
          </cell>
          <cell r="AR64">
            <v>301250</v>
          </cell>
          <cell r="AS64">
            <v>0</v>
          </cell>
          <cell r="AT64">
            <v>0</v>
          </cell>
          <cell r="AU64">
            <v>0</v>
          </cell>
          <cell r="AV64">
            <v>741311833</v>
          </cell>
          <cell r="AW64">
            <v>567287</v>
          </cell>
          <cell r="AX64">
            <v>123118715</v>
          </cell>
          <cell r="AY64">
            <v>50146162</v>
          </cell>
          <cell r="AZ64">
            <v>25886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191202570</v>
          </cell>
          <cell r="BL64">
            <v>1273230</v>
          </cell>
          <cell r="BM64">
            <v>720098</v>
          </cell>
          <cell r="BN64">
            <v>0</v>
          </cell>
          <cell r="BO64">
            <v>0</v>
          </cell>
          <cell r="BP64">
            <v>0</v>
          </cell>
          <cell r="BQ64">
            <v>1993328</v>
          </cell>
          <cell r="BR64">
            <v>35945940</v>
          </cell>
          <cell r="BS64">
            <v>0</v>
          </cell>
          <cell r="BT64">
            <v>1552467389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750155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7529835</v>
          </cell>
          <cell r="CI64">
            <v>0</v>
          </cell>
          <cell r="CJ64">
            <v>7529835</v>
          </cell>
          <cell r="CK64">
            <v>0</v>
          </cell>
          <cell r="CL64">
            <v>259028837</v>
          </cell>
          <cell r="CM64">
            <v>11261609</v>
          </cell>
          <cell r="CN64">
            <v>55076223</v>
          </cell>
          <cell r="CO64">
            <v>38478796</v>
          </cell>
          <cell r="CP64">
            <v>12399839</v>
          </cell>
          <cell r="CQ64">
            <v>3385251</v>
          </cell>
          <cell r="CR64">
            <v>0</v>
          </cell>
          <cell r="CS64">
            <v>0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0</v>
          </cell>
          <cell r="CZ64">
            <v>379630555</v>
          </cell>
          <cell r="DA64">
            <v>0</v>
          </cell>
          <cell r="DB64">
            <v>2010327004</v>
          </cell>
          <cell r="DC64">
            <v>0</v>
          </cell>
          <cell r="DD64">
            <v>0</v>
          </cell>
          <cell r="DE64">
            <v>0</v>
          </cell>
          <cell r="DF64">
            <v>0</v>
          </cell>
          <cell r="DG64">
            <v>0</v>
          </cell>
          <cell r="DH64">
            <v>5884200</v>
          </cell>
          <cell r="DI64">
            <v>0</v>
          </cell>
          <cell r="DJ64">
            <v>0</v>
          </cell>
          <cell r="DK64">
            <v>0</v>
          </cell>
          <cell r="DL64">
            <v>0</v>
          </cell>
          <cell r="DM64">
            <v>0</v>
          </cell>
          <cell r="DN64">
            <v>0</v>
          </cell>
          <cell r="DO64">
            <v>22805300</v>
          </cell>
          <cell r="DP64">
            <v>0</v>
          </cell>
          <cell r="DQ64">
            <v>0</v>
          </cell>
          <cell r="DR64">
            <v>0</v>
          </cell>
          <cell r="DS64">
            <v>0</v>
          </cell>
          <cell r="DT64">
            <v>0</v>
          </cell>
          <cell r="DU64">
            <v>0</v>
          </cell>
          <cell r="DV64">
            <v>0</v>
          </cell>
          <cell r="DW64">
            <v>0</v>
          </cell>
          <cell r="DX64">
            <v>0</v>
          </cell>
          <cell r="DY64">
            <v>2630160</v>
          </cell>
          <cell r="DZ64">
            <v>0</v>
          </cell>
          <cell r="EA64">
            <v>0</v>
          </cell>
          <cell r="EB64">
            <v>0</v>
          </cell>
          <cell r="EC64">
            <v>17895400</v>
          </cell>
          <cell r="ED64">
            <v>0</v>
          </cell>
          <cell r="EE64">
            <v>0</v>
          </cell>
          <cell r="EF64">
            <v>0</v>
          </cell>
          <cell r="EG64">
            <v>0</v>
          </cell>
          <cell r="EH64">
            <v>0</v>
          </cell>
          <cell r="EI64">
            <v>0</v>
          </cell>
          <cell r="EJ64">
            <v>0</v>
          </cell>
          <cell r="EK64">
            <v>0</v>
          </cell>
          <cell r="EL64">
            <v>0</v>
          </cell>
          <cell r="EM64">
            <v>5083200</v>
          </cell>
          <cell r="EN64">
            <v>0</v>
          </cell>
          <cell r="EO64">
            <v>0</v>
          </cell>
          <cell r="EP64">
            <v>0</v>
          </cell>
          <cell r="EQ64">
            <v>0</v>
          </cell>
          <cell r="ER64">
            <v>0</v>
          </cell>
          <cell r="ES64">
            <v>0</v>
          </cell>
          <cell r="ET64">
            <v>5970500</v>
          </cell>
          <cell r="EU64">
            <v>0</v>
          </cell>
          <cell r="EV64">
            <v>0</v>
          </cell>
          <cell r="EW64">
            <v>0</v>
          </cell>
          <cell r="EX64">
            <v>5970500</v>
          </cell>
          <cell r="EY64">
            <v>0</v>
          </cell>
          <cell r="EZ64">
            <v>0</v>
          </cell>
          <cell r="FA64">
            <v>0</v>
          </cell>
          <cell r="FB64">
            <v>0</v>
          </cell>
          <cell r="FC64">
            <v>0</v>
          </cell>
          <cell r="FD64">
            <v>0</v>
          </cell>
          <cell r="FE64">
            <v>0</v>
          </cell>
          <cell r="FF64">
            <v>0</v>
          </cell>
          <cell r="FG64">
            <v>0</v>
          </cell>
          <cell r="FH64">
            <v>0</v>
          </cell>
          <cell r="FI64">
            <v>0</v>
          </cell>
          <cell r="FJ64">
            <v>61600</v>
          </cell>
          <cell r="FK64">
            <v>0</v>
          </cell>
          <cell r="FL64">
            <v>0</v>
          </cell>
          <cell r="FM64">
            <v>0</v>
          </cell>
          <cell r="FN64">
            <v>5884200</v>
          </cell>
          <cell r="FO64">
            <v>0</v>
          </cell>
          <cell r="FP64">
            <v>0</v>
          </cell>
          <cell r="FQ64">
            <v>29187300</v>
          </cell>
          <cell r="FR64">
            <v>0</v>
          </cell>
          <cell r="FS64">
            <v>4406500</v>
          </cell>
          <cell r="FT64">
            <v>0</v>
          </cell>
          <cell r="FU64">
            <v>0</v>
          </cell>
          <cell r="FV64">
            <v>0</v>
          </cell>
          <cell r="FW64">
            <v>0</v>
          </cell>
          <cell r="FX64">
            <v>895676043</v>
          </cell>
          <cell r="FY64">
            <v>0</v>
          </cell>
          <cell r="FZ64">
            <v>632075</v>
          </cell>
          <cell r="GA64">
            <v>0</v>
          </cell>
          <cell r="GB64">
            <v>55633067</v>
          </cell>
          <cell r="GC64">
            <v>137370</v>
          </cell>
          <cell r="GD64">
            <v>137370</v>
          </cell>
          <cell r="GE64">
            <v>0</v>
          </cell>
          <cell r="GF64">
            <v>16090789</v>
          </cell>
          <cell r="GG64">
            <v>0</v>
          </cell>
          <cell r="GH64">
            <v>22061289</v>
          </cell>
          <cell r="GI64">
            <v>4878680</v>
          </cell>
          <cell r="GJ64">
            <v>0</v>
          </cell>
          <cell r="GK64">
            <v>0</v>
          </cell>
          <cell r="GL64">
            <v>20219963</v>
          </cell>
          <cell r="GM64">
            <v>4401270</v>
          </cell>
          <cell r="GN64">
            <v>0</v>
          </cell>
          <cell r="GO64">
            <v>0</v>
          </cell>
          <cell r="GP64">
            <v>29499913</v>
          </cell>
          <cell r="GQ64">
            <v>40000</v>
          </cell>
          <cell r="GR64">
            <v>29539913</v>
          </cell>
          <cell r="GS64">
            <v>951446480</v>
          </cell>
          <cell r="GT64">
            <v>123789600</v>
          </cell>
          <cell r="GU64">
            <v>0</v>
          </cell>
          <cell r="GV64">
            <v>123789600</v>
          </cell>
          <cell r="GW64">
            <v>0</v>
          </cell>
          <cell r="GX64">
            <v>202219964</v>
          </cell>
          <cell r="GY64">
            <v>0</v>
          </cell>
          <cell r="GZ64">
            <v>0</v>
          </cell>
          <cell r="HA64">
            <v>0</v>
          </cell>
          <cell r="HB64">
            <v>6800634</v>
          </cell>
          <cell r="HC64">
            <v>0</v>
          </cell>
          <cell r="HD64">
            <v>0</v>
          </cell>
          <cell r="HE64">
            <v>0</v>
          </cell>
          <cell r="HF64">
            <v>0</v>
          </cell>
          <cell r="HG64">
            <v>0</v>
          </cell>
          <cell r="HH64">
            <v>332810198</v>
          </cell>
          <cell r="IM64">
            <v>39283037</v>
          </cell>
          <cell r="LB64">
            <v>16874398375</v>
          </cell>
          <cell r="LC64">
            <v>53777713996</v>
          </cell>
          <cell r="LN64">
            <v>0</v>
          </cell>
          <cell r="ME64">
            <v>0</v>
          </cell>
          <cell r="MI64">
            <v>0</v>
          </cell>
          <cell r="MQ64">
            <v>0</v>
          </cell>
          <cell r="OY64">
            <v>53777713996</v>
          </cell>
        </row>
        <row r="65">
          <cell r="A65">
            <v>37377</v>
          </cell>
          <cell r="B65">
            <v>2002</v>
          </cell>
          <cell r="C65" t="str">
            <v>2002-1</v>
          </cell>
          <cell r="D65" t="str">
            <v>2002-2</v>
          </cell>
          <cell r="E65">
            <v>5</v>
          </cell>
          <cell r="G65">
            <v>0</v>
          </cell>
          <cell r="H65">
            <v>5032000</v>
          </cell>
          <cell r="L65">
            <v>11758414522</v>
          </cell>
          <cell r="M65">
            <v>1694319360</v>
          </cell>
          <cell r="N65">
            <v>9189337305</v>
          </cell>
          <cell r="O65">
            <v>403076830.09428167</v>
          </cell>
          <cell r="P65">
            <v>915268178</v>
          </cell>
          <cell r="Q65">
            <v>1612814487</v>
          </cell>
          <cell r="R65">
            <v>27127146959</v>
          </cell>
          <cell r="S65">
            <v>0</v>
          </cell>
          <cell r="T65">
            <v>0</v>
          </cell>
          <cell r="U65">
            <v>3639074558</v>
          </cell>
          <cell r="V65">
            <v>91775132</v>
          </cell>
          <cell r="W65">
            <v>165416916</v>
          </cell>
          <cell r="X65">
            <v>10403848</v>
          </cell>
          <cell r="Y65">
            <v>5136026</v>
          </cell>
          <cell r="Z65">
            <v>22287706</v>
          </cell>
          <cell r="AA65">
            <v>33571321</v>
          </cell>
          <cell r="AB65">
            <v>0</v>
          </cell>
          <cell r="AC65">
            <v>1598943359</v>
          </cell>
          <cell r="AD65">
            <v>0</v>
          </cell>
          <cell r="AE65">
            <v>0</v>
          </cell>
          <cell r="AF65">
            <v>0</v>
          </cell>
          <cell r="AG65">
            <v>3967688007</v>
          </cell>
          <cell r="AH65">
            <v>31094834966</v>
          </cell>
          <cell r="AI65">
            <v>0</v>
          </cell>
          <cell r="AJ65">
            <v>444420</v>
          </cell>
          <cell r="AK65">
            <v>0</v>
          </cell>
          <cell r="AL65">
            <v>1599397845</v>
          </cell>
          <cell r="AM65">
            <v>642821320</v>
          </cell>
          <cell r="AN65">
            <v>50000</v>
          </cell>
          <cell r="AO65">
            <v>855400</v>
          </cell>
          <cell r="AP65">
            <v>0</v>
          </cell>
          <cell r="AQ65">
            <v>0</v>
          </cell>
          <cell r="AR65">
            <v>527250</v>
          </cell>
          <cell r="AS65">
            <v>0</v>
          </cell>
          <cell r="AT65">
            <v>0</v>
          </cell>
          <cell r="AU65">
            <v>0</v>
          </cell>
          <cell r="AV65">
            <v>645053372</v>
          </cell>
          <cell r="AW65">
            <v>310880</v>
          </cell>
          <cell r="AX65">
            <v>147690267</v>
          </cell>
          <cell r="AY65">
            <v>25401867</v>
          </cell>
          <cell r="AZ65">
            <v>191759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192459653</v>
          </cell>
          <cell r="BL65">
            <v>1317036</v>
          </cell>
          <cell r="BM65">
            <v>292624</v>
          </cell>
          <cell r="BN65">
            <v>0</v>
          </cell>
          <cell r="BO65">
            <v>0</v>
          </cell>
          <cell r="BP65">
            <v>0</v>
          </cell>
          <cell r="BQ65">
            <v>1609660</v>
          </cell>
          <cell r="BR65">
            <v>22211487</v>
          </cell>
          <cell r="BS65">
            <v>0</v>
          </cell>
          <cell r="BT65">
            <v>3056480809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379617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11130771</v>
          </cell>
          <cell r="CI65">
            <v>0</v>
          </cell>
          <cell r="CJ65">
            <v>11130771</v>
          </cell>
          <cell r="CK65">
            <v>0</v>
          </cell>
          <cell r="CL65">
            <v>223667002</v>
          </cell>
          <cell r="CM65">
            <v>10862284</v>
          </cell>
          <cell r="CN65">
            <v>36112964</v>
          </cell>
          <cell r="CO65">
            <v>46575993</v>
          </cell>
          <cell r="CP65">
            <v>12760211</v>
          </cell>
          <cell r="CQ65">
            <v>2942198</v>
          </cell>
          <cell r="CR65">
            <v>0</v>
          </cell>
          <cell r="CS65">
            <v>0</v>
          </cell>
          <cell r="CT65">
            <v>0</v>
          </cell>
          <cell r="CU65">
            <v>0</v>
          </cell>
          <cell r="CV65">
            <v>0</v>
          </cell>
          <cell r="CW65">
            <v>0</v>
          </cell>
          <cell r="CX65">
            <v>0</v>
          </cell>
          <cell r="CY65">
            <v>0</v>
          </cell>
          <cell r="CZ65">
            <v>332920652</v>
          </cell>
          <cell r="DA65">
            <v>0</v>
          </cell>
          <cell r="DB65">
            <v>3456872493</v>
          </cell>
          <cell r="DC65">
            <v>0</v>
          </cell>
          <cell r="DD65">
            <v>0</v>
          </cell>
          <cell r="DE65">
            <v>0</v>
          </cell>
          <cell r="DF65">
            <v>0</v>
          </cell>
          <cell r="DG65">
            <v>0</v>
          </cell>
          <cell r="DH65">
            <v>2281900</v>
          </cell>
          <cell r="DI65">
            <v>0</v>
          </cell>
          <cell r="DJ65">
            <v>0</v>
          </cell>
          <cell r="DK65">
            <v>0</v>
          </cell>
          <cell r="DL65">
            <v>0</v>
          </cell>
          <cell r="DM65">
            <v>0</v>
          </cell>
          <cell r="DN65">
            <v>0</v>
          </cell>
          <cell r="DO65">
            <v>18542700</v>
          </cell>
          <cell r="DP65">
            <v>0</v>
          </cell>
          <cell r="DQ65">
            <v>0</v>
          </cell>
          <cell r="DR65">
            <v>0</v>
          </cell>
          <cell r="DS65">
            <v>0</v>
          </cell>
          <cell r="DT65">
            <v>0</v>
          </cell>
          <cell r="DU65">
            <v>0</v>
          </cell>
          <cell r="DV65">
            <v>0</v>
          </cell>
          <cell r="DW65">
            <v>0</v>
          </cell>
          <cell r="DX65">
            <v>0</v>
          </cell>
          <cell r="DY65">
            <v>2126240</v>
          </cell>
          <cell r="DZ65">
            <v>0</v>
          </cell>
          <cell r="EA65">
            <v>0</v>
          </cell>
          <cell r="EB65">
            <v>0</v>
          </cell>
          <cell r="EC65">
            <v>13724100</v>
          </cell>
          <cell r="ED65">
            <v>0</v>
          </cell>
          <cell r="EE65">
            <v>0</v>
          </cell>
          <cell r="EF65">
            <v>0</v>
          </cell>
          <cell r="EG65">
            <v>0</v>
          </cell>
          <cell r="EH65">
            <v>0</v>
          </cell>
          <cell r="EI65">
            <v>0</v>
          </cell>
          <cell r="EJ65">
            <v>0</v>
          </cell>
          <cell r="EK65">
            <v>0</v>
          </cell>
          <cell r="EL65">
            <v>0</v>
          </cell>
          <cell r="EM65">
            <v>4031200</v>
          </cell>
          <cell r="EN65">
            <v>0</v>
          </cell>
          <cell r="EO65">
            <v>0</v>
          </cell>
          <cell r="EP65">
            <v>0</v>
          </cell>
          <cell r="EQ65">
            <v>0</v>
          </cell>
          <cell r="ER65">
            <v>0</v>
          </cell>
          <cell r="ES65">
            <v>0</v>
          </cell>
          <cell r="ET65">
            <v>10290300</v>
          </cell>
          <cell r="EU65">
            <v>0</v>
          </cell>
          <cell r="EV65">
            <v>0</v>
          </cell>
          <cell r="EW65">
            <v>0</v>
          </cell>
          <cell r="EX65">
            <v>10290300</v>
          </cell>
          <cell r="EY65">
            <v>0</v>
          </cell>
          <cell r="EZ65">
            <v>0</v>
          </cell>
          <cell r="FA65">
            <v>0</v>
          </cell>
          <cell r="FB65">
            <v>0</v>
          </cell>
          <cell r="FC65">
            <v>0</v>
          </cell>
          <cell r="FD65">
            <v>0</v>
          </cell>
          <cell r="FE65">
            <v>0</v>
          </cell>
          <cell r="FF65">
            <v>0</v>
          </cell>
          <cell r="FG65">
            <v>0</v>
          </cell>
          <cell r="FH65">
            <v>0</v>
          </cell>
          <cell r="FI65">
            <v>0</v>
          </cell>
          <cell r="FJ65">
            <v>0</v>
          </cell>
          <cell r="FK65">
            <v>0</v>
          </cell>
          <cell r="FL65">
            <v>0</v>
          </cell>
          <cell r="FM65">
            <v>0</v>
          </cell>
          <cell r="FN65">
            <v>2281900</v>
          </cell>
          <cell r="FO65">
            <v>0</v>
          </cell>
          <cell r="FP65">
            <v>0</v>
          </cell>
          <cell r="FQ65">
            <v>67061800</v>
          </cell>
          <cell r="FR65">
            <v>0</v>
          </cell>
          <cell r="FS65">
            <v>4690400</v>
          </cell>
          <cell r="FT65">
            <v>0</v>
          </cell>
          <cell r="FU65">
            <v>0</v>
          </cell>
          <cell r="FV65">
            <v>0</v>
          </cell>
          <cell r="FW65">
            <v>0</v>
          </cell>
          <cell r="FX65">
            <v>837026495</v>
          </cell>
          <cell r="FY65">
            <v>234925</v>
          </cell>
          <cell r="FZ65">
            <v>966251</v>
          </cell>
          <cell r="GA65">
            <v>0</v>
          </cell>
          <cell r="GB65">
            <v>66419362</v>
          </cell>
          <cell r="GC65">
            <v>490629</v>
          </cell>
          <cell r="GD65">
            <v>490629</v>
          </cell>
          <cell r="GE65">
            <v>0</v>
          </cell>
          <cell r="GF65">
            <v>23503872</v>
          </cell>
          <cell r="GG65">
            <v>0</v>
          </cell>
          <cell r="GH65">
            <v>33794172</v>
          </cell>
          <cell r="GI65">
            <v>4738834</v>
          </cell>
          <cell r="GJ65">
            <v>0</v>
          </cell>
          <cell r="GK65">
            <v>0</v>
          </cell>
          <cell r="GL65">
            <v>17797000</v>
          </cell>
          <cell r="GM65">
            <v>2058800</v>
          </cell>
          <cell r="GN65">
            <v>0</v>
          </cell>
          <cell r="GO65">
            <v>0</v>
          </cell>
          <cell r="GP65">
            <v>29535634</v>
          </cell>
          <cell r="GQ65">
            <v>0</v>
          </cell>
          <cell r="GR65">
            <v>29535634</v>
          </cell>
          <cell r="GS65">
            <v>903936486</v>
          </cell>
          <cell r="GT65">
            <v>15458000</v>
          </cell>
          <cell r="GU65">
            <v>0</v>
          </cell>
          <cell r="GV65">
            <v>15458000</v>
          </cell>
          <cell r="GW65">
            <v>285487655</v>
          </cell>
          <cell r="GX65">
            <v>164204733</v>
          </cell>
          <cell r="GY65">
            <v>0</v>
          </cell>
          <cell r="GZ65">
            <v>0</v>
          </cell>
          <cell r="HA65">
            <v>0</v>
          </cell>
          <cell r="HB65">
            <v>35080634</v>
          </cell>
          <cell r="HC65">
            <v>39808</v>
          </cell>
          <cell r="HD65">
            <v>0</v>
          </cell>
          <cell r="HE65">
            <v>0</v>
          </cell>
          <cell r="HF65">
            <v>0</v>
          </cell>
          <cell r="HG65">
            <v>0</v>
          </cell>
          <cell r="HH65">
            <v>501629069</v>
          </cell>
          <cell r="IM65">
            <v>708032823</v>
          </cell>
          <cell r="LB65">
            <v>13525987999</v>
          </cell>
          <cell r="LC65">
            <v>44620822965</v>
          </cell>
          <cell r="LN65">
            <v>0</v>
          </cell>
          <cell r="ME65">
            <v>0</v>
          </cell>
          <cell r="MI65">
            <v>0</v>
          </cell>
          <cell r="MQ65">
            <v>0</v>
          </cell>
          <cell r="OY65">
            <v>44620822965</v>
          </cell>
        </row>
        <row r="66">
          <cell r="A66">
            <v>37408</v>
          </cell>
          <cell r="B66">
            <v>2002</v>
          </cell>
          <cell r="C66" t="str">
            <v>2002-1</v>
          </cell>
          <cell r="D66" t="str">
            <v>2002-2</v>
          </cell>
          <cell r="E66">
            <v>6</v>
          </cell>
          <cell r="G66">
            <v>0</v>
          </cell>
          <cell r="H66">
            <v>5274000</v>
          </cell>
          <cell r="L66">
            <v>4277736808</v>
          </cell>
          <cell r="M66">
            <v>1575855318</v>
          </cell>
          <cell r="N66">
            <v>8525216109</v>
          </cell>
          <cell r="O66">
            <v>105197244.29910448</v>
          </cell>
          <cell r="P66">
            <v>1097696048</v>
          </cell>
          <cell r="Q66">
            <v>1758924297</v>
          </cell>
          <cell r="R66">
            <v>19379606582</v>
          </cell>
          <cell r="S66">
            <v>0</v>
          </cell>
          <cell r="T66">
            <v>0</v>
          </cell>
          <cell r="U66">
            <v>3555702208</v>
          </cell>
          <cell r="V66">
            <v>109736750</v>
          </cell>
          <cell r="W66">
            <v>205484342</v>
          </cell>
          <cell r="X66">
            <v>46038720</v>
          </cell>
          <cell r="Y66">
            <v>2009678</v>
          </cell>
          <cell r="Z66">
            <v>18961028</v>
          </cell>
          <cell r="AA66">
            <v>24187732</v>
          </cell>
          <cell r="AB66">
            <v>0</v>
          </cell>
          <cell r="AC66">
            <v>1561162266</v>
          </cell>
          <cell r="AD66">
            <v>0</v>
          </cell>
          <cell r="AE66">
            <v>0</v>
          </cell>
          <cell r="AF66">
            <v>0</v>
          </cell>
          <cell r="AG66">
            <v>4163916837</v>
          </cell>
          <cell r="AH66">
            <v>23543523419</v>
          </cell>
          <cell r="AI66">
            <v>0</v>
          </cell>
          <cell r="AJ66">
            <v>574460</v>
          </cell>
          <cell r="AK66">
            <v>34892069</v>
          </cell>
          <cell r="AL66">
            <v>1596628795</v>
          </cell>
          <cell r="AM66">
            <v>564102263</v>
          </cell>
          <cell r="AN66">
            <v>20000</v>
          </cell>
          <cell r="AO66">
            <v>2459724</v>
          </cell>
          <cell r="AP66">
            <v>98085</v>
          </cell>
          <cell r="AQ66">
            <v>0</v>
          </cell>
          <cell r="AR66">
            <v>365625</v>
          </cell>
          <cell r="AS66">
            <v>0</v>
          </cell>
          <cell r="AT66">
            <v>0</v>
          </cell>
          <cell r="AU66">
            <v>0</v>
          </cell>
          <cell r="AV66">
            <v>567361956</v>
          </cell>
          <cell r="AW66">
            <v>367642</v>
          </cell>
          <cell r="AX66">
            <v>124868850</v>
          </cell>
          <cell r="AY66">
            <v>126410957</v>
          </cell>
          <cell r="AZ66">
            <v>40766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271621451</v>
          </cell>
          <cell r="BL66">
            <v>1340784</v>
          </cell>
          <cell r="BM66">
            <v>364366</v>
          </cell>
          <cell r="BN66">
            <v>0</v>
          </cell>
          <cell r="BO66">
            <v>2785598</v>
          </cell>
          <cell r="BP66">
            <v>0</v>
          </cell>
          <cell r="BQ66">
            <v>4490748</v>
          </cell>
          <cell r="BR66">
            <v>161454851</v>
          </cell>
          <cell r="BS66">
            <v>0</v>
          </cell>
          <cell r="BT66">
            <v>1545940619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260923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8563685</v>
          </cell>
          <cell r="CI66">
            <v>0</v>
          </cell>
          <cell r="CJ66">
            <v>8563685</v>
          </cell>
          <cell r="CK66">
            <v>0</v>
          </cell>
          <cell r="CL66">
            <v>219793505</v>
          </cell>
          <cell r="CM66">
            <v>17196022</v>
          </cell>
          <cell r="CN66">
            <v>38833429</v>
          </cell>
          <cell r="CO66">
            <v>42027328</v>
          </cell>
          <cell r="CP66">
            <v>11900751</v>
          </cell>
          <cell r="CQ66">
            <v>2761438</v>
          </cell>
          <cell r="CR66">
            <v>0</v>
          </cell>
          <cell r="CS66">
            <v>0</v>
          </cell>
          <cell r="CT66">
            <v>0</v>
          </cell>
          <cell r="CU66">
            <v>0</v>
          </cell>
          <cell r="CV66">
            <v>0</v>
          </cell>
          <cell r="CW66">
            <v>0</v>
          </cell>
          <cell r="CX66">
            <v>0</v>
          </cell>
          <cell r="CY66">
            <v>0</v>
          </cell>
          <cell r="CZ66">
            <v>332512473</v>
          </cell>
          <cell r="DA66">
            <v>0</v>
          </cell>
          <cell r="DB66">
            <v>1927715141</v>
          </cell>
          <cell r="DC66">
            <v>0</v>
          </cell>
          <cell r="DD66">
            <v>0</v>
          </cell>
          <cell r="DE66">
            <v>0</v>
          </cell>
          <cell r="DF66">
            <v>0</v>
          </cell>
          <cell r="DG66">
            <v>0</v>
          </cell>
          <cell r="DH66">
            <v>6727400</v>
          </cell>
          <cell r="DI66">
            <v>0</v>
          </cell>
          <cell r="DJ66">
            <v>0</v>
          </cell>
          <cell r="DK66">
            <v>0</v>
          </cell>
          <cell r="DL66">
            <v>0</v>
          </cell>
          <cell r="DM66">
            <v>0</v>
          </cell>
          <cell r="DN66">
            <v>0</v>
          </cell>
          <cell r="DO66">
            <v>16189000</v>
          </cell>
          <cell r="DP66">
            <v>0</v>
          </cell>
          <cell r="DQ66">
            <v>0</v>
          </cell>
          <cell r="DR66">
            <v>0</v>
          </cell>
          <cell r="DS66">
            <v>0</v>
          </cell>
          <cell r="DT66">
            <v>0</v>
          </cell>
          <cell r="DU66">
            <v>0</v>
          </cell>
          <cell r="DV66">
            <v>0</v>
          </cell>
          <cell r="DW66">
            <v>0</v>
          </cell>
          <cell r="DX66">
            <v>0</v>
          </cell>
          <cell r="DY66">
            <v>2518805</v>
          </cell>
          <cell r="DZ66">
            <v>0</v>
          </cell>
          <cell r="EA66">
            <v>0</v>
          </cell>
          <cell r="EB66">
            <v>0</v>
          </cell>
          <cell r="EC66">
            <v>15321000</v>
          </cell>
          <cell r="ED66">
            <v>0</v>
          </cell>
          <cell r="EE66">
            <v>0</v>
          </cell>
          <cell r="EF66">
            <v>0</v>
          </cell>
          <cell r="EG66">
            <v>0</v>
          </cell>
          <cell r="EH66">
            <v>0</v>
          </cell>
          <cell r="EI66">
            <v>0</v>
          </cell>
          <cell r="EJ66">
            <v>0</v>
          </cell>
          <cell r="EK66">
            <v>0</v>
          </cell>
          <cell r="EL66">
            <v>0</v>
          </cell>
          <cell r="EM66">
            <v>4585500</v>
          </cell>
          <cell r="EN66">
            <v>0</v>
          </cell>
          <cell r="EO66">
            <v>0</v>
          </cell>
          <cell r="EP66">
            <v>0</v>
          </cell>
          <cell r="EQ66">
            <v>0</v>
          </cell>
          <cell r="ER66">
            <v>0</v>
          </cell>
          <cell r="ES66">
            <v>0</v>
          </cell>
          <cell r="ET66">
            <v>9605600</v>
          </cell>
          <cell r="EU66">
            <v>0</v>
          </cell>
          <cell r="EV66">
            <v>0</v>
          </cell>
          <cell r="EW66">
            <v>0</v>
          </cell>
          <cell r="EX66">
            <v>9605600</v>
          </cell>
          <cell r="EY66">
            <v>0</v>
          </cell>
          <cell r="EZ66">
            <v>0</v>
          </cell>
          <cell r="FA66">
            <v>0</v>
          </cell>
          <cell r="FB66">
            <v>0</v>
          </cell>
          <cell r="FC66">
            <v>0</v>
          </cell>
          <cell r="FD66">
            <v>0</v>
          </cell>
          <cell r="FE66">
            <v>0</v>
          </cell>
          <cell r="FF66">
            <v>0</v>
          </cell>
          <cell r="FG66">
            <v>0</v>
          </cell>
          <cell r="FH66">
            <v>0</v>
          </cell>
          <cell r="FI66">
            <v>0</v>
          </cell>
          <cell r="FJ66">
            <v>0</v>
          </cell>
          <cell r="FK66">
            <v>0</v>
          </cell>
          <cell r="FL66">
            <v>0</v>
          </cell>
          <cell r="FM66">
            <v>0</v>
          </cell>
          <cell r="FN66">
            <v>6727400</v>
          </cell>
          <cell r="FO66">
            <v>0</v>
          </cell>
          <cell r="FP66">
            <v>0</v>
          </cell>
          <cell r="FQ66">
            <v>28889100</v>
          </cell>
          <cell r="FR66">
            <v>0</v>
          </cell>
          <cell r="FS66">
            <v>4294100</v>
          </cell>
          <cell r="FT66">
            <v>0</v>
          </cell>
          <cell r="FU66">
            <v>0</v>
          </cell>
          <cell r="FV66">
            <v>0</v>
          </cell>
          <cell r="FW66">
            <v>0</v>
          </cell>
          <cell r="FX66">
            <v>646675593</v>
          </cell>
          <cell r="FY66">
            <v>39017016</v>
          </cell>
          <cell r="FZ66">
            <v>896334</v>
          </cell>
          <cell r="GA66">
            <v>0</v>
          </cell>
          <cell r="GB66">
            <v>88648892</v>
          </cell>
          <cell r="GC66">
            <v>161840</v>
          </cell>
          <cell r="GD66">
            <v>161840</v>
          </cell>
          <cell r="GE66">
            <v>0</v>
          </cell>
          <cell r="GF66">
            <v>14245626</v>
          </cell>
          <cell r="GG66">
            <v>0</v>
          </cell>
          <cell r="GH66">
            <v>23851226</v>
          </cell>
          <cell r="GI66">
            <v>4177263</v>
          </cell>
          <cell r="GJ66">
            <v>0</v>
          </cell>
          <cell r="GK66">
            <v>0</v>
          </cell>
          <cell r="GL66">
            <v>13633771</v>
          </cell>
          <cell r="GM66">
            <v>3559920</v>
          </cell>
          <cell r="GN66">
            <v>0</v>
          </cell>
          <cell r="GO66">
            <v>0</v>
          </cell>
          <cell r="GP66">
            <v>21370954</v>
          </cell>
          <cell r="GQ66">
            <v>0</v>
          </cell>
          <cell r="GR66">
            <v>21370954</v>
          </cell>
          <cell r="GS66">
            <v>735486325</v>
          </cell>
          <cell r="GT66">
            <v>0</v>
          </cell>
          <cell r="GU66">
            <v>0</v>
          </cell>
          <cell r="GV66">
            <v>0</v>
          </cell>
          <cell r="GW66">
            <v>65545684</v>
          </cell>
          <cell r="GX66">
            <v>79039647</v>
          </cell>
          <cell r="GY66">
            <v>0</v>
          </cell>
          <cell r="GZ66">
            <v>0</v>
          </cell>
          <cell r="HA66">
            <v>0</v>
          </cell>
          <cell r="HB66">
            <v>6800634</v>
          </cell>
          <cell r="HC66">
            <v>24889</v>
          </cell>
          <cell r="HD66">
            <v>0</v>
          </cell>
          <cell r="HE66">
            <v>0</v>
          </cell>
          <cell r="HF66">
            <v>0</v>
          </cell>
          <cell r="HG66">
            <v>0</v>
          </cell>
          <cell r="HH66">
            <v>151410854</v>
          </cell>
          <cell r="IM66">
            <v>1285141536</v>
          </cell>
          <cell r="KY66">
            <v>0</v>
          </cell>
          <cell r="KZ66">
            <v>0</v>
          </cell>
          <cell r="LA66">
            <v>0</v>
          </cell>
          <cell r="LB66">
            <v>14977775842</v>
          </cell>
          <cell r="LC66">
            <v>42635602269</v>
          </cell>
          <cell r="LN66">
            <v>0</v>
          </cell>
          <cell r="ME66">
            <v>0</v>
          </cell>
          <cell r="MI66">
            <v>0</v>
          </cell>
          <cell r="MQ66">
            <v>0</v>
          </cell>
          <cell r="OY66">
            <v>42635602269</v>
          </cell>
        </row>
        <row r="67">
          <cell r="A67">
            <v>37438</v>
          </cell>
          <cell r="B67">
            <v>2002</v>
          </cell>
          <cell r="C67" t="str">
            <v>2002-2</v>
          </cell>
          <cell r="D67" t="str">
            <v>2002-3</v>
          </cell>
          <cell r="E67">
            <v>7</v>
          </cell>
          <cell r="G67">
            <v>0</v>
          </cell>
          <cell r="H67">
            <v>3464000</v>
          </cell>
          <cell r="L67">
            <v>17752617431</v>
          </cell>
          <cell r="M67">
            <v>1358975252</v>
          </cell>
          <cell r="N67">
            <v>9239649839</v>
          </cell>
          <cell r="O67">
            <v>129706547</v>
          </cell>
          <cell r="P67">
            <v>1034687363</v>
          </cell>
          <cell r="Q67">
            <v>1554649707</v>
          </cell>
          <cell r="R67">
            <v>32413108939</v>
          </cell>
          <cell r="S67">
            <v>0</v>
          </cell>
          <cell r="T67">
            <v>0</v>
          </cell>
          <cell r="U67">
            <v>3601038219</v>
          </cell>
          <cell r="V67">
            <v>93980231</v>
          </cell>
          <cell r="W67">
            <v>323664159</v>
          </cell>
          <cell r="X67">
            <v>54814200</v>
          </cell>
          <cell r="Y67">
            <v>3983534</v>
          </cell>
          <cell r="Z67">
            <v>49812112</v>
          </cell>
          <cell r="AA67">
            <v>27186338</v>
          </cell>
          <cell r="AB67">
            <v>0</v>
          </cell>
          <cell r="AC67">
            <v>1416727638</v>
          </cell>
          <cell r="AD67">
            <v>0</v>
          </cell>
          <cell r="AE67">
            <v>0</v>
          </cell>
          <cell r="AF67">
            <v>0</v>
          </cell>
          <cell r="AG67">
            <v>4155747655</v>
          </cell>
          <cell r="AH67">
            <v>36568856594</v>
          </cell>
          <cell r="AI67">
            <v>0</v>
          </cell>
          <cell r="AJ67">
            <v>607580</v>
          </cell>
          <cell r="AK67">
            <v>32235899</v>
          </cell>
          <cell r="AL67">
            <v>1449571117</v>
          </cell>
          <cell r="AM67">
            <v>707428123</v>
          </cell>
          <cell r="AN67">
            <v>610000</v>
          </cell>
          <cell r="AO67">
            <v>832300</v>
          </cell>
          <cell r="AP67">
            <v>86310</v>
          </cell>
          <cell r="AQ67">
            <v>0</v>
          </cell>
          <cell r="AR67">
            <v>38767367</v>
          </cell>
          <cell r="AS67">
            <v>0</v>
          </cell>
          <cell r="AT67">
            <v>0</v>
          </cell>
          <cell r="AU67">
            <v>0</v>
          </cell>
          <cell r="AV67">
            <v>748155179</v>
          </cell>
          <cell r="AW67">
            <v>2404195</v>
          </cell>
          <cell r="AX67">
            <v>757289242</v>
          </cell>
          <cell r="AY67">
            <v>262285553</v>
          </cell>
          <cell r="AZ67">
            <v>239694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1039190552</v>
          </cell>
          <cell r="BL67">
            <v>460000</v>
          </cell>
          <cell r="BM67">
            <v>340405</v>
          </cell>
          <cell r="BN67">
            <v>0</v>
          </cell>
          <cell r="BO67">
            <v>5040432</v>
          </cell>
          <cell r="BP67">
            <v>0</v>
          </cell>
          <cell r="BQ67">
            <v>5840837</v>
          </cell>
          <cell r="BR67">
            <v>174153438</v>
          </cell>
          <cell r="BS67">
            <v>0</v>
          </cell>
          <cell r="BT67">
            <v>1533081689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418371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9826598</v>
          </cell>
          <cell r="CI67">
            <v>0</v>
          </cell>
          <cell r="CJ67">
            <v>9826598</v>
          </cell>
          <cell r="CK67">
            <v>0</v>
          </cell>
          <cell r="CL67">
            <v>182435834</v>
          </cell>
          <cell r="CM67">
            <v>15459634</v>
          </cell>
          <cell r="CN67">
            <v>34876580</v>
          </cell>
          <cell r="CO67">
            <v>38325933</v>
          </cell>
          <cell r="CP67">
            <v>12718905</v>
          </cell>
          <cell r="CQ67">
            <v>2949896</v>
          </cell>
          <cell r="CR67">
            <v>0</v>
          </cell>
          <cell r="CS67">
            <v>0</v>
          </cell>
          <cell r="CT67">
            <v>0</v>
          </cell>
          <cell r="CU67">
            <v>0</v>
          </cell>
          <cell r="CV67">
            <v>0</v>
          </cell>
          <cell r="CW67">
            <v>0</v>
          </cell>
          <cell r="CX67">
            <v>0</v>
          </cell>
          <cell r="CY67">
            <v>0</v>
          </cell>
          <cell r="CZ67">
            <v>286766782</v>
          </cell>
          <cell r="DA67">
            <v>0</v>
          </cell>
          <cell r="DB67">
            <v>1911548852</v>
          </cell>
          <cell r="DC67">
            <v>0</v>
          </cell>
          <cell r="DD67">
            <v>0</v>
          </cell>
          <cell r="DE67">
            <v>0</v>
          </cell>
          <cell r="DF67">
            <v>0</v>
          </cell>
          <cell r="DG67">
            <v>0</v>
          </cell>
          <cell r="DH67">
            <v>42858580</v>
          </cell>
          <cell r="DI67">
            <v>0</v>
          </cell>
          <cell r="DJ67">
            <v>0</v>
          </cell>
          <cell r="DK67">
            <v>0</v>
          </cell>
          <cell r="DL67">
            <v>0</v>
          </cell>
          <cell r="DM67">
            <v>0</v>
          </cell>
          <cell r="DN67">
            <v>0</v>
          </cell>
          <cell r="DO67">
            <v>9972500</v>
          </cell>
          <cell r="DP67">
            <v>0</v>
          </cell>
          <cell r="DQ67">
            <v>0</v>
          </cell>
          <cell r="DR67">
            <v>0</v>
          </cell>
          <cell r="DS67">
            <v>0</v>
          </cell>
          <cell r="DT67">
            <v>0</v>
          </cell>
          <cell r="DU67">
            <v>0</v>
          </cell>
          <cell r="DV67">
            <v>0</v>
          </cell>
          <cell r="DW67">
            <v>0</v>
          </cell>
          <cell r="DX67">
            <v>0</v>
          </cell>
          <cell r="DY67">
            <v>1929890</v>
          </cell>
          <cell r="DZ67">
            <v>0</v>
          </cell>
          <cell r="EA67">
            <v>0</v>
          </cell>
          <cell r="EB67">
            <v>0</v>
          </cell>
          <cell r="EC67">
            <v>9750600</v>
          </cell>
          <cell r="ED67">
            <v>0</v>
          </cell>
          <cell r="EE67">
            <v>0</v>
          </cell>
          <cell r="EF67">
            <v>0</v>
          </cell>
          <cell r="EG67">
            <v>0</v>
          </cell>
          <cell r="EH67">
            <v>0</v>
          </cell>
          <cell r="EI67">
            <v>0</v>
          </cell>
          <cell r="EJ67">
            <v>0</v>
          </cell>
          <cell r="EK67">
            <v>0</v>
          </cell>
          <cell r="EL67">
            <v>0</v>
          </cell>
          <cell r="EM67">
            <v>2952500</v>
          </cell>
          <cell r="EN67">
            <v>0</v>
          </cell>
          <cell r="EO67">
            <v>0</v>
          </cell>
          <cell r="EP67">
            <v>0</v>
          </cell>
          <cell r="EQ67">
            <v>0</v>
          </cell>
          <cell r="ER67">
            <v>0</v>
          </cell>
          <cell r="ES67">
            <v>0</v>
          </cell>
          <cell r="ET67">
            <v>12936600</v>
          </cell>
          <cell r="EU67">
            <v>0</v>
          </cell>
          <cell r="EV67">
            <v>0</v>
          </cell>
          <cell r="EW67">
            <v>0</v>
          </cell>
          <cell r="EX67">
            <v>12936600</v>
          </cell>
          <cell r="EY67">
            <v>0</v>
          </cell>
          <cell r="EZ67">
            <v>0</v>
          </cell>
          <cell r="FA67">
            <v>0</v>
          </cell>
          <cell r="FB67">
            <v>0</v>
          </cell>
          <cell r="FC67">
            <v>0</v>
          </cell>
          <cell r="FD67">
            <v>0</v>
          </cell>
          <cell r="FE67">
            <v>0</v>
          </cell>
          <cell r="FF67">
            <v>0</v>
          </cell>
          <cell r="FG67">
            <v>0</v>
          </cell>
          <cell r="FH67">
            <v>0</v>
          </cell>
          <cell r="FI67">
            <v>0</v>
          </cell>
          <cell r="FJ67">
            <v>4191300</v>
          </cell>
          <cell r="FK67">
            <v>0</v>
          </cell>
          <cell r="FL67">
            <v>0</v>
          </cell>
          <cell r="FM67">
            <v>0</v>
          </cell>
          <cell r="FN67">
            <v>42858580</v>
          </cell>
          <cell r="FO67">
            <v>0</v>
          </cell>
          <cell r="FP67">
            <v>0</v>
          </cell>
          <cell r="FQ67">
            <v>63438200</v>
          </cell>
          <cell r="FR67">
            <v>0</v>
          </cell>
          <cell r="FS67">
            <v>3405700</v>
          </cell>
          <cell r="FT67">
            <v>0</v>
          </cell>
          <cell r="FU67">
            <v>0</v>
          </cell>
          <cell r="FV67">
            <v>0</v>
          </cell>
          <cell r="FW67">
            <v>0</v>
          </cell>
          <cell r="FX67">
            <v>592630578</v>
          </cell>
          <cell r="FY67">
            <v>50774</v>
          </cell>
          <cell r="FZ67">
            <v>979662</v>
          </cell>
          <cell r="GA67">
            <v>0</v>
          </cell>
          <cell r="GB67">
            <v>76603568</v>
          </cell>
          <cell r="GC67">
            <v>828316</v>
          </cell>
          <cell r="GD67">
            <v>828316</v>
          </cell>
          <cell r="GE67">
            <v>0</v>
          </cell>
          <cell r="GF67">
            <v>18521628</v>
          </cell>
          <cell r="GG67">
            <v>0</v>
          </cell>
          <cell r="GH67">
            <v>31458228</v>
          </cell>
          <cell r="GI67">
            <v>3353236</v>
          </cell>
          <cell r="GJ67">
            <v>0</v>
          </cell>
          <cell r="GK67">
            <v>0</v>
          </cell>
          <cell r="GL67">
            <v>20588620</v>
          </cell>
          <cell r="GM67">
            <v>5494673</v>
          </cell>
          <cell r="GN67">
            <v>0</v>
          </cell>
          <cell r="GO67">
            <v>0</v>
          </cell>
          <cell r="GP67">
            <v>40899529</v>
          </cell>
          <cell r="GQ67">
            <v>0</v>
          </cell>
          <cell r="GR67">
            <v>40899529</v>
          </cell>
          <cell r="GS67">
            <v>670062462</v>
          </cell>
          <cell r="GT67">
            <v>1166000</v>
          </cell>
          <cell r="GU67">
            <v>0</v>
          </cell>
          <cell r="GV67">
            <v>1166000</v>
          </cell>
          <cell r="GW67">
            <v>160938449</v>
          </cell>
          <cell r="GX67">
            <v>207790864</v>
          </cell>
          <cell r="GY67">
            <v>0</v>
          </cell>
          <cell r="GZ67">
            <v>0</v>
          </cell>
          <cell r="HA67">
            <v>0</v>
          </cell>
          <cell r="HB67">
            <v>6800634</v>
          </cell>
          <cell r="HC67">
            <v>30000</v>
          </cell>
          <cell r="HD67">
            <v>0</v>
          </cell>
          <cell r="HE67">
            <v>0</v>
          </cell>
          <cell r="HF67">
            <v>0</v>
          </cell>
          <cell r="HG67">
            <v>0</v>
          </cell>
          <cell r="HH67">
            <v>377043108</v>
          </cell>
          <cell r="IM67">
            <v>1216078869</v>
          </cell>
          <cell r="LB67">
            <v>12473221904</v>
          </cell>
          <cell r="LC67">
            <v>49042078498</v>
          </cell>
          <cell r="LN67">
            <v>0</v>
          </cell>
          <cell r="ME67">
            <v>0</v>
          </cell>
          <cell r="MI67">
            <v>0</v>
          </cell>
          <cell r="MQ67">
            <v>0</v>
          </cell>
          <cell r="OY67">
            <v>49042078498</v>
          </cell>
        </row>
        <row r="68">
          <cell r="A68">
            <v>37469</v>
          </cell>
          <cell r="B68">
            <v>2002</v>
          </cell>
          <cell r="C68" t="str">
            <v>2002-2</v>
          </cell>
          <cell r="D68" t="str">
            <v>2002-3</v>
          </cell>
          <cell r="E68">
            <v>8</v>
          </cell>
          <cell r="G68">
            <v>0</v>
          </cell>
          <cell r="H68">
            <v>5645000</v>
          </cell>
          <cell r="L68">
            <v>12622847331</v>
          </cell>
          <cell r="M68">
            <v>1329587518</v>
          </cell>
          <cell r="N68">
            <v>11038854196</v>
          </cell>
          <cell r="O68">
            <v>687239897</v>
          </cell>
          <cell r="P68">
            <v>1230903967</v>
          </cell>
          <cell r="Q68">
            <v>1670988079</v>
          </cell>
          <cell r="R68">
            <v>32341891009</v>
          </cell>
          <cell r="S68">
            <v>0</v>
          </cell>
          <cell r="T68">
            <v>0</v>
          </cell>
          <cell r="U68">
            <v>3799267399</v>
          </cell>
          <cell r="V68">
            <v>100953147</v>
          </cell>
          <cell r="W68">
            <v>289517048</v>
          </cell>
          <cell r="X68">
            <v>5147240</v>
          </cell>
          <cell r="Y68">
            <v>7891152</v>
          </cell>
          <cell r="Z68">
            <v>15858600</v>
          </cell>
          <cell r="AA68">
            <v>43760375</v>
          </cell>
          <cell r="AB68">
            <v>0</v>
          </cell>
          <cell r="AC68">
            <v>1650666660</v>
          </cell>
          <cell r="AD68">
            <v>0</v>
          </cell>
          <cell r="AE68">
            <v>0</v>
          </cell>
          <cell r="AF68">
            <v>0</v>
          </cell>
          <cell r="AG68">
            <v>4262435161</v>
          </cell>
          <cell r="AH68">
            <v>36604326170</v>
          </cell>
          <cell r="AI68">
            <v>0</v>
          </cell>
          <cell r="AJ68">
            <v>493470</v>
          </cell>
          <cell r="AK68">
            <v>36469940</v>
          </cell>
          <cell r="AL68">
            <v>1687630070</v>
          </cell>
          <cell r="AM68">
            <v>644319752</v>
          </cell>
          <cell r="AN68">
            <v>210000</v>
          </cell>
          <cell r="AO68">
            <v>1633007</v>
          </cell>
          <cell r="AP68">
            <v>0</v>
          </cell>
          <cell r="AQ68">
            <v>0</v>
          </cell>
          <cell r="AR68">
            <v>38193869</v>
          </cell>
          <cell r="AS68">
            <v>0</v>
          </cell>
          <cell r="AT68">
            <v>0</v>
          </cell>
          <cell r="AU68">
            <v>0</v>
          </cell>
          <cell r="AV68">
            <v>684840606</v>
          </cell>
          <cell r="AW68">
            <v>-1763803</v>
          </cell>
          <cell r="AX68">
            <v>-444313351</v>
          </cell>
          <cell r="AY68">
            <v>-309305599</v>
          </cell>
          <cell r="AZ68">
            <v>156102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-735543611</v>
          </cell>
          <cell r="BL68">
            <v>0</v>
          </cell>
          <cell r="BM68">
            <v>0</v>
          </cell>
          <cell r="BN68">
            <v>0</v>
          </cell>
          <cell r="BO68">
            <v>3448481</v>
          </cell>
          <cell r="BP68">
            <v>0</v>
          </cell>
          <cell r="BQ68">
            <v>3448481</v>
          </cell>
          <cell r="BR68">
            <v>174747738</v>
          </cell>
          <cell r="BS68">
            <v>0</v>
          </cell>
          <cell r="BT68">
            <v>1537092651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260923</v>
          </cell>
          <cell r="CC68">
            <v>270525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7110686</v>
          </cell>
          <cell r="CI68">
            <v>0</v>
          </cell>
          <cell r="CJ68">
            <v>7110686</v>
          </cell>
          <cell r="CK68">
            <v>0</v>
          </cell>
          <cell r="CL68">
            <v>191637194</v>
          </cell>
          <cell r="CM68">
            <v>11703619</v>
          </cell>
          <cell r="CN68">
            <v>35000796</v>
          </cell>
          <cell r="CO68">
            <v>34430571</v>
          </cell>
          <cell r="CP68">
            <v>11041525</v>
          </cell>
          <cell r="CQ68">
            <v>3117206</v>
          </cell>
          <cell r="CR68">
            <v>0</v>
          </cell>
          <cell r="CS68">
            <v>0</v>
          </cell>
          <cell r="CT68">
            <v>0</v>
          </cell>
          <cell r="CU68">
            <v>0</v>
          </cell>
          <cell r="CV68">
            <v>0</v>
          </cell>
          <cell r="CW68">
            <v>0</v>
          </cell>
          <cell r="CX68">
            <v>0</v>
          </cell>
          <cell r="CY68">
            <v>0</v>
          </cell>
          <cell r="CZ68">
            <v>286930911</v>
          </cell>
          <cell r="DA68">
            <v>0</v>
          </cell>
          <cell r="DB68">
            <v>1867877649</v>
          </cell>
          <cell r="DC68">
            <v>0</v>
          </cell>
          <cell r="DD68">
            <v>0</v>
          </cell>
          <cell r="DE68">
            <v>0</v>
          </cell>
          <cell r="DF68">
            <v>24830000</v>
          </cell>
          <cell r="DG68">
            <v>24830000</v>
          </cell>
          <cell r="DH68">
            <v>48751900</v>
          </cell>
          <cell r="DI68">
            <v>0</v>
          </cell>
          <cell r="DJ68">
            <v>0</v>
          </cell>
          <cell r="DK68">
            <v>0</v>
          </cell>
          <cell r="DL68">
            <v>0</v>
          </cell>
          <cell r="DM68">
            <v>0</v>
          </cell>
          <cell r="DN68">
            <v>0</v>
          </cell>
          <cell r="DO68">
            <v>5890900</v>
          </cell>
          <cell r="DP68">
            <v>0</v>
          </cell>
          <cell r="DQ68">
            <v>0</v>
          </cell>
          <cell r="DR68">
            <v>0</v>
          </cell>
          <cell r="DS68">
            <v>0</v>
          </cell>
          <cell r="DT68">
            <v>0</v>
          </cell>
          <cell r="DU68">
            <v>0</v>
          </cell>
          <cell r="DV68">
            <v>0</v>
          </cell>
          <cell r="DW68">
            <v>0</v>
          </cell>
          <cell r="DX68">
            <v>0</v>
          </cell>
          <cell r="DY68">
            <v>5189795</v>
          </cell>
          <cell r="DZ68">
            <v>0</v>
          </cell>
          <cell r="EA68">
            <v>0</v>
          </cell>
          <cell r="EB68">
            <v>0</v>
          </cell>
          <cell r="EC68">
            <v>7646500</v>
          </cell>
          <cell r="ED68">
            <v>0</v>
          </cell>
          <cell r="EE68">
            <v>0</v>
          </cell>
          <cell r="EF68">
            <v>0</v>
          </cell>
          <cell r="EG68">
            <v>0</v>
          </cell>
          <cell r="EH68">
            <v>0</v>
          </cell>
          <cell r="EI68">
            <v>0</v>
          </cell>
          <cell r="EJ68">
            <v>0</v>
          </cell>
          <cell r="EK68">
            <v>0</v>
          </cell>
          <cell r="EL68">
            <v>0</v>
          </cell>
          <cell r="EM68">
            <v>2429100</v>
          </cell>
          <cell r="EN68">
            <v>0</v>
          </cell>
          <cell r="EO68">
            <v>0</v>
          </cell>
          <cell r="EP68">
            <v>0</v>
          </cell>
          <cell r="EQ68">
            <v>0</v>
          </cell>
          <cell r="ER68">
            <v>0</v>
          </cell>
          <cell r="ES68">
            <v>0</v>
          </cell>
          <cell r="ET68">
            <v>9669700</v>
          </cell>
          <cell r="EU68">
            <v>0</v>
          </cell>
          <cell r="EV68">
            <v>0</v>
          </cell>
          <cell r="EW68">
            <v>0</v>
          </cell>
          <cell r="EX68">
            <v>9669700</v>
          </cell>
          <cell r="EY68">
            <v>0</v>
          </cell>
          <cell r="EZ68">
            <v>0</v>
          </cell>
          <cell r="FA68">
            <v>0</v>
          </cell>
          <cell r="FB68">
            <v>0</v>
          </cell>
          <cell r="FC68">
            <v>0</v>
          </cell>
          <cell r="FD68">
            <v>0</v>
          </cell>
          <cell r="FE68">
            <v>0</v>
          </cell>
          <cell r="FF68">
            <v>0</v>
          </cell>
          <cell r="FG68">
            <v>0</v>
          </cell>
          <cell r="FH68">
            <v>0</v>
          </cell>
          <cell r="FI68">
            <v>0</v>
          </cell>
          <cell r="FJ68">
            <v>6658460</v>
          </cell>
          <cell r="FK68">
            <v>0</v>
          </cell>
          <cell r="FL68">
            <v>0</v>
          </cell>
          <cell r="FM68">
            <v>0</v>
          </cell>
          <cell r="FN68">
            <v>48751900</v>
          </cell>
          <cell r="FO68">
            <v>0</v>
          </cell>
          <cell r="FP68">
            <v>0</v>
          </cell>
          <cell r="FQ68">
            <v>27714100</v>
          </cell>
          <cell r="FR68">
            <v>0</v>
          </cell>
          <cell r="FS68">
            <v>3641000</v>
          </cell>
          <cell r="FT68">
            <v>0</v>
          </cell>
          <cell r="FU68">
            <v>0</v>
          </cell>
          <cell r="FV68">
            <v>0</v>
          </cell>
          <cell r="FW68">
            <v>0</v>
          </cell>
          <cell r="FX68">
            <v>370149774</v>
          </cell>
          <cell r="FY68">
            <v>0</v>
          </cell>
          <cell r="FZ68">
            <v>648072</v>
          </cell>
          <cell r="GA68">
            <v>0</v>
          </cell>
          <cell r="GB68">
            <v>75235352</v>
          </cell>
          <cell r="GC68">
            <v>186815</v>
          </cell>
          <cell r="GD68">
            <v>186815</v>
          </cell>
          <cell r="GE68">
            <v>0</v>
          </cell>
          <cell r="GF68">
            <v>13918249</v>
          </cell>
          <cell r="GG68">
            <v>0</v>
          </cell>
          <cell r="GH68">
            <v>23587949</v>
          </cell>
          <cell r="GI68">
            <v>4295585</v>
          </cell>
          <cell r="GJ68">
            <v>0</v>
          </cell>
          <cell r="GK68">
            <v>0</v>
          </cell>
          <cell r="GL68">
            <v>34931546</v>
          </cell>
          <cell r="GM68">
            <v>5155159</v>
          </cell>
          <cell r="GN68">
            <v>0</v>
          </cell>
          <cell r="GO68">
            <v>0</v>
          </cell>
          <cell r="GP68">
            <v>47959290</v>
          </cell>
          <cell r="GQ68">
            <v>124000</v>
          </cell>
          <cell r="GR68">
            <v>48083290</v>
          </cell>
          <cell r="GS68">
            <v>445571941</v>
          </cell>
          <cell r="GT68">
            <v>0</v>
          </cell>
          <cell r="GU68">
            <v>0</v>
          </cell>
          <cell r="GV68">
            <v>0</v>
          </cell>
          <cell r="GW68">
            <v>118104936</v>
          </cell>
          <cell r="GX68">
            <v>175421147</v>
          </cell>
          <cell r="GY68">
            <v>0</v>
          </cell>
          <cell r="GZ68">
            <v>0</v>
          </cell>
          <cell r="HA68">
            <v>0</v>
          </cell>
          <cell r="HB68">
            <v>6800634</v>
          </cell>
          <cell r="HC68">
            <v>18000</v>
          </cell>
          <cell r="HD68">
            <v>0</v>
          </cell>
          <cell r="HE68">
            <v>0</v>
          </cell>
          <cell r="HF68">
            <v>0</v>
          </cell>
          <cell r="HG68">
            <v>0</v>
          </cell>
          <cell r="HH68">
            <v>300344717</v>
          </cell>
          <cell r="IM68">
            <v>1956538019</v>
          </cell>
          <cell r="LB68">
            <v>11722251231</v>
          </cell>
          <cell r="LC68">
            <v>48326577491</v>
          </cell>
          <cell r="LN68">
            <v>0</v>
          </cell>
          <cell r="ME68">
            <v>0</v>
          </cell>
          <cell r="MI68">
            <v>0</v>
          </cell>
          <cell r="MQ68">
            <v>0</v>
          </cell>
          <cell r="OY68">
            <v>48326577491</v>
          </cell>
        </row>
        <row r="69">
          <cell r="A69">
            <v>37500</v>
          </cell>
          <cell r="B69">
            <v>2002</v>
          </cell>
          <cell r="C69" t="str">
            <v>2002-2</v>
          </cell>
          <cell r="D69" t="str">
            <v>2002-3</v>
          </cell>
          <cell r="E69">
            <v>9</v>
          </cell>
          <cell r="G69">
            <v>0</v>
          </cell>
          <cell r="H69">
            <v>5978000</v>
          </cell>
          <cell r="L69">
            <v>4498955386</v>
          </cell>
          <cell r="M69">
            <v>1248641851</v>
          </cell>
          <cell r="N69">
            <v>10501245710</v>
          </cell>
          <cell r="O69">
            <v>2071374802</v>
          </cell>
          <cell r="P69">
            <v>1700632571</v>
          </cell>
          <cell r="Q69">
            <v>1587879951</v>
          </cell>
          <cell r="R69">
            <v>20880446656</v>
          </cell>
          <cell r="S69">
            <v>0</v>
          </cell>
          <cell r="T69">
            <v>0</v>
          </cell>
          <cell r="U69">
            <v>4035275513</v>
          </cell>
          <cell r="V69">
            <v>79029438</v>
          </cell>
          <cell r="W69">
            <v>348855902</v>
          </cell>
          <cell r="X69">
            <v>5216680</v>
          </cell>
          <cell r="Y69">
            <v>4603625</v>
          </cell>
          <cell r="Z69">
            <v>41011734</v>
          </cell>
          <cell r="AA69">
            <v>43984059</v>
          </cell>
          <cell r="AB69">
            <v>0</v>
          </cell>
          <cell r="AC69">
            <v>1490396174</v>
          </cell>
          <cell r="AD69">
            <v>0</v>
          </cell>
          <cell r="AE69">
            <v>0</v>
          </cell>
          <cell r="AF69">
            <v>0</v>
          </cell>
          <cell r="AG69">
            <v>4558139801</v>
          </cell>
          <cell r="AH69">
            <v>25438583457</v>
          </cell>
          <cell r="AI69">
            <v>0</v>
          </cell>
          <cell r="AJ69">
            <v>1146876</v>
          </cell>
          <cell r="AK69">
            <v>38958972</v>
          </cell>
          <cell r="AL69">
            <v>1530502022</v>
          </cell>
          <cell r="AM69">
            <v>665478937</v>
          </cell>
          <cell r="AN69">
            <v>643500</v>
          </cell>
          <cell r="AO69">
            <v>2636940</v>
          </cell>
          <cell r="AP69">
            <v>50188608</v>
          </cell>
          <cell r="AQ69">
            <v>0</v>
          </cell>
          <cell r="AR69">
            <v>37345717</v>
          </cell>
          <cell r="AS69">
            <v>0</v>
          </cell>
          <cell r="AT69">
            <v>0</v>
          </cell>
          <cell r="AU69">
            <v>0</v>
          </cell>
          <cell r="AV69">
            <v>756624520</v>
          </cell>
          <cell r="AW69">
            <v>428959</v>
          </cell>
          <cell r="AX69">
            <v>133933271</v>
          </cell>
          <cell r="AY69">
            <v>26388736</v>
          </cell>
          <cell r="AZ69">
            <v>367807</v>
          </cell>
          <cell r="BA69">
            <v>158218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177688921</v>
          </cell>
          <cell r="BL69">
            <v>207054</v>
          </cell>
          <cell r="BM69">
            <v>0</v>
          </cell>
          <cell r="BN69">
            <v>0</v>
          </cell>
          <cell r="BO69">
            <v>29381368</v>
          </cell>
          <cell r="BP69">
            <v>0</v>
          </cell>
          <cell r="BQ69">
            <v>29588422</v>
          </cell>
          <cell r="BR69">
            <v>144521951</v>
          </cell>
          <cell r="BS69">
            <v>0</v>
          </cell>
          <cell r="BT69">
            <v>67743493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865347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7698766</v>
          </cell>
          <cell r="CI69">
            <v>0</v>
          </cell>
          <cell r="CJ69">
            <v>7698766</v>
          </cell>
          <cell r="CK69">
            <v>0</v>
          </cell>
          <cell r="CL69">
            <v>261007349</v>
          </cell>
          <cell r="CM69">
            <v>11960393</v>
          </cell>
          <cell r="CN69">
            <v>52497728</v>
          </cell>
          <cell r="CO69">
            <v>37575274</v>
          </cell>
          <cell r="CP69">
            <v>16547447</v>
          </cell>
          <cell r="CQ69">
            <v>3892420</v>
          </cell>
          <cell r="CR69">
            <v>0</v>
          </cell>
          <cell r="CS69">
            <v>0</v>
          </cell>
          <cell r="CT69">
            <v>0</v>
          </cell>
          <cell r="CU69">
            <v>0</v>
          </cell>
          <cell r="CV69">
            <v>0</v>
          </cell>
          <cell r="CW69">
            <v>0</v>
          </cell>
          <cell r="CX69">
            <v>0</v>
          </cell>
          <cell r="CY69">
            <v>0</v>
          </cell>
          <cell r="CZ69">
            <v>383480611</v>
          </cell>
          <cell r="DA69">
            <v>0</v>
          </cell>
          <cell r="DB69">
            <v>544069595</v>
          </cell>
          <cell r="DC69">
            <v>0</v>
          </cell>
          <cell r="DD69">
            <v>0</v>
          </cell>
          <cell r="DE69">
            <v>0</v>
          </cell>
          <cell r="DF69">
            <v>78320000</v>
          </cell>
          <cell r="DG69">
            <v>78320000</v>
          </cell>
          <cell r="DH69">
            <v>65706000</v>
          </cell>
          <cell r="DI69">
            <v>0</v>
          </cell>
          <cell r="DJ69">
            <v>0</v>
          </cell>
          <cell r="DK69">
            <v>0</v>
          </cell>
          <cell r="DL69">
            <v>0</v>
          </cell>
          <cell r="DM69">
            <v>0</v>
          </cell>
          <cell r="DN69">
            <v>0</v>
          </cell>
          <cell r="DO69">
            <v>9023800</v>
          </cell>
          <cell r="DP69">
            <v>0</v>
          </cell>
          <cell r="DQ69">
            <v>0</v>
          </cell>
          <cell r="DR69">
            <v>0</v>
          </cell>
          <cell r="DS69">
            <v>0</v>
          </cell>
          <cell r="DT69">
            <v>0</v>
          </cell>
          <cell r="DU69">
            <v>0</v>
          </cell>
          <cell r="DV69">
            <v>0</v>
          </cell>
          <cell r="DW69">
            <v>0</v>
          </cell>
          <cell r="DX69">
            <v>0</v>
          </cell>
          <cell r="DY69">
            <v>2483860</v>
          </cell>
          <cell r="DZ69">
            <v>0</v>
          </cell>
          <cell r="EA69">
            <v>0</v>
          </cell>
          <cell r="EB69">
            <v>0</v>
          </cell>
          <cell r="EC69">
            <v>12144000</v>
          </cell>
          <cell r="ED69">
            <v>0</v>
          </cell>
          <cell r="EE69">
            <v>0</v>
          </cell>
          <cell r="EF69">
            <v>0</v>
          </cell>
          <cell r="EG69">
            <v>0</v>
          </cell>
          <cell r="EH69">
            <v>0</v>
          </cell>
          <cell r="EI69">
            <v>0</v>
          </cell>
          <cell r="EJ69">
            <v>0</v>
          </cell>
          <cell r="EK69">
            <v>0</v>
          </cell>
          <cell r="EL69">
            <v>0</v>
          </cell>
          <cell r="EM69">
            <v>4987400</v>
          </cell>
          <cell r="EN69">
            <v>0</v>
          </cell>
          <cell r="EO69">
            <v>0</v>
          </cell>
          <cell r="EP69">
            <v>0</v>
          </cell>
          <cell r="EQ69">
            <v>0</v>
          </cell>
          <cell r="ER69">
            <v>0</v>
          </cell>
          <cell r="ES69">
            <v>0</v>
          </cell>
          <cell r="ET69">
            <v>10296100</v>
          </cell>
          <cell r="EU69">
            <v>0</v>
          </cell>
          <cell r="EV69">
            <v>0</v>
          </cell>
          <cell r="EW69">
            <v>0</v>
          </cell>
          <cell r="EX69">
            <v>10296100</v>
          </cell>
          <cell r="EY69">
            <v>0</v>
          </cell>
          <cell r="EZ69">
            <v>0</v>
          </cell>
          <cell r="FA69">
            <v>0</v>
          </cell>
          <cell r="FB69">
            <v>0</v>
          </cell>
          <cell r="FC69">
            <v>0</v>
          </cell>
          <cell r="FD69">
            <v>0</v>
          </cell>
          <cell r="FE69">
            <v>0</v>
          </cell>
          <cell r="FF69">
            <v>0</v>
          </cell>
          <cell r="FG69">
            <v>0</v>
          </cell>
          <cell r="FH69">
            <v>0</v>
          </cell>
          <cell r="FI69">
            <v>0</v>
          </cell>
          <cell r="FJ69">
            <v>6478300</v>
          </cell>
          <cell r="FK69">
            <v>0</v>
          </cell>
          <cell r="FL69">
            <v>0</v>
          </cell>
          <cell r="FM69">
            <v>0</v>
          </cell>
          <cell r="FN69">
            <v>65706000</v>
          </cell>
          <cell r="FO69">
            <v>0</v>
          </cell>
          <cell r="FP69">
            <v>0</v>
          </cell>
          <cell r="FQ69">
            <v>13791314</v>
          </cell>
          <cell r="FR69">
            <v>0</v>
          </cell>
          <cell r="FS69">
            <v>2647800</v>
          </cell>
          <cell r="FT69">
            <v>0</v>
          </cell>
          <cell r="FU69">
            <v>0</v>
          </cell>
          <cell r="FV69">
            <v>0</v>
          </cell>
          <cell r="FW69">
            <v>0</v>
          </cell>
          <cell r="FX69">
            <v>381139891</v>
          </cell>
          <cell r="FY69">
            <v>0</v>
          </cell>
          <cell r="FZ69">
            <v>527028</v>
          </cell>
          <cell r="GA69">
            <v>0</v>
          </cell>
          <cell r="GB69">
            <v>79052554</v>
          </cell>
          <cell r="GC69">
            <v>153005</v>
          </cell>
          <cell r="GD69">
            <v>153005</v>
          </cell>
          <cell r="GE69">
            <v>0</v>
          </cell>
          <cell r="GF69">
            <v>13526911</v>
          </cell>
          <cell r="GG69">
            <v>0</v>
          </cell>
          <cell r="GH69">
            <v>23823011</v>
          </cell>
          <cell r="GI69">
            <v>4909253</v>
          </cell>
          <cell r="GJ69">
            <v>0</v>
          </cell>
          <cell r="GK69">
            <v>0</v>
          </cell>
          <cell r="GL69">
            <v>36513265</v>
          </cell>
          <cell r="GM69">
            <v>7651500</v>
          </cell>
          <cell r="GN69">
            <v>0</v>
          </cell>
          <cell r="GO69">
            <v>0</v>
          </cell>
          <cell r="GP69">
            <v>52603018</v>
          </cell>
          <cell r="GQ69">
            <v>197000</v>
          </cell>
          <cell r="GR69">
            <v>52800018</v>
          </cell>
          <cell r="GS69">
            <v>460345450</v>
          </cell>
          <cell r="GT69">
            <v>0</v>
          </cell>
          <cell r="GU69">
            <v>0</v>
          </cell>
          <cell r="GV69">
            <v>0</v>
          </cell>
          <cell r="GW69">
            <v>62766594</v>
          </cell>
          <cell r="GX69">
            <v>77526676</v>
          </cell>
          <cell r="GY69">
            <v>0</v>
          </cell>
          <cell r="GZ69">
            <v>0</v>
          </cell>
          <cell r="HA69">
            <v>0</v>
          </cell>
          <cell r="HB69">
            <v>7689434</v>
          </cell>
          <cell r="HC69">
            <v>15000</v>
          </cell>
          <cell r="HD69">
            <v>0</v>
          </cell>
          <cell r="HE69">
            <v>0</v>
          </cell>
          <cell r="HF69">
            <v>0</v>
          </cell>
          <cell r="HG69">
            <v>0</v>
          </cell>
          <cell r="HH69">
            <v>147997705</v>
          </cell>
          <cell r="IM69">
            <v>244236001</v>
          </cell>
          <cell r="LB69">
            <v>12594244755</v>
          </cell>
          <cell r="LC69">
            <v>38032828213</v>
          </cell>
          <cell r="LN69">
            <v>0</v>
          </cell>
          <cell r="ME69">
            <v>0</v>
          </cell>
          <cell r="MI69">
            <v>0</v>
          </cell>
          <cell r="MQ69">
            <v>0</v>
          </cell>
          <cell r="OY69">
            <v>38032828213</v>
          </cell>
        </row>
        <row r="70">
          <cell r="A70">
            <v>37530</v>
          </cell>
          <cell r="B70">
            <v>2002</v>
          </cell>
          <cell r="C70" t="str">
            <v>2002-2</v>
          </cell>
          <cell r="D70" t="str">
            <v>2002-4</v>
          </cell>
          <cell r="E70">
            <v>10</v>
          </cell>
          <cell r="G70">
            <v>0</v>
          </cell>
          <cell r="H70">
            <v>6455000</v>
          </cell>
          <cell r="L70">
            <v>19889864562</v>
          </cell>
          <cell r="M70">
            <v>1072502012</v>
          </cell>
          <cell r="N70">
            <v>14106312214</v>
          </cell>
          <cell r="O70">
            <v>205297850</v>
          </cell>
          <cell r="P70">
            <v>1155576875</v>
          </cell>
          <cell r="Q70">
            <v>1647637456</v>
          </cell>
          <cell r="R70">
            <v>39015636463</v>
          </cell>
          <cell r="S70">
            <v>0</v>
          </cell>
          <cell r="T70">
            <v>0</v>
          </cell>
          <cell r="U70">
            <v>3700160451</v>
          </cell>
          <cell r="V70">
            <v>81172740</v>
          </cell>
          <cell r="W70">
            <v>432047099</v>
          </cell>
          <cell r="X70">
            <v>5032664</v>
          </cell>
          <cell r="Y70">
            <v>5715350</v>
          </cell>
          <cell r="Z70">
            <v>47662515</v>
          </cell>
          <cell r="AA70">
            <v>33952494</v>
          </cell>
          <cell r="AB70">
            <v>0</v>
          </cell>
          <cell r="AC70">
            <v>1519358435</v>
          </cell>
          <cell r="AD70">
            <v>0</v>
          </cell>
          <cell r="AE70">
            <v>0</v>
          </cell>
          <cell r="AF70">
            <v>0</v>
          </cell>
          <cell r="AG70">
            <v>4308302556</v>
          </cell>
          <cell r="AH70">
            <v>43323939019</v>
          </cell>
          <cell r="AI70">
            <v>0</v>
          </cell>
          <cell r="AJ70">
            <v>632004</v>
          </cell>
          <cell r="AK70">
            <v>75173244</v>
          </cell>
          <cell r="AL70">
            <v>1595410883</v>
          </cell>
          <cell r="AM70">
            <v>766890853</v>
          </cell>
          <cell r="AN70">
            <v>40000</v>
          </cell>
          <cell r="AO70">
            <v>1227141</v>
          </cell>
          <cell r="AP70">
            <v>0</v>
          </cell>
          <cell r="AQ70">
            <v>0</v>
          </cell>
          <cell r="AR70">
            <v>41939325</v>
          </cell>
          <cell r="AS70">
            <v>0</v>
          </cell>
          <cell r="AT70">
            <v>0</v>
          </cell>
          <cell r="AU70">
            <v>0</v>
          </cell>
          <cell r="AV70">
            <v>810354700</v>
          </cell>
          <cell r="AW70">
            <v>446772</v>
          </cell>
          <cell r="AX70">
            <v>149996022</v>
          </cell>
          <cell r="AY70">
            <v>18248658</v>
          </cell>
          <cell r="AZ70">
            <v>186844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185270136</v>
          </cell>
          <cell r="BL70">
            <v>0</v>
          </cell>
          <cell r="BM70">
            <v>41476</v>
          </cell>
          <cell r="BN70">
            <v>0</v>
          </cell>
          <cell r="BO70">
            <v>45615152</v>
          </cell>
          <cell r="BP70">
            <v>0</v>
          </cell>
          <cell r="BQ70">
            <v>45656628</v>
          </cell>
          <cell r="BR70">
            <v>161344804</v>
          </cell>
          <cell r="BS70">
            <v>0</v>
          </cell>
          <cell r="BT70">
            <v>1567206111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157786</v>
          </cell>
          <cell r="CC70">
            <v>2275250</v>
          </cell>
          <cell r="CD70">
            <v>0</v>
          </cell>
          <cell r="CE70">
            <v>0</v>
          </cell>
          <cell r="CF70">
            <v>0</v>
          </cell>
          <cell r="CG70">
            <v>0</v>
          </cell>
          <cell r="CH70">
            <v>11983127</v>
          </cell>
          <cell r="CI70">
            <v>0</v>
          </cell>
          <cell r="CJ70">
            <v>11983127</v>
          </cell>
          <cell r="CK70">
            <v>0</v>
          </cell>
          <cell r="CL70">
            <v>195238838</v>
          </cell>
          <cell r="CM70">
            <v>12905163</v>
          </cell>
          <cell r="CN70">
            <v>32876136</v>
          </cell>
          <cell r="CO70">
            <v>28254504</v>
          </cell>
          <cell r="CP70">
            <v>8994347</v>
          </cell>
          <cell r="CQ70">
            <v>5545256</v>
          </cell>
          <cell r="CR70">
            <v>0</v>
          </cell>
          <cell r="CS70">
            <v>0</v>
          </cell>
          <cell r="CT70">
            <v>0</v>
          </cell>
          <cell r="CU70">
            <v>0</v>
          </cell>
          <cell r="CV70">
            <v>0</v>
          </cell>
          <cell r="CW70">
            <v>0</v>
          </cell>
          <cell r="CX70">
            <v>0</v>
          </cell>
          <cell r="CY70">
            <v>0</v>
          </cell>
          <cell r="CZ70">
            <v>283814244</v>
          </cell>
          <cell r="DA70">
            <v>0</v>
          </cell>
          <cell r="DB70">
            <v>2020457258</v>
          </cell>
          <cell r="DC70">
            <v>0</v>
          </cell>
          <cell r="DD70">
            <v>0</v>
          </cell>
          <cell r="DE70">
            <v>0</v>
          </cell>
          <cell r="DF70">
            <v>74820001</v>
          </cell>
          <cell r="DG70">
            <v>74820001</v>
          </cell>
          <cell r="DH70">
            <v>72958245</v>
          </cell>
          <cell r="DI70">
            <v>0</v>
          </cell>
          <cell r="DJ70">
            <v>0</v>
          </cell>
          <cell r="DK70">
            <v>0</v>
          </cell>
          <cell r="DL70">
            <v>0</v>
          </cell>
          <cell r="DM70">
            <v>0</v>
          </cell>
          <cell r="DN70">
            <v>0</v>
          </cell>
          <cell r="DO70">
            <v>9824000</v>
          </cell>
          <cell r="DP70">
            <v>0</v>
          </cell>
          <cell r="DQ70">
            <v>0</v>
          </cell>
          <cell r="DR70">
            <v>0</v>
          </cell>
          <cell r="DS70">
            <v>0</v>
          </cell>
          <cell r="DT70">
            <v>0</v>
          </cell>
          <cell r="DU70">
            <v>0</v>
          </cell>
          <cell r="DV70">
            <v>0</v>
          </cell>
          <cell r="DW70">
            <v>0</v>
          </cell>
          <cell r="DX70">
            <v>0</v>
          </cell>
          <cell r="DY70">
            <v>34250265</v>
          </cell>
          <cell r="DZ70">
            <v>0</v>
          </cell>
          <cell r="EA70">
            <v>0</v>
          </cell>
          <cell r="EB70">
            <v>0</v>
          </cell>
          <cell r="EC70">
            <v>14223000</v>
          </cell>
          <cell r="ED70">
            <v>0</v>
          </cell>
          <cell r="EE70">
            <v>0</v>
          </cell>
          <cell r="EF70">
            <v>0</v>
          </cell>
          <cell r="EG70">
            <v>0</v>
          </cell>
          <cell r="EH70">
            <v>0</v>
          </cell>
          <cell r="EI70">
            <v>0</v>
          </cell>
          <cell r="EJ70">
            <v>0</v>
          </cell>
          <cell r="EK70">
            <v>0</v>
          </cell>
          <cell r="EL70">
            <v>0</v>
          </cell>
          <cell r="EM70">
            <v>5381200</v>
          </cell>
          <cell r="EN70">
            <v>0</v>
          </cell>
          <cell r="EO70">
            <v>0</v>
          </cell>
          <cell r="EP70">
            <v>0</v>
          </cell>
          <cell r="EQ70">
            <v>0</v>
          </cell>
          <cell r="ER70">
            <v>0</v>
          </cell>
          <cell r="ES70">
            <v>0</v>
          </cell>
          <cell r="ET70">
            <v>8553600</v>
          </cell>
          <cell r="EU70">
            <v>0</v>
          </cell>
          <cell r="EV70">
            <v>0</v>
          </cell>
          <cell r="EW70">
            <v>0</v>
          </cell>
          <cell r="EX70">
            <v>8553600</v>
          </cell>
          <cell r="EY70">
            <v>0</v>
          </cell>
          <cell r="EZ70">
            <v>0</v>
          </cell>
          <cell r="FA70">
            <v>0</v>
          </cell>
          <cell r="FB70">
            <v>0</v>
          </cell>
          <cell r="FC70">
            <v>0</v>
          </cell>
          <cell r="FD70">
            <v>0</v>
          </cell>
          <cell r="FE70">
            <v>0</v>
          </cell>
          <cell r="FF70">
            <v>0</v>
          </cell>
          <cell r="FG70">
            <v>0</v>
          </cell>
          <cell r="FH70">
            <v>0</v>
          </cell>
          <cell r="FI70">
            <v>0</v>
          </cell>
          <cell r="FJ70">
            <v>13589200</v>
          </cell>
          <cell r="FK70">
            <v>0</v>
          </cell>
          <cell r="FL70">
            <v>0</v>
          </cell>
          <cell r="FM70">
            <v>0</v>
          </cell>
          <cell r="FN70">
            <v>72958245</v>
          </cell>
          <cell r="FO70">
            <v>0</v>
          </cell>
          <cell r="FP70">
            <v>0</v>
          </cell>
          <cell r="FQ70">
            <v>21700000</v>
          </cell>
          <cell r="FR70">
            <v>0</v>
          </cell>
          <cell r="FS70">
            <v>3124100</v>
          </cell>
          <cell r="FT70">
            <v>0</v>
          </cell>
          <cell r="FU70">
            <v>0</v>
          </cell>
          <cell r="FV70">
            <v>0</v>
          </cell>
          <cell r="FW70">
            <v>0</v>
          </cell>
          <cell r="FX70">
            <v>404259325</v>
          </cell>
          <cell r="FY70">
            <v>0</v>
          </cell>
          <cell r="FZ70">
            <v>1469903</v>
          </cell>
          <cell r="GA70">
            <v>0</v>
          </cell>
          <cell r="GB70">
            <v>61510952</v>
          </cell>
          <cell r="GC70">
            <v>297029</v>
          </cell>
          <cell r="GD70">
            <v>297029</v>
          </cell>
          <cell r="GE70">
            <v>0</v>
          </cell>
          <cell r="GF70">
            <v>22611928</v>
          </cell>
          <cell r="GG70">
            <v>0</v>
          </cell>
          <cell r="GH70">
            <v>31165528</v>
          </cell>
          <cell r="GI70">
            <v>5213564</v>
          </cell>
          <cell r="GJ70">
            <v>0</v>
          </cell>
          <cell r="GK70">
            <v>0</v>
          </cell>
          <cell r="GL70">
            <v>12875036</v>
          </cell>
          <cell r="GM70">
            <v>7100320</v>
          </cell>
          <cell r="GN70">
            <v>0</v>
          </cell>
          <cell r="GO70">
            <v>0</v>
          </cell>
          <cell r="GP70">
            <v>25188920</v>
          </cell>
          <cell r="GQ70">
            <v>151000</v>
          </cell>
          <cell r="GR70">
            <v>25339920</v>
          </cell>
          <cell r="GS70">
            <v>466067306</v>
          </cell>
          <cell r="GT70">
            <v>0</v>
          </cell>
          <cell r="GU70">
            <v>0</v>
          </cell>
          <cell r="GV70">
            <v>0</v>
          </cell>
          <cell r="GW70">
            <v>178596855</v>
          </cell>
          <cell r="GX70">
            <v>230324153</v>
          </cell>
          <cell r="GY70">
            <v>0</v>
          </cell>
          <cell r="GZ70">
            <v>0</v>
          </cell>
          <cell r="HA70">
            <v>0</v>
          </cell>
          <cell r="HB70">
            <v>239430502</v>
          </cell>
          <cell r="HC70">
            <v>143200521</v>
          </cell>
          <cell r="HD70">
            <v>0</v>
          </cell>
          <cell r="HE70">
            <v>0</v>
          </cell>
          <cell r="HF70">
            <v>0</v>
          </cell>
          <cell r="HG70">
            <v>0</v>
          </cell>
          <cell r="HH70">
            <v>791552031</v>
          </cell>
          <cell r="IM70">
            <v>10585950</v>
          </cell>
          <cell r="LB70">
            <v>12659311228</v>
          </cell>
          <cell r="LC70">
            <v>55983250248</v>
          </cell>
          <cell r="LN70">
            <v>0</v>
          </cell>
          <cell r="ME70">
            <v>0</v>
          </cell>
          <cell r="MI70">
            <v>0</v>
          </cell>
          <cell r="MQ70">
            <v>0</v>
          </cell>
          <cell r="OY70">
            <v>55983250248</v>
          </cell>
        </row>
        <row r="71">
          <cell r="A71">
            <v>37561</v>
          </cell>
          <cell r="B71">
            <v>2002</v>
          </cell>
          <cell r="C71" t="str">
            <v>2002-2</v>
          </cell>
          <cell r="D71" t="str">
            <v>2002-4</v>
          </cell>
          <cell r="E71">
            <v>11</v>
          </cell>
          <cell r="G71">
            <v>0</v>
          </cell>
          <cell r="H71">
            <v>13796651.5</v>
          </cell>
          <cell r="L71">
            <v>11780831196</v>
          </cell>
          <cell r="M71">
            <v>1138372197</v>
          </cell>
          <cell r="N71">
            <v>11067987714</v>
          </cell>
          <cell r="O71">
            <v>2290570673</v>
          </cell>
          <cell r="P71">
            <v>1411600305</v>
          </cell>
          <cell r="Q71">
            <v>1660183104</v>
          </cell>
          <cell r="R71">
            <v>28628821112</v>
          </cell>
          <cell r="S71">
            <v>0</v>
          </cell>
          <cell r="T71">
            <v>0</v>
          </cell>
          <cell r="U71">
            <v>3887805346</v>
          </cell>
          <cell r="V71">
            <v>97789175</v>
          </cell>
          <cell r="W71">
            <v>275278016</v>
          </cell>
          <cell r="X71">
            <v>108935736</v>
          </cell>
          <cell r="Y71">
            <v>6634175</v>
          </cell>
          <cell r="Z71">
            <v>18504294</v>
          </cell>
          <cell r="AA71">
            <v>29846401</v>
          </cell>
          <cell r="AB71">
            <v>0</v>
          </cell>
          <cell r="AC71">
            <v>1586649764</v>
          </cell>
          <cell r="AD71">
            <v>0</v>
          </cell>
          <cell r="AE71">
            <v>0</v>
          </cell>
          <cell r="AF71">
            <v>0</v>
          </cell>
          <cell r="AG71">
            <v>4426233267</v>
          </cell>
          <cell r="AH71">
            <v>33055054379</v>
          </cell>
          <cell r="AI71">
            <v>0</v>
          </cell>
          <cell r="AJ71">
            <v>278600</v>
          </cell>
          <cell r="AK71">
            <v>39867508</v>
          </cell>
          <cell r="AL71">
            <v>1626795872</v>
          </cell>
          <cell r="AM71">
            <v>1024663404</v>
          </cell>
          <cell r="AN71">
            <v>40000</v>
          </cell>
          <cell r="AO71">
            <v>677881</v>
          </cell>
          <cell r="AP71">
            <v>-49983853</v>
          </cell>
          <cell r="AQ71">
            <v>0</v>
          </cell>
          <cell r="AR71">
            <v>26558400</v>
          </cell>
          <cell r="AS71">
            <v>0</v>
          </cell>
          <cell r="AT71">
            <v>0</v>
          </cell>
          <cell r="AU71">
            <v>0</v>
          </cell>
          <cell r="AV71">
            <v>1002235382</v>
          </cell>
          <cell r="AW71">
            <v>347900</v>
          </cell>
          <cell r="AX71">
            <v>187567194</v>
          </cell>
          <cell r="AY71">
            <v>213264772</v>
          </cell>
          <cell r="AZ71">
            <v>1878615</v>
          </cell>
          <cell r="BA71">
            <v>63479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419823487</v>
          </cell>
          <cell r="BL71">
            <v>430685</v>
          </cell>
          <cell r="BM71">
            <v>290274</v>
          </cell>
          <cell r="BN71">
            <v>0</v>
          </cell>
          <cell r="BO71">
            <v>44874330</v>
          </cell>
          <cell r="BP71">
            <v>0</v>
          </cell>
          <cell r="BQ71">
            <v>45595289</v>
          </cell>
          <cell r="BR71">
            <v>137114421</v>
          </cell>
          <cell r="BS71">
            <v>0</v>
          </cell>
          <cell r="BT71">
            <v>1574438257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87786</v>
          </cell>
          <cell r="CC71">
            <v>1955659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8361230</v>
          </cell>
          <cell r="CI71">
            <v>0</v>
          </cell>
          <cell r="CJ71">
            <v>8361230</v>
          </cell>
          <cell r="CK71">
            <v>0</v>
          </cell>
          <cell r="CL71">
            <v>140560767</v>
          </cell>
          <cell r="CM71">
            <v>11783673</v>
          </cell>
          <cell r="CN71">
            <v>30765792</v>
          </cell>
          <cell r="CO71">
            <v>29599121</v>
          </cell>
          <cell r="CP71">
            <v>320827</v>
          </cell>
          <cell r="CQ71">
            <v>6267674</v>
          </cell>
          <cell r="CR71">
            <v>0</v>
          </cell>
          <cell r="CS71">
            <v>0</v>
          </cell>
          <cell r="CT71">
            <v>0</v>
          </cell>
          <cell r="CU71">
            <v>0</v>
          </cell>
          <cell r="CV71">
            <v>0</v>
          </cell>
          <cell r="CW71">
            <v>0</v>
          </cell>
          <cell r="CX71">
            <v>0</v>
          </cell>
          <cell r="CY71">
            <v>0</v>
          </cell>
          <cell r="CZ71">
            <v>219297854</v>
          </cell>
          <cell r="DA71">
            <v>0</v>
          </cell>
          <cell r="DB71">
            <v>1981328580</v>
          </cell>
          <cell r="DC71">
            <v>0</v>
          </cell>
          <cell r="DD71">
            <v>0</v>
          </cell>
          <cell r="DE71">
            <v>0</v>
          </cell>
          <cell r="DF71">
            <v>45072000</v>
          </cell>
          <cell r="DG71">
            <v>45072000</v>
          </cell>
          <cell r="DH71">
            <v>60642400</v>
          </cell>
          <cell r="DI71">
            <v>0</v>
          </cell>
          <cell r="DJ71">
            <v>0</v>
          </cell>
          <cell r="DK71">
            <v>0</v>
          </cell>
          <cell r="DL71">
            <v>0</v>
          </cell>
          <cell r="DM71">
            <v>0</v>
          </cell>
          <cell r="DN71">
            <v>0</v>
          </cell>
          <cell r="DO71">
            <v>7259500</v>
          </cell>
          <cell r="DP71">
            <v>0</v>
          </cell>
          <cell r="DQ71">
            <v>0</v>
          </cell>
          <cell r="DR71">
            <v>0</v>
          </cell>
          <cell r="DS71">
            <v>0</v>
          </cell>
          <cell r="DT71">
            <v>0</v>
          </cell>
          <cell r="DU71">
            <v>0</v>
          </cell>
          <cell r="DV71">
            <v>0</v>
          </cell>
          <cell r="DW71">
            <v>0</v>
          </cell>
          <cell r="DX71">
            <v>0</v>
          </cell>
          <cell r="DY71">
            <v>10049112</v>
          </cell>
          <cell r="DZ71">
            <v>0</v>
          </cell>
          <cell r="EA71">
            <v>0</v>
          </cell>
          <cell r="EB71">
            <v>0</v>
          </cell>
          <cell r="EC71">
            <v>9684700</v>
          </cell>
          <cell r="ED71">
            <v>0</v>
          </cell>
          <cell r="EE71">
            <v>0</v>
          </cell>
          <cell r="EF71">
            <v>0</v>
          </cell>
          <cell r="EG71">
            <v>0</v>
          </cell>
          <cell r="EH71">
            <v>0</v>
          </cell>
          <cell r="EI71">
            <v>0</v>
          </cell>
          <cell r="EJ71">
            <v>0</v>
          </cell>
          <cell r="EK71">
            <v>0</v>
          </cell>
          <cell r="EL71">
            <v>0</v>
          </cell>
          <cell r="EM71">
            <v>3762000</v>
          </cell>
          <cell r="EN71">
            <v>0</v>
          </cell>
          <cell r="EO71">
            <v>0</v>
          </cell>
          <cell r="EP71">
            <v>0</v>
          </cell>
          <cell r="EQ71">
            <v>0</v>
          </cell>
          <cell r="ER71">
            <v>0</v>
          </cell>
          <cell r="ES71">
            <v>0</v>
          </cell>
          <cell r="ET71">
            <v>5405029</v>
          </cell>
          <cell r="EU71">
            <v>0</v>
          </cell>
          <cell r="EV71">
            <v>0</v>
          </cell>
          <cell r="EW71">
            <v>0</v>
          </cell>
          <cell r="EX71">
            <v>5405029</v>
          </cell>
          <cell r="EY71">
            <v>0</v>
          </cell>
          <cell r="EZ71">
            <v>0</v>
          </cell>
          <cell r="FA71">
            <v>0</v>
          </cell>
          <cell r="FB71">
            <v>0</v>
          </cell>
          <cell r="FC71">
            <v>0</v>
          </cell>
          <cell r="FD71">
            <v>0</v>
          </cell>
          <cell r="FE71">
            <v>0</v>
          </cell>
          <cell r="FF71">
            <v>0</v>
          </cell>
          <cell r="FG71">
            <v>0</v>
          </cell>
          <cell r="FH71">
            <v>0</v>
          </cell>
          <cell r="FI71">
            <v>0</v>
          </cell>
          <cell r="FJ71">
            <v>10613900</v>
          </cell>
          <cell r="FK71">
            <v>0</v>
          </cell>
          <cell r="FL71">
            <v>0</v>
          </cell>
          <cell r="FM71">
            <v>0</v>
          </cell>
          <cell r="FN71">
            <v>60642400</v>
          </cell>
          <cell r="FO71">
            <v>0</v>
          </cell>
          <cell r="FP71">
            <v>0</v>
          </cell>
          <cell r="FQ71">
            <v>10757000</v>
          </cell>
          <cell r="FR71">
            <v>0</v>
          </cell>
          <cell r="FS71">
            <v>1987300</v>
          </cell>
          <cell r="FT71">
            <v>0</v>
          </cell>
          <cell r="FU71">
            <v>0</v>
          </cell>
          <cell r="FV71">
            <v>0</v>
          </cell>
          <cell r="FW71">
            <v>0</v>
          </cell>
          <cell r="FX71">
            <v>369374970</v>
          </cell>
          <cell r="FY71">
            <v>145000</v>
          </cell>
          <cell r="FZ71">
            <v>592629</v>
          </cell>
          <cell r="GA71">
            <v>0</v>
          </cell>
          <cell r="GB71">
            <v>58402001</v>
          </cell>
          <cell r="GC71">
            <v>207366</v>
          </cell>
          <cell r="GD71">
            <v>207366</v>
          </cell>
          <cell r="GE71">
            <v>0</v>
          </cell>
          <cell r="GF71">
            <v>11303958</v>
          </cell>
          <cell r="GG71">
            <v>0</v>
          </cell>
          <cell r="GH71">
            <v>16708987</v>
          </cell>
          <cell r="GI71">
            <v>4257120</v>
          </cell>
          <cell r="GJ71">
            <v>0</v>
          </cell>
          <cell r="GK71">
            <v>0</v>
          </cell>
          <cell r="GL71">
            <v>14812908</v>
          </cell>
          <cell r="GM71">
            <v>7881129</v>
          </cell>
          <cell r="GN71">
            <v>0</v>
          </cell>
          <cell r="GO71">
            <v>0</v>
          </cell>
          <cell r="GP71">
            <v>36359657</v>
          </cell>
          <cell r="GQ71">
            <v>119500</v>
          </cell>
          <cell r="GR71">
            <v>36479157</v>
          </cell>
          <cell r="GS71">
            <v>427984337</v>
          </cell>
          <cell r="GT71">
            <v>0</v>
          </cell>
          <cell r="GU71">
            <v>0</v>
          </cell>
          <cell r="GV71">
            <v>0</v>
          </cell>
          <cell r="GW71">
            <v>128014869</v>
          </cell>
          <cell r="GX71">
            <v>162633037</v>
          </cell>
          <cell r="GY71">
            <v>0</v>
          </cell>
          <cell r="GZ71">
            <v>0</v>
          </cell>
          <cell r="HA71">
            <v>0</v>
          </cell>
          <cell r="HB71">
            <v>3644400</v>
          </cell>
          <cell r="HC71">
            <v>25954827</v>
          </cell>
          <cell r="HD71">
            <v>0</v>
          </cell>
          <cell r="HE71">
            <v>0</v>
          </cell>
          <cell r="HF71">
            <v>0</v>
          </cell>
          <cell r="HG71">
            <v>0</v>
          </cell>
          <cell r="HH71">
            <v>320247133</v>
          </cell>
          <cell r="IM71">
            <v>253906907</v>
          </cell>
          <cell r="LB71">
            <v>14382682942</v>
          </cell>
          <cell r="LC71">
            <v>47437737321</v>
          </cell>
          <cell r="LN71">
            <v>0</v>
          </cell>
          <cell r="ME71">
            <v>0</v>
          </cell>
          <cell r="MI71">
            <v>0</v>
          </cell>
          <cell r="MQ71">
            <v>0</v>
          </cell>
          <cell r="OY71">
            <v>47437737321</v>
          </cell>
        </row>
        <row r="72">
          <cell r="A72">
            <v>37591</v>
          </cell>
          <cell r="B72">
            <v>2002</v>
          </cell>
          <cell r="C72" t="str">
            <v>2002-2</v>
          </cell>
          <cell r="D72" t="str">
            <v>2002-4</v>
          </cell>
          <cell r="E72">
            <v>12</v>
          </cell>
          <cell r="G72">
            <v>0</v>
          </cell>
          <cell r="H72">
            <v>9222128.75</v>
          </cell>
          <cell r="L72">
            <v>3952838926</v>
          </cell>
          <cell r="M72">
            <v>1407682802</v>
          </cell>
          <cell r="N72">
            <v>10779780443</v>
          </cell>
          <cell r="O72">
            <v>132972084</v>
          </cell>
          <cell r="P72">
            <v>1066302515.0000001</v>
          </cell>
          <cell r="Q72">
            <v>1596109964</v>
          </cell>
          <cell r="R72">
            <v>20078545209</v>
          </cell>
          <cell r="S72">
            <v>0</v>
          </cell>
          <cell r="T72">
            <v>0</v>
          </cell>
          <cell r="U72">
            <v>3762726953</v>
          </cell>
          <cell r="V72">
            <v>240467782</v>
          </cell>
          <cell r="W72">
            <v>139023654</v>
          </cell>
          <cell r="X72">
            <v>5900664</v>
          </cell>
          <cell r="Y72">
            <v>1663841</v>
          </cell>
          <cell r="Z72">
            <v>25118986</v>
          </cell>
          <cell r="AA72">
            <v>33102614</v>
          </cell>
          <cell r="AB72">
            <v>0</v>
          </cell>
          <cell r="AC72">
            <v>1418776698</v>
          </cell>
          <cell r="AD72">
            <v>0</v>
          </cell>
          <cell r="AE72">
            <v>0</v>
          </cell>
          <cell r="AF72">
            <v>0</v>
          </cell>
          <cell r="AG72">
            <v>4216389302</v>
          </cell>
          <cell r="AH72">
            <v>24294934511</v>
          </cell>
          <cell r="AI72">
            <v>0</v>
          </cell>
          <cell r="AJ72">
            <v>316040</v>
          </cell>
          <cell r="AK72">
            <v>39707516</v>
          </cell>
          <cell r="AL72">
            <v>1458800254</v>
          </cell>
          <cell r="AM72">
            <v>802810282</v>
          </cell>
          <cell r="AN72">
            <v>40000</v>
          </cell>
          <cell r="AO72">
            <v>854785</v>
          </cell>
          <cell r="AP72">
            <v>0</v>
          </cell>
          <cell r="AQ72">
            <v>0</v>
          </cell>
          <cell r="AR72">
            <v>18989060</v>
          </cell>
          <cell r="AS72">
            <v>0</v>
          </cell>
          <cell r="AT72">
            <v>0</v>
          </cell>
          <cell r="AU72">
            <v>0</v>
          </cell>
          <cell r="AV72">
            <v>822862428</v>
          </cell>
          <cell r="AW72">
            <v>388464</v>
          </cell>
          <cell r="AX72">
            <v>136513597</v>
          </cell>
          <cell r="AY72">
            <v>245224427</v>
          </cell>
          <cell r="AZ72">
            <v>4001549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402593417</v>
          </cell>
          <cell r="BL72">
            <v>267917</v>
          </cell>
          <cell r="BM72">
            <v>422273</v>
          </cell>
          <cell r="BN72">
            <v>0</v>
          </cell>
          <cell r="BO72">
            <v>43526616</v>
          </cell>
          <cell r="BP72">
            <v>0</v>
          </cell>
          <cell r="BQ72">
            <v>44216806</v>
          </cell>
          <cell r="BR72">
            <v>153307962</v>
          </cell>
          <cell r="BS72">
            <v>0</v>
          </cell>
          <cell r="BT72">
            <v>1543245536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137786</v>
          </cell>
          <cell r="CC72">
            <v>1479044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12113353</v>
          </cell>
          <cell r="CI72">
            <v>0</v>
          </cell>
          <cell r="CJ72">
            <v>12113353</v>
          </cell>
          <cell r="CK72">
            <v>0</v>
          </cell>
          <cell r="CL72">
            <v>104555789</v>
          </cell>
          <cell r="CM72">
            <v>18470127</v>
          </cell>
          <cell r="CN72">
            <v>43500958</v>
          </cell>
          <cell r="CO72">
            <v>39981193</v>
          </cell>
          <cell r="CP72">
            <v>12556072</v>
          </cell>
          <cell r="CQ72">
            <v>5529064</v>
          </cell>
          <cell r="CR72">
            <v>0</v>
          </cell>
          <cell r="CS72">
            <v>0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224593203</v>
          </cell>
          <cell r="DA72">
            <v>0</v>
          </cell>
          <cell r="DB72">
            <v>2410145849</v>
          </cell>
          <cell r="DC72">
            <v>0</v>
          </cell>
          <cell r="DD72">
            <v>0</v>
          </cell>
          <cell r="DE72">
            <v>0</v>
          </cell>
          <cell r="DF72">
            <v>0</v>
          </cell>
          <cell r="DG72">
            <v>0</v>
          </cell>
          <cell r="DH72">
            <v>59663300</v>
          </cell>
          <cell r="DI72">
            <v>0</v>
          </cell>
          <cell r="DJ72">
            <v>0</v>
          </cell>
          <cell r="DK72">
            <v>0</v>
          </cell>
          <cell r="DL72">
            <v>0</v>
          </cell>
          <cell r="DM72">
            <v>0</v>
          </cell>
          <cell r="DN72">
            <v>0</v>
          </cell>
          <cell r="DO72">
            <v>7577500</v>
          </cell>
          <cell r="DP72">
            <v>0</v>
          </cell>
          <cell r="DQ72">
            <v>0</v>
          </cell>
          <cell r="DR72">
            <v>0</v>
          </cell>
          <cell r="DS72">
            <v>0</v>
          </cell>
          <cell r="DT72">
            <v>0</v>
          </cell>
          <cell r="DU72">
            <v>0</v>
          </cell>
          <cell r="DV72">
            <v>0</v>
          </cell>
          <cell r="DW72">
            <v>0</v>
          </cell>
          <cell r="DX72">
            <v>0</v>
          </cell>
          <cell r="DY72">
            <v>4844870</v>
          </cell>
          <cell r="DZ72">
            <v>0</v>
          </cell>
          <cell r="EA72">
            <v>0</v>
          </cell>
          <cell r="EB72">
            <v>0</v>
          </cell>
          <cell r="EC72">
            <v>9770600</v>
          </cell>
          <cell r="ED72">
            <v>0</v>
          </cell>
          <cell r="EE72">
            <v>0</v>
          </cell>
          <cell r="EF72">
            <v>0</v>
          </cell>
          <cell r="EG72">
            <v>0</v>
          </cell>
          <cell r="EH72">
            <v>0</v>
          </cell>
          <cell r="EI72">
            <v>0</v>
          </cell>
          <cell r="EJ72">
            <v>0</v>
          </cell>
          <cell r="EK72">
            <v>0</v>
          </cell>
          <cell r="EL72">
            <v>0</v>
          </cell>
          <cell r="EM72">
            <v>3000300</v>
          </cell>
          <cell r="EN72">
            <v>0</v>
          </cell>
          <cell r="EO72">
            <v>0</v>
          </cell>
          <cell r="EP72">
            <v>0</v>
          </cell>
          <cell r="EQ72">
            <v>0</v>
          </cell>
          <cell r="ER72">
            <v>0</v>
          </cell>
          <cell r="ES72">
            <v>0</v>
          </cell>
          <cell r="ET72">
            <v>6558500</v>
          </cell>
          <cell r="EU72">
            <v>0</v>
          </cell>
          <cell r="EV72">
            <v>0</v>
          </cell>
          <cell r="EW72">
            <v>0</v>
          </cell>
          <cell r="EX72">
            <v>6558500</v>
          </cell>
          <cell r="EY72">
            <v>0</v>
          </cell>
          <cell r="EZ72">
            <v>0</v>
          </cell>
          <cell r="FA72">
            <v>0</v>
          </cell>
          <cell r="FB72">
            <v>0</v>
          </cell>
          <cell r="FC72">
            <v>0</v>
          </cell>
          <cell r="FD72">
            <v>0</v>
          </cell>
          <cell r="FE72">
            <v>0</v>
          </cell>
          <cell r="FF72">
            <v>0</v>
          </cell>
          <cell r="FG72">
            <v>0</v>
          </cell>
          <cell r="FH72">
            <v>0</v>
          </cell>
          <cell r="FI72">
            <v>0</v>
          </cell>
          <cell r="FJ72">
            <v>9301200</v>
          </cell>
          <cell r="FK72">
            <v>0</v>
          </cell>
          <cell r="FL72">
            <v>0</v>
          </cell>
          <cell r="FM72">
            <v>0</v>
          </cell>
          <cell r="FN72">
            <v>59663300</v>
          </cell>
          <cell r="FO72">
            <v>0</v>
          </cell>
          <cell r="FP72">
            <v>0</v>
          </cell>
          <cell r="FQ72">
            <v>22490500</v>
          </cell>
          <cell r="FR72">
            <v>0</v>
          </cell>
          <cell r="FS72">
            <v>2286000</v>
          </cell>
          <cell r="FT72">
            <v>0</v>
          </cell>
          <cell r="FU72">
            <v>0</v>
          </cell>
          <cell r="FV72">
            <v>0</v>
          </cell>
          <cell r="FW72">
            <v>0</v>
          </cell>
          <cell r="FX72">
            <v>366806111</v>
          </cell>
          <cell r="FY72">
            <v>203000</v>
          </cell>
          <cell r="FZ72">
            <v>510833</v>
          </cell>
          <cell r="GA72">
            <v>0</v>
          </cell>
          <cell r="GB72">
            <v>91987779</v>
          </cell>
          <cell r="GC72">
            <v>1704450</v>
          </cell>
          <cell r="GD72">
            <v>1704450</v>
          </cell>
          <cell r="GE72">
            <v>0</v>
          </cell>
          <cell r="GF72">
            <v>14552284</v>
          </cell>
          <cell r="GG72">
            <v>0</v>
          </cell>
          <cell r="GH72">
            <v>21110784</v>
          </cell>
          <cell r="GI72">
            <v>4116028</v>
          </cell>
          <cell r="GJ72">
            <v>0</v>
          </cell>
          <cell r="GK72">
            <v>0</v>
          </cell>
          <cell r="GL72">
            <v>44681661</v>
          </cell>
          <cell r="GM72">
            <v>15351614</v>
          </cell>
          <cell r="GN72">
            <v>0</v>
          </cell>
          <cell r="GO72">
            <v>0</v>
          </cell>
          <cell r="GP72">
            <v>67322903</v>
          </cell>
          <cell r="GQ72">
            <v>53000</v>
          </cell>
          <cell r="GR72">
            <v>67375903</v>
          </cell>
          <cell r="GS72">
            <v>460498340</v>
          </cell>
          <cell r="GT72">
            <v>0</v>
          </cell>
          <cell r="GU72">
            <v>0</v>
          </cell>
          <cell r="GV72">
            <v>0</v>
          </cell>
          <cell r="GW72">
            <v>60617842</v>
          </cell>
          <cell r="GX72">
            <v>78027707</v>
          </cell>
          <cell r="GY72">
            <v>0</v>
          </cell>
          <cell r="GZ72">
            <v>0</v>
          </cell>
          <cell r="HA72">
            <v>0</v>
          </cell>
          <cell r="HB72">
            <v>156187100</v>
          </cell>
          <cell r="HC72">
            <v>33459980</v>
          </cell>
          <cell r="HD72">
            <v>0</v>
          </cell>
          <cell r="HE72">
            <v>0</v>
          </cell>
          <cell r="HF72">
            <v>0</v>
          </cell>
          <cell r="HG72">
            <v>0</v>
          </cell>
          <cell r="HH72">
            <v>328292630</v>
          </cell>
          <cell r="IM72">
            <v>228459022</v>
          </cell>
          <cell r="LB72">
            <v>26394926259</v>
          </cell>
          <cell r="LC72">
            <v>50689860770</v>
          </cell>
          <cell r="LN72">
            <v>0</v>
          </cell>
          <cell r="ME72">
            <v>0</v>
          </cell>
          <cell r="MI72">
            <v>0</v>
          </cell>
          <cell r="MQ72">
            <v>0</v>
          </cell>
          <cell r="OY72">
            <v>50689860770</v>
          </cell>
        </row>
        <row r="73">
          <cell r="A73">
            <v>37622</v>
          </cell>
          <cell r="B73">
            <v>2003</v>
          </cell>
          <cell r="C73" t="str">
            <v>2003-1</v>
          </cell>
          <cell r="D73" t="str">
            <v>2003-1</v>
          </cell>
          <cell r="E73">
            <v>1</v>
          </cell>
          <cell r="F73">
            <v>0.72233409020143224</v>
          </cell>
          <cell r="G73">
            <v>12050825</v>
          </cell>
          <cell r="H73">
            <v>4647606</v>
          </cell>
          <cell r="L73">
            <v>14573290902</v>
          </cell>
          <cell r="M73">
            <v>2184193054</v>
          </cell>
          <cell r="N73">
            <v>7532177002</v>
          </cell>
          <cell r="O73">
            <v>3717025592.3984981</v>
          </cell>
          <cell r="P73">
            <v>1106034686</v>
          </cell>
          <cell r="Q73">
            <v>1673042955</v>
          </cell>
          <cell r="R73">
            <v>31433305349</v>
          </cell>
          <cell r="S73">
            <v>0</v>
          </cell>
          <cell r="T73">
            <v>0</v>
          </cell>
          <cell r="U73">
            <v>4071792846</v>
          </cell>
          <cell r="V73">
            <v>123773264</v>
          </cell>
          <cell r="W73">
            <v>333285344</v>
          </cell>
          <cell r="X73">
            <v>61044776</v>
          </cell>
          <cell r="Y73">
            <v>1159800</v>
          </cell>
          <cell r="Z73">
            <v>21769427</v>
          </cell>
          <cell r="AA73">
            <v>61685442</v>
          </cell>
          <cell r="AB73">
            <v>0</v>
          </cell>
          <cell r="AC73">
            <v>1625008068</v>
          </cell>
          <cell r="AD73">
            <v>0</v>
          </cell>
          <cell r="AE73">
            <v>0</v>
          </cell>
          <cell r="AF73">
            <v>0</v>
          </cell>
          <cell r="AG73">
            <v>4674470899</v>
          </cell>
          <cell r="AH73">
            <v>36107776248</v>
          </cell>
          <cell r="AI73">
            <v>0</v>
          </cell>
          <cell r="AJ73">
            <v>288200</v>
          </cell>
          <cell r="AK73">
            <v>38164459</v>
          </cell>
          <cell r="AL73">
            <v>1663460727</v>
          </cell>
          <cell r="AM73">
            <v>1035024099</v>
          </cell>
          <cell r="AN73">
            <v>40000</v>
          </cell>
          <cell r="AO73">
            <v>2356734</v>
          </cell>
          <cell r="AP73">
            <v>128420</v>
          </cell>
          <cell r="AQ73">
            <v>0</v>
          </cell>
          <cell r="AR73">
            <v>15424250</v>
          </cell>
          <cell r="AS73">
            <v>0</v>
          </cell>
          <cell r="AT73">
            <v>0</v>
          </cell>
          <cell r="AU73">
            <v>0</v>
          </cell>
          <cell r="AV73">
            <v>1053327809</v>
          </cell>
          <cell r="AW73">
            <v>1511285</v>
          </cell>
          <cell r="AX73">
            <v>1126942549</v>
          </cell>
          <cell r="AY73">
            <v>251264523</v>
          </cell>
          <cell r="AZ73">
            <v>30585</v>
          </cell>
          <cell r="BA73">
            <v>9079</v>
          </cell>
          <cell r="BB73">
            <v>4297395</v>
          </cell>
          <cell r="BC73">
            <v>278679</v>
          </cell>
          <cell r="BD73">
            <v>6286596</v>
          </cell>
          <cell r="BE73">
            <v>6774682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17677016</v>
          </cell>
          <cell r="BL73">
            <v>228851</v>
          </cell>
          <cell r="BM73">
            <v>2500000</v>
          </cell>
          <cell r="BN73">
            <v>0</v>
          </cell>
          <cell r="BO73">
            <v>31153473</v>
          </cell>
          <cell r="BP73">
            <v>0</v>
          </cell>
          <cell r="BQ73">
            <v>33882324</v>
          </cell>
          <cell r="BR73">
            <v>355588162</v>
          </cell>
          <cell r="BS73">
            <v>568381</v>
          </cell>
          <cell r="BT73">
            <v>61294133</v>
          </cell>
          <cell r="BU73">
            <v>0</v>
          </cell>
          <cell r="BV73">
            <v>15294262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17893464</v>
          </cell>
          <cell r="CE73">
            <v>0</v>
          </cell>
          <cell r="CF73">
            <v>0</v>
          </cell>
          <cell r="CG73">
            <v>0</v>
          </cell>
          <cell r="CH73">
            <v>11385601</v>
          </cell>
          <cell r="CI73">
            <v>0</v>
          </cell>
          <cell r="CJ73">
            <v>11385601</v>
          </cell>
          <cell r="CK73">
            <v>0</v>
          </cell>
          <cell r="CL73">
            <v>175851444</v>
          </cell>
          <cell r="CM73">
            <v>19568902</v>
          </cell>
          <cell r="CN73">
            <v>15308183</v>
          </cell>
          <cell r="CO73">
            <v>17018710</v>
          </cell>
          <cell r="CP73">
            <v>5753342</v>
          </cell>
          <cell r="CQ73">
            <v>2454657</v>
          </cell>
          <cell r="CR73">
            <v>0</v>
          </cell>
          <cell r="CS73">
            <v>0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235955238</v>
          </cell>
          <cell r="DA73">
            <v>0</v>
          </cell>
          <cell r="DB73">
            <v>359265195</v>
          </cell>
          <cell r="DC73">
            <v>0</v>
          </cell>
          <cell r="DD73">
            <v>0</v>
          </cell>
          <cell r="DE73">
            <v>0</v>
          </cell>
          <cell r="DF73">
            <v>0</v>
          </cell>
          <cell r="DG73">
            <v>0</v>
          </cell>
          <cell r="DH73">
            <v>45492400</v>
          </cell>
          <cell r="DI73">
            <v>0</v>
          </cell>
          <cell r="DJ73">
            <v>0</v>
          </cell>
          <cell r="DK73">
            <v>0</v>
          </cell>
          <cell r="DL73">
            <v>0</v>
          </cell>
          <cell r="DM73">
            <v>0</v>
          </cell>
          <cell r="DN73">
            <v>0</v>
          </cell>
          <cell r="DO73">
            <v>5078200</v>
          </cell>
          <cell r="DP73">
            <v>0</v>
          </cell>
          <cell r="DQ73">
            <v>0</v>
          </cell>
          <cell r="DR73">
            <v>0</v>
          </cell>
          <cell r="DS73">
            <v>0</v>
          </cell>
          <cell r="DT73">
            <v>0</v>
          </cell>
          <cell r="DU73">
            <v>82427164</v>
          </cell>
          <cell r="DV73">
            <v>1196625</v>
          </cell>
          <cell r="DW73">
            <v>0</v>
          </cell>
          <cell r="DX73">
            <v>0</v>
          </cell>
          <cell r="DY73">
            <v>2792260</v>
          </cell>
          <cell r="DZ73">
            <v>0</v>
          </cell>
          <cell r="EA73">
            <v>0</v>
          </cell>
          <cell r="EB73">
            <v>0</v>
          </cell>
          <cell r="EC73">
            <v>6023000</v>
          </cell>
          <cell r="ED73">
            <v>0</v>
          </cell>
          <cell r="EE73">
            <v>0</v>
          </cell>
          <cell r="EF73">
            <v>0</v>
          </cell>
          <cell r="EG73">
            <v>0</v>
          </cell>
          <cell r="EH73">
            <v>0</v>
          </cell>
          <cell r="EI73">
            <v>0</v>
          </cell>
          <cell r="EJ73">
            <v>0</v>
          </cell>
          <cell r="EK73">
            <v>0</v>
          </cell>
          <cell r="EL73">
            <v>0</v>
          </cell>
          <cell r="EM73">
            <v>1784700</v>
          </cell>
          <cell r="EN73">
            <v>0</v>
          </cell>
          <cell r="EO73">
            <v>920000</v>
          </cell>
          <cell r="EP73">
            <v>0</v>
          </cell>
          <cell r="EQ73">
            <v>30515400</v>
          </cell>
          <cell r="ER73">
            <v>0</v>
          </cell>
          <cell r="ES73">
            <v>0</v>
          </cell>
          <cell r="ET73">
            <v>0</v>
          </cell>
          <cell r="EU73">
            <v>0</v>
          </cell>
          <cell r="EV73">
            <v>0</v>
          </cell>
          <cell r="EW73">
            <v>0</v>
          </cell>
          <cell r="EX73">
            <v>0</v>
          </cell>
          <cell r="EY73">
            <v>0</v>
          </cell>
          <cell r="EZ73">
            <v>0</v>
          </cell>
          <cell r="FA73">
            <v>0</v>
          </cell>
          <cell r="FB73">
            <v>0</v>
          </cell>
          <cell r="FC73">
            <v>0</v>
          </cell>
          <cell r="FD73">
            <v>0</v>
          </cell>
          <cell r="FE73">
            <v>0</v>
          </cell>
          <cell r="FF73">
            <v>0</v>
          </cell>
          <cell r="FG73">
            <v>0</v>
          </cell>
          <cell r="FH73">
            <v>0</v>
          </cell>
          <cell r="FI73">
            <v>0</v>
          </cell>
          <cell r="FJ73">
            <v>21859400</v>
          </cell>
          <cell r="FK73">
            <v>0</v>
          </cell>
          <cell r="FL73">
            <v>0</v>
          </cell>
          <cell r="FM73">
            <v>0</v>
          </cell>
          <cell r="FN73">
            <v>45492400</v>
          </cell>
          <cell r="FO73">
            <v>0</v>
          </cell>
          <cell r="FP73">
            <v>0</v>
          </cell>
          <cell r="FQ73">
            <v>23540500</v>
          </cell>
          <cell r="FR73">
            <v>60000</v>
          </cell>
          <cell r="FS73">
            <v>2535600</v>
          </cell>
          <cell r="FT73">
            <v>0</v>
          </cell>
          <cell r="FU73">
            <v>0</v>
          </cell>
          <cell r="FV73">
            <v>0</v>
          </cell>
          <cell r="FW73">
            <v>0</v>
          </cell>
          <cell r="FX73">
            <v>501643084</v>
          </cell>
          <cell r="FY73">
            <v>492585</v>
          </cell>
          <cell r="FZ73">
            <v>748303</v>
          </cell>
          <cell r="GA73">
            <v>0</v>
          </cell>
          <cell r="GB73">
            <v>91644992</v>
          </cell>
          <cell r="GC73">
            <v>309832</v>
          </cell>
          <cell r="GD73">
            <v>309832</v>
          </cell>
          <cell r="GE73">
            <v>0</v>
          </cell>
          <cell r="GF73">
            <v>17516748</v>
          </cell>
          <cell r="GG73">
            <v>0</v>
          </cell>
          <cell r="GH73">
            <v>17516748</v>
          </cell>
          <cell r="GI73">
            <v>4051995</v>
          </cell>
          <cell r="GJ73">
            <v>0</v>
          </cell>
          <cell r="GK73">
            <v>0</v>
          </cell>
          <cell r="GL73">
            <v>32360174</v>
          </cell>
          <cell r="GM73">
            <v>16616852</v>
          </cell>
          <cell r="GN73">
            <v>0</v>
          </cell>
          <cell r="GO73">
            <v>15744046</v>
          </cell>
          <cell r="GP73">
            <v>71952253</v>
          </cell>
          <cell r="GQ73">
            <v>0</v>
          </cell>
          <cell r="GR73">
            <v>71952253</v>
          </cell>
          <cell r="GS73">
            <v>593597908</v>
          </cell>
          <cell r="GT73">
            <v>41224000</v>
          </cell>
          <cell r="GU73">
            <v>0</v>
          </cell>
          <cell r="GV73">
            <v>41224000</v>
          </cell>
          <cell r="GW73">
            <v>142409345</v>
          </cell>
          <cell r="GX73">
            <v>0</v>
          </cell>
          <cell r="GY73">
            <v>0</v>
          </cell>
          <cell r="GZ73">
            <v>0</v>
          </cell>
          <cell r="HA73">
            <v>0</v>
          </cell>
          <cell r="HB73">
            <v>0</v>
          </cell>
          <cell r="HC73">
            <v>142409345</v>
          </cell>
          <cell r="HD73">
            <v>0</v>
          </cell>
          <cell r="HE73">
            <v>0</v>
          </cell>
          <cell r="HF73">
            <v>0</v>
          </cell>
          <cell r="HG73">
            <v>0</v>
          </cell>
          <cell r="HH73">
            <v>184342774</v>
          </cell>
          <cell r="IM73">
            <v>0</v>
          </cell>
          <cell r="LB73">
            <v>11608207118</v>
          </cell>
          <cell r="LC73">
            <v>47715983366</v>
          </cell>
          <cell r="LN73">
            <v>0</v>
          </cell>
          <cell r="ME73">
            <v>0</v>
          </cell>
          <cell r="MI73">
            <v>0</v>
          </cell>
          <cell r="MQ73">
            <v>0</v>
          </cell>
          <cell r="OY73">
            <v>47715983366</v>
          </cell>
        </row>
        <row r="74">
          <cell r="A74">
            <v>37653</v>
          </cell>
          <cell r="B74">
            <v>2003</v>
          </cell>
          <cell r="C74" t="str">
            <v>2003-1</v>
          </cell>
          <cell r="D74" t="str">
            <v>2003-1</v>
          </cell>
          <cell r="E74">
            <v>2</v>
          </cell>
          <cell r="F74">
            <v>0.7303557859751072</v>
          </cell>
          <cell r="G74">
            <v>0</v>
          </cell>
          <cell r="H74">
            <v>3399329</v>
          </cell>
          <cell r="L74">
            <v>16060145156</v>
          </cell>
          <cell r="M74">
            <v>3831679309</v>
          </cell>
          <cell r="N74">
            <v>10162185726</v>
          </cell>
          <cell r="O74">
            <v>2174527978.6721921</v>
          </cell>
          <cell r="P74">
            <v>1302851512</v>
          </cell>
          <cell r="Q74">
            <v>1621302209</v>
          </cell>
          <cell r="R74">
            <v>36841935537</v>
          </cell>
          <cell r="S74">
            <v>0</v>
          </cell>
          <cell r="T74">
            <v>0</v>
          </cell>
          <cell r="U74">
            <v>3584181000</v>
          </cell>
          <cell r="V74">
            <v>102620604</v>
          </cell>
          <cell r="W74">
            <v>397603426</v>
          </cell>
          <cell r="X74">
            <v>6202380</v>
          </cell>
          <cell r="Y74">
            <v>4167947</v>
          </cell>
          <cell r="Z74">
            <v>17412081</v>
          </cell>
          <cell r="AA74">
            <v>22047292</v>
          </cell>
          <cell r="AB74">
            <v>0</v>
          </cell>
          <cell r="AC74">
            <v>1781098145</v>
          </cell>
          <cell r="AD74">
            <v>0</v>
          </cell>
          <cell r="AE74">
            <v>0</v>
          </cell>
          <cell r="AF74">
            <v>0</v>
          </cell>
          <cell r="AG74">
            <v>4134234730</v>
          </cell>
          <cell r="AH74">
            <v>40976170267</v>
          </cell>
          <cell r="AI74">
            <v>0</v>
          </cell>
          <cell r="AJ74">
            <v>469660</v>
          </cell>
          <cell r="AK74">
            <v>37712881</v>
          </cell>
          <cell r="AL74">
            <v>1819280686</v>
          </cell>
          <cell r="AM74">
            <v>909908998</v>
          </cell>
          <cell r="AN74">
            <v>40000</v>
          </cell>
          <cell r="AO74">
            <v>1714866</v>
          </cell>
          <cell r="AP74">
            <v>0</v>
          </cell>
          <cell r="AQ74">
            <v>0</v>
          </cell>
          <cell r="AR74">
            <v>12411450</v>
          </cell>
          <cell r="AS74">
            <v>0</v>
          </cell>
          <cell r="AT74">
            <v>0</v>
          </cell>
          <cell r="AU74">
            <v>0</v>
          </cell>
          <cell r="AV74">
            <v>926115285</v>
          </cell>
          <cell r="AW74">
            <v>1375439</v>
          </cell>
          <cell r="AX74">
            <v>1780151767</v>
          </cell>
          <cell r="AY74">
            <v>200056898</v>
          </cell>
          <cell r="AZ74">
            <v>42570</v>
          </cell>
          <cell r="BA74">
            <v>0</v>
          </cell>
          <cell r="BB74">
            <v>43797</v>
          </cell>
          <cell r="BC74">
            <v>25127</v>
          </cell>
          <cell r="BD74">
            <v>5318565</v>
          </cell>
          <cell r="BE74">
            <v>4958399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10388458</v>
          </cell>
          <cell r="BL74">
            <v>148280</v>
          </cell>
          <cell r="BM74">
            <v>245589</v>
          </cell>
          <cell r="BN74">
            <v>0</v>
          </cell>
          <cell r="BO74">
            <v>24313464</v>
          </cell>
          <cell r="BP74">
            <v>0</v>
          </cell>
          <cell r="BQ74">
            <v>24707333</v>
          </cell>
          <cell r="BR74">
            <v>57892068</v>
          </cell>
          <cell r="BS74">
            <v>532200</v>
          </cell>
          <cell r="BT74">
            <v>3150556649</v>
          </cell>
          <cell r="BU74">
            <v>0</v>
          </cell>
          <cell r="BV74">
            <v>14696348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26516722</v>
          </cell>
          <cell r="CE74">
            <v>0</v>
          </cell>
          <cell r="CF74">
            <v>0</v>
          </cell>
          <cell r="CG74">
            <v>0</v>
          </cell>
          <cell r="CH74">
            <v>10452792</v>
          </cell>
          <cell r="CI74">
            <v>0</v>
          </cell>
          <cell r="CJ74">
            <v>10452792</v>
          </cell>
          <cell r="CK74">
            <v>0</v>
          </cell>
          <cell r="CL74">
            <v>3296682</v>
          </cell>
          <cell r="CM74">
            <v>17732962</v>
          </cell>
          <cell r="CN74">
            <v>28191637</v>
          </cell>
          <cell r="CO74">
            <v>23854289</v>
          </cell>
          <cell r="CP74">
            <v>8946747</v>
          </cell>
          <cell r="CQ74">
            <v>5628696</v>
          </cell>
          <cell r="CR74">
            <v>0</v>
          </cell>
          <cell r="CS74">
            <v>0</v>
          </cell>
          <cell r="CT74">
            <v>0</v>
          </cell>
          <cell r="CU74">
            <v>0</v>
          </cell>
          <cell r="CV74">
            <v>0</v>
          </cell>
          <cell r="CW74">
            <v>0</v>
          </cell>
          <cell r="CX74">
            <v>0</v>
          </cell>
          <cell r="CY74">
            <v>0</v>
          </cell>
          <cell r="CZ74">
            <v>87651013</v>
          </cell>
          <cell r="DA74">
            <v>0</v>
          </cell>
          <cell r="DB74">
            <v>3292649425</v>
          </cell>
          <cell r="DC74">
            <v>0</v>
          </cell>
          <cell r="DD74">
            <v>0</v>
          </cell>
          <cell r="DE74">
            <v>0</v>
          </cell>
          <cell r="DF74">
            <v>0</v>
          </cell>
          <cell r="DG74">
            <v>0</v>
          </cell>
          <cell r="DH74">
            <v>59614094</v>
          </cell>
          <cell r="DI74">
            <v>0</v>
          </cell>
          <cell r="DJ74">
            <v>0</v>
          </cell>
          <cell r="DK74">
            <v>0</v>
          </cell>
          <cell r="DL74">
            <v>0</v>
          </cell>
          <cell r="DM74">
            <v>0</v>
          </cell>
          <cell r="DN74">
            <v>0</v>
          </cell>
          <cell r="DO74">
            <v>4889200</v>
          </cell>
          <cell r="DP74">
            <v>0</v>
          </cell>
          <cell r="DQ74">
            <v>0</v>
          </cell>
          <cell r="DR74">
            <v>0</v>
          </cell>
          <cell r="DS74">
            <v>0</v>
          </cell>
          <cell r="DT74">
            <v>0</v>
          </cell>
          <cell r="DU74">
            <v>76872577</v>
          </cell>
          <cell r="DV74">
            <v>99300</v>
          </cell>
          <cell r="DW74">
            <v>0</v>
          </cell>
          <cell r="DX74">
            <v>0</v>
          </cell>
          <cell r="DY74">
            <v>162643107</v>
          </cell>
          <cell r="DZ74">
            <v>0</v>
          </cell>
          <cell r="EA74">
            <v>0</v>
          </cell>
          <cell r="EB74">
            <v>0</v>
          </cell>
          <cell r="EC74">
            <v>6524400</v>
          </cell>
          <cell r="ED74">
            <v>0</v>
          </cell>
          <cell r="EE74">
            <v>0</v>
          </cell>
          <cell r="EF74">
            <v>0</v>
          </cell>
          <cell r="EG74">
            <v>0</v>
          </cell>
          <cell r="EH74">
            <v>0</v>
          </cell>
          <cell r="EI74">
            <v>0</v>
          </cell>
          <cell r="EJ74">
            <v>0</v>
          </cell>
          <cell r="EK74">
            <v>0</v>
          </cell>
          <cell r="EL74">
            <v>0</v>
          </cell>
          <cell r="EM74">
            <v>2492400</v>
          </cell>
          <cell r="EN74">
            <v>0</v>
          </cell>
          <cell r="EO74">
            <v>900700</v>
          </cell>
          <cell r="EP74">
            <v>0</v>
          </cell>
          <cell r="EQ74">
            <v>33157200</v>
          </cell>
          <cell r="ER74">
            <v>0</v>
          </cell>
          <cell r="ES74">
            <v>0</v>
          </cell>
          <cell r="ET74">
            <v>0</v>
          </cell>
          <cell r="EU74">
            <v>0</v>
          </cell>
          <cell r="EV74">
            <v>0</v>
          </cell>
          <cell r="EW74">
            <v>0</v>
          </cell>
          <cell r="EX74">
            <v>0</v>
          </cell>
          <cell r="EY74">
            <v>0</v>
          </cell>
          <cell r="EZ74">
            <v>0</v>
          </cell>
          <cell r="FA74">
            <v>0</v>
          </cell>
          <cell r="FB74">
            <v>0</v>
          </cell>
          <cell r="FC74">
            <v>0</v>
          </cell>
          <cell r="FD74">
            <v>0</v>
          </cell>
          <cell r="FE74">
            <v>0</v>
          </cell>
          <cell r="FF74">
            <v>0</v>
          </cell>
          <cell r="FG74">
            <v>0</v>
          </cell>
          <cell r="FH74">
            <v>0</v>
          </cell>
          <cell r="FI74">
            <v>0</v>
          </cell>
          <cell r="FJ74">
            <v>13614700</v>
          </cell>
          <cell r="FK74">
            <v>0</v>
          </cell>
          <cell r="FL74">
            <v>0</v>
          </cell>
          <cell r="FM74">
            <v>0</v>
          </cell>
          <cell r="FN74">
            <v>59614094</v>
          </cell>
          <cell r="FO74">
            <v>0</v>
          </cell>
          <cell r="FP74">
            <v>0</v>
          </cell>
          <cell r="FQ74">
            <v>9344000</v>
          </cell>
          <cell r="FR74">
            <v>0</v>
          </cell>
          <cell r="FS74">
            <v>3308217</v>
          </cell>
          <cell r="FT74">
            <v>0</v>
          </cell>
          <cell r="FU74">
            <v>0</v>
          </cell>
          <cell r="FV74">
            <v>0</v>
          </cell>
          <cell r="FW74">
            <v>0</v>
          </cell>
          <cell r="FX74">
            <v>684785371</v>
          </cell>
          <cell r="FY74">
            <v>147753</v>
          </cell>
          <cell r="FZ74">
            <v>853214</v>
          </cell>
          <cell r="GA74">
            <v>0</v>
          </cell>
          <cell r="GB74">
            <v>86643887</v>
          </cell>
          <cell r="GC74">
            <v>103362</v>
          </cell>
          <cell r="GD74">
            <v>103362</v>
          </cell>
          <cell r="GE74">
            <v>0</v>
          </cell>
          <cell r="GF74">
            <v>16102736</v>
          </cell>
          <cell r="GG74">
            <v>0</v>
          </cell>
          <cell r="GH74">
            <v>16102736</v>
          </cell>
          <cell r="GI74">
            <v>4540240</v>
          </cell>
          <cell r="GJ74">
            <v>0</v>
          </cell>
          <cell r="GK74">
            <v>0</v>
          </cell>
          <cell r="GL74">
            <v>12734912</v>
          </cell>
          <cell r="GM74">
            <v>31723576</v>
          </cell>
          <cell r="GN74">
            <v>0</v>
          </cell>
          <cell r="GO74">
            <v>10001252</v>
          </cell>
          <cell r="GP74">
            <v>67180320</v>
          </cell>
          <cell r="GQ74">
            <v>0</v>
          </cell>
          <cell r="GR74">
            <v>67180320</v>
          </cell>
          <cell r="GS74">
            <v>771532620</v>
          </cell>
          <cell r="GT74">
            <v>0</v>
          </cell>
          <cell r="GU74">
            <v>2317363</v>
          </cell>
          <cell r="GV74">
            <v>2317363</v>
          </cell>
          <cell r="GW74">
            <v>175981211</v>
          </cell>
          <cell r="GX74">
            <v>0</v>
          </cell>
          <cell r="GY74">
            <v>0</v>
          </cell>
          <cell r="GZ74">
            <v>0</v>
          </cell>
          <cell r="HA74">
            <v>0</v>
          </cell>
          <cell r="HB74">
            <v>83014450</v>
          </cell>
          <cell r="HC74">
            <v>270533</v>
          </cell>
          <cell r="HD74">
            <v>0</v>
          </cell>
          <cell r="HE74">
            <v>0</v>
          </cell>
          <cell r="HF74">
            <v>0</v>
          </cell>
          <cell r="HG74">
            <v>0</v>
          </cell>
          <cell r="HH74">
            <v>261913436</v>
          </cell>
          <cell r="IM74">
            <v>162897725</v>
          </cell>
          <cell r="LB74">
            <v>29260569304</v>
          </cell>
          <cell r="LC74">
            <v>70236739571</v>
          </cell>
          <cell r="LN74">
            <v>0</v>
          </cell>
          <cell r="ME74">
            <v>0</v>
          </cell>
          <cell r="MI74">
            <v>0</v>
          </cell>
          <cell r="MQ74">
            <v>0</v>
          </cell>
          <cell r="OY74">
            <v>70236739571</v>
          </cell>
        </row>
        <row r="75">
          <cell r="A75">
            <v>37681</v>
          </cell>
          <cell r="B75">
            <v>2003</v>
          </cell>
          <cell r="C75" t="str">
            <v>2003-1</v>
          </cell>
          <cell r="D75" t="str">
            <v>2003-1</v>
          </cell>
          <cell r="E75">
            <v>3</v>
          </cell>
          <cell r="F75">
            <v>0.73800352631311794</v>
          </cell>
          <cell r="G75">
            <v>0</v>
          </cell>
          <cell r="H75">
            <v>3204832</v>
          </cell>
          <cell r="L75">
            <v>8969255419</v>
          </cell>
          <cell r="M75">
            <v>2312929827</v>
          </cell>
          <cell r="N75">
            <v>9130065160</v>
          </cell>
          <cell r="O75">
            <v>1594282832.374912</v>
          </cell>
          <cell r="P75">
            <v>1225389615</v>
          </cell>
          <cell r="Q75">
            <v>1648996496</v>
          </cell>
          <cell r="R75">
            <v>27271939933</v>
          </cell>
          <cell r="S75">
            <v>0</v>
          </cell>
          <cell r="T75">
            <v>0</v>
          </cell>
          <cell r="U75">
            <v>3838872000</v>
          </cell>
          <cell r="V75">
            <v>116921107</v>
          </cell>
          <cell r="W75">
            <v>716492823</v>
          </cell>
          <cell r="X75">
            <v>0</v>
          </cell>
          <cell r="Y75">
            <v>2302115</v>
          </cell>
          <cell r="Z75">
            <v>20667469</v>
          </cell>
          <cell r="AA75">
            <v>54326988</v>
          </cell>
          <cell r="AB75">
            <v>0</v>
          </cell>
          <cell r="AC75">
            <v>1282538606</v>
          </cell>
          <cell r="AD75">
            <v>0</v>
          </cell>
          <cell r="AE75">
            <v>0</v>
          </cell>
          <cell r="AF75">
            <v>0</v>
          </cell>
          <cell r="AG75">
            <v>4749582502</v>
          </cell>
          <cell r="AH75">
            <v>32021522435</v>
          </cell>
          <cell r="AI75">
            <v>0</v>
          </cell>
          <cell r="AJ75">
            <v>526531</v>
          </cell>
          <cell r="AK75">
            <v>42636396</v>
          </cell>
          <cell r="AL75">
            <v>1325701533</v>
          </cell>
          <cell r="AM75">
            <v>786448111</v>
          </cell>
          <cell r="AN75">
            <v>40000</v>
          </cell>
          <cell r="AO75">
            <v>1819057</v>
          </cell>
          <cell r="AP75">
            <v>0</v>
          </cell>
          <cell r="AQ75">
            <v>0</v>
          </cell>
          <cell r="AR75">
            <v>11209436</v>
          </cell>
          <cell r="AS75">
            <v>0</v>
          </cell>
          <cell r="AT75">
            <v>0</v>
          </cell>
          <cell r="AU75">
            <v>0</v>
          </cell>
          <cell r="AV75">
            <v>799944354</v>
          </cell>
          <cell r="AW75">
            <v>1373776</v>
          </cell>
          <cell r="AX75">
            <v>1166154730</v>
          </cell>
          <cell r="AY75">
            <v>191640945</v>
          </cell>
          <cell r="AZ75">
            <v>107161</v>
          </cell>
          <cell r="BA75">
            <v>0</v>
          </cell>
          <cell r="BB75">
            <v>164631</v>
          </cell>
          <cell r="BC75">
            <v>85203</v>
          </cell>
          <cell r="BD75">
            <v>4963178</v>
          </cell>
          <cell r="BE75">
            <v>4374356</v>
          </cell>
          <cell r="BF75">
            <v>117666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9812195</v>
          </cell>
          <cell r="BL75">
            <v>180000</v>
          </cell>
          <cell r="BM75">
            <v>3323430</v>
          </cell>
          <cell r="BN75">
            <v>0</v>
          </cell>
          <cell r="BO75">
            <v>24361406</v>
          </cell>
          <cell r="BP75">
            <v>0</v>
          </cell>
          <cell r="BQ75">
            <v>27864836</v>
          </cell>
          <cell r="BR75">
            <v>147008577</v>
          </cell>
          <cell r="BS75">
            <v>0</v>
          </cell>
          <cell r="BT75">
            <v>45010416</v>
          </cell>
          <cell r="BU75">
            <v>0</v>
          </cell>
          <cell r="BV75">
            <v>75379554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23205514</v>
          </cell>
          <cell r="CE75">
            <v>0</v>
          </cell>
          <cell r="CF75">
            <v>0</v>
          </cell>
          <cell r="CG75">
            <v>0</v>
          </cell>
          <cell r="CH75">
            <v>7305240</v>
          </cell>
          <cell r="CI75">
            <v>0</v>
          </cell>
          <cell r="CJ75">
            <v>7305240</v>
          </cell>
          <cell r="CK75">
            <v>0</v>
          </cell>
          <cell r="CL75">
            <v>486639608</v>
          </cell>
          <cell r="CM75">
            <v>14069926</v>
          </cell>
          <cell r="CN75">
            <v>44631749</v>
          </cell>
          <cell r="CO75">
            <v>32233226</v>
          </cell>
          <cell r="CP75">
            <v>13759643</v>
          </cell>
          <cell r="CQ75">
            <v>4263594</v>
          </cell>
          <cell r="CR75">
            <v>0</v>
          </cell>
          <cell r="CS75">
            <v>0</v>
          </cell>
          <cell r="CT75">
            <v>0</v>
          </cell>
          <cell r="CU75">
            <v>0</v>
          </cell>
          <cell r="CV75">
            <v>0</v>
          </cell>
          <cell r="CW75">
            <v>0</v>
          </cell>
          <cell r="CX75">
            <v>0</v>
          </cell>
          <cell r="CY75">
            <v>0</v>
          </cell>
          <cell r="CZ75">
            <v>595597746</v>
          </cell>
          <cell r="DA75">
            <v>0</v>
          </cell>
          <cell r="DB75">
            <v>755314938</v>
          </cell>
          <cell r="DC75">
            <v>0</v>
          </cell>
          <cell r="DD75">
            <v>0</v>
          </cell>
          <cell r="DE75">
            <v>0</v>
          </cell>
          <cell r="DF75">
            <v>0</v>
          </cell>
          <cell r="DG75">
            <v>0</v>
          </cell>
          <cell r="DH75">
            <v>64942500</v>
          </cell>
          <cell r="DI75">
            <v>0</v>
          </cell>
          <cell r="DJ75">
            <v>0</v>
          </cell>
          <cell r="DK75">
            <v>0</v>
          </cell>
          <cell r="DL75">
            <v>0</v>
          </cell>
          <cell r="DM75">
            <v>0</v>
          </cell>
          <cell r="DN75">
            <v>0</v>
          </cell>
          <cell r="DO75">
            <v>6409500</v>
          </cell>
          <cell r="DP75">
            <v>0</v>
          </cell>
          <cell r="DQ75">
            <v>0</v>
          </cell>
          <cell r="DR75">
            <v>0</v>
          </cell>
          <cell r="DS75">
            <v>0</v>
          </cell>
          <cell r="DT75">
            <v>0</v>
          </cell>
          <cell r="DU75">
            <v>67770020</v>
          </cell>
          <cell r="DV75">
            <v>172400</v>
          </cell>
          <cell r="DW75">
            <v>0</v>
          </cell>
          <cell r="DX75">
            <v>0</v>
          </cell>
          <cell r="DY75">
            <v>153183056</v>
          </cell>
          <cell r="DZ75">
            <v>0</v>
          </cell>
          <cell r="EA75">
            <v>0</v>
          </cell>
          <cell r="EB75">
            <v>0</v>
          </cell>
          <cell r="EC75">
            <v>7843500</v>
          </cell>
          <cell r="ED75">
            <v>0</v>
          </cell>
          <cell r="EE75">
            <v>0</v>
          </cell>
          <cell r="EF75">
            <v>0</v>
          </cell>
          <cell r="EG75">
            <v>0</v>
          </cell>
          <cell r="EH75">
            <v>0</v>
          </cell>
          <cell r="EI75">
            <v>0</v>
          </cell>
          <cell r="EJ75">
            <v>0</v>
          </cell>
          <cell r="EK75">
            <v>0</v>
          </cell>
          <cell r="EL75">
            <v>0</v>
          </cell>
          <cell r="EM75">
            <v>2323800</v>
          </cell>
          <cell r="EN75">
            <v>0</v>
          </cell>
          <cell r="EO75">
            <v>1300000</v>
          </cell>
          <cell r="EP75">
            <v>0</v>
          </cell>
          <cell r="EQ75">
            <v>28845400</v>
          </cell>
          <cell r="ER75">
            <v>0</v>
          </cell>
          <cell r="ES75">
            <v>0</v>
          </cell>
          <cell r="ET75">
            <v>0</v>
          </cell>
          <cell r="EU75">
            <v>0</v>
          </cell>
          <cell r="EV75">
            <v>0</v>
          </cell>
          <cell r="EW75">
            <v>0</v>
          </cell>
          <cell r="EX75">
            <v>0</v>
          </cell>
          <cell r="EY75">
            <v>0</v>
          </cell>
          <cell r="EZ75">
            <v>0</v>
          </cell>
          <cell r="FA75">
            <v>0</v>
          </cell>
          <cell r="FB75">
            <v>0</v>
          </cell>
          <cell r="FC75">
            <v>0</v>
          </cell>
          <cell r="FD75">
            <v>0</v>
          </cell>
          <cell r="FE75">
            <v>0</v>
          </cell>
          <cell r="FF75">
            <v>0</v>
          </cell>
          <cell r="FG75">
            <v>0</v>
          </cell>
          <cell r="FH75">
            <v>0</v>
          </cell>
          <cell r="FI75">
            <v>0</v>
          </cell>
          <cell r="FJ75">
            <v>12515600</v>
          </cell>
          <cell r="FK75">
            <v>0</v>
          </cell>
          <cell r="FL75">
            <v>0</v>
          </cell>
          <cell r="FM75">
            <v>0</v>
          </cell>
          <cell r="FN75">
            <v>64942500</v>
          </cell>
          <cell r="FO75">
            <v>0</v>
          </cell>
          <cell r="FP75">
            <v>0</v>
          </cell>
          <cell r="FQ75">
            <v>10154110</v>
          </cell>
          <cell r="FR75">
            <v>0</v>
          </cell>
          <cell r="FS75">
            <v>4514760</v>
          </cell>
          <cell r="FT75">
            <v>0</v>
          </cell>
          <cell r="FU75">
            <v>0</v>
          </cell>
          <cell r="FV75">
            <v>0</v>
          </cell>
          <cell r="FW75">
            <v>0</v>
          </cell>
          <cell r="FX75">
            <v>767836808</v>
          </cell>
          <cell r="FY75">
            <v>796623</v>
          </cell>
          <cell r="FZ75">
            <v>15313162</v>
          </cell>
          <cell r="GA75">
            <v>0</v>
          </cell>
          <cell r="GB75">
            <v>110781776</v>
          </cell>
          <cell r="GC75">
            <v>0</v>
          </cell>
          <cell r="GD75">
            <v>0</v>
          </cell>
          <cell r="GE75">
            <v>0</v>
          </cell>
          <cell r="GF75">
            <v>16480034</v>
          </cell>
          <cell r="GG75">
            <v>0</v>
          </cell>
          <cell r="GH75">
            <v>16480034</v>
          </cell>
          <cell r="GI75">
            <v>6020387</v>
          </cell>
          <cell r="GJ75">
            <v>0</v>
          </cell>
          <cell r="GK75">
            <v>0</v>
          </cell>
          <cell r="GL75">
            <v>14475268</v>
          </cell>
          <cell r="GM75">
            <v>31375846</v>
          </cell>
          <cell r="GN75">
            <v>0</v>
          </cell>
          <cell r="GO75">
            <v>12428244</v>
          </cell>
          <cell r="GP75">
            <v>74568420</v>
          </cell>
          <cell r="GQ75">
            <v>0</v>
          </cell>
          <cell r="GR75">
            <v>74568420</v>
          </cell>
          <cell r="GS75">
            <v>878618584</v>
          </cell>
          <cell r="GT75">
            <v>0</v>
          </cell>
          <cell r="GU75">
            <v>0</v>
          </cell>
          <cell r="GV75">
            <v>0</v>
          </cell>
          <cell r="GW75">
            <v>84670593</v>
          </cell>
          <cell r="GX75">
            <v>0</v>
          </cell>
          <cell r="GY75">
            <v>0</v>
          </cell>
          <cell r="GZ75">
            <v>0</v>
          </cell>
          <cell r="HA75">
            <v>0</v>
          </cell>
          <cell r="HB75">
            <v>0</v>
          </cell>
          <cell r="HC75">
            <v>70548</v>
          </cell>
          <cell r="HD75">
            <v>0</v>
          </cell>
          <cell r="HE75">
            <v>0</v>
          </cell>
          <cell r="HF75">
            <v>0</v>
          </cell>
          <cell r="HG75">
            <v>0</v>
          </cell>
          <cell r="HH75">
            <v>209809950</v>
          </cell>
          <cell r="IM75">
            <v>1392634285</v>
          </cell>
          <cell r="LB75">
            <v>24975891492</v>
          </cell>
          <cell r="LC75">
            <v>56997413927</v>
          </cell>
          <cell r="LN75">
            <v>0</v>
          </cell>
          <cell r="ME75">
            <v>0</v>
          </cell>
          <cell r="MI75">
            <v>0</v>
          </cell>
          <cell r="MQ75">
            <v>0</v>
          </cell>
          <cell r="OY75">
            <v>56997413927</v>
          </cell>
        </row>
        <row r="76">
          <cell r="A76">
            <v>37712</v>
          </cell>
          <cell r="B76">
            <v>2003</v>
          </cell>
          <cell r="C76" t="str">
            <v>2003-1</v>
          </cell>
          <cell r="D76" t="str">
            <v>2003-2</v>
          </cell>
          <cell r="E76">
            <v>4</v>
          </cell>
          <cell r="F76">
            <v>0.74647280611980604</v>
          </cell>
          <cell r="G76">
            <v>12387502</v>
          </cell>
          <cell r="H76">
            <v>3197174</v>
          </cell>
          <cell r="L76">
            <v>23112023999</v>
          </cell>
          <cell r="M76">
            <v>1548516873</v>
          </cell>
          <cell r="N76">
            <v>9982954055</v>
          </cell>
          <cell r="O76">
            <v>325177886</v>
          </cell>
          <cell r="P76">
            <v>1230058783.5415552</v>
          </cell>
          <cell r="Q76">
            <v>1678560659</v>
          </cell>
          <cell r="R76">
            <v>43101814485</v>
          </cell>
          <cell r="S76">
            <v>0</v>
          </cell>
          <cell r="T76">
            <v>0</v>
          </cell>
          <cell r="U76">
            <v>4396742000</v>
          </cell>
          <cell r="V76">
            <v>222684292</v>
          </cell>
          <cell r="W76">
            <v>216497354</v>
          </cell>
          <cell r="X76">
            <v>59026602</v>
          </cell>
          <cell r="Y76">
            <v>1215602</v>
          </cell>
          <cell r="Z76">
            <v>21401963</v>
          </cell>
          <cell r="AA76">
            <v>21550645</v>
          </cell>
          <cell r="AB76">
            <v>0</v>
          </cell>
          <cell r="AC76">
            <v>1614556895</v>
          </cell>
          <cell r="AD76">
            <v>0</v>
          </cell>
          <cell r="AE76">
            <v>0</v>
          </cell>
          <cell r="AF76">
            <v>0</v>
          </cell>
          <cell r="AG76">
            <v>4939118458</v>
          </cell>
          <cell r="AH76">
            <v>48040932943</v>
          </cell>
          <cell r="AI76">
            <v>0</v>
          </cell>
          <cell r="AJ76">
            <v>423006</v>
          </cell>
          <cell r="AK76">
            <v>45825612</v>
          </cell>
          <cell r="AL76">
            <v>1660805513</v>
          </cell>
          <cell r="AM76">
            <v>657011554</v>
          </cell>
          <cell r="AN76">
            <v>540000</v>
          </cell>
          <cell r="AO76">
            <v>667734</v>
          </cell>
          <cell r="AP76">
            <v>121095</v>
          </cell>
          <cell r="AQ76">
            <v>0</v>
          </cell>
          <cell r="AR76">
            <v>16447015</v>
          </cell>
          <cell r="AS76">
            <v>0</v>
          </cell>
          <cell r="AT76">
            <v>0</v>
          </cell>
          <cell r="AU76">
            <v>0</v>
          </cell>
          <cell r="AV76">
            <v>676380899</v>
          </cell>
          <cell r="AW76">
            <v>1476550</v>
          </cell>
          <cell r="AX76">
            <v>1249005207</v>
          </cell>
          <cell r="AY76">
            <v>282257929</v>
          </cell>
          <cell r="AZ76">
            <v>1351245</v>
          </cell>
          <cell r="BA76">
            <v>7088</v>
          </cell>
          <cell r="BB76">
            <v>2322</v>
          </cell>
          <cell r="BC76">
            <v>379534</v>
          </cell>
          <cell r="BD76">
            <v>4255644</v>
          </cell>
          <cell r="BE76">
            <v>4043842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10039675</v>
          </cell>
          <cell r="BL76">
            <v>25148</v>
          </cell>
          <cell r="BM76">
            <v>0</v>
          </cell>
          <cell r="BN76">
            <v>0</v>
          </cell>
          <cell r="BO76">
            <v>14692565</v>
          </cell>
          <cell r="BP76">
            <v>0</v>
          </cell>
          <cell r="BQ76">
            <v>14717713</v>
          </cell>
          <cell r="BR76">
            <v>231495638</v>
          </cell>
          <cell r="BS76">
            <v>775356</v>
          </cell>
          <cell r="BT76">
            <v>3234729989</v>
          </cell>
          <cell r="BU76">
            <v>0</v>
          </cell>
          <cell r="BV76">
            <v>50587717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19562818</v>
          </cell>
          <cell r="CE76">
            <v>0</v>
          </cell>
          <cell r="CF76">
            <v>0</v>
          </cell>
          <cell r="CG76">
            <v>0</v>
          </cell>
          <cell r="CH76">
            <v>6861394</v>
          </cell>
          <cell r="CI76">
            <v>0</v>
          </cell>
          <cell r="CJ76">
            <v>6861394</v>
          </cell>
          <cell r="CK76">
            <v>0</v>
          </cell>
          <cell r="CL76">
            <v>224739463</v>
          </cell>
          <cell r="CM76">
            <v>11617921</v>
          </cell>
          <cell r="CN76">
            <v>31659482</v>
          </cell>
          <cell r="CO76">
            <v>26072694</v>
          </cell>
          <cell r="CP76">
            <v>-648986</v>
          </cell>
          <cell r="CQ76">
            <v>3482637</v>
          </cell>
          <cell r="CR76">
            <v>0</v>
          </cell>
          <cell r="CS76">
            <v>0</v>
          </cell>
          <cell r="CT76">
            <v>0</v>
          </cell>
          <cell r="CU76">
            <v>0</v>
          </cell>
          <cell r="CV76">
            <v>0</v>
          </cell>
          <cell r="CW76">
            <v>0</v>
          </cell>
          <cell r="CX76">
            <v>0</v>
          </cell>
          <cell r="CY76">
            <v>0</v>
          </cell>
          <cell r="CZ76">
            <v>296923211</v>
          </cell>
          <cell r="DA76">
            <v>0</v>
          </cell>
          <cell r="DB76">
            <v>3616552856</v>
          </cell>
          <cell r="DC76">
            <v>0</v>
          </cell>
          <cell r="DD76">
            <v>0</v>
          </cell>
          <cell r="DE76">
            <v>5133694</v>
          </cell>
          <cell r="DF76">
            <v>0</v>
          </cell>
          <cell r="DG76">
            <v>0</v>
          </cell>
          <cell r="DH76">
            <v>48748500</v>
          </cell>
          <cell r="DI76">
            <v>0</v>
          </cell>
          <cell r="DJ76">
            <v>0</v>
          </cell>
          <cell r="DK76">
            <v>0</v>
          </cell>
          <cell r="DL76">
            <v>0</v>
          </cell>
          <cell r="DM76">
            <v>0</v>
          </cell>
          <cell r="DN76">
            <v>0</v>
          </cell>
          <cell r="DO76">
            <v>5657300</v>
          </cell>
          <cell r="DP76">
            <v>0</v>
          </cell>
          <cell r="DQ76">
            <v>0</v>
          </cell>
          <cell r="DR76">
            <v>0</v>
          </cell>
          <cell r="DS76">
            <v>0</v>
          </cell>
          <cell r="DT76">
            <v>0</v>
          </cell>
          <cell r="DU76">
            <v>70691400</v>
          </cell>
          <cell r="DV76">
            <v>244000</v>
          </cell>
          <cell r="DW76">
            <v>0</v>
          </cell>
          <cell r="DX76">
            <v>0</v>
          </cell>
          <cell r="DY76">
            <v>56633474</v>
          </cell>
          <cell r="DZ76">
            <v>0</v>
          </cell>
          <cell r="EA76">
            <v>0</v>
          </cell>
          <cell r="EB76">
            <v>0</v>
          </cell>
          <cell r="EC76">
            <v>7549400</v>
          </cell>
          <cell r="ED76">
            <v>0</v>
          </cell>
          <cell r="EE76">
            <v>0</v>
          </cell>
          <cell r="EF76">
            <v>0</v>
          </cell>
          <cell r="EG76">
            <v>0</v>
          </cell>
          <cell r="EH76">
            <v>0</v>
          </cell>
          <cell r="EI76">
            <v>0</v>
          </cell>
          <cell r="EJ76">
            <v>0</v>
          </cell>
          <cell r="EK76">
            <v>0</v>
          </cell>
          <cell r="EL76">
            <v>0</v>
          </cell>
          <cell r="EM76">
            <v>2184300</v>
          </cell>
          <cell r="EN76">
            <v>0</v>
          </cell>
          <cell r="EO76">
            <v>1110000</v>
          </cell>
          <cell r="EP76">
            <v>0</v>
          </cell>
          <cell r="EQ76">
            <v>23775225</v>
          </cell>
          <cell r="ER76">
            <v>0</v>
          </cell>
          <cell r="ES76">
            <v>0</v>
          </cell>
          <cell r="ET76">
            <v>0</v>
          </cell>
          <cell r="EU76">
            <v>0</v>
          </cell>
          <cell r="EV76">
            <v>0</v>
          </cell>
          <cell r="EW76">
            <v>0</v>
          </cell>
          <cell r="EX76">
            <v>0</v>
          </cell>
          <cell r="EY76">
            <v>0</v>
          </cell>
          <cell r="EZ76">
            <v>0</v>
          </cell>
          <cell r="FA76">
            <v>0</v>
          </cell>
          <cell r="FB76">
            <v>0</v>
          </cell>
          <cell r="FC76">
            <v>0</v>
          </cell>
          <cell r="FD76">
            <v>0</v>
          </cell>
          <cell r="FE76">
            <v>0</v>
          </cell>
          <cell r="FF76">
            <v>0</v>
          </cell>
          <cell r="FG76">
            <v>0</v>
          </cell>
          <cell r="FH76">
            <v>0</v>
          </cell>
          <cell r="FI76">
            <v>0</v>
          </cell>
          <cell r="FJ76">
            <v>11755700</v>
          </cell>
          <cell r="FK76">
            <v>0</v>
          </cell>
          <cell r="FL76">
            <v>0</v>
          </cell>
          <cell r="FM76">
            <v>0</v>
          </cell>
          <cell r="FN76">
            <v>48748500</v>
          </cell>
          <cell r="FO76">
            <v>0</v>
          </cell>
          <cell r="FP76">
            <v>0</v>
          </cell>
          <cell r="FQ76">
            <v>37741100</v>
          </cell>
          <cell r="FR76">
            <v>3789600</v>
          </cell>
          <cell r="FS76">
            <v>3789600</v>
          </cell>
          <cell r="FT76">
            <v>0</v>
          </cell>
          <cell r="FU76">
            <v>0</v>
          </cell>
          <cell r="FV76">
            <v>0</v>
          </cell>
          <cell r="FW76">
            <v>0</v>
          </cell>
          <cell r="FX76">
            <v>590949235</v>
          </cell>
          <cell r="FY76">
            <v>129995</v>
          </cell>
          <cell r="FZ76">
            <v>1352490</v>
          </cell>
          <cell r="GA76">
            <v>0</v>
          </cell>
          <cell r="GB76">
            <v>100059558</v>
          </cell>
          <cell r="GC76">
            <v>1164785</v>
          </cell>
          <cell r="GD76">
            <v>1164785</v>
          </cell>
          <cell r="GE76">
            <v>0</v>
          </cell>
          <cell r="GF76">
            <v>11884968</v>
          </cell>
          <cell r="GG76">
            <v>0</v>
          </cell>
          <cell r="GH76">
            <v>11884968</v>
          </cell>
          <cell r="GI76">
            <v>4873790</v>
          </cell>
          <cell r="GJ76">
            <v>0</v>
          </cell>
          <cell r="GK76">
            <v>0</v>
          </cell>
          <cell r="GL76">
            <v>11981734</v>
          </cell>
          <cell r="GM76">
            <v>24936399</v>
          </cell>
          <cell r="GN76">
            <v>0</v>
          </cell>
          <cell r="GO76">
            <v>33513181</v>
          </cell>
          <cell r="GP76">
            <v>83975405</v>
          </cell>
          <cell r="GQ76">
            <v>0</v>
          </cell>
          <cell r="GR76">
            <v>83975405</v>
          </cell>
          <cell r="GS76">
            <v>692173578</v>
          </cell>
          <cell r="GT76">
            <v>0</v>
          </cell>
          <cell r="GU76">
            <v>1553868</v>
          </cell>
          <cell r="GV76">
            <v>1553868</v>
          </cell>
          <cell r="GW76">
            <v>177097506</v>
          </cell>
          <cell r="GX76">
            <v>0</v>
          </cell>
          <cell r="GY76">
            <v>0</v>
          </cell>
          <cell r="GZ76">
            <v>0</v>
          </cell>
          <cell r="HA76">
            <v>0</v>
          </cell>
          <cell r="HB76">
            <v>12684144</v>
          </cell>
          <cell r="HC76">
            <v>2107571</v>
          </cell>
          <cell r="HD76">
            <v>0</v>
          </cell>
          <cell r="HE76">
            <v>0</v>
          </cell>
          <cell r="HF76">
            <v>0</v>
          </cell>
          <cell r="HG76">
            <v>0</v>
          </cell>
          <cell r="HH76">
            <v>767336461</v>
          </cell>
          <cell r="IM76">
            <v>777389835</v>
          </cell>
          <cell r="LB76">
            <v>29665914125</v>
          </cell>
          <cell r="LC76">
            <v>77706847068</v>
          </cell>
          <cell r="LN76">
            <v>0</v>
          </cell>
          <cell r="ME76">
            <v>0</v>
          </cell>
          <cell r="MI76">
            <v>0</v>
          </cell>
          <cell r="MQ76">
            <v>0</v>
          </cell>
          <cell r="OY76">
            <v>77706847068</v>
          </cell>
        </row>
        <row r="77">
          <cell r="A77">
            <v>37742</v>
          </cell>
          <cell r="B77">
            <v>2003</v>
          </cell>
          <cell r="C77" t="str">
            <v>2003-1</v>
          </cell>
          <cell r="D77" t="str">
            <v>2003-2</v>
          </cell>
          <cell r="E77">
            <v>5</v>
          </cell>
          <cell r="F77">
            <v>0.7501296106520664</v>
          </cell>
          <cell r="G77">
            <v>0</v>
          </cell>
          <cell r="H77">
            <v>2458144</v>
          </cell>
          <cell r="L77">
            <v>14601715632</v>
          </cell>
          <cell r="M77">
            <v>1829608455</v>
          </cell>
          <cell r="N77">
            <v>9584641606</v>
          </cell>
          <cell r="O77">
            <v>1287179045</v>
          </cell>
          <cell r="P77">
            <v>1514858785</v>
          </cell>
          <cell r="Q77">
            <v>1649565118</v>
          </cell>
          <cell r="R77">
            <v>33944482931</v>
          </cell>
          <cell r="S77">
            <v>0</v>
          </cell>
          <cell r="T77">
            <v>0</v>
          </cell>
          <cell r="U77">
            <v>4620324000</v>
          </cell>
          <cell r="V77">
            <v>75599614</v>
          </cell>
          <cell r="W77">
            <v>475204303</v>
          </cell>
          <cell r="X77">
            <v>57784269</v>
          </cell>
          <cell r="Y77">
            <v>870641</v>
          </cell>
          <cell r="Z77">
            <v>20838133</v>
          </cell>
          <cell r="AA77">
            <v>70801478</v>
          </cell>
          <cell r="AB77">
            <v>0</v>
          </cell>
          <cell r="AC77">
            <v>1563799732</v>
          </cell>
          <cell r="AD77">
            <v>0</v>
          </cell>
          <cell r="AE77">
            <v>0</v>
          </cell>
          <cell r="AF77">
            <v>0</v>
          </cell>
          <cell r="AG77">
            <v>5321422438</v>
          </cell>
          <cell r="AH77">
            <v>39265905369</v>
          </cell>
          <cell r="AI77">
            <v>0</v>
          </cell>
          <cell r="AJ77">
            <v>539740</v>
          </cell>
          <cell r="AK77">
            <v>40972916</v>
          </cell>
          <cell r="AL77">
            <v>1605312388</v>
          </cell>
          <cell r="AM77">
            <v>937831385</v>
          </cell>
          <cell r="AN77">
            <v>570000</v>
          </cell>
          <cell r="AO77">
            <v>1175974</v>
          </cell>
          <cell r="AP77">
            <v>451565</v>
          </cell>
          <cell r="AQ77">
            <v>0</v>
          </cell>
          <cell r="AR77">
            <v>14500969</v>
          </cell>
          <cell r="AS77">
            <v>0</v>
          </cell>
          <cell r="AT77">
            <v>0</v>
          </cell>
          <cell r="AU77">
            <v>0</v>
          </cell>
          <cell r="AV77">
            <v>956071493</v>
          </cell>
          <cell r="AW77">
            <v>1104138</v>
          </cell>
          <cell r="AX77">
            <v>1106679696</v>
          </cell>
          <cell r="AY77">
            <v>255059657</v>
          </cell>
          <cell r="AZ77">
            <v>4983088</v>
          </cell>
          <cell r="BA77">
            <v>4275</v>
          </cell>
          <cell r="BB77">
            <v>1548</v>
          </cell>
          <cell r="BC77">
            <v>96480</v>
          </cell>
          <cell r="BD77">
            <v>4845796</v>
          </cell>
          <cell r="BE77">
            <v>4458866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14390053</v>
          </cell>
          <cell r="BL77">
            <v>480986</v>
          </cell>
          <cell r="BM77">
            <v>1537919</v>
          </cell>
          <cell r="BN77">
            <v>0</v>
          </cell>
          <cell r="BO77">
            <v>30657502</v>
          </cell>
          <cell r="BP77">
            <v>0</v>
          </cell>
          <cell r="BQ77">
            <v>32676407</v>
          </cell>
          <cell r="BR77">
            <v>180253671</v>
          </cell>
          <cell r="BS77">
            <v>289636</v>
          </cell>
          <cell r="BT77">
            <v>1679295106</v>
          </cell>
          <cell r="BU77">
            <v>0</v>
          </cell>
          <cell r="BV77">
            <v>72910744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22109734</v>
          </cell>
          <cell r="CE77">
            <v>0</v>
          </cell>
          <cell r="CF77">
            <v>0</v>
          </cell>
          <cell r="CG77">
            <v>0</v>
          </cell>
          <cell r="CH77">
            <v>11268118</v>
          </cell>
          <cell r="CI77">
            <v>0</v>
          </cell>
          <cell r="CJ77">
            <v>11268118</v>
          </cell>
          <cell r="CK77">
            <v>0</v>
          </cell>
          <cell r="CL77">
            <v>235776928</v>
          </cell>
          <cell r="CM77">
            <v>20322047</v>
          </cell>
          <cell r="CN77">
            <v>30959245</v>
          </cell>
          <cell r="CO77">
            <v>17144029</v>
          </cell>
          <cell r="CP77">
            <v>9120051</v>
          </cell>
          <cell r="CQ77">
            <v>10832029</v>
          </cell>
          <cell r="CR77">
            <v>0</v>
          </cell>
          <cell r="CS77">
            <v>0</v>
          </cell>
          <cell r="CT77">
            <v>0</v>
          </cell>
          <cell r="CU77">
            <v>0</v>
          </cell>
          <cell r="CV77">
            <v>0</v>
          </cell>
          <cell r="CW77">
            <v>0</v>
          </cell>
          <cell r="CX77">
            <v>0</v>
          </cell>
          <cell r="CY77">
            <v>0</v>
          </cell>
          <cell r="CZ77">
            <v>324154329</v>
          </cell>
          <cell r="DA77">
            <v>0</v>
          </cell>
          <cell r="DB77">
            <v>2144240174</v>
          </cell>
          <cell r="DC77">
            <v>0</v>
          </cell>
          <cell r="DD77">
            <v>0</v>
          </cell>
          <cell r="DE77">
            <v>3119700</v>
          </cell>
          <cell r="DF77">
            <v>278417859</v>
          </cell>
          <cell r="DG77">
            <v>278417859</v>
          </cell>
          <cell r="DH77">
            <v>48819300</v>
          </cell>
          <cell r="DI77">
            <v>0</v>
          </cell>
          <cell r="DJ77">
            <v>0</v>
          </cell>
          <cell r="DK77">
            <v>0</v>
          </cell>
          <cell r="DL77">
            <v>0</v>
          </cell>
          <cell r="DM77">
            <v>0</v>
          </cell>
          <cell r="DN77">
            <v>0</v>
          </cell>
          <cell r="DO77">
            <v>8317700</v>
          </cell>
          <cell r="DP77">
            <v>0</v>
          </cell>
          <cell r="DQ77">
            <v>0</v>
          </cell>
          <cell r="DR77">
            <v>0</v>
          </cell>
          <cell r="DS77">
            <v>0</v>
          </cell>
          <cell r="DT77">
            <v>0</v>
          </cell>
          <cell r="DU77">
            <v>733536000</v>
          </cell>
          <cell r="DV77">
            <v>683900</v>
          </cell>
          <cell r="DW77">
            <v>0</v>
          </cell>
          <cell r="DX77">
            <v>0</v>
          </cell>
          <cell r="DY77">
            <v>8212725</v>
          </cell>
          <cell r="DZ77">
            <v>0</v>
          </cell>
          <cell r="EA77">
            <v>0</v>
          </cell>
          <cell r="EB77">
            <v>0</v>
          </cell>
          <cell r="EC77">
            <v>11277300</v>
          </cell>
          <cell r="ED77">
            <v>0</v>
          </cell>
          <cell r="EE77">
            <v>0</v>
          </cell>
          <cell r="EF77">
            <v>0</v>
          </cell>
          <cell r="EG77">
            <v>0</v>
          </cell>
          <cell r="EH77">
            <v>0</v>
          </cell>
          <cell r="EI77">
            <v>0</v>
          </cell>
          <cell r="EJ77">
            <v>0</v>
          </cell>
          <cell r="EK77">
            <v>0</v>
          </cell>
          <cell r="EL77">
            <v>0</v>
          </cell>
          <cell r="EM77">
            <v>4287000</v>
          </cell>
          <cell r="EN77">
            <v>0</v>
          </cell>
          <cell r="EO77">
            <v>1260700</v>
          </cell>
          <cell r="EP77">
            <v>0</v>
          </cell>
          <cell r="EQ77">
            <v>37325865</v>
          </cell>
          <cell r="ER77">
            <v>0</v>
          </cell>
          <cell r="ES77">
            <v>0</v>
          </cell>
          <cell r="ET77">
            <v>0</v>
          </cell>
          <cell r="EU77">
            <v>0</v>
          </cell>
          <cell r="EV77">
            <v>0</v>
          </cell>
          <cell r="EW77">
            <v>0</v>
          </cell>
          <cell r="EX77">
            <v>0</v>
          </cell>
          <cell r="EY77">
            <v>0</v>
          </cell>
          <cell r="EZ77">
            <v>0</v>
          </cell>
          <cell r="FA77">
            <v>0</v>
          </cell>
          <cell r="FB77">
            <v>0</v>
          </cell>
          <cell r="FC77">
            <v>0</v>
          </cell>
          <cell r="FD77">
            <v>0</v>
          </cell>
          <cell r="FE77">
            <v>0</v>
          </cell>
          <cell r="FF77">
            <v>0</v>
          </cell>
          <cell r="FG77">
            <v>0</v>
          </cell>
          <cell r="FH77">
            <v>0</v>
          </cell>
          <cell r="FI77">
            <v>0</v>
          </cell>
          <cell r="FJ77">
            <v>14242811</v>
          </cell>
          <cell r="FK77">
            <v>0</v>
          </cell>
          <cell r="FL77">
            <v>0</v>
          </cell>
          <cell r="FM77">
            <v>0</v>
          </cell>
          <cell r="FN77">
            <v>48819300</v>
          </cell>
          <cell r="FO77">
            <v>0</v>
          </cell>
          <cell r="FP77">
            <v>0</v>
          </cell>
          <cell r="FQ77">
            <v>83350600</v>
          </cell>
          <cell r="FR77">
            <v>0</v>
          </cell>
          <cell r="FS77">
            <v>5670449</v>
          </cell>
          <cell r="FT77">
            <v>0</v>
          </cell>
          <cell r="FU77">
            <v>0</v>
          </cell>
          <cell r="FV77">
            <v>0</v>
          </cell>
          <cell r="FW77">
            <v>0</v>
          </cell>
          <cell r="FX77">
            <v>645665970</v>
          </cell>
          <cell r="FY77">
            <v>302748</v>
          </cell>
          <cell r="FZ77">
            <v>953326</v>
          </cell>
          <cell r="GA77">
            <v>0</v>
          </cell>
          <cell r="GB77">
            <v>121191060</v>
          </cell>
          <cell r="GC77">
            <v>145999</v>
          </cell>
          <cell r="GD77">
            <v>145999</v>
          </cell>
          <cell r="GE77">
            <v>0</v>
          </cell>
          <cell r="GF77">
            <v>24192691</v>
          </cell>
          <cell r="GG77">
            <v>0</v>
          </cell>
          <cell r="GH77">
            <v>24192691</v>
          </cell>
          <cell r="GI77">
            <v>6240133</v>
          </cell>
          <cell r="GJ77">
            <v>0</v>
          </cell>
          <cell r="GK77">
            <v>0</v>
          </cell>
          <cell r="GL77">
            <v>20115500</v>
          </cell>
          <cell r="GM77">
            <v>29755513</v>
          </cell>
          <cell r="GN77">
            <v>0</v>
          </cell>
          <cell r="GO77">
            <v>17038454</v>
          </cell>
          <cell r="GP77">
            <v>90301201</v>
          </cell>
          <cell r="GQ77">
            <v>0</v>
          </cell>
          <cell r="GR77">
            <v>90301201</v>
          </cell>
          <cell r="GS77">
            <v>767003029</v>
          </cell>
          <cell r="GT77">
            <v>0</v>
          </cell>
          <cell r="GU77">
            <v>0</v>
          </cell>
          <cell r="GV77">
            <v>0</v>
          </cell>
          <cell r="GW77">
            <v>140573248</v>
          </cell>
          <cell r="GX77">
            <v>0</v>
          </cell>
          <cell r="GY77">
            <v>0</v>
          </cell>
          <cell r="GZ77">
            <v>0</v>
          </cell>
          <cell r="HA77">
            <v>0</v>
          </cell>
          <cell r="HB77">
            <v>280899150</v>
          </cell>
          <cell r="HC77">
            <v>351499</v>
          </cell>
          <cell r="HD77">
            <v>0</v>
          </cell>
          <cell r="HE77">
            <v>0</v>
          </cell>
          <cell r="HF77">
            <v>0</v>
          </cell>
          <cell r="HG77">
            <v>0</v>
          </cell>
          <cell r="HH77">
            <v>593216629</v>
          </cell>
          <cell r="IM77">
            <v>2356206738</v>
          </cell>
          <cell r="LB77">
            <v>31330814258</v>
          </cell>
          <cell r="LC77">
            <v>70596719627</v>
          </cell>
          <cell r="LN77">
            <v>0</v>
          </cell>
          <cell r="ME77">
            <v>0</v>
          </cell>
          <cell r="MI77">
            <v>0</v>
          </cell>
          <cell r="MQ77">
            <v>0</v>
          </cell>
          <cell r="OY77">
            <v>70596719627</v>
          </cell>
        </row>
        <row r="78">
          <cell r="A78">
            <v>37773</v>
          </cell>
          <cell r="B78">
            <v>2003</v>
          </cell>
          <cell r="C78" t="str">
            <v>2003-1</v>
          </cell>
          <cell r="D78" t="str">
            <v>2003-2</v>
          </cell>
          <cell r="E78">
            <v>6</v>
          </cell>
          <cell r="F78">
            <v>0.74971949025336471</v>
          </cell>
          <cell r="G78">
            <v>0</v>
          </cell>
          <cell r="H78">
            <v>2768473</v>
          </cell>
          <cell r="J78">
            <v>0</v>
          </cell>
          <cell r="K78">
            <v>0</v>
          </cell>
          <cell r="L78">
            <v>3866411816</v>
          </cell>
          <cell r="M78">
            <v>2191995969</v>
          </cell>
          <cell r="N78">
            <v>7790681547</v>
          </cell>
          <cell r="O78">
            <v>906683522</v>
          </cell>
          <cell r="P78">
            <v>1017595269</v>
          </cell>
          <cell r="Q78">
            <v>1700369498</v>
          </cell>
          <cell r="R78">
            <v>19762400691</v>
          </cell>
          <cell r="S78">
            <v>0</v>
          </cell>
          <cell r="T78">
            <v>0</v>
          </cell>
          <cell r="U78">
            <v>5099561816</v>
          </cell>
          <cell r="V78">
            <v>298925276</v>
          </cell>
          <cell r="W78">
            <v>317297034</v>
          </cell>
          <cell r="X78">
            <v>7856967</v>
          </cell>
          <cell r="Y78">
            <v>1133766</v>
          </cell>
          <cell r="Z78">
            <v>25278608</v>
          </cell>
          <cell r="AA78">
            <v>28989408</v>
          </cell>
          <cell r="AB78">
            <v>0</v>
          </cell>
          <cell r="AC78">
            <v>1592645729</v>
          </cell>
          <cell r="AD78">
            <v>0</v>
          </cell>
          <cell r="AE78">
            <v>0</v>
          </cell>
          <cell r="AF78">
            <v>0</v>
          </cell>
          <cell r="AG78">
            <v>5779042875</v>
          </cell>
          <cell r="AH78">
            <v>25541443566</v>
          </cell>
          <cell r="AI78">
            <v>0</v>
          </cell>
          <cell r="AJ78">
            <v>526160</v>
          </cell>
          <cell r="AK78">
            <v>0</v>
          </cell>
          <cell r="AL78">
            <v>1593171889</v>
          </cell>
          <cell r="AM78">
            <v>920332742</v>
          </cell>
          <cell r="AN78">
            <v>197652</v>
          </cell>
          <cell r="AO78">
            <v>1134416</v>
          </cell>
          <cell r="AP78">
            <v>0</v>
          </cell>
          <cell r="AQ78">
            <v>0</v>
          </cell>
          <cell r="AR78">
            <v>11886493</v>
          </cell>
          <cell r="AS78">
            <v>0</v>
          </cell>
          <cell r="AT78">
            <v>0</v>
          </cell>
          <cell r="AU78">
            <v>0</v>
          </cell>
          <cell r="AV78">
            <v>934926255</v>
          </cell>
          <cell r="AW78">
            <v>1259037</v>
          </cell>
          <cell r="AX78">
            <v>1350443662</v>
          </cell>
          <cell r="AY78">
            <v>242116417</v>
          </cell>
          <cell r="AZ78">
            <v>133855</v>
          </cell>
          <cell r="BA78">
            <v>226964</v>
          </cell>
          <cell r="BB78">
            <v>9287</v>
          </cell>
          <cell r="BC78">
            <v>480524</v>
          </cell>
          <cell r="BD78">
            <v>5500819</v>
          </cell>
          <cell r="BE78">
            <v>3901490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10252939</v>
          </cell>
          <cell r="BL78">
            <v>50593</v>
          </cell>
          <cell r="BM78">
            <v>537356</v>
          </cell>
          <cell r="BN78">
            <v>0</v>
          </cell>
          <cell r="BO78">
            <v>15741144</v>
          </cell>
          <cell r="BP78">
            <v>0</v>
          </cell>
          <cell r="BQ78">
            <v>16329093</v>
          </cell>
          <cell r="BR78">
            <v>250822997</v>
          </cell>
          <cell r="BS78">
            <v>0</v>
          </cell>
          <cell r="BT78">
            <v>1658035182</v>
          </cell>
          <cell r="BU78">
            <v>0</v>
          </cell>
          <cell r="BV78">
            <v>72351108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18984540</v>
          </cell>
          <cell r="CE78">
            <v>0</v>
          </cell>
          <cell r="CF78">
            <v>0</v>
          </cell>
          <cell r="CG78">
            <v>0</v>
          </cell>
          <cell r="CH78">
            <v>5232577</v>
          </cell>
          <cell r="CI78">
            <v>0</v>
          </cell>
          <cell r="CJ78">
            <v>5232577</v>
          </cell>
          <cell r="CK78">
            <v>0</v>
          </cell>
          <cell r="CL78">
            <v>203765430</v>
          </cell>
          <cell r="CM78">
            <v>13858428</v>
          </cell>
          <cell r="CN78">
            <v>31862402</v>
          </cell>
          <cell r="CO78">
            <v>22922743</v>
          </cell>
          <cell r="CP78">
            <v>8416022</v>
          </cell>
          <cell r="CQ78">
            <v>9320289</v>
          </cell>
          <cell r="CR78">
            <v>0</v>
          </cell>
          <cell r="CS78">
            <v>0</v>
          </cell>
          <cell r="CT78">
            <v>0</v>
          </cell>
          <cell r="CU78">
            <v>0</v>
          </cell>
          <cell r="CV78">
            <v>0</v>
          </cell>
          <cell r="CW78">
            <v>0</v>
          </cell>
          <cell r="CX78">
            <v>0</v>
          </cell>
          <cell r="CY78">
            <v>0</v>
          </cell>
          <cell r="CZ78">
            <v>290145314</v>
          </cell>
          <cell r="DA78">
            <v>0</v>
          </cell>
          <cell r="DB78">
            <v>2057329446</v>
          </cell>
          <cell r="DC78">
            <v>0</v>
          </cell>
          <cell r="DD78">
            <v>0</v>
          </cell>
          <cell r="DE78">
            <v>4152368</v>
          </cell>
          <cell r="DF78">
            <v>43885500</v>
          </cell>
          <cell r="DG78">
            <v>43885500</v>
          </cell>
          <cell r="DH78">
            <v>38461084</v>
          </cell>
          <cell r="DI78">
            <v>0</v>
          </cell>
          <cell r="DJ78">
            <v>0</v>
          </cell>
          <cell r="DK78">
            <v>0</v>
          </cell>
          <cell r="DL78">
            <v>0</v>
          </cell>
          <cell r="DM78">
            <v>0</v>
          </cell>
          <cell r="DN78">
            <v>0</v>
          </cell>
          <cell r="DO78">
            <v>6459800</v>
          </cell>
          <cell r="DP78">
            <v>0</v>
          </cell>
          <cell r="DQ78">
            <v>0</v>
          </cell>
          <cell r="DR78">
            <v>0</v>
          </cell>
          <cell r="DS78">
            <v>0</v>
          </cell>
          <cell r="DT78">
            <v>0</v>
          </cell>
          <cell r="DU78">
            <v>66991380</v>
          </cell>
          <cell r="DV78">
            <v>512400</v>
          </cell>
          <cell r="DW78">
            <v>0</v>
          </cell>
          <cell r="DX78">
            <v>0</v>
          </cell>
          <cell r="DY78">
            <v>4485105</v>
          </cell>
          <cell r="DZ78">
            <v>0</v>
          </cell>
          <cell r="EA78">
            <v>0</v>
          </cell>
          <cell r="EB78">
            <v>0</v>
          </cell>
          <cell r="EC78">
            <v>7915300</v>
          </cell>
          <cell r="ED78">
            <v>0</v>
          </cell>
          <cell r="EE78">
            <v>0</v>
          </cell>
          <cell r="EF78">
            <v>0</v>
          </cell>
          <cell r="EG78">
            <v>0</v>
          </cell>
          <cell r="EH78">
            <v>0</v>
          </cell>
          <cell r="EI78">
            <v>0</v>
          </cell>
          <cell r="EJ78">
            <v>0</v>
          </cell>
          <cell r="EK78">
            <v>0</v>
          </cell>
          <cell r="EL78">
            <v>0</v>
          </cell>
          <cell r="EM78">
            <v>2373000</v>
          </cell>
          <cell r="EN78">
            <v>0</v>
          </cell>
          <cell r="EO78">
            <v>980000</v>
          </cell>
          <cell r="EP78">
            <v>0</v>
          </cell>
          <cell r="EQ78">
            <v>29344300</v>
          </cell>
          <cell r="ER78">
            <v>0</v>
          </cell>
          <cell r="ES78">
            <v>0</v>
          </cell>
          <cell r="ET78">
            <v>0</v>
          </cell>
          <cell r="EU78">
            <v>0</v>
          </cell>
          <cell r="EV78">
            <v>0</v>
          </cell>
          <cell r="EW78">
            <v>0</v>
          </cell>
          <cell r="EX78">
            <v>0</v>
          </cell>
          <cell r="EY78">
            <v>0</v>
          </cell>
          <cell r="EZ78">
            <v>0</v>
          </cell>
          <cell r="FA78">
            <v>0</v>
          </cell>
          <cell r="FB78">
            <v>0</v>
          </cell>
          <cell r="FC78">
            <v>0</v>
          </cell>
          <cell r="FD78">
            <v>0</v>
          </cell>
          <cell r="FE78">
            <v>0</v>
          </cell>
          <cell r="FF78">
            <v>0</v>
          </cell>
          <cell r="FG78">
            <v>0</v>
          </cell>
          <cell r="FH78">
            <v>0</v>
          </cell>
          <cell r="FI78">
            <v>0</v>
          </cell>
          <cell r="FJ78">
            <v>10109700</v>
          </cell>
          <cell r="FK78">
            <v>0</v>
          </cell>
          <cell r="FL78">
            <v>0</v>
          </cell>
          <cell r="FM78">
            <v>0</v>
          </cell>
          <cell r="FN78">
            <v>38461084</v>
          </cell>
          <cell r="FO78">
            <v>0</v>
          </cell>
          <cell r="FP78">
            <v>0</v>
          </cell>
          <cell r="FQ78">
            <v>38285400</v>
          </cell>
          <cell r="FR78">
            <v>85200</v>
          </cell>
          <cell r="FS78">
            <v>4778850</v>
          </cell>
          <cell r="FT78">
            <v>0</v>
          </cell>
          <cell r="FU78">
            <v>0</v>
          </cell>
          <cell r="FV78">
            <v>0</v>
          </cell>
          <cell r="FW78">
            <v>0</v>
          </cell>
          <cell r="FX78">
            <v>508596152</v>
          </cell>
          <cell r="FY78">
            <v>197458</v>
          </cell>
          <cell r="FZ78">
            <v>727508</v>
          </cell>
          <cell r="GA78">
            <v>0</v>
          </cell>
          <cell r="GB78">
            <v>84530500</v>
          </cell>
          <cell r="GC78">
            <v>230304</v>
          </cell>
          <cell r="GD78">
            <v>230304</v>
          </cell>
          <cell r="GE78">
            <v>0</v>
          </cell>
          <cell r="GF78">
            <v>13689949</v>
          </cell>
          <cell r="GG78">
            <v>0</v>
          </cell>
          <cell r="GH78">
            <v>13689949</v>
          </cell>
          <cell r="GI78">
            <v>4353344</v>
          </cell>
          <cell r="GJ78">
            <v>0</v>
          </cell>
          <cell r="GK78">
            <v>0</v>
          </cell>
          <cell r="GL78">
            <v>21111131</v>
          </cell>
          <cell r="GM78">
            <v>19673939</v>
          </cell>
          <cell r="GN78">
            <v>0</v>
          </cell>
          <cell r="GO78">
            <v>13772692</v>
          </cell>
          <cell r="GP78">
            <v>67144845</v>
          </cell>
          <cell r="GQ78">
            <v>0</v>
          </cell>
          <cell r="GR78">
            <v>67144845</v>
          </cell>
          <cell r="GS78">
            <v>593256956</v>
          </cell>
          <cell r="GT78">
            <v>0</v>
          </cell>
          <cell r="GU78">
            <v>0</v>
          </cell>
          <cell r="GV78">
            <v>0</v>
          </cell>
          <cell r="GW78">
            <v>62556137</v>
          </cell>
          <cell r="GX78">
            <v>0</v>
          </cell>
          <cell r="GY78">
            <v>0</v>
          </cell>
          <cell r="GZ78">
            <v>0</v>
          </cell>
          <cell r="HA78">
            <v>0</v>
          </cell>
          <cell r="HB78">
            <v>5544000</v>
          </cell>
          <cell r="HC78">
            <v>2430687</v>
          </cell>
          <cell r="HD78">
            <v>0</v>
          </cell>
          <cell r="HE78">
            <v>0</v>
          </cell>
          <cell r="HF78">
            <v>0</v>
          </cell>
          <cell r="HG78">
            <v>0</v>
          </cell>
          <cell r="HH78">
            <v>142666758</v>
          </cell>
          <cell r="IM78">
            <v>926753095</v>
          </cell>
          <cell r="LB78">
            <v>30374810311</v>
          </cell>
          <cell r="LC78">
            <v>55916253877</v>
          </cell>
          <cell r="LN78">
            <v>0</v>
          </cell>
          <cell r="ME78">
            <v>0</v>
          </cell>
          <cell r="MI78">
            <v>0</v>
          </cell>
          <cell r="MQ78">
            <v>0</v>
          </cell>
          <cell r="OY78">
            <v>55916253877</v>
          </cell>
        </row>
        <row r="79">
          <cell r="A79">
            <v>37803</v>
          </cell>
          <cell r="B79">
            <v>2003</v>
          </cell>
          <cell r="C79" t="str">
            <v>2003-2</v>
          </cell>
          <cell r="D79" t="str">
            <v>2003-3</v>
          </cell>
          <cell r="E79">
            <v>7</v>
          </cell>
          <cell r="F79">
            <v>0.74864650864464066</v>
          </cell>
          <cell r="G79">
            <v>9023335</v>
          </cell>
          <cell r="H79">
            <v>26989131</v>
          </cell>
          <cell r="L79">
            <v>26851924094</v>
          </cell>
          <cell r="M79">
            <v>1739910582</v>
          </cell>
          <cell r="N79">
            <v>13345059918</v>
          </cell>
          <cell r="O79">
            <v>6364819024</v>
          </cell>
          <cell r="P79">
            <v>1267030323.4007592</v>
          </cell>
          <cell r="Q79">
            <v>1660454739</v>
          </cell>
          <cell r="R79">
            <v>51138219435</v>
          </cell>
          <cell r="S79">
            <v>0</v>
          </cell>
          <cell r="T79">
            <v>0</v>
          </cell>
          <cell r="U79">
            <v>4703673000</v>
          </cell>
          <cell r="V79">
            <v>134134371</v>
          </cell>
          <cell r="W79">
            <v>325824061</v>
          </cell>
          <cell r="X79">
            <v>63643104</v>
          </cell>
          <cell r="Y79">
            <v>914172</v>
          </cell>
          <cell r="Z79">
            <v>23610204</v>
          </cell>
          <cell r="AA79">
            <v>50901487</v>
          </cell>
          <cell r="AB79">
            <v>0</v>
          </cell>
          <cell r="AC79">
            <v>1492110935</v>
          </cell>
          <cell r="AD79">
            <v>0</v>
          </cell>
          <cell r="AE79">
            <v>0</v>
          </cell>
          <cell r="AF79">
            <v>0</v>
          </cell>
          <cell r="AG79">
            <v>5302700399</v>
          </cell>
          <cell r="AH79">
            <v>56440919834</v>
          </cell>
          <cell r="AI79">
            <v>0</v>
          </cell>
          <cell r="AJ79">
            <v>699450</v>
          </cell>
          <cell r="AK79">
            <v>87415867</v>
          </cell>
          <cell r="AL79">
            <v>1580226252</v>
          </cell>
          <cell r="AM79">
            <v>1137422353</v>
          </cell>
          <cell r="AN79">
            <v>40000</v>
          </cell>
          <cell r="AO79">
            <v>1081212</v>
          </cell>
          <cell r="AP79">
            <v>116690</v>
          </cell>
          <cell r="AQ79">
            <v>0</v>
          </cell>
          <cell r="AR79">
            <v>13805275</v>
          </cell>
          <cell r="AS79">
            <v>0</v>
          </cell>
          <cell r="AT79">
            <v>0</v>
          </cell>
          <cell r="AU79">
            <v>0</v>
          </cell>
          <cell r="AV79">
            <v>1153633862</v>
          </cell>
          <cell r="AW79">
            <v>17501100</v>
          </cell>
          <cell r="AX79">
            <v>1511655406</v>
          </cell>
          <cell r="AY79">
            <v>344971245</v>
          </cell>
          <cell r="AZ79">
            <v>756478</v>
          </cell>
          <cell r="BA79">
            <v>1699626</v>
          </cell>
          <cell r="BB79">
            <v>19388</v>
          </cell>
          <cell r="BC79">
            <v>441684</v>
          </cell>
          <cell r="BD79">
            <v>6049482</v>
          </cell>
          <cell r="BE79">
            <v>4674273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13640931</v>
          </cell>
          <cell r="BL79">
            <v>1571471</v>
          </cell>
          <cell r="BM79">
            <v>291768</v>
          </cell>
          <cell r="BN79">
            <v>0</v>
          </cell>
          <cell r="BO79">
            <v>47591291</v>
          </cell>
          <cell r="BP79">
            <v>0</v>
          </cell>
          <cell r="BQ79">
            <v>49454530</v>
          </cell>
          <cell r="BR79">
            <v>149915283</v>
          </cell>
          <cell r="BS79">
            <v>991719</v>
          </cell>
          <cell r="BT79">
            <v>1634827144</v>
          </cell>
          <cell r="BU79">
            <v>0</v>
          </cell>
          <cell r="BV79">
            <v>57618460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21221320</v>
          </cell>
          <cell r="CE79">
            <v>0</v>
          </cell>
          <cell r="CF79">
            <v>0</v>
          </cell>
          <cell r="CG79">
            <v>0</v>
          </cell>
          <cell r="CH79">
            <v>6675627</v>
          </cell>
          <cell r="CI79">
            <v>0</v>
          </cell>
          <cell r="CJ79">
            <v>6675627</v>
          </cell>
          <cell r="CK79">
            <v>0</v>
          </cell>
          <cell r="CL79">
            <v>222029249</v>
          </cell>
          <cell r="CM79">
            <v>25053478</v>
          </cell>
          <cell r="CN79">
            <v>30362839</v>
          </cell>
          <cell r="CO79">
            <v>25379458</v>
          </cell>
          <cell r="CP79">
            <v>8537275</v>
          </cell>
          <cell r="CQ79">
            <v>4228444</v>
          </cell>
          <cell r="CR79">
            <v>0</v>
          </cell>
          <cell r="CS79">
            <v>0</v>
          </cell>
          <cell r="CT79">
            <v>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>
            <v>315590743</v>
          </cell>
          <cell r="DA79">
            <v>0</v>
          </cell>
          <cell r="DB79">
            <v>2036351129</v>
          </cell>
          <cell r="DC79">
            <v>0</v>
          </cell>
          <cell r="DD79">
            <v>0</v>
          </cell>
          <cell r="DE79">
            <v>5461370</v>
          </cell>
          <cell r="DF79">
            <v>-27000</v>
          </cell>
          <cell r="DG79">
            <v>-27000</v>
          </cell>
          <cell r="DH79">
            <v>45951900</v>
          </cell>
          <cell r="DI79">
            <v>0</v>
          </cell>
          <cell r="DJ79">
            <v>0</v>
          </cell>
          <cell r="DK79">
            <v>0</v>
          </cell>
          <cell r="DL79">
            <v>0</v>
          </cell>
          <cell r="DM79">
            <v>0</v>
          </cell>
          <cell r="DN79">
            <v>0</v>
          </cell>
          <cell r="DO79">
            <v>8797510</v>
          </cell>
          <cell r="DP79">
            <v>0</v>
          </cell>
          <cell r="DQ79">
            <v>0</v>
          </cell>
          <cell r="DR79">
            <v>0</v>
          </cell>
          <cell r="DS79">
            <v>0</v>
          </cell>
          <cell r="DT79">
            <v>0</v>
          </cell>
          <cell r="DU79">
            <v>65600500</v>
          </cell>
          <cell r="DV79">
            <v>682865</v>
          </cell>
          <cell r="DW79">
            <v>0</v>
          </cell>
          <cell r="DX79">
            <v>0</v>
          </cell>
          <cell r="DY79">
            <v>3153630</v>
          </cell>
          <cell r="DZ79">
            <v>0</v>
          </cell>
          <cell r="EA79">
            <v>0</v>
          </cell>
          <cell r="EB79">
            <v>0</v>
          </cell>
          <cell r="EC79">
            <v>10994100</v>
          </cell>
          <cell r="ED79">
            <v>0</v>
          </cell>
          <cell r="EE79">
            <v>0</v>
          </cell>
          <cell r="EF79">
            <v>0</v>
          </cell>
          <cell r="EG79">
            <v>0</v>
          </cell>
          <cell r="EH79">
            <v>0</v>
          </cell>
          <cell r="EI79">
            <v>0</v>
          </cell>
          <cell r="EJ79">
            <v>0</v>
          </cell>
          <cell r="EK79">
            <v>0</v>
          </cell>
          <cell r="EL79">
            <v>0</v>
          </cell>
          <cell r="EM79">
            <v>3168300</v>
          </cell>
          <cell r="EN79">
            <v>0</v>
          </cell>
          <cell r="EO79">
            <v>1370000</v>
          </cell>
          <cell r="EP79">
            <v>0</v>
          </cell>
          <cell r="EQ79">
            <v>38700800</v>
          </cell>
          <cell r="ER79">
            <v>0</v>
          </cell>
          <cell r="ES79">
            <v>0</v>
          </cell>
          <cell r="ET79">
            <v>0</v>
          </cell>
          <cell r="EU79">
            <v>0</v>
          </cell>
          <cell r="EV79">
            <v>0</v>
          </cell>
          <cell r="EW79">
            <v>0</v>
          </cell>
          <cell r="EX79">
            <v>0</v>
          </cell>
          <cell r="EY79">
            <v>0</v>
          </cell>
          <cell r="EZ79">
            <v>0</v>
          </cell>
          <cell r="FA79">
            <v>0</v>
          </cell>
          <cell r="FB79">
            <v>0</v>
          </cell>
          <cell r="FC79">
            <v>0</v>
          </cell>
          <cell r="FD79">
            <v>0</v>
          </cell>
          <cell r="FE79">
            <v>0</v>
          </cell>
          <cell r="FF79">
            <v>0</v>
          </cell>
          <cell r="FG79">
            <v>0</v>
          </cell>
          <cell r="FH79">
            <v>0</v>
          </cell>
          <cell r="FI79">
            <v>0</v>
          </cell>
          <cell r="FJ79">
            <v>20329350</v>
          </cell>
          <cell r="FK79">
            <v>0</v>
          </cell>
          <cell r="FL79">
            <v>0</v>
          </cell>
          <cell r="FM79">
            <v>0</v>
          </cell>
          <cell r="FN79">
            <v>45951900</v>
          </cell>
          <cell r="FO79">
            <v>0</v>
          </cell>
          <cell r="FP79">
            <v>0</v>
          </cell>
          <cell r="FQ79">
            <v>80276900</v>
          </cell>
          <cell r="FR79">
            <v>91000</v>
          </cell>
          <cell r="FS79">
            <v>4984300</v>
          </cell>
          <cell r="FT79">
            <v>0</v>
          </cell>
          <cell r="FU79">
            <v>0</v>
          </cell>
          <cell r="FV79">
            <v>0</v>
          </cell>
          <cell r="FW79">
            <v>0</v>
          </cell>
          <cell r="FX79">
            <v>535991470</v>
          </cell>
          <cell r="FY79">
            <v>1237271</v>
          </cell>
          <cell r="FZ79">
            <v>1155685</v>
          </cell>
          <cell r="GA79">
            <v>0</v>
          </cell>
          <cell r="GB79">
            <v>116876234</v>
          </cell>
          <cell r="GC79">
            <v>582940</v>
          </cell>
          <cell r="GD79">
            <v>582940</v>
          </cell>
          <cell r="GE79">
            <v>0</v>
          </cell>
          <cell r="GF79">
            <v>18704582</v>
          </cell>
          <cell r="GG79">
            <v>0</v>
          </cell>
          <cell r="GH79">
            <v>18704982</v>
          </cell>
          <cell r="GI79">
            <v>5297002</v>
          </cell>
          <cell r="GJ79">
            <v>0</v>
          </cell>
          <cell r="GK79">
            <v>0</v>
          </cell>
          <cell r="GL79">
            <v>26872771</v>
          </cell>
          <cell r="GM79">
            <v>23985431</v>
          </cell>
          <cell r="GN79">
            <v>0</v>
          </cell>
          <cell r="GO79">
            <v>22990586</v>
          </cell>
          <cell r="GP79">
            <v>92639535</v>
          </cell>
          <cell r="GQ79">
            <v>0</v>
          </cell>
          <cell r="GR79">
            <v>92639535</v>
          </cell>
          <cell r="GS79">
            <v>653450644</v>
          </cell>
          <cell r="GT79">
            <v>0</v>
          </cell>
          <cell r="GU79">
            <v>1792186</v>
          </cell>
          <cell r="GV79">
            <v>1792186</v>
          </cell>
          <cell r="GW79">
            <v>213189815</v>
          </cell>
          <cell r="GX79">
            <v>0</v>
          </cell>
          <cell r="GY79">
            <v>0</v>
          </cell>
          <cell r="GZ79">
            <v>0</v>
          </cell>
          <cell r="HA79">
            <v>0</v>
          </cell>
          <cell r="HB79">
            <v>0</v>
          </cell>
          <cell r="HC79">
            <v>5031029</v>
          </cell>
          <cell r="HD79">
            <v>0</v>
          </cell>
          <cell r="HE79">
            <v>0</v>
          </cell>
          <cell r="HF79">
            <v>0</v>
          </cell>
          <cell r="HG79">
            <v>0</v>
          </cell>
          <cell r="HH79">
            <v>478434087</v>
          </cell>
          <cell r="IM79">
            <v>993126080</v>
          </cell>
          <cell r="LB79">
            <v>31072367074</v>
          </cell>
          <cell r="LC79">
            <v>87513286908</v>
          </cell>
          <cell r="LN79">
            <v>0</v>
          </cell>
          <cell r="ME79">
            <v>0</v>
          </cell>
          <cell r="MI79">
            <v>0</v>
          </cell>
          <cell r="MQ79">
            <v>0</v>
          </cell>
          <cell r="OY79">
            <v>87513286908</v>
          </cell>
        </row>
        <row r="80">
          <cell r="A80">
            <v>37834</v>
          </cell>
          <cell r="B80">
            <v>2003</v>
          </cell>
          <cell r="C80" t="str">
            <v>2003-2</v>
          </cell>
          <cell r="D80" t="str">
            <v>2003-3</v>
          </cell>
          <cell r="E80">
            <v>8</v>
          </cell>
          <cell r="F80">
            <v>0.75095915276629455</v>
          </cell>
          <cell r="G80">
            <v>0</v>
          </cell>
          <cell r="H80">
            <v>2370329</v>
          </cell>
          <cell r="L80">
            <v>9413647388</v>
          </cell>
          <cell r="M80">
            <v>1123466177</v>
          </cell>
          <cell r="N80">
            <v>6892126409</v>
          </cell>
          <cell r="O80">
            <v>1268489364</v>
          </cell>
          <cell r="P80">
            <v>1008695028</v>
          </cell>
          <cell r="Q80">
            <v>1963953809</v>
          </cell>
          <cell r="R80">
            <v>23605924898</v>
          </cell>
          <cell r="S80">
            <v>0</v>
          </cell>
          <cell r="T80">
            <v>0</v>
          </cell>
          <cell r="U80">
            <v>5224433000</v>
          </cell>
          <cell r="V80">
            <v>54945342</v>
          </cell>
          <cell r="W80">
            <v>330396650</v>
          </cell>
          <cell r="X80">
            <v>10022229</v>
          </cell>
          <cell r="Y80">
            <v>0</v>
          </cell>
          <cell r="Z80">
            <v>7480727</v>
          </cell>
          <cell r="AA80">
            <v>10127992</v>
          </cell>
          <cell r="AB80">
            <v>0</v>
          </cell>
          <cell r="AC80">
            <v>1759210260</v>
          </cell>
          <cell r="AD80">
            <v>0</v>
          </cell>
          <cell r="AE80">
            <v>0</v>
          </cell>
          <cell r="AF80">
            <v>0</v>
          </cell>
          <cell r="AG80">
            <v>5637405940</v>
          </cell>
          <cell r="AH80">
            <v>29243330838</v>
          </cell>
          <cell r="AI80">
            <v>0</v>
          </cell>
          <cell r="AJ80">
            <v>228720</v>
          </cell>
          <cell r="AK80">
            <v>0</v>
          </cell>
          <cell r="AL80">
            <v>1759438980</v>
          </cell>
          <cell r="AM80">
            <v>488588020</v>
          </cell>
          <cell r="AN80">
            <v>220000</v>
          </cell>
          <cell r="AO80">
            <v>2684016</v>
          </cell>
          <cell r="AP80">
            <v>0</v>
          </cell>
          <cell r="AQ80">
            <v>0</v>
          </cell>
          <cell r="AR80">
            <v>4136775</v>
          </cell>
          <cell r="AS80">
            <v>0</v>
          </cell>
          <cell r="AT80">
            <v>0</v>
          </cell>
          <cell r="AU80">
            <v>0</v>
          </cell>
          <cell r="AV80">
            <v>496156805</v>
          </cell>
          <cell r="AW80">
            <v>1145643</v>
          </cell>
          <cell r="AX80">
            <v>944842557</v>
          </cell>
          <cell r="AY80">
            <v>209247570</v>
          </cell>
          <cell r="AZ80">
            <v>57432</v>
          </cell>
          <cell r="BA80">
            <v>0</v>
          </cell>
          <cell r="BB80">
            <v>31604</v>
          </cell>
          <cell r="BC80">
            <v>3759</v>
          </cell>
          <cell r="BD80">
            <v>8880142</v>
          </cell>
          <cell r="BE80">
            <v>6819376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15792313</v>
          </cell>
          <cell r="BL80">
            <v>5843</v>
          </cell>
          <cell r="BM80">
            <v>1167932</v>
          </cell>
          <cell r="BN80">
            <v>0</v>
          </cell>
          <cell r="BO80">
            <v>20011597</v>
          </cell>
          <cell r="BP80">
            <v>0</v>
          </cell>
          <cell r="BQ80">
            <v>21185372</v>
          </cell>
          <cell r="BR80">
            <v>114962627</v>
          </cell>
          <cell r="BS80">
            <v>60545</v>
          </cell>
          <cell r="BT80">
            <v>15007267</v>
          </cell>
          <cell r="BU80">
            <v>0</v>
          </cell>
          <cell r="BV80">
            <v>31572630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10890071</v>
          </cell>
          <cell r="CE80">
            <v>0</v>
          </cell>
          <cell r="CF80">
            <v>0</v>
          </cell>
          <cell r="CG80">
            <v>0</v>
          </cell>
          <cell r="CH80">
            <v>2868072</v>
          </cell>
          <cell r="CI80">
            <v>0</v>
          </cell>
          <cell r="CJ80">
            <v>2868072</v>
          </cell>
          <cell r="CK80">
            <v>0</v>
          </cell>
          <cell r="CL80">
            <v>1792776</v>
          </cell>
          <cell r="CM80">
            <v>13155938</v>
          </cell>
          <cell r="CN80">
            <v>12707064</v>
          </cell>
          <cell r="CO80">
            <v>18508158</v>
          </cell>
          <cell r="CP80">
            <v>4292155</v>
          </cell>
          <cell r="CQ80">
            <v>2732400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0</v>
          </cell>
          <cell r="CW80">
            <v>0</v>
          </cell>
          <cell r="CX80">
            <v>0</v>
          </cell>
          <cell r="CY80">
            <v>0</v>
          </cell>
          <cell r="CZ80">
            <v>53188491</v>
          </cell>
          <cell r="DA80">
            <v>0</v>
          </cell>
          <cell r="DB80">
            <v>119692463</v>
          </cell>
          <cell r="DC80">
            <v>0</v>
          </cell>
          <cell r="DD80">
            <v>0</v>
          </cell>
          <cell r="DE80">
            <v>2564660</v>
          </cell>
          <cell r="DF80">
            <v>74810</v>
          </cell>
          <cell r="DG80">
            <v>74810</v>
          </cell>
          <cell r="DH80">
            <v>17805200</v>
          </cell>
          <cell r="DI80">
            <v>0</v>
          </cell>
          <cell r="DJ80">
            <v>0</v>
          </cell>
          <cell r="DK80">
            <v>0</v>
          </cell>
          <cell r="DL80">
            <v>0</v>
          </cell>
          <cell r="DM80">
            <v>0</v>
          </cell>
          <cell r="DN80">
            <v>0</v>
          </cell>
          <cell r="DO80">
            <v>3843400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  <cell r="DU80">
            <v>19700905</v>
          </cell>
          <cell r="DV80">
            <v>268400</v>
          </cell>
          <cell r="DW80">
            <v>0</v>
          </cell>
          <cell r="DX80">
            <v>0</v>
          </cell>
          <cell r="DY80">
            <v>1390915</v>
          </cell>
          <cell r="DZ80">
            <v>0</v>
          </cell>
          <cell r="EA80">
            <v>0</v>
          </cell>
          <cell r="EB80">
            <v>0</v>
          </cell>
          <cell r="EC80">
            <v>4855700</v>
          </cell>
          <cell r="ED80">
            <v>0</v>
          </cell>
          <cell r="EE80">
            <v>0</v>
          </cell>
          <cell r="EF80">
            <v>0</v>
          </cell>
          <cell r="EG80">
            <v>0</v>
          </cell>
          <cell r="EH80">
            <v>0</v>
          </cell>
          <cell r="EI80">
            <v>0</v>
          </cell>
          <cell r="EJ80">
            <v>0</v>
          </cell>
          <cell r="EK80">
            <v>0</v>
          </cell>
          <cell r="EL80">
            <v>0</v>
          </cell>
          <cell r="EM80">
            <v>1309800</v>
          </cell>
          <cell r="EN80">
            <v>0</v>
          </cell>
          <cell r="EO80">
            <v>500000</v>
          </cell>
          <cell r="EP80">
            <v>0</v>
          </cell>
          <cell r="EQ80">
            <v>14958800</v>
          </cell>
          <cell r="ER80">
            <v>0</v>
          </cell>
          <cell r="ES80">
            <v>0</v>
          </cell>
          <cell r="ET80">
            <v>0</v>
          </cell>
          <cell r="EU80">
            <v>0</v>
          </cell>
          <cell r="EV80">
            <v>0</v>
          </cell>
          <cell r="EW80">
            <v>0</v>
          </cell>
          <cell r="EX80">
            <v>0</v>
          </cell>
          <cell r="EY80">
            <v>0</v>
          </cell>
          <cell r="EZ80">
            <v>0</v>
          </cell>
          <cell r="FA80">
            <v>0</v>
          </cell>
          <cell r="FB80">
            <v>0</v>
          </cell>
          <cell r="FC80">
            <v>0</v>
          </cell>
          <cell r="FD80">
            <v>0</v>
          </cell>
          <cell r="FE80">
            <v>0</v>
          </cell>
          <cell r="FF80">
            <v>0</v>
          </cell>
          <cell r="FG80">
            <v>0</v>
          </cell>
          <cell r="FH80">
            <v>0</v>
          </cell>
          <cell r="FI80">
            <v>0</v>
          </cell>
          <cell r="FJ80">
            <v>5109000</v>
          </cell>
          <cell r="FK80">
            <v>0</v>
          </cell>
          <cell r="FL80">
            <v>0</v>
          </cell>
          <cell r="FM80">
            <v>0</v>
          </cell>
          <cell r="FN80">
            <v>17805200</v>
          </cell>
          <cell r="FO80">
            <v>0</v>
          </cell>
          <cell r="FP80">
            <v>0</v>
          </cell>
          <cell r="FQ80">
            <v>19205000</v>
          </cell>
          <cell r="FR80">
            <v>0</v>
          </cell>
          <cell r="FS80">
            <v>2663100</v>
          </cell>
          <cell r="FT80">
            <v>0</v>
          </cell>
          <cell r="FU80">
            <v>0</v>
          </cell>
          <cell r="FV80">
            <v>0</v>
          </cell>
          <cell r="FW80">
            <v>0</v>
          </cell>
          <cell r="FX80">
            <v>181164730</v>
          </cell>
          <cell r="FY80">
            <v>0</v>
          </cell>
          <cell r="FZ80">
            <v>479754</v>
          </cell>
          <cell r="GA80">
            <v>0</v>
          </cell>
          <cell r="GB80">
            <v>49409443</v>
          </cell>
          <cell r="GC80">
            <v>163906</v>
          </cell>
          <cell r="GD80">
            <v>163906</v>
          </cell>
          <cell r="GE80">
            <v>0</v>
          </cell>
          <cell r="GF80">
            <v>6868569</v>
          </cell>
          <cell r="GG80">
            <v>0</v>
          </cell>
          <cell r="GH80">
            <v>6868569</v>
          </cell>
          <cell r="GI80">
            <v>2532616</v>
          </cell>
          <cell r="GJ80">
            <v>0</v>
          </cell>
          <cell r="GK80">
            <v>0</v>
          </cell>
          <cell r="GL80">
            <v>11579568</v>
          </cell>
          <cell r="GM80">
            <v>6943271</v>
          </cell>
          <cell r="GN80">
            <v>0</v>
          </cell>
          <cell r="GO80">
            <v>11292538</v>
          </cell>
          <cell r="GP80">
            <v>40755157</v>
          </cell>
          <cell r="GQ80">
            <v>0</v>
          </cell>
          <cell r="GR80">
            <v>40755157</v>
          </cell>
          <cell r="GS80">
            <v>230718079</v>
          </cell>
          <cell r="GT80">
            <v>0</v>
          </cell>
          <cell r="GU80">
            <v>0</v>
          </cell>
          <cell r="GV80">
            <v>0</v>
          </cell>
          <cell r="GW80">
            <v>90374243</v>
          </cell>
          <cell r="GX80">
            <v>0</v>
          </cell>
          <cell r="GY80">
            <v>0</v>
          </cell>
          <cell r="GZ80">
            <v>0</v>
          </cell>
          <cell r="HA80">
            <v>0</v>
          </cell>
          <cell r="HB80">
            <v>2000000</v>
          </cell>
          <cell r="HC80">
            <v>1687058</v>
          </cell>
          <cell r="HD80">
            <v>0</v>
          </cell>
          <cell r="HE80">
            <v>0</v>
          </cell>
          <cell r="HF80">
            <v>0</v>
          </cell>
          <cell r="HG80">
            <v>0</v>
          </cell>
          <cell r="HH80">
            <v>204476863</v>
          </cell>
          <cell r="IM80">
            <v>985661886</v>
          </cell>
          <cell r="LB80">
            <v>23996436610</v>
          </cell>
          <cell r="LC80">
            <v>53239767448</v>
          </cell>
          <cell r="LN80">
            <v>0</v>
          </cell>
          <cell r="ME80">
            <v>0</v>
          </cell>
          <cell r="MI80">
            <v>0</v>
          </cell>
          <cell r="MQ80">
            <v>0</v>
          </cell>
          <cell r="OY80">
            <v>53239767448</v>
          </cell>
        </row>
        <row r="81">
          <cell r="A81">
            <v>37865</v>
          </cell>
          <cell r="B81">
            <v>2003</v>
          </cell>
          <cell r="C81" t="str">
            <v>2003-2</v>
          </cell>
          <cell r="D81" t="str">
            <v>2003-3</v>
          </cell>
          <cell r="E81">
            <v>9</v>
          </cell>
          <cell r="F81">
            <v>0.75261219023601755</v>
          </cell>
          <cell r="G81">
            <v>0</v>
          </cell>
          <cell r="H81">
            <v>5560282</v>
          </cell>
          <cell r="L81">
            <v>8674185682</v>
          </cell>
          <cell r="M81">
            <v>2245604594</v>
          </cell>
          <cell r="N81">
            <v>13733832456</v>
          </cell>
          <cell r="O81">
            <v>2318507889</v>
          </cell>
          <cell r="P81">
            <v>1683884864</v>
          </cell>
          <cell r="Q81">
            <v>1705105012</v>
          </cell>
          <cell r="R81">
            <v>33852592377</v>
          </cell>
          <cell r="S81">
            <v>0</v>
          </cell>
          <cell r="T81">
            <v>0</v>
          </cell>
          <cell r="U81">
            <v>5255648000</v>
          </cell>
          <cell r="V81">
            <v>84731750</v>
          </cell>
          <cell r="W81">
            <v>617622591</v>
          </cell>
          <cell r="X81">
            <v>74326425</v>
          </cell>
          <cell r="Y81">
            <v>1588558</v>
          </cell>
          <cell r="Z81">
            <v>24184074</v>
          </cell>
          <cell r="AA81">
            <v>97148526</v>
          </cell>
          <cell r="AB81">
            <v>0</v>
          </cell>
          <cell r="AC81">
            <v>1596494018</v>
          </cell>
          <cell r="AD81">
            <v>0</v>
          </cell>
          <cell r="AE81">
            <v>0</v>
          </cell>
          <cell r="AF81">
            <v>0</v>
          </cell>
          <cell r="AG81">
            <v>6155249924</v>
          </cell>
          <cell r="AH81">
            <v>40007842301</v>
          </cell>
          <cell r="AI81">
            <v>0</v>
          </cell>
          <cell r="AJ81">
            <v>1006608</v>
          </cell>
          <cell r="AK81">
            <v>95238504</v>
          </cell>
          <cell r="AL81">
            <v>1692739130</v>
          </cell>
          <cell r="AM81">
            <v>1504715572</v>
          </cell>
          <cell r="AN81">
            <v>40000</v>
          </cell>
          <cell r="AO81">
            <v>3278452</v>
          </cell>
          <cell r="AP81">
            <v>116495</v>
          </cell>
          <cell r="AQ81">
            <v>0</v>
          </cell>
          <cell r="AR81">
            <v>25401695</v>
          </cell>
          <cell r="AS81">
            <v>0</v>
          </cell>
          <cell r="AT81">
            <v>0</v>
          </cell>
          <cell r="AU81">
            <v>0</v>
          </cell>
          <cell r="AV81">
            <v>1533919920</v>
          </cell>
          <cell r="AW81">
            <v>2369732</v>
          </cell>
          <cell r="AX81">
            <v>2033094884</v>
          </cell>
          <cell r="AY81">
            <v>283193555</v>
          </cell>
          <cell r="AZ81">
            <v>567129</v>
          </cell>
          <cell r="BA81">
            <v>81318</v>
          </cell>
          <cell r="BB81">
            <v>-6314</v>
          </cell>
          <cell r="BC81">
            <v>318215</v>
          </cell>
          <cell r="BD81">
            <v>4127645</v>
          </cell>
          <cell r="BE81">
            <v>6095714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11183707</v>
          </cell>
          <cell r="BL81">
            <v>362250</v>
          </cell>
          <cell r="BM81">
            <v>12705103</v>
          </cell>
          <cell r="BN81">
            <v>0</v>
          </cell>
          <cell r="BO81">
            <v>41654706</v>
          </cell>
          <cell r="BP81">
            <v>0</v>
          </cell>
          <cell r="BQ81">
            <v>54722059</v>
          </cell>
          <cell r="BR81">
            <v>147852021</v>
          </cell>
          <cell r="BS81">
            <v>0</v>
          </cell>
          <cell r="BT81">
            <v>1785782311</v>
          </cell>
          <cell r="BU81">
            <v>0</v>
          </cell>
          <cell r="BV81">
            <v>54776082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22234139</v>
          </cell>
          <cell r="CE81">
            <v>0</v>
          </cell>
          <cell r="CF81">
            <v>0</v>
          </cell>
          <cell r="CG81">
            <v>0</v>
          </cell>
          <cell r="CH81">
            <v>17494616</v>
          </cell>
          <cell r="CI81">
            <v>0</v>
          </cell>
          <cell r="CJ81">
            <v>17494616</v>
          </cell>
          <cell r="CK81">
            <v>0</v>
          </cell>
          <cell r="CL81">
            <v>427952381</v>
          </cell>
          <cell r="CM81">
            <v>16160122</v>
          </cell>
          <cell r="CN81">
            <v>43557683</v>
          </cell>
          <cell r="CO81">
            <v>38304528</v>
          </cell>
          <cell r="CP81">
            <v>10762982</v>
          </cell>
          <cell r="CQ81">
            <v>5469750</v>
          </cell>
          <cell r="CR81">
            <v>0</v>
          </cell>
          <cell r="CS81">
            <v>0</v>
          </cell>
          <cell r="CT81">
            <v>0</v>
          </cell>
          <cell r="CU81">
            <v>0</v>
          </cell>
          <cell r="CV81">
            <v>0</v>
          </cell>
          <cell r="CW81">
            <v>0</v>
          </cell>
          <cell r="CX81">
            <v>0</v>
          </cell>
          <cell r="CY81">
            <v>0</v>
          </cell>
          <cell r="CZ81">
            <v>542207446</v>
          </cell>
          <cell r="DA81">
            <v>0</v>
          </cell>
          <cell r="DB81">
            <v>2427166642</v>
          </cell>
          <cell r="DC81">
            <v>0</v>
          </cell>
          <cell r="DD81">
            <v>0</v>
          </cell>
          <cell r="DE81">
            <v>4000400</v>
          </cell>
          <cell r="DF81">
            <v>338263988</v>
          </cell>
          <cell r="DG81">
            <v>338263988</v>
          </cell>
          <cell r="DH81">
            <v>60600100</v>
          </cell>
          <cell r="DI81">
            <v>0</v>
          </cell>
          <cell r="DJ81">
            <v>0</v>
          </cell>
          <cell r="DK81">
            <v>0</v>
          </cell>
          <cell r="DL81">
            <v>0</v>
          </cell>
          <cell r="DM81">
            <v>0</v>
          </cell>
          <cell r="DN81">
            <v>0</v>
          </cell>
          <cell r="DO81">
            <v>10200200</v>
          </cell>
          <cell r="DP81">
            <v>0</v>
          </cell>
          <cell r="DQ81">
            <v>0</v>
          </cell>
          <cell r="DR81">
            <v>0</v>
          </cell>
          <cell r="DS81">
            <v>0</v>
          </cell>
          <cell r="DT81">
            <v>0</v>
          </cell>
          <cell r="DU81">
            <v>121331500</v>
          </cell>
          <cell r="DV81">
            <v>1024800</v>
          </cell>
          <cell r="DW81">
            <v>0</v>
          </cell>
          <cell r="DX81">
            <v>0</v>
          </cell>
          <cell r="DY81">
            <v>3480496</v>
          </cell>
          <cell r="DZ81">
            <v>0</v>
          </cell>
          <cell r="EA81">
            <v>0</v>
          </cell>
          <cell r="EB81">
            <v>0</v>
          </cell>
          <cell r="EC81">
            <v>14353600</v>
          </cell>
          <cell r="ED81">
            <v>0</v>
          </cell>
          <cell r="EE81">
            <v>0</v>
          </cell>
          <cell r="EF81">
            <v>0</v>
          </cell>
          <cell r="EG81">
            <v>0</v>
          </cell>
          <cell r="EH81">
            <v>0</v>
          </cell>
          <cell r="EI81">
            <v>0</v>
          </cell>
          <cell r="EJ81">
            <v>0</v>
          </cell>
          <cell r="EK81">
            <v>0</v>
          </cell>
          <cell r="EL81">
            <v>0</v>
          </cell>
          <cell r="EM81">
            <v>4091100</v>
          </cell>
          <cell r="EN81">
            <v>0</v>
          </cell>
          <cell r="EO81">
            <v>2650000</v>
          </cell>
          <cell r="EP81">
            <v>0</v>
          </cell>
          <cell r="EQ81">
            <v>48920600</v>
          </cell>
          <cell r="ER81">
            <v>0</v>
          </cell>
          <cell r="ES81">
            <v>0</v>
          </cell>
          <cell r="ET81">
            <v>0</v>
          </cell>
          <cell r="EU81">
            <v>0</v>
          </cell>
          <cell r="EV81">
            <v>0</v>
          </cell>
          <cell r="EW81">
            <v>0</v>
          </cell>
          <cell r="EX81">
            <v>0</v>
          </cell>
          <cell r="EY81">
            <v>0</v>
          </cell>
          <cell r="EZ81">
            <v>0</v>
          </cell>
          <cell r="FA81">
            <v>0</v>
          </cell>
          <cell r="FB81">
            <v>0</v>
          </cell>
          <cell r="FC81">
            <v>0</v>
          </cell>
          <cell r="FD81">
            <v>0</v>
          </cell>
          <cell r="FE81">
            <v>0</v>
          </cell>
          <cell r="FF81">
            <v>0</v>
          </cell>
          <cell r="FG81">
            <v>0</v>
          </cell>
          <cell r="FH81">
            <v>0</v>
          </cell>
          <cell r="FI81">
            <v>0</v>
          </cell>
          <cell r="FJ81">
            <v>20072050</v>
          </cell>
          <cell r="FK81">
            <v>0</v>
          </cell>
          <cell r="FL81">
            <v>0</v>
          </cell>
          <cell r="FM81">
            <v>0</v>
          </cell>
          <cell r="FN81">
            <v>60600100</v>
          </cell>
          <cell r="FO81">
            <v>0</v>
          </cell>
          <cell r="FP81">
            <v>0</v>
          </cell>
          <cell r="FQ81">
            <v>30761400</v>
          </cell>
          <cell r="FR81">
            <v>143200</v>
          </cell>
          <cell r="FS81">
            <v>9470560</v>
          </cell>
          <cell r="FT81">
            <v>0</v>
          </cell>
          <cell r="FU81">
            <v>0</v>
          </cell>
          <cell r="FV81">
            <v>0</v>
          </cell>
          <cell r="FW81">
            <v>0</v>
          </cell>
          <cell r="FX81">
            <v>661360806</v>
          </cell>
          <cell r="FY81">
            <v>4035665</v>
          </cell>
          <cell r="FZ81">
            <v>2125721</v>
          </cell>
          <cell r="GA81">
            <v>0</v>
          </cell>
          <cell r="GB81">
            <v>125673591</v>
          </cell>
          <cell r="GC81">
            <v>252778</v>
          </cell>
          <cell r="GD81">
            <v>252778</v>
          </cell>
          <cell r="GE81">
            <v>0</v>
          </cell>
          <cell r="GF81">
            <v>16336721</v>
          </cell>
          <cell r="GG81">
            <v>0</v>
          </cell>
          <cell r="GH81">
            <v>16336721</v>
          </cell>
          <cell r="GI81">
            <v>8072125</v>
          </cell>
          <cell r="GJ81">
            <v>0</v>
          </cell>
          <cell r="GK81">
            <v>0</v>
          </cell>
          <cell r="GL81">
            <v>34034970</v>
          </cell>
          <cell r="GM81">
            <v>25112075</v>
          </cell>
          <cell r="GN81">
            <v>0</v>
          </cell>
          <cell r="GO81">
            <v>15159672</v>
          </cell>
          <cell r="GP81">
            <v>96322676</v>
          </cell>
          <cell r="GQ81">
            <v>0</v>
          </cell>
          <cell r="GR81">
            <v>96322676</v>
          </cell>
          <cell r="GS81">
            <v>787287175</v>
          </cell>
          <cell r="GT81">
            <v>0</v>
          </cell>
          <cell r="GU81">
            <v>1121493</v>
          </cell>
          <cell r="GV81">
            <v>1121493</v>
          </cell>
          <cell r="GW81">
            <v>114967381</v>
          </cell>
          <cell r="GX81">
            <v>0</v>
          </cell>
          <cell r="GY81">
            <v>0</v>
          </cell>
          <cell r="GZ81">
            <v>0</v>
          </cell>
          <cell r="HA81">
            <v>0</v>
          </cell>
          <cell r="HB81">
            <v>48487450</v>
          </cell>
          <cell r="HC81">
            <v>5025725</v>
          </cell>
          <cell r="HD81">
            <v>0</v>
          </cell>
          <cell r="HE81">
            <v>0</v>
          </cell>
          <cell r="HF81">
            <v>0</v>
          </cell>
          <cell r="HG81">
            <v>0</v>
          </cell>
          <cell r="HH81">
            <v>303402781</v>
          </cell>
          <cell r="IM81">
            <v>1440124064</v>
          </cell>
          <cell r="LB81">
            <v>28837879176</v>
          </cell>
          <cell r="LC81">
            <v>68845721477</v>
          </cell>
          <cell r="LN81">
            <v>0</v>
          </cell>
          <cell r="ME81">
            <v>0</v>
          </cell>
          <cell r="MI81">
            <v>0</v>
          </cell>
          <cell r="MQ81">
            <v>0</v>
          </cell>
          <cell r="OY81">
            <v>68845721477</v>
          </cell>
        </row>
        <row r="82">
          <cell r="A82">
            <v>37895</v>
          </cell>
          <cell r="B82">
            <v>2003</v>
          </cell>
          <cell r="C82" t="str">
            <v>2003-2</v>
          </cell>
          <cell r="D82" t="str">
            <v>2003-4</v>
          </cell>
          <cell r="E82">
            <v>10</v>
          </cell>
          <cell r="F82">
            <v>0.75306582342826545</v>
          </cell>
          <cell r="G82">
            <v>0</v>
          </cell>
          <cell r="H82">
            <v>4604703</v>
          </cell>
          <cell r="L82">
            <v>13761900123</v>
          </cell>
          <cell r="M82">
            <v>1067409219</v>
          </cell>
          <cell r="N82">
            <v>10559086448</v>
          </cell>
          <cell r="O82">
            <v>965988539</v>
          </cell>
          <cell r="P82">
            <v>1370758701</v>
          </cell>
          <cell r="Q82">
            <v>1838975301</v>
          </cell>
          <cell r="R82">
            <v>30090713751</v>
          </cell>
          <cell r="S82">
            <v>0</v>
          </cell>
          <cell r="T82">
            <v>0</v>
          </cell>
          <cell r="U82">
            <v>5223231000</v>
          </cell>
          <cell r="V82">
            <v>64350857</v>
          </cell>
          <cell r="W82">
            <v>230355900</v>
          </cell>
          <cell r="X82">
            <v>9166152</v>
          </cell>
          <cell r="Y82">
            <v>631214</v>
          </cell>
          <cell r="Z82">
            <v>16395762</v>
          </cell>
          <cell r="AA82">
            <v>13133067</v>
          </cell>
          <cell r="AB82">
            <v>0</v>
          </cell>
          <cell r="AC82">
            <v>1688450033</v>
          </cell>
          <cell r="AD82">
            <v>0</v>
          </cell>
          <cell r="AE82">
            <v>0</v>
          </cell>
          <cell r="AF82">
            <v>0</v>
          </cell>
          <cell r="AG82">
            <v>5557263952</v>
          </cell>
          <cell r="AH82">
            <v>35647977703</v>
          </cell>
          <cell r="AI82">
            <v>0</v>
          </cell>
          <cell r="AJ82">
            <v>71060</v>
          </cell>
          <cell r="AK82">
            <v>46493836</v>
          </cell>
          <cell r="AL82">
            <v>1735014929</v>
          </cell>
          <cell r="AM82">
            <v>814755065</v>
          </cell>
          <cell r="AN82">
            <v>301438</v>
          </cell>
          <cell r="AO82">
            <v>1016150</v>
          </cell>
          <cell r="AP82">
            <v>0</v>
          </cell>
          <cell r="AQ82">
            <v>0</v>
          </cell>
          <cell r="AR82">
            <v>17720770</v>
          </cell>
          <cell r="AS82">
            <v>0</v>
          </cell>
          <cell r="AT82">
            <v>0</v>
          </cell>
          <cell r="AU82">
            <v>0</v>
          </cell>
          <cell r="AV82">
            <v>833793423</v>
          </cell>
          <cell r="AW82">
            <v>2231045</v>
          </cell>
          <cell r="AX82">
            <v>513546832</v>
          </cell>
          <cell r="AY82">
            <v>245351578</v>
          </cell>
          <cell r="AZ82">
            <v>111789</v>
          </cell>
          <cell r="BA82">
            <v>587</v>
          </cell>
          <cell r="BB82">
            <v>0</v>
          </cell>
          <cell r="BC82">
            <v>281301</v>
          </cell>
          <cell r="BD82">
            <v>11825694</v>
          </cell>
          <cell r="BE82">
            <v>9315609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21534980</v>
          </cell>
          <cell r="BL82">
            <v>293955</v>
          </cell>
          <cell r="BM82">
            <v>400000</v>
          </cell>
          <cell r="BN82">
            <v>0</v>
          </cell>
          <cell r="BO82">
            <v>26723771</v>
          </cell>
          <cell r="BP82">
            <v>0</v>
          </cell>
          <cell r="BQ82">
            <v>27417726</v>
          </cell>
          <cell r="BR82">
            <v>68679768</v>
          </cell>
          <cell r="BS82">
            <v>0</v>
          </cell>
          <cell r="BT82">
            <v>35659613</v>
          </cell>
          <cell r="BU82">
            <v>0</v>
          </cell>
          <cell r="BV82">
            <v>51958646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29121073</v>
          </cell>
          <cell r="CE82">
            <v>0</v>
          </cell>
          <cell r="CF82">
            <v>0</v>
          </cell>
          <cell r="CG82">
            <v>0</v>
          </cell>
          <cell r="CH82">
            <v>11508549</v>
          </cell>
          <cell r="CI82">
            <v>0</v>
          </cell>
          <cell r="CJ82">
            <v>11508549</v>
          </cell>
          <cell r="CK82">
            <v>0</v>
          </cell>
          <cell r="CL82">
            <v>34080122</v>
          </cell>
          <cell r="CM82">
            <v>14736160</v>
          </cell>
          <cell r="CN82">
            <v>15455372</v>
          </cell>
          <cell r="CO82">
            <v>16421138</v>
          </cell>
          <cell r="CP82">
            <v>7711526</v>
          </cell>
          <cell r="CQ82">
            <v>2562590</v>
          </cell>
          <cell r="CR82">
            <v>0</v>
          </cell>
          <cell r="CS82">
            <v>0</v>
          </cell>
          <cell r="CT82">
            <v>0</v>
          </cell>
          <cell r="CU82">
            <v>0</v>
          </cell>
          <cell r="CV82">
            <v>0</v>
          </cell>
          <cell r="CW82">
            <v>0</v>
          </cell>
          <cell r="CX82">
            <v>0</v>
          </cell>
          <cell r="CY82">
            <v>0</v>
          </cell>
          <cell r="CZ82">
            <v>90966898</v>
          </cell>
          <cell r="DA82">
            <v>0</v>
          </cell>
          <cell r="DB82">
            <v>219414113</v>
          </cell>
          <cell r="DC82">
            <v>0</v>
          </cell>
          <cell r="DD82">
            <v>0</v>
          </cell>
          <cell r="DE82">
            <v>6397316</v>
          </cell>
          <cell r="DF82">
            <v>151893575</v>
          </cell>
          <cell r="DG82">
            <v>151893575</v>
          </cell>
          <cell r="DH82">
            <v>44168000</v>
          </cell>
          <cell r="DI82">
            <v>0</v>
          </cell>
          <cell r="DJ82">
            <v>0</v>
          </cell>
          <cell r="DK82">
            <v>0</v>
          </cell>
          <cell r="DL82">
            <v>0</v>
          </cell>
          <cell r="DM82">
            <v>0</v>
          </cell>
          <cell r="DN82">
            <v>0</v>
          </cell>
          <cell r="DO82">
            <v>858300</v>
          </cell>
          <cell r="DP82">
            <v>0</v>
          </cell>
          <cell r="DQ82">
            <v>0</v>
          </cell>
          <cell r="DR82">
            <v>0</v>
          </cell>
          <cell r="DS82">
            <v>0</v>
          </cell>
          <cell r="DT82">
            <v>0</v>
          </cell>
          <cell r="DU82">
            <v>61695100</v>
          </cell>
          <cell r="DV82">
            <v>170800</v>
          </cell>
          <cell r="DW82">
            <v>0</v>
          </cell>
          <cell r="DX82">
            <v>0</v>
          </cell>
          <cell r="DY82">
            <v>3559245</v>
          </cell>
          <cell r="DZ82">
            <v>0</v>
          </cell>
          <cell r="EA82">
            <v>0</v>
          </cell>
          <cell r="EB82">
            <v>0</v>
          </cell>
          <cell r="EC82">
            <v>10023000</v>
          </cell>
          <cell r="ED82">
            <v>0</v>
          </cell>
          <cell r="EE82">
            <v>0</v>
          </cell>
          <cell r="EF82">
            <v>0</v>
          </cell>
          <cell r="EG82">
            <v>0</v>
          </cell>
          <cell r="EH82">
            <v>0</v>
          </cell>
          <cell r="EI82">
            <v>0</v>
          </cell>
          <cell r="EJ82">
            <v>0</v>
          </cell>
          <cell r="EK82">
            <v>0</v>
          </cell>
          <cell r="EL82">
            <v>0</v>
          </cell>
          <cell r="EM82">
            <v>2373000</v>
          </cell>
          <cell r="EN82">
            <v>0</v>
          </cell>
          <cell r="EO82">
            <v>1690000</v>
          </cell>
          <cell r="EP82">
            <v>0</v>
          </cell>
          <cell r="EQ82">
            <v>33623900</v>
          </cell>
          <cell r="ER82">
            <v>0</v>
          </cell>
          <cell r="ES82">
            <v>0</v>
          </cell>
          <cell r="ET82">
            <v>0</v>
          </cell>
          <cell r="EU82">
            <v>0</v>
          </cell>
          <cell r="EV82">
            <v>0</v>
          </cell>
          <cell r="EW82">
            <v>0</v>
          </cell>
          <cell r="EX82">
            <v>0</v>
          </cell>
          <cell r="EY82">
            <v>0</v>
          </cell>
          <cell r="EZ82">
            <v>0</v>
          </cell>
          <cell r="FA82">
            <v>0</v>
          </cell>
          <cell r="FB82">
            <v>0</v>
          </cell>
          <cell r="FC82">
            <v>0</v>
          </cell>
          <cell r="FD82">
            <v>0</v>
          </cell>
          <cell r="FE82">
            <v>0</v>
          </cell>
          <cell r="FF82">
            <v>0</v>
          </cell>
          <cell r="FG82">
            <v>0</v>
          </cell>
          <cell r="FH82">
            <v>0</v>
          </cell>
          <cell r="FI82">
            <v>0</v>
          </cell>
          <cell r="FJ82">
            <v>12882700</v>
          </cell>
          <cell r="FK82">
            <v>0</v>
          </cell>
          <cell r="FL82">
            <v>0</v>
          </cell>
          <cell r="FM82">
            <v>0</v>
          </cell>
          <cell r="FN82">
            <v>44168000</v>
          </cell>
          <cell r="FO82">
            <v>0</v>
          </cell>
          <cell r="FP82">
            <v>0</v>
          </cell>
          <cell r="FQ82">
            <v>30026600</v>
          </cell>
          <cell r="FR82">
            <v>0</v>
          </cell>
          <cell r="FS82">
            <v>5876400</v>
          </cell>
          <cell r="FT82">
            <v>0</v>
          </cell>
          <cell r="FU82">
            <v>0</v>
          </cell>
          <cell r="FV82">
            <v>0</v>
          </cell>
          <cell r="FW82">
            <v>0</v>
          </cell>
          <cell r="FX82">
            <v>422758110</v>
          </cell>
          <cell r="FY82">
            <v>60670</v>
          </cell>
          <cell r="FZ82">
            <v>756292</v>
          </cell>
          <cell r="GA82">
            <v>0</v>
          </cell>
          <cell r="GB82">
            <v>63867131</v>
          </cell>
          <cell r="GC82">
            <v>193870</v>
          </cell>
          <cell r="GD82">
            <v>193870</v>
          </cell>
          <cell r="GE82">
            <v>0</v>
          </cell>
          <cell r="GF82">
            <v>797412</v>
          </cell>
          <cell r="GG82">
            <v>0</v>
          </cell>
          <cell r="GH82">
            <v>7977412</v>
          </cell>
          <cell r="GI82">
            <v>5377820</v>
          </cell>
          <cell r="GJ82">
            <v>0</v>
          </cell>
          <cell r="GK82">
            <v>0</v>
          </cell>
          <cell r="GL82">
            <v>13246004</v>
          </cell>
          <cell r="GM82">
            <v>28247773</v>
          </cell>
          <cell r="GN82">
            <v>0</v>
          </cell>
          <cell r="GO82">
            <v>4087044</v>
          </cell>
          <cell r="GP82">
            <v>52683641</v>
          </cell>
          <cell r="GQ82">
            <v>0</v>
          </cell>
          <cell r="GR82">
            <v>52683641</v>
          </cell>
          <cell r="GS82">
            <v>486819141</v>
          </cell>
          <cell r="GT82">
            <v>0</v>
          </cell>
          <cell r="GU82">
            <v>543747</v>
          </cell>
          <cell r="GV82">
            <v>543747</v>
          </cell>
          <cell r="GW82">
            <v>136909005</v>
          </cell>
          <cell r="GX82">
            <v>0</v>
          </cell>
          <cell r="GY82">
            <v>0</v>
          </cell>
          <cell r="GZ82">
            <v>0</v>
          </cell>
          <cell r="HA82">
            <v>0</v>
          </cell>
          <cell r="HB82">
            <v>38052861</v>
          </cell>
          <cell r="HC82">
            <v>2619729</v>
          </cell>
          <cell r="HD82">
            <v>0</v>
          </cell>
          <cell r="HE82">
            <v>0</v>
          </cell>
          <cell r="HF82">
            <v>0</v>
          </cell>
          <cell r="HG82">
            <v>0</v>
          </cell>
          <cell r="HH82">
            <v>512135460</v>
          </cell>
          <cell r="IM82">
            <v>0</v>
          </cell>
          <cell r="LB82">
            <v>37147195785</v>
          </cell>
          <cell r="LC82">
            <v>72795173488</v>
          </cell>
          <cell r="LN82">
            <v>0</v>
          </cell>
          <cell r="ME82">
            <v>0</v>
          </cell>
          <cell r="MI82">
            <v>0</v>
          </cell>
          <cell r="MQ82">
            <v>0</v>
          </cell>
          <cell r="OY82">
            <v>72795173488</v>
          </cell>
        </row>
        <row r="83">
          <cell r="A83">
            <v>37926</v>
          </cell>
          <cell r="B83">
            <v>2003</v>
          </cell>
          <cell r="C83" t="str">
            <v>2003-2</v>
          </cell>
          <cell r="D83" t="str">
            <v>2003-4</v>
          </cell>
          <cell r="E83">
            <v>11</v>
          </cell>
          <cell r="F83">
            <v>0.7556888877139768</v>
          </cell>
          <cell r="G83">
            <v>6187116</v>
          </cell>
          <cell r="H83">
            <v>1378398</v>
          </cell>
          <cell r="L83">
            <v>11113289922</v>
          </cell>
          <cell r="M83">
            <v>1583495624</v>
          </cell>
          <cell r="N83">
            <v>9466865535</v>
          </cell>
          <cell r="O83">
            <v>298349137</v>
          </cell>
          <cell r="P83">
            <v>1500590029</v>
          </cell>
          <cell r="Q83">
            <v>1784658194</v>
          </cell>
          <cell r="R83">
            <v>27454883062</v>
          </cell>
          <cell r="S83">
            <v>0</v>
          </cell>
          <cell r="T83">
            <v>0</v>
          </cell>
          <cell r="U83">
            <v>5466194000</v>
          </cell>
          <cell r="V83">
            <v>0</v>
          </cell>
          <cell r="W83">
            <v>59243595</v>
          </cell>
          <cell r="X83">
            <v>0</v>
          </cell>
          <cell r="Y83">
            <v>101250</v>
          </cell>
          <cell r="Z83">
            <v>699022</v>
          </cell>
          <cell r="AA83">
            <v>0</v>
          </cell>
          <cell r="AB83">
            <v>0</v>
          </cell>
          <cell r="AC83">
            <v>1765124115</v>
          </cell>
          <cell r="AD83">
            <v>0</v>
          </cell>
          <cell r="AE83">
            <v>0</v>
          </cell>
          <cell r="AF83">
            <v>0</v>
          </cell>
          <cell r="AG83">
            <v>5532529067</v>
          </cell>
          <cell r="AH83">
            <v>32987412129</v>
          </cell>
          <cell r="AI83">
            <v>0</v>
          </cell>
          <cell r="AJ83">
            <v>122120</v>
          </cell>
          <cell r="AK83">
            <v>0</v>
          </cell>
          <cell r="AL83">
            <v>1765246235</v>
          </cell>
          <cell r="AM83">
            <v>536312195</v>
          </cell>
          <cell r="AN83">
            <v>38750</v>
          </cell>
          <cell r="AO83">
            <v>0</v>
          </cell>
          <cell r="AP83">
            <v>0</v>
          </cell>
          <cell r="AQ83">
            <v>0</v>
          </cell>
          <cell r="AR83">
            <v>8437722</v>
          </cell>
          <cell r="AS83">
            <v>0</v>
          </cell>
          <cell r="AT83">
            <v>0</v>
          </cell>
          <cell r="AU83">
            <v>0</v>
          </cell>
          <cell r="AV83">
            <v>544788667</v>
          </cell>
          <cell r="AW83">
            <v>595894</v>
          </cell>
          <cell r="AX83">
            <v>1182039267</v>
          </cell>
          <cell r="AY83">
            <v>175770491</v>
          </cell>
          <cell r="AZ83">
            <v>0</v>
          </cell>
          <cell r="BA83">
            <v>133908</v>
          </cell>
          <cell r="BB83">
            <v>0</v>
          </cell>
          <cell r="BC83">
            <v>0</v>
          </cell>
          <cell r="BD83">
            <v>9047443</v>
          </cell>
          <cell r="BE83">
            <v>6814781</v>
          </cell>
          <cell r="BF83">
            <v>5012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16001144</v>
          </cell>
          <cell r="BL83">
            <v>0</v>
          </cell>
          <cell r="BM83">
            <v>200000</v>
          </cell>
          <cell r="BN83">
            <v>0</v>
          </cell>
          <cell r="BO83">
            <v>65239720</v>
          </cell>
          <cell r="BP83">
            <v>0</v>
          </cell>
          <cell r="BQ83">
            <v>65439720</v>
          </cell>
          <cell r="BR83">
            <v>77421018</v>
          </cell>
          <cell r="BS83">
            <v>0</v>
          </cell>
          <cell r="BT83">
            <v>3245420069</v>
          </cell>
          <cell r="BU83">
            <v>0</v>
          </cell>
          <cell r="BV83">
            <v>20522536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10166273</v>
          </cell>
          <cell r="CE83">
            <v>0</v>
          </cell>
          <cell r="CF83">
            <v>0</v>
          </cell>
          <cell r="CG83">
            <v>0</v>
          </cell>
          <cell r="CH83">
            <v>2588167</v>
          </cell>
          <cell r="CI83">
            <v>0</v>
          </cell>
          <cell r="CJ83">
            <v>2588167</v>
          </cell>
          <cell r="CK83">
            <v>0</v>
          </cell>
          <cell r="CL83">
            <v>14893067</v>
          </cell>
          <cell r="CM83">
            <v>15893104</v>
          </cell>
          <cell r="CN83">
            <v>0</v>
          </cell>
          <cell r="CO83">
            <v>2540538</v>
          </cell>
          <cell r="CP83">
            <v>800000</v>
          </cell>
          <cell r="CQ83">
            <v>5028481</v>
          </cell>
          <cell r="CR83">
            <v>0</v>
          </cell>
          <cell r="CS83">
            <v>0</v>
          </cell>
          <cell r="CT83">
            <v>0</v>
          </cell>
          <cell r="CU83">
            <v>0</v>
          </cell>
          <cell r="CV83">
            <v>0</v>
          </cell>
          <cell r="CW83">
            <v>0</v>
          </cell>
          <cell r="CX83">
            <v>0</v>
          </cell>
          <cell r="CY83">
            <v>0</v>
          </cell>
          <cell r="CZ83">
            <v>39155190</v>
          </cell>
          <cell r="DA83">
            <v>0</v>
          </cell>
          <cell r="DB83">
            <v>3317852235</v>
          </cell>
          <cell r="DC83">
            <v>0</v>
          </cell>
          <cell r="DD83">
            <v>0</v>
          </cell>
          <cell r="DE83">
            <v>411040</v>
          </cell>
          <cell r="DF83">
            <v>13190922</v>
          </cell>
          <cell r="DG83">
            <v>13190922</v>
          </cell>
          <cell r="DH83">
            <v>30908900</v>
          </cell>
          <cell r="DI83">
            <v>0</v>
          </cell>
          <cell r="DJ83">
            <v>0</v>
          </cell>
          <cell r="DK83">
            <v>0</v>
          </cell>
          <cell r="DL83">
            <v>0</v>
          </cell>
          <cell r="DM83">
            <v>0</v>
          </cell>
          <cell r="DN83">
            <v>0</v>
          </cell>
          <cell r="DO83">
            <v>4630500</v>
          </cell>
          <cell r="DP83">
            <v>0</v>
          </cell>
          <cell r="DQ83">
            <v>0</v>
          </cell>
          <cell r="DR83">
            <v>0</v>
          </cell>
          <cell r="DS83">
            <v>0</v>
          </cell>
          <cell r="DT83">
            <v>0</v>
          </cell>
          <cell r="DU83">
            <v>46791800</v>
          </cell>
          <cell r="DV83">
            <v>292800</v>
          </cell>
          <cell r="DW83">
            <v>0</v>
          </cell>
          <cell r="DX83">
            <v>0</v>
          </cell>
          <cell r="DY83">
            <v>1902480</v>
          </cell>
          <cell r="DZ83">
            <v>0</v>
          </cell>
          <cell r="EA83">
            <v>0</v>
          </cell>
          <cell r="EB83">
            <v>0</v>
          </cell>
          <cell r="EC83">
            <v>5894100</v>
          </cell>
          <cell r="ED83">
            <v>0</v>
          </cell>
          <cell r="EE83">
            <v>0</v>
          </cell>
          <cell r="EF83">
            <v>0</v>
          </cell>
          <cell r="EG83">
            <v>0</v>
          </cell>
          <cell r="EH83">
            <v>0</v>
          </cell>
          <cell r="EI83">
            <v>0</v>
          </cell>
          <cell r="EJ83">
            <v>0</v>
          </cell>
          <cell r="EK83">
            <v>0</v>
          </cell>
          <cell r="EL83">
            <v>0</v>
          </cell>
          <cell r="EM83">
            <v>1650900</v>
          </cell>
          <cell r="EN83">
            <v>0</v>
          </cell>
          <cell r="EO83">
            <v>840000</v>
          </cell>
          <cell r="EP83">
            <v>0</v>
          </cell>
          <cell r="EQ83">
            <v>23831500</v>
          </cell>
          <cell r="ER83">
            <v>0</v>
          </cell>
          <cell r="ES83">
            <v>0</v>
          </cell>
          <cell r="ET83">
            <v>0</v>
          </cell>
          <cell r="EU83">
            <v>0</v>
          </cell>
          <cell r="EV83">
            <v>0</v>
          </cell>
          <cell r="EW83">
            <v>0</v>
          </cell>
          <cell r="EX83">
            <v>0</v>
          </cell>
          <cell r="EY83">
            <v>0</v>
          </cell>
          <cell r="EZ83">
            <v>0</v>
          </cell>
          <cell r="FA83">
            <v>0</v>
          </cell>
          <cell r="FB83">
            <v>0</v>
          </cell>
          <cell r="FC83">
            <v>0</v>
          </cell>
          <cell r="FD83">
            <v>0</v>
          </cell>
          <cell r="FE83">
            <v>0</v>
          </cell>
          <cell r="FF83">
            <v>0</v>
          </cell>
          <cell r="FG83">
            <v>0</v>
          </cell>
          <cell r="FH83">
            <v>0</v>
          </cell>
          <cell r="FI83">
            <v>0</v>
          </cell>
          <cell r="FJ83">
            <v>13390000</v>
          </cell>
          <cell r="FK83">
            <v>0</v>
          </cell>
          <cell r="FL83">
            <v>0</v>
          </cell>
          <cell r="FM83">
            <v>0</v>
          </cell>
          <cell r="FN83">
            <v>30908900</v>
          </cell>
          <cell r="FO83">
            <v>0</v>
          </cell>
          <cell r="FP83">
            <v>0</v>
          </cell>
          <cell r="FQ83">
            <v>24181600</v>
          </cell>
          <cell r="FR83">
            <v>0</v>
          </cell>
          <cell r="FS83">
            <v>3133300</v>
          </cell>
          <cell r="FT83">
            <v>0</v>
          </cell>
          <cell r="FU83">
            <v>0</v>
          </cell>
          <cell r="FV83">
            <v>0</v>
          </cell>
          <cell r="FW83">
            <v>0</v>
          </cell>
          <cell r="FX83">
            <v>311130936</v>
          </cell>
          <cell r="FY83">
            <v>0</v>
          </cell>
          <cell r="FZ83">
            <v>914073</v>
          </cell>
          <cell r="GA83">
            <v>0</v>
          </cell>
          <cell r="GB83">
            <v>47146041</v>
          </cell>
          <cell r="GC83">
            <v>158912</v>
          </cell>
          <cell r="GD83">
            <v>158912</v>
          </cell>
          <cell r="GE83">
            <v>0</v>
          </cell>
          <cell r="GF83">
            <v>16495104</v>
          </cell>
          <cell r="GG83">
            <v>0</v>
          </cell>
          <cell r="GH83">
            <v>16495104</v>
          </cell>
          <cell r="GI83">
            <v>3653700</v>
          </cell>
          <cell r="GJ83">
            <v>0</v>
          </cell>
          <cell r="GK83">
            <v>0</v>
          </cell>
          <cell r="GL83">
            <v>5242796</v>
          </cell>
          <cell r="GM83">
            <v>11173326</v>
          </cell>
          <cell r="GN83">
            <v>0</v>
          </cell>
          <cell r="GO83">
            <v>2816552</v>
          </cell>
          <cell r="GP83">
            <v>28197774</v>
          </cell>
          <cell r="GQ83">
            <v>0</v>
          </cell>
          <cell r="GR83">
            <v>28197774</v>
          </cell>
          <cell r="GS83">
            <v>358435889</v>
          </cell>
          <cell r="GT83">
            <v>0</v>
          </cell>
          <cell r="GU83">
            <v>0</v>
          </cell>
          <cell r="GV83">
            <v>0</v>
          </cell>
          <cell r="GW83">
            <v>0</v>
          </cell>
          <cell r="GX83">
            <v>0</v>
          </cell>
          <cell r="GY83">
            <v>0</v>
          </cell>
          <cell r="GZ83">
            <v>0</v>
          </cell>
          <cell r="HA83">
            <v>0</v>
          </cell>
          <cell r="HB83">
            <v>540425</v>
          </cell>
          <cell r="HC83">
            <v>1421680</v>
          </cell>
          <cell r="HD83">
            <v>0</v>
          </cell>
          <cell r="HE83">
            <v>0</v>
          </cell>
          <cell r="HF83">
            <v>0</v>
          </cell>
          <cell r="HG83">
            <v>0</v>
          </cell>
          <cell r="HH83">
            <v>1962105</v>
          </cell>
          <cell r="IM83">
            <v>518029840</v>
          </cell>
          <cell r="LB83">
            <v>28163720449</v>
          </cell>
          <cell r="LC83">
            <v>61151132578</v>
          </cell>
          <cell r="LN83">
            <v>0</v>
          </cell>
          <cell r="ME83">
            <v>0</v>
          </cell>
          <cell r="MI83">
            <v>0</v>
          </cell>
          <cell r="MQ83">
            <v>0</v>
          </cell>
          <cell r="OY83">
            <v>61151132578</v>
          </cell>
        </row>
        <row r="84">
          <cell r="A84">
            <v>37956</v>
          </cell>
          <cell r="B84">
            <v>2003</v>
          </cell>
          <cell r="C84" t="str">
            <v>2003-2</v>
          </cell>
          <cell r="D84" t="str">
            <v>2003-4</v>
          </cell>
          <cell r="E84">
            <v>12</v>
          </cell>
          <cell r="F84">
            <v>0.76029130017016511</v>
          </cell>
          <cell r="G84">
            <v>0</v>
          </cell>
          <cell r="H84">
            <v>4428683</v>
          </cell>
          <cell r="L84">
            <v>9166723325</v>
          </cell>
          <cell r="M84">
            <v>1945512170</v>
          </cell>
          <cell r="N84">
            <v>11059025190</v>
          </cell>
          <cell r="O84">
            <v>304024596</v>
          </cell>
          <cell r="P84">
            <v>793000000</v>
          </cell>
          <cell r="Q84">
            <v>1753496301</v>
          </cell>
          <cell r="R84">
            <v>26906121971</v>
          </cell>
          <cell r="S84">
            <v>0</v>
          </cell>
          <cell r="T84">
            <v>0</v>
          </cell>
          <cell r="U84">
            <v>5101133000</v>
          </cell>
          <cell r="V84">
            <v>113137460</v>
          </cell>
          <cell r="W84">
            <v>692309246</v>
          </cell>
          <cell r="X84">
            <v>9931236</v>
          </cell>
          <cell r="Y84">
            <v>1408431</v>
          </cell>
          <cell r="Z84">
            <v>26581042</v>
          </cell>
          <cell r="AA84">
            <v>91071124</v>
          </cell>
          <cell r="AB84">
            <v>0</v>
          </cell>
          <cell r="AC84">
            <v>1545332144</v>
          </cell>
          <cell r="AD84">
            <v>0</v>
          </cell>
          <cell r="AE84">
            <v>0</v>
          </cell>
          <cell r="AF84">
            <v>0</v>
          </cell>
          <cell r="AG84">
            <v>6035571539</v>
          </cell>
          <cell r="AH84">
            <v>32941693510</v>
          </cell>
          <cell r="AI84">
            <v>0</v>
          </cell>
          <cell r="AJ84">
            <v>603799</v>
          </cell>
          <cell r="AK84">
            <v>88334015</v>
          </cell>
          <cell r="AL84">
            <v>1634269958</v>
          </cell>
          <cell r="AM84">
            <v>675989004</v>
          </cell>
          <cell r="AN84">
            <v>2124370</v>
          </cell>
          <cell r="AO84">
            <v>1854040</v>
          </cell>
          <cell r="AP84">
            <v>0</v>
          </cell>
          <cell r="AQ84">
            <v>0</v>
          </cell>
          <cell r="AR84">
            <v>9001807</v>
          </cell>
          <cell r="AS84">
            <v>0</v>
          </cell>
          <cell r="AT84">
            <v>0</v>
          </cell>
          <cell r="AU84">
            <v>0</v>
          </cell>
          <cell r="AV84">
            <v>688969221</v>
          </cell>
          <cell r="AW84">
            <v>2498918</v>
          </cell>
          <cell r="AX84">
            <v>1867895091</v>
          </cell>
          <cell r="AY84">
            <v>210786790</v>
          </cell>
          <cell r="AZ84">
            <v>133144</v>
          </cell>
          <cell r="BA84">
            <v>168605</v>
          </cell>
          <cell r="BB84">
            <v>3950</v>
          </cell>
          <cell r="BC84">
            <v>0</v>
          </cell>
          <cell r="BD84">
            <v>8152545</v>
          </cell>
          <cell r="BE84">
            <v>6326079</v>
          </cell>
          <cell r="BF84">
            <v>15036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14799359</v>
          </cell>
          <cell r="BL84">
            <v>0</v>
          </cell>
          <cell r="BM84">
            <v>3367932</v>
          </cell>
          <cell r="BN84">
            <v>0</v>
          </cell>
          <cell r="BO84">
            <v>90041578</v>
          </cell>
          <cell r="BP84">
            <v>0</v>
          </cell>
          <cell r="BQ84">
            <v>93409510</v>
          </cell>
          <cell r="BR84">
            <v>313797847</v>
          </cell>
          <cell r="BS84">
            <v>0</v>
          </cell>
          <cell r="BT84">
            <v>1724547026</v>
          </cell>
          <cell r="BU84">
            <v>0</v>
          </cell>
          <cell r="BV84">
            <v>35771606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40477201</v>
          </cell>
          <cell r="CE84">
            <v>0</v>
          </cell>
          <cell r="CF84">
            <v>0</v>
          </cell>
          <cell r="CG84">
            <v>0</v>
          </cell>
          <cell r="CH84">
            <v>21290545</v>
          </cell>
          <cell r="CI84">
            <v>0</v>
          </cell>
          <cell r="CJ84">
            <v>21290545</v>
          </cell>
          <cell r="CK84">
            <v>0</v>
          </cell>
          <cell r="CL84">
            <v>73338289</v>
          </cell>
          <cell r="CM84">
            <v>27764544</v>
          </cell>
          <cell r="CN84">
            <v>1331944</v>
          </cell>
          <cell r="CO84">
            <v>9263310</v>
          </cell>
          <cell r="CP84">
            <v>3188675</v>
          </cell>
          <cell r="CQ84">
            <v>1551392</v>
          </cell>
          <cell r="CR84">
            <v>0</v>
          </cell>
          <cell r="CS84">
            <v>0</v>
          </cell>
          <cell r="CT84">
            <v>0</v>
          </cell>
          <cell r="CU84">
            <v>0</v>
          </cell>
          <cell r="CV84">
            <v>0</v>
          </cell>
          <cell r="CW84">
            <v>0</v>
          </cell>
          <cell r="CX84">
            <v>0</v>
          </cell>
          <cell r="CY84">
            <v>0</v>
          </cell>
          <cell r="CZ84">
            <v>116438154</v>
          </cell>
          <cell r="DA84">
            <v>0</v>
          </cell>
          <cell r="DB84">
            <v>1938524532</v>
          </cell>
          <cell r="DC84">
            <v>0</v>
          </cell>
          <cell r="DD84">
            <v>0</v>
          </cell>
          <cell r="DE84">
            <v>3787640</v>
          </cell>
          <cell r="DF84">
            <v>49249027</v>
          </cell>
          <cell r="DG84">
            <v>49249027</v>
          </cell>
          <cell r="DH84">
            <v>46439900</v>
          </cell>
          <cell r="DI84">
            <v>0</v>
          </cell>
          <cell r="DJ84">
            <v>0</v>
          </cell>
          <cell r="DK84">
            <v>0</v>
          </cell>
          <cell r="DL84">
            <v>0</v>
          </cell>
          <cell r="DM84">
            <v>0</v>
          </cell>
          <cell r="DN84">
            <v>0</v>
          </cell>
          <cell r="DO84">
            <v>9165536</v>
          </cell>
          <cell r="DP84">
            <v>0</v>
          </cell>
          <cell r="DQ84">
            <v>0</v>
          </cell>
          <cell r="DR84">
            <v>0</v>
          </cell>
          <cell r="DS84">
            <v>0</v>
          </cell>
          <cell r="DT84">
            <v>0</v>
          </cell>
          <cell r="DU84">
            <v>56134400</v>
          </cell>
          <cell r="DV84">
            <v>244000</v>
          </cell>
          <cell r="DW84">
            <v>0</v>
          </cell>
          <cell r="DX84">
            <v>0</v>
          </cell>
          <cell r="DY84">
            <v>2425625</v>
          </cell>
          <cell r="DZ84">
            <v>0</v>
          </cell>
          <cell r="EA84">
            <v>0</v>
          </cell>
          <cell r="EB84">
            <v>0</v>
          </cell>
          <cell r="EC84">
            <v>11116800</v>
          </cell>
          <cell r="ED84">
            <v>0</v>
          </cell>
          <cell r="EE84">
            <v>0</v>
          </cell>
          <cell r="EF84">
            <v>0</v>
          </cell>
          <cell r="EG84">
            <v>0</v>
          </cell>
          <cell r="EH84">
            <v>0</v>
          </cell>
          <cell r="EI84">
            <v>0</v>
          </cell>
          <cell r="EJ84">
            <v>0</v>
          </cell>
          <cell r="EK84">
            <v>0</v>
          </cell>
          <cell r="EL84">
            <v>0</v>
          </cell>
          <cell r="EM84">
            <v>2886300</v>
          </cell>
          <cell r="EN84">
            <v>0</v>
          </cell>
          <cell r="EO84">
            <v>1050000</v>
          </cell>
          <cell r="EP84">
            <v>0</v>
          </cell>
          <cell r="EQ84">
            <v>27734605</v>
          </cell>
          <cell r="ER84">
            <v>0</v>
          </cell>
          <cell r="ES84">
            <v>0</v>
          </cell>
          <cell r="ET84">
            <v>0</v>
          </cell>
          <cell r="EU84">
            <v>0</v>
          </cell>
          <cell r="EV84">
            <v>0</v>
          </cell>
          <cell r="EW84">
            <v>0</v>
          </cell>
          <cell r="EX84">
            <v>0</v>
          </cell>
          <cell r="EY84">
            <v>0</v>
          </cell>
          <cell r="EZ84">
            <v>0</v>
          </cell>
          <cell r="FA84">
            <v>0</v>
          </cell>
          <cell r="FB84">
            <v>0</v>
          </cell>
          <cell r="FC84">
            <v>0</v>
          </cell>
          <cell r="FD84">
            <v>0</v>
          </cell>
          <cell r="FE84">
            <v>0</v>
          </cell>
          <cell r="FF84">
            <v>0</v>
          </cell>
          <cell r="FG84">
            <v>0</v>
          </cell>
          <cell r="FH84">
            <v>0</v>
          </cell>
          <cell r="FI84">
            <v>0</v>
          </cell>
          <cell r="FJ84">
            <v>8891200</v>
          </cell>
          <cell r="FK84">
            <v>0</v>
          </cell>
          <cell r="FL84">
            <v>0</v>
          </cell>
          <cell r="FM84">
            <v>0</v>
          </cell>
          <cell r="FN84">
            <v>46439900</v>
          </cell>
          <cell r="FO84">
            <v>0</v>
          </cell>
          <cell r="FP84">
            <v>0</v>
          </cell>
          <cell r="FQ84">
            <v>27955800</v>
          </cell>
          <cell r="FR84">
            <v>0</v>
          </cell>
          <cell r="FS84">
            <v>3560900</v>
          </cell>
          <cell r="FT84">
            <v>0</v>
          </cell>
          <cell r="FU84">
            <v>0</v>
          </cell>
          <cell r="FV84">
            <v>0</v>
          </cell>
          <cell r="FW84">
            <v>0</v>
          </cell>
          <cell r="FX84">
            <v>440811785</v>
          </cell>
          <cell r="FY84">
            <v>0</v>
          </cell>
          <cell r="FZ84">
            <v>0</v>
          </cell>
          <cell r="GA84">
            <v>0</v>
          </cell>
          <cell r="GB84">
            <v>184343996</v>
          </cell>
          <cell r="GC84">
            <v>436694</v>
          </cell>
          <cell r="GD84">
            <v>436694</v>
          </cell>
          <cell r="GE84">
            <v>0</v>
          </cell>
          <cell r="GF84">
            <v>23060510</v>
          </cell>
          <cell r="GG84">
            <v>0</v>
          </cell>
          <cell r="GH84">
            <v>23060510</v>
          </cell>
          <cell r="GI84">
            <v>3765100</v>
          </cell>
          <cell r="GJ84">
            <v>0</v>
          </cell>
          <cell r="GK84">
            <v>0</v>
          </cell>
          <cell r="GL84">
            <v>64111862</v>
          </cell>
          <cell r="GM84">
            <v>58992290</v>
          </cell>
          <cell r="GN84">
            <v>0</v>
          </cell>
          <cell r="GO84">
            <v>29466846</v>
          </cell>
          <cell r="GP84">
            <v>156548498</v>
          </cell>
          <cell r="GQ84">
            <v>0</v>
          </cell>
          <cell r="GR84">
            <v>156548498</v>
          </cell>
          <cell r="GS84">
            <v>625592475</v>
          </cell>
          <cell r="GT84">
            <v>0</v>
          </cell>
          <cell r="GU84">
            <v>192884</v>
          </cell>
          <cell r="GV84">
            <v>192884</v>
          </cell>
          <cell r="GW84">
            <v>167229898</v>
          </cell>
          <cell r="GX84">
            <v>0</v>
          </cell>
          <cell r="GY84">
            <v>0</v>
          </cell>
          <cell r="GZ84">
            <v>0</v>
          </cell>
          <cell r="HA84">
            <v>0</v>
          </cell>
          <cell r="HB84">
            <v>34037749</v>
          </cell>
          <cell r="HC84">
            <v>8913411</v>
          </cell>
          <cell r="HD84">
            <v>0</v>
          </cell>
          <cell r="HE84">
            <v>0</v>
          </cell>
          <cell r="HF84">
            <v>0</v>
          </cell>
          <cell r="HG84">
            <v>0</v>
          </cell>
          <cell r="HH84">
            <v>680525081</v>
          </cell>
          <cell r="IM84">
            <v>3813920</v>
          </cell>
          <cell r="LB84">
            <v>40348019919</v>
          </cell>
          <cell r="LC84">
            <v>73289713429</v>
          </cell>
          <cell r="LN84">
            <v>0</v>
          </cell>
          <cell r="ME84">
            <v>0</v>
          </cell>
          <cell r="MI84">
            <v>0</v>
          </cell>
          <cell r="MQ84">
            <v>0</v>
          </cell>
          <cell r="OY84">
            <v>73289713429</v>
          </cell>
        </row>
        <row r="85">
          <cell r="A85">
            <v>37987</v>
          </cell>
          <cell r="B85">
            <v>2004</v>
          </cell>
          <cell r="C85" t="str">
            <v>2004-1</v>
          </cell>
          <cell r="D85" t="str">
            <v>2004-1</v>
          </cell>
          <cell r="E85">
            <v>1</v>
          </cell>
          <cell r="F85">
            <v>0.76702883559682067</v>
          </cell>
          <cell r="G85">
            <v>10493460</v>
          </cell>
          <cell r="H85">
            <v>1791278</v>
          </cell>
          <cell r="I85">
            <v>2401254754.2899213</v>
          </cell>
          <cell r="J85">
            <v>2401254754.2899213</v>
          </cell>
          <cell r="K85">
            <v>0</v>
          </cell>
          <cell r="L85">
            <v>16436295217</v>
          </cell>
          <cell r="M85">
            <v>2179669933</v>
          </cell>
          <cell r="N85">
            <v>13065461727</v>
          </cell>
          <cell r="O85">
            <v>94059057</v>
          </cell>
          <cell r="P85">
            <v>1791908349</v>
          </cell>
          <cell r="Q85">
            <v>1735967566</v>
          </cell>
          <cell r="R85">
            <v>35315948867</v>
          </cell>
          <cell r="S85">
            <v>5999405000</v>
          </cell>
          <cell r="T85">
            <v>0</v>
          </cell>
          <cell r="U85">
            <v>5999405000</v>
          </cell>
          <cell r="V85">
            <v>33472958</v>
          </cell>
          <cell r="W85">
            <v>96399624</v>
          </cell>
          <cell r="X85">
            <v>65357115</v>
          </cell>
          <cell r="Y85">
            <v>970850</v>
          </cell>
          <cell r="Z85">
            <v>2841307</v>
          </cell>
          <cell r="AA85">
            <v>82788545</v>
          </cell>
          <cell r="AB85">
            <v>0</v>
          </cell>
          <cell r="AC85">
            <v>1703283990</v>
          </cell>
          <cell r="AD85">
            <v>0</v>
          </cell>
          <cell r="AE85">
            <v>0</v>
          </cell>
          <cell r="AF85">
            <v>0</v>
          </cell>
          <cell r="AG85">
            <v>6281235399</v>
          </cell>
          <cell r="AH85">
            <v>41597184266</v>
          </cell>
          <cell r="AI85">
            <v>0</v>
          </cell>
          <cell r="AJ85">
            <v>123886</v>
          </cell>
          <cell r="AK85">
            <v>42504007</v>
          </cell>
          <cell r="AL85">
            <v>1745911883</v>
          </cell>
          <cell r="AM85">
            <v>660394536</v>
          </cell>
          <cell r="AN85">
            <v>0</v>
          </cell>
          <cell r="AO85">
            <v>2084385</v>
          </cell>
          <cell r="AP85">
            <v>121025</v>
          </cell>
          <cell r="AQ85">
            <v>213928</v>
          </cell>
          <cell r="AR85">
            <v>3665968</v>
          </cell>
          <cell r="AS85">
            <v>0</v>
          </cell>
          <cell r="AT85">
            <v>0</v>
          </cell>
          <cell r="AU85">
            <v>0</v>
          </cell>
          <cell r="AV85">
            <v>666479842</v>
          </cell>
          <cell r="AW85">
            <v>1691749</v>
          </cell>
          <cell r="AX85">
            <v>1409732391</v>
          </cell>
          <cell r="AY85">
            <v>255518408</v>
          </cell>
          <cell r="AZ85">
            <v>5793</v>
          </cell>
          <cell r="BA85">
            <v>419472</v>
          </cell>
          <cell r="BB85">
            <v>12580</v>
          </cell>
          <cell r="BC85">
            <v>0</v>
          </cell>
          <cell r="BD85">
            <v>9693047</v>
          </cell>
          <cell r="BE85">
            <v>1007466802</v>
          </cell>
          <cell r="BF85">
            <v>45107</v>
          </cell>
          <cell r="BG85">
            <v>0</v>
          </cell>
          <cell r="BH85">
            <v>977534</v>
          </cell>
          <cell r="BI85">
            <v>0</v>
          </cell>
          <cell r="BJ85">
            <v>0</v>
          </cell>
          <cell r="BK85">
            <v>2685562883</v>
          </cell>
          <cell r="BL85">
            <v>1374648</v>
          </cell>
          <cell r="BM85">
            <v>0</v>
          </cell>
          <cell r="BN85">
            <v>2001810</v>
          </cell>
          <cell r="BO85">
            <v>38891953</v>
          </cell>
          <cell r="BP85">
            <v>0</v>
          </cell>
          <cell r="BQ85">
            <v>42268411</v>
          </cell>
          <cell r="BR85">
            <v>0</v>
          </cell>
          <cell r="BS85">
            <v>0</v>
          </cell>
          <cell r="BT85">
            <v>39353603</v>
          </cell>
          <cell r="BU85">
            <v>0</v>
          </cell>
          <cell r="BV85">
            <v>13244658</v>
          </cell>
          <cell r="BW85">
            <v>0</v>
          </cell>
          <cell r="BX85">
            <v>31418207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31418207</v>
          </cell>
          <cell r="CE85">
            <v>0</v>
          </cell>
          <cell r="CF85">
            <v>19196068</v>
          </cell>
          <cell r="CG85">
            <v>0</v>
          </cell>
          <cell r="CH85">
            <v>19196068</v>
          </cell>
          <cell r="CI85">
            <v>0</v>
          </cell>
          <cell r="CJ85">
            <v>19196068</v>
          </cell>
          <cell r="CK85">
            <v>1426476</v>
          </cell>
          <cell r="CL85">
            <v>1426476</v>
          </cell>
          <cell r="CM85">
            <v>13522524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0</v>
          </cell>
          <cell r="CW85">
            <v>0</v>
          </cell>
          <cell r="CX85">
            <v>0</v>
          </cell>
          <cell r="CY85">
            <v>0</v>
          </cell>
          <cell r="CZ85">
            <v>14949000</v>
          </cell>
          <cell r="DA85">
            <v>0</v>
          </cell>
          <cell r="DB85">
            <v>118161536</v>
          </cell>
          <cell r="DC85">
            <v>80740</v>
          </cell>
          <cell r="DD85">
            <v>0</v>
          </cell>
          <cell r="DE85">
            <v>80740</v>
          </cell>
          <cell r="DF85">
            <v>619760</v>
          </cell>
          <cell r="DG85">
            <v>619760</v>
          </cell>
          <cell r="DH85">
            <v>33364190</v>
          </cell>
          <cell r="DI85">
            <v>5311388</v>
          </cell>
          <cell r="DJ85">
            <v>13490081</v>
          </cell>
          <cell r="DK85">
            <v>18801469</v>
          </cell>
          <cell r="DL85">
            <v>5475900</v>
          </cell>
          <cell r="DM85">
            <v>0</v>
          </cell>
          <cell r="DN85">
            <v>0</v>
          </cell>
          <cell r="DO85">
            <v>5475900</v>
          </cell>
          <cell r="DP85">
            <v>0</v>
          </cell>
          <cell r="DQ85">
            <v>0</v>
          </cell>
          <cell r="DR85">
            <v>0</v>
          </cell>
          <cell r="DS85">
            <v>78295600</v>
          </cell>
          <cell r="DT85">
            <v>0</v>
          </cell>
          <cell r="DU85">
            <v>78295600</v>
          </cell>
          <cell r="DV85">
            <v>105200</v>
          </cell>
          <cell r="DW85">
            <v>1581355</v>
          </cell>
          <cell r="DX85">
            <v>0</v>
          </cell>
          <cell r="DY85">
            <v>1686555</v>
          </cell>
          <cell r="DZ85">
            <v>6158100</v>
          </cell>
          <cell r="EA85">
            <v>0</v>
          </cell>
          <cell r="EB85">
            <v>0</v>
          </cell>
          <cell r="EC85">
            <v>6158100</v>
          </cell>
          <cell r="ED85">
            <v>26534400</v>
          </cell>
          <cell r="EE85">
            <v>0</v>
          </cell>
          <cell r="EF85">
            <v>960500</v>
          </cell>
          <cell r="EG85">
            <v>12664600</v>
          </cell>
          <cell r="EH85">
            <v>0</v>
          </cell>
          <cell r="EI85">
            <v>2889270</v>
          </cell>
          <cell r="EJ85">
            <v>0</v>
          </cell>
          <cell r="EK85">
            <v>0</v>
          </cell>
          <cell r="EL85">
            <v>1914100</v>
          </cell>
          <cell r="EM85">
            <v>4803370</v>
          </cell>
          <cell r="EN85">
            <v>3728500</v>
          </cell>
          <cell r="EO85">
            <v>691200</v>
          </cell>
          <cell r="EP85">
            <v>0</v>
          </cell>
          <cell r="EQ85">
            <v>32667262</v>
          </cell>
          <cell r="ER85">
            <v>0</v>
          </cell>
          <cell r="ES85">
            <v>0</v>
          </cell>
          <cell r="ET85">
            <v>32667262</v>
          </cell>
          <cell r="EU85">
            <v>0</v>
          </cell>
          <cell r="EV85">
            <v>0</v>
          </cell>
          <cell r="EW85">
            <v>0</v>
          </cell>
          <cell r="EX85">
            <v>32667262</v>
          </cell>
          <cell r="EY85">
            <v>0</v>
          </cell>
          <cell r="EZ85">
            <v>173665987</v>
          </cell>
          <cell r="FA85">
            <v>108616937</v>
          </cell>
          <cell r="FB85">
            <v>282282924</v>
          </cell>
          <cell r="FC85">
            <v>0</v>
          </cell>
          <cell r="FD85">
            <v>108843620</v>
          </cell>
          <cell r="FE85">
            <v>0</v>
          </cell>
          <cell r="FF85">
            <v>0</v>
          </cell>
          <cell r="FG85">
            <v>0</v>
          </cell>
          <cell r="FH85">
            <v>0</v>
          </cell>
          <cell r="FI85">
            <v>25006500</v>
          </cell>
          <cell r="FJ85">
            <v>25006500</v>
          </cell>
          <cell r="FK85">
            <v>1071000</v>
          </cell>
          <cell r="FL85">
            <v>76400</v>
          </cell>
          <cell r="FM85">
            <v>134997520</v>
          </cell>
          <cell r="FN85">
            <v>469446103</v>
          </cell>
          <cell r="FO85">
            <v>0</v>
          </cell>
          <cell r="FP85">
            <v>25595907</v>
          </cell>
          <cell r="FQ85">
            <v>25595907</v>
          </cell>
          <cell r="FR85">
            <v>0</v>
          </cell>
          <cell r="FS85">
            <v>3968200</v>
          </cell>
          <cell r="FT85">
            <v>0</v>
          </cell>
          <cell r="FU85">
            <v>267400</v>
          </cell>
          <cell r="FV85">
            <v>8954969</v>
          </cell>
          <cell r="FW85">
            <v>5386500</v>
          </cell>
          <cell r="FX85">
            <v>44172976</v>
          </cell>
          <cell r="FY85">
            <v>0</v>
          </cell>
          <cell r="FZ85">
            <v>680681</v>
          </cell>
          <cell r="GA85">
            <v>1763596</v>
          </cell>
          <cell r="GB85">
            <v>2444277</v>
          </cell>
          <cell r="GC85">
            <v>168897</v>
          </cell>
          <cell r="GD85">
            <v>168897</v>
          </cell>
          <cell r="GE85">
            <v>0</v>
          </cell>
          <cell r="GF85">
            <v>26559240</v>
          </cell>
          <cell r="GG85">
            <v>0</v>
          </cell>
          <cell r="GH85">
            <v>26559240</v>
          </cell>
          <cell r="GI85">
            <v>3577530</v>
          </cell>
          <cell r="GJ85">
            <v>7967500</v>
          </cell>
          <cell r="GK85">
            <v>0</v>
          </cell>
          <cell r="GL85">
            <v>27315956</v>
          </cell>
          <cell r="GM85">
            <v>8208267</v>
          </cell>
          <cell r="GN85">
            <v>0</v>
          </cell>
          <cell r="GO85">
            <v>1673437055</v>
          </cell>
          <cell r="GP85">
            <v>1720506308</v>
          </cell>
          <cell r="GQ85">
            <v>5721044</v>
          </cell>
          <cell r="GR85">
            <v>1726227352</v>
          </cell>
          <cell r="GS85">
            <v>1799572742</v>
          </cell>
          <cell r="GT85">
            <v>0</v>
          </cell>
          <cell r="GU85">
            <v>0</v>
          </cell>
          <cell r="GV85">
            <v>0</v>
          </cell>
          <cell r="GW85">
            <v>0</v>
          </cell>
          <cell r="GX85">
            <v>0</v>
          </cell>
          <cell r="GY85">
            <v>0</v>
          </cell>
          <cell r="GZ85">
            <v>0</v>
          </cell>
          <cell r="HA85">
            <v>0</v>
          </cell>
          <cell r="HB85">
            <v>7787520</v>
          </cell>
          <cell r="HC85">
            <v>0</v>
          </cell>
          <cell r="HD85">
            <v>0</v>
          </cell>
          <cell r="HE85">
            <v>0</v>
          </cell>
          <cell r="HF85">
            <v>0</v>
          </cell>
          <cell r="HG85">
            <v>0</v>
          </cell>
          <cell r="HH85">
            <v>7787520</v>
          </cell>
          <cell r="HI85">
            <v>0</v>
          </cell>
          <cell r="HJ85">
            <v>0</v>
          </cell>
          <cell r="HK85">
            <v>0</v>
          </cell>
          <cell r="HL85">
            <v>17106844719</v>
          </cell>
          <cell r="HM85">
            <v>580651462</v>
          </cell>
          <cell r="HN85">
            <v>17687496181</v>
          </cell>
          <cell r="HO85">
            <v>0</v>
          </cell>
          <cell r="HP85">
            <v>0</v>
          </cell>
          <cell r="HQ85">
            <v>0</v>
          </cell>
          <cell r="HR85">
            <v>0</v>
          </cell>
          <cell r="HS85">
            <v>0</v>
          </cell>
          <cell r="HT85">
            <v>0</v>
          </cell>
          <cell r="HU85">
            <v>379081249</v>
          </cell>
          <cell r="HV85">
            <v>379081249</v>
          </cell>
          <cell r="HW85">
            <v>0</v>
          </cell>
          <cell r="HX85">
            <v>0</v>
          </cell>
          <cell r="HY85">
            <v>0</v>
          </cell>
          <cell r="HZ85">
            <v>11614009</v>
          </cell>
          <cell r="IA85">
            <v>0</v>
          </cell>
          <cell r="IB85">
            <v>0</v>
          </cell>
          <cell r="IC85">
            <v>0</v>
          </cell>
          <cell r="ID85">
            <v>0</v>
          </cell>
          <cell r="IE85">
            <v>0</v>
          </cell>
          <cell r="IF85">
            <v>0</v>
          </cell>
          <cell r="IG85">
            <v>0</v>
          </cell>
          <cell r="IH85">
            <v>0</v>
          </cell>
          <cell r="II85">
            <v>0</v>
          </cell>
          <cell r="IJ85">
            <v>0</v>
          </cell>
          <cell r="IK85">
            <v>18078191439</v>
          </cell>
          <cell r="IL85">
            <v>0</v>
          </cell>
          <cell r="IM85">
            <v>302280</v>
          </cell>
          <cell r="IN85">
            <v>302280</v>
          </cell>
          <cell r="IO85">
            <v>18078191439</v>
          </cell>
          <cell r="IP85">
            <v>0</v>
          </cell>
          <cell r="IQ85">
            <v>0</v>
          </cell>
          <cell r="IR85">
            <v>0</v>
          </cell>
          <cell r="IS85">
            <v>0</v>
          </cell>
          <cell r="IT85">
            <v>0</v>
          </cell>
          <cell r="IU85">
            <v>0</v>
          </cell>
          <cell r="IV85">
            <v>0</v>
          </cell>
          <cell r="IW85">
            <v>0</v>
          </cell>
          <cell r="IX85">
            <v>0</v>
          </cell>
          <cell r="IY85">
            <v>0</v>
          </cell>
          <cell r="IZ85">
            <v>0</v>
          </cell>
          <cell r="JA85">
            <v>0</v>
          </cell>
          <cell r="JB85">
            <v>0</v>
          </cell>
          <cell r="JC85">
            <v>791644244</v>
          </cell>
          <cell r="JD85">
            <v>30707942</v>
          </cell>
          <cell r="JE85">
            <v>0</v>
          </cell>
          <cell r="JF85">
            <v>0</v>
          </cell>
          <cell r="JG85">
            <v>2006472</v>
          </cell>
          <cell r="JH85">
            <v>2151145</v>
          </cell>
          <cell r="JI85">
            <v>0</v>
          </cell>
          <cell r="JJ85">
            <v>0</v>
          </cell>
          <cell r="JK85">
            <v>0</v>
          </cell>
          <cell r="JL85">
            <v>429716</v>
          </cell>
          <cell r="JM85">
            <v>3860461</v>
          </cell>
          <cell r="JN85">
            <v>0</v>
          </cell>
          <cell r="JO85">
            <v>0</v>
          </cell>
          <cell r="JP85">
            <v>0</v>
          </cell>
          <cell r="JQ85">
            <v>0</v>
          </cell>
          <cell r="JR85">
            <v>0</v>
          </cell>
          <cell r="JS85">
            <v>0</v>
          </cell>
          <cell r="JT85">
            <v>0</v>
          </cell>
          <cell r="JU85">
            <v>0</v>
          </cell>
          <cell r="JV85">
            <v>0</v>
          </cell>
          <cell r="JW85">
            <v>0</v>
          </cell>
          <cell r="JX85">
            <v>0</v>
          </cell>
          <cell r="JY85">
            <v>0</v>
          </cell>
          <cell r="JZ85">
            <v>0</v>
          </cell>
          <cell r="KA85">
            <v>0</v>
          </cell>
          <cell r="KB85">
            <v>0</v>
          </cell>
          <cell r="KC85">
            <v>0</v>
          </cell>
          <cell r="KD85">
            <v>0</v>
          </cell>
          <cell r="KE85">
            <v>0</v>
          </cell>
          <cell r="KF85">
            <v>0</v>
          </cell>
          <cell r="KG85">
            <v>0</v>
          </cell>
          <cell r="KH85">
            <v>0</v>
          </cell>
          <cell r="KI85">
            <v>0</v>
          </cell>
          <cell r="KJ85">
            <v>0</v>
          </cell>
          <cell r="KK85">
            <v>0</v>
          </cell>
          <cell r="KL85">
            <v>0</v>
          </cell>
          <cell r="KM85">
            <v>0</v>
          </cell>
          <cell r="KN85">
            <v>0</v>
          </cell>
          <cell r="KO85">
            <v>0</v>
          </cell>
          <cell r="KP85">
            <v>0</v>
          </cell>
          <cell r="KQ85">
            <v>0</v>
          </cell>
          <cell r="KR85">
            <v>0</v>
          </cell>
          <cell r="KS85">
            <v>0</v>
          </cell>
          <cell r="KT85">
            <v>0</v>
          </cell>
          <cell r="KU85">
            <v>0</v>
          </cell>
          <cell r="KV85">
            <v>0</v>
          </cell>
          <cell r="KW85">
            <v>830799980</v>
          </cell>
          <cell r="KX85">
            <v>18908991419</v>
          </cell>
          <cell r="KY85">
            <v>0</v>
          </cell>
          <cell r="KZ85">
            <v>0</v>
          </cell>
          <cell r="LA85">
            <v>750703</v>
          </cell>
          <cell r="LB85">
            <v>26445633542</v>
          </cell>
          <cell r="LC85">
            <v>68042817808</v>
          </cell>
          <cell r="LD85">
            <v>0</v>
          </cell>
          <cell r="LE85">
            <v>1164969559</v>
          </cell>
          <cell r="LF85">
            <v>0</v>
          </cell>
          <cell r="LG85">
            <v>0</v>
          </cell>
          <cell r="LH85">
            <v>1164969559</v>
          </cell>
          <cell r="LI85">
            <v>0</v>
          </cell>
          <cell r="LJ85">
            <v>0</v>
          </cell>
          <cell r="LK85">
            <v>0</v>
          </cell>
          <cell r="LL85">
            <v>2621100163</v>
          </cell>
          <cell r="LM85">
            <v>602809517</v>
          </cell>
          <cell r="LN85">
            <v>4388879239</v>
          </cell>
          <cell r="LO85">
            <v>0</v>
          </cell>
          <cell r="LP85">
            <v>0</v>
          </cell>
          <cell r="LQ85">
            <v>9594167</v>
          </cell>
          <cell r="LR85">
            <v>17789823</v>
          </cell>
          <cell r="LS85">
            <v>75679307</v>
          </cell>
          <cell r="LT85">
            <v>39401410</v>
          </cell>
          <cell r="LU85">
            <v>0</v>
          </cell>
          <cell r="LV85">
            <v>0</v>
          </cell>
          <cell r="LW85">
            <v>75679307</v>
          </cell>
          <cell r="LX85">
            <v>0</v>
          </cell>
          <cell r="LY85">
            <v>0</v>
          </cell>
          <cell r="LZ85">
            <v>0</v>
          </cell>
          <cell r="MA85">
            <v>0</v>
          </cell>
          <cell r="MB85">
            <v>0</v>
          </cell>
          <cell r="MC85">
            <v>0</v>
          </cell>
          <cell r="MD85">
            <v>602809517</v>
          </cell>
          <cell r="ME85">
            <v>4531343946</v>
          </cell>
          <cell r="MF85">
            <v>415457</v>
          </cell>
          <cell r="MG85">
            <v>0</v>
          </cell>
          <cell r="MH85">
            <v>0</v>
          </cell>
          <cell r="MI85">
            <v>415457</v>
          </cell>
          <cell r="MJ85">
            <v>69639209</v>
          </cell>
          <cell r="MK85">
            <v>67051037</v>
          </cell>
          <cell r="ML85">
            <v>136690246</v>
          </cell>
          <cell r="MM85">
            <v>0</v>
          </cell>
          <cell r="MN85">
            <v>0</v>
          </cell>
          <cell r="MO85">
            <v>0</v>
          </cell>
          <cell r="MP85">
            <v>0</v>
          </cell>
          <cell r="MQ85">
            <v>137105703</v>
          </cell>
          <cell r="MR85">
            <v>0</v>
          </cell>
          <cell r="MS85">
            <v>0</v>
          </cell>
          <cell r="MT85">
            <v>0</v>
          </cell>
          <cell r="MU85">
            <v>0</v>
          </cell>
          <cell r="MV85">
            <v>0</v>
          </cell>
          <cell r="MW85">
            <v>0</v>
          </cell>
          <cell r="MX85">
            <v>325066449</v>
          </cell>
          <cell r="MY85">
            <v>63377613</v>
          </cell>
          <cell r="MZ85">
            <v>5250731</v>
          </cell>
          <cell r="NA85">
            <v>0</v>
          </cell>
          <cell r="NB85">
            <v>68628344</v>
          </cell>
          <cell r="NC85">
            <v>0</v>
          </cell>
          <cell r="ND85">
            <v>0</v>
          </cell>
          <cell r="NE85">
            <v>0</v>
          </cell>
          <cell r="NF85">
            <v>0</v>
          </cell>
          <cell r="NG85">
            <v>0</v>
          </cell>
          <cell r="NH85">
            <v>0</v>
          </cell>
          <cell r="NI85">
            <v>0</v>
          </cell>
          <cell r="NJ85">
            <v>0</v>
          </cell>
          <cell r="NK85">
            <v>0</v>
          </cell>
          <cell r="NL85">
            <v>0</v>
          </cell>
          <cell r="NM85">
            <v>0</v>
          </cell>
          <cell r="NN85">
            <v>0</v>
          </cell>
          <cell r="NO85">
            <v>0</v>
          </cell>
          <cell r="NP85">
            <v>0</v>
          </cell>
          <cell r="NQ85">
            <v>0</v>
          </cell>
          <cell r="NR85">
            <v>0</v>
          </cell>
          <cell r="NS85">
            <v>0</v>
          </cell>
          <cell r="NT85">
            <v>0</v>
          </cell>
          <cell r="NU85">
            <v>0</v>
          </cell>
          <cell r="NV85">
            <v>0</v>
          </cell>
          <cell r="NW85">
            <v>0</v>
          </cell>
          <cell r="NX85">
            <v>0</v>
          </cell>
          <cell r="NY85">
            <v>0</v>
          </cell>
          <cell r="NZ85">
            <v>0</v>
          </cell>
          <cell r="OA85">
            <v>0</v>
          </cell>
          <cell r="OB85">
            <v>0</v>
          </cell>
          <cell r="OC85">
            <v>0</v>
          </cell>
          <cell r="OD85">
            <v>393694793</v>
          </cell>
          <cell r="OE85">
            <v>393694793</v>
          </cell>
          <cell r="OF85">
            <v>70000000000</v>
          </cell>
          <cell r="OG85">
            <v>0</v>
          </cell>
          <cell r="OH85">
            <v>0</v>
          </cell>
          <cell r="OI85">
            <v>0</v>
          </cell>
          <cell r="OJ85">
            <v>0</v>
          </cell>
          <cell r="OK85">
            <v>0</v>
          </cell>
          <cell r="OL85">
            <v>0</v>
          </cell>
          <cell r="OM85">
            <v>70000000000</v>
          </cell>
          <cell r="ON85">
            <v>70000000000</v>
          </cell>
          <cell r="OO85">
            <v>0</v>
          </cell>
          <cell r="OP85">
            <v>0</v>
          </cell>
          <cell r="OQ85">
            <v>1002996</v>
          </cell>
          <cell r="OR85">
            <v>0</v>
          </cell>
          <cell r="OS85">
            <v>0</v>
          </cell>
          <cell r="OT85">
            <v>0</v>
          </cell>
          <cell r="OU85">
            <v>1002996</v>
          </cell>
          <cell r="OV85">
            <v>0</v>
          </cell>
          <cell r="OW85">
            <v>70394697789</v>
          </cell>
          <cell r="OX85">
            <v>70531803492</v>
          </cell>
          <cell r="OY85">
            <v>143105965246</v>
          </cell>
        </row>
        <row r="86">
          <cell r="A86">
            <v>38018</v>
          </cell>
          <cell r="B86">
            <v>2004</v>
          </cell>
          <cell r="C86" t="str">
            <v>2004-1</v>
          </cell>
          <cell r="D86" t="str">
            <v>2004-1</v>
          </cell>
          <cell r="E86">
            <v>2</v>
          </cell>
          <cell r="F86">
            <v>0.7762287918748183</v>
          </cell>
          <cell r="G86">
            <v>9790000</v>
          </cell>
          <cell r="H86">
            <v>1840352</v>
          </cell>
          <cell r="I86">
            <v>3147509972.662683</v>
          </cell>
          <cell r="J86">
            <v>3147509972.662683</v>
          </cell>
          <cell r="K86">
            <v>0</v>
          </cell>
          <cell r="L86">
            <v>21544320950</v>
          </cell>
          <cell r="M86">
            <v>2900633075</v>
          </cell>
          <cell r="N86">
            <v>8138668971</v>
          </cell>
          <cell r="O86">
            <v>314951881</v>
          </cell>
          <cell r="P86">
            <v>1050120268</v>
          </cell>
          <cell r="Q86">
            <v>1746069614</v>
          </cell>
          <cell r="R86">
            <v>35706395111</v>
          </cell>
          <cell r="S86">
            <v>5365133000</v>
          </cell>
          <cell r="T86">
            <v>0</v>
          </cell>
          <cell r="U86">
            <v>5365133000</v>
          </cell>
          <cell r="V86">
            <v>190998115</v>
          </cell>
          <cell r="W86">
            <v>387752697</v>
          </cell>
          <cell r="X86">
            <v>23294457</v>
          </cell>
          <cell r="Y86">
            <v>421794</v>
          </cell>
          <cell r="Z86">
            <v>29891113</v>
          </cell>
          <cell r="AA86">
            <v>12462127</v>
          </cell>
          <cell r="AB86">
            <v>0</v>
          </cell>
          <cell r="AC86">
            <v>1621183562</v>
          </cell>
          <cell r="AD86">
            <v>0</v>
          </cell>
          <cell r="AE86">
            <v>0</v>
          </cell>
          <cell r="AF86">
            <v>0</v>
          </cell>
          <cell r="AG86">
            <v>6009953303</v>
          </cell>
          <cell r="AH86">
            <v>41716348414</v>
          </cell>
          <cell r="AI86">
            <v>0</v>
          </cell>
          <cell r="AJ86">
            <v>0</v>
          </cell>
          <cell r="AK86">
            <v>41388704</v>
          </cell>
          <cell r="AL86">
            <v>1662572266</v>
          </cell>
          <cell r="AM86">
            <v>770654049</v>
          </cell>
          <cell r="AN86">
            <v>399600</v>
          </cell>
          <cell r="AO86">
            <v>3088600</v>
          </cell>
          <cell r="AP86">
            <v>0</v>
          </cell>
          <cell r="AQ86">
            <v>0</v>
          </cell>
          <cell r="AR86">
            <v>5124250</v>
          </cell>
          <cell r="AS86">
            <v>0</v>
          </cell>
          <cell r="AT86">
            <v>0</v>
          </cell>
          <cell r="AU86">
            <v>0</v>
          </cell>
          <cell r="AV86">
            <v>779266499</v>
          </cell>
          <cell r="AW86">
            <v>1282450</v>
          </cell>
          <cell r="AX86">
            <v>1586577495</v>
          </cell>
          <cell r="AY86">
            <v>149911476</v>
          </cell>
          <cell r="AZ86">
            <v>445334</v>
          </cell>
          <cell r="BA86">
            <v>496674</v>
          </cell>
          <cell r="BB86">
            <v>2243</v>
          </cell>
          <cell r="BC86">
            <v>0</v>
          </cell>
          <cell r="BD86">
            <v>9476003</v>
          </cell>
          <cell r="BE86">
            <v>-492486169</v>
          </cell>
          <cell r="BF86">
            <v>4829</v>
          </cell>
          <cell r="BG86">
            <v>0</v>
          </cell>
          <cell r="BH86">
            <v>245219</v>
          </cell>
          <cell r="BI86">
            <v>0</v>
          </cell>
          <cell r="BJ86">
            <v>0</v>
          </cell>
          <cell r="BK86">
            <v>1255955554</v>
          </cell>
          <cell r="BL86">
            <v>0</v>
          </cell>
          <cell r="BM86">
            <v>0</v>
          </cell>
          <cell r="BN86">
            <v>0</v>
          </cell>
          <cell r="BO86">
            <v>23911138</v>
          </cell>
          <cell r="BP86">
            <v>0</v>
          </cell>
          <cell r="BQ86">
            <v>23911138</v>
          </cell>
          <cell r="BR86">
            <v>86759251</v>
          </cell>
          <cell r="BS86">
            <v>1399406</v>
          </cell>
          <cell r="BT86">
            <v>43482352</v>
          </cell>
          <cell r="BU86">
            <v>1717029000</v>
          </cell>
          <cell r="BV86">
            <v>56110704</v>
          </cell>
          <cell r="BW86">
            <v>0</v>
          </cell>
          <cell r="BX86">
            <v>25977355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25977355</v>
          </cell>
          <cell r="CE86">
            <v>0</v>
          </cell>
          <cell r="CF86">
            <v>4895364</v>
          </cell>
          <cell r="CG86">
            <v>0</v>
          </cell>
          <cell r="CH86">
            <v>4895364</v>
          </cell>
          <cell r="CI86">
            <v>0</v>
          </cell>
          <cell r="CJ86">
            <v>4895364</v>
          </cell>
          <cell r="CK86">
            <v>0</v>
          </cell>
          <cell r="CL86">
            <v>0</v>
          </cell>
          <cell r="CM86">
            <v>17587784</v>
          </cell>
          <cell r="CN86">
            <v>0</v>
          </cell>
          <cell r="CO86">
            <v>0</v>
          </cell>
          <cell r="CP86">
            <v>0</v>
          </cell>
          <cell r="CQ86">
            <v>0</v>
          </cell>
          <cell r="CR86">
            <v>0</v>
          </cell>
          <cell r="CS86">
            <v>0</v>
          </cell>
          <cell r="CT86">
            <v>0</v>
          </cell>
          <cell r="CU86">
            <v>0</v>
          </cell>
          <cell r="CV86">
            <v>0</v>
          </cell>
          <cell r="CW86">
            <v>0</v>
          </cell>
          <cell r="CX86">
            <v>0</v>
          </cell>
          <cell r="CY86">
            <v>0</v>
          </cell>
          <cell r="CZ86">
            <v>17587784</v>
          </cell>
          <cell r="DA86">
            <v>0</v>
          </cell>
          <cell r="DB86">
            <v>1865082559</v>
          </cell>
          <cell r="DC86">
            <v>6925667</v>
          </cell>
          <cell r="DD86">
            <v>0</v>
          </cell>
          <cell r="DE86">
            <v>6925667</v>
          </cell>
          <cell r="DF86">
            <v>0</v>
          </cell>
          <cell r="DG86">
            <v>0</v>
          </cell>
          <cell r="DH86">
            <v>40743400</v>
          </cell>
          <cell r="DI86">
            <v>4716000</v>
          </cell>
          <cell r="DJ86">
            <v>11633200</v>
          </cell>
          <cell r="DK86">
            <v>16349200</v>
          </cell>
          <cell r="DL86">
            <v>7824800</v>
          </cell>
          <cell r="DM86">
            <v>0</v>
          </cell>
          <cell r="DN86">
            <v>0</v>
          </cell>
          <cell r="DO86">
            <v>7824800</v>
          </cell>
          <cell r="DP86">
            <v>0</v>
          </cell>
          <cell r="DQ86">
            <v>0</v>
          </cell>
          <cell r="DR86">
            <v>0</v>
          </cell>
          <cell r="DS86">
            <v>69925800</v>
          </cell>
          <cell r="DT86">
            <v>0</v>
          </cell>
          <cell r="DU86">
            <v>69925800</v>
          </cell>
          <cell r="DV86">
            <v>157800</v>
          </cell>
          <cell r="DW86">
            <v>2593645</v>
          </cell>
          <cell r="DX86">
            <v>0</v>
          </cell>
          <cell r="DY86">
            <v>2751445</v>
          </cell>
          <cell r="DZ86">
            <v>9570500</v>
          </cell>
          <cell r="EA86">
            <v>0</v>
          </cell>
          <cell r="EB86">
            <v>0</v>
          </cell>
          <cell r="EC86">
            <v>9570500</v>
          </cell>
          <cell r="ED86">
            <v>34311500</v>
          </cell>
          <cell r="EE86">
            <v>0</v>
          </cell>
          <cell r="EF86">
            <v>1356100</v>
          </cell>
          <cell r="EG86">
            <v>16201000</v>
          </cell>
          <cell r="EH86">
            <v>1919800</v>
          </cell>
          <cell r="EI86">
            <v>2028800</v>
          </cell>
          <cell r="EJ86">
            <v>0</v>
          </cell>
          <cell r="EK86">
            <v>0</v>
          </cell>
          <cell r="EL86">
            <v>0</v>
          </cell>
          <cell r="EM86">
            <v>3948600</v>
          </cell>
          <cell r="EN86">
            <v>4970200</v>
          </cell>
          <cell r="EO86">
            <v>1069200</v>
          </cell>
          <cell r="EP86">
            <v>0</v>
          </cell>
          <cell r="EQ86">
            <v>32370800</v>
          </cell>
          <cell r="ER86">
            <v>0</v>
          </cell>
          <cell r="ES86">
            <v>0</v>
          </cell>
          <cell r="ET86">
            <v>32370800</v>
          </cell>
          <cell r="EU86">
            <v>0</v>
          </cell>
          <cell r="EV86">
            <v>0</v>
          </cell>
          <cell r="EW86">
            <v>0</v>
          </cell>
          <cell r="EX86">
            <v>32370800</v>
          </cell>
          <cell r="EY86">
            <v>0</v>
          </cell>
          <cell r="EZ86">
            <v>184299945</v>
          </cell>
          <cell r="FA86">
            <v>117736609</v>
          </cell>
          <cell r="FB86">
            <v>302036554</v>
          </cell>
          <cell r="FC86">
            <v>1166500</v>
          </cell>
          <cell r="FD86">
            <v>111375817</v>
          </cell>
          <cell r="FE86">
            <v>0</v>
          </cell>
          <cell r="FF86">
            <v>0</v>
          </cell>
          <cell r="FG86">
            <v>0</v>
          </cell>
          <cell r="FH86">
            <v>0</v>
          </cell>
          <cell r="FI86">
            <v>14305300</v>
          </cell>
          <cell r="FJ86">
            <v>14305300</v>
          </cell>
          <cell r="FK86">
            <v>0</v>
          </cell>
          <cell r="FL86">
            <v>0</v>
          </cell>
          <cell r="FM86">
            <v>126847617</v>
          </cell>
          <cell r="FN86">
            <v>485976771</v>
          </cell>
          <cell r="FO86">
            <v>0</v>
          </cell>
          <cell r="FP86">
            <v>10873500</v>
          </cell>
          <cell r="FQ86">
            <v>10873500</v>
          </cell>
          <cell r="FR86">
            <v>0</v>
          </cell>
          <cell r="FS86">
            <v>3601600</v>
          </cell>
          <cell r="FT86">
            <v>0</v>
          </cell>
          <cell r="FU86">
            <v>343800</v>
          </cell>
          <cell r="FV86">
            <v>8636452</v>
          </cell>
          <cell r="FW86">
            <v>239400</v>
          </cell>
          <cell r="FX86">
            <v>23694752</v>
          </cell>
          <cell r="FY86">
            <v>0</v>
          </cell>
          <cell r="FZ86">
            <v>855616</v>
          </cell>
          <cell r="GA86">
            <v>342100</v>
          </cell>
          <cell r="GB86">
            <v>1197716</v>
          </cell>
          <cell r="GC86">
            <v>101596</v>
          </cell>
          <cell r="GD86">
            <v>101596</v>
          </cell>
          <cell r="GE86">
            <v>0</v>
          </cell>
          <cell r="GF86">
            <v>13899988</v>
          </cell>
          <cell r="GG86">
            <v>0</v>
          </cell>
          <cell r="GH86">
            <v>13899988</v>
          </cell>
          <cell r="GI86">
            <v>4251990</v>
          </cell>
          <cell r="GJ86">
            <v>4280000</v>
          </cell>
          <cell r="GK86">
            <v>0</v>
          </cell>
          <cell r="GL86">
            <v>10756381</v>
          </cell>
          <cell r="GM86">
            <v>10748127</v>
          </cell>
          <cell r="GN86">
            <v>0</v>
          </cell>
          <cell r="GO86">
            <v>1766715585</v>
          </cell>
          <cell r="GP86">
            <v>1796752083</v>
          </cell>
          <cell r="GQ86">
            <v>8150530</v>
          </cell>
          <cell r="GR86">
            <v>1804902613</v>
          </cell>
          <cell r="GS86">
            <v>1843796665</v>
          </cell>
          <cell r="GT86">
            <v>0</v>
          </cell>
          <cell r="GU86">
            <v>0</v>
          </cell>
          <cell r="GV86">
            <v>0</v>
          </cell>
          <cell r="GW86">
            <v>0</v>
          </cell>
          <cell r="GX86">
            <v>0</v>
          </cell>
          <cell r="GY86">
            <v>0</v>
          </cell>
          <cell r="GZ86">
            <v>0</v>
          </cell>
          <cell r="HA86">
            <v>0</v>
          </cell>
          <cell r="HB86">
            <v>0</v>
          </cell>
          <cell r="HC86">
            <v>0</v>
          </cell>
          <cell r="HD86">
            <v>0</v>
          </cell>
          <cell r="HE86">
            <v>0</v>
          </cell>
          <cell r="HF86">
            <v>0</v>
          </cell>
          <cell r="HG86">
            <v>0</v>
          </cell>
          <cell r="HH86">
            <v>0</v>
          </cell>
          <cell r="HI86">
            <v>0</v>
          </cell>
          <cell r="HJ86">
            <v>0</v>
          </cell>
          <cell r="HK86">
            <v>0</v>
          </cell>
          <cell r="HL86">
            <v>1482584425</v>
          </cell>
          <cell r="HM86">
            <v>548073458</v>
          </cell>
          <cell r="HN86">
            <v>2030657883</v>
          </cell>
          <cell r="HO86">
            <v>0</v>
          </cell>
          <cell r="HP86">
            <v>0</v>
          </cell>
          <cell r="HQ86">
            <v>0</v>
          </cell>
          <cell r="HR86">
            <v>0</v>
          </cell>
          <cell r="HS86">
            <v>0</v>
          </cell>
          <cell r="HT86">
            <v>0</v>
          </cell>
          <cell r="HU86">
            <v>3009986156</v>
          </cell>
          <cell r="HV86">
            <v>3009986156</v>
          </cell>
          <cell r="HW86">
            <v>0</v>
          </cell>
          <cell r="HX86">
            <v>0</v>
          </cell>
          <cell r="HY86">
            <v>0</v>
          </cell>
          <cell r="HZ86">
            <v>103754571</v>
          </cell>
          <cell r="IA86">
            <v>0</v>
          </cell>
          <cell r="IB86">
            <v>0</v>
          </cell>
          <cell r="IC86">
            <v>0</v>
          </cell>
          <cell r="ID86">
            <v>0</v>
          </cell>
          <cell r="IE86">
            <v>0</v>
          </cell>
          <cell r="IF86">
            <v>0</v>
          </cell>
          <cell r="IG86">
            <v>0</v>
          </cell>
          <cell r="IH86">
            <v>0</v>
          </cell>
          <cell r="II86">
            <v>0</v>
          </cell>
          <cell r="IJ86">
            <v>0</v>
          </cell>
          <cell r="IK86">
            <v>22831894791</v>
          </cell>
          <cell r="IL86">
            <v>0</v>
          </cell>
          <cell r="IM86">
            <v>0</v>
          </cell>
          <cell r="IN86">
            <v>0</v>
          </cell>
          <cell r="IO86">
            <v>22831894791</v>
          </cell>
          <cell r="IP86">
            <v>0</v>
          </cell>
          <cell r="IQ86">
            <v>0</v>
          </cell>
          <cell r="IR86">
            <v>0</v>
          </cell>
          <cell r="IS86">
            <v>0</v>
          </cell>
          <cell r="IT86">
            <v>0</v>
          </cell>
          <cell r="IU86">
            <v>0</v>
          </cell>
          <cell r="IV86">
            <v>0</v>
          </cell>
          <cell r="IW86">
            <v>0</v>
          </cell>
          <cell r="IX86">
            <v>0</v>
          </cell>
          <cell r="IY86">
            <v>0</v>
          </cell>
          <cell r="IZ86">
            <v>0</v>
          </cell>
          <cell r="JA86">
            <v>0</v>
          </cell>
          <cell r="JB86">
            <v>0</v>
          </cell>
          <cell r="JC86">
            <v>791644244</v>
          </cell>
          <cell r="JD86">
            <v>30707942</v>
          </cell>
          <cell r="JE86">
            <v>0</v>
          </cell>
          <cell r="JF86">
            <v>1149588</v>
          </cell>
          <cell r="JG86">
            <v>2006472</v>
          </cell>
          <cell r="JH86">
            <v>2151145</v>
          </cell>
          <cell r="JI86">
            <v>60030134</v>
          </cell>
          <cell r="JJ86">
            <v>835968</v>
          </cell>
          <cell r="JK86">
            <v>0</v>
          </cell>
          <cell r="JL86">
            <v>429716</v>
          </cell>
          <cell r="JM86">
            <v>3860461</v>
          </cell>
          <cell r="JN86">
            <v>1169286</v>
          </cell>
          <cell r="JO86">
            <v>0</v>
          </cell>
          <cell r="JP86">
            <v>0</v>
          </cell>
          <cell r="JQ86">
            <v>0</v>
          </cell>
          <cell r="JR86">
            <v>0</v>
          </cell>
          <cell r="JS86">
            <v>0</v>
          </cell>
          <cell r="JT86">
            <v>0</v>
          </cell>
          <cell r="JU86">
            <v>0</v>
          </cell>
          <cell r="JV86">
            <v>0</v>
          </cell>
          <cell r="JW86">
            <v>0</v>
          </cell>
          <cell r="JX86">
            <v>0</v>
          </cell>
          <cell r="JY86">
            <v>0</v>
          </cell>
          <cell r="JZ86">
            <v>0</v>
          </cell>
          <cell r="KA86">
            <v>0</v>
          </cell>
          <cell r="KB86">
            <v>0</v>
          </cell>
          <cell r="KC86">
            <v>0</v>
          </cell>
          <cell r="KD86">
            <v>0</v>
          </cell>
          <cell r="KE86">
            <v>0</v>
          </cell>
          <cell r="KF86">
            <v>0</v>
          </cell>
          <cell r="KG86">
            <v>0</v>
          </cell>
          <cell r="KH86">
            <v>0</v>
          </cell>
          <cell r="KI86">
            <v>0</v>
          </cell>
          <cell r="KJ86">
            <v>0</v>
          </cell>
          <cell r="KK86">
            <v>0</v>
          </cell>
          <cell r="KL86">
            <v>0</v>
          </cell>
          <cell r="KM86">
            <v>0</v>
          </cell>
          <cell r="KN86">
            <v>0</v>
          </cell>
          <cell r="KO86">
            <v>0</v>
          </cell>
          <cell r="KP86">
            <v>0</v>
          </cell>
          <cell r="KQ86">
            <v>0</v>
          </cell>
          <cell r="KR86">
            <v>0</v>
          </cell>
          <cell r="KS86">
            <v>0</v>
          </cell>
          <cell r="KT86">
            <v>0</v>
          </cell>
          <cell r="KU86">
            <v>0</v>
          </cell>
          <cell r="KV86">
            <v>0</v>
          </cell>
          <cell r="KW86">
            <v>896478016</v>
          </cell>
          <cell r="KX86">
            <v>23728372807</v>
          </cell>
          <cell r="KY86">
            <v>0</v>
          </cell>
          <cell r="KZ86">
            <v>0</v>
          </cell>
          <cell r="LA86">
            <v>910902</v>
          </cell>
          <cell r="LB86">
            <v>31740929485</v>
          </cell>
          <cell r="LC86">
            <v>73457277899</v>
          </cell>
          <cell r="LD86">
            <v>0</v>
          </cell>
          <cell r="LE86">
            <v>-864649195</v>
          </cell>
          <cell r="LF86">
            <v>0</v>
          </cell>
          <cell r="LG86">
            <v>0</v>
          </cell>
          <cell r="LH86">
            <v>-864649195</v>
          </cell>
          <cell r="LI86">
            <v>0</v>
          </cell>
          <cell r="LJ86">
            <v>0</v>
          </cell>
          <cell r="LK86">
            <v>0</v>
          </cell>
          <cell r="LL86">
            <v>147343323</v>
          </cell>
          <cell r="LM86">
            <v>12509978</v>
          </cell>
          <cell r="LN86">
            <v>-660880850</v>
          </cell>
          <cell r="LO86">
            <v>0</v>
          </cell>
          <cell r="LP86">
            <v>0</v>
          </cell>
          <cell r="LQ86">
            <v>11199480</v>
          </cell>
          <cell r="LR86">
            <v>19740415</v>
          </cell>
          <cell r="LS86">
            <v>166611370</v>
          </cell>
          <cell r="LT86">
            <v>40572131</v>
          </cell>
          <cell r="LU86">
            <v>0</v>
          </cell>
          <cell r="LV86">
            <v>19634871</v>
          </cell>
          <cell r="LW86">
            <v>166611370</v>
          </cell>
          <cell r="LX86">
            <v>0</v>
          </cell>
          <cell r="LY86">
            <v>0</v>
          </cell>
          <cell r="LZ86">
            <v>0</v>
          </cell>
          <cell r="MA86">
            <v>0</v>
          </cell>
          <cell r="MB86">
            <v>0</v>
          </cell>
          <cell r="MC86">
            <v>43915044</v>
          </cell>
          <cell r="MD86">
            <v>12509978</v>
          </cell>
          <cell r="ME86">
            <v>-403122583</v>
          </cell>
          <cell r="MF86">
            <v>418372</v>
          </cell>
          <cell r="MG86">
            <v>0</v>
          </cell>
          <cell r="MH86">
            <v>0</v>
          </cell>
          <cell r="MI86">
            <v>418372</v>
          </cell>
          <cell r="MJ86">
            <v>8540280</v>
          </cell>
          <cell r="MK86">
            <v>4699964</v>
          </cell>
          <cell r="ML86">
            <v>13240244</v>
          </cell>
          <cell r="MM86">
            <v>0</v>
          </cell>
          <cell r="MN86">
            <v>0</v>
          </cell>
          <cell r="MO86">
            <v>0</v>
          </cell>
          <cell r="MP86">
            <v>0</v>
          </cell>
          <cell r="MQ86">
            <v>13658616</v>
          </cell>
          <cell r="MR86">
            <v>0</v>
          </cell>
          <cell r="MS86">
            <v>0</v>
          </cell>
          <cell r="MT86">
            <v>0</v>
          </cell>
          <cell r="MU86">
            <v>0</v>
          </cell>
          <cell r="MV86">
            <v>0</v>
          </cell>
          <cell r="MW86">
            <v>0</v>
          </cell>
          <cell r="MX86">
            <v>193373975</v>
          </cell>
          <cell r="MY86">
            <v>85866804</v>
          </cell>
          <cell r="MZ86">
            <v>73645081</v>
          </cell>
          <cell r="NA86">
            <v>0</v>
          </cell>
          <cell r="NB86">
            <v>159511885</v>
          </cell>
          <cell r="NC86">
            <v>0</v>
          </cell>
          <cell r="ND86">
            <v>0</v>
          </cell>
          <cell r="NE86">
            <v>0</v>
          </cell>
          <cell r="NF86">
            <v>0</v>
          </cell>
          <cell r="NG86">
            <v>15403087</v>
          </cell>
          <cell r="NH86">
            <v>0</v>
          </cell>
          <cell r="NI86">
            <v>0</v>
          </cell>
          <cell r="NJ86">
            <v>0</v>
          </cell>
          <cell r="NK86">
            <v>0</v>
          </cell>
          <cell r="NL86">
            <v>0</v>
          </cell>
          <cell r="NM86">
            <v>0</v>
          </cell>
          <cell r="NN86">
            <v>0</v>
          </cell>
          <cell r="NO86">
            <v>0</v>
          </cell>
          <cell r="NP86">
            <v>0</v>
          </cell>
          <cell r="NQ86">
            <v>0</v>
          </cell>
          <cell r="NR86">
            <v>0</v>
          </cell>
          <cell r="NS86">
            <v>0</v>
          </cell>
          <cell r="NT86">
            <v>0</v>
          </cell>
          <cell r="NU86">
            <v>0</v>
          </cell>
          <cell r="NV86">
            <v>0</v>
          </cell>
          <cell r="NW86">
            <v>0</v>
          </cell>
          <cell r="NX86">
            <v>0</v>
          </cell>
          <cell r="NY86">
            <v>0</v>
          </cell>
          <cell r="NZ86">
            <v>0</v>
          </cell>
          <cell r="OA86">
            <v>0</v>
          </cell>
          <cell r="OB86">
            <v>0</v>
          </cell>
          <cell r="OC86">
            <v>0</v>
          </cell>
          <cell r="OD86">
            <v>368288947</v>
          </cell>
          <cell r="OE86">
            <v>368288947</v>
          </cell>
          <cell r="OF86">
            <v>0</v>
          </cell>
          <cell r="OG86">
            <v>0</v>
          </cell>
          <cell r="OH86">
            <v>0</v>
          </cell>
          <cell r="OI86">
            <v>0</v>
          </cell>
          <cell r="OJ86">
            <v>0</v>
          </cell>
          <cell r="OK86">
            <v>0</v>
          </cell>
          <cell r="OL86">
            <v>0</v>
          </cell>
          <cell r="OM86">
            <v>0</v>
          </cell>
          <cell r="ON86">
            <v>0</v>
          </cell>
          <cell r="OO86">
            <v>0</v>
          </cell>
          <cell r="OP86">
            <v>-5999999</v>
          </cell>
          <cell r="OQ86">
            <v>632850</v>
          </cell>
          <cell r="OR86">
            <v>0</v>
          </cell>
          <cell r="OS86">
            <v>0</v>
          </cell>
          <cell r="OT86">
            <v>0</v>
          </cell>
          <cell r="OU86">
            <v>-5367149</v>
          </cell>
          <cell r="OV86">
            <v>0</v>
          </cell>
          <cell r="OW86">
            <v>362921798</v>
          </cell>
          <cell r="OX86">
            <v>376580414</v>
          </cell>
          <cell r="OY86">
            <v>73430735730</v>
          </cell>
        </row>
        <row r="87">
          <cell r="A87">
            <v>38047</v>
          </cell>
          <cell r="B87">
            <v>2004</v>
          </cell>
          <cell r="C87" t="str">
            <v>2004-1</v>
          </cell>
          <cell r="D87" t="str">
            <v>2004-1</v>
          </cell>
          <cell r="E87">
            <v>3</v>
          </cell>
          <cell r="F87">
            <v>0.78386909812082339</v>
          </cell>
          <cell r="G87">
            <v>11490560</v>
          </cell>
          <cell r="H87">
            <v>2174254</v>
          </cell>
          <cell r="I87">
            <v>182262270.60440564</v>
          </cell>
          <cell r="J87">
            <v>182262270.60440564</v>
          </cell>
          <cell r="K87">
            <v>0</v>
          </cell>
          <cell r="L87">
            <v>1247562959</v>
          </cell>
          <cell r="M87">
            <v>13575350182</v>
          </cell>
          <cell r="N87">
            <v>-2712307245</v>
          </cell>
          <cell r="O87">
            <v>5778830917</v>
          </cell>
          <cell r="P87">
            <v>725749992</v>
          </cell>
          <cell r="Q87">
            <v>2141869514</v>
          </cell>
          <cell r="R87">
            <v>22371098142</v>
          </cell>
          <cell r="S87">
            <v>5824149000</v>
          </cell>
          <cell r="T87">
            <v>0</v>
          </cell>
          <cell r="U87">
            <v>5824149000</v>
          </cell>
          <cell r="V87">
            <v>118664093</v>
          </cell>
          <cell r="W87">
            <v>641561830</v>
          </cell>
          <cell r="X87">
            <v>71389497</v>
          </cell>
          <cell r="Y87">
            <v>1546578</v>
          </cell>
          <cell r="Z87">
            <v>28073140</v>
          </cell>
          <cell r="AA87">
            <v>113427736</v>
          </cell>
          <cell r="AB87">
            <v>80000</v>
          </cell>
          <cell r="AC87">
            <v>1798488898</v>
          </cell>
          <cell r="AD87">
            <v>0</v>
          </cell>
          <cell r="AE87">
            <v>0</v>
          </cell>
          <cell r="AF87">
            <v>0</v>
          </cell>
          <cell r="AG87">
            <v>6798891874</v>
          </cell>
          <cell r="AH87">
            <v>29169990016</v>
          </cell>
          <cell r="AI87">
            <v>0</v>
          </cell>
          <cell r="AJ87">
            <v>40600</v>
          </cell>
          <cell r="AK87">
            <v>48419874</v>
          </cell>
          <cell r="AL87">
            <v>1846949372</v>
          </cell>
          <cell r="AM87">
            <v>886674887</v>
          </cell>
          <cell r="AN87">
            <v>0</v>
          </cell>
          <cell r="AO87">
            <v>2163600</v>
          </cell>
          <cell r="AP87">
            <v>121840</v>
          </cell>
          <cell r="AQ87">
            <v>0</v>
          </cell>
          <cell r="AR87">
            <v>290000</v>
          </cell>
          <cell r="AS87">
            <v>0</v>
          </cell>
          <cell r="AT87">
            <v>4557750</v>
          </cell>
          <cell r="AU87">
            <v>0</v>
          </cell>
          <cell r="AV87">
            <v>893808077</v>
          </cell>
          <cell r="AW87">
            <v>2027120</v>
          </cell>
          <cell r="AX87">
            <v>3401580540</v>
          </cell>
          <cell r="AY87">
            <v>350291586</v>
          </cell>
          <cell r="AZ87">
            <v>58735</v>
          </cell>
          <cell r="BA87">
            <v>118028</v>
          </cell>
          <cell r="BB87">
            <v>0</v>
          </cell>
          <cell r="BC87">
            <v>0</v>
          </cell>
          <cell r="BD87">
            <v>9944732</v>
          </cell>
          <cell r="BE87">
            <v>7482628</v>
          </cell>
          <cell r="BF87">
            <v>270039</v>
          </cell>
          <cell r="BG87">
            <v>0</v>
          </cell>
          <cell r="BH87">
            <v>2284590</v>
          </cell>
          <cell r="BI87">
            <v>0</v>
          </cell>
          <cell r="BJ87">
            <v>0</v>
          </cell>
          <cell r="BK87">
            <v>3774057998</v>
          </cell>
          <cell r="BL87">
            <v>428820</v>
          </cell>
          <cell r="BM87">
            <v>0</v>
          </cell>
          <cell r="BN87">
            <v>0</v>
          </cell>
          <cell r="BO87">
            <v>32359736</v>
          </cell>
          <cell r="BP87">
            <v>0</v>
          </cell>
          <cell r="BQ87">
            <v>32788556</v>
          </cell>
          <cell r="BR87">
            <v>196425477</v>
          </cell>
          <cell r="BS87">
            <v>32181</v>
          </cell>
          <cell r="BT87">
            <v>43988836</v>
          </cell>
          <cell r="BU87">
            <v>1717029000</v>
          </cell>
          <cell r="BV87">
            <v>97840759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26139902</v>
          </cell>
          <cell r="CD87">
            <v>26139902</v>
          </cell>
          <cell r="CE87">
            <v>0</v>
          </cell>
          <cell r="CF87">
            <v>0</v>
          </cell>
          <cell r="CG87">
            <v>12154580</v>
          </cell>
          <cell r="CH87">
            <v>12154580</v>
          </cell>
          <cell r="CI87">
            <v>0</v>
          </cell>
          <cell r="CJ87">
            <v>12154580</v>
          </cell>
          <cell r="CK87">
            <v>556594662</v>
          </cell>
          <cell r="CL87">
            <v>556594662</v>
          </cell>
          <cell r="CM87">
            <v>29040311</v>
          </cell>
          <cell r="CN87">
            <v>88527074</v>
          </cell>
          <cell r="CO87">
            <v>67451737</v>
          </cell>
          <cell r="CP87">
            <v>15500446</v>
          </cell>
          <cell r="CQ87">
            <v>9817555</v>
          </cell>
          <cell r="CR87">
            <v>1183909489</v>
          </cell>
          <cell r="CS87">
            <v>188079241</v>
          </cell>
          <cell r="CT87">
            <v>0</v>
          </cell>
          <cell r="CU87">
            <v>39939661</v>
          </cell>
          <cell r="CV87">
            <v>1411928391</v>
          </cell>
          <cell r="CW87">
            <v>0</v>
          </cell>
          <cell r="CX87">
            <v>0</v>
          </cell>
          <cell r="CY87">
            <v>0</v>
          </cell>
          <cell r="CZ87">
            <v>2178860176</v>
          </cell>
          <cell r="DA87">
            <v>0</v>
          </cell>
          <cell r="DB87">
            <v>4076013253</v>
          </cell>
          <cell r="DC87">
            <v>4470360</v>
          </cell>
          <cell r="DD87">
            <v>0</v>
          </cell>
          <cell r="DE87">
            <v>4470360</v>
          </cell>
          <cell r="DF87">
            <v>0</v>
          </cell>
          <cell r="DG87">
            <v>0</v>
          </cell>
          <cell r="DH87">
            <v>41837700</v>
          </cell>
          <cell r="DI87">
            <v>8496000</v>
          </cell>
          <cell r="DJ87">
            <v>12078000</v>
          </cell>
          <cell r="DK87">
            <v>20574000</v>
          </cell>
          <cell r="DL87">
            <v>5400000</v>
          </cell>
          <cell r="DM87">
            <v>783100</v>
          </cell>
          <cell r="DN87">
            <v>162000</v>
          </cell>
          <cell r="DO87">
            <v>6345100</v>
          </cell>
          <cell r="DP87">
            <v>64228300</v>
          </cell>
          <cell r="DQ87">
            <v>3909800</v>
          </cell>
          <cell r="DR87">
            <v>0</v>
          </cell>
          <cell r="DS87">
            <v>262000</v>
          </cell>
          <cell r="DT87">
            <v>0</v>
          </cell>
          <cell r="DU87">
            <v>68400100</v>
          </cell>
          <cell r="DV87">
            <v>236700</v>
          </cell>
          <cell r="DW87">
            <v>404280169</v>
          </cell>
          <cell r="DX87">
            <v>23310</v>
          </cell>
          <cell r="DY87">
            <v>404540179</v>
          </cell>
          <cell r="DZ87">
            <v>7337200</v>
          </cell>
          <cell r="EA87">
            <v>592100</v>
          </cell>
          <cell r="EB87">
            <v>0</v>
          </cell>
          <cell r="EC87">
            <v>7929300</v>
          </cell>
          <cell r="ED87">
            <v>36608900</v>
          </cell>
          <cell r="EE87">
            <v>14079500</v>
          </cell>
          <cell r="EF87">
            <v>1455800</v>
          </cell>
          <cell r="EG87">
            <v>2793300</v>
          </cell>
          <cell r="EH87">
            <v>938700</v>
          </cell>
          <cell r="EI87">
            <v>402500</v>
          </cell>
          <cell r="EJ87">
            <v>0</v>
          </cell>
          <cell r="EK87">
            <v>878600</v>
          </cell>
          <cell r="EL87">
            <v>558100</v>
          </cell>
          <cell r="EM87">
            <v>2777900</v>
          </cell>
          <cell r="EN87">
            <v>5502200</v>
          </cell>
          <cell r="EO87">
            <v>1015200</v>
          </cell>
          <cell r="EP87">
            <v>277200</v>
          </cell>
          <cell r="EQ87">
            <v>2903200</v>
          </cell>
          <cell r="ER87">
            <v>26071500</v>
          </cell>
          <cell r="ES87">
            <v>12911600</v>
          </cell>
          <cell r="ET87">
            <v>42163500</v>
          </cell>
          <cell r="EU87">
            <v>0</v>
          </cell>
          <cell r="EV87">
            <v>214800</v>
          </cell>
          <cell r="EW87">
            <v>309400</v>
          </cell>
          <cell r="EX87">
            <v>42687700</v>
          </cell>
          <cell r="EY87">
            <v>878600</v>
          </cell>
          <cell r="EZ87">
            <v>595013779</v>
          </cell>
          <cell r="FA87">
            <v>157255959</v>
          </cell>
          <cell r="FB87">
            <v>752269738</v>
          </cell>
          <cell r="FC87">
            <v>1189800</v>
          </cell>
          <cell r="FD87">
            <v>142750383</v>
          </cell>
          <cell r="FE87">
            <v>2475900</v>
          </cell>
          <cell r="FF87">
            <v>459500</v>
          </cell>
          <cell r="FG87">
            <v>91900</v>
          </cell>
          <cell r="FH87">
            <v>643300</v>
          </cell>
          <cell r="FI87">
            <v>9465700</v>
          </cell>
          <cell r="FJ87">
            <v>13136300</v>
          </cell>
          <cell r="FK87">
            <v>1474900</v>
          </cell>
          <cell r="FL87">
            <v>57300</v>
          </cell>
          <cell r="FM87">
            <v>158608683</v>
          </cell>
          <cell r="FN87">
            <v>973290121</v>
          </cell>
          <cell r="FO87">
            <v>0</v>
          </cell>
          <cell r="FP87">
            <v>0</v>
          </cell>
          <cell r="FQ87">
            <v>0</v>
          </cell>
          <cell r="FR87">
            <v>0</v>
          </cell>
          <cell r="FS87">
            <v>0</v>
          </cell>
          <cell r="FT87">
            <v>0</v>
          </cell>
          <cell r="FU87">
            <v>0</v>
          </cell>
          <cell r="FV87">
            <v>0</v>
          </cell>
          <cell r="FW87">
            <v>0</v>
          </cell>
          <cell r="FX87">
            <v>0</v>
          </cell>
          <cell r="FY87">
            <v>0</v>
          </cell>
          <cell r="FZ87">
            <v>1047677</v>
          </cell>
          <cell r="GA87">
            <v>4355776</v>
          </cell>
          <cell r="GB87">
            <v>5403453</v>
          </cell>
          <cell r="GC87">
            <v>134071</v>
          </cell>
          <cell r="GD87">
            <v>134071</v>
          </cell>
          <cell r="GE87">
            <v>0</v>
          </cell>
          <cell r="GF87">
            <v>18143521</v>
          </cell>
          <cell r="GG87">
            <v>0</v>
          </cell>
          <cell r="GH87">
            <v>18143521</v>
          </cell>
          <cell r="GI87">
            <v>129760</v>
          </cell>
          <cell r="GJ87">
            <v>0</v>
          </cell>
          <cell r="GK87">
            <v>0</v>
          </cell>
          <cell r="GL87">
            <v>13624562</v>
          </cell>
          <cell r="GM87">
            <v>6767527</v>
          </cell>
          <cell r="GN87">
            <v>0</v>
          </cell>
          <cell r="GO87">
            <v>10978900</v>
          </cell>
          <cell r="GP87">
            <v>31500749</v>
          </cell>
          <cell r="GQ87">
            <v>6336261</v>
          </cell>
          <cell r="GR87">
            <v>37837010</v>
          </cell>
          <cell r="GS87">
            <v>61518055</v>
          </cell>
          <cell r="GT87">
            <v>0</v>
          </cell>
          <cell r="GU87">
            <v>0</v>
          </cell>
          <cell r="GV87">
            <v>0</v>
          </cell>
          <cell r="GW87">
            <v>0</v>
          </cell>
          <cell r="GX87">
            <v>46246775</v>
          </cell>
          <cell r="GY87">
            <v>0</v>
          </cell>
          <cell r="GZ87">
            <v>0</v>
          </cell>
          <cell r="HA87">
            <v>0</v>
          </cell>
          <cell r="HB87">
            <v>0</v>
          </cell>
          <cell r="HC87">
            <v>0</v>
          </cell>
          <cell r="HD87">
            <v>0</v>
          </cell>
          <cell r="HE87">
            <v>0</v>
          </cell>
          <cell r="HF87">
            <v>0</v>
          </cell>
          <cell r="HG87">
            <v>0</v>
          </cell>
          <cell r="HH87">
            <v>46246775</v>
          </cell>
          <cell r="HI87">
            <v>0</v>
          </cell>
          <cell r="HJ87">
            <v>0</v>
          </cell>
          <cell r="HK87">
            <v>0</v>
          </cell>
          <cell r="HL87">
            <v>18589429144</v>
          </cell>
          <cell r="HM87">
            <v>1128724920</v>
          </cell>
          <cell r="HN87">
            <v>19718154064</v>
          </cell>
          <cell r="HO87">
            <v>0</v>
          </cell>
          <cell r="HP87">
            <v>0</v>
          </cell>
          <cell r="HQ87">
            <v>0</v>
          </cell>
          <cell r="HR87">
            <v>0</v>
          </cell>
          <cell r="HS87">
            <v>0</v>
          </cell>
          <cell r="HT87">
            <v>0</v>
          </cell>
          <cell r="HU87">
            <v>0</v>
          </cell>
          <cell r="HV87">
            <v>3389067405</v>
          </cell>
          <cell r="HW87">
            <v>0</v>
          </cell>
          <cell r="HX87">
            <v>0</v>
          </cell>
          <cell r="HY87">
            <v>0</v>
          </cell>
          <cell r="HZ87">
            <v>115368580</v>
          </cell>
          <cell r="IA87">
            <v>0</v>
          </cell>
          <cell r="IB87">
            <v>0</v>
          </cell>
          <cell r="IC87">
            <v>0</v>
          </cell>
          <cell r="ID87">
            <v>0</v>
          </cell>
          <cell r="IE87">
            <v>0</v>
          </cell>
          <cell r="IF87">
            <v>0</v>
          </cell>
          <cell r="IG87">
            <v>0</v>
          </cell>
          <cell r="IH87">
            <v>0</v>
          </cell>
          <cell r="II87">
            <v>0</v>
          </cell>
          <cell r="IJ87">
            <v>0</v>
          </cell>
          <cell r="IK87">
            <v>23222590049</v>
          </cell>
          <cell r="IL87">
            <v>0</v>
          </cell>
          <cell r="IM87">
            <v>1600377009</v>
          </cell>
          <cell r="IN87">
            <v>1600377009</v>
          </cell>
          <cell r="IO87">
            <v>23222590049</v>
          </cell>
          <cell r="IP87">
            <v>9821335</v>
          </cell>
          <cell r="IQ87">
            <v>0</v>
          </cell>
          <cell r="IR87">
            <v>0</v>
          </cell>
          <cell r="IS87">
            <v>0</v>
          </cell>
          <cell r="IT87">
            <v>0</v>
          </cell>
          <cell r="IU87">
            <v>0</v>
          </cell>
          <cell r="IV87">
            <v>0</v>
          </cell>
          <cell r="IW87">
            <v>0</v>
          </cell>
          <cell r="IX87">
            <v>0</v>
          </cell>
          <cell r="IY87">
            <v>0</v>
          </cell>
          <cell r="IZ87">
            <v>0</v>
          </cell>
          <cell r="JA87">
            <v>0</v>
          </cell>
          <cell r="JB87">
            <v>9821335</v>
          </cell>
          <cell r="JC87">
            <v>791644244</v>
          </cell>
          <cell r="JD87">
            <v>30707942</v>
          </cell>
          <cell r="JE87">
            <v>0</v>
          </cell>
          <cell r="JF87">
            <v>574794</v>
          </cell>
          <cell r="JG87">
            <v>2006472</v>
          </cell>
          <cell r="JH87">
            <v>2151145</v>
          </cell>
          <cell r="JI87">
            <v>30015067</v>
          </cell>
          <cell r="JJ87">
            <v>417984</v>
          </cell>
          <cell r="JK87">
            <v>0</v>
          </cell>
          <cell r="JL87">
            <v>429716</v>
          </cell>
          <cell r="JM87">
            <v>3860461</v>
          </cell>
          <cell r="JN87">
            <v>584643</v>
          </cell>
          <cell r="JO87">
            <v>0</v>
          </cell>
          <cell r="JP87">
            <v>0</v>
          </cell>
          <cell r="JQ87">
            <v>0</v>
          </cell>
          <cell r="JR87">
            <v>0</v>
          </cell>
          <cell r="JS87">
            <v>0</v>
          </cell>
          <cell r="JT87">
            <v>0</v>
          </cell>
          <cell r="JU87">
            <v>0</v>
          </cell>
          <cell r="JV87">
            <v>0</v>
          </cell>
          <cell r="JW87">
            <v>0</v>
          </cell>
          <cell r="JX87">
            <v>0</v>
          </cell>
          <cell r="JY87">
            <v>0</v>
          </cell>
          <cell r="JZ87">
            <v>0</v>
          </cell>
          <cell r="KA87">
            <v>0</v>
          </cell>
          <cell r="KB87">
            <v>0</v>
          </cell>
          <cell r="KC87">
            <v>0</v>
          </cell>
          <cell r="KD87">
            <v>0</v>
          </cell>
          <cell r="KE87">
            <v>0</v>
          </cell>
          <cell r="KF87">
            <v>0</v>
          </cell>
          <cell r="KG87">
            <v>0</v>
          </cell>
          <cell r="KH87">
            <v>0</v>
          </cell>
          <cell r="KI87">
            <v>0</v>
          </cell>
          <cell r="KJ87">
            <v>0</v>
          </cell>
          <cell r="KK87">
            <v>0</v>
          </cell>
          <cell r="KL87">
            <v>0</v>
          </cell>
          <cell r="KM87">
            <v>0</v>
          </cell>
          <cell r="KN87">
            <v>0</v>
          </cell>
          <cell r="KO87">
            <v>0</v>
          </cell>
          <cell r="KP87">
            <v>0</v>
          </cell>
          <cell r="KQ87">
            <v>0</v>
          </cell>
          <cell r="KR87">
            <v>0</v>
          </cell>
          <cell r="KS87">
            <v>0</v>
          </cell>
          <cell r="KT87">
            <v>0</v>
          </cell>
          <cell r="KU87">
            <v>0</v>
          </cell>
          <cell r="KV87">
            <v>0</v>
          </cell>
          <cell r="KW87">
            <v>863638998</v>
          </cell>
          <cell r="KX87">
            <v>24096050382</v>
          </cell>
          <cell r="KY87">
            <v>366000000</v>
          </cell>
          <cell r="KZ87">
            <v>366000000</v>
          </cell>
          <cell r="LA87">
            <v>1805230</v>
          </cell>
          <cell r="LB87">
            <v>36369455837</v>
          </cell>
          <cell r="LC87">
            <v>65539445853</v>
          </cell>
          <cell r="LD87">
            <v>1171376002</v>
          </cell>
          <cell r="LE87">
            <v>300320364</v>
          </cell>
          <cell r="LF87">
            <v>0</v>
          </cell>
          <cell r="LG87">
            <v>0</v>
          </cell>
          <cell r="LH87">
            <v>300320364</v>
          </cell>
          <cell r="LI87">
            <v>0</v>
          </cell>
          <cell r="LJ87">
            <v>0</v>
          </cell>
          <cell r="LK87">
            <v>0</v>
          </cell>
          <cell r="LL87">
            <v>2768443486</v>
          </cell>
          <cell r="LM87">
            <v>615319495</v>
          </cell>
          <cell r="LN87">
            <v>3684083345</v>
          </cell>
          <cell r="LO87">
            <v>567194401</v>
          </cell>
          <cell r="LP87">
            <v>0</v>
          </cell>
          <cell r="LQ87">
            <v>23927243</v>
          </cell>
          <cell r="LR87">
            <v>0</v>
          </cell>
          <cell r="LS87">
            <v>39749565</v>
          </cell>
          <cell r="LT87">
            <v>53798667</v>
          </cell>
          <cell r="LU87">
            <v>0</v>
          </cell>
          <cell r="LV87">
            <v>0</v>
          </cell>
          <cell r="LW87">
            <v>39749565</v>
          </cell>
          <cell r="LX87">
            <v>0</v>
          </cell>
          <cell r="LY87">
            <v>0</v>
          </cell>
          <cell r="LZ87">
            <v>0</v>
          </cell>
          <cell r="MA87">
            <v>0</v>
          </cell>
          <cell r="MB87">
            <v>0</v>
          </cell>
          <cell r="MC87">
            <v>0</v>
          </cell>
          <cell r="MD87">
            <v>615319495</v>
          </cell>
          <cell r="ME87">
            <v>5540129223</v>
          </cell>
          <cell r="MF87">
            <v>1702938</v>
          </cell>
          <cell r="MG87">
            <v>0</v>
          </cell>
          <cell r="MH87">
            <v>0</v>
          </cell>
          <cell r="MI87">
            <v>1702938</v>
          </cell>
          <cell r="MJ87">
            <v>16385464</v>
          </cell>
          <cell r="MK87">
            <v>3436474</v>
          </cell>
          <cell r="ML87">
            <v>19821938</v>
          </cell>
          <cell r="MM87">
            <v>1469540550</v>
          </cell>
          <cell r="MN87">
            <v>0</v>
          </cell>
          <cell r="MO87">
            <v>1469540550</v>
          </cell>
          <cell r="MP87">
            <v>0</v>
          </cell>
          <cell r="MQ87">
            <v>1491065426</v>
          </cell>
          <cell r="MR87">
            <v>0</v>
          </cell>
          <cell r="MS87">
            <v>0</v>
          </cell>
          <cell r="MT87">
            <v>0</v>
          </cell>
          <cell r="MU87">
            <v>0</v>
          </cell>
          <cell r="MV87">
            <v>0</v>
          </cell>
          <cell r="MW87">
            <v>0</v>
          </cell>
          <cell r="MX87">
            <v>84353444</v>
          </cell>
          <cell r="MY87">
            <v>124851210</v>
          </cell>
          <cell r="MZ87">
            <v>64763827</v>
          </cell>
          <cell r="NA87">
            <v>0</v>
          </cell>
          <cell r="NB87">
            <v>189615037</v>
          </cell>
          <cell r="NC87">
            <v>0</v>
          </cell>
          <cell r="ND87">
            <v>0</v>
          </cell>
          <cell r="NE87">
            <v>0</v>
          </cell>
          <cell r="NF87">
            <v>0</v>
          </cell>
          <cell r="NG87">
            <v>21397683</v>
          </cell>
          <cell r="NH87">
            <v>31793300</v>
          </cell>
          <cell r="NI87">
            <v>19780333</v>
          </cell>
          <cell r="NJ87">
            <v>1572850</v>
          </cell>
          <cell r="NK87">
            <v>21353183</v>
          </cell>
          <cell r="NL87">
            <v>0</v>
          </cell>
          <cell r="NM87">
            <v>0</v>
          </cell>
          <cell r="NN87">
            <v>0</v>
          </cell>
          <cell r="NO87">
            <v>0</v>
          </cell>
          <cell r="NP87">
            <v>0</v>
          </cell>
          <cell r="NQ87">
            <v>0</v>
          </cell>
          <cell r="NR87">
            <v>0</v>
          </cell>
          <cell r="NS87">
            <v>0</v>
          </cell>
          <cell r="NT87">
            <v>0</v>
          </cell>
          <cell r="NU87">
            <v>0</v>
          </cell>
          <cell r="NV87">
            <v>0</v>
          </cell>
          <cell r="NW87">
            <v>0</v>
          </cell>
          <cell r="NX87">
            <v>0</v>
          </cell>
          <cell r="NY87">
            <v>0</v>
          </cell>
          <cell r="NZ87">
            <v>0</v>
          </cell>
          <cell r="OA87">
            <v>0</v>
          </cell>
          <cell r="OB87">
            <v>0</v>
          </cell>
          <cell r="OC87">
            <v>0</v>
          </cell>
          <cell r="OD87">
            <v>348512647</v>
          </cell>
          <cell r="OE87">
            <v>348512647</v>
          </cell>
          <cell r="OF87">
            <v>40000000000</v>
          </cell>
          <cell r="OG87">
            <v>0</v>
          </cell>
          <cell r="OH87">
            <v>0</v>
          </cell>
          <cell r="OI87">
            <v>0</v>
          </cell>
          <cell r="OJ87">
            <v>0</v>
          </cell>
          <cell r="OK87">
            <v>0</v>
          </cell>
          <cell r="OL87">
            <v>0</v>
          </cell>
          <cell r="OM87">
            <v>40000000000</v>
          </cell>
          <cell r="ON87">
            <v>40000000000</v>
          </cell>
          <cell r="OO87">
            <v>0</v>
          </cell>
          <cell r="OP87">
            <v>0</v>
          </cell>
          <cell r="OQ87">
            <v>368504</v>
          </cell>
          <cell r="OR87">
            <v>0</v>
          </cell>
          <cell r="OS87">
            <v>0</v>
          </cell>
          <cell r="OT87">
            <v>0</v>
          </cell>
          <cell r="OU87">
            <v>368504</v>
          </cell>
          <cell r="OV87">
            <v>0</v>
          </cell>
          <cell r="OW87">
            <v>40348881151</v>
          </cell>
          <cell r="OX87">
            <v>41839946577</v>
          </cell>
          <cell r="OY87">
            <v>112919521653</v>
          </cell>
        </row>
        <row r="88">
          <cell r="A88">
            <v>38078</v>
          </cell>
          <cell r="B88">
            <v>2004</v>
          </cell>
          <cell r="C88" t="str">
            <v>2004-1</v>
          </cell>
          <cell r="D88" t="str">
            <v>2004-2</v>
          </cell>
          <cell r="E88">
            <v>4</v>
          </cell>
          <cell r="F88">
            <v>0.78744446073668828</v>
          </cell>
          <cell r="G88">
            <v>11813805</v>
          </cell>
          <cell r="H88">
            <v>2172376</v>
          </cell>
          <cell r="I88">
            <v>673111061.67951834</v>
          </cell>
          <cell r="J88">
            <v>673111061.67951834</v>
          </cell>
          <cell r="K88">
            <v>0</v>
          </cell>
          <cell r="L88">
            <v>4607362923</v>
          </cell>
          <cell r="M88">
            <v>1397046676</v>
          </cell>
          <cell r="N88">
            <v>16971396376</v>
          </cell>
          <cell r="O88">
            <v>481660035</v>
          </cell>
          <cell r="P88">
            <v>2077269315</v>
          </cell>
          <cell r="Q88">
            <v>1901019013</v>
          </cell>
          <cell r="R88">
            <v>28347573382</v>
          </cell>
          <cell r="S88">
            <v>5117139000</v>
          </cell>
          <cell r="T88">
            <v>0</v>
          </cell>
          <cell r="U88">
            <v>5117139000</v>
          </cell>
          <cell r="V88">
            <v>135949618</v>
          </cell>
          <cell r="W88">
            <v>350780495</v>
          </cell>
          <cell r="X88">
            <v>0</v>
          </cell>
          <cell r="Y88">
            <v>867021</v>
          </cell>
          <cell r="Z88">
            <v>47620840</v>
          </cell>
          <cell r="AA88">
            <v>24511104</v>
          </cell>
          <cell r="AB88">
            <v>0</v>
          </cell>
          <cell r="AC88">
            <v>1766310679</v>
          </cell>
          <cell r="AD88">
            <v>0</v>
          </cell>
          <cell r="AE88">
            <v>0</v>
          </cell>
          <cell r="AF88">
            <v>0</v>
          </cell>
          <cell r="AG88">
            <v>5676868078</v>
          </cell>
          <cell r="AH88">
            <v>34024441460</v>
          </cell>
          <cell r="AI88">
            <v>0</v>
          </cell>
          <cell r="AJ88">
            <v>424427</v>
          </cell>
          <cell r="AK88">
            <v>52576142</v>
          </cell>
          <cell r="AL88">
            <v>1819311248</v>
          </cell>
          <cell r="AM88">
            <v>734195288</v>
          </cell>
          <cell r="AN88">
            <v>178995</v>
          </cell>
          <cell r="AO88">
            <v>5916727</v>
          </cell>
          <cell r="AP88">
            <v>14061453</v>
          </cell>
          <cell r="AQ88">
            <v>20000</v>
          </cell>
          <cell r="AR88">
            <v>378361</v>
          </cell>
          <cell r="AS88">
            <v>0</v>
          </cell>
          <cell r="AT88">
            <v>7158500</v>
          </cell>
          <cell r="AU88">
            <v>0</v>
          </cell>
          <cell r="AV88">
            <v>761909324</v>
          </cell>
          <cell r="AW88">
            <v>2112615</v>
          </cell>
          <cell r="AX88">
            <v>289406433</v>
          </cell>
          <cell r="AY88">
            <v>378126585</v>
          </cell>
          <cell r="AZ88">
            <v>943446</v>
          </cell>
          <cell r="BA88">
            <v>59667</v>
          </cell>
          <cell r="BB88">
            <v>1569</v>
          </cell>
          <cell r="BC88">
            <v>0</v>
          </cell>
          <cell r="BD88">
            <v>9948245</v>
          </cell>
          <cell r="BE88">
            <v>7038569</v>
          </cell>
          <cell r="BF88">
            <v>7479362</v>
          </cell>
          <cell r="BG88">
            <v>0</v>
          </cell>
          <cell r="BH88">
            <v>2669573</v>
          </cell>
          <cell r="BI88">
            <v>4983</v>
          </cell>
          <cell r="BJ88">
            <v>0</v>
          </cell>
          <cell r="BK88">
            <v>697791047</v>
          </cell>
          <cell r="BL88">
            <v>91160</v>
          </cell>
          <cell r="BM88">
            <v>0</v>
          </cell>
          <cell r="BN88">
            <v>1135813</v>
          </cell>
          <cell r="BO88">
            <v>67474481</v>
          </cell>
          <cell r="BP88">
            <v>7605150</v>
          </cell>
          <cell r="BQ88">
            <v>76306604</v>
          </cell>
          <cell r="BR88">
            <v>134043039</v>
          </cell>
          <cell r="BS88">
            <v>1018820</v>
          </cell>
          <cell r="BT88">
            <v>47568048</v>
          </cell>
          <cell r="BU88">
            <v>1717029000</v>
          </cell>
          <cell r="BV88">
            <v>35994291</v>
          </cell>
          <cell r="BW88">
            <v>0</v>
          </cell>
          <cell r="BX88">
            <v>18047494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18047494</v>
          </cell>
          <cell r="CE88">
            <v>0</v>
          </cell>
          <cell r="CF88">
            <v>10968949</v>
          </cell>
          <cell r="CG88">
            <v>0</v>
          </cell>
          <cell r="CH88">
            <v>10968949</v>
          </cell>
          <cell r="CI88">
            <v>0</v>
          </cell>
          <cell r="CJ88">
            <v>10968949</v>
          </cell>
          <cell r="CK88">
            <v>208484184</v>
          </cell>
          <cell r="CL88">
            <v>208484184</v>
          </cell>
          <cell r="CM88">
            <v>25253262</v>
          </cell>
          <cell r="CN88">
            <v>33123480</v>
          </cell>
          <cell r="CO88">
            <v>23196226</v>
          </cell>
          <cell r="CP88">
            <v>3822881</v>
          </cell>
          <cell r="CQ88">
            <v>3347390</v>
          </cell>
          <cell r="CR88">
            <v>425638467</v>
          </cell>
          <cell r="CS88">
            <v>61409557</v>
          </cell>
          <cell r="CT88">
            <v>0</v>
          </cell>
          <cell r="CU88">
            <v>15161510</v>
          </cell>
          <cell r="CV88">
            <v>502209534</v>
          </cell>
          <cell r="CW88">
            <v>0</v>
          </cell>
          <cell r="CX88">
            <v>0</v>
          </cell>
          <cell r="CY88">
            <v>0</v>
          </cell>
          <cell r="CZ88">
            <v>799436957</v>
          </cell>
          <cell r="DA88">
            <v>0</v>
          </cell>
          <cell r="DB88">
            <v>2629044739</v>
          </cell>
          <cell r="DC88">
            <v>-11476767</v>
          </cell>
          <cell r="DD88">
            <v>18707307</v>
          </cell>
          <cell r="DE88">
            <v>7230540</v>
          </cell>
          <cell r="DF88">
            <v>0</v>
          </cell>
          <cell r="DG88">
            <v>0</v>
          </cell>
          <cell r="DH88">
            <v>37621500</v>
          </cell>
          <cell r="DI88">
            <v>5058000</v>
          </cell>
          <cell r="DJ88">
            <v>6948000</v>
          </cell>
          <cell r="DK88">
            <v>12006000</v>
          </cell>
          <cell r="DL88">
            <v>2430000</v>
          </cell>
          <cell r="DM88">
            <v>1088700</v>
          </cell>
          <cell r="DN88">
            <v>144000</v>
          </cell>
          <cell r="DO88">
            <v>3662700</v>
          </cell>
          <cell r="DP88">
            <v>63918400</v>
          </cell>
          <cell r="DQ88">
            <v>3148800</v>
          </cell>
          <cell r="DR88">
            <v>101500</v>
          </cell>
          <cell r="DS88">
            <v>0</v>
          </cell>
          <cell r="DT88">
            <v>314400</v>
          </cell>
          <cell r="DU88">
            <v>67483100</v>
          </cell>
          <cell r="DV88">
            <v>157800</v>
          </cell>
          <cell r="DW88">
            <v>1441000</v>
          </cell>
          <cell r="DX88">
            <v>19935</v>
          </cell>
          <cell r="DY88">
            <v>1618735</v>
          </cell>
          <cell r="DZ88">
            <v>4032900</v>
          </cell>
          <cell r="EA88">
            <v>630300</v>
          </cell>
          <cell r="EB88">
            <v>19100</v>
          </cell>
          <cell r="EC88">
            <v>4682300</v>
          </cell>
          <cell r="ED88">
            <v>32387100</v>
          </cell>
          <cell r="EE88">
            <v>11655600</v>
          </cell>
          <cell r="EF88">
            <v>1473500</v>
          </cell>
          <cell r="EG88">
            <v>2069900</v>
          </cell>
          <cell r="EH88">
            <v>1034200</v>
          </cell>
          <cell r="EI88">
            <v>268800</v>
          </cell>
          <cell r="EJ88">
            <v>38200</v>
          </cell>
          <cell r="EK88">
            <v>1242900</v>
          </cell>
          <cell r="EL88">
            <v>345200</v>
          </cell>
          <cell r="EM88">
            <v>2929300</v>
          </cell>
          <cell r="EN88">
            <v>4413500</v>
          </cell>
          <cell r="EO88">
            <v>583200</v>
          </cell>
          <cell r="EP88">
            <v>274000</v>
          </cell>
          <cell r="EQ88">
            <v>1738100</v>
          </cell>
          <cell r="ER88">
            <v>21145500</v>
          </cell>
          <cell r="ES88">
            <v>11536400</v>
          </cell>
          <cell r="ET88">
            <v>34694000</v>
          </cell>
          <cell r="EU88">
            <v>0</v>
          </cell>
          <cell r="EV88">
            <v>167200</v>
          </cell>
          <cell r="EW88">
            <v>119000</v>
          </cell>
          <cell r="EX88">
            <v>34980200</v>
          </cell>
          <cell r="EY88">
            <v>592100</v>
          </cell>
          <cell r="EZ88">
            <v>168531235</v>
          </cell>
          <cell r="FA88">
            <v>181841891</v>
          </cell>
          <cell r="FB88">
            <v>350373126</v>
          </cell>
          <cell r="FC88">
            <v>630300</v>
          </cell>
          <cell r="FD88">
            <v>160867081</v>
          </cell>
          <cell r="FE88">
            <v>2017400</v>
          </cell>
          <cell r="FF88">
            <v>0</v>
          </cell>
          <cell r="FG88">
            <v>0</v>
          </cell>
          <cell r="FH88">
            <v>91900</v>
          </cell>
          <cell r="FI88">
            <v>7352000</v>
          </cell>
          <cell r="FJ88">
            <v>9461300</v>
          </cell>
          <cell r="FK88">
            <v>1188000</v>
          </cell>
          <cell r="FL88">
            <v>76400</v>
          </cell>
          <cell r="FM88">
            <v>172223081</v>
          </cell>
          <cell r="FN88">
            <v>572223707</v>
          </cell>
          <cell r="FO88">
            <v>3672000</v>
          </cell>
          <cell r="FP88">
            <v>30132000</v>
          </cell>
          <cell r="FQ88">
            <v>33804000</v>
          </cell>
          <cell r="FR88">
            <v>0</v>
          </cell>
          <cell r="FS88">
            <v>7663000</v>
          </cell>
          <cell r="FT88">
            <v>13200</v>
          </cell>
          <cell r="FU88">
            <v>841800</v>
          </cell>
          <cell r="FV88">
            <v>22436439</v>
          </cell>
          <cell r="FW88">
            <v>3710700</v>
          </cell>
          <cell r="FX88">
            <v>68469139</v>
          </cell>
          <cell r="FY88">
            <v>0</v>
          </cell>
          <cell r="FZ88">
            <v>1633534</v>
          </cell>
          <cell r="GA88">
            <v>2271543</v>
          </cell>
          <cell r="GB88">
            <v>3905077</v>
          </cell>
          <cell r="GC88">
            <v>219411</v>
          </cell>
          <cell r="GD88">
            <v>219411</v>
          </cell>
          <cell r="GE88">
            <v>2290500</v>
          </cell>
          <cell r="GF88">
            <v>14894177</v>
          </cell>
          <cell r="GG88">
            <v>94390000</v>
          </cell>
          <cell r="GH88">
            <v>109284177</v>
          </cell>
          <cell r="GI88">
            <v>8588400</v>
          </cell>
          <cell r="GJ88">
            <v>1806000</v>
          </cell>
          <cell r="GK88">
            <v>3369000</v>
          </cell>
          <cell r="GL88">
            <v>16787940</v>
          </cell>
          <cell r="GM88">
            <v>1826235</v>
          </cell>
          <cell r="GN88">
            <v>458820</v>
          </cell>
          <cell r="GO88">
            <v>-814064900</v>
          </cell>
          <cell r="GP88">
            <v>-781228505</v>
          </cell>
          <cell r="GQ88">
            <v>2222580</v>
          </cell>
          <cell r="GR88">
            <v>-779005925</v>
          </cell>
          <cell r="GS88">
            <v>-594837621</v>
          </cell>
          <cell r="GT88">
            <v>0</v>
          </cell>
          <cell r="GU88">
            <v>0</v>
          </cell>
          <cell r="GV88">
            <v>0</v>
          </cell>
          <cell r="GW88">
            <v>0</v>
          </cell>
          <cell r="GX88">
            <v>0</v>
          </cell>
          <cell r="GY88">
            <v>0</v>
          </cell>
          <cell r="GZ88">
            <v>0</v>
          </cell>
          <cell r="HA88">
            <v>0</v>
          </cell>
          <cell r="HB88">
            <v>57777550</v>
          </cell>
          <cell r="HC88">
            <v>1100000</v>
          </cell>
          <cell r="HD88">
            <v>0</v>
          </cell>
          <cell r="HE88">
            <v>0</v>
          </cell>
          <cell r="HF88">
            <v>0</v>
          </cell>
          <cell r="HG88">
            <v>0</v>
          </cell>
          <cell r="HH88">
            <v>58877550</v>
          </cell>
          <cell r="HI88">
            <v>0</v>
          </cell>
          <cell r="HJ88">
            <v>0</v>
          </cell>
          <cell r="HK88">
            <v>0</v>
          </cell>
          <cell r="HL88">
            <v>18589429144</v>
          </cell>
          <cell r="HM88">
            <v>1128724920</v>
          </cell>
          <cell r="HN88">
            <v>19718154064</v>
          </cell>
          <cell r="HO88">
            <v>0</v>
          </cell>
          <cell r="HP88">
            <v>0</v>
          </cell>
          <cell r="HQ88">
            <v>0</v>
          </cell>
          <cell r="HR88">
            <v>0</v>
          </cell>
          <cell r="HS88">
            <v>0</v>
          </cell>
          <cell r="HT88">
            <v>0</v>
          </cell>
          <cell r="HU88">
            <v>3389067405</v>
          </cell>
          <cell r="HV88">
            <v>3389067405</v>
          </cell>
          <cell r="HW88">
            <v>0</v>
          </cell>
          <cell r="HX88">
            <v>0</v>
          </cell>
          <cell r="HY88">
            <v>0</v>
          </cell>
          <cell r="HZ88">
            <v>115368580</v>
          </cell>
          <cell r="IA88">
            <v>0</v>
          </cell>
          <cell r="IB88">
            <v>0</v>
          </cell>
          <cell r="IC88">
            <v>0</v>
          </cell>
          <cell r="ID88">
            <v>0</v>
          </cell>
          <cell r="IE88">
            <v>0</v>
          </cell>
          <cell r="IF88">
            <v>0</v>
          </cell>
          <cell r="IG88">
            <v>0</v>
          </cell>
          <cell r="IH88">
            <v>0</v>
          </cell>
          <cell r="II88">
            <v>0</v>
          </cell>
          <cell r="IJ88">
            <v>0</v>
          </cell>
          <cell r="IK88">
            <v>23826815585</v>
          </cell>
          <cell r="IL88">
            <v>0</v>
          </cell>
          <cell r="IM88">
            <v>897832863</v>
          </cell>
          <cell r="IN88">
            <v>897832863</v>
          </cell>
          <cell r="IO88">
            <v>23826815585</v>
          </cell>
          <cell r="IP88">
            <v>8685921</v>
          </cell>
          <cell r="IQ88">
            <v>0</v>
          </cell>
          <cell r="IR88">
            <v>0</v>
          </cell>
          <cell r="IS88">
            <v>0</v>
          </cell>
          <cell r="IT88">
            <v>0</v>
          </cell>
          <cell r="IU88">
            <v>0</v>
          </cell>
          <cell r="IV88">
            <v>0</v>
          </cell>
          <cell r="IW88">
            <v>0</v>
          </cell>
          <cell r="IX88">
            <v>0</v>
          </cell>
          <cell r="IY88">
            <v>0</v>
          </cell>
          <cell r="IZ88">
            <v>0</v>
          </cell>
          <cell r="JA88">
            <v>0</v>
          </cell>
          <cell r="JB88">
            <v>8685921</v>
          </cell>
          <cell r="JC88">
            <v>791644244</v>
          </cell>
          <cell r="JD88">
            <v>30707942</v>
          </cell>
          <cell r="JE88">
            <v>0</v>
          </cell>
          <cell r="JF88">
            <v>574794</v>
          </cell>
          <cell r="JG88">
            <v>2006472</v>
          </cell>
          <cell r="JH88">
            <v>2151145</v>
          </cell>
          <cell r="JI88">
            <v>30015067</v>
          </cell>
          <cell r="JJ88">
            <v>417984</v>
          </cell>
          <cell r="JK88">
            <v>0</v>
          </cell>
          <cell r="JL88">
            <v>429716</v>
          </cell>
          <cell r="JM88">
            <v>3860461</v>
          </cell>
          <cell r="JN88">
            <v>584643</v>
          </cell>
          <cell r="JO88">
            <v>0</v>
          </cell>
          <cell r="JP88">
            <v>0</v>
          </cell>
          <cell r="JQ88">
            <v>0</v>
          </cell>
          <cell r="JR88">
            <v>0</v>
          </cell>
          <cell r="JS88">
            <v>0</v>
          </cell>
          <cell r="JT88">
            <v>0</v>
          </cell>
          <cell r="JU88">
            <v>0</v>
          </cell>
          <cell r="JV88">
            <v>0</v>
          </cell>
          <cell r="JW88">
            <v>0</v>
          </cell>
          <cell r="JX88">
            <v>0</v>
          </cell>
          <cell r="JY88">
            <v>0</v>
          </cell>
          <cell r="JZ88">
            <v>0</v>
          </cell>
          <cell r="KA88">
            <v>0</v>
          </cell>
          <cell r="KB88">
            <v>0</v>
          </cell>
          <cell r="KC88">
            <v>0</v>
          </cell>
          <cell r="KD88">
            <v>0</v>
          </cell>
          <cell r="KE88">
            <v>0</v>
          </cell>
          <cell r="KF88">
            <v>0</v>
          </cell>
          <cell r="KG88">
            <v>0</v>
          </cell>
          <cell r="KH88">
            <v>0</v>
          </cell>
          <cell r="KI88">
            <v>0</v>
          </cell>
          <cell r="KJ88">
            <v>0</v>
          </cell>
          <cell r="KK88">
            <v>0</v>
          </cell>
          <cell r="KL88">
            <v>0</v>
          </cell>
          <cell r="KM88">
            <v>0</v>
          </cell>
          <cell r="KN88">
            <v>0</v>
          </cell>
          <cell r="KO88">
            <v>0</v>
          </cell>
          <cell r="KP88">
            <v>0</v>
          </cell>
          <cell r="KQ88">
            <v>0</v>
          </cell>
          <cell r="KR88">
            <v>0</v>
          </cell>
          <cell r="KS88">
            <v>0</v>
          </cell>
          <cell r="KT88">
            <v>0</v>
          </cell>
          <cell r="KU88">
            <v>0</v>
          </cell>
          <cell r="KV88">
            <v>0</v>
          </cell>
          <cell r="KW88">
            <v>871664886</v>
          </cell>
          <cell r="KX88">
            <v>24707166392</v>
          </cell>
          <cell r="KY88">
            <v>241608</v>
          </cell>
          <cell r="KZ88">
            <v>241608</v>
          </cell>
          <cell r="LA88">
            <v>953971</v>
          </cell>
          <cell r="LB88">
            <v>30871280968</v>
          </cell>
          <cell r="LC88">
            <v>64895722428</v>
          </cell>
          <cell r="LD88">
            <v>0</v>
          </cell>
          <cell r="LE88">
            <v>1765610287</v>
          </cell>
          <cell r="LF88">
            <v>0</v>
          </cell>
          <cell r="LG88">
            <v>0</v>
          </cell>
          <cell r="LH88">
            <v>1765610287</v>
          </cell>
          <cell r="LI88">
            <v>0</v>
          </cell>
          <cell r="LJ88">
            <v>0</v>
          </cell>
          <cell r="LK88">
            <v>0</v>
          </cell>
          <cell r="LL88">
            <v>5263700331</v>
          </cell>
          <cell r="LM88">
            <v>1833448507</v>
          </cell>
          <cell r="LN88">
            <v>4555808160</v>
          </cell>
          <cell r="LO88">
            <v>0</v>
          </cell>
          <cell r="LP88">
            <v>0</v>
          </cell>
          <cell r="LQ88">
            <v>14627189</v>
          </cell>
          <cell r="LR88">
            <v>19080223</v>
          </cell>
          <cell r="LS88">
            <v>292774646</v>
          </cell>
          <cell r="LT88">
            <v>42803104</v>
          </cell>
          <cell r="LU88">
            <v>0</v>
          </cell>
          <cell r="LV88">
            <v>22371577</v>
          </cell>
          <cell r="LW88">
            <v>292774646</v>
          </cell>
          <cell r="LX88">
            <v>0</v>
          </cell>
          <cell r="LY88">
            <v>0</v>
          </cell>
          <cell r="LZ88">
            <v>0</v>
          </cell>
          <cell r="MA88">
            <v>0</v>
          </cell>
          <cell r="MB88">
            <v>0</v>
          </cell>
          <cell r="MC88">
            <v>81928274</v>
          </cell>
          <cell r="MD88">
            <v>1833448507</v>
          </cell>
          <cell r="ME88">
            <v>9336344138</v>
          </cell>
          <cell r="MF88">
            <v>11824990</v>
          </cell>
          <cell r="MG88">
            <v>17624744</v>
          </cell>
          <cell r="MH88">
            <v>0</v>
          </cell>
          <cell r="MI88">
            <v>29449734</v>
          </cell>
          <cell r="MJ88">
            <v>40010169</v>
          </cell>
          <cell r="MK88">
            <v>4084415</v>
          </cell>
          <cell r="ML88">
            <v>44094584</v>
          </cell>
          <cell r="MM88">
            <v>0</v>
          </cell>
          <cell r="MN88">
            <v>0</v>
          </cell>
          <cell r="MO88">
            <v>0</v>
          </cell>
          <cell r="MP88">
            <v>0</v>
          </cell>
          <cell r="MQ88">
            <v>73544318</v>
          </cell>
          <cell r="MR88">
            <v>0</v>
          </cell>
          <cell r="MS88">
            <v>0</v>
          </cell>
          <cell r="MT88">
            <v>0</v>
          </cell>
          <cell r="MU88">
            <v>0</v>
          </cell>
          <cell r="MV88">
            <v>0</v>
          </cell>
          <cell r="MW88">
            <v>0</v>
          </cell>
          <cell r="MX88">
            <v>690335308</v>
          </cell>
          <cell r="MY88">
            <v>322521223</v>
          </cell>
          <cell r="MZ88">
            <v>49008148</v>
          </cell>
          <cell r="NA88">
            <v>0</v>
          </cell>
          <cell r="NB88">
            <v>371529371</v>
          </cell>
          <cell r="NC88">
            <v>0</v>
          </cell>
          <cell r="ND88">
            <v>0</v>
          </cell>
          <cell r="NE88">
            <v>0</v>
          </cell>
          <cell r="NF88">
            <v>0</v>
          </cell>
          <cell r="NG88">
            <v>10134481</v>
          </cell>
          <cell r="NH88">
            <v>230410934</v>
          </cell>
          <cell r="NI88">
            <v>5667184</v>
          </cell>
          <cell r="NJ88">
            <v>582019</v>
          </cell>
          <cell r="NK88">
            <v>6249203</v>
          </cell>
          <cell r="NL88">
            <v>0</v>
          </cell>
          <cell r="NM88">
            <v>0</v>
          </cell>
          <cell r="NN88">
            <v>0</v>
          </cell>
          <cell r="NO88">
            <v>0</v>
          </cell>
          <cell r="NP88">
            <v>0</v>
          </cell>
          <cell r="NQ88">
            <v>0</v>
          </cell>
          <cell r="NR88">
            <v>0</v>
          </cell>
          <cell r="NS88">
            <v>0</v>
          </cell>
          <cell r="NT88">
            <v>0</v>
          </cell>
          <cell r="NU88">
            <v>0</v>
          </cell>
          <cell r="NV88">
            <v>0</v>
          </cell>
          <cell r="NW88">
            <v>0</v>
          </cell>
          <cell r="NX88">
            <v>0</v>
          </cell>
          <cell r="NY88">
            <v>0</v>
          </cell>
          <cell r="NZ88">
            <v>0</v>
          </cell>
          <cell r="OA88">
            <v>0</v>
          </cell>
          <cell r="OB88">
            <v>0</v>
          </cell>
          <cell r="OC88">
            <v>0</v>
          </cell>
          <cell r="OD88">
            <v>1308659297</v>
          </cell>
          <cell r="OE88">
            <v>1308659297</v>
          </cell>
          <cell r="OF88">
            <v>38400000000</v>
          </cell>
          <cell r="OG88">
            <v>0</v>
          </cell>
          <cell r="OH88">
            <v>0</v>
          </cell>
          <cell r="OI88">
            <v>0</v>
          </cell>
          <cell r="OJ88">
            <v>0</v>
          </cell>
          <cell r="OK88">
            <v>0</v>
          </cell>
          <cell r="OL88">
            <v>0</v>
          </cell>
          <cell r="OM88">
            <v>38400000000</v>
          </cell>
          <cell r="ON88">
            <v>38400000000</v>
          </cell>
          <cell r="OO88">
            <v>1172880</v>
          </cell>
          <cell r="OP88">
            <v>5999999</v>
          </cell>
          <cell r="OQ88">
            <v>53544</v>
          </cell>
          <cell r="OR88">
            <v>50495780</v>
          </cell>
          <cell r="OS88">
            <v>0</v>
          </cell>
          <cell r="OT88">
            <v>0</v>
          </cell>
          <cell r="OU88">
            <v>108217983</v>
          </cell>
          <cell r="OV88">
            <v>0</v>
          </cell>
          <cell r="OW88">
            <v>39766381500</v>
          </cell>
          <cell r="OX88">
            <v>39839925818</v>
          </cell>
          <cell r="OY88">
            <v>114071992384</v>
          </cell>
        </row>
        <row r="89">
          <cell r="A89">
            <v>38108</v>
          </cell>
          <cell r="B89">
            <v>2004</v>
          </cell>
          <cell r="C89" t="str">
            <v>2004-1</v>
          </cell>
          <cell r="D89" t="str">
            <v>2004-2</v>
          </cell>
          <cell r="E89">
            <v>5</v>
          </cell>
          <cell r="F89">
            <v>0.79044334366465219</v>
          </cell>
          <cell r="G89">
            <v>10495040</v>
          </cell>
          <cell r="H89">
            <v>1490710</v>
          </cell>
          <cell r="I89">
            <v>4468209843.0871811</v>
          </cell>
          <cell r="J89">
            <v>4468209843.0871811</v>
          </cell>
          <cell r="K89">
            <v>0</v>
          </cell>
          <cell r="L89">
            <v>30584350095</v>
          </cell>
          <cell r="M89">
            <v>2863432016</v>
          </cell>
          <cell r="N89">
            <v>13081112106</v>
          </cell>
          <cell r="O89">
            <v>287023362</v>
          </cell>
          <cell r="P89">
            <v>1785179068</v>
          </cell>
          <cell r="Q89">
            <v>2012994874</v>
          </cell>
          <cell r="R89">
            <v>53115308934</v>
          </cell>
          <cell r="S89">
            <v>5463808000</v>
          </cell>
          <cell r="T89">
            <v>0</v>
          </cell>
          <cell r="U89">
            <v>5463808000</v>
          </cell>
          <cell r="V89">
            <v>131575270</v>
          </cell>
          <cell r="W89">
            <v>526969534</v>
          </cell>
          <cell r="X89">
            <v>0</v>
          </cell>
          <cell r="Y89">
            <v>984186</v>
          </cell>
          <cell r="Z89">
            <v>32909022</v>
          </cell>
          <cell r="AA89">
            <v>37602058</v>
          </cell>
          <cell r="AB89">
            <v>0</v>
          </cell>
          <cell r="AC89">
            <v>1857830864</v>
          </cell>
          <cell r="AD89">
            <v>0</v>
          </cell>
          <cell r="AE89">
            <v>0</v>
          </cell>
          <cell r="AF89">
            <v>0</v>
          </cell>
          <cell r="AG89">
            <v>6193848070</v>
          </cell>
          <cell r="AH89">
            <v>59309157004</v>
          </cell>
          <cell r="AI89">
            <v>0</v>
          </cell>
          <cell r="AJ89">
            <v>231990</v>
          </cell>
          <cell r="AK89">
            <v>45960090</v>
          </cell>
          <cell r="AL89">
            <v>1904022944</v>
          </cell>
          <cell r="AM89">
            <v>785669417</v>
          </cell>
          <cell r="AN89">
            <v>0</v>
          </cell>
          <cell r="AO89">
            <v>2736595</v>
          </cell>
          <cell r="AP89">
            <v>77072162</v>
          </cell>
          <cell r="AQ89">
            <v>5000</v>
          </cell>
          <cell r="AR89">
            <v>543392</v>
          </cell>
          <cell r="AS89">
            <v>0</v>
          </cell>
          <cell r="AT89">
            <v>4223000</v>
          </cell>
          <cell r="AU89">
            <v>0</v>
          </cell>
          <cell r="AV89">
            <v>870249566</v>
          </cell>
          <cell r="AW89">
            <v>1719211</v>
          </cell>
          <cell r="AX89">
            <v>1839388224</v>
          </cell>
          <cell r="AY89">
            <v>276704358</v>
          </cell>
          <cell r="AZ89">
            <v>102867</v>
          </cell>
          <cell r="BA89">
            <v>87306</v>
          </cell>
          <cell r="BB89">
            <v>27364</v>
          </cell>
          <cell r="BC89">
            <v>0</v>
          </cell>
          <cell r="BD89">
            <v>10419242</v>
          </cell>
          <cell r="BE89">
            <v>8795369</v>
          </cell>
          <cell r="BF89">
            <v>432622</v>
          </cell>
          <cell r="BG89">
            <v>0</v>
          </cell>
          <cell r="BH89">
            <v>146532</v>
          </cell>
          <cell r="BI89">
            <v>12198</v>
          </cell>
          <cell r="BJ89">
            <v>0</v>
          </cell>
          <cell r="BK89">
            <v>2137835293</v>
          </cell>
          <cell r="BL89">
            <v>2927161</v>
          </cell>
          <cell r="BM89">
            <v>0</v>
          </cell>
          <cell r="BN89">
            <v>20000</v>
          </cell>
          <cell r="BO89">
            <v>28054349</v>
          </cell>
          <cell r="BP89">
            <v>15405970</v>
          </cell>
          <cell r="BQ89">
            <v>46407480</v>
          </cell>
          <cell r="BR89">
            <v>306531469</v>
          </cell>
          <cell r="BS89">
            <v>921717</v>
          </cell>
          <cell r="BT89">
            <v>41954384</v>
          </cell>
          <cell r="BU89">
            <v>0</v>
          </cell>
          <cell r="BV89">
            <v>90992002</v>
          </cell>
          <cell r="BW89">
            <v>0</v>
          </cell>
          <cell r="BX89">
            <v>17788266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17788266</v>
          </cell>
          <cell r="CE89">
            <v>0</v>
          </cell>
          <cell r="CF89">
            <v>0</v>
          </cell>
          <cell r="CG89">
            <v>10211861</v>
          </cell>
          <cell r="CH89">
            <v>10211861</v>
          </cell>
          <cell r="CI89">
            <v>0</v>
          </cell>
          <cell r="CJ89">
            <v>10211861</v>
          </cell>
          <cell r="CK89">
            <v>0</v>
          </cell>
          <cell r="CL89">
            <v>0</v>
          </cell>
          <cell r="CM89">
            <v>47217630</v>
          </cell>
          <cell r="CN89">
            <v>0</v>
          </cell>
          <cell r="CO89">
            <v>369232</v>
          </cell>
          <cell r="CP89">
            <v>0</v>
          </cell>
          <cell r="CQ89">
            <v>0</v>
          </cell>
          <cell r="CR89">
            <v>412020979</v>
          </cell>
          <cell r="CS89">
            <v>63230192</v>
          </cell>
          <cell r="CT89">
            <v>0</v>
          </cell>
          <cell r="CU89">
            <v>18604354</v>
          </cell>
          <cell r="CV89">
            <v>493855525</v>
          </cell>
          <cell r="CW89">
            <v>0</v>
          </cell>
          <cell r="CX89">
            <v>0</v>
          </cell>
          <cell r="CY89">
            <v>0</v>
          </cell>
          <cell r="CZ89">
            <v>541442387</v>
          </cell>
          <cell r="DA89">
            <v>0</v>
          </cell>
          <cell r="DB89">
            <v>702388900</v>
          </cell>
          <cell r="DC89">
            <v>251958</v>
          </cell>
          <cell r="DD89">
            <v>45468</v>
          </cell>
          <cell r="DE89">
            <v>297426</v>
          </cell>
          <cell r="DF89">
            <v>0</v>
          </cell>
          <cell r="DG89">
            <v>0</v>
          </cell>
          <cell r="DH89">
            <v>44038700</v>
          </cell>
          <cell r="DI89">
            <v>5364000</v>
          </cell>
          <cell r="DJ89">
            <v>6732000</v>
          </cell>
          <cell r="DK89">
            <v>12096000</v>
          </cell>
          <cell r="DL89">
            <v>6498000</v>
          </cell>
          <cell r="DM89">
            <v>1203300</v>
          </cell>
          <cell r="DN89">
            <v>162000</v>
          </cell>
          <cell r="DO89">
            <v>7863300</v>
          </cell>
          <cell r="DP89">
            <v>62510100</v>
          </cell>
          <cell r="DQ89">
            <v>3149300</v>
          </cell>
          <cell r="DR89">
            <v>710500</v>
          </cell>
          <cell r="DS89">
            <v>0</v>
          </cell>
          <cell r="DT89">
            <v>209600</v>
          </cell>
          <cell r="DU89">
            <v>66579500</v>
          </cell>
          <cell r="DV89">
            <v>131500</v>
          </cell>
          <cell r="DW89">
            <v>2489000</v>
          </cell>
          <cell r="DX89">
            <v>37215</v>
          </cell>
          <cell r="DY89">
            <v>2657715</v>
          </cell>
          <cell r="DZ89">
            <v>8747800</v>
          </cell>
          <cell r="EA89">
            <v>649400</v>
          </cell>
          <cell r="EB89">
            <v>57300</v>
          </cell>
          <cell r="EC89">
            <v>9454500</v>
          </cell>
          <cell r="ED89">
            <v>35667500</v>
          </cell>
          <cell r="EE89">
            <v>15561600</v>
          </cell>
          <cell r="EF89">
            <v>2005500</v>
          </cell>
          <cell r="EG89">
            <v>2330200</v>
          </cell>
          <cell r="EH89">
            <v>844000</v>
          </cell>
          <cell r="EI89">
            <v>191000</v>
          </cell>
          <cell r="EJ89">
            <v>0</v>
          </cell>
          <cell r="EK89">
            <v>955000</v>
          </cell>
          <cell r="EL89">
            <v>439300</v>
          </cell>
          <cell r="EM89">
            <v>2429300</v>
          </cell>
          <cell r="EN89">
            <v>4451700</v>
          </cell>
          <cell r="EO89">
            <v>1026000</v>
          </cell>
          <cell r="EP89">
            <v>392400</v>
          </cell>
          <cell r="EQ89">
            <v>1470700</v>
          </cell>
          <cell r="ER89">
            <v>22117800</v>
          </cell>
          <cell r="ES89">
            <v>13656500</v>
          </cell>
          <cell r="ET89">
            <v>37637400</v>
          </cell>
          <cell r="EU89">
            <v>0</v>
          </cell>
          <cell r="EV89">
            <v>125400</v>
          </cell>
          <cell r="EW89">
            <v>261800</v>
          </cell>
          <cell r="EX89">
            <v>38024600</v>
          </cell>
          <cell r="EY89">
            <v>1260600</v>
          </cell>
          <cell r="EZ89">
            <v>189312015</v>
          </cell>
          <cell r="FA89">
            <v>181477454</v>
          </cell>
          <cell r="FB89">
            <v>370789469</v>
          </cell>
          <cell r="FC89">
            <v>1642600</v>
          </cell>
          <cell r="FD89">
            <v>156101741</v>
          </cell>
          <cell r="FE89">
            <v>2475900</v>
          </cell>
          <cell r="FF89">
            <v>735200</v>
          </cell>
          <cell r="FG89">
            <v>0</v>
          </cell>
          <cell r="FH89">
            <v>0</v>
          </cell>
          <cell r="FI89">
            <v>8546700</v>
          </cell>
          <cell r="FJ89">
            <v>11757800</v>
          </cell>
          <cell r="FK89">
            <v>1738100</v>
          </cell>
          <cell r="FL89">
            <v>42200</v>
          </cell>
          <cell r="FM89">
            <v>171282441</v>
          </cell>
          <cell r="FN89">
            <v>598206610</v>
          </cell>
          <cell r="FO89">
            <v>3636000</v>
          </cell>
          <cell r="FP89">
            <v>48654000</v>
          </cell>
          <cell r="FQ89">
            <v>52290000</v>
          </cell>
          <cell r="FR89">
            <v>0</v>
          </cell>
          <cell r="FS89">
            <v>3194800</v>
          </cell>
          <cell r="FT89">
            <v>0</v>
          </cell>
          <cell r="FU89">
            <v>611200</v>
          </cell>
          <cell r="FV89">
            <v>11461449</v>
          </cell>
          <cell r="FW89">
            <v>2154600</v>
          </cell>
          <cell r="FX89">
            <v>69712049</v>
          </cell>
          <cell r="FY89">
            <v>0</v>
          </cell>
          <cell r="FZ89">
            <v>2475935</v>
          </cell>
          <cell r="GA89">
            <v>2090247</v>
          </cell>
          <cell r="GB89">
            <v>4566182</v>
          </cell>
          <cell r="GC89">
            <v>269287</v>
          </cell>
          <cell r="GD89">
            <v>269287</v>
          </cell>
          <cell r="GE89">
            <v>5928842</v>
          </cell>
          <cell r="GF89">
            <v>41561464</v>
          </cell>
          <cell r="GG89">
            <v>63976000</v>
          </cell>
          <cell r="GH89">
            <v>105537464</v>
          </cell>
          <cell r="GI89">
            <v>4935800</v>
          </cell>
          <cell r="GJ89">
            <v>1797800</v>
          </cell>
          <cell r="GK89">
            <v>4440000</v>
          </cell>
          <cell r="GL89">
            <v>19684116</v>
          </cell>
          <cell r="GM89">
            <v>6441615</v>
          </cell>
          <cell r="GN89">
            <v>636368</v>
          </cell>
          <cell r="GO89">
            <v>246543854</v>
          </cell>
          <cell r="GP89">
            <v>284479553</v>
          </cell>
          <cell r="GQ89">
            <v>30500</v>
          </cell>
          <cell r="GR89">
            <v>284510053</v>
          </cell>
          <cell r="GS89">
            <v>470523877</v>
          </cell>
          <cell r="GT89">
            <v>0</v>
          </cell>
          <cell r="GU89">
            <v>0</v>
          </cell>
          <cell r="GV89">
            <v>0</v>
          </cell>
          <cell r="GW89">
            <v>402085768</v>
          </cell>
          <cell r="GX89">
            <v>53646259</v>
          </cell>
          <cell r="GY89">
            <v>0</v>
          </cell>
          <cell r="GZ89">
            <v>0</v>
          </cell>
          <cell r="HA89">
            <v>0</v>
          </cell>
          <cell r="HB89">
            <v>48465900</v>
          </cell>
          <cell r="HC89">
            <v>0</v>
          </cell>
          <cell r="HD89">
            <v>0</v>
          </cell>
          <cell r="HE89">
            <v>0</v>
          </cell>
          <cell r="HF89">
            <v>0</v>
          </cell>
          <cell r="HG89">
            <v>0</v>
          </cell>
          <cell r="HH89">
            <v>504197927</v>
          </cell>
          <cell r="HI89">
            <v>0</v>
          </cell>
          <cell r="HJ89">
            <v>0</v>
          </cell>
          <cell r="HK89">
            <v>0</v>
          </cell>
          <cell r="HL89">
            <v>18589429144</v>
          </cell>
          <cell r="HM89">
            <v>1128724920</v>
          </cell>
          <cell r="HN89">
            <v>19718154064</v>
          </cell>
          <cell r="HO89">
            <v>0</v>
          </cell>
          <cell r="HP89">
            <v>0</v>
          </cell>
          <cell r="HQ89">
            <v>0</v>
          </cell>
          <cell r="HR89">
            <v>0</v>
          </cell>
          <cell r="HS89">
            <v>0</v>
          </cell>
          <cell r="HT89">
            <v>0</v>
          </cell>
          <cell r="HU89">
            <v>0</v>
          </cell>
          <cell r="HV89">
            <v>3389067405</v>
          </cell>
          <cell r="HW89">
            <v>0</v>
          </cell>
          <cell r="HX89">
            <v>0</v>
          </cell>
          <cell r="HY89">
            <v>0</v>
          </cell>
          <cell r="HZ89">
            <v>115368580</v>
          </cell>
          <cell r="IA89">
            <v>0</v>
          </cell>
          <cell r="IB89">
            <v>0</v>
          </cell>
          <cell r="IC89">
            <v>0</v>
          </cell>
          <cell r="ID89">
            <v>0</v>
          </cell>
          <cell r="IE89">
            <v>0</v>
          </cell>
          <cell r="IF89">
            <v>0</v>
          </cell>
          <cell r="IG89">
            <v>0</v>
          </cell>
          <cell r="IH89">
            <v>0</v>
          </cell>
          <cell r="II89">
            <v>0</v>
          </cell>
          <cell r="IJ89">
            <v>0</v>
          </cell>
          <cell r="IK89">
            <v>27165060379</v>
          </cell>
          <cell r="IL89">
            <v>0</v>
          </cell>
          <cell r="IM89">
            <v>2489231663</v>
          </cell>
          <cell r="IN89">
            <v>2489231663</v>
          </cell>
          <cell r="IO89">
            <v>27165060379</v>
          </cell>
          <cell r="IP89">
            <v>7165554</v>
          </cell>
          <cell r="IQ89">
            <v>0</v>
          </cell>
          <cell r="IR89">
            <v>0</v>
          </cell>
          <cell r="IS89">
            <v>0</v>
          </cell>
          <cell r="IT89">
            <v>0</v>
          </cell>
          <cell r="IU89">
            <v>0</v>
          </cell>
          <cell r="IV89">
            <v>0</v>
          </cell>
          <cell r="IW89">
            <v>0</v>
          </cell>
          <cell r="IX89">
            <v>0</v>
          </cell>
          <cell r="IY89">
            <v>0</v>
          </cell>
          <cell r="IZ89">
            <v>0</v>
          </cell>
          <cell r="JA89">
            <v>0</v>
          </cell>
          <cell r="JB89">
            <v>7165554</v>
          </cell>
          <cell r="JC89">
            <v>791644244</v>
          </cell>
          <cell r="JD89">
            <v>30707942</v>
          </cell>
          <cell r="JE89">
            <v>0</v>
          </cell>
          <cell r="JF89">
            <v>574794</v>
          </cell>
          <cell r="JG89">
            <v>2006472</v>
          </cell>
          <cell r="JH89">
            <v>2151145</v>
          </cell>
          <cell r="JI89">
            <v>30015067</v>
          </cell>
          <cell r="JJ89">
            <v>417984</v>
          </cell>
          <cell r="JK89">
            <v>0</v>
          </cell>
          <cell r="JL89">
            <v>429716</v>
          </cell>
          <cell r="JM89">
            <v>3860461</v>
          </cell>
          <cell r="JN89">
            <v>584643</v>
          </cell>
          <cell r="JO89">
            <v>0</v>
          </cell>
          <cell r="JP89">
            <v>0</v>
          </cell>
          <cell r="JQ89">
            <v>0</v>
          </cell>
          <cell r="JR89">
            <v>0</v>
          </cell>
          <cell r="JS89">
            <v>0</v>
          </cell>
          <cell r="JT89">
            <v>0</v>
          </cell>
          <cell r="JU89">
            <v>0</v>
          </cell>
          <cell r="JV89">
            <v>0</v>
          </cell>
          <cell r="JW89">
            <v>0</v>
          </cell>
          <cell r="JX89">
            <v>0</v>
          </cell>
          <cell r="JY89">
            <v>0</v>
          </cell>
          <cell r="JZ89">
            <v>0</v>
          </cell>
          <cell r="KA89">
            <v>0</v>
          </cell>
          <cell r="KB89">
            <v>0</v>
          </cell>
          <cell r="KC89">
            <v>0</v>
          </cell>
          <cell r="KD89">
            <v>0</v>
          </cell>
          <cell r="KE89">
            <v>0</v>
          </cell>
          <cell r="KF89">
            <v>0</v>
          </cell>
          <cell r="KG89">
            <v>0</v>
          </cell>
          <cell r="KH89">
            <v>0</v>
          </cell>
          <cell r="KI89">
            <v>0</v>
          </cell>
          <cell r="KJ89">
            <v>0</v>
          </cell>
          <cell r="KK89">
            <v>0</v>
          </cell>
          <cell r="KL89">
            <v>0</v>
          </cell>
          <cell r="KM89">
            <v>0</v>
          </cell>
          <cell r="KN89">
            <v>0</v>
          </cell>
          <cell r="KO89">
            <v>0</v>
          </cell>
          <cell r="KP89">
            <v>0</v>
          </cell>
          <cell r="KQ89">
            <v>0</v>
          </cell>
          <cell r="KR89">
            <v>0</v>
          </cell>
          <cell r="KS89">
            <v>0</v>
          </cell>
          <cell r="KT89">
            <v>0</v>
          </cell>
          <cell r="KU89">
            <v>0</v>
          </cell>
          <cell r="KV89">
            <v>0</v>
          </cell>
          <cell r="KW89">
            <v>865645470</v>
          </cell>
          <cell r="KX89">
            <v>28037871403</v>
          </cell>
          <cell r="KY89">
            <v>741156939</v>
          </cell>
          <cell r="KZ89">
            <v>741156939</v>
          </cell>
          <cell r="LA89">
            <v>6509481</v>
          </cell>
          <cell r="LB89">
            <v>36327121032</v>
          </cell>
          <cell r="LC89">
            <v>95636278036</v>
          </cell>
          <cell r="LD89">
            <v>0</v>
          </cell>
          <cell r="LE89">
            <v>0</v>
          </cell>
          <cell r="LF89">
            <v>0</v>
          </cell>
          <cell r="LG89">
            <v>0</v>
          </cell>
          <cell r="LH89">
            <v>0</v>
          </cell>
          <cell r="LI89">
            <v>0</v>
          </cell>
          <cell r="LJ89">
            <v>0</v>
          </cell>
          <cell r="LK89">
            <v>0</v>
          </cell>
          <cell r="LL89">
            <v>2768443486</v>
          </cell>
          <cell r="LM89">
            <v>0</v>
          </cell>
          <cell r="LN89">
            <v>2768443486</v>
          </cell>
          <cell r="LO89">
            <v>443887969</v>
          </cell>
          <cell r="LP89">
            <v>0</v>
          </cell>
          <cell r="LQ89">
            <v>13856509</v>
          </cell>
          <cell r="LR89">
            <v>0</v>
          </cell>
          <cell r="LS89">
            <v>115296632</v>
          </cell>
          <cell r="LT89">
            <v>18807417</v>
          </cell>
          <cell r="LU89">
            <v>0</v>
          </cell>
          <cell r="LV89">
            <v>0</v>
          </cell>
          <cell r="LW89">
            <v>115296632</v>
          </cell>
          <cell r="LX89">
            <v>4140243</v>
          </cell>
          <cell r="LY89">
            <v>0</v>
          </cell>
          <cell r="LZ89">
            <v>0</v>
          </cell>
          <cell r="MA89">
            <v>0</v>
          </cell>
          <cell r="MB89">
            <v>0</v>
          </cell>
          <cell r="MC89">
            <v>0</v>
          </cell>
          <cell r="MD89">
            <v>0</v>
          </cell>
          <cell r="ME89">
            <v>3364432256</v>
          </cell>
          <cell r="MF89">
            <v>17297804</v>
          </cell>
          <cell r="MG89">
            <v>1400000</v>
          </cell>
          <cell r="MH89">
            <v>0</v>
          </cell>
          <cell r="MI89">
            <v>18697804</v>
          </cell>
          <cell r="MJ89">
            <v>73913764</v>
          </cell>
          <cell r="MK89">
            <v>3820511</v>
          </cell>
          <cell r="ML89">
            <v>77734275</v>
          </cell>
          <cell r="MM89">
            <v>28492086640</v>
          </cell>
          <cell r="MN89">
            <v>0</v>
          </cell>
          <cell r="MO89">
            <v>28492086640</v>
          </cell>
          <cell r="MP89">
            <v>0</v>
          </cell>
          <cell r="MQ89">
            <v>28588518719</v>
          </cell>
          <cell r="MR89">
            <v>0</v>
          </cell>
          <cell r="MS89">
            <v>0</v>
          </cell>
          <cell r="MT89">
            <v>0</v>
          </cell>
          <cell r="MU89">
            <v>0</v>
          </cell>
          <cell r="MV89">
            <v>0</v>
          </cell>
          <cell r="MW89">
            <v>0</v>
          </cell>
          <cell r="MX89">
            <v>719030012</v>
          </cell>
          <cell r="MY89">
            <v>321358468</v>
          </cell>
          <cell r="MZ89">
            <v>116536708</v>
          </cell>
          <cell r="NA89">
            <v>0</v>
          </cell>
          <cell r="NB89">
            <v>437895176</v>
          </cell>
          <cell r="NC89">
            <v>0</v>
          </cell>
          <cell r="ND89">
            <v>0</v>
          </cell>
          <cell r="NE89">
            <v>0</v>
          </cell>
          <cell r="NF89">
            <v>0</v>
          </cell>
          <cell r="NG89">
            <v>9284560</v>
          </cell>
          <cell r="NH89">
            <v>72599792</v>
          </cell>
          <cell r="NI89">
            <v>5494985</v>
          </cell>
          <cell r="NJ89">
            <v>653655</v>
          </cell>
          <cell r="NK89">
            <v>6148640</v>
          </cell>
          <cell r="NL89">
            <v>0</v>
          </cell>
          <cell r="NM89">
            <v>0</v>
          </cell>
          <cell r="NN89">
            <v>0</v>
          </cell>
          <cell r="NO89">
            <v>0</v>
          </cell>
          <cell r="NP89">
            <v>0</v>
          </cell>
          <cell r="NQ89">
            <v>0</v>
          </cell>
          <cell r="NR89">
            <v>0</v>
          </cell>
          <cell r="NS89">
            <v>0</v>
          </cell>
          <cell r="NT89">
            <v>0</v>
          </cell>
          <cell r="NU89">
            <v>0</v>
          </cell>
          <cell r="NV89">
            <v>0</v>
          </cell>
          <cell r="NW89">
            <v>0</v>
          </cell>
          <cell r="NX89">
            <v>0</v>
          </cell>
          <cell r="NY89">
            <v>0</v>
          </cell>
          <cell r="NZ89">
            <v>0</v>
          </cell>
          <cell r="OA89">
            <v>0</v>
          </cell>
          <cell r="OB89">
            <v>0</v>
          </cell>
          <cell r="OC89">
            <v>0</v>
          </cell>
          <cell r="OD89">
            <v>1244958180</v>
          </cell>
          <cell r="OE89">
            <v>1244958180</v>
          </cell>
          <cell r="OF89">
            <v>0</v>
          </cell>
          <cell r="OG89">
            <v>0</v>
          </cell>
          <cell r="OH89">
            <v>0</v>
          </cell>
          <cell r="OI89">
            <v>0</v>
          </cell>
          <cell r="OJ89">
            <v>0</v>
          </cell>
          <cell r="OK89">
            <v>0</v>
          </cell>
          <cell r="OL89">
            <v>0</v>
          </cell>
          <cell r="OM89">
            <v>0</v>
          </cell>
          <cell r="ON89">
            <v>0</v>
          </cell>
          <cell r="OO89">
            <v>35811</v>
          </cell>
          <cell r="OP89">
            <v>16542659</v>
          </cell>
          <cell r="OQ89">
            <v>268089</v>
          </cell>
          <cell r="OR89">
            <v>0</v>
          </cell>
          <cell r="OS89">
            <v>0</v>
          </cell>
          <cell r="OT89">
            <v>0</v>
          </cell>
          <cell r="OU89">
            <v>16846559</v>
          </cell>
          <cell r="OV89">
            <v>0</v>
          </cell>
          <cell r="OW89">
            <v>1261804739</v>
          </cell>
          <cell r="OX89">
            <v>29850323458</v>
          </cell>
          <cell r="OY89">
            <v>128851033750</v>
          </cell>
        </row>
        <row r="90">
          <cell r="A90">
            <v>38139</v>
          </cell>
          <cell r="B90">
            <v>2004</v>
          </cell>
          <cell r="C90" t="str">
            <v>2004-1</v>
          </cell>
          <cell r="D90" t="str">
            <v>2004-2</v>
          </cell>
          <cell r="E90">
            <v>6</v>
          </cell>
          <cell r="F90">
            <v>0.79521333387325488</v>
          </cell>
          <cell r="G90">
            <v>10151865</v>
          </cell>
          <cell r="H90">
            <v>2140346</v>
          </cell>
          <cell r="I90">
            <v>1949510971.535814</v>
          </cell>
          <cell r="J90">
            <v>1949510971.535814</v>
          </cell>
          <cell r="K90">
            <v>0</v>
          </cell>
          <cell r="L90">
            <v>13344164254</v>
          </cell>
          <cell r="M90">
            <v>3265644485</v>
          </cell>
          <cell r="N90">
            <v>10155743205</v>
          </cell>
          <cell r="O90">
            <v>47960082</v>
          </cell>
          <cell r="P90">
            <v>1436072888</v>
          </cell>
          <cell r="Q90">
            <v>1928911083</v>
          </cell>
          <cell r="R90">
            <v>30256977385</v>
          </cell>
          <cell r="S90">
            <v>5864484000</v>
          </cell>
          <cell r="T90">
            <v>0</v>
          </cell>
          <cell r="U90">
            <v>5864484000</v>
          </cell>
          <cell r="V90">
            <v>134446841</v>
          </cell>
          <cell r="W90">
            <v>365631978</v>
          </cell>
          <cell r="X90">
            <v>0</v>
          </cell>
          <cell r="Y90">
            <v>304629</v>
          </cell>
          <cell r="Z90">
            <v>36502734</v>
          </cell>
          <cell r="AA90">
            <v>67435000</v>
          </cell>
          <cell r="AB90">
            <v>0</v>
          </cell>
          <cell r="AC90">
            <v>1814193871</v>
          </cell>
          <cell r="AD90">
            <v>0</v>
          </cell>
          <cell r="AE90">
            <v>0</v>
          </cell>
          <cell r="AF90">
            <v>0</v>
          </cell>
          <cell r="AG90">
            <v>6468805182</v>
          </cell>
          <cell r="AH90">
            <v>36725782567</v>
          </cell>
          <cell r="AI90">
            <v>0</v>
          </cell>
          <cell r="AJ90">
            <v>214112</v>
          </cell>
          <cell r="AK90">
            <v>0</v>
          </cell>
          <cell r="AL90">
            <v>1814407983</v>
          </cell>
          <cell r="AM90">
            <v>913673437</v>
          </cell>
          <cell r="AN90">
            <v>0</v>
          </cell>
          <cell r="AO90">
            <v>4185654</v>
          </cell>
          <cell r="AP90">
            <v>14759469</v>
          </cell>
          <cell r="AQ90">
            <v>0</v>
          </cell>
          <cell r="AR90">
            <v>706500</v>
          </cell>
          <cell r="AS90">
            <v>0</v>
          </cell>
          <cell r="AT90">
            <v>6897050</v>
          </cell>
          <cell r="AU90">
            <v>0</v>
          </cell>
          <cell r="AV90">
            <v>940222110</v>
          </cell>
          <cell r="AW90">
            <v>1617723</v>
          </cell>
          <cell r="AX90">
            <v>2273056074</v>
          </cell>
          <cell r="AY90">
            <v>183387656</v>
          </cell>
          <cell r="AZ90">
            <v>102407</v>
          </cell>
          <cell r="BA90">
            <v>125130</v>
          </cell>
          <cell r="BB90">
            <v>732</v>
          </cell>
          <cell r="BC90">
            <v>0</v>
          </cell>
          <cell r="BD90">
            <v>9845368</v>
          </cell>
          <cell r="BE90">
            <v>7787080</v>
          </cell>
          <cell r="BF90">
            <v>3811490</v>
          </cell>
          <cell r="BG90">
            <v>0</v>
          </cell>
          <cell r="BH90">
            <v>38457</v>
          </cell>
          <cell r="BI90">
            <v>1450239</v>
          </cell>
          <cell r="BJ90">
            <v>0</v>
          </cell>
          <cell r="BK90">
            <v>2481222356</v>
          </cell>
          <cell r="BL90">
            <v>0</v>
          </cell>
          <cell r="BM90">
            <v>0</v>
          </cell>
          <cell r="BN90">
            <v>0</v>
          </cell>
          <cell r="BO90">
            <v>36743909</v>
          </cell>
          <cell r="BP90">
            <v>31946683</v>
          </cell>
          <cell r="BQ90">
            <v>68690592</v>
          </cell>
          <cell r="BR90">
            <v>245136160</v>
          </cell>
          <cell r="BS90">
            <v>0</v>
          </cell>
          <cell r="BT90">
            <v>3543881124</v>
          </cell>
          <cell r="BU90">
            <v>1717029000</v>
          </cell>
          <cell r="BV90">
            <v>100604149</v>
          </cell>
          <cell r="BW90">
            <v>58780</v>
          </cell>
          <cell r="BX90">
            <v>2593441</v>
          </cell>
          <cell r="BY90">
            <v>110431</v>
          </cell>
          <cell r="BZ90">
            <v>79754</v>
          </cell>
          <cell r="CA90">
            <v>0</v>
          </cell>
          <cell r="CB90">
            <v>0</v>
          </cell>
          <cell r="CC90">
            <v>368769</v>
          </cell>
          <cell r="CD90">
            <v>3211175</v>
          </cell>
          <cell r="CE90">
            <v>112524</v>
          </cell>
          <cell r="CF90">
            <v>2444684</v>
          </cell>
          <cell r="CG90">
            <v>120252</v>
          </cell>
          <cell r="CH90">
            <v>2677460</v>
          </cell>
          <cell r="CI90">
            <v>0</v>
          </cell>
          <cell r="CJ90">
            <v>2677460</v>
          </cell>
          <cell r="CK90">
            <v>47480107</v>
          </cell>
          <cell r="CL90">
            <v>47480107</v>
          </cell>
          <cell r="CM90">
            <v>30540135</v>
          </cell>
          <cell r="CN90">
            <v>0</v>
          </cell>
          <cell r="CO90">
            <v>22224879</v>
          </cell>
          <cell r="CP90">
            <v>0</v>
          </cell>
          <cell r="CQ90">
            <v>3359341</v>
          </cell>
          <cell r="CR90">
            <v>434220143</v>
          </cell>
          <cell r="CS90">
            <v>64376509</v>
          </cell>
          <cell r="CT90">
            <v>0</v>
          </cell>
          <cell r="CU90">
            <v>11518899</v>
          </cell>
          <cell r="CV90">
            <v>510115551</v>
          </cell>
          <cell r="CW90">
            <v>0</v>
          </cell>
          <cell r="CX90">
            <v>0</v>
          </cell>
          <cell r="CY90">
            <v>0</v>
          </cell>
          <cell r="CZ90">
            <v>613720013</v>
          </cell>
          <cell r="DA90">
            <v>0</v>
          </cell>
          <cell r="DB90">
            <v>5981122921</v>
          </cell>
          <cell r="DC90">
            <v>20568</v>
          </cell>
          <cell r="DD90">
            <v>4431020</v>
          </cell>
          <cell r="DE90">
            <v>4451588</v>
          </cell>
          <cell r="DF90">
            <v>127000</v>
          </cell>
          <cell r="DG90">
            <v>127000</v>
          </cell>
          <cell r="DH90">
            <v>48539000</v>
          </cell>
          <cell r="DI90">
            <v>5814000</v>
          </cell>
          <cell r="DJ90">
            <v>8154000</v>
          </cell>
          <cell r="DK90">
            <v>13968000</v>
          </cell>
          <cell r="DL90">
            <v>7794000</v>
          </cell>
          <cell r="DM90">
            <v>878600</v>
          </cell>
          <cell r="DN90">
            <v>328800</v>
          </cell>
          <cell r="DO90">
            <v>9001400</v>
          </cell>
          <cell r="DP90">
            <v>73121400</v>
          </cell>
          <cell r="DQ90">
            <v>4460800</v>
          </cell>
          <cell r="DR90">
            <v>0</v>
          </cell>
          <cell r="DS90">
            <v>0</v>
          </cell>
          <cell r="DT90">
            <v>262000</v>
          </cell>
          <cell r="DU90">
            <v>77844200</v>
          </cell>
          <cell r="DV90">
            <v>289300</v>
          </cell>
          <cell r="DW90">
            <v>2567600</v>
          </cell>
          <cell r="DX90">
            <v>60025</v>
          </cell>
          <cell r="DY90">
            <v>2916925</v>
          </cell>
          <cell r="DZ90">
            <v>9992100</v>
          </cell>
          <cell r="EA90">
            <v>802200</v>
          </cell>
          <cell r="EB90">
            <v>0</v>
          </cell>
          <cell r="EC90">
            <v>10794300</v>
          </cell>
          <cell r="ED90">
            <v>38281900</v>
          </cell>
          <cell r="EE90">
            <v>16832500</v>
          </cell>
          <cell r="EF90">
            <v>1701300</v>
          </cell>
          <cell r="EG90">
            <v>2540300</v>
          </cell>
          <cell r="EH90">
            <v>650800</v>
          </cell>
          <cell r="EI90">
            <v>327500</v>
          </cell>
          <cell r="EJ90">
            <v>57300</v>
          </cell>
          <cell r="EK90">
            <v>1107800</v>
          </cell>
          <cell r="EL90">
            <v>574400</v>
          </cell>
          <cell r="EM90">
            <v>2717800</v>
          </cell>
          <cell r="EN90">
            <v>5710900</v>
          </cell>
          <cell r="EO90">
            <v>1058400</v>
          </cell>
          <cell r="EP90">
            <v>366800</v>
          </cell>
          <cell r="EQ90">
            <v>1719000</v>
          </cell>
          <cell r="ER90">
            <v>22520700</v>
          </cell>
          <cell r="ES90">
            <v>15833900</v>
          </cell>
          <cell r="ET90">
            <v>40440400</v>
          </cell>
          <cell r="EU90">
            <v>0</v>
          </cell>
          <cell r="EV90">
            <v>83600</v>
          </cell>
          <cell r="EW90">
            <v>261800</v>
          </cell>
          <cell r="EX90">
            <v>40785800</v>
          </cell>
          <cell r="EY90">
            <v>2272900</v>
          </cell>
          <cell r="EZ90">
            <v>212458625</v>
          </cell>
          <cell r="FA90">
            <v>181414594</v>
          </cell>
          <cell r="FB90">
            <v>393873219</v>
          </cell>
          <cell r="FC90">
            <v>2693100</v>
          </cell>
          <cell r="FD90">
            <v>155781109</v>
          </cell>
          <cell r="FE90">
            <v>3411600</v>
          </cell>
          <cell r="FF90">
            <v>91900</v>
          </cell>
          <cell r="FG90">
            <v>0</v>
          </cell>
          <cell r="FH90">
            <v>91900</v>
          </cell>
          <cell r="FI90">
            <v>10292800</v>
          </cell>
          <cell r="FJ90">
            <v>13888200</v>
          </cell>
          <cell r="FK90">
            <v>2027400</v>
          </cell>
          <cell r="FL90">
            <v>19100</v>
          </cell>
          <cell r="FM90">
            <v>174408909</v>
          </cell>
          <cell r="FN90">
            <v>630789128</v>
          </cell>
          <cell r="FO90">
            <v>126000</v>
          </cell>
          <cell r="FP90">
            <v>69426000</v>
          </cell>
          <cell r="FQ90">
            <v>69552000</v>
          </cell>
          <cell r="FR90">
            <v>49000</v>
          </cell>
          <cell r="FS90">
            <v>2848600</v>
          </cell>
          <cell r="FT90">
            <v>0</v>
          </cell>
          <cell r="FU90">
            <v>420200</v>
          </cell>
          <cell r="FV90">
            <v>9891155</v>
          </cell>
          <cell r="FW90">
            <v>1675800</v>
          </cell>
          <cell r="FX90">
            <v>84436755</v>
          </cell>
          <cell r="FY90">
            <v>0</v>
          </cell>
          <cell r="FZ90">
            <v>1378100</v>
          </cell>
          <cell r="GA90">
            <v>0</v>
          </cell>
          <cell r="GB90">
            <v>1378100</v>
          </cell>
          <cell r="GC90">
            <v>271641</v>
          </cell>
          <cell r="GD90">
            <v>271641</v>
          </cell>
          <cell r="GE90">
            <v>5783170</v>
          </cell>
          <cell r="GF90">
            <v>56712424</v>
          </cell>
          <cell r="GG90">
            <v>76132000</v>
          </cell>
          <cell r="GH90">
            <v>132844424</v>
          </cell>
          <cell r="GI90">
            <v>4665300</v>
          </cell>
          <cell r="GJ90">
            <v>2124000</v>
          </cell>
          <cell r="GK90">
            <v>1816000</v>
          </cell>
          <cell r="GL90">
            <v>19735301</v>
          </cell>
          <cell r="GM90">
            <v>311838</v>
          </cell>
          <cell r="GN90">
            <v>624765</v>
          </cell>
          <cell r="GO90">
            <v>-1737522636</v>
          </cell>
          <cell r="GP90">
            <v>-1708245432</v>
          </cell>
          <cell r="GQ90">
            <v>48759</v>
          </cell>
          <cell r="GR90">
            <v>-1708196673</v>
          </cell>
          <cell r="GS90">
            <v>-1483482583</v>
          </cell>
          <cell r="GT90">
            <v>0</v>
          </cell>
          <cell r="GU90">
            <v>0</v>
          </cell>
          <cell r="GV90">
            <v>0</v>
          </cell>
          <cell r="GW90">
            <v>0</v>
          </cell>
          <cell r="GX90">
            <v>52544686</v>
          </cell>
          <cell r="GY90">
            <v>0</v>
          </cell>
          <cell r="GZ90">
            <v>0</v>
          </cell>
          <cell r="HA90">
            <v>0</v>
          </cell>
          <cell r="HB90">
            <v>14837200</v>
          </cell>
          <cell r="HC90">
            <v>0</v>
          </cell>
          <cell r="HD90">
            <v>0</v>
          </cell>
          <cell r="HE90">
            <v>0</v>
          </cell>
          <cell r="HF90">
            <v>0</v>
          </cell>
          <cell r="HG90">
            <v>0</v>
          </cell>
          <cell r="HH90">
            <v>67381886</v>
          </cell>
          <cell r="HI90">
            <v>0</v>
          </cell>
          <cell r="HJ90">
            <v>0</v>
          </cell>
          <cell r="HK90">
            <v>0</v>
          </cell>
          <cell r="HL90">
            <v>18589429144</v>
          </cell>
          <cell r="HM90">
            <v>1128724920</v>
          </cell>
          <cell r="HN90">
            <v>19718154064</v>
          </cell>
          <cell r="HO90">
            <v>0</v>
          </cell>
          <cell r="HP90">
            <v>0</v>
          </cell>
          <cell r="HQ90">
            <v>0</v>
          </cell>
          <cell r="HR90">
            <v>0</v>
          </cell>
          <cell r="HS90">
            <v>0</v>
          </cell>
          <cell r="HT90">
            <v>0</v>
          </cell>
          <cell r="HU90">
            <v>0</v>
          </cell>
          <cell r="HV90">
            <v>3389067405</v>
          </cell>
          <cell r="HW90">
            <v>0</v>
          </cell>
          <cell r="HX90">
            <v>0</v>
          </cell>
          <cell r="HY90">
            <v>0</v>
          </cell>
          <cell r="HZ90">
            <v>115368580</v>
          </cell>
          <cell r="IA90">
            <v>0</v>
          </cell>
          <cell r="IB90">
            <v>0</v>
          </cell>
          <cell r="IC90">
            <v>0</v>
          </cell>
          <cell r="ID90">
            <v>0</v>
          </cell>
          <cell r="IE90">
            <v>0</v>
          </cell>
          <cell r="IF90">
            <v>0</v>
          </cell>
          <cell r="IG90">
            <v>0</v>
          </cell>
          <cell r="IH90">
            <v>0</v>
          </cell>
          <cell r="II90">
            <v>0</v>
          </cell>
          <cell r="IJ90">
            <v>0</v>
          </cell>
          <cell r="IK90">
            <v>27151184906</v>
          </cell>
          <cell r="IL90">
            <v>0</v>
          </cell>
          <cell r="IM90">
            <v>66189177</v>
          </cell>
          <cell r="IN90">
            <v>66189177</v>
          </cell>
          <cell r="IO90">
            <v>27151184906</v>
          </cell>
          <cell r="IP90">
            <v>0</v>
          </cell>
          <cell r="IQ90">
            <v>0</v>
          </cell>
          <cell r="IR90">
            <v>0</v>
          </cell>
          <cell r="IS90">
            <v>0</v>
          </cell>
          <cell r="IT90">
            <v>0</v>
          </cell>
          <cell r="IU90">
            <v>0</v>
          </cell>
          <cell r="IV90">
            <v>0</v>
          </cell>
          <cell r="IW90">
            <v>0</v>
          </cell>
          <cell r="IX90">
            <v>0</v>
          </cell>
          <cell r="IY90">
            <v>0</v>
          </cell>
          <cell r="IZ90">
            <v>0</v>
          </cell>
          <cell r="JA90">
            <v>0</v>
          </cell>
          <cell r="JB90">
            <v>0</v>
          </cell>
          <cell r="JC90">
            <v>791644244</v>
          </cell>
          <cell r="JD90">
            <v>30707942</v>
          </cell>
          <cell r="JE90">
            <v>124995936</v>
          </cell>
          <cell r="JF90">
            <v>574794</v>
          </cell>
          <cell r="JG90">
            <v>2006472</v>
          </cell>
          <cell r="JH90">
            <v>2151145</v>
          </cell>
          <cell r="JI90">
            <v>30015067</v>
          </cell>
          <cell r="JJ90">
            <v>417984</v>
          </cell>
          <cell r="JK90">
            <v>66265748</v>
          </cell>
          <cell r="JL90">
            <v>429716</v>
          </cell>
          <cell r="JM90">
            <v>3860461</v>
          </cell>
          <cell r="JN90">
            <v>584643</v>
          </cell>
          <cell r="JO90">
            <v>0</v>
          </cell>
          <cell r="JP90">
            <v>0</v>
          </cell>
          <cell r="JQ90">
            <v>0</v>
          </cell>
          <cell r="JR90">
            <v>0</v>
          </cell>
          <cell r="JS90">
            <v>0</v>
          </cell>
          <cell r="JT90">
            <v>0</v>
          </cell>
          <cell r="JU90">
            <v>0</v>
          </cell>
          <cell r="JV90">
            <v>0</v>
          </cell>
          <cell r="JW90">
            <v>0</v>
          </cell>
          <cell r="JX90">
            <v>0</v>
          </cell>
          <cell r="JY90">
            <v>0</v>
          </cell>
          <cell r="JZ90">
            <v>0</v>
          </cell>
          <cell r="KA90">
            <v>0</v>
          </cell>
          <cell r="KB90">
            <v>0</v>
          </cell>
          <cell r="KC90">
            <v>0</v>
          </cell>
          <cell r="KD90">
            <v>0</v>
          </cell>
          <cell r="KE90">
            <v>0</v>
          </cell>
          <cell r="KF90">
            <v>0</v>
          </cell>
          <cell r="KG90">
            <v>0</v>
          </cell>
          <cell r="KH90">
            <v>0</v>
          </cell>
          <cell r="KI90">
            <v>0</v>
          </cell>
          <cell r="KJ90">
            <v>0</v>
          </cell>
          <cell r="KK90">
            <v>0</v>
          </cell>
          <cell r="KL90">
            <v>0</v>
          </cell>
          <cell r="KM90">
            <v>0</v>
          </cell>
          <cell r="KN90">
            <v>0</v>
          </cell>
          <cell r="KO90">
            <v>0</v>
          </cell>
          <cell r="KP90">
            <v>0</v>
          </cell>
          <cell r="KQ90">
            <v>0</v>
          </cell>
          <cell r="KR90">
            <v>0</v>
          </cell>
          <cell r="KS90">
            <v>0</v>
          </cell>
          <cell r="KT90">
            <v>0</v>
          </cell>
          <cell r="KU90">
            <v>0</v>
          </cell>
          <cell r="KV90">
            <v>0</v>
          </cell>
          <cell r="KW90">
            <v>1056907151</v>
          </cell>
          <cell r="KX90">
            <v>28208092057</v>
          </cell>
          <cell r="KY90">
            <v>3918874</v>
          </cell>
          <cell r="KZ90">
            <v>3918874</v>
          </cell>
          <cell r="LA90">
            <v>57795</v>
          </cell>
          <cell r="LB90">
            <v>38962137867</v>
          </cell>
          <cell r="LC90">
            <v>75687920434</v>
          </cell>
          <cell r="LD90">
            <v>0</v>
          </cell>
          <cell r="LE90">
            <v>0</v>
          </cell>
          <cell r="LF90">
            <v>0</v>
          </cell>
          <cell r="LG90">
            <v>0</v>
          </cell>
          <cell r="LH90">
            <v>0</v>
          </cell>
          <cell r="LI90">
            <v>0</v>
          </cell>
          <cell r="LJ90">
            <v>0</v>
          </cell>
          <cell r="LK90">
            <v>0</v>
          </cell>
          <cell r="LL90">
            <v>2768443486</v>
          </cell>
          <cell r="LM90">
            <v>0</v>
          </cell>
          <cell r="LN90">
            <v>2768443486</v>
          </cell>
          <cell r="LO90">
            <v>811625724</v>
          </cell>
          <cell r="LP90">
            <v>0</v>
          </cell>
          <cell r="LQ90">
            <v>16673491</v>
          </cell>
          <cell r="LR90">
            <v>19656823</v>
          </cell>
          <cell r="LS90">
            <v>164961628</v>
          </cell>
          <cell r="LT90">
            <v>28831340</v>
          </cell>
          <cell r="LU90">
            <v>0</v>
          </cell>
          <cell r="LV90">
            <v>0</v>
          </cell>
          <cell r="LW90">
            <v>164961628</v>
          </cell>
          <cell r="LX90">
            <v>18335329</v>
          </cell>
          <cell r="LY90">
            <v>0</v>
          </cell>
          <cell r="LZ90">
            <v>0</v>
          </cell>
          <cell r="MA90">
            <v>0</v>
          </cell>
          <cell r="MB90">
            <v>0</v>
          </cell>
          <cell r="MC90">
            <v>0</v>
          </cell>
          <cell r="MD90">
            <v>0</v>
          </cell>
          <cell r="ME90">
            <v>3828527821</v>
          </cell>
          <cell r="MF90">
            <v>10712001</v>
          </cell>
          <cell r="MG90">
            <v>0</v>
          </cell>
          <cell r="MH90">
            <v>0</v>
          </cell>
          <cell r="MI90">
            <v>10712001</v>
          </cell>
          <cell r="MJ90">
            <v>5916384</v>
          </cell>
          <cell r="MK90">
            <v>1179544396</v>
          </cell>
          <cell r="ML90">
            <v>1185460780</v>
          </cell>
          <cell r="MM90">
            <v>0</v>
          </cell>
          <cell r="MN90">
            <v>0</v>
          </cell>
          <cell r="MO90">
            <v>0</v>
          </cell>
          <cell r="MP90">
            <v>0</v>
          </cell>
          <cell r="MQ90">
            <v>1196172781</v>
          </cell>
          <cell r="MR90">
            <v>0</v>
          </cell>
          <cell r="MS90">
            <v>0</v>
          </cell>
          <cell r="MT90">
            <v>0</v>
          </cell>
          <cell r="MU90">
            <v>0</v>
          </cell>
          <cell r="MV90">
            <v>0</v>
          </cell>
          <cell r="MW90">
            <v>0</v>
          </cell>
          <cell r="MX90">
            <v>612639747</v>
          </cell>
          <cell r="MY90">
            <v>200620496</v>
          </cell>
          <cell r="MZ90">
            <v>102239060</v>
          </cell>
          <cell r="NA90">
            <v>0</v>
          </cell>
          <cell r="NB90">
            <v>302859556</v>
          </cell>
          <cell r="NC90">
            <v>0</v>
          </cell>
          <cell r="ND90">
            <v>0</v>
          </cell>
          <cell r="NE90">
            <v>0</v>
          </cell>
          <cell r="NF90">
            <v>0</v>
          </cell>
          <cell r="NG90">
            <v>4098118</v>
          </cell>
          <cell r="NH90">
            <v>94698774</v>
          </cell>
          <cell r="NI90">
            <v>5088927</v>
          </cell>
          <cell r="NJ90">
            <v>668249</v>
          </cell>
          <cell r="NK90">
            <v>5757176</v>
          </cell>
          <cell r="NL90">
            <v>0</v>
          </cell>
          <cell r="NM90">
            <v>0</v>
          </cell>
          <cell r="NN90">
            <v>0</v>
          </cell>
          <cell r="NO90">
            <v>0</v>
          </cell>
          <cell r="NP90">
            <v>0</v>
          </cell>
          <cell r="NQ90">
            <v>0</v>
          </cell>
          <cell r="NR90">
            <v>0</v>
          </cell>
          <cell r="NS90">
            <v>0</v>
          </cell>
          <cell r="NT90">
            <v>0</v>
          </cell>
          <cell r="NU90">
            <v>0</v>
          </cell>
          <cell r="NV90">
            <v>0</v>
          </cell>
          <cell r="NW90">
            <v>0</v>
          </cell>
          <cell r="NX90">
            <v>0</v>
          </cell>
          <cell r="NY90">
            <v>0</v>
          </cell>
          <cell r="NZ90">
            <v>0</v>
          </cell>
          <cell r="OA90">
            <v>0</v>
          </cell>
          <cell r="OB90">
            <v>0</v>
          </cell>
          <cell r="OC90">
            <v>0</v>
          </cell>
          <cell r="OD90">
            <v>1020053371</v>
          </cell>
          <cell r="OE90">
            <v>1020053371</v>
          </cell>
          <cell r="OF90">
            <v>70894000000</v>
          </cell>
          <cell r="OG90">
            <v>0</v>
          </cell>
          <cell r="OH90">
            <v>0</v>
          </cell>
          <cell r="OI90">
            <v>0</v>
          </cell>
          <cell r="OJ90">
            <v>0</v>
          </cell>
          <cell r="OK90">
            <v>0</v>
          </cell>
          <cell r="OL90">
            <v>0</v>
          </cell>
          <cell r="OM90">
            <v>70894000000</v>
          </cell>
          <cell r="ON90">
            <v>70894000000</v>
          </cell>
          <cell r="OO90">
            <v>0</v>
          </cell>
          <cell r="OP90">
            <v>3</v>
          </cell>
          <cell r="OQ90">
            <v>115619</v>
          </cell>
          <cell r="OR90">
            <v>0</v>
          </cell>
          <cell r="OS90">
            <v>0</v>
          </cell>
          <cell r="OT90">
            <v>0</v>
          </cell>
          <cell r="OU90">
            <v>115622</v>
          </cell>
          <cell r="OV90">
            <v>0</v>
          </cell>
          <cell r="OW90">
            <v>71914168993</v>
          </cell>
          <cell r="OX90">
            <v>73110341774</v>
          </cell>
          <cell r="OY90">
            <v>152626790029</v>
          </cell>
        </row>
        <row r="91">
          <cell r="A91">
            <v>38169</v>
          </cell>
          <cell r="B91">
            <v>2004</v>
          </cell>
          <cell r="C91" t="str">
            <v>2004-2</v>
          </cell>
          <cell r="D91" t="str">
            <v>2004-3</v>
          </cell>
          <cell r="E91">
            <v>7</v>
          </cell>
          <cell r="F91">
            <v>0.79496754000870395</v>
          </cell>
          <cell r="G91">
            <v>8050320</v>
          </cell>
          <cell r="H91">
            <v>740352</v>
          </cell>
          <cell r="I91">
            <v>2258037272.8155255</v>
          </cell>
          <cell r="J91">
            <v>2258037272.8155255</v>
          </cell>
          <cell r="K91">
            <v>0</v>
          </cell>
          <cell r="L91">
            <v>15455989066</v>
          </cell>
          <cell r="M91">
            <v>1079854304</v>
          </cell>
          <cell r="N91">
            <v>18793097517</v>
          </cell>
          <cell r="O91">
            <v>-22212655</v>
          </cell>
          <cell r="P91">
            <v>1357033365</v>
          </cell>
          <cell r="Q91">
            <v>1991065520</v>
          </cell>
          <cell r="R91">
            <v>41264668918</v>
          </cell>
          <cell r="S91">
            <v>5659756000</v>
          </cell>
          <cell r="T91">
            <v>0</v>
          </cell>
          <cell r="U91">
            <v>5659756000</v>
          </cell>
          <cell r="V91">
            <v>38831530</v>
          </cell>
          <cell r="W91">
            <v>140361981</v>
          </cell>
          <cell r="X91">
            <v>0</v>
          </cell>
          <cell r="Y91">
            <v>421794</v>
          </cell>
          <cell r="Z91">
            <v>19701723</v>
          </cell>
          <cell r="AA91">
            <v>14944900</v>
          </cell>
          <cell r="AB91">
            <v>0</v>
          </cell>
          <cell r="AC91">
            <v>1873263556</v>
          </cell>
          <cell r="AD91">
            <v>0</v>
          </cell>
          <cell r="AE91">
            <v>0</v>
          </cell>
          <cell r="AF91">
            <v>0</v>
          </cell>
          <cell r="AG91">
            <v>5874017928</v>
          </cell>
          <cell r="AH91">
            <v>47138686846</v>
          </cell>
          <cell r="AI91">
            <v>0</v>
          </cell>
          <cell r="AJ91">
            <v>258552</v>
          </cell>
          <cell r="AK91">
            <v>97018000</v>
          </cell>
          <cell r="AL91">
            <v>1970540108</v>
          </cell>
          <cell r="AM91">
            <v>653525939</v>
          </cell>
          <cell r="AN91">
            <v>0</v>
          </cell>
          <cell r="AO91">
            <v>2270550</v>
          </cell>
          <cell r="AP91">
            <v>78330275</v>
          </cell>
          <cell r="AQ91">
            <v>40000</v>
          </cell>
          <cell r="AR91">
            <v>473000</v>
          </cell>
          <cell r="AS91">
            <v>0</v>
          </cell>
          <cell r="AT91">
            <v>2497750</v>
          </cell>
          <cell r="AU91">
            <v>0</v>
          </cell>
          <cell r="AV91">
            <v>737137514</v>
          </cell>
          <cell r="AW91">
            <v>485704</v>
          </cell>
          <cell r="AX91">
            <v>1226944062</v>
          </cell>
          <cell r="AY91">
            <v>256606626</v>
          </cell>
          <cell r="AZ91">
            <v>14315</v>
          </cell>
          <cell r="BA91">
            <v>26640</v>
          </cell>
          <cell r="BB91">
            <v>0</v>
          </cell>
          <cell r="BC91">
            <v>0</v>
          </cell>
          <cell r="BD91">
            <v>10131677</v>
          </cell>
          <cell r="BE91">
            <v>8173771</v>
          </cell>
          <cell r="BF91">
            <v>97567</v>
          </cell>
          <cell r="BG91">
            <v>0</v>
          </cell>
          <cell r="BH91">
            <v>13260</v>
          </cell>
          <cell r="BI91">
            <v>5284</v>
          </cell>
          <cell r="BJ91">
            <v>0</v>
          </cell>
          <cell r="BK91">
            <v>1502498906</v>
          </cell>
          <cell r="BL91">
            <v>0</v>
          </cell>
          <cell r="BM91">
            <v>0</v>
          </cell>
          <cell r="BN91">
            <v>0</v>
          </cell>
          <cell r="BO91">
            <v>90296894</v>
          </cell>
          <cell r="BP91">
            <v>-57601340</v>
          </cell>
          <cell r="BQ91">
            <v>32695554</v>
          </cell>
          <cell r="BR91">
            <v>267475693</v>
          </cell>
          <cell r="BS91">
            <v>718289</v>
          </cell>
          <cell r="BT91">
            <v>26668955</v>
          </cell>
          <cell r="BU91">
            <v>12325346</v>
          </cell>
          <cell r="BV91">
            <v>8756102</v>
          </cell>
          <cell r="BW91">
            <v>468582</v>
          </cell>
          <cell r="BX91">
            <v>8462610</v>
          </cell>
          <cell r="BY91">
            <v>684751</v>
          </cell>
          <cell r="BZ91">
            <v>119631</v>
          </cell>
          <cell r="CA91">
            <v>533288</v>
          </cell>
          <cell r="CB91">
            <v>40000</v>
          </cell>
          <cell r="CC91">
            <v>715404</v>
          </cell>
          <cell r="CD91">
            <v>11024266</v>
          </cell>
          <cell r="CE91">
            <v>478174</v>
          </cell>
          <cell r="CF91">
            <v>2405806</v>
          </cell>
          <cell r="CG91">
            <v>3597311</v>
          </cell>
          <cell r="CH91">
            <v>6481291</v>
          </cell>
          <cell r="CI91">
            <v>0</v>
          </cell>
          <cell r="CJ91">
            <v>6481291</v>
          </cell>
          <cell r="CK91">
            <v>294340261</v>
          </cell>
          <cell r="CL91">
            <v>294340261</v>
          </cell>
          <cell r="CM91">
            <v>19374114</v>
          </cell>
          <cell r="CN91">
            <v>53911255</v>
          </cell>
          <cell r="CO91">
            <v>28228038</v>
          </cell>
          <cell r="CP91">
            <v>4873861</v>
          </cell>
          <cell r="CQ91">
            <v>3939128</v>
          </cell>
          <cell r="CR91">
            <v>466221073</v>
          </cell>
          <cell r="CS91">
            <v>66922494</v>
          </cell>
          <cell r="CT91">
            <v>0</v>
          </cell>
          <cell r="CU91">
            <v>6505579</v>
          </cell>
          <cell r="CV91">
            <v>539649146</v>
          </cell>
          <cell r="CW91">
            <v>0</v>
          </cell>
          <cell r="CX91">
            <v>0</v>
          </cell>
          <cell r="CY91">
            <v>0</v>
          </cell>
          <cell r="CZ91">
            <v>944315803</v>
          </cell>
          <cell r="DA91">
            <v>0</v>
          </cell>
          <cell r="DB91">
            <v>1009571763</v>
          </cell>
          <cell r="DC91">
            <v>0</v>
          </cell>
          <cell r="DD91">
            <v>3353364</v>
          </cell>
          <cell r="DE91">
            <v>3353364</v>
          </cell>
          <cell r="DF91">
            <v>0</v>
          </cell>
          <cell r="DG91">
            <v>0</v>
          </cell>
          <cell r="DH91">
            <v>34642000</v>
          </cell>
          <cell r="DI91">
            <v>2574000</v>
          </cell>
          <cell r="DJ91">
            <v>6732800</v>
          </cell>
          <cell r="DK91">
            <v>9306800</v>
          </cell>
          <cell r="DL91">
            <v>2754000</v>
          </cell>
          <cell r="DM91">
            <v>630300</v>
          </cell>
          <cell r="DN91">
            <v>216000</v>
          </cell>
          <cell r="DO91">
            <v>3600300</v>
          </cell>
          <cell r="DP91">
            <v>49099100</v>
          </cell>
          <cell r="DQ91">
            <v>1312000</v>
          </cell>
          <cell r="DR91">
            <v>0</v>
          </cell>
          <cell r="DS91">
            <v>0</v>
          </cell>
          <cell r="DT91">
            <v>262000</v>
          </cell>
          <cell r="DU91">
            <v>50673100</v>
          </cell>
          <cell r="DV91">
            <v>236700</v>
          </cell>
          <cell r="DW91">
            <v>10221400</v>
          </cell>
          <cell r="DX91">
            <v>10125</v>
          </cell>
          <cell r="DY91">
            <v>10468225</v>
          </cell>
          <cell r="DZ91">
            <v>4547000</v>
          </cell>
          <cell r="EA91">
            <v>976900</v>
          </cell>
          <cell r="EB91">
            <v>0</v>
          </cell>
          <cell r="EC91">
            <v>5523900</v>
          </cell>
          <cell r="ED91">
            <v>33113900</v>
          </cell>
          <cell r="EE91">
            <v>12702900</v>
          </cell>
          <cell r="EF91">
            <v>1739500</v>
          </cell>
          <cell r="EG91">
            <v>1585300</v>
          </cell>
          <cell r="EH91">
            <v>787100</v>
          </cell>
          <cell r="EI91">
            <v>211500</v>
          </cell>
          <cell r="EJ91">
            <v>0</v>
          </cell>
          <cell r="EK91">
            <v>596100</v>
          </cell>
          <cell r="EL91">
            <v>343800</v>
          </cell>
          <cell r="EM91">
            <v>1938500</v>
          </cell>
          <cell r="EN91">
            <v>4087400</v>
          </cell>
          <cell r="EO91">
            <v>961200</v>
          </cell>
          <cell r="EP91">
            <v>221600</v>
          </cell>
          <cell r="EQ91">
            <v>974100</v>
          </cell>
          <cell r="ER91">
            <v>23664900</v>
          </cell>
          <cell r="ES91">
            <v>12243100</v>
          </cell>
          <cell r="ET91">
            <v>37103700</v>
          </cell>
          <cell r="EU91">
            <v>0</v>
          </cell>
          <cell r="EV91">
            <v>41800</v>
          </cell>
          <cell r="EW91">
            <v>309400</v>
          </cell>
          <cell r="EX91">
            <v>37454900</v>
          </cell>
          <cell r="EY91">
            <v>1508900</v>
          </cell>
          <cell r="EZ91">
            <v>165358025</v>
          </cell>
          <cell r="FA91">
            <v>91014824</v>
          </cell>
          <cell r="FB91">
            <v>256372849</v>
          </cell>
          <cell r="FC91">
            <v>1967300</v>
          </cell>
          <cell r="FD91">
            <v>87869571</v>
          </cell>
          <cell r="FE91">
            <v>3209500</v>
          </cell>
          <cell r="FF91">
            <v>91900</v>
          </cell>
          <cell r="FG91">
            <v>0</v>
          </cell>
          <cell r="FH91">
            <v>242800</v>
          </cell>
          <cell r="FI91">
            <v>6524900</v>
          </cell>
          <cell r="FJ91">
            <v>10069100</v>
          </cell>
          <cell r="FK91">
            <v>1132300</v>
          </cell>
          <cell r="FL91">
            <v>57300</v>
          </cell>
          <cell r="FM91">
            <v>101095571</v>
          </cell>
          <cell r="FN91">
            <v>401417220</v>
          </cell>
          <cell r="FO91">
            <v>612000</v>
          </cell>
          <cell r="FP91">
            <v>64872000</v>
          </cell>
          <cell r="FQ91">
            <v>65484000</v>
          </cell>
          <cell r="FR91">
            <v>98000</v>
          </cell>
          <cell r="FS91">
            <v>3372900</v>
          </cell>
          <cell r="FT91">
            <v>13200</v>
          </cell>
          <cell r="FU91">
            <v>401100</v>
          </cell>
          <cell r="FV91">
            <v>10709744</v>
          </cell>
          <cell r="FW91">
            <v>1915200</v>
          </cell>
          <cell r="FX91">
            <v>81994144</v>
          </cell>
          <cell r="FY91">
            <v>0</v>
          </cell>
          <cell r="FZ91">
            <v>1333377</v>
          </cell>
          <cell r="GA91">
            <v>0</v>
          </cell>
          <cell r="GB91">
            <v>1333377</v>
          </cell>
          <cell r="GC91">
            <v>651190</v>
          </cell>
          <cell r="GD91">
            <v>651190</v>
          </cell>
          <cell r="GE91">
            <v>4683412</v>
          </cell>
          <cell r="GF91">
            <v>26110518</v>
          </cell>
          <cell r="GG91">
            <v>-32539000</v>
          </cell>
          <cell r="GH91">
            <v>-6428482</v>
          </cell>
          <cell r="GI91">
            <v>3807000</v>
          </cell>
          <cell r="GJ91">
            <v>0</v>
          </cell>
          <cell r="GK91">
            <v>0</v>
          </cell>
          <cell r="GL91">
            <v>17002492</v>
          </cell>
          <cell r="GM91">
            <v>1158689</v>
          </cell>
          <cell r="GN91">
            <v>341515</v>
          </cell>
          <cell r="GO91">
            <v>-204048738</v>
          </cell>
          <cell r="GP91">
            <v>-181739042</v>
          </cell>
          <cell r="GQ91">
            <v>28836684</v>
          </cell>
          <cell r="GR91">
            <v>-152902358</v>
          </cell>
          <cell r="GS91">
            <v>-70668717</v>
          </cell>
          <cell r="GT91">
            <v>0</v>
          </cell>
          <cell r="GU91">
            <v>0</v>
          </cell>
          <cell r="GV91">
            <v>0</v>
          </cell>
          <cell r="GW91">
            <v>0</v>
          </cell>
          <cell r="GX91">
            <v>122490244</v>
          </cell>
          <cell r="GY91">
            <v>0</v>
          </cell>
          <cell r="GZ91">
            <v>0</v>
          </cell>
          <cell r="HA91">
            <v>0</v>
          </cell>
          <cell r="HB91">
            <v>44780000</v>
          </cell>
          <cell r="HC91">
            <v>0</v>
          </cell>
          <cell r="HD91">
            <v>0</v>
          </cell>
          <cell r="HE91">
            <v>0</v>
          </cell>
          <cell r="HF91">
            <v>0</v>
          </cell>
          <cell r="HG91">
            <v>0</v>
          </cell>
          <cell r="HH91">
            <v>167270244</v>
          </cell>
          <cell r="HI91">
            <v>0</v>
          </cell>
          <cell r="HJ91">
            <v>0</v>
          </cell>
          <cell r="HK91">
            <v>0</v>
          </cell>
          <cell r="HL91">
            <v>18589429144</v>
          </cell>
          <cell r="HM91">
            <v>1128724920</v>
          </cell>
          <cell r="HN91">
            <v>19718154064</v>
          </cell>
          <cell r="HO91">
            <v>0</v>
          </cell>
          <cell r="HP91">
            <v>0</v>
          </cell>
          <cell r="HQ91">
            <v>0</v>
          </cell>
          <cell r="HR91">
            <v>0</v>
          </cell>
          <cell r="HS91">
            <v>0</v>
          </cell>
          <cell r="HT91">
            <v>0</v>
          </cell>
          <cell r="HU91">
            <v>0</v>
          </cell>
          <cell r="HV91">
            <v>3389067405</v>
          </cell>
          <cell r="HW91">
            <v>0</v>
          </cell>
          <cell r="HX91">
            <v>0</v>
          </cell>
          <cell r="HY91">
            <v>0</v>
          </cell>
          <cell r="HZ91">
            <v>115368580</v>
          </cell>
          <cell r="IA91">
            <v>0</v>
          </cell>
          <cell r="IB91">
            <v>0</v>
          </cell>
          <cell r="IC91">
            <v>0</v>
          </cell>
          <cell r="ID91">
            <v>0</v>
          </cell>
          <cell r="IE91">
            <v>0</v>
          </cell>
          <cell r="IF91">
            <v>0</v>
          </cell>
          <cell r="IG91">
            <v>0</v>
          </cell>
          <cell r="IH91">
            <v>0</v>
          </cell>
          <cell r="II91">
            <v>0</v>
          </cell>
          <cell r="IJ91">
            <v>0</v>
          </cell>
          <cell r="IK91">
            <v>23222590049</v>
          </cell>
          <cell r="IL91">
            <v>0</v>
          </cell>
          <cell r="IM91">
            <v>2601051129</v>
          </cell>
          <cell r="IN91">
            <v>2601051129</v>
          </cell>
          <cell r="IO91">
            <v>23222590049</v>
          </cell>
          <cell r="IP91">
            <v>0</v>
          </cell>
          <cell r="IQ91">
            <v>0</v>
          </cell>
          <cell r="IR91">
            <v>0</v>
          </cell>
          <cell r="IS91">
            <v>0</v>
          </cell>
          <cell r="IT91">
            <v>0</v>
          </cell>
          <cell r="IU91">
            <v>0</v>
          </cell>
          <cell r="IV91">
            <v>0</v>
          </cell>
          <cell r="IW91">
            <v>0</v>
          </cell>
          <cell r="IX91">
            <v>0</v>
          </cell>
          <cell r="IY91">
            <v>0</v>
          </cell>
          <cell r="IZ91">
            <v>0</v>
          </cell>
          <cell r="JA91">
            <v>0</v>
          </cell>
          <cell r="JB91">
            <v>0</v>
          </cell>
          <cell r="JC91">
            <v>791644244</v>
          </cell>
          <cell r="JD91">
            <v>30707942</v>
          </cell>
          <cell r="JE91">
            <v>0</v>
          </cell>
          <cell r="JF91">
            <v>574794</v>
          </cell>
          <cell r="JG91">
            <v>2006472</v>
          </cell>
          <cell r="JH91">
            <v>2151145</v>
          </cell>
          <cell r="JI91">
            <v>30015067</v>
          </cell>
          <cell r="JJ91">
            <v>417984</v>
          </cell>
          <cell r="JK91">
            <v>0</v>
          </cell>
          <cell r="JL91">
            <v>429716</v>
          </cell>
          <cell r="JM91">
            <v>3860461</v>
          </cell>
          <cell r="JN91">
            <v>584643</v>
          </cell>
          <cell r="JO91">
            <v>0</v>
          </cell>
          <cell r="JP91">
            <v>0</v>
          </cell>
          <cell r="JQ91">
            <v>0</v>
          </cell>
          <cell r="JR91">
            <v>0</v>
          </cell>
          <cell r="JS91">
            <v>0</v>
          </cell>
          <cell r="JT91">
            <v>0</v>
          </cell>
          <cell r="JU91">
            <v>0</v>
          </cell>
          <cell r="JV91">
            <v>0</v>
          </cell>
          <cell r="JW91">
            <v>0</v>
          </cell>
          <cell r="JX91">
            <v>0</v>
          </cell>
          <cell r="JY91">
            <v>0</v>
          </cell>
          <cell r="JZ91">
            <v>0</v>
          </cell>
          <cell r="KA91">
            <v>0</v>
          </cell>
          <cell r="KB91">
            <v>0</v>
          </cell>
          <cell r="KC91">
            <v>0</v>
          </cell>
          <cell r="KD91">
            <v>0</v>
          </cell>
          <cell r="KE91">
            <v>0</v>
          </cell>
          <cell r="KF91">
            <v>0</v>
          </cell>
          <cell r="KG91">
            <v>0</v>
          </cell>
          <cell r="KH91">
            <v>0</v>
          </cell>
          <cell r="KI91">
            <v>0</v>
          </cell>
          <cell r="KJ91">
            <v>0</v>
          </cell>
          <cell r="KK91">
            <v>0</v>
          </cell>
          <cell r="KL91">
            <v>0</v>
          </cell>
          <cell r="KM91">
            <v>0</v>
          </cell>
          <cell r="KN91">
            <v>0</v>
          </cell>
          <cell r="KO91">
            <v>0</v>
          </cell>
          <cell r="KP91">
            <v>0</v>
          </cell>
          <cell r="KQ91">
            <v>0</v>
          </cell>
          <cell r="KR91">
            <v>0</v>
          </cell>
          <cell r="KS91">
            <v>0</v>
          </cell>
          <cell r="KT91">
            <v>0</v>
          </cell>
          <cell r="KU91">
            <v>0</v>
          </cell>
          <cell r="KV91">
            <v>0</v>
          </cell>
          <cell r="KW91">
            <v>865645470</v>
          </cell>
          <cell r="KX91">
            <v>24088235519</v>
          </cell>
          <cell r="KY91">
            <v>651820805</v>
          </cell>
          <cell r="KZ91">
            <v>651820805</v>
          </cell>
          <cell r="LA91">
            <v>22740</v>
          </cell>
          <cell r="LB91">
            <v>30762089002</v>
          </cell>
          <cell r="LC91">
            <v>77900775848</v>
          </cell>
          <cell r="LD91">
            <v>0</v>
          </cell>
          <cell r="LE91">
            <v>600640732</v>
          </cell>
          <cell r="LF91">
            <v>0</v>
          </cell>
          <cell r="LG91">
            <v>0</v>
          </cell>
          <cell r="LH91">
            <v>600640732</v>
          </cell>
          <cell r="LI91">
            <v>0</v>
          </cell>
          <cell r="LJ91">
            <v>0</v>
          </cell>
          <cell r="LK91">
            <v>0</v>
          </cell>
          <cell r="LL91">
            <v>2768443486</v>
          </cell>
          <cell r="LM91">
            <v>1230638990</v>
          </cell>
          <cell r="LN91">
            <v>4599723208</v>
          </cell>
          <cell r="LO91">
            <v>-437021647</v>
          </cell>
          <cell r="LP91">
            <v>0</v>
          </cell>
          <cell r="LQ91">
            <v>11762345</v>
          </cell>
          <cell r="LR91">
            <v>40554905</v>
          </cell>
          <cell r="LS91">
            <v>47979427</v>
          </cell>
          <cell r="LT91">
            <v>53082262</v>
          </cell>
          <cell r="LU91">
            <v>143368365</v>
          </cell>
          <cell r="LV91">
            <v>146599448</v>
          </cell>
          <cell r="LW91">
            <v>47979427</v>
          </cell>
          <cell r="LX91">
            <v>132172</v>
          </cell>
          <cell r="LY91">
            <v>0</v>
          </cell>
          <cell r="LZ91">
            <v>0</v>
          </cell>
          <cell r="MA91">
            <v>0</v>
          </cell>
          <cell r="MB91">
            <v>0</v>
          </cell>
          <cell r="MC91">
            <v>0</v>
          </cell>
          <cell r="MD91">
            <v>1230638990</v>
          </cell>
          <cell r="ME91">
            <v>4606180485</v>
          </cell>
          <cell r="MF91">
            <v>3343970</v>
          </cell>
          <cell r="MG91">
            <v>0</v>
          </cell>
          <cell r="MH91">
            <v>0</v>
          </cell>
          <cell r="MI91">
            <v>3343970</v>
          </cell>
          <cell r="MJ91">
            <v>29996123</v>
          </cell>
          <cell r="MK91">
            <v>7174862</v>
          </cell>
          <cell r="ML91">
            <v>37170985</v>
          </cell>
          <cell r="MM91">
            <v>2615358278</v>
          </cell>
          <cell r="MN91">
            <v>0</v>
          </cell>
          <cell r="MO91">
            <v>2615358278</v>
          </cell>
          <cell r="MP91">
            <v>0</v>
          </cell>
          <cell r="MQ91">
            <v>2655873233</v>
          </cell>
          <cell r="MR91">
            <v>10000000000</v>
          </cell>
          <cell r="MS91">
            <v>10000000000</v>
          </cell>
          <cell r="MT91">
            <v>0</v>
          </cell>
          <cell r="MU91">
            <v>0</v>
          </cell>
          <cell r="MV91">
            <v>0</v>
          </cell>
          <cell r="MW91">
            <v>10000000000</v>
          </cell>
          <cell r="MX91">
            <v>718159288</v>
          </cell>
          <cell r="MY91">
            <v>1782527621</v>
          </cell>
          <cell r="MZ91">
            <v>19320520</v>
          </cell>
          <cell r="NA91">
            <v>0</v>
          </cell>
          <cell r="NB91">
            <v>1801848141</v>
          </cell>
          <cell r="NC91">
            <v>0</v>
          </cell>
          <cell r="ND91">
            <v>0</v>
          </cell>
          <cell r="NE91">
            <v>0</v>
          </cell>
          <cell r="NF91">
            <v>0</v>
          </cell>
          <cell r="NG91">
            <v>0</v>
          </cell>
          <cell r="NH91">
            <v>40478130</v>
          </cell>
          <cell r="NI91">
            <v>5676362</v>
          </cell>
          <cell r="NJ91">
            <v>712083</v>
          </cell>
          <cell r="NK91">
            <v>6388445</v>
          </cell>
          <cell r="NL91">
            <v>0</v>
          </cell>
          <cell r="NM91">
            <v>0</v>
          </cell>
          <cell r="NN91">
            <v>0</v>
          </cell>
          <cell r="NO91">
            <v>0</v>
          </cell>
          <cell r="NP91">
            <v>0</v>
          </cell>
          <cell r="NQ91">
            <v>0</v>
          </cell>
          <cell r="NR91">
            <v>0</v>
          </cell>
          <cell r="NS91">
            <v>0</v>
          </cell>
          <cell r="NT91">
            <v>0</v>
          </cell>
          <cell r="NU91">
            <v>0</v>
          </cell>
          <cell r="NV91">
            <v>0</v>
          </cell>
          <cell r="NW91">
            <v>0</v>
          </cell>
          <cell r="NX91">
            <v>0</v>
          </cell>
          <cell r="NY91">
            <v>0</v>
          </cell>
          <cell r="NZ91">
            <v>0</v>
          </cell>
          <cell r="OA91">
            <v>0</v>
          </cell>
          <cell r="OB91">
            <v>0</v>
          </cell>
          <cell r="OC91">
            <v>0</v>
          </cell>
          <cell r="OD91">
            <v>2566874004</v>
          </cell>
          <cell r="OE91">
            <v>2566874004</v>
          </cell>
          <cell r="OF91">
            <v>50000000000</v>
          </cell>
          <cell r="OG91">
            <v>0</v>
          </cell>
          <cell r="OH91">
            <v>0</v>
          </cell>
          <cell r="OI91">
            <v>0</v>
          </cell>
          <cell r="OJ91">
            <v>0</v>
          </cell>
          <cell r="OK91">
            <v>0</v>
          </cell>
          <cell r="OL91">
            <v>0</v>
          </cell>
          <cell r="OM91">
            <v>50000000000</v>
          </cell>
          <cell r="ON91">
            <v>50000000000</v>
          </cell>
          <cell r="OO91">
            <v>0</v>
          </cell>
          <cell r="OP91">
            <v>-2</v>
          </cell>
          <cell r="OQ91">
            <v>274544</v>
          </cell>
          <cell r="OR91">
            <v>0</v>
          </cell>
          <cell r="OS91">
            <v>0</v>
          </cell>
          <cell r="OT91">
            <v>0</v>
          </cell>
          <cell r="OU91">
            <v>274542</v>
          </cell>
          <cell r="OV91">
            <v>0</v>
          </cell>
          <cell r="OW91">
            <v>52567148546</v>
          </cell>
          <cell r="OX91">
            <v>65223021779</v>
          </cell>
          <cell r="OY91">
            <v>147729978112</v>
          </cell>
        </row>
        <row r="92">
          <cell r="A92">
            <v>38200</v>
          </cell>
          <cell r="B92">
            <v>2004</v>
          </cell>
          <cell r="C92" t="str">
            <v>2004-2</v>
          </cell>
          <cell r="D92" t="str">
            <v>2004-3</v>
          </cell>
          <cell r="E92">
            <v>8</v>
          </cell>
          <cell r="F92">
            <v>0.79520738407390534</v>
          </cell>
          <cell r="G92">
            <v>7431480</v>
          </cell>
          <cell r="H92">
            <v>735058</v>
          </cell>
          <cell r="I92">
            <v>2288308007.0571156</v>
          </cell>
          <cell r="J92">
            <v>2288308007.0571156</v>
          </cell>
          <cell r="K92">
            <v>0</v>
          </cell>
          <cell r="L92">
            <v>15663188541</v>
          </cell>
          <cell r="M92">
            <v>2805931262</v>
          </cell>
          <cell r="N92">
            <v>12494319286</v>
          </cell>
          <cell r="O92">
            <v>163902615</v>
          </cell>
          <cell r="P92">
            <v>1206168313</v>
          </cell>
          <cell r="Q92">
            <v>1972751122</v>
          </cell>
          <cell r="R92">
            <v>36029577500</v>
          </cell>
          <cell r="S92">
            <v>5821417000</v>
          </cell>
          <cell r="T92">
            <v>0</v>
          </cell>
          <cell r="U92">
            <v>5821417000</v>
          </cell>
          <cell r="V92">
            <v>172478977</v>
          </cell>
          <cell r="W92">
            <v>527440223</v>
          </cell>
          <cell r="X92">
            <v>189366585</v>
          </cell>
          <cell r="Y92">
            <v>1616877</v>
          </cell>
          <cell r="Z92">
            <v>32204689</v>
          </cell>
          <cell r="AA92">
            <v>69165114</v>
          </cell>
          <cell r="AB92">
            <v>0</v>
          </cell>
          <cell r="AC92">
            <v>1873736497</v>
          </cell>
          <cell r="AD92">
            <v>0</v>
          </cell>
          <cell r="AE92">
            <v>0</v>
          </cell>
          <cell r="AF92">
            <v>0</v>
          </cell>
          <cell r="AG92">
            <v>6813689465</v>
          </cell>
          <cell r="AH92">
            <v>42843266965</v>
          </cell>
          <cell r="AI92">
            <v>0</v>
          </cell>
          <cell r="AJ92">
            <v>461460</v>
          </cell>
          <cell r="AK92">
            <v>50368889</v>
          </cell>
          <cell r="AL92">
            <v>1924566846</v>
          </cell>
          <cell r="AM92">
            <v>730551310</v>
          </cell>
          <cell r="AN92">
            <v>686000</v>
          </cell>
          <cell r="AO92">
            <v>1491853</v>
          </cell>
          <cell r="AP92">
            <v>-183968859</v>
          </cell>
          <cell r="AQ92">
            <v>967333</v>
          </cell>
          <cell r="AR92">
            <v>4476428</v>
          </cell>
          <cell r="AS92">
            <v>0</v>
          </cell>
          <cell r="AT92">
            <v>154500</v>
          </cell>
          <cell r="AU92">
            <v>0</v>
          </cell>
          <cell r="AV92">
            <v>554358565</v>
          </cell>
          <cell r="AW92">
            <v>440777</v>
          </cell>
          <cell r="AX92">
            <v>2744733333</v>
          </cell>
          <cell r="AY92">
            <v>652197252</v>
          </cell>
          <cell r="AZ92">
            <v>1246211</v>
          </cell>
          <cell r="BA92">
            <v>620956</v>
          </cell>
          <cell r="BB92">
            <v>322149</v>
          </cell>
          <cell r="BC92">
            <v>0</v>
          </cell>
          <cell r="BD92">
            <v>11236780</v>
          </cell>
          <cell r="BE92">
            <v>8654869</v>
          </cell>
          <cell r="BF92">
            <v>132743</v>
          </cell>
          <cell r="BG92">
            <v>0</v>
          </cell>
          <cell r="BH92">
            <v>0</v>
          </cell>
          <cell r="BI92">
            <v>96493</v>
          </cell>
          <cell r="BJ92">
            <v>0</v>
          </cell>
          <cell r="BK92">
            <v>3419681563</v>
          </cell>
          <cell r="BL92">
            <v>181800</v>
          </cell>
          <cell r="BM92">
            <v>0</v>
          </cell>
          <cell r="BN92">
            <v>220000</v>
          </cell>
          <cell r="BO92">
            <v>50456272</v>
          </cell>
          <cell r="BP92">
            <v>3276123</v>
          </cell>
          <cell r="BQ92">
            <v>54134195</v>
          </cell>
          <cell r="BR92">
            <v>1047601165</v>
          </cell>
          <cell r="BS92">
            <v>495007</v>
          </cell>
          <cell r="BT92">
            <v>60848197</v>
          </cell>
          <cell r="BU92">
            <v>3434058000</v>
          </cell>
          <cell r="BV92">
            <v>72439420</v>
          </cell>
          <cell r="BW92">
            <v>1035608</v>
          </cell>
          <cell r="BX92">
            <v>17212327</v>
          </cell>
          <cell r="BY92">
            <v>1565316</v>
          </cell>
          <cell r="BZ92">
            <v>687653</v>
          </cell>
          <cell r="CA92">
            <v>304019</v>
          </cell>
          <cell r="CB92">
            <v>0</v>
          </cell>
          <cell r="CC92">
            <v>3259648</v>
          </cell>
          <cell r="CD92">
            <v>24064571</v>
          </cell>
          <cell r="CE92">
            <v>2160362</v>
          </cell>
          <cell r="CF92">
            <v>4108655</v>
          </cell>
          <cell r="CG92">
            <v>8865356</v>
          </cell>
          <cell r="CH92">
            <v>15134373</v>
          </cell>
          <cell r="CI92">
            <v>0</v>
          </cell>
          <cell r="CJ92">
            <v>15134373</v>
          </cell>
          <cell r="CK92">
            <v>0</v>
          </cell>
          <cell r="CL92">
            <v>0</v>
          </cell>
          <cell r="CM92">
            <v>15052399</v>
          </cell>
          <cell r="CN92">
            <v>40957588</v>
          </cell>
          <cell r="CO92">
            <v>23998716</v>
          </cell>
          <cell r="CP92">
            <v>3630878</v>
          </cell>
          <cell r="CQ92">
            <v>4078714</v>
          </cell>
          <cell r="CR92">
            <v>448678967</v>
          </cell>
          <cell r="CS92">
            <v>66806851</v>
          </cell>
          <cell r="CT92">
            <v>0</v>
          </cell>
          <cell r="CU92">
            <v>11239999</v>
          </cell>
          <cell r="CV92">
            <v>526725817</v>
          </cell>
          <cell r="CW92">
            <v>0</v>
          </cell>
          <cell r="CX92">
            <v>0</v>
          </cell>
          <cell r="CY92">
            <v>0</v>
          </cell>
          <cell r="CZ92">
            <v>614444112</v>
          </cell>
          <cell r="DA92">
            <v>0</v>
          </cell>
          <cell r="DB92">
            <v>4220988673</v>
          </cell>
          <cell r="DC92">
            <v>209098</v>
          </cell>
          <cell r="DD92">
            <v>4190252</v>
          </cell>
          <cell r="DE92">
            <v>4399350</v>
          </cell>
          <cell r="DF92">
            <v>155100</v>
          </cell>
          <cell r="DG92">
            <v>155100</v>
          </cell>
          <cell r="DH92">
            <v>41106700</v>
          </cell>
          <cell r="DI92">
            <v>2160000</v>
          </cell>
          <cell r="DJ92">
            <v>6552000</v>
          </cell>
          <cell r="DK92">
            <v>8712000</v>
          </cell>
          <cell r="DL92">
            <v>7368900</v>
          </cell>
          <cell r="DM92">
            <v>171900</v>
          </cell>
          <cell r="DN92">
            <v>0</v>
          </cell>
          <cell r="DO92">
            <v>7540800</v>
          </cell>
          <cell r="DP92">
            <v>10592900</v>
          </cell>
          <cell r="DQ92">
            <v>0</v>
          </cell>
          <cell r="DR92">
            <v>0</v>
          </cell>
          <cell r="DS92">
            <v>38655120</v>
          </cell>
          <cell r="DT92">
            <v>26200</v>
          </cell>
          <cell r="DU92">
            <v>49274220</v>
          </cell>
          <cell r="DV92">
            <v>236700</v>
          </cell>
          <cell r="DW92">
            <v>2657695</v>
          </cell>
          <cell r="DX92">
            <v>2025</v>
          </cell>
          <cell r="DY92">
            <v>2896420</v>
          </cell>
          <cell r="DZ92">
            <v>8942800</v>
          </cell>
          <cell r="EA92">
            <v>76400</v>
          </cell>
          <cell r="EB92">
            <v>0</v>
          </cell>
          <cell r="EC92">
            <v>9019200</v>
          </cell>
          <cell r="ED92">
            <v>36378400</v>
          </cell>
          <cell r="EE92">
            <v>4316600</v>
          </cell>
          <cell r="EF92">
            <v>1604400</v>
          </cell>
          <cell r="EG92">
            <v>17783500</v>
          </cell>
          <cell r="EH92">
            <v>57300</v>
          </cell>
          <cell r="EI92">
            <v>2695700</v>
          </cell>
          <cell r="EJ92">
            <v>0</v>
          </cell>
          <cell r="EK92">
            <v>114600</v>
          </cell>
          <cell r="EL92">
            <v>1496600</v>
          </cell>
          <cell r="EM92">
            <v>4364200</v>
          </cell>
          <cell r="EN92">
            <v>821300</v>
          </cell>
          <cell r="EO92">
            <v>1090800</v>
          </cell>
          <cell r="EP92">
            <v>0</v>
          </cell>
          <cell r="EQ92">
            <v>30047100</v>
          </cell>
          <cell r="ER92">
            <v>3266100</v>
          </cell>
          <cell r="ES92">
            <v>2234700</v>
          </cell>
          <cell r="ET92">
            <v>35547900</v>
          </cell>
          <cell r="EU92">
            <v>0</v>
          </cell>
          <cell r="EV92">
            <v>39000</v>
          </cell>
          <cell r="EW92">
            <v>0</v>
          </cell>
          <cell r="EX92">
            <v>35586900</v>
          </cell>
          <cell r="EY92">
            <v>133700</v>
          </cell>
          <cell r="EZ92">
            <v>170810440</v>
          </cell>
          <cell r="FA92">
            <v>83204181</v>
          </cell>
          <cell r="FB92">
            <v>254014621</v>
          </cell>
          <cell r="FC92">
            <v>133700</v>
          </cell>
          <cell r="FD92">
            <v>80820493</v>
          </cell>
          <cell r="FE92">
            <v>275100</v>
          </cell>
          <cell r="FF92">
            <v>0</v>
          </cell>
          <cell r="FG92">
            <v>0</v>
          </cell>
          <cell r="FH92">
            <v>242800</v>
          </cell>
          <cell r="FI92">
            <v>17021800</v>
          </cell>
          <cell r="FJ92">
            <v>17539700</v>
          </cell>
          <cell r="FK92">
            <v>1682200</v>
          </cell>
          <cell r="FL92">
            <v>76400</v>
          </cell>
          <cell r="FM92">
            <v>100252493</v>
          </cell>
          <cell r="FN92">
            <v>404085814</v>
          </cell>
          <cell r="FO92">
            <v>36000</v>
          </cell>
          <cell r="FP92">
            <v>46656000</v>
          </cell>
          <cell r="FQ92">
            <v>46692000</v>
          </cell>
          <cell r="FR92">
            <v>49000</v>
          </cell>
          <cell r="FS92">
            <v>3700400</v>
          </cell>
          <cell r="FT92">
            <v>52800</v>
          </cell>
          <cell r="FU92">
            <v>402300</v>
          </cell>
          <cell r="FV92">
            <v>16148195</v>
          </cell>
          <cell r="FW92">
            <v>7421400</v>
          </cell>
          <cell r="FX92">
            <v>74466095</v>
          </cell>
          <cell r="FY92">
            <v>0</v>
          </cell>
          <cell r="FZ92">
            <v>2050325</v>
          </cell>
          <cell r="GA92">
            <v>838145</v>
          </cell>
          <cell r="GB92">
            <v>2888470</v>
          </cell>
          <cell r="GC92">
            <v>423933</v>
          </cell>
          <cell r="GD92">
            <v>423933</v>
          </cell>
          <cell r="GE92">
            <v>6821412</v>
          </cell>
          <cell r="GF92">
            <v>46342375</v>
          </cell>
          <cell r="GG92">
            <v>-43320000</v>
          </cell>
          <cell r="GH92">
            <v>3022375</v>
          </cell>
          <cell r="GI92">
            <v>5740600</v>
          </cell>
          <cell r="GJ92">
            <v>1744000</v>
          </cell>
          <cell r="GK92">
            <v>2444000</v>
          </cell>
          <cell r="GL92">
            <v>21064479</v>
          </cell>
          <cell r="GM92">
            <v>6242065</v>
          </cell>
          <cell r="GN92">
            <v>504675</v>
          </cell>
          <cell r="GO92">
            <v>-810505122</v>
          </cell>
          <cell r="GP92">
            <v>-772765303</v>
          </cell>
          <cell r="GQ92">
            <v>47573506</v>
          </cell>
          <cell r="GR92">
            <v>-725191797</v>
          </cell>
          <cell r="GS92">
            <v>-637569512</v>
          </cell>
          <cell r="GT92">
            <v>0</v>
          </cell>
          <cell r="GU92">
            <v>0</v>
          </cell>
          <cell r="GV92">
            <v>0</v>
          </cell>
          <cell r="GW92">
            <v>1160</v>
          </cell>
          <cell r="GX92">
            <v>8847959</v>
          </cell>
          <cell r="GY92">
            <v>0</v>
          </cell>
          <cell r="GZ92">
            <v>0</v>
          </cell>
          <cell r="HA92">
            <v>0</v>
          </cell>
          <cell r="HB92">
            <v>5883200</v>
          </cell>
          <cell r="HC92">
            <v>0</v>
          </cell>
          <cell r="HD92">
            <v>0</v>
          </cell>
          <cell r="HE92">
            <v>0</v>
          </cell>
          <cell r="HF92">
            <v>0</v>
          </cell>
          <cell r="HG92">
            <v>0</v>
          </cell>
          <cell r="HH92">
            <v>14732319</v>
          </cell>
          <cell r="HI92">
            <v>0</v>
          </cell>
          <cell r="HJ92">
            <v>0</v>
          </cell>
          <cell r="HK92">
            <v>0</v>
          </cell>
          <cell r="HL92">
            <v>18589429144</v>
          </cell>
          <cell r="HM92">
            <v>1128724920</v>
          </cell>
          <cell r="HN92">
            <v>19718154064</v>
          </cell>
          <cell r="HO92">
            <v>0</v>
          </cell>
          <cell r="HP92">
            <v>0</v>
          </cell>
          <cell r="HQ92">
            <v>0</v>
          </cell>
          <cell r="HR92">
            <v>0</v>
          </cell>
          <cell r="HS92">
            <v>0</v>
          </cell>
          <cell r="HT92">
            <v>0</v>
          </cell>
          <cell r="HU92">
            <v>0</v>
          </cell>
          <cell r="HV92">
            <v>3389067405</v>
          </cell>
          <cell r="HW92">
            <v>0</v>
          </cell>
          <cell r="HX92">
            <v>0</v>
          </cell>
          <cell r="HY92">
            <v>0</v>
          </cell>
          <cell r="HZ92">
            <v>115368580</v>
          </cell>
          <cell r="IA92">
            <v>0</v>
          </cell>
          <cell r="IB92">
            <v>0</v>
          </cell>
          <cell r="IC92">
            <v>0</v>
          </cell>
          <cell r="ID92">
            <v>0</v>
          </cell>
          <cell r="IE92">
            <v>0</v>
          </cell>
          <cell r="IF92">
            <v>0</v>
          </cell>
          <cell r="IG92">
            <v>0</v>
          </cell>
          <cell r="IH92">
            <v>0</v>
          </cell>
          <cell r="II92">
            <v>0</v>
          </cell>
          <cell r="IJ92">
            <v>0</v>
          </cell>
          <cell r="IK92">
            <v>23235406049</v>
          </cell>
          <cell r="IL92">
            <v>0</v>
          </cell>
          <cell r="IM92">
            <v>1715149823</v>
          </cell>
          <cell r="IN92">
            <v>1715149823</v>
          </cell>
          <cell r="IO92">
            <v>23235406049</v>
          </cell>
          <cell r="IP92">
            <v>18543543</v>
          </cell>
          <cell r="IQ92">
            <v>0</v>
          </cell>
          <cell r="IR92">
            <v>0</v>
          </cell>
          <cell r="IS92">
            <v>0</v>
          </cell>
          <cell r="IT92">
            <v>0</v>
          </cell>
          <cell r="IU92">
            <v>0</v>
          </cell>
          <cell r="IV92">
            <v>0</v>
          </cell>
          <cell r="IW92">
            <v>0</v>
          </cell>
          <cell r="IX92">
            <v>0</v>
          </cell>
          <cell r="IY92">
            <v>0</v>
          </cell>
          <cell r="IZ92">
            <v>0</v>
          </cell>
          <cell r="JA92">
            <v>0</v>
          </cell>
          <cell r="JB92">
            <v>18543543</v>
          </cell>
          <cell r="JC92">
            <v>1019062602</v>
          </cell>
          <cell r="JD92">
            <v>31479551</v>
          </cell>
          <cell r="JE92">
            <v>0</v>
          </cell>
          <cell r="JF92">
            <v>0</v>
          </cell>
          <cell r="JG92">
            <v>1915193</v>
          </cell>
          <cell r="JH92">
            <v>2634797</v>
          </cell>
          <cell r="JI92">
            <v>40851081</v>
          </cell>
          <cell r="JJ92">
            <v>275383</v>
          </cell>
          <cell r="JK92">
            <v>0</v>
          </cell>
          <cell r="JL92">
            <v>1284356</v>
          </cell>
          <cell r="JM92">
            <v>7322166</v>
          </cell>
          <cell r="JN92">
            <v>434723</v>
          </cell>
          <cell r="JO92">
            <v>3075182</v>
          </cell>
          <cell r="JP92">
            <v>0</v>
          </cell>
          <cell r="JQ92">
            <v>0</v>
          </cell>
          <cell r="JR92">
            <v>0</v>
          </cell>
          <cell r="JS92">
            <v>0</v>
          </cell>
          <cell r="JT92">
            <v>0</v>
          </cell>
          <cell r="JU92">
            <v>0</v>
          </cell>
          <cell r="JV92">
            <v>0</v>
          </cell>
          <cell r="JW92">
            <v>0</v>
          </cell>
          <cell r="JX92">
            <v>0</v>
          </cell>
          <cell r="JY92">
            <v>0</v>
          </cell>
          <cell r="JZ92">
            <v>0</v>
          </cell>
          <cell r="KA92">
            <v>0</v>
          </cell>
          <cell r="KB92">
            <v>0</v>
          </cell>
          <cell r="KC92">
            <v>0</v>
          </cell>
          <cell r="KD92">
            <v>0</v>
          </cell>
          <cell r="KE92">
            <v>0</v>
          </cell>
          <cell r="KF92">
            <v>0</v>
          </cell>
          <cell r="KG92">
            <v>0</v>
          </cell>
          <cell r="KH92">
            <v>0</v>
          </cell>
          <cell r="KI92">
            <v>0</v>
          </cell>
          <cell r="KJ92">
            <v>0</v>
          </cell>
          <cell r="KK92">
            <v>0</v>
          </cell>
          <cell r="KL92">
            <v>0</v>
          </cell>
          <cell r="KM92">
            <v>0</v>
          </cell>
          <cell r="KN92">
            <v>0</v>
          </cell>
          <cell r="KO92">
            <v>0</v>
          </cell>
          <cell r="KP92">
            <v>0</v>
          </cell>
          <cell r="KQ92">
            <v>0</v>
          </cell>
          <cell r="KR92">
            <v>0</v>
          </cell>
          <cell r="KS92">
            <v>0</v>
          </cell>
          <cell r="KT92">
            <v>0</v>
          </cell>
          <cell r="KU92">
            <v>0</v>
          </cell>
          <cell r="KV92">
            <v>0</v>
          </cell>
          <cell r="KW92">
            <v>1108335034</v>
          </cell>
          <cell r="KX92">
            <v>24362284626</v>
          </cell>
          <cell r="KY92">
            <v>254108285</v>
          </cell>
          <cell r="KZ92">
            <v>254108285</v>
          </cell>
          <cell r="LA92">
            <v>1231186</v>
          </cell>
          <cell r="LB92">
            <v>35625253182</v>
          </cell>
          <cell r="LC92">
            <v>78468520147</v>
          </cell>
          <cell r="LD92">
            <v>0</v>
          </cell>
          <cell r="LE92">
            <v>0</v>
          </cell>
          <cell r="LF92">
            <v>1201395639</v>
          </cell>
          <cell r="LG92">
            <v>0</v>
          </cell>
          <cell r="LH92">
            <v>1201395639</v>
          </cell>
          <cell r="LI92">
            <v>0</v>
          </cell>
          <cell r="LJ92">
            <v>0</v>
          </cell>
          <cell r="LK92">
            <v>0</v>
          </cell>
          <cell r="LL92">
            <v>2768443486</v>
          </cell>
          <cell r="LM92">
            <v>0</v>
          </cell>
          <cell r="LN92">
            <v>3969839125</v>
          </cell>
          <cell r="LO92">
            <v>287257672</v>
          </cell>
          <cell r="LP92">
            <v>0</v>
          </cell>
          <cell r="LQ92">
            <v>12319574</v>
          </cell>
          <cell r="LR92">
            <v>18801093</v>
          </cell>
          <cell r="LS92">
            <v>58672854</v>
          </cell>
          <cell r="LT92">
            <v>19552395</v>
          </cell>
          <cell r="LU92">
            <v>682201</v>
          </cell>
          <cell r="LV92">
            <v>84787210</v>
          </cell>
          <cell r="LW92">
            <v>58672854</v>
          </cell>
          <cell r="LX92">
            <v>6791498</v>
          </cell>
          <cell r="LY92">
            <v>0</v>
          </cell>
          <cell r="LZ92">
            <v>0</v>
          </cell>
          <cell r="MA92">
            <v>0</v>
          </cell>
          <cell r="MB92">
            <v>0</v>
          </cell>
          <cell r="MC92">
            <v>0</v>
          </cell>
          <cell r="MD92">
            <v>0</v>
          </cell>
          <cell r="ME92">
            <v>4458703622</v>
          </cell>
          <cell r="MF92">
            <v>7610742</v>
          </cell>
          <cell r="MG92">
            <v>0</v>
          </cell>
          <cell r="MH92">
            <v>0</v>
          </cell>
          <cell r="MI92">
            <v>7610742</v>
          </cell>
          <cell r="MJ92">
            <v>569532682</v>
          </cell>
          <cell r="MK92">
            <v>2325483</v>
          </cell>
          <cell r="ML92">
            <v>571858165</v>
          </cell>
          <cell r="MM92">
            <v>4882745035</v>
          </cell>
          <cell r="MN92">
            <v>0</v>
          </cell>
          <cell r="MO92">
            <v>4882745035</v>
          </cell>
          <cell r="MP92">
            <v>0</v>
          </cell>
          <cell r="MQ92">
            <v>5462213942</v>
          </cell>
          <cell r="MR92">
            <v>0</v>
          </cell>
          <cell r="MS92">
            <v>0</v>
          </cell>
          <cell r="MT92">
            <v>0</v>
          </cell>
          <cell r="MU92">
            <v>0</v>
          </cell>
          <cell r="MV92">
            <v>0</v>
          </cell>
          <cell r="MW92">
            <v>0</v>
          </cell>
          <cell r="MX92">
            <v>725450297</v>
          </cell>
          <cell r="MY92">
            <v>1284285743</v>
          </cell>
          <cell r="MZ92">
            <v>66334927</v>
          </cell>
          <cell r="NA92">
            <v>0</v>
          </cell>
          <cell r="NB92">
            <v>1350620670</v>
          </cell>
          <cell r="NC92">
            <v>2591769</v>
          </cell>
          <cell r="ND92">
            <v>0</v>
          </cell>
          <cell r="NE92">
            <v>6319434</v>
          </cell>
          <cell r="NF92">
            <v>0</v>
          </cell>
          <cell r="NG92">
            <v>9079573</v>
          </cell>
          <cell r="NH92">
            <v>383196</v>
          </cell>
          <cell r="NI92">
            <v>5986426</v>
          </cell>
          <cell r="NJ92">
            <v>729390</v>
          </cell>
          <cell r="NK92">
            <v>6715816</v>
          </cell>
          <cell r="NL92">
            <v>0</v>
          </cell>
          <cell r="NM92">
            <v>0</v>
          </cell>
          <cell r="NN92">
            <v>0</v>
          </cell>
          <cell r="NO92">
            <v>0</v>
          </cell>
          <cell r="NP92">
            <v>0</v>
          </cell>
          <cell r="NQ92">
            <v>0</v>
          </cell>
          <cell r="NR92">
            <v>0</v>
          </cell>
          <cell r="NS92">
            <v>0</v>
          </cell>
          <cell r="NT92">
            <v>0</v>
          </cell>
          <cell r="NU92">
            <v>0</v>
          </cell>
          <cell r="NV92">
            <v>0</v>
          </cell>
          <cell r="NW92">
            <v>0</v>
          </cell>
          <cell r="NX92">
            <v>0</v>
          </cell>
          <cell r="NY92">
            <v>0</v>
          </cell>
          <cell r="NZ92">
            <v>0</v>
          </cell>
          <cell r="OA92">
            <v>0</v>
          </cell>
          <cell r="OB92">
            <v>0</v>
          </cell>
          <cell r="OC92">
            <v>0</v>
          </cell>
          <cell r="OD92">
            <v>2101160755</v>
          </cell>
          <cell r="OE92">
            <v>5139678667</v>
          </cell>
          <cell r="OF92">
            <v>0</v>
          </cell>
          <cell r="OG92">
            <v>0</v>
          </cell>
          <cell r="OH92">
            <v>0</v>
          </cell>
          <cell r="OI92">
            <v>0</v>
          </cell>
          <cell r="OJ92">
            <v>0</v>
          </cell>
          <cell r="OK92">
            <v>0</v>
          </cell>
          <cell r="OL92">
            <v>0</v>
          </cell>
          <cell r="OM92">
            <v>0</v>
          </cell>
          <cell r="ON92">
            <v>0</v>
          </cell>
          <cell r="OO92">
            <v>0</v>
          </cell>
          <cell r="OP92">
            <v>-9</v>
          </cell>
          <cell r="OQ92">
            <v>84544</v>
          </cell>
          <cell r="OR92">
            <v>0</v>
          </cell>
          <cell r="OS92">
            <v>0</v>
          </cell>
          <cell r="OT92">
            <v>0</v>
          </cell>
          <cell r="OU92">
            <v>84535</v>
          </cell>
          <cell r="OV92">
            <v>0</v>
          </cell>
          <cell r="OW92">
            <v>5139763202</v>
          </cell>
          <cell r="OX92">
            <v>10601977144</v>
          </cell>
          <cell r="OY92">
            <v>93529200913</v>
          </cell>
        </row>
        <row r="93">
          <cell r="A93">
            <v>38231</v>
          </cell>
          <cell r="B93">
            <v>2004</v>
          </cell>
          <cell r="C93" t="str">
            <v>2004-2</v>
          </cell>
          <cell r="D93" t="str">
            <v>2004-3</v>
          </cell>
          <cell r="E93">
            <v>9</v>
          </cell>
          <cell r="F93">
            <v>0.7975630385015342</v>
          </cell>
          <cell r="G93">
            <v>8013640</v>
          </cell>
          <cell r="H93">
            <v>788890</v>
          </cell>
          <cell r="I93">
            <v>1964416544.4134359</v>
          </cell>
          <cell r="J93">
            <v>1964416544.4134359</v>
          </cell>
          <cell r="K93">
            <v>0</v>
          </cell>
          <cell r="L93">
            <v>13446191078</v>
          </cell>
          <cell r="M93">
            <v>4425749769</v>
          </cell>
          <cell r="N93">
            <v>14933687170</v>
          </cell>
          <cell r="O93">
            <v>142630922</v>
          </cell>
          <cell r="P93">
            <v>1445744916</v>
          </cell>
          <cell r="Q93">
            <v>2062441779</v>
          </cell>
          <cell r="R93">
            <v>36872053650</v>
          </cell>
          <cell r="S93">
            <v>6273342000</v>
          </cell>
          <cell r="T93">
            <v>0</v>
          </cell>
          <cell r="U93">
            <v>6273342000</v>
          </cell>
          <cell r="V93">
            <v>52213850</v>
          </cell>
          <cell r="W93">
            <v>739648275</v>
          </cell>
          <cell r="X93">
            <v>83163054</v>
          </cell>
          <cell r="Y93">
            <v>1593444</v>
          </cell>
          <cell r="Z93">
            <v>24390130</v>
          </cell>
          <cell r="AA93">
            <v>44096522</v>
          </cell>
          <cell r="AB93">
            <v>0</v>
          </cell>
          <cell r="AC93">
            <v>1905737298</v>
          </cell>
          <cell r="AD93">
            <v>0</v>
          </cell>
          <cell r="AE93">
            <v>0</v>
          </cell>
          <cell r="AF93">
            <v>0</v>
          </cell>
          <cell r="AG93">
            <v>7218447275</v>
          </cell>
          <cell r="AH93">
            <v>44090500925</v>
          </cell>
          <cell r="AI93">
            <v>0</v>
          </cell>
          <cell r="AJ93">
            <v>582455</v>
          </cell>
          <cell r="AK93">
            <v>50735320</v>
          </cell>
          <cell r="AL93">
            <v>1957055073</v>
          </cell>
          <cell r="AM93">
            <v>698260620</v>
          </cell>
          <cell r="AN93">
            <v>1021933</v>
          </cell>
          <cell r="AO93">
            <v>2848572</v>
          </cell>
          <cell r="AP93">
            <v>125290</v>
          </cell>
          <cell r="AQ93">
            <v>5000</v>
          </cell>
          <cell r="AR93">
            <v>252000</v>
          </cell>
          <cell r="AS93">
            <v>0</v>
          </cell>
          <cell r="AT93">
            <v>3888250</v>
          </cell>
          <cell r="AU93">
            <v>0</v>
          </cell>
          <cell r="AV93">
            <v>706401665</v>
          </cell>
          <cell r="AW93">
            <v>634767</v>
          </cell>
          <cell r="AX93">
            <v>2480368852</v>
          </cell>
          <cell r="AY93">
            <v>435454072</v>
          </cell>
          <cell r="AZ93">
            <v>17596833</v>
          </cell>
          <cell r="BA93">
            <v>76086</v>
          </cell>
          <cell r="BB93">
            <v>0</v>
          </cell>
          <cell r="BC93">
            <v>0</v>
          </cell>
          <cell r="BD93">
            <v>12166599</v>
          </cell>
          <cell r="BE93">
            <v>9214319</v>
          </cell>
          <cell r="BF93">
            <v>204916</v>
          </cell>
          <cell r="BG93">
            <v>0</v>
          </cell>
          <cell r="BH93">
            <v>0</v>
          </cell>
          <cell r="BI93">
            <v>10200</v>
          </cell>
          <cell r="BJ93">
            <v>0</v>
          </cell>
          <cell r="BK93">
            <v>2955726644</v>
          </cell>
          <cell r="BL93">
            <v>60000</v>
          </cell>
          <cell r="BM93">
            <v>0</v>
          </cell>
          <cell r="BN93">
            <v>100000</v>
          </cell>
          <cell r="BO93">
            <v>7620136</v>
          </cell>
          <cell r="BP93">
            <v>67240079</v>
          </cell>
          <cell r="BQ93">
            <v>75020215</v>
          </cell>
          <cell r="BR93">
            <v>128619669</v>
          </cell>
          <cell r="BS93">
            <v>0</v>
          </cell>
          <cell r="BT93">
            <v>44290280</v>
          </cell>
          <cell r="BU93">
            <v>1728295723</v>
          </cell>
          <cell r="BV93">
            <v>31107199</v>
          </cell>
          <cell r="BW93">
            <v>29390</v>
          </cell>
          <cell r="BX93">
            <v>6277692</v>
          </cell>
          <cell r="BY93">
            <v>286920</v>
          </cell>
          <cell r="BZ93">
            <v>30800</v>
          </cell>
          <cell r="CA93">
            <v>195917</v>
          </cell>
          <cell r="CB93">
            <v>0</v>
          </cell>
          <cell r="CC93">
            <v>1293201</v>
          </cell>
          <cell r="CD93">
            <v>8113920</v>
          </cell>
          <cell r="CE93">
            <v>1346713</v>
          </cell>
          <cell r="CF93">
            <v>2088886</v>
          </cell>
          <cell r="CG93">
            <v>3039672</v>
          </cell>
          <cell r="CH93">
            <v>6475271</v>
          </cell>
          <cell r="CI93">
            <v>0</v>
          </cell>
          <cell r="CJ93">
            <v>6475271</v>
          </cell>
          <cell r="CK93">
            <v>227603060</v>
          </cell>
          <cell r="CL93">
            <v>227603060</v>
          </cell>
          <cell r="CM93">
            <v>17856481</v>
          </cell>
          <cell r="CN93">
            <v>41531039</v>
          </cell>
          <cell r="CO93">
            <v>38156623</v>
          </cell>
          <cell r="CP93">
            <v>-1248000</v>
          </cell>
          <cell r="CQ93">
            <v>4782906</v>
          </cell>
          <cell r="CR93">
            <v>0</v>
          </cell>
          <cell r="CS93">
            <v>0</v>
          </cell>
          <cell r="CT93">
            <v>0</v>
          </cell>
          <cell r="CU93">
            <v>0</v>
          </cell>
          <cell r="CV93">
            <v>0</v>
          </cell>
          <cell r="CW93">
            <v>0</v>
          </cell>
          <cell r="CX93">
            <v>0</v>
          </cell>
          <cell r="CY93">
            <v>0</v>
          </cell>
          <cell r="CZ93">
            <v>328682109</v>
          </cell>
          <cell r="DA93">
            <v>0</v>
          </cell>
          <cell r="DB93">
            <v>2146964502</v>
          </cell>
          <cell r="DC93">
            <v>41136</v>
          </cell>
          <cell r="DD93">
            <v>3308852</v>
          </cell>
          <cell r="DE93">
            <v>3349988</v>
          </cell>
          <cell r="DF93">
            <v>0</v>
          </cell>
          <cell r="DG93">
            <v>0</v>
          </cell>
          <cell r="DH93">
            <v>42751800</v>
          </cell>
          <cell r="DI93">
            <v>1548000</v>
          </cell>
          <cell r="DJ93">
            <v>5322800</v>
          </cell>
          <cell r="DK93">
            <v>6870800</v>
          </cell>
          <cell r="DL93">
            <v>7794000</v>
          </cell>
          <cell r="DM93">
            <v>783100</v>
          </cell>
          <cell r="DN93">
            <v>108000</v>
          </cell>
          <cell r="DO93">
            <v>8685100</v>
          </cell>
          <cell r="DP93">
            <v>58024500</v>
          </cell>
          <cell r="DQ93">
            <v>2624000</v>
          </cell>
          <cell r="DR93">
            <v>0</v>
          </cell>
          <cell r="DS93">
            <v>0</v>
          </cell>
          <cell r="DT93">
            <v>78600</v>
          </cell>
          <cell r="DU93">
            <v>60727100</v>
          </cell>
          <cell r="DV93">
            <v>578600</v>
          </cell>
          <cell r="DW93">
            <v>4218200</v>
          </cell>
          <cell r="DX93">
            <v>14060</v>
          </cell>
          <cell r="DY93">
            <v>4810860</v>
          </cell>
          <cell r="DZ93">
            <v>9607300</v>
          </cell>
          <cell r="EA93">
            <v>515700</v>
          </cell>
          <cell r="EB93">
            <v>38200</v>
          </cell>
          <cell r="EC93">
            <v>10161200</v>
          </cell>
          <cell r="ED93">
            <v>37561200</v>
          </cell>
          <cell r="EE93">
            <v>16240200</v>
          </cell>
          <cell r="EF93">
            <v>1432500</v>
          </cell>
          <cell r="EG93">
            <v>2203600</v>
          </cell>
          <cell r="EH93">
            <v>841800</v>
          </cell>
          <cell r="EI93">
            <v>191000</v>
          </cell>
          <cell r="EJ93">
            <v>0</v>
          </cell>
          <cell r="EK93">
            <v>1188000</v>
          </cell>
          <cell r="EL93">
            <v>630300</v>
          </cell>
          <cell r="EM93">
            <v>2851100</v>
          </cell>
          <cell r="EN93">
            <v>8595000</v>
          </cell>
          <cell r="EO93">
            <v>1706400</v>
          </cell>
          <cell r="EP93">
            <v>262000</v>
          </cell>
          <cell r="EQ93">
            <v>573000</v>
          </cell>
          <cell r="ER93">
            <v>21258300</v>
          </cell>
          <cell r="ES93">
            <v>11937500</v>
          </cell>
          <cell r="ET93">
            <v>34030800</v>
          </cell>
          <cell r="EU93">
            <v>0</v>
          </cell>
          <cell r="EV93">
            <v>330000</v>
          </cell>
          <cell r="EW93">
            <v>238000</v>
          </cell>
          <cell r="EX93">
            <v>34598800</v>
          </cell>
          <cell r="EY93">
            <v>1165100</v>
          </cell>
          <cell r="EZ93">
            <v>190738160</v>
          </cell>
          <cell r="FA93">
            <v>85274515</v>
          </cell>
          <cell r="FB93">
            <v>276012675</v>
          </cell>
          <cell r="FC93">
            <v>1547100</v>
          </cell>
          <cell r="FD93">
            <v>82842561</v>
          </cell>
          <cell r="FE93">
            <v>1742300</v>
          </cell>
          <cell r="FF93">
            <v>0</v>
          </cell>
          <cell r="FG93">
            <v>0</v>
          </cell>
          <cell r="FH93">
            <v>1838000</v>
          </cell>
          <cell r="FI93">
            <v>9649500</v>
          </cell>
          <cell r="FJ93">
            <v>13229800</v>
          </cell>
          <cell r="FK93">
            <v>1833600</v>
          </cell>
          <cell r="FL93">
            <v>58700</v>
          </cell>
          <cell r="FM93">
            <v>99511761</v>
          </cell>
          <cell r="FN93">
            <v>425147036</v>
          </cell>
          <cell r="FO93">
            <v>36000</v>
          </cell>
          <cell r="FP93">
            <v>21186000</v>
          </cell>
          <cell r="FQ93">
            <v>21222000</v>
          </cell>
          <cell r="FR93">
            <v>49000</v>
          </cell>
          <cell r="FS93">
            <v>2664500</v>
          </cell>
          <cell r="FT93">
            <v>224400</v>
          </cell>
          <cell r="FU93">
            <v>401100</v>
          </cell>
          <cell r="FV93">
            <v>13019975</v>
          </cell>
          <cell r="FW93">
            <v>4548600</v>
          </cell>
          <cell r="FX93">
            <v>42129575</v>
          </cell>
          <cell r="FY93">
            <v>0</v>
          </cell>
          <cell r="FZ93">
            <v>1076000</v>
          </cell>
          <cell r="GA93">
            <v>0</v>
          </cell>
          <cell r="GB93">
            <v>1076000</v>
          </cell>
          <cell r="GC93">
            <v>135997</v>
          </cell>
          <cell r="GD93">
            <v>135997</v>
          </cell>
          <cell r="GE93">
            <v>3828556</v>
          </cell>
          <cell r="GF93">
            <v>25213302</v>
          </cell>
          <cell r="GG93">
            <v>0</v>
          </cell>
          <cell r="GH93">
            <v>25213302</v>
          </cell>
          <cell r="GI93">
            <v>6479500</v>
          </cell>
          <cell r="GJ93">
            <v>0</v>
          </cell>
          <cell r="GK93">
            <v>0</v>
          </cell>
          <cell r="GL93">
            <v>17388383</v>
          </cell>
          <cell r="GM93">
            <v>3994479</v>
          </cell>
          <cell r="GN93">
            <v>374819</v>
          </cell>
          <cell r="GO93">
            <v>16670999</v>
          </cell>
          <cell r="GP93">
            <v>44908180</v>
          </cell>
          <cell r="GQ93">
            <v>35843812</v>
          </cell>
          <cell r="GR93">
            <v>80751992</v>
          </cell>
          <cell r="GS93">
            <v>153135422</v>
          </cell>
          <cell r="GT93">
            <v>0</v>
          </cell>
          <cell r="GU93">
            <v>0</v>
          </cell>
          <cell r="GV93">
            <v>0</v>
          </cell>
          <cell r="GW93">
            <v>0</v>
          </cell>
          <cell r="GX93">
            <v>469350985</v>
          </cell>
          <cell r="GY93">
            <v>0</v>
          </cell>
          <cell r="GZ93">
            <v>0</v>
          </cell>
          <cell r="HA93">
            <v>0</v>
          </cell>
          <cell r="HB93">
            <v>48407520</v>
          </cell>
          <cell r="HC93">
            <v>0</v>
          </cell>
          <cell r="HD93">
            <v>0</v>
          </cell>
          <cell r="HE93">
            <v>0</v>
          </cell>
          <cell r="HF93">
            <v>0</v>
          </cell>
          <cell r="HG93">
            <v>0</v>
          </cell>
          <cell r="HH93">
            <v>517758505</v>
          </cell>
          <cell r="HI93">
            <v>0</v>
          </cell>
          <cell r="HJ93">
            <v>0</v>
          </cell>
          <cell r="HK93">
            <v>0</v>
          </cell>
          <cell r="HL93">
            <v>18589429144</v>
          </cell>
          <cell r="HM93">
            <v>1128724920</v>
          </cell>
          <cell r="HN93">
            <v>19718154064</v>
          </cell>
          <cell r="HO93">
            <v>0</v>
          </cell>
          <cell r="HP93">
            <v>0</v>
          </cell>
          <cell r="HQ93">
            <v>0</v>
          </cell>
          <cell r="HR93">
            <v>0</v>
          </cell>
          <cell r="HS93">
            <v>1656877398</v>
          </cell>
          <cell r="HT93">
            <v>1242658049</v>
          </cell>
          <cell r="HU93">
            <v>451875651</v>
          </cell>
          <cell r="HV93">
            <v>3389067405</v>
          </cell>
          <cell r="HW93">
            <v>0</v>
          </cell>
          <cell r="HX93">
            <v>0</v>
          </cell>
          <cell r="HY93">
            <v>0</v>
          </cell>
          <cell r="HZ93">
            <v>115368580</v>
          </cell>
          <cell r="IA93">
            <v>0</v>
          </cell>
          <cell r="IB93">
            <v>0</v>
          </cell>
          <cell r="IC93">
            <v>0</v>
          </cell>
          <cell r="ID93">
            <v>0</v>
          </cell>
          <cell r="IE93">
            <v>0</v>
          </cell>
          <cell r="IF93">
            <v>0</v>
          </cell>
          <cell r="IG93">
            <v>0</v>
          </cell>
          <cell r="IH93">
            <v>0</v>
          </cell>
          <cell r="II93">
            <v>0</v>
          </cell>
          <cell r="IJ93">
            <v>0</v>
          </cell>
          <cell r="IK93">
            <v>35462374753</v>
          </cell>
          <cell r="IL93">
            <v>0</v>
          </cell>
          <cell r="IM93">
            <v>406805486</v>
          </cell>
          <cell r="IN93">
            <v>406805486</v>
          </cell>
          <cell r="IO93">
            <v>35462374753</v>
          </cell>
          <cell r="IP93">
            <v>8865646</v>
          </cell>
          <cell r="IQ93">
            <v>0</v>
          </cell>
          <cell r="IR93">
            <v>0</v>
          </cell>
          <cell r="IS93">
            <v>0</v>
          </cell>
          <cell r="IT93">
            <v>0</v>
          </cell>
          <cell r="IU93">
            <v>0</v>
          </cell>
          <cell r="IV93">
            <v>0</v>
          </cell>
          <cell r="IW93">
            <v>0</v>
          </cell>
          <cell r="IX93">
            <v>0</v>
          </cell>
          <cell r="IY93">
            <v>0</v>
          </cell>
          <cell r="IZ93">
            <v>0</v>
          </cell>
          <cell r="JA93">
            <v>0</v>
          </cell>
          <cell r="JB93">
            <v>8865646</v>
          </cell>
          <cell r="JC93">
            <v>1019062602</v>
          </cell>
          <cell r="JD93">
            <v>31479551</v>
          </cell>
          <cell r="JE93">
            <v>0</v>
          </cell>
          <cell r="JF93">
            <v>6683702</v>
          </cell>
          <cell r="JG93">
            <v>1915193</v>
          </cell>
          <cell r="JH93">
            <v>2634797</v>
          </cell>
          <cell r="JI93">
            <v>40851081</v>
          </cell>
          <cell r="JJ93">
            <v>275383</v>
          </cell>
          <cell r="JK93">
            <v>0</v>
          </cell>
          <cell r="JL93">
            <v>1284356</v>
          </cell>
          <cell r="JM93">
            <v>7322166</v>
          </cell>
          <cell r="JN93">
            <v>434723</v>
          </cell>
          <cell r="JO93">
            <v>3075182</v>
          </cell>
          <cell r="JP93">
            <v>0</v>
          </cell>
          <cell r="JQ93">
            <v>0</v>
          </cell>
          <cell r="JR93">
            <v>0</v>
          </cell>
          <cell r="JS93">
            <v>0</v>
          </cell>
          <cell r="JT93">
            <v>0</v>
          </cell>
          <cell r="JU93">
            <v>0</v>
          </cell>
          <cell r="JV93">
            <v>0</v>
          </cell>
          <cell r="JW93">
            <v>0</v>
          </cell>
          <cell r="JX93">
            <v>0</v>
          </cell>
          <cell r="JY93">
            <v>0</v>
          </cell>
          <cell r="JZ93">
            <v>0</v>
          </cell>
          <cell r="KA93">
            <v>0</v>
          </cell>
          <cell r="KB93">
            <v>0</v>
          </cell>
          <cell r="KC93">
            <v>0</v>
          </cell>
          <cell r="KD93">
            <v>0</v>
          </cell>
          <cell r="KE93">
            <v>0</v>
          </cell>
          <cell r="KF93">
            <v>0</v>
          </cell>
          <cell r="KG93">
            <v>0</v>
          </cell>
          <cell r="KH93">
            <v>0</v>
          </cell>
          <cell r="KI93">
            <v>0</v>
          </cell>
          <cell r="KJ93">
            <v>0</v>
          </cell>
          <cell r="KK93">
            <v>0</v>
          </cell>
          <cell r="KL93">
            <v>0</v>
          </cell>
          <cell r="KM93">
            <v>0</v>
          </cell>
          <cell r="KN93">
            <v>0</v>
          </cell>
          <cell r="KO93">
            <v>0</v>
          </cell>
          <cell r="KP93">
            <v>0</v>
          </cell>
          <cell r="KQ93">
            <v>0</v>
          </cell>
          <cell r="KR93">
            <v>0</v>
          </cell>
          <cell r="KS93">
            <v>0</v>
          </cell>
          <cell r="KT93">
            <v>0</v>
          </cell>
          <cell r="KU93">
            <v>0</v>
          </cell>
          <cell r="KV93">
            <v>0</v>
          </cell>
          <cell r="KW93">
            <v>1117097908</v>
          </cell>
          <cell r="KX93">
            <v>36588338307</v>
          </cell>
          <cell r="KY93">
            <v>91055863</v>
          </cell>
          <cell r="KZ93">
            <v>91055863</v>
          </cell>
          <cell r="LA93">
            <v>42827</v>
          </cell>
          <cell r="LB93">
            <v>45748615716</v>
          </cell>
          <cell r="LC93">
            <v>89839116641</v>
          </cell>
          <cell r="LD93">
            <v>125723986</v>
          </cell>
          <cell r="LE93">
            <v>1659933150</v>
          </cell>
          <cell r="LF93">
            <v>1290808416</v>
          </cell>
          <cell r="LG93">
            <v>0</v>
          </cell>
          <cell r="LH93">
            <v>1659933150</v>
          </cell>
          <cell r="LI93">
            <v>0</v>
          </cell>
          <cell r="LJ93">
            <v>0</v>
          </cell>
          <cell r="LK93">
            <v>0</v>
          </cell>
          <cell r="LL93">
            <v>3191941392</v>
          </cell>
          <cell r="LM93">
            <v>615319495</v>
          </cell>
          <cell r="LN93">
            <v>6801917497</v>
          </cell>
          <cell r="LO93">
            <v>1106301598</v>
          </cell>
          <cell r="LP93">
            <v>0</v>
          </cell>
          <cell r="LQ93">
            <v>11532322</v>
          </cell>
          <cell r="LR93">
            <v>31947709</v>
          </cell>
          <cell r="LS93">
            <v>172587854</v>
          </cell>
          <cell r="LT93">
            <v>29427203</v>
          </cell>
          <cell r="LU93">
            <v>1246789</v>
          </cell>
          <cell r="LV93">
            <v>-24804849</v>
          </cell>
          <cell r="LW93">
            <v>172587854</v>
          </cell>
          <cell r="LX93">
            <v>854786</v>
          </cell>
          <cell r="LY93">
            <v>0</v>
          </cell>
          <cell r="LZ93">
            <v>0</v>
          </cell>
          <cell r="MA93">
            <v>0</v>
          </cell>
          <cell r="MB93">
            <v>0</v>
          </cell>
          <cell r="MC93">
            <v>43915044</v>
          </cell>
          <cell r="MD93">
            <v>615319495</v>
          </cell>
          <cell r="ME93">
            <v>8256734895</v>
          </cell>
          <cell r="MF93">
            <v>7698949</v>
          </cell>
          <cell r="MG93">
            <v>7270912</v>
          </cell>
          <cell r="MH93">
            <v>0</v>
          </cell>
          <cell r="MI93">
            <v>14969861</v>
          </cell>
          <cell r="MJ93">
            <v>38927595</v>
          </cell>
          <cell r="MK93">
            <v>4026875</v>
          </cell>
          <cell r="ML93">
            <v>42954470</v>
          </cell>
          <cell r="MM93">
            <v>17958450551</v>
          </cell>
          <cell r="MN93">
            <v>0</v>
          </cell>
          <cell r="MO93">
            <v>17958450551</v>
          </cell>
          <cell r="MP93">
            <v>0</v>
          </cell>
          <cell r="MQ93">
            <v>18016374882</v>
          </cell>
          <cell r="MR93">
            <v>10000000000</v>
          </cell>
          <cell r="MS93">
            <v>10000000000</v>
          </cell>
          <cell r="MT93">
            <v>0</v>
          </cell>
          <cell r="MU93">
            <v>0</v>
          </cell>
          <cell r="MV93">
            <v>0</v>
          </cell>
          <cell r="MW93">
            <v>10000000000</v>
          </cell>
          <cell r="MX93">
            <v>738126865</v>
          </cell>
          <cell r="MY93">
            <v>367193182</v>
          </cell>
          <cell r="MZ93">
            <v>157961002</v>
          </cell>
          <cell r="NA93">
            <v>0</v>
          </cell>
          <cell r="NB93">
            <v>525154184</v>
          </cell>
          <cell r="NC93">
            <v>1238945</v>
          </cell>
          <cell r="ND93">
            <v>0</v>
          </cell>
          <cell r="NE93">
            <v>3229863</v>
          </cell>
          <cell r="NF93">
            <v>0</v>
          </cell>
          <cell r="NG93">
            <v>16208650</v>
          </cell>
          <cell r="NH93">
            <v>3578519</v>
          </cell>
          <cell r="NI93">
            <v>1230</v>
          </cell>
          <cell r="NJ93">
            <v>0</v>
          </cell>
          <cell r="NK93">
            <v>1230</v>
          </cell>
          <cell r="NL93">
            <v>0</v>
          </cell>
          <cell r="NM93">
            <v>0</v>
          </cell>
          <cell r="NN93">
            <v>0</v>
          </cell>
          <cell r="NO93">
            <v>0</v>
          </cell>
          <cell r="NP93">
            <v>0</v>
          </cell>
          <cell r="NQ93">
            <v>0</v>
          </cell>
          <cell r="NR93">
            <v>0</v>
          </cell>
          <cell r="NS93">
            <v>0</v>
          </cell>
          <cell r="NT93">
            <v>0</v>
          </cell>
          <cell r="NU93">
            <v>0</v>
          </cell>
          <cell r="NV93">
            <v>0</v>
          </cell>
          <cell r="NW93">
            <v>0</v>
          </cell>
          <cell r="NX93">
            <v>0</v>
          </cell>
          <cell r="NY93">
            <v>0</v>
          </cell>
          <cell r="NZ93">
            <v>0</v>
          </cell>
          <cell r="OA93">
            <v>0</v>
          </cell>
          <cell r="OB93">
            <v>0</v>
          </cell>
          <cell r="OC93">
            <v>0</v>
          </cell>
          <cell r="OD93">
            <v>1287538256</v>
          </cell>
          <cell r="OE93">
            <v>1287538256</v>
          </cell>
          <cell r="OF93">
            <v>56974000000</v>
          </cell>
          <cell r="OG93">
            <v>0</v>
          </cell>
          <cell r="OH93">
            <v>0</v>
          </cell>
          <cell r="OI93">
            <v>0</v>
          </cell>
          <cell r="OJ93">
            <v>0</v>
          </cell>
          <cell r="OK93">
            <v>0</v>
          </cell>
          <cell r="OL93">
            <v>0</v>
          </cell>
          <cell r="OM93">
            <v>56974000000</v>
          </cell>
          <cell r="ON93">
            <v>56974000000</v>
          </cell>
          <cell r="OO93">
            <v>624150</v>
          </cell>
          <cell r="OP93">
            <v>1345826</v>
          </cell>
          <cell r="OQ93">
            <v>169088</v>
          </cell>
          <cell r="OR93">
            <v>0</v>
          </cell>
          <cell r="OS93">
            <v>0</v>
          </cell>
          <cell r="OT93">
            <v>0</v>
          </cell>
          <cell r="OU93">
            <v>2139064</v>
          </cell>
          <cell r="OV93">
            <v>0</v>
          </cell>
          <cell r="OW93">
            <v>58263677320</v>
          </cell>
          <cell r="OX93">
            <v>86280052202</v>
          </cell>
          <cell r="OY93">
            <v>184375903738</v>
          </cell>
        </row>
        <row r="94">
          <cell r="A94">
            <v>38261</v>
          </cell>
          <cell r="B94">
            <v>2004</v>
          </cell>
          <cell r="C94" t="str">
            <v>2004-2</v>
          </cell>
          <cell r="D94" t="str">
            <v>2004-4</v>
          </cell>
          <cell r="E94">
            <v>10</v>
          </cell>
          <cell r="F94">
            <v>0.79748371737596746</v>
          </cell>
          <cell r="G94">
            <v>7603860</v>
          </cell>
          <cell r="H94">
            <v>1027074</v>
          </cell>
          <cell r="I94">
            <v>3837537233.9280977</v>
          </cell>
          <cell r="J94">
            <v>3837537233.9280977</v>
          </cell>
          <cell r="K94">
            <v>0</v>
          </cell>
          <cell r="L94">
            <v>26267473191</v>
          </cell>
          <cell r="M94">
            <v>4524981017</v>
          </cell>
          <cell r="N94">
            <v>15471966757</v>
          </cell>
          <cell r="O94">
            <v>59044402</v>
          </cell>
          <cell r="P94">
            <v>1500669527</v>
          </cell>
          <cell r="Q94">
            <v>1974115900</v>
          </cell>
          <cell r="R94">
            <v>50452288361</v>
          </cell>
          <cell r="S94">
            <v>6117578000</v>
          </cell>
          <cell r="T94">
            <v>0</v>
          </cell>
          <cell r="U94">
            <v>6117578000</v>
          </cell>
          <cell r="V94">
            <v>151556283</v>
          </cell>
          <cell r="W94">
            <v>998823852</v>
          </cell>
          <cell r="X94">
            <v>16433121</v>
          </cell>
          <cell r="Y94">
            <v>984186</v>
          </cell>
          <cell r="Z94">
            <v>80864940</v>
          </cell>
          <cell r="AA94">
            <v>65262594</v>
          </cell>
          <cell r="AB94">
            <v>0</v>
          </cell>
          <cell r="AC94">
            <v>1839922754</v>
          </cell>
          <cell r="AD94">
            <v>0</v>
          </cell>
          <cell r="AE94">
            <v>0</v>
          </cell>
          <cell r="AF94">
            <v>0</v>
          </cell>
          <cell r="AG94">
            <v>7431502976</v>
          </cell>
          <cell r="AH94">
            <v>57883791337</v>
          </cell>
          <cell r="AI94">
            <v>0</v>
          </cell>
          <cell r="AJ94">
            <v>1810686</v>
          </cell>
          <cell r="AK94">
            <v>53442890</v>
          </cell>
          <cell r="AL94">
            <v>1895176330</v>
          </cell>
          <cell r="AM94">
            <v>789222248</v>
          </cell>
          <cell r="AN94">
            <v>1466000</v>
          </cell>
          <cell r="AO94">
            <v>3917231</v>
          </cell>
          <cell r="AP94">
            <v>0</v>
          </cell>
          <cell r="AQ94">
            <v>0</v>
          </cell>
          <cell r="AR94">
            <v>40464785</v>
          </cell>
          <cell r="AS94">
            <v>0</v>
          </cell>
          <cell r="AT94">
            <v>2935500</v>
          </cell>
          <cell r="AU94">
            <v>0</v>
          </cell>
          <cell r="AV94">
            <v>838005764</v>
          </cell>
          <cell r="AW94">
            <v>1257666</v>
          </cell>
          <cell r="AX94">
            <v>3621973983</v>
          </cell>
          <cell r="AY94">
            <v>298396989</v>
          </cell>
          <cell r="AZ94">
            <v>2345100</v>
          </cell>
          <cell r="BA94">
            <v>565560</v>
          </cell>
          <cell r="BB94">
            <v>10747</v>
          </cell>
          <cell r="BC94">
            <v>0</v>
          </cell>
          <cell r="BD94">
            <v>9056799</v>
          </cell>
          <cell r="BE94">
            <v>7148481</v>
          </cell>
          <cell r="BF94">
            <v>456264</v>
          </cell>
          <cell r="BG94">
            <v>0</v>
          </cell>
          <cell r="BH94">
            <v>0</v>
          </cell>
          <cell r="BI94">
            <v>43467</v>
          </cell>
          <cell r="BJ94">
            <v>0</v>
          </cell>
          <cell r="BK94">
            <v>3941255056</v>
          </cell>
          <cell r="BL94">
            <v>529524</v>
          </cell>
          <cell r="BM94">
            <v>0</v>
          </cell>
          <cell r="BN94">
            <v>3048611</v>
          </cell>
          <cell r="BO94">
            <v>-9111621</v>
          </cell>
          <cell r="BP94">
            <v>156939382</v>
          </cell>
          <cell r="BQ94">
            <v>151405896</v>
          </cell>
          <cell r="BR94">
            <v>665666763</v>
          </cell>
          <cell r="BS94">
            <v>1332986</v>
          </cell>
          <cell r="BT94">
            <v>-3251920072</v>
          </cell>
          <cell r="BU94">
            <v>5127494931</v>
          </cell>
          <cell r="BV94">
            <v>163165870</v>
          </cell>
          <cell r="BW94">
            <v>2020876</v>
          </cell>
          <cell r="BX94">
            <v>140767389</v>
          </cell>
          <cell r="BY94">
            <v>2483127</v>
          </cell>
          <cell r="BZ94">
            <v>664500</v>
          </cell>
          <cell r="CA94">
            <v>939674</v>
          </cell>
          <cell r="CB94">
            <v>0</v>
          </cell>
          <cell r="CC94">
            <v>4228352</v>
          </cell>
          <cell r="CD94">
            <v>151103918</v>
          </cell>
          <cell r="CE94">
            <v>4199538</v>
          </cell>
          <cell r="CF94">
            <v>409686969</v>
          </cell>
          <cell r="CG94">
            <v>10024652</v>
          </cell>
          <cell r="CH94">
            <v>423911159</v>
          </cell>
          <cell r="CI94">
            <v>0</v>
          </cell>
          <cell r="CJ94">
            <v>423911159</v>
          </cell>
          <cell r="CK94">
            <v>0</v>
          </cell>
          <cell r="CL94">
            <v>0</v>
          </cell>
          <cell r="CM94">
            <v>13535069</v>
          </cell>
          <cell r="CN94">
            <v>38940360</v>
          </cell>
          <cell r="CO94">
            <v>27656324</v>
          </cell>
          <cell r="CP94">
            <v>0</v>
          </cell>
          <cell r="CQ94">
            <v>3300479</v>
          </cell>
          <cell r="CR94">
            <v>937188535</v>
          </cell>
          <cell r="CS94">
            <v>125027322</v>
          </cell>
          <cell r="CT94">
            <v>0</v>
          </cell>
          <cell r="CU94">
            <v>29980459</v>
          </cell>
          <cell r="CV94">
            <v>1092196316</v>
          </cell>
          <cell r="CW94">
            <v>0</v>
          </cell>
          <cell r="CX94">
            <v>0</v>
          </cell>
          <cell r="CY94">
            <v>0</v>
          </cell>
          <cell r="CZ94">
            <v>1175628548</v>
          </cell>
          <cell r="DA94">
            <v>0</v>
          </cell>
          <cell r="DB94">
            <v>3789384354</v>
          </cell>
          <cell r="DC94">
            <v>289666</v>
          </cell>
          <cell r="DD94">
            <v>6655292</v>
          </cell>
          <cell r="DE94">
            <v>6944958</v>
          </cell>
          <cell r="DF94">
            <v>-1348468</v>
          </cell>
          <cell r="DG94">
            <v>-1348468</v>
          </cell>
          <cell r="DH94">
            <v>45278400</v>
          </cell>
          <cell r="DI94">
            <v>1350000</v>
          </cell>
          <cell r="DJ94">
            <v>5058000</v>
          </cell>
          <cell r="DK94">
            <v>6408000</v>
          </cell>
          <cell r="DL94">
            <v>7272000</v>
          </cell>
          <cell r="DM94">
            <v>1069600</v>
          </cell>
          <cell r="DN94">
            <v>144000</v>
          </cell>
          <cell r="DO94">
            <v>8485600</v>
          </cell>
          <cell r="DP94">
            <v>47960300</v>
          </cell>
          <cell r="DQ94">
            <v>1705600</v>
          </cell>
          <cell r="DR94">
            <v>0</v>
          </cell>
          <cell r="DS94">
            <v>0</v>
          </cell>
          <cell r="DT94">
            <v>81900</v>
          </cell>
          <cell r="DU94">
            <v>49747800</v>
          </cell>
          <cell r="DV94">
            <v>263000</v>
          </cell>
          <cell r="DW94">
            <v>3117800</v>
          </cell>
          <cell r="DX94">
            <v>9605</v>
          </cell>
          <cell r="DY94">
            <v>3390405</v>
          </cell>
          <cell r="DZ94">
            <v>9145900</v>
          </cell>
          <cell r="EA94">
            <v>765400</v>
          </cell>
          <cell r="EB94">
            <v>0</v>
          </cell>
          <cell r="EC94">
            <v>9911300</v>
          </cell>
          <cell r="ED94">
            <v>36759900</v>
          </cell>
          <cell r="EE94">
            <v>15827800</v>
          </cell>
          <cell r="EF94">
            <v>1566200</v>
          </cell>
          <cell r="EG94">
            <v>1852700</v>
          </cell>
          <cell r="EH94">
            <v>1167900</v>
          </cell>
          <cell r="EI94">
            <v>133700</v>
          </cell>
          <cell r="EJ94">
            <v>0</v>
          </cell>
          <cell r="EK94">
            <v>1090100</v>
          </cell>
          <cell r="EL94">
            <v>461200</v>
          </cell>
          <cell r="EM94">
            <v>2852900</v>
          </cell>
          <cell r="EN94">
            <v>8404000</v>
          </cell>
          <cell r="EO94">
            <v>1263600</v>
          </cell>
          <cell r="EP94">
            <v>235800</v>
          </cell>
          <cell r="EQ94">
            <v>515700</v>
          </cell>
          <cell r="ER94">
            <v>19730300</v>
          </cell>
          <cell r="ES94">
            <v>11899300</v>
          </cell>
          <cell r="ET94">
            <v>32381100</v>
          </cell>
          <cell r="EU94">
            <v>0</v>
          </cell>
          <cell r="EV94">
            <v>332600</v>
          </cell>
          <cell r="EW94">
            <v>119000</v>
          </cell>
          <cell r="EX94">
            <v>32832700</v>
          </cell>
          <cell r="EY94">
            <v>955000</v>
          </cell>
          <cell r="EZ94">
            <v>173849905</v>
          </cell>
          <cell r="FA94">
            <v>80491447</v>
          </cell>
          <cell r="FB94">
            <v>254341352</v>
          </cell>
          <cell r="FC94">
            <v>1146000</v>
          </cell>
          <cell r="FD94">
            <v>77970217</v>
          </cell>
          <cell r="FE94">
            <v>3117800</v>
          </cell>
          <cell r="FF94">
            <v>0</v>
          </cell>
          <cell r="FG94">
            <v>91900</v>
          </cell>
          <cell r="FH94">
            <v>459500</v>
          </cell>
          <cell r="FI94">
            <v>10017100</v>
          </cell>
          <cell r="FJ94">
            <v>13686300</v>
          </cell>
          <cell r="FK94">
            <v>1570400</v>
          </cell>
          <cell r="FL94">
            <v>76400</v>
          </cell>
          <cell r="FM94">
            <v>94449317</v>
          </cell>
          <cell r="FN94">
            <v>400477069</v>
          </cell>
          <cell r="FO94">
            <v>36000</v>
          </cell>
          <cell r="FP94">
            <v>18720000</v>
          </cell>
          <cell r="FQ94">
            <v>18756000</v>
          </cell>
          <cell r="FR94">
            <v>0</v>
          </cell>
          <cell r="FS94">
            <v>2743300</v>
          </cell>
          <cell r="FT94">
            <v>237600</v>
          </cell>
          <cell r="FU94">
            <v>382000</v>
          </cell>
          <cell r="FV94">
            <v>13224635</v>
          </cell>
          <cell r="FW94">
            <v>5865300</v>
          </cell>
          <cell r="FX94">
            <v>41208835</v>
          </cell>
          <cell r="FY94">
            <v>0</v>
          </cell>
          <cell r="FZ94">
            <v>2461000</v>
          </cell>
          <cell r="GA94">
            <v>0</v>
          </cell>
          <cell r="GB94">
            <v>2461000</v>
          </cell>
          <cell r="GC94">
            <v>1033393</v>
          </cell>
          <cell r="GD94">
            <v>1033393</v>
          </cell>
          <cell r="GE94">
            <v>8869600</v>
          </cell>
          <cell r="GF94">
            <v>40797260</v>
          </cell>
          <cell r="GG94">
            <v>0</v>
          </cell>
          <cell r="GH94">
            <v>40797260</v>
          </cell>
          <cell r="GI94">
            <v>4894300</v>
          </cell>
          <cell r="GJ94">
            <v>3262000</v>
          </cell>
          <cell r="GK94">
            <v>3548000</v>
          </cell>
          <cell r="GL94">
            <v>34716385</v>
          </cell>
          <cell r="GM94">
            <v>16305102</v>
          </cell>
          <cell r="GN94">
            <v>475640</v>
          </cell>
          <cell r="GO94">
            <v>-6811067940</v>
          </cell>
          <cell r="GP94">
            <v>-6747866513</v>
          </cell>
          <cell r="GQ94">
            <v>43173682</v>
          </cell>
          <cell r="GR94">
            <v>-6704692831</v>
          </cell>
          <cell r="GS94">
            <v>-6610322743</v>
          </cell>
          <cell r="GT94">
            <v>0</v>
          </cell>
          <cell r="GU94">
            <v>0</v>
          </cell>
          <cell r="GV94">
            <v>0</v>
          </cell>
          <cell r="GW94">
            <v>0</v>
          </cell>
          <cell r="GX94">
            <v>76973838</v>
          </cell>
          <cell r="GY94">
            <v>0</v>
          </cell>
          <cell r="GZ94">
            <v>0</v>
          </cell>
          <cell r="HA94">
            <v>0</v>
          </cell>
          <cell r="HB94">
            <v>72040880</v>
          </cell>
          <cell r="HC94">
            <v>0</v>
          </cell>
          <cell r="HD94">
            <v>0</v>
          </cell>
          <cell r="HE94">
            <v>0</v>
          </cell>
          <cell r="HF94">
            <v>0</v>
          </cell>
          <cell r="HG94">
            <v>0</v>
          </cell>
          <cell r="HH94">
            <v>149014718</v>
          </cell>
          <cell r="HI94">
            <v>0</v>
          </cell>
          <cell r="HJ94">
            <v>0</v>
          </cell>
          <cell r="HK94">
            <v>0</v>
          </cell>
          <cell r="HL94">
            <v>18589429150</v>
          </cell>
          <cell r="HM94">
            <v>1128724922</v>
          </cell>
          <cell r="HN94">
            <v>19718154072</v>
          </cell>
          <cell r="HO94">
            <v>0</v>
          </cell>
          <cell r="HP94">
            <v>0</v>
          </cell>
          <cell r="HQ94">
            <v>0</v>
          </cell>
          <cell r="HR94">
            <v>0</v>
          </cell>
          <cell r="HS94">
            <v>0</v>
          </cell>
          <cell r="HT94">
            <v>0</v>
          </cell>
          <cell r="HU94">
            <v>0</v>
          </cell>
          <cell r="HV94">
            <v>3389067405</v>
          </cell>
          <cell r="HW94">
            <v>0</v>
          </cell>
          <cell r="HX94">
            <v>0</v>
          </cell>
          <cell r="HY94">
            <v>0</v>
          </cell>
          <cell r="HZ94">
            <v>115368580</v>
          </cell>
          <cell r="IA94">
            <v>0</v>
          </cell>
          <cell r="IB94">
            <v>0</v>
          </cell>
          <cell r="IC94">
            <v>0</v>
          </cell>
          <cell r="ID94">
            <v>0</v>
          </cell>
          <cell r="IE94">
            <v>0</v>
          </cell>
          <cell r="IF94">
            <v>0</v>
          </cell>
          <cell r="IG94">
            <v>0</v>
          </cell>
          <cell r="IH94">
            <v>0</v>
          </cell>
          <cell r="II94">
            <v>0</v>
          </cell>
          <cell r="IJ94">
            <v>0</v>
          </cell>
          <cell r="IK94">
            <v>26562493572</v>
          </cell>
          <cell r="IL94">
            <v>0</v>
          </cell>
          <cell r="IM94">
            <v>645406633</v>
          </cell>
          <cell r="IN94">
            <v>645406633</v>
          </cell>
          <cell r="IO94">
            <v>26562493572</v>
          </cell>
          <cell r="IP94">
            <v>35099773</v>
          </cell>
          <cell r="IQ94">
            <v>0</v>
          </cell>
          <cell r="IR94">
            <v>0</v>
          </cell>
          <cell r="IS94">
            <v>0</v>
          </cell>
          <cell r="IT94">
            <v>0</v>
          </cell>
          <cell r="IU94">
            <v>0</v>
          </cell>
          <cell r="IV94">
            <v>0</v>
          </cell>
          <cell r="IW94">
            <v>0</v>
          </cell>
          <cell r="IX94">
            <v>0</v>
          </cell>
          <cell r="IY94">
            <v>0</v>
          </cell>
          <cell r="IZ94">
            <v>0</v>
          </cell>
          <cell r="JA94">
            <v>0</v>
          </cell>
          <cell r="JB94">
            <v>35099773</v>
          </cell>
          <cell r="JC94">
            <v>1019062602</v>
          </cell>
          <cell r="JD94">
            <v>31479551</v>
          </cell>
          <cell r="JE94">
            <v>0</v>
          </cell>
          <cell r="JF94">
            <v>3341851</v>
          </cell>
          <cell r="JG94">
            <v>1915193</v>
          </cell>
          <cell r="JH94">
            <v>2634797</v>
          </cell>
          <cell r="JI94">
            <v>0</v>
          </cell>
          <cell r="JJ94">
            <v>275383</v>
          </cell>
          <cell r="JK94">
            <v>0</v>
          </cell>
          <cell r="JL94">
            <v>1284356</v>
          </cell>
          <cell r="JM94">
            <v>7322166</v>
          </cell>
          <cell r="JN94">
            <v>434723</v>
          </cell>
          <cell r="JO94">
            <v>3075182</v>
          </cell>
          <cell r="JP94">
            <v>0</v>
          </cell>
          <cell r="JQ94">
            <v>0</v>
          </cell>
          <cell r="JR94">
            <v>0</v>
          </cell>
          <cell r="JS94">
            <v>0</v>
          </cell>
          <cell r="JT94">
            <v>0</v>
          </cell>
          <cell r="JU94">
            <v>0</v>
          </cell>
          <cell r="JV94">
            <v>0</v>
          </cell>
          <cell r="JW94">
            <v>0</v>
          </cell>
          <cell r="JX94">
            <v>0</v>
          </cell>
          <cell r="JY94">
            <v>0</v>
          </cell>
          <cell r="JZ94">
            <v>0</v>
          </cell>
          <cell r="KA94">
            <v>0</v>
          </cell>
          <cell r="KB94">
            <v>0</v>
          </cell>
          <cell r="KC94">
            <v>0</v>
          </cell>
          <cell r="KD94">
            <v>0</v>
          </cell>
          <cell r="KE94">
            <v>0</v>
          </cell>
          <cell r="KF94">
            <v>0</v>
          </cell>
          <cell r="KG94">
            <v>0</v>
          </cell>
          <cell r="KH94">
            <v>0</v>
          </cell>
          <cell r="KI94">
            <v>0</v>
          </cell>
          <cell r="KJ94">
            <v>0</v>
          </cell>
          <cell r="KK94">
            <v>0</v>
          </cell>
          <cell r="KL94">
            <v>0</v>
          </cell>
          <cell r="KM94">
            <v>0</v>
          </cell>
          <cell r="KN94">
            <v>0</v>
          </cell>
          <cell r="KO94">
            <v>0</v>
          </cell>
          <cell r="KP94">
            <v>0</v>
          </cell>
          <cell r="KQ94">
            <v>0</v>
          </cell>
          <cell r="KR94">
            <v>0</v>
          </cell>
          <cell r="KS94">
            <v>0</v>
          </cell>
          <cell r="KT94">
            <v>0</v>
          </cell>
          <cell r="KU94">
            <v>0</v>
          </cell>
          <cell r="KV94">
            <v>0</v>
          </cell>
          <cell r="KW94">
            <v>1071865390</v>
          </cell>
          <cell r="KX94">
            <v>27669458735</v>
          </cell>
          <cell r="KY94">
            <v>172078765</v>
          </cell>
          <cell r="KZ94">
            <v>172078765</v>
          </cell>
          <cell r="LA94">
            <v>2299475</v>
          </cell>
          <cell r="LB94">
            <v>33070829658</v>
          </cell>
          <cell r="LC94">
            <v>90954620995</v>
          </cell>
          <cell r="LD94">
            <v>4406844583</v>
          </cell>
          <cell r="LE94">
            <v>530974327</v>
          </cell>
          <cell r="LF94">
            <v>1557795945</v>
          </cell>
          <cell r="LG94">
            <v>0</v>
          </cell>
          <cell r="LH94">
            <v>530974327</v>
          </cell>
          <cell r="LI94">
            <v>0</v>
          </cell>
          <cell r="LJ94">
            <v>0</v>
          </cell>
          <cell r="LK94">
            <v>0</v>
          </cell>
          <cell r="LL94">
            <v>3191941392</v>
          </cell>
          <cell r="LM94">
            <v>0</v>
          </cell>
          <cell r="LN94">
            <v>5280711664</v>
          </cell>
          <cell r="LO94">
            <v>358774154</v>
          </cell>
          <cell r="LP94">
            <v>0</v>
          </cell>
          <cell r="LQ94">
            <v>42226897</v>
          </cell>
          <cell r="LR94">
            <v>53186549</v>
          </cell>
          <cell r="LS94">
            <v>459863382</v>
          </cell>
          <cell r="LT94">
            <v>55153571</v>
          </cell>
          <cell r="LU94">
            <v>0</v>
          </cell>
          <cell r="LV94">
            <v>214556270</v>
          </cell>
          <cell r="LW94">
            <v>459863382</v>
          </cell>
          <cell r="LX94">
            <v>11253704</v>
          </cell>
          <cell r="LY94">
            <v>0</v>
          </cell>
          <cell r="LZ94">
            <v>0</v>
          </cell>
          <cell r="MA94">
            <v>0</v>
          </cell>
          <cell r="MB94">
            <v>0</v>
          </cell>
          <cell r="MC94">
            <v>0</v>
          </cell>
          <cell r="MD94">
            <v>0</v>
          </cell>
          <cell r="ME94">
            <v>10882570774</v>
          </cell>
          <cell r="MF94">
            <v>3602376</v>
          </cell>
          <cell r="MG94">
            <v>0</v>
          </cell>
          <cell r="MH94">
            <v>0</v>
          </cell>
          <cell r="MI94">
            <v>3602376</v>
          </cell>
          <cell r="MJ94">
            <v>48236674</v>
          </cell>
          <cell r="MK94">
            <v>7178238</v>
          </cell>
          <cell r="ML94">
            <v>55414912</v>
          </cell>
          <cell r="MM94">
            <v>-6450829508</v>
          </cell>
          <cell r="MN94">
            <v>0</v>
          </cell>
          <cell r="MO94">
            <v>-6450829508</v>
          </cell>
          <cell r="MP94">
            <v>0</v>
          </cell>
          <cell r="MQ94">
            <v>-6391812220</v>
          </cell>
          <cell r="MR94">
            <v>0</v>
          </cell>
          <cell r="MS94">
            <v>0</v>
          </cell>
          <cell r="MT94">
            <v>0</v>
          </cell>
          <cell r="MU94">
            <v>0</v>
          </cell>
          <cell r="MV94">
            <v>0</v>
          </cell>
          <cell r="MW94">
            <v>0</v>
          </cell>
          <cell r="MX94">
            <v>849642625</v>
          </cell>
          <cell r="MY94">
            <v>408834435</v>
          </cell>
          <cell r="MZ94">
            <v>189259996</v>
          </cell>
          <cell r="NA94">
            <v>0</v>
          </cell>
          <cell r="NB94">
            <v>598094431</v>
          </cell>
          <cell r="NC94">
            <v>8560825</v>
          </cell>
          <cell r="ND94">
            <v>0</v>
          </cell>
          <cell r="NE94">
            <v>33521965</v>
          </cell>
          <cell r="NF94">
            <v>0</v>
          </cell>
          <cell r="NG94">
            <v>5477430</v>
          </cell>
          <cell r="NH94">
            <v>57181466</v>
          </cell>
          <cell r="NI94">
            <v>11632312</v>
          </cell>
          <cell r="NJ94">
            <v>1518201</v>
          </cell>
          <cell r="NK94">
            <v>13150513</v>
          </cell>
          <cell r="NL94">
            <v>0</v>
          </cell>
          <cell r="NM94">
            <v>0</v>
          </cell>
          <cell r="NN94">
            <v>0</v>
          </cell>
          <cell r="NO94">
            <v>0</v>
          </cell>
          <cell r="NP94">
            <v>0</v>
          </cell>
          <cell r="NQ94">
            <v>0</v>
          </cell>
          <cell r="NR94">
            <v>0</v>
          </cell>
          <cell r="NS94">
            <v>0</v>
          </cell>
          <cell r="NT94">
            <v>0</v>
          </cell>
          <cell r="NU94">
            <v>0</v>
          </cell>
          <cell r="NV94">
            <v>0</v>
          </cell>
          <cell r="NW94">
            <v>0</v>
          </cell>
          <cell r="NX94">
            <v>0</v>
          </cell>
          <cell r="NY94">
            <v>0</v>
          </cell>
          <cell r="NZ94">
            <v>0</v>
          </cell>
          <cell r="OA94">
            <v>0</v>
          </cell>
          <cell r="OB94">
            <v>0</v>
          </cell>
          <cell r="OC94">
            <v>0</v>
          </cell>
          <cell r="OD94">
            <v>1565629255</v>
          </cell>
          <cell r="OE94">
            <v>1565629255</v>
          </cell>
          <cell r="OF94">
            <v>0</v>
          </cell>
          <cell r="OG94">
            <v>0</v>
          </cell>
          <cell r="OH94">
            <v>0</v>
          </cell>
          <cell r="OI94">
            <v>0</v>
          </cell>
          <cell r="OJ94">
            <v>0</v>
          </cell>
          <cell r="OK94">
            <v>0</v>
          </cell>
          <cell r="OL94">
            <v>0</v>
          </cell>
          <cell r="OM94">
            <v>0</v>
          </cell>
          <cell r="ON94">
            <v>0</v>
          </cell>
          <cell r="OO94">
            <v>0</v>
          </cell>
          <cell r="OP94">
            <v>4598098</v>
          </cell>
          <cell r="OQ94">
            <v>498000</v>
          </cell>
          <cell r="OR94">
            <v>0</v>
          </cell>
          <cell r="OS94">
            <v>0</v>
          </cell>
          <cell r="OT94">
            <v>0</v>
          </cell>
          <cell r="OU94">
            <v>5096098</v>
          </cell>
          <cell r="OV94">
            <v>0</v>
          </cell>
          <cell r="OW94">
            <v>1570725353</v>
          </cell>
          <cell r="OX94">
            <v>-4821086867</v>
          </cell>
          <cell r="OY94">
            <v>97016104902</v>
          </cell>
        </row>
        <row r="95">
          <cell r="A95">
            <v>38292</v>
          </cell>
          <cell r="B95">
            <v>2004</v>
          </cell>
          <cell r="C95" t="str">
            <v>2004-2</v>
          </cell>
          <cell r="D95" t="str">
            <v>2004-4</v>
          </cell>
          <cell r="E95">
            <v>11</v>
          </cell>
          <cell r="F95">
            <v>0.79969869516609104</v>
          </cell>
          <cell r="G95">
            <v>8685960</v>
          </cell>
          <cell r="H95">
            <v>983750</v>
          </cell>
          <cell r="I95">
            <v>2130459852.5749454</v>
          </cell>
          <cell r="J95">
            <v>2130459852.5749454</v>
          </cell>
          <cell r="K95">
            <v>0</v>
          </cell>
          <cell r="L95">
            <v>14582737222</v>
          </cell>
          <cell r="M95">
            <v>1729248319</v>
          </cell>
          <cell r="N95">
            <v>18022845991</v>
          </cell>
          <cell r="O95">
            <v>112737379</v>
          </cell>
          <cell r="P95">
            <v>2033310993</v>
          </cell>
          <cell r="Q95">
            <v>3675550859</v>
          </cell>
          <cell r="R95">
            <v>40221000518</v>
          </cell>
          <cell r="S95">
            <v>6344157000</v>
          </cell>
          <cell r="T95">
            <v>0</v>
          </cell>
          <cell r="U95">
            <v>6344157000</v>
          </cell>
          <cell r="V95">
            <v>105178047</v>
          </cell>
          <cell r="W95">
            <v>902741437</v>
          </cell>
          <cell r="X95">
            <v>72704712</v>
          </cell>
          <cell r="Y95">
            <v>984186</v>
          </cell>
          <cell r="Z95">
            <v>27078708</v>
          </cell>
          <cell r="AA95">
            <v>50154666</v>
          </cell>
          <cell r="AB95">
            <v>0</v>
          </cell>
          <cell r="AC95">
            <v>3756464483</v>
          </cell>
          <cell r="AD95">
            <v>0</v>
          </cell>
          <cell r="AE95">
            <v>0</v>
          </cell>
          <cell r="AF95">
            <v>0</v>
          </cell>
          <cell r="AG95">
            <v>7502998756</v>
          </cell>
          <cell r="AH95">
            <v>47723999274</v>
          </cell>
          <cell r="AI95">
            <v>0</v>
          </cell>
          <cell r="AJ95">
            <v>478757</v>
          </cell>
          <cell r="AK95">
            <v>0</v>
          </cell>
          <cell r="AL95">
            <v>3756943240</v>
          </cell>
          <cell r="AM95">
            <v>891605204</v>
          </cell>
          <cell r="AN95">
            <v>590000</v>
          </cell>
          <cell r="AO95">
            <v>5318858</v>
          </cell>
          <cell r="AP95">
            <v>135150</v>
          </cell>
          <cell r="AQ95">
            <v>0</v>
          </cell>
          <cell r="AR95">
            <v>3817955</v>
          </cell>
          <cell r="AS95">
            <v>0</v>
          </cell>
          <cell r="AT95">
            <v>1596500</v>
          </cell>
          <cell r="AU95">
            <v>0</v>
          </cell>
          <cell r="AV95">
            <v>903063667</v>
          </cell>
          <cell r="AW95">
            <v>1289955</v>
          </cell>
          <cell r="AX95">
            <v>2067386361</v>
          </cell>
          <cell r="AY95">
            <v>467047340</v>
          </cell>
          <cell r="AZ95">
            <v>141769</v>
          </cell>
          <cell r="BA95">
            <v>138712</v>
          </cell>
          <cell r="BB95">
            <v>1929</v>
          </cell>
          <cell r="BC95">
            <v>0</v>
          </cell>
          <cell r="BD95">
            <v>29132971</v>
          </cell>
          <cell r="BE95">
            <v>-469725295</v>
          </cell>
          <cell r="BF95">
            <v>76503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2095490245</v>
          </cell>
          <cell r="BL95">
            <v>72616</v>
          </cell>
          <cell r="BM95">
            <v>0</v>
          </cell>
          <cell r="BN95">
            <v>745404</v>
          </cell>
          <cell r="BO95">
            <v>11157125</v>
          </cell>
          <cell r="BP95">
            <v>71677444</v>
          </cell>
          <cell r="BQ95">
            <v>83652589</v>
          </cell>
          <cell r="BR95">
            <v>1343391863</v>
          </cell>
          <cell r="BS95">
            <v>1541564</v>
          </cell>
          <cell r="BT95">
            <v>66478460</v>
          </cell>
          <cell r="BU95">
            <v>1717029000</v>
          </cell>
          <cell r="BV95">
            <v>74328084</v>
          </cell>
          <cell r="BW95">
            <v>1113963</v>
          </cell>
          <cell r="BX95">
            <v>9735680</v>
          </cell>
          <cell r="BY95">
            <v>1508204</v>
          </cell>
          <cell r="BZ95">
            <v>348115</v>
          </cell>
          <cell r="CA95">
            <v>335606</v>
          </cell>
          <cell r="CB95">
            <v>0</v>
          </cell>
          <cell r="CC95">
            <v>2263717</v>
          </cell>
          <cell r="CD95">
            <v>15305285</v>
          </cell>
          <cell r="CE95">
            <v>2216290</v>
          </cell>
          <cell r="CF95">
            <v>3046392</v>
          </cell>
          <cell r="CG95">
            <v>4929135</v>
          </cell>
          <cell r="CH95">
            <v>10191817</v>
          </cell>
          <cell r="CI95">
            <v>0</v>
          </cell>
          <cell r="CJ95">
            <v>10191817</v>
          </cell>
          <cell r="CK95">
            <v>202940603</v>
          </cell>
          <cell r="CL95">
            <v>202940603</v>
          </cell>
          <cell r="CM95">
            <v>15926634</v>
          </cell>
          <cell r="CN95">
            <v>144091</v>
          </cell>
          <cell r="CO95">
            <v>0</v>
          </cell>
          <cell r="CP95">
            <v>0</v>
          </cell>
          <cell r="CQ95">
            <v>11862969</v>
          </cell>
          <cell r="CR95">
            <v>511419540</v>
          </cell>
          <cell r="CS95">
            <v>72967311</v>
          </cell>
          <cell r="CT95">
            <v>0</v>
          </cell>
          <cell r="CU95">
            <v>20957185</v>
          </cell>
          <cell r="CV95">
            <v>605344036</v>
          </cell>
          <cell r="CW95">
            <v>0</v>
          </cell>
          <cell r="CX95">
            <v>0</v>
          </cell>
          <cell r="CY95">
            <v>0</v>
          </cell>
          <cell r="CZ95">
            <v>836218333</v>
          </cell>
          <cell r="DA95">
            <v>0</v>
          </cell>
          <cell r="DB95">
            <v>2719550979</v>
          </cell>
          <cell r="DC95">
            <v>39422</v>
          </cell>
          <cell r="DD95">
            <v>4103700</v>
          </cell>
          <cell r="DE95">
            <v>4143122</v>
          </cell>
          <cell r="DF95">
            <v>126000</v>
          </cell>
          <cell r="DG95">
            <v>126000</v>
          </cell>
          <cell r="DH95">
            <v>47616900</v>
          </cell>
          <cell r="DI95">
            <v>828000</v>
          </cell>
          <cell r="DJ95">
            <v>4752000</v>
          </cell>
          <cell r="DK95">
            <v>5580000</v>
          </cell>
          <cell r="DL95">
            <v>8424000</v>
          </cell>
          <cell r="DM95">
            <v>1107800</v>
          </cell>
          <cell r="DN95">
            <v>216000</v>
          </cell>
          <cell r="DO95">
            <v>9747800</v>
          </cell>
          <cell r="DP95">
            <v>53205100</v>
          </cell>
          <cell r="DQ95">
            <v>2886400</v>
          </cell>
          <cell r="DR95">
            <v>0</v>
          </cell>
          <cell r="DS95">
            <v>0</v>
          </cell>
          <cell r="DT95">
            <v>134300</v>
          </cell>
          <cell r="DU95">
            <v>56225800</v>
          </cell>
          <cell r="DV95">
            <v>131500</v>
          </cell>
          <cell r="DW95">
            <v>13663848</v>
          </cell>
          <cell r="DX95">
            <v>15010</v>
          </cell>
          <cell r="DY95">
            <v>13810358</v>
          </cell>
          <cell r="DZ95">
            <v>10242300</v>
          </cell>
          <cell r="EA95">
            <v>821300</v>
          </cell>
          <cell r="EB95">
            <v>0</v>
          </cell>
          <cell r="EC95">
            <v>11063600</v>
          </cell>
          <cell r="ED95">
            <v>34717100</v>
          </cell>
          <cell r="EE95">
            <v>16472600</v>
          </cell>
          <cell r="EF95">
            <v>1680800</v>
          </cell>
          <cell r="EG95">
            <v>1986400</v>
          </cell>
          <cell r="EH95">
            <v>1166500</v>
          </cell>
          <cell r="EI95">
            <v>57300</v>
          </cell>
          <cell r="EJ95">
            <v>38200</v>
          </cell>
          <cell r="EK95">
            <v>1088700</v>
          </cell>
          <cell r="EL95">
            <v>649400</v>
          </cell>
          <cell r="EM95">
            <v>3000100</v>
          </cell>
          <cell r="EN95">
            <v>6933300</v>
          </cell>
          <cell r="EO95">
            <v>1237200</v>
          </cell>
          <cell r="EP95">
            <v>314400</v>
          </cell>
          <cell r="EQ95">
            <v>553900</v>
          </cell>
          <cell r="ER95">
            <v>20933600</v>
          </cell>
          <cell r="ES95">
            <v>10906100</v>
          </cell>
          <cell r="ET95">
            <v>32708000</v>
          </cell>
          <cell r="EU95">
            <v>2812800</v>
          </cell>
          <cell r="EV95">
            <v>544100</v>
          </cell>
          <cell r="EW95">
            <v>190400</v>
          </cell>
          <cell r="EX95">
            <v>36255300</v>
          </cell>
          <cell r="EY95">
            <v>821300</v>
          </cell>
          <cell r="EZ95">
            <v>193951658</v>
          </cell>
          <cell r="FA95">
            <v>84698294</v>
          </cell>
          <cell r="FB95">
            <v>278649952</v>
          </cell>
          <cell r="FC95">
            <v>1088700</v>
          </cell>
          <cell r="FD95">
            <v>82011752</v>
          </cell>
          <cell r="FE95">
            <v>3117800</v>
          </cell>
          <cell r="FF95">
            <v>0</v>
          </cell>
          <cell r="FG95">
            <v>0</v>
          </cell>
          <cell r="FH95">
            <v>0</v>
          </cell>
          <cell r="FI95">
            <v>11579400</v>
          </cell>
          <cell r="FJ95">
            <v>14697200</v>
          </cell>
          <cell r="FK95">
            <v>2181200</v>
          </cell>
          <cell r="FL95">
            <v>114600</v>
          </cell>
          <cell r="FM95">
            <v>100093452</v>
          </cell>
          <cell r="FN95">
            <v>431940304</v>
          </cell>
          <cell r="FO95">
            <v>18000</v>
          </cell>
          <cell r="FP95">
            <v>17226000</v>
          </cell>
          <cell r="FQ95">
            <v>17244000</v>
          </cell>
          <cell r="FR95">
            <v>0</v>
          </cell>
          <cell r="FS95">
            <v>2663700</v>
          </cell>
          <cell r="FT95">
            <v>105600</v>
          </cell>
          <cell r="FU95">
            <v>343800</v>
          </cell>
          <cell r="FV95">
            <v>15110005</v>
          </cell>
          <cell r="FW95">
            <v>6104700</v>
          </cell>
          <cell r="FX95">
            <v>41571805</v>
          </cell>
          <cell r="FY95">
            <v>0</v>
          </cell>
          <cell r="FZ95">
            <v>468000</v>
          </cell>
          <cell r="GA95">
            <v>30789</v>
          </cell>
          <cell r="GB95">
            <v>498789</v>
          </cell>
          <cell r="GC95">
            <v>158162</v>
          </cell>
          <cell r="GD95">
            <v>158162</v>
          </cell>
          <cell r="GE95">
            <v>5491000</v>
          </cell>
          <cell r="GF95">
            <v>57468829</v>
          </cell>
          <cell r="GG95">
            <v>-36000</v>
          </cell>
          <cell r="GH95">
            <v>57432829</v>
          </cell>
          <cell r="GI95">
            <v>5633500</v>
          </cell>
          <cell r="GJ95">
            <v>0</v>
          </cell>
          <cell r="GK95">
            <v>0</v>
          </cell>
          <cell r="GL95">
            <v>51185876</v>
          </cell>
          <cell r="GM95">
            <v>17466506</v>
          </cell>
          <cell r="GN95">
            <v>168000</v>
          </cell>
          <cell r="GO95">
            <v>44040266</v>
          </cell>
          <cell r="GP95">
            <v>118494148</v>
          </cell>
          <cell r="GQ95">
            <v>35431220</v>
          </cell>
          <cell r="GR95">
            <v>153925368</v>
          </cell>
          <cell r="GS95">
            <v>259077953</v>
          </cell>
          <cell r="GT95">
            <v>0</v>
          </cell>
          <cell r="GU95">
            <v>642335</v>
          </cell>
          <cell r="GV95">
            <v>642335</v>
          </cell>
          <cell r="GW95">
            <v>0</v>
          </cell>
          <cell r="GX95">
            <v>493817315</v>
          </cell>
          <cell r="GY95">
            <v>0</v>
          </cell>
          <cell r="GZ95">
            <v>0</v>
          </cell>
          <cell r="HA95">
            <v>0</v>
          </cell>
          <cell r="HB95">
            <v>0</v>
          </cell>
          <cell r="HC95">
            <v>0</v>
          </cell>
          <cell r="HD95">
            <v>0</v>
          </cell>
          <cell r="HE95">
            <v>0</v>
          </cell>
          <cell r="HF95">
            <v>0</v>
          </cell>
          <cell r="HG95">
            <v>0</v>
          </cell>
          <cell r="HH95">
            <v>494459650</v>
          </cell>
          <cell r="HI95">
            <v>0</v>
          </cell>
          <cell r="HJ95">
            <v>0</v>
          </cell>
          <cell r="HK95">
            <v>0</v>
          </cell>
          <cell r="HL95">
            <v>25827096220</v>
          </cell>
          <cell r="HM95">
            <v>442931978</v>
          </cell>
          <cell r="HN95">
            <v>26270028198</v>
          </cell>
          <cell r="HO95">
            <v>0</v>
          </cell>
          <cell r="HP95">
            <v>0</v>
          </cell>
          <cell r="HQ95">
            <v>0</v>
          </cell>
          <cell r="HR95">
            <v>0</v>
          </cell>
          <cell r="HS95">
            <v>0</v>
          </cell>
          <cell r="HT95">
            <v>0</v>
          </cell>
          <cell r="HU95">
            <v>6778134810</v>
          </cell>
          <cell r="HV95">
            <v>3389067405</v>
          </cell>
          <cell r="HW95">
            <v>0</v>
          </cell>
          <cell r="HX95">
            <v>0</v>
          </cell>
          <cell r="HY95">
            <v>0</v>
          </cell>
          <cell r="HZ95">
            <v>115368580</v>
          </cell>
          <cell r="IA95">
            <v>0</v>
          </cell>
          <cell r="IB95">
            <v>0</v>
          </cell>
          <cell r="IC95">
            <v>0</v>
          </cell>
          <cell r="ID95">
            <v>0</v>
          </cell>
          <cell r="IE95">
            <v>0</v>
          </cell>
          <cell r="IF95">
            <v>0</v>
          </cell>
          <cell r="IG95">
            <v>0</v>
          </cell>
          <cell r="IH95">
            <v>0</v>
          </cell>
          <cell r="II95">
            <v>0</v>
          </cell>
          <cell r="IJ95">
            <v>0</v>
          </cell>
          <cell r="IK95">
            <v>29817879973</v>
          </cell>
          <cell r="IL95">
            <v>0</v>
          </cell>
          <cell r="IM95">
            <v>54900045</v>
          </cell>
          <cell r="IN95">
            <v>54900045</v>
          </cell>
          <cell r="IO95">
            <v>29817879973</v>
          </cell>
          <cell r="IP95">
            <v>0</v>
          </cell>
          <cell r="IQ95">
            <v>0</v>
          </cell>
          <cell r="IR95">
            <v>0</v>
          </cell>
          <cell r="IS95">
            <v>0</v>
          </cell>
          <cell r="IT95">
            <v>0</v>
          </cell>
          <cell r="IU95">
            <v>0</v>
          </cell>
          <cell r="IV95">
            <v>0</v>
          </cell>
          <cell r="IW95">
            <v>0</v>
          </cell>
          <cell r="IX95">
            <v>0</v>
          </cell>
          <cell r="IY95">
            <v>0</v>
          </cell>
          <cell r="IZ95">
            <v>0</v>
          </cell>
          <cell r="JA95">
            <v>0</v>
          </cell>
          <cell r="JB95">
            <v>0</v>
          </cell>
          <cell r="JC95">
            <v>1019062602</v>
          </cell>
          <cell r="JD95">
            <v>31479551</v>
          </cell>
          <cell r="JE95">
            <v>0</v>
          </cell>
          <cell r="JF95">
            <v>3341851</v>
          </cell>
          <cell r="JG95">
            <v>1915193</v>
          </cell>
          <cell r="JH95">
            <v>2634797</v>
          </cell>
          <cell r="JI95">
            <v>40851081</v>
          </cell>
          <cell r="JJ95">
            <v>275383</v>
          </cell>
          <cell r="JK95">
            <v>0</v>
          </cell>
          <cell r="JL95">
            <v>0</v>
          </cell>
          <cell r="JM95">
            <v>0</v>
          </cell>
          <cell r="JN95">
            <v>434723</v>
          </cell>
          <cell r="JO95">
            <v>3075182</v>
          </cell>
          <cell r="JP95">
            <v>0</v>
          </cell>
          <cell r="JQ95">
            <v>0</v>
          </cell>
          <cell r="JR95">
            <v>0</v>
          </cell>
          <cell r="JS95">
            <v>0</v>
          </cell>
          <cell r="JT95">
            <v>0</v>
          </cell>
          <cell r="JU95">
            <v>0</v>
          </cell>
          <cell r="JV95">
            <v>0</v>
          </cell>
          <cell r="JW95">
            <v>0</v>
          </cell>
          <cell r="JX95">
            <v>0</v>
          </cell>
          <cell r="JY95">
            <v>0</v>
          </cell>
          <cell r="JZ95">
            <v>0</v>
          </cell>
          <cell r="KA95">
            <v>0</v>
          </cell>
          <cell r="KB95">
            <v>0</v>
          </cell>
          <cell r="KC95">
            <v>0</v>
          </cell>
          <cell r="KD95">
            <v>0</v>
          </cell>
          <cell r="KE95">
            <v>0</v>
          </cell>
          <cell r="KF95">
            <v>0</v>
          </cell>
          <cell r="KG95">
            <v>0</v>
          </cell>
          <cell r="KH95">
            <v>0</v>
          </cell>
          <cell r="KI95">
            <v>0</v>
          </cell>
          <cell r="KJ95">
            <v>0</v>
          </cell>
          <cell r="KK95">
            <v>0</v>
          </cell>
          <cell r="KL95">
            <v>0</v>
          </cell>
          <cell r="KM95">
            <v>0</v>
          </cell>
          <cell r="KN95">
            <v>0</v>
          </cell>
          <cell r="KO95">
            <v>0</v>
          </cell>
          <cell r="KP95">
            <v>0</v>
          </cell>
          <cell r="KQ95">
            <v>0</v>
          </cell>
          <cell r="KR95">
            <v>0</v>
          </cell>
          <cell r="KS95">
            <v>0</v>
          </cell>
          <cell r="KT95">
            <v>0</v>
          </cell>
          <cell r="KU95">
            <v>0</v>
          </cell>
          <cell r="KV95">
            <v>0</v>
          </cell>
          <cell r="KW95">
            <v>1103070363</v>
          </cell>
          <cell r="KX95">
            <v>30920950336</v>
          </cell>
          <cell r="KY95">
            <v>0</v>
          </cell>
          <cell r="KZ95">
            <v>0</v>
          </cell>
          <cell r="LA95">
            <v>2883832</v>
          </cell>
          <cell r="LB95">
            <v>43017215344</v>
          </cell>
          <cell r="LC95">
            <v>90741214618</v>
          </cell>
          <cell r="LD95">
            <v>4467714702</v>
          </cell>
          <cell r="LE95">
            <v>1659933150</v>
          </cell>
          <cell r="LF95">
            <v>0</v>
          </cell>
          <cell r="LG95">
            <v>0</v>
          </cell>
          <cell r="LH95">
            <v>1659933150</v>
          </cell>
          <cell r="LI95">
            <v>0</v>
          </cell>
          <cell r="LJ95">
            <v>0</v>
          </cell>
          <cell r="LK95">
            <v>0</v>
          </cell>
          <cell r="LL95">
            <v>0</v>
          </cell>
          <cell r="LM95">
            <v>1230638990</v>
          </cell>
          <cell r="LN95">
            <v>2890572140</v>
          </cell>
          <cell r="LO95">
            <v>1622543100</v>
          </cell>
          <cell r="LP95">
            <v>0</v>
          </cell>
          <cell r="LQ95">
            <v>30924524</v>
          </cell>
          <cell r="LR95">
            <v>59754752</v>
          </cell>
          <cell r="LS95">
            <v>47781641</v>
          </cell>
          <cell r="LT95">
            <v>63698722</v>
          </cell>
          <cell r="LU95">
            <v>31174467</v>
          </cell>
          <cell r="LV95">
            <v>50541960</v>
          </cell>
          <cell r="LW95">
            <v>47781641</v>
          </cell>
          <cell r="LX95">
            <v>1578974</v>
          </cell>
          <cell r="LY95">
            <v>0</v>
          </cell>
          <cell r="LZ95">
            <v>0</v>
          </cell>
          <cell r="MA95">
            <v>0</v>
          </cell>
          <cell r="MB95">
            <v>0</v>
          </cell>
          <cell r="MC95">
            <v>0</v>
          </cell>
          <cell r="MD95">
            <v>1230638990</v>
          </cell>
          <cell r="ME95">
            <v>9266284982</v>
          </cell>
          <cell r="MF95">
            <v>19388762</v>
          </cell>
          <cell r="MG95">
            <v>0</v>
          </cell>
          <cell r="MH95">
            <v>0</v>
          </cell>
          <cell r="MI95">
            <v>19388762</v>
          </cell>
          <cell r="MJ95">
            <v>20886307</v>
          </cell>
          <cell r="MK95">
            <v>-1062465158</v>
          </cell>
          <cell r="ML95">
            <v>-1041578851</v>
          </cell>
          <cell r="MM95">
            <v>149994736</v>
          </cell>
          <cell r="MN95">
            <v>0</v>
          </cell>
          <cell r="MO95">
            <v>149994736</v>
          </cell>
          <cell r="MP95">
            <v>0</v>
          </cell>
          <cell r="MQ95">
            <v>-872195353</v>
          </cell>
          <cell r="MR95">
            <v>0</v>
          </cell>
          <cell r="MS95">
            <v>0</v>
          </cell>
          <cell r="MT95">
            <v>0</v>
          </cell>
          <cell r="MU95">
            <v>0</v>
          </cell>
          <cell r="MV95">
            <v>0</v>
          </cell>
          <cell r="MW95">
            <v>0</v>
          </cell>
          <cell r="MX95">
            <v>784968333</v>
          </cell>
          <cell r="MY95">
            <v>936911423</v>
          </cell>
          <cell r="MZ95">
            <v>154025220</v>
          </cell>
          <cell r="NA95">
            <v>0</v>
          </cell>
          <cell r="NB95">
            <v>1090936643</v>
          </cell>
          <cell r="NC95">
            <v>169285</v>
          </cell>
          <cell r="ND95">
            <v>4425876</v>
          </cell>
          <cell r="NE95">
            <v>541920</v>
          </cell>
          <cell r="NF95">
            <v>356337</v>
          </cell>
          <cell r="NG95">
            <v>12142390</v>
          </cell>
          <cell r="NH95">
            <v>90102825</v>
          </cell>
          <cell r="NI95">
            <v>6089300</v>
          </cell>
          <cell r="NJ95">
            <v>812898</v>
          </cell>
          <cell r="NK95">
            <v>6902198</v>
          </cell>
          <cell r="NL95">
            <v>0</v>
          </cell>
          <cell r="NM95">
            <v>0</v>
          </cell>
          <cell r="NN95">
            <v>0</v>
          </cell>
          <cell r="NO95">
            <v>0</v>
          </cell>
          <cell r="NP95">
            <v>0</v>
          </cell>
          <cell r="NQ95">
            <v>0</v>
          </cell>
          <cell r="NR95">
            <v>0</v>
          </cell>
          <cell r="NS95">
            <v>0</v>
          </cell>
          <cell r="NT95">
            <v>0</v>
          </cell>
          <cell r="NU95">
            <v>0</v>
          </cell>
          <cell r="NV95">
            <v>0</v>
          </cell>
          <cell r="NW95">
            <v>0</v>
          </cell>
          <cell r="NX95">
            <v>0</v>
          </cell>
          <cell r="NY95">
            <v>0</v>
          </cell>
          <cell r="NZ95">
            <v>0</v>
          </cell>
          <cell r="OA95">
            <v>0</v>
          </cell>
          <cell r="OB95">
            <v>0</v>
          </cell>
          <cell r="OC95">
            <v>0</v>
          </cell>
          <cell r="OD95">
            <v>1990545807</v>
          </cell>
          <cell r="OE95">
            <v>1990545807</v>
          </cell>
          <cell r="OF95">
            <v>0</v>
          </cell>
          <cell r="OG95">
            <v>0</v>
          </cell>
          <cell r="OH95">
            <v>0</v>
          </cell>
          <cell r="OI95">
            <v>0</v>
          </cell>
          <cell r="OJ95">
            <v>0</v>
          </cell>
          <cell r="OK95">
            <v>0</v>
          </cell>
          <cell r="OL95">
            <v>0</v>
          </cell>
          <cell r="OM95">
            <v>0</v>
          </cell>
          <cell r="ON95">
            <v>0</v>
          </cell>
          <cell r="OO95">
            <v>0</v>
          </cell>
          <cell r="OP95">
            <v>-1642084</v>
          </cell>
          <cell r="OQ95">
            <v>84544</v>
          </cell>
          <cell r="OR95">
            <v>0</v>
          </cell>
          <cell r="OS95">
            <v>0</v>
          </cell>
          <cell r="OT95">
            <v>0</v>
          </cell>
          <cell r="OU95">
            <v>-1557540</v>
          </cell>
          <cell r="OV95">
            <v>0</v>
          </cell>
          <cell r="OW95">
            <v>1988988267</v>
          </cell>
          <cell r="OX95">
            <v>1116792914</v>
          </cell>
          <cell r="OY95">
            <v>101124292514</v>
          </cell>
        </row>
        <row r="96">
          <cell r="A96">
            <v>38322</v>
          </cell>
          <cell r="B96">
            <v>2004</v>
          </cell>
          <cell r="C96" t="str">
            <v>2004-2</v>
          </cell>
          <cell r="D96" t="str">
            <v>2004-4</v>
          </cell>
          <cell r="E96">
            <v>12</v>
          </cell>
          <cell r="F96">
            <v>0.80208848842918057</v>
          </cell>
          <cell r="G96">
            <v>7414500</v>
          </cell>
          <cell r="H96">
            <v>1026254</v>
          </cell>
          <cell r="I96">
            <v>1831048669.105227</v>
          </cell>
          <cell r="J96">
            <v>1831048669.105227</v>
          </cell>
          <cell r="K96">
            <v>0</v>
          </cell>
          <cell r="L96">
            <v>12533304277</v>
          </cell>
          <cell r="M96">
            <v>4658664310</v>
          </cell>
          <cell r="N96">
            <v>15563838527</v>
          </cell>
          <cell r="O96">
            <v>117788350</v>
          </cell>
          <cell r="P96">
            <v>2238092629</v>
          </cell>
          <cell r="Q96">
            <v>0</v>
          </cell>
          <cell r="R96">
            <v>35351638947</v>
          </cell>
          <cell r="S96">
            <v>6183237000</v>
          </cell>
          <cell r="T96">
            <v>0</v>
          </cell>
          <cell r="U96">
            <v>6183237000</v>
          </cell>
          <cell r="V96">
            <v>111498250</v>
          </cell>
          <cell r="W96">
            <v>2769243425</v>
          </cell>
          <cell r="X96">
            <v>14604795</v>
          </cell>
          <cell r="Y96">
            <v>792093</v>
          </cell>
          <cell r="Z96">
            <v>27562116</v>
          </cell>
          <cell r="AA96">
            <v>72283000</v>
          </cell>
          <cell r="AB96">
            <v>0</v>
          </cell>
          <cell r="AC96">
            <v>22582792</v>
          </cell>
          <cell r="AD96">
            <v>0</v>
          </cell>
          <cell r="AE96">
            <v>0</v>
          </cell>
          <cell r="AF96">
            <v>0</v>
          </cell>
          <cell r="AG96">
            <v>9179220679</v>
          </cell>
          <cell r="AH96">
            <v>44530859626</v>
          </cell>
          <cell r="AI96">
            <v>0</v>
          </cell>
          <cell r="AJ96">
            <v>206080</v>
          </cell>
          <cell r="AK96">
            <v>54086732</v>
          </cell>
          <cell r="AL96">
            <v>76875604</v>
          </cell>
          <cell r="AM96">
            <v>725470455</v>
          </cell>
          <cell r="AN96">
            <v>30000</v>
          </cell>
          <cell r="AO96">
            <v>5022273</v>
          </cell>
          <cell r="AP96">
            <v>0</v>
          </cell>
          <cell r="AQ96">
            <v>534239</v>
          </cell>
          <cell r="AR96">
            <v>727035</v>
          </cell>
          <cell r="AS96">
            <v>0</v>
          </cell>
          <cell r="AT96">
            <v>3038500</v>
          </cell>
          <cell r="AU96">
            <v>0</v>
          </cell>
          <cell r="AV96">
            <v>734822502</v>
          </cell>
          <cell r="AW96">
            <v>544532</v>
          </cell>
          <cell r="AX96">
            <v>4661879879</v>
          </cell>
          <cell r="AY96">
            <v>453344579</v>
          </cell>
          <cell r="AZ96">
            <v>210047</v>
          </cell>
          <cell r="BA96">
            <v>222447</v>
          </cell>
          <cell r="BB96">
            <v>3483</v>
          </cell>
          <cell r="BC96">
            <v>0</v>
          </cell>
          <cell r="BD96">
            <v>0</v>
          </cell>
          <cell r="BE96">
            <v>2380</v>
          </cell>
          <cell r="BF96">
            <v>126926</v>
          </cell>
          <cell r="BG96">
            <v>0</v>
          </cell>
          <cell r="BH96">
            <v>0</v>
          </cell>
          <cell r="BI96">
            <v>3059414</v>
          </cell>
          <cell r="BJ96">
            <v>0</v>
          </cell>
          <cell r="BK96">
            <v>5119393687</v>
          </cell>
          <cell r="BL96">
            <v>1106514</v>
          </cell>
          <cell r="BM96">
            <v>0</v>
          </cell>
          <cell r="BN96">
            <v>200000</v>
          </cell>
          <cell r="BO96">
            <v>13972643</v>
          </cell>
          <cell r="BP96">
            <v>132758790</v>
          </cell>
          <cell r="BQ96">
            <v>148037947</v>
          </cell>
          <cell r="BR96">
            <v>1044145497</v>
          </cell>
          <cell r="BS96">
            <v>0</v>
          </cell>
          <cell r="BT96">
            <v>68589710</v>
          </cell>
          <cell r="BU96">
            <v>23995867</v>
          </cell>
          <cell r="BV96">
            <v>146964872</v>
          </cell>
          <cell r="BW96">
            <v>716902</v>
          </cell>
          <cell r="BX96">
            <v>10088815</v>
          </cell>
          <cell r="BY96">
            <v>2880875</v>
          </cell>
          <cell r="BZ96">
            <v>466550</v>
          </cell>
          <cell r="CA96">
            <v>375506</v>
          </cell>
          <cell r="CB96">
            <v>0</v>
          </cell>
          <cell r="CC96">
            <v>2391096</v>
          </cell>
          <cell r="CD96">
            <v>16919744</v>
          </cell>
          <cell r="CE96">
            <v>2152976</v>
          </cell>
          <cell r="CF96">
            <v>2998480</v>
          </cell>
          <cell r="CG96">
            <v>6574428</v>
          </cell>
          <cell r="CH96">
            <v>11725884</v>
          </cell>
          <cell r="CI96">
            <v>0</v>
          </cell>
          <cell r="CJ96">
            <v>11725884</v>
          </cell>
          <cell r="CK96">
            <v>179887296</v>
          </cell>
          <cell r="CL96">
            <v>179887296</v>
          </cell>
          <cell r="CM96">
            <v>18959615</v>
          </cell>
          <cell r="CN96">
            <v>66208771</v>
          </cell>
          <cell r="CO96">
            <v>40600586</v>
          </cell>
          <cell r="CP96">
            <v>0</v>
          </cell>
          <cell r="CQ96">
            <v>4367272</v>
          </cell>
          <cell r="CR96">
            <v>533097244</v>
          </cell>
          <cell r="CS96">
            <v>75225769</v>
          </cell>
          <cell r="CT96">
            <v>0</v>
          </cell>
          <cell r="CU96">
            <v>23274671</v>
          </cell>
          <cell r="CV96">
            <v>631597684</v>
          </cell>
          <cell r="CW96">
            <v>0</v>
          </cell>
          <cell r="CX96">
            <v>0</v>
          </cell>
          <cell r="CY96">
            <v>0</v>
          </cell>
          <cell r="CZ96">
            <v>941621224</v>
          </cell>
          <cell r="DA96">
            <v>0</v>
          </cell>
          <cell r="DB96">
            <v>1209817301</v>
          </cell>
          <cell r="DC96">
            <v>0</v>
          </cell>
          <cell r="DD96">
            <v>4244388</v>
          </cell>
          <cell r="DE96">
            <v>4244388</v>
          </cell>
          <cell r="DF96">
            <v>1570178</v>
          </cell>
          <cell r="DG96">
            <v>1570178</v>
          </cell>
          <cell r="DH96">
            <v>53714900</v>
          </cell>
          <cell r="DI96">
            <v>1116000</v>
          </cell>
          <cell r="DJ96">
            <v>9474000</v>
          </cell>
          <cell r="DK96">
            <v>10590000</v>
          </cell>
          <cell r="DL96">
            <v>11514200</v>
          </cell>
          <cell r="DM96">
            <v>1144600</v>
          </cell>
          <cell r="DN96">
            <v>198000</v>
          </cell>
          <cell r="DO96">
            <v>12856800</v>
          </cell>
          <cell r="DP96">
            <v>3685000</v>
          </cell>
          <cell r="DQ96">
            <v>1574400</v>
          </cell>
          <cell r="DR96">
            <v>0</v>
          </cell>
          <cell r="DS96">
            <v>32730400</v>
          </cell>
          <cell r="DT96">
            <v>6288000</v>
          </cell>
          <cell r="DU96">
            <v>44277800</v>
          </cell>
          <cell r="DV96">
            <v>105200</v>
          </cell>
          <cell r="DW96">
            <v>12769439</v>
          </cell>
          <cell r="DX96">
            <v>9475</v>
          </cell>
          <cell r="DY96">
            <v>12884114</v>
          </cell>
          <cell r="DZ96">
            <v>13886000</v>
          </cell>
          <cell r="EA96">
            <v>897700</v>
          </cell>
          <cell r="EB96">
            <v>38200</v>
          </cell>
          <cell r="EC96">
            <v>14821900</v>
          </cell>
          <cell r="ED96">
            <v>38910000</v>
          </cell>
          <cell r="EE96">
            <v>18947400</v>
          </cell>
          <cell r="EF96">
            <v>1948200</v>
          </cell>
          <cell r="EG96">
            <v>1547100</v>
          </cell>
          <cell r="EH96">
            <v>1072200</v>
          </cell>
          <cell r="EI96">
            <v>173300</v>
          </cell>
          <cell r="EJ96">
            <v>0</v>
          </cell>
          <cell r="EK96">
            <v>955000</v>
          </cell>
          <cell r="EL96">
            <v>499200</v>
          </cell>
          <cell r="EM96">
            <v>2699700</v>
          </cell>
          <cell r="EN96">
            <v>7983800</v>
          </cell>
          <cell r="EO96">
            <v>1598400</v>
          </cell>
          <cell r="EP96">
            <v>274000</v>
          </cell>
          <cell r="EQ96">
            <v>191000</v>
          </cell>
          <cell r="ER96">
            <v>19240200</v>
          </cell>
          <cell r="ES96">
            <v>10560900</v>
          </cell>
          <cell r="ET96">
            <v>30266100</v>
          </cell>
          <cell r="EU96">
            <v>0</v>
          </cell>
          <cell r="EV96">
            <v>525000</v>
          </cell>
          <cell r="EW96">
            <v>47600</v>
          </cell>
          <cell r="EX96">
            <v>30838700</v>
          </cell>
          <cell r="EY96">
            <v>1050500</v>
          </cell>
          <cell r="EZ96">
            <v>190364414</v>
          </cell>
          <cell r="FA96">
            <v>108535409</v>
          </cell>
          <cell r="FB96">
            <v>298899823</v>
          </cell>
          <cell r="FC96">
            <v>1126900</v>
          </cell>
          <cell r="FD96">
            <v>97122351</v>
          </cell>
          <cell r="FE96">
            <v>2475900</v>
          </cell>
          <cell r="FF96">
            <v>0</v>
          </cell>
          <cell r="FG96">
            <v>0</v>
          </cell>
          <cell r="FH96">
            <v>393200</v>
          </cell>
          <cell r="FI96">
            <v>9925200</v>
          </cell>
          <cell r="FJ96">
            <v>12794300</v>
          </cell>
          <cell r="FK96">
            <v>1968700</v>
          </cell>
          <cell r="FL96">
            <v>133700</v>
          </cell>
          <cell r="FM96">
            <v>113145951</v>
          </cell>
          <cell r="FN96">
            <v>476350674</v>
          </cell>
          <cell r="FO96">
            <v>0</v>
          </cell>
          <cell r="FP96">
            <v>34578000</v>
          </cell>
          <cell r="FQ96">
            <v>34578000</v>
          </cell>
          <cell r="FR96">
            <v>49000</v>
          </cell>
          <cell r="FS96">
            <v>2115900</v>
          </cell>
          <cell r="FT96">
            <v>0</v>
          </cell>
          <cell r="FU96">
            <v>417750</v>
          </cell>
          <cell r="FV96">
            <v>15184947</v>
          </cell>
          <cell r="FW96">
            <v>359100</v>
          </cell>
          <cell r="FX96">
            <v>52704697</v>
          </cell>
          <cell r="FY96">
            <v>0</v>
          </cell>
          <cell r="FZ96">
            <v>450900</v>
          </cell>
          <cell r="GA96">
            <v>0</v>
          </cell>
          <cell r="GB96">
            <v>450900</v>
          </cell>
          <cell r="GC96">
            <v>923454</v>
          </cell>
          <cell r="GD96">
            <v>923454</v>
          </cell>
          <cell r="GE96">
            <v>4732484</v>
          </cell>
          <cell r="GF96">
            <v>51167812</v>
          </cell>
          <cell r="GG96">
            <v>316344000</v>
          </cell>
          <cell r="GH96">
            <v>367511812</v>
          </cell>
          <cell r="GI96">
            <v>3318060</v>
          </cell>
          <cell r="GJ96">
            <v>7565000</v>
          </cell>
          <cell r="GK96">
            <v>12141000</v>
          </cell>
          <cell r="GL96">
            <v>61076264</v>
          </cell>
          <cell r="GM96">
            <v>9318930</v>
          </cell>
          <cell r="GN96">
            <v>117358</v>
          </cell>
          <cell r="GO96">
            <v>6820503303</v>
          </cell>
          <cell r="GP96">
            <v>6914039915</v>
          </cell>
          <cell r="GQ96">
            <v>39402910</v>
          </cell>
          <cell r="GR96">
            <v>6953442825</v>
          </cell>
          <cell r="GS96">
            <v>7379766172</v>
          </cell>
          <cell r="GT96">
            <v>350427456</v>
          </cell>
          <cell r="GU96">
            <v>0</v>
          </cell>
          <cell r="GV96">
            <v>350427456</v>
          </cell>
          <cell r="GW96">
            <v>0</v>
          </cell>
          <cell r="GX96">
            <v>434244953</v>
          </cell>
          <cell r="GY96">
            <v>0</v>
          </cell>
          <cell r="GZ96">
            <v>0</v>
          </cell>
          <cell r="HA96">
            <v>0</v>
          </cell>
          <cell r="HB96">
            <v>194190600</v>
          </cell>
          <cell r="HC96">
            <v>0</v>
          </cell>
          <cell r="HD96">
            <v>14989256078</v>
          </cell>
          <cell r="HE96">
            <v>0</v>
          </cell>
          <cell r="HF96">
            <v>0</v>
          </cell>
          <cell r="HG96">
            <v>0</v>
          </cell>
          <cell r="HH96">
            <v>15968119087</v>
          </cell>
          <cell r="HI96">
            <v>0</v>
          </cell>
          <cell r="HJ96">
            <v>0</v>
          </cell>
          <cell r="HK96">
            <v>0</v>
          </cell>
          <cell r="HL96">
            <v>37003574539</v>
          </cell>
          <cell r="HM96">
            <v>442931977</v>
          </cell>
          <cell r="HN96">
            <v>37446506516</v>
          </cell>
          <cell r="HO96">
            <v>0</v>
          </cell>
          <cell r="HP96">
            <v>0</v>
          </cell>
          <cell r="HQ96">
            <v>0</v>
          </cell>
          <cell r="HR96">
            <v>0</v>
          </cell>
          <cell r="HS96">
            <v>0</v>
          </cell>
          <cell r="HT96">
            <v>0</v>
          </cell>
          <cell r="HU96">
            <v>3389067409</v>
          </cell>
          <cell r="HV96">
            <v>3389067409</v>
          </cell>
          <cell r="HW96">
            <v>0</v>
          </cell>
          <cell r="HX96">
            <v>0</v>
          </cell>
          <cell r="HY96">
            <v>0</v>
          </cell>
          <cell r="HZ96">
            <v>115368580</v>
          </cell>
          <cell r="IA96">
            <v>0</v>
          </cell>
          <cell r="IB96">
            <v>0</v>
          </cell>
          <cell r="IC96">
            <v>0</v>
          </cell>
          <cell r="ID96">
            <v>0</v>
          </cell>
          <cell r="IE96">
            <v>0</v>
          </cell>
          <cell r="IF96">
            <v>0</v>
          </cell>
          <cell r="IG96">
            <v>0</v>
          </cell>
          <cell r="IH96">
            <v>0</v>
          </cell>
          <cell r="II96">
            <v>0</v>
          </cell>
          <cell r="IJ96">
            <v>0</v>
          </cell>
          <cell r="IK96">
            <v>46165948659</v>
          </cell>
          <cell r="IL96">
            <v>0</v>
          </cell>
          <cell r="IM96">
            <v>231510100</v>
          </cell>
          <cell r="IN96">
            <v>231510100</v>
          </cell>
          <cell r="IO96">
            <v>46165948659</v>
          </cell>
          <cell r="IP96">
            <v>18868490</v>
          </cell>
          <cell r="IQ96">
            <v>0</v>
          </cell>
          <cell r="IR96">
            <v>0</v>
          </cell>
          <cell r="IS96">
            <v>0</v>
          </cell>
          <cell r="IT96">
            <v>0</v>
          </cell>
          <cell r="IU96">
            <v>0</v>
          </cell>
          <cell r="IV96">
            <v>0</v>
          </cell>
          <cell r="IW96">
            <v>0</v>
          </cell>
          <cell r="IX96">
            <v>0</v>
          </cell>
          <cell r="IY96">
            <v>0</v>
          </cell>
          <cell r="IZ96">
            <v>0</v>
          </cell>
          <cell r="JA96">
            <v>0</v>
          </cell>
          <cell r="JB96">
            <v>18868490</v>
          </cell>
          <cell r="JC96">
            <v>1019062602</v>
          </cell>
          <cell r="JD96">
            <v>31479551</v>
          </cell>
          <cell r="JE96">
            <v>0</v>
          </cell>
          <cell r="JF96">
            <v>3341851</v>
          </cell>
          <cell r="JG96">
            <v>1915193</v>
          </cell>
          <cell r="JH96">
            <v>2634797</v>
          </cell>
          <cell r="JI96">
            <v>81702162</v>
          </cell>
          <cell r="JJ96">
            <v>275383</v>
          </cell>
          <cell r="JK96">
            <v>0</v>
          </cell>
          <cell r="JL96">
            <v>2568712</v>
          </cell>
          <cell r="JM96">
            <v>14644332</v>
          </cell>
          <cell r="JN96">
            <v>434723</v>
          </cell>
          <cell r="JO96">
            <v>3075182</v>
          </cell>
          <cell r="JP96">
            <v>0</v>
          </cell>
          <cell r="JQ96">
            <v>0</v>
          </cell>
          <cell r="JR96">
            <v>0</v>
          </cell>
          <cell r="JS96">
            <v>0</v>
          </cell>
          <cell r="JT96">
            <v>0</v>
          </cell>
          <cell r="JU96">
            <v>0</v>
          </cell>
          <cell r="JV96">
            <v>0</v>
          </cell>
          <cell r="JW96">
            <v>0</v>
          </cell>
          <cell r="JX96">
            <v>0</v>
          </cell>
          <cell r="JY96">
            <v>0</v>
          </cell>
          <cell r="JZ96">
            <v>0</v>
          </cell>
          <cell r="KA96">
            <v>0</v>
          </cell>
          <cell r="KB96">
            <v>0</v>
          </cell>
          <cell r="KC96">
            <v>0</v>
          </cell>
          <cell r="KD96">
            <v>0</v>
          </cell>
          <cell r="KE96">
            <v>0</v>
          </cell>
          <cell r="KF96">
            <v>0</v>
          </cell>
          <cell r="KG96">
            <v>0</v>
          </cell>
          <cell r="KH96">
            <v>0</v>
          </cell>
          <cell r="KI96">
            <v>0</v>
          </cell>
          <cell r="KJ96">
            <v>0</v>
          </cell>
          <cell r="KK96">
            <v>0</v>
          </cell>
          <cell r="KL96">
            <v>0</v>
          </cell>
          <cell r="KM96">
            <v>0</v>
          </cell>
          <cell r="KN96">
            <v>0</v>
          </cell>
          <cell r="KO96">
            <v>0</v>
          </cell>
          <cell r="KP96">
            <v>0</v>
          </cell>
          <cell r="KQ96">
            <v>0</v>
          </cell>
          <cell r="KR96">
            <v>0</v>
          </cell>
          <cell r="KS96">
            <v>0</v>
          </cell>
          <cell r="KT96">
            <v>0</v>
          </cell>
          <cell r="KU96">
            <v>0</v>
          </cell>
          <cell r="KV96">
            <v>0</v>
          </cell>
          <cell r="KW96">
            <v>1150095715</v>
          </cell>
          <cell r="KX96">
            <v>47334912864</v>
          </cell>
          <cell r="KY96">
            <v>17197126</v>
          </cell>
          <cell r="KZ96">
            <v>17197126</v>
          </cell>
          <cell r="LA96">
            <v>14922</v>
          </cell>
          <cell r="LB96">
            <v>79515267949</v>
          </cell>
          <cell r="LC96">
            <v>124046127575</v>
          </cell>
          <cell r="LD96">
            <v>2328586141</v>
          </cell>
          <cell r="LE96">
            <v>1274973918</v>
          </cell>
          <cell r="LF96">
            <v>8554394000</v>
          </cell>
          <cell r="LG96">
            <v>0</v>
          </cell>
          <cell r="LH96">
            <v>1274973918</v>
          </cell>
          <cell r="LI96">
            <v>0</v>
          </cell>
          <cell r="LJ96">
            <v>0</v>
          </cell>
          <cell r="LK96">
            <v>0</v>
          </cell>
          <cell r="LL96">
            <v>4689891164</v>
          </cell>
          <cell r="LM96">
            <v>1230638997</v>
          </cell>
          <cell r="LN96">
            <v>17443889705</v>
          </cell>
          <cell r="LO96">
            <v>1389814574</v>
          </cell>
          <cell r="LP96">
            <v>0</v>
          </cell>
          <cell r="LQ96">
            <v>29491799</v>
          </cell>
          <cell r="LR96">
            <v>46830967</v>
          </cell>
          <cell r="LS96">
            <v>544186864</v>
          </cell>
          <cell r="LT96">
            <v>26180962</v>
          </cell>
          <cell r="LU96">
            <v>31230782</v>
          </cell>
          <cell r="LV96">
            <v>57366704</v>
          </cell>
          <cell r="LW96">
            <v>544186864</v>
          </cell>
          <cell r="LX96">
            <v>-3090508</v>
          </cell>
          <cell r="LY96">
            <v>1534911000</v>
          </cell>
          <cell r="LZ96">
            <v>0</v>
          </cell>
          <cell r="MA96">
            <v>0</v>
          </cell>
          <cell r="MB96">
            <v>0</v>
          </cell>
          <cell r="MC96">
            <v>1693991626</v>
          </cell>
          <cell r="MD96">
            <v>1230638997</v>
          </cell>
          <cell r="ME96">
            <v>23429398990</v>
          </cell>
          <cell r="MF96">
            <v>2947636</v>
          </cell>
          <cell r="MG96">
            <v>300000</v>
          </cell>
          <cell r="MH96">
            <v>1575127143</v>
          </cell>
          <cell r="MI96">
            <v>1578374779</v>
          </cell>
          <cell r="MJ96">
            <v>599740650</v>
          </cell>
          <cell r="MK96">
            <v>-110131993</v>
          </cell>
          <cell r="ML96">
            <v>489608657</v>
          </cell>
          <cell r="MM96">
            <v>2865150310</v>
          </cell>
          <cell r="MN96">
            <v>0</v>
          </cell>
          <cell r="MO96">
            <v>2865150310</v>
          </cell>
          <cell r="MP96">
            <v>0</v>
          </cell>
          <cell r="MQ96">
            <v>4933133746</v>
          </cell>
          <cell r="MR96">
            <v>14263590037</v>
          </cell>
          <cell r="MS96">
            <v>14263590037</v>
          </cell>
          <cell r="MT96">
            <v>0</v>
          </cell>
          <cell r="MU96">
            <v>0</v>
          </cell>
          <cell r="MV96">
            <v>0</v>
          </cell>
          <cell r="MW96">
            <v>14263590037</v>
          </cell>
          <cell r="MX96">
            <v>1311316846</v>
          </cell>
          <cell r="MY96">
            <v>619652452</v>
          </cell>
          <cell r="MZ96">
            <v>755652129</v>
          </cell>
          <cell r="NA96">
            <v>0</v>
          </cell>
          <cell r="NB96">
            <v>1375304581</v>
          </cell>
          <cell r="NC96">
            <v>399405</v>
          </cell>
          <cell r="ND96">
            <v>46015838</v>
          </cell>
          <cell r="NE96">
            <v>3102806</v>
          </cell>
          <cell r="NF96">
            <v>360008</v>
          </cell>
          <cell r="NG96">
            <v>37162625</v>
          </cell>
          <cell r="NH96">
            <v>-493294190</v>
          </cell>
          <cell r="NI96">
            <v>5538274</v>
          </cell>
          <cell r="NJ96">
            <v>891247</v>
          </cell>
          <cell r="NK96">
            <v>6429521</v>
          </cell>
          <cell r="NL96">
            <v>0</v>
          </cell>
          <cell r="NM96">
            <v>0</v>
          </cell>
          <cell r="NN96">
            <v>0</v>
          </cell>
          <cell r="NO96">
            <v>0</v>
          </cell>
          <cell r="NP96">
            <v>0</v>
          </cell>
          <cell r="NQ96">
            <v>0</v>
          </cell>
          <cell r="NR96">
            <v>0</v>
          </cell>
          <cell r="NS96">
            <v>0</v>
          </cell>
          <cell r="NT96">
            <v>0</v>
          </cell>
          <cell r="NU96">
            <v>0</v>
          </cell>
          <cell r="NV96">
            <v>0</v>
          </cell>
          <cell r="NW96">
            <v>0</v>
          </cell>
          <cell r="NX96">
            <v>0</v>
          </cell>
          <cell r="NY96">
            <v>0</v>
          </cell>
          <cell r="NZ96">
            <v>0</v>
          </cell>
          <cell r="OA96">
            <v>0</v>
          </cell>
          <cell r="OB96">
            <v>0</v>
          </cell>
          <cell r="OC96">
            <v>0</v>
          </cell>
          <cell r="OD96">
            <v>2286797440</v>
          </cell>
          <cell r="OE96">
            <v>2286797440</v>
          </cell>
          <cell r="OF96">
            <v>0</v>
          </cell>
          <cell r="OG96">
            <v>0</v>
          </cell>
          <cell r="OH96">
            <v>0</v>
          </cell>
          <cell r="OI96">
            <v>0</v>
          </cell>
          <cell r="OJ96">
            <v>0</v>
          </cell>
          <cell r="OK96">
            <v>0</v>
          </cell>
          <cell r="OL96">
            <v>0</v>
          </cell>
          <cell r="OM96">
            <v>0</v>
          </cell>
          <cell r="ON96">
            <v>0</v>
          </cell>
          <cell r="OO96">
            <v>-26880</v>
          </cell>
          <cell r="OP96">
            <v>-880457</v>
          </cell>
          <cell r="OQ96">
            <v>169088</v>
          </cell>
          <cell r="OR96">
            <v>0</v>
          </cell>
          <cell r="OS96">
            <v>0</v>
          </cell>
          <cell r="OT96">
            <v>0</v>
          </cell>
          <cell r="OU96">
            <v>-738249</v>
          </cell>
          <cell r="OV96">
            <v>0</v>
          </cell>
          <cell r="OW96">
            <v>2286059191</v>
          </cell>
          <cell r="OX96">
            <v>21482782974</v>
          </cell>
          <cell r="OY96">
            <v>168958309539</v>
          </cell>
        </row>
        <row r="97">
          <cell r="A97">
            <v>38353</v>
          </cell>
          <cell r="B97">
            <v>2005</v>
          </cell>
          <cell r="C97" t="str">
            <v>2005-1</v>
          </cell>
          <cell r="D97" t="str">
            <v>2005-1</v>
          </cell>
          <cell r="E97">
            <v>1</v>
          </cell>
          <cell r="F97">
            <v>0.80868219739516078</v>
          </cell>
          <cell r="G97">
            <v>58099238</v>
          </cell>
          <cell r="H97">
            <v>2313155</v>
          </cell>
          <cell r="I97">
            <v>742472310.92261839</v>
          </cell>
          <cell r="J97">
            <v>742472310.92261839</v>
          </cell>
          <cell r="K97">
            <v>0</v>
          </cell>
          <cell r="L97">
            <v>5082132194</v>
          </cell>
          <cell r="M97">
            <v>1320148201</v>
          </cell>
          <cell r="N97">
            <v>11993400385</v>
          </cell>
          <cell r="O97">
            <v>2464343000</v>
          </cell>
          <cell r="P97">
            <v>1448056074</v>
          </cell>
          <cell r="Q97">
            <v>1994183329</v>
          </cell>
          <cell r="R97">
            <v>24628330176</v>
          </cell>
          <cell r="S97">
            <v>7090578000</v>
          </cell>
          <cell r="T97">
            <v>0</v>
          </cell>
          <cell r="U97">
            <v>7090578000</v>
          </cell>
          <cell r="V97">
            <v>6206207</v>
          </cell>
          <cell r="W97">
            <v>736078966</v>
          </cell>
          <cell r="X97">
            <v>45422598</v>
          </cell>
          <cell r="Y97">
            <v>361592</v>
          </cell>
          <cell r="Z97">
            <v>2589877</v>
          </cell>
          <cell r="AA97">
            <v>418320</v>
          </cell>
          <cell r="AB97">
            <v>0</v>
          </cell>
          <cell r="AC97">
            <v>1892317469</v>
          </cell>
          <cell r="AD97">
            <v>0</v>
          </cell>
          <cell r="AE97">
            <v>0</v>
          </cell>
          <cell r="AF97">
            <v>0</v>
          </cell>
          <cell r="AG97">
            <v>9773973029</v>
          </cell>
          <cell r="AH97">
            <v>34402303205</v>
          </cell>
          <cell r="AI97">
            <v>0</v>
          </cell>
          <cell r="AJ97">
            <v>63201</v>
          </cell>
          <cell r="AK97">
            <v>104772507</v>
          </cell>
          <cell r="AL97">
            <v>104835708</v>
          </cell>
          <cell r="AM97">
            <v>774005134</v>
          </cell>
          <cell r="AN97">
            <v>500000</v>
          </cell>
          <cell r="AO97">
            <v>1913430</v>
          </cell>
          <cell r="AP97">
            <v>0</v>
          </cell>
          <cell r="AQ97">
            <v>67960</v>
          </cell>
          <cell r="AR97">
            <v>1128000</v>
          </cell>
          <cell r="AS97">
            <v>0</v>
          </cell>
          <cell r="AT97">
            <v>2832500</v>
          </cell>
          <cell r="AU97">
            <v>0</v>
          </cell>
          <cell r="AV97">
            <v>780447024</v>
          </cell>
          <cell r="AW97">
            <v>0</v>
          </cell>
          <cell r="AX97">
            <v>251326491</v>
          </cell>
          <cell r="AY97">
            <v>76181189</v>
          </cell>
          <cell r="AZ97">
            <v>257320</v>
          </cell>
          <cell r="BA97">
            <v>29692</v>
          </cell>
          <cell r="BB97">
            <v>0</v>
          </cell>
          <cell r="BC97">
            <v>0</v>
          </cell>
          <cell r="BD97">
            <v>8787698</v>
          </cell>
          <cell r="BE97">
            <v>6914616</v>
          </cell>
          <cell r="BF97">
            <v>0</v>
          </cell>
          <cell r="BG97">
            <v>0</v>
          </cell>
          <cell r="BH97">
            <v>0</v>
          </cell>
          <cell r="BI97">
            <v>17517577</v>
          </cell>
          <cell r="BJ97">
            <v>0</v>
          </cell>
          <cell r="BK97">
            <v>361014583</v>
          </cell>
          <cell r="BL97">
            <v>0</v>
          </cell>
          <cell r="BM97">
            <v>0</v>
          </cell>
          <cell r="BN97">
            <v>0</v>
          </cell>
          <cell r="BO97">
            <v>62720</v>
          </cell>
          <cell r="BP97">
            <v>31441782</v>
          </cell>
          <cell r="BQ97">
            <v>31504502</v>
          </cell>
          <cell r="BR97">
            <v>951308781</v>
          </cell>
          <cell r="BS97">
            <v>10262299</v>
          </cell>
          <cell r="BT97">
            <v>5832474</v>
          </cell>
          <cell r="BU97">
            <v>1717029000</v>
          </cell>
          <cell r="BV97">
            <v>20309257</v>
          </cell>
          <cell r="BW97">
            <v>786317</v>
          </cell>
          <cell r="BX97">
            <v>7300828</v>
          </cell>
          <cell r="BY97">
            <v>186436</v>
          </cell>
          <cell r="BZ97">
            <v>369296</v>
          </cell>
          <cell r="CA97">
            <v>119722</v>
          </cell>
          <cell r="CB97">
            <v>0</v>
          </cell>
          <cell r="CC97">
            <v>1102655</v>
          </cell>
          <cell r="CD97">
            <v>9865254</v>
          </cell>
          <cell r="CE97">
            <v>968474</v>
          </cell>
          <cell r="CF97">
            <v>1736765</v>
          </cell>
          <cell r="CG97">
            <v>1891381</v>
          </cell>
          <cell r="CH97">
            <v>4596620</v>
          </cell>
          <cell r="CI97">
            <v>0</v>
          </cell>
          <cell r="CJ97">
            <v>4596620</v>
          </cell>
          <cell r="CK97">
            <v>163366876</v>
          </cell>
          <cell r="CL97">
            <v>163366876</v>
          </cell>
          <cell r="CM97">
            <v>38244593</v>
          </cell>
          <cell r="CN97">
            <v>27608494</v>
          </cell>
          <cell r="CO97">
            <v>12757482</v>
          </cell>
          <cell r="CP97">
            <v>28693374</v>
          </cell>
          <cell r="CQ97">
            <v>1648540</v>
          </cell>
          <cell r="CR97">
            <v>477147432</v>
          </cell>
          <cell r="CS97">
            <v>70102465</v>
          </cell>
          <cell r="CT97">
            <v>4846898</v>
          </cell>
          <cell r="CU97">
            <v>0</v>
          </cell>
          <cell r="CV97">
            <v>552096795</v>
          </cell>
          <cell r="CW97">
            <v>0</v>
          </cell>
          <cell r="CX97">
            <v>0</v>
          </cell>
          <cell r="CY97">
            <v>0</v>
          </cell>
          <cell r="CZ97">
            <v>824416154</v>
          </cell>
          <cell r="DA97">
            <v>0</v>
          </cell>
          <cell r="DB97">
            <v>2582048759</v>
          </cell>
          <cell r="DC97">
            <v>0</v>
          </cell>
          <cell r="DD97">
            <v>31264</v>
          </cell>
          <cell r="DE97">
            <v>31264</v>
          </cell>
          <cell r="DF97">
            <v>80484</v>
          </cell>
          <cell r="DG97">
            <v>80484</v>
          </cell>
          <cell r="DH97">
            <v>42972600</v>
          </cell>
          <cell r="DI97">
            <v>1587600</v>
          </cell>
          <cell r="DJ97">
            <v>10715200</v>
          </cell>
          <cell r="DK97">
            <v>12302800</v>
          </cell>
          <cell r="DL97">
            <v>8406000</v>
          </cell>
          <cell r="DM97">
            <v>670600</v>
          </cell>
          <cell r="DN97">
            <v>57600</v>
          </cell>
          <cell r="DO97">
            <v>9134200</v>
          </cell>
          <cell r="DP97">
            <v>2596900</v>
          </cell>
          <cell r="DQ97">
            <v>978600</v>
          </cell>
          <cell r="DR97">
            <v>9197000</v>
          </cell>
          <cell r="DS97">
            <v>48391600</v>
          </cell>
          <cell r="DT97">
            <v>8962770</v>
          </cell>
          <cell r="DU97">
            <v>70126870</v>
          </cell>
          <cell r="DV97">
            <v>561300</v>
          </cell>
          <cell r="DW97">
            <v>341734700</v>
          </cell>
          <cell r="DX97">
            <v>86205</v>
          </cell>
          <cell r="DY97">
            <v>342382205</v>
          </cell>
          <cell r="DZ97">
            <v>11041300</v>
          </cell>
          <cell r="EA97">
            <v>591600</v>
          </cell>
          <cell r="EB97">
            <v>39500</v>
          </cell>
          <cell r="EC97">
            <v>11672400</v>
          </cell>
          <cell r="ED97">
            <v>26533700</v>
          </cell>
          <cell r="EE97">
            <v>12278700</v>
          </cell>
          <cell r="EF97">
            <v>1338600</v>
          </cell>
          <cell r="EG97">
            <v>776700</v>
          </cell>
          <cell r="EH97">
            <v>512600</v>
          </cell>
          <cell r="EI97">
            <v>1141100</v>
          </cell>
          <cell r="EJ97">
            <v>0</v>
          </cell>
          <cell r="EK97">
            <v>691000</v>
          </cell>
          <cell r="EL97">
            <v>413200</v>
          </cell>
          <cell r="EM97">
            <v>2757900</v>
          </cell>
          <cell r="EN97">
            <v>6827000</v>
          </cell>
          <cell r="EO97">
            <v>1700200</v>
          </cell>
          <cell r="EP97">
            <v>313300</v>
          </cell>
          <cell r="EQ97">
            <v>591600</v>
          </cell>
          <cell r="ER97">
            <v>20144000</v>
          </cell>
          <cell r="ES97">
            <v>11227400</v>
          </cell>
          <cell r="ET97">
            <v>32276300</v>
          </cell>
          <cell r="EU97">
            <v>0</v>
          </cell>
          <cell r="EV97">
            <v>601900</v>
          </cell>
          <cell r="EW97">
            <v>127000</v>
          </cell>
          <cell r="EX97">
            <v>33005200</v>
          </cell>
          <cell r="EY97">
            <v>1217500</v>
          </cell>
          <cell r="EZ97">
            <v>519751175</v>
          </cell>
          <cell r="FA97">
            <v>325816020</v>
          </cell>
          <cell r="FB97">
            <v>845567195</v>
          </cell>
          <cell r="FC97">
            <v>1259500</v>
          </cell>
          <cell r="FD97">
            <v>400779957</v>
          </cell>
          <cell r="FE97">
            <v>2735600</v>
          </cell>
          <cell r="FF97">
            <v>8419400</v>
          </cell>
          <cell r="FG97">
            <v>0</v>
          </cell>
          <cell r="FH97">
            <v>419500</v>
          </cell>
          <cell r="FI97">
            <v>8303500</v>
          </cell>
          <cell r="FJ97">
            <v>19878000</v>
          </cell>
          <cell r="FK97">
            <v>985800</v>
          </cell>
          <cell r="FL97">
            <v>43400</v>
          </cell>
          <cell r="FM97">
            <v>422946657</v>
          </cell>
          <cell r="FN97">
            <v>1323789252</v>
          </cell>
          <cell r="FO97">
            <v>38400</v>
          </cell>
          <cell r="FP97">
            <v>36217600</v>
          </cell>
          <cell r="FQ97">
            <v>36256000</v>
          </cell>
          <cell r="FR97">
            <v>0</v>
          </cell>
          <cell r="FS97">
            <v>14559016</v>
          </cell>
          <cell r="FT97">
            <v>7832000</v>
          </cell>
          <cell r="FU97">
            <v>161900</v>
          </cell>
          <cell r="FV97">
            <v>10720704</v>
          </cell>
          <cell r="FW97">
            <v>3572800</v>
          </cell>
          <cell r="FX97">
            <v>73102420</v>
          </cell>
          <cell r="FY97">
            <v>0</v>
          </cell>
          <cell r="FZ97">
            <v>370321</v>
          </cell>
          <cell r="GA97">
            <v>0</v>
          </cell>
          <cell r="GB97">
            <v>370321</v>
          </cell>
          <cell r="GC97">
            <v>160704</v>
          </cell>
          <cell r="GD97">
            <v>160704</v>
          </cell>
          <cell r="GE97">
            <v>6230348</v>
          </cell>
          <cell r="GF97">
            <v>38160689</v>
          </cell>
          <cell r="GG97">
            <v>21872000</v>
          </cell>
          <cell r="GH97">
            <v>60032689</v>
          </cell>
          <cell r="GI97">
            <v>3958223</v>
          </cell>
          <cell r="GJ97">
            <v>0</v>
          </cell>
          <cell r="GK97">
            <v>501000</v>
          </cell>
          <cell r="GL97">
            <v>22777789</v>
          </cell>
          <cell r="GM97">
            <v>2310061</v>
          </cell>
          <cell r="GN97">
            <v>194358</v>
          </cell>
          <cell r="GO97">
            <v>6938115</v>
          </cell>
          <cell r="GP97">
            <v>36679546</v>
          </cell>
          <cell r="GQ97">
            <v>25879615</v>
          </cell>
          <cell r="GR97">
            <v>62559161</v>
          </cell>
          <cell r="GS97">
            <v>202455643</v>
          </cell>
          <cell r="GT97">
            <v>0</v>
          </cell>
          <cell r="GU97">
            <v>0</v>
          </cell>
          <cell r="GV97">
            <v>0</v>
          </cell>
          <cell r="GW97">
            <v>0</v>
          </cell>
          <cell r="GX97">
            <v>0</v>
          </cell>
          <cell r="GY97">
            <v>0</v>
          </cell>
          <cell r="GZ97">
            <v>0</v>
          </cell>
          <cell r="HA97">
            <v>0</v>
          </cell>
          <cell r="HB97">
            <v>4460400</v>
          </cell>
          <cell r="HC97">
            <v>0</v>
          </cell>
          <cell r="HD97">
            <v>-303306083</v>
          </cell>
          <cell r="HE97">
            <v>0</v>
          </cell>
          <cell r="HF97">
            <v>0</v>
          </cell>
          <cell r="HG97">
            <v>0</v>
          </cell>
          <cell r="HH97">
            <v>-298845683</v>
          </cell>
          <cell r="HI97">
            <v>0</v>
          </cell>
          <cell r="HJ97">
            <v>0</v>
          </cell>
          <cell r="HK97">
            <v>0</v>
          </cell>
          <cell r="HL97">
            <v>14470461127</v>
          </cell>
          <cell r="HM97">
            <v>1267448860</v>
          </cell>
          <cell r="HN97">
            <v>15737909987</v>
          </cell>
          <cell r="HO97">
            <v>0</v>
          </cell>
          <cell r="HP97">
            <v>0</v>
          </cell>
          <cell r="HQ97">
            <v>0</v>
          </cell>
          <cell r="HR97">
            <v>0</v>
          </cell>
          <cell r="HS97">
            <v>0</v>
          </cell>
          <cell r="HT97">
            <v>0</v>
          </cell>
          <cell r="HU97">
            <v>0</v>
          </cell>
          <cell r="HV97">
            <v>3389067405</v>
          </cell>
          <cell r="HW97">
            <v>0</v>
          </cell>
          <cell r="HX97">
            <v>0</v>
          </cell>
          <cell r="HY97">
            <v>0</v>
          </cell>
          <cell r="HZ97">
            <v>306474079</v>
          </cell>
          <cell r="IA97">
            <v>0</v>
          </cell>
          <cell r="IB97">
            <v>0</v>
          </cell>
          <cell r="IC97">
            <v>0</v>
          </cell>
          <cell r="ID97">
            <v>0</v>
          </cell>
          <cell r="IE97">
            <v>0</v>
          </cell>
          <cell r="IF97">
            <v>0</v>
          </cell>
          <cell r="IG97">
            <v>0</v>
          </cell>
          <cell r="IH97">
            <v>0</v>
          </cell>
          <cell r="II97">
            <v>0</v>
          </cell>
          <cell r="IJ97">
            <v>0</v>
          </cell>
          <cell r="IK97">
            <v>19433451471</v>
          </cell>
          <cell r="IL97">
            <v>0</v>
          </cell>
          <cell r="IM97">
            <v>265654600</v>
          </cell>
          <cell r="IN97">
            <v>265654600</v>
          </cell>
          <cell r="IO97">
            <v>19433451471</v>
          </cell>
          <cell r="IP97">
            <v>24997947</v>
          </cell>
          <cell r="IQ97">
            <v>0</v>
          </cell>
          <cell r="IR97">
            <v>0</v>
          </cell>
          <cell r="IS97">
            <v>0</v>
          </cell>
          <cell r="IT97">
            <v>0</v>
          </cell>
          <cell r="IU97">
            <v>0</v>
          </cell>
          <cell r="IV97">
            <v>0</v>
          </cell>
          <cell r="IW97">
            <v>0</v>
          </cell>
          <cell r="IX97">
            <v>0</v>
          </cell>
          <cell r="IY97">
            <v>0</v>
          </cell>
          <cell r="IZ97">
            <v>0</v>
          </cell>
          <cell r="JA97">
            <v>0</v>
          </cell>
          <cell r="JB97">
            <v>24997947</v>
          </cell>
          <cell r="JC97">
            <v>0</v>
          </cell>
          <cell r="JD97">
            <v>0</v>
          </cell>
          <cell r="JE97">
            <v>0</v>
          </cell>
          <cell r="JF97">
            <v>0</v>
          </cell>
          <cell r="JG97">
            <v>0</v>
          </cell>
          <cell r="JH97">
            <v>0</v>
          </cell>
          <cell r="JI97">
            <v>0</v>
          </cell>
          <cell r="JJ97">
            <v>0</v>
          </cell>
          <cell r="JK97">
            <v>0</v>
          </cell>
          <cell r="JL97">
            <v>0</v>
          </cell>
          <cell r="JM97">
            <v>0</v>
          </cell>
          <cell r="JN97">
            <v>0</v>
          </cell>
          <cell r="JO97">
            <v>0</v>
          </cell>
          <cell r="JP97">
            <v>0</v>
          </cell>
          <cell r="JQ97">
            <v>0</v>
          </cell>
          <cell r="JR97">
            <v>0</v>
          </cell>
          <cell r="JS97">
            <v>0</v>
          </cell>
          <cell r="JT97">
            <v>0</v>
          </cell>
          <cell r="JU97">
            <v>0</v>
          </cell>
          <cell r="JV97">
            <v>0</v>
          </cell>
          <cell r="JW97">
            <v>0</v>
          </cell>
          <cell r="JX97">
            <v>0</v>
          </cell>
          <cell r="JY97">
            <v>0</v>
          </cell>
          <cell r="JZ97">
            <v>0</v>
          </cell>
          <cell r="KA97">
            <v>0</v>
          </cell>
          <cell r="KB97">
            <v>0</v>
          </cell>
          <cell r="KC97">
            <v>0</v>
          </cell>
          <cell r="KD97">
            <v>0</v>
          </cell>
          <cell r="KE97">
            <v>0</v>
          </cell>
          <cell r="KF97">
            <v>0</v>
          </cell>
          <cell r="KG97">
            <v>0</v>
          </cell>
          <cell r="KH97">
            <v>0</v>
          </cell>
          <cell r="KI97">
            <v>0</v>
          </cell>
          <cell r="KJ97">
            <v>0</v>
          </cell>
          <cell r="KK97">
            <v>0</v>
          </cell>
          <cell r="KL97">
            <v>0</v>
          </cell>
          <cell r="KM97">
            <v>0</v>
          </cell>
          <cell r="KN97">
            <v>0</v>
          </cell>
          <cell r="KO97">
            <v>0</v>
          </cell>
          <cell r="KP97">
            <v>0</v>
          </cell>
          <cell r="KQ97">
            <v>0</v>
          </cell>
          <cell r="KR97">
            <v>0</v>
          </cell>
          <cell r="KS97">
            <v>0</v>
          </cell>
          <cell r="KT97">
            <v>0</v>
          </cell>
          <cell r="KU97">
            <v>0</v>
          </cell>
          <cell r="KV97">
            <v>0</v>
          </cell>
          <cell r="KW97">
            <v>0</v>
          </cell>
          <cell r="KX97">
            <v>19458449418</v>
          </cell>
          <cell r="KY97">
            <v>70518746</v>
          </cell>
          <cell r="KZ97">
            <v>70518746</v>
          </cell>
          <cell r="LA97">
            <v>0</v>
          </cell>
          <cell r="LB97">
            <v>25577900780</v>
          </cell>
          <cell r="LC97">
            <v>59980203985</v>
          </cell>
          <cell r="LD97">
            <v>0</v>
          </cell>
          <cell r="LE97">
            <v>0</v>
          </cell>
          <cell r="LF97">
            <v>0</v>
          </cell>
          <cell r="LG97">
            <v>0</v>
          </cell>
          <cell r="LH97">
            <v>0</v>
          </cell>
          <cell r="LI97">
            <v>0</v>
          </cell>
          <cell r="LJ97">
            <v>0</v>
          </cell>
          <cell r="LK97">
            <v>0</v>
          </cell>
          <cell r="LL97">
            <v>2922442726</v>
          </cell>
          <cell r="LM97">
            <v>0</v>
          </cell>
          <cell r="LN97">
            <v>2922442726</v>
          </cell>
          <cell r="LO97">
            <v>359568973</v>
          </cell>
          <cell r="LP97">
            <v>0</v>
          </cell>
          <cell r="LQ97">
            <v>39159332</v>
          </cell>
          <cell r="LR97">
            <v>1680453</v>
          </cell>
          <cell r="LS97">
            <v>115163304</v>
          </cell>
          <cell r="LT97">
            <v>2290710</v>
          </cell>
          <cell r="LU97">
            <v>24781263</v>
          </cell>
          <cell r="LV97">
            <v>60127087</v>
          </cell>
          <cell r="LW97">
            <v>115163304</v>
          </cell>
          <cell r="LX97">
            <v>0</v>
          </cell>
          <cell r="LY97">
            <v>0</v>
          </cell>
          <cell r="LZ97">
            <v>0</v>
          </cell>
          <cell r="MA97">
            <v>0</v>
          </cell>
          <cell r="MB97">
            <v>0</v>
          </cell>
          <cell r="MC97">
            <v>0</v>
          </cell>
          <cell r="MD97">
            <v>0</v>
          </cell>
          <cell r="ME97">
            <v>3525213848</v>
          </cell>
          <cell r="MF97">
            <v>22668167</v>
          </cell>
          <cell r="MG97">
            <v>1000000</v>
          </cell>
          <cell r="MH97">
            <v>0</v>
          </cell>
          <cell r="MI97">
            <v>23668167</v>
          </cell>
          <cell r="MJ97">
            <v>1117831932</v>
          </cell>
          <cell r="MK97">
            <v>1690245</v>
          </cell>
          <cell r="ML97">
            <v>1119522177</v>
          </cell>
          <cell r="MM97">
            <v>0</v>
          </cell>
          <cell r="MN97">
            <v>0</v>
          </cell>
          <cell r="MO97">
            <v>0</v>
          </cell>
          <cell r="MP97">
            <v>0</v>
          </cell>
          <cell r="MQ97">
            <v>1143190344</v>
          </cell>
          <cell r="MR97">
            <v>0</v>
          </cell>
          <cell r="MS97">
            <v>0</v>
          </cell>
          <cell r="MT97">
            <v>0</v>
          </cell>
          <cell r="MU97">
            <v>0</v>
          </cell>
          <cell r="MV97">
            <v>0</v>
          </cell>
          <cell r="MW97">
            <v>0</v>
          </cell>
          <cell r="MX97">
            <v>722589093</v>
          </cell>
          <cell r="MY97">
            <v>325775041</v>
          </cell>
          <cell r="MZ97">
            <v>37664902</v>
          </cell>
          <cell r="NA97">
            <v>0</v>
          </cell>
          <cell r="NB97">
            <v>363439943</v>
          </cell>
          <cell r="NC97">
            <v>44525</v>
          </cell>
          <cell r="ND97">
            <v>14979760</v>
          </cell>
          <cell r="NE97">
            <v>790908</v>
          </cell>
          <cell r="NF97">
            <v>361502</v>
          </cell>
          <cell r="NG97">
            <v>0</v>
          </cell>
          <cell r="NH97">
            <v>113895722</v>
          </cell>
          <cell r="NI97">
            <v>5686580</v>
          </cell>
          <cell r="NJ97">
            <v>932780</v>
          </cell>
          <cell r="NK97">
            <v>6619360</v>
          </cell>
          <cell r="NL97">
            <v>0</v>
          </cell>
          <cell r="NM97">
            <v>0</v>
          </cell>
          <cell r="NN97">
            <v>0</v>
          </cell>
          <cell r="NO97">
            <v>0</v>
          </cell>
          <cell r="NP97">
            <v>0</v>
          </cell>
          <cell r="NQ97">
            <v>0</v>
          </cell>
          <cell r="NR97">
            <v>0</v>
          </cell>
          <cell r="NS97">
            <v>0</v>
          </cell>
          <cell r="NT97">
            <v>0</v>
          </cell>
          <cell r="NU97">
            <v>0</v>
          </cell>
          <cell r="NV97">
            <v>0</v>
          </cell>
          <cell r="NW97">
            <v>0</v>
          </cell>
          <cell r="NX97">
            <v>0</v>
          </cell>
          <cell r="NY97">
            <v>0</v>
          </cell>
          <cell r="NZ97">
            <v>0</v>
          </cell>
          <cell r="OA97">
            <v>0</v>
          </cell>
          <cell r="OB97">
            <v>0</v>
          </cell>
          <cell r="OC97">
            <v>0</v>
          </cell>
          <cell r="OD97">
            <v>1222720813</v>
          </cell>
          <cell r="OE97">
            <v>1222720813</v>
          </cell>
          <cell r="OF97">
            <v>0</v>
          </cell>
          <cell r="OG97">
            <v>0</v>
          </cell>
          <cell r="OH97">
            <v>0</v>
          </cell>
          <cell r="OI97">
            <v>0</v>
          </cell>
          <cell r="OJ97">
            <v>0</v>
          </cell>
          <cell r="OK97">
            <v>0</v>
          </cell>
          <cell r="OL97">
            <v>0</v>
          </cell>
          <cell r="OM97">
            <v>0</v>
          </cell>
          <cell r="ON97">
            <v>0</v>
          </cell>
          <cell r="OO97">
            <v>0</v>
          </cell>
          <cell r="OP97">
            <v>410805</v>
          </cell>
          <cell r="OQ97">
            <v>0</v>
          </cell>
          <cell r="OR97">
            <v>0</v>
          </cell>
          <cell r="OS97">
            <v>0</v>
          </cell>
          <cell r="OT97">
            <v>0</v>
          </cell>
          <cell r="OU97">
            <v>410805</v>
          </cell>
          <cell r="OV97">
            <v>0</v>
          </cell>
          <cell r="OW97">
            <v>1223131618</v>
          </cell>
          <cell r="OX97">
            <v>2366321962</v>
          </cell>
          <cell r="OY97">
            <v>65871739795</v>
          </cell>
        </row>
        <row r="98">
          <cell r="A98">
            <v>38384</v>
          </cell>
          <cell r="B98">
            <v>2005</v>
          </cell>
          <cell r="C98" t="str">
            <v>2005-1</v>
          </cell>
          <cell r="D98" t="str">
            <v>2005-1</v>
          </cell>
          <cell r="E98">
            <v>2</v>
          </cell>
          <cell r="F98">
            <v>0.81695068971239704</v>
          </cell>
          <cell r="G98">
            <v>23487720</v>
          </cell>
          <cell r="H98">
            <v>2075856</v>
          </cell>
          <cell r="I98">
            <v>5266935661.4639359</v>
          </cell>
          <cell r="J98">
            <v>5266935661.4639359</v>
          </cell>
          <cell r="K98">
            <v>0</v>
          </cell>
          <cell r="L98">
            <v>36051530670</v>
          </cell>
          <cell r="M98">
            <v>8630999648</v>
          </cell>
          <cell r="N98">
            <v>12451670935</v>
          </cell>
          <cell r="O98">
            <v>1190121931</v>
          </cell>
          <cell r="P98">
            <v>1362621300</v>
          </cell>
          <cell r="Q98">
            <v>1869789683</v>
          </cell>
          <cell r="R98">
            <v>62116331877</v>
          </cell>
          <cell r="S98">
            <v>6050663000</v>
          </cell>
          <cell r="T98">
            <v>0</v>
          </cell>
          <cell r="U98">
            <v>6050663000</v>
          </cell>
          <cell r="V98">
            <v>307364460</v>
          </cell>
          <cell r="W98">
            <v>1013491647</v>
          </cell>
          <cell r="X98">
            <v>48590232</v>
          </cell>
          <cell r="Y98">
            <v>1764492</v>
          </cell>
          <cell r="Z98">
            <v>57008222</v>
          </cell>
          <cell r="AA98">
            <v>48313111</v>
          </cell>
          <cell r="AB98">
            <v>0</v>
          </cell>
          <cell r="AC98">
            <v>1759143784</v>
          </cell>
          <cell r="AD98">
            <v>0</v>
          </cell>
          <cell r="AE98">
            <v>0</v>
          </cell>
          <cell r="AF98">
            <v>0</v>
          </cell>
          <cell r="AG98">
            <v>9286338948</v>
          </cell>
          <cell r="AH98">
            <v>71402670825</v>
          </cell>
          <cell r="AI98">
            <v>0</v>
          </cell>
          <cell r="AJ98">
            <v>621360</v>
          </cell>
          <cell r="AK98">
            <v>0</v>
          </cell>
          <cell r="AL98">
            <v>621360</v>
          </cell>
          <cell r="AM98">
            <v>859921431</v>
          </cell>
          <cell r="AN98">
            <v>493000</v>
          </cell>
          <cell r="AO98">
            <v>2616519</v>
          </cell>
          <cell r="AP98">
            <v>152605</v>
          </cell>
          <cell r="AQ98">
            <v>0</v>
          </cell>
          <cell r="AR98">
            <v>96203209</v>
          </cell>
          <cell r="AS98">
            <v>0</v>
          </cell>
          <cell r="AT98">
            <v>2240250</v>
          </cell>
          <cell r="AU98">
            <v>0</v>
          </cell>
          <cell r="AV98">
            <v>961627014</v>
          </cell>
          <cell r="AW98">
            <v>0</v>
          </cell>
          <cell r="AX98">
            <v>1913221104</v>
          </cell>
          <cell r="AY98">
            <v>186892830</v>
          </cell>
          <cell r="AZ98">
            <v>40553965</v>
          </cell>
          <cell r="BA98">
            <v>1548834</v>
          </cell>
          <cell r="BB98">
            <v>30877</v>
          </cell>
          <cell r="BC98">
            <v>50684</v>
          </cell>
          <cell r="BD98">
            <v>7689970</v>
          </cell>
          <cell r="BE98">
            <v>5899677</v>
          </cell>
          <cell r="BF98">
            <v>182592</v>
          </cell>
          <cell r="BG98">
            <v>0</v>
          </cell>
          <cell r="BH98">
            <v>0</v>
          </cell>
          <cell r="BI98">
            <v>-62137716</v>
          </cell>
          <cell r="BJ98">
            <v>0</v>
          </cell>
          <cell r="BK98">
            <v>2093932817</v>
          </cell>
          <cell r="BL98">
            <v>468471</v>
          </cell>
          <cell r="BM98">
            <v>0</v>
          </cell>
          <cell r="BN98">
            <v>140000</v>
          </cell>
          <cell r="BO98">
            <v>0</v>
          </cell>
          <cell r="BP98">
            <v>20446697</v>
          </cell>
          <cell r="BQ98">
            <v>21055168</v>
          </cell>
          <cell r="BR98">
            <v>387548584</v>
          </cell>
          <cell r="BS98">
            <v>308393</v>
          </cell>
          <cell r="BT98">
            <v>90791791</v>
          </cell>
          <cell r="BU98">
            <v>1839677203</v>
          </cell>
          <cell r="BV98">
            <v>56519453</v>
          </cell>
          <cell r="BW98">
            <v>1288800</v>
          </cell>
          <cell r="BX98">
            <v>70705431</v>
          </cell>
          <cell r="BY98">
            <v>10726747</v>
          </cell>
          <cell r="BZ98">
            <v>1180410</v>
          </cell>
          <cell r="CA98">
            <v>1823033</v>
          </cell>
          <cell r="CB98">
            <v>0</v>
          </cell>
          <cell r="CC98">
            <v>10628376</v>
          </cell>
          <cell r="CD98">
            <v>96352797</v>
          </cell>
          <cell r="CE98">
            <v>6770657</v>
          </cell>
          <cell r="CF98">
            <v>36069404</v>
          </cell>
          <cell r="CG98">
            <v>16133080</v>
          </cell>
          <cell r="CH98">
            <v>58973141</v>
          </cell>
          <cell r="CI98">
            <v>0</v>
          </cell>
          <cell r="CJ98">
            <v>58973141</v>
          </cell>
          <cell r="CK98">
            <v>247963536</v>
          </cell>
          <cell r="CL98">
            <v>247963536</v>
          </cell>
          <cell r="CM98">
            <v>12213307</v>
          </cell>
          <cell r="CN98">
            <v>35293588</v>
          </cell>
          <cell r="CO98">
            <v>28497719</v>
          </cell>
          <cell r="CP98">
            <v>5792751</v>
          </cell>
          <cell r="CQ98">
            <v>3031894</v>
          </cell>
          <cell r="CR98">
            <v>0</v>
          </cell>
          <cell r="CS98">
            <v>0</v>
          </cell>
          <cell r="CT98">
            <v>0</v>
          </cell>
          <cell r="CU98">
            <v>0</v>
          </cell>
          <cell r="CV98">
            <v>0</v>
          </cell>
          <cell r="CW98">
            <v>0</v>
          </cell>
          <cell r="CX98">
            <v>0</v>
          </cell>
          <cell r="CY98">
            <v>0</v>
          </cell>
          <cell r="CZ98">
            <v>332792795</v>
          </cell>
          <cell r="DA98">
            <v>0</v>
          </cell>
          <cell r="DB98">
            <v>2475107180</v>
          </cell>
          <cell r="DC98">
            <v>0</v>
          </cell>
          <cell r="DD98">
            <v>3947070</v>
          </cell>
          <cell r="DE98">
            <v>3947070</v>
          </cell>
          <cell r="DF98">
            <v>33201</v>
          </cell>
          <cell r="DG98">
            <v>33201</v>
          </cell>
          <cell r="DH98">
            <v>55032500</v>
          </cell>
          <cell r="DI98">
            <v>1036800</v>
          </cell>
          <cell r="DJ98">
            <v>11828400</v>
          </cell>
          <cell r="DK98">
            <v>12865200</v>
          </cell>
          <cell r="DL98">
            <v>11097600</v>
          </cell>
          <cell r="DM98">
            <v>1162800</v>
          </cell>
          <cell r="DN98">
            <v>81600</v>
          </cell>
          <cell r="DO98">
            <v>12342000</v>
          </cell>
          <cell r="DP98">
            <v>2666300</v>
          </cell>
          <cell r="DQ98">
            <v>2376600</v>
          </cell>
          <cell r="DR98">
            <v>1406600</v>
          </cell>
          <cell r="DS98">
            <v>54702600</v>
          </cell>
          <cell r="DT98">
            <v>11615200</v>
          </cell>
          <cell r="DU98">
            <v>72767300</v>
          </cell>
          <cell r="DV98">
            <v>1512000</v>
          </cell>
          <cell r="DW98">
            <v>131604300</v>
          </cell>
          <cell r="DX98">
            <v>55325</v>
          </cell>
          <cell r="DY98">
            <v>133171625</v>
          </cell>
          <cell r="DZ98">
            <v>14822200</v>
          </cell>
          <cell r="EA98">
            <v>480100</v>
          </cell>
          <cell r="EB98">
            <v>0</v>
          </cell>
          <cell r="EC98">
            <v>15302300</v>
          </cell>
          <cell r="ED98">
            <v>40428330</v>
          </cell>
          <cell r="EE98">
            <v>17577800</v>
          </cell>
          <cell r="EF98">
            <v>1853100</v>
          </cell>
          <cell r="EG98">
            <v>2080800</v>
          </cell>
          <cell r="EH98">
            <v>1017800</v>
          </cell>
          <cell r="EI98">
            <v>1623300</v>
          </cell>
          <cell r="EJ98">
            <v>20400</v>
          </cell>
          <cell r="EK98">
            <v>1451000</v>
          </cell>
          <cell r="EL98">
            <v>572500</v>
          </cell>
          <cell r="EM98">
            <v>4685000</v>
          </cell>
          <cell r="EN98">
            <v>9495100</v>
          </cell>
          <cell r="EO98">
            <v>4772500</v>
          </cell>
          <cell r="EP98">
            <v>530100</v>
          </cell>
          <cell r="EQ98">
            <v>714000</v>
          </cell>
          <cell r="ER98">
            <v>22929600</v>
          </cell>
          <cell r="ES98">
            <v>13321200</v>
          </cell>
          <cell r="ET98">
            <v>37494900</v>
          </cell>
          <cell r="EU98">
            <v>0</v>
          </cell>
          <cell r="EV98">
            <v>312000</v>
          </cell>
          <cell r="EW98">
            <v>101600</v>
          </cell>
          <cell r="EX98">
            <v>37908500</v>
          </cell>
          <cell r="EY98">
            <v>999600</v>
          </cell>
          <cell r="EZ98">
            <v>353383955</v>
          </cell>
          <cell r="FA98">
            <v>205324002</v>
          </cell>
          <cell r="FB98">
            <v>558707957</v>
          </cell>
          <cell r="FC98">
            <v>1325200</v>
          </cell>
          <cell r="FD98">
            <v>219471852</v>
          </cell>
          <cell r="FE98">
            <v>2082100</v>
          </cell>
          <cell r="FF98">
            <v>1272700</v>
          </cell>
          <cell r="FG98">
            <v>0</v>
          </cell>
          <cell r="FH98">
            <v>0</v>
          </cell>
          <cell r="FI98">
            <v>11356400</v>
          </cell>
          <cell r="FJ98">
            <v>14711200</v>
          </cell>
          <cell r="FK98">
            <v>1522600</v>
          </cell>
          <cell r="FL98">
            <v>142800</v>
          </cell>
          <cell r="FM98">
            <v>237173652</v>
          </cell>
          <cell r="FN98">
            <v>863779309</v>
          </cell>
          <cell r="FO98">
            <v>57600</v>
          </cell>
          <cell r="FP98">
            <v>24634200</v>
          </cell>
          <cell r="FQ98">
            <v>24691800</v>
          </cell>
          <cell r="FR98">
            <v>156600</v>
          </cell>
          <cell r="FS98">
            <v>18385972</v>
          </cell>
          <cell r="FT98">
            <v>0</v>
          </cell>
          <cell r="FU98">
            <v>350700</v>
          </cell>
          <cell r="FV98">
            <v>15328069</v>
          </cell>
          <cell r="FW98">
            <v>3317600</v>
          </cell>
          <cell r="FX98">
            <v>62230741</v>
          </cell>
          <cell r="FY98">
            <v>0</v>
          </cell>
          <cell r="FZ98">
            <v>1105765</v>
          </cell>
          <cell r="GA98">
            <v>0</v>
          </cell>
          <cell r="GB98">
            <v>1105765</v>
          </cell>
          <cell r="GC98">
            <v>0</v>
          </cell>
          <cell r="GD98">
            <v>0</v>
          </cell>
          <cell r="GE98">
            <v>7523977</v>
          </cell>
          <cell r="GF98">
            <v>90658060</v>
          </cell>
          <cell r="GG98">
            <v>50288000</v>
          </cell>
          <cell r="GH98">
            <v>140946060</v>
          </cell>
          <cell r="GI98">
            <v>7379987</v>
          </cell>
          <cell r="GJ98">
            <v>4691000</v>
          </cell>
          <cell r="GK98">
            <v>1920000</v>
          </cell>
          <cell r="GL98">
            <v>20954728</v>
          </cell>
          <cell r="GM98">
            <v>1767810</v>
          </cell>
          <cell r="GN98">
            <v>277200</v>
          </cell>
          <cell r="GO98">
            <v>16255908</v>
          </cell>
          <cell r="GP98">
            <v>53246633</v>
          </cell>
          <cell r="GQ98">
            <v>68730573</v>
          </cell>
          <cell r="GR98">
            <v>121977206</v>
          </cell>
          <cell r="GS98">
            <v>333783749</v>
          </cell>
          <cell r="GT98">
            <v>0</v>
          </cell>
          <cell r="GU98">
            <v>0</v>
          </cell>
          <cell r="GV98">
            <v>0</v>
          </cell>
          <cell r="GW98">
            <v>0</v>
          </cell>
          <cell r="GX98">
            <v>0</v>
          </cell>
          <cell r="GY98">
            <v>0</v>
          </cell>
          <cell r="GZ98">
            <v>0</v>
          </cell>
          <cell r="HA98">
            <v>0</v>
          </cell>
          <cell r="HB98">
            <v>31100</v>
          </cell>
          <cell r="HC98">
            <v>0</v>
          </cell>
          <cell r="HD98">
            <v>7791737</v>
          </cell>
          <cell r="HE98">
            <v>0</v>
          </cell>
          <cell r="HF98">
            <v>0</v>
          </cell>
          <cell r="HG98">
            <v>0</v>
          </cell>
          <cell r="HH98">
            <v>7822837</v>
          </cell>
          <cell r="HI98">
            <v>0</v>
          </cell>
          <cell r="HJ98">
            <v>0</v>
          </cell>
          <cell r="HK98">
            <v>0</v>
          </cell>
          <cell r="HL98">
            <v>20524670437</v>
          </cell>
          <cell r="HM98">
            <v>977259775</v>
          </cell>
          <cell r="HN98">
            <v>21501930212</v>
          </cell>
          <cell r="HO98">
            <v>0</v>
          </cell>
          <cell r="HP98">
            <v>0</v>
          </cell>
          <cell r="HQ98">
            <v>0</v>
          </cell>
          <cell r="HR98">
            <v>0</v>
          </cell>
          <cell r="HS98">
            <v>0</v>
          </cell>
          <cell r="HT98">
            <v>0</v>
          </cell>
          <cell r="HU98">
            <v>0</v>
          </cell>
          <cell r="HV98">
            <v>3445709142</v>
          </cell>
          <cell r="HW98">
            <v>0</v>
          </cell>
          <cell r="HX98">
            <v>0</v>
          </cell>
          <cell r="HY98">
            <v>0</v>
          </cell>
          <cell r="HZ98">
            <v>117296744</v>
          </cell>
          <cell r="IA98">
            <v>0</v>
          </cell>
          <cell r="IB98">
            <v>0</v>
          </cell>
          <cell r="IC98">
            <v>0</v>
          </cell>
          <cell r="ID98">
            <v>0</v>
          </cell>
          <cell r="IE98">
            <v>0</v>
          </cell>
          <cell r="IF98">
            <v>0</v>
          </cell>
          <cell r="IG98">
            <v>0</v>
          </cell>
          <cell r="IH98">
            <v>0</v>
          </cell>
          <cell r="II98">
            <v>0</v>
          </cell>
          <cell r="IJ98">
            <v>0</v>
          </cell>
          <cell r="IK98">
            <v>25064936098</v>
          </cell>
          <cell r="IL98">
            <v>0</v>
          </cell>
          <cell r="IM98">
            <v>534034134</v>
          </cell>
          <cell r="IN98">
            <v>534034134</v>
          </cell>
          <cell r="IO98">
            <v>25064936098</v>
          </cell>
          <cell r="IP98">
            <v>0</v>
          </cell>
          <cell r="IQ98">
            <v>0</v>
          </cell>
          <cell r="IR98">
            <v>0</v>
          </cell>
          <cell r="IS98">
            <v>0</v>
          </cell>
          <cell r="IT98">
            <v>0</v>
          </cell>
          <cell r="IU98">
            <v>0</v>
          </cell>
          <cell r="IV98">
            <v>0</v>
          </cell>
          <cell r="IW98">
            <v>0</v>
          </cell>
          <cell r="IX98">
            <v>0</v>
          </cell>
          <cell r="IY98">
            <v>0</v>
          </cell>
          <cell r="IZ98">
            <v>0</v>
          </cell>
          <cell r="JA98">
            <v>0</v>
          </cell>
          <cell r="JB98">
            <v>294815858</v>
          </cell>
          <cell r="JC98">
            <v>0</v>
          </cell>
          <cell r="JD98">
            <v>0</v>
          </cell>
          <cell r="JE98">
            <v>0</v>
          </cell>
          <cell r="JF98">
            <v>0</v>
          </cell>
          <cell r="JG98">
            <v>0</v>
          </cell>
          <cell r="JH98">
            <v>0</v>
          </cell>
          <cell r="JI98">
            <v>0</v>
          </cell>
          <cell r="JJ98">
            <v>0</v>
          </cell>
          <cell r="JK98">
            <v>0</v>
          </cell>
          <cell r="JL98">
            <v>0</v>
          </cell>
          <cell r="JM98">
            <v>0</v>
          </cell>
          <cell r="JN98">
            <v>0</v>
          </cell>
          <cell r="JO98">
            <v>0</v>
          </cell>
          <cell r="JP98">
            <v>0</v>
          </cell>
          <cell r="JQ98">
            <v>0</v>
          </cell>
          <cell r="JR98">
            <v>0</v>
          </cell>
          <cell r="JS98">
            <v>0</v>
          </cell>
          <cell r="JT98">
            <v>0</v>
          </cell>
          <cell r="JU98">
            <v>0</v>
          </cell>
          <cell r="JV98">
            <v>0</v>
          </cell>
          <cell r="JW98">
            <v>0</v>
          </cell>
          <cell r="JX98">
            <v>0</v>
          </cell>
          <cell r="JY98">
            <v>0</v>
          </cell>
          <cell r="JZ98">
            <v>0</v>
          </cell>
          <cell r="KA98">
            <v>0</v>
          </cell>
          <cell r="KB98">
            <v>0</v>
          </cell>
          <cell r="KC98">
            <v>0</v>
          </cell>
          <cell r="KD98">
            <v>0</v>
          </cell>
          <cell r="KE98">
            <v>0</v>
          </cell>
          <cell r="KF98">
            <v>0</v>
          </cell>
          <cell r="KG98">
            <v>0</v>
          </cell>
          <cell r="KH98">
            <v>0</v>
          </cell>
          <cell r="KI98">
            <v>0</v>
          </cell>
          <cell r="KJ98">
            <v>0</v>
          </cell>
          <cell r="KK98">
            <v>0</v>
          </cell>
          <cell r="KL98">
            <v>0</v>
          </cell>
          <cell r="KM98">
            <v>0</v>
          </cell>
          <cell r="KN98">
            <v>0</v>
          </cell>
          <cell r="KO98">
            <v>0</v>
          </cell>
          <cell r="KP98">
            <v>0</v>
          </cell>
          <cell r="KQ98">
            <v>0</v>
          </cell>
          <cell r="KR98">
            <v>0</v>
          </cell>
          <cell r="KS98">
            <v>0</v>
          </cell>
          <cell r="KT98">
            <v>0</v>
          </cell>
          <cell r="KU98">
            <v>0</v>
          </cell>
          <cell r="KV98">
            <v>0</v>
          </cell>
          <cell r="KW98">
            <v>0</v>
          </cell>
          <cell r="KX98">
            <v>25359751956</v>
          </cell>
          <cell r="KY98">
            <v>14098293</v>
          </cell>
          <cell r="KZ98">
            <v>14098293</v>
          </cell>
          <cell r="LA98">
            <v>0</v>
          </cell>
          <cell r="LB98">
            <v>32523416931</v>
          </cell>
          <cell r="LC98">
            <v>103926087756</v>
          </cell>
          <cell r="LD98">
            <v>0</v>
          </cell>
          <cell r="LE98">
            <v>1559075704</v>
          </cell>
          <cell r="LF98">
            <v>0</v>
          </cell>
          <cell r="LG98">
            <v>0</v>
          </cell>
          <cell r="LH98">
            <v>1559075704</v>
          </cell>
          <cell r="LI98">
            <v>0</v>
          </cell>
          <cell r="LJ98">
            <v>0</v>
          </cell>
          <cell r="LK98">
            <v>0</v>
          </cell>
          <cell r="LL98">
            <v>5639139166</v>
          </cell>
          <cell r="LM98">
            <v>1249553202</v>
          </cell>
          <cell r="LN98">
            <v>8447768072</v>
          </cell>
          <cell r="LO98">
            <v>425897076</v>
          </cell>
          <cell r="LP98">
            <v>677144</v>
          </cell>
          <cell r="LQ98">
            <v>31744883</v>
          </cell>
          <cell r="LR98">
            <v>103292882</v>
          </cell>
          <cell r="LS98">
            <v>91767533</v>
          </cell>
          <cell r="LT98">
            <v>63520906</v>
          </cell>
          <cell r="LU98">
            <v>22553469</v>
          </cell>
          <cell r="LV98">
            <v>55450886</v>
          </cell>
          <cell r="LW98">
            <v>91767533</v>
          </cell>
          <cell r="LX98">
            <v>0</v>
          </cell>
          <cell r="LY98">
            <v>0</v>
          </cell>
          <cell r="LZ98">
            <v>0</v>
          </cell>
          <cell r="MA98">
            <v>0</v>
          </cell>
          <cell r="MB98">
            <v>0</v>
          </cell>
          <cell r="MC98">
            <v>0</v>
          </cell>
          <cell r="MD98">
            <v>1249553202</v>
          </cell>
          <cell r="ME98">
            <v>9242672851</v>
          </cell>
          <cell r="MF98">
            <v>33743802</v>
          </cell>
          <cell r="MG98">
            <v>0</v>
          </cell>
          <cell r="MH98">
            <v>0</v>
          </cell>
          <cell r="MI98">
            <v>33743802</v>
          </cell>
          <cell r="MJ98">
            <v>447829236</v>
          </cell>
          <cell r="MK98">
            <v>732477</v>
          </cell>
          <cell r="ML98">
            <v>448561713</v>
          </cell>
          <cell r="MM98">
            <v>3320342941</v>
          </cell>
          <cell r="MN98">
            <v>0</v>
          </cell>
          <cell r="MO98">
            <v>3320342941</v>
          </cell>
          <cell r="MP98">
            <v>0</v>
          </cell>
          <cell r="MQ98">
            <v>3802648456</v>
          </cell>
          <cell r="MR98">
            <v>0</v>
          </cell>
          <cell r="MS98">
            <v>0</v>
          </cell>
          <cell r="MT98">
            <v>0</v>
          </cell>
          <cell r="MU98">
            <v>0</v>
          </cell>
          <cell r="MV98">
            <v>0</v>
          </cell>
          <cell r="MW98">
            <v>0</v>
          </cell>
          <cell r="MX98">
            <v>629355380</v>
          </cell>
          <cell r="MY98">
            <v>328865918</v>
          </cell>
          <cell r="MZ98">
            <v>68571274</v>
          </cell>
          <cell r="NA98">
            <v>0</v>
          </cell>
          <cell r="NB98">
            <v>397437192</v>
          </cell>
          <cell r="NC98">
            <v>6059642</v>
          </cell>
          <cell r="ND98">
            <v>4832793</v>
          </cell>
          <cell r="NE98">
            <v>9567658</v>
          </cell>
          <cell r="NF98">
            <v>327809</v>
          </cell>
          <cell r="NG98">
            <v>7993675</v>
          </cell>
          <cell r="NH98">
            <v>118414204</v>
          </cell>
          <cell r="NI98">
            <v>0</v>
          </cell>
          <cell r="NJ98">
            <v>0</v>
          </cell>
          <cell r="NK98">
            <v>0</v>
          </cell>
          <cell r="NL98">
            <v>0</v>
          </cell>
          <cell r="NM98">
            <v>0</v>
          </cell>
          <cell r="NN98">
            <v>0</v>
          </cell>
          <cell r="NO98">
            <v>0</v>
          </cell>
          <cell r="NP98">
            <v>0</v>
          </cell>
          <cell r="NQ98">
            <v>0</v>
          </cell>
          <cell r="NR98">
            <v>0</v>
          </cell>
          <cell r="NS98">
            <v>0</v>
          </cell>
          <cell r="NT98">
            <v>0</v>
          </cell>
          <cell r="NU98">
            <v>0</v>
          </cell>
          <cell r="NV98">
            <v>0</v>
          </cell>
          <cell r="NW98">
            <v>0</v>
          </cell>
          <cell r="NX98">
            <v>0</v>
          </cell>
          <cell r="NY98">
            <v>0</v>
          </cell>
          <cell r="NZ98">
            <v>0</v>
          </cell>
          <cell r="OA98">
            <v>0</v>
          </cell>
          <cell r="OB98">
            <v>0</v>
          </cell>
          <cell r="OC98">
            <v>0</v>
          </cell>
          <cell r="OD98">
            <v>1173988353</v>
          </cell>
          <cell r="OE98">
            <v>1173988353</v>
          </cell>
          <cell r="OF98">
            <v>0</v>
          </cell>
          <cell r="OG98">
            <v>0</v>
          </cell>
          <cell r="OH98">
            <v>0</v>
          </cell>
          <cell r="OI98">
            <v>0</v>
          </cell>
          <cell r="OJ98">
            <v>0</v>
          </cell>
          <cell r="OK98">
            <v>0</v>
          </cell>
          <cell r="OL98">
            <v>0</v>
          </cell>
          <cell r="OM98">
            <v>0</v>
          </cell>
          <cell r="ON98">
            <v>0</v>
          </cell>
          <cell r="OO98">
            <v>0</v>
          </cell>
          <cell r="OP98">
            <v>6052707</v>
          </cell>
          <cell r="OQ98">
            <v>84550</v>
          </cell>
          <cell r="OR98">
            <v>43464441</v>
          </cell>
          <cell r="OS98">
            <v>0</v>
          </cell>
          <cell r="OT98">
            <v>0</v>
          </cell>
          <cell r="OU98">
            <v>93066139</v>
          </cell>
          <cell r="OV98">
            <v>0</v>
          </cell>
          <cell r="OW98">
            <v>1223590051</v>
          </cell>
          <cell r="OX98">
            <v>5026238507</v>
          </cell>
          <cell r="OY98">
            <v>118194999114</v>
          </cell>
        </row>
        <row r="99">
          <cell r="A99">
            <v>38412</v>
          </cell>
          <cell r="B99">
            <v>2005</v>
          </cell>
          <cell r="C99" t="str">
            <v>2005-1</v>
          </cell>
          <cell r="D99" t="str">
            <v>2005-1</v>
          </cell>
          <cell r="E99">
            <v>3</v>
          </cell>
          <cell r="F99">
            <v>0.82326989429487185</v>
          </cell>
          <cell r="G99">
            <v>171914350</v>
          </cell>
          <cell r="H99">
            <v>1183468</v>
          </cell>
          <cell r="I99">
            <v>1048207263.1491765</v>
          </cell>
          <cell r="J99">
            <v>1048207263.1491765</v>
          </cell>
          <cell r="K99">
            <v>0</v>
          </cell>
          <cell r="L99">
            <v>7174850563</v>
          </cell>
          <cell r="M99">
            <v>5524399149</v>
          </cell>
          <cell r="N99">
            <v>11556856865</v>
          </cell>
          <cell r="O99">
            <v>1066960006</v>
          </cell>
          <cell r="P99">
            <v>1161196258</v>
          </cell>
          <cell r="Q99">
            <v>2046120529</v>
          </cell>
          <cell r="R99">
            <v>29467718988</v>
          </cell>
          <cell r="S99">
            <v>6207282000</v>
          </cell>
          <cell r="T99">
            <v>0</v>
          </cell>
          <cell r="U99">
            <v>6207282000</v>
          </cell>
          <cell r="V99">
            <v>159360603</v>
          </cell>
          <cell r="W99">
            <v>436601662</v>
          </cell>
          <cell r="X99">
            <v>75652545</v>
          </cell>
          <cell r="Y99">
            <v>519855</v>
          </cell>
          <cell r="Z99">
            <v>23876703</v>
          </cell>
          <cell r="AA99">
            <v>38679426</v>
          </cell>
          <cell r="AB99">
            <v>0</v>
          </cell>
          <cell r="AC99">
            <v>1894079238</v>
          </cell>
          <cell r="AD99">
            <v>0</v>
          </cell>
          <cell r="AE99">
            <v>0</v>
          </cell>
          <cell r="AF99">
            <v>0</v>
          </cell>
          <cell r="AG99">
            <v>8836052032</v>
          </cell>
          <cell r="AH99">
            <v>38303771020</v>
          </cell>
          <cell r="AI99">
            <v>0</v>
          </cell>
          <cell r="AJ99">
            <v>573428</v>
          </cell>
          <cell r="AK99">
            <v>48560930</v>
          </cell>
          <cell r="AL99">
            <v>49134358</v>
          </cell>
          <cell r="AM99">
            <v>988114733</v>
          </cell>
          <cell r="AN99">
            <v>26787665</v>
          </cell>
          <cell r="AO99">
            <v>2268492</v>
          </cell>
          <cell r="AP99">
            <v>133795</v>
          </cell>
          <cell r="AQ99">
            <v>32318</v>
          </cell>
          <cell r="AR99">
            <v>1640485</v>
          </cell>
          <cell r="AS99">
            <v>0</v>
          </cell>
          <cell r="AT99">
            <v>2343250</v>
          </cell>
          <cell r="AU99">
            <v>0</v>
          </cell>
          <cell r="AV99">
            <v>1021320738</v>
          </cell>
          <cell r="AW99">
            <v>0</v>
          </cell>
          <cell r="AX99">
            <v>1301158942</v>
          </cell>
          <cell r="AY99">
            <v>158125908</v>
          </cell>
          <cell r="AZ99">
            <v>148471</v>
          </cell>
          <cell r="BA99">
            <v>89641</v>
          </cell>
          <cell r="BB99">
            <v>1408</v>
          </cell>
          <cell r="BC99">
            <v>42970</v>
          </cell>
          <cell r="BD99">
            <v>8201166</v>
          </cell>
          <cell r="BE99">
            <v>6428146</v>
          </cell>
          <cell r="BF99">
            <v>8047</v>
          </cell>
          <cell r="BG99">
            <v>0</v>
          </cell>
          <cell r="BH99">
            <v>0</v>
          </cell>
          <cell r="BI99">
            <v>-49957136</v>
          </cell>
          <cell r="BJ99">
            <v>0</v>
          </cell>
          <cell r="BK99">
            <v>1424247563</v>
          </cell>
          <cell r="BL99">
            <v>0</v>
          </cell>
          <cell r="BM99">
            <v>2100312</v>
          </cell>
          <cell r="BN99">
            <v>210000</v>
          </cell>
          <cell r="BO99">
            <v>0</v>
          </cell>
          <cell r="BP99">
            <v>42157517</v>
          </cell>
          <cell r="BQ99">
            <v>44467829</v>
          </cell>
          <cell r="BR99">
            <v>231492393</v>
          </cell>
          <cell r="BS99">
            <v>0</v>
          </cell>
          <cell r="BT99">
            <v>53972943</v>
          </cell>
          <cell r="BU99">
            <v>1839677203</v>
          </cell>
          <cell r="BV99">
            <v>74049155</v>
          </cell>
          <cell r="BW99">
            <v>835642</v>
          </cell>
          <cell r="BX99">
            <v>8076510</v>
          </cell>
          <cell r="BY99">
            <v>1803504</v>
          </cell>
          <cell r="BZ99">
            <v>241235</v>
          </cell>
          <cell r="CA99">
            <v>362173</v>
          </cell>
          <cell r="CB99">
            <v>0</v>
          </cell>
          <cell r="CC99">
            <v>3699580</v>
          </cell>
          <cell r="CD99">
            <v>15018644</v>
          </cell>
          <cell r="CE99">
            <v>1945190</v>
          </cell>
          <cell r="CF99">
            <v>1195185</v>
          </cell>
          <cell r="CG99">
            <v>4355658</v>
          </cell>
          <cell r="CH99">
            <v>7496033</v>
          </cell>
          <cell r="CI99">
            <v>0</v>
          </cell>
          <cell r="CJ99">
            <v>7496033</v>
          </cell>
          <cell r="CK99">
            <v>257851111</v>
          </cell>
          <cell r="CL99">
            <v>257851111</v>
          </cell>
          <cell r="CM99">
            <v>17496114</v>
          </cell>
          <cell r="CN99">
            <v>37219609</v>
          </cell>
          <cell r="CO99">
            <v>28043069</v>
          </cell>
          <cell r="CP99">
            <v>5584866</v>
          </cell>
          <cell r="CQ99">
            <v>4364866</v>
          </cell>
          <cell r="CR99">
            <v>0</v>
          </cell>
          <cell r="CS99">
            <v>0</v>
          </cell>
          <cell r="CT99">
            <v>0</v>
          </cell>
          <cell r="CU99">
            <v>0</v>
          </cell>
          <cell r="CV99">
            <v>0</v>
          </cell>
          <cell r="CW99">
            <v>0</v>
          </cell>
          <cell r="CX99">
            <v>0</v>
          </cell>
          <cell r="CY99">
            <v>0</v>
          </cell>
          <cell r="CZ99">
            <v>350559635</v>
          </cell>
          <cell r="DA99">
            <v>0</v>
          </cell>
          <cell r="DB99">
            <v>2340773613</v>
          </cell>
          <cell r="DC99">
            <v>0</v>
          </cell>
          <cell r="DD99">
            <v>5615426</v>
          </cell>
          <cell r="DE99">
            <v>5615426</v>
          </cell>
          <cell r="DF99">
            <v>1044238</v>
          </cell>
          <cell r="DG99">
            <v>1044238</v>
          </cell>
          <cell r="DH99">
            <v>51207300</v>
          </cell>
          <cell r="DI99">
            <v>748800</v>
          </cell>
          <cell r="DJ99">
            <v>9774000</v>
          </cell>
          <cell r="DK99">
            <v>10522800</v>
          </cell>
          <cell r="DL99">
            <v>10560000</v>
          </cell>
          <cell r="DM99">
            <v>856800</v>
          </cell>
          <cell r="DN99">
            <v>100800</v>
          </cell>
          <cell r="DO99">
            <v>11517600</v>
          </cell>
          <cell r="DP99">
            <v>2871400</v>
          </cell>
          <cell r="DQ99">
            <v>1398000</v>
          </cell>
          <cell r="DR99">
            <v>541000</v>
          </cell>
          <cell r="DS99">
            <v>47053400</v>
          </cell>
          <cell r="DT99">
            <v>10276100</v>
          </cell>
          <cell r="DU99">
            <v>62139900</v>
          </cell>
          <cell r="DV99">
            <v>420000</v>
          </cell>
          <cell r="DW99">
            <v>19809000</v>
          </cell>
          <cell r="DX99">
            <v>12980</v>
          </cell>
          <cell r="DY99">
            <v>20241980</v>
          </cell>
          <cell r="DZ99">
            <v>13606800</v>
          </cell>
          <cell r="EA99">
            <v>675800</v>
          </cell>
          <cell r="EB99">
            <v>40800</v>
          </cell>
          <cell r="EC99">
            <v>14323400</v>
          </cell>
          <cell r="ED99">
            <v>36391700</v>
          </cell>
          <cell r="EE99">
            <v>15715800</v>
          </cell>
          <cell r="EF99">
            <v>1570800</v>
          </cell>
          <cell r="EG99">
            <v>2162400</v>
          </cell>
          <cell r="EH99">
            <v>967900</v>
          </cell>
          <cell r="EI99">
            <v>1285200</v>
          </cell>
          <cell r="EJ99">
            <v>0</v>
          </cell>
          <cell r="EK99">
            <v>1146300</v>
          </cell>
          <cell r="EL99">
            <v>619800</v>
          </cell>
          <cell r="EM99">
            <v>4019200</v>
          </cell>
          <cell r="EN99">
            <v>8162600</v>
          </cell>
          <cell r="EO99">
            <v>8061500</v>
          </cell>
          <cell r="EP99">
            <v>279000</v>
          </cell>
          <cell r="EQ99">
            <v>142800</v>
          </cell>
          <cell r="ER99">
            <v>22236000</v>
          </cell>
          <cell r="ES99">
            <v>11240400</v>
          </cell>
          <cell r="ET99">
            <v>33898200</v>
          </cell>
          <cell r="EU99">
            <v>0</v>
          </cell>
          <cell r="EV99">
            <v>478400</v>
          </cell>
          <cell r="EW99">
            <v>25400</v>
          </cell>
          <cell r="EX99">
            <v>34402000</v>
          </cell>
          <cell r="EY99">
            <v>958800</v>
          </cell>
          <cell r="EZ99">
            <v>219667680</v>
          </cell>
          <cell r="FA99">
            <v>126076964</v>
          </cell>
          <cell r="FB99">
            <v>345744644</v>
          </cell>
          <cell r="FC99">
            <v>999500</v>
          </cell>
          <cell r="FD99">
            <v>112874014</v>
          </cell>
          <cell r="FE99">
            <v>2747700</v>
          </cell>
          <cell r="FF99">
            <v>489500</v>
          </cell>
          <cell r="FG99">
            <v>0</v>
          </cell>
          <cell r="FH99">
            <v>580300</v>
          </cell>
          <cell r="FI99">
            <v>9887900</v>
          </cell>
          <cell r="FJ99">
            <v>13705400</v>
          </cell>
          <cell r="FK99">
            <v>1703600</v>
          </cell>
          <cell r="FL99">
            <v>265200</v>
          </cell>
          <cell r="FM99">
            <v>129547714</v>
          </cell>
          <cell r="FN99">
            <v>537022458</v>
          </cell>
          <cell r="FO99">
            <v>0</v>
          </cell>
          <cell r="FP99">
            <v>15786500</v>
          </cell>
          <cell r="FQ99">
            <v>15786500</v>
          </cell>
          <cell r="FR99">
            <v>156600</v>
          </cell>
          <cell r="FS99">
            <v>17716720</v>
          </cell>
          <cell r="FT99">
            <v>0</v>
          </cell>
          <cell r="FU99">
            <v>308600</v>
          </cell>
          <cell r="FV99">
            <v>17694164</v>
          </cell>
          <cell r="FW99">
            <v>2931600</v>
          </cell>
          <cell r="FX99">
            <v>54594184</v>
          </cell>
          <cell r="FY99">
            <v>0</v>
          </cell>
          <cell r="FZ99">
            <v>1775838</v>
          </cell>
          <cell r="GA99">
            <v>6900</v>
          </cell>
          <cell r="GB99">
            <v>1782738</v>
          </cell>
          <cell r="GC99">
            <v>313543</v>
          </cell>
          <cell r="GD99">
            <v>313543</v>
          </cell>
          <cell r="GE99">
            <v>4993010</v>
          </cell>
          <cell r="GF99">
            <v>45211310</v>
          </cell>
          <cell r="GG99">
            <v>67501000</v>
          </cell>
          <cell r="GH99">
            <v>112712310</v>
          </cell>
          <cell r="GI99">
            <v>4539235</v>
          </cell>
          <cell r="GJ99">
            <v>2022000</v>
          </cell>
          <cell r="GK99">
            <v>664000</v>
          </cell>
          <cell r="GL99">
            <v>23054476</v>
          </cell>
          <cell r="GM99">
            <v>8000694</v>
          </cell>
          <cell r="GN99">
            <v>183010</v>
          </cell>
          <cell r="GO99">
            <v>38935054</v>
          </cell>
          <cell r="GP99">
            <v>77398469</v>
          </cell>
          <cell r="GQ99">
            <v>39172807</v>
          </cell>
          <cell r="GR99">
            <v>116571276</v>
          </cell>
          <cell r="GS99">
            <v>290967061</v>
          </cell>
          <cell r="GT99">
            <v>151625107</v>
          </cell>
          <cell r="GU99">
            <v>0</v>
          </cell>
          <cell r="GV99">
            <v>151625107</v>
          </cell>
          <cell r="GW99">
            <v>0</v>
          </cell>
          <cell r="GX99">
            <v>24046228</v>
          </cell>
          <cell r="GY99">
            <v>0</v>
          </cell>
          <cell r="GZ99">
            <v>0</v>
          </cell>
          <cell r="HA99">
            <v>0</v>
          </cell>
          <cell r="HB99">
            <v>3915900</v>
          </cell>
          <cell r="HC99">
            <v>0</v>
          </cell>
          <cell r="HD99">
            <v>0</v>
          </cell>
          <cell r="HE99">
            <v>0</v>
          </cell>
          <cell r="HF99">
            <v>0</v>
          </cell>
          <cell r="HG99">
            <v>0</v>
          </cell>
          <cell r="HH99">
            <v>179587235</v>
          </cell>
          <cell r="HI99">
            <v>0</v>
          </cell>
          <cell r="HJ99">
            <v>0</v>
          </cell>
          <cell r="HK99">
            <v>0</v>
          </cell>
          <cell r="HL99">
            <v>20524670437</v>
          </cell>
          <cell r="HM99">
            <v>977259775</v>
          </cell>
          <cell r="HN99">
            <v>21501930212</v>
          </cell>
          <cell r="HO99">
            <v>0</v>
          </cell>
          <cell r="HP99">
            <v>0</v>
          </cell>
          <cell r="HQ99">
            <v>0</v>
          </cell>
          <cell r="HR99">
            <v>0</v>
          </cell>
          <cell r="HS99">
            <v>0</v>
          </cell>
          <cell r="HT99">
            <v>0</v>
          </cell>
          <cell r="HU99">
            <v>0</v>
          </cell>
          <cell r="HV99">
            <v>3445709142</v>
          </cell>
          <cell r="HW99">
            <v>0</v>
          </cell>
          <cell r="HX99">
            <v>0</v>
          </cell>
          <cell r="HY99">
            <v>0</v>
          </cell>
          <cell r="HZ99">
            <v>117296744</v>
          </cell>
          <cell r="IA99">
            <v>0</v>
          </cell>
          <cell r="IB99">
            <v>0</v>
          </cell>
          <cell r="IC99">
            <v>0</v>
          </cell>
          <cell r="ID99">
            <v>0</v>
          </cell>
          <cell r="IE99">
            <v>0</v>
          </cell>
          <cell r="IF99">
            <v>0</v>
          </cell>
          <cell r="IG99">
            <v>0</v>
          </cell>
          <cell r="IH99">
            <v>0</v>
          </cell>
          <cell r="II99">
            <v>0</v>
          </cell>
          <cell r="IJ99">
            <v>0</v>
          </cell>
          <cell r="IK99">
            <v>32943675555</v>
          </cell>
          <cell r="IL99">
            <v>0</v>
          </cell>
          <cell r="IM99">
            <v>764237800</v>
          </cell>
          <cell r="IN99">
            <v>764237800</v>
          </cell>
          <cell r="IO99">
            <v>32943675555</v>
          </cell>
          <cell r="IP99">
            <v>21766625</v>
          </cell>
          <cell r="IQ99">
            <v>3000000000</v>
          </cell>
          <cell r="IR99">
            <v>0</v>
          </cell>
          <cell r="IS99">
            <v>0</v>
          </cell>
          <cell r="IT99">
            <v>0</v>
          </cell>
          <cell r="IU99">
            <v>0</v>
          </cell>
          <cell r="IV99">
            <v>0</v>
          </cell>
          <cell r="IW99">
            <v>0</v>
          </cell>
          <cell r="IX99">
            <v>0</v>
          </cell>
          <cell r="IY99">
            <v>0</v>
          </cell>
          <cell r="IZ99">
            <v>0</v>
          </cell>
          <cell r="JA99">
            <v>0</v>
          </cell>
          <cell r="JB99">
            <v>3167162008</v>
          </cell>
          <cell r="JC99">
            <v>2505554031</v>
          </cell>
          <cell r="JD99">
            <v>0</v>
          </cell>
          <cell r="JE99">
            <v>0</v>
          </cell>
          <cell r="JF99">
            <v>0</v>
          </cell>
          <cell r="JG99">
            <v>0</v>
          </cell>
          <cell r="JH99">
            <v>0</v>
          </cell>
          <cell r="JI99">
            <v>0</v>
          </cell>
          <cell r="JJ99">
            <v>0</v>
          </cell>
          <cell r="JK99">
            <v>0</v>
          </cell>
          <cell r="JL99">
            <v>0</v>
          </cell>
          <cell r="JM99">
            <v>0</v>
          </cell>
          <cell r="JN99">
            <v>0</v>
          </cell>
          <cell r="JO99">
            <v>0</v>
          </cell>
          <cell r="JP99">
            <v>0</v>
          </cell>
          <cell r="JQ99">
            <v>0</v>
          </cell>
          <cell r="JR99">
            <v>0</v>
          </cell>
          <cell r="JS99">
            <v>0</v>
          </cell>
          <cell r="JT99">
            <v>0</v>
          </cell>
          <cell r="JU99">
            <v>0</v>
          </cell>
          <cell r="JV99">
            <v>0</v>
          </cell>
          <cell r="JW99">
            <v>0</v>
          </cell>
          <cell r="JX99">
            <v>0</v>
          </cell>
          <cell r="JY99">
            <v>0</v>
          </cell>
          <cell r="JZ99">
            <v>0</v>
          </cell>
          <cell r="KA99">
            <v>0</v>
          </cell>
          <cell r="KB99">
            <v>0</v>
          </cell>
          <cell r="KC99">
            <v>0</v>
          </cell>
          <cell r="KD99">
            <v>0</v>
          </cell>
          <cell r="KE99">
            <v>0</v>
          </cell>
          <cell r="KF99">
            <v>0</v>
          </cell>
          <cell r="KG99">
            <v>0</v>
          </cell>
          <cell r="KH99">
            <v>0</v>
          </cell>
          <cell r="KI99">
            <v>0</v>
          </cell>
          <cell r="KJ99">
            <v>0</v>
          </cell>
          <cell r="KK99">
            <v>0</v>
          </cell>
          <cell r="KL99">
            <v>0</v>
          </cell>
          <cell r="KM99">
            <v>0</v>
          </cell>
          <cell r="KN99">
            <v>0</v>
          </cell>
          <cell r="KO99">
            <v>0</v>
          </cell>
          <cell r="KP99">
            <v>0</v>
          </cell>
          <cell r="KQ99">
            <v>0</v>
          </cell>
          <cell r="KR99">
            <v>0</v>
          </cell>
          <cell r="KS99">
            <v>0</v>
          </cell>
          <cell r="KT99">
            <v>0</v>
          </cell>
          <cell r="KU99">
            <v>0</v>
          </cell>
          <cell r="KV99">
            <v>0</v>
          </cell>
          <cell r="KW99">
            <v>2505554031</v>
          </cell>
          <cell r="KX99">
            <v>38616391594</v>
          </cell>
          <cell r="KY99">
            <v>51250485</v>
          </cell>
          <cell r="KZ99">
            <v>51250485</v>
          </cell>
          <cell r="LA99">
            <v>59267</v>
          </cell>
          <cell r="LB99">
            <v>44793374258</v>
          </cell>
          <cell r="LC99">
            <v>83097145278</v>
          </cell>
          <cell r="LD99">
            <v>4810246201</v>
          </cell>
          <cell r="LE99">
            <v>488074109</v>
          </cell>
          <cell r="LF99">
            <v>0</v>
          </cell>
          <cell r="LG99">
            <v>0</v>
          </cell>
          <cell r="LH99">
            <v>488074109</v>
          </cell>
          <cell r="LI99">
            <v>0</v>
          </cell>
          <cell r="LJ99">
            <v>0</v>
          </cell>
          <cell r="LK99">
            <v>0</v>
          </cell>
          <cell r="LL99">
            <v>0</v>
          </cell>
          <cell r="LM99">
            <v>634072209</v>
          </cell>
          <cell r="LN99">
            <v>1122146318</v>
          </cell>
          <cell r="LO99">
            <v>83352159</v>
          </cell>
          <cell r="LP99">
            <v>0</v>
          </cell>
          <cell r="LQ99">
            <v>26060439</v>
          </cell>
          <cell r="LR99">
            <v>63827420</v>
          </cell>
          <cell r="LS99">
            <v>170388965</v>
          </cell>
          <cell r="LT99">
            <v>46700208</v>
          </cell>
          <cell r="LU99">
            <v>43225157</v>
          </cell>
          <cell r="LV99">
            <v>62209636</v>
          </cell>
          <cell r="LW99">
            <v>170388965</v>
          </cell>
          <cell r="LX99">
            <v>0</v>
          </cell>
          <cell r="LY99">
            <v>0</v>
          </cell>
          <cell r="LZ99">
            <v>0</v>
          </cell>
          <cell r="MA99">
            <v>0</v>
          </cell>
          <cell r="MB99">
            <v>0</v>
          </cell>
          <cell r="MC99">
            <v>0</v>
          </cell>
          <cell r="MD99">
            <v>634072209</v>
          </cell>
          <cell r="ME99">
            <v>6428156503</v>
          </cell>
          <cell r="MF99">
            <v>5906650</v>
          </cell>
          <cell r="MG99">
            <v>0</v>
          </cell>
          <cell r="MH99">
            <v>0</v>
          </cell>
          <cell r="MI99">
            <v>5906650</v>
          </cell>
          <cell r="MJ99">
            <v>26217253</v>
          </cell>
          <cell r="MK99">
            <v>2777278</v>
          </cell>
          <cell r="ML99">
            <v>28994531</v>
          </cell>
          <cell r="MM99">
            <v>2139208605</v>
          </cell>
          <cell r="MN99">
            <v>0</v>
          </cell>
          <cell r="MO99">
            <v>2139208605</v>
          </cell>
          <cell r="MP99">
            <v>0</v>
          </cell>
          <cell r="MQ99">
            <v>2174109786</v>
          </cell>
          <cell r="MR99">
            <v>0</v>
          </cell>
          <cell r="MS99">
            <v>0</v>
          </cell>
          <cell r="MT99">
            <v>0</v>
          </cell>
          <cell r="MU99">
            <v>0</v>
          </cell>
          <cell r="MV99">
            <v>0</v>
          </cell>
          <cell r="MW99">
            <v>0</v>
          </cell>
          <cell r="MX99">
            <v>787674537</v>
          </cell>
          <cell r="MY99">
            <v>361736451</v>
          </cell>
          <cell r="MZ99">
            <v>122911261</v>
          </cell>
          <cell r="NA99">
            <v>0</v>
          </cell>
          <cell r="NB99">
            <v>484647712</v>
          </cell>
          <cell r="NC99">
            <v>2043521</v>
          </cell>
          <cell r="ND99">
            <v>19051064</v>
          </cell>
          <cell r="NE99">
            <v>5490259</v>
          </cell>
          <cell r="NF99">
            <v>364367</v>
          </cell>
          <cell r="NG99">
            <v>16595575</v>
          </cell>
          <cell r="NH99">
            <v>146209364</v>
          </cell>
          <cell r="NI99">
            <v>0</v>
          </cell>
          <cell r="NJ99">
            <v>0</v>
          </cell>
          <cell r="NK99">
            <v>0</v>
          </cell>
          <cell r="NL99">
            <v>0</v>
          </cell>
          <cell r="NM99">
            <v>0</v>
          </cell>
          <cell r="NN99">
            <v>0</v>
          </cell>
          <cell r="NO99">
            <v>0</v>
          </cell>
          <cell r="NP99">
            <v>0</v>
          </cell>
          <cell r="NQ99">
            <v>0</v>
          </cell>
          <cell r="NR99">
            <v>0</v>
          </cell>
          <cell r="NS99">
            <v>0</v>
          </cell>
          <cell r="NT99">
            <v>0</v>
          </cell>
          <cell r="NU99">
            <v>0</v>
          </cell>
          <cell r="NV99">
            <v>0</v>
          </cell>
          <cell r="NW99">
            <v>0</v>
          </cell>
          <cell r="NX99">
            <v>0</v>
          </cell>
          <cell r="NY99">
            <v>0</v>
          </cell>
          <cell r="NZ99">
            <v>0</v>
          </cell>
          <cell r="OA99">
            <v>0</v>
          </cell>
          <cell r="OB99">
            <v>0</v>
          </cell>
          <cell r="OC99">
            <v>0</v>
          </cell>
          <cell r="OD99">
            <v>1462076399</v>
          </cell>
          <cell r="OE99">
            <v>1462076399</v>
          </cell>
          <cell r="OF99">
            <v>0</v>
          </cell>
          <cell r="OG99">
            <v>0</v>
          </cell>
          <cell r="OH99">
            <v>0</v>
          </cell>
          <cell r="OI99">
            <v>0</v>
          </cell>
          <cell r="OJ99">
            <v>0</v>
          </cell>
          <cell r="OK99">
            <v>0</v>
          </cell>
          <cell r="OL99">
            <v>0</v>
          </cell>
          <cell r="OM99">
            <v>0</v>
          </cell>
          <cell r="ON99">
            <v>0</v>
          </cell>
          <cell r="OO99">
            <v>0</v>
          </cell>
          <cell r="OP99">
            <v>6410926</v>
          </cell>
          <cell r="OQ99">
            <v>84538</v>
          </cell>
          <cell r="OR99">
            <v>36164500</v>
          </cell>
          <cell r="OS99">
            <v>0</v>
          </cell>
          <cell r="OT99">
            <v>0</v>
          </cell>
          <cell r="OU99">
            <v>78824464</v>
          </cell>
          <cell r="OV99">
            <v>0</v>
          </cell>
          <cell r="OW99">
            <v>1504736363</v>
          </cell>
          <cell r="OX99">
            <v>3678846149</v>
          </cell>
          <cell r="OY99">
            <v>93204147930</v>
          </cell>
        </row>
        <row r="100">
          <cell r="A100">
            <v>38443</v>
          </cell>
          <cell r="B100">
            <v>2005</v>
          </cell>
          <cell r="C100" t="str">
            <v>2005-1</v>
          </cell>
          <cell r="D100" t="str">
            <v>2005-2</v>
          </cell>
          <cell r="E100">
            <v>4</v>
          </cell>
          <cell r="F100">
            <v>0.82688150578695474</v>
          </cell>
          <cell r="G100">
            <v>4937360</v>
          </cell>
          <cell r="H100">
            <v>1186862</v>
          </cell>
          <cell r="I100">
            <v>2484662555.9543424</v>
          </cell>
          <cell r="J100">
            <v>2484662555.9543424</v>
          </cell>
          <cell r="K100">
            <v>0</v>
          </cell>
          <cell r="L100">
            <v>17007211422</v>
          </cell>
          <cell r="M100">
            <v>6758380295</v>
          </cell>
          <cell r="N100">
            <v>14404362905</v>
          </cell>
          <cell r="O100">
            <v>1137401327</v>
          </cell>
          <cell r="P100">
            <v>1844340385</v>
          </cell>
          <cell r="Q100">
            <v>2075900304</v>
          </cell>
          <cell r="R100">
            <v>44261345955</v>
          </cell>
          <cell r="S100">
            <v>6484635000</v>
          </cell>
          <cell r="T100">
            <v>0</v>
          </cell>
          <cell r="U100">
            <v>6484635000</v>
          </cell>
          <cell r="V100">
            <v>128544112</v>
          </cell>
          <cell r="W100">
            <v>1414789061</v>
          </cell>
          <cell r="X100">
            <v>16806090</v>
          </cell>
          <cell r="Y100">
            <v>1440142</v>
          </cell>
          <cell r="Z100">
            <v>49703428</v>
          </cell>
          <cell r="AA100">
            <v>52280680</v>
          </cell>
          <cell r="AB100">
            <v>0</v>
          </cell>
          <cell r="AC100">
            <v>1985417115</v>
          </cell>
          <cell r="AD100">
            <v>0</v>
          </cell>
          <cell r="AE100">
            <v>0</v>
          </cell>
          <cell r="AF100">
            <v>0</v>
          </cell>
          <cell r="AG100">
            <v>10133615628</v>
          </cell>
          <cell r="AH100">
            <v>54394961583</v>
          </cell>
          <cell r="AI100">
            <v>0</v>
          </cell>
          <cell r="AJ100">
            <v>354291</v>
          </cell>
          <cell r="AK100">
            <v>112662085</v>
          </cell>
          <cell r="AL100">
            <v>113016376</v>
          </cell>
          <cell r="AM100">
            <v>1061163123</v>
          </cell>
          <cell r="AN100">
            <v>71791</v>
          </cell>
          <cell r="AO100">
            <v>7042039</v>
          </cell>
          <cell r="AP100">
            <v>0</v>
          </cell>
          <cell r="AQ100">
            <v>0</v>
          </cell>
          <cell r="AR100">
            <v>2429611</v>
          </cell>
          <cell r="AS100">
            <v>0</v>
          </cell>
          <cell r="AT100">
            <v>2266000</v>
          </cell>
          <cell r="AU100">
            <v>0</v>
          </cell>
          <cell r="AV100">
            <v>1072972564</v>
          </cell>
          <cell r="AW100">
            <v>0</v>
          </cell>
          <cell r="AX100">
            <v>3339044632</v>
          </cell>
          <cell r="AY100">
            <v>182432619</v>
          </cell>
          <cell r="AZ100">
            <v>428170</v>
          </cell>
          <cell r="BA100">
            <v>1340620</v>
          </cell>
          <cell r="BB100">
            <v>5280</v>
          </cell>
          <cell r="BC100">
            <v>-73156</v>
          </cell>
          <cell r="BD100">
            <v>8153190</v>
          </cell>
          <cell r="BE100">
            <v>6025881</v>
          </cell>
          <cell r="BF100">
            <v>23803</v>
          </cell>
          <cell r="BG100">
            <v>0</v>
          </cell>
          <cell r="BH100">
            <v>0</v>
          </cell>
          <cell r="BI100">
            <v>88846679</v>
          </cell>
          <cell r="BJ100">
            <v>0</v>
          </cell>
          <cell r="BK100">
            <v>3626227718</v>
          </cell>
          <cell r="BL100">
            <v>514882</v>
          </cell>
          <cell r="BM100">
            <v>2524658</v>
          </cell>
          <cell r="BN100">
            <v>360000</v>
          </cell>
          <cell r="BO100">
            <v>0</v>
          </cell>
          <cell r="BP100">
            <v>68253658</v>
          </cell>
          <cell r="BQ100">
            <v>71653198</v>
          </cell>
          <cell r="BR100">
            <v>1648857477</v>
          </cell>
          <cell r="BS100">
            <v>12330966</v>
          </cell>
          <cell r="BT100">
            <v>87871275</v>
          </cell>
          <cell r="BU100">
            <v>1847433355</v>
          </cell>
          <cell r="BV100">
            <v>73959523</v>
          </cell>
          <cell r="BW100">
            <v>1176689</v>
          </cell>
          <cell r="BX100">
            <v>26561518</v>
          </cell>
          <cell r="BY100">
            <v>5684913</v>
          </cell>
          <cell r="BZ100">
            <v>688115</v>
          </cell>
          <cell r="CA100">
            <v>1044653</v>
          </cell>
          <cell r="CB100">
            <v>0</v>
          </cell>
          <cell r="CC100">
            <v>10746508</v>
          </cell>
          <cell r="CD100">
            <v>45902396</v>
          </cell>
          <cell r="CE100">
            <v>6477386</v>
          </cell>
          <cell r="CF100">
            <v>10932494</v>
          </cell>
          <cell r="CG100">
            <v>11697721</v>
          </cell>
          <cell r="CH100">
            <v>29107601</v>
          </cell>
          <cell r="CI100">
            <v>0</v>
          </cell>
          <cell r="CJ100">
            <v>29107601</v>
          </cell>
          <cell r="CK100">
            <v>217760607</v>
          </cell>
          <cell r="CL100">
            <v>217760607</v>
          </cell>
          <cell r="CM100">
            <v>19509457</v>
          </cell>
          <cell r="CN100">
            <v>32667241</v>
          </cell>
          <cell r="CO100">
            <v>17577146</v>
          </cell>
          <cell r="CP100">
            <v>5932814</v>
          </cell>
          <cell r="CQ100">
            <v>3291951</v>
          </cell>
          <cell r="CR100">
            <v>1478503707</v>
          </cell>
          <cell r="CS100">
            <v>215114404</v>
          </cell>
          <cell r="CT100">
            <v>0</v>
          </cell>
          <cell r="CU100">
            <v>48901678</v>
          </cell>
          <cell r="CV100">
            <v>1742519789</v>
          </cell>
          <cell r="CW100">
            <v>0</v>
          </cell>
          <cell r="CX100">
            <v>0</v>
          </cell>
          <cell r="CY100">
            <v>0</v>
          </cell>
          <cell r="CZ100">
            <v>2039259005</v>
          </cell>
          <cell r="DA100">
            <v>0</v>
          </cell>
          <cell r="DB100">
            <v>4123533155</v>
          </cell>
          <cell r="DC100">
            <v>0</v>
          </cell>
          <cell r="DD100">
            <v>2653613</v>
          </cell>
          <cell r="DE100">
            <v>2653613</v>
          </cell>
          <cell r="DF100">
            <v>362903</v>
          </cell>
          <cell r="DG100">
            <v>362903</v>
          </cell>
          <cell r="DH100">
            <v>59861100</v>
          </cell>
          <cell r="DI100">
            <v>556800</v>
          </cell>
          <cell r="DJ100">
            <v>13902000</v>
          </cell>
          <cell r="DK100">
            <v>14458800</v>
          </cell>
          <cell r="DL100">
            <v>11289600</v>
          </cell>
          <cell r="DM100">
            <v>1512200</v>
          </cell>
          <cell r="DN100">
            <v>120000</v>
          </cell>
          <cell r="DO100">
            <v>12921800</v>
          </cell>
          <cell r="DP100">
            <v>3135100</v>
          </cell>
          <cell r="DQ100">
            <v>2656200</v>
          </cell>
          <cell r="DR100">
            <v>0</v>
          </cell>
          <cell r="DS100">
            <v>64314700</v>
          </cell>
          <cell r="DT100">
            <v>12583500</v>
          </cell>
          <cell r="DU100">
            <v>82689500</v>
          </cell>
          <cell r="DV100">
            <v>252000</v>
          </cell>
          <cell r="DW100">
            <v>9427900</v>
          </cell>
          <cell r="DX100">
            <v>86630</v>
          </cell>
          <cell r="DY100">
            <v>9766530</v>
          </cell>
          <cell r="DZ100">
            <v>18079600</v>
          </cell>
          <cell r="EA100">
            <v>552100</v>
          </cell>
          <cell r="EB100">
            <v>1162800</v>
          </cell>
          <cell r="EC100">
            <v>19794500</v>
          </cell>
          <cell r="ED100">
            <v>41147600</v>
          </cell>
          <cell r="EE100">
            <v>17588700</v>
          </cell>
          <cell r="EF100">
            <v>2861500</v>
          </cell>
          <cell r="EG100">
            <v>2142000</v>
          </cell>
          <cell r="EH100">
            <v>1102900</v>
          </cell>
          <cell r="EI100">
            <v>5650800</v>
          </cell>
          <cell r="EJ100">
            <v>0</v>
          </cell>
          <cell r="EK100">
            <v>3266600</v>
          </cell>
          <cell r="EL100">
            <v>489600</v>
          </cell>
          <cell r="EM100">
            <v>10509900</v>
          </cell>
          <cell r="EN100">
            <v>6976800</v>
          </cell>
          <cell r="EO100">
            <v>1782500</v>
          </cell>
          <cell r="EP100">
            <v>474300</v>
          </cell>
          <cell r="EQ100">
            <v>489600</v>
          </cell>
          <cell r="ER100">
            <v>27458400</v>
          </cell>
          <cell r="ES100">
            <v>16809600</v>
          </cell>
          <cell r="ET100">
            <v>45231900</v>
          </cell>
          <cell r="EU100">
            <v>0</v>
          </cell>
          <cell r="EV100">
            <v>519600</v>
          </cell>
          <cell r="EW100">
            <v>76200</v>
          </cell>
          <cell r="EX100">
            <v>45827700</v>
          </cell>
          <cell r="EY100">
            <v>1224000</v>
          </cell>
          <cell r="EZ100">
            <v>255233030</v>
          </cell>
          <cell r="FA100">
            <v>174304617</v>
          </cell>
          <cell r="FB100">
            <v>429537647</v>
          </cell>
          <cell r="FC100">
            <v>1366400</v>
          </cell>
          <cell r="FD100">
            <v>139212066</v>
          </cell>
          <cell r="FE100">
            <v>14459600</v>
          </cell>
          <cell r="FF100">
            <v>0</v>
          </cell>
          <cell r="FG100">
            <v>0</v>
          </cell>
          <cell r="FH100">
            <v>321600</v>
          </cell>
          <cell r="FI100">
            <v>11258500</v>
          </cell>
          <cell r="FJ100">
            <v>26039700</v>
          </cell>
          <cell r="FK100">
            <v>1999200</v>
          </cell>
          <cell r="FL100">
            <v>102000</v>
          </cell>
          <cell r="FM100">
            <v>168719366</v>
          </cell>
          <cell r="FN100">
            <v>672576913</v>
          </cell>
          <cell r="FO100">
            <v>76800</v>
          </cell>
          <cell r="FP100">
            <v>32871800</v>
          </cell>
          <cell r="FQ100">
            <v>32948600</v>
          </cell>
          <cell r="FR100">
            <v>0</v>
          </cell>
          <cell r="FS100">
            <v>8516477</v>
          </cell>
          <cell r="FT100">
            <v>0</v>
          </cell>
          <cell r="FU100">
            <v>489600</v>
          </cell>
          <cell r="FV100">
            <v>16045584</v>
          </cell>
          <cell r="FW100">
            <v>1914000</v>
          </cell>
          <cell r="FX100">
            <v>59914261</v>
          </cell>
          <cell r="FY100">
            <v>0</v>
          </cell>
          <cell r="FZ100">
            <v>1796151</v>
          </cell>
          <cell r="GA100">
            <v>0</v>
          </cell>
          <cell r="GB100">
            <v>1796151</v>
          </cell>
          <cell r="GC100">
            <v>189910</v>
          </cell>
          <cell r="GD100">
            <v>189910</v>
          </cell>
          <cell r="GE100">
            <v>7968445</v>
          </cell>
          <cell r="GF100">
            <v>62400662</v>
          </cell>
          <cell r="GG100">
            <v>38734000</v>
          </cell>
          <cell r="GH100">
            <v>101134662</v>
          </cell>
          <cell r="GI100">
            <v>5642519</v>
          </cell>
          <cell r="GJ100">
            <v>5282523</v>
          </cell>
          <cell r="GK100">
            <v>5284800</v>
          </cell>
          <cell r="GL100">
            <v>30097961</v>
          </cell>
          <cell r="GM100">
            <v>7419164</v>
          </cell>
          <cell r="GN100">
            <v>356291</v>
          </cell>
          <cell r="GO100">
            <v>124260620</v>
          </cell>
          <cell r="GP100">
            <v>178343878</v>
          </cell>
          <cell r="GQ100">
            <v>45470214</v>
          </cell>
          <cell r="GR100">
            <v>223814092</v>
          </cell>
          <cell r="GS100">
            <v>394817521</v>
          </cell>
          <cell r="GT100">
            <v>0</v>
          </cell>
          <cell r="GU100">
            <v>0</v>
          </cell>
          <cell r="GV100">
            <v>0</v>
          </cell>
          <cell r="GW100">
            <v>0</v>
          </cell>
          <cell r="GX100">
            <v>15847935</v>
          </cell>
          <cell r="GY100">
            <v>0</v>
          </cell>
          <cell r="GZ100">
            <v>0</v>
          </cell>
          <cell r="HA100">
            <v>0</v>
          </cell>
          <cell r="HB100">
            <v>34347434</v>
          </cell>
          <cell r="HC100">
            <v>-6058620</v>
          </cell>
          <cell r="HD100">
            <v>5018849490</v>
          </cell>
          <cell r="HE100">
            <v>0</v>
          </cell>
          <cell r="HF100">
            <v>0</v>
          </cell>
          <cell r="HG100">
            <v>0</v>
          </cell>
          <cell r="HH100">
            <v>5062986239</v>
          </cell>
          <cell r="HI100">
            <v>0</v>
          </cell>
          <cell r="HJ100">
            <v>0</v>
          </cell>
          <cell r="HK100">
            <v>0</v>
          </cell>
          <cell r="HL100">
            <v>20524670437</v>
          </cell>
          <cell r="HM100">
            <v>977259775</v>
          </cell>
          <cell r="HN100">
            <v>21501930212</v>
          </cell>
          <cell r="HO100">
            <v>0</v>
          </cell>
          <cell r="HP100">
            <v>0</v>
          </cell>
          <cell r="HQ100">
            <v>0</v>
          </cell>
          <cell r="HR100">
            <v>0</v>
          </cell>
          <cell r="HS100">
            <v>0</v>
          </cell>
          <cell r="HT100">
            <v>0</v>
          </cell>
          <cell r="HU100">
            <v>3445709142</v>
          </cell>
          <cell r="HV100">
            <v>3445709142</v>
          </cell>
          <cell r="HW100">
            <v>0</v>
          </cell>
          <cell r="HX100">
            <v>0</v>
          </cell>
          <cell r="HY100">
            <v>0</v>
          </cell>
          <cell r="HZ100">
            <v>117296744</v>
          </cell>
          <cell r="IA100">
            <v>0</v>
          </cell>
          <cell r="IB100">
            <v>0</v>
          </cell>
          <cell r="IC100">
            <v>0</v>
          </cell>
          <cell r="ID100">
            <v>0</v>
          </cell>
          <cell r="IE100">
            <v>0</v>
          </cell>
          <cell r="IF100">
            <v>0</v>
          </cell>
          <cell r="IG100">
            <v>0</v>
          </cell>
          <cell r="IH100">
            <v>0</v>
          </cell>
          <cell r="II100">
            <v>0</v>
          </cell>
          <cell r="IJ100">
            <v>0</v>
          </cell>
          <cell r="IK100">
            <v>27308977130</v>
          </cell>
          <cell r="IL100">
            <v>0</v>
          </cell>
          <cell r="IM100">
            <v>1027625095</v>
          </cell>
          <cell r="IN100">
            <v>1027625095</v>
          </cell>
          <cell r="IO100">
            <v>27308977130</v>
          </cell>
          <cell r="IP100">
            <v>0</v>
          </cell>
          <cell r="IQ100">
            <v>0</v>
          </cell>
          <cell r="IR100">
            <v>0</v>
          </cell>
          <cell r="IS100">
            <v>0</v>
          </cell>
          <cell r="IT100">
            <v>0</v>
          </cell>
          <cell r="IU100">
            <v>0</v>
          </cell>
          <cell r="IV100">
            <v>0</v>
          </cell>
          <cell r="IW100">
            <v>0</v>
          </cell>
          <cell r="IX100">
            <v>0</v>
          </cell>
          <cell r="IY100">
            <v>0</v>
          </cell>
          <cell r="IZ100">
            <v>0</v>
          </cell>
          <cell r="JA100">
            <v>0</v>
          </cell>
          <cell r="JB100">
            <v>0</v>
          </cell>
          <cell r="JC100">
            <v>835184677</v>
          </cell>
          <cell r="JD100">
            <v>0</v>
          </cell>
          <cell r="JE100">
            <v>0</v>
          </cell>
          <cell r="JF100">
            <v>2425630</v>
          </cell>
          <cell r="JG100">
            <v>8467310</v>
          </cell>
          <cell r="JH100">
            <v>9077832</v>
          </cell>
          <cell r="JI100">
            <v>126663581</v>
          </cell>
          <cell r="JJ100">
            <v>1763894</v>
          </cell>
          <cell r="JK100">
            <v>0</v>
          </cell>
          <cell r="JL100">
            <v>1813403</v>
          </cell>
          <cell r="JM100">
            <v>16291146</v>
          </cell>
          <cell r="JN100">
            <v>2467193</v>
          </cell>
          <cell r="JO100">
            <v>0</v>
          </cell>
          <cell r="JP100">
            <v>0</v>
          </cell>
          <cell r="JQ100">
            <v>0</v>
          </cell>
          <cell r="JR100">
            <v>0</v>
          </cell>
          <cell r="JS100">
            <v>0</v>
          </cell>
          <cell r="JT100">
            <v>0</v>
          </cell>
          <cell r="JU100">
            <v>0</v>
          </cell>
          <cell r="JV100">
            <v>0</v>
          </cell>
          <cell r="JW100">
            <v>0</v>
          </cell>
          <cell r="JX100">
            <v>0</v>
          </cell>
          <cell r="JY100">
            <v>0</v>
          </cell>
          <cell r="JZ100">
            <v>0</v>
          </cell>
          <cell r="KA100">
            <v>0</v>
          </cell>
          <cell r="KB100">
            <v>0</v>
          </cell>
          <cell r="KC100">
            <v>0</v>
          </cell>
          <cell r="KD100">
            <v>0</v>
          </cell>
          <cell r="KE100">
            <v>0</v>
          </cell>
          <cell r="KF100">
            <v>0</v>
          </cell>
          <cell r="KG100">
            <v>0</v>
          </cell>
          <cell r="KH100">
            <v>0</v>
          </cell>
          <cell r="KI100">
            <v>0</v>
          </cell>
          <cell r="KJ100">
            <v>0</v>
          </cell>
          <cell r="KK100">
            <v>0</v>
          </cell>
          <cell r="KL100">
            <v>0</v>
          </cell>
          <cell r="KM100">
            <v>0</v>
          </cell>
          <cell r="KN100">
            <v>0</v>
          </cell>
          <cell r="KO100">
            <v>0</v>
          </cell>
          <cell r="KP100">
            <v>0</v>
          </cell>
          <cell r="KQ100">
            <v>0</v>
          </cell>
          <cell r="KR100">
            <v>0</v>
          </cell>
          <cell r="KS100">
            <v>0</v>
          </cell>
          <cell r="KT100">
            <v>0</v>
          </cell>
          <cell r="KU100">
            <v>0</v>
          </cell>
          <cell r="KV100">
            <v>0</v>
          </cell>
          <cell r="KW100">
            <v>1004154666</v>
          </cell>
          <cell r="KX100">
            <v>28313131796</v>
          </cell>
          <cell r="KY100">
            <v>24405689</v>
          </cell>
          <cell r="KZ100">
            <v>24405689</v>
          </cell>
          <cell r="LA100">
            <v>59267</v>
          </cell>
          <cell r="LB100">
            <v>45139585395</v>
          </cell>
          <cell r="LC100">
            <v>99534546978</v>
          </cell>
          <cell r="LD100">
            <v>3825568691</v>
          </cell>
          <cell r="LE100">
            <v>976148218</v>
          </cell>
          <cell r="LF100">
            <v>0</v>
          </cell>
          <cell r="LG100">
            <v>0</v>
          </cell>
          <cell r="LH100">
            <v>976148218</v>
          </cell>
          <cell r="LI100">
            <v>0</v>
          </cell>
          <cell r="LJ100">
            <v>0</v>
          </cell>
          <cell r="LK100">
            <v>0</v>
          </cell>
          <cell r="LL100">
            <v>0</v>
          </cell>
          <cell r="LM100">
            <v>1268144418</v>
          </cell>
          <cell r="LN100">
            <v>2244292636</v>
          </cell>
          <cell r="LO100">
            <v>851662952</v>
          </cell>
          <cell r="LP100">
            <v>0</v>
          </cell>
          <cell r="LQ100">
            <v>30419201</v>
          </cell>
          <cell r="LR100">
            <v>57806535</v>
          </cell>
          <cell r="LS100">
            <v>23843332</v>
          </cell>
          <cell r="LT100">
            <v>55380087</v>
          </cell>
          <cell r="LU100">
            <v>45091569</v>
          </cell>
          <cell r="LV100">
            <v>59664605</v>
          </cell>
          <cell r="LW100">
            <v>23843332</v>
          </cell>
          <cell r="LX100">
            <v>0</v>
          </cell>
          <cell r="LY100">
            <v>0</v>
          </cell>
          <cell r="LZ100">
            <v>0</v>
          </cell>
          <cell r="MA100">
            <v>0</v>
          </cell>
          <cell r="MB100">
            <v>0</v>
          </cell>
          <cell r="MC100">
            <v>0</v>
          </cell>
          <cell r="MD100">
            <v>1268144418</v>
          </cell>
          <cell r="ME100">
            <v>7193729608</v>
          </cell>
          <cell r="MF100">
            <v>4978558</v>
          </cell>
          <cell r="MG100">
            <v>41229338</v>
          </cell>
          <cell r="MH100">
            <v>0</v>
          </cell>
          <cell r="MI100">
            <v>46207896</v>
          </cell>
          <cell r="MJ100">
            <v>103859633</v>
          </cell>
          <cell r="MK100">
            <v>4826509</v>
          </cell>
          <cell r="ML100">
            <v>108686142</v>
          </cell>
          <cell r="MM100">
            <v>1275027315</v>
          </cell>
          <cell r="MN100">
            <v>0</v>
          </cell>
          <cell r="MO100">
            <v>1275027315</v>
          </cell>
          <cell r="MP100">
            <v>0</v>
          </cell>
          <cell r="MQ100">
            <v>1429921353</v>
          </cell>
          <cell r="MR100">
            <v>0</v>
          </cell>
          <cell r="MS100">
            <v>0</v>
          </cell>
          <cell r="MT100">
            <v>0</v>
          </cell>
          <cell r="MU100">
            <v>0</v>
          </cell>
          <cell r="MV100">
            <v>0</v>
          </cell>
          <cell r="MW100">
            <v>0</v>
          </cell>
          <cell r="MX100">
            <v>1241125768</v>
          </cell>
          <cell r="MY100">
            <v>221025886</v>
          </cell>
          <cell r="MZ100">
            <v>111961670</v>
          </cell>
          <cell r="NA100">
            <v>0</v>
          </cell>
          <cell r="NB100">
            <v>332987556</v>
          </cell>
          <cell r="NC100">
            <v>5715709</v>
          </cell>
          <cell r="ND100">
            <v>18984724</v>
          </cell>
          <cell r="NE100">
            <v>4772812</v>
          </cell>
          <cell r="NF100">
            <v>175511</v>
          </cell>
          <cell r="NG100">
            <v>3751260</v>
          </cell>
          <cell r="NH100">
            <v>884434407</v>
          </cell>
          <cell r="NI100">
            <v>15552289</v>
          </cell>
          <cell r="NJ100">
            <v>2582089</v>
          </cell>
          <cell r="NK100">
            <v>18134378</v>
          </cell>
          <cell r="NL100">
            <v>0</v>
          </cell>
          <cell r="NM100">
            <v>0</v>
          </cell>
          <cell r="NN100">
            <v>0</v>
          </cell>
          <cell r="NO100">
            <v>0</v>
          </cell>
          <cell r="NP100">
            <v>0</v>
          </cell>
          <cell r="NQ100">
            <v>0</v>
          </cell>
          <cell r="NR100">
            <v>0</v>
          </cell>
          <cell r="NS100">
            <v>0</v>
          </cell>
          <cell r="NT100">
            <v>0</v>
          </cell>
          <cell r="NU100">
            <v>0</v>
          </cell>
          <cell r="NV100">
            <v>0</v>
          </cell>
          <cell r="NW100">
            <v>0</v>
          </cell>
          <cell r="NX100">
            <v>0</v>
          </cell>
          <cell r="NY100">
            <v>0</v>
          </cell>
          <cell r="NZ100">
            <v>0</v>
          </cell>
          <cell r="OA100">
            <v>0</v>
          </cell>
          <cell r="OB100">
            <v>0</v>
          </cell>
          <cell r="OC100">
            <v>0</v>
          </cell>
          <cell r="OD100">
            <v>2510082125</v>
          </cell>
          <cell r="OE100">
            <v>2510082125</v>
          </cell>
          <cell r="OF100">
            <v>156900000000</v>
          </cell>
          <cell r="OG100">
            <v>0</v>
          </cell>
          <cell r="OH100">
            <v>0</v>
          </cell>
          <cell r="OI100">
            <v>0</v>
          </cell>
          <cell r="OJ100">
            <v>0</v>
          </cell>
          <cell r="OK100">
            <v>0</v>
          </cell>
          <cell r="OL100">
            <v>0</v>
          </cell>
          <cell r="OM100">
            <v>156900000000</v>
          </cell>
          <cell r="ON100">
            <v>156900000000</v>
          </cell>
          <cell r="OO100">
            <v>0</v>
          </cell>
          <cell r="OP100">
            <v>1637</v>
          </cell>
          <cell r="OQ100">
            <v>615550</v>
          </cell>
          <cell r="OR100">
            <v>0</v>
          </cell>
          <cell r="OS100">
            <v>0</v>
          </cell>
          <cell r="OT100">
            <v>0</v>
          </cell>
          <cell r="OU100">
            <v>617187</v>
          </cell>
          <cell r="OV100">
            <v>0</v>
          </cell>
          <cell r="OW100">
            <v>159410699312</v>
          </cell>
          <cell r="OX100">
            <v>160840620665</v>
          </cell>
          <cell r="OY100">
            <v>267568897251</v>
          </cell>
        </row>
        <row r="101">
          <cell r="A101">
            <v>38473</v>
          </cell>
          <cell r="B101">
            <v>2005</v>
          </cell>
          <cell r="C101" t="str">
            <v>2005-1</v>
          </cell>
          <cell r="D101" t="str">
            <v>2005-2</v>
          </cell>
          <cell r="E101">
            <v>5</v>
          </cell>
          <cell r="F101">
            <v>0.83025396361892134</v>
          </cell>
          <cell r="G101">
            <v>5799000</v>
          </cell>
          <cell r="H101">
            <v>1253316</v>
          </cell>
          <cell r="I101">
            <v>3890964659.6415129</v>
          </cell>
          <cell r="J101">
            <v>3890964659.6415129</v>
          </cell>
          <cell r="K101">
            <v>0</v>
          </cell>
          <cell r="L101">
            <v>26633177388</v>
          </cell>
          <cell r="M101">
            <v>4157492573</v>
          </cell>
          <cell r="N101">
            <v>12602425741</v>
          </cell>
          <cell r="O101">
            <v>973615579</v>
          </cell>
          <cell r="P101">
            <v>1209859117</v>
          </cell>
          <cell r="Q101">
            <v>2133224108</v>
          </cell>
          <cell r="R101">
            <v>49243888555</v>
          </cell>
          <cell r="S101">
            <v>6643363000</v>
          </cell>
          <cell r="T101">
            <v>0</v>
          </cell>
          <cell r="U101">
            <v>6643363000</v>
          </cell>
          <cell r="V101">
            <v>145212927</v>
          </cell>
          <cell r="W101">
            <v>1610894755</v>
          </cell>
          <cell r="X101">
            <v>71563105</v>
          </cell>
          <cell r="Y101">
            <v>1949112</v>
          </cell>
          <cell r="Z101">
            <v>43028511</v>
          </cell>
          <cell r="AA101">
            <v>44310886</v>
          </cell>
          <cell r="AB101">
            <v>0</v>
          </cell>
          <cell r="AC101">
            <v>2005368238</v>
          </cell>
          <cell r="AD101">
            <v>0</v>
          </cell>
          <cell r="AE101">
            <v>0</v>
          </cell>
          <cell r="AF101">
            <v>0</v>
          </cell>
          <cell r="AG101">
            <v>10565690534</v>
          </cell>
          <cell r="AH101">
            <v>59809579089</v>
          </cell>
          <cell r="AI101">
            <v>0</v>
          </cell>
          <cell r="AJ101">
            <v>342636</v>
          </cell>
          <cell r="AK101">
            <v>0</v>
          </cell>
          <cell r="AL101">
            <v>342636</v>
          </cell>
          <cell r="AM101">
            <v>890984098</v>
          </cell>
          <cell r="AN101">
            <v>702541</v>
          </cell>
          <cell r="AO101">
            <v>2179172</v>
          </cell>
          <cell r="AP101">
            <v>127685</v>
          </cell>
          <cell r="AQ101">
            <v>34282</v>
          </cell>
          <cell r="AR101">
            <v>6891190</v>
          </cell>
          <cell r="AS101">
            <v>0</v>
          </cell>
          <cell r="AT101">
            <v>2652250</v>
          </cell>
          <cell r="AU101">
            <v>0</v>
          </cell>
          <cell r="AV101">
            <v>903571218</v>
          </cell>
          <cell r="AW101">
            <v>0</v>
          </cell>
          <cell r="AX101">
            <v>1635617708</v>
          </cell>
          <cell r="AY101">
            <v>125894944</v>
          </cell>
          <cell r="AZ101">
            <v>494449</v>
          </cell>
          <cell r="BA101">
            <v>309792</v>
          </cell>
          <cell r="BB101">
            <v>14546</v>
          </cell>
          <cell r="BC101">
            <v>0</v>
          </cell>
          <cell r="BD101">
            <v>8499015</v>
          </cell>
          <cell r="BE101">
            <v>6681896</v>
          </cell>
          <cell r="BF101">
            <v>5044164</v>
          </cell>
          <cell r="BG101">
            <v>0</v>
          </cell>
          <cell r="BH101">
            <v>0</v>
          </cell>
          <cell r="BI101">
            <v>4953082</v>
          </cell>
          <cell r="BJ101">
            <v>0</v>
          </cell>
          <cell r="BK101">
            <v>1787509596</v>
          </cell>
          <cell r="BL101">
            <v>872275</v>
          </cell>
          <cell r="BM101">
            <v>0</v>
          </cell>
          <cell r="BN101">
            <v>100000</v>
          </cell>
          <cell r="BO101">
            <v>7237500</v>
          </cell>
          <cell r="BP101">
            <v>71249370</v>
          </cell>
          <cell r="BQ101">
            <v>79459145</v>
          </cell>
          <cell r="BR101">
            <v>140850599</v>
          </cell>
          <cell r="BS101">
            <v>0</v>
          </cell>
          <cell r="BT101">
            <v>59531678</v>
          </cell>
          <cell r="BU101">
            <v>1828464181</v>
          </cell>
          <cell r="BV101">
            <v>123799724</v>
          </cell>
          <cell r="BW101">
            <v>451524</v>
          </cell>
          <cell r="BX101">
            <v>9321497</v>
          </cell>
          <cell r="BY101">
            <v>780107</v>
          </cell>
          <cell r="BZ101">
            <v>626231</v>
          </cell>
          <cell r="CA101">
            <v>281037</v>
          </cell>
          <cell r="CB101">
            <v>0</v>
          </cell>
          <cell r="CC101">
            <v>2314855</v>
          </cell>
          <cell r="CD101">
            <v>13775251</v>
          </cell>
          <cell r="CE101">
            <v>962407</v>
          </cell>
          <cell r="CF101">
            <v>1955048</v>
          </cell>
          <cell r="CG101">
            <v>2918623</v>
          </cell>
          <cell r="CH101">
            <v>5836078</v>
          </cell>
          <cell r="CI101">
            <v>0</v>
          </cell>
          <cell r="CJ101">
            <v>5836078</v>
          </cell>
          <cell r="CK101">
            <v>237902652</v>
          </cell>
          <cell r="CL101">
            <v>237902652</v>
          </cell>
          <cell r="CM101">
            <v>23278594</v>
          </cell>
          <cell r="CN101">
            <v>33480623</v>
          </cell>
          <cell r="CO101">
            <v>19342732</v>
          </cell>
          <cell r="CP101">
            <v>5895779</v>
          </cell>
          <cell r="CQ101">
            <v>3374515</v>
          </cell>
          <cell r="CR101">
            <v>0</v>
          </cell>
          <cell r="CS101">
            <v>0</v>
          </cell>
          <cell r="CT101">
            <v>0</v>
          </cell>
          <cell r="CU101">
            <v>0</v>
          </cell>
          <cell r="CV101">
            <v>0</v>
          </cell>
          <cell r="CW101">
            <v>0</v>
          </cell>
          <cell r="CX101">
            <v>0</v>
          </cell>
          <cell r="CY101">
            <v>0</v>
          </cell>
          <cell r="CZ101">
            <v>323274895</v>
          </cell>
          <cell r="DA101">
            <v>0</v>
          </cell>
          <cell r="DB101">
            <v>2354681807</v>
          </cell>
          <cell r="DC101">
            <v>0</v>
          </cell>
          <cell r="DD101">
            <v>3912422</v>
          </cell>
          <cell r="DE101">
            <v>3912422</v>
          </cell>
          <cell r="DF101">
            <v>1054147</v>
          </cell>
          <cell r="DG101">
            <v>1054147</v>
          </cell>
          <cell r="DH101">
            <v>60682100</v>
          </cell>
          <cell r="DI101">
            <v>595200</v>
          </cell>
          <cell r="DJ101">
            <v>12672000</v>
          </cell>
          <cell r="DK101">
            <v>13267200</v>
          </cell>
          <cell r="DL101">
            <v>9657600</v>
          </cell>
          <cell r="DM101">
            <v>1040400</v>
          </cell>
          <cell r="DN101">
            <v>61300</v>
          </cell>
          <cell r="DO101">
            <v>10759300</v>
          </cell>
          <cell r="DP101">
            <v>3486700</v>
          </cell>
          <cell r="DQ101">
            <v>2097000</v>
          </cell>
          <cell r="DR101">
            <v>0</v>
          </cell>
          <cell r="DS101">
            <v>57629400</v>
          </cell>
          <cell r="DT101">
            <v>16684200</v>
          </cell>
          <cell r="DU101">
            <v>79897300</v>
          </cell>
          <cell r="DV101">
            <v>84000</v>
          </cell>
          <cell r="DW101">
            <v>12631000</v>
          </cell>
          <cell r="DX101">
            <v>32765</v>
          </cell>
          <cell r="DY101">
            <v>12747765</v>
          </cell>
          <cell r="DZ101">
            <v>18162600</v>
          </cell>
          <cell r="EA101">
            <v>452800</v>
          </cell>
          <cell r="EB101">
            <v>40800</v>
          </cell>
          <cell r="EC101">
            <v>18656200</v>
          </cell>
          <cell r="ED101">
            <v>34715300</v>
          </cell>
          <cell r="EE101">
            <v>15694100</v>
          </cell>
          <cell r="EF101">
            <v>2188100</v>
          </cell>
          <cell r="EG101">
            <v>2203200</v>
          </cell>
          <cell r="EH101">
            <v>819900</v>
          </cell>
          <cell r="EI101">
            <v>9385300</v>
          </cell>
          <cell r="EJ101">
            <v>0</v>
          </cell>
          <cell r="EK101">
            <v>4263600</v>
          </cell>
          <cell r="EL101">
            <v>349500</v>
          </cell>
          <cell r="EM101">
            <v>14818300</v>
          </cell>
          <cell r="EN101">
            <v>5202000</v>
          </cell>
          <cell r="EO101">
            <v>0</v>
          </cell>
          <cell r="EP101">
            <v>892800</v>
          </cell>
          <cell r="EQ101">
            <v>552100</v>
          </cell>
          <cell r="ER101">
            <v>27091200</v>
          </cell>
          <cell r="ES101">
            <v>19216800</v>
          </cell>
          <cell r="ET101">
            <v>47752900</v>
          </cell>
          <cell r="EU101">
            <v>0</v>
          </cell>
          <cell r="EV101">
            <v>520000</v>
          </cell>
          <cell r="EW101">
            <v>127000</v>
          </cell>
          <cell r="EX101">
            <v>48399900</v>
          </cell>
          <cell r="EY101">
            <v>1713600</v>
          </cell>
          <cell r="EZ101">
            <v>246995065</v>
          </cell>
          <cell r="FA101">
            <v>147061491</v>
          </cell>
          <cell r="FB101">
            <v>394056556</v>
          </cell>
          <cell r="FC101">
            <v>1835700</v>
          </cell>
          <cell r="FD101">
            <v>125684459</v>
          </cell>
          <cell r="FE101">
            <v>19754200</v>
          </cell>
          <cell r="FF101">
            <v>0</v>
          </cell>
          <cell r="FG101">
            <v>0</v>
          </cell>
          <cell r="FH101">
            <v>356600</v>
          </cell>
          <cell r="FI101">
            <v>8811000</v>
          </cell>
          <cell r="FJ101">
            <v>28921800</v>
          </cell>
          <cell r="FK101">
            <v>1838600</v>
          </cell>
          <cell r="FL101">
            <v>142800</v>
          </cell>
          <cell r="FM101">
            <v>158423359</v>
          </cell>
          <cell r="FN101">
            <v>626429215</v>
          </cell>
          <cell r="FO101">
            <v>0</v>
          </cell>
          <cell r="FP101">
            <v>84334600</v>
          </cell>
          <cell r="FQ101">
            <v>84334600</v>
          </cell>
          <cell r="FR101">
            <v>52200</v>
          </cell>
          <cell r="FS101">
            <v>4052200</v>
          </cell>
          <cell r="FT101">
            <v>0</v>
          </cell>
          <cell r="FU101">
            <v>367200</v>
          </cell>
          <cell r="FV101">
            <v>15613177</v>
          </cell>
          <cell r="FW101">
            <v>1914000</v>
          </cell>
          <cell r="FX101">
            <v>106333377</v>
          </cell>
          <cell r="FY101">
            <v>0</v>
          </cell>
          <cell r="FZ101">
            <v>1252102</v>
          </cell>
          <cell r="GA101">
            <v>0</v>
          </cell>
          <cell r="GB101">
            <v>1252102</v>
          </cell>
          <cell r="GC101">
            <v>225701</v>
          </cell>
          <cell r="GD101">
            <v>225701</v>
          </cell>
          <cell r="GE101">
            <v>6817092</v>
          </cell>
          <cell r="GF101">
            <v>58955985</v>
          </cell>
          <cell r="GG101">
            <v>43239000</v>
          </cell>
          <cell r="GH101">
            <v>102194985</v>
          </cell>
          <cell r="GI101">
            <v>5758523</v>
          </cell>
          <cell r="GJ101">
            <v>271200</v>
          </cell>
          <cell r="GK101">
            <v>3658000</v>
          </cell>
          <cell r="GL101">
            <v>31187271</v>
          </cell>
          <cell r="GM101">
            <v>5488347</v>
          </cell>
          <cell r="GN101">
            <v>253688</v>
          </cell>
          <cell r="GO101">
            <v>36435670</v>
          </cell>
          <cell r="GP101">
            <v>83052699</v>
          </cell>
          <cell r="GQ101">
            <v>46366070</v>
          </cell>
          <cell r="GR101">
            <v>129418769</v>
          </cell>
          <cell r="GS101">
            <v>346242026</v>
          </cell>
          <cell r="GT101">
            <v>196467728</v>
          </cell>
          <cell r="GU101">
            <v>0</v>
          </cell>
          <cell r="GV101">
            <v>196467728</v>
          </cell>
          <cell r="GW101">
            <v>0</v>
          </cell>
          <cell r="GX101">
            <v>24046228</v>
          </cell>
          <cell r="GY101">
            <v>0</v>
          </cell>
          <cell r="GZ101">
            <v>0</v>
          </cell>
          <cell r="HA101">
            <v>0</v>
          </cell>
          <cell r="HB101">
            <v>41207400</v>
          </cell>
          <cell r="HC101">
            <v>0</v>
          </cell>
          <cell r="HD101">
            <v>337311547</v>
          </cell>
          <cell r="HE101">
            <v>0</v>
          </cell>
          <cell r="HF101">
            <v>0</v>
          </cell>
          <cell r="HG101">
            <v>0</v>
          </cell>
          <cell r="HH101">
            <v>599032903</v>
          </cell>
          <cell r="HI101">
            <v>0</v>
          </cell>
          <cell r="HJ101">
            <v>0</v>
          </cell>
          <cell r="HK101">
            <v>0</v>
          </cell>
          <cell r="HL101">
            <v>20524670437</v>
          </cell>
          <cell r="HM101">
            <v>977259775</v>
          </cell>
          <cell r="HN101">
            <v>21501930212</v>
          </cell>
          <cell r="HO101">
            <v>0</v>
          </cell>
          <cell r="HP101">
            <v>0</v>
          </cell>
          <cell r="HQ101">
            <v>0</v>
          </cell>
          <cell r="HR101">
            <v>0</v>
          </cell>
          <cell r="HS101">
            <v>0</v>
          </cell>
          <cell r="HT101">
            <v>0</v>
          </cell>
          <cell r="HU101">
            <v>0</v>
          </cell>
          <cell r="HV101">
            <v>3445709142</v>
          </cell>
          <cell r="HW101">
            <v>0</v>
          </cell>
          <cell r="HX101">
            <v>0</v>
          </cell>
          <cell r="HY101">
            <v>0</v>
          </cell>
          <cell r="HZ101">
            <v>117296744</v>
          </cell>
          <cell r="IA101">
            <v>3081167321</v>
          </cell>
          <cell r="IB101">
            <v>0</v>
          </cell>
          <cell r="IC101">
            <v>0</v>
          </cell>
          <cell r="ID101">
            <v>0</v>
          </cell>
          <cell r="IE101">
            <v>0</v>
          </cell>
          <cell r="IF101">
            <v>0</v>
          </cell>
          <cell r="IG101">
            <v>0</v>
          </cell>
          <cell r="IH101">
            <v>0</v>
          </cell>
          <cell r="II101">
            <v>0</v>
          </cell>
          <cell r="IJ101">
            <v>0</v>
          </cell>
          <cell r="IK101">
            <v>33351955885</v>
          </cell>
          <cell r="IL101">
            <v>0</v>
          </cell>
          <cell r="IM101">
            <v>1527041733</v>
          </cell>
          <cell r="IN101">
            <v>1527041733</v>
          </cell>
          <cell r="IO101">
            <v>33351955885</v>
          </cell>
          <cell r="IP101">
            <v>-5776185</v>
          </cell>
          <cell r="IQ101">
            <v>0</v>
          </cell>
          <cell r="IR101">
            <v>0</v>
          </cell>
          <cell r="IS101">
            <v>0</v>
          </cell>
          <cell r="IT101">
            <v>0</v>
          </cell>
          <cell r="IU101">
            <v>0</v>
          </cell>
          <cell r="IV101">
            <v>0</v>
          </cell>
          <cell r="IW101">
            <v>0</v>
          </cell>
          <cell r="IX101">
            <v>0</v>
          </cell>
          <cell r="IY101">
            <v>0</v>
          </cell>
          <cell r="IZ101">
            <v>0</v>
          </cell>
          <cell r="JA101">
            <v>0</v>
          </cell>
          <cell r="JB101">
            <v>-5776185</v>
          </cell>
          <cell r="JC101">
            <v>0</v>
          </cell>
          <cell r="JD101">
            <v>161984392</v>
          </cell>
          <cell r="JE101">
            <v>0</v>
          </cell>
          <cell r="JF101">
            <v>606407</v>
          </cell>
          <cell r="JG101">
            <v>2116827</v>
          </cell>
          <cell r="JH101">
            <v>2269458</v>
          </cell>
          <cell r="JI101">
            <v>31665895</v>
          </cell>
          <cell r="JJ101">
            <v>440973</v>
          </cell>
          <cell r="JK101">
            <v>0</v>
          </cell>
          <cell r="JL101">
            <v>453351</v>
          </cell>
          <cell r="JM101">
            <v>4072786</v>
          </cell>
          <cell r="JN101">
            <v>616798</v>
          </cell>
          <cell r="JO101">
            <v>0</v>
          </cell>
          <cell r="JP101">
            <v>0</v>
          </cell>
          <cell r="JQ101">
            <v>0</v>
          </cell>
          <cell r="JR101">
            <v>0</v>
          </cell>
          <cell r="JS101">
            <v>0</v>
          </cell>
          <cell r="JT101">
            <v>0</v>
          </cell>
          <cell r="JU101">
            <v>0</v>
          </cell>
          <cell r="JV101">
            <v>0</v>
          </cell>
          <cell r="JW101">
            <v>0</v>
          </cell>
          <cell r="JX101">
            <v>0</v>
          </cell>
          <cell r="JY101">
            <v>0</v>
          </cell>
          <cell r="JZ101">
            <v>0</v>
          </cell>
          <cell r="KA101">
            <v>0</v>
          </cell>
          <cell r="KB101">
            <v>0</v>
          </cell>
          <cell r="KC101">
            <v>0</v>
          </cell>
          <cell r="KD101">
            <v>0</v>
          </cell>
          <cell r="KE101">
            <v>0</v>
          </cell>
          <cell r="KF101">
            <v>0</v>
          </cell>
          <cell r="KG101">
            <v>0</v>
          </cell>
          <cell r="KH101">
            <v>0</v>
          </cell>
          <cell r="KI101">
            <v>0</v>
          </cell>
          <cell r="KJ101">
            <v>0</v>
          </cell>
          <cell r="KK101">
            <v>0</v>
          </cell>
          <cell r="KL101">
            <v>0</v>
          </cell>
          <cell r="KM101">
            <v>0</v>
          </cell>
          <cell r="KN101">
            <v>0</v>
          </cell>
          <cell r="KO101">
            <v>0</v>
          </cell>
          <cell r="KP101">
            <v>0</v>
          </cell>
          <cell r="KQ101">
            <v>0</v>
          </cell>
          <cell r="KR101">
            <v>0</v>
          </cell>
          <cell r="KS101">
            <v>0</v>
          </cell>
          <cell r="KT101">
            <v>0</v>
          </cell>
          <cell r="KU101">
            <v>0</v>
          </cell>
          <cell r="KV101">
            <v>0</v>
          </cell>
          <cell r="KW101">
            <v>209487244</v>
          </cell>
          <cell r="KX101">
            <v>33555666944</v>
          </cell>
          <cell r="KY101">
            <v>14012274</v>
          </cell>
          <cell r="KZ101">
            <v>14012274</v>
          </cell>
          <cell r="LA101">
            <v>100000</v>
          </cell>
          <cell r="LB101">
            <v>40412864932</v>
          </cell>
          <cell r="LC101">
            <v>100222444021</v>
          </cell>
          <cell r="LD101">
            <v>0</v>
          </cell>
          <cell r="LE101">
            <v>0</v>
          </cell>
          <cell r="LF101">
            <v>0</v>
          </cell>
          <cell r="LG101">
            <v>0</v>
          </cell>
          <cell r="LH101">
            <v>0</v>
          </cell>
          <cell r="LI101">
            <v>0</v>
          </cell>
          <cell r="LJ101">
            <v>0</v>
          </cell>
          <cell r="LK101">
            <v>0</v>
          </cell>
          <cell r="LL101">
            <v>8612087040</v>
          </cell>
          <cell r="LM101">
            <v>0</v>
          </cell>
          <cell r="LN101">
            <v>8612087040</v>
          </cell>
          <cell r="LO101">
            <v>587099902</v>
          </cell>
          <cell r="LP101">
            <v>4757534</v>
          </cell>
          <cell r="LQ101">
            <v>23984255</v>
          </cell>
          <cell r="LR101">
            <v>3743700</v>
          </cell>
          <cell r="LS101">
            <v>396025660</v>
          </cell>
          <cell r="LT101">
            <v>4588701</v>
          </cell>
          <cell r="LU101">
            <v>47548304</v>
          </cell>
          <cell r="LV101">
            <v>61955944</v>
          </cell>
          <cell r="LW101">
            <v>396025660</v>
          </cell>
          <cell r="LX101">
            <v>0</v>
          </cell>
          <cell r="LY101">
            <v>0</v>
          </cell>
          <cell r="LZ101">
            <v>0</v>
          </cell>
          <cell r="MA101">
            <v>0</v>
          </cell>
          <cell r="MB101">
            <v>0</v>
          </cell>
          <cell r="MC101">
            <v>0</v>
          </cell>
          <cell r="MD101">
            <v>0</v>
          </cell>
          <cell r="ME101">
            <v>9741791040</v>
          </cell>
          <cell r="MF101">
            <v>2690806</v>
          </cell>
          <cell r="MG101">
            <v>0</v>
          </cell>
          <cell r="MH101">
            <v>0</v>
          </cell>
          <cell r="MI101">
            <v>2690806</v>
          </cell>
          <cell r="MJ101">
            <v>201570254</v>
          </cell>
          <cell r="MK101">
            <v>3119153</v>
          </cell>
          <cell r="ML101">
            <v>204689407</v>
          </cell>
          <cell r="MM101">
            <v>735107206</v>
          </cell>
          <cell r="MN101">
            <v>0</v>
          </cell>
          <cell r="MO101">
            <v>735107206</v>
          </cell>
          <cell r="MP101">
            <v>0</v>
          </cell>
          <cell r="MQ101">
            <v>942487419</v>
          </cell>
          <cell r="MR101">
            <v>0</v>
          </cell>
          <cell r="MS101">
            <v>0</v>
          </cell>
          <cell r="MT101">
            <v>0</v>
          </cell>
          <cell r="MU101">
            <v>0</v>
          </cell>
          <cell r="MV101">
            <v>0</v>
          </cell>
          <cell r="MW101">
            <v>0</v>
          </cell>
          <cell r="MX101">
            <v>1292404755</v>
          </cell>
          <cell r="MY101">
            <v>351150707</v>
          </cell>
          <cell r="MZ101">
            <v>90652642</v>
          </cell>
          <cell r="NA101">
            <v>0</v>
          </cell>
          <cell r="NB101">
            <v>441803349</v>
          </cell>
          <cell r="NC101">
            <v>1206295</v>
          </cell>
          <cell r="ND101">
            <v>16797508</v>
          </cell>
          <cell r="NE101">
            <v>5236702</v>
          </cell>
          <cell r="NF101">
            <v>75062</v>
          </cell>
          <cell r="NG101">
            <v>8842131</v>
          </cell>
          <cell r="NH101">
            <v>1492178837</v>
          </cell>
          <cell r="NI101">
            <v>0</v>
          </cell>
          <cell r="NJ101">
            <v>0</v>
          </cell>
          <cell r="NK101">
            <v>0</v>
          </cell>
          <cell r="NL101">
            <v>0</v>
          </cell>
          <cell r="NM101">
            <v>0</v>
          </cell>
          <cell r="NN101">
            <v>0</v>
          </cell>
          <cell r="NO101">
            <v>0</v>
          </cell>
          <cell r="NP101">
            <v>0</v>
          </cell>
          <cell r="NQ101">
            <v>0</v>
          </cell>
          <cell r="NR101">
            <v>0</v>
          </cell>
          <cell r="NS101">
            <v>0</v>
          </cell>
          <cell r="NT101">
            <v>0</v>
          </cell>
          <cell r="NU101">
            <v>0</v>
          </cell>
          <cell r="NV101">
            <v>0</v>
          </cell>
          <cell r="NW101">
            <v>0</v>
          </cell>
          <cell r="NX101">
            <v>0</v>
          </cell>
          <cell r="NY101">
            <v>0</v>
          </cell>
          <cell r="NZ101">
            <v>0</v>
          </cell>
          <cell r="OA101">
            <v>0</v>
          </cell>
          <cell r="OB101">
            <v>0</v>
          </cell>
          <cell r="OC101">
            <v>0</v>
          </cell>
          <cell r="OD101">
            <v>3258544639</v>
          </cell>
          <cell r="OE101">
            <v>3258544639</v>
          </cell>
          <cell r="OF101">
            <v>0</v>
          </cell>
          <cell r="OG101">
            <v>0</v>
          </cell>
          <cell r="OH101">
            <v>0</v>
          </cell>
          <cell r="OI101">
            <v>0</v>
          </cell>
          <cell r="OJ101">
            <v>0</v>
          </cell>
          <cell r="OK101">
            <v>0</v>
          </cell>
          <cell r="OL101">
            <v>0</v>
          </cell>
          <cell r="OM101">
            <v>0</v>
          </cell>
          <cell r="ON101">
            <v>0</v>
          </cell>
          <cell r="OO101">
            <v>0</v>
          </cell>
          <cell r="OP101">
            <v>302129364</v>
          </cell>
          <cell r="OQ101">
            <v>84538</v>
          </cell>
          <cell r="OR101">
            <v>0</v>
          </cell>
          <cell r="OS101">
            <v>0</v>
          </cell>
          <cell r="OT101">
            <v>0</v>
          </cell>
          <cell r="OU101">
            <v>302213902</v>
          </cell>
          <cell r="OV101">
            <v>0</v>
          </cell>
          <cell r="OW101">
            <v>3560758541</v>
          </cell>
          <cell r="OX101">
            <v>4503245960</v>
          </cell>
          <cell r="OY101">
            <v>114467481021</v>
          </cell>
        </row>
        <row r="102">
          <cell r="A102">
            <v>38504</v>
          </cell>
          <cell r="B102">
            <v>2005</v>
          </cell>
          <cell r="C102" t="str">
            <v>2005-1</v>
          </cell>
          <cell r="D102" t="str">
            <v>2005-2</v>
          </cell>
          <cell r="E102">
            <v>6</v>
          </cell>
          <cell r="F102">
            <v>0.83358311896214121</v>
          </cell>
          <cell r="G102">
            <v>5334600</v>
          </cell>
          <cell r="H102">
            <v>1414508</v>
          </cell>
          <cell r="I102">
            <v>1166927540.6768997</v>
          </cell>
          <cell r="J102">
            <v>1166927540.6768997</v>
          </cell>
          <cell r="K102">
            <v>0</v>
          </cell>
          <cell r="L102">
            <v>7987476348</v>
          </cell>
          <cell r="M102">
            <v>3302062522</v>
          </cell>
          <cell r="N102">
            <v>13059788369</v>
          </cell>
          <cell r="O102">
            <v>1258877452</v>
          </cell>
          <cell r="P102">
            <v>1283498290</v>
          </cell>
          <cell r="Q102">
            <v>2069059130</v>
          </cell>
          <cell r="R102">
            <v>29917446424</v>
          </cell>
          <cell r="S102">
            <v>6752989712</v>
          </cell>
          <cell r="T102">
            <v>0</v>
          </cell>
          <cell r="U102">
            <v>6752989712</v>
          </cell>
          <cell r="V102">
            <v>250949544</v>
          </cell>
          <cell r="W102">
            <v>1169303321</v>
          </cell>
          <cell r="X102">
            <v>15557470</v>
          </cell>
          <cell r="Y102">
            <v>915935</v>
          </cell>
          <cell r="Z102">
            <v>34916369</v>
          </cell>
          <cell r="AA102">
            <v>37211978</v>
          </cell>
          <cell r="AB102">
            <v>0</v>
          </cell>
          <cell r="AC102">
            <v>1967381350</v>
          </cell>
          <cell r="AD102">
            <v>0</v>
          </cell>
          <cell r="AE102">
            <v>0</v>
          </cell>
          <cell r="AF102">
            <v>0</v>
          </cell>
          <cell r="AG102">
            <v>10229225679</v>
          </cell>
          <cell r="AH102">
            <v>40146672103</v>
          </cell>
          <cell r="AI102">
            <v>0</v>
          </cell>
          <cell r="AJ102">
            <v>846050</v>
          </cell>
          <cell r="AK102">
            <v>122253380</v>
          </cell>
          <cell r="AL102">
            <v>123099430</v>
          </cell>
          <cell r="AM102">
            <v>1040165789</v>
          </cell>
          <cell r="AN102">
            <v>816000</v>
          </cell>
          <cell r="AO102">
            <v>721873</v>
          </cell>
          <cell r="AP102">
            <v>0</v>
          </cell>
          <cell r="AQ102">
            <v>30000</v>
          </cell>
          <cell r="AR102">
            <v>1912021</v>
          </cell>
          <cell r="AS102">
            <v>0</v>
          </cell>
          <cell r="AT102">
            <v>4815250</v>
          </cell>
          <cell r="AU102">
            <v>0</v>
          </cell>
          <cell r="AV102">
            <v>1048460933</v>
          </cell>
          <cell r="AW102">
            <v>0</v>
          </cell>
          <cell r="AX102">
            <v>1484380904</v>
          </cell>
          <cell r="AY102">
            <v>166115694</v>
          </cell>
          <cell r="AZ102">
            <v>1045200</v>
          </cell>
          <cell r="BA102">
            <v>131013</v>
          </cell>
          <cell r="BB102">
            <v>7984</v>
          </cell>
          <cell r="BC102">
            <v>0</v>
          </cell>
          <cell r="BD102">
            <v>7430705</v>
          </cell>
          <cell r="BE102">
            <v>6334797</v>
          </cell>
          <cell r="BF102">
            <v>88710</v>
          </cell>
          <cell r="BG102">
            <v>0</v>
          </cell>
          <cell r="BH102">
            <v>28083911</v>
          </cell>
          <cell r="BI102">
            <v>2905367</v>
          </cell>
          <cell r="BJ102">
            <v>0</v>
          </cell>
          <cell r="BK102">
            <v>1696524285</v>
          </cell>
          <cell r="BL102">
            <v>676644</v>
          </cell>
          <cell r="BM102">
            <v>0</v>
          </cell>
          <cell r="BN102">
            <v>752064</v>
          </cell>
          <cell r="BO102">
            <v>333334</v>
          </cell>
          <cell r="BP102">
            <v>112975178</v>
          </cell>
          <cell r="BQ102">
            <v>114737220</v>
          </cell>
          <cell r="BR102">
            <v>1728191498</v>
          </cell>
          <cell r="BS102">
            <v>2081005</v>
          </cell>
          <cell r="BT102">
            <v>99093110</v>
          </cell>
          <cell r="BU102">
            <v>1836747882</v>
          </cell>
          <cell r="BV102">
            <v>88340392</v>
          </cell>
          <cell r="BW102">
            <v>1073970</v>
          </cell>
          <cell r="BX102">
            <v>15613363</v>
          </cell>
          <cell r="BY102">
            <v>2722406</v>
          </cell>
          <cell r="BZ102">
            <v>602141</v>
          </cell>
          <cell r="CA102">
            <v>976820</v>
          </cell>
          <cell r="CB102">
            <v>0</v>
          </cell>
          <cell r="CC102">
            <v>5992741</v>
          </cell>
          <cell r="CD102">
            <v>26981441</v>
          </cell>
          <cell r="CE102">
            <v>4364445</v>
          </cell>
          <cell r="CF102">
            <v>2571289</v>
          </cell>
          <cell r="CG102">
            <v>9871125</v>
          </cell>
          <cell r="CH102">
            <v>16806859</v>
          </cell>
          <cell r="CI102">
            <v>0</v>
          </cell>
          <cell r="CJ102">
            <v>16806859</v>
          </cell>
          <cell r="CK102">
            <v>291646836</v>
          </cell>
          <cell r="CL102">
            <v>291646836</v>
          </cell>
          <cell r="CM102">
            <v>27469982</v>
          </cell>
          <cell r="CN102">
            <v>55044451</v>
          </cell>
          <cell r="CO102">
            <v>25241517</v>
          </cell>
          <cell r="CP102">
            <v>5827649</v>
          </cell>
          <cell r="CQ102">
            <v>3741105</v>
          </cell>
          <cell r="CR102">
            <v>501935322</v>
          </cell>
          <cell r="CS102">
            <v>71683903</v>
          </cell>
          <cell r="CT102">
            <v>0</v>
          </cell>
          <cell r="CU102">
            <v>15358281</v>
          </cell>
          <cell r="CV102">
            <v>588977506</v>
          </cell>
          <cell r="CW102">
            <v>0</v>
          </cell>
          <cell r="CX102">
            <v>0</v>
          </cell>
          <cell r="CY102">
            <v>0</v>
          </cell>
          <cell r="CZ102">
            <v>997949046</v>
          </cell>
          <cell r="DA102">
            <v>0</v>
          </cell>
          <cell r="DB102">
            <v>3065918730</v>
          </cell>
          <cell r="DC102">
            <v>0</v>
          </cell>
          <cell r="DD102">
            <v>6126453</v>
          </cell>
          <cell r="DE102">
            <v>6126453</v>
          </cell>
          <cell r="DF102">
            <v>366282</v>
          </cell>
          <cell r="DG102">
            <v>366282</v>
          </cell>
          <cell r="DH102">
            <v>85344500</v>
          </cell>
          <cell r="DI102">
            <v>4627200</v>
          </cell>
          <cell r="DJ102">
            <v>10771200</v>
          </cell>
          <cell r="DK102">
            <v>15398400</v>
          </cell>
          <cell r="DL102">
            <v>17932800</v>
          </cell>
          <cell r="DM102">
            <v>1735300</v>
          </cell>
          <cell r="DN102">
            <v>96000</v>
          </cell>
          <cell r="DO102">
            <v>19764100</v>
          </cell>
          <cell r="DP102">
            <v>3623900</v>
          </cell>
          <cell r="DQ102">
            <v>2516400</v>
          </cell>
          <cell r="DR102">
            <v>188200</v>
          </cell>
          <cell r="DS102">
            <v>57757400</v>
          </cell>
          <cell r="DT102">
            <v>15986700</v>
          </cell>
          <cell r="DU102">
            <v>80072600</v>
          </cell>
          <cell r="DV102">
            <v>56000</v>
          </cell>
          <cell r="DW102">
            <v>16033772</v>
          </cell>
          <cell r="DX102">
            <v>30395</v>
          </cell>
          <cell r="DY102">
            <v>16120167</v>
          </cell>
          <cell r="DZ102">
            <v>32317600</v>
          </cell>
          <cell r="EA102">
            <v>367200</v>
          </cell>
          <cell r="EB102">
            <v>61200</v>
          </cell>
          <cell r="EC102">
            <v>32746000</v>
          </cell>
          <cell r="ED102">
            <v>46241200</v>
          </cell>
          <cell r="EE102">
            <v>18106500</v>
          </cell>
          <cell r="EF102">
            <v>2452000</v>
          </cell>
          <cell r="EG102">
            <v>6775400</v>
          </cell>
          <cell r="EH102">
            <v>1102900</v>
          </cell>
          <cell r="EI102">
            <v>16524000</v>
          </cell>
          <cell r="EJ102">
            <v>20400</v>
          </cell>
          <cell r="EK102">
            <v>6568800</v>
          </cell>
          <cell r="EL102">
            <v>958800</v>
          </cell>
          <cell r="EM102">
            <v>25174900</v>
          </cell>
          <cell r="EN102">
            <v>5895600</v>
          </cell>
          <cell r="EO102">
            <v>1242000</v>
          </cell>
          <cell r="EP102">
            <v>446400</v>
          </cell>
          <cell r="EQ102">
            <v>285600</v>
          </cell>
          <cell r="ER102">
            <v>27744000</v>
          </cell>
          <cell r="ES102">
            <v>15157200</v>
          </cell>
          <cell r="ET102">
            <v>43633200</v>
          </cell>
          <cell r="EU102">
            <v>0</v>
          </cell>
          <cell r="EV102">
            <v>395200</v>
          </cell>
          <cell r="EW102">
            <v>50800</v>
          </cell>
          <cell r="EX102">
            <v>44079200</v>
          </cell>
          <cell r="EY102">
            <v>1224000</v>
          </cell>
          <cell r="EZ102">
            <v>299893667</v>
          </cell>
          <cell r="FA102">
            <v>152255382</v>
          </cell>
          <cell r="FB102">
            <v>452149049</v>
          </cell>
          <cell r="FC102">
            <v>1958200</v>
          </cell>
          <cell r="FD102">
            <v>124982326</v>
          </cell>
          <cell r="FE102">
            <v>29993900</v>
          </cell>
          <cell r="FF102">
            <v>97900</v>
          </cell>
          <cell r="FG102">
            <v>0</v>
          </cell>
          <cell r="FH102">
            <v>321600</v>
          </cell>
          <cell r="FI102">
            <v>10377400</v>
          </cell>
          <cell r="FJ102">
            <v>40790800</v>
          </cell>
          <cell r="FK102">
            <v>2253100</v>
          </cell>
          <cell r="FL102">
            <v>102000</v>
          </cell>
          <cell r="FM102">
            <v>170086426</v>
          </cell>
          <cell r="FN102">
            <v>722978375</v>
          </cell>
          <cell r="FO102">
            <v>0</v>
          </cell>
          <cell r="FP102">
            <v>83117800</v>
          </cell>
          <cell r="FQ102">
            <v>83117800</v>
          </cell>
          <cell r="FR102">
            <v>0</v>
          </cell>
          <cell r="FS102">
            <v>3558600</v>
          </cell>
          <cell r="FT102">
            <v>0</v>
          </cell>
          <cell r="FU102">
            <v>510000</v>
          </cell>
          <cell r="FV102">
            <v>18664683</v>
          </cell>
          <cell r="FW102">
            <v>3955600</v>
          </cell>
          <cell r="FX102">
            <v>109806683</v>
          </cell>
          <cell r="FY102">
            <v>0</v>
          </cell>
          <cell r="FZ102">
            <v>1885885</v>
          </cell>
          <cell r="GA102">
            <v>0</v>
          </cell>
          <cell r="GB102">
            <v>1885885</v>
          </cell>
          <cell r="GC102">
            <v>443228</v>
          </cell>
          <cell r="GD102">
            <v>443228</v>
          </cell>
          <cell r="GE102">
            <v>6285500</v>
          </cell>
          <cell r="GF102">
            <v>48498719</v>
          </cell>
          <cell r="GG102">
            <v>56203000</v>
          </cell>
          <cell r="GH102">
            <v>104701719</v>
          </cell>
          <cell r="GI102">
            <v>7682867</v>
          </cell>
          <cell r="GJ102">
            <v>0</v>
          </cell>
          <cell r="GK102">
            <v>8075900</v>
          </cell>
          <cell r="GL102">
            <v>31789906</v>
          </cell>
          <cell r="GM102">
            <v>14708289</v>
          </cell>
          <cell r="GN102">
            <v>245800</v>
          </cell>
          <cell r="GO102">
            <v>21272503</v>
          </cell>
          <cell r="GP102">
            <v>83775265</v>
          </cell>
          <cell r="GQ102">
            <v>41285094</v>
          </cell>
          <cell r="GR102">
            <v>125060359</v>
          </cell>
          <cell r="GS102">
            <v>348183374</v>
          </cell>
          <cell r="GT102">
            <v>0</v>
          </cell>
          <cell r="GU102">
            <v>0</v>
          </cell>
          <cell r="GV102">
            <v>0</v>
          </cell>
          <cell r="GW102">
            <v>0</v>
          </cell>
          <cell r="GX102">
            <v>0</v>
          </cell>
          <cell r="GY102">
            <v>0</v>
          </cell>
          <cell r="GZ102">
            <v>0</v>
          </cell>
          <cell r="HA102">
            <v>0</v>
          </cell>
          <cell r="HB102">
            <v>86908741</v>
          </cell>
          <cell r="HC102">
            <v>0</v>
          </cell>
          <cell r="HD102">
            <v>14946993322</v>
          </cell>
          <cell r="HE102">
            <v>0</v>
          </cell>
          <cell r="HF102">
            <v>0</v>
          </cell>
          <cell r="HG102">
            <v>0</v>
          </cell>
          <cell r="HH102">
            <v>15033902063</v>
          </cell>
          <cell r="HI102">
            <v>0</v>
          </cell>
          <cell r="HJ102">
            <v>0</v>
          </cell>
          <cell r="HK102">
            <v>0</v>
          </cell>
          <cell r="HL102">
            <v>19835388667</v>
          </cell>
          <cell r="HM102">
            <v>977259775</v>
          </cell>
          <cell r="HN102">
            <v>20812648442</v>
          </cell>
          <cell r="HO102">
            <v>0</v>
          </cell>
          <cell r="HP102">
            <v>0</v>
          </cell>
          <cell r="HQ102">
            <v>0</v>
          </cell>
          <cell r="HR102">
            <v>0</v>
          </cell>
          <cell r="HS102">
            <v>89886764</v>
          </cell>
          <cell r="HT102">
            <v>0</v>
          </cell>
          <cell r="HU102">
            <v>0</v>
          </cell>
          <cell r="HV102">
            <v>3630523309</v>
          </cell>
          <cell r="HW102">
            <v>0</v>
          </cell>
          <cell r="HX102">
            <v>0</v>
          </cell>
          <cell r="HY102">
            <v>0</v>
          </cell>
          <cell r="HZ102">
            <v>-67517423</v>
          </cell>
          <cell r="IA102">
            <v>447756660</v>
          </cell>
          <cell r="IB102">
            <v>0</v>
          </cell>
          <cell r="IC102">
            <v>0</v>
          </cell>
          <cell r="ID102">
            <v>0</v>
          </cell>
          <cell r="IE102">
            <v>0</v>
          </cell>
          <cell r="IF102">
            <v>0</v>
          </cell>
          <cell r="IG102">
            <v>0</v>
          </cell>
          <cell r="IH102">
            <v>0</v>
          </cell>
          <cell r="II102">
            <v>0</v>
          </cell>
          <cell r="IJ102">
            <v>0</v>
          </cell>
          <cell r="IK102">
            <v>24855219514</v>
          </cell>
          <cell r="IL102">
            <v>0</v>
          </cell>
          <cell r="IM102">
            <v>949935205</v>
          </cell>
          <cell r="IN102">
            <v>949935205</v>
          </cell>
          <cell r="IO102">
            <v>24855219514</v>
          </cell>
          <cell r="IP102">
            <v>30136749</v>
          </cell>
          <cell r="IQ102">
            <v>20000000</v>
          </cell>
          <cell r="IR102">
            <v>500000000</v>
          </cell>
          <cell r="IS102">
            <v>0</v>
          </cell>
          <cell r="IT102">
            <v>0</v>
          </cell>
          <cell r="IU102">
            <v>0</v>
          </cell>
          <cell r="IV102">
            <v>0</v>
          </cell>
          <cell r="IW102">
            <v>0</v>
          </cell>
          <cell r="IX102">
            <v>0</v>
          </cell>
          <cell r="IY102">
            <v>0</v>
          </cell>
          <cell r="IZ102">
            <v>0</v>
          </cell>
          <cell r="JA102">
            <v>0</v>
          </cell>
          <cell r="JB102">
            <v>550136749</v>
          </cell>
          <cell r="JC102">
            <v>835184677</v>
          </cell>
          <cell r="JD102">
            <v>32396878</v>
          </cell>
          <cell r="JE102">
            <v>0</v>
          </cell>
          <cell r="JF102">
            <v>606407</v>
          </cell>
          <cell r="JG102">
            <v>2116827</v>
          </cell>
          <cell r="JH102">
            <v>2269458</v>
          </cell>
          <cell r="JI102">
            <v>31665895</v>
          </cell>
          <cell r="JJ102">
            <v>440973</v>
          </cell>
          <cell r="JK102">
            <v>0</v>
          </cell>
          <cell r="JL102">
            <v>453351</v>
          </cell>
          <cell r="JM102">
            <v>4072786</v>
          </cell>
          <cell r="JN102">
            <v>616798</v>
          </cell>
          <cell r="JO102">
            <v>0</v>
          </cell>
          <cell r="JP102">
            <v>0</v>
          </cell>
          <cell r="JQ102">
            <v>0</v>
          </cell>
          <cell r="JR102">
            <v>0</v>
          </cell>
          <cell r="JS102">
            <v>0</v>
          </cell>
          <cell r="JT102">
            <v>0</v>
          </cell>
          <cell r="JU102">
            <v>0</v>
          </cell>
          <cell r="JV102">
            <v>0</v>
          </cell>
          <cell r="JW102">
            <v>0</v>
          </cell>
          <cell r="JX102">
            <v>0</v>
          </cell>
          <cell r="JY102">
            <v>0</v>
          </cell>
          <cell r="JZ102">
            <v>0</v>
          </cell>
          <cell r="KA102">
            <v>0</v>
          </cell>
          <cell r="KB102">
            <v>0</v>
          </cell>
          <cell r="KC102">
            <v>0</v>
          </cell>
          <cell r="KD102">
            <v>0</v>
          </cell>
          <cell r="KE102">
            <v>0</v>
          </cell>
          <cell r="KF102">
            <v>0</v>
          </cell>
          <cell r="KG102">
            <v>0</v>
          </cell>
          <cell r="KH102">
            <v>0</v>
          </cell>
          <cell r="KI102">
            <v>0</v>
          </cell>
          <cell r="KJ102">
            <v>0</v>
          </cell>
          <cell r="KK102">
            <v>0</v>
          </cell>
          <cell r="KL102">
            <v>0</v>
          </cell>
          <cell r="KM102">
            <v>0</v>
          </cell>
          <cell r="KN102">
            <v>0</v>
          </cell>
          <cell r="KO102">
            <v>0</v>
          </cell>
          <cell r="KP102">
            <v>0</v>
          </cell>
          <cell r="KQ102">
            <v>0</v>
          </cell>
          <cell r="KR102">
            <v>0</v>
          </cell>
          <cell r="KS102">
            <v>0</v>
          </cell>
          <cell r="KT102">
            <v>0</v>
          </cell>
          <cell r="KU102">
            <v>0</v>
          </cell>
          <cell r="KV102">
            <v>0</v>
          </cell>
          <cell r="KW102">
            <v>911139139</v>
          </cell>
          <cell r="KX102">
            <v>26316495402</v>
          </cell>
          <cell r="KY102">
            <v>978488648</v>
          </cell>
          <cell r="KZ102">
            <v>978488648</v>
          </cell>
          <cell r="LA102">
            <v>6695165</v>
          </cell>
          <cell r="LB102">
            <v>51192248863</v>
          </cell>
          <cell r="LC102">
            <v>91338920966</v>
          </cell>
          <cell r="LD102">
            <v>6053086897</v>
          </cell>
          <cell r="LE102">
            <v>488074109</v>
          </cell>
          <cell r="LF102">
            <v>0</v>
          </cell>
          <cell r="LG102">
            <v>0</v>
          </cell>
          <cell r="LH102">
            <v>488074109</v>
          </cell>
          <cell r="LI102">
            <v>0</v>
          </cell>
          <cell r="LJ102">
            <v>0</v>
          </cell>
          <cell r="LK102">
            <v>0</v>
          </cell>
          <cell r="LL102">
            <v>2870695680</v>
          </cell>
          <cell r="LM102">
            <v>634072209</v>
          </cell>
          <cell r="LN102">
            <v>3992841998</v>
          </cell>
          <cell r="LO102">
            <v>527885090</v>
          </cell>
          <cell r="LP102">
            <v>0</v>
          </cell>
          <cell r="LQ102">
            <v>29113220</v>
          </cell>
          <cell r="LR102">
            <v>124697835</v>
          </cell>
          <cell r="LS102">
            <v>208250468</v>
          </cell>
          <cell r="LT102">
            <v>109579942</v>
          </cell>
          <cell r="LU102">
            <v>45252197</v>
          </cell>
          <cell r="LV102">
            <v>55391687</v>
          </cell>
          <cell r="LW102">
            <v>208250468</v>
          </cell>
          <cell r="LX102">
            <v>0</v>
          </cell>
          <cell r="LY102">
            <v>0</v>
          </cell>
          <cell r="LZ102">
            <v>0</v>
          </cell>
          <cell r="MA102">
            <v>0</v>
          </cell>
          <cell r="MB102">
            <v>0</v>
          </cell>
          <cell r="MC102">
            <v>0</v>
          </cell>
          <cell r="MD102">
            <v>634072209</v>
          </cell>
          <cell r="ME102">
            <v>11146099334</v>
          </cell>
          <cell r="MF102">
            <v>3011248</v>
          </cell>
          <cell r="MG102">
            <v>0</v>
          </cell>
          <cell r="MH102">
            <v>0</v>
          </cell>
          <cell r="MI102">
            <v>3011248</v>
          </cell>
          <cell r="MJ102">
            <v>103790684</v>
          </cell>
          <cell r="MK102">
            <v>2953014</v>
          </cell>
          <cell r="ML102">
            <v>106743698</v>
          </cell>
          <cell r="MM102">
            <v>219270907</v>
          </cell>
          <cell r="MN102">
            <v>0</v>
          </cell>
          <cell r="MO102">
            <v>219270907</v>
          </cell>
          <cell r="MP102">
            <v>0</v>
          </cell>
          <cell r="MQ102">
            <v>329025853</v>
          </cell>
          <cell r="MR102">
            <v>0</v>
          </cell>
          <cell r="MS102">
            <v>0</v>
          </cell>
          <cell r="MT102">
            <v>710481544</v>
          </cell>
          <cell r="MU102">
            <v>0</v>
          </cell>
          <cell r="MV102">
            <v>710481544</v>
          </cell>
          <cell r="MW102">
            <v>710481544</v>
          </cell>
          <cell r="MX102">
            <v>2815968940</v>
          </cell>
          <cell r="MY102">
            <v>680667904</v>
          </cell>
          <cell r="MZ102">
            <v>228249109</v>
          </cell>
          <cell r="NA102">
            <v>0</v>
          </cell>
          <cell r="NB102">
            <v>908917013</v>
          </cell>
          <cell r="NC102">
            <v>1325982</v>
          </cell>
          <cell r="ND102">
            <v>23926056</v>
          </cell>
          <cell r="NE102">
            <v>3184892</v>
          </cell>
          <cell r="NF102">
            <v>72940</v>
          </cell>
          <cell r="NG102">
            <v>26788536</v>
          </cell>
          <cell r="NH102">
            <v>1059071500</v>
          </cell>
          <cell r="NI102">
            <v>5424318</v>
          </cell>
          <cell r="NJ102">
            <v>933746</v>
          </cell>
          <cell r="NK102">
            <v>6358064</v>
          </cell>
          <cell r="NL102">
            <v>0</v>
          </cell>
          <cell r="NM102">
            <v>0</v>
          </cell>
          <cell r="NN102">
            <v>0</v>
          </cell>
          <cell r="NO102">
            <v>0</v>
          </cell>
          <cell r="NP102">
            <v>0</v>
          </cell>
          <cell r="NQ102">
            <v>0</v>
          </cell>
          <cell r="NR102">
            <v>0</v>
          </cell>
          <cell r="NS102">
            <v>0</v>
          </cell>
          <cell r="NT102">
            <v>0</v>
          </cell>
          <cell r="NU102">
            <v>0</v>
          </cell>
          <cell r="NV102">
            <v>0</v>
          </cell>
          <cell r="NW102">
            <v>0</v>
          </cell>
          <cell r="NX102">
            <v>0</v>
          </cell>
          <cell r="NY102">
            <v>0</v>
          </cell>
          <cell r="NZ102">
            <v>0</v>
          </cell>
          <cell r="OA102">
            <v>0</v>
          </cell>
          <cell r="OB102">
            <v>0</v>
          </cell>
          <cell r="OC102">
            <v>0</v>
          </cell>
          <cell r="OD102">
            <v>4845613923</v>
          </cell>
          <cell r="OE102">
            <v>4845613923</v>
          </cell>
          <cell r="OF102">
            <v>97782000000</v>
          </cell>
          <cell r="OG102">
            <v>0</v>
          </cell>
          <cell r="OH102">
            <v>0</v>
          </cell>
          <cell r="OI102">
            <v>0</v>
          </cell>
          <cell r="OJ102">
            <v>0</v>
          </cell>
          <cell r="OK102">
            <v>0</v>
          </cell>
          <cell r="OL102">
            <v>0</v>
          </cell>
          <cell r="OM102">
            <v>97782000000</v>
          </cell>
          <cell r="ON102">
            <v>97782000000</v>
          </cell>
          <cell r="OO102">
            <v>587772</v>
          </cell>
          <cell r="OP102">
            <v>938930873</v>
          </cell>
          <cell r="OQ102">
            <v>84544</v>
          </cell>
          <cell r="OR102">
            <v>167466509</v>
          </cell>
          <cell r="OS102">
            <v>0</v>
          </cell>
          <cell r="OT102">
            <v>0</v>
          </cell>
          <cell r="OU102">
            <v>1274536207</v>
          </cell>
          <cell r="OV102">
            <v>73483432435</v>
          </cell>
          <cell r="OW102">
            <v>177218116056</v>
          </cell>
          <cell r="OX102">
            <v>178257623453</v>
          </cell>
          <cell r="OY102">
            <v>280742643753</v>
          </cell>
        </row>
        <row r="103">
          <cell r="A103">
            <v>38534</v>
          </cell>
          <cell r="B103">
            <v>2005</v>
          </cell>
          <cell r="C103" t="str">
            <v>2005-2</v>
          </cell>
          <cell r="D103" t="str">
            <v>2005-3</v>
          </cell>
          <cell r="E103">
            <v>7</v>
          </cell>
          <cell r="F103">
            <v>0.83398879874630583</v>
          </cell>
          <cell r="G103">
            <v>4519080</v>
          </cell>
          <cell r="H103">
            <v>40502464</v>
          </cell>
          <cell r="I103">
            <v>5228719097.7916908</v>
          </cell>
          <cell r="J103">
            <v>5228719097.7916908</v>
          </cell>
          <cell r="K103">
            <v>0</v>
          </cell>
          <cell r="L103">
            <v>35789942964</v>
          </cell>
          <cell r="M103">
            <v>3405187528</v>
          </cell>
          <cell r="N103">
            <v>16344414013</v>
          </cell>
          <cell r="O103">
            <v>1427467097</v>
          </cell>
          <cell r="P103">
            <v>1902913356</v>
          </cell>
          <cell r="Q103">
            <v>2090028695</v>
          </cell>
          <cell r="R103">
            <v>66025011476</v>
          </cell>
          <cell r="S103">
            <v>6656289000</v>
          </cell>
          <cell r="T103">
            <v>0</v>
          </cell>
          <cell r="U103">
            <v>6656289000</v>
          </cell>
          <cell r="V103">
            <v>64623317</v>
          </cell>
          <cell r="W103">
            <v>443843331</v>
          </cell>
          <cell r="X103">
            <v>80836197</v>
          </cell>
          <cell r="Y103">
            <v>841670</v>
          </cell>
          <cell r="Z103">
            <v>36411346</v>
          </cell>
          <cell r="AA103">
            <v>47262904</v>
          </cell>
          <cell r="AB103">
            <v>0</v>
          </cell>
          <cell r="AC103">
            <v>1997848262</v>
          </cell>
          <cell r="AD103">
            <v>0</v>
          </cell>
          <cell r="AE103">
            <v>0</v>
          </cell>
          <cell r="AF103">
            <v>0</v>
          </cell>
          <cell r="AG103">
            <v>9327956027</v>
          </cell>
          <cell r="AH103">
            <v>75352967503</v>
          </cell>
          <cell r="AI103">
            <v>0</v>
          </cell>
          <cell r="AJ103">
            <v>330110</v>
          </cell>
          <cell r="AK103">
            <v>59909449</v>
          </cell>
          <cell r="AL103">
            <v>60239559</v>
          </cell>
          <cell r="AM103">
            <v>901417877</v>
          </cell>
          <cell r="AN103">
            <v>211502</v>
          </cell>
          <cell r="AO103">
            <v>2913846</v>
          </cell>
          <cell r="AP103">
            <v>118770</v>
          </cell>
          <cell r="AQ103">
            <v>0</v>
          </cell>
          <cell r="AR103">
            <v>3684503</v>
          </cell>
          <cell r="AS103">
            <v>0</v>
          </cell>
          <cell r="AT103">
            <v>1055750</v>
          </cell>
          <cell r="AU103">
            <v>0</v>
          </cell>
          <cell r="AV103">
            <v>909402248</v>
          </cell>
          <cell r="AW103">
            <v>0</v>
          </cell>
          <cell r="AX103">
            <v>1809259108</v>
          </cell>
          <cell r="AY103">
            <v>280566744</v>
          </cell>
          <cell r="AZ103">
            <v>107721</v>
          </cell>
          <cell r="BA103">
            <v>19202</v>
          </cell>
          <cell r="BB103">
            <v>19101</v>
          </cell>
          <cell r="BC103">
            <v>0</v>
          </cell>
          <cell r="BD103">
            <v>7959261</v>
          </cell>
          <cell r="BE103">
            <v>6304067</v>
          </cell>
          <cell r="BF103">
            <v>-116865</v>
          </cell>
          <cell r="BG103">
            <v>0</v>
          </cell>
          <cell r="BH103">
            <v>335113</v>
          </cell>
          <cell r="BI103">
            <v>10602458</v>
          </cell>
          <cell r="BJ103">
            <v>0</v>
          </cell>
          <cell r="BK103">
            <v>2115055910</v>
          </cell>
          <cell r="BL103">
            <v>23781</v>
          </cell>
          <cell r="BM103">
            <v>0</v>
          </cell>
          <cell r="BN103">
            <v>926898</v>
          </cell>
          <cell r="BO103">
            <v>3333330</v>
          </cell>
          <cell r="BP103">
            <v>16151774</v>
          </cell>
          <cell r="BQ103">
            <v>20435783</v>
          </cell>
          <cell r="BR103">
            <v>776409987</v>
          </cell>
          <cell r="BS103">
            <v>2217760</v>
          </cell>
          <cell r="BT103">
            <v>58910335</v>
          </cell>
          <cell r="BU103">
            <v>1862103247</v>
          </cell>
          <cell r="BV103">
            <v>11448302</v>
          </cell>
          <cell r="BW103">
            <v>430863</v>
          </cell>
          <cell r="BX103">
            <v>10033750</v>
          </cell>
          <cell r="BY103">
            <v>605573</v>
          </cell>
          <cell r="BZ103">
            <v>381275</v>
          </cell>
          <cell r="CA103">
            <v>525203</v>
          </cell>
          <cell r="CB103">
            <v>0</v>
          </cell>
          <cell r="CC103">
            <v>2334547</v>
          </cell>
          <cell r="CD103">
            <v>14311211</v>
          </cell>
          <cell r="CE103">
            <v>4280728</v>
          </cell>
          <cell r="CF103">
            <v>4613826</v>
          </cell>
          <cell r="CG103">
            <v>6430110</v>
          </cell>
          <cell r="CH103">
            <v>15324664</v>
          </cell>
          <cell r="CI103">
            <v>0</v>
          </cell>
          <cell r="CJ103">
            <v>15324664</v>
          </cell>
          <cell r="CK103">
            <v>214696469</v>
          </cell>
          <cell r="CL103">
            <v>214696469</v>
          </cell>
          <cell r="CM103">
            <v>17128431</v>
          </cell>
          <cell r="CN103">
            <v>31167476</v>
          </cell>
          <cell r="CO103">
            <v>22380288</v>
          </cell>
          <cell r="CP103">
            <v>6076818</v>
          </cell>
          <cell r="CQ103">
            <v>4106519</v>
          </cell>
          <cell r="CR103">
            <v>1061328379</v>
          </cell>
          <cell r="CS103">
            <v>147801467</v>
          </cell>
          <cell r="CT103">
            <v>0</v>
          </cell>
          <cell r="CU103">
            <v>28336931</v>
          </cell>
          <cell r="CV103">
            <v>1237466777</v>
          </cell>
          <cell r="CW103">
            <v>0</v>
          </cell>
          <cell r="CX103">
            <v>0</v>
          </cell>
          <cell r="CY103">
            <v>0</v>
          </cell>
          <cell r="CZ103">
            <v>1533022778</v>
          </cell>
          <cell r="DA103">
            <v>0</v>
          </cell>
          <cell r="DB103">
            <v>3495120537</v>
          </cell>
          <cell r="DC103">
            <v>0</v>
          </cell>
          <cell r="DD103">
            <v>1820651</v>
          </cell>
          <cell r="DE103">
            <v>1820651</v>
          </cell>
          <cell r="DF103">
            <v>5264700</v>
          </cell>
          <cell r="DG103">
            <v>5264700</v>
          </cell>
          <cell r="DH103">
            <v>61836100</v>
          </cell>
          <cell r="DI103">
            <v>17203200</v>
          </cell>
          <cell r="DJ103">
            <v>345600</v>
          </cell>
          <cell r="DK103">
            <v>17548800</v>
          </cell>
          <cell r="DL103">
            <v>16166400</v>
          </cell>
          <cell r="DM103">
            <v>1694500</v>
          </cell>
          <cell r="DN103">
            <v>153600</v>
          </cell>
          <cell r="DO103">
            <v>18014500</v>
          </cell>
          <cell r="DP103">
            <v>3518000</v>
          </cell>
          <cell r="DQ103">
            <v>2097000</v>
          </cell>
          <cell r="DR103">
            <v>0</v>
          </cell>
          <cell r="DS103">
            <v>38821300</v>
          </cell>
          <cell r="DT103">
            <v>6766200</v>
          </cell>
          <cell r="DU103">
            <v>51202500</v>
          </cell>
          <cell r="DV103">
            <v>112000</v>
          </cell>
          <cell r="DW103">
            <v>10619586</v>
          </cell>
          <cell r="DX103">
            <v>31670</v>
          </cell>
          <cell r="DY103">
            <v>10763256</v>
          </cell>
          <cell r="DZ103">
            <v>19462900</v>
          </cell>
          <cell r="EA103">
            <v>0</v>
          </cell>
          <cell r="EB103">
            <v>40800</v>
          </cell>
          <cell r="EC103">
            <v>19503700</v>
          </cell>
          <cell r="ED103">
            <v>41566100</v>
          </cell>
          <cell r="EE103">
            <v>144100</v>
          </cell>
          <cell r="EF103">
            <v>2020900</v>
          </cell>
          <cell r="EG103">
            <v>20667800</v>
          </cell>
          <cell r="EH103">
            <v>919300</v>
          </cell>
          <cell r="EI103">
            <v>734400</v>
          </cell>
          <cell r="EJ103">
            <v>61200</v>
          </cell>
          <cell r="EK103">
            <v>1530000</v>
          </cell>
          <cell r="EL103">
            <v>614700</v>
          </cell>
          <cell r="EM103">
            <v>3859600</v>
          </cell>
          <cell r="EN103">
            <v>5264500</v>
          </cell>
          <cell r="EO103">
            <v>4105500</v>
          </cell>
          <cell r="EP103">
            <v>418500</v>
          </cell>
          <cell r="EQ103">
            <v>469200</v>
          </cell>
          <cell r="ER103">
            <v>22338000</v>
          </cell>
          <cell r="ES103">
            <v>13545600</v>
          </cell>
          <cell r="ET103">
            <v>36771300</v>
          </cell>
          <cell r="EU103">
            <v>0</v>
          </cell>
          <cell r="EV103">
            <v>249600</v>
          </cell>
          <cell r="EW103">
            <v>25400</v>
          </cell>
          <cell r="EX103">
            <v>37046300</v>
          </cell>
          <cell r="EY103">
            <v>0</v>
          </cell>
          <cell r="EZ103">
            <v>214158756</v>
          </cell>
          <cell r="FA103">
            <v>105699013</v>
          </cell>
          <cell r="FB103">
            <v>319857769</v>
          </cell>
          <cell r="FC103">
            <v>3345600</v>
          </cell>
          <cell r="FD103">
            <v>91377146</v>
          </cell>
          <cell r="FE103">
            <v>5080400</v>
          </cell>
          <cell r="FF103">
            <v>0</v>
          </cell>
          <cell r="FG103">
            <v>0</v>
          </cell>
          <cell r="FH103">
            <v>0</v>
          </cell>
          <cell r="FI103">
            <v>10964800</v>
          </cell>
          <cell r="FJ103">
            <v>16045200</v>
          </cell>
          <cell r="FK103">
            <v>2019600</v>
          </cell>
          <cell r="FL103">
            <v>0</v>
          </cell>
          <cell r="FM103">
            <v>112787546</v>
          </cell>
          <cell r="FN103">
            <v>512030215</v>
          </cell>
          <cell r="FO103">
            <v>0</v>
          </cell>
          <cell r="FP103">
            <v>80325200</v>
          </cell>
          <cell r="FQ103">
            <v>80325200</v>
          </cell>
          <cell r="FR103">
            <v>0</v>
          </cell>
          <cell r="FS103">
            <v>2388000</v>
          </cell>
          <cell r="FT103">
            <v>0</v>
          </cell>
          <cell r="FU103">
            <v>267900</v>
          </cell>
          <cell r="FV103">
            <v>12798254</v>
          </cell>
          <cell r="FW103">
            <v>3317600</v>
          </cell>
          <cell r="FX103">
            <v>99096954</v>
          </cell>
          <cell r="FY103">
            <v>0</v>
          </cell>
          <cell r="FZ103">
            <v>1519822</v>
          </cell>
          <cell r="GA103">
            <v>0</v>
          </cell>
          <cell r="GB103">
            <v>1519822</v>
          </cell>
          <cell r="GC103">
            <v>339925</v>
          </cell>
          <cell r="GD103">
            <v>339925</v>
          </cell>
          <cell r="GE103">
            <v>5798500</v>
          </cell>
          <cell r="GF103">
            <v>38579777</v>
          </cell>
          <cell r="GG103">
            <v>37592000</v>
          </cell>
          <cell r="GH103">
            <v>76171777</v>
          </cell>
          <cell r="GI103">
            <v>6256522</v>
          </cell>
          <cell r="GJ103">
            <v>0</v>
          </cell>
          <cell r="GK103">
            <v>9365072</v>
          </cell>
          <cell r="GL103">
            <v>38929369</v>
          </cell>
          <cell r="GM103">
            <v>17188295</v>
          </cell>
          <cell r="GN103">
            <v>183804</v>
          </cell>
          <cell r="GO103">
            <v>18106605</v>
          </cell>
          <cell r="GP103">
            <v>90029667</v>
          </cell>
          <cell r="GQ103">
            <v>45938426</v>
          </cell>
          <cell r="GR103">
            <v>135968093</v>
          </cell>
          <cell r="GS103">
            <v>318895071</v>
          </cell>
          <cell r="GT103">
            <v>0</v>
          </cell>
          <cell r="GU103">
            <v>91426</v>
          </cell>
          <cell r="GV103">
            <v>91426</v>
          </cell>
          <cell r="GW103">
            <v>0</v>
          </cell>
          <cell r="GX103">
            <v>165036524</v>
          </cell>
          <cell r="GY103">
            <v>0</v>
          </cell>
          <cell r="GZ103">
            <v>0</v>
          </cell>
          <cell r="HA103">
            <v>0</v>
          </cell>
          <cell r="HB103">
            <v>210202488</v>
          </cell>
          <cell r="HC103">
            <v>0</v>
          </cell>
          <cell r="HD103">
            <v>775681226</v>
          </cell>
          <cell r="HE103">
            <v>0</v>
          </cell>
          <cell r="HF103">
            <v>0</v>
          </cell>
          <cell r="HG103">
            <v>0</v>
          </cell>
          <cell r="HH103">
            <v>1151011664</v>
          </cell>
          <cell r="HI103">
            <v>0</v>
          </cell>
          <cell r="HJ103">
            <v>0</v>
          </cell>
          <cell r="HK103">
            <v>0</v>
          </cell>
          <cell r="HL103">
            <v>5916352957</v>
          </cell>
          <cell r="HM103">
            <v>-290189085</v>
          </cell>
          <cell r="HN103">
            <v>5626163872</v>
          </cell>
          <cell r="HO103">
            <v>0</v>
          </cell>
          <cell r="HP103">
            <v>0</v>
          </cell>
          <cell r="HQ103">
            <v>0</v>
          </cell>
          <cell r="HR103">
            <v>0</v>
          </cell>
          <cell r="HS103">
            <v>0</v>
          </cell>
          <cell r="HT103">
            <v>0</v>
          </cell>
          <cell r="HU103">
            <v>3445709142</v>
          </cell>
          <cell r="HV103">
            <v>3445709142</v>
          </cell>
          <cell r="HW103">
            <v>0</v>
          </cell>
          <cell r="HX103">
            <v>0</v>
          </cell>
          <cell r="HY103">
            <v>0</v>
          </cell>
          <cell r="HZ103">
            <v>117296744</v>
          </cell>
          <cell r="IA103">
            <v>0</v>
          </cell>
          <cell r="IB103">
            <v>0</v>
          </cell>
          <cell r="IC103">
            <v>0</v>
          </cell>
          <cell r="ID103">
            <v>0</v>
          </cell>
          <cell r="IE103">
            <v>0</v>
          </cell>
          <cell r="IF103">
            <v>0</v>
          </cell>
          <cell r="IG103">
            <v>0</v>
          </cell>
          <cell r="IH103">
            <v>0</v>
          </cell>
          <cell r="II103">
            <v>0</v>
          </cell>
          <cell r="IJ103">
            <v>0</v>
          </cell>
          <cell r="IK103">
            <v>36290778454</v>
          </cell>
          <cell r="IL103">
            <v>0</v>
          </cell>
          <cell r="IM103">
            <v>5020036279</v>
          </cell>
          <cell r="IN103">
            <v>5020036279</v>
          </cell>
          <cell r="IO103">
            <v>36290778454</v>
          </cell>
          <cell r="IP103">
            <v>8537301</v>
          </cell>
          <cell r="IQ103">
            <v>0</v>
          </cell>
          <cell r="IR103">
            <v>0</v>
          </cell>
          <cell r="IS103">
            <v>0</v>
          </cell>
          <cell r="IT103">
            <v>0</v>
          </cell>
          <cell r="IU103">
            <v>0</v>
          </cell>
          <cell r="IV103">
            <v>0</v>
          </cell>
          <cell r="IW103">
            <v>0</v>
          </cell>
          <cell r="IX103">
            <v>0</v>
          </cell>
          <cell r="IY103">
            <v>0</v>
          </cell>
          <cell r="IZ103">
            <v>0</v>
          </cell>
          <cell r="JA103">
            <v>0</v>
          </cell>
          <cell r="JB103">
            <v>8537301</v>
          </cell>
          <cell r="JC103">
            <v>1670369354</v>
          </cell>
          <cell r="JD103">
            <v>32396878</v>
          </cell>
          <cell r="JE103">
            <v>0</v>
          </cell>
          <cell r="JF103">
            <v>606407</v>
          </cell>
          <cell r="JG103">
            <v>2116827</v>
          </cell>
          <cell r="JH103">
            <v>2269458</v>
          </cell>
          <cell r="JI103">
            <v>31665895</v>
          </cell>
          <cell r="JJ103">
            <v>0</v>
          </cell>
          <cell r="JK103">
            <v>0</v>
          </cell>
          <cell r="JL103">
            <v>453351</v>
          </cell>
          <cell r="JM103">
            <v>4072786</v>
          </cell>
          <cell r="JN103">
            <v>616798</v>
          </cell>
          <cell r="JO103">
            <v>0</v>
          </cell>
          <cell r="JP103">
            <v>0</v>
          </cell>
          <cell r="JQ103">
            <v>0</v>
          </cell>
          <cell r="JR103">
            <v>0</v>
          </cell>
          <cell r="JS103">
            <v>0</v>
          </cell>
          <cell r="JT103">
            <v>0</v>
          </cell>
          <cell r="JU103">
            <v>0</v>
          </cell>
          <cell r="JV103">
            <v>0</v>
          </cell>
          <cell r="JW103">
            <v>0</v>
          </cell>
          <cell r="JX103">
            <v>0</v>
          </cell>
          <cell r="JY103">
            <v>0</v>
          </cell>
          <cell r="JZ103">
            <v>0</v>
          </cell>
          <cell r="KA103">
            <v>0</v>
          </cell>
          <cell r="KB103">
            <v>0</v>
          </cell>
          <cell r="KC103">
            <v>0</v>
          </cell>
          <cell r="KD103">
            <v>0</v>
          </cell>
          <cell r="KE103">
            <v>0</v>
          </cell>
          <cell r="KF103">
            <v>0</v>
          </cell>
          <cell r="KG103">
            <v>0</v>
          </cell>
          <cell r="KH103">
            <v>0</v>
          </cell>
          <cell r="KI103">
            <v>0</v>
          </cell>
          <cell r="KJ103">
            <v>0</v>
          </cell>
          <cell r="KK103">
            <v>0</v>
          </cell>
          <cell r="KL103">
            <v>0</v>
          </cell>
          <cell r="KM103">
            <v>0</v>
          </cell>
          <cell r="KN103">
            <v>0</v>
          </cell>
          <cell r="KO103">
            <v>0</v>
          </cell>
          <cell r="KP103">
            <v>0</v>
          </cell>
          <cell r="KQ103">
            <v>0</v>
          </cell>
          <cell r="KR103">
            <v>0</v>
          </cell>
          <cell r="KS103">
            <v>0</v>
          </cell>
          <cell r="KT103">
            <v>0</v>
          </cell>
          <cell r="KU103">
            <v>0</v>
          </cell>
          <cell r="KV103">
            <v>0</v>
          </cell>
          <cell r="KW103">
            <v>1744567754</v>
          </cell>
          <cell r="KX103">
            <v>38043883509</v>
          </cell>
          <cell r="KY103">
            <v>72469961</v>
          </cell>
          <cell r="KZ103">
            <v>72469961</v>
          </cell>
          <cell r="LA103">
            <v>64887</v>
          </cell>
          <cell r="LB103">
            <v>47484322442</v>
          </cell>
          <cell r="LC103">
            <v>122837289945</v>
          </cell>
          <cell r="LD103">
            <v>-2760050149</v>
          </cell>
          <cell r="LE103">
            <v>488074109</v>
          </cell>
          <cell r="LF103">
            <v>7222764500</v>
          </cell>
          <cell r="LG103">
            <v>0</v>
          </cell>
          <cell r="LH103">
            <v>488074109</v>
          </cell>
          <cell r="LI103">
            <v>0</v>
          </cell>
          <cell r="LJ103">
            <v>0</v>
          </cell>
          <cell r="LK103">
            <v>0</v>
          </cell>
          <cell r="LL103">
            <v>2870695680</v>
          </cell>
          <cell r="LM103">
            <v>634072209</v>
          </cell>
          <cell r="LN103">
            <v>11215606498</v>
          </cell>
          <cell r="LO103">
            <v>0</v>
          </cell>
          <cell r="LP103">
            <v>0</v>
          </cell>
          <cell r="LQ103">
            <v>34982176</v>
          </cell>
          <cell r="LR103">
            <v>48044075</v>
          </cell>
          <cell r="LS103">
            <v>176963680</v>
          </cell>
          <cell r="LT103">
            <v>62218322</v>
          </cell>
          <cell r="LU103">
            <v>231454774</v>
          </cell>
          <cell r="LV103">
            <v>59962873</v>
          </cell>
          <cell r="LW103">
            <v>176963680</v>
          </cell>
          <cell r="LX103">
            <v>0</v>
          </cell>
          <cell r="LY103">
            <v>0</v>
          </cell>
          <cell r="LZ103">
            <v>0</v>
          </cell>
          <cell r="MA103">
            <v>0</v>
          </cell>
          <cell r="MB103">
            <v>0</v>
          </cell>
          <cell r="MC103">
            <v>0</v>
          </cell>
          <cell r="MD103">
            <v>634072209</v>
          </cell>
          <cell r="ME103">
            <v>9069182249</v>
          </cell>
          <cell r="MF103">
            <v>4962159</v>
          </cell>
          <cell r="MG103">
            <v>24523189</v>
          </cell>
          <cell r="MH103">
            <v>0</v>
          </cell>
          <cell r="MI103">
            <v>29485348</v>
          </cell>
          <cell r="MJ103">
            <v>79165167</v>
          </cell>
          <cell r="MK103">
            <v>2624030</v>
          </cell>
          <cell r="ML103">
            <v>81789197</v>
          </cell>
          <cell r="MM103">
            <v>94220016585</v>
          </cell>
          <cell r="MN103">
            <v>0</v>
          </cell>
          <cell r="MO103">
            <v>94220016585</v>
          </cell>
          <cell r="MP103">
            <v>0</v>
          </cell>
          <cell r="MQ103">
            <v>94331291130</v>
          </cell>
          <cell r="MR103">
            <v>0</v>
          </cell>
          <cell r="MS103">
            <v>0</v>
          </cell>
          <cell r="MT103">
            <v>0</v>
          </cell>
          <cell r="MU103">
            <v>0</v>
          </cell>
          <cell r="MV103">
            <v>0</v>
          </cell>
          <cell r="MW103">
            <v>0</v>
          </cell>
          <cell r="MX103">
            <v>1874525681</v>
          </cell>
          <cell r="MY103">
            <v>426098598</v>
          </cell>
          <cell r="MZ103">
            <v>88824554</v>
          </cell>
          <cell r="NA103">
            <v>0</v>
          </cell>
          <cell r="NB103">
            <v>514923152</v>
          </cell>
          <cell r="NC103">
            <v>1788892</v>
          </cell>
          <cell r="ND103">
            <v>16875167</v>
          </cell>
          <cell r="NE103">
            <v>7133104</v>
          </cell>
          <cell r="NF103">
            <v>75677</v>
          </cell>
          <cell r="NG103">
            <v>9881890</v>
          </cell>
          <cell r="NH103">
            <v>456449220</v>
          </cell>
          <cell r="NI103">
            <v>10483440</v>
          </cell>
          <cell r="NJ103">
            <v>1890639</v>
          </cell>
          <cell r="NK103">
            <v>12374079</v>
          </cell>
          <cell r="NL103">
            <v>0</v>
          </cell>
          <cell r="NM103">
            <v>0</v>
          </cell>
          <cell r="NN103">
            <v>0</v>
          </cell>
          <cell r="NO103">
            <v>0</v>
          </cell>
          <cell r="NP103">
            <v>0</v>
          </cell>
          <cell r="NQ103">
            <v>0</v>
          </cell>
          <cell r="NR103">
            <v>0</v>
          </cell>
          <cell r="NS103">
            <v>0</v>
          </cell>
          <cell r="NT103">
            <v>0</v>
          </cell>
          <cell r="NU103">
            <v>0</v>
          </cell>
          <cell r="NV103">
            <v>0</v>
          </cell>
          <cell r="NW103">
            <v>0</v>
          </cell>
          <cell r="NX103">
            <v>0</v>
          </cell>
          <cell r="NY103">
            <v>0</v>
          </cell>
          <cell r="NZ103">
            <v>0</v>
          </cell>
          <cell r="OA103">
            <v>0</v>
          </cell>
          <cell r="OB103">
            <v>0</v>
          </cell>
          <cell r="OC103">
            <v>0</v>
          </cell>
          <cell r="OD103">
            <v>2894026862</v>
          </cell>
          <cell r="OE103">
            <v>2894026862</v>
          </cell>
          <cell r="OF103">
            <v>29500225999</v>
          </cell>
          <cell r="OG103">
            <v>0</v>
          </cell>
          <cell r="OH103">
            <v>0</v>
          </cell>
          <cell r="OI103">
            <v>0</v>
          </cell>
          <cell r="OJ103">
            <v>0</v>
          </cell>
          <cell r="OK103">
            <v>0</v>
          </cell>
          <cell r="OL103">
            <v>0</v>
          </cell>
          <cell r="OM103">
            <v>29500225999</v>
          </cell>
          <cell r="ON103">
            <v>29500225999</v>
          </cell>
          <cell r="OO103">
            <v>0</v>
          </cell>
          <cell r="OP103">
            <v>33320</v>
          </cell>
          <cell r="OQ103">
            <v>2613938</v>
          </cell>
          <cell r="OR103">
            <v>38821237</v>
          </cell>
          <cell r="OS103">
            <v>0</v>
          </cell>
          <cell r="OT103">
            <v>0</v>
          </cell>
          <cell r="OU103">
            <v>80289732</v>
          </cell>
          <cell r="OV103">
            <v>0</v>
          </cell>
          <cell r="OW103">
            <v>32435721356</v>
          </cell>
          <cell r="OX103">
            <v>126767012486</v>
          </cell>
          <cell r="OY103">
            <v>258673484680</v>
          </cell>
        </row>
        <row r="104">
          <cell r="A104">
            <v>38565</v>
          </cell>
          <cell r="B104">
            <v>2005</v>
          </cell>
          <cell r="C104" t="str">
            <v>2005-2</v>
          </cell>
          <cell r="D104" t="str">
            <v>2005-3</v>
          </cell>
          <cell r="E104">
            <v>8</v>
          </cell>
          <cell r="F104">
            <v>0.83400162608662276</v>
          </cell>
          <cell r="G104">
            <v>4295280</v>
          </cell>
          <cell r="H104">
            <v>4423316</v>
          </cell>
          <cell r="I104">
            <v>1868253030.7685204</v>
          </cell>
          <cell r="J104">
            <v>1868253030.7685204</v>
          </cell>
          <cell r="K104">
            <v>0</v>
          </cell>
          <cell r="L104">
            <v>12787963584</v>
          </cell>
          <cell r="M104">
            <v>3046741321</v>
          </cell>
          <cell r="N104">
            <v>19582253163</v>
          </cell>
          <cell r="O104">
            <v>780290193</v>
          </cell>
          <cell r="P104">
            <v>2168240193</v>
          </cell>
          <cell r="Q104">
            <v>2075281979</v>
          </cell>
          <cell r="R104">
            <v>42191987551</v>
          </cell>
          <cell r="S104">
            <v>6750463000</v>
          </cell>
          <cell r="T104">
            <v>0</v>
          </cell>
          <cell r="U104">
            <v>6750463000</v>
          </cell>
          <cell r="V104">
            <v>189874752</v>
          </cell>
          <cell r="W104">
            <v>693216002</v>
          </cell>
          <cell r="X104">
            <v>12963238</v>
          </cell>
          <cell r="Y104">
            <v>1039710</v>
          </cell>
          <cell r="Z104">
            <v>53503595</v>
          </cell>
          <cell r="AA104">
            <v>50188446</v>
          </cell>
          <cell r="AB104">
            <v>0</v>
          </cell>
          <cell r="AC104">
            <v>1958900380</v>
          </cell>
          <cell r="AD104">
            <v>0</v>
          </cell>
          <cell r="AE104">
            <v>0</v>
          </cell>
          <cell r="AF104">
            <v>0</v>
          </cell>
          <cell r="AG104">
            <v>9710149123</v>
          </cell>
          <cell r="AH104">
            <v>51902136674</v>
          </cell>
          <cell r="AI104">
            <v>0</v>
          </cell>
          <cell r="AJ104">
            <v>931865</v>
          </cell>
          <cell r="AK104">
            <v>57037770</v>
          </cell>
          <cell r="AL104">
            <v>57969635</v>
          </cell>
          <cell r="AM104">
            <v>915641085</v>
          </cell>
          <cell r="AN104">
            <v>1931500</v>
          </cell>
          <cell r="AO104">
            <v>4485361</v>
          </cell>
          <cell r="AP104">
            <v>0</v>
          </cell>
          <cell r="AQ104">
            <v>35000</v>
          </cell>
          <cell r="AR104">
            <v>2101116</v>
          </cell>
          <cell r="AS104">
            <v>0</v>
          </cell>
          <cell r="AT104">
            <v>2773377</v>
          </cell>
          <cell r="AU104">
            <v>0</v>
          </cell>
          <cell r="AV104">
            <v>926967439</v>
          </cell>
          <cell r="AW104">
            <v>0</v>
          </cell>
          <cell r="AX104">
            <v>1705467060</v>
          </cell>
          <cell r="AY104">
            <v>208047445</v>
          </cell>
          <cell r="AZ104">
            <v>107956</v>
          </cell>
          <cell r="BA104">
            <v>16810</v>
          </cell>
          <cell r="BB104">
            <v>93169</v>
          </cell>
          <cell r="BC104">
            <v>0</v>
          </cell>
          <cell r="BD104">
            <v>3448352</v>
          </cell>
          <cell r="BE104">
            <v>5907425</v>
          </cell>
          <cell r="BF104">
            <v>11977478</v>
          </cell>
          <cell r="BG104">
            <v>0</v>
          </cell>
          <cell r="BH104">
            <v>0</v>
          </cell>
          <cell r="BI104">
            <v>122185128</v>
          </cell>
          <cell r="BJ104">
            <v>0</v>
          </cell>
          <cell r="BK104">
            <v>2057250823</v>
          </cell>
          <cell r="BL104">
            <v>157444</v>
          </cell>
          <cell r="BM104">
            <v>0</v>
          </cell>
          <cell r="BN104">
            <v>793240</v>
          </cell>
          <cell r="BO104">
            <v>0</v>
          </cell>
          <cell r="BP104">
            <v>162664164</v>
          </cell>
          <cell r="BQ104">
            <v>163614848</v>
          </cell>
          <cell r="BR104">
            <v>737529533</v>
          </cell>
          <cell r="BS104">
            <v>852955</v>
          </cell>
          <cell r="BT104">
            <v>68709603</v>
          </cell>
          <cell r="BU104">
            <v>3656928362</v>
          </cell>
          <cell r="BV104">
            <v>71818022</v>
          </cell>
          <cell r="BW104">
            <v>1097807</v>
          </cell>
          <cell r="BX104">
            <v>14163367</v>
          </cell>
          <cell r="BY104">
            <v>2417256</v>
          </cell>
          <cell r="BZ104">
            <v>514761</v>
          </cell>
          <cell r="CA104">
            <v>306189</v>
          </cell>
          <cell r="CB104">
            <v>0</v>
          </cell>
          <cell r="CC104">
            <v>5335653</v>
          </cell>
          <cell r="CD104">
            <v>23835033</v>
          </cell>
          <cell r="CE104">
            <v>3099305</v>
          </cell>
          <cell r="CF104">
            <v>3395792</v>
          </cell>
          <cell r="CG104">
            <v>7981847</v>
          </cell>
          <cell r="CH104">
            <v>14476944</v>
          </cell>
          <cell r="CI104">
            <v>0</v>
          </cell>
          <cell r="CJ104">
            <v>14476944</v>
          </cell>
          <cell r="CK104">
            <v>196019911</v>
          </cell>
          <cell r="CL104">
            <v>196019911</v>
          </cell>
          <cell r="CM104">
            <v>21016184</v>
          </cell>
          <cell r="CN104">
            <v>54524965</v>
          </cell>
          <cell r="CO104">
            <v>66320506</v>
          </cell>
          <cell r="CP104">
            <v>7083298</v>
          </cell>
          <cell r="CQ104">
            <v>22073457</v>
          </cell>
          <cell r="CR104">
            <v>0</v>
          </cell>
          <cell r="CS104">
            <v>0</v>
          </cell>
          <cell r="CT104">
            <v>0</v>
          </cell>
          <cell r="CU104">
            <v>0</v>
          </cell>
          <cell r="CV104">
            <v>0</v>
          </cell>
          <cell r="CW104">
            <v>0</v>
          </cell>
          <cell r="CX104">
            <v>0</v>
          </cell>
          <cell r="CY104">
            <v>0</v>
          </cell>
          <cell r="CZ104">
            <v>367038321</v>
          </cell>
          <cell r="DA104">
            <v>0</v>
          </cell>
          <cell r="DB104">
            <v>4202806285</v>
          </cell>
          <cell r="DC104">
            <v>0</v>
          </cell>
          <cell r="DD104">
            <v>5250941</v>
          </cell>
          <cell r="DE104">
            <v>5250941</v>
          </cell>
          <cell r="DF104">
            <v>853500</v>
          </cell>
          <cell r="DG104">
            <v>853500</v>
          </cell>
          <cell r="DH104">
            <v>62272000</v>
          </cell>
          <cell r="DI104">
            <v>18109440</v>
          </cell>
          <cell r="DJ104">
            <v>595200</v>
          </cell>
          <cell r="DK104">
            <v>18704640</v>
          </cell>
          <cell r="DL104">
            <v>14438400</v>
          </cell>
          <cell r="DM104">
            <v>1734000</v>
          </cell>
          <cell r="DN104">
            <v>115200</v>
          </cell>
          <cell r="DO104">
            <v>16287600</v>
          </cell>
          <cell r="DP104">
            <v>3712788</v>
          </cell>
          <cell r="DQ104">
            <v>3075600</v>
          </cell>
          <cell r="DR104">
            <v>0</v>
          </cell>
          <cell r="DS104">
            <v>50617400</v>
          </cell>
          <cell r="DT104">
            <v>9262800</v>
          </cell>
          <cell r="DU104">
            <v>66668588</v>
          </cell>
          <cell r="DV104">
            <v>168000</v>
          </cell>
          <cell r="DW104">
            <v>9336186</v>
          </cell>
          <cell r="DX104">
            <v>18205</v>
          </cell>
          <cell r="DY104">
            <v>9522391</v>
          </cell>
          <cell r="DZ104">
            <v>17156400</v>
          </cell>
          <cell r="EA104">
            <v>0</v>
          </cell>
          <cell r="EB104">
            <v>0</v>
          </cell>
          <cell r="EC104">
            <v>17156400</v>
          </cell>
          <cell r="ED104">
            <v>46267200</v>
          </cell>
          <cell r="EE104">
            <v>265200</v>
          </cell>
          <cell r="EF104">
            <v>2203200</v>
          </cell>
          <cell r="EG104">
            <v>22297200</v>
          </cell>
          <cell r="EH104">
            <v>1203600</v>
          </cell>
          <cell r="EI104">
            <v>244800</v>
          </cell>
          <cell r="EJ104">
            <v>20400</v>
          </cell>
          <cell r="EK104">
            <v>1346400</v>
          </cell>
          <cell r="EL104">
            <v>734400</v>
          </cell>
          <cell r="EM104">
            <v>3549600</v>
          </cell>
          <cell r="EN104">
            <v>5956800</v>
          </cell>
          <cell r="EO104">
            <v>3588000</v>
          </cell>
          <cell r="EP104">
            <v>446400</v>
          </cell>
          <cell r="EQ104">
            <v>510000</v>
          </cell>
          <cell r="ER104">
            <v>33884400</v>
          </cell>
          <cell r="ES104">
            <v>16156800</v>
          </cell>
          <cell r="ET104">
            <v>50997600</v>
          </cell>
          <cell r="EU104">
            <v>0</v>
          </cell>
          <cell r="EV104">
            <v>208000</v>
          </cell>
          <cell r="EW104">
            <v>203200</v>
          </cell>
          <cell r="EX104">
            <v>51408800</v>
          </cell>
          <cell r="EY104">
            <v>0</v>
          </cell>
          <cell r="EZ104">
            <v>245170979</v>
          </cell>
          <cell r="FA104">
            <v>94253935</v>
          </cell>
          <cell r="FB104">
            <v>339424914</v>
          </cell>
          <cell r="FC104">
            <v>2162400</v>
          </cell>
          <cell r="FD104">
            <v>83174414</v>
          </cell>
          <cell r="FE104">
            <v>3419500</v>
          </cell>
          <cell r="FF104">
            <v>-97900</v>
          </cell>
          <cell r="FG104">
            <v>0</v>
          </cell>
          <cell r="FH104">
            <v>0</v>
          </cell>
          <cell r="FI104">
            <v>11748000</v>
          </cell>
          <cell r="FJ104">
            <v>15069600</v>
          </cell>
          <cell r="FK104">
            <v>2182800</v>
          </cell>
          <cell r="FL104">
            <v>0</v>
          </cell>
          <cell r="FM104">
            <v>102589214</v>
          </cell>
          <cell r="FN104">
            <v>522990768</v>
          </cell>
          <cell r="FO104">
            <v>0</v>
          </cell>
          <cell r="FP104">
            <v>54111600</v>
          </cell>
          <cell r="FQ104">
            <v>54111600</v>
          </cell>
          <cell r="FR104">
            <v>0</v>
          </cell>
          <cell r="FS104">
            <v>2389100</v>
          </cell>
          <cell r="FT104">
            <v>0</v>
          </cell>
          <cell r="FU104">
            <v>285600</v>
          </cell>
          <cell r="FV104">
            <v>15168659</v>
          </cell>
          <cell r="FW104">
            <v>2679600</v>
          </cell>
          <cell r="FX104">
            <v>74634559</v>
          </cell>
          <cell r="FY104">
            <v>0</v>
          </cell>
          <cell r="FZ104">
            <v>2139293</v>
          </cell>
          <cell r="GA104">
            <v>0</v>
          </cell>
          <cell r="GB104">
            <v>2139293</v>
          </cell>
          <cell r="GC104">
            <v>459473</v>
          </cell>
          <cell r="GD104">
            <v>459473</v>
          </cell>
          <cell r="GE104">
            <v>8801825</v>
          </cell>
          <cell r="GF104">
            <v>58098908</v>
          </cell>
          <cell r="GG104">
            <v>53725000</v>
          </cell>
          <cell r="GH104">
            <v>111823908</v>
          </cell>
          <cell r="GI104">
            <v>6943629</v>
          </cell>
          <cell r="GJ104">
            <v>1992000</v>
          </cell>
          <cell r="GK104">
            <v>1441000</v>
          </cell>
          <cell r="GL104">
            <v>58365876</v>
          </cell>
          <cell r="GM104">
            <v>9817986</v>
          </cell>
          <cell r="GN104">
            <v>440690</v>
          </cell>
          <cell r="GO104">
            <v>39588993</v>
          </cell>
          <cell r="GP104">
            <v>118590174</v>
          </cell>
          <cell r="GQ104">
            <v>62551894</v>
          </cell>
          <cell r="GR104">
            <v>181142068</v>
          </cell>
          <cell r="GS104">
            <v>379001126</v>
          </cell>
          <cell r="GT104">
            <v>0</v>
          </cell>
          <cell r="GU104">
            <v>0</v>
          </cell>
          <cell r="GV104">
            <v>0</v>
          </cell>
          <cell r="GW104">
            <v>0</v>
          </cell>
          <cell r="GX104">
            <v>433674067</v>
          </cell>
          <cell r="GY104">
            <v>0</v>
          </cell>
          <cell r="GZ104">
            <v>0</v>
          </cell>
          <cell r="HA104">
            <v>0</v>
          </cell>
          <cell r="HB104">
            <v>471226300</v>
          </cell>
          <cell r="HC104">
            <v>0</v>
          </cell>
          <cell r="HD104">
            <v>7386374686</v>
          </cell>
          <cell r="HE104">
            <v>207426000</v>
          </cell>
          <cell r="HF104">
            <v>0</v>
          </cell>
          <cell r="HG104">
            <v>0</v>
          </cell>
          <cell r="HH104">
            <v>8498701053</v>
          </cell>
          <cell r="HI104">
            <v>0</v>
          </cell>
          <cell r="HJ104">
            <v>0</v>
          </cell>
          <cell r="HK104">
            <v>0</v>
          </cell>
          <cell r="HL104">
            <v>20541055035</v>
          </cell>
          <cell r="HM104">
            <v>977259775</v>
          </cell>
          <cell r="HN104">
            <v>21518314810</v>
          </cell>
          <cell r="HO104">
            <v>0</v>
          </cell>
          <cell r="HP104">
            <v>0</v>
          </cell>
          <cell r="HQ104">
            <v>0</v>
          </cell>
          <cell r="HR104">
            <v>0</v>
          </cell>
          <cell r="HS104">
            <v>0</v>
          </cell>
          <cell r="HT104">
            <v>0</v>
          </cell>
          <cell r="HU104">
            <v>3445709142</v>
          </cell>
          <cell r="HV104">
            <v>3445709142</v>
          </cell>
          <cell r="HW104">
            <v>0</v>
          </cell>
          <cell r="HX104">
            <v>0</v>
          </cell>
          <cell r="HY104">
            <v>0</v>
          </cell>
          <cell r="HZ104">
            <v>117296744</v>
          </cell>
          <cell r="IA104">
            <v>0</v>
          </cell>
          <cell r="IB104">
            <v>0</v>
          </cell>
          <cell r="IC104">
            <v>0</v>
          </cell>
          <cell r="ID104">
            <v>0</v>
          </cell>
          <cell r="IE104">
            <v>0</v>
          </cell>
          <cell r="IF104">
            <v>0</v>
          </cell>
          <cell r="IG104">
            <v>0</v>
          </cell>
          <cell r="IH104">
            <v>0</v>
          </cell>
          <cell r="II104">
            <v>0</v>
          </cell>
          <cell r="IJ104">
            <v>0</v>
          </cell>
          <cell r="IK104">
            <v>27414952123</v>
          </cell>
          <cell r="IL104">
            <v>0</v>
          </cell>
          <cell r="IM104">
            <v>1742498522</v>
          </cell>
          <cell r="IN104">
            <v>1742498522</v>
          </cell>
          <cell r="IO104">
            <v>27414952123</v>
          </cell>
          <cell r="IP104">
            <v>28805647</v>
          </cell>
          <cell r="IQ104">
            <v>0</v>
          </cell>
          <cell r="IR104">
            <v>0</v>
          </cell>
          <cell r="IS104">
            <v>0</v>
          </cell>
          <cell r="IT104">
            <v>0</v>
          </cell>
          <cell r="IU104">
            <v>0</v>
          </cell>
          <cell r="IV104">
            <v>0</v>
          </cell>
          <cell r="IW104">
            <v>0</v>
          </cell>
          <cell r="IX104">
            <v>0</v>
          </cell>
          <cell r="IY104">
            <v>0</v>
          </cell>
          <cell r="IZ104">
            <v>0</v>
          </cell>
          <cell r="JA104">
            <v>0</v>
          </cell>
          <cell r="JB104">
            <v>283695900</v>
          </cell>
          <cell r="JC104">
            <v>835184677</v>
          </cell>
          <cell r="JD104">
            <v>32396878</v>
          </cell>
          <cell r="JE104">
            <v>153849164</v>
          </cell>
          <cell r="JF104">
            <v>606407</v>
          </cell>
          <cell r="JG104">
            <v>2116827</v>
          </cell>
          <cell r="JH104">
            <v>2269458</v>
          </cell>
          <cell r="JI104">
            <v>31665895</v>
          </cell>
          <cell r="JJ104">
            <v>881946</v>
          </cell>
          <cell r="JK104">
            <v>0</v>
          </cell>
          <cell r="JL104">
            <v>453351</v>
          </cell>
          <cell r="JM104">
            <v>4072786</v>
          </cell>
          <cell r="JN104">
            <v>616798</v>
          </cell>
          <cell r="JO104">
            <v>0</v>
          </cell>
          <cell r="JP104">
            <v>0</v>
          </cell>
          <cell r="JQ104">
            <v>0</v>
          </cell>
          <cell r="JR104">
            <v>0</v>
          </cell>
          <cell r="JS104">
            <v>0</v>
          </cell>
          <cell r="JT104">
            <v>0</v>
          </cell>
          <cell r="JU104">
            <v>0</v>
          </cell>
          <cell r="JV104">
            <v>0</v>
          </cell>
          <cell r="JW104">
            <v>0</v>
          </cell>
          <cell r="JX104">
            <v>0</v>
          </cell>
          <cell r="JY104">
            <v>0</v>
          </cell>
          <cell r="JZ104">
            <v>0</v>
          </cell>
          <cell r="KA104">
            <v>0</v>
          </cell>
          <cell r="KB104">
            <v>0</v>
          </cell>
          <cell r="KC104">
            <v>0</v>
          </cell>
          <cell r="KD104">
            <v>0</v>
          </cell>
          <cell r="KE104">
            <v>0</v>
          </cell>
          <cell r="KF104">
            <v>0</v>
          </cell>
          <cell r="KG104">
            <v>0</v>
          </cell>
          <cell r="KH104">
            <v>0</v>
          </cell>
          <cell r="KI104">
            <v>0</v>
          </cell>
          <cell r="KJ104">
            <v>0</v>
          </cell>
          <cell r="KK104">
            <v>0</v>
          </cell>
          <cell r="KL104">
            <v>0</v>
          </cell>
          <cell r="KM104">
            <v>0</v>
          </cell>
          <cell r="KN104">
            <v>0</v>
          </cell>
          <cell r="KO104">
            <v>0</v>
          </cell>
          <cell r="KP104">
            <v>0</v>
          </cell>
          <cell r="KQ104">
            <v>0</v>
          </cell>
          <cell r="KR104">
            <v>0</v>
          </cell>
          <cell r="KS104">
            <v>0</v>
          </cell>
          <cell r="KT104">
            <v>0</v>
          </cell>
          <cell r="KU104">
            <v>0</v>
          </cell>
          <cell r="KV104">
            <v>0</v>
          </cell>
          <cell r="KW104">
            <v>1066744365</v>
          </cell>
          <cell r="KX104">
            <v>28765392388</v>
          </cell>
          <cell r="KY104">
            <v>17312077</v>
          </cell>
          <cell r="KZ104">
            <v>17312077</v>
          </cell>
          <cell r="LA104">
            <v>0</v>
          </cell>
          <cell r="LB104">
            <v>46336493371</v>
          </cell>
          <cell r="LC104">
            <v>98238630045</v>
          </cell>
          <cell r="LD104">
            <v>0</v>
          </cell>
          <cell r="LE104">
            <v>488074109</v>
          </cell>
          <cell r="LF104">
            <v>0</v>
          </cell>
          <cell r="LG104">
            <v>0</v>
          </cell>
          <cell r="LH104">
            <v>488074109</v>
          </cell>
          <cell r="LI104">
            <v>0</v>
          </cell>
          <cell r="LJ104">
            <v>0</v>
          </cell>
          <cell r="LK104">
            <v>0</v>
          </cell>
          <cell r="LL104">
            <v>2870695680</v>
          </cell>
          <cell r="LM104">
            <v>634072209</v>
          </cell>
          <cell r="LN104">
            <v>3992841998</v>
          </cell>
          <cell r="LO104">
            <v>1268451767</v>
          </cell>
          <cell r="LP104">
            <v>0</v>
          </cell>
          <cell r="LQ104">
            <v>25931434</v>
          </cell>
          <cell r="LR104">
            <v>68418114</v>
          </cell>
          <cell r="LS104">
            <v>1245486718</v>
          </cell>
          <cell r="LT104">
            <v>61842697</v>
          </cell>
          <cell r="LU104">
            <v>78253961</v>
          </cell>
          <cell r="LV104">
            <v>63179366</v>
          </cell>
          <cell r="LW104">
            <v>1245486718</v>
          </cell>
          <cell r="LX104">
            <v>0</v>
          </cell>
          <cell r="LY104">
            <v>0</v>
          </cell>
          <cell r="LZ104">
            <v>0</v>
          </cell>
          <cell r="MA104">
            <v>0</v>
          </cell>
          <cell r="MB104">
            <v>0</v>
          </cell>
          <cell r="MC104">
            <v>0</v>
          </cell>
          <cell r="MD104">
            <v>634072209</v>
          </cell>
          <cell r="ME104">
            <v>6804406055</v>
          </cell>
          <cell r="MF104">
            <v>3974780</v>
          </cell>
          <cell r="MG104">
            <v>0</v>
          </cell>
          <cell r="MH104">
            <v>0</v>
          </cell>
          <cell r="MI104">
            <v>3974780</v>
          </cell>
          <cell r="MJ104">
            <v>299317</v>
          </cell>
          <cell r="MK104">
            <v>214809942</v>
          </cell>
          <cell r="ML104">
            <v>215109259</v>
          </cell>
          <cell r="MM104">
            <v>666394862</v>
          </cell>
          <cell r="MN104">
            <v>0</v>
          </cell>
          <cell r="MO104">
            <v>666394862</v>
          </cell>
          <cell r="MP104">
            <v>0</v>
          </cell>
          <cell r="MQ104">
            <v>885478901</v>
          </cell>
          <cell r="MR104">
            <v>0</v>
          </cell>
          <cell r="MS104">
            <v>0</v>
          </cell>
          <cell r="MT104">
            <v>0</v>
          </cell>
          <cell r="MU104">
            <v>0</v>
          </cell>
          <cell r="MV104">
            <v>0</v>
          </cell>
          <cell r="MW104">
            <v>0</v>
          </cell>
          <cell r="MX104">
            <v>1832953910</v>
          </cell>
          <cell r="MY104">
            <v>475863728</v>
          </cell>
          <cell r="MZ104">
            <v>93450298</v>
          </cell>
          <cell r="NA104">
            <v>0</v>
          </cell>
          <cell r="NB104">
            <v>569314026</v>
          </cell>
          <cell r="NC104">
            <v>1700167</v>
          </cell>
          <cell r="ND104">
            <v>14708738</v>
          </cell>
          <cell r="NE104">
            <v>4432653</v>
          </cell>
          <cell r="NF104">
            <v>75878</v>
          </cell>
          <cell r="NG104">
            <v>8510757</v>
          </cell>
          <cell r="NH104">
            <v>609119321</v>
          </cell>
          <cell r="NI104">
            <v>0</v>
          </cell>
          <cell r="NJ104">
            <v>0</v>
          </cell>
          <cell r="NK104">
            <v>0</v>
          </cell>
          <cell r="NL104">
            <v>0</v>
          </cell>
          <cell r="NM104">
            <v>0</v>
          </cell>
          <cell r="NN104">
            <v>0</v>
          </cell>
          <cell r="NO104">
            <v>0</v>
          </cell>
          <cell r="NP104">
            <v>0</v>
          </cell>
          <cell r="NQ104">
            <v>0</v>
          </cell>
          <cell r="NR104">
            <v>0</v>
          </cell>
          <cell r="NS104">
            <v>0</v>
          </cell>
          <cell r="NT104">
            <v>0</v>
          </cell>
          <cell r="NU104">
            <v>0</v>
          </cell>
          <cell r="NV104">
            <v>0</v>
          </cell>
          <cell r="NW104">
            <v>0</v>
          </cell>
          <cell r="NX104">
            <v>0</v>
          </cell>
          <cell r="NY104">
            <v>0</v>
          </cell>
          <cell r="NZ104">
            <v>0</v>
          </cell>
          <cell r="OA104">
            <v>0</v>
          </cell>
          <cell r="OB104">
            <v>0</v>
          </cell>
          <cell r="OC104">
            <v>0</v>
          </cell>
          <cell r="OD104">
            <v>3040815450</v>
          </cell>
          <cell r="OE104">
            <v>3040815450</v>
          </cell>
          <cell r="OF104">
            <v>36268217864</v>
          </cell>
          <cell r="OG104">
            <v>0</v>
          </cell>
          <cell r="OH104">
            <v>0</v>
          </cell>
          <cell r="OI104">
            <v>0</v>
          </cell>
          <cell r="OJ104">
            <v>0</v>
          </cell>
          <cell r="OK104">
            <v>0</v>
          </cell>
          <cell r="OL104">
            <v>0</v>
          </cell>
          <cell r="OM104">
            <v>36268217864</v>
          </cell>
          <cell r="ON104">
            <v>36268217864</v>
          </cell>
          <cell r="OO104">
            <v>0</v>
          </cell>
          <cell r="OP104">
            <v>-208000</v>
          </cell>
          <cell r="OQ104">
            <v>117507</v>
          </cell>
          <cell r="OR104">
            <v>36596011</v>
          </cell>
          <cell r="OS104">
            <v>0</v>
          </cell>
          <cell r="OT104">
            <v>0</v>
          </cell>
          <cell r="OU104">
            <v>73101529</v>
          </cell>
          <cell r="OV104">
            <v>0</v>
          </cell>
          <cell r="OW104">
            <v>39345538832</v>
          </cell>
          <cell r="OX104">
            <v>40231017733</v>
          </cell>
          <cell r="OY104">
            <v>145274053833</v>
          </cell>
        </row>
        <row r="105">
          <cell r="A105">
            <v>38596</v>
          </cell>
          <cell r="B105">
            <v>2005</v>
          </cell>
          <cell r="C105" t="str">
            <v>2005-2</v>
          </cell>
          <cell r="D105" t="str">
            <v>2005-3</v>
          </cell>
          <cell r="E105">
            <v>9</v>
          </cell>
          <cell r="F105">
            <v>0.8375695837817928</v>
          </cell>
          <cell r="G105">
            <v>3851160</v>
          </cell>
          <cell r="H105">
            <v>456726</v>
          </cell>
          <cell r="I105">
            <v>1100981788.6692789</v>
          </cell>
          <cell r="J105">
            <v>1100981788.6692789</v>
          </cell>
          <cell r="K105">
            <v>0</v>
          </cell>
          <cell r="L105">
            <v>7536085738</v>
          </cell>
          <cell r="M105">
            <v>2461136980</v>
          </cell>
          <cell r="N105">
            <v>20858145951</v>
          </cell>
          <cell r="O105">
            <v>470709106</v>
          </cell>
          <cell r="P105">
            <v>1475045516</v>
          </cell>
          <cell r="Q105">
            <v>2128047144</v>
          </cell>
          <cell r="R105">
            <v>35836259168</v>
          </cell>
          <cell r="S105">
            <v>7431651000</v>
          </cell>
          <cell r="T105">
            <v>0</v>
          </cell>
          <cell r="U105">
            <v>7431651000</v>
          </cell>
          <cell r="V105">
            <v>63627300</v>
          </cell>
          <cell r="W105">
            <v>1570407157</v>
          </cell>
          <cell r="X105">
            <v>75545700</v>
          </cell>
          <cell r="Y105">
            <v>1361525</v>
          </cell>
          <cell r="Z105">
            <v>31764259</v>
          </cell>
          <cell r="AA105">
            <v>38507312</v>
          </cell>
          <cell r="AB105">
            <v>0</v>
          </cell>
          <cell r="AC105">
            <v>2101949814</v>
          </cell>
          <cell r="AD105">
            <v>0</v>
          </cell>
          <cell r="AE105">
            <v>0</v>
          </cell>
          <cell r="AF105">
            <v>0</v>
          </cell>
          <cell r="AG105">
            <v>11314814067</v>
          </cell>
          <cell r="AH105">
            <v>47151073235</v>
          </cell>
          <cell r="AI105">
            <v>0</v>
          </cell>
          <cell r="AJ105">
            <v>841030</v>
          </cell>
          <cell r="AK105">
            <v>61704846</v>
          </cell>
          <cell r="AL105">
            <v>62545876</v>
          </cell>
          <cell r="AM105">
            <v>846988069</v>
          </cell>
          <cell r="AN105">
            <v>50000</v>
          </cell>
          <cell r="AO105">
            <v>5085720</v>
          </cell>
          <cell r="AP105">
            <v>116555</v>
          </cell>
          <cell r="AQ105">
            <v>150000</v>
          </cell>
          <cell r="AR105">
            <v>1774990</v>
          </cell>
          <cell r="AS105">
            <v>0</v>
          </cell>
          <cell r="AT105">
            <v>2935500</v>
          </cell>
          <cell r="AU105">
            <v>0</v>
          </cell>
          <cell r="AV105">
            <v>857100834</v>
          </cell>
          <cell r="AW105">
            <v>0</v>
          </cell>
          <cell r="AX105">
            <v>1569790179</v>
          </cell>
          <cell r="AY105">
            <v>324160338</v>
          </cell>
          <cell r="AZ105">
            <v>2568684</v>
          </cell>
          <cell r="BA105">
            <v>52761</v>
          </cell>
          <cell r="BB105">
            <v>0</v>
          </cell>
          <cell r="BC105">
            <v>0</v>
          </cell>
          <cell r="BD105">
            <v>6773527</v>
          </cell>
          <cell r="BE105">
            <v>5888140</v>
          </cell>
          <cell r="BF105">
            <v>173728</v>
          </cell>
          <cell r="BG105">
            <v>0</v>
          </cell>
          <cell r="BH105">
            <v>0</v>
          </cell>
          <cell r="BI105">
            <v>25464363</v>
          </cell>
          <cell r="BJ105">
            <v>0</v>
          </cell>
          <cell r="BK105">
            <v>1934871720</v>
          </cell>
          <cell r="BL105">
            <v>839450</v>
          </cell>
          <cell r="BM105">
            <v>0</v>
          </cell>
          <cell r="BN105">
            <v>695780</v>
          </cell>
          <cell r="BO105">
            <v>1250000</v>
          </cell>
          <cell r="BP105">
            <v>21650105</v>
          </cell>
          <cell r="BQ105">
            <v>24435335</v>
          </cell>
          <cell r="BR105">
            <v>898685044</v>
          </cell>
          <cell r="BS105">
            <v>0</v>
          </cell>
          <cell r="BT105">
            <v>101068386</v>
          </cell>
          <cell r="BU105">
            <v>1273207979</v>
          </cell>
          <cell r="BV105">
            <v>30839337</v>
          </cell>
          <cell r="BW105">
            <v>836221</v>
          </cell>
          <cell r="BX105">
            <v>16798668</v>
          </cell>
          <cell r="BY105">
            <v>2550864</v>
          </cell>
          <cell r="BZ105">
            <v>503447</v>
          </cell>
          <cell r="CA105">
            <v>371653</v>
          </cell>
          <cell r="CB105">
            <v>0</v>
          </cell>
          <cell r="CC105">
            <v>5382389</v>
          </cell>
          <cell r="CD105">
            <v>26443242</v>
          </cell>
          <cell r="CE105">
            <v>4569416</v>
          </cell>
          <cell r="CF105">
            <v>5124064</v>
          </cell>
          <cell r="CG105">
            <v>8140542</v>
          </cell>
          <cell r="CH105">
            <v>17834022</v>
          </cell>
          <cell r="CI105">
            <v>0</v>
          </cell>
          <cell r="CJ105">
            <v>17834022</v>
          </cell>
          <cell r="CK105">
            <v>189566605</v>
          </cell>
          <cell r="CL105">
            <v>189566605</v>
          </cell>
          <cell r="CM105">
            <v>17061582</v>
          </cell>
          <cell r="CN105">
            <v>50212268</v>
          </cell>
          <cell r="CO105">
            <v>24814713</v>
          </cell>
          <cell r="CP105">
            <v>12268991</v>
          </cell>
          <cell r="CQ105">
            <v>4888200</v>
          </cell>
          <cell r="CR105">
            <v>545758084</v>
          </cell>
          <cell r="CS105">
            <v>77005656</v>
          </cell>
          <cell r="CT105">
            <v>0</v>
          </cell>
          <cell r="CU105">
            <v>12781471</v>
          </cell>
          <cell r="CV105">
            <v>635545211</v>
          </cell>
          <cell r="CW105">
            <v>0</v>
          </cell>
          <cell r="CX105">
            <v>0</v>
          </cell>
          <cell r="CY105">
            <v>0</v>
          </cell>
          <cell r="CZ105">
            <v>934357570</v>
          </cell>
          <cell r="DA105">
            <v>0</v>
          </cell>
          <cell r="DB105">
            <v>2383750536</v>
          </cell>
          <cell r="DC105">
            <v>0</v>
          </cell>
          <cell r="DD105">
            <v>7516504</v>
          </cell>
          <cell r="DE105">
            <v>7516504</v>
          </cell>
          <cell r="DF105">
            <v>686700</v>
          </cell>
          <cell r="DG105">
            <v>686700</v>
          </cell>
          <cell r="DH105">
            <v>58011904</v>
          </cell>
          <cell r="DI105">
            <v>18584000</v>
          </cell>
          <cell r="DJ105">
            <v>288000</v>
          </cell>
          <cell r="DK105">
            <v>18872000</v>
          </cell>
          <cell r="DL105">
            <v>12563900</v>
          </cell>
          <cell r="DM105">
            <v>1856400</v>
          </cell>
          <cell r="DN105">
            <v>211200</v>
          </cell>
          <cell r="DO105">
            <v>14631500</v>
          </cell>
          <cell r="DP105">
            <v>3457500</v>
          </cell>
          <cell r="DQ105">
            <v>7129800</v>
          </cell>
          <cell r="DR105">
            <v>0</v>
          </cell>
          <cell r="DS105">
            <v>49895000</v>
          </cell>
          <cell r="DT105">
            <v>10378800</v>
          </cell>
          <cell r="DU105">
            <v>70861100</v>
          </cell>
          <cell r="DV105">
            <v>420000</v>
          </cell>
          <cell r="DW105">
            <v>8565300</v>
          </cell>
          <cell r="DX105">
            <v>17535</v>
          </cell>
          <cell r="DY105">
            <v>9002835</v>
          </cell>
          <cell r="DZ105">
            <v>15728400</v>
          </cell>
          <cell r="EA105">
            <v>0</v>
          </cell>
          <cell r="EB105">
            <v>81600</v>
          </cell>
          <cell r="EC105">
            <v>15810000</v>
          </cell>
          <cell r="ED105">
            <v>44107500</v>
          </cell>
          <cell r="EE105">
            <v>183600</v>
          </cell>
          <cell r="EF105">
            <v>2529600</v>
          </cell>
          <cell r="EG105">
            <v>20624400</v>
          </cell>
          <cell r="EH105">
            <v>1060800</v>
          </cell>
          <cell r="EI105">
            <v>244800</v>
          </cell>
          <cell r="EJ105">
            <v>20400</v>
          </cell>
          <cell r="EK105">
            <v>1122000</v>
          </cell>
          <cell r="EL105">
            <v>775200</v>
          </cell>
          <cell r="EM105">
            <v>3223200</v>
          </cell>
          <cell r="EN105">
            <v>7609200</v>
          </cell>
          <cell r="EO105">
            <v>3243000</v>
          </cell>
          <cell r="EP105">
            <v>306900</v>
          </cell>
          <cell r="EQ105">
            <v>408000</v>
          </cell>
          <cell r="ER105">
            <v>30967200</v>
          </cell>
          <cell r="ES105">
            <v>17727600</v>
          </cell>
          <cell r="ET105">
            <v>49409700</v>
          </cell>
          <cell r="EU105">
            <v>5986416</v>
          </cell>
          <cell r="EV105">
            <v>332800</v>
          </cell>
          <cell r="EW105">
            <v>50800</v>
          </cell>
          <cell r="EX105">
            <v>55779716</v>
          </cell>
          <cell r="EY105">
            <v>0</v>
          </cell>
          <cell r="EZ105">
            <v>247605651</v>
          </cell>
          <cell r="FA105">
            <v>93195958</v>
          </cell>
          <cell r="FB105">
            <v>340801609</v>
          </cell>
          <cell r="FC105">
            <v>3876000</v>
          </cell>
          <cell r="FD105">
            <v>77972291</v>
          </cell>
          <cell r="FE105">
            <v>3126400</v>
          </cell>
          <cell r="FF105">
            <v>0</v>
          </cell>
          <cell r="FG105">
            <v>0</v>
          </cell>
          <cell r="FH105">
            <v>0</v>
          </cell>
          <cell r="FI105">
            <v>11650100</v>
          </cell>
          <cell r="FJ105">
            <v>14776500</v>
          </cell>
          <cell r="FK105">
            <v>2121600</v>
          </cell>
          <cell r="FL105">
            <v>0</v>
          </cell>
          <cell r="FM105">
            <v>98746391</v>
          </cell>
          <cell r="FN105">
            <v>516431904</v>
          </cell>
          <cell r="FO105">
            <v>0</v>
          </cell>
          <cell r="FP105">
            <v>26787600</v>
          </cell>
          <cell r="FQ105">
            <v>26787600</v>
          </cell>
          <cell r="FR105">
            <v>52200</v>
          </cell>
          <cell r="FS105">
            <v>1754200</v>
          </cell>
          <cell r="FT105">
            <v>0</v>
          </cell>
          <cell r="FU105">
            <v>428400</v>
          </cell>
          <cell r="FV105">
            <v>11925852</v>
          </cell>
          <cell r="FW105">
            <v>2296800</v>
          </cell>
          <cell r="FX105">
            <v>43245052</v>
          </cell>
          <cell r="FY105">
            <v>0</v>
          </cell>
          <cell r="FZ105">
            <v>1770154</v>
          </cell>
          <cell r="GA105">
            <v>0</v>
          </cell>
          <cell r="GB105">
            <v>1770154</v>
          </cell>
          <cell r="GC105">
            <v>177049</v>
          </cell>
          <cell r="GD105">
            <v>177049</v>
          </cell>
          <cell r="GE105">
            <v>5946000</v>
          </cell>
          <cell r="GF105">
            <v>41807993</v>
          </cell>
          <cell r="GG105">
            <v>53452000</v>
          </cell>
          <cell r="GH105">
            <v>95259993</v>
          </cell>
          <cell r="GI105">
            <v>6596287</v>
          </cell>
          <cell r="GJ105">
            <v>0</v>
          </cell>
          <cell r="GK105">
            <v>1099000</v>
          </cell>
          <cell r="GL105">
            <v>50342158</v>
          </cell>
          <cell r="GM105">
            <v>23154821</v>
          </cell>
          <cell r="GN105">
            <v>756945</v>
          </cell>
          <cell r="GO105">
            <v>65289272</v>
          </cell>
          <cell r="GP105">
            <v>147238483</v>
          </cell>
          <cell r="GQ105">
            <v>52221255</v>
          </cell>
          <cell r="GR105">
            <v>199459738</v>
          </cell>
          <cell r="GS105">
            <v>345857986</v>
          </cell>
          <cell r="GT105">
            <v>0</v>
          </cell>
          <cell r="GU105">
            <v>0</v>
          </cell>
          <cell r="GV105">
            <v>0</v>
          </cell>
          <cell r="GW105">
            <v>0</v>
          </cell>
          <cell r="GX105">
            <v>33270096</v>
          </cell>
          <cell r="GY105">
            <v>0</v>
          </cell>
          <cell r="GZ105">
            <v>0</v>
          </cell>
          <cell r="HA105">
            <v>0</v>
          </cell>
          <cell r="HB105">
            <v>353051400</v>
          </cell>
          <cell r="HC105">
            <v>0</v>
          </cell>
          <cell r="HD105">
            <v>3786725491</v>
          </cell>
          <cell r="HE105">
            <v>0</v>
          </cell>
          <cell r="HF105">
            <v>0</v>
          </cell>
          <cell r="HG105">
            <v>0</v>
          </cell>
          <cell r="HH105">
            <v>4173046987</v>
          </cell>
          <cell r="HI105">
            <v>0</v>
          </cell>
          <cell r="HJ105">
            <v>0</v>
          </cell>
          <cell r="HK105">
            <v>0</v>
          </cell>
          <cell r="HL105">
            <v>20541803044</v>
          </cell>
          <cell r="HM105">
            <v>977259775</v>
          </cell>
          <cell r="HN105">
            <v>21519062819</v>
          </cell>
          <cell r="HO105">
            <v>0</v>
          </cell>
          <cell r="HP105">
            <v>0</v>
          </cell>
          <cell r="HQ105">
            <v>0</v>
          </cell>
          <cell r="HR105">
            <v>0</v>
          </cell>
          <cell r="HS105">
            <v>0</v>
          </cell>
          <cell r="HT105">
            <v>0</v>
          </cell>
          <cell r="HU105">
            <v>3445709142</v>
          </cell>
          <cell r="HV105">
            <v>3445709142</v>
          </cell>
          <cell r="HW105">
            <v>0</v>
          </cell>
          <cell r="HX105">
            <v>0</v>
          </cell>
          <cell r="HY105">
            <v>0</v>
          </cell>
          <cell r="HZ105">
            <v>117296744</v>
          </cell>
          <cell r="IA105">
            <v>0</v>
          </cell>
          <cell r="IB105">
            <v>0</v>
          </cell>
          <cell r="IC105">
            <v>0</v>
          </cell>
          <cell r="ID105">
            <v>0</v>
          </cell>
          <cell r="IE105">
            <v>0</v>
          </cell>
          <cell r="IF105">
            <v>0</v>
          </cell>
          <cell r="IG105">
            <v>0</v>
          </cell>
          <cell r="IH105">
            <v>0</v>
          </cell>
          <cell r="II105">
            <v>0</v>
          </cell>
          <cell r="IJ105">
            <v>0</v>
          </cell>
          <cell r="IK105">
            <v>27415700132</v>
          </cell>
          <cell r="IL105">
            <v>0</v>
          </cell>
          <cell r="IM105">
            <v>902780847</v>
          </cell>
          <cell r="IN105">
            <v>902780847</v>
          </cell>
          <cell r="IO105">
            <v>27415700132</v>
          </cell>
          <cell r="IP105">
            <v>12130201</v>
          </cell>
          <cell r="IQ105">
            <v>0</v>
          </cell>
          <cell r="IR105">
            <v>0</v>
          </cell>
          <cell r="IS105">
            <v>0</v>
          </cell>
          <cell r="IT105">
            <v>0</v>
          </cell>
          <cell r="IU105">
            <v>0</v>
          </cell>
          <cell r="IV105">
            <v>0</v>
          </cell>
          <cell r="IW105">
            <v>0</v>
          </cell>
          <cell r="IX105">
            <v>0</v>
          </cell>
          <cell r="IY105">
            <v>0</v>
          </cell>
          <cell r="IZ105">
            <v>0</v>
          </cell>
          <cell r="JA105">
            <v>0</v>
          </cell>
          <cell r="JB105">
            <v>203760509</v>
          </cell>
          <cell r="JC105">
            <v>0</v>
          </cell>
          <cell r="JD105">
            <v>48049724</v>
          </cell>
          <cell r="JE105">
            <v>0</v>
          </cell>
          <cell r="JF105">
            <v>6000890</v>
          </cell>
          <cell r="JG105">
            <v>3073116</v>
          </cell>
          <cell r="JH105">
            <v>3208084</v>
          </cell>
          <cell r="JI105">
            <v>0</v>
          </cell>
          <cell r="JJ105">
            <v>0</v>
          </cell>
          <cell r="JK105">
            <v>0</v>
          </cell>
          <cell r="JL105">
            <v>2619175</v>
          </cell>
          <cell r="JM105">
            <v>11493722</v>
          </cell>
          <cell r="JN105">
            <v>537887</v>
          </cell>
          <cell r="JO105">
            <v>0</v>
          </cell>
          <cell r="JP105">
            <v>0</v>
          </cell>
          <cell r="JQ105">
            <v>0</v>
          </cell>
          <cell r="JR105">
            <v>0</v>
          </cell>
          <cell r="JS105">
            <v>0</v>
          </cell>
          <cell r="JT105">
            <v>0</v>
          </cell>
          <cell r="JU105">
            <v>0</v>
          </cell>
          <cell r="JV105">
            <v>0</v>
          </cell>
          <cell r="JW105">
            <v>0</v>
          </cell>
          <cell r="JX105">
            <v>0</v>
          </cell>
          <cell r="JY105">
            <v>0</v>
          </cell>
          <cell r="JZ105">
            <v>0</v>
          </cell>
          <cell r="KA105">
            <v>0</v>
          </cell>
          <cell r="KB105">
            <v>0</v>
          </cell>
          <cell r="KC105">
            <v>0</v>
          </cell>
          <cell r="KD105">
            <v>0</v>
          </cell>
          <cell r="KE105">
            <v>0</v>
          </cell>
          <cell r="KF105">
            <v>0</v>
          </cell>
          <cell r="KG105">
            <v>0</v>
          </cell>
          <cell r="KH105">
            <v>0</v>
          </cell>
          <cell r="KI105">
            <v>0</v>
          </cell>
          <cell r="KJ105">
            <v>0</v>
          </cell>
          <cell r="KK105">
            <v>0</v>
          </cell>
          <cell r="KL105">
            <v>0</v>
          </cell>
          <cell r="KM105">
            <v>0</v>
          </cell>
          <cell r="KN105">
            <v>0</v>
          </cell>
          <cell r="KO105">
            <v>0</v>
          </cell>
          <cell r="KP105">
            <v>0</v>
          </cell>
          <cell r="KQ105">
            <v>0</v>
          </cell>
          <cell r="KR105">
            <v>0</v>
          </cell>
          <cell r="KS105">
            <v>0</v>
          </cell>
          <cell r="KT105">
            <v>0</v>
          </cell>
          <cell r="KU105">
            <v>0</v>
          </cell>
          <cell r="KV105">
            <v>0</v>
          </cell>
          <cell r="KW105">
            <v>74982598</v>
          </cell>
          <cell r="KX105">
            <v>27694443239</v>
          </cell>
          <cell r="KY105">
            <v>11337751</v>
          </cell>
          <cell r="KZ105">
            <v>11337751</v>
          </cell>
          <cell r="LA105">
            <v>582101</v>
          </cell>
          <cell r="LB105">
            <v>38911292517</v>
          </cell>
          <cell r="LC105">
            <v>86062365752</v>
          </cell>
          <cell r="LD105">
            <v>0</v>
          </cell>
          <cell r="LE105">
            <v>488074109</v>
          </cell>
          <cell r="LF105">
            <v>1203794083</v>
          </cell>
          <cell r="LG105">
            <v>0</v>
          </cell>
          <cell r="LH105">
            <v>488074109</v>
          </cell>
          <cell r="LI105">
            <v>0</v>
          </cell>
          <cell r="LJ105">
            <v>0</v>
          </cell>
          <cell r="LK105">
            <v>0</v>
          </cell>
          <cell r="LL105">
            <v>2870695680</v>
          </cell>
          <cell r="LM105">
            <v>634072209</v>
          </cell>
          <cell r="LN105">
            <v>5196636081</v>
          </cell>
          <cell r="LO105">
            <v>468013477</v>
          </cell>
          <cell r="LP105">
            <v>0</v>
          </cell>
          <cell r="LQ105">
            <v>26865196</v>
          </cell>
          <cell r="LR105">
            <v>66550197</v>
          </cell>
          <cell r="LS105">
            <v>-596395329</v>
          </cell>
          <cell r="LT105">
            <v>60576339</v>
          </cell>
          <cell r="LU105">
            <v>70709108</v>
          </cell>
          <cell r="LV105">
            <v>62399250</v>
          </cell>
          <cell r="LW105">
            <v>-596395329</v>
          </cell>
          <cell r="LX105">
            <v>0</v>
          </cell>
          <cell r="LY105">
            <v>0</v>
          </cell>
          <cell r="LZ105">
            <v>0</v>
          </cell>
          <cell r="MA105">
            <v>0</v>
          </cell>
          <cell r="MB105">
            <v>0</v>
          </cell>
          <cell r="MC105">
            <v>0</v>
          </cell>
          <cell r="MD105">
            <v>634072209</v>
          </cell>
          <cell r="ME105">
            <v>5355354319</v>
          </cell>
          <cell r="MF105">
            <v>2964675</v>
          </cell>
          <cell r="MG105">
            <v>23144562</v>
          </cell>
          <cell r="MH105">
            <v>0</v>
          </cell>
          <cell r="MI105">
            <v>26109237</v>
          </cell>
          <cell r="MJ105">
            <v>50570328</v>
          </cell>
          <cell r="MK105">
            <v>-69334323</v>
          </cell>
          <cell r="ML105">
            <v>-18763995</v>
          </cell>
          <cell r="MM105">
            <v>793071916</v>
          </cell>
          <cell r="MN105">
            <v>0</v>
          </cell>
          <cell r="MO105">
            <v>793071916</v>
          </cell>
          <cell r="MP105">
            <v>0</v>
          </cell>
          <cell r="MQ105">
            <v>800417158</v>
          </cell>
          <cell r="MR105">
            <v>0</v>
          </cell>
          <cell r="MS105">
            <v>0</v>
          </cell>
          <cell r="MT105">
            <v>0</v>
          </cell>
          <cell r="MU105">
            <v>0</v>
          </cell>
          <cell r="MV105">
            <v>0</v>
          </cell>
          <cell r="MW105">
            <v>0</v>
          </cell>
          <cell r="MX105">
            <v>2214957036</v>
          </cell>
          <cell r="MY105">
            <v>382917406</v>
          </cell>
          <cell r="MZ105">
            <v>147111110</v>
          </cell>
          <cell r="NA105">
            <v>0</v>
          </cell>
          <cell r="NB105">
            <v>530028516</v>
          </cell>
          <cell r="NC105">
            <v>1680892</v>
          </cell>
          <cell r="ND105">
            <v>10939819</v>
          </cell>
          <cell r="NE105">
            <v>8482153</v>
          </cell>
          <cell r="NF105">
            <v>73840</v>
          </cell>
          <cell r="NG105">
            <v>2507911</v>
          </cell>
          <cell r="NH105">
            <v>1019338791</v>
          </cell>
          <cell r="NI105">
            <v>5226774</v>
          </cell>
          <cell r="NJ105">
            <v>981619</v>
          </cell>
          <cell r="NK105">
            <v>6208393</v>
          </cell>
          <cell r="NL105">
            <v>0</v>
          </cell>
          <cell r="NM105">
            <v>0</v>
          </cell>
          <cell r="NN105">
            <v>0</v>
          </cell>
          <cell r="NO105">
            <v>0</v>
          </cell>
          <cell r="NP105">
            <v>0</v>
          </cell>
          <cell r="NQ105">
            <v>0</v>
          </cell>
          <cell r="NR105">
            <v>0</v>
          </cell>
          <cell r="NS105">
            <v>0</v>
          </cell>
          <cell r="NT105">
            <v>0</v>
          </cell>
          <cell r="NU105">
            <v>0</v>
          </cell>
          <cell r="NV105">
            <v>0</v>
          </cell>
          <cell r="NW105">
            <v>0</v>
          </cell>
          <cell r="NX105">
            <v>0</v>
          </cell>
          <cell r="NY105">
            <v>0</v>
          </cell>
          <cell r="NZ105">
            <v>0</v>
          </cell>
          <cell r="OA105">
            <v>0</v>
          </cell>
          <cell r="OB105">
            <v>0</v>
          </cell>
          <cell r="OC105">
            <v>0</v>
          </cell>
          <cell r="OD105">
            <v>3794217351</v>
          </cell>
          <cell r="OE105">
            <v>3794217351</v>
          </cell>
          <cell r="OF105">
            <v>32500000000</v>
          </cell>
          <cell r="OG105">
            <v>0</v>
          </cell>
          <cell r="OH105">
            <v>0</v>
          </cell>
          <cell r="OI105">
            <v>0</v>
          </cell>
          <cell r="OJ105">
            <v>0</v>
          </cell>
          <cell r="OK105">
            <v>0</v>
          </cell>
          <cell r="OL105">
            <v>0</v>
          </cell>
          <cell r="OM105">
            <v>32500000000</v>
          </cell>
          <cell r="ON105">
            <v>32500000000</v>
          </cell>
          <cell r="OO105">
            <v>0</v>
          </cell>
          <cell r="OP105">
            <v>71970267</v>
          </cell>
          <cell r="OQ105">
            <v>117507</v>
          </cell>
          <cell r="OR105">
            <v>42055708</v>
          </cell>
          <cell r="OS105">
            <v>0</v>
          </cell>
          <cell r="OT105">
            <v>0</v>
          </cell>
          <cell r="OU105">
            <v>156199190</v>
          </cell>
          <cell r="OV105">
            <v>0</v>
          </cell>
          <cell r="OW105">
            <v>36408360833</v>
          </cell>
          <cell r="OX105">
            <v>37208777991</v>
          </cell>
          <cell r="OY105">
            <v>128626498062</v>
          </cell>
        </row>
        <row r="106">
          <cell r="A106">
            <v>38626</v>
          </cell>
          <cell r="B106">
            <v>2005</v>
          </cell>
          <cell r="C106" t="str">
            <v>2005-2</v>
          </cell>
          <cell r="D106" t="str">
            <v>2005-4</v>
          </cell>
          <cell r="E106">
            <v>10</v>
          </cell>
          <cell r="F106">
            <v>0.83949667136621786</v>
          </cell>
          <cell r="G106">
            <v>3880320</v>
          </cell>
          <cell r="H106">
            <v>-559461</v>
          </cell>
          <cell r="I106">
            <v>4544831197.0222454</v>
          </cell>
          <cell r="J106">
            <v>4544831197.0222454</v>
          </cell>
          <cell r="K106">
            <v>0</v>
          </cell>
          <cell r="L106">
            <v>31108813895</v>
          </cell>
          <cell r="M106">
            <v>2392053758</v>
          </cell>
          <cell r="N106">
            <v>16581418225</v>
          </cell>
          <cell r="O106">
            <v>922097082</v>
          </cell>
          <cell r="P106">
            <v>5108449832</v>
          </cell>
          <cell r="Q106">
            <v>2066660176</v>
          </cell>
          <cell r="R106">
            <v>59424545048</v>
          </cell>
          <cell r="S106">
            <v>7066403000</v>
          </cell>
          <cell r="T106">
            <v>0</v>
          </cell>
          <cell r="U106">
            <v>7066403000</v>
          </cell>
          <cell r="V106">
            <v>124338443</v>
          </cell>
          <cell r="W106">
            <v>607101043</v>
          </cell>
          <cell r="X106">
            <v>9813297</v>
          </cell>
          <cell r="Y106">
            <v>1435870</v>
          </cell>
          <cell r="Z106">
            <v>24396597</v>
          </cell>
          <cell r="AA106">
            <v>52847265</v>
          </cell>
          <cell r="AB106">
            <v>0</v>
          </cell>
          <cell r="AC106">
            <v>1994646109</v>
          </cell>
          <cell r="AD106">
            <v>0</v>
          </cell>
          <cell r="AE106">
            <v>0</v>
          </cell>
          <cell r="AF106">
            <v>0</v>
          </cell>
          <cell r="AG106">
            <v>9880981624</v>
          </cell>
          <cell r="AH106">
            <v>69305526672</v>
          </cell>
          <cell r="AI106">
            <v>0</v>
          </cell>
          <cell r="AJ106">
            <v>486580</v>
          </cell>
          <cell r="AK106">
            <v>59802247</v>
          </cell>
          <cell r="AL106">
            <v>60288827</v>
          </cell>
          <cell r="AM106">
            <v>711947527</v>
          </cell>
          <cell r="AN106">
            <v>40000</v>
          </cell>
          <cell r="AO106">
            <v>1730361</v>
          </cell>
          <cell r="AP106">
            <v>0</v>
          </cell>
          <cell r="AQ106">
            <v>150000</v>
          </cell>
          <cell r="AR106">
            <v>2447462</v>
          </cell>
          <cell r="AS106">
            <v>0</v>
          </cell>
          <cell r="AT106">
            <v>2266000</v>
          </cell>
          <cell r="AU106">
            <v>0</v>
          </cell>
          <cell r="AV106">
            <v>718581350</v>
          </cell>
          <cell r="AW106">
            <v>-216050</v>
          </cell>
          <cell r="AX106">
            <v>1839696894</v>
          </cell>
          <cell r="AY106">
            <v>-134449550</v>
          </cell>
          <cell r="AZ106">
            <v>4807905</v>
          </cell>
          <cell r="BA106">
            <v>0</v>
          </cell>
          <cell r="BB106">
            <v>925294</v>
          </cell>
          <cell r="BC106">
            <v>0</v>
          </cell>
          <cell r="BD106">
            <v>13203128</v>
          </cell>
          <cell r="BE106">
            <v>5079104</v>
          </cell>
          <cell r="BF106">
            <v>10617566</v>
          </cell>
          <cell r="BG106">
            <v>0</v>
          </cell>
          <cell r="BH106">
            <v>0</v>
          </cell>
          <cell r="BI106">
            <v>22057552</v>
          </cell>
          <cell r="BJ106">
            <v>0</v>
          </cell>
          <cell r="BK106">
            <v>1761721843</v>
          </cell>
          <cell r="BL106">
            <v>277545</v>
          </cell>
          <cell r="BM106">
            <v>0</v>
          </cell>
          <cell r="BN106">
            <v>1037715</v>
          </cell>
          <cell r="BO106">
            <v>0</v>
          </cell>
          <cell r="BP106">
            <v>47406676</v>
          </cell>
          <cell r="BQ106">
            <v>48721936</v>
          </cell>
          <cell r="BR106">
            <v>824740004</v>
          </cell>
          <cell r="BS106">
            <v>4609816</v>
          </cell>
          <cell r="BT106">
            <v>53002779</v>
          </cell>
          <cell r="BU106">
            <v>1860393481</v>
          </cell>
          <cell r="BV106">
            <v>50967027</v>
          </cell>
          <cell r="BW106">
            <v>1051601</v>
          </cell>
          <cell r="BX106">
            <v>13750454</v>
          </cell>
          <cell r="BY106">
            <v>2069884</v>
          </cell>
          <cell r="BZ106">
            <v>522054</v>
          </cell>
          <cell r="CA106">
            <v>466799</v>
          </cell>
          <cell r="CB106">
            <v>0</v>
          </cell>
          <cell r="CC106">
            <v>2916797</v>
          </cell>
          <cell r="CD106">
            <v>20777589</v>
          </cell>
          <cell r="CE106">
            <v>3352909</v>
          </cell>
          <cell r="CF106">
            <v>4570882</v>
          </cell>
          <cell r="CG106">
            <v>8163538</v>
          </cell>
          <cell r="CH106">
            <v>16087329</v>
          </cell>
          <cell r="CI106">
            <v>0</v>
          </cell>
          <cell r="CJ106">
            <v>16087329</v>
          </cell>
          <cell r="CK106">
            <v>234223254</v>
          </cell>
          <cell r="CL106">
            <v>234223254</v>
          </cell>
          <cell r="CM106">
            <v>19791192</v>
          </cell>
          <cell r="CN106">
            <v>29468465</v>
          </cell>
          <cell r="CO106">
            <v>17936188</v>
          </cell>
          <cell r="CP106">
            <v>6840845</v>
          </cell>
          <cell r="CQ106">
            <v>3218867</v>
          </cell>
          <cell r="CR106">
            <v>1111194285</v>
          </cell>
          <cell r="CS106">
            <v>148522172</v>
          </cell>
          <cell r="CT106">
            <v>0</v>
          </cell>
          <cell r="CU106">
            <v>32446631</v>
          </cell>
          <cell r="CV106">
            <v>1292163088</v>
          </cell>
          <cell r="CW106">
            <v>0</v>
          </cell>
          <cell r="CX106">
            <v>0</v>
          </cell>
          <cell r="CY106">
            <v>0</v>
          </cell>
          <cell r="CZ106">
            <v>1603641899</v>
          </cell>
          <cell r="DA106">
            <v>0</v>
          </cell>
          <cell r="DB106">
            <v>3604870104</v>
          </cell>
          <cell r="DC106">
            <v>223500</v>
          </cell>
          <cell r="DD106">
            <v>40758</v>
          </cell>
          <cell r="DE106">
            <v>264258</v>
          </cell>
          <cell r="DF106">
            <v>461736345</v>
          </cell>
          <cell r="DG106">
            <v>461736345</v>
          </cell>
          <cell r="DH106">
            <v>55942500</v>
          </cell>
          <cell r="DI106">
            <v>15129600</v>
          </cell>
          <cell r="DJ106">
            <v>537600</v>
          </cell>
          <cell r="DK106">
            <v>15667200</v>
          </cell>
          <cell r="DL106">
            <v>12403200</v>
          </cell>
          <cell r="DM106">
            <v>1612900</v>
          </cell>
          <cell r="DN106">
            <v>96000</v>
          </cell>
          <cell r="DO106">
            <v>14112100</v>
          </cell>
          <cell r="DP106">
            <v>4102000</v>
          </cell>
          <cell r="DQ106">
            <v>4054200</v>
          </cell>
          <cell r="DR106">
            <v>0</v>
          </cell>
          <cell r="DS106">
            <v>29691800</v>
          </cell>
          <cell r="DT106">
            <v>2650500</v>
          </cell>
          <cell r="DU106">
            <v>40498500</v>
          </cell>
          <cell r="DV106">
            <v>168000</v>
          </cell>
          <cell r="DW106">
            <v>8364514</v>
          </cell>
          <cell r="DX106">
            <v>13610</v>
          </cell>
          <cell r="DY106">
            <v>8546124</v>
          </cell>
          <cell r="DZ106">
            <v>15264600</v>
          </cell>
          <cell r="EA106">
            <v>0</v>
          </cell>
          <cell r="EB106">
            <v>61200</v>
          </cell>
          <cell r="EC106">
            <v>15325800</v>
          </cell>
          <cell r="ED106">
            <v>40722300</v>
          </cell>
          <cell r="EE106">
            <v>40800</v>
          </cell>
          <cell r="EF106">
            <v>2351400</v>
          </cell>
          <cell r="EG106">
            <v>20114400</v>
          </cell>
          <cell r="EH106">
            <v>1142400</v>
          </cell>
          <cell r="EI106">
            <v>102000</v>
          </cell>
          <cell r="EJ106">
            <v>102000</v>
          </cell>
          <cell r="EK106">
            <v>1244400</v>
          </cell>
          <cell r="EL106">
            <v>612000</v>
          </cell>
          <cell r="EM106">
            <v>3202800</v>
          </cell>
          <cell r="EN106">
            <v>7101900</v>
          </cell>
          <cell r="EO106">
            <v>3484500</v>
          </cell>
          <cell r="EP106">
            <v>27900</v>
          </cell>
          <cell r="EQ106">
            <v>353200</v>
          </cell>
          <cell r="ER106">
            <v>25336800</v>
          </cell>
          <cell r="ES106">
            <v>14178000</v>
          </cell>
          <cell r="ET106">
            <v>39895900</v>
          </cell>
          <cell r="EU106">
            <v>2998000</v>
          </cell>
          <cell r="EV106">
            <v>478400</v>
          </cell>
          <cell r="EW106">
            <v>101600</v>
          </cell>
          <cell r="EX106">
            <v>43473900</v>
          </cell>
          <cell r="EY106">
            <v>0</v>
          </cell>
          <cell r="EZ106">
            <v>198974524</v>
          </cell>
          <cell r="FA106">
            <v>72854511</v>
          </cell>
          <cell r="FB106">
            <v>271829035</v>
          </cell>
          <cell r="FC106">
            <v>3753600</v>
          </cell>
          <cell r="FD106">
            <v>63470552</v>
          </cell>
          <cell r="FE106">
            <v>3126400</v>
          </cell>
          <cell r="FF106">
            <v>0</v>
          </cell>
          <cell r="FG106">
            <v>0</v>
          </cell>
          <cell r="FH106">
            <v>0</v>
          </cell>
          <cell r="FI106">
            <v>9887900</v>
          </cell>
          <cell r="FJ106">
            <v>13014300</v>
          </cell>
          <cell r="FK106">
            <v>2203200</v>
          </cell>
          <cell r="FL106">
            <v>0</v>
          </cell>
          <cell r="FM106">
            <v>82441652</v>
          </cell>
          <cell r="FN106">
            <v>425880387</v>
          </cell>
          <cell r="FO106">
            <v>0</v>
          </cell>
          <cell r="FP106">
            <v>34204400</v>
          </cell>
          <cell r="FQ106">
            <v>34204400</v>
          </cell>
          <cell r="FR106">
            <v>52200</v>
          </cell>
          <cell r="FS106">
            <v>3592866</v>
          </cell>
          <cell r="FT106">
            <v>0</v>
          </cell>
          <cell r="FU106">
            <v>448800</v>
          </cell>
          <cell r="FV106">
            <v>11344685</v>
          </cell>
          <cell r="FW106">
            <v>4848800</v>
          </cell>
          <cell r="FX106">
            <v>54491751</v>
          </cell>
          <cell r="FY106">
            <v>0</v>
          </cell>
          <cell r="FZ106">
            <v>1477815</v>
          </cell>
          <cell r="GA106">
            <v>0</v>
          </cell>
          <cell r="GB106">
            <v>1477815</v>
          </cell>
          <cell r="GC106">
            <v>182707</v>
          </cell>
          <cell r="GD106">
            <v>182707</v>
          </cell>
          <cell r="GE106">
            <v>5657700</v>
          </cell>
          <cell r="GF106">
            <v>47172524</v>
          </cell>
          <cell r="GG106">
            <v>40068000</v>
          </cell>
          <cell r="GH106">
            <v>87240524</v>
          </cell>
          <cell r="GI106">
            <v>6124646</v>
          </cell>
          <cell r="GJ106">
            <v>4424000</v>
          </cell>
          <cell r="GK106">
            <v>1469000</v>
          </cell>
          <cell r="GL106">
            <v>43826723</v>
          </cell>
          <cell r="GM106">
            <v>17773981</v>
          </cell>
          <cell r="GN106">
            <v>270000</v>
          </cell>
          <cell r="GO106">
            <v>27534668</v>
          </cell>
          <cell r="GP106">
            <v>101423018</v>
          </cell>
          <cell r="GQ106">
            <v>45393036</v>
          </cell>
          <cell r="GR106">
            <v>146816054</v>
          </cell>
          <cell r="GS106">
            <v>295866551</v>
          </cell>
          <cell r="GT106">
            <v>0</v>
          </cell>
          <cell r="GU106">
            <v>0</v>
          </cell>
          <cell r="GV106">
            <v>0</v>
          </cell>
          <cell r="GW106">
            <v>0</v>
          </cell>
          <cell r="GX106">
            <v>11398308</v>
          </cell>
          <cell r="GY106">
            <v>0</v>
          </cell>
          <cell r="GZ106">
            <v>0</v>
          </cell>
          <cell r="HA106">
            <v>0</v>
          </cell>
          <cell r="HB106">
            <v>172030600</v>
          </cell>
          <cell r="HC106">
            <v>-223300</v>
          </cell>
          <cell r="HD106">
            <v>3397825110</v>
          </cell>
          <cell r="HE106">
            <v>0</v>
          </cell>
          <cell r="HF106">
            <v>0</v>
          </cell>
          <cell r="HG106">
            <v>0</v>
          </cell>
          <cell r="HH106">
            <v>3581030718</v>
          </cell>
          <cell r="HI106">
            <v>0</v>
          </cell>
          <cell r="HJ106">
            <v>0</v>
          </cell>
          <cell r="HK106">
            <v>0</v>
          </cell>
          <cell r="HL106">
            <v>28184514400</v>
          </cell>
          <cell r="HM106">
            <v>977259775</v>
          </cell>
          <cell r="HN106">
            <v>29161774175</v>
          </cell>
          <cell r="HO106">
            <v>0</v>
          </cell>
          <cell r="HP106">
            <v>0</v>
          </cell>
          <cell r="HQ106">
            <v>0</v>
          </cell>
          <cell r="HR106">
            <v>0</v>
          </cell>
          <cell r="HS106">
            <v>0</v>
          </cell>
          <cell r="HT106">
            <v>0</v>
          </cell>
          <cell r="HU106">
            <v>3445709142</v>
          </cell>
          <cell r="HV106">
            <v>3445709142</v>
          </cell>
          <cell r="HW106">
            <v>0</v>
          </cell>
          <cell r="HX106">
            <v>0</v>
          </cell>
          <cell r="HY106">
            <v>0</v>
          </cell>
          <cell r="HZ106">
            <v>117296744</v>
          </cell>
          <cell r="IA106">
            <v>0</v>
          </cell>
          <cell r="IB106">
            <v>0</v>
          </cell>
          <cell r="IC106">
            <v>0</v>
          </cell>
          <cell r="ID106">
            <v>0</v>
          </cell>
          <cell r="IE106">
            <v>0</v>
          </cell>
          <cell r="IF106">
            <v>288449644</v>
          </cell>
          <cell r="IG106">
            <v>0</v>
          </cell>
          <cell r="IH106">
            <v>0</v>
          </cell>
          <cell r="II106">
            <v>0</v>
          </cell>
          <cell r="IJ106">
            <v>0</v>
          </cell>
          <cell r="IK106">
            <v>33013229705</v>
          </cell>
          <cell r="IL106">
            <v>0</v>
          </cell>
          <cell r="IM106">
            <v>1241731221</v>
          </cell>
          <cell r="IN106">
            <v>1241731221</v>
          </cell>
          <cell r="IO106">
            <v>33013229705</v>
          </cell>
          <cell r="IP106">
            <v>10328269</v>
          </cell>
          <cell r="IQ106">
            <v>0</v>
          </cell>
          <cell r="IR106">
            <v>0</v>
          </cell>
          <cell r="IS106">
            <v>0</v>
          </cell>
          <cell r="IT106">
            <v>0</v>
          </cell>
          <cell r="IU106">
            <v>0</v>
          </cell>
          <cell r="IV106">
            <v>0</v>
          </cell>
          <cell r="IW106">
            <v>0</v>
          </cell>
          <cell r="IX106">
            <v>0</v>
          </cell>
          <cell r="IY106">
            <v>0</v>
          </cell>
          <cell r="IZ106">
            <v>0</v>
          </cell>
          <cell r="JA106">
            <v>0</v>
          </cell>
          <cell r="JB106">
            <v>10328269</v>
          </cell>
          <cell r="JC106">
            <v>3390289892</v>
          </cell>
          <cell r="JD106">
            <v>48049724</v>
          </cell>
          <cell r="JE106">
            <v>0</v>
          </cell>
          <cell r="JF106">
            <v>6000890</v>
          </cell>
          <cell r="JG106">
            <v>3073116</v>
          </cell>
          <cell r="JH106">
            <v>3208084</v>
          </cell>
          <cell r="JI106">
            <v>0</v>
          </cell>
          <cell r="JJ106">
            <v>2029514</v>
          </cell>
          <cell r="JK106">
            <v>0</v>
          </cell>
          <cell r="JL106">
            <v>2619175</v>
          </cell>
          <cell r="JM106">
            <v>11493722</v>
          </cell>
          <cell r="JN106">
            <v>537887</v>
          </cell>
          <cell r="JO106">
            <v>8574000</v>
          </cell>
          <cell r="JP106">
            <v>0</v>
          </cell>
          <cell r="JQ106">
            <v>0</v>
          </cell>
          <cell r="JR106">
            <v>0</v>
          </cell>
          <cell r="JS106">
            <v>0</v>
          </cell>
          <cell r="JT106">
            <v>0</v>
          </cell>
          <cell r="JU106">
            <v>0</v>
          </cell>
          <cell r="JV106">
            <v>0</v>
          </cell>
          <cell r="JW106">
            <v>0</v>
          </cell>
          <cell r="JX106">
            <v>0</v>
          </cell>
          <cell r="JY106">
            <v>0</v>
          </cell>
          <cell r="JZ106">
            <v>0</v>
          </cell>
          <cell r="KA106">
            <v>0</v>
          </cell>
          <cell r="KB106">
            <v>0</v>
          </cell>
          <cell r="KC106">
            <v>0</v>
          </cell>
          <cell r="KD106">
            <v>0</v>
          </cell>
          <cell r="KE106">
            <v>0</v>
          </cell>
          <cell r="KF106">
            <v>0</v>
          </cell>
          <cell r="KG106">
            <v>0</v>
          </cell>
          <cell r="KH106">
            <v>0</v>
          </cell>
          <cell r="KI106">
            <v>0</v>
          </cell>
          <cell r="KJ106">
            <v>0</v>
          </cell>
          <cell r="KK106">
            <v>0</v>
          </cell>
          <cell r="KL106">
            <v>0</v>
          </cell>
          <cell r="KM106">
            <v>0</v>
          </cell>
          <cell r="KN106">
            <v>0</v>
          </cell>
          <cell r="KO106">
            <v>0</v>
          </cell>
          <cell r="KP106">
            <v>0</v>
          </cell>
          <cell r="KQ106">
            <v>0</v>
          </cell>
          <cell r="KR106">
            <v>0</v>
          </cell>
          <cell r="KS106">
            <v>0</v>
          </cell>
          <cell r="KT106">
            <v>0</v>
          </cell>
          <cell r="KU106">
            <v>0</v>
          </cell>
          <cell r="KV106">
            <v>0</v>
          </cell>
          <cell r="KW106">
            <v>3477422932</v>
          </cell>
          <cell r="KX106">
            <v>36500980906</v>
          </cell>
          <cell r="KY106">
            <v>29565582</v>
          </cell>
          <cell r="KZ106">
            <v>29565582</v>
          </cell>
          <cell r="LA106">
            <v>0</v>
          </cell>
          <cell r="LB106">
            <v>48318858627</v>
          </cell>
          <cell r="LC106">
            <v>117624385299</v>
          </cell>
          <cell r="LD106">
            <v>0</v>
          </cell>
          <cell r="LE106">
            <v>0</v>
          </cell>
          <cell r="LF106">
            <v>0</v>
          </cell>
          <cell r="LG106">
            <v>0</v>
          </cell>
          <cell r="LH106">
            <v>0</v>
          </cell>
          <cell r="LI106">
            <v>0</v>
          </cell>
          <cell r="LJ106">
            <v>0</v>
          </cell>
          <cell r="LK106">
            <v>0</v>
          </cell>
          <cell r="LL106">
            <v>2870695680</v>
          </cell>
          <cell r="LM106">
            <v>634072209</v>
          </cell>
          <cell r="LN106">
            <v>3504767889</v>
          </cell>
          <cell r="LO106">
            <v>522719723</v>
          </cell>
          <cell r="LP106">
            <v>0</v>
          </cell>
          <cell r="LQ106">
            <v>24177496</v>
          </cell>
          <cell r="LR106">
            <v>550899649</v>
          </cell>
          <cell r="LS106">
            <v>240993235</v>
          </cell>
          <cell r="LT106">
            <v>69799339</v>
          </cell>
          <cell r="LU106">
            <v>57861248</v>
          </cell>
          <cell r="LV106">
            <v>67271545</v>
          </cell>
          <cell r="LW106">
            <v>240993235</v>
          </cell>
          <cell r="LX106">
            <v>0</v>
          </cell>
          <cell r="LY106">
            <v>0</v>
          </cell>
          <cell r="LZ106">
            <v>0</v>
          </cell>
          <cell r="MA106">
            <v>0</v>
          </cell>
          <cell r="MB106">
            <v>0</v>
          </cell>
          <cell r="MC106">
            <v>0</v>
          </cell>
          <cell r="MD106">
            <v>634072209</v>
          </cell>
          <cell r="ME106">
            <v>5038490124</v>
          </cell>
          <cell r="MF106">
            <v>5639368</v>
          </cell>
          <cell r="MG106">
            <v>1603418</v>
          </cell>
          <cell r="MH106">
            <v>0</v>
          </cell>
          <cell r="MI106">
            <v>7242786</v>
          </cell>
          <cell r="MJ106">
            <v>76924780</v>
          </cell>
          <cell r="MK106">
            <v>694541</v>
          </cell>
          <cell r="ML106">
            <v>77619321</v>
          </cell>
          <cell r="MM106">
            <v>886058375</v>
          </cell>
          <cell r="MN106">
            <v>0</v>
          </cell>
          <cell r="MO106">
            <v>886058375</v>
          </cell>
          <cell r="MP106">
            <v>0</v>
          </cell>
          <cell r="MQ106">
            <v>970920482</v>
          </cell>
          <cell r="MR106">
            <v>0</v>
          </cell>
          <cell r="MS106">
            <v>0</v>
          </cell>
          <cell r="MT106">
            <v>0</v>
          </cell>
          <cell r="MU106">
            <v>0</v>
          </cell>
          <cell r="MV106">
            <v>0</v>
          </cell>
          <cell r="MW106">
            <v>0</v>
          </cell>
          <cell r="MX106">
            <v>2038053188</v>
          </cell>
          <cell r="MY106">
            <v>325128055</v>
          </cell>
          <cell r="MZ106">
            <v>93327632</v>
          </cell>
          <cell r="NA106">
            <v>0</v>
          </cell>
          <cell r="NB106">
            <v>418455687</v>
          </cell>
          <cell r="NC106">
            <v>1233421</v>
          </cell>
          <cell r="ND106">
            <v>13926589</v>
          </cell>
          <cell r="NE106">
            <v>4211463</v>
          </cell>
          <cell r="NF106">
            <v>76614</v>
          </cell>
          <cell r="NG106">
            <v>17459114</v>
          </cell>
          <cell r="NH106">
            <v>270607014</v>
          </cell>
          <cell r="NI106">
            <v>9485549</v>
          </cell>
          <cell r="NJ106">
            <v>1818877</v>
          </cell>
          <cell r="NK106">
            <v>11304426</v>
          </cell>
          <cell r="NL106">
            <v>0</v>
          </cell>
          <cell r="NM106">
            <v>0</v>
          </cell>
          <cell r="NN106">
            <v>0</v>
          </cell>
          <cell r="NO106">
            <v>0</v>
          </cell>
          <cell r="NP106">
            <v>0</v>
          </cell>
          <cell r="NQ106">
            <v>0</v>
          </cell>
          <cell r="NR106">
            <v>0</v>
          </cell>
          <cell r="NS106">
            <v>0</v>
          </cell>
          <cell r="NT106">
            <v>0</v>
          </cell>
          <cell r="NU106">
            <v>0</v>
          </cell>
          <cell r="NV106">
            <v>0</v>
          </cell>
          <cell r="NW106">
            <v>0</v>
          </cell>
          <cell r="NX106">
            <v>0</v>
          </cell>
          <cell r="NY106">
            <v>0</v>
          </cell>
          <cell r="NZ106">
            <v>0</v>
          </cell>
          <cell r="OA106">
            <v>0</v>
          </cell>
          <cell r="OB106">
            <v>0</v>
          </cell>
          <cell r="OC106">
            <v>0</v>
          </cell>
          <cell r="OD106">
            <v>2775327516</v>
          </cell>
          <cell r="OE106">
            <v>2775327516</v>
          </cell>
          <cell r="OF106">
            <v>-768443863</v>
          </cell>
          <cell r="OG106">
            <v>0</v>
          </cell>
          <cell r="OH106">
            <v>0</v>
          </cell>
          <cell r="OI106">
            <v>0</v>
          </cell>
          <cell r="OJ106">
            <v>0</v>
          </cell>
          <cell r="OK106">
            <v>0</v>
          </cell>
          <cell r="OL106">
            <v>0</v>
          </cell>
          <cell r="OM106">
            <v>-768443863</v>
          </cell>
          <cell r="ON106">
            <v>-768443863</v>
          </cell>
          <cell r="OO106">
            <v>0</v>
          </cell>
          <cell r="OP106">
            <v>-302947446</v>
          </cell>
          <cell r="OQ106">
            <v>117507</v>
          </cell>
          <cell r="OR106">
            <v>-19123572</v>
          </cell>
          <cell r="OS106">
            <v>0</v>
          </cell>
          <cell r="OT106">
            <v>0</v>
          </cell>
          <cell r="OU106">
            <v>-341077083</v>
          </cell>
          <cell r="OV106">
            <v>0</v>
          </cell>
          <cell r="OW106">
            <v>1684930142</v>
          </cell>
          <cell r="OX106">
            <v>2655850624</v>
          </cell>
          <cell r="OY106">
            <v>125318726047</v>
          </cell>
        </row>
        <row r="107">
          <cell r="A107">
            <v>38657</v>
          </cell>
          <cell r="B107">
            <v>2005</v>
          </cell>
          <cell r="C107" t="str">
            <v>2005-2</v>
          </cell>
          <cell r="D107" t="str">
            <v>2005-4</v>
          </cell>
          <cell r="E107">
            <v>11</v>
          </cell>
          <cell r="F107">
            <v>0.84045631225621364</v>
          </cell>
          <cell r="G107">
            <v>3965280</v>
          </cell>
          <cell r="H107">
            <v>838601</v>
          </cell>
          <cell r="I107">
            <v>2622828804.1838799</v>
          </cell>
          <cell r="J107">
            <v>2622828804.1838799</v>
          </cell>
          <cell r="K107">
            <v>0</v>
          </cell>
          <cell r="L107">
            <v>17952942499</v>
          </cell>
          <cell r="M107">
            <v>3020497438</v>
          </cell>
          <cell r="N107">
            <v>13591249867</v>
          </cell>
          <cell r="O107">
            <v>469778402</v>
          </cell>
          <cell r="P107">
            <v>1739324730</v>
          </cell>
          <cell r="Q107">
            <v>2071644424</v>
          </cell>
          <cell r="R107">
            <v>39154190206</v>
          </cell>
          <cell r="S107">
            <v>6920748000</v>
          </cell>
          <cell r="T107">
            <v>0</v>
          </cell>
          <cell r="U107">
            <v>6920748000</v>
          </cell>
          <cell r="V107">
            <v>209646808</v>
          </cell>
          <cell r="W107">
            <v>357959987</v>
          </cell>
          <cell r="X107">
            <v>124759201</v>
          </cell>
          <cell r="Y107">
            <v>643630</v>
          </cell>
          <cell r="Z107">
            <v>58174045</v>
          </cell>
          <cell r="AA107">
            <v>23653543</v>
          </cell>
          <cell r="AB107">
            <v>0</v>
          </cell>
          <cell r="AC107">
            <v>2020511241</v>
          </cell>
          <cell r="AD107">
            <v>0</v>
          </cell>
          <cell r="AE107">
            <v>0</v>
          </cell>
          <cell r="AF107">
            <v>0</v>
          </cell>
          <cell r="AG107">
            <v>9716096455</v>
          </cell>
          <cell r="AH107">
            <v>48870286661</v>
          </cell>
          <cell r="AI107">
            <v>0</v>
          </cell>
          <cell r="AJ107">
            <v>835740</v>
          </cell>
          <cell r="AK107">
            <v>58745834</v>
          </cell>
          <cell r="AL107">
            <v>59581574</v>
          </cell>
          <cell r="AM107">
            <v>823301442</v>
          </cell>
          <cell r="AN107">
            <v>50000</v>
          </cell>
          <cell r="AO107">
            <v>1766200</v>
          </cell>
          <cell r="AP107">
            <v>111445</v>
          </cell>
          <cell r="AQ107">
            <v>679137</v>
          </cell>
          <cell r="AR107">
            <v>4587025</v>
          </cell>
          <cell r="AS107">
            <v>0</v>
          </cell>
          <cell r="AT107">
            <v>2008500</v>
          </cell>
          <cell r="AU107">
            <v>0</v>
          </cell>
          <cell r="AV107">
            <v>832503749</v>
          </cell>
          <cell r="AW107">
            <v>216050</v>
          </cell>
          <cell r="AX107">
            <v>2090935792</v>
          </cell>
          <cell r="AY107">
            <v>161538635</v>
          </cell>
          <cell r="AZ107">
            <v>386298</v>
          </cell>
          <cell r="BA107">
            <v>2314</v>
          </cell>
          <cell r="BB107">
            <v>34321</v>
          </cell>
          <cell r="BC107">
            <v>0</v>
          </cell>
          <cell r="BD107">
            <v>5929209</v>
          </cell>
          <cell r="BE107">
            <v>4853101</v>
          </cell>
          <cell r="BF107">
            <v>7861</v>
          </cell>
          <cell r="BG107">
            <v>0</v>
          </cell>
          <cell r="BH107">
            <v>0</v>
          </cell>
          <cell r="BI107">
            <v>30946863</v>
          </cell>
          <cell r="BJ107">
            <v>0</v>
          </cell>
          <cell r="BK107">
            <v>2294850444</v>
          </cell>
          <cell r="BL107">
            <v>339628</v>
          </cell>
          <cell r="BM107">
            <v>0</v>
          </cell>
          <cell r="BN107">
            <v>525640</v>
          </cell>
          <cell r="BO107">
            <v>3852452</v>
          </cell>
          <cell r="BP107">
            <v>75004135</v>
          </cell>
          <cell r="BQ107">
            <v>79721855</v>
          </cell>
          <cell r="BR107">
            <v>1019811874</v>
          </cell>
          <cell r="BS107">
            <v>1540749</v>
          </cell>
          <cell r="BT107">
            <v>72918464</v>
          </cell>
          <cell r="BU107">
            <v>1809594931</v>
          </cell>
          <cell r="BV107">
            <v>55950153</v>
          </cell>
          <cell r="BW107">
            <v>827178</v>
          </cell>
          <cell r="BX107">
            <v>16490940</v>
          </cell>
          <cell r="BY107">
            <v>2795779</v>
          </cell>
          <cell r="BZ107">
            <v>719851</v>
          </cell>
          <cell r="CA107">
            <v>563210</v>
          </cell>
          <cell r="CB107">
            <v>0</v>
          </cell>
          <cell r="CC107">
            <v>3518970</v>
          </cell>
          <cell r="CD107">
            <v>24915928</v>
          </cell>
          <cell r="CE107">
            <v>2651129</v>
          </cell>
          <cell r="CF107">
            <v>3782954</v>
          </cell>
          <cell r="CG107">
            <v>7207346</v>
          </cell>
          <cell r="CH107">
            <v>13641429</v>
          </cell>
          <cell r="CI107">
            <v>0</v>
          </cell>
          <cell r="CJ107">
            <v>13641429</v>
          </cell>
          <cell r="CK107">
            <v>1107160658</v>
          </cell>
          <cell r="CL107">
            <v>1107160658</v>
          </cell>
          <cell r="CM107">
            <v>65696054</v>
          </cell>
          <cell r="CN107">
            <v>53645115</v>
          </cell>
          <cell r="CO107">
            <v>22435731</v>
          </cell>
          <cell r="CP107">
            <v>6847708</v>
          </cell>
          <cell r="CQ107">
            <v>4352154</v>
          </cell>
          <cell r="CR107">
            <v>565837825</v>
          </cell>
          <cell r="CS107">
            <v>75518215</v>
          </cell>
          <cell r="CT107">
            <v>0</v>
          </cell>
          <cell r="CU107">
            <v>14686296</v>
          </cell>
          <cell r="CV107">
            <v>656042336</v>
          </cell>
          <cell r="CW107">
            <v>0</v>
          </cell>
          <cell r="CX107">
            <v>0</v>
          </cell>
          <cell r="CY107">
            <v>0</v>
          </cell>
          <cell r="CZ107">
            <v>1916179756</v>
          </cell>
          <cell r="DA107">
            <v>0</v>
          </cell>
          <cell r="DB107">
            <v>3893200661</v>
          </cell>
          <cell r="DC107">
            <v>0</v>
          </cell>
          <cell r="DD107">
            <v>5038671</v>
          </cell>
          <cell r="DE107">
            <v>5038671</v>
          </cell>
          <cell r="DF107">
            <v>63075200</v>
          </cell>
          <cell r="DG107">
            <v>63075200</v>
          </cell>
          <cell r="DH107">
            <v>51313700</v>
          </cell>
          <cell r="DI107">
            <v>17786880</v>
          </cell>
          <cell r="DJ107">
            <v>1152000</v>
          </cell>
          <cell r="DK107">
            <v>18938880</v>
          </cell>
          <cell r="DL107">
            <v>9888000</v>
          </cell>
          <cell r="DM107">
            <v>1758300</v>
          </cell>
          <cell r="DN107">
            <v>78000</v>
          </cell>
          <cell r="DO107">
            <v>11724300</v>
          </cell>
          <cell r="DP107">
            <v>3310900</v>
          </cell>
          <cell r="DQ107">
            <v>3215400</v>
          </cell>
          <cell r="DR107">
            <v>0</v>
          </cell>
          <cell r="DS107">
            <v>6459700</v>
          </cell>
          <cell r="DT107">
            <v>5328900</v>
          </cell>
          <cell r="DU107">
            <v>18314900</v>
          </cell>
          <cell r="DV107">
            <v>616000</v>
          </cell>
          <cell r="DW107">
            <v>5217300</v>
          </cell>
          <cell r="DX107">
            <v>17385</v>
          </cell>
          <cell r="DY107">
            <v>5850685</v>
          </cell>
          <cell r="DZ107">
            <v>12036000</v>
          </cell>
          <cell r="EA107">
            <v>0</v>
          </cell>
          <cell r="EB107">
            <v>40800</v>
          </cell>
          <cell r="EC107">
            <v>12076800</v>
          </cell>
          <cell r="ED107">
            <v>41670700</v>
          </cell>
          <cell r="EE107">
            <v>20400</v>
          </cell>
          <cell r="EF107">
            <v>1777500</v>
          </cell>
          <cell r="EG107">
            <v>19339200</v>
          </cell>
          <cell r="EH107">
            <v>1123300</v>
          </cell>
          <cell r="EI107">
            <v>142800</v>
          </cell>
          <cell r="EJ107">
            <v>40800</v>
          </cell>
          <cell r="EK107">
            <v>1183200</v>
          </cell>
          <cell r="EL107">
            <v>916600</v>
          </cell>
          <cell r="EM107">
            <v>3406700</v>
          </cell>
          <cell r="EN107">
            <v>6303600</v>
          </cell>
          <cell r="EO107">
            <v>2369000</v>
          </cell>
          <cell r="EP107">
            <v>0</v>
          </cell>
          <cell r="EQ107">
            <v>652800</v>
          </cell>
          <cell r="ER107">
            <v>29294400</v>
          </cell>
          <cell r="ES107">
            <v>16381200</v>
          </cell>
          <cell r="ET107">
            <v>46328400</v>
          </cell>
          <cell r="EU107">
            <v>0</v>
          </cell>
          <cell r="EV107">
            <v>270400</v>
          </cell>
          <cell r="EW107">
            <v>76200</v>
          </cell>
          <cell r="EX107">
            <v>46675000</v>
          </cell>
          <cell r="EY107">
            <v>0</v>
          </cell>
          <cell r="EZ107">
            <v>169528785</v>
          </cell>
          <cell r="FA107">
            <v>77120864</v>
          </cell>
          <cell r="FB107">
            <v>246649649</v>
          </cell>
          <cell r="FC107">
            <v>3264000</v>
          </cell>
          <cell r="FD107">
            <v>65451285</v>
          </cell>
          <cell r="FE107">
            <v>2057700</v>
          </cell>
          <cell r="FF107">
            <v>0</v>
          </cell>
          <cell r="FG107">
            <v>0</v>
          </cell>
          <cell r="FH107">
            <v>0</v>
          </cell>
          <cell r="FI107">
            <v>14685000</v>
          </cell>
          <cell r="FJ107">
            <v>16742700</v>
          </cell>
          <cell r="FK107">
            <v>1714900</v>
          </cell>
          <cell r="FL107">
            <v>0</v>
          </cell>
          <cell r="FM107">
            <v>87172885</v>
          </cell>
          <cell r="FN107">
            <v>404075114</v>
          </cell>
          <cell r="FO107">
            <v>0</v>
          </cell>
          <cell r="FP107">
            <v>32469400</v>
          </cell>
          <cell r="FQ107">
            <v>32469400</v>
          </cell>
          <cell r="FR107">
            <v>104400</v>
          </cell>
          <cell r="FS107">
            <v>3168672</v>
          </cell>
          <cell r="FT107">
            <v>0</v>
          </cell>
          <cell r="FU107">
            <v>612000</v>
          </cell>
          <cell r="FV107">
            <v>9446098</v>
          </cell>
          <cell r="FW107">
            <v>5359200</v>
          </cell>
          <cell r="FX107">
            <v>51159770</v>
          </cell>
          <cell r="FY107">
            <v>0</v>
          </cell>
          <cell r="FZ107">
            <v>2147679</v>
          </cell>
          <cell r="GA107">
            <v>0</v>
          </cell>
          <cell r="GB107">
            <v>2147679</v>
          </cell>
          <cell r="GC107">
            <v>55397</v>
          </cell>
          <cell r="GD107">
            <v>55397</v>
          </cell>
          <cell r="GE107">
            <v>6933699</v>
          </cell>
          <cell r="GF107">
            <v>79053293</v>
          </cell>
          <cell r="GG107">
            <v>49140000</v>
          </cell>
          <cell r="GH107">
            <v>128193293</v>
          </cell>
          <cell r="GI107">
            <v>6250030</v>
          </cell>
          <cell r="GJ107">
            <v>0</v>
          </cell>
          <cell r="GK107">
            <v>1488000</v>
          </cell>
          <cell r="GL107">
            <v>52066588</v>
          </cell>
          <cell r="GM107">
            <v>12636066</v>
          </cell>
          <cell r="GN107">
            <v>373857</v>
          </cell>
          <cell r="GO107">
            <v>66878461</v>
          </cell>
          <cell r="GP107">
            <v>139693002</v>
          </cell>
          <cell r="GQ107">
            <v>51800887</v>
          </cell>
          <cell r="GR107">
            <v>191493889</v>
          </cell>
          <cell r="GS107">
            <v>379983727</v>
          </cell>
          <cell r="GT107">
            <v>0</v>
          </cell>
          <cell r="GU107">
            <v>0</v>
          </cell>
          <cell r="GV107">
            <v>0</v>
          </cell>
          <cell r="GW107">
            <v>0</v>
          </cell>
          <cell r="GX107">
            <v>18131094</v>
          </cell>
          <cell r="GY107">
            <v>0</v>
          </cell>
          <cell r="GZ107">
            <v>0</v>
          </cell>
          <cell r="HA107">
            <v>0</v>
          </cell>
          <cell r="HB107">
            <v>89512200</v>
          </cell>
          <cell r="HC107">
            <v>-387332</v>
          </cell>
          <cell r="HD107">
            <v>4025311340</v>
          </cell>
          <cell r="HE107">
            <v>0</v>
          </cell>
          <cell r="HF107">
            <v>1365462171</v>
          </cell>
          <cell r="HG107">
            <v>0</v>
          </cell>
          <cell r="HH107">
            <v>5498029473</v>
          </cell>
          <cell r="HI107">
            <v>0</v>
          </cell>
          <cell r="HJ107">
            <v>0</v>
          </cell>
          <cell r="HK107">
            <v>0</v>
          </cell>
          <cell r="HL107">
            <v>20270269419</v>
          </cell>
          <cell r="HM107">
            <v>977259775</v>
          </cell>
          <cell r="HN107">
            <v>21247529194</v>
          </cell>
          <cell r="HO107">
            <v>0</v>
          </cell>
          <cell r="HP107">
            <v>0</v>
          </cell>
          <cell r="HQ107">
            <v>0</v>
          </cell>
          <cell r="HR107">
            <v>0</v>
          </cell>
          <cell r="HS107">
            <v>1594682151</v>
          </cell>
          <cell r="HT107">
            <v>1263426686</v>
          </cell>
          <cell r="HU107">
            <v>587600305</v>
          </cell>
          <cell r="HV107">
            <v>3445709142</v>
          </cell>
          <cell r="HW107">
            <v>0</v>
          </cell>
          <cell r="HX107">
            <v>0</v>
          </cell>
          <cell r="HY107">
            <v>0</v>
          </cell>
          <cell r="HZ107">
            <v>117296744</v>
          </cell>
          <cell r="IA107">
            <v>0</v>
          </cell>
          <cell r="IB107">
            <v>0</v>
          </cell>
          <cell r="IC107">
            <v>0</v>
          </cell>
          <cell r="ID107">
            <v>0</v>
          </cell>
          <cell r="IE107">
            <v>0</v>
          </cell>
          <cell r="IF107">
            <v>0</v>
          </cell>
          <cell r="IG107">
            <v>0</v>
          </cell>
          <cell r="IH107">
            <v>0</v>
          </cell>
          <cell r="II107">
            <v>0</v>
          </cell>
          <cell r="IJ107">
            <v>0</v>
          </cell>
          <cell r="IK107">
            <v>30067313189</v>
          </cell>
          <cell r="IL107">
            <v>0</v>
          </cell>
          <cell r="IM107">
            <v>303948965</v>
          </cell>
          <cell r="IN107">
            <v>303948965</v>
          </cell>
          <cell r="IO107">
            <v>30067313189</v>
          </cell>
          <cell r="IP107">
            <v>8402634</v>
          </cell>
          <cell r="IQ107">
            <v>0</v>
          </cell>
          <cell r="IR107">
            <v>0</v>
          </cell>
          <cell r="IS107">
            <v>0</v>
          </cell>
          <cell r="IT107">
            <v>0</v>
          </cell>
          <cell r="IU107">
            <v>0</v>
          </cell>
          <cell r="IV107">
            <v>0</v>
          </cell>
          <cell r="IW107">
            <v>0</v>
          </cell>
          <cell r="IX107">
            <v>0</v>
          </cell>
          <cell r="IY107">
            <v>0</v>
          </cell>
          <cell r="IZ107">
            <v>0</v>
          </cell>
          <cell r="JA107">
            <v>0</v>
          </cell>
          <cell r="JB107">
            <v>1189826461</v>
          </cell>
          <cell r="JC107">
            <v>1695144946</v>
          </cell>
          <cell r="JD107">
            <v>48049724</v>
          </cell>
          <cell r="JE107">
            <v>21978452</v>
          </cell>
          <cell r="JF107">
            <v>6000890</v>
          </cell>
          <cell r="JG107">
            <v>3073116</v>
          </cell>
          <cell r="JH107">
            <v>3208084</v>
          </cell>
          <cell r="JI107">
            <v>0</v>
          </cell>
          <cell r="JJ107">
            <v>1014757</v>
          </cell>
          <cell r="JK107">
            <v>0</v>
          </cell>
          <cell r="JL107">
            <v>2619175</v>
          </cell>
          <cell r="JM107">
            <v>11493722</v>
          </cell>
          <cell r="JN107">
            <v>537887</v>
          </cell>
          <cell r="JO107">
            <v>4287000</v>
          </cell>
          <cell r="JP107">
            <v>0</v>
          </cell>
          <cell r="JQ107">
            <v>0</v>
          </cell>
          <cell r="JR107">
            <v>0</v>
          </cell>
          <cell r="JS107">
            <v>0</v>
          </cell>
          <cell r="JT107">
            <v>0</v>
          </cell>
          <cell r="JU107">
            <v>0</v>
          </cell>
          <cell r="JV107">
            <v>0</v>
          </cell>
          <cell r="JW107">
            <v>0</v>
          </cell>
          <cell r="JX107">
            <v>0</v>
          </cell>
          <cell r="JY107">
            <v>0</v>
          </cell>
          <cell r="JZ107">
            <v>0</v>
          </cell>
          <cell r="KA107">
            <v>0</v>
          </cell>
          <cell r="KB107">
            <v>0</v>
          </cell>
          <cell r="KC107">
            <v>0</v>
          </cell>
          <cell r="KD107">
            <v>0</v>
          </cell>
          <cell r="KE107">
            <v>0</v>
          </cell>
          <cell r="KF107">
            <v>0</v>
          </cell>
          <cell r="KG107">
            <v>0</v>
          </cell>
          <cell r="KH107">
            <v>0</v>
          </cell>
          <cell r="KI107">
            <v>0</v>
          </cell>
          <cell r="KJ107">
            <v>0</v>
          </cell>
          <cell r="KK107">
            <v>0</v>
          </cell>
          <cell r="KL107">
            <v>0</v>
          </cell>
          <cell r="KM107">
            <v>0</v>
          </cell>
          <cell r="KN107">
            <v>0</v>
          </cell>
          <cell r="KO107">
            <v>0</v>
          </cell>
          <cell r="KP107">
            <v>0</v>
          </cell>
          <cell r="KQ107">
            <v>0</v>
          </cell>
          <cell r="KR107">
            <v>0</v>
          </cell>
          <cell r="KS107">
            <v>0</v>
          </cell>
          <cell r="KT107">
            <v>0</v>
          </cell>
          <cell r="KU107">
            <v>0</v>
          </cell>
          <cell r="KV107">
            <v>0</v>
          </cell>
          <cell r="KW107">
            <v>1800657618</v>
          </cell>
          <cell r="KX107">
            <v>33057797268</v>
          </cell>
          <cell r="KY107">
            <v>200142036</v>
          </cell>
          <cell r="KZ107">
            <v>200142036</v>
          </cell>
          <cell r="LA107">
            <v>0</v>
          </cell>
          <cell r="LB107">
            <v>47789352395</v>
          </cell>
          <cell r="LC107">
            <v>96659639056</v>
          </cell>
          <cell r="LD107">
            <v>0</v>
          </cell>
          <cell r="LE107">
            <v>488074109</v>
          </cell>
          <cell r="LF107">
            <v>3611382249</v>
          </cell>
          <cell r="LG107">
            <v>0</v>
          </cell>
          <cell r="LH107">
            <v>488074109</v>
          </cell>
          <cell r="LI107">
            <v>0</v>
          </cell>
          <cell r="LJ107">
            <v>0</v>
          </cell>
          <cell r="LK107">
            <v>0</v>
          </cell>
          <cell r="LL107">
            <v>2870695680</v>
          </cell>
          <cell r="LM107">
            <v>634072209</v>
          </cell>
          <cell r="LN107">
            <v>7604224247</v>
          </cell>
          <cell r="LO107">
            <v>586001470</v>
          </cell>
          <cell r="LP107">
            <v>0</v>
          </cell>
          <cell r="LQ107">
            <v>27062761</v>
          </cell>
          <cell r="LR107">
            <v>61281253</v>
          </cell>
          <cell r="LS107">
            <v>217548021</v>
          </cell>
          <cell r="LT107">
            <v>0</v>
          </cell>
          <cell r="LU107">
            <v>58661274</v>
          </cell>
          <cell r="LV107">
            <v>67449172</v>
          </cell>
          <cell r="LW107">
            <v>217548021</v>
          </cell>
          <cell r="LX107">
            <v>0</v>
          </cell>
          <cell r="LY107">
            <v>0</v>
          </cell>
          <cell r="LZ107">
            <v>0</v>
          </cell>
          <cell r="MA107">
            <v>0</v>
          </cell>
          <cell r="MB107">
            <v>0</v>
          </cell>
          <cell r="MC107">
            <v>0</v>
          </cell>
          <cell r="MD107">
            <v>634072209</v>
          </cell>
          <cell r="ME107">
            <v>8622228198</v>
          </cell>
          <cell r="MF107">
            <v>38354526</v>
          </cell>
          <cell r="MG107">
            <v>0</v>
          </cell>
          <cell r="MH107">
            <v>0</v>
          </cell>
          <cell r="MI107">
            <v>38354526</v>
          </cell>
          <cell r="MJ107">
            <v>48104958</v>
          </cell>
          <cell r="MK107">
            <v>1885782</v>
          </cell>
          <cell r="ML107">
            <v>49990740</v>
          </cell>
          <cell r="MM107">
            <v>1828967025</v>
          </cell>
          <cell r="MN107">
            <v>0</v>
          </cell>
          <cell r="MO107">
            <v>1828967025</v>
          </cell>
          <cell r="MP107">
            <v>0</v>
          </cell>
          <cell r="MQ107">
            <v>1917312291</v>
          </cell>
          <cell r="MR107">
            <v>7000000000</v>
          </cell>
          <cell r="MS107">
            <v>7000000000</v>
          </cell>
          <cell r="MT107">
            <v>0</v>
          </cell>
          <cell r="MU107">
            <v>0</v>
          </cell>
          <cell r="MV107">
            <v>0</v>
          </cell>
          <cell r="MW107">
            <v>7000000000</v>
          </cell>
          <cell r="MX107">
            <v>1913574620</v>
          </cell>
          <cell r="MY107">
            <v>359318395</v>
          </cell>
          <cell r="MZ107">
            <v>109509155</v>
          </cell>
          <cell r="NA107">
            <v>0</v>
          </cell>
          <cell r="NB107">
            <v>468827550</v>
          </cell>
          <cell r="NC107">
            <v>1393341</v>
          </cell>
          <cell r="ND107">
            <v>13189166</v>
          </cell>
          <cell r="NE107">
            <v>3268016</v>
          </cell>
          <cell r="NF107">
            <v>74446</v>
          </cell>
          <cell r="NG107">
            <v>32019291</v>
          </cell>
          <cell r="NH107">
            <v>638055747</v>
          </cell>
          <cell r="NI107">
            <v>4091239</v>
          </cell>
          <cell r="NJ107">
            <v>831201</v>
          </cell>
          <cell r="NK107">
            <v>4922440</v>
          </cell>
          <cell r="NL107">
            <v>0</v>
          </cell>
          <cell r="NM107">
            <v>0</v>
          </cell>
          <cell r="NN107">
            <v>0</v>
          </cell>
          <cell r="NO107">
            <v>0</v>
          </cell>
          <cell r="NP107">
            <v>0</v>
          </cell>
          <cell r="NQ107">
            <v>0</v>
          </cell>
          <cell r="NR107">
            <v>0</v>
          </cell>
          <cell r="NS107">
            <v>0</v>
          </cell>
          <cell r="NT107">
            <v>0</v>
          </cell>
          <cell r="NU107">
            <v>0</v>
          </cell>
          <cell r="NV107">
            <v>0</v>
          </cell>
          <cell r="NW107">
            <v>0</v>
          </cell>
          <cell r="NX107">
            <v>0</v>
          </cell>
          <cell r="NY107">
            <v>0</v>
          </cell>
          <cell r="NZ107">
            <v>0</v>
          </cell>
          <cell r="OA107">
            <v>0</v>
          </cell>
          <cell r="OB107">
            <v>0</v>
          </cell>
          <cell r="OC107">
            <v>0</v>
          </cell>
          <cell r="OD107">
            <v>3075324617</v>
          </cell>
          <cell r="OE107">
            <v>3075324617</v>
          </cell>
          <cell r="OF107">
            <v>0</v>
          </cell>
          <cell r="OG107">
            <v>0</v>
          </cell>
          <cell r="OH107">
            <v>0</v>
          </cell>
          <cell r="OI107">
            <v>0</v>
          </cell>
          <cell r="OJ107">
            <v>0</v>
          </cell>
          <cell r="OK107">
            <v>0</v>
          </cell>
          <cell r="OL107">
            <v>0</v>
          </cell>
          <cell r="OM107">
            <v>0</v>
          </cell>
          <cell r="ON107">
            <v>0</v>
          </cell>
          <cell r="OO107">
            <v>0</v>
          </cell>
          <cell r="OP107">
            <v>116693</v>
          </cell>
          <cell r="OQ107">
            <v>117507</v>
          </cell>
          <cell r="OR107">
            <v>3097142</v>
          </cell>
          <cell r="OS107">
            <v>0</v>
          </cell>
          <cell r="OT107">
            <v>0</v>
          </cell>
          <cell r="OU107">
            <v>6428484</v>
          </cell>
          <cell r="OV107">
            <v>0</v>
          </cell>
          <cell r="OW107">
            <v>3078655959</v>
          </cell>
          <cell r="OX107">
            <v>11995968250</v>
          </cell>
          <cell r="OY107">
            <v>117277835504</v>
          </cell>
        </row>
        <row r="108">
          <cell r="A108">
            <v>38687</v>
          </cell>
          <cell r="B108">
            <v>2005</v>
          </cell>
          <cell r="C108" t="str">
            <v>2005-2</v>
          </cell>
          <cell r="D108" t="str">
            <v>2005-4</v>
          </cell>
          <cell r="E108">
            <v>12</v>
          </cell>
          <cell r="F108">
            <v>0.84102909511972701</v>
          </cell>
          <cell r="G108">
            <v>-14143725</v>
          </cell>
          <cell r="H108">
            <v>769524</v>
          </cell>
          <cell r="I108">
            <v>1352462707.4306877</v>
          </cell>
          <cell r="J108">
            <v>1352462707.4306877</v>
          </cell>
          <cell r="K108">
            <v>0</v>
          </cell>
          <cell r="L108">
            <v>9257441881</v>
          </cell>
          <cell r="M108">
            <v>1885346590</v>
          </cell>
          <cell r="N108">
            <v>12393686411</v>
          </cell>
          <cell r="O108">
            <v>1041113696</v>
          </cell>
          <cell r="P108">
            <v>1740152538</v>
          </cell>
          <cell r="Q108">
            <v>2055516849</v>
          </cell>
          <cell r="R108">
            <v>28567363980</v>
          </cell>
          <cell r="S108">
            <v>6921042000</v>
          </cell>
          <cell r="T108">
            <v>0</v>
          </cell>
          <cell r="U108">
            <v>6921042000</v>
          </cell>
          <cell r="V108">
            <v>65870915</v>
          </cell>
          <cell r="W108">
            <v>860561741</v>
          </cell>
          <cell r="X108">
            <v>19389225</v>
          </cell>
          <cell r="Y108">
            <v>1708095</v>
          </cell>
          <cell r="Z108">
            <v>22215477</v>
          </cell>
          <cell r="AA108">
            <v>48280944</v>
          </cell>
          <cell r="AB108">
            <v>0</v>
          </cell>
          <cell r="AC108">
            <v>3986254721</v>
          </cell>
          <cell r="AD108">
            <v>0</v>
          </cell>
          <cell r="AE108">
            <v>0</v>
          </cell>
          <cell r="AF108">
            <v>0</v>
          </cell>
          <cell r="AG108">
            <v>11925323118</v>
          </cell>
          <cell r="AH108">
            <v>40492687098</v>
          </cell>
          <cell r="AI108">
            <v>0</v>
          </cell>
          <cell r="AJ108">
            <v>272030</v>
          </cell>
          <cell r="AK108">
            <v>58268027</v>
          </cell>
          <cell r="AL108">
            <v>58540057</v>
          </cell>
          <cell r="AM108">
            <v>766422594</v>
          </cell>
          <cell r="AN108">
            <v>40957</v>
          </cell>
          <cell r="AO108">
            <v>319000</v>
          </cell>
          <cell r="AP108">
            <v>0</v>
          </cell>
          <cell r="AQ108">
            <v>250753</v>
          </cell>
          <cell r="AR108">
            <v>1121448</v>
          </cell>
          <cell r="AS108">
            <v>1016179387</v>
          </cell>
          <cell r="AT108">
            <v>1905500</v>
          </cell>
          <cell r="AU108">
            <v>0</v>
          </cell>
          <cell r="AV108">
            <v>1786239639</v>
          </cell>
          <cell r="AW108">
            <v>0</v>
          </cell>
          <cell r="AX108">
            <v>2554751172</v>
          </cell>
          <cell r="AY108">
            <v>-305614481</v>
          </cell>
          <cell r="AZ108">
            <v>49357</v>
          </cell>
          <cell r="BA108">
            <v>480</v>
          </cell>
          <cell r="BB108">
            <v>8910</v>
          </cell>
          <cell r="BC108">
            <v>278233</v>
          </cell>
          <cell r="BD108">
            <v>5910034</v>
          </cell>
          <cell r="BE108">
            <v>4747222</v>
          </cell>
          <cell r="BF108">
            <v>-5206</v>
          </cell>
          <cell r="BG108">
            <v>0</v>
          </cell>
          <cell r="BH108">
            <v>0</v>
          </cell>
          <cell r="BI108">
            <v>42434211</v>
          </cell>
          <cell r="BJ108">
            <v>0</v>
          </cell>
          <cell r="BK108">
            <v>2302559932</v>
          </cell>
          <cell r="BL108">
            <v>0</v>
          </cell>
          <cell r="BM108">
            <v>0</v>
          </cell>
          <cell r="BN108">
            <v>1500669</v>
          </cell>
          <cell r="BO108">
            <v>340778</v>
          </cell>
          <cell r="BP108">
            <v>29656258</v>
          </cell>
          <cell r="BQ108">
            <v>31497705</v>
          </cell>
          <cell r="BR108">
            <v>1132317812</v>
          </cell>
          <cell r="BS108">
            <v>697752</v>
          </cell>
          <cell r="BT108">
            <v>51807788</v>
          </cell>
          <cell r="BU108">
            <v>577127773</v>
          </cell>
          <cell r="BV108">
            <v>10405278</v>
          </cell>
          <cell r="BW108">
            <v>-38827</v>
          </cell>
          <cell r="BX108">
            <v>9476463</v>
          </cell>
          <cell r="BY108">
            <v>2066536</v>
          </cell>
          <cell r="BZ108">
            <v>190581</v>
          </cell>
          <cell r="CA108">
            <v>969163</v>
          </cell>
          <cell r="CB108">
            <v>0</v>
          </cell>
          <cell r="CC108">
            <v>1648285</v>
          </cell>
          <cell r="CD108">
            <v>14312201</v>
          </cell>
          <cell r="CE108">
            <v>2126098</v>
          </cell>
          <cell r="CF108">
            <v>3875031</v>
          </cell>
          <cell r="CG108">
            <v>4714997</v>
          </cell>
          <cell r="CH108">
            <v>10716126</v>
          </cell>
          <cell r="CI108">
            <v>0</v>
          </cell>
          <cell r="CJ108">
            <v>10716126</v>
          </cell>
          <cell r="CK108">
            <v>284269406</v>
          </cell>
          <cell r="CL108">
            <v>284269406</v>
          </cell>
          <cell r="CM108">
            <v>9033393</v>
          </cell>
          <cell r="CN108">
            <v>51790029</v>
          </cell>
          <cell r="CO108">
            <v>21894992</v>
          </cell>
          <cell r="CP108">
            <v>7515502</v>
          </cell>
          <cell r="CQ108">
            <v>3974982</v>
          </cell>
          <cell r="CR108">
            <v>600441204</v>
          </cell>
          <cell r="CS108">
            <v>79158973</v>
          </cell>
          <cell r="CT108">
            <v>0</v>
          </cell>
          <cell r="CU108">
            <v>17262721</v>
          </cell>
          <cell r="CV108">
            <v>696862898</v>
          </cell>
          <cell r="CW108">
            <v>0</v>
          </cell>
          <cell r="CX108">
            <v>0</v>
          </cell>
          <cell r="CY108">
            <v>0</v>
          </cell>
          <cell r="CZ108">
            <v>1075341202</v>
          </cell>
          <cell r="DA108">
            <v>0</v>
          </cell>
          <cell r="DB108">
            <v>1739710368</v>
          </cell>
          <cell r="DC108">
            <v>0</v>
          </cell>
          <cell r="DD108">
            <v>3372500</v>
          </cell>
          <cell r="DE108">
            <v>3372500</v>
          </cell>
          <cell r="DF108">
            <v>562384422</v>
          </cell>
          <cell r="DG108">
            <v>562384422</v>
          </cell>
          <cell r="DH108">
            <v>64334900</v>
          </cell>
          <cell r="DI108">
            <v>21120000</v>
          </cell>
          <cell r="DJ108">
            <v>288000</v>
          </cell>
          <cell r="DK108">
            <v>21408000</v>
          </cell>
          <cell r="DL108">
            <v>14707200</v>
          </cell>
          <cell r="DM108">
            <v>1897200</v>
          </cell>
          <cell r="DN108">
            <v>192000</v>
          </cell>
          <cell r="DO108">
            <v>16796400</v>
          </cell>
          <cell r="DP108">
            <v>4318800</v>
          </cell>
          <cell r="DQ108">
            <v>2236800</v>
          </cell>
          <cell r="DR108">
            <v>0</v>
          </cell>
          <cell r="DS108">
            <v>2859900</v>
          </cell>
          <cell r="DT108">
            <v>3394872</v>
          </cell>
          <cell r="DU108">
            <v>12810372</v>
          </cell>
          <cell r="DV108">
            <v>560000</v>
          </cell>
          <cell r="DW108">
            <v>5691600</v>
          </cell>
          <cell r="DX108">
            <v>12790</v>
          </cell>
          <cell r="DY108">
            <v>6264390</v>
          </cell>
          <cell r="DZ108">
            <v>17319600</v>
          </cell>
          <cell r="EA108">
            <v>-20400</v>
          </cell>
          <cell r="EB108">
            <v>61200</v>
          </cell>
          <cell r="EC108">
            <v>17360400</v>
          </cell>
          <cell r="ED108">
            <v>50354732</v>
          </cell>
          <cell r="EE108">
            <v>20400</v>
          </cell>
          <cell r="EF108">
            <v>1917600</v>
          </cell>
          <cell r="EG108">
            <v>24441800</v>
          </cell>
          <cell r="EH108">
            <v>1428000</v>
          </cell>
          <cell r="EI108">
            <v>122400</v>
          </cell>
          <cell r="EJ108">
            <v>61200</v>
          </cell>
          <cell r="EK108">
            <v>1428000</v>
          </cell>
          <cell r="EL108">
            <v>1142400</v>
          </cell>
          <cell r="EM108">
            <v>4182000</v>
          </cell>
          <cell r="EN108">
            <v>4671600</v>
          </cell>
          <cell r="EO108">
            <v>2426500</v>
          </cell>
          <cell r="EP108">
            <v>83700</v>
          </cell>
          <cell r="EQ108">
            <v>265200</v>
          </cell>
          <cell r="ER108">
            <v>22848000</v>
          </cell>
          <cell r="ES108">
            <v>11872800</v>
          </cell>
          <cell r="ET108">
            <v>35069700</v>
          </cell>
          <cell r="EU108">
            <v>2998000</v>
          </cell>
          <cell r="EV108">
            <v>499200</v>
          </cell>
          <cell r="EW108">
            <v>76200</v>
          </cell>
          <cell r="EX108">
            <v>38643100</v>
          </cell>
          <cell r="EY108">
            <v>0</v>
          </cell>
          <cell r="EZ108">
            <v>179889294</v>
          </cell>
          <cell r="FA108">
            <v>116154942</v>
          </cell>
          <cell r="FB108">
            <v>296044236</v>
          </cell>
          <cell r="FC108">
            <v>3100800</v>
          </cell>
          <cell r="FD108">
            <v>91065559</v>
          </cell>
          <cell r="FE108">
            <v>2540200</v>
          </cell>
          <cell r="FF108">
            <v>0</v>
          </cell>
          <cell r="FG108">
            <v>0</v>
          </cell>
          <cell r="FH108">
            <v>0</v>
          </cell>
          <cell r="FI108">
            <v>10573200</v>
          </cell>
          <cell r="FJ108">
            <v>13113400</v>
          </cell>
          <cell r="FK108">
            <v>2349900</v>
          </cell>
          <cell r="FL108">
            <v>0</v>
          </cell>
          <cell r="FM108">
            <v>109629659</v>
          </cell>
          <cell r="FN108">
            <v>491416795</v>
          </cell>
          <cell r="FO108">
            <v>96000</v>
          </cell>
          <cell r="FP108">
            <v>47615000</v>
          </cell>
          <cell r="FQ108">
            <v>47711000</v>
          </cell>
          <cell r="FR108">
            <v>156600</v>
          </cell>
          <cell r="FS108">
            <v>3857064</v>
          </cell>
          <cell r="FT108">
            <v>0</v>
          </cell>
          <cell r="FU108">
            <v>346800</v>
          </cell>
          <cell r="FV108">
            <v>4689976</v>
          </cell>
          <cell r="FW108">
            <v>8549200</v>
          </cell>
          <cell r="FX108">
            <v>65310640</v>
          </cell>
          <cell r="FY108">
            <v>0</v>
          </cell>
          <cell r="FZ108">
            <v>1306625</v>
          </cell>
          <cell r="GA108">
            <v>0</v>
          </cell>
          <cell r="GB108">
            <v>1306625</v>
          </cell>
          <cell r="GC108">
            <v>1072515</v>
          </cell>
          <cell r="GD108">
            <v>1072515</v>
          </cell>
          <cell r="GE108">
            <v>7392500</v>
          </cell>
          <cell r="GF108">
            <v>102032447</v>
          </cell>
          <cell r="GG108">
            <v>52136000</v>
          </cell>
          <cell r="GH108">
            <v>154168447</v>
          </cell>
          <cell r="GI108">
            <v>5315603</v>
          </cell>
          <cell r="GJ108">
            <v>2182000</v>
          </cell>
          <cell r="GK108">
            <v>510000</v>
          </cell>
          <cell r="GL108">
            <v>55124679</v>
          </cell>
          <cell r="GM108">
            <v>16926661</v>
          </cell>
          <cell r="GN108">
            <v>91544</v>
          </cell>
          <cell r="GO108">
            <v>35091403</v>
          </cell>
          <cell r="GP108">
            <v>115241890</v>
          </cell>
          <cell r="GQ108">
            <v>48250294</v>
          </cell>
          <cell r="GR108">
            <v>163492184</v>
          </cell>
          <cell r="GS108">
            <v>392742911</v>
          </cell>
          <cell r="GT108">
            <v>14400002</v>
          </cell>
          <cell r="GU108">
            <v>4430578</v>
          </cell>
          <cell r="GV108">
            <v>18830580</v>
          </cell>
          <cell r="GW108">
            <v>0</v>
          </cell>
          <cell r="GX108">
            <v>959306406</v>
          </cell>
          <cell r="GY108">
            <v>0</v>
          </cell>
          <cell r="GZ108">
            <v>0</v>
          </cell>
          <cell r="HA108">
            <v>0</v>
          </cell>
          <cell r="HB108">
            <v>153235600</v>
          </cell>
          <cell r="HC108">
            <v>-1239088</v>
          </cell>
          <cell r="HD108">
            <v>7890106954</v>
          </cell>
          <cell r="HE108">
            <v>0</v>
          </cell>
          <cell r="HF108">
            <v>5548054016</v>
          </cell>
          <cell r="HG108">
            <v>0</v>
          </cell>
          <cell r="HH108">
            <v>14568294468</v>
          </cell>
          <cell r="HI108">
            <v>0</v>
          </cell>
          <cell r="HJ108">
            <v>0</v>
          </cell>
          <cell r="HK108">
            <v>0</v>
          </cell>
          <cell r="HL108">
            <v>31509066628</v>
          </cell>
          <cell r="HM108">
            <v>977259778</v>
          </cell>
          <cell r="HN108">
            <v>32486326406</v>
          </cell>
          <cell r="HO108">
            <v>0</v>
          </cell>
          <cell r="HP108">
            <v>0</v>
          </cell>
          <cell r="HQ108">
            <v>0</v>
          </cell>
          <cell r="HR108">
            <v>0</v>
          </cell>
          <cell r="HS108">
            <v>0</v>
          </cell>
          <cell r="HT108">
            <v>0</v>
          </cell>
          <cell r="HU108">
            <v>0</v>
          </cell>
          <cell r="HV108">
            <v>3445709162</v>
          </cell>
          <cell r="HW108">
            <v>0</v>
          </cell>
          <cell r="HX108">
            <v>0</v>
          </cell>
          <cell r="HY108">
            <v>0</v>
          </cell>
          <cell r="HZ108">
            <v>117296744</v>
          </cell>
          <cell r="IA108">
            <v>135519722</v>
          </cell>
          <cell r="IB108">
            <v>0</v>
          </cell>
          <cell r="IC108">
            <v>5300000</v>
          </cell>
          <cell r="ID108">
            <v>913000000</v>
          </cell>
          <cell r="IE108">
            <v>550620000</v>
          </cell>
          <cell r="IF108">
            <v>0</v>
          </cell>
          <cell r="IG108">
            <v>701502475</v>
          </cell>
          <cell r="IH108">
            <v>0</v>
          </cell>
          <cell r="II108">
            <v>0</v>
          </cell>
          <cell r="IJ108">
            <v>0</v>
          </cell>
          <cell r="IK108">
            <v>42691407156</v>
          </cell>
          <cell r="IL108">
            <v>0</v>
          </cell>
          <cell r="IM108">
            <v>207480216</v>
          </cell>
          <cell r="IN108">
            <v>207480216</v>
          </cell>
          <cell r="IO108">
            <v>42691407156</v>
          </cell>
          <cell r="IP108">
            <v>0</v>
          </cell>
          <cell r="IQ108">
            <v>195458960</v>
          </cell>
          <cell r="IR108">
            <v>0</v>
          </cell>
          <cell r="IS108">
            <v>0</v>
          </cell>
          <cell r="IT108">
            <v>0</v>
          </cell>
          <cell r="IU108">
            <v>0</v>
          </cell>
          <cell r="IV108">
            <v>0</v>
          </cell>
          <cell r="IW108">
            <v>0</v>
          </cell>
          <cell r="IX108">
            <v>0</v>
          </cell>
          <cell r="IY108">
            <v>85000000</v>
          </cell>
          <cell r="IZ108">
            <v>0</v>
          </cell>
          <cell r="JA108">
            <v>0</v>
          </cell>
          <cell r="JB108">
            <v>768295662</v>
          </cell>
          <cell r="JC108">
            <v>1695144945</v>
          </cell>
          <cell r="JD108">
            <v>48049724</v>
          </cell>
          <cell r="JE108">
            <v>157977009</v>
          </cell>
          <cell r="JF108">
            <v>6000890</v>
          </cell>
          <cell r="JG108">
            <v>3073116</v>
          </cell>
          <cell r="JH108">
            <v>3208084</v>
          </cell>
          <cell r="JI108">
            <v>64295210</v>
          </cell>
          <cell r="JJ108">
            <v>1014757</v>
          </cell>
          <cell r="JK108">
            <v>0</v>
          </cell>
          <cell r="JL108">
            <v>2619175</v>
          </cell>
          <cell r="JM108">
            <v>11493722</v>
          </cell>
          <cell r="JN108">
            <v>537887</v>
          </cell>
          <cell r="JO108">
            <v>4287000</v>
          </cell>
          <cell r="JP108">
            <v>0</v>
          </cell>
          <cell r="JQ108">
            <v>0</v>
          </cell>
          <cell r="JR108">
            <v>0</v>
          </cell>
          <cell r="JS108">
            <v>0</v>
          </cell>
          <cell r="JT108">
            <v>0</v>
          </cell>
          <cell r="JU108">
            <v>0</v>
          </cell>
          <cell r="JV108">
            <v>0</v>
          </cell>
          <cell r="JW108">
            <v>0</v>
          </cell>
          <cell r="JX108">
            <v>0</v>
          </cell>
          <cell r="JY108">
            <v>0</v>
          </cell>
          <cell r="JZ108">
            <v>0</v>
          </cell>
          <cell r="KA108">
            <v>0</v>
          </cell>
          <cell r="KB108">
            <v>0</v>
          </cell>
          <cell r="KC108">
            <v>0</v>
          </cell>
          <cell r="KD108">
            <v>0</v>
          </cell>
          <cell r="KE108">
            <v>0</v>
          </cell>
          <cell r="KF108">
            <v>0</v>
          </cell>
          <cell r="KG108">
            <v>0</v>
          </cell>
          <cell r="KH108">
            <v>0</v>
          </cell>
          <cell r="KI108">
            <v>0</v>
          </cell>
          <cell r="KJ108">
            <v>0</v>
          </cell>
          <cell r="KK108">
            <v>0</v>
          </cell>
          <cell r="KL108">
            <v>0</v>
          </cell>
          <cell r="KM108">
            <v>0</v>
          </cell>
          <cell r="KN108">
            <v>0</v>
          </cell>
          <cell r="KO108">
            <v>0</v>
          </cell>
          <cell r="KP108">
            <v>0</v>
          </cell>
          <cell r="KQ108">
            <v>0</v>
          </cell>
          <cell r="KR108">
            <v>0</v>
          </cell>
          <cell r="KS108">
            <v>0</v>
          </cell>
          <cell r="KT108">
            <v>0</v>
          </cell>
          <cell r="KU108">
            <v>0</v>
          </cell>
          <cell r="KV108">
            <v>0</v>
          </cell>
          <cell r="KW108">
            <v>2006291919</v>
          </cell>
          <cell r="KX108">
            <v>45465994737</v>
          </cell>
          <cell r="KY108">
            <v>198460114</v>
          </cell>
          <cell r="KZ108">
            <v>198460114</v>
          </cell>
          <cell r="LA108">
            <v>962898</v>
          </cell>
          <cell r="LB108">
            <v>68735192110</v>
          </cell>
          <cell r="LC108">
            <v>109227879208</v>
          </cell>
          <cell r="LD108">
            <v>15921646456</v>
          </cell>
          <cell r="LE108">
            <v>976148222</v>
          </cell>
          <cell r="LF108">
            <v>2407588168</v>
          </cell>
          <cell r="LG108">
            <v>0</v>
          </cell>
          <cell r="LH108">
            <v>976148222</v>
          </cell>
          <cell r="LI108">
            <v>0</v>
          </cell>
          <cell r="LJ108">
            <v>0</v>
          </cell>
          <cell r="LK108">
            <v>0</v>
          </cell>
          <cell r="LL108">
            <v>6295980481</v>
          </cell>
          <cell r="LM108">
            <v>634072217</v>
          </cell>
          <cell r="LN108">
            <v>10313789088</v>
          </cell>
          <cell r="LO108">
            <v>463380886</v>
          </cell>
          <cell r="LP108">
            <v>0</v>
          </cell>
          <cell r="LQ108">
            <v>16906707</v>
          </cell>
          <cell r="LR108">
            <v>-415637251</v>
          </cell>
          <cell r="LS108">
            <v>99242132</v>
          </cell>
          <cell r="LT108">
            <v>127477556</v>
          </cell>
          <cell r="LU108">
            <v>63383461</v>
          </cell>
          <cell r="LV108">
            <v>63501894</v>
          </cell>
          <cell r="LW108">
            <v>99242132</v>
          </cell>
          <cell r="LX108">
            <v>0</v>
          </cell>
          <cell r="LY108">
            <v>0</v>
          </cell>
          <cell r="LZ108">
            <v>27126072</v>
          </cell>
          <cell r="MA108">
            <v>0</v>
          </cell>
          <cell r="MB108">
            <v>0</v>
          </cell>
          <cell r="MC108">
            <v>0</v>
          </cell>
          <cell r="MD108">
            <v>634072217</v>
          </cell>
          <cell r="ME108">
            <v>26680817001</v>
          </cell>
          <cell r="MF108">
            <v>65324912</v>
          </cell>
          <cell r="MG108">
            <v>0</v>
          </cell>
          <cell r="MH108">
            <v>0</v>
          </cell>
          <cell r="MI108">
            <v>65324912</v>
          </cell>
          <cell r="MJ108">
            <v>312957235</v>
          </cell>
          <cell r="MK108">
            <v>2310209</v>
          </cell>
          <cell r="ML108">
            <v>315267444</v>
          </cell>
          <cell r="MM108">
            <v>2820600709</v>
          </cell>
          <cell r="MN108">
            <v>0</v>
          </cell>
          <cell r="MO108">
            <v>2820600709</v>
          </cell>
          <cell r="MP108">
            <v>0</v>
          </cell>
          <cell r="MQ108">
            <v>3201193065</v>
          </cell>
          <cell r="MR108">
            <v>23000000000</v>
          </cell>
          <cell r="MS108">
            <v>23000000000</v>
          </cell>
          <cell r="MT108">
            <v>0</v>
          </cell>
          <cell r="MU108">
            <v>0</v>
          </cell>
          <cell r="MV108">
            <v>0</v>
          </cell>
          <cell r="MW108">
            <v>23000000000</v>
          </cell>
          <cell r="MX108">
            <v>1877091693</v>
          </cell>
          <cell r="MY108">
            <v>435939354</v>
          </cell>
          <cell r="MZ108">
            <v>108864801</v>
          </cell>
          <cell r="NA108">
            <v>0</v>
          </cell>
          <cell r="NB108">
            <v>544804155</v>
          </cell>
          <cell r="NC108">
            <v>1233073</v>
          </cell>
          <cell r="ND108">
            <v>12569995</v>
          </cell>
          <cell r="NE108">
            <v>8895619</v>
          </cell>
          <cell r="NF108">
            <v>77245</v>
          </cell>
          <cell r="NG108">
            <v>41026566</v>
          </cell>
          <cell r="NH108">
            <v>439195493</v>
          </cell>
          <cell r="NI108">
            <v>4046104</v>
          </cell>
          <cell r="NJ108">
            <v>845341</v>
          </cell>
          <cell r="NK108">
            <v>4891445</v>
          </cell>
          <cell r="NL108">
            <v>0</v>
          </cell>
          <cell r="NM108">
            <v>0</v>
          </cell>
          <cell r="NN108">
            <v>0</v>
          </cell>
          <cell r="NO108">
            <v>0</v>
          </cell>
          <cell r="NP108">
            <v>0</v>
          </cell>
          <cell r="NQ108">
            <v>0</v>
          </cell>
          <cell r="NR108">
            <v>0</v>
          </cell>
          <cell r="NS108">
            <v>0</v>
          </cell>
          <cell r="NT108">
            <v>0</v>
          </cell>
          <cell r="NU108">
            <v>0</v>
          </cell>
          <cell r="NV108">
            <v>0</v>
          </cell>
          <cell r="NW108">
            <v>0</v>
          </cell>
          <cell r="NX108">
            <v>0</v>
          </cell>
          <cell r="NY108">
            <v>0</v>
          </cell>
          <cell r="NZ108">
            <v>0</v>
          </cell>
          <cell r="OA108">
            <v>0</v>
          </cell>
          <cell r="OB108">
            <v>0</v>
          </cell>
          <cell r="OC108">
            <v>0</v>
          </cell>
          <cell r="OD108">
            <v>2929785284</v>
          </cell>
          <cell r="OE108">
            <v>2929785284</v>
          </cell>
          <cell r="OF108">
            <v>0</v>
          </cell>
          <cell r="OG108">
            <v>0</v>
          </cell>
          <cell r="OH108">
            <v>0</v>
          </cell>
          <cell r="OI108">
            <v>0</v>
          </cell>
          <cell r="OJ108">
            <v>0</v>
          </cell>
          <cell r="OK108">
            <v>0</v>
          </cell>
          <cell r="OL108">
            <v>0</v>
          </cell>
          <cell r="OM108">
            <v>0</v>
          </cell>
          <cell r="ON108">
            <v>0</v>
          </cell>
          <cell r="OO108">
            <v>0</v>
          </cell>
          <cell r="OP108">
            <v>1007227508</v>
          </cell>
          <cell r="OQ108">
            <v>117507</v>
          </cell>
          <cell r="OR108">
            <v>1016834</v>
          </cell>
          <cell r="OS108">
            <v>1000000000</v>
          </cell>
          <cell r="OT108">
            <v>0</v>
          </cell>
          <cell r="OU108">
            <v>2009378683</v>
          </cell>
          <cell r="OV108">
            <v>0</v>
          </cell>
          <cell r="OW108">
            <v>4938147133</v>
          </cell>
          <cell r="OX108">
            <v>31139340198</v>
          </cell>
          <cell r="OY108">
            <v>167048036407</v>
          </cell>
        </row>
        <row r="109">
          <cell r="A109">
            <v>38718</v>
          </cell>
          <cell r="B109">
            <v>2006</v>
          </cell>
          <cell r="C109" t="str">
            <v>2006-1</v>
          </cell>
          <cell r="D109" t="str">
            <v>2006-1</v>
          </cell>
          <cell r="E109">
            <v>1</v>
          </cell>
          <cell r="F109">
            <v>0.84558337987055421</v>
          </cell>
          <cell r="G109">
            <v>52702200</v>
          </cell>
          <cell r="H109">
            <v>556360</v>
          </cell>
          <cell r="I109">
            <v>4382967180.8925838</v>
          </cell>
          <cell r="J109">
            <v>4382967180.8925838</v>
          </cell>
          <cell r="K109">
            <v>0</v>
          </cell>
          <cell r="L109">
            <v>30000874494</v>
          </cell>
          <cell r="M109">
            <v>3671001210</v>
          </cell>
          <cell r="N109">
            <v>12884140837</v>
          </cell>
          <cell r="O109">
            <v>2334266796</v>
          </cell>
          <cell r="P109">
            <v>1415162378</v>
          </cell>
          <cell r="Q109">
            <v>2126245781</v>
          </cell>
          <cell r="R109">
            <v>52726162342</v>
          </cell>
          <cell r="S109">
            <v>7941414000</v>
          </cell>
          <cell r="T109">
            <v>0</v>
          </cell>
          <cell r="U109">
            <v>7941414000</v>
          </cell>
          <cell r="V109">
            <v>41835536</v>
          </cell>
          <cell r="W109">
            <v>1152969798</v>
          </cell>
          <cell r="X109">
            <v>80843955</v>
          </cell>
          <cell r="Y109">
            <v>1452416</v>
          </cell>
          <cell r="Z109">
            <v>21047059</v>
          </cell>
          <cell r="AA109">
            <v>52503100</v>
          </cell>
          <cell r="AB109">
            <v>0</v>
          </cell>
          <cell r="AC109">
            <v>78961471</v>
          </cell>
          <cell r="AD109">
            <v>0</v>
          </cell>
          <cell r="AE109">
            <v>0</v>
          </cell>
          <cell r="AF109">
            <v>0</v>
          </cell>
          <cell r="AG109">
            <v>9371027335</v>
          </cell>
          <cell r="AH109">
            <v>62097189677</v>
          </cell>
          <cell r="AI109">
            <v>0</v>
          </cell>
          <cell r="AJ109">
            <v>193114</v>
          </cell>
          <cell r="AK109">
            <v>60394064</v>
          </cell>
          <cell r="AL109">
            <v>60587178</v>
          </cell>
          <cell r="AM109">
            <v>742676655</v>
          </cell>
          <cell r="AN109">
            <v>25000</v>
          </cell>
          <cell r="AO109">
            <v>2380711</v>
          </cell>
          <cell r="AP109">
            <v>117255</v>
          </cell>
          <cell r="AQ109">
            <v>376941</v>
          </cell>
          <cell r="AR109">
            <v>385000</v>
          </cell>
          <cell r="AS109">
            <v>0</v>
          </cell>
          <cell r="AT109">
            <v>746750</v>
          </cell>
          <cell r="AU109">
            <v>0</v>
          </cell>
          <cell r="AV109">
            <v>746708312</v>
          </cell>
          <cell r="AW109">
            <v>0</v>
          </cell>
          <cell r="AX109">
            <v>2318393971</v>
          </cell>
          <cell r="AY109">
            <v>328952981</v>
          </cell>
          <cell r="AZ109">
            <v>75</v>
          </cell>
          <cell r="BA109">
            <v>0</v>
          </cell>
          <cell r="BB109">
            <v>0</v>
          </cell>
          <cell r="BC109">
            <v>0</v>
          </cell>
          <cell r="BD109">
            <v>7128843</v>
          </cell>
          <cell r="BE109">
            <v>5391807</v>
          </cell>
          <cell r="BF109">
            <v>0</v>
          </cell>
          <cell r="BG109">
            <v>0</v>
          </cell>
          <cell r="BH109">
            <v>0</v>
          </cell>
          <cell r="BI109">
            <v>22490243</v>
          </cell>
          <cell r="BJ109">
            <v>0</v>
          </cell>
          <cell r="BK109">
            <v>2682357920</v>
          </cell>
          <cell r="BL109">
            <v>0</v>
          </cell>
          <cell r="BM109">
            <v>0</v>
          </cell>
          <cell r="BN109">
            <v>349310</v>
          </cell>
          <cell r="BO109">
            <v>7078856</v>
          </cell>
          <cell r="BP109">
            <v>23444389</v>
          </cell>
          <cell r="BQ109">
            <v>30872555</v>
          </cell>
          <cell r="BR109">
            <v>0</v>
          </cell>
          <cell r="BS109">
            <v>1752176</v>
          </cell>
          <cell r="BT109">
            <v>17000534</v>
          </cell>
          <cell r="BU109">
            <v>0</v>
          </cell>
          <cell r="BV109">
            <v>715132</v>
          </cell>
          <cell r="BW109">
            <v>717320</v>
          </cell>
          <cell r="BX109">
            <v>11138854</v>
          </cell>
          <cell r="BY109">
            <v>1153600</v>
          </cell>
          <cell r="BZ109">
            <v>318842</v>
          </cell>
          <cell r="CA109">
            <v>525930</v>
          </cell>
          <cell r="CB109">
            <v>0</v>
          </cell>
          <cell r="CC109">
            <v>4008231</v>
          </cell>
          <cell r="CD109">
            <v>17862777</v>
          </cell>
          <cell r="CE109">
            <v>1707820</v>
          </cell>
          <cell r="CF109">
            <v>2551916</v>
          </cell>
          <cell r="CG109">
            <v>8309631</v>
          </cell>
          <cell r="CH109">
            <v>12569367</v>
          </cell>
          <cell r="CI109">
            <v>0</v>
          </cell>
          <cell r="CJ109">
            <v>12569367</v>
          </cell>
          <cell r="CK109">
            <v>270056569</v>
          </cell>
          <cell r="CL109">
            <v>270056569</v>
          </cell>
          <cell r="CM109">
            <v>19130240</v>
          </cell>
          <cell r="CN109">
            <v>27160541</v>
          </cell>
          <cell r="CO109">
            <v>13444961</v>
          </cell>
          <cell r="CP109">
            <v>7445933</v>
          </cell>
          <cell r="CQ109">
            <v>2494208</v>
          </cell>
          <cell r="CR109">
            <v>528895776</v>
          </cell>
          <cell r="CS109">
            <v>75525594</v>
          </cell>
          <cell r="CT109">
            <v>0</v>
          </cell>
          <cell r="CU109">
            <v>11014474</v>
          </cell>
          <cell r="CV109">
            <v>615435844</v>
          </cell>
          <cell r="CW109">
            <v>0</v>
          </cell>
          <cell r="CX109">
            <v>0</v>
          </cell>
          <cell r="CY109">
            <v>0</v>
          </cell>
          <cell r="CZ109">
            <v>955168296</v>
          </cell>
          <cell r="DA109">
            <v>0</v>
          </cell>
          <cell r="DB109">
            <v>1003316106</v>
          </cell>
          <cell r="DC109">
            <v>0</v>
          </cell>
          <cell r="DD109">
            <v>0</v>
          </cell>
          <cell r="DE109">
            <v>0</v>
          </cell>
          <cell r="DF109">
            <v>232770645</v>
          </cell>
          <cell r="DG109">
            <v>232770645</v>
          </cell>
          <cell r="DH109">
            <v>48491400</v>
          </cell>
          <cell r="DI109">
            <v>19312300</v>
          </cell>
          <cell r="DJ109">
            <v>410000</v>
          </cell>
          <cell r="DK109">
            <v>19722300</v>
          </cell>
          <cell r="DL109">
            <v>11663200</v>
          </cell>
          <cell r="DM109">
            <v>1357200</v>
          </cell>
          <cell r="DN109">
            <v>2600</v>
          </cell>
          <cell r="DO109">
            <v>13023000</v>
          </cell>
          <cell r="DP109">
            <v>7905200</v>
          </cell>
          <cell r="DQ109">
            <v>3438500</v>
          </cell>
          <cell r="DR109">
            <v>0</v>
          </cell>
          <cell r="DS109">
            <v>7167400</v>
          </cell>
          <cell r="DT109">
            <v>1043000</v>
          </cell>
          <cell r="DU109">
            <v>19554100</v>
          </cell>
          <cell r="DV109">
            <v>2093000</v>
          </cell>
          <cell r="DW109">
            <v>330732100</v>
          </cell>
          <cell r="DX109">
            <v>64575</v>
          </cell>
          <cell r="DY109">
            <v>332889675</v>
          </cell>
          <cell r="DZ109">
            <v>13697400</v>
          </cell>
          <cell r="EA109">
            <v>0</v>
          </cell>
          <cell r="EB109">
            <v>87200</v>
          </cell>
          <cell r="EC109">
            <v>13784600</v>
          </cell>
          <cell r="ED109">
            <v>30493700</v>
          </cell>
          <cell r="EE109">
            <v>65400</v>
          </cell>
          <cell r="EF109">
            <v>1448600</v>
          </cell>
          <cell r="EG109">
            <v>15099400</v>
          </cell>
          <cell r="EH109">
            <v>624300</v>
          </cell>
          <cell r="EI109">
            <v>46400</v>
          </cell>
          <cell r="EJ109">
            <v>0</v>
          </cell>
          <cell r="EK109">
            <v>1226400</v>
          </cell>
          <cell r="EL109">
            <v>618800</v>
          </cell>
          <cell r="EM109">
            <v>2515900</v>
          </cell>
          <cell r="EN109">
            <v>4798000</v>
          </cell>
          <cell r="EO109">
            <v>1586600</v>
          </cell>
          <cell r="EP109">
            <v>178800</v>
          </cell>
          <cell r="EQ109">
            <v>261600</v>
          </cell>
          <cell r="ER109">
            <v>30084000</v>
          </cell>
          <cell r="ES109">
            <v>15652400</v>
          </cell>
          <cell r="ET109">
            <v>46176800</v>
          </cell>
          <cell r="EU109">
            <v>3206100</v>
          </cell>
          <cell r="EV109">
            <v>177600</v>
          </cell>
          <cell r="EW109">
            <v>246600</v>
          </cell>
          <cell r="EX109">
            <v>49807100</v>
          </cell>
          <cell r="EY109">
            <v>0</v>
          </cell>
          <cell r="EZ109">
            <v>485066075</v>
          </cell>
          <cell r="FA109">
            <v>340148630</v>
          </cell>
          <cell r="FB109">
            <v>825214705</v>
          </cell>
          <cell r="FC109">
            <v>2924000</v>
          </cell>
          <cell r="FD109">
            <v>406668842</v>
          </cell>
          <cell r="FE109">
            <v>1587900</v>
          </cell>
          <cell r="FF109">
            <v>0</v>
          </cell>
          <cell r="FG109">
            <v>0</v>
          </cell>
          <cell r="FH109">
            <v>0</v>
          </cell>
          <cell r="FI109">
            <v>19997700</v>
          </cell>
          <cell r="FJ109">
            <v>21585600</v>
          </cell>
          <cell r="FK109">
            <v>790400</v>
          </cell>
          <cell r="FL109">
            <v>0</v>
          </cell>
          <cell r="FM109">
            <v>431968842</v>
          </cell>
          <cell r="FN109">
            <v>1325397247</v>
          </cell>
          <cell r="FO109">
            <v>41000</v>
          </cell>
          <cell r="FP109">
            <v>24150300</v>
          </cell>
          <cell r="FQ109">
            <v>24191300</v>
          </cell>
          <cell r="FR109">
            <v>55800</v>
          </cell>
          <cell r="FS109">
            <v>2217404</v>
          </cell>
          <cell r="FT109">
            <v>45000</v>
          </cell>
          <cell r="FU109">
            <v>263000</v>
          </cell>
          <cell r="FV109">
            <v>27252911</v>
          </cell>
          <cell r="FW109">
            <v>682500</v>
          </cell>
          <cell r="FX109">
            <v>54707915</v>
          </cell>
          <cell r="FY109">
            <v>0</v>
          </cell>
          <cell r="FZ109">
            <v>606116</v>
          </cell>
          <cell r="GA109">
            <v>0</v>
          </cell>
          <cell r="GB109">
            <v>606116</v>
          </cell>
          <cell r="GC109">
            <v>0</v>
          </cell>
          <cell r="GD109">
            <v>0</v>
          </cell>
          <cell r="GE109">
            <v>14554000</v>
          </cell>
          <cell r="GF109">
            <v>89754679</v>
          </cell>
          <cell r="GG109">
            <v>15000</v>
          </cell>
          <cell r="GH109">
            <v>89769679</v>
          </cell>
          <cell r="GI109">
            <v>5075703</v>
          </cell>
          <cell r="GJ109">
            <v>2454000</v>
          </cell>
          <cell r="GK109">
            <v>4642000</v>
          </cell>
          <cell r="GL109">
            <v>120884529</v>
          </cell>
          <cell r="GM109">
            <v>334394</v>
          </cell>
          <cell r="GN109">
            <v>238356</v>
          </cell>
          <cell r="GO109">
            <v>11257091</v>
          </cell>
          <cell r="GP109">
            <v>144886073</v>
          </cell>
          <cell r="GQ109">
            <v>42529458</v>
          </cell>
          <cell r="GR109">
            <v>187415531</v>
          </cell>
          <cell r="GS109">
            <v>347053241</v>
          </cell>
          <cell r="GT109">
            <v>0</v>
          </cell>
          <cell r="GU109">
            <v>1485228</v>
          </cell>
          <cell r="GV109">
            <v>1485228</v>
          </cell>
          <cell r="GW109">
            <v>0</v>
          </cell>
          <cell r="GX109">
            <v>0</v>
          </cell>
          <cell r="GY109">
            <v>0</v>
          </cell>
          <cell r="GZ109">
            <v>0</v>
          </cell>
          <cell r="HA109">
            <v>0</v>
          </cell>
          <cell r="HB109">
            <v>361281300</v>
          </cell>
          <cell r="HC109">
            <v>0</v>
          </cell>
          <cell r="HD109">
            <v>3121622</v>
          </cell>
          <cell r="HE109">
            <v>0</v>
          </cell>
          <cell r="HF109">
            <v>0</v>
          </cell>
          <cell r="HG109">
            <v>0</v>
          </cell>
          <cell r="HH109">
            <v>365888150</v>
          </cell>
          <cell r="HI109">
            <v>0</v>
          </cell>
          <cell r="HJ109">
            <v>0</v>
          </cell>
          <cell r="HK109">
            <v>0</v>
          </cell>
          <cell r="HL109">
            <v>0</v>
          </cell>
          <cell r="HM109">
            <v>0</v>
          </cell>
          <cell r="HN109">
            <v>0</v>
          </cell>
          <cell r="HO109">
            <v>0</v>
          </cell>
          <cell r="HP109">
            <v>0</v>
          </cell>
          <cell r="HQ109">
            <v>0</v>
          </cell>
          <cell r="HR109">
            <v>0</v>
          </cell>
          <cell r="HS109">
            <v>153142629</v>
          </cell>
          <cell r="HT109">
            <v>114856971</v>
          </cell>
          <cell r="HU109">
            <v>1607997600</v>
          </cell>
          <cell r="HV109">
            <v>3445709143</v>
          </cell>
          <cell r="HW109">
            <v>0</v>
          </cell>
          <cell r="HX109">
            <v>0</v>
          </cell>
          <cell r="HY109">
            <v>0</v>
          </cell>
          <cell r="HZ109">
            <v>117296744</v>
          </cell>
          <cell r="IA109">
            <v>0</v>
          </cell>
          <cell r="IB109">
            <v>0</v>
          </cell>
          <cell r="IC109">
            <v>0</v>
          </cell>
          <cell r="ID109">
            <v>0</v>
          </cell>
          <cell r="IE109">
            <v>0</v>
          </cell>
          <cell r="IF109">
            <v>0</v>
          </cell>
          <cell r="IG109">
            <v>0</v>
          </cell>
          <cell r="IH109">
            <v>0</v>
          </cell>
          <cell r="II109">
            <v>0</v>
          </cell>
          <cell r="IJ109">
            <v>0</v>
          </cell>
          <cell r="IK109">
            <v>38422021307</v>
          </cell>
          <cell r="IL109">
            <v>0</v>
          </cell>
          <cell r="IM109">
            <v>241212286</v>
          </cell>
          <cell r="IN109">
            <v>241212286</v>
          </cell>
          <cell r="IO109">
            <v>38422021307</v>
          </cell>
          <cell r="IP109">
            <v>7671883</v>
          </cell>
          <cell r="IQ109">
            <v>0</v>
          </cell>
          <cell r="IR109">
            <v>0</v>
          </cell>
          <cell r="IS109">
            <v>0</v>
          </cell>
          <cell r="IT109">
            <v>0</v>
          </cell>
          <cell r="IU109">
            <v>0</v>
          </cell>
          <cell r="IV109">
            <v>0</v>
          </cell>
          <cell r="IW109">
            <v>0</v>
          </cell>
          <cell r="IX109">
            <v>0</v>
          </cell>
          <cell r="IY109">
            <v>0</v>
          </cell>
          <cell r="IZ109">
            <v>0</v>
          </cell>
          <cell r="JA109">
            <v>0</v>
          </cell>
          <cell r="JB109">
            <v>353271611</v>
          </cell>
          <cell r="JC109">
            <v>1121838100</v>
          </cell>
          <cell r="JD109">
            <v>37614494</v>
          </cell>
          <cell r="JE109">
            <v>0</v>
          </cell>
          <cell r="JF109">
            <v>2404568</v>
          </cell>
          <cell r="JG109">
            <v>2435590</v>
          </cell>
          <cell r="JH109">
            <v>2582333</v>
          </cell>
          <cell r="JI109">
            <v>0</v>
          </cell>
          <cell r="JJ109">
            <v>0</v>
          </cell>
          <cell r="JK109">
            <v>0</v>
          </cell>
          <cell r="JL109">
            <v>1175292</v>
          </cell>
          <cell r="JM109">
            <v>6546432</v>
          </cell>
          <cell r="JN109">
            <v>590495</v>
          </cell>
          <cell r="JO109">
            <v>1429000</v>
          </cell>
          <cell r="JP109">
            <v>0</v>
          </cell>
          <cell r="JQ109">
            <v>0</v>
          </cell>
          <cell r="JR109">
            <v>0</v>
          </cell>
          <cell r="JS109">
            <v>0</v>
          </cell>
          <cell r="JT109">
            <v>0</v>
          </cell>
          <cell r="JU109">
            <v>0</v>
          </cell>
          <cell r="JV109">
            <v>0</v>
          </cell>
          <cell r="JW109">
            <v>0</v>
          </cell>
          <cell r="JX109">
            <v>0</v>
          </cell>
          <cell r="JY109">
            <v>0</v>
          </cell>
          <cell r="JZ109">
            <v>0</v>
          </cell>
          <cell r="KA109">
            <v>0</v>
          </cell>
          <cell r="KB109">
            <v>0</v>
          </cell>
          <cell r="KC109">
            <v>0</v>
          </cell>
          <cell r="KD109">
            <v>0</v>
          </cell>
          <cell r="KE109">
            <v>0</v>
          </cell>
          <cell r="KF109">
            <v>0</v>
          </cell>
          <cell r="KG109">
            <v>0</v>
          </cell>
          <cell r="KH109">
            <v>0</v>
          </cell>
          <cell r="KI109">
            <v>0</v>
          </cell>
          <cell r="KJ109">
            <v>0</v>
          </cell>
          <cell r="KK109">
            <v>0</v>
          </cell>
          <cell r="KL109">
            <v>0</v>
          </cell>
          <cell r="KM109">
            <v>0</v>
          </cell>
          <cell r="KN109">
            <v>0</v>
          </cell>
          <cell r="KO109">
            <v>0</v>
          </cell>
          <cell r="KP109">
            <v>0</v>
          </cell>
          <cell r="KQ109">
            <v>0</v>
          </cell>
          <cell r="KR109">
            <v>0</v>
          </cell>
          <cell r="KS109">
            <v>0</v>
          </cell>
          <cell r="KT109">
            <v>0</v>
          </cell>
          <cell r="KU109">
            <v>0</v>
          </cell>
          <cell r="KV109">
            <v>0</v>
          </cell>
          <cell r="KW109">
            <v>1176693584</v>
          </cell>
          <cell r="KX109">
            <v>39951986502</v>
          </cell>
          <cell r="KY109">
            <v>46362047</v>
          </cell>
          <cell r="KZ109">
            <v>46362047</v>
          </cell>
          <cell r="LA109">
            <v>0</v>
          </cell>
          <cell r="LB109">
            <v>46795052079</v>
          </cell>
          <cell r="LC109">
            <v>108892241756</v>
          </cell>
          <cell r="LD109">
            <v>0</v>
          </cell>
          <cell r="LE109">
            <v>815155613</v>
          </cell>
          <cell r="LF109">
            <v>0</v>
          </cell>
          <cell r="LG109">
            <v>0</v>
          </cell>
          <cell r="LH109">
            <v>815155613</v>
          </cell>
          <cell r="LI109">
            <v>0</v>
          </cell>
          <cell r="LJ109">
            <v>0</v>
          </cell>
          <cell r="LK109">
            <v>0</v>
          </cell>
          <cell r="LL109">
            <v>2870397998</v>
          </cell>
          <cell r="LM109">
            <v>648072212</v>
          </cell>
          <cell r="LN109">
            <v>4333625823</v>
          </cell>
          <cell r="LO109">
            <v>0</v>
          </cell>
          <cell r="LP109">
            <v>0</v>
          </cell>
          <cell r="LQ109">
            <v>18201780</v>
          </cell>
          <cell r="LR109">
            <v>79669882</v>
          </cell>
          <cell r="LS109">
            <v>194565472</v>
          </cell>
          <cell r="LT109">
            <v>51166973</v>
          </cell>
          <cell r="LU109">
            <v>0</v>
          </cell>
          <cell r="LV109">
            <v>0</v>
          </cell>
          <cell r="LW109">
            <v>194565472</v>
          </cell>
          <cell r="LX109">
            <v>0</v>
          </cell>
          <cell r="LY109">
            <v>0</v>
          </cell>
          <cell r="LZ109">
            <v>0</v>
          </cell>
          <cell r="MA109">
            <v>0</v>
          </cell>
          <cell r="MB109">
            <v>0</v>
          </cell>
          <cell r="MC109">
            <v>0</v>
          </cell>
          <cell r="MD109">
            <v>648072212</v>
          </cell>
          <cell r="ME109">
            <v>4677229930</v>
          </cell>
          <cell r="MF109">
            <v>0</v>
          </cell>
          <cell r="MG109">
            <v>0</v>
          </cell>
          <cell r="MH109">
            <v>0</v>
          </cell>
          <cell r="MI109">
            <v>0</v>
          </cell>
          <cell r="MJ109">
            <v>145771575</v>
          </cell>
          <cell r="MK109">
            <v>247708958</v>
          </cell>
          <cell r="ML109">
            <v>393480533</v>
          </cell>
          <cell r="MM109">
            <v>236333611</v>
          </cell>
          <cell r="MN109">
            <v>0</v>
          </cell>
          <cell r="MO109">
            <v>236333611</v>
          </cell>
          <cell r="MP109">
            <v>0</v>
          </cell>
          <cell r="MQ109">
            <v>629814144</v>
          </cell>
          <cell r="MR109">
            <v>75000000</v>
          </cell>
          <cell r="MS109">
            <v>75000000</v>
          </cell>
          <cell r="MT109">
            <v>0</v>
          </cell>
          <cell r="MU109">
            <v>0</v>
          </cell>
          <cell r="MV109">
            <v>0</v>
          </cell>
          <cell r="MW109">
            <v>75000000</v>
          </cell>
          <cell r="MX109">
            <v>602352485</v>
          </cell>
          <cell r="MY109">
            <v>282800233</v>
          </cell>
          <cell r="MZ109">
            <v>60851182</v>
          </cell>
          <cell r="NA109">
            <v>0</v>
          </cell>
          <cell r="NB109">
            <v>343651415</v>
          </cell>
          <cell r="NC109">
            <v>0</v>
          </cell>
          <cell r="ND109">
            <v>0</v>
          </cell>
          <cell r="NE109">
            <v>0</v>
          </cell>
          <cell r="NF109">
            <v>77563</v>
          </cell>
          <cell r="NG109">
            <v>14892183</v>
          </cell>
          <cell r="NH109">
            <v>102456357</v>
          </cell>
          <cell r="NI109">
            <v>3877008</v>
          </cell>
          <cell r="NJ109">
            <v>790762</v>
          </cell>
          <cell r="NK109">
            <v>4667770</v>
          </cell>
          <cell r="NL109">
            <v>0</v>
          </cell>
          <cell r="NM109">
            <v>0</v>
          </cell>
          <cell r="NN109">
            <v>0</v>
          </cell>
          <cell r="NO109">
            <v>0</v>
          </cell>
          <cell r="NP109">
            <v>0</v>
          </cell>
          <cell r="NQ109">
            <v>0</v>
          </cell>
          <cell r="NR109">
            <v>0</v>
          </cell>
          <cell r="NS109">
            <v>0</v>
          </cell>
          <cell r="NT109">
            <v>0</v>
          </cell>
          <cell r="NU109">
            <v>0</v>
          </cell>
          <cell r="NV109">
            <v>0</v>
          </cell>
          <cell r="NW109">
            <v>0</v>
          </cell>
          <cell r="NX109">
            <v>0</v>
          </cell>
          <cell r="NY109">
            <v>0</v>
          </cell>
          <cell r="NZ109">
            <v>0</v>
          </cell>
          <cell r="OA109">
            <v>0</v>
          </cell>
          <cell r="OB109">
            <v>0</v>
          </cell>
          <cell r="OC109">
            <v>0</v>
          </cell>
          <cell r="OD109">
            <v>1068097773</v>
          </cell>
          <cell r="OE109">
            <v>1068097773</v>
          </cell>
          <cell r="OF109">
            <v>0</v>
          </cell>
          <cell r="OG109">
            <v>0</v>
          </cell>
          <cell r="OH109">
            <v>0</v>
          </cell>
          <cell r="OI109">
            <v>0</v>
          </cell>
          <cell r="OJ109">
            <v>0</v>
          </cell>
          <cell r="OK109">
            <v>0</v>
          </cell>
          <cell r="OL109">
            <v>0</v>
          </cell>
          <cell r="OM109">
            <v>0</v>
          </cell>
          <cell r="ON109">
            <v>0</v>
          </cell>
          <cell r="OO109">
            <v>0</v>
          </cell>
          <cell r="OP109">
            <v>39365</v>
          </cell>
          <cell r="OQ109">
            <v>117507</v>
          </cell>
          <cell r="OR109">
            <v>0</v>
          </cell>
          <cell r="OS109">
            <v>0</v>
          </cell>
          <cell r="OT109">
            <v>0</v>
          </cell>
          <cell r="OU109">
            <v>156872</v>
          </cell>
          <cell r="OV109">
            <v>0</v>
          </cell>
          <cell r="OW109">
            <v>1068254645</v>
          </cell>
          <cell r="OX109">
            <v>1773068789</v>
          </cell>
          <cell r="OY109">
            <v>115342540475</v>
          </cell>
        </row>
        <row r="110">
          <cell r="A110">
            <v>38749</v>
          </cell>
          <cell r="B110">
            <v>2006</v>
          </cell>
          <cell r="C110" t="str">
            <v>2006-1</v>
          </cell>
          <cell r="D110" t="str">
            <v>2006-1</v>
          </cell>
          <cell r="E110">
            <v>2</v>
          </cell>
          <cell r="F110">
            <v>0.85114486320201832</v>
          </cell>
          <cell r="G110">
            <v>123869303</v>
          </cell>
          <cell r="H110">
            <v>664200</v>
          </cell>
          <cell r="I110">
            <v>2565033390.8842249</v>
          </cell>
          <cell r="J110">
            <v>2565033390.8842249</v>
          </cell>
          <cell r="K110">
            <v>0</v>
          </cell>
          <cell r="L110">
            <v>17557339961</v>
          </cell>
          <cell r="M110">
            <v>2605205261</v>
          </cell>
          <cell r="N110">
            <v>13522223565</v>
          </cell>
          <cell r="O110">
            <v>1386469989</v>
          </cell>
          <cell r="P110">
            <v>1628828360</v>
          </cell>
          <cell r="Q110">
            <v>2047377444</v>
          </cell>
          <cell r="R110">
            <v>38968074582</v>
          </cell>
          <cell r="S110">
            <v>6870135000</v>
          </cell>
          <cell r="T110">
            <v>0</v>
          </cell>
          <cell r="U110">
            <v>6870135000</v>
          </cell>
          <cell r="V110">
            <v>275019194</v>
          </cell>
          <cell r="W110">
            <v>642076500</v>
          </cell>
          <cell r="X110">
            <v>23945255</v>
          </cell>
          <cell r="Y110">
            <v>1452416</v>
          </cell>
          <cell r="Z110">
            <v>57847696</v>
          </cell>
          <cell r="AA110">
            <v>40541196</v>
          </cell>
          <cell r="AB110">
            <v>0</v>
          </cell>
          <cell r="AC110">
            <v>2024012751</v>
          </cell>
          <cell r="AD110">
            <v>0</v>
          </cell>
          <cell r="AE110">
            <v>0</v>
          </cell>
          <cell r="AF110">
            <v>0</v>
          </cell>
          <cell r="AG110">
            <v>9935030008</v>
          </cell>
          <cell r="AH110">
            <v>48903104590</v>
          </cell>
          <cell r="AI110">
            <v>0</v>
          </cell>
          <cell r="AJ110">
            <v>765040</v>
          </cell>
          <cell r="AK110">
            <v>0</v>
          </cell>
          <cell r="AL110">
            <v>765040</v>
          </cell>
          <cell r="AM110">
            <v>774629685</v>
          </cell>
          <cell r="AN110">
            <v>1020000</v>
          </cell>
          <cell r="AO110">
            <v>4902660</v>
          </cell>
          <cell r="AP110">
            <v>0</v>
          </cell>
          <cell r="AQ110">
            <v>250000</v>
          </cell>
          <cell r="AR110">
            <v>5963938</v>
          </cell>
          <cell r="AS110">
            <v>0</v>
          </cell>
          <cell r="AT110">
            <v>0</v>
          </cell>
          <cell r="AU110">
            <v>0</v>
          </cell>
          <cell r="AV110">
            <v>786766283</v>
          </cell>
          <cell r="AW110">
            <v>978500</v>
          </cell>
          <cell r="AX110">
            <v>3171737811</v>
          </cell>
          <cell r="AY110">
            <v>263069407</v>
          </cell>
          <cell r="AZ110">
            <v>9710</v>
          </cell>
          <cell r="BA110">
            <v>0</v>
          </cell>
          <cell r="BB110">
            <v>18908</v>
          </cell>
          <cell r="BC110">
            <v>0</v>
          </cell>
          <cell r="BD110">
            <v>6684774</v>
          </cell>
          <cell r="BE110">
            <v>5265968</v>
          </cell>
          <cell r="BF110">
            <v>247263</v>
          </cell>
          <cell r="BG110">
            <v>0</v>
          </cell>
          <cell r="BH110">
            <v>0</v>
          </cell>
          <cell r="BI110">
            <v>38053846</v>
          </cell>
          <cell r="BJ110">
            <v>0</v>
          </cell>
          <cell r="BK110">
            <v>3486066187</v>
          </cell>
          <cell r="BL110">
            <v>1000000</v>
          </cell>
          <cell r="BM110">
            <v>0</v>
          </cell>
          <cell r="BN110">
            <v>488964</v>
          </cell>
          <cell r="BO110">
            <v>4382823</v>
          </cell>
          <cell r="BP110">
            <v>36553425</v>
          </cell>
          <cell r="BQ110">
            <v>42425212</v>
          </cell>
          <cell r="BR110">
            <v>1393669069</v>
          </cell>
          <cell r="BS110">
            <v>1495704</v>
          </cell>
          <cell r="BT110">
            <v>110726745</v>
          </cell>
          <cell r="BU110">
            <v>3790022850</v>
          </cell>
          <cell r="BV110">
            <v>58273723</v>
          </cell>
          <cell r="BW110">
            <v>2969987</v>
          </cell>
          <cell r="BX110">
            <v>29599004</v>
          </cell>
          <cell r="BY110">
            <v>2035789</v>
          </cell>
          <cell r="BZ110">
            <v>1050485</v>
          </cell>
          <cell r="CA110">
            <v>1373741</v>
          </cell>
          <cell r="CB110">
            <v>0</v>
          </cell>
          <cell r="CC110">
            <v>13435713</v>
          </cell>
          <cell r="CD110">
            <v>50464719</v>
          </cell>
          <cell r="CE110">
            <v>7199326</v>
          </cell>
          <cell r="CF110">
            <v>8653538</v>
          </cell>
          <cell r="CG110">
            <v>12674951</v>
          </cell>
          <cell r="CH110">
            <v>28527815</v>
          </cell>
          <cell r="CI110">
            <v>0</v>
          </cell>
          <cell r="CJ110">
            <v>28527815</v>
          </cell>
          <cell r="CK110">
            <v>296758496</v>
          </cell>
          <cell r="CL110">
            <v>296758496</v>
          </cell>
          <cell r="CM110">
            <v>21369516</v>
          </cell>
          <cell r="CN110">
            <v>37280448</v>
          </cell>
          <cell r="CO110">
            <v>22192356</v>
          </cell>
          <cell r="CP110">
            <v>7402756</v>
          </cell>
          <cell r="CQ110">
            <v>5389710</v>
          </cell>
          <cell r="CR110">
            <v>514336416</v>
          </cell>
          <cell r="CS110">
            <v>68943980</v>
          </cell>
          <cell r="CT110">
            <v>0</v>
          </cell>
          <cell r="CU110">
            <v>11674000</v>
          </cell>
          <cell r="CV110">
            <v>594954396</v>
          </cell>
          <cell r="CW110">
            <v>0</v>
          </cell>
          <cell r="CX110">
            <v>0</v>
          </cell>
          <cell r="CY110">
            <v>0</v>
          </cell>
          <cell r="CZ110">
            <v>985347678</v>
          </cell>
          <cell r="DA110">
            <v>0</v>
          </cell>
          <cell r="DB110">
            <v>5023363530</v>
          </cell>
          <cell r="DC110">
            <v>0</v>
          </cell>
          <cell r="DD110">
            <v>4066292</v>
          </cell>
          <cell r="DE110">
            <v>4066292</v>
          </cell>
          <cell r="DF110">
            <v>110603382</v>
          </cell>
          <cell r="DG110">
            <v>110603382</v>
          </cell>
          <cell r="DH110">
            <v>66858300</v>
          </cell>
          <cell r="DI110">
            <v>16380800</v>
          </cell>
          <cell r="DJ110">
            <v>451000</v>
          </cell>
          <cell r="DK110">
            <v>16831800</v>
          </cell>
          <cell r="DL110">
            <v>18060500</v>
          </cell>
          <cell r="DM110">
            <v>1312200</v>
          </cell>
          <cell r="DN110">
            <v>102500</v>
          </cell>
          <cell r="DO110">
            <v>19475200</v>
          </cell>
          <cell r="DP110">
            <v>2445700</v>
          </cell>
          <cell r="DQ110">
            <v>3139500</v>
          </cell>
          <cell r="DR110">
            <v>0</v>
          </cell>
          <cell r="DS110">
            <v>10034400</v>
          </cell>
          <cell r="DT110">
            <v>804700</v>
          </cell>
          <cell r="DU110">
            <v>16424300</v>
          </cell>
          <cell r="DV110">
            <v>4873700</v>
          </cell>
          <cell r="DW110">
            <v>171528800</v>
          </cell>
          <cell r="DX110">
            <v>34745</v>
          </cell>
          <cell r="DY110">
            <v>176437245</v>
          </cell>
          <cell r="DZ110">
            <v>21074100</v>
          </cell>
          <cell r="EA110">
            <v>0</v>
          </cell>
          <cell r="EB110">
            <v>21800</v>
          </cell>
          <cell r="EC110">
            <v>21095900</v>
          </cell>
          <cell r="ED110">
            <v>40526300</v>
          </cell>
          <cell r="EE110">
            <v>65400</v>
          </cell>
          <cell r="EF110">
            <v>2364200</v>
          </cell>
          <cell r="EG110">
            <v>22181800</v>
          </cell>
          <cell r="EH110">
            <v>1121600</v>
          </cell>
          <cell r="EI110">
            <v>28700</v>
          </cell>
          <cell r="EJ110">
            <v>21800</v>
          </cell>
          <cell r="EK110">
            <v>1050600</v>
          </cell>
          <cell r="EL110">
            <v>488000</v>
          </cell>
          <cell r="EM110">
            <v>2710700</v>
          </cell>
          <cell r="EN110">
            <v>7022400</v>
          </cell>
          <cell r="EO110">
            <v>1857300</v>
          </cell>
          <cell r="EP110">
            <v>178800</v>
          </cell>
          <cell r="EQ110">
            <v>414200</v>
          </cell>
          <cell r="ER110">
            <v>35207000</v>
          </cell>
          <cell r="ES110">
            <v>17418200</v>
          </cell>
          <cell r="ET110">
            <v>53218200</v>
          </cell>
          <cell r="EU110">
            <v>0</v>
          </cell>
          <cell r="EV110">
            <v>266400</v>
          </cell>
          <cell r="EW110">
            <v>163200</v>
          </cell>
          <cell r="EX110">
            <v>53647800</v>
          </cell>
          <cell r="EY110">
            <v>0</v>
          </cell>
          <cell r="EZ110">
            <v>363808545</v>
          </cell>
          <cell r="FA110">
            <v>228023926</v>
          </cell>
          <cell r="FB110">
            <v>591832471</v>
          </cell>
          <cell r="FC110">
            <v>2537200</v>
          </cell>
          <cell r="FD110">
            <v>248072332</v>
          </cell>
          <cell r="FE110">
            <v>1365300</v>
          </cell>
          <cell r="FF110">
            <v>0</v>
          </cell>
          <cell r="FG110">
            <v>0</v>
          </cell>
          <cell r="FH110">
            <v>0</v>
          </cell>
          <cell r="FI110">
            <v>10993500</v>
          </cell>
          <cell r="FJ110">
            <v>12358800</v>
          </cell>
          <cell r="FK110">
            <v>1187000</v>
          </cell>
          <cell r="FL110">
            <v>0</v>
          </cell>
          <cell r="FM110">
            <v>264155332</v>
          </cell>
          <cell r="FN110">
            <v>939677903</v>
          </cell>
          <cell r="FO110">
            <v>0</v>
          </cell>
          <cell r="FP110">
            <v>36402800</v>
          </cell>
          <cell r="FQ110">
            <v>36402800</v>
          </cell>
          <cell r="FR110">
            <v>0</v>
          </cell>
          <cell r="FS110">
            <v>2775268</v>
          </cell>
          <cell r="FT110">
            <v>0</v>
          </cell>
          <cell r="FU110">
            <v>283400</v>
          </cell>
          <cell r="FV110">
            <v>58695798</v>
          </cell>
          <cell r="FW110">
            <v>1092000</v>
          </cell>
          <cell r="FX110">
            <v>99249266</v>
          </cell>
          <cell r="FY110">
            <v>0</v>
          </cell>
          <cell r="FZ110">
            <v>1804482</v>
          </cell>
          <cell r="GA110">
            <v>0</v>
          </cell>
          <cell r="GB110">
            <v>1804482</v>
          </cell>
          <cell r="GC110">
            <v>199813</v>
          </cell>
          <cell r="GD110">
            <v>199813</v>
          </cell>
          <cell r="GE110">
            <v>9800000</v>
          </cell>
          <cell r="GF110">
            <v>107398947</v>
          </cell>
          <cell r="GG110">
            <v>81347000</v>
          </cell>
          <cell r="GH110">
            <v>188745947</v>
          </cell>
          <cell r="GI110">
            <v>6016562</v>
          </cell>
          <cell r="GJ110">
            <v>2120000</v>
          </cell>
          <cell r="GK110">
            <v>814000</v>
          </cell>
          <cell r="GL110">
            <v>67436598</v>
          </cell>
          <cell r="GM110">
            <v>749816</v>
          </cell>
          <cell r="GN110">
            <v>703416</v>
          </cell>
          <cell r="GO110">
            <v>93949136</v>
          </cell>
          <cell r="GP110">
            <v>171789528</v>
          </cell>
          <cell r="GQ110">
            <v>60416832</v>
          </cell>
          <cell r="GR110">
            <v>232206360</v>
          </cell>
          <cell r="GS110">
            <v>532005868</v>
          </cell>
          <cell r="GT110">
            <v>0</v>
          </cell>
          <cell r="GU110">
            <v>0</v>
          </cell>
          <cell r="GV110">
            <v>0</v>
          </cell>
          <cell r="GW110">
            <v>0</v>
          </cell>
          <cell r="GX110">
            <v>8346270</v>
          </cell>
          <cell r="GY110">
            <v>0</v>
          </cell>
          <cell r="GZ110">
            <v>0</v>
          </cell>
          <cell r="HA110">
            <v>0</v>
          </cell>
          <cell r="HB110">
            <v>552258140</v>
          </cell>
          <cell r="HC110">
            <v>-157146</v>
          </cell>
          <cell r="HD110">
            <v>4018929</v>
          </cell>
          <cell r="HE110">
            <v>0</v>
          </cell>
          <cell r="HF110">
            <v>159820467</v>
          </cell>
          <cell r="HG110">
            <v>0</v>
          </cell>
          <cell r="HH110">
            <v>724286660</v>
          </cell>
          <cell r="HI110">
            <v>0</v>
          </cell>
          <cell r="HJ110">
            <v>0</v>
          </cell>
          <cell r="HK110">
            <v>0</v>
          </cell>
          <cell r="HL110">
            <v>22299488479</v>
          </cell>
          <cell r="HM110">
            <v>1236609973</v>
          </cell>
          <cell r="HN110">
            <v>23536098452</v>
          </cell>
          <cell r="HO110">
            <v>0</v>
          </cell>
          <cell r="HP110">
            <v>0</v>
          </cell>
          <cell r="HQ110">
            <v>0</v>
          </cell>
          <cell r="HR110">
            <v>0</v>
          </cell>
          <cell r="HS110">
            <v>171048655</v>
          </cell>
          <cell r="HT110">
            <v>128286491</v>
          </cell>
          <cell r="HU110">
            <v>1797937104</v>
          </cell>
          <cell r="HV110">
            <v>3852447189</v>
          </cell>
          <cell r="HW110">
            <v>0</v>
          </cell>
          <cell r="HX110">
            <v>0</v>
          </cell>
          <cell r="HY110">
            <v>0</v>
          </cell>
          <cell r="HZ110">
            <v>131142674</v>
          </cell>
          <cell r="IA110">
            <v>0</v>
          </cell>
          <cell r="IB110">
            <v>0</v>
          </cell>
          <cell r="IC110">
            <v>0</v>
          </cell>
          <cell r="ID110">
            <v>0</v>
          </cell>
          <cell r="IE110">
            <v>0</v>
          </cell>
          <cell r="IF110">
            <v>0</v>
          </cell>
          <cell r="IG110">
            <v>0</v>
          </cell>
          <cell r="IH110">
            <v>0</v>
          </cell>
          <cell r="II110">
            <v>0</v>
          </cell>
          <cell r="IJ110">
            <v>0</v>
          </cell>
          <cell r="IK110">
            <v>27519688315</v>
          </cell>
          <cell r="IL110">
            <v>0</v>
          </cell>
          <cell r="IM110">
            <v>96096499</v>
          </cell>
          <cell r="IN110">
            <v>96096499</v>
          </cell>
          <cell r="IO110">
            <v>27519688315</v>
          </cell>
          <cell r="IP110">
            <v>12359254</v>
          </cell>
          <cell r="IQ110">
            <v>40458000</v>
          </cell>
          <cell r="IR110">
            <v>0</v>
          </cell>
          <cell r="IS110">
            <v>0</v>
          </cell>
          <cell r="IT110">
            <v>0</v>
          </cell>
          <cell r="IU110">
            <v>0</v>
          </cell>
          <cell r="IV110">
            <v>0</v>
          </cell>
          <cell r="IW110">
            <v>0</v>
          </cell>
          <cell r="IX110">
            <v>0</v>
          </cell>
          <cell r="IY110">
            <v>0</v>
          </cell>
          <cell r="IZ110">
            <v>0</v>
          </cell>
          <cell r="JA110">
            <v>0</v>
          </cell>
          <cell r="JB110">
            <v>58357555</v>
          </cell>
          <cell r="JC110">
            <v>1121838100</v>
          </cell>
          <cell r="JD110">
            <v>37614494</v>
          </cell>
          <cell r="JE110">
            <v>0</v>
          </cell>
          <cell r="JF110">
            <v>2404568</v>
          </cell>
          <cell r="JG110">
            <v>2435590</v>
          </cell>
          <cell r="JH110">
            <v>2582333</v>
          </cell>
          <cell r="JI110">
            <v>42542333</v>
          </cell>
          <cell r="JJ110">
            <v>1264470</v>
          </cell>
          <cell r="JK110">
            <v>0</v>
          </cell>
          <cell r="JL110">
            <v>1175292</v>
          </cell>
          <cell r="JM110">
            <v>6546432</v>
          </cell>
          <cell r="JN110">
            <v>590495</v>
          </cell>
          <cell r="JO110">
            <v>1429000</v>
          </cell>
          <cell r="JP110">
            <v>0</v>
          </cell>
          <cell r="JQ110">
            <v>0</v>
          </cell>
          <cell r="JR110">
            <v>0</v>
          </cell>
          <cell r="JS110">
            <v>0</v>
          </cell>
          <cell r="JT110">
            <v>0</v>
          </cell>
          <cell r="JU110">
            <v>0</v>
          </cell>
          <cell r="JV110">
            <v>0</v>
          </cell>
          <cell r="JW110">
            <v>0</v>
          </cell>
          <cell r="JX110">
            <v>0</v>
          </cell>
          <cell r="JY110">
            <v>0</v>
          </cell>
          <cell r="JZ110">
            <v>0</v>
          </cell>
          <cell r="KA110">
            <v>0</v>
          </cell>
          <cell r="KB110">
            <v>0</v>
          </cell>
          <cell r="KC110">
            <v>0</v>
          </cell>
          <cell r="KD110">
            <v>0</v>
          </cell>
          <cell r="KE110">
            <v>0</v>
          </cell>
          <cell r="KF110">
            <v>0</v>
          </cell>
          <cell r="KG110">
            <v>0</v>
          </cell>
          <cell r="KH110">
            <v>0</v>
          </cell>
          <cell r="KI110">
            <v>0</v>
          </cell>
          <cell r="KJ110">
            <v>0</v>
          </cell>
          <cell r="KK110">
            <v>0</v>
          </cell>
          <cell r="KL110">
            <v>0</v>
          </cell>
          <cell r="KM110">
            <v>0</v>
          </cell>
          <cell r="KN110">
            <v>0</v>
          </cell>
          <cell r="KO110">
            <v>0</v>
          </cell>
          <cell r="KP110">
            <v>0</v>
          </cell>
          <cell r="KQ110">
            <v>0</v>
          </cell>
          <cell r="KR110">
            <v>0</v>
          </cell>
          <cell r="KS110">
            <v>0</v>
          </cell>
          <cell r="KT110">
            <v>0</v>
          </cell>
          <cell r="KU110">
            <v>0</v>
          </cell>
          <cell r="KV110">
            <v>0</v>
          </cell>
          <cell r="KW110">
            <v>1220500387</v>
          </cell>
          <cell r="KX110">
            <v>28798546257</v>
          </cell>
          <cell r="KY110">
            <v>651802032</v>
          </cell>
          <cell r="KZ110">
            <v>651802032</v>
          </cell>
          <cell r="LA110">
            <v>0</v>
          </cell>
          <cell r="LB110">
            <v>42495539419</v>
          </cell>
          <cell r="LC110">
            <v>91398644009</v>
          </cell>
          <cell r="LD110">
            <v>0</v>
          </cell>
          <cell r="LE110">
            <v>640865264</v>
          </cell>
          <cell r="LF110">
            <v>0</v>
          </cell>
          <cell r="LG110">
            <v>0</v>
          </cell>
          <cell r="LH110">
            <v>640865264</v>
          </cell>
          <cell r="LI110">
            <v>0</v>
          </cell>
          <cell r="LJ110">
            <v>0</v>
          </cell>
          <cell r="LK110">
            <v>0</v>
          </cell>
          <cell r="LL110">
            <v>0</v>
          </cell>
          <cell r="LM110">
            <v>671911318</v>
          </cell>
          <cell r="LN110">
            <v>1312776582</v>
          </cell>
          <cell r="LO110">
            <v>1105783162</v>
          </cell>
          <cell r="LP110">
            <v>0</v>
          </cell>
          <cell r="LQ110">
            <v>29321933</v>
          </cell>
          <cell r="LR110">
            <v>74756874</v>
          </cell>
          <cell r="LS110">
            <v>217930760</v>
          </cell>
          <cell r="LT110">
            <v>45885243</v>
          </cell>
          <cell r="LU110">
            <v>0</v>
          </cell>
          <cell r="LV110">
            <v>0</v>
          </cell>
          <cell r="LW110">
            <v>217930760</v>
          </cell>
          <cell r="LX110">
            <v>0</v>
          </cell>
          <cell r="LY110">
            <v>0</v>
          </cell>
          <cell r="LZ110">
            <v>0</v>
          </cell>
          <cell r="MA110">
            <v>0</v>
          </cell>
          <cell r="MB110">
            <v>0</v>
          </cell>
          <cell r="MC110">
            <v>0</v>
          </cell>
          <cell r="MD110">
            <v>671911318</v>
          </cell>
          <cell r="ME110">
            <v>2786454554</v>
          </cell>
          <cell r="MF110">
            <v>0</v>
          </cell>
          <cell r="MG110">
            <v>0</v>
          </cell>
          <cell r="MH110">
            <v>0</v>
          </cell>
          <cell r="MI110">
            <v>0</v>
          </cell>
          <cell r="MJ110">
            <v>525058533</v>
          </cell>
          <cell r="MK110">
            <v>4216239</v>
          </cell>
          <cell r="ML110">
            <v>529274772</v>
          </cell>
          <cell r="MM110">
            <v>1049985241</v>
          </cell>
          <cell r="MN110">
            <v>0</v>
          </cell>
          <cell r="MO110">
            <v>1049985241</v>
          </cell>
          <cell r="MP110">
            <v>0</v>
          </cell>
          <cell r="MQ110">
            <v>1579260013</v>
          </cell>
          <cell r="MR110">
            <v>0</v>
          </cell>
          <cell r="MS110">
            <v>0</v>
          </cell>
          <cell r="MT110">
            <v>0</v>
          </cell>
          <cell r="MU110">
            <v>0</v>
          </cell>
          <cell r="MV110">
            <v>0</v>
          </cell>
          <cell r="MW110">
            <v>0</v>
          </cell>
          <cell r="MX110">
            <v>1077057655</v>
          </cell>
          <cell r="MY110">
            <v>262614869</v>
          </cell>
          <cell r="MZ110">
            <v>97042272</v>
          </cell>
          <cell r="NA110">
            <v>0</v>
          </cell>
          <cell r="NB110">
            <v>359657141</v>
          </cell>
          <cell r="NC110">
            <v>0</v>
          </cell>
          <cell r="ND110">
            <v>0</v>
          </cell>
          <cell r="NE110">
            <v>0</v>
          </cell>
          <cell r="NF110">
            <v>70334</v>
          </cell>
          <cell r="NG110">
            <v>33588139</v>
          </cell>
          <cell r="NH110">
            <v>191333758</v>
          </cell>
          <cell r="NI110">
            <v>4386520</v>
          </cell>
          <cell r="NJ110">
            <v>0</v>
          </cell>
          <cell r="NK110">
            <v>4386520</v>
          </cell>
          <cell r="NL110">
            <v>0</v>
          </cell>
          <cell r="NM110">
            <v>0</v>
          </cell>
          <cell r="NN110">
            <v>0</v>
          </cell>
          <cell r="NO110">
            <v>0</v>
          </cell>
          <cell r="NP110">
            <v>0</v>
          </cell>
          <cell r="NQ110">
            <v>0</v>
          </cell>
          <cell r="NR110">
            <v>0</v>
          </cell>
          <cell r="NS110">
            <v>0</v>
          </cell>
          <cell r="NT110">
            <v>0</v>
          </cell>
          <cell r="NU110">
            <v>0</v>
          </cell>
          <cell r="NV110">
            <v>0</v>
          </cell>
          <cell r="NW110">
            <v>0</v>
          </cell>
          <cell r="NX110">
            <v>0</v>
          </cell>
          <cell r="NY110">
            <v>0</v>
          </cell>
          <cell r="NZ110">
            <v>0</v>
          </cell>
          <cell r="OA110">
            <v>0</v>
          </cell>
          <cell r="OB110">
            <v>0</v>
          </cell>
          <cell r="OC110">
            <v>0</v>
          </cell>
          <cell r="OD110">
            <v>1666093547</v>
          </cell>
          <cell r="OE110">
            <v>1666093547</v>
          </cell>
          <cell r="OF110">
            <v>84873524000</v>
          </cell>
          <cell r="OG110">
            <v>0</v>
          </cell>
          <cell r="OH110">
            <v>0</v>
          </cell>
          <cell r="OI110">
            <v>0</v>
          </cell>
          <cell r="OJ110">
            <v>0</v>
          </cell>
          <cell r="OK110">
            <v>0</v>
          </cell>
          <cell r="OL110">
            <v>0</v>
          </cell>
          <cell r="OM110">
            <v>84873524000</v>
          </cell>
          <cell r="ON110">
            <v>84873524000</v>
          </cell>
          <cell r="OO110">
            <v>0</v>
          </cell>
          <cell r="OP110">
            <v>65785</v>
          </cell>
          <cell r="OQ110">
            <v>123970</v>
          </cell>
          <cell r="OR110">
            <v>13532929</v>
          </cell>
          <cell r="OS110">
            <v>0</v>
          </cell>
          <cell r="OT110">
            <v>0</v>
          </cell>
          <cell r="OU110">
            <v>27255613</v>
          </cell>
          <cell r="OV110">
            <v>0</v>
          </cell>
          <cell r="OW110">
            <v>86553340231</v>
          </cell>
          <cell r="OX110">
            <v>88132600244</v>
          </cell>
          <cell r="OY110">
            <v>182317698807</v>
          </cell>
        </row>
        <row r="111">
          <cell r="A111">
            <v>38777</v>
          </cell>
          <cell r="B111">
            <v>2006</v>
          </cell>
          <cell r="C111" t="str">
            <v>2006-1</v>
          </cell>
          <cell r="D111" t="str">
            <v>2006-1</v>
          </cell>
          <cell r="E111">
            <v>3</v>
          </cell>
          <cell r="F111">
            <v>0.85712280926570228</v>
          </cell>
          <cell r="G111">
            <v>7789400</v>
          </cell>
          <cell r="H111">
            <v>678840</v>
          </cell>
          <cell r="I111">
            <v>1273426101.7370582</v>
          </cell>
          <cell r="J111">
            <v>1273426101.7370582</v>
          </cell>
          <cell r="K111">
            <v>0</v>
          </cell>
          <cell r="L111">
            <v>8716445978</v>
          </cell>
          <cell r="M111">
            <v>5198206793</v>
          </cell>
          <cell r="N111">
            <v>13542274374</v>
          </cell>
          <cell r="O111">
            <v>724264746</v>
          </cell>
          <cell r="P111">
            <v>1590725039</v>
          </cell>
          <cell r="Q111">
            <v>2136720211</v>
          </cell>
          <cell r="R111">
            <v>32193453882</v>
          </cell>
          <cell r="S111">
            <v>6876733000</v>
          </cell>
          <cell r="T111">
            <v>0</v>
          </cell>
          <cell r="U111">
            <v>6876733000</v>
          </cell>
          <cell r="V111">
            <v>147496442</v>
          </cell>
          <cell r="W111">
            <v>995838279</v>
          </cell>
          <cell r="X111">
            <v>77165225</v>
          </cell>
          <cell r="Y111">
            <v>1452416</v>
          </cell>
          <cell r="Z111">
            <v>50693046</v>
          </cell>
          <cell r="AA111">
            <v>27963712</v>
          </cell>
          <cell r="AB111">
            <v>0</v>
          </cell>
          <cell r="AC111">
            <v>2001184609</v>
          </cell>
          <cell r="AD111">
            <v>0</v>
          </cell>
          <cell r="AE111">
            <v>0</v>
          </cell>
          <cell r="AF111">
            <v>0</v>
          </cell>
          <cell r="AG111">
            <v>10178526729</v>
          </cell>
          <cell r="AH111">
            <v>42371980611</v>
          </cell>
          <cell r="AI111">
            <v>0</v>
          </cell>
          <cell r="AJ111">
            <v>829415</v>
          </cell>
          <cell r="AK111">
            <v>53235032</v>
          </cell>
          <cell r="AL111">
            <v>54064447</v>
          </cell>
          <cell r="AM111">
            <v>819024036</v>
          </cell>
          <cell r="AN111">
            <v>816000</v>
          </cell>
          <cell r="AO111">
            <v>2797727</v>
          </cell>
          <cell r="AP111">
            <v>111170</v>
          </cell>
          <cell r="AQ111">
            <v>30000</v>
          </cell>
          <cell r="AR111">
            <v>4685915</v>
          </cell>
          <cell r="AS111">
            <v>0</v>
          </cell>
          <cell r="AT111">
            <v>0</v>
          </cell>
          <cell r="AU111">
            <v>0</v>
          </cell>
          <cell r="AV111">
            <v>827464848</v>
          </cell>
          <cell r="AW111">
            <v>0</v>
          </cell>
          <cell r="AX111">
            <v>2654201232</v>
          </cell>
          <cell r="AY111">
            <v>636792410</v>
          </cell>
          <cell r="AZ111">
            <v>20037</v>
          </cell>
          <cell r="BA111">
            <v>3678</v>
          </cell>
          <cell r="BB111">
            <v>0</v>
          </cell>
          <cell r="BC111">
            <v>0</v>
          </cell>
          <cell r="BD111">
            <v>7341682</v>
          </cell>
          <cell r="BE111">
            <v>5694322</v>
          </cell>
          <cell r="BF111">
            <v>76108</v>
          </cell>
          <cell r="BG111">
            <v>0</v>
          </cell>
          <cell r="BH111">
            <v>0</v>
          </cell>
          <cell r="BI111">
            <v>29111420</v>
          </cell>
          <cell r="BJ111">
            <v>0</v>
          </cell>
          <cell r="BK111">
            <v>3333240889</v>
          </cell>
          <cell r="BL111">
            <v>366049</v>
          </cell>
          <cell r="BM111">
            <v>0</v>
          </cell>
          <cell r="BN111">
            <v>1459014</v>
          </cell>
          <cell r="BO111">
            <v>0</v>
          </cell>
          <cell r="BP111">
            <v>22889643</v>
          </cell>
          <cell r="BQ111">
            <v>24714706</v>
          </cell>
          <cell r="BR111">
            <v>371228743</v>
          </cell>
          <cell r="BS111">
            <v>609172</v>
          </cell>
          <cell r="BT111">
            <v>80331999</v>
          </cell>
          <cell r="BU111">
            <v>3925008160</v>
          </cell>
          <cell r="BV111">
            <v>59986898</v>
          </cell>
          <cell r="BW111">
            <v>826268</v>
          </cell>
          <cell r="BX111">
            <v>13722436</v>
          </cell>
          <cell r="BY111">
            <v>1925131</v>
          </cell>
          <cell r="BZ111">
            <v>344433</v>
          </cell>
          <cell r="CA111">
            <v>742539</v>
          </cell>
          <cell r="CB111">
            <v>0</v>
          </cell>
          <cell r="CC111">
            <v>9151417</v>
          </cell>
          <cell r="CD111">
            <v>26712224</v>
          </cell>
          <cell r="CE111">
            <v>3653264</v>
          </cell>
          <cell r="CF111">
            <v>6584688</v>
          </cell>
          <cell r="CG111">
            <v>8638637</v>
          </cell>
          <cell r="CH111">
            <v>18876589</v>
          </cell>
          <cell r="CI111">
            <v>0</v>
          </cell>
          <cell r="CJ111">
            <v>18876589</v>
          </cell>
          <cell r="CK111">
            <v>401252348</v>
          </cell>
          <cell r="CL111">
            <v>401252348</v>
          </cell>
          <cell r="CM111">
            <v>18481213</v>
          </cell>
          <cell r="CN111">
            <v>81325706</v>
          </cell>
          <cell r="CO111">
            <v>25583615</v>
          </cell>
          <cell r="CP111">
            <v>12915811</v>
          </cell>
          <cell r="CQ111">
            <v>4229347</v>
          </cell>
          <cell r="CR111">
            <v>610132847</v>
          </cell>
          <cell r="CS111">
            <v>80300708</v>
          </cell>
          <cell r="CT111">
            <v>0</v>
          </cell>
          <cell r="CU111">
            <v>16555474</v>
          </cell>
          <cell r="CV111">
            <v>706989029</v>
          </cell>
          <cell r="CW111">
            <v>0</v>
          </cell>
          <cell r="CX111">
            <v>0</v>
          </cell>
          <cell r="CY111">
            <v>0</v>
          </cell>
          <cell r="CZ111">
            <v>1250777069</v>
          </cell>
          <cell r="DA111">
            <v>0</v>
          </cell>
          <cell r="DB111">
            <v>5361692939</v>
          </cell>
          <cell r="DC111">
            <v>0</v>
          </cell>
          <cell r="DD111">
            <v>8193340</v>
          </cell>
          <cell r="DE111">
            <v>8193340</v>
          </cell>
          <cell r="DF111">
            <v>71482149</v>
          </cell>
          <cell r="DG111">
            <v>71482149</v>
          </cell>
          <cell r="DH111">
            <v>67129400</v>
          </cell>
          <cell r="DI111">
            <v>18511500</v>
          </cell>
          <cell r="DJ111">
            <v>635500</v>
          </cell>
          <cell r="DK111">
            <v>19147000</v>
          </cell>
          <cell r="DL111">
            <v>14324600</v>
          </cell>
          <cell r="DM111">
            <v>1704500</v>
          </cell>
          <cell r="DN111">
            <v>225500</v>
          </cell>
          <cell r="DO111">
            <v>16254600</v>
          </cell>
          <cell r="DP111">
            <v>1079300</v>
          </cell>
          <cell r="DQ111">
            <v>4036500</v>
          </cell>
          <cell r="DR111">
            <v>0</v>
          </cell>
          <cell r="DS111">
            <v>10359300</v>
          </cell>
          <cell r="DT111">
            <v>687500</v>
          </cell>
          <cell r="DU111">
            <v>16162600</v>
          </cell>
          <cell r="DV111">
            <v>1823900</v>
          </cell>
          <cell r="DW111">
            <v>18297200</v>
          </cell>
          <cell r="DX111">
            <v>9295</v>
          </cell>
          <cell r="DY111">
            <v>20130395</v>
          </cell>
          <cell r="DZ111">
            <v>17229000</v>
          </cell>
          <cell r="EA111">
            <v>0</v>
          </cell>
          <cell r="EB111">
            <v>0</v>
          </cell>
          <cell r="EC111">
            <v>17229000</v>
          </cell>
          <cell r="ED111">
            <v>51639400</v>
          </cell>
          <cell r="EE111">
            <v>196200</v>
          </cell>
          <cell r="EF111">
            <v>2432300</v>
          </cell>
          <cell r="EG111">
            <v>23850600</v>
          </cell>
          <cell r="EH111">
            <v>1534300</v>
          </cell>
          <cell r="EI111">
            <v>65400</v>
          </cell>
          <cell r="EJ111">
            <v>21800</v>
          </cell>
          <cell r="EK111">
            <v>1066800</v>
          </cell>
          <cell r="EL111">
            <v>674400</v>
          </cell>
          <cell r="EM111">
            <v>3362700</v>
          </cell>
          <cell r="EN111">
            <v>7500600</v>
          </cell>
          <cell r="EO111">
            <v>3075000</v>
          </cell>
          <cell r="EP111">
            <v>268200</v>
          </cell>
          <cell r="EQ111">
            <v>268400</v>
          </cell>
          <cell r="ER111">
            <v>38324400</v>
          </cell>
          <cell r="ES111">
            <v>19467400</v>
          </cell>
          <cell r="ET111">
            <v>58328400</v>
          </cell>
          <cell r="EU111">
            <v>3206100</v>
          </cell>
          <cell r="EV111">
            <v>444000</v>
          </cell>
          <cell r="EW111">
            <v>598400</v>
          </cell>
          <cell r="EX111">
            <v>62576900</v>
          </cell>
          <cell r="EY111">
            <v>0</v>
          </cell>
          <cell r="EZ111">
            <v>224410295</v>
          </cell>
          <cell r="FA111">
            <v>158050742</v>
          </cell>
          <cell r="FB111">
            <v>382461037</v>
          </cell>
          <cell r="FC111">
            <v>2528800</v>
          </cell>
          <cell r="FD111">
            <v>136828442</v>
          </cell>
          <cell r="FE111">
            <v>2403500</v>
          </cell>
          <cell r="FF111">
            <v>-104700</v>
          </cell>
          <cell r="FG111">
            <v>0</v>
          </cell>
          <cell r="FH111">
            <v>0</v>
          </cell>
          <cell r="FI111">
            <v>12249900</v>
          </cell>
          <cell r="FJ111">
            <v>14548700</v>
          </cell>
          <cell r="FK111">
            <v>1771400</v>
          </cell>
          <cell r="FL111">
            <v>0</v>
          </cell>
          <cell r="FM111">
            <v>155677342</v>
          </cell>
          <cell r="FN111">
            <v>624414779</v>
          </cell>
          <cell r="FO111">
            <v>0</v>
          </cell>
          <cell r="FP111">
            <v>18418900</v>
          </cell>
          <cell r="FQ111">
            <v>18418900</v>
          </cell>
          <cell r="FR111">
            <v>0</v>
          </cell>
          <cell r="FS111">
            <v>3560800</v>
          </cell>
          <cell r="FT111">
            <v>0</v>
          </cell>
          <cell r="FU111">
            <v>545000</v>
          </cell>
          <cell r="FV111">
            <v>58545280</v>
          </cell>
          <cell r="FW111">
            <v>7644000</v>
          </cell>
          <cell r="FX111">
            <v>88713980</v>
          </cell>
          <cell r="FY111">
            <v>0</v>
          </cell>
          <cell r="FZ111">
            <v>1898095</v>
          </cell>
          <cell r="GA111">
            <v>0</v>
          </cell>
          <cell r="GB111">
            <v>1898095</v>
          </cell>
          <cell r="GC111">
            <v>117136</v>
          </cell>
          <cell r="GD111">
            <v>117136</v>
          </cell>
          <cell r="GE111">
            <v>7661104</v>
          </cell>
          <cell r="GF111">
            <v>79121294</v>
          </cell>
          <cell r="GG111">
            <v>29793</v>
          </cell>
          <cell r="GH111">
            <v>79151087</v>
          </cell>
          <cell r="GI111">
            <v>7345430</v>
          </cell>
          <cell r="GJ111">
            <v>549000</v>
          </cell>
          <cell r="GK111">
            <v>4016000</v>
          </cell>
          <cell r="GL111">
            <v>15094032</v>
          </cell>
          <cell r="GM111">
            <v>3796266</v>
          </cell>
          <cell r="GN111">
            <v>292309</v>
          </cell>
          <cell r="GO111">
            <v>25791016</v>
          </cell>
          <cell r="GP111">
            <v>56884053</v>
          </cell>
          <cell r="GQ111">
            <v>61666679</v>
          </cell>
          <cell r="GR111">
            <v>118550732</v>
          </cell>
          <cell r="GS111">
            <v>296092134</v>
          </cell>
          <cell r="GT111">
            <v>0</v>
          </cell>
          <cell r="GU111">
            <v>0</v>
          </cell>
          <cell r="GV111">
            <v>0</v>
          </cell>
          <cell r="GW111">
            <v>0</v>
          </cell>
          <cell r="GX111">
            <v>0</v>
          </cell>
          <cell r="GY111">
            <v>0</v>
          </cell>
          <cell r="GZ111">
            <v>0</v>
          </cell>
          <cell r="HA111">
            <v>0</v>
          </cell>
          <cell r="HB111">
            <v>446785199</v>
          </cell>
          <cell r="HC111">
            <v>0</v>
          </cell>
          <cell r="HD111">
            <v>4467112</v>
          </cell>
          <cell r="HE111">
            <v>0</v>
          </cell>
          <cell r="HF111">
            <v>0</v>
          </cell>
          <cell r="HG111">
            <v>0</v>
          </cell>
          <cell r="HH111">
            <v>451252311</v>
          </cell>
          <cell r="HI111">
            <v>0</v>
          </cell>
          <cell r="HJ111">
            <v>0</v>
          </cell>
          <cell r="HK111">
            <v>0</v>
          </cell>
          <cell r="HL111">
            <v>22295694799</v>
          </cell>
          <cell r="HM111">
            <v>1236609973</v>
          </cell>
          <cell r="HN111">
            <v>23532304772</v>
          </cell>
          <cell r="HO111">
            <v>0</v>
          </cell>
          <cell r="HP111">
            <v>0</v>
          </cell>
          <cell r="HQ111">
            <v>0</v>
          </cell>
          <cell r="HR111">
            <v>0</v>
          </cell>
          <cell r="HS111">
            <v>171048655</v>
          </cell>
          <cell r="HT111">
            <v>128286491</v>
          </cell>
          <cell r="HU111">
            <v>1797937104</v>
          </cell>
          <cell r="HV111">
            <v>3852447189</v>
          </cell>
          <cell r="HW111">
            <v>0</v>
          </cell>
          <cell r="HX111">
            <v>0</v>
          </cell>
          <cell r="HY111">
            <v>0</v>
          </cell>
          <cell r="HZ111">
            <v>131142674</v>
          </cell>
          <cell r="IA111">
            <v>6207312740</v>
          </cell>
          <cell r="IB111">
            <v>0</v>
          </cell>
          <cell r="IC111">
            <v>0</v>
          </cell>
          <cell r="ID111">
            <v>0</v>
          </cell>
          <cell r="IE111">
            <v>0</v>
          </cell>
          <cell r="IF111">
            <v>0</v>
          </cell>
          <cell r="IG111">
            <v>0</v>
          </cell>
          <cell r="IH111">
            <v>0</v>
          </cell>
          <cell r="II111">
            <v>0</v>
          </cell>
          <cell r="IJ111">
            <v>0</v>
          </cell>
          <cell r="IK111">
            <v>33723207375</v>
          </cell>
          <cell r="IL111">
            <v>0</v>
          </cell>
          <cell r="IM111">
            <v>276348501</v>
          </cell>
          <cell r="IN111">
            <v>276348501</v>
          </cell>
          <cell r="IO111">
            <v>33723207375</v>
          </cell>
          <cell r="IP111">
            <v>15934668</v>
          </cell>
          <cell r="IQ111">
            <v>0</v>
          </cell>
          <cell r="IR111">
            <v>0</v>
          </cell>
          <cell r="IS111">
            <v>0</v>
          </cell>
          <cell r="IT111">
            <v>0</v>
          </cell>
          <cell r="IU111">
            <v>0</v>
          </cell>
          <cell r="IV111">
            <v>0</v>
          </cell>
          <cell r="IW111">
            <v>0</v>
          </cell>
          <cell r="IX111">
            <v>0</v>
          </cell>
          <cell r="IY111">
            <v>0</v>
          </cell>
          <cell r="IZ111">
            <v>0</v>
          </cell>
          <cell r="JA111">
            <v>0</v>
          </cell>
          <cell r="JB111">
            <v>15934668</v>
          </cell>
          <cell r="JC111">
            <v>1121838100</v>
          </cell>
          <cell r="JD111">
            <v>37614494</v>
          </cell>
          <cell r="JE111">
            <v>64410216</v>
          </cell>
          <cell r="JF111">
            <v>2404568</v>
          </cell>
          <cell r="JG111">
            <v>2435590</v>
          </cell>
          <cell r="JH111">
            <v>2582333</v>
          </cell>
          <cell r="JI111">
            <v>85084666</v>
          </cell>
          <cell r="JJ111">
            <v>632235</v>
          </cell>
          <cell r="JK111">
            <v>0</v>
          </cell>
          <cell r="JL111">
            <v>1175292</v>
          </cell>
          <cell r="JM111">
            <v>6546432</v>
          </cell>
          <cell r="JN111">
            <v>590495</v>
          </cell>
          <cell r="JO111">
            <v>1429000</v>
          </cell>
          <cell r="JP111">
            <v>0</v>
          </cell>
          <cell r="JQ111">
            <v>0</v>
          </cell>
          <cell r="JR111">
            <v>0</v>
          </cell>
          <cell r="JS111">
            <v>0</v>
          </cell>
          <cell r="JT111">
            <v>0</v>
          </cell>
          <cell r="JU111">
            <v>0</v>
          </cell>
          <cell r="JV111">
            <v>0</v>
          </cell>
          <cell r="JW111">
            <v>0</v>
          </cell>
          <cell r="JX111">
            <v>0</v>
          </cell>
          <cell r="JY111">
            <v>0</v>
          </cell>
          <cell r="JZ111">
            <v>0</v>
          </cell>
          <cell r="KA111">
            <v>0</v>
          </cell>
          <cell r="KB111">
            <v>0</v>
          </cell>
          <cell r="KC111">
            <v>0</v>
          </cell>
          <cell r="KD111">
            <v>0</v>
          </cell>
          <cell r="KE111">
            <v>0</v>
          </cell>
          <cell r="KF111">
            <v>0</v>
          </cell>
          <cell r="KG111">
            <v>0</v>
          </cell>
          <cell r="KH111">
            <v>0</v>
          </cell>
          <cell r="KI111">
            <v>0</v>
          </cell>
          <cell r="KJ111">
            <v>0</v>
          </cell>
          <cell r="KK111">
            <v>0</v>
          </cell>
          <cell r="KL111">
            <v>0</v>
          </cell>
          <cell r="KM111">
            <v>0</v>
          </cell>
          <cell r="KN111">
            <v>0</v>
          </cell>
          <cell r="KO111">
            <v>0</v>
          </cell>
          <cell r="KP111">
            <v>0</v>
          </cell>
          <cell r="KQ111">
            <v>0</v>
          </cell>
          <cell r="KR111">
            <v>0</v>
          </cell>
          <cell r="KS111">
            <v>0</v>
          </cell>
          <cell r="KT111">
            <v>0</v>
          </cell>
          <cell r="KU111">
            <v>0</v>
          </cell>
          <cell r="KV111">
            <v>0</v>
          </cell>
          <cell r="KW111">
            <v>1330431611</v>
          </cell>
          <cell r="KX111">
            <v>35069573654</v>
          </cell>
          <cell r="KY111">
            <v>348240303</v>
          </cell>
          <cell r="KZ111">
            <v>348240303</v>
          </cell>
          <cell r="LA111">
            <v>0</v>
          </cell>
          <cell r="LB111">
            <v>46842264414</v>
          </cell>
          <cell r="LC111">
            <v>89214245025</v>
          </cell>
          <cell r="LD111">
            <v>0</v>
          </cell>
          <cell r="LE111">
            <v>640865263</v>
          </cell>
          <cell r="LF111">
            <v>0</v>
          </cell>
          <cell r="LG111">
            <v>0</v>
          </cell>
          <cell r="LH111">
            <v>640865263</v>
          </cell>
          <cell r="LI111">
            <v>0</v>
          </cell>
          <cell r="LJ111">
            <v>0</v>
          </cell>
          <cell r="LK111">
            <v>0</v>
          </cell>
          <cell r="LL111">
            <v>6909413518</v>
          </cell>
          <cell r="LM111">
            <v>671911318</v>
          </cell>
          <cell r="LN111">
            <v>8222190099</v>
          </cell>
          <cell r="LO111">
            <v>595050367</v>
          </cell>
          <cell r="LP111">
            <v>0</v>
          </cell>
          <cell r="LQ111">
            <v>37426526</v>
          </cell>
          <cell r="LR111">
            <v>82845017</v>
          </cell>
          <cell r="LS111">
            <v>258636907</v>
          </cell>
          <cell r="LT111">
            <v>50924952</v>
          </cell>
          <cell r="LU111">
            <v>0</v>
          </cell>
          <cell r="LV111">
            <v>0</v>
          </cell>
          <cell r="LW111">
            <v>258636907</v>
          </cell>
          <cell r="LX111">
            <v>0</v>
          </cell>
          <cell r="LY111">
            <v>7834934888</v>
          </cell>
          <cell r="LZ111">
            <v>0</v>
          </cell>
          <cell r="MA111">
            <v>0</v>
          </cell>
          <cell r="MB111">
            <v>0</v>
          </cell>
          <cell r="MC111">
            <v>0</v>
          </cell>
          <cell r="MD111">
            <v>671911318</v>
          </cell>
          <cell r="ME111">
            <v>17082008756</v>
          </cell>
          <cell r="MF111">
            <v>0</v>
          </cell>
          <cell r="MG111">
            <v>0</v>
          </cell>
          <cell r="MH111">
            <v>0</v>
          </cell>
          <cell r="MI111">
            <v>0</v>
          </cell>
          <cell r="MJ111">
            <v>249297610</v>
          </cell>
          <cell r="MK111">
            <v>2778895</v>
          </cell>
          <cell r="ML111">
            <v>252076505</v>
          </cell>
          <cell r="MM111">
            <v>649304827</v>
          </cell>
          <cell r="MN111">
            <v>0</v>
          </cell>
          <cell r="MO111">
            <v>649304827</v>
          </cell>
          <cell r="MP111">
            <v>0</v>
          </cell>
          <cell r="MQ111">
            <v>901381332</v>
          </cell>
          <cell r="MR111">
            <v>0</v>
          </cell>
          <cell r="MS111">
            <v>0</v>
          </cell>
          <cell r="MT111">
            <v>0</v>
          </cell>
          <cell r="MU111">
            <v>0</v>
          </cell>
          <cell r="MV111">
            <v>0</v>
          </cell>
          <cell r="MW111">
            <v>0</v>
          </cell>
          <cell r="MX111">
            <v>1600798779</v>
          </cell>
          <cell r="MY111">
            <v>324911454</v>
          </cell>
          <cell r="MZ111">
            <v>178195624</v>
          </cell>
          <cell r="NA111">
            <v>0</v>
          </cell>
          <cell r="NB111">
            <v>503107078</v>
          </cell>
          <cell r="NC111">
            <v>0</v>
          </cell>
          <cell r="ND111">
            <v>0</v>
          </cell>
          <cell r="NE111">
            <v>0</v>
          </cell>
          <cell r="NF111">
            <v>78175</v>
          </cell>
          <cell r="NG111">
            <v>14466467</v>
          </cell>
          <cell r="NH111">
            <v>216492191</v>
          </cell>
          <cell r="NI111">
            <v>6235954</v>
          </cell>
          <cell r="NJ111">
            <v>1228741</v>
          </cell>
          <cell r="NK111">
            <v>7464695</v>
          </cell>
          <cell r="NL111">
            <v>0</v>
          </cell>
          <cell r="NM111">
            <v>0</v>
          </cell>
          <cell r="NN111">
            <v>0</v>
          </cell>
          <cell r="NO111">
            <v>0</v>
          </cell>
          <cell r="NP111">
            <v>0</v>
          </cell>
          <cell r="NQ111">
            <v>0</v>
          </cell>
          <cell r="NR111">
            <v>0</v>
          </cell>
          <cell r="NS111">
            <v>0</v>
          </cell>
          <cell r="NT111">
            <v>0</v>
          </cell>
          <cell r="NU111">
            <v>0</v>
          </cell>
          <cell r="NV111">
            <v>0</v>
          </cell>
          <cell r="NW111">
            <v>0</v>
          </cell>
          <cell r="NX111">
            <v>0</v>
          </cell>
          <cell r="NY111">
            <v>0</v>
          </cell>
          <cell r="NZ111">
            <v>0</v>
          </cell>
          <cell r="OA111">
            <v>0</v>
          </cell>
          <cell r="OB111">
            <v>0</v>
          </cell>
          <cell r="OC111">
            <v>0</v>
          </cell>
          <cell r="OD111">
            <v>2342407385</v>
          </cell>
          <cell r="OE111">
            <v>2342407385</v>
          </cell>
          <cell r="OF111">
            <v>84873524000</v>
          </cell>
          <cell r="OG111">
            <v>0</v>
          </cell>
          <cell r="OH111">
            <v>0</v>
          </cell>
          <cell r="OI111">
            <v>0</v>
          </cell>
          <cell r="OJ111">
            <v>0</v>
          </cell>
          <cell r="OK111">
            <v>0</v>
          </cell>
          <cell r="OL111">
            <v>0</v>
          </cell>
          <cell r="OM111">
            <v>84873524000</v>
          </cell>
          <cell r="ON111">
            <v>84873524000</v>
          </cell>
          <cell r="OO111">
            <v>0</v>
          </cell>
          <cell r="OP111">
            <v>11428689</v>
          </cell>
          <cell r="OQ111">
            <v>123970</v>
          </cell>
          <cell r="OR111">
            <v>109844855</v>
          </cell>
          <cell r="OS111">
            <v>0</v>
          </cell>
          <cell r="OT111">
            <v>0</v>
          </cell>
          <cell r="OU111">
            <v>231242369</v>
          </cell>
          <cell r="OV111">
            <v>0</v>
          </cell>
          <cell r="OW111">
            <v>87337328899</v>
          </cell>
          <cell r="OX111">
            <v>88238710231</v>
          </cell>
          <cell r="OY111">
            <v>194534964012</v>
          </cell>
        </row>
        <row r="112">
          <cell r="A112">
            <v>38808</v>
          </cell>
          <cell r="B112">
            <v>2006</v>
          </cell>
          <cell r="C112" t="str">
            <v>2006-1</v>
          </cell>
          <cell r="D112" t="str">
            <v>2006-2</v>
          </cell>
          <cell r="E112">
            <v>4</v>
          </cell>
          <cell r="F112">
            <v>0.86096074410304979</v>
          </cell>
          <cell r="G112">
            <v>4901580</v>
          </cell>
          <cell r="H112">
            <v>437400</v>
          </cell>
          <cell r="I112">
            <v>5869150211.8550196</v>
          </cell>
          <cell r="J112">
            <v>5869150211.8550196</v>
          </cell>
          <cell r="K112">
            <v>0</v>
          </cell>
          <cell r="L112">
            <v>40173615641</v>
          </cell>
          <cell r="M112">
            <v>2923608877</v>
          </cell>
          <cell r="N112">
            <v>13342409030</v>
          </cell>
          <cell r="O112">
            <v>671616091</v>
          </cell>
          <cell r="P112">
            <v>1630817145</v>
          </cell>
          <cell r="Q112">
            <v>2209743116</v>
          </cell>
          <cell r="R112">
            <v>60966988434</v>
          </cell>
          <cell r="S112">
            <v>7585555000</v>
          </cell>
          <cell r="T112">
            <v>0</v>
          </cell>
          <cell r="U112">
            <v>7585555000</v>
          </cell>
          <cell r="V112">
            <v>117797849</v>
          </cell>
          <cell r="W112">
            <v>139032549</v>
          </cell>
          <cell r="X112">
            <v>24414985</v>
          </cell>
          <cell r="Y112">
            <v>1115248</v>
          </cell>
          <cell r="Z112">
            <v>54203930</v>
          </cell>
          <cell r="AA112">
            <v>29536718</v>
          </cell>
          <cell r="AB112">
            <v>0</v>
          </cell>
          <cell r="AC112">
            <v>2207149737</v>
          </cell>
          <cell r="AD112">
            <v>0</v>
          </cell>
          <cell r="AE112">
            <v>0</v>
          </cell>
          <cell r="AF112">
            <v>0</v>
          </cell>
          <cell r="AG112">
            <v>10158806016</v>
          </cell>
          <cell r="AH112">
            <v>71125794450</v>
          </cell>
          <cell r="AI112">
            <v>0</v>
          </cell>
          <cell r="AJ112">
            <v>377460</v>
          </cell>
          <cell r="AK112">
            <v>0</v>
          </cell>
          <cell r="AL112">
            <v>377460</v>
          </cell>
          <cell r="AM112">
            <v>662465321</v>
          </cell>
          <cell r="AN112">
            <v>200000</v>
          </cell>
          <cell r="AO112">
            <v>937107</v>
          </cell>
          <cell r="AP112">
            <v>0</v>
          </cell>
          <cell r="AQ112">
            <v>100</v>
          </cell>
          <cell r="AR112">
            <v>3786328</v>
          </cell>
          <cell r="AS112">
            <v>0</v>
          </cell>
          <cell r="AT112">
            <v>0</v>
          </cell>
          <cell r="AU112">
            <v>0</v>
          </cell>
          <cell r="AV112">
            <v>667388856</v>
          </cell>
          <cell r="AW112">
            <v>0</v>
          </cell>
          <cell r="AX112">
            <v>2766006195</v>
          </cell>
          <cell r="AY112">
            <v>960074505</v>
          </cell>
          <cell r="AZ112">
            <v>310487</v>
          </cell>
          <cell r="BA112">
            <v>0</v>
          </cell>
          <cell r="BB112">
            <v>3720</v>
          </cell>
          <cell r="BC112">
            <v>0</v>
          </cell>
          <cell r="BD112">
            <v>9907464</v>
          </cell>
          <cell r="BE112">
            <v>8120543</v>
          </cell>
          <cell r="BF112">
            <v>7714</v>
          </cell>
          <cell r="BG112">
            <v>0</v>
          </cell>
          <cell r="BH112">
            <v>0</v>
          </cell>
          <cell r="BI112">
            <v>24913711</v>
          </cell>
          <cell r="BJ112">
            <v>0</v>
          </cell>
          <cell r="BK112">
            <v>3769344339</v>
          </cell>
          <cell r="BL112">
            <v>192129</v>
          </cell>
          <cell r="BM112">
            <v>0</v>
          </cell>
          <cell r="BN112">
            <v>453492</v>
          </cell>
          <cell r="BO112">
            <v>0</v>
          </cell>
          <cell r="BP112">
            <v>62008638</v>
          </cell>
          <cell r="BQ112">
            <v>62654259</v>
          </cell>
          <cell r="BR112">
            <v>1604661984</v>
          </cell>
          <cell r="BS112">
            <v>1454794</v>
          </cell>
          <cell r="BT112">
            <v>77236168</v>
          </cell>
          <cell r="BU112">
            <v>-8724255</v>
          </cell>
          <cell r="BV112">
            <v>53897679</v>
          </cell>
          <cell r="BW112">
            <v>1976766</v>
          </cell>
          <cell r="BX112">
            <v>15311300</v>
          </cell>
          <cell r="BY112">
            <v>5503740</v>
          </cell>
          <cell r="BZ112">
            <v>689904</v>
          </cell>
          <cell r="CA112">
            <v>483910</v>
          </cell>
          <cell r="CB112">
            <v>0</v>
          </cell>
          <cell r="CC112">
            <v>5706219</v>
          </cell>
          <cell r="CD112">
            <v>29671839</v>
          </cell>
          <cell r="CE112">
            <v>3741813</v>
          </cell>
          <cell r="CF112">
            <v>5478984</v>
          </cell>
          <cell r="CG112">
            <v>8792776</v>
          </cell>
          <cell r="CH112">
            <v>18013573</v>
          </cell>
          <cell r="CI112">
            <v>0</v>
          </cell>
          <cell r="CJ112">
            <v>18013573</v>
          </cell>
          <cell r="CK112">
            <v>408691484</v>
          </cell>
          <cell r="CL112">
            <v>408691484</v>
          </cell>
          <cell r="CM112">
            <v>18390013</v>
          </cell>
          <cell r="CN112">
            <v>37577022</v>
          </cell>
          <cell r="CO112">
            <v>17302298</v>
          </cell>
          <cell r="CP112">
            <v>8800714</v>
          </cell>
          <cell r="CQ112">
            <v>3184180</v>
          </cell>
          <cell r="CR112">
            <v>0</v>
          </cell>
          <cell r="CS112">
            <v>0</v>
          </cell>
          <cell r="CT112">
            <v>0</v>
          </cell>
          <cell r="CU112">
            <v>0</v>
          </cell>
          <cell r="CV112">
            <v>0</v>
          </cell>
          <cell r="CW112">
            <v>0</v>
          </cell>
          <cell r="CX112">
            <v>0</v>
          </cell>
          <cell r="CY112">
            <v>0</v>
          </cell>
          <cell r="CZ112">
            <v>493945711</v>
          </cell>
          <cell r="DA112">
            <v>0</v>
          </cell>
          <cell r="DB112">
            <v>664040715</v>
          </cell>
          <cell r="DC112">
            <v>0</v>
          </cell>
          <cell r="DD112">
            <v>271867</v>
          </cell>
          <cell r="DE112">
            <v>271867</v>
          </cell>
          <cell r="DF112">
            <v>1084792</v>
          </cell>
          <cell r="DG112">
            <v>1084792</v>
          </cell>
          <cell r="DH112">
            <v>45576800</v>
          </cell>
          <cell r="DI112">
            <v>12059400</v>
          </cell>
          <cell r="DJ112">
            <v>41000</v>
          </cell>
          <cell r="DK112">
            <v>12100400</v>
          </cell>
          <cell r="DL112">
            <v>9424800</v>
          </cell>
          <cell r="DM112">
            <v>1264400</v>
          </cell>
          <cell r="DN112">
            <v>102500</v>
          </cell>
          <cell r="DO112">
            <v>10791700</v>
          </cell>
          <cell r="DP112">
            <v>669400</v>
          </cell>
          <cell r="DQ112">
            <v>3139500</v>
          </cell>
          <cell r="DR112">
            <v>0</v>
          </cell>
          <cell r="DS112">
            <v>8017000</v>
          </cell>
          <cell r="DT112">
            <v>478400</v>
          </cell>
          <cell r="DU112">
            <v>12304300</v>
          </cell>
          <cell r="DV112">
            <v>299000</v>
          </cell>
          <cell r="DW112">
            <v>8135400</v>
          </cell>
          <cell r="DX112">
            <v>5695</v>
          </cell>
          <cell r="DY112">
            <v>8440095</v>
          </cell>
          <cell r="DZ112">
            <v>11382400</v>
          </cell>
          <cell r="EA112">
            <v>0</v>
          </cell>
          <cell r="EB112">
            <v>65400</v>
          </cell>
          <cell r="EC112">
            <v>11447800</v>
          </cell>
          <cell r="ED112">
            <v>34405000</v>
          </cell>
          <cell r="EE112">
            <v>87200</v>
          </cell>
          <cell r="EF112">
            <v>1441600</v>
          </cell>
          <cell r="EG112">
            <v>15587000</v>
          </cell>
          <cell r="EH112">
            <v>812100</v>
          </cell>
          <cell r="EI112">
            <v>218000</v>
          </cell>
          <cell r="EJ112">
            <v>21800</v>
          </cell>
          <cell r="EK112">
            <v>959200</v>
          </cell>
          <cell r="EL112">
            <v>703200</v>
          </cell>
          <cell r="EM112">
            <v>2714300</v>
          </cell>
          <cell r="EN112">
            <v>5035800</v>
          </cell>
          <cell r="EO112">
            <v>1881900</v>
          </cell>
          <cell r="EP112">
            <v>327800</v>
          </cell>
          <cell r="EQ112">
            <v>842300</v>
          </cell>
          <cell r="ER112">
            <v>29539000</v>
          </cell>
          <cell r="ES112">
            <v>14191800</v>
          </cell>
          <cell r="ET112">
            <v>44900900</v>
          </cell>
          <cell r="EU112">
            <v>0</v>
          </cell>
          <cell r="EV112">
            <v>244200</v>
          </cell>
          <cell r="EW112">
            <v>136000</v>
          </cell>
          <cell r="EX112">
            <v>45281100</v>
          </cell>
          <cell r="EY112">
            <v>0</v>
          </cell>
          <cell r="EZ112">
            <v>149417795</v>
          </cell>
          <cell r="FA112">
            <v>140507998</v>
          </cell>
          <cell r="FB112">
            <v>289925793</v>
          </cell>
          <cell r="FC112">
            <v>1787600</v>
          </cell>
          <cell r="FD112">
            <v>113460808</v>
          </cell>
          <cell r="FE112">
            <v>2508000</v>
          </cell>
          <cell r="FF112">
            <v>0</v>
          </cell>
          <cell r="FG112">
            <v>0</v>
          </cell>
          <cell r="FH112">
            <v>0</v>
          </cell>
          <cell r="FI112">
            <v>11726400</v>
          </cell>
          <cell r="FJ112">
            <v>14234400</v>
          </cell>
          <cell r="FK112">
            <v>1704500</v>
          </cell>
          <cell r="FL112">
            <v>0</v>
          </cell>
          <cell r="FM112">
            <v>131187308</v>
          </cell>
          <cell r="FN112">
            <v>478790301</v>
          </cell>
          <cell r="FO112">
            <v>41000</v>
          </cell>
          <cell r="FP112">
            <v>32074400</v>
          </cell>
          <cell r="FQ112">
            <v>32115400</v>
          </cell>
          <cell r="FR112">
            <v>223200</v>
          </cell>
          <cell r="FS112">
            <v>5051234</v>
          </cell>
          <cell r="FT112">
            <v>0</v>
          </cell>
          <cell r="FU112">
            <v>481000</v>
          </cell>
          <cell r="FV112">
            <v>41191680</v>
          </cell>
          <cell r="FW112">
            <v>1911000</v>
          </cell>
          <cell r="FX112">
            <v>80973514</v>
          </cell>
          <cell r="FY112">
            <v>0</v>
          </cell>
          <cell r="FZ112">
            <v>1733249</v>
          </cell>
          <cell r="GA112">
            <v>0</v>
          </cell>
          <cell r="GB112">
            <v>1733249</v>
          </cell>
          <cell r="GC112">
            <v>95224</v>
          </cell>
          <cell r="GD112">
            <v>95224</v>
          </cell>
          <cell r="GE112">
            <v>6830328</v>
          </cell>
          <cell r="GF112">
            <v>40385346</v>
          </cell>
          <cell r="GG112">
            <v>27586</v>
          </cell>
          <cell r="GH112">
            <v>40412932</v>
          </cell>
          <cell r="GI112">
            <v>2582420</v>
          </cell>
          <cell r="GJ112">
            <v>0</v>
          </cell>
          <cell r="GK112">
            <v>10436573</v>
          </cell>
          <cell r="GL112">
            <v>8439136</v>
          </cell>
          <cell r="GM112">
            <v>15454636</v>
          </cell>
          <cell r="GN112">
            <v>291109</v>
          </cell>
          <cell r="GO112">
            <v>26309215</v>
          </cell>
          <cell r="GP112">
            <v>63513089</v>
          </cell>
          <cell r="GQ112">
            <v>50115751</v>
          </cell>
          <cell r="GR112">
            <v>113628840</v>
          </cell>
          <cell r="GS112">
            <v>243674087</v>
          </cell>
          <cell r="GT112">
            <v>0</v>
          </cell>
          <cell r="GU112">
            <v>0</v>
          </cell>
          <cell r="GV112">
            <v>0</v>
          </cell>
          <cell r="GW112">
            <v>0</v>
          </cell>
          <cell r="GX112">
            <v>80869108</v>
          </cell>
          <cell r="GY112">
            <v>0</v>
          </cell>
          <cell r="GZ112">
            <v>0</v>
          </cell>
          <cell r="HA112">
            <v>0</v>
          </cell>
          <cell r="HB112">
            <v>549231100</v>
          </cell>
          <cell r="HC112">
            <v>0</v>
          </cell>
          <cell r="HD112">
            <v>4228602216</v>
          </cell>
          <cell r="HE112">
            <v>0</v>
          </cell>
          <cell r="HF112">
            <v>2319555236</v>
          </cell>
          <cell r="HG112">
            <v>0</v>
          </cell>
          <cell r="HH112">
            <v>7178257660</v>
          </cell>
          <cell r="HI112">
            <v>0</v>
          </cell>
          <cell r="HJ112">
            <v>0</v>
          </cell>
          <cell r="HK112">
            <v>0</v>
          </cell>
          <cell r="HL112">
            <v>22286711415</v>
          </cell>
          <cell r="HM112">
            <v>1236609973</v>
          </cell>
          <cell r="HN112">
            <v>23523321388</v>
          </cell>
          <cell r="HO112">
            <v>0</v>
          </cell>
          <cell r="HP112">
            <v>0</v>
          </cell>
          <cell r="HQ112">
            <v>0</v>
          </cell>
          <cell r="HR112">
            <v>0</v>
          </cell>
          <cell r="HS112">
            <v>171048655</v>
          </cell>
          <cell r="HT112">
            <v>128286491</v>
          </cell>
          <cell r="HU112">
            <v>1797937105</v>
          </cell>
          <cell r="HV112">
            <v>3852447190</v>
          </cell>
          <cell r="HW112">
            <v>0</v>
          </cell>
          <cell r="HX112">
            <v>0</v>
          </cell>
          <cell r="HY112">
            <v>0</v>
          </cell>
          <cell r="HZ112">
            <v>131142674</v>
          </cell>
          <cell r="IA112">
            <v>0</v>
          </cell>
          <cell r="IB112">
            <v>0</v>
          </cell>
          <cell r="IC112">
            <v>0</v>
          </cell>
          <cell r="ID112">
            <v>0</v>
          </cell>
          <cell r="IE112">
            <v>0</v>
          </cell>
          <cell r="IF112">
            <v>0</v>
          </cell>
          <cell r="IG112">
            <v>0</v>
          </cell>
          <cell r="IH112">
            <v>0</v>
          </cell>
          <cell r="II112">
            <v>0</v>
          </cell>
          <cell r="IJ112">
            <v>0</v>
          </cell>
          <cell r="IK112">
            <v>38818524189</v>
          </cell>
          <cell r="IL112">
            <v>0</v>
          </cell>
          <cell r="IM112">
            <v>9839554</v>
          </cell>
          <cell r="IN112">
            <v>9839554</v>
          </cell>
          <cell r="IO112">
            <v>38818524189</v>
          </cell>
          <cell r="IP112">
            <v>-5837095</v>
          </cell>
          <cell r="IQ112">
            <v>0</v>
          </cell>
          <cell r="IR112">
            <v>0</v>
          </cell>
          <cell r="IS112">
            <v>1127746920</v>
          </cell>
          <cell r="IT112">
            <v>0</v>
          </cell>
          <cell r="IU112">
            <v>0</v>
          </cell>
          <cell r="IV112">
            <v>0</v>
          </cell>
          <cell r="IW112">
            <v>0</v>
          </cell>
          <cell r="IX112">
            <v>0</v>
          </cell>
          <cell r="IY112">
            <v>0</v>
          </cell>
          <cell r="IZ112">
            <v>0</v>
          </cell>
          <cell r="JA112">
            <v>0</v>
          </cell>
          <cell r="JB112">
            <v>1116330013</v>
          </cell>
          <cell r="JC112">
            <v>1121838100</v>
          </cell>
          <cell r="JD112">
            <v>37614494</v>
          </cell>
          <cell r="JE112">
            <v>32205108</v>
          </cell>
          <cell r="JF112">
            <v>2404568</v>
          </cell>
          <cell r="JG112">
            <v>2435590</v>
          </cell>
          <cell r="JH112">
            <v>2582333</v>
          </cell>
          <cell r="JI112">
            <v>42542333</v>
          </cell>
          <cell r="JJ112">
            <v>632235</v>
          </cell>
          <cell r="JK112">
            <v>0</v>
          </cell>
          <cell r="JL112">
            <v>1175292</v>
          </cell>
          <cell r="JM112">
            <v>6546432</v>
          </cell>
          <cell r="JN112">
            <v>590495</v>
          </cell>
          <cell r="JO112">
            <v>1429000</v>
          </cell>
          <cell r="JP112">
            <v>0</v>
          </cell>
          <cell r="JQ112">
            <v>0</v>
          </cell>
          <cell r="JR112">
            <v>0</v>
          </cell>
          <cell r="JS112">
            <v>0</v>
          </cell>
          <cell r="JT112">
            <v>0</v>
          </cell>
          <cell r="JU112">
            <v>0</v>
          </cell>
          <cell r="JV112">
            <v>0</v>
          </cell>
          <cell r="JW112">
            <v>0</v>
          </cell>
          <cell r="JX112">
            <v>0</v>
          </cell>
          <cell r="JY112">
            <v>0</v>
          </cell>
          <cell r="JZ112">
            <v>0</v>
          </cell>
          <cell r="KA112">
            <v>0</v>
          </cell>
          <cell r="KB112">
            <v>0</v>
          </cell>
          <cell r="KC112">
            <v>0</v>
          </cell>
          <cell r="KD112">
            <v>0</v>
          </cell>
          <cell r="KE112">
            <v>0</v>
          </cell>
          <cell r="KF112">
            <v>0</v>
          </cell>
          <cell r="KG112">
            <v>0</v>
          </cell>
          <cell r="KH112">
            <v>0</v>
          </cell>
          <cell r="KI112">
            <v>0</v>
          </cell>
          <cell r="KJ112">
            <v>0</v>
          </cell>
          <cell r="KK112">
            <v>0</v>
          </cell>
          <cell r="KL112">
            <v>0</v>
          </cell>
          <cell r="KM112">
            <v>0</v>
          </cell>
          <cell r="KN112">
            <v>0</v>
          </cell>
          <cell r="KO112">
            <v>0</v>
          </cell>
          <cell r="KP112">
            <v>0</v>
          </cell>
          <cell r="KQ112">
            <v>0</v>
          </cell>
          <cell r="KR112">
            <v>0</v>
          </cell>
          <cell r="KS112">
            <v>0</v>
          </cell>
          <cell r="KT112">
            <v>0</v>
          </cell>
          <cell r="KU112">
            <v>0</v>
          </cell>
          <cell r="KV112">
            <v>0</v>
          </cell>
          <cell r="KW112">
            <v>1253878715</v>
          </cell>
          <cell r="KX112">
            <v>41188732917</v>
          </cell>
          <cell r="KY112">
            <v>73994239</v>
          </cell>
          <cell r="KZ112">
            <v>73994239</v>
          </cell>
          <cell r="LA112">
            <v>0</v>
          </cell>
          <cell r="LB112">
            <v>55934728270</v>
          </cell>
          <cell r="LC112">
            <v>127060522720</v>
          </cell>
          <cell r="LD112">
            <v>0</v>
          </cell>
          <cell r="LE112">
            <v>0</v>
          </cell>
          <cell r="LF112">
            <v>0</v>
          </cell>
          <cell r="LG112">
            <v>0</v>
          </cell>
          <cell r="LH112">
            <v>0</v>
          </cell>
          <cell r="LI112">
            <v>0</v>
          </cell>
          <cell r="LJ112">
            <v>0</v>
          </cell>
          <cell r="LK112">
            <v>0</v>
          </cell>
          <cell r="LL112">
            <v>3454706759</v>
          </cell>
          <cell r="LM112">
            <v>657911318</v>
          </cell>
          <cell r="LN112">
            <v>4112618077</v>
          </cell>
          <cell r="LO112">
            <v>0</v>
          </cell>
          <cell r="LP112">
            <v>0</v>
          </cell>
          <cell r="LQ112">
            <v>25080840</v>
          </cell>
          <cell r="LR112">
            <v>80880261</v>
          </cell>
          <cell r="LS112">
            <v>226386456</v>
          </cell>
          <cell r="LT112">
            <v>63042988</v>
          </cell>
          <cell r="LU112">
            <v>0</v>
          </cell>
          <cell r="LV112">
            <v>0</v>
          </cell>
          <cell r="LW112">
            <v>226386456</v>
          </cell>
          <cell r="LX112">
            <v>0</v>
          </cell>
          <cell r="LY112">
            <v>0</v>
          </cell>
          <cell r="LZ112">
            <v>0</v>
          </cell>
          <cell r="MA112">
            <v>0</v>
          </cell>
          <cell r="MB112">
            <v>0</v>
          </cell>
          <cell r="MC112">
            <v>0</v>
          </cell>
          <cell r="MD112">
            <v>657911318</v>
          </cell>
          <cell r="ME112">
            <v>4508008622</v>
          </cell>
          <cell r="MF112">
            <v>0</v>
          </cell>
          <cell r="MG112">
            <v>0</v>
          </cell>
          <cell r="MH112">
            <v>0</v>
          </cell>
          <cell r="MI112">
            <v>0</v>
          </cell>
          <cell r="MJ112">
            <v>45071001</v>
          </cell>
          <cell r="MK112">
            <v>3148599</v>
          </cell>
          <cell r="ML112">
            <v>48219600</v>
          </cell>
          <cell r="MM112">
            <v>54126552287</v>
          </cell>
          <cell r="MN112">
            <v>0</v>
          </cell>
          <cell r="MO112">
            <v>54126552287</v>
          </cell>
          <cell r="MP112">
            <v>0</v>
          </cell>
          <cell r="MQ112">
            <v>54174771887</v>
          </cell>
          <cell r="MR112">
            <v>0</v>
          </cell>
          <cell r="MS112">
            <v>0</v>
          </cell>
          <cell r="MT112">
            <v>0</v>
          </cell>
          <cell r="MU112">
            <v>0</v>
          </cell>
          <cell r="MV112">
            <v>0</v>
          </cell>
          <cell r="MW112">
            <v>0</v>
          </cell>
          <cell r="MX112">
            <v>1469105834</v>
          </cell>
          <cell r="MY112">
            <v>285104546</v>
          </cell>
          <cell r="MZ112">
            <v>30145210</v>
          </cell>
          <cell r="NA112">
            <v>0</v>
          </cell>
          <cell r="NB112">
            <v>315249756</v>
          </cell>
          <cell r="NC112">
            <v>0</v>
          </cell>
          <cell r="ND112">
            <v>0</v>
          </cell>
          <cell r="NE112">
            <v>0</v>
          </cell>
          <cell r="NF112">
            <v>75964</v>
          </cell>
          <cell r="NG112">
            <v>6543396</v>
          </cell>
          <cell r="NH112">
            <v>225216142</v>
          </cell>
          <cell r="NI112">
            <v>0</v>
          </cell>
          <cell r="NJ112">
            <v>0</v>
          </cell>
          <cell r="NK112">
            <v>0</v>
          </cell>
          <cell r="NL112">
            <v>0</v>
          </cell>
          <cell r="NM112">
            <v>0</v>
          </cell>
          <cell r="NN112">
            <v>0</v>
          </cell>
          <cell r="NO112">
            <v>0</v>
          </cell>
          <cell r="NP112">
            <v>0</v>
          </cell>
          <cell r="NQ112">
            <v>0</v>
          </cell>
          <cell r="NR112">
            <v>0</v>
          </cell>
          <cell r="NS112">
            <v>0</v>
          </cell>
          <cell r="NT112">
            <v>0</v>
          </cell>
          <cell r="NU112">
            <v>0</v>
          </cell>
          <cell r="NV112">
            <v>0</v>
          </cell>
          <cell r="NW112">
            <v>0</v>
          </cell>
          <cell r="NX112">
            <v>0</v>
          </cell>
          <cell r="NY112">
            <v>0</v>
          </cell>
          <cell r="NZ112">
            <v>0</v>
          </cell>
          <cell r="OA112">
            <v>0</v>
          </cell>
          <cell r="OB112">
            <v>0</v>
          </cell>
          <cell r="OC112">
            <v>0</v>
          </cell>
          <cell r="OD112">
            <v>2016191092</v>
          </cell>
          <cell r="OE112">
            <v>2016191092</v>
          </cell>
          <cell r="OF112">
            <v>84668106527</v>
          </cell>
          <cell r="OG112">
            <v>0</v>
          </cell>
          <cell r="OH112">
            <v>0</v>
          </cell>
          <cell r="OI112">
            <v>0</v>
          </cell>
          <cell r="OJ112">
            <v>0</v>
          </cell>
          <cell r="OK112">
            <v>0</v>
          </cell>
          <cell r="OL112">
            <v>0</v>
          </cell>
          <cell r="OM112">
            <v>84668106527</v>
          </cell>
          <cell r="ON112">
            <v>84668106527</v>
          </cell>
          <cell r="OO112">
            <v>3000000</v>
          </cell>
          <cell r="OP112">
            <v>3045689</v>
          </cell>
          <cell r="OQ112">
            <v>123970</v>
          </cell>
          <cell r="OR112">
            <v>0</v>
          </cell>
          <cell r="OS112">
            <v>0</v>
          </cell>
          <cell r="OT112">
            <v>0</v>
          </cell>
          <cell r="OU112">
            <v>6169659</v>
          </cell>
          <cell r="OV112">
            <v>0</v>
          </cell>
          <cell r="OW112">
            <v>86690467278</v>
          </cell>
          <cell r="OX112">
            <v>140865239165</v>
          </cell>
          <cell r="OY112">
            <v>272433770507</v>
          </cell>
        </row>
        <row r="113">
          <cell r="A113">
            <v>38838</v>
          </cell>
          <cell r="B113">
            <v>2006</v>
          </cell>
          <cell r="C113" t="str">
            <v>2006-1</v>
          </cell>
          <cell r="D113" t="str">
            <v>2006-2</v>
          </cell>
          <cell r="E113">
            <v>5</v>
          </cell>
          <cell r="F113">
            <v>0.86378316538809985</v>
          </cell>
          <cell r="G113">
            <v>7107160</v>
          </cell>
          <cell r="H113">
            <v>930587832</v>
          </cell>
          <cell r="I113">
            <v>2290340820.7212067</v>
          </cell>
          <cell r="J113">
            <v>2290340820.7212067</v>
          </cell>
          <cell r="K113">
            <v>0</v>
          </cell>
          <cell r="L113">
            <v>15677102902</v>
          </cell>
          <cell r="M113">
            <v>8081298524</v>
          </cell>
          <cell r="N113">
            <v>15652627534</v>
          </cell>
          <cell r="O113">
            <v>474375366</v>
          </cell>
          <cell r="P113">
            <v>2059531228</v>
          </cell>
          <cell r="Q113">
            <v>2094837417</v>
          </cell>
          <cell r="R113">
            <v>47421957698</v>
          </cell>
          <cell r="S113">
            <v>7004864000</v>
          </cell>
          <cell r="T113">
            <v>0</v>
          </cell>
          <cell r="U113">
            <v>7004864000</v>
          </cell>
          <cell r="V113">
            <v>88434918</v>
          </cell>
          <cell r="W113">
            <v>1796540657</v>
          </cell>
          <cell r="X113">
            <v>75130460</v>
          </cell>
          <cell r="Y113">
            <v>1789584</v>
          </cell>
          <cell r="Z113">
            <v>41325297</v>
          </cell>
          <cell r="AA113">
            <v>35612038</v>
          </cell>
          <cell r="AB113">
            <v>0</v>
          </cell>
          <cell r="AC113">
            <v>2013818722</v>
          </cell>
          <cell r="AD113">
            <v>0</v>
          </cell>
          <cell r="AE113">
            <v>0</v>
          </cell>
          <cell r="AF113">
            <v>0</v>
          </cell>
          <cell r="AG113">
            <v>11057515676</v>
          </cell>
          <cell r="AH113">
            <v>58479473374</v>
          </cell>
          <cell r="AI113">
            <v>0</v>
          </cell>
          <cell r="AJ113">
            <v>588670</v>
          </cell>
          <cell r="AK113">
            <v>66530264</v>
          </cell>
          <cell r="AL113">
            <v>67118934</v>
          </cell>
          <cell r="AM113">
            <v>1151020299</v>
          </cell>
          <cell r="AN113">
            <v>986600</v>
          </cell>
          <cell r="AO113">
            <v>448133</v>
          </cell>
          <cell r="AP113">
            <v>118475</v>
          </cell>
          <cell r="AQ113">
            <v>9520000</v>
          </cell>
          <cell r="AR113">
            <v>3242589</v>
          </cell>
          <cell r="AS113">
            <v>0</v>
          </cell>
          <cell r="AT113">
            <v>154500</v>
          </cell>
          <cell r="AU113">
            <v>0</v>
          </cell>
          <cell r="AV113">
            <v>1165490596</v>
          </cell>
          <cell r="AW113">
            <v>0</v>
          </cell>
          <cell r="AX113">
            <v>5225605427</v>
          </cell>
          <cell r="AY113">
            <v>376258162</v>
          </cell>
          <cell r="AZ113">
            <v>34371</v>
          </cell>
          <cell r="BA113">
            <v>5525</v>
          </cell>
          <cell r="BB113">
            <v>30795</v>
          </cell>
          <cell r="BC113">
            <v>0</v>
          </cell>
          <cell r="BD113">
            <v>6461769</v>
          </cell>
          <cell r="BE113">
            <v>5218643</v>
          </cell>
          <cell r="BF113">
            <v>0</v>
          </cell>
          <cell r="BG113">
            <v>0</v>
          </cell>
          <cell r="BH113">
            <v>0</v>
          </cell>
          <cell r="BI113">
            <v>28699960</v>
          </cell>
          <cell r="BJ113">
            <v>0</v>
          </cell>
          <cell r="BK113">
            <v>5642314652</v>
          </cell>
          <cell r="BL113">
            <v>176670</v>
          </cell>
          <cell r="BM113">
            <v>0</v>
          </cell>
          <cell r="BN113">
            <v>1530000</v>
          </cell>
          <cell r="BO113">
            <v>4857471</v>
          </cell>
          <cell r="BP113">
            <v>34028796</v>
          </cell>
          <cell r="BQ113">
            <v>40592937</v>
          </cell>
          <cell r="BR113">
            <v>949781156</v>
          </cell>
          <cell r="BS113">
            <v>2433810</v>
          </cell>
          <cell r="BT113">
            <v>88395348</v>
          </cell>
          <cell r="BU113">
            <v>1953732349</v>
          </cell>
          <cell r="BV113">
            <v>58958932</v>
          </cell>
          <cell r="BW113">
            <v>1278466</v>
          </cell>
          <cell r="BX113">
            <v>19371309</v>
          </cell>
          <cell r="BY113">
            <v>2832184</v>
          </cell>
          <cell r="BZ113">
            <v>483854</v>
          </cell>
          <cell r="CA113">
            <v>862040</v>
          </cell>
          <cell r="CB113">
            <v>0</v>
          </cell>
          <cell r="CC113">
            <v>4657899</v>
          </cell>
          <cell r="CD113">
            <v>29485752</v>
          </cell>
          <cell r="CE113">
            <v>2457857</v>
          </cell>
          <cell r="CF113">
            <v>6141100</v>
          </cell>
          <cell r="CG113">
            <v>7896778</v>
          </cell>
          <cell r="CH113">
            <v>16495735</v>
          </cell>
          <cell r="CI113">
            <v>0</v>
          </cell>
          <cell r="CJ113">
            <v>16495735</v>
          </cell>
          <cell r="CK113">
            <v>182667829</v>
          </cell>
          <cell r="CL113">
            <v>182667829</v>
          </cell>
          <cell r="CM113">
            <v>25018527</v>
          </cell>
          <cell r="CN113">
            <v>38304631</v>
          </cell>
          <cell r="CO113">
            <v>17533826</v>
          </cell>
          <cell r="CP113">
            <v>8363615</v>
          </cell>
          <cell r="CQ113">
            <v>3442189</v>
          </cell>
          <cell r="CR113">
            <v>1041879510</v>
          </cell>
          <cell r="CS113">
            <v>137320370</v>
          </cell>
          <cell r="CT113">
            <v>0</v>
          </cell>
          <cell r="CU113">
            <v>21016795</v>
          </cell>
          <cell r="CV113">
            <v>1200216675</v>
          </cell>
          <cell r="CW113">
            <v>0</v>
          </cell>
          <cell r="CX113">
            <v>0</v>
          </cell>
          <cell r="CY113">
            <v>0</v>
          </cell>
          <cell r="CZ113">
            <v>1475547292</v>
          </cell>
          <cell r="DA113">
            <v>0</v>
          </cell>
          <cell r="DB113">
            <v>3622615408</v>
          </cell>
          <cell r="DC113">
            <v>0</v>
          </cell>
          <cell r="DD113">
            <v>5226410</v>
          </cell>
          <cell r="DE113">
            <v>5226410</v>
          </cell>
          <cell r="DF113">
            <v>77391923</v>
          </cell>
          <cell r="DG113">
            <v>77391923</v>
          </cell>
          <cell r="DH113">
            <v>59170200</v>
          </cell>
          <cell r="DI113">
            <v>15990000</v>
          </cell>
          <cell r="DJ113">
            <v>0</v>
          </cell>
          <cell r="DK113">
            <v>15990000</v>
          </cell>
          <cell r="DL113">
            <v>10648800</v>
          </cell>
          <cell r="DM113">
            <v>1684100</v>
          </cell>
          <cell r="DN113">
            <v>87100</v>
          </cell>
          <cell r="DO113">
            <v>12420000</v>
          </cell>
          <cell r="DP113">
            <v>1712000</v>
          </cell>
          <cell r="DQ113">
            <v>7923500</v>
          </cell>
          <cell r="DR113">
            <v>0</v>
          </cell>
          <cell r="DS113">
            <v>8850400</v>
          </cell>
          <cell r="DT113">
            <v>299000</v>
          </cell>
          <cell r="DU113">
            <v>18784900</v>
          </cell>
          <cell r="DV113">
            <v>119600</v>
          </cell>
          <cell r="DW113">
            <v>8761200</v>
          </cell>
          <cell r="DX113">
            <v>6680</v>
          </cell>
          <cell r="DY113">
            <v>8887480</v>
          </cell>
          <cell r="DZ113">
            <v>13691800</v>
          </cell>
          <cell r="EA113">
            <v>0</v>
          </cell>
          <cell r="EB113">
            <v>0</v>
          </cell>
          <cell r="EC113">
            <v>13691800</v>
          </cell>
          <cell r="ED113">
            <v>50382600</v>
          </cell>
          <cell r="EE113">
            <v>109000</v>
          </cell>
          <cell r="EF113">
            <v>2508400</v>
          </cell>
          <cell r="EG113">
            <v>23264700</v>
          </cell>
          <cell r="EH113">
            <v>1046400</v>
          </cell>
          <cell r="EI113">
            <v>174400</v>
          </cell>
          <cell r="EJ113">
            <v>0</v>
          </cell>
          <cell r="EK113">
            <v>1722200</v>
          </cell>
          <cell r="EL113">
            <v>414200</v>
          </cell>
          <cell r="EM113">
            <v>3357200</v>
          </cell>
          <cell r="EN113">
            <v>6583600</v>
          </cell>
          <cell r="EO113">
            <v>1820400</v>
          </cell>
          <cell r="EP113">
            <v>536400</v>
          </cell>
          <cell r="EQ113">
            <v>907700</v>
          </cell>
          <cell r="ER113">
            <v>35534000</v>
          </cell>
          <cell r="ES113">
            <v>19271200</v>
          </cell>
          <cell r="ET113">
            <v>56249300</v>
          </cell>
          <cell r="EU113">
            <v>3206100</v>
          </cell>
          <cell r="EV113">
            <v>-2495700</v>
          </cell>
          <cell r="EW113">
            <v>326400</v>
          </cell>
          <cell r="EX113">
            <v>57286100</v>
          </cell>
          <cell r="EY113">
            <v>0</v>
          </cell>
          <cell r="EZ113">
            <v>199096180</v>
          </cell>
          <cell r="FA113">
            <v>160519500</v>
          </cell>
          <cell r="FB113">
            <v>359615680</v>
          </cell>
          <cell r="FC113">
            <v>2921200</v>
          </cell>
          <cell r="FD113">
            <v>130604100</v>
          </cell>
          <cell r="FE113">
            <v>2638800</v>
          </cell>
          <cell r="FF113">
            <v>-104700</v>
          </cell>
          <cell r="FG113">
            <v>0</v>
          </cell>
          <cell r="FH113">
            <v>0</v>
          </cell>
          <cell r="FI113">
            <v>10051200</v>
          </cell>
          <cell r="FJ113">
            <v>12585300</v>
          </cell>
          <cell r="FK113">
            <v>2073700</v>
          </cell>
          <cell r="FL113">
            <v>0</v>
          </cell>
          <cell r="FM113">
            <v>148184300</v>
          </cell>
          <cell r="FN113">
            <v>582960180</v>
          </cell>
          <cell r="FO113">
            <v>0</v>
          </cell>
          <cell r="FP113">
            <v>95249700</v>
          </cell>
          <cell r="FQ113">
            <v>95249700</v>
          </cell>
          <cell r="FR113">
            <v>55800</v>
          </cell>
          <cell r="FS113">
            <v>7030200</v>
          </cell>
          <cell r="FT113">
            <v>104700</v>
          </cell>
          <cell r="FU113">
            <v>457800</v>
          </cell>
          <cell r="FV113">
            <v>45984320</v>
          </cell>
          <cell r="FW113">
            <v>4504500</v>
          </cell>
          <cell r="FX113">
            <v>153387020</v>
          </cell>
          <cell r="FY113">
            <v>0</v>
          </cell>
          <cell r="FZ113">
            <v>2105648</v>
          </cell>
          <cell r="GA113">
            <v>0</v>
          </cell>
          <cell r="GB113">
            <v>2105648</v>
          </cell>
          <cell r="GC113">
            <v>696677</v>
          </cell>
          <cell r="GD113">
            <v>696677</v>
          </cell>
          <cell r="GE113">
            <v>8197012</v>
          </cell>
          <cell r="GF113">
            <v>52683429</v>
          </cell>
          <cell r="GG113">
            <v>54443380</v>
          </cell>
          <cell r="GH113">
            <v>107126809</v>
          </cell>
          <cell r="GI113">
            <v>1413704</v>
          </cell>
          <cell r="GJ113">
            <v>3713000</v>
          </cell>
          <cell r="GK113">
            <v>1048000</v>
          </cell>
          <cell r="GL113">
            <v>16792694</v>
          </cell>
          <cell r="GM113">
            <v>20475067</v>
          </cell>
          <cell r="GN113">
            <v>500074</v>
          </cell>
          <cell r="GO113">
            <v>27774923</v>
          </cell>
          <cell r="GP113">
            <v>71717462</v>
          </cell>
          <cell r="GQ113">
            <v>65006758</v>
          </cell>
          <cell r="GR113">
            <v>136724220</v>
          </cell>
          <cell r="GS113">
            <v>408237386</v>
          </cell>
          <cell r="GT113">
            <v>280912000</v>
          </cell>
          <cell r="GU113">
            <v>0</v>
          </cell>
          <cell r="GV113">
            <v>280912000</v>
          </cell>
          <cell r="GW113">
            <v>0</v>
          </cell>
          <cell r="GX113">
            <v>878498660</v>
          </cell>
          <cell r="GY113">
            <v>0</v>
          </cell>
          <cell r="GZ113">
            <v>0</v>
          </cell>
          <cell r="HA113">
            <v>0</v>
          </cell>
          <cell r="HB113">
            <v>951797321</v>
          </cell>
          <cell r="HC113">
            <v>0</v>
          </cell>
          <cell r="HD113">
            <v>4503690</v>
          </cell>
          <cell r="HE113">
            <v>0</v>
          </cell>
          <cell r="HF113">
            <v>728897261</v>
          </cell>
          <cell r="HG113">
            <v>0</v>
          </cell>
          <cell r="HH113">
            <v>2844608932</v>
          </cell>
          <cell r="HI113">
            <v>0</v>
          </cell>
          <cell r="HJ113">
            <v>0</v>
          </cell>
          <cell r="HK113">
            <v>0</v>
          </cell>
          <cell r="HL113">
            <v>22288962947</v>
          </cell>
          <cell r="HM113">
            <v>1236609973</v>
          </cell>
          <cell r="HN113">
            <v>23525572920</v>
          </cell>
          <cell r="HO113">
            <v>0</v>
          </cell>
          <cell r="HP113">
            <v>0</v>
          </cell>
          <cell r="HQ113">
            <v>0</v>
          </cell>
          <cell r="HR113">
            <v>0</v>
          </cell>
          <cell r="HS113">
            <v>171048655</v>
          </cell>
          <cell r="HT113">
            <v>128286491</v>
          </cell>
          <cell r="HU113">
            <v>1797937105</v>
          </cell>
          <cell r="HV113">
            <v>3852447190</v>
          </cell>
          <cell r="HW113">
            <v>0</v>
          </cell>
          <cell r="HX113">
            <v>0</v>
          </cell>
          <cell r="HY113">
            <v>0</v>
          </cell>
          <cell r="HZ113">
            <v>131142674</v>
          </cell>
          <cell r="IA113">
            <v>0</v>
          </cell>
          <cell r="IB113">
            <v>0</v>
          </cell>
          <cell r="IC113">
            <v>0</v>
          </cell>
          <cell r="ID113">
            <v>0</v>
          </cell>
          <cell r="IE113">
            <v>0</v>
          </cell>
          <cell r="IF113">
            <v>0</v>
          </cell>
          <cell r="IG113">
            <v>0</v>
          </cell>
          <cell r="IH113">
            <v>0</v>
          </cell>
          <cell r="II113">
            <v>0</v>
          </cell>
          <cell r="IJ113">
            <v>0</v>
          </cell>
          <cell r="IK113">
            <v>27509162784</v>
          </cell>
          <cell r="IL113">
            <v>0</v>
          </cell>
          <cell r="IM113">
            <v>2444489735</v>
          </cell>
          <cell r="IN113">
            <v>2444489735</v>
          </cell>
          <cell r="IO113">
            <v>27509162784</v>
          </cell>
          <cell r="IP113">
            <v>17740324</v>
          </cell>
          <cell r="IQ113">
            <v>348592775</v>
          </cell>
          <cell r="IR113">
            <v>0</v>
          </cell>
          <cell r="IS113">
            <v>0</v>
          </cell>
          <cell r="IT113">
            <v>0</v>
          </cell>
          <cell r="IU113">
            <v>0</v>
          </cell>
          <cell r="IV113">
            <v>0</v>
          </cell>
          <cell r="IW113">
            <v>0</v>
          </cell>
          <cell r="IX113">
            <v>161743500</v>
          </cell>
          <cell r="IY113">
            <v>0</v>
          </cell>
          <cell r="IZ113">
            <v>0</v>
          </cell>
          <cell r="JA113">
            <v>0</v>
          </cell>
          <cell r="JB113">
            <v>717076599</v>
          </cell>
          <cell r="JC113">
            <v>1121838100</v>
          </cell>
          <cell r="JD113">
            <v>37614494</v>
          </cell>
          <cell r="JE113">
            <v>32205108</v>
          </cell>
          <cell r="JF113">
            <v>2404568</v>
          </cell>
          <cell r="JG113">
            <v>2435590</v>
          </cell>
          <cell r="JH113">
            <v>2582333</v>
          </cell>
          <cell r="JI113">
            <v>42542333</v>
          </cell>
          <cell r="JJ113">
            <v>632235</v>
          </cell>
          <cell r="JK113">
            <v>0</v>
          </cell>
          <cell r="JL113">
            <v>1175292</v>
          </cell>
          <cell r="JM113">
            <v>6546432</v>
          </cell>
          <cell r="JN113">
            <v>590495</v>
          </cell>
          <cell r="JO113">
            <v>0</v>
          </cell>
          <cell r="JP113">
            <v>0</v>
          </cell>
          <cell r="JQ113">
            <v>0</v>
          </cell>
          <cell r="JR113">
            <v>0</v>
          </cell>
          <cell r="JS113">
            <v>0</v>
          </cell>
          <cell r="JT113">
            <v>0</v>
          </cell>
          <cell r="JU113">
            <v>0</v>
          </cell>
          <cell r="JV113">
            <v>0</v>
          </cell>
          <cell r="JW113">
            <v>0</v>
          </cell>
          <cell r="JX113">
            <v>0</v>
          </cell>
          <cell r="JY113">
            <v>0</v>
          </cell>
          <cell r="JZ113">
            <v>0</v>
          </cell>
          <cell r="KA113">
            <v>0</v>
          </cell>
          <cell r="KB113">
            <v>0</v>
          </cell>
          <cell r="KC113">
            <v>0</v>
          </cell>
          <cell r="KD113">
            <v>0</v>
          </cell>
          <cell r="KE113">
            <v>0</v>
          </cell>
          <cell r="KF113">
            <v>0</v>
          </cell>
          <cell r="KG113">
            <v>0</v>
          </cell>
          <cell r="KH113">
            <v>0</v>
          </cell>
          <cell r="KI113">
            <v>0</v>
          </cell>
          <cell r="KJ113">
            <v>0</v>
          </cell>
          <cell r="KK113">
            <v>0</v>
          </cell>
          <cell r="KL113">
            <v>0</v>
          </cell>
          <cell r="KM113">
            <v>0</v>
          </cell>
          <cell r="KN113">
            <v>0</v>
          </cell>
          <cell r="KO113">
            <v>0</v>
          </cell>
          <cell r="KP113">
            <v>0</v>
          </cell>
          <cell r="KQ113">
            <v>0</v>
          </cell>
          <cell r="KR113">
            <v>0</v>
          </cell>
          <cell r="KS113">
            <v>0</v>
          </cell>
          <cell r="KT113">
            <v>0</v>
          </cell>
          <cell r="KU113">
            <v>0</v>
          </cell>
          <cell r="KV113">
            <v>0</v>
          </cell>
          <cell r="KW113">
            <v>1254255170</v>
          </cell>
          <cell r="KX113">
            <v>29480494553</v>
          </cell>
          <cell r="KY113">
            <v>173403291</v>
          </cell>
          <cell r="KZ113">
            <v>173403291</v>
          </cell>
          <cell r="LA113">
            <v>0</v>
          </cell>
          <cell r="LB113">
            <v>45062670168</v>
          </cell>
          <cell r="LC113">
            <v>103542143542</v>
          </cell>
          <cell r="LD113">
            <v>0</v>
          </cell>
          <cell r="LE113">
            <v>3036508852</v>
          </cell>
          <cell r="LF113">
            <v>0</v>
          </cell>
          <cell r="LG113">
            <v>0</v>
          </cell>
          <cell r="LH113">
            <v>3036508852</v>
          </cell>
          <cell r="LI113">
            <v>0</v>
          </cell>
          <cell r="LJ113">
            <v>0</v>
          </cell>
          <cell r="LK113">
            <v>0</v>
          </cell>
          <cell r="LL113">
            <v>3454706759</v>
          </cell>
          <cell r="LM113">
            <v>671911318</v>
          </cell>
          <cell r="LN113">
            <v>7163126929</v>
          </cell>
          <cell r="LO113">
            <v>1249713173</v>
          </cell>
          <cell r="LP113">
            <v>0</v>
          </cell>
          <cell r="LQ113">
            <v>48720404</v>
          </cell>
          <cell r="LR113">
            <v>90211323</v>
          </cell>
          <cell r="LS113">
            <v>255309235</v>
          </cell>
          <cell r="LT113">
            <v>12232484</v>
          </cell>
          <cell r="LU113">
            <v>0</v>
          </cell>
          <cell r="LV113">
            <v>0</v>
          </cell>
          <cell r="LW113">
            <v>255309235</v>
          </cell>
          <cell r="LX113">
            <v>0</v>
          </cell>
          <cell r="LY113">
            <v>0</v>
          </cell>
          <cell r="LZ113">
            <v>0</v>
          </cell>
          <cell r="MA113">
            <v>0</v>
          </cell>
          <cell r="MB113">
            <v>0</v>
          </cell>
          <cell r="MC113">
            <v>0</v>
          </cell>
          <cell r="MD113">
            <v>671911318</v>
          </cell>
          <cell r="ME113">
            <v>8819313548</v>
          </cell>
          <cell r="MF113">
            <v>0</v>
          </cell>
          <cell r="MG113">
            <v>0</v>
          </cell>
          <cell r="MH113">
            <v>0</v>
          </cell>
          <cell r="MI113">
            <v>0</v>
          </cell>
          <cell r="MJ113">
            <v>148140358</v>
          </cell>
          <cell r="MK113">
            <v>4605247</v>
          </cell>
          <cell r="ML113">
            <v>152745605</v>
          </cell>
          <cell r="MM113">
            <v>1721010995</v>
          </cell>
          <cell r="MN113">
            <v>0</v>
          </cell>
          <cell r="MO113">
            <v>1721010995</v>
          </cell>
          <cell r="MP113">
            <v>124657000000</v>
          </cell>
          <cell r="MQ113">
            <v>126530756600</v>
          </cell>
          <cell r="MR113">
            <v>-75000000</v>
          </cell>
          <cell r="MS113">
            <v>-75000000</v>
          </cell>
          <cell r="MT113">
            <v>0</v>
          </cell>
          <cell r="MU113">
            <v>0</v>
          </cell>
          <cell r="MV113">
            <v>0</v>
          </cell>
          <cell r="MW113">
            <v>-75000000</v>
          </cell>
          <cell r="MX113">
            <v>1502388341</v>
          </cell>
          <cell r="MY113">
            <v>330770829</v>
          </cell>
          <cell r="MZ113">
            <v>131339748</v>
          </cell>
          <cell r="NA113">
            <v>0</v>
          </cell>
          <cell r="NB113">
            <v>462110577</v>
          </cell>
          <cell r="NC113">
            <v>11497885</v>
          </cell>
          <cell r="ND113">
            <v>0</v>
          </cell>
          <cell r="NE113">
            <v>0</v>
          </cell>
          <cell r="NF113">
            <v>78817</v>
          </cell>
          <cell r="NG113">
            <v>0</v>
          </cell>
          <cell r="NH113">
            <v>259278600</v>
          </cell>
          <cell r="NI113">
            <v>12365086</v>
          </cell>
          <cell r="NJ113">
            <v>2494504</v>
          </cell>
          <cell r="NK113">
            <v>14859590</v>
          </cell>
          <cell r="NL113">
            <v>0</v>
          </cell>
          <cell r="NM113">
            <v>0</v>
          </cell>
          <cell r="NN113">
            <v>0</v>
          </cell>
          <cell r="NO113">
            <v>0</v>
          </cell>
          <cell r="NP113">
            <v>0</v>
          </cell>
          <cell r="NQ113">
            <v>0</v>
          </cell>
          <cell r="NR113">
            <v>0</v>
          </cell>
          <cell r="NS113">
            <v>0</v>
          </cell>
          <cell r="NT113">
            <v>0</v>
          </cell>
          <cell r="NU113">
            <v>0</v>
          </cell>
          <cell r="NV113">
            <v>0</v>
          </cell>
          <cell r="NW113">
            <v>0</v>
          </cell>
          <cell r="NX113">
            <v>0</v>
          </cell>
          <cell r="NY113">
            <v>0</v>
          </cell>
          <cell r="NZ113">
            <v>0</v>
          </cell>
          <cell r="OA113">
            <v>0</v>
          </cell>
          <cell r="OB113">
            <v>0</v>
          </cell>
          <cell r="OC113">
            <v>0</v>
          </cell>
          <cell r="OD113">
            <v>2250213810</v>
          </cell>
          <cell r="OE113">
            <v>2250213810</v>
          </cell>
          <cell r="OF113">
            <v>66116715041</v>
          </cell>
          <cell r="OG113">
            <v>0</v>
          </cell>
          <cell r="OH113">
            <v>0</v>
          </cell>
          <cell r="OI113">
            <v>0</v>
          </cell>
          <cell r="OJ113">
            <v>0</v>
          </cell>
          <cell r="OK113">
            <v>0</v>
          </cell>
          <cell r="OL113">
            <v>0</v>
          </cell>
          <cell r="OM113">
            <v>66116715041</v>
          </cell>
          <cell r="ON113">
            <v>66116715041</v>
          </cell>
          <cell r="OO113">
            <v>27451</v>
          </cell>
          <cell r="OP113">
            <v>25972040</v>
          </cell>
          <cell r="OQ113">
            <v>123970</v>
          </cell>
          <cell r="OR113">
            <v>582000</v>
          </cell>
          <cell r="OS113">
            <v>0</v>
          </cell>
          <cell r="OT113">
            <v>0</v>
          </cell>
          <cell r="OU113">
            <v>27287461</v>
          </cell>
          <cell r="OV113">
            <v>0</v>
          </cell>
          <cell r="OW113">
            <v>68393634312</v>
          </cell>
          <cell r="OX113">
            <v>194849390912</v>
          </cell>
          <cell r="OY113">
            <v>307210848002</v>
          </cell>
        </row>
        <row r="114">
          <cell r="A114">
            <v>38869</v>
          </cell>
          <cell r="B114">
            <v>2006</v>
          </cell>
          <cell r="C114" t="str">
            <v>2006-1</v>
          </cell>
          <cell r="D114" t="str">
            <v>2006-2</v>
          </cell>
          <cell r="E114">
            <v>6</v>
          </cell>
          <cell r="F114">
            <v>0.86641169358036019</v>
          </cell>
          <cell r="G114">
            <v>5231280</v>
          </cell>
          <cell r="H114">
            <v>-710874538</v>
          </cell>
          <cell r="I114">
            <v>1178845081.8065078</v>
          </cell>
          <cell r="J114">
            <v>1178845081.8065078</v>
          </cell>
          <cell r="K114">
            <v>0</v>
          </cell>
          <cell r="L114">
            <v>8069050460</v>
          </cell>
          <cell r="M114">
            <v>2929800312</v>
          </cell>
          <cell r="N114">
            <v>29905257223</v>
          </cell>
          <cell r="O114">
            <v>374041986</v>
          </cell>
          <cell r="P114">
            <v>2297012056</v>
          </cell>
          <cell r="Q114">
            <v>2240657073</v>
          </cell>
          <cell r="R114">
            <v>47962470140</v>
          </cell>
          <cell r="S114">
            <v>7573635000</v>
          </cell>
          <cell r="T114">
            <v>0</v>
          </cell>
          <cell r="U114">
            <v>7573635000</v>
          </cell>
          <cell r="V114">
            <v>118230773</v>
          </cell>
          <cell r="W114">
            <v>2012194925</v>
          </cell>
          <cell r="X114">
            <v>23436015</v>
          </cell>
          <cell r="Y114">
            <v>1452416</v>
          </cell>
          <cell r="Z114">
            <v>53791530</v>
          </cell>
          <cell r="AA114">
            <v>24967666</v>
          </cell>
          <cell r="AB114">
            <v>0</v>
          </cell>
          <cell r="AC114">
            <v>2208964498</v>
          </cell>
          <cell r="AD114">
            <v>0</v>
          </cell>
          <cell r="AE114">
            <v>0</v>
          </cell>
          <cell r="AF114">
            <v>0</v>
          </cell>
          <cell r="AG114">
            <v>12016672823</v>
          </cell>
          <cell r="AH114">
            <v>59979142963</v>
          </cell>
          <cell r="AI114">
            <v>0</v>
          </cell>
          <cell r="AJ114">
            <v>1155405</v>
          </cell>
          <cell r="AK114">
            <v>118705341</v>
          </cell>
          <cell r="AL114">
            <v>119860746</v>
          </cell>
          <cell r="AM114">
            <v>903589474</v>
          </cell>
          <cell r="AN114">
            <v>400000</v>
          </cell>
          <cell r="AO114">
            <v>4363050</v>
          </cell>
          <cell r="AP114">
            <v>0</v>
          </cell>
          <cell r="AQ114">
            <v>115000</v>
          </cell>
          <cell r="AR114">
            <v>3435998</v>
          </cell>
          <cell r="AS114">
            <v>0</v>
          </cell>
          <cell r="AT114">
            <v>1390500</v>
          </cell>
          <cell r="AU114">
            <v>0</v>
          </cell>
          <cell r="AV114">
            <v>913294022</v>
          </cell>
          <cell r="AW114">
            <v>0</v>
          </cell>
          <cell r="AX114">
            <v>2525867212</v>
          </cell>
          <cell r="AY114">
            <v>374365390</v>
          </cell>
          <cell r="AZ114">
            <v>93044</v>
          </cell>
          <cell r="BA114">
            <v>4474</v>
          </cell>
          <cell r="BB114">
            <v>56176</v>
          </cell>
          <cell r="BC114">
            <v>0</v>
          </cell>
          <cell r="BD114">
            <v>7906342</v>
          </cell>
          <cell r="BE114">
            <v>6408485</v>
          </cell>
          <cell r="BF114">
            <v>54978</v>
          </cell>
          <cell r="BG114">
            <v>0</v>
          </cell>
          <cell r="BH114">
            <v>0</v>
          </cell>
          <cell r="BI114">
            <v>31388779</v>
          </cell>
          <cell r="BJ114">
            <v>0</v>
          </cell>
          <cell r="BK114">
            <v>2946144880</v>
          </cell>
          <cell r="BL114">
            <v>315265</v>
          </cell>
          <cell r="BM114">
            <v>0</v>
          </cell>
          <cell r="BN114">
            <v>686456</v>
          </cell>
          <cell r="BO114">
            <v>674407</v>
          </cell>
          <cell r="BP114">
            <v>46888120</v>
          </cell>
          <cell r="BQ114">
            <v>48564248</v>
          </cell>
          <cell r="BR114">
            <v>933430966</v>
          </cell>
          <cell r="BS114">
            <v>2108979</v>
          </cell>
          <cell r="BT114">
            <v>56946273</v>
          </cell>
          <cell r="BU114">
            <v>3881639215</v>
          </cell>
          <cell r="BV114">
            <v>34706103</v>
          </cell>
          <cell r="BW114">
            <v>858419</v>
          </cell>
          <cell r="BX114">
            <v>20107092</v>
          </cell>
          <cell r="BY114">
            <v>2641238</v>
          </cell>
          <cell r="BZ114">
            <v>493066</v>
          </cell>
          <cell r="CA114">
            <v>508846</v>
          </cell>
          <cell r="CB114">
            <v>0</v>
          </cell>
          <cell r="CC114">
            <v>5267762</v>
          </cell>
          <cell r="CD114">
            <v>29876423</v>
          </cell>
          <cell r="CE114">
            <v>3329734</v>
          </cell>
          <cell r="CF114">
            <v>6401012</v>
          </cell>
          <cell r="CG114">
            <v>10480792</v>
          </cell>
          <cell r="CH114">
            <v>20211538</v>
          </cell>
          <cell r="CI114">
            <v>0</v>
          </cell>
          <cell r="CJ114">
            <v>20211538</v>
          </cell>
          <cell r="CK114">
            <v>352003684</v>
          </cell>
          <cell r="CL114">
            <v>352003684</v>
          </cell>
          <cell r="CM114">
            <v>21407989</v>
          </cell>
          <cell r="CN114">
            <v>57308611</v>
          </cell>
          <cell r="CO114">
            <v>21898746</v>
          </cell>
          <cell r="CP114">
            <v>8982069</v>
          </cell>
          <cell r="CQ114">
            <v>4515172</v>
          </cell>
          <cell r="CR114">
            <v>0</v>
          </cell>
          <cell r="CS114">
            <v>0</v>
          </cell>
          <cell r="CT114">
            <v>0</v>
          </cell>
          <cell r="CU114">
            <v>0</v>
          </cell>
          <cell r="CV114">
            <v>0</v>
          </cell>
          <cell r="CW114">
            <v>0</v>
          </cell>
          <cell r="CX114">
            <v>0</v>
          </cell>
          <cell r="CY114">
            <v>0</v>
          </cell>
          <cell r="CZ114">
            <v>466116271</v>
          </cell>
          <cell r="DA114">
            <v>0</v>
          </cell>
          <cell r="DB114">
            <v>4489495823</v>
          </cell>
          <cell r="DC114">
            <v>0</v>
          </cell>
          <cell r="DD114">
            <v>7546695</v>
          </cell>
          <cell r="DE114">
            <v>7546695</v>
          </cell>
          <cell r="DF114">
            <v>132135580</v>
          </cell>
          <cell r="DG114">
            <v>132135580</v>
          </cell>
          <cell r="DH114">
            <v>65148800</v>
          </cell>
          <cell r="DI114">
            <v>14128600</v>
          </cell>
          <cell r="DJ114">
            <v>1824500</v>
          </cell>
          <cell r="DK114">
            <v>15953100</v>
          </cell>
          <cell r="DL114">
            <v>14300400</v>
          </cell>
          <cell r="DM114">
            <v>1787600</v>
          </cell>
          <cell r="DN114">
            <v>41000</v>
          </cell>
          <cell r="DO114">
            <v>16129000</v>
          </cell>
          <cell r="DP114">
            <v>417700</v>
          </cell>
          <cell r="DQ114">
            <v>6428500</v>
          </cell>
          <cell r="DR114">
            <v>0</v>
          </cell>
          <cell r="DS114">
            <v>7694200</v>
          </cell>
          <cell r="DT114">
            <v>-74684</v>
          </cell>
          <cell r="DU114">
            <v>14465716</v>
          </cell>
          <cell r="DV114">
            <v>59800</v>
          </cell>
          <cell r="DW114">
            <v>9953200</v>
          </cell>
          <cell r="DX114">
            <v>6525</v>
          </cell>
          <cell r="DY114">
            <v>10019525</v>
          </cell>
          <cell r="DZ114">
            <v>17290200</v>
          </cell>
          <cell r="EA114">
            <v>0</v>
          </cell>
          <cell r="EB114">
            <v>0</v>
          </cell>
          <cell r="EC114">
            <v>17290200</v>
          </cell>
          <cell r="ED114">
            <v>49644300</v>
          </cell>
          <cell r="EE114">
            <v>4926800</v>
          </cell>
          <cell r="EF114">
            <v>2250900</v>
          </cell>
          <cell r="EG114">
            <v>24119000</v>
          </cell>
          <cell r="EH114">
            <v>1287600</v>
          </cell>
          <cell r="EI114">
            <v>43600</v>
          </cell>
          <cell r="EJ114">
            <v>0</v>
          </cell>
          <cell r="EK114">
            <v>1242600</v>
          </cell>
          <cell r="EL114">
            <v>588600</v>
          </cell>
          <cell r="EM114">
            <v>3162400</v>
          </cell>
          <cell r="EN114">
            <v>6192600</v>
          </cell>
          <cell r="EO114">
            <v>2607600</v>
          </cell>
          <cell r="EP114">
            <v>894000</v>
          </cell>
          <cell r="EQ114">
            <v>152600</v>
          </cell>
          <cell r="ER114">
            <v>37299800</v>
          </cell>
          <cell r="ES114">
            <v>16873200</v>
          </cell>
          <cell r="ET114">
            <v>55219600</v>
          </cell>
          <cell r="EU114">
            <v>0</v>
          </cell>
          <cell r="EV114">
            <v>623000</v>
          </cell>
          <cell r="EW114">
            <v>598400</v>
          </cell>
          <cell r="EX114">
            <v>56441000</v>
          </cell>
          <cell r="EY114">
            <v>0</v>
          </cell>
          <cell r="EZ114">
            <v>207249041</v>
          </cell>
          <cell r="FA114">
            <v>144997971</v>
          </cell>
          <cell r="FB114">
            <v>352247012</v>
          </cell>
          <cell r="FC114">
            <v>3727800</v>
          </cell>
          <cell r="FD114">
            <v>119355349</v>
          </cell>
          <cell r="FE114">
            <v>2403500</v>
          </cell>
          <cell r="FF114">
            <v>0</v>
          </cell>
          <cell r="FG114">
            <v>0</v>
          </cell>
          <cell r="FH114">
            <v>0</v>
          </cell>
          <cell r="FI114">
            <v>10888800</v>
          </cell>
          <cell r="FJ114">
            <v>13292300</v>
          </cell>
          <cell r="FK114">
            <v>2072400</v>
          </cell>
          <cell r="FL114">
            <v>0</v>
          </cell>
          <cell r="FM114">
            <v>138447849</v>
          </cell>
          <cell r="FN114">
            <v>571796761</v>
          </cell>
          <cell r="FO114">
            <v>123000</v>
          </cell>
          <cell r="FP114">
            <v>70951700</v>
          </cell>
          <cell r="FQ114">
            <v>71074700</v>
          </cell>
          <cell r="FR114">
            <v>111600</v>
          </cell>
          <cell r="FS114">
            <v>2863100</v>
          </cell>
          <cell r="FT114">
            <v>0</v>
          </cell>
          <cell r="FU114">
            <v>523200</v>
          </cell>
          <cell r="FV114">
            <v>49556260</v>
          </cell>
          <cell r="FW114">
            <v>12285000</v>
          </cell>
          <cell r="FX114">
            <v>136413860</v>
          </cell>
          <cell r="FY114">
            <v>0</v>
          </cell>
          <cell r="FZ114">
            <v>1657633</v>
          </cell>
          <cell r="GA114">
            <v>0</v>
          </cell>
          <cell r="GB114">
            <v>1657633</v>
          </cell>
          <cell r="GC114">
            <v>0</v>
          </cell>
          <cell r="GD114">
            <v>0</v>
          </cell>
          <cell r="GE114">
            <v>7454776</v>
          </cell>
          <cell r="GF114">
            <v>82437141</v>
          </cell>
          <cell r="GG114">
            <v>56041690</v>
          </cell>
          <cell r="GH114">
            <v>138478831</v>
          </cell>
          <cell r="GI114">
            <v>3433082</v>
          </cell>
          <cell r="GJ114">
            <v>1536000</v>
          </cell>
          <cell r="GK114">
            <v>1603000</v>
          </cell>
          <cell r="GL114">
            <v>19019441</v>
          </cell>
          <cell r="GM114">
            <v>6106753</v>
          </cell>
          <cell r="GN114">
            <v>466008</v>
          </cell>
          <cell r="GO114">
            <v>117771439</v>
          </cell>
          <cell r="GP114">
            <v>149935723</v>
          </cell>
          <cell r="GQ114">
            <v>61887915</v>
          </cell>
          <cell r="GR114">
            <v>211823638</v>
          </cell>
          <cell r="GS114">
            <v>495828738</v>
          </cell>
          <cell r="GT114">
            <v>0</v>
          </cell>
          <cell r="GU114">
            <v>0</v>
          </cell>
          <cell r="GV114">
            <v>0</v>
          </cell>
          <cell r="GW114">
            <v>0</v>
          </cell>
          <cell r="GX114">
            <v>0</v>
          </cell>
          <cell r="GY114">
            <v>0</v>
          </cell>
          <cell r="GZ114">
            <v>0</v>
          </cell>
          <cell r="HA114">
            <v>0</v>
          </cell>
          <cell r="HB114">
            <v>345203853</v>
          </cell>
          <cell r="HC114">
            <v>0</v>
          </cell>
          <cell r="HD114">
            <v>4357189</v>
          </cell>
          <cell r="HE114">
            <v>0</v>
          </cell>
          <cell r="HF114">
            <v>736486075</v>
          </cell>
          <cell r="HG114">
            <v>0</v>
          </cell>
          <cell r="HH114">
            <v>1086047117</v>
          </cell>
          <cell r="HI114">
            <v>0</v>
          </cell>
          <cell r="HJ114">
            <v>0</v>
          </cell>
          <cell r="HK114">
            <v>0</v>
          </cell>
          <cell r="HL114">
            <v>22369017765</v>
          </cell>
          <cell r="HM114">
            <v>1236609973</v>
          </cell>
          <cell r="HN114">
            <v>23605627738</v>
          </cell>
          <cell r="HO114">
            <v>0</v>
          </cell>
          <cell r="HP114">
            <v>0</v>
          </cell>
          <cell r="HQ114">
            <v>0</v>
          </cell>
          <cell r="HR114">
            <v>0</v>
          </cell>
          <cell r="HS114">
            <v>171048655</v>
          </cell>
          <cell r="HT114">
            <v>128286491</v>
          </cell>
          <cell r="HU114">
            <v>1797937105</v>
          </cell>
          <cell r="HV114">
            <v>3852447190</v>
          </cell>
          <cell r="HW114">
            <v>0</v>
          </cell>
          <cell r="HX114">
            <v>0</v>
          </cell>
          <cell r="HY114">
            <v>0</v>
          </cell>
          <cell r="HZ114">
            <v>131142674</v>
          </cell>
          <cell r="IA114">
            <v>0</v>
          </cell>
          <cell r="IB114">
            <v>0</v>
          </cell>
          <cell r="IC114">
            <v>0</v>
          </cell>
          <cell r="ID114">
            <v>0</v>
          </cell>
          <cell r="IE114">
            <v>0</v>
          </cell>
          <cell r="IF114">
            <v>0</v>
          </cell>
          <cell r="IG114">
            <v>0</v>
          </cell>
          <cell r="IH114">
            <v>0</v>
          </cell>
          <cell r="II114">
            <v>0</v>
          </cell>
          <cell r="IJ114">
            <v>0</v>
          </cell>
          <cell r="IK114">
            <v>32489943712</v>
          </cell>
          <cell r="IL114">
            <v>0</v>
          </cell>
          <cell r="IM114">
            <v>2852294288</v>
          </cell>
          <cell r="IN114">
            <v>2852294288</v>
          </cell>
          <cell r="IO114">
            <v>32489943712</v>
          </cell>
          <cell r="IP114">
            <v>10705099</v>
          </cell>
          <cell r="IQ114">
            <v>0</v>
          </cell>
          <cell r="IR114">
            <v>0</v>
          </cell>
          <cell r="IS114">
            <v>0</v>
          </cell>
          <cell r="IT114">
            <v>0</v>
          </cell>
          <cell r="IU114">
            <v>0</v>
          </cell>
          <cell r="IV114">
            <v>0</v>
          </cell>
          <cell r="IW114">
            <v>0</v>
          </cell>
          <cell r="IX114">
            <v>0</v>
          </cell>
          <cell r="IY114">
            <v>14000000</v>
          </cell>
          <cell r="IZ114">
            <v>0</v>
          </cell>
          <cell r="JA114">
            <v>0</v>
          </cell>
          <cell r="JB114">
            <v>24705099</v>
          </cell>
          <cell r="JC114">
            <v>1121838100</v>
          </cell>
          <cell r="JD114">
            <v>37614495</v>
          </cell>
          <cell r="JE114">
            <v>32205108</v>
          </cell>
          <cell r="JF114">
            <v>2404568</v>
          </cell>
          <cell r="JG114">
            <v>2435590</v>
          </cell>
          <cell r="JH114">
            <v>2582333</v>
          </cell>
          <cell r="JI114">
            <v>42542333</v>
          </cell>
          <cell r="JJ114">
            <v>0</v>
          </cell>
          <cell r="JK114">
            <v>0</v>
          </cell>
          <cell r="JL114">
            <v>1175292</v>
          </cell>
          <cell r="JM114">
            <v>6546432</v>
          </cell>
          <cell r="JN114">
            <v>590495</v>
          </cell>
          <cell r="JO114">
            <v>2858000</v>
          </cell>
          <cell r="JP114">
            <v>0</v>
          </cell>
          <cell r="JQ114">
            <v>0</v>
          </cell>
          <cell r="JR114">
            <v>0</v>
          </cell>
          <cell r="JS114">
            <v>0</v>
          </cell>
          <cell r="JT114">
            <v>0</v>
          </cell>
          <cell r="JU114">
            <v>0</v>
          </cell>
          <cell r="JV114">
            <v>0</v>
          </cell>
          <cell r="JW114">
            <v>0</v>
          </cell>
          <cell r="JX114">
            <v>0</v>
          </cell>
          <cell r="JY114">
            <v>0</v>
          </cell>
          <cell r="JZ114">
            <v>0</v>
          </cell>
          <cell r="KA114">
            <v>0</v>
          </cell>
          <cell r="KB114">
            <v>0</v>
          </cell>
          <cell r="KC114">
            <v>0</v>
          </cell>
          <cell r="KD114">
            <v>0</v>
          </cell>
          <cell r="KE114">
            <v>0</v>
          </cell>
          <cell r="KF114">
            <v>0</v>
          </cell>
          <cell r="KG114">
            <v>0</v>
          </cell>
          <cell r="KH114">
            <v>0</v>
          </cell>
          <cell r="KI114">
            <v>0</v>
          </cell>
          <cell r="KJ114">
            <v>0</v>
          </cell>
          <cell r="KK114">
            <v>0</v>
          </cell>
          <cell r="KL114">
            <v>0</v>
          </cell>
          <cell r="KM114">
            <v>0</v>
          </cell>
          <cell r="KN114">
            <v>0</v>
          </cell>
          <cell r="KO114">
            <v>0</v>
          </cell>
          <cell r="KP114">
            <v>0</v>
          </cell>
          <cell r="KQ114">
            <v>0</v>
          </cell>
          <cell r="KR114">
            <v>0</v>
          </cell>
          <cell r="KS114">
            <v>0</v>
          </cell>
          <cell r="KT114">
            <v>0</v>
          </cell>
          <cell r="KU114">
            <v>0</v>
          </cell>
          <cell r="KV114">
            <v>0</v>
          </cell>
          <cell r="KW114">
            <v>1254675481</v>
          </cell>
          <cell r="KX114">
            <v>33769324292</v>
          </cell>
          <cell r="KY114">
            <v>80922324</v>
          </cell>
          <cell r="KZ114">
            <v>80922324</v>
          </cell>
          <cell r="LA114">
            <v>0</v>
          </cell>
          <cell r="LB114">
            <v>45596501171</v>
          </cell>
          <cell r="LC114">
            <v>105575644134</v>
          </cell>
          <cell r="LD114">
            <v>0</v>
          </cell>
          <cell r="LE114">
            <v>1518401140</v>
          </cell>
          <cell r="LF114">
            <v>0</v>
          </cell>
          <cell r="LG114">
            <v>0</v>
          </cell>
          <cell r="LH114">
            <v>1518401140</v>
          </cell>
          <cell r="LI114">
            <v>0</v>
          </cell>
          <cell r="LJ114">
            <v>0</v>
          </cell>
          <cell r="LK114">
            <v>0</v>
          </cell>
          <cell r="LL114">
            <v>3454706759</v>
          </cell>
          <cell r="LM114">
            <v>671911318</v>
          </cell>
          <cell r="LN114">
            <v>5645019217</v>
          </cell>
          <cell r="LO114">
            <v>587205950</v>
          </cell>
          <cell r="LP114">
            <v>0</v>
          </cell>
          <cell r="LQ114">
            <v>29670576</v>
          </cell>
          <cell r="LR114">
            <v>95377684</v>
          </cell>
          <cell r="LS114">
            <v>177608482</v>
          </cell>
          <cell r="LT114">
            <v>62633900</v>
          </cell>
          <cell r="LU114">
            <v>0</v>
          </cell>
          <cell r="LV114">
            <v>0</v>
          </cell>
          <cell r="LW114">
            <v>177608482</v>
          </cell>
          <cell r="LX114">
            <v>0</v>
          </cell>
          <cell r="LY114">
            <v>0</v>
          </cell>
          <cell r="LZ114">
            <v>0</v>
          </cell>
          <cell r="MA114">
            <v>0</v>
          </cell>
          <cell r="MB114">
            <v>0</v>
          </cell>
          <cell r="MC114">
            <v>0</v>
          </cell>
          <cell r="MD114">
            <v>671911318</v>
          </cell>
          <cell r="ME114">
            <v>6597515809</v>
          </cell>
          <cell r="MF114">
            <v>0</v>
          </cell>
          <cell r="MG114">
            <v>0</v>
          </cell>
          <cell r="MH114">
            <v>0</v>
          </cell>
          <cell r="MI114">
            <v>0</v>
          </cell>
          <cell r="MJ114">
            <v>457390099</v>
          </cell>
          <cell r="MK114">
            <v>3163831</v>
          </cell>
          <cell r="ML114">
            <v>460553930</v>
          </cell>
          <cell r="MM114">
            <v>15319860919</v>
          </cell>
          <cell r="MN114">
            <v>0</v>
          </cell>
          <cell r="MO114">
            <v>15319860919</v>
          </cell>
          <cell r="MP114">
            <v>15715000000</v>
          </cell>
          <cell r="MQ114">
            <v>31495414849</v>
          </cell>
          <cell r="MR114">
            <v>0</v>
          </cell>
          <cell r="MS114">
            <v>0</v>
          </cell>
          <cell r="MT114">
            <v>0</v>
          </cell>
          <cell r="MU114">
            <v>0</v>
          </cell>
          <cell r="MV114">
            <v>0</v>
          </cell>
          <cell r="MW114">
            <v>0</v>
          </cell>
          <cell r="MX114">
            <v>2131356656</v>
          </cell>
          <cell r="MY114">
            <v>420869033</v>
          </cell>
          <cell r="MZ114">
            <v>182142348</v>
          </cell>
          <cell r="NA114">
            <v>0</v>
          </cell>
          <cell r="NB114">
            <v>603011381</v>
          </cell>
          <cell r="NC114">
            <v>1754274</v>
          </cell>
          <cell r="ND114">
            <v>0</v>
          </cell>
          <cell r="NE114">
            <v>0</v>
          </cell>
          <cell r="NF114">
            <v>81255</v>
          </cell>
          <cell r="NG114">
            <v>49759686</v>
          </cell>
          <cell r="NH114">
            <v>211383605</v>
          </cell>
          <cell r="NI114">
            <v>0</v>
          </cell>
          <cell r="NJ114">
            <v>0</v>
          </cell>
          <cell r="NK114">
            <v>0</v>
          </cell>
          <cell r="NL114">
            <v>0</v>
          </cell>
          <cell r="NM114">
            <v>0</v>
          </cell>
          <cell r="NN114">
            <v>0</v>
          </cell>
          <cell r="NO114">
            <v>0</v>
          </cell>
          <cell r="NP114">
            <v>0</v>
          </cell>
          <cell r="NQ114">
            <v>0</v>
          </cell>
          <cell r="NR114">
            <v>0</v>
          </cell>
          <cell r="NS114">
            <v>0</v>
          </cell>
          <cell r="NT114">
            <v>0</v>
          </cell>
          <cell r="NU114">
            <v>0</v>
          </cell>
          <cell r="NV114">
            <v>0</v>
          </cell>
          <cell r="NW114">
            <v>0</v>
          </cell>
          <cell r="NX114">
            <v>0</v>
          </cell>
          <cell r="NY114">
            <v>0</v>
          </cell>
          <cell r="NZ114">
            <v>0</v>
          </cell>
          <cell r="OA114">
            <v>0</v>
          </cell>
          <cell r="OB114">
            <v>0</v>
          </cell>
          <cell r="OC114">
            <v>0</v>
          </cell>
          <cell r="OD114">
            <v>2997346857</v>
          </cell>
          <cell r="OE114">
            <v>2997346857</v>
          </cell>
          <cell r="OF114">
            <v>0</v>
          </cell>
          <cell r="OG114">
            <v>0</v>
          </cell>
          <cell r="OH114">
            <v>0</v>
          </cell>
          <cell r="OI114">
            <v>0</v>
          </cell>
          <cell r="OJ114">
            <v>0</v>
          </cell>
          <cell r="OK114">
            <v>0</v>
          </cell>
          <cell r="OL114">
            <v>0</v>
          </cell>
          <cell r="OM114">
            <v>0</v>
          </cell>
          <cell r="ON114">
            <v>0</v>
          </cell>
          <cell r="OO114">
            <v>0</v>
          </cell>
          <cell r="OP114">
            <v>44873939</v>
          </cell>
          <cell r="OQ114">
            <v>852539</v>
          </cell>
          <cell r="OR114">
            <v>0</v>
          </cell>
          <cell r="OS114">
            <v>0</v>
          </cell>
          <cell r="OT114">
            <v>0</v>
          </cell>
          <cell r="OU114">
            <v>45726478</v>
          </cell>
          <cell r="OV114">
            <v>0</v>
          </cell>
          <cell r="OW114">
            <v>3043073335</v>
          </cell>
          <cell r="OX114">
            <v>34538488184</v>
          </cell>
          <cell r="OY114">
            <v>146711648127</v>
          </cell>
        </row>
        <row r="115">
          <cell r="A115">
            <v>38899</v>
          </cell>
          <cell r="B115">
            <v>2006</v>
          </cell>
          <cell r="C115" t="str">
            <v>2006-2</v>
          </cell>
          <cell r="D115" t="str">
            <v>2006-3</v>
          </cell>
          <cell r="E115">
            <v>7</v>
          </cell>
          <cell r="F115">
            <v>0.86999092027294056</v>
          </cell>
          <cell r="G115">
            <v>4354200</v>
          </cell>
          <cell r="H115">
            <v>180600</v>
          </cell>
          <cell r="I115">
            <v>6428348621.8326368</v>
          </cell>
          <cell r="J115">
            <v>6428348621.8326368</v>
          </cell>
          <cell r="K115">
            <v>0</v>
          </cell>
          <cell r="L115">
            <v>44001260390</v>
          </cell>
          <cell r="M115">
            <v>2766349496</v>
          </cell>
          <cell r="N115">
            <v>34835489229</v>
          </cell>
          <cell r="O115">
            <v>346760618</v>
          </cell>
          <cell r="P115">
            <v>2901860861</v>
          </cell>
          <cell r="Q115">
            <v>2198653516</v>
          </cell>
          <cell r="R115">
            <v>90518968904</v>
          </cell>
          <cell r="S115">
            <v>7253476000</v>
          </cell>
          <cell r="T115">
            <v>0</v>
          </cell>
          <cell r="U115">
            <v>7253476000</v>
          </cell>
          <cell r="V115">
            <v>215489002</v>
          </cell>
          <cell r="W115">
            <v>3220817648</v>
          </cell>
          <cell r="X115">
            <v>91805875</v>
          </cell>
          <cell r="Y115">
            <v>1452416</v>
          </cell>
          <cell r="Z115">
            <v>88421078</v>
          </cell>
          <cell r="AA115">
            <v>59498138</v>
          </cell>
          <cell r="AB115">
            <v>0</v>
          </cell>
          <cell r="AC115">
            <v>2119440992</v>
          </cell>
          <cell r="AD115">
            <v>0</v>
          </cell>
          <cell r="AE115">
            <v>0</v>
          </cell>
          <cell r="AF115">
            <v>0</v>
          </cell>
          <cell r="AG115">
            <v>13050401149</v>
          </cell>
          <cell r="AH115">
            <v>103569370053</v>
          </cell>
          <cell r="AI115">
            <v>0</v>
          </cell>
          <cell r="AJ115">
            <v>634555</v>
          </cell>
          <cell r="AK115">
            <v>63656769</v>
          </cell>
          <cell r="AL115">
            <v>64291324</v>
          </cell>
          <cell r="AM115">
            <v>593179500</v>
          </cell>
          <cell r="AN115">
            <v>608000</v>
          </cell>
          <cell r="AO115">
            <v>2138758</v>
          </cell>
          <cell r="AP115">
            <v>123280</v>
          </cell>
          <cell r="AQ115">
            <v>1323200</v>
          </cell>
          <cell r="AR115">
            <v>3670867</v>
          </cell>
          <cell r="AS115">
            <v>0</v>
          </cell>
          <cell r="AT115">
            <v>604363</v>
          </cell>
          <cell r="AU115">
            <v>0</v>
          </cell>
          <cell r="AV115">
            <v>601647968</v>
          </cell>
          <cell r="AW115">
            <v>0</v>
          </cell>
          <cell r="AX115">
            <v>2709907331</v>
          </cell>
          <cell r="AY115">
            <v>359405102</v>
          </cell>
          <cell r="AZ115">
            <v>97881</v>
          </cell>
          <cell r="BA115">
            <v>409</v>
          </cell>
          <cell r="BB115">
            <v>11338</v>
          </cell>
          <cell r="BC115">
            <v>0</v>
          </cell>
          <cell r="BD115">
            <v>7050673</v>
          </cell>
          <cell r="BE115">
            <v>5468070</v>
          </cell>
          <cell r="BF115">
            <v>0</v>
          </cell>
          <cell r="BG115">
            <v>0</v>
          </cell>
          <cell r="BH115">
            <v>0</v>
          </cell>
          <cell r="BI115">
            <v>27899979</v>
          </cell>
          <cell r="BJ115">
            <v>0</v>
          </cell>
          <cell r="BK115">
            <v>3109840783</v>
          </cell>
          <cell r="BL115">
            <v>0</v>
          </cell>
          <cell r="BM115">
            <v>0</v>
          </cell>
          <cell r="BN115">
            <v>522912</v>
          </cell>
          <cell r="BO115">
            <v>544096</v>
          </cell>
          <cell r="BP115">
            <v>53021703</v>
          </cell>
          <cell r="BQ115">
            <v>54088711</v>
          </cell>
          <cell r="BR115">
            <v>656944044</v>
          </cell>
          <cell r="BS115">
            <v>3490926</v>
          </cell>
          <cell r="BT115">
            <v>99676115</v>
          </cell>
          <cell r="BU115">
            <v>1929029713</v>
          </cell>
          <cell r="BV115">
            <v>19997175</v>
          </cell>
          <cell r="BW115">
            <v>912387</v>
          </cell>
          <cell r="BX115">
            <v>18685363</v>
          </cell>
          <cell r="BY115">
            <v>2270454</v>
          </cell>
          <cell r="BZ115">
            <v>632351</v>
          </cell>
          <cell r="CA115">
            <v>1134204</v>
          </cell>
          <cell r="CB115">
            <v>2141910</v>
          </cell>
          <cell r="CC115">
            <v>3598479</v>
          </cell>
          <cell r="CD115">
            <v>29375148</v>
          </cell>
          <cell r="CE115">
            <v>3600201</v>
          </cell>
          <cell r="CF115">
            <v>5888562</v>
          </cell>
          <cell r="CG115">
            <v>9481161</v>
          </cell>
          <cell r="CH115">
            <v>18969924</v>
          </cell>
          <cell r="CI115">
            <v>0</v>
          </cell>
          <cell r="CJ115">
            <v>18969924</v>
          </cell>
          <cell r="CK115">
            <v>270867192</v>
          </cell>
          <cell r="CL115">
            <v>270867192</v>
          </cell>
          <cell r="CM115">
            <v>17839409</v>
          </cell>
          <cell r="CN115">
            <v>39109581</v>
          </cell>
          <cell r="CO115">
            <v>15636625</v>
          </cell>
          <cell r="CP115">
            <v>8233816</v>
          </cell>
          <cell r="CQ115">
            <v>3309880</v>
          </cell>
          <cell r="CR115">
            <v>519398027</v>
          </cell>
          <cell r="CS115">
            <v>69872010</v>
          </cell>
          <cell r="CT115">
            <v>0</v>
          </cell>
          <cell r="CU115">
            <v>28041555</v>
          </cell>
          <cell r="CV115">
            <v>617311592</v>
          </cell>
          <cell r="CW115">
            <v>0</v>
          </cell>
          <cell r="CX115">
            <v>0</v>
          </cell>
          <cell r="CY115">
            <v>0</v>
          </cell>
          <cell r="CZ115">
            <v>972308095</v>
          </cell>
          <cell r="DA115">
            <v>0</v>
          </cell>
          <cell r="DB115">
            <v>3069356170</v>
          </cell>
          <cell r="DC115">
            <v>0</v>
          </cell>
          <cell r="DD115">
            <v>27117</v>
          </cell>
          <cell r="DE115">
            <v>27117</v>
          </cell>
          <cell r="DF115">
            <v>65673979</v>
          </cell>
          <cell r="DG115">
            <v>65673979</v>
          </cell>
          <cell r="DH115">
            <v>43693657</v>
          </cell>
          <cell r="DI115">
            <v>-147895</v>
          </cell>
          <cell r="DJ115">
            <v>988387</v>
          </cell>
          <cell r="DK115">
            <v>840492</v>
          </cell>
          <cell r="DL115">
            <v>9355024</v>
          </cell>
          <cell r="DM115">
            <v>1434568</v>
          </cell>
          <cell r="DN115">
            <v>95202</v>
          </cell>
          <cell r="DO115">
            <v>10884794</v>
          </cell>
          <cell r="DP115">
            <v>398061</v>
          </cell>
          <cell r="DQ115">
            <v>9418500</v>
          </cell>
          <cell r="DR115">
            <v>0</v>
          </cell>
          <cell r="DS115">
            <v>11709916</v>
          </cell>
          <cell r="DT115">
            <v>-45796</v>
          </cell>
          <cell r="DU115">
            <v>21480681</v>
          </cell>
          <cell r="DV115">
            <v>-107491</v>
          </cell>
          <cell r="DW115">
            <v>8701600</v>
          </cell>
          <cell r="DX115">
            <v>5270</v>
          </cell>
          <cell r="DY115">
            <v>8599379</v>
          </cell>
          <cell r="DZ115">
            <v>11575552</v>
          </cell>
          <cell r="EA115">
            <v>0</v>
          </cell>
          <cell r="EB115">
            <v>39171</v>
          </cell>
          <cell r="EC115">
            <v>11614723</v>
          </cell>
          <cell r="ED115">
            <v>33339059</v>
          </cell>
          <cell r="EE115">
            <v>5279773</v>
          </cell>
          <cell r="EF115">
            <v>1695872</v>
          </cell>
          <cell r="EG115">
            <v>16994189</v>
          </cell>
          <cell r="EH115">
            <v>924864</v>
          </cell>
          <cell r="EI115">
            <v>135932</v>
          </cell>
          <cell r="EJ115">
            <v>-3331</v>
          </cell>
          <cell r="EK115">
            <v>1166761</v>
          </cell>
          <cell r="EL115">
            <v>828957</v>
          </cell>
          <cell r="EM115">
            <v>3053183</v>
          </cell>
          <cell r="EN115">
            <v>5780333</v>
          </cell>
          <cell r="EO115">
            <v>1622311</v>
          </cell>
          <cell r="EP115">
            <v>449152</v>
          </cell>
          <cell r="EQ115">
            <v>-63550</v>
          </cell>
          <cell r="ER115">
            <v>29672647</v>
          </cell>
          <cell r="ES115">
            <v>15402947</v>
          </cell>
          <cell r="ET115">
            <v>45461196</v>
          </cell>
          <cell r="EU115">
            <v>-367419</v>
          </cell>
          <cell r="EV115">
            <v>459070</v>
          </cell>
          <cell r="EW115">
            <v>682718</v>
          </cell>
          <cell r="EX115">
            <v>46235565</v>
          </cell>
          <cell r="EY115">
            <v>0</v>
          </cell>
          <cell r="EZ115">
            <v>166579862</v>
          </cell>
          <cell r="FA115">
            <v>112675300</v>
          </cell>
          <cell r="FB115">
            <v>279255162</v>
          </cell>
          <cell r="FC115">
            <v>2727666</v>
          </cell>
          <cell r="FD115">
            <v>93618300</v>
          </cell>
          <cell r="FE115">
            <v>1710632</v>
          </cell>
          <cell r="FF115">
            <v>0</v>
          </cell>
          <cell r="FG115">
            <v>0</v>
          </cell>
          <cell r="FH115">
            <v>0</v>
          </cell>
          <cell r="FI115">
            <v>8586761</v>
          </cell>
          <cell r="FJ115">
            <v>10297393</v>
          </cell>
          <cell r="FK115">
            <v>1805804</v>
          </cell>
          <cell r="FL115">
            <v>0</v>
          </cell>
          <cell r="FM115">
            <v>108449163</v>
          </cell>
          <cell r="FN115">
            <v>432238474</v>
          </cell>
          <cell r="FO115">
            <v>190904</v>
          </cell>
          <cell r="FP115">
            <v>61866791</v>
          </cell>
          <cell r="FQ115">
            <v>62057695</v>
          </cell>
          <cell r="FR115">
            <v>83890</v>
          </cell>
          <cell r="FS115">
            <v>3658641</v>
          </cell>
          <cell r="FT115">
            <v>270000</v>
          </cell>
          <cell r="FU115">
            <v>278406</v>
          </cell>
          <cell r="FV115">
            <v>22651255</v>
          </cell>
          <cell r="FW115">
            <v>12558000</v>
          </cell>
          <cell r="FX115">
            <v>101557887</v>
          </cell>
          <cell r="FY115">
            <v>0</v>
          </cell>
          <cell r="FZ115">
            <v>2398992</v>
          </cell>
          <cell r="GA115">
            <v>0</v>
          </cell>
          <cell r="GB115">
            <v>2398992</v>
          </cell>
          <cell r="GC115">
            <v>340407</v>
          </cell>
          <cell r="GD115">
            <v>340407</v>
          </cell>
          <cell r="GE115">
            <v>7740241</v>
          </cell>
          <cell r="GF115">
            <v>60204422</v>
          </cell>
          <cell r="GG115">
            <v>46851000</v>
          </cell>
          <cell r="GH115">
            <v>107055422</v>
          </cell>
          <cell r="GI115">
            <v>4412063</v>
          </cell>
          <cell r="GJ115">
            <v>0</v>
          </cell>
          <cell r="GK115">
            <v>1391000</v>
          </cell>
          <cell r="GL115">
            <v>47789343</v>
          </cell>
          <cell r="GM115">
            <v>4428005</v>
          </cell>
          <cell r="GN115">
            <v>280425</v>
          </cell>
          <cell r="GO115">
            <v>24078098</v>
          </cell>
          <cell r="GP115">
            <v>82378934</v>
          </cell>
          <cell r="GQ115">
            <v>69961125</v>
          </cell>
          <cell r="GR115">
            <v>152340059</v>
          </cell>
          <cell r="GS115">
            <v>371433008</v>
          </cell>
          <cell r="GT115">
            <v>26472000</v>
          </cell>
          <cell r="GU115">
            <v>1961597</v>
          </cell>
          <cell r="GV115">
            <v>28433597</v>
          </cell>
          <cell r="GW115">
            <v>0</v>
          </cell>
          <cell r="GX115">
            <v>262693520</v>
          </cell>
          <cell r="GY115">
            <v>0</v>
          </cell>
          <cell r="GZ115">
            <v>0</v>
          </cell>
          <cell r="HA115">
            <v>0</v>
          </cell>
          <cell r="HB115">
            <v>289939578</v>
          </cell>
          <cell r="HC115">
            <v>0</v>
          </cell>
          <cell r="HD115">
            <v>3949394</v>
          </cell>
          <cell r="HE115">
            <v>0</v>
          </cell>
          <cell r="HF115">
            <v>110416391</v>
          </cell>
          <cell r="HG115">
            <v>0</v>
          </cell>
          <cell r="HH115">
            <v>695432480</v>
          </cell>
          <cell r="HI115">
            <v>0</v>
          </cell>
          <cell r="HJ115">
            <v>0</v>
          </cell>
          <cell r="HK115">
            <v>0</v>
          </cell>
          <cell r="HL115">
            <v>22285664919</v>
          </cell>
          <cell r="HM115">
            <v>1236609973</v>
          </cell>
          <cell r="HN115">
            <v>23522274892</v>
          </cell>
          <cell r="HO115">
            <v>0</v>
          </cell>
          <cell r="HP115">
            <v>0</v>
          </cell>
          <cell r="HQ115">
            <v>0</v>
          </cell>
          <cell r="HR115">
            <v>0</v>
          </cell>
          <cell r="HS115">
            <v>171048655</v>
          </cell>
          <cell r="HT115">
            <v>128286491</v>
          </cell>
          <cell r="HU115">
            <v>1797937105</v>
          </cell>
          <cell r="HV115">
            <v>3852447190</v>
          </cell>
          <cell r="HW115">
            <v>0</v>
          </cell>
          <cell r="HX115">
            <v>0</v>
          </cell>
          <cell r="HY115">
            <v>0</v>
          </cell>
          <cell r="HZ115">
            <v>131142674</v>
          </cell>
          <cell r="IA115">
            <v>0</v>
          </cell>
          <cell r="IB115">
            <v>0</v>
          </cell>
          <cell r="IC115">
            <v>0</v>
          </cell>
          <cell r="ID115">
            <v>0</v>
          </cell>
          <cell r="IE115">
            <v>0</v>
          </cell>
          <cell r="IF115">
            <v>0</v>
          </cell>
          <cell r="IG115">
            <v>0</v>
          </cell>
          <cell r="IH115">
            <v>0</v>
          </cell>
          <cell r="II115">
            <v>0</v>
          </cell>
          <cell r="IJ115">
            <v>0</v>
          </cell>
          <cell r="IK115">
            <v>27505864756</v>
          </cell>
          <cell r="IL115">
            <v>0</v>
          </cell>
          <cell r="IM115">
            <v>3464059994</v>
          </cell>
          <cell r="IN115">
            <v>3464059994</v>
          </cell>
          <cell r="IO115">
            <v>27505864756</v>
          </cell>
          <cell r="IP115">
            <v>11760443</v>
          </cell>
          <cell r="IQ115">
            <v>0</v>
          </cell>
          <cell r="IR115">
            <v>0</v>
          </cell>
          <cell r="IS115">
            <v>0</v>
          </cell>
          <cell r="IT115">
            <v>0</v>
          </cell>
          <cell r="IU115">
            <v>0</v>
          </cell>
          <cell r="IV115">
            <v>0</v>
          </cell>
          <cell r="IW115">
            <v>0</v>
          </cell>
          <cell r="IX115">
            <v>0</v>
          </cell>
          <cell r="IY115">
            <v>0</v>
          </cell>
          <cell r="IZ115">
            <v>0</v>
          </cell>
          <cell r="JA115">
            <v>0</v>
          </cell>
          <cell r="JB115">
            <v>11760443</v>
          </cell>
          <cell r="JC115">
            <v>1121838100</v>
          </cell>
          <cell r="JD115">
            <v>37614494</v>
          </cell>
          <cell r="JE115">
            <v>32205108</v>
          </cell>
          <cell r="JF115">
            <v>2404568</v>
          </cell>
          <cell r="JG115">
            <v>2435590</v>
          </cell>
          <cell r="JH115">
            <v>2582333</v>
          </cell>
          <cell r="JI115">
            <v>42542333</v>
          </cell>
          <cell r="JJ115">
            <v>1264470</v>
          </cell>
          <cell r="JK115">
            <v>0</v>
          </cell>
          <cell r="JL115">
            <v>1175292</v>
          </cell>
          <cell r="JM115">
            <v>6546432</v>
          </cell>
          <cell r="JN115">
            <v>590495</v>
          </cell>
          <cell r="JO115">
            <v>1429000</v>
          </cell>
          <cell r="JP115">
            <v>0</v>
          </cell>
          <cell r="JQ115">
            <v>0</v>
          </cell>
          <cell r="JR115">
            <v>0</v>
          </cell>
          <cell r="JS115">
            <v>0</v>
          </cell>
          <cell r="JT115">
            <v>0</v>
          </cell>
          <cell r="JU115">
            <v>0</v>
          </cell>
          <cell r="JV115">
            <v>0</v>
          </cell>
          <cell r="JW115">
            <v>0</v>
          </cell>
          <cell r="JX115">
            <v>0</v>
          </cell>
          <cell r="JY115">
            <v>0</v>
          </cell>
          <cell r="JZ115">
            <v>0</v>
          </cell>
          <cell r="KA115">
            <v>0</v>
          </cell>
          <cell r="KB115">
            <v>0</v>
          </cell>
          <cell r="KC115">
            <v>0</v>
          </cell>
          <cell r="KD115">
            <v>0</v>
          </cell>
          <cell r="KE115">
            <v>0</v>
          </cell>
          <cell r="KF115">
            <v>0</v>
          </cell>
          <cell r="KG115">
            <v>0</v>
          </cell>
          <cell r="KH115">
            <v>0</v>
          </cell>
          <cell r="KI115">
            <v>0</v>
          </cell>
          <cell r="KJ115">
            <v>0</v>
          </cell>
          <cell r="KK115">
            <v>0</v>
          </cell>
          <cell r="KL115">
            <v>0</v>
          </cell>
          <cell r="KM115">
            <v>0</v>
          </cell>
          <cell r="KN115">
            <v>0</v>
          </cell>
          <cell r="KO115">
            <v>0</v>
          </cell>
          <cell r="KP115">
            <v>0</v>
          </cell>
          <cell r="KQ115">
            <v>0</v>
          </cell>
          <cell r="KR115">
            <v>0</v>
          </cell>
          <cell r="KS115">
            <v>0</v>
          </cell>
          <cell r="KT115">
            <v>0</v>
          </cell>
          <cell r="KU115">
            <v>0</v>
          </cell>
          <cell r="KV115">
            <v>0</v>
          </cell>
          <cell r="KW115">
            <v>1254510950</v>
          </cell>
          <cell r="KX115">
            <v>28772136149</v>
          </cell>
          <cell r="KY115">
            <v>1057468859</v>
          </cell>
          <cell r="KZ115">
            <v>1057468859</v>
          </cell>
          <cell r="LA115">
            <v>0</v>
          </cell>
          <cell r="LB115">
            <v>38954069992</v>
          </cell>
          <cell r="LC115">
            <v>142523440045</v>
          </cell>
          <cell r="LD115">
            <v>0</v>
          </cell>
          <cell r="LE115">
            <v>1518401140</v>
          </cell>
          <cell r="LF115">
            <v>0</v>
          </cell>
          <cell r="LG115">
            <v>0</v>
          </cell>
          <cell r="LH115">
            <v>1518401140</v>
          </cell>
          <cell r="LI115">
            <v>0</v>
          </cell>
          <cell r="LJ115">
            <v>0</v>
          </cell>
          <cell r="LK115">
            <v>0</v>
          </cell>
          <cell r="LL115">
            <v>0</v>
          </cell>
          <cell r="LM115">
            <v>671911318</v>
          </cell>
          <cell r="LN115">
            <v>2190312458</v>
          </cell>
          <cell r="LO115">
            <v>637209436</v>
          </cell>
          <cell r="LP115">
            <v>0</v>
          </cell>
          <cell r="LQ115">
            <v>33049948</v>
          </cell>
          <cell r="LR115">
            <v>124239820</v>
          </cell>
          <cell r="LS115">
            <v>222015697</v>
          </cell>
          <cell r="LT115">
            <v>62123939</v>
          </cell>
          <cell r="LU115">
            <v>0</v>
          </cell>
          <cell r="LV115">
            <v>0</v>
          </cell>
          <cell r="LW115">
            <v>222015697</v>
          </cell>
          <cell r="LX115">
            <v>0</v>
          </cell>
          <cell r="LY115">
            <v>0</v>
          </cell>
          <cell r="LZ115">
            <v>0</v>
          </cell>
          <cell r="MA115">
            <v>0</v>
          </cell>
          <cell r="MB115">
            <v>0</v>
          </cell>
          <cell r="MC115">
            <v>0</v>
          </cell>
          <cell r="MD115">
            <v>671911318</v>
          </cell>
          <cell r="ME115">
            <v>3268951298</v>
          </cell>
          <cell r="MF115">
            <v>0</v>
          </cell>
          <cell r="MG115">
            <v>0</v>
          </cell>
          <cell r="MH115">
            <v>0</v>
          </cell>
          <cell r="MI115">
            <v>0</v>
          </cell>
          <cell r="MJ115">
            <v>-82266555</v>
          </cell>
          <cell r="MK115">
            <v>4684285</v>
          </cell>
          <cell r="ML115">
            <v>-77582270</v>
          </cell>
          <cell r="MM115">
            <v>5628569217</v>
          </cell>
          <cell r="MN115">
            <v>0</v>
          </cell>
          <cell r="MO115">
            <v>5628569217</v>
          </cell>
          <cell r="MP115">
            <v>0</v>
          </cell>
          <cell r="MQ115">
            <v>5550986947</v>
          </cell>
          <cell r="MR115">
            <v>0</v>
          </cell>
          <cell r="MS115">
            <v>0</v>
          </cell>
          <cell r="MT115">
            <v>0</v>
          </cell>
          <cell r="MU115">
            <v>0</v>
          </cell>
          <cell r="MV115">
            <v>0</v>
          </cell>
          <cell r="MW115">
            <v>0</v>
          </cell>
          <cell r="MX115">
            <v>1433942710</v>
          </cell>
          <cell r="MY115">
            <v>329919589</v>
          </cell>
          <cell r="MZ115">
            <v>141547353</v>
          </cell>
          <cell r="NA115">
            <v>0</v>
          </cell>
          <cell r="NB115">
            <v>471466942</v>
          </cell>
          <cell r="NC115">
            <v>1781491</v>
          </cell>
          <cell r="ND115">
            <v>0</v>
          </cell>
          <cell r="NE115">
            <v>0</v>
          </cell>
          <cell r="NF115">
            <v>95582</v>
          </cell>
          <cell r="NG115">
            <v>4961609</v>
          </cell>
          <cell r="NH115">
            <v>143392559</v>
          </cell>
          <cell r="NI115">
            <v>6257279</v>
          </cell>
          <cell r="NJ115">
            <v>1339992</v>
          </cell>
          <cell r="NK115">
            <v>7597271</v>
          </cell>
          <cell r="NL115">
            <v>0</v>
          </cell>
          <cell r="NM115">
            <v>0</v>
          </cell>
          <cell r="NN115">
            <v>0</v>
          </cell>
          <cell r="NO115">
            <v>0</v>
          </cell>
          <cell r="NP115">
            <v>0</v>
          </cell>
          <cell r="NQ115">
            <v>0</v>
          </cell>
          <cell r="NR115">
            <v>0</v>
          </cell>
          <cell r="NS115">
            <v>0</v>
          </cell>
          <cell r="NT115">
            <v>0</v>
          </cell>
          <cell r="NU115">
            <v>0</v>
          </cell>
          <cell r="NV115">
            <v>0</v>
          </cell>
          <cell r="NW115">
            <v>0</v>
          </cell>
          <cell r="NX115">
            <v>0</v>
          </cell>
          <cell r="NY115">
            <v>0</v>
          </cell>
          <cell r="NZ115">
            <v>0</v>
          </cell>
          <cell r="OA115">
            <v>0</v>
          </cell>
          <cell r="OB115">
            <v>0</v>
          </cell>
          <cell r="OC115">
            <v>0</v>
          </cell>
          <cell r="OD115">
            <v>2063238164</v>
          </cell>
          <cell r="OE115">
            <v>2063238164</v>
          </cell>
          <cell r="OF115">
            <v>0</v>
          </cell>
          <cell r="OG115">
            <v>0</v>
          </cell>
          <cell r="OH115">
            <v>0</v>
          </cell>
          <cell r="OI115">
            <v>0</v>
          </cell>
          <cell r="OJ115">
            <v>0</v>
          </cell>
          <cell r="OK115">
            <v>0</v>
          </cell>
          <cell r="OL115">
            <v>0</v>
          </cell>
          <cell r="OM115">
            <v>0</v>
          </cell>
          <cell r="ON115">
            <v>0</v>
          </cell>
          <cell r="OO115">
            <v>0</v>
          </cell>
          <cell r="OP115">
            <v>-1472207</v>
          </cell>
          <cell r="OQ115">
            <v>123970</v>
          </cell>
          <cell r="OR115">
            <v>50658044</v>
          </cell>
          <cell r="OS115">
            <v>0</v>
          </cell>
          <cell r="OT115">
            <v>0</v>
          </cell>
          <cell r="OU115">
            <v>99967851</v>
          </cell>
          <cell r="OV115">
            <v>0</v>
          </cell>
          <cell r="OW115">
            <v>2112547971</v>
          </cell>
          <cell r="OX115">
            <v>7663534918</v>
          </cell>
          <cell r="OY115">
            <v>153455926261</v>
          </cell>
        </row>
        <row r="116">
          <cell r="A116">
            <v>38930</v>
          </cell>
          <cell r="B116">
            <v>2006</v>
          </cell>
          <cell r="C116" t="str">
            <v>2006-2</v>
          </cell>
          <cell r="D116" t="str">
            <v>2006-3</v>
          </cell>
          <cell r="E116">
            <v>8</v>
          </cell>
          <cell r="F116">
            <v>0.87340434824559043</v>
          </cell>
          <cell r="G116">
            <v>4796074</v>
          </cell>
          <cell r="H116">
            <v>251063005</v>
          </cell>
          <cell r="I116">
            <v>2125694694.8560822</v>
          </cell>
          <cell r="J116">
            <v>2125694694.8560822</v>
          </cell>
          <cell r="K116">
            <v>0</v>
          </cell>
          <cell r="L116">
            <v>14550120300</v>
          </cell>
          <cell r="M116">
            <v>3028823498</v>
          </cell>
          <cell r="N116">
            <v>32308505123</v>
          </cell>
          <cell r="O116">
            <v>425636535</v>
          </cell>
          <cell r="P116">
            <v>2987890443</v>
          </cell>
          <cell r="Q116">
            <v>1103725347</v>
          </cell>
          <cell r="R116">
            <v>58193164282</v>
          </cell>
          <cell r="S116">
            <v>7468066000</v>
          </cell>
          <cell r="T116">
            <v>0</v>
          </cell>
          <cell r="U116">
            <v>7468066000</v>
          </cell>
          <cell r="V116">
            <v>138108109</v>
          </cell>
          <cell r="W116">
            <v>5270432106</v>
          </cell>
          <cell r="X116">
            <v>27248730</v>
          </cell>
          <cell r="Y116">
            <v>1115248</v>
          </cell>
          <cell r="Z116">
            <v>39206405</v>
          </cell>
          <cell r="AA116">
            <v>43943982</v>
          </cell>
          <cell r="AB116">
            <v>0</v>
          </cell>
          <cell r="AC116">
            <v>2158613099</v>
          </cell>
          <cell r="AD116">
            <v>0</v>
          </cell>
          <cell r="AE116">
            <v>0</v>
          </cell>
          <cell r="AF116">
            <v>0</v>
          </cell>
          <cell r="AG116">
            <v>15146733679</v>
          </cell>
          <cell r="AH116">
            <v>73339897961</v>
          </cell>
          <cell r="AI116">
            <v>0</v>
          </cell>
          <cell r="AJ116">
            <v>495060</v>
          </cell>
          <cell r="AK116">
            <v>64009225</v>
          </cell>
          <cell r="AL116">
            <v>64504285</v>
          </cell>
          <cell r="AM116">
            <v>367876439</v>
          </cell>
          <cell r="AN116">
            <v>5381078</v>
          </cell>
          <cell r="AO116">
            <v>4378700</v>
          </cell>
          <cell r="AP116">
            <v>0</v>
          </cell>
          <cell r="AQ116">
            <v>6671734</v>
          </cell>
          <cell r="AR116">
            <v>12480451</v>
          </cell>
          <cell r="AS116">
            <v>0</v>
          </cell>
          <cell r="AT116">
            <v>313903</v>
          </cell>
          <cell r="AU116">
            <v>0</v>
          </cell>
          <cell r="AV116">
            <v>397102305</v>
          </cell>
          <cell r="AW116">
            <v>0</v>
          </cell>
          <cell r="AX116">
            <v>2809989494</v>
          </cell>
          <cell r="AY116">
            <v>440203301</v>
          </cell>
          <cell r="AZ116">
            <v>53290</v>
          </cell>
          <cell r="BA116">
            <v>4651</v>
          </cell>
          <cell r="BB116">
            <v>41872</v>
          </cell>
          <cell r="BC116">
            <v>0</v>
          </cell>
          <cell r="BD116">
            <v>6735180</v>
          </cell>
          <cell r="BE116">
            <v>5609012</v>
          </cell>
          <cell r="BF116">
            <v>-359</v>
          </cell>
          <cell r="BG116">
            <v>0</v>
          </cell>
          <cell r="BH116">
            <v>0</v>
          </cell>
          <cell r="BI116">
            <v>29544842</v>
          </cell>
          <cell r="BJ116">
            <v>0</v>
          </cell>
          <cell r="BK116">
            <v>3292181283</v>
          </cell>
          <cell r="BL116">
            <v>87600</v>
          </cell>
          <cell r="BM116">
            <v>0</v>
          </cell>
          <cell r="BN116">
            <v>2591912</v>
          </cell>
          <cell r="BO116">
            <v>353142</v>
          </cell>
          <cell r="BP116">
            <v>118129565</v>
          </cell>
          <cell r="BQ116">
            <v>121162219</v>
          </cell>
          <cell r="BR116">
            <v>537605041</v>
          </cell>
          <cell r="BS116">
            <v>63166717</v>
          </cell>
          <cell r="BT116">
            <v>38036130</v>
          </cell>
          <cell r="BU116">
            <v>0</v>
          </cell>
          <cell r="BV116">
            <v>52030271</v>
          </cell>
          <cell r="BW116">
            <v>880228</v>
          </cell>
          <cell r="BX116">
            <v>19765810</v>
          </cell>
          <cell r="BY116">
            <v>2145720</v>
          </cell>
          <cell r="BZ116">
            <v>673449</v>
          </cell>
          <cell r="CA116">
            <v>523541</v>
          </cell>
          <cell r="CB116">
            <v>598353</v>
          </cell>
          <cell r="CC116">
            <v>9641190</v>
          </cell>
          <cell r="CD116">
            <v>34228291</v>
          </cell>
          <cell r="CE116">
            <v>3104561</v>
          </cell>
          <cell r="CF116">
            <v>4513296</v>
          </cell>
          <cell r="CG116">
            <v>9134214</v>
          </cell>
          <cell r="CH116">
            <v>16752071</v>
          </cell>
          <cell r="CI116">
            <v>0</v>
          </cell>
          <cell r="CJ116">
            <v>16752071</v>
          </cell>
          <cell r="CK116">
            <v>297895157</v>
          </cell>
          <cell r="CL116">
            <v>297895157</v>
          </cell>
          <cell r="CM116">
            <v>20190996</v>
          </cell>
          <cell r="CN116">
            <v>38764555</v>
          </cell>
          <cell r="CO116">
            <v>19492757</v>
          </cell>
          <cell r="CP116">
            <v>9231263</v>
          </cell>
          <cell r="CQ116">
            <v>4129597</v>
          </cell>
          <cell r="CR116">
            <v>552726543</v>
          </cell>
          <cell r="CS116">
            <v>73776442</v>
          </cell>
          <cell r="CT116">
            <v>0</v>
          </cell>
          <cell r="CU116">
            <v>16603901</v>
          </cell>
          <cell r="CV116">
            <v>643106886</v>
          </cell>
          <cell r="CW116">
            <v>526055</v>
          </cell>
          <cell r="CX116">
            <v>0</v>
          </cell>
          <cell r="CY116">
            <v>0</v>
          </cell>
          <cell r="CZ116">
            <v>1033337266</v>
          </cell>
          <cell r="DA116">
            <v>0</v>
          </cell>
          <cell r="DB116">
            <v>1174384029</v>
          </cell>
          <cell r="DC116">
            <v>0</v>
          </cell>
          <cell r="DD116">
            <v>6631315</v>
          </cell>
          <cell r="DE116">
            <v>6631315</v>
          </cell>
          <cell r="DF116">
            <v>10024945</v>
          </cell>
          <cell r="DG116">
            <v>10024945</v>
          </cell>
          <cell r="DH116">
            <v>28803868</v>
          </cell>
          <cell r="DI116">
            <v>-2298714</v>
          </cell>
          <cell r="DJ116">
            <v>149281</v>
          </cell>
          <cell r="DK116">
            <v>-2149433</v>
          </cell>
          <cell r="DL116">
            <v>7341096</v>
          </cell>
          <cell r="DM116">
            <v>1909971</v>
          </cell>
          <cell r="DN116">
            <v>98892</v>
          </cell>
          <cell r="DO116">
            <v>9349959</v>
          </cell>
          <cell r="DP116">
            <v>1097461</v>
          </cell>
          <cell r="DQ116">
            <v>7475000</v>
          </cell>
          <cell r="DR116">
            <v>0</v>
          </cell>
          <cell r="DS116">
            <v>8852300</v>
          </cell>
          <cell r="DT116">
            <v>89700</v>
          </cell>
          <cell r="DU116">
            <v>17514461</v>
          </cell>
          <cell r="DV116">
            <v>-183079</v>
          </cell>
          <cell r="DW116">
            <v>11204800</v>
          </cell>
          <cell r="DX116">
            <v>5995</v>
          </cell>
          <cell r="DY116">
            <v>11027716</v>
          </cell>
          <cell r="DZ116">
            <v>8842136</v>
          </cell>
          <cell r="EA116">
            <v>0</v>
          </cell>
          <cell r="EB116">
            <v>7643</v>
          </cell>
          <cell r="EC116">
            <v>8849779</v>
          </cell>
          <cell r="ED116">
            <v>21081938</v>
          </cell>
          <cell r="EE116">
            <v>2472108</v>
          </cell>
          <cell r="EF116">
            <v>1135348</v>
          </cell>
          <cell r="EG116">
            <v>11143112</v>
          </cell>
          <cell r="EH116">
            <v>646676</v>
          </cell>
          <cell r="EI116">
            <v>163616</v>
          </cell>
          <cell r="EJ116">
            <v>23613</v>
          </cell>
          <cell r="EK116">
            <v>838402</v>
          </cell>
          <cell r="EL116">
            <v>400324</v>
          </cell>
          <cell r="EM116">
            <v>2072631</v>
          </cell>
          <cell r="EN116">
            <v>2392723</v>
          </cell>
          <cell r="EO116">
            <v>1464698</v>
          </cell>
          <cell r="EP116">
            <v>258311</v>
          </cell>
          <cell r="EQ116">
            <v>-63550</v>
          </cell>
          <cell r="ER116">
            <v>13216699</v>
          </cell>
          <cell r="ES116">
            <v>5698416</v>
          </cell>
          <cell r="ET116">
            <v>19109876</v>
          </cell>
          <cell r="EU116">
            <v>-367419</v>
          </cell>
          <cell r="EV116">
            <v>311020</v>
          </cell>
          <cell r="EW116">
            <v>78926</v>
          </cell>
          <cell r="EX116">
            <v>19132403</v>
          </cell>
          <cell r="EY116">
            <v>0</v>
          </cell>
          <cell r="EZ116">
            <v>107636876</v>
          </cell>
          <cell r="FA116">
            <v>105784542</v>
          </cell>
          <cell r="FB116">
            <v>213421418</v>
          </cell>
          <cell r="FC116">
            <v>1442620</v>
          </cell>
          <cell r="FD116">
            <v>90603591</v>
          </cell>
          <cell r="FE116">
            <v>1438305</v>
          </cell>
          <cell r="FF116">
            <v>0</v>
          </cell>
          <cell r="FG116">
            <v>0</v>
          </cell>
          <cell r="FH116">
            <v>0</v>
          </cell>
          <cell r="FI116">
            <v>4495501</v>
          </cell>
          <cell r="FJ116">
            <v>5933806</v>
          </cell>
          <cell r="FK116">
            <v>953764</v>
          </cell>
          <cell r="FL116">
            <v>0</v>
          </cell>
          <cell r="FM116">
            <v>98933781</v>
          </cell>
          <cell r="FN116">
            <v>339009634</v>
          </cell>
          <cell r="FO116">
            <v>948686</v>
          </cell>
          <cell r="FP116">
            <v>12566120</v>
          </cell>
          <cell r="FQ116">
            <v>13514806</v>
          </cell>
          <cell r="FR116">
            <v>110226</v>
          </cell>
          <cell r="FS116">
            <v>2570733</v>
          </cell>
          <cell r="FT116">
            <v>0</v>
          </cell>
          <cell r="FU116">
            <v>147123</v>
          </cell>
          <cell r="FV116">
            <v>2283386</v>
          </cell>
          <cell r="FW116">
            <v>2593500</v>
          </cell>
          <cell r="FX116">
            <v>21219774</v>
          </cell>
          <cell r="FY116">
            <v>0</v>
          </cell>
          <cell r="FZ116">
            <v>2380644</v>
          </cell>
          <cell r="GA116">
            <v>0</v>
          </cell>
          <cell r="GB116">
            <v>2380644</v>
          </cell>
          <cell r="GC116">
            <v>192421</v>
          </cell>
          <cell r="GD116">
            <v>192421</v>
          </cell>
          <cell r="GE116">
            <v>8252465</v>
          </cell>
          <cell r="GF116">
            <v>73732591</v>
          </cell>
          <cell r="GG116">
            <v>62866691</v>
          </cell>
          <cell r="GH116">
            <v>136599282</v>
          </cell>
          <cell r="GI116">
            <v>2713644</v>
          </cell>
          <cell r="GJ116">
            <v>3864000</v>
          </cell>
          <cell r="GK116">
            <v>1629000</v>
          </cell>
          <cell r="GL116">
            <v>41156145</v>
          </cell>
          <cell r="GM116">
            <v>33271606</v>
          </cell>
          <cell r="GN116">
            <v>482647</v>
          </cell>
          <cell r="GO116">
            <v>149800343</v>
          </cell>
          <cell r="GP116">
            <v>232917385</v>
          </cell>
          <cell r="GQ116">
            <v>80894156</v>
          </cell>
          <cell r="GR116">
            <v>313811541</v>
          </cell>
          <cell r="GS116">
            <v>482456127</v>
          </cell>
          <cell r="GT116">
            <v>6938000</v>
          </cell>
          <cell r="GU116">
            <v>0</v>
          </cell>
          <cell r="GV116">
            <v>6938000</v>
          </cell>
          <cell r="GW116">
            <v>0</v>
          </cell>
          <cell r="GX116">
            <v>580145515</v>
          </cell>
          <cell r="GY116">
            <v>0</v>
          </cell>
          <cell r="GZ116">
            <v>0</v>
          </cell>
          <cell r="HA116">
            <v>0</v>
          </cell>
          <cell r="HB116">
            <v>291316400</v>
          </cell>
          <cell r="HC116">
            <v>0</v>
          </cell>
          <cell r="HD116">
            <v>3965796</v>
          </cell>
          <cell r="HE116">
            <v>0</v>
          </cell>
          <cell r="HF116">
            <v>0</v>
          </cell>
          <cell r="HG116">
            <v>0</v>
          </cell>
          <cell r="HH116">
            <v>882365711</v>
          </cell>
          <cell r="HI116">
            <v>0</v>
          </cell>
          <cell r="HJ116">
            <v>0</v>
          </cell>
          <cell r="HK116">
            <v>0</v>
          </cell>
          <cell r="HL116">
            <v>22074089652</v>
          </cell>
          <cell r="HM116">
            <v>1236609973</v>
          </cell>
          <cell r="HN116">
            <v>23310699625</v>
          </cell>
          <cell r="HO116">
            <v>0</v>
          </cell>
          <cell r="HP116">
            <v>0</v>
          </cell>
          <cell r="HQ116">
            <v>0</v>
          </cell>
          <cell r="HR116">
            <v>0</v>
          </cell>
          <cell r="HS116">
            <v>342097310</v>
          </cell>
          <cell r="HT116">
            <v>256572982</v>
          </cell>
          <cell r="HU116">
            <v>3595874210</v>
          </cell>
          <cell r="HV116">
            <v>7704894380</v>
          </cell>
          <cell r="HW116">
            <v>0</v>
          </cell>
          <cell r="HX116">
            <v>0</v>
          </cell>
          <cell r="HY116">
            <v>0</v>
          </cell>
          <cell r="HZ116">
            <v>262285348</v>
          </cell>
          <cell r="IA116">
            <v>0</v>
          </cell>
          <cell r="IB116">
            <v>0</v>
          </cell>
          <cell r="IC116">
            <v>0</v>
          </cell>
          <cell r="ID116">
            <v>0</v>
          </cell>
          <cell r="IE116">
            <v>0</v>
          </cell>
          <cell r="IF116">
            <v>0</v>
          </cell>
          <cell r="IG116">
            <v>0</v>
          </cell>
          <cell r="IH116">
            <v>0</v>
          </cell>
          <cell r="II116">
            <v>0</v>
          </cell>
          <cell r="IJ116">
            <v>0</v>
          </cell>
          <cell r="IK116">
            <v>33990497907</v>
          </cell>
          <cell r="IL116">
            <v>0</v>
          </cell>
          <cell r="IM116">
            <v>3532603957</v>
          </cell>
          <cell r="IN116">
            <v>3532603957</v>
          </cell>
          <cell r="IO116">
            <v>33990497907</v>
          </cell>
          <cell r="IP116">
            <v>0</v>
          </cell>
          <cell r="IQ116">
            <v>4400000000</v>
          </cell>
          <cell r="IR116">
            <v>0</v>
          </cell>
          <cell r="IS116">
            <v>0</v>
          </cell>
          <cell r="IT116">
            <v>0</v>
          </cell>
          <cell r="IU116">
            <v>0</v>
          </cell>
          <cell r="IV116">
            <v>0</v>
          </cell>
          <cell r="IW116">
            <v>0</v>
          </cell>
          <cell r="IX116">
            <v>0</v>
          </cell>
          <cell r="IY116">
            <v>0</v>
          </cell>
          <cell r="IZ116">
            <v>0</v>
          </cell>
          <cell r="JA116">
            <v>0</v>
          </cell>
          <cell r="JB116">
            <v>4472615258</v>
          </cell>
          <cell r="JC116">
            <v>1121838100</v>
          </cell>
          <cell r="JD116">
            <v>37614494</v>
          </cell>
          <cell r="JE116">
            <v>32205108</v>
          </cell>
          <cell r="JF116">
            <v>2404568</v>
          </cell>
          <cell r="JG116">
            <v>2435590</v>
          </cell>
          <cell r="JH116">
            <v>2582333</v>
          </cell>
          <cell r="JI116">
            <v>42542333</v>
          </cell>
          <cell r="JJ116">
            <v>632235</v>
          </cell>
          <cell r="JK116">
            <v>0</v>
          </cell>
          <cell r="JL116">
            <v>1175292</v>
          </cell>
          <cell r="JM116">
            <v>6546432</v>
          </cell>
          <cell r="JN116">
            <v>590495</v>
          </cell>
          <cell r="JO116">
            <v>1429000</v>
          </cell>
          <cell r="JP116">
            <v>0</v>
          </cell>
          <cell r="JQ116">
            <v>0</v>
          </cell>
          <cell r="JR116">
            <v>0</v>
          </cell>
          <cell r="JS116">
            <v>0</v>
          </cell>
          <cell r="JT116">
            <v>0</v>
          </cell>
          <cell r="JU116">
            <v>0</v>
          </cell>
          <cell r="JV116">
            <v>0</v>
          </cell>
          <cell r="JW116">
            <v>0</v>
          </cell>
          <cell r="JX116">
            <v>0</v>
          </cell>
          <cell r="JY116">
            <v>0</v>
          </cell>
          <cell r="JZ116">
            <v>0</v>
          </cell>
          <cell r="KA116">
            <v>0</v>
          </cell>
          <cell r="KB116">
            <v>0</v>
          </cell>
          <cell r="KC116">
            <v>0</v>
          </cell>
          <cell r="KD116">
            <v>0</v>
          </cell>
          <cell r="KE116">
            <v>0</v>
          </cell>
          <cell r="KF116">
            <v>0</v>
          </cell>
          <cell r="KG116">
            <v>0</v>
          </cell>
          <cell r="KH116">
            <v>0</v>
          </cell>
          <cell r="KI116">
            <v>0</v>
          </cell>
          <cell r="KJ116">
            <v>0</v>
          </cell>
          <cell r="KK116">
            <v>0</v>
          </cell>
          <cell r="KL116">
            <v>0</v>
          </cell>
          <cell r="KM116">
            <v>0</v>
          </cell>
          <cell r="KN116">
            <v>0</v>
          </cell>
          <cell r="KO116">
            <v>0</v>
          </cell>
          <cell r="KP116">
            <v>0</v>
          </cell>
          <cell r="KQ116">
            <v>0</v>
          </cell>
          <cell r="KR116">
            <v>0</v>
          </cell>
          <cell r="KS116">
            <v>0</v>
          </cell>
          <cell r="KT116">
            <v>0</v>
          </cell>
          <cell r="KU116">
            <v>0</v>
          </cell>
          <cell r="KV116">
            <v>0</v>
          </cell>
          <cell r="KW116">
            <v>1253878715</v>
          </cell>
          <cell r="KX116">
            <v>39716991880</v>
          </cell>
          <cell r="KY116">
            <v>685388922</v>
          </cell>
          <cell r="KZ116">
            <v>685388922</v>
          </cell>
          <cell r="LA116">
            <v>0</v>
          </cell>
          <cell r="LB116">
            <v>47772974413</v>
          </cell>
          <cell r="LC116">
            <v>121112872374</v>
          </cell>
          <cell r="LD116">
            <v>8632731583</v>
          </cell>
          <cell r="LE116">
            <v>1518401140</v>
          </cell>
          <cell r="LF116">
            <v>0</v>
          </cell>
          <cell r="LG116">
            <v>0</v>
          </cell>
          <cell r="LH116">
            <v>1518401140</v>
          </cell>
          <cell r="LI116">
            <v>0</v>
          </cell>
          <cell r="LJ116">
            <v>0</v>
          </cell>
          <cell r="LK116">
            <v>0</v>
          </cell>
          <cell r="LL116">
            <v>6909413518</v>
          </cell>
          <cell r="LM116">
            <v>671911318</v>
          </cell>
          <cell r="LN116">
            <v>9099725976</v>
          </cell>
          <cell r="LO116">
            <v>613990726</v>
          </cell>
          <cell r="LP116">
            <v>0</v>
          </cell>
          <cell r="LQ116">
            <v>33854168</v>
          </cell>
          <cell r="LR116">
            <v>210944421</v>
          </cell>
          <cell r="LS116">
            <v>258026466</v>
          </cell>
          <cell r="LT116">
            <v>62282742</v>
          </cell>
          <cell r="LU116">
            <v>0</v>
          </cell>
          <cell r="LV116">
            <v>0</v>
          </cell>
          <cell r="LW116">
            <v>258026466</v>
          </cell>
          <cell r="LX116">
            <v>0</v>
          </cell>
          <cell r="LY116">
            <v>0</v>
          </cell>
          <cell r="LZ116">
            <v>0</v>
          </cell>
          <cell r="MA116">
            <v>0</v>
          </cell>
          <cell r="MB116">
            <v>0</v>
          </cell>
          <cell r="MC116">
            <v>0</v>
          </cell>
          <cell r="MD116">
            <v>671911318</v>
          </cell>
          <cell r="ME116">
            <v>18911556082</v>
          </cell>
          <cell r="MF116">
            <v>0</v>
          </cell>
          <cell r="MG116">
            <v>0</v>
          </cell>
          <cell r="MH116">
            <v>0</v>
          </cell>
          <cell r="MI116">
            <v>0</v>
          </cell>
          <cell r="MJ116">
            <v>2179357559</v>
          </cell>
          <cell r="MK116">
            <v>2877380</v>
          </cell>
          <cell r="ML116">
            <v>2182234939</v>
          </cell>
          <cell r="MM116">
            <v>1182559826</v>
          </cell>
          <cell r="MN116">
            <v>0</v>
          </cell>
          <cell r="MO116">
            <v>1182559826</v>
          </cell>
          <cell r="MP116">
            <v>0</v>
          </cell>
          <cell r="MQ116">
            <v>3364794765</v>
          </cell>
          <cell r="MR116">
            <v>0</v>
          </cell>
          <cell r="MS116">
            <v>0</v>
          </cell>
          <cell r="MT116">
            <v>0</v>
          </cell>
          <cell r="MU116">
            <v>0</v>
          </cell>
          <cell r="MV116">
            <v>0</v>
          </cell>
          <cell r="MW116">
            <v>0</v>
          </cell>
          <cell r="MX116">
            <v>1613471016</v>
          </cell>
          <cell r="MY116">
            <v>413053129</v>
          </cell>
          <cell r="MZ116">
            <v>164096636</v>
          </cell>
          <cell r="NA116">
            <v>0</v>
          </cell>
          <cell r="NB116">
            <v>577149765</v>
          </cell>
          <cell r="NC116">
            <v>1454988</v>
          </cell>
          <cell r="ND116">
            <v>0</v>
          </cell>
          <cell r="NE116">
            <v>0</v>
          </cell>
          <cell r="NF116">
            <v>95981</v>
          </cell>
          <cell r="NG116">
            <v>16806839</v>
          </cell>
          <cell r="NH116">
            <v>167726348</v>
          </cell>
          <cell r="NI116">
            <v>6580113</v>
          </cell>
          <cell r="NJ116">
            <v>1552664</v>
          </cell>
          <cell r="NK116">
            <v>8132777</v>
          </cell>
          <cell r="NL116">
            <v>0</v>
          </cell>
          <cell r="NM116">
            <v>0</v>
          </cell>
          <cell r="NN116">
            <v>0</v>
          </cell>
          <cell r="NO116">
            <v>0</v>
          </cell>
          <cell r="NP116">
            <v>0</v>
          </cell>
          <cell r="NQ116">
            <v>0</v>
          </cell>
          <cell r="NR116">
            <v>0</v>
          </cell>
          <cell r="NS116">
            <v>0</v>
          </cell>
          <cell r="NT116">
            <v>0</v>
          </cell>
          <cell r="NU116">
            <v>0</v>
          </cell>
          <cell r="NV116">
            <v>0</v>
          </cell>
          <cell r="NW116">
            <v>0</v>
          </cell>
          <cell r="NX116">
            <v>0</v>
          </cell>
          <cell r="NY116">
            <v>0</v>
          </cell>
          <cell r="NZ116">
            <v>0</v>
          </cell>
          <cell r="OA116">
            <v>0</v>
          </cell>
          <cell r="OB116">
            <v>0</v>
          </cell>
          <cell r="OC116">
            <v>0</v>
          </cell>
          <cell r="OD116">
            <v>2384837714</v>
          </cell>
          <cell r="OE116">
            <v>2384837714</v>
          </cell>
          <cell r="OF116">
            <v>0</v>
          </cell>
          <cell r="OG116">
            <v>0</v>
          </cell>
          <cell r="OH116">
            <v>0</v>
          </cell>
          <cell r="OI116">
            <v>0</v>
          </cell>
          <cell r="OJ116">
            <v>0</v>
          </cell>
          <cell r="OK116">
            <v>0</v>
          </cell>
          <cell r="OL116">
            <v>0</v>
          </cell>
          <cell r="OM116">
            <v>0</v>
          </cell>
          <cell r="ON116">
            <v>0</v>
          </cell>
          <cell r="OO116">
            <v>0</v>
          </cell>
          <cell r="OP116">
            <v>20000002976</v>
          </cell>
          <cell r="OQ116">
            <v>123970</v>
          </cell>
          <cell r="OR116">
            <v>11972857</v>
          </cell>
          <cell r="OS116">
            <v>0</v>
          </cell>
          <cell r="OT116">
            <v>0</v>
          </cell>
          <cell r="OU116">
            <v>20024072660</v>
          </cell>
          <cell r="OV116">
            <v>0</v>
          </cell>
          <cell r="OW116">
            <v>22396937517</v>
          </cell>
          <cell r="OX116">
            <v>25761732282</v>
          </cell>
          <cell r="OY116">
            <v>165786160738</v>
          </cell>
        </row>
        <row r="117">
          <cell r="A117">
            <v>38961</v>
          </cell>
          <cell r="B117">
            <v>2006</v>
          </cell>
          <cell r="C117" t="str">
            <v>2006-2</v>
          </cell>
          <cell r="D117" t="str">
            <v>2006-3</v>
          </cell>
          <cell r="E117">
            <v>9</v>
          </cell>
          <cell r="F117">
            <v>0.87590396236172396</v>
          </cell>
          <cell r="G117">
            <v>4462165</v>
          </cell>
          <cell r="H117">
            <v>258960</v>
          </cell>
          <cell r="I117">
            <v>1561965007.5970161</v>
          </cell>
          <cell r="J117">
            <v>1561965007.5970161</v>
          </cell>
          <cell r="K117">
            <v>0</v>
          </cell>
          <cell r="L117">
            <v>10691459512</v>
          </cell>
          <cell r="M117">
            <v>2563841957</v>
          </cell>
          <cell r="N117">
            <v>23731702979</v>
          </cell>
          <cell r="O117">
            <v>315416792</v>
          </cell>
          <cell r="P117">
            <v>2258988231</v>
          </cell>
          <cell r="Q117">
            <v>1113601371</v>
          </cell>
          <cell r="R117">
            <v>41088151579</v>
          </cell>
          <cell r="S117">
            <v>7783808000</v>
          </cell>
          <cell r="T117">
            <v>0</v>
          </cell>
          <cell r="U117">
            <v>7783808000</v>
          </cell>
          <cell r="V117">
            <v>108604726</v>
          </cell>
          <cell r="W117">
            <v>2428624563</v>
          </cell>
          <cell r="X117">
            <v>98353560</v>
          </cell>
          <cell r="Y117">
            <v>1452416</v>
          </cell>
          <cell r="Z117">
            <v>97009674</v>
          </cell>
          <cell r="AA117">
            <v>36344826</v>
          </cell>
          <cell r="AB117">
            <v>0</v>
          </cell>
          <cell r="AC117">
            <v>2215100570</v>
          </cell>
          <cell r="AD117">
            <v>0</v>
          </cell>
          <cell r="AE117">
            <v>0</v>
          </cell>
          <cell r="AF117">
            <v>0</v>
          </cell>
          <cell r="AG117">
            <v>12769298335</v>
          </cell>
          <cell r="AH117">
            <v>53857449914</v>
          </cell>
          <cell r="AI117">
            <v>0</v>
          </cell>
          <cell r="AJ117">
            <v>64396590</v>
          </cell>
          <cell r="AK117">
            <v>65210973</v>
          </cell>
          <cell r="AL117">
            <v>129607563</v>
          </cell>
          <cell r="AM117">
            <v>447711451</v>
          </cell>
          <cell r="AN117">
            <v>285445</v>
          </cell>
          <cell r="AO117">
            <v>2621710</v>
          </cell>
          <cell r="AP117">
            <v>137285</v>
          </cell>
          <cell r="AQ117">
            <v>4150243</v>
          </cell>
          <cell r="AR117">
            <v>12056102</v>
          </cell>
          <cell r="AS117">
            <v>0</v>
          </cell>
          <cell r="AT117">
            <v>377557</v>
          </cell>
          <cell r="AU117">
            <v>0</v>
          </cell>
          <cell r="AV117">
            <v>467339793</v>
          </cell>
          <cell r="AW117">
            <v>0</v>
          </cell>
          <cell r="AX117">
            <v>2329102321</v>
          </cell>
          <cell r="AY117">
            <v>352076979</v>
          </cell>
          <cell r="AZ117">
            <v>52148</v>
          </cell>
          <cell r="BA117">
            <v>10259</v>
          </cell>
          <cell r="BB117">
            <v>17079</v>
          </cell>
          <cell r="BC117">
            <v>0</v>
          </cell>
          <cell r="BD117">
            <v>609458</v>
          </cell>
          <cell r="BE117">
            <v>5847682</v>
          </cell>
          <cell r="BF117">
            <v>141474</v>
          </cell>
          <cell r="BG117">
            <v>0</v>
          </cell>
          <cell r="BH117">
            <v>0</v>
          </cell>
          <cell r="BI117">
            <v>29259042</v>
          </cell>
          <cell r="BJ117">
            <v>0</v>
          </cell>
          <cell r="BK117">
            <v>2717116442</v>
          </cell>
          <cell r="BL117">
            <v>333089</v>
          </cell>
          <cell r="BM117">
            <v>0</v>
          </cell>
          <cell r="BN117">
            <v>732826</v>
          </cell>
          <cell r="BO117">
            <v>258178</v>
          </cell>
          <cell r="BP117">
            <v>65398534</v>
          </cell>
          <cell r="BQ117">
            <v>66722627</v>
          </cell>
          <cell r="BR117">
            <v>266894255</v>
          </cell>
          <cell r="BS117">
            <v>2012178</v>
          </cell>
          <cell r="BT117">
            <v>116152867</v>
          </cell>
          <cell r="BU117">
            <v>2109201088</v>
          </cell>
          <cell r="BV117">
            <v>50851475</v>
          </cell>
          <cell r="BW117">
            <v>1430109</v>
          </cell>
          <cell r="BX117">
            <v>19975428</v>
          </cell>
          <cell r="BY117">
            <v>3161307</v>
          </cell>
          <cell r="BZ117">
            <v>615149</v>
          </cell>
          <cell r="CA117">
            <v>428762</v>
          </cell>
          <cell r="CB117">
            <v>802591</v>
          </cell>
          <cell r="CC117">
            <v>7241516</v>
          </cell>
          <cell r="CD117">
            <v>33654862</v>
          </cell>
          <cell r="CE117">
            <v>4088272</v>
          </cell>
          <cell r="CF117">
            <v>5391708</v>
          </cell>
          <cell r="CG117">
            <v>7478477</v>
          </cell>
          <cell r="CH117">
            <v>16958457</v>
          </cell>
          <cell r="CI117">
            <v>0</v>
          </cell>
          <cell r="CJ117">
            <v>16958457</v>
          </cell>
          <cell r="CK117">
            <v>312535821</v>
          </cell>
          <cell r="CL117">
            <v>312535821</v>
          </cell>
          <cell r="CM117">
            <v>19161434</v>
          </cell>
          <cell r="CN117">
            <v>41430974</v>
          </cell>
          <cell r="CO117">
            <v>19612298</v>
          </cell>
          <cell r="CP117">
            <v>9181841</v>
          </cell>
          <cell r="CQ117">
            <v>8602970</v>
          </cell>
          <cell r="CR117">
            <v>573358847</v>
          </cell>
          <cell r="CS117">
            <v>75429037</v>
          </cell>
          <cell r="CT117">
            <v>0</v>
          </cell>
          <cell r="CU117">
            <v>20698791</v>
          </cell>
          <cell r="CV117">
            <v>669486675</v>
          </cell>
          <cell r="CW117">
            <v>1265860</v>
          </cell>
          <cell r="CX117">
            <v>0</v>
          </cell>
          <cell r="CY117">
            <v>0</v>
          </cell>
          <cell r="CZ117">
            <v>1081277873</v>
          </cell>
          <cell r="DA117">
            <v>0</v>
          </cell>
          <cell r="DB117">
            <v>3408096622</v>
          </cell>
          <cell r="DC117">
            <v>0</v>
          </cell>
          <cell r="DD117">
            <v>2014185</v>
          </cell>
          <cell r="DE117">
            <v>2014185</v>
          </cell>
          <cell r="DF117">
            <v>82119654</v>
          </cell>
          <cell r="DG117">
            <v>82119654</v>
          </cell>
          <cell r="DH117">
            <v>29234435</v>
          </cell>
          <cell r="DI117">
            <v>-2767467</v>
          </cell>
          <cell r="DJ117">
            <v>326647</v>
          </cell>
          <cell r="DK117">
            <v>-2440820</v>
          </cell>
          <cell r="DL117">
            <v>8563995</v>
          </cell>
          <cell r="DM117">
            <v>764819</v>
          </cell>
          <cell r="DN117">
            <v>61688</v>
          </cell>
          <cell r="DO117">
            <v>9390502</v>
          </cell>
          <cell r="DP117">
            <v>754261</v>
          </cell>
          <cell r="DQ117">
            <v>598000</v>
          </cell>
          <cell r="DR117">
            <v>0</v>
          </cell>
          <cell r="DS117">
            <v>9047700</v>
          </cell>
          <cell r="DT117">
            <v>89700</v>
          </cell>
          <cell r="DU117">
            <v>10489661</v>
          </cell>
          <cell r="DV117">
            <v>-164601</v>
          </cell>
          <cell r="DW117">
            <v>12337200</v>
          </cell>
          <cell r="DX117">
            <v>5465</v>
          </cell>
          <cell r="DY117">
            <v>12178064</v>
          </cell>
          <cell r="DZ117">
            <v>9519229</v>
          </cell>
          <cell r="EA117">
            <v>-21800</v>
          </cell>
          <cell r="EB117">
            <v>7643</v>
          </cell>
          <cell r="EC117">
            <v>9505072</v>
          </cell>
          <cell r="ED117">
            <v>22653299</v>
          </cell>
          <cell r="EE117">
            <v>2418215</v>
          </cell>
          <cell r="EF117">
            <v>446591</v>
          </cell>
          <cell r="EG117">
            <v>11053951</v>
          </cell>
          <cell r="EH117">
            <v>418509</v>
          </cell>
          <cell r="EI117">
            <v>28892</v>
          </cell>
          <cell r="EJ117">
            <v>23613</v>
          </cell>
          <cell r="EK117">
            <v>528540</v>
          </cell>
          <cell r="EL117">
            <v>400323</v>
          </cell>
          <cell r="EM117">
            <v>1399877</v>
          </cell>
          <cell r="EN117">
            <v>2607480</v>
          </cell>
          <cell r="EO117">
            <v>1852371</v>
          </cell>
          <cell r="EP117">
            <v>276726</v>
          </cell>
          <cell r="EQ117">
            <v>1940150</v>
          </cell>
          <cell r="ER117">
            <v>10508747</v>
          </cell>
          <cell r="ES117">
            <v>6466342</v>
          </cell>
          <cell r="ET117">
            <v>19191965</v>
          </cell>
          <cell r="EU117">
            <v>-367419</v>
          </cell>
          <cell r="EV117">
            <v>105226</v>
          </cell>
          <cell r="EW117">
            <v>45308</v>
          </cell>
          <cell r="EX117">
            <v>18975080</v>
          </cell>
          <cell r="EY117">
            <v>0</v>
          </cell>
          <cell r="EZ117">
            <v>102970163</v>
          </cell>
          <cell r="FA117">
            <v>102022971</v>
          </cell>
          <cell r="FB117">
            <v>204993134</v>
          </cell>
          <cell r="FC117">
            <v>812755</v>
          </cell>
          <cell r="FD117">
            <v>86048416</v>
          </cell>
          <cell r="FE117">
            <v>950521</v>
          </cell>
          <cell r="FF117">
            <v>0</v>
          </cell>
          <cell r="FG117">
            <v>0</v>
          </cell>
          <cell r="FH117">
            <v>0</v>
          </cell>
          <cell r="FI117">
            <v>5660186</v>
          </cell>
          <cell r="FJ117">
            <v>6610707</v>
          </cell>
          <cell r="FK117">
            <v>1048072</v>
          </cell>
          <cell r="FL117">
            <v>0</v>
          </cell>
          <cell r="FM117">
            <v>94519950</v>
          </cell>
          <cell r="FN117">
            <v>326306699</v>
          </cell>
          <cell r="FO117">
            <v>87256</v>
          </cell>
          <cell r="FP117">
            <v>-3283045</v>
          </cell>
          <cell r="FQ117">
            <v>-3195789</v>
          </cell>
          <cell r="FR117">
            <v>41258</v>
          </cell>
          <cell r="FS117">
            <v>2900820</v>
          </cell>
          <cell r="FT117">
            <v>165000</v>
          </cell>
          <cell r="FU117">
            <v>106705</v>
          </cell>
          <cell r="FV117">
            <v>-6193340</v>
          </cell>
          <cell r="FW117">
            <v>6279000</v>
          </cell>
          <cell r="FX117">
            <v>103654</v>
          </cell>
          <cell r="FY117">
            <v>0</v>
          </cell>
          <cell r="FZ117">
            <v>1175334</v>
          </cell>
          <cell r="GA117">
            <v>0</v>
          </cell>
          <cell r="GB117">
            <v>1175334</v>
          </cell>
          <cell r="GC117">
            <v>652531</v>
          </cell>
          <cell r="GD117">
            <v>652531</v>
          </cell>
          <cell r="GE117">
            <v>6782879</v>
          </cell>
          <cell r="GF117">
            <v>108333676</v>
          </cell>
          <cell r="GG117">
            <v>63861000</v>
          </cell>
          <cell r="GH117">
            <v>172194676</v>
          </cell>
          <cell r="GI117">
            <v>2582354</v>
          </cell>
          <cell r="GJ117">
            <v>0</v>
          </cell>
          <cell r="GK117">
            <v>650000</v>
          </cell>
          <cell r="GL117">
            <v>50936814</v>
          </cell>
          <cell r="GM117">
            <v>16018005</v>
          </cell>
          <cell r="GN117">
            <v>284800</v>
          </cell>
          <cell r="GO117">
            <v>20592033</v>
          </cell>
          <cell r="GP117">
            <v>91064006</v>
          </cell>
          <cell r="GQ117">
            <v>74594664</v>
          </cell>
          <cell r="GR117">
            <v>165658670</v>
          </cell>
          <cell r="GS117">
            <v>346567744</v>
          </cell>
          <cell r="GT117">
            <v>660000</v>
          </cell>
          <cell r="GU117">
            <v>0</v>
          </cell>
          <cell r="GV117">
            <v>660000</v>
          </cell>
          <cell r="GW117">
            <v>0</v>
          </cell>
          <cell r="GX117">
            <v>10623511</v>
          </cell>
          <cell r="GY117">
            <v>0</v>
          </cell>
          <cell r="GZ117">
            <v>0</v>
          </cell>
          <cell r="HA117">
            <v>0</v>
          </cell>
          <cell r="HB117">
            <v>1261106475</v>
          </cell>
          <cell r="HC117">
            <v>0</v>
          </cell>
          <cell r="HD117">
            <v>17994530295</v>
          </cell>
          <cell r="HE117">
            <v>0</v>
          </cell>
          <cell r="HF117">
            <v>1463162584</v>
          </cell>
          <cell r="HG117">
            <v>0</v>
          </cell>
          <cell r="HH117">
            <v>20730082865</v>
          </cell>
          <cell r="HI117">
            <v>0</v>
          </cell>
          <cell r="HJ117">
            <v>0</v>
          </cell>
          <cell r="HK117">
            <v>0</v>
          </cell>
          <cell r="HL117">
            <v>22071392609</v>
          </cell>
          <cell r="HM117">
            <v>1236609973</v>
          </cell>
          <cell r="HN117">
            <v>23308002582</v>
          </cell>
          <cell r="HO117">
            <v>0</v>
          </cell>
          <cell r="HP117">
            <v>0</v>
          </cell>
          <cell r="HQ117">
            <v>0</v>
          </cell>
          <cell r="HR117">
            <v>0</v>
          </cell>
          <cell r="HS117">
            <v>0</v>
          </cell>
          <cell r="HT117">
            <v>0</v>
          </cell>
          <cell r="HU117">
            <v>0</v>
          </cell>
          <cell r="HV117">
            <v>0</v>
          </cell>
          <cell r="HW117">
            <v>0</v>
          </cell>
          <cell r="HX117">
            <v>0</v>
          </cell>
          <cell r="HY117">
            <v>0</v>
          </cell>
          <cell r="HZ117">
            <v>0</v>
          </cell>
          <cell r="IA117">
            <v>0</v>
          </cell>
          <cell r="IB117">
            <v>0</v>
          </cell>
          <cell r="IC117">
            <v>0</v>
          </cell>
          <cell r="ID117">
            <v>0</v>
          </cell>
          <cell r="IE117">
            <v>0</v>
          </cell>
          <cell r="IF117">
            <v>0</v>
          </cell>
          <cell r="IG117">
            <v>0</v>
          </cell>
          <cell r="IH117">
            <v>0</v>
          </cell>
          <cell r="II117">
            <v>0</v>
          </cell>
          <cell r="IJ117">
            <v>0</v>
          </cell>
          <cell r="IK117">
            <v>23308002582</v>
          </cell>
          <cell r="IL117">
            <v>0</v>
          </cell>
          <cell r="IM117">
            <v>408419612</v>
          </cell>
          <cell r="IN117">
            <v>408419612</v>
          </cell>
          <cell r="IO117">
            <v>23308002582</v>
          </cell>
          <cell r="IP117">
            <v>34427430</v>
          </cell>
          <cell r="IQ117">
            <v>0</v>
          </cell>
          <cell r="IR117">
            <v>0</v>
          </cell>
          <cell r="IS117">
            <v>0</v>
          </cell>
          <cell r="IT117">
            <v>0</v>
          </cell>
          <cell r="IU117">
            <v>0</v>
          </cell>
          <cell r="IV117">
            <v>0</v>
          </cell>
          <cell r="IW117">
            <v>0</v>
          </cell>
          <cell r="IX117">
            <v>0</v>
          </cell>
          <cell r="IY117">
            <v>0</v>
          </cell>
          <cell r="IZ117">
            <v>0</v>
          </cell>
          <cell r="JA117">
            <v>0</v>
          </cell>
          <cell r="JB117">
            <v>133775835</v>
          </cell>
          <cell r="JC117">
            <v>1121838100</v>
          </cell>
          <cell r="JD117">
            <v>37614494</v>
          </cell>
          <cell r="JE117">
            <v>32205108</v>
          </cell>
          <cell r="JF117">
            <v>2404568</v>
          </cell>
          <cell r="JG117">
            <v>2435590</v>
          </cell>
          <cell r="JH117">
            <v>2582333</v>
          </cell>
          <cell r="JI117">
            <v>42542333</v>
          </cell>
          <cell r="JJ117">
            <v>632235</v>
          </cell>
          <cell r="JK117">
            <v>0</v>
          </cell>
          <cell r="JL117">
            <v>1175292</v>
          </cell>
          <cell r="JM117">
            <v>6546432</v>
          </cell>
          <cell r="JN117">
            <v>590495</v>
          </cell>
          <cell r="JO117">
            <v>1429000</v>
          </cell>
          <cell r="JP117">
            <v>0</v>
          </cell>
          <cell r="JQ117">
            <v>0</v>
          </cell>
          <cell r="JR117">
            <v>0</v>
          </cell>
          <cell r="JS117">
            <v>0</v>
          </cell>
          <cell r="JT117">
            <v>0</v>
          </cell>
          <cell r="JU117">
            <v>0</v>
          </cell>
          <cell r="JV117">
            <v>0</v>
          </cell>
          <cell r="JW117">
            <v>0</v>
          </cell>
          <cell r="JX117">
            <v>0</v>
          </cell>
          <cell r="JY117">
            <v>0</v>
          </cell>
          <cell r="JZ117">
            <v>0</v>
          </cell>
          <cell r="KA117">
            <v>0</v>
          </cell>
          <cell r="KB117">
            <v>0</v>
          </cell>
          <cell r="KC117">
            <v>0</v>
          </cell>
          <cell r="KD117">
            <v>0</v>
          </cell>
          <cell r="KE117">
            <v>0</v>
          </cell>
          <cell r="KF117">
            <v>0</v>
          </cell>
          <cell r="KG117">
            <v>0</v>
          </cell>
          <cell r="KH117">
            <v>0</v>
          </cell>
          <cell r="KI117">
            <v>0</v>
          </cell>
          <cell r="KJ117">
            <v>0</v>
          </cell>
          <cell r="KK117">
            <v>0</v>
          </cell>
          <cell r="KL117">
            <v>0</v>
          </cell>
          <cell r="KM117">
            <v>0</v>
          </cell>
          <cell r="KN117">
            <v>0</v>
          </cell>
          <cell r="KO117">
            <v>0</v>
          </cell>
          <cell r="KP117">
            <v>0</v>
          </cell>
          <cell r="KQ117">
            <v>0</v>
          </cell>
          <cell r="KR117">
            <v>0</v>
          </cell>
          <cell r="KS117">
            <v>0</v>
          </cell>
          <cell r="KT117">
            <v>0</v>
          </cell>
          <cell r="KU117">
            <v>0</v>
          </cell>
          <cell r="KV117">
            <v>0</v>
          </cell>
          <cell r="KW117">
            <v>1252073260</v>
          </cell>
          <cell r="KX117">
            <v>24693851677</v>
          </cell>
          <cell r="KY117">
            <v>-647798101</v>
          </cell>
          <cell r="KZ117">
            <v>-647798101</v>
          </cell>
          <cell r="LA117">
            <v>0</v>
          </cell>
          <cell r="LB117">
            <v>52590934203</v>
          </cell>
          <cell r="LC117">
            <v>106448384117</v>
          </cell>
          <cell r="LD117">
            <v>0</v>
          </cell>
          <cell r="LE117">
            <v>1518401140</v>
          </cell>
          <cell r="LF117">
            <v>0</v>
          </cell>
          <cell r="LG117">
            <v>0</v>
          </cell>
          <cell r="LH117">
            <v>1518401140</v>
          </cell>
          <cell r="LI117">
            <v>0</v>
          </cell>
          <cell r="LJ117">
            <v>0</v>
          </cell>
          <cell r="LK117">
            <v>0</v>
          </cell>
          <cell r="LL117">
            <v>3454706759</v>
          </cell>
          <cell r="LM117">
            <v>671911318</v>
          </cell>
          <cell r="LN117">
            <v>5645019217</v>
          </cell>
          <cell r="LO117">
            <v>597137382</v>
          </cell>
          <cell r="LP117">
            <v>0</v>
          </cell>
          <cell r="LQ117">
            <v>25291906</v>
          </cell>
          <cell r="LR117">
            <v>110744752</v>
          </cell>
          <cell r="LS117">
            <v>256140553</v>
          </cell>
          <cell r="LT117">
            <v>82423474</v>
          </cell>
          <cell r="LU117">
            <v>0</v>
          </cell>
          <cell r="LV117">
            <v>0</v>
          </cell>
          <cell r="LW117">
            <v>256140553</v>
          </cell>
          <cell r="LX117">
            <v>0</v>
          </cell>
          <cell r="LY117">
            <v>12318261425</v>
          </cell>
          <cell r="LZ117">
            <v>0</v>
          </cell>
          <cell r="MA117">
            <v>0</v>
          </cell>
          <cell r="MB117">
            <v>0</v>
          </cell>
          <cell r="MC117">
            <v>0</v>
          </cell>
          <cell r="MD117">
            <v>671911318</v>
          </cell>
          <cell r="ME117">
            <v>19035018709</v>
          </cell>
          <cell r="MF117">
            <v>0</v>
          </cell>
          <cell r="MG117">
            <v>0</v>
          </cell>
          <cell r="MH117">
            <v>0</v>
          </cell>
          <cell r="MI117">
            <v>0</v>
          </cell>
          <cell r="MJ117">
            <v>403737405</v>
          </cell>
          <cell r="MK117">
            <v>2376326</v>
          </cell>
          <cell r="ML117">
            <v>406113731</v>
          </cell>
          <cell r="MM117">
            <v>382292541</v>
          </cell>
          <cell r="MN117">
            <v>0</v>
          </cell>
          <cell r="MO117">
            <v>382292541</v>
          </cell>
          <cell r="MP117">
            <v>0</v>
          </cell>
          <cell r="MQ117">
            <v>788406272</v>
          </cell>
          <cell r="MR117">
            <v>0</v>
          </cell>
          <cell r="MS117">
            <v>0</v>
          </cell>
          <cell r="MT117">
            <v>0</v>
          </cell>
          <cell r="MU117">
            <v>0</v>
          </cell>
          <cell r="MV117">
            <v>0</v>
          </cell>
          <cell r="MW117">
            <v>0</v>
          </cell>
          <cell r="MX117">
            <v>3188890697</v>
          </cell>
          <cell r="MY117">
            <v>381967771</v>
          </cell>
          <cell r="MZ117">
            <v>236181005</v>
          </cell>
          <cell r="NA117">
            <v>0</v>
          </cell>
          <cell r="NB117">
            <v>618148776</v>
          </cell>
          <cell r="NC117">
            <v>1605540</v>
          </cell>
          <cell r="ND117">
            <v>0</v>
          </cell>
          <cell r="NE117">
            <v>0</v>
          </cell>
          <cell r="NF117">
            <v>9770</v>
          </cell>
          <cell r="NG117">
            <v>4413951</v>
          </cell>
          <cell r="NH117">
            <v>44425943</v>
          </cell>
          <cell r="NI117">
            <v>6640950</v>
          </cell>
          <cell r="NJ117">
            <v>1701769</v>
          </cell>
          <cell r="NK117">
            <v>8342719</v>
          </cell>
          <cell r="NL117">
            <v>0</v>
          </cell>
          <cell r="NM117">
            <v>0</v>
          </cell>
          <cell r="NN117">
            <v>0</v>
          </cell>
          <cell r="NO117">
            <v>0</v>
          </cell>
          <cell r="NP117">
            <v>0</v>
          </cell>
          <cell r="NQ117">
            <v>0</v>
          </cell>
          <cell r="NR117">
            <v>0</v>
          </cell>
          <cell r="NS117">
            <v>0</v>
          </cell>
          <cell r="NT117">
            <v>0</v>
          </cell>
          <cell r="NU117">
            <v>0</v>
          </cell>
          <cell r="NV117">
            <v>0</v>
          </cell>
          <cell r="NW117">
            <v>0</v>
          </cell>
          <cell r="NX117">
            <v>0</v>
          </cell>
          <cell r="NY117">
            <v>0</v>
          </cell>
          <cell r="NZ117">
            <v>0</v>
          </cell>
          <cell r="OA117">
            <v>0</v>
          </cell>
          <cell r="OB117">
            <v>0</v>
          </cell>
          <cell r="OC117">
            <v>0</v>
          </cell>
          <cell r="OD117">
            <v>3865837396</v>
          </cell>
          <cell r="OE117">
            <v>3865837396</v>
          </cell>
          <cell r="OF117">
            <v>0</v>
          </cell>
          <cell r="OG117">
            <v>0</v>
          </cell>
          <cell r="OH117">
            <v>0</v>
          </cell>
          <cell r="OI117">
            <v>0</v>
          </cell>
          <cell r="OJ117">
            <v>0</v>
          </cell>
          <cell r="OK117">
            <v>0</v>
          </cell>
          <cell r="OL117">
            <v>0</v>
          </cell>
          <cell r="OM117">
            <v>0</v>
          </cell>
          <cell r="ON117">
            <v>0</v>
          </cell>
          <cell r="OO117">
            <v>0</v>
          </cell>
          <cell r="OP117">
            <v>100000000204</v>
          </cell>
          <cell r="OQ117">
            <v>123970</v>
          </cell>
          <cell r="OR117">
            <v>49853915</v>
          </cell>
          <cell r="OS117">
            <v>0</v>
          </cell>
          <cell r="OT117">
            <v>0</v>
          </cell>
          <cell r="OU117">
            <v>100099832004</v>
          </cell>
          <cell r="OV117">
            <v>0</v>
          </cell>
          <cell r="OW117">
            <v>103915815485</v>
          </cell>
          <cell r="OX117">
            <v>104704221757</v>
          </cell>
          <cell r="OY117">
            <v>230187624583</v>
          </cell>
        </row>
        <row r="118">
          <cell r="A118">
            <v>38991</v>
          </cell>
          <cell r="B118">
            <v>2006</v>
          </cell>
          <cell r="C118" t="str">
            <v>2006-2</v>
          </cell>
          <cell r="D118" t="str">
            <v>2006-4</v>
          </cell>
          <cell r="E118">
            <v>10</v>
          </cell>
          <cell r="F118">
            <v>0.87463740228245224</v>
          </cell>
          <cell r="G118">
            <v>4364544</v>
          </cell>
          <cell r="H118">
            <v>527400</v>
          </cell>
          <cell r="I118">
            <v>5130310708.4042912</v>
          </cell>
          <cell r="J118">
            <v>5130310708.4042912</v>
          </cell>
          <cell r="K118">
            <v>0</v>
          </cell>
          <cell r="L118">
            <v>35116349570</v>
          </cell>
          <cell r="M118">
            <v>2938223666</v>
          </cell>
          <cell r="N118">
            <v>17558103038</v>
          </cell>
          <cell r="O118">
            <v>261048699</v>
          </cell>
          <cell r="P118">
            <v>2045230559</v>
          </cell>
          <cell r="Q118">
            <v>4363490102</v>
          </cell>
          <cell r="R118">
            <v>62565117041</v>
          </cell>
          <cell r="S118">
            <v>7629254000</v>
          </cell>
          <cell r="T118">
            <v>0</v>
          </cell>
          <cell r="U118">
            <v>7629254000</v>
          </cell>
          <cell r="V118">
            <v>97687332</v>
          </cell>
          <cell r="W118">
            <v>5028469906</v>
          </cell>
          <cell r="X118">
            <v>25240305</v>
          </cell>
          <cell r="Y118">
            <v>1659904</v>
          </cell>
          <cell r="Z118">
            <v>46643680</v>
          </cell>
          <cell r="AA118">
            <v>28558372</v>
          </cell>
          <cell r="AB118">
            <v>0</v>
          </cell>
          <cell r="AC118">
            <v>2202209080</v>
          </cell>
          <cell r="AD118">
            <v>0</v>
          </cell>
          <cell r="AE118">
            <v>0</v>
          </cell>
          <cell r="AF118">
            <v>0</v>
          </cell>
          <cell r="AG118">
            <v>15059722579</v>
          </cell>
          <cell r="AH118">
            <v>77624839620</v>
          </cell>
          <cell r="AI118">
            <v>0</v>
          </cell>
          <cell r="AJ118">
            <v>519730</v>
          </cell>
          <cell r="AK118">
            <v>68189359</v>
          </cell>
          <cell r="AL118">
            <v>68709089</v>
          </cell>
          <cell r="AM118">
            <v>553720897</v>
          </cell>
          <cell r="AN118">
            <v>200000</v>
          </cell>
          <cell r="AO118">
            <v>1562446</v>
          </cell>
          <cell r="AP118">
            <v>0</v>
          </cell>
          <cell r="AQ118">
            <v>5814307</v>
          </cell>
          <cell r="AR118">
            <v>-7270953</v>
          </cell>
          <cell r="AS118">
            <v>0</v>
          </cell>
          <cell r="AT118">
            <v>345730</v>
          </cell>
          <cell r="AU118">
            <v>0</v>
          </cell>
          <cell r="AV118">
            <v>554372427</v>
          </cell>
          <cell r="AW118">
            <v>0</v>
          </cell>
          <cell r="AX118">
            <v>4562150125</v>
          </cell>
          <cell r="AY118">
            <v>434723762</v>
          </cell>
          <cell r="AZ118">
            <v>402044</v>
          </cell>
          <cell r="BA118">
            <v>874</v>
          </cell>
          <cell r="BB118">
            <v>15600</v>
          </cell>
          <cell r="BC118">
            <v>0</v>
          </cell>
          <cell r="BD118">
            <v>13509678</v>
          </cell>
          <cell r="BE118">
            <v>5852904</v>
          </cell>
          <cell r="BF118">
            <v>14299825</v>
          </cell>
          <cell r="BG118">
            <v>0</v>
          </cell>
          <cell r="BH118">
            <v>0</v>
          </cell>
          <cell r="BI118">
            <v>33718480</v>
          </cell>
          <cell r="BJ118">
            <v>0</v>
          </cell>
          <cell r="BK118">
            <v>5064673292</v>
          </cell>
          <cell r="BL118">
            <v>157137</v>
          </cell>
          <cell r="BM118">
            <v>0</v>
          </cell>
          <cell r="BN118">
            <v>2344480</v>
          </cell>
          <cell r="BO118">
            <v>2358262</v>
          </cell>
          <cell r="BP118">
            <v>81746072</v>
          </cell>
          <cell r="BQ118">
            <v>86605951</v>
          </cell>
          <cell r="BR118">
            <v>401042396</v>
          </cell>
          <cell r="BS118">
            <v>4712664</v>
          </cell>
          <cell r="BT118">
            <v>90333729</v>
          </cell>
          <cell r="BU118">
            <v>1760086809</v>
          </cell>
          <cell r="BV118">
            <v>41840055</v>
          </cell>
          <cell r="BW118">
            <v>722047</v>
          </cell>
          <cell r="BX118">
            <v>16134564</v>
          </cell>
          <cell r="BY118">
            <v>2208551</v>
          </cell>
          <cell r="BZ118">
            <v>307649</v>
          </cell>
          <cell r="CA118">
            <v>343009</v>
          </cell>
          <cell r="CB118">
            <v>943644</v>
          </cell>
          <cell r="CC118">
            <v>3830551</v>
          </cell>
          <cell r="CD118">
            <v>24490015</v>
          </cell>
          <cell r="CE118">
            <v>3102510</v>
          </cell>
          <cell r="CF118">
            <v>5818290</v>
          </cell>
          <cell r="CG118">
            <v>8620564</v>
          </cell>
          <cell r="CH118">
            <v>17541364</v>
          </cell>
          <cell r="CI118">
            <v>0</v>
          </cell>
          <cell r="CJ118">
            <v>17541364</v>
          </cell>
          <cell r="CK118">
            <v>320110826</v>
          </cell>
          <cell r="CL118">
            <v>320110826</v>
          </cell>
          <cell r="CM118">
            <v>38449243</v>
          </cell>
          <cell r="CN118">
            <v>52244185</v>
          </cell>
          <cell r="CO118">
            <v>29192852</v>
          </cell>
          <cell r="CP118">
            <v>10137133</v>
          </cell>
          <cell r="CQ118">
            <v>4459700</v>
          </cell>
          <cell r="CR118">
            <v>1151012243</v>
          </cell>
          <cell r="CS118">
            <v>143700978</v>
          </cell>
          <cell r="CT118">
            <v>0</v>
          </cell>
          <cell r="CU118">
            <v>35698209</v>
          </cell>
          <cell r="CV118">
            <v>1330411430</v>
          </cell>
          <cell r="CW118">
            <v>0</v>
          </cell>
          <cell r="CX118">
            <v>0</v>
          </cell>
          <cell r="CY118">
            <v>0</v>
          </cell>
          <cell r="CZ118">
            <v>1785005369</v>
          </cell>
          <cell r="DA118">
            <v>0</v>
          </cell>
          <cell r="DB118">
            <v>3719297341</v>
          </cell>
          <cell r="DC118">
            <v>0</v>
          </cell>
          <cell r="DD118">
            <v>4564631</v>
          </cell>
          <cell r="DE118">
            <v>4564631</v>
          </cell>
          <cell r="DF118">
            <v>106569232</v>
          </cell>
          <cell r="DG118">
            <v>106569232</v>
          </cell>
          <cell r="DH118">
            <v>29957862</v>
          </cell>
          <cell r="DI118">
            <v>-2286045</v>
          </cell>
          <cell r="DJ118">
            <v>402661</v>
          </cell>
          <cell r="DK118">
            <v>-1883384</v>
          </cell>
          <cell r="DL118">
            <v>8866567</v>
          </cell>
          <cell r="DM118">
            <v>844790</v>
          </cell>
          <cell r="DN118">
            <v>98892</v>
          </cell>
          <cell r="DO118">
            <v>9810249</v>
          </cell>
          <cell r="DP118">
            <v>1392561</v>
          </cell>
          <cell r="DQ118">
            <v>4933500</v>
          </cell>
          <cell r="DR118">
            <v>0</v>
          </cell>
          <cell r="DS118">
            <v>8894200</v>
          </cell>
          <cell r="DT118">
            <v>59800</v>
          </cell>
          <cell r="DU118">
            <v>15280061</v>
          </cell>
          <cell r="DV118">
            <v>-127645</v>
          </cell>
          <cell r="DW118">
            <v>9834000</v>
          </cell>
          <cell r="DX118">
            <v>9865</v>
          </cell>
          <cell r="DY118">
            <v>9716220</v>
          </cell>
          <cell r="DZ118">
            <v>9945203</v>
          </cell>
          <cell r="EA118">
            <v>0</v>
          </cell>
          <cell r="EB118">
            <v>7643</v>
          </cell>
          <cell r="EC118">
            <v>9952846</v>
          </cell>
          <cell r="ED118">
            <v>20490702</v>
          </cell>
          <cell r="EE118">
            <v>2094881</v>
          </cell>
          <cell r="EF118">
            <v>554371</v>
          </cell>
          <cell r="EG118">
            <v>11480788</v>
          </cell>
          <cell r="EH118">
            <v>554097</v>
          </cell>
          <cell r="EI118">
            <v>28892</v>
          </cell>
          <cell r="EJ118">
            <v>-3331</v>
          </cell>
          <cell r="EK118">
            <v>259085</v>
          </cell>
          <cell r="EL118">
            <v>373378</v>
          </cell>
          <cell r="EM118">
            <v>1212121</v>
          </cell>
          <cell r="EN118">
            <v>2351505</v>
          </cell>
          <cell r="EO118">
            <v>1305068</v>
          </cell>
          <cell r="EP118">
            <v>184642</v>
          </cell>
          <cell r="EQ118">
            <v>-36606</v>
          </cell>
          <cell r="ER118">
            <v>9525260</v>
          </cell>
          <cell r="ES118">
            <v>5428966</v>
          </cell>
          <cell r="ET118">
            <v>15102262</v>
          </cell>
          <cell r="EU118">
            <v>9508221</v>
          </cell>
          <cell r="EV118">
            <v>146384</v>
          </cell>
          <cell r="EW118">
            <v>-38742</v>
          </cell>
          <cell r="EX118">
            <v>24718125</v>
          </cell>
          <cell r="EY118">
            <v>0</v>
          </cell>
          <cell r="EZ118">
            <v>108966937</v>
          </cell>
          <cell r="FA118">
            <v>104220571</v>
          </cell>
          <cell r="FB118">
            <v>213187508</v>
          </cell>
          <cell r="FC118">
            <v>543306</v>
          </cell>
          <cell r="FD118">
            <v>87779816</v>
          </cell>
          <cell r="FE118">
            <v>1115400</v>
          </cell>
          <cell r="FF118">
            <v>0</v>
          </cell>
          <cell r="FG118">
            <v>0</v>
          </cell>
          <cell r="FH118">
            <v>129410</v>
          </cell>
          <cell r="FI118">
            <v>6760164</v>
          </cell>
          <cell r="FJ118">
            <v>8004974</v>
          </cell>
          <cell r="FK118">
            <v>1102827</v>
          </cell>
          <cell r="FL118">
            <v>0</v>
          </cell>
          <cell r="FM118">
            <v>97430923</v>
          </cell>
          <cell r="FN118">
            <v>338692909</v>
          </cell>
          <cell r="FO118">
            <v>137932</v>
          </cell>
          <cell r="FP118">
            <v>-2230776</v>
          </cell>
          <cell r="FQ118">
            <v>-2092844</v>
          </cell>
          <cell r="FR118">
            <v>110227</v>
          </cell>
          <cell r="FS118">
            <v>3290208</v>
          </cell>
          <cell r="FT118">
            <v>0</v>
          </cell>
          <cell r="FU118">
            <v>93234</v>
          </cell>
          <cell r="FV118">
            <v>-3848759</v>
          </cell>
          <cell r="FW118">
            <v>3412500</v>
          </cell>
          <cell r="FX118">
            <v>964566</v>
          </cell>
          <cell r="FY118">
            <v>0</v>
          </cell>
          <cell r="FZ118">
            <v>2514977</v>
          </cell>
          <cell r="GA118">
            <v>0</v>
          </cell>
          <cell r="GB118">
            <v>2514977</v>
          </cell>
          <cell r="GC118">
            <v>125355</v>
          </cell>
          <cell r="GD118">
            <v>125355</v>
          </cell>
          <cell r="GE118">
            <v>7112241</v>
          </cell>
          <cell r="GF118">
            <v>60150533</v>
          </cell>
          <cell r="GG118">
            <v>52479000</v>
          </cell>
          <cell r="GH118">
            <v>112629533</v>
          </cell>
          <cell r="GI118">
            <v>2773314</v>
          </cell>
          <cell r="GJ118">
            <v>1785000</v>
          </cell>
          <cell r="GK118">
            <v>1893000</v>
          </cell>
          <cell r="GL118">
            <v>45051488</v>
          </cell>
          <cell r="GM118">
            <v>13319521</v>
          </cell>
          <cell r="GN118">
            <v>290960</v>
          </cell>
          <cell r="GO118">
            <v>45461548</v>
          </cell>
          <cell r="GP118">
            <v>110574831</v>
          </cell>
          <cell r="GQ118">
            <v>74082939</v>
          </cell>
          <cell r="GR118">
            <v>184657770</v>
          </cell>
          <cell r="GS118">
            <v>308004442</v>
          </cell>
          <cell r="GT118">
            <v>0</v>
          </cell>
          <cell r="GU118">
            <v>0</v>
          </cell>
          <cell r="GV118">
            <v>0</v>
          </cell>
          <cell r="GW118">
            <v>0</v>
          </cell>
          <cell r="GX118">
            <v>10437302</v>
          </cell>
          <cell r="GY118">
            <v>0</v>
          </cell>
          <cell r="GZ118">
            <v>0</v>
          </cell>
          <cell r="HA118">
            <v>0</v>
          </cell>
          <cell r="HB118">
            <v>537247628</v>
          </cell>
          <cell r="HC118">
            <v>421519</v>
          </cell>
          <cell r="HD118">
            <v>0</v>
          </cell>
          <cell r="HE118">
            <v>0</v>
          </cell>
          <cell r="HF118">
            <v>0</v>
          </cell>
          <cell r="HG118">
            <v>0</v>
          </cell>
          <cell r="HH118">
            <v>548106449</v>
          </cell>
          <cell r="HI118">
            <v>0</v>
          </cell>
          <cell r="HJ118">
            <v>0</v>
          </cell>
          <cell r="HK118">
            <v>0</v>
          </cell>
          <cell r="HL118">
            <v>22065824609</v>
          </cell>
          <cell r="HM118">
            <v>1236609973</v>
          </cell>
          <cell r="HN118">
            <v>23302434582</v>
          </cell>
          <cell r="HO118">
            <v>0</v>
          </cell>
          <cell r="HP118">
            <v>0</v>
          </cell>
          <cell r="HQ118">
            <v>0</v>
          </cell>
          <cell r="HR118">
            <v>0</v>
          </cell>
          <cell r="HS118">
            <v>17906026</v>
          </cell>
          <cell r="HT118">
            <v>13429520</v>
          </cell>
          <cell r="HU118">
            <v>189939505</v>
          </cell>
          <cell r="HV118">
            <v>406738047</v>
          </cell>
          <cell r="HW118">
            <v>0</v>
          </cell>
          <cell r="HX118">
            <v>0</v>
          </cell>
          <cell r="HY118">
            <v>117296744</v>
          </cell>
          <cell r="HZ118">
            <v>13845930</v>
          </cell>
          <cell r="IA118">
            <v>0</v>
          </cell>
          <cell r="IB118">
            <v>0</v>
          </cell>
          <cell r="IC118">
            <v>0</v>
          </cell>
          <cell r="ID118">
            <v>1826000000</v>
          </cell>
          <cell r="IE118">
            <v>0</v>
          </cell>
          <cell r="IF118">
            <v>0</v>
          </cell>
          <cell r="IG118">
            <v>0</v>
          </cell>
          <cell r="IH118">
            <v>0</v>
          </cell>
          <cell r="II118">
            <v>0</v>
          </cell>
          <cell r="IJ118">
            <v>0</v>
          </cell>
          <cell r="IK118">
            <v>34537261554</v>
          </cell>
          <cell r="IL118">
            <v>0</v>
          </cell>
          <cell r="IM118">
            <v>277779463</v>
          </cell>
          <cell r="IN118">
            <v>277779463</v>
          </cell>
          <cell r="IO118">
            <v>34537261554</v>
          </cell>
          <cell r="IP118">
            <v>9071116</v>
          </cell>
          <cell r="IQ118">
            <v>0</v>
          </cell>
          <cell r="IR118">
            <v>0</v>
          </cell>
          <cell r="IS118">
            <v>0</v>
          </cell>
          <cell r="IT118">
            <v>0</v>
          </cell>
          <cell r="IU118">
            <v>0</v>
          </cell>
          <cell r="IV118">
            <v>0</v>
          </cell>
          <cell r="IW118">
            <v>0</v>
          </cell>
          <cell r="IX118">
            <v>239985508</v>
          </cell>
          <cell r="IY118">
            <v>0</v>
          </cell>
          <cell r="IZ118">
            <v>0</v>
          </cell>
          <cell r="JA118">
            <v>0</v>
          </cell>
          <cell r="JB118">
            <v>249056624</v>
          </cell>
          <cell r="JC118">
            <v>0</v>
          </cell>
          <cell r="JD118">
            <v>0</v>
          </cell>
          <cell r="JE118">
            <v>32205108</v>
          </cell>
          <cell r="JF118">
            <v>6494715</v>
          </cell>
          <cell r="JG118">
            <v>2739551</v>
          </cell>
          <cell r="JH118">
            <v>5023129</v>
          </cell>
          <cell r="JI118">
            <v>58210333</v>
          </cell>
          <cell r="JJ118">
            <v>1032933</v>
          </cell>
          <cell r="JK118">
            <v>0</v>
          </cell>
          <cell r="JL118">
            <v>4772386</v>
          </cell>
          <cell r="JM118">
            <v>12710455</v>
          </cell>
          <cell r="JN118">
            <v>3126455</v>
          </cell>
          <cell r="JO118">
            <v>1199495</v>
          </cell>
          <cell r="JP118">
            <v>0</v>
          </cell>
          <cell r="JQ118">
            <v>0</v>
          </cell>
          <cell r="JR118">
            <v>0</v>
          </cell>
          <cell r="JS118">
            <v>0</v>
          </cell>
          <cell r="JT118">
            <v>0</v>
          </cell>
          <cell r="JU118">
            <v>0</v>
          </cell>
          <cell r="JV118">
            <v>0</v>
          </cell>
          <cell r="JW118">
            <v>0</v>
          </cell>
          <cell r="JX118">
            <v>0</v>
          </cell>
          <cell r="JY118">
            <v>0</v>
          </cell>
          <cell r="JZ118">
            <v>0</v>
          </cell>
          <cell r="KA118">
            <v>0</v>
          </cell>
          <cell r="KB118">
            <v>0</v>
          </cell>
          <cell r="KC118">
            <v>0</v>
          </cell>
          <cell r="KD118">
            <v>0</v>
          </cell>
          <cell r="KE118">
            <v>0</v>
          </cell>
          <cell r="KF118">
            <v>0</v>
          </cell>
          <cell r="KG118">
            <v>0</v>
          </cell>
          <cell r="KH118">
            <v>0</v>
          </cell>
          <cell r="KI118">
            <v>0</v>
          </cell>
          <cell r="KJ118">
            <v>0</v>
          </cell>
          <cell r="KK118">
            <v>0</v>
          </cell>
          <cell r="KL118">
            <v>0</v>
          </cell>
          <cell r="KM118">
            <v>0</v>
          </cell>
          <cell r="KN118">
            <v>0</v>
          </cell>
          <cell r="KO118">
            <v>0</v>
          </cell>
          <cell r="KP118">
            <v>0</v>
          </cell>
          <cell r="KQ118">
            <v>0</v>
          </cell>
          <cell r="KR118">
            <v>0</v>
          </cell>
          <cell r="KS118">
            <v>0</v>
          </cell>
          <cell r="KT118">
            <v>0</v>
          </cell>
          <cell r="KU118">
            <v>0</v>
          </cell>
          <cell r="KV118">
            <v>0</v>
          </cell>
          <cell r="KW118">
            <v>129657400</v>
          </cell>
          <cell r="KX118">
            <v>34915975578</v>
          </cell>
          <cell r="KY118">
            <v>276975622</v>
          </cell>
          <cell r="KZ118">
            <v>276975622</v>
          </cell>
          <cell r="LA118">
            <v>0</v>
          </cell>
          <cell r="LB118">
            <v>46398302023</v>
          </cell>
          <cell r="LC118">
            <v>124023141643</v>
          </cell>
          <cell r="LD118">
            <v>11124392319</v>
          </cell>
          <cell r="LE118">
            <v>703245527</v>
          </cell>
          <cell r="LF118">
            <v>0</v>
          </cell>
          <cell r="LG118">
            <v>0</v>
          </cell>
          <cell r="LH118">
            <v>703245527</v>
          </cell>
          <cell r="LI118">
            <v>0</v>
          </cell>
          <cell r="LJ118">
            <v>0</v>
          </cell>
          <cell r="LK118">
            <v>0</v>
          </cell>
          <cell r="LL118">
            <v>584308761</v>
          </cell>
          <cell r="LM118">
            <v>37839106</v>
          </cell>
          <cell r="LN118">
            <v>5645019217</v>
          </cell>
          <cell r="LO118">
            <v>571914840</v>
          </cell>
          <cell r="LP118">
            <v>0</v>
          </cell>
          <cell r="LQ118">
            <v>19982506</v>
          </cell>
          <cell r="LR118">
            <v>152112582</v>
          </cell>
          <cell r="LS118">
            <v>329866388</v>
          </cell>
          <cell r="LT118">
            <v>97252397</v>
          </cell>
          <cell r="LU118">
            <v>0</v>
          </cell>
          <cell r="LV118">
            <v>0</v>
          </cell>
          <cell r="LW118">
            <v>329866388</v>
          </cell>
          <cell r="LX118">
            <v>0</v>
          </cell>
          <cell r="LY118">
            <v>0</v>
          </cell>
          <cell r="LZ118">
            <v>0</v>
          </cell>
          <cell r="MA118">
            <v>0</v>
          </cell>
          <cell r="MB118">
            <v>0</v>
          </cell>
          <cell r="MC118">
            <v>0</v>
          </cell>
          <cell r="MD118">
            <v>37839106</v>
          </cell>
          <cell r="ME118">
            <v>17940540249</v>
          </cell>
          <cell r="MF118">
            <v>0</v>
          </cell>
          <cell r="MG118">
            <v>0</v>
          </cell>
          <cell r="MH118">
            <v>0</v>
          </cell>
          <cell r="MI118">
            <v>0</v>
          </cell>
          <cell r="MJ118">
            <v>-316035933</v>
          </cell>
          <cell r="MK118">
            <v>2119655</v>
          </cell>
          <cell r="ML118">
            <v>-313916278</v>
          </cell>
          <cell r="MM118">
            <v>1282033909</v>
          </cell>
          <cell r="MN118">
            <v>0</v>
          </cell>
          <cell r="MO118">
            <v>1282033909</v>
          </cell>
          <cell r="MP118">
            <v>0</v>
          </cell>
          <cell r="MQ118">
            <v>968117631</v>
          </cell>
          <cell r="MR118">
            <v>0</v>
          </cell>
          <cell r="MS118">
            <v>0</v>
          </cell>
          <cell r="MT118">
            <v>0</v>
          </cell>
          <cell r="MU118">
            <v>0</v>
          </cell>
          <cell r="MV118">
            <v>0</v>
          </cell>
          <cell r="MW118">
            <v>0</v>
          </cell>
          <cell r="MX118">
            <v>1725427002</v>
          </cell>
          <cell r="MY118">
            <v>7464218665</v>
          </cell>
          <cell r="MZ118">
            <v>197459285</v>
          </cell>
          <cell r="NA118">
            <v>0</v>
          </cell>
          <cell r="NB118">
            <v>7661677950</v>
          </cell>
          <cell r="NC118">
            <v>1402414</v>
          </cell>
          <cell r="ND118">
            <v>0</v>
          </cell>
          <cell r="NE118">
            <v>0</v>
          </cell>
          <cell r="NF118">
            <v>0</v>
          </cell>
          <cell r="NG118">
            <v>8047737</v>
          </cell>
          <cell r="NH118">
            <v>146709786</v>
          </cell>
          <cell r="NI118">
            <v>18139051</v>
          </cell>
          <cell r="NJ118">
            <v>4883808</v>
          </cell>
          <cell r="NK118">
            <v>23022859</v>
          </cell>
          <cell r="NL118">
            <v>0</v>
          </cell>
          <cell r="NM118">
            <v>0</v>
          </cell>
          <cell r="NN118">
            <v>0</v>
          </cell>
          <cell r="NO118">
            <v>0</v>
          </cell>
          <cell r="NP118">
            <v>0</v>
          </cell>
          <cell r="NQ118">
            <v>0</v>
          </cell>
          <cell r="NR118">
            <v>0</v>
          </cell>
          <cell r="NS118">
            <v>0</v>
          </cell>
          <cell r="NT118">
            <v>0</v>
          </cell>
          <cell r="NU118">
            <v>0</v>
          </cell>
          <cell r="NV118">
            <v>0</v>
          </cell>
          <cell r="NW118">
            <v>0</v>
          </cell>
          <cell r="NX118">
            <v>0</v>
          </cell>
          <cell r="NY118">
            <v>0</v>
          </cell>
          <cell r="NZ118">
            <v>0</v>
          </cell>
          <cell r="OA118">
            <v>0</v>
          </cell>
          <cell r="OB118">
            <v>0</v>
          </cell>
          <cell r="OC118">
            <v>0</v>
          </cell>
          <cell r="OD118">
            <v>9566287748</v>
          </cell>
          <cell r="OE118">
            <v>9566287748</v>
          </cell>
          <cell r="OF118">
            <v>0</v>
          </cell>
          <cell r="OG118">
            <v>0</v>
          </cell>
          <cell r="OH118">
            <v>0</v>
          </cell>
          <cell r="OI118">
            <v>0</v>
          </cell>
          <cell r="OJ118">
            <v>0</v>
          </cell>
          <cell r="OK118">
            <v>0</v>
          </cell>
          <cell r="OL118">
            <v>0</v>
          </cell>
          <cell r="OM118">
            <v>0</v>
          </cell>
          <cell r="ON118">
            <v>0</v>
          </cell>
          <cell r="OO118">
            <v>0</v>
          </cell>
          <cell r="OP118">
            <v>130</v>
          </cell>
          <cell r="OQ118">
            <v>123970</v>
          </cell>
          <cell r="OR118">
            <v>39171912</v>
          </cell>
          <cell r="OS118">
            <v>0</v>
          </cell>
          <cell r="OT118">
            <v>0</v>
          </cell>
          <cell r="OU118">
            <v>78467924</v>
          </cell>
          <cell r="OV118">
            <v>0</v>
          </cell>
          <cell r="OW118">
            <v>9605583760</v>
          </cell>
          <cell r="OX118">
            <v>10573701391</v>
          </cell>
          <cell r="OY118">
            <v>152537383283</v>
          </cell>
        </row>
        <row r="119">
          <cell r="A119">
            <v>39022</v>
          </cell>
          <cell r="B119">
            <v>2006</v>
          </cell>
          <cell r="C119" t="str">
            <v>2006-2</v>
          </cell>
          <cell r="D119" t="str">
            <v>2006-4</v>
          </cell>
          <cell r="E119">
            <v>11</v>
          </cell>
          <cell r="F119">
            <v>0.87671014963224292</v>
          </cell>
          <cell r="G119">
            <v>4860986</v>
          </cell>
          <cell r="H119">
            <v>235200</v>
          </cell>
          <cell r="I119">
            <v>3284741776.1523061</v>
          </cell>
          <cell r="J119">
            <v>3284741776.1523061</v>
          </cell>
          <cell r="K119">
            <v>0</v>
          </cell>
          <cell r="L119">
            <v>22483655867</v>
          </cell>
          <cell r="M119">
            <v>1751796565</v>
          </cell>
          <cell r="N119">
            <v>17321954263</v>
          </cell>
          <cell r="O119">
            <v>284382901</v>
          </cell>
          <cell r="P119">
            <v>1911605488</v>
          </cell>
          <cell r="Q119">
            <v>2207479696</v>
          </cell>
          <cell r="R119">
            <v>46513695540</v>
          </cell>
          <cell r="S119">
            <v>7774667000</v>
          </cell>
          <cell r="T119">
            <v>0</v>
          </cell>
          <cell r="U119">
            <v>7774667000</v>
          </cell>
          <cell r="V119">
            <v>123247641</v>
          </cell>
          <cell r="W119">
            <v>3606482756</v>
          </cell>
          <cell r="X119">
            <v>101674595</v>
          </cell>
          <cell r="Y119">
            <v>985568</v>
          </cell>
          <cell r="Z119">
            <v>37179688</v>
          </cell>
          <cell r="AA119">
            <v>19046354</v>
          </cell>
          <cell r="AB119">
            <v>0</v>
          </cell>
          <cell r="AC119">
            <v>2267021731</v>
          </cell>
          <cell r="AD119">
            <v>0</v>
          </cell>
          <cell r="AE119">
            <v>0</v>
          </cell>
          <cell r="AF119">
            <v>0</v>
          </cell>
          <cell r="AG119">
            <v>13930305333</v>
          </cell>
          <cell r="AH119">
            <v>60444000873</v>
          </cell>
          <cell r="AI119">
            <v>0</v>
          </cell>
          <cell r="AJ119">
            <v>767045</v>
          </cell>
          <cell r="AK119">
            <v>64796295</v>
          </cell>
          <cell r="AL119">
            <v>65563340</v>
          </cell>
          <cell r="AM119">
            <v>333559859</v>
          </cell>
          <cell r="AN119">
            <v>1344530</v>
          </cell>
          <cell r="AO119">
            <v>4750674</v>
          </cell>
          <cell r="AP119">
            <v>141855</v>
          </cell>
          <cell r="AQ119">
            <v>5277866</v>
          </cell>
          <cell r="AR119">
            <v>1531410</v>
          </cell>
          <cell r="AS119">
            <v>0</v>
          </cell>
          <cell r="AT119">
            <v>-131675</v>
          </cell>
          <cell r="AU119">
            <v>0</v>
          </cell>
          <cell r="AV119">
            <v>346474519</v>
          </cell>
          <cell r="AW119">
            <v>0</v>
          </cell>
          <cell r="AX119">
            <v>2232728649</v>
          </cell>
          <cell r="AY119">
            <v>487559213</v>
          </cell>
          <cell r="AZ119">
            <v>180911</v>
          </cell>
          <cell r="BA119">
            <v>3538</v>
          </cell>
          <cell r="BB119">
            <v>8154</v>
          </cell>
          <cell r="BC119">
            <v>0</v>
          </cell>
          <cell r="BD119">
            <v>6860284</v>
          </cell>
          <cell r="BE119">
            <v>5879814</v>
          </cell>
          <cell r="BF119">
            <v>2014</v>
          </cell>
          <cell r="BG119">
            <v>0</v>
          </cell>
          <cell r="BH119">
            <v>0</v>
          </cell>
          <cell r="BI119">
            <v>29850081</v>
          </cell>
          <cell r="BJ119">
            <v>0</v>
          </cell>
          <cell r="BK119">
            <v>2763072658</v>
          </cell>
          <cell r="BL119">
            <v>0</v>
          </cell>
          <cell r="BM119">
            <v>0</v>
          </cell>
          <cell r="BN119">
            <v>1149859</v>
          </cell>
          <cell r="BO119">
            <v>298934</v>
          </cell>
          <cell r="BP119">
            <v>125099444</v>
          </cell>
          <cell r="BQ119">
            <v>126548237</v>
          </cell>
          <cell r="BR119">
            <v>194882364</v>
          </cell>
          <cell r="BS119">
            <v>1054982</v>
          </cell>
          <cell r="BT119">
            <v>112373844</v>
          </cell>
          <cell r="BU119">
            <v>0</v>
          </cell>
          <cell r="BV119">
            <v>38930376</v>
          </cell>
          <cell r="BW119">
            <v>1015637</v>
          </cell>
          <cell r="BX119">
            <v>15413995</v>
          </cell>
          <cell r="BY119">
            <v>2812909</v>
          </cell>
          <cell r="BZ119">
            <v>591910</v>
          </cell>
          <cell r="CA119">
            <v>243717</v>
          </cell>
          <cell r="CB119">
            <v>418186</v>
          </cell>
          <cell r="CC119">
            <v>3360337</v>
          </cell>
          <cell r="CD119">
            <v>23856691</v>
          </cell>
          <cell r="CE119">
            <v>3266447</v>
          </cell>
          <cell r="CF119">
            <v>4586015</v>
          </cell>
          <cell r="CG119">
            <v>6411455</v>
          </cell>
          <cell r="CH119">
            <v>14263917</v>
          </cell>
          <cell r="CI119">
            <v>0</v>
          </cell>
          <cell r="CJ119">
            <v>14263917</v>
          </cell>
          <cell r="CK119">
            <v>377698700</v>
          </cell>
          <cell r="CL119">
            <v>377698700</v>
          </cell>
          <cell r="CM119">
            <v>36427235</v>
          </cell>
          <cell r="CN119">
            <v>56655918</v>
          </cell>
          <cell r="CO119">
            <v>20250773</v>
          </cell>
          <cell r="CP119">
            <v>9412379</v>
          </cell>
          <cell r="CQ119">
            <v>3434842</v>
          </cell>
          <cell r="CR119">
            <v>0</v>
          </cell>
          <cell r="CS119">
            <v>0</v>
          </cell>
          <cell r="CT119">
            <v>0</v>
          </cell>
          <cell r="CU119">
            <v>0</v>
          </cell>
          <cell r="CV119">
            <v>0</v>
          </cell>
          <cell r="CW119">
            <v>32219118</v>
          </cell>
          <cell r="CX119">
            <v>0</v>
          </cell>
          <cell r="CY119">
            <v>0</v>
          </cell>
          <cell r="CZ119">
            <v>536098965</v>
          </cell>
          <cell r="DA119">
            <v>0</v>
          </cell>
          <cell r="DB119">
            <v>725523793</v>
          </cell>
          <cell r="DC119">
            <v>0</v>
          </cell>
          <cell r="DD119">
            <v>6913556</v>
          </cell>
          <cell r="DE119">
            <v>6913556</v>
          </cell>
          <cell r="DF119">
            <v>24797644</v>
          </cell>
          <cell r="DG119">
            <v>24797644</v>
          </cell>
          <cell r="DH119">
            <v>29837475</v>
          </cell>
          <cell r="DI119">
            <v>-1525905</v>
          </cell>
          <cell r="DJ119">
            <v>440668</v>
          </cell>
          <cell r="DK119">
            <v>-1085237</v>
          </cell>
          <cell r="DL119">
            <v>8891776</v>
          </cell>
          <cell r="DM119">
            <v>656175</v>
          </cell>
          <cell r="DN119">
            <v>73554</v>
          </cell>
          <cell r="DO119">
            <v>9621505</v>
          </cell>
          <cell r="DP119">
            <v>1117961</v>
          </cell>
          <cell r="DQ119">
            <v>6578000</v>
          </cell>
          <cell r="DR119">
            <v>0</v>
          </cell>
          <cell r="DS119">
            <v>7411200</v>
          </cell>
          <cell r="DT119">
            <v>89700</v>
          </cell>
          <cell r="DU119">
            <v>15196861</v>
          </cell>
          <cell r="DV119">
            <v>-164601</v>
          </cell>
          <cell r="DW119">
            <v>9089000</v>
          </cell>
          <cell r="DX119">
            <v>5575</v>
          </cell>
          <cell r="DY119">
            <v>8929974</v>
          </cell>
          <cell r="DZ119">
            <v>9985621</v>
          </cell>
          <cell r="EA119">
            <v>0</v>
          </cell>
          <cell r="EB119">
            <v>21115</v>
          </cell>
          <cell r="EC119">
            <v>10006736</v>
          </cell>
          <cell r="ED119">
            <v>18612164</v>
          </cell>
          <cell r="EE119">
            <v>1798486</v>
          </cell>
          <cell r="EF119">
            <v>554371</v>
          </cell>
          <cell r="EG119">
            <v>10929223</v>
          </cell>
          <cell r="EH119">
            <v>485007</v>
          </cell>
          <cell r="EI119">
            <v>69309</v>
          </cell>
          <cell r="EJ119">
            <v>37085</v>
          </cell>
          <cell r="EK119">
            <v>824931</v>
          </cell>
          <cell r="EL119">
            <v>588937</v>
          </cell>
          <cell r="EM119">
            <v>2005269</v>
          </cell>
          <cell r="EN119">
            <v>2135946</v>
          </cell>
          <cell r="EO119">
            <v>1206253</v>
          </cell>
          <cell r="EP119">
            <v>110977</v>
          </cell>
          <cell r="EQ119">
            <v>-63550</v>
          </cell>
          <cell r="ER119">
            <v>8110660</v>
          </cell>
          <cell r="ES119">
            <v>4364649</v>
          </cell>
          <cell r="ET119">
            <v>12522736</v>
          </cell>
          <cell r="EU119">
            <v>-367419</v>
          </cell>
          <cell r="EV119">
            <v>365897</v>
          </cell>
          <cell r="EW119">
            <v>-21933</v>
          </cell>
          <cell r="EX119">
            <v>12499281</v>
          </cell>
          <cell r="EY119">
            <v>0</v>
          </cell>
          <cell r="EZ119">
            <v>93496069</v>
          </cell>
          <cell r="FA119">
            <v>104860700</v>
          </cell>
          <cell r="FB119">
            <v>198356769</v>
          </cell>
          <cell r="FC119">
            <v>597196</v>
          </cell>
          <cell r="FD119">
            <v>85250300</v>
          </cell>
          <cell r="FE119">
            <v>1632048</v>
          </cell>
          <cell r="FF119">
            <v>0</v>
          </cell>
          <cell r="FG119">
            <v>0</v>
          </cell>
          <cell r="FH119">
            <v>0</v>
          </cell>
          <cell r="FI119">
            <v>5789595</v>
          </cell>
          <cell r="FJ119">
            <v>7421643</v>
          </cell>
          <cell r="FK119">
            <v>819041</v>
          </cell>
          <cell r="FL119">
            <v>0</v>
          </cell>
          <cell r="FM119">
            <v>94088180</v>
          </cell>
          <cell r="FN119">
            <v>321197187</v>
          </cell>
          <cell r="FO119">
            <v>239284</v>
          </cell>
          <cell r="FP119">
            <v>-5430658</v>
          </cell>
          <cell r="FQ119">
            <v>-5191374</v>
          </cell>
          <cell r="FR119">
            <v>455071</v>
          </cell>
          <cell r="FS119">
            <v>2313170</v>
          </cell>
          <cell r="FT119">
            <v>0</v>
          </cell>
          <cell r="FU119">
            <v>174068</v>
          </cell>
          <cell r="FV119">
            <v>-5412053</v>
          </cell>
          <cell r="FW119">
            <v>10783500</v>
          </cell>
          <cell r="FX119">
            <v>3122382</v>
          </cell>
          <cell r="FY119">
            <v>0</v>
          </cell>
          <cell r="FZ119">
            <v>1862824</v>
          </cell>
          <cell r="GA119">
            <v>0</v>
          </cell>
          <cell r="GB119">
            <v>1862824</v>
          </cell>
          <cell r="GC119">
            <v>53010</v>
          </cell>
          <cell r="GD119">
            <v>53010</v>
          </cell>
          <cell r="GE119">
            <v>7633534</v>
          </cell>
          <cell r="GF119">
            <v>105674640</v>
          </cell>
          <cell r="GG119">
            <v>61558000</v>
          </cell>
          <cell r="GH119">
            <v>167232640</v>
          </cell>
          <cell r="GI119">
            <v>1865637</v>
          </cell>
          <cell r="GJ119">
            <v>0</v>
          </cell>
          <cell r="GK119">
            <v>640000</v>
          </cell>
          <cell r="GL119">
            <v>47459069</v>
          </cell>
          <cell r="GM119">
            <v>16281376</v>
          </cell>
          <cell r="GN119">
            <v>355800</v>
          </cell>
          <cell r="GO119">
            <v>158487398</v>
          </cell>
          <cell r="GP119">
            <v>225089280</v>
          </cell>
          <cell r="GQ119">
            <v>74769172</v>
          </cell>
          <cell r="GR119">
            <v>299858452</v>
          </cell>
          <cell r="GS119">
            <v>479762842</v>
          </cell>
          <cell r="GT119">
            <v>400000</v>
          </cell>
          <cell r="GU119">
            <v>0</v>
          </cell>
          <cell r="GV119">
            <v>400000</v>
          </cell>
          <cell r="GW119">
            <v>0</v>
          </cell>
          <cell r="GX119">
            <v>581436151</v>
          </cell>
          <cell r="GY119">
            <v>0</v>
          </cell>
          <cell r="GZ119">
            <v>0</v>
          </cell>
          <cell r="HA119">
            <v>0</v>
          </cell>
          <cell r="HB119">
            <v>805731188</v>
          </cell>
          <cell r="HC119">
            <v>0</v>
          </cell>
          <cell r="HD119">
            <v>0</v>
          </cell>
          <cell r="HE119">
            <v>0</v>
          </cell>
          <cell r="HF119">
            <v>0</v>
          </cell>
          <cell r="HG119">
            <v>0</v>
          </cell>
          <cell r="HH119">
            <v>1387567339</v>
          </cell>
          <cell r="HI119">
            <v>0</v>
          </cell>
          <cell r="HJ119">
            <v>0</v>
          </cell>
          <cell r="HK119">
            <v>0</v>
          </cell>
          <cell r="HL119">
            <v>28712391175</v>
          </cell>
          <cell r="HM119">
            <v>1157896198</v>
          </cell>
          <cell r="HN119">
            <v>29870287373</v>
          </cell>
          <cell r="HO119">
            <v>0</v>
          </cell>
          <cell r="HP119">
            <v>0</v>
          </cell>
          <cell r="HQ119">
            <v>0</v>
          </cell>
          <cell r="HR119">
            <v>0</v>
          </cell>
          <cell r="HS119">
            <v>171048655</v>
          </cell>
          <cell r="HT119">
            <v>128286491</v>
          </cell>
          <cell r="HU119">
            <v>1797937105</v>
          </cell>
          <cell r="HV119">
            <v>3852447190</v>
          </cell>
          <cell r="HW119">
            <v>0</v>
          </cell>
          <cell r="HX119">
            <v>0</v>
          </cell>
          <cell r="HY119">
            <v>0</v>
          </cell>
          <cell r="HZ119">
            <v>131142674</v>
          </cell>
          <cell r="IA119">
            <v>61103972</v>
          </cell>
          <cell r="IB119">
            <v>0</v>
          </cell>
          <cell r="IC119">
            <v>0</v>
          </cell>
          <cell r="ID119">
            <v>0</v>
          </cell>
          <cell r="IE119">
            <v>578151000</v>
          </cell>
          <cell r="IF119">
            <v>0</v>
          </cell>
          <cell r="IG119">
            <v>0</v>
          </cell>
          <cell r="IH119">
            <v>0</v>
          </cell>
          <cell r="II119">
            <v>0</v>
          </cell>
          <cell r="IJ119">
            <v>0</v>
          </cell>
          <cell r="IK119">
            <v>39656113818</v>
          </cell>
          <cell r="IL119">
            <v>0</v>
          </cell>
          <cell r="IM119">
            <v>547724574</v>
          </cell>
          <cell r="IN119">
            <v>547724574</v>
          </cell>
          <cell r="IO119">
            <v>39656113818</v>
          </cell>
          <cell r="IP119">
            <v>0</v>
          </cell>
          <cell r="IQ119">
            <v>249613665</v>
          </cell>
          <cell r="IR119">
            <v>0</v>
          </cell>
          <cell r="IS119">
            <v>0</v>
          </cell>
          <cell r="IT119">
            <v>0</v>
          </cell>
          <cell r="IU119">
            <v>0</v>
          </cell>
          <cell r="IV119">
            <v>0</v>
          </cell>
          <cell r="IW119">
            <v>0</v>
          </cell>
          <cell r="IX119">
            <v>147726060</v>
          </cell>
          <cell r="IY119">
            <v>0</v>
          </cell>
          <cell r="IZ119">
            <v>0</v>
          </cell>
          <cell r="JA119">
            <v>0</v>
          </cell>
          <cell r="JB119">
            <v>504531325</v>
          </cell>
          <cell r="JC119">
            <v>2128930070</v>
          </cell>
          <cell r="JD119">
            <v>95086698</v>
          </cell>
          <cell r="JE119">
            <v>87359958</v>
          </cell>
          <cell r="JF119">
            <v>6494715</v>
          </cell>
          <cell r="JG119">
            <v>2739551</v>
          </cell>
          <cell r="JH119">
            <v>5023129</v>
          </cell>
          <cell r="JI119">
            <v>58210333</v>
          </cell>
          <cell r="JJ119">
            <v>1032933</v>
          </cell>
          <cell r="JK119">
            <v>0</v>
          </cell>
          <cell r="JL119">
            <v>4772386</v>
          </cell>
          <cell r="JM119">
            <v>12710455</v>
          </cell>
          <cell r="JN119">
            <v>3126455</v>
          </cell>
          <cell r="JO119">
            <v>1199495</v>
          </cell>
          <cell r="JP119">
            <v>0</v>
          </cell>
          <cell r="JQ119">
            <v>0</v>
          </cell>
          <cell r="JR119">
            <v>0</v>
          </cell>
          <cell r="JS119">
            <v>0</v>
          </cell>
          <cell r="JT119">
            <v>0</v>
          </cell>
          <cell r="JU119">
            <v>0</v>
          </cell>
          <cell r="JV119">
            <v>0</v>
          </cell>
          <cell r="JW119">
            <v>0</v>
          </cell>
          <cell r="JX119">
            <v>0</v>
          </cell>
          <cell r="JY119">
            <v>0</v>
          </cell>
          <cell r="JZ119">
            <v>0</v>
          </cell>
          <cell r="KA119">
            <v>0</v>
          </cell>
          <cell r="KB119">
            <v>0</v>
          </cell>
          <cell r="KC119">
            <v>0</v>
          </cell>
          <cell r="KD119">
            <v>0</v>
          </cell>
          <cell r="KE119">
            <v>0</v>
          </cell>
          <cell r="KF119">
            <v>0</v>
          </cell>
          <cell r="KG119">
            <v>0</v>
          </cell>
          <cell r="KH119">
            <v>0</v>
          </cell>
          <cell r="KI119">
            <v>0</v>
          </cell>
          <cell r="KJ119">
            <v>0</v>
          </cell>
          <cell r="KK119">
            <v>0</v>
          </cell>
          <cell r="KL119">
            <v>0</v>
          </cell>
          <cell r="KM119">
            <v>0</v>
          </cell>
          <cell r="KN119">
            <v>0</v>
          </cell>
          <cell r="KO119">
            <v>0</v>
          </cell>
          <cell r="KP119">
            <v>0</v>
          </cell>
          <cell r="KQ119">
            <v>0</v>
          </cell>
          <cell r="KR119">
            <v>0</v>
          </cell>
          <cell r="KS119">
            <v>0</v>
          </cell>
          <cell r="KT119">
            <v>0</v>
          </cell>
          <cell r="KU119">
            <v>0</v>
          </cell>
          <cell r="KV119">
            <v>0</v>
          </cell>
          <cell r="KW119">
            <v>2407023563</v>
          </cell>
          <cell r="KX119">
            <v>42567668706</v>
          </cell>
          <cell r="KY119">
            <v>118807620</v>
          </cell>
          <cell r="KZ119">
            <v>118807620</v>
          </cell>
          <cell r="LA119">
            <v>0</v>
          </cell>
          <cell r="LB119">
            <v>49129834787</v>
          </cell>
          <cell r="LC119">
            <v>109573835660</v>
          </cell>
          <cell r="LD119">
            <v>2796118069</v>
          </cell>
          <cell r="LE119">
            <v>3344514787</v>
          </cell>
          <cell r="LF119">
            <v>0</v>
          </cell>
          <cell r="LG119">
            <v>0</v>
          </cell>
          <cell r="LH119">
            <v>3344514787</v>
          </cell>
          <cell r="LI119">
            <v>0</v>
          </cell>
          <cell r="LJ119">
            <v>0</v>
          </cell>
          <cell r="LK119">
            <v>0</v>
          </cell>
          <cell r="LL119">
            <v>3454706759</v>
          </cell>
          <cell r="LM119">
            <v>671911318</v>
          </cell>
          <cell r="LN119">
            <v>7471132864</v>
          </cell>
          <cell r="LO119">
            <v>586230629</v>
          </cell>
          <cell r="LP119">
            <v>0</v>
          </cell>
          <cell r="LQ119">
            <v>22239916</v>
          </cell>
          <cell r="LR119">
            <v>157984492</v>
          </cell>
          <cell r="LS119">
            <v>423241403</v>
          </cell>
          <cell r="LT119">
            <v>79355934</v>
          </cell>
          <cell r="LU119">
            <v>0</v>
          </cell>
          <cell r="LV119">
            <v>0</v>
          </cell>
          <cell r="LW119">
            <v>423241403</v>
          </cell>
          <cell r="LX119">
            <v>0</v>
          </cell>
          <cell r="LY119">
            <v>3100099084</v>
          </cell>
          <cell r="LZ119">
            <v>0</v>
          </cell>
          <cell r="MA119">
            <v>0</v>
          </cell>
          <cell r="MB119">
            <v>0</v>
          </cell>
          <cell r="MC119">
            <v>0</v>
          </cell>
          <cell r="MD119">
            <v>671911318</v>
          </cell>
          <cell r="ME119">
            <v>14636402391</v>
          </cell>
          <cell r="MF119">
            <v>0</v>
          </cell>
          <cell r="MG119">
            <v>0</v>
          </cell>
          <cell r="MH119">
            <v>0</v>
          </cell>
          <cell r="MI119">
            <v>0</v>
          </cell>
          <cell r="MJ119">
            <v>516553610</v>
          </cell>
          <cell r="MK119">
            <v>3617717</v>
          </cell>
          <cell r="ML119">
            <v>520171327</v>
          </cell>
          <cell r="MM119">
            <v>1740183102</v>
          </cell>
          <cell r="MN119">
            <v>0</v>
          </cell>
          <cell r="MO119">
            <v>1740183102</v>
          </cell>
          <cell r="MP119">
            <v>0</v>
          </cell>
          <cell r="MQ119">
            <v>2260354429</v>
          </cell>
          <cell r="MR119">
            <v>0</v>
          </cell>
          <cell r="MS119">
            <v>0</v>
          </cell>
          <cell r="MT119">
            <v>0</v>
          </cell>
          <cell r="MU119">
            <v>0</v>
          </cell>
          <cell r="MV119">
            <v>0</v>
          </cell>
          <cell r="MW119">
            <v>0</v>
          </cell>
          <cell r="MX119">
            <v>2300067647</v>
          </cell>
          <cell r="MY119">
            <v>-6415239134</v>
          </cell>
          <cell r="MZ119">
            <v>230749181</v>
          </cell>
          <cell r="NA119">
            <v>0</v>
          </cell>
          <cell r="NB119">
            <v>-6184489953</v>
          </cell>
          <cell r="NC119">
            <v>1036070</v>
          </cell>
          <cell r="ND119">
            <v>0</v>
          </cell>
          <cell r="NE119">
            <v>0</v>
          </cell>
          <cell r="NF119">
            <v>0</v>
          </cell>
          <cell r="NG119">
            <v>5278488</v>
          </cell>
          <cell r="NH119">
            <v>76558336</v>
          </cell>
          <cell r="NI119">
            <v>0</v>
          </cell>
          <cell r="NJ119">
            <v>0</v>
          </cell>
          <cell r="NK119">
            <v>0</v>
          </cell>
          <cell r="NL119">
            <v>0</v>
          </cell>
          <cell r="NM119">
            <v>0</v>
          </cell>
          <cell r="NN119">
            <v>0</v>
          </cell>
          <cell r="NO119">
            <v>0</v>
          </cell>
          <cell r="NP119">
            <v>0</v>
          </cell>
          <cell r="NQ119">
            <v>0</v>
          </cell>
          <cell r="NR119">
            <v>0</v>
          </cell>
          <cell r="NS119">
            <v>0</v>
          </cell>
          <cell r="NT119">
            <v>0</v>
          </cell>
          <cell r="NU119">
            <v>0</v>
          </cell>
          <cell r="NV119">
            <v>0</v>
          </cell>
          <cell r="NW119">
            <v>0</v>
          </cell>
          <cell r="NX119">
            <v>0</v>
          </cell>
          <cell r="NY119">
            <v>0</v>
          </cell>
          <cell r="NZ119">
            <v>0</v>
          </cell>
          <cell r="OA119">
            <v>0</v>
          </cell>
          <cell r="OB119">
            <v>0</v>
          </cell>
          <cell r="OC119">
            <v>0</v>
          </cell>
          <cell r="OD119">
            <v>-3801549412</v>
          </cell>
          <cell r="OE119">
            <v>-3801549412</v>
          </cell>
          <cell r="OF119">
            <v>0</v>
          </cell>
          <cell r="OG119">
            <v>0</v>
          </cell>
          <cell r="OH119">
            <v>0</v>
          </cell>
          <cell r="OI119">
            <v>0</v>
          </cell>
          <cell r="OJ119">
            <v>0</v>
          </cell>
          <cell r="OK119">
            <v>0</v>
          </cell>
          <cell r="OL119">
            <v>0</v>
          </cell>
          <cell r="OM119">
            <v>0</v>
          </cell>
          <cell r="ON119">
            <v>0</v>
          </cell>
          <cell r="OO119">
            <v>0</v>
          </cell>
          <cell r="OP119">
            <v>3394</v>
          </cell>
          <cell r="OQ119">
            <v>123970</v>
          </cell>
          <cell r="OR119">
            <v>3797283</v>
          </cell>
          <cell r="OS119">
            <v>0</v>
          </cell>
          <cell r="OT119">
            <v>0</v>
          </cell>
          <cell r="OU119">
            <v>7721930</v>
          </cell>
          <cell r="OV119">
            <v>0</v>
          </cell>
          <cell r="OW119">
            <v>-3797624765</v>
          </cell>
          <cell r="OX119">
            <v>-1537270336</v>
          </cell>
          <cell r="OY119">
            <v>122672967715</v>
          </cell>
        </row>
        <row r="120">
          <cell r="A120">
            <v>39052</v>
          </cell>
          <cell r="B120">
            <v>2006</v>
          </cell>
          <cell r="C120" t="str">
            <v>2006-2</v>
          </cell>
          <cell r="D120" t="str">
            <v>2006-4</v>
          </cell>
          <cell r="E120">
            <v>12</v>
          </cell>
          <cell r="F120">
            <v>0.87868963176113668</v>
          </cell>
          <cell r="G120">
            <v>3606029</v>
          </cell>
          <cell r="H120">
            <v>-174536920</v>
          </cell>
          <cell r="I120">
            <v>2413176418.794858</v>
          </cell>
          <cell r="J120">
            <v>2413176418.794858</v>
          </cell>
          <cell r="K120">
            <v>0</v>
          </cell>
          <cell r="L120">
            <v>16517897553</v>
          </cell>
          <cell r="M120">
            <v>4285668671</v>
          </cell>
          <cell r="N120">
            <v>15545223412</v>
          </cell>
          <cell r="O120">
            <v>402590015</v>
          </cell>
          <cell r="P120">
            <v>1586058610</v>
          </cell>
          <cell r="Q120">
            <v>2144747087</v>
          </cell>
          <cell r="R120">
            <v>40681065096</v>
          </cell>
          <cell r="S120">
            <v>7674153000</v>
          </cell>
          <cell r="T120">
            <v>0</v>
          </cell>
          <cell r="U120">
            <v>7674153000</v>
          </cell>
          <cell r="V120">
            <v>95890737</v>
          </cell>
          <cell r="W120">
            <v>3684396485</v>
          </cell>
          <cell r="X120">
            <v>26954600</v>
          </cell>
          <cell r="Y120">
            <v>1789584</v>
          </cell>
          <cell r="Z120">
            <v>29923157</v>
          </cell>
          <cell r="AA120">
            <v>56658970</v>
          </cell>
          <cell r="AB120">
            <v>0</v>
          </cell>
          <cell r="AC120">
            <v>4353454934</v>
          </cell>
          <cell r="AD120">
            <v>0</v>
          </cell>
          <cell r="AE120">
            <v>0</v>
          </cell>
          <cell r="AF120">
            <v>0</v>
          </cell>
          <cell r="AG120">
            <v>15923221467</v>
          </cell>
          <cell r="AH120">
            <v>56604286563</v>
          </cell>
          <cell r="AI120">
            <v>0</v>
          </cell>
          <cell r="AJ120">
            <v>255810</v>
          </cell>
          <cell r="AK120">
            <v>126961700</v>
          </cell>
          <cell r="AL120">
            <v>127217510</v>
          </cell>
          <cell r="AM120">
            <v>268466197</v>
          </cell>
          <cell r="AN120">
            <v>4127417</v>
          </cell>
          <cell r="AO120">
            <v>2010226</v>
          </cell>
          <cell r="AP120">
            <v>0</v>
          </cell>
          <cell r="AQ120">
            <v>2221732</v>
          </cell>
          <cell r="AR120">
            <v>1943629</v>
          </cell>
          <cell r="AS120">
            <v>0</v>
          </cell>
          <cell r="AT120">
            <v>218772</v>
          </cell>
          <cell r="AU120">
            <v>0</v>
          </cell>
          <cell r="AV120">
            <v>278987973</v>
          </cell>
          <cell r="AW120">
            <v>0</v>
          </cell>
          <cell r="AX120">
            <v>4817156194</v>
          </cell>
          <cell r="AY120">
            <v>563315000</v>
          </cell>
          <cell r="AZ120">
            <v>75381</v>
          </cell>
          <cell r="BA120">
            <v>851</v>
          </cell>
          <cell r="BB120">
            <v>9180</v>
          </cell>
          <cell r="BC120">
            <v>0</v>
          </cell>
          <cell r="BD120">
            <v>7147940</v>
          </cell>
          <cell r="BE120">
            <v>11967836</v>
          </cell>
          <cell r="BF120">
            <v>-19</v>
          </cell>
          <cell r="BG120">
            <v>0</v>
          </cell>
          <cell r="BH120">
            <v>0</v>
          </cell>
          <cell r="BI120">
            <v>38818154</v>
          </cell>
          <cell r="BJ120">
            <v>0</v>
          </cell>
          <cell r="BK120">
            <v>5438490517</v>
          </cell>
          <cell r="BL120">
            <v>0</v>
          </cell>
          <cell r="BM120">
            <v>0</v>
          </cell>
          <cell r="BN120">
            <v>1726982</v>
          </cell>
          <cell r="BO120">
            <v>457220</v>
          </cell>
          <cell r="BP120">
            <v>159698795</v>
          </cell>
          <cell r="BQ120">
            <v>161882997</v>
          </cell>
          <cell r="BR120">
            <v>1322620237</v>
          </cell>
          <cell r="BS120">
            <v>-62807662</v>
          </cell>
          <cell r="BT120">
            <v>83794704</v>
          </cell>
          <cell r="BU120">
            <v>5811791775</v>
          </cell>
          <cell r="BV120">
            <v>607898018</v>
          </cell>
          <cell r="BW120">
            <v>626550</v>
          </cell>
          <cell r="BX120">
            <v>10975171</v>
          </cell>
          <cell r="BY120">
            <v>1589567</v>
          </cell>
          <cell r="BZ120">
            <v>492618</v>
          </cell>
          <cell r="CA120">
            <v>658940</v>
          </cell>
          <cell r="CB120">
            <v>581824</v>
          </cell>
          <cell r="CC120">
            <v>3631204</v>
          </cell>
          <cell r="CD120">
            <v>18555874</v>
          </cell>
          <cell r="CE120">
            <v>3673716</v>
          </cell>
          <cell r="CF120">
            <v>9204953</v>
          </cell>
          <cell r="CG120">
            <v>9467025</v>
          </cell>
          <cell r="CH120">
            <v>22345694</v>
          </cell>
          <cell r="CI120">
            <v>0</v>
          </cell>
          <cell r="CJ120">
            <v>22345694</v>
          </cell>
          <cell r="CK120">
            <v>185410565</v>
          </cell>
          <cell r="CL120">
            <v>185410565</v>
          </cell>
          <cell r="CM120">
            <v>8487456</v>
          </cell>
          <cell r="CN120">
            <v>51089073</v>
          </cell>
          <cell r="CO120">
            <v>22283907</v>
          </cell>
          <cell r="CP120">
            <v>8122620</v>
          </cell>
          <cell r="CQ120">
            <v>3978011</v>
          </cell>
          <cell r="CR120">
            <v>1186011009</v>
          </cell>
          <cell r="CS120">
            <v>135621105</v>
          </cell>
          <cell r="CT120">
            <v>0</v>
          </cell>
          <cell r="CU120">
            <v>45486300</v>
          </cell>
          <cell r="CV120">
            <v>1367118414</v>
          </cell>
          <cell r="CW120">
            <v>20705886</v>
          </cell>
          <cell r="CX120">
            <v>0</v>
          </cell>
          <cell r="CY120">
            <v>0</v>
          </cell>
          <cell r="CZ120">
            <v>1667195932</v>
          </cell>
          <cell r="DA120">
            <v>0</v>
          </cell>
          <cell r="DB120">
            <v>8211581997</v>
          </cell>
          <cell r="DC120">
            <v>0</v>
          </cell>
          <cell r="DD120">
            <v>2239355</v>
          </cell>
          <cell r="DE120">
            <v>2239355</v>
          </cell>
          <cell r="DF120">
            <v>43447748</v>
          </cell>
          <cell r="DG120">
            <v>43447748</v>
          </cell>
          <cell r="DH120">
            <v>26300466</v>
          </cell>
          <cell r="DI120">
            <v>2524042</v>
          </cell>
          <cell r="DJ120">
            <v>883878</v>
          </cell>
          <cell r="DK120">
            <v>3407920</v>
          </cell>
          <cell r="DL120">
            <v>9008180</v>
          </cell>
          <cell r="DM120">
            <v>622736</v>
          </cell>
          <cell r="DN120">
            <v>16359</v>
          </cell>
          <cell r="DO120">
            <v>9647275</v>
          </cell>
          <cell r="DP120">
            <v>1126800</v>
          </cell>
          <cell r="DQ120">
            <v>6129500</v>
          </cell>
          <cell r="DR120">
            <v>0</v>
          </cell>
          <cell r="DS120">
            <v>5441800</v>
          </cell>
          <cell r="DT120">
            <v>0</v>
          </cell>
          <cell r="DU120">
            <v>12698100</v>
          </cell>
          <cell r="DV120">
            <v>16803</v>
          </cell>
          <cell r="DW120">
            <v>7867200</v>
          </cell>
          <cell r="DX120">
            <v>4655</v>
          </cell>
          <cell r="DY120">
            <v>7888658</v>
          </cell>
          <cell r="DZ120">
            <v>9855875</v>
          </cell>
          <cell r="EA120">
            <v>0</v>
          </cell>
          <cell r="EB120">
            <v>36699</v>
          </cell>
          <cell r="EC120">
            <v>9892574</v>
          </cell>
          <cell r="ED120">
            <v>17916268</v>
          </cell>
          <cell r="EE120">
            <v>129316</v>
          </cell>
          <cell r="EF120">
            <v>126631</v>
          </cell>
          <cell r="EG120">
            <v>9615238</v>
          </cell>
          <cell r="EH120">
            <v>729</v>
          </cell>
          <cell r="EI120">
            <v>95047</v>
          </cell>
          <cell r="EJ120">
            <v>26944</v>
          </cell>
          <cell r="EK120">
            <v>912832</v>
          </cell>
          <cell r="EL120">
            <v>78173</v>
          </cell>
          <cell r="EM120">
            <v>1113725</v>
          </cell>
          <cell r="EN120">
            <v>853585</v>
          </cell>
          <cell r="EO120">
            <v>708947</v>
          </cell>
          <cell r="EP120">
            <v>48570</v>
          </cell>
          <cell r="EQ120">
            <v>40416</v>
          </cell>
          <cell r="ER120">
            <v>478858</v>
          </cell>
          <cell r="ES120">
            <v>-866638</v>
          </cell>
          <cell r="ET120">
            <v>-298794</v>
          </cell>
          <cell r="EU120">
            <v>0</v>
          </cell>
          <cell r="EV120">
            <v>140925</v>
          </cell>
          <cell r="EW120">
            <v>-250853</v>
          </cell>
          <cell r="EX120">
            <v>-408722</v>
          </cell>
          <cell r="EY120">
            <v>0</v>
          </cell>
          <cell r="EZ120">
            <v>70181595</v>
          </cell>
          <cell r="FA120">
            <v>128415545</v>
          </cell>
          <cell r="FB120">
            <v>198597140</v>
          </cell>
          <cell r="FC120">
            <v>-153210</v>
          </cell>
          <cell r="FD120">
            <v>101170833</v>
          </cell>
          <cell r="FE120">
            <v>1858846</v>
          </cell>
          <cell r="FF120">
            <v>0</v>
          </cell>
          <cell r="FG120">
            <v>0</v>
          </cell>
          <cell r="FH120">
            <v>0</v>
          </cell>
          <cell r="FI120">
            <v>1990974</v>
          </cell>
          <cell r="FJ120">
            <v>3849820</v>
          </cell>
          <cell r="FK120">
            <v>886770</v>
          </cell>
          <cell r="FL120">
            <v>0</v>
          </cell>
          <cell r="FM120">
            <v>105754213</v>
          </cell>
          <cell r="FN120">
            <v>334059739</v>
          </cell>
          <cell r="FO120">
            <v>61049</v>
          </cell>
          <cell r="FP120">
            <v>-7093988</v>
          </cell>
          <cell r="FQ120">
            <v>-7032939</v>
          </cell>
          <cell r="FR120">
            <v>198759</v>
          </cell>
          <cell r="FS120">
            <v>2541235</v>
          </cell>
          <cell r="FT120">
            <v>900000</v>
          </cell>
          <cell r="FU120">
            <v>178583</v>
          </cell>
          <cell r="FV120">
            <v>-6267979</v>
          </cell>
          <cell r="FW120">
            <v>1501500</v>
          </cell>
          <cell r="FX120">
            <v>-7980841</v>
          </cell>
          <cell r="FY120">
            <v>0</v>
          </cell>
          <cell r="FZ120">
            <v>954566</v>
          </cell>
          <cell r="GA120">
            <v>0</v>
          </cell>
          <cell r="GB120">
            <v>954566</v>
          </cell>
          <cell r="GC120">
            <v>1256784</v>
          </cell>
          <cell r="GD120">
            <v>1256784</v>
          </cell>
          <cell r="GE120">
            <v>6328000</v>
          </cell>
          <cell r="GF120">
            <v>149044782</v>
          </cell>
          <cell r="GG120">
            <v>61838000</v>
          </cell>
          <cell r="GH120">
            <v>210882782</v>
          </cell>
          <cell r="GI120">
            <v>755562</v>
          </cell>
          <cell r="GJ120">
            <v>5554607</v>
          </cell>
          <cell r="GK120">
            <v>1408000</v>
          </cell>
          <cell r="GL120">
            <v>53820290</v>
          </cell>
          <cell r="GM120">
            <v>7048671</v>
          </cell>
          <cell r="GN120">
            <v>56100</v>
          </cell>
          <cell r="GO120">
            <v>24118911</v>
          </cell>
          <cell r="GP120">
            <v>92762141</v>
          </cell>
          <cell r="GQ120">
            <v>71418446</v>
          </cell>
          <cell r="GR120">
            <v>164180587</v>
          </cell>
          <cell r="GS120">
            <v>375621878</v>
          </cell>
          <cell r="GT120">
            <v>35064000</v>
          </cell>
          <cell r="GU120">
            <v>0</v>
          </cell>
          <cell r="GV120">
            <v>35064000</v>
          </cell>
          <cell r="GW120">
            <v>0</v>
          </cell>
          <cell r="GX120">
            <v>493981983</v>
          </cell>
          <cell r="GY120">
            <v>0</v>
          </cell>
          <cell r="GZ120">
            <v>0</v>
          </cell>
          <cell r="HA120">
            <v>0</v>
          </cell>
          <cell r="HB120">
            <v>4279624334</v>
          </cell>
          <cell r="HC120">
            <v>0</v>
          </cell>
          <cell r="HD120">
            <v>19042113279</v>
          </cell>
          <cell r="HE120">
            <v>0</v>
          </cell>
          <cell r="HF120">
            <v>3533816660</v>
          </cell>
          <cell r="HG120">
            <v>0</v>
          </cell>
          <cell r="HH120">
            <v>27384600256</v>
          </cell>
          <cell r="HI120">
            <v>0</v>
          </cell>
          <cell r="HJ120">
            <v>0</v>
          </cell>
          <cell r="HK120">
            <v>0</v>
          </cell>
          <cell r="HL120">
            <v>21094606131</v>
          </cell>
          <cell r="HM120">
            <v>1157896198</v>
          </cell>
          <cell r="HN120">
            <v>22252502329</v>
          </cell>
          <cell r="HO120">
            <v>0</v>
          </cell>
          <cell r="HP120">
            <v>0</v>
          </cell>
          <cell r="HQ120">
            <v>0</v>
          </cell>
          <cell r="HR120">
            <v>0</v>
          </cell>
          <cell r="HS120">
            <v>172932076</v>
          </cell>
          <cell r="HT120">
            <v>129699060</v>
          </cell>
          <cell r="HU120">
            <v>1796524527</v>
          </cell>
          <cell r="HV120">
            <v>3852447192</v>
          </cell>
          <cell r="HW120">
            <v>0</v>
          </cell>
          <cell r="HX120">
            <v>0</v>
          </cell>
          <cell r="HY120">
            <v>0</v>
          </cell>
          <cell r="HZ120">
            <v>131142674</v>
          </cell>
          <cell r="IA120">
            <v>188012220</v>
          </cell>
          <cell r="IB120">
            <v>0</v>
          </cell>
          <cell r="IC120">
            <v>0</v>
          </cell>
          <cell r="ID120">
            <v>1501571004</v>
          </cell>
          <cell r="IE120">
            <v>385434000</v>
          </cell>
          <cell r="IF120">
            <v>0</v>
          </cell>
          <cell r="IG120">
            <v>0</v>
          </cell>
          <cell r="IH120">
            <v>0</v>
          </cell>
          <cell r="II120">
            <v>0</v>
          </cell>
          <cell r="IJ120">
            <v>0</v>
          </cell>
          <cell r="IK120">
            <v>40873949785</v>
          </cell>
          <cell r="IL120">
            <v>0</v>
          </cell>
          <cell r="IM120">
            <v>369810639</v>
          </cell>
          <cell r="IN120">
            <v>369810639</v>
          </cell>
          <cell r="IO120">
            <v>40873949785</v>
          </cell>
          <cell r="IP120">
            <v>22653303</v>
          </cell>
          <cell r="IQ120">
            <v>437500000</v>
          </cell>
          <cell r="IR120">
            <v>0</v>
          </cell>
          <cell r="IS120">
            <v>0</v>
          </cell>
          <cell r="IT120">
            <v>0</v>
          </cell>
          <cell r="IU120">
            <v>0</v>
          </cell>
          <cell r="IV120">
            <v>0</v>
          </cell>
          <cell r="IW120">
            <v>0</v>
          </cell>
          <cell r="IX120">
            <v>0</v>
          </cell>
          <cell r="IY120">
            <v>0</v>
          </cell>
          <cell r="IZ120">
            <v>0</v>
          </cell>
          <cell r="JA120">
            <v>0</v>
          </cell>
          <cell r="JB120">
            <v>2322688154</v>
          </cell>
          <cell r="JC120">
            <v>1064465035</v>
          </cell>
          <cell r="JD120">
            <v>47543349</v>
          </cell>
          <cell r="JE120">
            <v>43679978</v>
          </cell>
          <cell r="JF120">
            <v>6494717</v>
          </cell>
          <cell r="JG120">
            <v>2739554</v>
          </cell>
          <cell r="JH120">
            <v>5023131</v>
          </cell>
          <cell r="JI120">
            <v>58210337</v>
          </cell>
          <cell r="JJ120">
            <v>1032930</v>
          </cell>
          <cell r="JK120">
            <v>0</v>
          </cell>
          <cell r="JL120">
            <v>4772388</v>
          </cell>
          <cell r="JM120">
            <v>12710452</v>
          </cell>
          <cell r="JN120">
            <v>3126451</v>
          </cell>
          <cell r="JO120">
            <v>1199496</v>
          </cell>
          <cell r="JP120">
            <v>0</v>
          </cell>
          <cell r="JQ120">
            <v>0</v>
          </cell>
          <cell r="JR120">
            <v>0</v>
          </cell>
          <cell r="JS120">
            <v>0</v>
          </cell>
          <cell r="JT120">
            <v>0</v>
          </cell>
          <cell r="JU120">
            <v>0</v>
          </cell>
          <cell r="JV120">
            <v>0</v>
          </cell>
          <cell r="JW120">
            <v>0</v>
          </cell>
          <cell r="JX120">
            <v>0</v>
          </cell>
          <cell r="JY120">
            <v>0</v>
          </cell>
          <cell r="JZ120">
            <v>0</v>
          </cell>
          <cell r="KA120">
            <v>0</v>
          </cell>
          <cell r="KB120">
            <v>0</v>
          </cell>
          <cell r="KC120">
            <v>0</v>
          </cell>
          <cell r="KD120">
            <v>0</v>
          </cell>
          <cell r="KE120">
            <v>0</v>
          </cell>
          <cell r="KF120">
            <v>0</v>
          </cell>
          <cell r="KG120">
            <v>0</v>
          </cell>
          <cell r="KH120">
            <v>0</v>
          </cell>
          <cell r="KI120">
            <v>0</v>
          </cell>
          <cell r="KJ120">
            <v>0</v>
          </cell>
          <cell r="KK120">
            <v>0</v>
          </cell>
          <cell r="KL120">
            <v>0</v>
          </cell>
          <cell r="KM120">
            <v>0</v>
          </cell>
          <cell r="KN120">
            <v>0</v>
          </cell>
          <cell r="KO120">
            <v>0</v>
          </cell>
          <cell r="KP120">
            <v>0</v>
          </cell>
          <cell r="KQ120">
            <v>0</v>
          </cell>
          <cell r="KR120">
            <v>0</v>
          </cell>
          <cell r="KS120">
            <v>0</v>
          </cell>
          <cell r="KT120">
            <v>0</v>
          </cell>
          <cell r="KU120">
            <v>0</v>
          </cell>
          <cell r="KV120">
            <v>0</v>
          </cell>
          <cell r="KW120">
            <v>1251335200</v>
          </cell>
          <cell r="KX120">
            <v>44447973139</v>
          </cell>
          <cell r="KY120">
            <v>1484441508</v>
          </cell>
          <cell r="KZ120">
            <v>1484441508</v>
          </cell>
          <cell r="LA120">
            <v>0</v>
          </cell>
          <cell r="LB120">
            <v>89550357192</v>
          </cell>
          <cell r="LC120">
            <v>146154643755</v>
          </cell>
          <cell r="LD120">
            <v>1947665339</v>
          </cell>
          <cell r="LE120">
            <v>18307854</v>
          </cell>
          <cell r="LF120">
            <v>3736397733</v>
          </cell>
          <cell r="LG120">
            <v>0</v>
          </cell>
          <cell r="LH120">
            <v>18307854</v>
          </cell>
          <cell r="LI120">
            <v>0</v>
          </cell>
          <cell r="LJ120">
            <v>0</v>
          </cell>
          <cell r="LK120">
            <v>0</v>
          </cell>
          <cell r="LL120">
            <v>-1085350286</v>
          </cell>
          <cell r="LM120">
            <v>671911320</v>
          </cell>
          <cell r="LN120">
            <v>7881323664</v>
          </cell>
          <cell r="LO120">
            <v>603987879</v>
          </cell>
          <cell r="LP120">
            <v>0</v>
          </cell>
          <cell r="LQ120">
            <v>12117664</v>
          </cell>
          <cell r="LR120">
            <v>122960735</v>
          </cell>
          <cell r="LS120">
            <v>286723462</v>
          </cell>
          <cell r="LT120">
            <v>69770794</v>
          </cell>
          <cell r="LU120">
            <v>0</v>
          </cell>
          <cell r="LV120">
            <v>0</v>
          </cell>
          <cell r="LW120">
            <v>286723462</v>
          </cell>
          <cell r="LX120">
            <v>0</v>
          </cell>
          <cell r="LY120">
            <v>0</v>
          </cell>
          <cell r="LZ120">
            <v>0</v>
          </cell>
          <cell r="MA120">
            <v>0</v>
          </cell>
          <cell r="MB120">
            <v>0</v>
          </cell>
          <cell r="MC120">
            <v>4540057043</v>
          </cell>
          <cell r="MD120">
            <v>671911320</v>
          </cell>
          <cell r="ME120">
            <v>10924549537</v>
          </cell>
          <cell r="MF120">
            <v>0</v>
          </cell>
          <cell r="MG120">
            <v>0</v>
          </cell>
          <cell r="MH120">
            <v>0</v>
          </cell>
          <cell r="MI120">
            <v>0</v>
          </cell>
          <cell r="MJ120">
            <v>-44285105</v>
          </cell>
          <cell r="MK120">
            <v>1535403</v>
          </cell>
          <cell r="ML120">
            <v>-42749702</v>
          </cell>
          <cell r="MM120">
            <v>1410872373</v>
          </cell>
          <cell r="MN120">
            <v>0</v>
          </cell>
          <cell r="MO120">
            <v>1410872373</v>
          </cell>
          <cell r="MP120">
            <v>0</v>
          </cell>
          <cell r="MQ120">
            <v>1368122671</v>
          </cell>
          <cell r="MR120">
            <v>20797500000</v>
          </cell>
          <cell r="MS120">
            <v>20797500000</v>
          </cell>
          <cell r="MT120">
            <v>0</v>
          </cell>
          <cell r="MU120">
            <v>0</v>
          </cell>
          <cell r="MV120">
            <v>0</v>
          </cell>
          <cell r="MW120">
            <v>20797500000</v>
          </cell>
          <cell r="MX120">
            <v>1639895781</v>
          </cell>
          <cell r="MY120">
            <v>213758639</v>
          </cell>
          <cell r="MZ120">
            <v>76772655</v>
          </cell>
          <cell r="NA120">
            <v>0</v>
          </cell>
          <cell r="NB120">
            <v>290531294</v>
          </cell>
          <cell r="NC120">
            <v>3080172</v>
          </cell>
          <cell r="ND120">
            <v>0</v>
          </cell>
          <cell r="NE120">
            <v>0</v>
          </cell>
          <cell r="NF120">
            <v>0</v>
          </cell>
          <cell r="NG120">
            <v>87837232</v>
          </cell>
          <cell r="NH120">
            <v>60837938</v>
          </cell>
          <cell r="NI120">
            <v>17900738</v>
          </cell>
          <cell r="NJ120">
            <v>5183982</v>
          </cell>
          <cell r="NK120">
            <v>23084720</v>
          </cell>
          <cell r="NL120">
            <v>0</v>
          </cell>
          <cell r="NM120">
            <v>0</v>
          </cell>
          <cell r="NN120">
            <v>0</v>
          </cell>
          <cell r="NO120">
            <v>0</v>
          </cell>
          <cell r="NP120">
            <v>0</v>
          </cell>
          <cell r="NQ120">
            <v>0</v>
          </cell>
          <cell r="NR120">
            <v>0</v>
          </cell>
          <cell r="NS120">
            <v>0</v>
          </cell>
          <cell r="NT120">
            <v>0</v>
          </cell>
          <cell r="NU120">
            <v>0</v>
          </cell>
          <cell r="NV120">
            <v>0</v>
          </cell>
          <cell r="NW120">
            <v>0</v>
          </cell>
          <cell r="NX120">
            <v>0</v>
          </cell>
          <cell r="NY120">
            <v>0</v>
          </cell>
          <cell r="NZ120">
            <v>0</v>
          </cell>
          <cell r="OA120">
            <v>0</v>
          </cell>
          <cell r="OB120">
            <v>0</v>
          </cell>
          <cell r="OC120">
            <v>0</v>
          </cell>
          <cell r="OD120">
            <v>2105267137</v>
          </cell>
          <cell r="OE120">
            <v>2105267137</v>
          </cell>
          <cell r="OF120">
            <v>0</v>
          </cell>
          <cell r="OG120">
            <v>0</v>
          </cell>
          <cell r="OH120">
            <v>0</v>
          </cell>
          <cell r="OI120">
            <v>0</v>
          </cell>
          <cell r="OJ120">
            <v>0</v>
          </cell>
          <cell r="OK120">
            <v>0</v>
          </cell>
          <cell r="OL120">
            <v>0</v>
          </cell>
          <cell r="OM120">
            <v>0</v>
          </cell>
          <cell r="ON120">
            <v>0</v>
          </cell>
          <cell r="OO120">
            <v>0</v>
          </cell>
          <cell r="OP120">
            <v>60460964</v>
          </cell>
          <cell r="OQ120">
            <v>123970</v>
          </cell>
          <cell r="OR120">
            <v>52729299</v>
          </cell>
          <cell r="OS120">
            <v>0</v>
          </cell>
          <cell r="OT120">
            <v>0</v>
          </cell>
          <cell r="OU120">
            <v>166043532</v>
          </cell>
          <cell r="OV120">
            <v>0</v>
          </cell>
          <cell r="OW120">
            <v>2218581370</v>
          </cell>
          <cell r="OX120">
            <v>24384204041</v>
          </cell>
          <cell r="OY120">
            <v>181463397333</v>
          </cell>
        </row>
        <row r="121">
          <cell r="A121">
            <v>39083</v>
          </cell>
          <cell r="B121">
            <v>2007</v>
          </cell>
          <cell r="C121" t="str">
            <v>2007-1</v>
          </cell>
          <cell r="D121" t="str">
            <v>2007-1</v>
          </cell>
          <cell r="E121">
            <v>1</v>
          </cell>
          <cell r="F121">
            <v>0.88542518014664096</v>
          </cell>
          <cell r="G121">
            <v>64262860</v>
          </cell>
          <cell r="H121">
            <v>423000</v>
          </cell>
          <cell r="I121">
            <v>4034039658.8701</v>
          </cell>
          <cell r="J121">
            <v>4034039658.8701</v>
          </cell>
          <cell r="K121">
            <v>0</v>
          </cell>
          <cell r="L121">
            <v>32454060007</v>
          </cell>
          <cell r="M121">
            <v>12614749733</v>
          </cell>
          <cell r="N121">
            <v>16242988269</v>
          </cell>
          <cell r="O121">
            <v>3342221945</v>
          </cell>
          <cell r="P121">
            <v>2002406397</v>
          </cell>
          <cell r="Q121">
            <v>2194298831</v>
          </cell>
          <cell r="R121">
            <v>69141267973</v>
          </cell>
          <cell r="S121">
            <v>8338414000</v>
          </cell>
          <cell r="T121">
            <v>0</v>
          </cell>
          <cell r="U121">
            <v>8338414000</v>
          </cell>
          <cell r="V121">
            <v>95524931</v>
          </cell>
          <cell r="W121">
            <v>1554555191</v>
          </cell>
          <cell r="X121">
            <v>117768335</v>
          </cell>
          <cell r="Y121">
            <v>1766264</v>
          </cell>
          <cell r="Z121">
            <v>111453376</v>
          </cell>
          <cell r="AA121">
            <v>36520643</v>
          </cell>
          <cell r="AB121">
            <v>0</v>
          </cell>
          <cell r="AC121">
            <v>29887276</v>
          </cell>
          <cell r="AD121">
            <v>0</v>
          </cell>
          <cell r="AE121">
            <v>0</v>
          </cell>
          <cell r="AF121">
            <v>0</v>
          </cell>
          <cell r="AG121">
            <v>10285890016</v>
          </cell>
          <cell r="AH121">
            <v>79427157989</v>
          </cell>
          <cell r="AI121">
            <v>0</v>
          </cell>
          <cell r="AJ121">
            <v>665077</v>
          </cell>
          <cell r="AK121">
            <v>0</v>
          </cell>
          <cell r="AL121">
            <v>665077</v>
          </cell>
          <cell r="AM121">
            <v>636716476</v>
          </cell>
          <cell r="AN121">
            <v>345563</v>
          </cell>
          <cell r="AO121">
            <v>2555256</v>
          </cell>
          <cell r="AP121">
            <v>160355</v>
          </cell>
          <cell r="AQ121">
            <v>2909866</v>
          </cell>
          <cell r="AR121">
            <v>10495429</v>
          </cell>
          <cell r="AS121">
            <v>0</v>
          </cell>
          <cell r="AT121">
            <v>0</v>
          </cell>
          <cell r="AU121">
            <v>0</v>
          </cell>
          <cell r="AV121">
            <v>653182945</v>
          </cell>
          <cell r="AW121">
            <v>0</v>
          </cell>
          <cell r="AX121">
            <v>12815727676</v>
          </cell>
          <cell r="AY121">
            <v>751439165</v>
          </cell>
          <cell r="AZ121">
            <v>22196</v>
          </cell>
          <cell r="BA121">
            <v>9739</v>
          </cell>
          <cell r="BB121">
            <v>12027</v>
          </cell>
          <cell r="BC121">
            <v>0</v>
          </cell>
          <cell r="BD121">
            <v>7375850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35601772</v>
          </cell>
          <cell r="BJ121">
            <v>0</v>
          </cell>
          <cell r="BK121">
            <v>13610188425</v>
          </cell>
          <cell r="BL121">
            <v>362539</v>
          </cell>
          <cell r="BM121">
            <v>0</v>
          </cell>
          <cell r="BN121">
            <v>5635271</v>
          </cell>
          <cell r="BO121">
            <v>253220</v>
          </cell>
          <cell r="BP121">
            <v>58637366</v>
          </cell>
          <cell r="BQ121">
            <v>64888396</v>
          </cell>
          <cell r="BR121">
            <v>798794130</v>
          </cell>
          <cell r="BS121">
            <v>1395563</v>
          </cell>
          <cell r="BT121">
            <v>128509315</v>
          </cell>
          <cell r="BU121">
            <v>0</v>
          </cell>
          <cell r="BV121">
            <v>-90706492</v>
          </cell>
          <cell r="BW121">
            <v>2957906</v>
          </cell>
          <cell r="BX121">
            <v>29637331</v>
          </cell>
          <cell r="BY121">
            <v>5420252</v>
          </cell>
          <cell r="BZ121">
            <v>968158</v>
          </cell>
          <cell r="CA121">
            <v>2103919</v>
          </cell>
          <cell r="CB121">
            <v>0</v>
          </cell>
          <cell r="CC121">
            <v>6038322</v>
          </cell>
          <cell r="CD121">
            <v>47125888</v>
          </cell>
          <cell r="CE121">
            <v>4489545</v>
          </cell>
          <cell r="CF121">
            <v>7046343</v>
          </cell>
          <cell r="CG121">
            <v>13829867</v>
          </cell>
          <cell r="CH121">
            <v>25365755</v>
          </cell>
          <cell r="CI121">
            <v>0</v>
          </cell>
          <cell r="CJ121">
            <v>25365755</v>
          </cell>
          <cell r="CK121">
            <v>248700751</v>
          </cell>
          <cell r="CL121">
            <v>248700751</v>
          </cell>
          <cell r="CM121">
            <v>21518372</v>
          </cell>
          <cell r="CN121">
            <v>29147138</v>
          </cell>
          <cell r="CO121">
            <v>9392730</v>
          </cell>
          <cell r="CP121">
            <v>8274449</v>
          </cell>
          <cell r="CQ121">
            <v>1842244</v>
          </cell>
          <cell r="CR121">
            <v>545433657</v>
          </cell>
          <cell r="CS121">
            <v>71231743</v>
          </cell>
          <cell r="CT121">
            <v>0</v>
          </cell>
          <cell r="CU121">
            <v>17416050</v>
          </cell>
          <cell r="CV121">
            <v>634081450</v>
          </cell>
          <cell r="CW121">
            <v>0</v>
          </cell>
          <cell r="CX121">
            <v>0</v>
          </cell>
          <cell r="CY121">
            <v>0</v>
          </cell>
          <cell r="CZ121">
            <v>952957134</v>
          </cell>
          <cell r="DA121">
            <v>0</v>
          </cell>
          <cell r="DB121">
            <v>1063251600</v>
          </cell>
          <cell r="DC121">
            <v>0</v>
          </cell>
          <cell r="DD121">
            <v>4177117</v>
          </cell>
          <cell r="DE121">
            <v>4177117</v>
          </cell>
          <cell r="DF121">
            <v>6818891</v>
          </cell>
          <cell r="DG121">
            <v>6818891</v>
          </cell>
          <cell r="DH121">
            <v>27820324</v>
          </cell>
          <cell r="DI121">
            <v>5671879</v>
          </cell>
          <cell r="DJ121">
            <v>1751411</v>
          </cell>
          <cell r="DK121">
            <v>7423290</v>
          </cell>
          <cell r="DL121">
            <v>9695865</v>
          </cell>
          <cell r="DM121">
            <v>1007960</v>
          </cell>
          <cell r="DN121">
            <v>67361</v>
          </cell>
          <cell r="DO121">
            <v>10771186</v>
          </cell>
          <cell r="DP121">
            <v>1193556</v>
          </cell>
          <cell r="DQ121">
            <v>2860200</v>
          </cell>
          <cell r="DR121">
            <v>0</v>
          </cell>
          <cell r="DS121">
            <v>6202900</v>
          </cell>
          <cell r="DT121">
            <v>63600</v>
          </cell>
          <cell r="DU121">
            <v>10320256</v>
          </cell>
          <cell r="DV121">
            <v>0</v>
          </cell>
          <cell r="DW121">
            <v>447733400</v>
          </cell>
          <cell r="DX121">
            <v>76475</v>
          </cell>
          <cell r="DY121">
            <v>447809875</v>
          </cell>
          <cell r="DZ121">
            <v>11014739</v>
          </cell>
          <cell r="EA121">
            <v>0</v>
          </cell>
          <cell r="EB121">
            <v>28676</v>
          </cell>
          <cell r="EC121">
            <v>11043415</v>
          </cell>
          <cell r="ED121">
            <v>23316089</v>
          </cell>
          <cell r="EE121">
            <v>1663163</v>
          </cell>
          <cell r="EF121">
            <v>720342</v>
          </cell>
          <cell r="EG121">
            <v>12865402</v>
          </cell>
          <cell r="EH121">
            <v>295405</v>
          </cell>
          <cell r="EI121">
            <v>57352</v>
          </cell>
          <cell r="EJ121">
            <v>865</v>
          </cell>
          <cell r="EK121">
            <v>603048</v>
          </cell>
          <cell r="EL121">
            <v>319755</v>
          </cell>
          <cell r="EM121">
            <v>1276425</v>
          </cell>
          <cell r="EN121">
            <v>3500971</v>
          </cell>
          <cell r="EO121">
            <v>2600862</v>
          </cell>
          <cell r="EP121">
            <v>0</v>
          </cell>
          <cell r="EQ121">
            <v>13472</v>
          </cell>
          <cell r="ER121">
            <v>18509840</v>
          </cell>
          <cell r="ES121">
            <v>9735231</v>
          </cell>
          <cell r="ET121">
            <v>28258543</v>
          </cell>
          <cell r="EU121">
            <v>0</v>
          </cell>
          <cell r="EV121">
            <v>218773</v>
          </cell>
          <cell r="EW121">
            <v>35720</v>
          </cell>
          <cell r="EX121">
            <v>28513036</v>
          </cell>
          <cell r="EY121">
            <v>0</v>
          </cell>
          <cell r="EZ121">
            <v>554401022</v>
          </cell>
          <cell r="FA121">
            <v>446638400</v>
          </cell>
          <cell r="FB121">
            <v>1001039422</v>
          </cell>
          <cell r="FC121">
            <v>1605810</v>
          </cell>
          <cell r="FD121">
            <v>526209200</v>
          </cell>
          <cell r="FE121">
            <v>1522754</v>
          </cell>
          <cell r="FF121">
            <v>0</v>
          </cell>
          <cell r="FG121">
            <v>0</v>
          </cell>
          <cell r="FH121">
            <v>0</v>
          </cell>
          <cell r="FI121">
            <v>11697256</v>
          </cell>
          <cell r="FJ121">
            <v>13220010</v>
          </cell>
          <cell r="FK121">
            <v>963217</v>
          </cell>
          <cell r="FL121">
            <v>0</v>
          </cell>
          <cell r="FM121">
            <v>541998237</v>
          </cell>
          <cell r="FN121">
            <v>1578281273</v>
          </cell>
          <cell r="FO121">
            <v>149802</v>
          </cell>
          <cell r="FP121">
            <v>24059299</v>
          </cell>
          <cell r="FQ121">
            <v>24209101</v>
          </cell>
          <cell r="FR121">
            <v>183235</v>
          </cell>
          <cell r="FS121">
            <v>5594692</v>
          </cell>
          <cell r="FT121">
            <v>143550</v>
          </cell>
          <cell r="FU121">
            <v>331499</v>
          </cell>
          <cell r="FV121">
            <v>11185924</v>
          </cell>
          <cell r="FW121">
            <v>4643200</v>
          </cell>
          <cell r="FX121">
            <v>46291201</v>
          </cell>
          <cell r="FY121">
            <v>0</v>
          </cell>
          <cell r="FZ121">
            <v>1337833</v>
          </cell>
          <cell r="GA121">
            <v>0</v>
          </cell>
          <cell r="GB121">
            <v>1337833</v>
          </cell>
          <cell r="GC121">
            <v>21018</v>
          </cell>
          <cell r="GD121">
            <v>21018</v>
          </cell>
          <cell r="GE121">
            <v>8357742</v>
          </cell>
          <cell r="GF121">
            <v>146551416</v>
          </cell>
          <cell r="GG121">
            <v>39151000</v>
          </cell>
          <cell r="GH121">
            <v>185702416</v>
          </cell>
          <cell r="GI121">
            <v>2842015</v>
          </cell>
          <cell r="GJ121">
            <v>1937000</v>
          </cell>
          <cell r="GK121">
            <v>1626000</v>
          </cell>
          <cell r="GL121">
            <v>77416158</v>
          </cell>
          <cell r="GM121">
            <v>7474917</v>
          </cell>
          <cell r="GN121">
            <v>156200</v>
          </cell>
          <cell r="GO121">
            <v>20843790</v>
          </cell>
          <cell r="GP121">
            <v>112296080</v>
          </cell>
          <cell r="GQ121">
            <v>58450659</v>
          </cell>
          <cell r="GR121">
            <v>170746739</v>
          </cell>
          <cell r="GS121">
            <v>412456949</v>
          </cell>
          <cell r="GT121">
            <v>35064000</v>
          </cell>
          <cell r="GU121">
            <v>2236222</v>
          </cell>
          <cell r="GV121">
            <v>37300222</v>
          </cell>
          <cell r="GW121">
            <v>0</v>
          </cell>
          <cell r="GX121">
            <v>27127280</v>
          </cell>
          <cell r="GY121">
            <v>664743797</v>
          </cell>
          <cell r="GZ121">
            <v>63192000</v>
          </cell>
          <cell r="HA121">
            <v>0</v>
          </cell>
          <cell r="HB121">
            <v>727935797</v>
          </cell>
          <cell r="HC121">
            <v>0</v>
          </cell>
          <cell r="HD121">
            <v>0</v>
          </cell>
          <cell r="HE121">
            <v>0</v>
          </cell>
          <cell r="HF121">
            <v>0</v>
          </cell>
          <cell r="HG121">
            <v>0</v>
          </cell>
          <cell r="HH121">
            <v>792363299</v>
          </cell>
          <cell r="HI121">
            <v>0</v>
          </cell>
          <cell r="HJ121">
            <v>0</v>
          </cell>
          <cell r="HK121">
            <v>0</v>
          </cell>
          <cell r="HL121">
            <v>20748339704</v>
          </cell>
          <cell r="HM121">
            <v>1217414563</v>
          </cell>
          <cell r="HN121">
            <v>21965754267</v>
          </cell>
          <cell r="HO121">
            <v>0</v>
          </cell>
          <cell r="HP121">
            <v>0</v>
          </cell>
          <cell r="HQ121">
            <v>0</v>
          </cell>
          <cell r="HR121">
            <v>0</v>
          </cell>
          <cell r="HS121">
            <v>0</v>
          </cell>
          <cell r="HT121">
            <v>0</v>
          </cell>
          <cell r="HU121">
            <v>0</v>
          </cell>
          <cell r="HV121">
            <v>0</v>
          </cell>
          <cell r="HW121">
            <v>0</v>
          </cell>
          <cell r="HX121">
            <v>0</v>
          </cell>
          <cell r="HY121">
            <v>131142974</v>
          </cell>
          <cell r="HZ121">
            <v>0</v>
          </cell>
          <cell r="IA121">
            <v>0</v>
          </cell>
          <cell r="IB121">
            <v>0</v>
          </cell>
          <cell r="IC121">
            <v>0</v>
          </cell>
          <cell r="ID121">
            <v>0</v>
          </cell>
          <cell r="IE121">
            <v>0</v>
          </cell>
          <cell r="IF121">
            <v>0</v>
          </cell>
          <cell r="IG121">
            <v>0</v>
          </cell>
          <cell r="IH121">
            <v>0</v>
          </cell>
          <cell r="II121">
            <v>0</v>
          </cell>
          <cell r="IJ121">
            <v>0</v>
          </cell>
          <cell r="IK121">
            <v>25949344431</v>
          </cell>
          <cell r="IL121">
            <v>0</v>
          </cell>
          <cell r="IM121">
            <v>225856931</v>
          </cell>
          <cell r="IN121">
            <v>225856931</v>
          </cell>
          <cell r="IO121">
            <v>25949344431</v>
          </cell>
          <cell r="IP121">
            <v>0</v>
          </cell>
          <cell r="IQ121">
            <v>0</v>
          </cell>
          <cell r="IR121">
            <v>0</v>
          </cell>
          <cell r="IS121">
            <v>0</v>
          </cell>
          <cell r="IT121">
            <v>0</v>
          </cell>
          <cell r="IU121">
            <v>0</v>
          </cell>
          <cell r="IV121">
            <v>0</v>
          </cell>
          <cell r="IW121">
            <v>0</v>
          </cell>
          <cell r="IX121">
            <v>0</v>
          </cell>
          <cell r="IY121">
            <v>0</v>
          </cell>
          <cell r="IZ121">
            <v>0</v>
          </cell>
          <cell r="JA121">
            <v>0</v>
          </cell>
          <cell r="JB121">
            <v>0</v>
          </cell>
          <cell r="JC121">
            <v>0</v>
          </cell>
          <cell r="JD121">
            <v>41901059</v>
          </cell>
          <cell r="JE121">
            <v>0</v>
          </cell>
          <cell r="JF121">
            <v>3581325</v>
          </cell>
          <cell r="JG121">
            <v>2624602</v>
          </cell>
          <cell r="JH121">
            <v>3336196</v>
          </cell>
          <cell r="JI121">
            <v>0</v>
          </cell>
          <cell r="JJ121">
            <v>765368</v>
          </cell>
          <cell r="JK121">
            <v>0</v>
          </cell>
          <cell r="JL121">
            <v>2167921</v>
          </cell>
          <cell r="JM121">
            <v>8451372</v>
          </cell>
          <cell r="JN121">
            <v>0</v>
          </cell>
          <cell r="JO121">
            <v>0</v>
          </cell>
          <cell r="JP121">
            <v>0</v>
          </cell>
          <cell r="JQ121">
            <v>0</v>
          </cell>
          <cell r="JR121">
            <v>0</v>
          </cell>
          <cell r="JS121">
            <v>0</v>
          </cell>
          <cell r="JT121">
            <v>0</v>
          </cell>
          <cell r="JU121">
            <v>0</v>
          </cell>
          <cell r="JV121">
            <v>0</v>
          </cell>
          <cell r="JW121">
            <v>0</v>
          </cell>
          <cell r="JX121">
            <v>0</v>
          </cell>
          <cell r="JY121">
            <v>0</v>
          </cell>
          <cell r="JZ121">
            <v>0</v>
          </cell>
          <cell r="KA121">
            <v>0</v>
          </cell>
          <cell r="KB121">
            <v>0</v>
          </cell>
          <cell r="KC121">
            <v>0</v>
          </cell>
          <cell r="KD121">
            <v>0</v>
          </cell>
          <cell r="KE121">
            <v>0</v>
          </cell>
          <cell r="KF121">
            <v>0</v>
          </cell>
          <cell r="KG121">
            <v>0</v>
          </cell>
          <cell r="KH121">
            <v>0</v>
          </cell>
          <cell r="KI121">
            <v>0</v>
          </cell>
          <cell r="KJ121">
            <v>0</v>
          </cell>
          <cell r="KK121">
            <v>0</v>
          </cell>
          <cell r="KL121">
            <v>0</v>
          </cell>
          <cell r="KM121">
            <v>0</v>
          </cell>
          <cell r="KN121">
            <v>0</v>
          </cell>
          <cell r="KO121">
            <v>0</v>
          </cell>
          <cell r="KP121">
            <v>0</v>
          </cell>
          <cell r="KQ121">
            <v>0</v>
          </cell>
          <cell r="KR121">
            <v>0</v>
          </cell>
          <cell r="KS121">
            <v>0</v>
          </cell>
          <cell r="KT121">
            <v>0</v>
          </cell>
          <cell r="KU121">
            <v>0</v>
          </cell>
          <cell r="KV121">
            <v>0</v>
          </cell>
          <cell r="KW121">
            <v>64219046</v>
          </cell>
          <cell r="KX121">
            <v>26013563477</v>
          </cell>
          <cell r="KY121">
            <v>-13969489</v>
          </cell>
          <cell r="KZ121">
            <v>-13969489</v>
          </cell>
          <cell r="LA121">
            <v>0</v>
          </cell>
          <cell r="LB121">
            <v>44986057653</v>
          </cell>
          <cell r="LC121">
            <v>124413215642</v>
          </cell>
          <cell r="LD121">
            <v>0</v>
          </cell>
          <cell r="LE121">
            <v>0</v>
          </cell>
          <cell r="LF121">
            <v>0</v>
          </cell>
          <cell r="LG121">
            <v>0</v>
          </cell>
          <cell r="LH121">
            <v>0</v>
          </cell>
          <cell r="LI121">
            <v>0</v>
          </cell>
          <cell r="LJ121">
            <v>0</v>
          </cell>
          <cell r="LK121">
            <v>0</v>
          </cell>
          <cell r="LL121">
            <v>0</v>
          </cell>
          <cell r="LM121">
            <v>0</v>
          </cell>
          <cell r="LN121">
            <v>2062809765</v>
          </cell>
          <cell r="LO121">
            <v>658662067</v>
          </cell>
          <cell r="LP121">
            <v>0</v>
          </cell>
          <cell r="LQ121">
            <v>15818643</v>
          </cell>
          <cell r="LR121">
            <v>98242004</v>
          </cell>
          <cell r="LS121">
            <v>158030769</v>
          </cell>
          <cell r="LT121">
            <v>69983331</v>
          </cell>
          <cell r="LU121">
            <v>0</v>
          </cell>
          <cell r="LV121">
            <v>41241587</v>
          </cell>
          <cell r="LW121">
            <v>158030769</v>
          </cell>
          <cell r="LX121">
            <v>0</v>
          </cell>
          <cell r="LY121">
            <v>0</v>
          </cell>
          <cell r="LZ121">
            <v>0</v>
          </cell>
          <cell r="MA121">
            <v>0</v>
          </cell>
          <cell r="MB121">
            <v>0</v>
          </cell>
          <cell r="MC121">
            <v>0</v>
          </cell>
          <cell r="MD121">
            <v>0</v>
          </cell>
          <cell r="ME121">
            <v>3104788166</v>
          </cell>
          <cell r="MF121">
            <v>33165876</v>
          </cell>
          <cell r="MG121">
            <v>0</v>
          </cell>
          <cell r="MH121">
            <v>0</v>
          </cell>
          <cell r="MI121">
            <v>33165876</v>
          </cell>
          <cell r="MJ121">
            <v>953926194</v>
          </cell>
          <cell r="MK121">
            <v>0</v>
          </cell>
          <cell r="ML121">
            <v>953926194</v>
          </cell>
          <cell r="MM121">
            <v>794595953</v>
          </cell>
          <cell r="MN121">
            <v>0</v>
          </cell>
          <cell r="MO121">
            <v>794595953</v>
          </cell>
          <cell r="MP121">
            <v>0</v>
          </cell>
          <cell r="MQ121">
            <v>1781688023</v>
          </cell>
          <cell r="MR121">
            <v>0</v>
          </cell>
          <cell r="MS121">
            <v>0</v>
          </cell>
          <cell r="MT121">
            <v>0</v>
          </cell>
          <cell r="MU121">
            <v>0</v>
          </cell>
          <cell r="MV121">
            <v>0</v>
          </cell>
          <cell r="MW121">
            <v>0</v>
          </cell>
          <cell r="MX121">
            <v>885852887</v>
          </cell>
          <cell r="MY121">
            <v>152745615</v>
          </cell>
          <cell r="MZ121">
            <v>115963412</v>
          </cell>
          <cell r="NA121">
            <v>0</v>
          </cell>
          <cell r="NB121">
            <v>268709027</v>
          </cell>
          <cell r="NC121">
            <v>0</v>
          </cell>
          <cell r="ND121">
            <v>0</v>
          </cell>
          <cell r="NE121">
            <v>0</v>
          </cell>
          <cell r="NF121">
            <v>0</v>
          </cell>
          <cell r="NG121">
            <v>5725388</v>
          </cell>
          <cell r="NH121">
            <v>31851819</v>
          </cell>
          <cell r="NI121">
            <v>9794208</v>
          </cell>
          <cell r="NJ121">
            <v>2759323</v>
          </cell>
          <cell r="NK121">
            <v>12553531</v>
          </cell>
          <cell r="NL121">
            <v>0</v>
          </cell>
          <cell r="NM121">
            <v>0</v>
          </cell>
          <cell r="NN121">
            <v>0</v>
          </cell>
          <cell r="NO121">
            <v>0</v>
          </cell>
          <cell r="NP121">
            <v>0</v>
          </cell>
          <cell r="NQ121">
            <v>0</v>
          </cell>
          <cell r="NR121">
            <v>0</v>
          </cell>
          <cell r="NS121">
            <v>0</v>
          </cell>
          <cell r="NT121">
            <v>0</v>
          </cell>
          <cell r="NU121">
            <v>0</v>
          </cell>
          <cell r="NV121">
            <v>0</v>
          </cell>
          <cell r="NW121">
            <v>0</v>
          </cell>
          <cell r="NX121">
            <v>0</v>
          </cell>
          <cell r="NY121">
            <v>0</v>
          </cell>
          <cell r="NZ121">
            <v>0</v>
          </cell>
          <cell r="OA121">
            <v>0</v>
          </cell>
          <cell r="OB121">
            <v>0</v>
          </cell>
          <cell r="OC121">
            <v>0</v>
          </cell>
          <cell r="OD121">
            <v>1204692652</v>
          </cell>
          <cell r="OE121">
            <v>1204692652</v>
          </cell>
          <cell r="OF121">
            <v>0</v>
          </cell>
          <cell r="OG121">
            <v>0</v>
          </cell>
          <cell r="OH121">
            <v>0</v>
          </cell>
          <cell r="OI121">
            <v>0</v>
          </cell>
          <cell r="OJ121">
            <v>0</v>
          </cell>
          <cell r="OK121">
            <v>0</v>
          </cell>
          <cell r="OL121">
            <v>0</v>
          </cell>
          <cell r="OM121">
            <v>0</v>
          </cell>
          <cell r="ON121">
            <v>0</v>
          </cell>
          <cell r="OO121">
            <v>0</v>
          </cell>
          <cell r="OP121">
            <v>129827</v>
          </cell>
          <cell r="OQ121">
            <v>123970</v>
          </cell>
          <cell r="OR121">
            <v>0</v>
          </cell>
          <cell r="OS121">
            <v>0</v>
          </cell>
          <cell r="OT121">
            <v>0</v>
          </cell>
          <cell r="OU121">
            <v>253797</v>
          </cell>
          <cell r="OV121">
            <v>0</v>
          </cell>
          <cell r="OW121">
            <v>1204946449</v>
          </cell>
          <cell r="OX121">
            <v>2986634472</v>
          </cell>
          <cell r="OY121">
            <v>130504638280</v>
          </cell>
        </row>
        <row r="122">
          <cell r="A122">
            <v>39114</v>
          </cell>
          <cell r="B122">
            <v>2007</v>
          </cell>
          <cell r="C122" t="str">
            <v>2007-1</v>
          </cell>
          <cell r="D122" t="str">
            <v>2007-1</v>
          </cell>
          <cell r="E122">
            <v>2</v>
          </cell>
          <cell r="F122">
            <v>0.89580245588021556</v>
          </cell>
          <cell r="G122">
            <v>20756646</v>
          </cell>
          <cell r="H122">
            <v>445840</v>
          </cell>
          <cell r="I122">
            <v>1704945984.5286</v>
          </cell>
          <cell r="J122">
            <v>1704945984.5286</v>
          </cell>
          <cell r="K122">
            <v>0</v>
          </cell>
          <cell r="L122">
            <v>13716379602</v>
          </cell>
          <cell r="M122">
            <v>15036465372</v>
          </cell>
          <cell r="N122">
            <v>15424299842</v>
          </cell>
          <cell r="O122">
            <v>1196194073</v>
          </cell>
          <cell r="P122">
            <v>2014351925</v>
          </cell>
          <cell r="Q122">
            <v>2172189425</v>
          </cell>
          <cell r="R122">
            <v>51160691318</v>
          </cell>
          <cell r="S122">
            <v>7253101000</v>
          </cell>
          <cell r="T122">
            <v>0</v>
          </cell>
          <cell r="U122">
            <v>7253101000</v>
          </cell>
          <cell r="V122">
            <v>197489576</v>
          </cell>
          <cell r="W122">
            <v>1358232348</v>
          </cell>
          <cell r="X122">
            <v>32680474</v>
          </cell>
          <cell r="Y122">
            <v>1506904</v>
          </cell>
          <cell r="Z122">
            <v>109155355</v>
          </cell>
          <cell r="AA122">
            <v>21578036</v>
          </cell>
          <cell r="AB122">
            <v>0</v>
          </cell>
          <cell r="AC122">
            <v>2197795302</v>
          </cell>
          <cell r="AD122">
            <v>0</v>
          </cell>
          <cell r="AE122">
            <v>0</v>
          </cell>
          <cell r="AF122">
            <v>0</v>
          </cell>
          <cell r="AG122">
            <v>11171538995</v>
          </cell>
          <cell r="AH122">
            <v>62332230313</v>
          </cell>
          <cell r="AI122">
            <v>0</v>
          </cell>
          <cell r="AJ122">
            <v>268540</v>
          </cell>
          <cell r="AK122">
            <v>122307342</v>
          </cell>
          <cell r="AL122">
            <v>122575882</v>
          </cell>
          <cell r="AM122">
            <v>699125211</v>
          </cell>
          <cell r="AN122">
            <v>113600</v>
          </cell>
          <cell r="AO122">
            <v>4763534</v>
          </cell>
          <cell r="AP122">
            <v>0</v>
          </cell>
          <cell r="AQ122">
            <v>7928666</v>
          </cell>
          <cell r="AR122">
            <v>1068995</v>
          </cell>
          <cell r="AS122">
            <v>0</v>
          </cell>
          <cell r="AT122">
            <v>0</v>
          </cell>
          <cell r="AU122">
            <v>0</v>
          </cell>
          <cell r="AV122">
            <v>713000006</v>
          </cell>
          <cell r="AW122">
            <v>49419</v>
          </cell>
          <cell r="AX122">
            <v>9285563297</v>
          </cell>
          <cell r="AY122">
            <v>383171271</v>
          </cell>
          <cell r="AZ122">
            <v>5510</v>
          </cell>
          <cell r="BA122">
            <v>-1256</v>
          </cell>
          <cell r="BB122">
            <v>110622</v>
          </cell>
          <cell r="BC122">
            <v>0</v>
          </cell>
          <cell r="BD122">
            <v>7360487</v>
          </cell>
          <cell r="BE122">
            <v>6325475</v>
          </cell>
          <cell r="BF122">
            <v>0</v>
          </cell>
          <cell r="BG122">
            <v>0</v>
          </cell>
          <cell r="BH122">
            <v>0</v>
          </cell>
          <cell r="BI122">
            <v>50328219</v>
          </cell>
          <cell r="BJ122">
            <v>0</v>
          </cell>
          <cell r="BK122">
            <v>9732913044</v>
          </cell>
          <cell r="BL122">
            <v>0</v>
          </cell>
          <cell r="BM122">
            <v>0</v>
          </cell>
          <cell r="BN122">
            <v>1229129</v>
          </cell>
          <cell r="BO122">
            <v>107405</v>
          </cell>
          <cell r="BP122">
            <v>25173171</v>
          </cell>
          <cell r="BQ122">
            <v>26509705</v>
          </cell>
          <cell r="BR122">
            <v>232828178</v>
          </cell>
          <cell r="BS122">
            <v>7007111</v>
          </cell>
          <cell r="BT122">
            <v>129391882</v>
          </cell>
          <cell r="BU122">
            <v>4215830137</v>
          </cell>
          <cell r="BV122">
            <v>160798156</v>
          </cell>
          <cell r="BW122">
            <v>1017784</v>
          </cell>
          <cell r="BX122">
            <v>22520302</v>
          </cell>
          <cell r="BY122">
            <v>3968384</v>
          </cell>
          <cell r="BZ122">
            <v>687467</v>
          </cell>
          <cell r="CA122">
            <v>1029027</v>
          </cell>
          <cell r="CB122">
            <v>0</v>
          </cell>
          <cell r="CC122">
            <v>12457568</v>
          </cell>
          <cell r="CD122">
            <v>41680532</v>
          </cell>
          <cell r="CE122">
            <v>5380531</v>
          </cell>
          <cell r="CF122">
            <v>5484020</v>
          </cell>
          <cell r="CG122">
            <v>11429081</v>
          </cell>
          <cell r="CH122">
            <v>22293632</v>
          </cell>
          <cell r="CI122">
            <v>182840000</v>
          </cell>
          <cell r="CJ122">
            <v>205133632</v>
          </cell>
          <cell r="CK122">
            <v>197831795</v>
          </cell>
          <cell r="CL122">
            <v>197831795</v>
          </cell>
          <cell r="CM122">
            <v>18836503</v>
          </cell>
          <cell r="CN122">
            <v>4276936</v>
          </cell>
          <cell r="CO122">
            <v>-4878126</v>
          </cell>
          <cell r="CP122">
            <v>3768516</v>
          </cell>
          <cell r="CQ122">
            <v>2437548</v>
          </cell>
          <cell r="CR122">
            <v>597577117</v>
          </cell>
          <cell r="CS122">
            <v>80090596</v>
          </cell>
          <cell r="CT122">
            <v>0</v>
          </cell>
          <cell r="CU122">
            <v>20975100</v>
          </cell>
          <cell r="CV122">
            <v>698642813</v>
          </cell>
          <cell r="CW122">
            <v>0</v>
          </cell>
          <cell r="CX122">
            <v>0</v>
          </cell>
          <cell r="CY122">
            <v>0</v>
          </cell>
          <cell r="CZ122">
            <v>920915985</v>
          </cell>
          <cell r="DA122">
            <v>0</v>
          </cell>
          <cell r="DB122">
            <v>5673750324</v>
          </cell>
          <cell r="DC122">
            <v>0</v>
          </cell>
          <cell r="DD122">
            <v>4082834</v>
          </cell>
          <cell r="DE122">
            <v>4082834</v>
          </cell>
          <cell r="DF122">
            <v>28108509</v>
          </cell>
          <cell r="DG122">
            <v>28108509</v>
          </cell>
          <cell r="DH122">
            <v>35915255</v>
          </cell>
          <cell r="DI122">
            <v>6614949</v>
          </cell>
          <cell r="DJ122">
            <v>956539</v>
          </cell>
          <cell r="DK122">
            <v>7571488</v>
          </cell>
          <cell r="DL122">
            <v>13169207</v>
          </cell>
          <cell r="DM122">
            <v>1018833</v>
          </cell>
          <cell r="DN122">
            <v>67361</v>
          </cell>
          <cell r="DO122">
            <v>14255401</v>
          </cell>
          <cell r="DP122">
            <v>699300</v>
          </cell>
          <cell r="DQ122">
            <v>4608100</v>
          </cell>
          <cell r="DR122">
            <v>0</v>
          </cell>
          <cell r="DS122">
            <v>7123200</v>
          </cell>
          <cell r="DT122">
            <v>0</v>
          </cell>
          <cell r="DU122">
            <v>12430600</v>
          </cell>
          <cell r="DV122">
            <v>58895</v>
          </cell>
          <cell r="DW122">
            <v>130691900</v>
          </cell>
          <cell r="DX122">
            <v>25395</v>
          </cell>
          <cell r="DY122">
            <v>130776190</v>
          </cell>
          <cell r="DZ122">
            <v>15316015</v>
          </cell>
          <cell r="EA122">
            <v>0</v>
          </cell>
          <cell r="EB122">
            <v>14338</v>
          </cell>
          <cell r="EC122">
            <v>15330353</v>
          </cell>
          <cell r="ED122">
            <v>31315046</v>
          </cell>
          <cell r="EE122">
            <v>2351366</v>
          </cell>
          <cell r="EF122">
            <v>1452425</v>
          </cell>
          <cell r="EG122">
            <v>17876756</v>
          </cell>
          <cell r="EH122">
            <v>605148</v>
          </cell>
          <cell r="EI122">
            <v>28676</v>
          </cell>
          <cell r="EJ122">
            <v>0</v>
          </cell>
          <cell r="EK122">
            <v>689073</v>
          </cell>
          <cell r="EL122">
            <v>447928</v>
          </cell>
          <cell r="EM122">
            <v>1770825</v>
          </cell>
          <cell r="EN122">
            <v>4319018</v>
          </cell>
          <cell r="EO122">
            <v>1906392</v>
          </cell>
          <cell r="EP122">
            <v>0</v>
          </cell>
          <cell r="EQ122">
            <v>14338</v>
          </cell>
          <cell r="ER122">
            <v>22122918</v>
          </cell>
          <cell r="ES122">
            <v>10409097</v>
          </cell>
          <cell r="ET122">
            <v>32546353</v>
          </cell>
          <cell r="EU122">
            <v>0</v>
          </cell>
          <cell r="EV122">
            <v>293429</v>
          </cell>
          <cell r="EW122">
            <v>0</v>
          </cell>
          <cell r="EX122">
            <v>32839782</v>
          </cell>
          <cell r="EY122">
            <v>0</v>
          </cell>
          <cell r="EZ122">
            <v>266624154</v>
          </cell>
          <cell r="FA122">
            <v>295636400</v>
          </cell>
          <cell r="FB122">
            <v>562260554</v>
          </cell>
          <cell r="FC122">
            <v>1809997</v>
          </cell>
          <cell r="FD122">
            <v>276772200</v>
          </cell>
          <cell r="FE122">
            <v>1579178</v>
          </cell>
          <cell r="FF122">
            <v>0</v>
          </cell>
          <cell r="FG122">
            <v>0</v>
          </cell>
          <cell r="FH122">
            <v>0</v>
          </cell>
          <cell r="FI122">
            <v>10798992</v>
          </cell>
          <cell r="FJ122">
            <v>12378170</v>
          </cell>
          <cell r="FK122">
            <v>1177417</v>
          </cell>
          <cell r="FL122">
            <v>0</v>
          </cell>
          <cell r="FM122">
            <v>292137784</v>
          </cell>
          <cell r="FN122">
            <v>897885081</v>
          </cell>
          <cell r="FO122">
            <v>350280</v>
          </cell>
          <cell r="FP122">
            <v>22946403</v>
          </cell>
          <cell r="FQ122">
            <v>23296683</v>
          </cell>
          <cell r="FR122">
            <v>73294</v>
          </cell>
          <cell r="FS122">
            <v>5599327</v>
          </cell>
          <cell r="FT122">
            <v>0</v>
          </cell>
          <cell r="FU122">
            <v>129905</v>
          </cell>
          <cell r="FV122">
            <v>7808653</v>
          </cell>
          <cell r="FW122">
            <v>3047100</v>
          </cell>
          <cell r="FX122">
            <v>39954962</v>
          </cell>
          <cell r="FY122">
            <v>0</v>
          </cell>
          <cell r="FZ122">
            <v>2278927</v>
          </cell>
          <cell r="GA122">
            <v>0</v>
          </cell>
          <cell r="GB122">
            <v>2278927</v>
          </cell>
          <cell r="GC122">
            <v>165519</v>
          </cell>
          <cell r="GD122">
            <v>165519</v>
          </cell>
          <cell r="GE122">
            <v>8316361</v>
          </cell>
          <cell r="GF122">
            <v>118049425</v>
          </cell>
          <cell r="GG122">
            <v>6897</v>
          </cell>
          <cell r="GH122">
            <v>118056322</v>
          </cell>
          <cell r="GI122">
            <v>2903995</v>
          </cell>
          <cell r="GJ122">
            <v>2020000</v>
          </cell>
          <cell r="GK122">
            <v>1691000</v>
          </cell>
          <cell r="GL122">
            <v>56004553</v>
          </cell>
          <cell r="GM122">
            <v>12008257</v>
          </cell>
          <cell r="GN122">
            <v>113576</v>
          </cell>
          <cell r="GO122">
            <v>4592118</v>
          </cell>
          <cell r="GP122">
            <v>79333499</v>
          </cell>
          <cell r="GQ122">
            <v>70358966</v>
          </cell>
          <cell r="GR122">
            <v>149692465</v>
          </cell>
          <cell r="GS122">
            <v>318464556</v>
          </cell>
          <cell r="GT122">
            <v>20322000</v>
          </cell>
          <cell r="GU122">
            <v>0</v>
          </cell>
          <cell r="GV122">
            <v>20322000</v>
          </cell>
          <cell r="GW122">
            <v>0</v>
          </cell>
          <cell r="GX122">
            <v>0</v>
          </cell>
          <cell r="GY122">
            <v>12580000</v>
          </cell>
          <cell r="GZ122">
            <v>296331950</v>
          </cell>
          <cell r="HA122">
            <v>0</v>
          </cell>
          <cell r="HB122">
            <v>308911950</v>
          </cell>
          <cell r="HC122">
            <v>0</v>
          </cell>
          <cell r="HD122">
            <v>267016045</v>
          </cell>
          <cell r="HE122">
            <v>0</v>
          </cell>
          <cell r="HF122">
            <v>0</v>
          </cell>
          <cell r="HG122">
            <v>0</v>
          </cell>
          <cell r="HH122">
            <v>596249995</v>
          </cell>
          <cell r="HI122">
            <v>0</v>
          </cell>
          <cell r="HJ122">
            <v>0</v>
          </cell>
          <cell r="HK122">
            <v>0</v>
          </cell>
          <cell r="HL122">
            <v>24036155928</v>
          </cell>
          <cell r="HM122">
            <v>1221891393</v>
          </cell>
          <cell r="HN122">
            <v>25258047321</v>
          </cell>
          <cell r="HO122">
            <v>0</v>
          </cell>
          <cell r="HP122">
            <v>0</v>
          </cell>
          <cell r="HQ122">
            <v>0</v>
          </cell>
          <cell r="HR122">
            <v>0</v>
          </cell>
          <cell r="HS122">
            <v>165903834</v>
          </cell>
          <cell r="HT122">
            <v>124427875</v>
          </cell>
          <cell r="HU122">
            <v>1741990255</v>
          </cell>
          <cell r="HV122">
            <v>3732836260</v>
          </cell>
          <cell r="HW122">
            <v>0</v>
          </cell>
          <cell r="HX122">
            <v>0</v>
          </cell>
          <cell r="HY122">
            <v>0</v>
          </cell>
          <cell r="HZ122">
            <v>127070950</v>
          </cell>
          <cell r="IA122">
            <v>0</v>
          </cell>
          <cell r="IB122">
            <v>0</v>
          </cell>
          <cell r="IC122">
            <v>0</v>
          </cell>
          <cell r="ID122">
            <v>0</v>
          </cell>
          <cell r="IE122">
            <v>0</v>
          </cell>
          <cell r="IF122">
            <v>0</v>
          </cell>
          <cell r="IG122">
            <v>0</v>
          </cell>
          <cell r="IH122">
            <v>0</v>
          </cell>
          <cell r="II122">
            <v>0</v>
          </cell>
          <cell r="IJ122">
            <v>0</v>
          </cell>
          <cell r="IK122">
            <v>29117954531</v>
          </cell>
          <cell r="IL122">
            <v>0</v>
          </cell>
          <cell r="IM122">
            <v>1579608593</v>
          </cell>
          <cell r="IN122">
            <v>1579608593</v>
          </cell>
          <cell r="IO122">
            <v>29117954531</v>
          </cell>
          <cell r="IP122">
            <v>0</v>
          </cell>
          <cell r="IQ122">
            <v>0</v>
          </cell>
          <cell r="IR122">
            <v>0</v>
          </cell>
          <cell r="IS122">
            <v>0</v>
          </cell>
          <cell r="IT122">
            <v>0</v>
          </cell>
          <cell r="IU122">
            <v>0</v>
          </cell>
          <cell r="IV122">
            <v>0</v>
          </cell>
          <cell r="IW122">
            <v>0</v>
          </cell>
          <cell r="IX122">
            <v>0</v>
          </cell>
          <cell r="IY122">
            <v>0</v>
          </cell>
          <cell r="IZ122">
            <v>0</v>
          </cell>
          <cell r="JA122">
            <v>0</v>
          </cell>
          <cell r="JB122">
            <v>0</v>
          </cell>
          <cell r="JC122">
            <v>1107494834</v>
          </cell>
          <cell r="JD122">
            <v>41901059</v>
          </cell>
          <cell r="JE122">
            <v>36652148</v>
          </cell>
          <cell r="JF122">
            <v>3581325</v>
          </cell>
          <cell r="JG122">
            <v>2624602</v>
          </cell>
          <cell r="JH122">
            <v>3336196</v>
          </cell>
          <cell r="JI122">
            <v>97100006</v>
          </cell>
          <cell r="JJ122">
            <v>765368</v>
          </cell>
          <cell r="JK122">
            <v>0</v>
          </cell>
          <cell r="JL122">
            <v>2167921</v>
          </cell>
          <cell r="JM122">
            <v>8451372</v>
          </cell>
          <cell r="JN122">
            <v>2559174</v>
          </cell>
          <cell r="JO122">
            <v>1433347</v>
          </cell>
          <cell r="JP122">
            <v>0</v>
          </cell>
          <cell r="JQ122">
            <v>0</v>
          </cell>
          <cell r="JR122">
            <v>0</v>
          </cell>
          <cell r="JS122">
            <v>0</v>
          </cell>
          <cell r="JT122">
            <v>0</v>
          </cell>
          <cell r="JU122">
            <v>0</v>
          </cell>
          <cell r="JV122">
            <v>0</v>
          </cell>
          <cell r="JW122">
            <v>0</v>
          </cell>
          <cell r="JX122">
            <v>0</v>
          </cell>
          <cell r="JY122">
            <v>0</v>
          </cell>
          <cell r="JZ122">
            <v>0</v>
          </cell>
          <cell r="KA122">
            <v>0</v>
          </cell>
          <cell r="KB122">
            <v>0</v>
          </cell>
          <cell r="KC122">
            <v>0</v>
          </cell>
          <cell r="KD122">
            <v>0</v>
          </cell>
          <cell r="KE122">
            <v>0</v>
          </cell>
          <cell r="KF122">
            <v>0</v>
          </cell>
          <cell r="KG122">
            <v>0</v>
          </cell>
          <cell r="KH122">
            <v>0</v>
          </cell>
          <cell r="KI122">
            <v>0</v>
          </cell>
          <cell r="KJ122">
            <v>0</v>
          </cell>
          <cell r="KK122">
            <v>0</v>
          </cell>
          <cell r="KL122">
            <v>0</v>
          </cell>
          <cell r="KM122">
            <v>0</v>
          </cell>
          <cell r="KN122">
            <v>0</v>
          </cell>
          <cell r="KO122">
            <v>0</v>
          </cell>
          <cell r="KP122">
            <v>0</v>
          </cell>
          <cell r="KQ122">
            <v>0</v>
          </cell>
          <cell r="KR122">
            <v>0</v>
          </cell>
          <cell r="KS122">
            <v>0</v>
          </cell>
          <cell r="KT122">
            <v>0</v>
          </cell>
          <cell r="KU122">
            <v>0</v>
          </cell>
          <cell r="KV122">
            <v>0</v>
          </cell>
          <cell r="KW122">
            <v>1309458555</v>
          </cell>
          <cell r="KX122">
            <v>30427413086</v>
          </cell>
          <cell r="KY122">
            <v>267603690</v>
          </cell>
          <cell r="KZ122">
            <v>267603690</v>
          </cell>
          <cell r="LA122">
            <v>0</v>
          </cell>
          <cell r="LB122">
            <v>49048392001</v>
          </cell>
          <cell r="LC122">
            <v>111380622314</v>
          </cell>
          <cell r="LD122">
            <v>445520439</v>
          </cell>
          <cell r="LE122">
            <v>1415471526</v>
          </cell>
          <cell r="LF122">
            <v>0</v>
          </cell>
          <cell r="LG122">
            <v>0</v>
          </cell>
          <cell r="LH122">
            <v>1415471526</v>
          </cell>
          <cell r="LI122">
            <v>0</v>
          </cell>
          <cell r="LJ122">
            <v>0</v>
          </cell>
          <cell r="LK122">
            <v>0</v>
          </cell>
          <cell r="LL122">
            <v>8236553680</v>
          </cell>
          <cell r="LM122">
            <v>785403768</v>
          </cell>
          <cell r="LN122">
            <v>14562708649</v>
          </cell>
          <cell r="LO122">
            <v>564132863</v>
          </cell>
          <cell r="LP122">
            <v>0</v>
          </cell>
          <cell r="LQ122">
            <v>24336627</v>
          </cell>
          <cell r="LR122">
            <v>104949554</v>
          </cell>
          <cell r="LS122">
            <v>322154042</v>
          </cell>
          <cell r="LT122">
            <v>80484497</v>
          </cell>
          <cell r="LU122">
            <v>17339074</v>
          </cell>
          <cell r="LV122">
            <v>5602052</v>
          </cell>
          <cell r="LW122">
            <v>322154042</v>
          </cell>
          <cell r="LX122">
            <v>0</v>
          </cell>
          <cell r="LY122">
            <v>0</v>
          </cell>
          <cell r="LZ122">
            <v>0</v>
          </cell>
          <cell r="MA122">
            <v>0</v>
          </cell>
          <cell r="MB122">
            <v>0</v>
          </cell>
          <cell r="MC122">
            <v>0</v>
          </cell>
          <cell r="MD122">
            <v>785403768</v>
          </cell>
          <cell r="ME122">
            <v>16127227797</v>
          </cell>
          <cell r="MF122">
            <v>89366969</v>
          </cell>
          <cell r="MG122">
            <v>0</v>
          </cell>
          <cell r="MH122">
            <v>0</v>
          </cell>
          <cell r="MI122">
            <v>89366969</v>
          </cell>
          <cell r="MJ122">
            <v>171549330</v>
          </cell>
          <cell r="MK122">
            <v>1492716</v>
          </cell>
          <cell r="ML122">
            <v>173042046</v>
          </cell>
          <cell r="MM122">
            <v>18435786030</v>
          </cell>
          <cell r="MN122">
            <v>0</v>
          </cell>
          <cell r="MO122">
            <v>18435786030</v>
          </cell>
          <cell r="MP122">
            <v>29521213424</v>
          </cell>
          <cell r="MQ122">
            <v>48219408469</v>
          </cell>
          <cell r="MR122">
            <v>0</v>
          </cell>
          <cell r="MS122">
            <v>0</v>
          </cell>
          <cell r="MT122">
            <v>0</v>
          </cell>
          <cell r="MU122">
            <v>0</v>
          </cell>
          <cell r="MV122">
            <v>0</v>
          </cell>
          <cell r="MW122">
            <v>0</v>
          </cell>
          <cell r="MX122">
            <v>1117412772</v>
          </cell>
          <cell r="MY122">
            <v>232001094</v>
          </cell>
          <cell r="MZ122">
            <v>71606387</v>
          </cell>
          <cell r="NA122">
            <v>0</v>
          </cell>
          <cell r="NB122">
            <v>303607481</v>
          </cell>
          <cell r="NC122">
            <v>0</v>
          </cell>
          <cell r="ND122">
            <v>0</v>
          </cell>
          <cell r="NE122">
            <v>0</v>
          </cell>
          <cell r="NF122">
            <v>0</v>
          </cell>
          <cell r="NG122">
            <v>0</v>
          </cell>
          <cell r="NH122">
            <v>240685983</v>
          </cell>
          <cell r="NI122">
            <v>8456285</v>
          </cell>
          <cell r="NJ122">
            <v>2562188</v>
          </cell>
          <cell r="NK122">
            <v>11018473</v>
          </cell>
          <cell r="NL122">
            <v>0</v>
          </cell>
          <cell r="NM122">
            <v>0</v>
          </cell>
          <cell r="NN122">
            <v>0</v>
          </cell>
          <cell r="NO122">
            <v>0</v>
          </cell>
          <cell r="NP122">
            <v>0</v>
          </cell>
          <cell r="NQ122">
            <v>0</v>
          </cell>
          <cell r="NR122">
            <v>0</v>
          </cell>
          <cell r="NS122">
            <v>0</v>
          </cell>
          <cell r="NT122">
            <v>0</v>
          </cell>
          <cell r="NU122">
            <v>0</v>
          </cell>
          <cell r="NV122">
            <v>0</v>
          </cell>
          <cell r="NW122">
            <v>0</v>
          </cell>
          <cell r="NX122">
            <v>0</v>
          </cell>
          <cell r="NY122">
            <v>0</v>
          </cell>
          <cell r="NZ122">
            <v>0</v>
          </cell>
          <cell r="OA122">
            <v>0</v>
          </cell>
          <cell r="OB122">
            <v>0</v>
          </cell>
          <cell r="OC122">
            <v>0</v>
          </cell>
          <cell r="OD122">
            <v>1672724709</v>
          </cell>
          <cell r="OE122">
            <v>1672724709</v>
          </cell>
          <cell r="OF122">
            <v>69789789441</v>
          </cell>
          <cell r="OG122">
            <v>0</v>
          </cell>
          <cell r="OH122">
            <v>0</v>
          </cell>
          <cell r="OI122">
            <v>0</v>
          </cell>
          <cell r="OJ122">
            <v>0</v>
          </cell>
          <cell r="OK122">
            <v>0</v>
          </cell>
          <cell r="OL122">
            <v>0</v>
          </cell>
          <cell r="OM122">
            <v>69789789441</v>
          </cell>
          <cell r="ON122">
            <v>69789789441</v>
          </cell>
          <cell r="OO122">
            <v>0</v>
          </cell>
          <cell r="OP122">
            <v>75773</v>
          </cell>
          <cell r="OQ122">
            <v>123970</v>
          </cell>
          <cell r="OR122">
            <v>6250182</v>
          </cell>
          <cell r="OS122">
            <v>0</v>
          </cell>
          <cell r="OT122">
            <v>0</v>
          </cell>
          <cell r="OU122">
            <v>12700107</v>
          </cell>
          <cell r="OV122">
            <v>0</v>
          </cell>
          <cell r="OW122">
            <v>71468964075</v>
          </cell>
          <cell r="OX122">
            <v>119688372544</v>
          </cell>
          <cell r="OY122">
            <v>247196222655</v>
          </cell>
        </row>
        <row r="123">
          <cell r="A123">
            <v>39142</v>
          </cell>
          <cell r="B123">
            <v>2007</v>
          </cell>
          <cell r="C123" t="str">
            <v>2007-1</v>
          </cell>
          <cell r="D123" t="str">
            <v>2007-1</v>
          </cell>
          <cell r="E123">
            <v>3</v>
          </cell>
          <cell r="F123">
            <v>0.9066684634245924</v>
          </cell>
          <cell r="G123">
            <v>6056974</v>
          </cell>
          <cell r="H123">
            <v>80309206</v>
          </cell>
          <cell r="I123">
            <v>992964962.2177999</v>
          </cell>
          <cell r="J123">
            <v>992964962.2177999</v>
          </cell>
          <cell r="K123">
            <v>0</v>
          </cell>
          <cell r="L123">
            <v>7988455046</v>
          </cell>
          <cell r="M123">
            <v>6971234254</v>
          </cell>
          <cell r="N123">
            <v>17979827810</v>
          </cell>
          <cell r="O123">
            <v>1094339169</v>
          </cell>
          <cell r="P123">
            <v>2100795944</v>
          </cell>
          <cell r="Q123">
            <v>2266634172</v>
          </cell>
          <cell r="R123">
            <v>43428597379</v>
          </cell>
          <cell r="S123">
            <v>7496126000</v>
          </cell>
          <cell r="T123">
            <v>0</v>
          </cell>
          <cell r="U123">
            <v>7496126000</v>
          </cell>
          <cell r="V123">
            <v>133947218</v>
          </cell>
          <cell r="W123">
            <v>1974747764</v>
          </cell>
          <cell r="X123">
            <v>99229383</v>
          </cell>
          <cell r="Y123">
            <v>1022542</v>
          </cell>
          <cell r="Z123">
            <v>62630807</v>
          </cell>
          <cell r="AA123">
            <v>43105260</v>
          </cell>
          <cell r="AB123">
            <v>0</v>
          </cell>
          <cell r="AC123">
            <v>2230153988</v>
          </cell>
          <cell r="AD123">
            <v>0</v>
          </cell>
          <cell r="AE123">
            <v>0</v>
          </cell>
          <cell r="AF123">
            <v>0</v>
          </cell>
          <cell r="AG123">
            <v>12040962962</v>
          </cell>
          <cell r="AH123">
            <v>55469560341</v>
          </cell>
          <cell r="AI123">
            <v>0</v>
          </cell>
          <cell r="AJ123">
            <v>854965</v>
          </cell>
          <cell r="AK123">
            <v>71572126</v>
          </cell>
          <cell r="AL123">
            <v>72427091</v>
          </cell>
          <cell r="AM123">
            <v>732942361</v>
          </cell>
          <cell r="AN123">
            <v>50000</v>
          </cell>
          <cell r="AO123">
            <v>5279061</v>
          </cell>
          <cell r="AP123">
            <v>129605</v>
          </cell>
          <cell r="AQ123">
            <v>2978843</v>
          </cell>
          <cell r="AR123">
            <v>1165281</v>
          </cell>
          <cell r="AS123">
            <v>0</v>
          </cell>
          <cell r="AT123">
            <v>0</v>
          </cell>
          <cell r="AU123">
            <v>0</v>
          </cell>
          <cell r="AV123">
            <v>742545151</v>
          </cell>
          <cell r="AW123">
            <v>0</v>
          </cell>
          <cell r="AX123">
            <v>2148220288</v>
          </cell>
          <cell r="AY123">
            <v>526805149</v>
          </cell>
          <cell r="AZ123">
            <v>56394</v>
          </cell>
          <cell r="BA123">
            <v>6990</v>
          </cell>
          <cell r="BB123">
            <v>565356</v>
          </cell>
          <cell r="BC123">
            <v>0</v>
          </cell>
          <cell r="BD123">
            <v>7188889</v>
          </cell>
          <cell r="BE123">
            <v>5861350</v>
          </cell>
          <cell r="BF123">
            <v>10745622</v>
          </cell>
          <cell r="BG123">
            <v>0</v>
          </cell>
          <cell r="BH123">
            <v>0</v>
          </cell>
          <cell r="BI123">
            <v>55675300</v>
          </cell>
          <cell r="BJ123">
            <v>0</v>
          </cell>
          <cell r="BK123">
            <v>2755125338</v>
          </cell>
          <cell r="BL123">
            <v>0</v>
          </cell>
          <cell r="BM123">
            <v>0</v>
          </cell>
          <cell r="BN123">
            <v>13862590</v>
          </cell>
          <cell r="BO123">
            <v>1523636</v>
          </cell>
          <cell r="BP123">
            <v>40994330</v>
          </cell>
          <cell r="BQ123">
            <v>56380556</v>
          </cell>
          <cell r="BR123">
            <v>1296763370</v>
          </cell>
          <cell r="BS123">
            <v>781901</v>
          </cell>
          <cell r="BT123">
            <v>89450126</v>
          </cell>
          <cell r="BU123">
            <v>3963968685</v>
          </cell>
          <cell r="BV123">
            <v>56058066</v>
          </cell>
          <cell r="BW123">
            <v>1224442</v>
          </cell>
          <cell r="BX123">
            <v>23895565</v>
          </cell>
          <cell r="BY123">
            <v>13072283</v>
          </cell>
          <cell r="BZ123">
            <v>588762</v>
          </cell>
          <cell r="CA123">
            <v>1261311</v>
          </cell>
          <cell r="CB123">
            <v>0</v>
          </cell>
          <cell r="CC123">
            <v>9386566</v>
          </cell>
          <cell r="CD123">
            <v>49428929</v>
          </cell>
          <cell r="CE123">
            <v>2443136</v>
          </cell>
          <cell r="CF123">
            <v>4957362</v>
          </cell>
          <cell r="CG123">
            <v>9513848</v>
          </cell>
          <cell r="CH123">
            <v>16914346</v>
          </cell>
          <cell r="CI123">
            <v>0</v>
          </cell>
          <cell r="CJ123">
            <v>16914346</v>
          </cell>
          <cell r="CK123">
            <v>389902781</v>
          </cell>
          <cell r="CL123">
            <v>389902781</v>
          </cell>
          <cell r="CM123">
            <v>18964384</v>
          </cell>
          <cell r="CN123">
            <v>74458362</v>
          </cell>
          <cell r="CO123">
            <v>38407907</v>
          </cell>
          <cell r="CP123">
            <v>13296373</v>
          </cell>
          <cell r="CQ123">
            <v>2401088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4311085</v>
          </cell>
          <cell r="CX123">
            <v>0</v>
          </cell>
          <cell r="CY123">
            <v>0</v>
          </cell>
          <cell r="CZ123">
            <v>541741980</v>
          </cell>
          <cell r="DA123">
            <v>0</v>
          </cell>
          <cell r="DB123">
            <v>4717562132</v>
          </cell>
          <cell r="DC123">
            <v>0</v>
          </cell>
          <cell r="DD123">
            <v>5466780</v>
          </cell>
          <cell r="DE123">
            <v>5466780</v>
          </cell>
          <cell r="DF123">
            <v>74820991</v>
          </cell>
          <cell r="DG123">
            <v>74820991</v>
          </cell>
          <cell r="DH123">
            <v>40585173</v>
          </cell>
          <cell r="DI123">
            <v>6008691</v>
          </cell>
          <cell r="DJ123">
            <v>1010432</v>
          </cell>
          <cell r="DK123">
            <v>7019123</v>
          </cell>
          <cell r="DL123">
            <v>14228648</v>
          </cell>
          <cell r="DM123">
            <v>1311648</v>
          </cell>
          <cell r="DN123">
            <v>134722</v>
          </cell>
          <cell r="DO123">
            <v>15675018</v>
          </cell>
          <cell r="DP123">
            <v>1232100</v>
          </cell>
          <cell r="DQ123">
            <v>3019100</v>
          </cell>
          <cell r="DR123">
            <v>0</v>
          </cell>
          <cell r="DS123">
            <v>7258000</v>
          </cell>
          <cell r="DT123">
            <v>0</v>
          </cell>
          <cell r="DU123">
            <v>11509200</v>
          </cell>
          <cell r="DV123">
            <v>78364</v>
          </cell>
          <cell r="DW123">
            <v>14579100</v>
          </cell>
          <cell r="DX123">
            <v>8005</v>
          </cell>
          <cell r="DY123">
            <v>14665469</v>
          </cell>
          <cell r="DZ123">
            <v>17079540</v>
          </cell>
          <cell r="EA123">
            <v>0</v>
          </cell>
          <cell r="EB123">
            <v>14338</v>
          </cell>
          <cell r="EC123">
            <v>17093878</v>
          </cell>
          <cell r="ED123">
            <v>35794309</v>
          </cell>
          <cell r="EE123">
            <v>2767155</v>
          </cell>
          <cell r="EF123">
            <v>2068077</v>
          </cell>
          <cell r="EG123">
            <v>19247112</v>
          </cell>
          <cell r="EH123">
            <v>444775</v>
          </cell>
          <cell r="EI123">
            <v>43878</v>
          </cell>
          <cell r="EJ123">
            <v>0</v>
          </cell>
          <cell r="EK123">
            <v>1118335</v>
          </cell>
          <cell r="EL123">
            <v>416658</v>
          </cell>
          <cell r="EM123">
            <v>2023646</v>
          </cell>
          <cell r="EN123">
            <v>4651441</v>
          </cell>
          <cell r="EO123">
            <v>2437758</v>
          </cell>
          <cell r="EP123">
            <v>0</v>
          </cell>
          <cell r="EQ123">
            <v>86026</v>
          </cell>
          <cell r="ER123">
            <v>23484992</v>
          </cell>
          <cell r="ES123">
            <v>9448480</v>
          </cell>
          <cell r="ET123">
            <v>33019498</v>
          </cell>
          <cell r="EU123">
            <v>0</v>
          </cell>
          <cell r="EV123">
            <v>233359</v>
          </cell>
          <cell r="EW123">
            <v>89300</v>
          </cell>
          <cell r="EX123">
            <v>33342157</v>
          </cell>
          <cell r="EY123">
            <v>0</v>
          </cell>
          <cell r="EZ123">
            <v>161275220</v>
          </cell>
          <cell r="FA123">
            <v>217570100</v>
          </cell>
          <cell r="FB123">
            <v>378845320</v>
          </cell>
          <cell r="FC123">
            <v>2924871</v>
          </cell>
          <cell r="FD123">
            <v>174423233</v>
          </cell>
          <cell r="FE123">
            <v>2269856</v>
          </cell>
          <cell r="FF123">
            <v>0</v>
          </cell>
          <cell r="FG123">
            <v>0</v>
          </cell>
          <cell r="FH123">
            <v>0</v>
          </cell>
          <cell r="FI123">
            <v>11693175</v>
          </cell>
          <cell r="FJ123">
            <v>13963031</v>
          </cell>
          <cell r="FK123">
            <v>1610140</v>
          </cell>
          <cell r="FL123">
            <v>0</v>
          </cell>
          <cell r="FM123">
            <v>192921275</v>
          </cell>
          <cell r="FN123">
            <v>619370891</v>
          </cell>
          <cell r="FO123">
            <v>242501</v>
          </cell>
          <cell r="FP123">
            <v>33601033</v>
          </cell>
          <cell r="FQ123">
            <v>33843534</v>
          </cell>
          <cell r="FR123">
            <v>73294</v>
          </cell>
          <cell r="FS123">
            <v>9281989</v>
          </cell>
          <cell r="FT123">
            <v>111300</v>
          </cell>
          <cell r="FU123">
            <v>344107</v>
          </cell>
          <cell r="FV123">
            <v>12645561</v>
          </cell>
          <cell r="FW123">
            <v>5078500</v>
          </cell>
          <cell r="FX123">
            <v>61378285</v>
          </cell>
          <cell r="FY123">
            <v>0</v>
          </cell>
          <cell r="FZ123">
            <v>3303546</v>
          </cell>
          <cell r="GA123">
            <v>0</v>
          </cell>
          <cell r="GB123">
            <v>3303546</v>
          </cell>
          <cell r="GC123">
            <v>76632</v>
          </cell>
          <cell r="GD123">
            <v>76632</v>
          </cell>
          <cell r="GE123">
            <v>7949728</v>
          </cell>
          <cell r="GF123">
            <v>98156532</v>
          </cell>
          <cell r="GG123">
            <v>0</v>
          </cell>
          <cell r="GH123">
            <v>98156532</v>
          </cell>
          <cell r="GI123">
            <v>3283413</v>
          </cell>
          <cell r="GJ123">
            <v>0</v>
          </cell>
          <cell r="GK123">
            <v>951000</v>
          </cell>
          <cell r="GL123">
            <v>60192973</v>
          </cell>
          <cell r="GM123">
            <v>13656047</v>
          </cell>
          <cell r="GN123">
            <v>157966</v>
          </cell>
          <cell r="GO123">
            <v>5222378</v>
          </cell>
          <cell r="GP123">
            <v>83463777</v>
          </cell>
          <cell r="GQ123">
            <v>76181407</v>
          </cell>
          <cell r="GR123">
            <v>159645184</v>
          </cell>
          <cell r="GS123">
            <v>330509907</v>
          </cell>
          <cell r="GT123">
            <v>109897000</v>
          </cell>
          <cell r="GU123">
            <v>0</v>
          </cell>
          <cell r="GV123">
            <v>109897000</v>
          </cell>
          <cell r="GW123">
            <v>0</v>
          </cell>
          <cell r="GX123">
            <v>108310043</v>
          </cell>
          <cell r="GY123">
            <v>415866560</v>
          </cell>
          <cell r="GZ123">
            <v>583694000</v>
          </cell>
          <cell r="HA123">
            <v>0</v>
          </cell>
          <cell r="HB123">
            <v>999560560</v>
          </cell>
          <cell r="HC123">
            <v>0</v>
          </cell>
          <cell r="HD123">
            <v>0</v>
          </cell>
          <cell r="HE123">
            <v>0</v>
          </cell>
          <cell r="HF123">
            <v>69859024</v>
          </cell>
          <cell r="HG123">
            <v>0</v>
          </cell>
          <cell r="HH123">
            <v>1287626627</v>
          </cell>
          <cell r="HI123">
            <v>0</v>
          </cell>
          <cell r="HJ123">
            <v>0</v>
          </cell>
          <cell r="HK123">
            <v>0</v>
          </cell>
          <cell r="HL123">
            <v>3284398456</v>
          </cell>
          <cell r="HM123">
            <v>4476830</v>
          </cell>
          <cell r="HN123">
            <v>3288875286</v>
          </cell>
          <cell r="HO123">
            <v>0</v>
          </cell>
          <cell r="HP123">
            <v>0</v>
          </cell>
          <cell r="HQ123">
            <v>0</v>
          </cell>
          <cell r="HR123">
            <v>0</v>
          </cell>
          <cell r="HS123">
            <v>165903834</v>
          </cell>
          <cell r="HT123">
            <v>124427875</v>
          </cell>
          <cell r="HU123">
            <v>1741990255</v>
          </cell>
          <cell r="HV123">
            <v>3732836260</v>
          </cell>
          <cell r="HW123">
            <v>0</v>
          </cell>
          <cell r="HX123">
            <v>0</v>
          </cell>
          <cell r="HY123">
            <v>0</v>
          </cell>
          <cell r="HZ123">
            <v>127070950</v>
          </cell>
          <cell r="IA123">
            <v>0</v>
          </cell>
          <cell r="IB123">
            <v>0</v>
          </cell>
          <cell r="IC123">
            <v>0</v>
          </cell>
          <cell r="ID123">
            <v>0</v>
          </cell>
          <cell r="IE123">
            <v>0</v>
          </cell>
          <cell r="IF123">
            <v>0</v>
          </cell>
          <cell r="IG123">
            <v>0</v>
          </cell>
          <cell r="IH123">
            <v>0</v>
          </cell>
          <cell r="II123">
            <v>0</v>
          </cell>
          <cell r="IJ123">
            <v>0</v>
          </cell>
          <cell r="IK123">
            <v>29114536763</v>
          </cell>
          <cell r="IL123">
            <v>0</v>
          </cell>
          <cell r="IM123">
            <v>4940944804</v>
          </cell>
          <cell r="IN123">
            <v>4940944804</v>
          </cell>
          <cell r="IO123">
            <v>29114536763</v>
          </cell>
          <cell r="IP123">
            <v>50530792</v>
          </cell>
          <cell r="IQ123">
            <v>0</v>
          </cell>
          <cell r="IR123">
            <v>0</v>
          </cell>
          <cell r="IS123">
            <v>0</v>
          </cell>
          <cell r="IT123">
            <v>0</v>
          </cell>
          <cell r="IU123">
            <v>0</v>
          </cell>
          <cell r="IV123">
            <v>0</v>
          </cell>
          <cell r="IW123">
            <v>0</v>
          </cell>
          <cell r="IX123">
            <v>0</v>
          </cell>
          <cell r="IY123">
            <v>0</v>
          </cell>
          <cell r="IZ123">
            <v>0</v>
          </cell>
          <cell r="JA123">
            <v>0</v>
          </cell>
          <cell r="JB123">
            <v>50530792</v>
          </cell>
          <cell r="JC123">
            <v>1107494834</v>
          </cell>
          <cell r="JD123">
            <v>41901059</v>
          </cell>
          <cell r="JE123">
            <v>36652148</v>
          </cell>
          <cell r="JF123">
            <v>3581325</v>
          </cell>
          <cell r="JG123">
            <v>2624602</v>
          </cell>
          <cell r="JH123">
            <v>3336196</v>
          </cell>
          <cell r="JI123">
            <v>48550003</v>
          </cell>
          <cell r="JJ123">
            <v>765368</v>
          </cell>
          <cell r="JK123">
            <v>0</v>
          </cell>
          <cell r="JL123">
            <v>2167921</v>
          </cell>
          <cell r="JM123">
            <v>8451372</v>
          </cell>
          <cell r="JN123">
            <v>1279587</v>
          </cell>
          <cell r="JO123">
            <v>1433347</v>
          </cell>
          <cell r="JP123">
            <v>0</v>
          </cell>
          <cell r="JQ123">
            <v>0</v>
          </cell>
          <cell r="JR123">
            <v>0</v>
          </cell>
          <cell r="JS123">
            <v>0</v>
          </cell>
          <cell r="JT123">
            <v>0</v>
          </cell>
          <cell r="JU123">
            <v>0</v>
          </cell>
          <cell r="JV123">
            <v>0</v>
          </cell>
          <cell r="JW123">
            <v>0</v>
          </cell>
          <cell r="JX123">
            <v>0</v>
          </cell>
          <cell r="JY123">
            <v>0</v>
          </cell>
          <cell r="JZ123">
            <v>0</v>
          </cell>
          <cell r="KA123">
            <v>0</v>
          </cell>
          <cell r="KB123">
            <v>0</v>
          </cell>
          <cell r="KC123">
            <v>0</v>
          </cell>
          <cell r="KD123">
            <v>0</v>
          </cell>
          <cell r="KE123">
            <v>0</v>
          </cell>
          <cell r="KF123">
            <v>0</v>
          </cell>
          <cell r="KG123">
            <v>0</v>
          </cell>
          <cell r="KH123">
            <v>0</v>
          </cell>
          <cell r="KI123">
            <v>0</v>
          </cell>
          <cell r="KJ123">
            <v>0</v>
          </cell>
          <cell r="KK123">
            <v>0</v>
          </cell>
          <cell r="KL123">
            <v>0</v>
          </cell>
          <cell r="KM123">
            <v>0</v>
          </cell>
          <cell r="KN123">
            <v>0</v>
          </cell>
          <cell r="KO123">
            <v>0</v>
          </cell>
          <cell r="KP123">
            <v>0</v>
          </cell>
          <cell r="KQ123">
            <v>0</v>
          </cell>
          <cell r="KR123">
            <v>0</v>
          </cell>
          <cell r="KS123">
            <v>0</v>
          </cell>
          <cell r="KT123">
            <v>0</v>
          </cell>
          <cell r="KU123">
            <v>0</v>
          </cell>
          <cell r="KV123">
            <v>0</v>
          </cell>
          <cell r="KW123">
            <v>1258386472</v>
          </cell>
          <cell r="KX123">
            <v>30423454027</v>
          </cell>
          <cell r="KY123">
            <v>136592552</v>
          </cell>
          <cell r="KZ123">
            <v>136592552</v>
          </cell>
          <cell r="LA123">
            <v>0</v>
          </cell>
          <cell r="LB123">
            <v>42519427314</v>
          </cell>
          <cell r="LC123">
            <v>97988987655</v>
          </cell>
          <cell r="LD123">
            <v>3174806110</v>
          </cell>
          <cell r="LE123">
            <v>1410433140</v>
          </cell>
          <cell r="LF123">
            <v>0</v>
          </cell>
          <cell r="LG123">
            <v>0</v>
          </cell>
          <cell r="LH123">
            <v>1410433140</v>
          </cell>
          <cell r="LI123">
            <v>0</v>
          </cell>
          <cell r="LJ123">
            <v>0</v>
          </cell>
          <cell r="LK123">
            <v>0</v>
          </cell>
          <cell r="LL123">
            <v>8236553680</v>
          </cell>
          <cell r="LM123">
            <v>785403768</v>
          </cell>
          <cell r="LN123">
            <v>10432390588</v>
          </cell>
          <cell r="LO123">
            <v>706228190</v>
          </cell>
          <cell r="LP123">
            <v>0</v>
          </cell>
          <cell r="LQ123">
            <v>49084441</v>
          </cell>
          <cell r="LR123">
            <v>79850469</v>
          </cell>
          <cell r="LS123">
            <v>244389227</v>
          </cell>
          <cell r="LT123">
            <v>68148387</v>
          </cell>
          <cell r="LU123">
            <v>9179953</v>
          </cell>
          <cell r="LV123">
            <v>9181712</v>
          </cell>
          <cell r="LW123">
            <v>244389227</v>
          </cell>
          <cell r="LX123">
            <v>0</v>
          </cell>
          <cell r="LY123">
            <v>952321870</v>
          </cell>
          <cell r="LZ123">
            <v>0</v>
          </cell>
          <cell r="MA123">
            <v>0</v>
          </cell>
          <cell r="MB123">
            <v>0</v>
          </cell>
          <cell r="MC123">
            <v>0</v>
          </cell>
          <cell r="MD123">
            <v>785403768</v>
          </cell>
          <cell r="ME123">
            <v>15725580947</v>
          </cell>
          <cell r="MF123">
            <v>19642288</v>
          </cell>
          <cell r="MG123">
            <v>0</v>
          </cell>
          <cell r="MH123">
            <v>0</v>
          </cell>
          <cell r="MI123">
            <v>19642288</v>
          </cell>
          <cell r="MJ123">
            <v>-7490227</v>
          </cell>
          <cell r="MK123">
            <v>1239846</v>
          </cell>
          <cell r="ML123">
            <v>-6250381</v>
          </cell>
          <cell r="MM123">
            <v>103733001098</v>
          </cell>
          <cell r="MN123">
            <v>0</v>
          </cell>
          <cell r="MO123">
            <v>103733001098</v>
          </cell>
          <cell r="MP123">
            <v>0</v>
          </cell>
          <cell r="MQ123">
            <v>103746393005</v>
          </cell>
          <cell r="MR123">
            <v>0</v>
          </cell>
          <cell r="MS123">
            <v>0</v>
          </cell>
          <cell r="MT123">
            <v>0</v>
          </cell>
          <cell r="MU123">
            <v>0</v>
          </cell>
          <cell r="MV123">
            <v>0</v>
          </cell>
          <cell r="MW123">
            <v>0</v>
          </cell>
          <cell r="MX123">
            <v>1229479373</v>
          </cell>
          <cell r="MY123">
            <v>297898525</v>
          </cell>
          <cell r="MZ123">
            <v>94165350</v>
          </cell>
          <cell r="NA123">
            <v>0</v>
          </cell>
          <cell r="NB123">
            <v>392063875</v>
          </cell>
          <cell r="NC123">
            <v>0</v>
          </cell>
          <cell r="ND123">
            <v>0</v>
          </cell>
          <cell r="NE123">
            <v>0</v>
          </cell>
          <cell r="NF123">
            <v>0</v>
          </cell>
          <cell r="NG123">
            <v>5456897</v>
          </cell>
          <cell r="NH123">
            <v>315504777</v>
          </cell>
          <cell r="NI123">
            <v>0</v>
          </cell>
          <cell r="NJ123">
            <v>0</v>
          </cell>
          <cell r="NK123">
            <v>0</v>
          </cell>
          <cell r="NL123">
            <v>0</v>
          </cell>
          <cell r="NM123">
            <v>0</v>
          </cell>
          <cell r="NN123">
            <v>0</v>
          </cell>
          <cell r="NO123">
            <v>0</v>
          </cell>
          <cell r="NP123">
            <v>0</v>
          </cell>
          <cell r="NQ123">
            <v>0</v>
          </cell>
          <cell r="NR123">
            <v>0</v>
          </cell>
          <cell r="NS123">
            <v>0</v>
          </cell>
          <cell r="NT123">
            <v>0</v>
          </cell>
          <cell r="NU123">
            <v>0</v>
          </cell>
          <cell r="NV123">
            <v>0</v>
          </cell>
          <cell r="NW123">
            <v>0</v>
          </cell>
          <cell r="NX123">
            <v>0</v>
          </cell>
          <cell r="NY123">
            <v>0</v>
          </cell>
          <cell r="NZ123">
            <v>0</v>
          </cell>
          <cell r="OA123">
            <v>0</v>
          </cell>
          <cell r="OB123">
            <v>0</v>
          </cell>
          <cell r="OC123">
            <v>0</v>
          </cell>
          <cell r="OD123">
            <v>1942504922</v>
          </cell>
          <cell r="OE123">
            <v>1942504922</v>
          </cell>
          <cell r="OF123">
            <v>75860212</v>
          </cell>
          <cell r="OG123">
            <v>0</v>
          </cell>
          <cell r="OH123">
            <v>0</v>
          </cell>
          <cell r="OI123">
            <v>0</v>
          </cell>
          <cell r="OJ123">
            <v>0</v>
          </cell>
          <cell r="OK123">
            <v>0</v>
          </cell>
          <cell r="OL123">
            <v>0</v>
          </cell>
          <cell r="OM123">
            <v>75860212</v>
          </cell>
          <cell r="ON123">
            <v>75860212</v>
          </cell>
          <cell r="OO123">
            <v>0</v>
          </cell>
          <cell r="OP123">
            <v>33751</v>
          </cell>
          <cell r="OQ123">
            <v>576710</v>
          </cell>
          <cell r="OR123">
            <v>0</v>
          </cell>
          <cell r="OS123">
            <v>0</v>
          </cell>
          <cell r="OT123">
            <v>0</v>
          </cell>
          <cell r="OU123">
            <v>610461</v>
          </cell>
          <cell r="OV123">
            <v>0</v>
          </cell>
          <cell r="OW123">
            <v>2018975595</v>
          </cell>
          <cell r="OX123">
            <v>105765368600</v>
          </cell>
          <cell r="OY123">
            <v>219479937202</v>
          </cell>
        </row>
        <row r="124">
          <cell r="A124">
            <v>39173</v>
          </cell>
          <cell r="B124">
            <v>2007</v>
          </cell>
          <cell r="C124" t="str">
            <v>2007-1</v>
          </cell>
          <cell r="D124" t="str">
            <v>2007-2</v>
          </cell>
          <cell r="E124">
            <v>4</v>
          </cell>
          <cell r="F124">
            <v>0.91482534432345686</v>
          </cell>
          <cell r="G124">
            <v>4945890</v>
          </cell>
          <cell r="H124">
            <v>323400</v>
          </cell>
          <cell r="I124">
            <v>4729091097.5010996</v>
          </cell>
          <cell r="J124">
            <v>4729091097.5010996</v>
          </cell>
          <cell r="K124">
            <v>0</v>
          </cell>
          <cell r="L124">
            <v>38045785177</v>
          </cell>
          <cell r="M124">
            <v>2990972354</v>
          </cell>
          <cell r="N124">
            <v>16456366595</v>
          </cell>
          <cell r="O124">
            <v>1204376066</v>
          </cell>
          <cell r="P124">
            <v>1915976466</v>
          </cell>
          <cell r="Q124">
            <v>2293358002</v>
          </cell>
          <cell r="R124">
            <v>64268479592</v>
          </cell>
          <cell r="S124">
            <v>8096185000</v>
          </cell>
          <cell r="T124">
            <v>0</v>
          </cell>
          <cell r="U124">
            <v>8096185000</v>
          </cell>
          <cell r="V124">
            <v>94657619</v>
          </cell>
          <cell r="W124">
            <v>834036962</v>
          </cell>
          <cell r="X124">
            <v>23677974</v>
          </cell>
          <cell r="Y124">
            <v>1991266</v>
          </cell>
          <cell r="Z124">
            <v>43701127</v>
          </cell>
          <cell r="AA124">
            <v>26838642</v>
          </cell>
          <cell r="AB124">
            <v>0</v>
          </cell>
          <cell r="AC124">
            <v>2345619626</v>
          </cell>
          <cell r="AD124">
            <v>0</v>
          </cell>
          <cell r="AE124">
            <v>0</v>
          </cell>
          <cell r="AF124">
            <v>0</v>
          </cell>
          <cell r="AG124">
            <v>11466708216</v>
          </cell>
          <cell r="AH124">
            <v>75735187808</v>
          </cell>
          <cell r="AI124">
            <v>0</v>
          </cell>
          <cell r="AJ124">
            <v>257198</v>
          </cell>
          <cell r="AK124">
            <v>82908909</v>
          </cell>
          <cell r="AL124">
            <v>83166107</v>
          </cell>
          <cell r="AM124">
            <v>661657468</v>
          </cell>
          <cell r="AN124">
            <v>0</v>
          </cell>
          <cell r="AO124">
            <v>4297510</v>
          </cell>
          <cell r="AP124">
            <v>0</v>
          </cell>
          <cell r="AQ124">
            <v>33065909</v>
          </cell>
          <cell r="AR124">
            <v>573400</v>
          </cell>
          <cell r="AS124">
            <v>0</v>
          </cell>
          <cell r="AT124">
            <v>0</v>
          </cell>
          <cell r="AU124">
            <v>0</v>
          </cell>
          <cell r="AV124">
            <v>699594287</v>
          </cell>
          <cell r="AW124">
            <v>0</v>
          </cell>
          <cell r="AX124">
            <v>1583535322</v>
          </cell>
          <cell r="AY124">
            <v>460070706</v>
          </cell>
          <cell r="AZ124">
            <v>756</v>
          </cell>
          <cell r="BA124">
            <v>0</v>
          </cell>
          <cell r="BB124">
            <v>0</v>
          </cell>
          <cell r="BC124">
            <v>0</v>
          </cell>
          <cell r="BD124">
            <v>7226131</v>
          </cell>
          <cell r="BE124">
            <v>6116029</v>
          </cell>
          <cell r="BF124">
            <v>19092</v>
          </cell>
          <cell r="BG124">
            <v>0</v>
          </cell>
          <cell r="BH124">
            <v>0</v>
          </cell>
          <cell r="BI124">
            <v>42734107</v>
          </cell>
          <cell r="BJ124">
            <v>0</v>
          </cell>
          <cell r="BK124">
            <v>2099702143</v>
          </cell>
          <cell r="BL124">
            <v>247000</v>
          </cell>
          <cell r="BM124">
            <v>0</v>
          </cell>
          <cell r="BN124">
            <v>7594990</v>
          </cell>
          <cell r="BO124">
            <v>0</v>
          </cell>
          <cell r="BP124">
            <v>93608264</v>
          </cell>
          <cell r="BQ124">
            <v>101450254</v>
          </cell>
          <cell r="BR124">
            <v>342433717</v>
          </cell>
          <cell r="BS124">
            <v>2126470</v>
          </cell>
          <cell r="BT124">
            <v>92066569</v>
          </cell>
          <cell r="BU124">
            <v>2022533197</v>
          </cell>
          <cell r="BV124">
            <v>52973477</v>
          </cell>
          <cell r="BW124">
            <v>844034</v>
          </cell>
          <cell r="BX124">
            <v>17239338</v>
          </cell>
          <cell r="BY124">
            <v>7340255</v>
          </cell>
          <cell r="BZ124">
            <v>562486</v>
          </cell>
          <cell r="CA124">
            <v>650363</v>
          </cell>
          <cell r="CB124">
            <v>0</v>
          </cell>
          <cell r="CC124">
            <v>14097078</v>
          </cell>
          <cell r="CD124">
            <v>40733554</v>
          </cell>
          <cell r="CE124">
            <v>3126225</v>
          </cell>
          <cell r="CF124">
            <v>6607990</v>
          </cell>
          <cell r="CG124">
            <v>9214608</v>
          </cell>
          <cell r="CH124">
            <v>18948823</v>
          </cell>
          <cell r="CI124">
            <v>182840000</v>
          </cell>
          <cell r="CJ124">
            <v>201788823</v>
          </cell>
          <cell r="CK124">
            <v>288395090</v>
          </cell>
          <cell r="CL124">
            <v>288395090</v>
          </cell>
          <cell r="CM124">
            <v>21237697</v>
          </cell>
          <cell r="CN124">
            <v>38157729</v>
          </cell>
          <cell r="CO124">
            <v>13952019</v>
          </cell>
          <cell r="CP124">
            <v>7181809</v>
          </cell>
          <cell r="CQ124">
            <v>2436088</v>
          </cell>
          <cell r="CR124">
            <v>599382516</v>
          </cell>
          <cell r="CS124">
            <v>84303988</v>
          </cell>
          <cell r="CT124">
            <v>0</v>
          </cell>
          <cell r="CU124">
            <v>23335440</v>
          </cell>
          <cell r="CV124">
            <v>707021944</v>
          </cell>
          <cell r="CW124">
            <v>2266242</v>
          </cell>
          <cell r="CX124">
            <v>0</v>
          </cell>
          <cell r="CY124">
            <v>0</v>
          </cell>
          <cell r="CZ124">
            <v>1080648618</v>
          </cell>
          <cell r="DA124">
            <v>0</v>
          </cell>
          <cell r="DB124">
            <v>3490744238</v>
          </cell>
          <cell r="DC124">
            <v>0</v>
          </cell>
          <cell r="DD124">
            <v>691990</v>
          </cell>
          <cell r="DE124">
            <v>691990</v>
          </cell>
          <cell r="DF124">
            <v>71798450</v>
          </cell>
          <cell r="DG124">
            <v>71798450</v>
          </cell>
          <cell r="DH124">
            <v>35974033</v>
          </cell>
          <cell r="DI124">
            <v>6399393</v>
          </cell>
          <cell r="DJ124">
            <v>1199045</v>
          </cell>
          <cell r="DK124">
            <v>7598438</v>
          </cell>
          <cell r="DL124">
            <v>12807121</v>
          </cell>
          <cell r="DM124">
            <v>1032310</v>
          </cell>
          <cell r="DN124">
            <v>53888</v>
          </cell>
          <cell r="DO124">
            <v>13893319</v>
          </cell>
          <cell r="DP124">
            <v>1198800</v>
          </cell>
          <cell r="DQ124">
            <v>3346300</v>
          </cell>
          <cell r="DR124">
            <v>0</v>
          </cell>
          <cell r="DS124">
            <v>6542200</v>
          </cell>
          <cell r="DT124">
            <v>0</v>
          </cell>
          <cell r="DU124">
            <v>11087300</v>
          </cell>
          <cell r="DV124">
            <v>39181</v>
          </cell>
          <cell r="DW124">
            <v>9324300</v>
          </cell>
          <cell r="DX124">
            <v>6470</v>
          </cell>
          <cell r="DY124">
            <v>9369951</v>
          </cell>
          <cell r="DZ124">
            <v>15348157</v>
          </cell>
          <cell r="EA124">
            <v>0</v>
          </cell>
          <cell r="EB124">
            <v>28676</v>
          </cell>
          <cell r="EC124">
            <v>15376833</v>
          </cell>
          <cell r="ED124">
            <v>28139332</v>
          </cell>
          <cell r="EE124">
            <v>2294017</v>
          </cell>
          <cell r="EF124">
            <v>1871678</v>
          </cell>
          <cell r="EG124">
            <v>15887791</v>
          </cell>
          <cell r="EH124">
            <v>655577</v>
          </cell>
          <cell r="EI124">
            <v>14338</v>
          </cell>
          <cell r="EJ124">
            <v>14338</v>
          </cell>
          <cell r="EK124">
            <v>903273</v>
          </cell>
          <cell r="EL124">
            <v>373646</v>
          </cell>
          <cell r="EM124">
            <v>1961172</v>
          </cell>
          <cell r="EN124">
            <v>4001922</v>
          </cell>
          <cell r="EO124">
            <v>1839786</v>
          </cell>
          <cell r="EP124">
            <v>0</v>
          </cell>
          <cell r="EQ124">
            <v>42148</v>
          </cell>
          <cell r="ER124">
            <v>18810929</v>
          </cell>
          <cell r="ES124">
            <v>9534503</v>
          </cell>
          <cell r="ET124">
            <v>28387580</v>
          </cell>
          <cell r="EU124">
            <v>0</v>
          </cell>
          <cell r="EV124">
            <v>364622</v>
          </cell>
          <cell r="EW124">
            <v>17860</v>
          </cell>
          <cell r="EX124">
            <v>28770062</v>
          </cell>
          <cell r="EY124">
            <v>0</v>
          </cell>
          <cell r="EZ124">
            <v>134493163</v>
          </cell>
          <cell r="FA124">
            <v>140672100</v>
          </cell>
          <cell r="FB124">
            <v>275165263</v>
          </cell>
          <cell r="FC124">
            <v>3096920</v>
          </cell>
          <cell r="FD124">
            <v>119814200</v>
          </cell>
          <cell r="FE124">
            <v>1716498</v>
          </cell>
          <cell r="FF124">
            <v>0</v>
          </cell>
          <cell r="FG124">
            <v>0</v>
          </cell>
          <cell r="FH124">
            <v>0</v>
          </cell>
          <cell r="FI124">
            <v>6190507</v>
          </cell>
          <cell r="FJ124">
            <v>7907005</v>
          </cell>
          <cell r="FK124">
            <v>1465896</v>
          </cell>
          <cell r="FL124">
            <v>0</v>
          </cell>
          <cell r="FM124">
            <v>132284021</v>
          </cell>
          <cell r="FN124">
            <v>451021755</v>
          </cell>
          <cell r="FO124">
            <v>175139</v>
          </cell>
          <cell r="FP124">
            <v>25241096</v>
          </cell>
          <cell r="FQ124">
            <v>25416235</v>
          </cell>
          <cell r="FR124">
            <v>146588</v>
          </cell>
          <cell r="FS124">
            <v>8565974</v>
          </cell>
          <cell r="FT124">
            <v>574200</v>
          </cell>
          <cell r="FU124">
            <v>301092</v>
          </cell>
          <cell r="FV124">
            <v>11242221</v>
          </cell>
          <cell r="FW124">
            <v>6384400</v>
          </cell>
          <cell r="FX124">
            <v>52630710</v>
          </cell>
          <cell r="FY124">
            <v>0</v>
          </cell>
          <cell r="FZ124">
            <v>1821923</v>
          </cell>
          <cell r="GA124">
            <v>0</v>
          </cell>
          <cell r="GB124">
            <v>1821923</v>
          </cell>
          <cell r="GC124">
            <v>39432</v>
          </cell>
          <cell r="GD124">
            <v>39432</v>
          </cell>
          <cell r="GE124">
            <v>7091200</v>
          </cell>
          <cell r="GF124">
            <v>87514801</v>
          </cell>
          <cell r="GG124">
            <v>0</v>
          </cell>
          <cell r="GH124">
            <v>87514801</v>
          </cell>
          <cell r="GI124">
            <v>3436813</v>
          </cell>
          <cell r="GJ124">
            <v>1523000</v>
          </cell>
          <cell r="GK124">
            <v>1852000</v>
          </cell>
          <cell r="GL124">
            <v>42901810</v>
          </cell>
          <cell r="GM124">
            <v>11334783</v>
          </cell>
          <cell r="GN124">
            <v>121537</v>
          </cell>
          <cell r="GO124">
            <v>0</v>
          </cell>
          <cell r="GP124">
            <v>61169943</v>
          </cell>
          <cell r="GQ124">
            <v>57811082</v>
          </cell>
          <cell r="GR124">
            <v>118981025</v>
          </cell>
          <cell r="GS124">
            <v>268079091</v>
          </cell>
          <cell r="GT124">
            <v>153528523</v>
          </cell>
          <cell r="GU124">
            <v>0</v>
          </cell>
          <cell r="GV124">
            <v>153528523</v>
          </cell>
          <cell r="GW124">
            <v>0</v>
          </cell>
          <cell r="GX124">
            <v>0</v>
          </cell>
          <cell r="GY124">
            <v>114063801</v>
          </cell>
          <cell r="GZ124">
            <v>504486249</v>
          </cell>
          <cell r="HA124">
            <v>0</v>
          </cell>
          <cell r="HB124">
            <v>618550050</v>
          </cell>
          <cell r="HC124">
            <v>0</v>
          </cell>
          <cell r="HD124">
            <v>0</v>
          </cell>
          <cell r="HE124">
            <v>0</v>
          </cell>
          <cell r="HF124">
            <v>0</v>
          </cell>
          <cell r="HG124">
            <v>0</v>
          </cell>
          <cell r="HH124">
            <v>772078573</v>
          </cell>
          <cell r="HI124">
            <v>0</v>
          </cell>
          <cell r="HJ124">
            <v>0</v>
          </cell>
          <cell r="HK124">
            <v>0</v>
          </cell>
          <cell r="HL124">
            <v>24030162270</v>
          </cell>
          <cell r="HM124">
            <v>1221891393</v>
          </cell>
          <cell r="HN124">
            <v>25252053663</v>
          </cell>
          <cell r="HO124">
            <v>0</v>
          </cell>
          <cell r="HP124">
            <v>0</v>
          </cell>
          <cell r="HQ124">
            <v>0</v>
          </cell>
          <cell r="HR124">
            <v>0</v>
          </cell>
          <cell r="HS124">
            <v>165903834</v>
          </cell>
          <cell r="HT124">
            <v>124427875</v>
          </cell>
          <cell r="HU124">
            <v>1741990255</v>
          </cell>
          <cell r="HV124">
            <v>3732836260</v>
          </cell>
          <cell r="HW124">
            <v>0</v>
          </cell>
          <cell r="HX124">
            <v>0</v>
          </cell>
          <cell r="HY124">
            <v>0</v>
          </cell>
          <cell r="HZ124">
            <v>127070950</v>
          </cell>
          <cell r="IA124">
            <v>0</v>
          </cell>
          <cell r="IB124">
            <v>0</v>
          </cell>
          <cell r="IC124">
            <v>0</v>
          </cell>
          <cell r="ID124">
            <v>0</v>
          </cell>
          <cell r="IE124">
            <v>0</v>
          </cell>
          <cell r="IF124">
            <v>0</v>
          </cell>
          <cell r="IG124">
            <v>0</v>
          </cell>
          <cell r="IH124">
            <v>0</v>
          </cell>
          <cell r="II124">
            <v>0</v>
          </cell>
          <cell r="IJ124">
            <v>0</v>
          </cell>
          <cell r="IK124">
            <v>29111960873</v>
          </cell>
          <cell r="IL124">
            <v>0</v>
          </cell>
          <cell r="IM124">
            <v>1356375642</v>
          </cell>
          <cell r="IN124">
            <v>1356375642</v>
          </cell>
          <cell r="IO124">
            <v>29111960873</v>
          </cell>
          <cell r="IP124">
            <v>0</v>
          </cell>
          <cell r="IQ124">
            <v>0</v>
          </cell>
          <cell r="IR124">
            <v>0</v>
          </cell>
          <cell r="IS124">
            <v>0</v>
          </cell>
          <cell r="IT124">
            <v>0</v>
          </cell>
          <cell r="IU124">
            <v>0</v>
          </cell>
          <cell r="IV124">
            <v>0</v>
          </cell>
          <cell r="IW124">
            <v>0</v>
          </cell>
          <cell r="IX124">
            <v>0</v>
          </cell>
          <cell r="IY124">
            <v>0</v>
          </cell>
          <cell r="IZ124">
            <v>0</v>
          </cell>
          <cell r="JA124">
            <v>0</v>
          </cell>
          <cell r="JB124">
            <v>65897766</v>
          </cell>
          <cell r="JC124">
            <v>2214989668</v>
          </cell>
          <cell r="JD124">
            <v>41901059</v>
          </cell>
          <cell r="JE124">
            <v>0</v>
          </cell>
          <cell r="JF124">
            <v>3581325</v>
          </cell>
          <cell r="JG124">
            <v>2624602</v>
          </cell>
          <cell r="JH124">
            <v>3336196</v>
          </cell>
          <cell r="JI124">
            <v>0</v>
          </cell>
          <cell r="JJ124">
            <v>765368</v>
          </cell>
          <cell r="JK124">
            <v>0</v>
          </cell>
          <cell r="JL124">
            <v>2167921</v>
          </cell>
          <cell r="JM124">
            <v>8451372</v>
          </cell>
          <cell r="JN124">
            <v>1279587</v>
          </cell>
          <cell r="JO124">
            <v>1433347</v>
          </cell>
          <cell r="JP124">
            <v>0</v>
          </cell>
          <cell r="JQ124">
            <v>0</v>
          </cell>
          <cell r="JR124">
            <v>0</v>
          </cell>
          <cell r="JS124">
            <v>0</v>
          </cell>
          <cell r="JT124">
            <v>0</v>
          </cell>
          <cell r="JU124">
            <v>0</v>
          </cell>
          <cell r="JV124">
            <v>0</v>
          </cell>
          <cell r="JW124">
            <v>0</v>
          </cell>
          <cell r="JX124">
            <v>0</v>
          </cell>
          <cell r="JY124">
            <v>0</v>
          </cell>
          <cell r="JZ124">
            <v>0</v>
          </cell>
          <cell r="KA124">
            <v>0</v>
          </cell>
          <cell r="KB124">
            <v>0</v>
          </cell>
          <cell r="KC124">
            <v>0</v>
          </cell>
          <cell r="KD124">
            <v>0</v>
          </cell>
          <cell r="KE124">
            <v>0</v>
          </cell>
          <cell r="KF124">
            <v>0</v>
          </cell>
          <cell r="KG124">
            <v>0</v>
          </cell>
          <cell r="KH124">
            <v>0</v>
          </cell>
          <cell r="KI124">
            <v>0</v>
          </cell>
          <cell r="KJ124">
            <v>0</v>
          </cell>
          <cell r="KK124">
            <v>0</v>
          </cell>
          <cell r="KL124">
            <v>0</v>
          </cell>
          <cell r="KM124">
            <v>0</v>
          </cell>
          <cell r="KN124">
            <v>0</v>
          </cell>
          <cell r="KO124">
            <v>0</v>
          </cell>
          <cell r="KP124">
            <v>0</v>
          </cell>
          <cell r="KQ124">
            <v>0</v>
          </cell>
          <cell r="KR124">
            <v>0</v>
          </cell>
          <cell r="KS124">
            <v>0</v>
          </cell>
          <cell r="KT124">
            <v>0</v>
          </cell>
          <cell r="KU124">
            <v>0</v>
          </cell>
          <cell r="KV124">
            <v>0</v>
          </cell>
          <cell r="KW124">
            <v>2281921648</v>
          </cell>
          <cell r="KX124">
            <v>31459780287</v>
          </cell>
          <cell r="KY124">
            <v>274831023</v>
          </cell>
          <cell r="KZ124">
            <v>274831023</v>
          </cell>
          <cell r="LA124">
            <v>0</v>
          </cell>
          <cell r="LB124">
            <v>40117498385</v>
          </cell>
          <cell r="LC124">
            <v>115852686193</v>
          </cell>
          <cell r="LD124">
            <v>76000678</v>
          </cell>
          <cell r="LE124">
            <v>1410433140</v>
          </cell>
          <cell r="LF124">
            <v>0</v>
          </cell>
          <cell r="LG124">
            <v>0</v>
          </cell>
          <cell r="LH124">
            <v>1410433140</v>
          </cell>
          <cell r="LI124">
            <v>0</v>
          </cell>
          <cell r="LJ124">
            <v>0</v>
          </cell>
          <cell r="LK124">
            <v>0</v>
          </cell>
          <cell r="LL124">
            <v>0</v>
          </cell>
          <cell r="LM124">
            <v>785403768</v>
          </cell>
          <cell r="LN124">
            <v>2195836908</v>
          </cell>
          <cell r="LO124">
            <v>739176086</v>
          </cell>
          <cell r="LP124">
            <v>0</v>
          </cell>
          <cell r="LQ124">
            <v>5486442</v>
          </cell>
          <cell r="LR124">
            <v>25303587</v>
          </cell>
          <cell r="LS124">
            <v>164625285</v>
          </cell>
          <cell r="LT124">
            <v>42768375</v>
          </cell>
          <cell r="LU124">
            <v>8931286</v>
          </cell>
          <cell r="LV124">
            <v>11558559</v>
          </cell>
          <cell r="LW124">
            <v>164625285</v>
          </cell>
          <cell r="LX124">
            <v>0</v>
          </cell>
          <cell r="LY124">
            <v>-952321870</v>
          </cell>
          <cell r="LZ124">
            <v>0</v>
          </cell>
          <cell r="MA124">
            <v>0</v>
          </cell>
          <cell r="MB124">
            <v>0</v>
          </cell>
          <cell r="MC124">
            <v>0</v>
          </cell>
          <cell r="MD124">
            <v>785403768</v>
          </cell>
          <cell r="ME124">
            <v>2317365336</v>
          </cell>
          <cell r="MF124">
            <v>7252877</v>
          </cell>
          <cell r="MG124">
            <v>0</v>
          </cell>
          <cell r="MH124">
            <v>0</v>
          </cell>
          <cell r="MI124">
            <v>7252877</v>
          </cell>
          <cell r="MJ124">
            <v>152794715</v>
          </cell>
          <cell r="MK124">
            <v>1247851</v>
          </cell>
          <cell r="ML124">
            <v>154042566</v>
          </cell>
          <cell r="MM124">
            <v>18201747696</v>
          </cell>
          <cell r="MN124">
            <v>0</v>
          </cell>
          <cell r="MO124">
            <v>18201747696</v>
          </cell>
          <cell r="MP124">
            <v>0</v>
          </cell>
          <cell r="MQ124">
            <v>18363043139</v>
          </cell>
          <cell r="MR124">
            <v>0</v>
          </cell>
          <cell r="MS124">
            <v>0</v>
          </cell>
          <cell r="MT124">
            <v>0</v>
          </cell>
          <cell r="MU124">
            <v>0</v>
          </cell>
          <cell r="MV124">
            <v>0</v>
          </cell>
          <cell r="MW124">
            <v>0</v>
          </cell>
          <cell r="MX124">
            <v>3796136725</v>
          </cell>
          <cell r="MY124">
            <v>264189440</v>
          </cell>
          <cell r="MZ124">
            <v>3964329</v>
          </cell>
          <cell r="NA124">
            <v>0</v>
          </cell>
          <cell r="NB124">
            <v>268153769</v>
          </cell>
          <cell r="NC124">
            <v>0</v>
          </cell>
          <cell r="ND124">
            <v>0</v>
          </cell>
          <cell r="NE124">
            <v>0</v>
          </cell>
          <cell r="NF124">
            <v>0</v>
          </cell>
          <cell r="NG124">
            <v>6808622</v>
          </cell>
          <cell r="NH124">
            <v>314957816</v>
          </cell>
          <cell r="NI124">
            <v>8652178</v>
          </cell>
          <cell r="NJ124">
            <v>2931753</v>
          </cell>
          <cell r="NK124">
            <v>11583931</v>
          </cell>
          <cell r="NL124">
            <v>0</v>
          </cell>
          <cell r="NM124">
            <v>0</v>
          </cell>
          <cell r="NN124">
            <v>0</v>
          </cell>
          <cell r="NO124">
            <v>0</v>
          </cell>
          <cell r="NP124">
            <v>0</v>
          </cell>
          <cell r="NQ124">
            <v>0</v>
          </cell>
          <cell r="NR124">
            <v>0</v>
          </cell>
          <cell r="NS124">
            <v>0</v>
          </cell>
          <cell r="NT124">
            <v>0</v>
          </cell>
          <cell r="NU124">
            <v>0</v>
          </cell>
          <cell r="NV124">
            <v>0</v>
          </cell>
          <cell r="NW124">
            <v>0</v>
          </cell>
          <cell r="NX124">
            <v>0</v>
          </cell>
          <cell r="NY124">
            <v>0</v>
          </cell>
          <cell r="NZ124">
            <v>0</v>
          </cell>
          <cell r="OA124">
            <v>0</v>
          </cell>
          <cell r="OB124">
            <v>0</v>
          </cell>
          <cell r="OC124">
            <v>0</v>
          </cell>
          <cell r="OD124">
            <v>4397640863</v>
          </cell>
          <cell r="OE124">
            <v>4397640863</v>
          </cell>
          <cell r="OF124">
            <v>130210210558</v>
          </cell>
          <cell r="OG124">
            <v>0</v>
          </cell>
          <cell r="OH124">
            <v>0</v>
          </cell>
          <cell r="OI124">
            <v>0</v>
          </cell>
          <cell r="OJ124">
            <v>0</v>
          </cell>
          <cell r="OK124">
            <v>0</v>
          </cell>
          <cell r="OL124">
            <v>0</v>
          </cell>
          <cell r="OM124">
            <v>130210210558</v>
          </cell>
          <cell r="ON124">
            <v>130210210558</v>
          </cell>
          <cell r="OO124">
            <v>0</v>
          </cell>
          <cell r="OP124">
            <v>8786</v>
          </cell>
          <cell r="OQ124">
            <v>213970</v>
          </cell>
          <cell r="OR124">
            <v>61598598</v>
          </cell>
          <cell r="OS124">
            <v>0</v>
          </cell>
          <cell r="OT124">
            <v>0</v>
          </cell>
          <cell r="OU124">
            <v>123419952</v>
          </cell>
          <cell r="OV124">
            <v>0</v>
          </cell>
          <cell r="OW124">
            <v>134669672775</v>
          </cell>
          <cell r="OX124">
            <v>153032715914</v>
          </cell>
          <cell r="OY124">
            <v>271202767443</v>
          </cell>
        </row>
        <row r="125">
          <cell r="A125">
            <v>39203</v>
          </cell>
          <cell r="B125">
            <v>2007</v>
          </cell>
          <cell r="C125" t="str">
            <v>2007-1</v>
          </cell>
          <cell r="D125" t="str">
            <v>2007-2</v>
          </cell>
          <cell r="E125">
            <v>5</v>
          </cell>
          <cell r="F125">
            <v>0.91756606276804265</v>
          </cell>
          <cell r="G125">
            <v>5132768</v>
          </cell>
          <cell r="H125">
            <v>298200</v>
          </cell>
          <cell r="I125">
            <v>1459844351.3478</v>
          </cell>
          <cell r="J125">
            <v>1459844351.3478</v>
          </cell>
          <cell r="K125">
            <v>0</v>
          </cell>
          <cell r="L125">
            <v>11744524146</v>
          </cell>
          <cell r="M125">
            <v>3638270105</v>
          </cell>
          <cell r="N125">
            <v>18411726938</v>
          </cell>
          <cell r="O125">
            <v>780763480</v>
          </cell>
          <cell r="P125">
            <v>1890498438</v>
          </cell>
          <cell r="Q125">
            <v>2240967176</v>
          </cell>
          <cell r="R125">
            <v>39937710140</v>
          </cell>
          <cell r="S125">
            <v>7476234000</v>
          </cell>
          <cell r="T125">
            <v>0</v>
          </cell>
          <cell r="U125">
            <v>7476234000</v>
          </cell>
          <cell r="V125">
            <v>131318261</v>
          </cell>
          <cell r="W125">
            <v>950343211</v>
          </cell>
          <cell r="X125">
            <v>93086037</v>
          </cell>
          <cell r="Y125">
            <v>1372359</v>
          </cell>
          <cell r="Z125">
            <v>61812371</v>
          </cell>
          <cell r="AA125">
            <v>33385338</v>
          </cell>
          <cell r="AB125">
            <v>0</v>
          </cell>
          <cell r="AC125">
            <v>1091053634</v>
          </cell>
          <cell r="AD125">
            <v>0</v>
          </cell>
          <cell r="AE125">
            <v>0</v>
          </cell>
          <cell r="AF125">
            <v>0</v>
          </cell>
          <cell r="AG125">
            <v>9838605211</v>
          </cell>
          <cell r="AH125">
            <v>49776315351</v>
          </cell>
          <cell r="AI125">
            <v>0</v>
          </cell>
          <cell r="AJ125">
            <v>877335</v>
          </cell>
          <cell r="AK125">
            <v>66931419</v>
          </cell>
          <cell r="AL125">
            <v>67808754</v>
          </cell>
          <cell r="AM125">
            <v>774705976</v>
          </cell>
          <cell r="AN125">
            <v>47251</v>
          </cell>
          <cell r="AO125">
            <v>8420149</v>
          </cell>
          <cell r="AP125">
            <v>123830</v>
          </cell>
          <cell r="AQ125">
            <v>12986249</v>
          </cell>
          <cell r="AR125">
            <v>315000</v>
          </cell>
          <cell r="AS125">
            <v>0</v>
          </cell>
          <cell r="AT125">
            <v>0</v>
          </cell>
          <cell r="AU125">
            <v>0</v>
          </cell>
          <cell r="AV125">
            <v>796598455</v>
          </cell>
          <cell r="AW125">
            <v>0</v>
          </cell>
          <cell r="AX125">
            <v>2578875228</v>
          </cell>
          <cell r="AY125">
            <v>478766958</v>
          </cell>
          <cell r="AZ125">
            <v>642622</v>
          </cell>
          <cell r="BA125">
            <v>3864</v>
          </cell>
          <cell r="BB125">
            <v>8866</v>
          </cell>
          <cell r="BC125">
            <v>0</v>
          </cell>
          <cell r="BD125">
            <v>7601406</v>
          </cell>
          <cell r="BE125">
            <v>5662829</v>
          </cell>
          <cell r="BF125">
            <v>981974</v>
          </cell>
          <cell r="BG125">
            <v>0</v>
          </cell>
          <cell r="BH125">
            <v>0</v>
          </cell>
          <cell r="BI125">
            <v>42813388</v>
          </cell>
          <cell r="BJ125">
            <v>0</v>
          </cell>
          <cell r="BK125">
            <v>3115357135</v>
          </cell>
          <cell r="BL125">
            <v>108440</v>
          </cell>
          <cell r="BM125">
            <v>4476019</v>
          </cell>
          <cell r="BN125">
            <v>2188014</v>
          </cell>
          <cell r="BO125">
            <v>1454244</v>
          </cell>
          <cell r="BP125">
            <v>143618755</v>
          </cell>
          <cell r="BQ125">
            <v>151845472</v>
          </cell>
          <cell r="BR125">
            <v>615683255</v>
          </cell>
          <cell r="BS125">
            <v>904863</v>
          </cell>
          <cell r="BT125">
            <v>99188151</v>
          </cell>
          <cell r="BU125">
            <v>4045175308</v>
          </cell>
          <cell r="BV125">
            <v>92483097</v>
          </cell>
          <cell r="BW125">
            <v>799165</v>
          </cell>
          <cell r="BX125">
            <v>14907140</v>
          </cell>
          <cell r="BY125">
            <v>3273632</v>
          </cell>
          <cell r="BZ125">
            <v>449301</v>
          </cell>
          <cell r="CA125">
            <v>890983</v>
          </cell>
          <cell r="CB125">
            <v>0</v>
          </cell>
          <cell r="CC125">
            <v>5437365</v>
          </cell>
          <cell r="CD125">
            <v>25757586</v>
          </cell>
          <cell r="CE125">
            <v>1411594</v>
          </cell>
          <cell r="CF125">
            <v>7301930</v>
          </cell>
          <cell r="CG125">
            <v>11024987</v>
          </cell>
          <cell r="CH125">
            <v>19738511</v>
          </cell>
          <cell r="CI125">
            <v>0</v>
          </cell>
          <cell r="CJ125">
            <v>19738511</v>
          </cell>
          <cell r="CK125">
            <v>377840865</v>
          </cell>
          <cell r="CL125">
            <v>377840865</v>
          </cell>
          <cell r="CM125">
            <v>21018255</v>
          </cell>
          <cell r="CN125">
            <v>56424650</v>
          </cell>
          <cell r="CO125">
            <v>16530647</v>
          </cell>
          <cell r="CP125">
            <v>9790865</v>
          </cell>
          <cell r="CQ125">
            <v>4984812</v>
          </cell>
          <cell r="CR125">
            <v>537073677</v>
          </cell>
          <cell r="CS125">
            <v>79632005</v>
          </cell>
          <cell r="CT125">
            <v>0</v>
          </cell>
          <cell r="CU125">
            <v>16454001</v>
          </cell>
          <cell r="CV125">
            <v>633159683</v>
          </cell>
          <cell r="CW125">
            <v>1265328</v>
          </cell>
          <cell r="CX125">
            <v>0</v>
          </cell>
          <cell r="CY125">
            <v>0</v>
          </cell>
          <cell r="CZ125">
            <v>1121015105</v>
          </cell>
          <cell r="DA125">
            <v>0</v>
          </cell>
          <cell r="DB125">
            <v>5403357758</v>
          </cell>
          <cell r="DC125">
            <v>0</v>
          </cell>
          <cell r="DD125">
            <v>6729141</v>
          </cell>
          <cell r="DE125">
            <v>6729141</v>
          </cell>
          <cell r="DF125">
            <v>64233173</v>
          </cell>
          <cell r="DG125">
            <v>64233173</v>
          </cell>
          <cell r="DH125">
            <v>41751891</v>
          </cell>
          <cell r="DI125">
            <v>6641893</v>
          </cell>
          <cell r="DJ125">
            <v>1401130</v>
          </cell>
          <cell r="DK125">
            <v>8043023</v>
          </cell>
          <cell r="DL125">
            <v>14644378</v>
          </cell>
          <cell r="DM125">
            <v>1175689</v>
          </cell>
          <cell r="DN125">
            <v>134721</v>
          </cell>
          <cell r="DO125">
            <v>15954788</v>
          </cell>
          <cell r="DP125">
            <v>1631700</v>
          </cell>
          <cell r="DQ125">
            <v>10179000</v>
          </cell>
          <cell r="DR125">
            <v>0</v>
          </cell>
          <cell r="DS125">
            <v>8204400</v>
          </cell>
          <cell r="DT125">
            <v>0</v>
          </cell>
          <cell r="DU125">
            <v>20015100</v>
          </cell>
          <cell r="DV125">
            <v>97955</v>
          </cell>
          <cell r="DW125">
            <v>10345800</v>
          </cell>
          <cell r="DX125">
            <v>6600</v>
          </cell>
          <cell r="DY125">
            <v>10450355</v>
          </cell>
          <cell r="DZ125">
            <v>17866379</v>
          </cell>
          <cell r="EA125">
            <v>0</v>
          </cell>
          <cell r="EB125">
            <v>14338</v>
          </cell>
          <cell r="EC125">
            <v>17880717</v>
          </cell>
          <cell r="ED125">
            <v>34273169</v>
          </cell>
          <cell r="EE125">
            <v>2724146</v>
          </cell>
          <cell r="EF125">
            <v>2468664</v>
          </cell>
          <cell r="EG125">
            <v>20232086</v>
          </cell>
          <cell r="EH125">
            <v>637778</v>
          </cell>
          <cell r="EI125">
            <v>28676</v>
          </cell>
          <cell r="EJ125">
            <v>0</v>
          </cell>
          <cell r="EK125">
            <v>946281</v>
          </cell>
          <cell r="EL125">
            <v>401458</v>
          </cell>
          <cell r="EM125">
            <v>2014193</v>
          </cell>
          <cell r="EN125">
            <v>4889987</v>
          </cell>
          <cell r="EO125">
            <v>1976364</v>
          </cell>
          <cell r="EP125">
            <v>0</v>
          </cell>
          <cell r="EQ125">
            <v>114702</v>
          </cell>
          <cell r="ER125">
            <v>24015481</v>
          </cell>
          <cell r="ES125">
            <v>11670803</v>
          </cell>
          <cell r="ET125">
            <v>35800986</v>
          </cell>
          <cell r="EU125">
            <v>0</v>
          </cell>
          <cell r="EV125">
            <v>350037</v>
          </cell>
          <cell r="EW125">
            <v>35720</v>
          </cell>
          <cell r="EX125">
            <v>36186743</v>
          </cell>
          <cell r="EY125">
            <v>0</v>
          </cell>
          <cell r="EZ125">
            <v>169066312</v>
          </cell>
          <cell r="FA125">
            <v>142404600</v>
          </cell>
          <cell r="FB125">
            <v>311470912</v>
          </cell>
          <cell r="FC125">
            <v>3125595</v>
          </cell>
          <cell r="FD125">
            <v>121448700</v>
          </cell>
          <cell r="FE125">
            <v>1922478</v>
          </cell>
          <cell r="FF125">
            <v>0</v>
          </cell>
          <cell r="FG125">
            <v>0</v>
          </cell>
          <cell r="FH125">
            <v>0</v>
          </cell>
          <cell r="FI125">
            <v>7910091</v>
          </cell>
          <cell r="FJ125">
            <v>9832569</v>
          </cell>
          <cell r="FK125">
            <v>1278649</v>
          </cell>
          <cell r="FL125">
            <v>0</v>
          </cell>
          <cell r="FM125">
            <v>135685513</v>
          </cell>
          <cell r="FN125">
            <v>496951339</v>
          </cell>
          <cell r="FO125">
            <v>80832</v>
          </cell>
          <cell r="FP125">
            <v>65768980</v>
          </cell>
          <cell r="FQ125">
            <v>65849812</v>
          </cell>
          <cell r="FR125">
            <v>183235</v>
          </cell>
          <cell r="FS125">
            <v>6062025</v>
          </cell>
          <cell r="FT125">
            <v>207000</v>
          </cell>
          <cell r="FU125">
            <v>157717</v>
          </cell>
          <cell r="FV125">
            <v>10062937</v>
          </cell>
          <cell r="FW125">
            <v>14074700</v>
          </cell>
          <cell r="FX125">
            <v>96597426</v>
          </cell>
          <cell r="FY125">
            <v>0</v>
          </cell>
          <cell r="FZ125">
            <v>2088295</v>
          </cell>
          <cell r="GA125">
            <v>0</v>
          </cell>
          <cell r="GB125">
            <v>2088295</v>
          </cell>
          <cell r="GC125">
            <v>0</v>
          </cell>
          <cell r="GD125">
            <v>0</v>
          </cell>
          <cell r="GE125">
            <v>7654500</v>
          </cell>
          <cell r="GF125">
            <v>93705081</v>
          </cell>
          <cell r="GG125">
            <v>0</v>
          </cell>
          <cell r="GH125">
            <v>93705081</v>
          </cell>
          <cell r="GI125">
            <v>3446173</v>
          </cell>
          <cell r="GJ125">
            <v>2170000</v>
          </cell>
          <cell r="GK125">
            <v>2261000</v>
          </cell>
          <cell r="GL125">
            <v>55478727</v>
          </cell>
          <cell r="GM125">
            <v>13925869</v>
          </cell>
          <cell r="GN125">
            <v>193789</v>
          </cell>
          <cell r="GO125">
            <v>0</v>
          </cell>
          <cell r="GP125">
            <v>77475558</v>
          </cell>
          <cell r="GQ125">
            <v>72753374</v>
          </cell>
          <cell r="GR125">
            <v>150228932</v>
          </cell>
          <cell r="GS125">
            <v>350274234</v>
          </cell>
          <cell r="GT125">
            <v>26581359</v>
          </cell>
          <cell r="GU125">
            <v>50220</v>
          </cell>
          <cell r="GV125">
            <v>26631579</v>
          </cell>
          <cell r="GW125">
            <v>0</v>
          </cell>
          <cell r="GX125">
            <v>0</v>
          </cell>
          <cell r="GY125">
            <v>116422475</v>
          </cell>
          <cell r="GZ125">
            <v>1319935450</v>
          </cell>
          <cell r="HA125">
            <v>0</v>
          </cell>
          <cell r="HB125">
            <v>1436357925</v>
          </cell>
          <cell r="HC125">
            <v>0</v>
          </cell>
          <cell r="HD125">
            <v>0</v>
          </cell>
          <cell r="HE125">
            <v>0</v>
          </cell>
          <cell r="HF125">
            <v>0</v>
          </cell>
          <cell r="HG125">
            <v>0</v>
          </cell>
          <cell r="HH125">
            <v>1462989504</v>
          </cell>
          <cell r="HI125">
            <v>0</v>
          </cell>
          <cell r="HJ125">
            <v>0</v>
          </cell>
          <cell r="HK125">
            <v>0</v>
          </cell>
          <cell r="HL125">
            <v>24057100449</v>
          </cell>
          <cell r="HM125">
            <v>1221891393</v>
          </cell>
          <cell r="HN125">
            <v>25278991842</v>
          </cell>
          <cell r="HO125">
            <v>0</v>
          </cell>
          <cell r="HP125">
            <v>0</v>
          </cell>
          <cell r="HQ125">
            <v>0</v>
          </cell>
          <cell r="HR125">
            <v>0</v>
          </cell>
          <cell r="HS125">
            <v>165903832</v>
          </cell>
          <cell r="HT125">
            <v>124427875</v>
          </cell>
          <cell r="HU125">
            <v>1741990256</v>
          </cell>
          <cell r="HV125">
            <v>3732836260</v>
          </cell>
          <cell r="HW125">
            <v>0</v>
          </cell>
          <cell r="HX125">
            <v>0</v>
          </cell>
          <cell r="HY125">
            <v>0</v>
          </cell>
          <cell r="HZ125">
            <v>127070950</v>
          </cell>
          <cell r="IA125">
            <v>0</v>
          </cell>
          <cell r="IB125">
            <v>0</v>
          </cell>
          <cell r="IC125">
            <v>0</v>
          </cell>
          <cell r="ID125">
            <v>0</v>
          </cell>
          <cell r="IE125">
            <v>0</v>
          </cell>
          <cell r="IF125">
            <v>0</v>
          </cell>
          <cell r="IG125">
            <v>0</v>
          </cell>
          <cell r="IH125">
            <v>0</v>
          </cell>
          <cell r="II125">
            <v>0</v>
          </cell>
          <cell r="IJ125">
            <v>0</v>
          </cell>
          <cell r="IK125">
            <v>29138899052</v>
          </cell>
          <cell r="IL125">
            <v>0</v>
          </cell>
          <cell r="IM125">
            <v>1225528889</v>
          </cell>
          <cell r="IN125">
            <v>1225528889</v>
          </cell>
          <cell r="IO125">
            <v>29138899052</v>
          </cell>
          <cell r="IP125">
            <v>25797601</v>
          </cell>
          <cell r="IQ125">
            <v>275000000</v>
          </cell>
          <cell r="IR125">
            <v>0</v>
          </cell>
          <cell r="IS125">
            <v>0</v>
          </cell>
          <cell r="IT125">
            <v>0</v>
          </cell>
          <cell r="IU125">
            <v>0</v>
          </cell>
          <cell r="IV125">
            <v>0</v>
          </cell>
          <cell r="IW125">
            <v>0</v>
          </cell>
          <cell r="IX125">
            <v>0</v>
          </cell>
          <cell r="IY125">
            <v>0</v>
          </cell>
          <cell r="IZ125">
            <v>0</v>
          </cell>
          <cell r="JA125">
            <v>0</v>
          </cell>
          <cell r="JB125">
            <v>300797601</v>
          </cell>
          <cell r="JC125">
            <v>1107494834</v>
          </cell>
          <cell r="JD125">
            <v>41901059</v>
          </cell>
          <cell r="JE125">
            <v>109956444</v>
          </cell>
          <cell r="JF125">
            <v>3581325</v>
          </cell>
          <cell r="JG125">
            <v>2624602</v>
          </cell>
          <cell r="JH125">
            <v>3336196</v>
          </cell>
          <cell r="JI125">
            <v>97100006</v>
          </cell>
          <cell r="JJ125">
            <v>765368</v>
          </cell>
          <cell r="JK125">
            <v>0</v>
          </cell>
          <cell r="JL125">
            <v>2167921</v>
          </cell>
          <cell r="JM125">
            <v>8451372</v>
          </cell>
          <cell r="JN125">
            <v>1279587</v>
          </cell>
          <cell r="JO125">
            <v>1433347</v>
          </cell>
          <cell r="JP125">
            <v>0</v>
          </cell>
          <cell r="JQ125">
            <v>0</v>
          </cell>
          <cell r="JR125">
            <v>0</v>
          </cell>
          <cell r="JS125">
            <v>0</v>
          </cell>
          <cell r="JT125">
            <v>0</v>
          </cell>
          <cell r="JU125">
            <v>0</v>
          </cell>
          <cell r="JV125">
            <v>0</v>
          </cell>
          <cell r="JW125">
            <v>0</v>
          </cell>
          <cell r="JX125">
            <v>0</v>
          </cell>
          <cell r="JY125">
            <v>0</v>
          </cell>
          <cell r="JZ125">
            <v>0</v>
          </cell>
          <cell r="KA125">
            <v>0</v>
          </cell>
          <cell r="KB125">
            <v>0</v>
          </cell>
          <cell r="KC125">
            <v>0</v>
          </cell>
          <cell r="KD125">
            <v>0</v>
          </cell>
          <cell r="KE125">
            <v>0</v>
          </cell>
          <cell r="KF125">
            <v>0</v>
          </cell>
          <cell r="KG125">
            <v>0</v>
          </cell>
          <cell r="KH125">
            <v>0</v>
          </cell>
          <cell r="KI125">
            <v>0</v>
          </cell>
          <cell r="KJ125">
            <v>0</v>
          </cell>
          <cell r="KK125">
            <v>0</v>
          </cell>
          <cell r="KL125">
            <v>0</v>
          </cell>
          <cell r="KM125">
            <v>0</v>
          </cell>
          <cell r="KN125">
            <v>0</v>
          </cell>
          <cell r="KO125">
            <v>0</v>
          </cell>
          <cell r="KP125">
            <v>0</v>
          </cell>
          <cell r="KQ125">
            <v>0</v>
          </cell>
          <cell r="KR125">
            <v>0</v>
          </cell>
          <cell r="KS125">
            <v>0</v>
          </cell>
          <cell r="KT125">
            <v>0</v>
          </cell>
          <cell r="KU125">
            <v>0</v>
          </cell>
          <cell r="KV125">
            <v>0</v>
          </cell>
          <cell r="KW125">
            <v>1382725757</v>
          </cell>
          <cell r="KX125">
            <v>30822422410</v>
          </cell>
          <cell r="KY125">
            <v>24074913</v>
          </cell>
          <cell r="KZ125">
            <v>24074913</v>
          </cell>
          <cell r="LA125">
            <v>0</v>
          </cell>
          <cell r="LB125">
            <v>43379230406</v>
          </cell>
          <cell r="LC125">
            <v>93155545757</v>
          </cell>
          <cell r="LD125">
            <v>0</v>
          </cell>
          <cell r="LE125">
            <v>1410433140</v>
          </cell>
          <cell r="LF125">
            <v>0</v>
          </cell>
          <cell r="LG125">
            <v>0</v>
          </cell>
          <cell r="LH125">
            <v>1410433140</v>
          </cell>
          <cell r="LI125">
            <v>0</v>
          </cell>
          <cell r="LJ125">
            <v>0</v>
          </cell>
          <cell r="LK125">
            <v>0</v>
          </cell>
          <cell r="LL125">
            <v>16473107360</v>
          </cell>
          <cell r="LM125">
            <v>785403768</v>
          </cell>
          <cell r="LN125">
            <v>18668944268</v>
          </cell>
          <cell r="LO125">
            <v>718367866</v>
          </cell>
          <cell r="LP125">
            <v>0</v>
          </cell>
          <cell r="LQ125">
            <v>2628200</v>
          </cell>
          <cell r="LR125">
            <v>176776259</v>
          </cell>
          <cell r="LS125">
            <v>934991105</v>
          </cell>
          <cell r="LT125">
            <v>159448773</v>
          </cell>
          <cell r="LU125">
            <v>9492729</v>
          </cell>
          <cell r="LV125">
            <v>15341547</v>
          </cell>
          <cell r="LW125">
            <v>934991105</v>
          </cell>
          <cell r="LX125">
            <v>0</v>
          </cell>
          <cell r="LY125">
            <v>0</v>
          </cell>
          <cell r="LZ125">
            <v>0</v>
          </cell>
          <cell r="MA125">
            <v>0</v>
          </cell>
          <cell r="MB125">
            <v>0</v>
          </cell>
          <cell r="MC125">
            <v>0</v>
          </cell>
          <cell r="MD125">
            <v>785403768</v>
          </cell>
          <cell r="ME125">
            <v>20685990747</v>
          </cell>
          <cell r="MF125">
            <v>8822476</v>
          </cell>
          <cell r="MG125">
            <v>0</v>
          </cell>
          <cell r="MH125">
            <v>0</v>
          </cell>
          <cell r="MI125">
            <v>8822476</v>
          </cell>
          <cell r="MJ125">
            <v>354100419</v>
          </cell>
          <cell r="MK125">
            <v>3248075</v>
          </cell>
          <cell r="ML125">
            <v>357348494</v>
          </cell>
          <cell r="MM125">
            <v>103526431</v>
          </cell>
          <cell r="MN125">
            <v>0</v>
          </cell>
          <cell r="MO125">
            <v>103526431</v>
          </cell>
          <cell r="MP125">
            <v>0</v>
          </cell>
          <cell r="MQ125">
            <v>469697401</v>
          </cell>
          <cell r="MR125">
            <v>0</v>
          </cell>
          <cell r="MS125">
            <v>0</v>
          </cell>
          <cell r="MT125">
            <v>0</v>
          </cell>
          <cell r="MU125">
            <v>0</v>
          </cell>
          <cell r="MV125">
            <v>0</v>
          </cell>
          <cell r="MW125">
            <v>0</v>
          </cell>
          <cell r="MX125">
            <v>1150822722</v>
          </cell>
          <cell r="MY125">
            <v>704509759</v>
          </cell>
          <cell r="MZ125">
            <v>120447626</v>
          </cell>
          <cell r="NA125">
            <v>0</v>
          </cell>
          <cell r="NB125">
            <v>824957385</v>
          </cell>
          <cell r="NC125">
            <v>10142448</v>
          </cell>
          <cell r="ND125">
            <v>0</v>
          </cell>
          <cell r="NE125">
            <v>0</v>
          </cell>
          <cell r="NF125">
            <v>0</v>
          </cell>
          <cell r="NG125">
            <v>9666437</v>
          </cell>
          <cell r="NH125">
            <v>834865974</v>
          </cell>
          <cell r="NI125">
            <v>8391279</v>
          </cell>
          <cell r="NJ125">
            <v>2916112</v>
          </cell>
          <cell r="NK125">
            <v>11307391</v>
          </cell>
          <cell r="NL125">
            <v>0</v>
          </cell>
          <cell r="NM125">
            <v>0</v>
          </cell>
          <cell r="NN125">
            <v>0</v>
          </cell>
          <cell r="NO125">
            <v>0</v>
          </cell>
          <cell r="NP125">
            <v>0</v>
          </cell>
          <cell r="NQ125">
            <v>0</v>
          </cell>
          <cell r="NR125">
            <v>0</v>
          </cell>
          <cell r="NS125">
            <v>0</v>
          </cell>
          <cell r="NT125">
            <v>0</v>
          </cell>
          <cell r="NU125">
            <v>0</v>
          </cell>
          <cell r="NV125">
            <v>0</v>
          </cell>
          <cell r="NW125">
            <v>0</v>
          </cell>
          <cell r="NX125">
            <v>0</v>
          </cell>
          <cell r="NY125">
            <v>0</v>
          </cell>
          <cell r="NZ125">
            <v>0</v>
          </cell>
          <cell r="OA125">
            <v>0</v>
          </cell>
          <cell r="OB125">
            <v>0</v>
          </cell>
          <cell r="OC125">
            <v>0</v>
          </cell>
          <cell r="OD125">
            <v>2841762357</v>
          </cell>
          <cell r="OE125">
            <v>2841762357</v>
          </cell>
          <cell r="OF125">
            <v>85848300000</v>
          </cell>
          <cell r="OG125">
            <v>0</v>
          </cell>
          <cell r="OH125">
            <v>0</v>
          </cell>
          <cell r="OI125">
            <v>0</v>
          </cell>
          <cell r="OJ125">
            <v>0</v>
          </cell>
          <cell r="OK125">
            <v>0</v>
          </cell>
          <cell r="OL125">
            <v>0</v>
          </cell>
          <cell r="OM125">
            <v>85848300000</v>
          </cell>
          <cell r="ON125">
            <v>85848300000</v>
          </cell>
          <cell r="OO125">
            <v>0</v>
          </cell>
          <cell r="OP125">
            <v>1112312184</v>
          </cell>
          <cell r="OQ125">
            <v>213970</v>
          </cell>
          <cell r="OR125">
            <v>33868344</v>
          </cell>
          <cell r="OS125">
            <v>0</v>
          </cell>
          <cell r="OT125">
            <v>0</v>
          </cell>
          <cell r="OU125">
            <v>1180262842</v>
          </cell>
          <cell r="OV125">
            <v>0</v>
          </cell>
          <cell r="OW125">
            <v>89836456855</v>
          </cell>
          <cell r="OX125">
            <v>90306154256</v>
          </cell>
          <cell r="OY125">
            <v>204147690760</v>
          </cell>
        </row>
        <row r="126">
          <cell r="A126">
            <v>39234</v>
          </cell>
          <cell r="B126">
            <v>2007</v>
          </cell>
          <cell r="C126" t="str">
            <v>2007-1</v>
          </cell>
          <cell r="D126" t="str">
            <v>2007-2</v>
          </cell>
          <cell r="E126">
            <v>6</v>
          </cell>
          <cell r="F126">
            <v>0.91868939447678888</v>
          </cell>
          <cell r="G126">
            <v>4706017</v>
          </cell>
          <cell r="H126">
            <v>310920</v>
          </cell>
          <cell r="I126">
            <v>1229260414.8516998</v>
          </cell>
          <cell r="J126">
            <v>1229260414.8516998</v>
          </cell>
          <cell r="K126">
            <v>0</v>
          </cell>
          <cell r="L126">
            <v>9889464319</v>
          </cell>
          <cell r="M126">
            <v>468565247</v>
          </cell>
          <cell r="N126">
            <v>16193414414</v>
          </cell>
          <cell r="O126">
            <v>-206323888</v>
          </cell>
          <cell r="P126">
            <v>1218889737</v>
          </cell>
          <cell r="Q126">
            <v>2380297842</v>
          </cell>
          <cell r="R126">
            <v>31658869002</v>
          </cell>
          <cell r="S126">
            <v>7946286000</v>
          </cell>
          <cell r="T126">
            <v>0</v>
          </cell>
          <cell r="U126">
            <v>7946286000</v>
          </cell>
          <cell r="V126">
            <v>147306626</v>
          </cell>
          <cell r="W126">
            <v>2866721218</v>
          </cell>
          <cell r="X126">
            <v>31028679</v>
          </cell>
          <cell r="Y126">
            <v>834179</v>
          </cell>
          <cell r="Z126">
            <v>70052958</v>
          </cell>
          <cell r="AA126">
            <v>32273634</v>
          </cell>
          <cell r="AB126">
            <v>0</v>
          </cell>
          <cell r="AC126">
            <v>1111600430</v>
          </cell>
          <cell r="AD126">
            <v>0</v>
          </cell>
          <cell r="AE126">
            <v>0</v>
          </cell>
          <cell r="AF126">
            <v>0</v>
          </cell>
          <cell r="AG126">
            <v>12206103724</v>
          </cell>
          <cell r="AH126">
            <v>43864972726</v>
          </cell>
          <cell r="AI126">
            <v>0</v>
          </cell>
          <cell r="AJ126">
            <v>792160</v>
          </cell>
          <cell r="AK126">
            <v>78952141</v>
          </cell>
          <cell r="AL126">
            <v>79744301</v>
          </cell>
          <cell r="AM126">
            <v>674091052</v>
          </cell>
          <cell r="AN126">
            <v>138237</v>
          </cell>
          <cell r="AO126">
            <v>7390742</v>
          </cell>
          <cell r="AP126">
            <v>0</v>
          </cell>
          <cell r="AQ126">
            <v>3119060</v>
          </cell>
          <cell r="AR126">
            <v>858488</v>
          </cell>
          <cell r="AS126">
            <v>0</v>
          </cell>
          <cell r="AT126">
            <v>0</v>
          </cell>
          <cell r="AU126">
            <v>0</v>
          </cell>
          <cell r="AV126">
            <v>685597579</v>
          </cell>
          <cell r="AW126">
            <v>0</v>
          </cell>
          <cell r="AX126">
            <v>2323121387</v>
          </cell>
          <cell r="AY126">
            <v>1345263179</v>
          </cell>
          <cell r="AZ126">
            <v>82337</v>
          </cell>
          <cell r="BA126">
            <v>1903</v>
          </cell>
          <cell r="BB126">
            <v>319</v>
          </cell>
          <cell r="BC126">
            <v>0</v>
          </cell>
          <cell r="BD126">
            <v>7918280</v>
          </cell>
          <cell r="BE126">
            <v>6250484</v>
          </cell>
          <cell r="BF126">
            <v>6588970</v>
          </cell>
          <cell r="BG126">
            <v>0</v>
          </cell>
          <cell r="BH126">
            <v>0</v>
          </cell>
          <cell r="BI126">
            <v>41139025</v>
          </cell>
          <cell r="BJ126">
            <v>0</v>
          </cell>
          <cell r="BK126">
            <v>3730365884</v>
          </cell>
          <cell r="BL126">
            <v>0</v>
          </cell>
          <cell r="BM126">
            <v>0</v>
          </cell>
          <cell r="BN126">
            <v>2347501</v>
          </cell>
          <cell r="BO126">
            <v>357404</v>
          </cell>
          <cell r="BP126">
            <v>339632222</v>
          </cell>
          <cell r="BQ126">
            <v>342337127</v>
          </cell>
          <cell r="BR126">
            <v>1088651449</v>
          </cell>
          <cell r="BS126">
            <v>0</v>
          </cell>
          <cell r="BT126">
            <v>107072035</v>
          </cell>
          <cell r="BU126">
            <v>2035481171</v>
          </cell>
          <cell r="BV126">
            <v>61448539</v>
          </cell>
          <cell r="BW126">
            <v>1356115</v>
          </cell>
          <cell r="BX126">
            <v>20904396</v>
          </cell>
          <cell r="BY126">
            <v>7311597</v>
          </cell>
          <cell r="BZ126">
            <v>689725</v>
          </cell>
          <cell r="CA126">
            <v>253195</v>
          </cell>
          <cell r="CB126">
            <v>0</v>
          </cell>
          <cell r="CC126">
            <v>5479655</v>
          </cell>
          <cell r="CD126">
            <v>35994683</v>
          </cell>
          <cell r="CE126">
            <v>1955399</v>
          </cell>
          <cell r="CF126">
            <v>5265411</v>
          </cell>
          <cell r="CG126">
            <v>9584340</v>
          </cell>
          <cell r="CH126">
            <v>16805150</v>
          </cell>
          <cell r="CI126">
            <v>0</v>
          </cell>
          <cell r="CJ126">
            <v>16805150</v>
          </cell>
          <cell r="CK126">
            <v>265415422</v>
          </cell>
          <cell r="CL126">
            <v>265415422</v>
          </cell>
          <cell r="CM126">
            <v>20688719</v>
          </cell>
          <cell r="CN126">
            <v>40784429</v>
          </cell>
          <cell r="CO126">
            <v>12459065</v>
          </cell>
          <cell r="CP126">
            <v>4115648</v>
          </cell>
          <cell r="CQ126">
            <v>2337817</v>
          </cell>
          <cell r="CR126">
            <v>644806253</v>
          </cell>
          <cell r="CS126">
            <v>98802221</v>
          </cell>
          <cell r="CT126">
            <v>0</v>
          </cell>
          <cell r="CU126">
            <v>24099660</v>
          </cell>
          <cell r="CV126">
            <v>767708134</v>
          </cell>
          <cell r="CW126">
            <v>70236573</v>
          </cell>
          <cell r="CX126">
            <v>0</v>
          </cell>
          <cell r="CY126">
            <v>0</v>
          </cell>
          <cell r="CZ126">
            <v>1183745807</v>
          </cell>
          <cell r="DA126">
            <v>0</v>
          </cell>
          <cell r="DB126">
            <v>3440547385</v>
          </cell>
          <cell r="DC126">
            <v>0</v>
          </cell>
          <cell r="DD126">
            <v>2113319</v>
          </cell>
          <cell r="DE126">
            <v>2113319</v>
          </cell>
          <cell r="DF126">
            <v>130187768</v>
          </cell>
          <cell r="DG126">
            <v>130187768</v>
          </cell>
          <cell r="DH126">
            <v>38238071</v>
          </cell>
          <cell r="DI126">
            <v>7423294</v>
          </cell>
          <cell r="DJ126">
            <v>1508909</v>
          </cell>
          <cell r="DK126">
            <v>8932203</v>
          </cell>
          <cell r="DL126">
            <v>13532100</v>
          </cell>
          <cell r="DM126">
            <v>1419427</v>
          </cell>
          <cell r="DN126">
            <v>80832</v>
          </cell>
          <cell r="DO126">
            <v>15032359</v>
          </cell>
          <cell r="DP126">
            <v>1298700</v>
          </cell>
          <cell r="DQ126">
            <v>3336900</v>
          </cell>
          <cell r="DR126">
            <v>0</v>
          </cell>
          <cell r="DS126">
            <v>7123200</v>
          </cell>
          <cell r="DT126">
            <v>0</v>
          </cell>
          <cell r="DU126">
            <v>11758800</v>
          </cell>
          <cell r="DV126">
            <v>156728</v>
          </cell>
          <cell r="DW126">
            <v>9388800</v>
          </cell>
          <cell r="DX126">
            <v>6005</v>
          </cell>
          <cell r="DY126">
            <v>9551533</v>
          </cell>
          <cell r="DZ126">
            <v>16032031</v>
          </cell>
          <cell r="EA126">
            <v>0</v>
          </cell>
          <cell r="EB126">
            <v>14338</v>
          </cell>
          <cell r="EC126">
            <v>16046369</v>
          </cell>
          <cell r="ED126">
            <v>31123844</v>
          </cell>
          <cell r="EE126">
            <v>2451730</v>
          </cell>
          <cell r="EF126">
            <v>1793933</v>
          </cell>
          <cell r="EG126">
            <v>18367329</v>
          </cell>
          <cell r="EH126">
            <v>703408</v>
          </cell>
          <cell r="EI126">
            <v>43013</v>
          </cell>
          <cell r="EJ126">
            <v>0</v>
          </cell>
          <cell r="EK126">
            <v>846787</v>
          </cell>
          <cell r="EL126">
            <v>387120</v>
          </cell>
          <cell r="EM126">
            <v>1980328</v>
          </cell>
          <cell r="EN126">
            <v>4635369</v>
          </cell>
          <cell r="EO126">
            <v>1791582</v>
          </cell>
          <cell r="EP126">
            <v>0</v>
          </cell>
          <cell r="EQ126">
            <v>28676</v>
          </cell>
          <cell r="ER126">
            <v>22337980</v>
          </cell>
          <cell r="ES126">
            <v>10839226</v>
          </cell>
          <cell r="ET126">
            <v>33205882</v>
          </cell>
          <cell r="EU126">
            <v>448050</v>
          </cell>
          <cell r="EV126">
            <v>291698</v>
          </cell>
          <cell r="EW126">
            <v>53580</v>
          </cell>
          <cell r="EX126">
            <v>33999210</v>
          </cell>
          <cell r="EY126">
            <v>0</v>
          </cell>
          <cell r="EZ126">
            <v>148532386</v>
          </cell>
          <cell r="FA126">
            <v>145787600</v>
          </cell>
          <cell r="FB126">
            <v>294319986</v>
          </cell>
          <cell r="FC126">
            <v>5448287</v>
          </cell>
          <cell r="FD126">
            <v>121452733</v>
          </cell>
          <cell r="FE126">
            <v>2403095</v>
          </cell>
          <cell r="FF126">
            <v>0</v>
          </cell>
          <cell r="FG126">
            <v>0</v>
          </cell>
          <cell r="FH126">
            <v>0</v>
          </cell>
          <cell r="FI126">
            <v>7222257</v>
          </cell>
          <cell r="FJ126">
            <v>9625352</v>
          </cell>
          <cell r="FK126">
            <v>1292982</v>
          </cell>
          <cell r="FL126">
            <v>0</v>
          </cell>
          <cell r="FM126">
            <v>137819354</v>
          </cell>
          <cell r="FN126">
            <v>479309614</v>
          </cell>
          <cell r="FO126">
            <v>121250</v>
          </cell>
          <cell r="FP126">
            <v>43669857</v>
          </cell>
          <cell r="FQ126">
            <v>43791107</v>
          </cell>
          <cell r="FR126">
            <v>109942</v>
          </cell>
          <cell r="FS126">
            <v>4796608</v>
          </cell>
          <cell r="FT126">
            <v>382800</v>
          </cell>
          <cell r="FU126">
            <v>315430</v>
          </cell>
          <cell r="FV126">
            <v>8712171</v>
          </cell>
          <cell r="FW126">
            <v>12768800</v>
          </cell>
          <cell r="FX126">
            <v>70876858</v>
          </cell>
          <cell r="FY126">
            <v>0</v>
          </cell>
          <cell r="FZ126">
            <v>2199940</v>
          </cell>
          <cell r="GA126">
            <v>0</v>
          </cell>
          <cell r="GB126">
            <v>2199940</v>
          </cell>
          <cell r="GC126">
            <v>728049</v>
          </cell>
          <cell r="GD126">
            <v>728049</v>
          </cell>
          <cell r="GE126">
            <v>7129155</v>
          </cell>
          <cell r="GF126">
            <v>87715727</v>
          </cell>
          <cell r="GG126">
            <v>277404000</v>
          </cell>
          <cell r="GH126">
            <v>365119727</v>
          </cell>
          <cell r="GI126">
            <v>3334186</v>
          </cell>
          <cell r="GJ126">
            <v>1572000</v>
          </cell>
          <cell r="GK126">
            <v>1677500</v>
          </cell>
          <cell r="GL126">
            <v>56702905</v>
          </cell>
          <cell r="GM126">
            <v>12213845</v>
          </cell>
          <cell r="GN126">
            <v>334306</v>
          </cell>
          <cell r="GO126">
            <v>0</v>
          </cell>
          <cell r="GP126">
            <v>75834742</v>
          </cell>
          <cell r="GQ126">
            <v>61805964</v>
          </cell>
          <cell r="GR126">
            <v>137640706</v>
          </cell>
          <cell r="GS126">
            <v>583694435</v>
          </cell>
          <cell r="GT126">
            <v>4278000</v>
          </cell>
          <cell r="GU126">
            <v>0</v>
          </cell>
          <cell r="GV126">
            <v>4278000</v>
          </cell>
          <cell r="GW126">
            <v>0</v>
          </cell>
          <cell r="GX126">
            <v>0</v>
          </cell>
          <cell r="GY126">
            <v>101684800</v>
          </cell>
          <cell r="GZ126">
            <v>661988580</v>
          </cell>
          <cell r="HA126">
            <v>0</v>
          </cell>
          <cell r="HB126">
            <v>763673380</v>
          </cell>
          <cell r="HC126">
            <v>0</v>
          </cell>
          <cell r="HD126">
            <v>0</v>
          </cell>
          <cell r="HE126">
            <v>0</v>
          </cell>
          <cell r="HF126">
            <v>0</v>
          </cell>
          <cell r="HG126">
            <v>0</v>
          </cell>
          <cell r="HH126">
            <v>767951380</v>
          </cell>
          <cell r="HI126">
            <v>0</v>
          </cell>
          <cell r="HJ126">
            <v>0</v>
          </cell>
          <cell r="HK126">
            <v>0</v>
          </cell>
          <cell r="HL126">
            <v>24041348909</v>
          </cell>
          <cell r="HM126">
            <v>1221891393</v>
          </cell>
          <cell r="HN126">
            <v>25263240302</v>
          </cell>
          <cell r="HO126">
            <v>0</v>
          </cell>
          <cell r="HP126">
            <v>0</v>
          </cell>
          <cell r="HQ126">
            <v>0</v>
          </cell>
          <cell r="HR126">
            <v>0</v>
          </cell>
          <cell r="HS126">
            <v>165903832</v>
          </cell>
          <cell r="HT126">
            <v>124427875</v>
          </cell>
          <cell r="HU126">
            <v>1741990256</v>
          </cell>
          <cell r="HV126">
            <v>3732836260</v>
          </cell>
          <cell r="HW126">
            <v>0</v>
          </cell>
          <cell r="HX126">
            <v>0</v>
          </cell>
          <cell r="HY126">
            <v>0</v>
          </cell>
          <cell r="HZ126">
            <v>127070950</v>
          </cell>
          <cell r="IA126">
            <v>0</v>
          </cell>
          <cell r="IB126">
            <v>0</v>
          </cell>
          <cell r="IC126">
            <v>0</v>
          </cell>
          <cell r="ID126">
            <v>0</v>
          </cell>
          <cell r="IE126">
            <v>0</v>
          </cell>
          <cell r="IF126">
            <v>0</v>
          </cell>
          <cell r="IG126">
            <v>0</v>
          </cell>
          <cell r="IH126">
            <v>0</v>
          </cell>
          <cell r="II126">
            <v>0</v>
          </cell>
          <cell r="IJ126">
            <v>0</v>
          </cell>
          <cell r="IK126">
            <v>29123147512</v>
          </cell>
          <cell r="IL126">
            <v>0</v>
          </cell>
          <cell r="IM126">
            <v>1709544394</v>
          </cell>
          <cell r="IN126">
            <v>1709544394</v>
          </cell>
          <cell r="IO126">
            <v>29123147512</v>
          </cell>
          <cell r="IP126">
            <v>6204959</v>
          </cell>
          <cell r="IQ126">
            <v>0</v>
          </cell>
          <cell r="IR126">
            <v>0</v>
          </cell>
          <cell r="IS126">
            <v>0</v>
          </cell>
          <cell r="IT126">
            <v>0</v>
          </cell>
          <cell r="IU126">
            <v>0</v>
          </cell>
          <cell r="IV126">
            <v>0</v>
          </cell>
          <cell r="IW126">
            <v>0</v>
          </cell>
          <cell r="IX126">
            <v>0</v>
          </cell>
          <cell r="IY126">
            <v>0</v>
          </cell>
          <cell r="IZ126">
            <v>0</v>
          </cell>
          <cell r="JA126">
            <v>0</v>
          </cell>
          <cell r="JB126">
            <v>6204959</v>
          </cell>
          <cell r="JC126">
            <v>1107494834</v>
          </cell>
          <cell r="JD126">
            <v>41901059</v>
          </cell>
          <cell r="JE126">
            <v>0</v>
          </cell>
          <cell r="JF126">
            <v>3581325</v>
          </cell>
          <cell r="JG126">
            <v>2624602</v>
          </cell>
          <cell r="JH126">
            <v>3336196</v>
          </cell>
          <cell r="JI126">
            <v>48550003</v>
          </cell>
          <cell r="JJ126">
            <v>765368</v>
          </cell>
          <cell r="JK126">
            <v>0</v>
          </cell>
          <cell r="JL126">
            <v>2167921</v>
          </cell>
          <cell r="JM126">
            <v>8451372</v>
          </cell>
          <cell r="JN126">
            <v>1279587</v>
          </cell>
          <cell r="JO126">
            <v>2866694</v>
          </cell>
          <cell r="JP126">
            <v>0</v>
          </cell>
          <cell r="JQ126">
            <v>0</v>
          </cell>
          <cell r="JR126">
            <v>0</v>
          </cell>
          <cell r="JS126">
            <v>0</v>
          </cell>
          <cell r="JT126">
            <v>0</v>
          </cell>
          <cell r="JU126">
            <v>0</v>
          </cell>
          <cell r="JV126">
            <v>0</v>
          </cell>
          <cell r="JW126">
            <v>0</v>
          </cell>
          <cell r="JX126">
            <v>0</v>
          </cell>
          <cell r="JY126">
            <v>0</v>
          </cell>
          <cell r="JZ126">
            <v>0</v>
          </cell>
          <cell r="KA126">
            <v>0</v>
          </cell>
          <cell r="KB126">
            <v>0</v>
          </cell>
          <cell r="KC126">
            <v>0</v>
          </cell>
          <cell r="KD126">
            <v>0</v>
          </cell>
          <cell r="KE126">
            <v>0</v>
          </cell>
          <cell r="KF126">
            <v>0</v>
          </cell>
          <cell r="KG126">
            <v>0</v>
          </cell>
          <cell r="KH126">
            <v>0</v>
          </cell>
          <cell r="KI126">
            <v>0</v>
          </cell>
          <cell r="KJ126">
            <v>0</v>
          </cell>
          <cell r="KK126">
            <v>0</v>
          </cell>
          <cell r="KL126">
            <v>0</v>
          </cell>
          <cell r="KM126">
            <v>0</v>
          </cell>
          <cell r="KN126">
            <v>0</v>
          </cell>
          <cell r="KO126">
            <v>0</v>
          </cell>
          <cell r="KP126">
            <v>0</v>
          </cell>
          <cell r="KQ126">
            <v>0</v>
          </cell>
          <cell r="KR126">
            <v>0</v>
          </cell>
          <cell r="KS126">
            <v>0</v>
          </cell>
          <cell r="KT126">
            <v>0</v>
          </cell>
          <cell r="KU126">
            <v>0</v>
          </cell>
          <cell r="KV126">
            <v>0</v>
          </cell>
          <cell r="KW126">
            <v>1224410164</v>
          </cell>
          <cell r="KX126">
            <v>30353762635</v>
          </cell>
          <cell r="KY126">
            <v>26613653</v>
          </cell>
          <cell r="KZ126">
            <v>26613653</v>
          </cell>
          <cell r="LA126">
            <v>0</v>
          </cell>
          <cell r="LB126">
            <v>41710876529</v>
          </cell>
          <cell r="LC126">
            <v>85575849255</v>
          </cell>
          <cell r="LD126">
            <v>0</v>
          </cell>
          <cell r="LE126">
            <v>1410433140</v>
          </cell>
          <cell r="LF126">
            <v>0</v>
          </cell>
          <cell r="LG126">
            <v>0</v>
          </cell>
          <cell r="LH126">
            <v>1410433140</v>
          </cell>
          <cell r="LI126">
            <v>0</v>
          </cell>
          <cell r="LJ126">
            <v>0</v>
          </cell>
          <cell r="LK126">
            <v>0</v>
          </cell>
          <cell r="LL126">
            <v>8236553680</v>
          </cell>
          <cell r="LM126">
            <v>785403768</v>
          </cell>
          <cell r="LN126">
            <v>10432390588</v>
          </cell>
          <cell r="LO126">
            <v>53177876</v>
          </cell>
          <cell r="LP126">
            <v>0</v>
          </cell>
          <cell r="LQ126">
            <v>3547700</v>
          </cell>
          <cell r="LR126">
            <v>49972085</v>
          </cell>
          <cell r="LS126">
            <v>113300686</v>
          </cell>
          <cell r="LT126">
            <v>36096197</v>
          </cell>
          <cell r="LU126">
            <v>11198545</v>
          </cell>
          <cell r="LV126">
            <v>16330419</v>
          </cell>
          <cell r="LW126">
            <v>113300686</v>
          </cell>
          <cell r="LX126">
            <v>0</v>
          </cell>
          <cell r="LY126">
            <v>0</v>
          </cell>
          <cell r="LZ126">
            <v>230361000</v>
          </cell>
          <cell r="MA126">
            <v>0</v>
          </cell>
          <cell r="MB126">
            <v>0</v>
          </cell>
          <cell r="MC126">
            <v>0</v>
          </cell>
          <cell r="MD126">
            <v>785403768</v>
          </cell>
          <cell r="ME126">
            <v>10946375096</v>
          </cell>
          <cell r="MF126">
            <v>42355685</v>
          </cell>
          <cell r="MG126">
            <v>0</v>
          </cell>
          <cell r="MH126">
            <v>0</v>
          </cell>
          <cell r="MI126">
            <v>42355685</v>
          </cell>
          <cell r="MJ126">
            <v>627104524</v>
          </cell>
          <cell r="MK126">
            <v>1695853</v>
          </cell>
          <cell r="ML126">
            <v>628800377</v>
          </cell>
          <cell r="MM126">
            <v>412471922</v>
          </cell>
          <cell r="MN126">
            <v>0</v>
          </cell>
          <cell r="MO126">
            <v>412471922</v>
          </cell>
          <cell r="MP126">
            <v>0</v>
          </cell>
          <cell r="MQ126">
            <v>1083627984</v>
          </cell>
          <cell r="MR126">
            <v>0</v>
          </cell>
          <cell r="MS126">
            <v>0</v>
          </cell>
          <cell r="MT126">
            <v>0</v>
          </cell>
          <cell r="MU126">
            <v>0</v>
          </cell>
          <cell r="MV126">
            <v>0</v>
          </cell>
          <cell r="MW126">
            <v>0</v>
          </cell>
          <cell r="MX126">
            <v>3193946527</v>
          </cell>
          <cell r="MY126">
            <v>176789983</v>
          </cell>
          <cell r="MZ126">
            <v>3996791</v>
          </cell>
          <cell r="NA126">
            <v>0</v>
          </cell>
          <cell r="NB126">
            <v>180786774</v>
          </cell>
          <cell r="NC126">
            <v>1632699</v>
          </cell>
          <cell r="ND126">
            <v>0</v>
          </cell>
          <cell r="NE126">
            <v>0</v>
          </cell>
          <cell r="NF126">
            <v>0</v>
          </cell>
          <cell r="NG126">
            <v>10251355</v>
          </cell>
          <cell r="NH126">
            <v>522852752</v>
          </cell>
          <cell r="NI126">
            <v>7999387</v>
          </cell>
          <cell r="NJ126">
            <v>3092714</v>
          </cell>
          <cell r="NK126">
            <v>11092101</v>
          </cell>
          <cell r="NL126">
            <v>0</v>
          </cell>
          <cell r="NM126">
            <v>0</v>
          </cell>
          <cell r="NN126">
            <v>0</v>
          </cell>
          <cell r="NO126">
            <v>0</v>
          </cell>
          <cell r="NP126">
            <v>0</v>
          </cell>
          <cell r="NQ126">
            <v>0</v>
          </cell>
          <cell r="NR126">
            <v>0</v>
          </cell>
          <cell r="NS126">
            <v>0</v>
          </cell>
          <cell r="NT126">
            <v>0</v>
          </cell>
          <cell r="NU126">
            <v>0</v>
          </cell>
          <cell r="NV126">
            <v>0</v>
          </cell>
          <cell r="NW126">
            <v>0</v>
          </cell>
          <cell r="NX126">
            <v>0</v>
          </cell>
          <cell r="NY126">
            <v>0</v>
          </cell>
          <cell r="NZ126">
            <v>0</v>
          </cell>
          <cell r="OA126">
            <v>0</v>
          </cell>
          <cell r="OB126">
            <v>0</v>
          </cell>
          <cell r="OC126">
            <v>0</v>
          </cell>
          <cell r="OD126">
            <v>3920562208</v>
          </cell>
          <cell r="OE126">
            <v>3920562208</v>
          </cell>
          <cell r="OF126">
            <v>80388303441</v>
          </cell>
          <cell r="OG126">
            <v>0</v>
          </cell>
          <cell r="OH126">
            <v>0</v>
          </cell>
          <cell r="OI126">
            <v>0</v>
          </cell>
          <cell r="OJ126">
            <v>0</v>
          </cell>
          <cell r="OK126">
            <v>0</v>
          </cell>
          <cell r="OL126">
            <v>0</v>
          </cell>
          <cell r="OM126">
            <v>80388303441</v>
          </cell>
          <cell r="ON126">
            <v>80388303441</v>
          </cell>
          <cell r="OO126">
            <v>0</v>
          </cell>
          <cell r="OP126">
            <v>338218</v>
          </cell>
          <cell r="OQ126">
            <v>213970</v>
          </cell>
          <cell r="OR126">
            <v>0</v>
          </cell>
          <cell r="OS126">
            <v>0</v>
          </cell>
          <cell r="OT126">
            <v>0</v>
          </cell>
          <cell r="OU126">
            <v>552188</v>
          </cell>
          <cell r="OV126">
            <v>0</v>
          </cell>
          <cell r="OW126">
            <v>84309417837</v>
          </cell>
          <cell r="OX126">
            <v>85393045821</v>
          </cell>
          <cell r="OY126">
            <v>181915270172</v>
          </cell>
        </row>
        <row r="127">
          <cell r="A127">
            <v>39264</v>
          </cell>
          <cell r="B127">
            <v>2007</v>
          </cell>
          <cell r="C127" t="str">
            <v>2007-2</v>
          </cell>
          <cell r="D127" t="str">
            <v>2007-3</v>
          </cell>
          <cell r="E127">
            <v>7</v>
          </cell>
          <cell r="F127">
            <v>0.92020483624822291</v>
          </cell>
          <cell r="G127">
            <v>3770586</v>
          </cell>
          <cell r="H127">
            <v>172200</v>
          </cell>
          <cell r="I127">
            <v>5119632703.526</v>
          </cell>
          <cell r="J127">
            <v>5119632703.526</v>
          </cell>
          <cell r="K127">
            <v>0</v>
          </cell>
          <cell r="L127">
            <v>41187712820</v>
          </cell>
          <cell r="M127">
            <v>2394894145</v>
          </cell>
          <cell r="N127">
            <v>18669815387</v>
          </cell>
          <cell r="O127">
            <v>727857395</v>
          </cell>
          <cell r="P127">
            <v>1588228216</v>
          </cell>
          <cell r="Q127">
            <v>2285732171</v>
          </cell>
          <cell r="R127">
            <v>68132831128</v>
          </cell>
          <cell r="S127">
            <v>7854274000</v>
          </cell>
          <cell r="T127">
            <v>0</v>
          </cell>
          <cell r="U127">
            <v>7854274000</v>
          </cell>
          <cell r="V127">
            <v>80738347</v>
          </cell>
          <cell r="W127">
            <v>1742594320</v>
          </cell>
          <cell r="X127">
            <v>107037216</v>
          </cell>
          <cell r="Y127">
            <v>2045084</v>
          </cell>
          <cell r="Z127">
            <v>79336940</v>
          </cell>
          <cell r="AA127">
            <v>29229731</v>
          </cell>
          <cell r="AB127">
            <v>0</v>
          </cell>
          <cell r="AC127">
            <v>4671614144</v>
          </cell>
          <cell r="AD127">
            <v>0</v>
          </cell>
          <cell r="AE127">
            <v>0</v>
          </cell>
          <cell r="AF127">
            <v>0</v>
          </cell>
          <cell r="AG127">
            <v>14566869782</v>
          </cell>
          <cell r="AH127">
            <v>82699700910</v>
          </cell>
          <cell r="AI127">
            <v>0</v>
          </cell>
          <cell r="AJ127">
            <v>610897</v>
          </cell>
          <cell r="AK127">
            <v>0</v>
          </cell>
          <cell r="AL127">
            <v>610897</v>
          </cell>
          <cell r="AM127">
            <v>705580428</v>
          </cell>
          <cell r="AN127">
            <v>78900</v>
          </cell>
          <cell r="AO127">
            <v>3365184</v>
          </cell>
          <cell r="AP127">
            <v>119470</v>
          </cell>
          <cell r="AQ127">
            <v>4612724</v>
          </cell>
          <cell r="AR127">
            <v>1168120</v>
          </cell>
          <cell r="AS127">
            <v>0</v>
          </cell>
          <cell r="AT127">
            <v>0</v>
          </cell>
          <cell r="AU127">
            <v>0</v>
          </cell>
          <cell r="AV127">
            <v>714924826</v>
          </cell>
          <cell r="AW127">
            <v>0</v>
          </cell>
          <cell r="AX127">
            <v>2592014294</v>
          </cell>
          <cell r="AY127">
            <v>357417818</v>
          </cell>
          <cell r="AZ127">
            <v>17241</v>
          </cell>
          <cell r="BA127">
            <v>0</v>
          </cell>
          <cell r="BB127">
            <v>20935</v>
          </cell>
          <cell r="BC127">
            <v>0</v>
          </cell>
          <cell r="BD127">
            <v>7824388</v>
          </cell>
          <cell r="BE127">
            <v>5996821</v>
          </cell>
          <cell r="BF127">
            <v>486919</v>
          </cell>
          <cell r="BG127">
            <v>0</v>
          </cell>
          <cell r="BH127">
            <v>0</v>
          </cell>
          <cell r="BI127">
            <v>131838797</v>
          </cell>
          <cell r="BJ127">
            <v>0</v>
          </cell>
          <cell r="BK127">
            <v>3095617213</v>
          </cell>
          <cell r="BL127">
            <v>0</v>
          </cell>
          <cell r="BM127">
            <v>533967</v>
          </cell>
          <cell r="BN127">
            <v>3473422</v>
          </cell>
          <cell r="BO127">
            <v>399078</v>
          </cell>
          <cell r="BP127">
            <v>89224985</v>
          </cell>
          <cell r="BQ127">
            <v>93631452</v>
          </cell>
          <cell r="BR127">
            <v>871060735</v>
          </cell>
          <cell r="BS127">
            <v>3563483</v>
          </cell>
          <cell r="BT127">
            <v>113101425</v>
          </cell>
          <cell r="BU127">
            <v>85520707</v>
          </cell>
          <cell r="BV127">
            <v>32388918</v>
          </cell>
          <cell r="BW127">
            <v>1098303</v>
          </cell>
          <cell r="BX127">
            <v>21917804</v>
          </cell>
          <cell r="BY127">
            <v>3013640</v>
          </cell>
          <cell r="BZ127">
            <v>603562</v>
          </cell>
          <cell r="CA127">
            <v>908452</v>
          </cell>
          <cell r="CB127">
            <v>0</v>
          </cell>
          <cell r="CC127">
            <v>6855744</v>
          </cell>
          <cell r="CD127">
            <v>34397505</v>
          </cell>
          <cell r="CE127">
            <v>2388413</v>
          </cell>
          <cell r="CF127">
            <v>5994829</v>
          </cell>
          <cell r="CG127">
            <v>10483927</v>
          </cell>
          <cell r="CH127">
            <v>18867169</v>
          </cell>
          <cell r="CI127">
            <v>182840000</v>
          </cell>
          <cell r="CJ127">
            <v>201707169</v>
          </cell>
          <cell r="CK127">
            <v>349946551</v>
          </cell>
          <cell r="CL127">
            <v>349946551</v>
          </cell>
          <cell r="CM127">
            <v>20187993</v>
          </cell>
          <cell r="CN127">
            <v>35766021</v>
          </cell>
          <cell r="CO127">
            <v>16020443</v>
          </cell>
          <cell r="CP127">
            <v>8405069</v>
          </cell>
          <cell r="CQ127">
            <v>2800392</v>
          </cell>
          <cell r="CR127">
            <v>602450195</v>
          </cell>
          <cell r="CS127">
            <v>86427615</v>
          </cell>
          <cell r="CT127">
            <v>0</v>
          </cell>
          <cell r="CU127">
            <v>15423330</v>
          </cell>
          <cell r="CV127">
            <v>704301140</v>
          </cell>
          <cell r="CW127">
            <v>744613</v>
          </cell>
          <cell r="CX127">
            <v>0</v>
          </cell>
          <cell r="CY127">
            <v>0</v>
          </cell>
          <cell r="CZ127">
            <v>1138172222</v>
          </cell>
          <cell r="DA127">
            <v>0</v>
          </cell>
          <cell r="DB127">
            <v>1605287946</v>
          </cell>
          <cell r="DC127">
            <v>0</v>
          </cell>
          <cell r="DD127">
            <v>4357764</v>
          </cell>
          <cell r="DE127">
            <v>4357764</v>
          </cell>
          <cell r="DF127">
            <v>47421961</v>
          </cell>
          <cell r="DG127">
            <v>47421961</v>
          </cell>
          <cell r="DH127">
            <v>42054405</v>
          </cell>
          <cell r="DI127">
            <v>6372445</v>
          </cell>
          <cell r="DJ127">
            <v>1764885</v>
          </cell>
          <cell r="DK127">
            <v>8137330</v>
          </cell>
          <cell r="DL127">
            <v>15355136</v>
          </cell>
          <cell r="DM127">
            <v>1390748</v>
          </cell>
          <cell r="DN127">
            <v>148195</v>
          </cell>
          <cell r="DO127">
            <v>16894079</v>
          </cell>
          <cell r="DP127">
            <v>1219400</v>
          </cell>
          <cell r="DQ127">
            <v>5084800</v>
          </cell>
          <cell r="DR127">
            <v>0</v>
          </cell>
          <cell r="DS127">
            <v>8772500</v>
          </cell>
          <cell r="DT127">
            <v>-31800</v>
          </cell>
          <cell r="DU127">
            <v>15044900</v>
          </cell>
          <cell r="DV127">
            <v>156727</v>
          </cell>
          <cell r="DW127">
            <v>9098200</v>
          </cell>
          <cell r="DX127">
            <v>4755</v>
          </cell>
          <cell r="DY127">
            <v>9259682</v>
          </cell>
          <cell r="DZ127">
            <v>18166604</v>
          </cell>
          <cell r="EA127">
            <v>0</v>
          </cell>
          <cell r="EB127">
            <v>114702</v>
          </cell>
          <cell r="EC127">
            <v>18281306</v>
          </cell>
          <cell r="ED127">
            <v>33449868</v>
          </cell>
          <cell r="EE127">
            <v>2580770</v>
          </cell>
          <cell r="EF127">
            <v>1722245</v>
          </cell>
          <cell r="EG127">
            <v>19687254</v>
          </cell>
          <cell r="EH127">
            <v>636047</v>
          </cell>
          <cell r="EI127">
            <v>100365</v>
          </cell>
          <cell r="EJ127">
            <v>0</v>
          </cell>
          <cell r="EK127">
            <v>1047513</v>
          </cell>
          <cell r="EL127">
            <v>431863</v>
          </cell>
          <cell r="EM127">
            <v>2215788</v>
          </cell>
          <cell r="EN127">
            <v>5132862</v>
          </cell>
          <cell r="EO127">
            <v>2137044</v>
          </cell>
          <cell r="EP127">
            <v>0</v>
          </cell>
          <cell r="EQ127">
            <v>43014</v>
          </cell>
          <cell r="ER127">
            <v>22452678</v>
          </cell>
          <cell r="ES127">
            <v>10638498</v>
          </cell>
          <cell r="ET127">
            <v>33134190</v>
          </cell>
          <cell r="EU127">
            <v>1651481</v>
          </cell>
          <cell r="EV127">
            <v>568811</v>
          </cell>
          <cell r="EW127">
            <v>35720</v>
          </cell>
          <cell r="EX127">
            <v>35390202</v>
          </cell>
          <cell r="EY127">
            <v>0</v>
          </cell>
          <cell r="EZ127">
            <v>161796000</v>
          </cell>
          <cell r="FA127">
            <v>123523400</v>
          </cell>
          <cell r="FB127">
            <v>285319400</v>
          </cell>
          <cell r="FC127">
            <v>9090038</v>
          </cell>
          <cell r="FD127">
            <v>100808000</v>
          </cell>
          <cell r="FE127">
            <v>2265776</v>
          </cell>
          <cell r="FF127">
            <v>0</v>
          </cell>
          <cell r="FG127">
            <v>0</v>
          </cell>
          <cell r="FH127">
            <v>0</v>
          </cell>
          <cell r="FI127">
            <v>8941844</v>
          </cell>
          <cell r="FJ127">
            <v>11207620</v>
          </cell>
          <cell r="FK127">
            <v>1693569</v>
          </cell>
          <cell r="FL127">
            <v>0</v>
          </cell>
          <cell r="FM127">
            <v>122799227</v>
          </cell>
          <cell r="FN127">
            <v>458310362</v>
          </cell>
          <cell r="FO127">
            <v>94304</v>
          </cell>
          <cell r="FP127">
            <v>59490040</v>
          </cell>
          <cell r="FQ127">
            <v>59584344</v>
          </cell>
          <cell r="FR127">
            <v>109942</v>
          </cell>
          <cell r="FS127">
            <v>7104419</v>
          </cell>
          <cell r="FT127">
            <v>0</v>
          </cell>
          <cell r="FU127">
            <v>387118</v>
          </cell>
          <cell r="FV127">
            <v>12074858</v>
          </cell>
          <cell r="FW127">
            <v>8566704</v>
          </cell>
          <cell r="FX127">
            <v>87827385</v>
          </cell>
          <cell r="FY127">
            <v>0</v>
          </cell>
          <cell r="FZ127">
            <v>3073203</v>
          </cell>
          <cell r="GA127">
            <v>0</v>
          </cell>
          <cell r="GB127">
            <v>3073203</v>
          </cell>
          <cell r="GC127">
            <v>432997</v>
          </cell>
          <cell r="GD127">
            <v>432997</v>
          </cell>
          <cell r="GE127">
            <v>7283552</v>
          </cell>
          <cell r="GF127">
            <v>72953915</v>
          </cell>
          <cell r="GG127">
            <v>44786000</v>
          </cell>
          <cell r="GH127">
            <v>117739915</v>
          </cell>
          <cell r="GI127">
            <v>3029024</v>
          </cell>
          <cell r="GJ127">
            <v>1163000</v>
          </cell>
          <cell r="GK127">
            <v>1336000</v>
          </cell>
          <cell r="GL127">
            <v>58048944</v>
          </cell>
          <cell r="GM127">
            <v>18884237</v>
          </cell>
          <cell r="GN127">
            <v>209598</v>
          </cell>
          <cell r="GO127">
            <v>0</v>
          </cell>
          <cell r="GP127">
            <v>82670803</v>
          </cell>
          <cell r="GQ127">
            <v>65787081</v>
          </cell>
          <cell r="GR127">
            <v>148457884</v>
          </cell>
          <cell r="GS127">
            <v>364814936</v>
          </cell>
          <cell r="GT127">
            <v>4470000</v>
          </cell>
          <cell r="GU127">
            <v>1004659</v>
          </cell>
          <cell r="GV127">
            <v>5474659</v>
          </cell>
          <cell r="GW127">
            <v>0</v>
          </cell>
          <cell r="GX127">
            <v>0</v>
          </cell>
          <cell r="GY127">
            <v>164829550</v>
          </cell>
          <cell r="GZ127">
            <v>81571850</v>
          </cell>
          <cell r="HA127">
            <v>0</v>
          </cell>
          <cell r="HB127">
            <v>246401400</v>
          </cell>
          <cell r="HC127">
            <v>0</v>
          </cell>
          <cell r="HD127">
            <v>0</v>
          </cell>
          <cell r="HE127">
            <v>0</v>
          </cell>
          <cell r="HF127">
            <v>4408167067</v>
          </cell>
          <cell r="HG127">
            <v>0</v>
          </cell>
          <cell r="HH127">
            <v>4660043126</v>
          </cell>
          <cell r="HI127">
            <v>0</v>
          </cell>
          <cell r="HJ127">
            <v>0</v>
          </cell>
          <cell r="HK127">
            <v>0</v>
          </cell>
          <cell r="HL127">
            <v>24034051855</v>
          </cell>
          <cell r="HM127">
            <v>1221891393</v>
          </cell>
          <cell r="HN127">
            <v>25255943248</v>
          </cell>
          <cell r="HO127">
            <v>0</v>
          </cell>
          <cell r="HP127">
            <v>0</v>
          </cell>
          <cell r="HQ127">
            <v>0</v>
          </cell>
          <cell r="HR127">
            <v>0</v>
          </cell>
          <cell r="HS127">
            <v>165903832</v>
          </cell>
          <cell r="HT127">
            <v>124427875</v>
          </cell>
          <cell r="HU127">
            <v>1741990256</v>
          </cell>
          <cell r="HV127">
            <v>3732836260</v>
          </cell>
          <cell r="HW127">
            <v>0</v>
          </cell>
          <cell r="HX127">
            <v>0</v>
          </cell>
          <cell r="HY127">
            <v>0</v>
          </cell>
          <cell r="HZ127">
            <v>127070950</v>
          </cell>
          <cell r="IA127">
            <v>161314659</v>
          </cell>
          <cell r="IB127">
            <v>0</v>
          </cell>
          <cell r="IC127">
            <v>0</v>
          </cell>
          <cell r="ID127">
            <v>0</v>
          </cell>
          <cell r="IE127">
            <v>0</v>
          </cell>
          <cell r="IF127">
            <v>0</v>
          </cell>
          <cell r="IG127">
            <v>0</v>
          </cell>
          <cell r="IH127">
            <v>0</v>
          </cell>
          <cell r="II127">
            <v>0</v>
          </cell>
          <cell r="IJ127">
            <v>0</v>
          </cell>
          <cell r="IK127">
            <v>29277165117</v>
          </cell>
          <cell r="IL127">
            <v>0</v>
          </cell>
          <cell r="IM127">
            <v>1274648208</v>
          </cell>
          <cell r="IN127">
            <v>1274648208</v>
          </cell>
          <cell r="IO127">
            <v>29277165117</v>
          </cell>
          <cell r="IP127">
            <v>8742539</v>
          </cell>
          <cell r="IQ127">
            <v>74000000</v>
          </cell>
          <cell r="IR127">
            <v>0</v>
          </cell>
          <cell r="IS127">
            <v>0</v>
          </cell>
          <cell r="IT127">
            <v>0</v>
          </cell>
          <cell r="IU127">
            <v>0</v>
          </cell>
          <cell r="IV127">
            <v>21161409</v>
          </cell>
          <cell r="IW127">
            <v>0</v>
          </cell>
          <cell r="IX127">
            <v>0</v>
          </cell>
          <cell r="IY127">
            <v>0</v>
          </cell>
          <cell r="IZ127">
            <v>0</v>
          </cell>
          <cell r="JA127">
            <v>0</v>
          </cell>
          <cell r="JB127">
            <v>103903948</v>
          </cell>
          <cell r="JC127">
            <v>0</v>
          </cell>
          <cell r="JD127">
            <v>41901059</v>
          </cell>
          <cell r="JE127">
            <v>73304296</v>
          </cell>
          <cell r="JF127">
            <v>3581325</v>
          </cell>
          <cell r="JG127">
            <v>2624602</v>
          </cell>
          <cell r="JH127">
            <v>3336196</v>
          </cell>
          <cell r="JI127">
            <v>48550003</v>
          </cell>
          <cell r="JJ127">
            <v>765368</v>
          </cell>
          <cell r="JK127">
            <v>0</v>
          </cell>
          <cell r="JL127">
            <v>2167921</v>
          </cell>
          <cell r="JM127">
            <v>8451372</v>
          </cell>
          <cell r="JN127">
            <v>1279587</v>
          </cell>
          <cell r="JO127">
            <v>1433347</v>
          </cell>
          <cell r="JP127">
            <v>0</v>
          </cell>
          <cell r="JQ127">
            <v>0</v>
          </cell>
          <cell r="JR127">
            <v>0</v>
          </cell>
          <cell r="JS127">
            <v>0</v>
          </cell>
          <cell r="JT127">
            <v>0</v>
          </cell>
          <cell r="JU127">
            <v>0</v>
          </cell>
          <cell r="JV127">
            <v>0</v>
          </cell>
          <cell r="JW127">
            <v>0</v>
          </cell>
          <cell r="JX127">
            <v>0</v>
          </cell>
          <cell r="JY127">
            <v>0</v>
          </cell>
          <cell r="JZ127">
            <v>0</v>
          </cell>
          <cell r="KA127">
            <v>0</v>
          </cell>
          <cell r="KB127">
            <v>0</v>
          </cell>
          <cell r="KC127">
            <v>0</v>
          </cell>
          <cell r="KD127">
            <v>0</v>
          </cell>
          <cell r="KE127">
            <v>0</v>
          </cell>
          <cell r="KF127">
            <v>0</v>
          </cell>
          <cell r="KG127">
            <v>0</v>
          </cell>
          <cell r="KH127">
            <v>0</v>
          </cell>
          <cell r="KI127">
            <v>0</v>
          </cell>
          <cell r="KJ127">
            <v>0</v>
          </cell>
          <cell r="KK127">
            <v>0</v>
          </cell>
          <cell r="KL127">
            <v>0</v>
          </cell>
          <cell r="KM127">
            <v>0</v>
          </cell>
          <cell r="KN127">
            <v>0</v>
          </cell>
          <cell r="KO127">
            <v>0</v>
          </cell>
          <cell r="KP127">
            <v>0</v>
          </cell>
          <cell r="KQ127">
            <v>0</v>
          </cell>
          <cell r="KR127">
            <v>0</v>
          </cell>
          <cell r="KS127">
            <v>0</v>
          </cell>
          <cell r="KT127">
            <v>0</v>
          </cell>
          <cell r="KU127">
            <v>0</v>
          </cell>
          <cell r="KV127">
            <v>0</v>
          </cell>
          <cell r="KW127">
            <v>187543786</v>
          </cell>
          <cell r="KX127">
            <v>29568612851</v>
          </cell>
          <cell r="KY127">
            <v>19009948</v>
          </cell>
          <cell r="KZ127">
            <v>19009948</v>
          </cell>
          <cell r="LA127">
            <v>0</v>
          </cell>
          <cell r="LB127">
            <v>41507267500</v>
          </cell>
          <cell r="LC127">
            <v>124206968410</v>
          </cell>
          <cell r="LD127">
            <v>3699461983</v>
          </cell>
          <cell r="LE127">
            <v>1410433137</v>
          </cell>
          <cell r="LF127">
            <v>0</v>
          </cell>
          <cell r="LG127">
            <v>0</v>
          </cell>
          <cell r="LH127">
            <v>1410433137</v>
          </cell>
          <cell r="LI127">
            <v>0</v>
          </cell>
          <cell r="LJ127">
            <v>0</v>
          </cell>
          <cell r="LK127">
            <v>0</v>
          </cell>
          <cell r="LL127">
            <v>8236553680</v>
          </cell>
          <cell r="LM127">
            <v>785403768</v>
          </cell>
          <cell r="LN127">
            <v>10432390585</v>
          </cell>
          <cell r="LO127">
            <v>1491872793</v>
          </cell>
          <cell r="LP127">
            <v>0</v>
          </cell>
          <cell r="LQ127">
            <v>16241300</v>
          </cell>
          <cell r="LR127">
            <v>36929706</v>
          </cell>
          <cell r="LS127">
            <v>737407824</v>
          </cell>
          <cell r="LT127">
            <v>139014008</v>
          </cell>
          <cell r="LU127">
            <v>11646052</v>
          </cell>
          <cell r="LV127">
            <v>22538283</v>
          </cell>
          <cell r="LW127">
            <v>737407824</v>
          </cell>
          <cell r="LX127">
            <v>0</v>
          </cell>
          <cell r="LY127">
            <v>0</v>
          </cell>
          <cell r="LZ127">
            <v>0</v>
          </cell>
          <cell r="MA127">
            <v>0</v>
          </cell>
          <cell r="MB127">
            <v>0</v>
          </cell>
          <cell r="MC127">
            <v>0</v>
          </cell>
          <cell r="MD127">
            <v>785403768</v>
          </cell>
          <cell r="ME127">
            <v>16587502534</v>
          </cell>
          <cell r="MF127">
            <v>368525780</v>
          </cell>
          <cell r="MG127">
            <v>0</v>
          </cell>
          <cell r="MH127">
            <v>0</v>
          </cell>
          <cell r="MI127">
            <v>368525780</v>
          </cell>
          <cell r="MJ127">
            <v>64780359</v>
          </cell>
          <cell r="MK127">
            <v>2066604</v>
          </cell>
          <cell r="ML127">
            <v>66846963</v>
          </cell>
          <cell r="MM127">
            <v>317780461</v>
          </cell>
          <cell r="MN127">
            <v>0</v>
          </cell>
          <cell r="MO127">
            <v>317780461</v>
          </cell>
          <cell r="MP127">
            <v>139278000000</v>
          </cell>
          <cell r="MQ127">
            <v>140031153204</v>
          </cell>
          <cell r="MR127">
            <v>0</v>
          </cell>
          <cell r="MS127">
            <v>0</v>
          </cell>
          <cell r="MT127">
            <v>0</v>
          </cell>
          <cell r="MU127">
            <v>0</v>
          </cell>
          <cell r="MV127">
            <v>0</v>
          </cell>
          <cell r="MW127">
            <v>0</v>
          </cell>
          <cell r="MX127">
            <v>2346306573</v>
          </cell>
          <cell r="MY127">
            <v>495942820</v>
          </cell>
          <cell r="MZ127">
            <v>59054850</v>
          </cell>
          <cell r="NA127">
            <v>0</v>
          </cell>
          <cell r="NB127">
            <v>554997670</v>
          </cell>
          <cell r="NC127">
            <v>1575789</v>
          </cell>
          <cell r="ND127">
            <v>0</v>
          </cell>
          <cell r="NE127">
            <v>0</v>
          </cell>
          <cell r="NF127">
            <v>0</v>
          </cell>
          <cell r="NG127">
            <v>12914877</v>
          </cell>
          <cell r="NH127">
            <v>760097117</v>
          </cell>
          <cell r="NI127">
            <v>7791206</v>
          </cell>
          <cell r="NJ127">
            <v>3070606</v>
          </cell>
          <cell r="NK127">
            <v>10861812</v>
          </cell>
          <cell r="NL127">
            <v>0</v>
          </cell>
          <cell r="NM127">
            <v>0</v>
          </cell>
          <cell r="NN127">
            <v>0</v>
          </cell>
          <cell r="NO127">
            <v>0</v>
          </cell>
          <cell r="NP127">
            <v>0</v>
          </cell>
          <cell r="NQ127">
            <v>0</v>
          </cell>
          <cell r="NR127">
            <v>0</v>
          </cell>
          <cell r="NS127">
            <v>0</v>
          </cell>
          <cell r="NT127">
            <v>0</v>
          </cell>
          <cell r="NU127">
            <v>0</v>
          </cell>
          <cell r="NV127">
            <v>0</v>
          </cell>
          <cell r="NW127">
            <v>0</v>
          </cell>
          <cell r="NX127">
            <v>0</v>
          </cell>
          <cell r="NY127">
            <v>0</v>
          </cell>
          <cell r="NZ127">
            <v>0</v>
          </cell>
          <cell r="OA127">
            <v>0</v>
          </cell>
          <cell r="OB127">
            <v>0</v>
          </cell>
          <cell r="OC127">
            <v>0</v>
          </cell>
          <cell r="OD127">
            <v>3686753838</v>
          </cell>
          <cell r="OE127">
            <v>3686753838</v>
          </cell>
          <cell r="OF127">
            <v>23000000000</v>
          </cell>
          <cell r="OG127">
            <v>0</v>
          </cell>
          <cell r="OH127">
            <v>0</v>
          </cell>
          <cell r="OI127">
            <v>0</v>
          </cell>
          <cell r="OJ127">
            <v>0</v>
          </cell>
          <cell r="OK127">
            <v>0</v>
          </cell>
          <cell r="OL127">
            <v>0</v>
          </cell>
          <cell r="OM127">
            <v>23000000000</v>
          </cell>
          <cell r="ON127">
            <v>23000000000</v>
          </cell>
          <cell r="OO127">
            <v>0</v>
          </cell>
          <cell r="OP127">
            <v>126952</v>
          </cell>
          <cell r="OQ127">
            <v>213970</v>
          </cell>
          <cell r="OR127">
            <v>1531000</v>
          </cell>
          <cell r="OS127">
            <v>0</v>
          </cell>
          <cell r="OT127">
            <v>0</v>
          </cell>
          <cell r="OU127">
            <v>3402922</v>
          </cell>
          <cell r="OV127">
            <v>0</v>
          </cell>
          <cell r="OW127">
            <v>26688625760</v>
          </cell>
          <cell r="OX127">
            <v>166719778964</v>
          </cell>
          <cell r="OY127">
            <v>307514249908</v>
          </cell>
        </row>
        <row r="128">
          <cell r="A128">
            <v>39295</v>
          </cell>
          <cell r="B128">
            <v>2007</v>
          </cell>
          <cell r="C128" t="str">
            <v>2007-2</v>
          </cell>
          <cell r="D128" t="str">
            <v>2007-3</v>
          </cell>
          <cell r="E128">
            <v>8</v>
          </cell>
          <cell r="F128">
            <v>0.91897647122561144</v>
          </cell>
          <cell r="G128">
            <v>3319380</v>
          </cell>
          <cell r="H128">
            <v>210000</v>
          </cell>
          <cell r="I128">
            <v>1708897023.6073999</v>
          </cell>
          <cell r="J128">
            <v>1708897023.6073999</v>
          </cell>
          <cell r="K128">
            <v>0</v>
          </cell>
          <cell r="L128">
            <v>13748165918</v>
          </cell>
          <cell r="M128">
            <v>2335363662</v>
          </cell>
          <cell r="N128">
            <v>33288649457</v>
          </cell>
          <cell r="O128">
            <v>673553527</v>
          </cell>
          <cell r="P128">
            <v>2417310931</v>
          </cell>
          <cell r="Q128">
            <v>2321279173</v>
          </cell>
          <cell r="R128">
            <v>56933246418</v>
          </cell>
          <cell r="S128">
            <v>7773960000</v>
          </cell>
          <cell r="T128">
            <v>0</v>
          </cell>
          <cell r="U128">
            <v>7773960000</v>
          </cell>
          <cell r="V128">
            <v>187307362</v>
          </cell>
          <cell r="W128">
            <v>1429995937</v>
          </cell>
          <cell r="X128">
            <v>27355878</v>
          </cell>
          <cell r="Y128">
            <v>1506904</v>
          </cell>
          <cell r="Z128">
            <v>102635435</v>
          </cell>
          <cell r="AA128">
            <v>58315230</v>
          </cell>
          <cell r="AB128">
            <v>0</v>
          </cell>
          <cell r="AC128">
            <v>2349804338</v>
          </cell>
          <cell r="AD128">
            <v>0</v>
          </cell>
          <cell r="AE128">
            <v>0</v>
          </cell>
          <cell r="AF128">
            <v>0</v>
          </cell>
          <cell r="AG128">
            <v>11930881084</v>
          </cell>
          <cell r="AH128">
            <v>68864127502</v>
          </cell>
          <cell r="AI128">
            <v>0</v>
          </cell>
          <cell r="AJ128">
            <v>514275</v>
          </cell>
          <cell r="AK128">
            <v>0</v>
          </cell>
          <cell r="AL128">
            <v>514275</v>
          </cell>
          <cell r="AM128">
            <v>696336826</v>
          </cell>
          <cell r="AN128">
            <v>2150534</v>
          </cell>
          <cell r="AO128">
            <v>6704017</v>
          </cell>
          <cell r="AP128">
            <v>0</v>
          </cell>
          <cell r="AQ128">
            <v>3346319</v>
          </cell>
          <cell r="AR128">
            <v>1867629</v>
          </cell>
          <cell r="AS128">
            <v>0</v>
          </cell>
          <cell r="AT128">
            <v>0</v>
          </cell>
          <cell r="AU128">
            <v>0</v>
          </cell>
          <cell r="AV128">
            <v>710405325</v>
          </cell>
          <cell r="AW128">
            <v>0</v>
          </cell>
          <cell r="AX128">
            <v>2114868486</v>
          </cell>
          <cell r="AY128">
            <v>588964789</v>
          </cell>
          <cell r="AZ128">
            <v>463832</v>
          </cell>
          <cell r="BA128">
            <v>0</v>
          </cell>
          <cell r="BB128">
            <v>0</v>
          </cell>
          <cell r="BC128">
            <v>0</v>
          </cell>
          <cell r="BD128">
            <v>8471578</v>
          </cell>
          <cell r="BE128">
            <v>6385600</v>
          </cell>
          <cell r="BF128">
            <v>1033593</v>
          </cell>
          <cell r="BG128">
            <v>0</v>
          </cell>
          <cell r="BH128">
            <v>0</v>
          </cell>
          <cell r="BI128">
            <v>47945952</v>
          </cell>
          <cell r="BJ128">
            <v>0</v>
          </cell>
          <cell r="BK128">
            <v>2768133830</v>
          </cell>
          <cell r="BL128">
            <v>0</v>
          </cell>
          <cell r="BM128">
            <v>744789</v>
          </cell>
          <cell r="BN128">
            <v>1612432</v>
          </cell>
          <cell r="BO128">
            <v>415290</v>
          </cell>
          <cell r="BP128">
            <v>193247862</v>
          </cell>
          <cell r="BQ128">
            <v>196020373</v>
          </cell>
          <cell r="BR128">
            <v>2333756838</v>
          </cell>
          <cell r="BS128">
            <v>1370964</v>
          </cell>
          <cell r="BT128">
            <v>95369213</v>
          </cell>
          <cell r="BU128">
            <v>4045175308</v>
          </cell>
          <cell r="BV128">
            <v>65161892</v>
          </cell>
          <cell r="BW128">
            <v>1193857</v>
          </cell>
          <cell r="BX128">
            <v>20129690</v>
          </cell>
          <cell r="BY128">
            <v>2387751</v>
          </cell>
          <cell r="BZ128">
            <v>508737</v>
          </cell>
          <cell r="CA128">
            <v>333125</v>
          </cell>
          <cell r="CB128">
            <v>0</v>
          </cell>
          <cell r="CC128">
            <v>6114959</v>
          </cell>
          <cell r="CD128">
            <v>30668119</v>
          </cell>
          <cell r="CE128">
            <v>644288</v>
          </cell>
          <cell r="CF128">
            <v>4063680</v>
          </cell>
          <cell r="CG128">
            <v>9450673</v>
          </cell>
          <cell r="CH128">
            <v>14158641</v>
          </cell>
          <cell r="CI128">
            <v>0</v>
          </cell>
          <cell r="CJ128">
            <v>14158641</v>
          </cell>
          <cell r="CK128">
            <v>318135378</v>
          </cell>
          <cell r="CL128">
            <v>318135378</v>
          </cell>
          <cell r="CM128">
            <v>31635248</v>
          </cell>
          <cell r="CN128">
            <v>40850881</v>
          </cell>
          <cell r="CO128">
            <v>13528119</v>
          </cell>
          <cell r="CP128">
            <v>6267727</v>
          </cell>
          <cell r="CQ128">
            <v>4648011</v>
          </cell>
          <cell r="CR128">
            <v>578053442</v>
          </cell>
          <cell r="CS128">
            <v>90569657</v>
          </cell>
          <cell r="CT128">
            <v>0</v>
          </cell>
          <cell r="CU128">
            <v>17704110</v>
          </cell>
          <cell r="CV128">
            <v>686327209</v>
          </cell>
          <cell r="CW128">
            <v>2853063</v>
          </cell>
          <cell r="CX128">
            <v>0</v>
          </cell>
          <cell r="CY128">
            <v>0</v>
          </cell>
          <cell r="CZ128">
            <v>1104245636</v>
          </cell>
          <cell r="DA128">
            <v>0</v>
          </cell>
          <cell r="DB128">
            <v>5354778809</v>
          </cell>
          <cell r="DC128">
            <v>0</v>
          </cell>
          <cell r="DD128">
            <v>9098341</v>
          </cell>
          <cell r="DE128">
            <v>9098341</v>
          </cell>
          <cell r="DF128">
            <v>94811693</v>
          </cell>
          <cell r="DG128">
            <v>94811693</v>
          </cell>
          <cell r="DH128">
            <v>41051826</v>
          </cell>
          <cell r="DI128">
            <v>5981745</v>
          </cell>
          <cell r="DJ128">
            <v>1266404</v>
          </cell>
          <cell r="DK128">
            <v>7248149</v>
          </cell>
          <cell r="DL128">
            <v>15529478</v>
          </cell>
          <cell r="DM128">
            <v>1391613</v>
          </cell>
          <cell r="DN128">
            <v>107778</v>
          </cell>
          <cell r="DO128">
            <v>17028869</v>
          </cell>
          <cell r="DP128">
            <v>566100</v>
          </cell>
          <cell r="DQ128">
            <v>4925900</v>
          </cell>
          <cell r="DR128">
            <v>0</v>
          </cell>
          <cell r="DS128">
            <v>6864500</v>
          </cell>
          <cell r="DT128">
            <v>31800</v>
          </cell>
          <cell r="DU128">
            <v>12388300</v>
          </cell>
          <cell r="DV128">
            <v>137136</v>
          </cell>
          <cell r="DW128">
            <v>7847700</v>
          </cell>
          <cell r="DX128">
            <v>4265</v>
          </cell>
          <cell r="DY128">
            <v>7989101</v>
          </cell>
          <cell r="DZ128">
            <v>18037565</v>
          </cell>
          <cell r="EA128">
            <v>0</v>
          </cell>
          <cell r="EB128">
            <v>14338</v>
          </cell>
          <cell r="EC128">
            <v>18051903</v>
          </cell>
          <cell r="ED128">
            <v>32555684</v>
          </cell>
          <cell r="EE128">
            <v>2365705</v>
          </cell>
          <cell r="EF128">
            <v>1534990</v>
          </cell>
          <cell r="EG128">
            <v>20073506</v>
          </cell>
          <cell r="EH128">
            <v>517021</v>
          </cell>
          <cell r="EI128">
            <v>71689</v>
          </cell>
          <cell r="EJ128">
            <v>57351</v>
          </cell>
          <cell r="EK128">
            <v>731221</v>
          </cell>
          <cell r="EL128">
            <v>329769</v>
          </cell>
          <cell r="EM128">
            <v>1707051</v>
          </cell>
          <cell r="EN128">
            <v>4474199</v>
          </cell>
          <cell r="EO128">
            <v>1727310</v>
          </cell>
          <cell r="EP128">
            <v>0</v>
          </cell>
          <cell r="EQ128">
            <v>71690</v>
          </cell>
          <cell r="ER128">
            <v>21621103</v>
          </cell>
          <cell r="ES128">
            <v>10222709</v>
          </cell>
          <cell r="ET128">
            <v>31915502</v>
          </cell>
          <cell r="EU128">
            <v>0</v>
          </cell>
          <cell r="EV128">
            <v>262528</v>
          </cell>
          <cell r="EW128">
            <v>17860</v>
          </cell>
          <cell r="EX128">
            <v>32195890</v>
          </cell>
          <cell r="EY128">
            <v>0</v>
          </cell>
          <cell r="EZ128">
            <v>152092508</v>
          </cell>
          <cell r="FA128">
            <v>112142400</v>
          </cell>
          <cell r="FB128">
            <v>264234908</v>
          </cell>
          <cell r="FC128">
            <v>4817434</v>
          </cell>
          <cell r="FD128">
            <v>90371100</v>
          </cell>
          <cell r="FE128">
            <v>2544496</v>
          </cell>
          <cell r="FF128">
            <v>0</v>
          </cell>
          <cell r="FG128">
            <v>0</v>
          </cell>
          <cell r="FH128">
            <v>0</v>
          </cell>
          <cell r="FI128">
            <v>10592644</v>
          </cell>
          <cell r="FJ128">
            <v>13137140</v>
          </cell>
          <cell r="FK128">
            <v>1348600</v>
          </cell>
          <cell r="FL128">
            <v>0</v>
          </cell>
          <cell r="FM128">
            <v>109674274</v>
          </cell>
          <cell r="FN128">
            <v>422209157</v>
          </cell>
          <cell r="FO128">
            <v>229027</v>
          </cell>
          <cell r="FP128">
            <v>32343337</v>
          </cell>
          <cell r="FQ128">
            <v>32572364</v>
          </cell>
          <cell r="FR128">
            <v>293179</v>
          </cell>
          <cell r="FS128">
            <v>6722169</v>
          </cell>
          <cell r="FT128">
            <v>191400</v>
          </cell>
          <cell r="FU128">
            <v>315430</v>
          </cell>
          <cell r="FV128">
            <v>13732973</v>
          </cell>
          <cell r="FW128">
            <v>11027600</v>
          </cell>
          <cell r="FX128">
            <v>64855115</v>
          </cell>
          <cell r="FY128">
            <v>0</v>
          </cell>
          <cell r="FZ128">
            <v>2948310</v>
          </cell>
          <cell r="GA128">
            <v>0</v>
          </cell>
          <cell r="GB128">
            <v>2948310</v>
          </cell>
          <cell r="GC128">
            <v>178368</v>
          </cell>
          <cell r="GD128">
            <v>178368</v>
          </cell>
          <cell r="GE128">
            <v>6960362</v>
          </cell>
          <cell r="GF128">
            <v>69191645</v>
          </cell>
          <cell r="GG128">
            <v>57659000</v>
          </cell>
          <cell r="GH128">
            <v>126850645</v>
          </cell>
          <cell r="GI128">
            <v>4484039</v>
          </cell>
          <cell r="GJ128">
            <v>0</v>
          </cell>
          <cell r="GK128">
            <v>2773000</v>
          </cell>
          <cell r="GL128">
            <v>58348540</v>
          </cell>
          <cell r="GM128">
            <v>16393496</v>
          </cell>
          <cell r="GN128">
            <v>190749</v>
          </cell>
          <cell r="GO128">
            <v>0</v>
          </cell>
          <cell r="GP128">
            <v>82189824</v>
          </cell>
          <cell r="GQ128">
            <v>70291760</v>
          </cell>
          <cell r="GR128">
            <v>152481584</v>
          </cell>
          <cell r="GS128">
            <v>354274384</v>
          </cell>
          <cell r="GT128">
            <v>888000</v>
          </cell>
          <cell r="GU128">
            <v>0</v>
          </cell>
          <cell r="GV128">
            <v>888000</v>
          </cell>
          <cell r="GW128">
            <v>0</v>
          </cell>
          <cell r="GX128">
            <v>0</v>
          </cell>
          <cell r="GY128">
            <v>377693150</v>
          </cell>
          <cell r="GZ128">
            <v>20099500</v>
          </cell>
          <cell r="HA128">
            <v>0</v>
          </cell>
          <cell r="HB128">
            <v>397792650</v>
          </cell>
          <cell r="HC128">
            <v>0</v>
          </cell>
          <cell r="HD128">
            <v>23389635860</v>
          </cell>
          <cell r="HE128">
            <v>0</v>
          </cell>
          <cell r="HF128">
            <v>3591863024</v>
          </cell>
          <cell r="HG128">
            <v>0</v>
          </cell>
          <cell r="HH128">
            <v>27380179534</v>
          </cell>
          <cell r="HI128">
            <v>0</v>
          </cell>
          <cell r="HJ128">
            <v>0</v>
          </cell>
          <cell r="HK128">
            <v>0</v>
          </cell>
          <cell r="HL128">
            <v>24027034523</v>
          </cell>
          <cell r="HM128">
            <v>1221891393</v>
          </cell>
          <cell r="HN128">
            <v>25248925916</v>
          </cell>
          <cell r="HO128">
            <v>0</v>
          </cell>
          <cell r="HP128">
            <v>0</v>
          </cell>
          <cell r="HQ128">
            <v>0</v>
          </cell>
          <cell r="HR128">
            <v>0</v>
          </cell>
          <cell r="HS128">
            <v>165903832</v>
          </cell>
          <cell r="HT128">
            <v>124427875</v>
          </cell>
          <cell r="HU128">
            <v>1741990256</v>
          </cell>
          <cell r="HV128">
            <v>3732836260</v>
          </cell>
          <cell r="HW128">
            <v>0</v>
          </cell>
          <cell r="HX128">
            <v>0</v>
          </cell>
          <cell r="HY128">
            <v>0</v>
          </cell>
          <cell r="HZ128">
            <v>127070950</v>
          </cell>
          <cell r="IA128">
            <v>4541712812</v>
          </cell>
          <cell r="IB128">
            <v>0</v>
          </cell>
          <cell r="IC128">
            <v>0</v>
          </cell>
          <cell r="ID128">
            <v>0</v>
          </cell>
          <cell r="IE128">
            <v>592650000</v>
          </cell>
          <cell r="IF128">
            <v>140000000</v>
          </cell>
          <cell r="IG128">
            <v>0</v>
          </cell>
          <cell r="IH128">
            <v>96038388</v>
          </cell>
          <cell r="II128">
            <v>0</v>
          </cell>
          <cell r="IJ128">
            <v>0</v>
          </cell>
          <cell r="IK128">
            <v>34383195938</v>
          </cell>
          <cell r="IL128">
            <v>0</v>
          </cell>
          <cell r="IM128">
            <v>2145394370</v>
          </cell>
          <cell r="IN128">
            <v>2145394370</v>
          </cell>
          <cell r="IO128">
            <v>34383195938</v>
          </cell>
          <cell r="IP128">
            <v>30149145</v>
          </cell>
          <cell r="IQ128">
            <v>454997010</v>
          </cell>
          <cell r="IR128">
            <v>0</v>
          </cell>
          <cell r="IS128">
            <v>0</v>
          </cell>
          <cell r="IT128">
            <v>0</v>
          </cell>
          <cell r="IU128">
            <v>0</v>
          </cell>
          <cell r="IV128">
            <v>0</v>
          </cell>
          <cell r="IW128">
            <v>0</v>
          </cell>
          <cell r="IX128">
            <v>0</v>
          </cell>
          <cell r="IY128">
            <v>0</v>
          </cell>
          <cell r="IZ128">
            <v>0</v>
          </cell>
          <cell r="JA128">
            <v>0</v>
          </cell>
          <cell r="JB128">
            <v>591833217</v>
          </cell>
          <cell r="JC128">
            <v>1107494834</v>
          </cell>
          <cell r="JD128">
            <v>41901059</v>
          </cell>
          <cell r="JE128">
            <v>0</v>
          </cell>
          <cell r="JF128">
            <v>3581325</v>
          </cell>
          <cell r="JG128">
            <v>2624602</v>
          </cell>
          <cell r="JH128">
            <v>3336196</v>
          </cell>
          <cell r="JI128">
            <v>48550003</v>
          </cell>
          <cell r="JJ128">
            <v>0</v>
          </cell>
          <cell r="JK128">
            <v>0</v>
          </cell>
          <cell r="JL128">
            <v>2167921</v>
          </cell>
          <cell r="JM128">
            <v>8451372</v>
          </cell>
          <cell r="JN128">
            <v>1279587</v>
          </cell>
          <cell r="JO128">
            <v>1433347</v>
          </cell>
          <cell r="JP128">
            <v>0</v>
          </cell>
          <cell r="JQ128">
            <v>0</v>
          </cell>
          <cell r="JR128">
            <v>0</v>
          </cell>
          <cell r="JS128">
            <v>0</v>
          </cell>
          <cell r="JT128">
            <v>0</v>
          </cell>
          <cell r="JU128">
            <v>0</v>
          </cell>
          <cell r="JV128">
            <v>0</v>
          </cell>
          <cell r="JW128">
            <v>0</v>
          </cell>
          <cell r="JX128">
            <v>0</v>
          </cell>
          <cell r="JY128">
            <v>0</v>
          </cell>
          <cell r="JZ128">
            <v>0</v>
          </cell>
          <cell r="KA128">
            <v>0</v>
          </cell>
          <cell r="KB128">
            <v>0</v>
          </cell>
          <cell r="KC128">
            <v>0</v>
          </cell>
          <cell r="KD128">
            <v>0</v>
          </cell>
          <cell r="KE128">
            <v>0</v>
          </cell>
          <cell r="KF128">
            <v>0</v>
          </cell>
          <cell r="KG128">
            <v>0</v>
          </cell>
          <cell r="KH128">
            <v>0</v>
          </cell>
          <cell r="KI128">
            <v>0</v>
          </cell>
          <cell r="KJ128">
            <v>0</v>
          </cell>
          <cell r="KK128">
            <v>0</v>
          </cell>
          <cell r="KL128">
            <v>0</v>
          </cell>
          <cell r="KM128">
            <v>0</v>
          </cell>
          <cell r="KN128">
            <v>0</v>
          </cell>
          <cell r="KO128">
            <v>0</v>
          </cell>
          <cell r="KP128">
            <v>0</v>
          </cell>
          <cell r="KQ128">
            <v>0</v>
          </cell>
          <cell r="KR128">
            <v>0</v>
          </cell>
          <cell r="KS128">
            <v>0</v>
          </cell>
          <cell r="KT128">
            <v>0</v>
          </cell>
          <cell r="KU128">
            <v>0</v>
          </cell>
          <cell r="KV128">
            <v>0</v>
          </cell>
          <cell r="KW128">
            <v>1222211449</v>
          </cell>
          <cell r="KX128">
            <v>36197240604</v>
          </cell>
          <cell r="KY128">
            <v>287594176</v>
          </cell>
          <cell r="KZ128">
            <v>287594176</v>
          </cell>
          <cell r="LA128">
            <v>0</v>
          </cell>
          <cell r="LB128">
            <v>76110388303</v>
          </cell>
          <cell r="LC128">
            <v>144974515805</v>
          </cell>
          <cell r="LD128">
            <v>3940070148</v>
          </cell>
          <cell r="LE128">
            <v>0</v>
          </cell>
          <cell r="LF128">
            <v>0</v>
          </cell>
          <cell r="LG128">
            <v>0</v>
          </cell>
          <cell r="LH128">
            <v>0</v>
          </cell>
          <cell r="LI128">
            <v>0</v>
          </cell>
          <cell r="LJ128">
            <v>0</v>
          </cell>
          <cell r="LK128">
            <v>0</v>
          </cell>
          <cell r="LL128">
            <v>8236553680</v>
          </cell>
          <cell r="LM128">
            <v>785403768</v>
          </cell>
          <cell r="LN128">
            <v>9021957448</v>
          </cell>
          <cell r="LO128">
            <v>665380249</v>
          </cell>
          <cell r="LP128">
            <v>0</v>
          </cell>
          <cell r="LQ128">
            <v>2003600</v>
          </cell>
          <cell r="LR128">
            <v>39694098</v>
          </cell>
          <cell r="LS128">
            <v>194497543</v>
          </cell>
          <cell r="LT128">
            <v>53427573</v>
          </cell>
          <cell r="LU128">
            <v>12216125</v>
          </cell>
          <cell r="LV128">
            <v>39625179</v>
          </cell>
          <cell r="LW128">
            <v>194497543</v>
          </cell>
          <cell r="LX128">
            <v>0</v>
          </cell>
          <cell r="LY128">
            <v>0</v>
          </cell>
          <cell r="LZ128">
            <v>0</v>
          </cell>
          <cell r="MA128">
            <v>0</v>
          </cell>
          <cell r="MB128">
            <v>0</v>
          </cell>
          <cell r="MC128">
            <v>0</v>
          </cell>
          <cell r="MD128">
            <v>785403768</v>
          </cell>
          <cell r="ME128">
            <v>13968871963</v>
          </cell>
          <cell r="MF128">
            <v>14063494</v>
          </cell>
          <cell r="MG128">
            <v>0</v>
          </cell>
          <cell r="MH128">
            <v>0</v>
          </cell>
          <cell r="MI128">
            <v>14063494</v>
          </cell>
          <cell r="MJ128">
            <v>2308946418</v>
          </cell>
          <cell r="MK128">
            <v>4135413</v>
          </cell>
          <cell r="ML128">
            <v>2313081831</v>
          </cell>
          <cell r="MM128">
            <v>21171214305</v>
          </cell>
          <cell r="MN128">
            <v>0</v>
          </cell>
          <cell r="MO128">
            <v>21171214305</v>
          </cell>
          <cell r="MP128">
            <v>0</v>
          </cell>
          <cell r="MQ128">
            <v>23498359630</v>
          </cell>
          <cell r="MR128">
            <v>0</v>
          </cell>
          <cell r="MS128">
            <v>0</v>
          </cell>
          <cell r="MT128">
            <v>0</v>
          </cell>
          <cell r="MU128">
            <v>0</v>
          </cell>
          <cell r="MV128">
            <v>0</v>
          </cell>
          <cell r="MW128">
            <v>0</v>
          </cell>
          <cell r="MX128">
            <v>2491753801</v>
          </cell>
          <cell r="MY128">
            <v>296829850</v>
          </cell>
          <cell r="MZ128">
            <v>6971880</v>
          </cell>
          <cell r="NA128">
            <v>0</v>
          </cell>
          <cell r="NB128">
            <v>303801730</v>
          </cell>
          <cell r="NC128">
            <v>1807153</v>
          </cell>
          <cell r="ND128">
            <v>0</v>
          </cell>
          <cell r="NE128">
            <v>0</v>
          </cell>
          <cell r="NF128">
            <v>0</v>
          </cell>
          <cell r="NG128">
            <v>12358886</v>
          </cell>
          <cell r="NH128">
            <v>364483007</v>
          </cell>
          <cell r="NI128">
            <v>8442225</v>
          </cell>
          <cell r="NJ128">
            <v>3243849</v>
          </cell>
          <cell r="NK128">
            <v>11686074</v>
          </cell>
          <cell r="NL128">
            <v>0</v>
          </cell>
          <cell r="NM128">
            <v>0</v>
          </cell>
          <cell r="NN128">
            <v>0</v>
          </cell>
          <cell r="NO128">
            <v>0</v>
          </cell>
          <cell r="NP128">
            <v>0</v>
          </cell>
          <cell r="NQ128">
            <v>0</v>
          </cell>
          <cell r="NR128">
            <v>0</v>
          </cell>
          <cell r="NS128">
            <v>0</v>
          </cell>
          <cell r="NT128">
            <v>0</v>
          </cell>
          <cell r="NU128">
            <v>0</v>
          </cell>
          <cell r="NV128">
            <v>0</v>
          </cell>
          <cell r="NW128">
            <v>0</v>
          </cell>
          <cell r="NX128">
            <v>0</v>
          </cell>
          <cell r="NY128">
            <v>0</v>
          </cell>
          <cell r="NZ128">
            <v>0</v>
          </cell>
          <cell r="OA128">
            <v>0</v>
          </cell>
          <cell r="OB128">
            <v>0</v>
          </cell>
          <cell r="OC128">
            <v>0</v>
          </cell>
          <cell r="OD128">
            <v>3185890651</v>
          </cell>
          <cell r="OE128">
            <v>3185890651</v>
          </cell>
          <cell r="OF128">
            <v>0</v>
          </cell>
          <cell r="OG128">
            <v>0</v>
          </cell>
          <cell r="OH128">
            <v>0</v>
          </cell>
          <cell r="OI128">
            <v>0</v>
          </cell>
          <cell r="OJ128">
            <v>0</v>
          </cell>
          <cell r="OK128">
            <v>0</v>
          </cell>
          <cell r="OL128">
            <v>0</v>
          </cell>
          <cell r="OM128">
            <v>0</v>
          </cell>
          <cell r="ON128">
            <v>0</v>
          </cell>
          <cell r="OO128">
            <v>0</v>
          </cell>
          <cell r="OP128">
            <v>2285791</v>
          </cell>
          <cell r="OQ128">
            <v>2950985</v>
          </cell>
          <cell r="OR128">
            <v>3103200</v>
          </cell>
          <cell r="OS128">
            <v>0</v>
          </cell>
          <cell r="OT128">
            <v>2203977362</v>
          </cell>
          <cell r="OU128">
            <v>4419397900</v>
          </cell>
          <cell r="OV128">
            <v>0</v>
          </cell>
          <cell r="OW128">
            <v>5398207989</v>
          </cell>
          <cell r="OX128">
            <v>28896567619</v>
          </cell>
          <cell r="OY128">
            <v>187839955387</v>
          </cell>
        </row>
        <row r="129">
          <cell r="A129">
            <v>39326</v>
          </cell>
          <cell r="B129">
            <v>2007</v>
          </cell>
          <cell r="C129" t="str">
            <v>2007-2</v>
          </cell>
          <cell r="D129" t="str">
            <v>2007-3</v>
          </cell>
          <cell r="E129">
            <v>9</v>
          </cell>
          <cell r="F129">
            <v>0.91974297262371241</v>
          </cell>
          <cell r="G129">
            <v>3748078</v>
          </cell>
          <cell r="H129">
            <v>277220</v>
          </cell>
          <cell r="I129">
            <v>1176567887.2496998</v>
          </cell>
          <cell r="J129">
            <v>1176567887.2496998</v>
          </cell>
          <cell r="K129">
            <v>0</v>
          </cell>
          <cell r="L129">
            <v>9465550179</v>
          </cell>
          <cell r="M129">
            <v>3188951549</v>
          </cell>
          <cell r="N129">
            <v>36139502189</v>
          </cell>
          <cell r="O129">
            <v>247147793</v>
          </cell>
          <cell r="P129">
            <v>2616366420</v>
          </cell>
          <cell r="Q129">
            <v>2252123905</v>
          </cell>
          <cell r="R129">
            <v>54307160026</v>
          </cell>
          <cell r="S129">
            <v>8461554000</v>
          </cell>
          <cell r="T129">
            <v>0</v>
          </cell>
          <cell r="U129">
            <v>8461554000</v>
          </cell>
          <cell r="V129">
            <v>107208640</v>
          </cell>
          <cell r="W129">
            <v>1863661094</v>
          </cell>
          <cell r="X129">
            <v>119938698</v>
          </cell>
          <cell r="Y129">
            <v>1426177</v>
          </cell>
          <cell r="Z129">
            <v>98581546</v>
          </cell>
          <cell r="AA129">
            <v>21687811</v>
          </cell>
          <cell r="AB129">
            <v>0</v>
          </cell>
          <cell r="AC129">
            <v>2366060855</v>
          </cell>
          <cell r="AD129">
            <v>0</v>
          </cell>
          <cell r="AE129">
            <v>0</v>
          </cell>
          <cell r="AF129">
            <v>0</v>
          </cell>
          <cell r="AG129">
            <v>13040118821</v>
          </cell>
          <cell r="AH129">
            <v>67347278847</v>
          </cell>
          <cell r="AI129">
            <v>0</v>
          </cell>
          <cell r="AJ129">
            <v>441030</v>
          </cell>
          <cell r="AK129">
            <v>81963702</v>
          </cell>
          <cell r="AL129">
            <v>82404732</v>
          </cell>
          <cell r="AM129">
            <v>649599829</v>
          </cell>
          <cell r="AN129">
            <v>1425227</v>
          </cell>
          <cell r="AO129">
            <v>5263891</v>
          </cell>
          <cell r="AP129">
            <v>128270</v>
          </cell>
          <cell r="AQ129">
            <v>422850</v>
          </cell>
          <cell r="AR129">
            <v>716575</v>
          </cell>
          <cell r="AS129">
            <v>0</v>
          </cell>
          <cell r="AT129">
            <v>0</v>
          </cell>
          <cell r="AU129">
            <v>0</v>
          </cell>
          <cell r="AV129">
            <v>657556642</v>
          </cell>
          <cell r="AW129">
            <v>0</v>
          </cell>
          <cell r="AX129">
            <v>2180157479</v>
          </cell>
          <cell r="AY129">
            <v>524537652</v>
          </cell>
          <cell r="AZ129">
            <v>10669</v>
          </cell>
          <cell r="BA129">
            <v>-537</v>
          </cell>
          <cell r="BB129">
            <v>24154</v>
          </cell>
          <cell r="BC129">
            <v>0</v>
          </cell>
          <cell r="BD129">
            <v>10970722</v>
          </cell>
          <cell r="BE129">
            <v>6445648</v>
          </cell>
          <cell r="BF129">
            <v>221937</v>
          </cell>
          <cell r="BG129">
            <v>0</v>
          </cell>
          <cell r="BH129">
            <v>0</v>
          </cell>
          <cell r="BI129">
            <v>76236034</v>
          </cell>
          <cell r="BJ129">
            <v>0</v>
          </cell>
          <cell r="BK129">
            <v>2798603758</v>
          </cell>
          <cell r="BL129">
            <v>0</v>
          </cell>
          <cell r="BM129">
            <v>552265</v>
          </cell>
          <cell r="BN129">
            <v>1740056</v>
          </cell>
          <cell r="BO129">
            <v>366829</v>
          </cell>
          <cell r="BP129">
            <v>96065868</v>
          </cell>
          <cell r="BQ129">
            <v>98725018</v>
          </cell>
          <cell r="BR129">
            <v>2729920027</v>
          </cell>
          <cell r="BS129">
            <v>2626545</v>
          </cell>
          <cell r="BT129">
            <v>1018337385</v>
          </cell>
          <cell r="BU129">
            <v>1092473597</v>
          </cell>
          <cell r="BV129">
            <v>70597236</v>
          </cell>
          <cell r="BW129">
            <v>947651</v>
          </cell>
          <cell r="BX129">
            <v>15048736</v>
          </cell>
          <cell r="BY129">
            <v>2892278</v>
          </cell>
          <cell r="BZ129">
            <v>608480</v>
          </cell>
          <cell r="CA129">
            <v>218444</v>
          </cell>
          <cell r="CB129">
            <v>0</v>
          </cell>
          <cell r="CC129">
            <v>3569446</v>
          </cell>
          <cell r="CD129">
            <v>23285035</v>
          </cell>
          <cell r="CE129">
            <v>337915</v>
          </cell>
          <cell r="CF129">
            <v>4145769</v>
          </cell>
          <cell r="CG129">
            <v>8450710</v>
          </cell>
          <cell r="CH129">
            <v>12934394</v>
          </cell>
          <cell r="CI129">
            <v>0</v>
          </cell>
          <cell r="CJ129">
            <v>12934394</v>
          </cell>
          <cell r="CK129">
            <v>346488869</v>
          </cell>
          <cell r="CL129">
            <v>346488869</v>
          </cell>
          <cell r="CM129">
            <v>23066625</v>
          </cell>
          <cell r="CN129">
            <v>43194965</v>
          </cell>
          <cell r="CO129">
            <v>15512175</v>
          </cell>
          <cell r="CP129">
            <v>5501082</v>
          </cell>
          <cell r="CQ129">
            <v>3178279</v>
          </cell>
          <cell r="CR129">
            <v>577702390</v>
          </cell>
          <cell r="CS129">
            <v>82335362</v>
          </cell>
          <cell r="CT129">
            <v>0</v>
          </cell>
          <cell r="CU129">
            <v>20876550</v>
          </cell>
          <cell r="CV129">
            <v>680914302</v>
          </cell>
          <cell r="CW129">
            <v>29048952</v>
          </cell>
          <cell r="CX129">
            <v>0</v>
          </cell>
          <cell r="CY129">
            <v>0</v>
          </cell>
          <cell r="CZ129">
            <v>1146905249</v>
          </cell>
          <cell r="DA129">
            <v>0</v>
          </cell>
          <cell r="DB129">
            <v>3364532896</v>
          </cell>
          <cell r="DC129">
            <v>0</v>
          </cell>
          <cell r="DD129">
            <v>27096</v>
          </cell>
          <cell r="DE129">
            <v>27096</v>
          </cell>
          <cell r="DF129">
            <v>53469487</v>
          </cell>
          <cell r="DG129">
            <v>53469487</v>
          </cell>
          <cell r="DH129">
            <v>38345598</v>
          </cell>
          <cell r="DI129">
            <v>4742283</v>
          </cell>
          <cell r="DJ129">
            <v>700562</v>
          </cell>
          <cell r="DK129">
            <v>5442845</v>
          </cell>
          <cell r="DL129">
            <v>14215235</v>
          </cell>
          <cell r="DM129">
            <v>1032309</v>
          </cell>
          <cell r="DN129">
            <v>108579</v>
          </cell>
          <cell r="DO129">
            <v>15356123</v>
          </cell>
          <cell r="DP129">
            <v>1032300</v>
          </cell>
          <cell r="DQ129">
            <v>2860200</v>
          </cell>
          <cell r="DR129">
            <v>0</v>
          </cell>
          <cell r="DS129">
            <v>5883000</v>
          </cell>
          <cell r="DT129">
            <v>0</v>
          </cell>
          <cell r="DU129">
            <v>9775500</v>
          </cell>
          <cell r="DV129">
            <v>117545</v>
          </cell>
          <cell r="DW129">
            <v>7634300</v>
          </cell>
          <cell r="DX129">
            <v>4595</v>
          </cell>
          <cell r="DY129">
            <v>7756440</v>
          </cell>
          <cell r="DZ129">
            <v>16717643</v>
          </cell>
          <cell r="EA129">
            <v>0</v>
          </cell>
          <cell r="EB129">
            <v>86026</v>
          </cell>
          <cell r="EC129">
            <v>16803669</v>
          </cell>
          <cell r="ED129">
            <v>30993072</v>
          </cell>
          <cell r="EE129">
            <v>2207990</v>
          </cell>
          <cell r="EF129">
            <v>1620149</v>
          </cell>
          <cell r="EG129">
            <v>19273193</v>
          </cell>
          <cell r="EH129">
            <v>674733</v>
          </cell>
          <cell r="EI129">
            <v>57351</v>
          </cell>
          <cell r="EJ129">
            <v>28676</v>
          </cell>
          <cell r="EK129">
            <v>790300</v>
          </cell>
          <cell r="EL129">
            <v>359309</v>
          </cell>
          <cell r="EM129">
            <v>1910369</v>
          </cell>
          <cell r="EN129">
            <v>3686494</v>
          </cell>
          <cell r="EO129">
            <v>1783548</v>
          </cell>
          <cell r="EP129">
            <v>0</v>
          </cell>
          <cell r="EQ129">
            <v>86027</v>
          </cell>
          <cell r="ER129">
            <v>21119283</v>
          </cell>
          <cell r="ES129">
            <v>9419802</v>
          </cell>
          <cell r="ET129">
            <v>30625112</v>
          </cell>
          <cell r="EU129">
            <v>0</v>
          </cell>
          <cell r="EV129">
            <v>262529</v>
          </cell>
          <cell r="EW129">
            <v>17860</v>
          </cell>
          <cell r="EX129">
            <v>30905501</v>
          </cell>
          <cell r="EY129">
            <v>0</v>
          </cell>
          <cell r="EZ129">
            <v>142072048</v>
          </cell>
          <cell r="FA129">
            <v>101202800</v>
          </cell>
          <cell r="FB129">
            <v>243274848</v>
          </cell>
          <cell r="FC129">
            <v>4186577</v>
          </cell>
          <cell r="FD129">
            <v>82292033</v>
          </cell>
          <cell r="FE129">
            <v>1373200</v>
          </cell>
          <cell r="FF129">
            <v>0</v>
          </cell>
          <cell r="FG129">
            <v>0</v>
          </cell>
          <cell r="FH129">
            <v>0</v>
          </cell>
          <cell r="FI129">
            <v>7867576</v>
          </cell>
          <cell r="FJ129">
            <v>9240776</v>
          </cell>
          <cell r="FK129">
            <v>1319929</v>
          </cell>
          <cell r="FL129">
            <v>0</v>
          </cell>
          <cell r="FM129">
            <v>97039315</v>
          </cell>
          <cell r="FN129">
            <v>384102606</v>
          </cell>
          <cell r="FO129">
            <v>80832</v>
          </cell>
          <cell r="FP129">
            <v>21738582</v>
          </cell>
          <cell r="FQ129">
            <v>21819414</v>
          </cell>
          <cell r="FR129">
            <v>146588</v>
          </cell>
          <cell r="FS129">
            <v>9506384</v>
          </cell>
          <cell r="FT129">
            <v>382800</v>
          </cell>
          <cell r="FU129">
            <v>387984</v>
          </cell>
          <cell r="FV129">
            <v>12926416</v>
          </cell>
          <cell r="FW129">
            <v>13059000</v>
          </cell>
          <cell r="FX129">
            <v>58228586</v>
          </cell>
          <cell r="FY129">
            <v>0</v>
          </cell>
          <cell r="FZ129">
            <v>3219749</v>
          </cell>
          <cell r="GA129">
            <v>0</v>
          </cell>
          <cell r="GB129">
            <v>3219749</v>
          </cell>
          <cell r="GC129">
            <v>34379</v>
          </cell>
          <cell r="GD129">
            <v>34379</v>
          </cell>
          <cell r="GE129">
            <v>6536310</v>
          </cell>
          <cell r="GF129">
            <v>34463462</v>
          </cell>
          <cell r="GG129">
            <v>56784000</v>
          </cell>
          <cell r="GH129">
            <v>91247462</v>
          </cell>
          <cell r="GI129">
            <v>3329834</v>
          </cell>
          <cell r="GJ129">
            <v>0</v>
          </cell>
          <cell r="GK129">
            <v>1079000</v>
          </cell>
          <cell r="GL129">
            <v>56516707</v>
          </cell>
          <cell r="GM129">
            <v>15090491</v>
          </cell>
          <cell r="GN129">
            <v>225250</v>
          </cell>
          <cell r="GO129">
            <v>-22802952</v>
          </cell>
          <cell r="GP129">
            <v>53438330</v>
          </cell>
          <cell r="GQ129">
            <v>64076211</v>
          </cell>
          <cell r="GR129">
            <v>117514541</v>
          </cell>
          <cell r="GS129">
            <v>276781027</v>
          </cell>
          <cell r="GT129">
            <v>0</v>
          </cell>
          <cell r="GU129">
            <v>0</v>
          </cell>
          <cell r="GV129">
            <v>0</v>
          </cell>
          <cell r="GW129">
            <v>0</v>
          </cell>
          <cell r="GX129">
            <v>0</v>
          </cell>
          <cell r="GY129">
            <v>665915600</v>
          </cell>
          <cell r="GZ129">
            <v>106099064</v>
          </cell>
          <cell r="HA129">
            <v>0</v>
          </cell>
          <cell r="HB129">
            <v>772014664</v>
          </cell>
          <cell r="HC129">
            <v>0</v>
          </cell>
          <cell r="HD129">
            <v>0</v>
          </cell>
          <cell r="HE129">
            <v>0</v>
          </cell>
          <cell r="HF129">
            <v>0</v>
          </cell>
          <cell r="HG129">
            <v>0</v>
          </cell>
          <cell r="HH129">
            <v>772014664</v>
          </cell>
          <cell r="HI129">
            <v>0</v>
          </cell>
          <cell r="HJ129">
            <v>0</v>
          </cell>
          <cell r="HK129">
            <v>0</v>
          </cell>
          <cell r="HL129">
            <v>24026243119</v>
          </cell>
          <cell r="HM129">
            <v>1221891393</v>
          </cell>
          <cell r="HN129">
            <v>25248134512</v>
          </cell>
          <cell r="HO129">
            <v>0</v>
          </cell>
          <cell r="HP129">
            <v>0</v>
          </cell>
          <cell r="HQ129">
            <v>0</v>
          </cell>
          <cell r="HR129">
            <v>0</v>
          </cell>
          <cell r="HS129">
            <v>165903832</v>
          </cell>
          <cell r="HT129">
            <v>124427875</v>
          </cell>
          <cell r="HU129">
            <v>1741990256</v>
          </cell>
          <cell r="HV129">
            <v>3732836260</v>
          </cell>
          <cell r="HW129">
            <v>0</v>
          </cell>
          <cell r="HX129">
            <v>0</v>
          </cell>
          <cell r="HY129">
            <v>0</v>
          </cell>
          <cell r="HZ129">
            <v>127070950</v>
          </cell>
          <cell r="IA129">
            <v>16850104</v>
          </cell>
          <cell r="IB129">
            <v>0</v>
          </cell>
          <cell r="IC129">
            <v>0</v>
          </cell>
          <cell r="ID129">
            <v>3000000000</v>
          </cell>
          <cell r="IE129">
            <v>0</v>
          </cell>
          <cell r="IF129">
            <v>0</v>
          </cell>
          <cell r="IG129">
            <v>0</v>
          </cell>
          <cell r="IH129">
            <v>0</v>
          </cell>
          <cell r="II129">
            <v>0</v>
          </cell>
          <cell r="IJ129">
            <v>0</v>
          </cell>
          <cell r="IK129">
            <v>32220930214</v>
          </cell>
          <cell r="IL129">
            <v>0</v>
          </cell>
          <cell r="IM129">
            <v>393492693</v>
          </cell>
          <cell r="IN129">
            <v>393492693</v>
          </cell>
          <cell r="IO129">
            <v>32220930214</v>
          </cell>
          <cell r="IP129">
            <v>0</v>
          </cell>
          <cell r="IQ129">
            <v>8155000000</v>
          </cell>
          <cell r="IR129">
            <v>0</v>
          </cell>
          <cell r="IS129">
            <v>1112167397</v>
          </cell>
          <cell r="IT129">
            <v>0</v>
          </cell>
          <cell r="IU129">
            <v>0</v>
          </cell>
          <cell r="IV129">
            <v>0</v>
          </cell>
          <cell r="IW129">
            <v>0</v>
          </cell>
          <cell r="IX129">
            <v>0</v>
          </cell>
          <cell r="IY129">
            <v>0</v>
          </cell>
          <cell r="IZ129">
            <v>0</v>
          </cell>
          <cell r="JA129">
            <v>0</v>
          </cell>
          <cell r="JB129">
            <v>9267167397</v>
          </cell>
          <cell r="JC129">
            <v>1979134411</v>
          </cell>
          <cell r="JD129">
            <v>45747396</v>
          </cell>
          <cell r="JE129">
            <v>36652148</v>
          </cell>
          <cell r="JF129">
            <v>9074524</v>
          </cell>
          <cell r="JG129">
            <v>4484626</v>
          </cell>
          <cell r="JH129">
            <v>2826593</v>
          </cell>
          <cell r="JI129">
            <v>53974993</v>
          </cell>
          <cell r="JJ129">
            <v>0</v>
          </cell>
          <cell r="JK129">
            <v>4657618</v>
          </cell>
          <cell r="JL129">
            <v>3421639</v>
          </cell>
          <cell r="JM129">
            <v>10126199</v>
          </cell>
          <cell r="JN129">
            <v>0</v>
          </cell>
          <cell r="JO129">
            <v>1620740</v>
          </cell>
          <cell r="JP129">
            <v>0</v>
          </cell>
          <cell r="JQ129">
            <v>0</v>
          </cell>
          <cell r="JR129">
            <v>0</v>
          </cell>
          <cell r="JS129">
            <v>0</v>
          </cell>
          <cell r="JT129">
            <v>0</v>
          </cell>
          <cell r="JU129">
            <v>0</v>
          </cell>
          <cell r="JV129">
            <v>0</v>
          </cell>
          <cell r="JW129">
            <v>0</v>
          </cell>
          <cell r="JX129">
            <v>0</v>
          </cell>
          <cell r="JY129">
            <v>0</v>
          </cell>
          <cell r="JZ129">
            <v>0</v>
          </cell>
          <cell r="KA129">
            <v>0</v>
          </cell>
          <cell r="KB129">
            <v>0</v>
          </cell>
          <cell r="KC129">
            <v>0</v>
          </cell>
          <cell r="KD129">
            <v>0</v>
          </cell>
          <cell r="KE129">
            <v>0</v>
          </cell>
          <cell r="KF129">
            <v>0</v>
          </cell>
          <cell r="KG129">
            <v>0</v>
          </cell>
          <cell r="KH129">
            <v>0</v>
          </cell>
          <cell r="KI129">
            <v>0</v>
          </cell>
          <cell r="KJ129">
            <v>0</v>
          </cell>
          <cell r="KK129">
            <v>0</v>
          </cell>
          <cell r="KL129">
            <v>0</v>
          </cell>
          <cell r="KM129">
            <v>0</v>
          </cell>
          <cell r="KN129">
            <v>0</v>
          </cell>
          <cell r="KO129">
            <v>0</v>
          </cell>
          <cell r="KP129">
            <v>0</v>
          </cell>
          <cell r="KQ129">
            <v>0</v>
          </cell>
          <cell r="KR129">
            <v>0</v>
          </cell>
          <cell r="KS129">
            <v>0</v>
          </cell>
          <cell r="KT129">
            <v>0</v>
          </cell>
          <cell r="KU129">
            <v>0</v>
          </cell>
          <cell r="KV129">
            <v>0</v>
          </cell>
          <cell r="KW129">
            <v>2152963380</v>
          </cell>
          <cell r="KX129">
            <v>43641060991</v>
          </cell>
          <cell r="KY129">
            <v>19297392</v>
          </cell>
          <cell r="KZ129">
            <v>19297392</v>
          </cell>
          <cell r="LA129">
            <v>0</v>
          </cell>
          <cell r="LB129">
            <v>54881122881</v>
          </cell>
          <cell r="LC129">
            <v>122228401728</v>
          </cell>
          <cell r="LD129">
            <v>0</v>
          </cell>
          <cell r="LE129">
            <v>0</v>
          </cell>
          <cell r="LF129">
            <v>4806794104</v>
          </cell>
          <cell r="LG129">
            <v>0</v>
          </cell>
          <cell r="LH129">
            <v>4806794104</v>
          </cell>
          <cell r="LI129">
            <v>0</v>
          </cell>
          <cell r="LJ129">
            <v>0</v>
          </cell>
          <cell r="LK129">
            <v>0</v>
          </cell>
          <cell r="LL129">
            <v>8236553680</v>
          </cell>
          <cell r="LM129">
            <v>785403768</v>
          </cell>
          <cell r="LN129">
            <v>13828751552</v>
          </cell>
          <cell r="LO129">
            <v>645876379</v>
          </cell>
          <cell r="LP129">
            <v>0</v>
          </cell>
          <cell r="LQ129">
            <v>5165500</v>
          </cell>
          <cell r="LR129">
            <v>164937320</v>
          </cell>
          <cell r="LS129">
            <v>1364079292</v>
          </cell>
          <cell r="LT129">
            <v>163956832</v>
          </cell>
          <cell r="LU129">
            <v>12228599</v>
          </cell>
          <cell r="LV129">
            <v>44965140</v>
          </cell>
          <cell r="LW129">
            <v>1364079292</v>
          </cell>
          <cell r="LX129">
            <v>0</v>
          </cell>
          <cell r="LY129">
            <v>0</v>
          </cell>
          <cell r="LZ129">
            <v>0</v>
          </cell>
          <cell r="MA129">
            <v>0</v>
          </cell>
          <cell r="MB129">
            <v>0</v>
          </cell>
          <cell r="MC129">
            <v>0</v>
          </cell>
          <cell r="MD129">
            <v>785403768</v>
          </cell>
          <cell r="ME129">
            <v>16229960614</v>
          </cell>
          <cell r="MF129">
            <v>14570774</v>
          </cell>
          <cell r="MG129">
            <v>221405179</v>
          </cell>
          <cell r="MH129">
            <v>0</v>
          </cell>
          <cell r="MI129">
            <v>235975953</v>
          </cell>
          <cell r="MJ129">
            <v>44982445</v>
          </cell>
          <cell r="MK129">
            <v>6682246</v>
          </cell>
          <cell r="ML129">
            <v>51664691</v>
          </cell>
          <cell r="MM129">
            <v>275295219</v>
          </cell>
          <cell r="MN129">
            <v>0</v>
          </cell>
          <cell r="MO129">
            <v>275295219</v>
          </cell>
          <cell r="MP129">
            <v>0</v>
          </cell>
          <cell r="MQ129">
            <v>562935863</v>
          </cell>
          <cell r="MR129">
            <v>42500000000</v>
          </cell>
          <cell r="MS129">
            <v>42500000000</v>
          </cell>
          <cell r="MT129">
            <v>0</v>
          </cell>
          <cell r="MU129">
            <v>0</v>
          </cell>
          <cell r="MV129">
            <v>0</v>
          </cell>
          <cell r="MW129">
            <v>42500000000</v>
          </cell>
          <cell r="MX129">
            <v>4253242530</v>
          </cell>
          <cell r="MY129">
            <v>785580546</v>
          </cell>
          <cell r="MZ129">
            <v>161994781</v>
          </cell>
          <cell r="NA129">
            <v>0</v>
          </cell>
          <cell r="NB129">
            <v>947575327</v>
          </cell>
          <cell r="NC129">
            <v>1830072</v>
          </cell>
          <cell r="ND129">
            <v>0</v>
          </cell>
          <cell r="NE129">
            <v>0</v>
          </cell>
          <cell r="NF129">
            <v>0</v>
          </cell>
          <cell r="NG129">
            <v>8851279</v>
          </cell>
          <cell r="NH129">
            <v>946685338</v>
          </cell>
          <cell r="NI129">
            <v>8629132</v>
          </cell>
          <cell r="NJ129">
            <v>3315167</v>
          </cell>
          <cell r="NK129">
            <v>11944299</v>
          </cell>
          <cell r="NL129">
            <v>0</v>
          </cell>
          <cell r="NM129">
            <v>0</v>
          </cell>
          <cell r="NN129">
            <v>0</v>
          </cell>
          <cell r="NO129">
            <v>0</v>
          </cell>
          <cell r="NP129">
            <v>0</v>
          </cell>
          <cell r="NQ129">
            <v>0</v>
          </cell>
          <cell r="NR129">
            <v>0</v>
          </cell>
          <cell r="NS129">
            <v>0</v>
          </cell>
          <cell r="NT129">
            <v>0</v>
          </cell>
          <cell r="NU129">
            <v>0</v>
          </cell>
          <cell r="NV129">
            <v>0</v>
          </cell>
          <cell r="NW129">
            <v>0</v>
          </cell>
          <cell r="NX129">
            <v>0</v>
          </cell>
          <cell r="NY129">
            <v>0</v>
          </cell>
          <cell r="NZ129">
            <v>0</v>
          </cell>
          <cell r="OA129">
            <v>0</v>
          </cell>
          <cell r="OB129">
            <v>0</v>
          </cell>
          <cell r="OC129">
            <v>0</v>
          </cell>
          <cell r="OD129">
            <v>6170128845</v>
          </cell>
          <cell r="OE129">
            <v>6170128845</v>
          </cell>
          <cell r="OF129">
            <v>0</v>
          </cell>
          <cell r="OG129">
            <v>0</v>
          </cell>
          <cell r="OH129">
            <v>0</v>
          </cell>
          <cell r="OI129">
            <v>0</v>
          </cell>
          <cell r="OJ129">
            <v>0</v>
          </cell>
          <cell r="OK129">
            <v>0</v>
          </cell>
          <cell r="OL129">
            <v>0</v>
          </cell>
          <cell r="OM129">
            <v>0</v>
          </cell>
          <cell r="ON129">
            <v>0</v>
          </cell>
          <cell r="OO129">
            <v>0</v>
          </cell>
          <cell r="OP129">
            <v>-1111961596</v>
          </cell>
          <cell r="OQ129">
            <v>213970</v>
          </cell>
          <cell r="OR129">
            <v>272190886</v>
          </cell>
          <cell r="OS129">
            <v>0</v>
          </cell>
          <cell r="OT129">
            <v>0</v>
          </cell>
          <cell r="OU129">
            <v>-567365854</v>
          </cell>
          <cell r="OV129">
            <v>0</v>
          </cell>
          <cell r="OW129">
            <v>5330572105</v>
          </cell>
          <cell r="OX129">
            <v>48393507968</v>
          </cell>
          <cell r="OY129">
            <v>186851870310</v>
          </cell>
        </row>
        <row r="130">
          <cell r="A130">
            <v>39356</v>
          </cell>
          <cell r="B130">
            <v>2007</v>
          </cell>
          <cell r="C130" t="str">
            <v>2007-2</v>
          </cell>
          <cell r="D130" t="str">
            <v>2007-4</v>
          </cell>
          <cell r="E130">
            <v>10</v>
          </cell>
          <cell r="F130">
            <v>0.91979755694733356</v>
          </cell>
          <cell r="G130">
            <v>4200826</v>
          </cell>
          <cell r="H130">
            <v>382320</v>
          </cell>
          <cell r="I130">
            <v>4234329224.1018996</v>
          </cell>
          <cell r="J130">
            <v>4234329224.1018996</v>
          </cell>
          <cell r="K130">
            <v>0</v>
          </cell>
          <cell r="L130">
            <v>34065400033</v>
          </cell>
          <cell r="M130">
            <v>2070033642</v>
          </cell>
          <cell r="N130">
            <v>34889026193</v>
          </cell>
          <cell r="O130">
            <v>398788561</v>
          </cell>
          <cell r="P130">
            <v>2746267708</v>
          </cell>
          <cell r="Q130">
            <v>2215938574</v>
          </cell>
          <cell r="R130">
            <v>76684342853</v>
          </cell>
          <cell r="S130">
            <v>7841040000</v>
          </cell>
          <cell r="T130">
            <v>0</v>
          </cell>
          <cell r="U130">
            <v>7841040000</v>
          </cell>
          <cell r="V130">
            <v>98921040</v>
          </cell>
          <cell r="W130">
            <v>1364687863</v>
          </cell>
          <cell r="X130">
            <v>28230246</v>
          </cell>
          <cell r="Y130">
            <v>1506904</v>
          </cell>
          <cell r="Z130">
            <v>77701969</v>
          </cell>
          <cell r="AA130">
            <v>50148647</v>
          </cell>
          <cell r="AB130">
            <v>0</v>
          </cell>
          <cell r="AC130">
            <v>2276503962</v>
          </cell>
          <cell r="AD130">
            <v>0</v>
          </cell>
          <cell r="AE130">
            <v>0</v>
          </cell>
          <cell r="AF130">
            <v>0</v>
          </cell>
          <cell r="AG130">
            <v>11738740631</v>
          </cell>
          <cell r="AH130">
            <v>88423083484</v>
          </cell>
          <cell r="AI130">
            <v>0</v>
          </cell>
          <cell r="AJ130">
            <v>490780</v>
          </cell>
          <cell r="AK130">
            <v>176527416</v>
          </cell>
          <cell r="AL130">
            <v>177018196</v>
          </cell>
          <cell r="AM130">
            <v>696724436</v>
          </cell>
          <cell r="AN130">
            <v>586736</v>
          </cell>
          <cell r="AO130">
            <v>3626377</v>
          </cell>
          <cell r="AP130">
            <v>0</v>
          </cell>
          <cell r="AQ130">
            <v>657590</v>
          </cell>
          <cell r="AR130">
            <v>305000</v>
          </cell>
          <cell r="AS130">
            <v>0</v>
          </cell>
          <cell r="AT130">
            <v>0</v>
          </cell>
          <cell r="AU130">
            <v>0</v>
          </cell>
          <cell r="AV130">
            <v>701900139</v>
          </cell>
          <cell r="AW130">
            <v>0</v>
          </cell>
          <cell r="AX130">
            <v>2038334924</v>
          </cell>
          <cell r="AY130">
            <v>580721415</v>
          </cell>
          <cell r="AZ130">
            <v>41847</v>
          </cell>
          <cell r="BA130">
            <v>0</v>
          </cell>
          <cell r="BB130">
            <v>12307</v>
          </cell>
          <cell r="BC130">
            <v>0</v>
          </cell>
          <cell r="BD130">
            <v>8122319</v>
          </cell>
          <cell r="BE130">
            <v>6126258</v>
          </cell>
          <cell r="BF130">
            <v>72401</v>
          </cell>
          <cell r="BG130">
            <v>0</v>
          </cell>
          <cell r="BH130">
            <v>0</v>
          </cell>
          <cell r="BI130">
            <v>349309347</v>
          </cell>
          <cell r="BJ130">
            <v>0</v>
          </cell>
          <cell r="BK130">
            <v>2982740818</v>
          </cell>
          <cell r="BL130">
            <v>0</v>
          </cell>
          <cell r="BM130">
            <v>735747</v>
          </cell>
          <cell r="BN130">
            <v>3408051</v>
          </cell>
          <cell r="BO130">
            <v>365553</v>
          </cell>
          <cell r="BP130">
            <v>93148307</v>
          </cell>
          <cell r="BQ130">
            <v>97657658</v>
          </cell>
          <cell r="BR130">
            <v>3203614859</v>
          </cell>
          <cell r="BS130">
            <v>4344141</v>
          </cell>
          <cell r="BT130">
            <v>122997762</v>
          </cell>
          <cell r="BU130">
            <v>2022587654</v>
          </cell>
          <cell r="BV130">
            <v>52504927</v>
          </cell>
          <cell r="BW130">
            <v>1032530</v>
          </cell>
          <cell r="BX130">
            <v>17156929</v>
          </cell>
          <cell r="BY130">
            <v>1944072</v>
          </cell>
          <cell r="BZ130">
            <v>494434</v>
          </cell>
          <cell r="CA130">
            <v>421993</v>
          </cell>
          <cell r="CB130">
            <v>0</v>
          </cell>
          <cell r="CC130">
            <v>5001320</v>
          </cell>
          <cell r="CD130">
            <v>26051278</v>
          </cell>
          <cell r="CE130">
            <v>500000</v>
          </cell>
          <cell r="CF130">
            <v>6224083</v>
          </cell>
          <cell r="CG130">
            <v>9001356</v>
          </cell>
          <cell r="CH130">
            <v>15725439</v>
          </cell>
          <cell r="CI130">
            <v>182840000</v>
          </cell>
          <cell r="CJ130">
            <v>198565439</v>
          </cell>
          <cell r="CK130">
            <v>301177612</v>
          </cell>
          <cell r="CL130">
            <v>301177612</v>
          </cell>
          <cell r="CM130">
            <v>22550580</v>
          </cell>
          <cell r="CN130">
            <v>44731170</v>
          </cell>
          <cell r="CO130">
            <v>17123958</v>
          </cell>
          <cell r="CP130">
            <v>6849460</v>
          </cell>
          <cell r="CQ130">
            <v>2651833</v>
          </cell>
          <cell r="CR130">
            <v>629517542</v>
          </cell>
          <cell r="CS130">
            <v>92830957</v>
          </cell>
          <cell r="CT130">
            <v>0</v>
          </cell>
          <cell r="CU130">
            <v>18230220</v>
          </cell>
          <cell r="CV130">
            <v>740578719</v>
          </cell>
          <cell r="CW130">
            <v>200000</v>
          </cell>
          <cell r="CX130">
            <v>0</v>
          </cell>
          <cell r="CY130">
            <v>0</v>
          </cell>
          <cell r="CZ130">
            <v>1135863332</v>
          </cell>
          <cell r="DA130">
            <v>0</v>
          </cell>
          <cell r="DB130">
            <v>3558570392</v>
          </cell>
          <cell r="DC130">
            <v>0</v>
          </cell>
          <cell r="DD130">
            <v>5455928</v>
          </cell>
          <cell r="DE130">
            <v>5455928</v>
          </cell>
          <cell r="DF130">
            <v>27768845</v>
          </cell>
          <cell r="DG130">
            <v>27768845</v>
          </cell>
          <cell r="DH130">
            <v>40166720</v>
          </cell>
          <cell r="DI130">
            <v>5335069</v>
          </cell>
          <cell r="DJ130">
            <v>808343</v>
          </cell>
          <cell r="DK130">
            <v>6143412</v>
          </cell>
          <cell r="DL130">
            <v>14496857</v>
          </cell>
          <cell r="DM130">
            <v>1562800</v>
          </cell>
          <cell r="DN130">
            <v>121248</v>
          </cell>
          <cell r="DO130">
            <v>16180905</v>
          </cell>
          <cell r="DP130">
            <v>1498500</v>
          </cell>
          <cell r="DQ130">
            <v>3813600</v>
          </cell>
          <cell r="DR130">
            <v>0</v>
          </cell>
          <cell r="DS130">
            <v>7027800</v>
          </cell>
          <cell r="DT130">
            <v>0</v>
          </cell>
          <cell r="DU130">
            <v>12339900</v>
          </cell>
          <cell r="DV130">
            <v>137137</v>
          </cell>
          <cell r="DW130">
            <v>8039500</v>
          </cell>
          <cell r="DX130">
            <v>5340</v>
          </cell>
          <cell r="DY130">
            <v>8181977</v>
          </cell>
          <cell r="DZ130">
            <v>17563556</v>
          </cell>
          <cell r="EA130">
            <v>0</v>
          </cell>
          <cell r="EB130">
            <v>14338</v>
          </cell>
          <cell r="EC130">
            <v>17577894</v>
          </cell>
          <cell r="ED130">
            <v>31354044</v>
          </cell>
          <cell r="EE130">
            <v>2623783</v>
          </cell>
          <cell r="EF130">
            <v>2064618</v>
          </cell>
          <cell r="EG130">
            <v>18222227</v>
          </cell>
          <cell r="EH130">
            <v>805503</v>
          </cell>
          <cell r="EI130">
            <v>43013</v>
          </cell>
          <cell r="EJ130">
            <v>14338</v>
          </cell>
          <cell r="EK130">
            <v>1190023</v>
          </cell>
          <cell r="EL130">
            <v>501817</v>
          </cell>
          <cell r="EM130">
            <v>2554694</v>
          </cell>
          <cell r="EN130">
            <v>4444655</v>
          </cell>
          <cell r="EO130">
            <v>1831752</v>
          </cell>
          <cell r="EP130">
            <v>0</v>
          </cell>
          <cell r="EQ130">
            <v>71689</v>
          </cell>
          <cell r="ER130">
            <v>22424009</v>
          </cell>
          <cell r="ES130">
            <v>8960999</v>
          </cell>
          <cell r="ET130">
            <v>31456697</v>
          </cell>
          <cell r="EU130">
            <v>0</v>
          </cell>
          <cell r="EV130">
            <v>320869</v>
          </cell>
          <cell r="EW130">
            <v>0</v>
          </cell>
          <cell r="EX130">
            <v>31777566</v>
          </cell>
          <cell r="EY130">
            <v>0</v>
          </cell>
          <cell r="EZ130">
            <v>149154015</v>
          </cell>
          <cell r="FA130">
            <v>108626900</v>
          </cell>
          <cell r="FB130">
            <v>257780915</v>
          </cell>
          <cell r="FC130">
            <v>3871150</v>
          </cell>
          <cell r="FD130">
            <v>94330933</v>
          </cell>
          <cell r="FE130">
            <v>3364334</v>
          </cell>
          <cell r="FF130">
            <v>0</v>
          </cell>
          <cell r="FG130">
            <v>0</v>
          </cell>
          <cell r="FH130">
            <v>0</v>
          </cell>
          <cell r="FI130">
            <v>8941844</v>
          </cell>
          <cell r="FJ130">
            <v>12306178</v>
          </cell>
          <cell r="FK130">
            <v>1706177</v>
          </cell>
          <cell r="FL130">
            <v>0</v>
          </cell>
          <cell r="FM130">
            <v>112214438</v>
          </cell>
          <cell r="FN130">
            <v>416305485</v>
          </cell>
          <cell r="FO130">
            <v>215557</v>
          </cell>
          <cell r="FP130">
            <v>33002191</v>
          </cell>
          <cell r="FQ130">
            <v>33217748</v>
          </cell>
          <cell r="FR130">
            <v>293178</v>
          </cell>
          <cell r="FS130">
            <v>9455894</v>
          </cell>
          <cell r="FT130">
            <v>191400</v>
          </cell>
          <cell r="FU130">
            <v>359310</v>
          </cell>
          <cell r="FV130">
            <v>17631161</v>
          </cell>
          <cell r="FW130">
            <v>13494300</v>
          </cell>
          <cell r="FX130">
            <v>74642991</v>
          </cell>
          <cell r="FY130">
            <v>0</v>
          </cell>
          <cell r="FZ130">
            <v>3108976</v>
          </cell>
          <cell r="GA130">
            <v>0</v>
          </cell>
          <cell r="GB130">
            <v>3108976</v>
          </cell>
          <cell r="GC130">
            <v>561684</v>
          </cell>
          <cell r="GD130">
            <v>561684</v>
          </cell>
          <cell r="GE130">
            <v>7994400</v>
          </cell>
          <cell r="GF130">
            <v>43554891</v>
          </cell>
          <cell r="GG130">
            <v>3780000</v>
          </cell>
          <cell r="GH130">
            <v>47334891</v>
          </cell>
          <cell r="GI130">
            <v>3370053</v>
          </cell>
          <cell r="GJ130">
            <v>1195000</v>
          </cell>
          <cell r="GK130">
            <v>2950000</v>
          </cell>
          <cell r="GL130">
            <v>53592554</v>
          </cell>
          <cell r="GM130">
            <v>12372067</v>
          </cell>
          <cell r="GN130">
            <v>162875</v>
          </cell>
          <cell r="GO130">
            <v>0</v>
          </cell>
          <cell r="GP130">
            <v>73642549</v>
          </cell>
          <cell r="GQ130">
            <v>58645945</v>
          </cell>
          <cell r="GR130">
            <v>132288494</v>
          </cell>
          <cell r="GS130">
            <v>265931436</v>
          </cell>
          <cell r="GT130">
            <v>0</v>
          </cell>
          <cell r="GU130">
            <v>1124940</v>
          </cell>
          <cell r="GV130">
            <v>1124940</v>
          </cell>
          <cell r="GW130">
            <v>0</v>
          </cell>
          <cell r="GX130">
            <v>0</v>
          </cell>
          <cell r="GY130">
            <v>1824809300</v>
          </cell>
          <cell r="GZ130">
            <v>13404400</v>
          </cell>
          <cell r="HA130">
            <v>0</v>
          </cell>
          <cell r="HB130">
            <v>1838213700</v>
          </cell>
          <cell r="HC130">
            <v>0</v>
          </cell>
          <cell r="HD130">
            <v>0</v>
          </cell>
          <cell r="HE130">
            <v>0</v>
          </cell>
          <cell r="HF130">
            <v>1323135206</v>
          </cell>
          <cell r="HG130">
            <v>0</v>
          </cell>
          <cell r="HH130">
            <v>3162473846</v>
          </cell>
          <cell r="HI130">
            <v>0</v>
          </cell>
          <cell r="HJ130">
            <v>0</v>
          </cell>
          <cell r="HK130">
            <v>0</v>
          </cell>
          <cell r="HL130">
            <v>24027423692</v>
          </cell>
          <cell r="HM130">
            <v>1221891393</v>
          </cell>
          <cell r="HN130">
            <v>25249315085</v>
          </cell>
          <cell r="HO130">
            <v>0</v>
          </cell>
          <cell r="HP130">
            <v>0</v>
          </cell>
          <cell r="HQ130">
            <v>0</v>
          </cell>
          <cell r="HR130">
            <v>0</v>
          </cell>
          <cell r="HS130">
            <v>165903832</v>
          </cell>
          <cell r="HT130">
            <v>124427875</v>
          </cell>
          <cell r="HU130">
            <v>1741990256</v>
          </cell>
          <cell r="HV130">
            <v>3732836260</v>
          </cell>
          <cell r="HW130">
            <v>0</v>
          </cell>
          <cell r="HX130">
            <v>0</v>
          </cell>
          <cell r="HY130">
            <v>0</v>
          </cell>
          <cell r="HZ130">
            <v>127070950</v>
          </cell>
          <cell r="IA130">
            <v>186842135</v>
          </cell>
          <cell r="IB130">
            <v>0</v>
          </cell>
          <cell r="IC130">
            <v>0</v>
          </cell>
          <cell r="ID130">
            <v>0</v>
          </cell>
          <cell r="IE130">
            <v>0</v>
          </cell>
          <cell r="IF130">
            <v>0</v>
          </cell>
          <cell r="IG130">
            <v>0</v>
          </cell>
          <cell r="IH130">
            <v>0</v>
          </cell>
          <cell r="II130">
            <v>0</v>
          </cell>
          <cell r="IJ130">
            <v>0</v>
          </cell>
          <cell r="IK130">
            <v>29296064430</v>
          </cell>
          <cell r="IL130">
            <v>0</v>
          </cell>
          <cell r="IM130">
            <v>294304996</v>
          </cell>
          <cell r="IN130">
            <v>294304996</v>
          </cell>
          <cell r="IO130">
            <v>29296064430</v>
          </cell>
          <cell r="IP130">
            <v>32711275</v>
          </cell>
          <cell r="IQ130">
            <v>1014937107</v>
          </cell>
          <cell r="IR130">
            <v>0</v>
          </cell>
          <cell r="IS130">
            <v>490094757</v>
          </cell>
          <cell r="IT130">
            <v>0</v>
          </cell>
          <cell r="IU130">
            <v>0</v>
          </cell>
          <cell r="IV130">
            <v>0</v>
          </cell>
          <cell r="IW130">
            <v>0</v>
          </cell>
          <cell r="IX130">
            <v>0</v>
          </cell>
          <cell r="IY130">
            <v>0</v>
          </cell>
          <cell r="IZ130">
            <v>0</v>
          </cell>
          <cell r="JA130">
            <v>0</v>
          </cell>
          <cell r="JB130">
            <v>1537743139</v>
          </cell>
          <cell r="JC130">
            <v>0</v>
          </cell>
          <cell r="JD130">
            <v>45747396</v>
          </cell>
          <cell r="JE130">
            <v>-137804591</v>
          </cell>
          <cell r="JF130">
            <v>9074524</v>
          </cell>
          <cell r="JG130">
            <v>4484626</v>
          </cell>
          <cell r="JH130">
            <v>2826593</v>
          </cell>
          <cell r="JI130">
            <v>0</v>
          </cell>
          <cell r="JJ130">
            <v>2037214</v>
          </cell>
          <cell r="JK130">
            <v>0</v>
          </cell>
          <cell r="JL130">
            <v>3421639</v>
          </cell>
          <cell r="JM130">
            <v>10126199</v>
          </cell>
          <cell r="JN130">
            <v>3364516</v>
          </cell>
          <cell r="JO130">
            <v>1620740</v>
          </cell>
          <cell r="JP130">
            <v>0</v>
          </cell>
          <cell r="JQ130">
            <v>0</v>
          </cell>
          <cell r="JR130">
            <v>0</v>
          </cell>
          <cell r="JS130">
            <v>0</v>
          </cell>
          <cell r="JT130">
            <v>0</v>
          </cell>
          <cell r="JU130">
            <v>0</v>
          </cell>
          <cell r="JV130">
            <v>0</v>
          </cell>
          <cell r="JW130">
            <v>0</v>
          </cell>
          <cell r="JX130">
            <v>0</v>
          </cell>
          <cell r="JY130">
            <v>0</v>
          </cell>
          <cell r="JZ130">
            <v>0</v>
          </cell>
          <cell r="KA130">
            <v>0</v>
          </cell>
          <cell r="KB130">
            <v>0</v>
          </cell>
          <cell r="KC130">
            <v>0</v>
          </cell>
          <cell r="KD130">
            <v>0</v>
          </cell>
          <cell r="KE130">
            <v>0</v>
          </cell>
          <cell r="KF130">
            <v>0</v>
          </cell>
          <cell r="KG130">
            <v>0</v>
          </cell>
          <cell r="KH130">
            <v>0</v>
          </cell>
          <cell r="KI130">
            <v>0</v>
          </cell>
          <cell r="KJ130">
            <v>0</v>
          </cell>
          <cell r="KK130">
            <v>0</v>
          </cell>
          <cell r="KL130">
            <v>0</v>
          </cell>
          <cell r="KM130">
            <v>0</v>
          </cell>
          <cell r="KN130">
            <v>0</v>
          </cell>
          <cell r="KO130">
            <v>0</v>
          </cell>
          <cell r="KP130">
            <v>0</v>
          </cell>
          <cell r="KQ130">
            <v>0</v>
          </cell>
          <cell r="KR130">
            <v>0</v>
          </cell>
          <cell r="KS130">
            <v>0</v>
          </cell>
          <cell r="KT130">
            <v>0</v>
          </cell>
          <cell r="KU130">
            <v>0</v>
          </cell>
          <cell r="KV130">
            <v>0</v>
          </cell>
          <cell r="KW130">
            <v>-55627548</v>
          </cell>
          <cell r="KX130">
            <v>30778180021</v>
          </cell>
          <cell r="KY130">
            <v>386252066</v>
          </cell>
          <cell r="KZ130">
            <v>386252066</v>
          </cell>
          <cell r="LA130">
            <v>0</v>
          </cell>
          <cell r="LB130">
            <v>45768213830</v>
          </cell>
          <cell r="LC130">
            <v>134191297314</v>
          </cell>
          <cell r="LD130">
            <v>2263755575</v>
          </cell>
          <cell r="LE130">
            <v>0</v>
          </cell>
          <cell r="LF130">
            <v>0</v>
          </cell>
          <cell r="LG130">
            <v>0</v>
          </cell>
          <cell r="LH130">
            <v>0</v>
          </cell>
          <cell r="LI130">
            <v>0</v>
          </cell>
          <cell r="LJ130">
            <v>0</v>
          </cell>
          <cell r="LK130">
            <v>0</v>
          </cell>
          <cell r="LL130">
            <v>8236553680</v>
          </cell>
          <cell r="LM130">
            <v>785403768</v>
          </cell>
          <cell r="LN130">
            <v>9021957448</v>
          </cell>
          <cell r="LO130">
            <v>718073436</v>
          </cell>
          <cell r="LP130">
            <v>0</v>
          </cell>
          <cell r="LQ130">
            <v>8279300</v>
          </cell>
          <cell r="LR130">
            <v>75544837</v>
          </cell>
          <cell r="LS130">
            <v>726243385</v>
          </cell>
          <cell r="LT130">
            <v>68906201</v>
          </cell>
          <cell r="LU130">
            <v>12384954</v>
          </cell>
          <cell r="LV130">
            <v>51917062</v>
          </cell>
          <cell r="LW130">
            <v>726243385</v>
          </cell>
          <cell r="LX130">
            <v>0</v>
          </cell>
          <cell r="LY130">
            <v>0</v>
          </cell>
          <cell r="LZ130">
            <v>0</v>
          </cell>
          <cell r="MA130">
            <v>0</v>
          </cell>
          <cell r="MB130">
            <v>0</v>
          </cell>
          <cell r="MC130">
            <v>0</v>
          </cell>
          <cell r="MD130">
            <v>785403768</v>
          </cell>
          <cell r="ME130">
            <v>12947062198</v>
          </cell>
          <cell r="MF130">
            <v>19986396</v>
          </cell>
          <cell r="MG130">
            <v>23000</v>
          </cell>
          <cell r="MH130">
            <v>0</v>
          </cell>
          <cell r="MI130">
            <v>20009396</v>
          </cell>
          <cell r="MJ130">
            <v>92267584</v>
          </cell>
          <cell r="MK130">
            <v>1910469</v>
          </cell>
          <cell r="ML130">
            <v>94178053</v>
          </cell>
          <cell r="MM130">
            <v>256244093</v>
          </cell>
          <cell r="MN130">
            <v>0</v>
          </cell>
          <cell r="MO130">
            <v>256244093</v>
          </cell>
          <cell r="MP130">
            <v>0</v>
          </cell>
          <cell r="MQ130">
            <v>370431542</v>
          </cell>
          <cell r="MR130">
            <v>0</v>
          </cell>
          <cell r="MS130">
            <v>0</v>
          </cell>
          <cell r="MT130">
            <v>0</v>
          </cell>
          <cell r="MU130">
            <v>0</v>
          </cell>
          <cell r="MV130">
            <v>0</v>
          </cell>
          <cell r="MW130">
            <v>0</v>
          </cell>
          <cell r="MX130">
            <v>3319894133</v>
          </cell>
          <cell r="MY130">
            <v>540875361</v>
          </cell>
          <cell r="MZ130">
            <v>20392442</v>
          </cell>
          <cell r="NA130">
            <v>0</v>
          </cell>
          <cell r="NB130">
            <v>561267803</v>
          </cell>
          <cell r="NC130">
            <v>1905018</v>
          </cell>
          <cell r="ND130">
            <v>0</v>
          </cell>
          <cell r="NE130">
            <v>0</v>
          </cell>
          <cell r="NF130">
            <v>0</v>
          </cell>
          <cell r="NG130">
            <v>8233027</v>
          </cell>
          <cell r="NH130">
            <v>202546481</v>
          </cell>
          <cell r="NI130">
            <v>7948646</v>
          </cell>
          <cell r="NJ130">
            <v>3292243</v>
          </cell>
          <cell r="NK130">
            <v>11240889</v>
          </cell>
          <cell r="NL130">
            <v>0</v>
          </cell>
          <cell r="NM130">
            <v>0</v>
          </cell>
          <cell r="NN130">
            <v>0</v>
          </cell>
          <cell r="NO130">
            <v>0</v>
          </cell>
          <cell r="NP130">
            <v>0</v>
          </cell>
          <cell r="NQ130">
            <v>0</v>
          </cell>
          <cell r="NR130">
            <v>0</v>
          </cell>
          <cell r="NS130">
            <v>0</v>
          </cell>
          <cell r="NT130">
            <v>0</v>
          </cell>
          <cell r="NU130">
            <v>0</v>
          </cell>
          <cell r="NV130">
            <v>0</v>
          </cell>
          <cell r="NW130">
            <v>0</v>
          </cell>
          <cell r="NX130">
            <v>0</v>
          </cell>
          <cell r="NY130">
            <v>0</v>
          </cell>
          <cell r="NZ130">
            <v>0</v>
          </cell>
          <cell r="OA130">
            <v>0</v>
          </cell>
          <cell r="OB130">
            <v>0</v>
          </cell>
          <cell r="OC130">
            <v>0</v>
          </cell>
          <cell r="OD130">
            <v>4105087351</v>
          </cell>
          <cell r="OE130">
            <v>4105087351</v>
          </cell>
          <cell r="OF130">
            <v>-69312463652</v>
          </cell>
          <cell r="OG130">
            <v>0</v>
          </cell>
          <cell r="OH130">
            <v>0</v>
          </cell>
          <cell r="OI130">
            <v>0</v>
          </cell>
          <cell r="OJ130">
            <v>0</v>
          </cell>
          <cell r="OK130">
            <v>109312463653</v>
          </cell>
          <cell r="OL130">
            <v>0</v>
          </cell>
          <cell r="OM130">
            <v>40000000001</v>
          </cell>
          <cell r="ON130">
            <v>40000000001</v>
          </cell>
          <cell r="OO130">
            <v>0</v>
          </cell>
          <cell r="OP130">
            <v>499080074</v>
          </cell>
          <cell r="OQ130">
            <v>123790</v>
          </cell>
          <cell r="OR130">
            <v>0</v>
          </cell>
          <cell r="OS130">
            <v>0</v>
          </cell>
          <cell r="OT130">
            <v>0</v>
          </cell>
          <cell r="OU130">
            <v>499203864</v>
          </cell>
          <cell r="OV130">
            <v>0</v>
          </cell>
          <cell r="OW130">
            <v>44604291216</v>
          </cell>
          <cell r="OX130">
            <v>44974722758</v>
          </cell>
          <cell r="OY130">
            <v>192113082270</v>
          </cell>
        </row>
        <row r="131">
          <cell r="A131">
            <v>39387</v>
          </cell>
          <cell r="B131">
            <v>2007</v>
          </cell>
          <cell r="C131" t="str">
            <v>2007-2</v>
          </cell>
          <cell r="D131" t="str">
            <v>2007-4</v>
          </cell>
          <cell r="E131">
            <v>11</v>
          </cell>
          <cell r="F131">
            <v>0.92415836404867324</v>
          </cell>
          <cell r="G131">
            <v>4596222</v>
          </cell>
          <cell r="H131">
            <v>386400</v>
          </cell>
          <cell r="I131">
            <v>2552275175.9207997</v>
          </cell>
          <cell r="J131">
            <v>2552275175.9207997</v>
          </cell>
          <cell r="K131">
            <v>0</v>
          </cell>
          <cell r="L131">
            <v>20533187256</v>
          </cell>
          <cell r="M131">
            <v>1810848011</v>
          </cell>
          <cell r="N131">
            <v>22564508613</v>
          </cell>
          <cell r="O131">
            <v>288096065</v>
          </cell>
          <cell r="P131">
            <v>1976612887</v>
          </cell>
          <cell r="Q131">
            <v>2314345964</v>
          </cell>
          <cell r="R131">
            <v>49934817813</v>
          </cell>
          <cell r="S131">
            <v>8210327000</v>
          </cell>
          <cell r="T131">
            <v>0</v>
          </cell>
          <cell r="U131">
            <v>8210327000</v>
          </cell>
          <cell r="V131">
            <v>90329317</v>
          </cell>
          <cell r="W131">
            <v>1406218182</v>
          </cell>
          <cell r="X131">
            <v>124991361</v>
          </cell>
          <cell r="Y131">
            <v>1506904</v>
          </cell>
          <cell r="Z131">
            <v>82432710</v>
          </cell>
          <cell r="AA131">
            <v>23073556</v>
          </cell>
          <cell r="AB131">
            <v>0</v>
          </cell>
          <cell r="AC131">
            <v>2485034834</v>
          </cell>
          <cell r="AD131">
            <v>0</v>
          </cell>
          <cell r="AE131">
            <v>0</v>
          </cell>
          <cell r="AF131">
            <v>0</v>
          </cell>
          <cell r="AG131">
            <v>12423913864</v>
          </cell>
          <cell r="AH131">
            <v>62358731677</v>
          </cell>
          <cell r="AI131">
            <v>0</v>
          </cell>
          <cell r="AJ131">
            <v>397010</v>
          </cell>
          <cell r="AK131">
            <v>105717614</v>
          </cell>
          <cell r="AL131">
            <v>106114624</v>
          </cell>
          <cell r="AM131">
            <v>655861007</v>
          </cell>
          <cell r="AN131">
            <v>0</v>
          </cell>
          <cell r="AO131">
            <v>3881001</v>
          </cell>
          <cell r="AP131">
            <v>122055</v>
          </cell>
          <cell r="AQ131">
            <v>571657</v>
          </cell>
          <cell r="AR131">
            <v>216600</v>
          </cell>
          <cell r="AS131">
            <v>0</v>
          </cell>
          <cell r="AT131">
            <v>0</v>
          </cell>
          <cell r="AU131">
            <v>0</v>
          </cell>
          <cell r="AV131">
            <v>660652320</v>
          </cell>
          <cell r="AW131">
            <v>0</v>
          </cell>
          <cell r="AX131">
            <v>2184106286</v>
          </cell>
          <cell r="AY131">
            <v>460831022</v>
          </cell>
          <cell r="AZ131">
            <v>129107</v>
          </cell>
          <cell r="BA131">
            <v>0</v>
          </cell>
          <cell r="BB131">
            <v>4600</v>
          </cell>
          <cell r="BC131">
            <v>0</v>
          </cell>
          <cell r="BD131">
            <v>8872623</v>
          </cell>
          <cell r="BE131">
            <v>6730951</v>
          </cell>
          <cell r="BF131">
            <v>17618</v>
          </cell>
          <cell r="BG131">
            <v>0</v>
          </cell>
          <cell r="BH131">
            <v>0</v>
          </cell>
          <cell r="BI131">
            <v>114701009</v>
          </cell>
          <cell r="BJ131">
            <v>0</v>
          </cell>
          <cell r="BK131">
            <v>2775393216</v>
          </cell>
          <cell r="BL131">
            <v>0</v>
          </cell>
          <cell r="BM131">
            <v>3423010</v>
          </cell>
          <cell r="BN131">
            <v>2976192</v>
          </cell>
          <cell r="BO131">
            <v>972054</v>
          </cell>
          <cell r="BP131">
            <v>89399652</v>
          </cell>
          <cell r="BQ131">
            <v>96770908</v>
          </cell>
          <cell r="BR131">
            <v>3069966801</v>
          </cell>
          <cell r="BS131">
            <v>2871684</v>
          </cell>
          <cell r="BT131">
            <v>-847445358</v>
          </cell>
          <cell r="BU131">
            <v>2976618974</v>
          </cell>
          <cell r="BV131">
            <v>64021928</v>
          </cell>
          <cell r="BW131">
            <v>824035</v>
          </cell>
          <cell r="BX131">
            <v>23543876</v>
          </cell>
          <cell r="BY131">
            <v>5036879</v>
          </cell>
          <cell r="BZ131">
            <v>770952</v>
          </cell>
          <cell r="CA131">
            <v>1063063</v>
          </cell>
          <cell r="CB131">
            <v>0</v>
          </cell>
          <cell r="CC131">
            <v>6737993</v>
          </cell>
          <cell r="CD131">
            <v>37976798</v>
          </cell>
          <cell r="CE131">
            <v>635281</v>
          </cell>
          <cell r="CF131">
            <v>5888329</v>
          </cell>
          <cell r="CG131">
            <v>10367431</v>
          </cell>
          <cell r="CH131">
            <v>16891041</v>
          </cell>
          <cell r="CI131">
            <v>0</v>
          </cell>
          <cell r="CJ131">
            <v>16891041</v>
          </cell>
          <cell r="CK131">
            <v>377635988</v>
          </cell>
          <cell r="CL131">
            <v>377635988</v>
          </cell>
          <cell r="CM131">
            <v>21737593</v>
          </cell>
          <cell r="CN131">
            <v>49555010</v>
          </cell>
          <cell r="CO131">
            <v>15051301</v>
          </cell>
          <cell r="CP131">
            <v>7940464</v>
          </cell>
          <cell r="CQ131">
            <v>3387360</v>
          </cell>
          <cell r="CR131">
            <v>627949934</v>
          </cell>
          <cell r="CS131">
            <v>88491655</v>
          </cell>
          <cell r="CT131">
            <v>0</v>
          </cell>
          <cell r="CU131">
            <v>18802110</v>
          </cell>
          <cell r="CV131">
            <v>735243699</v>
          </cell>
          <cell r="CW131">
            <v>33874324</v>
          </cell>
          <cell r="CX131">
            <v>0</v>
          </cell>
          <cell r="CY131">
            <v>0</v>
          </cell>
          <cell r="CZ131">
            <v>1244425739</v>
          </cell>
          <cell r="DA131">
            <v>0</v>
          </cell>
          <cell r="DB131">
            <v>3492489122</v>
          </cell>
          <cell r="DC131">
            <v>0</v>
          </cell>
          <cell r="DD131">
            <v>8453418</v>
          </cell>
          <cell r="DE131">
            <v>8453418</v>
          </cell>
          <cell r="DF131">
            <v>10965852</v>
          </cell>
          <cell r="DG131">
            <v>10965852</v>
          </cell>
          <cell r="DH131">
            <v>38460796</v>
          </cell>
          <cell r="DI131">
            <v>5932428</v>
          </cell>
          <cell r="DJ131">
            <v>619729</v>
          </cell>
          <cell r="DK131">
            <v>6552157</v>
          </cell>
          <cell r="DL131">
            <v>14362751</v>
          </cell>
          <cell r="DM131">
            <v>1046645</v>
          </cell>
          <cell r="DN131">
            <v>94305</v>
          </cell>
          <cell r="DO131">
            <v>15503701</v>
          </cell>
          <cell r="DP131">
            <v>1009300</v>
          </cell>
          <cell r="DQ131">
            <v>5561500</v>
          </cell>
          <cell r="DR131">
            <v>0</v>
          </cell>
          <cell r="DS131">
            <v>7087100</v>
          </cell>
          <cell r="DT131">
            <v>0</v>
          </cell>
          <cell r="DU131">
            <v>13657900</v>
          </cell>
          <cell r="DV131">
            <v>117545</v>
          </cell>
          <cell r="DW131">
            <v>7880200</v>
          </cell>
          <cell r="DX131">
            <v>5865</v>
          </cell>
          <cell r="DY131">
            <v>8003610</v>
          </cell>
          <cell r="DZ131">
            <v>16912265</v>
          </cell>
          <cell r="EA131">
            <v>0</v>
          </cell>
          <cell r="EB131">
            <v>14338</v>
          </cell>
          <cell r="EC131">
            <v>16926603</v>
          </cell>
          <cell r="ED131">
            <v>30097215</v>
          </cell>
          <cell r="EE131">
            <v>2365703</v>
          </cell>
          <cell r="EF131">
            <v>1777865</v>
          </cell>
          <cell r="EG131">
            <v>18939969</v>
          </cell>
          <cell r="EH131">
            <v>573505</v>
          </cell>
          <cell r="EI131">
            <v>57351</v>
          </cell>
          <cell r="EJ131">
            <v>28676</v>
          </cell>
          <cell r="EK131">
            <v>1060984</v>
          </cell>
          <cell r="EL131">
            <v>344109</v>
          </cell>
          <cell r="EM131">
            <v>2064625</v>
          </cell>
          <cell r="EN131">
            <v>4487670</v>
          </cell>
          <cell r="EO131">
            <v>1743378</v>
          </cell>
          <cell r="EP131">
            <v>0</v>
          </cell>
          <cell r="EQ131">
            <v>14338</v>
          </cell>
          <cell r="ER131">
            <v>22151591</v>
          </cell>
          <cell r="ES131">
            <v>9176066</v>
          </cell>
          <cell r="ET131">
            <v>31341995</v>
          </cell>
          <cell r="EU131">
            <v>0</v>
          </cell>
          <cell r="EV131">
            <v>233360</v>
          </cell>
          <cell r="EW131">
            <v>0</v>
          </cell>
          <cell r="EX131">
            <v>31575355</v>
          </cell>
          <cell r="EY131">
            <v>0</v>
          </cell>
          <cell r="EZ131">
            <v>147143594</v>
          </cell>
          <cell r="FA131">
            <v>110122900</v>
          </cell>
          <cell r="FB131">
            <v>257266494</v>
          </cell>
          <cell r="FC131">
            <v>3713438</v>
          </cell>
          <cell r="FD131">
            <v>95728233</v>
          </cell>
          <cell r="FE131">
            <v>1922476</v>
          </cell>
          <cell r="FF131">
            <v>0</v>
          </cell>
          <cell r="FG131">
            <v>0</v>
          </cell>
          <cell r="FH131">
            <v>0</v>
          </cell>
          <cell r="FI131">
            <v>10455078</v>
          </cell>
          <cell r="FJ131">
            <v>12377554</v>
          </cell>
          <cell r="FK131">
            <v>1577139</v>
          </cell>
          <cell r="FL131">
            <v>0</v>
          </cell>
          <cell r="FM131">
            <v>113396364</v>
          </cell>
          <cell r="FN131">
            <v>415675811</v>
          </cell>
          <cell r="FO131">
            <v>107776</v>
          </cell>
          <cell r="FP131">
            <v>27383025</v>
          </cell>
          <cell r="FQ131">
            <v>27490801</v>
          </cell>
          <cell r="FR131">
            <v>183235</v>
          </cell>
          <cell r="FS131">
            <v>9825447</v>
          </cell>
          <cell r="FT131">
            <v>0</v>
          </cell>
          <cell r="FU131">
            <v>287621</v>
          </cell>
          <cell r="FV131">
            <v>19856061</v>
          </cell>
          <cell r="FW131">
            <v>18572800</v>
          </cell>
          <cell r="FX131">
            <v>76215965</v>
          </cell>
          <cell r="FY131">
            <v>0</v>
          </cell>
          <cell r="FZ131">
            <v>2703645</v>
          </cell>
          <cell r="GA131">
            <v>0</v>
          </cell>
          <cell r="GB131">
            <v>2703645</v>
          </cell>
          <cell r="GC131">
            <v>34379</v>
          </cell>
          <cell r="GD131">
            <v>34379</v>
          </cell>
          <cell r="GE131">
            <v>7641500</v>
          </cell>
          <cell r="GF131">
            <v>28516272</v>
          </cell>
          <cell r="GG131">
            <v>0</v>
          </cell>
          <cell r="GH131">
            <v>28516272</v>
          </cell>
          <cell r="GI131">
            <v>3391009</v>
          </cell>
          <cell r="GJ131">
            <v>146017</v>
          </cell>
          <cell r="GK131">
            <v>1505000</v>
          </cell>
          <cell r="GL131">
            <v>59365146</v>
          </cell>
          <cell r="GM131">
            <v>18001610</v>
          </cell>
          <cell r="GN131">
            <v>138043</v>
          </cell>
          <cell r="GO131">
            <v>0</v>
          </cell>
          <cell r="GP131">
            <v>82546825</v>
          </cell>
          <cell r="GQ131">
            <v>58756250</v>
          </cell>
          <cell r="GR131">
            <v>141303075</v>
          </cell>
          <cell r="GS131">
            <v>256414836</v>
          </cell>
          <cell r="GT131">
            <v>0</v>
          </cell>
          <cell r="GU131">
            <v>0</v>
          </cell>
          <cell r="GV131">
            <v>0</v>
          </cell>
          <cell r="GW131">
            <v>0</v>
          </cell>
          <cell r="GX131">
            <v>0</v>
          </cell>
          <cell r="GY131">
            <v>1915178288</v>
          </cell>
          <cell r="GZ131">
            <v>45454066</v>
          </cell>
          <cell r="HA131">
            <v>0</v>
          </cell>
          <cell r="HB131">
            <v>1960632354</v>
          </cell>
          <cell r="HC131">
            <v>0</v>
          </cell>
          <cell r="HD131">
            <v>15284213667</v>
          </cell>
          <cell r="HE131">
            <v>0</v>
          </cell>
          <cell r="HF131">
            <v>2845434044</v>
          </cell>
          <cell r="HG131">
            <v>0</v>
          </cell>
          <cell r="HH131">
            <v>20090280065</v>
          </cell>
          <cell r="HI131">
            <v>0</v>
          </cell>
          <cell r="HJ131">
            <v>0</v>
          </cell>
          <cell r="HK131">
            <v>0</v>
          </cell>
          <cell r="HL131">
            <v>21475262756</v>
          </cell>
          <cell r="HM131">
            <v>1221891393</v>
          </cell>
          <cell r="HN131">
            <v>22697154149</v>
          </cell>
          <cell r="HO131">
            <v>0</v>
          </cell>
          <cell r="HP131">
            <v>0</v>
          </cell>
          <cell r="HQ131">
            <v>0</v>
          </cell>
          <cell r="HR131">
            <v>0</v>
          </cell>
          <cell r="HS131">
            <v>163829460</v>
          </cell>
          <cell r="HT131">
            <v>122872096</v>
          </cell>
          <cell r="HU131">
            <v>1720209349</v>
          </cell>
          <cell r="HV131">
            <v>3686162889</v>
          </cell>
          <cell r="HW131">
            <v>0</v>
          </cell>
          <cell r="HX131">
            <v>0</v>
          </cell>
          <cell r="HY131">
            <v>0</v>
          </cell>
          <cell r="HZ131">
            <v>125482123</v>
          </cell>
          <cell r="IA131">
            <v>2341801864</v>
          </cell>
          <cell r="IB131">
            <v>0</v>
          </cell>
          <cell r="IC131">
            <v>0</v>
          </cell>
          <cell r="ID131">
            <v>0</v>
          </cell>
          <cell r="IE131">
            <v>0</v>
          </cell>
          <cell r="IF131">
            <v>0</v>
          </cell>
          <cell r="IG131">
            <v>0</v>
          </cell>
          <cell r="IH131">
            <v>0</v>
          </cell>
          <cell r="II131">
            <v>0</v>
          </cell>
          <cell r="IJ131">
            <v>0</v>
          </cell>
          <cell r="IK131">
            <v>54977310507</v>
          </cell>
          <cell r="IL131">
            <v>0</v>
          </cell>
          <cell r="IM131">
            <v>442236395</v>
          </cell>
          <cell r="IN131">
            <v>442236395</v>
          </cell>
          <cell r="IO131">
            <v>54977310507</v>
          </cell>
          <cell r="IP131">
            <v>0</v>
          </cell>
          <cell r="IQ131">
            <v>300000000</v>
          </cell>
          <cell r="IR131">
            <v>0</v>
          </cell>
          <cell r="IS131">
            <v>0</v>
          </cell>
          <cell r="IT131">
            <v>0</v>
          </cell>
          <cell r="IU131">
            <v>0</v>
          </cell>
          <cell r="IV131">
            <v>0</v>
          </cell>
          <cell r="IW131">
            <v>0</v>
          </cell>
          <cell r="IX131">
            <v>0</v>
          </cell>
          <cell r="IY131">
            <v>60000000</v>
          </cell>
          <cell r="IZ131">
            <v>0</v>
          </cell>
          <cell r="JA131">
            <v>0</v>
          </cell>
          <cell r="JB131">
            <v>401101371</v>
          </cell>
          <cell r="JC131">
            <v>871639577</v>
          </cell>
          <cell r="JD131">
            <v>45747396</v>
          </cell>
          <cell r="JE131">
            <v>0</v>
          </cell>
          <cell r="JF131">
            <v>9074524</v>
          </cell>
          <cell r="JG131">
            <v>4484626</v>
          </cell>
          <cell r="JH131">
            <v>2826593</v>
          </cell>
          <cell r="JI131">
            <v>107949866</v>
          </cell>
          <cell r="JJ131">
            <v>635923</v>
          </cell>
          <cell r="JK131">
            <v>4657618</v>
          </cell>
          <cell r="JL131">
            <v>3421639</v>
          </cell>
          <cell r="JM131">
            <v>10126199</v>
          </cell>
          <cell r="JN131">
            <v>1682258</v>
          </cell>
          <cell r="JO131">
            <v>1620740</v>
          </cell>
          <cell r="JP131">
            <v>0</v>
          </cell>
          <cell r="JQ131">
            <v>0</v>
          </cell>
          <cell r="JR131">
            <v>0</v>
          </cell>
          <cell r="JS131">
            <v>0</v>
          </cell>
          <cell r="JT131">
            <v>0</v>
          </cell>
          <cell r="JU131">
            <v>0</v>
          </cell>
          <cell r="JV131">
            <v>0</v>
          </cell>
          <cell r="JW131">
            <v>0</v>
          </cell>
          <cell r="JX131">
            <v>0</v>
          </cell>
          <cell r="JY131">
            <v>0</v>
          </cell>
          <cell r="JZ131">
            <v>0</v>
          </cell>
          <cell r="KA131">
            <v>0</v>
          </cell>
          <cell r="KB131">
            <v>0</v>
          </cell>
          <cell r="KC131">
            <v>0</v>
          </cell>
          <cell r="KD131">
            <v>0</v>
          </cell>
          <cell r="KE131">
            <v>0</v>
          </cell>
          <cell r="KF131">
            <v>0</v>
          </cell>
          <cell r="KG131">
            <v>0</v>
          </cell>
          <cell r="KH131">
            <v>0</v>
          </cell>
          <cell r="KI131">
            <v>0</v>
          </cell>
          <cell r="KJ131">
            <v>0</v>
          </cell>
          <cell r="KK131">
            <v>0</v>
          </cell>
          <cell r="KL131">
            <v>0</v>
          </cell>
          <cell r="KM131">
            <v>0</v>
          </cell>
          <cell r="KN131">
            <v>0</v>
          </cell>
          <cell r="KO131">
            <v>0</v>
          </cell>
          <cell r="KP131">
            <v>0</v>
          </cell>
          <cell r="KQ131">
            <v>0</v>
          </cell>
          <cell r="KR131">
            <v>0</v>
          </cell>
          <cell r="KS131">
            <v>0</v>
          </cell>
          <cell r="KT131">
            <v>0</v>
          </cell>
          <cell r="KU131">
            <v>0</v>
          </cell>
          <cell r="KV131">
            <v>0</v>
          </cell>
          <cell r="KW131">
            <v>1082237960</v>
          </cell>
          <cell r="KX131">
            <v>56460649838</v>
          </cell>
          <cell r="KY131">
            <v>1185138063</v>
          </cell>
          <cell r="KZ131">
            <v>1185138063</v>
          </cell>
          <cell r="LA131">
            <v>0</v>
          </cell>
          <cell r="LB131">
            <v>88631836558</v>
          </cell>
          <cell r="LC131">
            <v>150990568235</v>
          </cell>
          <cell r="LD131">
            <v>-1370928187</v>
          </cell>
          <cell r="LE131">
            <v>0</v>
          </cell>
          <cell r="LF131">
            <v>0</v>
          </cell>
          <cell r="LG131">
            <v>0</v>
          </cell>
          <cell r="LH131">
            <v>0</v>
          </cell>
          <cell r="LI131">
            <v>0</v>
          </cell>
          <cell r="LJ131">
            <v>0</v>
          </cell>
          <cell r="LK131">
            <v>0</v>
          </cell>
          <cell r="LL131">
            <v>8236553680</v>
          </cell>
          <cell r="LM131">
            <v>785403768</v>
          </cell>
          <cell r="LN131">
            <v>9021957448</v>
          </cell>
          <cell r="LO131">
            <v>736042404</v>
          </cell>
          <cell r="LP131">
            <v>0</v>
          </cell>
          <cell r="LQ131">
            <v>8266600</v>
          </cell>
          <cell r="LR131">
            <v>160947709</v>
          </cell>
          <cell r="LS131">
            <v>862799269</v>
          </cell>
          <cell r="LT131">
            <v>38153899</v>
          </cell>
          <cell r="LU131">
            <v>2413644</v>
          </cell>
          <cell r="LV131">
            <v>49398794</v>
          </cell>
          <cell r="LW131">
            <v>862799269</v>
          </cell>
          <cell r="LX131">
            <v>0</v>
          </cell>
          <cell r="LY131">
            <v>19435720416</v>
          </cell>
          <cell r="LZ131">
            <v>0</v>
          </cell>
          <cell r="MA131">
            <v>0</v>
          </cell>
          <cell r="MB131">
            <v>0</v>
          </cell>
          <cell r="MC131">
            <v>0</v>
          </cell>
          <cell r="MD131">
            <v>785403768</v>
          </cell>
          <cell r="ME131">
            <v>28944771996</v>
          </cell>
          <cell r="MF131">
            <v>40089195</v>
          </cell>
          <cell r="MG131">
            <v>27600</v>
          </cell>
          <cell r="MH131">
            <v>0</v>
          </cell>
          <cell r="MI131">
            <v>40116795</v>
          </cell>
          <cell r="MJ131">
            <v>1009286979</v>
          </cell>
          <cell r="MK131">
            <v>1858056</v>
          </cell>
          <cell r="ML131">
            <v>1011145035</v>
          </cell>
          <cell r="MM131">
            <v>8008601444</v>
          </cell>
          <cell r="MN131">
            <v>0</v>
          </cell>
          <cell r="MO131">
            <v>8008601444</v>
          </cell>
          <cell r="MP131">
            <v>0</v>
          </cell>
          <cell r="MQ131">
            <v>9059863274</v>
          </cell>
          <cell r="MR131">
            <v>0</v>
          </cell>
          <cell r="MS131">
            <v>0</v>
          </cell>
          <cell r="MT131">
            <v>0</v>
          </cell>
          <cell r="MU131">
            <v>0</v>
          </cell>
          <cell r="MV131">
            <v>0</v>
          </cell>
          <cell r="MW131">
            <v>0</v>
          </cell>
          <cell r="MX131">
            <v>2282256267</v>
          </cell>
          <cell r="MY131">
            <v>790431994</v>
          </cell>
          <cell r="MZ131">
            <v>128916367</v>
          </cell>
          <cell r="NA131">
            <v>0</v>
          </cell>
          <cell r="NB131">
            <v>919348361</v>
          </cell>
          <cell r="NC131">
            <v>1656767</v>
          </cell>
          <cell r="ND131">
            <v>0</v>
          </cell>
          <cell r="NE131">
            <v>0</v>
          </cell>
          <cell r="NF131">
            <v>0</v>
          </cell>
          <cell r="NG131">
            <v>6138132</v>
          </cell>
          <cell r="NH131">
            <v>211007490</v>
          </cell>
          <cell r="NI131">
            <v>8204523</v>
          </cell>
          <cell r="NJ131">
            <v>3484400</v>
          </cell>
          <cell r="NK131">
            <v>11688923</v>
          </cell>
          <cell r="NL131">
            <v>0</v>
          </cell>
          <cell r="NM131">
            <v>0</v>
          </cell>
          <cell r="NN131">
            <v>0</v>
          </cell>
          <cell r="NO131">
            <v>0</v>
          </cell>
          <cell r="NP131">
            <v>0</v>
          </cell>
          <cell r="NQ131">
            <v>0</v>
          </cell>
          <cell r="NR131">
            <v>0</v>
          </cell>
          <cell r="NS131">
            <v>0</v>
          </cell>
          <cell r="NT131">
            <v>0</v>
          </cell>
          <cell r="NU131">
            <v>0</v>
          </cell>
          <cell r="NV131">
            <v>0</v>
          </cell>
          <cell r="NW131">
            <v>0</v>
          </cell>
          <cell r="NX131">
            <v>0</v>
          </cell>
          <cell r="NY131">
            <v>0</v>
          </cell>
          <cell r="NZ131">
            <v>0</v>
          </cell>
          <cell r="OA131">
            <v>0</v>
          </cell>
          <cell r="OB131">
            <v>0</v>
          </cell>
          <cell r="OC131">
            <v>0</v>
          </cell>
          <cell r="OD131">
            <v>3432095940</v>
          </cell>
          <cell r="OE131">
            <v>3432095940</v>
          </cell>
          <cell r="OF131">
            <v>-40000000000</v>
          </cell>
          <cell r="OG131">
            <v>0</v>
          </cell>
          <cell r="OH131">
            <v>0</v>
          </cell>
          <cell r="OI131">
            <v>0</v>
          </cell>
          <cell r="OJ131">
            <v>0</v>
          </cell>
          <cell r="OK131">
            <v>0</v>
          </cell>
          <cell r="OL131">
            <v>0</v>
          </cell>
          <cell r="OM131">
            <v>-40000000000</v>
          </cell>
          <cell r="ON131">
            <v>-40000000000</v>
          </cell>
          <cell r="OO131">
            <v>0</v>
          </cell>
          <cell r="OP131">
            <v>41485130935</v>
          </cell>
          <cell r="OQ131">
            <v>304150</v>
          </cell>
          <cell r="OR131">
            <v>55726459</v>
          </cell>
          <cell r="OS131">
            <v>0</v>
          </cell>
          <cell r="OT131">
            <v>0</v>
          </cell>
          <cell r="OU131">
            <v>41596888003</v>
          </cell>
          <cell r="OV131">
            <v>0</v>
          </cell>
          <cell r="OW131">
            <v>4973257484</v>
          </cell>
          <cell r="OX131">
            <v>14033120758</v>
          </cell>
          <cell r="OY131">
            <v>193968460989</v>
          </cell>
        </row>
        <row r="132">
          <cell r="A132">
            <v>39417</v>
          </cell>
          <cell r="B132">
            <v>2007</v>
          </cell>
          <cell r="C132" t="str">
            <v>2007-2</v>
          </cell>
          <cell r="D132" t="str">
            <v>2007-4</v>
          </cell>
          <cell r="E132">
            <v>12</v>
          </cell>
          <cell r="F132">
            <v>0.92872277082689036</v>
          </cell>
          <cell r="G132">
            <v>3983619</v>
          </cell>
          <cell r="H132">
            <v>461760</v>
          </cell>
          <cell r="I132">
            <v>1472201830.9988</v>
          </cell>
          <cell r="J132">
            <v>1472201830.9988</v>
          </cell>
          <cell r="K132">
            <v>0</v>
          </cell>
          <cell r="L132">
            <v>11843940716</v>
          </cell>
          <cell r="M132">
            <v>2015060062</v>
          </cell>
          <cell r="N132">
            <v>18959056362</v>
          </cell>
          <cell r="O132">
            <v>541427925</v>
          </cell>
          <cell r="P132">
            <v>2124761419</v>
          </cell>
          <cell r="Q132">
            <v>0</v>
          </cell>
          <cell r="R132">
            <v>35756483455</v>
          </cell>
          <cell r="S132">
            <v>8042857000</v>
          </cell>
          <cell r="T132">
            <v>0</v>
          </cell>
          <cell r="U132">
            <v>8042857000</v>
          </cell>
          <cell r="V132">
            <v>115727837</v>
          </cell>
          <cell r="W132">
            <v>1971881929</v>
          </cell>
          <cell r="X132">
            <v>36625545</v>
          </cell>
          <cell r="Y132">
            <v>1506904</v>
          </cell>
          <cell r="Z132">
            <v>58148394</v>
          </cell>
          <cell r="AA132">
            <v>48679195</v>
          </cell>
          <cell r="AB132">
            <v>0</v>
          </cell>
          <cell r="AC132">
            <v>4605581890</v>
          </cell>
          <cell r="AD132">
            <v>0</v>
          </cell>
          <cell r="AE132">
            <v>0</v>
          </cell>
          <cell r="AF132">
            <v>0</v>
          </cell>
          <cell r="AG132">
            <v>14881008694</v>
          </cell>
          <cell r="AH132">
            <v>50637492149</v>
          </cell>
          <cell r="AI132">
            <v>0</v>
          </cell>
          <cell r="AJ132">
            <v>308700</v>
          </cell>
          <cell r="AK132">
            <v>152838369</v>
          </cell>
          <cell r="AL132">
            <v>153147069</v>
          </cell>
          <cell r="AM132">
            <v>-187484776</v>
          </cell>
          <cell r="AN132">
            <v>555867</v>
          </cell>
          <cell r="AO132">
            <v>6251809</v>
          </cell>
          <cell r="AP132">
            <v>0</v>
          </cell>
          <cell r="AQ132">
            <v>16085493</v>
          </cell>
          <cell r="AR132">
            <v>493600</v>
          </cell>
          <cell r="AS132">
            <v>0</v>
          </cell>
          <cell r="AT132">
            <v>0</v>
          </cell>
          <cell r="AU132">
            <v>0</v>
          </cell>
          <cell r="AV132">
            <v>-164098007</v>
          </cell>
          <cell r="AW132">
            <v>0</v>
          </cell>
          <cell r="AX132">
            <v>3031019339</v>
          </cell>
          <cell r="AY132">
            <v>610122146</v>
          </cell>
          <cell r="AZ132">
            <v>308967</v>
          </cell>
          <cell r="BA132">
            <v>0</v>
          </cell>
          <cell r="BB132">
            <v>35404</v>
          </cell>
          <cell r="BC132">
            <v>0</v>
          </cell>
          <cell r="BD132">
            <v>0</v>
          </cell>
          <cell r="BE132">
            <v>12860241</v>
          </cell>
          <cell r="BF132">
            <v>15255</v>
          </cell>
          <cell r="BG132">
            <v>0</v>
          </cell>
          <cell r="BH132">
            <v>0</v>
          </cell>
          <cell r="BI132">
            <v>89772392</v>
          </cell>
          <cell r="BJ132">
            <v>0</v>
          </cell>
          <cell r="BK132">
            <v>3744133744</v>
          </cell>
          <cell r="BL132">
            <v>9000</v>
          </cell>
          <cell r="BM132">
            <v>1464643</v>
          </cell>
          <cell r="BN132">
            <v>9877882</v>
          </cell>
          <cell r="BO132">
            <v>657114</v>
          </cell>
          <cell r="BP132">
            <v>147967641</v>
          </cell>
          <cell r="BQ132">
            <v>159976280</v>
          </cell>
          <cell r="BR132">
            <v>5127730843</v>
          </cell>
          <cell r="BS132">
            <v>6038243</v>
          </cell>
          <cell r="BT132">
            <v>48391169</v>
          </cell>
          <cell r="BU132">
            <v>2012793087</v>
          </cell>
          <cell r="BV132">
            <v>128651460</v>
          </cell>
          <cell r="BW132">
            <v>845461</v>
          </cell>
          <cell r="BX132">
            <v>10813969</v>
          </cell>
          <cell r="BY132">
            <v>1877894</v>
          </cell>
          <cell r="BZ132">
            <v>462020</v>
          </cell>
          <cell r="CA132">
            <v>431470</v>
          </cell>
          <cell r="CB132">
            <v>0</v>
          </cell>
          <cell r="CC132">
            <v>3145988</v>
          </cell>
          <cell r="CD132">
            <v>17576802</v>
          </cell>
          <cell r="CE132">
            <v>2453497</v>
          </cell>
          <cell r="CF132">
            <v>3594551</v>
          </cell>
          <cell r="CG132">
            <v>7991958</v>
          </cell>
          <cell r="CH132">
            <v>14040006</v>
          </cell>
          <cell r="CI132">
            <v>0</v>
          </cell>
          <cell r="CJ132">
            <v>14040006</v>
          </cell>
          <cell r="CK132">
            <v>193642140</v>
          </cell>
          <cell r="CL132">
            <v>193642140</v>
          </cell>
          <cell r="CM132">
            <v>54556503</v>
          </cell>
          <cell r="CN132">
            <v>47769741</v>
          </cell>
          <cell r="CO132">
            <v>20304123</v>
          </cell>
          <cell r="CP132">
            <v>11622433</v>
          </cell>
          <cell r="CQ132">
            <v>3501913</v>
          </cell>
          <cell r="CR132">
            <v>634394958</v>
          </cell>
          <cell r="CS132">
            <v>82643853</v>
          </cell>
          <cell r="CT132">
            <v>0</v>
          </cell>
          <cell r="CU132">
            <v>23866620</v>
          </cell>
          <cell r="CV132">
            <v>740905431</v>
          </cell>
          <cell r="CW132">
            <v>14133138</v>
          </cell>
          <cell r="CX132">
            <v>0</v>
          </cell>
          <cell r="CY132">
            <v>0</v>
          </cell>
          <cell r="CZ132">
            <v>1086435422</v>
          </cell>
          <cell r="DA132">
            <v>0</v>
          </cell>
          <cell r="DB132">
            <v>3307887946</v>
          </cell>
          <cell r="DC132">
            <v>0</v>
          </cell>
          <cell r="DD132">
            <v>84611</v>
          </cell>
          <cell r="DE132">
            <v>84611</v>
          </cell>
          <cell r="DF132">
            <v>2510231</v>
          </cell>
          <cell r="DG132">
            <v>2510231</v>
          </cell>
          <cell r="DH132">
            <v>45338772</v>
          </cell>
          <cell r="DI132">
            <v>6102997</v>
          </cell>
          <cell r="DJ132">
            <v>902652</v>
          </cell>
          <cell r="DK132">
            <v>7005649</v>
          </cell>
          <cell r="DL132">
            <v>18707787</v>
          </cell>
          <cell r="DM132">
            <v>1046651</v>
          </cell>
          <cell r="DN132">
            <v>80833</v>
          </cell>
          <cell r="DO132">
            <v>19835271</v>
          </cell>
          <cell r="DP132">
            <v>795612</v>
          </cell>
          <cell r="DQ132">
            <v>4767000</v>
          </cell>
          <cell r="DR132">
            <v>0</v>
          </cell>
          <cell r="DS132">
            <v>4066100</v>
          </cell>
          <cell r="DT132">
            <v>0</v>
          </cell>
          <cell r="DU132">
            <v>9628712</v>
          </cell>
          <cell r="DV132">
            <v>19591</v>
          </cell>
          <cell r="DW132">
            <v>5771600</v>
          </cell>
          <cell r="DX132">
            <v>5005</v>
          </cell>
          <cell r="DY132">
            <v>5796196</v>
          </cell>
          <cell r="DZ132">
            <v>21295950</v>
          </cell>
          <cell r="EA132">
            <v>0</v>
          </cell>
          <cell r="EB132">
            <v>57350</v>
          </cell>
          <cell r="EC132">
            <v>21353300</v>
          </cell>
          <cell r="ED132">
            <v>31950909</v>
          </cell>
          <cell r="EE132">
            <v>2150639</v>
          </cell>
          <cell r="EF132">
            <v>1434627</v>
          </cell>
          <cell r="EG132">
            <v>20288571</v>
          </cell>
          <cell r="EH132">
            <v>703408</v>
          </cell>
          <cell r="EI132">
            <v>28676</v>
          </cell>
          <cell r="EJ132">
            <v>14338</v>
          </cell>
          <cell r="EK132">
            <v>1004499</v>
          </cell>
          <cell r="EL132">
            <v>617386</v>
          </cell>
          <cell r="EM132">
            <v>2368307</v>
          </cell>
          <cell r="EN132">
            <v>3168609</v>
          </cell>
          <cell r="EO132">
            <v>1405950</v>
          </cell>
          <cell r="EP132">
            <v>0</v>
          </cell>
          <cell r="EQ132">
            <v>43014</v>
          </cell>
          <cell r="ER132">
            <v>18744714</v>
          </cell>
          <cell r="ES132">
            <v>6107817</v>
          </cell>
          <cell r="ET132">
            <v>24895545</v>
          </cell>
          <cell r="EU132">
            <v>0</v>
          </cell>
          <cell r="EV132">
            <v>218773</v>
          </cell>
          <cell r="EW132">
            <v>0</v>
          </cell>
          <cell r="EX132">
            <v>25114318</v>
          </cell>
          <cell r="EY132">
            <v>0</v>
          </cell>
          <cell r="EZ132">
            <v>144495409</v>
          </cell>
          <cell r="FA132">
            <v>138008000</v>
          </cell>
          <cell r="FB132">
            <v>282503409</v>
          </cell>
          <cell r="FC132">
            <v>2018212</v>
          </cell>
          <cell r="FD132">
            <v>107028000</v>
          </cell>
          <cell r="FE132">
            <v>1579179</v>
          </cell>
          <cell r="FF132">
            <v>0</v>
          </cell>
          <cell r="FG132">
            <v>0</v>
          </cell>
          <cell r="FH132">
            <v>0</v>
          </cell>
          <cell r="FI132">
            <v>7153475</v>
          </cell>
          <cell r="FJ132">
            <v>8732654</v>
          </cell>
          <cell r="FK132">
            <v>1750051</v>
          </cell>
          <cell r="FL132">
            <v>0</v>
          </cell>
          <cell r="FM132">
            <v>119528917</v>
          </cell>
          <cell r="FN132">
            <v>454376747</v>
          </cell>
          <cell r="FO132">
            <v>134722</v>
          </cell>
          <cell r="FP132">
            <v>17800871</v>
          </cell>
          <cell r="FQ132">
            <v>17935593</v>
          </cell>
          <cell r="FR132">
            <v>183236</v>
          </cell>
          <cell r="FS132">
            <v>8434021</v>
          </cell>
          <cell r="FT132">
            <v>111300</v>
          </cell>
          <cell r="FU132">
            <v>372780</v>
          </cell>
          <cell r="FV132">
            <v>19074340</v>
          </cell>
          <cell r="FW132">
            <v>3772600</v>
          </cell>
          <cell r="FX132">
            <v>49883870</v>
          </cell>
          <cell r="FY132">
            <v>0</v>
          </cell>
          <cell r="FZ132">
            <v>2040009</v>
          </cell>
          <cell r="GA132">
            <v>0</v>
          </cell>
          <cell r="GB132">
            <v>2040009</v>
          </cell>
          <cell r="GC132">
            <v>525592</v>
          </cell>
          <cell r="GD132">
            <v>525592</v>
          </cell>
          <cell r="GE132">
            <v>7698500</v>
          </cell>
          <cell r="GF132">
            <v>21220379</v>
          </cell>
          <cell r="GG132">
            <v>7500</v>
          </cell>
          <cell r="GH132">
            <v>21227879</v>
          </cell>
          <cell r="GI132">
            <v>2706314</v>
          </cell>
          <cell r="GJ132">
            <v>1160000</v>
          </cell>
          <cell r="GK132">
            <v>747500</v>
          </cell>
          <cell r="GL132">
            <v>44887570</v>
          </cell>
          <cell r="GM132">
            <v>15436170</v>
          </cell>
          <cell r="GN132">
            <v>76589</v>
          </cell>
          <cell r="GO132">
            <v>0</v>
          </cell>
          <cell r="GP132">
            <v>65014143</v>
          </cell>
          <cell r="GQ132">
            <v>52441309</v>
          </cell>
          <cell r="GR132">
            <v>117455452</v>
          </cell>
          <cell r="GS132">
            <v>198831302</v>
          </cell>
          <cell r="GT132">
            <v>3508000</v>
          </cell>
          <cell r="GU132">
            <v>0</v>
          </cell>
          <cell r="GV132">
            <v>3508000</v>
          </cell>
          <cell r="GW132">
            <v>0</v>
          </cell>
          <cell r="GX132">
            <v>0</v>
          </cell>
          <cell r="GY132">
            <v>7163026031</v>
          </cell>
          <cell r="GZ132">
            <v>197068000</v>
          </cell>
          <cell r="HA132">
            <v>0</v>
          </cell>
          <cell r="HB132">
            <v>7360094031</v>
          </cell>
          <cell r="HC132">
            <v>0</v>
          </cell>
          <cell r="HD132">
            <v>7080568535</v>
          </cell>
          <cell r="HE132">
            <v>0</v>
          </cell>
          <cell r="HF132">
            <v>1372187797</v>
          </cell>
          <cell r="HG132">
            <v>0</v>
          </cell>
          <cell r="HH132">
            <v>15816358363</v>
          </cell>
          <cell r="HI132">
            <v>0</v>
          </cell>
          <cell r="HJ132">
            <v>0</v>
          </cell>
          <cell r="HK132">
            <v>0</v>
          </cell>
          <cell r="HL132">
            <v>36233042712</v>
          </cell>
          <cell r="HM132">
            <v>1978961584</v>
          </cell>
          <cell r="HN132">
            <v>38212004296</v>
          </cell>
          <cell r="HO132">
            <v>0</v>
          </cell>
          <cell r="HP132">
            <v>0</v>
          </cell>
          <cell r="HQ132">
            <v>0</v>
          </cell>
          <cell r="HR132">
            <v>0</v>
          </cell>
          <cell r="HS132">
            <v>306935257</v>
          </cell>
          <cell r="HT132">
            <v>230201445</v>
          </cell>
          <cell r="HU132">
            <v>3222820239</v>
          </cell>
          <cell r="HV132">
            <v>6906043366</v>
          </cell>
          <cell r="HW132">
            <v>0</v>
          </cell>
          <cell r="HX132">
            <v>0</v>
          </cell>
          <cell r="HY132">
            <v>0</v>
          </cell>
          <cell r="HZ132">
            <v>235091357</v>
          </cell>
          <cell r="IA132">
            <v>167671955</v>
          </cell>
          <cell r="IB132">
            <v>0</v>
          </cell>
          <cell r="IC132">
            <v>0</v>
          </cell>
          <cell r="ID132">
            <v>994000000</v>
          </cell>
          <cell r="IE132">
            <v>0</v>
          </cell>
          <cell r="IF132">
            <v>60000000</v>
          </cell>
          <cell r="IG132">
            <v>0</v>
          </cell>
          <cell r="IH132">
            <v>67226872</v>
          </cell>
          <cell r="II132">
            <v>0</v>
          </cell>
          <cell r="IJ132">
            <v>0</v>
          </cell>
          <cell r="IK132">
            <v>52358781901</v>
          </cell>
          <cell r="IL132">
            <v>0</v>
          </cell>
          <cell r="IM132">
            <v>267791592</v>
          </cell>
          <cell r="IN132">
            <v>267791592</v>
          </cell>
          <cell r="IO132">
            <v>52358781901</v>
          </cell>
          <cell r="IP132">
            <v>14771293</v>
          </cell>
          <cell r="IQ132">
            <v>-2835958129</v>
          </cell>
          <cell r="IR132">
            <v>0</v>
          </cell>
          <cell r="IS132">
            <v>0</v>
          </cell>
          <cell r="IT132">
            <v>0</v>
          </cell>
          <cell r="IU132">
            <v>0</v>
          </cell>
          <cell r="IV132">
            <v>0</v>
          </cell>
          <cell r="IW132">
            <v>0</v>
          </cell>
          <cell r="IX132">
            <v>0</v>
          </cell>
          <cell r="IY132">
            <v>0</v>
          </cell>
          <cell r="IZ132">
            <v>0</v>
          </cell>
          <cell r="JA132">
            <v>0</v>
          </cell>
          <cell r="JB132">
            <v>-2766495687</v>
          </cell>
          <cell r="JC132">
            <v>871639577</v>
          </cell>
          <cell r="JD132">
            <v>45747396</v>
          </cell>
          <cell r="JE132">
            <v>0</v>
          </cell>
          <cell r="JF132">
            <v>9074524</v>
          </cell>
          <cell r="JG132">
            <v>4484626</v>
          </cell>
          <cell r="JH132">
            <v>0</v>
          </cell>
          <cell r="JI132">
            <v>53974933</v>
          </cell>
          <cell r="JJ132">
            <v>635923</v>
          </cell>
          <cell r="JK132">
            <v>4657518</v>
          </cell>
          <cell r="JL132">
            <v>0</v>
          </cell>
          <cell r="JM132">
            <v>10126199</v>
          </cell>
          <cell r="JN132">
            <v>0</v>
          </cell>
          <cell r="JO132">
            <v>1620740</v>
          </cell>
          <cell r="JP132">
            <v>0</v>
          </cell>
          <cell r="JQ132">
            <v>0</v>
          </cell>
          <cell r="JR132">
            <v>0</v>
          </cell>
          <cell r="JS132">
            <v>0</v>
          </cell>
          <cell r="JT132">
            <v>0</v>
          </cell>
          <cell r="JU132">
            <v>0</v>
          </cell>
          <cell r="JV132">
            <v>0</v>
          </cell>
          <cell r="JW132">
            <v>0</v>
          </cell>
          <cell r="JX132">
            <v>0</v>
          </cell>
          <cell r="JY132">
            <v>0</v>
          </cell>
          <cell r="JZ132">
            <v>0</v>
          </cell>
          <cell r="KA132">
            <v>0</v>
          </cell>
          <cell r="KB132">
            <v>0</v>
          </cell>
          <cell r="KC132">
            <v>0</v>
          </cell>
          <cell r="KD132">
            <v>0</v>
          </cell>
          <cell r="KE132">
            <v>0</v>
          </cell>
          <cell r="KF132">
            <v>0</v>
          </cell>
          <cell r="KG132">
            <v>0</v>
          </cell>
          <cell r="KH132">
            <v>0</v>
          </cell>
          <cell r="KI132">
            <v>0</v>
          </cell>
          <cell r="KJ132">
            <v>0</v>
          </cell>
          <cell r="KK132">
            <v>0</v>
          </cell>
          <cell r="KL132">
            <v>0</v>
          </cell>
          <cell r="KM132">
            <v>0</v>
          </cell>
          <cell r="KN132">
            <v>0</v>
          </cell>
          <cell r="KO132">
            <v>0</v>
          </cell>
          <cell r="KP132">
            <v>0</v>
          </cell>
          <cell r="KQ132">
            <v>0</v>
          </cell>
          <cell r="KR132">
            <v>0</v>
          </cell>
          <cell r="KS132">
            <v>0</v>
          </cell>
          <cell r="KT132">
            <v>0</v>
          </cell>
          <cell r="KU132">
            <v>0</v>
          </cell>
          <cell r="KV132">
            <v>0</v>
          </cell>
          <cell r="KW132">
            <v>1008085103</v>
          </cell>
          <cell r="KX132">
            <v>50600371317</v>
          </cell>
          <cell r="KY132">
            <v>150782196</v>
          </cell>
          <cell r="KZ132">
            <v>150782196</v>
          </cell>
          <cell r="LA132">
            <v>0</v>
          </cell>
          <cell r="LB132">
            <v>79558130885</v>
          </cell>
          <cell r="LC132">
            <v>130195623034</v>
          </cell>
          <cell r="LD132">
            <v>18119472735</v>
          </cell>
          <cell r="LE132">
            <v>-5038386</v>
          </cell>
          <cell r="LF132">
            <v>-4806794104</v>
          </cell>
          <cell r="LG132">
            <v>0</v>
          </cell>
          <cell r="LH132">
            <v>-5038386</v>
          </cell>
          <cell r="LI132">
            <v>0</v>
          </cell>
          <cell r="LJ132">
            <v>0</v>
          </cell>
          <cell r="LK132">
            <v>0</v>
          </cell>
          <cell r="LL132">
            <v>8236553676</v>
          </cell>
          <cell r="LM132">
            <v>785403773</v>
          </cell>
          <cell r="LN132">
            <v>4215163345</v>
          </cell>
          <cell r="LO132">
            <v>26715839</v>
          </cell>
          <cell r="LP132">
            <v>0</v>
          </cell>
          <cell r="LQ132">
            <v>77396600</v>
          </cell>
          <cell r="LR132">
            <v>-18898348</v>
          </cell>
          <cell r="LS132">
            <v>2961860441</v>
          </cell>
          <cell r="LT132">
            <v>50188123</v>
          </cell>
          <cell r="LU132">
            <v>0</v>
          </cell>
          <cell r="LV132">
            <v>45250616</v>
          </cell>
          <cell r="LW132">
            <v>2961860441</v>
          </cell>
          <cell r="LX132">
            <v>0</v>
          </cell>
          <cell r="LY132">
            <v>0</v>
          </cell>
          <cell r="LZ132">
            <v>0</v>
          </cell>
          <cell r="MA132">
            <v>0</v>
          </cell>
          <cell r="MB132">
            <v>0</v>
          </cell>
          <cell r="MC132">
            <v>0</v>
          </cell>
          <cell r="MD132">
            <v>785403773</v>
          </cell>
          <cell r="ME132">
            <v>25477149351</v>
          </cell>
          <cell r="MF132">
            <v>55168393</v>
          </cell>
          <cell r="MG132">
            <v>18324907</v>
          </cell>
          <cell r="MH132">
            <v>0</v>
          </cell>
          <cell r="MI132">
            <v>73493300</v>
          </cell>
          <cell r="MJ132">
            <v>319930128</v>
          </cell>
          <cell r="MK132">
            <v>2830999</v>
          </cell>
          <cell r="ML132">
            <v>322761127</v>
          </cell>
          <cell r="MM132">
            <v>13302083204</v>
          </cell>
          <cell r="MN132">
            <v>0</v>
          </cell>
          <cell r="MO132">
            <v>13302083204</v>
          </cell>
          <cell r="MP132">
            <v>0</v>
          </cell>
          <cell r="MQ132">
            <v>13698337631</v>
          </cell>
          <cell r="MR132">
            <v>11535836347</v>
          </cell>
          <cell r="MS132">
            <v>11535836347</v>
          </cell>
          <cell r="MT132">
            <v>0</v>
          </cell>
          <cell r="MU132">
            <v>0</v>
          </cell>
          <cell r="MV132">
            <v>0</v>
          </cell>
          <cell r="MW132">
            <v>11535836347</v>
          </cell>
          <cell r="MX132">
            <v>3106465069</v>
          </cell>
          <cell r="MY132">
            <v>438445218</v>
          </cell>
          <cell r="MZ132">
            <v>93934498</v>
          </cell>
          <cell r="NA132">
            <v>0</v>
          </cell>
          <cell r="NB132">
            <v>532379716</v>
          </cell>
          <cell r="NC132">
            <v>931090</v>
          </cell>
          <cell r="ND132">
            <v>0</v>
          </cell>
          <cell r="NE132">
            <v>0</v>
          </cell>
          <cell r="NF132">
            <v>0</v>
          </cell>
          <cell r="NG132">
            <v>2602187</v>
          </cell>
          <cell r="NH132">
            <v>44488312</v>
          </cell>
          <cell r="NI132">
            <v>7925518</v>
          </cell>
          <cell r="NJ132">
            <v>3446480</v>
          </cell>
          <cell r="NK132">
            <v>11371998</v>
          </cell>
          <cell r="NL132">
            <v>0</v>
          </cell>
          <cell r="NM132">
            <v>25341162</v>
          </cell>
          <cell r="NN132">
            <v>0</v>
          </cell>
          <cell r="NO132">
            <v>0</v>
          </cell>
          <cell r="NP132">
            <v>0</v>
          </cell>
          <cell r="NQ132">
            <v>0</v>
          </cell>
          <cell r="NR132">
            <v>0</v>
          </cell>
          <cell r="NS132">
            <v>0</v>
          </cell>
          <cell r="NT132">
            <v>0</v>
          </cell>
          <cell r="NU132">
            <v>0</v>
          </cell>
          <cell r="NV132">
            <v>0</v>
          </cell>
          <cell r="NW132">
            <v>0</v>
          </cell>
          <cell r="NX132">
            <v>0</v>
          </cell>
          <cell r="NY132">
            <v>0</v>
          </cell>
          <cell r="NZ132">
            <v>0</v>
          </cell>
          <cell r="OA132">
            <v>0</v>
          </cell>
          <cell r="OB132">
            <v>0</v>
          </cell>
          <cell r="OC132">
            <v>0</v>
          </cell>
          <cell r="OD132">
            <v>3723579534</v>
          </cell>
          <cell r="OE132">
            <v>3723579534</v>
          </cell>
          <cell r="OF132">
            <v>0</v>
          </cell>
          <cell r="OG132">
            <v>0</v>
          </cell>
          <cell r="OH132">
            <v>0</v>
          </cell>
          <cell r="OI132">
            <v>0</v>
          </cell>
          <cell r="OJ132">
            <v>0</v>
          </cell>
          <cell r="OK132">
            <v>0</v>
          </cell>
          <cell r="OL132">
            <v>0</v>
          </cell>
          <cell r="OM132">
            <v>0</v>
          </cell>
          <cell r="ON132">
            <v>0</v>
          </cell>
          <cell r="OO132">
            <v>0</v>
          </cell>
          <cell r="OP132">
            <v>2983973</v>
          </cell>
          <cell r="OQ132">
            <v>90000</v>
          </cell>
          <cell r="OR132">
            <v>227047</v>
          </cell>
          <cell r="OS132">
            <v>0</v>
          </cell>
          <cell r="OT132">
            <v>0</v>
          </cell>
          <cell r="OU132">
            <v>3528067</v>
          </cell>
          <cell r="OV132">
            <v>0</v>
          </cell>
          <cell r="OW132">
            <v>3726880554</v>
          </cell>
          <cell r="OX132">
            <v>28961054532</v>
          </cell>
          <cell r="OY132">
            <v>184633826917</v>
          </cell>
        </row>
        <row r="133">
          <cell r="A133">
            <v>39448</v>
          </cell>
          <cell r="B133">
            <v>2008</v>
          </cell>
          <cell r="C133" t="str">
            <v>2008-1</v>
          </cell>
          <cell r="D133" t="str">
            <v>2008-1</v>
          </cell>
          <cell r="E133">
            <v>1</v>
          </cell>
          <cell r="F133">
            <v>0.93852452842994138</v>
          </cell>
          <cell r="G133">
            <v>66358528</v>
          </cell>
          <cell r="H133">
            <v>638520</v>
          </cell>
          <cell r="I133">
            <v>34793091345.7472</v>
          </cell>
          <cell r="J133">
            <v>4961354890.2528</v>
          </cell>
          <cell r="K133">
            <v>0</v>
          </cell>
          <cell r="L133">
            <v>39754446236</v>
          </cell>
          <cell r="M133">
            <v>4352721436</v>
          </cell>
          <cell r="N133">
            <v>19738053033</v>
          </cell>
          <cell r="O133">
            <v>2527045619</v>
          </cell>
          <cell r="P133">
            <v>2004937516</v>
          </cell>
          <cell r="Q133">
            <v>4439016672</v>
          </cell>
          <cell r="R133">
            <v>73034939195</v>
          </cell>
          <cell r="S133">
            <v>4037605675.6756754</v>
          </cell>
          <cell r="T133">
            <v>4750124324.3243246</v>
          </cell>
          <cell r="U133">
            <v>8787730000</v>
          </cell>
          <cell r="V133">
            <v>157075766</v>
          </cell>
          <cell r="W133">
            <v>1940328324</v>
          </cell>
          <cell r="X133">
            <v>121464288</v>
          </cell>
          <cell r="Y133">
            <v>1440341</v>
          </cell>
          <cell r="Z133">
            <v>73491021</v>
          </cell>
          <cell r="AA133">
            <v>35894278</v>
          </cell>
          <cell r="AB133">
            <v>0</v>
          </cell>
          <cell r="AC133">
            <v>28443891</v>
          </cell>
          <cell r="AD133">
            <v>0</v>
          </cell>
          <cell r="AE133">
            <v>0</v>
          </cell>
          <cell r="AF133">
            <v>0</v>
          </cell>
          <cell r="AG133">
            <v>11145867909</v>
          </cell>
          <cell r="AH133">
            <v>84180807104</v>
          </cell>
          <cell r="AI133">
            <v>44349712</v>
          </cell>
          <cell r="AJ133">
            <v>265300</v>
          </cell>
          <cell r="AK133">
            <v>70518405</v>
          </cell>
          <cell r="AL133">
            <v>115133417</v>
          </cell>
          <cell r="AM133">
            <v>776340624</v>
          </cell>
          <cell r="AN133">
            <v>500000</v>
          </cell>
          <cell r="AO133">
            <v>2940104</v>
          </cell>
          <cell r="AP133">
            <v>131135</v>
          </cell>
          <cell r="AQ133">
            <v>2191947</v>
          </cell>
          <cell r="AR133">
            <v>2076534</v>
          </cell>
          <cell r="AS133">
            <v>0</v>
          </cell>
          <cell r="AT133">
            <v>0</v>
          </cell>
          <cell r="AU133">
            <v>0</v>
          </cell>
          <cell r="AV133">
            <v>784180344</v>
          </cell>
          <cell r="AW133">
            <v>0</v>
          </cell>
          <cell r="AX133">
            <v>1640038072</v>
          </cell>
          <cell r="AY133">
            <v>474115164</v>
          </cell>
          <cell r="AZ133">
            <v>264640</v>
          </cell>
          <cell r="BA133">
            <v>0</v>
          </cell>
          <cell r="BB133">
            <v>0</v>
          </cell>
          <cell r="BC133">
            <v>0</v>
          </cell>
          <cell r="BD133">
            <v>16900199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71668750</v>
          </cell>
          <cell r="BJ133">
            <v>0</v>
          </cell>
          <cell r="BK133">
            <v>2202986825</v>
          </cell>
          <cell r="BL133">
            <v>0</v>
          </cell>
          <cell r="BM133">
            <v>143639</v>
          </cell>
          <cell r="BN133">
            <v>2055478</v>
          </cell>
          <cell r="BO133">
            <v>0</v>
          </cell>
          <cell r="BP133">
            <v>94484813</v>
          </cell>
          <cell r="BQ133">
            <v>96683930</v>
          </cell>
          <cell r="BR133">
            <v>2459149626</v>
          </cell>
          <cell r="BS133">
            <v>6272296</v>
          </cell>
          <cell r="BT133">
            <v>122968229</v>
          </cell>
          <cell r="BU133">
            <v>0</v>
          </cell>
          <cell r="BV133">
            <v>31744821</v>
          </cell>
          <cell r="BW133">
            <v>1008298</v>
          </cell>
          <cell r="BX133">
            <v>12672821</v>
          </cell>
          <cell r="BY133">
            <v>3060731</v>
          </cell>
          <cell r="BZ133">
            <v>680865</v>
          </cell>
          <cell r="CA133">
            <v>650365</v>
          </cell>
          <cell r="CB133">
            <v>563642</v>
          </cell>
          <cell r="CC133">
            <v>4733009</v>
          </cell>
          <cell r="CD133">
            <v>23369731</v>
          </cell>
          <cell r="CE133">
            <v>49561</v>
          </cell>
          <cell r="CF133">
            <v>3720289</v>
          </cell>
          <cell r="CG133">
            <v>9719350</v>
          </cell>
          <cell r="CH133">
            <v>13489200</v>
          </cell>
          <cell r="CI133">
            <v>0</v>
          </cell>
          <cell r="CJ133">
            <v>13489200</v>
          </cell>
          <cell r="CK133">
            <v>271324372</v>
          </cell>
          <cell r="CL133">
            <v>271324372</v>
          </cell>
          <cell r="CM133">
            <v>22284619</v>
          </cell>
          <cell r="CN133">
            <v>28078786</v>
          </cell>
          <cell r="CO133">
            <v>7115982</v>
          </cell>
          <cell r="CP133">
            <v>4261483</v>
          </cell>
          <cell r="CQ133">
            <v>1420058</v>
          </cell>
          <cell r="CR133">
            <v>665703075</v>
          </cell>
          <cell r="CS133">
            <v>90991452</v>
          </cell>
          <cell r="CT133">
            <v>0</v>
          </cell>
          <cell r="CU133">
            <v>16711500</v>
          </cell>
          <cell r="CV133">
            <v>773406027</v>
          </cell>
          <cell r="CW133">
            <v>0</v>
          </cell>
          <cell r="CX133">
            <v>0</v>
          </cell>
          <cell r="CY133">
            <v>0</v>
          </cell>
          <cell r="CZ133">
            <v>1107891327</v>
          </cell>
          <cell r="DA133">
            <v>0</v>
          </cell>
          <cell r="DB133">
            <v>1299463308</v>
          </cell>
          <cell r="DC133">
            <v>0</v>
          </cell>
          <cell r="DD133">
            <v>5960153</v>
          </cell>
          <cell r="DE133">
            <v>5960153</v>
          </cell>
          <cell r="DF133">
            <v>7359936</v>
          </cell>
          <cell r="DG133">
            <v>7359936</v>
          </cell>
          <cell r="DH133">
            <v>32940015</v>
          </cell>
          <cell r="DI133">
            <v>8373158</v>
          </cell>
          <cell r="DJ133">
            <v>1261710</v>
          </cell>
          <cell r="DK133">
            <v>9634868</v>
          </cell>
          <cell r="DL133">
            <v>12220086</v>
          </cell>
          <cell r="DM133">
            <v>1099981</v>
          </cell>
          <cell r="DN133">
            <v>14338</v>
          </cell>
          <cell r="DO133">
            <v>13334405</v>
          </cell>
          <cell r="DP133">
            <v>1132800</v>
          </cell>
          <cell r="DQ133">
            <v>3720200</v>
          </cell>
          <cell r="DR133">
            <v>0</v>
          </cell>
          <cell r="DS133">
            <v>7201400</v>
          </cell>
          <cell r="DT133">
            <v>0</v>
          </cell>
          <cell r="DU133">
            <v>12054400</v>
          </cell>
          <cell r="DV133">
            <v>0</v>
          </cell>
          <cell r="DW133">
            <v>500873300</v>
          </cell>
          <cell r="DX133">
            <v>79725</v>
          </cell>
          <cell r="DY133">
            <v>500953025</v>
          </cell>
          <cell r="DZ133">
            <v>14321905</v>
          </cell>
          <cell r="EA133">
            <v>0</v>
          </cell>
          <cell r="EB133">
            <v>30530</v>
          </cell>
          <cell r="EC133">
            <v>14352435</v>
          </cell>
          <cell r="ED133">
            <v>24653813</v>
          </cell>
          <cell r="EE133">
            <v>1511198</v>
          </cell>
          <cell r="EF133">
            <v>1334512</v>
          </cell>
          <cell r="EG133">
            <v>15520882</v>
          </cell>
          <cell r="EH133">
            <v>432045</v>
          </cell>
          <cell r="EI133">
            <v>30530</v>
          </cell>
          <cell r="EJ133">
            <v>0</v>
          </cell>
          <cell r="EK133">
            <v>644826</v>
          </cell>
          <cell r="EL133">
            <v>231753</v>
          </cell>
          <cell r="EM133">
            <v>1339154</v>
          </cell>
          <cell r="EN133">
            <v>4293988</v>
          </cell>
          <cell r="EO133">
            <v>1356013</v>
          </cell>
          <cell r="EP133">
            <v>0</v>
          </cell>
          <cell r="EQ133">
            <v>30530</v>
          </cell>
          <cell r="ER133">
            <v>22209992</v>
          </cell>
          <cell r="ES133">
            <v>10456247</v>
          </cell>
          <cell r="ET133">
            <v>32696769</v>
          </cell>
          <cell r="EU133">
            <v>0</v>
          </cell>
          <cell r="EV133">
            <v>124095</v>
          </cell>
          <cell r="EW133">
            <v>19034</v>
          </cell>
          <cell r="EX133">
            <v>32839898</v>
          </cell>
          <cell r="EY133">
            <v>0</v>
          </cell>
          <cell r="EZ133">
            <v>623543723</v>
          </cell>
          <cell r="FA133">
            <v>489330200</v>
          </cell>
          <cell r="FB133">
            <v>1112873923</v>
          </cell>
          <cell r="FC133">
            <v>8526914</v>
          </cell>
          <cell r="FD133">
            <v>577285833</v>
          </cell>
          <cell r="FE133">
            <v>734867</v>
          </cell>
          <cell r="FF133">
            <v>0</v>
          </cell>
          <cell r="FG133">
            <v>0</v>
          </cell>
          <cell r="FH133">
            <v>0</v>
          </cell>
          <cell r="FI133">
            <v>12439105</v>
          </cell>
          <cell r="FJ133">
            <v>13173972</v>
          </cell>
          <cell r="FK133">
            <v>828000</v>
          </cell>
          <cell r="FL133">
            <v>0</v>
          </cell>
          <cell r="FM133">
            <v>599814719</v>
          </cell>
          <cell r="FN133">
            <v>1755263525</v>
          </cell>
          <cell r="FO133">
            <v>301093</v>
          </cell>
          <cell r="FP133">
            <v>12754842</v>
          </cell>
          <cell r="FQ133">
            <v>13055935</v>
          </cell>
          <cell r="FR133">
            <v>155984</v>
          </cell>
          <cell r="FS133">
            <v>9782755</v>
          </cell>
          <cell r="FT133">
            <v>0</v>
          </cell>
          <cell r="FU133">
            <v>229900</v>
          </cell>
          <cell r="FV133">
            <v>21151043</v>
          </cell>
          <cell r="FW133">
            <v>4477600</v>
          </cell>
          <cell r="FX133">
            <v>48853217</v>
          </cell>
          <cell r="FY133">
            <v>0</v>
          </cell>
          <cell r="FZ133">
            <v>2881753</v>
          </cell>
          <cell r="GA133">
            <v>0</v>
          </cell>
          <cell r="GB133">
            <v>2881753</v>
          </cell>
          <cell r="GC133">
            <v>5270</v>
          </cell>
          <cell r="GD133">
            <v>5270</v>
          </cell>
          <cell r="GE133">
            <v>7564000</v>
          </cell>
          <cell r="GF133">
            <v>33331551</v>
          </cell>
          <cell r="GG133">
            <v>0</v>
          </cell>
          <cell r="GH133">
            <v>33331551</v>
          </cell>
          <cell r="GI133">
            <v>2599058</v>
          </cell>
          <cell r="GJ133">
            <v>0</v>
          </cell>
          <cell r="GK133">
            <v>0</v>
          </cell>
          <cell r="GL133">
            <v>88746633</v>
          </cell>
          <cell r="GM133">
            <v>8760602</v>
          </cell>
          <cell r="GN133">
            <v>106811</v>
          </cell>
          <cell r="GO133">
            <v>0</v>
          </cell>
          <cell r="GP133">
            <v>100213104</v>
          </cell>
          <cell r="GQ133">
            <v>52764572</v>
          </cell>
          <cell r="GR133">
            <v>152977676</v>
          </cell>
          <cell r="GS133">
            <v>245613467</v>
          </cell>
          <cell r="GT133">
            <v>530000</v>
          </cell>
          <cell r="GU133">
            <v>1622760</v>
          </cell>
          <cell r="GV133">
            <v>2152760</v>
          </cell>
          <cell r="GW133">
            <v>0</v>
          </cell>
          <cell r="GX133">
            <v>0</v>
          </cell>
          <cell r="GY133">
            <v>682146149</v>
          </cell>
          <cell r="GZ133">
            <v>39854000</v>
          </cell>
          <cell r="HA133">
            <v>0</v>
          </cell>
          <cell r="HB133">
            <v>722000149</v>
          </cell>
          <cell r="HC133">
            <v>0</v>
          </cell>
          <cell r="HD133">
            <v>0</v>
          </cell>
          <cell r="HE133">
            <v>0</v>
          </cell>
          <cell r="HF133">
            <v>41790345</v>
          </cell>
          <cell r="HG133">
            <v>0</v>
          </cell>
          <cell r="HH133">
            <v>765943254</v>
          </cell>
          <cell r="HI133">
            <v>0</v>
          </cell>
          <cell r="HJ133">
            <v>0</v>
          </cell>
          <cell r="HK133">
            <v>0</v>
          </cell>
          <cell r="HL133">
            <v>24449720476</v>
          </cell>
          <cell r="HM133">
            <v>1796203067</v>
          </cell>
          <cell r="HN133">
            <v>26245923543</v>
          </cell>
          <cell r="HO133">
            <v>0</v>
          </cell>
          <cell r="HP133">
            <v>0</v>
          </cell>
          <cell r="HQ133">
            <v>0</v>
          </cell>
          <cell r="HR133">
            <v>0</v>
          </cell>
          <cell r="HS133">
            <v>178536293</v>
          </cell>
          <cell r="HT133">
            <v>133902220</v>
          </cell>
          <cell r="HU133">
            <v>1874631081</v>
          </cell>
          <cell r="HV133">
            <v>4017066602</v>
          </cell>
          <cell r="HW133">
            <v>0</v>
          </cell>
          <cell r="HX133">
            <v>0</v>
          </cell>
          <cell r="HY133">
            <v>136746548</v>
          </cell>
          <cell r="HZ133">
            <v>136746548</v>
          </cell>
          <cell r="IA133">
            <v>0</v>
          </cell>
          <cell r="IB133">
            <v>0</v>
          </cell>
          <cell r="IC133">
            <v>0</v>
          </cell>
          <cell r="ID133">
            <v>0</v>
          </cell>
          <cell r="IE133">
            <v>0</v>
          </cell>
          <cell r="IF133">
            <v>0</v>
          </cell>
          <cell r="IG133">
            <v>0</v>
          </cell>
          <cell r="IH133">
            <v>0</v>
          </cell>
          <cell r="II133">
            <v>0</v>
          </cell>
          <cell r="IJ133">
            <v>0</v>
          </cell>
          <cell r="IK133">
            <v>30399736693</v>
          </cell>
          <cell r="IL133">
            <v>0</v>
          </cell>
          <cell r="IM133">
            <v>151721635</v>
          </cell>
          <cell r="IN133">
            <v>151721635</v>
          </cell>
          <cell r="IO133">
            <v>30399736693</v>
          </cell>
          <cell r="IP133">
            <v>17917098</v>
          </cell>
          <cell r="IQ133">
            <v>0</v>
          </cell>
          <cell r="IR133">
            <v>0</v>
          </cell>
          <cell r="IS133">
            <v>3000000</v>
          </cell>
          <cell r="IT133">
            <v>0</v>
          </cell>
          <cell r="IU133">
            <v>0</v>
          </cell>
          <cell r="IV133">
            <v>0</v>
          </cell>
          <cell r="IW133">
            <v>0</v>
          </cell>
          <cell r="IX133">
            <v>0</v>
          </cell>
          <cell r="IY133">
            <v>0</v>
          </cell>
          <cell r="IZ133">
            <v>0</v>
          </cell>
          <cell r="JA133">
            <v>0</v>
          </cell>
          <cell r="JB133">
            <v>20917098</v>
          </cell>
          <cell r="JC133">
            <v>871639577</v>
          </cell>
          <cell r="JD133">
            <v>0</v>
          </cell>
          <cell r="JE133">
            <v>0</v>
          </cell>
          <cell r="JF133">
            <v>0</v>
          </cell>
          <cell r="JG133">
            <v>3439286</v>
          </cell>
          <cell r="JH133">
            <v>2826593</v>
          </cell>
          <cell r="JI133">
            <v>0</v>
          </cell>
          <cell r="JJ133">
            <v>0</v>
          </cell>
          <cell r="JK133">
            <v>0</v>
          </cell>
          <cell r="JL133">
            <v>6162616</v>
          </cell>
          <cell r="JM133">
            <v>9550227</v>
          </cell>
          <cell r="JN133">
            <v>1682258</v>
          </cell>
          <cell r="JO133">
            <v>0</v>
          </cell>
          <cell r="JP133">
            <v>0</v>
          </cell>
          <cell r="JQ133">
            <v>0</v>
          </cell>
          <cell r="JR133">
            <v>0</v>
          </cell>
          <cell r="JS133">
            <v>0</v>
          </cell>
          <cell r="JT133">
            <v>0</v>
          </cell>
          <cell r="JU133">
            <v>0</v>
          </cell>
          <cell r="JV133">
            <v>0</v>
          </cell>
          <cell r="JW133">
            <v>0</v>
          </cell>
          <cell r="JX133">
            <v>0</v>
          </cell>
          <cell r="JY133">
            <v>0</v>
          </cell>
          <cell r="JZ133">
            <v>0</v>
          </cell>
          <cell r="KA133">
            <v>0</v>
          </cell>
          <cell r="KB133">
            <v>0</v>
          </cell>
          <cell r="KC133">
            <v>0</v>
          </cell>
          <cell r="KD133">
            <v>0</v>
          </cell>
          <cell r="KE133">
            <v>0</v>
          </cell>
          <cell r="KF133">
            <v>0</v>
          </cell>
          <cell r="KG133">
            <v>0</v>
          </cell>
          <cell r="KH133">
            <v>0</v>
          </cell>
          <cell r="KI133">
            <v>0</v>
          </cell>
          <cell r="KJ133">
            <v>0</v>
          </cell>
          <cell r="KK133">
            <v>0</v>
          </cell>
          <cell r="KL133">
            <v>0</v>
          </cell>
          <cell r="KM133">
            <v>0</v>
          </cell>
          <cell r="KN133">
            <v>0</v>
          </cell>
          <cell r="KO133">
            <v>0</v>
          </cell>
          <cell r="KP133">
            <v>0</v>
          </cell>
          <cell r="KQ133">
            <v>0</v>
          </cell>
          <cell r="KR133">
            <v>0</v>
          </cell>
          <cell r="KS133">
            <v>0</v>
          </cell>
          <cell r="KT133">
            <v>0</v>
          </cell>
          <cell r="KU133">
            <v>0</v>
          </cell>
          <cell r="KV133">
            <v>0</v>
          </cell>
          <cell r="KW133">
            <v>895300557</v>
          </cell>
          <cell r="KX133">
            <v>31315954348</v>
          </cell>
          <cell r="KY133">
            <v>191406229</v>
          </cell>
          <cell r="KZ133">
            <v>191406229</v>
          </cell>
          <cell r="LA133">
            <v>0</v>
          </cell>
          <cell r="LB133">
            <v>41251370658</v>
          </cell>
          <cell r="LC133">
            <v>125432177762</v>
          </cell>
          <cell r="LD133">
            <v>0</v>
          </cell>
          <cell r="LE133">
            <v>0</v>
          </cell>
          <cell r="LF133">
            <v>0</v>
          </cell>
          <cell r="LG133">
            <v>0</v>
          </cell>
          <cell r="LH133">
            <v>0</v>
          </cell>
          <cell r="LI133">
            <v>0</v>
          </cell>
          <cell r="LJ133">
            <v>0</v>
          </cell>
          <cell r="LK133">
            <v>0</v>
          </cell>
          <cell r="LL133">
            <v>7798078650</v>
          </cell>
          <cell r="LM133">
            <v>1130575128</v>
          </cell>
          <cell r="LN133">
            <v>8928653778</v>
          </cell>
          <cell r="LO133">
            <v>1374404631</v>
          </cell>
          <cell r="LP133">
            <v>0</v>
          </cell>
          <cell r="LQ133">
            <v>3269900</v>
          </cell>
          <cell r="LR133">
            <v>260055584</v>
          </cell>
          <cell r="LS133">
            <v>1666251114</v>
          </cell>
          <cell r="LT133">
            <v>95920859</v>
          </cell>
          <cell r="LU133">
            <v>0</v>
          </cell>
          <cell r="LV133">
            <v>41315235</v>
          </cell>
          <cell r="LW133">
            <v>1666251114</v>
          </cell>
          <cell r="LX133">
            <v>0</v>
          </cell>
          <cell r="LY133">
            <v>54000000</v>
          </cell>
          <cell r="LZ133">
            <v>0</v>
          </cell>
          <cell r="MA133">
            <v>0</v>
          </cell>
          <cell r="MB133">
            <v>0</v>
          </cell>
          <cell r="MC133">
            <v>0</v>
          </cell>
          <cell r="MD133">
            <v>1130575128</v>
          </cell>
          <cell r="ME133">
            <v>12423871101</v>
          </cell>
          <cell r="MF133">
            <v>11554858</v>
          </cell>
          <cell r="MG133">
            <v>5823684</v>
          </cell>
          <cell r="MH133">
            <v>0</v>
          </cell>
          <cell r="MI133">
            <v>17378542</v>
          </cell>
          <cell r="MJ133">
            <v>86966675</v>
          </cell>
          <cell r="MK133">
            <v>2311787</v>
          </cell>
          <cell r="ML133">
            <v>89278462</v>
          </cell>
          <cell r="MM133">
            <v>0</v>
          </cell>
          <cell r="MN133">
            <v>0</v>
          </cell>
          <cell r="MO133">
            <v>0</v>
          </cell>
          <cell r="MP133">
            <v>0</v>
          </cell>
          <cell r="MQ133">
            <v>106657004</v>
          </cell>
          <cell r="MR133">
            <v>0</v>
          </cell>
          <cell r="MS133">
            <v>0</v>
          </cell>
          <cell r="MT133">
            <v>0</v>
          </cell>
          <cell r="MU133">
            <v>0</v>
          </cell>
          <cell r="MV133">
            <v>0</v>
          </cell>
          <cell r="MW133">
            <v>0</v>
          </cell>
          <cell r="MX133">
            <v>2160080004</v>
          </cell>
          <cell r="MY133">
            <v>471740361</v>
          </cell>
          <cell r="MZ133">
            <v>39044558</v>
          </cell>
          <cell r="NA133">
            <v>0</v>
          </cell>
          <cell r="NB133">
            <v>510784919</v>
          </cell>
          <cell r="NC133">
            <v>0</v>
          </cell>
          <cell r="ND133">
            <v>0</v>
          </cell>
          <cell r="NE133">
            <v>0</v>
          </cell>
          <cell r="NF133">
            <v>0</v>
          </cell>
          <cell r="NG133">
            <v>10478886</v>
          </cell>
          <cell r="NH133">
            <v>64844357</v>
          </cell>
          <cell r="NI133">
            <v>7750673</v>
          </cell>
          <cell r="NJ133">
            <v>3457825</v>
          </cell>
          <cell r="NK133">
            <v>11208498</v>
          </cell>
          <cell r="NL133">
            <v>0</v>
          </cell>
          <cell r="NM133">
            <v>0</v>
          </cell>
          <cell r="NN133">
            <v>0</v>
          </cell>
          <cell r="NO133">
            <v>0</v>
          </cell>
          <cell r="NP133">
            <v>0</v>
          </cell>
          <cell r="NQ133">
            <v>0</v>
          </cell>
          <cell r="NR133">
            <v>0</v>
          </cell>
          <cell r="NS133">
            <v>0</v>
          </cell>
          <cell r="NT133">
            <v>0</v>
          </cell>
          <cell r="NU133">
            <v>0</v>
          </cell>
          <cell r="NV133">
            <v>0</v>
          </cell>
          <cell r="NW133">
            <v>0</v>
          </cell>
          <cell r="NX133">
            <v>0</v>
          </cell>
          <cell r="NY133">
            <v>0</v>
          </cell>
          <cell r="NZ133">
            <v>0</v>
          </cell>
          <cell r="OA133">
            <v>0</v>
          </cell>
          <cell r="OB133">
            <v>0</v>
          </cell>
          <cell r="OC133">
            <v>0</v>
          </cell>
          <cell r="OD133">
            <v>2757396664</v>
          </cell>
          <cell r="OE133">
            <v>2757396664</v>
          </cell>
          <cell r="OF133">
            <v>229030000000</v>
          </cell>
          <cell r="OG133">
            <v>0</v>
          </cell>
          <cell r="OH133">
            <v>0</v>
          </cell>
          <cell r="OI133">
            <v>0</v>
          </cell>
          <cell r="OJ133">
            <v>0</v>
          </cell>
          <cell r="OK133">
            <v>0</v>
          </cell>
          <cell r="OL133">
            <v>0</v>
          </cell>
          <cell r="OM133">
            <v>229030000000</v>
          </cell>
          <cell r="ON133">
            <v>229030000000</v>
          </cell>
          <cell r="OO133">
            <v>0</v>
          </cell>
          <cell r="OP133">
            <v>52004</v>
          </cell>
          <cell r="OQ133">
            <v>161064</v>
          </cell>
          <cell r="OR133">
            <v>0</v>
          </cell>
          <cell r="OS133">
            <v>0</v>
          </cell>
          <cell r="OT133">
            <v>0</v>
          </cell>
          <cell r="OU133">
            <v>213068</v>
          </cell>
          <cell r="OV133">
            <v>0</v>
          </cell>
          <cell r="OW133">
            <v>231787609732</v>
          </cell>
          <cell r="OX133">
            <v>231894266736</v>
          </cell>
          <cell r="OY133">
            <v>369750315599</v>
          </cell>
        </row>
        <row r="134">
          <cell r="A134">
            <v>39479</v>
          </cell>
          <cell r="B134">
            <v>2008</v>
          </cell>
          <cell r="C134" t="str">
            <v>2008-1</v>
          </cell>
          <cell r="D134" t="str">
            <v>2008-1</v>
          </cell>
          <cell r="E134">
            <v>2</v>
          </cell>
          <cell r="F134">
            <v>0.95270389554846335</v>
          </cell>
          <cell r="G134">
            <v>74248911</v>
          </cell>
          <cell r="H134">
            <v>70923892</v>
          </cell>
          <cell r="I134">
            <v>10282619064</v>
          </cell>
          <cell r="J134">
            <v>1436853177</v>
          </cell>
          <cell r="K134">
            <v>0</v>
          </cell>
          <cell r="L134">
            <v>11719472241</v>
          </cell>
          <cell r="M134">
            <v>3646291371</v>
          </cell>
          <cell r="N134">
            <v>17191593554</v>
          </cell>
          <cell r="O134">
            <v>1283400084</v>
          </cell>
          <cell r="P134">
            <v>1864568273</v>
          </cell>
          <cell r="Q134">
            <v>1779613</v>
          </cell>
          <cell r="R134">
            <v>36811775553</v>
          </cell>
          <cell r="S134">
            <v>3515971000</v>
          </cell>
          <cell r="T134">
            <v>4136435000.000001</v>
          </cell>
          <cell r="U134">
            <v>7652406000.000001</v>
          </cell>
          <cell r="V134">
            <v>224306207</v>
          </cell>
          <cell r="W134">
            <v>1884562762</v>
          </cell>
          <cell r="X134">
            <v>33812328</v>
          </cell>
          <cell r="Y134">
            <v>1750578</v>
          </cell>
          <cell r="Z134">
            <v>40782433</v>
          </cell>
          <cell r="AA134">
            <v>21306234</v>
          </cell>
          <cell r="AB134">
            <v>0</v>
          </cell>
          <cell r="AC134">
            <v>2380963625</v>
          </cell>
          <cell r="AD134">
            <v>0</v>
          </cell>
          <cell r="AE134">
            <v>0</v>
          </cell>
          <cell r="AF134">
            <v>0</v>
          </cell>
          <cell r="AG134">
            <v>12239890167</v>
          </cell>
          <cell r="AH134">
            <v>49051665720</v>
          </cell>
          <cell r="AI134">
            <v>166623954</v>
          </cell>
          <cell r="AJ134">
            <v>823229</v>
          </cell>
          <cell r="AK134">
            <v>85073800</v>
          </cell>
          <cell r="AL134">
            <v>252520983</v>
          </cell>
          <cell r="AM134">
            <v>810643764</v>
          </cell>
          <cell r="AN134">
            <v>1030700</v>
          </cell>
          <cell r="AO134">
            <v>3421960</v>
          </cell>
          <cell r="AP134">
            <v>0</v>
          </cell>
          <cell r="AQ134">
            <v>4288625</v>
          </cell>
          <cell r="AR134">
            <v>431054</v>
          </cell>
          <cell r="AS134">
            <v>0</v>
          </cell>
          <cell r="AT134">
            <v>0</v>
          </cell>
          <cell r="AU134">
            <v>0</v>
          </cell>
          <cell r="AV134">
            <v>819816103</v>
          </cell>
          <cell r="AW134">
            <v>0</v>
          </cell>
          <cell r="AX134">
            <v>1421014022</v>
          </cell>
          <cell r="AY134">
            <v>400242891</v>
          </cell>
          <cell r="AZ134">
            <v>119623</v>
          </cell>
          <cell r="BA134">
            <v>0</v>
          </cell>
          <cell r="BB134">
            <v>10633</v>
          </cell>
          <cell r="BC134">
            <v>0</v>
          </cell>
          <cell r="BD134">
            <v>0</v>
          </cell>
          <cell r="BE134">
            <v>6416063</v>
          </cell>
          <cell r="BF134">
            <v>0</v>
          </cell>
          <cell r="BG134">
            <v>0</v>
          </cell>
          <cell r="BH134">
            <v>0</v>
          </cell>
          <cell r="BI134">
            <v>74467525</v>
          </cell>
          <cell r="BJ134">
            <v>0</v>
          </cell>
          <cell r="BK134">
            <v>1902270757</v>
          </cell>
          <cell r="BL134">
            <v>0</v>
          </cell>
          <cell r="BM134">
            <v>663943</v>
          </cell>
          <cell r="BN134">
            <v>556961</v>
          </cell>
          <cell r="BO134">
            <v>0</v>
          </cell>
          <cell r="BP134">
            <v>90302883</v>
          </cell>
          <cell r="BQ134">
            <v>91523787</v>
          </cell>
          <cell r="BR134">
            <v>743207774</v>
          </cell>
          <cell r="BS134">
            <v>6669713</v>
          </cell>
          <cell r="BT134">
            <v>80399457</v>
          </cell>
          <cell r="BU134">
            <v>3599609687</v>
          </cell>
          <cell r="BV134">
            <v>52417917</v>
          </cell>
          <cell r="BW134">
            <v>810730</v>
          </cell>
          <cell r="BX134">
            <v>10573174</v>
          </cell>
          <cell r="BY134">
            <v>2228693</v>
          </cell>
          <cell r="BZ134">
            <v>586584</v>
          </cell>
          <cell r="CA134">
            <v>272603</v>
          </cell>
          <cell r="CB134">
            <v>381822</v>
          </cell>
          <cell r="CC134">
            <v>4201918</v>
          </cell>
          <cell r="CD134">
            <v>19055524</v>
          </cell>
          <cell r="CE134">
            <v>94616</v>
          </cell>
          <cell r="CF134">
            <v>3577476</v>
          </cell>
          <cell r="CG134">
            <v>6778850</v>
          </cell>
          <cell r="CH134">
            <v>10450942</v>
          </cell>
          <cell r="CI134">
            <v>193243596</v>
          </cell>
          <cell r="CJ134">
            <v>203694538</v>
          </cell>
          <cell r="CK134">
            <v>302014403</v>
          </cell>
          <cell r="CL134">
            <v>302014403</v>
          </cell>
          <cell r="CM134">
            <v>25253317</v>
          </cell>
          <cell r="CN134">
            <v>29507381</v>
          </cell>
          <cell r="CO134">
            <v>12431748</v>
          </cell>
          <cell r="CP134">
            <v>7853291</v>
          </cell>
          <cell r="CQ134">
            <v>2355120</v>
          </cell>
          <cell r="CR134">
            <v>582021975</v>
          </cell>
          <cell r="CS134">
            <v>85038390</v>
          </cell>
          <cell r="CT134">
            <v>0</v>
          </cell>
          <cell r="CU134">
            <v>19239000</v>
          </cell>
          <cell r="CV134">
            <v>686299365</v>
          </cell>
          <cell r="CW134">
            <v>34528769</v>
          </cell>
          <cell r="CX134">
            <v>0</v>
          </cell>
          <cell r="CY134">
            <v>0</v>
          </cell>
          <cell r="CZ134">
            <v>1100243394</v>
          </cell>
          <cell r="DA134">
            <v>0</v>
          </cell>
          <cell r="DB134">
            <v>5055420517</v>
          </cell>
          <cell r="DC134">
            <v>0</v>
          </cell>
          <cell r="DD134">
            <v>5554066</v>
          </cell>
          <cell r="DE134">
            <v>5554066</v>
          </cell>
          <cell r="DF134">
            <v>0</v>
          </cell>
          <cell r="DG134">
            <v>0</v>
          </cell>
          <cell r="DH134">
            <v>38155506</v>
          </cell>
          <cell r="DI134">
            <v>6623972</v>
          </cell>
          <cell r="DJ134">
            <v>602180</v>
          </cell>
          <cell r="DK134">
            <v>7226152</v>
          </cell>
          <cell r="DL134">
            <v>13790424</v>
          </cell>
          <cell r="DM134">
            <v>1741095</v>
          </cell>
          <cell r="DN134">
            <v>157716</v>
          </cell>
          <cell r="DO134">
            <v>15689235</v>
          </cell>
          <cell r="DP134">
            <v>1203600</v>
          </cell>
          <cell r="DQ134">
            <v>3889300</v>
          </cell>
          <cell r="DR134">
            <v>0</v>
          </cell>
          <cell r="DS134">
            <v>8314800</v>
          </cell>
          <cell r="DT134">
            <v>0</v>
          </cell>
          <cell r="DU134">
            <v>13407700</v>
          </cell>
          <cell r="DV134">
            <v>41654</v>
          </cell>
          <cell r="DW134">
            <v>102430900</v>
          </cell>
          <cell r="DX134">
            <v>19750</v>
          </cell>
          <cell r="DY134">
            <v>102492304</v>
          </cell>
          <cell r="DZ134">
            <v>15868943</v>
          </cell>
          <cell r="EA134">
            <v>0</v>
          </cell>
          <cell r="EB134">
            <v>0</v>
          </cell>
          <cell r="EC134">
            <v>15868943</v>
          </cell>
          <cell r="ED134">
            <v>32089525</v>
          </cell>
          <cell r="EE134">
            <v>2640774</v>
          </cell>
          <cell r="EF134">
            <v>1261650</v>
          </cell>
          <cell r="EG134">
            <v>20099337</v>
          </cell>
          <cell r="EH134">
            <v>647605</v>
          </cell>
          <cell r="EI134">
            <v>15265</v>
          </cell>
          <cell r="EJ134">
            <v>30530</v>
          </cell>
          <cell r="EK134">
            <v>1238290</v>
          </cell>
          <cell r="EL134">
            <v>523634</v>
          </cell>
          <cell r="EM134">
            <v>2455324</v>
          </cell>
          <cell r="EN134">
            <v>8640691</v>
          </cell>
          <cell r="EO134">
            <v>1756850</v>
          </cell>
          <cell r="EP134">
            <v>0</v>
          </cell>
          <cell r="EQ134">
            <v>76324</v>
          </cell>
          <cell r="ER134">
            <v>24866040</v>
          </cell>
          <cell r="ES134">
            <v>10639427</v>
          </cell>
          <cell r="ET134">
            <v>35581791</v>
          </cell>
          <cell r="EU134">
            <v>0</v>
          </cell>
          <cell r="EV134">
            <v>263703</v>
          </cell>
          <cell r="EW134">
            <v>0</v>
          </cell>
          <cell r="EX134">
            <v>35845494</v>
          </cell>
          <cell r="EY134">
            <v>0</v>
          </cell>
          <cell r="EZ134">
            <v>252247827</v>
          </cell>
          <cell r="FA134">
            <v>245187000</v>
          </cell>
          <cell r="FB134">
            <v>497434827</v>
          </cell>
          <cell r="FC134">
            <v>17101049</v>
          </cell>
          <cell r="FD134">
            <v>227282800</v>
          </cell>
          <cell r="FE134">
            <v>1314862</v>
          </cell>
          <cell r="FF134">
            <v>0</v>
          </cell>
          <cell r="FG134">
            <v>0</v>
          </cell>
          <cell r="FH134">
            <v>0</v>
          </cell>
          <cell r="FI134">
            <v>8195172</v>
          </cell>
          <cell r="FJ134">
            <v>9510034</v>
          </cell>
          <cell r="FK134">
            <v>1623612</v>
          </cell>
          <cell r="FL134">
            <v>0</v>
          </cell>
          <cell r="FM134">
            <v>255517495</v>
          </cell>
          <cell r="FN134">
            <v>798333980</v>
          </cell>
          <cell r="FO134">
            <v>329767</v>
          </cell>
          <cell r="FP134">
            <v>20441522</v>
          </cell>
          <cell r="FQ134">
            <v>20771289</v>
          </cell>
          <cell r="FR134">
            <v>38996</v>
          </cell>
          <cell r="FS134">
            <v>13083184</v>
          </cell>
          <cell r="FT134">
            <v>0</v>
          </cell>
          <cell r="FU134">
            <v>352945</v>
          </cell>
          <cell r="FV134">
            <v>18524373</v>
          </cell>
          <cell r="FW134">
            <v>3551200</v>
          </cell>
          <cell r="FX134">
            <v>56321987</v>
          </cell>
          <cell r="FY134">
            <v>0</v>
          </cell>
          <cell r="FZ134">
            <v>4807978</v>
          </cell>
          <cell r="GA134">
            <v>0</v>
          </cell>
          <cell r="GB134">
            <v>4807978</v>
          </cell>
          <cell r="GC134">
            <v>609223</v>
          </cell>
          <cell r="GD134">
            <v>609223</v>
          </cell>
          <cell r="GE134">
            <v>8391593</v>
          </cell>
          <cell r="GF134">
            <v>28655442</v>
          </cell>
          <cell r="GG134">
            <v>0</v>
          </cell>
          <cell r="GH134">
            <v>28655442</v>
          </cell>
          <cell r="GI134">
            <v>3630709</v>
          </cell>
          <cell r="GJ134">
            <v>2579701</v>
          </cell>
          <cell r="GK134">
            <v>434468</v>
          </cell>
          <cell r="GL134">
            <v>62978840</v>
          </cell>
          <cell r="GM134">
            <v>12439160</v>
          </cell>
          <cell r="GN134">
            <v>137161</v>
          </cell>
          <cell r="GO134">
            <v>0</v>
          </cell>
          <cell r="GP134">
            <v>82200039</v>
          </cell>
          <cell r="GQ134">
            <v>64326006</v>
          </cell>
          <cell r="GR134">
            <v>146526045</v>
          </cell>
          <cell r="GS134">
            <v>245312268</v>
          </cell>
          <cell r="GT134">
            <v>0</v>
          </cell>
          <cell r="GU134">
            <v>0</v>
          </cell>
          <cell r="GV134">
            <v>0</v>
          </cell>
          <cell r="GW134">
            <v>0</v>
          </cell>
          <cell r="GX134">
            <v>0</v>
          </cell>
          <cell r="GY134">
            <v>1386539282</v>
          </cell>
          <cell r="GZ134">
            <v>74833500</v>
          </cell>
          <cell r="HA134">
            <v>0</v>
          </cell>
          <cell r="HB134">
            <v>1461372782</v>
          </cell>
          <cell r="HC134">
            <v>-226988</v>
          </cell>
          <cell r="HD134">
            <v>0</v>
          </cell>
          <cell r="HE134">
            <v>0</v>
          </cell>
          <cell r="HF134">
            <v>0</v>
          </cell>
          <cell r="HG134">
            <v>0</v>
          </cell>
          <cell r="HH134">
            <v>1461145794</v>
          </cell>
          <cell r="HI134">
            <v>0</v>
          </cell>
          <cell r="HJ134">
            <v>0</v>
          </cell>
          <cell r="HK134">
            <v>0</v>
          </cell>
          <cell r="HL134">
            <v>26101291299</v>
          </cell>
          <cell r="HM134">
            <v>1524237764</v>
          </cell>
          <cell r="HN134">
            <v>27625529063</v>
          </cell>
          <cell r="HO134">
            <v>0</v>
          </cell>
          <cell r="HP134">
            <v>0</v>
          </cell>
          <cell r="HQ134">
            <v>0</v>
          </cell>
          <cell r="HR134">
            <v>0</v>
          </cell>
          <cell r="HS134">
            <v>109188968</v>
          </cell>
          <cell r="HT134">
            <v>81891726</v>
          </cell>
          <cell r="HU134">
            <v>2090067535</v>
          </cell>
          <cell r="HV134">
            <v>2456751794</v>
          </cell>
          <cell r="HW134">
            <v>0</v>
          </cell>
          <cell r="HX134">
            <v>0</v>
          </cell>
          <cell r="HY134">
            <v>13121979</v>
          </cell>
          <cell r="HZ134">
            <v>173722415</v>
          </cell>
          <cell r="IA134">
            <v>0</v>
          </cell>
          <cell r="IB134">
            <v>0</v>
          </cell>
          <cell r="IC134">
            <v>0</v>
          </cell>
          <cell r="ID134">
            <v>0</v>
          </cell>
          <cell r="IE134">
            <v>51975000</v>
          </cell>
          <cell r="IF134">
            <v>0</v>
          </cell>
          <cell r="IG134">
            <v>0</v>
          </cell>
          <cell r="IH134">
            <v>0</v>
          </cell>
          <cell r="II134">
            <v>0</v>
          </cell>
          <cell r="IJ134">
            <v>0</v>
          </cell>
          <cell r="IK134">
            <v>30307978272</v>
          </cell>
          <cell r="IL134">
            <v>0</v>
          </cell>
          <cell r="IM134">
            <v>959497614</v>
          </cell>
          <cell r="IN134">
            <v>959497614</v>
          </cell>
          <cell r="IO134">
            <v>30307978272</v>
          </cell>
          <cell r="IP134">
            <v>16655933</v>
          </cell>
          <cell r="IQ134">
            <v>0</v>
          </cell>
          <cell r="IR134">
            <v>0</v>
          </cell>
          <cell r="IS134">
            <v>0</v>
          </cell>
          <cell r="IT134">
            <v>0</v>
          </cell>
          <cell r="IU134">
            <v>0</v>
          </cell>
          <cell r="IV134">
            <v>0</v>
          </cell>
          <cell r="IW134">
            <v>0</v>
          </cell>
          <cell r="IX134">
            <v>0</v>
          </cell>
          <cell r="IY134">
            <v>0</v>
          </cell>
          <cell r="IZ134">
            <v>0</v>
          </cell>
          <cell r="JA134">
            <v>0</v>
          </cell>
          <cell r="JB134">
            <v>16655933</v>
          </cell>
          <cell r="JC134">
            <v>1090609000</v>
          </cell>
          <cell r="JD134">
            <v>45774162</v>
          </cell>
          <cell r="JE134">
            <v>13728112</v>
          </cell>
          <cell r="JF134">
            <v>5737135</v>
          </cell>
          <cell r="JG134">
            <v>3439286</v>
          </cell>
          <cell r="JH134">
            <v>3356308</v>
          </cell>
          <cell r="JI134">
            <v>30908879</v>
          </cell>
          <cell r="JJ134">
            <v>1531106</v>
          </cell>
          <cell r="JK134">
            <v>1645692</v>
          </cell>
          <cell r="JL134">
            <v>2740977</v>
          </cell>
          <cell r="JM134">
            <v>9550227</v>
          </cell>
          <cell r="JN134">
            <v>1498639</v>
          </cell>
          <cell r="JO134">
            <v>1585560</v>
          </cell>
          <cell r="JP134">
            <v>0</v>
          </cell>
          <cell r="JQ134">
            <v>1704833</v>
          </cell>
          <cell r="JR134">
            <v>3803451</v>
          </cell>
          <cell r="JS134">
            <v>0</v>
          </cell>
          <cell r="JT134">
            <v>0</v>
          </cell>
          <cell r="JU134">
            <v>0</v>
          </cell>
          <cell r="JV134">
            <v>0</v>
          </cell>
          <cell r="JW134">
            <v>0</v>
          </cell>
          <cell r="JX134">
            <v>0</v>
          </cell>
          <cell r="JY134">
            <v>0</v>
          </cell>
          <cell r="JZ134">
            <v>0</v>
          </cell>
          <cell r="KA134">
            <v>0</v>
          </cell>
          <cell r="KB134">
            <v>0</v>
          </cell>
          <cell r="KC134">
            <v>0</v>
          </cell>
          <cell r="KD134">
            <v>0</v>
          </cell>
          <cell r="KE134">
            <v>0</v>
          </cell>
          <cell r="KF134">
            <v>0</v>
          </cell>
          <cell r="KG134">
            <v>0</v>
          </cell>
          <cell r="KH134">
            <v>0</v>
          </cell>
          <cell r="KI134">
            <v>0</v>
          </cell>
          <cell r="KJ134">
            <v>0</v>
          </cell>
          <cell r="KK134">
            <v>0</v>
          </cell>
          <cell r="KL134">
            <v>0</v>
          </cell>
          <cell r="KM134">
            <v>0</v>
          </cell>
          <cell r="KN134">
            <v>0</v>
          </cell>
          <cell r="KO134">
            <v>0</v>
          </cell>
          <cell r="KP134">
            <v>0</v>
          </cell>
          <cell r="KQ134">
            <v>0</v>
          </cell>
          <cell r="KR134">
            <v>0</v>
          </cell>
          <cell r="KS134">
            <v>0</v>
          </cell>
          <cell r="KT134">
            <v>0</v>
          </cell>
          <cell r="KU134">
            <v>0</v>
          </cell>
          <cell r="KV134">
            <v>0</v>
          </cell>
          <cell r="KW134">
            <v>1220655091</v>
          </cell>
          <cell r="KX134">
            <v>31545289296</v>
          </cell>
          <cell r="KY134">
            <v>67667435</v>
          </cell>
          <cell r="KZ134">
            <v>67667435</v>
          </cell>
          <cell r="LA134">
            <v>0</v>
          </cell>
          <cell r="LB134">
            <v>42994732473</v>
          </cell>
          <cell r="LC134">
            <v>92046398193</v>
          </cell>
          <cell r="LD134">
            <v>1504071756</v>
          </cell>
          <cell r="LE134">
            <v>0</v>
          </cell>
          <cell r="LF134">
            <v>0</v>
          </cell>
          <cell r="LG134">
            <v>0</v>
          </cell>
          <cell r="LH134">
            <v>0</v>
          </cell>
          <cell r="LI134">
            <v>0</v>
          </cell>
          <cell r="LJ134">
            <v>0</v>
          </cell>
          <cell r="LK134">
            <v>0</v>
          </cell>
          <cell r="LL134">
            <v>8267703908</v>
          </cell>
          <cell r="LM134">
            <v>762875498</v>
          </cell>
          <cell r="LN134">
            <v>9030579406</v>
          </cell>
          <cell r="LO134">
            <v>673798362</v>
          </cell>
          <cell r="LP134">
            <v>0</v>
          </cell>
          <cell r="LQ134">
            <v>5670500</v>
          </cell>
          <cell r="LR134">
            <v>186835803</v>
          </cell>
          <cell r="LS134">
            <v>1482164396</v>
          </cell>
          <cell r="LT134">
            <v>94936509</v>
          </cell>
          <cell r="LU134">
            <v>0</v>
          </cell>
          <cell r="LV134">
            <v>70774382</v>
          </cell>
          <cell r="LW134">
            <v>1482164396</v>
          </cell>
          <cell r="LX134">
            <v>0</v>
          </cell>
          <cell r="LY134">
            <v>1534049647</v>
          </cell>
          <cell r="LZ134">
            <v>0</v>
          </cell>
          <cell r="MA134">
            <v>0</v>
          </cell>
          <cell r="MB134">
            <v>0</v>
          </cell>
          <cell r="MC134">
            <v>0</v>
          </cell>
          <cell r="MD134">
            <v>762875498</v>
          </cell>
          <cell r="ME134">
            <v>14582880761</v>
          </cell>
          <cell r="MF134">
            <v>7008206</v>
          </cell>
          <cell r="MG134">
            <v>23000</v>
          </cell>
          <cell r="MH134">
            <v>0</v>
          </cell>
          <cell r="MI134">
            <v>7031206</v>
          </cell>
          <cell r="MJ134">
            <v>276727001</v>
          </cell>
          <cell r="MK134">
            <v>1986056</v>
          </cell>
          <cell r="ML134">
            <v>278713057</v>
          </cell>
          <cell r="MM134">
            <v>5907063349</v>
          </cell>
          <cell r="MN134">
            <v>0</v>
          </cell>
          <cell r="MO134">
            <v>5907063349</v>
          </cell>
          <cell r="MP134">
            <v>0</v>
          </cell>
          <cell r="MQ134">
            <v>6192807612</v>
          </cell>
          <cell r="MR134">
            <v>0</v>
          </cell>
          <cell r="MS134">
            <v>0</v>
          </cell>
          <cell r="MT134">
            <v>0</v>
          </cell>
          <cell r="MU134">
            <v>0</v>
          </cell>
          <cell r="MV134">
            <v>0</v>
          </cell>
          <cell r="MW134">
            <v>0</v>
          </cell>
          <cell r="MX134">
            <v>3578939130</v>
          </cell>
          <cell r="MY134">
            <v>695176395</v>
          </cell>
          <cell r="MZ134">
            <v>356257653</v>
          </cell>
          <cell r="NA134">
            <v>0</v>
          </cell>
          <cell r="NB134">
            <v>1051434048</v>
          </cell>
          <cell r="NC134">
            <v>0</v>
          </cell>
          <cell r="ND134">
            <v>0</v>
          </cell>
          <cell r="NE134">
            <v>0</v>
          </cell>
          <cell r="NF134">
            <v>0</v>
          </cell>
          <cell r="NG134">
            <v>11575431</v>
          </cell>
          <cell r="NH134">
            <v>114189981</v>
          </cell>
          <cell r="NI134">
            <v>8037025</v>
          </cell>
          <cell r="NJ134">
            <v>3727342</v>
          </cell>
          <cell r="NK134">
            <v>11764367</v>
          </cell>
          <cell r="NL134">
            <v>0</v>
          </cell>
          <cell r="NM134">
            <v>0</v>
          </cell>
          <cell r="NN134">
            <v>0</v>
          </cell>
          <cell r="NO134">
            <v>0</v>
          </cell>
          <cell r="NP134">
            <v>0</v>
          </cell>
          <cell r="NQ134">
            <v>0</v>
          </cell>
          <cell r="NR134">
            <v>0</v>
          </cell>
          <cell r="NS134">
            <v>0</v>
          </cell>
          <cell r="NT134">
            <v>0</v>
          </cell>
          <cell r="NU134">
            <v>0</v>
          </cell>
          <cell r="NV134">
            <v>0</v>
          </cell>
          <cell r="NW134">
            <v>0</v>
          </cell>
          <cell r="NX134">
            <v>0</v>
          </cell>
          <cell r="NY134">
            <v>0</v>
          </cell>
          <cell r="NZ134">
            <v>0</v>
          </cell>
          <cell r="OA134">
            <v>0</v>
          </cell>
          <cell r="OB134">
            <v>0</v>
          </cell>
          <cell r="OC134">
            <v>0</v>
          </cell>
          <cell r="OD134">
            <v>4767902957</v>
          </cell>
          <cell r="OE134">
            <v>4767902957</v>
          </cell>
          <cell r="OF134">
            <v>78970000000</v>
          </cell>
          <cell r="OG134">
            <v>0</v>
          </cell>
          <cell r="OH134">
            <v>0</v>
          </cell>
          <cell r="OI134">
            <v>0</v>
          </cell>
          <cell r="OJ134">
            <v>0</v>
          </cell>
          <cell r="OK134">
            <v>0</v>
          </cell>
          <cell r="OL134">
            <v>0</v>
          </cell>
          <cell r="OM134">
            <v>78970000000</v>
          </cell>
          <cell r="ON134">
            <v>78970000000</v>
          </cell>
          <cell r="OO134">
            <v>0</v>
          </cell>
          <cell r="OP134">
            <v>643</v>
          </cell>
          <cell r="OQ134">
            <v>1035500</v>
          </cell>
          <cell r="OR134">
            <v>412949050</v>
          </cell>
          <cell r="OS134">
            <v>0</v>
          </cell>
          <cell r="OT134">
            <v>0</v>
          </cell>
          <cell r="OU134">
            <v>826934243</v>
          </cell>
          <cell r="OV134">
            <v>0</v>
          </cell>
          <cell r="OW134">
            <v>84151888150</v>
          </cell>
          <cell r="OX134">
            <v>90344695762</v>
          </cell>
          <cell r="OY134">
            <v>196973974716</v>
          </cell>
        </row>
        <row r="135">
          <cell r="A135">
            <v>39508</v>
          </cell>
          <cell r="B135">
            <v>2008</v>
          </cell>
          <cell r="C135" t="str">
            <v>2008-1</v>
          </cell>
          <cell r="D135" t="str">
            <v>2008-1</v>
          </cell>
          <cell r="E135">
            <v>3</v>
          </cell>
          <cell r="F135">
            <v>0.96039719823857839</v>
          </cell>
          <cell r="G135">
            <v>144955181</v>
          </cell>
          <cell r="H135">
            <v>596160</v>
          </cell>
          <cell r="I135">
            <v>7018092305.3555984</v>
          </cell>
          <cell r="J135">
            <v>996173202.64439964</v>
          </cell>
          <cell r="K135">
            <v>0</v>
          </cell>
          <cell r="L135">
            <v>8014265508</v>
          </cell>
          <cell r="M135">
            <v>4533105561</v>
          </cell>
          <cell r="N135">
            <v>19040805600</v>
          </cell>
          <cell r="O135">
            <v>809630659</v>
          </cell>
          <cell r="P135">
            <v>1979801177</v>
          </cell>
          <cell r="Q135">
            <v>4588265072</v>
          </cell>
          <cell r="R135">
            <v>40558880730</v>
          </cell>
          <cell r="S135">
            <v>3565209999.999999</v>
          </cell>
          <cell r="T135">
            <v>4194367000</v>
          </cell>
          <cell r="U135">
            <v>7759576999.999999</v>
          </cell>
          <cell r="V135">
            <v>115998758</v>
          </cell>
          <cell r="W135">
            <v>3694846317</v>
          </cell>
          <cell r="X135">
            <v>134621395</v>
          </cell>
          <cell r="Y135">
            <v>746148</v>
          </cell>
          <cell r="Z135">
            <v>101278419</v>
          </cell>
          <cell r="AA135">
            <v>55025666</v>
          </cell>
          <cell r="AB135">
            <v>0</v>
          </cell>
          <cell r="AC135">
            <v>2441488288</v>
          </cell>
          <cell r="AD135">
            <v>0</v>
          </cell>
          <cell r="AE135">
            <v>0</v>
          </cell>
          <cell r="AF135">
            <v>0</v>
          </cell>
          <cell r="AG135">
            <v>14303581991</v>
          </cell>
          <cell r="AH135">
            <v>54862462721</v>
          </cell>
          <cell r="AI135">
            <v>99357414</v>
          </cell>
          <cell r="AJ135">
            <v>562960</v>
          </cell>
          <cell r="AK135">
            <v>0</v>
          </cell>
          <cell r="AL135">
            <v>99920374</v>
          </cell>
          <cell r="AM135">
            <v>590905980</v>
          </cell>
          <cell r="AN135">
            <v>961500</v>
          </cell>
          <cell r="AO135">
            <v>956425</v>
          </cell>
          <cell r="AP135">
            <v>120680</v>
          </cell>
          <cell r="AQ135">
            <v>5134226</v>
          </cell>
          <cell r="AR135">
            <v>64658566</v>
          </cell>
          <cell r="AS135">
            <v>0</v>
          </cell>
          <cell r="AT135">
            <v>0</v>
          </cell>
          <cell r="AU135">
            <v>0</v>
          </cell>
          <cell r="AV135">
            <v>662737377</v>
          </cell>
          <cell r="AW135">
            <v>0</v>
          </cell>
          <cell r="AX135">
            <v>1532890848</v>
          </cell>
          <cell r="AY135">
            <v>460600324</v>
          </cell>
          <cell r="AZ135">
            <v>23466</v>
          </cell>
          <cell r="BA135">
            <v>10498</v>
          </cell>
          <cell r="BB135">
            <v>0</v>
          </cell>
          <cell r="BC135">
            <v>0</v>
          </cell>
          <cell r="BD135">
            <v>17189649</v>
          </cell>
          <cell r="BE135">
            <v>6262010</v>
          </cell>
          <cell r="BF135">
            <v>689540</v>
          </cell>
          <cell r="BG135">
            <v>0</v>
          </cell>
          <cell r="BH135">
            <v>0</v>
          </cell>
          <cell r="BI135">
            <v>55790865</v>
          </cell>
          <cell r="BJ135">
            <v>0</v>
          </cell>
          <cell r="BK135">
            <v>2073457200</v>
          </cell>
          <cell r="BL135">
            <v>0</v>
          </cell>
          <cell r="BM135">
            <v>388700</v>
          </cell>
          <cell r="BN135">
            <v>478831</v>
          </cell>
          <cell r="BO135">
            <v>536786</v>
          </cell>
          <cell r="BP135">
            <v>63929557</v>
          </cell>
          <cell r="BQ135">
            <v>65333874</v>
          </cell>
          <cell r="BR135">
            <v>1807704472</v>
          </cell>
          <cell r="BS135">
            <v>2376489</v>
          </cell>
          <cell r="BT135">
            <v>149358111</v>
          </cell>
          <cell r="BU135">
            <v>2770193331</v>
          </cell>
          <cell r="BV135">
            <v>95610974</v>
          </cell>
          <cell r="BW135">
            <v>991486</v>
          </cell>
          <cell r="BX135">
            <v>11940122</v>
          </cell>
          <cell r="BY135">
            <v>2631264</v>
          </cell>
          <cell r="BZ135">
            <v>449096</v>
          </cell>
          <cell r="CA135">
            <v>273052</v>
          </cell>
          <cell r="CB135">
            <v>309094</v>
          </cell>
          <cell r="CC135">
            <v>5949003</v>
          </cell>
          <cell r="CD135">
            <v>22543117</v>
          </cell>
          <cell r="CE135">
            <v>1689180</v>
          </cell>
          <cell r="CF135">
            <v>3978810</v>
          </cell>
          <cell r="CG135">
            <v>8313782</v>
          </cell>
          <cell r="CH135">
            <v>13981772</v>
          </cell>
          <cell r="CI135">
            <v>0</v>
          </cell>
          <cell r="CJ135">
            <v>13981772</v>
          </cell>
          <cell r="CK135">
            <v>339000910</v>
          </cell>
          <cell r="CL135">
            <v>339000910</v>
          </cell>
          <cell r="CM135">
            <v>22098265</v>
          </cell>
          <cell r="CN135">
            <v>35859841</v>
          </cell>
          <cell r="CO135">
            <v>18533678</v>
          </cell>
          <cell r="CP135">
            <v>8325239</v>
          </cell>
          <cell r="CQ135">
            <v>2957940</v>
          </cell>
          <cell r="CR135">
            <v>0</v>
          </cell>
          <cell r="CS135">
            <v>0</v>
          </cell>
          <cell r="CT135">
            <v>0</v>
          </cell>
          <cell r="CU135">
            <v>150000</v>
          </cell>
          <cell r="CV135">
            <v>150000</v>
          </cell>
          <cell r="CW135">
            <v>3804084</v>
          </cell>
          <cell r="CX135">
            <v>0</v>
          </cell>
          <cell r="CY135">
            <v>0</v>
          </cell>
          <cell r="CZ135">
            <v>430729957</v>
          </cell>
          <cell r="DA135">
            <v>0</v>
          </cell>
          <cell r="DB135">
            <v>3482417262</v>
          </cell>
          <cell r="DC135">
            <v>0</v>
          </cell>
          <cell r="DD135">
            <v>1402848</v>
          </cell>
          <cell r="DE135">
            <v>1402848</v>
          </cell>
          <cell r="DF135">
            <v>122714</v>
          </cell>
          <cell r="DG135">
            <v>122714</v>
          </cell>
          <cell r="DH135">
            <v>33927703</v>
          </cell>
          <cell r="DI135">
            <v>6007455</v>
          </cell>
          <cell r="DJ135">
            <v>874597</v>
          </cell>
          <cell r="DK135">
            <v>6882052</v>
          </cell>
          <cell r="DL135">
            <v>12791115</v>
          </cell>
          <cell r="DM135">
            <v>976940</v>
          </cell>
          <cell r="DN135">
            <v>57352</v>
          </cell>
          <cell r="DO135">
            <v>13825407</v>
          </cell>
          <cell r="DP135">
            <v>814200</v>
          </cell>
          <cell r="DQ135">
            <v>1879700</v>
          </cell>
          <cell r="DR135">
            <v>0</v>
          </cell>
          <cell r="DS135">
            <v>5070000</v>
          </cell>
          <cell r="DT135">
            <v>0</v>
          </cell>
          <cell r="DU135">
            <v>7763900</v>
          </cell>
          <cell r="DV135">
            <v>62481</v>
          </cell>
          <cell r="DW135">
            <v>9816700</v>
          </cell>
          <cell r="DX135">
            <v>5325</v>
          </cell>
          <cell r="DY135">
            <v>9884506</v>
          </cell>
          <cell r="DZ135">
            <v>14702592</v>
          </cell>
          <cell r="EA135">
            <v>0</v>
          </cell>
          <cell r="EB135">
            <v>0</v>
          </cell>
          <cell r="EC135">
            <v>14702592</v>
          </cell>
          <cell r="ED135">
            <v>26537784</v>
          </cell>
          <cell r="EE135">
            <v>1801224</v>
          </cell>
          <cell r="EF135">
            <v>1178158</v>
          </cell>
          <cell r="EG135">
            <v>18170436</v>
          </cell>
          <cell r="EH135">
            <v>581911</v>
          </cell>
          <cell r="EI135">
            <v>0</v>
          </cell>
          <cell r="EJ135">
            <v>45794</v>
          </cell>
          <cell r="EK135">
            <v>794688</v>
          </cell>
          <cell r="EL135">
            <v>414002</v>
          </cell>
          <cell r="EM135">
            <v>1836395</v>
          </cell>
          <cell r="EN135">
            <v>3342948</v>
          </cell>
          <cell r="EO135">
            <v>1313372</v>
          </cell>
          <cell r="EP135">
            <v>0</v>
          </cell>
          <cell r="EQ135">
            <v>122118</v>
          </cell>
          <cell r="ER135">
            <v>20775121</v>
          </cell>
          <cell r="ES135">
            <v>6838541</v>
          </cell>
          <cell r="ET135">
            <v>27735780</v>
          </cell>
          <cell r="EU135">
            <v>0</v>
          </cell>
          <cell r="EV135">
            <v>248190</v>
          </cell>
          <cell r="EW135">
            <v>38068</v>
          </cell>
          <cell r="EX135">
            <v>28022038</v>
          </cell>
          <cell r="EY135">
            <v>0</v>
          </cell>
          <cell r="EZ135">
            <v>128378760</v>
          </cell>
          <cell r="FA135">
            <v>193805200</v>
          </cell>
          <cell r="FB135">
            <v>322183960</v>
          </cell>
          <cell r="FC135">
            <v>1007463</v>
          </cell>
          <cell r="FD135">
            <v>149444300</v>
          </cell>
          <cell r="FE135">
            <v>1607050</v>
          </cell>
          <cell r="FF135">
            <v>0</v>
          </cell>
          <cell r="FG135">
            <v>0</v>
          </cell>
          <cell r="FH135">
            <v>0</v>
          </cell>
          <cell r="FI135">
            <v>6292723</v>
          </cell>
          <cell r="FJ135">
            <v>7899773</v>
          </cell>
          <cell r="FK135">
            <v>1053261</v>
          </cell>
          <cell r="FL135">
            <v>0</v>
          </cell>
          <cell r="FM135">
            <v>159404797</v>
          </cell>
          <cell r="FN135">
            <v>522398512</v>
          </cell>
          <cell r="FO135">
            <v>186392</v>
          </cell>
          <cell r="FP135">
            <v>15652643</v>
          </cell>
          <cell r="FQ135">
            <v>15839035</v>
          </cell>
          <cell r="FR135">
            <v>155984</v>
          </cell>
          <cell r="FS135">
            <v>12798966</v>
          </cell>
          <cell r="FT135">
            <v>0</v>
          </cell>
          <cell r="FU135">
            <v>396882</v>
          </cell>
          <cell r="FV135">
            <v>18403190</v>
          </cell>
          <cell r="FW135">
            <v>4477600</v>
          </cell>
          <cell r="FX135">
            <v>52071657</v>
          </cell>
          <cell r="FY135">
            <v>0</v>
          </cell>
          <cell r="FZ135">
            <v>3849832</v>
          </cell>
          <cell r="GA135">
            <v>0</v>
          </cell>
          <cell r="GB135">
            <v>3849832</v>
          </cell>
          <cell r="GC135">
            <v>53010</v>
          </cell>
          <cell r="GD135">
            <v>53010</v>
          </cell>
          <cell r="GE135">
            <v>6215969</v>
          </cell>
          <cell r="GF135">
            <v>24643040</v>
          </cell>
          <cell r="GG135">
            <v>0</v>
          </cell>
          <cell r="GH135">
            <v>24643040</v>
          </cell>
          <cell r="GI135">
            <v>3862909</v>
          </cell>
          <cell r="GJ135">
            <v>0</v>
          </cell>
          <cell r="GK135">
            <v>67000</v>
          </cell>
          <cell r="GL135">
            <v>56849482</v>
          </cell>
          <cell r="GM135">
            <v>11544849</v>
          </cell>
          <cell r="GN135">
            <v>152127</v>
          </cell>
          <cell r="GO135">
            <v>0</v>
          </cell>
          <cell r="GP135">
            <v>72476367</v>
          </cell>
          <cell r="GQ135">
            <v>50352511</v>
          </cell>
          <cell r="GR135">
            <v>122828878</v>
          </cell>
          <cell r="GS135">
            <v>209662386</v>
          </cell>
          <cell r="GT135">
            <v>179171000</v>
          </cell>
          <cell r="GU135">
            <v>609360</v>
          </cell>
          <cell r="GV135">
            <v>179780360</v>
          </cell>
          <cell r="GW135">
            <v>0</v>
          </cell>
          <cell r="GX135">
            <v>0</v>
          </cell>
          <cell r="GY135">
            <v>792809160</v>
          </cell>
          <cell r="GZ135">
            <v>227525239</v>
          </cell>
          <cell r="HA135">
            <v>0</v>
          </cell>
          <cell r="HB135">
            <v>1020334399</v>
          </cell>
          <cell r="HC135">
            <v>0</v>
          </cell>
          <cell r="HD135">
            <v>0</v>
          </cell>
          <cell r="HE135">
            <v>0</v>
          </cell>
          <cell r="HF135">
            <v>0</v>
          </cell>
          <cell r="HG135">
            <v>0</v>
          </cell>
          <cell r="HH135">
            <v>1200114759</v>
          </cell>
          <cell r="HI135">
            <v>0</v>
          </cell>
          <cell r="HJ135">
            <v>0</v>
          </cell>
          <cell r="HK135">
            <v>0</v>
          </cell>
          <cell r="HL135">
            <v>26421444485</v>
          </cell>
          <cell r="HM135">
            <v>3780382310</v>
          </cell>
          <cell r="HN135">
            <v>30201826795</v>
          </cell>
          <cell r="HO135">
            <v>0</v>
          </cell>
          <cell r="HP135">
            <v>0</v>
          </cell>
          <cell r="HQ135">
            <v>0</v>
          </cell>
          <cell r="HR135">
            <v>0</v>
          </cell>
          <cell r="HS135">
            <v>92056915</v>
          </cell>
          <cell r="HT135">
            <v>69042685</v>
          </cell>
          <cell r="HU135">
            <v>1910180955</v>
          </cell>
          <cell r="HV135">
            <v>4541131685</v>
          </cell>
          <cell r="HW135">
            <v>0</v>
          </cell>
          <cell r="HX135">
            <v>0</v>
          </cell>
          <cell r="HY135">
            <v>0</v>
          </cell>
          <cell r="HZ135">
            <v>160600436</v>
          </cell>
          <cell r="IA135">
            <v>0</v>
          </cell>
          <cell r="IB135">
            <v>0</v>
          </cell>
          <cell r="IC135">
            <v>0</v>
          </cell>
          <cell r="ID135">
            <v>0</v>
          </cell>
          <cell r="IE135">
            <v>0</v>
          </cell>
          <cell r="IF135">
            <v>0</v>
          </cell>
          <cell r="IG135">
            <v>0</v>
          </cell>
          <cell r="IH135">
            <v>0</v>
          </cell>
          <cell r="II135">
            <v>0</v>
          </cell>
          <cell r="IJ135">
            <v>0</v>
          </cell>
          <cell r="IK135">
            <v>40774348746</v>
          </cell>
          <cell r="IL135">
            <v>0</v>
          </cell>
          <cell r="IM135">
            <v>1447455812</v>
          </cell>
          <cell r="IN135">
            <v>1447455812</v>
          </cell>
          <cell r="IO135">
            <v>40774348746</v>
          </cell>
          <cell r="IP135">
            <v>18321951</v>
          </cell>
          <cell r="IQ135">
            <v>0</v>
          </cell>
          <cell r="IR135">
            <v>0</v>
          </cell>
          <cell r="IS135">
            <v>0</v>
          </cell>
          <cell r="IT135">
            <v>0</v>
          </cell>
          <cell r="IU135">
            <v>0</v>
          </cell>
          <cell r="IV135">
            <v>0</v>
          </cell>
          <cell r="IW135">
            <v>0</v>
          </cell>
          <cell r="IX135">
            <v>0</v>
          </cell>
          <cell r="IY135">
            <v>0</v>
          </cell>
          <cell r="IZ135">
            <v>0</v>
          </cell>
          <cell r="JA135">
            <v>0</v>
          </cell>
          <cell r="JB135">
            <v>18321951</v>
          </cell>
          <cell r="JC135">
            <v>1090609000</v>
          </cell>
          <cell r="JD135">
            <v>45774162</v>
          </cell>
          <cell r="JE135">
            <v>13728112</v>
          </cell>
          <cell r="JF135">
            <v>5737135</v>
          </cell>
          <cell r="JG135">
            <v>0</v>
          </cell>
          <cell r="JH135">
            <v>3356308</v>
          </cell>
          <cell r="JI135">
            <v>30372070</v>
          </cell>
          <cell r="JJ135">
            <v>0</v>
          </cell>
          <cell r="JK135">
            <v>1645292</v>
          </cell>
          <cell r="JL135">
            <v>0</v>
          </cell>
          <cell r="JM135">
            <v>0</v>
          </cell>
          <cell r="JN135">
            <v>1498639</v>
          </cell>
          <cell r="JO135">
            <v>1585560</v>
          </cell>
          <cell r="JP135">
            <v>0</v>
          </cell>
          <cell r="JQ135">
            <v>1704833</v>
          </cell>
          <cell r="JR135">
            <v>0</v>
          </cell>
          <cell r="JS135">
            <v>0</v>
          </cell>
          <cell r="JT135">
            <v>0</v>
          </cell>
          <cell r="JU135">
            <v>14635452</v>
          </cell>
          <cell r="JV135">
            <v>0</v>
          </cell>
          <cell r="JW135">
            <v>0</v>
          </cell>
          <cell r="JX135">
            <v>0</v>
          </cell>
          <cell r="JY135">
            <v>0</v>
          </cell>
          <cell r="JZ135">
            <v>0</v>
          </cell>
          <cell r="KA135">
            <v>0</v>
          </cell>
          <cell r="KB135">
            <v>0</v>
          </cell>
          <cell r="KC135">
            <v>0</v>
          </cell>
          <cell r="KD135">
            <v>0</v>
          </cell>
          <cell r="KE135">
            <v>0</v>
          </cell>
          <cell r="KF135">
            <v>0</v>
          </cell>
          <cell r="KG135">
            <v>0</v>
          </cell>
          <cell r="KH135">
            <v>0</v>
          </cell>
          <cell r="KI135">
            <v>0</v>
          </cell>
          <cell r="KJ135">
            <v>0</v>
          </cell>
          <cell r="KK135">
            <v>0</v>
          </cell>
          <cell r="KL135">
            <v>0</v>
          </cell>
          <cell r="KM135">
            <v>0</v>
          </cell>
          <cell r="KN135">
            <v>0</v>
          </cell>
          <cell r="KO135">
            <v>0</v>
          </cell>
          <cell r="KP135">
            <v>0</v>
          </cell>
          <cell r="KQ135">
            <v>0</v>
          </cell>
          <cell r="KR135">
            <v>0</v>
          </cell>
          <cell r="KS135">
            <v>0</v>
          </cell>
          <cell r="KT135">
            <v>0</v>
          </cell>
          <cell r="KU135">
            <v>0</v>
          </cell>
          <cell r="KV135">
            <v>0</v>
          </cell>
          <cell r="KW135">
            <v>1213688287</v>
          </cell>
          <cell r="KX135">
            <v>42006358984</v>
          </cell>
          <cell r="KY135">
            <v>48993415</v>
          </cell>
          <cell r="KZ135">
            <v>48993415</v>
          </cell>
          <cell r="LA135">
            <v>1243751</v>
          </cell>
          <cell r="LB135">
            <v>52184244417</v>
          </cell>
          <cell r="LC135">
            <v>107046707138</v>
          </cell>
          <cell r="LD135">
            <v>931316500</v>
          </cell>
          <cell r="LE135">
            <v>0</v>
          </cell>
          <cell r="LF135">
            <v>0</v>
          </cell>
          <cell r="LG135">
            <v>0</v>
          </cell>
          <cell r="LH135">
            <v>0</v>
          </cell>
          <cell r="LI135">
            <v>0</v>
          </cell>
          <cell r="LJ135">
            <v>0</v>
          </cell>
          <cell r="LK135">
            <v>0</v>
          </cell>
          <cell r="LL135">
            <v>8267703908</v>
          </cell>
          <cell r="LM135">
            <v>762875498</v>
          </cell>
          <cell r="LN135">
            <v>9030579406</v>
          </cell>
          <cell r="LO135">
            <v>699213656</v>
          </cell>
          <cell r="LP135">
            <v>0</v>
          </cell>
          <cell r="LQ135">
            <v>5669250</v>
          </cell>
          <cell r="LR135">
            <v>200982146</v>
          </cell>
          <cell r="LS135">
            <v>1694808317</v>
          </cell>
          <cell r="LT135">
            <v>106962985</v>
          </cell>
          <cell r="LU135">
            <v>0</v>
          </cell>
          <cell r="LV135">
            <v>91119657</v>
          </cell>
          <cell r="LW135">
            <v>1694808317</v>
          </cell>
          <cell r="LX135">
            <v>0</v>
          </cell>
          <cell r="LY135">
            <v>0</v>
          </cell>
          <cell r="LZ135">
            <v>0</v>
          </cell>
          <cell r="MA135">
            <v>0</v>
          </cell>
          <cell r="MB135">
            <v>0</v>
          </cell>
          <cell r="MC135">
            <v>0</v>
          </cell>
          <cell r="MD135">
            <v>762875498</v>
          </cell>
          <cell r="ME135">
            <v>12760651917</v>
          </cell>
          <cell r="MF135">
            <v>13655683</v>
          </cell>
          <cell r="MG135">
            <v>62846065</v>
          </cell>
          <cell r="MH135">
            <v>0</v>
          </cell>
          <cell r="MI135">
            <v>76501748</v>
          </cell>
          <cell r="MJ135">
            <v>1558935260</v>
          </cell>
          <cell r="MK135">
            <v>1378531</v>
          </cell>
          <cell r="ML135">
            <v>1560313791</v>
          </cell>
          <cell r="MM135">
            <v>1710008336</v>
          </cell>
          <cell r="MN135">
            <v>0</v>
          </cell>
          <cell r="MO135">
            <v>1710008336</v>
          </cell>
          <cell r="MP135">
            <v>69647105313</v>
          </cell>
          <cell r="MQ135">
            <v>72993929188</v>
          </cell>
          <cell r="MR135">
            <v>0</v>
          </cell>
          <cell r="MS135">
            <v>0</v>
          </cell>
          <cell r="MT135">
            <v>0</v>
          </cell>
          <cell r="MU135">
            <v>0</v>
          </cell>
          <cell r="MV135">
            <v>0</v>
          </cell>
          <cell r="MW135">
            <v>0</v>
          </cell>
          <cell r="MX135">
            <v>3370881122</v>
          </cell>
          <cell r="MY135">
            <v>1081051053</v>
          </cell>
          <cell r="MZ135">
            <v>137808609</v>
          </cell>
          <cell r="NA135">
            <v>0</v>
          </cell>
          <cell r="NB135">
            <v>1218859662</v>
          </cell>
          <cell r="NC135">
            <v>0</v>
          </cell>
          <cell r="ND135">
            <v>0</v>
          </cell>
          <cell r="NE135">
            <v>0</v>
          </cell>
          <cell r="NF135">
            <v>0</v>
          </cell>
          <cell r="NG135">
            <v>14085140</v>
          </cell>
          <cell r="NH135">
            <v>214546793</v>
          </cell>
          <cell r="NI135">
            <v>0</v>
          </cell>
          <cell r="NJ135">
            <v>0</v>
          </cell>
          <cell r="NK135">
            <v>0</v>
          </cell>
          <cell r="NL135">
            <v>0</v>
          </cell>
          <cell r="NM135">
            <v>0</v>
          </cell>
          <cell r="NN135">
            <v>0</v>
          </cell>
          <cell r="NO135">
            <v>0</v>
          </cell>
          <cell r="NP135">
            <v>0</v>
          </cell>
          <cell r="NQ135">
            <v>0</v>
          </cell>
          <cell r="NR135">
            <v>0</v>
          </cell>
          <cell r="NS135">
            <v>0</v>
          </cell>
          <cell r="NT135">
            <v>0</v>
          </cell>
          <cell r="NU135">
            <v>0</v>
          </cell>
          <cell r="NV135">
            <v>0</v>
          </cell>
          <cell r="NW135">
            <v>0</v>
          </cell>
          <cell r="NX135">
            <v>0</v>
          </cell>
          <cell r="NY135">
            <v>0</v>
          </cell>
          <cell r="NZ135">
            <v>0</v>
          </cell>
          <cell r="OA135">
            <v>0</v>
          </cell>
          <cell r="OB135">
            <v>0</v>
          </cell>
          <cell r="OC135">
            <v>0</v>
          </cell>
          <cell r="OD135">
            <v>4818372717</v>
          </cell>
          <cell r="OE135">
            <v>4818372717</v>
          </cell>
          <cell r="OF135">
            <v>79000000000</v>
          </cell>
          <cell r="OG135">
            <v>0</v>
          </cell>
          <cell r="OH135">
            <v>0</v>
          </cell>
          <cell r="OI135">
            <v>0</v>
          </cell>
          <cell r="OJ135">
            <v>0</v>
          </cell>
          <cell r="OK135">
            <v>0</v>
          </cell>
          <cell r="OL135">
            <v>0</v>
          </cell>
          <cell r="OM135">
            <v>79000000000</v>
          </cell>
          <cell r="ON135">
            <v>79000000000</v>
          </cell>
          <cell r="OO135">
            <v>0</v>
          </cell>
          <cell r="OP135">
            <v>1943</v>
          </cell>
          <cell r="OQ135">
            <v>0</v>
          </cell>
          <cell r="OR135">
            <v>0</v>
          </cell>
          <cell r="OS135">
            <v>0</v>
          </cell>
          <cell r="OT135">
            <v>0</v>
          </cell>
          <cell r="OU135">
            <v>1943</v>
          </cell>
          <cell r="OV135">
            <v>0</v>
          </cell>
          <cell r="OW135">
            <v>83818374660</v>
          </cell>
          <cell r="OX135">
            <v>156812303848</v>
          </cell>
          <cell r="OY135">
            <v>276619662903</v>
          </cell>
        </row>
        <row r="136">
          <cell r="A136">
            <v>39539</v>
          </cell>
          <cell r="B136">
            <v>2008</v>
          </cell>
          <cell r="C136" t="str">
            <v>2008-1</v>
          </cell>
          <cell r="D136" t="str">
            <v>2008-2</v>
          </cell>
          <cell r="E136">
            <v>4</v>
          </cell>
          <cell r="F136">
            <v>0.96722653974655481</v>
          </cell>
          <cell r="G136">
            <v>-136597082</v>
          </cell>
          <cell r="H136">
            <v>687720</v>
          </cell>
          <cell r="I136">
            <v>36289941025.593491</v>
          </cell>
          <cell r="J136">
            <v>5151124437.4064999</v>
          </cell>
          <cell r="K136">
            <v>0</v>
          </cell>
          <cell r="L136">
            <v>41441065462.999985</v>
          </cell>
          <cell r="M136">
            <v>4782318439</v>
          </cell>
          <cell r="N136">
            <v>18659629793</v>
          </cell>
          <cell r="O136">
            <v>1310525744</v>
          </cell>
          <cell r="P136">
            <v>2006698959</v>
          </cell>
          <cell r="Q136">
            <v>2336104632</v>
          </cell>
          <cell r="R136">
            <v>74357704896</v>
          </cell>
          <cell r="S136">
            <v>3742176000</v>
          </cell>
          <cell r="T136">
            <v>4248721000</v>
          </cell>
          <cell r="U136">
            <v>7990897000</v>
          </cell>
          <cell r="V136">
            <v>175393597</v>
          </cell>
          <cell r="W136">
            <v>2514167855</v>
          </cell>
          <cell r="X136">
            <v>33007469</v>
          </cell>
          <cell r="Y136">
            <v>2841102</v>
          </cell>
          <cell r="Z136">
            <v>64947421</v>
          </cell>
          <cell r="AA136">
            <v>37311416</v>
          </cell>
          <cell r="AB136">
            <v>0</v>
          </cell>
          <cell r="AC136">
            <v>2487061968</v>
          </cell>
          <cell r="AD136">
            <v>0</v>
          </cell>
          <cell r="AE136">
            <v>0</v>
          </cell>
          <cell r="AF136">
            <v>0</v>
          </cell>
          <cell r="AG136">
            <v>13305627828</v>
          </cell>
          <cell r="AH136">
            <v>87663332724</v>
          </cell>
          <cell r="AI136">
            <v>147524030</v>
          </cell>
          <cell r="AJ136">
            <v>1266424</v>
          </cell>
          <cell r="AK136">
            <v>223424438</v>
          </cell>
          <cell r="AL136">
            <v>372214892</v>
          </cell>
          <cell r="AM136">
            <v>788255214</v>
          </cell>
          <cell r="AN136">
            <v>0</v>
          </cell>
          <cell r="AO136">
            <v>5779547</v>
          </cell>
          <cell r="AP136">
            <v>0</v>
          </cell>
          <cell r="AQ136">
            <v>3916097</v>
          </cell>
          <cell r="AR136">
            <v>-63745509</v>
          </cell>
          <cell r="AS136">
            <v>0</v>
          </cell>
          <cell r="AT136">
            <v>0</v>
          </cell>
          <cell r="AU136">
            <v>0</v>
          </cell>
          <cell r="AV136">
            <v>734205349</v>
          </cell>
          <cell r="AW136">
            <v>0</v>
          </cell>
          <cell r="AX136">
            <v>2354003461</v>
          </cell>
          <cell r="AY136">
            <v>814234806</v>
          </cell>
          <cell r="AZ136">
            <v>409837</v>
          </cell>
          <cell r="BA136">
            <v>8639</v>
          </cell>
          <cell r="BB136">
            <v>0</v>
          </cell>
          <cell r="BC136">
            <v>0</v>
          </cell>
          <cell r="BD136">
            <v>8028552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77330399</v>
          </cell>
          <cell r="BJ136">
            <v>0</v>
          </cell>
          <cell r="BK136">
            <v>3254015694</v>
          </cell>
          <cell r="BL136">
            <v>0</v>
          </cell>
          <cell r="BM136">
            <v>570145</v>
          </cell>
          <cell r="BN136">
            <v>540777</v>
          </cell>
          <cell r="BO136">
            <v>0</v>
          </cell>
          <cell r="BP136">
            <v>63610798</v>
          </cell>
          <cell r="BQ136">
            <v>64721720</v>
          </cell>
          <cell r="BR136">
            <v>2270366325</v>
          </cell>
          <cell r="BS136">
            <v>5083687</v>
          </cell>
          <cell r="BT136">
            <v>137627642</v>
          </cell>
          <cell r="BU136">
            <v>2113899193</v>
          </cell>
          <cell r="BV136">
            <v>102979732</v>
          </cell>
          <cell r="BW136">
            <v>918107</v>
          </cell>
          <cell r="BX136">
            <v>2445560</v>
          </cell>
          <cell r="BY136">
            <v>2581364</v>
          </cell>
          <cell r="BZ136">
            <v>628259</v>
          </cell>
          <cell r="CA136">
            <v>501967</v>
          </cell>
          <cell r="CB136">
            <v>362863</v>
          </cell>
          <cell r="CC136">
            <v>4321302</v>
          </cell>
          <cell r="CD136">
            <v>11759422</v>
          </cell>
          <cell r="CE136">
            <v>2030693</v>
          </cell>
          <cell r="CF136">
            <v>4582652</v>
          </cell>
          <cell r="CG136">
            <v>7689736</v>
          </cell>
          <cell r="CH136">
            <v>14303081</v>
          </cell>
          <cell r="CI136">
            <v>462417095</v>
          </cell>
          <cell r="CJ136">
            <v>476720176</v>
          </cell>
          <cell r="CK136">
            <v>395155140</v>
          </cell>
          <cell r="CL136">
            <v>395155140</v>
          </cell>
          <cell r="CM136">
            <v>25125149</v>
          </cell>
          <cell r="CN136">
            <v>52851066</v>
          </cell>
          <cell r="CO136">
            <v>16702011</v>
          </cell>
          <cell r="CP136">
            <v>8470643</v>
          </cell>
          <cell r="CQ136">
            <v>2242378</v>
          </cell>
          <cell r="CR136">
            <v>1462177392</v>
          </cell>
          <cell r="CS136">
            <v>172649027</v>
          </cell>
          <cell r="CT136">
            <v>0</v>
          </cell>
          <cell r="CU136">
            <v>37342225</v>
          </cell>
          <cell r="CV136">
            <v>1672168644</v>
          </cell>
          <cell r="CW136">
            <v>109722792</v>
          </cell>
          <cell r="CX136">
            <v>0</v>
          </cell>
          <cell r="CY136">
            <v>0</v>
          </cell>
          <cell r="CZ136">
            <v>2282437823</v>
          </cell>
          <cell r="DA136">
            <v>0</v>
          </cell>
          <cell r="DB136">
            <v>5125423988</v>
          </cell>
          <cell r="DC136">
            <v>0</v>
          </cell>
          <cell r="DD136">
            <v>7914534</v>
          </cell>
          <cell r="DE136">
            <v>7914534</v>
          </cell>
          <cell r="DF136">
            <v>-10638</v>
          </cell>
          <cell r="DG136">
            <v>-10638</v>
          </cell>
          <cell r="DH136">
            <v>43300911</v>
          </cell>
          <cell r="DI136">
            <v>6337217</v>
          </cell>
          <cell r="DJ136">
            <v>888930</v>
          </cell>
          <cell r="DK136">
            <v>7226147</v>
          </cell>
          <cell r="DL136">
            <v>16260139</v>
          </cell>
          <cell r="DM136">
            <v>1664766</v>
          </cell>
          <cell r="DN136">
            <v>144243</v>
          </cell>
          <cell r="DO136">
            <v>18069148</v>
          </cell>
          <cell r="DP136">
            <v>1876200</v>
          </cell>
          <cell r="DQ136">
            <v>2536500</v>
          </cell>
          <cell r="DR136">
            <v>0</v>
          </cell>
          <cell r="DS136">
            <v>6712895</v>
          </cell>
          <cell r="DT136">
            <v>0</v>
          </cell>
          <cell r="DU136">
            <v>11125595</v>
          </cell>
          <cell r="DV136">
            <v>124960</v>
          </cell>
          <cell r="DW136">
            <v>11283500</v>
          </cell>
          <cell r="DX136">
            <v>5925</v>
          </cell>
          <cell r="DY136">
            <v>11414385</v>
          </cell>
          <cell r="DZ136">
            <v>18522446</v>
          </cell>
          <cell r="EA136">
            <v>0</v>
          </cell>
          <cell r="EB136">
            <v>0</v>
          </cell>
          <cell r="EC136">
            <v>18522446</v>
          </cell>
          <cell r="ED136">
            <v>34178801</v>
          </cell>
          <cell r="EE136">
            <v>2215158</v>
          </cell>
          <cell r="EF136">
            <v>1334508</v>
          </cell>
          <cell r="EG136">
            <v>21997218</v>
          </cell>
          <cell r="EH136">
            <v>673499</v>
          </cell>
          <cell r="EI136">
            <v>45795</v>
          </cell>
          <cell r="EJ136">
            <v>152647</v>
          </cell>
          <cell r="EK136">
            <v>1038922</v>
          </cell>
          <cell r="EL136">
            <v>747962</v>
          </cell>
          <cell r="EM136">
            <v>2658825</v>
          </cell>
          <cell r="EN136">
            <v>4078370</v>
          </cell>
          <cell r="EO136">
            <v>1987120</v>
          </cell>
          <cell r="EP136">
            <v>0</v>
          </cell>
          <cell r="EQ136">
            <v>30529</v>
          </cell>
          <cell r="ER136">
            <v>28529537</v>
          </cell>
          <cell r="ES136">
            <v>8700822</v>
          </cell>
          <cell r="ET136">
            <v>37260888</v>
          </cell>
          <cell r="EU136">
            <v>0</v>
          </cell>
          <cell r="EV136">
            <v>418822</v>
          </cell>
          <cell r="EW136">
            <v>19035</v>
          </cell>
          <cell r="EX136">
            <v>37698745</v>
          </cell>
          <cell r="EY136">
            <v>0</v>
          </cell>
          <cell r="EZ136">
            <v>165280319</v>
          </cell>
          <cell r="FA136">
            <v>192268500</v>
          </cell>
          <cell r="FB136">
            <v>357548819</v>
          </cell>
          <cell r="FC136">
            <v>1558841</v>
          </cell>
          <cell r="FD136">
            <v>152003800</v>
          </cell>
          <cell r="FE136">
            <v>2707151</v>
          </cell>
          <cell r="FF136">
            <v>0</v>
          </cell>
          <cell r="FG136">
            <v>0</v>
          </cell>
          <cell r="FH136">
            <v>0</v>
          </cell>
          <cell r="FI136">
            <v>8195173</v>
          </cell>
          <cell r="FJ136">
            <v>10902324</v>
          </cell>
          <cell r="FK136">
            <v>1439507</v>
          </cell>
          <cell r="FL136">
            <v>0</v>
          </cell>
          <cell r="FM136">
            <v>165904472</v>
          </cell>
          <cell r="FN136">
            <v>573980349</v>
          </cell>
          <cell r="FO136">
            <v>186388</v>
          </cell>
          <cell r="FP136">
            <v>34763611</v>
          </cell>
          <cell r="FQ136">
            <v>34949999</v>
          </cell>
          <cell r="FR136">
            <v>233975</v>
          </cell>
          <cell r="FS136">
            <v>16964409</v>
          </cell>
          <cell r="FT136">
            <v>0</v>
          </cell>
          <cell r="FU136">
            <v>580983</v>
          </cell>
          <cell r="FV136">
            <v>18575484</v>
          </cell>
          <cell r="FW136">
            <v>5558400</v>
          </cell>
          <cell r="FX136">
            <v>76863250</v>
          </cell>
          <cell r="FY136">
            <v>0</v>
          </cell>
          <cell r="FZ136">
            <v>5245774</v>
          </cell>
          <cell r="GA136">
            <v>0</v>
          </cell>
          <cell r="GB136">
            <v>5245774</v>
          </cell>
          <cell r="GC136">
            <v>34979</v>
          </cell>
          <cell r="GD136">
            <v>34979</v>
          </cell>
          <cell r="GE136">
            <v>7750000</v>
          </cell>
          <cell r="GF136">
            <v>38867406</v>
          </cell>
          <cell r="GG136">
            <v>0</v>
          </cell>
          <cell r="GH136">
            <v>38867406</v>
          </cell>
          <cell r="GI136">
            <v>3542041</v>
          </cell>
          <cell r="GJ136">
            <v>0</v>
          </cell>
          <cell r="GK136">
            <v>61000</v>
          </cell>
          <cell r="GL136">
            <v>66634768</v>
          </cell>
          <cell r="GM136">
            <v>14868281</v>
          </cell>
          <cell r="GN136">
            <v>93428</v>
          </cell>
          <cell r="GO136">
            <v>0</v>
          </cell>
          <cell r="GP136">
            <v>85199518</v>
          </cell>
          <cell r="GQ136">
            <v>63545952</v>
          </cell>
          <cell r="GR136">
            <v>148745470</v>
          </cell>
          <cell r="GS136">
            <v>277506879</v>
          </cell>
          <cell r="GT136">
            <v>11302000</v>
          </cell>
          <cell r="GU136">
            <v>0</v>
          </cell>
          <cell r="GV136">
            <v>11302000</v>
          </cell>
          <cell r="GW136">
            <v>0</v>
          </cell>
          <cell r="GX136">
            <v>0</v>
          </cell>
          <cell r="GY136">
            <v>1258813049</v>
          </cell>
          <cell r="GZ136">
            <v>98773170</v>
          </cell>
          <cell r="HA136">
            <v>0</v>
          </cell>
          <cell r="HB136">
            <v>1357586219</v>
          </cell>
          <cell r="HC136">
            <v>0</v>
          </cell>
          <cell r="HD136">
            <v>0</v>
          </cell>
          <cell r="HE136">
            <v>0</v>
          </cell>
          <cell r="HF136">
            <v>0</v>
          </cell>
          <cell r="HG136">
            <v>0</v>
          </cell>
          <cell r="HH136">
            <v>1368888219</v>
          </cell>
          <cell r="HI136">
            <v>0</v>
          </cell>
          <cell r="HJ136">
            <v>0</v>
          </cell>
          <cell r="HK136">
            <v>0</v>
          </cell>
          <cell r="HL136">
            <v>26636986423</v>
          </cell>
          <cell r="HM136">
            <v>1273555037</v>
          </cell>
          <cell r="HN136">
            <v>27910541460</v>
          </cell>
          <cell r="HO136">
            <v>0</v>
          </cell>
          <cell r="HP136">
            <v>0</v>
          </cell>
          <cell r="HQ136">
            <v>0</v>
          </cell>
          <cell r="HR136">
            <v>0</v>
          </cell>
          <cell r="HS136">
            <v>92056915</v>
          </cell>
          <cell r="HT136">
            <v>69042685</v>
          </cell>
          <cell r="HU136">
            <v>1910180955</v>
          </cell>
          <cell r="HV136">
            <v>3306206120</v>
          </cell>
          <cell r="HW136">
            <v>0</v>
          </cell>
          <cell r="HX136">
            <v>0</v>
          </cell>
          <cell r="HY136">
            <v>0</v>
          </cell>
          <cell r="HZ136">
            <v>160600436</v>
          </cell>
          <cell r="IA136">
            <v>0</v>
          </cell>
          <cell r="IB136">
            <v>0</v>
          </cell>
          <cell r="IC136">
            <v>0</v>
          </cell>
          <cell r="ID136">
            <v>0</v>
          </cell>
          <cell r="IE136">
            <v>0</v>
          </cell>
          <cell r="IF136">
            <v>0</v>
          </cell>
          <cell r="IG136">
            <v>0</v>
          </cell>
          <cell r="IH136">
            <v>0</v>
          </cell>
          <cell r="II136">
            <v>0</v>
          </cell>
          <cell r="IJ136">
            <v>0</v>
          </cell>
          <cell r="IK136">
            <v>31377348016</v>
          </cell>
          <cell r="IL136">
            <v>0</v>
          </cell>
          <cell r="IM136">
            <v>3957271228</v>
          </cell>
          <cell r="IN136">
            <v>3957271228</v>
          </cell>
          <cell r="IO136">
            <v>31377348016</v>
          </cell>
          <cell r="IP136">
            <v>12876083</v>
          </cell>
          <cell r="IQ136">
            <v>0</v>
          </cell>
          <cell r="IR136">
            <v>0</v>
          </cell>
          <cell r="IS136">
            <v>0</v>
          </cell>
          <cell r="IT136">
            <v>0</v>
          </cell>
          <cell r="IU136">
            <v>0</v>
          </cell>
          <cell r="IV136">
            <v>0</v>
          </cell>
          <cell r="IW136">
            <v>0</v>
          </cell>
          <cell r="IX136">
            <v>0</v>
          </cell>
          <cell r="IY136">
            <v>0</v>
          </cell>
          <cell r="IZ136">
            <v>0</v>
          </cell>
          <cell r="JA136">
            <v>0</v>
          </cell>
          <cell r="JB136">
            <v>12876083</v>
          </cell>
          <cell r="JC136">
            <v>1090609000</v>
          </cell>
          <cell r="JD136">
            <v>45774162</v>
          </cell>
          <cell r="JE136">
            <v>13728112</v>
          </cell>
          <cell r="JF136">
            <v>5741590</v>
          </cell>
          <cell r="JG136">
            <v>3439286</v>
          </cell>
          <cell r="JH136">
            <v>3356308</v>
          </cell>
          <cell r="JI136">
            <v>97784932</v>
          </cell>
          <cell r="JJ136">
            <v>765553</v>
          </cell>
          <cell r="JK136">
            <v>1645692</v>
          </cell>
          <cell r="JL136">
            <v>2740977</v>
          </cell>
          <cell r="JM136">
            <v>9550227</v>
          </cell>
          <cell r="JN136">
            <v>1498639</v>
          </cell>
          <cell r="JO136">
            <v>1585560</v>
          </cell>
          <cell r="JP136">
            <v>0</v>
          </cell>
          <cell r="JQ136">
            <v>0</v>
          </cell>
          <cell r="JR136">
            <v>0</v>
          </cell>
          <cell r="JS136">
            <v>0</v>
          </cell>
          <cell r="JT136">
            <v>0</v>
          </cell>
          <cell r="JU136">
            <v>7317727</v>
          </cell>
          <cell r="JV136">
            <v>0</v>
          </cell>
          <cell r="JW136">
            <v>0</v>
          </cell>
          <cell r="JX136">
            <v>0</v>
          </cell>
          <cell r="JY136">
            <v>0</v>
          </cell>
          <cell r="JZ136">
            <v>0</v>
          </cell>
          <cell r="KA136">
            <v>0</v>
          </cell>
          <cell r="KB136">
            <v>0</v>
          </cell>
          <cell r="KC136">
            <v>0</v>
          </cell>
          <cell r="KD136">
            <v>0</v>
          </cell>
          <cell r="KE136">
            <v>0</v>
          </cell>
          <cell r="KF136">
            <v>0</v>
          </cell>
          <cell r="KG136">
            <v>0</v>
          </cell>
          <cell r="KH136">
            <v>0</v>
          </cell>
          <cell r="KI136">
            <v>0</v>
          </cell>
          <cell r="KJ136">
            <v>0</v>
          </cell>
          <cell r="KK136">
            <v>0</v>
          </cell>
          <cell r="KL136">
            <v>0</v>
          </cell>
          <cell r="KM136">
            <v>0</v>
          </cell>
          <cell r="KN136">
            <v>0</v>
          </cell>
          <cell r="KO136">
            <v>0</v>
          </cell>
          <cell r="KP136">
            <v>0</v>
          </cell>
          <cell r="KQ136">
            <v>0</v>
          </cell>
          <cell r="KR136">
            <v>0</v>
          </cell>
          <cell r="KS136">
            <v>0</v>
          </cell>
          <cell r="KT136">
            <v>0</v>
          </cell>
          <cell r="KU136">
            <v>0</v>
          </cell>
          <cell r="KV136">
            <v>0</v>
          </cell>
          <cell r="KW136">
            <v>1288579489</v>
          </cell>
          <cell r="KX136">
            <v>32678803588</v>
          </cell>
          <cell r="KY136">
            <v>58743099</v>
          </cell>
          <cell r="KZ136">
            <v>58743099</v>
          </cell>
          <cell r="LA136">
            <v>874892</v>
          </cell>
          <cell r="LB136">
            <v>46792732577</v>
          </cell>
          <cell r="LC136">
            <v>134456065301</v>
          </cell>
          <cell r="LD136">
            <v>-2435388256</v>
          </cell>
          <cell r="LE136">
            <v>0</v>
          </cell>
          <cell r="LF136">
            <v>0</v>
          </cell>
          <cell r="LG136">
            <v>0</v>
          </cell>
          <cell r="LH136">
            <v>0</v>
          </cell>
          <cell r="LI136">
            <v>0</v>
          </cell>
          <cell r="LJ136">
            <v>0</v>
          </cell>
          <cell r="LK136">
            <v>0</v>
          </cell>
          <cell r="LL136">
            <v>8267703908</v>
          </cell>
          <cell r="LM136">
            <v>762875498</v>
          </cell>
          <cell r="LN136">
            <v>9030579406</v>
          </cell>
          <cell r="LO136">
            <v>733233255</v>
          </cell>
          <cell r="LP136">
            <v>0</v>
          </cell>
          <cell r="LQ136">
            <v>4954400</v>
          </cell>
          <cell r="LR136">
            <v>195617267</v>
          </cell>
          <cell r="LS136">
            <v>1754905746</v>
          </cell>
          <cell r="LT136">
            <v>100415375</v>
          </cell>
          <cell r="LU136">
            <v>0</v>
          </cell>
          <cell r="LV136">
            <v>90926724</v>
          </cell>
          <cell r="LW136">
            <v>1754905746</v>
          </cell>
          <cell r="LX136">
            <v>0</v>
          </cell>
          <cell r="LY136">
            <v>0</v>
          </cell>
          <cell r="LZ136">
            <v>0</v>
          </cell>
          <cell r="MA136">
            <v>0</v>
          </cell>
          <cell r="MB136">
            <v>0</v>
          </cell>
          <cell r="MC136">
            <v>0</v>
          </cell>
          <cell r="MD136">
            <v>762875498</v>
          </cell>
          <cell r="ME136">
            <v>9475243917</v>
          </cell>
          <cell r="MF136">
            <v>62537098</v>
          </cell>
          <cell r="MG136">
            <v>71347</v>
          </cell>
          <cell r="MH136">
            <v>0</v>
          </cell>
          <cell r="MI136">
            <v>62608445</v>
          </cell>
          <cell r="MJ136">
            <v>1022265938</v>
          </cell>
          <cell r="MK136">
            <v>2657088</v>
          </cell>
          <cell r="ML136">
            <v>1024923026</v>
          </cell>
          <cell r="MM136">
            <v>36803986570</v>
          </cell>
          <cell r="MN136">
            <v>0</v>
          </cell>
          <cell r="MO136">
            <v>36803986570</v>
          </cell>
          <cell r="MP136">
            <v>0</v>
          </cell>
          <cell r="MQ136">
            <v>37891518041</v>
          </cell>
          <cell r="MR136">
            <v>0</v>
          </cell>
          <cell r="MS136">
            <v>0</v>
          </cell>
          <cell r="MT136">
            <v>0</v>
          </cell>
          <cell r="MU136">
            <v>0</v>
          </cell>
          <cell r="MV136">
            <v>0</v>
          </cell>
          <cell r="MW136">
            <v>0</v>
          </cell>
          <cell r="MX136">
            <v>4213281575</v>
          </cell>
          <cell r="MY136">
            <v>714803433</v>
          </cell>
          <cell r="MZ136">
            <v>7124310</v>
          </cell>
          <cell r="NA136">
            <v>0</v>
          </cell>
          <cell r="NB136">
            <v>721927743</v>
          </cell>
          <cell r="NC136">
            <v>0</v>
          </cell>
          <cell r="ND136">
            <v>0</v>
          </cell>
          <cell r="NE136">
            <v>0</v>
          </cell>
          <cell r="NF136">
            <v>0</v>
          </cell>
          <cell r="NG136">
            <v>12784678</v>
          </cell>
          <cell r="NH136">
            <v>233937188</v>
          </cell>
          <cell r="NI136">
            <v>17558219</v>
          </cell>
          <cell r="NJ136">
            <v>7575536</v>
          </cell>
          <cell r="NK136">
            <v>25133755</v>
          </cell>
          <cell r="NL136">
            <v>0</v>
          </cell>
          <cell r="NM136">
            <v>0</v>
          </cell>
          <cell r="NN136">
            <v>0</v>
          </cell>
          <cell r="NO136">
            <v>0</v>
          </cell>
          <cell r="NP136">
            <v>0</v>
          </cell>
          <cell r="NQ136">
            <v>0</v>
          </cell>
          <cell r="NR136">
            <v>0</v>
          </cell>
          <cell r="NS136">
            <v>0</v>
          </cell>
          <cell r="NT136">
            <v>0</v>
          </cell>
          <cell r="NU136">
            <v>0</v>
          </cell>
          <cell r="NV136">
            <v>0</v>
          </cell>
          <cell r="NW136">
            <v>0</v>
          </cell>
          <cell r="NX136">
            <v>0</v>
          </cell>
          <cell r="NY136">
            <v>0</v>
          </cell>
          <cell r="NZ136">
            <v>0</v>
          </cell>
          <cell r="OA136">
            <v>0</v>
          </cell>
          <cell r="OB136">
            <v>0</v>
          </cell>
          <cell r="OC136">
            <v>0</v>
          </cell>
          <cell r="OD136">
            <v>5207064939</v>
          </cell>
          <cell r="OE136">
            <v>5207064939</v>
          </cell>
          <cell r="OF136">
            <v>76599198000</v>
          </cell>
          <cell r="OG136">
            <v>0</v>
          </cell>
          <cell r="OH136">
            <v>0</v>
          </cell>
          <cell r="OI136">
            <v>0</v>
          </cell>
          <cell r="OJ136">
            <v>0</v>
          </cell>
          <cell r="OK136">
            <v>0</v>
          </cell>
          <cell r="OL136">
            <v>0</v>
          </cell>
          <cell r="OM136">
            <v>76599198000</v>
          </cell>
          <cell r="ON136">
            <v>76599198000</v>
          </cell>
          <cell r="OO136">
            <v>0</v>
          </cell>
          <cell r="OP136">
            <v>716</v>
          </cell>
          <cell r="OQ136">
            <v>1923470</v>
          </cell>
          <cell r="OR136">
            <v>1909266</v>
          </cell>
          <cell r="OS136">
            <v>0</v>
          </cell>
          <cell r="OT136">
            <v>0</v>
          </cell>
          <cell r="OU136">
            <v>5742718</v>
          </cell>
          <cell r="OV136">
            <v>0</v>
          </cell>
          <cell r="OW136">
            <v>81810096391</v>
          </cell>
          <cell r="OX136">
            <v>119701614432</v>
          </cell>
          <cell r="OY136">
            <v>263632923650</v>
          </cell>
        </row>
        <row r="137">
          <cell r="A137">
            <v>39569</v>
          </cell>
          <cell r="B137">
            <v>2008</v>
          </cell>
          <cell r="C137" t="str">
            <v>2008-1</v>
          </cell>
          <cell r="D137" t="str">
            <v>2008-2</v>
          </cell>
          <cell r="E137">
            <v>5</v>
          </cell>
          <cell r="F137">
            <v>0.97623817167760274</v>
          </cell>
          <cell r="G137">
            <v>-54705655</v>
          </cell>
          <cell r="H137">
            <v>467400</v>
          </cell>
          <cell r="I137">
            <v>14107129096.857819</v>
          </cell>
          <cell r="J137">
            <v>2002416520.1422005</v>
          </cell>
          <cell r="K137">
            <v>0</v>
          </cell>
          <cell r="L137">
            <v>16109545617.000015</v>
          </cell>
          <cell r="M137">
            <v>7163669436</v>
          </cell>
          <cell r="N137">
            <v>19382112370</v>
          </cell>
          <cell r="O137">
            <v>1038747176</v>
          </cell>
          <cell r="P137">
            <v>2158878766</v>
          </cell>
          <cell r="Q137">
            <v>2494809932</v>
          </cell>
          <cell r="R137">
            <v>52370447704</v>
          </cell>
          <cell r="S137">
            <v>3692326000</v>
          </cell>
          <cell r="T137">
            <v>4343913000</v>
          </cell>
          <cell r="U137">
            <v>8036239000</v>
          </cell>
          <cell r="V137">
            <v>164580637</v>
          </cell>
          <cell r="W137">
            <v>1111915629</v>
          </cell>
          <cell r="X137">
            <v>129793596</v>
          </cell>
          <cell r="Y137">
            <v>1463598</v>
          </cell>
          <cell r="Z137">
            <v>110912407</v>
          </cell>
          <cell r="AA137">
            <v>26816054</v>
          </cell>
          <cell r="AB137">
            <v>0</v>
          </cell>
          <cell r="AC137">
            <v>2594597053</v>
          </cell>
          <cell r="AD137">
            <v>0</v>
          </cell>
          <cell r="AE137">
            <v>0</v>
          </cell>
          <cell r="AF137">
            <v>0</v>
          </cell>
          <cell r="AG137">
            <v>12176317974</v>
          </cell>
          <cell r="AH137">
            <v>64546765678</v>
          </cell>
          <cell r="AI137">
            <v>92702017</v>
          </cell>
          <cell r="AJ137">
            <v>481300</v>
          </cell>
          <cell r="AK137">
            <v>177618279</v>
          </cell>
          <cell r="AL137">
            <v>270801596</v>
          </cell>
          <cell r="AM137">
            <v>727284916</v>
          </cell>
          <cell r="AN137">
            <v>0</v>
          </cell>
          <cell r="AO137">
            <v>5528793</v>
          </cell>
          <cell r="AP137">
            <v>121660</v>
          </cell>
          <cell r="AQ137">
            <v>1792239</v>
          </cell>
          <cell r="AR137">
            <v>131600</v>
          </cell>
          <cell r="AS137">
            <v>0</v>
          </cell>
          <cell r="AT137">
            <v>0</v>
          </cell>
          <cell r="AU137">
            <v>0</v>
          </cell>
          <cell r="AV137">
            <v>734859208</v>
          </cell>
          <cell r="AW137">
            <v>0</v>
          </cell>
          <cell r="AX137">
            <v>3271551226</v>
          </cell>
          <cell r="AY137">
            <v>475437824</v>
          </cell>
          <cell r="AZ137">
            <v>471463</v>
          </cell>
          <cell r="BA137">
            <v>11050</v>
          </cell>
          <cell r="BB137">
            <v>22260</v>
          </cell>
          <cell r="BC137">
            <v>0</v>
          </cell>
          <cell r="BD137">
            <v>9600282</v>
          </cell>
          <cell r="BE137">
            <v>13778035</v>
          </cell>
          <cell r="BF137">
            <v>113396</v>
          </cell>
          <cell r="BG137">
            <v>0</v>
          </cell>
          <cell r="BH137">
            <v>0</v>
          </cell>
          <cell r="BI137">
            <v>75839630</v>
          </cell>
          <cell r="BJ137">
            <v>0</v>
          </cell>
          <cell r="BK137">
            <v>3846825166</v>
          </cell>
          <cell r="BL137">
            <v>84584</v>
          </cell>
          <cell r="BM137">
            <v>383530</v>
          </cell>
          <cell r="BN137">
            <v>382494</v>
          </cell>
          <cell r="BO137">
            <v>1097850</v>
          </cell>
          <cell r="BP137">
            <v>32541683</v>
          </cell>
          <cell r="BQ137">
            <v>34490141</v>
          </cell>
          <cell r="BR137">
            <v>10393153080</v>
          </cell>
          <cell r="BS137">
            <v>3979979</v>
          </cell>
          <cell r="BT137">
            <v>102235821</v>
          </cell>
          <cell r="BU137">
            <v>2113199581</v>
          </cell>
          <cell r="BV137">
            <v>70585776</v>
          </cell>
          <cell r="BW137">
            <v>1524461</v>
          </cell>
          <cell r="BX137">
            <v>40374291</v>
          </cell>
          <cell r="BY137">
            <v>9579748</v>
          </cell>
          <cell r="BZ137">
            <v>1090770</v>
          </cell>
          <cell r="CA137">
            <v>3284766</v>
          </cell>
          <cell r="CB137">
            <v>1128285</v>
          </cell>
          <cell r="CC137">
            <v>28395341</v>
          </cell>
          <cell r="CD137">
            <v>85377662</v>
          </cell>
          <cell r="CE137">
            <v>9384275</v>
          </cell>
          <cell r="CF137">
            <v>10947105</v>
          </cell>
          <cell r="CG137">
            <v>23188966</v>
          </cell>
          <cell r="CH137">
            <v>43520346</v>
          </cell>
          <cell r="CI137">
            <v>193243596</v>
          </cell>
          <cell r="CJ137">
            <v>236763942</v>
          </cell>
          <cell r="CK137">
            <v>372365168</v>
          </cell>
          <cell r="CL137">
            <v>372365168</v>
          </cell>
          <cell r="CM137">
            <v>25843864</v>
          </cell>
          <cell r="CN137">
            <v>33305882</v>
          </cell>
          <cell r="CO137">
            <v>12563649</v>
          </cell>
          <cell r="CP137">
            <v>8287301</v>
          </cell>
          <cell r="CQ137">
            <v>2220117</v>
          </cell>
          <cell r="CR137">
            <v>656761041</v>
          </cell>
          <cell r="CS137">
            <v>79257417</v>
          </cell>
          <cell r="CT137">
            <v>0</v>
          </cell>
          <cell r="CU137">
            <v>0</v>
          </cell>
          <cell r="CV137">
            <v>736018458</v>
          </cell>
          <cell r="CW137">
            <v>0</v>
          </cell>
          <cell r="CX137">
            <v>0</v>
          </cell>
          <cell r="CY137">
            <v>0</v>
          </cell>
          <cell r="CZ137">
            <v>1190604439</v>
          </cell>
          <cell r="DA137">
            <v>0</v>
          </cell>
          <cell r="DB137">
            <v>3798767221</v>
          </cell>
          <cell r="DC137">
            <v>0</v>
          </cell>
          <cell r="DD137">
            <v>1014137</v>
          </cell>
          <cell r="DE137">
            <v>1014137</v>
          </cell>
          <cell r="DF137">
            <v>811867</v>
          </cell>
          <cell r="DG137">
            <v>811867</v>
          </cell>
          <cell r="DH137">
            <v>36093857</v>
          </cell>
          <cell r="DI137">
            <v>6007454</v>
          </cell>
          <cell r="DJ137">
            <v>702543</v>
          </cell>
          <cell r="DK137">
            <v>6709997</v>
          </cell>
          <cell r="DL137">
            <v>13233666</v>
          </cell>
          <cell r="DM137">
            <v>1480669</v>
          </cell>
          <cell r="DN137">
            <v>172054</v>
          </cell>
          <cell r="DO137">
            <v>14886389</v>
          </cell>
          <cell r="DP137">
            <v>1451400</v>
          </cell>
          <cell r="DQ137">
            <v>1325744</v>
          </cell>
          <cell r="DR137">
            <v>0</v>
          </cell>
          <cell r="DS137">
            <v>5272800</v>
          </cell>
          <cell r="DT137">
            <v>0</v>
          </cell>
          <cell r="DU137">
            <v>8049944</v>
          </cell>
          <cell r="DV137">
            <v>20827</v>
          </cell>
          <cell r="DW137">
            <v>7870100</v>
          </cell>
          <cell r="DX137">
            <v>4830</v>
          </cell>
          <cell r="DY137">
            <v>7895757</v>
          </cell>
          <cell r="DZ137">
            <v>15099346</v>
          </cell>
          <cell r="EA137">
            <v>0</v>
          </cell>
          <cell r="EB137">
            <v>15265</v>
          </cell>
          <cell r="EC137">
            <v>15114611</v>
          </cell>
          <cell r="ED137">
            <v>28229955</v>
          </cell>
          <cell r="EE137">
            <v>1831754</v>
          </cell>
          <cell r="EF137">
            <v>721752</v>
          </cell>
          <cell r="EG137">
            <v>18548282</v>
          </cell>
          <cell r="EH137">
            <v>383474</v>
          </cell>
          <cell r="EI137">
            <v>91590</v>
          </cell>
          <cell r="EJ137">
            <v>30530</v>
          </cell>
          <cell r="EK137">
            <v>886277</v>
          </cell>
          <cell r="EL137">
            <v>534265</v>
          </cell>
          <cell r="EM137">
            <v>1926136</v>
          </cell>
          <cell r="EN137">
            <v>3314271</v>
          </cell>
          <cell r="EO137">
            <v>1577755</v>
          </cell>
          <cell r="EP137">
            <v>0</v>
          </cell>
          <cell r="EQ137">
            <v>106852</v>
          </cell>
          <cell r="ER137">
            <v>22927431</v>
          </cell>
          <cell r="ES137">
            <v>8105503</v>
          </cell>
          <cell r="ET137">
            <v>31139786</v>
          </cell>
          <cell r="EU137">
            <v>0</v>
          </cell>
          <cell r="EV137">
            <v>232678</v>
          </cell>
          <cell r="EW137">
            <v>0</v>
          </cell>
          <cell r="EX137">
            <v>31372464</v>
          </cell>
          <cell r="EY137">
            <v>0</v>
          </cell>
          <cell r="EZ137">
            <v>133469070</v>
          </cell>
          <cell r="FA137">
            <v>124588500</v>
          </cell>
          <cell r="FB137">
            <v>258057570</v>
          </cell>
          <cell r="FC137">
            <v>1896515</v>
          </cell>
          <cell r="FD137">
            <v>102662900</v>
          </cell>
          <cell r="FE137">
            <v>3287146</v>
          </cell>
          <cell r="FF137">
            <v>0</v>
          </cell>
          <cell r="FG137">
            <v>0</v>
          </cell>
          <cell r="FH137">
            <v>0</v>
          </cell>
          <cell r="FI137">
            <v>6512237</v>
          </cell>
          <cell r="FJ137">
            <v>9799383</v>
          </cell>
          <cell r="FK137">
            <v>1358552</v>
          </cell>
          <cell r="FL137">
            <v>0</v>
          </cell>
          <cell r="FM137">
            <v>115717350</v>
          </cell>
          <cell r="FN137">
            <v>416578774</v>
          </cell>
          <cell r="FO137">
            <v>200729</v>
          </cell>
          <cell r="FP137">
            <v>58861717</v>
          </cell>
          <cell r="FQ137">
            <v>59062446</v>
          </cell>
          <cell r="FR137">
            <v>194979</v>
          </cell>
          <cell r="FS137">
            <v>19522499</v>
          </cell>
          <cell r="FT137">
            <v>204000</v>
          </cell>
          <cell r="FU137">
            <v>198442</v>
          </cell>
          <cell r="FV137">
            <v>13649614</v>
          </cell>
          <cell r="FW137">
            <v>6948000</v>
          </cell>
          <cell r="FX137">
            <v>99779980</v>
          </cell>
          <cell r="FY137">
            <v>0</v>
          </cell>
          <cell r="FZ137">
            <v>4205663</v>
          </cell>
          <cell r="GA137">
            <v>0</v>
          </cell>
          <cell r="GB137">
            <v>4205663</v>
          </cell>
          <cell r="GC137">
            <v>498514</v>
          </cell>
          <cell r="GD137">
            <v>498514</v>
          </cell>
          <cell r="GE137">
            <v>7016600</v>
          </cell>
          <cell r="GF137">
            <v>32429662</v>
          </cell>
          <cell r="GG137">
            <v>0</v>
          </cell>
          <cell r="GH137">
            <v>32429662</v>
          </cell>
          <cell r="GI137">
            <v>3260420</v>
          </cell>
          <cell r="GJ137">
            <v>300000</v>
          </cell>
          <cell r="GK137">
            <v>63000</v>
          </cell>
          <cell r="GL137">
            <v>53719458</v>
          </cell>
          <cell r="GM137">
            <v>12038395</v>
          </cell>
          <cell r="GN137">
            <v>161542</v>
          </cell>
          <cell r="GO137">
            <v>0</v>
          </cell>
          <cell r="GP137">
            <v>69542815</v>
          </cell>
          <cell r="GQ137">
            <v>60054628</v>
          </cell>
          <cell r="GR137">
            <v>129597443</v>
          </cell>
          <cell r="GS137">
            <v>273527862</v>
          </cell>
          <cell r="GT137">
            <v>3736000</v>
          </cell>
          <cell r="GU137">
            <v>0</v>
          </cell>
          <cell r="GV137">
            <v>3736000</v>
          </cell>
          <cell r="GW137">
            <v>0</v>
          </cell>
          <cell r="GX137">
            <v>0</v>
          </cell>
          <cell r="GY137">
            <v>1972014150</v>
          </cell>
          <cell r="GZ137">
            <v>156625337</v>
          </cell>
          <cell r="HA137">
            <v>0</v>
          </cell>
          <cell r="HB137">
            <v>2128639487</v>
          </cell>
          <cell r="HC137">
            <v>0</v>
          </cell>
          <cell r="HD137">
            <v>0</v>
          </cell>
          <cell r="HE137">
            <v>0</v>
          </cell>
          <cell r="HF137">
            <v>0</v>
          </cell>
          <cell r="HG137">
            <v>0</v>
          </cell>
          <cell r="HH137">
            <v>2132375487</v>
          </cell>
          <cell r="HI137">
            <v>0</v>
          </cell>
          <cell r="HJ137">
            <v>0</v>
          </cell>
          <cell r="HK137">
            <v>0</v>
          </cell>
          <cell r="HL137">
            <v>26260397326</v>
          </cell>
          <cell r="HM137">
            <v>1273555037</v>
          </cell>
          <cell r="HN137">
            <v>27533952363</v>
          </cell>
          <cell r="HO137">
            <v>0</v>
          </cell>
          <cell r="HP137">
            <v>0</v>
          </cell>
          <cell r="HQ137">
            <v>0</v>
          </cell>
          <cell r="HR137">
            <v>0</v>
          </cell>
          <cell r="HS137">
            <v>222012501</v>
          </cell>
          <cell r="HT137">
            <v>166509376</v>
          </cell>
          <cell r="HU137">
            <v>1910180956</v>
          </cell>
          <cell r="HV137">
            <v>3533628398</v>
          </cell>
          <cell r="HW137">
            <v>0</v>
          </cell>
          <cell r="HX137">
            <v>0</v>
          </cell>
          <cell r="HY137">
            <v>0</v>
          </cell>
          <cell r="HZ137">
            <v>160600436</v>
          </cell>
          <cell r="IA137">
            <v>0</v>
          </cell>
          <cell r="IB137">
            <v>0</v>
          </cell>
          <cell r="IC137">
            <v>0</v>
          </cell>
          <cell r="ID137">
            <v>0</v>
          </cell>
          <cell r="IE137">
            <v>0</v>
          </cell>
          <cell r="IF137">
            <v>0</v>
          </cell>
          <cell r="IG137">
            <v>0</v>
          </cell>
          <cell r="IH137">
            <v>0</v>
          </cell>
          <cell r="II137">
            <v>0</v>
          </cell>
          <cell r="IJ137">
            <v>0</v>
          </cell>
          <cell r="IK137">
            <v>39105951958</v>
          </cell>
          <cell r="IL137">
            <v>0</v>
          </cell>
          <cell r="IM137">
            <v>4076922662</v>
          </cell>
          <cell r="IN137">
            <v>4076922662</v>
          </cell>
          <cell r="IO137">
            <v>39105951958</v>
          </cell>
          <cell r="IP137">
            <v>11465142</v>
          </cell>
          <cell r="IQ137">
            <v>0</v>
          </cell>
          <cell r="IR137">
            <v>0</v>
          </cell>
          <cell r="IS137">
            <v>0</v>
          </cell>
          <cell r="IT137">
            <v>0</v>
          </cell>
          <cell r="IU137">
            <v>0</v>
          </cell>
          <cell r="IV137">
            <v>0</v>
          </cell>
          <cell r="IW137">
            <v>0</v>
          </cell>
          <cell r="IX137">
            <v>0</v>
          </cell>
          <cell r="IY137">
            <v>0</v>
          </cell>
          <cell r="IZ137">
            <v>0</v>
          </cell>
          <cell r="JA137">
            <v>0</v>
          </cell>
          <cell r="JB137">
            <v>11465142</v>
          </cell>
          <cell r="JC137">
            <v>1090609000</v>
          </cell>
          <cell r="JD137">
            <v>45774162</v>
          </cell>
          <cell r="JE137">
            <v>13728112</v>
          </cell>
          <cell r="JF137">
            <v>7960640</v>
          </cell>
          <cell r="JG137">
            <v>3439286</v>
          </cell>
          <cell r="JH137">
            <v>3356308</v>
          </cell>
          <cell r="JI137">
            <v>53379833</v>
          </cell>
          <cell r="JJ137">
            <v>765553</v>
          </cell>
          <cell r="JK137">
            <v>1645692</v>
          </cell>
          <cell r="JL137">
            <v>5816977</v>
          </cell>
          <cell r="JM137">
            <v>9550227</v>
          </cell>
          <cell r="JN137">
            <v>1498639</v>
          </cell>
          <cell r="JO137">
            <v>1585560</v>
          </cell>
          <cell r="JP137">
            <v>0</v>
          </cell>
          <cell r="JQ137">
            <v>0</v>
          </cell>
          <cell r="JR137">
            <v>7606902</v>
          </cell>
          <cell r="JS137">
            <v>0</v>
          </cell>
          <cell r="JT137">
            <v>0</v>
          </cell>
          <cell r="JU137">
            <v>7317726</v>
          </cell>
          <cell r="JV137">
            <v>0</v>
          </cell>
          <cell r="JW137">
            <v>0</v>
          </cell>
          <cell r="JX137">
            <v>0</v>
          </cell>
          <cell r="JY137">
            <v>0</v>
          </cell>
          <cell r="JZ137">
            <v>0</v>
          </cell>
          <cell r="KA137">
            <v>0</v>
          </cell>
          <cell r="KB137">
            <v>0</v>
          </cell>
          <cell r="KC137">
            <v>0</v>
          </cell>
          <cell r="KD137">
            <v>0</v>
          </cell>
          <cell r="KE137">
            <v>0</v>
          </cell>
          <cell r="KF137">
            <v>0</v>
          </cell>
          <cell r="KG137">
            <v>0</v>
          </cell>
          <cell r="KH137">
            <v>0</v>
          </cell>
          <cell r="KI137">
            <v>0</v>
          </cell>
          <cell r="KJ137">
            <v>0</v>
          </cell>
          <cell r="KK137">
            <v>0</v>
          </cell>
          <cell r="KL137">
            <v>0</v>
          </cell>
          <cell r="KM137">
            <v>0</v>
          </cell>
          <cell r="KN137">
            <v>0</v>
          </cell>
          <cell r="KO137">
            <v>0</v>
          </cell>
          <cell r="KP137">
            <v>0</v>
          </cell>
          <cell r="KQ137">
            <v>0</v>
          </cell>
          <cell r="KR137">
            <v>0</v>
          </cell>
          <cell r="KS137">
            <v>0</v>
          </cell>
          <cell r="KT137">
            <v>0</v>
          </cell>
          <cell r="KU137">
            <v>0</v>
          </cell>
          <cell r="KV137">
            <v>0</v>
          </cell>
          <cell r="KW137">
            <v>1261637025</v>
          </cell>
          <cell r="KX137">
            <v>40379054125</v>
          </cell>
          <cell r="KY137">
            <v>32613876</v>
          </cell>
          <cell r="KZ137">
            <v>32613876</v>
          </cell>
          <cell r="LA137">
            <v>525465</v>
          </cell>
          <cell r="LB137">
            <v>62319377984</v>
          </cell>
          <cell r="LC137">
            <v>126866143662</v>
          </cell>
          <cell r="LD137">
            <v>0</v>
          </cell>
          <cell r="LE137">
            <v>0</v>
          </cell>
          <cell r="LF137">
            <v>0</v>
          </cell>
          <cell r="LG137">
            <v>0</v>
          </cell>
          <cell r="LH137">
            <v>0</v>
          </cell>
          <cell r="LI137">
            <v>0</v>
          </cell>
          <cell r="LJ137">
            <v>0</v>
          </cell>
          <cell r="LK137">
            <v>0</v>
          </cell>
          <cell r="LL137">
            <v>8267703908</v>
          </cell>
          <cell r="LM137">
            <v>762875498</v>
          </cell>
          <cell r="LN137">
            <v>9030579406</v>
          </cell>
          <cell r="LO137">
            <v>683220687</v>
          </cell>
          <cell r="LP137">
            <v>0</v>
          </cell>
          <cell r="LQ137">
            <v>6650865</v>
          </cell>
          <cell r="LR137">
            <v>203248984</v>
          </cell>
          <cell r="LS137">
            <v>1844243537</v>
          </cell>
          <cell r="LT137">
            <v>103432022</v>
          </cell>
          <cell r="LU137">
            <v>0</v>
          </cell>
          <cell r="LV137">
            <v>98978795</v>
          </cell>
          <cell r="LW137">
            <v>1844243537</v>
          </cell>
          <cell r="LX137">
            <v>0</v>
          </cell>
          <cell r="LY137">
            <v>0</v>
          </cell>
          <cell r="LZ137">
            <v>0</v>
          </cell>
          <cell r="MA137">
            <v>0</v>
          </cell>
          <cell r="MB137">
            <v>0</v>
          </cell>
          <cell r="MC137">
            <v>0</v>
          </cell>
          <cell r="MD137">
            <v>762875498</v>
          </cell>
          <cell r="ME137">
            <v>11970354296</v>
          </cell>
          <cell r="MF137">
            <v>559633381</v>
          </cell>
          <cell r="MG137">
            <v>57908620</v>
          </cell>
          <cell r="MH137">
            <v>0</v>
          </cell>
          <cell r="MI137">
            <v>617542001</v>
          </cell>
          <cell r="MJ137">
            <v>276503477</v>
          </cell>
          <cell r="MK137">
            <v>1943728</v>
          </cell>
          <cell r="ML137">
            <v>278447205</v>
          </cell>
          <cell r="MM137">
            <v>6971436672</v>
          </cell>
          <cell r="MN137">
            <v>0</v>
          </cell>
          <cell r="MO137">
            <v>6971436672</v>
          </cell>
          <cell r="MP137">
            <v>0</v>
          </cell>
          <cell r="MQ137">
            <v>7867425878</v>
          </cell>
          <cell r="MR137">
            <v>0</v>
          </cell>
          <cell r="MS137">
            <v>0</v>
          </cell>
          <cell r="MT137">
            <v>0</v>
          </cell>
          <cell r="MU137">
            <v>0</v>
          </cell>
          <cell r="MV137">
            <v>0</v>
          </cell>
          <cell r="MW137">
            <v>0</v>
          </cell>
          <cell r="MX137">
            <v>8964761352</v>
          </cell>
          <cell r="MY137">
            <v>769586698</v>
          </cell>
          <cell r="MZ137">
            <v>7412139</v>
          </cell>
          <cell r="NA137">
            <v>0</v>
          </cell>
          <cell r="NB137">
            <v>776998837</v>
          </cell>
          <cell r="NC137">
            <v>0</v>
          </cell>
          <cell r="ND137">
            <v>0</v>
          </cell>
          <cell r="NE137">
            <v>0</v>
          </cell>
          <cell r="NF137">
            <v>0</v>
          </cell>
          <cell r="NG137">
            <v>2221072</v>
          </cell>
          <cell r="NH137">
            <v>252487063</v>
          </cell>
          <cell r="NI137">
            <v>7701760</v>
          </cell>
          <cell r="NJ137">
            <v>0</v>
          </cell>
          <cell r="NK137">
            <v>7701760</v>
          </cell>
          <cell r="NL137">
            <v>0</v>
          </cell>
          <cell r="NM137">
            <v>0</v>
          </cell>
          <cell r="NN137">
            <v>0</v>
          </cell>
          <cell r="NO137">
            <v>0</v>
          </cell>
          <cell r="NP137">
            <v>0</v>
          </cell>
          <cell r="NQ137">
            <v>0</v>
          </cell>
          <cell r="NR137">
            <v>0</v>
          </cell>
          <cell r="NS137">
            <v>0</v>
          </cell>
          <cell r="NT137">
            <v>0</v>
          </cell>
          <cell r="NU137">
            <v>0</v>
          </cell>
          <cell r="NV137">
            <v>0</v>
          </cell>
          <cell r="NW137">
            <v>0</v>
          </cell>
          <cell r="NX137">
            <v>0</v>
          </cell>
          <cell r="NY137">
            <v>0</v>
          </cell>
          <cell r="NZ137">
            <v>0</v>
          </cell>
          <cell r="OA137">
            <v>0</v>
          </cell>
          <cell r="OB137">
            <v>0</v>
          </cell>
          <cell r="OC137">
            <v>0</v>
          </cell>
          <cell r="OD137">
            <v>10004170084</v>
          </cell>
          <cell r="OE137">
            <v>10004170084</v>
          </cell>
          <cell r="OF137">
            <v>-130271865758</v>
          </cell>
          <cell r="OG137">
            <v>0</v>
          </cell>
          <cell r="OH137">
            <v>0</v>
          </cell>
          <cell r="OI137">
            <v>0</v>
          </cell>
          <cell r="OJ137">
            <v>0</v>
          </cell>
          <cell r="OK137">
            <v>150000000000</v>
          </cell>
          <cell r="OL137">
            <v>0</v>
          </cell>
          <cell r="OM137">
            <v>19728134242</v>
          </cell>
          <cell r="ON137">
            <v>19728134242</v>
          </cell>
          <cell r="OO137">
            <v>0</v>
          </cell>
          <cell r="OP137">
            <v>117747</v>
          </cell>
          <cell r="OQ137">
            <v>292281</v>
          </cell>
          <cell r="OR137">
            <v>47247334</v>
          </cell>
          <cell r="OS137">
            <v>0</v>
          </cell>
          <cell r="OT137">
            <v>0</v>
          </cell>
          <cell r="OU137">
            <v>94904696</v>
          </cell>
          <cell r="OV137">
            <v>0</v>
          </cell>
          <cell r="OW137">
            <v>29779961688</v>
          </cell>
          <cell r="OX137">
            <v>37647387566</v>
          </cell>
          <cell r="OY137">
            <v>176483885524</v>
          </cell>
        </row>
        <row r="138">
          <cell r="A138">
            <v>39600</v>
          </cell>
          <cell r="B138">
            <v>2008</v>
          </cell>
          <cell r="C138" t="str">
            <v>2008-1</v>
          </cell>
          <cell r="D138" t="str">
            <v>2008-2</v>
          </cell>
          <cell r="E138">
            <v>6</v>
          </cell>
          <cell r="F138">
            <v>0.9846549873774656</v>
          </cell>
          <cell r="G138">
            <v>3714777</v>
          </cell>
          <cell r="H138">
            <v>472580</v>
          </cell>
          <cell r="I138">
            <v>10527814256.057587</v>
          </cell>
          <cell r="J138">
            <v>1494355728.9424</v>
          </cell>
          <cell r="K138">
            <v>0</v>
          </cell>
          <cell r="L138">
            <v>12022169985</v>
          </cell>
          <cell r="M138">
            <v>5910764117</v>
          </cell>
          <cell r="N138">
            <v>20337045206</v>
          </cell>
          <cell r="O138">
            <v>1187902746</v>
          </cell>
          <cell r="P138">
            <v>2647728099</v>
          </cell>
          <cell r="Q138">
            <v>2436649841</v>
          </cell>
          <cell r="R138">
            <v>45541463533</v>
          </cell>
          <cell r="S138">
            <v>3831991000</v>
          </cell>
          <cell r="T138">
            <v>4508235000</v>
          </cell>
          <cell r="U138">
            <v>8340226000</v>
          </cell>
          <cell r="V138">
            <v>86044205</v>
          </cell>
          <cell r="W138">
            <v>1021147081</v>
          </cell>
          <cell r="X138">
            <v>31879640</v>
          </cell>
          <cell r="Y138">
            <v>1463598</v>
          </cell>
          <cell r="Z138">
            <v>131183683</v>
          </cell>
          <cell r="AA138">
            <v>21741284</v>
          </cell>
          <cell r="AB138">
            <v>0</v>
          </cell>
          <cell r="AC138">
            <v>2408862164</v>
          </cell>
          <cell r="AD138">
            <v>0</v>
          </cell>
          <cell r="AE138">
            <v>0</v>
          </cell>
          <cell r="AF138">
            <v>0</v>
          </cell>
          <cell r="AG138">
            <v>12042547655</v>
          </cell>
          <cell r="AH138">
            <v>57584011188</v>
          </cell>
          <cell r="AI138">
            <v>141757928</v>
          </cell>
          <cell r="AJ138">
            <v>1008155</v>
          </cell>
          <cell r="AK138">
            <v>0</v>
          </cell>
          <cell r="AL138">
            <v>142766083</v>
          </cell>
          <cell r="AM138">
            <v>687485341</v>
          </cell>
          <cell r="AN138">
            <v>0</v>
          </cell>
          <cell r="AO138">
            <v>8163332</v>
          </cell>
          <cell r="AP138">
            <v>0</v>
          </cell>
          <cell r="AQ138">
            <v>4857792</v>
          </cell>
          <cell r="AR138">
            <v>200000</v>
          </cell>
          <cell r="AS138">
            <v>0</v>
          </cell>
          <cell r="AT138">
            <v>0</v>
          </cell>
          <cell r="AU138">
            <v>0</v>
          </cell>
          <cell r="AV138">
            <v>700706465</v>
          </cell>
          <cell r="AW138">
            <v>0</v>
          </cell>
          <cell r="AX138">
            <v>7586319069</v>
          </cell>
          <cell r="AY138">
            <v>1987769911</v>
          </cell>
          <cell r="AZ138">
            <v>102365</v>
          </cell>
          <cell r="BA138">
            <v>13800</v>
          </cell>
          <cell r="BB138">
            <v>24326</v>
          </cell>
          <cell r="BC138">
            <v>0</v>
          </cell>
          <cell r="BD138">
            <v>9817201</v>
          </cell>
          <cell r="BE138">
            <v>6539810</v>
          </cell>
          <cell r="BF138">
            <v>541738</v>
          </cell>
          <cell r="BG138">
            <v>0</v>
          </cell>
          <cell r="BH138">
            <v>0</v>
          </cell>
          <cell r="BI138">
            <v>75629332</v>
          </cell>
          <cell r="BJ138">
            <v>0</v>
          </cell>
          <cell r="BK138">
            <v>9666757552</v>
          </cell>
          <cell r="BL138">
            <v>0</v>
          </cell>
          <cell r="BM138">
            <v>3442929</v>
          </cell>
          <cell r="BN138">
            <v>1339142</v>
          </cell>
          <cell r="BO138">
            <v>536786</v>
          </cell>
          <cell r="BP138">
            <v>130585859</v>
          </cell>
          <cell r="BQ138">
            <v>135904716</v>
          </cell>
          <cell r="BR138">
            <v>1844423368</v>
          </cell>
          <cell r="BS138">
            <v>4005165</v>
          </cell>
          <cell r="BT138">
            <v>106463834</v>
          </cell>
          <cell r="BU138">
            <v>2113199581</v>
          </cell>
          <cell r="BV138">
            <v>78906674</v>
          </cell>
          <cell r="BW138">
            <v>1064451</v>
          </cell>
          <cell r="BX138">
            <v>4225855</v>
          </cell>
          <cell r="BY138">
            <v>2935886</v>
          </cell>
          <cell r="BZ138">
            <v>898236</v>
          </cell>
          <cell r="CA138">
            <v>469295</v>
          </cell>
          <cell r="CB138">
            <v>617362</v>
          </cell>
          <cell r="CC138">
            <v>4351121</v>
          </cell>
          <cell r="CD138">
            <v>14562206</v>
          </cell>
          <cell r="CE138">
            <v>4468236</v>
          </cell>
          <cell r="CF138">
            <v>5300623</v>
          </cell>
          <cell r="CG138">
            <v>13521165</v>
          </cell>
          <cell r="CH138">
            <v>23290024</v>
          </cell>
          <cell r="CI138">
            <v>0</v>
          </cell>
          <cell r="CJ138">
            <v>23290024</v>
          </cell>
          <cell r="CK138">
            <v>334038343</v>
          </cell>
          <cell r="CL138">
            <v>334038343</v>
          </cell>
          <cell r="CM138">
            <v>25397661</v>
          </cell>
          <cell r="CN138">
            <v>40717373</v>
          </cell>
          <cell r="CO138">
            <v>17324019</v>
          </cell>
          <cell r="CP138">
            <v>7999066</v>
          </cell>
          <cell r="CQ138">
            <v>3249837</v>
          </cell>
          <cell r="CR138">
            <v>694251626</v>
          </cell>
          <cell r="CS138">
            <v>87079096</v>
          </cell>
          <cell r="CT138">
            <v>0</v>
          </cell>
          <cell r="CU138">
            <v>0</v>
          </cell>
          <cell r="CV138">
            <v>781330722</v>
          </cell>
          <cell r="CW138">
            <v>2020101</v>
          </cell>
          <cell r="CX138">
            <v>0</v>
          </cell>
          <cell r="CY138">
            <v>0</v>
          </cell>
          <cell r="CZ138">
            <v>1212077122</v>
          </cell>
          <cell r="DA138">
            <v>0</v>
          </cell>
          <cell r="DB138">
            <v>3548499441</v>
          </cell>
          <cell r="DC138">
            <v>0</v>
          </cell>
          <cell r="DD138">
            <v>4634925</v>
          </cell>
          <cell r="DE138">
            <v>4634925</v>
          </cell>
          <cell r="DF138">
            <v>96000</v>
          </cell>
          <cell r="DG138">
            <v>96000</v>
          </cell>
          <cell r="DH138">
            <v>34827326</v>
          </cell>
          <cell r="DI138">
            <v>7054099</v>
          </cell>
          <cell r="DJ138">
            <v>530492</v>
          </cell>
          <cell r="DK138">
            <v>7584591</v>
          </cell>
          <cell r="DL138">
            <v>12077328</v>
          </cell>
          <cell r="DM138">
            <v>1771623</v>
          </cell>
          <cell r="DN138">
            <v>143378</v>
          </cell>
          <cell r="DO138">
            <v>13992329</v>
          </cell>
          <cell r="DP138">
            <v>1097400</v>
          </cell>
          <cell r="DQ138">
            <v>1183700</v>
          </cell>
          <cell r="DR138">
            <v>0</v>
          </cell>
          <cell r="DS138">
            <v>6286800</v>
          </cell>
          <cell r="DT138">
            <v>0</v>
          </cell>
          <cell r="DU138">
            <v>8567900</v>
          </cell>
          <cell r="DV138">
            <v>20827</v>
          </cell>
          <cell r="DW138">
            <v>7846300</v>
          </cell>
          <cell r="DX138">
            <v>4895</v>
          </cell>
          <cell r="DY138">
            <v>7872022</v>
          </cell>
          <cell r="DZ138">
            <v>13768669</v>
          </cell>
          <cell r="EA138">
            <v>0</v>
          </cell>
          <cell r="EB138">
            <v>15265</v>
          </cell>
          <cell r="EC138">
            <v>13783934</v>
          </cell>
          <cell r="ED138">
            <v>29884874</v>
          </cell>
          <cell r="EE138">
            <v>2625510</v>
          </cell>
          <cell r="EF138">
            <v>961674</v>
          </cell>
          <cell r="EG138">
            <v>17172673</v>
          </cell>
          <cell r="EH138">
            <v>503734</v>
          </cell>
          <cell r="EI138">
            <v>61060</v>
          </cell>
          <cell r="EJ138">
            <v>15265</v>
          </cell>
          <cell r="EK138">
            <v>855747</v>
          </cell>
          <cell r="EL138">
            <v>794688</v>
          </cell>
          <cell r="EM138">
            <v>2230494</v>
          </cell>
          <cell r="EN138">
            <v>3999328</v>
          </cell>
          <cell r="EO138">
            <v>1603339</v>
          </cell>
          <cell r="EP138">
            <v>0</v>
          </cell>
          <cell r="EQ138">
            <v>152648</v>
          </cell>
          <cell r="ER138">
            <v>23217456</v>
          </cell>
          <cell r="ES138">
            <v>7571241</v>
          </cell>
          <cell r="ET138">
            <v>30941345</v>
          </cell>
          <cell r="EU138">
            <v>0</v>
          </cell>
          <cell r="EV138">
            <v>170632</v>
          </cell>
          <cell r="EW138">
            <v>0</v>
          </cell>
          <cell r="EX138">
            <v>31111977</v>
          </cell>
          <cell r="EY138">
            <v>0</v>
          </cell>
          <cell r="EZ138">
            <v>133806054</v>
          </cell>
          <cell r="FA138">
            <v>148239100</v>
          </cell>
          <cell r="FB138">
            <v>282045154</v>
          </cell>
          <cell r="FC138">
            <v>1988104</v>
          </cell>
          <cell r="FD138">
            <v>118948700</v>
          </cell>
          <cell r="FE138">
            <v>3141048</v>
          </cell>
          <cell r="FF138">
            <v>0</v>
          </cell>
          <cell r="FG138">
            <v>0</v>
          </cell>
          <cell r="FH138">
            <v>0</v>
          </cell>
          <cell r="FI138">
            <v>4756128</v>
          </cell>
          <cell r="FJ138">
            <v>7897176</v>
          </cell>
          <cell r="FK138">
            <v>1237365</v>
          </cell>
          <cell r="FL138">
            <v>0</v>
          </cell>
          <cell r="FM138">
            <v>130071345</v>
          </cell>
          <cell r="FN138">
            <v>454528416</v>
          </cell>
          <cell r="FO138">
            <v>172053</v>
          </cell>
          <cell r="FP138">
            <v>44368691</v>
          </cell>
          <cell r="FQ138">
            <v>44540744</v>
          </cell>
          <cell r="FR138">
            <v>38996</v>
          </cell>
          <cell r="FS138">
            <v>13866314</v>
          </cell>
          <cell r="FT138">
            <v>408000</v>
          </cell>
          <cell r="FU138">
            <v>213706</v>
          </cell>
          <cell r="FV138">
            <v>12724409</v>
          </cell>
          <cell r="FW138">
            <v>10653600</v>
          </cell>
          <cell r="FX138">
            <v>82445769</v>
          </cell>
          <cell r="FY138">
            <v>0</v>
          </cell>
          <cell r="FZ138">
            <v>4682978</v>
          </cell>
          <cell r="GA138">
            <v>0</v>
          </cell>
          <cell r="GB138">
            <v>4682978</v>
          </cell>
          <cell r="GC138">
            <v>116715</v>
          </cell>
          <cell r="GD138">
            <v>116715</v>
          </cell>
          <cell r="GE138">
            <v>6831750</v>
          </cell>
          <cell r="GF138">
            <v>40501109</v>
          </cell>
          <cell r="GG138">
            <v>0</v>
          </cell>
          <cell r="GH138">
            <v>40501109</v>
          </cell>
          <cell r="GI138">
            <v>3506388</v>
          </cell>
          <cell r="GJ138">
            <v>0</v>
          </cell>
          <cell r="GK138">
            <v>0</v>
          </cell>
          <cell r="GL138">
            <v>61671460</v>
          </cell>
          <cell r="GM138">
            <v>14567092</v>
          </cell>
          <cell r="GN138">
            <v>75000</v>
          </cell>
          <cell r="GO138">
            <v>0</v>
          </cell>
          <cell r="GP138">
            <v>79819940</v>
          </cell>
          <cell r="GQ138">
            <v>56708421</v>
          </cell>
          <cell r="GR138">
            <v>136528361</v>
          </cell>
          <cell r="GS138">
            <v>271106682</v>
          </cell>
          <cell r="GT138">
            <v>989000</v>
          </cell>
          <cell r="GU138">
            <v>1520100</v>
          </cell>
          <cell r="GV138">
            <v>2509100</v>
          </cell>
          <cell r="GW138">
            <v>0</v>
          </cell>
          <cell r="GX138">
            <v>0</v>
          </cell>
          <cell r="GY138">
            <v>1934689800</v>
          </cell>
          <cell r="GZ138">
            <v>262486088</v>
          </cell>
          <cell r="HA138">
            <v>0</v>
          </cell>
          <cell r="HB138">
            <v>2197175888</v>
          </cell>
          <cell r="HC138">
            <v>0</v>
          </cell>
          <cell r="HD138">
            <v>0</v>
          </cell>
          <cell r="HE138">
            <v>0</v>
          </cell>
          <cell r="HF138">
            <v>0</v>
          </cell>
          <cell r="HG138">
            <v>0</v>
          </cell>
          <cell r="HH138">
            <v>2199684988</v>
          </cell>
          <cell r="HI138">
            <v>0</v>
          </cell>
          <cell r="HJ138">
            <v>0</v>
          </cell>
          <cell r="HK138">
            <v>0</v>
          </cell>
          <cell r="HL138">
            <v>26248977140</v>
          </cell>
          <cell r="HM138">
            <v>1273555037</v>
          </cell>
          <cell r="HN138">
            <v>27522532177</v>
          </cell>
          <cell r="HO138">
            <v>0</v>
          </cell>
          <cell r="HP138">
            <v>0</v>
          </cell>
          <cell r="HQ138">
            <v>0</v>
          </cell>
          <cell r="HR138">
            <v>0</v>
          </cell>
          <cell r="HS138">
            <v>204880446</v>
          </cell>
          <cell r="HT138">
            <v>153660335</v>
          </cell>
          <cell r="HU138">
            <v>1730294376</v>
          </cell>
          <cell r="HV138">
            <v>3148157157</v>
          </cell>
          <cell r="HW138">
            <v>0</v>
          </cell>
          <cell r="HX138">
            <v>0</v>
          </cell>
          <cell r="HY138">
            <v>-13121979</v>
          </cell>
          <cell r="HZ138">
            <v>147478457</v>
          </cell>
          <cell r="IA138">
            <v>112087304</v>
          </cell>
          <cell r="IB138">
            <v>0</v>
          </cell>
          <cell r="IC138">
            <v>0</v>
          </cell>
          <cell r="ID138">
            <v>0</v>
          </cell>
          <cell r="IE138">
            <v>0</v>
          </cell>
          <cell r="IF138">
            <v>0</v>
          </cell>
          <cell r="IG138">
            <v>0</v>
          </cell>
          <cell r="IH138">
            <v>0</v>
          </cell>
          <cell r="II138">
            <v>0</v>
          </cell>
          <cell r="IJ138">
            <v>0</v>
          </cell>
          <cell r="IK138">
            <v>30930255095</v>
          </cell>
          <cell r="IL138">
            <v>0</v>
          </cell>
          <cell r="IM138">
            <v>995016182</v>
          </cell>
          <cell r="IN138">
            <v>995016182</v>
          </cell>
          <cell r="IO138">
            <v>30930255095</v>
          </cell>
          <cell r="IP138">
            <v>24470928</v>
          </cell>
          <cell r="IQ138">
            <v>0</v>
          </cell>
          <cell r="IR138">
            <v>0</v>
          </cell>
          <cell r="IS138">
            <v>0</v>
          </cell>
          <cell r="IT138">
            <v>0</v>
          </cell>
          <cell r="IU138">
            <v>0</v>
          </cell>
          <cell r="IV138">
            <v>0</v>
          </cell>
          <cell r="IW138">
            <v>0</v>
          </cell>
          <cell r="IX138">
            <v>0</v>
          </cell>
          <cell r="IY138">
            <v>0</v>
          </cell>
          <cell r="IZ138">
            <v>0</v>
          </cell>
          <cell r="JA138">
            <v>0</v>
          </cell>
          <cell r="JB138">
            <v>24470928</v>
          </cell>
          <cell r="JC138">
            <v>924384255</v>
          </cell>
          <cell r="JD138">
            <v>33758687</v>
          </cell>
          <cell r="JE138">
            <v>7500480</v>
          </cell>
          <cell r="JF138">
            <v>0</v>
          </cell>
          <cell r="JG138">
            <v>6722714</v>
          </cell>
          <cell r="JH138">
            <v>3809055</v>
          </cell>
          <cell r="JI138">
            <v>59542499</v>
          </cell>
          <cell r="JJ138">
            <v>846906</v>
          </cell>
          <cell r="JK138">
            <v>3113488</v>
          </cell>
          <cell r="JL138">
            <v>3076000</v>
          </cell>
          <cell r="JM138">
            <v>24875380</v>
          </cell>
          <cell r="JN138">
            <v>1221447</v>
          </cell>
          <cell r="JO138">
            <v>2287722</v>
          </cell>
          <cell r="JP138">
            <v>0</v>
          </cell>
          <cell r="JQ138">
            <v>0</v>
          </cell>
          <cell r="JR138">
            <v>0</v>
          </cell>
          <cell r="JS138">
            <v>0</v>
          </cell>
          <cell r="JT138">
            <v>0</v>
          </cell>
          <cell r="JU138">
            <v>0</v>
          </cell>
          <cell r="JV138">
            <v>0</v>
          </cell>
          <cell r="JW138">
            <v>0</v>
          </cell>
          <cell r="JX138">
            <v>0</v>
          </cell>
          <cell r="JY138">
            <v>0</v>
          </cell>
          <cell r="JZ138">
            <v>0</v>
          </cell>
          <cell r="KA138">
            <v>0</v>
          </cell>
          <cell r="KB138">
            <v>0</v>
          </cell>
          <cell r="KC138">
            <v>0</v>
          </cell>
          <cell r="KD138">
            <v>0</v>
          </cell>
          <cell r="KE138">
            <v>0</v>
          </cell>
          <cell r="KF138">
            <v>0</v>
          </cell>
          <cell r="KG138">
            <v>0</v>
          </cell>
          <cell r="KH138">
            <v>0</v>
          </cell>
          <cell r="KI138">
            <v>0</v>
          </cell>
          <cell r="KJ138">
            <v>0</v>
          </cell>
          <cell r="KK138">
            <v>0</v>
          </cell>
          <cell r="KL138">
            <v>0</v>
          </cell>
          <cell r="KM138">
            <v>0</v>
          </cell>
          <cell r="KN138">
            <v>0</v>
          </cell>
          <cell r="KO138">
            <v>0</v>
          </cell>
          <cell r="KP138">
            <v>0</v>
          </cell>
          <cell r="KQ138">
            <v>0</v>
          </cell>
          <cell r="KR138">
            <v>0</v>
          </cell>
          <cell r="KS138">
            <v>0</v>
          </cell>
          <cell r="KT138">
            <v>0</v>
          </cell>
          <cell r="KU138">
            <v>0</v>
          </cell>
          <cell r="KV138">
            <v>0</v>
          </cell>
          <cell r="KW138">
            <v>1077523429</v>
          </cell>
          <cell r="KX138">
            <v>32032249452</v>
          </cell>
          <cell r="KY138">
            <v>5602161</v>
          </cell>
          <cell r="KZ138">
            <v>5602161</v>
          </cell>
          <cell r="LA138">
            <v>0</v>
          </cell>
          <cell r="LB138">
            <v>51010965414</v>
          </cell>
          <cell r="LC138">
            <v>108594976602</v>
          </cell>
          <cell r="LD138">
            <v>0</v>
          </cell>
          <cell r="LE138">
            <v>0</v>
          </cell>
          <cell r="LF138">
            <v>0</v>
          </cell>
          <cell r="LG138">
            <v>0</v>
          </cell>
          <cell r="LH138">
            <v>0</v>
          </cell>
          <cell r="LI138">
            <v>0</v>
          </cell>
          <cell r="LJ138">
            <v>0</v>
          </cell>
          <cell r="LK138">
            <v>0</v>
          </cell>
          <cell r="LL138">
            <v>8267703908</v>
          </cell>
          <cell r="LM138">
            <v>762875498</v>
          </cell>
          <cell r="LN138">
            <v>9030579406</v>
          </cell>
          <cell r="LO138">
            <v>734448288</v>
          </cell>
          <cell r="LP138">
            <v>0</v>
          </cell>
          <cell r="LQ138">
            <v>2648900</v>
          </cell>
          <cell r="LR138">
            <v>197898019</v>
          </cell>
          <cell r="LS138">
            <v>1766937244</v>
          </cell>
          <cell r="LT138">
            <v>102940670</v>
          </cell>
          <cell r="LU138">
            <v>0</v>
          </cell>
          <cell r="LV138">
            <v>102737735</v>
          </cell>
          <cell r="LW138">
            <v>1766937244</v>
          </cell>
          <cell r="LX138">
            <v>0</v>
          </cell>
          <cell r="LY138">
            <v>0</v>
          </cell>
          <cell r="LZ138">
            <v>0</v>
          </cell>
          <cell r="MA138">
            <v>0</v>
          </cell>
          <cell r="MB138">
            <v>0</v>
          </cell>
          <cell r="MC138">
            <v>0</v>
          </cell>
          <cell r="MD138">
            <v>762875498</v>
          </cell>
          <cell r="ME138">
            <v>11938190262</v>
          </cell>
          <cell r="MF138">
            <v>39826090</v>
          </cell>
          <cell r="MG138">
            <v>13800</v>
          </cell>
          <cell r="MH138">
            <v>0</v>
          </cell>
          <cell r="MI138">
            <v>39839890</v>
          </cell>
          <cell r="MJ138">
            <v>479053952</v>
          </cell>
          <cell r="MK138">
            <v>1947053</v>
          </cell>
          <cell r="ML138">
            <v>481001005</v>
          </cell>
          <cell r="MM138">
            <v>70434694408</v>
          </cell>
          <cell r="MN138">
            <v>0</v>
          </cell>
          <cell r="MO138">
            <v>70434694408</v>
          </cell>
          <cell r="MP138">
            <v>57168904195</v>
          </cell>
          <cell r="MQ138">
            <v>128124439498</v>
          </cell>
          <cell r="MR138">
            <v>0</v>
          </cell>
          <cell r="MS138">
            <v>0</v>
          </cell>
          <cell r="MT138">
            <v>0</v>
          </cell>
          <cell r="MU138">
            <v>0</v>
          </cell>
          <cell r="MV138">
            <v>0</v>
          </cell>
          <cell r="MW138">
            <v>0</v>
          </cell>
          <cell r="MX138">
            <v>4229916104</v>
          </cell>
          <cell r="MY138">
            <v>744171302</v>
          </cell>
          <cell r="MZ138">
            <v>7412768</v>
          </cell>
          <cell r="NA138">
            <v>0</v>
          </cell>
          <cell r="NB138">
            <v>751584070</v>
          </cell>
          <cell r="NC138">
            <v>0</v>
          </cell>
          <cell r="ND138">
            <v>0</v>
          </cell>
          <cell r="NE138">
            <v>0</v>
          </cell>
          <cell r="NF138">
            <v>0</v>
          </cell>
          <cell r="NG138">
            <v>31950323</v>
          </cell>
          <cell r="NH138">
            <v>254231258</v>
          </cell>
          <cell r="NI138">
            <v>7786659</v>
          </cell>
          <cell r="NJ138">
            <v>0</v>
          </cell>
          <cell r="NK138">
            <v>7786659</v>
          </cell>
          <cell r="NL138">
            <v>0</v>
          </cell>
          <cell r="NM138">
            <v>0</v>
          </cell>
          <cell r="NN138">
            <v>0</v>
          </cell>
          <cell r="NO138">
            <v>0</v>
          </cell>
          <cell r="NP138">
            <v>0</v>
          </cell>
          <cell r="NQ138">
            <v>0</v>
          </cell>
          <cell r="NR138">
            <v>0</v>
          </cell>
          <cell r="NS138">
            <v>0</v>
          </cell>
          <cell r="NT138">
            <v>0</v>
          </cell>
          <cell r="NU138">
            <v>0</v>
          </cell>
          <cell r="NV138">
            <v>0</v>
          </cell>
          <cell r="NW138">
            <v>0</v>
          </cell>
          <cell r="NX138">
            <v>0</v>
          </cell>
          <cell r="NY138">
            <v>0</v>
          </cell>
          <cell r="NZ138">
            <v>0</v>
          </cell>
          <cell r="OA138">
            <v>0</v>
          </cell>
          <cell r="OB138">
            <v>0</v>
          </cell>
          <cell r="OC138">
            <v>0</v>
          </cell>
          <cell r="OD138">
            <v>5275468414</v>
          </cell>
          <cell r="OE138">
            <v>5275468414</v>
          </cell>
          <cell r="OF138">
            <v>0</v>
          </cell>
          <cell r="OG138">
            <v>0</v>
          </cell>
          <cell r="OH138">
            <v>0</v>
          </cell>
          <cell r="OI138">
            <v>0</v>
          </cell>
          <cell r="OJ138">
            <v>0</v>
          </cell>
          <cell r="OK138">
            <v>0</v>
          </cell>
          <cell r="OL138">
            <v>0</v>
          </cell>
          <cell r="OM138">
            <v>0</v>
          </cell>
          <cell r="ON138">
            <v>0</v>
          </cell>
          <cell r="OO138">
            <v>0</v>
          </cell>
          <cell r="OP138">
            <v>1950025</v>
          </cell>
          <cell r="OQ138">
            <v>236367</v>
          </cell>
          <cell r="OR138">
            <v>542527</v>
          </cell>
          <cell r="OS138">
            <v>0</v>
          </cell>
          <cell r="OT138">
            <v>0</v>
          </cell>
          <cell r="OU138">
            <v>3271446</v>
          </cell>
          <cell r="OV138">
            <v>0</v>
          </cell>
          <cell r="OW138">
            <v>5278197333</v>
          </cell>
          <cell r="OX138">
            <v>133402636831</v>
          </cell>
          <cell r="OY138">
            <v>253935803695</v>
          </cell>
        </row>
        <row r="139">
          <cell r="A139">
            <v>39630</v>
          </cell>
          <cell r="B139">
            <v>2008</v>
          </cell>
          <cell r="C139" t="str">
            <v>2008-2</v>
          </cell>
          <cell r="D139" t="str">
            <v>2008-3</v>
          </cell>
          <cell r="E139">
            <v>7</v>
          </cell>
          <cell r="F139">
            <v>0.9894004673183987</v>
          </cell>
          <cell r="G139">
            <v>3443512</v>
          </cell>
          <cell r="H139">
            <v>434280</v>
          </cell>
          <cell r="I139">
            <v>14994093337.99649</v>
          </cell>
          <cell r="J139">
            <v>2128315407.0035</v>
          </cell>
          <cell r="K139">
            <v>0</v>
          </cell>
          <cell r="L139">
            <v>17122408745</v>
          </cell>
          <cell r="M139">
            <v>1984054626</v>
          </cell>
          <cell r="N139">
            <v>35722169188</v>
          </cell>
          <cell r="O139">
            <v>869464207</v>
          </cell>
          <cell r="P139">
            <v>3149549166</v>
          </cell>
          <cell r="Q139">
            <v>2437655782</v>
          </cell>
          <cell r="R139">
            <v>62313029521</v>
          </cell>
          <cell r="S139">
            <v>3466480000</v>
          </cell>
          <cell r="T139">
            <v>4078213000</v>
          </cell>
          <cell r="U139">
            <v>7544693000</v>
          </cell>
          <cell r="V139">
            <v>126706545</v>
          </cell>
          <cell r="W139">
            <v>2183146419</v>
          </cell>
          <cell r="X139">
            <v>34334348</v>
          </cell>
          <cell r="Y139">
            <v>1894068</v>
          </cell>
          <cell r="Z139">
            <v>109023292</v>
          </cell>
          <cell r="AA139">
            <v>17658474</v>
          </cell>
          <cell r="AB139">
            <v>0</v>
          </cell>
          <cell r="AC139">
            <v>3806496486</v>
          </cell>
          <cell r="AD139">
            <v>0</v>
          </cell>
          <cell r="AE139">
            <v>0</v>
          </cell>
          <cell r="AF139">
            <v>0</v>
          </cell>
          <cell r="AG139">
            <v>13823952632</v>
          </cell>
          <cell r="AH139">
            <v>76136982153</v>
          </cell>
          <cell r="AI139">
            <v>181289812</v>
          </cell>
          <cell r="AJ139">
            <v>933470</v>
          </cell>
          <cell r="AK139">
            <v>261943839</v>
          </cell>
          <cell r="AL139">
            <v>444167121</v>
          </cell>
          <cell r="AM139">
            <v>848633539</v>
          </cell>
          <cell r="AN139">
            <v>441631</v>
          </cell>
          <cell r="AO139">
            <v>8895809</v>
          </cell>
          <cell r="AP139">
            <v>0</v>
          </cell>
          <cell r="AQ139">
            <v>7514760</v>
          </cell>
          <cell r="AR139">
            <v>3399066</v>
          </cell>
          <cell r="AS139">
            <v>0</v>
          </cell>
          <cell r="AT139">
            <v>0</v>
          </cell>
          <cell r="AU139">
            <v>0</v>
          </cell>
          <cell r="AV139">
            <v>868884805</v>
          </cell>
          <cell r="AW139">
            <v>0</v>
          </cell>
          <cell r="AX139">
            <v>2235597212</v>
          </cell>
          <cell r="AY139">
            <v>520684396</v>
          </cell>
          <cell r="AZ139">
            <v>27653</v>
          </cell>
          <cell r="BA139">
            <v>13016</v>
          </cell>
          <cell r="BB139">
            <v>0</v>
          </cell>
          <cell r="BC139">
            <v>0</v>
          </cell>
          <cell r="BD139">
            <v>10124446</v>
          </cell>
          <cell r="BE139">
            <v>6902065</v>
          </cell>
          <cell r="BF139">
            <v>7598880</v>
          </cell>
          <cell r="BG139">
            <v>0</v>
          </cell>
          <cell r="BH139">
            <v>0</v>
          </cell>
          <cell r="BI139">
            <v>380121079</v>
          </cell>
          <cell r="BJ139">
            <v>0</v>
          </cell>
          <cell r="BK139">
            <v>3161068747</v>
          </cell>
          <cell r="BL139">
            <v>1747266</v>
          </cell>
          <cell r="BM139">
            <v>1073022</v>
          </cell>
          <cell r="BN139">
            <v>416710</v>
          </cell>
          <cell r="BO139">
            <v>573200</v>
          </cell>
          <cell r="BP139">
            <v>197519064</v>
          </cell>
          <cell r="BQ139">
            <v>201329262</v>
          </cell>
          <cell r="BR139">
            <v>1560484228</v>
          </cell>
          <cell r="BS139">
            <v>7865019</v>
          </cell>
          <cell r="BT139">
            <v>254663247</v>
          </cell>
          <cell r="BU139">
            <v>2059101672</v>
          </cell>
          <cell r="BV139">
            <v>73875965</v>
          </cell>
          <cell r="BW139">
            <v>899673</v>
          </cell>
          <cell r="BX139">
            <v>4236623</v>
          </cell>
          <cell r="BY139">
            <v>3678312</v>
          </cell>
          <cell r="BZ139">
            <v>394930</v>
          </cell>
          <cell r="CA139">
            <v>1402416</v>
          </cell>
          <cell r="CB139">
            <v>354962</v>
          </cell>
          <cell r="CC139">
            <v>5064366</v>
          </cell>
          <cell r="CD139">
            <v>16031282</v>
          </cell>
          <cell r="CE139">
            <v>4183703</v>
          </cell>
          <cell r="CF139">
            <v>5790910</v>
          </cell>
          <cell r="CG139">
            <v>13085229</v>
          </cell>
          <cell r="CH139">
            <v>23059842</v>
          </cell>
          <cell r="CI139">
            <v>0</v>
          </cell>
          <cell r="CJ139">
            <v>23059842</v>
          </cell>
          <cell r="CK139">
            <v>307803717</v>
          </cell>
          <cell r="CL139">
            <v>307803717</v>
          </cell>
          <cell r="CM139">
            <v>51705489</v>
          </cell>
          <cell r="CN139">
            <v>35624709</v>
          </cell>
          <cell r="CO139">
            <v>13337947</v>
          </cell>
          <cell r="CP139">
            <v>8562484</v>
          </cell>
          <cell r="CQ139">
            <v>2083252</v>
          </cell>
          <cell r="CR139">
            <v>736019192</v>
          </cell>
          <cell r="CS139">
            <v>92858263</v>
          </cell>
          <cell r="CT139">
            <v>0</v>
          </cell>
          <cell r="CU139">
            <v>16532745</v>
          </cell>
          <cell r="CV139">
            <v>845410200</v>
          </cell>
          <cell r="CW139">
            <v>0</v>
          </cell>
          <cell r="CX139">
            <v>0</v>
          </cell>
          <cell r="CY139">
            <v>0</v>
          </cell>
          <cell r="CZ139">
            <v>1264527798</v>
          </cell>
          <cell r="DA139">
            <v>0</v>
          </cell>
          <cell r="DB139">
            <v>3691259806</v>
          </cell>
          <cell r="DC139">
            <v>0</v>
          </cell>
          <cell r="DD139">
            <v>8599226</v>
          </cell>
          <cell r="DE139">
            <v>8599226</v>
          </cell>
          <cell r="DF139">
            <v>0</v>
          </cell>
          <cell r="DG139">
            <v>0</v>
          </cell>
          <cell r="DH139">
            <v>44054624</v>
          </cell>
          <cell r="DI139">
            <v>7498564</v>
          </cell>
          <cell r="DJ139">
            <v>1046645</v>
          </cell>
          <cell r="DK139">
            <v>8545209</v>
          </cell>
          <cell r="DL139">
            <v>16545652</v>
          </cell>
          <cell r="DM139">
            <v>1480670</v>
          </cell>
          <cell r="DN139">
            <v>71689</v>
          </cell>
          <cell r="DO139">
            <v>18098011</v>
          </cell>
          <cell r="DP139">
            <v>1700800</v>
          </cell>
          <cell r="DQ139">
            <v>1860100</v>
          </cell>
          <cell r="DR139">
            <v>0</v>
          </cell>
          <cell r="DS139">
            <v>6692400</v>
          </cell>
          <cell r="DT139">
            <v>0</v>
          </cell>
          <cell r="DU139">
            <v>10253300</v>
          </cell>
          <cell r="DV139">
            <v>104134</v>
          </cell>
          <cell r="DW139">
            <v>9418200</v>
          </cell>
          <cell r="DX139">
            <v>4545</v>
          </cell>
          <cell r="DY139">
            <v>9526879</v>
          </cell>
          <cell r="DZ139">
            <v>19006281</v>
          </cell>
          <cell r="EA139">
            <v>0</v>
          </cell>
          <cell r="EB139">
            <v>15265</v>
          </cell>
          <cell r="EC139">
            <v>19021546</v>
          </cell>
          <cell r="ED139">
            <v>33329111</v>
          </cell>
          <cell r="EE139">
            <v>2654172</v>
          </cell>
          <cell r="EF139">
            <v>1360406</v>
          </cell>
          <cell r="EG139">
            <v>21294117</v>
          </cell>
          <cell r="EH139">
            <v>642042</v>
          </cell>
          <cell r="EI139">
            <v>61060</v>
          </cell>
          <cell r="EJ139">
            <v>45795</v>
          </cell>
          <cell r="EK139">
            <v>976938</v>
          </cell>
          <cell r="EL139">
            <v>719290</v>
          </cell>
          <cell r="EM139">
            <v>2445125</v>
          </cell>
          <cell r="EN139">
            <v>4258826</v>
          </cell>
          <cell r="EO139">
            <v>1935946</v>
          </cell>
          <cell r="EP139">
            <v>0</v>
          </cell>
          <cell r="EQ139">
            <v>45795</v>
          </cell>
          <cell r="ER139">
            <v>25858231</v>
          </cell>
          <cell r="ES139">
            <v>8502381</v>
          </cell>
          <cell r="ET139">
            <v>34406407</v>
          </cell>
          <cell r="EU139">
            <v>0</v>
          </cell>
          <cell r="EV139">
            <v>172423</v>
          </cell>
          <cell r="EW139">
            <v>0</v>
          </cell>
          <cell r="EX139">
            <v>34578830</v>
          </cell>
          <cell r="EY139">
            <v>0</v>
          </cell>
          <cell r="EZ139">
            <v>158756269</v>
          </cell>
          <cell r="FA139">
            <v>139468828</v>
          </cell>
          <cell r="FB139">
            <v>298225097</v>
          </cell>
          <cell r="FC139">
            <v>1530167</v>
          </cell>
          <cell r="FD139">
            <v>111297133</v>
          </cell>
          <cell r="FE139">
            <v>1899241</v>
          </cell>
          <cell r="FF139">
            <v>0</v>
          </cell>
          <cell r="FG139">
            <v>0</v>
          </cell>
          <cell r="FH139">
            <v>0</v>
          </cell>
          <cell r="FI139">
            <v>8414691</v>
          </cell>
          <cell r="FJ139">
            <v>10313932</v>
          </cell>
          <cell r="FK139">
            <v>1618977</v>
          </cell>
          <cell r="FL139">
            <v>0</v>
          </cell>
          <cell r="FM139">
            <v>124760209</v>
          </cell>
          <cell r="FN139">
            <v>475585139</v>
          </cell>
          <cell r="FO139">
            <v>229403</v>
          </cell>
          <cell r="FP139">
            <v>51379222</v>
          </cell>
          <cell r="FQ139">
            <v>51608625</v>
          </cell>
          <cell r="FR139">
            <v>194980</v>
          </cell>
          <cell r="FS139">
            <v>20748729</v>
          </cell>
          <cell r="FT139">
            <v>1632000</v>
          </cell>
          <cell r="FU139">
            <v>183177</v>
          </cell>
          <cell r="FV139">
            <v>16574369</v>
          </cell>
          <cell r="FW139">
            <v>3551200</v>
          </cell>
          <cell r="FX139">
            <v>94493080</v>
          </cell>
          <cell r="FY139">
            <v>0</v>
          </cell>
          <cell r="FZ139">
            <v>5355075</v>
          </cell>
          <cell r="GA139">
            <v>0</v>
          </cell>
          <cell r="GB139">
            <v>5355075</v>
          </cell>
          <cell r="GC139">
            <v>632030</v>
          </cell>
          <cell r="GD139">
            <v>632030</v>
          </cell>
          <cell r="GE139">
            <v>9719700</v>
          </cell>
          <cell r="GF139">
            <v>89160979</v>
          </cell>
          <cell r="GG139">
            <v>0</v>
          </cell>
          <cell r="GH139">
            <v>89160979</v>
          </cell>
          <cell r="GI139">
            <v>4070076</v>
          </cell>
          <cell r="GJ139">
            <v>0</v>
          </cell>
          <cell r="GK139">
            <v>13015</v>
          </cell>
          <cell r="GL139">
            <v>79931562</v>
          </cell>
          <cell r="GM139">
            <v>19492424</v>
          </cell>
          <cell r="GN139">
            <v>123000</v>
          </cell>
          <cell r="GO139">
            <v>0</v>
          </cell>
          <cell r="GP139">
            <v>103630077</v>
          </cell>
          <cell r="GQ139">
            <v>62190930</v>
          </cell>
          <cell r="GR139">
            <v>165821007</v>
          </cell>
          <cell r="GS139">
            <v>365181871</v>
          </cell>
          <cell r="GT139">
            <v>0</v>
          </cell>
          <cell r="GU139">
            <v>0</v>
          </cell>
          <cell r="GV139">
            <v>0</v>
          </cell>
          <cell r="GW139">
            <v>0</v>
          </cell>
          <cell r="GX139">
            <v>0</v>
          </cell>
          <cell r="GY139">
            <v>8992406663</v>
          </cell>
          <cell r="GZ139">
            <v>4043656849</v>
          </cell>
          <cell r="HA139">
            <v>0</v>
          </cell>
          <cell r="HB139">
            <v>13036063512</v>
          </cell>
          <cell r="HC139">
            <v>0</v>
          </cell>
          <cell r="HD139">
            <v>25022712601</v>
          </cell>
          <cell r="HE139">
            <v>0</v>
          </cell>
          <cell r="HF139">
            <v>8866310265</v>
          </cell>
          <cell r="HG139">
            <v>0</v>
          </cell>
          <cell r="HH139">
            <v>46925086378</v>
          </cell>
          <cell r="HI139">
            <v>0</v>
          </cell>
          <cell r="HJ139">
            <v>0</v>
          </cell>
          <cell r="HK139">
            <v>0</v>
          </cell>
          <cell r="HL139">
            <v>28574611706</v>
          </cell>
          <cell r="HM139">
            <v>1273555037</v>
          </cell>
          <cell r="HN139">
            <v>29848166743</v>
          </cell>
          <cell r="HO139">
            <v>0</v>
          </cell>
          <cell r="HP139">
            <v>0</v>
          </cell>
          <cell r="HQ139">
            <v>0</v>
          </cell>
          <cell r="HR139">
            <v>0</v>
          </cell>
          <cell r="HS139">
            <v>222012411</v>
          </cell>
          <cell r="HT139">
            <v>166509376</v>
          </cell>
          <cell r="HU139">
            <v>1910180956</v>
          </cell>
          <cell r="HV139">
            <v>3533628308</v>
          </cell>
          <cell r="HW139">
            <v>0</v>
          </cell>
          <cell r="HX139">
            <v>0</v>
          </cell>
          <cell r="HY139">
            <v>1093</v>
          </cell>
          <cell r="HZ139">
            <v>160601529</v>
          </cell>
          <cell r="IA139">
            <v>1578702204</v>
          </cell>
          <cell r="IB139">
            <v>0</v>
          </cell>
          <cell r="IC139">
            <v>0</v>
          </cell>
          <cell r="ID139">
            <v>0</v>
          </cell>
          <cell r="IE139">
            <v>0</v>
          </cell>
          <cell r="IF139">
            <v>25500000</v>
          </cell>
          <cell r="IG139">
            <v>0</v>
          </cell>
          <cell r="IH139">
            <v>0</v>
          </cell>
          <cell r="II139">
            <v>0</v>
          </cell>
          <cell r="IJ139">
            <v>0</v>
          </cell>
          <cell r="IK139">
            <v>41214776189</v>
          </cell>
          <cell r="IL139">
            <v>0</v>
          </cell>
          <cell r="IM139">
            <v>1023850015</v>
          </cell>
          <cell r="IN139">
            <v>1023850015</v>
          </cell>
          <cell r="IO139">
            <v>41214776189</v>
          </cell>
          <cell r="IP139">
            <v>14088452</v>
          </cell>
          <cell r="IQ139">
            <v>0</v>
          </cell>
          <cell r="IR139">
            <v>0</v>
          </cell>
          <cell r="IS139">
            <v>0</v>
          </cell>
          <cell r="IT139">
            <v>0</v>
          </cell>
          <cell r="IU139">
            <v>0</v>
          </cell>
          <cell r="IV139">
            <v>0</v>
          </cell>
          <cell r="IW139">
            <v>0</v>
          </cell>
          <cell r="IX139">
            <v>0</v>
          </cell>
          <cell r="IY139">
            <v>0</v>
          </cell>
          <cell r="IZ139">
            <v>0</v>
          </cell>
          <cell r="JA139">
            <v>0</v>
          </cell>
          <cell r="JB139">
            <v>14088452</v>
          </cell>
          <cell r="JC139">
            <v>924384255</v>
          </cell>
          <cell r="JD139">
            <v>33758687</v>
          </cell>
          <cell r="JE139">
            <v>10553950</v>
          </cell>
          <cell r="JF139">
            <v>2223505</v>
          </cell>
          <cell r="JG139">
            <v>3361357</v>
          </cell>
          <cell r="JH139">
            <v>3809055</v>
          </cell>
          <cell r="JI139">
            <v>0</v>
          </cell>
          <cell r="JJ139">
            <v>846906</v>
          </cell>
          <cell r="JK139">
            <v>3113488</v>
          </cell>
          <cell r="JL139">
            <v>3076000</v>
          </cell>
          <cell r="JM139">
            <v>12437690</v>
          </cell>
          <cell r="JN139">
            <v>1221447</v>
          </cell>
          <cell r="JO139">
            <v>2287722</v>
          </cell>
          <cell r="JP139">
            <v>0</v>
          </cell>
          <cell r="JQ139">
            <v>0</v>
          </cell>
          <cell r="JR139">
            <v>0</v>
          </cell>
          <cell r="JS139">
            <v>0</v>
          </cell>
          <cell r="JT139">
            <v>0</v>
          </cell>
          <cell r="JU139">
            <v>14635454</v>
          </cell>
          <cell r="JV139">
            <v>0</v>
          </cell>
          <cell r="JW139">
            <v>0</v>
          </cell>
          <cell r="JX139">
            <v>0</v>
          </cell>
          <cell r="JY139">
            <v>0</v>
          </cell>
          <cell r="JZ139">
            <v>0</v>
          </cell>
          <cell r="KA139">
            <v>0</v>
          </cell>
          <cell r="KB139">
            <v>0</v>
          </cell>
          <cell r="KC139">
            <v>0</v>
          </cell>
          <cell r="KD139">
            <v>0</v>
          </cell>
          <cell r="KE139">
            <v>0</v>
          </cell>
          <cell r="KF139">
            <v>0</v>
          </cell>
          <cell r="KG139">
            <v>0</v>
          </cell>
          <cell r="KH139">
            <v>0</v>
          </cell>
          <cell r="KI139">
            <v>0</v>
          </cell>
          <cell r="KJ139">
            <v>0</v>
          </cell>
          <cell r="KK139">
            <v>0</v>
          </cell>
          <cell r="KL139">
            <v>0</v>
          </cell>
          <cell r="KM139">
            <v>0</v>
          </cell>
          <cell r="KN139">
            <v>0</v>
          </cell>
          <cell r="KO139">
            <v>0</v>
          </cell>
          <cell r="KP139">
            <v>0</v>
          </cell>
          <cell r="KQ139">
            <v>0</v>
          </cell>
          <cell r="KR139">
            <v>0</v>
          </cell>
          <cell r="KS139">
            <v>0</v>
          </cell>
          <cell r="KT139">
            <v>0</v>
          </cell>
          <cell r="KU139">
            <v>0</v>
          </cell>
          <cell r="KV139">
            <v>0</v>
          </cell>
          <cell r="KW139">
            <v>1022094312</v>
          </cell>
          <cell r="KX139">
            <v>42250958953</v>
          </cell>
          <cell r="KY139">
            <v>184164546</v>
          </cell>
          <cell r="KZ139">
            <v>184164546</v>
          </cell>
          <cell r="LA139">
            <v>0</v>
          </cell>
          <cell r="LB139">
            <v>100144635101</v>
          </cell>
          <cell r="LC139">
            <v>176281617254</v>
          </cell>
          <cell r="LD139">
            <v>0</v>
          </cell>
          <cell r="LE139">
            <v>0</v>
          </cell>
          <cell r="LF139">
            <v>0</v>
          </cell>
          <cell r="LG139">
            <v>0</v>
          </cell>
          <cell r="LH139">
            <v>0</v>
          </cell>
          <cell r="LI139">
            <v>0</v>
          </cell>
          <cell r="LJ139">
            <v>0</v>
          </cell>
          <cell r="LK139">
            <v>0</v>
          </cell>
          <cell r="LL139">
            <v>8267703908</v>
          </cell>
          <cell r="LM139">
            <v>762875498</v>
          </cell>
          <cell r="LN139">
            <v>9030579406</v>
          </cell>
          <cell r="LO139">
            <v>900520213</v>
          </cell>
          <cell r="LP139">
            <v>0</v>
          </cell>
          <cell r="LQ139">
            <v>12843300</v>
          </cell>
          <cell r="LR139">
            <v>205795570</v>
          </cell>
          <cell r="LS139">
            <v>1754972628</v>
          </cell>
          <cell r="LT139">
            <v>108402673</v>
          </cell>
          <cell r="LU139">
            <v>0</v>
          </cell>
          <cell r="LV139">
            <v>114034648</v>
          </cell>
          <cell r="LW139">
            <v>1754972628</v>
          </cell>
          <cell r="LX139">
            <v>0</v>
          </cell>
          <cell r="LY139">
            <v>0</v>
          </cell>
          <cell r="LZ139">
            <v>0</v>
          </cell>
          <cell r="MA139">
            <v>0</v>
          </cell>
          <cell r="MB139">
            <v>0</v>
          </cell>
          <cell r="MC139">
            <v>0</v>
          </cell>
          <cell r="MD139">
            <v>762875498</v>
          </cell>
          <cell r="ME139">
            <v>12127148438</v>
          </cell>
          <cell r="MF139">
            <v>8676854</v>
          </cell>
          <cell r="MG139">
            <v>15243917</v>
          </cell>
          <cell r="MH139">
            <v>0</v>
          </cell>
          <cell r="MI139">
            <v>23920771</v>
          </cell>
          <cell r="MJ139">
            <v>498124765</v>
          </cell>
          <cell r="MK139">
            <v>1293591</v>
          </cell>
          <cell r="ML139">
            <v>499418356</v>
          </cell>
          <cell r="MM139">
            <v>66538700202</v>
          </cell>
          <cell r="MN139">
            <v>0</v>
          </cell>
          <cell r="MO139">
            <v>66538700202</v>
          </cell>
          <cell r="MP139">
            <v>17328051936</v>
          </cell>
          <cell r="MQ139">
            <v>84390091265</v>
          </cell>
          <cell r="MR139">
            <v>0</v>
          </cell>
          <cell r="MS139">
            <v>0</v>
          </cell>
          <cell r="MT139">
            <v>0</v>
          </cell>
          <cell r="MU139">
            <v>0</v>
          </cell>
          <cell r="MV139">
            <v>0</v>
          </cell>
          <cell r="MW139">
            <v>0</v>
          </cell>
          <cell r="MX139">
            <v>6012842933</v>
          </cell>
          <cell r="MY139">
            <v>844616190</v>
          </cell>
          <cell r="MZ139">
            <v>7940459</v>
          </cell>
          <cell r="NA139">
            <v>0</v>
          </cell>
          <cell r="NB139">
            <v>852556649</v>
          </cell>
          <cell r="NC139">
            <v>0</v>
          </cell>
          <cell r="ND139">
            <v>0</v>
          </cell>
          <cell r="NE139">
            <v>0</v>
          </cell>
          <cell r="NF139">
            <v>0</v>
          </cell>
          <cell r="NG139">
            <v>18897299</v>
          </cell>
          <cell r="NH139">
            <v>267611806</v>
          </cell>
          <cell r="NI139">
            <v>7146701</v>
          </cell>
          <cell r="NJ139">
            <v>4008249</v>
          </cell>
          <cell r="NK139">
            <v>11154950</v>
          </cell>
          <cell r="NL139">
            <v>0</v>
          </cell>
          <cell r="NM139">
            <v>0</v>
          </cell>
          <cell r="NN139">
            <v>0</v>
          </cell>
          <cell r="NO139">
            <v>0</v>
          </cell>
          <cell r="NP139">
            <v>0</v>
          </cell>
          <cell r="NQ139">
            <v>0</v>
          </cell>
          <cell r="NR139">
            <v>0</v>
          </cell>
          <cell r="NS139">
            <v>0</v>
          </cell>
          <cell r="NT139">
            <v>0</v>
          </cell>
          <cell r="NU139">
            <v>0</v>
          </cell>
          <cell r="NV139">
            <v>0</v>
          </cell>
          <cell r="NW139">
            <v>0</v>
          </cell>
          <cell r="NX139">
            <v>0</v>
          </cell>
          <cell r="NY139">
            <v>0</v>
          </cell>
          <cell r="NZ139">
            <v>0</v>
          </cell>
          <cell r="OA139">
            <v>0</v>
          </cell>
          <cell r="OB139">
            <v>0</v>
          </cell>
          <cell r="OC139">
            <v>0</v>
          </cell>
          <cell r="OD139">
            <v>7163063637</v>
          </cell>
          <cell r="OE139">
            <v>7163063637</v>
          </cell>
          <cell r="OF139">
            <v>0</v>
          </cell>
          <cell r="OG139">
            <v>0</v>
          </cell>
          <cell r="OH139">
            <v>0</v>
          </cell>
          <cell r="OI139">
            <v>0</v>
          </cell>
          <cell r="OJ139">
            <v>0</v>
          </cell>
          <cell r="OK139">
            <v>0</v>
          </cell>
          <cell r="OL139">
            <v>0</v>
          </cell>
          <cell r="OM139">
            <v>0</v>
          </cell>
          <cell r="ON139">
            <v>0</v>
          </cell>
          <cell r="OO139">
            <v>0</v>
          </cell>
          <cell r="OP139">
            <v>967456</v>
          </cell>
          <cell r="OQ139">
            <v>88585</v>
          </cell>
          <cell r="OR139">
            <v>22505022</v>
          </cell>
          <cell r="OS139">
            <v>0</v>
          </cell>
          <cell r="OT139">
            <v>0</v>
          </cell>
          <cell r="OU139">
            <v>46066085</v>
          </cell>
          <cell r="OV139">
            <v>0</v>
          </cell>
          <cell r="OW139">
            <v>7186624700</v>
          </cell>
          <cell r="OX139">
            <v>91576715965</v>
          </cell>
          <cell r="OY139">
            <v>279985481657</v>
          </cell>
        </row>
        <row r="140">
          <cell r="A140">
            <v>39661</v>
          </cell>
          <cell r="B140">
            <v>2008</v>
          </cell>
          <cell r="C140" t="str">
            <v>2008-2</v>
          </cell>
          <cell r="D140" t="str">
            <v>2008-3</v>
          </cell>
          <cell r="E140">
            <v>8</v>
          </cell>
          <cell r="F140">
            <v>0.99129317899175451</v>
          </cell>
          <cell r="G140">
            <v>2434913</v>
          </cell>
          <cell r="H140">
            <v>352320</v>
          </cell>
          <cell r="I140">
            <v>36116517566.139008</v>
          </cell>
          <cell r="J140">
            <v>8920273522.8610001</v>
          </cell>
          <cell r="K140">
            <v>0</v>
          </cell>
          <cell r="L140">
            <v>45036791089</v>
          </cell>
          <cell r="M140">
            <v>864532266</v>
          </cell>
          <cell r="N140">
            <v>37678073112</v>
          </cell>
          <cell r="O140">
            <v>1056429005</v>
          </cell>
          <cell r="P140">
            <v>3763260906</v>
          </cell>
          <cell r="Q140">
            <v>2562950008</v>
          </cell>
          <cell r="R140">
            <v>93046360548</v>
          </cell>
          <cell r="S140">
            <v>3770384000</v>
          </cell>
          <cell r="T140">
            <v>4435748000</v>
          </cell>
          <cell r="U140">
            <v>8206132000</v>
          </cell>
          <cell r="V140">
            <v>387299184</v>
          </cell>
          <cell r="W140">
            <v>1987618339</v>
          </cell>
          <cell r="X140">
            <v>142458044</v>
          </cell>
          <cell r="Y140">
            <v>1463598</v>
          </cell>
          <cell r="Z140">
            <v>75828776</v>
          </cell>
          <cell r="AA140">
            <v>41261422</v>
          </cell>
          <cell r="AB140">
            <v>0</v>
          </cell>
          <cell r="AC140">
            <v>2740744311</v>
          </cell>
          <cell r="AD140">
            <v>0</v>
          </cell>
          <cell r="AE140">
            <v>0</v>
          </cell>
          <cell r="AF140">
            <v>0</v>
          </cell>
          <cell r="AG140">
            <v>13582805674</v>
          </cell>
          <cell r="AH140">
            <v>106629166222</v>
          </cell>
          <cell r="AI140">
            <v>120777220</v>
          </cell>
          <cell r="AJ140">
            <v>1234730</v>
          </cell>
          <cell r="AK140">
            <v>0</v>
          </cell>
          <cell r="AL140">
            <v>122011950</v>
          </cell>
          <cell r="AM140">
            <v>641609708</v>
          </cell>
          <cell r="AN140">
            <v>598491</v>
          </cell>
          <cell r="AO140">
            <v>7452811</v>
          </cell>
          <cell r="AP140">
            <v>114295</v>
          </cell>
          <cell r="AQ140">
            <v>10784798</v>
          </cell>
          <cell r="AR140">
            <v>50000</v>
          </cell>
          <cell r="AS140">
            <v>0</v>
          </cell>
          <cell r="AT140">
            <v>0</v>
          </cell>
          <cell r="AU140">
            <v>0</v>
          </cell>
          <cell r="AV140">
            <v>660610103</v>
          </cell>
          <cell r="AW140">
            <v>0</v>
          </cell>
          <cell r="AX140">
            <v>2154837298</v>
          </cell>
          <cell r="AY140">
            <v>825298649</v>
          </cell>
          <cell r="AZ140">
            <v>241661</v>
          </cell>
          <cell r="BA140">
            <v>30461</v>
          </cell>
          <cell r="BB140">
            <v>0</v>
          </cell>
          <cell r="BC140">
            <v>0</v>
          </cell>
          <cell r="BD140">
            <v>10861424</v>
          </cell>
          <cell r="BE140">
            <v>8210685</v>
          </cell>
          <cell r="BF140">
            <v>2413890</v>
          </cell>
          <cell r="BG140">
            <v>0</v>
          </cell>
          <cell r="BH140">
            <v>0</v>
          </cell>
          <cell r="BI140">
            <v>44309266</v>
          </cell>
          <cell r="BJ140">
            <v>0</v>
          </cell>
          <cell r="BK140">
            <v>3046203334</v>
          </cell>
          <cell r="BL140">
            <v>0</v>
          </cell>
          <cell r="BM140">
            <v>669233</v>
          </cell>
          <cell r="BN140">
            <v>296342</v>
          </cell>
          <cell r="BO140">
            <v>614900</v>
          </cell>
          <cell r="BP140">
            <v>164032360</v>
          </cell>
          <cell r="BQ140">
            <v>165612835</v>
          </cell>
          <cell r="BR140">
            <v>2086103905</v>
          </cell>
          <cell r="BS140">
            <v>874603</v>
          </cell>
          <cell r="BT140">
            <v>90428239</v>
          </cell>
          <cell r="BU140">
            <v>2169466287</v>
          </cell>
          <cell r="BV140">
            <v>149272279</v>
          </cell>
          <cell r="BW140">
            <v>1071377</v>
          </cell>
          <cell r="BX140">
            <v>2404581</v>
          </cell>
          <cell r="BY140">
            <v>2028008</v>
          </cell>
          <cell r="BZ140">
            <v>567846</v>
          </cell>
          <cell r="CA140">
            <v>809582</v>
          </cell>
          <cell r="CB140">
            <v>613642</v>
          </cell>
          <cell r="CC140">
            <v>3565716</v>
          </cell>
          <cell r="CD140">
            <v>11060752</v>
          </cell>
          <cell r="CE140">
            <v>4575877</v>
          </cell>
          <cell r="CF140">
            <v>4838202</v>
          </cell>
          <cell r="CG140">
            <v>10447408</v>
          </cell>
          <cell r="CH140">
            <v>19861487</v>
          </cell>
          <cell r="CI140">
            <v>193243596</v>
          </cell>
          <cell r="CJ140">
            <v>213105083</v>
          </cell>
          <cell r="CK140">
            <v>318511949</v>
          </cell>
          <cell r="CL140">
            <v>318511949</v>
          </cell>
          <cell r="CM140">
            <v>26623618</v>
          </cell>
          <cell r="CN140">
            <v>37859431</v>
          </cell>
          <cell r="CO140">
            <v>12503376</v>
          </cell>
          <cell r="CP140">
            <v>8788941</v>
          </cell>
          <cell r="CQ140">
            <v>2083252</v>
          </cell>
          <cell r="CR140">
            <v>740046081</v>
          </cell>
          <cell r="CS140">
            <v>86620475</v>
          </cell>
          <cell r="CT140">
            <v>0</v>
          </cell>
          <cell r="CU140">
            <v>26221995</v>
          </cell>
          <cell r="CV140">
            <v>852888551</v>
          </cell>
          <cell r="CW140">
            <v>42899526</v>
          </cell>
          <cell r="CX140">
            <v>0</v>
          </cell>
          <cell r="CY140">
            <v>0</v>
          </cell>
          <cell r="CZ140">
            <v>1302158644</v>
          </cell>
          <cell r="DA140">
            <v>0</v>
          </cell>
          <cell r="DB140">
            <v>3935491284</v>
          </cell>
          <cell r="DC140">
            <v>0</v>
          </cell>
          <cell r="DD140">
            <v>591952</v>
          </cell>
          <cell r="DE140">
            <v>591952</v>
          </cell>
          <cell r="DF140">
            <v>215780</v>
          </cell>
          <cell r="DG140">
            <v>215780</v>
          </cell>
          <cell r="DH140">
            <v>30592113</v>
          </cell>
          <cell r="DI140">
            <v>5551518</v>
          </cell>
          <cell r="DJ140">
            <v>587842</v>
          </cell>
          <cell r="DK140">
            <v>6139360</v>
          </cell>
          <cell r="DL140">
            <v>11549122</v>
          </cell>
          <cell r="DM140">
            <v>1344216</v>
          </cell>
          <cell r="DN140">
            <v>57352</v>
          </cell>
          <cell r="DO140">
            <v>12950690</v>
          </cell>
          <cell r="DP140">
            <v>1451400</v>
          </cell>
          <cell r="DQ140">
            <v>1183700</v>
          </cell>
          <cell r="DR140">
            <v>0</v>
          </cell>
          <cell r="DS140">
            <v>5741565</v>
          </cell>
          <cell r="DT140">
            <v>0</v>
          </cell>
          <cell r="DU140">
            <v>8376665</v>
          </cell>
          <cell r="DV140">
            <v>41654</v>
          </cell>
          <cell r="DW140">
            <v>6656900</v>
          </cell>
          <cell r="DX140">
            <v>3220</v>
          </cell>
          <cell r="DY140">
            <v>6701774</v>
          </cell>
          <cell r="DZ140">
            <v>12981314</v>
          </cell>
          <cell r="EA140">
            <v>0</v>
          </cell>
          <cell r="EB140">
            <v>15265</v>
          </cell>
          <cell r="EC140">
            <v>12996579</v>
          </cell>
          <cell r="ED140">
            <v>22041339</v>
          </cell>
          <cell r="EE140">
            <v>1755431</v>
          </cell>
          <cell r="EF140">
            <v>1086512</v>
          </cell>
          <cell r="EG140">
            <v>15327447</v>
          </cell>
          <cell r="EH140">
            <v>520792</v>
          </cell>
          <cell r="EI140">
            <v>15265</v>
          </cell>
          <cell r="EJ140">
            <v>0</v>
          </cell>
          <cell r="EK140">
            <v>595324</v>
          </cell>
          <cell r="EL140">
            <v>306224</v>
          </cell>
          <cell r="EM140">
            <v>1437605</v>
          </cell>
          <cell r="EN140">
            <v>3481258</v>
          </cell>
          <cell r="EO140">
            <v>1432770</v>
          </cell>
          <cell r="EP140">
            <v>0</v>
          </cell>
          <cell r="EQ140">
            <v>76325</v>
          </cell>
          <cell r="ER140">
            <v>20683530</v>
          </cell>
          <cell r="ES140">
            <v>7296478</v>
          </cell>
          <cell r="ET140">
            <v>28056333</v>
          </cell>
          <cell r="EU140">
            <v>0</v>
          </cell>
          <cell r="EV140">
            <v>186144</v>
          </cell>
          <cell r="EW140">
            <v>19034</v>
          </cell>
          <cell r="EX140">
            <v>28261511</v>
          </cell>
          <cell r="EY140">
            <v>0</v>
          </cell>
          <cell r="EZ140">
            <v>115849581</v>
          </cell>
          <cell r="FA140">
            <v>88255900</v>
          </cell>
          <cell r="FB140">
            <v>204105481</v>
          </cell>
          <cell r="FC140">
            <v>1379374</v>
          </cell>
          <cell r="FD140">
            <v>70056600</v>
          </cell>
          <cell r="FE140">
            <v>2191431</v>
          </cell>
          <cell r="FF140">
            <v>0</v>
          </cell>
          <cell r="FG140">
            <v>0</v>
          </cell>
          <cell r="FH140">
            <v>0</v>
          </cell>
          <cell r="FI140">
            <v>8195175</v>
          </cell>
          <cell r="FJ140">
            <v>10386606</v>
          </cell>
          <cell r="FK140">
            <v>979656</v>
          </cell>
          <cell r="FL140">
            <v>0</v>
          </cell>
          <cell r="FM140">
            <v>82802236</v>
          </cell>
          <cell r="FN140">
            <v>323639190</v>
          </cell>
          <cell r="FO140">
            <v>258081</v>
          </cell>
          <cell r="FP140">
            <v>24957931</v>
          </cell>
          <cell r="FQ140">
            <v>25216012</v>
          </cell>
          <cell r="FR140">
            <v>350964</v>
          </cell>
          <cell r="FS140">
            <v>17374822</v>
          </cell>
          <cell r="FT140">
            <v>425000</v>
          </cell>
          <cell r="FU140">
            <v>153576</v>
          </cell>
          <cell r="FV140">
            <v>8002659</v>
          </cell>
          <cell r="FW140">
            <v>6330400</v>
          </cell>
          <cell r="FX140">
            <v>57853433</v>
          </cell>
          <cell r="FY140">
            <v>0</v>
          </cell>
          <cell r="FZ140">
            <v>4102621</v>
          </cell>
          <cell r="GA140">
            <v>0</v>
          </cell>
          <cell r="GB140">
            <v>4102621</v>
          </cell>
          <cell r="GC140">
            <v>160003</v>
          </cell>
          <cell r="GD140">
            <v>160003</v>
          </cell>
          <cell r="GE140">
            <v>9085350</v>
          </cell>
          <cell r="GF140">
            <v>86123731</v>
          </cell>
          <cell r="GG140">
            <v>0</v>
          </cell>
          <cell r="GH140">
            <v>86123731</v>
          </cell>
          <cell r="GI140">
            <v>3522380</v>
          </cell>
          <cell r="GJ140">
            <v>0</v>
          </cell>
          <cell r="GK140">
            <v>0</v>
          </cell>
          <cell r="GL140">
            <v>39940550</v>
          </cell>
          <cell r="GM140">
            <v>17141448</v>
          </cell>
          <cell r="GN140">
            <v>63000</v>
          </cell>
          <cell r="GO140">
            <v>0</v>
          </cell>
          <cell r="GP140">
            <v>60667378</v>
          </cell>
          <cell r="GQ140">
            <v>62720020</v>
          </cell>
          <cell r="GR140">
            <v>123387398</v>
          </cell>
          <cell r="GS140">
            <v>280712536</v>
          </cell>
          <cell r="GT140">
            <v>0</v>
          </cell>
          <cell r="GU140">
            <v>0</v>
          </cell>
          <cell r="GV140">
            <v>0</v>
          </cell>
          <cell r="GW140">
            <v>0</v>
          </cell>
          <cell r="GX140">
            <v>0</v>
          </cell>
          <cell r="GY140">
            <v>1360307960</v>
          </cell>
          <cell r="GZ140">
            <v>86051250</v>
          </cell>
          <cell r="HA140">
            <v>0</v>
          </cell>
          <cell r="HB140">
            <v>1446359210</v>
          </cell>
          <cell r="HC140">
            <v>0</v>
          </cell>
          <cell r="HD140">
            <v>0</v>
          </cell>
          <cell r="HE140">
            <v>0</v>
          </cell>
          <cell r="HF140">
            <v>0</v>
          </cell>
          <cell r="HG140">
            <v>0</v>
          </cell>
          <cell r="HH140">
            <v>1446359210</v>
          </cell>
          <cell r="HI140">
            <v>0</v>
          </cell>
          <cell r="HJ140">
            <v>0</v>
          </cell>
          <cell r="HK140">
            <v>0</v>
          </cell>
          <cell r="HL140">
            <v>26618062702</v>
          </cell>
          <cell r="HM140">
            <v>1273555037</v>
          </cell>
          <cell r="HN140">
            <v>27891617739</v>
          </cell>
          <cell r="HO140">
            <v>0</v>
          </cell>
          <cell r="HP140">
            <v>0</v>
          </cell>
          <cell r="HQ140">
            <v>0</v>
          </cell>
          <cell r="HR140">
            <v>0</v>
          </cell>
          <cell r="HS140">
            <v>222012501</v>
          </cell>
          <cell r="HT140">
            <v>166509376</v>
          </cell>
          <cell r="HU140">
            <v>1910180956</v>
          </cell>
          <cell r="HV140">
            <v>3533628398</v>
          </cell>
          <cell r="HW140">
            <v>0</v>
          </cell>
          <cell r="HX140">
            <v>0</v>
          </cell>
          <cell r="HY140">
            <v>0</v>
          </cell>
          <cell r="HZ140">
            <v>160600436</v>
          </cell>
          <cell r="IA140">
            <v>112087304</v>
          </cell>
          <cell r="IB140">
            <v>0</v>
          </cell>
          <cell r="IC140">
            <v>0</v>
          </cell>
          <cell r="ID140">
            <v>0</v>
          </cell>
          <cell r="IE140">
            <v>0</v>
          </cell>
          <cell r="IF140">
            <v>0</v>
          </cell>
          <cell r="IG140">
            <v>0</v>
          </cell>
          <cell r="IH140">
            <v>0</v>
          </cell>
          <cell r="II140">
            <v>0</v>
          </cell>
          <cell r="IJ140">
            <v>0</v>
          </cell>
          <cell r="IK140">
            <v>35140187695</v>
          </cell>
          <cell r="IL140">
            <v>0</v>
          </cell>
          <cell r="IM140">
            <v>2081536929</v>
          </cell>
          <cell r="IN140">
            <v>2081536929</v>
          </cell>
          <cell r="IO140">
            <v>35140187695</v>
          </cell>
          <cell r="IP140">
            <v>0</v>
          </cell>
          <cell r="IQ140">
            <v>0</v>
          </cell>
          <cell r="IR140">
            <v>0</v>
          </cell>
          <cell r="IS140">
            <v>0</v>
          </cell>
          <cell r="IT140">
            <v>0</v>
          </cell>
          <cell r="IU140">
            <v>0</v>
          </cell>
          <cell r="IV140">
            <v>0</v>
          </cell>
          <cell r="IW140">
            <v>0</v>
          </cell>
          <cell r="IX140">
            <v>0</v>
          </cell>
          <cell r="IY140">
            <v>0</v>
          </cell>
          <cell r="IZ140">
            <v>0</v>
          </cell>
          <cell r="JA140">
            <v>0</v>
          </cell>
          <cell r="JB140">
            <v>0</v>
          </cell>
          <cell r="JC140">
            <v>924384255</v>
          </cell>
          <cell r="JD140">
            <v>33758687</v>
          </cell>
          <cell r="JE140">
            <v>0</v>
          </cell>
          <cell r="JF140">
            <v>2223505</v>
          </cell>
          <cell r="JG140">
            <v>3361357</v>
          </cell>
          <cell r="JH140">
            <v>3809055</v>
          </cell>
          <cell r="JI140">
            <v>0</v>
          </cell>
          <cell r="JJ140">
            <v>1693812</v>
          </cell>
          <cell r="JK140">
            <v>3113488</v>
          </cell>
          <cell r="JL140">
            <v>0</v>
          </cell>
          <cell r="JM140">
            <v>12437690</v>
          </cell>
          <cell r="JN140">
            <v>2442894</v>
          </cell>
          <cell r="JO140">
            <v>2287722</v>
          </cell>
          <cell r="JP140">
            <v>0</v>
          </cell>
          <cell r="JQ140">
            <v>0</v>
          </cell>
          <cell r="JR140">
            <v>0</v>
          </cell>
          <cell r="JS140">
            <v>0</v>
          </cell>
          <cell r="JT140">
            <v>0</v>
          </cell>
          <cell r="JU140">
            <v>7317727</v>
          </cell>
          <cell r="JV140">
            <v>0</v>
          </cell>
          <cell r="JW140">
            <v>0</v>
          </cell>
          <cell r="JX140">
            <v>0</v>
          </cell>
          <cell r="JY140">
            <v>0</v>
          </cell>
          <cell r="JZ140">
            <v>0</v>
          </cell>
          <cell r="KA140">
            <v>0</v>
          </cell>
          <cell r="KB140">
            <v>0</v>
          </cell>
          <cell r="KC140">
            <v>0</v>
          </cell>
          <cell r="KD140">
            <v>0</v>
          </cell>
          <cell r="KE140">
            <v>0</v>
          </cell>
          <cell r="KF140">
            <v>0</v>
          </cell>
          <cell r="KG140">
            <v>0</v>
          </cell>
          <cell r="KH140">
            <v>0</v>
          </cell>
          <cell r="KI140">
            <v>0</v>
          </cell>
          <cell r="KJ140">
            <v>0</v>
          </cell>
          <cell r="KK140">
            <v>0</v>
          </cell>
          <cell r="KL140">
            <v>0</v>
          </cell>
          <cell r="KM140">
            <v>0</v>
          </cell>
          <cell r="KN140">
            <v>0</v>
          </cell>
          <cell r="KO140">
            <v>0</v>
          </cell>
          <cell r="KP140">
            <v>0</v>
          </cell>
          <cell r="KQ140">
            <v>0</v>
          </cell>
          <cell r="KR140">
            <v>0</v>
          </cell>
          <cell r="KS140">
            <v>0</v>
          </cell>
          <cell r="KT140">
            <v>0</v>
          </cell>
          <cell r="KU140">
            <v>0</v>
          </cell>
          <cell r="KV140">
            <v>0</v>
          </cell>
          <cell r="KW140">
            <v>1003214988</v>
          </cell>
          <cell r="KX140">
            <v>36143402683</v>
          </cell>
          <cell r="KY140">
            <v>442454754</v>
          </cell>
          <cell r="KZ140">
            <v>442454754</v>
          </cell>
          <cell r="LA140">
            <v>0</v>
          </cell>
          <cell r="LB140">
            <v>48654284119</v>
          </cell>
          <cell r="LC140">
            <v>155283450341</v>
          </cell>
          <cell r="LD140">
            <v>0</v>
          </cell>
          <cell r="LE140">
            <v>0</v>
          </cell>
          <cell r="LF140">
            <v>0</v>
          </cell>
          <cell r="LG140">
            <v>0</v>
          </cell>
          <cell r="LH140">
            <v>0</v>
          </cell>
          <cell r="LI140">
            <v>0</v>
          </cell>
          <cell r="LJ140">
            <v>0</v>
          </cell>
          <cell r="LK140">
            <v>0</v>
          </cell>
          <cell r="LL140">
            <v>8267703908</v>
          </cell>
          <cell r="LM140">
            <v>762875498</v>
          </cell>
          <cell r="LN140">
            <v>9030579406</v>
          </cell>
          <cell r="LO140">
            <v>763976439</v>
          </cell>
          <cell r="LP140">
            <v>0</v>
          </cell>
          <cell r="LQ140">
            <v>5602385</v>
          </cell>
          <cell r="LR140">
            <v>1160042100</v>
          </cell>
          <cell r="LS140">
            <v>1982217697</v>
          </cell>
          <cell r="LT140">
            <v>138170346</v>
          </cell>
          <cell r="LU140">
            <v>0</v>
          </cell>
          <cell r="LV140">
            <v>117485817</v>
          </cell>
          <cell r="LW140">
            <v>1982217697</v>
          </cell>
          <cell r="LX140">
            <v>0</v>
          </cell>
          <cell r="LY140">
            <v>0</v>
          </cell>
          <cell r="LZ140">
            <v>0</v>
          </cell>
          <cell r="MA140">
            <v>0</v>
          </cell>
          <cell r="MB140">
            <v>0</v>
          </cell>
          <cell r="MC140">
            <v>0</v>
          </cell>
          <cell r="MD140">
            <v>762875498</v>
          </cell>
          <cell r="ME140">
            <v>13198074190</v>
          </cell>
          <cell r="MF140">
            <v>24023559</v>
          </cell>
          <cell r="MG140">
            <v>122549416</v>
          </cell>
          <cell r="MH140">
            <v>0</v>
          </cell>
          <cell r="MI140">
            <v>146572975</v>
          </cell>
          <cell r="MJ140">
            <v>672017123</v>
          </cell>
          <cell r="MK140">
            <v>1253284</v>
          </cell>
          <cell r="ML140">
            <v>673270407</v>
          </cell>
          <cell r="MM140">
            <v>401218948</v>
          </cell>
          <cell r="MN140">
            <v>0</v>
          </cell>
          <cell r="MO140">
            <v>401218948</v>
          </cell>
          <cell r="MP140">
            <v>16700000000</v>
          </cell>
          <cell r="MQ140">
            <v>17921062330</v>
          </cell>
          <cell r="MR140">
            <v>0</v>
          </cell>
          <cell r="MS140">
            <v>0</v>
          </cell>
          <cell r="MT140">
            <v>0</v>
          </cell>
          <cell r="MU140">
            <v>0</v>
          </cell>
          <cell r="MV140">
            <v>0</v>
          </cell>
          <cell r="MW140">
            <v>0</v>
          </cell>
          <cell r="MX140">
            <v>9304678627</v>
          </cell>
          <cell r="MY140">
            <v>1861319700</v>
          </cell>
          <cell r="MZ140">
            <v>776158013</v>
          </cell>
          <cell r="NA140">
            <v>0</v>
          </cell>
          <cell r="NB140">
            <v>2637477713</v>
          </cell>
          <cell r="NC140">
            <v>0</v>
          </cell>
          <cell r="ND140">
            <v>0</v>
          </cell>
          <cell r="NE140">
            <v>159869713</v>
          </cell>
          <cell r="NF140">
            <v>0</v>
          </cell>
          <cell r="NG140">
            <v>13076105</v>
          </cell>
          <cell r="NH140">
            <v>2145846535</v>
          </cell>
          <cell r="NI140">
            <v>7000527</v>
          </cell>
          <cell r="NJ140">
            <v>4227015</v>
          </cell>
          <cell r="NK140">
            <v>11227542</v>
          </cell>
          <cell r="NL140">
            <v>0</v>
          </cell>
          <cell r="NM140">
            <v>0</v>
          </cell>
          <cell r="NN140">
            <v>0</v>
          </cell>
          <cell r="NO140">
            <v>0</v>
          </cell>
          <cell r="NP140">
            <v>0</v>
          </cell>
          <cell r="NQ140">
            <v>0</v>
          </cell>
          <cell r="NR140">
            <v>0</v>
          </cell>
          <cell r="NS140">
            <v>0</v>
          </cell>
          <cell r="NT140">
            <v>0</v>
          </cell>
          <cell r="NU140">
            <v>0</v>
          </cell>
          <cell r="NV140">
            <v>0</v>
          </cell>
          <cell r="NW140">
            <v>0</v>
          </cell>
          <cell r="NX140">
            <v>0</v>
          </cell>
          <cell r="NY140">
            <v>0</v>
          </cell>
          <cell r="NZ140">
            <v>0</v>
          </cell>
          <cell r="OA140">
            <v>0</v>
          </cell>
          <cell r="OB140">
            <v>0</v>
          </cell>
          <cell r="OC140">
            <v>0</v>
          </cell>
          <cell r="OD140">
            <v>14272176235</v>
          </cell>
          <cell r="OE140">
            <v>14272176235</v>
          </cell>
          <cell r="OF140">
            <v>0</v>
          </cell>
          <cell r="OG140">
            <v>0</v>
          </cell>
          <cell r="OH140">
            <v>0</v>
          </cell>
          <cell r="OI140">
            <v>0</v>
          </cell>
          <cell r="OJ140">
            <v>0</v>
          </cell>
          <cell r="OK140">
            <v>187500000000</v>
          </cell>
          <cell r="OL140">
            <v>0</v>
          </cell>
          <cell r="OM140">
            <v>187500000000</v>
          </cell>
          <cell r="ON140">
            <v>187500000000</v>
          </cell>
          <cell r="OO140">
            <v>0</v>
          </cell>
          <cell r="OP140">
            <v>1595508</v>
          </cell>
          <cell r="OQ140">
            <v>88585</v>
          </cell>
          <cell r="OR140">
            <v>36590158</v>
          </cell>
          <cell r="OS140">
            <v>0</v>
          </cell>
          <cell r="OT140">
            <v>0</v>
          </cell>
          <cell r="OU140">
            <v>74864409</v>
          </cell>
          <cell r="OV140">
            <v>0</v>
          </cell>
          <cell r="OW140">
            <v>201810450486</v>
          </cell>
          <cell r="OX140">
            <v>219731512816</v>
          </cell>
          <cell r="OY140">
            <v>388213037347</v>
          </cell>
        </row>
        <row r="141">
          <cell r="A141">
            <v>39692</v>
          </cell>
          <cell r="B141">
            <v>2008</v>
          </cell>
          <cell r="C141" t="str">
            <v>2008-2</v>
          </cell>
          <cell r="D141" t="str">
            <v>2008-3</v>
          </cell>
          <cell r="E141">
            <v>9</v>
          </cell>
          <cell r="F141">
            <v>0.98940171354393469</v>
          </cell>
          <cell r="G141">
            <v>32978046</v>
          </cell>
          <cell r="H141">
            <v>348600</v>
          </cell>
          <cell r="I141">
            <v>12844752728.86261</v>
          </cell>
          <cell r="J141">
            <v>1823230289.1373978</v>
          </cell>
          <cell r="K141">
            <v>0</v>
          </cell>
          <cell r="L141">
            <v>14667983018</v>
          </cell>
          <cell r="M141">
            <v>528511889</v>
          </cell>
          <cell r="N141">
            <v>39826626370</v>
          </cell>
          <cell r="O141">
            <v>578309238</v>
          </cell>
          <cell r="P141">
            <v>3816917919</v>
          </cell>
          <cell r="Q141">
            <v>2350920550</v>
          </cell>
          <cell r="R141">
            <v>62196944534</v>
          </cell>
          <cell r="S141">
            <v>3716460000</v>
          </cell>
          <cell r="T141">
            <v>4372305000</v>
          </cell>
          <cell r="U141">
            <v>8088765000</v>
          </cell>
          <cell r="V141">
            <v>87110046</v>
          </cell>
          <cell r="W141">
            <v>1354860231</v>
          </cell>
          <cell r="X141">
            <v>134734576</v>
          </cell>
          <cell r="Y141">
            <v>1607088</v>
          </cell>
          <cell r="Z141">
            <v>91694739</v>
          </cell>
          <cell r="AA141">
            <v>19158283</v>
          </cell>
          <cell r="AB141">
            <v>0</v>
          </cell>
          <cell r="AC141">
            <v>2546399540</v>
          </cell>
          <cell r="AD141">
            <v>0</v>
          </cell>
          <cell r="AE141">
            <v>0</v>
          </cell>
          <cell r="AF141">
            <v>0</v>
          </cell>
          <cell r="AG141">
            <v>12324329503</v>
          </cell>
          <cell r="AH141">
            <v>74521274037</v>
          </cell>
          <cell r="AI141">
            <v>319405445</v>
          </cell>
          <cell r="AJ141">
            <v>717680</v>
          </cell>
          <cell r="AK141">
            <v>416457751</v>
          </cell>
          <cell r="AL141">
            <v>736580876</v>
          </cell>
          <cell r="AM141">
            <v>844766497</v>
          </cell>
          <cell r="AN141">
            <v>234568</v>
          </cell>
          <cell r="AO141">
            <v>5622048</v>
          </cell>
          <cell r="AP141">
            <v>127135</v>
          </cell>
          <cell r="AQ141">
            <v>6667878</v>
          </cell>
          <cell r="AR141">
            <v>75000</v>
          </cell>
          <cell r="AS141">
            <v>0</v>
          </cell>
          <cell r="AT141">
            <v>0</v>
          </cell>
          <cell r="AU141">
            <v>0</v>
          </cell>
          <cell r="AV141">
            <v>857493126</v>
          </cell>
          <cell r="AW141">
            <v>0</v>
          </cell>
          <cell r="AX141">
            <v>2110399935</v>
          </cell>
          <cell r="AY141">
            <v>590997844</v>
          </cell>
          <cell r="AZ141">
            <v>100531</v>
          </cell>
          <cell r="BA141">
            <v>40085</v>
          </cell>
          <cell r="BB141">
            <v>72735</v>
          </cell>
          <cell r="BC141">
            <v>0</v>
          </cell>
          <cell r="BD141">
            <v>10238829</v>
          </cell>
          <cell r="BE141">
            <v>7342438</v>
          </cell>
          <cell r="BF141">
            <v>208611</v>
          </cell>
          <cell r="BG141">
            <v>0</v>
          </cell>
          <cell r="BH141">
            <v>0</v>
          </cell>
          <cell r="BI141">
            <v>52426740</v>
          </cell>
          <cell r="BJ141">
            <v>0</v>
          </cell>
          <cell r="BK141">
            <v>2771827748</v>
          </cell>
          <cell r="BL141">
            <v>0</v>
          </cell>
          <cell r="BM141">
            <v>381105</v>
          </cell>
          <cell r="BN141">
            <v>528162</v>
          </cell>
          <cell r="BO141">
            <v>665842</v>
          </cell>
          <cell r="BP141">
            <v>89841418</v>
          </cell>
          <cell r="BQ141">
            <v>91416527</v>
          </cell>
          <cell r="BR141">
            <v>2356621015</v>
          </cell>
          <cell r="BS141">
            <v>3483647</v>
          </cell>
          <cell r="BT141">
            <v>107154251</v>
          </cell>
          <cell r="BU141">
            <v>2113899193</v>
          </cell>
          <cell r="BV141">
            <v>48751511</v>
          </cell>
          <cell r="BW141">
            <v>1126960</v>
          </cell>
          <cell r="BX141">
            <v>15227091</v>
          </cell>
          <cell r="BY141">
            <v>5262117</v>
          </cell>
          <cell r="BZ141">
            <v>943318</v>
          </cell>
          <cell r="CA141">
            <v>994899</v>
          </cell>
          <cell r="CB141">
            <v>490914</v>
          </cell>
          <cell r="CC141">
            <v>5198212</v>
          </cell>
          <cell r="CD141">
            <v>29243511</v>
          </cell>
          <cell r="CE141">
            <v>4108233</v>
          </cell>
          <cell r="CF141">
            <v>4802120</v>
          </cell>
          <cell r="CG141">
            <v>10674846</v>
          </cell>
          <cell r="CH141">
            <v>19585199</v>
          </cell>
          <cell r="CI141">
            <v>0</v>
          </cell>
          <cell r="CJ141">
            <v>19585199</v>
          </cell>
          <cell r="CK141">
            <v>446862167</v>
          </cell>
          <cell r="CL141">
            <v>446862167</v>
          </cell>
          <cell r="CM141">
            <v>29843342</v>
          </cell>
          <cell r="CN141">
            <v>55982395</v>
          </cell>
          <cell r="CO141">
            <v>15140862</v>
          </cell>
          <cell r="CP141">
            <v>8646761</v>
          </cell>
          <cell r="CQ141">
            <v>2252237</v>
          </cell>
          <cell r="CR141">
            <v>688658198</v>
          </cell>
          <cell r="CS141">
            <v>97624545</v>
          </cell>
          <cell r="CT141">
            <v>0</v>
          </cell>
          <cell r="CU141">
            <v>18031800</v>
          </cell>
          <cell r="CV141">
            <v>804314543</v>
          </cell>
          <cell r="CW141">
            <v>150503666</v>
          </cell>
          <cell r="CX141">
            <v>0</v>
          </cell>
          <cell r="CY141">
            <v>0</v>
          </cell>
          <cell r="CZ141">
            <v>1513545973</v>
          </cell>
          <cell r="DA141">
            <v>0</v>
          </cell>
          <cell r="DB141">
            <v>3832179638</v>
          </cell>
          <cell r="DC141">
            <v>0</v>
          </cell>
          <cell r="DD141">
            <v>4468028</v>
          </cell>
          <cell r="DE141">
            <v>4468028</v>
          </cell>
          <cell r="DF141">
            <v>0</v>
          </cell>
          <cell r="DG141">
            <v>0</v>
          </cell>
          <cell r="DH141">
            <v>36345562</v>
          </cell>
          <cell r="DI141">
            <v>6236853</v>
          </cell>
          <cell r="DJ141">
            <v>774232</v>
          </cell>
          <cell r="DK141">
            <v>7011085</v>
          </cell>
          <cell r="DL141">
            <v>13847527</v>
          </cell>
          <cell r="DM141">
            <v>1343288</v>
          </cell>
          <cell r="DN141">
            <v>114703</v>
          </cell>
          <cell r="DO141">
            <v>15305518</v>
          </cell>
          <cell r="DP141">
            <v>2088600</v>
          </cell>
          <cell r="DQ141">
            <v>2705600</v>
          </cell>
          <cell r="DR141">
            <v>0</v>
          </cell>
          <cell r="DS141">
            <v>7456495</v>
          </cell>
          <cell r="DT141">
            <v>0</v>
          </cell>
          <cell r="DU141">
            <v>12250695</v>
          </cell>
          <cell r="DV141">
            <v>104135</v>
          </cell>
          <cell r="DW141">
            <v>8371600</v>
          </cell>
          <cell r="DX141">
            <v>3920</v>
          </cell>
          <cell r="DY141">
            <v>8479655</v>
          </cell>
          <cell r="DZ141">
            <v>15878890</v>
          </cell>
          <cell r="EA141">
            <v>0</v>
          </cell>
          <cell r="EB141">
            <v>30530</v>
          </cell>
          <cell r="EC141">
            <v>15909420</v>
          </cell>
          <cell r="ED141">
            <v>28819564</v>
          </cell>
          <cell r="EE141">
            <v>1450138</v>
          </cell>
          <cell r="EF141">
            <v>1041705</v>
          </cell>
          <cell r="EG141">
            <v>18684798</v>
          </cell>
          <cell r="EH141">
            <v>627707</v>
          </cell>
          <cell r="EI141">
            <v>91589</v>
          </cell>
          <cell r="EJ141">
            <v>0</v>
          </cell>
          <cell r="EK141">
            <v>961668</v>
          </cell>
          <cell r="EL141">
            <v>353870</v>
          </cell>
          <cell r="EM141">
            <v>2034834</v>
          </cell>
          <cell r="EN141">
            <v>4716761</v>
          </cell>
          <cell r="EO141">
            <v>1842132</v>
          </cell>
          <cell r="EP141">
            <v>0</v>
          </cell>
          <cell r="EQ141">
            <v>213707</v>
          </cell>
          <cell r="ER141">
            <v>25629262</v>
          </cell>
          <cell r="ES141">
            <v>8578702</v>
          </cell>
          <cell r="ET141">
            <v>34421671</v>
          </cell>
          <cell r="EU141">
            <v>0</v>
          </cell>
          <cell r="EV141">
            <v>232678</v>
          </cell>
          <cell r="EW141">
            <v>0</v>
          </cell>
          <cell r="EX141">
            <v>34654349</v>
          </cell>
          <cell r="EY141">
            <v>0</v>
          </cell>
          <cell r="EZ141">
            <v>145189569</v>
          </cell>
          <cell r="FA141">
            <v>104439579</v>
          </cell>
          <cell r="FB141">
            <v>249629148</v>
          </cell>
          <cell r="FC141">
            <v>3726413</v>
          </cell>
          <cell r="FD141">
            <v>84730300</v>
          </cell>
          <cell r="FE141">
            <v>1899240</v>
          </cell>
          <cell r="FF141">
            <v>0</v>
          </cell>
          <cell r="FG141">
            <v>0</v>
          </cell>
          <cell r="FH141">
            <v>0</v>
          </cell>
          <cell r="FI141">
            <v>8195176</v>
          </cell>
          <cell r="FJ141">
            <v>10094416</v>
          </cell>
          <cell r="FK141">
            <v>1175379</v>
          </cell>
          <cell r="FL141">
            <v>0</v>
          </cell>
          <cell r="FM141">
            <v>99726508</v>
          </cell>
          <cell r="FN141">
            <v>392712303</v>
          </cell>
          <cell r="FO141">
            <v>272418</v>
          </cell>
          <cell r="FP141">
            <v>18733864</v>
          </cell>
          <cell r="FQ141">
            <v>19006282</v>
          </cell>
          <cell r="FR141">
            <v>428955</v>
          </cell>
          <cell r="FS141">
            <v>21418272</v>
          </cell>
          <cell r="FT141">
            <v>0</v>
          </cell>
          <cell r="FU141">
            <v>274767</v>
          </cell>
          <cell r="FV141">
            <v>8830658</v>
          </cell>
          <cell r="FW141">
            <v>5249600</v>
          </cell>
          <cell r="FX141">
            <v>55208534</v>
          </cell>
          <cell r="FY141">
            <v>0</v>
          </cell>
          <cell r="FZ141">
            <v>5261218</v>
          </cell>
          <cell r="GA141">
            <v>0</v>
          </cell>
          <cell r="GB141">
            <v>5261218</v>
          </cell>
          <cell r="GC141">
            <v>405378</v>
          </cell>
          <cell r="GD141">
            <v>405378</v>
          </cell>
          <cell r="GE141">
            <v>8149700</v>
          </cell>
          <cell r="GF141">
            <v>75021183</v>
          </cell>
          <cell r="GG141">
            <v>0</v>
          </cell>
          <cell r="GH141">
            <v>75021183</v>
          </cell>
          <cell r="GI141">
            <v>4580997</v>
          </cell>
          <cell r="GJ141">
            <v>0</v>
          </cell>
          <cell r="GK141">
            <v>0</v>
          </cell>
          <cell r="GL141">
            <v>52763545</v>
          </cell>
          <cell r="GM141">
            <v>14755045</v>
          </cell>
          <cell r="GN141">
            <v>139500</v>
          </cell>
          <cell r="GO141">
            <v>0</v>
          </cell>
          <cell r="GP141">
            <v>72239087</v>
          </cell>
          <cell r="GQ141">
            <v>68899709</v>
          </cell>
          <cell r="GR141">
            <v>141138796</v>
          </cell>
          <cell r="GS141">
            <v>285184809</v>
          </cell>
          <cell r="GT141">
            <v>0</v>
          </cell>
          <cell r="GU141">
            <v>0</v>
          </cell>
          <cell r="GV141">
            <v>0</v>
          </cell>
          <cell r="GW141">
            <v>0</v>
          </cell>
          <cell r="GX141">
            <v>0</v>
          </cell>
          <cell r="GY141">
            <v>1727409612</v>
          </cell>
          <cell r="GZ141">
            <v>271831500</v>
          </cell>
          <cell r="HA141">
            <v>0</v>
          </cell>
          <cell r="HB141">
            <v>1999241112</v>
          </cell>
          <cell r="HC141">
            <v>0</v>
          </cell>
          <cell r="HD141">
            <v>0</v>
          </cell>
          <cell r="HE141">
            <v>0</v>
          </cell>
          <cell r="HF141">
            <v>0</v>
          </cell>
          <cell r="HG141">
            <v>0</v>
          </cell>
          <cell r="HH141">
            <v>1999241112</v>
          </cell>
          <cell r="HI141">
            <v>0</v>
          </cell>
          <cell r="HJ141">
            <v>0</v>
          </cell>
          <cell r="HK141">
            <v>0</v>
          </cell>
          <cell r="HL141">
            <v>26079919086</v>
          </cell>
          <cell r="HM141">
            <v>3379735037</v>
          </cell>
          <cell r="HN141">
            <v>29459654123</v>
          </cell>
          <cell r="HO141">
            <v>0</v>
          </cell>
          <cell r="HP141">
            <v>0</v>
          </cell>
          <cell r="HQ141">
            <v>0</v>
          </cell>
          <cell r="HR141">
            <v>0</v>
          </cell>
          <cell r="HS141">
            <v>222012501</v>
          </cell>
          <cell r="HT141">
            <v>166509376</v>
          </cell>
          <cell r="HU141">
            <v>1910180956</v>
          </cell>
          <cell r="HV141">
            <v>3533628398</v>
          </cell>
          <cell r="HW141">
            <v>0</v>
          </cell>
          <cell r="HX141">
            <v>0</v>
          </cell>
          <cell r="HY141">
            <v>0</v>
          </cell>
          <cell r="HZ141">
            <v>160600436</v>
          </cell>
          <cell r="IA141">
            <v>6211111</v>
          </cell>
          <cell r="IB141">
            <v>0</v>
          </cell>
          <cell r="IC141">
            <v>0</v>
          </cell>
          <cell r="ID141">
            <v>0</v>
          </cell>
          <cell r="IE141">
            <v>0</v>
          </cell>
          <cell r="IF141">
            <v>0</v>
          </cell>
          <cell r="IG141">
            <v>0</v>
          </cell>
          <cell r="IH141">
            <v>0</v>
          </cell>
          <cell r="II141">
            <v>3525756268</v>
          </cell>
          <cell r="IJ141">
            <v>0</v>
          </cell>
          <cell r="IK141">
            <v>36685850336</v>
          </cell>
          <cell r="IL141">
            <v>0</v>
          </cell>
          <cell r="IM141">
            <v>394348904</v>
          </cell>
          <cell r="IN141">
            <v>394348904</v>
          </cell>
          <cell r="IO141">
            <v>36685850336</v>
          </cell>
          <cell r="IP141">
            <v>15976384</v>
          </cell>
          <cell r="IQ141">
            <v>0</v>
          </cell>
          <cell r="IR141">
            <v>0</v>
          </cell>
          <cell r="IS141">
            <v>0</v>
          </cell>
          <cell r="IT141">
            <v>0</v>
          </cell>
          <cell r="IU141">
            <v>0</v>
          </cell>
          <cell r="IV141">
            <v>0</v>
          </cell>
          <cell r="IW141">
            <v>0</v>
          </cell>
          <cell r="IX141">
            <v>0</v>
          </cell>
          <cell r="IY141">
            <v>0</v>
          </cell>
          <cell r="IZ141">
            <v>0</v>
          </cell>
          <cell r="JA141">
            <v>0</v>
          </cell>
          <cell r="JB141">
            <v>15976384</v>
          </cell>
          <cell r="JC141">
            <v>924384255</v>
          </cell>
          <cell r="JD141">
            <v>33758687</v>
          </cell>
          <cell r="JE141">
            <v>5276975</v>
          </cell>
          <cell r="JF141">
            <v>2223505</v>
          </cell>
          <cell r="JG141">
            <v>3361357</v>
          </cell>
          <cell r="JH141">
            <v>3809055</v>
          </cell>
          <cell r="JI141">
            <v>179701115</v>
          </cell>
          <cell r="JJ141">
            <v>846906</v>
          </cell>
          <cell r="JK141">
            <v>3113488</v>
          </cell>
          <cell r="JL141">
            <v>6152000</v>
          </cell>
          <cell r="JM141">
            <v>0</v>
          </cell>
          <cell r="JN141">
            <v>0</v>
          </cell>
          <cell r="JO141">
            <v>2287722</v>
          </cell>
          <cell r="JP141">
            <v>0</v>
          </cell>
          <cell r="JQ141">
            <v>0</v>
          </cell>
          <cell r="JR141">
            <v>0</v>
          </cell>
          <cell r="JS141">
            <v>0</v>
          </cell>
          <cell r="JT141">
            <v>0</v>
          </cell>
          <cell r="JU141">
            <v>7317727</v>
          </cell>
          <cell r="JV141">
            <v>0</v>
          </cell>
          <cell r="JW141">
            <v>0</v>
          </cell>
          <cell r="JX141">
            <v>0</v>
          </cell>
          <cell r="JY141">
            <v>0</v>
          </cell>
          <cell r="JZ141">
            <v>0</v>
          </cell>
          <cell r="KA141">
            <v>0</v>
          </cell>
          <cell r="KB141">
            <v>0</v>
          </cell>
          <cell r="KC141">
            <v>0</v>
          </cell>
          <cell r="KD141">
            <v>0</v>
          </cell>
          <cell r="KE141">
            <v>0</v>
          </cell>
          <cell r="KF141">
            <v>0</v>
          </cell>
          <cell r="KG141">
            <v>0</v>
          </cell>
          <cell r="KH141">
            <v>0</v>
          </cell>
          <cell r="KI141">
            <v>0</v>
          </cell>
          <cell r="KJ141">
            <v>0</v>
          </cell>
          <cell r="KK141">
            <v>0</v>
          </cell>
          <cell r="KL141">
            <v>0</v>
          </cell>
          <cell r="KM141">
            <v>0</v>
          </cell>
          <cell r="KN141">
            <v>0</v>
          </cell>
          <cell r="KO141">
            <v>0</v>
          </cell>
          <cell r="KP141">
            <v>0</v>
          </cell>
          <cell r="KQ141">
            <v>0</v>
          </cell>
          <cell r="KR141">
            <v>0</v>
          </cell>
          <cell r="KS141">
            <v>0</v>
          </cell>
          <cell r="KT141">
            <v>0</v>
          </cell>
          <cell r="KU141">
            <v>0</v>
          </cell>
          <cell r="KV141">
            <v>0</v>
          </cell>
          <cell r="KW141">
            <v>1179757759</v>
          </cell>
          <cell r="KX141">
            <v>37881584479</v>
          </cell>
          <cell r="KY141">
            <v>78251992</v>
          </cell>
          <cell r="KZ141">
            <v>78251992</v>
          </cell>
          <cell r="LA141">
            <v>3377517</v>
          </cell>
          <cell r="LB141">
            <v>51294422817</v>
          </cell>
          <cell r="LC141">
            <v>125815696854</v>
          </cell>
          <cell r="LD141">
            <v>0</v>
          </cell>
          <cell r="LE141">
            <v>0</v>
          </cell>
          <cell r="LF141">
            <v>0</v>
          </cell>
          <cell r="LG141">
            <v>0</v>
          </cell>
          <cell r="LH141">
            <v>0</v>
          </cell>
          <cell r="LI141">
            <v>0</v>
          </cell>
          <cell r="LJ141">
            <v>0</v>
          </cell>
          <cell r="LK141">
            <v>0</v>
          </cell>
          <cell r="LL141">
            <v>8267703908</v>
          </cell>
          <cell r="LM141">
            <v>762875498</v>
          </cell>
          <cell r="LN141">
            <v>9030579406</v>
          </cell>
          <cell r="LO141">
            <v>728177492</v>
          </cell>
          <cell r="LP141">
            <v>0</v>
          </cell>
          <cell r="LQ141">
            <v>3766250</v>
          </cell>
          <cell r="LR141">
            <v>217333338</v>
          </cell>
          <cell r="LS141">
            <v>1796941262</v>
          </cell>
          <cell r="LT141">
            <v>117852605</v>
          </cell>
          <cell r="LU141">
            <v>0</v>
          </cell>
          <cell r="LV141">
            <v>117846068</v>
          </cell>
          <cell r="LW141">
            <v>1796941262</v>
          </cell>
          <cell r="LX141">
            <v>0</v>
          </cell>
          <cell r="LY141">
            <v>0</v>
          </cell>
          <cell r="LZ141">
            <v>0</v>
          </cell>
          <cell r="MA141">
            <v>0</v>
          </cell>
          <cell r="MB141">
            <v>0</v>
          </cell>
          <cell r="MC141">
            <v>0</v>
          </cell>
          <cell r="MD141">
            <v>762875498</v>
          </cell>
          <cell r="ME141">
            <v>12012496421</v>
          </cell>
          <cell r="MF141">
            <v>4590919</v>
          </cell>
          <cell r="MG141">
            <v>1618906</v>
          </cell>
          <cell r="MH141">
            <v>0</v>
          </cell>
          <cell r="MI141">
            <v>6209825</v>
          </cell>
          <cell r="MJ141">
            <v>-15274643</v>
          </cell>
          <cell r="MK141">
            <v>1272118</v>
          </cell>
          <cell r="ML141">
            <v>-14002525</v>
          </cell>
          <cell r="MM141">
            <v>27568495113</v>
          </cell>
          <cell r="MN141">
            <v>0</v>
          </cell>
          <cell r="MO141">
            <v>27568495113</v>
          </cell>
          <cell r="MP141">
            <v>15332512000</v>
          </cell>
          <cell r="MQ141">
            <v>42893214413</v>
          </cell>
          <cell r="MR141">
            <v>0</v>
          </cell>
          <cell r="MS141">
            <v>0</v>
          </cell>
          <cell r="MT141">
            <v>0</v>
          </cell>
          <cell r="MU141">
            <v>0</v>
          </cell>
          <cell r="MV141">
            <v>0</v>
          </cell>
          <cell r="MW141">
            <v>0</v>
          </cell>
          <cell r="MX141">
            <v>7386188939</v>
          </cell>
          <cell r="MY141">
            <v>897420424</v>
          </cell>
          <cell r="MZ141">
            <v>7879671</v>
          </cell>
          <cell r="NA141">
            <v>0</v>
          </cell>
          <cell r="NB141">
            <v>905300095</v>
          </cell>
          <cell r="NC141">
            <v>0</v>
          </cell>
          <cell r="ND141">
            <v>0</v>
          </cell>
          <cell r="NE141">
            <v>4930607</v>
          </cell>
          <cell r="NF141">
            <v>0</v>
          </cell>
          <cell r="NG141">
            <v>18820194</v>
          </cell>
          <cell r="NH141">
            <v>555770494</v>
          </cell>
          <cell r="NI141">
            <v>6657602</v>
          </cell>
          <cell r="NJ141">
            <v>4322506</v>
          </cell>
          <cell r="NK141">
            <v>10980108</v>
          </cell>
          <cell r="NL141">
            <v>0</v>
          </cell>
          <cell r="NM141">
            <v>1877639</v>
          </cell>
          <cell r="NN141">
            <v>0</v>
          </cell>
          <cell r="NO141">
            <v>0</v>
          </cell>
          <cell r="NP141">
            <v>0</v>
          </cell>
          <cell r="NQ141">
            <v>0</v>
          </cell>
          <cell r="NR141">
            <v>0</v>
          </cell>
          <cell r="NS141">
            <v>0</v>
          </cell>
          <cell r="NT141">
            <v>0</v>
          </cell>
          <cell r="NU141">
            <v>0</v>
          </cell>
          <cell r="NV141">
            <v>0</v>
          </cell>
          <cell r="NW141">
            <v>0</v>
          </cell>
          <cell r="NX141">
            <v>0</v>
          </cell>
          <cell r="NY141">
            <v>0</v>
          </cell>
          <cell r="NZ141">
            <v>0</v>
          </cell>
          <cell r="OA141">
            <v>0</v>
          </cell>
          <cell r="OB141">
            <v>0</v>
          </cell>
          <cell r="OC141">
            <v>0</v>
          </cell>
          <cell r="OD141">
            <v>8883868076</v>
          </cell>
          <cell r="OE141">
            <v>8883868076</v>
          </cell>
          <cell r="OF141">
            <v>0</v>
          </cell>
          <cell r="OG141">
            <v>0</v>
          </cell>
          <cell r="OH141">
            <v>0</v>
          </cell>
          <cell r="OI141">
            <v>0</v>
          </cell>
          <cell r="OJ141">
            <v>0</v>
          </cell>
          <cell r="OK141">
            <v>0</v>
          </cell>
          <cell r="OL141">
            <v>0</v>
          </cell>
          <cell r="OM141">
            <v>0</v>
          </cell>
          <cell r="ON141">
            <v>0</v>
          </cell>
          <cell r="OO141">
            <v>0</v>
          </cell>
          <cell r="OP141">
            <v>3032625</v>
          </cell>
          <cell r="OQ141">
            <v>0</v>
          </cell>
          <cell r="OR141">
            <v>0</v>
          </cell>
          <cell r="OS141">
            <v>0</v>
          </cell>
          <cell r="OT141">
            <v>0</v>
          </cell>
          <cell r="OU141">
            <v>3032625</v>
          </cell>
          <cell r="OV141">
            <v>0</v>
          </cell>
          <cell r="OW141">
            <v>8886900701</v>
          </cell>
          <cell r="OX141">
            <v>51780115114</v>
          </cell>
          <cell r="OY141">
            <v>189608308389</v>
          </cell>
        </row>
        <row r="142">
          <cell r="A142">
            <v>39722</v>
          </cell>
          <cell r="B142">
            <v>2008</v>
          </cell>
          <cell r="C142" t="str">
            <v>2008-2</v>
          </cell>
          <cell r="D142" t="str">
            <v>2008-4</v>
          </cell>
          <cell r="E142">
            <v>10</v>
          </cell>
          <cell r="F142">
            <v>0.9928265350791452</v>
          </cell>
          <cell r="G142">
            <v>3019185</v>
          </cell>
          <cell r="H142">
            <v>395760</v>
          </cell>
          <cell r="I142">
            <v>38696594325.69928</v>
          </cell>
          <cell r="J142">
            <v>5492733441.300705</v>
          </cell>
          <cell r="K142">
            <v>0</v>
          </cell>
          <cell r="L142">
            <v>44189327767</v>
          </cell>
          <cell r="M142">
            <v>269159170</v>
          </cell>
          <cell r="N142">
            <v>24126709097</v>
          </cell>
          <cell r="O142">
            <v>494643051</v>
          </cell>
          <cell r="P142">
            <v>2565830778</v>
          </cell>
          <cell r="Q142">
            <v>2450133481</v>
          </cell>
          <cell r="R142">
            <v>74402973545</v>
          </cell>
          <cell r="S142">
            <v>3593304000</v>
          </cell>
          <cell r="T142">
            <v>4227416000</v>
          </cell>
          <cell r="U142">
            <v>7820720000</v>
          </cell>
          <cell r="V142">
            <v>137108882</v>
          </cell>
          <cell r="W142">
            <v>1504031887</v>
          </cell>
          <cell r="X142">
            <v>35507072</v>
          </cell>
          <cell r="Y142">
            <v>1607088</v>
          </cell>
          <cell r="Z142">
            <v>96683947</v>
          </cell>
          <cell r="AA142">
            <v>23523888</v>
          </cell>
          <cell r="AB142">
            <v>0</v>
          </cell>
          <cell r="AC142">
            <v>2544617742</v>
          </cell>
          <cell r="AD142">
            <v>0</v>
          </cell>
          <cell r="AE142">
            <v>0</v>
          </cell>
          <cell r="AF142">
            <v>0</v>
          </cell>
          <cell r="AG142">
            <v>12163800506</v>
          </cell>
          <cell r="AH142">
            <v>86566774051</v>
          </cell>
          <cell r="AI142">
            <v>138799728</v>
          </cell>
          <cell r="AJ142">
            <v>551280</v>
          </cell>
          <cell r="AK142">
            <v>169134649</v>
          </cell>
          <cell r="AL142">
            <v>308485657</v>
          </cell>
          <cell r="AM142">
            <v>858073930</v>
          </cell>
          <cell r="AN142">
            <v>841461</v>
          </cell>
          <cell r="AO142">
            <v>9218270</v>
          </cell>
          <cell r="AP142">
            <v>0</v>
          </cell>
          <cell r="AQ142">
            <v>6669380</v>
          </cell>
          <cell r="AR142">
            <v>340661</v>
          </cell>
          <cell r="AS142">
            <v>0</v>
          </cell>
          <cell r="AT142">
            <v>0</v>
          </cell>
          <cell r="AU142">
            <v>0</v>
          </cell>
          <cell r="AV142">
            <v>875143702</v>
          </cell>
          <cell r="AW142">
            <v>0</v>
          </cell>
          <cell r="AX142">
            <v>1796750816</v>
          </cell>
          <cell r="AY142">
            <v>544867582</v>
          </cell>
          <cell r="AZ142">
            <v>234292</v>
          </cell>
          <cell r="BA142">
            <v>53434</v>
          </cell>
          <cell r="BB142">
            <v>0</v>
          </cell>
          <cell r="BC142">
            <v>0</v>
          </cell>
          <cell r="BD142">
            <v>10931568</v>
          </cell>
          <cell r="BE142">
            <v>7783580</v>
          </cell>
          <cell r="BF142">
            <v>609035</v>
          </cell>
          <cell r="BG142">
            <v>0</v>
          </cell>
          <cell r="BH142">
            <v>0</v>
          </cell>
          <cell r="BI142">
            <v>58954253</v>
          </cell>
          <cell r="BJ142">
            <v>0</v>
          </cell>
          <cell r="BK142">
            <v>2420184560</v>
          </cell>
          <cell r="BL142">
            <v>0</v>
          </cell>
          <cell r="BM142">
            <v>572950</v>
          </cell>
          <cell r="BN142">
            <v>200000</v>
          </cell>
          <cell r="BO142">
            <v>4944674</v>
          </cell>
          <cell r="BP142">
            <v>147388404</v>
          </cell>
          <cell r="BQ142">
            <v>153106028</v>
          </cell>
          <cell r="BR142">
            <v>3034778280</v>
          </cell>
          <cell r="BS142">
            <v>7063685</v>
          </cell>
          <cell r="BT142">
            <v>81696296</v>
          </cell>
          <cell r="BU142">
            <v>319304456</v>
          </cell>
          <cell r="BV142">
            <v>50239217</v>
          </cell>
          <cell r="BW142">
            <v>1066107</v>
          </cell>
          <cell r="BX142">
            <v>3168463</v>
          </cell>
          <cell r="BY142">
            <v>2132175</v>
          </cell>
          <cell r="BZ142">
            <v>509116</v>
          </cell>
          <cell r="CA142">
            <v>498657</v>
          </cell>
          <cell r="CB142">
            <v>692982</v>
          </cell>
          <cell r="CC142">
            <v>4041630</v>
          </cell>
          <cell r="CD142">
            <v>12109130</v>
          </cell>
          <cell r="CE142">
            <v>3275526</v>
          </cell>
          <cell r="CF142">
            <v>4550358</v>
          </cell>
          <cell r="CG142">
            <v>9523407</v>
          </cell>
          <cell r="CH142">
            <v>17349291</v>
          </cell>
          <cell r="CI142">
            <v>0</v>
          </cell>
          <cell r="CJ142">
            <v>17349291</v>
          </cell>
          <cell r="CK142">
            <v>319498562</v>
          </cell>
          <cell r="CL142">
            <v>319498562</v>
          </cell>
          <cell r="CM142">
            <v>24083133</v>
          </cell>
          <cell r="CN142">
            <v>39398440</v>
          </cell>
          <cell r="CO142">
            <v>16171038</v>
          </cell>
          <cell r="CP142">
            <v>8133841</v>
          </cell>
          <cell r="CQ142">
            <v>3810540</v>
          </cell>
          <cell r="CR142">
            <v>766139910</v>
          </cell>
          <cell r="CS142">
            <v>84807564</v>
          </cell>
          <cell r="CT142">
            <v>0</v>
          </cell>
          <cell r="CU142">
            <v>0</v>
          </cell>
          <cell r="CV142">
            <v>850947474</v>
          </cell>
          <cell r="CW142">
            <v>-119060129</v>
          </cell>
          <cell r="CX142">
            <v>0</v>
          </cell>
          <cell r="CY142">
            <v>0</v>
          </cell>
          <cell r="CZ142">
            <v>1142982899</v>
          </cell>
          <cell r="DA142">
            <v>0</v>
          </cell>
          <cell r="DB142">
            <v>1623681289</v>
          </cell>
          <cell r="DC142">
            <v>0</v>
          </cell>
          <cell r="DD142">
            <v>9031216</v>
          </cell>
          <cell r="DE142">
            <v>9031216</v>
          </cell>
          <cell r="DF142">
            <v>357265</v>
          </cell>
          <cell r="DG142">
            <v>357265</v>
          </cell>
          <cell r="DH142">
            <v>35420919</v>
          </cell>
          <cell r="DI142">
            <v>5376599</v>
          </cell>
          <cell r="DJ142">
            <v>659531</v>
          </cell>
          <cell r="DK142">
            <v>6036130</v>
          </cell>
          <cell r="DL142">
            <v>13090913</v>
          </cell>
          <cell r="DM142">
            <v>1328020</v>
          </cell>
          <cell r="DN142">
            <v>71689</v>
          </cell>
          <cell r="DO142">
            <v>14490622</v>
          </cell>
          <cell r="DP142">
            <v>1416000</v>
          </cell>
          <cell r="DQ142">
            <v>1352800</v>
          </cell>
          <cell r="DR142">
            <v>0</v>
          </cell>
          <cell r="DS142">
            <v>7165600</v>
          </cell>
          <cell r="DT142">
            <v>0</v>
          </cell>
          <cell r="DU142">
            <v>9934400</v>
          </cell>
          <cell r="DV142">
            <v>83308</v>
          </cell>
          <cell r="DW142">
            <v>6765800</v>
          </cell>
          <cell r="DX142">
            <v>3900</v>
          </cell>
          <cell r="DY142">
            <v>6853008</v>
          </cell>
          <cell r="DZ142">
            <v>14791396</v>
          </cell>
          <cell r="EA142">
            <v>0</v>
          </cell>
          <cell r="EB142">
            <v>0</v>
          </cell>
          <cell r="EC142">
            <v>14791396</v>
          </cell>
          <cell r="ED142">
            <v>31155030</v>
          </cell>
          <cell r="EE142">
            <v>1587516</v>
          </cell>
          <cell r="EF142">
            <v>931143</v>
          </cell>
          <cell r="EG142">
            <v>18486355</v>
          </cell>
          <cell r="EH142">
            <v>704892</v>
          </cell>
          <cell r="EI142">
            <v>30530</v>
          </cell>
          <cell r="EJ142">
            <v>30530</v>
          </cell>
          <cell r="EK142">
            <v>1053257</v>
          </cell>
          <cell r="EL142">
            <v>167915</v>
          </cell>
          <cell r="EM142">
            <v>1987124</v>
          </cell>
          <cell r="EN142">
            <v>4337001</v>
          </cell>
          <cell r="EO142">
            <v>1552168</v>
          </cell>
          <cell r="EP142">
            <v>0</v>
          </cell>
          <cell r="EQ142">
            <v>167912</v>
          </cell>
          <cell r="ER142">
            <v>31857216</v>
          </cell>
          <cell r="ES142">
            <v>8517647</v>
          </cell>
          <cell r="ET142">
            <v>40542775</v>
          </cell>
          <cell r="EU142">
            <v>476725</v>
          </cell>
          <cell r="EV142">
            <v>232679</v>
          </cell>
          <cell r="EW142">
            <v>38068</v>
          </cell>
          <cell r="EX142">
            <v>41290247</v>
          </cell>
          <cell r="EY142">
            <v>0</v>
          </cell>
          <cell r="EZ142">
            <v>147396010</v>
          </cell>
          <cell r="FA142">
            <v>105779300</v>
          </cell>
          <cell r="FB142">
            <v>253175310</v>
          </cell>
          <cell r="FC142">
            <v>5403668</v>
          </cell>
          <cell r="FD142">
            <v>87079600</v>
          </cell>
          <cell r="FE142">
            <v>1753147</v>
          </cell>
          <cell r="FF142">
            <v>0</v>
          </cell>
          <cell r="FG142">
            <v>0</v>
          </cell>
          <cell r="FH142">
            <v>0</v>
          </cell>
          <cell r="FI142">
            <v>12658618</v>
          </cell>
          <cell r="FJ142">
            <v>14411765</v>
          </cell>
          <cell r="FK142">
            <v>1495933</v>
          </cell>
          <cell r="FL142">
            <v>0</v>
          </cell>
          <cell r="FM142">
            <v>108390966</v>
          </cell>
          <cell r="FN142">
            <v>403023325</v>
          </cell>
          <cell r="FO142">
            <v>1333400</v>
          </cell>
          <cell r="FP142">
            <v>29142964</v>
          </cell>
          <cell r="FQ142">
            <v>30476364</v>
          </cell>
          <cell r="FR142">
            <v>155984</v>
          </cell>
          <cell r="FS142">
            <v>16579207</v>
          </cell>
          <cell r="FT142">
            <v>238000</v>
          </cell>
          <cell r="FU142">
            <v>198443</v>
          </cell>
          <cell r="FV142">
            <v>12628587</v>
          </cell>
          <cell r="FW142">
            <v>7411200</v>
          </cell>
          <cell r="FX142">
            <v>67687785</v>
          </cell>
          <cell r="FY142">
            <v>0</v>
          </cell>
          <cell r="FZ142">
            <v>4217963</v>
          </cell>
          <cell r="GA142">
            <v>0</v>
          </cell>
          <cell r="GB142">
            <v>4217963</v>
          </cell>
          <cell r="GC142">
            <v>0</v>
          </cell>
          <cell r="GD142">
            <v>0</v>
          </cell>
          <cell r="GE142">
            <v>8858018</v>
          </cell>
          <cell r="GF142">
            <v>82059513</v>
          </cell>
          <cell r="GG142">
            <v>0</v>
          </cell>
          <cell r="GH142">
            <v>82059513</v>
          </cell>
          <cell r="GI142">
            <v>3548009</v>
          </cell>
          <cell r="GJ142">
            <v>0</v>
          </cell>
          <cell r="GK142">
            <v>0</v>
          </cell>
          <cell r="GL142">
            <v>41952868</v>
          </cell>
          <cell r="GM142">
            <v>16095566</v>
          </cell>
          <cell r="GN142">
            <v>75000</v>
          </cell>
          <cell r="GO142">
            <v>0</v>
          </cell>
          <cell r="GP142">
            <v>61671443</v>
          </cell>
          <cell r="GQ142">
            <v>61296786</v>
          </cell>
          <cell r="GR142">
            <v>122968229</v>
          </cell>
          <cell r="GS142">
            <v>285791508</v>
          </cell>
          <cell r="GT142">
            <v>0</v>
          </cell>
          <cell r="GU142">
            <v>910740</v>
          </cell>
          <cell r="GV142">
            <v>910740</v>
          </cell>
          <cell r="GW142">
            <v>0</v>
          </cell>
          <cell r="GX142">
            <v>0</v>
          </cell>
          <cell r="GY142">
            <v>1141893116</v>
          </cell>
          <cell r="GZ142">
            <v>125769906</v>
          </cell>
          <cell r="HA142">
            <v>0</v>
          </cell>
          <cell r="HB142">
            <v>1267663022</v>
          </cell>
          <cell r="HC142">
            <v>0</v>
          </cell>
          <cell r="HD142">
            <v>0</v>
          </cell>
          <cell r="HE142">
            <v>0</v>
          </cell>
          <cell r="HF142">
            <v>0</v>
          </cell>
          <cell r="HG142">
            <v>0</v>
          </cell>
          <cell r="HH142">
            <v>1268573762</v>
          </cell>
          <cell r="HI142">
            <v>0</v>
          </cell>
          <cell r="HJ142">
            <v>0</v>
          </cell>
          <cell r="HK142">
            <v>0</v>
          </cell>
          <cell r="HL142">
            <v>31949768258</v>
          </cell>
          <cell r="HM142">
            <v>1273555037</v>
          </cell>
          <cell r="HN142">
            <v>33223323295</v>
          </cell>
          <cell r="HO142">
            <v>0</v>
          </cell>
          <cell r="HP142">
            <v>0</v>
          </cell>
          <cell r="HQ142">
            <v>0</v>
          </cell>
          <cell r="HR142">
            <v>0</v>
          </cell>
          <cell r="HS142">
            <v>222012501</v>
          </cell>
          <cell r="HT142">
            <v>166509376</v>
          </cell>
          <cell r="HU142">
            <v>3560916717</v>
          </cell>
          <cell r="HV142">
            <v>5184364159</v>
          </cell>
          <cell r="HW142">
            <v>0</v>
          </cell>
          <cell r="HX142">
            <v>0</v>
          </cell>
          <cell r="HY142">
            <v>0</v>
          </cell>
          <cell r="HZ142">
            <v>160600436</v>
          </cell>
          <cell r="IA142">
            <v>3875667709</v>
          </cell>
          <cell r="IB142">
            <v>0</v>
          </cell>
          <cell r="IC142">
            <v>0</v>
          </cell>
          <cell r="ID142">
            <v>0</v>
          </cell>
          <cell r="IE142">
            <v>0</v>
          </cell>
          <cell r="IF142">
            <v>0</v>
          </cell>
          <cell r="IG142">
            <v>0</v>
          </cell>
          <cell r="IH142">
            <v>0</v>
          </cell>
          <cell r="II142">
            <v>0</v>
          </cell>
          <cell r="IJ142">
            <v>0</v>
          </cell>
          <cell r="IK142">
            <v>49342162653</v>
          </cell>
          <cell r="IL142">
            <v>0</v>
          </cell>
          <cell r="IM142">
            <v>303755256</v>
          </cell>
          <cell r="IN142">
            <v>303755256</v>
          </cell>
          <cell r="IO142">
            <v>49342162653</v>
          </cell>
          <cell r="IP142">
            <v>36407520</v>
          </cell>
          <cell r="IQ142">
            <v>0</v>
          </cell>
          <cell r="IR142">
            <v>0</v>
          </cell>
          <cell r="IS142">
            <v>0</v>
          </cell>
          <cell r="IT142">
            <v>0</v>
          </cell>
          <cell r="IU142">
            <v>0</v>
          </cell>
          <cell r="IV142">
            <v>0</v>
          </cell>
          <cell r="IW142">
            <v>0</v>
          </cell>
          <cell r="IX142">
            <v>0</v>
          </cell>
          <cell r="IY142">
            <v>0</v>
          </cell>
          <cell r="IZ142">
            <v>0</v>
          </cell>
          <cell r="JA142">
            <v>0</v>
          </cell>
          <cell r="JB142">
            <v>36407520</v>
          </cell>
          <cell r="JC142">
            <v>924384255</v>
          </cell>
          <cell r="JD142">
            <v>33758687</v>
          </cell>
          <cell r="JE142">
            <v>5276975</v>
          </cell>
          <cell r="JF142">
            <v>0</v>
          </cell>
          <cell r="JG142">
            <v>3361357</v>
          </cell>
          <cell r="JH142">
            <v>3809055</v>
          </cell>
          <cell r="JI142">
            <v>119084998</v>
          </cell>
          <cell r="JJ142">
            <v>846906</v>
          </cell>
          <cell r="JK142">
            <v>3113488</v>
          </cell>
          <cell r="JL142">
            <v>3076000</v>
          </cell>
          <cell r="JM142">
            <v>12437690</v>
          </cell>
          <cell r="JN142">
            <v>1221447</v>
          </cell>
          <cell r="JO142">
            <v>2287722</v>
          </cell>
          <cell r="JP142">
            <v>0</v>
          </cell>
          <cell r="JQ142">
            <v>0</v>
          </cell>
          <cell r="JR142">
            <v>0</v>
          </cell>
          <cell r="JS142">
            <v>0</v>
          </cell>
          <cell r="JT142">
            <v>0</v>
          </cell>
          <cell r="JU142">
            <v>7317727</v>
          </cell>
          <cell r="JV142">
            <v>0</v>
          </cell>
          <cell r="JW142">
            <v>0</v>
          </cell>
          <cell r="JX142">
            <v>0</v>
          </cell>
          <cell r="JY142">
            <v>0</v>
          </cell>
          <cell r="JZ142">
            <v>0</v>
          </cell>
          <cell r="KA142">
            <v>0</v>
          </cell>
          <cell r="KB142">
            <v>0</v>
          </cell>
          <cell r="KC142">
            <v>0</v>
          </cell>
          <cell r="KD142">
            <v>0</v>
          </cell>
          <cell r="KE142">
            <v>0</v>
          </cell>
          <cell r="KF142">
            <v>0</v>
          </cell>
          <cell r="KG142">
            <v>0</v>
          </cell>
          <cell r="KH142">
            <v>0</v>
          </cell>
          <cell r="KI142">
            <v>0</v>
          </cell>
          <cell r="KJ142">
            <v>0</v>
          </cell>
          <cell r="KK142">
            <v>0</v>
          </cell>
          <cell r="KL142">
            <v>0</v>
          </cell>
          <cell r="KM142">
            <v>0</v>
          </cell>
          <cell r="KN142">
            <v>0</v>
          </cell>
          <cell r="KO142">
            <v>0</v>
          </cell>
          <cell r="KP142">
            <v>0</v>
          </cell>
          <cell r="KQ142">
            <v>0</v>
          </cell>
          <cell r="KR142">
            <v>0</v>
          </cell>
          <cell r="KS142">
            <v>0</v>
          </cell>
          <cell r="KT142">
            <v>0</v>
          </cell>
          <cell r="KU142">
            <v>0</v>
          </cell>
          <cell r="KV142">
            <v>0</v>
          </cell>
          <cell r="KW142">
            <v>1125220932</v>
          </cell>
          <cell r="KX142">
            <v>50503791105</v>
          </cell>
          <cell r="KY142">
            <v>157980701</v>
          </cell>
          <cell r="KZ142">
            <v>157980701</v>
          </cell>
          <cell r="LA142">
            <v>0</v>
          </cell>
          <cell r="LB142">
            <v>61050992083</v>
          </cell>
          <cell r="LC142">
            <v>147617766134</v>
          </cell>
          <cell r="LD142">
            <v>18419472580</v>
          </cell>
          <cell r="LE142">
            <v>0</v>
          </cell>
          <cell r="LF142">
            <v>0</v>
          </cell>
          <cell r="LG142">
            <v>0</v>
          </cell>
          <cell r="LH142">
            <v>0</v>
          </cell>
          <cell r="LI142">
            <v>0</v>
          </cell>
          <cell r="LJ142">
            <v>0</v>
          </cell>
          <cell r="LK142">
            <v>0</v>
          </cell>
          <cell r="LL142">
            <v>8267703908</v>
          </cell>
          <cell r="LM142">
            <v>762875498</v>
          </cell>
          <cell r="LN142">
            <v>9030579406</v>
          </cell>
          <cell r="LO142">
            <v>738605157</v>
          </cell>
          <cell r="LP142">
            <v>0</v>
          </cell>
          <cell r="LQ142">
            <v>1453785</v>
          </cell>
          <cell r="LR142">
            <v>226032889</v>
          </cell>
          <cell r="LS142">
            <v>1888998127</v>
          </cell>
          <cell r="LT142">
            <v>119441413</v>
          </cell>
          <cell r="LU142">
            <v>0</v>
          </cell>
          <cell r="LV142">
            <v>134740867</v>
          </cell>
          <cell r="LW142">
            <v>1888998127</v>
          </cell>
          <cell r="LX142">
            <v>0</v>
          </cell>
          <cell r="LY142">
            <v>0</v>
          </cell>
          <cell r="LZ142">
            <v>0</v>
          </cell>
          <cell r="MA142">
            <v>0</v>
          </cell>
          <cell r="MB142">
            <v>0</v>
          </cell>
          <cell r="MC142">
            <v>0</v>
          </cell>
          <cell r="MD142">
            <v>762875498</v>
          </cell>
          <cell r="ME142">
            <v>30559324224</v>
          </cell>
          <cell r="MF142">
            <v>9732111</v>
          </cell>
          <cell r="MG142">
            <v>103955780</v>
          </cell>
          <cell r="MH142">
            <v>0</v>
          </cell>
          <cell r="MI142">
            <v>113687891</v>
          </cell>
          <cell r="MJ142">
            <v>5698563295</v>
          </cell>
          <cell r="MK142">
            <v>691555</v>
          </cell>
          <cell r="ML142">
            <v>5699254850</v>
          </cell>
          <cell r="MM142">
            <v>4534985853</v>
          </cell>
          <cell r="MN142">
            <v>0</v>
          </cell>
          <cell r="MO142">
            <v>4534985853</v>
          </cell>
          <cell r="MP142">
            <v>13689531869</v>
          </cell>
          <cell r="MQ142">
            <v>24037460463</v>
          </cell>
          <cell r="MR142">
            <v>0</v>
          </cell>
          <cell r="MS142">
            <v>0</v>
          </cell>
          <cell r="MT142">
            <v>0</v>
          </cell>
          <cell r="MU142">
            <v>0</v>
          </cell>
          <cell r="MV142">
            <v>0</v>
          </cell>
          <cell r="MW142">
            <v>0</v>
          </cell>
          <cell r="MX142">
            <v>8231555185</v>
          </cell>
          <cell r="MY142">
            <v>1100403533</v>
          </cell>
          <cell r="MZ142">
            <v>2279283159</v>
          </cell>
          <cell r="NA142">
            <v>0</v>
          </cell>
          <cell r="NB142">
            <v>3379686692</v>
          </cell>
          <cell r="NC142">
            <v>0</v>
          </cell>
          <cell r="ND142">
            <v>0</v>
          </cell>
          <cell r="NE142">
            <v>4710713</v>
          </cell>
          <cell r="NF142">
            <v>0</v>
          </cell>
          <cell r="NG142">
            <v>360126</v>
          </cell>
          <cell r="NH142">
            <v>-2000389565</v>
          </cell>
          <cell r="NI142">
            <v>6387475</v>
          </cell>
          <cell r="NJ142">
            <v>4261880</v>
          </cell>
          <cell r="NK142">
            <v>10649355</v>
          </cell>
          <cell r="NL142">
            <v>0</v>
          </cell>
          <cell r="NM142">
            <v>0</v>
          </cell>
          <cell r="NN142">
            <v>0</v>
          </cell>
          <cell r="NO142">
            <v>0</v>
          </cell>
          <cell r="NP142">
            <v>0</v>
          </cell>
          <cell r="NQ142">
            <v>0</v>
          </cell>
          <cell r="NR142">
            <v>0</v>
          </cell>
          <cell r="NS142">
            <v>0</v>
          </cell>
          <cell r="NT142">
            <v>0</v>
          </cell>
          <cell r="NU142">
            <v>0</v>
          </cell>
          <cell r="NV142">
            <v>0</v>
          </cell>
          <cell r="NW142">
            <v>0</v>
          </cell>
          <cell r="NX142">
            <v>0</v>
          </cell>
          <cell r="NY142">
            <v>0</v>
          </cell>
          <cell r="NZ142">
            <v>0</v>
          </cell>
          <cell r="OA142">
            <v>0</v>
          </cell>
          <cell r="OB142">
            <v>0</v>
          </cell>
          <cell r="OC142">
            <v>0</v>
          </cell>
          <cell r="OD142">
            <v>9626572506</v>
          </cell>
          <cell r="OE142">
            <v>9626572506</v>
          </cell>
          <cell r="OF142">
            <v>0</v>
          </cell>
          <cell r="OG142">
            <v>0</v>
          </cell>
          <cell r="OH142">
            <v>0</v>
          </cell>
          <cell r="OI142">
            <v>0</v>
          </cell>
          <cell r="OJ142">
            <v>0</v>
          </cell>
          <cell r="OK142">
            <v>0</v>
          </cell>
          <cell r="OL142">
            <v>0</v>
          </cell>
          <cell r="OM142">
            <v>0</v>
          </cell>
          <cell r="ON142">
            <v>0</v>
          </cell>
          <cell r="OO142">
            <v>0</v>
          </cell>
          <cell r="OP142">
            <v>3095555</v>
          </cell>
          <cell r="OQ142">
            <v>1058302</v>
          </cell>
          <cell r="OR142">
            <v>82969342</v>
          </cell>
          <cell r="OS142">
            <v>0</v>
          </cell>
          <cell r="OT142">
            <v>0</v>
          </cell>
          <cell r="OU142">
            <v>170092541</v>
          </cell>
          <cell r="OV142">
            <v>0</v>
          </cell>
          <cell r="OW142">
            <v>9713695705</v>
          </cell>
          <cell r="OX142">
            <v>33751156168</v>
          </cell>
          <cell r="OY142">
            <v>211928246526</v>
          </cell>
        </row>
        <row r="143">
          <cell r="A143">
            <v>39753</v>
          </cell>
          <cell r="B143">
            <v>2008</v>
          </cell>
          <cell r="C143" t="str">
            <v>2008-2</v>
          </cell>
          <cell r="D143" t="str">
            <v>2008-4</v>
          </cell>
          <cell r="E143">
            <v>11</v>
          </cell>
          <cell r="F143">
            <v>0.99559667182531386</v>
          </cell>
          <cell r="G143">
            <v>3461989</v>
          </cell>
          <cell r="H143">
            <v>449400</v>
          </cell>
          <cell r="I143">
            <v>14012318157.248505</v>
          </cell>
          <cell r="J143">
            <v>1988958714.7514954</v>
          </cell>
          <cell r="K143">
            <v>0</v>
          </cell>
          <cell r="L143">
            <v>16001276872</v>
          </cell>
          <cell r="M143">
            <v>249149197</v>
          </cell>
          <cell r="N143">
            <v>23263005382</v>
          </cell>
          <cell r="O143">
            <v>407868180</v>
          </cell>
          <cell r="P143">
            <v>2179643242</v>
          </cell>
          <cell r="Q143">
            <v>2941409269</v>
          </cell>
          <cell r="R143">
            <v>45304731404</v>
          </cell>
          <cell r="S143">
            <v>3670162000</v>
          </cell>
          <cell r="T143">
            <v>4317836000</v>
          </cell>
          <cell r="U143">
            <v>7987998000</v>
          </cell>
          <cell r="V143">
            <v>141436600</v>
          </cell>
          <cell r="W143">
            <v>1614275777</v>
          </cell>
          <cell r="X143">
            <v>132182748</v>
          </cell>
          <cell r="Y143">
            <v>1377504</v>
          </cell>
          <cell r="Z143">
            <v>39563285</v>
          </cell>
          <cell r="AA143">
            <v>31795776</v>
          </cell>
          <cell r="AB143">
            <v>0</v>
          </cell>
          <cell r="AC143">
            <v>2584947516</v>
          </cell>
          <cell r="AD143">
            <v>0</v>
          </cell>
          <cell r="AE143">
            <v>0</v>
          </cell>
          <cell r="AF143">
            <v>0</v>
          </cell>
          <cell r="AG143">
            <v>12533577206</v>
          </cell>
          <cell r="AH143">
            <v>57838308610</v>
          </cell>
          <cell r="AI143">
            <v>105363872</v>
          </cell>
          <cell r="AJ143">
            <v>821690</v>
          </cell>
          <cell r="AK143">
            <v>136964890</v>
          </cell>
          <cell r="AL143">
            <v>243150452</v>
          </cell>
          <cell r="AM143">
            <v>778299326</v>
          </cell>
          <cell r="AN143">
            <v>293681</v>
          </cell>
          <cell r="AO143">
            <v>15621258</v>
          </cell>
          <cell r="AP143">
            <v>129560</v>
          </cell>
          <cell r="AQ143">
            <v>17825970</v>
          </cell>
          <cell r="AR143">
            <v>50000</v>
          </cell>
          <cell r="AS143">
            <v>0</v>
          </cell>
          <cell r="AT143">
            <v>0</v>
          </cell>
          <cell r="AU143">
            <v>0</v>
          </cell>
          <cell r="AV143">
            <v>812219795</v>
          </cell>
          <cell r="AW143">
            <v>0</v>
          </cell>
          <cell r="AX143">
            <v>1897906045</v>
          </cell>
          <cell r="AY143">
            <v>585790887</v>
          </cell>
          <cell r="AZ143">
            <v>389866</v>
          </cell>
          <cell r="BA143">
            <v>1123204</v>
          </cell>
          <cell r="BB143">
            <v>0</v>
          </cell>
          <cell r="BC143">
            <v>0</v>
          </cell>
          <cell r="BD143">
            <v>10665034</v>
          </cell>
          <cell r="BE143">
            <v>7112057</v>
          </cell>
          <cell r="BF143">
            <v>-20824</v>
          </cell>
          <cell r="BG143">
            <v>0</v>
          </cell>
          <cell r="BH143">
            <v>0</v>
          </cell>
          <cell r="BI143">
            <v>247276323</v>
          </cell>
          <cell r="BJ143">
            <v>0</v>
          </cell>
          <cell r="BK143">
            <v>2750242592</v>
          </cell>
          <cell r="BL143">
            <v>600000</v>
          </cell>
          <cell r="BM143">
            <v>383690</v>
          </cell>
          <cell r="BN143">
            <v>592755</v>
          </cell>
          <cell r="BO143">
            <v>536786</v>
          </cell>
          <cell r="BP143">
            <v>87078783</v>
          </cell>
          <cell r="BQ143">
            <v>89192014</v>
          </cell>
          <cell r="BR143">
            <v>3449671849</v>
          </cell>
          <cell r="BS143">
            <v>2782927</v>
          </cell>
          <cell r="BT143">
            <v>107706442</v>
          </cell>
          <cell r="BU143">
            <v>1830379925</v>
          </cell>
          <cell r="BV143">
            <v>77297039</v>
          </cell>
          <cell r="BW143">
            <v>1070396</v>
          </cell>
          <cell r="BX143">
            <v>24514627</v>
          </cell>
          <cell r="BY143">
            <v>4146952</v>
          </cell>
          <cell r="BZ143">
            <v>1719727</v>
          </cell>
          <cell r="CA143">
            <v>1423211</v>
          </cell>
          <cell r="CB143">
            <v>1106497</v>
          </cell>
          <cell r="CC143">
            <v>4639006</v>
          </cell>
          <cell r="CD143">
            <v>38620416</v>
          </cell>
          <cell r="CE143">
            <v>3079624</v>
          </cell>
          <cell r="CF143">
            <v>6328533</v>
          </cell>
          <cell r="CG143">
            <v>159056549</v>
          </cell>
          <cell r="CH143">
            <v>168464706</v>
          </cell>
          <cell r="CI143">
            <v>193243596</v>
          </cell>
          <cell r="CJ143">
            <v>361708302</v>
          </cell>
          <cell r="CK143">
            <v>336784760</v>
          </cell>
          <cell r="CL143">
            <v>336784760</v>
          </cell>
          <cell r="CM143">
            <v>27436993</v>
          </cell>
          <cell r="CN143">
            <v>33410341</v>
          </cell>
          <cell r="CO143">
            <v>12800184</v>
          </cell>
          <cell r="CP143">
            <v>8517077</v>
          </cell>
          <cell r="CQ143">
            <v>1442484</v>
          </cell>
          <cell r="CR143">
            <v>754763343</v>
          </cell>
          <cell r="CS143">
            <v>101756406</v>
          </cell>
          <cell r="CT143">
            <v>0</v>
          </cell>
          <cell r="CU143">
            <v>40533945</v>
          </cell>
          <cell r="CV143">
            <v>897053694</v>
          </cell>
          <cell r="CW143">
            <v>0</v>
          </cell>
          <cell r="CX143">
            <v>0</v>
          </cell>
          <cell r="CY143">
            <v>0</v>
          </cell>
          <cell r="CZ143">
            <v>1317445533</v>
          </cell>
          <cell r="DA143">
            <v>0</v>
          </cell>
          <cell r="DB143">
            <v>3733157657</v>
          </cell>
          <cell r="DC143">
            <v>0</v>
          </cell>
          <cell r="DD143">
            <v>41797</v>
          </cell>
          <cell r="DE143">
            <v>41797</v>
          </cell>
          <cell r="DF143">
            <v>0</v>
          </cell>
          <cell r="DG143">
            <v>0</v>
          </cell>
          <cell r="DH143">
            <v>29349073</v>
          </cell>
          <cell r="DI143">
            <v>4755323</v>
          </cell>
          <cell r="DJ143">
            <v>927927</v>
          </cell>
          <cell r="DK143">
            <v>5683250</v>
          </cell>
          <cell r="DL143">
            <v>10763954</v>
          </cell>
          <cell r="DM143">
            <v>1109809</v>
          </cell>
          <cell r="DN143">
            <v>114704</v>
          </cell>
          <cell r="DO143">
            <v>11988467</v>
          </cell>
          <cell r="DP143">
            <v>1416000</v>
          </cell>
          <cell r="DQ143">
            <v>846000</v>
          </cell>
          <cell r="DR143">
            <v>0</v>
          </cell>
          <cell r="DS143">
            <v>4288165</v>
          </cell>
          <cell r="DT143">
            <v>0</v>
          </cell>
          <cell r="DU143">
            <v>6550165</v>
          </cell>
          <cell r="DV143">
            <v>83552</v>
          </cell>
          <cell r="DW143">
            <v>6725000</v>
          </cell>
          <cell r="DX143">
            <v>4535</v>
          </cell>
          <cell r="DY143">
            <v>6813087</v>
          </cell>
          <cell r="DZ143">
            <v>12147035</v>
          </cell>
          <cell r="EA143">
            <v>0</v>
          </cell>
          <cell r="EB143">
            <v>0</v>
          </cell>
          <cell r="EC143">
            <v>12147035</v>
          </cell>
          <cell r="ED143">
            <v>25769612</v>
          </cell>
          <cell r="EE143">
            <v>2371636</v>
          </cell>
          <cell r="EF143">
            <v>775346</v>
          </cell>
          <cell r="EG143">
            <v>14685473</v>
          </cell>
          <cell r="EH143">
            <v>593776</v>
          </cell>
          <cell r="EI143">
            <v>30406</v>
          </cell>
          <cell r="EJ143">
            <v>15265</v>
          </cell>
          <cell r="EK143">
            <v>577709</v>
          </cell>
          <cell r="EL143">
            <v>273652</v>
          </cell>
          <cell r="EM143">
            <v>1490808</v>
          </cell>
          <cell r="EN143">
            <v>3086168</v>
          </cell>
          <cell r="EO143">
            <v>1603342</v>
          </cell>
          <cell r="EP143">
            <v>0</v>
          </cell>
          <cell r="EQ143">
            <v>167913</v>
          </cell>
          <cell r="ER143">
            <v>21679192</v>
          </cell>
          <cell r="ES143">
            <v>5067847</v>
          </cell>
          <cell r="ET143">
            <v>26914952</v>
          </cell>
          <cell r="EU143">
            <v>475366</v>
          </cell>
          <cell r="EV143">
            <v>248191</v>
          </cell>
          <cell r="EW143">
            <v>0</v>
          </cell>
          <cell r="EX143">
            <v>27638509</v>
          </cell>
          <cell r="EY143">
            <v>0</v>
          </cell>
          <cell r="EZ143">
            <v>114919648</v>
          </cell>
          <cell r="FA143">
            <v>93314500</v>
          </cell>
          <cell r="FB143">
            <v>208234148</v>
          </cell>
          <cell r="FC143">
            <v>1980380</v>
          </cell>
          <cell r="FD143">
            <v>80485033</v>
          </cell>
          <cell r="FE143">
            <v>1977476</v>
          </cell>
          <cell r="FF143">
            <v>0</v>
          </cell>
          <cell r="FG143">
            <v>0</v>
          </cell>
          <cell r="FH143">
            <v>0</v>
          </cell>
          <cell r="FI143">
            <v>8568261</v>
          </cell>
          <cell r="FJ143">
            <v>10545737</v>
          </cell>
          <cell r="FK143">
            <v>1246633</v>
          </cell>
          <cell r="FL143">
            <v>0</v>
          </cell>
          <cell r="FM143">
            <v>94257783</v>
          </cell>
          <cell r="FN143">
            <v>337524254</v>
          </cell>
          <cell r="FO143">
            <v>414000</v>
          </cell>
          <cell r="FP143">
            <v>15346487</v>
          </cell>
          <cell r="FQ143">
            <v>15760487</v>
          </cell>
          <cell r="FR143">
            <v>389958</v>
          </cell>
          <cell r="FS143">
            <v>16517286</v>
          </cell>
          <cell r="FT143">
            <v>0</v>
          </cell>
          <cell r="FU143">
            <v>137322</v>
          </cell>
          <cell r="FV143">
            <v>7684172</v>
          </cell>
          <cell r="FW143">
            <v>10304600</v>
          </cell>
          <cell r="FX143">
            <v>50793825</v>
          </cell>
          <cell r="FY143">
            <v>0</v>
          </cell>
          <cell r="FZ143">
            <v>4354924</v>
          </cell>
          <cell r="GA143">
            <v>0</v>
          </cell>
          <cell r="GB143">
            <v>4354924</v>
          </cell>
          <cell r="GC143">
            <v>140182</v>
          </cell>
          <cell r="GD143">
            <v>140182</v>
          </cell>
          <cell r="GE143">
            <v>7249300</v>
          </cell>
          <cell r="GF143">
            <v>57490610</v>
          </cell>
          <cell r="GG143">
            <v>0</v>
          </cell>
          <cell r="GH143">
            <v>57490610</v>
          </cell>
          <cell r="GI143">
            <v>3070459</v>
          </cell>
          <cell r="GJ143">
            <v>0</v>
          </cell>
          <cell r="GK143">
            <v>0</v>
          </cell>
          <cell r="GL143">
            <v>46114278</v>
          </cell>
          <cell r="GM143">
            <v>11916449</v>
          </cell>
          <cell r="GN143">
            <v>66000</v>
          </cell>
          <cell r="GO143">
            <v>0</v>
          </cell>
          <cell r="GP143">
            <v>61167186</v>
          </cell>
          <cell r="GQ143">
            <v>54524311</v>
          </cell>
          <cell r="GR143">
            <v>115691497</v>
          </cell>
          <cell r="GS143">
            <v>235720338</v>
          </cell>
          <cell r="GT143">
            <v>0</v>
          </cell>
          <cell r="GU143">
            <v>0</v>
          </cell>
          <cell r="GV143">
            <v>0</v>
          </cell>
          <cell r="GW143">
            <v>0</v>
          </cell>
          <cell r="GX143">
            <v>0</v>
          </cell>
          <cell r="GY143">
            <v>2287513504</v>
          </cell>
          <cell r="GZ143">
            <v>292366913</v>
          </cell>
          <cell r="HA143">
            <v>0</v>
          </cell>
          <cell r="HB143">
            <v>2579880417</v>
          </cell>
          <cell r="HC143">
            <v>0</v>
          </cell>
          <cell r="HD143">
            <v>0</v>
          </cell>
          <cell r="HE143">
            <v>0</v>
          </cell>
          <cell r="HF143">
            <v>0</v>
          </cell>
          <cell r="HG143">
            <v>0</v>
          </cell>
          <cell r="HH143">
            <v>2579880417</v>
          </cell>
          <cell r="HI143">
            <v>0</v>
          </cell>
          <cell r="HJ143">
            <v>0</v>
          </cell>
          <cell r="HK143">
            <v>0</v>
          </cell>
          <cell r="HL143">
            <v>32353343708</v>
          </cell>
          <cell r="HM143">
            <v>1273555037</v>
          </cell>
          <cell r="HN143">
            <v>33626898745</v>
          </cell>
          <cell r="HO143">
            <v>0</v>
          </cell>
          <cell r="HP143">
            <v>0</v>
          </cell>
          <cell r="HQ143">
            <v>0</v>
          </cell>
          <cell r="HR143">
            <v>0</v>
          </cell>
          <cell r="HS143">
            <v>222012501</v>
          </cell>
          <cell r="HT143">
            <v>166509376</v>
          </cell>
          <cell r="HU143">
            <v>3560916717</v>
          </cell>
          <cell r="HV143">
            <v>5184364159</v>
          </cell>
          <cell r="HW143">
            <v>0</v>
          </cell>
          <cell r="HX143">
            <v>0</v>
          </cell>
          <cell r="HY143">
            <v>0</v>
          </cell>
          <cell r="HZ143">
            <v>160600436</v>
          </cell>
          <cell r="IA143">
            <v>0</v>
          </cell>
          <cell r="IB143">
            <v>0</v>
          </cell>
          <cell r="IC143">
            <v>0</v>
          </cell>
          <cell r="ID143">
            <v>0</v>
          </cell>
          <cell r="IE143">
            <v>0</v>
          </cell>
          <cell r="IF143">
            <v>0</v>
          </cell>
          <cell r="IG143">
            <v>0</v>
          </cell>
          <cell r="IH143">
            <v>0</v>
          </cell>
          <cell r="II143">
            <v>0</v>
          </cell>
          <cell r="IJ143">
            <v>0</v>
          </cell>
          <cell r="IK143">
            <v>38971863340</v>
          </cell>
          <cell r="IL143">
            <v>0</v>
          </cell>
          <cell r="IM143">
            <v>258467873</v>
          </cell>
          <cell r="IN143">
            <v>258467873</v>
          </cell>
          <cell r="IO143">
            <v>38971863340</v>
          </cell>
          <cell r="IP143">
            <v>11168666</v>
          </cell>
          <cell r="IQ143">
            <v>0</v>
          </cell>
          <cell r="IR143">
            <v>0</v>
          </cell>
          <cell r="IS143">
            <v>0</v>
          </cell>
          <cell r="IT143">
            <v>0</v>
          </cell>
          <cell r="IU143">
            <v>0</v>
          </cell>
          <cell r="IV143">
            <v>0</v>
          </cell>
          <cell r="IW143">
            <v>0</v>
          </cell>
          <cell r="IX143">
            <v>0</v>
          </cell>
          <cell r="IY143">
            <v>18568408193</v>
          </cell>
          <cell r="IZ143">
            <v>399576907</v>
          </cell>
          <cell r="JA143">
            <v>0</v>
          </cell>
          <cell r="JB143">
            <v>18979153766</v>
          </cell>
          <cell r="JC143">
            <v>924384255</v>
          </cell>
          <cell r="JD143">
            <v>33758687</v>
          </cell>
          <cell r="JE143">
            <v>0</v>
          </cell>
          <cell r="JF143">
            <v>2223505</v>
          </cell>
          <cell r="JG143">
            <v>0</v>
          </cell>
          <cell r="JH143">
            <v>3809055</v>
          </cell>
          <cell r="JI143">
            <v>0</v>
          </cell>
          <cell r="JJ143">
            <v>0</v>
          </cell>
          <cell r="JK143">
            <v>3113488</v>
          </cell>
          <cell r="JL143">
            <v>0</v>
          </cell>
          <cell r="JM143">
            <v>24875380</v>
          </cell>
          <cell r="JN143">
            <v>1221447</v>
          </cell>
          <cell r="JO143">
            <v>2287722</v>
          </cell>
          <cell r="JP143">
            <v>0</v>
          </cell>
          <cell r="JQ143">
            <v>0</v>
          </cell>
          <cell r="JR143">
            <v>0</v>
          </cell>
          <cell r="JS143">
            <v>0</v>
          </cell>
          <cell r="JT143">
            <v>0</v>
          </cell>
          <cell r="JU143">
            <v>7317727</v>
          </cell>
          <cell r="JV143">
            <v>0</v>
          </cell>
          <cell r="JW143">
            <v>0</v>
          </cell>
          <cell r="JX143">
            <v>0</v>
          </cell>
          <cell r="JY143">
            <v>0</v>
          </cell>
          <cell r="JZ143">
            <v>0</v>
          </cell>
          <cell r="KA143">
            <v>0</v>
          </cell>
          <cell r="KB143">
            <v>0</v>
          </cell>
          <cell r="KC143">
            <v>0</v>
          </cell>
          <cell r="KD143">
            <v>0</v>
          </cell>
          <cell r="KE143">
            <v>0</v>
          </cell>
          <cell r="KF143">
            <v>0</v>
          </cell>
          <cell r="KG143">
            <v>0</v>
          </cell>
          <cell r="KH143">
            <v>0</v>
          </cell>
          <cell r="KI143">
            <v>0</v>
          </cell>
          <cell r="KJ143">
            <v>0</v>
          </cell>
          <cell r="KK143">
            <v>0</v>
          </cell>
          <cell r="KL143">
            <v>0</v>
          </cell>
          <cell r="KM143">
            <v>0</v>
          </cell>
          <cell r="KN143">
            <v>0</v>
          </cell>
          <cell r="KO143">
            <v>0</v>
          </cell>
          <cell r="KP143">
            <v>0</v>
          </cell>
          <cell r="KQ143">
            <v>0</v>
          </cell>
          <cell r="KR143">
            <v>0</v>
          </cell>
          <cell r="KS143">
            <v>0</v>
          </cell>
          <cell r="KT143">
            <v>0</v>
          </cell>
          <cell r="KU143">
            <v>0</v>
          </cell>
          <cell r="KV143">
            <v>0</v>
          </cell>
          <cell r="KW143">
            <v>1009376062</v>
          </cell>
          <cell r="KX143">
            <v>58960393168</v>
          </cell>
          <cell r="KY143">
            <v>31355295</v>
          </cell>
          <cell r="KZ143">
            <v>31355295</v>
          </cell>
          <cell r="LA143">
            <v>0</v>
          </cell>
          <cell r="LB143">
            <v>73225332555</v>
          </cell>
          <cell r="LC143">
            <v>131063641165</v>
          </cell>
          <cell r="LD143">
            <v>0</v>
          </cell>
          <cell r="LE143">
            <v>0</v>
          </cell>
          <cell r="LF143">
            <v>0</v>
          </cell>
          <cell r="LG143">
            <v>0</v>
          </cell>
          <cell r="LH143">
            <v>0</v>
          </cell>
          <cell r="LI143">
            <v>0</v>
          </cell>
          <cell r="LJ143">
            <v>0</v>
          </cell>
          <cell r="LK143">
            <v>0</v>
          </cell>
          <cell r="LL143">
            <v>8267013310</v>
          </cell>
          <cell r="LM143">
            <v>762875498</v>
          </cell>
          <cell r="LN143">
            <v>9029888808</v>
          </cell>
          <cell r="LO143">
            <v>764824917</v>
          </cell>
          <cell r="LP143">
            <v>0</v>
          </cell>
          <cell r="LQ143">
            <v>2773600</v>
          </cell>
          <cell r="LR143">
            <v>220146937</v>
          </cell>
          <cell r="LS143">
            <v>1992591148</v>
          </cell>
          <cell r="LT143">
            <v>104823899</v>
          </cell>
          <cell r="LU143">
            <v>0</v>
          </cell>
          <cell r="LV143">
            <v>132616680</v>
          </cell>
          <cell r="LW143">
            <v>1992591148</v>
          </cell>
          <cell r="LX143">
            <v>0</v>
          </cell>
          <cell r="LY143">
            <v>0</v>
          </cell>
          <cell r="LZ143">
            <v>0</v>
          </cell>
          <cell r="MA143">
            <v>0</v>
          </cell>
          <cell r="MB143">
            <v>0</v>
          </cell>
          <cell r="MC143">
            <v>0</v>
          </cell>
          <cell r="MD143">
            <v>762875498</v>
          </cell>
          <cell r="ME143">
            <v>12247665989</v>
          </cell>
          <cell r="MF143">
            <v>5932335</v>
          </cell>
          <cell r="MG143">
            <v>68400</v>
          </cell>
          <cell r="MH143">
            <v>0</v>
          </cell>
          <cell r="MI143">
            <v>6000735</v>
          </cell>
          <cell r="MJ143">
            <v>125774054</v>
          </cell>
          <cell r="MK143">
            <v>356052</v>
          </cell>
          <cell r="ML143">
            <v>126130106</v>
          </cell>
          <cell r="MM143">
            <v>9891079253</v>
          </cell>
          <cell r="MN143">
            <v>0</v>
          </cell>
          <cell r="MO143">
            <v>9891079253</v>
          </cell>
          <cell r="MP143">
            <v>0</v>
          </cell>
          <cell r="MQ143">
            <v>10023210094</v>
          </cell>
          <cell r="MR143">
            <v>0</v>
          </cell>
          <cell r="MS143">
            <v>0</v>
          </cell>
          <cell r="MT143">
            <v>0</v>
          </cell>
          <cell r="MU143">
            <v>0</v>
          </cell>
          <cell r="MV143">
            <v>0</v>
          </cell>
          <cell r="MW143">
            <v>0</v>
          </cell>
          <cell r="MX143">
            <v>14494558931</v>
          </cell>
          <cell r="MY143">
            <v>1099958699</v>
          </cell>
          <cell r="MZ143">
            <v>389157362</v>
          </cell>
          <cell r="NA143">
            <v>0</v>
          </cell>
          <cell r="NB143">
            <v>1489116061</v>
          </cell>
          <cell r="NC143">
            <v>0</v>
          </cell>
          <cell r="ND143">
            <v>0</v>
          </cell>
          <cell r="NE143">
            <v>5073187</v>
          </cell>
          <cell r="NF143">
            <v>0</v>
          </cell>
          <cell r="NG143">
            <v>139132</v>
          </cell>
          <cell r="NH143">
            <v>2167583234</v>
          </cell>
          <cell r="NI143">
            <v>6218699</v>
          </cell>
          <cell r="NJ143">
            <v>4491493</v>
          </cell>
          <cell r="NK143">
            <v>10710192</v>
          </cell>
          <cell r="NL143">
            <v>0</v>
          </cell>
          <cell r="NM143">
            <v>0</v>
          </cell>
          <cell r="NN143">
            <v>0</v>
          </cell>
          <cell r="NO143">
            <v>0</v>
          </cell>
          <cell r="NP143">
            <v>0</v>
          </cell>
          <cell r="NQ143">
            <v>0</v>
          </cell>
          <cell r="NR143">
            <v>0</v>
          </cell>
          <cell r="NS143">
            <v>0</v>
          </cell>
          <cell r="NT143">
            <v>0</v>
          </cell>
          <cell r="NU143">
            <v>0</v>
          </cell>
          <cell r="NV143">
            <v>0</v>
          </cell>
          <cell r="NW143">
            <v>0</v>
          </cell>
          <cell r="NX143">
            <v>0</v>
          </cell>
          <cell r="NY143">
            <v>0</v>
          </cell>
          <cell r="NZ143">
            <v>0</v>
          </cell>
          <cell r="OA143">
            <v>0</v>
          </cell>
          <cell r="OB143">
            <v>0</v>
          </cell>
          <cell r="OC143">
            <v>0</v>
          </cell>
          <cell r="OD143">
            <v>18167180737</v>
          </cell>
          <cell r="OE143">
            <v>18167180737</v>
          </cell>
          <cell r="OF143">
            <v>0</v>
          </cell>
          <cell r="OG143">
            <v>0</v>
          </cell>
          <cell r="OH143">
            <v>0</v>
          </cell>
          <cell r="OI143">
            <v>0</v>
          </cell>
          <cell r="OJ143">
            <v>0</v>
          </cell>
          <cell r="OK143">
            <v>0</v>
          </cell>
          <cell r="OL143">
            <v>0</v>
          </cell>
          <cell r="OM143">
            <v>0</v>
          </cell>
          <cell r="ON143">
            <v>0</v>
          </cell>
          <cell r="OO143">
            <v>0</v>
          </cell>
          <cell r="OP143">
            <v>716692</v>
          </cell>
          <cell r="OQ143">
            <v>0</v>
          </cell>
          <cell r="OR143">
            <v>13982640</v>
          </cell>
          <cell r="OS143">
            <v>0</v>
          </cell>
          <cell r="OT143">
            <v>0</v>
          </cell>
          <cell r="OU143">
            <v>28681972</v>
          </cell>
          <cell r="OV143">
            <v>0</v>
          </cell>
          <cell r="OW143">
            <v>18181880069</v>
          </cell>
          <cell r="OX143">
            <v>28205090163</v>
          </cell>
          <cell r="OY143">
            <v>171516397317</v>
          </cell>
        </row>
        <row r="144">
          <cell r="A144">
            <v>39783</v>
          </cell>
          <cell r="B144">
            <v>2008</v>
          </cell>
          <cell r="C144" t="str">
            <v>2008-2</v>
          </cell>
          <cell r="D144" t="str">
            <v>2008-4</v>
          </cell>
          <cell r="E144">
            <v>12</v>
          </cell>
          <cell r="F144">
            <v>1</v>
          </cell>
          <cell r="G144">
            <v>5844462</v>
          </cell>
          <cell r="H144">
            <v>546720</v>
          </cell>
          <cell r="I144">
            <v>15037553249.447998</v>
          </cell>
          <cell r="J144">
            <v>2134484262.552002</v>
          </cell>
          <cell r="K144">
            <v>0</v>
          </cell>
          <cell r="L144">
            <v>17172037512</v>
          </cell>
          <cell r="M144">
            <v>597190134</v>
          </cell>
          <cell r="N144">
            <v>18372350655</v>
          </cell>
          <cell r="O144">
            <v>524008732</v>
          </cell>
          <cell r="P144">
            <v>2017687369</v>
          </cell>
          <cell r="Q144">
            <v>2385378961</v>
          </cell>
          <cell r="R144">
            <v>41320424742</v>
          </cell>
          <cell r="S144">
            <v>3376101000</v>
          </cell>
          <cell r="T144">
            <v>3971882624</v>
          </cell>
          <cell r="U144">
            <v>7347983624</v>
          </cell>
          <cell r="V144">
            <v>149347104</v>
          </cell>
          <cell r="W144">
            <v>1944534925</v>
          </cell>
          <cell r="X144">
            <v>36033948</v>
          </cell>
          <cell r="Y144">
            <v>1520994</v>
          </cell>
          <cell r="Z144">
            <v>88579814</v>
          </cell>
          <cell r="AA144">
            <v>17466932</v>
          </cell>
          <cell r="AB144">
            <v>0</v>
          </cell>
          <cell r="AC144">
            <v>2414145343</v>
          </cell>
          <cell r="AD144">
            <v>0</v>
          </cell>
          <cell r="AE144">
            <v>0</v>
          </cell>
          <cell r="AF144">
            <v>0</v>
          </cell>
          <cell r="AG144">
            <v>11999612684</v>
          </cell>
          <cell r="AH144">
            <v>53320037426</v>
          </cell>
          <cell r="AI144">
            <v>205381461</v>
          </cell>
          <cell r="AJ144">
            <v>487840</v>
          </cell>
          <cell r="AK144">
            <v>75977482</v>
          </cell>
          <cell r="AL144">
            <v>281846783</v>
          </cell>
          <cell r="AM144">
            <v>810682601</v>
          </cell>
          <cell r="AN144">
            <v>2124912</v>
          </cell>
          <cell r="AO144">
            <v>9864494</v>
          </cell>
          <cell r="AP144">
            <v>0</v>
          </cell>
          <cell r="AQ144">
            <v>26713180</v>
          </cell>
          <cell r="AR144">
            <v>12935529</v>
          </cell>
          <cell r="AS144">
            <v>0</v>
          </cell>
          <cell r="AT144">
            <v>0</v>
          </cell>
          <cell r="AU144">
            <v>0</v>
          </cell>
          <cell r="AV144">
            <v>862320716</v>
          </cell>
          <cell r="AW144">
            <v>0</v>
          </cell>
          <cell r="AX144">
            <v>7470101705</v>
          </cell>
          <cell r="AY144">
            <v>406139779</v>
          </cell>
          <cell r="AZ144">
            <v>525758</v>
          </cell>
          <cell r="BA144">
            <v>43221</v>
          </cell>
          <cell r="BB144">
            <v>0</v>
          </cell>
          <cell r="BC144">
            <v>0</v>
          </cell>
          <cell r="BD144">
            <v>9884728</v>
          </cell>
          <cell r="BE144">
            <v>6737981</v>
          </cell>
          <cell r="BF144">
            <v>527973</v>
          </cell>
          <cell r="BG144">
            <v>0</v>
          </cell>
          <cell r="BH144">
            <v>0</v>
          </cell>
          <cell r="BI144">
            <v>81897001</v>
          </cell>
          <cell r="BJ144">
            <v>0</v>
          </cell>
          <cell r="BK144">
            <v>7975858146</v>
          </cell>
          <cell r="BL144">
            <v>0</v>
          </cell>
          <cell r="BM144">
            <v>2559621</v>
          </cell>
          <cell r="BN144">
            <v>5162041</v>
          </cell>
          <cell r="BO144">
            <v>0</v>
          </cell>
          <cell r="BP144">
            <v>75199804</v>
          </cell>
          <cell r="BQ144">
            <v>82921466</v>
          </cell>
          <cell r="BR144">
            <v>3982882171</v>
          </cell>
          <cell r="BS144">
            <v>0</v>
          </cell>
          <cell r="BT144">
            <v>106759799</v>
          </cell>
          <cell r="BU144">
            <v>2113899193</v>
          </cell>
          <cell r="BV144">
            <v>132649121</v>
          </cell>
          <cell r="BW144">
            <v>548074</v>
          </cell>
          <cell r="BX144">
            <v>13761662</v>
          </cell>
          <cell r="BY144">
            <v>2229883</v>
          </cell>
          <cell r="BZ144">
            <v>509168</v>
          </cell>
          <cell r="CA144">
            <v>1408386</v>
          </cell>
          <cell r="CB144">
            <v>290912</v>
          </cell>
          <cell r="CC144">
            <v>3945504</v>
          </cell>
          <cell r="CD144">
            <v>22693589</v>
          </cell>
          <cell r="CE144">
            <v>3898547</v>
          </cell>
          <cell r="CF144">
            <v>5838938</v>
          </cell>
          <cell r="CG144">
            <v>130892252</v>
          </cell>
          <cell r="CH144">
            <v>140629737</v>
          </cell>
          <cell r="CI144">
            <v>0</v>
          </cell>
          <cell r="CJ144">
            <v>140629737</v>
          </cell>
          <cell r="CK144">
            <v>228720376</v>
          </cell>
          <cell r="CL144">
            <v>228720376</v>
          </cell>
          <cell r="CM144">
            <v>21449102</v>
          </cell>
          <cell r="CN144">
            <v>44539367</v>
          </cell>
          <cell r="CO144">
            <v>17721954</v>
          </cell>
          <cell r="CP144">
            <v>8793488</v>
          </cell>
          <cell r="CQ144">
            <v>2408772</v>
          </cell>
          <cell r="CR144">
            <v>805172076</v>
          </cell>
          <cell r="CS144">
            <v>92395741</v>
          </cell>
          <cell r="CT144">
            <v>0</v>
          </cell>
          <cell r="CU144">
            <v>22873350</v>
          </cell>
          <cell r="CV144">
            <v>920441167</v>
          </cell>
          <cell r="CW144">
            <v>0</v>
          </cell>
          <cell r="CX144">
            <v>0</v>
          </cell>
          <cell r="CY144">
            <v>0</v>
          </cell>
          <cell r="CZ144">
            <v>1244074226</v>
          </cell>
          <cell r="DA144">
            <v>0</v>
          </cell>
          <cell r="DB144">
            <v>3760705665</v>
          </cell>
          <cell r="DC144">
            <v>0</v>
          </cell>
          <cell r="DD144">
            <v>7247307</v>
          </cell>
          <cell r="DE144">
            <v>7247307</v>
          </cell>
          <cell r="DF144">
            <v>78000</v>
          </cell>
          <cell r="DG144">
            <v>78000</v>
          </cell>
          <cell r="DH144">
            <v>40041824</v>
          </cell>
          <cell r="DI144">
            <v>6862396</v>
          </cell>
          <cell r="DJ144">
            <v>1556063</v>
          </cell>
          <cell r="DK144">
            <v>8418459</v>
          </cell>
          <cell r="DL144">
            <v>13704770</v>
          </cell>
          <cell r="DM144">
            <v>1246632</v>
          </cell>
          <cell r="DN144">
            <v>186391</v>
          </cell>
          <cell r="DO144">
            <v>15137793</v>
          </cell>
          <cell r="DP144">
            <v>2194800</v>
          </cell>
          <cell r="DQ144">
            <v>1522800</v>
          </cell>
          <cell r="DR144">
            <v>0</v>
          </cell>
          <cell r="DS144">
            <v>3767860</v>
          </cell>
          <cell r="DT144">
            <v>0</v>
          </cell>
          <cell r="DU144">
            <v>7485460</v>
          </cell>
          <cell r="DV144">
            <v>62664</v>
          </cell>
          <cell r="DW144">
            <v>6455300</v>
          </cell>
          <cell r="DX144">
            <v>7335</v>
          </cell>
          <cell r="DY144">
            <v>6525299</v>
          </cell>
          <cell r="DZ144">
            <v>15659754</v>
          </cell>
          <cell r="EA144">
            <v>0</v>
          </cell>
          <cell r="EB144">
            <v>60812</v>
          </cell>
          <cell r="EC144">
            <v>15720566</v>
          </cell>
          <cell r="ED144">
            <v>33736680</v>
          </cell>
          <cell r="EE144">
            <v>6615938</v>
          </cell>
          <cell r="EF144">
            <v>989051</v>
          </cell>
          <cell r="EG144">
            <v>19248660</v>
          </cell>
          <cell r="EH144">
            <v>638521</v>
          </cell>
          <cell r="EI144">
            <v>106421</v>
          </cell>
          <cell r="EJ144">
            <v>0</v>
          </cell>
          <cell r="EK144">
            <v>866563</v>
          </cell>
          <cell r="EL144">
            <v>212841</v>
          </cell>
          <cell r="EM144">
            <v>1824346</v>
          </cell>
          <cell r="EN144">
            <v>3344618</v>
          </cell>
          <cell r="EO144">
            <v>1569225</v>
          </cell>
          <cell r="EP144">
            <v>0</v>
          </cell>
          <cell r="EQ144">
            <v>259500</v>
          </cell>
          <cell r="ER144">
            <v>25616718</v>
          </cell>
          <cell r="ES144">
            <v>4411468</v>
          </cell>
          <cell r="ET144">
            <v>30287686</v>
          </cell>
          <cell r="EU144">
            <v>4468264</v>
          </cell>
          <cell r="EV144">
            <v>279215</v>
          </cell>
          <cell r="EW144">
            <v>0</v>
          </cell>
          <cell r="EX144">
            <v>35035165</v>
          </cell>
          <cell r="EY144">
            <v>0</v>
          </cell>
          <cell r="EZ144">
            <v>147232801</v>
          </cell>
          <cell r="FA144">
            <v>157389400</v>
          </cell>
          <cell r="FB144">
            <v>304622201</v>
          </cell>
          <cell r="FC144">
            <v>1571759</v>
          </cell>
          <cell r="FD144">
            <v>132883300</v>
          </cell>
          <cell r="FE144">
            <v>1977476</v>
          </cell>
          <cell r="FF144">
            <v>0</v>
          </cell>
          <cell r="FG144">
            <v>0</v>
          </cell>
          <cell r="FH144">
            <v>0</v>
          </cell>
          <cell r="FI144">
            <v>7030368</v>
          </cell>
          <cell r="FJ144">
            <v>9007844</v>
          </cell>
          <cell r="FK144">
            <v>1611500</v>
          </cell>
          <cell r="FL144">
            <v>0</v>
          </cell>
          <cell r="FM144">
            <v>145074403</v>
          </cell>
          <cell r="FN144">
            <v>498156887</v>
          </cell>
          <cell r="FO144">
            <v>256966</v>
          </cell>
          <cell r="FP144">
            <v>19457916</v>
          </cell>
          <cell r="FQ144">
            <v>19714882</v>
          </cell>
          <cell r="FR144">
            <v>506947</v>
          </cell>
          <cell r="FS144">
            <v>16008179</v>
          </cell>
          <cell r="FT144">
            <v>202800</v>
          </cell>
          <cell r="FU144">
            <v>228725</v>
          </cell>
          <cell r="FV144">
            <v>12570588</v>
          </cell>
          <cell r="FW144">
            <v>4614000</v>
          </cell>
          <cell r="FX144">
            <v>53846121</v>
          </cell>
          <cell r="FY144">
            <v>0</v>
          </cell>
          <cell r="FZ144">
            <v>3074171</v>
          </cell>
          <cell r="GA144">
            <v>0</v>
          </cell>
          <cell r="GB144">
            <v>3074171</v>
          </cell>
          <cell r="GC144">
            <v>903705</v>
          </cell>
          <cell r="GD144">
            <v>903705</v>
          </cell>
          <cell r="GE144">
            <v>7490868</v>
          </cell>
          <cell r="GF144">
            <v>29068600</v>
          </cell>
          <cell r="GG144">
            <v>0</v>
          </cell>
          <cell r="GH144">
            <v>29068600</v>
          </cell>
          <cell r="GI144">
            <v>2935064</v>
          </cell>
          <cell r="GJ144">
            <v>200000</v>
          </cell>
          <cell r="GK144">
            <v>86000</v>
          </cell>
          <cell r="GL144">
            <v>50379653</v>
          </cell>
          <cell r="GM144">
            <v>10583098</v>
          </cell>
          <cell r="GN144">
            <v>60000</v>
          </cell>
          <cell r="GO144">
            <v>0</v>
          </cell>
          <cell r="GP144">
            <v>64243815</v>
          </cell>
          <cell r="GQ144">
            <v>49811121</v>
          </cell>
          <cell r="GR144">
            <v>114054936</v>
          </cell>
          <cell r="GS144">
            <v>208438401</v>
          </cell>
          <cell r="GT144">
            <v>8226200</v>
          </cell>
          <cell r="GU144">
            <v>0</v>
          </cell>
          <cell r="GV144">
            <v>8226200</v>
          </cell>
          <cell r="GW144">
            <v>0</v>
          </cell>
          <cell r="GX144">
            <v>0</v>
          </cell>
          <cell r="GY144">
            <v>3292516574</v>
          </cell>
          <cell r="GZ144">
            <v>416320500</v>
          </cell>
          <cell r="HA144">
            <v>0</v>
          </cell>
          <cell r="HB144">
            <v>3708837074</v>
          </cell>
          <cell r="HC144">
            <v>0</v>
          </cell>
          <cell r="HD144">
            <v>0</v>
          </cell>
          <cell r="HE144">
            <v>0</v>
          </cell>
          <cell r="HF144">
            <v>0</v>
          </cell>
          <cell r="HG144">
            <v>0</v>
          </cell>
          <cell r="HH144">
            <v>3717063274</v>
          </cell>
          <cell r="HI144">
            <v>0</v>
          </cell>
          <cell r="HJ144">
            <v>0</v>
          </cell>
          <cell r="HK144">
            <v>0</v>
          </cell>
          <cell r="HL144">
            <v>31362788143</v>
          </cell>
          <cell r="HM144">
            <v>1273555037</v>
          </cell>
          <cell r="HN144">
            <v>32636343180</v>
          </cell>
          <cell r="HO144">
            <v>0</v>
          </cell>
          <cell r="HP144">
            <v>0</v>
          </cell>
          <cell r="HQ144">
            <v>0</v>
          </cell>
          <cell r="HR144">
            <v>0</v>
          </cell>
          <cell r="HS144">
            <v>222012501</v>
          </cell>
          <cell r="HT144">
            <v>166509376</v>
          </cell>
          <cell r="HU144">
            <v>3794303218</v>
          </cell>
          <cell r="HV144">
            <v>9404230526</v>
          </cell>
          <cell r="HW144">
            <v>0</v>
          </cell>
          <cell r="HX144">
            <v>0</v>
          </cell>
          <cell r="HY144">
            <v>0</v>
          </cell>
          <cell r="HZ144">
            <v>160600431</v>
          </cell>
          <cell r="IA144">
            <v>2976086134</v>
          </cell>
          <cell r="IB144">
            <v>0</v>
          </cell>
          <cell r="IC144">
            <v>0</v>
          </cell>
          <cell r="ID144">
            <v>0</v>
          </cell>
          <cell r="IE144">
            <v>-51975000</v>
          </cell>
          <cell r="IF144">
            <v>0</v>
          </cell>
          <cell r="IG144">
            <v>0</v>
          </cell>
          <cell r="IH144">
            <v>0</v>
          </cell>
          <cell r="II144">
            <v>0</v>
          </cell>
          <cell r="IJ144">
            <v>0</v>
          </cell>
          <cell r="IK144">
            <v>52177124285</v>
          </cell>
          <cell r="IL144">
            <v>0</v>
          </cell>
          <cell r="IM144">
            <v>245380197</v>
          </cell>
          <cell r="IN144">
            <v>245380197</v>
          </cell>
          <cell r="IO144">
            <v>52177124285</v>
          </cell>
          <cell r="IP144">
            <v>0</v>
          </cell>
          <cell r="IQ144">
            <v>0</v>
          </cell>
          <cell r="IR144">
            <v>0</v>
          </cell>
          <cell r="IS144">
            <v>1403851862</v>
          </cell>
          <cell r="IT144">
            <v>0</v>
          </cell>
          <cell r="IU144">
            <v>0</v>
          </cell>
          <cell r="IV144">
            <v>0</v>
          </cell>
          <cell r="IW144">
            <v>0</v>
          </cell>
          <cell r="IX144">
            <v>0</v>
          </cell>
          <cell r="IY144">
            <v>-18568408193</v>
          </cell>
          <cell r="IZ144">
            <v>265208269</v>
          </cell>
          <cell r="JA144">
            <v>0</v>
          </cell>
          <cell r="JB144">
            <v>-16899348062</v>
          </cell>
          <cell r="JC144">
            <v>924384255</v>
          </cell>
          <cell r="JD144">
            <v>67517374</v>
          </cell>
          <cell r="JE144">
            <v>15830925</v>
          </cell>
          <cell r="JF144">
            <v>4447010</v>
          </cell>
          <cell r="JG144">
            <v>6722714</v>
          </cell>
          <cell r="JH144">
            <v>7618110</v>
          </cell>
          <cell r="JI144">
            <v>119084998</v>
          </cell>
          <cell r="JJ144">
            <v>846906</v>
          </cell>
          <cell r="JK144">
            <v>3113488</v>
          </cell>
          <cell r="JL144">
            <v>6152000</v>
          </cell>
          <cell r="JM144">
            <v>12437690</v>
          </cell>
          <cell r="JN144">
            <v>1221447</v>
          </cell>
          <cell r="JO144">
            <v>2287722</v>
          </cell>
          <cell r="JP144">
            <v>0</v>
          </cell>
          <cell r="JQ144">
            <v>0</v>
          </cell>
          <cell r="JR144">
            <v>0</v>
          </cell>
          <cell r="JS144">
            <v>0</v>
          </cell>
          <cell r="JT144">
            <v>0</v>
          </cell>
          <cell r="JU144">
            <v>14635454</v>
          </cell>
          <cell r="JV144">
            <v>0</v>
          </cell>
          <cell r="JW144">
            <v>0</v>
          </cell>
          <cell r="JX144">
            <v>0</v>
          </cell>
          <cell r="JY144">
            <v>0</v>
          </cell>
          <cell r="JZ144">
            <v>0</v>
          </cell>
          <cell r="KA144">
            <v>0</v>
          </cell>
          <cell r="KB144">
            <v>0</v>
          </cell>
          <cell r="KC144">
            <v>0</v>
          </cell>
          <cell r="KD144">
            <v>0</v>
          </cell>
          <cell r="KE144">
            <v>0</v>
          </cell>
          <cell r="KF144">
            <v>0</v>
          </cell>
          <cell r="KG144">
            <v>0</v>
          </cell>
          <cell r="KH144">
            <v>0</v>
          </cell>
          <cell r="KI144">
            <v>0</v>
          </cell>
          <cell r="KJ144">
            <v>0</v>
          </cell>
          <cell r="KK144">
            <v>0</v>
          </cell>
          <cell r="KL144">
            <v>0</v>
          </cell>
          <cell r="KM144">
            <v>0</v>
          </cell>
          <cell r="KN144">
            <v>0</v>
          </cell>
          <cell r="KO144">
            <v>0</v>
          </cell>
          <cell r="KP144">
            <v>0</v>
          </cell>
          <cell r="KQ144">
            <v>0</v>
          </cell>
          <cell r="KR144">
            <v>0</v>
          </cell>
          <cell r="KS144">
            <v>0</v>
          </cell>
          <cell r="KT144">
            <v>0</v>
          </cell>
          <cell r="KU144">
            <v>0</v>
          </cell>
          <cell r="KV144">
            <v>0</v>
          </cell>
          <cell r="KW144">
            <v>1193825060</v>
          </cell>
          <cell r="KX144">
            <v>36471601283</v>
          </cell>
          <cell r="KY144">
            <v>405420355</v>
          </cell>
          <cell r="KZ144">
            <v>405420355</v>
          </cell>
          <cell r="LA144">
            <v>0</v>
          </cell>
          <cell r="LB144">
            <v>58254540454</v>
          </cell>
          <cell r="LC144">
            <v>111574577880</v>
          </cell>
          <cell r="LD144">
            <v>6299517719</v>
          </cell>
          <cell r="LE144">
            <v>0</v>
          </cell>
          <cell r="LF144">
            <v>0</v>
          </cell>
          <cell r="LG144">
            <v>0</v>
          </cell>
          <cell r="LH144">
            <v>0</v>
          </cell>
          <cell r="LI144">
            <v>0</v>
          </cell>
          <cell r="LJ144">
            <v>0</v>
          </cell>
          <cell r="LK144">
            <v>0</v>
          </cell>
          <cell r="LL144">
            <v>8267013309</v>
          </cell>
          <cell r="LM144">
            <v>762875498</v>
          </cell>
          <cell r="LN144">
            <v>9029888807</v>
          </cell>
          <cell r="LO144">
            <v>739770193</v>
          </cell>
          <cell r="LP144">
            <v>0</v>
          </cell>
          <cell r="LQ144">
            <v>64135006</v>
          </cell>
          <cell r="LR144">
            <v>228259490</v>
          </cell>
          <cell r="LS144">
            <v>-919579689</v>
          </cell>
          <cell r="LT144">
            <v>93928826</v>
          </cell>
          <cell r="LU144">
            <v>3200320831</v>
          </cell>
          <cell r="LV144">
            <v>129292683</v>
          </cell>
          <cell r="LW144">
            <v>-919579689</v>
          </cell>
          <cell r="LX144">
            <v>0</v>
          </cell>
          <cell r="LY144">
            <v>26868483918</v>
          </cell>
          <cell r="LZ144">
            <v>0</v>
          </cell>
          <cell r="MA144">
            <v>0</v>
          </cell>
          <cell r="MB144">
            <v>0</v>
          </cell>
          <cell r="MC144">
            <v>0</v>
          </cell>
          <cell r="MD144">
            <v>762875498</v>
          </cell>
          <cell r="ME144">
            <v>45734017784</v>
          </cell>
          <cell r="MF144">
            <v>46250245</v>
          </cell>
          <cell r="MG144">
            <v>70614728</v>
          </cell>
          <cell r="MH144">
            <v>0</v>
          </cell>
          <cell r="MI144">
            <v>116864973</v>
          </cell>
          <cell r="MJ144">
            <v>1349091600</v>
          </cell>
          <cell r="MK144">
            <v>350984</v>
          </cell>
          <cell r="ML144">
            <v>1349442584</v>
          </cell>
          <cell r="MM144">
            <v>10382154637</v>
          </cell>
          <cell r="MN144">
            <v>0</v>
          </cell>
          <cell r="MO144">
            <v>10382154637</v>
          </cell>
          <cell r="MP144">
            <v>0</v>
          </cell>
          <cell r="MQ144">
            <v>11848462194</v>
          </cell>
          <cell r="MR144">
            <v>1800000000</v>
          </cell>
          <cell r="MS144">
            <v>1800000000</v>
          </cell>
          <cell r="MT144">
            <v>0</v>
          </cell>
          <cell r="MU144">
            <v>0</v>
          </cell>
          <cell r="MV144">
            <v>0</v>
          </cell>
          <cell r="MW144">
            <v>1800000000</v>
          </cell>
          <cell r="MX144">
            <v>12141913602</v>
          </cell>
          <cell r="MY144">
            <v>964183964</v>
          </cell>
          <cell r="MZ144">
            <v>401638689</v>
          </cell>
          <cell r="NA144">
            <v>0</v>
          </cell>
          <cell r="NB144">
            <v>1365822653</v>
          </cell>
          <cell r="NC144">
            <v>0</v>
          </cell>
          <cell r="ND144">
            <v>0</v>
          </cell>
          <cell r="NE144">
            <v>-174584220</v>
          </cell>
          <cell r="NF144">
            <v>0</v>
          </cell>
          <cell r="NG144">
            <v>44328428</v>
          </cell>
          <cell r="NH144">
            <v>2704953976</v>
          </cell>
          <cell r="NI144">
            <v>5993434</v>
          </cell>
          <cell r="NJ144">
            <v>4431383</v>
          </cell>
          <cell r="NK144">
            <v>10424817</v>
          </cell>
          <cell r="NL144">
            <v>0</v>
          </cell>
          <cell r="NM144">
            <v>0</v>
          </cell>
          <cell r="NN144">
            <v>0</v>
          </cell>
          <cell r="NO144">
            <v>0</v>
          </cell>
          <cell r="NP144">
            <v>0</v>
          </cell>
          <cell r="NQ144">
            <v>0</v>
          </cell>
          <cell r="NR144">
            <v>0</v>
          </cell>
          <cell r="NS144">
            <v>0</v>
          </cell>
          <cell r="NT144">
            <v>0</v>
          </cell>
          <cell r="NU144">
            <v>0</v>
          </cell>
          <cell r="NV144">
            <v>0</v>
          </cell>
          <cell r="NW144">
            <v>0</v>
          </cell>
          <cell r="NX144">
            <v>0</v>
          </cell>
          <cell r="NY144">
            <v>0</v>
          </cell>
          <cell r="NZ144">
            <v>0</v>
          </cell>
          <cell r="OA144">
            <v>0</v>
          </cell>
          <cell r="OB144">
            <v>0</v>
          </cell>
          <cell r="OC144">
            <v>0</v>
          </cell>
          <cell r="OD144">
            <v>16092859256</v>
          </cell>
          <cell r="OE144">
            <v>16092859256</v>
          </cell>
          <cell r="OF144">
            <v>0</v>
          </cell>
          <cell r="OG144">
            <v>0</v>
          </cell>
          <cell r="OH144">
            <v>0</v>
          </cell>
          <cell r="OI144">
            <v>0</v>
          </cell>
          <cell r="OJ144">
            <v>0</v>
          </cell>
          <cell r="OK144">
            <v>0</v>
          </cell>
          <cell r="OL144">
            <v>0</v>
          </cell>
          <cell r="OM144">
            <v>0</v>
          </cell>
          <cell r="ON144">
            <v>0</v>
          </cell>
          <cell r="OO144">
            <v>0</v>
          </cell>
          <cell r="OP144">
            <v>978020</v>
          </cell>
          <cell r="OQ144">
            <v>200000</v>
          </cell>
          <cell r="OR144">
            <v>70400</v>
          </cell>
          <cell r="OS144">
            <v>0</v>
          </cell>
          <cell r="OT144">
            <v>0</v>
          </cell>
          <cell r="OU144">
            <v>1318820</v>
          </cell>
          <cell r="OV144">
            <v>0</v>
          </cell>
          <cell r="OW144">
            <v>16094107676</v>
          </cell>
          <cell r="OX144">
            <v>29742569870</v>
          </cell>
          <cell r="OY144">
            <v>187051165534</v>
          </cell>
        </row>
        <row r="145">
          <cell r="A145">
            <v>39814</v>
          </cell>
          <cell r="B145">
            <v>2009</v>
          </cell>
          <cell r="C145" t="str">
            <v>2009-1</v>
          </cell>
          <cell r="D145" t="str">
            <v>2009-1</v>
          </cell>
          <cell r="E145">
            <v>1</v>
          </cell>
          <cell r="F145">
            <v>1.0058932786023127</v>
          </cell>
          <cell r="G145">
            <v>51379517</v>
          </cell>
          <cell r="H145">
            <v>991440</v>
          </cell>
          <cell r="I145">
            <v>35427130364.052002</v>
          </cell>
          <cell r="J145">
            <v>5028653995.948</v>
          </cell>
          <cell r="K145">
            <v>0</v>
          </cell>
          <cell r="L145">
            <v>40455784360</v>
          </cell>
          <cell r="M145">
            <v>3512389149</v>
          </cell>
          <cell r="N145">
            <v>20871974258</v>
          </cell>
          <cell r="O145">
            <v>5999226917</v>
          </cell>
          <cell r="P145">
            <v>2740914544</v>
          </cell>
          <cell r="Q145">
            <v>2429357869</v>
          </cell>
          <cell r="R145">
            <v>76484136788</v>
          </cell>
          <cell r="S145">
            <v>4016102000</v>
          </cell>
          <cell r="T145">
            <v>4724825000</v>
          </cell>
          <cell r="U145">
            <v>8740927000</v>
          </cell>
          <cell r="V145">
            <v>100095265</v>
          </cell>
          <cell r="W145">
            <v>447058168</v>
          </cell>
          <cell r="X145">
            <v>137150436</v>
          </cell>
          <cell r="Y145">
            <v>2035884</v>
          </cell>
          <cell r="Z145">
            <v>57408874</v>
          </cell>
          <cell r="AA145">
            <v>27365596</v>
          </cell>
          <cell r="AB145">
            <v>0</v>
          </cell>
          <cell r="AC145">
            <v>2675154737</v>
          </cell>
          <cell r="AD145">
            <v>0</v>
          </cell>
          <cell r="AE145">
            <v>0</v>
          </cell>
          <cell r="AF145">
            <v>0</v>
          </cell>
          <cell r="AG145">
            <v>12187195960</v>
          </cell>
          <cell r="AH145">
            <v>88671332748</v>
          </cell>
          <cell r="AI145">
            <v>43329903</v>
          </cell>
          <cell r="AJ145">
            <v>79500</v>
          </cell>
          <cell r="AK145">
            <v>173382209</v>
          </cell>
          <cell r="AL145">
            <v>216791612</v>
          </cell>
          <cell r="AM145">
            <v>789591084</v>
          </cell>
          <cell r="AN145">
            <v>-1524627</v>
          </cell>
          <cell r="AO145">
            <v>6181603</v>
          </cell>
          <cell r="AP145">
            <v>131030</v>
          </cell>
          <cell r="AQ145">
            <v>7610032</v>
          </cell>
          <cell r="AR145">
            <v>130746338</v>
          </cell>
          <cell r="AS145">
            <v>0</v>
          </cell>
          <cell r="AT145">
            <v>0</v>
          </cell>
          <cell r="AU145">
            <v>0</v>
          </cell>
          <cell r="AV145">
            <v>932735460</v>
          </cell>
          <cell r="AW145">
            <v>0</v>
          </cell>
          <cell r="AX145">
            <v>1455305494</v>
          </cell>
          <cell r="AY145">
            <v>306221967</v>
          </cell>
          <cell r="AZ145">
            <v>897013</v>
          </cell>
          <cell r="BA145">
            <v>590272</v>
          </cell>
          <cell r="BB145">
            <v>85827</v>
          </cell>
          <cell r="BC145">
            <v>0</v>
          </cell>
          <cell r="BD145">
            <v>10697074</v>
          </cell>
          <cell r="BE145">
            <v>7409383</v>
          </cell>
          <cell r="BF145">
            <v>2583597</v>
          </cell>
          <cell r="BG145">
            <v>0</v>
          </cell>
          <cell r="BH145">
            <v>0</v>
          </cell>
          <cell r="BI145">
            <v>52470544</v>
          </cell>
          <cell r="BJ145">
            <v>0</v>
          </cell>
          <cell r="BK145">
            <v>1836261171</v>
          </cell>
          <cell r="BL145">
            <v>0</v>
          </cell>
          <cell r="BM145">
            <v>170695</v>
          </cell>
          <cell r="BN145">
            <v>2513829</v>
          </cell>
          <cell r="BO145">
            <v>536786</v>
          </cell>
          <cell r="BP145">
            <v>52699339</v>
          </cell>
          <cell r="BQ145">
            <v>55920649</v>
          </cell>
          <cell r="BR145">
            <v>3961950601</v>
          </cell>
          <cell r="BS145">
            <v>0</v>
          </cell>
          <cell r="BT145">
            <v>49629892</v>
          </cell>
          <cell r="BU145">
            <v>2113303482</v>
          </cell>
          <cell r="BV145">
            <v>57547559</v>
          </cell>
          <cell r="BW145">
            <v>1154685</v>
          </cell>
          <cell r="BX145">
            <v>16772383</v>
          </cell>
          <cell r="BY145">
            <v>3179844</v>
          </cell>
          <cell r="BZ145">
            <v>590426</v>
          </cell>
          <cell r="CA145">
            <v>704478</v>
          </cell>
          <cell r="CB145">
            <v>549043</v>
          </cell>
          <cell r="CC145">
            <v>6522276</v>
          </cell>
          <cell r="CD145">
            <v>29473135</v>
          </cell>
          <cell r="CE145">
            <v>4396934</v>
          </cell>
          <cell r="CF145">
            <v>5189647</v>
          </cell>
          <cell r="CG145">
            <v>21169355</v>
          </cell>
          <cell r="CH145">
            <v>30755936</v>
          </cell>
          <cell r="CI145">
            <v>0</v>
          </cell>
          <cell r="CJ145">
            <v>30755936</v>
          </cell>
          <cell r="CK145">
            <v>220436072</v>
          </cell>
          <cell r="CL145">
            <v>220436072</v>
          </cell>
          <cell r="CM145">
            <v>23375339</v>
          </cell>
          <cell r="CN145">
            <v>4523925</v>
          </cell>
          <cell r="CO145">
            <v>6533757</v>
          </cell>
          <cell r="CP145">
            <v>8701488</v>
          </cell>
          <cell r="CQ145">
            <v>462172</v>
          </cell>
          <cell r="CR145">
            <v>803462428</v>
          </cell>
          <cell r="CS145">
            <v>87765817</v>
          </cell>
          <cell r="CT145">
            <v>0</v>
          </cell>
          <cell r="CU145">
            <v>22023300</v>
          </cell>
          <cell r="CV145">
            <v>913251545</v>
          </cell>
          <cell r="CW145">
            <v>0</v>
          </cell>
          <cell r="CX145">
            <v>0</v>
          </cell>
          <cell r="CY145">
            <v>0</v>
          </cell>
          <cell r="CZ145">
            <v>1177284298</v>
          </cell>
          <cell r="DA145">
            <v>0</v>
          </cell>
          <cell r="DB145">
            <v>3457994302</v>
          </cell>
          <cell r="DC145">
            <v>0</v>
          </cell>
          <cell r="DD145">
            <v>728524</v>
          </cell>
          <cell r="DE145">
            <v>728524</v>
          </cell>
          <cell r="DF145">
            <v>0</v>
          </cell>
          <cell r="DG145">
            <v>0</v>
          </cell>
          <cell r="DH145">
            <v>25388472</v>
          </cell>
          <cell r="DI145">
            <v>6480408</v>
          </cell>
          <cell r="DJ145">
            <v>1517312</v>
          </cell>
          <cell r="DK145">
            <v>7997720</v>
          </cell>
          <cell r="DL145">
            <v>8690069</v>
          </cell>
          <cell r="DM145">
            <v>1344088</v>
          </cell>
          <cell r="DN145">
            <v>46968</v>
          </cell>
          <cell r="DO145">
            <v>10081125</v>
          </cell>
          <cell r="DP145">
            <v>1333500</v>
          </cell>
          <cell r="DQ145">
            <v>728800</v>
          </cell>
          <cell r="DR145">
            <v>0</v>
          </cell>
          <cell r="DS145">
            <v>4404400</v>
          </cell>
          <cell r="DT145">
            <v>0</v>
          </cell>
          <cell r="DU145">
            <v>6466700</v>
          </cell>
          <cell r="DV145">
            <v>22495</v>
          </cell>
          <cell r="DW145">
            <v>412131000</v>
          </cell>
          <cell r="DX145">
            <v>62190</v>
          </cell>
          <cell r="DY145">
            <v>412215685</v>
          </cell>
          <cell r="DZ145">
            <v>10142800</v>
          </cell>
          <cell r="EA145">
            <v>0</v>
          </cell>
          <cell r="EB145">
            <v>16377</v>
          </cell>
          <cell r="EC145">
            <v>10159177</v>
          </cell>
          <cell r="ED145">
            <v>22475483</v>
          </cell>
          <cell r="EE145">
            <v>2325534</v>
          </cell>
          <cell r="EF145">
            <v>873418</v>
          </cell>
          <cell r="EG145">
            <v>11979373</v>
          </cell>
          <cell r="EH145">
            <v>528451</v>
          </cell>
          <cell r="EI145">
            <v>0</v>
          </cell>
          <cell r="EJ145">
            <v>16377</v>
          </cell>
          <cell r="EK145">
            <v>772067</v>
          </cell>
          <cell r="EL145">
            <v>180147</v>
          </cell>
          <cell r="EM145">
            <v>1497042</v>
          </cell>
          <cell r="EN145">
            <v>2834395</v>
          </cell>
          <cell r="EO145">
            <v>810322</v>
          </cell>
          <cell r="EP145">
            <v>0</v>
          </cell>
          <cell r="EQ145">
            <v>96038</v>
          </cell>
          <cell r="ER145">
            <v>25367973</v>
          </cell>
          <cell r="ES145">
            <v>6747324</v>
          </cell>
          <cell r="ET145">
            <v>32211335</v>
          </cell>
          <cell r="EU145">
            <v>0</v>
          </cell>
          <cell r="EV145">
            <v>243742</v>
          </cell>
          <cell r="EW145">
            <v>0</v>
          </cell>
          <cell r="EX145">
            <v>32455077</v>
          </cell>
          <cell r="EY145">
            <v>0</v>
          </cell>
          <cell r="EZ145">
            <v>514173331</v>
          </cell>
          <cell r="FA145">
            <v>420998600</v>
          </cell>
          <cell r="FB145">
            <v>935171931</v>
          </cell>
          <cell r="FC145">
            <v>1211898</v>
          </cell>
          <cell r="FD145">
            <v>493577200</v>
          </cell>
          <cell r="FE145">
            <v>1345077</v>
          </cell>
          <cell r="FF145">
            <v>0</v>
          </cell>
          <cell r="FG145">
            <v>0</v>
          </cell>
          <cell r="FH145">
            <v>0</v>
          </cell>
          <cell r="FI145">
            <v>12922380</v>
          </cell>
          <cell r="FJ145">
            <v>14267457</v>
          </cell>
          <cell r="FK145">
            <v>626960</v>
          </cell>
          <cell r="FL145">
            <v>0</v>
          </cell>
          <cell r="FM145">
            <v>509683515</v>
          </cell>
          <cell r="FN145">
            <v>1478241638</v>
          </cell>
          <cell r="FO145">
            <v>383158</v>
          </cell>
          <cell r="FP145">
            <v>14355831</v>
          </cell>
          <cell r="FQ145">
            <v>14738989</v>
          </cell>
          <cell r="FR145">
            <v>83924</v>
          </cell>
          <cell r="FS145">
            <v>22338599</v>
          </cell>
          <cell r="FT145">
            <v>0</v>
          </cell>
          <cell r="FU145">
            <v>98262</v>
          </cell>
          <cell r="FV145">
            <v>11119170</v>
          </cell>
          <cell r="FW145">
            <v>4802400</v>
          </cell>
          <cell r="FX145">
            <v>53181344</v>
          </cell>
          <cell r="FY145">
            <v>0</v>
          </cell>
          <cell r="FZ145">
            <v>581345</v>
          </cell>
          <cell r="GA145">
            <v>0</v>
          </cell>
          <cell r="GB145">
            <v>581345</v>
          </cell>
          <cell r="GC145">
            <v>0</v>
          </cell>
          <cell r="GD145">
            <v>0</v>
          </cell>
          <cell r="GE145">
            <v>7579319</v>
          </cell>
          <cell r="GF145">
            <v>52626797</v>
          </cell>
          <cell r="GG145">
            <v>0</v>
          </cell>
          <cell r="GH145">
            <v>52626797</v>
          </cell>
          <cell r="GI145">
            <v>2763458</v>
          </cell>
          <cell r="GJ145">
            <v>585000</v>
          </cell>
          <cell r="GK145">
            <v>444000</v>
          </cell>
          <cell r="GL145">
            <v>42726385</v>
          </cell>
          <cell r="GM145">
            <v>7205088</v>
          </cell>
          <cell r="GN145">
            <v>135000</v>
          </cell>
          <cell r="GO145">
            <v>0</v>
          </cell>
          <cell r="GP145">
            <v>53858931</v>
          </cell>
          <cell r="GQ145">
            <v>49251355</v>
          </cell>
          <cell r="GR145">
            <v>103110286</v>
          </cell>
          <cell r="GS145">
            <v>217079091</v>
          </cell>
          <cell r="GT145">
            <v>5473501</v>
          </cell>
          <cell r="GU145">
            <v>2303958</v>
          </cell>
          <cell r="GV145">
            <v>7777459</v>
          </cell>
          <cell r="GW145">
            <v>0</v>
          </cell>
          <cell r="GX145">
            <v>0</v>
          </cell>
          <cell r="GY145">
            <v>562246500</v>
          </cell>
          <cell r="GZ145">
            <v>353858000</v>
          </cell>
          <cell r="HA145">
            <v>0</v>
          </cell>
          <cell r="HB145">
            <v>916104500</v>
          </cell>
          <cell r="HC145">
            <v>0</v>
          </cell>
          <cell r="HD145">
            <v>0</v>
          </cell>
          <cell r="HE145">
            <v>0</v>
          </cell>
          <cell r="HF145">
            <v>0</v>
          </cell>
          <cell r="HG145">
            <v>0</v>
          </cell>
          <cell r="HH145">
            <v>923881959</v>
          </cell>
          <cell r="HI145">
            <v>27389427207</v>
          </cell>
          <cell r="HJ145">
            <v>1273555037</v>
          </cell>
          <cell r="HK145">
            <v>28662982244</v>
          </cell>
          <cell r="HL145">
            <v>0</v>
          </cell>
          <cell r="HM145">
            <v>0</v>
          </cell>
          <cell r="HN145">
            <v>0</v>
          </cell>
          <cell r="HO145">
            <v>222012501</v>
          </cell>
          <cell r="HP145">
            <v>166509376</v>
          </cell>
          <cell r="HQ145">
            <v>2903814299</v>
          </cell>
          <cell r="HR145">
            <v>3292336176</v>
          </cell>
          <cell r="HS145">
            <v>0</v>
          </cell>
          <cell r="HT145">
            <v>0</v>
          </cell>
          <cell r="HU145">
            <v>0</v>
          </cell>
          <cell r="HV145">
            <v>0</v>
          </cell>
          <cell r="HW145">
            <v>0</v>
          </cell>
          <cell r="HX145">
            <v>0</v>
          </cell>
          <cell r="HY145">
            <v>209145621</v>
          </cell>
          <cell r="HZ145">
            <v>209145621</v>
          </cell>
          <cell r="IA145">
            <v>0</v>
          </cell>
          <cell r="IB145">
            <v>0</v>
          </cell>
          <cell r="IC145">
            <v>0</v>
          </cell>
          <cell r="ID145">
            <v>0</v>
          </cell>
          <cell r="IE145">
            <v>0</v>
          </cell>
          <cell r="IF145">
            <v>0</v>
          </cell>
          <cell r="IG145">
            <v>0</v>
          </cell>
          <cell r="IH145">
            <v>0</v>
          </cell>
          <cell r="II145">
            <v>0</v>
          </cell>
          <cell r="IJ145">
            <v>0</v>
          </cell>
          <cell r="IK145">
            <v>32164464041</v>
          </cell>
          <cell r="IL145">
            <v>0</v>
          </cell>
          <cell r="IM145">
            <v>422118734</v>
          </cell>
          <cell r="IN145">
            <v>422118734</v>
          </cell>
          <cell r="IO145">
            <v>32164464041</v>
          </cell>
          <cell r="IP145">
            <v>34573682</v>
          </cell>
          <cell r="IQ145">
            <v>0</v>
          </cell>
          <cell r="IR145">
            <v>0</v>
          </cell>
          <cell r="IS145">
            <v>0</v>
          </cell>
          <cell r="IT145">
            <v>0</v>
          </cell>
          <cell r="IU145">
            <v>0</v>
          </cell>
          <cell r="IV145">
            <v>0</v>
          </cell>
          <cell r="IW145">
            <v>0</v>
          </cell>
          <cell r="IX145">
            <v>0</v>
          </cell>
          <cell r="IY145">
            <v>0</v>
          </cell>
          <cell r="IZ145">
            <v>0</v>
          </cell>
          <cell r="JA145">
            <v>0</v>
          </cell>
          <cell r="JB145">
            <v>34573682</v>
          </cell>
          <cell r="JC145">
            <v>924384255</v>
          </cell>
          <cell r="JD145">
            <v>0</v>
          </cell>
          <cell r="JE145">
            <v>0</v>
          </cell>
          <cell r="JF145">
            <v>0</v>
          </cell>
          <cell r="JG145">
            <v>0</v>
          </cell>
          <cell r="JH145">
            <v>0</v>
          </cell>
          <cell r="JI145">
            <v>0</v>
          </cell>
          <cell r="JJ145">
            <v>846906</v>
          </cell>
          <cell r="JK145">
            <v>3113488</v>
          </cell>
          <cell r="JL145">
            <v>0</v>
          </cell>
          <cell r="JM145">
            <v>0</v>
          </cell>
          <cell r="JN145">
            <v>1221447</v>
          </cell>
          <cell r="JO145">
            <v>2287722</v>
          </cell>
          <cell r="JP145">
            <v>0</v>
          </cell>
          <cell r="JQ145">
            <v>0</v>
          </cell>
          <cell r="JR145">
            <v>0</v>
          </cell>
          <cell r="JS145">
            <v>0</v>
          </cell>
          <cell r="JT145">
            <v>0</v>
          </cell>
          <cell r="JU145">
            <v>0</v>
          </cell>
          <cell r="JV145">
            <v>0</v>
          </cell>
          <cell r="JW145">
            <v>0</v>
          </cell>
          <cell r="JX145">
            <v>985417</v>
          </cell>
          <cell r="JY145">
            <v>0</v>
          </cell>
          <cell r="JZ145">
            <v>0</v>
          </cell>
          <cell r="KA145">
            <v>0</v>
          </cell>
          <cell r="KB145">
            <v>0</v>
          </cell>
          <cell r="KC145">
            <v>0</v>
          </cell>
          <cell r="KD145">
            <v>0</v>
          </cell>
          <cell r="KE145">
            <v>0</v>
          </cell>
          <cell r="KF145">
            <v>0</v>
          </cell>
          <cell r="KG145">
            <v>0</v>
          </cell>
          <cell r="KH145">
            <v>0</v>
          </cell>
          <cell r="KI145">
            <v>0</v>
          </cell>
          <cell r="KJ145">
            <v>0</v>
          </cell>
          <cell r="KK145">
            <v>0</v>
          </cell>
          <cell r="KL145">
            <v>0</v>
          </cell>
          <cell r="KM145">
            <v>0</v>
          </cell>
          <cell r="KN145">
            <v>0</v>
          </cell>
          <cell r="KO145">
            <v>0</v>
          </cell>
          <cell r="KP145">
            <v>0</v>
          </cell>
          <cell r="KQ145">
            <v>0</v>
          </cell>
          <cell r="KR145">
            <v>0</v>
          </cell>
          <cell r="KS145">
            <v>0</v>
          </cell>
          <cell r="KT145">
            <v>0</v>
          </cell>
          <cell r="KU145">
            <v>0</v>
          </cell>
          <cell r="KV145">
            <v>0</v>
          </cell>
          <cell r="KW145">
            <v>932839235</v>
          </cell>
          <cell r="KX145">
            <v>33131876958</v>
          </cell>
          <cell r="KY145">
            <v>-18249665</v>
          </cell>
          <cell r="KZ145">
            <v>-18249665</v>
          </cell>
          <cell r="LA145">
            <v>0</v>
          </cell>
          <cell r="LB145">
            <v>46195212300</v>
          </cell>
          <cell r="LC145">
            <v>134866545048</v>
          </cell>
          <cell r="LD145">
            <v>0</v>
          </cell>
          <cell r="LE145">
            <v>0</v>
          </cell>
          <cell r="LF145">
            <v>0</v>
          </cell>
          <cell r="LG145">
            <v>0</v>
          </cell>
          <cell r="LH145">
            <v>0</v>
          </cell>
          <cell r="LI145">
            <v>9251695336</v>
          </cell>
          <cell r="LJ145">
            <v>0</v>
          </cell>
          <cell r="LK145">
            <v>9251695336</v>
          </cell>
          <cell r="LL145">
            <v>0</v>
          </cell>
          <cell r="LM145">
            <v>945777094</v>
          </cell>
          <cell r="LN145">
            <v>10197472430</v>
          </cell>
          <cell r="LO145">
            <v>781521228</v>
          </cell>
          <cell r="LP145">
            <v>0</v>
          </cell>
          <cell r="LQ145">
            <v>1884500</v>
          </cell>
          <cell r="LR145">
            <v>217352818</v>
          </cell>
          <cell r="LS145">
            <v>2303723769</v>
          </cell>
          <cell r="LT145">
            <v>75677036</v>
          </cell>
          <cell r="LU145">
            <v>0</v>
          </cell>
          <cell r="LV145">
            <v>128730946</v>
          </cell>
          <cell r="LW145">
            <v>2303723769</v>
          </cell>
          <cell r="LX145">
            <v>0</v>
          </cell>
          <cell r="LY145">
            <v>0</v>
          </cell>
          <cell r="LZ145">
            <v>0</v>
          </cell>
          <cell r="MA145">
            <v>0</v>
          </cell>
          <cell r="MB145">
            <v>0</v>
          </cell>
          <cell r="MC145">
            <v>0</v>
          </cell>
          <cell r="MD145">
            <v>945777094</v>
          </cell>
          <cell r="ME145">
            <v>13706362727</v>
          </cell>
          <cell r="MF145">
            <v>28563514</v>
          </cell>
          <cell r="MG145">
            <v>1731051</v>
          </cell>
          <cell r="MH145">
            <v>0</v>
          </cell>
          <cell r="MI145">
            <v>30294565</v>
          </cell>
          <cell r="MJ145">
            <v>331171880</v>
          </cell>
          <cell r="MK145">
            <v>201978</v>
          </cell>
          <cell r="ML145">
            <v>331373858</v>
          </cell>
          <cell r="MM145">
            <v>1478479803</v>
          </cell>
          <cell r="MN145">
            <v>0</v>
          </cell>
          <cell r="MO145">
            <v>1478479803</v>
          </cell>
          <cell r="MP145">
            <v>0</v>
          </cell>
          <cell r="MQ145">
            <v>1840148226</v>
          </cell>
          <cell r="MR145">
            <v>0</v>
          </cell>
          <cell r="MS145">
            <v>0</v>
          </cell>
          <cell r="MT145">
            <v>0</v>
          </cell>
          <cell r="MU145">
            <v>0</v>
          </cell>
          <cell r="MV145">
            <v>0</v>
          </cell>
          <cell r="MW145">
            <v>0</v>
          </cell>
          <cell r="MX145">
            <v>6303550931</v>
          </cell>
          <cell r="MY145">
            <v>826619906</v>
          </cell>
          <cell r="MZ145">
            <v>326215662</v>
          </cell>
          <cell r="NA145">
            <v>0</v>
          </cell>
          <cell r="NB145">
            <v>1152835568</v>
          </cell>
          <cell r="NC145">
            <v>0</v>
          </cell>
          <cell r="ND145">
            <v>0</v>
          </cell>
          <cell r="NE145">
            <v>0</v>
          </cell>
          <cell r="NF145">
            <v>0</v>
          </cell>
          <cell r="NG145">
            <v>3432037</v>
          </cell>
          <cell r="NH145">
            <v>2324626365</v>
          </cell>
          <cell r="NI145">
            <v>5168053</v>
          </cell>
          <cell r="NJ145">
            <v>4686487</v>
          </cell>
          <cell r="NK145">
            <v>9854540</v>
          </cell>
          <cell r="NL145">
            <v>0</v>
          </cell>
          <cell r="NM145">
            <v>0</v>
          </cell>
          <cell r="NN145">
            <v>0</v>
          </cell>
          <cell r="NO145">
            <v>0</v>
          </cell>
          <cell r="NP145">
            <v>0</v>
          </cell>
          <cell r="NQ145">
            <v>0</v>
          </cell>
          <cell r="NR145">
            <v>0</v>
          </cell>
          <cell r="NS145">
            <v>0</v>
          </cell>
          <cell r="NT145">
            <v>0</v>
          </cell>
          <cell r="NU145">
            <v>0</v>
          </cell>
          <cell r="NV145">
            <v>0</v>
          </cell>
          <cell r="NW145">
            <v>0</v>
          </cell>
          <cell r="NX145">
            <v>0</v>
          </cell>
          <cell r="NY145">
            <v>0</v>
          </cell>
          <cell r="NZ145">
            <v>0</v>
          </cell>
          <cell r="OA145">
            <v>0</v>
          </cell>
          <cell r="OB145">
            <v>0</v>
          </cell>
          <cell r="OC145">
            <v>0</v>
          </cell>
          <cell r="OD145">
            <v>9794299441</v>
          </cell>
          <cell r="OE145">
            <v>9794299441</v>
          </cell>
          <cell r="OF145">
            <v>0</v>
          </cell>
          <cell r="OG145">
            <v>0</v>
          </cell>
          <cell r="OH145">
            <v>0</v>
          </cell>
          <cell r="OI145">
            <v>0</v>
          </cell>
          <cell r="OJ145">
            <v>0</v>
          </cell>
          <cell r="OK145">
            <v>0</v>
          </cell>
          <cell r="OL145">
            <v>72800000000</v>
          </cell>
          <cell r="OM145">
            <v>72800000000</v>
          </cell>
          <cell r="ON145">
            <v>72800000000</v>
          </cell>
          <cell r="OO145">
            <v>0</v>
          </cell>
          <cell r="OP145">
            <v>2781206</v>
          </cell>
          <cell r="OQ145">
            <v>100000</v>
          </cell>
          <cell r="OR145">
            <v>14942824</v>
          </cell>
          <cell r="OS145">
            <v>0</v>
          </cell>
          <cell r="OT145">
            <v>0</v>
          </cell>
          <cell r="OU145">
            <v>32766854</v>
          </cell>
          <cell r="OV145">
            <v>0</v>
          </cell>
          <cell r="OW145">
            <v>82612123471</v>
          </cell>
          <cell r="OX145">
            <v>84452271697</v>
          </cell>
          <cell r="OY145">
            <v>233025179472</v>
          </cell>
        </row>
        <row r="146">
          <cell r="A146">
            <v>39845</v>
          </cell>
          <cell r="B146">
            <v>2009</v>
          </cell>
          <cell r="C146" t="str">
            <v>2009-1</v>
          </cell>
          <cell r="D146" t="str">
            <v>2009-1</v>
          </cell>
          <cell r="E146">
            <v>2</v>
          </cell>
          <cell r="F146">
            <v>1.014312852911172</v>
          </cell>
          <cell r="G146">
            <v>27959118</v>
          </cell>
          <cell r="H146">
            <v>824592</v>
          </cell>
          <cell r="I146">
            <v>13878838465.1138</v>
          </cell>
          <cell r="J146">
            <v>1970012128.8862</v>
          </cell>
          <cell r="K146">
            <v>0</v>
          </cell>
          <cell r="L146">
            <v>15848850594</v>
          </cell>
          <cell r="M146">
            <v>3684092779</v>
          </cell>
          <cell r="N146">
            <v>19576981153</v>
          </cell>
          <cell r="O146">
            <v>1589444104</v>
          </cell>
          <cell r="P146">
            <v>2927349044</v>
          </cell>
          <cell r="Q146">
            <v>2404815798</v>
          </cell>
          <cell r="R146">
            <v>46696579130</v>
          </cell>
          <cell r="S146">
            <v>3429187000</v>
          </cell>
          <cell r="T146">
            <v>4034336000</v>
          </cell>
          <cell r="U146">
            <v>7463523000</v>
          </cell>
          <cell r="V146">
            <v>165690542</v>
          </cell>
          <cell r="W146">
            <v>751484154</v>
          </cell>
          <cell r="X146">
            <v>81883416</v>
          </cell>
          <cell r="Y146">
            <v>1731296</v>
          </cell>
          <cell r="Z146">
            <v>92066808</v>
          </cell>
          <cell r="AA146">
            <v>4720044</v>
          </cell>
          <cell r="AB146">
            <v>0</v>
          </cell>
          <cell r="AC146">
            <v>2472382216</v>
          </cell>
          <cell r="AD146">
            <v>0</v>
          </cell>
          <cell r="AE146">
            <v>0</v>
          </cell>
          <cell r="AF146">
            <v>0</v>
          </cell>
          <cell r="AG146">
            <v>11033481476</v>
          </cell>
          <cell r="AH146">
            <v>57730060606</v>
          </cell>
          <cell r="AI146">
            <v>62121782</v>
          </cell>
          <cell r="AJ146">
            <v>1549833</v>
          </cell>
          <cell r="AK146">
            <v>0</v>
          </cell>
          <cell r="AL146">
            <v>63671615</v>
          </cell>
          <cell r="AM146">
            <v>776641208</v>
          </cell>
          <cell r="AN146">
            <v>8537250</v>
          </cell>
          <cell r="AO146">
            <v>11731202</v>
          </cell>
          <cell r="AP146">
            <v>67595</v>
          </cell>
          <cell r="AQ146">
            <v>3605850</v>
          </cell>
          <cell r="AR146">
            <v>463488</v>
          </cell>
          <cell r="AS146">
            <v>0</v>
          </cell>
          <cell r="AT146">
            <v>0</v>
          </cell>
          <cell r="AU146">
            <v>0</v>
          </cell>
          <cell r="AV146">
            <v>801046593</v>
          </cell>
          <cell r="AW146">
            <v>0</v>
          </cell>
          <cell r="AX146">
            <v>1801536211</v>
          </cell>
          <cell r="AY146">
            <v>225757683</v>
          </cell>
          <cell r="AZ146">
            <v>27013</v>
          </cell>
          <cell r="BA146">
            <v>9501</v>
          </cell>
          <cell r="BB146">
            <v>0</v>
          </cell>
          <cell r="BC146">
            <v>0</v>
          </cell>
          <cell r="BD146">
            <v>11262028</v>
          </cell>
          <cell r="BE146">
            <v>7226413</v>
          </cell>
          <cell r="BF146">
            <v>2389439</v>
          </cell>
          <cell r="BG146">
            <v>0</v>
          </cell>
          <cell r="BH146">
            <v>0</v>
          </cell>
          <cell r="BI146">
            <v>56023873</v>
          </cell>
          <cell r="BJ146">
            <v>0</v>
          </cell>
          <cell r="BK146">
            <v>2104232161</v>
          </cell>
          <cell r="BL146">
            <v>1038628</v>
          </cell>
          <cell r="BM146">
            <v>725725</v>
          </cell>
          <cell r="BN146">
            <v>3942467</v>
          </cell>
          <cell r="BO146">
            <v>238000</v>
          </cell>
          <cell r="BP146">
            <v>30450520</v>
          </cell>
          <cell r="BQ146">
            <v>36395340</v>
          </cell>
          <cell r="BR146">
            <v>1162638809</v>
          </cell>
          <cell r="BS146">
            <v>0</v>
          </cell>
          <cell r="BT146">
            <v>132483874</v>
          </cell>
          <cell r="BU146">
            <v>3316960370</v>
          </cell>
          <cell r="BV146">
            <v>86614467</v>
          </cell>
          <cell r="BW146">
            <v>768271</v>
          </cell>
          <cell r="BX146">
            <v>10532042</v>
          </cell>
          <cell r="BY146">
            <v>2179744</v>
          </cell>
          <cell r="BZ146">
            <v>728334</v>
          </cell>
          <cell r="CA146">
            <v>600220</v>
          </cell>
          <cell r="CB146">
            <v>300000</v>
          </cell>
          <cell r="CC146">
            <v>4371557</v>
          </cell>
          <cell r="CD146">
            <v>19480168</v>
          </cell>
          <cell r="CE146">
            <v>2626730</v>
          </cell>
          <cell r="CF146">
            <v>3478602</v>
          </cell>
          <cell r="CG146">
            <v>11821014</v>
          </cell>
          <cell r="CH146">
            <v>17926346</v>
          </cell>
          <cell r="CI146">
            <v>208065380</v>
          </cell>
          <cell r="CJ146">
            <v>225991726</v>
          </cell>
          <cell r="CK146">
            <v>377221735</v>
          </cell>
          <cell r="CL146">
            <v>377221735</v>
          </cell>
          <cell r="CM146">
            <v>26187514</v>
          </cell>
          <cell r="CN146">
            <v>5128844</v>
          </cell>
          <cell r="CO146">
            <v>12488898</v>
          </cell>
          <cell r="CP146">
            <v>8364647</v>
          </cell>
          <cell r="CQ146">
            <v>1319520</v>
          </cell>
          <cell r="CR146">
            <v>749144927</v>
          </cell>
          <cell r="CS146">
            <v>90032283</v>
          </cell>
          <cell r="CT146">
            <v>0</v>
          </cell>
          <cell r="CU146">
            <v>10532745</v>
          </cell>
          <cell r="CV146">
            <v>849709955</v>
          </cell>
          <cell r="CW146">
            <v>0</v>
          </cell>
          <cell r="CX146">
            <v>0</v>
          </cell>
          <cell r="CY146">
            <v>0</v>
          </cell>
          <cell r="CZ146">
            <v>1280421113</v>
          </cell>
          <cell r="DA146">
            <v>0</v>
          </cell>
          <cell r="DB146">
            <v>5061951718</v>
          </cell>
          <cell r="DC146">
            <v>0</v>
          </cell>
          <cell r="DD146">
            <v>4789948</v>
          </cell>
          <cell r="DE146">
            <v>4789948</v>
          </cell>
          <cell r="DF146">
            <v>750000</v>
          </cell>
          <cell r="DG146">
            <v>750000</v>
          </cell>
          <cell r="DH146">
            <v>26621959</v>
          </cell>
          <cell r="DI146">
            <v>4177369</v>
          </cell>
          <cell r="DJ146">
            <v>1103500</v>
          </cell>
          <cell r="DK146">
            <v>5280869</v>
          </cell>
          <cell r="DL146">
            <v>9487039</v>
          </cell>
          <cell r="DM146">
            <v>867981</v>
          </cell>
          <cell r="DN146">
            <v>61305</v>
          </cell>
          <cell r="DO146">
            <v>10416325</v>
          </cell>
          <cell r="DP146">
            <v>990600</v>
          </cell>
          <cell r="DQ146">
            <v>728800</v>
          </cell>
          <cell r="DR146">
            <v>0</v>
          </cell>
          <cell r="DS146">
            <v>5236800</v>
          </cell>
          <cell r="DT146">
            <v>0</v>
          </cell>
          <cell r="DU146">
            <v>6956200</v>
          </cell>
          <cell r="DV146">
            <v>0</v>
          </cell>
          <cell r="DW146">
            <v>223723000</v>
          </cell>
          <cell r="DX146">
            <v>34190</v>
          </cell>
          <cell r="DY146">
            <v>223757190</v>
          </cell>
          <cell r="DZ146">
            <v>10762037</v>
          </cell>
          <cell r="EA146">
            <v>0</v>
          </cell>
          <cell r="EB146">
            <v>0</v>
          </cell>
          <cell r="EC146">
            <v>10762037</v>
          </cell>
          <cell r="ED146">
            <v>24423977</v>
          </cell>
          <cell r="EE146">
            <v>2472927</v>
          </cell>
          <cell r="EF146">
            <v>673805</v>
          </cell>
          <cell r="EG146">
            <v>13773057</v>
          </cell>
          <cell r="EH146">
            <v>328652</v>
          </cell>
          <cell r="EI146">
            <v>16377</v>
          </cell>
          <cell r="EJ146">
            <v>32754</v>
          </cell>
          <cell r="EK146">
            <v>835227</v>
          </cell>
          <cell r="EL146">
            <v>65508</v>
          </cell>
          <cell r="EM146">
            <v>1278518</v>
          </cell>
          <cell r="EN146">
            <v>3194689</v>
          </cell>
          <cell r="EO146">
            <v>948446</v>
          </cell>
          <cell r="EP146">
            <v>0</v>
          </cell>
          <cell r="EQ146">
            <v>114639</v>
          </cell>
          <cell r="ER146">
            <v>24434484</v>
          </cell>
          <cell r="ES146">
            <v>7025733</v>
          </cell>
          <cell r="ET146">
            <v>31574856</v>
          </cell>
          <cell r="EU146">
            <v>0</v>
          </cell>
          <cell r="EV146">
            <v>86027</v>
          </cell>
          <cell r="EW146">
            <v>0</v>
          </cell>
          <cell r="EX146">
            <v>31660883</v>
          </cell>
          <cell r="EY146">
            <v>0</v>
          </cell>
          <cell r="EZ146">
            <v>330318054</v>
          </cell>
          <cell r="FA146">
            <v>296309800</v>
          </cell>
          <cell r="FB146">
            <v>626627854</v>
          </cell>
          <cell r="FC146">
            <v>1080882</v>
          </cell>
          <cell r="FD146">
            <v>314901600</v>
          </cell>
          <cell r="FE146">
            <v>1103130</v>
          </cell>
          <cell r="FF146">
            <v>0</v>
          </cell>
          <cell r="FG146">
            <v>0</v>
          </cell>
          <cell r="FH146">
            <v>0</v>
          </cell>
          <cell r="FI146">
            <v>4333725</v>
          </cell>
          <cell r="FJ146">
            <v>5436855</v>
          </cell>
          <cell r="FK146">
            <v>1179144</v>
          </cell>
          <cell r="FL146">
            <v>0</v>
          </cell>
          <cell r="FM146">
            <v>322598481</v>
          </cell>
          <cell r="FN146">
            <v>981129163</v>
          </cell>
          <cell r="FO146">
            <v>229895</v>
          </cell>
          <cell r="FP146">
            <v>13784430</v>
          </cell>
          <cell r="FQ146">
            <v>14014325</v>
          </cell>
          <cell r="FR146">
            <v>251772</v>
          </cell>
          <cell r="FS146">
            <v>13909573</v>
          </cell>
          <cell r="FT146">
            <v>0</v>
          </cell>
          <cell r="FU146">
            <v>180147</v>
          </cell>
          <cell r="FV146">
            <v>8051198</v>
          </cell>
          <cell r="FW146">
            <v>993600</v>
          </cell>
          <cell r="FX146">
            <v>37400615</v>
          </cell>
          <cell r="FY146">
            <v>0</v>
          </cell>
          <cell r="FZ146">
            <v>4690997</v>
          </cell>
          <cell r="GA146">
            <v>0</v>
          </cell>
          <cell r="GB146">
            <v>4690997</v>
          </cell>
          <cell r="GC146">
            <v>0</v>
          </cell>
          <cell r="GD146">
            <v>0</v>
          </cell>
          <cell r="GE146">
            <v>8077700</v>
          </cell>
          <cell r="GF146">
            <v>54868765</v>
          </cell>
          <cell r="GG146">
            <v>0</v>
          </cell>
          <cell r="GH146">
            <v>54868765</v>
          </cell>
          <cell r="GI146">
            <v>3074857</v>
          </cell>
          <cell r="GJ146">
            <v>0</v>
          </cell>
          <cell r="GK146">
            <v>0</v>
          </cell>
          <cell r="GL146">
            <v>24375968</v>
          </cell>
          <cell r="GM146">
            <v>8968350</v>
          </cell>
          <cell r="GN146">
            <v>45000</v>
          </cell>
          <cell r="GO146">
            <v>0</v>
          </cell>
          <cell r="GP146">
            <v>36464175</v>
          </cell>
          <cell r="GQ146">
            <v>60395732</v>
          </cell>
          <cell r="GR146">
            <v>96859907</v>
          </cell>
          <cell r="GS146">
            <v>201897984</v>
          </cell>
          <cell r="GT146">
            <v>324415300</v>
          </cell>
          <cell r="GU146">
            <v>0</v>
          </cell>
          <cell r="GV146">
            <v>324415300</v>
          </cell>
          <cell r="GW146">
            <v>0</v>
          </cell>
          <cell r="GX146">
            <v>0</v>
          </cell>
          <cell r="GY146">
            <v>2298344937</v>
          </cell>
          <cell r="GZ146">
            <v>185214780</v>
          </cell>
          <cell r="HA146">
            <v>0</v>
          </cell>
          <cell r="HB146">
            <v>2483559717</v>
          </cell>
          <cell r="HC146">
            <v>0</v>
          </cell>
          <cell r="HD146">
            <v>0</v>
          </cell>
          <cell r="HE146">
            <v>0</v>
          </cell>
          <cell r="HF146">
            <v>0</v>
          </cell>
          <cell r="HG146">
            <v>0</v>
          </cell>
          <cell r="HH146">
            <v>2807975017</v>
          </cell>
          <cell r="HI146">
            <v>0</v>
          </cell>
          <cell r="HJ146">
            <v>0</v>
          </cell>
          <cell r="HK146">
            <v>0</v>
          </cell>
          <cell r="HL146">
            <v>67404472644</v>
          </cell>
          <cell r="HM146">
            <v>5209985074</v>
          </cell>
          <cell r="HN146">
            <v>72614457718</v>
          </cell>
          <cell r="HO146">
            <v>0</v>
          </cell>
          <cell r="HP146">
            <v>0</v>
          </cell>
          <cell r="HQ146">
            <v>0</v>
          </cell>
          <cell r="HR146">
            <v>0</v>
          </cell>
          <cell r="HS146">
            <v>203167574</v>
          </cell>
          <cell r="HT146">
            <v>152375682</v>
          </cell>
          <cell r="HU146">
            <v>2085816962</v>
          </cell>
          <cell r="HV146">
            <v>2441360218</v>
          </cell>
          <cell r="HW146">
            <v>1820096406</v>
          </cell>
          <cell r="HX146">
            <v>1445630465</v>
          </cell>
          <cell r="HY146">
            <v>0</v>
          </cell>
          <cell r="HZ146">
            <v>205303790</v>
          </cell>
          <cell r="IA146">
            <v>0</v>
          </cell>
          <cell r="IB146">
            <v>0</v>
          </cell>
          <cell r="IC146">
            <v>0</v>
          </cell>
          <cell r="ID146">
            <v>0</v>
          </cell>
          <cell r="IE146">
            <v>0</v>
          </cell>
          <cell r="IF146">
            <v>0</v>
          </cell>
          <cell r="IG146">
            <v>0</v>
          </cell>
          <cell r="IH146">
            <v>0</v>
          </cell>
          <cell r="II146">
            <v>0</v>
          </cell>
          <cell r="IJ146">
            <v>0</v>
          </cell>
          <cell r="IK146">
            <v>78526848597</v>
          </cell>
          <cell r="IL146">
            <v>0</v>
          </cell>
          <cell r="IM146">
            <v>636261948</v>
          </cell>
          <cell r="IN146">
            <v>636261948</v>
          </cell>
          <cell r="IO146">
            <v>78526848597</v>
          </cell>
          <cell r="IP146">
            <v>18238819</v>
          </cell>
          <cell r="IQ146">
            <v>0</v>
          </cell>
          <cell r="IR146">
            <v>0</v>
          </cell>
          <cell r="IS146">
            <v>0</v>
          </cell>
          <cell r="IT146">
            <v>0</v>
          </cell>
          <cell r="IU146">
            <v>0</v>
          </cell>
          <cell r="IV146">
            <v>0</v>
          </cell>
          <cell r="IW146">
            <v>0</v>
          </cell>
          <cell r="IX146">
            <v>0</v>
          </cell>
          <cell r="IY146">
            <v>0</v>
          </cell>
          <cell r="IZ146">
            <v>0</v>
          </cell>
          <cell r="JA146">
            <v>0</v>
          </cell>
          <cell r="JB146">
            <v>18238819</v>
          </cell>
          <cell r="JC146">
            <v>959800568</v>
          </cell>
          <cell r="JD146">
            <v>36993302</v>
          </cell>
          <cell r="JE146">
            <v>15857738</v>
          </cell>
          <cell r="JF146">
            <v>3325448</v>
          </cell>
          <cell r="JG146">
            <v>6636434</v>
          </cell>
          <cell r="JH146">
            <v>3583498</v>
          </cell>
          <cell r="JI146">
            <v>112630544</v>
          </cell>
          <cell r="JJ146">
            <v>803061</v>
          </cell>
          <cell r="JK146">
            <v>2570677</v>
          </cell>
          <cell r="JL146">
            <v>5807682</v>
          </cell>
          <cell r="JM146">
            <v>22482118</v>
          </cell>
          <cell r="JN146">
            <v>1287037</v>
          </cell>
          <cell r="JO146">
            <v>2011764</v>
          </cell>
          <cell r="JP146">
            <v>0</v>
          </cell>
          <cell r="JQ146">
            <v>200518</v>
          </cell>
          <cell r="JR146">
            <v>721561</v>
          </cell>
          <cell r="JS146">
            <v>0</v>
          </cell>
          <cell r="JT146">
            <v>0</v>
          </cell>
          <cell r="JU146">
            <v>7168414</v>
          </cell>
          <cell r="JV146">
            <v>0</v>
          </cell>
          <cell r="JW146">
            <v>0</v>
          </cell>
          <cell r="JX146">
            <v>985417</v>
          </cell>
          <cell r="JY146">
            <v>0</v>
          </cell>
          <cell r="JZ146">
            <v>0</v>
          </cell>
          <cell r="KA146">
            <v>0</v>
          </cell>
          <cell r="KB146">
            <v>0</v>
          </cell>
          <cell r="KC146">
            <v>0</v>
          </cell>
          <cell r="KD146">
            <v>0</v>
          </cell>
          <cell r="KE146">
            <v>0</v>
          </cell>
          <cell r="KF146">
            <v>0</v>
          </cell>
          <cell r="KG146">
            <v>0</v>
          </cell>
          <cell r="KH146">
            <v>0</v>
          </cell>
          <cell r="KI146">
            <v>0</v>
          </cell>
          <cell r="KJ146">
            <v>0</v>
          </cell>
          <cell r="KK146">
            <v>0</v>
          </cell>
          <cell r="KL146">
            <v>0</v>
          </cell>
          <cell r="KM146">
            <v>0</v>
          </cell>
          <cell r="KN146">
            <v>0</v>
          </cell>
          <cell r="KO146">
            <v>0</v>
          </cell>
          <cell r="KP146">
            <v>0</v>
          </cell>
          <cell r="KQ146">
            <v>0</v>
          </cell>
          <cell r="KR146">
            <v>0</v>
          </cell>
          <cell r="KS146">
            <v>0</v>
          </cell>
          <cell r="KT146">
            <v>0</v>
          </cell>
          <cell r="KU146">
            <v>0</v>
          </cell>
          <cell r="KV146">
            <v>0</v>
          </cell>
          <cell r="KW146">
            <v>1183982688</v>
          </cell>
          <cell r="KX146">
            <v>79729070104</v>
          </cell>
          <cell r="KY146">
            <v>22898732</v>
          </cell>
          <cell r="KZ146">
            <v>22898732</v>
          </cell>
          <cell r="LA146">
            <v>0</v>
          </cell>
          <cell r="LB146">
            <v>92978447184</v>
          </cell>
          <cell r="LC146">
            <v>150708507790</v>
          </cell>
          <cell r="LD146">
            <v>0</v>
          </cell>
          <cell r="LE146">
            <v>0</v>
          </cell>
          <cell r="LF146">
            <v>0</v>
          </cell>
          <cell r="LG146">
            <v>0</v>
          </cell>
          <cell r="LH146">
            <v>0</v>
          </cell>
          <cell r="LI146">
            <v>0</v>
          </cell>
          <cell r="LJ146">
            <v>0</v>
          </cell>
          <cell r="LK146">
            <v>0</v>
          </cell>
          <cell r="LL146">
            <v>10244155705</v>
          </cell>
          <cell r="LM146">
            <v>965157209</v>
          </cell>
          <cell r="LN146">
            <v>11209312914</v>
          </cell>
          <cell r="LO146">
            <v>747038260</v>
          </cell>
          <cell r="LP146">
            <v>0</v>
          </cell>
          <cell r="LQ146">
            <v>2280600</v>
          </cell>
          <cell r="LR146">
            <v>189636941</v>
          </cell>
          <cell r="LS146">
            <v>1580922678</v>
          </cell>
          <cell r="LT146">
            <v>71721027</v>
          </cell>
          <cell r="LU146">
            <v>320079618</v>
          </cell>
          <cell r="LV146">
            <v>115620127</v>
          </cell>
          <cell r="LW146">
            <v>1580922678</v>
          </cell>
          <cell r="LX146">
            <v>0</v>
          </cell>
          <cell r="LY146">
            <v>0</v>
          </cell>
          <cell r="LZ146">
            <v>0</v>
          </cell>
          <cell r="MA146">
            <v>0</v>
          </cell>
          <cell r="MB146">
            <v>0</v>
          </cell>
          <cell r="MC146">
            <v>0</v>
          </cell>
          <cell r="MD146">
            <v>965157209</v>
          </cell>
          <cell r="ME146">
            <v>14236612165</v>
          </cell>
          <cell r="MF146">
            <v>28686353</v>
          </cell>
          <cell r="MG146">
            <v>292866</v>
          </cell>
          <cell r="MH146">
            <v>0</v>
          </cell>
          <cell r="MI146">
            <v>28979219</v>
          </cell>
          <cell r="MJ146">
            <v>83678602</v>
          </cell>
          <cell r="MK146">
            <v>411789</v>
          </cell>
          <cell r="ML146">
            <v>84090391</v>
          </cell>
          <cell r="MM146">
            <v>108742073</v>
          </cell>
          <cell r="MN146">
            <v>0</v>
          </cell>
          <cell r="MO146">
            <v>108742073</v>
          </cell>
          <cell r="MP146">
            <v>0</v>
          </cell>
          <cell r="MQ146">
            <v>221811683</v>
          </cell>
          <cell r="MR146">
            <v>0</v>
          </cell>
          <cell r="MS146">
            <v>0</v>
          </cell>
          <cell r="MT146">
            <v>0</v>
          </cell>
          <cell r="MU146">
            <v>0</v>
          </cell>
          <cell r="MV146">
            <v>0</v>
          </cell>
          <cell r="MW146">
            <v>0</v>
          </cell>
          <cell r="MX146">
            <v>4341882989</v>
          </cell>
          <cell r="MY146">
            <v>868141655</v>
          </cell>
          <cell r="MZ146">
            <v>315364063</v>
          </cell>
          <cell r="NA146">
            <v>0</v>
          </cell>
          <cell r="NB146">
            <v>1183505718</v>
          </cell>
          <cell r="NC146">
            <v>0</v>
          </cell>
          <cell r="ND146">
            <v>0</v>
          </cell>
          <cell r="NE146">
            <v>0</v>
          </cell>
          <cell r="NF146">
            <v>0</v>
          </cell>
          <cell r="NG146">
            <v>4793036</v>
          </cell>
          <cell r="NH146">
            <v>1472380877</v>
          </cell>
          <cell r="NI146">
            <v>6461842</v>
          </cell>
          <cell r="NJ146">
            <v>4752033</v>
          </cell>
          <cell r="NK146">
            <v>11213875</v>
          </cell>
          <cell r="NL146">
            <v>0</v>
          </cell>
          <cell r="NM146">
            <v>0</v>
          </cell>
          <cell r="NN146">
            <v>0</v>
          </cell>
          <cell r="NO146">
            <v>0</v>
          </cell>
          <cell r="NP146">
            <v>0</v>
          </cell>
          <cell r="NQ146">
            <v>0</v>
          </cell>
          <cell r="NR146">
            <v>0</v>
          </cell>
          <cell r="NS146">
            <v>0</v>
          </cell>
          <cell r="NT146">
            <v>0</v>
          </cell>
          <cell r="NU146">
            <v>0</v>
          </cell>
          <cell r="NV146">
            <v>0</v>
          </cell>
          <cell r="NW146">
            <v>0</v>
          </cell>
          <cell r="NX146">
            <v>0</v>
          </cell>
          <cell r="NY146">
            <v>0</v>
          </cell>
          <cell r="NZ146">
            <v>0</v>
          </cell>
          <cell r="OA146">
            <v>0</v>
          </cell>
          <cell r="OB146">
            <v>0</v>
          </cell>
          <cell r="OC146">
            <v>0</v>
          </cell>
          <cell r="OD146">
            <v>7013776495</v>
          </cell>
          <cell r="OE146">
            <v>7013776495</v>
          </cell>
          <cell r="OF146">
            <v>145600000000</v>
          </cell>
          <cell r="OG146">
            <v>1037500000</v>
          </cell>
          <cell r="OH146">
            <v>1037500000</v>
          </cell>
          <cell r="OI146">
            <v>0</v>
          </cell>
          <cell r="OJ146">
            <v>0</v>
          </cell>
          <cell r="OK146">
            <v>0</v>
          </cell>
          <cell r="OL146">
            <v>-72800000000</v>
          </cell>
          <cell r="OM146">
            <v>72800000000</v>
          </cell>
          <cell r="ON146">
            <v>73837500000</v>
          </cell>
          <cell r="OO146">
            <v>0</v>
          </cell>
          <cell r="OP146">
            <v>2502005</v>
          </cell>
          <cell r="OQ146">
            <v>100000</v>
          </cell>
          <cell r="OR146">
            <v>33622398</v>
          </cell>
          <cell r="OS146">
            <v>0</v>
          </cell>
          <cell r="OT146">
            <v>0</v>
          </cell>
          <cell r="OU146">
            <v>69846801</v>
          </cell>
          <cell r="OV146">
            <v>0</v>
          </cell>
          <cell r="OW146">
            <v>80887500898</v>
          </cell>
          <cell r="OX146">
            <v>81109312581</v>
          </cell>
          <cell r="OY146">
            <v>246054432536</v>
          </cell>
        </row>
        <row r="147">
          <cell r="A147">
            <v>39873</v>
          </cell>
          <cell r="B147">
            <v>2009</v>
          </cell>
          <cell r="C147" t="str">
            <v>2009-1</v>
          </cell>
          <cell r="D147" t="str">
            <v>2009-1</v>
          </cell>
          <cell r="E147">
            <v>3</v>
          </cell>
          <cell r="F147">
            <v>1.0193732257074684</v>
          </cell>
          <cell r="G147">
            <v>5686612</v>
          </cell>
          <cell r="H147">
            <v>1554960</v>
          </cell>
          <cell r="I147">
            <v>9893976788.0562973</v>
          </cell>
          <cell r="J147">
            <v>1404386564.9436998</v>
          </cell>
          <cell r="K147">
            <v>0</v>
          </cell>
          <cell r="L147">
            <v>11298363353</v>
          </cell>
          <cell r="M147">
            <v>5365990352</v>
          </cell>
          <cell r="N147">
            <v>22110707757</v>
          </cell>
          <cell r="O147">
            <v>1535588140</v>
          </cell>
          <cell r="P147">
            <v>2641827933</v>
          </cell>
          <cell r="Q147">
            <v>2603378618</v>
          </cell>
          <cell r="R147">
            <v>46951082545</v>
          </cell>
          <cell r="S147">
            <v>3294056000</v>
          </cell>
          <cell r="T147">
            <v>3875359000</v>
          </cell>
          <cell r="U147">
            <v>7169415000</v>
          </cell>
          <cell r="V147">
            <v>376826147</v>
          </cell>
          <cell r="W147">
            <v>1150099379</v>
          </cell>
          <cell r="X147">
            <v>80946888</v>
          </cell>
          <cell r="Y147">
            <v>1360304</v>
          </cell>
          <cell r="Z147">
            <v>114499474</v>
          </cell>
          <cell r="AA147">
            <v>57740875</v>
          </cell>
          <cell r="AB147">
            <v>0</v>
          </cell>
          <cell r="AC147">
            <v>2622108498</v>
          </cell>
          <cell r="AD147">
            <v>0</v>
          </cell>
          <cell r="AE147">
            <v>0</v>
          </cell>
          <cell r="AF147">
            <v>0</v>
          </cell>
          <cell r="AG147">
            <v>11572996565</v>
          </cell>
          <cell r="AH147">
            <v>58524079110</v>
          </cell>
          <cell r="AI147">
            <v>140384183</v>
          </cell>
          <cell r="AJ147">
            <v>405000</v>
          </cell>
          <cell r="AK147">
            <v>230038488</v>
          </cell>
          <cell r="AL147">
            <v>370827671</v>
          </cell>
          <cell r="AM147">
            <v>949771276</v>
          </cell>
          <cell r="AN147">
            <v>625676</v>
          </cell>
          <cell r="AO147">
            <v>9656515</v>
          </cell>
          <cell r="AP147">
            <v>63565</v>
          </cell>
          <cell r="AQ147">
            <v>2076335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962193367</v>
          </cell>
          <cell r="AW147">
            <v>3904</v>
          </cell>
          <cell r="AX147">
            <v>2793525620</v>
          </cell>
          <cell r="AY147">
            <v>312175511</v>
          </cell>
          <cell r="AZ147">
            <v>230850</v>
          </cell>
          <cell r="BA147">
            <v>103153</v>
          </cell>
          <cell r="BB147">
            <v>46272</v>
          </cell>
          <cell r="BC147">
            <v>0</v>
          </cell>
          <cell r="BD147">
            <v>11157869</v>
          </cell>
          <cell r="BE147">
            <v>7145846</v>
          </cell>
          <cell r="BF147">
            <v>0</v>
          </cell>
          <cell r="BG147">
            <v>0</v>
          </cell>
          <cell r="BH147">
            <v>0</v>
          </cell>
          <cell r="BI147">
            <v>172451144</v>
          </cell>
          <cell r="BJ147">
            <v>0</v>
          </cell>
          <cell r="BK147">
            <v>3296840169</v>
          </cell>
          <cell r="BL147">
            <v>792223</v>
          </cell>
          <cell r="BM147">
            <v>212717</v>
          </cell>
          <cell r="BN147">
            <v>243876</v>
          </cell>
          <cell r="BO147">
            <v>0</v>
          </cell>
          <cell r="BP147">
            <v>23595801</v>
          </cell>
          <cell r="BQ147">
            <v>24844617</v>
          </cell>
          <cell r="BR147">
            <v>4711144777</v>
          </cell>
          <cell r="BS147">
            <v>0</v>
          </cell>
          <cell r="BT147">
            <v>183247412</v>
          </cell>
          <cell r="BU147">
            <v>1978134100</v>
          </cell>
          <cell r="BV147">
            <v>82445727</v>
          </cell>
          <cell r="BW147">
            <v>1328333</v>
          </cell>
          <cell r="BX147">
            <v>22722408</v>
          </cell>
          <cell r="BY147">
            <v>3836990</v>
          </cell>
          <cell r="BZ147">
            <v>1014018</v>
          </cell>
          <cell r="CA147">
            <v>557290</v>
          </cell>
          <cell r="CB147">
            <v>553284</v>
          </cell>
          <cell r="CC147">
            <v>11903105</v>
          </cell>
          <cell r="CD147">
            <v>41915428</v>
          </cell>
          <cell r="CE147">
            <v>6209282</v>
          </cell>
          <cell r="CF147">
            <v>7623448</v>
          </cell>
          <cell r="CG147">
            <v>24850680</v>
          </cell>
          <cell r="CH147">
            <v>38683410</v>
          </cell>
          <cell r="CI147">
            <v>0</v>
          </cell>
          <cell r="CJ147">
            <v>38683410</v>
          </cell>
          <cell r="CK147">
            <v>466296141</v>
          </cell>
          <cell r="CL147">
            <v>466296141</v>
          </cell>
          <cell r="CM147">
            <v>32629046</v>
          </cell>
          <cell r="CN147">
            <v>5740442</v>
          </cell>
          <cell r="CO147">
            <v>12513882</v>
          </cell>
          <cell r="CP147">
            <v>8200746</v>
          </cell>
          <cell r="CQ147">
            <v>2927872</v>
          </cell>
          <cell r="CR147">
            <v>0</v>
          </cell>
          <cell r="CS147">
            <v>0</v>
          </cell>
          <cell r="CT147">
            <v>0</v>
          </cell>
          <cell r="CU147">
            <v>0</v>
          </cell>
          <cell r="CV147">
            <v>0</v>
          </cell>
          <cell r="CW147">
            <v>0</v>
          </cell>
          <cell r="CX147">
            <v>0</v>
          </cell>
          <cell r="CY147">
            <v>0</v>
          </cell>
          <cell r="CZ147">
            <v>528308129</v>
          </cell>
          <cell r="DA147">
            <v>0</v>
          </cell>
          <cell r="DB147">
            <v>2852734206</v>
          </cell>
          <cell r="DC147">
            <v>0</v>
          </cell>
          <cell r="DD147">
            <v>4856614</v>
          </cell>
          <cell r="DE147">
            <v>4856614</v>
          </cell>
          <cell r="DF147">
            <v>0</v>
          </cell>
          <cell r="DG147">
            <v>0</v>
          </cell>
          <cell r="DH147">
            <v>32321459</v>
          </cell>
          <cell r="DI147">
            <v>5240823</v>
          </cell>
          <cell r="DJ147">
            <v>1946452</v>
          </cell>
          <cell r="DK147">
            <v>7187275</v>
          </cell>
          <cell r="DL147">
            <v>10115424</v>
          </cell>
          <cell r="DM147">
            <v>1457553</v>
          </cell>
          <cell r="DN147">
            <v>92945</v>
          </cell>
          <cell r="DO147">
            <v>11665922</v>
          </cell>
          <cell r="DP147">
            <v>1828800</v>
          </cell>
          <cell r="DQ147">
            <v>2004200</v>
          </cell>
          <cell r="DR147">
            <v>0</v>
          </cell>
          <cell r="DS147">
            <v>6188000</v>
          </cell>
          <cell r="DT147">
            <v>0</v>
          </cell>
          <cell r="DU147">
            <v>10021000</v>
          </cell>
          <cell r="DV147">
            <v>0</v>
          </cell>
          <cell r="DW147">
            <v>10875500</v>
          </cell>
          <cell r="DX147">
            <v>8235</v>
          </cell>
          <cell r="DY147">
            <v>10883735</v>
          </cell>
          <cell r="DZ147">
            <v>11677975</v>
          </cell>
          <cell r="EA147">
            <v>0</v>
          </cell>
          <cell r="EB147">
            <v>16377</v>
          </cell>
          <cell r="EC147">
            <v>11694352</v>
          </cell>
          <cell r="ED147">
            <v>33960211</v>
          </cell>
          <cell r="EE147">
            <v>2767713</v>
          </cell>
          <cell r="EF147">
            <v>933489</v>
          </cell>
          <cell r="EG147">
            <v>18194847</v>
          </cell>
          <cell r="EH147">
            <v>592723</v>
          </cell>
          <cell r="EI147">
            <v>83059</v>
          </cell>
          <cell r="EJ147">
            <v>81885</v>
          </cell>
          <cell r="EK147">
            <v>983794</v>
          </cell>
          <cell r="EL147">
            <v>245655</v>
          </cell>
          <cell r="EM147">
            <v>1987116</v>
          </cell>
          <cell r="EN147">
            <v>4064401</v>
          </cell>
          <cell r="EO147">
            <v>1436478</v>
          </cell>
          <cell r="EP147">
            <v>0</v>
          </cell>
          <cell r="EQ147">
            <v>670345</v>
          </cell>
          <cell r="ER147">
            <v>31951527</v>
          </cell>
          <cell r="ES147">
            <v>7435158</v>
          </cell>
          <cell r="ET147">
            <v>40057030</v>
          </cell>
          <cell r="EU147">
            <v>0</v>
          </cell>
          <cell r="EV147">
            <v>258080</v>
          </cell>
          <cell r="EW147">
            <v>0</v>
          </cell>
          <cell r="EX147">
            <v>40315110</v>
          </cell>
          <cell r="EY147">
            <v>0</v>
          </cell>
          <cell r="EZ147">
            <v>147924374</v>
          </cell>
          <cell r="FA147">
            <v>283737500</v>
          </cell>
          <cell r="FB147">
            <v>431661874</v>
          </cell>
          <cell r="FC147">
            <v>1361516</v>
          </cell>
          <cell r="FD147">
            <v>218896000</v>
          </cell>
          <cell r="FE147">
            <v>2369412</v>
          </cell>
          <cell r="FF147">
            <v>0</v>
          </cell>
          <cell r="FG147">
            <v>0</v>
          </cell>
          <cell r="FH147">
            <v>0</v>
          </cell>
          <cell r="FI147">
            <v>7012755</v>
          </cell>
          <cell r="FJ147">
            <v>9382167</v>
          </cell>
          <cell r="FK147">
            <v>2603943</v>
          </cell>
          <cell r="FL147">
            <v>0</v>
          </cell>
          <cell r="FM147">
            <v>232243626</v>
          </cell>
          <cell r="FN147">
            <v>703414234</v>
          </cell>
          <cell r="FO147">
            <v>291199</v>
          </cell>
          <cell r="FP147">
            <v>13067424</v>
          </cell>
          <cell r="FQ147">
            <v>13358623</v>
          </cell>
          <cell r="FR147">
            <v>125886</v>
          </cell>
          <cell r="FS147">
            <v>20200936</v>
          </cell>
          <cell r="FT147">
            <v>218400</v>
          </cell>
          <cell r="FU147">
            <v>147393</v>
          </cell>
          <cell r="FV147">
            <v>11097174</v>
          </cell>
          <cell r="FW147">
            <v>6127200</v>
          </cell>
          <cell r="FX147">
            <v>51275612</v>
          </cell>
          <cell r="FY147">
            <v>0</v>
          </cell>
          <cell r="FZ147">
            <v>4962000</v>
          </cell>
          <cell r="GA147">
            <v>0</v>
          </cell>
          <cell r="GB147">
            <v>4962000</v>
          </cell>
          <cell r="GC147">
            <v>322133</v>
          </cell>
          <cell r="GD147">
            <v>322133</v>
          </cell>
          <cell r="GE147">
            <v>8065200</v>
          </cell>
          <cell r="GF147">
            <v>76382000</v>
          </cell>
          <cell r="GG147">
            <v>0</v>
          </cell>
          <cell r="GH147">
            <v>76382000</v>
          </cell>
          <cell r="GI147">
            <v>5723993</v>
          </cell>
          <cell r="GJ147">
            <v>0</v>
          </cell>
          <cell r="GK147">
            <v>0</v>
          </cell>
          <cell r="GL147">
            <v>46688327</v>
          </cell>
          <cell r="GM147">
            <v>13066866</v>
          </cell>
          <cell r="GN147">
            <v>45000</v>
          </cell>
          <cell r="GO147">
            <v>0</v>
          </cell>
          <cell r="GP147">
            <v>65524186</v>
          </cell>
          <cell r="GQ147">
            <v>70900884</v>
          </cell>
          <cell r="GR147">
            <v>136425070</v>
          </cell>
          <cell r="GS147">
            <v>277432015</v>
          </cell>
          <cell r="GT147">
            <v>26617300</v>
          </cell>
          <cell r="GU147">
            <v>0</v>
          </cell>
          <cell r="GV147">
            <v>26617300</v>
          </cell>
          <cell r="GW147">
            <v>0</v>
          </cell>
          <cell r="GX147">
            <v>0</v>
          </cell>
          <cell r="GY147">
            <v>1722905100</v>
          </cell>
          <cell r="GZ147">
            <v>243487000</v>
          </cell>
          <cell r="HA147">
            <v>0</v>
          </cell>
          <cell r="HB147">
            <v>1966392100</v>
          </cell>
          <cell r="HC147">
            <v>0</v>
          </cell>
          <cell r="HD147">
            <v>12800498767</v>
          </cell>
          <cell r="HE147">
            <v>0</v>
          </cell>
          <cell r="HF147">
            <v>1297832019</v>
          </cell>
          <cell r="HG147">
            <v>0</v>
          </cell>
          <cell r="HH147">
            <v>16091340186</v>
          </cell>
          <cell r="HI147">
            <v>0</v>
          </cell>
          <cell r="HJ147">
            <v>0</v>
          </cell>
          <cell r="HK147">
            <v>0</v>
          </cell>
          <cell r="HL147">
            <v>36286509550</v>
          </cell>
          <cell r="HM147">
            <v>1273555037</v>
          </cell>
          <cell r="HN147">
            <v>37560064587</v>
          </cell>
          <cell r="HO147">
            <v>0</v>
          </cell>
          <cell r="HP147">
            <v>0</v>
          </cell>
          <cell r="HQ147">
            <v>0</v>
          </cell>
          <cell r="HR147">
            <v>0</v>
          </cell>
          <cell r="HS147">
            <v>203167574</v>
          </cell>
          <cell r="HT147">
            <v>152375682</v>
          </cell>
          <cell r="HU147">
            <v>2085816962</v>
          </cell>
          <cell r="HV147">
            <v>2441360218</v>
          </cell>
          <cell r="HW147">
            <v>0</v>
          </cell>
          <cell r="HX147">
            <v>1445630465</v>
          </cell>
          <cell r="HY147">
            <v>0</v>
          </cell>
          <cell r="HZ147">
            <v>205303790</v>
          </cell>
          <cell r="IA147">
            <v>0</v>
          </cell>
          <cell r="IB147">
            <v>0</v>
          </cell>
          <cell r="IC147">
            <v>0</v>
          </cell>
          <cell r="ID147">
            <v>0</v>
          </cell>
          <cell r="IE147">
            <v>0</v>
          </cell>
          <cell r="IF147">
            <v>0</v>
          </cell>
          <cell r="IG147">
            <v>0</v>
          </cell>
          <cell r="IH147">
            <v>0</v>
          </cell>
          <cell r="II147">
            <v>0</v>
          </cell>
          <cell r="IJ147">
            <v>0</v>
          </cell>
          <cell r="IK147">
            <v>41652359060</v>
          </cell>
          <cell r="IL147">
            <v>0</v>
          </cell>
          <cell r="IM147">
            <v>1387984820</v>
          </cell>
          <cell r="IN147">
            <v>1387984820</v>
          </cell>
          <cell r="IO147">
            <v>41652359060</v>
          </cell>
          <cell r="IP147">
            <v>0</v>
          </cell>
          <cell r="IQ147">
            <v>0</v>
          </cell>
          <cell r="IR147">
            <v>0</v>
          </cell>
          <cell r="IS147">
            <v>0</v>
          </cell>
          <cell r="IT147">
            <v>0</v>
          </cell>
          <cell r="IU147">
            <v>0</v>
          </cell>
          <cell r="IV147">
            <v>0</v>
          </cell>
          <cell r="IW147">
            <v>0</v>
          </cell>
          <cell r="IX147">
            <v>0</v>
          </cell>
          <cell r="IY147">
            <v>0</v>
          </cell>
          <cell r="IZ147">
            <v>0</v>
          </cell>
          <cell r="JA147">
            <v>0</v>
          </cell>
          <cell r="JB147">
            <v>0</v>
          </cell>
          <cell r="JC147">
            <v>959800568</v>
          </cell>
          <cell r="JD147">
            <v>36993302</v>
          </cell>
          <cell r="JE147">
            <v>7928869</v>
          </cell>
          <cell r="JF147">
            <v>3325448</v>
          </cell>
          <cell r="JG147">
            <v>3318217</v>
          </cell>
          <cell r="JH147">
            <v>7166996</v>
          </cell>
          <cell r="JI147">
            <v>56315272</v>
          </cell>
          <cell r="JJ147">
            <v>1606122</v>
          </cell>
          <cell r="JK147">
            <v>5141354</v>
          </cell>
          <cell r="JL147">
            <v>2903841</v>
          </cell>
          <cell r="JM147">
            <v>11241059</v>
          </cell>
          <cell r="JN147">
            <v>2574074</v>
          </cell>
          <cell r="JO147">
            <v>2011764</v>
          </cell>
          <cell r="JP147">
            <v>0</v>
          </cell>
          <cell r="JQ147">
            <v>401036</v>
          </cell>
          <cell r="JR147">
            <v>1443122</v>
          </cell>
          <cell r="JS147">
            <v>0</v>
          </cell>
          <cell r="JT147">
            <v>0</v>
          </cell>
          <cell r="JU147">
            <v>7168414</v>
          </cell>
          <cell r="JV147">
            <v>0</v>
          </cell>
          <cell r="JW147">
            <v>0</v>
          </cell>
          <cell r="JX147">
            <v>985417</v>
          </cell>
          <cell r="JY147">
            <v>0</v>
          </cell>
          <cell r="JZ147">
            <v>0</v>
          </cell>
          <cell r="KA147">
            <v>0</v>
          </cell>
          <cell r="KB147">
            <v>0</v>
          </cell>
          <cell r="KC147">
            <v>0</v>
          </cell>
          <cell r="KD147">
            <v>0</v>
          </cell>
          <cell r="KE147">
            <v>0</v>
          </cell>
          <cell r="KF147">
            <v>0</v>
          </cell>
          <cell r="KG147">
            <v>0</v>
          </cell>
          <cell r="KH147">
            <v>0</v>
          </cell>
          <cell r="KI147">
            <v>0</v>
          </cell>
          <cell r="KJ147">
            <v>0</v>
          </cell>
          <cell r="KK147">
            <v>0</v>
          </cell>
          <cell r="KL147">
            <v>0</v>
          </cell>
          <cell r="KM147">
            <v>0</v>
          </cell>
          <cell r="KN147">
            <v>0</v>
          </cell>
          <cell r="KO147">
            <v>0</v>
          </cell>
          <cell r="KP147">
            <v>0</v>
          </cell>
          <cell r="KQ147">
            <v>0</v>
          </cell>
          <cell r="KR147">
            <v>0</v>
          </cell>
          <cell r="KS147">
            <v>0</v>
          </cell>
          <cell r="KT147">
            <v>0</v>
          </cell>
          <cell r="KU147">
            <v>0</v>
          </cell>
          <cell r="KV147">
            <v>0</v>
          </cell>
          <cell r="KW147">
            <v>1111441782</v>
          </cell>
          <cell r="KX147">
            <v>42763800842</v>
          </cell>
          <cell r="KY147">
            <v>6045697</v>
          </cell>
          <cell r="KZ147">
            <v>6045697</v>
          </cell>
          <cell r="LA147">
            <v>0</v>
          </cell>
          <cell r="LB147">
            <v>72065474395</v>
          </cell>
          <cell r="LC147">
            <v>130589553505</v>
          </cell>
          <cell r="LD147">
            <v>0</v>
          </cell>
          <cell r="LE147">
            <v>0</v>
          </cell>
          <cell r="LF147">
            <v>0</v>
          </cell>
          <cell r="LG147">
            <v>0</v>
          </cell>
          <cell r="LH147">
            <v>0</v>
          </cell>
          <cell r="LI147">
            <v>0</v>
          </cell>
          <cell r="LJ147">
            <v>0</v>
          </cell>
          <cell r="LK147">
            <v>0</v>
          </cell>
          <cell r="LL147">
            <v>10244155705</v>
          </cell>
          <cell r="LM147">
            <v>965157209</v>
          </cell>
          <cell r="LN147">
            <v>11209312914</v>
          </cell>
          <cell r="LO147">
            <v>807902479</v>
          </cell>
          <cell r="LP147">
            <v>0</v>
          </cell>
          <cell r="LQ147">
            <v>9060200</v>
          </cell>
          <cell r="LR147">
            <v>193931556</v>
          </cell>
          <cell r="LS147">
            <v>2067784868</v>
          </cell>
          <cell r="LT147">
            <v>80766411</v>
          </cell>
          <cell r="LU147">
            <v>0</v>
          </cell>
          <cell r="LV147">
            <v>117013804</v>
          </cell>
          <cell r="LW147">
            <v>2067784868</v>
          </cell>
          <cell r="LX147">
            <v>0</v>
          </cell>
          <cell r="LY147">
            <v>0</v>
          </cell>
          <cell r="LZ147">
            <v>0</v>
          </cell>
          <cell r="MA147">
            <v>0</v>
          </cell>
          <cell r="MB147">
            <v>0</v>
          </cell>
          <cell r="MC147">
            <v>0</v>
          </cell>
          <cell r="MD147">
            <v>965157209</v>
          </cell>
          <cell r="ME147">
            <v>14485772232</v>
          </cell>
          <cell r="MF147">
            <v>10536858</v>
          </cell>
          <cell r="MG147">
            <v>58982652</v>
          </cell>
          <cell r="MH147">
            <v>0</v>
          </cell>
          <cell r="MI147">
            <v>69519510</v>
          </cell>
          <cell r="MJ147">
            <v>149732853</v>
          </cell>
          <cell r="MK147">
            <v>369897</v>
          </cell>
          <cell r="ML147">
            <v>150102750</v>
          </cell>
          <cell r="MM147">
            <v>1602204504</v>
          </cell>
          <cell r="MN147">
            <v>0</v>
          </cell>
          <cell r="MO147">
            <v>1602204504</v>
          </cell>
          <cell r="MP147">
            <v>0</v>
          </cell>
          <cell r="MQ147">
            <v>1821826764</v>
          </cell>
          <cell r="MR147">
            <v>0</v>
          </cell>
          <cell r="MS147">
            <v>0</v>
          </cell>
          <cell r="MT147">
            <v>0</v>
          </cell>
          <cell r="MU147">
            <v>0</v>
          </cell>
          <cell r="MV147">
            <v>0</v>
          </cell>
          <cell r="MW147">
            <v>0</v>
          </cell>
          <cell r="MX147">
            <v>4778509244</v>
          </cell>
          <cell r="MY147">
            <v>971086189</v>
          </cell>
          <cell r="MZ147">
            <v>357103860</v>
          </cell>
          <cell r="NA147">
            <v>0</v>
          </cell>
          <cell r="NB147">
            <v>1328190049</v>
          </cell>
          <cell r="NC147">
            <v>0</v>
          </cell>
          <cell r="ND147">
            <v>0</v>
          </cell>
          <cell r="NE147">
            <v>0</v>
          </cell>
          <cell r="NF147">
            <v>0</v>
          </cell>
          <cell r="NG147">
            <v>16077233</v>
          </cell>
          <cell r="NH147">
            <v>1931182958</v>
          </cell>
          <cell r="NI147">
            <v>0</v>
          </cell>
          <cell r="NJ147">
            <v>0</v>
          </cell>
          <cell r="NK147">
            <v>0</v>
          </cell>
          <cell r="NL147">
            <v>0</v>
          </cell>
          <cell r="NM147">
            <v>0</v>
          </cell>
          <cell r="NN147">
            <v>0</v>
          </cell>
          <cell r="NO147">
            <v>0</v>
          </cell>
          <cell r="NP147">
            <v>0</v>
          </cell>
          <cell r="NQ147">
            <v>0</v>
          </cell>
          <cell r="NR147">
            <v>0</v>
          </cell>
          <cell r="NS147">
            <v>0</v>
          </cell>
          <cell r="NT147">
            <v>0</v>
          </cell>
          <cell r="NU147">
            <v>0</v>
          </cell>
          <cell r="NV147">
            <v>0</v>
          </cell>
          <cell r="NW147">
            <v>0</v>
          </cell>
          <cell r="NX147">
            <v>0</v>
          </cell>
          <cell r="NY147">
            <v>0</v>
          </cell>
          <cell r="NZ147">
            <v>0</v>
          </cell>
          <cell r="OA147">
            <v>0</v>
          </cell>
          <cell r="OB147">
            <v>0</v>
          </cell>
          <cell r="OC147">
            <v>0</v>
          </cell>
          <cell r="OD147">
            <v>8053959484</v>
          </cell>
          <cell r="OE147">
            <v>8053959484</v>
          </cell>
          <cell r="OF147">
            <v>136516966667</v>
          </cell>
          <cell r="OG147">
            <v>0</v>
          </cell>
          <cell r="OH147">
            <v>0</v>
          </cell>
          <cell r="OI147">
            <v>0</v>
          </cell>
          <cell r="OJ147">
            <v>0</v>
          </cell>
          <cell r="OK147">
            <v>0</v>
          </cell>
          <cell r="OL147">
            <v>0</v>
          </cell>
          <cell r="OM147">
            <v>136516966667</v>
          </cell>
          <cell r="ON147">
            <v>136516966667</v>
          </cell>
          <cell r="OO147">
            <v>0</v>
          </cell>
          <cell r="OP147">
            <v>1769268</v>
          </cell>
          <cell r="OQ147">
            <v>0</v>
          </cell>
          <cell r="OR147">
            <v>60010202</v>
          </cell>
          <cell r="OS147">
            <v>0</v>
          </cell>
          <cell r="OT147">
            <v>0</v>
          </cell>
          <cell r="OU147">
            <v>121789672</v>
          </cell>
          <cell r="OV147">
            <v>0</v>
          </cell>
          <cell r="OW147">
            <v>144632705621</v>
          </cell>
          <cell r="OX147">
            <v>146454532385</v>
          </cell>
          <cell r="OY147">
            <v>291529858122</v>
          </cell>
        </row>
        <row r="148">
          <cell r="A148">
            <v>39904</v>
          </cell>
          <cell r="B148">
            <v>2009</v>
          </cell>
          <cell r="C148" t="str">
            <v>2009-1</v>
          </cell>
          <cell r="D148" t="str">
            <v>2009-2</v>
          </cell>
          <cell r="E148">
            <v>4</v>
          </cell>
          <cell r="F148">
            <v>1.0226473296551248</v>
          </cell>
          <cell r="G148">
            <v>5651628</v>
          </cell>
          <cell r="H148">
            <v>1691722</v>
          </cell>
          <cell r="I148">
            <v>38738183769.646202</v>
          </cell>
          <cell r="J148">
            <v>5498636796.3537989</v>
          </cell>
          <cell r="K148">
            <v>0</v>
          </cell>
          <cell r="L148">
            <v>44236820566</v>
          </cell>
          <cell r="M148">
            <v>2296161912</v>
          </cell>
          <cell r="N148">
            <v>21995314260</v>
          </cell>
          <cell r="O148">
            <v>4076736653</v>
          </cell>
          <cell r="P148">
            <v>2852858206</v>
          </cell>
          <cell r="Q148">
            <v>2633646029</v>
          </cell>
          <cell r="R148">
            <v>81167517372</v>
          </cell>
          <cell r="S148">
            <v>3523601000</v>
          </cell>
          <cell r="T148">
            <v>4145412000</v>
          </cell>
          <cell r="U148">
            <v>7669013000</v>
          </cell>
          <cell r="V148">
            <v>56444417</v>
          </cell>
          <cell r="W148">
            <v>1940705707</v>
          </cell>
          <cell r="X148">
            <v>43982808</v>
          </cell>
          <cell r="Y148">
            <v>1731296</v>
          </cell>
          <cell r="Z148">
            <v>109724947</v>
          </cell>
          <cell r="AA148">
            <v>29351374</v>
          </cell>
          <cell r="AB148">
            <v>0</v>
          </cell>
          <cell r="AC148">
            <v>2846974114</v>
          </cell>
          <cell r="AD148">
            <v>0</v>
          </cell>
          <cell r="AE148">
            <v>0</v>
          </cell>
          <cell r="AF148">
            <v>0</v>
          </cell>
          <cell r="AG148">
            <v>12697927663</v>
          </cell>
          <cell r="AH148">
            <v>93865445035</v>
          </cell>
          <cell r="AI148">
            <v>145245261</v>
          </cell>
          <cell r="AJ148">
            <v>434000</v>
          </cell>
          <cell r="AK148">
            <v>90928430</v>
          </cell>
          <cell r="AL148">
            <v>236607691</v>
          </cell>
          <cell r="AM148">
            <v>845571487</v>
          </cell>
          <cell r="AN148">
            <v>2406395</v>
          </cell>
          <cell r="AO148">
            <v>10986758</v>
          </cell>
          <cell r="AP148">
            <v>62610</v>
          </cell>
          <cell r="AQ148">
            <v>3078944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862106194</v>
          </cell>
          <cell r="AW148">
            <v>75426</v>
          </cell>
          <cell r="AX148">
            <v>1995955221</v>
          </cell>
          <cell r="AY148">
            <v>378218197</v>
          </cell>
          <cell r="AZ148">
            <v>15566</v>
          </cell>
          <cell r="BA148">
            <v>11209</v>
          </cell>
          <cell r="BB148">
            <v>11741</v>
          </cell>
          <cell r="BC148">
            <v>0</v>
          </cell>
          <cell r="BD148">
            <v>10531505</v>
          </cell>
          <cell r="BE148">
            <v>7149252</v>
          </cell>
          <cell r="BF148">
            <v>184927</v>
          </cell>
          <cell r="BG148">
            <v>0</v>
          </cell>
          <cell r="BH148">
            <v>0</v>
          </cell>
          <cell r="BI148">
            <v>219381077</v>
          </cell>
          <cell r="BJ148">
            <v>0</v>
          </cell>
          <cell r="BK148">
            <v>2611534121</v>
          </cell>
          <cell r="BL148">
            <v>0</v>
          </cell>
          <cell r="BM148">
            <v>1109245</v>
          </cell>
          <cell r="BN148">
            <v>718617</v>
          </cell>
          <cell r="BO148">
            <v>0</v>
          </cell>
          <cell r="BP148">
            <v>33187537</v>
          </cell>
          <cell r="BQ148">
            <v>35015399</v>
          </cell>
          <cell r="BR148">
            <v>3212626646</v>
          </cell>
          <cell r="BS148">
            <v>0</v>
          </cell>
          <cell r="BT148">
            <v>109444066</v>
          </cell>
          <cell r="BU148">
            <v>1738733535</v>
          </cell>
          <cell r="BV148">
            <v>50737108</v>
          </cell>
          <cell r="BW148">
            <v>893446</v>
          </cell>
          <cell r="BX148">
            <v>18189496</v>
          </cell>
          <cell r="BY148">
            <v>9072277</v>
          </cell>
          <cell r="BZ148">
            <v>391483</v>
          </cell>
          <cell r="CA148">
            <v>1299336</v>
          </cell>
          <cell r="CB148">
            <v>360000</v>
          </cell>
          <cell r="CC148">
            <v>6288321</v>
          </cell>
          <cell r="CD148">
            <v>36494359</v>
          </cell>
          <cell r="CE148">
            <v>4193334</v>
          </cell>
          <cell r="CF148">
            <v>4711681</v>
          </cell>
          <cell r="CG148">
            <v>9427088</v>
          </cell>
          <cell r="CH148">
            <v>18332103</v>
          </cell>
          <cell r="CI148">
            <v>626540701</v>
          </cell>
          <cell r="CJ148">
            <v>644872804</v>
          </cell>
          <cell r="CK148">
            <v>338690003</v>
          </cell>
          <cell r="CL148">
            <v>338690003</v>
          </cell>
          <cell r="CM148">
            <v>27650077</v>
          </cell>
          <cell r="CN148">
            <v>2667014</v>
          </cell>
          <cell r="CO148">
            <v>12785986</v>
          </cell>
          <cell r="CP148">
            <v>4099502</v>
          </cell>
          <cell r="CQ148">
            <v>1277980</v>
          </cell>
          <cell r="CR148">
            <v>1613262054</v>
          </cell>
          <cell r="CS148">
            <v>188632710</v>
          </cell>
          <cell r="CT148">
            <v>0</v>
          </cell>
          <cell r="CU148">
            <v>44770500</v>
          </cell>
          <cell r="CV148">
            <v>1846665264</v>
          </cell>
          <cell r="CW148">
            <v>1188088</v>
          </cell>
          <cell r="CX148">
            <v>0</v>
          </cell>
          <cell r="CY148">
            <v>0</v>
          </cell>
          <cell r="CZ148">
            <v>2235023914</v>
          </cell>
          <cell r="DA148">
            <v>0</v>
          </cell>
          <cell r="DB148">
            <v>4815305786</v>
          </cell>
          <cell r="DC148">
            <v>0</v>
          </cell>
          <cell r="DD148">
            <v>9024884</v>
          </cell>
          <cell r="DE148">
            <v>9024884</v>
          </cell>
          <cell r="DF148">
            <v>0</v>
          </cell>
          <cell r="DG148">
            <v>0</v>
          </cell>
          <cell r="DH148">
            <v>33768817</v>
          </cell>
          <cell r="DI148">
            <v>4575238</v>
          </cell>
          <cell r="DJ148">
            <v>1578618</v>
          </cell>
          <cell r="DK148">
            <v>6153856</v>
          </cell>
          <cell r="DL148">
            <v>11678721</v>
          </cell>
          <cell r="DM148">
            <v>1408422</v>
          </cell>
          <cell r="DN148">
            <v>122610</v>
          </cell>
          <cell r="DO148">
            <v>13209753</v>
          </cell>
          <cell r="DP148">
            <v>1641000</v>
          </cell>
          <cell r="DQ148">
            <v>546600</v>
          </cell>
          <cell r="DR148">
            <v>0</v>
          </cell>
          <cell r="DS148">
            <v>4586400</v>
          </cell>
          <cell r="DT148">
            <v>0</v>
          </cell>
          <cell r="DU148">
            <v>6774000</v>
          </cell>
          <cell r="DV148">
            <v>44990</v>
          </cell>
          <cell r="DW148">
            <v>8502500</v>
          </cell>
          <cell r="DX148">
            <v>7630</v>
          </cell>
          <cell r="DY148">
            <v>8555120</v>
          </cell>
          <cell r="DZ148">
            <v>13369193</v>
          </cell>
          <cell r="EA148">
            <v>0</v>
          </cell>
          <cell r="EB148">
            <v>0</v>
          </cell>
          <cell r="EC148">
            <v>13369193</v>
          </cell>
          <cell r="ED148">
            <v>31352436</v>
          </cell>
          <cell r="EE148">
            <v>2194518</v>
          </cell>
          <cell r="EF148">
            <v>1037312</v>
          </cell>
          <cell r="EG148">
            <v>18538764</v>
          </cell>
          <cell r="EH148">
            <v>459730</v>
          </cell>
          <cell r="EI148">
            <v>16377</v>
          </cell>
          <cell r="EJ148">
            <v>16377</v>
          </cell>
          <cell r="EK148">
            <v>639815</v>
          </cell>
          <cell r="EL148">
            <v>163770</v>
          </cell>
          <cell r="EM148">
            <v>1296069</v>
          </cell>
          <cell r="EN148">
            <v>3145558</v>
          </cell>
          <cell r="EO148">
            <v>1316772</v>
          </cell>
          <cell r="EP148">
            <v>0</v>
          </cell>
          <cell r="EQ148">
            <v>278409</v>
          </cell>
          <cell r="ER148">
            <v>28488242</v>
          </cell>
          <cell r="ES148">
            <v>6616308</v>
          </cell>
          <cell r="ET148">
            <v>35382959</v>
          </cell>
          <cell r="EU148">
            <v>0</v>
          </cell>
          <cell r="EV148">
            <v>286754</v>
          </cell>
          <cell r="EW148">
            <v>0</v>
          </cell>
          <cell r="EX148">
            <v>35669713</v>
          </cell>
          <cell r="EY148">
            <v>0</v>
          </cell>
          <cell r="EZ148">
            <v>136459208</v>
          </cell>
          <cell r="FA148">
            <v>209652100</v>
          </cell>
          <cell r="FB148">
            <v>346111308</v>
          </cell>
          <cell r="FC148">
            <v>5029161</v>
          </cell>
          <cell r="FD148">
            <v>172394333</v>
          </cell>
          <cell r="FE148">
            <v>2127465</v>
          </cell>
          <cell r="FF148">
            <v>0</v>
          </cell>
          <cell r="FG148">
            <v>0</v>
          </cell>
          <cell r="FH148">
            <v>0</v>
          </cell>
          <cell r="FI148">
            <v>6461190</v>
          </cell>
          <cell r="FJ148">
            <v>8588655</v>
          </cell>
          <cell r="FK148">
            <v>1688005</v>
          </cell>
          <cell r="FL148">
            <v>0</v>
          </cell>
          <cell r="FM148">
            <v>187700154</v>
          </cell>
          <cell r="FN148">
            <v>573734135</v>
          </cell>
          <cell r="FO148">
            <v>214568</v>
          </cell>
          <cell r="FP148">
            <v>35896061</v>
          </cell>
          <cell r="FQ148">
            <v>36110629</v>
          </cell>
          <cell r="FR148">
            <v>251772</v>
          </cell>
          <cell r="FS148">
            <v>17825962</v>
          </cell>
          <cell r="FT148">
            <v>0</v>
          </cell>
          <cell r="FU148">
            <v>197636</v>
          </cell>
          <cell r="FV148">
            <v>9756884</v>
          </cell>
          <cell r="FW148">
            <v>2152800</v>
          </cell>
          <cell r="FX148">
            <v>66295683</v>
          </cell>
          <cell r="FY148">
            <v>0</v>
          </cell>
          <cell r="FZ148">
            <v>5304000</v>
          </cell>
          <cell r="GA148">
            <v>0</v>
          </cell>
          <cell r="GB148">
            <v>5304000</v>
          </cell>
          <cell r="GC148">
            <v>0</v>
          </cell>
          <cell r="GD148">
            <v>0</v>
          </cell>
          <cell r="GE148">
            <v>7717250</v>
          </cell>
          <cell r="GF148">
            <v>64204000</v>
          </cell>
          <cell r="GG148">
            <v>0</v>
          </cell>
          <cell r="GH148">
            <v>64204000</v>
          </cell>
          <cell r="GI148">
            <v>4950666</v>
          </cell>
          <cell r="GJ148">
            <v>30000</v>
          </cell>
          <cell r="GK148">
            <v>0</v>
          </cell>
          <cell r="GL148">
            <v>29206788</v>
          </cell>
          <cell r="GM148">
            <v>10036998</v>
          </cell>
          <cell r="GN148">
            <v>178600</v>
          </cell>
          <cell r="GO148">
            <v>0</v>
          </cell>
          <cell r="GP148">
            <v>44403052</v>
          </cell>
          <cell r="GQ148">
            <v>57551108</v>
          </cell>
          <cell r="GR148">
            <v>101954160</v>
          </cell>
          <cell r="GS148">
            <v>245475093</v>
          </cell>
          <cell r="GT148">
            <v>1263180</v>
          </cell>
          <cell r="GU148">
            <v>0</v>
          </cell>
          <cell r="GV148">
            <v>1263180</v>
          </cell>
          <cell r="GW148">
            <v>0</v>
          </cell>
          <cell r="GX148">
            <v>0</v>
          </cell>
          <cell r="GY148">
            <v>1031296200</v>
          </cell>
          <cell r="GZ148">
            <v>7888500</v>
          </cell>
          <cell r="HA148">
            <v>0</v>
          </cell>
          <cell r="HB148">
            <v>1039184700</v>
          </cell>
          <cell r="HC148">
            <v>0</v>
          </cell>
          <cell r="HD148">
            <v>0</v>
          </cell>
          <cell r="HE148">
            <v>0</v>
          </cell>
          <cell r="HF148">
            <v>0</v>
          </cell>
          <cell r="HG148">
            <v>0</v>
          </cell>
          <cell r="HH148">
            <v>1040447880</v>
          </cell>
          <cell r="HI148">
            <v>0</v>
          </cell>
          <cell r="HJ148">
            <v>0</v>
          </cell>
          <cell r="HK148">
            <v>0</v>
          </cell>
          <cell r="HL148">
            <v>34804007916</v>
          </cell>
          <cell r="HM148">
            <v>1273555037</v>
          </cell>
          <cell r="HN148">
            <v>36077562953</v>
          </cell>
          <cell r="HO148">
            <v>0</v>
          </cell>
          <cell r="HP148">
            <v>0</v>
          </cell>
          <cell r="HQ148">
            <v>0</v>
          </cell>
          <cell r="HR148">
            <v>0</v>
          </cell>
          <cell r="HS148">
            <v>203167574</v>
          </cell>
          <cell r="HT148">
            <v>152375682</v>
          </cell>
          <cell r="HU148">
            <v>2085816962</v>
          </cell>
          <cell r="HV148">
            <v>2441360218</v>
          </cell>
          <cell r="HW148">
            <v>0</v>
          </cell>
          <cell r="HX148">
            <v>1445630465</v>
          </cell>
          <cell r="HY148">
            <v>0</v>
          </cell>
          <cell r="HZ148">
            <v>205303790</v>
          </cell>
          <cell r="IA148">
            <v>0</v>
          </cell>
          <cell r="IB148">
            <v>0</v>
          </cell>
          <cell r="IC148">
            <v>0</v>
          </cell>
          <cell r="ID148">
            <v>0</v>
          </cell>
          <cell r="IE148">
            <v>0</v>
          </cell>
          <cell r="IF148">
            <v>0</v>
          </cell>
          <cell r="IG148">
            <v>0</v>
          </cell>
          <cell r="IH148">
            <v>0</v>
          </cell>
          <cell r="II148">
            <v>0</v>
          </cell>
          <cell r="IJ148">
            <v>0</v>
          </cell>
          <cell r="IK148">
            <v>40169857426</v>
          </cell>
          <cell r="IL148">
            <v>0</v>
          </cell>
          <cell r="IM148">
            <v>3068636396</v>
          </cell>
          <cell r="IN148">
            <v>3068636396</v>
          </cell>
          <cell r="IO148">
            <v>40169857426</v>
          </cell>
          <cell r="IP148">
            <v>0</v>
          </cell>
          <cell r="IQ148">
            <v>0</v>
          </cell>
          <cell r="IR148">
            <v>0</v>
          </cell>
          <cell r="IS148">
            <v>0</v>
          </cell>
          <cell r="IT148">
            <v>0</v>
          </cell>
          <cell r="IU148">
            <v>0</v>
          </cell>
          <cell r="IV148">
            <v>0</v>
          </cell>
          <cell r="IW148">
            <v>0</v>
          </cell>
          <cell r="IX148">
            <v>0</v>
          </cell>
          <cell r="IY148">
            <v>0</v>
          </cell>
          <cell r="IZ148">
            <v>0</v>
          </cell>
          <cell r="JA148">
            <v>0</v>
          </cell>
          <cell r="JB148">
            <v>0</v>
          </cell>
          <cell r="JC148">
            <v>959800568</v>
          </cell>
          <cell r="JD148">
            <v>73986604</v>
          </cell>
          <cell r="JE148">
            <v>0</v>
          </cell>
          <cell r="JF148">
            <v>0</v>
          </cell>
          <cell r="JG148">
            <v>3318217</v>
          </cell>
          <cell r="JH148">
            <v>0</v>
          </cell>
          <cell r="JI148">
            <v>56315272</v>
          </cell>
          <cell r="JJ148">
            <v>0</v>
          </cell>
          <cell r="JK148">
            <v>0</v>
          </cell>
          <cell r="JL148">
            <v>2903841</v>
          </cell>
          <cell r="JM148">
            <v>11241059</v>
          </cell>
          <cell r="JN148">
            <v>1287037</v>
          </cell>
          <cell r="JO148">
            <v>2011764</v>
          </cell>
          <cell r="JP148">
            <v>0</v>
          </cell>
          <cell r="JQ148">
            <v>200518</v>
          </cell>
          <cell r="JR148">
            <v>0</v>
          </cell>
          <cell r="JS148">
            <v>0</v>
          </cell>
          <cell r="JT148">
            <v>22917805</v>
          </cell>
          <cell r="JU148">
            <v>7168414</v>
          </cell>
          <cell r="JV148">
            <v>0</v>
          </cell>
          <cell r="JW148">
            <v>0</v>
          </cell>
          <cell r="JX148">
            <v>985417</v>
          </cell>
          <cell r="JY148">
            <v>0</v>
          </cell>
          <cell r="JZ148">
            <v>0</v>
          </cell>
          <cell r="KA148">
            <v>0</v>
          </cell>
          <cell r="KB148">
            <v>0</v>
          </cell>
          <cell r="KC148">
            <v>0</v>
          </cell>
          <cell r="KD148">
            <v>0</v>
          </cell>
          <cell r="KE148">
            <v>0</v>
          </cell>
          <cell r="KF148">
            <v>0</v>
          </cell>
          <cell r="KG148">
            <v>0</v>
          </cell>
          <cell r="KH148">
            <v>0</v>
          </cell>
          <cell r="KI148">
            <v>0</v>
          </cell>
          <cell r="KJ148">
            <v>0</v>
          </cell>
          <cell r="KK148">
            <v>0</v>
          </cell>
          <cell r="KL148">
            <v>0</v>
          </cell>
          <cell r="KM148">
            <v>0</v>
          </cell>
          <cell r="KN148">
            <v>0</v>
          </cell>
          <cell r="KO148">
            <v>0</v>
          </cell>
          <cell r="KP148">
            <v>0</v>
          </cell>
          <cell r="KQ148">
            <v>0</v>
          </cell>
          <cell r="KR148">
            <v>0</v>
          </cell>
          <cell r="KS148">
            <v>0</v>
          </cell>
          <cell r="KT148">
            <v>0</v>
          </cell>
          <cell r="KU148">
            <v>0</v>
          </cell>
          <cell r="KV148">
            <v>0</v>
          </cell>
          <cell r="KW148">
            <v>1143253423</v>
          </cell>
          <cell r="KX148">
            <v>41313110849</v>
          </cell>
          <cell r="KY148">
            <v>3391259</v>
          </cell>
          <cell r="KZ148">
            <v>3391259</v>
          </cell>
          <cell r="LA148">
            <v>0</v>
          </cell>
          <cell r="LB148">
            <v>54958379937</v>
          </cell>
          <cell r="LC148">
            <v>148823824972</v>
          </cell>
          <cell r="LD148">
            <v>284589719</v>
          </cell>
          <cell r="LE148">
            <v>0</v>
          </cell>
          <cell r="LF148">
            <v>0</v>
          </cell>
          <cell r="LG148">
            <v>0</v>
          </cell>
          <cell r="LH148">
            <v>0</v>
          </cell>
          <cell r="LI148">
            <v>0</v>
          </cell>
          <cell r="LJ148">
            <v>0</v>
          </cell>
          <cell r="LK148">
            <v>0</v>
          </cell>
          <cell r="LL148">
            <v>10244155705</v>
          </cell>
          <cell r="LM148">
            <v>965157209</v>
          </cell>
          <cell r="LN148">
            <v>11793553044</v>
          </cell>
          <cell r="LO148">
            <v>865981944</v>
          </cell>
          <cell r="LP148">
            <v>0</v>
          </cell>
          <cell r="LQ148">
            <v>5379900</v>
          </cell>
          <cell r="LR148">
            <v>191844462</v>
          </cell>
          <cell r="LS148">
            <v>1692528365</v>
          </cell>
          <cell r="LT148">
            <v>81868920</v>
          </cell>
          <cell r="LU148">
            <v>0</v>
          </cell>
          <cell r="LV148">
            <v>105743774</v>
          </cell>
          <cell r="LW148">
            <v>1692528365</v>
          </cell>
          <cell r="LX148">
            <v>0</v>
          </cell>
          <cell r="LY148">
            <v>0</v>
          </cell>
          <cell r="LZ148">
            <v>0</v>
          </cell>
          <cell r="MA148">
            <v>0</v>
          </cell>
          <cell r="MB148">
            <v>0</v>
          </cell>
          <cell r="MC148">
            <v>584240130</v>
          </cell>
          <cell r="MD148">
            <v>965157209</v>
          </cell>
          <cell r="ME148">
            <v>15021490128</v>
          </cell>
          <cell r="MF148">
            <v>3901752</v>
          </cell>
          <cell r="MG148">
            <v>4600</v>
          </cell>
          <cell r="MH148">
            <v>0</v>
          </cell>
          <cell r="MI148">
            <v>3906352</v>
          </cell>
          <cell r="MJ148">
            <v>636673079</v>
          </cell>
          <cell r="MK148">
            <v>317792</v>
          </cell>
          <cell r="ML148">
            <v>636990871</v>
          </cell>
          <cell r="MM148">
            <v>292121278397</v>
          </cell>
          <cell r="MN148">
            <v>0</v>
          </cell>
          <cell r="MO148">
            <v>292121278397</v>
          </cell>
          <cell r="MP148">
            <v>0</v>
          </cell>
          <cell r="MQ148">
            <v>292762175620</v>
          </cell>
          <cell r="MR148">
            <v>0</v>
          </cell>
          <cell r="MS148">
            <v>0</v>
          </cell>
          <cell r="MT148">
            <v>0</v>
          </cell>
          <cell r="MU148">
            <v>0</v>
          </cell>
          <cell r="MV148">
            <v>0</v>
          </cell>
          <cell r="MW148">
            <v>0</v>
          </cell>
          <cell r="MX148">
            <v>6614602401</v>
          </cell>
          <cell r="MY148">
            <v>913362213</v>
          </cell>
          <cell r="MZ148">
            <v>330213274</v>
          </cell>
          <cell r="NA148">
            <v>0</v>
          </cell>
          <cell r="NB148">
            <v>1243575487</v>
          </cell>
          <cell r="NC148">
            <v>0</v>
          </cell>
          <cell r="ND148">
            <v>0</v>
          </cell>
          <cell r="NE148">
            <v>0</v>
          </cell>
          <cell r="NF148">
            <v>0</v>
          </cell>
          <cell r="NG148">
            <v>8686918</v>
          </cell>
          <cell r="NH148">
            <v>2665425203</v>
          </cell>
          <cell r="NI148">
            <v>14399054</v>
          </cell>
          <cell r="NJ148">
            <v>9277091</v>
          </cell>
          <cell r="NK148">
            <v>23676145</v>
          </cell>
          <cell r="NL148">
            <v>0</v>
          </cell>
          <cell r="NM148">
            <v>0</v>
          </cell>
          <cell r="NN148">
            <v>0</v>
          </cell>
          <cell r="NO148">
            <v>0</v>
          </cell>
          <cell r="NP148">
            <v>0</v>
          </cell>
          <cell r="NQ148">
            <v>0</v>
          </cell>
          <cell r="NR148">
            <v>0</v>
          </cell>
          <cell r="NS148">
            <v>0</v>
          </cell>
          <cell r="NT148">
            <v>0</v>
          </cell>
          <cell r="NU148">
            <v>0</v>
          </cell>
          <cell r="NV148">
            <v>0</v>
          </cell>
          <cell r="NW148">
            <v>0</v>
          </cell>
          <cell r="NX148">
            <v>0</v>
          </cell>
          <cell r="NY148">
            <v>0</v>
          </cell>
          <cell r="NZ148">
            <v>0</v>
          </cell>
          <cell r="OA148">
            <v>0</v>
          </cell>
          <cell r="OB148">
            <v>0</v>
          </cell>
          <cell r="OC148">
            <v>0</v>
          </cell>
          <cell r="OD148">
            <v>10555966154</v>
          </cell>
          <cell r="OE148">
            <v>10555966154</v>
          </cell>
          <cell r="OF148">
            <v>117401588278</v>
          </cell>
          <cell r="OG148">
            <v>1037412834</v>
          </cell>
          <cell r="OH148">
            <v>1037412834</v>
          </cell>
          <cell r="OI148">
            <v>0</v>
          </cell>
          <cell r="OJ148">
            <v>0</v>
          </cell>
          <cell r="OK148">
            <v>0</v>
          </cell>
          <cell r="OL148">
            <v>19115378388</v>
          </cell>
          <cell r="OM148">
            <v>136516966666</v>
          </cell>
          <cell r="ON148">
            <v>137554379500</v>
          </cell>
          <cell r="OO148">
            <v>0</v>
          </cell>
          <cell r="OP148">
            <v>392202</v>
          </cell>
          <cell r="OQ148">
            <v>0</v>
          </cell>
          <cell r="OR148">
            <v>34166036</v>
          </cell>
          <cell r="OS148">
            <v>0</v>
          </cell>
          <cell r="OT148">
            <v>0</v>
          </cell>
          <cell r="OU148">
            <v>68724274</v>
          </cell>
          <cell r="OV148">
            <v>0</v>
          </cell>
          <cell r="OW148">
            <v>148144903892</v>
          </cell>
          <cell r="OX148">
            <v>440907079512</v>
          </cell>
          <cell r="OY148">
            <v>604752394612</v>
          </cell>
        </row>
        <row r="149">
          <cell r="A149">
            <v>39934</v>
          </cell>
          <cell r="B149">
            <v>2009</v>
          </cell>
          <cell r="C149" t="str">
            <v>2009-1</v>
          </cell>
          <cell r="D149" t="str">
            <v>2009-2</v>
          </cell>
          <cell r="E149">
            <v>5</v>
          </cell>
          <cell r="F149">
            <v>1.0227912914577302</v>
          </cell>
          <cell r="G149">
            <v>8147476</v>
          </cell>
          <cell r="H149">
            <v>1698552</v>
          </cell>
          <cell r="I149">
            <v>14106282882.855392</v>
          </cell>
          <cell r="J149">
            <v>2002296405.1446018</v>
          </cell>
          <cell r="K149">
            <v>0</v>
          </cell>
          <cell r="L149">
            <v>16108579288</v>
          </cell>
          <cell r="M149">
            <v>2401683873</v>
          </cell>
          <cell r="N149">
            <v>22138531130</v>
          </cell>
          <cell r="O149">
            <v>994043827</v>
          </cell>
          <cell r="P149">
            <v>2375955887</v>
          </cell>
          <cell r="Q149">
            <v>2502169772</v>
          </cell>
          <cell r="R149">
            <v>51366692646</v>
          </cell>
          <cell r="S149">
            <v>3384013000</v>
          </cell>
          <cell r="T149">
            <v>3981192000</v>
          </cell>
          <cell r="U149">
            <v>7365205000</v>
          </cell>
          <cell r="V149">
            <v>71850180</v>
          </cell>
          <cell r="W149">
            <v>1175427454</v>
          </cell>
          <cell r="X149">
            <v>79364208</v>
          </cell>
          <cell r="Y149">
            <v>1700380</v>
          </cell>
          <cell r="Z149">
            <v>76976194</v>
          </cell>
          <cell r="AA149">
            <v>16636454</v>
          </cell>
          <cell r="AB149">
            <v>0</v>
          </cell>
          <cell r="AC149">
            <v>2715035323</v>
          </cell>
          <cell r="AD149">
            <v>0</v>
          </cell>
          <cell r="AE149">
            <v>0</v>
          </cell>
          <cell r="AF149">
            <v>0</v>
          </cell>
          <cell r="AG149">
            <v>11502195193</v>
          </cell>
          <cell r="AH149">
            <v>62868887839</v>
          </cell>
          <cell r="AI149">
            <v>71380190</v>
          </cell>
          <cell r="AJ149">
            <v>215000</v>
          </cell>
          <cell r="AK149">
            <v>57000580</v>
          </cell>
          <cell r="AL149">
            <v>128595770</v>
          </cell>
          <cell r="AM149">
            <v>1072492916</v>
          </cell>
          <cell r="AN149">
            <v>4581781</v>
          </cell>
          <cell r="AO149">
            <v>12094525</v>
          </cell>
          <cell r="AP149">
            <v>60095</v>
          </cell>
          <cell r="AQ149">
            <v>12626371</v>
          </cell>
          <cell r="AR149">
            <v>1691845</v>
          </cell>
          <cell r="AS149">
            <v>0</v>
          </cell>
          <cell r="AT149">
            <v>0</v>
          </cell>
          <cell r="AU149">
            <v>0</v>
          </cell>
          <cell r="AV149">
            <v>1103547533</v>
          </cell>
          <cell r="AW149">
            <v>34730</v>
          </cell>
          <cell r="AX149">
            <v>2016056047</v>
          </cell>
          <cell r="AY149">
            <v>237361532</v>
          </cell>
          <cell r="AZ149">
            <v>19257</v>
          </cell>
          <cell r="BA149">
            <v>1296</v>
          </cell>
          <cell r="BB149">
            <v>82632</v>
          </cell>
          <cell r="BC149">
            <v>0</v>
          </cell>
          <cell r="BD149">
            <v>9904603</v>
          </cell>
          <cell r="BE149">
            <v>7004638</v>
          </cell>
          <cell r="BF149">
            <v>20377</v>
          </cell>
          <cell r="BG149">
            <v>0</v>
          </cell>
          <cell r="BH149">
            <v>0</v>
          </cell>
          <cell r="BI149">
            <v>105101952</v>
          </cell>
          <cell r="BJ149">
            <v>0</v>
          </cell>
          <cell r="BK149">
            <v>2375587064</v>
          </cell>
          <cell r="BL149">
            <v>0</v>
          </cell>
          <cell r="BM149">
            <v>212717</v>
          </cell>
          <cell r="BN149">
            <v>3224946</v>
          </cell>
          <cell r="BO149">
            <v>3799806</v>
          </cell>
          <cell r="BP149">
            <v>18969791</v>
          </cell>
          <cell r="BQ149">
            <v>26207260</v>
          </cell>
          <cell r="BR149">
            <v>2941504115</v>
          </cell>
          <cell r="BS149">
            <v>0</v>
          </cell>
          <cell r="BT149">
            <v>121749228</v>
          </cell>
          <cell r="BU149">
            <v>0</v>
          </cell>
          <cell r="BV149">
            <v>60574124</v>
          </cell>
          <cell r="BW149">
            <v>233578</v>
          </cell>
          <cell r="BX149">
            <v>9949826</v>
          </cell>
          <cell r="BY149">
            <v>1958277</v>
          </cell>
          <cell r="BZ149">
            <v>120144</v>
          </cell>
          <cell r="CA149">
            <v>366438</v>
          </cell>
          <cell r="CB149">
            <v>284000</v>
          </cell>
          <cell r="CC149">
            <v>3151131</v>
          </cell>
          <cell r="CD149">
            <v>16063394</v>
          </cell>
          <cell r="CE149">
            <v>2774902</v>
          </cell>
          <cell r="CF149">
            <v>3543528</v>
          </cell>
          <cell r="CG149">
            <v>5496570</v>
          </cell>
          <cell r="CH149">
            <v>11815000</v>
          </cell>
          <cell r="CI149">
            <v>208065380</v>
          </cell>
          <cell r="CJ149">
            <v>219880380</v>
          </cell>
          <cell r="CK149">
            <v>510573463</v>
          </cell>
          <cell r="CL149">
            <v>510573463</v>
          </cell>
          <cell r="CM149">
            <v>47373057</v>
          </cell>
          <cell r="CN149">
            <v>3868325</v>
          </cell>
          <cell r="CO149">
            <v>14803844</v>
          </cell>
          <cell r="CP149">
            <v>8236705</v>
          </cell>
          <cell r="CQ149">
            <v>1263709</v>
          </cell>
          <cell r="CR149">
            <v>796266843</v>
          </cell>
          <cell r="CS149">
            <v>94392099</v>
          </cell>
          <cell r="CT149">
            <v>0</v>
          </cell>
          <cell r="CU149">
            <v>19929090</v>
          </cell>
          <cell r="CV149">
            <v>910588032</v>
          </cell>
          <cell r="CW149">
            <v>0</v>
          </cell>
          <cell r="CX149">
            <v>0</v>
          </cell>
          <cell r="CY149">
            <v>0</v>
          </cell>
          <cell r="CZ149">
            <v>1496707135</v>
          </cell>
          <cell r="DA149">
            <v>0</v>
          </cell>
          <cell r="DB149">
            <v>1914974261</v>
          </cell>
          <cell r="DC149">
            <v>0</v>
          </cell>
          <cell r="DD149">
            <v>215838</v>
          </cell>
          <cell r="DE149">
            <v>215838</v>
          </cell>
          <cell r="DF149">
            <v>0</v>
          </cell>
          <cell r="DG149">
            <v>0</v>
          </cell>
          <cell r="DH149">
            <v>39216175</v>
          </cell>
          <cell r="DI149">
            <v>5050170</v>
          </cell>
          <cell r="DJ149">
            <v>1762535</v>
          </cell>
          <cell r="DK149">
            <v>6812705</v>
          </cell>
          <cell r="DL149">
            <v>11954590</v>
          </cell>
          <cell r="DM149">
            <v>1523061</v>
          </cell>
          <cell r="DN149">
            <v>122609</v>
          </cell>
          <cell r="DO149">
            <v>13600260</v>
          </cell>
          <cell r="DP149">
            <v>1905000</v>
          </cell>
          <cell r="DQ149">
            <v>546600</v>
          </cell>
          <cell r="DR149">
            <v>0</v>
          </cell>
          <cell r="DS149">
            <v>7064200</v>
          </cell>
          <cell r="DT149">
            <v>0</v>
          </cell>
          <cell r="DU149">
            <v>9515800</v>
          </cell>
          <cell r="DV149">
            <v>112475</v>
          </cell>
          <cell r="DW149">
            <v>22315000</v>
          </cell>
          <cell r="DX149">
            <v>10020</v>
          </cell>
          <cell r="DY149">
            <v>22437495</v>
          </cell>
          <cell r="DZ149">
            <v>14018712</v>
          </cell>
          <cell r="EA149">
            <v>0</v>
          </cell>
          <cell r="EB149">
            <v>16377</v>
          </cell>
          <cell r="EC149">
            <v>14035089</v>
          </cell>
          <cell r="ED149">
            <v>42540461</v>
          </cell>
          <cell r="EE149">
            <v>4094250</v>
          </cell>
          <cell r="EF149">
            <v>1375668</v>
          </cell>
          <cell r="EG149">
            <v>20965465</v>
          </cell>
          <cell r="EH149">
            <v>706435</v>
          </cell>
          <cell r="EI149">
            <v>32754</v>
          </cell>
          <cell r="EJ149">
            <v>32754</v>
          </cell>
          <cell r="EK149">
            <v>1492531</v>
          </cell>
          <cell r="EL149">
            <v>312275</v>
          </cell>
          <cell r="EM149">
            <v>2576749</v>
          </cell>
          <cell r="EN149">
            <v>4884672</v>
          </cell>
          <cell r="EO149">
            <v>1445686</v>
          </cell>
          <cell r="EP149">
            <v>0</v>
          </cell>
          <cell r="EQ149">
            <v>638703</v>
          </cell>
          <cell r="ER149">
            <v>35652729</v>
          </cell>
          <cell r="ES149">
            <v>9253005</v>
          </cell>
          <cell r="ET149">
            <v>45544437</v>
          </cell>
          <cell r="EU149">
            <v>0</v>
          </cell>
          <cell r="EV149">
            <v>286755</v>
          </cell>
          <cell r="EW149">
            <v>0</v>
          </cell>
          <cell r="EX149">
            <v>45831192</v>
          </cell>
          <cell r="EY149">
            <v>0</v>
          </cell>
          <cell r="EZ149">
            <v>183302787</v>
          </cell>
          <cell r="FA149">
            <v>235160800</v>
          </cell>
          <cell r="FB149">
            <v>418463587</v>
          </cell>
          <cell r="FC149">
            <v>4159758</v>
          </cell>
          <cell r="FD149">
            <v>199146500</v>
          </cell>
          <cell r="FE149">
            <v>1812285</v>
          </cell>
          <cell r="FF149">
            <v>0</v>
          </cell>
          <cell r="FG149">
            <v>0</v>
          </cell>
          <cell r="FH149">
            <v>0</v>
          </cell>
          <cell r="FI149">
            <v>11188890</v>
          </cell>
          <cell r="FJ149">
            <v>13001175</v>
          </cell>
          <cell r="FK149">
            <v>1883355</v>
          </cell>
          <cell r="FL149">
            <v>0</v>
          </cell>
          <cell r="FM149">
            <v>218190788</v>
          </cell>
          <cell r="FN149">
            <v>682683255</v>
          </cell>
          <cell r="FO149">
            <v>183914</v>
          </cell>
          <cell r="FP149">
            <v>79848257</v>
          </cell>
          <cell r="FQ149">
            <v>80032171</v>
          </cell>
          <cell r="FR149">
            <v>629432</v>
          </cell>
          <cell r="FS149">
            <v>24721794</v>
          </cell>
          <cell r="FT149">
            <v>0</v>
          </cell>
          <cell r="FU149">
            <v>196524</v>
          </cell>
          <cell r="FV149">
            <v>10832004</v>
          </cell>
          <cell r="FW149">
            <v>9273600</v>
          </cell>
          <cell r="FX149">
            <v>125685525</v>
          </cell>
          <cell r="FY149">
            <v>0</v>
          </cell>
          <cell r="FZ149">
            <v>4857000</v>
          </cell>
          <cell r="GA149">
            <v>0</v>
          </cell>
          <cell r="GB149">
            <v>4857000</v>
          </cell>
          <cell r="GC149">
            <v>511377</v>
          </cell>
          <cell r="GD149">
            <v>511377</v>
          </cell>
          <cell r="GE149">
            <v>8749200</v>
          </cell>
          <cell r="GF149">
            <v>64517000</v>
          </cell>
          <cell r="GG149">
            <v>0</v>
          </cell>
          <cell r="GH149">
            <v>64517000</v>
          </cell>
          <cell r="GI149">
            <v>7520653</v>
          </cell>
          <cell r="GJ149">
            <v>0</v>
          </cell>
          <cell r="GK149">
            <v>0</v>
          </cell>
          <cell r="GL149">
            <v>42052412</v>
          </cell>
          <cell r="GM149">
            <v>14109008</v>
          </cell>
          <cell r="GN149">
            <v>84800</v>
          </cell>
          <cell r="GO149">
            <v>0</v>
          </cell>
          <cell r="GP149">
            <v>63766873</v>
          </cell>
          <cell r="GQ149">
            <v>62286109</v>
          </cell>
          <cell r="GR149">
            <v>126052982</v>
          </cell>
          <cell r="GS149">
            <v>330373084</v>
          </cell>
          <cell r="GT149">
            <v>1503000</v>
          </cell>
          <cell r="GU149">
            <v>1177200</v>
          </cell>
          <cell r="GV149">
            <v>2680200</v>
          </cell>
          <cell r="GW149">
            <v>0</v>
          </cell>
          <cell r="GX149">
            <v>0</v>
          </cell>
          <cell r="GY149">
            <v>401677088</v>
          </cell>
          <cell r="GZ149">
            <v>164082177</v>
          </cell>
          <cell r="HA149">
            <v>0</v>
          </cell>
          <cell r="HB149">
            <v>565759265</v>
          </cell>
          <cell r="HC149">
            <v>12695298</v>
          </cell>
          <cell r="HD149">
            <v>460470675</v>
          </cell>
          <cell r="HE149">
            <v>0</v>
          </cell>
          <cell r="HF149">
            <v>6717928092</v>
          </cell>
          <cell r="HG149">
            <v>0</v>
          </cell>
          <cell r="HH149">
            <v>7759533530</v>
          </cell>
          <cell r="HI149">
            <v>0</v>
          </cell>
          <cell r="HJ149">
            <v>0</v>
          </cell>
          <cell r="HK149">
            <v>0</v>
          </cell>
          <cell r="HL149">
            <v>36730982959</v>
          </cell>
          <cell r="HM149">
            <v>1273555037</v>
          </cell>
          <cell r="HN149">
            <v>38004537996</v>
          </cell>
          <cell r="HO149">
            <v>0</v>
          </cell>
          <cell r="HP149">
            <v>0</v>
          </cell>
          <cell r="HQ149">
            <v>0</v>
          </cell>
          <cell r="HR149">
            <v>0</v>
          </cell>
          <cell r="HS149">
            <v>203167574</v>
          </cell>
          <cell r="HT149">
            <v>152375682</v>
          </cell>
          <cell r="HU149">
            <v>2085816962</v>
          </cell>
          <cell r="HV149">
            <v>2441360218</v>
          </cell>
          <cell r="HW149">
            <v>0</v>
          </cell>
          <cell r="HX149">
            <v>1445630465</v>
          </cell>
          <cell r="HY149">
            <v>0</v>
          </cell>
          <cell r="HZ149">
            <v>205303790</v>
          </cell>
          <cell r="IA149">
            <v>0</v>
          </cell>
          <cell r="IB149">
            <v>0</v>
          </cell>
          <cell r="IC149">
            <v>0</v>
          </cell>
          <cell r="ID149">
            <v>0</v>
          </cell>
          <cell r="IE149">
            <v>0</v>
          </cell>
          <cell r="IF149">
            <v>0</v>
          </cell>
          <cell r="IG149">
            <v>0</v>
          </cell>
          <cell r="IH149">
            <v>0</v>
          </cell>
          <cell r="II149">
            <v>0</v>
          </cell>
          <cell r="IJ149">
            <v>0</v>
          </cell>
          <cell r="IK149">
            <v>42096832469</v>
          </cell>
          <cell r="IL149">
            <v>0</v>
          </cell>
          <cell r="IM149">
            <v>4835882841</v>
          </cell>
          <cell r="IN149">
            <v>4835882841</v>
          </cell>
          <cell r="IO149">
            <v>42096832469</v>
          </cell>
          <cell r="IP149">
            <v>15311204</v>
          </cell>
          <cell r="IQ149">
            <v>0</v>
          </cell>
          <cell r="IR149">
            <v>0</v>
          </cell>
          <cell r="IS149">
            <v>0</v>
          </cell>
          <cell r="IT149">
            <v>0</v>
          </cell>
          <cell r="IU149">
            <v>0</v>
          </cell>
          <cell r="IV149">
            <v>0</v>
          </cell>
          <cell r="IW149">
            <v>0</v>
          </cell>
          <cell r="IX149">
            <v>0</v>
          </cell>
          <cell r="IY149">
            <v>0</v>
          </cell>
          <cell r="IZ149">
            <v>0</v>
          </cell>
          <cell r="JA149">
            <v>0</v>
          </cell>
          <cell r="JB149">
            <v>15311204</v>
          </cell>
          <cell r="JC149">
            <v>1860618193</v>
          </cell>
          <cell r="JD149">
            <v>22149417</v>
          </cell>
          <cell r="JE149">
            <v>22685600</v>
          </cell>
          <cell r="JF149">
            <v>11022542</v>
          </cell>
          <cell r="JG149">
            <v>1851147</v>
          </cell>
          <cell r="JH149">
            <v>6524023</v>
          </cell>
          <cell r="JI149">
            <v>50542540</v>
          </cell>
          <cell r="JJ149">
            <v>1419199</v>
          </cell>
          <cell r="JK149">
            <v>4383636</v>
          </cell>
          <cell r="JL149">
            <v>2067224</v>
          </cell>
          <cell r="JM149">
            <v>8429645</v>
          </cell>
          <cell r="JN149">
            <v>1825906</v>
          </cell>
          <cell r="JO149">
            <v>6061851</v>
          </cell>
          <cell r="JP149">
            <v>4821051955</v>
          </cell>
          <cell r="JQ149">
            <v>209605</v>
          </cell>
          <cell r="JR149">
            <v>1280951</v>
          </cell>
          <cell r="JS149">
            <v>0</v>
          </cell>
          <cell r="JT149">
            <v>0</v>
          </cell>
          <cell r="JU149">
            <v>18899093</v>
          </cell>
          <cell r="JV149">
            <v>0</v>
          </cell>
          <cell r="JW149">
            <v>0</v>
          </cell>
          <cell r="JX149">
            <v>867335</v>
          </cell>
          <cell r="JY149">
            <v>0</v>
          </cell>
          <cell r="JZ149">
            <v>0</v>
          </cell>
          <cell r="KA149">
            <v>0</v>
          </cell>
          <cell r="KB149">
            <v>0</v>
          </cell>
          <cell r="KC149">
            <v>0</v>
          </cell>
          <cell r="KD149">
            <v>0</v>
          </cell>
          <cell r="KE149">
            <v>0</v>
          </cell>
          <cell r="KF149">
            <v>0</v>
          </cell>
          <cell r="KG149">
            <v>0</v>
          </cell>
          <cell r="KH149">
            <v>0</v>
          </cell>
          <cell r="KI149">
            <v>0</v>
          </cell>
          <cell r="KJ149">
            <v>0</v>
          </cell>
          <cell r="KK149">
            <v>0</v>
          </cell>
          <cell r="KL149">
            <v>0</v>
          </cell>
          <cell r="KM149">
            <v>0</v>
          </cell>
          <cell r="KN149">
            <v>0</v>
          </cell>
          <cell r="KO149">
            <v>0</v>
          </cell>
          <cell r="KP149">
            <v>0</v>
          </cell>
          <cell r="KQ149">
            <v>0</v>
          </cell>
          <cell r="KR149">
            <v>0</v>
          </cell>
          <cell r="KS149">
            <v>0</v>
          </cell>
          <cell r="KT149">
            <v>0</v>
          </cell>
          <cell r="KU149">
            <v>0</v>
          </cell>
          <cell r="KV149">
            <v>0</v>
          </cell>
          <cell r="KW149">
            <v>6844878121</v>
          </cell>
          <cell r="KX149">
            <v>48957021794</v>
          </cell>
          <cell r="KY149">
            <v>5886830</v>
          </cell>
          <cell r="KZ149">
            <v>5886830</v>
          </cell>
          <cell r="LA149">
            <v>0</v>
          </cell>
          <cell r="LB149">
            <v>66226130334</v>
          </cell>
          <cell r="LC149">
            <v>129095018173</v>
          </cell>
          <cell r="LD149">
            <v>0</v>
          </cell>
          <cell r="LE149">
            <v>0</v>
          </cell>
          <cell r="LF149">
            <v>0</v>
          </cell>
          <cell r="LG149">
            <v>0</v>
          </cell>
          <cell r="LH149">
            <v>0</v>
          </cell>
          <cell r="LI149">
            <v>0</v>
          </cell>
          <cell r="LJ149">
            <v>0</v>
          </cell>
          <cell r="LK149">
            <v>0</v>
          </cell>
          <cell r="LL149">
            <v>10244155705</v>
          </cell>
          <cell r="LM149">
            <v>965157209</v>
          </cell>
          <cell r="LN149">
            <v>11404059624</v>
          </cell>
          <cell r="LO149">
            <v>740198124</v>
          </cell>
          <cell r="LP149">
            <v>0</v>
          </cell>
          <cell r="LQ149">
            <v>6671500</v>
          </cell>
          <cell r="LR149">
            <v>160679374</v>
          </cell>
          <cell r="LS149">
            <v>1575975891</v>
          </cell>
          <cell r="LT149">
            <v>72132775</v>
          </cell>
          <cell r="LU149">
            <v>0</v>
          </cell>
          <cell r="LV149">
            <v>89131721</v>
          </cell>
          <cell r="LW149">
            <v>1575975891</v>
          </cell>
          <cell r="LX149">
            <v>0</v>
          </cell>
          <cell r="LY149">
            <v>0</v>
          </cell>
          <cell r="LZ149">
            <v>0</v>
          </cell>
          <cell r="MA149">
            <v>0</v>
          </cell>
          <cell r="MB149">
            <v>0</v>
          </cell>
          <cell r="MC149">
            <v>194746710</v>
          </cell>
          <cell r="MD149">
            <v>965157209</v>
          </cell>
          <cell r="ME149">
            <v>14048849009</v>
          </cell>
          <cell r="MF149">
            <v>7587962</v>
          </cell>
          <cell r="MG149">
            <v>0</v>
          </cell>
          <cell r="MH149">
            <v>0</v>
          </cell>
          <cell r="MI149">
            <v>7587962</v>
          </cell>
          <cell r="MJ149">
            <v>266235524</v>
          </cell>
          <cell r="MK149">
            <v>371464</v>
          </cell>
          <cell r="ML149">
            <v>266606988</v>
          </cell>
          <cell r="MM149">
            <v>21869274696</v>
          </cell>
          <cell r="MN149">
            <v>0</v>
          </cell>
          <cell r="MO149">
            <v>21869274696</v>
          </cell>
          <cell r="MP149">
            <v>0</v>
          </cell>
          <cell r="MQ149">
            <v>22143469646</v>
          </cell>
          <cell r="MR149">
            <v>0</v>
          </cell>
          <cell r="MS149">
            <v>0</v>
          </cell>
          <cell r="MT149">
            <v>0</v>
          </cell>
          <cell r="MU149">
            <v>0</v>
          </cell>
          <cell r="MV149">
            <v>0</v>
          </cell>
          <cell r="MW149">
            <v>0</v>
          </cell>
          <cell r="MX149">
            <v>4148440280</v>
          </cell>
          <cell r="MY149">
            <v>843320265</v>
          </cell>
          <cell r="MZ149">
            <v>292107503</v>
          </cell>
          <cell r="NA149">
            <v>0</v>
          </cell>
          <cell r="NB149">
            <v>1135427768</v>
          </cell>
          <cell r="NC149">
            <v>0</v>
          </cell>
          <cell r="ND149">
            <v>0</v>
          </cell>
          <cell r="NE149">
            <v>0</v>
          </cell>
          <cell r="NF149">
            <v>0</v>
          </cell>
          <cell r="NG149">
            <v>14561263</v>
          </cell>
          <cell r="NH149">
            <v>786496207</v>
          </cell>
          <cell r="NI149">
            <v>5777862</v>
          </cell>
          <cell r="NJ149">
            <v>4843650</v>
          </cell>
          <cell r="NK149">
            <v>10621512</v>
          </cell>
          <cell r="NL149">
            <v>0</v>
          </cell>
          <cell r="NM149">
            <v>0</v>
          </cell>
          <cell r="NN149">
            <v>0</v>
          </cell>
          <cell r="NO149">
            <v>0</v>
          </cell>
          <cell r="NP149">
            <v>0</v>
          </cell>
          <cell r="NQ149">
            <v>0</v>
          </cell>
          <cell r="NR149">
            <v>0</v>
          </cell>
          <cell r="NS149">
            <v>0</v>
          </cell>
          <cell r="NT149">
            <v>0</v>
          </cell>
          <cell r="NU149">
            <v>0</v>
          </cell>
          <cell r="NV149">
            <v>0</v>
          </cell>
          <cell r="NW149">
            <v>0</v>
          </cell>
          <cell r="NX149">
            <v>0</v>
          </cell>
          <cell r="NY149">
            <v>0</v>
          </cell>
          <cell r="NZ149">
            <v>0</v>
          </cell>
          <cell r="OA149">
            <v>0</v>
          </cell>
          <cell r="OB149">
            <v>0</v>
          </cell>
          <cell r="OC149">
            <v>0</v>
          </cell>
          <cell r="OD149">
            <v>6095547030</v>
          </cell>
          <cell r="OE149">
            <v>6095547030</v>
          </cell>
          <cell r="OF149">
            <v>0</v>
          </cell>
          <cell r="OG149">
            <v>0</v>
          </cell>
          <cell r="OH149">
            <v>0</v>
          </cell>
          <cell r="OI149">
            <v>0</v>
          </cell>
          <cell r="OJ149">
            <v>0</v>
          </cell>
          <cell r="OK149">
            <v>0</v>
          </cell>
          <cell r="OL149">
            <v>84192310806</v>
          </cell>
          <cell r="OM149">
            <v>84192310806</v>
          </cell>
          <cell r="ON149">
            <v>84192310806</v>
          </cell>
          <cell r="OO149">
            <v>0</v>
          </cell>
          <cell r="OP149">
            <v>957413</v>
          </cell>
          <cell r="OQ149">
            <v>220000</v>
          </cell>
          <cell r="OR149">
            <v>102237105</v>
          </cell>
          <cell r="OS149">
            <v>0</v>
          </cell>
          <cell r="OT149">
            <v>0</v>
          </cell>
          <cell r="OU149">
            <v>205651623</v>
          </cell>
          <cell r="OV149">
            <v>0</v>
          </cell>
          <cell r="OW149">
            <v>90391272354</v>
          </cell>
          <cell r="OX149">
            <v>112534742000</v>
          </cell>
          <cell r="OY149">
            <v>255678609182</v>
          </cell>
        </row>
        <row r="150">
          <cell r="A150">
            <v>39965</v>
          </cell>
          <cell r="B150">
            <v>2009</v>
          </cell>
          <cell r="C150" t="str">
            <v>2009-1</v>
          </cell>
          <cell r="D150" t="str">
            <v>2009-2</v>
          </cell>
          <cell r="E150">
            <v>6</v>
          </cell>
          <cell r="F150">
            <v>1.0222182182930286</v>
          </cell>
          <cell r="G150">
            <v>4367768</v>
          </cell>
          <cell r="H150">
            <v>1423848</v>
          </cell>
          <cell r="I150">
            <v>11291709431.375793</v>
          </cell>
          <cell r="J150">
            <v>1602785750.6242008</v>
          </cell>
          <cell r="K150">
            <v>0</v>
          </cell>
          <cell r="L150">
            <v>12894495182</v>
          </cell>
          <cell r="M150">
            <v>3240307798</v>
          </cell>
          <cell r="N150">
            <v>19182071452</v>
          </cell>
          <cell r="O150">
            <v>751428991</v>
          </cell>
          <cell r="P150">
            <v>2466482838</v>
          </cell>
          <cell r="Q150">
            <v>2583640415</v>
          </cell>
          <cell r="R150">
            <v>42542358210</v>
          </cell>
          <cell r="S150">
            <v>3649265000</v>
          </cell>
          <cell r="T150">
            <v>4293485000</v>
          </cell>
          <cell r="U150">
            <v>7942750000</v>
          </cell>
          <cell r="V150">
            <v>73157266</v>
          </cell>
          <cell r="W150">
            <v>834671818</v>
          </cell>
          <cell r="X150">
            <v>114134381</v>
          </cell>
          <cell r="Y150">
            <v>1576716</v>
          </cell>
          <cell r="Z150">
            <v>78042762</v>
          </cell>
          <cell r="AA150">
            <v>29029047</v>
          </cell>
          <cell r="AB150">
            <v>0</v>
          </cell>
          <cell r="AC150">
            <v>2709054125</v>
          </cell>
          <cell r="AD150">
            <v>0</v>
          </cell>
          <cell r="AE150">
            <v>0</v>
          </cell>
          <cell r="AF150">
            <v>0</v>
          </cell>
          <cell r="AG150">
            <v>11782416115</v>
          </cell>
          <cell r="AH150">
            <v>54324774325</v>
          </cell>
          <cell r="AI150">
            <v>66275804</v>
          </cell>
          <cell r="AJ150">
            <v>1159000</v>
          </cell>
          <cell r="AK150">
            <v>58563294</v>
          </cell>
          <cell r="AL150">
            <v>125998098</v>
          </cell>
          <cell r="AM150">
            <v>926241035</v>
          </cell>
          <cell r="AN150">
            <v>4235365</v>
          </cell>
          <cell r="AO150">
            <v>8426950</v>
          </cell>
          <cell r="AP150">
            <v>64370</v>
          </cell>
          <cell r="AQ150">
            <v>13032186</v>
          </cell>
          <cell r="AR150">
            <v>17570147</v>
          </cell>
          <cell r="AS150">
            <v>0</v>
          </cell>
          <cell r="AT150">
            <v>0</v>
          </cell>
          <cell r="AU150">
            <v>0</v>
          </cell>
          <cell r="AV150">
            <v>969570053</v>
          </cell>
          <cell r="AW150">
            <v>96669</v>
          </cell>
          <cell r="AX150">
            <v>3139682165</v>
          </cell>
          <cell r="AY150">
            <v>167984811</v>
          </cell>
          <cell r="AZ150">
            <v>73205</v>
          </cell>
          <cell r="BA150">
            <v>0</v>
          </cell>
          <cell r="BB150">
            <v>74287</v>
          </cell>
          <cell r="BC150">
            <v>0</v>
          </cell>
          <cell r="BD150">
            <v>9909546</v>
          </cell>
          <cell r="BE150">
            <v>7285488</v>
          </cell>
          <cell r="BF150">
            <v>2185777</v>
          </cell>
          <cell r="BG150">
            <v>0</v>
          </cell>
          <cell r="BH150">
            <v>0</v>
          </cell>
          <cell r="BI150">
            <v>93231759</v>
          </cell>
          <cell r="BJ150">
            <v>0</v>
          </cell>
          <cell r="BK150">
            <v>3420523707</v>
          </cell>
          <cell r="BL150">
            <v>0</v>
          </cell>
          <cell r="BM150">
            <v>419794</v>
          </cell>
          <cell r="BN150">
            <v>303505</v>
          </cell>
          <cell r="BO150">
            <v>239000</v>
          </cell>
          <cell r="BP150">
            <v>17565788</v>
          </cell>
          <cell r="BQ150">
            <v>18528087</v>
          </cell>
          <cell r="BR150">
            <v>2418038059</v>
          </cell>
          <cell r="BS150">
            <v>0</v>
          </cell>
          <cell r="BT150">
            <v>97181151</v>
          </cell>
          <cell r="BU150">
            <v>6439069103</v>
          </cell>
          <cell r="BV150">
            <v>32332804</v>
          </cell>
          <cell r="BW150">
            <v>580642</v>
          </cell>
          <cell r="BX150">
            <v>11313292</v>
          </cell>
          <cell r="BY150">
            <v>2761685</v>
          </cell>
          <cell r="BZ150">
            <v>494216</v>
          </cell>
          <cell r="CA150">
            <v>319854</v>
          </cell>
          <cell r="CB150">
            <v>154000</v>
          </cell>
          <cell r="CC150">
            <v>2621165</v>
          </cell>
          <cell r="CD150">
            <v>18244854</v>
          </cell>
          <cell r="CE150">
            <v>3024902</v>
          </cell>
          <cell r="CF150">
            <v>3396330</v>
          </cell>
          <cell r="CG150">
            <v>7986618</v>
          </cell>
          <cell r="CH150">
            <v>14407850</v>
          </cell>
          <cell r="CI150">
            <v>0</v>
          </cell>
          <cell r="CJ150">
            <v>14407850</v>
          </cell>
          <cell r="CK150">
            <v>452370728</v>
          </cell>
          <cell r="CL150">
            <v>452370728</v>
          </cell>
          <cell r="CM150">
            <v>32443818</v>
          </cell>
          <cell r="CN150">
            <v>2476029</v>
          </cell>
          <cell r="CO150">
            <v>12749978</v>
          </cell>
          <cell r="CP150">
            <v>7571568</v>
          </cell>
          <cell r="CQ150">
            <v>1400840</v>
          </cell>
          <cell r="CR150">
            <v>829527612</v>
          </cell>
          <cell r="CS150">
            <v>100232390</v>
          </cell>
          <cell r="CT150">
            <v>0</v>
          </cell>
          <cell r="CU150">
            <v>20534850</v>
          </cell>
          <cell r="CV150">
            <v>950294852</v>
          </cell>
          <cell r="CW150">
            <v>63678905</v>
          </cell>
          <cell r="CX150">
            <v>0</v>
          </cell>
          <cell r="CY150">
            <v>0</v>
          </cell>
          <cell r="CZ150">
            <v>1522986718</v>
          </cell>
          <cell r="DA150">
            <v>0</v>
          </cell>
          <cell r="DB150">
            <v>8124222480</v>
          </cell>
          <cell r="DC150">
            <v>0</v>
          </cell>
          <cell r="DD150">
            <v>4604944</v>
          </cell>
          <cell r="DE150">
            <v>4604944</v>
          </cell>
          <cell r="DF150">
            <v>0</v>
          </cell>
          <cell r="DG150">
            <v>0</v>
          </cell>
          <cell r="DH150">
            <v>35109452</v>
          </cell>
          <cell r="DI150">
            <v>5137494</v>
          </cell>
          <cell r="DJ150">
            <v>1440681</v>
          </cell>
          <cell r="DK150">
            <v>6578175</v>
          </cell>
          <cell r="DL150">
            <v>11954592</v>
          </cell>
          <cell r="DM150">
            <v>1490307</v>
          </cell>
          <cell r="DN150">
            <v>107282</v>
          </cell>
          <cell r="DO150">
            <v>13552181</v>
          </cell>
          <cell r="DP150">
            <v>2438400</v>
          </cell>
          <cell r="DQ150">
            <v>1275400</v>
          </cell>
          <cell r="DR150">
            <v>0</v>
          </cell>
          <cell r="DS150">
            <v>4186000</v>
          </cell>
          <cell r="DT150">
            <v>0</v>
          </cell>
          <cell r="DU150">
            <v>7899800</v>
          </cell>
          <cell r="DV150">
            <v>44990</v>
          </cell>
          <cell r="DW150">
            <v>6664200</v>
          </cell>
          <cell r="DX150">
            <v>6135</v>
          </cell>
          <cell r="DY150">
            <v>6715325</v>
          </cell>
          <cell r="DZ150">
            <v>13497861</v>
          </cell>
          <cell r="EA150">
            <v>0</v>
          </cell>
          <cell r="EB150">
            <v>16377</v>
          </cell>
          <cell r="EC150">
            <v>13514238</v>
          </cell>
          <cell r="ED150">
            <v>34610657</v>
          </cell>
          <cell r="EE150">
            <v>2587566</v>
          </cell>
          <cell r="EF150">
            <v>920325</v>
          </cell>
          <cell r="EG150">
            <v>19881678</v>
          </cell>
          <cell r="EH150">
            <v>689008</v>
          </cell>
          <cell r="EI150">
            <v>0</v>
          </cell>
          <cell r="EJ150">
            <v>49131</v>
          </cell>
          <cell r="EK150">
            <v>1246691</v>
          </cell>
          <cell r="EL150">
            <v>196524</v>
          </cell>
          <cell r="EM150">
            <v>2181354</v>
          </cell>
          <cell r="EN150">
            <v>3439170</v>
          </cell>
          <cell r="EO150">
            <v>1362812</v>
          </cell>
          <cell r="EP150">
            <v>0</v>
          </cell>
          <cell r="EQ150">
            <v>573195</v>
          </cell>
          <cell r="ER150">
            <v>27955539</v>
          </cell>
          <cell r="ES150">
            <v>5699196</v>
          </cell>
          <cell r="ET150">
            <v>34227930</v>
          </cell>
          <cell r="EU150">
            <v>0</v>
          </cell>
          <cell r="EV150">
            <v>387118</v>
          </cell>
          <cell r="EW150">
            <v>0</v>
          </cell>
          <cell r="EX150">
            <v>34615048</v>
          </cell>
          <cell r="EY150">
            <v>0</v>
          </cell>
          <cell r="EZ150">
            <v>141280154</v>
          </cell>
          <cell r="FA150">
            <v>186663500</v>
          </cell>
          <cell r="FB150">
            <v>327943654</v>
          </cell>
          <cell r="FC150">
            <v>5944851</v>
          </cell>
          <cell r="FD150">
            <v>150164499</v>
          </cell>
          <cell r="FE150">
            <v>1181925</v>
          </cell>
          <cell r="FF150">
            <v>0</v>
          </cell>
          <cell r="FG150">
            <v>0</v>
          </cell>
          <cell r="FH150">
            <v>0</v>
          </cell>
          <cell r="FI150">
            <v>6382395</v>
          </cell>
          <cell r="FJ150">
            <v>7564320</v>
          </cell>
          <cell r="FK150">
            <v>1556927</v>
          </cell>
          <cell r="FL150">
            <v>0</v>
          </cell>
          <cell r="FM150">
            <v>165230597</v>
          </cell>
          <cell r="FN150">
            <v>534861878</v>
          </cell>
          <cell r="FO150">
            <v>260547</v>
          </cell>
          <cell r="FP150">
            <v>42637551</v>
          </cell>
          <cell r="FQ150">
            <v>42898098</v>
          </cell>
          <cell r="FR150">
            <v>335696</v>
          </cell>
          <cell r="FS150">
            <v>19579354</v>
          </cell>
          <cell r="FT150">
            <v>436800</v>
          </cell>
          <cell r="FU150">
            <v>229278</v>
          </cell>
          <cell r="FV150">
            <v>11584019</v>
          </cell>
          <cell r="FW150">
            <v>5133600</v>
          </cell>
          <cell r="FX150">
            <v>80196845</v>
          </cell>
          <cell r="FY150">
            <v>0</v>
          </cell>
          <cell r="FZ150">
            <v>5420000</v>
          </cell>
          <cell r="GA150">
            <v>0</v>
          </cell>
          <cell r="GB150">
            <v>5420000</v>
          </cell>
          <cell r="GC150">
            <v>128782</v>
          </cell>
          <cell r="GD150">
            <v>128782</v>
          </cell>
          <cell r="GE150">
            <v>7569500</v>
          </cell>
          <cell r="GF150">
            <v>47477500</v>
          </cell>
          <cell r="GG150">
            <v>0</v>
          </cell>
          <cell r="GH150">
            <v>47477500</v>
          </cell>
          <cell r="GI150">
            <v>5445327</v>
          </cell>
          <cell r="GJ150">
            <v>327000</v>
          </cell>
          <cell r="GK150">
            <v>347000</v>
          </cell>
          <cell r="GL150">
            <v>39206177</v>
          </cell>
          <cell r="GM150">
            <v>9207996</v>
          </cell>
          <cell r="GN150">
            <v>102000</v>
          </cell>
          <cell r="GO150">
            <v>0</v>
          </cell>
          <cell r="GP150">
            <v>54635500</v>
          </cell>
          <cell r="GQ150">
            <v>57172240</v>
          </cell>
          <cell r="GR150">
            <v>111807740</v>
          </cell>
          <cell r="GS150">
            <v>252600367</v>
          </cell>
          <cell r="GT150">
            <v>6010000</v>
          </cell>
          <cell r="GU150">
            <v>0</v>
          </cell>
          <cell r="GV150">
            <v>6010000</v>
          </cell>
          <cell r="GW150">
            <v>0</v>
          </cell>
          <cell r="GX150">
            <v>0</v>
          </cell>
          <cell r="GY150">
            <v>782580500</v>
          </cell>
          <cell r="GZ150">
            <v>87531750</v>
          </cell>
          <cell r="HA150">
            <v>0</v>
          </cell>
          <cell r="HB150">
            <v>870112250</v>
          </cell>
          <cell r="HC150">
            <v>0</v>
          </cell>
          <cell r="HD150">
            <v>7234928451</v>
          </cell>
          <cell r="HE150">
            <v>0</v>
          </cell>
          <cell r="HF150">
            <v>0</v>
          </cell>
          <cell r="HG150">
            <v>0</v>
          </cell>
          <cell r="HH150">
            <v>8111050701</v>
          </cell>
          <cell r="HI150">
            <v>0</v>
          </cell>
          <cell r="HJ150">
            <v>0</v>
          </cell>
          <cell r="HK150">
            <v>0</v>
          </cell>
          <cell r="HL150">
            <v>35010719654</v>
          </cell>
          <cell r="HM150">
            <v>1273555037</v>
          </cell>
          <cell r="HN150">
            <v>36284274691</v>
          </cell>
          <cell r="HO150">
            <v>-9946950</v>
          </cell>
          <cell r="HP150">
            <v>-7460212</v>
          </cell>
          <cell r="HQ150">
            <v>17407162</v>
          </cell>
          <cell r="HR150">
            <v>0</v>
          </cell>
          <cell r="HS150">
            <v>203167574</v>
          </cell>
          <cell r="HT150">
            <v>152375682</v>
          </cell>
          <cell r="HU150">
            <v>2085816962</v>
          </cell>
          <cell r="HV150">
            <v>2441360218</v>
          </cell>
          <cell r="HW150">
            <v>0</v>
          </cell>
          <cell r="HX150">
            <v>1445630465</v>
          </cell>
          <cell r="HY150">
            <v>0</v>
          </cell>
          <cell r="HZ150">
            <v>205303790</v>
          </cell>
          <cell r="IA150">
            <v>1774959920</v>
          </cell>
          <cell r="IB150">
            <v>0</v>
          </cell>
          <cell r="IC150">
            <v>0</v>
          </cell>
          <cell r="ID150">
            <v>1000000000</v>
          </cell>
          <cell r="IE150">
            <v>0</v>
          </cell>
          <cell r="IF150">
            <v>34500000</v>
          </cell>
          <cell r="IG150">
            <v>0</v>
          </cell>
          <cell r="IH150">
            <v>0</v>
          </cell>
          <cell r="II150">
            <v>4769543842</v>
          </cell>
          <cell r="IJ150">
            <v>0</v>
          </cell>
          <cell r="IK150">
            <v>47955572926</v>
          </cell>
          <cell r="IL150">
            <v>0</v>
          </cell>
          <cell r="IM150">
            <v>1418139918</v>
          </cell>
          <cell r="IN150">
            <v>1418139918</v>
          </cell>
          <cell r="IO150">
            <v>47955572926</v>
          </cell>
          <cell r="IP150">
            <v>25072016</v>
          </cell>
          <cell r="IQ150">
            <v>0</v>
          </cell>
          <cell r="IR150">
            <v>0</v>
          </cell>
          <cell r="IS150">
            <v>0</v>
          </cell>
          <cell r="IT150">
            <v>0</v>
          </cell>
          <cell r="IU150">
            <v>0</v>
          </cell>
          <cell r="IV150">
            <v>0</v>
          </cell>
          <cell r="IW150">
            <v>0</v>
          </cell>
          <cell r="IX150">
            <v>0</v>
          </cell>
          <cell r="IY150">
            <v>0</v>
          </cell>
          <cell r="IZ150">
            <v>416006592</v>
          </cell>
          <cell r="JA150">
            <v>0</v>
          </cell>
          <cell r="JB150">
            <v>441078608</v>
          </cell>
          <cell r="JC150">
            <v>900817625</v>
          </cell>
          <cell r="JD150">
            <v>22149417</v>
          </cell>
          <cell r="JE150">
            <v>14756731</v>
          </cell>
          <cell r="JF150">
            <v>11022542</v>
          </cell>
          <cell r="JG150">
            <v>1851147</v>
          </cell>
          <cell r="JH150">
            <v>2940525</v>
          </cell>
          <cell r="JI150">
            <v>50542540</v>
          </cell>
          <cell r="JJ150">
            <v>616138</v>
          </cell>
          <cell r="JK150">
            <v>1812959</v>
          </cell>
          <cell r="JL150">
            <v>2067224</v>
          </cell>
          <cell r="JM150">
            <v>8429645</v>
          </cell>
          <cell r="JN150">
            <v>1825906</v>
          </cell>
          <cell r="JO150">
            <v>4050087</v>
          </cell>
          <cell r="JP150">
            <v>342998576</v>
          </cell>
          <cell r="JQ150">
            <v>209605</v>
          </cell>
          <cell r="JR150">
            <v>559390</v>
          </cell>
          <cell r="JS150">
            <v>0</v>
          </cell>
          <cell r="JT150">
            <v>8946264</v>
          </cell>
          <cell r="JU150">
            <v>11730679</v>
          </cell>
          <cell r="JV150">
            <v>0</v>
          </cell>
          <cell r="JW150">
            <v>0</v>
          </cell>
          <cell r="JX150">
            <v>867335</v>
          </cell>
          <cell r="JY150">
            <v>0</v>
          </cell>
          <cell r="JZ150">
            <v>0</v>
          </cell>
          <cell r="KA150">
            <v>0</v>
          </cell>
          <cell r="KB150">
            <v>0</v>
          </cell>
          <cell r="KC150">
            <v>0</v>
          </cell>
          <cell r="KD150">
            <v>0</v>
          </cell>
          <cell r="KE150">
            <v>0</v>
          </cell>
          <cell r="KF150">
            <v>0</v>
          </cell>
          <cell r="KG150">
            <v>0</v>
          </cell>
          <cell r="KH150">
            <v>0</v>
          </cell>
          <cell r="KI150">
            <v>0</v>
          </cell>
          <cell r="KJ150">
            <v>0</v>
          </cell>
          <cell r="KK150">
            <v>0</v>
          </cell>
          <cell r="KL150">
            <v>0</v>
          </cell>
          <cell r="KM150">
            <v>0</v>
          </cell>
          <cell r="KN150">
            <v>0</v>
          </cell>
          <cell r="KO150">
            <v>0</v>
          </cell>
          <cell r="KP150">
            <v>0</v>
          </cell>
          <cell r="KQ150">
            <v>0</v>
          </cell>
          <cell r="KR150">
            <v>0</v>
          </cell>
          <cell r="KS150">
            <v>0</v>
          </cell>
          <cell r="KT150">
            <v>0</v>
          </cell>
          <cell r="KU150">
            <v>0</v>
          </cell>
          <cell r="KV150">
            <v>0</v>
          </cell>
          <cell r="KW150">
            <v>1390065687</v>
          </cell>
          <cell r="KX150">
            <v>49786717221</v>
          </cell>
          <cell r="KY150">
            <v>57874593</v>
          </cell>
          <cell r="KZ150">
            <v>57874593</v>
          </cell>
          <cell r="LA150">
            <v>597442</v>
          </cell>
          <cell r="LB150">
            <v>73825187630</v>
          </cell>
          <cell r="LC150">
            <v>128149961955</v>
          </cell>
          <cell r="LD150">
            <v>-148755522</v>
          </cell>
          <cell r="LE150">
            <v>0</v>
          </cell>
          <cell r="LF150">
            <v>0</v>
          </cell>
          <cell r="LG150">
            <v>0</v>
          </cell>
          <cell r="LH150">
            <v>0</v>
          </cell>
          <cell r="LI150">
            <v>0</v>
          </cell>
          <cell r="LJ150">
            <v>0</v>
          </cell>
          <cell r="LK150">
            <v>0</v>
          </cell>
          <cell r="LL150">
            <v>10240523049</v>
          </cell>
          <cell r="LM150">
            <v>964126084</v>
          </cell>
          <cell r="LN150">
            <v>11400514692</v>
          </cell>
          <cell r="LO150">
            <v>867989266</v>
          </cell>
          <cell r="LP150">
            <v>0</v>
          </cell>
          <cell r="LQ150">
            <v>5730900</v>
          </cell>
          <cell r="LR150">
            <v>110145598</v>
          </cell>
          <cell r="LS150">
            <v>1492293409</v>
          </cell>
          <cell r="LT150">
            <v>52548691</v>
          </cell>
          <cell r="LU150">
            <v>0</v>
          </cell>
          <cell r="LV150">
            <v>62787786</v>
          </cell>
          <cell r="LW150">
            <v>1492293409</v>
          </cell>
          <cell r="LX150">
            <v>0</v>
          </cell>
          <cell r="LY150">
            <v>0</v>
          </cell>
          <cell r="LZ150">
            <v>0</v>
          </cell>
          <cell r="MA150">
            <v>0</v>
          </cell>
          <cell r="MB150">
            <v>0</v>
          </cell>
          <cell r="MC150">
            <v>195865559</v>
          </cell>
          <cell r="MD150">
            <v>964126084</v>
          </cell>
          <cell r="ME150">
            <v>13843254820</v>
          </cell>
          <cell r="MF150">
            <v>4085906</v>
          </cell>
          <cell r="MG150">
            <v>0</v>
          </cell>
          <cell r="MH150">
            <v>0</v>
          </cell>
          <cell r="MI150">
            <v>4085906</v>
          </cell>
          <cell r="MJ150">
            <v>346199663</v>
          </cell>
          <cell r="MK150">
            <v>2776124</v>
          </cell>
          <cell r="ML150">
            <v>348975787</v>
          </cell>
          <cell r="MM150">
            <v>31998665591</v>
          </cell>
          <cell r="MN150">
            <v>0</v>
          </cell>
          <cell r="MO150">
            <v>31998665591</v>
          </cell>
          <cell r="MP150">
            <v>147556410835</v>
          </cell>
          <cell r="MQ150">
            <v>179908138119</v>
          </cell>
          <cell r="MR150">
            <v>0</v>
          </cell>
          <cell r="MS150">
            <v>0</v>
          </cell>
          <cell r="MT150">
            <v>0</v>
          </cell>
          <cell r="MU150">
            <v>0</v>
          </cell>
          <cell r="MV150">
            <v>0</v>
          </cell>
          <cell r="MW150">
            <v>0</v>
          </cell>
          <cell r="MX150">
            <v>6609686479</v>
          </cell>
          <cell r="MY150">
            <v>748233810</v>
          </cell>
          <cell r="MZ150">
            <v>236694839</v>
          </cell>
          <cell r="NA150">
            <v>0</v>
          </cell>
          <cell r="NB150">
            <v>984928649</v>
          </cell>
          <cell r="NC150">
            <v>0</v>
          </cell>
          <cell r="ND150">
            <v>0</v>
          </cell>
          <cell r="NE150">
            <v>0</v>
          </cell>
          <cell r="NF150">
            <v>0</v>
          </cell>
          <cell r="NG150">
            <v>10880167</v>
          </cell>
          <cell r="NH150">
            <v>452909</v>
          </cell>
          <cell r="NI150">
            <v>7344648</v>
          </cell>
          <cell r="NJ150">
            <v>3968073</v>
          </cell>
          <cell r="NK150">
            <v>11312721</v>
          </cell>
          <cell r="NL150">
            <v>0</v>
          </cell>
          <cell r="NM150">
            <v>0</v>
          </cell>
          <cell r="NN150">
            <v>0</v>
          </cell>
          <cell r="NO150">
            <v>0</v>
          </cell>
          <cell r="NP150">
            <v>0</v>
          </cell>
          <cell r="NQ150">
            <v>0</v>
          </cell>
          <cell r="NR150">
            <v>0</v>
          </cell>
          <cell r="NS150">
            <v>0</v>
          </cell>
          <cell r="NT150">
            <v>0</v>
          </cell>
          <cell r="NU150">
            <v>0</v>
          </cell>
          <cell r="NV150">
            <v>0</v>
          </cell>
          <cell r="NW150">
            <v>0</v>
          </cell>
          <cell r="NX150">
            <v>0</v>
          </cell>
          <cell r="NY150">
            <v>0</v>
          </cell>
          <cell r="NZ150">
            <v>0</v>
          </cell>
          <cell r="OA150">
            <v>0</v>
          </cell>
          <cell r="OB150">
            <v>0</v>
          </cell>
          <cell r="OC150">
            <v>0</v>
          </cell>
          <cell r="OD150">
            <v>7617260925</v>
          </cell>
          <cell r="OE150">
            <v>7617260925</v>
          </cell>
          <cell r="OF150">
            <v>0</v>
          </cell>
          <cell r="OG150">
            <v>2629958208</v>
          </cell>
          <cell r="OH150">
            <v>2629958208</v>
          </cell>
          <cell r="OI150">
            <v>0</v>
          </cell>
          <cell r="OJ150">
            <v>0</v>
          </cell>
          <cell r="OK150">
            <v>0</v>
          </cell>
          <cell r="OL150">
            <v>84192310806</v>
          </cell>
          <cell r="OM150">
            <v>84192310806</v>
          </cell>
          <cell r="ON150">
            <v>86822269014</v>
          </cell>
          <cell r="OO150">
            <v>0</v>
          </cell>
          <cell r="OP150">
            <v>1142242</v>
          </cell>
          <cell r="OQ150">
            <v>110000</v>
          </cell>
          <cell r="OR150">
            <v>19382179</v>
          </cell>
          <cell r="OS150">
            <v>0</v>
          </cell>
          <cell r="OT150">
            <v>0</v>
          </cell>
          <cell r="OU150">
            <v>40016600</v>
          </cell>
          <cell r="OV150">
            <v>0</v>
          </cell>
          <cell r="OW150">
            <v>94460164360</v>
          </cell>
          <cell r="OX150">
            <v>274368302479</v>
          </cell>
          <cell r="OY150">
            <v>416361519254</v>
          </cell>
        </row>
        <row r="151">
          <cell r="A151">
            <v>39995</v>
          </cell>
          <cell r="B151">
            <v>2009</v>
          </cell>
          <cell r="C151" t="str">
            <v>2009-2</v>
          </cell>
          <cell r="D151" t="str">
            <v>2009-3</v>
          </cell>
          <cell r="E151">
            <v>7</v>
          </cell>
          <cell r="F151">
            <v>1.0218207183813479</v>
          </cell>
          <cell r="G151">
            <v>4263189</v>
          </cell>
          <cell r="H151">
            <v>25993104</v>
          </cell>
          <cell r="I151">
            <v>41162850773.575409</v>
          </cell>
          <cell r="J151">
            <v>5842802730.4245987</v>
          </cell>
          <cell r="K151">
            <v>0</v>
          </cell>
          <cell r="L151">
            <v>47005653504</v>
          </cell>
          <cell r="M151">
            <v>343330168</v>
          </cell>
          <cell r="N151">
            <v>23658964997</v>
          </cell>
          <cell r="O151">
            <v>66092863</v>
          </cell>
          <cell r="P151">
            <v>2369183086</v>
          </cell>
          <cell r="Q151">
            <v>2527608158</v>
          </cell>
          <cell r="R151">
            <v>77517323648</v>
          </cell>
          <cell r="S151">
            <v>3265098000</v>
          </cell>
          <cell r="T151">
            <v>3841293000</v>
          </cell>
          <cell r="U151">
            <v>7106391000</v>
          </cell>
          <cell r="V151">
            <v>82016176</v>
          </cell>
          <cell r="W151">
            <v>711454928</v>
          </cell>
          <cell r="X151">
            <v>81080304</v>
          </cell>
          <cell r="Y151">
            <v>1978624</v>
          </cell>
          <cell r="Z151">
            <v>114919665</v>
          </cell>
          <cell r="AA151">
            <v>38205908</v>
          </cell>
          <cell r="AB151">
            <v>0</v>
          </cell>
          <cell r="AC151">
            <v>2718792844</v>
          </cell>
          <cell r="AD151">
            <v>0</v>
          </cell>
          <cell r="AE151">
            <v>0</v>
          </cell>
          <cell r="AF151">
            <v>0</v>
          </cell>
          <cell r="AG151">
            <v>10854839449</v>
          </cell>
          <cell r="AH151">
            <v>88372163097</v>
          </cell>
          <cell r="AI151">
            <v>255210107</v>
          </cell>
          <cell r="AJ151">
            <v>552100</v>
          </cell>
          <cell r="AK151">
            <v>62325532</v>
          </cell>
          <cell r="AL151">
            <v>318087739</v>
          </cell>
          <cell r="AM151">
            <v>1092902237</v>
          </cell>
          <cell r="AN151">
            <v>1020876</v>
          </cell>
          <cell r="AO151">
            <v>10687089</v>
          </cell>
          <cell r="AP151">
            <v>61035</v>
          </cell>
          <cell r="AQ151">
            <v>10496785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1115168022</v>
          </cell>
          <cell r="AW151">
            <v>236481</v>
          </cell>
          <cell r="AX151">
            <v>1757499080</v>
          </cell>
          <cell r="AY151">
            <v>69722041</v>
          </cell>
          <cell r="AZ151">
            <v>214</v>
          </cell>
          <cell r="BA151">
            <v>0</v>
          </cell>
          <cell r="BB151">
            <v>2166171</v>
          </cell>
          <cell r="BC151">
            <v>0</v>
          </cell>
          <cell r="BD151">
            <v>9522299</v>
          </cell>
          <cell r="BE151">
            <v>6879257</v>
          </cell>
          <cell r="BF151">
            <v>0</v>
          </cell>
          <cell r="BG151">
            <v>0</v>
          </cell>
          <cell r="BH151">
            <v>0</v>
          </cell>
          <cell r="BI151">
            <v>94521037</v>
          </cell>
          <cell r="BJ151">
            <v>0</v>
          </cell>
          <cell r="BK151">
            <v>1940546580</v>
          </cell>
          <cell r="BL151">
            <v>0</v>
          </cell>
          <cell r="BM151">
            <v>413581</v>
          </cell>
          <cell r="BN151">
            <v>2147356</v>
          </cell>
          <cell r="BO151">
            <v>0</v>
          </cell>
          <cell r="BP151">
            <v>64861587</v>
          </cell>
          <cell r="BQ151">
            <v>67422524</v>
          </cell>
          <cell r="BR151">
            <v>2481534518</v>
          </cell>
          <cell r="BS151">
            <v>0</v>
          </cell>
          <cell r="BT151">
            <v>169808495</v>
          </cell>
          <cell r="BU151">
            <v>1804516300</v>
          </cell>
          <cell r="BV151">
            <v>129283304</v>
          </cell>
          <cell r="BW151">
            <v>2071092</v>
          </cell>
          <cell r="BX151">
            <v>25684688</v>
          </cell>
          <cell r="BY151">
            <v>4750299</v>
          </cell>
          <cell r="BZ151">
            <v>2156465</v>
          </cell>
          <cell r="CA151">
            <v>744000</v>
          </cell>
          <cell r="CB151">
            <v>769722</v>
          </cell>
          <cell r="CC151">
            <v>8458145</v>
          </cell>
          <cell r="CD151">
            <v>44634411</v>
          </cell>
          <cell r="CE151">
            <v>4346660</v>
          </cell>
          <cell r="CF151">
            <v>7000656</v>
          </cell>
          <cell r="CG151">
            <v>23636010</v>
          </cell>
          <cell r="CH151">
            <v>34983326</v>
          </cell>
          <cell r="CI151">
            <v>0</v>
          </cell>
          <cell r="CJ151">
            <v>34983326</v>
          </cell>
          <cell r="CK151">
            <v>502314546</v>
          </cell>
          <cell r="CL151">
            <v>502314546</v>
          </cell>
          <cell r="CM151">
            <v>22727382</v>
          </cell>
          <cell r="CN151">
            <v>4561757</v>
          </cell>
          <cell r="CO151">
            <v>17816491</v>
          </cell>
          <cell r="CP151">
            <v>7820912</v>
          </cell>
          <cell r="CQ151">
            <v>1760060</v>
          </cell>
          <cell r="CR151">
            <v>877906422</v>
          </cell>
          <cell r="CS151">
            <v>106445730</v>
          </cell>
          <cell r="CT151">
            <v>0</v>
          </cell>
          <cell r="CU151">
            <v>19616370</v>
          </cell>
          <cell r="CV151">
            <v>1003968522</v>
          </cell>
          <cell r="CW151">
            <v>0</v>
          </cell>
          <cell r="CX151">
            <v>0</v>
          </cell>
          <cell r="CY151">
            <v>0</v>
          </cell>
          <cell r="CZ151">
            <v>1560969670</v>
          </cell>
          <cell r="DA151">
            <v>0</v>
          </cell>
          <cell r="DB151">
            <v>3744195506</v>
          </cell>
          <cell r="DC151">
            <v>0</v>
          </cell>
          <cell r="DD151">
            <v>9497572</v>
          </cell>
          <cell r="DE151">
            <v>9497572</v>
          </cell>
          <cell r="DF151">
            <v>0</v>
          </cell>
          <cell r="DG151">
            <v>0</v>
          </cell>
          <cell r="DH151">
            <v>39545819</v>
          </cell>
          <cell r="DI151">
            <v>4799693</v>
          </cell>
          <cell r="DJ151">
            <v>1900471</v>
          </cell>
          <cell r="DK151">
            <v>6700164</v>
          </cell>
          <cell r="DL151">
            <v>13502559</v>
          </cell>
          <cell r="DM151">
            <v>1539438</v>
          </cell>
          <cell r="DN151">
            <v>123598</v>
          </cell>
          <cell r="DO151">
            <v>15165595</v>
          </cell>
          <cell r="DP151">
            <v>3238500</v>
          </cell>
          <cell r="DQ151">
            <v>1822000</v>
          </cell>
          <cell r="DR151">
            <v>0</v>
          </cell>
          <cell r="DS151">
            <v>4768400</v>
          </cell>
          <cell r="DT151">
            <v>0</v>
          </cell>
          <cell r="DU151">
            <v>9828900</v>
          </cell>
          <cell r="DV151">
            <v>22495</v>
          </cell>
          <cell r="DW151">
            <v>7999900</v>
          </cell>
          <cell r="DX151">
            <v>5750</v>
          </cell>
          <cell r="DY151">
            <v>8028145</v>
          </cell>
          <cell r="DZ151">
            <v>15100706</v>
          </cell>
          <cell r="EA151">
            <v>0</v>
          </cell>
          <cell r="EB151">
            <v>32754</v>
          </cell>
          <cell r="EC151">
            <v>15133460</v>
          </cell>
          <cell r="ED151">
            <v>39297197</v>
          </cell>
          <cell r="EE151">
            <v>3979611</v>
          </cell>
          <cell r="EF151">
            <v>835227</v>
          </cell>
          <cell r="EG151">
            <v>23075193</v>
          </cell>
          <cell r="EH151">
            <v>657428</v>
          </cell>
          <cell r="EI151">
            <v>33866</v>
          </cell>
          <cell r="EJ151">
            <v>32754</v>
          </cell>
          <cell r="EK151">
            <v>1081994</v>
          </cell>
          <cell r="EL151">
            <v>229278</v>
          </cell>
          <cell r="EM151">
            <v>2035320</v>
          </cell>
          <cell r="EN151">
            <v>4127004</v>
          </cell>
          <cell r="EO151">
            <v>1675891</v>
          </cell>
          <cell r="EP151">
            <v>0</v>
          </cell>
          <cell r="EQ151">
            <v>818850</v>
          </cell>
          <cell r="ER151">
            <v>31755003</v>
          </cell>
          <cell r="ES151">
            <v>6812832</v>
          </cell>
          <cell r="ET151">
            <v>39386685</v>
          </cell>
          <cell r="EU151">
            <v>2405441</v>
          </cell>
          <cell r="EV151">
            <v>243741</v>
          </cell>
          <cell r="EW151">
            <v>0</v>
          </cell>
          <cell r="EX151">
            <v>42035867</v>
          </cell>
          <cell r="EY151">
            <v>0</v>
          </cell>
          <cell r="EZ151">
            <v>165217410</v>
          </cell>
          <cell r="FA151">
            <v>179096300</v>
          </cell>
          <cell r="FB151">
            <v>344313710</v>
          </cell>
          <cell r="FC151">
            <v>1817847</v>
          </cell>
          <cell r="FD151">
            <v>143688666</v>
          </cell>
          <cell r="FE151">
            <v>1975622</v>
          </cell>
          <cell r="FF151">
            <v>0</v>
          </cell>
          <cell r="FG151">
            <v>0</v>
          </cell>
          <cell r="FH151">
            <v>0</v>
          </cell>
          <cell r="FI151">
            <v>9219015</v>
          </cell>
          <cell r="FJ151">
            <v>11194637</v>
          </cell>
          <cell r="FK151">
            <v>1802582</v>
          </cell>
          <cell r="FL151">
            <v>0</v>
          </cell>
          <cell r="FM151">
            <v>158503732</v>
          </cell>
          <cell r="FN151">
            <v>549063425</v>
          </cell>
          <cell r="FO151">
            <v>214565</v>
          </cell>
          <cell r="FP151">
            <v>79034414</v>
          </cell>
          <cell r="FQ151">
            <v>79248979</v>
          </cell>
          <cell r="FR151">
            <v>83924</v>
          </cell>
          <cell r="FS151">
            <v>21306540</v>
          </cell>
          <cell r="FT151">
            <v>0</v>
          </cell>
          <cell r="FU151">
            <v>180147</v>
          </cell>
          <cell r="FV151">
            <v>10316699</v>
          </cell>
          <cell r="FW151">
            <v>11095200</v>
          </cell>
          <cell r="FX151">
            <v>122231489</v>
          </cell>
          <cell r="FY151">
            <v>0</v>
          </cell>
          <cell r="FZ151">
            <v>5887000</v>
          </cell>
          <cell r="GA151">
            <v>0</v>
          </cell>
          <cell r="GB151">
            <v>5887000</v>
          </cell>
          <cell r="GC151">
            <v>118368</v>
          </cell>
          <cell r="GD151">
            <v>118368</v>
          </cell>
          <cell r="GE151">
            <v>9026050</v>
          </cell>
          <cell r="GF151">
            <v>70383000</v>
          </cell>
          <cell r="GG151">
            <v>0</v>
          </cell>
          <cell r="GH151">
            <v>70383000</v>
          </cell>
          <cell r="GI151">
            <v>5591887</v>
          </cell>
          <cell r="GJ151">
            <v>330000</v>
          </cell>
          <cell r="GK151">
            <v>192000</v>
          </cell>
          <cell r="GL151">
            <v>42154489</v>
          </cell>
          <cell r="GM151">
            <v>17931417</v>
          </cell>
          <cell r="GN151">
            <v>123800</v>
          </cell>
          <cell r="GO151">
            <v>0</v>
          </cell>
          <cell r="GP151">
            <v>66323593</v>
          </cell>
          <cell r="GQ151">
            <v>67112606</v>
          </cell>
          <cell r="GR151">
            <v>133436199</v>
          </cell>
          <cell r="GS151">
            <v>341082106</v>
          </cell>
          <cell r="GT151">
            <v>2090500</v>
          </cell>
          <cell r="GU151">
            <v>0</v>
          </cell>
          <cell r="GV151">
            <v>2090500</v>
          </cell>
          <cell r="GW151">
            <v>0</v>
          </cell>
          <cell r="GX151">
            <v>0</v>
          </cell>
          <cell r="GY151">
            <v>2064567000</v>
          </cell>
          <cell r="GZ151">
            <v>276822000</v>
          </cell>
          <cell r="HA151">
            <v>0</v>
          </cell>
          <cell r="HB151">
            <v>2341389000</v>
          </cell>
          <cell r="HC151">
            <v>0</v>
          </cell>
          <cell r="HD151">
            <v>7513416067</v>
          </cell>
          <cell r="HE151">
            <v>0</v>
          </cell>
          <cell r="HF151">
            <v>0</v>
          </cell>
          <cell r="HG151">
            <v>0</v>
          </cell>
          <cell r="HH151">
            <v>9856895567</v>
          </cell>
          <cell r="HI151">
            <v>0</v>
          </cell>
          <cell r="HJ151">
            <v>0</v>
          </cell>
          <cell r="HK151">
            <v>0</v>
          </cell>
          <cell r="HL151">
            <v>32866869368</v>
          </cell>
          <cell r="HM151">
            <v>1273555037</v>
          </cell>
          <cell r="HN151">
            <v>34140424405</v>
          </cell>
          <cell r="HO151">
            <v>0</v>
          </cell>
          <cell r="HP151">
            <v>0</v>
          </cell>
          <cell r="HQ151">
            <v>0</v>
          </cell>
          <cell r="HR151">
            <v>0</v>
          </cell>
          <cell r="HS151">
            <v>203167574</v>
          </cell>
          <cell r="HT151">
            <v>152375682</v>
          </cell>
          <cell r="HU151">
            <v>2085816962</v>
          </cell>
          <cell r="HV151">
            <v>2441360218</v>
          </cell>
          <cell r="HW151">
            <v>0</v>
          </cell>
          <cell r="HX151">
            <v>1445630465</v>
          </cell>
          <cell r="HY151">
            <v>0</v>
          </cell>
          <cell r="HZ151">
            <v>205303790</v>
          </cell>
          <cell r="IA151">
            <v>0</v>
          </cell>
          <cell r="IB151">
            <v>0</v>
          </cell>
          <cell r="IC151">
            <v>0</v>
          </cell>
          <cell r="ID151">
            <v>2000000000</v>
          </cell>
          <cell r="IE151">
            <v>248859025</v>
          </cell>
          <cell r="IF151">
            <v>0</v>
          </cell>
          <cell r="IG151">
            <v>0</v>
          </cell>
          <cell r="IH151">
            <v>0</v>
          </cell>
          <cell r="II151">
            <v>0</v>
          </cell>
          <cell r="IJ151">
            <v>0</v>
          </cell>
          <cell r="IK151">
            <v>40481577903</v>
          </cell>
          <cell r="IL151">
            <v>0</v>
          </cell>
          <cell r="IM151">
            <v>1516234579</v>
          </cell>
          <cell r="IN151">
            <v>1516234579</v>
          </cell>
          <cell r="IO151">
            <v>40481577903</v>
          </cell>
          <cell r="IP151">
            <v>12898233</v>
          </cell>
          <cell r="IQ151">
            <v>0</v>
          </cell>
          <cell r="IR151">
            <v>0</v>
          </cell>
          <cell r="IS151">
            <v>0</v>
          </cell>
          <cell r="IT151">
            <v>0</v>
          </cell>
          <cell r="IU151">
            <v>0</v>
          </cell>
          <cell r="IV151">
            <v>0</v>
          </cell>
          <cell r="IW151">
            <v>0</v>
          </cell>
          <cell r="IX151">
            <v>0</v>
          </cell>
          <cell r="IY151">
            <v>0</v>
          </cell>
          <cell r="IZ151">
            <v>0</v>
          </cell>
          <cell r="JA151">
            <v>0</v>
          </cell>
          <cell r="JB151">
            <v>12898233</v>
          </cell>
          <cell r="JC151">
            <v>900817625</v>
          </cell>
          <cell r="JD151">
            <v>0</v>
          </cell>
          <cell r="JE151">
            <v>14756731</v>
          </cell>
          <cell r="JF151">
            <v>7697094</v>
          </cell>
          <cell r="JG151">
            <v>1851147</v>
          </cell>
          <cell r="JH151">
            <v>2940525</v>
          </cell>
          <cell r="JI151">
            <v>50542540</v>
          </cell>
          <cell r="JJ151">
            <v>616138</v>
          </cell>
          <cell r="JK151">
            <v>1812959</v>
          </cell>
          <cell r="JL151">
            <v>2067224</v>
          </cell>
          <cell r="JM151">
            <v>8429645</v>
          </cell>
          <cell r="JN151">
            <v>1825906</v>
          </cell>
          <cell r="JO151">
            <v>4050087</v>
          </cell>
          <cell r="JP151">
            <v>342998576</v>
          </cell>
          <cell r="JQ151">
            <v>209605</v>
          </cell>
          <cell r="JR151">
            <v>559390</v>
          </cell>
          <cell r="JS151">
            <v>0</v>
          </cell>
          <cell r="JT151">
            <v>4473132</v>
          </cell>
          <cell r="JU151">
            <v>11730679</v>
          </cell>
          <cell r="JV151">
            <v>0</v>
          </cell>
          <cell r="JW151">
            <v>0</v>
          </cell>
          <cell r="JX151">
            <v>867335</v>
          </cell>
          <cell r="JY151">
            <v>0</v>
          </cell>
          <cell r="JZ151">
            <v>0</v>
          </cell>
          <cell r="KA151">
            <v>0</v>
          </cell>
          <cell r="KB151">
            <v>0</v>
          </cell>
          <cell r="KC151">
            <v>0</v>
          </cell>
          <cell r="KD151">
            <v>0</v>
          </cell>
          <cell r="KE151">
            <v>0</v>
          </cell>
          <cell r="KF151">
            <v>0</v>
          </cell>
          <cell r="KG151">
            <v>0</v>
          </cell>
          <cell r="KH151">
            <v>0</v>
          </cell>
          <cell r="KI151">
            <v>0</v>
          </cell>
          <cell r="KJ151">
            <v>0</v>
          </cell>
          <cell r="KK151">
            <v>0</v>
          </cell>
          <cell r="KL151">
            <v>0</v>
          </cell>
          <cell r="KM151">
            <v>0</v>
          </cell>
          <cell r="KN151">
            <v>0</v>
          </cell>
          <cell r="KO151">
            <v>0</v>
          </cell>
          <cell r="KP151">
            <v>0</v>
          </cell>
          <cell r="KQ151">
            <v>0</v>
          </cell>
          <cell r="KR151">
            <v>0</v>
          </cell>
          <cell r="KS151">
            <v>0</v>
          </cell>
          <cell r="KT151">
            <v>0</v>
          </cell>
          <cell r="KU151">
            <v>0</v>
          </cell>
          <cell r="KV151">
            <v>0</v>
          </cell>
          <cell r="KW151">
            <v>1360117690</v>
          </cell>
          <cell r="KX151">
            <v>41854593826</v>
          </cell>
          <cell r="KY151">
            <v>-9553332</v>
          </cell>
          <cell r="KZ151">
            <v>-9553332</v>
          </cell>
          <cell r="LA151">
            <v>475068</v>
          </cell>
          <cell r="LB151">
            <v>62269009121</v>
          </cell>
          <cell r="LC151">
            <v>150641172218</v>
          </cell>
          <cell r="LD151">
            <v>3215618864</v>
          </cell>
          <cell r="LE151">
            <v>0</v>
          </cell>
          <cell r="LF151">
            <v>0</v>
          </cell>
          <cell r="LG151">
            <v>0</v>
          </cell>
          <cell r="LH151">
            <v>0</v>
          </cell>
          <cell r="LI151">
            <v>0</v>
          </cell>
          <cell r="LJ151">
            <v>0</v>
          </cell>
          <cell r="LK151">
            <v>0</v>
          </cell>
          <cell r="LL151">
            <v>10240523049</v>
          </cell>
          <cell r="LM151">
            <v>964126084</v>
          </cell>
          <cell r="LN151">
            <v>11400514692</v>
          </cell>
          <cell r="LO151">
            <v>914161475</v>
          </cell>
          <cell r="LP151">
            <v>0</v>
          </cell>
          <cell r="LQ151">
            <v>4627500</v>
          </cell>
          <cell r="LR151">
            <v>118727734</v>
          </cell>
          <cell r="LS151">
            <v>1394567851</v>
          </cell>
          <cell r="LT151">
            <v>56534263</v>
          </cell>
          <cell r="LU151">
            <v>0</v>
          </cell>
          <cell r="LV151">
            <v>3371636</v>
          </cell>
          <cell r="LW151">
            <v>1394567851</v>
          </cell>
          <cell r="LX151">
            <v>0</v>
          </cell>
          <cell r="LY151">
            <v>0</v>
          </cell>
          <cell r="LZ151">
            <v>0</v>
          </cell>
          <cell r="MA151">
            <v>0</v>
          </cell>
          <cell r="MB151">
            <v>0</v>
          </cell>
          <cell r="MC151">
            <v>195865559</v>
          </cell>
          <cell r="MD151">
            <v>964126084</v>
          </cell>
          <cell r="ME151">
            <v>17108124015</v>
          </cell>
          <cell r="MF151">
            <v>36856447</v>
          </cell>
          <cell r="MG151">
            <v>31723046</v>
          </cell>
          <cell r="MH151">
            <v>0</v>
          </cell>
          <cell r="MI151">
            <v>68579493</v>
          </cell>
          <cell r="MJ151">
            <v>1389257555</v>
          </cell>
          <cell r="MK151">
            <v>259194</v>
          </cell>
          <cell r="ML151">
            <v>1389516749</v>
          </cell>
          <cell r="MM151">
            <v>7953839678</v>
          </cell>
          <cell r="MN151">
            <v>0</v>
          </cell>
          <cell r="MO151">
            <v>7953839678</v>
          </cell>
          <cell r="MP151">
            <v>0</v>
          </cell>
          <cell r="MQ151">
            <v>9411935920</v>
          </cell>
          <cell r="MR151">
            <v>0</v>
          </cell>
          <cell r="MS151">
            <v>0</v>
          </cell>
          <cell r="MT151">
            <v>0</v>
          </cell>
          <cell r="MU151">
            <v>0</v>
          </cell>
          <cell r="MV151">
            <v>0</v>
          </cell>
          <cell r="MW151">
            <v>0</v>
          </cell>
          <cell r="MX151">
            <v>4818219915</v>
          </cell>
          <cell r="MY151">
            <v>727183341</v>
          </cell>
          <cell r="MZ151">
            <v>210257180</v>
          </cell>
          <cell r="NA151">
            <v>0</v>
          </cell>
          <cell r="NB151">
            <v>937440521</v>
          </cell>
          <cell r="NC151">
            <v>0</v>
          </cell>
          <cell r="ND151">
            <v>0</v>
          </cell>
          <cell r="NE151">
            <v>0</v>
          </cell>
          <cell r="NF151">
            <v>0</v>
          </cell>
          <cell r="NG151">
            <v>15812879</v>
          </cell>
          <cell r="NH151">
            <v>1401457000</v>
          </cell>
          <cell r="NI151">
            <v>9133466</v>
          </cell>
          <cell r="NJ151">
            <v>1639596</v>
          </cell>
          <cell r="NK151">
            <v>10773062</v>
          </cell>
          <cell r="NL151">
            <v>0</v>
          </cell>
          <cell r="NM151">
            <v>0</v>
          </cell>
          <cell r="NN151">
            <v>0</v>
          </cell>
          <cell r="NO151">
            <v>0</v>
          </cell>
          <cell r="NP151">
            <v>0</v>
          </cell>
          <cell r="NQ151">
            <v>0</v>
          </cell>
          <cell r="NR151">
            <v>0</v>
          </cell>
          <cell r="NS151">
            <v>0</v>
          </cell>
          <cell r="NT151">
            <v>0</v>
          </cell>
          <cell r="NU151">
            <v>0</v>
          </cell>
          <cell r="NV151">
            <v>0</v>
          </cell>
          <cell r="NW151">
            <v>0</v>
          </cell>
          <cell r="NX151">
            <v>0</v>
          </cell>
          <cell r="NY151">
            <v>0</v>
          </cell>
          <cell r="NZ151">
            <v>0</v>
          </cell>
          <cell r="OA151">
            <v>0</v>
          </cell>
          <cell r="OB151">
            <v>0</v>
          </cell>
          <cell r="OC151">
            <v>0</v>
          </cell>
          <cell r="OD151">
            <v>7183703377</v>
          </cell>
          <cell r="OE151">
            <v>7183703377</v>
          </cell>
          <cell r="OF151">
            <v>0</v>
          </cell>
          <cell r="OG151">
            <v>0</v>
          </cell>
          <cell r="OH151">
            <v>0</v>
          </cell>
          <cell r="OI151">
            <v>0</v>
          </cell>
          <cell r="OJ151">
            <v>0</v>
          </cell>
          <cell r="OK151">
            <v>0</v>
          </cell>
          <cell r="OL151">
            <v>0</v>
          </cell>
          <cell r="OM151">
            <v>0</v>
          </cell>
          <cell r="ON151">
            <v>0</v>
          </cell>
          <cell r="OO151">
            <v>0</v>
          </cell>
          <cell r="OP151">
            <v>2209795</v>
          </cell>
          <cell r="OQ151">
            <v>110000</v>
          </cell>
          <cell r="OR151">
            <v>35067494</v>
          </cell>
          <cell r="OS151">
            <v>0</v>
          </cell>
          <cell r="OT151">
            <v>0</v>
          </cell>
          <cell r="OU151">
            <v>72454783</v>
          </cell>
          <cell r="OV151">
            <v>0</v>
          </cell>
          <cell r="OW151">
            <v>7221090666</v>
          </cell>
          <cell r="OX151">
            <v>16633026586</v>
          </cell>
          <cell r="OY151">
            <v>184382322819</v>
          </cell>
        </row>
        <row r="152">
          <cell r="A152">
            <v>40026</v>
          </cell>
          <cell r="B152">
            <v>2009</v>
          </cell>
          <cell r="C152" t="str">
            <v>2009-2</v>
          </cell>
          <cell r="D152" t="str">
            <v>2009-3</v>
          </cell>
          <cell r="E152">
            <v>8</v>
          </cell>
          <cell r="F152">
            <v>1.0222712983989046</v>
          </cell>
          <cell r="G152">
            <v>2671790</v>
          </cell>
          <cell r="H152">
            <v>611952</v>
          </cell>
          <cell r="I152">
            <v>14477528211.905609</v>
          </cell>
          <cell r="J152">
            <v>2054992300.0943985</v>
          </cell>
          <cell r="K152">
            <v>0</v>
          </cell>
          <cell r="L152">
            <v>16532520512</v>
          </cell>
          <cell r="M152">
            <v>531891352</v>
          </cell>
          <cell r="N152">
            <v>21258174761</v>
          </cell>
          <cell r="O152">
            <v>431605581</v>
          </cell>
          <cell r="P152">
            <v>2474402501</v>
          </cell>
          <cell r="Q152">
            <v>2629880908</v>
          </cell>
          <cell r="R152">
            <v>45534405631</v>
          </cell>
          <cell r="S152">
            <v>3484233000</v>
          </cell>
          <cell r="T152">
            <v>4098866000</v>
          </cell>
          <cell r="U152">
            <v>7583099000</v>
          </cell>
          <cell r="V152">
            <v>352990622</v>
          </cell>
          <cell r="W152">
            <v>2900916820</v>
          </cell>
          <cell r="X152">
            <v>55780968</v>
          </cell>
          <cell r="Y152">
            <v>1174808</v>
          </cell>
          <cell r="Z152">
            <v>58633080</v>
          </cell>
          <cell r="AA152">
            <v>41329212</v>
          </cell>
          <cell r="AB152">
            <v>0</v>
          </cell>
          <cell r="AC152">
            <v>2928012017</v>
          </cell>
          <cell r="AD152">
            <v>0</v>
          </cell>
          <cell r="AE152">
            <v>0</v>
          </cell>
          <cell r="AF152">
            <v>0</v>
          </cell>
          <cell r="AG152">
            <v>13921936527</v>
          </cell>
          <cell r="AH152">
            <v>59456342158</v>
          </cell>
          <cell r="AI152">
            <v>114979747</v>
          </cell>
          <cell r="AJ152">
            <v>1073100</v>
          </cell>
          <cell r="AK152">
            <v>76184493</v>
          </cell>
          <cell r="AL152">
            <v>192237340</v>
          </cell>
          <cell r="AM152">
            <v>820045420</v>
          </cell>
          <cell r="AN152">
            <v>1979459</v>
          </cell>
          <cell r="AO152">
            <v>9033690</v>
          </cell>
          <cell r="AP152">
            <v>65220</v>
          </cell>
          <cell r="AQ152">
            <v>5554896</v>
          </cell>
          <cell r="AR152">
            <v>7467031</v>
          </cell>
          <cell r="AS152">
            <v>0</v>
          </cell>
          <cell r="AT152">
            <v>0</v>
          </cell>
          <cell r="AU152">
            <v>0</v>
          </cell>
          <cell r="AV152">
            <v>844145716</v>
          </cell>
          <cell r="AW152">
            <v>56035</v>
          </cell>
          <cell r="AX152">
            <v>2024175470</v>
          </cell>
          <cell r="AY152">
            <v>88592401</v>
          </cell>
          <cell r="AZ152">
            <v>169506</v>
          </cell>
          <cell r="BA152">
            <v>318286</v>
          </cell>
          <cell r="BB152">
            <v>431066</v>
          </cell>
          <cell r="BC152">
            <v>0</v>
          </cell>
          <cell r="BD152">
            <v>9875144</v>
          </cell>
          <cell r="BE152">
            <v>7878172</v>
          </cell>
          <cell r="BF152">
            <v>0</v>
          </cell>
          <cell r="BG152">
            <v>0</v>
          </cell>
          <cell r="BH152">
            <v>0</v>
          </cell>
          <cell r="BI152">
            <v>69562804</v>
          </cell>
          <cell r="BJ152">
            <v>0</v>
          </cell>
          <cell r="BK152">
            <v>2201058884</v>
          </cell>
          <cell r="BL152">
            <v>0</v>
          </cell>
          <cell r="BM152">
            <v>928397</v>
          </cell>
          <cell r="BN152">
            <v>117774</v>
          </cell>
          <cell r="BO152">
            <v>774786</v>
          </cell>
          <cell r="BP152">
            <v>55450926</v>
          </cell>
          <cell r="BQ152">
            <v>57271883</v>
          </cell>
          <cell r="BR152">
            <v>2705837382</v>
          </cell>
          <cell r="BS152">
            <v>0</v>
          </cell>
          <cell r="BT152">
            <v>113871597</v>
          </cell>
          <cell r="BU152">
            <v>2247987879</v>
          </cell>
          <cell r="BV152">
            <v>95402296</v>
          </cell>
          <cell r="BW152">
            <v>983802</v>
          </cell>
          <cell r="BX152">
            <v>15758950</v>
          </cell>
          <cell r="BY152">
            <v>2891257</v>
          </cell>
          <cell r="BZ152">
            <v>670029</v>
          </cell>
          <cell r="CA152">
            <v>2229189</v>
          </cell>
          <cell r="CB152">
            <v>384000</v>
          </cell>
          <cell r="CC152">
            <v>8083522</v>
          </cell>
          <cell r="CD152">
            <v>31000749</v>
          </cell>
          <cell r="CE152">
            <v>4967411</v>
          </cell>
          <cell r="CF152">
            <v>4453422</v>
          </cell>
          <cell r="CG152">
            <v>13115445</v>
          </cell>
          <cell r="CH152">
            <v>22536278</v>
          </cell>
          <cell r="CI152">
            <v>208065380</v>
          </cell>
          <cell r="CJ152">
            <v>230601658</v>
          </cell>
          <cell r="CK152">
            <v>444667975</v>
          </cell>
          <cell r="CL152">
            <v>444667975</v>
          </cell>
          <cell r="CM152">
            <v>24543820</v>
          </cell>
          <cell r="CN152">
            <v>49139218</v>
          </cell>
          <cell r="CO152">
            <v>18834582</v>
          </cell>
          <cell r="CP152">
            <v>8117277</v>
          </cell>
          <cell r="CQ152">
            <v>1438428</v>
          </cell>
          <cell r="CR152">
            <v>873198000</v>
          </cell>
          <cell r="CS152">
            <v>91270801</v>
          </cell>
          <cell r="CT152">
            <v>0</v>
          </cell>
          <cell r="CU152">
            <v>26913210</v>
          </cell>
          <cell r="CV152">
            <v>991382011</v>
          </cell>
          <cell r="CW152">
            <v>0</v>
          </cell>
          <cell r="CX152">
            <v>0</v>
          </cell>
          <cell r="CY152">
            <v>0</v>
          </cell>
          <cell r="CZ152">
            <v>1538123311</v>
          </cell>
          <cell r="DA152">
            <v>0</v>
          </cell>
          <cell r="DB152">
            <v>4256987490</v>
          </cell>
          <cell r="DC152">
            <v>0</v>
          </cell>
          <cell r="DD152">
            <v>92502</v>
          </cell>
          <cell r="DE152">
            <v>92502</v>
          </cell>
          <cell r="DF152">
            <v>0</v>
          </cell>
          <cell r="DG152">
            <v>0</v>
          </cell>
          <cell r="DH152">
            <v>36516012</v>
          </cell>
          <cell r="DI152">
            <v>2985000</v>
          </cell>
          <cell r="DJ152">
            <v>1609271</v>
          </cell>
          <cell r="DK152">
            <v>4594271</v>
          </cell>
          <cell r="DL152">
            <v>13257332</v>
          </cell>
          <cell r="DM152">
            <v>1686831</v>
          </cell>
          <cell r="DN152">
            <v>91957</v>
          </cell>
          <cell r="DO152">
            <v>15036120</v>
          </cell>
          <cell r="DP152">
            <v>1219200</v>
          </cell>
          <cell r="DQ152">
            <v>546600</v>
          </cell>
          <cell r="DR152">
            <v>0</v>
          </cell>
          <cell r="DS152">
            <v>4222400</v>
          </cell>
          <cell r="DT152">
            <v>0</v>
          </cell>
          <cell r="DU152">
            <v>5988200</v>
          </cell>
          <cell r="DV152">
            <v>112475</v>
          </cell>
          <cell r="DW152">
            <v>7592800</v>
          </cell>
          <cell r="DX152">
            <v>3450</v>
          </cell>
          <cell r="DY152">
            <v>7708725</v>
          </cell>
          <cell r="DZ152">
            <v>14774093</v>
          </cell>
          <cell r="EA152">
            <v>0</v>
          </cell>
          <cell r="EB152">
            <v>16377</v>
          </cell>
          <cell r="EC152">
            <v>14790470</v>
          </cell>
          <cell r="ED152">
            <v>32904729</v>
          </cell>
          <cell r="EE152">
            <v>3275400</v>
          </cell>
          <cell r="EF152">
            <v>624365</v>
          </cell>
          <cell r="EG152">
            <v>21064158</v>
          </cell>
          <cell r="EH152">
            <v>474933</v>
          </cell>
          <cell r="EI152">
            <v>32754</v>
          </cell>
          <cell r="EJ152">
            <v>0</v>
          </cell>
          <cell r="EK152">
            <v>687834</v>
          </cell>
          <cell r="EL152">
            <v>294786</v>
          </cell>
          <cell r="EM152">
            <v>1490307</v>
          </cell>
          <cell r="EN152">
            <v>3537432</v>
          </cell>
          <cell r="EO152">
            <v>1537770</v>
          </cell>
          <cell r="EP152">
            <v>0</v>
          </cell>
          <cell r="EQ152">
            <v>1015374</v>
          </cell>
          <cell r="ER152">
            <v>28348587</v>
          </cell>
          <cell r="ES152">
            <v>6157752</v>
          </cell>
          <cell r="ET152">
            <v>35521713</v>
          </cell>
          <cell r="EU152">
            <v>0</v>
          </cell>
          <cell r="EV152">
            <v>114703</v>
          </cell>
          <cell r="EW152">
            <v>0</v>
          </cell>
          <cell r="EX152">
            <v>35636416</v>
          </cell>
          <cell r="EY152">
            <v>0</v>
          </cell>
          <cell r="EZ152">
            <v>143594092</v>
          </cell>
          <cell r="FA152">
            <v>131777600</v>
          </cell>
          <cell r="FB152">
            <v>275371692</v>
          </cell>
          <cell r="FC152">
            <v>1703208</v>
          </cell>
          <cell r="FD152">
            <v>101581700</v>
          </cell>
          <cell r="FE152">
            <v>1497105</v>
          </cell>
          <cell r="FF152">
            <v>0</v>
          </cell>
          <cell r="FG152">
            <v>0</v>
          </cell>
          <cell r="FH152">
            <v>0</v>
          </cell>
          <cell r="FI152">
            <v>6382395</v>
          </cell>
          <cell r="FJ152">
            <v>7879500</v>
          </cell>
          <cell r="FK152">
            <v>1293783</v>
          </cell>
          <cell r="FL152">
            <v>0</v>
          </cell>
          <cell r="FM152">
            <v>112458191</v>
          </cell>
          <cell r="FN152">
            <v>428940166</v>
          </cell>
          <cell r="FO152">
            <v>168589</v>
          </cell>
          <cell r="FP152">
            <v>26692470</v>
          </cell>
          <cell r="FQ152">
            <v>26861059</v>
          </cell>
          <cell r="FR152">
            <v>377659</v>
          </cell>
          <cell r="FS152">
            <v>21124106</v>
          </cell>
          <cell r="FT152">
            <v>36400</v>
          </cell>
          <cell r="FU152">
            <v>311163</v>
          </cell>
          <cell r="FV152">
            <v>9584833</v>
          </cell>
          <cell r="FW152">
            <v>4140000</v>
          </cell>
          <cell r="FX152">
            <v>62435220</v>
          </cell>
          <cell r="FY152">
            <v>0</v>
          </cell>
          <cell r="FZ152">
            <v>6578000</v>
          </cell>
          <cell r="GA152">
            <v>0</v>
          </cell>
          <cell r="GB152">
            <v>6578000</v>
          </cell>
          <cell r="GC152">
            <v>234423</v>
          </cell>
          <cell r="GD152">
            <v>234423</v>
          </cell>
          <cell r="GE152">
            <v>6624000</v>
          </cell>
          <cell r="GF152">
            <v>50432000</v>
          </cell>
          <cell r="GG152">
            <v>0</v>
          </cell>
          <cell r="GH152">
            <v>50432000</v>
          </cell>
          <cell r="GI152">
            <v>10255389</v>
          </cell>
          <cell r="GJ152">
            <v>0</v>
          </cell>
          <cell r="GK152">
            <v>0</v>
          </cell>
          <cell r="GL152">
            <v>44903698</v>
          </cell>
          <cell r="GM152">
            <v>15896325</v>
          </cell>
          <cell r="GN152">
            <v>96000</v>
          </cell>
          <cell r="GO152">
            <v>0</v>
          </cell>
          <cell r="GP152">
            <v>71151412</v>
          </cell>
          <cell r="GQ152">
            <v>59036558</v>
          </cell>
          <cell r="GR152">
            <v>130187970</v>
          </cell>
          <cell r="GS152">
            <v>256491613</v>
          </cell>
          <cell r="GT152">
            <v>854100</v>
          </cell>
          <cell r="GU152">
            <v>0</v>
          </cell>
          <cell r="GV152">
            <v>854100</v>
          </cell>
          <cell r="GW152">
            <v>0</v>
          </cell>
          <cell r="GX152">
            <v>0</v>
          </cell>
          <cell r="GY152">
            <v>2721507800</v>
          </cell>
          <cell r="GZ152">
            <v>278930900</v>
          </cell>
          <cell r="HA152">
            <v>0</v>
          </cell>
          <cell r="HB152">
            <v>3000438700</v>
          </cell>
          <cell r="HC152">
            <v>50639</v>
          </cell>
          <cell r="HD152">
            <v>0</v>
          </cell>
          <cell r="HE152">
            <v>0</v>
          </cell>
          <cell r="HF152">
            <v>1334169009</v>
          </cell>
          <cell r="HG152">
            <v>0</v>
          </cell>
          <cell r="HH152">
            <v>4335512448</v>
          </cell>
          <cell r="HI152">
            <v>0</v>
          </cell>
          <cell r="HJ152">
            <v>0</v>
          </cell>
          <cell r="HK152">
            <v>0</v>
          </cell>
          <cell r="HL152">
            <v>36207088069</v>
          </cell>
          <cell r="HM152">
            <v>5473159037</v>
          </cell>
          <cell r="HN152">
            <v>41680247106</v>
          </cell>
          <cell r="HO152">
            <v>0</v>
          </cell>
          <cell r="HP152">
            <v>0</v>
          </cell>
          <cell r="HQ152">
            <v>0</v>
          </cell>
          <cell r="HR152">
            <v>0</v>
          </cell>
          <cell r="HS152">
            <v>203167574</v>
          </cell>
          <cell r="HT152">
            <v>152375682</v>
          </cell>
          <cell r="HU152">
            <v>2085816962</v>
          </cell>
          <cell r="HV152">
            <v>2441360218</v>
          </cell>
          <cell r="HW152">
            <v>0</v>
          </cell>
          <cell r="HX152">
            <v>1445630465</v>
          </cell>
          <cell r="HY152">
            <v>0</v>
          </cell>
          <cell r="HZ152">
            <v>205303790</v>
          </cell>
          <cell r="IA152">
            <v>2807479685</v>
          </cell>
          <cell r="IB152">
            <v>0</v>
          </cell>
          <cell r="IC152">
            <v>0</v>
          </cell>
          <cell r="ID152">
            <v>0</v>
          </cell>
          <cell r="IE152">
            <v>7224000000</v>
          </cell>
          <cell r="IF152">
            <v>0</v>
          </cell>
          <cell r="IG152">
            <v>545855000</v>
          </cell>
          <cell r="IH152">
            <v>0</v>
          </cell>
          <cell r="II152">
            <v>0</v>
          </cell>
          <cell r="IJ152">
            <v>0</v>
          </cell>
          <cell r="IK152">
            <v>56349876264</v>
          </cell>
          <cell r="IL152">
            <v>0</v>
          </cell>
          <cell r="IM152">
            <v>1672646274</v>
          </cell>
          <cell r="IN152">
            <v>1672646274</v>
          </cell>
          <cell r="IO152">
            <v>56349876264</v>
          </cell>
          <cell r="IP152">
            <v>14743391</v>
          </cell>
          <cell r="IQ152">
            <v>0</v>
          </cell>
          <cell r="IR152">
            <v>0</v>
          </cell>
          <cell r="IS152">
            <v>0</v>
          </cell>
          <cell r="IT152">
            <v>0</v>
          </cell>
          <cell r="IU152">
            <v>0</v>
          </cell>
          <cell r="IV152">
            <v>0</v>
          </cell>
          <cell r="IW152">
            <v>0</v>
          </cell>
          <cell r="IX152">
            <v>0</v>
          </cell>
          <cell r="IY152">
            <v>0</v>
          </cell>
          <cell r="IZ152">
            <v>0</v>
          </cell>
          <cell r="JA152">
            <v>0</v>
          </cell>
          <cell r="JB152">
            <v>14743391</v>
          </cell>
          <cell r="JC152">
            <v>900817625</v>
          </cell>
          <cell r="JD152">
            <v>44298834</v>
          </cell>
          <cell r="JE152">
            <v>14756731</v>
          </cell>
          <cell r="JF152">
            <v>7697094</v>
          </cell>
          <cell r="JG152">
            <v>1851147</v>
          </cell>
          <cell r="JH152">
            <v>0</v>
          </cell>
          <cell r="JI152">
            <v>50542540</v>
          </cell>
          <cell r="JJ152">
            <v>616138</v>
          </cell>
          <cell r="JK152">
            <v>1812959</v>
          </cell>
          <cell r="JL152">
            <v>2067224</v>
          </cell>
          <cell r="JM152">
            <v>8429645</v>
          </cell>
          <cell r="JN152">
            <v>1825906</v>
          </cell>
          <cell r="JO152">
            <v>4050087</v>
          </cell>
          <cell r="JP152">
            <v>342998576</v>
          </cell>
          <cell r="JQ152">
            <v>209605</v>
          </cell>
          <cell r="JR152">
            <v>559390</v>
          </cell>
          <cell r="JS152">
            <v>0</v>
          </cell>
          <cell r="JT152">
            <v>4473132</v>
          </cell>
          <cell r="JU152">
            <v>11730679</v>
          </cell>
          <cell r="JV152">
            <v>0</v>
          </cell>
          <cell r="JW152">
            <v>0</v>
          </cell>
          <cell r="JX152">
            <v>867335</v>
          </cell>
          <cell r="JY152">
            <v>6040856</v>
          </cell>
          <cell r="JZ152">
            <v>0</v>
          </cell>
          <cell r="KA152">
            <v>0</v>
          </cell>
          <cell r="KB152">
            <v>0</v>
          </cell>
          <cell r="KC152">
            <v>0</v>
          </cell>
          <cell r="KD152">
            <v>0</v>
          </cell>
          <cell r="KE152">
            <v>0</v>
          </cell>
          <cell r="KF152">
            <v>0</v>
          </cell>
          <cell r="KG152">
            <v>0</v>
          </cell>
          <cell r="KH152">
            <v>0</v>
          </cell>
          <cell r="KI152">
            <v>0</v>
          </cell>
          <cell r="KJ152">
            <v>0</v>
          </cell>
          <cell r="KK152">
            <v>0</v>
          </cell>
          <cell r="KL152">
            <v>0</v>
          </cell>
          <cell r="KM152">
            <v>0</v>
          </cell>
          <cell r="KN152">
            <v>0</v>
          </cell>
          <cell r="KO152">
            <v>0</v>
          </cell>
          <cell r="KP152">
            <v>0</v>
          </cell>
          <cell r="KQ152">
            <v>0</v>
          </cell>
          <cell r="KR152">
            <v>0</v>
          </cell>
          <cell r="KS152">
            <v>0</v>
          </cell>
          <cell r="KT152">
            <v>0</v>
          </cell>
          <cell r="KU152">
            <v>0</v>
          </cell>
          <cell r="KV152">
            <v>0</v>
          </cell>
          <cell r="KW152">
            <v>1407516855</v>
          </cell>
          <cell r="KX152">
            <v>57772136510</v>
          </cell>
          <cell r="KY152">
            <v>0</v>
          </cell>
          <cell r="KZ152">
            <v>0</v>
          </cell>
          <cell r="LA152">
            <v>0</v>
          </cell>
          <cell r="LB152">
            <v>73050711934</v>
          </cell>
          <cell r="LC152">
            <v>132507054092</v>
          </cell>
          <cell r="LD152">
            <v>65002993</v>
          </cell>
          <cell r="LE152">
            <v>0</v>
          </cell>
          <cell r="LF152">
            <v>0</v>
          </cell>
          <cell r="LG152">
            <v>0</v>
          </cell>
          <cell r="LH152">
            <v>0</v>
          </cell>
          <cell r="LI152">
            <v>0</v>
          </cell>
          <cell r="LJ152">
            <v>0</v>
          </cell>
          <cell r="LK152">
            <v>0</v>
          </cell>
          <cell r="LL152">
            <v>10240523049</v>
          </cell>
          <cell r="LM152">
            <v>964126084</v>
          </cell>
          <cell r="LN152">
            <v>11400514692</v>
          </cell>
          <cell r="LO152">
            <v>818051686</v>
          </cell>
          <cell r="LP152">
            <v>0</v>
          </cell>
          <cell r="LQ152">
            <v>4650900</v>
          </cell>
          <cell r="LR152">
            <v>119167161</v>
          </cell>
          <cell r="LS152">
            <v>1415588067</v>
          </cell>
          <cell r="LT152">
            <v>55993214</v>
          </cell>
          <cell r="LU152">
            <v>0</v>
          </cell>
          <cell r="LV152">
            <v>1977777</v>
          </cell>
          <cell r="LW152">
            <v>1415588067</v>
          </cell>
          <cell r="LX152">
            <v>0</v>
          </cell>
          <cell r="LY152">
            <v>0</v>
          </cell>
          <cell r="LZ152">
            <v>0</v>
          </cell>
          <cell r="MA152">
            <v>0</v>
          </cell>
          <cell r="MB152">
            <v>0</v>
          </cell>
          <cell r="MC152">
            <v>195865559</v>
          </cell>
          <cell r="MD152">
            <v>964126084</v>
          </cell>
          <cell r="ME152">
            <v>13880946490</v>
          </cell>
          <cell r="MF152">
            <v>4295927</v>
          </cell>
          <cell r="MG152">
            <v>120630</v>
          </cell>
          <cell r="MH152">
            <v>0</v>
          </cell>
          <cell r="MI152">
            <v>4416557</v>
          </cell>
          <cell r="MJ152">
            <v>674899228</v>
          </cell>
          <cell r="MK152">
            <v>1283497</v>
          </cell>
          <cell r="ML152">
            <v>676182725</v>
          </cell>
          <cell r="MM152">
            <v>266704217</v>
          </cell>
          <cell r="MN152">
            <v>0</v>
          </cell>
          <cell r="MO152">
            <v>266704217</v>
          </cell>
          <cell r="MP152">
            <v>0</v>
          </cell>
          <cell r="MQ152">
            <v>947303499</v>
          </cell>
          <cell r="MR152">
            <v>0</v>
          </cell>
          <cell r="MS152">
            <v>0</v>
          </cell>
          <cell r="MT152">
            <v>0</v>
          </cell>
          <cell r="MU152">
            <v>0</v>
          </cell>
          <cell r="MV152">
            <v>0</v>
          </cell>
          <cell r="MW152">
            <v>0</v>
          </cell>
          <cell r="MX152">
            <v>7984022650</v>
          </cell>
          <cell r="MY152">
            <v>603906117</v>
          </cell>
          <cell r="MZ152">
            <v>175815962</v>
          </cell>
          <cell r="NA152">
            <v>0</v>
          </cell>
          <cell r="NB152">
            <v>779722079</v>
          </cell>
          <cell r="NC152">
            <v>0</v>
          </cell>
          <cell r="ND152">
            <v>0</v>
          </cell>
          <cell r="NE152">
            <v>0</v>
          </cell>
          <cell r="NF152">
            <v>0</v>
          </cell>
          <cell r="NG152">
            <v>12835786</v>
          </cell>
          <cell r="NH152">
            <v>31076348</v>
          </cell>
          <cell r="NI152">
            <v>9050906</v>
          </cell>
          <cell r="NJ152">
            <v>1774282</v>
          </cell>
          <cell r="NK152">
            <v>10825188</v>
          </cell>
          <cell r="NL152">
            <v>0</v>
          </cell>
          <cell r="NM152">
            <v>0</v>
          </cell>
          <cell r="NN152">
            <v>0</v>
          </cell>
          <cell r="NO152">
            <v>0</v>
          </cell>
          <cell r="NP152">
            <v>0</v>
          </cell>
          <cell r="NQ152">
            <v>0</v>
          </cell>
          <cell r="NR152">
            <v>0</v>
          </cell>
          <cell r="NS152">
            <v>0</v>
          </cell>
          <cell r="NT152">
            <v>0</v>
          </cell>
          <cell r="NU152">
            <v>0</v>
          </cell>
          <cell r="NV152">
            <v>0</v>
          </cell>
          <cell r="NW152">
            <v>0</v>
          </cell>
          <cell r="NX152">
            <v>0</v>
          </cell>
          <cell r="NY152">
            <v>0</v>
          </cell>
          <cell r="NZ152">
            <v>0</v>
          </cell>
          <cell r="OA152">
            <v>0</v>
          </cell>
          <cell r="OB152">
            <v>0</v>
          </cell>
          <cell r="OC152">
            <v>0</v>
          </cell>
          <cell r="OD152">
            <v>8818482051</v>
          </cell>
          <cell r="OE152">
            <v>8818482051</v>
          </cell>
          <cell r="OF152">
            <v>0</v>
          </cell>
          <cell r="OG152">
            <v>0</v>
          </cell>
          <cell r="OH152">
            <v>0</v>
          </cell>
          <cell r="OI152">
            <v>0</v>
          </cell>
          <cell r="OJ152">
            <v>0</v>
          </cell>
          <cell r="OK152">
            <v>0</v>
          </cell>
          <cell r="OL152">
            <v>0</v>
          </cell>
          <cell r="OM152">
            <v>0</v>
          </cell>
          <cell r="ON152">
            <v>0</v>
          </cell>
          <cell r="OO152">
            <v>0</v>
          </cell>
          <cell r="OP152">
            <v>637686</v>
          </cell>
          <cell r="OQ152">
            <v>110000</v>
          </cell>
          <cell r="OR152">
            <v>70694145</v>
          </cell>
          <cell r="OS152">
            <v>0</v>
          </cell>
          <cell r="OT152">
            <v>0</v>
          </cell>
          <cell r="OU152">
            <v>142135976</v>
          </cell>
          <cell r="OV152">
            <v>0</v>
          </cell>
          <cell r="OW152">
            <v>8889923882</v>
          </cell>
          <cell r="OX152">
            <v>9837227381</v>
          </cell>
          <cell r="OY152">
            <v>156225227963</v>
          </cell>
        </row>
        <row r="153">
          <cell r="A153">
            <v>40057</v>
          </cell>
          <cell r="B153">
            <v>2009</v>
          </cell>
          <cell r="C153" t="str">
            <v>2009-2</v>
          </cell>
          <cell r="D153" t="str">
            <v>2009-3</v>
          </cell>
          <cell r="E153">
            <v>9</v>
          </cell>
          <cell r="F153">
            <v>1.0211511857759035</v>
          </cell>
          <cell r="G153">
            <v>2773977</v>
          </cell>
          <cell r="H153">
            <v>9961241</v>
          </cell>
          <cell r="I153">
            <v>10725210645.635498</v>
          </cell>
          <cell r="J153">
            <v>1522374881.364502</v>
          </cell>
          <cell r="K153">
            <v>0</v>
          </cell>
          <cell r="L153">
            <v>12247585527</v>
          </cell>
          <cell r="M153">
            <v>6011605596</v>
          </cell>
          <cell r="N153">
            <v>27878246916</v>
          </cell>
          <cell r="O153">
            <v>2213657207</v>
          </cell>
          <cell r="P153">
            <v>2882329722</v>
          </cell>
          <cell r="Q153">
            <v>2533436643</v>
          </cell>
          <cell r="R153">
            <v>54171215473</v>
          </cell>
          <cell r="S153">
            <v>3378018000</v>
          </cell>
          <cell r="T153">
            <v>4017197000</v>
          </cell>
          <cell r="U153">
            <v>7395215000</v>
          </cell>
          <cell r="V153">
            <v>221069438</v>
          </cell>
          <cell r="W153">
            <v>2800440693</v>
          </cell>
          <cell r="X153">
            <v>88305706</v>
          </cell>
          <cell r="Y153">
            <v>1978624</v>
          </cell>
          <cell r="Z153">
            <v>96870018</v>
          </cell>
          <cell r="AA153">
            <v>21849994</v>
          </cell>
          <cell r="AB153">
            <v>0</v>
          </cell>
          <cell r="AC153">
            <v>2755609336</v>
          </cell>
          <cell r="AD153">
            <v>0</v>
          </cell>
          <cell r="AE153">
            <v>0</v>
          </cell>
          <cell r="AF153">
            <v>0</v>
          </cell>
          <cell r="AG153">
            <v>13381338809</v>
          </cell>
          <cell r="AH153">
            <v>67552554282</v>
          </cell>
          <cell r="AI153">
            <v>78226514</v>
          </cell>
          <cell r="AJ153">
            <v>392000</v>
          </cell>
          <cell r="AK153">
            <v>88041126</v>
          </cell>
          <cell r="AL153">
            <v>166659640</v>
          </cell>
          <cell r="AM153">
            <v>933650446</v>
          </cell>
          <cell r="AN153">
            <v>2108306</v>
          </cell>
          <cell r="AO153">
            <v>10188420</v>
          </cell>
          <cell r="AP153">
            <v>62345</v>
          </cell>
          <cell r="AQ153">
            <v>10692194</v>
          </cell>
          <cell r="AR153">
            <v>1608630</v>
          </cell>
          <cell r="AS153">
            <v>0</v>
          </cell>
          <cell r="AT153">
            <v>0</v>
          </cell>
          <cell r="AU153">
            <v>0</v>
          </cell>
          <cell r="AV153">
            <v>958310341</v>
          </cell>
          <cell r="AW153">
            <v>50852</v>
          </cell>
          <cell r="AX153">
            <v>4795924009</v>
          </cell>
          <cell r="AY153">
            <v>721295035</v>
          </cell>
          <cell r="AZ153">
            <v>404633</v>
          </cell>
          <cell r="BA153">
            <v>24265</v>
          </cell>
          <cell r="BB153">
            <v>84962</v>
          </cell>
          <cell r="BC153">
            <v>0</v>
          </cell>
          <cell r="BD153">
            <v>9925334</v>
          </cell>
          <cell r="BE153">
            <v>6675682</v>
          </cell>
          <cell r="BF153">
            <v>2603</v>
          </cell>
          <cell r="BG153">
            <v>0</v>
          </cell>
          <cell r="BH153">
            <v>0</v>
          </cell>
          <cell r="BI153">
            <v>83257447</v>
          </cell>
          <cell r="BJ153">
            <v>0</v>
          </cell>
          <cell r="BK153">
            <v>5617644822</v>
          </cell>
          <cell r="BL153">
            <v>0</v>
          </cell>
          <cell r="BM153">
            <v>4946400</v>
          </cell>
          <cell r="BN153">
            <v>709549</v>
          </cell>
          <cell r="BO153">
            <v>536786</v>
          </cell>
          <cell r="BP153">
            <v>65077192</v>
          </cell>
          <cell r="BQ153">
            <v>71269927</v>
          </cell>
          <cell r="BR153">
            <v>2914893282</v>
          </cell>
          <cell r="BS153">
            <v>101826778</v>
          </cell>
          <cell r="BT153">
            <v>436337030</v>
          </cell>
          <cell r="BU153">
            <v>2716289905</v>
          </cell>
          <cell r="BV153">
            <v>93636684</v>
          </cell>
          <cell r="BW153">
            <v>790979</v>
          </cell>
          <cell r="BX153">
            <v>15125669</v>
          </cell>
          <cell r="BY153">
            <v>2382339</v>
          </cell>
          <cell r="BZ153">
            <v>457593</v>
          </cell>
          <cell r="CA153">
            <v>456545</v>
          </cell>
          <cell r="CB153">
            <v>752000</v>
          </cell>
          <cell r="CC153">
            <v>3681738</v>
          </cell>
          <cell r="CD153">
            <v>23646863</v>
          </cell>
          <cell r="CE153">
            <v>2932995</v>
          </cell>
          <cell r="CF153">
            <v>3632307</v>
          </cell>
          <cell r="CG153">
            <v>10774123</v>
          </cell>
          <cell r="CH153">
            <v>17339425</v>
          </cell>
          <cell r="CI153">
            <v>0</v>
          </cell>
          <cell r="CJ153">
            <v>17339425</v>
          </cell>
          <cell r="CK153">
            <v>354140187</v>
          </cell>
          <cell r="CL153">
            <v>354140187</v>
          </cell>
          <cell r="CM153">
            <v>21989281</v>
          </cell>
          <cell r="CN153">
            <v>47905155</v>
          </cell>
          <cell r="CO153">
            <v>15741794</v>
          </cell>
          <cell r="CP153">
            <v>8228109</v>
          </cell>
          <cell r="CQ153">
            <v>801920</v>
          </cell>
          <cell r="CR153">
            <v>884769058</v>
          </cell>
          <cell r="CS153">
            <v>95410169</v>
          </cell>
          <cell r="CT153">
            <v>0</v>
          </cell>
          <cell r="CU153">
            <v>19666898</v>
          </cell>
          <cell r="CV153">
            <v>999846125</v>
          </cell>
          <cell r="CW153">
            <v>0</v>
          </cell>
          <cell r="CX153">
            <v>0</v>
          </cell>
          <cell r="CY153">
            <v>0</v>
          </cell>
          <cell r="CZ153">
            <v>1448652571</v>
          </cell>
          <cell r="DA153">
            <v>0</v>
          </cell>
          <cell r="DB153">
            <v>4735902478</v>
          </cell>
          <cell r="DC153">
            <v>0</v>
          </cell>
          <cell r="DD153">
            <v>6075085</v>
          </cell>
          <cell r="DE153">
            <v>6075085</v>
          </cell>
          <cell r="DF153">
            <v>0</v>
          </cell>
          <cell r="DG153">
            <v>0</v>
          </cell>
          <cell r="DH153">
            <v>38259951</v>
          </cell>
          <cell r="DI153">
            <v>4142947</v>
          </cell>
          <cell r="DJ153">
            <v>2007758</v>
          </cell>
          <cell r="DK153">
            <v>6150705</v>
          </cell>
          <cell r="DL153">
            <v>13257332</v>
          </cell>
          <cell r="DM153">
            <v>1424799</v>
          </cell>
          <cell r="DN153">
            <v>260546</v>
          </cell>
          <cell r="DO153">
            <v>14942677</v>
          </cell>
          <cell r="DP153">
            <v>1409700</v>
          </cell>
          <cell r="DQ153">
            <v>1275400</v>
          </cell>
          <cell r="DR153">
            <v>0</v>
          </cell>
          <cell r="DS153">
            <v>3640000</v>
          </cell>
          <cell r="DT153">
            <v>0</v>
          </cell>
          <cell r="DU153">
            <v>6325100</v>
          </cell>
          <cell r="DV153">
            <v>179960</v>
          </cell>
          <cell r="DW153">
            <v>6191500</v>
          </cell>
          <cell r="DX153">
            <v>3535</v>
          </cell>
          <cell r="DY153">
            <v>6374995</v>
          </cell>
          <cell r="DZ153">
            <v>14804808</v>
          </cell>
          <cell r="EA153">
            <v>0</v>
          </cell>
          <cell r="EB153">
            <v>49131</v>
          </cell>
          <cell r="EC153">
            <v>14853939</v>
          </cell>
          <cell r="ED153">
            <v>38029618</v>
          </cell>
          <cell r="EE153">
            <v>3586563</v>
          </cell>
          <cell r="EF153">
            <v>704211</v>
          </cell>
          <cell r="EG153">
            <v>21191838</v>
          </cell>
          <cell r="EH153">
            <v>753342</v>
          </cell>
          <cell r="EI153">
            <v>16377</v>
          </cell>
          <cell r="EJ153">
            <v>32754</v>
          </cell>
          <cell r="EK153">
            <v>1424799</v>
          </cell>
          <cell r="EL153">
            <v>459668</v>
          </cell>
          <cell r="EM153">
            <v>2686940</v>
          </cell>
          <cell r="EN153">
            <v>3570186</v>
          </cell>
          <cell r="EO153">
            <v>1279940</v>
          </cell>
          <cell r="EP153">
            <v>0</v>
          </cell>
          <cell r="EQ153">
            <v>687834</v>
          </cell>
          <cell r="ER153">
            <v>29478600</v>
          </cell>
          <cell r="ES153">
            <v>5535426</v>
          </cell>
          <cell r="ET153">
            <v>35701860</v>
          </cell>
          <cell r="EU153">
            <v>0</v>
          </cell>
          <cell r="EV153">
            <v>186391</v>
          </cell>
          <cell r="EW153">
            <v>0</v>
          </cell>
          <cell r="EX153">
            <v>35888251</v>
          </cell>
          <cell r="EY153">
            <v>0</v>
          </cell>
          <cell r="EZ153">
            <v>149434258</v>
          </cell>
          <cell r="FA153">
            <v>140131826</v>
          </cell>
          <cell r="FB153">
            <v>289566084</v>
          </cell>
          <cell r="FC153">
            <v>2109605</v>
          </cell>
          <cell r="FD153">
            <v>102682059</v>
          </cell>
          <cell r="FE153">
            <v>2127465</v>
          </cell>
          <cell r="FF153">
            <v>0</v>
          </cell>
          <cell r="FG153">
            <v>0</v>
          </cell>
          <cell r="FH153">
            <v>0</v>
          </cell>
          <cell r="FI153">
            <v>7012755</v>
          </cell>
          <cell r="FJ153">
            <v>9140220</v>
          </cell>
          <cell r="FK153">
            <v>1621323</v>
          </cell>
          <cell r="FL153">
            <v>0</v>
          </cell>
          <cell r="FM153">
            <v>115553207</v>
          </cell>
          <cell r="FN153">
            <v>449529947</v>
          </cell>
          <cell r="FO153">
            <v>229895</v>
          </cell>
          <cell r="FP153">
            <v>17647238</v>
          </cell>
          <cell r="FQ153">
            <v>17877133</v>
          </cell>
          <cell r="FR153">
            <v>503545</v>
          </cell>
          <cell r="FS153">
            <v>22866622</v>
          </cell>
          <cell r="FT153">
            <v>436800</v>
          </cell>
          <cell r="FU153">
            <v>278409</v>
          </cell>
          <cell r="FV153">
            <v>10242981</v>
          </cell>
          <cell r="FW153">
            <v>4968000</v>
          </cell>
          <cell r="FX153">
            <v>57173490</v>
          </cell>
          <cell r="FY153">
            <v>0</v>
          </cell>
          <cell r="FZ153">
            <v>6724000</v>
          </cell>
          <cell r="GA153">
            <v>0</v>
          </cell>
          <cell r="GB153">
            <v>6724000</v>
          </cell>
          <cell r="GC153">
            <v>68758</v>
          </cell>
          <cell r="GD153">
            <v>68758</v>
          </cell>
          <cell r="GE153">
            <v>7772550</v>
          </cell>
          <cell r="GF153">
            <v>57194137</v>
          </cell>
          <cell r="GG153">
            <v>0</v>
          </cell>
          <cell r="GH153">
            <v>57194137</v>
          </cell>
          <cell r="GI153">
            <v>5798829</v>
          </cell>
          <cell r="GJ153">
            <v>6945000</v>
          </cell>
          <cell r="GK153">
            <v>4631600</v>
          </cell>
          <cell r="GL153">
            <v>45789622</v>
          </cell>
          <cell r="GM153">
            <v>17966727</v>
          </cell>
          <cell r="GN153">
            <v>147400</v>
          </cell>
          <cell r="GO153">
            <v>0</v>
          </cell>
          <cell r="GP153">
            <v>81279178</v>
          </cell>
          <cell r="GQ153">
            <v>62906103</v>
          </cell>
          <cell r="GR153">
            <v>144185281</v>
          </cell>
          <cell r="GS153">
            <v>273118216</v>
          </cell>
          <cell r="GT153">
            <v>1439900</v>
          </cell>
          <cell r="GU153">
            <v>0</v>
          </cell>
          <cell r="GV153">
            <v>1439900</v>
          </cell>
          <cell r="GW153">
            <v>0</v>
          </cell>
          <cell r="GX153">
            <v>0</v>
          </cell>
          <cell r="GY153">
            <v>1564660900</v>
          </cell>
          <cell r="GZ153">
            <v>321452000</v>
          </cell>
          <cell r="HA153">
            <v>0</v>
          </cell>
          <cell r="HB153">
            <v>1886112900</v>
          </cell>
          <cell r="HC153">
            <v>0</v>
          </cell>
          <cell r="HD153">
            <v>7698934223</v>
          </cell>
          <cell r="HE153">
            <v>0</v>
          </cell>
          <cell r="HF153">
            <v>0</v>
          </cell>
          <cell r="HG153">
            <v>0</v>
          </cell>
          <cell r="HH153">
            <v>9586487023</v>
          </cell>
          <cell r="HI153">
            <v>0</v>
          </cell>
          <cell r="HJ153">
            <v>0</v>
          </cell>
          <cell r="HK153">
            <v>0</v>
          </cell>
          <cell r="HL153">
            <v>48521736101</v>
          </cell>
          <cell r="HM153">
            <v>1273555037</v>
          </cell>
          <cell r="HN153">
            <v>49795291138</v>
          </cell>
          <cell r="HO153">
            <v>0</v>
          </cell>
          <cell r="HP153">
            <v>0</v>
          </cell>
          <cell r="HQ153">
            <v>0</v>
          </cell>
          <cell r="HR153">
            <v>0</v>
          </cell>
          <cell r="HS153">
            <v>203167574</v>
          </cell>
          <cell r="HT153">
            <v>152375682</v>
          </cell>
          <cell r="HU153">
            <v>2085816962</v>
          </cell>
          <cell r="HV153">
            <v>2441360218</v>
          </cell>
          <cell r="HW153">
            <v>0</v>
          </cell>
          <cell r="HX153">
            <v>1445630465</v>
          </cell>
          <cell r="HY153">
            <v>0</v>
          </cell>
          <cell r="HZ153">
            <v>205303790</v>
          </cell>
          <cell r="IA153">
            <v>1765682483</v>
          </cell>
          <cell r="IB153">
            <v>0</v>
          </cell>
          <cell r="IC153">
            <v>0</v>
          </cell>
          <cell r="ID153">
            <v>0</v>
          </cell>
          <cell r="IE153">
            <v>0</v>
          </cell>
          <cell r="IF153">
            <v>0</v>
          </cell>
          <cell r="IG153">
            <v>0</v>
          </cell>
          <cell r="IH153">
            <v>0</v>
          </cell>
          <cell r="II153">
            <v>0</v>
          </cell>
          <cell r="IJ153">
            <v>671757064</v>
          </cell>
          <cell r="IK153">
            <v>56325025158</v>
          </cell>
          <cell r="IL153">
            <v>0</v>
          </cell>
          <cell r="IM153">
            <v>391618644</v>
          </cell>
          <cell r="IN153">
            <v>391618644</v>
          </cell>
          <cell r="IO153">
            <v>56325025158</v>
          </cell>
          <cell r="IP153">
            <v>15539087</v>
          </cell>
          <cell r="IQ153">
            <v>6375112506</v>
          </cell>
          <cell r="IR153">
            <v>0</v>
          </cell>
          <cell r="IS153">
            <v>0</v>
          </cell>
          <cell r="IT153">
            <v>0</v>
          </cell>
          <cell r="IU153">
            <v>0</v>
          </cell>
          <cell r="IV153">
            <v>0</v>
          </cell>
          <cell r="IW153">
            <v>0</v>
          </cell>
          <cell r="IX153">
            <v>0</v>
          </cell>
          <cell r="IY153">
            <v>0</v>
          </cell>
          <cell r="IZ153">
            <v>0</v>
          </cell>
          <cell r="JA153">
            <v>0</v>
          </cell>
          <cell r="JB153">
            <v>6390651593</v>
          </cell>
          <cell r="JC153">
            <v>0</v>
          </cell>
          <cell r="JD153">
            <v>22149417</v>
          </cell>
          <cell r="JE153">
            <v>14756731</v>
          </cell>
          <cell r="JF153">
            <v>7697094</v>
          </cell>
          <cell r="JG153">
            <v>1851147</v>
          </cell>
          <cell r="JH153">
            <v>5881050</v>
          </cell>
          <cell r="JI153">
            <v>50542540</v>
          </cell>
          <cell r="JJ153">
            <v>616138</v>
          </cell>
          <cell r="JK153">
            <v>1812959</v>
          </cell>
          <cell r="JL153">
            <v>2067224</v>
          </cell>
          <cell r="JM153">
            <v>8429645</v>
          </cell>
          <cell r="JN153">
            <v>1825906</v>
          </cell>
          <cell r="JO153">
            <v>4050087</v>
          </cell>
          <cell r="JP153">
            <v>342998576</v>
          </cell>
          <cell r="JQ153">
            <v>209605</v>
          </cell>
          <cell r="JR153">
            <v>559390</v>
          </cell>
          <cell r="JS153">
            <v>0</v>
          </cell>
          <cell r="JT153">
            <v>4473132</v>
          </cell>
          <cell r="JU153">
            <v>11730679</v>
          </cell>
          <cell r="JV153">
            <v>0</v>
          </cell>
          <cell r="JW153">
            <v>0</v>
          </cell>
          <cell r="JX153">
            <v>867335</v>
          </cell>
          <cell r="JY153">
            <v>1510214</v>
          </cell>
          <cell r="JZ153">
            <v>0</v>
          </cell>
          <cell r="KA153">
            <v>0</v>
          </cell>
          <cell r="KB153">
            <v>0</v>
          </cell>
          <cell r="KC153">
            <v>0</v>
          </cell>
          <cell r="KD153">
            <v>0</v>
          </cell>
          <cell r="KE153">
            <v>0</v>
          </cell>
          <cell r="KF153">
            <v>0</v>
          </cell>
          <cell r="KG153">
            <v>0</v>
          </cell>
          <cell r="KH153">
            <v>0</v>
          </cell>
          <cell r="KI153">
            <v>0</v>
          </cell>
          <cell r="KJ153">
            <v>0</v>
          </cell>
          <cell r="KK153">
            <v>0</v>
          </cell>
          <cell r="KL153">
            <v>0</v>
          </cell>
          <cell r="KM153">
            <v>0</v>
          </cell>
          <cell r="KN153">
            <v>0</v>
          </cell>
          <cell r="KO153">
            <v>0</v>
          </cell>
          <cell r="KP153">
            <v>0</v>
          </cell>
          <cell r="KQ153">
            <v>0</v>
          </cell>
          <cell r="KR153">
            <v>0</v>
          </cell>
          <cell r="KS153">
            <v>0</v>
          </cell>
          <cell r="KT153">
            <v>0</v>
          </cell>
          <cell r="KU153">
            <v>0</v>
          </cell>
          <cell r="KV153">
            <v>0</v>
          </cell>
          <cell r="KW153">
            <v>485900221</v>
          </cell>
          <cell r="KX153">
            <v>63201576972</v>
          </cell>
          <cell r="KY153">
            <v>355217766</v>
          </cell>
          <cell r="KZ153">
            <v>355217766</v>
          </cell>
          <cell r="LA153">
            <v>0</v>
          </cell>
          <cell r="LB153">
            <v>88438512277</v>
          </cell>
          <cell r="LC153">
            <v>155991066559</v>
          </cell>
          <cell r="LD153">
            <v>22274726</v>
          </cell>
          <cell r="LE153">
            <v>0</v>
          </cell>
          <cell r="LF153">
            <v>0</v>
          </cell>
          <cell r="LG153">
            <v>0</v>
          </cell>
          <cell r="LH153">
            <v>0</v>
          </cell>
          <cell r="LI153">
            <v>0</v>
          </cell>
          <cell r="LJ153">
            <v>0</v>
          </cell>
          <cell r="LK153">
            <v>0</v>
          </cell>
          <cell r="LL153">
            <v>10240523049</v>
          </cell>
          <cell r="LM153">
            <v>964126084</v>
          </cell>
          <cell r="LN153">
            <v>11400514692</v>
          </cell>
          <cell r="LO153">
            <v>833009045</v>
          </cell>
          <cell r="LP153">
            <v>0</v>
          </cell>
          <cell r="LQ153">
            <v>9387900</v>
          </cell>
          <cell r="LR153">
            <v>115742984</v>
          </cell>
          <cell r="LS153">
            <v>1307497761</v>
          </cell>
          <cell r="LT153">
            <v>55953502</v>
          </cell>
          <cell r="LU153">
            <v>0</v>
          </cell>
          <cell r="LV153">
            <v>2141745</v>
          </cell>
          <cell r="LW153">
            <v>1307497761</v>
          </cell>
          <cell r="LX153">
            <v>0</v>
          </cell>
          <cell r="LY153">
            <v>0</v>
          </cell>
          <cell r="LZ153">
            <v>0</v>
          </cell>
          <cell r="MA153">
            <v>0</v>
          </cell>
          <cell r="MB153">
            <v>0</v>
          </cell>
          <cell r="MC153">
            <v>195865559</v>
          </cell>
          <cell r="MD153">
            <v>964126084</v>
          </cell>
          <cell r="ME153">
            <v>13746522355</v>
          </cell>
          <cell r="MF153">
            <v>7904943</v>
          </cell>
          <cell r="MG153">
            <v>37883700</v>
          </cell>
          <cell r="MH153">
            <v>0</v>
          </cell>
          <cell r="MI153">
            <v>45788643</v>
          </cell>
          <cell r="MJ153">
            <v>35331449</v>
          </cell>
          <cell r="MK153">
            <v>230768</v>
          </cell>
          <cell r="ML153">
            <v>35562217</v>
          </cell>
          <cell r="MM153">
            <v>206461560</v>
          </cell>
          <cell r="MN153">
            <v>0</v>
          </cell>
          <cell r="MO153">
            <v>206461560</v>
          </cell>
          <cell r="MP153">
            <v>0</v>
          </cell>
          <cell r="MQ153">
            <v>287812420</v>
          </cell>
          <cell r="MR153">
            <v>0</v>
          </cell>
          <cell r="MS153">
            <v>0</v>
          </cell>
          <cell r="MT153">
            <v>0</v>
          </cell>
          <cell r="MU153">
            <v>0</v>
          </cell>
          <cell r="MV153">
            <v>0</v>
          </cell>
          <cell r="MW153">
            <v>0</v>
          </cell>
          <cell r="MX153">
            <v>6781904037</v>
          </cell>
          <cell r="MY153">
            <v>561277063</v>
          </cell>
          <cell r="MZ153">
            <v>161018212</v>
          </cell>
          <cell r="NA153">
            <v>0</v>
          </cell>
          <cell r="NB153">
            <v>722295275</v>
          </cell>
          <cell r="NC153">
            <v>0</v>
          </cell>
          <cell r="ND153">
            <v>0</v>
          </cell>
          <cell r="NE153">
            <v>0</v>
          </cell>
          <cell r="NF153">
            <v>0</v>
          </cell>
          <cell r="NG153">
            <v>14456235</v>
          </cell>
          <cell r="NH153">
            <v>1397258647</v>
          </cell>
          <cell r="NI153">
            <v>8213770</v>
          </cell>
          <cell r="NJ153">
            <v>1865657</v>
          </cell>
          <cell r="NK153">
            <v>10079427</v>
          </cell>
          <cell r="NL153">
            <v>0</v>
          </cell>
          <cell r="NM153">
            <v>0</v>
          </cell>
          <cell r="NN153">
            <v>0</v>
          </cell>
          <cell r="NO153">
            <v>0</v>
          </cell>
          <cell r="NP153">
            <v>0</v>
          </cell>
          <cell r="NQ153">
            <v>0</v>
          </cell>
          <cell r="NR153">
            <v>0</v>
          </cell>
          <cell r="NS153">
            <v>0</v>
          </cell>
          <cell r="NT153">
            <v>0</v>
          </cell>
          <cell r="NU153">
            <v>0</v>
          </cell>
          <cell r="NV153">
            <v>0</v>
          </cell>
          <cell r="NW153">
            <v>0</v>
          </cell>
          <cell r="NX153">
            <v>0</v>
          </cell>
          <cell r="NY153">
            <v>0</v>
          </cell>
          <cell r="NZ153">
            <v>0</v>
          </cell>
          <cell r="OA153">
            <v>0</v>
          </cell>
          <cell r="OB153">
            <v>0</v>
          </cell>
          <cell r="OC153">
            <v>0</v>
          </cell>
          <cell r="OD153">
            <v>8925993621</v>
          </cell>
          <cell r="OE153">
            <v>8925993621</v>
          </cell>
          <cell r="OF153">
            <v>0</v>
          </cell>
          <cell r="OG153">
            <v>0</v>
          </cell>
          <cell r="OH153">
            <v>0</v>
          </cell>
          <cell r="OI153">
            <v>0</v>
          </cell>
          <cell r="OJ153">
            <v>0</v>
          </cell>
          <cell r="OK153">
            <v>0</v>
          </cell>
          <cell r="OL153">
            <v>0</v>
          </cell>
          <cell r="OM153">
            <v>0</v>
          </cell>
          <cell r="ON153">
            <v>0</v>
          </cell>
          <cell r="OO153">
            <v>0</v>
          </cell>
          <cell r="OP153">
            <v>3850531</v>
          </cell>
          <cell r="OQ153">
            <v>1010387</v>
          </cell>
          <cell r="OR153">
            <v>5876493</v>
          </cell>
          <cell r="OS153">
            <v>0</v>
          </cell>
          <cell r="OT153">
            <v>0</v>
          </cell>
          <cell r="OU153">
            <v>16613904</v>
          </cell>
          <cell r="OV153">
            <v>0</v>
          </cell>
          <cell r="OW153">
            <v>8936731032</v>
          </cell>
          <cell r="OX153">
            <v>9224543452</v>
          </cell>
          <cell r="OY153">
            <v>178962132366</v>
          </cell>
        </row>
        <row r="154">
          <cell r="A154">
            <v>40087</v>
          </cell>
          <cell r="B154">
            <v>2009</v>
          </cell>
          <cell r="C154" t="str">
            <v>2009-2</v>
          </cell>
          <cell r="D154" t="str">
            <v>2009-4</v>
          </cell>
          <cell r="E154">
            <v>10</v>
          </cell>
          <cell r="F154">
            <v>1.01984725</v>
          </cell>
          <cell r="G154">
            <v>4215925</v>
          </cell>
          <cell r="H154">
            <v>1608168</v>
          </cell>
          <cell r="I154">
            <v>39487479033.447693</v>
          </cell>
          <cell r="J154">
            <v>5604994454.5522995</v>
          </cell>
          <cell r="K154">
            <v>0</v>
          </cell>
          <cell r="L154">
            <v>45092473488</v>
          </cell>
          <cell r="M154">
            <v>1483825416</v>
          </cell>
          <cell r="N154">
            <v>34393046308</v>
          </cell>
          <cell r="O154">
            <v>2841216225</v>
          </cell>
          <cell r="P154">
            <v>3880995596</v>
          </cell>
          <cell r="Q154">
            <v>2452715953</v>
          </cell>
          <cell r="R154">
            <v>90412264779</v>
          </cell>
          <cell r="S154">
            <v>3253958000</v>
          </cell>
          <cell r="T154">
            <v>3828184000</v>
          </cell>
          <cell r="U154">
            <v>7082142000</v>
          </cell>
          <cell r="V154">
            <v>121356725</v>
          </cell>
          <cell r="W154">
            <v>722862528</v>
          </cell>
          <cell r="X154">
            <v>83112936</v>
          </cell>
          <cell r="Y154">
            <v>1329388</v>
          </cell>
          <cell r="Z154">
            <v>167326637</v>
          </cell>
          <cell r="AA154">
            <v>20870892</v>
          </cell>
          <cell r="AB154">
            <v>0</v>
          </cell>
          <cell r="AC154">
            <v>2940092647</v>
          </cell>
          <cell r="AD154">
            <v>0</v>
          </cell>
          <cell r="AE154">
            <v>0</v>
          </cell>
          <cell r="AF154">
            <v>0</v>
          </cell>
          <cell r="AG154">
            <v>11139093753</v>
          </cell>
          <cell r="AH154">
            <v>101551358532</v>
          </cell>
          <cell r="AI154">
            <v>95362279</v>
          </cell>
          <cell r="AJ154">
            <v>680500</v>
          </cell>
          <cell r="AK154">
            <v>0</v>
          </cell>
          <cell r="AL154">
            <v>96042779</v>
          </cell>
          <cell r="AM154">
            <v>816114698</v>
          </cell>
          <cell r="AN154">
            <v>3890893</v>
          </cell>
          <cell r="AO154">
            <v>12447344</v>
          </cell>
          <cell r="AP154">
            <v>71775</v>
          </cell>
          <cell r="AQ154">
            <v>19406988</v>
          </cell>
          <cell r="AR154">
            <v>1641980</v>
          </cell>
          <cell r="AS154">
            <v>0</v>
          </cell>
          <cell r="AT154">
            <v>0</v>
          </cell>
          <cell r="AU154">
            <v>0</v>
          </cell>
          <cell r="AV154">
            <v>853573678</v>
          </cell>
          <cell r="AW154">
            <v>105912</v>
          </cell>
          <cell r="AX154">
            <v>2220877864</v>
          </cell>
          <cell r="AY154">
            <v>563424683</v>
          </cell>
          <cell r="AZ154">
            <v>68535</v>
          </cell>
          <cell r="BA154">
            <v>41665</v>
          </cell>
          <cell r="BB154">
            <v>44800</v>
          </cell>
          <cell r="BC154">
            <v>0</v>
          </cell>
          <cell r="BD154">
            <v>9258219</v>
          </cell>
          <cell r="BE154">
            <v>7341520</v>
          </cell>
          <cell r="BF154">
            <v>550716</v>
          </cell>
          <cell r="BG154">
            <v>0</v>
          </cell>
          <cell r="BH154">
            <v>0</v>
          </cell>
          <cell r="BI154">
            <v>179071975</v>
          </cell>
          <cell r="BJ154">
            <v>0</v>
          </cell>
          <cell r="BK154">
            <v>2980785889</v>
          </cell>
          <cell r="BL154">
            <v>1892191</v>
          </cell>
          <cell r="BM154">
            <v>413581</v>
          </cell>
          <cell r="BN154">
            <v>1757268</v>
          </cell>
          <cell r="BO154">
            <v>4831074</v>
          </cell>
          <cell r="BP154">
            <v>109693350</v>
          </cell>
          <cell r="BQ154">
            <v>118587464</v>
          </cell>
          <cell r="BR154">
            <v>2988832193</v>
          </cell>
          <cell r="BS154">
            <v>20366841</v>
          </cell>
          <cell r="BT154">
            <v>249037283</v>
          </cell>
          <cell r="BU154">
            <v>2247218306</v>
          </cell>
          <cell r="BV154">
            <v>116909560</v>
          </cell>
          <cell r="BW154">
            <v>2662284</v>
          </cell>
          <cell r="BX154">
            <v>40780199</v>
          </cell>
          <cell r="BY154">
            <v>4419891</v>
          </cell>
          <cell r="BZ154">
            <v>1135276</v>
          </cell>
          <cell r="CA154">
            <v>2223487</v>
          </cell>
          <cell r="CB154">
            <v>570278</v>
          </cell>
          <cell r="CC154">
            <v>16270004</v>
          </cell>
          <cell r="CD154">
            <v>68061419</v>
          </cell>
          <cell r="CE154">
            <v>5733177</v>
          </cell>
          <cell r="CF154">
            <v>13738448</v>
          </cell>
          <cell r="CG154">
            <v>33649366</v>
          </cell>
          <cell r="CH154">
            <v>53120991</v>
          </cell>
          <cell r="CI154">
            <v>0</v>
          </cell>
          <cell r="CJ154">
            <v>53120991</v>
          </cell>
          <cell r="CK154">
            <v>385196957</v>
          </cell>
          <cell r="CL154">
            <v>385196957</v>
          </cell>
          <cell r="CM154">
            <v>13153069</v>
          </cell>
          <cell r="CN154">
            <v>269136333</v>
          </cell>
          <cell r="CO154">
            <v>15821600</v>
          </cell>
          <cell r="CP154">
            <v>11936555</v>
          </cell>
          <cell r="CQ154">
            <v>1021632</v>
          </cell>
          <cell r="CR154">
            <v>913813149</v>
          </cell>
          <cell r="CS154">
            <v>104573616</v>
          </cell>
          <cell r="CT154">
            <v>0</v>
          </cell>
          <cell r="CU154">
            <v>22406490</v>
          </cell>
          <cell r="CV154">
            <v>1040793255</v>
          </cell>
          <cell r="CW154">
            <v>0</v>
          </cell>
          <cell r="CX154">
            <v>0</v>
          </cell>
          <cell r="CY154">
            <v>0</v>
          </cell>
          <cell r="CZ154">
            <v>1737059401</v>
          </cell>
          <cell r="DA154">
            <v>0</v>
          </cell>
          <cell r="DB154">
            <v>4471406960</v>
          </cell>
          <cell r="DC154">
            <v>0</v>
          </cell>
          <cell r="DD154">
            <v>3286063</v>
          </cell>
          <cell r="DE154">
            <v>3286063</v>
          </cell>
          <cell r="DF154">
            <v>0</v>
          </cell>
          <cell r="DG154">
            <v>0</v>
          </cell>
          <cell r="DH154">
            <v>37356371</v>
          </cell>
          <cell r="DI154">
            <v>2549557</v>
          </cell>
          <cell r="DJ154">
            <v>1900469</v>
          </cell>
          <cell r="DK154">
            <v>4450026</v>
          </cell>
          <cell r="DL154">
            <v>12015893</v>
          </cell>
          <cell r="DM154">
            <v>1506684</v>
          </cell>
          <cell r="DN154">
            <v>214565</v>
          </cell>
          <cell r="DO154">
            <v>13737142</v>
          </cell>
          <cell r="DP154">
            <v>1104900</v>
          </cell>
          <cell r="DQ154">
            <v>546600</v>
          </cell>
          <cell r="DR154">
            <v>0</v>
          </cell>
          <cell r="DS154">
            <v>2761600</v>
          </cell>
          <cell r="DT154">
            <v>0</v>
          </cell>
          <cell r="DU154">
            <v>4413100</v>
          </cell>
          <cell r="DV154">
            <v>44990</v>
          </cell>
          <cell r="DW154">
            <v>2366000</v>
          </cell>
          <cell r="DX154">
            <v>6440</v>
          </cell>
          <cell r="DY154">
            <v>2417430</v>
          </cell>
          <cell r="DZ154">
            <v>14329875</v>
          </cell>
          <cell r="EA154">
            <v>0</v>
          </cell>
          <cell r="EB154">
            <v>0</v>
          </cell>
          <cell r="EC154">
            <v>14329875</v>
          </cell>
          <cell r="ED154">
            <v>38012191</v>
          </cell>
          <cell r="EE154">
            <v>3046122</v>
          </cell>
          <cell r="EF154">
            <v>1310160</v>
          </cell>
          <cell r="EG154">
            <v>21261116</v>
          </cell>
          <cell r="EH154">
            <v>640989</v>
          </cell>
          <cell r="EI154">
            <v>32754</v>
          </cell>
          <cell r="EJ154">
            <v>0</v>
          </cell>
          <cell r="EK154">
            <v>917112</v>
          </cell>
          <cell r="EL154">
            <v>245655</v>
          </cell>
          <cell r="EM154">
            <v>1836510</v>
          </cell>
          <cell r="EN154">
            <v>2576071</v>
          </cell>
          <cell r="EO154">
            <v>451200</v>
          </cell>
          <cell r="EP154">
            <v>0</v>
          </cell>
          <cell r="EQ154">
            <v>311163</v>
          </cell>
          <cell r="ER154">
            <v>34997649</v>
          </cell>
          <cell r="ES154">
            <v>5093247</v>
          </cell>
          <cell r="ET154">
            <v>40402059</v>
          </cell>
          <cell r="EU154">
            <v>0</v>
          </cell>
          <cell r="EV154">
            <v>243744</v>
          </cell>
          <cell r="EW154">
            <v>0</v>
          </cell>
          <cell r="EX154">
            <v>40645803</v>
          </cell>
          <cell r="EY154">
            <v>0</v>
          </cell>
          <cell r="EZ154">
            <v>144036720</v>
          </cell>
          <cell r="FA154">
            <v>145145100</v>
          </cell>
          <cell r="FB154">
            <v>289181820</v>
          </cell>
          <cell r="FC154">
            <v>1604946</v>
          </cell>
          <cell r="FD154">
            <v>131597100</v>
          </cell>
          <cell r="FE154">
            <v>1575900</v>
          </cell>
          <cell r="FF154">
            <v>0</v>
          </cell>
          <cell r="FG154">
            <v>0</v>
          </cell>
          <cell r="FH154">
            <v>0</v>
          </cell>
          <cell r="FI154">
            <v>6855165</v>
          </cell>
          <cell r="FJ154">
            <v>8431065</v>
          </cell>
          <cell r="FK154">
            <v>1604946</v>
          </cell>
          <cell r="FL154">
            <v>0</v>
          </cell>
          <cell r="FM154">
            <v>143238057</v>
          </cell>
          <cell r="FN154">
            <v>474226274</v>
          </cell>
          <cell r="FO154">
            <v>183914</v>
          </cell>
          <cell r="FP154">
            <v>45666865</v>
          </cell>
          <cell r="FQ154">
            <v>45850779</v>
          </cell>
          <cell r="FR154">
            <v>293735</v>
          </cell>
          <cell r="FS154">
            <v>17469996</v>
          </cell>
          <cell r="FT154">
            <v>436800</v>
          </cell>
          <cell r="FU154">
            <v>229278</v>
          </cell>
          <cell r="FV154">
            <v>12381273</v>
          </cell>
          <cell r="FW154">
            <v>3643200</v>
          </cell>
          <cell r="FX154">
            <v>80305061</v>
          </cell>
          <cell r="FY154">
            <v>0</v>
          </cell>
          <cell r="FZ154">
            <v>6211000</v>
          </cell>
          <cell r="GA154">
            <v>0</v>
          </cell>
          <cell r="GB154">
            <v>6211000</v>
          </cell>
          <cell r="GC154">
            <v>767355</v>
          </cell>
          <cell r="GD154">
            <v>767355</v>
          </cell>
          <cell r="GE154">
            <v>7129750</v>
          </cell>
          <cell r="GF154">
            <v>68134885</v>
          </cell>
          <cell r="GG154">
            <v>0</v>
          </cell>
          <cell r="GH154">
            <v>68134885</v>
          </cell>
          <cell r="GI154">
            <v>5594066</v>
          </cell>
          <cell r="GJ154">
            <v>870000</v>
          </cell>
          <cell r="GK154">
            <v>590000</v>
          </cell>
          <cell r="GL154">
            <v>46856457</v>
          </cell>
          <cell r="GM154">
            <v>16623298</v>
          </cell>
          <cell r="GN154">
            <v>105000</v>
          </cell>
          <cell r="GO154">
            <v>0</v>
          </cell>
          <cell r="GP154">
            <v>70638821</v>
          </cell>
          <cell r="GQ154">
            <v>58636633</v>
          </cell>
          <cell r="GR154">
            <v>129275454</v>
          </cell>
          <cell r="GS154">
            <v>291823505</v>
          </cell>
          <cell r="GT154">
            <v>138000</v>
          </cell>
          <cell r="GU154">
            <v>0</v>
          </cell>
          <cell r="GV154">
            <v>138000</v>
          </cell>
          <cell r="GW154">
            <v>0</v>
          </cell>
          <cell r="GX154">
            <v>0</v>
          </cell>
          <cell r="GY154">
            <v>1969301333</v>
          </cell>
          <cell r="GZ154">
            <v>297602000</v>
          </cell>
          <cell r="HA154">
            <v>0</v>
          </cell>
          <cell r="HB154">
            <v>2266903333</v>
          </cell>
          <cell r="HC154">
            <v>447552</v>
          </cell>
          <cell r="HD154">
            <v>0</v>
          </cell>
          <cell r="HE154">
            <v>0</v>
          </cell>
          <cell r="HF154">
            <v>4049451813</v>
          </cell>
          <cell r="HG154">
            <v>0</v>
          </cell>
          <cell r="HH154">
            <v>6316940698</v>
          </cell>
          <cell r="HI154">
            <v>0</v>
          </cell>
          <cell r="HJ154">
            <v>0</v>
          </cell>
          <cell r="HK154">
            <v>0</v>
          </cell>
          <cell r="HL154">
            <v>54610398406</v>
          </cell>
          <cell r="HM154">
            <v>1273555037</v>
          </cell>
          <cell r="HN154">
            <v>55883953443</v>
          </cell>
          <cell r="HO154">
            <v>0</v>
          </cell>
          <cell r="HP154">
            <v>0</v>
          </cell>
          <cell r="HQ154">
            <v>0</v>
          </cell>
          <cell r="HR154">
            <v>0</v>
          </cell>
          <cell r="HS154">
            <v>203167574</v>
          </cell>
          <cell r="HT154">
            <v>152375682</v>
          </cell>
          <cell r="HU154">
            <v>4525812218</v>
          </cell>
          <cell r="HV154">
            <v>4881355474</v>
          </cell>
          <cell r="HW154">
            <v>0</v>
          </cell>
          <cell r="HX154">
            <v>1445630465</v>
          </cell>
          <cell r="HY154">
            <v>0</v>
          </cell>
          <cell r="HZ154">
            <v>205303790</v>
          </cell>
          <cell r="IA154">
            <v>1695821580</v>
          </cell>
          <cell r="IB154">
            <v>0</v>
          </cell>
          <cell r="IC154">
            <v>0</v>
          </cell>
          <cell r="ID154">
            <v>0</v>
          </cell>
          <cell r="IE154">
            <v>6315</v>
          </cell>
          <cell r="IF154">
            <v>0</v>
          </cell>
          <cell r="IG154">
            <v>0</v>
          </cell>
          <cell r="IH154">
            <v>0</v>
          </cell>
          <cell r="II154">
            <v>0</v>
          </cell>
          <cell r="IJ154">
            <v>0</v>
          </cell>
          <cell r="IK154">
            <v>64112071067</v>
          </cell>
          <cell r="IL154">
            <v>0</v>
          </cell>
          <cell r="IM154">
            <v>262167700</v>
          </cell>
          <cell r="IN154">
            <v>262167700</v>
          </cell>
          <cell r="IO154">
            <v>64112071067</v>
          </cell>
          <cell r="IP154">
            <v>0</v>
          </cell>
          <cell r="IQ154">
            <v>119286422</v>
          </cell>
          <cell r="IR154">
            <v>0</v>
          </cell>
          <cell r="IS154">
            <v>580344827</v>
          </cell>
          <cell r="IT154">
            <v>0</v>
          </cell>
          <cell r="IU154">
            <v>0</v>
          </cell>
          <cell r="IV154">
            <v>0</v>
          </cell>
          <cell r="IW154">
            <v>0</v>
          </cell>
          <cell r="IX154">
            <v>0</v>
          </cell>
          <cell r="IY154">
            <v>0</v>
          </cell>
          <cell r="IZ154">
            <v>0</v>
          </cell>
          <cell r="JA154">
            <v>0</v>
          </cell>
          <cell r="JB154">
            <v>734782522</v>
          </cell>
          <cell r="JC154">
            <v>1801635250</v>
          </cell>
          <cell r="JD154">
            <v>22149417</v>
          </cell>
          <cell r="JE154">
            <v>155549177</v>
          </cell>
          <cell r="JF154">
            <v>7697094</v>
          </cell>
          <cell r="JG154">
            <v>1851147</v>
          </cell>
          <cell r="JH154">
            <v>2940525</v>
          </cell>
          <cell r="JI154">
            <v>50542540</v>
          </cell>
          <cell r="JJ154">
            <v>616138</v>
          </cell>
          <cell r="JK154">
            <v>1812959</v>
          </cell>
          <cell r="JL154">
            <v>2067224</v>
          </cell>
          <cell r="JM154">
            <v>8429645</v>
          </cell>
          <cell r="JN154">
            <v>1825906</v>
          </cell>
          <cell r="JO154">
            <v>4050087</v>
          </cell>
          <cell r="JP154">
            <v>1825902576</v>
          </cell>
          <cell r="JQ154">
            <v>209605</v>
          </cell>
          <cell r="JR154">
            <v>559390</v>
          </cell>
          <cell r="JS154">
            <v>0</v>
          </cell>
          <cell r="JT154">
            <v>4473132</v>
          </cell>
          <cell r="JU154">
            <v>0</v>
          </cell>
          <cell r="JV154">
            <v>0</v>
          </cell>
          <cell r="JW154">
            <v>0</v>
          </cell>
          <cell r="JX154">
            <v>867335</v>
          </cell>
          <cell r="JY154">
            <v>1510214</v>
          </cell>
          <cell r="JZ154">
            <v>0</v>
          </cell>
          <cell r="KA154">
            <v>0</v>
          </cell>
          <cell r="KB154">
            <v>0</v>
          </cell>
          <cell r="KC154">
            <v>0</v>
          </cell>
          <cell r="KD154">
            <v>0</v>
          </cell>
          <cell r="KE154">
            <v>0</v>
          </cell>
          <cell r="KF154">
            <v>0</v>
          </cell>
          <cell r="KG154">
            <v>0</v>
          </cell>
          <cell r="KH154">
            <v>0</v>
          </cell>
          <cell r="KI154">
            <v>0</v>
          </cell>
          <cell r="KJ154">
            <v>0</v>
          </cell>
          <cell r="KK154">
            <v>0</v>
          </cell>
          <cell r="KL154">
            <v>0</v>
          </cell>
          <cell r="KM154">
            <v>0</v>
          </cell>
          <cell r="KN154">
            <v>0</v>
          </cell>
          <cell r="KO154">
            <v>0</v>
          </cell>
          <cell r="KP154">
            <v>0</v>
          </cell>
          <cell r="KQ154">
            <v>0</v>
          </cell>
          <cell r="KR154">
            <v>0</v>
          </cell>
          <cell r="KS154">
            <v>0</v>
          </cell>
          <cell r="KT154">
            <v>0</v>
          </cell>
          <cell r="KU154">
            <v>0</v>
          </cell>
          <cell r="KV154">
            <v>0</v>
          </cell>
          <cell r="KW154">
            <v>3896560713</v>
          </cell>
          <cell r="KX154">
            <v>68743414302</v>
          </cell>
          <cell r="KY154">
            <v>1257914</v>
          </cell>
          <cell r="KZ154">
            <v>1257914</v>
          </cell>
          <cell r="LA154">
            <v>0</v>
          </cell>
          <cell r="LB154">
            <v>87360544560</v>
          </cell>
          <cell r="LC154">
            <v>188911903092</v>
          </cell>
          <cell r="LD154">
            <v>29546815</v>
          </cell>
          <cell r="LE154">
            <v>0</v>
          </cell>
          <cell r="LF154">
            <v>0</v>
          </cell>
          <cell r="LG154">
            <v>0</v>
          </cell>
          <cell r="LH154">
            <v>0</v>
          </cell>
          <cell r="LI154">
            <v>0</v>
          </cell>
          <cell r="LJ154">
            <v>0</v>
          </cell>
          <cell r="LK154">
            <v>0</v>
          </cell>
          <cell r="LL154">
            <v>10240523049</v>
          </cell>
          <cell r="LM154">
            <v>964126084</v>
          </cell>
          <cell r="LN154">
            <v>11400514692</v>
          </cell>
          <cell r="LO154">
            <v>835277040</v>
          </cell>
          <cell r="LP154">
            <v>0</v>
          </cell>
          <cell r="LQ154">
            <v>4063600</v>
          </cell>
          <cell r="LR154">
            <v>106885969</v>
          </cell>
          <cell r="LS154">
            <v>1295235374</v>
          </cell>
          <cell r="LT154">
            <v>36980638</v>
          </cell>
          <cell r="LU154">
            <v>0</v>
          </cell>
          <cell r="LV154">
            <v>5330444</v>
          </cell>
          <cell r="LW154">
            <v>1295235374</v>
          </cell>
          <cell r="LX154">
            <v>0</v>
          </cell>
          <cell r="LY154">
            <v>11392291730</v>
          </cell>
          <cell r="LZ154">
            <v>0</v>
          </cell>
          <cell r="MA154">
            <v>0</v>
          </cell>
          <cell r="MB154">
            <v>0</v>
          </cell>
          <cell r="MC154">
            <v>195865559</v>
          </cell>
          <cell r="MD154">
            <v>964126084</v>
          </cell>
          <cell r="ME154">
            <v>25106126302</v>
          </cell>
          <cell r="MF154">
            <v>-11128103</v>
          </cell>
          <cell r="MG154">
            <v>0</v>
          </cell>
          <cell r="MH154">
            <v>0</v>
          </cell>
          <cell r="MI154">
            <v>-11128103</v>
          </cell>
          <cell r="MJ154">
            <v>1124912948</v>
          </cell>
          <cell r="MK154">
            <v>115384</v>
          </cell>
          <cell r="ML154">
            <v>1125028332</v>
          </cell>
          <cell r="MM154">
            <v>731268115</v>
          </cell>
          <cell r="MN154">
            <v>0</v>
          </cell>
          <cell r="MO154">
            <v>731268115</v>
          </cell>
          <cell r="MP154">
            <v>0</v>
          </cell>
          <cell r="MQ154">
            <v>1845168344</v>
          </cell>
          <cell r="MR154">
            <v>0</v>
          </cell>
          <cell r="MS154">
            <v>0</v>
          </cell>
          <cell r="MT154">
            <v>0</v>
          </cell>
          <cell r="MU154">
            <v>0</v>
          </cell>
          <cell r="MV154">
            <v>0</v>
          </cell>
          <cell r="MW154">
            <v>0</v>
          </cell>
          <cell r="MX154">
            <v>8888980310</v>
          </cell>
          <cell r="MY154">
            <v>572137643</v>
          </cell>
          <cell r="MZ154">
            <v>157395963</v>
          </cell>
          <cell r="NA154">
            <v>0</v>
          </cell>
          <cell r="NB154">
            <v>729533606</v>
          </cell>
          <cell r="NC154">
            <v>0</v>
          </cell>
          <cell r="ND154">
            <v>0</v>
          </cell>
          <cell r="NE154">
            <v>0</v>
          </cell>
          <cell r="NF154">
            <v>0</v>
          </cell>
          <cell r="NG154">
            <v>10544791</v>
          </cell>
          <cell r="NH154">
            <v>1852089747</v>
          </cell>
          <cell r="NI154">
            <v>7177320</v>
          </cell>
          <cell r="NJ154">
            <v>1880047</v>
          </cell>
          <cell r="NK154">
            <v>9057367</v>
          </cell>
          <cell r="NL154">
            <v>0</v>
          </cell>
          <cell r="NM154">
            <v>0</v>
          </cell>
          <cell r="NN154">
            <v>0</v>
          </cell>
          <cell r="NO154">
            <v>0</v>
          </cell>
          <cell r="NP154">
            <v>0</v>
          </cell>
          <cell r="NQ154">
            <v>0</v>
          </cell>
          <cell r="NR154">
            <v>0</v>
          </cell>
          <cell r="NS154">
            <v>0</v>
          </cell>
          <cell r="NT154">
            <v>0</v>
          </cell>
          <cell r="NU154">
            <v>0</v>
          </cell>
          <cell r="NV154">
            <v>0</v>
          </cell>
          <cell r="NW154">
            <v>0</v>
          </cell>
          <cell r="NX154">
            <v>0</v>
          </cell>
          <cell r="NY154">
            <v>0</v>
          </cell>
          <cell r="NZ154">
            <v>0</v>
          </cell>
          <cell r="OA154">
            <v>0</v>
          </cell>
          <cell r="OB154">
            <v>0</v>
          </cell>
          <cell r="OC154">
            <v>0</v>
          </cell>
          <cell r="OD154">
            <v>11490205821</v>
          </cell>
          <cell r="OE154">
            <v>11490205821</v>
          </cell>
          <cell r="OF154">
            <v>0</v>
          </cell>
          <cell r="OG154">
            <v>0</v>
          </cell>
          <cell r="OH154">
            <v>0</v>
          </cell>
          <cell r="OI154">
            <v>0</v>
          </cell>
          <cell r="OJ154">
            <v>0</v>
          </cell>
          <cell r="OK154">
            <v>0</v>
          </cell>
          <cell r="OL154">
            <v>0</v>
          </cell>
          <cell r="OM154">
            <v>0</v>
          </cell>
          <cell r="ON154">
            <v>0</v>
          </cell>
          <cell r="OO154">
            <v>0</v>
          </cell>
          <cell r="OP154">
            <v>1954049</v>
          </cell>
          <cell r="OQ154">
            <v>0</v>
          </cell>
          <cell r="OR154">
            <v>29570627</v>
          </cell>
          <cell r="OS154">
            <v>0</v>
          </cell>
          <cell r="OT154">
            <v>0</v>
          </cell>
          <cell r="OU154">
            <v>61095303</v>
          </cell>
          <cell r="OV154">
            <v>0</v>
          </cell>
          <cell r="OW154">
            <v>11521730497</v>
          </cell>
          <cell r="OX154">
            <v>13366898841</v>
          </cell>
          <cell r="OY154">
            <v>227384928235</v>
          </cell>
        </row>
        <row r="155">
          <cell r="A155">
            <v>40118</v>
          </cell>
          <cell r="B155">
            <v>2009</v>
          </cell>
          <cell r="C155" t="str">
            <v>2009-2</v>
          </cell>
          <cell r="D155" t="str">
            <v>2009-4</v>
          </cell>
          <cell r="E155">
            <v>11</v>
          </cell>
          <cell r="F155">
            <v>1.0191775699999999</v>
          </cell>
          <cell r="G155">
            <v>2906362</v>
          </cell>
          <cell r="H155">
            <v>1233720</v>
          </cell>
          <cell r="I155">
            <v>15455932651.136414</v>
          </cell>
          <cell r="J155">
            <v>2191855258.8636055</v>
          </cell>
          <cell r="K155">
            <v>0</v>
          </cell>
          <cell r="L155">
            <v>17647787910</v>
          </cell>
          <cell r="M155">
            <v>1552820800</v>
          </cell>
          <cell r="N155">
            <v>35774049944</v>
          </cell>
          <cell r="O155">
            <v>349536713</v>
          </cell>
          <cell r="P155">
            <v>3272789489</v>
          </cell>
          <cell r="Q155">
            <v>2708855871</v>
          </cell>
          <cell r="R155">
            <v>61662305838</v>
          </cell>
          <cell r="S155">
            <v>3425380000</v>
          </cell>
          <cell r="T155">
            <v>4025535000</v>
          </cell>
          <cell r="U155">
            <v>7450915000</v>
          </cell>
          <cell r="V155">
            <v>126071124</v>
          </cell>
          <cell r="W155">
            <v>838019770</v>
          </cell>
          <cell r="X155">
            <v>50620723</v>
          </cell>
          <cell r="Y155">
            <v>2906104</v>
          </cell>
          <cell r="Z155">
            <v>130497817</v>
          </cell>
          <cell r="AA155">
            <v>36806933</v>
          </cell>
          <cell r="AB155">
            <v>0</v>
          </cell>
          <cell r="AC155">
            <v>2790162650</v>
          </cell>
          <cell r="AD155">
            <v>0</v>
          </cell>
          <cell r="AE155">
            <v>0</v>
          </cell>
          <cell r="AF155">
            <v>0</v>
          </cell>
          <cell r="AG155">
            <v>11426000121</v>
          </cell>
          <cell r="AH155">
            <v>73088305959</v>
          </cell>
          <cell r="AI155">
            <v>58422456</v>
          </cell>
          <cell r="AJ155">
            <v>961100</v>
          </cell>
          <cell r="AK155">
            <v>0</v>
          </cell>
          <cell r="AL155">
            <v>59383556</v>
          </cell>
          <cell r="AM155">
            <v>1045773264</v>
          </cell>
          <cell r="AN155">
            <v>1276684</v>
          </cell>
          <cell r="AO155">
            <v>7035963</v>
          </cell>
          <cell r="AP155">
            <v>91380</v>
          </cell>
          <cell r="AQ155">
            <v>11492390</v>
          </cell>
          <cell r="AR155">
            <v>104000</v>
          </cell>
          <cell r="AS155">
            <v>0</v>
          </cell>
          <cell r="AT155">
            <v>0</v>
          </cell>
          <cell r="AU155">
            <v>0</v>
          </cell>
          <cell r="AV155">
            <v>1065773681</v>
          </cell>
          <cell r="AW155">
            <v>26836</v>
          </cell>
          <cell r="AX155">
            <v>2474657114</v>
          </cell>
          <cell r="AY155">
            <v>595919911</v>
          </cell>
          <cell r="AZ155">
            <v>140413</v>
          </cell>
          <cell r="BA155">
            <v>37974</v>
          </cell>
          <cell r="BB155">
            <v>3285775</v>
          </cell>
          <cell r="BC155">
            <v>6019419</v>
          </cell>
          <cell r="BD155">
            <v>9013920</v>
          </cell>
          <cell r="BE155">
            <v>7248898</v>
          </cell>
          <cell r="BF155">
            <v>353127</v>
          </cell>
          <cell r="BG155">
            <v>0</v>
          </cell>
          <cell r="BH155">
            <v>0</v>
          </cell>
          <cell r="BI155">
            <v>292215092</v>
          </cell>
          <cell r="BJ155">
            <v>0</v>
          </cell>
          <cell r="BK155">
            <v>3388918479</v>
          </cell>
          <cell r="BL155">
            <v>0</v>
          </cell>
          <cell r="BM155">
            <v>623157</v>
          </cell>
          <cell r="BN155">
            <v>367774</v>
          </cell>
          <cell r="BO155">
            <v>1336786</v>
          </cell>
          <cell r="BP155">
            <v>209950766</v>
          </cell>
          <cell r="BQ155">
            <v>212278483</v>
          </cell>
          <cell r="BR155">
            <v>3035432960</v>
          </cell>
          <cell r="BS155">
            <v>2673781</v>
          </cell>
          <cell r="BT155">
            <v>194790102</v>
          </cell>
          <cell r="BU155">
            <v>2247218306</v>
          </cell>
          <cell r="BV155">
            <v>191447411</v>
          </cell>
          <cell r="BW155">
            <v>48788698</v>
          </cell>
          <cell r="BX155">
            <v>27005873</v>
          </cell>
          <cell r="BY155">
            <v>2713258</v>
          </cell>
          <cell r="BZ155">
            <v>682035</v>
          </cell>
          <cell r="CA155">
            <v>1439700</v>
          </cell>
          <cell r="CB155">
            <v>458000</v>
          </cell>
          <cell r="CC155">
            <v>186785</v>
          </cell>
          <cell r="CD155">
            <v>81274349</v>
          </cell>
          <cell r="CE155">
            <v>3331462</v>
          </cell>
          <cell r="CF155">
            <v>6094894</v>
          </cell>
          <cell r="CG155">
            <v>18771403</v>
          </cell>
          <cell r="CH155">
            <v>28197759</v>
          </cell>
          <cell r="CI155">
            <v>208065380</v>
          </cell>
          <cell r="CJ155">
            <v>236263139</v>
          </cell>
          <cell r="CK155">
            <v>446426077</v>
          </cell>
          <cell r="CL155">
            <v>446426077</v>
          </cell>
          <cell r="CM155">
            <v>41984730</v>
          </cell>
          <cell r="CN155">
            <v>39481497</v>
          </cell>
          <cell r="CO155">
            <v>18533163</v>
          </cell>
          <cell r="CP155">
            <v>7939673</v>
          </cell>
          <cell r="CQ155">
            <v>1201920</v>
          </cell>
          <cell r="CR155">
            <v>969292522</v>
          </cell>
          <cell r="CS155">
            <v>94219113</v>
          </cell>
          <cell r="CT155">
            <v>0</v>
          </cell>
          <cell r="CU155">
            <v>23646270</v>
          </cell>
          <cell r="CV155">
            <v>1087157905</v>
          </cell>
          <cell r="CW155">
            <v>0</v>
          </cell>
          <cell r="CX155">
            <v>0</v>
          </cell>
          <cell r="CY155">
            <v>0</v>
          </cell>
          <cell r="CZ155">
            <v>1642724965</v>
          </cell>
          <cell r="DA155">
            <v>0</v>
          </cell>
          <cell r="DB155">
            <v>4593718272</v>
          </cell>
          <cell r="DC155">
            <v>0</v>
          </cell>
          <cell r="DD155">
            <v>4934394</v>
          </cell>
          <cell r="DE155">
            <v>4934394</v>
          </cell>
          <cell r="DF155">
            <v>0</v>
          </cell>
          <cell r="DG155">
            <v>0</v>
          </cell>
          <cell r="DH155">
            <v>24819745</v>
          </cell>
          <cell r="DI155">
            <v>6830569</v>
          </cell>
          <cell r="DJ155">
            <v>3248828</v>
          </cell>
          <cell r="DK155">
            <v>10079397</v>
          </cell>
          <cell r="DL155">
            <v>10866415</v>
          </cell>
          <cell r="DM155">
            <v>704211</v>
          </cell>
          <cell r="DN155">
            <v>61304</v>
          </cell>
          <cell r="DO155">
            <v>11631930</v>
          </cell>
          <cell r="DP155">
            <v>876300</v>
          </cell>
          <cell r="DQ155">
            <v>728800</v>
          </cell>
          <cell r="DR155">
            <v>0</v>
          </cell>
          <cell r="DS155">
            <v>3897600</v>
          </cell>
          <cell r="DT155">
            <v>0</v>
          </cell>
          <cell r="DU155">
            <v>5502700</v>
          </cell>
          <cell r="DV155">
            <v>22495</v>
          </cell>
          <cell r="DW155">
            <v>2945700</v>
          </cell>
          <cell r="DX155">
            <v>4515</v>
          </cell>
          <cell r="DY155">
            <v>2972710</v>
          </cell>
          <cell r="DZ155">
            <v>11758686</v>
          </cell>
          <cell r="EA155">
            <v>0</v>
          </cell>
          <cell r="EB155">
            <v>0</v>
          </cell>
          <cell r="EC155">
            <v>11758686</v>
          </cell>
          <cell r="ED155">
            <v>17244981</v>
          </cell>
          <cell r="EE155">
            <v>2669451</v>
          </cell>
          <cell r="EF155">
            <v>180147</v>
          </cell>
          <cell r="EG155">
            <v>10759689</v>
          </cell>
          <cell r="EH155">
            <v>98262</v>
          </cell>
          <cell r="EI155">
            <v>0</v>
          </cell>
          <cell r="EJ155">
            <v>16377</v>
          </cell>
          <cell r="EK155">
            <v>294786</v>
          </cell>
          <cell r="EL155">
            <v>114639</v>
          </cell>
          <cell r="EM155">
            <v>524064</v>
          </cell>
          <cell r="EN155">
            <v>2243649</v>
          </cell>
          <cell r="EO155">
            <v>644574</v>
          </cell>
          <cell r="EP155">
            <v>0</v>
          </cell>
          <cell r="EQ155">
            <v>212901</v>
          </cell>
          <cell r="ER155">
            <v>24647385</v>
          </cell>
          <cell r="ES155">
            <v>5273394</v>
          </cell>
          <cell r="ET155">
            <v>30133680</v>
          </cell>
          <cell r="EU155">
            <v>0</v>
          </cell>
          <cell r="EV155">
            <v>157715</v>
          </cell>
          <cell r="EW155">
            <v>0</v>
          </cell>
          <cell r="EX155">
            <v>30291395</v>
          </cell>
          <cell r="EY155">
            <v>0</v>
          </cell>
          <cell r="EZ155">
            <v>96423976</v>
          </cell>
          <cell r="FA155">
            <v>117082900</v>
          </cell>
          <cell r="FB155">
            <v>213506876</v>
          </cell>
          <cell r="FC155">
            <v>1408422</v>
          </cell>
          <cell r="FD155">
            <v>101033833</v>
          </cell>
          <cell r="FE155">
            <v>709155</v>
          </cell>
          <cell r="FF155">
            <v>0</v>
          </cell>
          <cell r="FG155">
            <v>0</v>
          </cell>
          <cell r="FH155">
            <v>0</v>
          </cell>
          <cell r="FI155">
            <v>6303600</v>
          </cell>
          <cell r="FJ155">
            <v>7012755</v>
          </cell>
          <cell r="FK155">
            <v>458556</v>
          </cell>
          <cell r="FL155">
            <v>0</v>
          </cell>
          <cell r="FM155">
            <v>109913566</v>
          </cell>
          <cell r="FN155">
            <v>358319584</v>
          </cell>
          <cell r="FO155">
            <v>122609</v>
          </cell>
          <cell r="FP155">
            <v>28851762</v>
          </cell>
          <cell r="FQ155">
            <v>28974371</v>
          </cell>
          <cell r="FR155">
            <v>41962</v>
          </cell>
          <cell r="FS155">
            <v>15972211</v>
          </cell>
          <cell r="FT155">
            <v>0</v>
          </cell>
          <cell r="FU155">
            <v>32754</v>
          </cell>
          <cell r="FV155">
            <v>6963921</v>
          </cell>
          <cell r="FW155">
            <v>9273600</v>
          </cell>
          <cell r="FX155">
            <v>61258819</v>
          </cell>
          <cell r="FY155">
            <v>0</v>
          </cell>
          <cell r="FZ155">
            <v>5928000</v>
          </cell>
          <cell r="GA155">
            <v>0</v>
          </cell>
          <cell r="GB155">
            <v>5928000</v>
          </cell>
          <cell r="GC155">
            <v>0</v>
          </cell>
          <cell r="GD155">
            <v>0</v>
          </cell>
          <cell r="GE155">
            <v>10178200</v>
          </cell>
          <cell r="GF155">
            <v>64479000</v>
          </cell>
          <cell r="GG155">
            <v>0</v>
          </cell>
          <cell r="GH155">
            <v>64479000</v>
          </cell>
          <cell r="GI155">
            <v>4189574</v>
          </cell>
          <cell r="GJ155">
            <v>1030000</v>
          </cell>
          <cell r="GK155">
            <v>583000</v>
          </cell>
          <cell r="GL155">
            <v>46281675</v>
          </cell>
          <cell r="GM155">
            <v>17165718</v>
          </cell>
          <cell r="GN155">
            <v>42000</v>
          </cell>
          <cell r="GO155">
            <v>0</v>
          </cell>
          <cell r="GP155">
            <v>69291967</v>
          </cell>
          <cell r="GQ155">
            <v>64603578</v>
          </cell>
          <cell r="GR155">
            <v>133895545</v>
          </cell>
          <cell r="GS155">
            <v>275739564</v>
          </cell>
          <cell r="GT155">
            <v>0</v>
          </cell>
          <cell r="GU155">
            <v>2669100</v>
          </cell>
          <cell r="GV155">
            <v>2669100</v>
          </cell>
          <cell r="GW155">
            <v>0</v>
          </cell>
          <cell r="GX155">
            <v>0</v>
          </cell>
          <cell r="GY155">
            <v>556546959</v>
          </cell>
          <cell r="GZ155">
            <v>321941237</v>
          </cell>
          <cell r="HA155">
            <v>0</v>
          </cell>
          <cell r="HB155">
            <v>878488196</v>
          </cell>
          <cell r="HC155">
            <v>1570536</v>
          </cell>
          <cell r="HD155">
            <v>4273333614</v>
          </cell>
          <cell r="HE155">
            <v>0</v>
          </cell>
          <cell r="HF155">
            <v>1373281099</v>
          </cell>
          <cell r="HG155">
            <v>0</v>
          </cell>
          <cell r="HH155">
            <v>6529342545</v>
          </cell>
          <cell r="HI155">
            <v>3595885778</v>
          </cell>
          <cell r="HJ155">
            <v>0</v>
          </cell>
          <cell r="HK155">
            <v>3595885778</v>
          </cell>
          <cell r="HL155">
            <v>25276874884</v>
          </cell>
          <cell r="HM155">
            <v>1273555037</v>
          </cell>
          <cell r="HN155">
            <v>26550429921</v>
          </cell>
          <cell r="HO155">
            <v>0</v>
          </cell>
          <cell r="HP155">
            <v>0</v>
          </cell>
          <cell r="HQ155">
            <v>0</v>
          </cell>
          <cell r="HR155">
            <v>0</v>
          </cell>
          <cell r="HS155">
            <v>203167574</v>
          </cell>
          <cell r="HT155">
            <v>152375682</v>
          </cell>
          <cell r="HU155">
            <v>4525812218</v>
          </cell>
          <cell r="HV155">
            <v>4881355474</v>
          </cell>
          <cell r="HW155">
            <v>0</v>
          </cell>
          <cell r="HX155">
            <v>1445630465</v>
          </cell>
          <cell r="HY155">
            <v>0</v>
          </cell>
          <cell r="HZ155">
            <v>205303790</v>
          </cell>
          <cell r="IA155">
            <v>8527428</v>
          </cell>
          <cell r="IB155">
            <v>0</v>
          </cell>
          <cell r="IC155">
            <v>0</v>
          </cell>
          <cell r="ID155">
            <v>0</v>
          </cell>
          <cell r="IE155">
            <v>0</v>
          </cell>
          <cell r="IF155">
            <v>0</v>
          </cell>
          <cell r="IG155">
            <v>0</v>
          </cell>
          <cell r="IH155">
            <v>0</v>
          </cell>
          <cell r="II155">
            <v>0</v>
          </cell>
          <cell r="IJ155">
            <v>0</v>
          </cell>
          <cell r="IK155">
            <v>36687132856</v>
          </cell>
          <cell r="IL155">
            <v>0</v>
          </cell>
          <cell r="IM155">
            <v>352325029</v>
          </cell>
          <cell r="IN155">
            <v>352325029</v>
          </cell>
          <cell r="IO155">
            <v>36687132856</v>
          </cell>
          <cell r="IP155">
            <v>26216569</v>
          </cell>
          <cell r="IQ155">
            <v>1713377040</v>
          </cell>
          <cell r="IR155">
            <v>0</v>
          </cell>
          <cell r="IS155">
            <v>427435059</v>
          </cell>
          <cell r="IT155">
            <v>0</v>
          </cell>
          <cell r="IU155">
            <v>0</v>
          </cell>
          <cell r="IV155">
            <v>0</v>
          </cell>
          <cell r="IW155">
            <v>0</v>
          </cell>
          <cell r="IX155">
            <v>0</v>
          </cell>
          <cell r="IY155">
            <v>0</v>
          </cell>
          <cell r="IZ155">
            <v>0</v>
          </cell>
          <cell r="JA155">
            <v>0</v>
          </cell>
          <cell r="JB155">
            <v>2167028668</v>
          </cell>
          <cell r="JC155">
            <v>900817625</v>
          </cell>
          <cell r="JD155">
            <v>22149417</v>
          </cell>
          <cell r="JE155">
            <v>14756731</v>
          </cell>
          <cell r="JF155">
            <v>0</v>
          </cell>
          <cell r="JG155">
            <v>1851147</v>
          </cell>
          <cell r="JH155">
            <v>2940525</v>
          </cell>
          <cell r="JI155">
            <v>50542540</v>
          </cell>
          <cell r="JJ155">
            <v>616138</v>
          </cell>
          <cell r="JK155">
            <v>1812959</v>
          </cell>
          <cell r="JL155">
            <v>2067224</v>
          </cell>
          <cell r="JM155">
            <v>8429645</v>
          </cell>
          <cell r="JN155">
            <v>1825906</v>
          </cell>
          <cell r="JO155">
            <v>4050087</v>
          </cell>
          <cell r="JP155">
            <v>342998576</v>
          </cell>
          <cell r="JQ155">
            <v>209605</v>
          </cell>
          <cell r="JR155">
            <v>559390</v>
          </cell>
          <cell r="JS155">
            <v>0</v>
          </cell>
          <cell r="JT155">
            <v>4473132</v>
          </cell>
          <cell r="JU155">
            <v>23461358</v>
          </cell>
          <cell r="JV155">
            <v>0</v>
          </cell>
          <cell r="JW155">
            <v>0</v>
          </cell>
          <cell r="JX155">
            <v>867335</v>
          </cell>
          <cell r="JY155">
            <v>1510214</v>
          </cell>
          <cell r="JZ155">
            <v>0</v>
          </cell>
          <cell r="KA155">
            <v>0</v>
          </cell>
          <cell r="KB155">
            <v>0</v>
          </cell>
          <cell r="KC155">
            <v>0</v>
          </cell>
          <cell r="KD155">
            <v>0</v>
          </cell>
          <cell r="KE155">
            <v>0</v>
          </cell>
          <cell r="KF155">
            <v>0</v>
          </cell>
          <cell r="KG155">
            <v>0</v>
          </cell>
          <cell r="KH155">
            <v>0</v>
          </cell>
          <cell r="KI155">
            <v>0</v>
          </cell>
          <cell r="KJ155">
            <v>0</v>
          </cell>
          <cell r="KK155">
            <v>0</v>
          </cell>
          <cell r="KL155">
            <v>0</v>
          </cell>
          <cell r="KM155">
            <v>0</v>
          </cell>
          <cell r="KN155">
            <v>0</v>
          </cell>
          <cell r="KO155">
            <v>0</v>
          </cell>
          <cell r="KP155">
            <v>0</v>
          </cell>
          <cell r="KQ155">
            <v>0</v>
          </cell>
          <cell r="KR155">
            <v>0</v>
          </cell>
          <cell r="KS155">
            <v>0</v>
          </cell>
          <cell r="KT155">
            <v>0</v>
          </cell>
          <cell r="KU155">
            <v>0</v>
          </cell>
          <cell r="KV155">
            <v>0</v>
          </cell>
          <cell r="KW155">
            <v>1387810906</v>
          </cell>
          <cell r="KX155">
            <v>40241972430</v>
          </cell>
          <cell r="KY155">
            <v>42145378</v>
          </cell>
          <cell r="KZ155">
            <v>42145378</v>
          </cell>
          <cell r="LA155">
            <v>0</v>
          </cell>
          <cell r="LB155">
            <v>59810633107</v>
          </cell>
          <cell r="LC155">
            <v>132898939066</v>
          </cell>
          <cell r="LD155">
            <v>4042689465</v>
          </cell>
          <cell r="LE155">
            <v>0</v>
          </cell>
          <cell r="LF155">
            <v>0</v>
          </cell>
          <cell r="LG155">
            <v>0</v>
          </cell>
          <cell r="LH155">
            <v>0</v>
          </cell>
          <cell r="LI155">
            <v>0</v>
          </cell>
          <cell r="LJ155">
            <v>0</v>
          </cell>
          <cell r="LK155">
            <v>0</v>
          </cell>
          <cell r="LL155">
            <v>10240523049</v>
          </cell>
          <cell r="LM155">
            <v>964126084</v>
          </cell>
          <cell r="LN155">
            <v>11400514692</v>
          </cell>
          <cell r="LO155">
            <v>828561612</v>
          </cell>
          <cell r="LP155">
            <v>0</v>
          </cell>
          <cell r="LQ155">
            <v>4893900</v>
          </cell>
          <cell r="LR155">
            <v>97902378</v>
          </cell>
          <cell r="LS155">
            <v>1082401920</v>
          </cell>
          <cell r="LT155">
            <v>46759214</v>
          </cell>
          <cell r="LU155">
            <v>0</v>
          </cell>
          <cell r="LV155">
            <v>3620206</v>
          </cell>
          <cell r="LW155">
            <v>1082401920</v>
          </cell>
          <cell r="LX155">
            <v>0</v>
          </cell>
          <cell r="LY155">
            <v>0</v>
          </cell>
          <cell r="LZ155">
            <v>0</v>
          </cell>
          <cell r="MA155">
            <v>0</v>
          </cell>
          <cell r="MB155">
            <v>0</v>
          </cell>
          <cell r="MC155">
            <v>195865559</v>
          </cell>
          <cell r="MD155">
            <v>964126084</v>
          </cell>
          <cell r="ME155">
            <v>17507343387</v>
          </cell>
          <cell r="MF155">
            <v>4128668</v>
          </cell>
          <cell r="MG155">
            <v>201241923</v>
          </cell>
          <cell r="MH155">
            <v>0</v>
          </cell>
          <cell r="MI155">
            <v>205370591</v>
          </cell>
          <cell r="MJ155">
            <v>1200493507</v>
          </cell>
          <cell r="MK155">
            <v>230768</v>
          </cell>
          <cell r="ML155">
            <v>1200724275</v>
          </cell>
          <cell r="MM155">
            <v>83074359672</v>
          </cell>
          <cell r="MN155">
            <v>0</v>
          </cell>
          <cell r="MO155">
            <v>83074359672</v>
          </cell>
          <cell r="MP155">
            <v>0</v>
          </cell>
          <cell r="MQ155">
            <v>84480454538</v>
          </cell>
          <cell r="MR155">
            <v>39500000000</v>
          </cell>
          <cell r="MS155">
            <v>39500000000</v>
          </cell>
          <cell r="MT155">
            <v>0</v>
          </cell>
          <cell r="MU155">
            <v>0</v>
          </cell>
          <cell r="MV155">
            <v>0</v>
          </cell>
          <cell r="MW155">
            <v>39500000000</v>
          </cell>
          <cell r="MX155">
            <v>9461084823</v>
          </cell>
          <cell r="MY155">
            <v>580058580</v>
          </cell>
          <cell r="MZ155">
            <v>154212061</v>
          </cell>
          <cell r="NA155">
            <v>0</v>
          </cell>
          <cell r="NB155">
            <v>734270641</v>
          </cell>
          <cell r="NC155">
            <v>0</v>
          </cell>
          <cell r="ND155">
            <v>0</v>
          </cell>
          <cell r="NE155">
            <v>0</v>
          </cell>
          <cell r="NF155">
            <v>0</v>
          </cell>
          <cell r="NG155">
            <v>14529379</v>
          </cell>
          <cell r="NH155">
            <v>1842773193</v>
          </cell>
          <cell r="NI155">
            <v>6849466</v>
          </cell>
          <cell r="NJ155">
            <v>2026708</v>
          </cell>
          <cell r="NK155">
            <v>8876174</v>
          </cell>
          <cell r="NL155">
            <v>0</v>
          </cell>
          <cell r="NM155">
            <v>0</v>
          </cell>
          <cell r="NN155">
            <v>0</v>
          </cell>
          <cell r="NO155">
            <v>0</v>
          </cell>
          <cell r="NP155">
            <v>0</v>
          </cell>
          <cell r="NQ155">
            <v>26880979</v>
          </cell>
          <cell r="NR155">
            <v>0</v>
          </cell>
          <cell r="NS155">
            <v>0</v>
          </cell>
          <cell r="NT155">
            <v>0</v>
          </cell>
          <cell r="NU155">
            <v>0</v>
          </cell>
          <cell r="NV155">
            <v>0</v>
          </cell>
          <cell r="NW155">
            <v>0</v>
          </cell>
          <cell r="NX155">
            <v>0</v>
          </cell>
          <cell r="NY155">
            <v>0</v>
          </cell>
          <cell r="NZ155">
            <v>0</v>
          </cell>
          <cell r="OA155">
            <v>0</v>
          </cell>
          <cell r="OB155">
            <v>0</v>
          </cell>
          <cell r="OC155">
            <v>0</v>
          </cell>
          <cell r="OD155">
            <v>12088415189</v>
          </cell>
          <cell r="OE155">
            <v>12088415189</v>
          </cell>
          <cell r="OF155">
            <v>0</v>
          </cell>
          <cell r="OG155">
            <v>0</v>
          </cell>
          <cell r="OH155">
            <v>0</v>
          </cell>
          <cell r="OI155">
            <v>0</v>
          </cell>
          <cell r="OJ155">
            <v>0</v>
          </cell>
          <cell r="OK155">
            <v>0</v>
          </cell>
          <cell r="OL155">
            <v>0</v>
          </cell>
          <cell r="OM155">
            <v>0</v>
          </cell>
          <cell r="ON155">
            <v>0</v>
          </cell>
          <cell r="OO155">
            <v>0</v>
          </cell>
          <cell r="OP155">
            <v>7308189</v>
          </cell>
          <cell r="OQ155">
            <v>110000</v>
          </cell>
          <cell r="OR155">
            <v>5837900</v>
          </cell>
          <cell r="OS155">
            <v>0</v>
          </cell>
          <cell r="OT155">
            <v>0</v>
          </cell>
          <cell r="OU155">
            <v>19093989</v>
          </cell>
          <cell r="OV155">
            <v>0</v>
          </cell>
          <cell r="OW155">
            <v>12101671278</v>
          </cell>
          <cell r="OX155">
            <v>136082125816</v>
          </cell>
          <cell r="OY155">
            <v>286488408269</v>
          </cell>
        </row>
        <row r="156">
          <cell r="A156">
            <v>40148</v>
          </cell>
          <cell r="B156">
            <v>2009</v>
          </cell>
          <cell r="C156" t="str">
            <v>2009-2</v>
          </cell>
          <cell r="D156" t="str">
            <v>2009-4</v>
          </cell>
          <cell r="E156">
            <v>12</v>
          </cell>
          <cell r="F156">
            <v>1.02001808</v>
          </cell>
          <cell r="G156">
            <v>5883499</v>
          </cell>
          <cell r="H156">
            <v>1113360</v>
          </cell>
          <cell r="I156">
            <v>15318254231.210602</v>
          </cell>
          <cell r="J156">
            <v>2174327966.7893982</v>
          </cell>
          <cell r="K156">
            <v>0</v>
          </cell>
          <cell r="L156">
            <v>17492582198</v>
          </cell>
          <cell r="M156">
            <v>1824562678</v>
          </cell>
          <cell r="N156">
            <v>35960793655</v>
          </cell>
          <cell r="O156">
            <v>1101874675</v>
          </cell>
          <cell r="P156">
            <v>3482759687</v>
          </cell>
          <cell r="Q156">
            <v>2562897039</v>
          </cell>
          <cell r="R156">
            <v>62906417219</v>
          </cell>
          <cell r="S156">
            <v>3222977000</v>
          </cell>
          <cell r="T156">
            <v>3793163676</v>
          </cell>
          <cell r="U156">
            <v>7016140676</v>
          </cell>
          <cell r="V156">
            <v>253797306</v>
          </cell>
          <cell r="W156">
            <v>1531944385</v>
          </cell>
          <cell r="X156">
            <v>83481792</v>
          </cell>
          <cell r="Y156">
            <v>1731296</v>
          </cell>
          <cell r="Z156">
            <v>97168277</v>
          </cell>
          <cell r="AA156">
            <v>12350269</v>
          </cell>
          <cell r="AB156">
            <v>0</v>
          </cell>
          <cell r="AC156">
            <v>2841066950</v>
          </cell>
          <cell r="AD156">
            <v>0</v>
          </cell>
          <cell r="AE156">
            <v>0</v>
          </cell>
          <cell r="AF156">
            <v>0</v>
          </cell>
          <cell r="AG156">
            <v>11837680951</v>
          </cell>
          <cell r="AH156">
            <v>74744098170</v>
          </cell>
          <cell r="AI156">
            <v>118557079</v>
          </cell>
          <cell r="AJ156">
            <v>380750</v>
          </cell>
          <cell r="AK156">
            <v>252037902</v>
          </cell>
          <cell r="AL156">
            <v>370975731</v>
          </cell>
          <cell r="AM156">
            <v>1148004833</v>
          </cell>
          <cell r="AN156">
            <v>1801218</v>
          </cell>
          <cell r="AO156">
            <v>15504266</v>
          </cell>
          <cell r="AP156">
            <v>80460</v>
          </cell>
          <cell r="AQ156">
            <v>7392294</v>
          </cell>
          <cell r="AR156">
            <v>40750</v>
          </cell>
          <cell r="AS156">
            <v>0</v>
          </cell>
          <cell r="AT156">
            <v>0</v>
          </cell>
          <cell r="AU156">
            <v>0</v>
          </cell>
          <cell r="AV156">
            <v>1172823821</v>
          </cell>
          <cell r="AW156">
            <v>188760</v>
          </cell>
          <cell r="AX156">
            <v>4061989112</v>
          </cell>
          <cell r="AY156">
            <v>999587308</v>
          </cell>
          <cell r="AZ156">
            <v>147161</v>
          </cell>
          <cell r="BA156">
            <v>0</v>
          </cell>
          <cell r="BB156">
            <v>0</v>
          </cell>
          <cell r="BC156">
            <v>11442581</v>
          </cell>
          <cell r="BD156">
            <v>9028049</v>
          </cell>
          <cell r="BE156">
            <v>7262538</v>
          </cell>
          <cell r="BF156">
            <v>0</v>
          </cell>
          <cell r="BG156">
            <v>0</v>
          </cell>
          <cell r="BH156">
            <v>0</v>
          </cell>
          <cell r="BI156">
            <v>322712911</v>
          </cell>
          <cell r="BJ156">
            <v>0</v>
          </cell>
          <cell r="BK156">
            <v>5412358420</v>
          </cell>
          <cell r="BL156">
            <v>0</v>
          </cell>
          <cell r="BM156">
            <v>1676221</v>
          </cell>
          <cell r="BN156">
            <v>2111053</v>
          </cell>
          <cell r="BO156">
            <v>536786</v>
          </cell>
          <cell r="BP156">
            <v>152934727</v>
          </cell>
          <cell r="BQ156">
            <v>157258787</v>
          </cell>
          <cell r="BR156">
            <v>3730558467</v>
          </cell>
          <cell r="BS156">
            <v>1986758</v>
          </cell>
          <cell r="BT156">
            <v>128688846</v>
          </cell>
          <cell r="BU156">
            <v>2247218306</v>
          </cell>
          <cell r="BV156">
            <v>172713559</v>
          </cell>
          <cell r="BW156">
            <v>1007289</v>
          </cell>
          <cell r="BX156">
            <v>18811805</v>
          </cell>
          <cell r="BY156">
            <v>3066047</v>
          </cell>
          <cell r="BZ156">
            <v>1043585</v>
          </cell>
          <cell r="CA156">
            <v>637097</v>
          </cell>
          <cell r="CB156">
            <v>702000</v>
          </cell>
          <cell r="CC156">
            <v>5551139</v>
          </cell>
          <cell r="CD156">
            <v>30818962</v>
          </cell>
          <cell r="CE156">
            <v>3510384</v>
          </cell>
          <cell r="CF156">
            <v>6652726</v>
          </cell>
          <cell r="CG156">
            <v>23536669</v>
          </cell>
          <cell r="CH156">
            <v>33699779</v>
          </cell>
          <cell r="CI156">
            <v>0</v>
          </cell>
          <cell r="CJ156">
            <v>33699779</v>
          </cell>
          <cell r="CK156">
            <v>216155218</v>
          </cell>
          <cell r="CL156">
            <v>216155218</v>
          </cell>
          <cell r="CM156">
            <v>7121191</v>
          </cell>
          <cell r="CN156">
            <v>51402377</v>
          </cell>
          <cell r="CO156">
            <v>18513422</v>
          </cell>
          <cell r="CP156">
            <v>8504576</v>
          </cell>
          <cell r="CQ156">
            <v>1359131</v>
          </cell>
          <cell r="CR156">
            <v>1067343370</v>
          </cell>
          <cell r="CS156">
            <v>99717760</v>
          </cell>
          <cell r="CT156">
            <v>0</v>
          </cell>
          <cell r="CU156">
            <v>33126540</v>
          </cell>
          <cell r="CV156">
            <v>1200187670</v>
          </cell>
          <cell r="CW156">
            <v>21266224</v>
          </cell>
          <cell r="CX156">
            <v>0</v>
          </cell>
          <cell r="CY156">
            <v>0</v>
          </cell>
          <cell r="CZ156">
            <v>1524509809</v>
          </cell>
          <cell r="DA156">
            <v>0</v>
          </cell>
          <cell r="DB156">
            <v>4137649261</v>
          </cell>
          <cell r="DC156">
            <v>0</v>
          </cell>
          <cell r="DD156">
            <v>4985230</v>
          </cell>
          <cell r="DE156">
            <v>4985230</v>
          </cell>
          <cell r="DF156">
            <v>0</v>
          </cell>
          <cell r="DG156">
            <v>0</v>
          </cell>
          <cell r="DH156">
            <v>40920681</v>
          </cell>
          <cell r="DI156">
            <v>21860332</v>
          </cell>
          <cell r="DJ156">
            <v>9896219</v>
          </cell>
          <cell r="DK156">
            <v>31756551</v>
          </cell>
          <cell r="DL156">
            <v>16200007</v>
          </cell>
          <cell r="DM156">
            <v>1179144</v>
          </cell>
          <cell r="DN156">
            <v>122608</v>
          </cell>
          <cell r="DO156">
            <v>17501759</v>
          </cell>
          <cell r="DP156">
            <v>1219200</v>
          </cell>
          <cell r="DQ156">
            <v>546600</v>
          </cell>
          <cell r="DR156">
            <v>0</v>
          </cell>
          <cell r="DS156">
            <v>4293200</v>
          </cell>
          <cell r="DT156">
            <v>0</v>
          </cell>
          <cell r="DU156">
            <v>6059000</v>
          </cell>
          <cell r="DV156">
            <v>22495</v>
          </cell>
          <cell r="DW156">
            <v>5894100</v>
          </cell>
          <cell r="DX156">
            <v>6930</v>
          </cell>
          <cell r="DY156">
            <v>5923525</v>
          </cell>
          <cell r="DZ156">
            <v>17950304</v>
          </cell>
          <cell r="EA156">
            <v>0</v>
          </cell>
          <cell r="EB156">
            <v>0</v>
          </cell>
          <cell r="EC156">
            <v>17950304</v>
          </cell>
          <cell r="ED156">
            <v>42825855</v>
          </cell>
          <cell r="EE156">
            <v>2587566</v>
          </cell>
          <cell r="EF156">
            <v>687834</v>
          </cell>
          <cell r="EG156">
            <v>20471250</v>
          </cell>
          <cell r="EH156">
            <v>245655</v>
          </cell>
          <cell r="EI156">
            <v>32754</v>
          </cell>
          <cell r="EJ156">
            <v>0</v>
          </cell>
          <cell r="EK156">
            <v>1835336</v>
          </cell>
          <cell r="EL156">
            <v>165994</v>
          </cell>
          <cell r="EM156">
            <v>2279739</v>
          </cell>
          <cell r="EN156">
            <v>3586563</v>
          </cell>
          <cell r="EO156">
            <v>1362813</v>
          </cell>
          <cell r="EP156">
            <v>0</v>
          </cell>
          <cell r="EQ156">
            <v>393048</v>
          </cell>
          <cell r="ER156">
            <v>28545111</v>
          </cell>
          <cell r="ES156">
            <v>5764704</v>
          </cell>
          <cell r="ET156">
            <v>34702863</v>
          </cell>
          <cell r="EU156">
            <v>0</v>
          </cell>
          <cell r="EV156">
            <v>86026</v>
          </cell>
          <cell r="EW156">
            <v>0</v>
          </cell>
          <cell r="EX156">
            <v>34788889</v>
          </cell>
          <cell r="EY156">
            <v>0</v>
          </cell>
          <cell r="EZ156">
            <v>156025097</v>
          </cell>
          <cell r="FA156">
            <v>251511700</v>
          </cell>
          <cell r="FB156">
            <v>407536797</v>
          </cell>
          <cell r="FC156">
            <v>1801470</v>
          </cell>
          <cell r="FD156">
            <v>188207733</v>
          </cell>
          <cell r="FE156">
            <v>1739237</v>
          </cell>
          <cell r="FF156">
            <v>0</v>
          </cell>
          <cell r="FG156">
            <v>0</v>
          </cell>
          <cell r="FH156">
            <v>0</v>
          </cell>
          <cell r="FI156">
            <v>5673240</v>
          </cell>
          <cell r="FJ156">
            <v>7412477</v>
          </cell>
          <cell r="FK156">
            <v>1408422</v>
          </cell>
          <cell r="FL156">
            <v>0</v>
          </cell>
          <cell r="FM156">
            <v>198830102</v>
          </cell>
          <cell r="FN156">
            <v>679044131</v>
          </cell>
          <cell r="FO156">
            <v>137936</v>
          </cell>
          <cell r="FP156">
            <v>19588560</v>
          </cell>
          <cell r="FQ156">
            <v>19726496</v>
          </cell>
          <cell r="FR156">
            <v>125886</v>
          </cell>
          <cell r="FS156">
            <v>20402717</v>
          </cell>
          <cell r="FT156">
            <v>0</v>
          </cell>
          <cell r="FU156">
            <v>99374</v>
          </cell>
          <cell r="FV156">
            <v>11381215</v>
          </cell>
          <cell r="FW156">
            <v>2484000</v>
          </cell>
          <cell r="FX156">
            <v>54219688</v>
          </cell>
          <cell r="FY156">
            <v>0</v>
          </cell>
          <cell r="FZ156">
            <v>4454000</v>
          </cell>
          <cell r="GA156">
            <v>0</v>
          </cell>
          <cell r="GB156">
            <v>4454000</v>
          </cell>
          <cell r="GC156">
            <v>428456</v>
          </cell>
          <cell r="GD156">
            <v>428456</v>
          </cell>
          <cell r="GE156">
            <v>5129500</v>
          </cell>
          <cell r="GF156">
            <v>28836000</v>
          </cell>
          <cell r="GG156">
            <v>0</v>
          </cell>
          <cell r="GH156">
            <v>28836000</v>
          </cell>
          <cell r="GI156">
            <v>4501294</v>
          </cell>
          <cell r="GJ156">
            <v>0</v>
          </cell>
          <cell r="GK156">
            <v>0</v>
          </cell>
          <cell r="GL156">
            <v>55509857</v>
          </cell>
          <cell r="GM156">
            <v>9256013</v>
          </cell>
          <cell r="GN156">
            <v>11856</v>
          </cell>
          <cell r="GO156">
            <v>0</v>
          </cell>
          <cell r="GP156">
            <v>69279020</v>
          </cell>
          <cell r="GQ156">
            <v>60778245</v>
          </cell>
          <cell r="GR156">
            <v>130057265</v>
          </cell>
          <cell r="GS156">
            <v>223124909</v>
          </cell>
          <cell r="GT156">
            <v>3300</v>
          </cell>
          <cell r="GU156">
            <v>0</v>
          </cell>
          <cell r="GV156">
            <v>3300</v>
          </cell>
          <cell r="GW156">
            <v>0</v>
          </cell>
          <cell r="GX156">
            <v>0</v>
          </cell>
          <cell r="GY156">
            <v>1631924876</v>
          </cell>
          <cell r="GZ156">
            <v>402249964</v>
          </cell>
          <cell r="HA156">
            <v>0</v>
          </cell>
          <cell r="HB156">
            <v>2034174840</v>
          </cell>
          <cell r="HC156">
            <v>496900</v>
          </cell>
          <cell r="HD156">
            <v>7265918575</v>
          </cell>
          <cell r="HE156">
            <v>0</v>
          </cell>
          <cell r="HF156">
            <v>1366862287</v>
          </cell>
          <cell r="HG156">
            <v>0</v>
          </cell>
          <cell r="HH156">
            <v>10667455902</v>
          </cell>
          <cell r="HI156">
            <v>1937296373</v>
          </cell>
          <cell r="HJ156">
            <v>0</v>
          </cell>
          <cell r="HK156">
            <v>1937296373</v>
          </cell>
          <cell r="HL156">
            <v>18778059338</v>
          </cell>
          <cell r="HM156">
            <v>424518346</v>
          </cell>
          <cell r="HN156">
            <v>19202577684</v>
          </cell>
          <cell r="HO156">
            <v>0</v>
          </cell>
          <cell r="HP156">
            <v>0</v>
          </cell>
          <cell r="HQ156">
            <v>0</v>
          </cell>
          <cell r="HR156">
            <v>0</v>
          </cell>
          <cell r="HS156">
            <v>203167580</v>
          </cell>
          <cell r="HT156">
            <v>152375671</v>
          </cell>
          <cell r="HU156">
            <v>4525812224</v>
          </cell>
          <cell r="HV156">
            <v>4881355475</v>
          </cell>
          <cell r="HW156">
            <v>0</v>
          </cell>
          <cell r="HX156">
            <v>4253097244</v>
          </cell>
          <cell r="HY156">
            <v>0</v>
          </cell>
          <cell r="HZ156">
            <v>205303795</v>
          </cell>
          <cell r="IA156">
            <v>847910789</v>
          </cell>
          <cell r="IB156">
            <v>0</v>
          </cell>
          <cell r="IC156">
            <v>850000000</v>
          </cell>
          <cell r="ID156">
            <v>0</v>
          </cell>
          <cell r="IE156">
            <v>-6315</v>
          </cell>
          <cell r="IF156">
            <v>-4500000</v>
          </cell>
          <cell r="IG156">
            <v>0</v>
          </cell>
          <cell r="IH156">
            <v>0</v>
          </cell>
          <cell r="II156">
            <v>0</v>
          </cell>
          <cell r="IJ156">
            <v>0</v>
          </cell>
          <cell r="IK156">
            <v>32173035045</v>
          </cell>
          <cell r="IL156">
            <v>0</v>
          </cell>
          <cell r="IM156">
            <v>473950428</v>
          </cell>
          <cell r="IN156">
            <v>473950428</v>
          </cell>
          <cell r="IO156">
            <v>32173035045</v>
          </cell>
          <cell r="IP156">
            <v>0</v>
          </cell>
          <cell r="IQ156">
            <v>2321278775</v>
          </cell>
          <cell r="IR156">
            <v>0</v>
          </cell>
          <cell r="IS156">
            <v>-520000000</v>
          </cell>
          <cell r="IT156">
            <v>0</v>
          </cell>
          <cell r="IU156">
            <v>0</v>
          </cell>
          <cell r="IV156">
            <v>0</v>
          </cell>
          <cell r="IW156">
            <v>0</v>
          </cell>
          <cell r="IX156">
            <v>355407683</v>
          </cell>
          <cell r="IY156">
            <v>0</v>
          </cell>
          <cell r="IZ156">
            <v>298001843</v>
          </cell>
          <cell r="JA156">
            <v>0</v>
          </cell>
          <cell r="JB156">
            <v>2454688301</v>
          </cell>
          <cell r="JC156">
            <v>900817625</v>
          </cell>
          <cell r="JD156">
            <v>22149417</v>
          </cell>
          <cell r="JE156">
            <v>14756731</v>
          </cell>
          <cell r="JF156">
            <v>0</v>
          </cell>
          <cell r="JG156">
            <v>1851147</v>
          </cell>
          <cell r="JH156">
            <v>2940525</v>
          </cell>
          <cell r="JI156">
            <v>50542540</v>
          </cell>
          <cell r="JJ156">
            <v>616138</v>
          </cell>
          <cell r="JK156">
            <v>1812959</v>
          </cell>
          <cell r="JL156">
            <v>2067224</v>
          </cell>
          <cell r="JM156">
            <v>8429645</v>
          </cell>
          <cell r="JN156">
            <v>1825906</v>
          </cell>
          <cell r="JO156">
            <v>4050087</v>
          </cell>
          <cell r="JP156">
            <v>342998576</v>
          </cell>
          <cell r="JQ156">
            <v>209605</v>
          </cell>
          <cell r="JR156">
            <v>559390</v>
          </cell>
          <cell r="JS156">
            <v>0</v>
          </cell>
          <cell r="JT156">
            <v>4473132</v>
          </cell>
          <cell r="JU156">
            <v>11730679</v>
          </cell>
          <cell r="JV156">
            <v>0</v>
          </cell>
          <cell r="JW156">
            <v>0</v>
          </cell>
          <cell r="JX156">
            <v>867335</v>
          </cell>
          <cell r="JY156">
            <v>1510214</v>
          </cell>
          <cell r="JZ156">
            <v>0</v>
          </cell>
          <cell r="KA156">
            <v>0</v>
          </cell>
          <cell r="KB156">
            <v>0</v>
          </cell>
          <cell r="KC156">
            <v>0</v>
          </cell>
          <cell r="KD156">
            <v>0</v>
          </cell>
          <cell r="KE156">
            <v>0</v>
          </cell>
          <cell r="KF156">
            <v>0</v>
          </cell>
          <cell r="KG156">
            <v>0</v>
          </cell>
          <cell r="KH156">
            <v>0</v>
          </cell>
          <cell r="KI156">
            <v>0</v>
          </cell>
          <cell r="KJ156">
            <v>0</v>
          </cell>
          <cell r="KK156">
            <v>0</v>
          </cell>
          <cell r="KL156">
            <v>0</v>
          </cell>
          <cell r="KM156">
            <v>0</v>
          </cell>
          <cell r="KN156">
            <v>0</v>
          </cell>
          <cell r="KO156">
            <v>0</v>
          </cell>
          <cell r="KP156">
            <v>0</v>
          </cell>
          <cell r="KQ156">
            <v>0</v>
          </cell>
          <cell r="KR156">
            <v>0</v>
          </cell>
          <cell r="KS156">
            <v>0</v>
          </cell>
          <cell r="KT156">
            <v>0</v>
          </cell>
          <cell r="KU156">
            <v>0</v>
          </cell>
          <cell r="KV156">
            <v>0</v>
          </cell>
          <cell r="KW156">
            <v>1376080227</v>
          </cell>
          <cell r="KX156">
            <v>36003803573</v>
          </cell>
          <cell r="KY156">
            <v>2954559</v>
          </cell>
          <cell r="KZ156">
            <v>2954559</v>
          </cell>
          <cell r="LA156">
            <v>0</v>
          </cell>
          <cell r="LB156">
            <v>62564979549</v>
          </cell>
          <cell r="LC156">
            <v>137309077719</v>
          </cell>
          <cell r="LD156">
            <v>2522084384</v>
          </cell>
          <cell r="LE156">
            <v>0</v>
          </cell>
          <cell r="LF156">
            <v>0</v>
          </cell>
          <cell r="LG156">
            <v>0</v>
          </cell>
          <cell r="LH156">
            <v>0</v>
          </cell>
          <cell r="LI156">
            <v>0</v>
          </cell>
          <cell r="LJ156">
            <v>0</v>
          </cell>
          <cell r="LK156">
            <v>0</v>
          </cell>
          <cell r="LL156">
            <v>10240523051</v>
          </cell>
          <cell r="LM156">
            <v>964126084</v>
          </cell>
          <cell r="LN156">
            <v>11400514693</v>
          </cell>
          <cell r="LO156">
            <v>831570992</v>
          </cell>
          <cell r="LP156">
            <v>0</v>
          </cell>
          <cell r="LQ156">
            <v>3813000</v>
          </cell>
          <cell r="LR156">
            <v>83355090</v>
          </cell>
          <cell r="LS156">
            <v>1388517291</v>
          </cell>
          <cell r="LT156">
            <v>37364037</v>
          </cell>
          <cell r="LU156">
            <v>-320079618</v>
          </cell>
          <cell r="LV156">
            <v>893649</v>
          </cell>
          <cell r="LW156">
            <v>1388517291</v>
          </cell>
          <cell r="LX156">
            <v>0</v>
          </cell>
          <cell r="LY156">
            <v>1782541000</v>
          </cell>
          <cell r="LZ156">
            <v>0</v>
          </cell>
          <cell r="MA156">
            <v>0</v>
          </cell>
          <cell r="MB156">
            <v>0</v>
          </cell>
          <cell r="MC156">
            <v>195865558</v>
          </cell>
          <cell r="MD156">
            <v>964126084</v>
          </cell>
          <cell r="ME156">
            <v>17730574518</v>
          </cell>
          <cell r="MF156">
            <v>8107624</v>
          </cell>
          <cell r="MG156">
            <v>18068484</v>
          </cell>
          <cell r="MH156">
            <v>0</v>
          </cell>
          <cell r="MI156">
            <v>26176108</v>
          </cell>
          <cell r="MJ156">
            <v>2007162791</v>
          </cell>
          <cell r="MK156">
            <v>346152</v>
          </cell>
          <cell r="ML156">
            <v>2007508943</v>
          </cell>
          <cell r="MM156">
            <v>46376616267</v>
          </cell>
          <cell r="MN156">
            <v>0</v>
          </cell>
          <cell r="MO156">
            <v>46376616267</v>
          </cell>
          <cell r="MP156">
            <v>0</v>
          </cell>
          <cell r="MQ156">
            <v>48410301318</v>
          </cell>
          <cell r="MR156">
            <v>0</v>
          </cell>
          <cell r="MS156">
            <v>0</v>
          </cell>
          <cell r="MT156">
            <v>0</v>
          </cell>
          <cell r="MU156">
            <v>0</v>
          </cell>
          <cell r="MV156">
            <v>0</v>
          </cell>
          <cell r="MW156">
            <v>0</v>
          </cell>
          <cell r="MX156">
            <v>8741247617</v>
          </cell>
          <cell r="MY156">
            <v>389331390</v>
          </cell>
          <cell r="MZ156">
            <v>141435337</v>
          </cell>
          <cell r="NA156">
            <v>0</v>
          </cell>
          <cell r="NB156">
            <v>530766727</v>
          </cell>
          <cell r="NC156">
            <v>0</v>
          </cell>
          <cell r="ND156">
            <v>0</v>
          </cell>
          <cell r="NE156">
            <v>0</v>
          </cell>
          <cell r="NF156">
            <v>0</v>
          </cell>
          <cell r="NG156">
            <v>5525296</v>
          </cell>
          <cell r="NH156">
            <v>27876202</v>
          </cell>
          <cell r="NI156">
            <v>5833251</v>
          </cell>
          <cell r="NJ156">
            <v>2057642</v>
          </cell>
          <cell r="NK156">
            <v>7890893</v>
          </cell>
          <cell r="NL156">
            <v>0</v>
          </cell>
          <cell r="NM156">
            <v>0</v>
          </cell>
          <cell r="NN156">
            <v>0</v>
          </cell>
          <cell r="NO156">
            <v>0</v>
          </cell>
          <cell r="NP156">
            <v>0</v>
          </cell>
          <cell r="NQ156">
            <v>1186457</v>
          </cell>
          <cell r="NR156">
            <v>15400416248</v>
          </cell>
          <cell r="NS156">
            <v>0</v>
          </cell>
          <cell r="NT156">
            <v>0</v>
          </cell>
          <cell r="NU156">
            <v>0</v>
          </cell>
          <cell r="NV156">
            <v>0</v>
          </cell>
          <cell r="NW156">
            <v>0</v>
          </cell>
          <cell r="NX156">
            <v>0</v>
          </cell>
          <cell r="NY156">
            <v>0</v>
          </cell>
          <cell r="NZ156">
            <v>0</v>
          </cell>
          <cell r="OA156">
            <v>0</v>
          </cell>
          <cell r="OB156">
            <v>0</v>
          </cell>
          <cell r="OC156">
            <v>0</v>
          </cell>
          <cell r="OD156">
            <v>24715219970</v>
          </cell>
          <cell r="OE156">
            <v>24715219970</v>
          </cell>
          <cell r="OF156">
            <v>0</v>
          </cell>
          <cell r="OG156">
            <v>0</v>
          </cell>
          <cell r="OH156">
            <v>0</v>
          </cell>
          <cell r="OI156">
            <v>0</v>
          </cell>
          <cell r="OJ156">
            <v>0</v>
          </cell>
          <cell r="OK156">
            <v>0</v>
          </cell>
          <cell r="OL156">
            <v>0</v>
          </cell>
          <cell r="OM156">
            <v>0</v>
          </cell>
          <cell r="ON156">
            <v>0</v>
          </cell>
          <cell r="OO156">
            <v>0</v>
          </cell>
          <cell r="OP156">
            <v>6692635</v>
          </cell>
          <cell r="OQ156">
            <v>330000</v>
          </cell>
          <cell r="OR156">
            <v>21173447</v>
          </cell>
          <cell r="OS156">
            <v>0</v>
          </cell>
          <cell r="OT156">
            <v>0</v>
          </cell>
          <cell r="OU156">
            <v>49369529</v>
          </cell>
          <cell r="OV156">
            <v>0</v>
          </cell>
          <cell r="OW156">
            <v>24743416052</v>
          </cell>
          <cell r="OX156">
            <v>73153717370</v>
          </cell>
          <cell r="OY156">
            <v>228193369607</v>
          </cell>
        </row>
        <row r="157">
          <cell r="A157">
            <v>40179</v>
          </cell>
          <cell r="B157">
            <v>2010</v>
          </cell>
          <cell r="C157" t="str">
            <v>2010-1</v>
          </cell>
          <cell r="D157" t="str">
            <v>2010-1</v>
          </cell>
          <cell r="E157">
            <v>1</v>
          </cell>
          <cell r="F157">
            <v>1.0270132599999999</v>
          </cell>
          <cell r="G157">
            <v>54079167</v>
          </cell>
          <cell r="H157">
            <v>738720</v>
          </cell>
          <cell r="I157">
            <v>26813036643.063301</v>
          </cell>
          <cell r="J157">
            <v>3805938625.9366999</v>
          </cell>
          <cell r="K157">
            <v>0</v>
          </cell>
          <cell r="L157">
            <v>30618975269</v>
          </cell>
          <cell r="M157">
            <v>3505370329</v>
          </cell>
          <cell r="N157">
            <v>21049273972</v>
          </cell>
          <cell r="O157">
            <v>4442804946</v>
          </cell>
          <cell r="P157">
            <v>2175959400</v>
          </cell>
          <cell r="Q157">
            <v>2650037209</v>
          </cell>
          <cell r="R157">
            <v>65089387494</v>
          </cell>
          <cell r="S157">
            <v>3735383000</v>
          </cell>
          <cell r="T157">
            <v>4394565000</v>
          </cell>
          <cell r="U157">
            <v>8129948000</v>
          </cell>
          <cell r="V157">
            <v>49646212</v>
          </cell>
          <cell r="W157">
            <v>274918326</v>
          </cell>
          <cell r="X157">
            <v>87403176</v>
          </cell>
          <cell r="Y157">
            <v>1373678</v>
          </cell>
          <cell r="Z157">
            <v>44415394</v>
          </cell>
          <cell r="AA157">
            <v>68688176</v>
          </cell>
          <cell r="AB157">
            <v>0</v>
          </cell>
          <cell r="AC157">
            <v>2926713841</v>
          </cell>
          <cell r="AD157">
            <v>0</v>
          </cell>
          <cell r="AE157">
            <v>0</v>
          </cell>
          <cell r="AF157">
            <v>0</v>
          </cell>
          <cell r="AG157">
            <v>11583106803</v>
          </cell>
          <cell r="AH157">
            <v>76672494297</v>
          </cell>
          <cell r="AI157">
            <v>42691395</v>
          </cell>
          <cell r="AJ157">
            <v>902740</v>
          </cell>
          <cell r="AK157">
            <v>0</v>
          </cell>
          <cell r="AL157">
            <v>43594135</v>
          </cell>
          <cell r="AM157">
            <v>1171659391</v>
          </cell>
          <cell r="AN157">
            <v>2214024</v>
          </cell>
          <cell r="AO157">
            <v>12504128</v>
          </cell>
          <cell r="AP157">
            <v>94710</v>
          </cell>
          <cell r="AQ157">
            <v>3241754</v>
          </cell>
          <cell r="AR157">
            <v>260555</v>
          </cell>
          <cell r="AS157">
            <v>0</v>
          </cell>
          <cell r="AT157">
            <v>0</v>
          </cell>
          <cell r="AU157">
            <v>0</v>
          </cell>
          <cell r="AV157">
            <v>1189974562</v>
          </cell>
          <cell r="AW157">
            <v>233384</v>
          </cell>
          <cell r="AX157">
            <v>1677840583</v>
          </cell>
          <cell r="AY157">
            <v>492277257</v>
          </cell>
          <cell r="AZ157">
            <v>8406</v>
          </cell>
          <cell r="BA157">
            <v>0</v>
          </cell>
          <cell r="BB157">
            <v>95587</v>
          </cell>
          <cell r="BC157">
            <v>9081323</v>
          </cell>
          <cell r="BD157">
            <v>8957268</v>
          </cell>
          <cell r="BE157">
            <v>7525649</v>
          </cell>
          <cell r="BF157">
            <v>402696</v>
          </cell>
          <cell r="BG157">
            <v>0</v>
          </cell>
          <cell r="BH157">
            <v>0</v>
          </cell>
          <cell r="BI157">
            <v>96375485</v>
          </cell>
          <cell r="BJ157">
            <v>0</v>
          </cell>
          <cell r="BK157">
            <v>2292797638</v>
          </cell>
          <cell r="BL157">
            <v>0</v>
          </cell>
          <cell r="BM157">
            <v>429198</v>
          </cell>
          <cell r="BN157">
            <v>274415</v>
          </cell>
          <cell r="BO157">
            <v>536788</v>
          </cell>
          <cell r="BP157">
            <v>97133019</v>
          </cell>
          <cell r="BQ157">
            <v>98373420</v>
          </cell>
          <cell r="BR157">
            <v>5471279093</v>
          </cell>
          <cell r="BS157">
            <v>7839750</v>
          </cell>
          <cell r="BT157">
            <v>131759116</v>
          </cell>
          <cell r="BU157">
            <v>0</v>
          </cell>
          <cell r="BV157">
            <v>12479604</v>
          </cell>
          <cell r="BW157">
            <v>1209649</v>
          </cell>
          <cell r="BX157">
            <v>24070485</v>
          </cell>
          <cell r="BY157">
            <v>4063776</v>
          </cell>
          <cell r="BZ157">
            <v>1038193</v>
          </cell>
          <cell r="CA157">
            <v>788120</v>
          </cell>
          <cell r="CB157">
            <v>966000</v>
          </cell>
          <cell r="CC157">
            <v>8522629</v>
          </cell>
          <cell r="CD157">
            <v>40658852</v>
          </cell>
          <cell r="CE157">
            <v>5038438</v>
          </cell>
          <cell r="CF157">
            <v>7763733</v>
          </cell>
          <cell r="CG157">
            <v>22721685</v>
          </cell>
          <cell r="CH157">
            <v>35523856</v>
          </cell>
          <cell r="CI157">
            <v>0</v>
          </cell>
          <cell r="CJ157">
            <v>35523856</v>
          </cell>
          <cell r="CK157">
            <v>400341014</v>
          </cell>
          <cell r="CL157">
            <v>400341014</v>
          </cell>
          <cell r="CM157">
            <v>23735257</v>
          </cell>
          <cell r="CN157">
            <v>45795392</v>
          </cell>
          <cell r="CO157">
            <v>7403591</v>
          </cell>
          <cell r="CP157">
            <v>7933740</v>
          </cell>
          <cell r="CQ157">
            <v>751920</v>
          </cell>
          <cell r="CR157">
            <v>1139709810</v>
          </cell>
          <cell r="CS157">
            <v>111389523</v>
          </cell>
          <cell r="CT157">
            <v>0</v>
          </cell>
          <cell r="CU157">
            <v>30488400</v>
          </cell>
          <cell r="CV157">
            <v>1281587733</v>
          </cell>
          <cell r="CW157">
            <v>0</v>
          </cell>
          <cell r="CX157">
            <v>0</v>
          </cell>
          <cell r="CY157">
            <v>0</v>
          </cell>
          <cell r="CZ157">
            <v>1767548647</v>
          </cell>
          <cell r="DA157">
            <v>0</v>
          </cell>
          <cell r="DB157">
            <v>1987970075</v>
          </cell>
          <cell r="DC157">
            <v>0</v>
          </cell>
          <cell r="DD157">
            <v>0</v>
          </cell>
          <cell r="DE157">
            <v>0</v>
          </cell>
          <cell r="DF157">
            <v>0</v>
          </cell>
          <cell r="DG157">
            <v>0</v>
          </cell>
          <cell r="DH157">
            <v>21433725</v>
          </cell>
          <cell r="DI157">
            <v>18460587</v>
          </cell>
          <cell r="DJ157">
            <v>8828438</v>
          </cell>
          <cell r="DK157">
            <v>27289025</v>
          </cell>
          <cell r="DL157">
            <v>7655166</v>
          </cell>
          <cell r="DM157">
            <v>1036695</v>
          </cell>
          <cell r="DN157">
            <v>63777</v>
          </cell>
          <cell r="DO157">
            <v>8755638</v>
          </cell>
          <cell r="DP157">
            <v>1382500</v>
          </cell>
          <cell r="DQ157">
            <v>377600</v>
          </cell>
          <cell r="DR157">
            <v>0</v>
          </cell>
          <cell r="DS157">
            <v>5617700</v>
          </cell>
          <cell r="DT157">
            <v>0</v>
          </cell>
          <cell r="DU157">
            <v>7377800</v>
          </cell>
          <cell r="DV157">
            <v>0</v>
          </cell>
          <cell r="DW157">
            <v>459143200</v>
          </cell>
          <cell r="DX157">
            <v>64435</v>
          </cell>
          <cell r="DY157">
            <v>459207635</v>
          </cell>
          <cell r="DZ157">
            <v>8431374</v>
          </cell>
          <cell r="EA157">
            <v>0</v>
          </cell>
          <cell r="EB157">
            <v>16995</v>
          </cell>
          <cell r="EC157">
            <v>8448369</v>
          </cell>
          <cell r="ED157">
            <v>22521465</v>
          </cell>
          <cell r="EE157">
            <v>1869450</v>
          </cell>
          <cell r="EF157">
            <v>339900</v>
          </cell>
          <cell r="EG157">
            <v>12866451</v>
          </cell>
          <cell r="EH157">
            <v>254925</v>
          </cell>
          <cell r="EI157">
            <v>0</v>
          </cell>
          <cell r="EJ157">
            <v>16995</v>
          </cell>
          <cell r="EK157">
            <v>781770</v>
          </cell>
          <cell r="EL157">
            <v>186945</v>
          </cell>
          <cell r="EM157">
            <v>1240635</v>
          </cell>
          <cell r="EN157">
            <v>3298266</v>
          </cell>
          <cell r="EO157">
            <v>737954</v>
          </cell>
          <cell r="EP157">
            <v>0</v>
          </cell>
          <cell r="EQ157">
            <v>356895</v>
          </cell>
          <cell r="ER157">
            <v>27259980</v>
          </cell>
          <cell r="ES157">
            <v>7120905</v>
          </cell>
          <cell r="ET157">
            <v>34737780</v>
          </cell>
          <cell r="EU157">
            <v>0</v>
          </cell>
          <cell r="EV157">
            <v>519120</v>
          </cell>
          <cell r="EW157">
            <v>0</v>
          </cell>
          <cell r="EX157">
            <v>35256900</v>
          </cell>
          <cell r="EY157">
            <v>0</v>
          </cell>
          <cell r="EZ157">
            <v>561920463</v>
          </cell>
          <cell r="FA157">
            <v>469936000</v>
          </cell>
          <cell r="FB157">
            <v>1031856463</v>
          </cell>
          <cell r="FC157">
            <v>1495560</v>
          </cell>
          <cell r="FD157">
            <v>538605233</v>
          </cell>
          <cell r="FE157">
            <v>1062097</v>
          </cell>
          <cell r="FF157">
            <v>0</v>
          </cell>
          <cell r="FG157">
            <v>0</v>
          </cell>
          <cell r="FH157">
            <v>0</v>
          </cell>
          <cell r="FI157">
            <v>10866049</v>
          </cell>
          <cell r="FJ157">
            <v>11928146</v>
          </cell>
          <cell r="FK157">
            <v>527463</v>
          </cell>
          <cell r="FL157">
            <v>0</v>
          </cell>
          <cell r="FM157">
            <v>552556402</v>
          </cell>
          <cell r="FN157">
            <v>1633135615</v>
          </cell>
          <cell r="FO157">
            <v>175386</v>
          </cell>
          <cell r="FP157">
            <v>12786112</v>
          </cell>
          <cell r="FQ157">
            <v>12961498</v>
          </cell>
          <cell r="FR157">
            <v>130521</v>
          </cell>
          <cell r="FS157">
            <v>21766023</v>
          </cell>
          <cell r="FT157">
            <v>226800</v>
          </cell>
          <cell r="FU157">
            <v>67980</v>
          </cell>
          <cell r="FV157">
            <v>9199322</v>
          </cell>
          <cell r="FW157">
            <v>7726500</v>
          </cell>
          <cell r="FX157">
            <v>52078644</v>
          </cell>
          <cell r="FY157">
            <v>0</v>
          </cell>
          <cell r="FZ157">
            <v>2701000</v>
          </cell>
          <cell r="GA157">
            <v>0</v>
          </cell>
          <cell r="GB157">
            <v>2701000</v>
          </cell>
          <cell r="GC157">
            <v>0</v>
          </cell>
          <cell r="GD157">
            <v>0</v>
          </cell>
          <cell r="GE157">
            <v>8169500</v>
          </cell>
          <cell r="GF157">
            <v>62539220</v>
          </cell>
          <cell r="GG157">
            <v>0</v>
          </cell>
          <cell r="GH157">
            <v>62539220</v>
          </cell>
          <cell r="GI157">
            <v>4718300</v>
          </cell>
          <cell r="GJ157">
            <v>650000</v>
          </cell>
          <cell r="GK157">
            <v>809000</v>
          </cell>
          <cell r="GL157">
            <v>92964273</v>
          </cell>
          <cell r="GM157">
            <v>3457607</v>
          </cell>
          <cell r="GN157">
            <v>6000</v>
          </cell>
          <cell r="GO157">
            <v>0</v>
          </cell>
          <cell r="GP157">
            <v>102605180</v>
          </cell>
          <cell r="GQ157">
            <v>45895088</v>
          </cell>
          <cell r="GR157">
            <v>148500268</v>
          </cell>
          <cell r="GS157">
            <v>273988632</v>
          </cell>
          <cell r="GT157">
            <v>0</v>
          </cell>
          <cell r="GU157">
            <v>0</v>
          </cell>
          <cell r="GV157">
            <v>0</v>
          </cell>
          <cell r="GW157">
            <v>0</v>
          </cell>
          <cell r="GX157">
            <v>0</v>
          </cell>
          <cell r="GY157">
            <v>449357307</v>
          </cell>
          <cell r="GZ157">
            <v>165749935</v>
          </cell>
          <cell r="HA157">
            <v>0</v>
          </cell>
          <cell r="HB157">
            <v>615107242</v>
          </cell>
          <cell r="HC157">
            <v>716814</v>
          </cell>
          <cell r="HD157">
            <v>0</v>
          </cell>
          <cell r="HE157">
            <v>0</v>
          </cell>
          <cell r="HF157">
            <v>0</v>
          </cell>
          <cell r="HG157">
            <v>0</v>
          </cell>
          <cell r="HH157">
            <v>615824056</v>
          </cell>
          <cell r="HI157">
            <v>19268996060</v>
          </cell>
          <cell r="HJ157">
            <v>849036691</v>
          </cell>
          <cell r="HK157">
            <v>20118032751</v>
          </cell>
          <cell r="HL157">
            <v>34649901676</v>
          </cell>
          <cell r="HM157">
            <v>1314923565</v>
          </cell>
          <cell r="HN157">
            <v>35964825241</v>
          </cell>
          <cell r="HO157">
            <v>203167574</v>
          </cell>
          <cell r="HP157">
            <v>152375681</v>
          </cell>
          <cell r="HQ157">
            <v>3666884090</v>
          </cell>
          <cell r="HR157">
            <v>4022427345</v>
          </cell>
          <cell r="HS157">
            <v>0</v>
          </cell>
          <cell r="HT157">
            <v>0</v>
          </cell>
          <cell r="HU157">
            <v>0</v>
          </cell>
          <cell r="HV157">
            <v>0</v>
          </cell>
          <cell r="HW157">
            <v>0</v>
          </cell>
          <cell r="HX157">
            <v>0</v>
          </cell>
          <cell r="HY157">
            <v>226670675</v>
          </cell>
          <cell r="HZ157">
            <v>226670675</v>
          </cell>
          <cell r="IA157">
            <v>0</v>
          </cell>
          <cell r="IB157">
            <v>0</v>
          </cell>
          <cell r="IC157">
            <v>0</v>
          </cell>
          <cell r="ID157">
            <v>0</v>
          </cell>
          <cell r="IE157">
            <v>0</v>
          </cell>
          <cell r="IF157">
            <v>0</v>
          </cell>
          <cell r="IG157">
            <v>0</v>
          </cell>
          <cell r="IH157">
            <v>0</v>
          </cell>
          <cell r="II157">
            <v>0</v>
          </cell>
          <cell r="IJ157">
            <v>0</v>
          </cell>
          <cell r="IK157">
            <v>60331956012</v>
          </cell>
          <cell r="IL157">
            <v>0</v>
          </cell>
          <cell r="IM157">
            <v>592148482</v>
          </cell>
          <cell r="IN157">
            <v>592148482</v>
          </cell>
          <cell r="IO157">
            <v>60331956012</v>
          </cell>
          <cell r="IP157">
            <v>21517503</v>
          </cell>
          <cell r="IQ157">
            <v>0</v>
          </cell>
          <cell r="IR157">
            <v>0</v>
          </cell>
          <cell r="IS157">
            <v>0</v>
          </cell>
          <cell r="IT157">
            <v>0</v>
          </cell>
          <cell r="IU157">
            <v>0</v>
          </cell>
          <cell r="IV157">
            <v>0</v>
          </cell>
          <cell r="IW157">
            <v>0</v>
          </cell>
          <cell r="IX157">
            <v>0</v>
          </cell>
          <cell r="IY157">
            <v>0</v>
          </cell>
          <cell r="IZ157">
            <v>1019524544</v>
          </cell>
          <cell r="JA157">
            <v>0</v>
          </cell>
          <cell r="JB157">
            <v>1041042047</v>
          </cell>
          <cell r="JC157">
            <v>962476242</v>
          </cell>
          <cell r="JD157">
            <v>28333720</v>
          </cell>
          <cell r="JE157">
            <v>13050223</v>
          </cell>
          <cell r="JF157">
            <v>0</v>
          </cell>
          <cell r="JG157">
            <v>2446943</v>
          </cell>
          <cell r="JH157">
            <v>3298763</v>
          </cell>
          <cell r="JI157">
            <v>54860627</v>
          </cell>
          <cell r="JJ157">
            <v>709400</v>
          </cell>
          <cell r="JK157">
            <v>2159773</v>
          </cell>
          <cell r="JL157">
            <v>2453139</v>
          </cell>
          <cell r="JM157">
            <v>0</v>
          </cell>
          <cell r="JN157">
            <v>1721396</v>
          </cell>
          <cell r="JO157">
            <v>3524435</v>
          </cell>
          <cell r="JP157">
            <v>335147662</v>
          </cell>
          <cell r="JQ157">
            <v>0</v>
          </cell>
          <cell r="JR157">
            <v>641436</v>
          </cell>
          <cell r="JS157">
            <v>1693779</v>
          </cell>
          <cell r="JT157">
            <v>4613957</v>
          </cell>
          <cell r="JU157">
            <v>10675761</v>
          </cell>
          <cell r="JV157">
            <v>0</v>
          </cell>
          <cell r="JW157">
            <v>0</v>
          </cell>
          <cell r="JX157">
            <v>948065</v>
          </cell>
          <cell r="JY157">
            <v>0</v>
          </cell>
          <cell r="JZ157">
            <v>0</v>
          </cell>
          <cell r="KA157">
            <v>0</v>
          </cell>
          <cell r="KB157">
            <v>0</v>
          </cell>
          <cell r="KC157">
            <v>0</v>
          </cell>
          <cell r="KD157">
            <v>0</v>
          </cell>
          <cell r="KE157">
            <v>0</v>
          </cell>
          <cell r="KF157">
            <v>0</v>
          </cell>
          <cell r="KG157">
            <v>0</v>
          </cell>
          <cell r="KH157">
            <v>0</v>
          </cell>
          <cell r="KI157">
            <v>0</v>
          </cell>
          <cell r="KJ157">
            <v>0</v>
          </cell>
          <cell r="KK157">
            <v>0</v>
          </cell>
          <cell r="KL157">
            <v>0</v>
          </cell>
          <cell r="KM157">
            <v>0</v>
          </cell>
          <cell r="KN157">
            <v>0</v>
          </cell>
          <cell r="KO157">
            <v>0</v>
          </cell>
          <cell r="KP157">
            <v>0</v>
          </cell>
          <cell r="KQ157">
            <v>0</v>
          </cell>
          <cell r="KR157">
            <v>0</v>
          </cell>
          <cell r="KS157">
            <v>0</v>
          </cell>
          <cell r="KT157">
            <v>0</v>
          </cell>
          <cell r="KU157">
            <v>0</v>
          </cell>
          <cell r="KV157">
            <v>0</v>
          </cell>
          <cell r="KW157">
            <v>1428755321</v>
          </cell>
          <cell r="KX157">
            <v>62801753380</v>
          </cell>
          <cell r="KY157">
            <v>3506555014</v>
          </cell>
          <cell r="KZ157">
            <v>3506555014</v>
          </cell>
          <cell r="LA157">
            <v>0</v>
          </cell>
          <cell r="LB157">
            <v>79923085370</v>
          </cell>
          <cell r="LC157">
            <v>156595579667</v>
          </cell>
          <cell r="LD157">
            <v>0</v>
          </cell>
          <cell r="LE157">
            <v>0</v>
          </cell>
          <cell r="LF157">
            <v>0</v>
          </cell>
          <cell r="LG157">
            <v>0</v>
          </cell>
          <cell r="LH157">
            <v>0</v>
          </cell>
          <cell r="LI157">
            <v>11694729018</v>
          </cell>
          <cell r="LJ157">
            <v>227455464</v>
          </cell>
          <cell r="LK157">
            <v>11694729018</v>
          </cell>
          <cell r="LL157">
            <v>0</v>
          </cell>
          <cell r="LM157">
            <v>1156516843</v>
          </cell>
          <cell r="LN157">
            <v>0</v>
          </cell>
          <cell r="LO157">
            <v>850831990</v>
          </cell>
          <cell r="LP157">
            <v>0</v>
          </cell>
          <cell r="LQ157">
            <v>2775700</v>
          </cell>
          <cell r="LR157">
            <v>78553843</v>
          </cell>
          <cell r="LS157">
            <v>989129862</v>
          </cell>
          <cell r="LT157">
            <v>33081734</v>
          </cell>
          <cell r="LU157">
            <v>0</v>
          </cell>
          <cell r="LV157">
            <v>785696</v>
          </cell>
          <cell r="LW157">
            <v>989129862</v>
          </cell>
          <cell r="LX157">
            <v>0</v>
          </cell>
          <cell r="LY157">
            <v>0</v>
          </cell>
          <cell r="LZ157">
            <v>0</v>
          </cell>
          <cell r="MA157">
            <v>0</v>
          </cell>
          <cell r="MB157">
            <v>0</v>
          </cell>
          <cell r="MC157">
            <v>0</v>
          </cell>
          <cell r="MD157">
            <v>1156516843</v>
          </cell>
          <cell r="ME157">
            <v>15033860150</v>
          </cell>
          <cell r="MF157">
            <v>5389613</v>
          </cell>
          <cell r="MG157">
            <v>0</v>
          </cell>
          <cell r="MH157">
            <v>0</v>
          </cell>
          <cell r="MI157">
            <v>5389613</v>
          </cell>
          <cell r="MJ157">
            <v>719596946</v>
          </cell>
          <cell r="MK157">
            <v>230776</v>
          </cell>
          <cell r="ML157">
            <v>719827722</v>
          </cell>
          <cell r="MM157">
            <v>2035208726</v>
          </cell>
          <cell r="MN157">
            <v>0</v>
          </cell>
          <cell r="MO157">
            <v>2035208726</v>
          </cell>
          <cell r="MP157">
            <v>0</v>
          </cell>
          <cell r="MQ157">
            <v>2760426061</v>
          </cell>
          <cell r="MR157">
            <v>0</v>
          </cell>
          <cell r="MS157">
            <v>0</v>
          </cell>
          <cell r="MT157">
            <v>0</v>
          </cell>
          <cell r="MU157">
            <v>0</v>
          </cell>
          <cell r="MV157">
            <v>0</v>
          </cell>
          <cell r="MW157">
            <v>0</v>
          </cell>
          <cell r="MX157">
            <v>3113268303</v>
          </cell>
          <cell r="MY157">
            <v>324378250</v>
          </cell>
          <cell r="MZ157">
            <v>93163597</v>
          </cell>
          <cell r="NA157">
            <v>0</v>
          </cell>
          <cell r="NB157">
            <v>417541847</v>
          </cell>
          <cell r="NC157">
            <v>0</v>
          </cell>
          <cell r="ND157">
            <v>0</v>
          </cell>
          <cell r="NE157">
            <v>0</v>
          </cell>
          <cell r="NF157">
            <v>0</v>
          </cell>
          <cell r="NG157">
            <v>9315523</v>
          </cell>
          <cell r="NH157">
            <v>0</v>
          </cell>
          <cell r="NI157">
            <v>3252549</v>
          </cell>
          <cell r="NJ157">
            <v>2260268</v>
          </cell>
          <cell r="NK157">
            <v>5512817</v>
          </cell>
          <cell r="NL157">
            <v>0</v>
          </cell>
          <cell r="NM157">
            <v>0</v>
          </cell>
          <cell r="NN157">
            <v>0</v>
          </cell>
          <cell r="NO157">
            <v>0</v>
          </cell>
          <cell r="NP157">
            <v>0</v>
          </cell>
          <cell r="NQ157">
            <v>0</v>
          </cell>
          <cell r="NR157">
            <v>0</v>
          </cell>
          <cell r="NS157">
            <v>0</v>
          </cell>
          <cell r="NT157">
            <v>0</v>
          </cell>
          <cell r="NU157">
            <v>0</v>
          </cell>
          <cell r="NV157">
            <v>0</v>
          </cell>
          <cell r="NW157">
            <v>0</v>
          </cell>
          <cell r="NX157">
            <v>0</v>
          </cell>
          <cell r="NY157">
            <v>0</v>
          </cell>
          <cell r="NZ157">
            <v>0</v>
          </cell>
          <cell r="OA157">
            <v>0</v>
          </cell>
          <cell r="OB157">
            <v>0</v>
          </cell>
          <cell r="OC157">
            <v>0</v>
          </cell>
          <cell r="OD157">
            <v>3545638490</v>
          </cell>
          <cell r="OE157">
            <v>3545638490</v>
          </cell>
          <cell r="OF157">
            <v>150000000000</v>
          </cell>
          <cell r="OG157">
            <v>1899237000</v>
          </cell>
          <cell r="OH157">
            <v>1899237000</v>
          </cell>
          <cell r="OI157">
            <v>0</v>
          </cell>
          <cell r="OJ157">
            <v>0</v>
          </cell>
          <cell r="OK157">
            <v>0</v>
          </cell>
          <cell r="OL157">
            <v>0</v>
          </cell>
          <cell r="OM157">
            <v>150000000000</v>
          </cell>
          <cell r="ON157">
            <v>151899237000</v>
          </cell>
          <cell r="OO157">
            <v>0</v>
          </cell>
          <cell r="OP157">
            <v>5754462</v>
          </cell>
          <cell r="OQ157">
            <v>300783</v>
          </cell>
          <cell r="OR157">
            <v>0</v>
          </cell>
          <cell r="OS157">
            <v>0</v>
          </cell>
          <cell r="OT157">
            <v>0</v>
          </cell>
          <cell r="OU157">
            <v>6055245</v>
          </cell>
          <cell r="OV157">
            <v>0</v>
          </cell>
          <cell r="OW157">
            <v>155450930735</v>
          </cell>
          <cell r="OX157">
            <v>158211356796</v>
          </cell>
          <cell r="OY157">
            <v>329840796613</v>
          </cell>
        </row>
        <row r="158">
          <cell r="A158">
            <v>40210</v>
          </cell>
          <cell r="B158">
            <v>2010</v>
          </cell>
          <cell r="C158" t="str">
            <v>2010-1</v>
          </cell>
          <cell r="D158" t="str">
            <v>2010-1</v>
          </cell>
          <cell r="E158">
            <v>2</v>
          </cell>
          <cell r="F158">
            <v>1.0355214800000001</v>
          </cell>
          <cell r="G158">
            <v>28963638</v>
          </cell>
          <cell r="H158">
            <v>985080</v>
          </cell>
          <cell r="I158">
            <v>25680306915.774002</v>
          </cell>
          <cell r="J158">
            <v>3645154904.2259998</v>
          </cell>
          <cell r="K158">
            <v>0</v>
          </cell>
          <cell r="L158">
            <v>29325461820</v>
          </cell>
          <cell r="M158">
            <v>5999139946</v>
          </cell>
          <cell r="N158">
            <v>20850079327</v>
          </cell>
          <cell r="O158">
            <v>2747268474</v>
          </cell>
          <cell r="P158">
            <v>2205921413</v>
          </cell>
          <cell r="Q158">
            <v>2468171036</v>
          </cell>
          <cell r="R158">
            <v>64597621338</v>
          </cell>
          <cell r="S158">
            <v>3167976000</v>
          </cell>
          <cell r="T158">
            <v>3727029000</v>
          </cell>
          <cell r="U158">
            <v>6895005000</v>
          </cell>
          <cell r="V158">
            <v>197467314</v>
          </cell>
          <cell r="W158">
            <v>466582338</v>
          </cell>
          <cell r="X158">
            <v>125672984</v>
          </cell>
          <cell r="Y158">
            <v>1247209</v>
          </cell>
          <cell r="Z158">
            <v>94602773</v>
          </cell>
          <cell r="AA158">
            <v>16135282</v>
          </cell>
          <cell r="AB158">
            <v>0</v>
          </cell>
          <cell r="AC158">
            <v>2565760773</v>
          </cell>
          <cell r="AD158">
            <v>0</v>
          </cell>
          <cell r="AE158">
            <v>0</v>
          </cell>
          <cell r="AF158">
            <v>0</v>
          </cell>
          <cell r="AG158">
            <v>10362473673</v>
          </cell>
          <cell r="AH158">
            <v>74960095011</v>
          </cell>
          <cell r="AI158">
            <v>52819783</v>
          </cell>
          <cell r="AJ158">
            <v>282500</v>
          </cell>
          <cell r="AK158">
            <v>0</v>
          </cell>
          <cell r="AL158">
            <v>53102283</v>
          </cell>
          <cell r="AM158">
            <v>1355441888</v>
          </cell>
          <cell r="AN158">
            <v>5608622</v>
          </cell>
          <cell r="AO158">
            <v>11781773</v>
          </cell>
          <cell r="AP158">
            <v>83795</v>
          </cell>
          <cell r="AQ158">
            <v>5305391</v>
          </cell>
          <cell r="AR158">
            <v>620711</v>
          </cell>
          <cell r="AS158">
            <v>0</v>
          </cell>
          <cell r="AT158">
            <v>0</v>
          </cell>
          <cell r="AU158">
            <v>0</v>
          </cell>
          <cell r="AV158">
            <v>1378842180</v>
          </cell>
          <cell r="AW158">
            <v>158433</v>
          </cell>
          <cell r="AX158">
            <v>2935358713</v>
          </cell>
          <cell r="AY158">
            <v>735387769</v>
          </cell>
          <cell r="AZ158">
            <v>284</v>
          </cell>
          <cell r="BA158">
            <v>64659</v>
          </cell>
          <cell r="BB158">
            <v>0</v>
          </cell>
          <cell r="BC158">
            <v>9723482</v>
          </cell>
          <cell r="BD158">
            <v>7976722</v>
          </cell>
          <cell r="BE158">
            <v>5958321</v>
          </cell>
          <cell r="BF158">
            <v>0</v>
          </cell>
          <cell r="BG158">
            <v>3271104</v>
          </cell>
          <cell r="BH158">
            <v>0</v>
          </cell>
          <cell r="BI158">
            <v>125497567</v>
          </cell>
          <cell r="BJ158">
            <v>0</v>
          </cell>
          <cell r="BK158">
            <v>3823397054</v>
          </cell>
          <cell r="BL158">
            <v>0</v>
          </cell>
          <cell r="BM158">
            <v>753279</v>
          </cell>
          <cell r="BN158">
            <v>629197</v>
          </cell>
          <cell r="BO158">
            <v>0</v>
          </cell>
          <cell r="BP158">
            <v>123868507</v>
          </cell>
          <cell r="BQ158">
            <v>125250983</v>
          </cell>
          <cell r="BR158">
            <v>1476584928</v>
          </cell>
          <cell r="BS158">
            <v>1877334</v>
          </cell>
          <cell r="BT158">
            <v>215929410</v>
          </cell>
          <cell r="BU158">
            <v>4896613782</v>
          </cell>
          <cell r="BV158">
            <v>95155784</v>
          </cell>
          <cell r="BW158">
            <v>346036</v>
          </cell>
          <cell r="BX158">
            <v>22034540</v>
          </cell>
          <cell r="BY158">
            <v>2449366</v>
          </cell>
          <cell r="BZ158">
            <v>973465</v>
          </cell>
          <cell r="CA158">
            <v>465979</v>
          </cell>
          <cell r="CB158">
            <v>526000</v>
          </cell>
          <cell r="CC158">
            <v>16798813</v>
          </cell>
          <cell r="CD158">
            <v>43594199</v>
          </cell>
          <cell r="CE158">
            <v>6389257</v>
          </cell>
          <cell r="CF158">
            <v>4662434</v>
          </cell>
          <cell r="CG158">
            <v>19611564</v>
          </cell>
          <cell r="CH158">
            <v>30663255</v>
          </cell>
          <cell r="CI158">
            <v>212226688</v>
          </cell>
          <cell r="CJ158">
            <v>242889943</v>
          </cell>
          <cell r="CK158">
            <v>438683667</v>
          </cell>
          <cell r="CL158">
            <v>438683667</v>
          </cell>
          <cell r="CM158">
            <v>24525351</v>
          </cell>
          <cell r="CN158">
            <v>38889735</v>
          </cell>
          <cell r="CO158">
            <v>13231059</v>
          </cell>
          <cell r="CP158">
            <v>8459484</v>
          </cell>
          <cell r="CQ158">
            <v>764584</v>
          </cell>
          <cell r="CR158">
            <v>1139709810</v>
          </cell>
          <cell r="CS158">
            <v>111278896</v>
          </cell>
          <cell r="CT158">
            <v>0</v>
          </cell>
          <cell r="CU158">
            <v>24936060</v>
          </cell>
          <cell r="CV158">
            <v>1275924766</v>
          </cell>
          <cell r="CW158">
            <v>0</v>
          </cell>
          <cell r="CX158">
            <v>0</v>
          </cell>
          <cell r="CY158">
            <v>0</v>
          </cell>
          <cell r="CZ158">
            <v>1800478646</v>
          </cell>
          <cell r="DA158">
            <v>0</v>
          </cell>
          <cell r="DB158">
            <v>7294661764</v>
          </cell>
          <cell r="DC158">
            <v>0</v>
          </cell>
          <cell r="DD158">
            <v>4899185</v>
          </cell>
          <cell r="DE158">
            <v>4899185</v>
          </cell>
          <cell r="DF158">
            <v>0</v>
          </cell>
          <cell r="DG158">
            <v>0</v>
          </cell>
          <cell r="DH158">
            <v>46906264</v>
          </cell>
          <cell r="DI158">
            <v>11872769</v>
          </cell>
          <cell r="DJ158">
            <v>6335241</v>
          </cell>
          <cell r="DK158">
            <v>18208010</v>
          </cell>
          <cell r="DL158">
            <v>12213411</v>
          </cell>
          <cell r="DM158">
            <v>867981</v>
          </cell>
          <cell r="DN158">
            <v>31889</v>
          </cell>
          <cell r="DO158">
            <v>13113281</v>
          </cell>
          <cell r="DP158">
            <v>1382500</v>
          </cell>
          <cell r="DQ158">
            <v>566400</v>
          </cell>
          <cell r="DR158">
            <v>0</v>
          </cell>
          <cell r="DS158">
            <v>8999700</v>
          </cell>
          <cell r="DT158">
            <v>0</v>
          </cell>
          <cell r="DU158">
            <v>10948600</v>
          </cell>
          <cell r="DV158">
            <v>0</v>
          </cell>
          <cell r="DW158">
            <v>233935200</v>
          </cell>
          <cell r="DX158">
            <v>34645</v>
          </cell>
          <cell r="DY158">
            <v>233969845</v>
          </cell>
          <cell r="DZ158">
            <v>0</v>
          </cell>
          <cell r="EA158">
            <v>0</v>
          </cell>
          <cell r="EB158">
            <v>0</v>
          </cell>
          <cell r="EC158">
            <v>0</v>
          </cell>
          <cell r="ED158">
            <v>36338709</v>
          </cell>
          <cell r="EE158">
            <v>2957130</v>
          </cell>
          <cell r="EF158">
            <v>544458</v>
          </cell>
          <cell r="EG158">
            <v>17947956</v>
          </cell>
          <cell r="EH158">
            <v>358749</v>
          </cell>
          <cell r="EI158">
            <v>0</v>
          </cell>
          <cell r="EJ158">
            <v>0</v>
          </cell>
          <cell r="EK158">
            <v>747780</v>
          </cell>
          <cell r="EL158">
            <v>475860</v>
          </cell>
          <cell r="EM158">
            <v>1582389</v>
          </cell>
          <cell r="EN158">
            <v>4744695</v>
          </cell>
          <cell r="EO158">
            <v>1877484</v>
          </cell>
          <cell r="EP158">
            <v>441870</v>
          </cell>
          <cell r="EQ158">
            <v>0</v>
          </cell>
          <cell r="ER158">
            <v>29588295</v>
          </cell>
          <cell r="ES158">
            <v>6831990</v>
          </cell>
          <cell r="ET158">
            <v>36862155</v>
          </cell>
          <cell r="EU158">
            <v>0</v>
          </cell>
          <cell r="EV158">
            <v>177984</v>
          </cell>
          <cell r="EW158">
            <v>0</v>
          </cell>
          <cell r="EX158">
            <v>37040139</v>
          </cell>
          <cell r="EY158">
            <v>0</v>
          </cell>
          <cell r="EZ158">
            <v>361064686</v>
          </cell>
          <cell r="FA158">
            <v>385639000</v>
          </cell>
          <cell r="FB158">
            <v>746703686</v>
          </cell>
          <cell r="FC158">
            <v>2923140</v>
          </cell>
          <cell r="FD158">
            <v>379899100</v>
          </cell>
          <cell r="FE158">
            <v>1146700</v>
          </cell>
          <cell r="FF158">
            <v>0</v>
          </cell>
          <cell r="FG158">
            <v>0</v>
          </cell>
          <cell r="FH158">
            <v>0</v>
          </cell>
          <cell r="FI158">
            <v>7189565</v>
          </cell>
          <cell r="FJ158">
            <v>8336265</v>
          </cell>
          <cell r="FK158">
            <v>1394208</v>
          </cell>
          <cell r="FL158">
            <v>0</v>
          </cell>
          <cell r="FM158">
            <v>392552713</v>
          </cell>
          <cell r="FN158">
            <v>1204370673</v>
          </cell>
          <cell r="FO158">
            <v>175387</v>
          </cell>
          <cell r="FP158">
            <v>14536348</v>
          </cell>
          <cell r="FQ158">
            <v>14711735</v>
          </cell>
          <cell r="FR158">
            <v>565592</v>
          </cell>
          <cell r="FS158">
            <v>25636306</v>
          </cell>
          <cell r="FT158">
            <v>0</v>
          </cell>
          <cell r="FU158">
            <v>102588</v>
          </cell>
          <cell r="FV158">
            <v>8828062</v>
          </cell>
          <cell r="FW158">
            <v>7211400</v>
          </cell>
          <cell r="FX158">
            <v>57055683</v>
          </cell>
          <cell r="FY158">
            <v>0</v>
          </cell>
          <cell r="FZ158">
            <v>7840214</v>
          </cell>
          <cell r="GA158">
            <v>0</v>
          </cell>
          <cell r="GB158">
            <v>7840214</v>
          </cell>
          <cell r="GC158">
            <v>0</v>
          </cell>
          <cell r="GD158">
            <v>0</v>
          </cell>
          <cell r="GE158">
            <v>10538100</v>
          </cell>
          <cell r="GF158">
            <v>90207740</v>
          </cell>
          <cell r="GG158">
            <v>0</v>
          </cell>
          <cell r="GH158">
            <v>90207740</v>
          </cell>
          <cell r="GI158">
            <v>5822700</v>
          </cell>
          <cell r="GJ158">
            <v>1561000</v>
          </cell>
          <cell r="GK158">
            <v>550000</v>
          </cell>
          <cell r="GL158">
            <v>82200243</v>
          </cell>
          <cell r="GM158">
            <v>17371871</v>
          </cell>
          <cell r="GN158">
            <v>81000</v>
          </cell>
          <cell r="GO158">
            <v>0</v>
          </cell>
          <cell r="GP158">
            <v>107586814</v>
          </cell>
          <cell r="GQ158">
            <v>67618637</v>
          </cell>
          <cell r="GR158">
            <v>175205451</v>
          </cell>
          <cell r="GS158">
            <v>340847188</v>
          </cell>
          <cell r="GT158">
            <v>0</v>
          </cell>
          <cell r="GU158">
            <v>0</v>
          </cell>
          <cell r="GV158">
            <v>0</v>
          </cell>
          <cell r="GW158">
            <v>0</v>
          </cell>
          <cell r="GX158">
            <v>0</v>
          </cell>
          <cell r="GY158">
            <v>1676421013</v>
          </cell>
          <cell r="GZ158">
            <v>323950496</v>
          </cell>
          <cell r="HA158">
            <v>0</v>
          </cell>
          <cell r="HB158">
            <v>2000371509</v>
          </cell>
          <cell r="HC158">
            <v>437675</v>
          </cell>
          <cell r="HD158">
            <v>0</v>
          </cell>
          <cell r="HE158">
            <v>0</v>
          </cell>
          <cell r="HF158">
            <v>2734091312</v>
          </cell>
          <cell r="HG158">
            <v>0</v>
          </cell>
          <cell r="HH158">
            <v>4734900496</v>
          </cell>
          <cell r="HI158">
            <v>0</v>
          </cell>
          <cell r="HJ158">
            <v>0</v>
          </cell>
          <cell r="HK158">
            <v>0</v>
          </cell>
          <cell r="HL158">
            <v>34825523136</v>
          </cell>
          <cell r="HM158">
            <v>1314923565</v>
          </cell>
          <cell r="HN158">
            <v>36140446701</v>
          </cell>
          <cell r="HO158">
            <v>0</v>
          </cell>
          <cell r="HP158">
            <v>0</v>
          </cell>
          <cell r="HQ158">
            <v>0</v>
          </cell>
          <cell r="HR158">
            <v>0</v>
          </cell>
          <cell r="HS158">
            <v>207230926</v>
          </cell>
          <cell r="HT158">
            <v>155423194</v>
          </cell>
          <cell r="HU158">
            <v>2938831867</v>
          </cell>
          <cell r="HV158">
            <v>3301485987</v>
          </cell>
          <cell r="HW158">
            <v>0</v>
          </cell>
          <cell r="HX158">
            <v>2033877418</v>
          </cell>
          <cell r="HY158">
            <v>0</v>
          </cell>
          <cell r="HZ158">
            <v>184535471</v>
          </cell>
          <cell r="IA158">
            <v>0</v>
          </cell>
          <cell r="IB158">
            <v>0</v>
          </cell>
          <cell r="IC158">
            <v>0</v>
          </cell>
          <cell r="ID158">
            <v>0</v>
          </cell>
          <cell r="IE158">
            <v>3096000000</v>
          </cell>
          <cell r="IF158">
            <v>0</v>
          </cell>
          <cell r="IG158">
            <v>0</v>
          </cell>
          <cell r="IH158">
            <v>0</v>
          </cell>
          <cell r="II158">
            <v>0</v>
          </cell>
          <cell r="IJ158">
            <v>0</v>
          </cell>
          <cell r="IK158">
            <v>44756345577</v>
          </cell>
          <cell r="IL158">
            <v>0</v>
          </cell>
          <cell r="IM158">
            <v>971630604</v>
          </cell>
          <cell r="IN158">
            <v>971630604</v>
          </cell>
          <cell r="IO158">
            <v>44756345577</v>
          </cell>
          <cell r="IP158">
            <v>12923758</v>
          </cell>
          <cell r="IQ158">
            <v>0</v>
          </cell>
          <cell r="IR158">
            <v>0</v>
          </cell>
          <cell r="IS158">
            <v>0</v>
          </cell>
          <cell r="IT158">
            <v>0</v>
          </cell>
          <cell r="IU158">
            <v>0</v>
          </cell>
          <cell r="IV158">
            <v>0</v>
          </cell>
          <cell r="IW158">
            <v>0</v>
          </cell>
          <cell r="IX158">
            <v>0</v>
          </cell>
          <cell r="IY158">
            <v>0</v>
          </cell>
          <cell r="IZ158">
            <v>0</v>
          </cell>
          <cell r="JA158">
            <v>0</v>
          </cell>
          <cell r="JB158">
            <v>12923758</v>
          </cell>
          <cell r="JC158">
            <v>962476242</v>
          </cell>
          <cell r="JD158">
            <v>28333720</v>
          </cell>
          <cell r="JE158">
            <v>13050223</v>
          </cell>
          <cell r="JF158">
            <v>0</v>
          </cell>
          <cell r="JG158">
            <v>2446943</v>
          </cell>
          <cell r="JH158">
            <v>2398763</v>
          </cell>
          <cell r="JI158">
            <v>54860627</v>
          </cell>
          <cell r="JJ158">
            <v>709400</v>
          </cell>
          <cell r="JK158">
            <v>2159773</v>
          </cell>
          <cell r="JL158">
            <v>2453139</v>
          </cell>
          <cell r="JM158">
            <v>19588300</v>
          </cell>
          <cell r="JN158">
            <v>1721396</v>
          </cell>
          <cell r="JO158">
            <v>3524435</v>
          </cell>
          <cell r="JP158">
            <v>335147662</v>
          </cell>
          <cell r="JQ158">
            <v>432002</v>
          </cell>
          <cell r="JR158">
            <v>641436</v>
          </cell>
          <cell r="JS158">
            <v>1693779</v>
          </cell>
          <cell r="JT158">
            <v>4613957</v>
          </cell>
          <cell r="JU158">
            <v>10675761</v>
          </cell>
          <cell r="JV158">
            <v>0</v>
          </cell>
          <cell r="JW158">
            <v>0</v>
          </cell>
          <cell r="JX158">
            <v>948065</v>
          </cell>
          <cell r="JY158">
            <v>2105492</v>
          </cell>
          <cell r="JZ158">
            <v>0</v>
          </cell>
          <cell r="KA158">
            <v>0</v>
          </cell>
          <cell r="KB158">
            <v>0</v>
          </cell>
          <cell r="KC158">
            <v>0</v>
          </cell>
          <cell r="KD158">
            <v>0</v>
          </cell>
          <cell r="KE158">
            <v>0</v>
          </cell>
          <cell r="KF158">
            <v>0</v>
          </cell>
          <cell r="KG158">
            <v>0</v>
          </cell>
          <cell r="KH158">
            <v>0</v>
          </cell>
          <cell r="KI158">
            <v>0</v>
          </cell>
          <cell r="KJ158">
            <v>0</v>
          </cell>
          <cell r="KK158">
            <v>0</v>
          </cell>
          <cell r="KL158">
            <v>0</v>
          </cell>
          <cell r="KM158">
            <v>0</v>
          </cell>
          <cell r="KN158">
            <v>0</v>
          </cell>
          <cell r="KO158">
            <v>0</v>
          </cell>
          <cell r="KP158">
            <v>0</v>
          </cell>
          <cell r="KQ158">
            <v>0</v>
          </cell>
          <cell r="KR158">
            <v>0</v>
          </cell>
          <cell r="KS158">
            <v>0</v>
          </cell>
          <cell r="KT158">
            <v>0</v>
          </cell>
          <cell r="KU158">
            <v>0</v>
          </cell>
          <cell r="KV158">
            <v>0</v>
          </cell>
          <cell r="KW158">
            <v>1449981115</v>
          </cell>
          <cell r="KX158">
            <v>46219250450</v>
          </cell>
          <cell r="KY158">
            <v>115498391</v>
          </cell>
          <cell r="KZ158">
            <v>115498391</v>
          </cell>
          <cell r="LA158">
            <v>0</v>
          </cell>
          <cell r="LB158">
            <v>66773482909</v>
          </cell>
          <cell r="LC158">
            <v>141733577920</v>
          </cell>
          <cell r="LD158">
            <v>0</v>
          </cell>
          <cell r="LE158">
            <v>0</v>
          </cell>
          <cell r="LF158">
            <v>0</v>
          </cell>
          <cell r="LG158">
            <v>0</v>
          </cell>
          <cell r="LH158">
            <v>0</v>
          </cell>
          <cell r="LI158">
            <v>0</v>
          </cell>
          <cell r="LJ158">
            <v>0</v>
          </cell>
          <cell r="LK158">
            <v>0</v>
          </cell>
          <cell r="LL158">
            <v>0</v>
          </cell>
          <cell r="LM158">
            <v>1013706361</v>
          </cell>
          <cell r="LN158">
            <v>0</v>
          </cell>
          <cell r="LO158">
            <v>638661149</v>
          </cell>
          <cell r="LP158">
            <v>0</v>
          </cell>
          <cell r="LQ158">
            <v>104633319</v>
          </cell>
          <cell r="LR158">
            <v>70261990</v>
          </cell>
          <cell r="LS158">
            <v>920721668</v>
          </cell>
          <cell r="LT158">
            <v>32178690</v>
          </cell>
          <cell r="LU158">
            <v>0</v>
          </cell>
          <cell r="LV158">
            <v>867935</v>
          </cell>
          <cell r="LW158">
            <v>920721668</v>
          </cell>
          <cell r="LX158">
            <v>0</v>
          </cell>
          <cell r="LY158">
            <v>0</v>
          </cell>
          <cell r="LZ158">
            <v>0</v>
          </cell>
          <cell r="MA158">
            <v>0</v>
          </cell>
          <cell r="MB158">
            <v>0</v>
          </cell>
          <cell r="MC158">
            <v>0</v>
          </cell>
          <cell r="MD158">
            <v>1013706361</v>
          </cell>
          <cell r="ME158">
            <v>9351672357</v>
          </cell>
          <cell r="MF158">
            <v>19086623</v>
          </cell>
          <cell r="MG158">
            <v>11232828</v>
          </cell>
          <cell r="MH158">
            <v>0</v>
          </cell>
          <cell r="MI158">
            <v>30319451</v>
          </cell>
          <cell r="MJ158">
            <v>436631462</v>
          </cell>
          <cell r="MK158">
            <v>1053676</v>
          </cell>
          <cell r="ML158">
            <v>437685138</v>
          </cell>
          <cell r="MM158">
            <v>2428031864</v>
          </cell>
          <cell r="MN158">
            <v>0</v>
          </cell>
          <cell r="MO158">
            <v>2428031864</v>
          </cell>
          <cell r="MP158">
            <v>0</v>
          </cell>
          <cell r="MQ158">
            <v>2896036453</v>
          </cell>
          <cell r="MR158">
            <v>0</v>
          </cell>
          <cell r="MS158">
            <v>0</v>
          </cell>
          <cell r="MT158">
            <v>0</v>
          </cell>
          <cell r="MU158">
            <v>0</v>
          </cell>
          <cell r="MV158">
            <v>0</v>
          </cell>
          <cell r="MW158">
            <v>0</v>
          </cell>
          <cell r="MX158">
            <v>2033149751</v>
          </cell>
          <cell r="MY158">
            <v>308782571</v>
          </cell>
          <cell r="MZ158">
            <v>100886552</v>
          </cell>
          <cell r="NA158">
            <v>0</v>
          </cell>
          <cell r="NB158">
            <v>409669123</v>
          </cell>
          <cell r="NC158">
            <v>0</v>
          </cell>
          <cell r="ND158">
            <v>0</v>
          </cell>
          <cell r="NE158">
            <v>0</v>
          </cell>
          <cell r="NF158">
            <v>0</v>
          </cell>
          <cell r="NG158">
            <v>0</v>
          </cell>
          <cell r="NH158">
            <v>0</v>
          </cell>
          <cell r="NI158">
            <v>3916965</v>
          </cell>
          <cell r="NJ158">
            <v>2347932</v>
          </cell>
          <cell r="NK158">
            <v>6264897</v>
          </cell>
          <cell r="NL158">
            <v>0</v>
          </cell>
          <cell r="NM158">
            <v>0</v>
          </cell>
          <cell r="NN158">
            <v>0</v>
          </cell>
          <cell r="NO158">
            <v>0</v>
          </cell>
          <cell r="NP158">
            <v>0</v>
          </cell>
          <cell r="NQ158">
            <v>0</v>
          </cell>
          <cell r="NR158">
            <v>0</v>
          </cell>
          <cell r="NS158">
            <v>0</v>
          </cell>
          <cell r="NT158">
            <v>0</v>
          </cell>
          <cell r="NU158">
            <v>0</v>
          </cell>
          <cell r="NV158">
            <v>0</v>
          </cell>
          <cell r="NW158">
            <v>0</v>
          </cell>
          <cell r="NX158">
            <v>0</v>
          </cell>
          <cell r="NY158">
            <v>0</v>
          </cell>
          <cell r="NZ158">
            <v>0</v>
          </cell>
          <cell r="OA158">
            <v>0</v>
          </cell>
          <cell r="OB158">
            <v>0</v>
          </cell>
          <cell r="OC158">
            <v>0</v>
          </cell>
          <cell r="OD158">
            <v>2449083771</v>
          </cell>
          <cell r="OE158">
            <v>2449083771</v>
          </cell>
          <cell r="OF158">
            <v>150000000000</v>
          </cell>
          <cell r="OG158">
            <v>1267270750</v>
          </cell>
          <cell r="OH158">
            <v>1267270750</v>
          </cell>
          <cell r="OI158">
            <v>0</v>
          </cell>
          <cell r="OJ158">
            <v>0</v>
          </cell>
          <cell r="OK158">
            <v>0</v>
          </cell>
          <cell r="OL158">
            <v>0</v>
          </cell>
          <cell r="OM158">
            <v>150000000000</v>
          </cell>
          <cell r="ON158">
            <v>151267270750</v>
          </cell>
          <cell r="OO158">
            <v>0</v>
          </cell>
          <cell r="OP158">
            <v>9243212</v>
          </cell>
          <cell r="OQ158">
            <v>273900</v>
          </cell>
          <cell r="OR158">
            <v>31504800</v>
          </cell>
          <cell r="OS158">
            <v>0</v>
          </cell>
          <cell r="OT158">
            <v>0</v>
          </cell>
          <cell r="OU158">
            <v>72526712</v>
          </cell>
          <cell r="OV158">
            <v>0</v>
          </cell>
          <cell r="OW158">
            <v>153757376433</v>
          </cell>
          <cell r="OX158">
            <v>156653412886</v>
          </cell>
          <cell r="OY158">
            <v>307738663163</v>
          </cell>
        </row>
        <row r="159">
          <cell r="A159">
            <v>40238</v>
          </cell>
          <cell r="B159">
            <v>2010</v>
          </cell>
          <cell r="C159" t="str">
            <v>2010-1</v>
          </cell>
          <cell r="D159" t="str">
            <v>2010-1</v>
          </cell>
          <cell r="E159">
            <v>3</v>
          </cell>
          <cell r="F159">
            <v>1.0381246799999999</v>
          </cell>
          <cell r="G159">
            <v>5257357</v>
          </cell>
          <cell r="H159">
            <v>1076760</v>
          </cell>
          <cell r="I159">
            <v>9958576405.0806961</v>
          </cell>
          <cell r="J159">
            <v>1413556065.919301</v>
          </cell>
          <cell r="K159">
            <v>0</v>
          </cell>
          <cell r="L159">
            <v>11372132471</v>
          </cell>
          <cell r="M159">
            <v>6248468254</v>
          </cell>
          <cell r="N159">
            <v>24391294059</v>
          </cell>
          <cell r="O159">
            <v>3115417609</v>
          </cell>
          <cell r="P159">
            <v>3112001010</v>
          </cell>
          <cell r="Q159">
            <v>2561596057</v>
          </cell>
          <cell r="R159">
            <v>53892436786</v>
          </cell>
          <cell r="S159">
            <v>3045446000</v>
          </cell>
          <cell r="T159">
            <v>3582878000</v>
          </cell>
          <cell r="U159">
            <v>6628324000</v>
          </cell>
          <cell r="V159">
            <v>98682841</v>
          </cell>
          <cell r="W159">
            <v>1211805061</v>
          </cell>
          <cell r="X159">
            <v>125479120</v>
          </cell>
          <cell r="Y159">
            <v>2330743</v>
          </cell>
          <cell r="Z159">
            <v>115845559</v>
          </cell>
          <cell r="AA159">
            <v>21436998</v>
          </cell>
          <cell r="AB159">
            <v>0</v>
          </cell>
          <cell r="AC159">
            <v>2838642632</v>
          </cell>
          <cell r="AD159">
            <v>0</v>
          </cell>
          <cell r="AE159">
            <v>0</v>
          </cell>
          <cell r="AF159">
            <v>0</v>
          </cell>
          <cell r="AG159">
            <v>11042546954</v>
          </cell>
          <cell r="AH159">
            <v>64934983740</v>
          </cell>
          <cell r="AI159">
            <v>108208335</v>
          </cell>
          <cell r="AJ159">
            <v>969000</v>
          </cell>
          <cell r="AK159">
            <v>0</v>
          </cell>
          <cell r="AL159">
            <v>109177335</v>
          </cell>
          <cell r="AM159">
            <v>1596847240</v>
          </cell>
          <cell r="AN159">
            <v>5614029</v>
          </cell>
          <cell r="AO159">
            <v>10074345</v>
          </cell>
          <cell r="AP159">
            <v>79540</v>
          </cell>
          <cell r="AQ159">
            <v>2801043</v>
          </cell>
          <cell r="AR159">
            <v>7894788</v>
          </cell>
          <cell r="AS159">
            <v>0</v>
          </cell>
          <cell r="AT159">
            <v>0</v>
          </cell>
          <cell r="AU159">
            <v>0</v>
          </cell>
          <cell r="AV159">
            <v>1623310985</v>
          </cell>
          <cell r="AW159">
            <v>57001</v>
          </cell>
          <cell r="AX159">
            <v>3655483250</v>
          </cell>
          <cell r="AY159">
            <v>559587451</v>
          </cell>
          <cell r="AZ159">
            <v>11711</v>
          </cell>
          <cell r="BA159">
            <v>0</v>
          </cell>
          <cell r="BB159">
            <v>2324</v>
          </cell>
          <cell r="BC159">
            <v>30721388</v>
          </cell>
          <cell r="BD159">
            <v>8477555</v>
          </cell>
          <cell r="BE159">
            <v>6392797</v>
          </cell>
          <cell r="BF159">
            <v>2522962</v>
          </cell>
          <cell r="BG159">
            <v>918256</v>
          </cell>
          <cell r="BH159">
            <v>0</v>
          </cell>
          <cell r="BI159">
            <v>199552824</v>
          </cell>
          <cell r="BJ159">
            <v>0</v>
          </cell>
          <cell r="BK159">
            <v>4463727519</v>
          </cell>
          <cell r="BL159">
            <v>0</v>
          </cell>
          <cell r="BM159">
            <v>215840</v>
          </cell>
          <cell r="BN159">
            <v>460718</v>
          </cell>
          <cell r="BO159">
            <v>0</v>
          </cell>
          <cell r="BP159">
            <v>102071633</v>
          </cell>
          <cell r="BQ159">
            <v>102748191</v>
          </cell>
          <cell r="BR159">
            <v>5344388030</v>
          </cell>
          <cell r="BS159">
            <v>5856536</v>
          </cell>
          <cell r="BT159">
            <v>176570783</v>
          </cell>
          <cell r="BU159">
            <v>3039267126</v>
          </cell>
          <cell r="BV159">
            <v>68416479</v>
          </cell>
          <cell r="BW159">
            <v>1844161</v>
          </cell>
          <cell r="BX159">
            <v>18376969</v>
          </cell>
          <cell r="BY159">
            <v>2436838</v>
          </cell>
          <cell r="BZ159">
            <v>534239</v>
          </cell>
          <cell r="CA159">
            <v>894188</v>
          </cell>
          <cell r="CB159">
            <v>180000</v>
          </cell>
          <cell r="CC159">
            <v>4881422</v>
          </cell>
          <cell r="CD159">
            <v>29147817</v>
          </cell>
          <cell r="CE159">
            <v>2941334</v>
          </cell>
          <cell r="CF159">
            <v>4550777</v>
          </cell>
          <cell r="CG159">
            <v>10766101</v>
          </cell>
          <cell r="CH159">
            <v>18258212</v>
          </cell>
          <cell r="CI159">
            <v>0</v>
          </cell>
          <cell r="CJ159">
            <v>18258212</v>
          </cell>
          <cell r="CK159">
            <v>385860654</v>
          </cell>
          <cell r="CL159">
            <v>385860654</v>
          </cell>
          <cell r="CM159">
            <v>40716926</v>
          </cell>
          <cell r="CN159">
            <v>30485699</v>
          </cell>
          <cell r="CO159">
            <v>13547854</v>
          </cell>
          <cell r="CP159">
            <v>7803249</v>
          </cell>
          <cell r="CQ159">
            <v>811616</v>
          </cell>
          <cell r="CR159">
            <v>976543085</v>
          </cell>
          <cell r="CS159">
            <v>98039035</v>
          </cell>
          <cell r="CT159">
            <v>0</v>
          </cell>
          <cell r="CU159">
            <v>16071660</v>
          </cell>
          <cell r="CV159">
            <v>1090653780</v>
          </cell>
          <cell r="CW159">
            <v>0</v>
          </cell>
          <cell r="CX159">
            <v>0</v>
          </cell>
          <cell r="CY159">
            <v>0</v>
          </cell>
          <cell r="CZ159">
            <v>1569879778</v>
          </cell>
          <cell r="DA159">
            <v>0</v>
          </cell>
          <cell r="DB159">
            <v>4901540195</v>
          </cell>
          <cell r="DC159">
            <v>0</v>
          </cell>
          <cell r="DD159">
            <v>8765101</v>
          </cell>
          <cell r="DE159">
            <v>8765101</v>
          </cell>
          <cell r="DF159">
            <v>0</v>
          </cell>
          <cell r="DG159">
            <v>0</v>
          </cell>
          <cell r="DH159">
            <v>49149417</v>
          </cell>
          <cell r="DI159">
            <v>15383503</v>
          </cell>
          <cell r="DJ159">
            <v>7036795</v>
          </cell>
          <cell r="DK159">
            <v>22420298</v>
          </cell>
          <cell r="DL159">
            <v>12868368</v>
          </cell>
          <cell r="DM159">
            <v>1138665</v>
          </cell>
          <cell r="DN159">
            <v>47832</v>
          </cell>
          <cell r="DO159">
            <v>14054865</v>
          </cell>
          <cell r="DP159">
            <v>1462900</v>
          </cell>
          <cell r="DQ159">
            <v>755200</v>
          </cell>
          <cell r="DR159">
            <v>0</v>
          </cell>
          <cell r="DS159">
            <v>6258900</v>
          </cell>
          <cell r="DT159">
            <v>0</v>
          </cell>
          <cell r="DU159">
            <v>8477000</v>
          </cell>
          <cell r="DV159">
            <v>46720</v>
          </cell>
          <cell r="DW159">
            <v>12319000</v>
          </cell>
          <cell r="DX159">
            <v>6575</v>
          </cell>
          <cell r="DY159">
            <v>12372295</v>
          </cell>
          <cell r="DZ159">
            <v>-65508</v>
          </cell>
          <cell r="EA159">
            <v>0</v>
          </cell>
          <cell r="EB159">
            <v>0</v>
          </cell>
          <cell r="EC159">
            <v>-65508</v>
          </cell>
          <cell r="ED159">
            <v>35050982</v>
          </cell>
          <cell r="EE159">
            <v>4660956</v>
          </cell>
          <cell r="EF159">
            <v>597297</v>
          </cell>
          <cell r="EG159">
            <v>19425903</v>
          </cell>
          <cell r="EH159">
            <v>152955</v>
          </cell>
          <cell r="EI159">
            <v>0</v>
          </cell>
          <cell r="EJ159">
            <v>0</v>
          </cell>
          <cell r="EK159">
            <v>951720</v>
          </cell>
          <cell r="EL159">
            <v>221553</v>
          </cell>
          <cell r="EM159">
            <v>1326228</v>
          </cell>
          <cell r="EN159">
            <v>3978066</v>
          </cell>
          <cell r="EO159">
            <v>1331481</v>
          </cell>
          <cell r="EP159">
            <v>421415</v>
          </cell>
          <cell r="EQ159">
            <v>0</v>
          </cell>
          <cell r="ER159">
            <v>28908495</v>
          </cell>
          <cell r="ES159">
            <v>8565480</v>
          </cell>
          <cell r="ET159">
            <v>37895390</v>
          </cell>
          <cell r="EU159">
            <v>2493136</v>
          </cell>
          <cell r="EV159">
            <v>133488</v>
          </cell>
          <cell r="EW159">
            <v>0</v>
          </cell>
          <cell r="EX159">
            <v>40522014</v>
          </cell>
          <cell r="EY159">
            <v>0</v>
          </cell>
          <cell r="EZ159">
            <v>141731579</v>
          </cell>
          <cell r="FA159">
            <v>290612599</v>
          </cell>
          <cell r="FB159">
            <v>432344178</v>
          </cell>
          <cell r="FC159">
            <v>1496796</v>
          </cell>
          <cell r="FD159">
            <v>219438400</v>
          </cell>
          <cell r="FE159">
            <v>1552295</v>
          </cell>
          <cell r="FF159">
            <v>0</v>
          </cell>
          <cell r="FG159">
            <v>0</v>
          </cell>
          <cell r="FH159">
            <v>0</v>
          </cell>
          <cell r="FI159">
            <v>6127470</v>
          </cell>
          <cell r="FJ159">
            <v>7679765</v>
          </cell>
          <cell r="FK159">
            <v>1020936</v>
          </cell>
          <cell r="FL159">
            <v>0</v>
          </cell>
          <cell r="FM159">
            <v>229635897</v>
          </cell>
          <cell r="FN159">
            <v>733549790</v>
          </cell>
          <cell r="FO159">
            <v>95665</v>
          </cell>
          <cell r="FP159">
            <v>7761462</v>
          </cell>
          <cell r="FQ159">
            <v>7857127</v>
          </cell>
          <cell r="FR159">
            <v>174028</v>
          </cell>
          <cell r="FS159">
            <v>20251053</v>
          </cell>
          <cell r="FT159">
            <v>0</v>
          </cell>
          <cell r="FU159">
            <v>101970</v>
          </cell>
          <cell r="FV159">
            <v>9870380</v>
          </cell>
          <cell r="FW159">
            <v>3262300</v>
          </cell>
          <cell r="FX159">
            <v>41516858</v>
          </cell>
          <cell r="FY159">
            <v>0</v>
          </cell>
          <cell r="FZ159">
            <v>6830843</v>
          </cell>
          <cell r="GA159">
            <v>0</v>
          </cell>
          <cell r="GB159">
            <v>6830843</v>
          </cell>
          <cell r="GC159">
            <v>464305</v>
          </cell>
          <cell r="GD159">
            <v>464305</v>
          </cell>
          <cell r="GE159">
            <v>7885500</v>
          </cell>
          <cell r="GF159">
            <v>65465638</v>
          </cell>
          <cell r="GG159">
            <v>0</v>
          </cell>
          <cell r="GH159">
            <v>65465638</v>
          </cell>
          <cell r="GI159">
            <v>5964458</v>
          </cell>
          <cell r="GJ159">
            <v>643000</v>
          </cell>
          <cell r="GK159">
            <v>963000</v>
          </cell>
          <cell r="GL159">
            <v>35929182</v>
          </cell>
          <cell r="GM159">
            <v>13709863</v>
          </cell>
          <cell r="GN159">
            <v>122100</v>
          </cell>
          <cell r="GO159">
            <v>0</v>
          </cell>
          <cell r="GP159">
            <v>57331603</v>
          </cell>
          <cell r="GQ159">
            <v>63154538</v>
          </cell>
          <cell r="GR159">
            <v>120486141</v>
          </cell>
          <cell r="GS159">
            <v>242649285</v>
          </cell>
          <cell r="GT159">
            <v>232560540</v>
          </cell>
          <cell r="GU159">
            <v>0</v>
          </cell>
          <cell r="GV159">
            <v>232560540</v>
          </cell>
          <cell r="GW159">
            <v>0</v>
          </cell>
          <cell r="GX159">
            <v>0</v>
          </cell>
          <cell r="GY159">
            <v>4543466102</v>
          </cell>
          <cell r="GZ159">
            <v>507786822</v>
          </cell>
          <cell r="HA159">
            <v>0</v>
          </cell>
          <cell r="HB159">
            <v>5051252924</v>
          </cell>
          <cell r="HC159">
            <v>0</v>
          </cell>
          <cell r="HD159">
            <v>11242463992</v>
          </cell>
          <cell r="HE159">
            <v>0</v>
          </cell>
          <cell r="HF159">
            <v>2525216846</v>
          </cell>
          <cell r="HG159">
            <v>0</v>
          </cell>
          <cell r="HH159">
            <v>19051494302</v>
          </cell>
          <cell r="HI159">
            <v>4203000430</v>
          </cell>
          <cell r="HJ159">
            <v>0</v>
          </cell>
          <cell r="HK159">
            <v>4203000430</v>
          </cell>
          <cell r="HL159">
            <v>34835456543</v>
          </cell>
          <cell r="HM159">
            <v>1314923565</v>
          </cell>
          <cell r="HN159">
            <v>36150380108</v>
          </cell>
          <cell r="HO159">
            <v>0</v>
          </cell>
          <cell r="HP159">
            <v>0</v>
          </cell>
          <cell r="HQ159">
            <v>0</v>
          </cell>
          <cell r="HR159">
            <v>0</v>
          </cell>
          <cell r="HS159">
            <v>207230926</v>
          </cell>
          <cell r="HT159">
            <v>155423194</v>
          </cell>
          <cell r="HU159">
            <v>2938831867</v>
          </cell>
          <cell r="HV159">
            <v>3301485987</v>
          </cell>
          <cell r="HW159">
            <v>2033877418</v>
          </cell>
          <cell r="HX159">
            <v>1618974840</v>
          </cell>
          <cell r="HY159">
            <v>0</v>
          </cell>
          <cell r="HZ159">
            <v>184535471</v>
          </cell>
          <cell r="IA159">
            <v>5379633417</v>
          </cell>
          <cell r="IB159">
            <v>0</v>
          </cell>
          <cell r="IC159">
            <v>0</v>
          </cell>
          <cell r="ID159">
            <v>0</v>
          </cell>
          <cell r="IE159">
            <v>-3096000000</v>
          </cell>
          <cell r="IF159">
            <v>0</v>
          </cell>
          <cell r="IG159">
            <v>0</v>
          </cell>
          <cell r="IH159">
            <v>0</v>
          </cell>
          <cell r="II159">
            <v>0</v>
          </cell>
          <cell r="IJ159">
            <v>0</v>
          </cell>
          <cell r="IK159">
            <v>49775887671</v>
          </cell>
          <cell r="IL159">
            <v>0</v>
          </cell>
          <cell r="IM159">
            <v>3085193209</v>
          </cell>
          <cell r="IN159">
            <v>3085193209</v>
          </cell>
          <cell r="IO159">
            <v>49775887671</v>
          </cell>
          <cell r="IP159">
            <v>0</v>
          </cell>
          <cell r="IQ159">
            <v>0</v>
          </cell>
          <cell r="IR159">
            <v>0</v>
          </cell>
          <cell r="IS159">
            <v>0</v>
          </cell>
          <cell r="IT159">
            <v>0</v>
          </cell>
          <cell r="IU159">
            <v>0</v>
          </cell>
          <cell r="IV159">
            <v>0</v>
          </cell>
          <cell r="IW159">
            <v>0</v>
          </cell>
          <cell r="IX159">
            <v>0</v>
          </cell>
          <cell r="IY159">
            <v>0</v>
          </cell>
          <cell r="IZ159">
            <v>0</v>
          </cell>
          <cell r="JA159">
            <v>968065591</v>
          </cell>
          <cell r="JB159">
            <v>968065591</v>
          </cell>
          <cell r="JC159">
            <v>962476242</v>
          </cell>
          <cell r="JD159">
            <v>28333720</v>
          </cell>
          <cell r="JE159">
            <v>13050223</v>
          </cell>
          <cell r="JF159">
            <v>34967925</v>
          </cell>
          <cell r="JG159">
            <v>2446943</v>
          </cell>
          <cell r="JH159">
            <v>6597526</v>
          </cell>
          <cell r="JI159">
            <v>54860627</v>
          </cell>
          <cell r="JJ159">
            <v>709400</v>
          </cell>
          <cell r="JK159">
            <v>2159773</v>
          </cell>
          <cell r="JL159">
            <v>2453139</v>
          </cell>
          <cell r="JM159">
            <v>9794150</v>
          </cell>
          <cell r="JN159">
            <v>1721396</v>
          </cell>
          <cell r="JO159">
            <v>3524435</v>
          </cell>
          <cell r="JP159">
            <v>335147662</v>
          </cell>
          <cell r="JQ159">
            <v>216001</v>
          </cell>
          <cell r="JR159">
            <v>641436</v>
          </cell>
          <cell r="JS159">
            <v>1693779</v>
          </cell>
          <cell r="JT159">
            <v>4613957</v>
          </cell>
          <cell r="JU159">
            <v>10675761</v>
          </cell>
          <cell r="JV159">
            <v>0</v>
          </cell>
          <cell r="JW159">
            <v>0</v>
          </cell>
          <cell r="JX159">
            <v>948065</v>
          </cell>
          <cell r="JY159">
            <v>1052746</v>
          </cell>
          <cell r="JZ159">
            <v>0</v>
          </cell>
          <cell r="KA159">
            <v>0</v>
          </cell>
          <cell r="KB159">
            <v>0</v>
          </cell>
          <cell r="KC159">
            <v>0</v>
          </cell>
          <cell r="KD159">
            <v>0</v>
          </cell>
          <cell r="KE159">
            <v>0</v>
          </cell>
          <cell r="KF159">
            <v>0</v>
          </cell>
          <cell r="KG159">
            <v>0</v>
          </cell>
          <cell r="KH159">
            <v>0</v>
          </cell>
          <cell r="KI159">
            <v>0</v>
          </cell>
          <cell r="KJ159">
            <v>0</v>
          </cell>
          <cell r="KK159">
            <v>0</v>
          </cell>
          <cell r="KL159">
            <v>0</v>
          </cell>
          <cell r="KM159">
            <v>0</v>
          </cell>
          <cell r="KN159">
            <v>0</v>
          </cell>
          <cell r="KO159">
            <v>0</v>
          </cell>
          <cell r="KP159">
            <v>0</v>
          </cell>
          <cell r="KQ159">
            <v>0</v>
          </cell>
          <cell r="KR159">
            <v>0</v>
          </cell>
          <cell r="KS159">
            <v>0</v>
          </cell>
          <cell r="KT159">
            <v>0</v>
          </cell>
          <cell r="KU159">
            <v>0</v>
          </cell>
          <cell r="KV159">
            <v>0</v>
          </cell>
          <cell r="KW159">
            <v>1478084906</v>
          </cell>
          <cell r="KX159">
            <v>52222038168</v>
          </cell>
          <cell r="KY159">
            <v>468676159</v>
          </cell>
          <cell r="KZ159">
            <v>468676159</v>
          </cell>
          <cell r="LA159">
            <v>0</v>
          </cell>
          <cell r="LB159">
            <v>89277921596</v>
          </cell>
          <cell r="LC159">
            <v>154212905336</v>
          </cell>
          <cell r="LD159">
            <v>97692457</v>
          </cell>
          <cell r="LE159">
            <v>0</v>
          </cell>
          <cell r="LF159">
            <v>0</v>
          </cell>
          <cell r="LG159">
            <v>0</v>
          </cell>
          <cell r="LH159">
            <v>0</v>
          </cell>
          <cell r="LI159">
            <v>0</v>
          </cell>
          <cell r="LJ159">
            <v>0</v>
          </cell>
          <cell r="LK159">
            <v>0</v>
          </cell>
          <cell r="LL159">
            <v>0</v>
          </cell>
          <cell r="LM159">
            <v>1013706361</v>
          </cell>
          <cell r="LN159">
            <v>0</v>
          </cell>
          <cell r="LO159">
            <v>972404195</v>
          </cell>
          <cell r="LP159">
            <v>0</v>
          </cell>
          <cell r="LQ159">
            <v>7480081</v>
          </cell>
          <cell r="LR159">
            <v>78910318</v>
          </cell>
          <cell r="LS159">
            <v>943732231</v>
          </cell>
          <cell r="LT159">
            <v>36517356</v>
          </cell>
          <cell r="LU159">
            <v>0</v>
          </cell>
          <cell r="LV159">
            <v>1032038</v>
          </cell>
          <cell r="LW159">
            <v>943732231</v>
          </cell>
          <cell r="LX159">
            <v>0</v>
          </cell>
          <cell r="LY159">
            <v>0</v>
          </cell>
          <cell r="LZ159">
            <v>0</v>
          </cell>
          <cell r="MA159">
            <v>0</v>
          </cell>
          <cell r="MB159">
            <v>0</v>
          </cell>
          <cell r="MC159">
            <v>0</v>
          </cell>
          <cell r="MD159">
            <v>1013706361</v>
          </cell>
          <cell r="ME159">
            <v>5619076692</v>
          </cell>
          <cell r="MF159">
            <v>10008947</v>
          </cell>
          <cell r="MG159">
            <v>12361942</v>
          </cell>
          <cell r="MH159">
            <v>0</v>
          </cell>
          <cell r="MI159">
            <v>22370889</v>
          </cell>
          <cell r="MJ159">
            <v>499977201</v>
          </cell>
          <cell r="MK159">
            <v>584614</v>
          </cell>
          <cell r="ML159">
            <v>500561815</v>
          </cell>
          <cell r="MM159">
            <v>5172848342</v>
          </cell>
          <cell r="MN159">
            <v>0</v>
          </cell>
          <cell r="MO159">
            <v>5172848342</v>
          </cell>
          <cell r="MP159">
            <v>0</v>
          </cell>
          <cell r="MQ159">
            <v>5695781046</v>
          </cell>
          <cell r="MR159">
            <v>0</v>
          </cell>
          <cell r="MS159">
            <v>0</v>
          </cell>
          <cell r="MT159">
            <v>0</v>
          </cell>
          <cell r="MU159">
            <v>0</v>
          </cell>
          <cell r="MV159">
            <v>0</v>
          </cell>
          <cell r="MW159">
            <v>0</v>
          </cell>
          <cell r="MX159">
            <v>3091493879</v>
          </cell>
          <cell r="MY159">
            <v>317682205</v>
          </cell>
          <cell r="MZ159">
            <v>126838542</v>
          </cell>
          <cell r="NA159">
            <v>0</v>
          </cell>
          <cell r="NB159">
            <v>444520747</v>
          </cell>
          <cell r="NC159">
            <v>0</v>
          </cell>
          <cell r="ND159">
            <v>0</v>
          </cell>
          <cell r="NE159">
            <v>0</v>
          </cell>
          <cell r="NF159">
            <v>0</v>
          </cell>
          <cell r="NG159">
            <v>17833885</v>
          </cell>
          <cell r="NH159">
            <v>0</v>
          </cell>
          <cell r="NI159">
            <v>3633815</v>
          </cell>
          <cell r="NJ159">
            <v>2206238</v>
          </cell>
          <cell r="NK159">
            <v>5840053</v>
          </cell>
          <cell r="NL159">
            <v>0</v>
          </cell>
          <cell r="NM159">
            <v>0</v>
          </cell>
          <cell r="NN159">
            <v>0</v>
          </cell>
          <cell r="NO159">
            <v>0</v>
          </cell>
          <cell r="NP159">
            <v>0</v>
          </cell>
          <cell r="NQ159">
            <v>0</v>
          </cell>
          <cell r="NR159">
            <v>0</v>
          </cell>
          <cell r="NS159">
            <v>0</v>
          </cell>
          <cell r="NT159">
            <v>0</v>
          </cell>
          <cell r="NU159">
            <v>0</v>
          </cell>
          <cell r="NV159">
            <v>0</v>
          </cell>
          <cell r="NW159">
            <v>0</v>
          </cell>
          <cell r="NX159">
            <v>0</v>
          </cell>
          <cell r="NY159">
            <v>0</v>
          </cell>
          <cell r="NZ159">
            <v>0</v>
          </cell>
          <cell r="OA159">
            <v>0</v>
          </cell>
          <cell r="OB159">
            <v>0</v>
          </cell>
          <cell r="OC159">
            <v>0</v>
          </cell>
          <cell r="OD159">
            <v>3559688564</v>
          </cell>
          <cell r="OE159">
            <v>3559688564</v>
          </cell>
          <cell r="OF159">
            <v>120000000000</v>
          </cell>
          <cell r="OG159">
            <v>1000000000</v>
          </cell>
          <cell r="OH159">
            <v>1000000000</v>
          </cell>
          <cell r="OI159">
            <v>2000000000</v>
          </cell>
          <cell r="OJ159">
            <v>2000000000</v>
          </cell>
          <cell r="OK159">
            <v>0</v>
          </cell>
          <cell r="OL159">
            <v>0</v>
          </cell>
          <cell r="OM159">
            <v>120000000000</v>
          </cell>
          <cell r="ON159">
            <v>123000000000</v>
          </cell>
          <cell r="OO159">
            <v>0</v>
          </cell>
          <cell r="OP159">
            <v>18711199</v>
          </cell>
          <cell r="OQ159">
            <v>419867</v>
          </cell>
          <cell r="OR159">
            <v>13202663</v>
          </cell>
          <cell r="OS159">
            <v>0</v>
          </cell>
          <cell r="OT159">
            <v>0</v>
          </cell>
          <cell r="OU159">
            <v>45536392</v>
          </cell>
          <cell r="OV159">
            <v>0</v>
          </cell>
          <cell r="OW159">
            <v>126592022293</v>
          </cell>
          <cell r="OX159">
            <v>132287803339</v>
          </cell>
          <cell r="OY159">
            <v>292119785367</v>
          </cell>
        </row>
        <row r="160">
          <cell r="A160">
            <v>40269</v>
          </cell>
          <cell r="B160">
            <v>2010</v>
          </cell>
          <cell r="C160" t="str">
            <v>2010-1</v>
          </cell>
          <cell r="D160" t="str">
            <v>2010-2</v>
          </cell>
          <cell r="E160">
            <v>4</v>
          </cell>
          <cell r="F160">
            <v>0</v>
          </cell>
          <cell r="G160">
            <v>4718326</v>
          </cell>
          <cell r="H160">
            <v>1309920</v>
          </cell>
          <cell r="I160">
            <v>40584449571.517303</v>
          </cell>
          <cell r="J160">
            <v>5760702388.4826965</v>
          </cell>
          <cell r="K160">
            <v>0</v>
          </cell>
          <cell r="L160">
            <v>46345151960</v>
          </cell>
          <cell r="M160">
            <v>2450405451</v>
          </cell>
          <cell r="N160">
            <v>24494238507</v>
          </cell>
          <cell r="O160">
            <v>818050623</v>
          </cell>
          <cell r="P160">
            <v>2266765562</v>
          </cell>
          <cell r="Q160">
            <v>2546659007</v>
          </cell>
          <cell r="R160">
            <v>81486777305</v>
          </cell>
          <cell r="S160">
            <v>3578131000</v>
          </cell>
          <cell r="T160">
            <v>4209564000</v>
          </cell>
          <cell r="U160">
            <v>7787695000</v>
          </cell>
          <cell r="V160">
            <v>140859225</v>
          </cell>
          <cell r="W160">
            <v>902208171</v>
          </cell>
          <cell r="X160">
            <v>50900096</v>
          </cell>
          <cell r="Y160">
            <v>2204274</v>
          </cell>
          <cell r="Z160">
            <v>75987663</v>
          </cell>
          <cell r="AA160">
            <v>3318672</v>
          </cell>
          <cell r="AB160">
            <v>0</v>
          </cell>
          <cell r="AC160">
            <v>2980097734</v>
          </cell>
          <cell r="AD160">
            <v>0</v>
          </cell>
          <cell r="AE160">
            <v>0</v>
          </cell>
          <cell r="AF160">
            <v>0</v>
          </cell>
          <cell r="AG160">
            <v>11943270835</v>
          </cell>
          <cell r="AH160">
            <v>93430048140</v>
          </cell>
          <cell r="AI160">
            <v>61273601</v>
          </cell>
          <cell r="AJ160">
            <v>640000</v>
          </cell>
          <cell r="AK160">
            <v>0</v>
          </cell>
          <cell r="AL160">
            <v>61913601</v>
          </cell>
          <cell r="AM160">
            <v>990660104</v>
          </cell>
          <cell r="AN160">
            <v>5166629</v>
          </cell>
          <cell r="AO160">
            <v>6641634</v>
          </cell>
          <cell r="AP160">
            <v>79835</v>
          </cell>
          <cell r="AQ160">
            <v>3143830</v>
          </cell>
          <cell r="AR160">
            <v>705700</v>
          </cell>
          <cell r="AS160">
            <v>0</v>
          </cell>
          <cell r="AT160">
            <v>0</v>
          </cell>
          <cell r="AU160">
            <v>0</v>
          </cell>
          <cell r="AV160">
            <v>1006397732</v>
          </cell>
          <cell r="AW160">
            <v>20841</v>
          </cell>
          <cell r="AX160">
            <v>2191884113</v>
          </cell>
          <cell r="AY160">
            <v>701227519</v>
          </cell>
          <cell r="AZ160">
            <v>64109</v>
          </cell>
          <cell r="BA160">
            <v>40505</v>
          </cell>
          <cell r="BB160">
            <v>0</v>
          </cell>
          <cell r="BC160">
            <v>-10116505</v>
          </cell>
          <cell r="BD160">
            <v>7709646</v>
          </cell>
          <cell r="BE160">
            <v>6419787</v>
          </cell>
          <cell r="BF160">
            <v>0</v>
          </cell>
          <cell r="BG160">
            <v>0</v>
          </cell>
          <cell r="BH160">
            <v>0</v>
          </cell>
          <cell r="BI160">
            <v>117410965</v>
          </cell>
          <cell r="BJ160">
            <v>0</v>
          </cell>
          <cell r="BK160">
            <v>3014660980</v>
          </cell>
          <cell r="BL160">
            <v>0</v>
          </cell>
          <cell r="BM160">
            <v>437550</v>
          </cell>
          <cell r="BN160">
            <v>640656</v>
          </cell>
          <cell r="BO160">
            <v>0</v>
          </cell>
          <cell r="BP160">
            <v>81305267</v>
          </cell>
          <cell r="BQ160">
            <v>82383473</v>
          </cell>
          <cell r="BR160">
            <v>3708277290</v>
          </cell>
          <cell r="BS160">
            <v>4856710</v>
          </cell>
          <cell r="BT160">
            <v>172714760</v>
          </cell>
          <cell r="BU160">
            <v>2419579950</v>
          </cell>
          <cell r="BV160">
            <v>86974444</v>
          </cell>
          <cell r="BW160">
            <v>422765</v>
          </cell>
          <cell r="BX160">
            <v>17229636</v>
          </cell>
          <cell r="BY160">
            <v>6193665</v>
          </cell>
          <cell r="BZ160">
            <v>831553</v>
          </cell>
          <cell r="CA160">
            <v>1878553</v>
          </cell>
          <cell r="CB160">
            <v>381906</v>
          </cell>
          <cell r="CC160">
            <v>4028613</v>
          </cell>
          <cell r="CD160">
            <v>30966691</v>
          </cell>
          <cell r="CE160">
            <v>3097599</v>
          </cell>
          <cell r="CF160">
            <v>4720082</v>
          </cell>
          <cell r="CG160">
            <v>13748103</v>
          </cell>
          <cell r="CH160">
            <v>21565784</v>
          </cell>
          <cell r="CI160">
            <v>706195451</v>
          </cell>
          <cell r="CJ160">
            <v>727761235</v>
          </cell>
          <cell r="CK160">
            <v>480764444</v>
          </cell>
          <cell r="CL160">
            <v>480764444</v>
          </cell>
          <cell r="CM160">
            <v>26309114</v>
          </cell>
          <cell r="CN160">
            <v>30976530</v>
          </cell>
          <cell r="CO160">
            <v>15066427</v>
          </cell>
          <cell r="CP160">
            <v>7362217</v>
          </cell>
          <cell r="CQ160">
            <v>711540</v>
          </cell>
          <cell r="CR160">
            <v>1081104046</v>
          </cell>
          <cell r="CS160">
            <v>110610085</v>
          </cell>
          <cell r="CT160">
            <v>0</v>
          </cell>
          <cell r="CU160">
            <v>31198800</v>
          </cell>
          <cell r="CV160">
            <v>1222912931</v>
          </cell>
          <cell r="CW160">
            <v>0</v>
          </cell>
          <cell r="CX160">
            <v>0</v>
          </cell>
          <cell r="CY160">
            <v>0</v>
          </cell>
          <cell r="CZ160">
            <v>1784103203</v>
          </cell>
          <cell r="DA160">
            <v>104113831</v>
          </cell>
          <cell r="DB160">
            <v>5326214114</v>
          </cell>
          <cell r="DC160">
            <v>0</v>
          </cell>
          <cell r="DD160">
            <v>5064159</v>
          </cell>
          <cell r="DE160">
            <v>5064159</v>
          </cell>
          <cell r="DF160">
            <v>0</v>
          </cell>
          <cell r="DG160">
            <v>0</v>
          </cell>
          <cell r="DH160">
            <v>54627865</v>
          </cell>
          <cell r="DI160">
            <v>12654787</v>
          </cell>
          <cell r="DJ160">
            <v>6404334</v>
          </cell>
          <cell r="DK160">
            <v>19059121</v>
          </cell>
          <cell r="DL160">
            <v>13696238</v>
          </cell>
          <cell r="DM160">
            <v>1717113</v>
          </cell>
          <cell r="DN160">
            <v>127554</v>
          </cell>
          <cell r="DO160">
            <v>15540905</v>
          </cell>
          <cell r="DP160">
            <v>2371400</v>
          </cell>
          <cell r="DQ160">
            <v>1699200</v>
          </cell>
          <cell r="DR160">
            <v>0</v>
          </cell>
          <cell r="DS160">
            <v>7965200</v>
          </cell>
          <cell r="DT160">
            <v>0</v>
          </cell>
          <cell r="DU160">
            <v>12035800</v>
          </cell>
          <cell r="DV160">
            <v>93440</v>
          </cell>
          <cell r="DW160">
            <v>11654490</v>
          </cell>
          <cell r="DX160">
            <v>6430</v>
          </cell>
          <cell r="DY160">
            <v>11754360</v>
          </cell>
          <cell r="DZ160">
            <v>-62357</v>
          </cell>
          <cell r="EA160">
            <v>0</v>
          </cell>
          <cell r="EB160">
            <v>16995</v>
          </cell>
          <cell r="EC160">
            <v>-45362</v>
          </cell>
          <cell r="ED160">
            <v>40344832</v>
          </cell>
          <cell r="EE160">
            <v>3013923</v>
          </cell>
          <cell r="EF160">
            <v>514361</v>
          </cell>
          <cell r="EG160">
            <v>21519996</v>
          </cell>
          <cell r="EH160">
            <v>458865</v>
          </cell>
          <cell r="EI160">
            <v>35720</v>
          </cell>
          <cell r="EJ160">
            <v>33990</v>
          </cell>
          <cell r="EK160">
            <v>1394208</v>
          </cell>
          <cell r="EL160">
            <v>476478</v>
          </cell>
          <cell r="EM160">
            <v>2399261</v>
          </cell>
          <cell r="EN160">
            <v>4846047</v>
          </cell>
          <cell r="EO160">
            <v>1705062</v>
          </cell>
          <cell r="EP160">
            <v>458865</v>
          </cell>
          <cell r="EQ160">
            <v>0</v>
          </cell>
          <cell r="ER160">
            <v>37949835</v>
          </cell>
          <cell r="ES160">
            <v>9398234</v>
          </cell>
          <cell r="ET160">
            <v>47806934</v>
          </cell>
          <cell r="EU160">
            <v>0</v>
          </cell>
          <cell r="EV160">
            <v>207648</v>
          </cell>
          <cell r="EW160">
            <v>0</v>
          </cell>
          <cell r="EX160">
            <v>48014582</v>
          </cell>
          <cell r="EY160">
            <v>0</v>
          </cell>
          <cell r="EZ160">
            <v>161643767</v>
          </cell>
          <cell r="FA160">
            <v>218070902</v>
          </cell>
          <cell r="FB160">
            <v>379714669</v>
          </cell>
          <cell r="FC160">
            <v>2141370</v>
          </cell>
          <cell r="FD160">
            <v>168197233</v>
          </cell>
          <cell r="FE160">
            <v>2949838</v>
          </cell>
          <cell r="FF160">
            <v>0</v>
          </cell>
          <cell r="FG160">
            <v>0</v>
          </cell>
          <cell r="FH160">
            <v>-78795</v>
          </cell>
          <cell r="FI160">
            <v>5964074</v>
          </cell>
          <cell r="FJ160">
            <v>8835117</v>
          </cell>
          <cell r="FK160">
            <v>1532516</v>
          </cell>
          <cell r="FL160">
            <v>0</v>
          </cell>
          <cell r="FM160">
            <v>180706236</v>
          </cell>
          <cell r="FN160">
            <v>634107891</v>
          </cell>
          <cell r="FO160">
            <v>207275</v>
          </cell>
          <cell r="FP160">
            <v>33334858</v>
          </cell>
          <cell r="FQ160">
            <v>33542133</v>
          </cell>
          <cell r="FR160">
            <v>43507</v>
          </cell>
          <cell r="FS160">
            <v>16751876</v>
          </cell>
          <cell r="FT160">
            <v>0</v>
          </cell>
          <cell r="FU160">
            <v>169950</v>
          </cell>
          <cell r="FV160">
            <v>9565379</v>
          </cell>
          <cell r="FW160">
            <v>11877800</v>
          </cell>
          <cell r="FX160">
            <v>71950645</v>
          </cell>
          <cell r="FY160">
            <v>0</v>
          </cell>
          <cell r="FZ160">
            <v>6931863</v>
          </cell>
          <cell r="GA160">
            <v>0</v>
          </cell>
          <cell r="GB160">
            <v>6931863</v>
          </cell>
          <cell r="GC160">
            <v>82466</v>
          </cell>
          <cell r="GD160">
            <v>82466</v>
          </cell>
          <cell r="GE160">
            <v>8632000</v>
          </cell>
          <cell r="GF160">
            <v>49712250</v>
          </cell>
          <cell r="GG160">
            <v>0</v>
          </cell>
          <cell r="GH160">
            <v>49712250</v>
          </cell>
          <cell r="GI160">
            <v>6152327</v>
          </cell>
          <cell r="GJ160">
            <v>506000</v>
          </cell>
          <cell r="GK160">
            <v>1362000</v>
          </cell>
          <cell r="GL160">
            <v>25209323</v>
          </cell>
          <cell r="GM160">
            <v>16691899</v>
          </cell>
          <cell r="GN160">
            <v>55000</v>
          </cell>
          <cell r="GO160">
            <v>0</v>
          </cell>
          <cell r="GP160">
            <v>49976549</v>
          </cell>
          <cell r="GQ160">
            <v>51749002</v>
          </cell>
          <cell r="GR160">
            <v>101725551</v>
          </cell>
          <cell r="GS160">
            <v>239034775</v>
          </cell>
          <cell r="GT160">
            <v>54485624</v>
          </cell>
          <cell r="GU160">
            <v>0</v>
          </cell>
          <cell r="GV160">
            <v>54485624</v>
          </cell>
          <cell r="GW160">
            <v>0</v>
          </cell>
          <cell r="GX160">
            <v>0</v>
          </cell>
          <cell r="GY160">
            <v>2066315304</v>
          </cell>
          <cell r="GZ160">
            <v>413480421</v>
          </cell>
          <cell r="HA160">
            <v>0</v>
          </cell>
          <cell r="HB160">
            <v>2479795725</v>
          </cell>
          <cell r="HC160">
            <v>2041900</v>
          </cell>
          <cell r="HD160">
            <v>0</v>
          </cell>
          <cell r="HE160">
            <v>0</v>
          </cell>
          <cell r="HF160">
            <v>0</v>
          </cell>
          <cell r="HG160">
            <v>0</v>
          </cell>
          <cell r="HH160">
            <v>2536323249</v>
          </cell>
          <cell r="HI160">
            <v>0</v>
          </cell>
          <cell r="HJ160">
            <v>0</v>
          </cell>
          <cell r="HK160">
            <v>0</v>
          </cell>
          <cell r="HL160">
            <v>34834814388</v>
          </cell>
          <cell r="HM160">
            <v>8512914565</v>
          </cell>
          <cell r="HN160">
            <v>43347728953</v>
          </cell>
          <cell r="HO160">
            <v>0</v>
          </cell>
          <cell r="HP160">
            <v>0</v>
          </cell>
          <cell r="HQ160">
            <v>0</v>
          </cell>
          <cell r="HR160">
            <v>0</v>
          </cell>
          <cell r="HS160">
            <v>207230926</v>
          </cell>
          <cell r="HT160">
            <v>155423194</v>
          </cell>
          <cell r="HU160">
            <v>2938831867</v>
          </cell>
          <cell r="HV160">
            <v>3301485987</v>
          </cell>
          <cell r="HW160">
            <v>0</v>
          </cell>
          <cell r="HX160">
            <v>1826426129</v>
          </cell>
          <cell r="HY160">
            <v>0</v>
          </cell>
          <cell r="HZ160">
            <v>184535471</v>
          </cell>
          <cell r="IA160">
            <v>0</v>
          </cell>
          <cell r="IB160">
            <v>0</v>
          </cell>
          <cell r="IC160">
            <v>0</v>
          </cell>
          <cell r="ID160">
            <v>0</v>
          </cell>
          <cell r="IE160">
            <v>0</v>
          </cell>
          <cell r="IF160">
            <v>0</v>
          </cell>
          <cell r="IG160">
            <v>0</v>
          </cell>
          <cell r="IH160">
            <v>0</v>
          </cell>
          <cell r="II160">
            <v>0</v>
          </cell>
          <cell r="IJ160">
            <v>0</v>
          </cell>
          <cell r="IK160">
            <v>48660176540</v>
          </cell>
          <cell r="IL160">
            <v>0</v>
          </cell>
          <cell r="IM160">
            <v>2559477949</v>
          </cell>
          <cell r="IN160">
            <v>2559477949</v>
          </cell>
          <cell r="IO160">
            <v>48660176540</v>
          </cell>
          <cell r="IP160">
            <v>15673786</v>
          </cell>
          <cell r="IQ160">
            <v>3000000000</v>
          </cell>
          <cell r="IR160">
            <v>0</v>
          </cell>
          <cell r="IS160">
            <v>0</v>
          </cell>
          <cell r="IT160">
            <v>0</v>
          </cell>
          <cell r="IU160">
            <v>0</v>
          </cell>
          <cell r="IV160">
            <v>0</v>
          </cell>
          <cell r="IW160">
            <v>0</v>
          </cell>
          <cell r="IX160">
            <v>0</v>
          </cell>
          <cell r="IY160">
            <v>0</v>
          </cell>
          <cell r="IZ160">
            <v>0</v>
          </cell>
          <cell r="JA160">
            <v>0</v>
          </cell>
          <cell r="JB160">
            <v>3015673786</v>
          </cell>
          <cell r="JC160">
            <v>962476242</v>
          </cell>
          <cell r="JD160">
            <v>28333720</v>
          </cell>
          <cell r="JE160">
            <v>0</v>
          </cell>
          <cell r="JF160">
            <v>6524579</v>
          </cell>
          <cell r="JG160">
            <v>2446943</v>
          </cell>
          <cell r="JH160">
            <v>3298763</v>
          </cell>
          <cell r="JI160">
            <v>54860627</v>
          </cell>
          <cell r="JJ160">
            <v>709400</v>
          </cell>
          <cell r="JK160">
            <v>2159773</v>
          </cell>
          <cell r="JL160">
            <v>2453139</v>
          </cell>
          <cell r="JM160">
            <v>9794150</v>
          </cell>
          <cell r="JN160">
            <v>1721396</v>
          </cell>
          <cell r="JO160">
            <v>3524435</v>
          </cell>
          <cell r="JP160">
            <v>335147662</v>
          </cell>
          <cell r="JQ160">
            <v>216001</v>
          </cell>
          <cell r="JR160">
            <v>641436</v>
          </cell>
          <cell r="JS160">
            <v>1693779</v>
          </cell>
          <cell r="JT160">
            <v>4613957</v>
          </cell>
          <cell r="JU160">
            <v>10675761</v>
          </cell>
          <cell r="JV160">
            <v>0</v>
          </cell>
          <cell r="JW160">
            <v>0</v>
          </cell>
          <cell r="JX160">
            <v>948065</v>
          </cell>
          <cell r="JY160">
            <v>1052746</v>
          </cell>
          <cell r="JZ160">
            <v>0</v>
          </cell>
          <cell r="KA160">
            <v>0</v>
          </cell>
          <cell r="KB160">
            <v>0</v>
          </cell>
          <cell r="KC160">
            <v>0</v>
          </cell>
          <cell r="KD160">
            <v>0</v>
          </cell>
          <cell r="KE160">
            <v>0</v>
          </cell>
          <cell r="KF160">
            <v>0</v>
          </cell>
          <cell r="KG160">
            <v>0</v>
          </cell>
          <cell r="KH160">
            <v>0</v>
          </cell>
          <cell r="KI160">
            <v>0</v>
          </cell>
          <cell r="KJ160">
            <v>0</v>
          </cell>
          <cell r="KK160">
            <v>0</v>
          </cell>
          <cell r="KL160">
            <v>0</v>
          </cell>
          <cell r="KM160">
            <v>0</v>
          </cell>
          <cell r="KN160">
            <v>0</v>
          </cell>
          <cell r="KO160">
            <v>0</v>
          </cell>
          <cell r="KP160">
            <v>0</v>
          </cell>
          <cell r="KQ160">
            <v>0</v>
          </cell>
          <cell r="KR160">
            <v>0</v>
          </cell>
          <cell r="KS160">
            <v>0</v>
          </cell>
          <cell r="KT160">
            <v>0</v>
          </cell>
          <cell r="KU160">
            <v>0</v>
          </cell>
          <cell r="KV160">
            <v>0</v>
          </cell>
          <cell r="KW160">
            <v>1433292574</v>
          </cell>
          <cell r="KX160">
            <v>53109142900</v>
          </cell>
          <cell r="KY160">
            <v>141242235</v>
          </cell>
          <cell r="KZ160">
            <v>141242235</v>
          </cell>
          <cell r="LA160">
            <v>270762</v>
          </cell>
          <cell r="LB160">
            <v>69869889871</v>
          </cell>
          <cell r="LC160">
            <v>163299938011</v>
          </cell>
          <cell r="LD160">
            <v>876619220</v>
          </cell>
          <cell r="LE160">
            <v>0</v>
          </cell>
          <cell r="LF160">
            <v>0</v>
          </cell>
          <cell r="LG160">
            <v>0</v>
          </cell>
          <cell r="LH160">
            <v>0</v>
          </cell>
          <cell r="LI160">
            <v>0</v>
          </cell>
          <cell r="LJ160">
            <v>0</v>
          </cell>
          <cell r="LK160">
            <v>0</v>
          </cell>
          <cell r="LL160">
            <v>0</v>
          </cell>
          <cell r="LM160">
            <v>1013706361</v>
          </cell>
          <cell r="LN160">
            <v>0</v>
          </cell>
          <cell r="LO160">
            <v>912564161</v>
          </cell>
          <cell r="LP160">
            <v>0</v>
          </cell>
          <cell r="LQ160">
            <v>-587736</v>
          </cell>
          <cell r="LR160">
            <v>45774776</v>
          </cell>
          <cell r="LS160">
            <v>719561603</v>
          </cell>
          <cell r="LT160">
            <v>24971145</v>
          </cell>
          <cell r="LU160">
            <v>0</v>
          </cell>
          <cell r="LV160">
            <v>1001245</v>
          </cell>
          <cell r="LW160">
            <v>719561603</v>
          </cell>
          <cell r="LX160">
            <v>0</v>
          </cell>
          <cell r="LY160">
            <v>0</v>
          </cell>
          <cell r="LZ160">
            <v>0</v>
          </cell>
          <cell r="MA160">
            <v>0</v>
          </cell>
          <cell r="MB160">
            <v>0</v>
          </cell>
          <cell r="MC160">
            <v>0</v>
          </cell>
          <cell r="MD160">
            <v>1013706361</v>
          </cell>
          <cell r="ME160">
            <v>226352210789</v>
          </cell>
          <cell r="MF160">
            <v>6703836</v>
          </cell>
          <cell r="MG160">
            <v>121651840</v>
          </cell>
          <cell r="MH160">
            <v>0</v>
          </cell>
          <cell r="MI160">
            <v>128355676</v>
          </cell>
          <cell r="MJ160">
            <v>269020811</v>
          </cell>
          <cell r="MK160">
            <v>584614</v>
          </cell>
          <cell r="ML160">
            <v>269605425</v>
          </cell>
          <cell r="MM160">
            <v>146305985045</v>
          </cell>
          <cell r="MN160">
            <v>0</v>
          </cell>
          <cell r="MO160">
            <v>146305985045</v>
          </cell>
          <cell r="MP160">
            <v>0</v>
          </cell>
          <cell r="MQ160">
            <v>146703946146</v>
          </cell>
          <cell r="MR160">
            <v>0</v>
          </cell>
          <cell r="MS160">
            <v>0</v>
          </cell>
          <cell r="MT160">
            <v>0</v>
          </cell>
          <cell r="MU160">
            <v>0</v>
          </cell>
          <cell r="MV160">
            <v>0</v>
          </cell>
          <cell r="MW160">
            <v>0</v>
          </cell>
          <cell r="MX160">
            <v>4548608980</v>
          </cell>
          <cell r="MY160">
            <v>329141324</v>
          </cell>
          <cell r="MZ160">
            <v>117478353</v>
          </cell>
          <cell r="NA160">
            <v>0</v>
          </cell>
          <cell r="NB160">
            <v>446619677</v>
          </cell>
          <cell r="NC160">
            <v>0</v>
          </cell>
          <cell r="ND160">
            <v>0</v>
          </cell>
          <cell r="NE160">
            <v>0</v>
          </cell>
          <cell r="NF160">
            <v>0</v>
          </cell>
          <cell r="NG160">
            <v>0</v>
          </cell>
          <cell r="NH160">
            <v>0</v>
          </cell>
          <cell r="NI160">
            <v>2978229</v>
          </cell>
          <cell r="NJ160">
            <v>2543666</v>
          </cell>
          <cell r="NK160">
            <v>5521895</v>
          </cell>
          <cell r="NL160">
            <v>0</v>
          </cell>
          <cell r="NM160">
            <v>0</v>
          </cell>
          <cell r="NN160">
            <v>0</v>
          </cell>
          <cell r="NO160">
            <v>0</v>
          </cell>
          <cell r="NP160">
            <v>0</v>
          </cell>
          <cell r="NQ160">
            <v>0</v>
          </cell>
          <cell r="NR160">
            <v>0</v>
          </cell>
          <cell r="NS160">
            <v>0</v>
          </cell>
          <cell r="NT160">
            <v>0</v>
          </cell>
          <cell r="NU160">
            <v>0</v>
          </cell>
          <cell r="NV160">
            <v>0</v>
          </cell>
          <cell r="NW160">
            <v>0</v>
          </cell>
          <cell r="NX160">
            <v>0</v>
          </cell>
          <cell r="NY160">
            <v>0</v>
          </cell>
          <cell r="NZ160">
            <v>0</v>
          </cell>
          <cell r="OA160">
            <v>0</v>
          </cell>
          <cell r="OB160">
            <v>0</v>
          </cell>
          <cell r="OC160">
            <v>0</v>
          </cell>
          <cell r="OD160">
            <v>5000750552</v>
          </cell>
          <cell r="OE160">
            <v>5000750552</v>
          </cell>
          <cell r="OF160">
            <v>89343501974</v>
          </cell>
          <cell r="OG160">
            <v>0</v>
          </cell>
          <cell r="OH160">
            <v>0</v>
          </cell>
          <cell r="OI160">
            <v>0</v>
          </cell>
          <cell r="OJ160">
            <v>0</v>
          </cell>
          <cell r="OK160">
            <v>0</v>
          </cell>
          <cell r="OL160">
            <v>30656498026</v>
          </cell>
          <cell r="OM160">
            <v>120000000000</v>
          </cell>
          <cell r="ON160">
            <v>120000000000</v>
          </cell>
          <cell r="OO160">
            <v>0</v>
          </cell>
          <cell r="OP160">
            <v>6152816</v>
          </cell>
          <cell r="OQ160">
            <v>1047615</v>
          </cell>
          <cell r="OR160">
            <v>5664657</v>
          </cell>
          <cell r="OS160">
            <v>0</v>
          </cell>
          <cell r="OT160">
            <v>0</v>
          </cell>
          <cell r="OU160">
            <v>18529745</v>
          </cell>
          <cell r="OV160">
            <v>0</v>
          </cell>
          <cell r="OW160">
            <v>125013615640</v>
          </cell>
          <cell r="OX160">
            <v>271717561786</v>
          </cell>
          <cell r="OY160">
            <v>661369710586</v>
          </cell>
        </row>
        <row r="161">
          <cell r="A161">
            <v>40299</v>
          </cell>
          <cell r="B161">
            <v>2010</v>
          </cell>
          <cell r="C161" t="str">
            <v>2010-1</v>
          </cell>
          <cell r="D161" t="str">
            <v>2010-2</v>
          </cell>
          <cell r="E161">
            <v>5</v>
          </cell>
          <cell r="F161">
            <v>0</v>
          </cell>
          <cell r="G161">
            <v>29000261</v>
          </cell>
          <cell r="H161">
            <v>959400</v>
          </cell>
          <cell r="I161">
            <v>15645210970.095001</v>
          </cell>
          <cell r="J161">
            <v>2220737379.9049988</v>
          </cell>
          <cell r="K161">
            <v>0</v>
          </cell>
          <cell r="L161">
            <v>17865948350</v>
          </cell>
          <cell r="M161">
            <v>3215982188</v>
          </cell>
          <cell r="N161">
            <v>33860192347</v>
          </cell>
          <cell r="O161">
            <v>704805807</v>
          </cell>
          <cell r="P161">
            <v>2668237504</v>
          </cell>
          <cell r="Q161">
            <v>2476657371</v>
          </cell>
          <cell r="R161">
            <v>65646010083</v>
          </cell>
          <cell r="S161">
            <v>3374156000</v>
          </cell>
          <cell r="T161">
            <v>3506091000</v>
          </cell>
          <cell r="U161">
            <v>6880247000</v>
          </cell>
          <cell r="V161">
            <v>250779027</v>
          </cell>
          <cell r="W161">
            <v>432605866</v>
          </cell>
          <cell r="X161">
            <v>48772048</v>
          </cell>
          <cell r="Y161">
            <v>1788976</v>
          </cell>
          <cell r="Z161">
            <v>112328670</v>
          </cell>
          <cell r="AA161">
            <v>41232523</v>
          </cell>
          <cell r="AB161">
            <v>0</v>
          </cell>
          <cell r="AC161">
            <v>2879998593</v>
          </cell>
          <cell r="AD161">
            <v>0</v>
          </cell>
          <cell r="AE161">
            <v>0</v>
          </cell>
          <cell r="AF161">
            <v>0</v>
          </cell>
          <cell r="AG161">
            <v>10647752703</v>
          </cell>
          <cell r="AH161">
            <v>76293762786</v>
          </cell>
          <cell r="AI161">
            <v>56265449</v>
          </cell>
          <cell r="AJ161">
            <v>1396000</v>
          </cell>
          <cell r="AK161">
            <v>0</v>
          </cell>
          <cell r="AL161">
            <v>57661449</v>
          </cell>
          <cell r="AM161">
            <v>1182128475</v>
          </cell>
          <cell r="AN161">
            <v>5653219</v>
          </cell>
          <cell r="AO161">
            <v>15237270</v>
          </cell>
          <cell r="AP161">
            <v>73105</v>
          </cell>
          <cell r="AQ161">
            <v>5100466</v>
          </cell>
          <cell r="AR161">
            <v>5240800</v>
          </cell>
          <cell r="AS161">
            <v>0</v>
          </cell>
          <cell r="AT161">
            <v>0</v>
          </cell>
          <cell r="AU161">
            <v>0</v>
          </cell>
          <cell r="AV161">
            <v>1213433335</v>
          </cell>
          <cell r="AW161">
            <v>8931</v>
          </cell>
          <cell r="AX161">
            <v>2742915660</v>
          </cell>
          <cell r="AY161">
            <v>488189617</v>
          </cell>
          <cell r="AZ161">
            <v>27804</v>
          </cell>
          <cell r="BA161">
            <v>0</v>
          </cell>
          <cell r="BB161">
            <v>105748</v>
          </cell>
          <cell r="BC161">
            <v>14202206</v>
          </cell>
          <cell r="BD161">
            <v>7557355</v>
          </cell>
          <cell r="BE161">
            <v>7024220</v>
          </cell>
          <cell r="BF161">
            <v>402696</v>
          </cell>
          <cell r="BG161">
            <v>0</v>
          </cell>
          <cell r="BH161">
            <v>0</v>
          </cell>
          <cell r="BI161">
            <v>116777212</v>
          </cell>
          <cell r="BJ161">
            <v>0</v>
          </cell>
          <cell r="BK161">
            <v>3377211449</v>
          </cell>
          <cell r="BL161">
            <v>0</v>
          </cell>
          <cell r="BM161">
            <v>653390</v>
          </cell>
          <cell r="BN161">
            <v>1891855</v>
          </cell>
          <cell r="BO161">
            <v>4125000</v>
          </cell>
          <cell r="BP161">
            <v>64153793</v>
          </cell>
          <cell r="BQ161">
            <v>70824038</v>
          </cell>
          <cell r="BR161">
            <v>3441210513</v>
          </cell>
          <cell r="BS161">
            <v>10147814</v>
          </cell>
          <cell r="BT161">
            <v>163823986</v>
          </cell>
          <cell r="BU161">
            <v>0</v>
          </cell>
          <cell r="BV161">
            <v>38680425</v>
          </cell>
          <cell r="BW161">
            <v>1193200</v>
          </cell>
          <cell r="BX161">
            <v>13060792</v>
          </cell>
          <cell r="BY161">
            <v>2560423</v>
          </cell>
          <cell r="BZ161">
            <v>842163</v>
          </cell>
          <cell r="CA161">
            <v>699539</v>
          </cell>
          <cell r="CB161">
            <v>282131</v>
          </cell>
          <cell r="CC161">
            <v>4061876</v>
          </cell>
          <cell r="CD161">
            <v>22700124</v>
          </cell>
          <cell r="CE161">
            <v>3280989</v>
          </cell>
          <cell r="CF161">
            <v>4719405</v>
          </cell>
          <cell r="CG161">
            <v>21127320</v>
          </cell>
          <cell r="CH161">
            <v>29127714</v>
          </cell>
          <cell r="CI161">
            <v>211871558</v>
          </cell>
          <cell r="CJ161">
            <v>240999272</v>
          </cell>
          <cell r="CK161">
            <v>1495102511</v>
          </cell>
          <cell r="CL161">
            <v>1495102511</v>
          </cell>
          <cell r="CM161">
            <v>29107658</v>
          </cell>
          <cell r="CN161">
            <v>26753575</v>
          </cell>
          <cell r="CO161">
            <v>20085859</v>
          </cell>
          <cell r="CP161">
            <v>7767126</v>
          </cell>
          <cell r="CQ161">
            <v>935625</v>
          </cell>
          <cell r="CR161">
            <v>1040626418</v>
          </cell>
          <cell r="CS161">
            <v>112955612</v>
          </cell>
          <cell r="CT161">
            <v>0</v>
          </cell>
          <cell r="CU161">
            <v>24789000</v>
          </cell>
          <cell r="CV161">
            <v>1178371030</v>
          </cell>
          <cell r="CW161">
            <v>5576646</v>
          </cell>
          <cell r="CX161">
            <v>0</v>
          </cell>
          <cell r="CY161">
            <v>0</v>
          </cell>
          <cell r="CZ161">
            <v>2763700030</v>
          </cell>
          <cell r="DA161">
            <v>39989913</v>
          </cell>
          <cell r="DB161">
            <v>3269893750</v>
          </cell>
          <cell r="DC161">
            <v>0</v>
          </cell>
          <cell r="DD161">
            <v>20968</v>
          </cell>
          <cell r="DE161">
            <v>20968</v>
          </cell>
          <cell r="DF161">
            <v>0</v>
          </cell>
          <cell r="DG161">
            <v>0</v>
          </cell>
          <cell r="DH161">
            <v>53350458</v>
          </cell>
          <cell r="DI161">
            <v>11027098</v>
          </cell>
          <cell r="DJ161">
            <v>6313981</v>
          </cell>
          <cell r="DK161">
            <v>17341079</v>
          </cell>
          <cell r="DL161">
            <v>14254293</v>
          </cell>
          <cell r="DM161">
            <v>1087680</v>
          </cell>
          <cell r="DN161">
            <v>95665</v>
          </cell>
          <cell r="DO161">
            <v>15437638</v>
          </cell>
          <cell r="DP161">
            <v>1738000</v>
          </cell>
          <cell r="DQ161">
            <v>1321600</v>
          </cell>
          <cell r="DR161">
            <v>0</v>
          </cell>
          <cell r="DS161">
            <v>7042100</v>
          </cell>
          <cell r="DT161">
            <v>0</v>
          </cell>
          <cell r="DU161">
            <v>10101700</v>
          </cell>
          <cell r="DV161">
            <v>23360</v>
          </cell>
          <cell r="DW161">
            <v>9655300</v>
          </cell>
          <cell r="DX161">
            <v>4525</v>
          </cell>
          <cell r="DY161">
            <v>9683185</v>
          </cell>
          <cell r="DZ161">
            <v>0</v>
          </cell>
          <cell r="EA161">
            <v>0</v>
          </cell>
          <cell r="EB161">
            <v>0</v>
          </cell>
          <cell r="EC161">
            <v>0</v>
          </cell>
          <cell r="ED161">
            <v>36561189</v>
          </cell>
          <cell r="EE161">
            <v>3450603</v>
          </cell>
          <cell r="EF161">
            <v>510468</v>
          </cell>
          <cell r="EG161">
            <v>20974920</v>
          </cell>
          <cell r="EH161">
            <v>441870</v>
          </cell>
          <cell r="EI161">
            <v>16995</v>
          </cell>
          <cell r="EJ161">
            <v>33990</v>
          </cell>
          <cell r="EK161">
            <v>935343</v>
          </cell>
          <cell r="EL161">
            <v>186945</v>
          </cell>
          <cell r="EM161">
            <v>1615143</v>
          </cell>
          <cell r="EN161">
            <v>4435695</v>
          </cell>
          <cell r="EO161">
            <v>1523061</v>
          </cell>
          <cell r="EP161">
            <v>271920</v>
          </cell>
          <cell r="EQ161">
            <v>0</v>
          </cell>
          <cell r="ER161">
            <v>34771770</v>
          </cell>
          <cell r="ES161">
            <v>9347250</v>
          </cell>
          <cell r="ET161">
            <v>44390940</v>
          </cell>
          <cell r="EU161">
            <v>0</v>
          </cell>
          <cell r="EV161">
            <v>133488</v>
          </cell>
          <cell r="EW161">
            <v>0</v>
          </cell>
          <cell r="EX161">
            <v>44524428</v>
          </cell>
          <cell r="EY161">
            <v>0</v>
          </cell>
          <cell r="EZ161">
            <v>148818030</v>
          </cell>
          <cell r="FA161">
            <v>181056001</v>
          </cell>
          <cell r="FB161">
            <v>329874031</v>
          </cell>
          <cell r="FC161">
            <v>2821170</v>
          </cell>
          <cell r="FD161">
            <v>138881800</v>
          </cell>
          <cell r="FE161">
            <v>1143797</v>
          </cell>
          <cell r="FF161">
            <v>0</v>
          </cell>
          <cell r="FG161">
            <v>0</v>
          </cell>
          <cell r="FH161">
            <v>0</v>
          </cell>
          <cell r="FI161">
            <v>6781066</v>
          </cell>
          <cell r="FJ161">
            <v>7924863</v>
          </cell>
          <cell r="FK161">
            <v>1275243</v>
          </cell>
          <cell r="FL161">
            <v>0</v>
          </cell>
          <cell r="FM161">
            <v>150903076</v>
          </cell>
          <cell r="FN161">
            <v>551468644</v>
          </cell>
          <cell r="FO161">
            <v>79721</v>
          </cell>
          <cell r="FP161">
            <v>71680521</v>
          </cell>
          <cell r="FQ161">
            <v>71760242</v>
          </cell>
          <cell r="FR161">
            <v>87014</v>
          </cell>
          <cell r="FS161">
            <v>19049149</v>
          </cell>
          <cell r="FT161">
            <v>0</v>
          </cell>
          <cell r="FU161">
            <v>152955</v>
          </cell>
          <cell r="FV161">
            <v>11220348</v>
          </cell>
          <cell r="FW161">
            <v>17341700</v>
          </cell>
          <cell r="FX161">
            <v>119611408</v>
          </cell>
          <cell r="FY161">
            <v>0</v>
          </cell>
          <cell r="FZ161">
            <v>6208173</v>
          </cell>
          <cell r="GA161">
            <v>0</v>
          </cell>
          <cell r="GB161">
            <v>6208173</v>
          </cell>
          <cell r="GC161">
            <v>113975</v>
          </cell>
          <cell r="GD161">
            <v>113975</v>
          </cell>
          <cell r="GE161">
            <v>9174321</v>
          </cell>
          <cell r="GF161">
            <v>73378160</v>
          </cell>
          <cell r="GG161">
            <v>0</v>
          </cell>
          <cell r="GH161">
            <v>73378160</v>
          </cell>
          <cell r="GI161">
            <v>6154289</v>
          </cell>
          <cell r="GJ161">
            <v>1046000</v>
          </cell>
          <cell r="GK161">
            <v>817000</v>
          </cell>
          <cell r="GL161">
            <v>38462048</v>
          </cell>
          <cell r="GM161">
            <v>17086659</v>
          </cell>
          <cell r="GN161">
            <v>72700</v>
          </cell>
          <cell r="GO161">
            <v>0</v>
          </cell>
          <cell r="GP161">
            <v>63638696</v>
          </cell>
          <cell r="GQ161">
            <v>56610803</v>
          </cell>
          <cell r="GR161">
            <v>120249499</v>
          </cell>
          <cell r="GS161">
            <v>328735536</v>
          </cell>
          <cell r="GT161">
            <v>0</v>
          </cell>
          <cell r="GU161">
            <v>0</v>
          </cell>
          <cell r="GV161">
            <v>0</v>
          </cell>
          <cell r="GW161">
            <v>0</v>
          </cell>
          <cell r="GX161">
            <v>0</v>
          </cell>
          <cell r="GY161">
            <v>1927637088</v>
          </cell>
          <cell r="GZ161">
            <v>501115042</v>
          </cell>
          <cell r="HA161">
            <v>0</v>
          </cell>
          <cell r="HB161">
            <v>2428752130</v>
          </cell>
          <cell r="HC161">
            <v>2471810</v>
          </cell>
          <cell r="HD161">
            <v>6159951</v>
          </cell>
          <cell r="HE161">
            <v>0</v>
          </cell>
          <cell r="HF161">
            <v>0</v>
          </cell>
          <cell r="HG161">
            <v>0</v>
          </cell>
          <cell r="HH161">
            <v>2437383891</v>
          </cell>
          <cell r="HI161">
            <v>0</v>
          </cell>
          <cell r="HJ161">
            <v>0</v>
          </cell>
          <cell r="HK161">
            <v>0</v>
          </cell>
          <cell r="HL161">
            <v>44972002116</v>
          </cell>
          <cell r="HM161">
            <v>1314923565</v>
          </cell>
          <cell r="HN161">
            <v>46286925681</v>
          </cell>
          <cell r="HO161">
            <v>0</v>
          </cell>
          <cell r="HP161">
            <v>0</v>
          </cell>
          <cell r="HQ161">
            <v>0</v>
          </cell>
          <cell r="HR161">
            <v>0</v>
          </cell>
          <cell r="HS161">
            <v>207230926</v>
          </cell>
          <cell r="HT161">
            <v>155423194</v>
          </cell>
          <cell r="HU161">
            <v>2938803540</v>
          </cell>
          <cell r="HV161">
            <v>3301457660</v>
          </cell>
          <cell r="HW161">
            <v>0</v>
          </cell>
          <cell r="HX161">
            <v>1826426129</v>
          </cell>
          <cell r="HY161">
            <v>0</v>
          </cell>
          <cell r="HZ161">
            <v>184535471</v>
          </cell>
          <cell r="IA161">
            <v>0</v>
          </cell>
          <cell r="IB161">
            <v>0</v>
          </cell>
          <cell r="IC161">
            <v>0</v>
          </cell>
          <cell r="ID161">
            <v>1000000000</v>
          </cell>
          <cell r="IE161">
            <v>0</v>
          </cell>
          <cell r="IF161">
            <v>0</v>
          </cell>
          <cell r="IG161">
            <v>0</v>
          </cell>
          <cell r="IH161">
            <v>0</v>
          </cell>
          <cell r="II161">
            <v>0</v>
          </cell>
          <cell r="IJ161">
            <v>0</v>
          </cell>
          <cell r="IK161">
            <v>52599344941</v>
          </cell>
          <cell r="IL161">
            <v>0</v>
          </cell>
          <cell r="IM161">
            <v>4824226855</v>
          </cell>
          <cell r="IN161">
            <v>4824226855</v>
          </cell>
          <cell r="IO161">
            <v>52599344941</v>
          </cell>
          <cell r="IP161">
            <v>0</v>
          </cell>
          <cell r="IQ161">
            <v>0</v>
          </cell>
          <cell r="IR161">
            <v>0</v>
          </cell>
          <cell r="IS161">
            <v>0</v>
          </cell>
          <cell r="IT161">
            <v>0</v>
          </cell>
          <cell r="IU161">
            <v>0</v>
          </cell>
          <cell r="IV161">
            <v>0</v>
          </cell>
          <cell r="IW161">
            <v>0</v>
          </cell>
          <cell r="IX161">
            <v>0</v>
          </cell>
          <cell r="IY161">
            <v>0</v>
          </cell>
          <cell r="IZ161">
            <v>0</v>
          </cell>
          <cell r="JA161">
            <v>0</v>
          </cell>
          <cell r="JB161">
            <v>0</v>
          </cell>
          <cell r="JC161">
            <v>962476242</v>
          </cell>
          <cell r="JD161">
            <v>28333720</v>
          </cell>
          <cell r="JE161">
            <v>13050223</v>
          </cell>
          <cell r="JF161">
            <v>6524579</v>
          </cell>
          <cell r="JG161">
            <v>2446943</v>
          </cell>
          <cell r="JH161">
            <v>3298763</v>
          </cell>
          <cell r="JI161">
            <v>54860627</v>
          </cell>
          <cell r="JJ161">
            <v>709400</v>
          </cell>
          <cell r="JK161">
            <v>2159773</v>
          </cell>
          <cell r="JL161">
            <v>2453139</v>
          </cell>
          <cell r="JM161">
            <v>9794150</v>
          </cell>
          <cell r="JN161">
            <v>1721396</v>
          </cell>
          <cell r="JO161">
            <v>3524435</v>
          </cell>
          <cell r="JP161">
            <v>639722642</v>
          </cell>
          <cell r="JQ161">
            <v>216001</v>
          </cell>
          <cell r="JR161">
            <v>641436</v>
          </cell>
          <cell r="JS161">
            <v>1693779</v>
          </cell>
          <cell r="JT161">
            <v>4613957</v>
          </cell>
          <cell r="JU161">
            <v>10675761</v>
          </cell>
          <cell r="JV161">
            <v>0</v>
          </cell>
          <cell r="JW161">
            <v>0</v>
          </cell>
          <cell r="JX161">
            <v>948065</v>
          </cell>
          <cell r="JY161">
            <v>1052746</v>
          </cell>
          <cell r="JZ161">
            <v>0</v>
          </cell>
          <cell r="KA161">
            <v>0</v>
          </cell>
          <cell r="KB161">
            <v>0</v>
          </cell>
          <cell r="KC161">
            <v>0</v>
          </cell>
          <cell r="KD161">
            <v>0</v>
          </cell>
          <cell r="KE161">
            <v>0</v>
          </cell>
          <cell r="KF161">
            <v>0</v>
          </cell>
          <cell r="KG161">
            <v>0</v>
          </cell>
          <cell r="KH161">
            <v>0</v>
          </cell>
          <cell r="KI161">
            <v>0</v>
          </cell>
          <cell r="KJ161">
            <v>0</v>
          </cell>
          <cell r="KK161">
            <v>0</v>
          </cell>
          <cell r="KL161">
            <v>0</v>
          </cell>
          <cell r="KM161">
            <v>0</v>
          </cell>
          <cell r="KN161">
            <v>0</v>
          </cell>
          <cell r="KO161">
            <v>0</v>
          </cell>
          <cell r="KP161">
            <v>0</v>
          </cell>
          <cell r="KQ161">
            <v>0</v>
          </cell>
          <cell r="KR161">
            <v>0</v>
          </cell>
          <cell r="KS161">
            <v>0</v>
          </cell>
          <cell r="KT161">
            <v>0</v>
          </cell>
          <cell r="KU161">
            <v>0</v>
          </cell>
          <cell r="KV161">
            <v>0</v>
          </cell>
          <cell r="KW161">
            <v>1750917777</v>
          </cell>
          <cell r="KX161">
            <v>54350262718</v>
          </cell>
          <cell r="KY161">
            <v>37275077</v>
          </cell>
          <cell r="KZ161">
            <v>37275077</v>
          </cell>
          <cell r="LA161">
            <v>650399</v>
          </cell>
          <cell r="LB161">
            <v>69146179581</v>
          </cell>
          <cell r="LC161">
            <v>145439942367</v>
          </cell>
          <cell r="LD161">
            <v>1937328700</v>
          </cell>
          <cell r="LE161">
            <v>0</v>
          </cell>
          <cell r="LF161">
            <v>0</v>
          </cell>
          <cell r="LG161">
            <v>0</v>
          </cell>
          <cell r="LH161">
            <v>0</v>
          </cell>
          <cell r="LI161">
            <v>0</v>
          </cell>
          <cell r="LJ161">
            <v>0</v>
          </cell>
          <cell r="LK161">
            <v>0</v>
          </cell>
          <cell r="LL161">
            <v>0</v>
          </cell>
          <cell r="LM161">
            <v>1013706361</v>
          </cell>
          <cell r="LN161">
            <v>0</v>
          </cell>
          <cell r="LO161">
            <v>713468788</v>
          </cell>
          <cell r="LP161">
            <v>0</v>
          </cell>
          <cell r="LQ161">
            <v>272500</v>
          </cell>
          <cell r="LR161">
            <v>26207206</v>
          </cell>
          <cell r="LS161">
            <v>622375430</v>
          </cell>
          <cell r="LT161">
            <v>18321859</v>
          </cell>
          <cell r="LU161">
            <v>0</v>
          </cell>
          <cell r="LV161">
            <v>622873</v>
          </cell>
          <cell r="LW161">
            <v>622375430</v>
          </cell>
          <cell r="LX161">
            <v>0</v>
          </cell>
          <cell r="LY161">
            <v>0</v>
          </cell>
          <cell r="LZ161">
            <v>0</v>
          </cell>
          <cell r="MA161">
            <v>0</v>
          </cell>
          <cell r="MB161">
            <v>0</v>
          </cell>
          <cell r="MC161">
            <v>0</v>
          </cell>
          <cell r="MD161">
            <v>1013706361</v>
          </cell>
          <cell r="ME161">
            <v>17536313343</v>
          </cell>
          <cell r="MF161">
            <v>-34481613</v>
          </cell>
          <cell r="MG161">
            <v>0</v>
          </cell>
          <cell r="MH161">
            <v>0</v>
          </cell>
          <cell r="MI161">
            <v>-34481613</v>
          </cell>
          <cell r="MJ161">
            <v>831416319</v>
          </cell>
          <cell r="MK161">
            <v>226930</v>
          </cell>
          <cell r="ML161">
            <v>831643249</v>
          </cell>
          <cell r="MM161">
            <v>37698732758</v>
          </cell>
          <cell r="MN161">
            <v>0</v>
          </cell>
          <cell r="MO161">
            <v>37698732758</v>
          </cell>
          <cell r="MP161">
            <v>0</v>
          </cell>
          <cell r="MQ161">
            <v>38495894394</v>
          </cell>
          <cell r="MR161">
            <v>0</v>
          </cell>
          <cell r="MS161">
            <v>0</v>
          </cell>
          <cell r="MT161">
            <v>0</v>
          </cell>
          <cell r="MU161">
            <v>0</v>
          </cell>
          <cell r="MV161">
            <v>0</v>
          </cell>
          <cell r="MW161">
            <v>0</v>
          </cell>
          <cell r="MX161">
            <v>7525625195</v>
          </cell>
          <cell r="MY161">
            <v>375793194</v>
          </cell>
          <cell r="MZ161">
            <v>133248756</v>
          </cell>
          <cell r="NA161">
            <v>0</v>
          </cell>
          <cell r="NB161">
            <v>509041950</v>
          </cell>
          <cell r="NC161">
            <v>0</v>
          </cell>
          <cell r="ND161">
            <v>0</v>
          </cell>
          <cell r="NE161">
            <v>0</v>
          </cell>
          <cell r="NF161">
            <v>0</v>
          </cell>
          <cell r="NG161">
            <v>20682051</v>
          </cell>
          <cell r="NH161">
            <v>0</v>
          </cell>
          <cell r="NI161">
            <v>3544418</v>
          </cell>
          <cell r="NJ161">
            <v>1163686</v>
          </cell>
          <cell r="NK161">
            <v>4708104</v>
          </cell>
          <cell r="NL161">
            <v>0</v>
          </cell>
          <cell r="NM161">
            <v>0</v>
          </cell>
          <cell r="NN161">
            <v>0</v>
          </cell>
          <cell r="NO161">
            <v>0</v>
          </cell>
          <cell r="NP161">
            <v>0</v>
          </cell>
          <cell r="NQ161">
            <v>0</v>
          </cell>
          <cell r="NR161">
            <v>0</v>
          </cell>
          <cell r="NS161">
            <v>0</v>
          </cell>
          <cell r="NT161">
            <v>0</v>
          </cell>
          <cell r="NU161">
            <v>0</v>
          </cell>
          <cell r="NV161">
            <v>0</v>
          </cell>
          <cell r="NW161">
            <v>0</v>
          </cell>
          <cell r="NX161">
            <v>0</v>
          </cell>
          <cell r="NY161">
            <v>0</v>
          </cell>
          <cell r="NZ161">
            <v>0</v>
          </cell>
          <cell r="OA161">
            <v>0</v>
          </cell>
          <cell r="OB161">
            <v>0</v>
          </cell>
          <cell r="OC161">
            <v>0</v>
          </cell>
          <cell r="OD161">
            <v>8060057300</v>
          </cell>
          <cell r="OE161">
            <v>8060057300</v>
          </cell>
          <cell r="OF161">
            <v>0</v>
          </cell>
          <cell r="OG161">
            <v>-351</v>
          </cell>
          <cell r="OH161">
            <v>-351</v>
          </cell>
          <cell r="OI161">
            <v>0</v>
          </cell>
          <cell r="OJ161">
            <v>0</v>
          </cell>
          <cell r="OK161">
            <v>0</v>
          </cell>
          <cell r="OL161">
            <v>100000000000</v>
          </cell>
          <cell r="OM161">
            <v>100000000000</v>
          </cell>
          <cell r="ON161">
            <v>99999999649</v>
          </cell>
          <cell r="OO161">
            <v>0</v>
          </cell>
          <cell r="OP161">
            <v>9454558</v>
          </cell>
          <cell r="OQ161">
            <v>1541317</v>
          </cell>
          <cell r="OR161">
            <v>8977342</v>
          </cell>
          <cell r="OS161">
            <v>0</v>
          </cell>
          <cell r="OT161">
            <v>0</v>
          </cell>
          <cell r="OU161">
            <v>28950559</v>
          </cell>
          <cell r="OV161">
            <v>0</v>
          </cell>
          <cell r="OW161">
            <v>108080030166</v>
          </cell>
          <cell r="OX161">
            <v>146575924560</v>
          </cell>
          <cell r="OY161">
            <v>309552180270</v>
          </cell>
        </row>
        <row r="162">
          <cell r="A162">
            <v>40330</v>
          </cell>
          <cell r="B162">
            <v>2010</v>
          </cell>
          <cell r="C162" t="str">
            <v>2010-1</v>
          </cell>
          <cell r="D162" t="str">
            <v>2010-2</v>
          </cell>
          <cell r="E162">
            <v>6</v>
          </cell>
          <cell r="F162">
            <v>0</v>
          </cell>
          <cell r="G162">
            <v>-21363707</v>
          </cell>
          <cell r="H162">
            <v>904920</v>
          </cell>
          <cell r="I162">
            <v>12510693044.022095</v>
          </cell>
          <cell r="J162">
            <v>1775812658.9779015</v>
          </cell>
          <cell r="K162">
            <v>0</v>
          </cell>
          <cell r="L162">
            <v>14286505703</v>
          </cell>
          <cell r="M162">
            <v>4188272793</v>
          </cell>
          <cell r="N162">
            <v>40199268807</v>
          </cell>
          <cell r="O162">
            <v>179129536</v>
          </cell>
          <cell r="P162">
            <v>4135102763</v>
          </cell>
          <cell r="Q162">
            <v>2526043293</v>
          </cell>
          <cell r="R162">
            <v>66845341031</v>
          </cell>
          <cell r="S162">
            <v>3138595000</v>
          </cell>
          <cell r="T162">
            <v>4155965000</v>
          </cell>
          <cell r="U162">
            <v>7294560000</v>
          </cell>
          <cell r="V162">
            <v>79278645</v>
          </cell>
          <cell r="W162">
            <v>4596868514</v>
          </cell>
          <cell r="X162">
            <v>95843280</v>
          </cell>
          <cell r="Y162">
            <v>0</v>
          </cell>
          <cell r="Z162">
            <v>80689278</v>
          </cell>
          <cell r="AA162">
            <v>38217854</v>
          </cell>
          <cell r="AB162">
            <v>0</v>
          </cell>
          <cell r="AC162">
            <v>2928605540</v>
          </cell>
          <cell r="AD162">
            <v>0</v>
          </cell>
          <cell r="AE162">
            <v>0</v>
          </cell>
          <cell r="AF162">
            <v>0</v>
          </cell>
          <cell r="AG162">
            <v>15114063111</v>
          </cell>
          <cell r="AH162">
            <v>81959404142</v>
          </cell>
          <cell r="AI162">
            <v>195302800</v>
          </cell>
          <cell r="AJ162">
            <v>813000</v>
          </cell>
          <cell r="AK162">
            <v>0</v>
          </cell>
          <cell r="AL162">
            <v>196115800</v>
          </cell>
          <cell r="AM162">
            <v>1186866307</v>
          </cell>
          <cell r="AN162">
            <v>5490801</v>
          </cell>
          <cell r="AO162">
            <v>6921003</v>
          </cell>
          <cell r="AP162">
            <v>66505</v>
          </cell>
          <cell r="AQ162">
            <v>6461571</v>
          </cell>
          <cell r="AR162">
            <v>10195757</v>
          </cell>
          <cell r="AS162">
            <v>0</v>
          </cell>
          <cell r="AT162">
            <v>0</v>
          </cell>
          <cell r="AU162">
            <v>0</v>
          </cell>
          <cell r="AV162">
            <v>1216001944</v>
          </cell>
          <cell r="AW162">
            <v>67190</v>
          </cell>
          <cell r="AX162">
            <v>3637332464</v>
          </cell>
          <cell r="AY162">
            <v>627956549</v>
          </cell>
          <cell r="AZ162">
            <v>406755</v>
          </cell>
          <cell r="BA162">
            <v>201259</v>
          </cell>
          <cell r="BB162">
            <v>533522</v>
          </cell>
          <cell r="BC162">
            <v>13941788</v>
          </cell>
          <cell r="BD162">
            <v>6938677</v>
          </cell>
          <cell r="BE162">
            <v>5968599</v>
          </cell>
          <cell r="BF162">
            <v>43827</v>
          </cell>
          <cell r="BG162">
            <v>1268303</v>
          </cell>
          <cell r="BH162">
            <v>0</v>
          </cell>
          <cell r="BI162">
            <v>227521146</v>
          </cell>
          <cell r="BJ162">
            <v>0</v>
          </cell>
          <cell r="BK162">
            <v>4522180079</v>
          </cell>
          <cell r="BL162">
            <v>0</v>
          </cell>
          <cell r="BM162">
            <v>2754406</v>
          </cell>
          <cell r="BN162">
            <v>1437896</v>
          </cell>
          <cell r="BO162">
            <v>0</v>
          </cell>
          <cell r="BP162">
            <v>71068820</v>
          </cell>
          <cell r="BQ162">
            <v>75261122</v>
          </cell>
          <cell r="BR162">
            <v>3689524364</v>
          </cell>
          <cell r="BS162">
            <v>729164</v>
          </cell>
          <cell r="BT162">
            <v>118015411</v>
          </cell>
          <cell r="BU162">
            <v>0</v>
          </cell>
          <cell r="BV162">
            <v>32748921</v>
          </cell>
          <cell r="BW162">
            <v>948674</v>
          </cell>
          <cell r="BX162">
            <v>20001569</v>
          </cell>
          <cell r="BY162">
            <v>3276516</v>
          </cell>
          <cell r="BZ162">
            <v>435093</v>
          </cell>
          <cell r="CA162">
            <v>308270</v>
          </cell>
          <cell r="CB162">
            <v>243531</v>
          </cell>
          <cell r="CC162">
            <v>3173601</v>
          </cell>
          <cell r="CD162">
            <v>28387254</v>
          </cell>
          <cell r="CE162">
            <v>3770561</v>
          </cell>
          <cell r="CF162">
            <v>4272744</v>
          </cell>
          <cell r="CG162">
            <v>10929539</v>
          </cell>
          <cell r="CH162">
            <v>18972844</v>
          </cell>
          <cell r="CI162">
            <v>0</v>
          </cell>
          <cell r="CJ162">
            <v>18972844</v>
          </cell>
          <cell r="CK162">
            <v>522670033</v>
          </cell>
          <cell r="CL162">
            <v>522670033</v>
          </cell>
          <cell r="CM162">
            <v>40782845</v>
          </cell>
          <cell r="CN162">
            <v>29141496</v>
          </cell>
          <cell r="CO162">
            <v>14615469</v>
          </cell>
          <cell r="CP162">
            <v>8015338</v>
          </cell>
          <cell r="CQ162">
            <v>511540</v>
          </cell>
          <cell r="CR162">
            <v>1041580562</v>
          </cell>
          <cell r="CS162">
            <v>110562741</v>
          </cell>
          <cell r="CT162">
            <v>0</v>
          </cell>
          <cell r="CU162">
            <v>18793072</v>
          </cell>
          <cell r="CV162">
            <v>1170936375</v>
          </cell>
          <cell r="CW162">
            <v>0</v>
          </cell>
          <cell r="CX162">
            <v>0</v>
          </cell>
          <cell r="CY162">
            <v>0</v>
          </cell>
          <cell r="CZ162">
            <v>1786673096</v>
          </cell>
          <cell r="DA162">
            <v>14748645</v>
          </cell>
          <cell r="DB162">
            <v>1999546171</v>
          </cell>
          <cell r="DC162">
            <v>0</v>
          </cell>
          <cell r="DD162">
            <v>6448145</v>
          </cell>
          <cell r="DE162">
            <v>6448145</v>
          </cell>
          <cell r="DF162">
            <v>300000</v>
          </cell>
          <cell r="DG162">
            <v>300000</v>
          </cell>
          <cell r="DH162">
            <v>57612307</v>
          </cell>
          <cell r="DI162">
            <v>12784567</v>
          </cell>
          <cell r="DJ162">
            <v>7249387</v>
          </cell>
          <cell r="DK162">
            <v>20033954</v>
          </cell>
          <cell r="DL162">
            <v>15227519</v>
          </cell>
          <cell r="DM162">
            <v>1274625</v>
          </cell>
          <cell r="DN162">
            <v>31888</v>
          </cell>
          <cell r="DO162">
            <v>16534032</v>
          </cell>
          <cell r="DP162">
            <v>1303500</v>
          </cell>
          <cell r="DQ162">
            <v>1888000</v>
          </cell>
          <cell r="DR162">
            <v>0</v>
          </cell>
          <cell r="DS162">
            <v>7770900</v>
          </cell>
          <cell r="DT162">
            <v>0</v>
          </cell>
          <cell r="DU162">
            <v>10962400</v>
          </cell>
          <cell r="DV162">
            <v>0</v>
          </cell>
          <cell r="DW162">
            <v>9524900</v>
          </cell>
          <cell r="DX162">
            <v>5500</v>
          </cell>
          <cell r="DY162">
            <v>9530400</v>
          </cell>
          <cell r="DZ162">
            <v>0</v>
          </cell>
          <cell r="EA162">
            <v>0</v>
          </cell>
          <cell r="EB162">
            <v>0</v>
          </cell>
          <cell r="EC162">
            <v>0</v>
          </cell>
          <cell r="ED162">
            <v>42048720</v>
          </cell>
          <cell r="EE162">
            <v>3636930</v>
          </cell>
          <cell r="EF162">
            <v>509850</v>
          </cell>
          <cell r="EG162">
            <v>23351748</v>
          </cell>
          <cell r="EH162">
            <v>356895</v>
          </cell>
          <cell r="EI162">
            <v>0</v>
          </cell>
          <cell r="EJ162">
            <v>16995</v>
          </cell>
          <cell r="EK162">
            <v>917730</v>
          </cell>
          <cell r="EL162">
            <v>543840</v>
          </cell>
          <cell r="EM162">
            <v>1835460</v>
          </cell>
          <cell r="EN162">
            <v>5133726</v>
          </cell>
          <cell r="EO162">
            <v>1714641</v>
          </cell>
          <cell r="EP162">
            <v>543840</v>
          </cell>
          <cell r="EQ162">
            <v>0</v>
          </cell>
          <cell r="ER162">
            <v>33769065</v>
          </cell>
          <cell r="ES162">
            <v>10230990</v>
          </cell>
          <cell r="ET162">
            <v>44543895</v>
          </cell>
          <cell r="EU162">
            <v>0</v>
          </cell>
          <cell r="EV162">
            <v>281808</v>
          </cell>
          <cell r="EW162">
            <v>0</v>
          </cell>
          <cell r="EX162">
            <v>44825703</v>
          </cell>
          <cell r="EY162">
            <v>0</v>
          </cell>
          <cell r="EZ162">
            <v>160083610</v>
          </cell>
          <cell r="FA162">
            <v>200005600</v>
          </cell>
          <cell r="FB162">
            <v>360089210</v>
          </cell>
          <cell r="FC162">
            <v>1869450</v>
          </cell>
          <cell r="FD162">
            <v>72030200</v>
          </cell>
          <cell r="FE162">
            <v>2042494</v>
          </cell>
          <cell r="FF162">
            <v>0</v>
          </cell>
          <cell r="FG162">
            <v>0</v>
          </cell>
          <cell r="FH162">
            <v>0</v>
          </cell>
          <cell r="FI162">
            <v>5473874</v>
          </cell>
          <cell r="FJ162">
            <v>7516368</v>
          </cell>
          <cell r="FK162">
            <v>1631520</v>
          </cell>
          <cell r="FL162">
            <v>0</v>
          </cell>
          <cell r="FM162">
            <v>83047538</v>
          </cell>
          <cell r="FN162">
            <v>520783009</v>
          </cell>
          <cell r="FO162">
            <v>79721</v>
          </cell>
          <cell r="FP162">
            <v>43218532</v>
          </cell>
          <cell r="FQ162">
            <v>43298253</v>
          </cell>
          <cell r="FR162">
            <v>217535</v>
          </cell>
          <cell r="FS162">
            <v>21099878</v>
          </cell>
          <cell r="FT162">
            <v>0</v>
          </cell>
          <cell r="FU162">
            <v>118965</v>
          </cell>
          <cell r="FV162">
            <v>9624462</v>
          </cell>
          <cell r="FW162">
            <v>3090600</v>
          </cell>
          <cell r="FX162">
            <v>77449693</v>
          </cell>
          <cell r="FY162">
            <v>0</v>
          </cell>
          <cell r="FZ162">
            <v>5646604</v>
          </cell>
          <cell r="GA162">
            <v>0</v>
          </cell>
          <cell r="GB162">
            <v>5646604</v>
          </cell>
          <cell r="GC162">
            <v>0</v>
          </cell>
          <cell r="GD162">
            <v>0</v>
          </cell>
          <cell r="GE162">
            <v>10495621</v>
          </cell>
          <cell r="GF162">
            <v>43326107</v>
          </cell>
          <cell r="GG162">
            <v>0</v>
          </cell>
          <cell r="GH162">
            <v>43326107</v>
          </cell>
          <cell r="GI162">
            <v>6653070</v>
          </cell>
          <cell r="GJ162">
            <v>575000</v>
          </cell>
          <cell r="GK162">
            <v>478000</v>
          </cell>
          <cell r="GL162">
            <v>31472864</v>
          </cell>
          <cell r="GM162">
            <v>20692287</v>
          </cell>
          <cell r="GN162">
            <v>36300</v>
          </cell>
          <cell r="GO162">
            <v>0</v>
          </cell>
          <cell r="GP162">
            <v>59907521</v>
          </cell>
          <cell r="GQ162">
            <v>55791317</v>
          </cell>
          <cell r="GR162">
            <v>115698838</v>
          </cell>
          <cell r="GS162">
            <v>252616863</v>
          </cell>
          <cell r="GT162">
            <v>24301100</v>
          </cell>
          <cell r="GU162">
            <v>0</v>
          </cell>
          <cell r="GV162">
            <v>24301100</v>
          </cell>
          <cell r="GW162">
            <v>0</v>
          </cell>
          <cell r="GX162">
            <v>0</v>
          </cell>
          <cell r="GY162">
            <v>2123327923</v>
          </cell>
          <cell r="GZ162">
            <v>771382505</v>
          </cell>
          <cell r="HA162">
            <v>0</v>
          </cell>
          <cell r="HB162">
            <v>2894710428</v>
          </cell>
          <cell r="HC162">
            <v>141519</v>
          </cell>
          <cell r="HD162">
            <v>0</v>
          </cell>
          <cell r="HE162">
            <v>0</v>
          </cell>
          <cell r="HF162">
            <v>0</v>
          </cell>
          <cell r="HG162">
            <v>0</v>
          </cell>
          <cell r="HH162">
            <v>2919153047</v>
          </cell>
          <cell r="HI162">
            <v>1616104621</v>
          </cell>
          <cell r="HJ162">
            <v>0</v>
          </cell>
          <cell r="HK162">
            <v>1616104621</v>
          </cell>
          <cell r="HL162">
            <v>39969397385</v>
          </cell>
          <cell r="HM162">
            <v>1314923565</v>
          </cell>
          <cell r="HN162">
            <v>41284320950</v>
          </cell>
          <cell r="HO162">
            <v>0</v>
          </cell>
          <cell r="HP162">
            <v>0</v>
          </cell>
          <cell r="HQ162">
            <v>0</v>
          </cell>
          <cell r="HR162">
            <v>0</v>
          </cell>
          <cell r="HS162">
            <v>207230926</v>
          </cell>
          <cell r="HT162">
            <v>155423194</v>
          </cell>
          <cell r="HU162">
            <v>2938803540</v>
          </cell>
          <cell r="HV162">
            <v>3301457660</v>
          </cell>
          <cell r="HW162">
            <v>0</v>
          </cell>
          <cell r="HX162">
            <v>1826426129</v>
          </cell>
          <cell r="HY162">
            <v>0</v>
          </cell>
          <cell r="HZ162">
            <v>184535471</v>
          </cell>
          <cell r="IA162">
            <v>0</v>
          </cell>
          <cell r="IB162">
            <v>0</v>
          </cell>
          <cell r="IC162">
            <v>0</v>
          </cell>
          <cell r="ID162">
            <v>0</v>
          </cell>
          <cell r="IE162">
            <v>0</v>
          </cell>
          <cell r="IF162">
            <v>0</v>
          </cell>
          <cell r="IG162">
            <v>0</v>
          </cell>
          <cell r="IH162">
            <v>0</v>
          </cell>
          <cell r="II162">
            <v>0</v>
          </cell>
          <cell r="IJ162">
            <v>0</v>
          </cell>
          <cell r="IK162">
            <v>48212844831</v>
          </cell>
          <cell r="IL162">
            <v>0</v>
          </cell>
          <cell r="IM162">
            <v>1351476923</v>
          </cell>
          <cell r="IN162">
            <v>1351476923</v>
          </cell>
          <cell r="IO162">
            <v>48212844831</v>
          </cell>
          <cell r="IP162">
            <v>0</v>
          </cell>
          <cell r="IQ162">
            <v>0</v>
          </cell>
          <cell r="IR162">
            <v>0</v>
          </cell>
          <cell r="IS162">
            <v>491267416</v>
          </cell>
          <cell r="IT162">
            <v>0</v>
          </cell>
          <cell r="IU162">
            <v>0</v>
          </cell>
          <cell r="IV162">
            <v>0</v>
          </cell>
          <cell r="IW162">
            <v>0</v>
          </cell>
          <cell r="IX162">
            <v>0</v>
          </cell>
          <cell r="IY162">
            <v>0</v>
          </cell>
          <cell r="IZ162">
            <v>0</v>
          </cell>
          <cell r="JA162">
            <v>0</v>
          </cell>
          <cell r="JB162">
            <v>491267416</v>
          </cell>
          <cell r="JC162">
            <v>924959067</v>
          </cell>
          <cell r="JD162">
            <v>23772424</v>
          </cell>
          <cell r="JE162">
            <v>0</v>
          </cell>
          <cell r="JF162">
            <v>5121355</v>
          </cell>
          <cell r="JG162">
            <v>62333</v>
          </cell>
          <cell r="JH162">
            <v>2746279</v>
          </cell>
          <cell r="JI162">
            <v>47771633</v>
          </cell>
          <cell r="JJ162">
            <v>684742</v>
          </cell>
          <cell r="JK162">
            <v>3500464</v>
          </cell>
          <cell r="JL162">
            <v>6940173</v>
          </cell>
          <cell r="JM162">
            <v>11940051</v>
          </cell>
          <cell r="JN162">
            <v>3937690</v>
          </cell>
          <cell r="JO162">
            <v>3738513</v>
          </cell>
          <cell r="JP162">
            <v>274598029</v>
          </cell>
          <cell r="JQ162">
            <v>142297</v>
          </cell>
          <cell r="JR162">
            <v>561449</v>
          </cell>
          <cell r="JS162">
            <v>774889</v>
          </cell>
          <cell r="JT162">
            <v>3753485</v>
          </cell>
          <cell r="JU162">
            <v>26540791</v>
          </cell>
          <cell r="JV162">
            <v>0</v>
          </cell>
          <cell r="JW162">
            <v>0</v>
          </cell>
          <cell r="JX162">
            <v>296481</v>
          </cell>
          <cell r="JY162">
            <v>1299200</v>
          </cell>
          <cell r="JZ162">
            <v>0</v>
          </cell>
          <cell r="KA162">
            <v>0</v>
          </cell>
          <cell r="KB162">
            <v>0</v>
          </cell>
          <cell r="KC162">
            <v>0</v>
          </cell>
          <cell r="KD162">
            <v>0</v>
          </cell>
          <cell r="KE162">
            <v>0</v>
          </cell>
          <cell r="KF162">
            <v>0</v>
          </cell>
          <cell r="KG162">
            <v>0</v>
          </cell>
          <cell r="KH162">
            <v>0</v>
          </cell>
          <cell r="KI162">
            <v>0</v>
          </cell>
          <cell r="KJ162">
            <v>0</v>
          </cell>
          <cell r="KK162">
            <v>0</v>
          </cell>
          <cell r="KL162">
            <v>0</v>
          </cell>
          <cell r="KM162">
            <v>0</v>
          </cell>
          <cell r="KN162">
            <v>0</v>
          </cell>
          <cell r="KO162">
            <v>0</v>
          </cell>
          <cell r="KP162">
            <v>0</v>
          </cell>
          <cell r="KQ162">
            <v>0</v>
          </cell>
          <cell r="KR162">
            <v>0</v>
          </cell>
          <cell r="KS162">
            <v>0</v>
          </cell>
          <cell r="KT162">
            <v>0</v>
          </cell>
          <cell r="KU162">
            <v>0</v>
          </cell>
          <cell r="KV162">
            <v>0</v>
          </cell>
          <cell r="KW162">
            <v>1343141345</v>
          </cell>
          <cell r="KX162">
            <v>50047253592</v>
          </cell>
          <cell r="KY162">
            <v>511708</v>
          </cell>
          <cell r="KZ162">
            <v>511708</v>
          </cell>
          <cell r="LA162">
            <v>0</v>
          </cell>
          <cell r="LB162">
            <v>65446425008</v>
          </cell>
          <cell r="LC162">
            <v>147405829150</v>
          </cell>
          <cell r="LD162">
            <v>444730923</v>
          </cell>
          <cell r="LE162">
            <v>0</v>
          </cell>
          <cell r="LF162">
            <v>0</v>
          </cell>
          <cell r="LG162">
            <v>0</v>
          </cell>
          <cell r="LH162">
            <v>0</v>
          </cell>
          <cell r="LI162">
            <v>0</v>
          </cell>
          <cell r="LJ162">
            <v>0</v>
          </cell>
          <cell r="LK162">
            <v>0</v>
          </cell>
          <cell r="LL162">
            <v>36317529810</v>
          </cell>
          <cell r="LM162">
            <v>1012391594</v>
          </cell>
          <cell r="LN162">
            <v>0</v>
          </cell>
          <cell r="LO162">
            <v>872684653</v>
          </cell>
          <cell r="LP162">
            <v>0</v>
          </cell>
          <cell r="LQ162">
            <v>1052915</v>
          </cell>
          <cell r="LR162">
            <v>23441875</v>
          </cell>
          <cell r="LS162">
            <v>605402078</v>
          </cell>
          <cell r="LT162">
            <v>17415781</v>
          </cell>
          <cell r="LU162">
            <v>0</v>
          </cell>
          <cell r="LV162">
            <v>1267513</v>
          </cell>
          <cell r="LW162">
            <v>605402078</v>
          </cell>
          <cell r="LX162">
            <v>0</v>
          </cell>
          <cell r="LY162">
            <v>0</v>
          </cell>
          <cell r="LZ162">
            <v>0</v>
          </cell>
          <cell r="MA162">
            <v>0</v>
          </cell>
          <cell r="MB162">
            <v>0</v>
          </cell>
          <cell r="MC162">
            <v>0</v>
          </cell>
          <cell r="MD162">
            <v>1012391594</v>
          </cell>
          <cell r="ME162">
            <v>58533098115</v>
          </cell>
          <cell r="MF162">
            <v>4206638</v>
          </cell>
          <cell r="MG162">
            <v>159319565</v>
          </cell>
          <cell r="MH162">
            <v>0</v>
          </cell>
          <cell r="MI162">
            <v>163526203</v>
          </cell>
          <cell r="MJ162">
            <v>843597039</v>
          </cell>
          <cell r="MK162">
            <v>638460</v>
          </cell>
          <cell r="ML162">
            <v>844235499</v>
          </cell>
          <cell r="MM162">
            <v>30899042832</v>
          </cell>
          <cell r="MN162">
            <v>0</v>
          </cell>
          <cell r="MO162">
            <v>30899042832</v>
          </cell>
          <cell r="MP162">
            <v>0</v>
          </cell>
          <cell r="MQ162">
            <v>31906804534</v>
          </cell>
          <cell r="MR162">
            <v>0</v>
          </cell>
          <cell r="MS162">
            <v>0</v>
          </cell>
          <cell r="MT162">
            <v>0</v>
          </cell>
          <cell r="MU162">
            <v>0</v>
          </cell>
          <cell r="MV162">
            <v>0</v>
          </cell>
          <cell r="MW162">
            <v>0</v>
          </cell>
          <cell r="MX162">
            <v>3185402952</v>
          </cell>
          <cell r="MY162">
            <v>389134278</v>
          </cell>
          <cell r="MZ162">
            <v>112555928</v>
          </cell>
          <cell r="NA162">
            <v>0</v>
          </cell>
          <cell r="NB162">
            <v>501690206</v>
          </cell>
          <cell r="NC162">
            <v>0</v>
          </cell>
          <cell r="ND162">
            <v>0</v>
          </cell>
          <cell r="NE162">
            <v>0</v>
          </cell>
          <cell r="NF162">
            <v>0</v>
          </cell>
          <cell r="NG162">
            <v>8435605</v>
          </cell>
          <cell r="NH162">
            <v>0</v>
          </cell>
          <cell r="NI162">
            <v>3552007</v>
          </cell>
          <cell r="NJ162">
            <v>480712</v>
          </cell>
          <cell r="NK162">
            <v>4032719</v>
          </cell>
          <cell r="NL162">
            <v>0</v>
          </cell>
          <cell r="NM162">
            <v>0</v>
          </cell>
          <cell r="NN162">
            <v>0</v>
          </cell>
          <cell r="NO162">
            <v>0</v>
          </cell>
          <cell r="NP162">
            <v>0</v>
          </cell>
          <cell r="NQ162">
            <v>0</v>
          </cell>
          <cell r="NR162">
            <v>0</v>
          </cell>
          <cell r="NS162">
            <v>0</v>
          </cell>
          <cell r="NT162">
            <v>0</v>
          </cell>
          <cell r="NU162">
            <v>0</v>
          </cell>
          <cell r="NV162">
            <v>0</v>
          </cell>
          <cell r="NW162">
            <v>0</v>
          </cell>
          <cell r="NX162">
            <v>0</v>
          </cell>
          <cell r="NY162">
            <v>0</v>
          </cell>
          <cell r="NZ162">
            <v>0</v>
          </cell>
          <cell r="OA162">
            <v>0</v>
          </cell>
          <cell r="OB162">
            <v>0</v>
          </cell>
          <cell r="OC162">
            <v>0</v>
          </cell>
          <cell r="OD162">
            <v>3699561482</v>
          </cell>
          <cell r="OE162">
            <v>3699561482</v>
          </cell>
          <cell r="OF162">
            <v>0</v>
          </cell>
          <cell r="OG162">
            <v>351</v>
          </cell>
          <cell r="OH162">
            <v>351</v>
          </cell>
          <cell r="OI162">
            <v>0</v>
          </cell>
          <cell r="OJ162">
            <v>0</v>
          </cell>
          <cell r="OK162">
            <v>0</v>
          </cell>
          <cell r="OL162">
            <v>106843501974</v>
          </cell>
          <cell r="OM162">
            <v>106843501974</v>
          </cell>
          <cell r="ON162">
            <v>106843502325</v>
          </cell>
          <cell r="OO162">
            <v>0</v>
          </cell>
          <cell r="OP162">
            <v>16787004</v>
          </cell>
          <cell r="OQ162">
            <v>893786</v>
          </cell>
          <cell r="OR162">
            <v>46391294</v>
          </cell>
          <cell r="OS162">
            <v>0</v>
          </cell>
          <cell r="OT162">
            <v>0</v>
          </cell>
          <cell r="OU162">
            <v>110463378</v>
          </cell>
          <cell r="OV162">
            <v>0</v>
          </cell>
          <cell r="OW162">
            <v>110607135891</v>
          </cell>
          <cell r="OX162">
            <v>142513940425</v>
          </cell>
          <cell r="OY162">
            <v>348452867690</v>
          </cell>
        </row>
        <row r="163">
          <cell r="A163">
            <v>40360</v>
          </cell>
          <cell r="B163">
            <v>2010</v>
          </cell>
          <cell r="C163" t="str">
            <v>2010-2</v>
          </cell>
          <cell r="D163" t="str">
            <v>2010-3</v>
          </cell>
          <cell r="E163">
            <v>7</v>
          </cell>
          <cell r="F163">
            <v>0</v>
          </cell>
          <cell r="G163">
            <v>5059038</v>
          </cell>
          <cell r="H163">
            <v>1650456</v>
          </cell>
          <cell r="I163">
            <v>46381495277.926697</v>
          </cell>
          <cell r="J163">
            <v>6583555856.0732994</v>
          </cell>
          <cell r="K163">
            <v>0</v>
          </cell>
          <cell r="L163">
            <v>52965051134</v>
          </cell>
          <cell r="M163">
            <v>2947340757</v>
          </cell>
          <cell r="N163">
            <v>29996279729</v>
          </cell>
          <cell r="O163">
            <v>759169030</v>
          </cell>
          <cell r="P163">
            <v>2759531488</v>
          </cell>
          <cell r="Q163">
            <v>2491872441</v>
          </cell>
          <cell r="R163">
            <v>92888171648</v>
          </cell>
          <cell r="S163">
            <v>3231301000</v>
          </cell>
          <cell r="T163">
            <v>3801531000</v>
          </cell>
          <cell r="U163">
            <v>7032832000</v>
          </cell>
          <cell r="V163">
            <v>43474241</v>
          </cell>
          <cell r="W163">
            <v>401978208</v>
          </cell>
          <cell r="X163">
            <v>174513456</v>
          </cell>
          <cell r="Y163">
            <v>0</v>
          </cell>
          <cell r="Z163">
            <v>57332286</v>
          </cell>
          <cell r="AA163">
            <v>34153312</v>
          </cell>
          <cell r="AB163">
            <v>0</v>
          </cell>
          <cell r="AC163">
            <v>2887812305</v>
          </cell>
          <cell r="AD163">
            <v>0</v>
          </cell>
          <cell r="AE163">
            <v>0</v>
          </cell>
          <cell r="AF163">
            <v>0</v>
          </cell>
          <cell r="AG163">
            <v>10632095808</v>
          </cell>
          <cell r="AH163">
            <v>103520267456</v>
          </cell>
          <cell r="AI163">
            <v>49488942</v>
          </cell>
          <cell r="AJ163">
            <v>913500</v>
          </cell>
          <cell r="AK163">
            <v>515692631</v>
          </cell>
          <cell r="AL163">
            <v>566095073</v>
          </cell>
          <cell r="AM163">
            <v>1255589685</v>
          </cell>
          <cell r="AN163">
            <v>5311277</v>
          </cell>
          <cell r="AO163">
            <v>14470330</v>
          </cell>
          <cell r="AP163">
            <v>66605</v>
          </cell>
          <cell r="AQ163">
            <v>5765061</v>
          </cell>
          <cell r="AR163">
            <v>17311600</v>
          </cell>
          <cell r="AS163">
            <v>0</v>
          </cell>
          <cell r="AT163">
            <v>0</v>
          </cell>
          <cell r="AU163">
            <v>0</v>
          </cell>
          <cell r="AV163">
            <v>1298514558</v>
          </cell>
          <cell r="AW163">
            <v>64054</v>
          </cell>
          <cell r="AX163">
            <v>3387596040</v>
          </cell>
          <cell r="AY163">
            <v>938403825</v>
          </cell>
          <cell r="AZ163">
            <v>347523</v>
          </cell>
          <cell r="BA163">
            <v>0</v>
          </cell>
          <cell r="BB163">
            <v>91060</v>
          </cell>
          <cell r="BC163">
            <v>14586090</v>
          </cell>
          <cell r="BD163">
            <v>7304234</v>
          </cell>
          <cell r="BE163">
            <v>6569571</v>
          </cell>
          <cell r="BF163">
            <v>0</v>
          </cell>
          <cell r="BG163">
            <v>2189180</v>
          </cell>
          <cell r="BH163">
            <v>0</v>
          </cell>
          <cell r="BI163">
            <v>121550393</v>
          </cell>
          <cell r="BJ163">
            <v>0</v>
          </cell>
          <cell r="BK163">
            <v>4478701970</v>
          </cell>
          <cell r="BL163">
            <v>0</v>
          </cell>
          <cell r="BM163">
            <v>437546</v>
          </cell>
          <cell r="BN163">
            <v>462608</v>
          </cell>
          <cell r="BO163">
            <v>0</v>
          </cell>
          <cell r="BP163">
            <v>68488638</v>
          </cell>
          <cell r="BQ163">
            <v>69388792</v>
          </cell>
          <cell r="BR163">
            <v>3758920366</v>
          </cell>
          <cell r="BS163">
            <v>5039291</v>
          </cell>
          <cell r="BT163">
            <v>118894577</v>
          </cell>
          <cell r="BU163">
            <v>9678319800</v>
          </cell>
          <cell r="BV163">
            <v>16409549</v>
          </cell>
          <cell r="BW163">
            <v>919570</v>
          </cell>
          <cell r="BX163">
            <v>16126439</v>
          </cell>
          <cell r="BY163">
            <v>3778109</v>
          </cell>
          <cell r="BZ163">
            <v>1190506</v>
          </cell>
          <cell r="CA163">
            <v>730377</v>
          </cell>
          <cell r="CB163">
            <v>235400</v>
          </cell>
          <cell r="CC163">
            <v>7613502</v>
          </cell>
          <cell r="CD163">
            <v>30593903</v>
          </cell>
          <cell r="CE163">
            <v>3180993</v>
          </cell>
          <cell r="CF163">
            <v>5824945</v>
          </cell>
          <cell r="CG163">
            <v>17161545</v>
          </cell>
          <cell r="CH163">
            <v>26167483</v>
          </cell>
          <cell r="CI163">
            <v>0</v>
          </cell>
          <cell r="CJ163">
            <v>26167483</v>
          </cell>
          <cell r="CK163">
            <v>480429100</v>
          </cell>
          <cell r="CL163">
            <v>480429100</v>
          </cell>
          <cell r="CM163">
            <v>20586251</v>
          </cell>
          <cell r="CN163">
            <v>25206537</v>
          </cell>
          <cell r="CO163">
            <v>14702806</v>
          </cell>
          <cell r="CP163">
            <v>7720673</v>
          </cell>
          <cell r="CQ163">
            <v>511540</v>
          </cell>
          <cell r="CR163">
            <v>1091455029</v>
          </cell>
          <cell r="CS163">
            <v>119291773</v>
          </cell>
          <cell r="CT163">
            <v>0</v>
          </cell>
          <cell r="CU163">
            <v>33970928</v>
          </cell>
          <cell r="CV163">
            <v>1244717730</v>
          </cell>
          <cell r="CW163">
            <v>0</v>
          </cell>
          <cell r="CX163">
            <v>0</v>
          </cell>
          <cell r="CY163">
            <v>0</v>
          </cell>
          <cell r="CZ163">
            <v>1793874637</v>
          </cell>
          <cell r="DA163">
            <v>10215420</v>
          </cell>
          <cell r="DB163">
            <v>11674475369</v>
          </cell>
          <cell r="DC163">
            <v>0</v>
          </cell>
          <cell r="DD163">
            <v>3302553</v>
          </cell>
          <cell r="DE163">
            <v>3302553</v>
          </cell>
          <cell r="DF163">
            <v>0</v>
          </cell>
          <cell r="DG163">
            <v>0</v>
          </cell>
          <cell r="DH163">
            <v>61074466</v>
          </cell>
          <cell r="DI163">
            <v>10798066</v>
          </cell>
          <cell r="DJ163">
            <v>6515947</v>
          </cell>
          <cell r="DK163">
            <v>17314013</v>
          </cell>
          <cell r="DL163">
            <v>16135734</v>
          </cell>
          <cell r="DM163">
            <v>1342605</v>
          </cell>
          <cell r="DN163">
            <v>47832</v>
          </cell>
          <cell r="DO163">
            <v>17526171</v>
          </cell>
          <cell r="DP163">
            <v>1659000</v>
          </cell>
          <cell r="DQ163">
            <v>1888000</v>
          </cell>
          <cell r="DR163">
            <v>0</v>
          </cell>
          <cell r="DS163">
            <v>6896200</v>
          </cell>
          <cell r="DT163">
            <v>0</v>
          </cell>
          <cell r="DU163">
            <v>10443200</v>
          </cell>
          <cell r="DV163">
            <v>46720</v>
          </cell>
          <cell r="DW163">
            <v>9704700</v>
          </cell>
          <cell r="DX163">
            <v>6885</v>
          </cell>
          <cell r="DY163">
            <v>9758305</v>
          </cell>
          <cell r="DZ163">
            <v>0</v>
          </cell>
          <cell r="EA163">
            <v>0</v>
          </cell>
          <cell r="EB163">
            <v>0</v>
          </cell>
          <cell r="EC163">
            <v>0</v>
          </cell>
          <cell r="ED163">
            <v>42471123</v>
          </cell>
          <cell r="EE163">
            <v>2668215</v>
          </cell>
          <cell r="EF163">
            <v>679800</v>
          </cell>
          <cell r="EG163">
            <v>24217875</v>
          </cell>
          <cell r="EH163">
            <v>509850</v>
          </cell>
          <cell r="EI163">
            <v>0</v>
          </cell>
          <cell r="EJ163">
            <v>16995</v>
          </cell>
          <cell r="EK163">
            <v>764775</v>
          </cell>
          <cell r="EL163">
            <v>390885</v>
          </cell>
          <cell r="EM163">
            <v>1682505</v>
          </cell>
          <cell r="EN163">
            <v>4299735</v>
          </cell>
          <cell r="EO163">
            <v>1666746</v>
          </cell>
          <cell r="EP163">
            <v>781770</v>
          </cell>
          <cell r="EQ163">
            <v>0</v>
          </cell>
          <cell r="ER163">
            <v>34703790</v>
          </cell>
          <cell r="ES163">
            <v>8531490</v>
          </cell>
          <cell r="ET163">
            <v>44017050</v>
          </cell>
          <cell r="EU163">
            <v>0</v>
          </cell>
          <cell r="EV163">
            <v>148320</v>
          </cell>
          <cell r="EW163">
            <v>0</v>
          </cell>
          <cell r="EX163">
            <v>44165370</v>
          </cell>
          <cell r="EY163">
            <v>0</v>
          </cell>
          <cell r="EZ163">
            <v>159579045</v>
          </cell>
          <cell r="FA163">
            <v>236352200</v>
          </cell>
          <cell r="FB163">
            <v>395931245</v>
          </cell>
          <cell r="FC163">
            <v>1937430</v>
          </cell>
          <cell r="FD163">
            <v>703500</v>
          </cell>
          <cell r="FE163">
            <v>2042494</v>
          </cell>
          <cell r="FF163">
            <v>0</v>
          </cell>
          <cell r="FG163">
            <v>0</v>
          </cell>
          <cell r="FH163">
            <v>0</v>
          </cell>
          <cell r="FI163">
            <v>6290871</v>
          </cell>
          <cell r="FJ163">
            <v>8333365</v>
          </cell>
          <cell r="FK163">
            <v>1682505</v>
          </cell>
          <cell r="FL163">
            <v>0</v>
          </cell>
          <cell r="FM163">
            <v>12656800</v>
          </cell>
          <cell r="FN163">
            <v>486976524</v>
          </cell>
          <cell r="FO163">
            <v>175386</v>
          </cell>
          <cell r="FP163">
            <v>60964896</v>
          </cell>
          <cell r="FQ163">
            <v>61140282</v>
          </cell>
          <cell r="FR163">
            <v>174028</v>
          </cell>
          <cell r="FS163">
            <v>16356976</v>
          </cell>
          <cell r="FT163">
            <v>0</v>
          </cell>
          <cell r="FU163">
            <v>203940</v>
          </cell>
          <cell r="FV163">
            <v>9531454</v>
          </cell>
          <cell r="FW163">
            <v>16654900</v>
          </cell>
          <cell r="FX163">
            <v>104061580</v>
          </cell>
          <cell r="FY163">
            <v>0</v>
          </cell>
          <cell r="FZ163">
            <v>5208143</v>
          </cell>
          <cell r="GA163">
            <v>0</v>
          </cell>
          <cell r="GB163">
            <v>5208143</v>
          </cell>
          <cell r="GC163">
            <v>0</v>
          </cell>
          <cell r="GD163">
            <v>0</v>
          </cell>
          <cell r="GE163">
            <v>10090759</v>
          </cell>
          <cell r="GF163">
            <v>66712179</v>
          </cell>
          <cell r="GG163">
            <v>0</v>
          </cell>
          <cell r="GH163">
            <v>66712179</v>
          </cell>
          <cell r="GI163">
            <v>6611881</v>
          </cell>
          <cell r="GJ163">
            <v>505000</v>
          </cell>
          <cell r="GK163">
            <v>679000</v>
          </cell>
          <cell r="GL163">
            <v>49631179</v>
          </cell>
          <cell r="GM163">
            <v>22933222</v>
          </cell>
          <cell r="GN163">
            <v>66000</v>
          </cell>
          <cell r="GO163">
            <v>0</v>
          </cell>
          <cell r="GP163">
            <v>80426282</v>
          </cell>
          <cell r="GQ163">
            <v>51283399</v>
          </cell>
          <cell r="GR163">
            <v>131709681</v>
          </cell>
          <cell r="GS163">
            <v>317782342</v>
          </cell>
          <cell r="GT163">
            <v>33535408</v>
          </cell>
          <cell r="GU163">
            <v>0</v>
          </cell>
          <cell r="GV163">
            <v>33535408</v>
          </cell>
          <cell r="GW163">
            <v>0</v>
          </cell>
          <cell r="GX163">
            <v>0</v>
          </cell>
          <cell r="GY163">
            <v>1347671032</v>
          </cell>
          <cell r="GZ163">
            <v>170449401</v>
          </cell>
          <cell r="HA163">
            <v>0</v>
          </cell>
          <cell r="HB163">
            <v>1518120433</v>
          </cell>
          <cell r="HC163">
            <v>0</v>
          </cell>
          <cell r="HD163">
            <v>11168454091</v>
          </cell>
          <cell r="HE163">
            <v>0</v>
          </cell>
          <cell r="HF163">
            <v>3766093725</v>
          </cell>
          <cell r="HG163">
            <v>0</v>
          </cell>
          <cell r="HH163">
            <v>16486203657</v>
          </cell>
          <cell r="HI163">
            <v>0</v>
          </cell>
          <cell r="HJ163">
            <v>0</v>
          </cell>
          <cell r="HK163">
            <v>0</v>
          </cell>
          <cell r="HL163">
            <v>32720246508</v>
          </cell>
          <cell r="HM163">
            <v>1314923565</v>
          </cell>
          <cell r="HN163">
            <v>34035170073</v>
          </cell>
          <cell r="HO163">
            <v>0</v>
          </cell>
          <cell r="HP163">
            <v>0</v>
          </cell>
          <cell r="HQ163">
            <v>0</v>
          </cell>
          <cell r="HR163">
            <v>0</v>
          </cell>
          <cell r="HS163">
            <v>207230926</v>
          </cell>
          <cell r="HT163">
            <v>155423194</v>
          </cell>
          <cell r="HU163">
            <v>2938803540</v>
          </cell>
          <cell r="HV163">
            <v>3301457660</v>
          </cell>
          <cell r="HW163">
            <v>0</v>
          </cell>
          <cell r="HX163">
            <v>1826426129</v>
          </cell>
          <cell r="HY163">
            <v>0</v>
          </cell>
          <cell r="HZ163">
            <v>184535471</v>
          </cell>
          <cell r="IA163">
            <v>719568801</v>
          </cell>
          <cell r="IB163">
            <v>0</v>
          </cell>
          <cell r="IC163">
            <v>0</v>
          </cell>
          <cell r="ID163">
            <v>0</v>
          </cell>
          <cell r="IE163">
            <v>0</v>
          </cell>
          <cell r="IF163">
            <v>0</v>
          </cell>
          <cell r="IG163">
            <v>0</v>
          </cell>
          <cell r="IH163">
            <v>0</v>
          </cell>
          <cell r="II163">
            <v>0</v>
          </cell>
          <cell r="IJ163">
            <v>0</v>
          </cell>
          <cell r="IK163">
            <v>40067158134</v>
          </cell>
          <cell r="IL163">
            <v>0</v>
          </cell>
          <cell r="IM163">
            <v>962217575</v>
          </cell>
          <cell r="IN163">
            <v>962217575</v>
          </cell>
          <cell r="IO163">
            <v>40067158134</v>
          </cell>
          <cell r="IP163">
            <v>0</v>
          </cell>
          <cell r="IQ163">
            <v>0</v>
          </cell>
          <cell r="IR163">
            <v>0</v>
          </cell>
          <cell r="IS163">
            <v>0</v>
          </cell>
          <cell r="IT163">
            <v>0</v>
          </cell>
          <cell r="IU163">
            <v>0</v>
          </cell>
          <cell r="IV163">
            <v>0</v>
          </cell>
          <cell r="IW163">
            <v>0</v>
          </cell>
          <cell r="IX163">
            <v>0</v>
          </cell>
          <cell r="IY163">
            <v>0</v>
          </cell>
          <cell r="IZ163">
            <v>0</v>
          </cell>
          <cell r="JA163">
            <v>1577219317</v>
          </cell>
          <cell r="JB163">
            <v>1577219317</v>
          </cell>
          <cell r="JC163">
            <v>924959067</v>
          </cell>
          <cell r="JD163">
            <v>23772424</v>
          </cell>
          <cell r="JE163">
            <v>0</v>
          </cell>
          <cell r="JF163">
            <v>5121355</v>
          </cell>
          <cell r="JG163">
            <v>62333</v>
          </cell>
          <cell r="JH163">
            <v>0</v>
          </cell>
          <cell r="JI163">
            <v>47771633</v>
          </cell>
          <cell r="JJ163">
            <v>684742</v>
          </cell>
          <cell r="JK163">
            <v>3500464</v>
          </cell>
          <cell r="JL163">
            <v>6940173</v>
          </cell>
          <cell r="JM163">
            <v>11940051</v>
          </cell>
          <cell r="JN163">
            <v>3937690</v>
          </cell>
          <cell r="JO163">
            <v>3738513</v>
          </cell>
          <cell r="JP163">
            <v>274598029</v>
          </cell>
          <cell r="JQ163">
            <v>142297</v>
          </cell>
          <cell r="JR163">
            <v>561449</v>
          </cell>
          <cell r="JS163">
            <v>774889</v>
          </cell>
          <cell r="JT163">
            <v>3753485</v>
          </cell>
          <cell r="JU163">
            <v>26540791</v>
          </cell>
          <cell r="JV163">
            <v>0</v>
          </cell>
          <cell r="JW163">
            <v>0</v>
          </cell>
          <cell r="JX163">
            <v>296481</v>
          </cell>
          <cell r="JY163">
            <v>1299200</v>
          </cell>
          <cell r="JZ163">
            <v>0</v>
          </cell>
          <cell r="KA163">
            <v>1192825</v>
          </cell>
          <cell r="KB163">
            <v>8428686</v>
          </cell>
          <cell r="KC163">
            <v>0</v>
          </cell>
          <cell r="KD163">
            <v>0</v>
          </cell>
          <cell r="KE163">
            <v>0</v>
          </cell>
          <cell r="KF163">
            <v>0</v>
          </cell>
          <cell r="KG163">
            <v>0</v>
          </cell>
          <cell r="KH163">
            <v>0</v>
          </cell>
          <cell r="KI163">
            <v>0</v>
          </cell>
          <cell r="KJ163">
            <v>0</v>
          </cell>
          <cell r="KK163">
            <v>0</v>
          </cell>
          <cell r="KL163">
            <v>0</v>
          </cell>
          <cell r="KM163">
            <v>0</v>
          </cell>
          <cell r="KN163">
            <v>0</v>
          </cell>
          <cell r="KO163">
            <v>0</v>
          </cell>
          <cell r="KP163">
            <v>0</v>
          </cell>
          <cell r="KQ163">
            <v>0</v>
          </cell>
          <cell r="KR163">
            <v>0</v>
          </cell>
          <cell r="KS163">
            <v>0</v>
          </cell>
          <cell r="KT163">
            <v>0</v>
          </cell>
          <cell r="KU163">
            <v>0</v>
          </cell>
          <cell r="KV163">
            <v>0</v>
          </cell>
          <cell r="KW163">
            <v>1350016577</v>
          </cell>
          <cell r="KX163">
            <v>42994394028</v>
          </cell>
          <cell r="KY163">
            <v>28067084</v>
          </cell>
          <cell r="KZ163">
            <v>28067084</v>
          </cell>
          <cell r="LA163">
            <v>0</v>
          </cell>
          <cell r="LB163">
            <v>82167861607</v>
          </cell>
          <cell r="LC163">
            <v>185688129063</v>
          </cell>
          <cell r="LD163">
            <v>6396813570</v>
          </cell>
          <cell r="LE163">
            <v>0</v>
          </cell>
          <cell r="LF163">
            <v>0</v>
          </cell>
          <cell r="LG163">
            <v>0</v>
          </cell>
          <cell r="LH163">
            <v>0</v>
          </cell>
          <cell r="LI163">
            <v>0</v>
          </cell>
          <cell r="LJ163">
            <v>0</v>
          </cell>
          <cell r="LK163">
            <v>0</v>
          </cell>
          <cell r="LL163">
            <v>9064624928</v>
          </cell>
          <cell r="LM163">
            <v>1012391594</v>
          </cell>
          <cell r="LN163">
            <v>0</v>
          </cell>
          <cell r="LO163">
            <v>770239548</v>
          </cell>
          <cell r="LP163">
            <v>0</v>
          </cell>
          <cell r="LQ163">
            <v>68200</v>
          </cell>
          <cell r="LR163">
            <v>24257470</v>
          </cell>
          <cell r="LS163">
            <v>599865544</v>
          </cell>
          <cell r="LT163">
            <v>17533360</v>
          </cell>
          <cell r="LU163">
            <v>0</v>
          </cell>
          <cell r="LV163">
            <v>-5577300</v>
          </cell>
          <cell r="LW163">
            <v>599865544</v>
          </cell>
          <cell r="LX163">
            <v>0</v>
          </cell>
          <cell r="LY163">
            <v>0</v>
          </cell>
          <cell r="LZ163">
            <v>0</v>
          </cell>
          <cell r="MA163">
            <v>0</v>
          </cell>
          <cell r="MB163">
            <v>0</v>
          </cell>
          <cell r="MC163">
            <v>0</v>
          </cell>
          <cell r="MD163">
            <v>1012391594</v>
          </cell>
          <cell r="ME163">
            <v>17928443989</v>
          </cell>
          <cell r="MF163">
            <v>8859943</v>
          </cell>
          <cell r="MG163">
            <v>515000</v>
          </cell>
          <cell r="MH163">
            <v>0</v>
          </cell>
          <cell r="MI163">
            <v>9374943</v>
          </cell>
          <cell r="MJ163">
            <v>149405422</v>
          </cell>
          <cell r="MK163">
            <v>84615</v>
          </cell>
          <cell r="ML163">
            <v>149490037</v>
          </cell>
          <cell r="MM163">
            <v>4942131711</v>
          </cell>
          <cell r="MN163">
            <v>0</v>
          </cell>
          <cell r="MO163">
            <v>4942131711</v>
          </cell>
          <cell r="MP163">
            <v>133516148410</v>
          </cell>
          <cell r="MQ163">
            <v>138617145101</v>
          </cell>
          <cell r="MR163">
            <v>0</v>
          </cell>
          <cell r="MS163">
            <v>0</v>
          </cell>
          <cell r="MT163">
            <v>0</v>
          </cell>
          <cell r="MU163">
            <v>0</v>
          </cell>
          <cell r="MV163">
            <v>0</v>
          </cell>
          <cell r="MW163">
            <v>0</v>
          </cell>
          <cell r="MX163">
            <v>5108948301</v>
          </cell>
          <cell r="MY163">
            <v>386645625</v>
          </cell>
          <cell r="MZ163">
            <v>-12487078</v>
          </cell>
          <cell r="NA163">
            <v>0</v>
          </cell>
          <cell r="NB163">
            <v>374158547</v>
          </cell>
          <cell r="NC163">
            <v>0</v>
          </cell>
          <cell r="ND163">
            <v>0</v>
          </cell>
          <cell r="NE163">
            <v>0</v>
          </cell>
          <cell r="NF163">
            <v>0</v>
          </cell>
          <cell r="NG163">
            <v>15030698</v>
          </cell>
          <cell r="NH163">
            <v>0</v>
          </cell>
          <cell r="NI163">
            <v>2522937</v>
          </cell>
          <cell r="NJ163">
            <v>566775</v>
          </cell>
          <cell r="NK163">
            <v>3089712</v>
          </cell>
          <cell r="NL163">
            <v>0</v>
          </cell>
          <cell r="NM163">
            <v>0</v>
          </cell>
          <cell r="NN163">
            <v>0</v>
          </cell>
          <cell r="NO163">
            <v>0</v>
          </cell>
          <cell r="NP163">
            <v>0</v>
          </cell>
          <cell r="NQ163">
            <v>0</v>
          </cell>
          <cell r="NR163">
            <v>0</v>
          </cell>
          <cell r="NS163">
            <v>0</v>
          </cell>
          <cell r="NT163">
            <v>0</v>
          </cell>
          <cell r="NU163">
            <v>0</v>
          </cell>
          <cell r="NV163">
            <v>0</v>
          </cell>
          <cell r="NW163">
            <v>0</v>
          </cell>
          <cell r="NX163">
            <v>0</v>
          </cell>
          <cell r="NY163">
            <v>0</v>
          </cell>
          <cell r="NZ163">
            <v>0</v>
          </cell>
          <cell r="OA163">
            <v>0</v>
          </cell>
          <cell r="OB163">
            <v>0</v>
          </cell>
          <cell r="OC163">
            <v>0</v>
          </cell>
          <cell r="OD163">
            <v>5501227258</v>
          </cell>
          <cell r="OE163">
            <v>5501227258</v>
          </cell>
          <cell r="OF163">
            <v>0</v>
          </cell>
          <cell r="OG163">
            <v>31703115</v>
          </cell>
          <cell r="OH163">
            <v>31703115</v>
          </cell>
          <cell r="OI163">
            <v>0</v>
          </cell>
          <cell r="OJ163">
            <v>0</v>
          </cell>
          <cell r="OK163">
            <v>0</v>
          </cell>
          <cell r="OL163">
            <v>100000000000</v>
          </cell>
          <cell r="OM163">
            <v>100000000000</v>
          </cell>
          <cell r="ON163">
            <v>100031703115</v>
          </cell>
          <cell r="OO163">
            <v>0</v>
          </cell>
          <cell r="OP163">
            <v>15580292</v>
          </cell>
          <cell r="OQ163">
            <v>276549</v>
          </cell>
          <cell r="OR163">
            <v>5953100</v>
          </cell>
          <cell r="OS163">
            <v>0</v>
          </cell>
          <cell r="OT163">
            <v>0</v>
          </cell>
          <cell r="OU163">
            <v>27763041</v>
          </cell>
          <cell r="OV163">
            <v>0</v>
          </cell>
          <cell r="OW163">
            <v>105554740314</v>
          </cell>
          <cell r="OX163">
            <v>244171885415</v>
          </cell>
          <cell r="OY163">
            <v>447788458467</v>
          </cell>
        </row>
        <row r="164">
          <cell r="A164">
            <v>40391</v>
          </cell>
          <cell r="B164">
            <v>2010</v>
          </cell>
          <cell r="C164" t="str">
            <v>2010-2</v>
          </cell>
          <cell r="D164" t="str">
            <v>2010-3</v>
          </cell>
          <cell r="E164">
            <v>8</v>
          </cell>
          <cell r="F164">
            <v>0</v>
          </cell>
          <cell r="G164">
            <v>3265798</v>
          </cell>
          <cell r="H164">
            <v>1074720</v>
          </cell>
          <cell r="I164">
            <v>14429104686.335114</v>
          </cell>
          <cell r="J164">
            <v>2048118890.6649017</v>
          </cell>
          <cell r="K164">
            <v>0</v>
          </cell>
          <cell r="L164">
            <v>16477223577</v>
          </cell>
          <cell r="M164">
            <v>2246966983</v>
          </cell>
          <cell r="N164">
            <v>27309127597</v>
          </cell>
          <cell r="O164">
            <v>792886749</v>
          </cell>
          <cell r="P164">
            <v>3222280206</v>
          </cell>
          <cell r="Q164">
            <v>2473631312</v>
          </cell>
          <cell r="R164">
            <v>54256668609</v>
          </cell>
          <cell r="S164">
            <v>3365356000</v>
          </cell>
          <cell r="T164">
            <v>3959240000</v>
          </cell>
          <cell r="U164">
            <v>7324596000</v>
          </cell>
          <cell r="V164">
            <v>206484321</v>
          </cell>
          <cell r="W164">
            <v>365713038</v>
          </cell>
          <cell r="X164">
            <v>96027152</v>
          </cell>
          <cell r="Y164">
            <v>0</v>
          </cell>
          <cell r="Z164">
            <v>63039553</v>
          </cell>
          <cell r="AA164">
            <v>18687920</v>
          </cell>
          <cell r="AB164">
            <v>0</v>
          </cell>
          <cell r="AC164">
            <v>2887495294</v>
          </cell>
          <cell r="AD164">
            <v>0</v>
          </cell>
          <cell r="AE164">
            <v>0</v>
          </cell>
          <cell r="AF164">
            <v>0</v>
          </cell>
          <cell r="AG164">
            <v>10962043278</v>
          </cell>
          <cell r="AH164">
            <v>65218711887</v>
          </cell>
          <cell r="AI164">
            <v>61362215</v>
          </cell>
          <cell r="AJ164">
            <v>968400</v>
          </cell>
          <cell r="AK164">
            <v>0</v>
          </cell>
          <cell r="AL164">
            <v>62330615</v>
          </cell>
          <cell r="AM164">
            <v>1226208107</v>
          </cell>
          <cell r="AN164">
            <v>5074864</v>
          </cell>
          <cell r="AO164">
            <v>16457166</v>
          </cell>
          <cell r="AP164">
            <v>67415</v>
          </cell>
          <cell r="AQ164">
            <v>7597700</v>
          </cell>
          <cell r="AR164">
            <v>2005600</v>
          </cell>
          <cell r="AS164">
            <v>0</v>
          </cell>
          <cell r="AT164">
            <v>0</v>
          </cell>
          <cell r="AU164">
            <v>0</v>
          </cell>
          <cell r="AV164">
            <v>1257410852</v>
          </cell>
          <cell r="AW164">
            <v>229126</v>
          </cell>
          <cell r="AX164">
            <v>2491943131</v>
          </cell>
          <cell r="AY164">
            <v>537112623</v>
          </cell>
          <cell r="AZ164">
            <v>110912</v>
          </cell>
          <cell r="BA164">
            <v>0</v>
          </cell>
          <cell r="BB164">
            <v>1272815</v>
          </cell>
          <cell r="BC164">
            <v>19045756</v>
          </cell>
          <cell r="BD164">
            <v>7233960</v>
          </cell>
          <cell r="BE164">
            <v>6872072</v>
          </cell>
          <cell r="BF164">
            <v>0</v>
          </cell>
          <cell r="BG164">
            <v>133341</v>
          </cell>
          <cell r="BH164">
            <v>0</v>
          </cell>
          <cell r="BI164">
            <v>111882457</v>
          </cell>
          <cell r="BJ164">
            <v>0</v>
          </cell>
          <cell r="BK164">
            <v>3175836193</v>
          </cell>
          <cell r="BL164">
            <v>0</v>
          </cell>
          <cell r="BM164">
            <v>761921</v>
          </cell>
          <cell r="BN164">
            <v>1897862</v>
          </cell>
          <cell r="BO164">
            <v>0</v>
          </cell>
          <cell r="BP164">
            <v>62611614</v>
          </cell>
          <cell r="BQ164">
            <v>65271397</v>
          </cell>
          <cell r="BR164">
            <v>4021195143</v>
          </cell>
          <cell r="BS164">
            <v>0</v>
          </cell>
          <cell r="BT164">
            <v>187005830</v>
          </cell>
          <cell r="BU164">
            <v>2419579950</v>
          </cell>
          <cell r="BV164">
            <v>50382994</v>
          </cell>
          <cell r="BW164">
            <v>543674</v>
          </cell>
          <cell r="BX164">
            <v>12723909</v>
          </cell>
          <cell r="BY164">
            <v>1649805</v>
          </cell>
          <cell r="BZ164">
            <v>245944</v>
          </cell>
          <cell r="CA164">
            <v>316678</v>
          </cell>
          <cell r="CB164">
            <v>234000</v>
          </cell>
          <cell r="CC164">
            <v>2790331</v>
          </cell>
          <cell r="CD164">
            <v>18504341</v>
          </cell>
          <cell r="CE164">
            <v>3389273</v>
          </cell>
          <cell r="CF164">
            <v>3001547</v>
          </cell>
          <cell r="CG164">
            <v>7906933</v>
          </cell>
          <cell r="CH164">
            <v>14297753</v>
          </cell>
          <cell r="CI164">
            <v>212226688</v>
          </cell>
          <cell r="CJ164">
            <v>226524441</v>
          </cell>
          <cell r="CK164">
            <v>663430301</v>
          </cell>
          <cell r="CL164">
            <v>663430301</v>
          </cell>
          <cell r="CM164">
            <v>24378859</v>
          </cell>
          <cell r="CN164">
            <v>42240907</v>
          </cell>
          <cell r="CO164">
            <v>18399968</v>
          </cell>
          <cell r="CP164">
            <v>7404053</v>
          </cell>
          <cell r="CQ164">
            <v>799041</v>
          </cell>
          <cell r="CR164">
            <v>1081510858</v>
          </cell>
          <cell r="CS164">
            <v>114063260</v>
          </cell>
          <cell r="CT164">
            <v>0</v>
          </cell>
          <cell r="CU164">
            <v>22195500</v>
          </cell>
          <cell r="CV164">
            <v>1217769618</v>
          </cell>
          <cell r="CW164">
            <v>0</v>
          </cell>
          <cell r="CX164">
            <v>0</v>
          </cell>
          <cell r="CY164">
            <v>0</v>
          </cell>
          <cell r="CZ164">
            <v>1974422747</v>
          </cell>
          <cell r="DA164">
            <v>5345780</v>
          </cell>
          <cell r="DB164">
            <v>4881766083</v>
          </cell>
          <cell r="DC164">
            <v>0</v>
          </cell>
          <cell r="DD164">
            <v>5147931</v>
          </cell>
          <cell r="DE164">
            <v>5147931</v>
          </cell>
          <cell r="DF164">
            <v>0</v>
          </cell>
          <cell r="DG164">
            <v>0</v>
          </cell>
          <cell r="DH164">
            <v>66142378</v>
          </cell>
          <cell r="DI164">
            <v>14031935</v>
          </cell>
          <cell r="DJ164">
            <v>7558710</v>
          </cell>
          <cell r="DK164">
            <v>21590645</v>
          </cell>
          <cell r="DL164">
            <v>18352006</v>
          </cell>
          <cell r="DM164">
            <v>1495560</v>
          </cell>
          <cell r="DN164">
            <v>175386</v>
          </cell>
          <cell r="DO164">
            <v>20022952</v>
          </cell>
          <cell r="DP164">
            <v>3436500</v>
          </cell>
          <cell r="DQ164">
            <v>566400</v>
          </cell>
          <cell r="DR164">
            <v>0</v>
          </cell>
          <cell r="DS164">
            <v>5319200</v>
          </cell>
          <cell r="DT164">
            <v>0</v>
          </cell>
          <cell r="DU164">
            <v>9322100</v>
          </cell>
          <cell r="DV164">
            <v>0</v>
          </cell>
          <cell r="DW164">
            <v>11191800</v>
          </cell>
          <cell r="DX164">
            <v>4305</v>
          </cell>
          <cell r="DY164">
            <v>11196105</v>
          </cell>
          <cell r="DZ164">
            <v>0</v>
          </cell>
          <cell r="EA164">
            <v>0</v>
          </cell>
          <cell r="EB164">
            <v>0</v>
          </cell>
          <cell r="EC164">
            <v>0</v>
          </cell>
          <cell r="ED164">
            <v>41401056</v>
          </cell>
          <cell r="EE164">
            <v>3161070</v>
          </cell>
          <cell r="EF164">
            <v>476478</v>
          </cell>
          <cell r="EG164">
            <v>25033635</v>
          </cell>
          <cell r="EH164">
            <v>374508</v>
          </cell>
          <cell r="EI164">
            <v>16995</v>
          </cell>
          <cell r="EJ164">
            <v>16995</v>
          </cell>
          <cell r="EK164">
            <v>900735</v>
          </cell>
          <cell r="EL164">
            <v>424875</v>
          </cell>
          <cell r="EM164">
            <v>1734108</v>
          </cell>
          <cell r="EN164">
            <v>4826580</v>
          </cell>
          <cell r="EO164">
            <v>2366013</v>
          </cell>
          <cell r="EP164">
            <v>458865</v>
          </cell>
          <cell r="EQ164">
            <v>0</v>
          </cell>
          <cell r="ER164">
            <v>36556245</v>
          </cell>
          <cell r="ES164">
            <v>8174595</v>
          </cell>
          <cell r="ET164">
            <v>45189705</v>
          </cell>
          <cell r="EU164">
            <v>-2405441</v>
          </cell>
          <cell r="EV164">
            <v>118656</v>
          </cell>
          <cell r="EW164">
            <v>0</v>
          </cell>
          <cell r="EX164">
            <v>42902920</v>
          </cell>
          <cell r="EY164">
            <v>0</v>
          </cell>
          <cell r="EZ164">
            <v>162443017</v>
          </cell>
          <cell r="FA164">
            <v>174082600</v>
          </cell>
          <cell r="FB164">
            <v>336525617</v>
          </cell>
          <cell r="FC164">
            <v>1189650</v>
          </cell>
          <cell r="FD164">
            <v>-34300</v>
          </cell>
          <cell r="FE164">
            <v>2369290</v>
          </cell>
          <cell r="FF164">
            <v>0</v>
          </cell>
          <cell r="FG164">
            <v>0</v>
          </cell>
          <cell r="FH164">
            <v>0</v>
          </cell>
          <cell r="FI164">
            <v>6781069</v>
          </cell>
          <cell r="FJ164">
            <v>9150359</v>
          </cell>
          <cell r="FK164">
            <v>1614525</v>
          </cell>
          <cell r="FL164">
            <v>0</v>
          </cell>
          <cell r="FM164">
            <v>11920234</v>
          </cell>
          <cell r="FN164">
            <v>436178874</v>
          </cell>
          <cell r="FO164">
            <v>223220</v>
          </cell>
          <cell r="FP164">
            <v>30144743</v>
          </cell>
          <cell r="FQ164">
            <v>30367963</v>
          </cell>
          <cell r="FR164">
            <v>304549</v>
          </cell>
          <cell r="FS164">
            <v>19735952</v>
          </cell>
          <cell r="FT164">
            <v>226800</v>
          </cell>
          <cell r="FU164">
            <v>135960</v>
          </cell>
          <cell r="FV164">
            <v>10126706</v>
          </cell>
          <cell r="FW164">
            <v>8928400</v>
          </cell>
          <cell r="FX164">
            <v>69826330</v>
          </cell>
          <cell r="FY164">
            <v>0</v>
          </cell>
          <cell r="FZ164">
            <v>6684253</v>
          </cell>
          <cell r="GA164">
            <v>0</v>
          </cell>
          <cell r="GB164">
            <v>6684253</v>
          </cell>
          <cell r="GC164">
            <v>0</v>
          </cell>
          <cell r="GD164">
            <v>0</v>
          </cell>
          <cell r="GE164">
            <v>8814000</v>
          </cell>
          <cell r="GF164">
            <v>65311463</v>
          </cell>
          <cell r="GG164">
            <v>0</v>
          </cell>
          <cell r="GH164">
            <v>65311463</v>
          </cell>
          <cell r="GI164">
            <v>6641804</v>
          </cell>
          <cell r="GJ164">
            <v>-391000</v>
          </cell>
          <cell r="GK164">
            <v>347000</v>
          </cell>
          <cell r="GL164">
            <v>57495274</v>
          </cell>
          <cell r="GM164">
            <v>13365037</v>
          </cell>
          <cell r="GN164">
            <v>75445</v>
          </cell>
          <cell r="GO164">
            <v>0</v>
          </cell>
          <cell r="GP164">
            <v>77533560</v>
          </cell>
          <cell r="GQ164">
            <v>55962864</v>
          </cell>
          <cell r="GR164">
            <v>133496424</v>
          </cell>
          <cell r="GS164">
            <v>284132470</v>
          </cell>
          <cell r="GT164">
            <v>14564300</v>
          </cell>
          <cell r="GU164">
            <v>0</v>
          </cell>
          <cell r="GV164">
            <v>14564300</v>
          </cell>
          <cell r="GW164">
            <v>0</v>
          </cell>
          <cell r="GX164">
            <v>0</v>
          </cell>
          <cell r="GY164">
            <v>4955672453</v>
          </cell>
          <cell r="GZ164">
            <v>626712777</v>
          </cell>
          <cell r="HA164">
            <v>0</v>
          </cell>
          <cell r="HB164">
            <v>5582385230</v>
          </cell>
          <cell r="HC164">
            <v>14404364</v>
          </cell>
          <cell r="HD164">
            <v>7531798999</v>
          </cell>
          <cell r="HE164">
            <v>0</v>
          </cell>
          <cell r="HF164">
            <v>0</v>
          </cell>
          <cell r="HG164">
            <v>0</v>
          </cell>
          <cell r="HH164">
            <v>13143152893</v>
          </cell>
          <cell r="HI164">
            <v>0</v>
          </cell>
          <cell r="HJ164">
            <v>0</v>
          </cell>
          <cell r="HK164">
            <v>0</v>
          </cell>
          <cell r="HL164">
            <v>45770536934</v>
          </cell>
          <cell r="HM164">
            <v>1314923565</v>
          </cell>
          <cell r="HN164">
            <v>47085460499</v>
          </cell>
          <cell r="HO164">
            <v>0</v>
          </cell>
          <cell r="HP164">
            <v>0</v>
          </cell>
          <cell r="HQ164">
            <v>0</v>
          </cell>
          <cell r="HR164">
            <v>0</v>
          </cell>
          <cell r="HS164">
            <v>207230926</v>
          </cell>
          <cell r="HT164">
            <v>155423194</v>
          </cell>
          <cell r="HU164">
            <v>2938803540</v>
          </cell>
          <cell r="HV164">
            <v>3301457660</v>
          </cell>
          <cell r="HW164">
            <v>0</v>
          </cell>
          <cell r="HX164">
            <v>1826426129</v>
          </cell>
          <cell r="HY164">
            <v>0</v>
          </cell>
          <cell r="HZ164">
            <v>184535471</v>
          </cell>
          <cell r="IA164">
            <v>1233546516</v>
          </cell>
          <cell r="IB164">
            <v>0</v>
          </cell>
          <cell r="IC164">
            <v>0</v>
          </cell>
          <cell r="ID164">
            <v>0</v>
          </cell>
          <cell r="IE164">
            <v>16275000000</v>
          </cell>
          <cell r="IF164">
            <v>0</v>
          </cell>
          <cell r="IG164">
            <v>1020000000</v>
          </cell>
          <cell r="IH164">
            <v>0</v>
          </cell>
          <cell r="II164">
            <v>0</v>
          </cell>
          <cell r="IJ164">
            <v>0</v>
          </cell>
          <cell r="IK164">
            <v>70926426275</v>
          </cell>
          <cell r="IL164">
            <v>0</v>
          </cell>
          <cell r="IM164">
            <v>1730211667</v>
          </cell>
          <cell r="IN164">
            <v>1730211667</v>
          </cell>
          <cell r="IO164">
            <v>70926426275</v>
          </cell>
          <cell r="IP164">
            <v>-17895336</v>
          </cell>
          <cell r="IQ164">
            <v>0</v>
          </cell>
          <cell r="IR164">
            <v>0</v>
          </cell>
          <cell r="IS164">
            <v>0</v>
          </cell>
          <cell r="IT164">
            <v>0</v>
          </cell>
          <cell r="IU164">
            <v>0</v>
          </cell>
          <cell r="IV164">
            <v>0</v>
          </cell>
          <cell r="IW164">
            <v>0</v>
          </cell>
          <cell r="IX164">
            <v>0</v>
          </cell>
          <cell r="IY164">
            <v>0</v>
          </cell>
          <cell r="IZ164">
            <v>0</v>
          </cell>
          <cell r="JA164">
            <v>0</v>
          </cell>
          <cell r="JB164">
            <v>-17895336</v>
          </cell>
          <cell r="JC164">
            <v>924959067</v>
          </cell>
          <cell r="JD164">
            <v>23772424</v>
          </cell>
          <cell r="JE164">
            <v>0</v>
          </cell>
          <cell r="JF164">
            <v>5121355</v>
          </cell>
          <cell r="JG164">
            <v>62333</v>
          </cell>
          <cell r="JH164">
            <v>5492558</v>
          </cell>
          <cell r="JI164">
            <v>47771633</v>
          </cell>
          <cell r="JJ164">
            <v>684742</v>
          </cell>
          <cell r="JK164">
            <v>3500464</v>
          </cell>
          <cell r="JL164">
            <v>6940173</v>
          </cell>
          <cell r="JM164">
            <v>11940051</v>
          </cell>
          <cell r="JN164">
            <v>3937690</v>
          </cell>
          <cell r="JO164">
            <v>3738513</v>
          </cell>
          <cell r="JP164">
            <v>274598029</v>
          </cell>
          <cell r="JQ164">
            <v>142297</v>
          </cell>
          <cell r="JR164">
            <v>561449</v>
          </cell>
          <cell r="JS164">
            <v>774889</v>
          </cell>
          <cell r="JT164">
            <v>3753485</v>
          </cell>
          <cell r="JU164">
            <v>26540791</v>
          </cell>
          <cell r="JV164">
            <v>0</v>
          </cell>
          <cell r="JW164">
            <v>0</v>
          </cell>
          <cell r="JX164">
            <v>296481</v>
          </cell>
          <cell r="JY164">
            <v>1299200</v>
          </cell>
          <cell r="JZ164">
            <v>0</v>
          </cell>
          <cell r="KA164">
            <v>0</v>
          </cell>
          <cell r="KB164">
            <v>69115223</v>
          </cell>
          <cell r="KC164">
            <v>0</v>
          </cell>
          <cell r="KD164">
            <v>0</v>
          </cell>
          <cell r="KE164">
            <v>0</v>
          </cell>
          <cell r="KF164">
            <v>0</v>
          </cell>
          <cell r="KG164">
            <v>0</v>
          </cell>
          <cell r="KH164">
            <v>0</v>
          </cell>
          <cell r="KI164">
            <v>0</v>
          </cell>
          <cell r="KJ164">
            <v>0</v>
          </cell>
          <cell r="KK164">
            <v>0</v>
          </cell>
          <cell r="KL164">
            <v>0</v>
          </cell>
          <cell r="KM164">
            <v>0</v>
          </cell>
          <cell r="KN164">
            <v>0</v>
          </cell>
          <cell r="KO164">
            <v>0</v>
          </cell>
          <cell r="KP164">
            <v>0</v>
          </cell>
          <cell r="KQ164">
            <v>0</v>
          </cell>
          <cell r="KR164">
            <v>0</v>
          </cell>
          <cell r="KS164">
            <v>0</v>
          </cell>
          <cell r="KT164">
            <v>0</v>
          </cell>
          <cell r="KU164">
            <v>0</v>
          </cell>
          <cell r="KV164">
            <v>0</v>
          </cell>
          <cell r="KW164">
            <v>1415002847</v>
          </cell>
          <cell r="KX164">
            <v>72323533786</v>
          </cell>
          <cell r="KY164">
            <v>29803494</v>
          </cell>
          <cell r="KZ164">
            <v>29803494</v>
          </cell>
          <cell r="LA164">
            <v>0</v>
          </cell>
          <cell r="LB164">
            <v>99685759731</v>
          </cell>
          <cell r="LC164">
            <v>164904471618</v>
          </cell>
          <cell r="LD164">
            <v>-280446745</v>
          </cell>
          <cell r="LE164">
            <v>0</v>
          </cell>
          <cell r="LF164">
            <v>0</v>
          </cell>
          <cell r="LG164">
            <v>0</v>
          </cell>
          <cell r="LH164">
            <v>0</v>
          </cell>
          <cell r="LI164">
            <v>0</v>
          </cell>
          <cell r="LJ164">
            <v>0</v>
          </cell>
          <cell r="LK164">
            <v>0</v>
          </cell>
          <cell r="LL164">
            <v>9030741282</v>
          </cell>
          <cell r="LM164">
            <v>1012391594</v>
          </cell>
          <cell r="LN164">
            <v>0</v>
          </cell>
          <cell r="LO164">
            <v>1049645689</v>
          </cell>
          <cell r="LP164">
            <v>0</v>
          </cell>
          <cell r="LQ164">
            <v>7500</v>
          </cell>
          <cell r="LR164">
            <v>19496728</v>
          </cell>
          <cell r="LS164">
            <v>612469232</v>
          </cell>
          <cell r="LT164">
            <v>17339470</v>
          </cell>
          <cell r="LU164">
            <v>0</v>
          </cell>
          <cell r="LV164">
            <v>0</v>
          </cell>
          <cell r="LW164">
            <v>612469232</v>
          </cell>
          <cell r="LX164">
            <v>0</v>
          </cell>
          <cell r="LY164">
            <v>0</v>
          </cell>
          <cell r="LZ164">
            <v>0</v>
          </cell>
          <cell r="MA164">
            <v>0</v>
          </cell>
          <cell r="MB164">
            <v>0</v>
          </cell>
          <cell r="MC164">
            <v>0</v>
          </cell>
          <cell r="MD164">
            <v>1012391594</v>
          </cell>
          <cell r="ME164">
            <v>12030168034</v>
          </cell>
          <cell r="MF164">
            <v>290239791</v>
          </cell>
          <cell r="MG164">
            <v>55485688</v>
          </cell>
          <cell r="MH164">
            <v>0</v>
          </cell>
          <cell r="MI164">
            <v>345725479</v>
          </cell>
          <cell r="MJ164">
            <v>161011826</v>
          </cell>
          <cell r="MK164">
            <v>769230</v>
          </cell>
          <cell r="ML164">
            <v>161781056</v>
          </cell>
          <cell r="MM164">
            <v>6060111330</v>
          </cell>
          <cell r="MN164">
            <v>0</v>
          </cell>
          <cell r="MO164">
            <v>6060111330</v>
          </cell>
          <cell r="MP164">
            <v>0</v>
          </cell>
          <cell r="MQ164">
            <v>6567617865</v>
          </cell>
          <cell r="MR164">
            <v>0</v>
          </cell>
          <cell r="MS164">
            <v>0</v>
          </cell>
          <cell r="MT164">
            <v>0</v>
          </cell>
          <cell r="MU164">
            <v>0</v>
          </cell>
          <cell r="MV164">
            <v>0</v>
          </cell>
          <cell r="MW164">
            <v>0</v>
          </cell>
          <cell r="MX164">
            <v>3211701876</v>
          </cell>
          <cell r="MY164">
            <v>398292585</v>
          </cell>
          <cell r="MZ164">
            <v>101587064</v>
          </cell>
          <cell r="NA164">
            <v>0</v>
          </cell>
          <cell r="NB164">
            <v>499879649</v>
          </cell>
          <cell r="NC164">
            <v>0</v>
          </cell>
          <cell r="ND164">
            <v>0</v>
          </cell>
          <cell r="NE164">
            <v>0</v>
          </cell>
          <cell r="NF164">
            <v>0</v>
          </cell>
          <cell r="NG164">
            <v>11764826</v>
          </cell>
          <cell r="NH164">
            <v>0</v>
          </cell>
          <cell r="NI164">
            <v>2362685</v>
          </cell>
          <cell r="NJ164">
            <v>677328</v>
          </cell>
          <cell r="NK164">
            <v>3040013</v>
          </cell>
          <cell r="NL164">
            <v>0</v>
          </cell>
          <cell r="NM164">
            <v>0</v>
          </cell>
          <cell r="NN164">
            <v>0</v>
          </cell>
          <cell r="NO164">
            <v>0</v>
          </cell>
          <cell r="NP164">
            <v>0</v>
          </cell>
          <cell r="NQ164">
            <v>0</v>
          </cell>
          <cell r="NR164">
            <v>0</v>
          </cell>
          <cell r="NS164">
            <v>0</v>
          </cell>
          <cell r="NT164">
            <v>0</v>
          </cell>
          <cell r="NU164">
            <v>0</v>
          </cell>
          <cell r="NV164">
            <v>0</v>
          </cell>
          <cell r="NW164">
            <v>0</v>
          </cell>
          <cell r="NX164">
            <v>0</v>
          </cell>
          <cell r="NY164">
            <v>0</v>
          </cell>
          <cell r="NZ164">
            <v>0</v>
          </cell>
          <cell r="OA164">
            <v>0</v>
          </cell>
          <cell r="OB164">
            <v>0</v>
          </cell>
          <cell r="OC164">
            <v>0</v>
          </cell>
          <cell r="OD164">
            <v>3726386364</v>
          </cell>
          <cell r="OE164">
            <v>3726386364</v>
          </cell>
          <cell r="OF164">
            <v>0</v>
          </cell>
          <cell r="OG164">
            <v>0</v>
          </cell>
          <cell r="OH164">
            <v>0</v>
          </cell>
          <cell r="OI164">
            <v>0</v>
          </cell>
          <cell r="OJ164">
            <v>0</v>
          </cell>
          <cell r="OK164">
            <v>0</v>
          </cell>
          <cell r="OL164">
            <v>0</v>
          </cell>
          <cell r="OM164">
            <v>0</v>
          </cell>
          <cell r="ON164">
            <v>0</v>
          </cell>
          <cell r="OO164">
            <v>0</v>
          </cell>
          <cell r="OP164">
            <v>19330742</v>
          </cell>
          <cell r="OQ164">
            <v>549414</v>
          </cell>
          <cell r="OR164">
            <v>17216700</v>
          </cell>
          <cell r="OS164">
            <v>0</v>
          </cell>
          <cell r="OT164">
            <v>0</v>
          </cell>
          <cell r="OU164">
            <v>54313556</v>
          </cell>
          <cell r="OV164">
            <v>0</v>
          </cell>
          <cell r="OW164">
            <v>3763483220</v>
          </cell>
          <cell r="OX164">
            <v>10331101085</v>
          </cell>
          <cell r="OY164">
            <v>187265740737</v>
          </cell>
        </row>
        <row r="165">
          <cell r="A165">
            <v>40422</v>
          </cell>
          <cell r="B165">
            <v>2010</v>
          </cell>
          <cell r="C165" t="str">
            <v>2010-2</v>
          </cell>
          <cell r="D165" t="str">
            <v>2010-3</v>
          </cell>
          <cell r="E165">
            <v>9</v>
          </cell>
          <cell r="F165">
            <v>0</v>
          </cell>
          <cell r="G165">
            <v>16078957</v>
          </cell>
          <cell r="H165">
            <v>911760</v>
          </cell>
          <cell r="I165">
            <v>11682303611.0625</v>
          </cell>
          <cell r="J165">
            <v>1658228090.9375</v>
          </cell>
          <cell r="K165">
            <v>0</v>
          </cell>
          <cell r="L165">
            <v>13340531702</v>
          </cell>
          <cell r="M165">
            <v>3257882978</v>
          </cell>
          <cell r="N165">
            <v>27558455052</v>
          </cell>
          <cell r="O165">
            <v>1663959785</v>
          </cell>
          <cell r="P165">
            <v>2796783077</v>
          </cell>
          <cell r="Q165">
            <v>2509364218</v>
          </cell>
          <cell r="R165">
            <v>51927200224</v>
          </cell>
          <cell r="S165">
            <v>3385106000</v>
          </cell>
          <cell r="T165">
            <v>3982477000</v>
          </cell>
          <cell r="U165">
            <v>7367583000</v>
          </cell>
          <cell r="V165">
            <v>106286933</v>
          </cell>
          <cell r="W165">
            <v>8982080</v>
          </cell>
          <cell r="X165">
            <v>92460576</v>
          </cell>
          <cell r="Y165">
            <v>0</v>
          </cell>
          <cell r="Z165">
            <v>169986343</v>
          </cell>
          <cell r="AA165">
            <v>41584692</v>
          </cell>
          <cell r="AB165">
            <v>0</v>
          </cell>
          <cell r="AC165">
            <v>3055811486</v>
          </cell>
          <cell r="AD165">
            <v>0</v>
          </cell>
          <cell r="AE165">
            <v>0</v>
          </cell>
          <cell r="AF165">
            <v>0</v>
          </cell>
          <cell r="AG165">
            <v>10842695110</v>
          </cell>
          <cell r="AH165">
            <v>62769895334</v>
          </cell>
          <cell r="AI165">
            <v>89821946</v>
          </cell>
          <cell r="AJ165">
            <v>1611000</v>
          </cell>
          <cell r="AK165">
            <v>0</v>
          </cell>
          <cell r="AL165">
            <v>91432946</v>
          </cell>
          <cell r="AM165">
            <v>1233943379</v>
          </cell>
          <cell r="AN165">
            <v>5279358</v>
          </cell>
          <cell r="AO165">
            <v>12450536</v>
          </cell>
          <cell r="AP165">
            <v>64545</v>
          </cell>
          <cell r="AQ165">
            <v>7504072</v>
          </cell>
          <cell r="AR165">
            <v>203744</v>
          </cell>
          <cell r="AS165">
            <v>0</v>
          </cell>
          <cell r="AT165">
            <v>0</v>
          </cell>
          <cell r="AU165">
            <v>0</v>
          </cell>
          <cell r="AV165">
            <v>1259445634</v>
          </cell>
          <cell r="AW165">
            <v>41628</v>
          </cell>
          <cell r="AX165">
            <v>3712192566</v>
          </cell>
          <cell r="AY165">
            <v>832988391</v>
          </cell>
          <cell r="AZ165">
            <v>71707</v>
          </cell>
          <cell r="BA165">
            <v>27898</v>
          </cell>
          <cell r="BB165">
            <v>0</v>
          </cell>
          <cell r="BC165">
            <v>15899527</v>
          </cell>
          <cell r="BD165">
            <v>7103179</v>
          </cell>
          <cell r="BE165">
            <v>6797906</v>
          </cell>
          <cell r="BF165">
            <v>0</v>
          </cell>
          <cell r="BG165">
            <v>0</v>
          </cell>
          <cell r="BH165">
            <v>0</v>
          </cell>
          <cell r="BI165">
            <v>111507029</v>
          </cell>
          <cell r="BJ165">
            <v>0</v>
          </cell>
          <cell r="BK165">
            <v>4686629831</v>
          </cell>
          <cell r="BL165">
            <v>0</v>
          </cell>
          <cell r="BM165">
            <v>221708</v>
          </cell>
          <cell r="BN165">
            <v>2378074</v>
          </cell>
          <cell r="BO165">
            <v>81524</v>
          </cell>
          <cell r="BP165">
            <v>61324097</v>
          </cell>
          <cell r="BQ165">
            <v>64005403</v>
          </cell>
          <cell r="BR165">
            <v>3495675172</v>
          </cell>
          <cell r="BS165">
            <v>0</v>
          </cell>
          <cell r="BT165">
            <v>161757027</v>
          </cell>
          <cell r="BU165">
            <v>2419579950</v>
          </cell>
          <cell r="BV165">
            <v>86300735</v>
          </cell>
          <cell r="BW165">
            <v>949830</v>
          </cell>
          <cell r="BX165">
            <v>11830944</v>
          </cell>
          <cell r="BY165">
            <v>4821632</v>
          </cell>
          <cell r="BZ165">
            <v>777214</v>
          </cell>
          <cell r="CA165">
            <v>436822</v>
          </cell>
          <cell r="CB165">
            <v>171200</v>
          </cell>
          <cell r="CC165">
            <v>8735272</v>
          </cell>
          <cell r="CD165">
            <v>27722914</v>
          </cell>
          <cell r="CE165">
            <v>3315049</v>
          </cell>
          <cell r="CF165">
            <v>5336993</v>
          </cell>
          <cell r="CG165">
            <v>29768198</v>
          </cell>
          <cell r="CH165">
            <v>38420240</v>
          </cell>
          <cell r="CI165">
            <v>0</v>
          </cell>
          <cell r="CJ165">
            <v>38420240</v>
          </cell>
          <cell r="CK165">
            <v>496474719</v>
          </cell>
          <cell r="CL165">
            <v>496474719</v>
          </cell>
          <cell r="CM165">
            <v>27460484</v>
          </cell>
          <cell r="CN165">
            <v>26586108</v>
          </cell>
          <cell r="CO165">
            <v>14215289</v>
          </cell>
          <cell r="CP165">
            <v>7590860</v>
          </cell>
          <cell r="CQ165">
            <v>351924</v>
          </cell>
          <cell r="CR165">
            <v>1139866134</v>
          </cell>
          <cell r="CS165">
            <v>119634591</v>
          </cell>
          <cell r="CT165">
            <v>0</v>
          </cell>
          <cell r="CU165">
            <v>35173950</v>
          </cell>
          <cell r="CV165">
            <v>1294674675</v>
          </cell>
          <cell r="CW165">
            <v>0</v>
          </cell>
          <cell r="CX165">
            <v>0</v>
          </cell>
          <cell r="CY165">
            <v>0</v>
          </cell>
          <cell r="CZ165">
            <v>1867354059</v>
          </cell>
          <cell r="DA165">
            <v>2706752</v>
          </cell>
          <cell r="DB165">
            <v>4603841677</v>
          </cell>
          <cell r="DC165">
            <v>0</v>
          </cell>
          <cell r="DD165">
            <v>7926390</v>
          </cell>
          <cell r="DE165">
            <v>7926390</v>
          </cell>
          <cell r="DF165">
            <v>0</v>
          </cell>
          <cell r="DG165">
            <v>0</v>
          </cell>
          <cell r="DH165">
            <v>65190222</v>
          </cell>
          <cell r="DI165">
            <v>10784100</v>
          </cell>
          <cell r="DJ165">
            <v>5735730</v>
          </cell>
          <cell r="DK165">
            <v>16519830</v>
          </cell>
          <cell r="DL165">
            <v>17140847</v>
          </cell>
          <cell r="DM165">
            <v>1325610</v>
          </cell>
          <cell r="DN165">
            <v>159443</v>
          </cell>
          <cell r="DO165">
            <v>18625900</v>
          </cell>
          <cell r="DP165">
            <v>917200</v>
          </cell>
          <cell r="DQ165">
            <v>3020800</v>
          </cell>
          <cell r="DR165">
            <v>0</v>
          </cell>
          <cell r="DS165">
            <v>6940000</v>
          </cell>
          <cell r="DT165">
            <v>0</v>
          </cell>
          <cell r="DU165">
            <v>10878000</v>
          </cell>
          <cell r="DV165">
            <v>23360</v>
          </cell>
          <cell r="DW165">
            <v>8825700</v>
          </cell>
          <cell r="DX165">
            <v>3985</v>
          </cell>
          <cell r="DY165">
            <v>8853045</v>
          </cell>
          <cell r="DZ165">
            <v>0</v>
          </cell>
          <cell r="EA165">
            <v>0</v>
          </cell>
          <cell r="EB165">
            <v>0</v>
          </cell>
          <cell r="EC165">
            <v>0</v>
          </cell>
          <cell r="ED165">
            <v>48147453</v>
          </cell>
          <cell r="EE165">
            <v>4588650</v>
          </cell>
          <cell r="EF165">
            <v>442488</v>
          </cell>
          <cell r="EG165">
            <v>25220580</v>
          </cell>
          <cell r="EH165">
            <v>539329</v>
          </cell>
          <cell r="EI165">
            <v>50985</v>
          </cell>
          <cell r="EJ165">
            <v>16995</v>
          </cell>
          <cell r="EK165">
            <v>934725</v>
          </cell>
          <cell r="EL165">
            <v>696795</v>
          </cell>
          <cell r="EM165">
            <v>2238829</v>
          </cell>
          <cell r="EN165">
            <v>4928550</v>
          </cell>
          <cell r="EO165">
            <v>1848747</v>
          </cell>
          <cell r="EP165">
            <v>713790</v>
          </cell>
          <cell r="EQ165">
            <v>0</v>
          </cell>
          <cell r="ER165">
            <v>36012405</v>
          </cell>
          <cell r="ES165">
            <v>7239870</v>
          </cell>
          <cell r="ET165">
            <v>43966065</v>
          </cell>
          <cell r="EU165">
            <v>0</v>
          </cell>
          <cell r="EV165">
            <v>148320</v>
          </cell>
          <cell r="EW165">
            <v>0</v>
          </cell>
          <cell r="EX165">
            <v>44114385</v>
          </cell>
          <cell r="EY165">
            <v>0</v>
          </cell>
          <cell r="EZ165">
            <v>169886627</v>
          </cell>
          <cell r="FA165">
            <v>185084104</v>
          </cell>
          <cell r="FB165">
            <v>354970731</v>
          </cell>
          <cell r="FC165">
            <v>1121670</v>
          </cell>
          <cell r="FD165">
            <v>0</v>
          </cell>
          <cell r="FE165">
            <v>2287593</v>
          </cell>
          <cell r="FF165">
            <v>0</v>
          </cell>
          <cell r="FG165">
            <v>0</v>
          </cell>
          <cell r="FH165">
            <v>0</v>
          </cell>
          <cell r="FI165">
            <v>7352964</v>
          </cell>
          <cell r="FJ165">
            <v>9640557</v>
          </cell>
          <cell r="FK165">
            <v>1699500</v>
          </cell>
          <cell r="FL165">
            <v>0</v>
          </cell>
          <cell r="FM165">
            <v>12461727</v>
          </cell>
          <cell r="FN165">
            <v>449142510</v>
          </cell>
          <cell r="FO165">
            <v>223217</v>
          </cell>
          <cell r="FP165">
            <v>23241742</v>
          </cell>
          <cell r="FQ165">
            <v>23464959</v>
          </cell>
          <cell r="FR165">
            <v>304549</v>
          </cell>
          <cell r="FS165">
            <v>19587676</v>
          </cell>
          <cell r="FT165">
            <v>226800</v>
          </cell>
          <cell r="FU165">
            <v>288915</v>
          </cell>
          <cell r="FV165">
            <v>7039591</v>
          </cell>
          <cell r="FW165">
            <v>13392600</v>
          </cell>
          <cell r="FX165">
            <v>64305090</v>
          </cell>
          <cell r="FY165">
            <v>0</v>
          </cell>
          <cell r="FZ165">
            <v>6442890</v>
          </cell>
          <cell r="GA165">
            <v>0</v>
          </cell>
          <cell r="GB165">
            <v>6442890</v>
          </cell>
          <cell r="GC165">
            <v>345208</v>
          </cell>
          <cell r="GD165">
            <v>345208</v>
          </cell>
          <cell r="GE165">
            <v>8455000</v>
          </cell>
          <cell r="GF165">
            <v>49771826</v>
          </cell>
          <cell r="GG165">
            <v>0</v>
          </cell>
          <cell r="GH165">
            <v>49771826</v>
          </cell>
          <cell r="GI165">
            <v>6419429</v>
          </cell>
          <cell r="GJ165">
            <v>252000</v>
          </cell>
          <cell r="GK165">
            <v>134000</v>
          </cell>
          <cell r="GL165">
            <v>50291955</v>
          </cell>
          <cell r="GM165">
            <v>18802328</v>
          </cell>
          <cell r="GN165">
            <v>75900</v>
          </cell>
          <cell r="GO165">
            <v>0</v>
          </cell>
          <cell r="GP165">
            <v>75975612</v>
          </cell>
          <cell r="GQ165">
            <v>53631165</v>
          </cell>
          <cell r="GR165">
            <v>129606777</v>
          </cell>
          <cell r="GS165">
            <v>258926791</v>
          </cell>
          <cell r="GT165">
            <v>7071100</v>
          </cell>
          <cell r="GU165">
            <v>0</v>
          </cell>
          <cell r="GV165">
            <v>7071100</v>
          </cell>
          <cell r="GW165">
            <v>0</v>
          </cell>
          <cell r="GX165">
            <v>0</v>
          </cell>
          <cell r="GY165">
            <v>2578057172</v>
          </cell>
          <cell r="GZ165">
            <v>393472973</v>
          </cell>
          <cell r="HA165">
            <v>0</v>
          </cell>
          <cell r="HB165">
            <v>2971530145</v>
          </cell>
          <cell r="HC165">
            <v>0</v>
          </cell>
          <cell r="HD165">
            <v>0</v>
          </cell>
          <cell r="HE165">
            <v>0</v>
          </cell>
          <cell r="HF165">
            <v>0</v>
          </cell>
          <cell r="HG165">
            <v>0</v>
          </cell>
          <cell r="HH165">
            <v>2978601245</v>
          </cell>
          <cell r="HI165">
            <v>0</v>
          </cell>
          <cell r="HJ165">
            <v>0</v>
          </cell>
          <cell r="HK165">
            <v>0</v>
          </cell>
          <cell r="HL165">
            <v>34525219335</v>
          </cell>
          <cell r="HM165">
            <v>1314923565</v>
          </cell>
          <cell r="HN165">
            <v>35840142900</v>
          </cell>
          <cell r="HO165">
            <v>0</v>
          </cell>
          <cell r="HP165">
            <v>0</v>
          </cell>
          <cell r="HQ165">
            <v>0</v>
          </cell>
          <cell r="HR165">
            <v>0</v>
          </cell>
          <cell r="HS165">
            <v>207230926</v>
          </cell>
          <cell r="HT165">
            <v>155423194</v>
          </cell>
          <cell r="HU165">
            <v>2938803540</v>
          </cell>
          <cell r="HV165">
            <v>3301457660</v>
          </cell>
          <cell r="HW165">
            <v>0</v>
          </cell>
          <cell r="HX165">
            <v>1826426129</v>
          </cell>
          <cell r="HY165">
            <v>0</v>
          </cell>
          <cell r="HZ165">
            <v>184535471</v>
          </cell>
          <cell r="IA165">
            <v>0</v>
          </cell>
          <cell r="IB165">
            <v>0</v>
          </cell>
          <cell r="IC165">
            <v>0</v>
          </cell>
          <cell r="ID165">
            <v>0</v>
          </cell>
          <cell r="IE165">
            <v>0</v>
          </cell>
          <cell r="IF165">
            <v>0</v>
          </cell>
          <cell r="IG165">
            <v>0</v>
          </cell>
          <cell r="IH165">
            <v>0</v>
          </cell>
          <cell r="II165">
            <v>0</v>
          </cell>
          <cell r="IJ165">
            <v>0</v>
          </cell>
          <cell r="IK165">
            <v>41152562160</v>
          </cell>
          <cell r="IL165">
            <v>0</v>
          </cell>
          <cell r="IM165">
            <v>783232695</v>
          </cell>
          <cell r="IN165">
            <v>783232695</v>
          </cell>
          <cell r="IO165">
            <v>41152562160</v>
          </cell>
          <cell r="IP165">
            <v>13772107</v>
          </cell>
          <cell r="IQ165">
            <v>0</v>
          </cell>
          <cell r="IR165">
            <v>0</v>
          </cell>
          <cell r="IS165">
            <v>0</v>
          </cell>
          <cell r="IT165">
            <v>0</v>
          </cell>
          <cell r="IU165">
            <v>0</v>
          </cell>
          <cell r="IV165">
            <v>0</v>
          </cell>
          <cell r="IW165">
            <v>0</v>
          </cell>
          <cell r="IX165">
            <v>0</v>
          </cell>
          <cell r="IY165">
            <v>0</v>
          </cell>
          <cell r="IZ165">
            <v>0</v>
          </cell>
          <cell r="JA165">
            <v>0</v>
          </cell>
          <cell r="JB165">
            <v>13772107</v>
          </cell>
          <cell r="JC165">
            <v>924959067</v>
          </cell>
          <cell r="JD165">
            <v>23772424</v>
          </cell>
          <cell r="JE165">
            <v>0</v>
          </cell>
          <cell r="JF165">
            <v>5121355</v>
          </cell>
          <cell r="JG165">
            <v>62333</v>
          </cell>
          <cell r="JH165">
            <v>0</v>
          </cell>
          <cell r="JI165">
            <v>47771633</v>
          </cell>
          <cell r="JJ165">
            <v>684742</v>
          </cell>
          <cell r="JK165">
            <v>3500464</v>
          </cell>
          <cell r="JL165">
            <v>6940173</v>
          </cell>
          <cell r="JM165">
            <v>11940051</v>
          </cell>
          <cell r="JN165">
            <v>3937690</v>
          </cell>
          <cell r="JO165">
            <v>3738513</v>
          </cell>
          <cell r="JP165">
            <v>274598029</v>
          </cell>
          <cell r="JQ165">
            <v>142297</v>
          </cell>
          <cell r="JR165">
            <v>561449</v>
          </cell>
          <cell r="JS165">
            <v>774889</v>
          </cell>
          <cell r="JT165">
            <v>3753485</v>
          </cell>
          <cell r="JU165">
            <v>26540791</v>
          </cell>
          <cell r="JV165">
            <v>0</v>
          </cell>
          <cell r="JW165">
            <v>0</v>
          </cell>
          <cell r="JX165">
            <v>296481</v>
          </cell>
          <cell r="JY165">
            <v>1299200</v>
          </cell>
          <cell r="JZ165">
            <v>0</v>
          </cell>
          <cell r="KA165">
            <v>19562318</v>
          </cell>
          <cell r="KB165">
            <v>69115223</v>
          </cell>
          <cell r="KC165">
            <v>0</v>
          </cell>
          <cell r="KD165">
            <v>0</v>
          </cell>
          <cell r="KE165">
            <v>0</v>
          </cell>
          <cell r="KF165">
            <v>0</v>
          </cell>
          <cell r="KG165">
            <v>0</v>
          </cell>
          <cell r="KH165">
            <v>0</v>
          </cell>
          <cell r="KI165">
            <v>0</v>
          </cell>
          <cell r="KJ165">
            <v>0</v>
          </cell>
          <cell r="KK165">
            <v>0</v>
          </cell>
          <cell r="KL165">
            <v>0</v>
          </cell>
          <cell r="KM165">
            <v>0</v>
          </cell>
          <cell r="KN165">
            <v>0</v>
          </cell>
          <cell r="KO165">
            <v>0</v>
          </cell>
          <cell r="KP165">
            <v>0</v>
          </cell>
          <cell r="KQ165">
            <v>0</v>
          </cell>
          <cell r="KR165">
            <v>0</v>
          </cell>
          <cell r="KS165">
            <v>0</v>
          </cell>
          <cell r="KT165">
            <v>0</v>
          </cell>
          <cell r="KU165">
            <v>0</v>
          </cell>
          <cell r="KV165">
            <v>0</v>
          </cell>
          <cell r="KW165">
            <v>1429072607</v>
          </cell>
          <cell r="KX165">
            <v>42595406874</v>
          </cell>
          <cell r="KY165">
            <v>32801140</v>
          </cell>
          <cell r="KZ165">
            <v>32801140</v>
          </cell>
          <cell r="LA165">
            <v>0</v>
          </cell>
          <cell r="LB165">
            <v>60523835613</v>
          </cell>
          <cell r="LC165">
            <v>123293730947</v>
          </cell>
          <cell r="LD165">
            <v>0</v>
          </cell>
          <cell r="LE165">
            <v>0</v>
          </cell>
          <cell r="LF165">
            <v>0</v>
          </cell>
          <cell r="LG165">
            <v>0</v>
          </cell>
          <cell r="LH165">
            <v>0</v>
          </cell>
          <cell r="LI165">
            <v>0</v>
          </cell>
          <cell r="LJ165">
            <v>0</v>
          </cell>
          <cell r="LK165">
            <v>0</v>
          </cell>
          <cell r="LL165">
            <v>9064624928</v>
          </cell>
          <cell r="LM165">
            <v>1012391594</v>
          </cell>
          <cell r="LN165">
            <v>0</v>
          </cell>
          <cell r="LO165">
            <v>789057406</v>
          </cell>
          <cell r="LP165">
            <v>0</v>
          </cell>
          <cell r="LQ165">
            <v>12500</v>
          </cell>
          <cell r="LR165">
            <v>16682348</v>
          </cell>
          <cell r="LS165">
            <v>462773674</v>
          </cell>
          <cell r="LT165">
            <v>16090540</v>
          </cell>
          <cell r="LU165">
            <v>0</v>
          </cell>
          <cell r="LV165">
            <v>0</v>
          </cell>
          <cell r="LW165">
            <v>462773674</v>
          </cell>
          <cell r="LX165">
            <v>0</v>
          </cell>
          <cell r="LY165">
            <v>0</v>
          </cell>
          <cell r="LZ165">
            <v>0</v>
          </cell>
          <cell r="MA165">
            <v>0</v>
          </cell>
          <cell r="MB165">
            <v>0</v>
          </cell>
          <cell r="MC165">
            <v>0</v>
          </cell>
          <cell r="MD165">
            <v>1012391594</v>
          </cell>
          <cell r="ME165">
            <v>10891078141</v>
          </cell>
          <cell r="MF165">
            <v>12767142</v>
          </cell>
          <cell r="MG165">
            <v>0</v>
          </cell>
          <cell r="MH165">
            <v>0</v>
          </cell>
          <cell r="MI165">
            <v>12767142</v>
          </cell>
          <cell r="MJ165">
            <v>669903666</v>
          </cell>
          <cell r="MK165">
            <v>752591</v>
          </cell>
          <cell r="ML165">
            <v>670656257</v>
          </cell>
          <cell r="MM165">
            <v>10639222612</v>
          </cell>
          <cell r="MN165">
            <v>0</v>
          </cell>
          <cell r="MO165">
            <v>10639222612</v>
          </cell>
          <cell r="MP165">
            <v>0</v>
          </cell>
          <cell r="MQ165">
            <v>11322646011</v>
          </cell>
          <cell r="MR165">
            <v>0</v>
          </cell>
          <cell r="MS165">
            <v>0</v>
          </cell>
          <cell r="MT165">
            <v>0</v>
          </cell>
          <cell r="MU165">
            <v>0</v>
          </cell>
          <cell r="MV165">
            <v>0</v>
          </cell>
          <cell r="MW165">
            <v>0</v>
          </cell>
          <cell r="MX165">
            <v>3724131679</v>
          </cell>
          <cell r="MY165">
            <v>373784228</v>
          </cell>
          <cell r="MZ165">
            <v>98860394</v>
          </cell>
          <cell r="NA165">
            <v>0</v>
          </cell>
          <cell r="NB165">
            <v>472644622</v>
          </cell>
          <cell r="NC165">
            <v>0</v>
          </cell>
          <cell r="ND165">
            <v>0</v>
          </cell>
          <cell r="NE165">
            <v>0</v>
          </cell>
          <cell r="NF165">
            <v>0</v>
          </cell>
          <cell r="NG165">
            <v>5716666</v>
          </cell>
          <cell r="NH165">
            <v>0</v>
          </cell>
          <cell r="NI165">
            <v>2914381</v>
          </cell>
          <cell r="NJ165">
            <v>784676</v>
          </cell>
          <cell r="NK165">
            <v>3699057</v>
          </cell>
          <cell r="NL165">
            <v>0</v>
          </cell>
          <cell r="NM165">
            <v>8956000</v>
          </cell>
          <cell r="NN165">
            <v>0</v>
          </cell>
          <cell r="NO165">
            <v>0</v>
          </cell>
          <cell r="NP165">
            <v>0</v>
          </cell>
          <cell r="NQ165">
            <v>32582048</v>
          </cell>
          <cell r="NR165">
            <v>0</v>
          </cell>
          <cell r="NS165">
            <v>0</v>
          </cell>
          <cell r="NT165">
            <v>0</v>
          </cell>
          <cell r="NU165">
            <v>0</v>
          </cell>
          <cell r="NV165">
            <v>0</v>
          </cell>
          <cell r="NW165">
            <v>0</v>
          </cell>
          <cell r="NX165">
            <v>0</v>
          </cell>
          <cell r="NY165">
            <v>0</v>
          </cell>
          <cell r="NZ165">
            <v>0</v>
          </cell>
          <cell r="OA165">
            <v>0</v>
          </cell>
          <cell r="OB165">
            <v>0</v>
          </cell>
          <cell r="OC165">
            <v>0</v>
          </cell>
          <cell r="OD165">
            <v>4247730072</v>
          </cell>
          <cell r="OE165">
            <v>4247730072</v>
          </cell>
          <cell r="OF165">
            <v>0</v>
          </cell>
          <cell r="OG165">
            <v>0</v>
          </cell>
          <cell r="OH165">
            <v>0</v>
          </cell>
          <cell r="OI165">
            <v>-292870878</v>
          </cell>
          <cell r="OJ165">
            <v>-292870878</v>
          </cell>
          <cell r="OK165">
            <v>0</v>
          </cell>
          <cell r="OL165">
            <v>0</v>
          </cell>
          <cell r="OM165">
            <v>0</v>
          </cell>
          <cell r="ON165">
            <v>-292870878</v>
          </cell>
          <cell r="OO165">
            <v>0</v>
          </cell>
          <cell r="OP165">
            <v>17413691</v>
          </cell>
          <cell r="OQ165">
            <v>524828</v>
          </cell>
          <cell r="OR165">
            <v>13227276</v>
          </cell>
          <cell r="OS165">
            <v>0</v>
          </cell>
          <cell r="OT165">
            <v>0</v>
          </cell>
          <cell r="OU165">
            <v>44393071</v>
          </cell>
          <cell r="OV165">
            <v>0</v>
          </cell>
          <cell r="OW165">
            <v>3986024989</v>
          </cell>
          <cell r="OX165">
            <v>15308671000</v>
          </cell>
          <cell r="OY165">
            <v>149493480088</v>
          </cell>
        </row>
        <row r="166">
          <cell r="A166">
            <v>40452</v>
          </cell>
          <cell r="B166">
            <v>2010</v>
          </cell>
          <cell r="C166" t="str">
            <v>2010-2</v>
          </cell>
          <cell r="D166" t="str">
            <v>2010-4</v>
          </cell>
          <cell r="E166">
            <v>10</v>
          </cell>
          <cell r="F166">
            <v>0</v>
          </cell>
          <cell r="G166">
            <v>3751160</v>
          </cell>
          <cell r="H166">
            <v>0</v>
          </cell>
          <cell r="I166">
            <v>46625858269.72879</v>
          </cell>
          <cell r="J166">
            <v>6618241616.2712021</v>
          </cell>
          <cell r="K166">
            <v>0</v>
          </cell>
          <cell r="L166">
            <v>53244099886</v>
          </cell>
          <cell r="M166">
            <v>2178555886</v>
          </cell>
          <cell r="N166">
            <v>24798243914</v>
          </cell>
          <cell r="O166">
            <v>282694998</v>
          </cell>
          <cell r="P166">
            <v>2473152712</v>
          </cell>
          <cell r="Q166">
            <v>2504146350</v>
          </cell>
          <cell r="R166">
            <v>86779723204</v>
          </cell>
          <cell r="S166">
            <v>3350135000</v>
          </cell>
          <cell r="T166">
            <v>3941336000</v>
          </cell>
          <cell r="U166">
            <v>7291471000</v>
          </cell>
          <cell r="V166">
            <v>95956469</v>
          </cell>
          <cell r="W166">
            <v>744867710</v>
          </cell>
          <cell r="X166">
            <v>91616928</v>
          </cell>
          <cell r="Y166">
            <v>0</v>
          </cell>
          <cell r="Z166">
            <v>98513954</v>
          </cell>
          <cell r="AA166">
            <v>24704231</v>
          </cell>
          <cell r="AB166">
            <v>0</v>
          </cell>
          <cell r="AC166">
            <v>2877794274</v>
          </cell>
          <cell r="AD166">
            <v>0</v>
          </cell>
          <cell r="AE166">
            <v>0</v>
          </cell>
          <cell r="AF166">
            <v>0</v>
          </cell>
          <cell r="AG166">
            <v>11224924566</v>
          </cell>
          <cell r="AH166">
            <v>98004647770</v>
          </cell>
          <cell r="AI166">
            <v>95070934</v>
          </cell>
          <cell r="AJ166">
            <v>1268500</v>
          </cell>
          <cell r="AK166">
            <v>0</v>
          </cell>
          <cell r="AL166">
            <v>96339434</v>
          </cell>
          <cell r="AM166">
            <v>2195172034</v>
          </cell>
          <cell r="AN166">
            <v>290939</v>
          </cell>
          <cell r="AO166">
            <v>9311127</v>
          </cell>
          <cell r="AP166">
            <v>68770</v>
          </cell>
          <cell r="AQ166">
            <v>8798016</v>
          </cell>
          <cell r="AR166">
            <v>2690800</v>
          </cell>
          <cell r="AS166">
            <v>0</v>
          </cell>
          <cell r="AT166">
            <v>0</v>
          </cell>
          <cell r="AU166">
            <v>0</v>
          </cell>
          <cell r="AV166">
            <v>2216331686</v>
          </cell>
          <cell r="AW166">
            <v>13603</v>
          </cell>
          <cell r="AX166">
            <v>2315830846</v>
          </cell>
          <cell r="AY166">
            <v>892772290</v>
          </cell>
          <cell r="AZ166">
            <v>44578</v>
          </cell>
          <cell r="BA166">
            <v>2021131</v>
          </cell>
          <cell r="BB166">
            <v>1122</v>
          </cell>
          <cell r="BC166">
            <v>19706658</v>
          </cell>
          <cell r="BD166">
            <v>7064419</v>
          </cell>
          <cell r="BE166">
            <v>6301438</v>
          </cell>
          <cell r="BF166">
            <v>0</v>
          </cell>
          <cell r="BG166">
            <v>0</v>
          </cell>
          <cell r="BH166">
            <v>0</v>
          </cell>
          <cell r="BI166">
            <v>108822913</v>
          </cell>
          <cell r="BJ166">
            <v>0</v>
          </cell>
          <cell r="BK166">
            <v>3352578998</v>
          </cell>
          <cell r="BL166">
            <v>0</v>
          </cell>
          <cell r="BM166">
            <v>650581</v>
          </cell>
          <cell r="BN166">
            <v>2979678</v>
          </cell>
          <cell r="BO166">
            <v>3358000</v>
          </cell>
          <cell r="BP166">
            <v>161917436</v>
          </cell>
          <cell r="BQ166">
            <v>168905695</v>
          </cell>
          <cell r="BR166">
            <v>4114926457</v>
          </cell>
          <cell r="BS166">
            <v>4435573</v>
          </cell>
          <cell r="BT166">
            <v>164252668</v>
          </cell>
          <cell r="BU166">
            <v>2419579950</v>
          </cell>
          <cell r="BV166">
            <v>93033462</v>
          </cell>
          <cell r="BW166">
            <v>735677</v>
          </cell>
          <cell r="BX166">
            <v>13198733</v>
          </cell>
          <cell r="BY166">
            <v>2498746</v>
          </cell>
          <cell r="BZ166">
            <v>1276175</v>
          </cell>
          <cell r="CA166">
            <v>505302</v>
          </cell>
          <cell r="CB166">
            <v>192600</v>
          </cell>
          <cell r="CC166">
            <v>5508309</v>
          </cell>
          <cell r="CD166">
            <v>23915542</v>
          </cell>
          <cell r="CE166">
            <v>2570133</v>
          </cell>
          <cell r="CF166">
            <v>4338246</v>
          </cell>
          <cell r="CG166">
            <v>19364361</v>
          </cell>
          <cell r="CH166">
            <v>26272740</v>
          </cell>
          <cell r="CI166">
            <v>0</v>
          </cell>
          <cell r="CJ166">
            <v>26272740</v>
          </cell>
          <cell r="CK166">
            <v>593391491</v>
          </cell>
          <cell r="CL166">
            <v>593391491</v>
          </cell>
          <cell r="CM166">
            <v>4373585</v>
          </cell>
          <cell r="CN166">
            <v>30086924</v>
          </cell>
          <cell r="CO166">
            <v>17807377</v>
          </cell>
          <cell r="CP166">
            <v>7724193</v>
          </cell>
          <cell r="CQ166">
            <v>639425</v>
          </cell>
          <cell r="CR166">
            <v>1153579243</v>
          </cell>
          <cell r="CS166">
            <v>130083551</v>
          </cell>
          <cell r="CT166">
            <v>0</v>
          </cell>
          <cell r="CU166">
            <v>26262000</v>
          </cell>
          <cell r="CV166">
            <v>1309924794</v>
          </cell>
          <cell r="CW166">
            <v>269063</v>
          </cell>
          <cell r="CX166">
            <v>0</v>
          </cell>
          <cell r="CY166">
            <v>0</v>
          </cell>
          <cell r="CZ166">
            <v>1964216852</v>
          </cell>
          <cell r="DA166">
            <v>0</v>
          </cell>
          <cell r="DB166">
            <v>4691271214</v>
          </cell>
          <cell r="DC166">
            <v>0</v>
          </cell>
          <cell r="DD166">
            <v>1836137</v>
          </cell>
          <cell r="DE166">
            <v>1836137</v>
          </cell>
          <cell r="DF166">
            <v>0</v>
          </cell>
          <cell r="DG166">
            <v>0</v>
          </cell>
          <cell r="DH166">
            <v>68685461</v>
          </cell>
          <cell r="DI166">
            <v>11858700</v>
          </cell>
          <cell r="DJ166">
            <v>6116320</v>
          </cell>
          <cell r="DK166">
            <v>17975020</v>
          </cell>
          <cell r="DL166">
            <v>26454856</v>
          </cell>
          <cell r="DM166">
            <v>2727690</v>
          </cell>
          <cell r="DN166">
            <v>258000</v>
          </cell>
          <cell r="DO166">
            <v>29440546</v>
          </cell>
          <cell r="DP166">
            <v>355500</v>
          </cell>
          <cell r="DQ166">
            <v>1510400</v>
          </cell>
          <cell r="DR166">
            <v>0</v>
          </cell>
          <cell r="DS166">
            <v>7159638</v>
          </cell>
          <cell r="DT166">
            <v>0</v>
          </cell>
          <cell r="DU166">
            <v>9025538</v>
          </cell>
          <cell r="DV166">
            <v>113400</v>
          </cell>
          <cell r="DW166">
            <v>8852300</v>
          </cell>
          <cell r="DX166">
            <v>4090</v>
          </cell>
          <cell r="DY166">
            <v>8969790</v>
          </cell>
          <cell r="DZ166">
            <v>29034510</v>
          </cell>
          <cell r="EA166">
            <v>0</v>
          </cell>
          <cell r="EB166">
            <v>0</v>
          </cell>
          <cell r="EC166">
            <v>29034510</v>
          </cell>
          <cell r="ED166">
            <v>64361505</v>
          </cell>
          <cell r="EE166">
            <v>65505</v>
          </cell>
          <cell r="EF166">
            <v>781505</v>
          </cell>
          <cell r="EG166">
            <v>36822500</v>
          </cell>
          <cell r="EH166">
            <v>632500</v>
          </cell>
          <cell r="EI166">
            <v>82500</v>
          </cell>
          <cell r="EJ166">
            <v>0</v>
          </cell>
          <cell r="EK166">
            <v>1237500</v>
          </cell>
          <cell r="EL166">
            <v>770000</v>
          </cell>
          <cell r="EM166">
            <v>2722500</v>
          </cell>
          <cell r="EN166">
            <v>7480000</v>
          </cell>
          <cell r="EO166">
            <v>3069000</v>
          </cell>
          <cell r="EP166">
            <v>0</v>
          </cell>
          <cell r="EQ166">
            <v>1182500</v>
          </cell>
          <cell r="ER166">
            <v>59317500</v>
          </cell>
          <cell r="ES166">
            <v>11275000</v>
          </cell>
          <cell r="ET166">
            <v>71775000</v>
          </cell>
          <cell r="EU166">
            <v>0</v>
          </cell>
          <cell r="EV166">
            <v>264000</v>
          </cell>
          <cell r="EW166">
            <v>0</v>
          </cell>
          <cell r="EX166">
            <v>72039000</v>
          </cell>
          <cell r="EY166">
            <v>0</v>
          </cell>
          <cell r="EZ166">
            <v>263811899</v>
          </cell>
          <cell r="FA166">
            <v>161207100</v>
          </cell>
          <cell r="FB166">
            <v>425018999</v>
          </cell>
          <cell r="FC166">
            <v>2255000</v>
          </cell>
          <cell r="FD166">
            <v>0</v>
          </cell>
          <cell r="FE166">
            <v>5816800</v>
          </cell>
          <cell r="FF166">
            <v>0</v>
          </cell>
          <cell r="FG166">
            <v>0</v>
          </cell>
          <cell r="FH166">
            <v>0</v>
          </cell>
          <cell r="FI166">
            <v>12162400</v>
          </cell>
          <cell r="FJ166">
            <v>17979200</v>
          </cell>
          <cell r="FK166">
            <v>2475000</v>
          </cell>
          <cell r="FL166">
            <v>0</v>
          </cell>
          <cell r="FM166">
            <v>22709200</v>
          </cell>
          <cell r="FN166">
            <v>534388680</v>
          </cell>
          <cell r="FO166">
            <v>309600</v>
          </cell>
          <cell r="FP166">
            <v>47562100</v>
          </cell>
          <cell r="FQ166">
            <v>47871700</v>
          </cell>
          <cell r="FR166">
            <v>70400</v>
          </cell>
          <cell r="FS166">
            <v>19345959</v>
          </cell>
          <cell r="FT166">
            <v>0</v>
          </cell>
          <cell r="FU166">
            <v>275000</v>
          </cell>
          <cell r="FV166">
            <v>18543699</v>
          </cell>
          <cell r="FW166">
            <v>12190700</v>
          </cell>
          <cell r="FX166">
            <v>98297458</v>
          </cell>
          <cell r="FY166">
            <v>0</v>
          </cell>
          <cell r="FZ166">
            <v>6572415</v>
          </cell>
          <cell r="GA166">
            <v>0</v>
          </cell>
          <cell r="GB166">
            <v>6572415</v>
          </cell>
          <cell r="GC166">
            <v>0</v>
          </cell>
          <cell r="GD166">
            <v>0</v>
          </cell>
          <cell r="GE166">
            <v>8473086</v>
          </cell>
          <cell r="GF166">
            <v>59434978</v>
          </cell>
          <cell r="GG166">
            <v>0</v>
          </cell>
          <cell r="GH166">
            <v>59434978</v>
          </cell>
          <cell r="GI166">
            <v>10747094</v>
          </cell>
          <cell r="GJ166">
            <v>122000</v>
          </cell>
          <cell r="GK166">
            <v>70000</v>
          </cell>
          <cell r="GL166">
            <v>54030950</v>
          </cell>
          <cell r="GM166">
            <v>16696474</v>
          </cell>
          <cell r="GN166">
            <v>49500</v>
          </cell>
          <cell r="GO166">
            <v>0</v>
          </cell>
          <cell r="GP166">
            <v>81716018</v>
          </cell>
          <cell r="GQ166">
            <v>53423162</v>
          </cell>
          <cell r="GR166">
            <v>135139180</v>
          </cell>
          <cell r="GS166">
            <v>307917117</v>
          </cell>
          <cell r="GT166">
            <v>1471000</v>
          </cell>
          <cell r="GU166">
            <v>0</v>
          </cell>
          <cell r="GV166">
            <v>1471000</v>
          </cell>
          <cell r="GW166">
            <v>0</v>
          </cell>
          <cell r="GX166">
            <v>0</v>
          </cell>
          <cell r="GY166">
            <v>3660697774</v>
          </cell>
          <cell r="GZ166">
            <v>622090523</v>
          </cell>
          <cell r="HA166">
            <v>0</v>
          </cell>
          <cell r="HB166">
            <v>4282788297</v>
          </cell>
          <cell r="HC166">
            <v>0</v>
          </cell>
          <cell r="HD166">
            <v>0</v>
          </cell>
          <cell r="HE166">
            <v>0</v>
          </cell>
          <cell r="HF166">
            <v>4025144988</v>
          </cell>
          <cell r="HG166">
            <v>0</v>
          </cell>
          <cell r="HH166">
            <v>8309404285</v>
          </cell>
          <cell r="HI166">
            <v>0</v>
          </cell>
          <cell r="HJ166">
            <v>0</v>
          </cell>
          <cell r="HK166">
            <v>0</v>
          </cell>
          <cell r="HL166">
            <v>41522698038</v>
          </cell>
          <cell r="HM166">
            <v>1314923565</v>
          </cell>
          <cell r="HN166">
            <v>42837621603</v>
          </cell>
          <cell r="HO166">
            <v>0</v>
          </cell>
          <cell r="HP166">
            <v>0</v>
          </cell>
          <cell r="HQ166">
            <v>0</v>
          </cell>
          <cell r="HR166">
            <v>0</v>
          </cell>
          <cell r="HS166">
            <v>207230926</v>
          </cell>
          <cell r="HT166">
            <v>155423194</v>
          </cell>
          <cell r="HU166">
            <v>2938803540</v>
          </cell>
          <cell r="HV166">
            <v>3301457660</v>
          </cell>
          <cell r="HW166">
            <v>0</v>
          </cell>
          <cell r="HX166">
            <v>1826426129</v>
          </cell>
          <cell r="HY166">
            <v>0</v>
          </cell>
          <cell r="HZ166">
            <v>184535471</v>
          </cell>
          <cell r="IA166">
            <v>2946805566</v>
          </cell>
          <cell r="IB166">
            <v>0</v>
          </cell>
          <cell r="IC166">
            <v>0</v>
          </cell>
          <cell r="ID166">
            <v>0</v>
          </cell>
          <cell r="IE166">
            <v>0</v>
          </cell>
          <cell r="IF166">
            <v>0</v>
          </cell>
          <cell r="IG166">
            <v>680000000</v>
          </cell>
          <cell r="IH166">
            <v>0</v>
          </cell>
          <cell r="II166">
            <v>0</v>
          </cell>
          <cell r="IJ166">
            <v>0</v>
          </cell>
          <cell r="IK166">
            <v>52088346429</v>
          </cell>
          <cell r="IL166">
            <v>0</v>
          </cell>
          <cell r="IM166">
            <v>1295078298</v>
          </cell>
          <cell r="IN166">
            <v>1295078298</v>
          </cell>
          <cell r="IO166">
            <v>52088346429</v>
          </cell>
          <cell r="IP166">
            <v>13941446</v>
          </cell>
          <cell r="IQ166">
            <v>0</v>
          </cell>
          <cell r="IR166">
            <v>0</v>
          </cell>
          <cell r="IS166">
            <v>0</v>
          </cell>
          <cell r="IT166">
            <v>0</v>
          </cell>
          <cell r="IU166">
            <v>0</v>
          </cell>
          <cell r="IV166">
            <v>0</v>
          </cell>
          <cell r="IW166">
            <v>0</v>
          </cell>
          <cell r="IX166">
            <v>0</v>
          </cell>
          <cell r="IY166">
            <v>0</v>
          </cell>
          <cell r="IZ166">
            <v>0</v>
          </cell>
          <cell r="JA166">
            <v>1272642454</v>
          </cell>
          <cell r="JB166">
            <v>1286583900</v>
          </cell>
          <cell r="JC166">
            <v>924959067</v>
          </cell>
          <cell r="JD166">
            <v>23772424</v>
          </cell>
          <cell r="JE166">
            <v>0</v>
          </cell>
          <cell r="JF166">
            <v>5121355</v>
          </cell>
          <cell r="JG166">
            <v>62333</v>
          </cell>
          <cell r="JH166">
            <v>5492558</v>
          </cell>
          <cell r="JI166">
            <v>47771633</v>
          </cell>
          <cell r="JJ166">
            <v>684742</v>
          </cell>
          <cell r="JK166">
            <v>3500464</v>
          </cell>
          <cell r="JL166">
            <v>6940173</v>
          </cell>
          <cell r="JM166">
            <v>11940051</v>
          </cell>
          <cell r="JN166">
            <v>3937690</v>
          </cell>
          <cell r="JO166">
            <v>3738513</v>
          </cell>
          <cell r="JP166">
            <v>274598029</v>
          </cell>
          <cell r="JQ166">
            <v>142297</v>
          </cell>
          <cell r="JR166">
            <v>561449</v>
          </cell>
          <cell r="JS166">
            <v>774889</v>
          </cell>
          <cell r="JT166">
            <v>3753485</v>
          </cell>
          <cell r="JU166">
            <v>26540791</v>
          </cell>
          <cell r="JV166">
            <v>0</v>
          </cell>
          <cell r="JW166">
            <v>0</v>
          </cell>
          <cell r="JX166">
            <v>296481</v>
          </cell>
          <cell r="JY166">
            <v>1299200</v>
          </cell>
          <cell r="JZ166">
            <v>0</v>
          </cell>
          <cell r="KA166">
            <v>9781159</v>
          </cell>
          <cell r="KB166">
            <v>69115223</v>
          </cell>
          <cell r="KC166">
            <v>0</v>
          </cell>
          <cell r="KD166">
            <v>0</v>
          </cell>
          <cell r="KE166">
            <v>0</v>
          </cell>
          <cell r="KF166">
            <v>0</v>
          </cell>
          <cell r="KG166">
            <v>0</v>
          </cell>
          <cell r="KH166">
            <v>0</v>
          </cell>
          <cell r="KI166">
            <v>0</v>
          </cell>
          <cell r="KJ166">
            <v>0</v>
          </cell>
          <cell r="KK166">
            <v>0</v>
          </cell>
          <cell r="KL166">
            <v>0</v>
          </cell>
          <cell r="KM166">
            <v>0</v>
          </cell>
          <cell r="KN166">
            <v>0</v>
          </cell>
          <cell r="KO166">
            <v>0</v>
          </cell>
          <cell r="KP166">
            <v>0</v>
          </cell>
          <cell r="KQ166">
            <v>0</v>
          </cell>
          <cell r="KR166">
            <v>0</v>
          </cell>
          <cell r="KS166">
            <v>0</v>
          </cell>
          <cell r="KT166">
            <v>0</v>
          </cell>
          <cell r="KU166">
            <v>0</v>
          </cell>
          <cell r="KV166">
            <v>0</v>
          </cell>
          <cell r="KW166">
            <v>1424784006</v>
          </cell>
          <cell r="KX166">
            <v>54799714335</v>
          </cell>
          <cell r="KY166">
            <v>190675463</v>
          </cell>
          <cell r="KZ166">
            <v>190675463</v>
          </cell>
          <cell r="LA166">
            <v>0</v>
          </cell>
          <cell r="LB166">
            <v>78788725074</v>
          </cell>
          <cell r="LC166">
            <v>176793372844</v>
          </cell>
          <cell r="LD166">
            <v>0</v>
          </cell>
          <cell r="LE166">
            <v>0</v>
          </cell>
          <cell r="LF166">
            <v>0</v>
          </cell>
          <cell r="LG166">
            <v>0</v>
          </cell>
          <cell r="LH166">
            <v>0</v>
          </cell>
          <cell r="LI166">
            <v>0</v>
          </cell>
          <cell r="LJ166">
            <v>0</v>
          </cell>
          <cell r="LK166">
            <v>0</v>
          </cell>
          <cell r="LL166">
            <v>9064624928</v>
          </cell>
          <cell r="LM166">
            <v>1012391594</v>
          </cell>
          <cell r="LN166">
            <v>0</v>
          </cell>
          <cell r="LO166">
            <v>697596257</v>
          </cell>
          <cell r="LP166">
            <v>0</v>
          </cell>
          <cell r="LQ166">
            <v>0</v>
          </cell>
          <cell r="LR166">
            <v>17232105</v>
          </cell>
          <cell r="LS166">
            <v>474670601</v>
          </cell>
          <cell r="LT166">
            <v>16217939</v>
          </cell>
          <cell r="LU166">
            <v>0</v>
          </cell>
          <cell r="LV166">
            <v>0</v>
          </cell>
          <cell r="LW166">
            <v>474670601</v>
          </cell>
          <cell r="LX166">
            <v>0</v>
          </cell>
          <cell r="LY166">
            <v>0</v>
          </cell>
          <cell r="LZ166">
            <v>0</v>
          </cell>
          <cell r="MA166">
            <v>0</v>
          </cell>
          <cell r="MB166">
            <v>0</v>
          </cell>
          <cell r="MC166">
            <v>0</v>
          </cell>
          <cell r="MD166">
            <v>1012391594</v>
          </cell>
          <cell r="ME166">
            <v>11764422248</v>
          </cell>
          <cell r="MF166">
            <v>32137566</v>
          </cell>
          <cell r="MG166">
            <v>146834170</v>
          </cell>
          <cell r="MH166">
            <v>0</v>
          </cell>
          <cell r="MI166">
            <v>178971736</v>
          </cell>
          <cell r="MJ166">
            <v>1210746613</v>
          </cell>
          <cell r="MK166">
            <v>481664</v>
          </cell>
          <cell r="ML166">
            <v>1211228277</v>
          </cell>
          <cell r="MM166">
            <v>1322892428</v>
          </cell>
          <cell r="MN166">
            <v>0</v>
          </cell>
          <cell r="MO166">
            <v>1322892428</v>
          </cell>
          <cell r="MP166">
            <v>0</v>
          </cell>
          <cell r="MQ166">
            <v>2713092441</v>
          </cell>
          <cell r="MR166">
            <v>0</v>
          </cell>
          <cell r="MS166">
            <v>0</v>
          </cell>
          <cell r="MT166">
            <v>0</v>
          </cell>
          <cell r="MU166">
            <v>0</v>
          </cell>
          <cell r="MV166">
            <v>0</v>
          </cell>
          <cell r="MW166">
            <v>0</v>
          </cell>
          <cell r="MX166">
            <v>4839560270</v>
          </cell>
          <cell r="MY166">
            <v>382013419</v>
          </cell>
          <cell r="MZ166">
            <v>102132295</v>
          </cell>
          <cell r="NA166">
            <v>0</v>
          </cell>
          <cell r="NB166">
            <v>484145714</v>
          </cell>
          <cell r="NC166">
            <v>0</v>
          </cell>
          <cell r="ND166">
            <v>0</v>
          </cell>
          <cell r="NE166">
            <v>0</v>
          </cell>
          <cell r="NF166">
            <v>0</v>
          </cell>
          <cell r="NG166">
            <v>0</v>
          </cell>
          <cell r="NH166">
            <v>0</v>
          </cell>
          <cell r="NI166">
            <v>4963024</v>
          </cell>
          <cell r="NJ166">
            <v>853943</v>
          </cell>
          <cell r="NK166">
            <v>5816967</v>
          </cell>
          <cell r="NL166">
            <v>0</v>
          </cell>
          <cell r="NM166">
            <v>958637</v>
          </cell>
          <cell r="NN166">
            <v>0</v>
          </cell>
          <cell r="NO166">
            <v>0</v>
          </cell>
          <cell r="NP166">
            <v>0</v>
          </cell>
          <cell r="NQ166">
            <v>2598167</v>
          </cell>
          <cell r="NR166">
            <v>0</v>
          </cell>
          <cell r="NS166">
            <v>0</v>
          </cell>
          <cell r="NT166">
            <v>0</v>
          </cell>
          <cell r="NU166">
            <v>0</v>
          </cell>
          <cell r="NV166">
            <v>0</v>
          </cell>
          <cell r="NW166">
            <v>0</v>
          </cell>
          <cell r="NX166">
            <v>0</v>
          </cell>
          <cell r="NY166">
            <v>0</v>
          </cell>
          <cell r="NZ166">
            <v>0</v>
          </cell>
          <cell r="OA166">
            <v>0</v>
          </cell>
          <cell r="OB166">
            <v>0</v>
          </cell>
          <cell r="OC166">
            <v>0</v>
          </cell>
          <cell r="OD166">
            <v>5333079755</v>
          </cell>
          <cell r="OE166">
            <v>5333079755</v>
          </cell>
          <cell r="OF166">
            <v>0</v>
          </cell>
          <cell r="OG166">
            <v>0</v>
          </cell>
          <cell r="OH166">
            <v>0</v>
          </cell>
          <cell r="OI166">
            <v>0</v>
          </cell>
          <cell r="OJ166">
            <v>0</v>
          </cell>
          <cell r="OK166">
            <v>0</v>
          </cell>
          <cell r="OL166">
            <v>0</v>
          </cell>
          <cell r="OM166">
            <v>0</v>
          </cell>
          <cell r="ON166">
            <v>0</v>
          </cell>
          <cell r="OO166">
            <v>0</v>
          </cell>
          <cell r="OP166">
            <v>13160685</v>
          </cell>
          <cell r="OQ166">
            <v>823542</v>
          </cell>
          <cell r="OR166">
            <v>26342746</v>
          </cell>
          <cell r="OS166">
            <v>0</v>
          </cell>
          <cell r="OT166">
            <v>0</v>
          </cell>
          <cell r="OU166">
            <v>66669719</v>
          </cell>
          <cell r="OV166">
            <v>0</v>
          </cell>
          <cell r="OW166">
            <v>5373406728</v>
          </cell>
          <cell r="OX166">
            <v>8086499169</v>
          </cell>
          <cell r="OY166">
            <v>196644294261</v>
          </cell>
        </row>
        <row r="167">
          <cell r="A167">
            <v>40483</v>
          </cell>
          <cell r="B167">
            <v>2010</v>
          </cell>
          <cell r="C167" t="str">
            <v>2010-2</v>
          </cell>
          <cell r="D167" t="str">
            <v>2010-4</v>
          </cell>
          <cell r="E167">
            <v>11</v>
          </cell>
          <cell r="F167">
            <v>0</v>
          </cell>
          <cell r="G167">
            <v>4398720</v>
          </cell>
          <cell r="H167">
            <v>0</v>
          </cell>
          <cell r="I167">
            <v>13904376153.985809</v>
          </cell>
          <cell r="J167">
            <v>1973637040.0141983</v>
          </cell>
          <cell r="K167">
            <v>0</v>
          </cell>
          <cell r="L167">
            <v>15878013194</v>
          </cell>
          <cell r="M167">
            <v>2052084613</v>
          </cell>
          <cell r="N167">
            <v>27707503467</v>
          </cell>
          <cell r="O167">
            <v>-284201193</v>
          </cell>
          <cell r="P167">
            <v>2545313752</v>
          </cell>
          <cell r="Q167">
            <v>2476829560</v>
          </cell>
          <cell r="R167">
            <v>51016541353</v>
          </cell>
          <cell r="S167">
            <v>3411974000</v>
          </cell>
          <cell r="T167">
            <v>4014992000</v>
          </cell>
          <cell r="U167">
            <v>7426966000</v>
          </cell>
          <cell r="V167">
            <v>114124306</v>
          </cell>
          <cell r="W167">
            <v>707322227</v>
          </cell>
          <cell r="X167">
            <v>98612176</v>
          </cell>
          <cell r="Y167">
            <v>0</v>
          </cell>
          <cell r="Z167">
            <v>91956198</v>
          </cell>
          <cell r="AA167">
            <v>20487990</v>
          </cell>
          <cell r="AB167">
            <v>0</v>
          </cell>
          <cell r="AC167">
            <v>2910777282</v>
          </cell>
          <cell r="AD167">
            <v>0</v>
          </cell>
          <cell r="AE167">
            <v>0</v>
          </cell>
          <cell r="AF167">
            <v>0</v>
          </cell>
          <cell r="AG167">
            <v>11370246179</v>
          </cell>
          <cell r="AH167">
            <v>62386787532</v>
          </cell>
          <cell r="AI167">
            <v>89035663</v>
          </cell>
          <cell r="AJ167">
            <v>536600</v>
          </cell>
          <cell r="AK167">
            <v>0</v>
          </cell>
          <cell r="AL167">
            <v>89572263</v>
          </cell>
          <cell r="AM167">
            <v>1987272501</v>
          </cell>
          <cell r="AN167">
            <v>705106</v>
          </cell>
          <cell r="AO167">
            <v>14291000</v>
          </cell>
          <cell r="AP167">
            <v>69415</v>
          </cell>
          <cell r="AQ167">
            <v>10500057</v>
          </cell>
          <cell r="AR167">
            <v>71886324</v>
          </cell>
          <cell r="AS167">
            <v>0</v>
          </cell>
          <cell r="AT167">
            <v>0</v>
          </cell>
          <cell r="AU167">
            <v>0</v>
          </cell>
          <cell r="AV167">
            <v>2084724403</v>
          </cell>
          <cell r="AW167">
            <v>21461</v>
          </cell>
          <cell r="AX167">
            <v>2511580979</v>
          </cell>
          <cell r="AY167">
            <v>780717501</v>
          </cell>
          <cell r="AZ167">
            <v>197860</v>
          </cell>
          <cell r="BA167">
            <v>3541</v>
          </cell>
          <cell r="BB167">
            <v>0</v>
          </cell>
          <cell r="BC167">
            <v>21626138</v>
          </cell>
          <cell r="BD167">
            <v>7285147</v>
          </cell>
          <cell r="BE167">
            <v>6198328</v>
          </cell>
          <cell r="BF167">
            <v>0</v>
          </cell>
          <cell r="BG167">
            <v>0</v>
          </cell>
          <cell r="BH167">
            <v>0</v>
          </cell>
          <cell r="BI167">
            <v>141450987</v>
          </cell>
          <cell r="BJ167">
            <v>0</v>
          </cell>
          <cell r="BK167">
            <v>3469081942</v>
          </cell>
          <cell r="BL167">
            <v>0</v>
          </cell>
          <cell r="BM167">
            <v>653384</v>
          </cell>
          <cell r="BN167">
            <v>695430</v>
          </cell>
          <cell r="BO167">
            <v>655000</v>
          </cell>
          <cell r="BP167">
            <v>213526045</v>
          </cell>
          <cell r="BQ167">
            <v>215529859</v>
          </cell>
          <cell r="BR167">
            <v>3868552365</v>
          </cell>
          <cell r="BS167">
            <v>3851147</v>
          </cell>
          <cell r="BT167">
            <v>125087418</v>
          </cell>
          <cell r="BU167">
            <v>1077680910</v>
          </cell>
          <cell r="BV167">
            <v>44295147</v>
          </cell>
          <cell r="BW167">
            <v>704954</v>
          </cell>
          <cell r="BX167">
            <v>15882647</v>
          </cell>
          <cell r="BY167">
            <v>3020154</v>
          </cell>
          <cell r="BZ167">
            <v>640131</v>
          </cell>
          <cell r="CA167">
            <v>449400</v>
          </cell>
          <cell r="CB167">
            <v>192600</v>
          </cell>
          <cell r="CC167">
            <v>5039447</v>
          </cell>
          <cell r="CD167">
            <v>25929333</v>
          </cell>
          <cell r="CE167">
            <v>3006692</v>
          </cell>
          <cell r="CF167">
            <v>6475234</v>
          </cell>
          <cell r="CG167">
            <v>72681718</v>
          </cell>
          <cell r="CH167">
            <v>82163644</v>
          </cell>
          <cell r="CI167">
            <v>212226688</v>
          </cell>
          <cell r="CJ167">
            <v>294390332</v>
          </cell>
          <cell r="CK167">
            <v>434200807</v>
          </cell>
          <cell r="CL167">
            <v>434200807</v>
          </cell>
          <cell r="CM167">
            <v>17309883</v>
          </cell>
          <cell r="CN167">
            <v>35477895</v>
          </cell>
          <cell r="CO167">
            <v>17486063</v>
          </cell>
          <cell r="CP167">
            <v>7234085</v>
          </cell>
          <cell r="CQ167">
            <v>511540</v>
          </cell>
          <cell r="CR167">
            <v>1168840242</v>
          </cell>
          <cell r="CS167">
            <v>123931956</v>
          </cell>
          <cell r="CT167">
            <v>0</v>
          </cell>
          <cell r="CU167">
            <v>25297500</v>
          </cell>
          <cell r="CV167">
            <v>1318069698</v>
          </cell>
          <cell r="CW167">
            <v>0</v>
          </cell>
          <cell r="CX167">
            <v>0</v>
          </cell>
          <cell r="CY167">
            <v>0</v>
          </cell>
          <cell r="CZ167">
            <v>1830289971</v>
          </cell>
          <cell r="DA167">
            <v>7148359</v>
          </cell>
          <cell r="DB167">
            <v>3404821470</v>
          </cell>
          <cell r="DC167">
            <v>0</v>
          </cell>
          <cell r="DD167">
            <v>4917285</v>
          </cell>
          <cell r="DE167">
            <v>4917285</v>
          </cell>
          <cell r="DF167">
            <v>0</v>
          </cell>
          <cell r="DG167">
            <v>0</v>
          </cell>
          <cell r="DH167">
            <v>74301534</v>
          </cell>
          <cell r="DI167">
            <v>11780900</v>
          </cell>
          <cell r="DJ167">
            <v>6398400</v>
          </cell>
          <cell r="DK167">
            <v>18179300</v>
          </cell>
          <cell r="DL167">
            <v>29665147</v>
          </cell>
          <cell r="DM167">
            <v>1963005</v>
          </cell>
          <cell r="DN167">
            <v>129000</v>
          </cell>
          <cell r="DO167">
            <v>31757152</v>
          </cell>
          <cell r="DP167">
            <v>2804500</v>
          </cell>
          <cell r="DQ167">
            <v>3587200</v>
          </cell>
          <cell r="DR167">
            <v>0</v>
          </cell>
          <cell r="DS167">
            <v>6686000</v>
          </cell>
          <cell r="DT167">
            <v>0</v>
          </cell>
          <cell r="DU167">
            <v>13077700</v>
          </cell>
          <cell r="DV167">
            <v>37800</v>
          </cell>
          <cell r="DW167">
            <v>5462500</v>
          </cell>
          <cell r="DX167">
            <v>4815</v>
          </cell>
          <cell r="DY167">
            <v>5505115</v>
          </cell>
          <cell r="DZ167">
            <v>32417246</v>
          </cell>
          <cell r="EA167">
            <v>0</v>
          </cell>
          <cell r="EB167">
            <v>0</v>
          </cell>
          <cell r="EC167">
            <v>32417246</v>
          </cell>
          <cell r="ED167">
            <v>67513800</v>
          </cell>
          <cell r="EE167">
            <v>55000</v>
          </cell>
          <cell r="EF167">
            <v>880000</v>
          </cell>
          <cell r="EG167">
            <v>40481300</v>
          </cell>
          <cell r="EH167">
            <v>687500</v>
          </cell>
          <cell r="EI167">
            <v>0</v>
          </cell>
          <cell r="EJ167">
            <v>0</v>
          </cell>
          <cell r="EK167">
            <v>2667500</v>
          </cell>
          <cell r="EL167">
            <v>770000</v>
          </cell>
          <cell r="EM167">
            <v>4125000</v>
          </cell>
          <cell r="EN167">
            <v>7480000</v>
          </cell>
          <cell r="EO167">
            <v>1984000</v>
          </cell>
          <cell r="EP167">
            <v>0</v>
          </cell>
          <cell r="EQ167">
            <v>1347500</v>
          </cell>
          <cell r="ER167">
            <v>64597500</v>
          </cell>
          <cell r="ES167">
            <v>14107500</v>
          </cell>
          <cell r="ET167">
            <v>80052500</v>
          </cell>
          <cell r="EU167">
            <v>0</v>
          </cell>
          <cell r="EV167">
            <v>336000</v>
          </cell>
          <cell r="EW167">
            <v>0</v>
          </cell>
          <cell r="EX167">
            <v>80388500</v>
          </cell>
          <cell r="EY167">
            <v>0</v>
          </cell>
          <cell r="EZ167">
            <v>285664813</v>
          </cell>
          <cell r="FA167">
            <v>193866700</v>
          </cell>
          <cell r="FB167">
            <v>479531513</v>
          </cell>
          <cell r="FC167">
            <v>3025000</v>
          </cell>
          <cell r="FD167">
            <v>0</v>
          </cell>
          <cell r="FE167">
            <v>3937705</v>
          </cell>
          <cell r="FF167">
            <v>0</v>
          </cell>
          <cell r="FG167">
            <v>0</v>
          </cell>
          <cell r="FH167">
            <v>78795</v>
          </cell>
          <cell r="FI167">
            <v>10972600</v>
          </cell>
          <cell r="FJ167">
            <v>14989100</v>
          </cell>
          <cell r="FK167">
            <v>2585000</v>
          </cell>
          <cell r="FL167">
            <v>0</v>
          </cell>
          <cell r="FM167">
            <v>20599100</v>
          </cell>
          <cell r="FN167">
            <v>592611447</v>
          </cell>
          <cell r="FO167">
            <v>232200</v>
          </cell>
          <cell r="FP167">
            <v>30361500</v>
          </cell>
          <cell r="FQ167">
            <v>30593700</v>
          </cell>
          <cell r="FR167">
            <v>563200</v>
          </cell>
          <cell r="FS167">
            <v>27852193</v>
          </cell>
          <cell r="FT167">
            <v>0</v>
          </cell>
          <cell r="FU167">
            <v>357500</v>
          </cell>
          <cell r="FV167">
            <v>17627171</v>
          </cell>
          <cell r="FW167">
            <v>23179500</v>
          </cell>
          <cell r="FX167">
            <v>100173264</v>
          </cell>
          <cell r="FY167">
            <v>0</v>
          </cell>
          <cell r="FZ167">
            <v>5528526</v>
          </cell>
          <cell r="GA167">
            <v>0</v>
          </cell>
          <cell r="GB167">
            <v>5528526</v>
          </cell>
          <cell r="GC167">
            <v>0</v>
          </cell>
          <cell r="GD167">
            <v>0</v>
          </cell>
          <cell r="GE167">
            <v>9141121</v>
          </cell>
          <cell r="GF167">
            <v>54743269</v>
          </cell>
          <cell r="GG167">
            <v>0</v>
          </cell>
          <cell r="GH167">
            <v>54743269</v>
          </cell>
          <cell r="GI167">
            <v>11097216</v>
          </cell>
          <cell r="GJ167">
            <v>0</v>
          </cell>
          <cell r="GK167">
            <v>0</v>
          </cell>
          <cell r="GL167">
            <v>47660142</v>
          </cell>
          <cell r="GM167">
            <v>21777540</v>
          </cell>
          <cell r="GN167">
            <v>39600</v>
          </cell>
          <cell r="GO167">
            <v>0</v>
          </cell>
          <cell r="GP167">
            <v>80574498</v>
          </cell>
          <cell r="GQ167">
            <v>64381303</v>
          </cell>
          <cell r="GR167">
            <v>144955801</v>
          </cell>
          <cell r="GS167">
            <v>314541981</v>
          </cell>
          <cell r="GT167">
            <v>0</v>
          </cell>
          <cell r="GU167">
            <v>3918798</v>
          </cell>
          <cell r="GV167">
            <v>3918798</v>
          </cell>
          <cell r="GW167">
            <v>0</v>
          </cell>
          <cell r="GX167">
            <v>0</v>
          </cell>
          <cell r="GY167">
            <v>2080860052</v>
          </cell>
          <cell r="GZ167">
            <v>325605079</v>
          </cell>
          <cell r="HA167">
            <v>0</v>
          </cell>
          <cell r="HB167">
            <v>2406465131</v>
          </cell>
          <cell r="HC167">
            <v>496900</v>
          </cell>
          <cell r="HD167">
            <v>0</v>
          </cell>
          <cell r="HE167">
            <v>0</v>
          </cell>
          <cell r="HF167">
            <v>0</v>
          </cell>
          <cell r="HG167">
            <v>0</v>
          </cell>
          <cell r="HH167">
            <v>2410880829</v>
          </cell>
          <cell r="HI167">
            <v>0</v>
          </cell>
          <cell r="HJ167">
            <v>0</v>
          </cell>
          <cell r="HK167">
            <v>0</v>
          </cell>
          <cell r="HL167">
            <v>33228761575</v>
          </cell>
          <cell r="HM167">
            <v>1314923570</v>
          </cell>
          <cell r="HN167">
            <v>34543685145</v>
          </cell>
          <cell r="HO167">
            <v>0</v>
          </cell>
          <cell r="HP167">
            <v>0</v>
          </cell>
          <cell r="HQ167">
            <v>0</v>
          </cell>
          <cell r="HR167">
            <v>0</v>
          </cell>
          <cell r="HS167">
            <v>207230926</v>
          </cell>
          <cell r="HT167">
            <v>155423194</v>
          </cell>
          <cell r="HU167">
            <v>2938803540</v>
          </cell>
          <cell r="HV167">
            <v>3301457660</v>
          </cell>
          <cell r="HW167">
            <v>0</v>
          </cell>
          <cell r="HX167">
            <v>1826426129</v>
          </cell>
          <cell r="HY167">
            <v>0</v>
          </cell>
          <cell r="HZ167">
            <v>184535471</v>
          </cell>
          <cell r="IA167">
            <v>0</v>
          </cell>
          <cell r="IB167">
            <v>0</v>
          </cell>
          <cell r="IC167">
            <v>0</v>
          </cell>
          <cell r="ID167">
            <v>0</v>
          </cell>
          <cell r="IE167">
            <v>6975000000</v>
          </cell>
          <cell r="IF167">
            <v>0</v>
          </cell>
          <cell r="IG167">
            <v>0</v>
          </cell>
          <cell r="IH167">
            <v>0</v>
          </cell>
          <cell r="II167">
            <v>0</v>
          </cell>
          <cell r="IJ167">
            <v>0</v>
          </cell>
          <cell r="IK167">
            <v>46831104405</v>
          </cell>
          <cell r="IL167">
            <v>11527042</v>
          </cell>
          <cell r="IM167">
            <v>636599240</v>
          </cell>
          <cell r="IN167">
            <v>648126282</v>
          </cell>
          <cell r="IO167">
            <v>46831104405</v>
          </cell>
          <cell r="IP167">
            <v>31153199</v>
          </cell>
          <cell r="IQ167">
            <v>15000000</v>
          </cell>
          <cell r="IR167">
            <v>0</v>
          </cell>
          <cell r="IS167">
            <v>0</v>
          </cell>
          <cell r="IT167">
            <v>0</v>
          </cell>
          <cell r="IU167">
            <v>0</v>
          </cell>
          <cell r="IV167">
            <v>0</v>
          </cell>
          <cell r="IW167">
            <v>0</v>
          </cell>
          <cell r="IX167">
            <v>0</v>
          </cell>
          <cell r="IY167">
            <v>0</v>
          </cell>
          <cell r="IZ167">
            <v>0</v>
          </cell>
          <cell r="JA167">
            <v>0</v>
          </cell>
          <cell r="JB167">
            <v>46153199</v>
          </cell>
          <cell r="JC167">
            <v>924959067</v>
          </cell>
          <cell r="JD167">
            <v>23772424</v>
          </cell>
          <cell r="JE167">
            <v>0</v>
          </cell>
          <cell r="JF167">
            <v>5121355</v>
          </cell>
          <cell r="JG167">
            <v>62333</v>
          </cell>
          <cell r="JH167">
            <v>2746279</v>
          </cell>
          <cell r="JI167">
            <v>47771633</v>
          </cell>
          <cell r="JJ167">
            <v>684742</v>
          </cell>
          <cell r="JK167">
            <v>3500464</v>
          </cell>
          <cell r="JL167">
            <v>6940173</v>
          </cell>
          <cell r="JM167">
            <v>11940051</v>
          </cell>
          <cell r="JN167">
            <v>3937690</v>
          </cell>
          <cell r="JO167">
            <v>3738513</v>
          </cell>
          <cell r="JP167">
            <v>274598029</v>
          </cell>
          <cell r="JQ167">
            <v>142297</v>
          </cell>
          <cell r="JR167">
            <v>561449</v>
          </cell>
          <cell r="JS167">
            <v>774889</v>
          </cell>
          <cell r="JT167">
            <v>3753485</v>
          </cell>
          <cell r="JU167">
            <v>26540791</v>
          </cell>
          <cell r="JV167">
            <v>0</v>
          </cell>
          <cell r="JW167">
            <v>0</v>
          </cell>
          <cell r="JX167">
            <v>296481</v>
          </cell>
          <cell r="JY167">
            <v>1299200</v>
          </cell>
          <cell r="JZ167">
            <v>685540557</v>
          </cell>
          <cell r="KA167">
            <v>9781159</v>
          </cell>
          <cell r="KB167">
            <v>69115223</v>
          </cell>
          <cell r="KC167">
            <v>0</v>
          </cell>
          <cell r="KD167">
            <v>0</v>
          </cell>
          <cell r="KE167">
            <v>0</v>
          </cell>
          <cell r="KF167">
            <v>0</v>
          </cell>
          <cell r="KG167">
            <v>0</v>
          </cell>
          <cell r="KH167">
            <v>0</v>
          </cell>
          <cell r="KI167">
            <v>0</v>
          </cell>
          <cell r="KJ167">
            <v>0</v>
          </cell>
          <cell r="KK167">
            <v>0</v>
          </cell>
          <cell r="KL167">
            <v>0</v>
          </cell>
          <cell r="KM167">
            <v>0</v>
          </cell>
          <cell r="KN167">
            <v>0</v>
          </cell>
          <cell r="KO167">
            <v>0</v>
          </cell>
          <cell r="KP167">
            <v>0</v>
          </cell>
          <cell r="KQ167">
            <v>0</v>
          </cell>
          <cell r="KR167">
            <v>0</v>
          </cell>
          <cell r="KS167">
            <v>0</v>
          </cell>
          <cell r="KT167">
            <v>0</v>
          </cell>
          <cell r="KU167">
            <v>0</v>
          </cell>
          <cell r="KV167">
            <v>0</v>
          </cell>
          <cell r="KW167">
            <v>2107578284</v>
          </cell>
          <cell r="KX167">
            <v>48996362930</v>
          </cell>
          <cell r="KY167">
            <v>15751408</v>
          </cell>
          <cell r="KZ167">
            <v>15751408</v>
          </cell>
          <cell r="LA167">
            <v>0</v>
          </cell>
          <cell r="LB167">
            <v>65471199329</v>
          </cell>
          <cell r="LC167">
            <v>127857986861</v>
          </cell>
          <cell r="LD167">
            <v>11348681860</v>
          </cell>
          <cell r="LE167">
            <v>0</v>
          </cell>
          <cell r="LF167">
            <v>475794618</v>
          </cell>
          <cell r="LG167">
            <v>0</v>
          </cell>
          <cell r="LH167">
            <v>475794618</v>
          </cell>
          <cell r="LI167">
            <v>0</v>
          </cell>
          <cell r="LJ167">
            <v>0</v>
          </cell>
          <cell r="LK167">
            <v>0</v>
          </cell>
          <cell r="LL167">
            <v>18063952730</v>
          </cell>
          <cell r="LM167">
            <v>1012391594</v>
          </cell>
          <cell r="LN167">
            <v>0</v>
          </cell>
          <cell r="LO167">
            <v>726313298</v>
          </cell>
          <cell r="LP167">
            <v>0</v>
          </cell>
          <cell r="LQ167">
            <v>0</v>
          </cell>
          <cell r="LR167">
            <v>16628366</v>
          </cell>
          <cell r="LS167">
            <v>456778509</v>
          </cell>
          <cell r="LT167">
            <v>14118519</v>
          </cell>
          <cell r="LU167">
            <v>0</v>
          </cell>
          <cell r="LV167">
            <v>0</v>
          </cell>
          <cell r="LW167">
            <v>456778509</v>
          </cell>
          <cell r="LX167">
            <v>0</v>
          </cell>
          <cell r="LY167">
            <v>0</v>
          </cell>
          <cell r="LZ167">
            <v>0</v>
          </cell>
          <cell r="MA167">
            <v>0</v>
          </cell>
          <cell r="MB167">
            <v>0</v>
          </cell>
          <cell r="MC167">
            <v>0</v>
          </cell>
          <cell r="MD167">
            <v>1012391594</v>
          </cell>
          <cell r="ME167">
            <v>32287572902</v>
          </cell>
          <cell r="MF167">
            <v>8100273</v>
          </cell>
          <cell r="MG167">
            <v>0</v>
          </cell>
          <cell r="MH167">
            <v>0</v>
          </cell>
          <cell r="MI167">
            <v>8100273</v>
          </cell>
          <cell r="MJ167">
            <v>1353234622</v>
          </cell>
          <cell r="MK167">
            <v>384616</v>
          </cell>
          <cell r="ML167">
            <v>1353619238</v>
          </cell>
          <cell r="MM167">
            <v>2336517</v>
          </cell>
          <cell r="MN167">
            <v>0</v>
          </cell>
          <cell r="MO167">
            <v>2336517</v>
          </cell>
          <cell r="MP167">
            <v>0</v>
          </cell>
          <cell r="MQ167">
            <v>1364056028</v>
          </cell>
          <cell r="MR167">
            <v>0</v>
          </cell>
          <cell r="MS167">
            <v>0</v>
          </cell>
          <cell r="MT167">
            <v>0</v>
          </cell>
          <cell r="MU167">
            <v>0</v>
          </cell>
          <cell r="MV167">
            <v>0</v>
          </cell>
          <cell r="MW167">
            <v>0</v>
          </cell>
          <cell r="MX167">
            <v>6806542930</v>
          </cell>
          <cell r="MY167">
            <v>375704944</v>
          </cell>
          <cell r="MZ167">
            <v>105759154</v>
          </cell>
          <cell r="NA167">
            <v>0</v>
          </cell>
          <cell r="NB167">
            <v>481464098</v>
          </cell>
          <cell r="NC167">
            <v>0</v>
          </cell>
          <cell r="ND167">
            <v>0</v>
          </cell>
          <cell r="NE167">
            <v>0</v>
          </cell>
          <cell r="NF167">
            <v>0</v>
          </cell>
          <cell r="NG167">
            <v>0</v>
          </cell>
          <cell r="NH167">
            <v>0</v>
          </cell>
          <cell r="NI167">
            <v>3943658</v>
          </cell>
          <cell r="NJ167">
            <v>990127</v>
          </cell>
          <cell r="NK167">
            <v>4933785</v>
          </cell>
          <cell r="NL167">
            <v>0</v>
          </cell>
          <cell r="NM167">
            <v>900146</v>
          </cell>
          <cell r="NN167">
            <v>0</v>
          </cell>
          <cell r="NO167">
            <v>0</v>
          </cell>
          <cell r="NP167">
            <v>0</v>
          </cell>
          <cell r="NQ167">
            <v>1744115</v>
          </cell>
          <cell r="NR167">
            <v>0</v>
          </cell>
          <cell r="NS167">
            <v>202969327</v>
          </cell>
          <cell r="NT167">
            <v>0</v>
          </cell>
          <cell r="NU167">
            <v>0</v>
          </cell>
          <cell r="NV167">
            <v>0</v>
          </cell>
          <cell r="NW167">
            <v>0</v>
          </cell>
          <cell r="NX167">
            <v>0</v>
          </cell>
          <cell r="NY167">
            <v>0</v>
          </cell>
          <cell r="NZ167">
            <v>0</v>
          </cell>
          <cell r="OA167">
            <v>0</v>
          </cell>
          <cell r="OB167">
            <v>0</v>
          </cell>
          <cell r="OC167">
            <v>0</v>
          </cell>
          <cell r="OD167">
            <v>7498554401</v>
          </cell>
          <cell r="OE167">
            <v>7498554401</v>
          </cell>
          <cell r="OF167">
            <v>0</v>
          </cell>
          <cell r="OG167">
            <v>0</v>
          </cell>
          <cell r="OH167">
            <v>0</v>
          </cell>
          <cell r="OI167">
            <v>0</v>
          </cell>
          <cell r="OJ167">
            <v>0</v>
          </cell>
          <cell r="OK167">
            <v>0</v>
          </cell>
          <cell r="OL167">
            <v>0</v>
          </cell>
          <cell r="OM167">
            <v>0</v>
          </cell>
          <cell r="ON167">
            <v>0</v>
          </cell>
          <cell r="OO167">
            <v>0</v>
          </cell>
          <cell r="OP167">
            <v>13913753</v>
          </cell>
          <cell r="OQ167">
            <v>798337</v>
          </cell>
          <cell r="OR167">
            <v>29172152</v>
          </cell>
          <cell r="OS167">
            <v>0</v>
          </cell>
          <cell r="OT167">
            <v>0</v>
          </cell>
          <cell r="OU167">
            <v>73056394</v>
          </cell>
          <cell r="OV167">
            <v>0</v>
          </cell>
          <cell r="OW167">
            <v>7542438643</v>
          </cell>
          <cell r="OX167">
            <v>8906494671</v>
          </cell>
          <cell r="OY167">
            <v>169052054434</v>
          </cell>
        </row>
        <row r="168">
          <cell r="A168">
            <v>40513</v>
          </cell>
          <cell r="B168">
            <v>2010</v>
          </cell>
          <cell r="C168" t="str">
            <v>2010-2</v>
          </cell>
          <cell r="D168" t="str">
            <v>2010-4</v>
          </cell>
          <cell r="E168">
            <v>12</v>
          </cell>
          <cell r="F168">
            <v>0</v>
          </cell>
          <cell r="G168">
            <v>5776440</v>
          </cell>
          <cell r="H168">
            <v>0</v>
          </cell>
          <cell r="I168">
            <v>15905169860.466614</v>
          </cell>
          <cell r="J168">
            <v>2257636877.5334015</v>
          </cell>
          <cell r="K168">
            <v>0</v>
          </cell>
          <cell r="L168">
            <v>18162806738</v>
          </cell>
          <cell r="M168">
            <v>3016289699</v>
          </cell>
          <cell r="N168">
            <v>26649251894</v>
          </cell>
          <cell r="O168">
            <v>-994897493</v>
          </cell>
          <cell r="P168">
            <v>2633924814</v>
          </cell>
          <cell r="Q168">
            <v>2465168314</v>
          </cell>
          <cell r="R168">
            <v>52494739959</v>
          </cell>
          <cell r="S168">
            <v>3343182000</v>
          </cell>
          <cell r="T168">
            <v>3933158000</v>
          </cell>
          <cell r="U168">
            <v>7276340000</v>
          </cell>
          <cell r="V168">
            <v>63211624</v>
          </cell>
          <cell r="W168">
            <v>4098513068</v>
          </cell>
          <cell r="X168">
            <v>106191488</v>
          </cell>
          <cell r="Y168">
            <v>0</v>
          </cell>
          <cell r="Z168">
            <v>95801627</v>
          </cell>
          <cell r="AA168">
            <v>28742793</v>
          </cell>
          <cell r="AB168">
            <v>0</v>
          </cell>
          <cell r="AC168">
            <v>2934489929</v>
          </cell>
          <cell r="AD168">
            <v>0</v>
          </cell>
          <cell r="AE168">
            <v>0</v>
          </cell>
          <cell r="AF168">
            <v>0</v>
          </cell>
          <cell r="AG168">
            <v>14603290529</v>
          </cell>
          <cell r="AH168">
            <v>67098030488</v>
          </cell>
          <cell r="AI168">
            <v>206296169</v>
          </cell>
          <cell r="AJ168">
            <v>1644700</v>
          </cell>
          <cell r="AK168">
            <v>0</v>
          </cell>
          <cell r="AL168">
            <v>207940869</v>
          </cell>
          <cell r="AM168">
            <v>2265359427</v>
          </cell>
          <cell r="AN168">
            <v>376774</v>
          </cell>
          <cell r="AO168">
            <v>10946608</v>
          </cell>
          <cell r="AP168">
            <v>68295</v>
          </cell>
          <cell r="AQ168">
            <v>8494984</v>
          </cell>
          <cell r="AR168">
            <v>13459957</v>
          </cell>
          <cell r="AS168">
            <v>0</v>
          </cell>
          <cell r="AT168">
            <v>0</v>
          </cell>
          <cell r="AU168">
            <v>0</v>
          </cell>
          <cell r="AV168">
            <v>2298706045</v>
          </cell>
          <cell r="AW168">
            <v>44530</v>
          </cell>
          <cell r="AX168">
            <v>4498181860</v>
          </cell>
          <cell r="AY168">
            <v>924839869</v>
          </cell>
          <cell r="AZ168">
            <v>8285</v>
          </cell>
          <cell r="BA168">
            <v>18201</v>
          </cell>
          <cell r="BB168">
            <v>3266</v>
          </cell>
          <cell r="BC168">
            <v>36519251</v>
          </cell>
          <cell r="BD168">
            <v>7270917</v>
          </cell>
          <cell r="BE168">
            <v>6249590</v>
          </cell>
          <cell r="BF168">
            <v>5500000</v>
          </cell>
          <cell r="BG168">
            <v>0</v>
          </cell>
          <cell r="BH168">
            <v>0</v>
          </cell>
          <cell r="BI168">
            <v>186103907</v>
          </cell>
          <cell r="BJ168">
            <v>0</v>
          </cell>
          <cell r="BK168">
            <v>5664739676</v>
          </cell>
          <cell r="BL168">
            <v>0</v>
          </cell>
          <cell r="BM168">
            <v>1695387</v>
          </cell>
          <cell r="BN168">
            <v>810897</v>
          </cell>
          <cell r="BO168">
            <v>11226000</v>
          </cell>
          <cell r="BP168">
            <v>190883539</v>
          </cell>
          <cell r="BQ168">
            <v>204615823</v>
          </cell>
          <cell r="BR168">
            <v>5108868512</v>
          </cell>
          <cell r="BS168">
            <v>2714532</v>
          </cell>
          <cell r="BT168">
            <v>129188607</v>
          </cell>
          <cell r="BU168">
            <v>3396364376</v>
          </cell>
          <cell r="BV168">
            <v>46166945</v>
          </cell>
          <cell r="BW168">
            <v>440732</v>
          </cell>
          <cell r="BX168">
            <v>12374832</v>
          </cell>
          <cell r="BY168">
            <v>2110737</v>
          </cell>
          <cell r="BZ168">
            <v>875373</v>
          </cell>
          <cell r="CA168">
            <v>503198</v>
          </cell>
          <cell r="CB168">
            <v>501000</v>
          </cell>
          <cell r="CC168">
            <v>2745968</v>
          </cell>
          <cell r="CD168">
            <v>19551840</v>
          </cell>
          <cell r="CE168">
            <v>2330202</v>
          </cell>
          <cell r="CF168">
            <v>4760363</v>
          </cell>
          <cell r="CG168">
            <v>21093537</v>
          </cell>
          <cell r="CH168">
            <v>28184102</v>
          </cell>
          <cell r="CI168">
            <v>0</v>
          </cell>
          <cell r="CJ168">
            <v>28184102</v>
          </cell>
          <cell r="CK168">
            <v>341342448</v>
          </cell>
          <cell r="CL168">
            <v>341342448</v>
          </cell>
          <cell r="CM168">
            <v>6487882</v>
          </cell>
          <cell r="CN168">
            <v>38039615</v>
          </cell>
          <cell r="CO168">
            <v>21621814</v>
          </cell>
          <cell r="CP168">
            <v>7097922</v>
          </cell>
          <cell r="CQ168">
            <v>691828</v>
          </cell>
          <cell r="CR168">
            <v>2100444600</v>
          </cell>
          <cell r="CS168">
            <v>22159946</v>
          </cell>
          <cell r="CT168">
            <v>0</v>
          </cell>
          <cell r="CU168">
            <v>32776500</v>
          </cell>
          <cell r="CV168">
            <v>2155381046</v>
          </cell>
          <cell r="CW168">
            <v>23295146</v>
          </cell>
          <cell r="CX168">
            <v>0</v>
          </cell>
          <cell r="CY168">
            <v>0</v>
          </cell>
          <cell r="CZ168">
            <v>2593957701</v>
          </cell>
          <cell r="DA168">
            <v>0</v>
          </cell>
          <cell r="DB168">
            <v>6213413571</v>
          </cell>
          <cell r="DC168">
            <v>0</v>
          </cell>
          <cell r="DD168">
            <v>5053474</v>
          </cell>
          <cell r="DE168">
            <v>5053474</v>
          </cell>
          <cell r="DF168">
            <v>0</v>
          </cell>
          <cell r="DG168">
            <v>0</v>
          </cell>
          <cell r="DH168">
            <v>92877144</v>
          </cell>
          <cell r="DI168">
            <v>13038700</v>
          </cell>
          <cell r="DJ168">
            <v>7205080</v>
          </cell>
          <cell r="DK168">
            <v>20243780</v>
          </cell>
          <cell r="DL168">
            <v>38390400</v>
          </cell>
          <cell r="DM168">
            <v>2970000</v>
          </cell>
          <cell r="DN168">
            <v>258000</v>
          </cell>
          <cell r="DO168">
            <v>41618400</v>
          </cell>
          <cell r="DP168">
            <v>3160000</v>
          </cell>
          <cell r="DQ168">
            <v>9271323</v>
          </cell>
          <cell r="DR168">
            <v>0</v>
          </cell>
          <cell r="DS168">
            <v>4898100</v>
          </cell>
          <cell r="DT168">
            <v>0</v>
          </cell>
          <cell r="DU168">
            <v>17329423</v>
          </cell>
          <cell r="DV168">
            <v>37800</v>
          </cell>
          <cell r="DW168">
            <v>5382500</v>
          </cell>
          <cell r="DX168">
            <v>6140</v>
          </cell>
          <cell r="DY168">
            <v>5426440</v>
          </cell>
          <cell r="DZ168">
            <v>41398005</v>
          </cell>
          <cell r="EA168">
            <v>0</v>
          </cell>
          <cell r="EB168">
            <v>0</v>
          </cell>
          <cell r="EC168">
            <v>41398005</v>
          </cell>
          <cell r="ED168">
            <v>80543628</v>
          </cell>
          <cell r="EE168">
            <v>65505</v>
          </cell>
          <cell r="EF168">
            <v>533005</v>
          </cell>
          <cell r="EG168">
            <v>49720000</v>
          </cell>
          <cell r="EH168">
            <v>330000</v>
          </cell>
          <cell r="EI168">
            <v>0</v>
          </cell>
          <cell r="EJ168">
            <v>55000</v>
          </cell>
          <cell r="EK168">
            <v>1677500</v>
          </cell>
          <cell r="EL168">
            <v>660000</v>
          </cell>
          <cell r="EM168">
            <v>2722500</v>
          </cell>
          <cell r="EN168">
            <v>12210000</v>
          </cell>
          <cell r="EO168">
            <v>1984000</v>
          </cell>
          <cell r="EP168">
            <v>0</v>
          </cell>
          <cell r="EQ168">
            <v>1155000</v>
          </cell>
          <cell r="ER168">
            <v>48180000</v>
          </cell>
          <cell r="ES168">
            <v>11467500</v>
          </cell>
          <cell r="ET168">
            <v>60802500</v>
          </cell>
          <cell r="EU168">
            <v>0</v>
          </cell>
          <cell r="EV168">
            <v>312000</v>
          </cell>
          <cell r="EW168">
            <v>0</v>
          </cell>
          <cell r="EX168">
            <v>61114500</v>
          </cell>
          <cell r="EY168">
            <v>0</v>
          </cell>
          <cell r="EZ168">
            <v>314665406</v>
          </cell>
          <cell r="FA168">
            <v>273081500</v>
          </cell>
          <cell r="FB168">
            <v>587746906</v>
          </cell>
          <cell r="FC168">
            <v>2145000</v>
          </cell>
          <cell r="FD168">
            <v>13472200</v>
          </cell>
          <cell r="FE168">
            <v>7403200</v>
          </cell>
          <cell r="FF168">
            <v>0</v>
          </cell>
          <cell r="FG168">
            <v>0</v>
          </cell>
          <cell r="FH168">
            <v>0</v>
          </cell>
          <cell r="FI168">
            <v>10311600</v>
          </cell>
          <cell r="FJ168">
            <v>17714800</v>
          </cell>
          <cell r="FK168">
            <v>3283623</v>
          </cell>
          <cell r="FL168">
            <v>0</v>
          </cell>
          <cell r="FM168">
            <v>36615623</v>
          </cell>
          <cell r="FN168">
            <v>737483453</v>
          </cell>
          <cell r="FO168">
            <v>154800</v>
          </cell>
          <cell r="FP168">
            <v>32271400</v>
          </cell>
          <cell r="FQ168">
            <v>32426200</v>
          </cell>
          <cell r="FR168">
            <v>422400</v>
          </cell>
          <cell r="FS168">
            <v>23807469</v>
          </cell>
          <cell r="FT168">
            <v>0</v>
          </cell>
          <cell r="FU168">
            <v>247500</v>
          </cell>
          <cell r="FV168">
            <v>14717924</v>
          </cell>
          <cell r="FW168">
            <v>4464200</v>
          </cell>
          <cell r="FX168">
            <v>76085693</v>
          </cell>
          <cell r="FY168">
            <v>0</v>
          </cell>
          <cell r="FZ168">
            <v>4835141</v>
          </cell>
          <cell r="GA168">
            <v>0</v>
          </cell>
          <cell r="GB168">
            <v>4835141</v>
          </cell>
          <cell r="GC168">
            <v>225663</v>
          </cell>
          <cell r="GD168">
            <v>225663</v>
          </cell>
          <cell r="GE168">
            <v>7870500</v>
          </cell>
          <cell r="GF168">
            <v>32240924</v>
          </cell>
          <cell r="GG168">
            <v>0</v>
          </cell>
          <cell r="GH168">
            <v>32240924</v>
          </cell>
          <cell r="GI168">
            <v>7363604</v>
          </cell>
          <cell r="GJ168">
            <v>630000</v>
          </cell>
          <cell r="GK168">
            <v>25000</v>
          </cell>
          <cell r="GL168">
            <v>55053555</v>
          </cell>
          <cell r="GM168">
            <v>9670854</v>
          </cell>
          <cell r="GN168">
            <v>6600</v>
          </cell>
          <cell r="GO168">
            <v>0</v>
          </cell>
          <cell r="GP168">
            <v>72749613</v>
          </cell>
          <cell r="GQ168">
            <v>60963679</v>
          </cell>
          <cell r="GR168">
            <v>133713292</v>
          </cell>
          <cell r="GS168">
            <v>254971213</v>
          </cell>
          <cell r="GT168">
            <v>3316200</v>
          </cell>
          <cell r="GU168">
            <v>0</v>
          </cell>
          <cell r="GV168">
            <v>3316200</v>
          </cell>
          <cell r="GW168">
            <v>0</v>
          </cell>
          <cell r="GX168">
            <v>0</v>
          </cell>
          <cell r="GY168">
            <v>2188444892</v>
          </cell>
          <cell r="GZ168">
            <v>117130800</v>
          </cell>
          <cell r="HA168">
            <v>0</v>
          </cell>
          <cell r="HB168">
            <v>2305575692</v>
          </cell>
          <cell r="HC168">
            <v>27200</v>
          </cell>
          <cell r="HD168">
            <v>14907131853</v>
          </cell>
          <cell r="HE168">
            <v>0</v>
          </cell>
          <cell r="HF168">
            <v>2809591525</v>
          </cell>
          <cell r="HG168">
            <v>0</v>
          </cell>
          <cell r="HH168">
            <v>20025642470</v>
          </cell>
          <cell r="HI168">
            <v>0</v>
          </cell>
          <cell r="HJ168">
            <v>0</v>
          </cell>
          <cell r="HK168">
            <v>0</v>
          </cell>
          <cell r="HL168">
            <v>34705957040</v>
          </cell>
          <cell r="HM168">
            <v>1111560696</v>
          </cell>
          <cell r="HN168">
            <v>35817517736</v>
          </cell>
          <cell r="HO168">
            <v>0</v>
          </cell>
          <cell r="HP168">
            <v>0</v>
          </cell>
          <cell r="HQ168">
            <v>0</v>
          </cell>
          <cell r="HR168">
            <v>0</v>
          </cell>
          <cell r="HS168">
            <v>207230926</v>
          </cell>
          <cell r="HT168">
            <v>155423201</v>
          </cell>
          <cell r="HU168">
            <v>2938803530</v>
          </cell>
          <cell r="HV168">
            <v>3301457657</v>
          </cell>
          <cell r="HW168">
            <v>0</v>
          </cell>
          <cell r="HX168">
            <v>1826426126</v>
          </cell>
          <cell r="HY168">
            <v>0</v>
          </cell>
          <cell r="HZ168">
            <v>184535474</v>
          </cell>
          <cell r="IA168">
            <v>2055910860</v>
          </cell>
          <cell r="IB168">
            <v>0</v>
          </cell>
          <cell r="IC168">
            <v>0</v>
          </cell>
          <cell r="ID168">
            <v>29145461</v>
          </cell>
          <cell r="IE168">
            <v>0</v>
          </cell>
          <cell r="IF168">
            <v>0</v>
          </cell>
          <cell r="IG168">
            <v>0</v>
          </cell>
          <cell r="IH168">
            <v>0</v>
          </cell>
          <cell r="II168">
            <v>0</v>
          </cell>
          <cell r="IJ168">
            <v>0</v>
          </cell>
          <cell r="IK168">
            <v>43214993314</v>
          </cell>
          <cell r="IL168">
            <v>0</v>
          </cell>
          <cell r="IM168">
            <v>556419553</v>
          </cell>
          <cell r="IN168">
            <v>556419553</v>
          </cell>
          <cell r="IO168">
            <v>43214993314</v>
          </cell>
          <cell r="IP168">
            <v>0</v>
          </cell>
          <cell r="IQ168">
            <v>5412335733</v>
          </cell>
          <cell r="IR168">
            <v>0</v>
          </cell>
          <cell r="IS168">
            <v>0</v>
          </cell>
          <cell r="IT168">
            <v>0</v>
          </cell>
          <cell r="IU168">
            <v>0</v>
          </cell>
          <cell r="IV168">
            <v>0</v>
          </cell>
          <cell r="IW168">
            <v>0</v>
          </cell>
          <cell r="IX168">
            <v>0</v>
          </cell>
          <cell r="IY168">
            <v>0</v>
          </cell>
          <cell r="IZ168">
            <v>0</v>
          </cell>
          <cell r="JA168">
            <v>1272642454</v>
          </cell>
          <cell r="JB168">
            <v>6684978187</v>
          </cell>
          <cell r="JC168">
            <v>5979412016</v>
          </cell>
          <cell r="JD168">
            <v>161731174</v>
          </cell>
          <cell r="JE168">
            <v>0</v>
          </cell>
          <cell r="JF168">
            <v>35783843</v>
          </cell>
          <cell r="JG168">
            <v>5736529</v>
          </cell>
          <cell r="JH168">
            <v>18740984</v>
          </cell>
          <cell r="JI168">
            <v>320354494</v>
          </cell>
          <cell r="JJ168">
            <v>4419547</v>
          </cell>
          <cell r="JK168">
            <v>19309037</v>
          </cell>
          <cell r="JL168">
            <v>34187911</v>
          </cell>
          <cell r="JM168">
            <v>71297516</v>
          </cell>
          <cell r="JN168">
            <v>20135271</v>
          </cell>
          <cell r="JO168">
            <v>23348822</v>
          </cell>
          <cell r="JP168">
            <v>1885777936</v>
          </cell>
          <cell r="JQ168">
            <v>1071984</v>
          </cell>
          <cell r="JR168">
            <v>3757599</v>
          </cell>
          <cell r="JS168">
            <v>6996340</v>
          </cell>
          <cell r="JT168">
            <v>25850209</v>
          </cell>
          <cell r="JU168">
            <v>133640532</v>
          </cell>
          <cell r="JV168">
            <v>0</v>
          </cell>
          <cell r="JW168">
            <v>0</v>
          </cell>
          <cell r="JX168">
            <v>3348602</v>
          </cell>
          <cell r="JY168">
            <v>7728885</v>
          </cell>
          <cell r="JZ168">
            <v>547782240</v>
          </cell>
          <cell r="KA168">
            <v>32215728</v>
          </cell>
          <cell r="KB168">
            <v>227641456</v>
          </cell>
          <cell r="KC168">
            <v>0</v>
          </cell>
          <cell r="KD168">
            <v>0</v>
          </cell>
          <cell r="KE168">
            <v>0</v>
          </cell>
          <cell r="KF168">
            <v>0</v>
          </cell>
          <cell r="KG168">
            <v>0</v>
          </cell>
          <cell r="KH168">
            <v>0</v>
          </cell>
          <cell r="KI168">
            <v>0</v>
          </cell>
          <cell r="KJ168">
            <v>0</v>
          </cell>
          <cell r="KK168">
            <v>0</v>
          </cell>
          <cell r="KL168">
            <v>0</v>
          </cell>
          <cell r="KM168">
            <v>0</v>
          </cell>
          <cell r="KN168">
            <v>0</v>
          </cell>
          <cell r="KO168">
            <v>0</v>
          </cell>
          <cell r="KP168">
            <v>0</v>
          </cell>
          <cell r="KQ168">
            <v>0</v>
          </cell>
          <cell r="KR168">
            <v>0</v>
          </cell>
          <cell r="KS168">
            <v>0</v>
          </cell>
          <cell r="KT168">
            <v>0</v>
          </cell>
          <cell r="KU168">
            <v>0</v>
          </cell>
          <cell r="KV168">
            <v>0</v>
          </cell>
          <cell r="KW168">
            <v>9570268655</v>
          </cell>
          <cell r="KX168">
            <v>59470240156</v>
          </cell>
          <cell r="KY168">
            <v>331630894</v>
          </cell>
          <cell r="KZ168">
            <v>331630894</v>
          </cell>
          <cell r="LA168">
            <v>1536859</v>
          </cell>
          <cell r="LB168">
            <v>100527557547</v>
          </cell>
          <cell r="LC168">
            <v>167625588035</v>
          </cell>
          <cell r="LD168">
            <v>1377012260</v>
          </cell>
          <cell r="LE168">
            <v>0</v>
          </cell>
          <cell r="LF168">
            <v>0</v>
          </cell>
          <cell r="LG168">
            <v>0</v>
          </cell>
          <cell r="LH168">
            <v>0</v>
          </cell>
          <cell r="LI168">
            <v>0</v>
          </cell>
          <cell r="LJ168">
            <v>0</v>
          </cell>
          <cell r="LK168">
            <v>0</v>
          </cell>
          <cell r="LL168">
            <v>9103120086</v>
          </cell>
          <cell r="LM168">
            <v>1012391597</v>
          </cell>
          <cell r="LN168">
            <v>0</v>
          </cell>
          <cell r="LO168">
            <v>896755705</v>
          </cell>
          <cell r="LP168">
            <v>0</v>
          </cell>
          <cell r="LQ168">
            <v>0</v>
          </cell>
          <cell r="LR168">
            <v>15356519</v>
          </cell>
          <cell r="LS168">
            <v>462931263</v>
          </cell>
          <cell r="LT168">
            <v>11441942</v>
          </cell>
          <cell r="LU168">
            <v>0</v>
          </cell>
          <cell r="LV168">
            <v>0</v>
          </cell>
          <cell r="LW168">
            <v>462931263</v>
          </cell>
          <cell r="LX168">
            <v>0</v>
          </cell>
          <cell r="LY168">
            <v>0</v>
          </cell>
          <cell r="LZ168">
            <v>0</v>
          </cell>
          <cell r="MA168">
            <v>13174832730</v>
          </cell>
          <cell r="MB168">
            <v>0</v>
          </cell>
          <cell r="MC168">
            <v>0</v>
          </cell>
          <cell r="MD168">
            <v>1012391597</v>
          </cell>
          <cell r="ME168">
            <v>36677046485</v>
          </cell>
          <cell r="MF168">
            <v>290333295</v>
          </cell>
          <cell r="MG168">
            <v>37736309</v>
          </cell>
          <cell r="MH168">
            <v>0</v>
          </cell>
          <cell r="MI168">
            <v>328069604</v>
          </cell>
          <cell r="MJ168">
            <v>3421680860</v>
          </cell>
          <cell r="MK168">
            <v>1543617</v>
          </cell>
          <cell r="ML168">
            <v>3423224477</v>
          </cell>
          <cell r="MM168">
            <v>10531742852</v>
          </cell>
          <cell r="MN168">
            <v>0</v>
          </cell>
          <cell r="MO168">
            <v>10531742852</v>
          </cell>
          <cell r="MP168">
            <v>0</v>
          </cell>
          <cell r="MQ168">
            <v>14283036933</v>
          </cell>
          <cell r="MR168">
            <v>5000000000</v>
          </cell>
          <cell r="MS168">
            <v>5000000000</v>
          </cell>
          <cell r="MT168">
            <v>0</v>
          </cell>
          <cell r="MU168">
            <v>0</v>
          </cell>
          <cell r="MV168">
            <v>0</v>
          </cell>
          <cell r="MW168">
            <v>5000000000</v>
          </cell>
          <cell r="MX168">
            <v>1932021473</v>
          </cell>
          <cell r="MY168">
            <v>703925768</v>
          </cell>
          <cell r="MZ168">
            <v>172889955</v>
          </cell>
          <cell r="NA168">
            <v>0</v>
          </cell>
          <cell r="NB168">
            <v>876815723</v>
          </cell>
          <cell r="NC168">
            <v>0</v>
          </cell>
          <cell r="ND168">
            <v>0</v>
          </cell>
          <cell r="NE168">
            <v>0</v>
          </cell>
          <cell r="NF168">
            <v>1038114</v>
          </cell>
          <cell r="NG168">
            <v>29635457</v>
          </cell>
          <cell r="NH168">
            <v>10105886607</v>
          </cell>
          <cell r="NI168">
            <v>6533375</v>
          </cell>
          <cell r="NJ168">
            <v>1059385</v>
          </cell>
          <cell r="NK168">
            <v>7592760</v>
          </cell>
          <cell r="NL168">
            <v>0</v>
          </cell>
          <cell r="NM168">
            <v>0</v>
          </cell>
          <cell r="NN168">
            <v>0</v>
          </cell>
          <cell r="NO168">
            <v>0</v>
          </cell>
          <cell r="NP168">
            <v>0</v>
          </cell>
          <cell r="NQ168">
            <v>0</v>
          </cell>
          <cell r="NR168">
            <v>10053601119</v>
          </cell>
          <cell r="NS168">
            <v>23752625</v>
          </cell>
          <cell r="NT168">
            <v>0</v>
          </cell>
          <cell r="NU168">
            <v>0</v>
          </cell>
          <cell r="NV168">
            <v>0</v>
          </cell>
          <cell r="NW168">
            <v>0</v>
          </cell>
          <cell r="NX168">
            <v>0</v>
          </cell>
          <cell r="NY168">
            <v>0</v>
          </cell>
          <cell r="NZ168">
            <v>0</v>
          </cell>
          <cell r="OA168">
            <v>0</v>
          </cell>
          <cell r="OB168">
            <v>0</v>
          </cell>
          <cell r="OC168">
            <v>0</v>
          </cell>
          <cell r="OD168">
            <v>23030343878</v>
          </cell>
          <cell r="OE168">
            <v>23030343878</v>
          </cell>
          <cell r="OF168">
            <v>0</v>
          </cell>
          <cell r="OG168">
            <v>0</v>
          </cell>
          <cell r="OH168">
            <v>0</v>
          </cell>
          <cell r="OI168">
            <v>0</v>
          </cell>
          <cell r="OJ168">
            <v>0</v>
          </cell>
          <cell r="OK168">
            <v>0</v>
          </cell>
          <cell r="OL168">
            <v>0</v>
          </cell>
          <cell r="OM168">
            <v>0</v>
          </cell>
          <cell r="ON168">
            <v>0</v>
          </cell>
          <cell r="OO168">
            <v>0</v>
          </cell>
          <cell r="OP168">
            <v>20490310</v>
          </cell>
          <cell r="OQ168">
            <v>3051838</v>
          </cell>
          <cell r="OR168">
            <v>65459093</v>
          </cell>
          <cell r="OS168">
            <v>0</v>
          </cell>
          <cell r="OT168">
            <v>0</v>
          </cell>
          <cell r="OU168">
            <v>154460334</v>
          </cell>
          <cell r="OV168">
            <v>0</v>
          </cell>
          <cell r="OW168">
            <v>23119345119</v>
          </cell>
          <cell r="OX168">
            <v>42402382052</v>
          </cell>
          <cell r="OY168">
            <v>246705016572</v>
          </cell>
        </row>
        <row r="169">
          <cell r="A169">
            <v>40544</v>
          </cell>
          <cell r="B169">
            <v>2011</v>
          </cell>
          <cell r="C169" t="str">
            <v>2011-1</v>
          </cell>
          <cell r="D169" t="str">
            <v>2011-1</v>
          </cell>
          <cell r="E169">
            <v>1</v>
          </cell>
          <cell r="F169">
            <v>0</v>
          </cell>
          <cell r="G169">
            <v>52873701</v>
          </cell>
          <cell r="H169">
            <v>0</v>
          </cell>
          <cell r="I169">
            <v>32240166903.4347</v>
          </cell>
          <cell r="J169">
            <v>4576284967.5653</v>
          </cell>
          <cell r="K169">
            <v>0</v>
          </cell>
          <cell r="L169">
            <v>36816451871</v>
          </cell>
          <cell r="M169">
            <v>3538020283</v>
          </cell>
          <cell r="N169">
            <v>26490006227</v>
          </cell>
          <cell r="O169">
            <v>2042725461</v>
          </cell>
          <cell r="P169">
            <v>2387202024</v>
          </cell>
          <cell r="Q169">
            <v>2511135866</v>
          </cell>
          <cell r="R169">
            <v>73838415433</v>
          </cell>
          <cell r="S169">
            <v>4012799000</v>
          </cell>
          <cell r="T169">
            <v>4698612000</v>
          </cell>
          <cell r="U169">
            <v>8711411000</v>
          </cell>
          <cell r="V169">
            <v>44735360</v>
          </cell>
          <cell r="W169">
            <v>1807270406</v>
          </cell>
          <cell r="X169">
            <v>52268320</v>
          </cell>
          <cell r="Y169">
            <v>0</v>
          </cell>
          <cell r="Z169">
            <v>108017679</v>
          </cell>
          <cell r="AA169">
            <v>34273315</v>
          </cell>
          <cell r="AB169">
            <v>0</v>
          </cell>
          <cell r="AC169">
            <v>3027857901</v>
          </cell>
          <cell r="AD169">
            <v>0</v>
          </cell>
          <cell r="AE169">
            <v>0</v>
          </cell>
          <cell r="AF169">
            <v>0</v>
          </cell>
          <cell r="AG169">
            <v>13785833981</v>
          </cell>
          <cell r="AH169">
            <v>87624249414</v>
          </cell>
          <cell r="AI169">
            <v>153486196</v>
          </cell>
          <cell r="AJ169">
            <v>411750</v>
          </cell>
          <cell r="AK169">
            <v>0</v>
          </cell>
          <cell r="AL169">
            <v>153897946</v>
          </cell>
          <cell r="AM169">
            <v>1316815053</v>
          </cell>
          <cell r="AN169">
            <v>205106</v>
          </cell>
          <cell r="AO169">
            <v>6584854</v>
          </cell>
          <cell r="AP169">
            <v>78830</v>
          </cell>
          <cell r="AQ169">
            <v>2460970</v>
          </cell>
          <cell r="AR169">
            <v>7666800</v>
          </cell>
          <cell r="AS169">
            <v>0</v>
          </cell>
          <cell r="AT169">
            <v>0</v>
          </cell>
          <cell r="AU169">
            <v>51500</v>
          </cell>
          <cell r="AV169">
            <v>1333863113</v>
          </cell>
          <cell r="AW169">
            <v>192997</v>
          </cell>
          <cell r="AX169">
            <v>1714828406</v>
          </cell>
          <cell r="AY169">
            <v>442338697</v>
          </cell>
          <cell r="AZ169">
            <v>12653</v>
          </cell>
          <cell r="BA169">
            <v>0</v>
          </cell>
          <cell r="BB169">
            <v>0</v>
          </cell>
          <cell r="BC169">
            <v>12332317</v>
          </cell>
          <cell r="BD169">
            <v>7361239</v>
          </cell>
          <cell r="BE169">
            <v>7041081</v>
          </cell>
          <cell r="BF169">
            <v>1298047</v>
          </cell>
          <cell r="BG169">
            <v>0</v>
          </cell>
          <cell r="BH169">
            <v>0</v>
          </cell>
          <cell r="BI169">
            <v>178602832</v>
          </cell>
          <cell r="BJ169">
            <v>0</v>
          </cell>
          <cell r="BK169">
            <v>2364008269</v>
          </cell>
          <cell r="BL169">
            <v>0</v>
          </cell>
          <cell r="BM169">
            <v>232787</v>
          </cell>
          <cell r="BN169">
            <v>2827678</v>
          </cell>
          <cell r="BO169">
            <v>0</v>
          </cell>
          <cell r="BP169">
            <v>59083745</v>
          </cell>
          <cell r="BQ169">
            <v>62144210</v>
          </cell>
          <cell r="BR169">
            <v>4301893360</v>
          </cell>
          <cell r="BS169">
            <v>5854676</v>
          </cell>
          <cell r="BT169">
            <v>108426851</v>
          </cell>
          <cell r="BU169">
            <v>2495995482</v>
          </cell>
          <cell r="BV169">
            <v>35654534</v>
          </cell>
          <cell r="BW169">
            <v>348224</v>
          </cell>
          <cell r="BX169">
            <v>11564840</v>
          </cell>
          <cell r="BY169">
            <v>3378184</v>
          </cell>
          <cell r="BZ169">
            <v>849901</v>
          </cell>
          <cell r="CA169">
            <v>257104</v>
          </cell>
          <cell r="CB169">
            <v>711869</v>
          </cell>
          <cell r="CC169">
            <v>8115807</v>
          </cell>
          <cell r="CD169">
            <v>25225929</v>
          </cell>
          <cell r="CE169">
            <v>3242003</v>
          </cell>
          <cell r="CF169">
            <v>5876822</v>
          </cell>
          <cell r="CG169">
            <v>49323598</v>
          </cell>
          <cell r="CH169">
            <v>58442423</v>
          </cell>
          <cell r="CI169">
            <v>0</v>
          </cell>
          <cell r="CJ169">
            <v>58442423</v>
          </cell>
          <cell r="CK169">
            <v>554814480</v>
          </cell>
          <cell r="CL169">
            <v>554814480</v>
          </cell>
          <cell r="CM169">
            <v>0</v>
          </cell>
          <cell r="CN169">
            <v>34829152</v>
          </cell>
          <cell r="CO169">
            <v>10640216</v>
          </cell>
          <cell r="CP169">
            <v>7083122</v>
          </cell>
          <cell r="CQ169">
            <v>570677</v>
          </cell>
          <cell r="CR169">
            <v>1388841805</v>
          </cell>
          <cell r="CS169">
            <v>132459649</v>
          </cell>
          <cell r="CT169">
            <v>0</v>
          </cell>
          <cell r="CU169">
            <v>34607400</v>
          </cell>
          <cell r="CV169">
            <v>1555908854</v>
          </cell>
          <cell r="CW169">
            <v>236744</v>
          </cell>
          <cell r="CX169">
            <v>0</v>
          </cell>
          <cell r="CY169">
            <v>0</v>
          </cell>
          <cell r="CZ169">
            <v>2164083245</v>
          </cell>
          <cell r="DA169">
            <v>15138404</v>
          </cell>
          <cell r="DB169">
            <v>4902966868</v>
          </cell>
          <cell r="DC169">
            <v>0</v>
          </cell>
          <cell r="DD169">
            <v>10484</v>
          </cell>
          <cell r="DE169">
            <v>10484</v>
          </cell>
          <cell r="DF169">
            <v>0</v>
          </cell>
          <cell r="DG169">
            <v>0</v>
          </cell>
          <cell r="DH169">
            <v>38238166</v>
          </cell>
          <cell r="DI169">
            <v>-3099682</v>
          </cell>
          <cell r="DJ169">
            <v>3851265</v>
          </cell>
          <cell r="DK169">
            <v>751583</v>
          </cell>
          <cell r="DL169">
            <v>15432202</v>
          </cell>
          <cell r="DM169">
            <v>1129519</v>
          </cell>
          <cell r="DN169">
            <v>82812</v>
          </cell>
          <cell r="DO169">
            <v>16644533</v>
          </cell>
          <cell r="DP169">
            <v>410400</v>
          </cell>
          <cell r="DQ169">
            <v>1960700</v>
          </cell>
          <cell r="DR169">
            <v>0</v>
          </cell>
          <cell r="DS169">
            <v>4195400</v>
          </cell>
          <cell r="DT169">
            <v>0</v>
          </cell>
          <cell r="DU169">
            <v>6566500</v>
          </cell>
          <cell r="DV169">
            <v>24164</v>
          </cell>
          <cell r="DW169">
            <v>422837800</v>
          </cell>
          <cell r="DX169">
            <v>61895</v>
          </cell>
          <cell r="DY169">
            <v>422923859</v>
          </cell>
          <cell r="DZ169">
            <v>27480700</v>
          </cell>
          <cell r="EA169">
            <v>0</v>
          </cell>
          <cell r="EB169">
            <v>0</v>
          </cell>
          <cell r="EC169">
            <v>27480700</v>
          </cell>
          <cell r="ED169">
            <v>34361294</v>
          </cell>
          <cell r="EE169">
            <v>17675</v>
          </cell>
          <cell r="EF169">
            <v>476602</v>
          </cell>
          <cell r="EG169">
            <v>20201987</v>
          </cell>
          <cell r="EH169">
            <v>177366</v>
          </cell>
          <cell r="EI169">
            <v>35226</v>
          </cell>
          <cell r="EJ169">
            <v>0</v>
          </cell>
          <cell r="EK169">
            <v>864953</v>
          </cell>
          <cell r="EL169">
            <v>426173</v>
          </cell>
          <cell r="EM169">
            <v>1503718</v>
          </cell>
          <cell r="EN169">
            <v>3426192</v>
          </cell>
          <cell r="EO169">
            <v>1787503</v>
          </cell>
          <cell r="EP169">
            <v>-534342</v>
          </cell>
          <cell r="EQ169">
            <v>1398800</v>
          </cell>
          <cell r="ER169">
            <v>31244102</v>
          </cell>
          <cell r="ES169">
            <v>7091550</v>
          </cell>
          <cell r="ET169">
            <v>39200110</v>
          </cell>
          <cell r="EU169">
            <v>0</v>
          </cell>
          <cell r="EV169">
            <v>433156</v>
          </cell>
          <cell r="EW169">
            <v>0</v>
          </cell>
          <cell r="EX169">
            <v>433156</v>
          </cell>
          <cell r="EY169">
            <v>0</v>
          </cell>
          <cell r="EZ169">
            <v>575023829</v>
          </cell>
          <cell r="FA169">
            <v>535158100</v>
          </cell>
          <cell r="FB169">
            <v>1110181929</v>
          </cell>
          <cell r="FC169">
            <v>1553652</v>
          </cell>
          <cell r="FD169">
            <v>0</v>
          </cell>
          <cell r="FE169">
            <v>2124190</v>
          </cell>
          <cell r="FF169">
            <v>0</v>
          </cell>
          <cell r="FG169">
            <v>0</v>
          </cell>
          <cell r="FH169">
            <v>0</v>
          </cell>
          <cell r="FI169">
            <v>14599879</v>
          </cell>
          <cell r="FJ169">
            <v>16724069</v>
          </cell>
          <cell r="FK169">
            <v>918904</v>
          </cell>
          <cell r="FL169">
            <v>0</v>
          </cell>
          <cell r="FM169">
            <v>19196625</v>
          </cell>
          <cell r="FN169">
            <v>1168368303</v>
          </cell>
          <cell r="FO169">
            <v>297382</v>
          </cell>
          <cell r="FP169">
            <v>19323995</v>
          </cell>
          <cell r="FQ169">
            <v>19621377</v>
          </cell>
          <cell r="FR169">
            <v>224952</v>
          </cell>
          <cell r="FS169">
            <v>21348612</v>
          </cell>
          <cell r="FT169">
            <v>0</v>
          </cell>
          <cell r="FU169">
            <v>141398</v>
          </cell>
          <cell r="FV169">
            <v>13599427</v>
          </cell>
          <cell r="FW169">
            <v>6961500</v>
          </cell>
          <cell r="FX169">
            <v>61897266</v>
          </cell>
          <cell r="FY169">
            <v>0</v>
          </cell>
          <cell r="FZ169">
            <v>3858702</v>
          </cell>
          <cell r="GA169">
            <v>0</v>
          </cell>
          <cell r="GB169">
            <v>3858702</v>
          </cell>
          <cell r="GC169">
            <v>0</v>
          </cell>
          <cell r="GD169">
            <v>0</v>
          </cell>
          <cell r="GE169">
            <v>7870000</v>
          </cell>
          <cell r="GF169">
            <v>53245351</v>
          </cell>
          <cell r="GG169">
            <v>0</v>
          </cell>
          <cell r="GH169">
            <v>53245351</v>
          </cell>
          <cell r="GI169">
            <v>5847251</v>
          </cell>
          <cell r="GJ169">
            <v>252000</v>
          </cell>
          <cell r="GK169">
            <v>49000</v>
          </cell>
          <cell r="GL169">
            <v>69408748</v>
          </cell>
          <cell r="GM169">
            <v>5071886</v>
          </cell>
          <cell r="GN169">
            <v>39600</v>
          </cell>
          <cell r="GO169">
            <v>0</v>
          </cell>
          <cell r="GP169">
            <v>80668485</v>
          </cell>
          <cell r="GQ169">
            <v>47473286</v>
          </cell>
          <cell r="GR169">
            <v>128141771</v>
          </cell>
          <cell r="GS169">
            <v>255013090</v>
          </cell>
          <cell r="GT169">
            <v>0</v>
          </cell>
          <cell r="GU169">
            <v>0</v>
          </cell>
          <cell r="GV169">
            <v>0</v>
          </cell>
          <cell r="GW169">
            <v>0</v>
          </cell>
          <cell r="GX169">
            <v>0</v>
          </cell>
          <cell r="GY169">
            <v>963447454</v>
          </cell>
          <cell r="GZ169">
            <v>33789875</v>
          </cell>
          <cell r="HA169">
            <v>0</v>
          </cell>
          <cell r="HB169">
            <v>997237329</v>
          </cell>
          <cell r="HC169">
            <v>514000</v>
          </cell>
          <cell r="HD169">
            <v>0</v>
          </cell>
          <cell r="HE169">
            <v>0</v>
          </cell>
          <cell r="HF169">
            <v>0</v>
          </cell>
          <cell r="HG169">
            <v>0</v>
          </cell>
          <cell r="HH169">
            <v>997751329</v>
          </cell>
          <cell r="HI169">
            <v>11243118934</v>
          </cell>
          <cell r="HJ169">
            <v>449812694</v>
          </cell>
          <cell r="HK169">
            <v>11692931628</v>
          </cell>
          <cell r="HL169">
            <v>0</v>
          </cell>
          <cell r="HM169">
            <v>0</v>
          </cell>
          <cell r="HN169">
            <v>0</v>
          </cell>
          <cell r="HO169">
            <v>207230926</v>
          </cell>
          <cell r="HP169">
            <v>155423194</v>
          </cell>
          <cell r="HQ169">
            <v>2968954593</v>
          </cell>
          <cell r="HR169">
            <v>3331608713</v>
          </cell>
          <cell r="HS169">
            <v>0</v>
          </cell>
          <cell r="HT169">
            <v>0</v>
          </cell>
          <cell r="HU169">
            <v>0</v>
          </cell>
          <cell r="HV169">
            <v>0</v>
          </cell>
          <cell r="HW169">
            <v>0</v>
          </cell>
          <cell r="HX169">
            <v>0</v>
          </cell>
          <cell r="HY169">
            <v>207941048</v>
          </cell>
          <cell r="HZ169">
            <v>207941048</v>
          </cell>
          <cell r="IA169">
            <v>0</v>
          </cell>
          <cell r="IB169">
            <v>0</v>
          </cell>
          <cell r="IC169">
            <v>0</v>
          </cell>
          <cell r="ID169">
            <v>0</v>
          </cell>
          <cell r="IE169">
            <v>0</v>
          </cell>
          <cell r="IF169">
            <v>0</v>
          </cell>
          <cell r="IG169">
            <v>0</v>
          </cell>
          <cell r="IH169">
            <v>0</v>
          </cell>
          <cell r="II169">
            <v>0</v>
          </cell>
          <cell r="IJ169">
            <v>0</v>
          </cell>
          <cell r="IK169">
            <v>15232481389</v>
          </cell>
          <cell r="IL169">
            <v>0</v>
          </cell>
          <cell r="IM169">
            <v>459134015</v>
          </cell>
          <cell r="IN169">
            <v>459134015</v>
          </cell>
          <cell r="IO169">
            <v>15691615404</v>
          </cell>
          <cell r="IP169">
            <v>46081210</v>
          </cell>
          <cell r="IQ169">
            <v>0</v>
          </cell>
          <cell r="IR169">
            <v>0</v>
          </cell>
          <cell r="IS169">
            <v>0</v>
          </cell>
          <cell r="IT169">
            <v>0</v>
          </cell>
          <cell r="IU169">
            <v>0</v>
          </cell>
          <cell r="IV169">
            <v>0</v>
          </cell>
          <cell r="IW169">
            <v>0</v>
          </cell>
          <cell r="IX169">
            <v>0</v>
          </cell>
          <cell r="IY169">
            <v>0</v>
          </cell>
          <cell r="IZ169">
            <v>0</v>
          </cell>
          <cell r="JA169">
            <v>0</v>
          </cell>
          <cell r="JB169">
            <v>46081210</v>
          </cell>
          <cell r="JC169">
            <v>1401835563</v>
          </cell>
          <cell r="JD169">
            <v>0</v>
          </cell>
          <cell r="JE169">
            <v>0</v>
          </cell>
          <cell r="JF169">
            <v>8504138</v>
          </cell>
          <cell r="JG169">
            <v>1573720</v>
          </cell>
          <cell r="JH169">
            <v>0</v>
          </cell>
          <cell r="JI169">
            <v>75599942</v>
          </cell>
          <cell r="JJ169">
            <v>0</v>
          </cell>
          <cell r="JK169">
            <v>4384455</v>
          </cell>
          <cell r="JL169">
            <v>7557069</v>
          </cell>
          <cell r="JM169">
            <v>16462594</v>
          </cell>
          <cell r="JN169">
            <v>4492345</v>
          </cell>
          <cell r="JO169">
            <v>5438854</v>
          </cell>
          <cell r="JP169">
            <v>446855341</v>
          </cell>
          <cell r="JQ169">
            <v>257846</v>
          </cell>
          <cell r="JR169">
            <v>886442</v>
          </cell>
          <cell r="JS169">
            <v>1725499</v>
          </cell>
          <cell r="JT169">
            <v>6128453</v>
          </cell>
          <cell r="JU169">
            <v>29703754</v>
          </cell>
          <cell r="JV169">
            <v>0</v>
          </cell>
          <cell r="JW169">
            <v>0</v>
          </cell>
          <cell r="JX169">
            <v>846496</v>
          </cell>
          <cell r="JY169">
            <v>1783252</v>
          </cell>
          <cell r="JZ169">
            <v>105798778</v>
          </cell>
          <cell r="KA169">
            <v>6222153</v>
          </cell>
          <cell r="KB169">
            <v>43966719</v>
          </cell>
          <cell r="KC169">
            <v>0</v>
          </cell>
          <cell r="KD169">
            <v>0</v>
          </cell>
          <cell r="KE169">
            <v>0</v>
          </cell>
          <cell r="KF169">
            <v>0</v>
          </cell>
          <cell r="KG169">
            <v>0</v>
          </cell>
          <cell r="KH169">
            <v>0</v>
          </cell>
          <cell r="KI169">
            <v>0</v>
          </cell>
          <cell r="KJ169">
            <v>0</v>
          </cell>
          <cell r="KK169">
            <v>0</v>
          </cell>
          <cell r="KL169">
            <v>0</v>
          </cell>
          <cell r="KM169">
            <v>0</v>
          </cell>
          <cell r="KN169">
            <v>0</v>
          </cell>
          <cell r="KO169">
            <v>0</v>
          </cell>
          <cell r="KP169">
            <v>0</v>
          </cell>
          <cell r="KQ169">
            <v>0</v>
          </cell>
          <cell r="KR169">
            <v>0</v>
          </cell>
          <cell r="KS169">
            <v>0</v>
          </cell>
          <cell r="KT169">
            <v>0</v>
          </cell>
          <cell r="KU169">
            <v>0</v>
          </cell>
          <cell r="KV169">
            <v>0</v>
          </cell>
          <cell r="KW169">
            <v>2170023413</v>
          </cell>
          <cell r="KX169">
            <v>17907720027</v>
          </cell>
          <cell r="KY169">
            <v>0</v>
          </cell>
          <cell r="KZ169">
            <v>0</v>
          </cell>
          <cell r="LA169">
            <v>0</v>
          </cell>
          <cell r="LB169">
            <v>33453491675</v>
          </cell>
          <cell r="LC169">
            <v>121077741089</v>
          </cell>
          <cell r="LD169">
            <v>0</v>
          </cell>
          <cell r="LE169">
            <v>0</v>
          </cell>
          <cell r="LF169">
            <v>0</v>
          </cell>
          <cell r="LG169">
            <v>0</v>
          </cell>
          <cell r="LH169">
            <v>0</v>
          </cell>
          <cell r="LI169">
            <v>0</v>
          </cell>
          <cell r="LJ169">
            <v>0</v>
          </cell>
          <cell r="LK169">
            <v>0</v>
          </cell>
          <cell r="LL169">
            <v>0</v>
          </cell>
          <cell r="LM169">
            <v>881717862</v>
          </cell>
          <cell r="LN169">
            <v>0</v>
          </cell>
          <cell r="LO169">
            <v>636269630</v>
          </cell>
          <cell r="LP169">
            <v>0</v>
          </cell>
          <cell r="LQ169">
            <v>0</v>
          </cell>
          <cell r="LR169">
            <v>3618320</v>
          </cell>
          <cell r="LS169">
            <v>0</v>
          </cell>
          <cell r="LT169">
            <v>10065721</v>
          </cell>
          <cell r="LU169">
            <v>0</v>
          </cell>
          <cell r="LV169">
            <v>0</v>
          </cell>
          <cell r="LW169">
            <v>380348019</v>
          </cell>
          <cell r="LX169">
            <v>0</v>
          </cell>
          <cell r="LY169">
            <v>0</v>
          </cell>
          <cell r="LZ169">
            <v>0</v>
          </cell>
          <cell r="MA169">
            <v>0</v>
          </cell>
          <cell r="MB169">
            <v>0</v>
          </cell>
          <cell r="MC169">
            <v>0</v>
          </cell>
          <cell r="MD169">
            <v>0</v>
          </cell>
          <cell r="ME169">
            <v>1912019552</v>
          </cell>
          <cell r="MF169">
            <v>11656999</v>
          </cell>
          <cell r="MG169">
            <v>51196484</v>
          </cell>
          <cell r="MH169">
            <v>0</v>
          </cell>
          <cell r="MI169">
            <v>62853483</v>
          </cell>
          <cell r="MJ169">
            <v>258573845</v>
          </cell>
          <cell r="MK169">
            <v>307134</v>
          </cell>
          <cell r="ML169">
            <v>258880979</v>
          </cell>
          <cell r="MM169">
            <v>0</v>
          </cell>
          <cell r="MN169">
            <v>0</v>
          </cell>
          <cell r="MO169">
            <v>0</v>
          </cell>
          <cell r="MP169">
            <v>0</v>
          </cell>
          <cell r="MQ169">
            <v>321734462</v>
          </cell>
          <cell r="MR169">
            <v>0</v>
          </cell>
          <cell r="MS169">
            <v>0</v>
          </cell>
          <cell r="MT169">
            <v>0</v>
          </cell>
          <cell r="MU169">
            <v>0</v>
          </cell>
          <cell r="MV169">
            <v>0</v>
          </cell>
          <cell r="MW169">
            <v>0</v>
          </cell>
          <cell r="MX169">
            <v>2896616683</v>
          </cell>
          <cell r="MY169">
            <v>258065655</v>
          </cell>
          <cell r="MZ169">
            <v>108865714</v>
          </cell>
          <cell r="NA169">
            <v>0</v>
          </cell>
          <cell r="NB169">
            <v>366931369</v>
          </cell>
          <cell r="NC169">
            <v>0</v>
          </cell>
          <cell r="ND169">
            <v>0</v>
          </cell>
          <cell r="NE169">
            <v>0</v>
          </cell>
          <cell r="NF169">
            <v>0</v>
          </cell>
          <cell r="NG169">
            <v>10833208</v>
          </cell>
          <cell r="NH169">
            <v>0</v>
          </cell>
          <cell r="NI169">
            <v>3830228</v>
          </cell>
          <cell r="NJ169">
            <v>1218784</v>
          </cell>
          <cell r="NK169">
            <v>5049012</v>
          </cell>
          <cell r="NL169">
            <v>0</v>
          </cell>
          <cell r="NM169">
            <v>0</v>
          </cell>
          <cell r="NN169">
            <v>0</v>
          </cell>
          <cell r="NO169">
            <v>0</v>
          </cell>
          <cell r="NP169">
            <v>0</v>
          </cell>
          <cell r="NQ169">
            <v>0</v>
          </cell>
          <cell r="NR169">
            <v>0</v>
          </cell>
          <cell r="NS169">
            <v>11031379</v>
          </cell>
          <cell r="NT169">
            <v>0</v>
          </cell>
          <cell r="NU169">
            <v>0</v>
          </cell>
          <cell r="NV169">
            <v>0</v>
          </cell>
          <cell r="NW169">
            <v>0</v>
          </cell>
          <cell r="NX169">
            <v>0</v>
          </cell>
          <cell r="NY169">
            <v>0</v>
          </cell>
          <cell r="NZ169">
            <v>0</v>
          </cell>
          <cell r="OA169">
            <v>0</v>
          </cell>
          <cell r="OB169">
            <v>0</v>
          </cell>
          <cell r="OC169">
            <v>0</v>
          </cell>
          <cell r="OD169">
            <v>3290461651</v>
          </cell>
          <cell r="OE169">
            <v>3290461651</v>
          </cell>
          <cell r="OF169">
            <v>0</v>
          </cell>
          <cell r="OG169">
            <v>0</v>
          </cell>
          <cell r="OH169">
            <v>0</v>
          </cell>
          <cell r="OI169">
            <v>0</v>
          </cell>
          <cell r="OJ169">
            <v>0</v>
          </cell>
          <cell r="OK169">
            <v>0</v>
          </cell>
          <cell r="OL169">
            <v>187500000000</v>
          </cell>
          <cell r="OM169">
            <v>187500000000</v>
          </cell>
          <cell r="ON169">
            <v>187500000000</v>
          </cell>
          <cell r="OO169">
            <v>0</v>
          </cell>
          <cell r="OP169">
            <v>18301353</v>
          </cell>
          <cell r="OQ169">
            <v>0</v>
          </cell>
          <cell r="OR169">
            <v>0</v>
          </cell>
          <cell r="OS169">
            <v>0</v>
          </cell>
          <cell r="OT169">
            <v>0</v>
          </cell>
          <cell r="OU169">
            <v>18301353</v>
          </cell>
          <cell r="OV169">
            <v>0</v>
          </cell>
          <cell r="OW169">
            <v>190808763004</v>
          </cell>
          <cell r="OX169">
            <v>191130497466</v>
          </cell>
          <cell r="OY169">
            <v>314120258107</v>
          </cell>
        </row>
        <row r="170">
          <cell r="A170">
            <v>40575</v>
          </cell>
          <cell r="B170">
            <v>2011</v>
          </cell>
          <cell r="C170" t="str">
            <v>2011-1</v>
          </cell>
          <cell r="D170" t="str">
            <v>2011-1</v>
          </cell>
          <cell r="E170">
            <v>2</v>
          </cell>
          <cell r="F170">
            <v>0</v>
          </cell>
          <cell r="G170">
            <v>38626920</v>
          </cell>
          <cell r="H170">
            <v>0</v>
          </cell>
          <cell r="I170">
            <v>26468122531.157997</v>
          </cell>
          <cell r="J170">
            <v>3756980279.842</v>
          </cell>
          <cell r="K170">
            <v>0</v>
          </cell>
          <cell r="L170">
            <v>30225102811</v>
          </cell>
          <cell r="M170">
            <v>5246145207</v>
          </cell>
          <cell r="N170">
            <v>23201770881</v>
          </cell>
          <cell r="O170">
            <v>66427542</v>
          </cell>
          <cell r="P170">
            <v>2385788788</v>
          </cell>
          <cell r="Q170">
            <v>2514828951</v>
          </cell>
          <cell r="R170">
            <v>63678691100</v>
          </cell>
          <cell r="S170">
            <v>3118932000</v>
          </cell>
          <cell r="T170">
            <v>3669331000</v>
          </cell>
          <cell r="U170">
            <v>6788263000</v>
          </cell>
          <cell r="V170">
            <v>153304369</v>
          </cell>
          <cell r="W170">
            <v>3716933193</v>
          </cell>
          <cell r="X170">
            <v>164861110</v>
          </cell>
          <cell r="Y170">
            <v>0</v>
          </cell>
          <cell r="Z170">
            <v>134072697</v>
          </cell>
          <cell r="AA170">
            <v>20200086</v>
          </cell>
          <cell r="AB170">
            <v>0</v>
          </cell>
          <cell r="AC170">
            <v>2870080954</v>
          </cell>
          <cell r="AD170">
            <v>33157597</v>
          </cell>
          <cell r="AE170">
            <v>0</v>
          </cell>
          <cell r="AF170">
            <v>33157597</v>
          </cell>
          <cell r="AG170">
            <v>13880873006</v>
          </cell>
          <cell r="AH170">
            <v>77559564106</v>
          </cell>
          <cell r="AI170">
            <v>159857545</v>
          </cell>
          <cell r="AJ170">
            <v>994600</v>
          </cell>
          <cell r="AK170">
            <v>0</v>
          </cell>
          <cell r="AL170">
            <v>160852145</v>
          </cell>
          <cell r="AM170">
            <v>1545206914</v>
          </cell>
          <cell r="AN170">
            <v>1038612</v>
          </cell>
          <cell r="AO170">
            <v>19526226</v>
          </cell>
          <cell r="AP170">
            <v>65560</v>
          </cell>
          <cell r="AQ170">
            <v>2540355</v>
          </cell>
          <cell r="AR170">
            <v>2748830</v>
          </cell>
          <cell r="AS170">
            <v>0</v>
          </cell>
          <cell r="AT170">
            <v>0</v>
          </cell>
          <cell r="AU170">
            <v>136500</v>
          </cell>
          <cell r="AV170">
            <v>1571262997</v>
          </cell>
          <cell r="AW170">
            <v>126899</v>
          </cell>
          <cell r="AX170">
            <v>2676442982</v>
          </cell>
          <cell r="AY170">
            <v>650424089</v>
          </cell>
          <cell r="AZ170">
            <v>137819</v>
          </cell>
          <cell r="BA170">
            <v>94913</v>
          </cell>
          <cell r="BB170">
            <v>0</v>
          </cell>
          <cell r="BC170">
            <v>14657639</v>
          </cell>
          <cell r="BD170">
            <v>6142646</v>
          </cell>
          <cell r="BE170">
            <v>5551236</v>
          </cell>
          <cell r="BF170">
            <v>201317</v>
          </cell>
          <cell r="BG170">
            <v>0</v>
          </cell>
          <cell r="BH170">
            <v>0</v>
          </cell>
          <cell r="BI170">
            <v>208015143</v>
          </cell>
          <cell r="BJ170">
            <v>0</v>
          </cell>
          <cell r="BK170">
            <v>3561794683</v>
          </cell>
          <cell r="BL170">
            <v>0</v>
          </cell>
          <cell r="BM170">
            <v>223818</v>
          </cell>
          <cell r="BN170">
            <v>2409876</v>
          </cell>
          <cell r="BO170">
            <v>0</v>
          </cell>
          <cell r="BP170">
            <v>147855611</v>
          </cell>
          <cell r="BQ170">
            <v>150489305</v>
          </cell>
          <cell r="BR170">
            <v>2129059237</v>
          </cell>
          <cell r="BS170">
            <v>4886752</v>
          </cell>
          <cell r="BT170">
            <v>179969182</v>
          </cell>
          <cell r="BU170">
            <v>81689858</v>
          </cell>
          <cell r="BV170">
            <v>79708346</v>
          </cell>
          <cell r="BW170">
            <v>1172294</v>
          </cell>
          <cell r="BX170">
            <v>13787180</v>
          </cell>
          <cell r="BY170">
            <v>2913368</v>
          </cell>
          <cell r="BZ170">
            <v>541120</v>
          </cell>
          <cell r="CA170">
            <v>501596</v>
          </cell>
          <cell r="CB170">
            <v>151114</v>
          </cell>
          <cell r="CC170">
            <v>15319437</v>
          </cell>
          <cell r="CD170">
            <v>34386109</v>
          </cell>
          <cell r="CE170">
            <v>3802043</v>
          </cell>
          <cell r="CF170">
            <v>4444238</v>
          </cell>
          <cell r="CG170">
            <v>21407925</v>
          </cell>
          <cell r="CH170">
            <v>29654206</v>
          </cell>
          <cell r="CI170">
            <v>0</v>
          </cell>
          <cell r="CJ170">
            <v>29654206</v>
          </cell>
          <cell r="CK170">
            <v>468217149</v>
          </cell>
          <cell r="CL170">
            <v>468217149</v>
          </cell>
          <cell r="CM170">
            <v>0</v>
          </cell>
          <cell r="CN170">
            <v>36746951</v>
          </cell>
          <cell r="CO170">
            <v>19462840</v>
          </cell>
          <cell r="CP170">
            <v>6999046</v>
          </cell>
          <cell r="CQ170">
            <v>400000</v>
          </cell>
          <cell r="CR170">
            <v>0</v>
          </cell>
          <cell r="CS170">
            <v>0</v>
          </cell>
          <cell r="CT170">
            <v>0</v>
          </cell>
          <cell r="CU170">
            <v>0</v>
          </cell>
          <cell r="CV170">
            <v>0</v>
          </cell>
          <cell r="CW170">
            <v>0</v>
          </cell>
          <cell r="CX170">
            <v>16771276</v>
          </cell>
          <cell r="CY170">
            <v>9212740</v>
          </cell>
          <cell r="CZ170">
            <v>557810002</v>
          </cell>
          <cell r="DA170">
            <v>11928652</v>
          </cell>
          <cell r="DB170">
            <v>975146355</v>
          </cell>
          <cell r="DC170">
            <v>0</v>
          </cell>
          <cell r="DD170">
            <v>4964512</v>
          </cell>
          <cell r="DE170">
            <v>4964512</v>
          </cell>
          <cell r="DF170">
            <v>0</v>
          </cell>
          <cell r="DG170">
            <v>0</v>
          </cell>
          <cell r="DH170">
            <v>43764841</v>
          </cell>
          <cell r="DI170">
            <v>-6030910</v>
          </cell>
          <cell r="DJ170">
            <v>3726132</v>
          </cell>
          <cell r="DK170">
            <v>-2304778</v>
          </cell>
          <cell r="DL170">
            <v>15187721</v>
          </cell>
          <cell r="DM170">
            <v>1484683</v>
          </cell>
          <cell r="DN170">
            <v>99374</v>
          </cell>
          <cell r="DO170">
            <v>16771778</v>
          </cell>
          <cell r="DP170">
            <v>657600</v>
          </cell>
          <cell r="DQ170">
            <v>1767600</v>
          </cell>
          <cell r="DR170">
            <v>0</v>
          </cell>
          <cell r="DS170">
            <v>5072700</v>
          </cell>
          <cell r="DT170">
            <v>0</v>
          </cell>
          <cell r="DU170">
            <v>7497900</v>
          </cell>
          <cell r="DV170">
            <v>48575</v>
          </cell>
          <cell r="DW170">
            <v>299536400</v>
          </cell>
          <cell r="DX170">
            <v>44110</v>
          </cell>
          <cell r="DY170">
            <v>299629085</v>
          </cell>
          <cell r="DZ170">
            <v>27285700</v>
          </cell>
          <cell r="EA170">
            <v>0</v>
          </cell>
          <cell r="EB170">
            <v>17675</v>
          </cell>
          <cell r="EC170">
            <v>27303375</v>
          </cell>
          <cell r="ED170">
            <v>43531748</v>
          </cell>
          <cell r="EE170">
            <v>36029</v>
          </cell>
          <cell r="EF170">
            <v>637776</v>
          </cell>
          <cell r="EG170">
            <v>24436724</v>
          </cell>
          <cell r="EH170">
            <v>408683</v>
          </cell>
          <cell r="EI170">
            <v>17675</v>
          </cell>
          <cell r="EJ170">
            <v>70699</v>
          </cell>
          <cell r="EK170">
            <v>883740</v>
          </cell>
          <cell r="EL170">
            <v>335821</v>
          </cell>
          <cell r="EM170">
            <v>1716618</v>
          </cell>
          <cell r="EN170">
            <v>3465620</v>
          </cell>
          <cell r="EO170">
            <v>756185</v>
          </cell>
          <cell r="EP170">
            <v>-491634</v>
          </cell>
          <cell r="EQ170">
            <v>1287000</v>
          </cell>
          <cell r="ER170">
            <v>34642608</v>
          </cell>
          <cell r="ES170">
            <v>7776912</v>
          </cell>
          <cell r="ET170">
            <v>43214886</v>
          </cell>
          <cell r="EU170">
            <v>0</v>
          </cell>
          <cell r="EV170">
            <v>247200</v>
          </cell>
          <cell r="EW170">
            <v>0</v>
          </cell>
          <cell r="EX170">
            <v>247200</v>
          </cell>
          <cell r="EY170">
            <v>0</v>
          </cell>
          <cell r="EZ170">
            <v>469244924</v>
          </cell>
          <cell r="FA170">
            <v>503341600</v>
          </cell>
          <cell r="FB170">
            <v>972586524</v>
          </cell>
          <cell r="FC170">
            <v>1665510</v>
          </cell>
          <cell r="FD170">
            <v>0</v>
          </cell>
          <cell r="FE170">
            <v>1869450</v>
          </cell>
          <cell r="FF170">
            <v>0</v>
          </cell>
          <cell r="FG170">
            <v>0</v>
          </cell>
          <cell r="FH170">
            <v>0</v>
          </cell>
          <cell r="FI170">
            <v>8157600</v>
          </cell>
          <cell r="FJ170">
            <v>10027050</v>
          </cell>
          <cell r="FK170">
            <v>1222280</v>
          </cell>
          <cell r="FL170">
            <v>0</v>
          </cell>
          <cell r="FM170">
            <v>12914840</v>
          </cell>
          <cell r="FN170">
            <v>1026961427</v>
          </cell>
          <cell r="FO170">
            <v>331248</v>
          </cell>
          <cell r="FP170">
            <v>14955847</v>
          </cell>
          <cell r="FQ170">
            <v>15287095</v>
          </cell>
          <cell r="FR170">
            <v>90475</v>
          </cell>
          <cell r="FS170">
            <v>28762709</v>
          </cell>
          <cell r="FT170">
            <v>0</v>
          </cell>
          <cell r="FU170">
            <v>318146</v>
          </cell>
          <cell r="FV170">
            <v>3735899</v>
          </cell>
          <cell r="FW170">
            <v>2677500</v>
          </cell>
          <cell r="FX170">
            <v>50871824</v>
          </cell>
          <cell r="FY170">
            <v>0</v>
          </cell>
          <cell r="FZ170">
            <v>8335527</v>
          </cell>
          <cell r="GA170">
            <v>0</v>
          </cell>
          <cell r="GB170">
            <v>8335527</v>
          </cell>
          <cell r="GC170">
            <v>0</v>
          </cell>
          <cell r="GD170">
            <v>0</v>
          </cell>
          <cell r="GE170">
            <v>9317800</v>
          </cell>
          <cell r="GF170">
            <v>61551141</v>
          </cell>
          <cell r="GG170">
            <v>0</v>
          </cell>
          <cell r="GH170">
            <v>61551141</v>
          </cell>
          <cell r="GI170">
            <v>6933204</v>
          </cell>
          <cell r="GJ170">
            <v>100000</v>
          </cell>
          <cell r="GK170">
            <v>0</v>
          </cell>
          <cell r="GL170">
            <v>71807364</v>
          </cell>
          <cell r="GM170">
            <v>11336398</v>
          </cell>
          <cell r="GN170">
            <v>75900</v>
          </cell>
          <cell r="GO170">
            <v>0</v>
          </cell>
          <cell r="GP170">
            <v>90252866</v>
          </cell>
          <cell r="GQ170">
            <v>69790457</v>
          </cell>
          <cell r="GR170">
            <v>160043323</v>
          </cell>
          <cell r="GS170">
            <v>290119615</v>
          </cell>
          <cell r="GT170">
            <v>0</v>
          </cell>
          <cell r="GU170">
            <v>0</v>
          </cell>
          <cell r="GV170">
            <v>0</v>
          </cell>
          <cell r="GW170">
            <v>0</v>
          </cell>
          <cell r="GX170">
            <v>0</v>
          </cell>
          <cell r="GY170">
            <v>1043291030</v>
          </cell>
          <cell r="GZ170">
            <v>678079122</v>
          </cell>
          <cell r="HA170">
            <v>0</v>
          </cell>
          <cell r="HB170">
            <v>1721370152</v>
          </cell>
          <cell r="HC170">
            <v>514000</v>
          </cell>
          <cell r="HD170">
            <v>0</v>
          </cell>
          <cell r="HE170">
            <v>0</v>
          </cell>
          <cell r="HF170">
            <v>0</v>
          </cell>
          <cell r="HG170">
            <v>0</v>
          </cell>
          <cell r="HH170">
            <v>1721884152</v>
          </cell>
          <cell r="HI170">
            <v>0</v>
          </cell>
          <cell r="HJ170">
            <v>0</v>
          </cell>
          <cell r="HK170">
            <v>0</v>
          </cell>
          <cell r="HL170">
            <v>70851617847</v>
          </cell>
          <cell r="HM170">
            <v>5626705000</v>
          </cell>
          <cell r="HN170">
            <v>76478322847</v>
          </cell>
          <cell r="HO170">
            <v>0</v>
          </cell>
          <cell r="HP170">
            <v>0</v>
          </cell>
          <cell r="HQ170">
            <v>0</v>
          </cell>
          <cell r="HR170">
            <v>0</v>
          </cell>
          <cell r="HS170">
            <v>144604126</v>
          </cell>
          <cell r="HT170">
            <v>108453094</v>
          </cell>
          <cell r="HU170">
            <v>3000535605</v>
          </cell>
          <cell r="HV170">
            <v>3253592825</v>
          </cell>
          <cell r="HW170">
            <v>0</v>
          </cell>
          <cell r="HX170">
            <v>1837152126</v>
          </cell>
          <cell r="HY170">
            <v>0</v>
          </cell>
          <cell r="HZ170">
            <v>209836109</v>
          </cell>
          <cell r="IA170">
            <v>0</v>
          </cell>
          <cell r="IB170">
            <v>0</v>
          </cell>
          <cell r="IC170">
            <v>0</v>
          </cell>
          <cell r="ID170">
            <v>0</v>
          </cell>
          <cell r="IE170">
            <v>0</v>
          </cell>
          <cell r="IF170">
            <v>0</v>
          </cell>
          <cell r="IG170">
            <v>0</v>
          </cell>
          <cell r="IH170">
            <v>0</v>
          </cell>
          <cell r="II170">
            <v>0</v>
          </cell>
          <cell r="IJ170">
            <v>0</v>
          </cell>
          <cell r="IK170">
            <v>81778903907</v>
          </cell>
          <cell r="IL170">
            <v>0</v>
          </cell>
          <cell r="IM170">
            <v>1080029283</v>
          </cell>
          <cell r="IN170">
            <v>1080029283</v>
          </cell>
          <cell r="IO170">
            <v>82858933190</v>
          </cell>
          <cell r="IP170">
            <v>20066800</v>
          </cell>
          <cell r="IQ170">
            <v>0</v>
          </cell>
          <cell r="IR170">
            <v>0</v>
          </cell>
          <cell r="IS170">
            <v>0</v>
          </cell>
          <cell r="IT170">
            <v>0</v>
          </cell>
          <cell r="IU170">
            <v>0</v>
          </cell>
          <cell r="IV170">
            <v>0</v>
          </cell>
          <cell r="IW170">
            <v>0</v>
          </cell>
          <cell r="IX170">
            <v>0</v>
          </cell>
          <cell r="IY170">
            <v>0</v>
          </cell>
          <cell r="IZ170">
            <v>1112611506</v>
          </cell>
          <cell r="JA170">
            <v>0</v>
          </cell>
          <cell r="JB170">
            <v>1132678306</v>
          </cell>
          <cell r="JC170">
            <v>1401835563</v>
          </cell>
          <cell r="JD170">
            <v>76524794</v>
          </cell>
          <cell r="JE170">
            <v>2806704</v>
          </cell>
          <cell r="JF170">
            <v>8504138</v>
          </cell>
          <cell r="JG170">
            <v>1573720</v>
          </cell>
          <cell r="JH170">
            <v>8872156</v>
          </cell>
          <cell r="JI170">
            <v>75599942</v>
          </cell>
          <cell r="JJ170">
            <v>0</v>
          </cell>
          <cell r="JK170">
            <v>4384455</v>
          </cell>
          <cell r="JL170">
            <v>7557069</v>
          </cell>
          <cell r="JM170">
            <v>16462594</v>
          </cell>
          <cell r="JN170">
            <v>4492345</v>
          </cell>
          <cell r="JO170">
            <v>5438854</v>
          </cell>
          <cell r="JP170">
            <v>446855341</v>
          </cell>
          <cell r="JQ170">
            <v>257846</v>
          </cell>
          <cell r="JR170">
            <v>886442</v>
          </cell>
          <cell r="JS170">
            <v>1725499</v>
          </cell>
          <cell r="JT170">
            <v>6128453</v>
          </cell>
          <cell r="JU170">
            <v>29703754</v>
          </cell>
          <cell r="JV170">
            <v>0</v>
          </cell>
          <cell r="JW170">
            <v>0</v>
          </cell>
          <cell r="JX170">
            <v>846496</v>
          </cell>
          <cell r="JY170">
            <v>1783252</v>
          </cell>
          <cell r="JZ170">
            <v>105798778</v>
          </cell>
          <cell r="KA170">
            <v>6222153</v>
          </cell>
          <cell r="KB170">
            <v>43966719</v>
          </cell>
          <cell r="KC170">
            <v>0</v>
          </cell>
          <cell r="KD170">
            <v>0</v>
          </cell>
          <cell r="KE170">
            <v>0</v>
          </cell>
          <cell r="KF170">
            <v>0</v>
          </cell>
          <cell r="KG170">
            <v>0</v>
          </cell>
          <cell r="KH170">
            <v>0</v>
          </cell>
          <cell r="KI170">
            <v>0</v>
          </cell>
          <cell r="KJ170">
            <v>0</v>
          </cell>
          <cell r="KK170">
            <v>0</v>
          </cell>
          <cell r="KL170">
            <v>0</v>
          </cell>
          <cell r="KM170">
            <v>0</v>
          </cell>
          <cell r="KN170">
            <v>0</v>
          </cell>
          <cell r="KO170">
            <v>0</v>
          </cell>
          <cell r="KP170">
            <v>0</v>
          </cell>
          <cell r="KQ170">
            <v>0</v>
          </cell>
          <cell r="KR170">
            <v>0</v>
          </cell>
          <cell r="KS170">
            <v>0</v>
          </cell>
          <cell r="KT170">
            <v>0</v>
          </cell>
          <cell r="KU170">
            <v>0</v>
          </cell>
          <cell r="KV170">
            <v>0</v>
          </cell>
          <cell r="KW170">
            <v>2258227067</v>
          </cell>
          <cell r="KX170">
            <v>86249838563</v>
          </cell>
          <cell r="KY170">
            <v>2090223</v>
          </cell>
          <cell r="KZ170">
            <v>2090223</v>
          </cell>
          <cell r="LA170">
            <v>0</v>
          </cell>
          <cell r="LB170">
            <v>97849349966</v>
          </cell>
          <cell r="LC170">
            <v>175408914072</v>
          </cell>
          <cell r="LD170">
            <v>2007871085</v>
          </cell>
          <cell r="LE170">
            <v>0</v>
          </cell>
          <cell r="LF170">
            <v>0</v>
          </cell>
          <cell r="LG170">
            <v>0</v>
          </cell>
          <cell r="LH170">
            <v>0</v>
          </cell>
          <cell r="LI170">
            <v>0</v>
          </cell>
          <cell r="LJ170">
            <v>0</v>
          </cell>
          <cell r="LK170">
            <v>0</v>
          </cell>
          <cell r="LL170">
            <v>0</v>
          </cell>
          <cell r="LM170">
            <v>0</v>
          </cell>
          <cell r="LN170">
            <v>0</v>
          </cell>
          <cell r="LO170">
            <v>452856186</v>
          </cell>
          <cell r="LP170">
            <v>0</v>
          </cell>
          <cell r="LQ170">
            <v>0</v>
          </cell>
          <cell r="LR170">
            <v>3276756</v>
          </cell>
          <cell r="LS170">
            <v>0</v>
          </cell>
          <cell r="LT170">
            <v>11419161</v>
          </cell>
          <cell r="LU170">
            <v>0</v>
          </cell>
          <cell r="LV170">
            <v>0</v>
          </cell>
          <cell r="LW170">
            <v>12713615</v>
          </cell>
          <cell r="LX170">
            <v>0</v>
          </cell>
          <cell r="LY170">
            <v>0</v>
          </cell>
          <cell r="LZ170">
            <v>0</v>
          </cell>
          <cell r="MA170">
            <v>1355541693</v>
          </cell>
          <cell r="MB170">
            <v>0</v>
          </cell>
          <cell r="MC170">
            <v>0</v>
          </cell>
          <cell r="MD170">
            <v>1180429575</v>
          </cell>
          <cell r="ME170">
            <v>5024108071</v>
          </cell>
          <cell r="MF170">
            <v>9542215</v>
          </cell>
          <cell r="MG170">
            <v>0</v>
          </cell>
          <cell r="MH170">
            <v>0</v>
          </cell>
          <cell r="MI170">
            <v>9542215</v>
          </cell>
          <cell r="MJ170">
            <v>504883515</v>
          </cell>
          <cell r="MK170">
            <v>1364652</v>
          </cell>
          <cell r="ML170">
            <v>506248167</v>
          </cell>
          <cell r="MM170">
            <v>6849088</v>
          </cell>
          <cell r="MN170">
            <v>0</v>
          </cell>
          <cell r="MO170">
            <v>6849088</v>
          </cell>
          <cell r="MP170">
            <v>0</v>
          </cell>
          <cell r="MQ170">
            <v>522639470</v>
          </cell>
          <cell r="MR170">
            <v>0</v>
          </cell>
          <cell r="MS170">
            <v>0</v>
          </cell>
          <cell r="MT170">
            <v>0</v>
          </cell>
          <cell r="MU170">
            <v>0</v>
          </cell>
          <cell r="MV170">
            <v>0</v>
          </cell>
          <cell r="MW170">
            <v>0</v>
          </cell>
          <cell r="MX170">
            <v>1820533097</v>
          </cell>
          <cell r="MY170">
            <v>273952836</v>
          </cell>
          <cell r="MZ170">
            <v>105629171</v>
          </cell>
          <cell r="NA170">
            <v>0</v>
          </cell>
          <cell r="NB170">
            <v>379582007</v>
          </cell>
          <cell r="NC170">
            <v>0</v>
          </cell>
          <cell r="ND170">
            <v>0</v>
          </cell>
          <cell r="NE170">
            <v>0</v>
          </cell>
          <cell r="NF170">
            <v>0</v>
          </cell>
          <cell r="NG170">
            <v>18909982</v>
          </cell>
          <cell r="NH170">
            <v>0</v>
          </cell>
          <cell r="NI170">
            <v>0</v>
          </cell>
          <cell r="NJ170">
            <v>0</v>
          </cell>
          <cell r="NK170">
            <v>0</v>
          </cell>
          <cell r="NL170">
            <v>0</v>
          </cell>
          <cell r="NM170">
            <v>0</v>
          </cell>
          <cell r="NN170">
            <v>0</v>
          </cell>
          <cell r="NO170">
            <v>0</v>
          </cell>
          <cell r="NP170">
            <v>0</v>
          </cell>
          <cell r="NQ170">
            <v>0</v>
          </cell>
          <cell r="NR170">
            <v>0</v>
          </cell>
          <cell r="NS170">
            <v>14051995</v>
          </cell>
          <cell r="NT170">
            <v>0</v>
          </cell>
          <cell r="NU170">
            <v>0</v>
          </cell>
          <cell r="NV170">
            <v>0</v>
          </cell>
          <cell r="NW170">
            <v>0</v>
          </cell>
          <cell r="NX170">
            <v>0</v>
          </cell>
          <cell r="NY170">
            <v>0</v>
          </cell>
          <cell r="NZ170">
            <v>0</v>
          </cell>
          <cell r="OA170">
            <v>0</v>
          </cell>
          <cell r="OB170">
            <v>0</v>
          </cell>
          <cell r="OC170">
            <v>0</v>
          </cell>
          <cell r="OD170">
            <v>2233077081</v>
          </cell>
          <cell r="OE170">
            <v>2233077081</v>
          </cell>
          <cell r="OF170">
            <v>0</v>
          </cell>
          <cell r="OG170">
            <v>924988140</v>
          </cell>
          <cell r="OH170">
            <v>0</v>
          </cell>
          <cell r="OI170">
            <v>0</v>
          </cell>
          <cell r="OJ170">
            <v>0</v>
          </cell>
          <cell r="OK170">
            <v>120000000000</v>
          </cell>
          <cell r="OL170">
            <v>0</v>
          </cell>
          <cell r="OM170">
            <v>120000000000</v>
          </cell>
          <cell r="ON170">
            <v>120924988140</v>
          </cell>
          <cell r="OO170">
            <v>0</v>
          </cell>
          <cell r="OP170">
            <v>24423807</v>
          </cell>
          <cell r="OQ170">
            <v>121000</v>
          </cell>
          <cell r="OR170">
            <v>0</v>
          </cell>
          <cell r="OS170">
            <v>0</v>
          </cell>
          <cell r="OT170">
            <v>0</v>
          </cell>
          <cell r="OU170">
            <v>24544807</v>
          </cell>
          <cell r="OV170">
            <v>0</v>
          </cell>
          <cell r="OW170">
            <v>123182610028</v>
          </cell>
          <cell r="OX170">
            <v>123705249498</v>
          </cell>
          <cell r="OY170">
            <v>304138271641</v>
          </cell>
        </row>
        <row r="171">
          <cell r="A171">
            <v>40603</v>
          </cell>
          <cell r="B171">
            <v>2011</v>
          </cell>
          <cell r="C171" t="str">
            <v>2011-1</v>
          </cell>
          <cell r="D171" t="str">
            <v>2011-1</v>
          </cell>
          <cell r="E171">
            <v>3</v>
          </cell>
          <cell r="F171">
            <v>0</v>
          </cell>
          <cell r="G171">
            <v>8072880</v>
          </cell>
          <cell r="H171">
            <v>0</v>
          </cell>
          <cell r="I171">
            <v>11556152048.8638</v>
          </cell>
          <cell r="J171">
            <v>1640321685.136199</v>
          </cell>
          <cell r="K171">
            <v>0</v>
          </cell>
          <cell r="L171">
            <v>13196473734</v>
          </cell>
          <cell r="M171">
            <v>6540970828</v>
          </cell>
          <cell r="N171">
            <v>27163836977</v>
          </cell>
          <cell r="O171">
            <v>-471282573</v>
          </cell>
          <cell r="P171">
            <v>2452886111</v>
          </cell>
          <cell r="Q171">
            <v>2319703052</v>
          </cell>
          <cell r="R171">
            <v>51210661009</v>
          </cell>
          <cell r="S171">
            <v>3168911000</v>
          </cell>
          <cell r="T171">
            <v>3728130000</v>
          </cell>
          <cell r="U171">
            <v>6897041000</v>
          </cell>
          <cell r="V171">
            <v>114677174</v>
          </cell>
          <cell r="W171">
            <v>917457680</v>
          </cell>
          <cell r="X171">
            <v>98098451</v>
          </cell>
          <cell r="Y171">
            <v>0</v>
          </cell>
          <cell r="Z171">
            <v>131321322</v>
          </cell>
          <cell r="AA171">
            <v>16995196</v>
          </cell>
          <cell r="AB171">
            <v>0</v>
          </cell>
          <cell r="AC171">
            <v>2950977248</v>
          </cell>
          <cell r="AD171">
            <v>216224090</v>
          </cell>
          <cell r="AE171">
            <v>0</v>
          </cell>
          <cell r="AF171">
            <v>216224090</v>
          </cell>
          <cell r="AG171">
            <v>11342792161</v>
          </cell>
          <cell r="AH171">
            <v>62553453170</v>
          </cell>
          <cell r="AI171">
            <v>109642738</v>
          </cell>
          <cell r="AJ171">
            <v>1293210</v>
          </cell>
          <cell r="AK171">
            <v>101731078</v>
          </cell>
          <cell r="AL171">
            <v>212667026</v>
          </cell>
          <cell r="AM171">
            <v>2656427700</v>
          </cell>
          <cell r="AN171">
            <v>205106</v>
          </cell>
          <cell r="AO171">
            <v>17715172</v>
          </cell>
          <cell r="AP171">
            <v>66925</v>
          </cell>
          <cell r="AQ171">
            <v>2452775</v>
          </cell>
          <cell r="AR171">
            <v>8569600</v>
          </cell>
          <cell r="AS171">
            <v>0</v>
          </cell>
          <cell r="AT171">
            <v>0</v>
          </cell>
          <cell r="AU171">
            <v>1627200</v>
          </cell>
          <cell r="AV171">
            <v>2687064478</v>
          </cell>
          <cell r="AW171">
            <v>100246</v>
          </cell>
          <cell r="AX171">
            <v>2970857556</v>
          </cell>
          <cell r="AY171">
            <v>682941527</v>
          </cell>
          <cell r="AZ171">
            <v>266645</v>
          </cell>
          <cell r="BA171">
            <v>142381</v>
          </cell>
          <cell r="BB171">
            <v>0</v>
          </cell>
          <cell r="BC171">
            <v>11902567</v>
          </cell>
          <cell r="BD171">
            <v>6277915</v>
          </cell>
          <cell r="BE171">
            <v>6138711</v>
          </cell>
          <cell r="BF171">
            <v>58714</v>
          </cell>
          <cell r="BG171">
            <v>0</v>
          </cell>
          <cell r="BH171">
            <v>0</v>
          </cell>
          <cell r="BI171">
            <v>607488392</v>
          </cell>
          <cell r="BJ171">
            <v>0</v>
          </cell>
          <cell r="BK171">
            <v>4286174654</v>
          </cell>
          <cell r="BL171">
            <v>0</v>
          </cell>
          <cell r="BM171">
            <v>511624</v>
          </cell>
          <cell r="BN171">
            <v>271783</v>
          </cell>
          <cell r="BO171">
            <v>38178000</v>
          </cell>
          <cell r="BP171">
            <v>111865742</v>
          </cell>
          <cell r="BQ171">
            <v>150827149</v>
          </cell>
          <cell r="BR171">
            <v>3317138402</v>
          </cell>
          <cell r="BS171">
            <v>1566895</v>
          </cell>
          <cell r="BT171">
            <v>126054503</v>
          </cell>
          <cell r="BU171">
            <v>2467971548</v>
          </cell>
          <cell r="BV171">
            <v>80718505</v>
          </cell>
          <cell r="BW171">
            <v>817071</v>
          </cell>
          <cell r="BX171">
            <v>10543148</v>
          </cell>
          <cell r="BY171">
            <v>2574602</v>
          </cell>
          <cell r="BZ171">
            <v>962157</v>
          </cell>
          <cell r="CA171">
            <v>385656</v>
          </cell>
          <cell r="CB171">
            <v>797800</v>
          </cell>
          <cell r="CC171">
            <v>6460521</v>
          </cell>
          <cell r="CD171">
            <v>22540955</v>
          </cell>
          <cell r="CE171">
            <v>4091470</v>
          </cell>
          <cell r="CF171">
            <v>8360782</v>
          </cell>
          <cell r="CG171">
            <v>19668536</v>
          </cell>
          <cell r="CH171">
            <v>32120788</v>
          </cell>
          <cell r="CI171">
            <v>218954274</v>
          </cell>
          <cell r="CJ171">
            <v>251075062</v>
          </cell>
          <cell r="CK171">
            <v>511961973</v>
          </cell>
          <cell r="CL171">
            <v>511961973</v>
          </cell>
          <cell r="CM171">
            <v>0</v>
          </cell>
          <cell r="CN171">
            <v>41020844</v>
          </cell>
          <cell r="CO171">
            <v>16695578</v>
          </cell>
          <cell r="CP171">
            <v>7961546</v>
          </cell>
          <cell r="CQ171">
            <v>511540</v>
          </cell>
          <cell r="CR171">
            <v>2729257099</v>
          </cell>
          <cell r="CS171">
            <v>264221177</v>
          </cell>
          <cell r="CT171">
            <v>0</v>
          </cell>
          <cell r="CU171">
            <v>54147900</v>
          </cell>
          <cell r="CV171">
            <v>3047626176</v>
          </cell>
          <cell r="CW171">
            <v>2317942</v>
          </cell>
          <cell r="CX171">
            <v>16734276</v>
          </cell>
          <cell r="CY171">
            <v>7909421</v>
          </cell>
          <cell r="CZ171">
            <v>3652739296</v>
          </cell>
          <cell r="DA171">
            <v>19084815</v>
          </cell>
          <cell r="DB171">
            <v>6620184684</v>
          </cell>
          <cell r="DC171">
            <v>0</v>
          </cell>
          <cell r="DD171">
            <v>7625216</v>
          </cell>
          <cell r="DE171">
            <v>7625216</v>
          </cell>
          <cell r="DF171">
            <v>0</v>
          </cell>
          <cell r="DG171">
            <v>0</v>
          </cell>
          <cell r="DH171">
            <v>6002634</v>
          </cell>
          <cell r="DI171">
            <v>41947592</v>
          </cell>
          <cell r="DJ171">
            <v>3502144</v>
          </cell>
          <cell r="DK171">
            <v>45449736</v>
          </cell>
          <cell r="DL171">
            <v>22856114</v>
          </cell>
          <cell r="DM171">
            <v>1608407</v>
          </cell>
          <cell r="DN171">
            <v>182186</v>
          </cell>
          <cell r="DO171">
            <v>24646707</v>
          </cell>
          <cell r="DP171">
            <v>986400</v>
          </cell>
          <cell r="DQ171">
            <v>1964000</v>
          </cell>
          <cell r="DR171">
            <v>0</v>
          </cell>
          <cell r="DS171">
            <v>7427700</v>
          </cell>
          <cell r="DT171">
            <v>0</v>
          </cell>
          <cell r="DU171">
            <v>10378100</v>
          </cell>
          <cell r="DV171">
            <v>97150</v>
          </cell>
          <cell r="DW171">
            <v>14410200</v>
          </cell>
          <cell r="DX171">
            <v>8450</v>
          </cell>
          <cell r="DY171">
            <v>14515800</v>
          </cell>
          <cell r="DZ171">
            <v>40155500</v>
          </cell>
          <cell r="EA171">
            <v>0</v>
          </cell>
          <cell r="EB171">
            <v>0</v>
          </cell>
          <cell r="EC171">
            <v>40155500</v>
          </cell>
          <cell r="ED171">
            <v>51124297</v>
          </cell>
          <cell r="EE171">
            <v>17675</v>
          </cell>
          <cell r="EF171">
            <v>530924</v>
          </cell>
          <cell r="EG171">
            <v>31164690</v>
          </cell>
          <cell r="EH171">
            <v>620657</v>
          </cell>
          <cell r="EI171">
            <v>17675</v>
          </cell>
          <cell r="EJ171">
            <v>35350</v>
          </cell>
          <cell r="EK171">
            <v>830716</v>
          </cell>
          <cell r="EL171">
            <v>494895</v>
          </cell>
          <cell r="EM171">
            <v>1999293</v>
          </cell>
          <cell r="EN171">
            <v>4613123</v>
          </cell>
          <cell r="EO171">
            <v>1691466</v>
          </cell>
          <cell r="EP171">
            <v>1025976</v>
          </cell>
          <cell r="EQ171">
            <v>-71537</v>
          </cell>
          <cell r="ER171">
            <v>35278901</v>
          </cell>
          <cell r="ES171">
            <v>8784376</v>
          </cell>
          <cell r="ET171">
            <v>45017716</v>
          </cell>
          <cell r="EU171">
            <v>0</v>
          </cell>
          <cell r="EV171">
            <v>185400</v>
          </cell>
          <cell r="EW171">
            <v>0</v>
          </cell>
          <cell r="EX171">
            <v>185400</v>
          </cell>
          <cell r="EY171">
            <v>0</v>
          </cell>
          <cell r="EZ171">
            <v>226040691</v>
          </cell>
          <cell r="FA171">
            <v>387421700</v>
          </cell>
          <cell r="FB171">
            <v>613462391</v>
          </cell>
          <cell r="FC171">
            <v>1131188</v>
          </cell>
          <cell r="FD171">
            <v>0</v>
          </cell>
          <cell r="FE171">
            <v>2719200</v>
          </cell>
          <cell r="FF171">
            <v>0</v>
          </cell>
          <cell r="FG171">
            <v>0</v>
          </cell>
          <cell r="FH171">
            <v>0</v>
          </cell>
          <cell r="FI171">
            <v>7987650</v>
          </cell>
          <cell r="FJ171">
            <v>10706850</v>
          </cell>
          <cell r="FK171">
            <v>2265773</v>
          </cell>
          <cell r="FL171">
            <v>0</v>
          </cell>
          <cell r="FM171">
            <v>14103811</v>
          </cell>
          <cell r="FN171">
            <v>679018572</v>
          </cell>
          <cell r="FO171">
            <v>264997</v>
          </cell>
          <cell r="FP171">
            <v>11477743</v>
          </cell>
          <cell r="FQ171">
            <v>11742740</v>
          </cell>
          <cell r="FR171">
            <v>452376</v>
          </cell>
          <cell r="FS171">
            <v>33424468</v>
          </cell>
          <cell r="FT171">
            <v>235200</v>
          </cell>
          <cell r="FU171">
            <v>194423</v>
          </cell>
          <cell r="FV171">
            <v>1777053</v>
          </cell>
          <cell r="FW171">
            <v>5890500</v>
          </cell>
          <cell r="FX171">
            <v>53716760</v>
          </cell>
          <cell r="FY171">
            <v>0</v>
          </cell>
          <cell r="FZ171">
            <v>8004817</v>
          </cell>
          <cell r="GA171">
            <v>0</v>
          </cell>
          <cell r="GB171">
            <v>8004817</v>
          </cell>
          <cell r="GC171">
            <v>210800</v>
          </cell>
          <cell r="GD171">
            <v>210800</v>
          </cell>
          <cell r="GE171">
            <v>9422400</v>
          </cell>
          <cell r="GF171">
            <v>50635152</v>
          </cell>
          <cell r="GG171">
            <v>0</v>
          </cell>
          <cell r="GH171">
            <v>50635152</v>
          </cell>
          <cell r="GI171">
            <v>6527883</v>
          </cell>
          <cell r="GJ171">
            <v>499000</v>
          </cell>
          <cell r="GK171">
            <v>0</v>
          </cell>
          <cell r="GL171">
            <v>50616507</v>
          </cell>
          <cell r="GM171">
            <v>15888917</v>
          </cell>
          <cell r="GN171">
            <v>36300</v>
          </cell>
          <cell r="GO171">
            <v>0</v>
          </cell>
          <cell r="GP171">
            <v>73568607</v>
          </cell>
          <cell r="GQ171">
            <v>70680796</v>
          </cell>
          <cell r="GR171">
            <v>144249403</v>
          </cell>
          <cell r="GS171">
            <v>266239332</v>
          </cell>
          <cell r="GT171">
            <v>0</v>
          </cell>
          <cell r="GU171">
            <v>0</v>
          </cell>
          <cell r="GV171">
            <v>0</v>
          </cell>
          <cell r="GW171">
            <v>0</v>
          </cell>
          <cell r="GX171">
            <v>0</v>
          </cell>
          <cell r="GY171">
            <v>746534014</v>
          </cell>
          <cell r="GZ171">
            <v>140731356</v>
          </cell>
          <cell r="HA171">
            <v>0</v>
          </cell>
          <cell r="HB171">
            <v>887265370</v>
          </cell>
          <cell r="HC171">
            <v>1548912</v>
          </cell>
          <cell r="HD171">
            <v>0</v>
          </cell>
          <cell r="HE171">
            <v>0</v>
          </cell>
          <cell r="HF171">
            <v>4267404038</v>
          </cell>
          <cell r="HG171">
            <v>0</v>
          </cell>
          <cell r="HH171">
            <v>5156218320</v>
          </cell>
          <cell r="HI171">
            <v>1581280224</v>
          </cell>
          <cell r="HJ171">
            <v>0</v>
          </cell>
          <cell r="HK171">
            <v>1581280224</v>
          </cell>
          <cell r="HL171">
            <v>39368785184</v>
          </cell>
          <cell r="HM171">
            <v>0</v>
          </cell>
          <cell r="HN171">
            <v>39368785184</v>
          </cell>
          <cell r="HO171">
            <v>0</v>
          </cell>
          <cell r="HP171">
            <v>0</v>
          </cell>
          <cell r="HQ171">
            <v>0</v>
          </cell>
          <cell r="HR171">
            <v>0</v>
          </cell>
          <cell r="HS171">
            <v>144604126</v>
          </cell>
          <cell r="HT171">
            <v>108453094</v>
          </cell>
          <cell r="HU171">
            <v>3000535605</v>
          </cell>
          <cell r="HV171">
            <v>3253592825</v>
          </cell>
          <cell r="HW171">
            <v>1837152126</v>
          </cell>
          <cell r="HX171">
            <v>1798267782</v>
          </cell>
          <cell r="HY171">
            <v>0</v>
          </cell>
          <cell r="HZ171">
            <v>209836109</v>
          </cell>
          <cell r="IA171">
            <v>1904819326</v>
          </cell>
          <cell r="IB171">
            <v>0</v>
          </cell>
          <cell r="IC171">
            <v>0</v>
          </cell>
          <cell r="ID171">
            <v>0</v>
          </cell>
          <cell r="IE171">
            <v>7500000000</v>
          </cell>
          <cell r="IF171">
            <v>0</v>
          </cell>
          <cell r="IG171">
            <v>0</v>
          </cell>
          <cell r="IH171">
            <v>0</v>
          </cell>
          <cell r="II171">
            <v>0</v>
          </cell>
          <cell r="IJ171">
            <v>0</v>
          </cell>
          <cell r="IK171">
            <v>57453733576</v>
          </cell>
          <cell r="IL171">
            <v>0</v>
          </cell>
          <cell r="IM171">
            <v>4437574352</v>
          </cell>
          <cell r="IN171">
            <v>4437574352</v>
          </cell>
          <cell r="IO171">
            <v>61891307928</v>
          </cell>
          <cell r="IP171">
            <v>-46081210</v>
          </cell>
          <cell r="IQ171">
            <v>0</v>
          </cell>
          <cell r="IR171">
            <v>0</v>
          </cell>
          <cell r="IS171">
            <v>0</v>
          </cell>
          <cell r="IT171">
            <v>0</v>
          </cell>
          <cell r="IU171">
            <v>0</v>
          </cell>
          <cell r="IV171">
            <v>0</v>
          </cell>
          <cell r="IW171">
            <v>0</v>
          </cell>
          <cell r="IX171">
            <v>0</v>
          </cell>
          <cell r="IY171">
            <v>0</v>
          </cell>
          <cell r="IZ171">
            <v>0</v>
          </cell>
          <cell r="JA171">
            <v>0</v>
          </cell>
          <cell r="JB171">
            <v>-46081210</v>
          </cell>
          <cell r="JC171">
            <v>0</v>
          </cell>
          <cell r="JD171">
            <v>0</v>
          </cell>
          <cell r="JE171">
            <v>4027721</v>
          </cell>
          <cell r="JF171">
            <v>8504138</v>
          </cell>
          <cell r="JG171">
            <v>1573720</v>
          </cell>
          <cell r="JH171">
            <v>4436078</v>
          </cell>
          <cell r="JI171">
            <v>75599942</v>
          </cell>
          <cell r="JJ171">
            <v>3107508</v>
          </cell>
          <cell r="JK171">
            <v>4384455</v>
          </cell>
          <cell r="JL171">
            <v>7557069</v>
          </cell>
          <cell r="JM171">
            <v>16462594</v>
          </cell>
          <cell r="JN171">
            <v>4492345</v>
          </cell>
          <cell r="JO171">
            <v>5438854</v>
          </cell>
          <cell r="JP171">
            <v>446855341</v>
          </cell>
          <cell r="JQ171">
            <v>257846</v>
          </cell>
          <cell r="JR171">
            <v>886442</v>
          </cell>
          <cell r="JS171">
            <v>1725499</v>
          </cell>
          <cell r="JT171">
            <v>6128453</v>
          </cell>
          <cell r="JU171">
            <v>29703754</v>
          </cell>
          <cell r="JV171">
            <v>0</v>
          </cell>
          <cell r="JW171">
            <v>0</v>
          </cell>
          <cell r="JX171">
            <v>846496</v>
          </cell>
          <cell r="JY171">
            <v>1783252</v>
          </cell>
          <cell r="JZ171">
            <v>105798778</v>
          </cell>
          <cell r="KA171">
            <v>6222153</v>
          </cell>
          <cell r="KB171">
            <v>43966719</v>
          </cell>
          <cell r="KC171">
            <v>0</v>
          </cell>
          <cell r="KD171">
            <v>0</v>
          </cell>
          <cell r="KE171">
            <v>0</v>
          </cell>
          <cell r="KF171">
            <v>0</v>
          </cell>
          <cell r="KG171">
            <v>0</v>
          </cell>
          <cell r="KH171">
            <v>0</v>
          </cell>
          <cell r="KI171">
            <v>0</v>
          </cell>
          <cell r="KJ171">
            <v>0</v>
          </cell>
          <cell r="KK171">
            <v>0</v>
          </cell>
          <cell r="KL171">
            <v>0</v>
          </cell>
          <cell r="KM171">
            <v>0</v>
          </cell>
          <cell r="KN171">
            <v>0</v>
          </cell>
          <cell r="KO171">
            <v>0</v>
          </cell>
          <cell r="KP171">
            <v>0</v>
          </cell>
          <cell r="KQ171">
            <v>0</v>
          </cell>
          <cell r="KR171">
            <v>0</v>
          </cell>
          <cell r="KS171">
            <v>0</v>
          </cell>
          <cell r="KT171">
            <v>0</v>
          </cell>
          <cell r="KU171">
            <v>0</v>
          </cell>
          <cell r="KV171">
            <v>0</v>
          </cell>
          <cell r="KW171">
            <v>779759157</v>
          </cell>
          <cell r="KX171">
            <v>62624985875</v>
          </cell>
          <cell r="KY171">
            <v>128887666</v>
          </cell>
          <cell r="KZ171">
            <v>128887666</v>
          </cell>
          <cell r="LA171">
            <v>0</v>
          </cell>
          <cell r="LB171">
            <v>86138598269</v>
          </cell>
          <cell r="LC171">
            <v>148692051439</v>
          </cell>
          <cell r="LD171">
            <v>-2007871085</v>
          </cell>
          <cell r="LE171">
            <v>0</v>
          </cell>
          <cell r="LF171">
            <v>903546442</v>
          </cell>
          <cell r="LG171">
            <v>0</v>
          </cell>
          <cell r="LH171">
            <v>0</v>
          </cell>
          <cell r="LI171">
            <v>0</v>
          </cell>
          <cell r="LJ171">
            <v>0</v>
          </cell>
          <cell r="LK171">
            <v>0</v>
          </cell>
          <cell r="LL171">
            <v>0</v>
          </cell>
          <cell r="LM171">
            <v>0</v>
          </cell>
          <cell r="LN171">
            <v>0</v>
          </cell>
          <cell r="LO171">
            <v>1141157011</v>
          </cell>
          <cell r="LP171">
            <v>0</v>
          </cell>
          <cell r="LQ171">
            <v>0</v>
          </cell>
          <cell r="LR171">
            <v>3644479</v>
          </cell>
          <cell r="LS171">
            <v>0</v>
          </cell>
          <cell r="LT171">
            <v>22554161</v>
          </cell>
          <cell r="LU171">
            <v>0</v>
          </cell>
          <cell r="LV171">
            <v>0</v>
          </cell>
          <cell r="LW171">
            <v>685961518</v>
          </cell>
          <cell r="LX171">
            <v>0</v>
          </cell>
          <cell r="LY171">
            <v>0</v>
          </cell>
          <cell r="LZ171">
            <v>0</v>
          </cell>
          <cell r="MA171">
            <v>6325861237</v>
          </cell>
          <cell r="MB171">
            <v>0</v>
          </cell>
          <cell r="MC171">
            <v>0</v>
          </cell>
          <cell r="MD171">
            <v>1180429575</v>
          </cell>
          <cell r="ME171">
            <v>206441861044</v>
          </cell>
          <cell r="MF171">
            <v>157882368</v>
          </cell>
          <cell r="MG171">
            <v>380000</v>
          </cell>
          <cell r="MH171">
            <v>0</v>
          </cell>
          <cell r="MI171">
            <v>158262368</v>
          </cell>
          <cell r="MJ171">
            <v>1453937333</v>
          </cell>
          <cell r="MK171">
            <v>723919</v>
          </cell>
          <cell r="ML171">
            <v>1454661252</v>
          </cell>
          <cell r="MM171">
            <v>283142488627</v>
          </cell>
          <cell r="MN171">
            <v>0</v>
          </cell>
          <cell r="MO171">
            <v>283142488627</v>
          </cell>
          <cell r="MP171">
            <v>0</v>
          </cell>
          <cell r="MQ171">
            <v>284755412247</v>
          </cell>
          <cell r="MR171">
            <v>0</v>
          </cell>
          <cell r="MS171">
            <v>0</v>
          </cell>
          <cell r="MT171">
            <v>0</v>
          </cell>
          <cell r="MU171">
            <v>0</v>
          </cell>
          <cell r="MV171">
            <v>0</v>
          </cell>
          <cell r="MW171">
            <v>0</v>
          </cell>
          <cell r="MX171">
            <v>2403152043</v>
          </cell>
          <cell r="MY171">
            <v>290236934</v>
          </cell>
          <cell r="MZ171">
            <v>117402431</v>
          </cell>
          <cell r="NA171">
            <v>0</v>
          </cell>
          <cell r="NB171">
            <v>407639365</v>
          </cell>
          <cell r="NC171">
            <v>0</v>
          </cell>
          <cell r="ND171">
            <v>0</v>
          </cell>
          <cell r="NE171">
            <v>0</v>
          </cell>
          <cell r="NF171">
            <v>0</v>
          </cell>
          <cell r="NG171">
            <v>11593318</v>
          </cell>
          <cell r="NH171">
            <v>0</v>
          </cell>
          <cell r="NI171">
            <v>91462477</v>
          </cell>
          <cell r="NJ171">
            <v>4554170</v>
          </cell>
          <cell r="NK171">
            <v>96016647</v>
          </cell>
          <cell r="NL171">
            <v>0</v>
          </cell>
          <cell r="NM171">
            <v>0</v>
          </cell>
          <cell r="NN171">
            <v>0</v>
          </cell>
          <cell r="NO171">
            <v>0</v>
          </cell>
          <cell r="NP171">
            <v>0</v>
          </cell>
          <cell r="NQ171">
            <v>0</v>
          </cell>
          <cell r="NR171">
            <v>0</v>
          </cell>
          <cell r="NS171">
            <v>23837658</v>
          </cell>
          <cell r="NT171">
            <v>0</v>
          </cell>
          <cell r="NU171">
            <v>0</v>
          </cell>
          <cell r="NV171">
            <v>0</v>
          </cell>
          <cell r="NW171">
            <v>0</v>
          </cell>
          <cell r="NX171">
            <v>0</v>
          </cell>
          <cell r="NY171">
            <v>0</v>
          </cell>
          <cell r="NZ171">
            <v>0</v>
          </cell>
          <cell r="OA171">
            <v>0</v>
          </cell>
          <cell r="OB171">
            <v>0</v>
          </cell>
          <cell r="OC171">
            <v>0</v>
          </cell>
          <cell r="OD171">
            <v>2942239031</v>
          </cell>
          <cell r="OE171">
            <v>2942239031</v>
          </cell>
          <cell r="OF171">
            <v>0</v>
          </cell>
          <cell r="OG171">
            <v>0</v>
          </cell>
          <cell r="OH171">
            <v>0</v>
          </cell>
          <cell r="OI171">
            <v>0</v>
          </cell>
          <cell r="OJ171">
            <v>0</v>
          </cell>
          <cell r="OK171">
            <v>120000000000</v>
          </cell>
          <cell r="OL171">
            <v>0</v>
          </cell>
          <cell r="OM171">
            <v>120000000000</v>
          </cell>
          <cell r="ON171">
            <v>120000000000</v>
          </cell>
          <cell r="OO171">
            <v>0</v>
          </cell>
          <cell r="OP171">
            <v>62750279</v>
          </cell>
          <cell r="OQ171">
            <v>242000</v>
          </cell>
          <cell r="OR171">
            <v>62939333</v>
          </cell>
          <cell r="OS171">
            <v>0</v>
          </cell>
          <cell r="OT171">
            <v>0</v>
          </cell>
          <cell r="OU171">
            <v>125931612</v>
          </cell>
          <cell r="OV171">
            <v>0</v>
          </cell>
          <cell r="OW171">
            <v>123068170643</v>
          </cell>
          <cell r="OX171">
            <v>407823582890</v>
          </cell>
          <cell r="OY171">
            <v>762957495373</v>
          </cell>
        </row>
        <row r="172">
          <cell r="A172">
            <v>40634</v>
          </cell>
          <cell r="B172">
            <v>2011</v>
          </cell>
          <cell r="C172" t="str">
            <v>2011-1</v>
          </cell>
          <cell r="D172" t="str">
            <v>2011-2</v>
          </cell>
          <cell r="E172">
            <v>4</v>
          </cell>
          <cell r="F172">
            <v>0</v>
          </cell>
          <cell r="G172">
            <v>4790555</v>
          </cell>
          <cell r="H172">
            <v>637440</v>
          </cell>
          <cell r="I172">
            <v>48035892772.832703</v>
          </cell>
          <cell r="J172">
            <v>6818386972.1672993</v>
          </cell>
          <cell r="K172">
            <v>0</v>
          </cell>
          <cell r="L172">
            <v>54854279745</v>
          </cell>
          <cell r="M172">
            <v>3136437463</v>
          </cell>
          <cell r="N172">
            <v>24035721182</v>
          </cell>
          <cell r="O172">
            <v>472216632</v>
          </cell>
          <cell r="P172">
            <v>2457333419</v>
          </cell>
          <cell r="Q172">
            <v>2474971250</v>
          </cell>
          <cell r="R172">
            <v>87436387686</v>
          </cell>
          <cell r="S172">
            <v>3387556000</v>
          </cell>
          <cell r="T172">
            <v>3985360000</v>
          </cell>
          <cell r="U172">
            <v>7372916000</v>
          </cell>
          <cell r="V172">
            <v>74545996</v>
          </cell>
          <cell r="W172">
            <v>1050791021</v>
          </cell>
          <cell r="X172">
            <v>106374548</v>
          </cell>
          <cell r="Y172">
            <v>0</v>
          </cell>
          <cell r="Z172">
            <v>93817593</v>
          </cell>
          <cell r="AA172">
            <v>17120323</v>
          </cell>
          <cell r="AB172">
            <v>0</v>
          </cell>
          <cell r="AC172">
            <v>3097253060</v>
          </cell>
          <cell r="AD172">
            <v>294074834</v>
          </cell>
          <cell r="AE172">
            <v>0</v>
          </cell>
          <cell r="AF172">
            <v>294074834</v>
          </cell>
          <cell r="AG172">
            <v>12106893375</v>
          </cell>
          <cell r="AH172">
            <v>99543281061</v>
          </cell>
          <cell r="AI172">
            <v>102836329</v>
          </cell>
          <cell r="AJ172">
            <v>1293343</v>
          </cell>
          <cell r="AK172">
            <v>0</v>
          </cell>
          <cell r="AL172">
            <v>104129672</v>
          </cell>
          <cell r="AM172">
            <v>871927847</v>
          </cell>
          <cell r="AN172">
            <v>205106</v>
          </cell>
          <cell r="AO172">
            <v>10689197</v>
          </cell>
          <cell r="AP172">
            <v>76650</v>
          </cell>
          <cell r="AQ172">
            <v>0</v>
          </cell>
          <cell r="AR172">
            <v>2416690</v>
          </cell>
          <cell r="AS172">
            <v>0</v>
          </cell>
          <cell r="AT172">
            <v>0</v>
          </cell>
          <cell r="AU172">
            <v>140765</v>
          </cell>
          <cell r="AV172">
            <v>885456255</v>
          </cell>
          <cell r="AW172">
            <v>376748</v>
          </cell>
          <cell r="AX172">
            <v>2308019805</v>
          </cell>
          <cell r="AY172">
            <v>561139923</v>
          </cell>
          <cell r="AZ172">
            <v>16942</v>
          </cell>
          <cell r="BA172">
            <v>2054</v>
          </cell>
          <cell r="BB172">
            <v>0</v>
          </cell>
          <cell r="BC172">
            <v>19141962</v>
          </cell>
          <cell r="BD172">
            <v>7280254</v>
          </cell>
          <cell r="BE172">
            <v>6151563</v>
          </cell>
          <cell r="BF172">
            <v>0</v>
          </cell>
          <cell r="BG172">
            <v>0</v>
          </cell>
          <cell r="BH172">
            <v>0</v>
          </cell>
          <cell r="BI172">
            <v>120775191</v>
          </cell>
          <cell r="BJ172">
            <v>0</v>
          </cell>
          <cell r="BK172">
            <v>3022904442</v>
          </cell>
          <cell r="BL172">
            <v>0</v>
          </cell>
          <cell r="BM172">
            <v>744865</v>
          </cell>
          <cell r="BN172">
            <v>271783</v>
          </cell>
          <cell r="BO172">
            <v>0</v>
          </cell>
          <cell r="BP172">
            <v>117090599</v>
          </cell>
          <cell r="BQ172">
            <v>118107247</v>
          </cell>
          <cell r="BR172">
            <v>4207054252</v>
          </cell>
          <cell r="BS172">
            <v>6322513</v>
          </cell>
          <cell r="BT172">
            <v>121364626</v>
          </cell>
          <cell r="BU172">
            <v>2467971548</v>
          </cell>
          <cell r="BV172">
            <v>48220971</v>
          </cell>
          <cell r="BW172">
            <v>1110854</v>
          </cell>
          <cell r="BX172">
            <v>6323020</v>
          </cell>
          <cell r="BY172">
            <v>3421286</v>
          </cell>
          <cell r="BZ172">
            <v>404779</v>
          </cell>
          <cell r="CA172">
            <v>317176</v>
          </cell>
          <cell r="CB172">
            <v>256800</v>
          </cell>
          <cell r="CC172">
            <v>7443055</v>
          </cell>
          <cell r="CD172">
            <v>19276970</v>
          </cell>
          <cell r="CE172">
            <v>2947374</v>
          </cell>
          <cell r="CF172">
            <v>3470921</v>
          </cell>
          <cell r="CG172">
            <v>17657173</v>
          </cell>
          <cell r="CH172">
            <v>24075468</v>
          </cell>
          <cell r="CI172">
            <v>0</v>
          </cell>
          <cell r="CJ172">
            <v>24075468</v>
          </cell>
          <cell r="CK172">
            <v>416739033</v>
          </cell>
          <cell r="CL172">
            <v>416739033</v>
          </cell>
          <cell r="CM172">
            <v>0</v>
          </cell>
          <cell r="CN172">
            <v>40934542</v>
          </cell>
          <cell r="CO172">
            <v>16353197</v>
          </cell>
          <cell r="CP172">
            <v>7960712</v>
          </cell>
          <cell r="CQ172">
            <v>511540</v>
          </cell>
          <cell r="CR172">
            <v>2403288607</v>
          </cell>
          <cell r="CS172">
            <v>264991799</v>
          </cell>
          <cell r="CT172">
            <v>0</v>
          </cell>
          <cell r="CU172">
            <v>45899748</v>
          </cell>
          <cell r="CV172">
            <v>2714180154</v>
          </cell>
          <cell r="CW172">
            <v>0</v>
          </cell>
          <cell r="CX172">
            <v>15302276</v>
          </cell>
          <cell r="CY172">
            <v>7955594</v>
          </cell>
          <cell r="CZ172">
            <v>3219937048</v>
          </cell>
          <cell r="DA172">
            <v>0</v>
          </cell>
          <cell r="DB172">
            <v>5900846631</v>
          </cell>
          <cell r="DC172">
            <v>0</v>
          </cell>
          <cell r="DD172">
            <v>1989580</v>
          </cell>
          <cell r="DE172">
            <v>1989580</v>
          </cell>
          <cell r="DF172">
            <v>0</v>
          </cell>
          <cell r="DG172">
            <v>0</v>
          </cell>
          <cell r="DH172">
            <v>32113917</v>
          </cell>
          <cell r="DI172">
            <v>6431943</v>
          </cell>
          <cell r="DJ172">
            <v>868924</v>
          </cell>
          <cell r="DK172">
            <v>7300867</v>
          </cell>
          <cell r="DL172">
            <v>17026147</v>
          </cell>
          <cell r="DM172">
            <v>1378635</v>
          </cell>
          <cell r="DN172">
            <v>182186</v>
          </cell>
          <cell r="DO172">
            <v>18586968</v>
          </cell>
          <cell r="DP172">
            <v>739800</v>
          </cell>
          <cell r="DQ172">
            <v>1374800</v>
          </cell>
          <cell r="DR172">
            <v>0</v>
          </cell>
          <cell r="DS172">
            <v>7300500</v>
          </cell>
          <cell r="DT172">
            <v>0</v>
          </cell>
          <cell r="DU172">
            <v>9415100</v>
          </cell>
          <cell r="DV172">
            <v>24287</v>
          </cell>
          <cell r="DW172">
            <v>9043800</v>
          </cell>
          <cell r="DX172">
            <v>5845</v>
          </cell>
          <cell r="DY172">
            <v>9073932</v>
          </cell>
          <cell r="DZ172">
            <v>30030000</v>
          </cell>
          <cell r="EA172">
            <v>0</v>
          </cell>
          <cell r="EB172">
            <v>0</v>
          </cell>
          <cell r="EC172">
            <v>30030000</v>
          </cell>
          <cell r="ED172">
            <v>41042925</v>
          </cell>
          <cell r="EE172">
            <v>70699</v>
          </cell>
          <cell r="EF172">
            <v>494894</v>
          </cell>
          <cell r="EG172">
            <v>24640031</v>
          </cell>
          <cell r="EH172">
            <v>318146</v>
          </cell>
          <cell r="EI172">
            <v>0</v>
          </cell>
          <cell r="EJ172">
            <v>70699</v>
          </cell>
          <cell r="EK172">
            <v>866065</v>
          </cell>
          <cell r="EL172">
            <v>724667</v>
          </cell>
          <cell r="EM172">
            <v>1979577</v>
          </cell>
          <cell r="EN172">
            <v>4067923</v>
          </cell>
          <cell r="EO172">
            <v>1651667</v>
          </cell>
          <cell r="EP172">
            <v>0</v>
          </cell>
          <cell r="EQ172">
            <v>671642</v>
          </cell>
          <cell r="ER172">
            <v>26105680</v>
          </cell>
          <cell r="ES172">
            <v>8448555</v>
          </cell>
          <cell r="ET172">
            <v>35225877</v>
          </cell>
          <cell r="EU172">
            <v>0</v>
          </cell>
          <cell r="EV172">
            <v>185400</v>
          </cell>
          <cell r="EW172">
            <v>0</v>
          </cell>
          <cell r="EX172">
            <v>185400</v>
          </cell>
          <cell r="EY172">
            <v>0</v>
          </cell>
          <cell r="EZ172">
            <v>176464993</v>
          </cell>
          <cell r="FA172">
            <v>230640900</v>
          </cell>
          <cell r="FB172">
            <v>407105893</v>
          </cell>
          <cell r="FC172">
            <v>919090</v>
          </cell>
          <cell r="FD172">
            <v>0</v>
          </cell>
          <cell r="FE172">
            <v>2634225</v>
          </cell>
          <cell r="FF172">
            <v>0</v>
          </cell>
          <cell r="FG172">
            <v>0</v>
          </cell>
          <cell r="FH172">
            <v>0</v>
          </cell>
          <cell r="FI172">
            <v>6798000</v>
          </cell>
          <cell r="FJ172">
            <v>9432225</v>
          </cell>
          <cell r="FK172">
            <v>1008143</v>
          </cell>
          <cell r="FL172">
            <v>0</v>
          </cell>
          <cell r="FM172">
            <v>11359458</v>
          </cell>
          <cell r="FN172">
            <v>457880135</v>
          </cell>
          <cell r="FO172">
            <v>99374</v>
          </cell>
          <cell r="FP172">
            <v>30209817</v>
          </cell>
          <cell r="FQ172">
            <v>30309191</v>
          </cell>
          <cell r="FR172">
            <v>135713</v>
          </cell>
          <cell r="FS172">
            <v>20488060</v>
          </cell>
          <cell r="FT172">
            <v>19600</v>
          </cell>
          <cell r="FU172">
            <v>176748</v>
          </cell>
          <cell r="FV172">
            <v>4442774</v>
          </cell>
          <cell r="FW172">
            <v>4641000</v>
          </cell>
          <cell r="FX172">
            <v>60213086</v>
          </cell>
          <cell r="FY172">
            <v>0</v>
          </cell>
          <cell r="FZ172">
            <v>5578191</v>
          </cell>
          <cell r="GA172">
            <v>0</v>
          </cell>
          <cell r="GB172">
            <v>5578191</v>
          </cell>
          <cell r="GC172">
            <v>0</v>
          </cell>
          <cell r="GD172">
            <v>0</v>
          </cell>
          <cell r="GE172">
            <v>6839500</v>
          </cell>
          <cell r="GF172">
            <v>51850093</v>
          </cell>
          <cell r="GG172">
            <v>0</v>
          </cell>
          <cell r="GH172">
            <v>51850093</v>
          </cell>
          <cell r="GI172">
            <v>4972561</v>
          </cell>
          <cell r="GJ172">
            <v>72000</v>
          </cell>
          <cell r="GK172">
            <v>0</v>
          </cell>
          <cell r="GL172">
            <v>33722712</v>
          </cell>
          <cell r="GM172">
            <v>11398494</v>
          </cell>
          <cell r="GN172">
            <v>49500</v>
          </cell>
          <cell r="GO172">
            <v>0</v>
          </cell>
          <cell r="GP172">
            <v>50215267</v>
          </cell>
          <cell r="GQ172">
            <v>51087306</v>
          </cell>
          <cell r="GR172">
            <v>101302573</v>
          </cell>
          <cell r="GS172">
            <v>225783443</v>
          </cell>
          <cell r="GT172">
            <v>0</v>
          </cell>
          <cell r="GU172">
            <v>0</v>
          </cell>
          <cell r="GV172">
            <v>0</v>
          </cell>
          <cell r="GW172">
            <v>0</v>
          </cell>
          <cell r="GX172">
            <v>0</v>
          </cell>
          <cell r="GY172">
            <v>1354761976</v>
          </cell>
          <cell r="GZ172">
            <v>153972777</v>
          </cell>
          <cell r="HA172">
            <v>0</v>
          </cell>
          <cell r="HB172">
            <v>1508734753</v>
          </cell>
          <cell r="HC172">
            <v>172588</v>
          </cell>
          <cell r="HD172">
            <v>0</v>
          </cell>
          <cell r="HE172">
            <v>0</v>
          </cell>
          <cell r="HF172">
            <v>0</v>
          </cell>
          <cell r="HG172">
            <v>0</v>
          </cell>
          <cell r="HH172">
            <v>1508907341</v>
          </cell>
          <cell r="HI172">
            <v>0</v>
          </cell>
          <cell r="HJ172">
            <v>0</v>
          </cell>
          <cell r="HK172">
            <v>0</v>
          </cell>
          <cell r="HL172">
            <v>39297506033</v>
          </cell>
          <cell r="HM172">
            <v>8568122644</v>
          </cell>
          <cell r="HN172">
            <v>47865628677</v>
          </cell>
          <cell r="HO172">
            <v>0</v>
          </cell>
          <cell r="HP172">
            <v>0</v>
          </cell>
          <cell r="HQ172">
            <v>0</v>
          </cell>
          <cell r="HR172">
            <v>0</v>
          </cell>
          <cell r="HS172">
            <v>144604126</v>
          </cell>
          <cell r="HT172">
            <v>108453094</v>
          </cell>
          <cell r="HU172">
            <v>3000535605</v>
          </cell>
          <cell r="HV172">
            <v>3253592825</v>
          </cell>
          <cell r="HW172">
            <v>0</v>
          </cell>
          <cell r="HX172">
            <v>1817709954</v>
          </cell>
          <cell r="HY172">
            <v>0</v>
          </cell>
          <cell r="HZ172">
            <v>209836109</v>
          </cell>
          <cell r="IA172">
            <v>0</v>
          </cell>
          <cell r="IB172">
            <v>0</v>
          </cell>
          <cell r="IC172">
            <v>0</v>
          </cell>
          <cell r="ID172">
            <v>0</v>
          </cell>
          <cell r="IE172">
            <v>0</v>
          </cell>
          <cell r="IF172">
            <v>0</v>
          </cell>
          <cell r="IG172">
            <v>0</v>
          </cell>
          <cell r="IH172">
            <v>0</v>
          </cell>
          <cell r="II172">
            <v>0</v>
          </cell>
          <cell r="IJ172">
            <v>0</v>
          </cell>
          <cell r="IK172">
            <v>53146767565</v>
          </cell>
          <cell r="IL172">
            <v>0</v>
          </cell>
          <cell r="IM172">
            <v>4073378157</v>
          </cell>
          <cell r="IN172">
            <v>4073378157</v>
          </cell>
          <cell r="IO172">
            <v>57220145722</v>
          </cell>
          <cell r="IP172">
            <v>0</v>
          </cell>
          <cell r="IQ172">
            <v>0</v>
          </cell>
          <cell r="IR172">
            <v>0</v>
          </cell>
          <cell r="IS172">
            <v>0</v>
          </cell>
          <cell r="IT172">
            <v>0</v>
          </cell>
          <cell r="IU172">
            <v>0</v>
          </cell>
          <cell r="IV172">
            <v>0</v>
          </cell>
          <cell r="IW172">
            <v>0</v>
          </cell>
          <cell r="IX172">
            <v>0</v>
          </cell>
          <cell r="IY172">
            <v>0</v>
          </cell>
          <cell r="IZ172">
            <v>0</v>
          </cell>
          <cell r="JA172">
            <v>1166181841</v>
          </cell>
          <cell r="JB172">
            <v>1166181841</v>
          </cell>
          <cell r="JC172">
            <v>2803671126</v>
          </cell>
          <cell r="JD172">
            <v>76524794</v>
          </cell>
          <cell r="JE172">
            <v>4027721</v>
          </cell>
          <cell r="JF172">
            <v>8504138</v>
          </cell>
          <cell r="JG172">
            <v>1573720</v>
          </cell>
          <cell r="JH172">
            <v>4436078</v>
          </cell>
          <cell r="JI172">
            <v>75599942</v>
          </cell>
          <cell r="JJ172">
            <v>1035836</v>
          </cell>
          <cell r="JK172">
            <v>4384455</v>
          </cell>
          <cell r="JL172">
            <v>7557069</v>
          </cell>
          <cell r="JM172">
            <v>16462594</v>
          </cell>
          <cell r="JN172">
            <v>4492345</v>
          </cell>
          <cell r="JO172">
            <v>5438854</v>
          </cell>
          <cell r="JP172">
            <v>446855341</v>
          </cell>
          <cell r="JQ172">
            <v>257846</v>
          </cell>
          <cell r="JR172">
            <v>886442</v>
          </cell>
          <cell r="JS172">
            <v>1725499</v>
          </cell>
          <cell r="JT172">
            <v>6128453</v>
          </cell>
          <cell r="JU172">
            <v>29703754</v>
          </cell>
          <cell r="JV172">
            <v>0</v>
          </cell>
          <cell r="JW172">
            <v>0</v>
          </cell>
          <cell r="JX172">
            <v>846496</v>
          </cell>
          <cell r="JY172">
            <v>1783252</v>
          </cell>
          <cell r="JZ172">
            <v>105798778</v>
          </cell>
          <cell r="KA172">
            <v>6222153</v>
          </cell>
          <cell r="KB172">
            <v>43966719</v>
          </cell>
          <cell r="KC172">
            <v>0</v>
          </cell>
          <cell r="KD172">
            <v>0</v>
          </cell>
          <cell r="KE172">
            <v>0</v>
          </cell>
          <cell r="KF172">
            <v>0</v>
          </cell>
          <cell r="KG172">
            <v>0</v>
          </cell>
          <cell r="KH172">
            <v>0</v>
          </cell>
          <cell r="KI172">
            <v>0</v>
          </cell>
          <cell r="KJ172">
            <v>0</v>
          </cell>
          <cell r="KK172">
            <v>0</v>
          </cell>
          <cell r="KL172">
            <v>0</v>
          </cell>
          <cell r="KM172">
            <v>0</v>
          </cell>
          <cell r="KN172">
            <v>0</v>
          </cell>
          <cell r="KO172">
            <v>0</v>
          </cell>
          <cell r="KP172">
            <v>0</v>
          </cell>
          <cell r="KQ172">
            <v>0</v>
          </cell>
          <cell r="KR172">
            <v>0</v>
          </cell>
          <cell r="KS172">
            <v>0</v>
          </cell>
          <cell r="KT172">
            <v>0</v>
          </cell>
          <cell r="KU172">
            <v>0</v>
          </cell>
          <cell r="KV172">
            <v>0</v>
          </cell>
          <cell r="KW172">
            <v>3657883405</v>
          </cell>
          <cell r="KX172">
            <v>62044210968</v>
          </cell>
          <cell r="KY172">
            <v>5982092</v>
          </cell>
          <cell r="KZ172">
            <v>5982092</v>
          </cell>
          <cell r="LA172">
            <v>0</v>
          </cell>
          <cell r="LB172">
            <v>78489574571</v>
          </cell>
          <cell r="LC172">
            <v>178032855632</v>
          </cell>
          <cell r="LD172">
            <v>0</v>
          </cell>
          <cell r="LE172">
            <v>0</v>
          </cell>
          <cell r="LF172">
            <v>1217526688</v>
          </cell>
          <cell r="LG172">
            <v>0</v>
          </cell>
          <cell r="LH172">
            <v>0</v>
          </cell>
          <cell r="LI172">
            <v>9062144262</v>
          </cell>
          <cell r="LJ172">
            <v>0</v>
          </cell>
          <cell r="LK172">
            <v>0</v>
          </cell>
          <cell r="LL172">
            <v>28650156204</v>
          </cell>
          <cell r="LM172">
            <v>0</v>
          </cell>
          <cell r="LN172">
            <v>0</v>
          </cell>
          <cell r="LO172">
            <v>1511299212</v>
          </cell>
          <cell r="LP172">
            <v>0</v>
          </cell>
          <cell r="LQ172">
            <v>0</v>
          </cell>
          <cell r="LR172">
            <v>3708992</v>
          </cell>
          <cell r="LS172">
            <v>0</v>
          </cell>
          <cell r="LT172">
            <v>21993701</v>
          </cell>
          <cell r="LU172">
            <v>0</v>
          </cell>
          <cell r="LV172">
            <v>0</v>
          </cell>
          <cell r="LW172">
            <v>456569955</v>
          </cell>
          <cell r="LX172">
            <v>0</v>
          </cell>
          <cell r="LY172">
            <v>0</v>
          </cell>
          <cell r="LZ172">
            <v>0</v>
          </cell>
          <cell r="MA172">
            <v>0</v>
          </cell>
          <cell r="MB172">
            <v>0</v>
          </cell>
          <cell r="MC172">
            <v>0</v>
          </cell>
          <cell r="MD172">
            <v>1180429575</v>
          </cell>
          <cell r="ME172">
            <v>42479071665</v>
          </cell>
          <cell r="MF172">
            <v>383606511</v>
          </cell>
          <cell r="MG172">
            <v>137345635</v>
          </cell>
          <cell r="MH172">
            <v>0</v>
          </cell>
          <cell r="MI172">
            <v>520952146</v>
          </cell>
          <cell r="MJ172">
            <v>251875132</v>
          </cell>
          <cell r="MK172">
            <v>796996</v>
          </cell>
          <cell r="ML172">
            <v>252672128</v>
          </cell>
          <cell r="MM172">
            <v>143841725</v>
          </cell>
          <cell r="MN172">
            <v>0</v>
          </cell>
          <cell r="MO172">
            <v>143841725</v>
          </cell>
          <cell r="MP172">
            <v>0</v>
          </cell>
          <cell r="MQ172">
            <v>917465999</v>
          </cell>
          <cell r="MR172">
            <v>0</v>
          </cell>
          <cell r="MS172">
            <v>0</v>
          </cell>
          <cell r="MT172">
            <v>0</v>
          </cell>
          <cell r="MU172">
            <v>0</v>
          </cell>
          <cell r="MV172">
            <v>0</v>
          </cell>
          <cell r="MW172">
            <v>0</v>
          </cell>
          <cell r="MX172">
            <v>5558189528</v>
          </cell>
          <cell r="MY172">
            <v>333047283</v>
          </cell>
          <cell r="MZ172">
            <v>146302186</v>
          </cell>
          <cell r="NA172">
            <v>0</v>
          </cell>
          <cell r="NB172">
            <v>479349469</v>
          </cell>
          <cell r="NC172">
            <v>0</v>
          </cell>
          <cell r="ND172">
            <v>0</v>
          </cell>
          <cell r="NE172">
            <v>0</v>
          </cell>
          <cell r="NF172">
            <v>0</v>
          </cell>
          <cell r="NG172">
            <v>9194498</v>
          </cell>
          <cell r="NH172">
            <v>0</v>
          </cell>
          <cell r="NI172">
            <v>130834051</v>
          </cell>
          <cell r="NJ172">
            <v>3707352</v>
          </cell>
          <cell r="NK172">
            <v>134541403</v>
          </cell>
          <cell r="NL172">
            <v>0</v>
          </cell>
          <cell r="NM172">
            <v>0</v>
          </cell>
          <cell r="NN172">
            <v>0</v>
          </cell>
          <cell r="NO172">
            <v>0</v>
          </cell>
          <cell r="NP172">
            <v>0</v>
          </cell>
          <cell r="NQ172">
            <v>0</v>
          </cell>
          <cell r="NR172">
            <v>0</v>
          </cell>
          <cell r="NS172">
            <v>49496500</v>
          </cell>
          <cell r="NT172">
            <v>0</v>
          </cell>
          <cell r="NU172">
            <v>0</v>
          </cell>
          <cell r="NV172">
            <v>0</v>
          </cell>
          <cell r="NW172">
            <v>0</v>
          </cell>
          <cell r="NX172">
            <v>0</v>
          </cell>
          <cell r="NY172">
            <v>0</v>
          </cell>
          <cell r="NZ172">
            <v>0</v>
          </cell>
          <cell r="OA172">
            <v>0</v>
          </cell>
          <cell r="OB172">
            <v>0</v>
          </cell>
          <cell r="OC172">
            <v>0</v>
          </cell>
          <cell r="OD172">
            <v>6230771398</v>
          </cell>
          <cell r="OE172">
            <v>6230771398</v>
          </cell>
          <cell r="OF172">
            <v>0</v>
          </cell>
          <cell r="OG172">
            <v>0</v>
          </cell>
          <cell r="OH172">
            <v>0</v>
          </cell>
          <cell r="OI172">
            <v>0</v>
          </cell>
          <cell r="OJ172">
            <v>0</v>
          </cell>
          <cell r="OK172">
            <v>120000000000</v>
          </cell>
          <cell r="OL172">
            <v>0</v>
          </cell>
          <cell r="OM172">
            <v>120000000000</v>
          </cell>
          <cell r="ON172">
            <v>120000000000</v>
          </cell>
          <cell r="OO172">
            <v>0</v>
          </cell>
          <cell r="OP172">
            <v>3973657</v>
          </cell>
          <cell r="OQ172">
            <v>0</v>
          </cell>
          <cell r="OR172">
            <v>44726501</v>
          </cell>
          <cell r="OS172">
            <v>0</v>
          </cell>
          <cell r="OT172">
            <v>0</v>
          </cell>
          <cell r="OU172">
            <v>48700158</v>
          </cell>
          <cell r="OV172">
            <v>0</v>
          </cell>
          <cell r="OW172">
            <v>126279471556</v>
          </cell>
          <cell r="OX172">
            <v>127196937555</v>
          </cell>
          <cell r="OY172">
            <v>347708864852</v>
          </cell>
        </row>
        <row r="173">
          <cell r="A173">
            <v>40664</v>
          </cell>
          <cell r="B173">
            <v>2011</v>
          </cell>
          <cell r="C173" t="str">
            <v>2011-1</v>
          </cell>
          <cell r="D173" t="str">
            <v>2011-2</v>
          </cell>
          <cell r="E173">
            <v>5</v>
          </cell>
          <cell r="F173">
            <v>0</v>
          </cell>
          <cell r="G173">
            <v>54849685</v>
          </cell>
          <cell r="H173">
            <v>1307952</v>
          </cell>
          <cell r="I173">
            <v>16245928765.2323</v>
          </cell>
          <cell r="J173">
            <v>2306005418.7677021</v>
          </cell>
          <cell r="K173">
            <v>0</v>
          </cell>
          <cell r="L173">
            <v>18551934184</v>
          </cell>
          <cell r="M173">
            <v>4671115717</v>
          </cell>
          <cell r="N173">
            <v>45694506354</v>
          </cell>
          <cell r="O173">
            <v>1010949005</v>
          </cell>
          <cell r="P173">
            <v>4816315652</v>
          </cell>
          <cell r="Q173">
            <v>2322832437</v>
          </cell>
          <cell r="R173">
            <v>77123810986</v>
          </cell>
          <cell r="S173">
            <v>3184731000</v>
          </cell>
          <cell r="T173">
            <v>3741203000</v>
          </cell>
          <cell r="U173">
            <v>6925934000</v>
          </cell>
          <cell r="V173">
            <v>76950377</v>
          </cell>
          <cell r="W173">
            <v>1264910967</v>
          </cell>
          <cell r="X173">
            <v>94996644</v>
          </cell>
          <cell r="Y173">
            <v>0</v>
          </cell>
          <cell r="Z173">
            <v>150743243</v>
          </cell>
          <cell r="AA173">
            <v>22095407</v>
          </cell>
          <cell r="AB173">
            <v>0</v>
          </cell>
          <cell r="AC173">
            <v>2873816902</v>
          </cell>
          <cell r="AD173">
            <v>231202951</v>
          </cell>
          <cell r="AE173">
            <v>0</v>
          </cell>
          <cell r="AF173">
            <v>231202951</v>
          </cell>
          <cell r="AG173">
            <v>11640650491</v>
          </cell>
          <cell r="AH173">
            <v>88764461477</v>
          </cell>
          <cell r="AI173">
            <v>94778219</v>
          </cell>
          <cell r="AJ173">
            <v>2958863</v>
          </cell>
          <cell r="AK173">
            <v>0</v>
          </cell>
          <cell r="AL173">
            <v>97737082</v>
          </cell>
          <cell r="AM173">
            <v>1266217465</v>
          </cell>
          <cell r="AN173">
            <v>1725656</v>
          </cell>
          <cell r="AO173">
            <v>19175925</v>
          </cell>
          <cell r="AP173">
            <v>67110</v>
          </cell>
          <cell r="AQ173">
            <v>3210091</v>
          </cell>
          <cell r="AR173">
            <v>2909000</v>
          </cell>
          <cell r="AS173">
            <v>0</v>
          </cell>
          <cell r="AT173">
            <v>0</v>
          </cell>
          <cell r="AU173">
            <v>587100</v>
          </cell>
          <cell r="AV173">
            <v>1293892347</v>
          </cell>
          <cell r="AW173">
            <v>441189</v>
          </cell>
          <cell r="AX173">
            <v>3587085658</v>
          </cell>
          <cell r="AY173">
            <v>916474120</v>
          </cell>
          <cell r="AZ173">
            <v>749214</v>
          </cell>
          <cell r="BA173">
            <v>10800</v>
          </cell>
          <cell r="BB173">
            <v>26722</v>
          </cell>
          <cell r="BC173">
            <v>37071527</v>
          </cell>
          <cell r="BD173">
            <v>5941144</v>
          </cell>
          <cell r="BE173">
            <v>5849273</v>
          </cell>
          <cell r="BF173">
            <v>0</v>
          </cell>
          <cell r="BG173">
            <v>0</v>
          </cell>
          <cell r="BH173">
            <v>0</v>
          </cell>
          <cell r="BI173">
            <v>144660374</v>
          </cell>
          <cell r="BJ173">
            <v>0</v>
          </cell>
          <cell r="BK173">
            <v>4698310021</v>
          </cell>
          <cell r="BL173">
            <v>0</v>
          </cell>
          <cell r="BM173">
            <v>517959</v>
          </cell>
          <cell r="BN173">
            <v>295853</v>
          </cell>
          <cell r="BO173">
            <v>11917244</v>
          </cell>
          <cell r="BP173">
            <v>452272710</v>
          </cell>
          <cell r="BQ173">
            <v>465003766</v>
          </cell>
          <cell r="BR173">
            <v>3167912479</v>
          </cell>
          <cell r="BS173">
            <v>-1586962</v>
          </cell>
          <cell r="BT173">
            <v>106975276</v>
          </cell>
          <cell r="BU173">
            <v>5219367852</v>
          </cell>
          <cell r="BV173">
            <v>73943007</v>
          </cell>
          <cell r="BW173">
            <v>1060997</v>
          </cell>
          <cell r="BX173">
            <v>8689198</v>
          </cell>
          <cell r="BY173">
            <v>8487515</v>
          </cell>
          <cell r="BZ173">
            <v>476860</v>
          </cell>
          <cell r="CA173">
            <v>1465561</v>
          </cell>
          <cell r="CB173">
            <v>324081</v>
          </cell>
          <cell r="CC173">
            <v>6726682</v>
          </cell>
          <cell r="CD173">
            <v>27230894</v>
          </cell>
          <cell r="CE173">
            <v>3689596</v>
          </cell>
          <cell r="CF173">
            <v>4467591</v>
          </cell>
          <cell r="CG173">
            <v>18633977</v>
          </cell>
          <cell r="CH173">
            <v>26791164</v>
          </cell>
          <cell r="CI173">
            <v>327700027</v>
          </cell>
          <cell r="CJ173">
            <v>354491191</v>
          </cell>
          <cell r="CK173">
            <v>511721385</v>
          </cell>
          <cell r="CL173">
            <v>511721385</v>
          </cell>
          <cell r="CM173">
            <v>0</v>
          </cell>
          <cell r="CN173">
            <v>34063449</v>
          </cell>
          <cell r="CO173">
            <v>16157118</v>
          </cell>
          <cell r="CP173">
            <v>7323229</v>
          </cell>
          <cell r="CQ173">
            <v>639425</v>
          </cell>
          <cell r="CR173">
            <v>0</v>
          </cell>
          <cell r="CS173">
            <v>0</v>
          </cell>
          <cell r="CT173">
            <v>0</v>
          </cell>
          <cell r="CU173">
            <v>0</v>
          </cell>
          <cell r="CV173">
            <v>0</v>
          </cell>
          <cell r="CW173">
            <v>0</v>
          </cell>
          <cell r="CX173">
            <v>16153458</v>
          </cell>
          <cell r="CY173">
            <v>8314300</v>
          </cell>
          <cell r="CZ173">
            <v>594372364</v>
          </cell>
          <cell r="DA173">
            <v>5402332</v>
          </cell>
          <cell r="DB173">
            <v>6381782916</v>
          </cell>
          <cell r="DC173">
            <v>0</v>
          </cell>
          <cell r="DD173">
            <v>4390368</v>
          </cell>
          <cell r="DE173">
            <v>4390368</v>
          </cell>
          <cell r="DF173">
            <v>0</v>
          </cell>
          <cell r="DG173">
            <v>0</v>
          </cell>
          <cell r="DH173">
            <v>54512518</v>
          </cell>
          <cell r="DI173">
            <v>-7955334</v>
          </cell>
          <cell r="DJ173">
            <v>331336</v>
          </cell>
          <cell r="DK173">
            <v>-7623998</v>
          </cell>
          <cell r="DL173">
            <v>20255815</v>
          </cell>
          <cell r="DM173">
            <v>1979578</v>
          </cell>
          <cell r="DN173">
            <v>99992</v>
          </cell>
          <cell r="DO173">
            <v>22335385</v>
          </cell>
          <cell r="DP173">
            <v>904200</v>
          </cell>
          <cell r="DQ173">
            <v>1374800</v>
          </cell>
          <cell r="DR173">
            <v>0</v>
          </cell>
          <cell r="DS173">
            <v>9113700</v>
          </cell>
          <cell r="DT173">
            <v>0</v>
          </cell>
          <cell r="DU173">
            <v>11392700</v>
          </cell>
          <cell r="DV173">
            <v>24287</v>
          </cell>
          <cell r="DW173">
            <v>10590190</v>
          </cell>
          <cell r="DX173">
            <v>6490</v>
          </cell>
          <cell r="DY173">
            <v>10620967</v>
          </cell>
          <cell r="DZ173">
            <v>36237300</v>
          </cell>
          <cell r="EA173">
            <v>0</v>
          </cell>
          <cell r="EB173">
            <v>17675</v>
          </cell>
          <cell r="EC173">
            <v>36254975</v>
          </cell>
          <cell r="ED173">
            <v>51557392</v>
          </cell>
          <cell r="EE173">
            <v>53024</v>
          </cell>
          <cell r="EF173">
            <v>795366</v>
          </cell>
          <cell r="EG173">
            <v>29622964</v>
          </cell>
          <cell r="EH173">
            <v>424195</v>
          </cell>
          <cell r="EI173">
            <v>18355</v>
          </cell>
          <cell r="EJ173">
            <v>70699</v>
          </cell>
          <cell r="EK173">
            <v>1166537</v>
          </cell>
          <cell r="EL173">
            <v>583269</v>
          </cell>
          <cell r="EM173">
            <v>2263055</v>
          </cell>
          <cell r="EN173">
            <v>5180076</v>
          </cell>
          <cell r="EO173">
            <v>1930261</v>
          </cell>
          <cell r="EP173">
            <v>0</v>
          </cell>
          <cell r="EQ173">
            <v>972114</v>
          </cell>
          <cell r="ER173">
            <v>34784006</v>
          </cell>
          <cell r="ES173">
            <v>10569530</v>
          </cell>
          <cell r="ET173">
            <v>46325650</v>
          </cell>
          <cell r="EU173">
            <v>0</v>
          </cell>
          <cell r="EV173">
            <v>247200</v>
          </cell>
          <cell r="EW173">
            <v>0</v>
          </cell>
          <cell r="EX173">
            <v>247200</v>
          </cell>
          <cell r="EY173">
            <v>0</v>
          </cell>
          <cell r="EZ173">
            <v>218579015</v>
          </cell>
          <cell r="FA173">
            <v>271655600</v>
          </cell>
          <cell r="FB173">
            <v>490234615</v>
          </cell>
          <cell r="FC173">
            <v>1873528</v>
          </cell>
          <cell r="FD173">
            <v>0</v>
          </cell>
          <cell r="FE173">
            <v>2637500</v>
          </cell>
          <cell r="FF173">
            <v>0</v>
          </cell>
          <cell r="FG173">
            <v>0</v>
          </cell>
          <cell r="FH173">
            <v>0</v>
          </cell>
          <cell r="FI173">
            <v>7392825</v>
          </cell>
          <cell r="FJ173">
            <v>10030325</v>
          </cell>
          <cell r="FK173">
            <v>1873529</v>
          </cell>
          <cell r="FL173">
            <v>0</v>
          </cell>
          <cell r="FM173">
            <v>13777382</v>
          </cell>
          <cell r="FN173">
            <v>550900517</v>
          </cell>
          <cell r="FO173">
            <v>99374</v>
          </cell>
          <cell r="FP173">
            <v>93047563</v>
          </cell>
          <cell r="FQ173">
            <v>93146937</v>
          </cell>
          <cell r="FR173">
            <v>226190</v>
          </cell>
          <cell r="FS173">
            <v>26632401</v>
          </cell>
          <cell r="FT173">
            <v>0</v>
          </cell>
          <cell r="FU173">
            <v>371851</v>
          </cell>
          <cell r="FV173">
            <v>8514792</v>
          </cell>
          <cell r="FW173">
            <v>10353000</v>
          </cell>
          <cell r="FX173">
            <v>139245171</v>
          </cell>
          <cell r="FY173">
            <v>0</v>
          </cell>
          <cell r="FZ173">
            <v>6853138</v>
          </cell>
          <cell r="GA173">
            <v>0</v>
          </cell>
          <cell r="GB173">
            <v>6853138</v>
          </cell>
          <cell r="GC173">
            <v>116642</v>
          </cell>
          <cell r="GD173">
            <v>116642</v>
          </cell>
          <cell r="GE173">
            <v>10580500</v>
          </cell>
          <cell r="GF173">
            <v>59550851</v>
          </cell>
          <cell r="GG173">
            <v>0</v>
          </cell>
          <cell r="GH173">
            <v>59550851</v>
          </cell>
          <cell r="GI173">
            <v>6489031</v>
          </cell>
          <cell r="GJ173">
            <v>120000</v>
          </cell>
          <cell r="GK173">
            <v>0</v>
          </cell>
          <cell r="GL173">
            <v>53141736</v>
          </cell>
          <cell r="GM173">
            <v>24123853</v>
          </cell>
          <cell r="GN173">
            <v>42900</v>
          </cell>
          <cell r="GO173">
            <v>0</v>
          </cell>
          <cell r="GP173">
            <v>83917520</v>
          </cell>
          <cell r="GQ173">
            <v>43113187</v>
          </cell>
          <cell r="GR173">
            <v>127030707</v>
          </cell>
          <cell r="GS173">
            <v>343377009</v>
          </cell>
          <cell r="GT173">
            <v>0</v>
          </cell>
          <cell r="GU173">
            <v>0</v>
          </cell>
          <cell r="GV173">
            <v>0</v>
          </cell>
          <cell r="GW173">
            <v>0</v>
          </cell>
          <cell r="GX173">
            <v>0</v>
          </cell>
          <cell r="GY173">
            <v>1521280486</v>
          </cell>
          <cell r="GZ173">
            <v>258735894</v>
          </cell>
          <cell r="HA173">
            <v>0</v>
          </cell>
          <cell r="HB173">
            <v>1780016380</v>
          </cell>
          <cell r="HC173">
            <v>0</v>
          </cell>
          <cell r="HD173">
            <v>14042741082</v>
          </cell>
          <cell r="HE173">
            <v>0</v>
          </cell>
          <cell r="HF173">
            <v>2828178529</v>
          </cell>
          <cell r="HG173">
            <v>0</v>
          </cell>
          <cell r="HH173">
            <v>18650935991</v>
          </cell>
          <cell r="HI173">
            <v>0</v>
          </cell>
          <cell r="HJ173">
            <v>0</v>
          </cell>
          <cell r="HK173">
            <v>0</v>
          </cell>
          <cell r="HL173">
            <v>38537685431</v>
          </cell>
          <cell r="HM173">
            <v>1273964161</v>
          </cell>
          <cell r="HN173">
            <v>39811649592</v>
          </cell>
          <cell r="HO173">
            <v>0</v>
          </cell>
          <cell r="HP173">
            <v>0</v>
          </cell>
          <cell r="HQ173">
            <v>0</v>
          </cell>
          <cell r="HR173">
            <v>0</v>
          </cell>
          <cell r="HS173">
            <v>239264252</v>
          </cell>
          <cell r="HT173">
            <v>179448189</v>
          </cell>
          <cell r="HU173">
            <v>3001425398</v>
          </cell>
          <cell r="HV173">
            <v>3420137839</v>
          </cell>
          <cell r="HW173">
            <v>0</v>
          </cell>
          <cell r="HX173">
            <v>1817709954</v>
          </cell>
          <cell r="HY173">
            <v>0</v>
          </cell>
          <cell r="HZ173">
            <v>209836109</v>
          </cell>
          <cell r="IA173">
            <v>0</v>
          </cell>
          <cell r="IB173">
            <v>0</v>
          </cell>
          <cell r="IC173">
            <v>0</v>
          </cell>
          <cell r="ID173">
            <v>0</v>
          </cell>
          <cell r="IE173">
            <v>0</v>
          </cell>
          <cell r="IF173">
            <v>0</v>
          </cell>
          <cell r="IG173">
            <v>0</v>
          </cell>
          <cell r="IH173">
            <v>0</v>
          </cell>
          <cell r="II173">
            <v>0</v>
          </cell>
          <cell r="IJ173">
            <v>0</v>
          </cell>
          <cell r="IK173">
            <v>45259333494</v>
          </cell>
          <cell r="IL173">
            <v>0</v>
          </cell>
          <cell r="IM173">
            <v>3460730250</v>
          </cell>
          <cell r="IN173">
            <v>3460730250</v>
          </cell>
          <cell r="IO173">
            <v>48720063744</v>
          </cell>
          <cell r="IP173">
            <v>21191338</v>
          </cell>
          <cell r="IQ173">
            <v>2300000000</v>
          </cell>
          <cell r="IR173">
            <v>0</v>
          </cell>
          <cell r="IS173">
            <v>0</v>
          </cell>
          <cell r="IT173">
            <v>0</v>
          </cell>
          <cell r="IU173">
            <v>0</v>
          </cell>
          <cell r="IV173">
            <v>0</v>
          </cell>
          <cell r="IW173">
            <v>0</v>
          </cell>
          <cell r="IX173">
            <v>0</v>
          </cell>
          <cell r="IY173">
            <v>0</v>
          </cell>
          <cell r="IZ173">
            <v>0</v>
          </cell>
          <cell r="JA173">
            <v>0</v>
          </cell>
          <cell r="JB173">
            <v>3736434954</v>
          </cell>
          <cell r="JC173">
            <v>2803671126</v>
          </cell>
          <cell r="JD173">
            <v>38262397</v>
          </cell>
          <cell r="JE173">
            <v>4027721</v>
          </cell>
          <cell r="JF173">
            <v>8504138</v>
          </cell>
          <cell r="JG173">
            <v>1573720</v>
          </cell>
          <cell r="JH173">
            <v>4436078</v>
          </cell>
          <cell r="JI173">
            <v>75599942</v>
          </cell>
          <cell r="JJ173">
            <v>1035836</v>
          </cell>
          <cell r="JK173">
            <v>4384455</v>
          </cell>
          <cell r="JL173">
            <v>7557069</v>
          </cell>
          <cell r="JM173">
            <v>16462594</v>
          </cell>
          <cell r="JN173">
            <v>4492345</v>
          </cell>
          <cell r="JO173">
            <v>5438854</v>
          </cell>
          <cell r="JP173">
            <v>446855341</v>
          </cell>
          <cell r="JQ173">
            <v>257846</v>
          </cell>
          <cell r="JR173">
            <v>886442</v>
          </cell>
          <cell r="JS173">
            <v>1725499</v>
          </cell>
          <cell r="JT173">
            <v>6128453</v>
          </cell>
          <cell r="JU173">
            <v>29703754</v>
          </cell>
          <cell r="JV173">
            <v>0</v>
          </cell>
          <cell r="JW173">
            <v>0</v>
          </cell>
          <cell r="JX173">
            <v>846496</v>
          </cell>
          <cell r="JY173">
            <v>1783252</v>
          </cell>
          <cell r="JZ173">
            <v>105798778</v>
          </cell>
          <cell r="KA173">
            <v>6222153</v>
          </cell>
          <cell r="KB173">
            <v>43966719</v>
          </cell>
          <cell r="KC173">
            <v>0</v>
          </cell>
          <cell r="KD173">
            <v>0</v>
          </cell>
          <cell r="KE173">
            <v>0</v>
          </cell>
          <cell r="KF173">
            <v>0</v>
          </cell>
          <cell r="KG173">
            <v>0</v>
          </cell>
          <cell r="KH173">
            <v>0</v>
          </cell>
          <cell r="KI173">
            <v>0</v>
          </cell>
          <cell r="KJ173">
            <v>0</v>
          </cell>
          <cell r="KK173">
            <v>0</v>
          </cell>
          <cell r="KL173">
            <v>0</v>
          </cell>
          <cell r="KM173">
            <v>0</v>
          </cell>
          <cell r="KN173">
            <v>0</v>
          </cell>
          <cell r="KO173">
            <v>0</v>
          </cell>
          <cell r="KP173">
            <v>0</v>
          </cell>
          <cell r="KQ173">
            <v>0</v>
          </cell>
          <cell r="KR173">
            <v>0</v>
          </cell>
          <cell r="KS173">
            <v>0</v>
          </cell>
          <cell r="KT173">
            <v>0</v>
          </cell>
          <cell r="KU173">
            <v>0</v>
          </cell>
          <cell r="KV173">
            <v>0</v>
          </cell>
          <cell r="KW173">
            <v>3619621008</v>
          </cell>
          <cell r="KX173">
            <v>56076119706</v>
          </cell>
          <cell r="KY173">
            <v>10174093</v>
          </cell>
          <cell r="KZ173">
            <v>10174093</v>
          </cell>
          <cell r="LA173">
            <v>0</v>
          </cell>
          <cell r="LB173">
            <v>91738949333</v>
          </cell>
          <cell r="LC173">
            <v>180503410810</v>
          </cell>
          <cell r="LD173">
            <v>1204968305</v>
          </cell>
          <cell r="LE173">
            <v>0</v>
          </cell>
          <cell r="LF173">
            <v>1583572552</v>
          </cell>
          <cell r="LG173">
            <v>0</v>
          </cell>
          <cell r="LH173">
            <v>0</v>
          </cell>
          <cell r="LI173">
            <v>0</v>
          </cell>
          <cell r="LJ173">
            <v>0</v>
          </cell>
          <cell r="LK173">
            <v>0</v>
          </cell>
          <cell r="LL173">
            <v>9550052068</v>
          </cell>
          <cell r="LM173">
            <v>0</v>
          </cell>
          <cell r="LN173">
            <v>0</v>
          </cell>
          <cell r="LO173">
            <v>699830700</v>
          </cell>
          <cell r="LP173">
            <v>0</v>
          </cell>
          <cell r="LQ173">
            <v>0</v>
          </cell>
          <cell r="LR173">
            <v>3939788</v>
          </cell>
          <cell r="LS173">
            <v>0</v>
          </cell>
          <cell r="LT173">
            <v>25359304</v>
          </cell>
          <cell r="LU173">
            <v>0</v>
          </cell>
          <cell r="LV173">
            <v>0</v>
          </cell>
          <cell r="LW173">
            <v>482865704</v>
          </cell>
          <cell r="LX173">
            <v>0</v>
          </cell>
          <cell r="LY173">
            <v>0</v>
          </cell>
          <cell r="LZ173">
            <v>0</v>
          </cell>
          <cell r="MA173">
            <v>0</v>
          </cell>
          <cell r="MB173">
            <v>0</v>
          </cell>
          <cell r="MC173">
            <v>0</v>
          </cell>
          <cell r="MD173">
            <v>1180429575</v>
          </cell>
          <cell r="ME173">
            <v>14731017996</v>
          </cell>
          <cell r="MF173">
            <v>16172856</v>
          </cell>
          <cell r="MG173">
            <v>0</v>
          </cell>
          <cell r="MH173">
            <v>0</v>
          </cell>
          <cell r="MI173">
            <v>16172856</v>
          </cell>
          <cell r="MJ173">
            <v>519868845</v>
          </cell>
          <cell r="MK173">
            <v>12801105</v>
          </cell>
          <cell r="ML173">
            <v>532669950</v>
          </cell>
          <cell r="MM173">
            <v>-624026745</v>
          </cell>
          <cell r="MN173">
            <v>0</v>
          </cell>
          <cell r="MO173">
            <v>-624026745</v>
          </cell>
          <cell r="MP173">
            <v>0</v>
          </cell>
          <cell r="MQ173">
            <v>-75183939</v>
          </cell>
          <cell r="MR173">
            <v>0</v>
          </cell>
          <cell r="MS173">
            <v>0</v>
          </cell>
          <cell r="MT173">
            <v>0</v>
          </cell>
          <cell r="MU173">
            <v>0</v>
          </cell>
          <cell r="MV173">
            <v>0</v>
          </cell>
          <cell r="MW173">
            <v>0</v>
          </cell>
          <cell r="MX173">
            <v>7212403744</v>
          </cell>
          <cell r="MY173">
            <v>380710095</v>
          </cell>
          <cell r="MZ173">
            <v>99926789</v>
          </cell>
          <cell r="NA173">
            <v>0</v>
          </cell>
          <cell r="NB173">
            <v>480636884</v>
          </cell>
          <cell r="NC173">
            <v>0</v>
          </cell>
          <cell r="ND173">
            <v>0</v>
          </cell>
          <cell r="NE173">
            <v>0</v>
          </cell>
          <cell r="NF173">
            <v>0</v>
          </cell>
          <cell r="NG173">
            <v>21539085</v>
          </cell>
          <cell r="NH173">
            <v>0</v>
          </cell>
          <cell r="NI173">
            <v>0</v>
          </cell>
          <cell r="NJ173">
            <v>0</v>
          </cell>
          <cell r="NK173">
            <v>0</v>
          </cell>
          <cell r="NL173">
            <v>0</v>
          </cell>
          <cell r="NM173">
            <v>4275169</v>
          </cell>
          <cell r="NN173">
            <v>0</v>
          </cell>
          <cell r="NO173">
            <v>0</v>
          </cell>
          <cell r="NP173">
            <v>0</v>
          </cell>
          <cell r="NQ173">
            <v>21172953</v>
          </cell>
          <cell r="NR173">
            <v>0</v>
          </cell>
          <cell r="NS173">
            <v>60741929</v>
          </cell>
          <cell r="NT173">
            <v>0</v>
          </cell>
          <cell r="NU173">
            <v>0</v>
          </cell>
          <cell r="NV173">
            <v>0</v>
          </cell>
          <cell r="NW173">
            <v>0</v>
          </cell>
          <cell r="NX173">
            <v>0</v>
          </cell>
          <cell r="NY173">
            <v>0</v>
          </cell>
          <cell r="NZ173">
            <v>0</v>
          </cell>
          <cell r="OA173">
            <v>0</v>
          </cell>
          <cell r="OB173">
            <v>0</v>
          </cell>
          <cell r="OC173">
            <v>0</v>
          </cell>
          <cell r="OD173">
            <v>7800769764</v>
          </cell>
          <cell r="OE173">
            <v>7800769764</v>
          </cell>
          <cell r="OF173">
            <v>0</v>
          </cell>
          <cell r="OG173">
            <v>0</v>
          </cell>
          <cell r="OH173">
            <v>0</v>
          </cell>
          <cell r="OI173">
            <v>0</v>
          </cell>
          <cell r="OJ173">
            <v>0</v>
          </cell>
          <cell r="OK173">
            <v>77346293023</v>
          </cell>
          <cell r="OL173">
            <v>0</v>
          </cell>
          <cell r="OM173">
            <v>77346293023</v>
          </cell>
          <cell r="ON173">
            <v>77346293023</v>
          </cell>
          <cell r="OO173">
            <v>0</v>
          </cell>
          <cell r="OP173">
            <v>4999068</v>
          </cell>
          <cell r="OQ173">
            <v>3605403</v>
          </cell>
          <cell r="OR173">
            <v>34480112</v>
          </cell>
          <cell r="OS173">
            <v>0</v>
          </cell>
          <cell r="OT173">
            <v>0</v>
          </cell>
          <cell r="OU173">
            <v>43084583</v>
          </cell>
          <cell r="OV173">
            <v>0</v>
          </cell>
          <cell r="OW173">
            <v>85190147370</v>
          </cell>
          <cell r="OX173">
            <v>85114963431</v>
          </cell>
          <cell r="OY173">
            <v>280349392237</v>
          </cell>
        </row>
        <row r="174">
          <cell r="A174">
            <v>40695</v>
          </cell>
          <cell r="B174">
            <v>2011</v>
          </cell>
          <cell r="C174" t="str">
            <v>2011-1</v>
          </cell>
          <cell r="D174" t="str">
            <v>2011-2</v>
          </cell>
          <cell r="E174">
            <v>6</v>
          </cell>
          <cell r="F174">
            <v>0</v>
          </cell>
          <cell r="G174">
            <v>5055939</v>
          </cell>
          <cell r="H174">
            <v>1494600</v>
          </cell>
          <cell r="I174">
            <v>12927384321.16951</v>
          </cell>
          <cell r="J174">
            <v>1834959313.8305016</v>
          </cell>
          <cell r="K174">
            <v>0</v>
          </cell>
          <cell r="L174">
            <v>14762343635</v>
          </cell>
          <cell r="M174">
            <v>5851870522</v>
          </cell>
          <cell r="N174">
            <v>41795903551</v>
          </cell>
          <cell r="O174">
            <v>-1093241357</v>
          </cell>
          <cell r="P174">
            <v>3946135819</v>
          </cell>
          <cell r="Q174">
            <v>2490041774</v>
          </cell>
          <cell r="R174">
            <v>67759604483</v>
          </cell>
          <cell r="S174">
            <v>3379663000</v>
          </cell>
          <cell r="T174">
            <v>3976071000</v>
          </cell>
          <cell r="U174">
            <v>7355734000</v>
          </cell>
          <cell r="V174">
            <v>157677545</v>
          </cell>
          <cell r="W174">
            <v>2302848727</v>
          </cell>
          <cell r="X174">
            <v>112816124</v>
          </cell>
          <cell r="Y174">
            <v>0</v>
          </cell>
          <cell r="Z174">
            <v>56878436</v>
          </cell>
          <cell r="AA174">
            <v>23903601</v>
          </cell>
          <cell r="AB174">
            <v>0</v>
          </cell>
          <cell r="AC174">
            <v>3165022280</v>
          </cell>
          <cell r="AD174">
            <v>277133289</v>
          </cell>
          <cell r="AE174">
            <v>0</v>
          </cell>
          <cell r="AF174">
            <v>277133289</v>
          </cell>
          <cell r="AG174">
            <v>13452014002</v>
          </cell>
          <cell r="AH174">
            <v>81211618485</v>
          </cell>
          <cell r="AI174">
            <v>125206396</v>
          </cell>
          <cell r="AJ174">
            <v>748680</v>
          </cell>
          <cell r="AK174">
            <v>0</v>
          </cell>
          <cell r="AL174">
            <v>125955076</v>
          </cell>
          <cell r="AM174">
            <v>1206678816</v>
          </cell>
          <cell r="AN174">
            <v>10706934</v>
          </cell>
          <cell r="AO174">
            <v>26178204</v>
          </cell>
          <cell r="AP174">
            <v>76075</v>
          </cell>
          <cell r="AQ174">
            <v>2484564</v>
          </cell>
          <cell r="AR174">
            <v>5914000</v>
          </cell>
          <cell r="AS174">
            <v>0</v>
          </cell>
          <cell r="AT174">
            <v>0</v>
          </cell>
          <cell r="AU174">
            <v>104500</v>
          </cell>
          <cell r="AV174">
            <v>1252143093</v>
          </cell>
          <cell r="AW174">
            <v>427341</v>
          </cell>
          <cell r="AX174">
            <v>6014863273</v>
          </cell>
          <cell r="AY174">
            <v>1614015798</v>
          </cell>
          <cell r="AZ174">
            <v>502611</v>
          </cell>
          <cell r="BA174">
            <v>276169</v>
          </cell>
          <cell r="BB174">
            <v>2484</v>
          </cell>
          <cell r="BC174">
            <v>96903814</v>
          </cell>
          <cell r="BD174">
            <v>7205846</v>
          </cell>
          <cell r="BE174">
            <v>6768762</v>
          </cell>
          <cell r="BF174">
            <v>1758</v>
          </cell>
          <cell r="BG174">
            <v>0</v>
          </cell>
          <cell r="BH174">
            <v>0</v>
          </cell>
          <cell r="BI174">
            <v>139042432</v>
          </cell>
          <cell r="BJ174">
            <v>0</v>
          </cell>
          <cell r="BK174">
            <v>7880010288</v>
          </cell>
          <cell r="BL174">
            <v>0</v>
          </cell>
          <cell r="BM174">
            <v>1085054</v>
          </cell>
          <cell r="BN174">
            <v>156266</v>
          </cell>
          <cell r="BO174">
            <v>4086000</v>
          </cell>
          <cell r="BP174">
            <v>450768370</v>
          </cell>
          <cell r="BQ174">
            <v>456095690</v>
          </cell>
          <cell r="BR174">
            <v>3772858030</v>
          </cell>
          <cell r="BS174">
            <v>486050</v>
          </cell>
          <cell r="BT174">
            <v>165676126</v>
          </cell>
          <cell r="BU174">
            <v>2467971548</v>
          </cell>
          <cell r="BV174">
            <v>129617601</v>
          </cell>
          <cell r="BW174">
            <v>970971</v>
          </cell>
          <cell r="BX174">
            <v>7578872</v>
          </cell>
          <cell r="BY174">
            <v>2367786</v>
          </cell>
          <cell r="BZ174">
            <v>1164310</v>
          </cell>
          <cell r="CA174">
            <v>356603</v>
          </cell>
          <cell r="CB174">
            <v>91592</v>
          </cell>
          <cell r="CC174">
            <v>3603028</v>
          </cell>
          <cell r="CD174">
            <v>16133162</v>
          </cell>
          <cell r="CE174">
            <v>2909118</v>
          </cell>
          <cell r="CF174">
            <v>5894336</v>
          </cell>
          <cell r="CG174">
            <v>49031096</v>
          </cell>
          <cell r="CH174">
            <v>57834550</v>
          </cell>
          <cell r="CI174">
            <v>0</v>
          </cell>
          <cell r="CJ174">
            <v>57834550</v>
          </cell>
          <cell r="CK174">
            <v>669617411</v>
          </cell>
          <cell r="CL174">
            <v>669617411</v>
          </cell>
          <cell r="CM174">
            <v>0</v>
          </cell>
          <cell r="CN174">
            <v>29323565</v>
          </cell>
          <cell r="CO174">
            <v>25524487</v>
          </cell>
          <cell r="CP174">
            <v>6784832</v>
          </cell>
          <cell r="CQ174">
            <v>511540</v>
          </cell>
          <cell r="CR174">
            <v>2621816307</v>
          </cell>
          <cell r="CS174">
            <v>272269836</v>
          </cell>
          <cell r="CT174">
            <v>0</v>
          </cell>
          <cell r="CU174">
            <v>55743600</v>
          </cell>
          <cell r="CV174">
            <v>2949829743</v>
          </cell>
          <cell r="CW174">
            <v>44880214</v>
          </cell>
          <cell r="CX174">
            <v>16138494</v>
          </cell>
          <cell r="CY174">
            <v>9044157</v>
          </cell>
          <cell r="CZ174">
            <v>3751654443</v>
          </cell>
          <cell r="DA174">
            <v>19397753</v>
          </cell>
          <cell r="DB174">
            <v>6608285183</v>
          </cell>
          <cell r="DC174">
            <v>0</v>
          </cell>
          <cell r="DD174">
            <v>6052885</v>
          </cell>
          <cell r="DE174">
            <v>6052885</v>
          </cell>
          <cell r="DF174">
            <v>0</v>
          </cell>
          <cell r="DG174">
            <v>0</v>
          </cell>
          <cell r="DH174">
            <v>35565715</v>
          </cell>
          <cell r="DI174">
            <v>5577401</v>
          </cell>
          <cell r="DJ174">
            <v>3051857</v>
          </cell>
          <cell r="DK174">
            <v>8629258</v>
          </cell>
          <cell r="DL174">
            <v>18433951</v>
          </cell>
          <cell r="DM174">
            <v>1802830</v>
          </cell>
          <cell r="DN174">
            <v>215312</v>
          </cell>
          <cell r="DO174">
            <v>20452093</v>
          </cell>
          <cell r="DP174">
            <v>493200</v>
          </cell>
          <cell r="DQ174">
            <v>982000</v>
          </cell>
          <cell r="DR174">
            <v>0</v>
          </cell>
          <cell r="DS174">
            <v>8281500</v>
          </cell>
          <cell r="DT174">
            <v>0</v>
          </cell>
          <cell r="DU174">
            <v>9756700</v>
          </cell>
          <cell r="DV174">
            <v>170012</v>
          </cell>
          <cell r="DW174">
            <v>7913600</v>
          </cell>
          <cell r="DX174">
            <v>7015</v>
          </cell>
          <cell r="DY174">
            <v>8090627</v>
          </cell>
          <cell r="DZ174">
            <v>32958125</v>
          </cell>
          <cell r="EA174">
            <v>0</v>
          </cell>
          <cell r="EB174">
            <v>0</v>
          </cell>
          <cell r="EC174">
            <v>32958125</v>
          </cell>
          <cell r="ED174">
            <v>46202606</v>
          </cell>
          <cell r="EE174">
            <v>53024</v>
          </cell>
          <cell r="EF174">
            <v>883740</v>
          </cell>
          <cell r="EG174">
            <v>27078473</v>
          </cell>
          <cell r="EH174">
            <v>441870</v>
          </cell>
          <cell r="EI174">
            <v>35350</v>
          </cell>
          <cell r="EJ174">
            <v>35350</v>
          </cell>
          <cell r="EK174">
            <v>848390</v>
          </cell>
          <cell r="EL174">
            <v>671642</v>
          </cell>
          <cell r="EM174">
            <v>2032602</v>
          </cell>
          <cell r="EN174">
            <v>4826580</v>
          </cell>
          <cell r="EO174">
            <v>1532269</v>
          </cell>
          <cell r="EP174">
            <v>0</v>
          </cell>
          <cell r="EQ174">
            <v>618618</v>
          </cell>
          <cell r="ER174">
            <v>30241583</v>
          </cell>
          <cell r="ES174">
            <v>8589953</v>
          </cell>
          <cell r="ET174">
            <v>39450154</v>
          </cell>
          <cell r="EU174">
            <v>0</v>
          </cell>
          <cell r="EV174">
            <v>231750</v>
          </cell>
          <cell r="EW174">
            <v>0</v>
          </cell>
          <cell r="EX174">
            <v>231750</v>
          </cell>
          <cell r="EY174">
            <v>0</v>
          </cell>
          <cell r="EZ174">
            <v>193548743</v>
          </cell>
          <cell r="FA174">
            <v>250077500</v>
          </cell>
          <cell r="FB174">
            <v>443626243</v>
          </cell>
          <cell r="FC174">
            <v>1307936</v>
          </cell>
          <cell r="FD174">
            <v>0</v>
          </cell>
          <cell r="FE174">
            <v>3993825</v>
          </cell>
          <cell r="FF174">
            <v>0</v>
          </cell>
          <cell r="FG174">
            <v>0</v>
          </cell>
          <cell r="FH174">
            <v>0</v>
          </cell>
          <cell r="FI174">
            <v>5438400</v>
          </cell>
          <cell r="FJ174">
            <v>9432225</v>
          </cell>
          <cell r="FK174">
            <v>1855854</v>
          </cell>
          <cell r="FL174">
            <v>0</v>
          </cell>
          <cell r="FM174">
            <v>12596015</v>
          </cell>
          <cell r="FN174">
            <v>500417231</v>
          </cell>
          <cell r="FO174">
            <v>66250</v>
          </cell>
          <cell r="FP174">
            <v>41770372</v>
          </cell>
          <cell r="FQ174">
            <v>41836622</v>
          </cell>
          <cell r="FR174">
            <v>180950</v>
          </cell>
          <cell r="FS174">
            <v>20630200</v>
          </cell>
          <cell r="FT174">
            <v>235200</v>
          </cell>
          <cell r="FU174">
            <v>318146</v>
          </cell>
          <cell r="FV174">
            <v>7917968</v>
          </cell>
          <cell r="FW174">
            <v>10710000</v>
          </cell>
          <cell r="FX174">
            <v>81829086</v>
          </cell>
          <cell r="FY174">
            <v>0</v>
          </cell>
          <cell r="FZ174">
            <v>6865170</v>
          </cell>
          <cell r="GA174">
            <v>0</v>
          </cell>
          <cell r="GB174">
            <v>6865170</v>
          </cell>
          <cell r="GC174">
            <v>89856</v>
          </cell>
          <cell r="GD174">
            <v>89856</v>
          </cell>
          <cell r="GE174">
            <v>8696155</v>
          </cell>
          <cell r="GF174">
            <v>65237813</v>
          </cell>
          <cell r="GG174">
            <v>0</v>
          </cell>
          <cell r="GH174">
            <v>65237813</v>
          </cell>
          <cell r="GI174">
            <v>5720351</v>
          </cell>
          <cell r="GJ174">
            <v>208000</v>
          </cell>
          <cell r="GK174">
            <v>0</v>
          </cell>
          <cell r="GL174">
            <v>58449028</v>
          </cell>
          <cell r="GM174">
            <v>15235538</v>
          </cell>
          <cell r="GN174">
            <v>56100</v>
          </cell>
          <cell r="GO174">
            <v>0</v>
          </cell>
          <cell r="GP174">
            <v>79669017</v>
          </cell>
          <cell r="GQ174">
            <v>16356338</v>
          </cell>
          <cell r="GR174">
            <v>96025355</v>
          </cell>
          <cell r="GS174">
            <v>258743435</v>
          </cell>
          <cell r="GT174">
            <v>0</v>
          </cell>
          <cell r="GU174">
            <v>0</v>
          </cell>
          <cell r="GV174">
            <v>0</v>
          </cell>
          <cell r="GW174">
            <v>0</v>
          </cell>
          <cell r="GX174">
            <v>0</v>
          </cell>
          <cell r="GY174">
            <v>1491305758</v>
          </cell>
          <cell r="GZ174">
            <v>685552942</v>
          </cell>
          <cell r="HA174">
            <v>0</v>
          </cell>
          <cell r="HB174">
            <v>2176858700</v>
          </cell>
          <cell r="HC174">
            <v>7713528</v>
          </cell>
          <cell r="HD174">
            <v>0</v>
          </cell>
          <cell r="HE174">
            <v>0</v>
          </cell>
          <cell r="HF174">
            <v>0</v>
          </cell>
          <cell r="HG174">
            <v>0</v>
          </cell>
          <cell r="HH174">
            <v>2184572228</v>
          </cell>
          <cell r="HI174">
            <v>0</v>
          </cell>
          <cell r="HJ174">
            <v>0</v>
          </cell>
          <cell r="HK174">
            <v>0</v>
          </cell>
          <cell r="HL174">
            <v>39297547600</v>
          </cell>
          <cell r="HM174">
            <v>1273964161</v>
          </cell>
          <cell r="HN174">
            <v>40571511761</v>
          </cell>
          <cell r="HO174">
            <v>0</v>
          </cell>
          <cell r="HP174">
            <v>0</v>
          </cell>
          <cell r="HQ174">
            <v>0</v>
          </cell>
          <cell r="HR174">
            <v>0</v>
          </cell>
          <cell r="HS174">
            <v>239264252</v>
          </cell>
          <cell r="HT174">
            <v>179448189</v>
          </cell>
          <cell r="HU174">
            <v>3001425398</v>
          </cell>
          <cell r="HV174">
            <v>3420137839</v>
          </cell>
          <cell r="HW174">
            <v>0</v>
          </cell>
          <cell r="HX174">
            <v>1817709954</v>
          </cell>
          <cell r="HY174">
            <v>0</v>
          </cell>
          <cell r="HZ174">
            <v>209836109</v>
          </cell>
          <cell r="IA174">
            <v>0</v>
          </cell>
          <cell r="IB174">
            <v>0</v>
          </cell>
          <cell r="IC174">
            <v>0</v>
          </cell>
          <cell r="ID174">
            <v>0</v>
          </cell>
          <cell r="IE174">
            <v>0</v>
          </cell>
          <cell r="IF174">
            <v>0</v>
          </cell>
          <cell r="IG174">
            <v>0</v>
          </cell>
          <cell r="IH174">
            <v>0</v>
          </cell>
          <cell r="II174">
            <v>0</v>
          </cell>
          <cell r="IJ174">
            <v>0</v>
          </cell>
          <cell r="IK174">
            <v>46019195663</v>
          </cell>
          <cell r="IL174">
            <v>0</v>
          </cell>
          <cell r="IM174">
            <v>1522788729</v>
          </cell>
          <cell r="IN174">
            <v>1522788729</v>
          </cell>
          <cell r="IO174">
            <v>47541984392</v>
          </cell>
          <cell r="IP174">
            <v>0</v>
          </cell>
          <cell r="IQ174">
            <v>0</v>
          </cell>
          <cell r="IR174">
            <v>0</v>
          </cell>
          <cell r="IS174">
            <v>0</v>
          </cell>
          <cell r="IT174">
            <v>0</v>
          </cell>
          <cell r="IU174">
            <v>0</v>
          </cell>
          <cell r="IV174">
            <v>0</v>
          </cell>
          <cell r="IW174">
            <v>0</v>
          </cell>
          <cell r="IX174">
            <v>0</v>
          </cell>
          <cell r="IY174">
            <v>0</v>
          </cell>
          <cell r="IZ174">
            <v>0</v>
          </cell>
          <cell r="JA174">
            <v>0</v>
          </cell>
          <cell r="JB174">
            <v>0</v>
          </cell>
          <cell r="JC174">
            <v>0</v>
          </cell>
          <cell r="JD174">
            <v>38262397</v>
          </cell>
          <cell r="JE174">
            <v>4027721</v>
          </cell>
          <cell r="JF174">
            <v>8504138</v>
          </cell>
          <cell r="JG174">
            <v>1573720</v>
          </cell>
          <cell r="JH174">
            <v>4436078</v>
          </cell>
          <cell r="JI174">
            <v>75599942</v>
          </cell>
          <cell r="JJ174">
            <v>1035836</v>
          </cell>
          <cell r="JK174">
            <v>4384455</v>
          </cell>
          <cell r="JL174">
            <v>7557069</v>
          </cell>
          <cell r="JM174">
            <v>16462594</v>
          </cell>
          <cell r="JN174">
            <v>4492345</v>
          </cell>
          <cell r="JO174">
            <v>5438854</v>
          </cell>
          <cell r="JP174">
            <v>446855341</v>
          </cell>
          <cell r="JQ174">
            <v>257846</v>
          </cell>
          <cell r="JR174">
            <v>886442</v>
          </cell>
          <cell r="JS174">
            <v>1725499</v>
          </cell>
          <cell r="JT174">
            <v>6128453</v>
          </cell>
          <cell r="JU174">
            <v>29703754</v>
          </cell>
          <cell r="JV174">
            <v>0</v>
          </cell>
          <cell r="JW174">
            <v>0</v>
          </cell>
          <cell r="JX174">
            <v>846496</v>
          </cell>
          <cell r="JY174">
            <v>1783252</v>
          </cell>
          <cell r="JZ174">
            <v>105798778</v>
          </cell>
          <cell r="KA174">
            <v>6222153</v>
          </cell>
          <cell r="KB174">
            <v>43966719</v>
          </cell>
          <cell r="KC174">
            <v>0</v>
          </cell>
          <cell r="KD174">
            <v>0</v>
          </cell>
          <cell r="KE174">
            <v>0</v>
          </cell>
          <cell r="KF174">
            <v>0</v>
          </cell>
          <cell r="KG174">
            <v>0</v>
          </cell>
          <cell r="KH174">
            <v>0</v>
          </cell>
          <cell r="KI174">
            <v>0</v>
          </cell>
          <cell r="KJ174">
            <v>0</v>
          </cell>
          <cell r="KK174">
            <v>0</v>
          </cell>
          <cell r="KL174">
            <v>0</v>
          </cell>
          <cell r="KM174">
            <v>0</v>
          </cell>
          <cell r="KN174">
            <v>0</v>
          </cell>
          <cell r="KO174">
            <v>0</v>
          </cell>
          <cell r="KP174">
            <v>0</v>
          </cell>
          <cell r="KQ174">
            <v>0</v>
          </cell>
          <cell r="KR174">
            <v>0</v>
          </cell>
          <cell r="KS174">
            <v>0</v>
          </cell>
          <cell r="KT174">
            <v>0</v>
          </cell>
          <cell r="KU174">
            <v>0</v>
          </cell>
          <cell r="KV174">
            <v>0</v>
          </cell>
          <cell r="KW174">
            <v>815949882</v>
          </cell>
          <cell r="KX174">
            <v>48357934274</v>
          </cell>
          <cell r="KY174">
            <v>5984845</v>
          </cell>
          <cell r="KZ174">
            <v>5984845</v>
          </cell>
          <cell r="LA174">
            <v>0</v>
          </cell>
          <cell r="LB174">
            <v>71409538308</v>
          </cell>
          <cell r="LC174">
            <v>152621156793</v>
          </cell>
          <cell r="LD174">
            <v>0</v>
          </cell>
          <cell r="LE174">
            <v>0</v>
          </cell>
          <cell r="LF174">
            <v>3733118826</v>
          </cell>
          <cell r="LG174">
            <v>0</v>
          </cell>
          <cell r="LH174">
            <v>0</v>
          </cell>
          <cell r="LI174">
            <v>0</v>
          </cell>
          <cell r="LJ174">
            <v>0</v>
          </cell>
          <cell r="LK174">
            <v>0</v>
          </cell>
          <cell r="LL174">
            <v>9550052068</v>
          </cell>
          <cell r="LM174">
            <v>0</v>
          </cell>
          <cell r="LN174">
            <v>0</v>
          </cell>
          <cell r="LO174">
            <v>799247402</v>
          </cell>
          <cell r="LP174">
            <v>0</v>
          </cell>
          <cell r="LQ174">
            <v>0</v>
          </cell>
          <cell r="LR174">
            <v>3523994</v>
          </cell>
          <cell r="LS174">
            <v>0</v>
          </cell>
          <cell r="LT174">
            <v>24019231</v>
          </cell>
          <cell r="LU174">
            <v>0</v>
          </cell>
          <cell r="LV174">
            <v>0</v>
          </cell>
          <cell r="LW174">
            <v>541396548</v>
          </cell>
          <cell r="LX174">
            <v>0</v>
          </cell>
          <cell r="LY174">
            <v>0</v>
          </cell>
          <cell r="LZ174">
            <v>0</v>
          </cell>
          <cell r="MA174">
            <v>2423550451</v>
          </cell>
          <cell r="MB174">
            <v>0</v>
          </cell>
          <cell r="MC174">
            <v>0</v>
          </cell>
          <cell r="MD174">
            <v>1180429575</v>
          </cell>
          <cell r="ME174">
            <v>40860399954</v>
          </cell>
          <cell r="MF174">
            <v>759000785</v>
          </cell>
          <cell r="MG174">
            <v>806051</v>
          </cell>
          <cell r="MH174">
            <v>0</v>
          </cell>
          <cell r="MI174">
            <v>759806836</v>
          </cell>
          <cell r="MJ174">
            <v>2117471634</v>
          </cell>
          <cell r="MK174">
            <v>4390</v>
          </cell>
          <cell r="ML174">
            <v>2117476024</v>
          </cell>
          <cell r="MM174">
            <v>144899681679</v>
          </cell>
          <cell r="MN174">
            <v>0</v>
          </cell>
          <cell r="MO174">
            <v>144899681679</v>
          </cell>
          <cell r="MP174">
            <v>53564000000</v>
          </cell>
          <cell r="MQ174">
            <v>201340964539</v>
          </cell>
          <cell r="MR174">
            <v>0</v>
          </cell>
          <cell r="MS174">
            <v>0</v>
          </cell>
          <cell r="MT174">
            <v>0</v>
          </cell>
          <cell r="MU174">
            <v>0</v>
          </cell>
          <cell r="MV174">
            <v>0</v>
          </cell>
          <cell r="MW174">
            <v>0</v>
          </cell>
          <cell r="MX174">
            <v>5036669613</v>
          </cell>
          <cell r="MY174">
            <v>432097483</v>
          </cell>
          <cell r="MZ174">
            <v>107278746</v>
          </cell>
          <cell r="NA174">
            <v>0</v>
          </cell>
          <cell r="NB174">
            <v>539376229</v>
          </cell>
          <cell r="NC174">
            <v>0</v>
          </cell>
          <cell r="ND174">
            <v>0</v>
          </cell>
          <cell r="NE174">
            <v>0</v>
          </cell>
          <cell r="NF174">
            <v>0</v>
          </cell>
          <cell r="NG174">
            <v>1480931</v>
          </cell>
          <cell r="NH174">
            <v>0</v>
          </cell>
          <cell r="NI174">
            <v>-211418603</v>
          </cell>
          <cell r="NJ174">
            <v>3464394</v>
          </cell>
          <cell r="NK174">
            <v>-207954209</v>
          </cell>
          <cell r="NL174">
            <v>0</v>
          </cell>
          <cell r="NM174">
            <v>1018601</v>
          </cell>
          <cell r="NN174">
            <v>0</v>
          </cell>
          <cell r="NO174">
            <v>0</v>
          </cell>
          <cell r="NP174">
            <v>0</v>
          </cell>
          <cell r="NQ174">
            <v>3254857</v>
          </cell>
          <cell r="NR174">
            <v>0</v>
          </cell>
          <cell r="NS174">
            <v>63206562</v>
          </cell>
          <cell r="NT174">
            <v>0</v>
          </cell>
          <cell r="NU174">
            <v>0</v>
          </cell>
          <cell r="NV174">
            <v>0</v>
          </cell>
          <cell r="NW174">
            <v>0</v>
          </cell>
          <cell r="NX174">
            <v>0</v>
          </cell>
          <cell r="NY174">
            <v>0</v>
          </cell>
          <cell r="NZ174">
            <v>0</v>
          </cell>
          <cell r="OA174">
            <v>0</v>
          </cell>
          <cell r="OB174">
            <v>0</v>
          </cell>
          <cell r="OC174">
            <v>0</v>
          </cell>
          <cell r="OD174">
            <v>5437052584</v>
          </cell>
          <cell r="OE174">
            <v>5437052584</v>
          </cell>
          <cell r="OF174">
            <v>0</v>
          </cell>
          <cell r="OG174">
            <v>140497021</v>
          </cell>
          <cell r="OH174">
            <v>0</v>
          </cell>
          <cell r="OI174">
            <v>0</v>
          </cell>
          <cell r="OJ174">
            <v>0</v>
          </cell>
          <cell r="OK174">
            <v>50000000000</v>
          </cell>
          <cell r="OL174">
            <v>0</v>
          </cell>
          <cell r="OM174">
            <v>50000000000</v>
          </cell>
          <cell r="ON174">
            <v>51134217593</v>
          </cell>
          <cell r="OO174">
            <v>0</v>
          </cell>
          <cell r="OP174">
            <v>34475076</v>
          </cell>
          <cell r="OQ174">
            <v>133100</v>
          </cell>
          <cell r="OR174">
            <v>28841767</v>
          </cell>
          <cell r="OS174">
            <v>0</v>
          </cell>
          <cell r="OT174">
            <v>0</v>
          </cell>
          <cell r="OU174">
            <v>63449943</v>
          </cell>
          <cell r="OV174">
            <v>0</v>
          </cell>
          <cell r="OW174">
            <v>56634720120</v>
          </cell>
          <cell r="OX174">
            <v>257975684659</v>
          </cell>
          <cell r="OY174">
            <v>451457241406</v>
          </cell>
        </row>
        <row r="175">
          <cell r="A175">
            <v>40725</v>
          </cell>
          <cell r="B175">
            <v>2011</v>
          </cell>
          <cell r="C175" t="str">
            <v>2011-2</v>
          </cell>
          <cell r="D175" t="str">
            <v>2011-3</v>
          </cell>
          <cell r="E175">
            <v>7</v>
          </cell>
          <cell r="F175">
            <v>0</v>
          </cell>
          <cell r="G175">
            <v>-44815441</v>
          </cell>
          <cell r="H175">
            <v>1634640</v>
          </cell>
          <cell r="I175">
            <v>50699907516.51001</v>
          </cell>
          <cell r="J175">
            <v>7196526783.4900017</v>
          </cell>
          <cell r="K175">
            <v>0</v>
          </cell>
          <cell r="L175">
            <v>57896434300.000031</v>
          </cell>
          <cell r="M175">
            <v>2969587660</v>
          </cell>
          <cell r="N175">
            <v>29310982469</v>
          </cell>
          <cell r="O175">
            <v>9671351442</v>
          </cell>
          <cell r="P175">
            <v>3275616690</v>
          </cell>
          <cell r="Q175">
            <v>2388765216</v>
          </cell>
          <cell r="R175">
            <v>105469556976</v>
          </cell>
          <cell r="S175">
            <v>3177851000</v>
          </cell>
          <cell r="T175">
            <v>3738646000</v>
          </cell>
          <cell r="U175">
            <v>6916497000</v>
          </cell>
          <cell r="V175">
            <v>34058994</v>
          </cell>
          <cell r="W175">
            <v>6507789948</v>
          </cell>
          <cell r="X175">
            <v>109282665</v>
          </cell>
          <cell r="Y175">
            <v>0</v>
          </cell>
          <cell r="Z175">
            <v>178763393</v>
          </cell>
          <cell r="AA175">
            <v>18501466</v>
          </cell>
          <cell r="AB175">
            <v>0</v>
          </cell>
          <cell r="AC175">
            <v>3055472364</v>
          </cell>
          <cell r="AD175">
            <v>193596456</v>
          </cell>
          <cell r="AE175">
            <v>0</v>
          </cell>
          <cell r="AF175">
            <v>193596456</v>
          </cell>
          <cell r="AG175">
            <v>17013962286</v>
          </cell>
          <cell r="AH175">
            <v>122483519262</v>
          </cell>
          <cell r="AI175">
            <v>359306099</v>
          </cell>
          <cell r="AJ175">
            <v>1001000</v>
          </cell>
          <cell r="AK175">
            <v>0</v>
          </cell>
          <cell r="AL175">
            <v>360307099</v>
          </cell>
          <cell r="AM175">
            <v>1173288256</v>
          </cell>
          <cell r="AN175">
            <v>2717159</v>
          </cell>
          <cell r="AO175">
            <v>29386467</v>
          </cell>
          <cell r="AP175">
            <v>72440</v>
          </cell>
          <cell r="AQ175">
            <v>921319</v>
          </cell>
          <cell r="AR175">
            <v>755000</v>
          </cell>
          <cell r="AS175">
            <v>0</v>
          </cell>
          <cell r="AT175">
            <v>0</v>
          </cell>
          <cell r="AU175">
            <v>48260</v>
          </cell>
          <cell r="AV175">
            <v>1207188901</v>
          </cell>
          <cell r="AW175">
            <v>554547</v>
          </cell>
          <cell r="AX175">
            <v>3354967015</v>
          </cell>
          <cell r="AY175">
            <v>968190684</v>
          </cell>
          <cell r="AZ175">
            <v>67182</v>
          </cell>
          <cell r="BA175">
            <v>29384</v>
          </cell>
          <cell r="BB175">
            <v>318</v>
          </cell>
          <cell r="BC175">
            <v>31627100</v>
          </cell>
          <cell r="BD175">
            <v>7236724</v>
          </cell>
          <cell r="BE175">
            <v>6862511</v>
          </cell>
          <cell r="BF175">
            <v>1115403</v>
          </cell>
          <cell r="BG175">
            <v>0</v>
          </cell>
          <cell r="BH175">
            <v>0</v>
          </cell>
          <cell r="BI175">
            <v>134718398</v>
          </cell>
          <cell r="BJ175">
            <v>0</v>
          </cell>
          <cell r="BK175">
            <v>4505369266</v>
          </cell>
          <cell r="BL175">
            <v>0</v>
          </cell>
          <cell r="BM175">
            <v>288937</v>
          </cell>
          <cell r="BN175">
            <v>214939</v>
          </cell>
          <cell r="BO175">
            <v>0</v>
          </cell>
          <cell r="BP175">
            <v>408489914</v>
          </cell>
          <cell r="BQ175">
            <v>408993790</v>
          </cell>
          <cell r="BR175">
            <v>4621431908</v>
          </cell>
          <cell r="BS175">
            <v>6372955</v>
          </cell>
          <cell r="BT175">
            <v>115925638</v>
          </cell>
          <cell r="BU175">
            <v>2467971548</v>
          </cell>
          <cell r="BV175">
            <v>100258418</v>
          </cell>
          <cell r="BW175">
            <v>596370</v>
          </cell>
          <cell r="BX175">
            <v>8265309</v>
          </cell>
          <cell r="BY175">
            <v>4009283</v>
          </cell>
          <cell r="BZ175">
            <v>782724</v>
          </cell>
          <cell r="CA175">
            <v>832148</v>
          </cell>
          <cell r="CB175">
            <v>296176</v>
          </cell>
          <cell r="CC175">
            <v>4494419</v>
          </cell>
          <cell r="CD175">
            <v>19276429</v>
          </cell>
          <cell r="CE175">
            <v>3054668</v>
          </cell>
          <cell r="CF175">
            <v>4905954</v>
          </cell>
          <cell r="CG175">
            <v>19882578</v>
          </cell>
          <cell r="CH175">
            <v>27843200</v>
          </cell>
          <cell r="CI175">
            <v>0</v>
          </cell>
          <cell r="CJ175">
            <v>27843200</v>
          </cell>
          <cell r="CK175">
            <v>699785823</v>
          </cell>
          <cell r="CL175">
            <v>699785823</v>
          </cell>
          <cell r="CM175">
            <v>0</v>
          </cell>
          <cell r="CN175">
            <v>47532849</v>
          </cell>
          <cell r="CO175">
            <v>19891510</v>
          </cell>
          <cell r="CP175">
            <v>5935113</v>
          </cell>
          <cell r="CQ175">
            <v>387503</v>
          </cell>
          <cell r="CR175">
            <v>1194515650</v>
          </cell>
          <cell r="CS175">
            <v>133525270</v>
          </cell>
          <cell r="CT175">
            <v>0</v>
          </cell>
          <cell r="CU175">
            <v>0</v>
          </cell>
          <cell r="CV175">
            <v>1328040920</v>
          </cell>
          <cell r="CW175">
            <v>44256063</v>
          </cell>
          <cell r="CX175">
            <v>23073195</v>
          </cell>
          <cell r="CY175">
            <v>10297510</v>
          </cell>
          <cell r="CZ175">
            <v>2179200486</v>
          </cell>
          <cell r="DA175">
            <v>12346893</v>
          </cell>
          <cell r="DB175">
            <v>4922822612</v>
          </cell>
          <cell r="DC175">
            <v>0</v>
          </cell>
          <cell r="DD175">
            <v>2812163</v>
          </cell>
          <cell r="DE175">
            <v>2812163</v>
          </cell>
          <cell r="DF175">
            <v>0</v>
          </cell>
          <cell r="DG175">
            <v>0</v>
          </cell>
          <cell r="DH175">
            <v>35089715</v>
          </cell>
          <cell r="DI175">
            <v>5875647</v>
          </cell>
          <cell r="DJ175">
            <v>3586612</v>
          </cell>
          <cell r="DK175">
            <v>9462259</v>
          </cell>
          <cell r="DL175">
            <v>18168953</v>
          </cell>
          <cell r="DM175">
            <v>1431659</v>
          </cell>
          <cell r="DN175">
            <v>115937</v>
          </cell>
          <cell r="DO175">
            <v>19716549</v>
          </cell>
          <cell r="DP175">
            <v>904200</v>
          </cell>
          <cell r="DQ175">
            <v>196400</v>
          </cell>
          <cell r="DR175">
            <v>0</v>
          </cell>
          <cell r="DS175">
            <v>7074888</v>
          </cell>
          <cell r="DT175">
            <v>0</v>
          </cell>
          <cell r="DU175">
            <v>8175488</v>
          </cell>
          <cell r="DV175">
            <v>72862</v>
          </cell>
          <cell r="DW175">
            <v>9022900</v>
          </cell>
          <cell r="DX175">
            <v>6610</v>
          </cell>
          <cell r="DY175">
            <v>9102372</v>
          </cell>
          <cell r="DZ175">
            <v>32546800</v>
          </cell>
          <cell r="EA175">
            <v>0</v>
          </cell>
          <cell r="EB175">
            <v>0</v>
          </cell>
          <cell r="EC175">
            <v>32546800</v>
          </cell>
          <cell r="ED175">
            <v>46237957</v>
          </cell>
          <cell r="EE175">
            <v>17675</v>
          </cell>
          <cell r="EF175">
            <v>742342</v>
          </cell>
          <cell r="EG175">
            <v>26848701</v>
          </cell>
          <cell r="EH175">
            <v>424875</v>
          </cell>
          <cell r="EI175">
            <v>35350</v>
          </cell>
          <cell r="EJ175">
            <v>53024</v>
          </cell>
          <cell r="EK175">
            <v>1431659</v>
          </cell>
          <cell r="EL175">
            <v>530244</v>
          </cell>
          <cell r="EM175">
            <v>2475152</v>
          </cell>
          <cell r="EN175">
            <v>4082879</v>
          </cell>
          <cell r="EO175">
            <v>1880512</v>
          </cell>
          <cell r="EP175">
            <v>0</v>
          </cell>
          <cell r="EQ175">
            <v>1520033</v>
          </cell>
          <cell r="ER175">
            <v>27749436</v>
          </cell>
          <cell r="ES175">
            <v>8466229</v>
          </cell>
          <cell r="ET175">
            <v>37735698</v>
          </cell>
          <cell r="EU175">
            <v>0</v>
          </cell>
          <cell r="EV175">
            <v>169950</v>
          </cell>
          <cell r="EW175">
            <v>0</v>
          </cell>
          <cell r="EX175">
            <v>169950</v>
          </cell>
          <cell r="EY175">
            <v>0</v>
          </cell>
          <cell r="EZ175">
            <v>189732075</v>
          </cell>
          <cell r="FA175">
            <v>253318600</v>
          </cell>
          <cell r="FB175">
            <v>443050675</v>
          </cell>
          <cell r="FC175">
            <v>1166537</v>
          </cell>
          <cell r="FD175">
            <v>0</v>
          </cell>
          <cell r="FE175">
            <v>2124375</v>
          </cell>
          <cell r="FF175">
            <v>0</v>
          </cell>
          <cell r="FG175">
            <v>0</v>
          </cell>
          <cell r="FH175">
            <v>0</v>
          </cell>
          <cell r="FI175">
            <v>7562775</v>
          </cell>
          <cell r="FJ175">
            <v>9687150</v>
          </cell>
          <cell r="FK175">
            <v>1802830</v>
          </cell>
          <cell r="FL175">
            <v>0</v>
          </cell>
          <cell r="FM175">
            <v>12656517</v>
          </cell>
          <cell r="FN175">
            <v>500259166</v>
          </cell>
          <cell r="FO175">
            <v>149062</v>
          </cell>
          <cell r="FP175">
            <v>73967678</v>
          </cell>
          <cell r="FQ175">
            <v>74116740</v>
          </cell>
          <cell r="FR175">
            <v>90475</v>
          </cell>
          <cell r="FS175">
            <v>23255084</v>
          </cell>
          <cell r="FT175">
            <v>235200</v>
          </cell>
          <cell r="FU175">
            <v>265122</v>
          </cell>
          <cell r="FV175">
            <v>9931751</v>
          </cell>
          <cell r="FW175">
            <v>17136000</v>
          </cell>
          <cell r="FX175">
            <v>125030372</v>
          </cell>
          <cell r="FY175">
            <v>0</v>
          </cell>
          <cell r="FZ175">
            <v>6745361</v>
          </cell>
          <cell r="GA175">
            <v>0</v>
          </cell>
          <cell r="GB175">
            <v>6745361</v>
          </cell>
          <cell r="GC175">
            <v>115824</v>
          </cell>
          <cell r="GD175">
            <v>115824</v>
          </cell>
          <cell r="GE175">
            <v>8855241</v>
          </cell>
          <cell r="GF175">
            <v>58932592</v>
          </cell>
          <cell r="GG175">
            <v>0</v>
          </cell>
          <cell r="GH175">
            <v>58932592</v>
          </cell>
          <cell r="GI175">
            <v>5250199</v>
          </cell>
          <cell r="GJ175">
            <v>295000</v>
          </cell>
          <cell r="GK175">
            <v>0</v>
          </cell>
          <cell r="GL175">
            <v>57505699</v>
          </cell>
          <cell r="GM175">
            <v>17533632</v>
          </cell>
          <cell r="GN175">
            <v>69300</v>
          </cell>
          <cell r="GO175">
            <v>0</v>
          </cell>
          <cell r="GP175">
            <v>80653830</v>
          </cell>
          <cell r="GQ175">
            <v>10237490</v>
          </cell>
          <cell r="GR175">
            <v>90891320</v>
          </cell>
          <cell r="GS175">
            <v>290570710</v>
          </cell>
          <cell r="GT175">
            <v>0</v>
          </cell>
          <cell r="GU175">
            <v>0</v>
          </cell>
          <cell r="GV175">
            <v>0</v>
          </cell>
          <cell r="GW175">
            <v>0</v>
          </cell>
          <cell r="GX175">
            <v>0</v>
          </cell>
          <cell r="GY175">
            <v>3373780362</v>
          </cell>
          <cell r="GZ175">
            <v>935001711</v>
          </cell>
          <cell r="HA175">
            <v>0</v>
          </cell>
          <cell r="HB175">
            <v>4308782073</v>
          </cell>
          <cell r="HC175">
            <v>1029008</v>
          </cell>
          <cell r="HD175">
            <v>0</v>
          </cell>
          <cell r="HE175">
            <v>0</v>
          </cell>
          <cell r="HF175">
            <v>4298276721</v>
          </cell>
          <cell r="HG175">
            <v>0</v>
          </cell>
          <cell r="HH175">
            <v>8608087802</v>
          </cell>
          <cell r="HI175">
            <v>0</v>
          </cell>
          <cell r="HJ175">
            <v>0</v>
          </cell>
          <cell r="HK175">
            <v>0</v>
          </cell>
          <cell r="HL175">
            <v>35232001489</v>
          </cell>
          <cell r="HM175">
            <v>1273964161</v>
          </cell>
          <cell r="HN175">
            <v>36505965650</v>
          </cell>
          <cell r="HO175">
            <v>0</v>
          </cell>
          <cell r="HP175">
            <v>0</v>
          </cell>
          <cell r="HQ175">
            <v>0</v>
          </cell>
          <cell r="HR175">
            <v>0</v>
          </cell>
          <cell r="HS175">
            <v>239264252</v>
          </cell>
          <cell r="HT175">
            <v>179448189</v>
          </cell>
          <cell r="HU175">
            <v>3001425398</v>
          </cell>
          <cell r="HV175">
            <v>3420137839</v>
          </cell>
          <cell r="HW175">
            <v>0</v>
          </cell>
          <cell r="HX175">
            <v>1817709954</v>
          </cell>
          <cell r="HY175">
            <v>0</v>
          </cell>
          <cell r="HZ175">
            <v>209836109</v>
          </cell>
          <cell r="IA175">
            <v>0</v>
          </cell>
          <cell r="IB175">
            <v>0</v>
          </cell>
          <cell r="IC175">
            <v>0</v>
          </cell>
          <cell r="ID175">
            <v>0</v>
          </cell>
          <cell r="IE175">
            <v>0</v>
          </cell>
          <cell r="IF175">
            <v>0</v>
          </cell>
          <cell r="IG175">
            <v>3711890684</v>
          </cell>
          <cell r="IH175">
            <v>0</v>
          </cell>
          <cell r="II175">
            <v>0</v>
          </cell>
          <cell r="IJ175">
            <v>0</v>
          </cell>
          <cell r="IK175">
            <v>45665540236</v>
          </cell>
          <cell r="IL175">
            <v>0</v>
          </cell>
          <cell r="IM175">
            <v>1338132457</v>
          </cell>
          <cell r="IN175">
            <v>1338132457</v>
          </cell>
          <cell r="IO175">
            <v>47003672693</v>
          </cell>
          <cell r="IP175">
            <v>23557273</v>
          </cell>
          <cell r="IQ175">
            <v>0</v>
          </cell>
          <cell r="IR175">
            <v>0</v>
          </cell>
          <cell r="IS175">
            <v>0</v>
          </cell>
          <cell r="IT175">
            <v>0</v>
          </cell>
          <cell r="IU175">
            <v>0</v>
          </cell>
          <cell r="IV175">
            <v>0</v>
          </cell>
          <cell r="IW175">
            <v>0</v>
          </cell>
          <cell r="IX175">
            <v>0</v>
          </cell>
          <cell r="IY175">
            <v>0</v>
          </cell>
          <cell r="IZ175">
            <v>0</v>
          </cell>
          <cell r="JA175">
            <v>1166181841</v>
          </cell>
          <cell r="JB175">
            <v>1189739114</v>
          </cell>
          <cell r="JC175">
            <v>2249995214</v>
          </cell>
          <cell r="JD175">
            <v>19906352</v>
          </cell>
          <cell r="JE175">
            <v>1100889</v>
          </cell>
          <cell r="JF175">
            <v>0</v>
          </cell>
          <cell r="JG175">
            <v>1495045</v>
          </cell>
          <cell r="JH175">
            <v>2310152</v>
          </cell>
          <cell r="JI175">
            <v>33050195</v>
          </cell>
          <cell r="JJ175">
            <v>681388</v>
          </cell>
          <cell r="JK175">
            <v>3039009</v>
          </cell>
          <cell r="JL175">
            <v>6194376</v>
          </cell>
          <cell r="JM175">
            <v>16551406</v>
          </cell>
          <cell r="JN175">
            <v>4129299</v>
          </cell>
          <cell r="JO175">
            <v>3500784</v>
          </cell>
          <cell r="JP175">
            <v>185180605</v>
          </cell>
          <cell r="JQ175">
            <v>249856</v>
          </cell>
          <cell r="JR175">
            <v>5693779</v>
          </cell>
          <cell r="JS175">
            <v>284792</v>
          </cell>
          <cell r="JT175">
            <v>3593364</v>
          </cell>
          <cell r="JU175">
            <v>12412429</v>
          </cell>
          <cell r="JV175">
            <v>0</v>
          </cell>
          <cell r="JW175">
            <v>0</v>
          </cell>
          <cell r="JX175">
            <v>130472</v>
          </cell>
          <cell r="JY175">
            <v>452853</v>
          </cell>
          <cell r="JZ175">
            <v>89187423</v>
          </cell>
          <cell r="KA175">
            <v>1557300</v>
          </cell>
          <cell r="KB175">
            <v>27019037</v>
          </cell>
          <cell r="KC175">
            <v>0</v>
          </cell>
          <cell r="KD175">
            <v>0</v>
          </cell>
          <cell r="KE175">
            <v>0</v>
          </cell>
          <cell r="KF175">
            <v>0</v>
          </cell>
          <cell r="KG175">
            <v>0</v>
          </cell>
          <cell r="KH175">
            <v>0</v>
          </cell>
          <cell r="KI175">
            <v>0</v>
          </cell>
          <cell r="KJ175">
            <v>0</v>
          </cell>
          <cell r="KK175">
            <v>0</v>
          </cell>
          <cell r="KL175">
            <v>0</v>
          </cell>
          <cell r="KM175">
            <v>0</v>
          </cell>
          <cell r="KN175">
            <v>0</v>
          </cell>
          <cell r="KO175">
            <v>0</v>
          </cell>
          <cell r="KP175">
            <v>0</v>
          </cell>
          <cell r="KQ175">
            <v>0</v>
          </cell>
          <cell r="KR175">
            <v>0</v>
          </cell>
          <cell r="KS175">
            <v>0</v>
          </cell>
          <cell r="KT175">
            <v>0</v>
          </cell>
          <cell r="KU175">
            <v>0</v>
          </cell>
          <cell r="KV175">
            <v>0</v>
          </cell>
          <cell r="KW175">
            <v>2667716019</v>
          </cell>
          <cell r="KX175">
            <v>50861127826</v>
          </cell>
          <cell r="KY175">
            <v>2051526310</v>
          </cell>
          <cell r="KZ175">
            <v>2051526310</v>
          </cell>
          <cell r="LA175">
            <v>0</v>
          </cell>
          <cell r="LB175">
            <v>78346870508</v>
          </cell>
          <cell r="LC175">
            <v>200830389770</v>
          </cell>
          <cell r="LD175">
            <v>90298</v>
          </cell>
          <cell r="LE175">
            <v>0</v>
          </cell>
          <cell r="LF175">
            <v>1263369325</v>
          </cell>
          <cell r="LG175">
            <v>0</v>
          </cell>
          <cell r="LH175">
            <v>0</v>
          </cell>
          <cell r="LI175">
            <v>0</v>
          </cell>
          <cell r="LJ175">
            <v>0</v>
          </cell>
          <cell r="LK175">
            <v>0</v>
          </cell>
          <cell r="LL175">
            <v>9550052068</v>
          </cell>
          <cell r="LM175">
            <v>0</v>
          </cell>
          <cell r="LN175">
            <v>0</v>
          </cell>
          <cell r="LO175">
            <v>1198522234</v>
          </cell>
          <cell r="LP175">
            <v>0</v>
          </cell>
          <cell r="LQ175">
            <v>0</v>
          </cell>
          <cell r="LR175">
            <v>5419075</v>
          </cell>
          <cell r="LS175">
            <v>0</v>
          </cell>
          <cell r="LT175">
            <v>31301247</v>
          </cell>
          <cell r="LU175">
            <v>0</v>
          </cell>
          <cell r="LV175">
            <v>0</v>
          </cell>
          <cell r="LW175">
            <v>383969266</v>
          </cell>
          <cell r="LX175">
            <v>0</v>
          </cell>
          <cell r="LY175">
            <v>0</v>
          </cell>
          <cell r="LZ175">
            <v>0</v>
          </cell>
          <cell r="MA175">
            <v>2609279242</v>
          </cell>
          <cell r="MB175">
            <v>0</v>
          </cell>
          <cell r="MC175">
            <v>0</v>
          </cell>
          <cell r="MD175">
            <v>1180429575</v>
          </cell>
          <cell r="ME175">
            <v>16222432330</v>
          </cell>
          <cell r="MF175">
            <v>14005334</v>
          </cell>
          <cell r="MG175">
            <v>43536798</v>
          </cell>
          <cell r="MH175">
            <v>0</v>
          </cell>
          <cell r="MI175">
            <v>57542132</v>
          </cell>
          <cell r="MJ175">
            <v>1636707989</v>
          </cell>
          <cell r="MK175">
            <v>3894030</v>
          </cell>
          <cell r="ML175">
            <v>1640602019</v>
          </cell>
          <cell r="MM175">
            <v>13312318042</v>
          </cell>
          <cell r="MN175">
            <v>0</v>
          </cell>
          <cell r="MO175">
            <v>13312318042</v>
          </cell>
          <cell r="MP175">
            <v>0</v>
          </cell>
          <cell r="MQ175">
            <v>15010462193</v>
          </cell>
          <cell r="MR175">
            <v>0</v>
          </cell>
          <cell r="MS175">
            <v>0</v>
          </cell>
          <cell r="MT175">
            <v>0</v>
          </cell>
          <cell r="MU175">
            <v>0</v>
          </cell>
          <cell r="MV175">
            <v>0</v>
          </cell>
          <cell r="MW175">
            <v>0</v>
          </cell>
          <cell r="MX175">
            <v>4104161788</v>
          </cell>
          <cell r="MY175">
            <v>423579408</v>
          </cell>
          <cell r="MZ175">
            <v>121558550</v>
          </cell>
          <cell r="NA175">
            <v>0</v>
          </cell>
          <cell r="NB175">
            <v>545137958</v>
          </cell>
          <cell r="NC175">
            <v>0</v>
          </cell>
          <cell r="ND175">
            <v>0</v>
          </cell>
          <cell r="NE175">
            <v>0</v>
          </cell>
          <cell r="NF175">
            <v>0</v>
          </cell>
          <cell r="NG175">
            <v>15956568</v>
          </cell>
          <cell r="NH175">
            <v>0</v>
          </cell>
          <cell r="NI175">
            <v>391341</v>
          </cell>
          <cell r="NJ175">
            <v>1900243</v>
          </cell>
          <cell r="NK175">
            <v>2291584</v>
          </cell>
          <cell r="NL175">
            <v>0</v>
          </cell>
          <cell r="NM175">
            <v>1138543</v>
          </cell>
          <cell r="NN175">
            <v>0</v>
          </cell>
          <cell r="NO175">
            <v>0</v>
          </cell>
          <cell r="NP175">
            <v>0</v>
          </cell>
          <cell r="NQ175">
            <v>3428343</v>
          </cell>
          <cell r="NR175">
            <v>0</v>
          </cell>
          <cell r="NS175">
            <v>71230139</v>
          </cell>
          <cell r="NT175">
            <v>0</v>
          </cell>
          <cell r="NU175">
            <v>0</v>
          </cell>
          <cell r="NV175">
            <v>0</v>
          </cell>
          <cell r="NW175">
            <v>0</v>
          </cell>
          <cell r="NX175">
            <v>0</v>
          </cell>
          <cell r="NY175">
            <v>0</v>
          </cell>
          <cell r="NZ175">
            <v>0</v>
          </cell>
          <cell r="OA175">
            <v>0</v>
          </cell>
          <cell r="OB175">
            <v>0</v>
          </cell>
          <cell r="OC175">
            <v>0</v>
          </cell>
          <cell r="OD175">
            <v>4743344923</v>
          </cell>
          <cell r="OE175">
            <v>4743344923</v>
          </cell>
          <cell r="OF175">
            <v>0</v>
          </cell>
          <cell r="OG175">
            <v>0</v>
          </cell>
          <cell r="OH175">
            <v>0</v>
          </cell>
          <cell r="OI175">
            <v>0</v>
          </cell>
          <cell r="OJ175">
            <v>0</v>
          </cell>
          <cell r="OK175">
            <v>72653706977</v>
          </cell>
          <cell r="OL175">
            <v>0</v>
          </cell>
          <cell r="OM175">
            <v>72653706977</v>
          </cell>
          <cell r="ON175">
            <v>72653706977</v>
          </cell>
          <cell r="OO175">
            <v>0</v>
          </cell>
          <cell r="OP175">
            <v>55126798</v>
          </cell>
          <cell r="OQ175">
            <v>133100</v>
          </cell>
          <cell r="OR175">
            <v>2983086</v>
          </cell>
          <cell r="OS175">
            <v>0</v>
          </cell>
          <cell r="OT175">
            <v>0</v>
          </cell>
          <cell r="OU175">
            <v>58242984</v>
          </cell>
          <cell r="OV175">
            <v>0</v>
          </cell>
          <cell r="OW175">
            <v>77455294884</v>
          </cell>
          <cell r="OX175">
            <v>92465757077</v>
          </cell>
          <cell r="OY175">
            <v>309518579177</v>
          </cell>
        </row>
        <row r="176">
          <cell r="A176">
            <v>40756</v>
          </cell>
          <cell r="B176">
            <v>2011</v>
          </cell>
          <cell r="C176" t="str">
            <v>2011-2</v>
          </cell>
          <cell r="D176" t="str">
            <v>2011-3</v>
          </cell>
          <cell r="E176">
            <v>8</v>
          </cell>
          <cell r="F176">
            <v>0</v>
          </cell>
          <cell r="G176">
            <v>3029385</v>
          </cell>
          <cell r="H176">
            <v>1250040</v>
          </cell>
          <cell r="I176">
            <v>16095695970.765594</v>
          </cell>
          <cell r="J176">
            <v>2284680837.2343979</v>
          </cell>
          <cell r="K176">
            <v>0</v>
          </cell>
          <cell r="L176">
            <v>18380376807.999969</v>
          </cell>
          <cell r="M176">
            <v>4470128640</v>
          </cell>
          <cell r="N176">
            <v>23128194968</v>
          </cell>
          <cell r="O176">
            <v>4972673423</v>
          </cell>
          <cell r="P176">
            <v>2573497180</v>
          </cell>
          <cell r="Q176">
            <v>2324588347</v>
          </cell>
          <cell r="R176">
            <v>55853738791</v>
          </cell>
          <cell r="S176">
            <v>3274482000</v>
          </cell>
          <cell r="T176">
            <v>3852332000</v>
          </cell>
          <cell r="U176">
            <v>7126814000</v>
          </cell>
          <cell r="V176">
            <v>353334316</v>
          </cell>
          <cell r="W176">
            <v>578881418</v>
          </cell>
          <cell r="X176">
            <v>109260529</v>
          </cell>
          <cell r="Y176">
            <v>0</v>
          </cell>
          <cell r="Z176">
            <v>118399261</v>
          </cell>
          <cell r="AA176">
            <v>30399281</v>
          </cell>
          <cell r="AB176">
            <v>0</v>
          </cell>
          <cell r="AC176">
            <v>2934769434</v>
          </cell>
          <cell r="AD176">
            <v>314961033</v>
          </cell>
          <cell r="AE176">
            <v>0</v>
          </cell>
          <cell r="AF176">
            <v>314961033</v>
          </cell>
          <cell r="AG176">
            <v>11566819272</v>
          </cell>
          <cell r="AH176">
            <v>67420558063</v>
          </cell>
          <cell r="AI176">
            <v>83836441</v>
          </cell>
          <cell r="AJ176">
            <v>1071267</v>
          </cell>
          <cell r="AK176">
            <v>0</v>
          </cell>
          <cell r="AL176">
            <v>84907708</v>
          </cell>
          <cell r="AM176">
            <v>1258895469</v>
          </cell>
          <cell r="AN176">
            <v>1442379</v>
          </cell>
          <cell r="AO176">
            <v>17472331</v>
          </cell>
          <cell r="AP176">
            <v>73610</v>
          </cell>
          <cell r="AQ176">
            <v>766653</v>
          </cell>
          <cell r="AR176">
            <v>7815000</v>
          </cell>
          <cell r="AS176">
            <v>0</v>
          </cell>
          <cell r="AT176">
            <v>0</v>
          </cell>
          <cell r="AU176">
            <v>0</v>
          </cell>
          <cell r="AV176">
            <v>1286465442</v>
          </cell>
          <cell r="AW176">
            <v>441583</v>
          </cell>
          <cell r="AX176">
            <v>4652237724</v>
          </cell>
          <cell r="AY176">
            <v>1170331757</v>
          </cell>
          <cell r="AZ176">
            <v>521934</v>
          </cell>
          <cell r="BA176">
            <v>0</v>
          </cell>
          <cell r="BB176">
            <v>7596</v>
          </cell>
          <cell r="BC176">
            <v>60003488</v>
          </cell>
          <cell r="BD176">
            <v>7423962</v>
          </cell>
          <cell r="BE176">
            <v>6700996</v>
          </cell>
          <cell r="BF176">
            <v>2579546</v>
          </cell>
          <cell r="BG176">
            <v>0</v>
          </cell>
          <cell r="BH176">
            <v>0</v>
          </cell>
          <cell r="BI176">
            <v>121014430</v>
          </cell>
          <cell r="BJ176">
            <v>0</v>
          </cell>
          <cell r="BK176">
            <v>6021263016</v>
          </cell>
          <cell r="BL176">
            <v>0</v>
          </cell>
          <cell r="BM176">
            <v>283193</v>
          </cell>
          <cell r="BN176">
            <v>114826</v>
          </cell>
          <cell r="BO176">
            <v>0</v>
          </cell>
          <cell r="BP176">
            <v>302180772</v>
          </cell>
          <cell r="BQ176">
            <v>302578791</v>
          </cell>
          <cell r="BR176">
            <v>4101223263</v>
          </cell>
          <cell r="BS176">
            <v>7959386</v>
          </cell>
          <cell r="BT176">
            <v>122737535</v>
          </cell>
          <cell r="BU176">
            <v>2467971548</v>
          </cell>
          <cell r="BV176">
            <v>57004909</v>
          </cell>
          <cell r="BW176">
            <v>564969</v>
          </cell>
          <cell r="BX176">
            <v>7497478</v>
          </cell>
          <cell r="BY176">
            <v>5158002</v>
          </cell>
          <cell r="BZ176">
            <v>628038</v>
          </cell>
          <cell r="CA176">
            <v>295042</v>
          </cell>
          <cell r="CB176">
            <v>137388</v>
          </cell>
          <cell r="CC176">
            <v>3793828</v>
          </cell>
          <cell r="CD176">
            <v>18074745</v>
          </cell>
          <cell r="CE176">
            <v>2976005</v>
          </cell>
          <cell r="CF176">
            <v>4280410</v>
          </cell>
          <cell r="CG176">
            <v>22585421</v>
          </cell>
          <cell r="CH176">
            <v>29841836</v>
          </cell>
          <cell r="CI176">
            <v>218954274</v>
          </cell>
          <cell r="CJ176">
            <v>248796110</v>
          </cell>
          <cell r="CK176">
            <v>609276916</v>
          </cell>
          <cell r="CL176">
            <v>609276916</v>
          </cell>
          <cell r="CM176">
            <v>0</v>
          </cell>
          <cell r="CN176">
            <v>38317500</v>
          </cell>
          <cell r="CO176">
            <v>21358196</v>
          </cell>
          <cell r="CP176">
            <v>5674790</v>
          </cell>
          <cell r="CQ176">
            <v>111540</v>
          </cell>
          <cell r="CR176">
            <v>1116494074</v>
          </cell>
          <cell r="CS176">
            <v>133714703</v>
          </cell>
          <cell r="CT176">
            <v>0</v>
          </cell>
          <cell r="CU176">
            <v>49882986</v>
          </cell>
          <cell r="CV176">
            <v>1300091763</v>
          </cell>
          <cell r="CW176">
            <v>9104176</v>
          </cell>
          <cell r="CX176">
            <v>16421256</v>
          </cell>
          <cell r="CY176">
            <v>7509682</v>
          </cell>
          <cell r="CZ176">
            <v>2007865819</v>
          </cell>
          <cell r="DA176">
            <v>9236051</v>
          </cell>
          <cell r="DB176">
            <v>4931686717</v>
          </cell>
          <cell r="DC176">
            <v>0</v>
          </cell>
          <cell r="DD176">
            <v>5687509</v>
          </cell>
          <cell r="DE176">
            <v>5687509</v>
          </cell>
          <cell r="DF176">
            <v>0</v>
          </cell>
          <cell r="DG176">
            <v>0</v>
          </cell>
          <cell r="DH176">
            <v>35587064</v>
          </cell>
          <cell r="DI176">
            <v>6015736</v>
          </cell>
          <cell r="DJ176">
            <v>3585389</v>
          </cell>
          <cell r="DK176">
            <v>9601125</v>
          </cell>
          <cell r="DL176">
            <v>17821142</v>
          </cell>
          <cell r="DM176">
            <v>1714455</v>
          </cell>
          <cell r="DN176">
            <v>215311</v>
          </cell>
          <cell r="DO176">
            <v>19750908</v>
          </cell>
          <cell r="DP176">
            <v>452100</v>
          </cell>
          <cell r="DQ176">
            <v>1178400</v>
          </cell>
          <cell r="DR176">
            <v>0</v>
          </cell>
          <cell r="DS176">
            <v>6607138</v>
          </cell>
          <cell r="DT176">
            <v>0</v>
          </cell>
          <cell r="DU176">
            <v>8237638</v>
          </cell>
          <cell r="DV176">
            <v>48575</v>
          </cell>
          <cell r="DW176">
            <v>8546600</v>
          </cell>
          <cell r="DX176">
            <v>4510</v>
          </cell>
          <cell r="DY176">
            <v>8599685</v>
          </cell>
          <cell r="DZ176">
            <v>31689900</v>
          </cell>
          <cell r="EA176">
            <v>0</v>
          </cell>
          <cell r="EB176">
            <v>17675</v>
          </cell>
          <cell r="EC176">
            <v>31707575</v>
          </cell>
          <cell r="ED176">
            <v>48677079</v>
          </cell>
          <cell r="EE176">
            <v>17675</v>
          </cell>
          <cell r="EF176">
            <v>725347</v>
          </cell>
          <cell r="EG176">
            <v>28332704</v>
          </cell>
          <cell r="EH176">
            <v>406520</v>
          </cell>
          <cell r="EI176">
            <v>17675</v>
          </cell>
          <cell r="EJ176">
            <v>35350</v>
          </cell>
          <cell r="EK176">
            <v>724667</v>
          </cell>
          <cell r="EL176">
            <v>547919</v>
          </cell>
          <cell r="EM176">
            <v>1732131</v>
          </cell>
          <cell r="EN176">
            <v>4719172</v>
          </cell>
          <cell r="EO176">
            <v>1840713</v>
          </cell>
          <cell r="EP176">
            <v>0</v>
          </cell>
          <cell r="EQ176">
            <v>706992</v>
          </cell>
          <cell r="ER176">
            <v>29410867</v>
          </cell>
          <cell r="ES176">
            <v>8077384</v>
          </cell>
          <cell r="ET176">
            <v>38195243</v>
          </cell>
          <cell r="EU176">
            <v>0</v>
          </cell>
          <cell r="EV176">
            <v>185400</v>
          </cell>
          <cell r="EW176">
            <v>0</v>
          </cell>
          <cell r="EX176">
            <v>185400</v>
          </cell>
          <cell r="EY176">
            <v>0</v>
          </cell>
          <cell r="EZ176">
            <v>192721270</v>
          </cell>
          <cell r="FA176">
            <v>199979600</v>
          </cell>
          <cell r="FB176">
            <v>392700870</v>
          </cell>
          <cell r="FC176">
            <v>1343285</v>
          </cell>
          <cell r="FD176">
            <v>0</v>
          </cell>
          <cell r="FE176">
            <v>2804175</v>
          </cell>
          <cell r="FF176">
            <v>0</v>
          </cell>
          <cell r="FG176">
            <v>0</v>
          </cell>
          <cell r="FH176">
            <v>0</v>
          </cell>
          <cell r="FI176">
            <v>6203175</v>
          </cell>
          <cell r="FJ176">
            <v>9007350</v>
          </cell>
          <cell r="FK176">
            <v>1838179</v>
          </cell>
          <cell r="FL176">
            <v>0</v>
          </cell>
          <cell r="FM176">
            <v>12188814</v>
          </cell>
          <cell r="FN176">
            <v>450077873</v>
          </cell>
          <cell r="FO176">
            <v>215311</v>
          </cell>
          <cell r="FP176">
            <v>39700073</v>
          </cell>
          <cell r="FQ176">
            <v>39915384</v>
          </cell>
          <cell r="FR176">
            <v>180950</v>
          </cell>
          <cell r="FS176">
            <v>21317344</v>
          </cell>
          <cell r="FT176">
            <v>235200</v>
          </cell>
          <cell r="FU176">
            <v>229772</v>
          </cell>
          <cell r="FV176">
            <v>7687073</v>
          </cell>
          <cell r="FW176">
            <v>14458500</v>
          </cell>
          <cell r="FX176">
            <v>84024223</v>
          </cell>
          <cell r="FY176">
            <v>0</v>
          </cell>
          <cell r="FZ176">
            <v>7680714</v>
          </cell>
          <cell r="GA176">
            <v>0</v>
          </cell>
          <cell r="GB176">
            <v>7680714</v>
          </cell>
          <cell r="GC176">
            <v>382298</v>
          </cell>
          <cell r="GD176">
            <v>382298</v>
          </cell>
          <cell r="GE176">
            <v>7739800</v>
          </cell>
          <cell r="GF176">
            <v>50156872</v>
          </cell>
          <cell r="GG176">
            <v>0</v>
          </cell>
          <cell r="GH176">
            <v>50156872</v>
          </cell>
          <cell r="GI176">
            <v>6288997</v>
          </cell>
          <cell r="GJ176">
            <v>230000</v>
          </cell>
          <cell r="GK176">
            <v>0</v>
          </cell>
          <cell r="GL176">
            <v>43515404</v>
          </cell>
          <cell r="GM176">
            <v>25871835</v>
          </cell>
          <cell r="GN176">
            <v>300800</v>
          </cell>
          <cell r="GO176">
            <v>0</v>
          </cell>
          <cell r="GP176">
            <v>76207036</v>
          </cell>
          <cell r="GQ176">
            <v>14566893</v>
          </cell>
          <cell r="GR176">
            <v>90773929</v>
          </cell>
          <cell r="GS176">
            <v>240757836</v>
          </cell>
          <cell r="GT176">
            <v>0</v>
          </cell>
          <cell r="GU176">
            <v>0</v>
          </cell>
          <cell r="GV176">
            <v>0</v>
          </cell>
          <cell r="GW176">
            <v>0</v>
          </cell>
          <cell r="GX176">
            <v>0</v>
          </cell>
          <cell r="GY176">
            <v>1698964312</v>
          </cell>
          <cell r="GZ176">
            <v>220038141</v>
          </cell>
          <cell r="HA176">
            <v>0</v>
          </cell>
          <cell r="HB176">
            <v>1919002453</v>
          </cell>
          <cell r="HC176">
            <v>1056594</v>
          </cell>
          <cell r="HD176">
            <v>14246339915</v>
          </cell>
          <cell r="HE176">
            <v>0</v>
          </cell>
          <cell r="HF176">
            <v>0</v>
          </cell>
          <cell r="HG176">
            <v>0</v>
          </cell>
          <cell r="HH176">
            <v>16166398962</v>
          </cell>
          <cell r="HI176">
            <v>0</v>
          </cell>
          <cell r="HJ176">
            <v>0</v>
          </cell>
          <cell r="HK176">
            <v>0</v>
          </cell>
          <cell r="HL176">
            <v>43082823675</v>
          </cell>
          <cell r="HM176">
            <v>1273964161</v>
          </cell>
          <cell r="HN176">
            <v>44356787836</v>
          </cell>
          <cell r="HO176">
            <v>0</v>
          </cell>
          <cell r="HP176">
            <v>0</v>
          </cell>
          <cell r="HQ176">
            <v>0</v>
          </cell>
          <cell r="HR176">
            <v>0</v>
          </cell>
          <cell r="HS176">
            <v>239264252</v>
          </cell>
          <cell r="HT176">
            <v>179448189</v>
          </cell>
          <cell r="HU176">
            <v>3328661059</v>
          </cell>
          <cell r="HV176">
            <v>3747373500</v>
          </cell>
          <cell r="HW176">
            <v>0</v>
          </cell>
          <cell r="HX176">
            <v>1817709954</v>
          </cell>
          <cell r="HY176">
            <v>0</v>
          </cell>
          <cell r="HZ176">
            <v>211879003</v>
          </cell>
          <cell r="IA176">
            <v>5618588762</v>
          </cell>
          <cell r="IB176">
            <v>0</v>
          </cell>
          <cell r="IC176">
            <v>0</v>
          </cell>
          <cell r="ID176">
            <v>0</v>
          </cell>
          <cell r="IE176">
            <v>0</v>
          </cell>
          <cell r="IF176">
            <v>0</v>
          </cell>
          <cell r="IG176">
            <v>0</v>
          </cell>
          <cell r="IH176">
            <v>0</v>
          </cell>
          <cell r="II176">
            <v>0</v>
          </cell>
          <cell r="IJ176">
            <v>0</v>
          </cell>
          <cell r="IK176">
            <v>55752339055</v>
          </cell>
          <cell r="IL176">
            <v>0</v>
          </cell>
          <cell r="IM176">
            <v>2400616962</v>
          </cell>
          <cell r="IN176">
            <v>2400616962</v>
          </cell>
          <cell r="IO176">
            <v>58152956017</v>
          </cell>
          <cell r="IP176">
            <v>53133723</v>
          </cell>
          <cell r="IQ176">
            <v>1000000000</v>
          </cell>
          <cell r="IR176">
            <v>0</v>
          </cell>
          <cell r="IS176">
            <v>0</v>
          </cell>
          <cell r="IT176">
            <v>0</v>
          </cell>
          <cell r="IU176">
            <v>0</v>
          </cell>
          <cell r="IV176">
            <v>0</v>
          </cell>
          <cell r="IW176">
            <v>0</v>
          </cell>
          <cell r="IX176">
            <v>0</v>
          </cell>
          <cell r="IY176">
            <v>0</v>
          </cell>
          <cell r="IZ176">
            <v>0</v>
          </cell>
          <cell r="JA176">
            <v>0</v>
          </cell>
          <cell r="JB176">
            <v>1053133723</v>
          </cell>
          <cell r="JC176">
            <v>-553675912</v>
          </cell>
          <cell r="JD176">
            <v>19906352</v>
          </cell>
          <cell r="JE176">
            <v>1100889</v>
          </cell>
          <cell r="JF176">
            <v>0</v>
          </cell>
          <cell r="JG176">
            <v>1495045</v>
          </cell>
          <cell r="JH176">
            <v>2310152</v>
          </cell>
          <cell r="JI176">
            <v>33050195</v>
          </cell>
          <cell r="JJ176">
            <v>0</v>
          </cell>
          <cell r="JK176">
            <v>3039009</v>
          </cell>
          <cell r="JL176">
            <v>6194376</v>
          </cell>
          <cell r="JM176">
            <v>16551406</v>
          </cell>
          <cell r="JN176">
            <v>4129299</v>
          </cell>
          <cell r="JO176">
            <v>3500784</v>
          </cell>
          <cell r="JP176">
            <v>185180605</v>
          </cell>
          <cell r="JQ176">
            <v>249856</v>
          </cell>
          <cell r="JR176">
            <v>0</v>
          </cell>
          <cell r="JS176">
            <v>284792</v>
          </cell>
          <cell r="JT176">
            <v>3593364</v>
          </cell>
          <cell r="JU176">
            <v>12412429</v>
          </cell>
          <cell r="JV176">
            <v>0</v>
          </cell>
          <cell r="JW176">
            <v>0</v>
          </cell>
          <cell r="JX176">
            <v>130472</v>
          </cell>
          <cell r="JY176">
            <v>452853</v>
          </cell>
          <cell r="JZ176">
            <v>89187423</v>
          </cell>
          <cell r="KA176">
            <v>1557300</v>
          </cell>
          <cell r="KB176">
            <v>27019037</v>
          </cell>
          <cell r="KC176">
            <v>0</v>
          </cell>
          <cell r="KD176">
            <v>0</v>
          </cell>
          <cell r="KE176">
            <v>0</v>
          </cell>
          <cell r="KF176">
            <v>0</v>
          </cell>
          <cell r="KG176">
            <v>0</v>
          </cell>
          <cell r="KH176">
            <v>0</v>
          </cell>
          <cell r="KI176">
            <v>0</v>
          </cell>
          <cell r="KJ176">
            <v>0</v>
          </cell>
          <cell r="KK176">
            <v>0</v>
          </cell>
          <cell r="KL176">
            <v>0</v>
          </cell>
          <cell r="KM176">
            <v>0</v>
          </cell>
          <cell r="KN176">
            <v>0</v>
          </cell>
          <cell r="KO176">
            <v>0</v>
          </cell>
          <cell r="KP176">
            <v>0</v>
          </cell>
          <cell r="KQ176">
            <v>0</v>
          </cell>
          <cell r="KR176">
            <v>0</v>
          </cell>
          <cell r="KS176">
            <v>0</v>
          </cell>
          <cell r="KT176">
            <v>0</v>
          </cell>
          <cell r="KU176">
            <v>0</v>
          </cell>
          <cell r="KV176">
            <v>0</v>
          </cell>
          <cell r="KW176">
            <v>-142330274</v>
          </cell>
          <cell r="KX176">
            <v>59063759466</v>
          </cell>
          <cell r="KY176">
            <v>1196440767</v>
          </cell>
          <cell r="KZ176">
            <v>1196440767</v>
          </cell>
          <cell r="LA176">
            <v>0</v>
          </cell>
          <cell r="LB176">
            <v>93859206736</v>
          </cell>
          <cell r="LC176">
            <v>161279764799</v>
          </cell>
          <cell r="LD176">
            <v>0</v>
          </cell>
          <cell r="LE176">
            <v>0</v>
          </cell>
          <cell r="LF176">
            <v>0</v>
          </cell>
          <cell r="LG176">
            <v>0</v>
          </cell>
          <cell r="LH176">
            <v>0</v>
          </cell>
          <cell r="LI176">
            <v>0</v>
          </cell>
          <cell r="LJ176">
            <v>0</v>
          </cell>
          <cell r="LK176">
            <v>0</v>
          </cell>
          <cell r="LL176">
            <v>9133490782</v>
          </cell>
          <cell r="LM176">
            <v>0</v>
          </cell>
          <cell r="LN176">
            <v>0</v>
          </cell>
          <cell r="LO176">
            <v>1175473696</v>
          </cell>
          <cell r="LP176">
            <v>0</v>
          </cell>
          <cell r="LQ176">
            <v>0</v>
          </cell>
          <cell r="LR176">
            <v>4340911</v>
          </cell>
          <cell r="LS176">
            <v>0</v>
          </cell>
          <cell r="LT176">
            <v>21338281</v>
          </cell>
          <cell r="LU176">
            <v>0</v>
          </cell>
          <cell r="LV176">
            <v>0</v>
          </cell>
          <cell r="LW176">
            <v>546055337</v>
          </cell>
          <cell r="LX176">
            <v>0</v>
          </cell>
          <cell r="LY176">
            <v>0</v>
          </cell>
          <cell r="LZ176">
            <v>0</v>
          </cell>
          <cell r="MA176">
            <v>2616106813</v>
          </cell>
          <cell r="MB176">
            <v>0</v>
          </cell>
          <cell r="MC176">
            <v>0</v>
          </cell>
          <cell r="MD176">
            <v>1125622115</v>
          </cell>
          <cell r="ME176">
            <v>14637972301</v>
          </cell>
          <cell r="MF176">
            <v>31638267</v>
          </cell>
          <cell r="MG176">
            <v>0</v>
          </cell>
          <cell r="MH176">
            <v>0</v>
          </cell>
          <cell r="MI176">
            <v>31638267</v>
          </cell>
          <cell r="MJ176">
            <v>2705290431</v>
          </cell>
          <cell r="MK176">
            <v>1819080</v>
          </cell>
          <cell r="ML176">
            <v>2707109511</v>
          </cell>
          <cell r="MM176">
            <v>816034056</v>
          </cell>
          <cell r="MN176">
            <v>0</v>
          </cell>
          <cell r="MO176">
            <v>816034056</v>
          </cell>
          <cell r="MP176">
            <v>0</v>
          </cell>
          <cell r="MQ176">
            <v>3554781834</v>
          </cell>
          <cell r="MR176">
            <v>0</v>
          </cell>
          <cell r="MS176">
            <v>0</v>
          </cell>
          <cell r="MT176">
            <v>0</v>
          </cell>
          <cell r="MU176">
            <v>0</v>
          </cell>
          <cell r="MV176">
            <v>0</v>
          </cell>
          <cell r="MW176">
            <v>0</v>
          </cell>
          <cell r="MX176">
            <v>4264644338</v>
          </cell>
          <cell r="MY176">
            <v>446910573</v>
          </cell>
          <cell r="MZ176">
            <v>115532759</v>
          </cell>
          <cell r="NA176">
            <v>0</v>
          </cell>
          <cell r="NB176">
            <v>562443332</v>
          </cell>
          <cell r="NC176">
            <v>0</v>
          </cell>
          <cell r="ND176">
            <v>0</v>
          </cell>
          <cell r="NE176">
            <v>0</v>
          </cell>
          <cell r="NF176">
            <v>0</v>
          </cell>
          <cell r="NG176">
            <v>22304330</v>
          </cell>
          <cell r="NH176">
            <v>0</v>
          </cell>
          <cell r="NI176">
            <v>2281839</v>
          </cell>
          <cell r="NJ176">
            <v>1997116</v>
          </cell>
          <cell r="NK176">
            <v>4278955</v>
          </cell>
          <cell r="NL176">
            <v>0</v>
          </cell>
          <cell r="NM176">
            <v>1144630</v>
          </cell>
          <cell r="NN176">
            <v>0</v>
          </cell>
          <cell r="NO176">
            <v>0</v>
          </cell>
          <cell r="NP176">
            <v>0</v>
          </cell>
          <cell r="NQ176">
            <v>2869500</v>
          </cell>
          <cell r="NR176">
            <v>0</v>
          </cell>
          <cell r="NS176">
            <v>75428009</v>
          </cell>
          <cell r="NT176">
            <v>0</v>
          </cell>
          <cell r="NU176">
            <v>0</v>
          </cell>
          <cell r="NV176">
            <v>0</v>
          </cell>
          <cell r="NW176">
            <v>0</v>
          </cell>
          <cell r="NX176">
            <v>0</v>
          </cell>
          <cell r="NY176">
            <v>0</v>
          </cell>
          <cell r="NZ176">
            <v>0</v>
          </cell>
          <cell r="OA176">
            <v>0</v>
          </cell>
          <cell r="OB176">
            <v>0</v>
          </cell>
          <cell r="OC176">
            <v>0</v>
          </cell>
          <cell r="OD176">
            <v>4933113094</v>
          </cell>
          <cell r="OE176">
            <v>4933113094</v>
          </cell>
          <cell r="OF176">
            <v>0</v>
          </cell>
          <cell r="OG176">
            <v>0</v>
          </cell>
          <cell r="OH176">
            <v>0</v>
          </cell>
          <cell r="OI176">
            <v>0</v>
          </cell>
          <cell r="OJ176">
            <v>0</v>
          </cell>
          <cell r="OK176">
            <v>0</v>
          </cell>
          <cell r="OL176">
            <v>0</v>
          </cell>
          <cell r="OM176">
            <v>0</v>
          </cell>
          <cell r="ON176">
            <v>0</v>
          </cell>
          <cell r="OO176">
            <v>0</v>
          </cell>
          <cell r="OP176">
            <v>37237561</v>
          </cell>
          <cell r="OQ176">
            <v>0</v>
          </cell>
          <cell r="OR176">
            <v>106005621</v>
          </cell>
          <cell r="OS176">
            <v>0</v>
          </cell>
          <cell r="OT176">
            <v>0</v>
          </cell>
          <cell r="OU176">
            <v>143243182</v>
          </cell>
          <cell r="OV176">
            <v>0</v>
          </cell>
          <cell r="OW176">
            <v>5076356276</v>
          </cell>
          <cell r="OX176">
            <v>8631138110</v>
          </cell>
          <cell r="OY176">
            <v>184548875210</v>
          </cell>
        </row>
        <row r="177">
          <cell r="A177">
            <v>40787</v>
          </cell>
          <cell r="B177">
            <v>2011</v>
          </cell>
          <cell r="C177" t="str">
            <v>2011-2</v>
          </cell>
          <cell r="D177" t="str">
            <v>2011-3</v>
          </cell>
          <cell r="E177">
            <v>9</v>
          </cell>
          <cell r="F177">
            <v>0</v>
          </cell>
          <cell r="G177">
            <v>164721374</v>
          </cell>
          <cell r="H177">
            <v>1128480</v>
          </cell>
          <cell r="I177">
            <v>11026016081.230499</v>
          </cell>
          <cell r="J177">
            <v>1565072283.7695007</v>
          </cell>
          <cell r="K177">
            <v>0</v>
          </cell>
          <cell r="L177">
            <v>12591088365</v>
          </cell>
          <cell r="M177">
            <v>4587072035</v>
          </cell>
          <cell r="N177">
            <v>29080319955</v>
          </cell>
          <cell r="O177">
            <v>954711428</v>
          </cell>
          <cell r="P177">
            <v>2346328099</v>
          </cell>
          <cell r="Q177">
            <v>2491260607</v>
          </cell>
          <cell r="R177">
            <v>52216630343</v>
          </cell>
          <cell r="S177">
            <v>3435537000</v>
          </cell>
          <cell r="T177">
            <v>4041806000</v>
          </cell>
          <cell r="U177">
            <v>7477343000</v>
          </cell>
          <cell r="V177">
            <v>171190810</v>
          </cell>
          <cell r="W177">
            <v>892145695</v>
          </cell>
          <cell r="X177">
            <v>109592569</v>
          </cell>
          <cell r="Y177">
            <v>0</v>
          </cell>
          <cell r="Z177">
            <v>111639742</v>
          </cell>
          <cell r="AA177">
            <v>17220774</v>
          </cell>
          <cell r="AB177">
            <v>0</v>
          </cell>
          <cell r="AC177">
            <v>3148893983</v>
          </cell>
          <cell r="AD177">
            <v>339225055</v>
          </cell>
          <cell r="AE177">
            <v>0</v>
          </cell>
          <cell r="AF177">
            <v>339225055</v>
          </cell>
          <cell r="AG177">
            <v>12267251628</v>
          </cell>
          <cell r="AH177">
            <v>64483881971</v>
          </cell>
          <cell r="AI177">
            <v>61607246</v>
          </cell>
          <cell r="AJ177">
            <v>1216346</v>
          </cell>
          <cell r="AK177">
            <v>0</v>
          </cell>
          <cell r="AL177">
            <v>62823592</v>
          </cell>
          <cell r="AM177">
            <v>1380237480</v>
          </cell>
          <cell r="AN177">
            <v>1183279</v>
          </cell>
          <cell r="AO177">
            <v>18478700</v>
          </cell>
          <cell r="AP177">
            <v>76145</v>
          </cell>
          <cell r="AQ177">
            <v>2734783</v>
          </cell>
          <cell r="AR177">
            <v>755000</v>
          </cell>
          <cell r="AS177">
            <v>0</v>
          </cell>
          <cell r="AT177">
            <v>0</v>
          </cell>
          <cell r="AU177">
            <v>96520</v>
          </cell>
          <cell r="AV177">
            <v>1403561907</v>
          </cell>
          <cell r="AW177">
            <v>490148</v>
          </cell>
          <cell r="AX177">
            <v>4469704172</v>
          </cell>
          <cell r="AY177">
            <v>1236205637</v>
          </cell>
          <cell r="AZ177">
            <v>370391</v>
          </cell>
          <cell r="BA177">
            <v>71437</v>
          </cell>
          <cell r="BB177">
            <v>15005</v>
          </cell>
          <cell r="BC177">
            <v>56346780</v>
          </cell>
          <cell r="BD177">
            <v>7751496</v>
          </cell>
          <cell r="BE177">
            <v>7184820</v>
          </cell>
          <cell r="BF177">
            <v>969016</v>
          </cell>
          <cell r="BG177">
            <v>27799</v>
          </cell>
          <cell r="BH177">
            <v>0</v>
          </cell>
          <cell r="BI177">
            <v>276962803</v>
          </cell>
          <cell r="BJ177">
            <v>0</v>
          </cell>
          <cell r="BK177">
            <v>6056099504</v>
          </cell>
          <cell r="BL177">
            <v>22222011</v>
          </cell>
          <cell r="BM177">
            <v>738609</v>
          </cell>
          <cell r="BN177">
            <v>171990</v>
          </cell>
          <cell r="BO177">
            <v>1413000</v>
          </cell>
          <cell r="BP177">
            <v>187273992</v>
          </cell>
          <cell r="BQ177">
            <v>211819602</v>
          </cell>
          <cell r="BR177">
            <v>4792865466</v>
          </cell>
          <cell r="BS177">
            <v>0</v>
          </cell>
          <cell r="BT177">
            <v>106986397</v>
          </cell>
          <cell r="BU177">
            <v>2467971548</v>
          </cell>
          <cell r="BV177">
            <v>129693239</v>
          </cell>
          <cell r="BW177">
            <v>812329</v>
          </cell>
          <cell r="BX177">
            <v>4282793</v>
          </cell>
          <cell r="BY177">
            <v>3029301</v>
          </cell>
          <cell r="BZ177">
            <v>712821</v>
          </cell>
          <cell r="CA177">
            <v>588247</v>
          </cell>
          <cell r="CB177">
            <v>206082</v>
          </cell>
          <cell r="CC177">
            <v>3915231</v>
          </cell>
          <cell r="CD177">
            <v>13546804</v>
          </cell>
          <cell r="CE177">
            <v>2877256</v>
          </cell>
          <cell r="CF177">
            <v>3723052</v>
          </cell>
          <cell r="CG177">
            <v>21138803</v>
          </cell>
          <cell r="CH177">
            <v>27739111</v>
          </cell>
          <cell r="CI177">
            <v>0</v>
          </cell>
          <cell r="CJ177">
            <v>27739111</v>
          </cell>
          <cell r="CK177">
            <v>732310665</v>
          </cell>
          <cell r="CL177">
            <v>732310665</v>
          </cell>
          <cell r="CM177">
            <v>0</v>
          </cell>
          <cell r="CN177">
            <v>37237173</v>
          </cell>
          <cell r="CO177">
            <v>17113973</v>
          </cell>
          <cell r="CP177">
            <v>5347320</v>
          </cell>
          <cell r="CQ177">
            <v>27805</v>
          </cell>
          <cell r="CR177">
            <v>1057835082</v>
          </cell>
          <cell r="CS177">
            <v>146439732</v>
          </cell>
          <cell r="CT177">
            <v>0</v>
          </cell>
          <cell r="CU177">
            <v>21082260</v>
          </cell>
          <cell r="CV177">
            <v>1225357074</v>
          </cell>
          <cell r="CW177">
            <v>26695173</v>
          </cell>
          <cell r="CX177">
            <v>15131421</v>
          </cell>
          <cell r="CY177">
            <v>8148452</v>
          </cell>
          <cell r="CZ177">
            <v>2067369056</v>
          </cell>
          <cell r="DA177">
            <v>7859224</v>
          </cell>
          <cell r="DB177">
            <v>4821165379</v>
          </cell>
          <cell r="DC177">
            <v>0</v>
          </cell>
          <cell r="DD177">
            <v>7931665</v>
          </cell>
          <cell r="DE177">
            <v>7931665</v>
          </cell>
          <cell r="DF177">
            <v>0</v>
          </cell>
          <cell r="DG177">
            <v>0</v>
          </cell>
          <cell r="DH177">
            <v>37668758</v>
          </cell>
          <cell r="DI177">
            <v>7060057</v>
          </cell>
          <cell r="DJ177">
            <v>4176852</v>
          </cell>
          <cell r="DK177">
            <v>11236909</v>
          </cell>
          <cell r="DL177">
            <v>19576757</v>
          </cell>
          <cell r="DM177">
            <v>1431659</v>
          </cell>
          <cell r="DN177">
            <v>82812</v>
          </cell>
          <cell r="DO177">
            <v>21091228</v>
          </cell>
          <cell r="DP177">
            <v>910488</v>
          </cell>
          <cell r="DQ177">
            <v>1964000</v>
          </cell>
          <cell r="DR177">
            <v>0</v>
          </cell>
          <cell r="DS177">
            <v>6439800</v>
          </cell>
          <cell r="DT177">
            <v>0</v>
          </cell>
          <cell r="DU177">
            <v>9314288</v>
          </cell>
          <cell r="DV177">
            <v>48575</v>
          </cell>
          <cell r="DW177">
            <v>7148000</v>
          </cell>
          <cell r="DX177">
            <v>3810</v>
          </cell>
          <cell r="DY177">
            <v>7200385</v>
          </cell>
          <cell r="DZ177">
            <v>34995558</v>
          </cell>
          <cell r="EA177">
            <v>0</v>
          </cell>
          <cell r="EB177">
            <v>0</v>
          </cell>
          <cell r="EC177">
            <v>34995558</v>
          </cell>
          <cell r="ED177">
            <v>49507115</v>
          </cell>
          <cell r="EE177">
            <v>35350</v>
          </cell>
          <cell r="EF177">
            <v>834732</v>
          </cell>
          <cell r="EG177">
            <v>31814640</v>
          </cell>
          <cell r="EH177">
            <v>547918</v>
          </cell>
          <cell r="EI177">
            <v>28600</v>
          </cell>
          <cell r="EJ177">
            <v>0</v>
          </cell>
          <cell r="EK177">
            <v>618618</v>
          </cell>
          <cell r="EL177">
            <v>600943</v>
          </cell>
          <cell r="EM177">
            <v>1796079</v>
          </cell>
          <cell r="EN177">
            <v>4595448</v>
          </cell>
          <cell r="EO177">
            <v>1611868</v>
          </cell>
          <cell r="EP177">
            <v>0</v>
          </cell>
          <cell r="EQ177">
            <v>671642</v>
          </cell>
          <cell r="ER177">
            <v>29357843</v>
          </cell>
          <cell r="ES177">
            <v>6875497</v>
          </cell>
          <cell r="ET177">
            <v>36904982</v>
          </cell>
          <cell r="EU177">
            <v>0</v>
          </cell>
          <cell r="EV177">
            <v>154500</v>
          </cell>
          <cell r="EW177">
            <v>0</v>
          </cell>
          <cell r="EX177">
            <v>154500</v>
          </cell>
          <cell r="EY177">
            <v>0</v>
          </cell>
          <cell r="EZ177">
            <v>199856173</v>
          </cell>
          <cell r="FA177">
            <v>204338500</v>
          </cell>
          <cell r="FB177">
            <v>404194673</v>
          </cell>
          <cell r="FC177">
            <v>1237236</v>
          </cell>
          <cell r="FD177">
            <v>0</v>
          </cell>
          <cell r="FE177">
            <v>2379300</v>
          </cell>
          <cell r="FF177">
            <v>0</v>
          </cell>
          <cell r="FG177">
            <v>0</v>
          </cell>
          <cell r="FH177">
            <v>0</v>
          </cell>
          <cell r="FI177">
            <v>7052925</v>
          </cell>
          <cell r="FJ177">
            <v>9432225</v>
          </cell>
          <cell r="FK177">
            <v>1749805</v>
          </cell>
          <cell r="FL177">
            <v>0</v>
          </cell>
          <cell r="FM177">
            <v>12419266</v>
          </cell>
          <cell r="FN177">
            <v>465519606</v>
          </cell>
          <cell r="FO177">
            <v>231874</v>
          </cell>
          <cell r="FP177">
            <v>23154235</v>
          </cell>
          <cell r="FQ177">
            <v>23386109</v>
          </cell>
          <cell r="FR177">
            <v>135713</v>
          </cell>
          <cell r="FS177">
            <v>20781486</v>
          </cell>
          <cell r="FT177">
            <v>235200</v>
          </cell>
          <cell r="FU177">
            <v>265122</v>
          </cell>
          <cell r="FV177">
            <v>5135062</v>
          </cell>
          <cell r="FW177">
            <v>15708000</v>
          </cell>
          <cell r="FX177">
            <v>65646692</v>
          </cell>
          <cell r="FY177">
            <v>0</v>
          </cell>
          <cell r="FZ177">
            <v>5456315</v>
          </cell>
          <cell r="GA177">
            <v>0</v>
          </cell>
          <cell r="GB177">
            <v>5456315</v>
          </cell>
          <cell r="GC177">
            <v>0</v>
          </cell>
          <cell r="GD177">
            <v>0</v>
          </cell>
          <cell r="GE177">
            <v>7575300</v>
          </cell>
          <cell r="GF177">
            <v>47543898</v>
          </cell>
          <cell r="GG177">
            <v>0</v>
          </cell>
          <cell r="GH177">
            <v>47543898</v>
          </cell>
          <cell r="GI177">
            <v>7430059</v>
          </cell>
          <cell r="GJ177">
            <v>1235000</v>
          </cell>
          <cell r="GK177">
            <v>0</v>
          </cell>
          <cell r="GL177">
            <v>36855996</v>
          </cell>
          <cell r="GM177">
            <v>24980858</v>
          </cell>
          <cell r="GN177">
            <v>52800</v>
          </cell>
          <cell r="GO177">
            <v>0</v>
          </cell>
          <cell r="GP177">
            <v>70554713</v>
          </cell>
          <cell r="GQ177">
            <v>14713618</v>
          </cell>
          <cell r="GR177">
            <v>85268331</v>
          </cell>
          <cell r="GS177">
            <v>211490536</v>
          </cell>
          <cell r="GT177">
            <v>0</v>
          </cell>
          <cell r="GU177">
            <v>3631944</v>
          </cell>
          <cell r="GV177">
            <v>3631944</v>
          </cell>
          <cell r="GW177">
            <v>0</v>
          </cell>
          <cell r="GX177">
            <v>0</v>
          </cell>
          <cell r="GY177">
            <v>1421653436</v>
          </cell>
          <cell r="GZ177">
            <v>185108849</v>
          </cell>
          <cell r="HA177">
            <v>0</v>
          </cell>
          <cell r="HB177">
            <v>1606762285</v>
          </cell>
          <cell r="HC177">
            <v>7991186</v>
          </cell>
          <cell r="HD177">
            <v>0</v>
          </cell>
          <cell r="HE177">
            <v>0</v>
          </cell>
          <cell r="HF177">
            <v>1431648689</v>
          </cell>
          <cell r="HG177">
            <v>0</v>
          </cell>
          <cell r="HH177">
            <v>3050034104</v>
          </cell>
          <cell r="HI177">
            <v>0</v>
          </cell>
          <cell r="HJ177">
            <v>0</v>
          </cell>
          <cell r="HK177">
            <v>0</v>
          </cell>
          <cell r="HL177">
            <v>40630428642</v>
          </cell>
          <cell r="HM177">
            <v>1273964161</v>
          </cell>
          <cell r="HN177">
            <v>41904392803</v>
          </cell>
          <cell r="HO177">
            <v>0</v>
          </cell>
          <cell r="HP177">
            <v>0</v>
          </cell>
          <cell r="HQ177">
            <v>0</v>
          </cell>
          <cell r="HR177">
            <v>0</v>
          </cell>
          <cell r="HS177">
            <v>239264252</v>
          </cell>
          <cell r="HT177">
            <v>179448189</v>
          </cell>
          <cell r="HU177">
            <v>3328661059</v>
          </cell>
          <cell r="HV177">
            <v>3747373500</v>
          </cell>
          <cell r="HW177">
            <v>0</v>
          </cell>
          <cell r="HX177">
            <v>1817709954</v>
          </cell>
          <cell r="HY177">
            <v>0</v>
          </cell>
          <cell r="HZ177">
            <v>211879003</v>
          </cell>
          <cell r="IA177">
            <v>0</v>
          </cell>
          <cell r="IB177">
            <v>0</v>
          </cell>
          <cell r="IC177">
            <v>0</v>
          </cell>
          <cell r="ID177">
            <v>0</v>
          </cell>
          <cell r="IE177">
            <v>0</v>
          </cell>
          <cell r="IF177">
            <v>0</v>
          </cell>
          <cell r="IG177">
            <v>0</v>
          </cell>
          <cell r="IH177">
            <v>0</v>
          </cell>
          <cell r="II177">
            <v>0</v>
          </cell>
          <cell r="IJ177">
            <v>0</v>
          </cell>
          <cell r="IK177">
            <v>47681355260</v>
          </cell>
          <cell r="IL177">
            <v>0</v>
          </cell>
          <cell r="IM177">
            <v>1129454726</v>
          </cell>
          <cell r="IN177">
            <v>1129454726</v>
          </cell>
          <cell r="IO177">
            <v>48810809986</v>
          </cell>
          <cell r="IP177">
            <v>55516878</v>
          </cell>
          <cell r="IQ177">
            <v>3030830220</v>
          </cell>
          <cell r="IR177">
            <v>0</v>
          </cell>
          <cell r="IS177">
            <v>0</v>
          </cell>
          <cell r="IT177">
            <v>0</v>
          </cell>
          <cell r="IU177">
            <v>0</v>
          </cell>
          <cell r="IV177">
            <v>0</v>
          </cell>
          <cell r="IW177">
            <v>0</v>
          </cell>
          <cell r="IX177">
            <v>0</v>
          </cell>
          <cell r="IY177">
            <v>0</v>
          </cell>
          <cell r="IZ177">
            <v>0</v>
          </cell>
          <cell r="JA177">
            <v>0</v>
          </cell>
          <cell r="JB177">
            <v>3125147997</v>
          </cell>
          <cell r="JC177">
            <v>848159651</v>
          </cell>
          <cell r="JD177">
            <v>19906352</v>
          </cell>
          <cell r="JE177">
            <v>1100889</v>
          </cell>
          <cell r="JF177">
            <v>0</v>
          </cell>
          <cell r="JG177">
            <v>1495045</v>
          </cell>
          <cell r="JH177">
            <v>2310152</v>
          </cell>
          <cell r="JI177">
            <v>33050195</v>
          </cell>
          <cell r="JJ177">
            <v>340694</v>
          </cell>
          <cell r="JK177">
            <v>3039009</v>
          </cell>
          <cell r="JL177">
            <v>6194376</v>
          </cell>
          <cell r="JM177">
            <v>16551406</v>
          </cell>
          <cell r="JN177">
            <v>4129299</v>
          </cell>
          <cell r="JO177">
            <v>3500784</v>
          </cell>
          <cell r="JP177">
            <v>185180605</v>
          </cell>
          <cell r="JQ177">
            <v>249856</v>
          </cell>
          <cell r="JR177">
            <v>11387558</v>
          </cell>
          <cell r="JS177">
            <v>284792</v>
          </cell>
          <cell r="JT177">
            <v>3593364</v>
          </cell>
          <cell r="JU177">
            <v>12412429</v>
          </cell>
          <cell r="JV177">
            <v>0</v>
          </cell>
          <cell r="JW177">
            <v>0</v>
          </cell>
          <cell r="JX177">
            <v>130472</v>
          </cell>
          <cell r="JY177">
            <v>452853</v>
          </cell>
          <cell r="JZ177">
            <v>89187423</v>
          </cell>
          <cell r="KA177">
            <v>1557300</v>
          </cell>
          <cell r="KB177">
            <v>27019037</v>
          </cell>
          <cell r="KC177">
            <v>0</v>
          </cell>
          <cell r="KD177">
            <v>0</v>
          </cell>
          <cell r="KE177">
            <v>0</v>
          </cell>
          <cell r="KF177">
            <v>0</v>
          </cell>
          <cell r="KG177">
            <v>0</v>
          </cell>
          <cell r="KH177">
            <v>0</v>
          </cell>
          <cell r="KI177">
            <v>0</v>
          </cell>
          <cell r="KJ177">
            <v>0</v>
          </cell>
          <cell r="KK177">
            <v>0</v>
          </cell>
          <cell r="KL177">
            <v>0</v>
          </cell>
          <cell r="KM177">
            <v>0</v>
          </cell>
          <cell r="KN177">
            <v>0</v>
          </cell>
          <cell r="KO177">
            <v>0</v>
          </cell>
          <cell r="KP177">
            <v>0</v>
          </cell>
          <cell r="KQ177">
            <v>0</v>
          </cell>
          <cell r="KR177">
            <v>0</v>
          </cell>
          <cell r="KS177">
            <v>0</v>
          </cell>
          <cell r="KT177">
            <v>0</v>
          </cell>
          <cell r="KU177">
            <v>0</v>
          </cell>
          <cell r="KV177">
            <v>0</v>
          </cell>
          <cell r="KW177">
            <v>1271233541</v>
          </cell>
          <cell r="KX177">
            <v>53207191524</v>
          </cell>
          <cell r="KY177">
            <v>2424675</v>
          </cell>
          <cell r="KZ177">
            <v>2424675</v>
          </cell>
          <cell r="LA177">
            <v>0</v>
          </cell>
          <cell r="LB177">
            <v>74292927560</v>
          </cell>
          <cell r="LC177">
            <v>138776809531</v>
          </cell>
          <cell r="LD177">
            <v>-90298</v>
          </cell>
          <cell r="LE177">
            <v>0</v>
          </cell>
          <cell r="LF177">
            <v>2526738650</v>
          </cell>
          <cell r="LG177">
            <v>0</v>
          </cell>
          <cell r="LH177">
            <v>0</v>
          </cell>
          <cell r="LI177">
            <v>0</v>
          </cell>
          <cell r="LJ177">
            <v>0</v>
          </cell>
          <cell r="LK177">
            <v>0</v>
          </cell>
          <cell r="LL177">
            <v>9133490782</v>
          </cell>
          <cell r="LM177">
            <v>0</v>
          </cell>
          <cell r="LN177">
            <v>0</v>
          </cell>
          <cell r="LO177">
            <v>775772270</v>
          </cell>
          <cell r="LP177">
            <v>0</v>
          </cell>
          <cell r="LQ177">
            <v>0</v>
          </cell>
          <cell r="LR177">
            <v>3904899</v>
          </cell>
          <cell r="LS177">
            <v>0</v>
          </cell>
          <cell r="LT177">
            <v>24910691</v>
          </cell>
          <cell r="LU177">
            <v>0</v>
          </cell>
          <cell r="LV177">
            <v>0</v>
          </cell>
          <cell r="LW177">
            <v>584486955</v>
          </cell>
          <cell r="LX177">
            <v>0</v>
          </cell>
          <cell r="LY177">
            <v>0</v>
          </cell>
          <cell r="LZ177">
            <v>0</v>
          </cell>
          <cell r="MA177">
            <v>2602720147</v>
          </cell>
          <cell r="MB177">
            <v>0</v>
          </cell>
          <cell r="MC177">
            <v>0</v>
          </cell>
          <cell r="MD177">
            <v>1125622115</v>
          </cell>
          <cell r="ME177">
            <v>16777646509</v>
          </cell>
          <cell r="MF177">
            <v>14211407</v>
          </cell>
          <cell r="MG177">
            <v>64157087</v>
          </cell>
          <cell r="MH177">
            <v>0</v>
          </cell>
          <cell r="MI177">
            <v>78368494</v>
          </cell>
          <cell r="MJ177">
            <v>730748516</v>
          </cell>
          <cell r="MK177">
            <v>670137</v>
          </cell>
          <cell r="ML177">
            <v>731418653</v>
          </cell>
          <cell r="MM177">
            <v>66908365</v>
          </cell>
          <cell r="MN177">
            <v>0</v>
          </cell>
          <cell r="MO177">
            <v>66908365</v>
          </cell>
          <cell r="MP177">
            <v>0</v>
          </cell>
          <cell r="MQ177">
            <v>876695512</v>
          </cell>
          <cell r="MR177">
            <v>0</v>
          </cell>
          <cell r="MS177">
            <v>0</v>
          </cell>
          <cell r="MT177">
            <v>0</v>
          </cell>
          <cell r="MU177">
            <v>0</v>
          </cell>
          <cell r="MV177">
            <v>0</v>
          </cell>
          <cell r="MW177">
            <v>0</v>
          </cell>
          <cell r="MX177">
            <v>6147539044</v>
          </cell>
          <cell r="MY177">
            <v>389725765</v>
          </cell>
          <cell r="MZ177">
            <v>97691699</v>
          </cell>
          <cell r="NA177">
            <v>36413</v>
          </cell>
          <cell r="NB177">
            <v>487453877</v>
          </cell>
          <cell r="NC177">
            <v>0</v>
          </cell>
          <cell r="ND177">
            <v>0</v>
          </cell>
          <cell r="NE177">
            <v>0</v>
          </cell>
          <cell r="NF177">
            <v>0</v>
          </cell>
          <cell r="NG177">
            <v>39710589</v>
          </cell>
          <cell r="NH177">
            <v>0</v>
          </cell>
          <cell r="NI177">
            <v>1784673</v>
          </cell>
          <cell r="NJ177">
            <v>2010518</v>
          </cell>
          <cell r="NK177">
            <v>3795191</v>
          </cell>
          <cell r="NL177">
            <v>0</v>
          </cell>
          <cell r="NM177">
            <v>986836</v>
          </cell>
          <cell r="NN177">
            <v>0</v>
          </cell>
          <cell r="NO177">
            <v>0</v>
          </cell>
          <cell r="NP177">
            <v>0</v>
          </cell>
          <cell r="NQ177">
            <v>2604953</v>
          </cell>
          <cell r="NR177">
            <v>0</v>
          </cell>
          <cell r="NS177">
            <v>71628247</v>
          </cell>
          <cell r="NT177">
            <v>0</v>
          </cell>
          <cell r="NU177">
            <v>0</v>
          </cell>
          <cell r="NV177">
            <v>0</v>
          </cell>
          <cell r="NW177">
            <v>0</v>
          </cell>
          <cell r="NX177">
            <v>0</v>
          </cell>
          <cell r="NY177">
            <v>0</v>
          </cell>
          <cell r="NZ177">
            <v>0</v>
          </cell>
          <cell r="OA177">
            <v>0</v>
          </cell>
          <cell r="OB177">
            <v>0</v>
          </cell>
          <cell r="OC177">
            <v>0</v>
          </cell>
          <cell r="OD177">
            <v>6771506794</v>
          </cell>
          <cell r="OE177">
            <v>6771506794</v>
          </cell>
          <cell r="OF177">
            <v>0</v>
          </cell>
          <cell r="OG177">
            <v>0</v>
          </cell>
          <cell r="OH177">
            <v>0</v>
          </cell>
          <cell r="OI177">
            <v>0</v>
          </cell>
          <cell r="OJ177">
            <v>0</v>
          </cell>
          <cell r="OK177">
            <v>50000000000</v>
          </cell>
          <cell r="OL177">
            <v>0</v>
          </cell>
          <cell r="OM177">
            <v>50000000000</v>
          </cell>
          <cell r="ON177">
            <v>50000000000</v>
          </cell>
          <cell r="OO177">
            <v>0</v>
          </cell>
          <cell r="OP177">
            <v>30453371</v>
          </cell>
          <cell r="OQ177">
            <v>266200</v>
          </cell>
          <cell r="OR177">
            <v>11753202</v>
          </cell>
          <cell r="OS177">
            <v>0</v>
          </cell>
          <cell r="OT177">
            <v>0</v>
          </cell>
          <cell r="OU177">
            <v>42472773</v>
          </cell>
          <cell r="OV177">
            <v>0</v>
          </cell>
          <cell r="OW177">
            <v>56813979567</v>
          </cell>
          <cell r="OX177">
            <v>57690675079</v>
          </cell>
          <cell r="OY177">
            <v>213245131119</v>
          </cell>
        </row>
        <row r="178">
          <cell r="A178">
            <v>40817</v>
          </cell>
          <cell r="B178">
            <v>2011</v>
          </cell>
          <cell r="C178" t="str">
            <v>2011-2</v>
          </cell>
          <cell r="D178" t="str">
            <v>2011-4</v>
          </cell>
          <cell r="E178">
            <v>10</v>
          </cell>
          <cell r="F178">
            <v>0</v>
          </cell>
          <cell r="G178">
            <v>-159132854</v>
          </cell>
          <cell r="H178">
            <v>1367040</v>
          </cell>
          <cell r="I178">
            <v>55702467698.20108</v>
          </cell>
          <cell r="J178">
            <v>7906608124.7988968</v>
          </cell>
          <cell r="K178">
            <v>0</v>
          </cell>
          <cell r="L178">
            <v>63609075823</v>
          </cell>
          <cell r="M178">
            <v>8428760640</v>
          </cell>
          <cell r="N178">
            <v>25047188069</v>
          </cell>
          <cell r="O178">
            <v>4437850497</v>
          </cell>
          <cell r="P178">
            <v>2744779401</v>
          </cell>
          <cell r="Q178">
            <v>2427490890</v>
          </cell>
          <cell r="R178">
            <v>106537379506</v>
          </cell>
          <cell r="S178">
            <v>3331668000</v>
          </cell>
          <cell r="T178">
            <v>3886114000</v>
          </cell>
          <cell r="U178">
            <v>7217782000</v>
          </cell>
          <cell r="V178">
            <v>150978885</v>
          </cell>
          <cell r="W178">
            <v>1522122713</v>
          </cell>
          <cell r="X178">
            <v>111836606</v>
          </cell>
          <cell r="Y178">
            <v>0</v>
          </cell>
          <cell r="Z178">
            <v>131202666</v>
          </cell>
          <cell r="AA178">
            <v>20754504</v>
          </cell>
          <cell r="AB178">
            <v>0</v>
          </cell>
          <cell r="AC178">
            <v>3025829676</v>
          </cell>
          <cell r="AD178">
            <v>243383956</v>
          </cell>
          <cell r="AE178">
            <v>0</v>
          </cell>
          <cell r="AF178">
            <v>243383956</v>
          </cell>
          <cell r="AG178">
            <v>12423891006</v>
          </cell>
          <cell r="AH178">
            <v>118961270512</v>
          </cell>
          <cell r="AI178">
            <v>39276372</v>
          </cell>
          <cell r="AJ178">
            <v>1933034</v>
          </cell>
          <cell r="AK178">
            <v>0</v>
          </cell>
          <cell r="AL178">
            <v>41209406</v>
          </cell>
          <cell r="AM178">
            <v>1248274388</v>
          </cell>
          <cell r="AN178">
            <v>2842505</v>
          </cell>
          <cell r="AO178">
            <v>21448363</v>
          </cell>
          <cell r="AP178">
            <v>77510</v>
          </cell>
          <cell r="AQ178">
            <v>3635597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1276278363</v>
          </cell>
          <cell r="AW178">
            <v>665080</v>
          </cell>
          <cell r="AX178">
            <v>13166447327</v>
          </cell>
          <cell r="AY178">
            <v>3040470653</v>
          </cell>
          <cell r="AZ178">
            <v>466916</v>
          </cell>
          <cell r="BA178">
            <v>107894</v>
          </cell>
          <cell r="BB178">
            <v>32988</v>
          </cell>
          <cell r="BC178">
            <v>105600952</v>
          </cell>
          <cell r="BD178">
            <v>7375493</v>
          </cell>
          <cell r="BE178">
            <v>6821167</v>
          </cell>
          <cell r="BF178">
            <v>874212</v>
          </cell>
          <cell r="BG178">
            <v>0</v>
          </cell>
          <cell r="BH178">
            <v>0</v>
          </cell>
          <cell r="BI178">
            <v>182926211</v>
          </cell>
          <cell r="BJ178">
            <v>0</v>
          </cell>
          <cell r="BK178">
            <v>16511788893</v>
          </cell>
          <cell r="BL178">
            <v>4336466</v>
          </cell>
          <cell r="BM178">
            <v>513773</v>
          </cell>
          <cell r="BN178">
            <v>6754123</v>
          </cell>
          <cell r="BO178">
            <v>602000</v>
          </cell>
          <cell r="BP178">
            <v>353497332</v>
          </cell>
          <cell r="BQ178">
            <v>365703694</v>
          </cell>
          <cell r="BR178">
            <v>4661543846</v>
          </cell>
          <cell r="BS178">
            <v>12561015</v>
          </cell>
          <cell r="BT178">
            <v>193230629</v>
          </cell>
          <cell r="BU178">
            <v>2467971548</v>
          </cell>
          <cell r="BV178">
            <v>98834295</v>
          </cell>
          <cell r="BW178">
            <v>1110699</v>
          </cell>
          <cell r="BX178">
            <v>4931372</v>
          </cell>
          <cell r="BY178">
            <v>2141434</v>
          </cell>
          <cell r="BZ178">
            <v>666184</v>
          </cell>
          <cell r="CA178">
            <v>761460</v>
          </cell>
          <cell r="CB178">
            <v>448972</v>
          </cell>
          <cell r="CC178">
            <v>3781164</v>
          </cell>
          <cell r="CD178">
            <v>13841285</v>
          </cell>
          <cell r="CE178">
            <v>3207491</v>
          </cell>
          <cell r="CF178">
            <v>4863840</v>
          </cell>
          <cell r="CG178">
            <v>21967218</v>
          </cell>
          <cell r="CH178">
            <v>30038549</v>
          </cell>
          <cell r="CI178">
            <v>0</v>
          </cell>
          <cell r="CJ178">
            <v>30038549</v>
          </cell>
          <cell r="CK178">
            <v>599428209</v>
          </cell>
          <cell r="CL178">
            <v>599428209</v>
          </cell>
          <cell r="CM178">
            <v>0</v>
          </cell>
          <cell r="CN178">
            <v>41227030</v>
          </cell>
          <cell r="CO178">
            <v>19603687</v>
          </cell>
          <cell r="CP178">
            <v>7448154</v>
          </cell>
          <cell r="CQ178">
            <v>0</v>
          </cell>
          <cell r="CR178">
            <v>0</v>
          </cell>
          <cell r="CS178">
            <v>0</v>
          </cell>
          <cell r="CT178">
            <v>0</v>
          </cell>
          <cell r="CU178">
            <v>0</v>
          </cell>
          <cell r="CV178">
            <v>0</v>
          </cell>
          <cell r="CW178">
            <v>10430739</v>
          </cell>
          <cell r="CX178">
            <v>15581559</v>
          </cell>
          <cell r="CY178">
            <v>8462722</v>
          </cell>
          <cell r="CZ178">
            <v>702182100</v>
          </cell>
          <cell r="DA178">
            <v>18729801</v>
          </cell>
          <cell r="DB178">
            <v>3524828207</v>
          </cell>
          <cell r="DC178">
            <v>0</v>
          </cell>
          <cell r="DD178">
            <v>0</v>
          </cell>
          <cell r="DE178">
            <v>0</v>
          </cell>
          <cell r="DF178">
            <v>0</v>
          </cell>
          <cell r="DG178">
            <v>0</v>
          </cell>
          <cell r="DH178">
            <v>31857294</v>
          </cell>
          <cell r="DI178">
            <v>6393457</v>
          </cell>
          <cell r="DJ178">
            <v>3750518</v>
          </cell>
          <cell r="DK178">
            <v>10143975</v>
          </cell>
          <cell r="DL178">
            <v>15452719</v>
          </cell>
          <cell r="DM178">
            <v>1573057</v>
          </cell>
          <cell r="DN178">
            <v>165624</v>
          </cell>
          <cell r="DO178">
            <v>17191400</v>
          </cell>
          <cell r="DP178">
            <v>1109700</v>
          </cell>
          <cell r="DQ178">
            <v>1178400</v>
          </cell>
          <cell r="DR178">
            <v>0</v>
          </cell>
          <cell r="DS178">
            <v>4367721</v>
          </cell>
          <cell r="DT178">
            <v>0</v>
          </cell>
          <cell r="DU178">
            <v>6655821</v>
          </cell>
          <cell r="DV178">
            <v>72862</v>
          </cell>
          <cell r="DW178">
            <v>7004100</v>
          </cell>
          <cell r="DX178">
            <v>4720</v>
          </cell>
          <cell r="DY178">
            <v>7081682</v>
          </cell>
          <cell r="DZ178">
            <v>27822410</v>
          </cell>
          <cell r="EA178">
            <v>0</v>
          </cell>
          <cell r="EB178">
            <v>70699</v>
          </cell>
          <cell r="EC178">
            <v>27893109</v>
          </cell>
          <cell r="ED178">
            <v>44028606</v>
          </cell>
          <cell r="EE178">
            <v>1545</v>
          </cell>
          <cell r="EF178">
            <v>796726</v>
          </cell>
          <cell r="EG178">
            <v>25858232</v>
          </cell>
          <cell r="EH178">
            <v>371173</v>
          </cell>
          <cell r="EI178">
            <v>17675</v>
          </cell>
          <cell r="EJ178">
            <v>88374</v>
          </cell>
          <cell r="EK178">
            <v>1360960</v>
          </cell>
          <cell r="EL178">
            <v>388846</v>
          </cell>
          <cell r="EM178">
            <v>2227028</v>
          </cell>
          <cell r="EN178">
            <v>3340537</v>
          </cell>
          <cell r="EO178">
            <v>1532269</v>
          </cell>
          <cell r="EP178">
            <v>0</v>
          </cell>
          <cell r="EQ178">
            <v>653968</v>
          </cell>
          <cell r="ER178">
            <v>25363338</v>
          </cell>
          <cell r="ES178">
            <v>6380603</v>
          </cell>
          <cell r="ET178">
            <v>32397909</v>
          </cell>
          <cell r="EU178">
            <v>0</v>
          </cell>
          <cell r="EV178">
            <v>154500</v>
          </cell>
          <cell r="EW178">
            <v>0</v>
          </cell>
          <cell r="EX178">
            <v>154500</v>
          </cell>
          <cell r="EY178">
            <v>0</v>
          </cell>
          <cell r="EZ178">
            <v>169159364</v>
          </cell>
          <cell r="FA178">
            <v>188351500</v>
          </cell>
          <cell r="FB178">
            <v>357510864</v>
          </cell>
          <cell r="FC178">
            <v>777691</v>
          </cell>
          <cell r="FD178">
            <v>0</v>
          </cell>
          <cell r="FE178">
            <v>2549250</v>
          </cell>
          <cell r="FF178">
            <v>0</v>
          </cell>
          <cell r="FG178">
            <v>0</v>
          </cell>
          <cell r="FH178">
            <v>0</v>
          </cell>
          <cell r="FI178">
            <v>7137900</v>
          </cell>
          <cell r="FJ178">
            <v>9687150</v>
          </cell>
          <cell r="FK178">
            <v>1520033</v>
          </cell>
          <cell r="FL178">
            <v>0</v>
          </cell>
          <cell r="FM178">
            <v>11984874</v>
          </cell>
          <cell r="FN178">
            <v>411497007</v>
          </cell>
          <cell r="FO178">
            <v>132499</v>
          </cell>
          <cell r="FP178">
            <v>26748276</v>
          </cell>
          <cell r="FQ178">
            <v>26880775</v>
          </cell>
          <cell r="FR178">
            <v>135713</v>
          </cell>
          <cell r="FS178">
            <v>25413952</v>
          </cell>
          <cell r="FT178">
            <v>19600</v>
          </cell>
          <cell r="FU178">
            <v>247447</v>
          </cell>
          <cell r="FV178">
            <v>4394170</v>
          </cell>
          <cell r="FW178">
            <v>22491000</v>
          </cell>
          <cell r="FX178">
            <v>79582657</v>
          </cell>
          <cell r="FY178">
            <v>0</v>
          </cell>
          <cell r="FZ178">
            <v>4423052</v>
          </cell>
          <cell r="GA178">
            <v>0</v>
          </cell>
          <cell r="GB178">
            <v>4423052</v>
          </cell>
          <cell r="GC178">
            <v>337362</v>
          </cell>
          <cell r="GD178">
            <v>337362</v>
          </cell>
          <cell r="GE178">
            <v>7728000</v>
          </cell>
          <cell r="GF178">
            <v>63596430</v>
          </cell>
          <cell r="GG178">
            <v>0</v>
          </cell>
          <cell r="GH178">
            <v>63596430</v>
          </cell>
          <cell r="GI178">
            <v>5654958</v>
          </cell>
          <cell r="GJ178">
            <v>843000</v>
          </cell>
          <cell r="GK178">
            <v>5000</v>
          </cell>
          <cell r="GL178">
            <v>35891474</v>
          </cell>
          <cell r="GM178">
            <v>19658482</v>
          </cell>
          <cell r="GN178">
            <v>59400</v>
          </cell>
          <cell r="GO178">
            <v>0</v>
          </cell>
          <cell r="GP178">
            <v>62112314</v>
          </cell>
          <cell r="GQ178">
            <v>10309391</v>
          </cell>
          <cell r="GR178">
            <v>72421705</v>
          </cell>
          <cell r="GS178">
            <v>228089206</v>
          </cell>
          <cell r="GT178">
            <v>0</v>
          </cell>
          <cell r="GU178">
            <v>0</v>
          </cell>
          <cell r="GV178">
            <v>0</v>
          </cell>
          <cell r="GW178">
            <v>0</v>
          </cell>
          <cell r="GX178">
            <v>0</v>
          </cell>
          <cell r="GY178">
            <v>490895785</v>
          </cell>
          <cell r="GZ178">
            <v>118958507</v>
          </cell>
          <cell r="HA178">
            <v>0</v>
          </cell>
          <cell r="HB178">
            <v>609854292</v>
          </cell>
          <cell r="HC178">
            <v>182</v>
          </cell>
          <cell r="HD178">
            <v>0</v>
          </cell>
          <cell r="HE178">
            <v>0</v>
          </cell>
          <cell r="HF178">
            <v>0</v>
          </cell>
          <cell r="HG178">
            <v>0</v>
          </cell>
          <cell r="HH178">
            <v>609854474</v>
          </cell>
          <cell r="HI178">
            <v>0</v>
          </cell>
          <cell r="HJ178">
            <v>0</v>
          </cell>
          <cell r="HK178">
            <v>0</v>
          </cell>
          <cell r="HL178">
            <v>43643363747</v>
          </cell>
          <cell r="HM178">
            <v>1273964161</v>
          </cell>
          <cell r="HN178">
            <v>44917327908</v>
          </cell>
          <cell r="HO178">
            <v>0</v>
          </cell>
          <cell r="HP178">
            <v>0</v>
          </cell>
          <cell r="HQ178">
            <v>0</v>
          </cell>
          <cell r="HR178">
            <v>0</v>
          </cell>
          <cell r="HS178">
            <v>239264252</v>
          </cell>
          <cell r="HT178">
            <v>179448189</v>
          </cell>
          <cell r="HU178">
            <v>3328661059</v>
          </cell>
          <cell r="HV178">
            <v>3747373500</v>
          </cell>
          <cell r="HW178">
            <v>0</v>
          </cell>
          <cell r="HX178">
            <v>1817709954</v>
          </cell>
          <cell r="HY178">
            <v>0</v>
          </cell>
          <cell r="HZ178">
            <v>211879003</v>
          </cell>
          <cell r="IA178">
            <v>1561462056</v>
          </cell>
          <cell r="IB178">
            <v>0</v>
          </cell>
          <cell r="IC178">
            <v>0</v>
          </cell>
          <cell r="ID178">
            <v>0</v>
          </cell>
          <cell r="IE178">
            <v>5000000000</v>
          </cell>
          <cell r="IF178">
            <v>0</v>
          </cell>
          <cell r="IG178">
            <v>0</v>
          </cell>
          <cell r="IH178">
            <v>0</v>
          </cell>
          <cell r="II178">
            <v>0</v>
          </cell>
          <cell r="IJ178">
            <v>0</v>
          </cell>
          <cell r="IK178">
            <v>57370752421</v>
          </cell>
          <cell r="IL178">
            <v>0</v>
          </cell>
          <cell r="IM178">
            <v>422153681</v>
          </cell>
          <cell r="IN178">
            <v>422153681</v>
          </cell>
          <cell r="IO178">
            <v>57792906102</v>
          </cell>
          <cell r="IP178">
            <v>20758399</v>
          </cell>
          <cell r="IQ178">
            <v>0</v>
          </cell>
          <cell r="IR178">
            <v>0</v>
          </cell>
          <cell r="IS178">
            <v>0</v>
          </cell>
          <cell r="IT178">
            <v>0</v>
          </cell>
          <cell r="IU178">
            <v>0</v>
          </cell>
          <cell r="IV178">
            <v>0</v>
          </cell>
          <cell r="IW178">
            <v>0</v>
          </cell>
          <cell r="IX178">
            <v>0</v>
          </cell>
          <cell r="IY178">
            <v>0</v>
          </cell>
          <cell r="IZ178">
            <v>0</v>
          </cell>
          <cell r="JA178">
            <v>1166181841</v>
          </cell>
          <cell r="JB178">
            <v>1186940240</v>
          </cell>
          <cell r="JC178">
            <v>848159651</v>
          </cell>
          <cell r="JD178">
            <v>19906352</v>
          </cell>
          <cell r="JE178">
            <v>1100889</v>
          </cell>
          <cell r="JF178">
            <v>0</v>
          </cell>
          <cell r="JG178">
            <v>1495045</v>
          </cell>
          <cell r="JH178">
            <v>2310152</v>
          </cell>
          <cell r="JI178">
            <v>33050195</v>
          </cell>
          <cell r="JJ178">
            <v>340694</v>
          </cell>
          <cell r="JK178">
            <v>3039009</v>
          </cell>
          <cell r="JL178">
            <v>6194376</v>
          </cell>
          <cell r="JM178">
            <v>16551406</v>
          </cell>
          <cell r="JN178">
            <v>4129299</v>
          </cell>
          <cell r="JO178">
            <v>3500784</v>
          </cell>
          <cell r="JP178">
            <v>185180605</v>
          </cell>
          <cell r="JQ178">
            <v>249856</v>
          </cell>
          <cell r="JR178">
            <v>5693779</v>
          </cell>
          <cell r="JS178">
            <v>284792</v>
          </cell>
          <cell r="JT178">
            <v>3593364</v>
          </cell>
          <cell r="JU178">
            <v>12412429</v>
          </cell>
          <cell r="JV178">
            <v>0</v>
          </cell>
          <cell r="JW178">
            <v>0</v>
          </cell>
          <cell r="JX178">
            <v>130472</v>
          </cell>
          <cell r="JY178">
            <v>452853</v>
          </cell>
          <cell r="JZ178">
            <v>89187423</v>
          </cell>
          <cell r="KA178">
            <v>1557300</v>
          </cell>
          <cell r="KB178">
            <v>27019037</v>
          </cell>
          <cell r="KC178">
            <v>0</v>
          </cell>
          <cell r="KD178">
            <v>0</v>
          </cell>
          <cell r="KE178">
            <v>0</v>
          </cell>
          <cell r="KF178">
            <v>0</v>
          </cell>
          <cell r="KG178">
            <v>0</v>
          </cell>
          <cell r="KH178">
            <v>0</v>
          </cell>
          <cell r="KI178">
            <v>0</v>
          </cell>
          <cell r="KJ178">
            <v>0</v>
          </cell>
          <cell r="KK178">
            <v>0</v>
          </cell>
          <cell r="KL178">
            <v>0</v>
          </cell>
          <cell r="KM178">
            <v>0</v>
          </cell>
          <cell r="KN178">
            <v>0</v>
          </cell>
          <cell r="KO178">
            <v>0</v>
          </cell>
          <cell r="KP178">
            <v>0</v>
          </cell>
          <cell r="KQ178">
            <v>0</v>
          </cell>
          <cell r="KR178">
            <v>0</v>
          </cell>
          <cell r="KS178">
            <v>0</v>
          </cell>
          <cell r="KT178">
            <v>0</v>
          </cell>
          <cell r="KU178">
            <v>0</v>
          </cell>
          <cell r="KV178">
            <v>0</v>
          </cell>
          <cell r="KW178">
            <v>1265539762</v>
          </cell>
          <cell r="KX178">
            <v>60245386104</v>
          </cell>
          <cell r="KY178">
            <v>2340507</v>
          </cell>
          <cell r="KZ178">
            <v>2340507</v>
          </cell>
          <cell r="LA178">
            <v>0</v>
          </cell>
          <cell r="LB178">
            <v>87891080722</v>
          </cell>
          <cell r="LC178">
            <v>206852351234</v>
          </cell>
          <cell r="LD178">
            <v>0</v>
          </cell>
          <cell r="LE178">
            <v>0</v>
          </cell>
          <cell r="LF178">
            <v>1263369325</v>
          </cell>
          <cell r="LG178">
            <v>0</v>
          </cell>
          <cell r="LH178">
            <v>0</v>
          </cell>
          <cell r="LI178">
            <v>0</v>
          </cell>
          <cell r="LJ178">
            <v>0</v>
          </cell>
          <cell r="LK178">
            <v>0</v>
          </cell>
          <cell r="LL178">
            <v>9133490782</v>
          </cell>
          <cell r="LM178">
            <v>0</v>
          </cell>
          <cell r="LN178">
            <v>0</v>
          </cell>
          <cell r="LO178">
            <v>814829025</v>
          </cell>
          <cell r="LP178">
            <v>0</v>
          </cell>
          <cell r="LQ178">
            <v>0</v>
          </cell>
          <cell r="LR178">
            <v>3881544</v>
          </cell>
          <cell r="LS178">
            <v>0</v>
          </cell>
          <cell r="LT178">
            <v>20181201</v>
          </cell>
          <cell r="LU178">
            <v>0</v>
          </cell>
          <cell r="LV178">
            <v>0</v>
          </cell>
          <cell r="LW178">
            <v>583353453</v>
          </cell>
          <cell r="LX178">
            <v>0</v>
          </cell>
          <cell r="LY178">
            <v>0</v>
          </cell>
          <cell r="LZ178">
            <v>0</v>
          </cell>
          <cell r="MA178">
            <v>2884664604</v>
          </cell>
          <cell r="MB178">
            <v>0</v>
          </cell>
          <cell r="MC178">
            <v>0</v>
          </cell>
          <cell r="MD178">
            <v>1125622115</v>
          </cell>
          <cell r="ME178">
            <v>15829392049</v>
          </cell>
          <cell r="MF178">
            <v>12469597</v>
          </cell>
          <cell r="MG178">
            <v>620000</v>
          </cell>
          <cell r="MH178">
            <v>0</v>
          </cell>
          <cell r="MI178">
            <v>13089597</v>
          </cell>
          <cell r="MJ178">
            <v>1430569544</v>
          </cell>
          <cell r="MK178">
            <v>0</v>
          </cell>
          <cell r="ML178">
            <v>1430569544</v>
          </cell>
          <cell r="MM178">
            <v>358166421</v>
          </cell>
          <cell r="MN178">
            <v>0</v>
          </cell>
          <cell r="MO178">
            <v>358166421</v>
          </cell>
          <cell r="MP178">
            <v>0</v>
          </cell>
          <cell r="MQ178">
            <v>1801825562</v>
          </cell>
          <cell r="MR178">
            <v>0</v>
          </cell>
          <cell r="MS178">
            <v>0</v>
          </cell>
          <cell r="MT178">
            <v>0</v>
          </cell>
          <cell r="MU178">
            <v>0</v>
          </cell>
          <cell r="MV178">
            <v>0</v>
          </cell>
          <cell r="MW178">
            <v>0</v>
          </cell>
          <cell r="MX178">
            <v>5749650869</v>
          </cell>
          <cell r="MY178">
            <v>429733017</v>
          </cell>
          <cell r="MZ178">
            <v>107303232</v>
          </cell>
          <cell r="NA178">
            <v>446449</v>
          </cell>
          <cell r="NB178">
            <v>537482698</v>
          </cell>
          <cell r="NC178">
            <v>0</v>
          </cell>
          <cell r="ND178">
            <v>0</v>
          </cell>
          <cell r="NE178">
            <v>0</v>
          </cell>
          <cell r="NF178">
            <v>0</v>
          </cell>
          <cell r="NG178">
            <v>15000267</v>
          </cell>
          <cell r="NH178">
            <v>0</v>
          </cell>
          <cell r="NI178">
            <v>0</v>
          </cell>
          <cell r="NJ178">
            <v>0</v>
          </cell>
          <cell r="NK178">
            <v>0</v>
          </cell>
          <cell r="NL178">
            <v>0</v>
          </cell>
          <cell r="NM178">
            <v>833490</v>
          </cell>
          <cell r="NN178">
            <v>0</v>
          </cell>
          <cell r="NO178">
            <v>0</v>
          </cell>
          <cell r="NP178">
            <v>0</v>
          </cell>
          <cell r="NQ178">
            <v>2207145</v>
          </cell>
          <cell r="NR178">
            <v>0</v>
          </cell>
          <cell r="NS178">
            <v>81519156</v>
          </cell>
          <cell r="NT178">
            <v>0</v>
          </cell>
          <cell r="NU178">
            <v>6890421982</v>
          </cell>
          <cell r="NV178">
            <v>0</v>
          </cell>
          <cell r="NW178">
            <v>6890421982</v>
          </cell>
          <cell r="NX178">
            <v>0</v>
          </cell>
          <cell r="NY178">
            <v>0</v>
          </cell>
          <cell r="NZ178">
            <v>0</v>
          </cell>
          <cell r="OA178">
            <v>0</v>
          </cell>
          <cell r="OB178">
            <v>0</v>
          </cell>
          <cell r="OC178">
            <v>0</v>
          </cell>
          <cell r="OD178">
            <v>13283967538</v>
          </cell>
          <cell r="OE178">
            <v>13283967538</v>
          </cell>
          <cell r="OF178">
            <v>0</v>
          </cell>
          <cell r="OG178">
            <v>0</v>
          </cell>
          <cell r="OH178">
            <v>0</v>
          </cell>
          <cell r="OI178">
            <v>0</v>
          </cell>
          <cell r="OJ178">
            <v>0</v>
          </cell>
          <cell r="OK178">
            <v>0</v>
          </cell>
          <cell r="OL178">
            <v>0</v>
          </cell>
          <cell r="OM178">
            <v>0</v>
          </cell>
          <cell r="ON178">
            <v>0</v>
          </cell>
          <cell r="OO178">
            <v>0</v>
          </cell>
          <cell r="OP178">
            <v>25092637</v>
          </cell>
          <cell r="OQ178">
            <v>133100</v>
          </cell>
          <cell r="OR178">
            <v>15983544</v>
          </cell>
          <cell r="OS178">
            <v>0</v>
          </cell>
          <cell r="OT178">
            <v>0</v>
          </cell>
          <cell r="OU178">
            <v>41209281</v>
          </cell>
          <cell r="OV178">
            <v>0</v>
          </cell>
          <cell r="OW178">
            <v>13325176819</v>
          </cell>
          <cell r="OX178">
            <v>15127002381</v>
          </cell>
          <cell r="OY178">
            <v>237808745664</v>
          </cell>
        </row>
        <row r="179">
          <cell r="A179">
            <v>40848</v>
          </cell>
          <cell r="B179">
            <v>2011</v>
          </cell>
          <cell r="C179" t="str">
            <v>2011-2</v>
          </cell>
          <cell r="D179" t="str">
            <v>2011-4</v>
          </cell>
          <cell r="E179">
            <v>11</v>
          </cell>
          <cell r="F179">
            <v>0</v>
          </cell>
          <cell r="G179">
            <v>3691320</v>
          </cell>
          <cell r="H179">
            <v>1469280</v>
          </cell>
          <cell r="I179">
            <v>13293087945.580811</v>
          </cell>
          <cell r="J179">
            <v>1886868598.4191971</v>
          </cell>
          <cell r="K179">
            <v>0</v>
          </cell>
          <cell r="L179">
            <v>15179956544</v>
          </cell>
          <cell r="M179">
            <v>2349782663</v>
          </cell>
          <cell r="N179">
            <v>27879397113</v>
          </cell>
          <cell r="O179">
            <v>1988031831</v>
          </cell>
          <cell r="P179">
            <v>2374046795</v>
          </cell>
          <cell r="Q179">
            <v>2330845654</v>
          </cell>
          <cell r="R179">
            <v>52107221200</v>
          </cell>
          <cell r="S179">
            <v>3336842000</v>
          </cell>
          <cell r="T179">
            <v>3915995000</v>
          </cell>
          <cell r="U179">
            <v>7252837000</v>
          </cell>
          <cell r="V179">
            <v>92688981</v>
          </cell>
          <cell r="W179">
            <v>668861316</v>
          </cell>
          <cell r="X179">
            <v>113516175</v>
          </cell>
          <cell r="Y179">
            <v>0</v>
          </cell>
          <cell r="Z179">
            <v>132195528</v>
          </cell>
          <cell r="AA179">
            <v>21792032</v>
          </cell>
          <cell r="AB179">
            <v>0</v>
          </cell>
          <cell r="AC179">
            <v>3315482050</v>
          </cell>
          <cell r="AD179">
            <v>313887002</v>
          </cell>
          <cell r="AE179">
            <v>0</v>
          </cell>
          <cell r="AF179">
            <v>313887002</v>
          </cell>
          <cell r="AG179">
            <v>11911260084</v>
          </cell>
          <cell r="AH179">
            <v>64018481284</v>
          </cell>
          <cell r="AI179">
            <v>46129407</v>
          </cell>
          <cell r="AJ179">
            <v>610581</v>
          </cell>
          <cell r="AK179">
            <v>0</v>
          </cell>
          <cell r="AL179">
            <v>46739988</v>
          </cell>
          <cell r="AM179">
            <v>1444218677</v>
          </cell>
          <cell r="AN179">
            <v>107338</v>
          </cell>
          <cell r="AO179">
            <v>16397916</v>
          </cell>
          <cell r="AP179">
            <v>77625</v>
          </cell>
          <cell r="AQ179">
            <v>11166117</v>
          </cell>
          <cell r="AR179">
            <v>535600</v>
          </cell>
          <cell r="AS179">
            <v>0</v>
          </cell>
          <cell r="AT179">
            <v>0</v>
          </cell>
          <cell r="AU179">
            <v>1156200</v>
          </cell>
          <cell r="AV179">
            <v>1473659473</v>
          </cell>
          <cell r="AW179">
            <v>506036</v>
          </cell>
          <cell r="AX179">
            <v>2717355694</v>
          </cell>
          <cell r="AY179">
            <v>1125924284</v>
          </cell>
          <cell r="AZ179">
            <v>108310</v>
          </cell>
          <cell r="BA179">
            <v>61659</v>
          </cell>
          <cell r="BB179">
            <v>123704</v>
          </cell>
          <cell r="BC179">
            <v>85095437</v>
          </cell>
          <cell r="BD179">
            <v>6647535</v>
          </cell>
          <cell r="BE179">
            <v>7682210</v>
          </cell>
          <cell r="BF179">
            <v>2727710</v>
          </cell>
          <cell r="BG179">
            <v>0</v>
          </cell>
          <cell r="BH179">
            <v>0</v>
          </cell>
          <cell r="BI179">
            <v>201959578</v>
          </cell>
          <cell r="BJ179">
            <v>0</v>
          </cell>
          <cell r="BK179">
            <v>4148192157</v>
          </cell>
          <cell r="BL179">
            <v>3065232</v>
          </cell>
          <cell r="BM179">
            <v>332024</v>
          </cell>
          <cell r="BN179">
            <v>152514</v>
          </cell>
          <cell r="BO179">
            <v>0</v>
          </cell>
          <cell r="BP179">
            <v>355219764</v>
          </cell>
          <cell r="BQ179">
            <v>358769534</v>
          </cell>
          <cell r="BR179">
            <v>5025007852</v>
          </cell>
          <cell r="BS179">
            <v>6036405</v>
          </cell>
          <cell r="BT179">
            <v>168488957</v>
          </cell>
          <cell r="BU179">
            <v>2467971548</v>
          </cell>
          <cell r="BV179">
            <v>167990140</v>
          </cell>
          <cell r="BW179">
            <v>671643</v>
          </cell>
          <cell r="BX179">
            <v>4959522</v>
          </cell>
          <cell r="BY179">
            <v>1831994</v>
          </cell>
          <cell r="BZ179">
            <v>427403</v>
          </cell>
          <cell r="CA179">
            <v>152607</v>
          </cell>
          <cell r="CB179">
            <v>0</v>
          </cell>
          <cell r="CC179">
            <v>2900969</v>
          </cell>
          <cell r="CD179">
            <v>10944138</v>
          </cell>
          <cell r="CE179">
            <v>3319024</v>
          </cell>
          <cell r="CF179">
            <v>4050473</v>
          </cell>
          <cell r="CG179">
            <v>73243807</v>
          </cell>
          <cell r="CH179">
            <v>80613304</v>
          </cell>
          <cell r="CI179">
            <v>218954274</v>
          </cell>
          <cell r="CJ179">
            <v>299567578</v>
          </cell>
          <cell r="CK179">
            <v>510402606</v>
          </cell>
          <cell r="CL179">
            <v>510402606</v>
          </cell>
          <cell r="CM179">
            <v>0</v>
          </cell>
          <cell r="CN179">
            <v>36825708</v>
          </cell>
          <cell r="CO179">
            <v>18784055</v>
          </cell>
          <cell r="CP179">
            <v>5837313</v>
          </cell>
          <cell r="CQ179">
            <v>0</v>
          </cell>
          <cell r="CR179">
            <v>2552297829</v>
          </cell>
          <cell r="CS179">
            <v>274086344</v>
          </cell>
          <cell r="CT179">
            <v>0</v>
          </cell>
          <cell r="CU179">
            <v>45450840</v>
          </cell>
          <cell r="CV179">
            <v>2871835013</v>
          </cell>
          <cell r="CW179">
            <v>20250558</v>
          </cell>
          <cell r="CX179">
            <v>15985037</v>
          </cell>
          <cell r="CY179">
            <v>8800242</v>
          </cell>
          <cell r="CZ179">
            <v>3488720532</v>
          </cell>
          <cell r="DA179">
            <v>0</v>
          </cell>
          <cell r="DB179">
            <v>6603682893</v>
          </cell>
          <cell r="DC179">
            <v>0</v>
          </cell>
          <cell r="DD179">
            <v>5095610</v>
          </cell>
          <cell r="DE179">
            <v>5095610</v>
          </cell>
          <cell r="DF179">
            <v>0</v>
          </cell>
          <cell r="DG179">
            <v>0</v>
          </cell>
          <cell r="DH179">
            <v>29758415</v>
          </cell>
          <cell r="DI179">
            <v>6020167</v>
          </cell>
          <cell r="DJ179">
            <v>3166404</v>
          </cell>
          <cell r="DK179">
            <v>9186571</v>
          </cell>
          <cell r="DL179">
            <v>14923366</v>
          </cell>
          <cell r="DM179">
            <v>1510080</v>
          </cell>
          <cell r="DN179">
            <v>178274</v>
          </cell>
          <cell r="DO179">
            <v>16611720</v>
          </cell>
          <cell r="DP179">
            <v>1191900</v>
          </cell>
          <cell r="DQ179">
            <v>589200</v>
          </cell>
          <cell r="DR179">
            <v>0</v>
          </cell>
          <cell r="DS179">
            <v>5412600</v>
          </cell>
          <cell r="DT179">
            <v>0</v>
          </cell>
          <cell r="DU179">
            <v>7193700</v>
          </cell>
          <cell r="DV179">
            <v>97150</v>
          </cell>
          <cell r="DW179">
            <v>6324300</v>
          </cell>
          <cell r="DX179">
            <v>5715</v>
          </cell>
          <cell r="DY179">
            <v>6427165</v>
          </cell>
          <cell r="DZ179">
            <v>28113800</v>
          </cell>
          <cell r="EA179">
            <v>0</v>
          </cell>
          <cell r="EB179">
            <v>35350</v>
          </cell>
          <cell r="EC179">
            <v>28149150</v>
          </cell>
          <cell r="ED179">
            <v>40772045</v>
          </cell>
          <cell r="EE179">
            <v>70699</v>
          </cell>
          <cell r="EF179">
            <v>992363</v>
          </cell>
          <cell r="EG179">
            <v>24145150</v>
          </cell>
          <cell r="EH179">
            <v>247447</v>
          </cell>
          <cell r="EI179">
            <v>53024</v>
          </cell>
          <cell r="EJ179">
            <v>70698</v>
          </cell>
          <cell r="EK179">
            <v>1250735</v>
          </cell>
          <cell r="EL179">
            <v>773516</v>
          </cell>
          <cell r="EM179">
            <v>2395420</v>
          </cell>
          <cell r="EN179">
            <v>4520573</v>
          </cell>
          <cell r="EO179">
            <v>1453218</v>
          </cell>
          <cell r="EP179">
            <v>0</v>
          </cell>
          <cell r="EQ179">
            <v>466294</v>
          </cell>
          <cell r="ER179">
            <v>24350498</v>
          </cell>
          <cell r="ES179">
            <v>5744653</v>
          </cell>
          <cell r="ET179">
            <v>30561445</v>
          </cell>
          <cell r="EU179">
            <v>0</v>
          </cell>
          <cell r="EV179">
            <v>67700</v>
          </cell>
          <cell r="EW179">
            <v>0</v>
          </cell>
          <cell r="EX179">
            <v>67700</v>
          </cell>
          <cell r="EY179">
            <v>0</v>
          </cell>
          <cell r="EZ179">
            <v>163360348</v>
          </cell>
          <cell r="FA179">
            <v>191945100</v>
          </cell>
          <cell r="FB179">
            <v>355305448</v>
          </cell>
          <cell r="FC179">
            <v>1095838</v>
          </cell>
          <cell r="FD179">
            <v>0</v>
          </cell>
          <cell r="FE179">
            <v>3083850</v>
          </cell>
          <cell r="FF179">
            <v>0</v>
          </cell>
          <cell r="FG179">
            <v>0</v>
          </cell>
          <cell r="FH179">
            <v>0</v>
          </cell>
          <cell r="FI179">
            <v>6312900</v>
          </cell>
          <cell r="FJ179">
            <v>9396750</v>
          </cell>
          <cell r="FK179">
            <v>1412382</v>
          </cell>
          <cell r="FL179">
            <v>0</v>
          </cell>
          <cell r="FM179">
            <v>11904970</v>
          </cell>
          <cell r="FN179">
            <v>406155404</v>
          </cell>
          <cell r="FO179">
            <v>198749</v>
          </cell>
          <cell r="FP179">
            <v>28931886</v>
          </cell>
          <cell r="FQ179">
            <v>29130635</v>
          </cell>
          <cell r="FR179">
            <v>45238</v>
          </cell>
          <cell r="FS179">
            <v>18529984</v>
          </cell>
          <cell r="FT179">
            <v>0</v>
          </cell>
          <cell r="FU179">
            <v>141398</v>
          </cell>
          <cell r="FV179">
            <v>4207487</v>
          </cell>
          <cell r="FW179">
            <v>15351000</v>
          </cell>
          <cell r="FX179">
            <v>67405742</v>
          </cell>
          <cell r="FY179">
            <v>0</v>
          </cell>
          <cell r="FZ179">
            <v>4492889</v>
          </cell>
          <cell r="GA179">
            <v>0</v>
          </cell>
          <cell r="GB179">
            <v>4492889</v>
          </cell>
          <cell r="GC179">
            <v>196698</v>
          </cell>
          <cell r="GD179">
            <v>196698</v>
          </cell>
          <cell r="GE179">
            <v>7988121</v>
          </cell>
          <cell r="GF179">
            <v>56063571</v>
          </cell>
          <cell r="GG179">
            <v>0</v>
          </cell>
          <cell r="GH179">
            <v>56063571</v>
          </cell>
          <cell r="GI179">
            <v>6276816</v>
          </cell>
          <cell r="GJ179">
            <v>1319000</v>
          </cell>
          <cell r="GK179">
            <v>0</v>
          </cell>
          <cell r="GL179">
            <v>37183194</v>
          </cell>
          <cell r="GM179">
            <v>22365713</v>
          </cell>
          <cell r="GN179">
            <v>36300</v>
          </cell>
          <cell r="GO179">
            <v>0</v>
          </cell>
          <cell r="GP179">
            <v>67181023</v>
          </cell>
          <cell r="GQ179">
            <v>10929413</v>
          </cell>
          <cell r="GR179">
            <v>78110436</v>
          </cell>
          <cell r="GS179">
            <v>214257457</v>
          </cell>
          <cell r="GT179">
            <v>0</v>
          </cell>
          <cell r="GU179">
            <v>0</v>
          </cell>
          <cell r="GV179">
            <v>0</v>
          </cell>
          <cell r="GW179">
            <v>0</v>
          </cell>
          <cell r="GX179">
            <v>0</v>
          </cell>
          <cell r="GY179">
            <v>525356678</v>
          </cell>
          <cell r="GZ179">
            <v>505900641</v>
          </cell>
          <cell r="HA179">
            <v>0</v>
          </cell>
          <cell r="HB179">
            <v>1031257319</v>
          </cell>
          <cell r="HC179">
            <v>281459</v>
          </cell>
          <cell r="HD179">
            <v>18308977311</v>
          </cell>
          <cell r="HE179">
            <v>0</v>
          </cell>
          <cell r="HF179">
            <v>2897254663</v>
          </cell>
          <cell r="HG179">
            <v>0</v>
          </cell>
          <cell r="HH179">
            <v>22237770752</v>
          </cell>
          <cell r="HI179">
            <v>0</v>
          </cell>
          <cell r="HJ179">
            <v>0</v>
          </cell>
          <cell r="HK179">
            <v>0</v>
          </cell>
          <cell r="HL179">
            <v>39143636116</v>
          </cell>
          <cell r="HM179">
            <v>1273964161</v>
          </cell>
          <cell r="HN179">
            <v>40417600277</v>
          </cell>
          <cell r="HO179">
            <v>0</v>
          </cell>
          <cell r="HP179">
            <v>0</v>
          </cell>
          <cell r="HQ179">
            <v>0</v>
          </cell>
          <cell r="HR179">
            <v>0</v>
          </cell>
          <cell r="HS179">
            <v>239264252</v>
          </cell>
          <cell r="HT179">
            <v>179448189</v>
          </cell>
          <cell r="HU179">
            <v>3328661059</v>
          </cell>
          <cell r="HV179">
            <v>3747373500</v>
          </cell>
          <cell r="HW179">
            <v>0</v>
          </cell>
          <cell r="HX179">
            <v>1817709954</v>
          </cell>
          <cell r="HY179">
            <v>0</v>
          </cell>
          <cell r="HZ179">
            <v>211879003</v>
          </cell>
          <cell r="IA179">
            <v>3271217536</v>
          </cell>
          <cell r="IB179">
            <v>0</v>
          </cell>
          <cell r="IC179">
            <v>0</v>
          </cell>
          <cell r="ID179">
            <v>0</v>
          </cell>
          <cell r="IE179">
            <v>2501000000</v>
          </cell>
          <cell r="IF179">
            <v>0</v>
          </cell>
          <cell r="IG179">
            <v>0</v>
          </cell>
          <cell r="IH179">
            <v>0</v>
          </cell>
          <cell r="II179">
            <v>0</v>
          </cell>
          <cell r="IJ179">
            <v>0</v>
          </cell>
          <cell r="IK179">
            <v>51966780270</v>
          </cell>
          <cell r="IL179">
            <v>0</v>
          </cell>
          <cell r="IM179">
            <v>300019609</v>
          </cell>
          <cell r="IN179">
            <v>300019609</v>
          </cell>
          <cell r="IO179">
            <v>52266799879</v>
          </cell>
          <cell r="IP179">
            <v>22483811</v>
          </cell>
          <cell r="IQ179">
            <v>0</v>
          </cell>
          <cell r="IR179">
            <v>0</v>
          </cell>
          <cell r="IS179">
            <v>0</v>
          </cell>
          <cell r="IT179">
            <v>0</v>
          </cell>
          <cell r="IU179">
            <v>0</v>
          </cell>
          <cell r="IV179">
            <v>0</v>
          </cell>
          <cell r="IW179">
            <v>0</v>
          </cell>
          <cell r="IX179">
            <v>0</v>
          </cell>
          <cell r="IY179">
            <v>0</v>
          </cell>
          <cell r="IZ179">
            <v>0</v>
          </cell>
          <cell r="JA179">
            <v>0</v>
          </cell>
          <cell r="JB179">
            <v>59278647</v>
          </cell>
          <cell r="JC179">
            <v>856292041</v>
          </cell>
          <cell r="JD179">
            <v>20116597</v>
          </cell>
          <cell r="JE179">
            <v>1119426</v>
          </cell>
          <cell r="JF179">
            <v>0</v>
          </cell>
          <cell r="JG179">
            <v>1506137</v>
          </cell>
          <cell r="JH179">
            <v>2334534</v>
          </cell>
          <cell r="JI179">
            <v>33422899</v>
          </cell>
          <cell r="JJ179">
            <v>345671</v>
          </cell>
          <cell r="JK179">
            <v>3065841</v>
          </cell>
          <cell r="JL179">
            <v>6244078</v>
          </cell>
          <cell r="JM179">
            <v>16670731</v>
          </cell>
          <cell r="JN179">
            <v>4160462</v>
          </cell>
          <cell r="JO179">
            <v>3500784</v>
          </cell>
          <cell r="JP179">
            <v>185180605</v>
          </cell>
          <cell r="JQ179">
            <v>249856</v>
          </cell>
          <cell r="JR179">
            <v>5717564</v>
          </cell>
          <cell r="JS179">
            <v>284792</v>
          </cell>
          <cell r="JT179">
            <v>3628501</v>
          </cell>
          <cell r="JU179">
            <v>12564655</v>
          </cell>
          <cell r="JV179">
            <v>0</v>
          </cell>
          <cell r="JW179">
            <v>0</v>
          </cell>
          <cell r="JX179">
            <v>130472</v>
          </cell>
          <cell r="JY179">
            <v>452853</v>
          </cell>
          <cell r="JZ179">
            <v>89187423</v>
          </cell>
          <cell r="KA179">
            <v>1557300</v>
          </cell>
          <cell r="KB179">
            <v>27019037</v>
          </cell>
          <cell r="KC179">
            <v>0</v>
          </cell>
          <cell r="KD179">
            <v>0</v>
          </cell>
          <cell r="KE179">
            <v>0</v>
          </cell>
          <cell r="KF179">
            <v>0</v>
          </cell>
          <cell r="KG179">
            <v>0</v>
          </cell>
          <cell r="KH179">
            <v>0</v>
          </cell>
          <cell r="KI179">
            <v>0</v>
          </cell>
          <cell r="KJ179">
            <v>0</v>
          </cell>
          <cell r="KK179">
            <v>0</v>
          </cell>
          <cell r="KL179">
            <v>0</v>
          </cell>
          <cell r="KM179">
            <v>0</v>
          </cell>
          <cell r="KN179">
            <v>0</v>
          </cell>
          <cell r="KO179">
            <v>0</v>
          </cell>
          <cell r="KP179">
            <v>0</v>
          </cell>
          <cell r="KQ179">
            <v>0</v>
          </cell>
          <cell r="KR179">
            <v>0</v>
          </cell>
          <cell r="KS179">
            <v>0</v>
          </cell>
          <cell r="KT179">
            <v>0</v>
          </cell>
          <cell r="KU179">
            <v>0</v>
          </cell>
          <cell r="KV179">
            <v>0</v>
          </cell>
          <cell r="KW179">
            <v>1274752259</v>
          </cell>
          <cell r="KX179">
            <v>53600830785</v>
          </cell>
          <cell r="KY179">
            <v>6644470</v>
          </cell>
          <cell r="KZ179">
            <v>6644470</v>
          </cell>
          <cell r="LA179">
            <v>0</v>
          </cell>
          <cell r="LB179">
            <v>94132842780</v>
          </cell>
          <cell r="LC179">
            <v>158151324064</v>
          </cell>
          <cell r="LD179">
            <v>0</v>
          </cell>
          <cell r="LE179">
            <v>0</v>
          </cell>
          <cell r="LF179">
            <v>1263369325</v>
          </cell>
          <cell r="LG179">
            <v>0</v>
          </cell>
          <cell r="LH179">
            <v>0</v>
          </cell>
          <cell r="LI179">
            <v>0</v>
          </cell>
          <cell r="LJ179">
            <v>0</v>
          </cell>
          <cell r="LK179">
            <v>0</v>
          </cell>
          <cell r="LL179">
            <v>9133490782</v>
          </cell>
          <cell r="LM179">
            <v>0</v>
          </cell>
          <cell r="LN179">
            <v>0</v>
          </cell>
          <cell r="LO179">
            <v>836498916</v>
          </cell>
          <cell r="LP179">
            <v>0</v>
          </cell>
          <cell r="LQ179">
            <v>0</v>
          </cell>
          <cell r="LR179">
            <v>3737147</v>
          </cell>
          <cell r="LS179">
            <v>0</v>
          </cell>
          <cell r="LT179">
            <v>26031679</v>
          </cell>
          <cell r="LU179">
            <v>0</v>
          </cell>
          <cell r="LV179">
            <v>0</v>
          </cell>
          <cell r="LW179">
            <v>527350314</v>
          </cell>
          <cell r="LX179">
            <v>0</v>
          </cell>
          <cell r="LY179">
            <v>0</v>
          </cell>
          <cell r="LZ179">
            <v>0</v>
          </cell>
          <cell r="MA179">
            <v>3522511758</v>
          </cell>
          <cell r="MB179">
            <v>0</v>
          </cell>
          <cell r="MC179">
            <v>0</v>
          </cell>
          <cell r="MD179">
            <v>1125622115</v>
          </cell>
          <cell r="ME179">
            <v>16558612036</v>
          </cell>
          <cell r="MF179">
            <v>746076070</v>
          </cell>
          <cell r="MG179">
            <v>167182835</v>
          </cell>
          <cell r="MH179">
            <v>0</v>
          </cell>
          <cell r="MI179">
            <v>913258905</v>
          </cell>
          <cell r="MJ179">
            <v>-3086647139</v>
          </cell>
          <cell r="MK179">
            <v>3529340</v>
          </cell>
          <cell r="ML179">
            <v>-3083117799</v>
          </cell>
          <cell r="MM179">
            <v>753211224</v>
          </cell>
          <cell r="MN179">
            <v>0</v>
          </cell>
          <cell r="MO179">
            <v>753211224</v>
          </cell>
          <cell r="MP179">
            <v>0</v>
          </cell>
          <cell r="MQ179">
            <v>-1416647670</v>
          </cell>
          <cell r="MR179">
            <v>0</v>
          </cell>
          <cell r="MS179">
            <v>0</v>
          </cell>
          <cell r="MT179">
            <v>0</v>
          </cell>
          <cell r="MU179">
            <v>0</v>
          </cell>
          <cell r="MV179">
            <v>0</v>
          </cell>
          <cell r="MW179">
            <v>0</v>
          </cell>
          <cell r="MX179">
            <v>1738170831</v>
          </cell>
          <cell r="MY179">
            <v>426590210</v>
          </cell>
          <cell r="MZ179">
            <v>107119679</v>
          </cell>
          <cell r="NA179">
            <v>1194829</v>
          </cell>
          <cell r="NB179">
            <v>534904718</v>
          </cell>
          <cell r="NC179">
            <v>0</v>
          </cell>
          <cell r="ND179">
            <v>0</v>
          </cell>
          <cell r="NE179">
            <v>0</v>
          </cell>
          <cell r="NF179">
            <v>0</v>
          </cell>
          <cell r="NG179">
            <v>1396493</v>
          </cell>
          <cell r="NH179">
            <v>0</v>
          </cell>
          <cell r="NI179">
            <v>4489126</v>
          </cell>
          <cell r="NJ179">
            <v>4309695</v>
          </cell>
          <cell r="NK179">
            <v>8798821</v>
          </cell>
          <cell r="NL179">
            <v>0</v>
          </cell>
          <cell r="NM179">
            <v>769889</v>
          </cell>
          <cell r="NN179">
            <v>0</v>
          </cell>
          <cell r="NO179">
            <v>0</v>
          </cell>
          <cell r="NP179">
            <v>0</v>
          </cell>
          <cell r="NQ179">
            <v>1642462</v>
          </cell>
          <cell r="NR179">
            <v>0</v>
          </cell>
          <cell r="NS179">
            <v>84699725</v>
          </cell>
          <cell r="NT179">
            <v>0</v>
          </cell>
          <cell r="NU179">
            <v>763542948</v>
          </cell>
          <cell r="NV179">
            <v>0</v>
          </cell>
          <cell r="NW179">
            <v>763542948</v>
          </cell>
          <cell r="NX179">
            <v>0</v>
          </cell>
          <cell r="NY179">
            <v>0</v>
          </cell>
          <cell r="NZ179">
            <v>0</v>
          </cell>
          <cell r="OA179">
            <v>0</v>
          </cell>
          <cell r="OB179">
            <v>0</v>
          </cell>
          <cell r="OC179">
            <v>6843426</v>
          </cell>
          <cell r="OD179">
            <v>3140772020</v>
          </cell>
          <cell r="OE179">
            <v>3140772020</v>
          </cell>
          <cell r="OF179">
            <v>0</v>
          </cell>
          <cell r="OG179">
            <v>0</v>
          </cell>
          <cell r="OH179">
            <v>0</v>
          </cell>
          <cell r="OI179">
            <v>0</v>
          </cell>
          <cell r="OJ179">
            <v>0</v>
          </cell>
          <cell r="OK179">
            <v>0</v>
          </cell>
          <cell r="OL179">
            <v>0</v>
          </cell>
          <cell r="OM179">
            <v>0</v>
          </cell>
          <cell r="ON179">
            <v>0</v>
          </cell>
          <cell r="OO179">
            <v>0</v>
          </cell>
          <cell r="OP179">
            <v>28310930</v>
          </cell>
          <cell r="OQ179">
            <v>0</v>
          </cell>
          <cell r="OR179">
            <v>24015575</v>
          </cell>
          <cell r="OS179">
            <v>0</v>
          </cell>
          <cell r="OT179">
            <v>0</v>
          </cell>
          <cell r="OU179">
            <v>52326505</v>
          </cell>
          <cell r="OV179">
            <v>0</v>
          </cell>
          <cell r="OW179">
            <v>3193098525</v>
          </cell>
          <cell r="OX179">
            <v>1776450855</v>
          </cell>
          <cell r="OY179">
            <v>176486386955</v>
          </cell>
        </row>
        <row r="180">
          <cell r="A180">
            <v>40878</v>
          </cell>
          <cell r="B180">
            <v>2011</v>
          </cell>
          <cell r="C180" t="str">
            <v>2011-2</v>
          </cell>
          <cell r="D180" t="str">
            <v>2011-4</v>
          </cell>
          <cell r="E180">
            <v>12</v>
          </cell>
          <cell r="F180">
            <v>0</v>
          </cell>
          <cell r="G180">
            <v>3645566</v>
          </cell>
          <cell r="H180">
            <v>1200600</v>
          </cell>
          <cell r="I180">
            <v>16940713330.36377</v>
          </cell>
          <cell r="J180">
            <v>2404625633.6362</v>
          </cell>
          <cell r="K180">
            <v>0</v>
          </cell>
          <cell r="L180">
            <v>19345338964</v>
          </cell>
          <cell r="M180">
            <v>3584242858</v>
          </cell>
          <cell r="N180">
            <v>27745215743</v>
          </cell>
          <cell r="O180">
            <v>2751603486</v>
          </cell>
          <cell r="P180">
            <v>2971213446</v>
          </cell>
          <cell r="Q180">
            <v>2371360104</v>
          </cell>
          <cell r="R180">
            <v>58773820767</v>
          </cell>
          <cell r="S180">
            <v>3251823000</v>
          </cell>
          <cell r="T180">
            <v>3825674000</v>
          </cell>
          <cell r="U180">
            <v>7077497000</v>
          </cell>
          <cell r="V180">
            <v>65305910</v>
          </cell>
          <cell r="W180">
            <v>1727020658</v>
          </cell>
          <cell r="X180">
            <v>118341823</v>
          </cell>
          <cell r="Y180">
            <v>0</v>
          </cell>
          <cell r="Z180">
            <v>102721391</v>
          </cell>
          <cell r="AA180">
            <v>27250027</v>
          </cell>
          <cell r="AB180">
            <v>0</v>
          </cell>
          <cell r="AC180">
            <v>3084959773</v>
          </cell>
          <cell r="AD180">
            <v>570514346</v>
          </cell>
          <cell r="AE180">
            <v>0</v>
          </cell>
          <cell r="AF180">
            <v>570514346</v>
          </cell>
          <cell r="AG180">
            <v>12773610928</v>
          </cell>
          <cell r="AH180">
            <v>71547431695</v>
          </cell>
          <cell r="AI180">
            <v>34448998</v>
          </cell>
          <cell r="AJ180">
            <v>1080878</v>
          </cell>
          <cell r="AK180">
            <v>0</v>
          </cell>
          <cell r="AL180">
            <v>35529876</v>
          </cell>
          <cell r="AM180">
            <v>1914716131</v>
          </cell>
          <cell r="AN180">
            <v>626226</v>
          </cell>
          <cell r="AO180">
            <v>20473456</v>
          </cell>
          <cell r="AP180">
            <v>76970</v>
          </cell>
          <cell r="AQ180">
            <v>8591048</v>
          </cell>
          <cell r="AR180">
            <v>2980677</v>
          </cell>
          <cell r="AS180">
            <v>0</v>
          </cell>
          <cell r="AT180">
            <v>0</v>
          </cell>
          <cell r="AU180">
            <v>0</v>
          </cell>
          <cell r="AV180">
            <v>1947464508</v>
          </cell>
          <cell r="AW180">
            <v>769146</v>
          </cell>
          <cell r="AX180">
            <v>4672028492</v>
          </cell>
          <cell r="AY180">
            <v>1395659229</v>
          </cell>
          <cell r="AZ180">
            <v>635518</v>
          </cell>
          <cell r="BA180">
            <v>0</v>
          </cell>
          <cell r="BB180">
            <v>11630</v>
          </cell>
          <cell r="BC180">
            <v>99507091</v>
          </cell>
          <cell r="BD180">
            <v>6630224</v>
          </cell>
          <cell r="BE180">
            <v>7749201</v>
          </cell>
          <cell r="BF180">
            <v>1121119</v>
          </cell>
          <cell r="BG180">
            <v>0</v>
          </cell>
          <cell r="BH180">
            <v>0</v>
          </cell>
          <cell r="BI180">
            <v>411753528</v>
          </cell>
          <cell r="BJ180">
            <v>0</v>
          </cell>
          <cell r="BK180">
            <v>6595865178</v>
          </cell>
          <cell r="BL180">
            <v>329296</v>
          </cell>
          <cell r="BM180">
            <v>1746149</v>
          </cell>
          <cell r="BN180">
            <v>187572</v>
          </cell>
          <cell r="BO180">
            <v>512692</v>
          </cell>
          <cell r="BP180">
            <v>464039182</v>
          </cell>
          <cell r="BQ180">
            <v>466814891</v>
          </cell>
          <cell r="BR180">
            <v>6549714336</v>
          </cell>
          <cell r="BS180">
            <v>451765</v>
          </cell>
          <cell r="BT180">
            <v>195490137</v>
          </cell>
          <cell r="BU180">
            <v>2467971548</v>
          </cell>
          <cell r="BV180">
            <v>58638016</v>
          </cell>
          <cell r="BW180">
            <v>1131532</v>
          </cell>
          <cell r="BX180">
            <v>4528680</v>
          </cell>
          <cell r="BY180">
            <v>2713046</v>
          </cell>
          <cell r="BZ180">
            <v>1118591</v>
          </cell>
          <cell r="CA180">
            <v>839475</v>
          </cell>
          <cell r="CB180">
            <v>856642</v>
          </cell>
          <cell r="CC180">
            <v>3054377</v>
          </cell>
          <cell r="CD180">
            <v>14242343</v>
          </cell>
          <cell r="CE180">
            <v>2488936</v>
          </cell>
          <cell r="CF180">
            <v>5430884</v>
          </cell>
          <cell r="CG180">
            <v>20403965</v>
          </cell>
          <cell r="CH180">
            <v>28323785</v>
          </cell>
          <cell r="CI180">
            <v>0</v>
          </cell>
          <cell r="CJ180">
            <v>28323785</v>
          </cell>
          <cell r="CK180">
            <v>345643726</v>
          </cell>
          <cell r="CL180">
            <v>345643726</v>
          </cell>
          <cell r="CM180">
            <v>0</v>
          </cell>
          <cell r="CN180">
            <v>47278526</v>
          </cell>
          <cell r="CO180">
            <v>20471215</v>
          </cell>
          <cell r="CP180">
            <v>4976278</v>
          </cell>
          <cell r="CQ180">
            <v>0</v>
          </cell>
          <cell r="CR180">
            <v>0</v>
          </cell>
          <cell r="CS180">
            <v>0</v>
          </cell>
          <cell r="CT180">
            <v>0</v>
          </cell>
          <cell r="CU180">
            <v>0</v>
          </cell>
          <cell r="CV180">
            <v>0</v>
          </cell>
          <cell r="CW180">
            <v>10734141</v>
          </cell>
          <cell r="CX180">
            <v>19017102</v>
          </cell>
          <cell r="CY180">
            <v>11668759</v>
          </cell>
          <cell r="CZ180">
            <v>459789747</v>
          </cell>
          <cell r="DA180">
            <v>5023690</v>
          </cell>
          <cell r="DB180">
            <v>3229479266</v>
          </cell>
          <cell r="DC180">
            <v>0</v>
          </cell>
          <cell r="DD180">
            <v>3717870</v>
          </cell>
          <cell r="DE180">
            <v>3717870</v>
          </cell>
          <cell r="DF180">
            <v>0</v>
          </cell>
          <cell r="DG180">
            <v>0</v>
          </cell>
          <cell r="DH180">
            <v>46899267</v>
          </cell>
          <cell r="DI180">
            <v>8122466</v>
          </cell>
          <cell r="DJ180">
            <v>4775811</v>
          </cell>
          <cell r="DK180">
            <v>12898277</v>
          </cell>
          <cell r="DL180">
            <v>24495146</v>
          </cell>
          <cell r="DM180">
            <v>2307677</v>
          </cell>
          <cell r="DN180">
            <v>169537</v>
          </cell>
          <cell r="DO180">
            <v>26972360</v>
          </cell>
          <cell r="DP180">
            <v>1726200</v>
          </cell>
          <cell r="DQ180">
            <v>3338800</v>
          </cell>
          <cell r="DR180">
            <v>0</v>
          </cell>
          <cell r="DS180">
            <v>4946400</v>
          </cell>
          <cell r="DT180">
            <v>0</v>
          </cell>
          <cell r="DU180">
            <v>10011400</v>
          </cell>
          <cell r="DV180">
            <v>24287</v>
          </cell>
          <cell r="DW180">
            <v>7319500</v>
          </cell>
          <cell r="DX180">
            <v>5195</v>
          </cell>
          <cell r="DY180">
            <v>7348982</v>
          </cell>
          <cell r="DZ180">
            <v>42768605</v>
          </cell>
          <cell r="EA180">
            <v>0</v>
          </cell>
          <cell r="EB180">
            <v>35350</v>
          </cell>
          <cell r="EC180">
            <v>42803955</v>
          </cell>
          <cell r="ED180">
            <v>60028698</v>
          </cell>
          <cell r="EE180">
            <v>0</v>
          </cell>
          <cell r="EF180">
            <v>881846</v>
          </cell>
          <cell r="EG180">
            <v>34552861</v>
          </cell>
          <cell r="EH180">
            <v>512569</v>
          </cell>
          <cell r="EI180">
            <v>53024</v>
          </cell>
          <cell r="EJ180">
            <v>70699</v>
          </cell>
          <cell r="EK180">
            <v>1612582</v>
          </cell>
          <cell r="EL180">
            <v>728842</v>
          </cell>
          <cell r="EM180">
            <v>2977716</v>
          </cell>
          <cell r="EN180">
            <v>5076843</v>
          </cell>
          <cell r="EO180">
            <v>1591421</v>
          </cell>
          <cell r="EP180">
            <v>0</v>
          </cell>
          <cell r="EQ180">
            <v>647218</v>
          </cell>
          <cell r="ER180">
            <v>24962194</v>
          </cell>
          <cell r="ES180">
            <v>5956064</v>
          </cell>
          <cell r="ET180">
            <v>31565476</v>
          </cell>
          <cell r="EU180">
            <v>0</v>
          </cell>
          <cell r="EV180">
            <v>225850</v>
          </cell>
          <cell r="EW180">
            <v>0</v>
          </cell>
          <cell r="EX180">
            <v>225850</v>
          </cell>
          <cell r="EY180">
            <v>0</v>
          </cell>
          <cell r="EZ180">
            <v>224037408</v>
          </cell>
          <cell r="FA180">
            <v>304132000</v>
          </cell>
          <cell r="FB180">
            <v>528169408</v>
          </cell>
          <cell r="FC180">
            <v>1307935</v>
          </cell>
          <cell r="FD180">
            <v>0</v>
          </cell>
          <cell r="FE180">
            <v>4733850</v>
          </cell>
          <cell r="FF180">
            <v>0</v>
          </cell>
          <cell r="FG180">
            <v>0</v>
          </cell>
          <cell r="FH180">
            <v>0</v>
          </cell>
          <cell r="FI180">
            <v>7962900</v>
          </cell>
          <cell r="FJ180">
            <v>12696750</v>
          </cell>
          <cell r="FK180">
            <v>2157927</v>
          </cell>
          <cell r="FL180">
            <v>0</v>
          </cell>
          <cell r="FM180">
            <v>16162612</v>
          </cell>
          <cell r="FN180">
            <v>604129564</v>
          </cell>
          <cell r="FO180">
            <v>115937</v>
          </cell>
          <cell r="FP180">
            <v>32978365</v>
          </cell>
          <cell r="FQ180">
            <v>33094302</v>
          </cell>
          <cell r="FR180">
            <v>180950</v>
          </cell>
          <cell r="FS180">
            <v>20239670</v>
          </cell>
          <cell r="FT180">
            <v>235200</v>
          </cell>
          <cell r="FU180">
            <v>123724</v>
          </cell>
          <cell r="FV180">
            <v>5678176</v>
          </cell>
          <cell r="FW180">
            <v>10531500</v>
          </cell>
          <cell r="FX180">
            <v>70083522</v>
          </cell>
          <cell r="FY180">
            <v>0</v>
          </cell>
          <cell r="FZ180">
            <v>3341210</v>
          </cell>
          <cell r="GA180">
            <v>0</v>
          </cell>
          <cell r="GB180">
            <v>3341210</v>
          </cell>
          <cell r="GC180">
            <v>559515</v>
          </cell>
          <cell r="GD180">
            <v>559515</v>
          </cell>
          <cell r="GE180">
            <v>7263000</v>
          </cell>
          <cell r="GF180">
            <v>31453819</v>
          </cell>
          <cell r="GG180">
            <v>0</v>
          </cell>
          <cell r="GH180">
            <v>31453819</v>
          </cell>
          <cell r="GI180">
            <v>6061318</v>
          </cell>
          <cell r="GJ180">
            <v>0</v>
          </cell>
          <cell r="GK180">
            <v>0</v>
          </cell>
          <cell r="GL180">
            <v>55715600</v>
          </cell>
          <cell r="GM180">
            <v>17210745</v>
          </cell>
          <cell r="GN180">
            <v>79200</v>
          </cell>
          <cell r="GO180">
            <v>0</v>
          </cell>
          <cell r="GP180">
            <v>79066863</v>
          </cell>
          <cell r="GQ180">
            <v>13654531</v>
          </cell>
          <cell r="GR180">
            <v>92721394</v>
          </cell>
          <cell r="GS180">
            <v>205422460</v>
          </cell>
          <cell r="GT180">
            <v>0</v>
          </cell>
          <cell r="GU180">
            <v>2017680</v>
          </cell>
          <cell r="GV180">
            <v>2017680</v>
          </cell>
          <cell r="GW180">
            <v>0</v>
          </cell>
          <cell r="GX180">
            <v>0</v>
          </cell>
          <cell r="GY180">
            <v>1056747141</v>
          </cell>
          <cell r="GZ180">
            <v>227031984</v>
          </cell>
          <cell r="HA180">
            <v>0</v>
          </cell>
          <cell r="HB180">
            <v>1283779125</v>
          </cell>
          <cell r="HC180">
            <v>785210</v>
          </cell>
          <cell r="HD180">
            <v>10133309371</v>
          </cell>
          <cell r="HE180">
            <v>0</v>
          </cell>
          <cell r="HF180">
            <v>0</v>
          </cell>
          <cell r="HG180">
            <v>0</v>
          </cell>
          <cell r="HH180">
            <v>11419891386</v>
          </cell>
          <cell r="HI180">
            <v>0</v>
          </cell>
          <cell r="HJ180">
            <v>0</v>
          </cell>
          <cell r="HK180">
            <v>0</v>
          </cell>
          <cell r="HL180">
            <v>43818056478</v>
          </cell>
          <cell r="HM180">
            <v>1273964164</v>
          </cell>
          <cell r="HN180">
            <v>45092020642</v>
          </cell>
          <cell r="HO180">
            <v>0</v>
          </cell>
          <cell r="HP180">
            <v>0</v>
          </cell>
          <cell r="HQ180">
            <v>0</v>
          </cell>
          <cell r="HR180">
            <v>0</v>
          </cell>
          <cell r="HS180">
            <v>239264250</v>
          </cell>
          <cell r="HT180">
            <v>179448190</v>
          </cell>
          <cell r="HU180">
            <v>3328661059</v>
          </cell>
          <cell r="HV180">
            <v>3747373499</v>
          </cell>
          <cell r="HW180">
            <v>0</v>
          </cell>
          <cell r="HX180">
            <v>1817709957</v>
          </cell>
          <cell r="HY180">
            <v>0</v>
          </cell>
          <cell r="HZ180">
            <v>211879004</v>
          </cell>
          <cell r="IA180">
            <v>0</v>
          </cell>
          <cell r="IB180">
            <v>0</v>
          </cell>
          <cell r="IC180">
            <v>0</v>
          </cell>
          <cell r="ID180">
            <v>713000000</v>
          </cell>
          <cell r="IE180">
            <v>0</v>
          </cell>
          <cell r="IF180">
            <v>0</v>
          </cell>
          <cell r="IG180">
            <v>0</v>
          </cell>
          <cell r="IH180">
            <v>0</v>
          </cell>
          <cell r="II180">
            <v>0</v>
          </cell>
          <cell r="IJ180">
            <v>0</v>
          </cell>
          <cell r="IK180">
            <v>51581983102</v>
          </cell>
          <cell r="IL180">
            <v>24256881</v>
          </cell>
          <cell r="IM180">
            <v>238384276</v>
          </cell>
          <cell r="IN180">
            <v>262641157</v>
          </cell>
          <cell r="IO180">
            <v>51844624259</v>
          </cell>
          <cell r="IP180">
            <v>34328880</v>
          </cell>
          <cell r="IQ180">
            <v>1541235372</v>
          </cell>
          <cell r="IR180">
            <v>0</v>
          </cell>
          <cell r="IS180">
            <v>0</v>
          </cell>
          <cell r="IT180">
            <v>0</v>
          </cell>
          <cell r="IU180">
            <v>0</v>
          </cell>
          <cell r="IV180">
            <v>0</v>
          </cell>
          <cell r="IW180">
            <v>0</v>
          </cell>
          <cell r="IX180">
            <v>0</v>
          </cell>
          <cell r="IY180">
            <v>0</v>
          </cell>
          <cell r="IZ180">
            <v>0</v>
          </cell>
          <cell r="JA180">
            <v>957945020</v>
          </cell>
          <cell r="JB180">
            <v>2533509272</v>
          </cell>
          <cell r="JC180">
            <v>856292041</v>
          </cell>
          <cell r="JD180">
            <v>20116597</v>
          </cell>
          <cell r="JE180">
            <v>1119426</v>
          </cell>
          <cell r="JF180">
            <v>0</v>
          </cell>
          <cell r="JG180">
            <v>1506137</v>
          </cell>
          <cell r="JH180">
            <v>2334534</v>
          </cell>
          <cell r="JI180">
            <v>33462899</v>
          </cell>
          <cell r="JJ180">
            <v>345671</v>
          </cell>
          <cell r="JK180">
            <v>3065841</v>
          </cell>
          <cell r="JL180">
            <v>6244078</v>
          </cell>
          <cell r="JM180">
            <v>16670731</v>
          </cell>
          <cell r="JN180">
            <v>4160462</v>
          </cell>
          <cell r="JO180">
            <v>3565404</v>
          </cell>
          <cell r="JP180">
            <v>189749474</v>
          </cell>
          <cell r="JQ180">
            <v>253525</v>
          </cell>
          <cell r="JR180">
            <v>5717564</v>
          </cell>
          <cell r="JS180">
            <v>299322</v>
          </cell>
          <cell r="JT180">
            <v>3628501</v>
          </cell>
          <cell r="JU180">
            <v>12564655</v>
          </cell>
          <cell r="JV180">
            <v>0</v>
          </cell>
          <cell r="JW180">
            <v>0</v>
          </cell>
          <cell r="JX180">
            <v>137537</v>
          </cell>
          <cell r="JY180">
            <v>469016</v>
          </cell>
          <cell r="JZ180">
            <v>90596941</v>
          </cell>
          <cell r="KA180">
            <v>1613536</v>
          </cell>
          <cell r="KB180">
            <v>27532178</v>
          </cell>
          <cell r="KC180">
            <v>4910947</v>
          </cell>
          <cell r="KD180">
            <v>1095210647</v>
          </cell>
          <cell r="KE180">
            <v>0</v>
          </cell>
          <cell r="KF180">
            <v>2195707209</v>
          </cell>
          <cell r="KG180">
            <v>3140858</v>
          </cell>
          <cell r="KH180">
            <v>50950161</v>
          </cell>
          <cell r="KI180">
            <v>16227380</v>
          </cell>
          <cell r="KJ180">
            <v>12405656</v>
          </cell>
          <cell r="KK180">
            <v>0</v>
          </cell>
          <cell r="KL180">
            <v>0</v>
          </cell>
          <cell r="KM180">
            <v>267188398</v>
          </cell>
          <cell r="KN180">
            <v>0</v>
          </cell>
          <cell r="KO180">
            <v>0</v>
          </cell>
          <cell r="KP180">
            <v>0</v>
          </cell>
          <cell r="KQ180">
            <v>0</v>
          </cell>
          <cell r="KR180">
            <v>0</v>
          </cell>
          <cell r="KS180">
            <v>0</v>
          </cell>
          <cell r="KT180">
            <v>231606251</v>
          </cell>
          <cell r="KU180">
            <v>155528313</v>
          </cell>
          <cell r="KV180">
            <v>60265990</v>
          </cell>
          <cell r="KW180">
            <v>5374587880</v>
          </cell>
          <cell r="KX180">
            <v>59752721411</v>
          </cell>
          <cell r="KY180">
            <v>357042599</v>
          </cell>
          <cell r="KZ180">
            <v>357042599</v>
          </cell>
          <cell r="LA180">
            <v>0</v>
          </cell>
          <cell r="LB180">
            <v>91168245110</v>
          </cell>
          <cell r="LC180">
            <v>162715676805</v>
          </cell>
          <cell r="LD180">
            <v>1946578</v>
          </cell>
          <cell r="LE180">
            <v>0</v>
          </cell>
          <cell r="LF180">
            <v>1405820767</v>
          </cell>
          <cell r="LG180">
            <v>0</v>
          </cell>
          <cell r="LH180">
            <v>0</v>
          </cell>
          <cell r="LI180">
            <v>0</v>
          </cell>
          <cell r="LJ180">
            <v>0</v>
          </cell>
          <cell r="LK180">
            <v>0</v>
          </cell>
          <cell r="LL180">
            <v>9133490784</v>
          </cell>
          <cell r="LM180">
            <v>0</v>
          </cell>
          <cell r="LN180">
            <v>0</v>
          </cell>
          <cell r="LO180">
            <v>768620695</v>
          </cell>
          <cell r="LP180">
            <v>0</v>
          </cell>
          <cell r="LQ180">
            <v>0</v>
          </cell>
          <cell r="LR180">
            <v>3933195</v>
          </cell>
          <cell r="LS180">
            <v>0</v>
          </cell>
          <cell r="LT180">
            <v>17845480</v>
          </cell>
          <cell r="LU180">
            <v>0</v>
          </cell>
          <cell r="LV180">
            <v>0</v>
          </cell>
          <cell r="LW180">
            <v>500203224</v>
          </cell>
          <cell r="LX180">
            <v>0</v>
          </cell>
          <cell r="LY180">
            <v>0</v>
          </cell>
          <cell r="LZ180">
            <v>0</v>
          </cell>
          <cell r="MA180">
            <v>0</v>
          </cell>
          <cell r="MB180">
            <v>0</v>
          </cell>
          <cell r="MC180">
            <v>0</v>
          </cell>
          <cell r="MD180">
            <v>1125622118</v>
          </cell>
          <cell r="ME180">
            <v>13244644612</v>
          </cell>
          <cell r="MF180">
            <v>219405081</v>
          </cell>
          <cell r="MG180">
            <v>30000</v>
          </cell>
          <cell r="MH180">
            <v>0</v>
          </cell>
          <cell r="MI180">
            <v>219435081</v>
          </cell>
          <cell r="MJ180">
            <v>661786053</v>
          </cell>
          <cell r="MK180">
            <v>2469863</v>
          </cell>
          <cell r="ML180">
            <v>664255916</v>
          </cell>
          <cell r="MM180">
            <v>7512676419</v>
          </cell>
          <cell r="MN180">
            <v>0</v>
          </cell>
          <cell r="MO180">
            <v>7512676419</v>
          </cell>
          <cell r="MP180">
            <v>0</v>
          </cell>
          <cell r="MQ180">
            <v>8396367416</v>
          </cell>
          <cell r="MR180">
            <v>10000000000</v>
          </cell>
          <cell r="MS180">
            <v>10000000000</v>
          </cell>
          <cell r="MT180">
            <v>0</v>
          </cell>
          <cell r="MU180">
            <v>161868000000</v>
          </cell>
          <cell r="MV180">
            <v>161868000000</v>
          </cell>
          <cell r="MW180">
            <v>171868000000</v>
          </cell>
          <cell r="MX180">
            <v>4882416639</v>
          </cell>
          <cell r="MY180">
            <v>367030197</v>
          </cell>
          <cell r="MZ180">
            <v>104617412</v>
          </cell>
          <cell r="NA180">
            <v>1490625</v>
          </cell>
          <cell r="NB180">
            <v>473138234</v>
          </cell>
          <cell r="NC180">
            <v>0</v>
          </cell>
          <cell r="ND180">
            <v>0</v>
          </cell>
          <cell r="NE180">
            <v>0</v>
          </cell>
          <cell r="NF180">
            <v>0</v>
          </cell>
          <cell r="NG180">
            <v>33167025</v>
          </cell>
          <cell r="NH180">
            <v>0</v>
          </cell>
          <cell r="NI180">
            <v>0</v>
          </cell>
          <cell r="NJ180">
            <v>0</v>
          </cell>
          <cell r="NK180">
            <v>0</v>
          </cell>
          <cell r="NL180">
            <v>0</v>
          </cell>
          <cell r="NM180">
            <v>696500</v>
          </cell>
          <cell r="NN180">
            <v>0</v>
          </cell>
          <cell r="NO180">
            <v>0</v>
          </cell>
          <cell r="NP180">
            <v>0</v>
          </cell>
          <cell r="NQ180">
            <v>1370645</v>
          </cell>
          <cell r="NR180">
            <v>4773700229</v>
          </cell>
          <cell r="NS180">
            <v>95793588</v>
          </cell>
          <cell r="NT180">
            <v>0</v>
          </cell>
          <cell r="NU180">
            <v>0</v>
          </cell>
          <cell r="NV180">
            <v>0</v>
          </cell>
          <cell r="NW180">
            <v>0</v>
          </cell>
          <cell r="NX180">
            <v>0</v>
          </cell>
          <cell r="NY180">
            <v>0</v>
          </cell>
          <cell r="NZ180">
            <v>0</v>
          </cell>
          <cell r="OA180">
            <v>0</v>
          </cell>
          <cell r="OB180">
            <v>0</v>
          </cell>
          <cell r="OC180">
            <v>0</v>
          </cell>
          <cell r="OD180">
            <v>10269035868</v>
          </cell>
          <cell r="OE180">
            <v>10269035868</v>
          </cell>
          <cell r="OF180">
            <v>0</v>
          </cell>
          <cell r="OG180">
            <v>0</v>
          </cell>
          <cell r="OH180">
            <v>0</v>
          </cell>
          <cell r="OI180">
            <v>0</v>
          </cell>
          <cell r="OJ180">
            <v>0</v>
          </cell>
          <cell r="OK180">
            <v>0</v>
          </cell>
          <cell r="OL180">
            <v>0</v>
          </cell>
          <cell r="OM180">
            <v>0</v>
          </cell>
          <cell r="ON180">
            <v>0</v>
          </cell>
          <cell r="OO180">
            <v>0</v>
          </cell>
          <cell r="OP180">
            <v>40293391</v>
          </cell>
          <cell r="OQ180">
            <v>68340697</v>
          </cell>
          <cell r="OR180">
            <v>9540000</v>
          </cell>
          <cell r="OS180">
            <v>0</v>
          </cell>
          <cell r="OT180">
            <v>0</v>
          </cell>
          <cell r="OU180">
            <v>118174088</v>
          </cell>
          <cell r="OV180">
            <v>0</v>
          </cell>
          <cell r="OW180">
            <v>10387209956</v>
          </cell>
          <cell r="OX180">
            <v>190651577372</v>
          </cell>
          <cell r="OY180">
            <v>366611898789</v>
          </cell>
        </row>
        <row r="181">
          <cell r="A181">
            <v>40909</v>
          </cell>
          <cell r="B181">
            <v>2012</v>
          </cell>
          <cell r="C181" t="str">
            <v>2012-1</v>
          </cell>
          <cell r="D181" t="str">
            <v>2012-1</v>
          </cell>
          <cell r="E181">
            <v>1</v>
          </cell>
          <cell r="F181">
            <v>0</v>
          </cell>
          <cell r="G181">
            <v>22254480</v>
          </cell>
          <cell r="H181">
            <v>1201560</v>
          </cell>
          <cell r="I181">
            <v>38366732532.945602</v>
          </cell>
          <cell r="J181">
            <v>5445911675.0543995</v>
          </cell>
          <cell r="K181">
            <v>0</v>
          </cell>
          <cell r="L181">
            <v>43812644208</v>
          </cell>
          <cell r="M181">
            <v>4646863729</v>
          </cell>
          <cell r="N181">
            <v>25220574510</v>
          </cell>
          <cell r="O181">
            <v>1195330665</v>
          </cell>
          <cell r="P181">
            <v>1950454825</v>
          </cell>
          <cell r="Q181">
            <v>2439998532</v>
          </cell>
          <cell r="R181">
            <v>79289322509</v>
          </cell>
          <cell r="S181">
            <v>3678367000</v>
          </cell>
          <cell r="T181">
            <v>4327489000</v>
          </cell>
          <cell r="U181">
            <v>8005856000</v>
          </cell>
          <cell r="V181">
            <v>78168228</v>
          </cell>
          <cell r="W181">
            <v>1166384020</v>
          </cell>
          <cell r="X181">
            <v>128718073</v>
          </cell>
          <cell r="Y181">
            <v>0</v>
          </cell>
          <cell r="Z181">
            <v>96067045</v>
          </cell>
          <cell r="AA181">
            <v>37206018</v>
          </cell>
          <cell r="AB181">
            <v>0</v>
          </cell>
          <cell r="AC181">
            <v>3232278163</v>
          </cell>
          <cell r="AD181">
            <v>12179313</v>
          </cell>
          <cell r="AE181">
            <v>0</v>
          </cell>
          <cell r="AF181">
            <v>12179313</v>
          </cell>
          <cell r="AG181">
            <v>12756856860</v>
          </cell>
          <cell r="AH181">
            <v>92046179369</v>
          </cell>
          <cell r="AI181">
            <v>42221399</v>
          </cell>
          <cell r="AJ181">
            <v>0</v>
          </cell>
          <cell r="AK181">
            <v>0</v>
          </cell>
          <cell r="AL181">
            <v>42221399</v>
          </cell>
          <cell r="AM181">
            <v>1942615183</v>
          </cell>
          <cell r="AN181">
            <v>853844</v>
          </cell>
          <cell r="AO181">
            <v>13450811</v>
          </cell>
          <cell r="AP181">
            <v>87215</v>
          </cell>
          <cell r="AQ181">
            <v>13355677</v>
          </cell>
          <cell r="AR181">
            <v>54883478</v>
          </cell>
          <cell r="AS181">
            <v>0</v>
          </cell>
          <cell r="AT181">
            <v>0</v>
          </cell>
          <cell r="AU181">
            <v>96520</v>
          </cell>
          <cell r="AV181">
            <v>2025342728</v>
          </cell>
          <cell r="AW181">
            <v>586898</v>
          </cell>
          <cell r="AX181">
            <v>2389380979</v>
          </cell>
          <cell r="AY181">
            <v>764196240</v>
          </cell>
          <cell r="AZ181">
            <v>199399</v>
          </cell>
          <cell r="BA181">
            <v>68316</v>
          </cell>
          <cell r="BB181">
            <v>0</v>
          </cell>
          <cell r="BC181">
            <v>31051147</v>
          </cell>
          <cell r="BD181">
            <v>7103145</v>
          </cell>
          <cell r="BE181">
            <v>8171811</v>
          </cell>
          <cell r="BF181">
            <v>663016</v>
          </cell>
          <cell r="BG181">
            <v>0</v>
          </cell>
          <cell r="BH181">
            <v>0</v>
          </cell>
          <cell r="BI181">
            <v>210117622</v>
          </cell>
          <cell r="BJ181">
            <v>0</v>
          </cell>
          <cell r="BK181">
            <v>3411538573</v>
          </cell>
          <cell r="BL181">
            <v>0</v>
          </cell>
          <cell r="BM181">
            <v>476943</v>
          </cell>
          <cell r="BN181">
            <v>326379</v>
          </cell>
          <cell r="BO181">
            <v>829087</v>
          </cell>
          <cell r="BP181">
            <v>100366261</v>
          </cell>
          <cell r="BQ181">
            <v>101998670</v>
          </cell>
          <cell r="BR181">
            <v>6044147805</v>
          </cell>
          <cell r="BS181">
            <v>10034057</v>
          </cell>
          <cell r="BT181">
            <v>49763053</v>
          </cell>
          <cell r="BU181">
            <v>0</v>
          </cell>
          <cell r="BV181">
            <v>51809425</v>
          </cell>
          <cell r="BW181">
            <v>1135264</v>
          </cell>
          <cell r="BX181">
            <v>6337641</v>
          </cell>
          <cell r="BY181">
            <v>6438696</v>
          </cell>
          <cell r="BZ181">
            <v>496179</v>
          </cell>
          <cell r="CA181">
            <v>670997</v>
          </cell>
          <cell r="CB181">
            <v>114490</v>
          </cell>
          <cell r="CC181">
            <v>8661530</v>
          </cell>
          <cell r="CD181">
            <v>23854797</v>
          </cell>
          <cell r="CE181">
            <v>2689889</v>
          </cell>
          <cell r="CF181">
            <v>3803738</v>
          </cell>
          <cell r="CG181">
            <v>19679833</v>
          </cell>
          <cell r="CH181">
            <v>26173460</v>
          </cell>
          <cell r="CI181">
            <v>0</v>
          </cell>
          <cell r="CJ181">
            <v>26173460</v>
          </cell>
          <cell r="CK181">
            <v>620347717</v>
          </cell>
          <cell r="CL181">
            <v>620347717</v>
          </cell>
          <cell r="CM181">
            <v>0</v>
          </cell>
          <cell r="CN181">
            <v>45114572</v>
          </cell>
          <cell r="CO181">
            <v>13949662</v>
          </cell>
          <cell r="CP181">
            <v>4903562</v>
          </cell>
          <cell r="CQ181">
            <v>0</v>
          </cell>
          <cell r="CR181">
            <v>1258540842</v>
          </cell>
          <cell r="CS181">
            <v>149800764</v>
          </cell>
          <cell r="CT181">
            <v>0</v>
          </cell>
          <cell r="CU181">
            <v>9784860</v>
          </cell>
          <cell r="CV181">
            <v>1418126466</v>
          </cell>
          <cell r="CW181">
            <v>0</v>
          </cell>
          <cell r="CX181">
            <v>23123937</v>
          </cell>
          <cell r="CY181">
            <v>13916460</v>
          </cell>
          <cell r="CZ181">
            <v>2139482376</v>
          </cell>
          <cell r="DA181">
            <v>22000551</v>
          </cell>
          <cell r="DB181">
            <v>2313083662</v>
          </cell>
          <cell r="DC181">
            <v>0</v>
          </cell>
          <cell r="DD181">
            <v>0</v>
          </cell>
          <cell r="DE181">
            <v>0</v>
          </cell>
          <cell r="DF181">
            <v>0</v>
          </cell>
          <cell r="DG181">
            <v>0</v>
          </cell>
          <cell r="DH181">
            <v>25423083</v>
          </cell>
          <cell r="DI181">
            <v>7199206</v>
          </cell>
          <cell r="DJ181">
            <v>4840114</v>
          </cell>
          <cell r="DK181">
            <v>12039320</v>
          </cell>
          <cell r="DL181">
            <v>12819730</v>
          </cell>
          <cell r="DM181">
            <v>1138480</v>
          </cell>
          <cell r="DN181">
            <v>69958</v>
          </cell>
          <cell r="DO181">
            <v>14028168</v>
          </cell>
          <cell r="DP181">
            <v>998200</v>
          </cell>
          <cell r="DQ181">
            <v>415600</v>
          </cell>
          <cell r="DR181">
            <v>0</v>
          </cell>
          <cell r="DS181">
            <v>4534400</v>
          </cell>
          <cell r="DT181">
            <v>0</v>
          </cell>
          <cell r="DU181">
            <v>5948200</v>
          </cell>
          <cell r="DV181">
            <v>25709</v>
          </cell>
          <cell r="DW181">
            <v>185373300</v>
          </cell>
          <cell r="DX181">
            <v>27075</v>
          </cell>
          <cell r="DY181">
            <v>185426084</v>
          </cell>
          <cell r="DZ181">
            <v>22982200</v>
          </cell>
          <cell r="EA181">
            <v>0</v>
          </cell>
          <cell r="EB181">
            <v>18664</v>
          </cell>
          <cell r="EC181">
            <v>23000864</v>
          </cell>
          <cell r="ED181">
            <v>33034572</v>
          </cell>
          <cell r="EE181">
            <v>18664</v>
          </cell>
          <cell r="EF181">
            <v>615899</v>
          </cell>
          <cell r="EG181">
            <v>19914061</v>
          </cell>
          <cell r="EH181">
            <v>298618</v>
          </cell>
          <cell r="EI181">
            <v>55991</v>
          </cell>
          <cell r="EJ181">
            <v>37327</v>
          </cell>
          <cell r="EK181">
            <v>1325116</v>
          </cell>
          <cell r="EL181">
            <v>429263</v>
          </cell>
          <cell r="EM181">
            <v>2146315</v>
          </cell>
          <cell r="EN181">
            <v>2932163</v>
          </cell>
          <cell r="EO181">
            <v>1197684</v>
          </cell>
          <cell r="EP181">
            <v>0</v>
          </cell>
          <cell r="EQ181">
            <v>765208</v>
          </cell>
          <cell r="ER181">
            <v>27286183</v>
          </cell>
          <cell r="ES181">
            <v>7596085</v>
          </cell>
          <cell r="ET181">
            <v>35647476</v>
          </cell>
          <cell r="EU181">
            <v>0</v>
          </cell>
          <cell r="EV181">
            <v>473141</v>
          </cell>
          <cell r="EW181">
            <v>0</v>
          </cell>
          <cell r="EX181">
            <v>473141</v>
          </cell>
          <cell r="EY181">
            <v>0</v>
          </cell>
          <cell r="EZ181">
            <v>324383291</v>
          </cell>
          <cell r="FA181">
            <v>349443600</v>
          </cell>
          <cell r="FB181">
            <v>673826891</v>
          </cell>
          <cell r="FC181">
            <v>1717051</v>
          </cell>
          <cell r="FD181">
            <v>25676501</v>
          </cell>
          <cell r="FE181">
            <v>2158056</v>
          </cell>
          <cell r="FF181">
            <v>0</v>
          </cell>
          <cell r="FG181">
            <v>0</v>
          </cell>
          <cell r="FH181">
            <v>0</v>
          </cell>
          <cell r="FI181">
            <v>19062828</v>
          </cell>
          <cell r="FJ181">
            <v>21220884</v>
          </cell>
          <cell r="FK181">
            <v>709217</v>
          </cell>
          <cell r="FL181">
            <v>0</v>
          </cell>
          <cell r="FM181">
            <v>49323653</v>
          </cell>
          <cell r="FN181">
            <v>760612947</v>
          </cell>
          <cell r="FO181">
            <v>262341</v>
          </cell>
          <cell r="FP181">
            <v>12057365</v>
          </cell>
          <cell r="FQ181">
            <v>12319706</v>
          </cell>
          <cell r="FR181">
            <v>191333</v>
          </cell>
          <cell r="FS181">
            <v>15672913</v>
          </cell>
          <cell r="FT181">
            <v>0</v>
          </cell>
          <cell r="FU181">
            <v>149309</v>
          </cell>
          <cell r="FV181">
            <v>5884509</v>
          </cell>
          <cell r="FW181">
            <v>3778000</v>
          </cell>
          <cell r="FX181">
            <v>37995770</v>
          </cell>
          <cell r="FY181">
            <v>0</v>
          </cell>
          <cell r="FZ181">
            <v>2591998</v>
          </cell>
          <cell r="GA181">
            <v>0</v>
          </cell>
          <cell r="GB181">
            <v>2591998</v>
          </cell>
          <cell r="GC181">
            <v>0</v>
          </cell>
          <cell r="GD181">
            <v>0</v>
          </cell>
          <cell r="GE181">
            <v>7015000</v>
          </cell>
          <cell r="GF181">
            <v>55318673</v>
          </cell>
          <cell r="GG181">
            <v>0</v>
          </cell>
          <cell r="GH181">
            <v>55318673</v>
          </cell>
          <cell r="GI181">
            <v>5634071</v>
          </cell>
          <cell r="GJ181">
            <v>2412000</v>
          </cell>
          <cell r="GK181">
            <v>0</v>
          </cell>
          <cell r="GL181">
            <v>26529084</v>
          </cell>
          <cell r="GM181">
            <v>9122723</v>
          </cell>
          <cell r="GN181">
            <v>16500</v>
          </cell>
          <cell r="GO181">
            <v>0</v>
          </cell>
          <cell r="GP181">
            <v>43714378</v>
          </cell>
          <cell r="GQ181">
            <v>8497324</v>
          </cell>
          <cell r="GR181">
            <v>52211702</v>
          </cell>
          <cell r="GS181">
            <v>155133143</v>
          </cell>
          <cell r="GT181">
            <v>0</v>
          </cell>
          <cell r="GU181">
            <v>0</v>
          </cell>
          <cell r="GV181">
            <v>0</v>
          </cell>
          <cell r="GW181">
            <v>0</v>
          </cell>
          <cell r="GX181">
            <v>0</v>
          </cell>
          <cell r="GY181">
            <v>514772690</v>
          </cell>
          <cell r="GZ181">
            <v>63362500</v>
          </cell>
          <cell r="HA181">
            <v>0</v>
          </cell>
          <cell r="HB181">
            <v>578135190</v>
          </cell>
          <cell r="HC181">
            <v>0</v>
          </cell>
          <cell r="HD181">
            <v>0</v>
          </cell>
          <cell r="HE181">
            <v>0</v>
          </cell>
          <cell r="HF181">
            <v>0</v>
          </cell>
          <cell r="HG181">
            <v>0</v>
          </cell>
          <cell r="HH181">
            <v>578135190</v>
          </cell>
          <cell r="HI181">
            <v>0</v>
          </cell>
          <cell r="HJ181">
            <v>0</v>
          </cell>
          <cell r="HK181">
            <v>0</v>
          </cell>
          <cell r="HL181">
            <v>36371755192</v>
          </cell>
          <cell r="HM181">
            <v>0</v>
          </cell>
          <cell r="HN181">
            <v>36371755192</v>
          </cell>
          <cell r="HO181">
            <v>217675364</v>
          </cell>
          <cell r="HP181">
            <v>163256523</v>
          </cell>
          <cell r="HQ181">
            <v>3206591323</v>
          </cell>
          <cell r="HR181">
            <v>3587523210</v>
          </cell>
          <cell r="HS181">
            <v>0</v>
          </cell>
          <cell r="HT181">
            <v>0</v>
          </cell>
          <cell r="HU181">
            <v>0</v>
          </cell>
          <cell r="HV181">
            <v>0</v>
          </cell>
          <cell r="HW181">
            <v>1852960373</v>
          </cell>
          <cell r="HX181">
            <v>0</v>
          </cell>
          <cell r="HY181">
            <v>0</v>
          </cell>
          <cell r="HZ181">
            <v>213697981</v>
          </cell>
          <cell r="IA181">
            <v>0</v>
          </cell>
          <cell r="IB181">
            <v>0</v>
          </cell>
          <cell r="IC181">
            <v>0</v>
          </cell>
          <cell r="ID181">
            <v>0</v>
          </cell>
          <cell r="IE181">
            <v>0</v>
          </cell>
          <cell r="IF181">
            <v>0</v>
          </cell>
          <cell r="IG181">
            <v>0</v>
          </cell>
          <cell r="IH181">
            <v>0</v>
          </cell>
          <cell r="II181">
            <v>0</v>
          </cell>
          <cell r="IJ181">
            <v>0</v>
          </cell>
          <cell r="IK181">
            <v>42025936756</v>
          </cell>
          <cell r="IL181">
            <v>0</v>
          </cell>
          <cell r="IM181">
            <v>260208574</v>
          </cell>
          <cell r="IN181">
            <v>260208574</v>
          </cell>
          <cell r="IO181">
            <v>42286145330</v>
          </cell>
          <cell r="IP181">
            <v>0</v>
          </cell>
          <cell r="IQ181">
            <v>0</v>
          </cell>
          <cell r="IR181">
            <v>0</v>
          </cell>
          <cell r="IS181">
            <v>0</v>
          </cell>
          <cell r="IT181">
            <v>0</v>
          </cell>
          <cell r="IU181">
            <v>0</v>
          </cell>
          <cell r="IV181">
            <v>0</v>
          </cell>
          <cell r="IW181">
            <v>0</v>
          </cell>
          <cell r="IX181">
            <v>0</v>
          </cell>
          <cell r="IY181">
            <v>0</v>
          </cell>
          <cell r="IZ181">
            <v>0</v>
          </cell>
          <cell r="JA181">
            <v>0</v>
          </cell>
          <cell r="JB181">
            <v>0</v>
          </cell>
          <cell r="JC181">
            <v>1165212184</v>
          </cell>
          <cell r="JD181">
            <v>30124035</v>
          </cell>
          <cell r="JE181">
            <v>2655970</v>
          </cell>
          <cell r="JF181">
            <v>3561399</v>
          </cell>
          <cell r="JG181">
            <v>1589231</v>
          </cell>
          <cell r="JH181">
            <v>3493691</v>
          </cell>
          <cell r="JI181">
            <v>56266992</v>
          </cell>
          <cell r="JJ181">
            <v>712868</v>
          </cell>
          <cell r="JK181">
            <v>3844413</v>
          </cell>
          <cell r="JL181">
            <v>7121504</v>
          </cell>
          <cell r="JM181">
            <v>17097065</v>
          </cell>
          <cell r="JN181">
            <v>4464918</v>
          </cell>
          <cell r="JO181">
            <v>4629599</v>
          </cell>
          <cell r="JP181">
            <v>327314468</v>
          </cell>
          <cell r="JQ181">
            <v>262925</v>
          </cell>
          <cell r="JR181">
            <v>3407720</v>
          </cell>
          <cell r="JS181">
            <v>1041076</v>
          </cell>
          <cell r="JT181">
            <v>5034668</v>
          </cell>
          <cell r="JU181">
            <v>21810842</v>
          </cell>
          <cell r="JV181">
            <v>0</v>
          </cell>
          <cell r="JW181">
            <v>0</v>
          </cell>
          <cell r="JX181">
            <v>505946</v>
          </cell>
          <cell r="JY181">
            <v>1158019</v>
          </cell>
          <cell r="JZ181">
            <v>100978125</v>
          </cell>
          <cell r="KA181">
            <v>4028770</v>
          </cell>
          <cell r="KB181">
            <v>36761619</v>
          </cell>
          <cell r="KC181">
            <v>423365</v>
          </cell>
          <cell r="KD181">
            <v>94416285</v>
          </cell>
          <cell r="KE181">
            <v>0</v>
          </cell>
          <cell r="KF181">
            <v>189288259</v>
          </cell>
          <cell r="KG181">
            <v>270768</v>
          </cell>
          <cell r="KH181">
            <v>4392328</v>
          </cell>
          <cell r="KI181">
            <v>1398935</v>
          </cell>
          <cell r="KJ181">
            <v>1069471</v>
          </cell>
          <cell r="KK181">
            <v>0</v>
          </cell>
          <cell r="KL181">
            <v>0</v>
          </cell>
          <cell r="KM181">
            <v>23033867</v>
          </cell>
          <cell r="KN181">
            <v>0</v>
          </cell>
          <cell r="KO181">
            <v>0</v>
          </cell>
          <cell r="KP181">
            <v>0</v>
          </cell>
          <cell r="KQ181">
            <v>0</v>
          </cell>
          <cell r="KR181">
            <v>0</v>
          </cell>
          <cell r="KS181">
            <v>0</v>
          </cell>
          <cell r="KT181">
            <v>39932778</v>
          </cell>
          <cell r="KU181">
            <v>26815673</v>
          </cell>
          <cell r="KV181">
            <v>10390861</v>
          </cell>
          <cell r="KW181">
            <v>2194510637</v>
          </cell>
          <cell r="KX181">
            <v>44480655967</v>
          </cell>
          <cell r="KY181">
            <v>83825684</v>
          </cell>
          <cell r="KZ181">
            <v>83825684</v>
          </cell>
          <cell r="LA181">
            <v>0</v>
          </cell>
          <cell r="LB181">
            <v>60006729825</v>
          </cell>
          <cell r="LC181">
            <v>152052909194</v>
          </cell>
          <cell r="LD181">
            <v>288900036</v>
          </cell>
          <cell r="LE181">
            <v>0</v>
          </cell>
          <cell r="LF181">
            <v>0</v>
          </cell>
          <cell r="LG181">
            <v>0</v>
          </cell>
          <cell r="LH181">
            <v>0</v>
          </cell>
          <cell r="LI181">
            <v>5324592319</v>
          </cell>
          <cell r="LJ181">
            <v>0</v>
          </cell>
          <cell r="LK181">
            <v>0</v>
          </cell>
          <cell r="LL181">
            <v>209290009</v>
          </cell>
          <cell r="LM181">
            <v>1175962473</v>
          </cell>
          <cell r="LN181">
            <v>0</v>
          </cell>
          <cell r="LO181">
            <v>0</v>
          </cell>
          <cell r="LP181">
            <v>0</v>
          </cell>
          <cell r="LQ181">
            <v>0</v>
          </cell>
          <cell r="LR181">
            <v>3808674</v>
          </cell>
          <cell r="LS181">
            <v>0</v>
          </cell>
          <cell r="LT181">
            <v>11107732</v>
          </cell>
          <cell r="LU181">
            <v>0</v>
          </cell>
          <cell r="LV181">
            <v>0</v>
          </cell>
          <cell r="LW181">
            <v>493912320</v>
          </cell>
          <cell r="LX181">
            <v>0</v>
          </cell>
          <cell r="LY181">
            <v>0</v>
          </cell>
          <cell r="LZ181">
            <v>0</v>
          </cell>
          <cell r="MA181">
            <v>0</v>
          </cell>
          <cell r="MB181">
            <v>0</v>
          </cell>
          <cell r="MC181">
            <v>0</v>
          </cell>
          <cell r="MD181">
            <v>0</v>
          </cell>
          <cell r="ME181">
            <v>7507573563</v>
          </cell>
          <cell r="MF181">
            <v>218127091</v>
          </cell>
          <cell r="MG181">
            <v>101640996</v>
          </cell>
          <cell r="MH181">
            <v>0</v>
          </cell>
          <cell r="MI181">
            <v>319768087</v>
          </cell>
          <cell r="MJ181">
            <v>430363721</v>
          </cell>
          <cell r="MK181">
            <v>354759</v>
          </cell>
          <cell r="ML181">
            <v>430718480</v>
          </cell>
          <cell r="MM181">
            <v>0</v>
          </cell>
          <cell r="MN181">
            <v>0</v>
          </cell>
          <cell r="MO181">
            <v>0</v>
          </cell>
          <cell r="MP181">
            <v>0</v>
          </cell>
          <cell r="MQ181">
            <v>750486567</v>
          </cell>
          <cell r="MR181">
            <v>0</v>
          </cell>
          <cell r="MS181">
            <v>0</v>
          </cell>
          <cell r="MT181">
            <v>0</v>
          </cell>
          <cell r="MU181">
            <v>0</v>
          </cell>
          <cell r="MV181">
            <v>0</v>
          </cell>
          <cell r="MW181">
            <v>0</v>
          </cell>
          <cell r="MX181">
            <v>4346770628</v>
          </cell>
          <cell r="MY181">
            <v>274631651</v>
          </cell>
          <cell r="MZ181">
            <v>101468751</v>
          </cell>
          <cell r="NA181">
            <v>1606182</v>
          </cell>
          <cell r="NB181">
            <v>377706584</v>
          </cell>
          <cell r="NC181">
            <v>0</v>
          </cell>
          <cell r="ND181">
            <v>0</v>
          </cell>
          <cell r="NE181">
            <v>0</v>
          </cell>
          <cell r="NF181">
            <v>0</v>
          </cell>
          <cell r="NG181">
            <v>0</v>
          </cell>
          <cell r="NH181">
            <v>0</v>
          </cell>
          <cell r="NI181">
            <v>2025102</v>
          </cell>
          <cell r="NJ181">
            <v>2421578</v>
          </cell>
          <cell r="NK181">
            <v>4446680</v>
          </cell>
          <cell r="NL181">
            <v>0</v>
          </cell>
          <cell r="NM181">
            <v>0</v>
          </cell>
          <cell r="NN181">
            <v>0</v>
          </cell>
          <cell r="NO181">
            <v>0</v>
          </cell>
          <cell r="NP181">
            <v>0</v>
          </cell>
          <cell r="NQ181">
            <v>0</v>
          </cell>
          <cell r="NR181">
            <v>70208</v>
          </cell>
          <cell r="NS181">
            <v>97185498</v>
          </cell>
          <cell r="NT181">
            <v>0</v>
          </cell>
          <cell r="NU181">
            <v>0</v>
          </cell>
          <cell r="NV181">
            <v>0</v>
          </cell>
          <cell r="NW181">
            <v>0</v>
          </cell>
          <cell r="NX181">
            <v>239139159</v>
          </cell>
          <cell r="NY181">
            <v>0</v>
          </cell>
          <cell r="NZ181">
            <v>41896072</v>
          </cell>
          <cell r="OA181">
            <v>0</v>
          </cell>
          <cell r="OB181">
            <v>0</v>
          </cell>
          <cell r="OC181">
            <v>0</v>
          </cell>
          <cell r="OD181">
            <v>5107214829</v>
          </cell>
          <cell r="OE181">
            <v>5107214829</v>
          </cell>
          <cell r="OF181">
            <v>120000000000</v>
          </cell>
          <cell r="OG181">
            <v>400000000</v>
          </cell>
          <cell r="OH181">
            <v>0</v>
          </cell>
          <cell r="OI181">
            <v>0</v>
          </cell>
          <cell r="OJ181">
            <v>0</v>
          </cell>
          <cell r="OK181">
            <v>0</v>
          </cell>
          <cell r="OL181">
            <v>0</v>
          </cell>
          <cell r="OM181">
            <v>120000000000</v>
          </cell>
          <cell r="ON181">
            <v>120400000000</v>
          </cell>
          <cell r="OO181">
            <v>0</v>
          </cell>
          <cell r="OP181">
            <v>26233437</v>
          </cell>
          <cell r="OQ181">
            <v>0</v>
          </cell>
          <cell r="OR181">
            <v>9000000</v>
          </cell>
          <cell r="OS181">
            <v>0</v>
          </cell>
          <cell r="OT181">
            <v>0</v>
          </cell>
          <cell r="OU181">
            <v>35233437</v>
          </cell>
          <cell r="OV181">
            <v>0</v>
          </cell>
          <cell r="OW181">
            <v>125542448266</v>
          </cell>
          <cell r="OX181">
            <v>126292934833</v>
          </cell>
          <cell r="OY181">
            <v>285853417590</v>
          </cell>
        </row>
        <row r="182">
          <cell r="A182">
            <v>40940</v>
          </cell>
          <cell r="B182">
            <v>2012</v>
          </cell>
          <cell r="C182" t="str">
            <v>2012-1</v>
          </cell>
          <cell r="D182" t="str">
            <v>2012-1</v>
          </cell>
          <cell r="E182">
            <v>2</v>
          </cell>
          <cell r="F182">
            <v>0</v>
          </cell>
          <cell r="G182">
            <v>19356480</v>
          </cell>
          <cell r="H182">
            <v>1547520</v>
          </cell>
          <cell r="I182">
            <v>25483218422.694702</v>
          </cell>
          <cell r="J182">
            <v>3617179456.3052998</v>
          </cell>
          <cell r="K182">
            <v>0</v>
          </cell>
          <cell r="L182">
            <v>29100397879</v>
          </cell>
          <cell r="M182">
            <v>6729705711</v>
          </cell>
          <cell r="N182">
            <v>31770078314</v>
          </cell>
          <cell r="O182">
            <v>1417368804</v>
          </cell>
          <cell r="P182">
            <v>3252852264</v>
          </cell>
          <cell r="Q182">
            <v>2379821062</v>
          </cell>
          <cell r="R182">
            <v>74671128034</v>
          </cell>
          <cell r="S182">
            <v>3109659000</v>
          </cell>
          <cell r="T182">
            <v>3658422000</v>
          </cell>
          <cell r="U182">
            <v>6768081000</v>
          </cell>
          <cell r="V182">
            <v>337076872</v>
          </cell>
          <cell r="W182">
            <v>769689597</v>
          </cell>
          <cell r="X182">
            <v>105826332</v>
          </cell>
          <cell r="Y182">
            <v>0</v>
          </cell>
          <cell r="Z182">
            <v>102481363</v>
          </cell>
          <cell r="AA182">
            <v>15561984</v>
          </cell>
          <cell r="AB182">
            <v>0</v>
          </cell>
          <cell r="AC182">
            <v>2976365421</v>
          </cell>
          <cell r="AD182">
            <v>34076676</v>
          </cell>
          <cell r="AE182">
            <v>0</v>
          </cell>
          <cell r="AF182">
            <v>34076676</v>
          </cell>
          <cell r="AG182">
            <v>11109159245</v>
          </cell>
          <cell r="AH182">
            <v>85780287279</v>
          </cell>
          <cell r="AI182">
            <v>52218829</v>
          </cell>
          <cell r="AJ182">
            <v>1175000</v>
          </cell>
          <cell r="AK182">
            <v>520554931</v>
          </cell>
          <cell r="AL182">
            <v>573948760</v>
          </cell>
          <cell r="AM182">
            <v>2029801069</v>
          </cell>
          <cell r="AN182">
            <v>553319</v>
          </cell>
          <cell r="AO182">
            <v>19540609</v>
          </cell>
          <cell r="AP182">
            <v>78045</v>
          </cell>
          <cell r="AQ182">
            <v>5849290</v>
          </cell>
          <cell r="AR182">
            <v>1030000</v>
          </cell>
          <cell r="AS182">
            <v>0</v>
          </cell>
          <cell r="AT182">
            <v>0</v>
          </cell>
          <cell r="AU182">
            <v>3605000</v>
          </cell>
          <cell r="AV182">
            <v>2060457332</v>
          </cell>
          <cell r="AW182">
            <v>736472</v>
          </cell>
          <cell r="AX182">
            <v>3707720561</v>
          </cell>
          <cell r="AY182">
            <v>971688663</v>
          </cell>
          <cell r="AZ182">
            <v>59065634</v>
          </cell>
          <cell r="BA182">
            <v>335611</v>
          </cell>
          <cell r="BB182">
            <v>6279</v>
          </cell>
          <cell r="BC182">
            <v>76984096</v>
          </cell>
          <cell r="BD182">
            <v>6355844</v>
          </cell>
          <cell r="BE182">
            <v>7075809</v>
          </cell>
          <cell r="BF182">
            <v>2481821</v>
          </cell>
          <cell r="BG182">
            <v>0</v>
          </cell>
          <cell r="BH182">
            <v>0</v>
          </cell>
          <cell r="BI182">
            <v>229752469</v>
          </cell>
          <cell r="BJ182">
            <v>0</v>
          </cell>
          <cell r="BK182">
            <v>5062203259</v>
          </cell>
          <cell r="BL182">
            <v>0</v>
          </cell>
          <cell r="BM182">
            <v>835258</v>
          </cell>
          <cell r="BN182">
            <v>283764</v>
          </cell>
          <cell r="BO182">
            <v>829087</v>
          </cell>
          <cell r="BP182">
            <v>188558233</v>
          </cell>
          <cell r="BQ182">
            <v>190506342</v>
          </cell>
          <cell r="BR182">
            <v>1933932423</v>
          </cell>
          <cell r="BS182">
            <v>9836810</v>
          </cell>
          <cell r="BT182">
            <v>153865729</v>
          </cell>
          <cell r="BU182">
            <v>5118490722</v>
          </cell>
          <cell r="BV182">
            <v>223923514</v>
          </cell>
          <cell r="BW182">
            <v>1695467</v>
          </cell>
          <cell r="BX182">
            <v>5042368</v>
          </cell>
          <cell r="BY182">
            <v>3286637</v>
          </cell>
          <cell r="BZ182">
            <v>1086362</v>
          </cell>
          <cell r="CA182">
            <v>1894100</v>
          </cell>
          <cell r="CB182">
            <v>365431</v>
          </cell>
          <cell r="CC182">
            <v>12648922</v>
          </cell>
          <cell r="CD182">
            <v>26019287</v>
          </cell>
          <cell r="CE182">
            <v>4172305</v>
          </cell>
          <cell r="CF182">
            <v>6459943</v>
          </cell>
          <cell r="CG182">
            <v>21274733</v>
          </cell>
          <cell r="CH182">
            <v>31906981</v>
          </cell>
          <cell r="CI182">
            <v>227121268</v>
          </cell>
          <cell r="CJ182">
            <v>259028249</v>
          </cell>
          <cell r="CK182">
            <v>843843474</v>
          </cell>
          <cell r="CL182">
            <v>843843474</v>
          </cell>
          <cell r="CM182">
            <v>0</v>
          </cell>
          <cell r="CN182">
            <v>37867008</v>
          </cell>
          <cell r="CO182">
            <v>15127061</v>
          </cell>
          <cell r="CP182">
            <v>5070220</v>
          </cell>
          <cell r="CQ182">
            <v>0</v>
          </cell>
          <cell r="CR182">
            <v>1321217694</v>
          </cell>
          <cell r="CS182">
            <v>146658208</v>
          </cell>
          <cell r="CT182">
            <v>0</v>
          </cell>
          <cell r="CU182">
            <v>27064770</v>
          </cell>
          <cell r="CV182">
            <v>1494940672</v>
          </cell>
          <cell r="CW182">
            <v>0</v>
          </cell>
          <cell r="CX182">
            <v>17100869</v>
          </cell>
          <cell r="CY182">
            <v>9473135</v>
          </cell>
          <cell r="CZ182">
            <v>2423422439</v>
          </cell>
          <cell r="DA182">
            <v>13991717</v>
          </cell>
          <cell r="DB182">
            <v>8218741657</v>
          </cell>
          <cell r="DC182">
            <v>0</v>
          </cell>
          <cell r="DD182">
            <v>471299</v>
          </cell>
          <cell r="DE182">
            <v>471299</v>
          </cell>
          <cell r="DF182">
            <v>0</v>
          </cell>
          <cell r="DG182">
            <v>0</v>
          </cell>
          <cell r="DH182">
            <v>33750414</v>
          </cell>
          <cell r="DI182">
            <v>5671015</v>
          </cell>
          <cell r="DJ182">
            <v>4351894</v>
          </cell>
          <cell r="DK182">
            <v>10022909</v>
          </cell>
          <cell r="DL182">
            <v>15880375</v>
          </cell>
          <cell r="DM182">
            <v>1063825</v>
          </cell>
          <cell r="DN182">
            <v>34979</v>
          </cell>
          <cell r="DO182">
            <v>16979179</v>
          </cell>
          <cell r="DP182">
            <v>1041600</v>
          </cell>
          <cell r="DQ182">
            <v>623400</v>
          </cell>
          <cell r="DR182">
            <v>0</v>
          </cell>
          <cell r="DS182">
            <v>6864000</v>
          </cell>
          <cell r="DT182">
            <v>0</v>
          </cell>
          <cell r="DU182">
            <v>8529000</v>
          </cell>
          <cell r="DV182">
            <v>0</v>
          </cell>
          <cell r="DW182">
            <v>158235000</v>
          </cell>
          <cell r="DX182">
            <v>23745</v>
          </cell>
          <cell r="DY182">
            <v>158258745</v>
          </cell>
          <cell r="DZ182">
            <v>28569200</v>
          </cell>
          <cell r="EA182">
            <v>0</v>
          </cell>
          <cell r="EB182">
            <v>0</v>
          </cell>
          <cell r="EC182">
            <v>28569200</v>
          </cell>
          <cell r="ED182">
            <v>49423190</v>
          </cell>
          <cell r="EE182">
            <v>-34670</v>
          </cell>
          <cell r="EF182">
            <v>765208</v>
          </cell>
          <cell r="EG182">
            <v>27211528</v>
          </cell>
          <cell r="EH182">
            <v>355597</v>
          </cell>
          <cell r="EI182">
            <v>18664</v>
          </cell>
          <cell r="EJ182">
            <v>55991</v>
          </cell>
          <cell r="EK182">
            <v>1176795</v>
          </cell>
          <cell r="EL182">
            <v>597235</v>
          </cell>
          <cell r="EM182">
            <v>2204282</v>
          </cell>
          <cell r="EN182">
            <v>4161983</v>
          </cell>
          <cell r="EO182">
            <v>1775514</v>
          </cell>
          <cell r="EP182">
            <v>0</v>
          </cell>
          <cell r="EQ182">
            <v>727880</v>
          </cell>
          <cell r="ER182">
            <v>34397015</v>
          </cell>
          <cell r="ES182">
            <v>7876039</v>
          </cell>
          <cell r="ET182">
            <v>43000934</v>
          </cell>
          <cell r="EU182">
            <v>0</v>
          </cell>
          <cell r="EV182">
            <v>48946</v>
          </cell>
          <cell r="EW182">
            <v>0</v>
          </cell>
          <cell r="EX182">
            <v>48946</v>
          </cell>
          <cell r="EY182">
            <v>0</v>
          </cell>
          <cell r="EZ182">
            <v>340893039</v>
          </cell>
          <cell r="FA182">
            <v>433479200</v>
          </cell>
          <cell r="FB182">
            <v>774372239</v>
          </cell>
          <cell r="FC182">
            <v>1007834</v>
          </cell>
          <cell r="FD182">
            <v>32991600</v>
          </cell>
          <cell r="FE182">
            <v>1258866</v>
          </cell>
          <cell r="FF182">
            <v>0</v>
          </cell>
          <cell r="FG182">
            <v>0</v>
          </cell>
          <cell r="FH182">
            <v>0</v>
          </cell>
          <cell r="FI182">
            <v>6923763</v>
          </cell>
          <cell r="FJ182">
            <v>8182629</v>
          </cell>
          <cell r="FK182">
            <v>1252748</v>
          </cell>
          <cell r="FL182">
            <v>0</v>
          </cell>
          <cell r="FM182">
            <v>43434811</v>
          </cell>
          <cell r="FN182">
            <v>861580373</v>
          </cell>
          <cell r="FO182">
            <v>367277</v>
          </cell>
          <cell r="FP182">
            <v>14888238</v>
          </cell>
          <cell r="FQ182">
            <v>15255515</v>
          </cell>
          <cell r="FR182">
            <v>286999</v>
          </cell>
          <cell r="FS182">
            <v>20305495</v>
          </cell>
          <cell r="FT182">
            <v>0</v>
          </cell>
          <cell r="FU182">
            <v>242627</v>
          </cell>
          <cell r="FV182">
            <v>5320695</v>
          </cell>
          <cell r="FW182">
            <v>3589100</v>
          </cell>
          <cell r="FX182">
            <v>45000431</v>
          </cell>
          <cell r="FY182">
            <v>0</v>
          </cell>
          <cell r="FZ182">
            <v>6257813</v>
          </cell>
          <cell r="GA182">
            <v>0</v>
          </cell>
          <cell r="GB182">
            <v>6257813</v>
          </cell>
          <cell r="GC182">
            <v>0</v>
          </cell>
          <cell r="GD182">
            <v>0</v>
          </cell>
          <cell r="GE182">
            <v>9759000</v>
          </cell>
          <cell r="GF182">
            <v>63527665</v>
          </cell>
          <cell r="GG182">
            <v>0</v>
          </cell>
          <cell r="GH182">
            <v>63527665</v>
          </cell>
          <cell r="GI182">
            <v>6360305</v>
          </cell>
          <cell r="GJ182">
            <v>10000</v>
          </cell>
          <cell r="GK182">
            <v>2126000</v>
          </cell>
          <cell r="GL182">
            <v>74708466</v>
          </cell>
          <cell r="GM182">
            <v>18669428</v>
          </cell>
          <cell r="GN182">
            <v>56100</v>
          </cell>
          <cell r="GO182">
            <v>0</v>
          </cell>
          <cell r="GP182">
            <v>101930299</v>
          </cell>
          <cell r="GQ182">
            <v>10596221</v>
          </cell>
          <cell r="GR182">
            <v>112526520</v>
          </cell>
          <cell r="GS182">
            <v>237071429</v>
          </cell>
          <cell r="GT182">
            <v>0</v>
          </cell>
          <cell r="GU182">
            <v>0</v>
          </cell>
          <cell r="GV182">
            <v>0</v>
          </cell>
          <cell r="GW182">
            <v>0</v>
          </cell>
          <cell r="GX182">
            <v>0</v>
          </cell>
          <cell r="GY182">
            <v>1992934444</v>
          </cell>
          <cell r="GZ182">
            <v>293661000</v>
          </cell>
          <cell r="HA182">
            <v>0</v>
          </cell>
          <cell r="HB182">
            <v>2286595444</v>
          </cell>
          <cell r="HC182">
            <v>3287129</v>
          </cell>
          <cell r="HD182">
            <v>0</v>
          </cell>
          <cell r="HE182">
            <v>0</v>
          </cell>
          <cell r="HF182">
            <v>2959262322</v>
          </cell>
          <cell r="HG182">
            <v>0</v>
          </cell>
          <cell r="HH182">
            <v>5249144895</v>
          </cell>
          <cell r="HI182">
            <v>0</v>
          </cell>
          <cell r="HJ182">
            <v>0</v>
          </cell>
          <cell r="HK182">
            <v>0</v>
          </cell>
          <cell r="HL182">
            <v>40684292798</v>
          </cell>
          <cell r="HM182">
            <v>0</v>
          </cell>
          <cell r="HN182">
            <v>40684292798</v>
          </cell>
          <cell r="HO182">
            <v>0</v>
          </cell>
          <cell r="HP182">
            <v>0</v>
          </cell>
          <cell r="HQ182">
            <v>0</v>
          </cell>
          <cell r="HR182">
            <v>0</v>
          </cell>
          <cell r="HS182">
            <v>323650612</v>
          </cell>
          <cell r="HT182">
            <v>242737959</v>
          </cell>
          <cell r="HU182">
            <v>3075506551</v>
          </cell>
          <cell r="HV182">
            <v>3641895122</v>
          </cell>
          <cell r="HW182">
            <v>0</v>
          </cell>
          <cell r="HX182">
            <v>0</v>
          </cell>
          <cell r="HY182">
            <v>0</v>
          </cell>
          <cell r="HZ182">
            <v>226562436</v>
          </cell>
          <cell r="IA182">
            <v>0</v>
          </cell>
          <cell r="IB182">
            <v>0</v>
          </cell>
          <cell r="IC182">
            <v>0</v>
          </cell>
          <cell r="ID182">
            <v>0</v>
          </cell>
          <cell r="IE182">
            <v>0</v>
          </cell>
          <cell r="IF182">
            <v>0</v>
          </cell>
          <cell r="IG182">
            <v>0</v>
          </cell>
          <cell r="IH182">
            <v>0</v>
          </cell>
          <cell r="II182">
            <v>0</v>
          </cell>
          <cell r="IJ182">
            <v>0</v>
          </cell>
          <cell r="IK182">
            <v>44552750356</v>
          </cell>
          <cell r="IL182">
            <v>0</v>
          </cell>
          <cell r="IM182">
            <v>676467458</v>
          </cell>
          <cell r="IN182">
            <v>676467458</v>
          </cell>
          <cell r="IO182">
            <v>45229217814</v>
          </cell>
          <cell r="IP182">
            <v>30351212</v>
          </cell>
          <cell r="IQ182">
            <v>0</v>
          </cell>
          <cell r="IR182">
            <v>0</v>
          </cell>
          <cell r="IS182">
            <v>0</v>
          </cell>
          <cell r="IT182">
            <v>0</v>
          </cell>
          <cell r="IU182">
            <v>0</v>
          </cell>
          <cell r="IV182">
            <v>0</v>
          </cell>
          <cell r="IW182">
            <v>0</v>
          </cell>
          <cell r="IX182">
            <v>0</v>
          </cell>
          <cell r="IY182">
            <v>0</v>
          </cell>
          <cell r="IZ182">
            <v>0</v>
          </cell>
          <cell r="JA182">
            <v>0</v>
          </cell>
          <cell r="JB182">
            <v>30351212</v>
          </cell>
          <cell r="JC182">
            <v>1165212184</v>
          </cell>
          <cell r="JD182">
            <v>30124035</v>
          </cell>
          <cell r="JE182">
            <v>2655970</v>
          </cell>
          <cell r="JF182">
            <v>3561399</v>
          </cell>
          <cell r="JG182">
            <v>1589231</v>
          </cell>
          <cell r="JH182">
            <v>3493691</v>
          </cell>
          <cell r="JI182">
            <v>56266992</v>
          </cell>
          <cell r="JJ182">
            <v>712868</v>
          </cell>
          <cell r="JK182">
            <v>3844413</v>
          </cell>
          <cell r="JL182">
            <v>7121504</v>
          </cell>
          <cell r="JM182">
            <v>17097065</v>
          </cell>
          <cell r="JN182">
            <v>4464918</v>
          </cell>
          <cell r="JO182">
            <v>4629599</v>
          </cell>
          <cell r="JP182">
            <v>327314468</v>
          </cell>
          <cell r="JQ182">
            <v>262925</v>
          </cell>
          <cell r="JR182">
            <v>3407720</v>
          </cell>
          <cell r="JS182">
            <v>0</v>
          </cell>
          <cell r="JT182">
            <v>5034668</v>
          </cell>
          <cell r="JU182">
            <v>21810842</v>
          </cell>
          <cell r="JV182">
            <v>0</v>
          </cell>
          <cell r="JW182">
            <v>0</v>
          </cell>
          <cell r="JX182">
            <v>505946</v>
          </cell>
          <cell r="JY182">
            <v>1158019</v>
          </cell>
          <cell r="JZ182">
            <v>100978125</v>
          </cell>
          <cell r="KA182">
            <v>4028770</v>
          </cell>
          <cell r="KB182">
            <v>36761619</v>
          </cell>
          <cell r="KC182">
            <v>423365</v>
          </cell>
          <cell r="KD182">
            <v>94416285</v>
          </cell>
          <cell r="KE182">
            <v>0</v>
          </cell>
          <cell r="KF182">
            <v>189288259</v>
          </cell>
          <cell r="KG182">
            <v>-252078</v>
          </cell>
          <cell r="KH182">
            <v>4392328</v>
          </cell>
          <cell r="KI182">
            <v>1398935</v>
          </cell>
          <cell r="KJ182">
            <v>1069471</v>
          </cell>
          <cell r="KK182">
            <v>0</v>
          </cell>
          <cell r="KL182">
            <v>0</v>
          </cell>
          <cell r="KM182">
            <v>23033867</v>
          </cell>
          <cell r="KN182">
            <v>0</v>
          </cell>
          <cell r="KO182">
            <v>0</v>
          </cell>
          <cell r="KP182">
            <v>0</v>
          </cell>
          <cell r="KQ182">
            <v>0</v>
          </cell>
          <cell r="KR182">
            <v>56113946</v>
          </cell>
          <cell r="KS182">
            <v>0</v>
          </cell>
          <cell r="KT182">
            <v>273056769</v>
          </cell>
          <cell r="KU182">
            <v>183361953</v>
          </cell>
          <cell r="KV182">
            <v>71048580</v>
          </cell>
          <cell r="KW182">
            <v>2699388651</v>
          </cell>
          <cell r="KX182">
            <v>47958957677</v>
          </cell>
          <cell r="KY182">
            <v>5605719</v>
          </cell>
          <cell r="KZ182">
            <v>5605719</v>
          </cell>
          <cell r="LA182">
            <v>0</v>
          </cell>
          <cell r="LB182">
            <v>72362457975</v>
          </cell>
          <cell r="LC182">
            <v>158142745254</v>
          </cell>
          <cell r="LD182">
            <v>1752159036</v>
          </cell>
          <cell r="LE182">
            <v>0</v>
          </cell>
          <cell r="LF182">
            <v>1310493000</v>
          </cell>
          <cell r="LG182">
            <v>0</v>
          </cell>
          <cell r="LH182">
            <v>0</v>
          </cell>
          <cell r="LI182">
            <v>820064903</v>
          </cell>
          <cell r="LJ182">
            <v>0</v>
          </cell>
          <cell r="LK182">
            <v>0</v>
          </cell>
          <cell r="LL182">
            <v>8731107411</v>
          </cell>
          <cell r="LM182">
            <v>0</v>
          </cell>
          <cell r="LN182">
            <v>0</v>
          </cell>
          <cell r="LO182">
            <v>0</v>
          </cell>
          <cell r="LP182">
            <v>0</v>
          </cell>
          <cell r="LQ182">
            <v>0</v>
          </cell>
          <cell r="LR182">
            <v>3571480</v>
          </cell>
          <cell r="LS182">
            <v>0</v>
          </cell>
          <cell r="LT182">
            <v>9598601</v>
          </cell>
          <cell r="LU182">
            <v>0</v>
          </cell>
          <cell r="LV182">
            <v>0</v>
          </cell>
          <cell r="LW182">
            <v>465925663</v>
          </cell>
          <cell r="LX182">
            <v>0</v>
          </cell>
          <cell r="LY182">
            <v>0</v>
          </cell>
          <cell r="LZ182">
            <v>0</v>
          </cell>
          <cell r="MA182">
            <v>0</v>
          </cell>
          <cell r="MB182">
            <v>0</v>
          </cell>
          <cell r="MC182">
            <v>0</v>
          </cell>
          <cell r="MD182">
            <v>1053906826</v>
          </cell>
          <cell r="ME182">
            <v>14146826920</v>
          </cell>
          <cell r="MF182">
            <v>26488831</v>
          </cell>
          <cell r="MG182">
            <v>0</v>
          </cell>
          <cell r="MH182">
            <v>0</v>
          </cell>
          <cell r="MI182">
            <v>26488831</v>
          </cell>
          <cell r="MJ182">
            <v>1610556185</v>
          </cell>
          <cell r="MK182">
            <v>705710</v>
          </cell>
          <cell r="ML182">
            <v>1611261895</v>
          </cell>
          <cell r="MM182">
            <v>0</v>
          </cell>
          <cell r="MN182">
            <v>0</v>
          </cell>
          <cell r="MO182">
            <v>0</v>
          </cell>
          <cell r="MP182">
            <v>0</v>
          </cell>
          <cell r="MQ182">
            <v>1637750726</v>
          </cell>
          <cell r="MR182">
            <v>0</v>
          </cell>
          <cell r="MS182">
            <v>0</v>
          </cell>
          <cell r="MT182">
            <v>0</v>
          </cell>
          <cell r="MU182">
            <v>0</v>
          </cell>
          <cell r="MV182">
            <v>0</v>
          </cell>
          <cell r="MW182">
            <v>0</v>
          </cell>
          <cell r="MX182">
            <v>4427019041</v>
          </cell>
          <cell r="MY182">
            <v>301250350</v>
          </cell>
          <cell r="MZ182">
            <v>106089262</v>
          </cell>
          <cell r="NA182">
            <v>1505512</v>
          </cell>
          <cell r="NB182">
            <v>408845124</v>
          </cell>
          <cell r="NC182">
            <v>0</v>
          </cell>
          <cell r="ND182">
            <v>0</v>
          </cell>
          <cell r="NE182">
            <v>0</v>
          </cell>
          <cell r="NF182">
            <v>0</v>
          </cell>
          <cell r="NG182">
            <v>12915793</v>
          </cell>
          <cell r="NH182">
            <v>0</v>
          </cell>
          <cell r="NI182">
            <v>3159004</v>
          </cell>
          <cell r="NJ182">
            <v>2348460</v>
          </cell>
          <cell r="NK182">
            <v>5507464</v>
          </cell>
          <cell r="NL182">
            <v>0</v>
          </cell>
          <cell r="NM182">
            <v>0</v>
          </cell>
          <cell r="NN182">
            <v>0</v>
          </cell>
          <cell r="NO182">
            <v>0</v>
          </cell>
          <cell r="NP182">
            <v>0</v>
          </cell>
          <cell r="NQ182">
            <v>0</v>
          </cell>
          <cell r="NR182">
            <v>88180</v>
          </cell>
          <cell r="NS182">
            <v>101925842</v>
          </cell>
          <cell r="NT182">
            <v>0</v>
          </cell>
          <cell r="NU182">
            <v>3058236798</v>
          </cell>
          <cell r="NV182">
            <v>0</v>
          </cell>
          <cell r="NW182">
            <v>3058236798</v>
          </cell>
          <cell r="NX182">
            <v>226750146</v>
          </cell>
          <cell r="NY182">
            <v>0</v>
          </cell>
          <cell r="NZ182">
            <v>39794858</v>
          </cell>
          <cell r="OA182">
            <v>0</v>
          </cell>
          <cell r="OB182">
            <v>0</v>
          </cell>
          <cell r="OC182">
            <v>0</v>
          </cell>
          <cell r="OD182">
            <v>8281083246</v>
          </cell>
          <cell r="OE182">
            <v>8281083246</v>
          </cell>
          <cell r="OF182">
            <v>120000000000</v>
          </cell>
          <cell r="OG182">
            <v>490992733</v>
          </cell>
          <cell r="OH182">
            <v>0</v>
          </cell>
          <cell r="OI182">
            <v>298870878</v>
          </cell>
          <cell r="OJ182">
            <v>0</v>
          </cell>
          <cell r="OK182">
            <v>0</v>
          </cell>
          <cell r="OL182">
            <v>0</v>
          </cell>
          <cell r="OM182">
            <v>120000000000</v>
          </cell>
          <cell r="ON182">
            <v>120789863611</v>
          </cell>
          <cell r="OO182">
            <v>0</v>
          </cell>
          <cell r="OP182">
            <v>83210280</v>
          </cell>
          <cell r="OQ182">
            <v>0</v>
          </cell>
          <cell r="OR182">
            <v>17959624</v>
          </cell>
          <cell r="OS182">
            <v>0</v>
          </cell>
          <cell r="OT182">
            <v>0</v>
          </cell>
          <cell r="OU182">
            <v>101169904</v>
          </cell>
          <cell r="OV182">
            <v>0</v>
          </cell>
          <cell r="OW182">
            <v>129172116761</v>
          </cell>
          <cell r="OX182">
            <v>130809867487</v>
          </cell>
          <cell r="OY182">
            <v>303099439661</v>
          </cell>
        </row>
        <row r="183">
          <cell r="A183">
            <v>40969</v>
          </cell>
          <cell r="B183">
            <v>2012</v>
          </cell>
          <cell r="C183" t="str">
            <v>2012-1</v>
          </cell>
          <cell r="D183" t="str">
            <v>2012-1</v>
          </cell>
          <cell r="E183">
            <v>3</v>
          </cell>
          <cell r="F183">
            <v>0</v>
          </cell>
          <cell r="G183">
            <v>34113259</v>
          </cell>
          <cell r="H183">
            <v>1205760</v>
          </cell>
          <cell r="I183">
            <v>11350891672.558792</v>
          </cell>
          <cell r="J183">
            <v>1611186290.4412003</v>
          </cell>
          <cell r="K183">
            <v>0</v>
          </cell>
          <cell r="L183">
            <v>12962077963</v>
          </cell>
          <cell r="M183">
            <v>6934029906</v>
          </cell>
          <cell r="N183">
            <v>28883802265</v>
          </cell>
          <cell r="O183">
            <v>670234870</v>
          </cell>
          <cell r="P183">
            <v>2657742711</v>
          </cell>
          <cell r="Q183">
            <v>2370076806</v>
          </cell>
          <cell r="R183">
            <v>54513283540</v>
          </cell>
          <cell r="S183">
            <v>3169223000</v>
          </cell>
          <cell r="T183">
            <v>3728497000</v>
          </cell>
          <cell r="U183">
            <v>6897720000</v>
          </cell>
          <cell r="V183">
            <v>138582375</v>
          </cell>
          <cell r="W183">
            <v>855471680</v>
          </cell>
          <cell r="X183">
            <v>104128476</v>
          </cell>
          <cell r="Y183">
            <v>0</v>
          </cell>
          <cell r="Z183">
            <v>104295981</v>
          </cell>
          <cell r="AA183">
            <v>12641672</v>
          </cell>
          <cell r="AB183">
            <v>0</v>
          </cell>
          <cell r="AC183">
            <v>3265174897</v>
          </cell>
          <cell r="AD183">
            <v>445486853</v>
          </cell>
          <cell r="AE183">
            <v>0</v>
          </cell>
          <cell r="AF183">
            <v>445486853</v>
          </cell>
          <cell r="AG183">
            <v>11823501934</v>
          </cell>
          <cell r="AH183">
            <v>66336785474</v>
          </cell>
          <cell r="AI183">
            <v>76972546</v>
          </cell>
          <cell r="AJ183">
            <v>1032774</v>
          </cell>
          <cell r="AK183">
            <v>529832219</v>
          </cell>
          <cell r="AL183">
            <v>607837539</v>
          </cell>
          <cell r="AM183">
            <v>1942746047</v>
          </cell>
          <cell r="AN183">
            <v>1500000</v>
          </cell>
          <cell r="AO183">
            <v>17900895</v>
          </cell>
          <cell r="AP183">
            <v>76725</v>
          </cell>
          <cell r="AQ183">
            <v>6709726</v>
          </cell>
          <cell r="AR183">
            <v>3579900</v>
          </cell>
          <cell r="AS183">
            <v>0</v>
          </cell>
          <cell r="AT183">
            <v>0</v>
          </cell>
          <cell r="AU183">
            <v>96520</v>
          </cell>
          <cell r="AV183">
            <v>1972609813</v>
          </cell>
          <cell r="AW183">
            <v>730485</v>
          </cell>
          <cell r="AX183">
            <v>4368225521</v>
          </cell>
          <cell r="AY183">
            <v>1098127855</v>
          </cell>
          <cell r="AZ183">
            <v>500117</v>
          </cell>
          <cell r="BA183">
            <v>86818</v>
          </cell>
          <cell r="BB183">
            <v>910</v>
          </cell>
          <cell r="BC183">
            <v>87729288</v>
          </cell>
          <cell r="BD183">
            <v>6432774</v>
          </cell>
          <cell r="BE183">
            <v>7652783</v>
          </cell>
          <cell r="BF183">
            <v>1002587</v>
          </cell>
          <cell r="BG183">
            <v>0</v>
          </cell>
          <cell r="BH183">
            <v>0</v>
          </cell>
          <cell r="BI183">
            <v>526529919</v>
          </cell>
          <cell r="BJ183">
            <v>0</v>
          </cell>
          <cell r="BK183">
            <v>6097019057</v>
          </cell>
          <cell r="BL183">
            <v>11503293</v>
          </cell>
          <cell r="BM183">
            <v>724969</v>
          </cell>
          <cell r="BN183">
            <v>253857</v>
          </cell>
          <cell r="BO183">
            <v>829087</v>
          </cell>
          <cell r="BP183">
            <v>344868153</v>
          </cell>
          <cell r="BQ183">
            <v>358179359</v>
          </cell>
          <cell r="BR183">
            <v>4300885348</v>
          </cell>
          <cell r="BS183">
            <v>1722931</v>
          </cell>
          <cell r="BT183">
            <v>116467572</v>
          </cell>
          <cell r="BU183">
            <v>2546206245</v>
          </cell>
          <cell r="BV183">
            <v>195164012</v>
          </cell>
          <cell r="BW183">
            <v>999754</v>
          </cell>
          <cell r="BX183">
            <v>4430828</v>
          </cell>
          <cell r="BY183">
            <v>1657468</v>
          </cell>
          <cell r="BZ183">
            <v>582767</v>
          </cell>
          <cell r="CA183">
            <v>825966</v>
          </cell>
          <cell r="CB183">
            <v>160286</v>
          </cell>
          <cell r="CC183">
            <v>3678873</v>
          </cell>
          <cell r="CD183">
            <v>12335942</v>
          </cell>
          <cell r="CE183">
            <v>2181987</v>
          </cell>
          <cell r="CF183">
            <v>2941299</v>
          </cell>
          <cell r="CG183">
            <v>12697700</v>
          </cell>
          <cell r="CH183">
            <v>17820986</v>
          </cell>
          <cell r="CI183">
            <v>0</v>
          </cell>
          <cell r="CJ183">
            <v>17820986</v>
          </cell>
          <cell r="CK183">
            <v>584979907</v>
          </cell>
          <cell r="CL183">
            <v>584979907</v>
          </cell>
          <cell r="CM183">
            <v>0</v>
          </cell>
          <cell r="CN183">
            <v>39617409</v>
          </cell>
          <cell r="CO183">
            <v>20230743</v>
          </cell>
          <cell r="CP183">
            <v>4289813</v>
          </cell>
          <cell r="CQ183">
            <v>0</v>
          </cell>
          <cell r="CR183">
            <v>1373876655</v>
          </cell>
          <cell r="CS183">
            <v>132383695</v>
          </cell>
          <cell r="CT183">
            <v>0</v>
          </cell>
          <cell r="CU183">
            <v>30839100</v>
          </cell>
          <cell r="CV183">
            <v>1537099450</v>
          </cell>
          <cell r="CW183">
            <v>0</v>
          </cell>
          <cell r="CX183">
            <v>59235085</v>
          </cell>
          <cell r="CY183">
            <v>15063527</v>
          </cell>
          <cell r="CZ183">
            <v>2260515934</v>
          </cell>
          <cell r="DA183">
            <v>26879852</v>
          </cell>
          <cell r="DB183">
            <v>5175390543</v>
          </cell>
          <cell r="DC183">
            <v>0</v>
          </cell>
          <cell r="DD183">
            <v>6956398</v>
          </cell>
          <cell r="DE183">
            <v>6956398</v>
          </cell>
          <cell r="DF183">
            <v>0</v>
          </cell>
          <cell r="DG183">
            <v>0</v>
          </cell>
          <cell r="DH183">
            <v>36038443</v>
          </cell>
          <cell r="DI183">
            <v>6018702</v>
          </cell>
          <cell r="DJ183">
            <v>3798475</v>
          </cell>
          <cell r="DK183">
            <v>9817177</v>
          </cell>
          <cell r="DL183">
            <v>17489400</v>
          </cell>
          <cell r="DM183">
            <v>1418434</v>
          </cell>
          <cell r="DN183">
            <v>0</v>
          </cell>
          <cell r="DO183">
            <v>18907834</v>
          </cell>
          <cell r="DP183">
            <v>1519000</v>
          </cell>
          <cell r="DQ183">
            <v>623400</v>
          </cell>
          <cell r="DR183">
            <v>0</v>
          </cell>
          <cell r="DS183">
            <v>7494800</v>
          </cell>
          <cell r="DT183">
            <v>0</v>
          </cell>
          <cell r="DU183">
            <v>9637200</v>
          </cell>
          <cell r="DV183">
            <v>0</v>
          </cell>
          <cell r="DW183">
            <v>293310200</v>
          </cell>
          <cell r="DX183">
            <v>40990</v>
          </cell>
          <cell r="DY183">
            <v>293351190</v>
          </cell>
          <cell r="DZ183">
            <v>31075800</v>
          </cell>
          <cell r="EA183">
            <v>0</v>
          </cell>
          <cell r="EB183">
            <v>18664</v>
          </cell>
          <cell r="EC183">
            <v>31094464</v>
          </cell>
          <cell r="ED183">
            <v>49906466</v>
          </cell>
          <cell r="EE183">
            <v>18664</v>
          </cell>
          <cell r="EF183">
            <v>709217</v>
          </cell>
          <cell r="EG183">
            <v>30216368</v>
          </cell>
          <cell r="EH183">
            <v>242627</v>
          </cell>
          <cell r="EI183">
            <v>0</v>
          </cell>
          <cell r="EJ183">
            <v>55991</v>
          </cell>
          <cell r="EK183">
            <v>1026498</v>
          </cell>
          <cell r="EL183">
            <v>522581</v>
          </cell>
          <cell r="EM183">
            <v>1847697</v>
          </cell>
          <cell r="EN183">
            <v>4236637</v>
          </cell>
          <cell r="EO183">
            <v>1271226</v>
          </cell>
          <cell r="EP183">
            <v>0</v>
          </cell>
          <cell r="EQ183">
            <v>634562</v>
          </cell>
          <cell r="ER183">
            <v>33482498</v>
          </cell>
          <cell r="ES183">
            <v>7838712</v>
          </cell>
          <cell r="ET183">
            <v>41955772</v>
          </cell>
          <cell r="EU183">
            <v>0</v>
          </cell>
          <cell r="EV183">
            <v>114206</v>
          </cell>
          <cell r="EW183">
            <v>0</v>
          </cell>
          <cell r="EX183">
            <v>114206</v>
          </cell>
          <cell r="EY183">
            <v>0</v>
          </cell>
          <cell r="EZ183">
            <v>483266941</v>
          </cell>
          <cell r="FA183">
            <v>603564500</v>
          </cell>
          <cell r="FB183">
            <v>1086831441</v>
          </cell>
          <cell r="FC183">
            <v>748522</v>
          </cell>
          <cell r="FD183">
            <v>37345800</v>
          </cell>
          <cell r="FE183">
            <v>1528623</v>
          </cell>
          <cell r="FF183">
            <v>0</v>
          </cell>
          <cell r="FG183">
            <v>0</v>
          </cell>
          <cell r="FH183">
            <v>0</v>
          </cell>
          <cell r="FI183">
            <v>8092710</v>
          </cell>
          <cell r="FJ183">
            <v>9621333</v>
          </cell>
          <cell r="FK183">
            <v>1941014</v>
          </cell>
          <cell r="FL183">
            <v>0</v>
          </cell>
          <cell r="FM183">
            <v>49656669</v>
          </cell>
          <cell r="FN183">
            <v>1182343730</v>
          </cell>
          <cell r="FO183">
            <v>332299</v>
          </cell>
          <cell r="FP183">
            <v>10848310</v>
          </cell>
          <cell r="FQ183">
            <v>11180609</v>
          </cell>
          <cell r="FR183">
            <v>143500</v>
          </cell>
          <cell r="FS183">
            <v>28312372</v>
          </cell>
          <cell r="FT183">
            <v>0</v>
          </cell>
          <cell r="FU183">
            <v>186636</v>
          </cell>
          <cell r="FV183">
            <v>7249716</v>
          </cell>
          <cell r="FW183">
            <v>3400200</v>
          </cell>
          <cell r="FX183">
            <v>50473033</v>
          </cell>
          <cell r="FY183">
            <v>0</v>
          </cell>
          <cell r="FZ183">
            <v>6219025</v>
          </cell>
          <cell r="GA183">
            <v>0</v>
          </cell>
          <cell r="GB183">
            <v>6219025</v>
          </cell>
          <cell r="GC183">
            <v>261322</v>
          </cell>
          <cell r="GD183">
            <v>261322</v>
          </cell>
          <cell r="GE183">
            <v>7733000</v>
          </cell>
          <cell r="GF183">
            <v>61068301</v>
          </cell>
          <cell r="GG183">
            <v>0</v>
          </cell>
          <cell r="GH183">
            <v>61068301</v>
          </cell>
          <cell r="GI183">
            <v>6745171</v>
          </cell>
          <cell r="GJ183">
            <v>2225000</v>
          </cell>
          <cell r="GK183">
            <v>7000</v>
          </cell>
          <cell r="GL183">
            <v>43960741</v>
          </cell>
          <cell r="GM183">
            <v>22194329</v>
          </cell>
          <cell r="GN183">
            <v>49500</v>
          </cell>
          <cell r="GO183">
            <v>0</v>
          </cell>
          <cell r="GP183">
            <v>75181741</v>
          </cell>
          <cell r="GQ183">
            <v>13249412</v>
          </cell>
          <cell r="GR183">
            <v>88431153</v>
          </cell>
          <cell r="GS183">
            <v>214185834</v>
          </cell>
          <cell r="GT183">
            <v>0</v>
          </cell>
          <cell r="GU183">
            <v>0</v>
          </cell>
          <cell r="GV183">
            <v>0</v>
          </cell>
          <cell r="GW183">
            <v>0</v>
          </cell>
          <cell r="GX183">
            <v>0</v>
          </cell>
          <cell r="GY183">
            <v>1221864983</v>
          </cell>
          <cell r="GZ183">
            <v>235059600</v>
          </cell>
          <cell r="HA183">
            <v>0</v>
          </cell>
          <cell r="HB183">
            <v>1456924583</v>
          </cell>
          <cell r="HC183">
            <v>781691</v>
          </cell>
          <cell r="HD183">
            <v>5135159630</v>
          </cell>
          <cell r="HE183">
            <v>0</v>
          </cell>
          <cell r="HF183">
            <v>0</v>
          </cell>
          <cell r="HG183">
            <v>0</v>
          </cell>
          <cell r="HH183">
            <v>6592865904</v>
          </cell>
          <cell r="HI183">
            <v>0</v>
          </cell>
          <cell r="HJ183">
            <v>0</v>
          </cell>
          <cell r="HK183">
            <v>0</v>
          </cell>
          <cell r="HL183">
            <v>44915204023</v>
          </cell>
          <cell r="HM183">
            <v>0</v>
          </cell>
          <cell r="HN183">
            <v>44915204023</v>
          </cell>
          <cell r="HO183">
            <v>0</v>
          </cell>
          <cell r="HP183">
            <v>0</v>
          </cell>
          <cell r="HQ183">
            <v>0</v>
          </cell>
          <cell r="HR183">
            <v>0</v>
          </cell>
          <cell r="HS183">
            <v>323650612</v>
          </cell>
          <cell r="HT183">
            <v>242737959</v>
          </cell>
          <cell r="HU183">
            <v>3075506551</v>
          </cell>
          <cell r="HV183">
            <v>3641895122</v>
          </cell>
          <cell r="HW183">
            <v>0</v>
          </cell>
          <cell r="HX183">
            <v>4017376762</v>
          </cell>
          <cell r="HY183">
            <v>0</v>
          </cell>
          <cell r="HZ183">
            <v>226562436</v>
          </cell>
          <cell r="IA183">
            <v>0</v>
          </cell>
          <cell r="IB183">
            <v>0</v>
          </cell>
          <cell r="IC183">
            <v>0</v>
          </cell>
          <cell r="ID183">
            <v>0</v>
          </cell>
          <cell r="IE183">
            <v>0</v>
          </cell>
          <cell r="IF183">
            <v>0</v>
          </cell>
          <cell r="IG183">
            <v>0</v>
          </cell>
          <cell r="IH183">
            <v>0</v>
          </cell>
          <cell r="II183">
            <v>0</v>
          </cell>
          <cell r="IJ183">
            <v>0</v>
          </cell>
          <cell r="IK183">
            <v>52801038343</v>
          </cell>
          <cell r="IL183">
            <v>0</v>
          </cell>
          <cell r="IM183">
            <v>4210629122</v>
          </cell>
          <cell r="IN183">
            <v>4210629122</v>
          </cell>
          <cell r="IO183">
            <v>57011667465</v>
          </cell>
          <cell r="IP183">
            <v>0</v>
          </cell>
          <cell r="IQ183">
            <v>0</v>
          </cell>
          <cell r="IR183">
            <v>0</v>
          </cell>
          <cell r="IS183">
            <v>0</v>
          </cell>
          <cell r="IT183">
            <v>0</v>
          </cell>
          <cell r="IU183">
            <v>0</v>
          </cell>
          <cell r="IV183">
            <v>0</v>
          </cell>
          <cell r="IW183">
            <v>0</v>
          </cell>
          <cell r="IX183">
            <v>0</v>
          </cell>
          <cell r="IY183">
            <v>0</v>
          </cell>
          <cell r="IZ183">
            <v>956686949</v>
          </cell>
          <cell r="JA183">
            <v>0</v>
          </cell>
          <cell r="JB183">
            <v>956686949</v>
          </cell>
          <cell r="JC183">
            <v>1165212184</v>
          </cell>
          <cell r="JD183">
            <v>30124035</v>
          </cell>
          <cell r="JE183">
            <v>2655970</v>
          </cell>
          <cell r="JF183">
            <v>3561399</v>
          </cell>
          <cell r="JG183">
            <v>1589231</v>
          </cell>
          <cell r="JH183">
            <v>3493691</v>
          </cell>
          <cell r="JI183">
            <v>56266992</v>
          </cell>
          <cell r="JJ183">
            <v>712868</v>
          </cell>
          <cell r="JK183">
            <v>3844413</v>
          </cell>
          <cell r="JL183">
            <v>0</v>
          </cell>
          <cell r="JM183">
            <v>17097065</v>
          </cell>
          <cell r="JN183">
            <v>4464918</v>
          </cell>
          <cell r="JO183">
            <v>4629599</v>
          </cell>
          <cell r="JP183">
            <v>327314468</v>
          </cell>
          <cell r="JQ183">
            <v>262925</v>
          </cell>
          <cell r="JR183">
            <v>3407720</v>
          </cell>
          <cell r="JS183">
            <v>0</v>
          </cell>
          <cell r="JT183">
            <v>5034668</v>
          </cell>
          <cell r="JU183">
            <v>21810842</v>
          </cell>
          <cell r="JV183">
            <v>0</v>
          </cell>
          <cell r="JW183">
            <v>0</v>
          </cell>
          <cell r="JX183">
            <v>505946</v>
          </cell>
          <cell r="JY183">
            <v>1158019</v>
          </cell>
          <cell r="JZ183">
            <v>100978125</v>
          </cell>
          <cell r="KA183">
            <v>4028770</v>
          </cell>
          <cell r="KB183">
            <v>36761619</v>
          </cell>
          <cell r="KC183">
            <v>423365</v>
          </cell>
          <cell r="KD183">
            <v>94416285</v>
          </cell>
          <cell r="KE183">
            <v>0</v>
          </cell>
          <cell r="KF183">
            <v>189288259</v>
          </cell>
          <cell r="KG183">
            <v>793614</v>
          </cell>
          <cell r="KH183">
            <v>4392328</v>
          </cell>
          <cell r="KI183">
            <v>1398935</v>
          </cell>
          <cell r="KJ183">
            <v>1069471</v>
          </cell>
          <cell r="KK183">
            <v>0</v>
          </cell>
          <cell r="KL183">
            <v>0</v>
          </cell>
          <cell r="KM183">
            <v>23033867</v>
          </cell>
          <cell r="KN183">
            <v>0</v>
          </cell>
          <cell r="KO183">
            <v>0</v>
          </cell>
          <cell r="KP183">
            <v>0</v>
          </cell>
          <cell r="KQ183">
            <v>0</v>
          </cell>
          <cell r="KR183">
            <v>28056973</v>
          </cell>
          <cell r="KS183">
            <v>0</v>
          </cell>
          <cell r="KT183">
            <v>39932778</v>
          </cell>
          <cell r="KU183">
            <v>26815673</v>
          </cell>
          <cell r="KV183">
            <v>10390861</v>
          </cell>
          <cell r="KW183">
            <v>2214927876</v>
          </cell>
          <cell r="KX183">
            <v>60183282290</v>
          </cell>
          <cell r="KY183">
            <v>371986701</v>
          </cell>
          <cell r="KZ183">
            <v>371986701</v>
          </cell>
          <cell r="LA183">
            <v>0</v>
          </cell>
          <cell r="LB183">
            <v>87065265447</v>
          </cell>
          <cell r="LC183">
            <v>153402050921</v>
          </cell>
          <cell r="LD183">
            <v>2163523817</v>
          </cell>
          <cell r="LE183">
            <v>0</v>
          </cell>
          <cell r="LF183">
            <v>2620986000</v>
          </cell>
          <cell r="LG183">
            <v>0</v>
          </cell>
          <cell r="LH183">
            <v>0</v>
          </cell>
          <cell r="LI183">
            <v>0</v>
          </cell>
          <cell r="LJ183">
            <v>0</v>
          </cell>
          <cell r="LK183">
            <v>0</v>
          </cell>
          <cell r="LL183">
            <v>8682838705</v>
          </cell>
          <cell r="LM183">
            <v>0</v>
          </cell>
          <cell r="LN183">
            <v>0</v>
          </cell>
          <cell r="LO183">
            <v>2841940971</v>
          </cell>
          <cell r="LP183">
            <v>0</v>
          </cell>
          <cell r="LQ183">
            <v>0</v>
          </cell>
          <cell r="LR183">
            <v>4083672</v>
          </cell>
          <cell r="LS183">
            <v>0</v>
          </cell>
          <cell r="LT183">
            <v>27318924</v>
          </cell>
          <cell r="LU183">
            <v>0</v>
          </cell>
          <cell r="LV183">
            <v>0</v>
          </cell>
          <cell r="LW183">
            <v>542824635</v>
          </cell>
          <cell r="LX183">
            <v>0</v>
          </cell>
          <cell r="LY183">
            <v>0</v>
          </cell>
          <cell r="LZ183">
            <v>0</v>
          </cell>
          <cell r="MA183">
            <v>10460934500</v>
          </cell>
          <cell r="MB183">
            <v>0</v>
          </cell>
          <cell r="MC183">
            <v>0</v>
          </cell>
          <cell r="MD183">
            <v>1053906826</v>
          </cell>
          <cell r="ME183">
            <v>28398400074</v>
          </cell>
          <cell r="MF183">
            <v>21872184</v>
          </cell>
          <cell r="MG183">
            <v>616972</v>
          </cell>
          <cell r="MH183">
            <v>0</v>
          </cell>
          <cell r="MI183">
            <v>22489156</v>
          </cell>
          <cell r="MJ183">
            <v>581188201</v>
          </cell>
          <cell r="MK183">
            <v>6020342</v>
          </cell>
          <cell r="ML183">
            <v>587208543</v>
          </cell>
          <cell r="MM183">
            <v>3291085882</v>
          </cell>
          <cell r="MN183">
            <v>0</v>
          </cell>
          <cell r="MO183">
            <v>3291085882</v>
          </cell>
          <cell r="MP183">
            <v>0</v>
          </cell>
          <cell r="MQ183">
            <v>3900783581</v>
          </cell>
          <cell r="MR183">
            <v>0</v>
          </cell>
          <cell r="MS183">
            <v>0</v>
          </cell>
          <cell r="MT183">
            <v>0</v>
          </cell>
          <cell r="MU183">
            <v>0</v>
          </cell>
          <cell r="MV183">
            <v>0</v>
          </cell>
          <cell r="MW183">
            <v>0</v>
          </cell>
          <cell r="MX183">
            <v>2772896827</v>
          </cell>
          <cell r="MY183">
            <v>357406216</v>
          </cell>
          <cell r="MZ183">
            <v>128672500</v>
          </cell>
          <cell r="NA183">
            <v>1352822</v>
          </cell>
          <cell r="NB183">
            <v>487431538</v>
          </cell>
          <cell r="NC183">
            <v>0</v>
          </cell>
          <cell r="ND183">
            <v>0</v>
          </cell>
          <cell r="NE183">
            <v>0</v>
          </cell>
          <cell r="NF183">
            <v>0</v>
          </cell>
          <cell r="NG183">
            <v>0</v>
          </cell>
          <cell r="NH183">
            <v>0</v>
          </cell>
          <cell r="NI183">
            <v>1328300</v>
          </cell>
          <cell r="NJ183">
            <v>2353153</v>
          </cell>
          <cell r="NK183">
            <v>3681453</v>
          </cell>
          <cell r="NL183">
            <v>0</v>
          </cell>
          <cell r="NM183">
            <v>0</v>
          </cell>
          <cell r="NN183">
            <v>0</v>
          </cell>
          <cell r="NO183">
            <v>0</v>
          </cell>
          <cell r="NP183">
            <v>0</v>
          </cell>
          <cell r="NQ183">
            <v>0</v>
          </cell>
          <cell r="NR183">
            <v>126048</v>
          </cell>
          <cell r="NS183">
            <v>116079784</v>
          </cell>
          <cell r="NT183">
            <v>0</v>
          </cell>
          <cell r="NU183">
            <v>1310599235</v>
          </cell>
          <cell r="NV183">
            <v>0</v>
          </cell>
          <cell r="NW183">
            <v>1310599235</v>
          </cell>
          <cell r="NX183">
            <v>249131264</v>
          </cell>
          <cell r="NY183">
            <v>0</v>
          </cell>
          <cell r="NZ183">
            <v>43750150</v>
          </cell>
          <cell r="OA183">
            <v>0</v>
          </cell>
          <cell r="OB183">
            <v>0</v>
          </cell>
          <cell r="OC183">
            <v>0</v>
          </cell>
          <cell r="OD183">
            <v>4983696299</v>
          </cell>
          <cell r="OE183">
            <v>4983696299</v>
          </cell>
          <cell r="OF183">
            <v>0</v>
          </cell>
          <cell r="OG183">
            <v>0</v>
          </cell>
          <cell r="OH183">
            <v>0</v>
          </cell>
          <cell r="OI183">
            <v>0</v>
          </cell>
          <cell r="OJ183">
            <v>0</v>
          </cell>
          <cell r="OK183">
            <v>0</v>
          </cell>
          <cell r="OL183">
            <v>0</v>
          </cell>
          <cell r="OM183">
            <v>0</v>
          </cell>
          <cell r="ON183">
            <v>0</v>
          </cell>
          <cell r="OO183">
            <v>0</v>
          </cell>
          <cell r="OP183">
            <v>47279949</v>
          </cell>
          <cell r="OQ183">
            <v>0</v>
          </cell>
          <cell r="OR183">
            <v>26623135</v>
          </cell>
          <cell r="OS183">
            <v>0</v>
          </cell>
          <cell r="OT183">
            <v>0</v>
          </cell>
          <cell r="OU183">
            <v>73903084</v>
          </cell>
          <cell r="OV183">
            <v>0</v>
          </cell>
          <cell r="OW183">
            <v>5057599383</v>
          </cell>
          <cell r="OX183">
            <v>8958382964</v>
          </cell>
          <cell r="OY183">
            <v>190758833959</v>
          </cell>
        </row>
        <row r="184">
          <cell r="A184">
            <v>41000</v>
          </cell>
          <cell r="B184">
            <v>2012</v>
          </cell>
          <cell r="C184" t="str">
            <v>2012-1</v>
          </cell>
          <cell r="D184" t="str">
            <v>2012-2</v>
          </cell>
          <cell r="E184">
            <v>4</v>
          </cell>
          <cell r="F184">
            <v>0</v>
          </cell>
          <cell r="G184">
            <v>17757762</v>
          </cell>
          <cell r="H184">
            <v>1318320</v>
          </cell>
          <cell r="I184">
            <v>53472981736.036804</v>
          </cell>
          <cell r="J184">
            <v>7590146887.9631996</v>
          </cell>
          <cell r="K184">
            <v>0</v>
          </cell>
          <cell r="L184">
            <v>61063128624</v>
          </cell>
          <cell r="M184">
            <v>3331229620</v>
          </cell>
          <cell r="N184">
            <v>25201570567</v>
          </cell>
          <cell r="O184">
            <v>1261171908</v>
          </cell>
          <cell r="P184">
            <v>2598764104</v>
          </cell>
          <cell r="Q184">
            <v>2411087139</v>
          </cell>
          <cell r="R184">
            <v>95886028044</v>
          </cell>
          <cell r="S184">
            <v>3350464000</v>
          </cell>
          <cell r="T184">
            <v>3941723000</v>
          </cell>
          <cell r="U184">
            <v>7292187000</v>
          </cell>
          <cell r="V184">
            <v>125389031</v>
          </cell>
          <cell r="W184">
            <v>1000885928</v>
          </cell>
          <cell r="X184">
            <v>119389104</v>
          </cell>
          <cell r="Y184">
            <v>0</v>
          </cell>
          <cell r="Z184">
            <v>102370745</v>
          </cell>
          <cell r="AA184">
            <v>13914870</v>
          </cell>
          <cell r="AB184">
            <v>0</v>
          </cell>
          <cell r="AC184">
            <v>3163662080</v>
          </cell>
          <cell r="AD184">
            <v>286030782</v>
          </cell>
          <cell r="AE184">
            <v>5606572</v>
          </cell>
          <cell r="AF184">
            <v>291637354</v>
          </cell>
          <cell r="AG184">
            <v>12109436112</v>
          </cell>
          <cell r="AH184">
            <v>107995464156</v>
          </cell>
          <cell r="AI184">
            <v>45140886</v>
          </cell>
          <cell r="AJ184">
            <v>607000</v>
          </cell>
          <cell r="AK184">
            <v>584899262</v>
          </cell>
          <cell r="AL184">
            <v>630647148</v>
          </cell>
          <cell r="AM184">
            <v>1696797262</v>
          </cell>
          <cell r="AN184">
            <v>132866</v>
          </cell>
          <cell r="AO184">
            <v>9852222</v>
          </cell>
          <cell r="AP184">
            <v>83260</v>
          </cell>
          <cell r="AQ184">
            <v>3651295</v>
          </cell>
          <cell r="AR184">
            <v>15407876</v>
          </cell>
          <cell r="AS184">
            <v>0</v>
          </cell>
          <cell r="AT184">
            <v>0</v>
          </cell>
          <cell r="AU184">
            <v>85000</v>
          </cell>
          <cell r="AV184">
            <v>1726009781</v>
          </cell>
          <cell r="AW184">
            <v>853365</v>
          </cell>
          <cell r="AX184">
            <v>2942686835</v>
          </cell>
          <cell r="AY184">
            <v>1094697565</v>
          </cell>
          <cell r="AZ184">
            <v>94421</v>
          </cell>
          <cell r="BA184">
            <v>62350</v>
          </cell>
          <cell r="BB184">
            <v>0</v>
          </cell>
          <cell r="BC184">
            <v>26310905</v>
          </cell>
          <cell r="BD184">
            <v>7081753</v>
          </cell>
          <cell r="BE184">
            <v>8086078</v>
          </cell>
          <cell r="BF184">
            <v>2381665</v>
          </cell>
          <cell r="BG184">
            <v>0</v>
          </cell>
          <cell r="BH184">
            <v>0</v>
          </cell>
          <cell r="BI184">
            <v>571700348</v>
          </cell>
          <cell r="BJ184">
            <v>13826266</v>
          </cell>
          <cell r="BK184">
            <v>4667781551</v>
          </cell>
          <cell r="BL184">
            <v>3333941</v>
          </cell>
          <cell r="BM184">
            <v>2383887</v>
          </cell>
          <cell r="BN184">
            <v>443741</v>
          </cell>
          <cell r="BO184">
            <v>829087</v>
          </cell>
          <cell r="BP184">
            <v>223272528</v>
          </cell>
          <cell r="BQ184">
            <v>230263184</v>
          </cell>
          <cell r="BR184">
            <v>4268092759</v>
          </cell>
          <cell r="BS184">
            <v>3036814</v>
          </cell>
          <cell r="BT184">
            <v>103124796</v>
          </cell>
          <cell r="BU184">
            <v>2546206245</v>
          </cell>
          <cell r="BV184">
            <v>166041363</v>
          </cell>
          <cell r="BW184">
            <v>2779604</v>
          </cell>
          <cell r="BX184">
            <v>9315137</v>
          </cell>
          <cell r="BY184">
            <v>8002799</v>
          </cell>
          <cell r="BZ184">
            <v>445215</v>
          </cell>
          <cell r="CA184">
            <v>1167821</v>
          </cell>
          <cell r="CB184">
            <v>141763</v>
          </cell>
          <cell r="CC184">
            <v>6659351</v>
          </cell>
          <cell r="CD184">
            <v>28511690</v>
          </cell>
          <cell r="CE184">
            <v>3533591</v>
          </cell>
          <cell r="CF184">
            <v>5692809</v>
          </cell>
          <cell r="CG184">
            <v>18099803</v>
          </cell>
          <cell r="CH184">
            <v>27326203</v>
          </cell>
          <cell r="CI184">
            <v>1082474060</v>
          </cell>
          <cell r="CJ184">
            <v>1109800263</v>
          </cell>
          <cell r="CK184">
            <v>512365077</v>
          </cell>
          <cell r="CL184">
            <v>512365077</v>
          </cell>
          <cell r="CM184">
            <v>0</v>
          </cell>
          <cell r="CN184">
            <v>38270451</v>
          </cell>
          <cell r="CO184">
            <v>16325271</v>
          </cell>
          <cell r="CP184">
            <v>3585246</v>
          </cell>
          <cell r="CQ184">
            <v>0</v>
          </cell>
          <cell r="CR184">
            <v>1444516078</v>
          </cell>
          <cell r="CS184">
            <v>131399546</v>
          </cell>
          <cell r="CT184">
            <v>0</v>
          </cell>
          <cell r="CU184">
            <v>22695441</v>
          </cell>
          <cell r="CV184">
            <v>1598611065</v>
          </cell>
          <cell r="CW184">
            <v>0</v>
          </cell>
          <cell r="CX184">
            <v>20404183</v>
          </cell>
          <cell r="CY184">
            <v>8487721</v>
          </cell>
          <cell r="CZ184">
            <v>2198049014</v>
          </cell>
          <cell r="DA184">
            <v>10485045</v>
          </cell>
          <cell r="DB184">
            <v>6162218416</v>
          </cell>
          <cell r="DC184">
            <v>0</v>
          </cell>
          <cell r="DD184">
            <v>33657</v>
          </cell>
          <cell r="DE184">
            <v>33657</v>
          </cell>
          <cell r="DF184">
            <v>0</v>
          </cell>
          <cell r="DG184">
            <v>0</v>
          </cell>
          <cell r="DH184">
            <v>29028901</v>
          </cell>
          <cell r="DI184">
            <v>4548974</v>
          </cell>
          <cell r="DJ184">
            <v>2896875</v>
          </cell>
          <cell r="DK184">
            <v>7445849</v>
          </cell>
          <cell r="DL184">
            <v>13134539</v>
          </cell>
          <cell r="DM184">
            <v>1586406</v>
          </cell>
          <cell r="DN184">
            <v>87447</v>
          </cell>
          <cell r="DO184">
            <v>14808392</v>
          </cell>
          <cell r="DP184">
            <v>1258600</v>
          </cell>
          <cell r="DQ184">
            <v>1454600</v>
          </cell>
          <cell r="DR184">
            <v>0</v>
          </cell>
          <cell r="DS184">
            <v>8286200</v>
          </cell>
          <cell r="DT184">
            <v>0</v>
          </cell>
          <cell r="DU184">
            <v>10999400</v>
          </cell>
          <cell r="DV184">
            <v>0</v>
          </cell>
          <cell r="DW184">
            <v>149848100</v>
          </cell>
          <cell r="DX184">
            <v>22140</v>
          </cell>
          <cell r="DY184">
            <v>149870240</v>
          </cell>
          <cell r="DZ184">
            <v>23405000</v>
          </cell>
          <cell r="EA184">
            <v>0</v>
          </cell>
          <cell r="EB184">
            <v>37327</v>
          </cell>
          <cell r="EC184">
            <v>23442327</v>
          </cell>
          <cell r="ED184">
            <v>41882107</v>
          </cell>
          <cell r="EE184">
            <v>37327</v>
          </cell>
          <cell r="EF184">
            <v>522581</v>
          </cell>
          <cell r="EG184">
            <v>23105537</v>
          </cell>
          <cell r="EH184">
            <v>112970</v>
          </cell>
          <cell r="EI184">
            <v>18664</v>
          </cell>
          <cell r="EJ184">
            <v>74655</v>
          </cell>
          <cell r="EK184">
            <v>746544</v>
          </cell>
          <cell r="EL184">
            <v>410600</v>
          </cell>
          <cell r="EM184">
            <v>1363433</v>
          </cell>
          <cell r="EN184">
            <v>3994010</v>
          </cell>
          <cell r="EO184">
            <v>1208190</v>
          </cell>
          <cell r="EP184">
            <v>0</v>
          </cell>
          <cell r="EQ184">
            <v>802535</v>
          </cell>
          <cell r="ER184">
            <v>25363832</v>
          </cell>
          <cell r="ES184">
            <v>6364288</v>
          </cell>
          <cell r="ET184">
            <v>32530655</v>
          </cell>
          <cell r="EU184">
            <v>0</v>
          </cell>
          <cell r="EV184">
            <v>97891</v>
          </cell>
          <cell r="EW184">
            <v>0</v>
          </cell>
          <cell r="EX184">
            <v>97891</v>
          </cell>
          <cell r="EY184">
            <v>0</v>
          </cell>
          <cell r="EZ184">
            <v>303862090</v>
          </cell>
          <cell r="FA184">
            <v>317234600</v>
          </cell>
          <cell r="FB184">
            <v>621096690</v>
          </cell>
          <cell r="FC184">
            <v>1045162</v>
          </cell>
          <cell r="FD184">
            <v>28483500</v>
          </cell>
          <cell r="FE184">
            <v>2337894</v>
          </cell>
          <cell r="FF184">
            <v>0</v>
          </cell>
          <cell r="FG184">
            <v>0</v>
          </cell>
          <cell r="FH184">
            <v>0</v>
          </cell>
          <cell r="FI184">
            <v>4585869</v>
          </cell>
          <cell r="FJ184">
            <v>6923763</v>
          </cell>
          <cell r="FK184">
            <v>1474424</v>
          </cell>
          <cell r="FL184">
            <v>0</v>
          </cell>
          <cell r="FM184">
            <v>37926849</v>
          </cell>
          <cell r="FN184">
            <v>695498289</v>
          </cell>
          <cell r="FO184">
            <v>262341</v>
          </cell>
          <cell r="FP184">
            <v>21272920</v>
          </cell>
          <cell r="FQ184">
            <v>21535261</v>
          </cell>
          <cell r="FR184">
            <v>286999</v>
          </cell>
          <cell r="FS184">
            <v>19958743</v>
          </cell>
          <cell r="FT184">
            <v>0</v>
          </cell>
          <cell r="FU184">
            <v>279954</v>
          </cell>
          <cell r="FV184">
            <v>5156338</v>
          </cell>
          <cell r="FW184">
            <v>3022400</v>
          </cell>
          <cell r="FX184">
            <v>50239695</v>
          </cell>
          <cell r="FY184">
            <v>0</v>
          </cell>
          <cell r="FZ184">
            <v>3798336</v>
          </cell>
          <cell r="GA184">
            <v>0</v>
          </cell>
          <cell r="GB184">
            <v>3798336</v>
          </cell>
          <cell r="GC184">
            <v>0</v>
          </cell>
          <cell r="GD184">
            <v>0</v>
          </cell>
          <cell r="GE184">
            <v>6007983</v>
          </cell>
          <cell r="GF184">
            <v>71070927</v>
          </cell>
          <cell r="GG184">
            <v>0</v>
          </cell>
          <cell r="GH184">
            <v>71070927</v>
          </cell>
          <cell r="GI184">
            <v>6393754</v>
          </cell>
          <cell r="GJ184">
            <v>3026000</v>
          </cell>
          <cell r="GK184">
            <v>0</v>
          </cell>
          <cell r="GL184">
            <v>34052423</v>
          </cell>
          <cell r="GM184">
            <v>11695294</v>
          </cell>
          <cell r="GN184">
            <v>26400</v>
          </cell>
          <cell r="GO184">
            <v>0</v>
          </cell>
          <cell r="GP184">
            <v>55193871</v>
          </cell>
          <cell r="GQ184">
            <v>9447246</v>
          </cell>
          <cell r="GR184">
            <v>64641117</v>
          </cell>
          <cell r="GS184">
            <v>195758058</v>
          </cell>
          <cell r="GT184">
            <v>0</v>
          </cell>
          <cell r="GU184">
            <v>0</v>
          </cell>
          <cell r="GV184">
            <v>0</v>
          </cell>
          <cell r="GW184">
            <v>0</v>
          </cell>
          <cell r="GX184">
            <v>0</v>
          </cell>
          <cell r="GY184">
            <v>563582437</v>
          </cell>
          <cell r="GZ184">
            <v>455304500</v>
          </cell>
          <cell r="HA184">
            <v>0</v>
          </cell>
          <cell r="HB184">
            <v>1018886937</v>
          </cell>
          <cell r="HC184">
            <v>522526</v>
          </cell>
          <cell r="HD184">
            <v>0</v>
          </cell>
          <cell r="HE184">
            <v>0</v>
          </cell>
          <cell r="HF184">
            <v>3042189209</v>
          </cell>
          <cell r="HG184">
            <v>0</v>
          </cell>
          <cell r="HH184">
            <v>4061598672</v>
          </cell>
          <cell r="HI184">
            <v>0</v>
          </cell>
          <cell r="HJ184">
            <v>0</v>
          </cell>
          <cell r="HK184">
            <v>0</v>
          </cell>
          <cell r="HL184">
            <v>36453381573</v>
          </cell>
          <cell r="HM184">
            <v>5094220148</v>
          </cell>
          <cell r="HN184">
            <v>41547601721</v>
          </cell>
          <cell r="HO184">
            <v>0</v>
          </cell>
          <cell r="HP184">
            <v>0</v>
          </cell>
          <cell r="HQ184">
            <v>0</v>
          </cell>
          <cell r="HR184">
            <v>0</v>
          </cell>
          <cell r="HS184">
            <v>323650612</v>
          </cell>
          <cell r="HT184">
            <v>242737959</v>
          </cell>
          <cell r="HU184">
            <v>3075506551</v>
          </cell>
          <cell r="HV184">
            <v>3641895122</v>
          </cell>
          <cell r="HW184">
            <v>0</v>
          </cell>
          <cell r="HX184">
            <v>2008688381</v>
          </cell>
          <cell r="HY184">
            <v>0</v>
          </cell>
          <cell r="HZ184">
            <v>226562436</v>
          </cell>
          <cell r="IA184">
            <v>0</v>
          </cell>
          <cell r="IB184">
            <v>0</v>
          </cell>
          <cell r="IC184">
            <v>0</v>
          </cell>
          <cell r="ID184">
            <v>0</v>
          </cell>
          <cell r="IE184">
            <v>0</v>
          </cell>
          <cell r="IF184">
            <v>0</v>
          </cell>
          <cell r="IG184">
            <v>0</v>
          </cell>
          <cell r="IH184">
            <v>0</v>
          </cell>
          <cell r="II184">
            <v>0</v>
          </cell>
          <cell r="IJ184">
            <v>0</v>
          </cell>
          <cell r="IK184">
            <v>47424747660</v>
          </cell>
          <cell r="IL184">
            <v>0</v>
          </cell>
          <cell r="IM184">
            <v>5008438092</v>
          </cell>
          <cell r="IN184">
            <v>5008438092</v>
          </cell>
          <cell r="IO184">
            <v>52433185752</v>
          </cell>
          <cell r="IP184">
            <v>95997784</v>
          </cell>
          <cell r="IQ184">
            <v>0</v>
          </cell>
          <cell r="IR184">
            <v>0</v>
          </cell>
          <cell r="IS184">
            <v>0</v>
          </cell>
          <cell r="IT184">
            <v>0</v>
          </cell>
          <cell r="IU184">
            <v>0</v>
          </cell>
          <cell r="IV184">
            <v>0</v>
          </cell>
          <cell r="IW184">
            <v>0</v>
          </cell>
          <cell r="IX184">
            <v>0</v>
          </cell>
          <cell r="IY184">
            <v>0</v>
          </cell>
          <cell r="IZ184">
            <v>0</v>
          </cell>
          <cell r="JA184">
            <v>0</v>
          </cell>
          <cell r="JB184">
            <v>95997784</v>
          </cell>
          <cell r="JC184">
            <v>1192534260</v>
          </cell>
          <cell r="JD184">
            <v>30830389</v>
          </cell>
          <cell r="JE184">
            <v>2718247</v>
          </cell>
          <cell r="JF184">
            <v>3644907</v>
          </cell>
          <cell r="JG184">
            <v>1626496</v>
          </cell>
          <cell r="JH184">
            <v>3575613</v>
          </cell>
          <cell r="JI184">
            <v>57586349</v>
          </cell>
          <cell r="JJ184">
            <v>729584</v>
          </cell>
          <cell r="JK184">
            <v>3934557</v>
          </cell>
          <cell r="JL184">
            <v>14409995</v>
          </cell>
          <cell r="JM184">
            <v>17497960</v>
          </cell>
          <cell r="JN184">
            <v>4569613</v>
          </cell>
          <cell r="JO184">
            <v>4738154</v>
          </cell>
          <cell r="JP184">
            <v>334989389</v>
          </cell>
          <cell r="JQ184">
            <v>269090</v>
          </cell>
          <cell r="JR184">
            <v>3487626</v>
          </cell>
          <cell r="JS184">
            <v>3147638</v>
          </cell>
          <cell r="JT184">
            <v>5152723</v>
          </cell>
          <cell r="JU184">
            <v>22322266</v>
          </cell>
          <cell r="JV184">
            <v>0</v>
          </cell>
          <cell r="JW184">
            <v>0</v>
          </cell>
          <cell r="JX184">
            <v>517809</v>
          </cell>
          <cell r="JY184">
            <v>1185172</v>
          </cell>
          <cell r="JZ184">
            <v>103345875</v>
          </cell>
          <cell r="KA184">
            <v>4123237</v>
          </cell>
          <cell r="KB184">
            <v>37623611</v>
          </cell>
          <cell r="KC184">
            <v>433291</v>
          </cell>
          <cell r="KD184">
            <v>96630172</v>
          </cell>
          <cell r="KE184">
            <v>0</v>
          </cell>
          <cell r="KF184">
            <v>193726720</v>
          </cell>
          <cell r="KG184">
            <v>277117</v>
          </cell>
          <cell r="KH184">
            <v>4495320</v>
          </cell>
          <cell r="KI184">
            <v>1431738</v>
          </cell>
          <cell r="KJ184">
            <v>1094548</v>
          </cell>
          <cell r="KK184">
            <v>311591666</v>
          </cell>
          <cell r="KL184">
            <v>0</v>
          </cell>
          <cell r="KM184">
            <v>23573589</v>
          </cell>
          <cell r="KN184">
            <v>0</v>
          </cell>
          <cell r="KO184">
            <v>0</v>
          </cell>
          <cell r="KP184">
            <v>0</v>
          </cell>
          <cell r="KQ184">
            <v>0</v>
          </cell>
          <cell r="KR184">
            <v>364369330</v>
          </cell>
          <cell r="KS184">
            <v>0</v>
          </cell>
          <cell r="KT184">
            <v>40869128</v>
          </cell>
          <cell r="KU184">
            <v>27444452</v>
          </cell>
          <cell r="KV184">
            <v>10634508</v>
          </cell>
          <cell r="KW184">
            <v>2931132139</v>
          </cell>
          <cell r="KX184">
            <v>55460315675</v>
          </cell>
          <cell r="KY184">
            <v>1041802</v>
          </cell>
          <cell r="KZ184">
            <v>1041802</v>
          </cell>
          <cell r="LA184">
            <v>0</v>
          </cell>
          <cell r="LB184">
            <v>78102295806</v>
          </cell>
          <cell r="LC184">
            <v>186097759962</v>
          </cell>
          <cell r="LD184">
            <v>2675078074</v>
          </cell>
          <cell r="LE184">
            <v>0</v>
          </cell>
          <cell r="LF184">
            <v>1310493000</v>
          </cell>
          <cell r="LG184">
            <v>0</v>
          </cell>
          <cell r="LH184">
            <v>0</v>
          </cell>
          <cell r="LI184">
            <v>2953027079</v>
          </cell>
          <cell r="LJ184">
            <v>0</v>
          </cell>
          <cell r="LK184">
            <v>0</v>
          </cell>
          <cell r="LL184">
            <v>8782180856</v>
          </cell>
          <cell r="LM184">
            <v>0</v>
          </cell>
          <cell r="LN184">
            <v>0</v>
          </cell>
          <cell r="LO184">
            <v>0</v>
          </cell>
          <cell r="LP184">
            <v>0</v>
          </cell>
          <cell r="LQ184">
            <v>0</v>
          </cell>
          <cell r="LR184">
            <v>3963969</v>
          </cell>
          <cell r="LS184">
            <v>0</v>
          </cell>
          <cell r="LT184">
            <v>33959386</v>
          </cell>
          <cell r="LU184">
            <v>0</v>
          </cell>
          <cell r="LV184">
            <v>0</v>
          </cell>
          <cell r="LW184">
            <v>650348554</v>
          </cell>
          <cell r="LX184">
            <v>0</v>
          </cell>
          <cell r="LY184">
            <v>0</v>
          </cell>
          <cell r="LZ184">
            <v>0</v>
          </cell>
          <cell r="MA184">
            <v>1307515500</v>
          </cell>
          <cell r="MB184">
            <v>0</v>
          </cell>
          <cell r="MC184">
            <v>0</v>
          </cell>
          <cell r="MD184">
            <v>1053906826</v>
          </cell>
          <cell r="ME184">
            <v>176069064720</v>
          </cell>
          <cell r="MF184">
            <v>13278487</v>
          </cell>
          <cell r="MG184">
            <v>256909444</v>
          </cell>
          <cell r="MH184">
            <v>0</v>
          </cell>
          <cell r="MI184">
            <v>270187931</v>
          </cell>
          <cell r="MJ184">
            <v>1710581316</v>
          </cell>
          <cell r="MK184">
            <v>3360735</v>
          </cell>
          <cell r="ML184">
            <v>1713942051</v>
          </cell>
          <cell r="MM184">
            <v>233967974876</v>
          </cell>
          <cell r="MN184">
            <v>0</v>
          </cell>
          <cell r="MO184">
            <v>233967974876</v>
          </cell>
          <cell r="MP184">
            <v>0</v>
          </cell>
          <cell r="MQ184">
            <v>235952104858</v>
          </cell>
          <cell r="MR184">
            <v>0</v>
          </cell>
          <cell r="MS184">
            <v>0</v>
          </cell>
          <cell r="MT184">
            <v>0</v>
          </cell>
          <cell r="MU184">
            <v>0</v>
          </cell>
          <cell r="MV184">
            <v>0</v>
          </cell>
          <cell r="MW184">
            <v>0</v>
          </cell>
          <cell r="MX184">
            <v>5046153078</v>
          </cell>
          <cell r="MY184">
            <v>435370912</v>
          </cell>
          <cell r="MZ184">
            <v>118659313</v>
          </cell>
          <cell r="NA184">
            <v>676804</v>
          </cell>
          <cell r="NB184">
            <v>554707029</v>
          </cell>
          <cell r="NC184">
            <v>0</v>
          </cell>
          <cell r="ND184">
            <v>0</v>
          </cell>
          <cell r="NE184">
            <v>0</v>
          </cell>
          <cell r="NF184">
            <v>0</v>
          </cell>
          <cell r="NG184">
            <v>0</v>
          </cell>
          <cell r="NH184">
            <v>0</v>
          </cell>
          <cell r="NI184">
            <v>3256250</v>
          </cell>
          <cell r="NJ184">
            <v>2684596</v>
          </cell>
          <cell r="NK184">
            <v>5940846</v>
          </cell>
          <cell r="NL184">
            <v>0</v>
          </cell>
          <cell r="NM184">
            <v>0</v>
          </cell>
          <cell r="NN184">
            <v>0</v>
          </cell>
          <cell r="NO184">
            <v>0</v>
          </cell>
          <cell r="NP184">
            <v>0</v>
          </cell>
          <cell r="NQ184">
            <v>0</v>
          </cell>
          <cell r="NR184">
            <v>157434</v>
          </cell>
          <cell r="NS184">
            <v>122511270</v>
          </cell>
          <cell r="NT184">
            <v>0</v>
          </cell>
          <cell r="NU184">
            <v>1621754764</v>
          </cell>
          <cell r="NV184">
            <v>0</v>
          </cell>
          <cell r="NW184">
            <v>1621754764</v>
          </cell>
          <cell r="NX184">
            <v>254623461</v>
          </cell>
          <cell r="NY184">
            <v>0</v>
          </cell>
          <cell r="NZ184">
            <v>45258254</v>
          </cell>
          <cell r="OA184">
            <v>0</v>
          </cell>
          <cell r="OB184">
            <v>0</v>
          </cell>
          <cell r="OC184">
            <v>0</v>
          </cell>
          <cell r="OD184">
            <v>7651106136</v>
          </cell>
          <cell r="OE184">
            <v>7651106136</v>
          </cell>
          <cell r="OF184">
            <v>120000000000</v>
          </cell>
          <cell r="OG184">
            <v>0</v>
          </cell>
          <cell r="OH184">
            <v>0</v>
          </cell>
          <cell r="OI184">
            <v>0</v>
          </cell>
          <cell r="OJ184">
            <v>0</v>
          </cell>
          <cell r="OK184">
            <v>0</v>
          </cell>
          <cell r="OL184">
            <v>0</v>
          </cell>
          <cell r="OM184">
            <v>120000000000</v>
          </cell>
          <cell r="ON184">
            <v>120000000000</v>
          </cell>
          <cell r="OO184">
            <v>0</v>
          </cell>
          <cell r="OP184">
            <v>31376289</v>
          </cell>
          <cell r="OQ184">
            <v>0</v>
          </cell>
          <cell r="OR184">
            <v>17404325</v>
          </cell>
          <cell r="OS184">
            <v>0</v>
          </cell>
          <cell r="OT184">
            <v>0</v>
          </cell>
          <cell r="OU184">
            <v>48780614</v>
          </cell>
          <cell r="OV184">
            <v>0</v>
          </cell>
          <cell r="OW184">
            <v>127699886750</v>
          </cell>
          <cell r="OX184">
            <v>363651991608</v>
          </cell>
          <cell r="OY184">
            <v>725818816290</v>
          </cell>
        </row>
        <row r="185">
          <cell r="A185">
            <v>41030</v>
          </cell>
          <cell r="B185">
            <v>2012</v>
          </cell>
          <cell r="C185" t="str">
            <v>2012-1</v>
          </cell>
          <cell r="D185" t="str">
            <v>2012-2</v>
          </cell>
          <cell r="E185">
            <v>5</v>
          </cell>
          <cell r="F185">
            <v>0</v>
          </cell>
          <cell r="G185">
            <v>3803160</v>
          </cell>
          <cell r="H185">
            <v>1215240</v>
          </cell>
          <cell r="I185">
            <v>12841290641.071289</v>
          </cell>
          <cell r="J185">
            <v>2054772634.9286995</v>
          </cell>
          <cell r="K185">
            <v>0</v>
          </cell>
          <cell r="L185">
            <v>16530753296</v>
          </cell>
          <cell r="M185">
            <v>3296414207</v>
          </cell>
          <cell r="N185">
            <v>46431707236</v>
          </cell>
          <cell r="O185">
            <v>677548872</v>
          </cell>
          <cell r="P185">
            <v>4850738313</v>
          </cell>
          <cell r="Q185">
            <v>2455933348</v>
          </cell>
          <cell r="R185">
            <v>74248113672</v>
          </cell>
          <cell r="S185">
            <v>3062229000</v>
          </cell>
          <cell r="T185">
            <v>3602623000</v>
          </cell>
          <cell r="U185">
            <v>6664852000</v>
          </cell>
          <cell r="V185">
            <v>122550486</v>
          </cell>
          <cell r="W185">
            <v>1485028040</v>
          </cell>
          <cell r="X185">
            <v>101879964</v>
          </cell>
          <cell r="Y185">
            <v>0</v>
          </cell>
          <cell r="Z185">
            <v>154493587</v>
          </cell>
          <cell r="AA185">
            <v>18644330</v>
          </cell>
          <cell r="AB185">
            <v>0</v>
          </cell>
          <cell r="AC185">
            <v>3215614419</v>
          </cell>
          <cell r="AD185">
            <v>310868505</v>
          </cell>
          <cell r="AE185">
            <v>9920266</v>
          </cell>
          <cell r="AF185">
            <v>320788771</v>
          </cell>
          <cell r="AG185">
            <v>12083851597</v>
          </cell>
          <cell r="AH185">
            <v>86331965269</v>
          </cell>
          <cell r="AI185">
            <v>59993226</v>
          </cell>
          <cell r="AJ185">
            <v>935008</v>
          </cell>
          <cell r="AK185">
            <v>477012161</v>
          </cell>
          <cell r="AL185">
            <v>537940395</v>
          </cell>
          <cell r="AM185">
            <v>1649388437</v>
          </cell>
          <cell r="AN185">
            <v>169055223</v>
          </cell>
          <cell r="AO185">
            <v>22194647</v>
          </cell>
          <cell r="AP185">
            <v>74230</v>
          </cell>
          <cell r="AQ185">
            <v>3462602</v>
          </cell>
          <cell r="AR185">
            <v>31768895</v>
          </cell>
          <cell r="AS185">
            <v>0</v>
          </cell>
          <cell r="AT185">
            <v>0</v>
          </cell>
          <cell r="AU185">
            <v>16068000</v>
          </cell>
          <cell r="AV185">
            <v>1892012034</v>
          </cell>
          <cell r="AW185">
            <v>432000</v>
          </cell>
          <cell r="AX185">
            <v>3593940045</v>
          </cell>
          <cell r="AY185">
            <v>1246863225</v>
          </cell>
          <cell r="AZ185">
            <v>832159</v>
          </cell>
          <cell r="BA185">
            <v>24361</v>
          </cell>
          <cell r="BB185">
            <v>355680</v>
          </cell>
          <cell r="BC185">
            <v>51287962</v>
          </cell>
          <cell r="BD185">
            <v>6177065</v>
          </cell>
          <cell r="BE185">
            <v>6828976</v>
          </cell>
          <cell r="BF185">
            <v>7068586</v>
          </cell>
          <cell r="BG185">
            <v>0</v>
          </cell>
          <cell r="BH185">
            <v>0</v>
          </cell>
          <cell r="BI185">
            <v>341043433</v>
          </cell>
          <cell r="BJ185">
            <v>137162442</v>
          </cell>
          <cell r="BK185">
            <v>5392015934</v>
          </cell>
          <cell r="BL185">
            <v>9913694</v>
          </cell>
          <cell r="BM185">
            <v>0</v>
          </cell>
          <cell r="BN185">
            <v>235742</v>
          </cell>
          <cell r="BO185">
            <v>36055</v>
          </cell>
          <cell r="BP185">
            <v>147552433</v>
          </cell>
          <cell r="BQ185">
            <v>157737924</v>
          </cell>
          <cell r="BR185">
            <v>3595689393</v>
          </cell>
          <cell r="BS185">
            <v>21887753</v>
          </cell>
          <cell r="BT185">
            <v>115875689</v>
          </cell>
          <cell r="BU185">
            <v>2546206245</v>
          </cell>
          <cell r="BV185">
            <v>152761682</v>
          </cell>
          <cell r="BW185">
            <v>1302709</v>
          </cell>
          <cell r="BX185">
            <v>7156342</v>
          </cell>
          <cell r="BY185">
            <v>3447268</v>
          </cell>
          <cell r="BZ185">
            <v>957327</v>
          </cell>
          <cell r="CA185">
            <v>438339</v>
          </cell>
          <cell r="CB185">
            <v>255321</v>
          </cell>
          <cell r="CC185">
            <v>4762228</v>
          </cell>
          <cell r="CD185">
            <v>18319534</v>
          </cell>
          <cell r="CE185">
            <v>3111405</v>
          </cell>
          <cell r="CF185">
            <v>3333857</v>
          </cell>
          <cell r="CG185">
            <v>17477562</v>
          </cell>
          <cell r="CH185">
            <v>23922824</v>
          </cell>
          <cell r="CI185">
            <v>0</v>
          </cell>
          <cell r="CJ185">
            <v>23922824</v>
          </cell>
          <cell r="CK185">
            <v>747173404</v>
          </cell>
          <cell r="CL185">
            <v>747173404</v>
          </cell>
          <cell r="CM185">
            <v>0</v>
          </cell>
          <cell r="CN185">
            <v>37603584</v>
          </cell>
          <cell r="CO185">
            <v>20697334</v>
          </cell>
          <cell r="CP185">
            <v>3968563</v>
          </cell>
          <cell r="CQ185">
            <v>0</v>
          </cell>
          <cell r="CR185">
            <v>1044073144</v>
          </cell>
          <cell r="CS185">
            <v>144321432</v>
          </cell>
          <cell r="CT185">
            <v>0</v>
          </cell>
          <cell r="CU185">
            <v>11665020</v>
          </cell>
          <cell r="CV185">
            <v>1200059596</v>
          </cell>
          <cell r="CW185">
            <v>0</v>
          </cell>
          <cell r="CX185">
            <v>17239771</v>
          </cell>
          <cell r="CY185">
            <v>9562368</v>
          </cell>
          <cell r="CZ185">
            <v>2036304620</v>
          </cell>
          <cell r="DA185">
            <v>13602670</v>
          </cell>
          <cell r="DB185">
            <v>4906993264</v>
          </cell>
          <cell r="DC185">
            <v>0</v>
          </cell>
          <cell r="DD185">
            <v>7338043</v>
          </cell>
          <cell r="DE185">
            <v>7338043</v>
          </cell>
          <cell r="DF185">
            <v>0</v>
          </cell>
          <cell r="DG185">
            <v>0</v>
          </cell>
          <cell r="DH185">
            <v>34615564</v>
          </cell>
          <cell r="DI185">
            <v>1175436</v>
          </cell>
          <cell r="DJ185">
            <v>8385469</v>
          </cell>
          <cell r="DK185">
            <v>9560905</v>
          </cell>
          <cell r="DL185">
            <v>16352589</v>
          </cell>
          <cell r="DM185">
            <v>1269125</v>
          </cell>
          <cell r="DN185">
            <v>69958</v>
          </cell>
          <cell r="DO185">
            <v>17691672</v>
          </cell>
          <cell r="DP185">
            <v>1736000</v>
          </cell>
          <cell r="DQ185">
            <v>415600</v>
          </cell>
          <cell r="DR185">
            <v>0</v>
          </cell>
          <cell r="DS185">
            <v>4772400</v>
          </cell>
          <cell r="DT185">
            <v>0</v>
          </cell>
          <cell r="DU185">
            <v>6924000</v>
          </cell>
          <cell r="DV185">
            <v>25709</v>
          </cell>
          <cell r="DW185">
            <v>11362600</v>
          </cell>
          <cell r="DX185">
            <v>5440</v>
          </cell>
          <cell r="DY185">
            <v>11393749</v>
          </cell>
          <cell r="DZ185">
            <v>29233600</v>
          </cell>
          <cell r="EA185">
            <v>485254</v>
          </cell>
          <cell r="EB185">
            <v>0</v>
          </cell>
          <cell r="EC185">
            <v>29718854</v>
          </cell>
          <cell r="ED185">
            <v>48338724</v>
          </cell>
          <cell r="EE185">
            <v>37327</v>
          </cell>
          <cell r="EF185">
            <v>578572</v>
          </cell>
          <cell r="EG185">
            <v>27808764</v>
          </cell>
          <cell r="EH185">
            <v>130645</v>
          </cell>
          <cell r="EI185">
            <v>55991</v>
          </cell>
          <cell r="EJ185">
            <v>37327</v>
          </cell>
          <cell r="EK185">
            <v>1418434</v>
          </cell>
          <cell r="EL185">
            <v>466590</v>
          </cell>
          <cell r="EM185">
            <v>2108987</v>
          </cell>
          <cell r="EN185">
            <v>3135485</v>
          </cell>
          <cell r="EO185">
            <v>1428816</v>
          </cell>
          <cell r="EP185">
            <v>0</v>
          </cell>
          <cell r="EQ185">
            <v>615899</v>
          </cell>
          <cell r="ER185">
            <v>30925585</v>
          </cell>
          <cell r="ES185">
            <v>6177651</v>
          </cell>
          <cell r="ET185">
            <v>37719135</v>
          </cell>
          <cell r="EU185">
            <v>0</v>
          </cell>
          <cell r="EV185">
            <v>163152</v>
          </cell>
          <cell r="EW185">
            <v>0</v>
          </cell>
          <cell r="EX185">
            <v>163152</v>
          </cell>
          <cell r="EY185">
            <v>0</v>
          </cell>
          <cell r="EZ185">
            <v>187047237</v>
          </cell>
          <cell r="FA185">
            <v>232233500</v>
          </cell>
          <cell r="FB185">
            <v>419280737</v>
          </cell>
          <cell r="FC185">
            <v>1119816</v>
          </cell>
          <cell r="FD185">
            <v>26455800</v>
          </cell>
          <cell r="FE185">
            <v>2607651</v>
          </cell>
          <cell r="FF185">
            <v>0</v>
          </cell>
          <cell r="FG185">
            <v>0</v>
          </cell>
          <cell r="FH185">
            <v>0</v>
          </cell>
          <cell r="FI185">
            <v>7643115</v>
          </cell>
          <cell r="FJ185">
            <v>10250766</v>
          </cell>
          <cell r="FK185">
            <v>1978342</v>
          </cell>
          <cell r="FL185">
            <v>0</v>
          </cell>
          <cell r="FM185">
            <v>39804724</v>
          </cell>
          <cell r="FN185">
            <v>503261930</v>
          </cell>
          <cell r="FO185">
            <v>50929133</v>
          </cell>
          <cell r="FP185">
            <v>44728244</v>
          </cell>
          <cell r="FQ185">
            <v>95657377</v>
          </cell>
          <cell r="FR185">
            <v>47833</v>
          </cell>
          <cell r="FS185">
            <v>24386280</v>
          </cell>
          <cell r="FT185">
            <v>0</v>
          </cell>
          <cell r="FU185">
            <v>167972</v>
          </cell>
          <cell r="FV185">
            <v>5619674</v>
          </cell>
          <cell r="FW185">
            <v>8311600</v>
          </cell>
          <cell r="FX185">
            <v>134190736</v>
          </cell>
          <cell r="FY185">
            <v>0</v>
          </cell>
          <cell r="FZ185">
            <v>5034532</v>
          </cell>
          <cell r="GA185">
            <v>0</v>
          </cell>
          <cell r="GB185">
            <v>5034532</v>
          </cell>
          <cell r="GC185">
            <v>0</v>
          </cell>
          <cell r="GD185">
            <v>0</v>
          </cell>
          <cell r="GE185">
            <v>7420500</v>
          </cell>
          <cell r="GF185">
            <v>73816468</v>
          </cell>
          <cell r="GG185">
            <v>0</v>
          </cell>
          <cell r="GH185">
            <v>73816468</v>
          </cell>
          <cell r="GI185">
            <v>6556843</v>
          </cell>
          <cell r="GJ185">
            <v>2994000</v>
          </cell>
          <cell r="GK185">
            <v>0</v>
          </cell>
          <cell r="GL185">
            <v>37353089</v>
          </cell>
          <cell r="GM185">
            <v>18000829</v>
          </cell>
          <cell r="GN185">
            <v>42900</v>
          </cell>
          <cell r="GO185">
            <v>0</v>
          </cell>
          <cell r="GP185">
            <v>64947661</v>
          </cell>
          <cell r="GQ185">
            <v>13595663</v>
          </cell>
          <cell r="GR185">
            <v>78543324</v>
          </cell>
          <cell r="GS185">
            <v>299005560</v>
          </cell>
          <cell r="GT185">
            <v>0</v>
          </cell>
          <cell r="GU185">
            <v>807072</v>
          </cell>
          <cell r="GV185">
            <v>807072</v>
          </cell>
          <cell r="GW185">
            <v>0</v>
          </cell>
          <cell r="GX185">
            <v>0</v>
          </cell>
          <cell r="GY185">
            <v>2795811154</v>
          </cell>
          <cell r="GZ185">
            <v>549618000</v>
          </cell>
          <cell r="HA185">
            <v>0</v>
          </cell>
          <cell r="HB185">
            <v>3345429154</v>
          </cell>
          <cell r="HC185">
            <v>0</v>
          </cell>
          <cell r="HD185">
            <v>13757484567</v>
          </cell>
          <cell r="HE185">
            <v>0</v>
          </cell>
          <cell r="HF185">
            <v>0</v>
          </cell>
          <cell r="HG185">
            <v>0</v>
          </cell>
          <cell r="HH185">
            <v>17103720793</v>
          </cell>
          <cell r="HI185">
            <v>0</v>
          </cell>
          <cell r="HJ185">
            <v>0</v>
          </cell>
          <cell r="HK185">
            <v>0</v>
          </cell>
          <cell r="HL185">
            <v>41236969438</v>
          </cell>
          <cell r="HM185">
            <v>1273555037</v>
          </cell>
          <cell r="HN185">
            <v>42510524475</v>
          </cell>
          <cell r="HO185">
            <v>0</v>
          </cell>
          <cell r="HP185">
            <v>0</v>
          </cell>
          <cell r="HQ185">
            <v>0</v>
          </cell>
          <cell r="HR185">
            <v>0</v>
          </cell>
          <cell r="HS185">
            <v>323650612</v>
          </cell>
          <cell r="HT185">
            <v>242737959</v>
          </cell>
          <cell r="HU185">
            <v>3075506551</v>
          </cell>
          <cell r="HV185">
            <v>3641895122</v>
          </cell>
          <cell r="HW185">
            <v>0</v>
          </cell>
          <cell r="HX185">
            <v>2008688381</v>
          </cell>
          <cell r="HY185">
            <v>0</v>
          </cell>
          <cell r="HZ185">
            <v>218088814</v>
          </cell>
          <cell r="IA185">
            <v>0</v>
          </cell>
          <cell r="IB185">
            <v>0</v>
          </cell>
          <cell r="IC185">
            <v>0</v>
          </cell>
          <cell r="ID185">
            <v>0</v>
          </cell>
          <cell r="IE185">
            <v>0</v>
          </cell>
          <cell r="IF185">
            <v>0</v>
          </cell>
          <cell r="IG185">
            <v>0</v>
          </cell>
          <cell r="IH185">
            <v>0</v>
          </cell>
          <cell r="II185">
            <v>0</v>
          </cell>
          <cell r="IJ185">
            <v>0</v>
          </cell>
          <cell r="IK185">
            <v>48379196792</v>
          </cell>
          <cell r="IL185">
            <v>0</v>
          </cell>
          <cell r="IM185">
            <v>924252554</v>
          </cell>
          <cell r="IN185">
            <v>924252554</v>
          </cell>
          <cell r="IO185">
            <v>49303449346</v>
          </cell>
          <cell r="IP185">
            <v>0</v>
          </cell>
          <cell r="IQ185">
            <v>0</v>
          </cell>
          <cell r="IR185">
            <v>0</v>
          </cell>
          <cell r="IS185">
            <v>0</v>
          </cell>
          <cell r="IT185">
            <v>0</v>
          </cell>
          <cell r="IU185">
            <v>0</v>
          </cell>
          <cell r="IV185">
            <v>0</v>
          </cell>
          <cell r="IW185">
            <v>0</v>
          </cell>
          <cell r="IX185">
            <v>0</v>
          </cell>
          <cell r="IY185">
            <v>0</v>
          </cell>
          <cell r="IZ185">
            <v>0</v>
          </cell>
          <cell r="JA185">
            <v>0</v>
          </cell>
          <cell r="JB185">
            <v>0</v>
          </cell>
          <cell r="JC185">
            <v>1172042703</v>
          </cell>
          <cell r="JD185">
            <v>30300624</v>
          </cell>
          <cell r="JE185">
            <v>2671539</v>
          </cell>
          <cell r="JF185">
            <v>3582276</v>
          </cell>
          <cell r="JG185">
            <v>1598547</v>
          </cell>
          <cell r="JH185">
            <v>3514172</v>
          </cell>
          <cell r="JI185">
            <v>56596831</v>
          </cell>
          <cell r="JJ185">
            <v>717047</v>
          </cell>
          <cell r="JK185">
            <v>3866949</v>
          </cell>
          <cell r="JL185">
            <v>7163251</v>
          </cell>
          <cell r="JM185">
            <v>17197289</v>
          </cell>
          <cell r="JN185">
            <v>4491092</v>
          </cell>
          <cell r="JO185">
            <v>4656737</v>
          </cell>
          <cell r="JP185">
            <v>329233198</v>
          </cell>
          <cell r="JQ185">
            <v>264466</v>
          </cell>
          <cell r="JR185">
            <v>3427697</v>
          </cell>
          <cell r="JS185">
            <v>1047178</v>
          </cell>
          <cell r="JT185">
            <v>5064182</v>
          </cell>
          <cell r="JU185">
            <v>21938698</v>
          </cell>
          <cell r="JV185">
            <v>0</v>
          </cell>
          <cell r="JW185">
            <v>0</v>
          </cell>
          <cell r="JX185">
            <v>508912</v>
          </cell>
          <cell r="JY185">
            <v>1164807</v>
          </cell>
          <cell r="JZ185">
            <v>101570062</v>
          </cell>
          <cell r="KA185">
            <v>4052387</v>
          </cell>
          <cell r="KB185">
            <v>36977117</v>
          </cell>
          <cell r="KC185">
            <v>425846</v>
          </cell>
          <cell r="KD185">
            <v>94969756</v>
          </cell>
          <cell r="KE185">
            <v>0</v>
          </cell>
          <cell r="KF185">
            <v>190397874</v>
          </cell>
          <cell r="KG185">
            <v>272355</v>
          </cell>
          <cell r="KH185">
            <v>4418076</v>
          </cell>
          <cell r="KI185">
            <v>1407136</v>
          </cell>
          <cell r="KJ185">
            <v>1075740</v>
          </cell>
          <cell r="KK185">
            <v>0</v>
          </cell>
          <cell r="KL185">
            <v>0</v>
          </cell>
          <cell r="KM185">
            <v>23168797</v>
          </cell>
          <cell r="KN185">
            <v>0</v>
          </cell>
          <cell r="KO185">
            <v>0</v>
          </cell>
          <cell r="KP185">
            <v>0</v>
          </cell>
          <cell r="KQ185">
            <v>0</v>
          </cell>
          <cell r="KR185">
            <v>28221444</v>
          </cell>
          <cell r="KS185">
            <v>0</v>
          </cell>
          <cell r="KT185">
            <v>40166865</v>
          </cell>
          <cell r="KU185">
            <v>26972868</v>
          </cell>
          <cell r="KV185">
            <v>10451773</v>
          </cell>
          <cell r="KW185">
            <v>2235596291</v>
          </cell>
          <cell r="KX185">
            <v>51539045637</v>
          </cell>
          <cell r="KY185">
            <v>43217907</v>
          </cell>
          <cell r="KZ185">
            <v>43217907</v>
          </cell>
          <cell r="LA185">
            <v>437445</v>
          </cell>
          <cell r="LB185">
            <v>86000304012</v>
          </cell>
          <cell r="LC185">
            <v>172332269281</v>
          </cell>
          <cell r="LD185">
            <v>2853865610</v>
          </cell>
          <cell r="LE185">
            <v>0</v>
          </cell>
          <cell r="LF185">
            <v>1310493000</v>
          </cell>
          <cell r="LG185">
            <v>0</v>
          </cell>
          <cell r="LH185">
            <v>0</v>
          </cell>
          <cell r="LI185">
            <v>357195903</v>
          </cell>
          <cell r="LJ185">
            <v>0</v>
          </cell>
          <cell r="LK185">
            <v>0</v>
          </cell>
          <cell r="LL185">
            <v>8318088748</v>
          </cell>
          <cell r="LM185">
            <v>0</v>
          </cell>
          <cell r="LN185">
            <v>0</v>
          </cell>
          <cell r="LO185">
            <v>0</v>
          </cell>
          <cell r="LP185">
            <v>0</v>
          </cell>
          <cell r="LQ185">
            <v>0</v>
          </cell>
          <cell r="LR185">
            <v>3966978</v>
          </cell>
          <cell r="LS185">
            <v>0</v>
          </cell>
          <cell r="LT185">
            <v>28302288</v>
          </cell>
          <cell r="LU185">
            <v>0</v>
          </cell>
          <cell r="LV185">
            <v>0</v>
          </cell>
          <cell r="LW185">
            <v>506811018</v>
          </cell>
          <cell r="LX185">
            <v>0</v>
          </cell>
          <cell r="LY185">
            <v>0</v>
          </cell>
          <cell r="LZ185">
            <v>0</v>
          </cell>
          <cell r="MA185">
            <v>1307515500</v>
          </cell>
          <cell r="MB185">
            <v>0</v>
          </cell>
          <cell r="MC185">
            <v>0</v>
          </cell>
          <cell r="MD185">
            <v>1053906826</v>
          </cell>
          <cell r="ME185">
            <v>15740115871</v>
          </cell>
          <cell r="MF185">
            <v>12178473</v>
          </cell>
          <cell r="MG185">
            <v>0</v>
          </cell>
          <cell r="MH185">
            <v>0</v>
          </cell>
          <cell r="MI185">
            <v>12178473</v>
          </cell>
          <cell r="MJ185">
            <v>465028392</v>
          </cell>
          <cell r="MK185">
            <v>0</v>
          </cell>
          <cell r="ML185">
            <v>465028392</v>
          </cell>
          <cell r="MM185">
            <v>770854838</v>
          </cell>
          <cell r="MN185">
            <v>0</v>
          </cell>
          <cell r="MO185">
            <v>770854838</v>
          </cell>
          <cell r="MP185">
            <v>0</v>
          </cell>
          <cell r="MQ185">
            <v>1248061703</v>
          </cell>
          <cell r="MR185">
            <v>0</v>
          </cell>
          <cell r="MS185">
            <v>0</v>
          </cell>
          <cell r="MT185">
            <v>0</v>
          </cell>
          <cell r="MU185">
            <v>0</v>
          </cell>
          <cell r="MV185">
            <v>0</v>
          </cell>
          <cell r="MW185">
            <v>0</v>
          </cell>
          <cell r="MX185">
            <v>4615036688</v>
          </cell>
          <cell r="MY185">
            <v>409483957</v>
          </cell>
          <cell r="MZ185">
            <v>124987732</v>
          </cell>
          <cell r="NA185">
            <v>775722</v>
          </cell>
          <cell r="NB185">
            <v>535247411</v>
          </cell>
          <cell r="NC185">
            <v>0</v>
          </cell>
          <cell r="ND185">
            <v>0</v>
          </cell>
          <cell r="NE185">
            <v>0</v>
          </cell>
          <cell r="NF185">
            <v>0</v>
          </cell>
          <cell r="NG185">
            <v>0</v>
          </cell>
          <cell r="NH185">
            <v>0</v>
          </cell>
          <cell r="NI185">
            <v>4145754</v>
          </cell>
          <cell r="NJ185">
            <v>2586316</v>
          </cell>
          <cell r="NK185">
            <v>6732070</v>
          </cell>
          <cell r="NL185">
            <v>0</v>
          </cell>
          <cell r="NM185">
            <v>0</v>
          </cell>
          <cell r="NN185">
            <v>0</v>
          </cell>
          <cell r="NO185">
            <v>0</v>
          </cell>
          <cell r="NP185">
            <v>0</v>
          </cell>
          <cell r="NQ185">
            <v>0</v>
          </cell>
          <cell r="NR185">
            <v>167765</v>
          </cell>
          <cell r="NS185">
            <v>125648111</v>
          </cell>
          <cell r="NT185">
            <v>0</v>
          </cell>
          <cell r="NU185">
            <v>1607251276</v>
          </cell>
          <cell r="NV185">
            <v>0</v>
          </cell>
          <cell r="NW185">
            <v>1607251276</v>
          </cell>
          <cell r="NX185">
            <v>265064864</v>
          </cell>
          <cell r="NY185">
            <v>0</v>
          </cell>
          <cell r="NZ185">
            <v>47310923</v>
          </cell>
          <cell r="OA185">
            <v>0</v>
          </cell>
          <cell r="OB185">
            <v>0</v>
          </cell>
          <cell r="OC185">
            <v>0</v>
          </cell>
          <cell r="OD185">
            <v>7202459108</v>
          </cell>
          <cell r="OE185">
            <v>7202459108</v>
          </cell>
          <cell r="OF185">
            <v>98095144972</v>
          </cell>
          <cell r="OG185">
            <v>0</v>
          </cell>
          <cell r="OH185">
            <v>0</v>
          </cell>
          <cell r="OI185">
            <v>0</v>
          </cell>
          <cell r="OJ185">
            <v>0</v>
          </cell>
          <cell r="OK185">
            <v>0</v>
          </cell>
          <cell r="OL185">
            <v>0</v>
          </cell>
          <cell r="OM185">
            <v>98095144972</v>
          </cell>
          <cell r="ON185">
            <v>98095144972</v>
          </cell>
          <cell r="OO185">
            <v>0</v>
          </cell>
          <cell r="OP185">
            <v>38354286</v>
          </cell>
          <cell r="OQ185">
            <v>0</v>
          </cell>
          <cell r="OR185">
            <v>40916009</v>
          </cell>
          <cell r="OS185">
            <v>0</v>
          </cell>
          <cell r="OT185">
            <v>0</v>
          </cell>
          <cell r="OU185">
            <v>79270295</v>
          </cell>
          <cell r="OV185">
            <v>0</v>
          </cell>
          <cell r="OW185">
            <v>105376874375</v>
          </cell>
          <cell r="OX185">
            <v>106624936078</v>
          </cell>
          <cell r="OY185">
            <v>294697321230</v>
          </cell>
        </row>
        <row r="186">
          <cell r="A186">
            <v>41061</v>
          </cell>
          <cell r="B186">
            <v>2012</v>
          </cell>
          <cell r="C186" t="str">
            <v>2012-1</v>
          </cell>
          <cell r="D186" t="str">
            <v>2012-2</v>
          </cell>
          <cell r="E186">
            <v>6</v>
          </cell>
          <cell r="F186">
            <v>0</v>
          </cell>
          <cell r="G186">
            <v>33663544</v>
          </cell>
          <cell r="H186">
            <v>878040</v>
          </cell>
          <cell r="I186">
            <v>13919449252.923218</v>
          </cell>
          <cell r="J186">
            <v>1998599448.3568001</v>
          </cell>
          <cell r="K186">
            <v>0</v>
          </cell>
          <cell r="L186">
            <v>16078837072</v>
          </cell>
          <cell r="M186">
            <v>3449643839</v>
          </cell>
          <cell r="N186">
            <v>48306687988</v>
          </cell>
          <cell r="O186">
            <v>-365996677</v>
          </cell>
          <cell r="P186">
            <v>5993331323</v>
          </cell>
          <cell r="Q186">
            <v>2423194619</v>
          </cell>
          <cell r="R186">
            <v>75920239748</v>
          </cell>
          <cell r="S186">
            <v>3212844000</v>
          </cell>
          <cell r="T186">
            <v>3779815000</v>
          </cell>
          <cell r="U186">
            <v>6992659000</v>
          </cell>
          <cell r="V186">
            <v>7271767</v>
          </cell>
          <cell r="W186">
            <v>884733795</v>
          </cell>
          <cell r="X186">
            <v>118958904</v>
          </cell>
          <cell r="Y186">
            <v>0</v>
          </cell>
          <cell r="Z186">
            <v>97202801</v>
          </cell>
          <cell r="AA186">
            <v>17954840</v>
          </cell>
          <cell r="AB186">
            <v>0</v>
          </cell>
          <cell r="AC186">
            <v>3264138298</v>
          </cell>
          <cell r="AD186">
            <v>201106123</v>
          </cell>
          <cell r="AE186">
            <v>6161096</v>
          </cell>
          <cell r="AF186">
            <v>207267219</v>
          </cell>
          <cell r="AG186">
            <v>11590186624</v>
          </cell>
          <cell r="AH186">
            <v>87510426372</v>
          </cell>
          <cell r="AI186">
            <v>100050826</v>
          </cell>
          <cell r="AJ186">
            <v>911696</v>
          </cell>
          <cell r="AK186">
            <v>561736435</v>
          </cell>
          <cell r="AL186">
            <v>662698957</v>
          </cell>
          <cell r="AM186">
            <v>1159449870</v>
          </cell>
          <cell r="AN186">
            <v>1000000</v>
          </cell>
          <cell r="AO186">
            <v>19358326</v>
          </cell>
          <cell r="AP186">
            <v>85285</v>
          </cell>
          <cell r="AQ186">
            <v>2655983</v>
          </cell>
          <cell r="AR186">
            <v>345930</v>
          </cell>
          <cell r="AS186">
            <v>0</v>
          </cell>
          <cell r="AT186">
            <v>0</v>
          </cell>
          <cell r="AU186">
            <v>144780</v>
          </cell>
          <cell r="AV186">
            <v>1183040174</v>
          </cell>
          <cell r="AW186">
            <v>448422</v>
          </cell>
          <cell r="AX186">
            <v>5820520918</v>
          </cell>
          <cell r="AY186">
            <v>1315866680</v>
          </cell>
          <cell r="AZ186">
            <v>254649</v>
          </cell>
          <cell r="BA186">
            <v>0</v>
          </cell>
          <cell r="BB186">
            <v>74333</v>
          </cell>
          <cell r="BC186">
            <v>35971636</v>
          </cell>
          <cell r="BD186">
            <v>6939268</v>
          </cell>
          <cell r="BE186">
            <v>8213069</v>
          </cell>
          <cell r="BF186">
            <v>2279161</v>
          </cell>
          <cell r="BG186">
            <v>0</v>
          </cell>
          <cell r="BH186">
            <v>0</v>
          </cell>
          <cell r="BI186">
            <v>172663822</v>
          </cell>
          <cell r="BJ186">
            <v>140845295</v>
          </cell>
          <cell r="BK186">
            <v>7504077253</v>
          </cell>
          <cell r="BL186">
            <v>3657588</v>
          </cell>
          <cell r="BM186">
            <v>25727</v>
          </cell>
          <cell r="BN186">
            <v>291158</v>
          </cell>
          <cell r="BO186">
            <v>729801</v>
          </cell>
          <cell r="BP186">
            <v>202035632</v>
          </cell>
          <cell r="BQ186">
            <v>206739906</v>
          </cell>
          <cell r="BR186">
            <v>3916002427</v>
          </cell>
          <cell r="BS186">
            <v>149165</v>
          </cell>
          <cell r="BT186">
            <v>149398454</v>
          </cell>
          <cell r="BU186">
            <v>2546206245</v>
          </cell>
          <cell r="BV186">
            <v>74767692</v>
          </cell>
          <cell r="BW186">
            <v>1161872</v>
          </cell>
          <cell r="BX186">
            <v>8460999</v>
          </cell>
          <cell r="BY186">
            <v>1980598</v>
          </cell>
          <cell r="BZ186">
            <v>982809</v>
          </cell>
          <cell r="CA186">
            <v>635915</v>
          </cell>
          <cell r="CB186">
            <v>0</v>
          </cell>
          <cell r="CC186">
            <v>4139299</v>
          </cell>
          <cell r="CD186">
            <v>17361492</v>
          </cell>
          <cell r="CE186">
            <v>2731564</v>
          </cell>
          <cell r="CF186">
            <v>7268578</v>
          </cell>
          <cell r="CG186">
            <v>19540518</v>
          </cell>
          <cell r="CH186">
            <v>29540660</v>
          </cell>
          <cell r="CI186">
            <v>227121268</v>
          </cell>
          <cell r="CJ186">
            <v>256661928</v>
          </cell>
          <cell r="CK186">
            <v>613783194</v>
          </cell>
          <cell r="CL186">
            <v>613783194</v>
          </cell>
          <cell r="CM186">
            <v>0</v>
          </cell>
          <cell r="CN186">
            <v>46020508</v>
          </cell>
          <cell r="CO186">
            <v>13962489</v>
          </cell>
          <cell r="CP186">
            <v>3690320</v>
          </cell>
          <cell r="CQ186">
            <v>0</v>
          </cell>
          <cell r="CR186">
            <v>1179910347</v>
          </cell>
          <cell r="CS186">
            <v>140709437</v>
          </cell>
          <cell r="CT186">
            <v>0</v>
          </cell>
          <cell r="CU186">
            <v>0</v>
          </cell>
          <cell r="CV186">
            <v>1320619784</v>
          </cell>
          <cell r="CW186">
            <v>0</v>
          </cell>
          <cell r="CX186">
            <v>59024526</v>
          </cell>
          <cell r="CY186">
            <v>9630435</v>
          </cell>
          <cell r="CZ186">
            <v>2066731256</v>
          </cell>
          <cell r="DA186">
            <v>12242626</v>
          </cell>
          <cell r="DB186">
            <v>5123369693</v>
          </cell>
          <cell r="DC186">
            <v>0</v>
          </cell>
          <cell r="DD186">
            <v>1911374</v>
          </cell>
          <cell r="DE186">
            <v>1911374</v>
          </cell>
          <cell r="DF186">
            <v>0</v>
          </cell>
          <cell r="DG186">
            <v>0</v>
          </cell>
          <cell r="DH186">
            <v>29908727</v>
          </cell>
          <cell r="DI186">
            <v>1097383</v>
          </cell>
          <cell r="DJ186">
            <v>8838253</v>
          </cell>
          <cell r="DK186">
            <v>9935636</v>
          </cell>
          <cell r="DL186">
            <v>13729179</v>
          </cell>
          <cell r="DM186">
            <v>1269125</v>
          </cell>
          <cell r="DN186">
            <v>52468</v>
          </cell>
          <cell r="DO186">
            <v>15050772</v>
          </cell>
          <cell r="DP186">
            <v>1302000</v>
          </cell>
          <cell r="DQ186">
            <v>415600</v>
          </cell>
          <cell r="DR186">
            <v>0</v>
          </cell>
          <cell r="DS186">
            <v>3738200</v>
          </cell>
          <cell r="DT186">
            <v>0</v>
          </cell>
          <cell r="DU186">
            <v>5455800</v>
          </cell>
          <cell r="DV186">
            <v>25709</v>
          </cell>
          <cell r="DW186">
            <v>7075300</v>
          </cell>
          <cell r="DX186">
            <v>4285</v>
          </cell>
          <cell r="DY186">
            <v>7105294</v>
          </cell>
          <cell r="DZ186">
            <v>24945200</v>
          </cell>
          <cell r="EA186">
            <v>279954</v>
          </cell>
          <cell r="EB186">
            <v>0</v>
          </cell>
          <cell r="EC186">
            <v>25225154</v>
          </cell>
          <cell r="ED186">
            <v>43038262</v>
          </cell>
          <cell r="EE186">
            <v>37327</v>
          </cell>
          <cell r="EF186">
            <v>783871</v>
          </cell>
          <cell r="EG186">
            <v>24225353</v>
          </cell>
          <cell r="EH186">
            <v>55991</v>
          </cell>
          <cell r="EI186">
            <v>37327</v>
          </cell>
          <cell r="EJ186">
            <v>74654</v>
          </cell>
          <cell r="EK186">
            <v>634562</v>
          </cell>
          <cell r="EL186">
            <v>485253</v>
          </cell>
          <cell r="EM186">
            <v>1287787</v>
          </cell>
          <cell r="EN186">
            <v>6084334</v>
          </cell>
          <cell r="EO186">
            <v>1208190</v>
          </cell>
          <cell r="EP186">
            <v>0</v>
          </cell>
          <cell r="EQ186">
            <v>1717051</v>
          </cell>
          <cell r="ER186">
            <v>28723280</v>
          </cell>
          <cell r="ES186">
            <v>5767052</v>
          </cell>
          <cell r="ET186">
            <v>36207383</v>
          </cell>
          <cell r="EU186">
            <v>0</v>
          </cell>
          <cell r="EV186">
            <v>130522</v>
          </cell>
          <cell r="EW186">
            <v>0</v>
          </cell>
          <cell r="EX186">
            <v>130522</v>
          </cell>
          <cell r="EY186">
            <v>0</v>
          </cell>
          <cell r="EZ186">
            <v>165840049</v>
          </cell>
          <cell r="FA186">
            <v>225356700</v>
          </cell>
          <cell r="FB186">
            <v>391196749</v>
          </cell>
          <cell r="FC186">
            <v>895852</v>
          </cell>
          <cell r="FD186">
            <v>25071800</v>
          </cell>
          <cell r="FE186">
            <v>2247975</v>
          </cell>
          <cell r="FF186">
            <v>0</v>
          </cell>
          <cell r="FG186">
            <v>0</v>
          </cell>
          <cell r="FH186">
            <v>0</v>
          </cell>
          <cell r="FI186">
            <v>5664897</v>
          </cell>
          <cell r="FJ186">
            <v>7912872</v>
          </cell>
          <cell r="FK186">
            <v>1941014</v>
          </cell>
          <cell r="FL186">
            <v>0</v>
          </cell>
          <cell r="FM186">
            <v>35821538</v>
          </cell>
          <cell r="FN186">
            <v>466862650</v>
          </cell>
          <cell r="FO186">
            <v>43845926</v>
          </cell>
          <cell r="FP186">
            <v>3661711</v>
          </cell>
          <cell r="FQ186">
            <v>47507637</v>
          </cell>
          <cell r="FR186">
            <v>191333</v>
          </cell>
          <cell r="FS186">
            <v>31200533</v>
          </cell>
          <cell r="FT186">
            <v>0</v>
          </cell>
          <cell r="FU186">
            <v>74654</v>
          </cell>
          <cell r="FV186">
            <v>7672128</v>
          </cell>
          <cell r="FW186">
            <v>7744900</v>
          </cell>
          <cell r="FX186">
            <v>94391185</v>
          </cell>
          <cell r="FY186">
            <v>0</v>
          </cell>
          <cell r="FZ186">
            <v>4777645</v>
          </cell>
          <cell r="GA186">
            <v>0</v>
          </cell>
          <cell r="GB186">
            <v>4777645</v>
          </cell>
          <cell r="GC186">
            <v>760948</v>
          </cell>
          <cell r="GD186">
            <v>760948</v>
          </cell>
          <cell r="GE186">
            <v>8258700</v>
          </cell>
          <cell r="GF186">
            <v>61510224</v>
          </cell>
          <cell r="GG186">
            <v>0</v>
          </cell>
          <cell r="GH186">
            <v>61510224</v>
          </cell>
          <cell r="GI186">
            <v>6871220</v>
          </cell>
          <cell r="GJ186">
            <v>2726000</v>
          </cell>
          <cell r="GK186">
            <v>0</v>
          </cell>
          <cell r="GL186">
            <v>14482437</v>
          </cell>
          <cell r="GM186">
            <v>15216636</v>
          </cell>
          <cell r="GN186">
            <v>19800</v>
          </cell>
          <cell r="GO186">
            <v>0</v>
          </cell>
          <cell r="GP186">
            <v>39316093</v>
          </cell>
          <cell r="GQ186">
            <v>12019177</v>
          </cell>
          <cell r="GR186">
            <v>51335270</v>
          </cell>
          <cell r="GS186">
            <v>221033972</v>
          </cell>
          <cell r="GT186">
            <v>0</v>
          </cell>
          <cell r="GU186">
            <v>0</v>
          </cell>
          <cell r="GV186">
            <v>0</v>
          </cell>
          <cell r="GW186">
            <v>0</v>
          </cell>
          <cell r="GX186">
            <v>0</v>
          </cell>
          <cell r="GY186">
            <v>2238703273</v>
          </cell>
          <cell r="GZ186">
            <v>132283500</v>
          </cell>
          <cell r="HA186">
            <v>0</v>
          </cell>
          <cell r="HB186">
            <v>2370986773</v>
          </cell>
          <cell r="HC186">
            <v>261263</v>
          </cell>
          <cell r="HD186">
            <v>0</v>
          </cell>
          <cell r="HE186">
            <v>0</v>
          </cell>
          <cell r="HF186">
            <v>1534361186</v>
          </cell>
          <cell r="HG186">
            <v>0</v>
          </cell>
          <cell r="HH186">
            <v>3905609222</v>
          </cell>
          <cell r="HI186">
            <v>0</v>
          </cell>
          <cell r="HJ186">
            <v>0</v>
          </cell>
          <cell r="HK186">
            <v>0</v>
          </cell>
          <cell r="HL186">
            <v>37006058213</v>
          </cell>
          <cell r="HM186">
            <v>1273555037</v>
          </cell>
          <cell r="HN186">
            <v>38279613250</v>
          </cell>
          <cell r="HO186">
            <v>0</v>
          </cell>
          <cell r="HP186">
            <v>0</v>
          </cell>
          <cell r="HQ186">
            <v>0</v>
          </cell>
          <cell r="HR186">
            <v>0</v>
          </cell>
          <cell r="HS186">
            <v>323650612</v>
          </cell>
          <cell r="HT186">
            <v>242737959</v>
          </cell>
          <cell r="HU186">
            <v>3075506551</v>
          </cell>
          <cell r="HV186">
            <v>3641895122</v>
          </cell>
          <cell r="HW186">
            <v>0</v>
          </cell>
          <cell r="HX186">
            <v>2008688381</v>
          </cell>
          <cell r="HY186">
            <v>0</v>
          </cell>
          <cell r="HZ186">
            <v>218088814</v>
          </cell>
          <cell r="IA186">
            <v>0</v>
          </cell>
          <cell r="IB186">
            <v>0</v>
          </cell>
          <cell r="IC186">
            <v>0</v>
          </cell>
          <cell r="ID186">
            <v>0</v>
          </cell>
          <cell r="IE186">
            <v>0</v>
          </cell>
          <cell r="IF186">
            <v>0</v>
          </cell>
          <cell r="IG186">
            <v>0</v>
          </cell>
          <cell r="IH186">
            <v>0</v>
          </cell>
          <cell r="II186">
            <v>0</v>
          </cell>
          <cell r="IJ186">
            <v>0</v>
          </cell>
          <cell r="IK186">
            <v>44148285567</v>
          </cell>
          <cell r="IL186">
            <v>0</v>
          </cell>
          <cell r="IM186">
            <v>594099739</v>
          </cell>
          <cell r="IN186">
            <v>594099739</v>
          </cell>
          <cell r="IO186">
            <v>44742385306</v>
          </cell>
          <cell r="IP186">
            <v>-22097124</v>
          </cell>
          <cell r="IQ186">
            <v>0</v>
          </cell>
          <cell r="IR186">
            <v>0</v>
          </cell>
          <cell r="IS186">
            <v>0</v>
          </cell>
          <cell r="IT186">
            <v>0</v>
          </cell>
          <cell r="IU186">
            <v>0</v>
          </cell>
          <cell r="IV186">
            <v>0</v>
          </cell>
          <cell r="IW186">
            <v>0</v>
          </cell>
          <cell r="IX186">
            <v>0</v>
          </cell>
          <cell r="IY186">
            <v>0</v>
          </cell>
          <cell r="IZ186">
            <v>0</v>
          </cell>
          <cell r="JA186">
            <v>1500000000</v>
          </cell>
          <cell r="JB186">
            <v>1477902876</v>
          </cell>
          <cell r="JC186">
            <v>1172042703</v>
          </cell>
          <cell r="JD186">
            <v>30300624</v>
          </cell>
          <cell r="JE186">
            <v>2671539</v>
          </cell>
          <cell r="JF186">
            <v>3582276</v>
          </cell>
          <cell r="JG186">
            <v>1598547</v>
          </cell>
          <cell r="JH186">
            <v>3514172</v>
          </cell>
          <cell r="JI186">
            <v>56596831</v>
          </cell>
          <cell r="JJ186">
            <v>717047</v>
          </cell>
          <cell r="JK186">
            <v>3866949</v>
          </cell>
          <cell r="JL186">
            <v>7163251</v>
          </cell>
          <cell r="JM186">
            <v>17197289</v>
          </cell>
          <cell r="JN186">
            <v>4491092</v>
          </cell>
          <cell r="JO186">
            <v>4656737</v>
          </cell>
          <cell r="JP186">
            <v>329233198</v>
          </cell>
          <cell r="JQ186">
            <v>264466</v>
          </cell>
          <cell r="JR186">
            <v>3427697</v>
          </cell>
          <cell r="JS186">
            <v>1047178</v>
          </cell>
          <cell r="JT186">
            <v>5064182</v>
          </cell>
          <cell r="JU186">
            <v>21938698</v>
          </cell>
          <cell r="JV186">
            <v>0</v>
          </cell>
          <cell r="JW186">
            <v>0</v>
          </cell>
          <cell r="JX186">
            <v>508912</v>
          </cell>
          <cell r="JY186">
            <v>1164807</v>
          </cell>
          <cell r="JZ186">
            <v>101570062</v>
          </cell>
          <cell r="KA186">
            <v>0</v>
          </cell>
          <cell r="KB186">
            <v>36977117</v>
          </cell>
          <cell r="KC186">
            <v>425846</v>
          </cell>
          <cell r="KD186">
            <v>94969756</v>
          </cell>
          <cell r="KE186">
            <v>0</v>
          </cell>
          <cell r="KF186">
            <v>190397874</v>
          </cell>
          <cell r="KG186">
            <v>272355</v>
          </cell>
          <cell r="KH186">
            <v>4418076</v>
          </cell>
          <cell r="KI186">
            <v>1407136</v>
          </cell>
          <cell r="KJ186">
            <v>1075740</v>
          </cell>
          <cell r="KK186">
            <v>0</v>
          </cell>
          <cell r="KL186">
            <v>0</v>
          </cell>
          <cell r="KM186">
            <v>23168797</v>
          </cell>
          <cell r="KN186">
            <v>0</v>
          </cell>
          <cell r="KO186">
            <v>0</v>
          </cell>
          <cell r="KP186">
            <v>0</v>
          </cell>
          <cell r="KQ186">
            <v>0</v>
          </cell>
          <cell r="KR186">
            <v>28221444</v>
          </cell>
          <cell r="KS186">
            <v>0</v>
          </cell>
          <cell r="KT186">
            <v>40166865</v>
          </cell>
          <cell r="KU186">
            <v>26972868</v>
          </cell>
          <cell r="KV186">
            <v>10451773</v>
          </cell>
          <cell r="KW186">
            <v>2231543904</v>
          </cell>
          <cell r="KX186">
            <v>48451832086</v>
          </cell>
          <cell r="KY186">
            <v>9308874</v>
          </cell>
          <cell r="KZ186">
            <v>9308874</v>
          </cell>
          <cell r="LA186">
            <v>0</v>
          </cell>
          <cell r="LB186">
            <v>71652635753</v>
          </cell>
          <cell r="LC186">
            <v>159163062125</v>
          </cell>
          <cell r="LD186">
            <v>1418611714</v>
          </cell>
          <cell r="LE186">
            <v>0</v>
          </cell>
          <cell r="LF186">
            <v>1310493000</v>
          </cell>
          <cell r="LG186">
            <v>0</v>
          </cell>
          <cell r="LH186">
            <v>0</v>
          </cell>
          <cell r="LI186">
            <v>0</v>
          </cell>
          <cell r="LJ186">
            <v>0</v>
          </cell>
          <cell r="LK186">
            <v>0</v>
          </cell>
          <cell r="LL186">
            <v>7647393633</v>
          </cell>
          <cell r="LM186">
            <v>0</v>
          </cell>
          <cell r="LN186">
            <v>0</v>
          </cell>
          <cell r="LO186">
            <v>-759872700</v>
          </cell>
          <cell r="LP186">
            <v>0</v>
          </cell>
          <cell r="LQ186">
            <v>0</v>
          </cell>
          <cell r="LR186">
            <v>3662779</v>
          </cell>
          <cell r="LS186">
            <v>0</v>
          </cell>
          <cell r="LT186">
            <v>27430220</v>
          </cell>
          <cell r="LU186">
            <v>0</v>
          </cell>
          <cell r="LV186">
            <v>0</v>
          </cell>
          <cell r="LW186">
            <v>407407465</v>
          </cell>
          <cell r="LX186">
            <v>0</v>
          </cell>
          <cell r="LY186">
            <v>0</v>
          </cell>
          <cell r="LZ186">
            <v>0</v>
          </cell>
          <cell r="MA186">
            <v>1307515500</v>
          </cell>
          <cell r="MB186">
            <v>0</v>
          </cell>
          <cell r="MC186">
            <v>0</v>
          </cell>
          <cell r="MD186">
            <v>1053906826</v>
          </cell>
          <cell r="ME186">
            <v>17410188748</v>
          </cell>
          <cell r="MF186">
            <v>8295241</v>
          </cell>
          <cell r="MG186">
            <v>0</v>
          </cell>
          <cell r="MH186">
            <v>0</v>
          </cell>
          <cell r="MI186">
            <v>8295241</v>
          </cell>
          <cell r="MJ186">
            <v>838651360</v>
          </cell>
          <cell r="MK186">
            <v>2653500</v>
          </cell>
          <cell r="ML186">
            <v>841304860</v>
          </cell>
          <cell r="MM186">
            <v>5209461719</v>
          </cell>
          <cell r="MN186">
            <v>0</v>
          </cell>
          <cell r="MO186">
            <v>5209461719</v>
          </cell>
          <cell r="MP186">
            <v>80662059341</v>
          </cell>
          <cell r="MQ186">
            <v>86721121161</v>
          </cell>
          <cell r="MR186">
            <v>0</v>
          </cell>
          <cell r="MS186">
            <v>0</v>
          </cell>
          <cell r="MT186">
            <v>0</v>
          </cell>
          <cell r="MU186">
            <v>0</v>
          </cell>
          <cell r="MV186">
            <v>0</v>
          </cell>
          <cell r="MW186">
            <v>0</v>
          </cell>
          <cell r="MX186">
            <v>2831495826</v>
          </cell>
          <cell r="MY186">
            <v>420770020</v>
          </cell>
          <cell r="MZ186">
            <v>159798648</v>
          </cell>
          <cell r="NA186">
            <v>1769383</v>
          </cell>
          <cell r="NB186">
            <v>582338051</v>
          </cell>
          <cell r="NC186">
            <v>0</v>
          </cell>
          <cell r="ND186">
            <v>0</v>
          </cell>
          <cell r="NE186">
            <v>0</v>
          </cell>
          <cell r="NF186">
            <v>0</v>
          </cell>
          <cell r="NG186">
            <v>0</v>
          </cell>
          <cell r="NH186">
            <v>0</v>
          </cell>
          <cell r="NI186">
            <v>8129268</v>
          </cell>
          <cell r="NJ186">
            <v>2701725</v>
          </cell>
          <cell r="NK186">
            <v>10830993</v>
          </cell>
          <cell r="NL186">
            <v>0</v>
          </cell>
          <cell r="NM186">
            <v>0</v>
          </cell>
          <cell r="NN186">
            <v>0</v>
          </cell>
          <cell r="NO186">
            <v>0</v>
          </cell>
          <cell r="NP186">
            <v>0</v>
          </cell>
          <cell r="NQ186">
            <v>0</v>
          </cell>
          <cell r="NR186">
            <v>40104</v>
          </cell>
          <cell r="NS186">
            <v>116543352</v>
          </cell>
          <cell r="NT186">
            <v>0</v>
          </cell>
          <cell r="NU186">
            <v>620511012</v>
          </cell>
          <cell r="NV186">
            <v>0</v>
          </cell>
          <cell r="NW186">
            <v>620511012</v>
          </cell>
          <cell r="NX186">
            <v>304344669</v>
          </cell>
          <cell r="NY186">
            <v>0</v>
          </cell>
          <cell r="NZ186">
            <v>50486199</v>
          </cell>
          <cell r="OA186">
            <v>0</v>
          </cell>
          <cell r="OB186">
            <v>0</v>
          </cell>
          <cell r="OC186">
            <v>0</v>
          </cell>
          <cell r="OD186">
            <v>4516590206</v>
          </cell>
          <cell r="OE186">
            <v>4516590206</v>
          </cell>
          <cell r="OF186">
            <v>0</v>
          </cell>
          <cell r="OG186">
            <v>0</v>
          </cell>
          <cell r="OH186">
            <v>0</v>
          </cell>
          <cell r="OI186">
            <v>0</v>
          </cell>
          <cell r="OJ186">
            <v>0</v>
          </cell>
          <cell r="OK186">
            <v>50000000000</v>
          </cell>
          <cell r="OL186">
            <v>0</v>
          </cell>
          <cell r="OM186">
            <v>50000000000</v>
          </cell>
          <cell r="ON186">
            <v>50000000000</v>
          </cell>
          <cell r="OO186">
            <v>0</v>
          </cell>
          <cell r="OP186">
            <v>31842895</v>
          </cell>
          <cell r="OQ186">
            <v>0</v>
          </cell>
          <cell r="OR186">
            <v>19958523</v>
          </cell>
          <cell r="OS186">
            <v>0</v>
          </cell>
          <cell r="OT186">
            <v>0</v>
          </cell>
          <cell r="OU186">
            <v>51801418</v>
          </cell>
          <cell r="OV186">
            <v>0</v>
          </cell>
          <cell r="OW186">
            <v>54568391624</v>
          </cell>
          <cell r="OX186">
            <v>141289512785</v>
          </cell>
          <cell r="OY186">
            <v>317862763658</v>
          </cell>
        </row>
        <row r="187">
          <cell r="A187">
            <v>41091</v>
          </cell>
          <cell r="B187">
            <v>2012</v>
          </cell>
          <cell r="C187" t="str">
            <v>2012-2</v>
          </cell>
          <cell r="D187" t="str">
            <v>2012-3</v>
          </cell>
          <cell r="E187">
            <v>7</v>
          </cell>
          <cell r="F187">
            <v>0</v>
          </cell>
          <cell r="G187">
            <v>5489692</v>
          </cell>
          <cell r="H187">
            <v>1652640</v>
          </cell>
          <cell r="I187">
            <v>52172054847.435608</v>
          </cell>
          <cell r="J187">
            <v>7491032017.4843979</v>
          </cell>
          <cell r="K187">
            <v>0</v>
          </cell>
          <cell r="L187">
            <v>60265744308</v>
          </cell>
          <cell r="M187">
            <v>2883190651</v>
          </cell>
          <cell r="N187">
            <v>37551624388</v>
          </cell>
          <cell r="O187">
            <v>659315302</v>
          </cell>
          <cell r="P187">
            <v>3574585092</v>
          </cell>
          <cell r="Q187">
            <v>2382451641</v>
          </cell>
          <cell r="R187">
            <v>107324053714</v>
          </cell>
          <cell r="S187">
            <v>3225422000</v>
          </cell>
          <cell r="T187">
            <v>3794616000</v>
          </cell>
          <cell r="U187">
            <v>7020038000</v>
          </cell>
          <cell r="V187">
            <v>48358251</v>
          </cell>
          <cell r="W187">
            <v>1451593473</v>
          </cell>
          <cell r="X187">
            <v>127660416</v>
          </cell>
          <cell r="Y187">
            <v>0</v>
          </cell>
          <cell r="Z187">
            <v>126788164</v>
          </cell>
          <cell r="AA187">
            <v>15338718</v>
          </cell>
          <cell r="AB187">
            <v>0</v>
          </cell>
          <cell r="AC187">
            <v>3187955073</v>
          </cell>
          <cell r="AD187">
            <v>358969378</v>
          </cell>
          <cell r="AE187">
            <v>10723721</v>
          </cell>
          <cell r="AF187">
            <v>369693099</v>
          </cell>
          <cell r="AG187">
            <v>12347425194</v>
          </cell>
          <cell r="AH187">
            <v>119671478908</v>
          </cell>
          <cell r="AI187">
            <v>101807323</v>
          </cell>
          <cell r="AJ187">
            <v>1470741</v>
          </cell>
          <cell r="AK187">
            <v>522842765</v>
          </cell>
          <cell r="AL187">
            <v>626120829</v>
          </cell>
          <cell r="AM187">
            <v>1157682276</v>
          </cell>
          <cell r="AN187">
            <v>0</v>
          </cell>
          <cell r="AO187">
            <v>23661499</v>
          </cell>
          <cell r="AP187">
            <v>83910</v>
          </cell>
          <cell r="AQ187">
            <v>2030667</v>
          </cell>
          <cell r="AR187">
            <v>37849205</v>
          </cell>
          <cell r="AS187">
            <v>0</v>
          </cell>
          <cell r="AT187">
            <v>0</v>
          </cell>
          <cell r="AU187">
            <v>500000</v>
          </cell>
          <cell r="AV187">
            <v>1221807557</v>
          </cell>
          <cell r="AW187">
            <v>956443</v>
          </cell>
          <cell r="AX187">
            <v>3848449471</v>
          </cell>
          <cell r="AY187">
            <v>1739854288</v>
          </cell>
          <cell r="AZ187">
            <v>449182</v>
          </cell>
          <cell r="BA187">
            <v>90686</v>
          </cell>
          <cell r="BB187">
            <v>624</v>
          </cell>
          <cell r="BC187">
            <v>68871206</v>
          </cell>
          <cell r="BD187">
            <v>6806361</v>
          </cell>
          <cell r="BE187">
            <v>7961939</v>
          </cell>
          <cell r="BF187">
            <v>1591088</v>
          </cell>
          <cell r="BG187">
            <v>0</v>
          </cell>
          <cell r="BH187">
            <v>0</v>
          </cell>
          <cell r="BI187">
            <v>264868157</v>
          </cell>
          <cell r="BJ187">
            <v>144480449</v>
          </cell>
          <cell r="BK187">
            <v>6084379894</v>
          </cell>
          <cell r="BL187">
            <v>52935</v>
          </cell>
          <cell r="BM187">
            <v>0</v>
          </cell>
          <cell r="BN187">
            <v>559748</v>
          </cell>
          <cell r="BO187">
            <v>806044</v>
          </cell>
          <cell r="BP187">
            <v>338731862</v>
          </cell>
          <cell r="BQ187">
            <v>340150589</v>
          </cell>
          <cell r="BR187">
            <v>4851212674</v>
          </cell>
          <cell r="BS187">
            <v>8116419</v>
          </cell>
          <cell r="BT187">
            <v>167118226</v>
          </cell>
          <cell r="BU187">
            <v>2546206245</v>
          </cell>
          <cell r="BV187">
            <v>104098739</v>
          </cell>
          <cell r="BW187">
            <v>1174680</v>
          </cell>
          <cell r="BX187">
            <v>7927393</v>
          </cell>
          <cell r="BY187">
            <v>3572289</v>
          </cell>
          <cell r="BZ187">
            <v>611788</v>
          </cell>
          <cell r="CA187">
            <v>472232</v>
          </cell>
          <cell r="CB187">
            <v>245010</v>
          </cell>
          <cell r="CC187">
            <v>5102080</v>
          </cell>
          <cell r="CD187">
            <v>19105472</v>
          </cell>
          <cell r="CE187">
            <v>3700351</v>
          </cell>
          <cell r="CF187">
            <v>5643016</v>
          </cell>
          <cell r="CG187">
            <v>17836898</v>
          </cell>
          <cell r="CH187">
            <v>27180265</v>
          </cell>
          <cell r="CI187">
            <v>0</v>
          </cell>
          <cell r="CJ187">
            <v>27180265</v>
          </cell>
          <cell r="CK187">
            <v>790793915</v>
          </cell>
          <cell r="CL187">
            <v>790793915</v>
          </cell>
          <cell r="CM187">
            <v>0</v>
          </cell>
          <cell r="CN187">
            <v>56742712</v>
          </cell>
          <cell r="CO187">
            <v>28093275</v>
          </cell>
          <cell r="CP187">
            <v>2917231</v>
          </cell>
          <cell r="CQ187">
            <v>0</v>
          </cell>
          <cell r="CR187">
            <v>984857162</v>
          </cell>
          <cell r="CS187">
            <v>122616579</v>
          </cell>
          <cell r="CT187">
            <v>0</v>
          </cell>
          <cell r="CU187">
            <v>0</v>
          </cell>
          <cell r="CV187">
            <v>1107473741</v>
          </cell>
          <cell r="CW187">
            <v>0</v>
          </cell>
          <cell r="CX187">
            <v>21299762</v>
          </cell>
          <cell r="CY187">
            <v>12387861</v>
          </cell>
          <cell r="CZ187">
            <v>2019708497</v>
          </cell>
          <cell r="DA187">
            <v>17067485</v>
          </cell>
          <cell r="DB187">
            <v>4900484929</v>
          </cell>
          <cell r="DC187">
            <v>0</v>
          </cell>
          <cell r="DD187">
            <v>3983252</v>
          </cell>
          <cell r="DE187">
            <v>3983252</v>
          </cell>
          <cell r="DF187">
            <v>0</v>
          </cell>
          <cell r="DG187">
            <v>0</v>
          </cell>
          <cell r="DH187">
            <v>32513930</v>
          </cell>
          <cell r="DI187">
            <v>1025076</v>
          </cell>
          <cell r="DJ187">
            <v>9010217</v>
          </cell>
          <cell r="DK187">
            <v>10035293</v>
          </cell>
          <cell r="DL187">
            <v>15618034</v>
          </cell>
          <cell r="DM187">
            <v>1194470</v>
          </cell>
          <cell r="DN187">
            <v>0</v>
          </cell>
          <cell r="DO187">
            <v>16812504</v>
          </cell>
          <cell r="DP187">
            <v>1996400</v>
          </cell>
          <cell r="DQ187">
            <v>207800</v>
          </cell>
          <cell r="DR187">
            <v>0</v>
          </cell>
          <cell r="DS187">
            <v>5950800</v>
          </cell>
          <cell r="DT187">
            <v>0</v>
          </cell>
          <cell r="DU187">
            <v>8155000</v>
          </cell>
          <cell r="DV187">
            <v>25709</v>
          </cell>
          <cell r="DW187">
            <v>8848800</v>
          </cell>
          <cell r="DX187">
            <v>7575</v>
          </cell>
          <cell r="DY187">
            <v>8882084</v>
          </cell>
          <cell r="DZ187">
            <v>27844400</v>
          </cell>
          <cell r="EA187">
            <v>410599</v>
          </cell>
          <cell r="EB187">
            <v>0</v>
          </cell>
          <cell r="EC187">
            <v>28254999</v>
          </cell>
          <cell r="ED187">
            <v>44885958</v>
          </cell>
          <cell r="EE187">
            <v>18664</v>
          </cell>
          <cell r="EF187">
            <v>690553</v>
          </cell>
          <cell r="EG187">
            <v>26614294</v>
          </cell>
          <cell r="EH187">
            <v>186636</v>
          </cell>
          <cell r="EI187">
            <v>0</v>
          </cell>
          <cell r="EJ187">
            <v>37327</v>
          </cell>
          <cell r="EK187">
            <v>653226</v>
          </cell>
          <cell r="EL187">
            <v>559908</v>
          </cell>
          <cell r="EM187">
            <v>1437097</v>
          </cell>
          <cell r="EN187">
            <v>3266130</v>
          </cell>
          <cell r="EO187">
            <v>1596912</v>
          </cell>
          <cell r="EP187">
            <v>0</v>
          </cell>
          <cell r="EQ187">
            <v>597235</v>
          </cell>
          <cell r="ER187">
            <v>29376506</v>
          </cell>
          <cell r="ES187">
            <v>5524426</v>
          </cell>
          <cell r="ET187">
            <v>35498167</v>
          </cell>
          <cell r="EU187">
            <v>0</v>
          </cell>
          <cell r="EV187">
            <v>97891</v>
          </cell>
          <cell r="EW187">
            <v>0</v>
          </cell>
          <cell r="EX187">
            <v>97891</v>
          </cell>
          <cell r="EY187">
            <v>0</v>
          </cell>
          <cell r="EZ187">
            <v>176210253</v>
          </cell>
          <cell r="FA187">
            <v>472722597</v>
          </cell>
          <cell r="FB187">
            <v>648932850</v>
          </cell>
          <cell r="FC187">
            <v>858526</v>
          </cell>
          <cell r="FD187">
            <v>63479900</v>
          </cell>
          <cell r="FE187">
            <v>2068137</v>
          </cell>
          <cell r="FF187">
            <v>0</v>
          </cell>
          <cell r="FG187">
            <v>0</v>
          </cell>
          <cell r="FH187">
            <v>0</v>
          </cell>
          <cell r="FI187">
            <v>4855626</v>
          </cell>
          <cell r="FJ187">
            <v>6923763</v>
          </cell>
          <cell r="FK187">
            <v>1829033</v>
          </cell>
          <cell r="FL187">
            <v>0</v>
          </cell>
          <cell r="FM187">
            <v>73091222</v>
          </cell>
          <cell r="FN187">
            <v>764573295</v>
          </cell>
          <cell r="FO187">
            <v>62559584</v>
          </cell>
          <cell r="FP187">
            <v>5291069</v>
          </cell>
          <cell r="FQ187">
            <v>67850653</v>
          </cell>
          <cell r="FR187">
            <v>239166</v>
          </cell>
          <cell r="FS187">
            <v>38292578</v>
          </cell>
          <cell r="FT187">
            <v>83200</v>
          </cell>
          <cell r="FU187">
            <v>167972</v>
          </cell>
          <cell r="FV187">
            <v>6139426</v>
          </cell>
          <cell r="FW187">
            <v>13034100</v>
          </cell>
          <cell r="FX187">
            <v>125807095</v>
          </cell>
          <cell r="FY187">
            <v>0</v>
          </cell>
          <cell r="FZ187">
            <v>5176771</v>
          </cell>
          <cell r="GA187">
            <v>0</v>
          </cell>
          <cell r="GB187">
            <v>5176771</v>
          </cell>
          <cell r="GC187">
            <v>0</v>
          </cell>
          <cell r="GD187">
            <v>0</v>
          </cell>
          <cell r="GE187">
            <v>8181966</v>
          </cell>
          <cell r="GF187">
            <v>56552393</v>
          </cell>
          <cell r="GG187">
            <v>0</v>
          </cell>
          <cell r="GH187">
            <v>56552393</v>
          </cell>
          <cell r="GI187">
            <v>7115710</v>
          </cell>
          <cell r="GJ187">
            <v>2532000</v>
          </cell>
          <cell r="GK187">
            <v>0</v>
          </cell>
          <cell r="GL187">
            <v>4400594</v>
          </cell>
          <cell r="GM187">
            <v>26405647</v>
          </cell>
          <cell r="GN187">
            <v>42900</v>
          </cell>
          <cell r="GO187">
            <v>0</v>
          </cell>
          <cell r="GP187">
            <v>40496851</v>
          </cell>
          <cell r="GQ187">
            <v>11062999</v>
          </cell>
          <cell r="GR187">
            <v>51559850</v>
          </cell>
          <cell r="GS187">
            <v>247278075</v>
          </cell>
          <cell r="GT187">
            <v>0</v>
          </cell>
          <cell r="GU187">
            <v>0</v>
          </cell>
          <cell r="GV187">
            <v>0</v>
          </cell>
          <cell r="GW187">
            <v>0</v>
          </cell>
          <cell r="GX187">
            <v>0</v>
          </cell>
          <cell r="GY187">
            <v>1209209484</v>
          </cell>
          <cell r="GZ187">
            <v>304557800</v>
          </cell>
          <cell r="HA187">
            <v>0</v>
          </cell>
          <cell r="HB187">
            <v>1513767284</v>
          </cell>
          <cell r="HC187">
            <v>522526</v>
          </cell>
          <cell r="HD187">
            <v>0</v>
          </cell>
          <cell r="HE187">
            <v>0</v>
          </cell>
          <cell r="HF187">
            <v>3075803615</v>
          </cell>
          <cell r="HG187">
            <v>0</v>
          </cell>
          <cell r="HH187">
            <v>4590093425</v>
          </cell>
          <cell r="HI187">
            <v>0</v>
          </cell>
          <cell r="HJ187">
            <v>0</v>
          </cell>
          <cell r="HK187">
            <v>0</v>
          </cell>
          <cell r="HL187">
            <v>48463740422</v>
          </cell>
          <cell r="HM187">
            <v>21865603037</v>
          </cell>
          <cell r="HN187">
            <v>70329343459</v>
          </cell>
          <cell r="HO187">
            <v>0</v>
          </cell>
          <cell r="HP187">
            <v>0</v>
          </cell>
          <cell r="HQ187">
            <v>0</v>
          </cell>
          <cell r="HR187">
            <v>0</v>
          </cell>
          <cell r="HS187">
            <v>323447238</v>
          </cell>
          <cell r="HT187">
            <v>242585428</v>
          </cell>
          <cell r="HU187">
            <v>3073574498</v>
          </cell>
          <cell r="HV187">
            <v>3639607164</v>
          </cell>
          <cell r="HW187">
            <v>0</v>
          </cell>
          <cell r="HX187">
            <v>2008688380</v>
          </cell>
          <cell r="HY187">
            <v>0</v>
          </cell>
          <cell r="HZ187">
            <v>218088814</v>
          </cell>
          <cell r="IA187">
            <v>0</v>
          </cell>
          <cell r="IB187">
            <v>0</v>
          </cell>
          <cell r="IC187">
            <v>1350000000</v>
          </cell>
          <cell r="ID187">
            <v>0</v>
          </cell>
          <cell r="IE187">
            <v>0</v>
          </cell>
          <cell r="IF187">
            <v>0</v>
          </cell>
          <cell r="IG187">
            <v>0</v>
          </cell>
          <cell r="IH187">
            <v>0</v>
          </cell>
          <cell r="II187">
            <v>0</v>
          </cell>
          <cell r="IJ187">
            <v>0</v>
          </cell>
          <cell r="IK187">
            <v>77545727817</v>
          </cell>
          <cell r="IL187">
            <v>0</v>
          </cell>
          <cell r="IM187">
            <v>1588193046</v>
          </cell>
          <cell r="IN187">
            <v>1588193046</v>
          </cell>
          <cell r="IO187">
            <v>79133920863</v>
          </cell>
          <cell r="IP187">
            <v>40205043</v>
          </cell>
          <cell r="IQ187">
            <v>0</v>
          </cell>
          <cell r="IR187">
            <v>0</v>
          </cell>
          <cell r="IS187">
            <v>0</v>
          </cell>
          <cell r="IT187">
            <v>0</v>
          </cell>
          <cell r="IU187">
            <v>0</v>
          </cell>
          <cell r="IV187">
            <v>0</v>
          </cell>
          <cell r="IW187">
            <v>0</v>
          </cell>
          <cell r="IX187">
            <v>0</v>
          </cell>
          <cell r="IY187">
            <v>0</v>
          </cell>
          <cell r="IZ187">
            <v>0</v>
          </cell>
          <cell r="JA187">
            <v>900000000</v>
          </cell>
          <cell r="JB187">
            <v>1454313489</v>
          </cell>
          <cell r="JC187">
            <v>1172042703</v>
          </cell>
          <cell r="JD187">
            <v>30300624</v>
          </cell>
          <cell r="JE187">
            <v>2671539</v>
          </cell>
          <cell r="JF187">
            <v>3582276</v>
          </cell>
          <cell r="JG187">
            <v>1598547</v>
          </cell>
          <cell r="JH187">
            <v>3514172</v>
          </cell>
          <cell r="JI187">
            <v>56596831</v>
          </cell>
          <cell r="JJ187">
            <v>717047</v>
          </cell>
          <cell r="JK187">
            <v>3866949</v>
          </cell>
          <cell r="JL187">
            <v>7163251</v>
          </cell>
          <cell r="JM187">
            <v>17197289</v>
          </cell>
          <cell r="JN187">
            <v>4491092</v>
          </cell>
          <cell r="JO187">
            <v>4656737</v>
          </cell>
          <cell r="JP187">
            <v>329233198</v>
          </cell>
          <cell r="JQ187">
            <v>264466</v>
          </cell>
          <cell r="JR187">
            <v>3427697</v>
          </cell>
          <cell r="JS187">
            <v>1047178</v>
          </cell>
          <cell r="JT187">
            <v>5064182</v>
          </cell>
          <cell r="JU187">
            <v>21938698</v>
          </cell>
          <cell r="JV187">
            <v>0</v>
          </cell>
          <cell r="JW187">
            <v>0</v>
          </cell>
          <cell r="JX187">
            <v>0</v>
          </cell>
          <cell r="JY187">
            <v>1164807</v>
          </cell>
          <cell r="JZ187">
            <v>101570062</v>
          </cell>
          <cell r="KA187">
            <v>0</v>
          </cell>
          <cell r="KB187">
            <v>36977117</v>
          </cell>
          <cell r="KC187">
            <v>425846</v>
          </cell>
          <cell r="KD187">
            <v>94969756</v>
          </cell>
          <cell r="KE187">
            <v>0</v>
          </cell>
          <cell r="KF187">
            <v>190397874</v>
          </cell>
          <cell r="KG187">
            <v>272355</v>
          </cell>
          <cell r="KH187">
            <v>4418076</v>
          </cell>
          <cell r="KI187">
            <v>1407136</v>
          </cell>
          <cell r="KJ187">
            <v>0</v>
          </cell>
          <cell r="KK187">
            <v>0</v>
          </cell>
          <cell r="KL187">
            <v>0</v>
          </cell>
          <cell r="KM187">
            <v>23168797</v>
          </cell>
          <cell r="KN187">
            <v>0</v>
          </cell>
          <cell r="KO187">
            <v>0</v>
          </cell>
          <cell r="KP187">
            <v>0</v>
          </cell>
          <cell r="KQ187">
            <v>0</v>
          </cell>
          <cell r="KR187">
            <v>28221444</v>
          </cell>
          <cell r="KS187">
            <v>0</v>
          </cell>
          <cell r="KT187">
            <v>40166865</v>
          </cell>
          <cell r="KU187">
            <v>0</v>
          </cell>
          <cell r="KV187">
            <v>10451773</v>
          </cell>
          <cell r="KW187">
            <v>2202986384</v>
          </cell>
          <cell r="KX187">
            <v>82791220736</v>
          </cell>
          <cell r="KY187">
            <v>16488978</v>
          </cell>
          <cell r="KZ187">
            <v>16488978</v>
          </cell>
          <cell r="LA187">
            <v>0</v>
          </cell>
          <cell r="LB187">
            <v>106445910652</v>
          </cell>
          <cell r="LC187">
            <v>226117389560</v>
          </cell>
          <cell r="LD187">
            <v>4925545817</v>
          </cell>
          <cell r="LE187">
            <v>0</v>
          </cell>
          <cell r="LF187">
            <v>1310493000</v>
          </cell>
          <cell r="LG187">
            <v>0</v>
          </cell>
          <cell r="LH187">
            <v>0</v>
          </cell>
          <cell r="LI187">
            <v>0</v>
          </cell>
          <cell r="LJ187">
            <v>0</v>
          </cell>
          <cell r="LK187">
            <v>0</v>
          </cell>
          <cell r="LL187">
            <v>8743635001</v>
          </cell>
          <cell r="LM187">
            <v>0</v>
          </cell>
          <cell r="LN187">
            <v>0</v>
          </cell>
          <cell r="LO187">
            <v>4936934208</v>
          </cell>
          <cell r="LP187">
            <v>0</v>
          </cell>
          <cell r="LQ187">
            <v>0</v>
          </cell>
          <cell r="LR187">
            <v>3654905</v>
          </cell>
          <cell r="LS187">
            <v>0</v>
          </cell>
          <cell r="LT187">
            <v>45104288</v>
          </cell>
          <cell r="LU187">
            <v>0</v>
          </cell>
          <cell r="LV187">
            <v>0</v>
          </cell>
          <cell r="LW187">
            <v>305594511</v>
          </cell>
          <cell r="LX187">
            <v>0</v>
          </cell>
          <cell r="LY187">
            <v>0</v>
          </cell>
          <cell r="LZ187">
            <v>0</v>
          </cell>
          <cell r="MA187">
            <v>1307515500</v>
          </cell>
          <cell r="MB187">
            <v>0</v>
          </cell>
          <cell r="MC187">
            <v>0</v>
          </cell>
          <cell r="MD187">
            <v>1053906826</v>
          </cell>
          <cell r="ME187">
            <v>22031286419</v>
          </cell>
          <cell r="MF187">
            <v>29980732</v>
          </cell>
          <cell r="MG187">
            <v>65441664</v>
          </cell>
          <cell r="MH187">
            <v>0</v>
          </cell>
          <cell r="MI187">
            <v>95422396</v>
          </cell>
          <cell r="MJ187">
            <v>311037735</v>
          </cell>
          <cell r="MK187">
            <v>1696983</v>
          </cell>
          <cell r="ML187">
            <v>312734718</v>
          </cell>
          <cell r="MM187">
            <v>328227763</v>
          </cell>
          <cell r="MN187">
            <v>0</v>
          </cell>
          <cell r="MO187">
            <v>328227763</v>
          </cell>
          <cell r="MP187">
            <v>0</v>
          </cell>
          <cell r="MQ187">
            <v>736384877</v>
          </cell>
          <cell r="MR187">
            <v>0</v>
          </cell>
          <cell r="MS187">
            <v>0</v>
          </cell>
          <cell r="MT187">
            <v>0</v>
          </cell>
          <cell r="MU187">
            <v>0</v>
          </cell>
          <cell r="MV187">
            <v>0</v>
          </cell>
          <cell r="MW187">
            <v>0</v>
          </cell>
          <cell r="MX187">
            <v>3873740230</v>
          </cell>
          <cell r="MY187">
            <v>444694345</v>
          </cell>
          <cell r="MZ187">
            <v>122735177</v>
          </cell>
          <cell r="NA187">
            <v>2544881</v>
          </cell>
          <cell r="NB187">
            <v>569974403</v>
          </cell>
          <cell r="NC187">
            <v>0</v>
          </cell>
          <cell r="ND187">
            <v>0</v>
          </cell>
          <cell r="NE187">
            <v>0</v>
          </cell>
          <cell r="NF187">
            <v>0</v>
          </cell>
          <cell r="NG187">
            <v>0</v>
          </cell>
          <cell r="NH187">
            <v>0</v>
          </cell>
          <cell r="NI187">
            <v>11378044</v>
          </cell>
          <cell r="NJ187">
            <v>2623483</v>
          </cell>
          <cell r="NK187">
            <v>14001527</v>
          </cell>
          <cell r="NL187">
            <v>0</v>
          </cell>
          <cell r="NM187">
            <v>0</v>
          </cell>
          <cell r="NN187">
            <v>0</v>
          </cell>
          <cell r="NO187">
            <v>0</v>
          </cell>
          <cell r="NP187">
            <v>0</v>
          </cell>
          <cell r="NQ187">
            <v>0</v>
          </cell>
          <cell r="NR187">
            <v>49657</v>
          </cell>
          <cell r="NS187">
            <v>129876617</v>
          </cell>
          <cell r="NT187">
            <v>0</v>
          </cell>
          <cell r="NU187">
            <v>1713185830</v>
          </cell>
          <cell r="NV187">
            <v>0</v>
          </cell>
          <cell r="NW187">
            <v>1713185830</v>
          </cell>
          <cell r="NX187">
            <v>296198286</v>
          </cell>
          <cell r="NY187">
            <v>0</v>
          </cell>
          <cell r="NZ187">
            <v>56800059</v>
          </cell>
          <cell r="OA187">
            <v>0</v>
          </cell>
          <cell r="OB187">
            <v>0</v>
          </cell>
          <cell r="OC187">
            <v>0</v>
          </cell>
          <cell r="OD187">
            <v>6653826609</v>
          </cell>
          <cell r="OE187">
            <v>6653826609</v>
          </cell>
          <cell r="OF187">
            <v>0</v>
          </cell>
          <cell r="OG187">
            <v>0</v>
          </cell>
          <cell r="OH187">
            <v>0</v>
          </cell>
          <cell r="OI187">
            <v>0</v>
          </cell>
          <cell r="OJ187">
            <v>0</v>
          </cell>
          <cell r="OK187">
            <v>0</v>
          </cell>
          <cell r="OL187">
            <v>50000000000</v>
          </cell>
          <cell r="OM187">
            <v>50000000000</v>
          </cell>
          <cell r="ON187">
            <v>50000000000</v>
          </cell>
          <cell r="OO187">
            <v>0</v>
          </cell>
          <cell r="OP187">
            <v>40919038</v>
          </cell>
          <cell r="OQ187">
            <v>0</v>
          </cell>
          <cell r="OR187">
            <v>76247450</v>
          </cell>
          <cell r="OS187">
            <v>0</v>
          </cell>
          <cell r="OT187">
            <v>0</v>
          </cell>
          <cell r="OU187">
            <v>117166488</v>
          </cell>
          <cell r="OV187">
            <v>0</v>
          </cell>
          <cell r="OW187">
            <v>56770993097</v>
          </cell>
          <cell r="OX187">
            <v>57507377974</v>
          </cell>
          <cell r="OY187">
            <v>305656053953</v>
          </cell>
        </row>
        <row r="188">
          <cell r="A188">
            <v>41122</v>
          </cell>
          <cell r="B188">
            <v>2012</v>
          </cell>
          <cell r="C188" t="str">
            <v>2012-2</v>
          </cell>
          <cell r="D188" t="str">
            <v>2012-3</v>
          </cell>
          <cell r="E188">
            <v>8</v>
          </cell>
          <cell r="F188">
            <v>0</v>
          </cell>
          <cell r="G188">
            <v>3602952</v>
          </cell>
          <cell r="H188">
            <v>1024920</v>
          </cell>
          <cell r="I188">
            <v>18703041466.905396</v>
          </cell>
          <cell r="J188">
            <v>2685443056.8745995</v>
          </cell>
          <cell r="K188">
            <v>0</v>
          </cell>
          <cell r="L188">
            <v>21604529822</v>
          </cell>
          <cell r="M188">
            <v>3419711634</v>
          </cell>
          <cell r="N188">
            <v>30739609403</v>
          </cell>
          <cell r="O188">
            <v>712153505</v>
          </cell>
          <cell r="P188">
            <v>3116731259</v>
          </cell>
          <cell r="Q188">
            <v>2340087962</v>
          </cell>
          <cell r="R188">
            <v>61937451457</v>
          </cell>
          <cell r="S188">
            <v>3326074000</v>
          </cell>
          <cell r="T188">
            <v>3913030000</v>
          </cell>
          <cell r="U188">
            <v>7239104000</v>
          </cell>
          <cell r="V188">
            <v>202463016</v>
          </cell>
          <cell r="W188">
            <v>1733229108</v>
          </cell>
          <cell r="X188">
            <v>126886056</v>
          </cell>
          <cell r="Y188">
            <v>0</v>
          </cell>
          <cell r="Z188">
            <v>108486440</v>
          </cell>
          <cell r="AA188">
            <v>20800421</v>
          </cell>
          <cell r="AB188">
            <v>0</v>
          </cell>
          <cell r="AC188">
            <v>3285070742</v>
          </cell>
          <cell r="AD188">
            <v>251102669</v>
          </cell>
          <cell r="AE188">
            <v>16962939</v>
          </cell>
          <cell r="AF188">
            <v>268065608</v>
          </cell>
          <cell r="AG188">
            <v>12984105391</v>
          </cell>
          <cell r="AH188">
            <v>74921556848</v>
          </cell>
          <cell r="AI188">
            <v>177773108</v>
          </cell>
          <cell r="AJ188">
            <v>1097422</v>
          </cell>
          <cell r="AK188">
            <v>537906798</v>
          </cell>
          <cell r="AL188">
            <v>716777328</v>
          </cell>
          <cell r="AM188">
            <v>1256706891</v>
          </cell>
          <cell r="AN188">
            <v>11627528</v>
          </cell>
          <cell r="AO188">
            <v>11883322</v>
          </cell>
          <cell r="AP188">
            <v>87095</v>
          </cell>
          <cell r="AQ188">
            <v>1332330</v>
          </cell>
          <cell r="AR188">
            <v>0</v>
          </cell>
          <cell r="AS188">
            <v>0</v>
          </cell>
          <cell r="AT188">
            <v>0</v>
          </cell>
          <cell r="AU188">
            <v>2963000</v>
          </cell>
          <cell r="AV188">
            <v>1284600166</v>
          </cell>
          <cell r="AW188">
            <v>625595</v>
          </cell>
          <cell r="AX188">
            <v>4728091613</v>
          </cell>
          <cell r="AY188">
            <v>1978347743</v>
          </cell>
          <cell r="AZ188">
            <v>462704</v>
          </cell>
          <cell r="BA188">
            <v>136878</v>
          </cell>
          <cell r="BB188">
            <v>18320</v>
          </cell>
          <cell r="BC188">
            <v>132993141</v>
          </cell>
          <cell r="BD188">
            <v>6632931</v>
          </cell>
          <cell r="BE188">
            <v>8208777</v>
          </cell>
          <cell r="BF188">
            <v>1186225</v>
          </cell>
          <cell r="BG188">
            <v>0</v>
          </cell>
          <cell r="BH188">
            <v>0</v>
          </cell>
          <cell r="BI188">
            <v>322531367</v>
          </cell>
          <cell r="BJ188">
            <v>152098990</v>
          </cell>
          <cell r="BK188">
            <v>7331334284</v>
          </cell>
          <cell r="BL188">
            <v>123394355</v>
          </cell>
          <cell r="BM188">
            <v>0</v>
          </cell>
          <cell r="BN188">
            <v>2690265</v>
          </cell>
          <cell r="BO188">
            <v>1563574</v>
          </cell>
          <cell r="BP188">
            <v>327058488</v>
          </cell>
          <cell r="BQ188">
            <v>454706682</v>
          </cell>
          <cell r="BR188">
            <v>12757025368</v>
          </cell>
          <cell r="BS188">
            <v>287814</v>
          </cell>
          <cell r="BT188">
            <v>137499910</v>
          </cell>
          <cell r="BU188">
            <v>2546206245</v>
          </cell>
          <cell r="BV188">
            <v>182185857</v>
          </cell>
          <cell r="BW188">
            <v>561605</v>
          </cell>
          <cell r="BX188">
            <v>3376804</v>
          </cell>
          <cell r="BY188">
            <v>2345412</v>
          </cell>
          <cell r="BZ188">
            <v>721376</v>
          </cell>
          <cell r="CA188">
            <v>436725</v>
          </cell>
          <cell r="CB188">
            <v>333489</v>
          </cell>
          <cell r="CC188">
            <v>4913001</v>
          </cell>
          <cell r="CD188">
            <v>12688412</v>
          </cell>
          <cell r="CE188">
            <v>2490887</v>
          </cell>
          <cell r="CF188">
            <v>5271244</v>
          </cell>
          <cell r="CG188">
            <v>19627663</v>
          </cell>
          <cell r="CH188">
            <v>27389794</v>
          </cell>
          <cell r="CI188">
            <v>0</v>
          </cell>
          <cell r="CJ188">
            <v>27389794</v>
          </cell>
          <cell r="CK188">
            <v>532002296</v>
          </cell>
          <cell r="CL188">
            <v>532002296</v>
          </cell>
          <cell r="CM188">
            <v>0</v>
          </cell>
          <cell r="CN188">
            <v>42467058</v>
          </cell>
          <cell r="CO188">
            <v>22605440</v>
          </cell>
          <cell r="CP188">
            <v>3063694</v>
          </cell>
          <cell r="CQ188">
            <v>0</v>
          </cell>
          <cell r="CR188">
            <v>1177112028</v>
          </cell>
          <cell r="CS188">
            <v>122274167</v>
          </cell>
          <cell r="CT188">
            <v>0</v>
          </cell>
          <cell r="CU188">
            <v>0</v>
          </cell>
          <cell r="CV188">
            <v>1299386195</v>
          </cell>
          <cell r="CW188">
            <v>0</v>
          </cell>
          <cell r="CX188">
            <v>36939629</v>
          </cell>
          <cell r="CY188">
            <v>10339297</v>
          </cell>
          <cell r="CZ188">
            <v>1946803609</v>
          </cell>
          <cell r="DA188">
            <v>7534755</v>
          </cell>
          <cell r="DB188">
            <v>4860308582</v>
          </cell>
          <cell r="DC188">
            <v>0</v>
          </cell>
          <cell r="DD188">
            <v>9256601</v>
          </cell>
          <cell r="DE188">
            <v>9256601</v>
          </cell>
          <cell r="DF188">
            <v>0</v>
          </cell>
          <cell r="DG188">
            <v>0</v>
          </cell>
          <cell r="DH188">
            <v>33253848</v>
          </cell>
          <cell r="DI188">
            <v>1284019</v>
          </cell>
          <cell r="DJ188">
            <v>9472345</v>
          </cell>
          <cell r="DK188">
            <v>10756364</v>
          </cell>
          <cell r="DL188">
            <v>15303225</v>
          </cell>
          <cell r="DM188">
            <v>1213134</v>
          </cell>
          <cell r="DN188">
            <v>34979</v>
          </cell>
          <cell r="DO188">
            <v>16551338</v>
          </cell>
          <cell r="DP188">
            <v>2256800</v>
          </cell>
          <cell r="DQ188">
            <v>0</v>
          </cell>
          <cell r="DR188">
            <v>0</v>
          </cell>
          <cell r="DS188">
            <v>4784000</v>
          </cell>
          <cell r="DT188">
            <v>0</v>
          </cell>
          <cell r="DU188">
            <v>7040800</v>
          </cell>
          <cell r="DV188">
            <v>25709</v>
          </cell>
          <cell r="DW188">
            <v>6920000</v>
          </cell>
          <cell r="DX188">
            <v>4800</v>
          </cell>
          <cell r="DY188">
            <v>6950509</v>
          </cell>
          <cell r="DZ188">
            <v>27270600</v>
          </cell>
          <cell r="EA188">
            <v>391936</v>
          </cell>
          <cell r="EB188">
            <v>37327</v>
          </cell>
          <cell r="EC188">
            <v>27699863</v>
          </cell>
          <cell r="ED188">
            <v>47517526</v>
          </cell>
          <cell r="EE188">
            <v>18664</v>
          </cell>
          <cell r="EF188">
            <v>709217</v>
          </cell>
          <cell r="EG188">
            <v>28424663</v>
          </cell>
          <cell r="EH188">
            <v>167972</v>
          </cell>
          <cell r="EI188">
            <v>0</v>
          </cell>
          <cell r="EJ188">
            <v>55991</v>
          </cell>
          <cell r="EK188">
            <v>671890</v>
          </cell>
          <cell r="EL188">
            <v>373272</v>
          </cell>
          <cell r="EM188">
            <v>1269125</v>
          </cell>
          <cell r="EN188">
            <v>4833872</v>
          </cell>
          <cell r="EO188">
            <v>1271226</v>
          </cell>
          <cell r="EP188">
            <v>0</v>
          </cell>
          <cell r="EQ188">
            <v>1661060</v>
          </cell>
          <cell r="ER188">
            <v>40556003</v>
          </cell>
          <cell r="ES188">
            <v>6364288</v>
          </cell>
          <cell r="ET188">
            <v>48581351</v>
          </cell>
          <cell r="EU188">
            <v>0</v>
          </cell>
          <cell r="EV188">
            <v>163152</v>
          </cell>
          <cell r="EW188">
            <v>0</v>
          </cell>
          <cell r="EX188">
            <v>163152</v>
          </cell>
          <cell r="EY188">
            <v>0</v>
          </cell>
          <cell r="EZ188">
            <v>191031306</v>
          </cell>
          <cell r="FA188">
            <v>323038699</v>
          </cell>
          <cell r="FB188">
            <v>514070005</v>
          </cell>
          <cell r="FC188">
            <v>1082488</v>
          </cell>
          <cell r="FD188">
            <v>50550800</v>
          </cell>
          <cell r="FE188">
            <v>2337894</v>
          </cell>
          <cell r="FF188">
            <v>0</v>
          </cell>
          <cell r="FG188">
            <v>0</v>
          </cell>
          <cell r="FH188">
            <v>0</v>
          </cell>
          <cell r="FI188">
            <v>5934654</v>
          </cell>
          <cell r="FJ188">
            <v>8272548</v>
          </cell>
          <cell r="FK188">
            <v>1978342</v>
          </cell>
          <cell r="FL188">
            <v>0</v>
          </cell>
          <cell r="FM188">
            <v>61884178</v>
          </cell>
          <cell r="FN188">
            <v>619964395</v>
          </cell>
          <cell r="FO188">
            <v>32495305</v>
          </cell>
          <cell r="FP188">
            <v>4555278</v>
          </cell>
          <cell r="FQ188">
            <v>37050583</v>
          </cell>
          <cell r="FR188">
            <v>239166</v>
          </cell>
          <cell r="FS188">
            <v>29054034</v>
          </cell>
          <cell r="FT188">
            <v>0</v>
          </cell>
          <cell r="FU188">
            <v>205300</v>
          </cell>
          <cell r="FV188">
            <v>6618596</v>
          </cell>
          <cell r="FW188">
            <v>4533600</v>
          </cell>
          <cell r="FX188">
            <v>77701279</v>
          </cell>
          <cell r="FY188">
            <v>0</v>
          </cell>
          <cell r="FZ188">
            <v>5770993</v>
          </cell>
          <cell r="GA188">
            <v>0</v>
          </cell>
          <cell r="GB188">
            <v>5770993</v>
          </cell>
          <cell r="GC188">
            <v>0</v>
          </cell>
          <cell r="GD188">
            <v>0</v>
          </cell>
          <cell r="GE188">
            <v>7392500</v>
          </cell>
          <cell r="GF188">
            <v>64202229</v>
          </cell>
          <cell r="GG188">
            <v>0</v>
          </cell>
          <cell r="GH188">
            <v>64202229</v>
          </cell>
          <cell r="GI188">
            <v>7382334</v>
          </cell>
          <cell r="GJ188">
            <v>2230000</v>
          </cell>
          <cell r="GK188">
            <v>0</v>
          </cell>
          <cell r="GL188">
            <v>4664440</v>
          </cell>
          <cell r="GM188">
            <v>23340298</v>
          </cell>
          <cell r="GN188">
            <v>42900</v>
          </cell>
          <cell r="GO188">
            <v>0</v>
          </cell>
          <cell r="GP188">
            <v>37659972</v>
          </cell>
          <cell r="GQ188">
            <v>13937606</v>
          </cell>
          <cell r="GR188">
            <v>51597578</v>
          </cell>
          <cell r="GS188">
            <v>206664579</v>
          </cell>
          <cell r="GT188">
            <v>0</v>
          </cell>
          <cell r="GU188">
            <v>0</v>
          </cell>
          <cell r="GV188">
            <v>0</v>
          </cell>
          <cell r="GW188">
            <v>0</v>
          </cell>
          <cell r="GX188">
            <v>0</v>
          </cell>
          <cell r="GY188">
            <v>3104518138</v>
          </cell>
          <cell r="GZ188">
            <v>430705057</v>
          </cell>
          <cell r="HA188">
            <v>0</v>
          </cell>
          <cell r="HB188">
            <v>3535223195</v>
          </cell>
          <cell r="HC188">
            <v>613740</v>
          </cell>
          <cell r="HD188">
            <v>4583692299</v>
          </cell>
          <cell r="HE188">
            <v>0</v>
          </cell>
          <cell r="HF188">
            <v>0</v>
          </cell>
          <cell r="HG188">
            <v>0</v>
          </cell>
          <cell r="HH188">
            <v>8119529234</v>
          </cell>
          <cell r="HI188">
            <v>0</v>
          </cell>
          <cell r="HJ188">
            <v>0</v>
          </cell>
          <cell r="HK188">
            <v>0</v>
          </cell>
          <cell r="HL188">
            <v>40825285616</v>
          </cell>
          <cell r="HM188">
            <v>1273555037</v>
          </cell>
          <cell r="HN188">
            <v>42098840653</v>
          </cell>
          <cell r="HO188">
            <v>0</v>
          </cell>
          <cell r="HP188">
            <v>0</v>
          </cell>
          <cell r="HQ188">
            <v>0</v>
          </cell>
          <cell r="HR188">
            <v>0</v>
          </cell>
          <cell r="HS188">
            <v>323447238</v>
          </cell>
          <cell r="HT188">
            <v>242585428</v>
          </cell>
          <cell r="HU188">
            <v>3073574498</v>
          </cell>
          <cell r="HV188">
            <v>3639607164</v>
          </cell>
          <cell r="HW188">
            <v>0</v>
          </cell>
          <cell r="HX188">
            <v>1994703708</v>
          </cell>
          <cell r="HY188">
            <v>0</v>
          </cell>
          <cell r="HZ188">
            <v>218088814</v>
          </cell>
          <cell r="IA188">
            <v>1757076640</v>
          </cell>
          <cell r="IB188">
            <v>0</v>
          </cell>
          <cell r="IC188">
            <v>0</v>
          </cell>
          <cell r="ID188">
            <v>0</v>
          </cell>
          <cell r="IE188">
            <v>0</v>
          </cell>
          <cell r="IF188">
            <v>0</v>
          </cell>
          <cell r="IG188">
            <v>0</v>
          </cell>
          <cell r="IH188">
            <v>0</v>
          </cell>
          <cell r="II188">
            <v>847141860</v>
          </cell>
          <cell r="IJ188">
            <v>0</v>
          </cell>
          <cell r="IK188">
            <v>50555458839</v>
          </cell>
          <cell r="IL188">
            <v>0</v>
          </cell>
          <cell r="IM188">
            <v>2386625037</v>
          </cell>
          <cell r="IN188">
            <v>2386625037</v>
          </cell>
          <cell r="IO188">
            <v>52942083876</v>
          </cell>
          <cell r="IP188">
            <v>51225273</v>
          </cell>
          <cell r="IQ188">
            <v>0</v>
          </cell>
          <cell r="IR188">
            <v>0</v>
          </cell>
          <cell r="IS188">
            <v>0</v>
          </cell>
          <cell r="IT188">
            <v>0</v>
          </cell>
          <cell r="IU188">
            <v>0</v>
          </cell>
          <cell r="IV188">
            <v>0</v>
          </cell>
          <cell r="IW188">
            <v>0</v>
          </cell>
          <cell r="IX188">
            <v>0</v>
          </cell>
          <cell r="IY188">
            <v>0</v>
          </cell>
          <cell r="IZ188">
            <v>0</v>
          </cell>
          <cell r="JA188">
            <v>0</v>
          </cell>
          <cell r="JB188">
            <v>51225273</v>
          </cell>
          <cell r="JC188">
            <v>1338327361</v>
          </cell>
          <cell r="JD188">
            <v>36231368</v>
          </cell>
          <cell r="JE188">
            <v>2671539</v>
          </cell>
          <cell r="JF188">
            <v>6584291</v>
          </cell>
          <cell r="JG188">
            <v>1653640</v>
          </cell>
          <cell r="JH188">
            <v>3458261</v>
          </cell>
          <cell r="JI188">
            <v>59983490</v>
          </cell>
          <cell r="JJ188">
            <v>37977</v>
          </cell>
          <cell r="JK188">
            <v>3163831</v>
          </cell>
          <cell r="JL188">
            <v>6689148</v>
          </cell>
          <cell r="JM188">
            <v>4649995</v>
          </cell>
          <cell r="JN188">
            <v>2579068</v>
          </cell>
          <cell r="JO188">
            <v>2349401</v>
          </cell>
          <cell r="JP188">
            <v>378726197</v>
          </cell>
          <cell r="JQ188">
            <v>116533</v>
          </cell>
          <cell r="JR188">
            <v>3921626</v>
          </cell>
          <cell r="JS188">
            <v>1950106</v>
          </cell>
          <cell r="JT188">
            <v>3138798</v>
          </cell>
          <cell r="JU188">
            <v>22898425</v>
          </cell>
          <cell r="JV188">
            <v>0</v>
          </cell>
          <cell r="JW188">
            <v>0</v>
          </cell>
          <cell r="JX188">
            <v>0</v>
          </cell>
          <cell r="JY188">
            <v>1670887</v>
          </cell>
          <cell r="JZ188">
            <v>70533011</v>
          </cell>
          <cell r="KA188">
            <v>0</v>
          </cell>
          <cell r="KB188">
            <v>35673527</v>
          </cell>
          <cell r="KC188">
            <v>890116</v>
          </cell>
          <cell r="KD188">
            <v>114563577</v>
          </cell>
          <cell r="KE188">
            <v>0</v>
          </cell>
          <cell r="KF188">
            <v>103882666</v>
          </cell>
          <cell r="KG188">
            <v>180571</v>
          </cell>
          <cell r="KH188">
            <v>5097477</v>
          </cell>
          <cell r="KI188">
            <v>1150109</v>
          </cell>
          <cell r="KJ188">
            <v>0</v>
          </cell>
          <cell r="KK188">
            <v>0</v>
          </cell>
          <cell r="KL188">
            <v>0</v>
          </cell>
          <cell r="KM188">
            <v>43715577</v>
          </cell>
          <cell r="KN188">
            <v>0</v>
          </cell>
          <cell r="KO188">
            <v>0</v>
          </cell>
          <cell r="KP188">
            <v>0</v>
          </cell>
          <cell r="KQ188">
            <v>0</v>
          </cell>
          <cell r="KR188">
            <v>0</v>
          </cell>
          <cell r="KS188">
            <v>0</v>
          </cell>
          <cell r="KT188">
            <v>0</v>
          </cell>
          <cell r="KU188">
            <v>0</v>
          </cell>
          <cell r="KV188">
            <v>15689704</v>
          </cell>
          <cell r="KW188">
            <v>2272178277</v>
          </cell>
          <cell r="KX188">
            <v>55265487426</v>
          </cell>
          <cell r="KY188">
            <v>-12007435</v>
          </cell>
          <cell r="KZ188">
            <v>-12007435</v>
          </cell>
          <cell r="LA188">
            <v>0</v>
          </cell>
          <cell r="LB188">
            <v>91613935024</v>
          </cell>
          <cell r="LC188">
            <v>166535491872</v>
          </cell>
          <cell r="LD188">
            <v>0</v>
          </cell>
          <cell r="LE188">
            <v>0</v>
          </cell>
          <cell r="LF188">
            <v>1310493000</v>
          </cell>
          <cell r="LG188">
            <v>0</v>
          </cell>
          <cell r="LH188">
            <v>0</v>
          </cell>
          <cell r="LI188">
            <v>0</v>
          </cell>
          <cell r="LJ188">
            <v>0</v>
          </cell>
          <cell r="LK188">
            <v>0</v>
          </cell>
          <cell r="LL188">
            <v>0</v>
          </cell>
          <cell r="LM188">
            <v>0</v>
          </cell>
          <cell r="LN188">
            <v>0</v>
          </cell>
          <cell r="LO188">
            <v>0</v>
          </cell>
          <cell r="LP188">
            <v>0</v>
          </cell>
          <cell r="LQ188">
            <v>0</v>
          </cell>
          <cell r="LR188">
            <v>3544956</v>
          </cell>
          <cell r="LS188">
            <v>0</v>
          </cell>
          <cell r="LT188">
            <v>52369457</v>
          </cell>
          <cell r="LU188">
            <v>0</v>
          </cell>
          <cell r="LV188">
            <v>0</v>
          </cell>
          <cell r="LW188">
            <v>205120765</v>
          </cell>
          <cell r="LX188">
            <v>0</v>
          </cell>
          <cell r="LY188">
            <v>0</v>
          </cell>
          <cell r="LZ188">
            <v>0</v>
          </cell>
          <cell r="MA188">
            <v>1307515500</v>
          </cell>
          <cell r="MB188">
            <v>0</v>
          </cell>
          <cell r="MC188">
            <v>0</v>
          </cell>
          <cell r="MD188">
            <v>1053906826</v>
          </cell>
          <cell r="ME188">
            <v>4169897588</v>
          </cell>
          <cell r="MF188">
            <v>11148536</v>
          </cell>
          <cell r="MG188">
            <v>0</v>
          </cell>
          <cell r="MH188">
            <v>0</v>
          </cell>
          <cell r="MI188">
            <v>11148536</v>
          </cell>
          <cell r="MJ188">
            <v>453682067</v>
          </cell>
          <cell r="MK188">
            <v>1756049</v>
          </cell>
          <cell r="ML188">
            <v>455438116</v>
          </cell>
          <cell r="MM188">
            <v>2521645447</v>
          </cell>
          <cell r="MN188">
            <v>0</v>
          </cell>
          <cell r="MO188">
            <v>2521645447</v>
          </cell>
          <cell r="MP188">
            <v>0</v>
          </cell>
          <cell r="MQ188">
            <v>2988232099</v>
          </cell>
          <cell r="MR188">
            <v>0</v>
          </cell>
          <cell r="MS188">
            <v>0</v>
          </cell>
          <cell r="MT188">
            <v>0</v>
          </cell>
          <cell r="MU188">
            <v>0</v>
          </cell>
          <cell r="MV188">
            <v>0</v>
          </cell>
          <cell r="MW188">
            <v>0</v>
          </cell>
          <cell r="MX188">
            <v>3272823489</v>
          </cell>
          <cell r="MY188">
            <v>446143236</v>
          </cell>
          <cell r="MZ188">
            <v>123416156</v>
          </cell>
          <cell r="NA188">
            <v>2392275</v>
          </cell>
          <cell r="NB188">
            <v>571951667</v>
          </cell>
          <cell r="NC188">
            <v>0</v>
          </cell>
          <cell r="ND188">
            <v>0</v>
          </cell>
          <cell r="NE188">
            <v>0</v>
          </cell>
          <cell r="NF188">
            <v>0</v>
          </cell>
          <cell r="NG188">
            <v>0</v>
          </cell>
          <cell r="NH188">
            <v>0</v>
          </cell>
          <cell r="NI188">
            <v>14314544</v>
          </cell>
          <cell r="NJ188">
            <v>2720706</v>
          </cell>
          <cell r="NK188">
            <v>17035250</v>
          </cell>
          <cell r="NL188">
            <v>0</v>
          </cell>
          <cell r="NM188">
            <v>0</v>
          </cell>
          <cell r="NN188">
            <v>0</v>
          </cell>
          <cell r="NO188">
            <v>0</v>
          </cell>
          <cell r="NP188">
            <v>0</v>
          </cell>
          <cell r="NQ188">
            <v>0</v>
          </cell>
          <cell r="NR188">
            <v>74057</v>
          </cell>
          <cell r="NS188">
            <v>131538426</v>
          </cell>
          <cell r="NT188">
            <v>0</v>
          </cell>
          <cell r="NU188">
            <v>2450467920</v>
          </cell>
          <cell r="NV188">
            <v>0</v>
          </cell>
          <cell r="NW188">
            <v>2450467920</v>
          </cell>
          <cell r="NX188">
            <v>308347831</v>
          </cell>
          <cell r="NY188">
            <v>0</v>
          </cell>
          <cell r="NZ188">
            <v>58016895</v>
          </cell>
          <cell r="OA188">
            <v>0</v>
          </cell>
          <cell r="OB188">
            <v>0</v>
          </cell>
          <cell r="OC188">
            <v>0</v>
          </cell>
          <cell r="OD188">
            <v>6810255535</v>
          </cell>
          <cell r="OE188">
            <v>6810255535</v>
          </cell>
          <cell r="OF188">
            <v>0</v>
          </cell>
          <cell r="OG188">
            <v>0</v>
          </cell>
          <cell r="OH188">
            <v>0</v>
          </cell>
          <cell r="OI188">
            <v>0</v>
          </cell>
          <cell r="OJ188">
            <v>0</v>
          </cell>
          <cell r="OK188">
            <v>0</v>
          </cell>
          <cell r="OL188">
            <v>150000000000</v>
          </cell>
          <cell r="OM188">
            <v>150000000000</v>
          </cell>
          <cell r="ON188">
            <v>150000000000</v>
          </cell>
          <cell r="OO188">
            <v>0</v>
          </cell>
          <cell r="OP188">
            <v>42665121</v>
          </cell>
          <cell r="OQ188">
            <v>0</v>
          </cell>
          <cell r="OR188">
            <v>-17195523</v>
          </cell>
          <cell r="OS188">
            <v>0</v>
          </cell>
          <cell r="OT188">
            <v>0</v>
          </cell>
          <cell r="OU188">
            <v>25469598</v>
          </cell>
          <cell r="OV188">
            <v>0</v>
          </cell>
          <cell r="OW188">
            <v>156835725133</v>
          </cell>
          <cell r="OX188">
            <v>159823957232</v>
          </cell>
          <cell r="OY188">
            <v>330529346692</v>
          </cell>
        </row>
        <row r="189">
          <cell r="A189">
            <v>41153</v>
          </cell>
          <cell r="B189">
            <v>2012</v>
          </cell>
          <cell r="C189" t="str">
            <v>2012-2</v>
          </cell>
          <cell r="D189" t="str">
            <v>2012-3</v>
          </cell>
          <cell r="E189">
            <v>9</v>
          </cell>
          <cell r="F189">
            <v>0</v>
          </cell>
          <cell r="G189">
            <v>2831640</v>
          </cell>
          <cell r="H189">
            <v>726600</v>
          </cell>
          <cell r="I189">
            <v>12910852358.296204</v>
          </cell>
          <cell r="J189">
            <v>1832612707.7038002</v>
          </cell>
          <cell r="K189">
            <v>0</v>
          </cell>
          <cell r="L189">
            <v>14743465066</v>
          </cell>
          <cell r="M189">
            <v>3381122319</v>
          </cell>
          <cell r="N189">
            <v>15720490727.089966</v>
          </cell>
          <cell r="O189">
            <v>13500474153</v>
          </cell>
          <cell r="P189">
            <v>2745830614</v>
          </cell>
          <cell r="Q189">
            <v>2479787418</v>
          </cell>
          <cell r="R189">
            <v>52574728537.089966</v>
          </cell>
          <cell r="S189">
            <v>3463805000</v>
          </cell>
          <cell r="T189">
            <v>4075066000</v>
          </cell>
          <cell r="U189">
            <v>7538871000</v>
          </cell>
          <cell r="V189">
            <v>86065323</v>
          </cell>
          <cell r="W189">
            <v>936316944</v>
          </cell>
          <cell r="X189">
            <v>123765672</v>
          </cell>
          <cell r="Y189">
            <v>0</v>
          </cell>
          <cell r="Z189">
            <v>119064636</v>
          </cell>
          <cell r="AA189">
            <v>15605622</v>
          </cell>
          <cell r="AB189">
            <v>0</v>
          </cell>
          <cell r="AC189">
            <v>3360733943</v>
          </cell>
          <cell r="AD189">
            <v>265219217</v>
          </cell>
          <cell r="AE189">
            <v>24291369</v>
          </cell>
          <cell r="AF189">
            <v>289510586</v>
          </cell>
          <cell r="AG189">
            <v>12469933726</v>
          </cell>
          <cell r="AH189">
            <v>65044662263.089966</v>
          </cell>
          <cell r="AI189">
            <v>110482210</v>
          </cell>
          <cell r="AJ189">
            <v>556139</v>
          </cell>
          <cell r="AK189">
            <v>610293938</v>
          </cell>
          <cell r="AL189">
            <v>721332287</v>
          </cell>
          <cell r="AM189">
            <v>1155965474</v>
          </cell>
          <cell r="AN189">
            <v>7496319</v>
          </cell>
          <cell r="AO189">
            <v>14190865</v>
          </cell>
          <cell r="AP189">
            <v>92490</v>
          </cell>
          <cell r="AQ189">
            <v>4081340</v>
          </cell>
          <cell r="AR189">
            <v>906309</v>
          </cell>
          <cell r="AS189">
            <v>0</v>
          </cell>
          <cell r="AT189">
            <v>0</v>
          </cell>
          <cell r="AU189">
            <v>0</v>
          </cell>
          <cell r="AV189">
            <v>1182732797</v>
          </cell>
          <cell r="AW189">
            <v>564911</v>
          </cell>
          <cell r="AX189">
            <v>4365222193</v>
          </cell>
          <cell r="AY189">
            <v>1136347445</v>
          </cell>
          <cell r="AZ189">
            <v>870932</v>
          </cell>
          <cell r="BA189">
            <v>13577</v>
          </cell>
          <cell r="BB189">
            <v>1895</v>
          </cell>
          <cell r="BC189">
            <v>110188327</v>
          </cell>
          <cell r="BD189">
            <v>6975718</v>
          </cell>
          <cell r="BE189">
            <v>13328946</v>
          </cell>
          <cell r="BF189">
            <v>3089614</v>
          </cell>
          <cell r="BG189">
            <v>0</v>
          </cell>
          <cell r="BH189">
            <v>0</v>
          </cell>
          <cell r="BI189">
            <v>239694312</v>
          </cell>
          <cell r="BJ189">
            <v>158536290</v>
          </cell>
          <cell r="BK189">
            <v>6034834160</v>
          </cell>
          <cell r="BL189">
            <v>2545287</v>
          </cell>
          <cell r="BM189">
            <v>0</v>
          </cell>
          <cell r="BN189">
            <v>385117</v>
          </cell>
          <cell r="BO189">
            <v>1793723</v>
          </cell>
          <cell r="BP189">
            <v>291128825</v>
          </cell>
          <cell r="BQ189">
            <v>295852952</v>
          </cell>
          <cell r="BR189">
            <v>4516569485</v>
          </cell>
          <cell r="BS189">
            <v>54479128</v>
          </cell>
          <cell r="BT189">
            <v>151512187</v>
          </cell>
          <cell r="BU189">
            <v>2546206245</v>
          </cell>
          <cell r="BV189">
            <v>126974917</v>
          </cell>
          <cell r="BW189">
            <v>1213141</v>
          </cell>
          <cell r="BX189">
            <v>6704661</v>
          </cell>
          <cell r="BY189">
            <v>338753</v>
          </cell>
          <cell r="BZ189">
            <v>288268</v>
          </cell>
          <cell r="CA189">
            <v>801538</v>
          </cell>
          <cell r="CB189">
            <v>147006</v>
          </cell>
          <cell r="CC189">
            <v>4281574</v>
          </cell>
          <cell r="CD189">
            <v>13774941</v>
          </cell>
          <cell r="CE189">
            <v>3406970</v>
          </cell>
          <cell r="CF189">
            <v>4311640</v>
          </cell>
          <cell r="CG189">
            <v>15700083</v>
          </cell>
          <cell r="CH189">
            <v>23418693</v>
          </cell>
          <cell r="CI189">
            <v>218954274</v>
          </cell>
          <cell r="CJ189">
            <v>242372967</v>
          </cell>
          <cell r="CK189">
            <v>536271933</v>
          </cell>
          <cell r="CL189">
            <v>536271933</v>
          </cell>
          <cell r="CM189">
            <v>0</v>
          </cell>
          <cell r="CN189">
            <v>38854616</v>
          </cell>
          <cell r="CO189">
            <v>17894097</v>
          </cell>
          <cell r="CP189">
            <v>3275983</v>
          </cell>
          <cell r="CQ189">
            <v>0</v>
          </cell>
          <cell r="CR189">
            <v>0</v>
          </cell>
          <cell r="CS189">
            <v>0</v>
          </cell>
          <cell r="CT189">
            <v>0</v>
          </cell>
          <cell r="CU189">
            <v>0</v>
          </cell>
          <cell r="CV189">
            <v>0</v>
          </cell>
          <cell r="CW189">
            <v>0</v>
          </cell>
          <cell r="CX189">
            <v>15938850</v>
          </cell>
          <cell r="CY189">
            <v>9957956</v>
          </cell>
          <cell r="CZ189">
            <v>622193435</v>
          </cell>
          <cell r="DA189">
            <v>23563292</v>
          </cell>
          <cell r="DB189">
            <v>3726597984</v>
          </cell>
          <cell r="DC189">
            <v>0</v>
          </cell>
          <cell r="DD189">
            <v>0</v>
          </cell>
          <cell r="DE189">
            <v>0</v>
          </cell>
          <cell r="DF189">
            <v>0</v>
          </cell>
          <cell r="DG189">
            <v>0</v>
          </cell>
          <cell r="DH189">
            <v>32621035</v>
          </cell>
          <cell r="DI189">
            <v>955119</v>
          </cell>
          <cell r="DJ189">
            <v>7222751</v>
          </cell>
          <cell r="DK189">
            <v>8177870</v>
          </cell>
          <cell r="DL189">
            <v>15425651</v>
          </cell>
          <cell r="DM189">
            <v>1362443</v>
          </cell>
          <cell r="DN189">
            <v>87447</v>
          </cell>
          <cell r="DO189">
            <v>16875541</v>
          </cell>
          <cell r="DP189">
            <v>2821000</v>
          </cell>
          <cell r="DQ189">
            <v>207800</v>
          </cell>
          <cell r="DR189">
            <v>0</v>
          </cell>
          <cell r="DS189">
            <v>5200000</v>
          </cell>
          <cell r="DT189">
            <v>0</v>
          </cell>
          <cell r="DU189">
            <v>8228800</v>
          </cell>
          <cell r="DV189">
            <v>77126</v>
          </cell>
          <cell r="DW189">
            <v>6024800</v>
          </cell>
          <cell r="DX189">
            <v>3295</v>
          </cell>
          <cell r="DY189">
            <v>6105221</v>
          </cell>
          <cell r="DZ189">
            <v>27391400</v>
          </cell>
          <cell r="EA189">
            <v>391936</v>
          </cell>
          <cell r="EB189">
            <v>0</v>
          </cell>
          <cell r="EC189">
            <v>27783336</v>
          </cell>
          <cell r="ED189">
            <v>46005774</v>
          </cell>
          <cell r="EE189">
            <v>0</v>
          </cell>
          <cell r="EF189">
            <v>578572</v>
          </cell>
          <cell r="EG189">
            <v>27902082</v>
          </cell>
          <cell r="EH189">
            <v>223963</v>
          </cell>
          <cell r="EI189">
            <v>0</v>
          </cell>
          <cell r="EJ189">
            <v>55991</v>
          </cell>
          <cell r="EK189">
            <v>858526</v>
          </cell>
          <cell r="EL189">
            <v>279954</v>
          </cell>
          <cell r="EM189">
            <v>1418434</v>
          </cell>
          <cell r="EN189">
            <v>3583411</v>
          </cell>
          <cell r="EO189">
            <v>1260720</v>
          </cell>
          <cell r="EP189">
            <v>0</v>
          </cell>
          <cell r="EQ189">
            <v>877189</v>
          </cell>
          <cell r="ER189">
            <v>29525815</v>
          </cell>
          <cell r="ES189">
            <v>5897698</v>
          </cell>
          <cell r="ET189">
            <v>36300702</v>
          </cell>
          <cell r="EU189">
            <v>0</v>
          </cell>
          <cell r="EV189">
            <v>163152</v>
          </cell>
          <cell r="EW189">
            <v>0</v>
          </cell>
          <cell r="EX189">
            <v>163152</v>
          </cell>
          <cell r="EY189">
            <v>0</v>
          </cell>
          <cell r="EZ189">
            <v>176205745</v>
          </cell>
          <cell r="FA189">
            <v>198750032</v>
          </cell>
          <cell r="FB189">
            <v>374955777</v>
          </cell>
          <cell r="FC189">
            <v>895852</v>
          </cell>
          <cell r="FD189">
            <v>26748300</v>
          </cell>
          <cell r="FE189">
            <v>2247975</v>
          </cell>
          <cell r="FF189">
            <v>0</v>
          </cell>
          <cell r="FG189">
            <v>0</v>
          </cell>
          <cell r="FH189">
            <v>0</v>
          </cell>
          <cell r="FI189">
            <v>6474168</v>
          </cell>
          <cell r="FJ189">
            <v>8722143</v>
          </cell>
          <cell r="FK189">
            <v>1829033</v>
          </cell>
          <cell r="FL189">
            <v>0</v>
          </cell>
          <cell r="FM189">
            <v>38195328</v>
          </cell>
          <cell r="FN189">
            <v>453950010</v>
          </cell>
          <cell r="FO189">
            <v>15338204</v>
          </cell>
          <cell r="FP189">
            <v>3749344</v>
          </cell>
          <cell r="FQ189">
            <v>19087548</v>
          </cell>
          <cell r="FR189">
            <v>143500</v>
          </cell>
          <cell r="FS189">
            <v>28950457</v>
          </cell>
          <cell r="FT189">
            <v>0</v>
          </cell>
          <cell r="FU189">
            <v>279954</v>
          </cell>
          <cell r="FV189">
            <v>5164387</v>
          </cell>
          <cell r="FW189">
            <v>6800400</v>
          </cell>
          <cell r="FX189">
            <v>60426246</v>
          </cell>
          <cell r="FY189">
            <v>0</v>
          </cell>
          <cell r="FZ189">
            <v>4475016</v>
          </cell>
          <cell r="GA189">
            <v>0</v>
          </cell>
          <cell r="GB189">
            <v>4475016</v>
          </cell>
          <cell r="GC189">
            <v>214992</v>
          </cell>
          <cell r="GD189">
            <v>214992</v>
          </cell>
          <cell r="GE189">
            <v>7063500</v>
          </cell>
          <cell r="GF189">
            <v>42199499</v>
          </cell>
          <cell r="GG189">
            <v>0</v>
          </cell>
          <cell r="GH189">
            <v>42199499</v>
          </cell>
          <cell r="GI189">
            <v>6735958</v>
          </cell>
          <cell r="GJ189">
            <v>3138000</v>
          </cell>
          <cell r="GK189">
            <v>0</v>
          </cell>
          <cell r="GL189">
            <v>1395321</v>
          </cell>
          <cell r="GM189">
            <v>17142880</v>
          </cell>
          <cell r="GN189">
            <v>39600</v>
          </cell>
          <cell r="GO189">
            <v>0</v>
          </cell>
          <cell r="GP189">
            <v>28451759</v>
          </cell>
          <cell r="GQ189">
            <v>12008994</v>
          </cell>
          <cell r="GR189">
            <v>40460753</v>
          </cell>
          <cell r="GS189">
            <v>154840006</v>
          </cell>
          <cell r="GT189">
            <v>0</v>
          </cell>
          <cell r="GU189">
            <v>0</v>
          </cell>
          <cell r="GV189">
            <v>0</v>
          </cell>
          <cell r="GW189">
            <v>0</v>
          </cell>
          <cell r="GX189">
            <v>0</v>
          </cell>
          <cell r="GY189">
            <v>1598397177</v>
          </cell>
          <cell r="GZ189">
            <v>250560480</v>
          </cell>
          <cell r="HA189">
            <v>0</v>
          </cell>
          <cell r="HB189">
            <v>1848957657</v>
          </cell>
          <cell r="HC189">
            <v>522526</v>
          </cell>
          <cell r="HD189">
            <v>0</v>
          </cell>
          <cell r="HE189">
            <v>0</v>
          </cell>
          <cell r="HF189">
            <v>0</v>
          </cell>
          <cell r="HG189">
            <v>0</v>
          </cell>
          <cell r="HH189">
            <v>1849480183</v>
          </cell>
          <cell r="HI189">
            <v>0</v>
          </cell>
          <cell r="HJ189">
            <v>0</v>
          </cell>
          <cell r="HK189">
            <v>0</v>
          </cell>
          <cell r="HL189">
            <v>40825285606</v>
          </cell>
          <cell r="HM189">
            <v>1442501037</v>
          </cell>
          <cell r="HN189">
            <v>42267786643</v>
          </cell>
          <cell r="HO189">
            <v>0</v>
          </cell>
          <cell r="HP189">
            <v>0</v>
          </cell>
          <cell r="HQ189">
            <v>0</v>
          </cell>
          <cell r="HR189">
            <v>0</v>
          </cell>
          <cell r="HS189">
            <v>323447238</v>
          </cell>
          <cell r="HT189">
            <v>242585428</v>
          </cell>
          <cell r="HU189">
            <v>3073574498</v>
          </cell>
          <cell r="HV189">
            <v>3639607164</v>
          </cell>
          <cell r="HW189">
            <v>0</v>
          </cell>
          <cell r="HX189">
            <v>1994703708</v>
          </cell>
          <cell r="HY189">
            <v>0</v>
          </cell>
          <cell r="HZ189">
            <v>218088814</v>
          </cell>
          <cell r="IA189">
            <v>3722960560</v>
          </cell>
          <cell r="IB189">
            <v>0</v>
          </cell>
          <cell r="IC189">
            <v>0</v>
          </cell>
          <cell r="ID189">
            <v>0</v>
          </cell>
          <cell r="IE189">
            <v>0</v>
          </cell>
          <cell r="IF189">
            <v>0</v>
          </cell>
          <cell r="IG189">
            <v>0</v>
          </cell>
          <cell r="IH189">
            <v>0</v>
          </cell>
          <cell r="II189">
            <v>0</v>
          </cell>
          <cell r="IJ189">
            <v>0</v>
          </cell>
          <cell r="IK189">
            <v>51843146889</v>
          </cell>
          <cell r="IL189">
            <v>0</v>
          </cell>
          <cell r="IM189">
            <v>3189820418</v>
          </cell>
          <cell r="IN189">
            <v>3189820418</v>
          </cell>
          <cell r="IO189">
            <v>55032967307</v>
          </cell>
          <cell r="IP189">
            <v>42184111</v>
          </cell>
          <cell r="IQ189">
            <v>0</v>
          </cell>
          <cell r="IR189">
            <v>0</v>
          </cell>
          <cell r="IS189">
            <v>0</v>
          </cell>
          <cell r="IT189">
            <v>0</v>
          </cell>
          <cell r="IU189">
            <v>0</v>
          </cell>
          <cell r="IV189">
            <v>0</v>
          </cell>
          <cell r="IW189">
            <v>0</v>
          </cell>
          <cell r="IX189">
            <v>677597250</v>
          </cell>
          <cell r="IY189">
            <v>0</v>
          </cell>
          <cell r="IZ189">
            <v>0</v>
          </cell>
          <cell r="JA189">
            <v>1500000000</v>
          </cell>
          <cell r="JB189">
            <v>2219781361</v>
          </cell>
          <cell r="JC189">
            <v>1338327361</v>
          </cell>
          <cell r="JD189">
            <v>36231368</v>
          </cell>
          <cell r="JE189">
            <v>1687040</v>
          </cell>
          <cell r="JF189">
            <v>6584291</v>
          </cell>
          <cell r="JG189">
            <v>1653640</v>
          </cell>
          <cell r="JH189">
            <v>3458261</v>
          </cell>
          <cell r="JI189">
            <v>59983490</v>
          </cell>
          <cell r="JJ189">
            <v>37977</v>
          </cell>
          <cell r="JK189">
            <v>3163831</v>
          </cell>
          <cell r="JL189">
            <v>6689148</v>
          </cell>
          <cell r="JM189">
            <v>4649995</v>
          </cell>
          <cell r="JN189">
            <v>2579068</v>
          </cell>
          <cell r="JO189">
            <v>2349401</v>
          </cell>
          <cell r="JP189">
            <v>378726197</v>
          </cell>
          <cell r="JQ189">
            <v>116533</v>
          </cell>
          <cell r="JR189">
            <v>3921626</v>
          </cell>
          <cell r="JS189">
            <v>1950106</v>
          </cell>
          <cell r="JT189">
            <v>3138798</v>
          </cell>
          <cell r="JU189">
            <v>22898425</v>
          </cell>
          <cell r="JV189">
            <v>0</v>
          </cell>
          <cell r="JW189">
            <v>0</v>
          </cell>
          <cell r="JX189">
            <v>0</v>
          </cell>
          <cell r="JY189">
            <v>1670887</v>
          </cell>
          <cell r="JZ189">
            <v>70533011</v>
          </cell>
          <cell r="KA189">
            <v>0</v>
          </cell>
          <cell r="KB189">
            <v>35673527</v>
          </cell>
          <cell r="KC189">
            <v>890119</v>
          </cell>
          <cell r="KD189">
            <v>114563574</v>
          </cell>
          <cell r="KE189">
            <v>0</v>
          </cell>
          <cell r="KF189">
            <v>103882666</v>
          </cell>
          <cell r="KG189">
            <v>180571</v>
          </cell>
          <cell r="KH189">
            <v>5097477</v>
          </cell>
          <cell r="KI189">
            <v>1150109</v>
          </cell>
          <cell r="KJ189">
            <v>0</v>
          </cell>
          <cell r="KK189">
            <v>0</v>
          </cell>
          <cell r="KL189">
            <v>0</v>
          </cell>
          <cell r="KM189">
            <v>43715577</v>
          </cell>
          <cell r="KN189">
            <v>0</v>
          </cell>
          <cell r="KO189">
            <v>0</v>
          </cell>
          <cell r="KP189">
            <v>0</v>
          </cell>
          <cell r="KQ189">
            <v>0</v>
          </cell>
          <cell r="KR189">
            <v>12603795</v>
          </cell>
          <cell r="KS189">
            <v>0</v>
          </cell>
          <cell r="KT189">
            <v>0</v>
          </cell>
          <cell r="KU189">
            <v>0</v>
          </cell>
          <cell r="KV189">
            <v>15689704</v>
          </cell>
          <cell r="KW189">
            <v>2283797573</v>
          </cell>
          <cell r="KX189">
            <v>59536546241</v>
          </cell>
          <cell r="KY189">
            <v>1866021</v>
          </cell>
          <cell r="KZ189">
            <v>1866021</v>
          </cell>
          <cell r="LA189">
            <v>528336</v>
          </cell>
          <cell r="LB189">
            <v>78529609590</v>
          </cell>
          <cell r="LC189">
            <v>143574271853.08984</v>
          </cell>
          <cell r="LD189">
            <v>3783195718</v>
          </cell>
          <cell r="LE189">
            <v>0</v>
          </cell>
          <cell r="LF189">
            <v>1310493000</v>
          </cell>
          <cell r="LG189">
            <v>0</v>
          </cell>
          <cell r="LH189">
            <v>0</v>
          </cell>
          <cell r="LI189">
            <v>0</v>
          </cell>
          <cell r="LJ189">
            <v>0</v>
          </cell>
          <cell r="LK189">
            <v>0</v>
          </cell>
          <cell r="LL189">
            <v>8503725517</v>
          </cell>
          <cell r="LM189">
            <v>0</v>
          </cell>
          <cell r="LN189">
            <v>0</v>
          </cell>
          <cell r="LO189">
            <v>1406748635</v>
          </cell>
          <cell r="LP189">
            <v>0</v>
          </cell>
          <cell r="LQ189">
            <v>0</v>
          </cell>
          <cell r="LR189">
            <v>3557071</v>
          </cell>
          <cell r="LS189">
            <v>0</v>
          </cell>
          <cell r="LT189">
            <v>56769140</v>
          </cell>
          <cell r="LU189">
            <v>0</v>
          </cell>
          <cell r="LV189">
            <v>0</v>
          </cell>
          <cell r="LW189">
            <v>183544150</v>
          </cell>
          <cell r="LX189">
            <v>0</v>
          </cell>
          <cell r="LY189">
            <v>0</v>
          </cell>
          <cell r="LZ189">
            <v>0</v>
          </cell>
          <cell r="MA189">
            <v>9944385507</v>
          </cell>
          <cell r="MB189">
            <v>0</v>
          </cell>
          <cell r="MC189">
            <v>0</v>
          </cell>
          <cell r="MD189">
            <v>1053906826</v>
          </cell>
          <cell r="ME189">
            <v>34446782811</v>
          </cell>
          <cell r="MF189">
            <v>9248633</v>
          </cell>
          <cell r="MG189">
            <v>47053896</v>
          </cell>
          <cell r="MH189">
            <v>0</v>
          </cell>
          <cell r="MI189">
            <v>56302529</v>
          </cell>
          <cell r="MJ189">
            <v>168158834</v>
          </cell>
          <cell r="MK189">
            <v>2744582</v>
          </cell>
          <cell r="ML189">
            <v>170903416</v>
          </cell>
          <cell r="MM189">
            <v>2961787421</v>
          </cell>
          <cell r="MN189">
            <v>0</v>
          </cell>
          <cell r="MO189">
            <v>2961787421</v>
          </cell>
          <cell r="MP189">
            <v>0</v>
          </cell>
          <cell r="MQ189">
            <v>3188993366</v>
          </cell>
          <cell r="MR189">
            <v>0</v>
          </cell>
          <cell r="MS189">
            <v>0</v>
          </cell>
          <cell r="MT189">
            <v>0</v>
          </cell>
          <cell r="MU189">
            <v>0</v>
          </cell>
          <cell r="MV189">
            <v>0</v>
          </cell>
          <cell r="MW189">
            <v>0</v>
          </cell>
          <cell r="MX189">
            <v>6022807820</v>
          </cell>
          <cell r="MY189">
            <v>419973433</v>
          </cell>
          <cell r="MZ189">
            <v>112001779</v>
          </cell>
          <cell r="NA189">
            <v>2033143</v>
          </cell>
          <cell r="NB189">
            <v>534008355</v>
          </cell>
          <cell r="NC189">
            <v>0</v>
          </cell>
          <cell r="ND189">
            <v>0</v>
          </cell>
          <cell r="NE189">
            <v>0</v>
          </cell>
          <cell r="NF189">
            <v>0</v>
          </cell>
          <cell r="NG189">
            <v>0</v>
          </cell>
          <cell r="NH189">
            <v>0</v>
          </cell>
          <cell r="NI189">
            <v>4604975</v>
          </cell>
          <cell r="NJ189">
            <v>2648352</v>
          </cell>
          <cell r="NK189">
            <v>7253327</v>
          </cell>
          <cell r="NL189">
            <v>0</v>
          </cell>
          <cell r="NM189">
            <v>3736277</v>
          </cell>
          <cell r="NN189">
            <v>0</v>
          </cell>
          <cell r="NO189">
            <v>0</v>
          </cell>
          <cell r="NP189">
            <v>0</v>
          </cell>
          <cell r="NQ189">
            <v>42808201</v>
          </cell>
          <cell r="NR189">
            <v>1916</v>
          </cell>
          <cell r="NS189">
            <v>125005870</v>
          </cell>
          <cell r="NT189">
            <v>0</v>
          </cell>
          <cell r="NU189">
            <v>1243957012</v>
          </cell>
          <cell r="NV189">
            <v>0</v>
          </cell>
          <cell r="NW189">
            <v>1243957012</v>
          </cell>
          <cell r="NX189">
            <v>300614919</v>
          </cell>
          <cell r="NY189">
            <v>0</v>
          </cell>
          <cell r="NZ189">
            <v>57399919</v>
          </cell>
          <cell r="OA189">
            <v>0</v>
          </cell>
          <cell r="OB189">
            <v>0</v>
          </cell>
          <cell r="OC189">
            <v>0</v>
          </cell>
          <cell r="OD189">
            <v>8559604330</v>
          </cell>
          <cell r="OE189">
            <v>8559604330</v>
          </cell>
          <cell r="OF189">
            <v>0</v>
          </cell>
          <cell r="OG189">
            <v>0</v>
          </cell>
          <cell r="OH189">
            <v>0</v>
          </cell>
          <cell r="OI189">
            <v>0</v>
          </cell>
          <cell r="OJ189">
            <v>0</v>
          </cell>
          <cell r="OK189">
            <v>0</v>
          </cell>
          <cell r="OL189">
            <v>80000000000</v>
          </cell>
          <cell r="OM189">
            <v>80000000000</v>
          </cell>
          <cell r="ON189">
            <v>80000000000</v>
          </cell>
          <cell r="OO189">
            <v>0</v>
          </cell>
          <cell r="OP189">
            <v>38009172</v>
          </cell>
          <cell r="OQ189">
            <v>0</v>
          </cell>
          <cell r="OR189">
            <v>31305703</v>
          </cell>
          <cell r="OS189">
            <v>0</v>
          </cell>
          <cell r="OT189">
            <v>0</v>
          </cell>
          <cell r="OU189">
            <v>69314875</v>
          </cell>
          <cell r="OV189">
            <v>0</v>
          </cell>
          <cell r="OW189">
            <v>88628919205</v>
          </cell>
          <cell r="OX189">
            <v>91817912571</v>
          </cell>
          <cell r="OY189">
            <v>269838967235.08984</v>
          </cell>
        </row>
        <row r="190">
          <cell r="A190">
            <v>41183</v>
          </cell>
          <cell r="B190">
            <v>2012</v>
          </cell>
          <cell r="C190" t="str">
            <v>2012-2</v>
          </cell>
          <cell r="D190" t="str">
            <v>2012-4</v>
          </cell>
          <cell r="E190">
            <v>10</v>
          </cell>
          <cell r="F190">
            <v>0</v>
          </cell>
          <cell r="G190">
            <v>2923459</v>
          </cell>
          <cell r="H190">
            <v>992640</v>
          </cell>
          <cell r="I190">
            <v>55472118277.470276</v>
          </cell>
          <cell r="J190">
            <v>7873911501.5297012</v>
          </cell>
          <cell r="K190">
            <v>0</v>
          </cell>
          <cell r="L190">
            <v>63346029779</v>
          </cell>
          <cell r="M190">
            <v>2525113451</v>
          </cell>
          <cell r="N190">
            <v>27636188393</v>
          </cell>
          <cell r="O190">
            <v>462219962</v>
          </cell>
          <cell r="P190">
            <v>2877623790</v>
          </cell>
          <cell r="Q190">
            <v>2363554659</v>
          </cell>
          <cell r="R190">
            <v>99214646133</v>
          </cell>
          <cell r="S190">
            <v>3192201000</v>
          </cell>
          <cell r="T190">
            <v>3755530000</v>
          </cell>
          <cell r="U190">
            <v>6947731000</v>
          </cell>
          <cell r="V190">
            <v>113304797</v>
          </cell>
          <cell r="W190">
            <v>3813759100</v>
          </cell>
          <cell r="X190">
            <v>128176694</v>
          </cell>
          <cell r="Y190">
            <v>0</v>
          </cell>
          <cell r="Z190">
            <v>111743778</v>
          </cell>
          <cell r="AA190">
            <v>12843778</v>
          </cell>
          <cell r="AB190">
            <v>0</v>
          </cell>
          <cell r="AC190">
            <v>3299812402</v>
          </cell>
          <cell r="AD190">
            <v>253155919</v>
          </cell>
          <cell r="AE190">
            <v>49662240</v>
          </cell>
          <cell r="AF190">
            <v>302818159</v>
          </cell>
          <cell r="AG190">
            <v>14730189708</v>
          </cell>
          <cell r="AH190">
            <v>113944835841</v>
          </cell>
          <cell r="AI190">
            <v>86344955</v>
          </cell>
          <cell r="AJ190">
            <v>481112</v>
          </cell>
          <cell r="AK190">
            <v>0</v>
          </cell>
          <cell r="AL190">
            <v>86826067</v>
          </cell>
          <cell r="AM190">
            <v>1198812473</v>
          </cell>
          <cell r="AN190">
            <v>1782535</v>
          </cell>
          <cell r="AO190">
            <v>15458996</v>
          </cell>
          <cell r="AP190">
            <v>0</v>
          </cell>
          <cell r="AQ190">
            <v>1565750</v>
          </cell>
          <cell r="AR190">
            <v>496900</v>
          </cell>
          <cell r="AS190">
            <v>0</v>
          </cell>
          <cell r="AT190">
            <v>0</v>
          </cell>
          <cell r="AU190">
            <v>0</v>
          </cell>
          <cell r="AV190">
            <v>1218116654</v>
          </cell>
          <cell r="AW190">
            <v>772851</v>
          </cell>
          <cell r="AX190">
            <v>4167482691</v>
          </cell>
          <cell r="AY190">
            <v>2161923235</v>
          </cell>
          <cell r="AZ190">
            <v>429434</v>
          </cell>
          <cell r="BA190">
            <v>165397</v>
          </cell>
          <cell r="BB190">
            <v>12303</v>
          </cell>
          <cell r="BC190">
            <v>230492216</v>
          </cell>
          <cell r="BD190">
            <v>6947328</v>
          </cell>
          <cell r="BE190">
            <v>11130526</v>
          </cell>
          <cell r="BF190">
            <v>6703738</v>
          </cell>
          <cell r="BG190">
            <v>0</v>
          </cell>
          <cell r="BH190">
            <v>0</v>
          </cell>
          <cell r="BI190">
            <v>192519439</v>
          </cell>
          <cell r="BJ190">
            <v>211481156</v>
          </cell>
          <cell r="BK190">
            <v>6990060314</v>
          </cell>
          <cell r="BL190">
            <v>2969186</v>
          </cell>
          <cell r="BM190">
            <v>0</v>
          </cell>
          <cell r="BN190">
            <v>272036</v>
          </cell>
          <cell r="BO190">
            <v>1378495</v>
          </cell>
          <cell r="BP190">
            <v>168185196</v>
          </cell>
          <cell r="BQ190">
            <v>172804913</v>
          </cell>
          <cell r="BR190">
            <v>4676516691</v>
          </cell>
          <cell r="BS190">
            <v>273300</v>
          </cell>
          <cell r="BT190">
            <v>144160981</v>
          </cell>
          <cell r="BU190">
            <v>2546206245</v>
          </cell>
          <cell r="BV190">
            <v>195220795</v>
          </cell>
          <cell r="BW190">
            <v>525432</v>
          </cell>
          <cell r="BX190">
            <v>6160655</v>
          </cell>
          <cell r="BY190">
            <v>4977698</v>
          </cell>
          <cell r="BZ190">
            <v>809549</v>
          </cell>
          <cell r="CA190">
            <v>362565</v>
          </cell>
          <cell r="CB190">
            <v>49002</v>
          </cell>
          <cell r="CC190">
            <v>5150034</v>
          </cell>
          <cell r="CD190">
            <v>18034935</v>
          </cell>
          <cell r="CE190">
            <v>3096962</v>
          </cell>
          <cell r="CF190">
            <v>3161713</v>
          </cell>
          <cell r="CG190">
            <v>20281002</v>
          </cell>
          <cell r="CH190">
            <v>26539677</v>
          </cell>
          <cell r="CI190">
            <v>227121268</v>
          </cell>
          <cell r="CJ190">
            <v>253660945</v>
          </cell>
          <cell r="CK190">
            <v>607825397</v>
          </cell>
          <cell r="CL190">
            <v>607825397</v>
          </cell>
          <cell r="CM190">
            <v>0</v>
          </cell>
          <cell r="CN190">
            <v>39943405</v>
          </cell>
          <cell r="CO190">
            <v>18416120</v>
          </cell>
          <cell r="CP190">
            <v>1956626</v>
          </cell>
          <cell r="CQ190">
            <v>0</v>
          </cell>
          <cell r="CR190">
            <v>1035766684</v>
          </cell>
          <cell r="CS190">
            <v>166820857</v>
          </cell>
          <cell r="CT190">
            <v>0</v>
          </cell>
          <cell r="CU190">
            <v>97833891</v>
          </cell>
          <cell r="CV190">
            <v>1300421432</v>
          </cell>
          <cell r="CW190">
            <v>0</v>
          </cell>
          <cell r="CX190">
            <v>24541205</v>
          </cell>
          <cell r="CY190">
            <v>10820028</v>
          </cell>
          <cell r="CZ190">
            <v>2003924213</v>
          </cell>
          <cell r="DA190">
            <v>7726345</v>
          </cell>
          <cell r="DB190">
            <v>5168934459</v>
          </cell>
          <cell r="DC190">
            <v>0</v>
          </cell>
          <cell r="DD190">
            <v>4779906</v>
          </cell>
          <cell r="DE190">
            <v>4779906</v>
          </cell>
          <cell r="DF190">
            <v>0</v>
          </cell>
          <cell r="DG190">
            <v>0</v>
          </cell>
          <cell r="DH190">
            <v>32694018</v>
          </cell>
          <cell r="DI190">
            <v>958641</v>
          </cell>
          <cell r="DJ190">
            <v>8036039</v>
          </cell>
          <cell r="DK190">
            <v>8994680</v>
          </cell>
          <cell r="DL190">
            <v>14586160</v>
          </cell>
          <cell r="DM190">
            <v>951844</v>
          </cell>
          <cell r="DN190">
            <v>104936</v>
          </cell>
          <cell r="DO190">
            <v>15642940</v>
          </cell>
          <cell r="DP190">
            <v>2647400</v>
          </cell>
          <cell r="DQ190">
            <v>0</v>
          </cell>
          <cell r="DR190">
            <v>0</v>
          </cell>
          <cell r="DS190">
            <v>9601000</v>
          </cell>
          <cell r="DT190">
            <v>0</v>
          </cell>
          <cell r="DU190">
            <v>12248400</v>
          </cell>
          <cell r="DV190">
            <v>102835</v>
          </cell>
          <cell r="DW190">
            <v>8002800</v>
          </cell>
          <cell r="DX190">
            <v>3905</v>
          </cell>
          <cell r="DY190">
            <v>8109540</v>
          </cell>
          <cell r="DZ190">
            <v>26092800</v>
          </cell>
          <cell r="EA190">
            <v>503917</v>
          </cell>
          <cell r="EB190">
            <v>0</v>
          </cell>
          <cell r="EC190">
            <v>26596717</v>
          </cell>
          <cell r="ED190">
            <v>48377040</v>
          </cell>
          <cell r="EE190">
            <v>989</v>
          </cell>
          <cell r="EF190">
            <v>634562</v>
          </cell>
          <cell r="EG190">
            <v>27136875</v>
          </cell>
          <cell r="EH190">
            <v>74654</v>
          </cell>
          <cell r="EI190">
            <v>18664</v>
          </cell>
          <cell r="EJ190">
            <v>111982</v>
          </cell>
          <cell r="EK190">
            <v>802535</v>
          </cell>
          <cell r="EL190">
            <v>933180</v>
          </cell>
          <cell r="EM190">
            <v>1941015</v>
          </cell>
          <cell r="EN190">
            <v>4236637</v>
          </cell>
          <cell r="EO190">
            <v>1334262</v>
          </cell>
          <cell r="EP190">
            <v>0</v>
          </cell>
          <cell r="EQ190">
            <v>429263</v>
          </cell>
          <cell r="ER190">
            <v>30458995</v>
          </cell>
          <cell r="ES190">
            <v>7241477</v>
          </cell>
          <cell r="ET190">
            <v>38129735</v>
          </cell>
          <cell r="EU190">
            <v>0</v>
          </cell>
          <cell r="EV190">
            <v>97891</v>
          </cell>
          <cell r="EW190">
            <v>0</v>
          </cell>
          <cell r="EX190">
            <v>97891</v>
          </cell>
          <cell r="EY190">
            <v>0</v>
          </cell>
          <cell r="EZ190">
            <v>184486603</v>
          </cell>
          <cell r="FA190">
            <v>201355607</v>
          </cell>
          <cell r="FB190">
            <v>385842210</v>
          </cell>
          <cell r="FC190">
            <v>858526</v>
          </cell>
          <cell r="FD190">
            <v>27120000</v>
          </cell>
          <cell r="FE190">
            <v>2697570</v>
          </cell>
          <cell r="FF190">
            <v>0</v>
          </cell>
          <cell r="FG190">
            <v>0</v>
          </cell>
          <cell r="FH190">
            <v>0</v>
          </cell>
          <cell r="FI190">
            <v>5395140</v>
          </cell>
          <cell r="FJ190">
            <v>8092710</v>
          </cell>
          <cell r="FK190">
            <v>1717051</v>
          </cell>
          <cell r="FL190">
            <v>0</v>
          </cell>
          <cell r="FM190">
            <v>37788287</v>
          </cell>
          <cell r="FN190">
            <v>465319195</v>
          </cell>
          <cell r="FO190">
            <v>28227892</v>
          </cell>
          <cell r="FP190">
            <v>5781699</v>
          </cell>
          <cell r="FQ190">
            <v>34009591</v>
          </cell>
          <cell r="FR190">
            <v>239166</v>
          </cell>
          <cell r="FS190">
            <v>29404873</v>
          </cell>
          <cell r="FT190">
            <v>0</v>
          </cell>
          <cell r="FU190">
            <v>167972</v>
          </cell>
          <cell r="FV190">
            <v>6795721</v>
          </cell>
          <cell r="FW190">
            <v>5100300</v>
          </cell>
          <cell r="FX190">
            <v>75717623</v>
          </cell>
          <cell r="FY190">
            <v>0</v>
          </cell>
          <cell r="FZ190">
            <v>5112089</v>
          </cell>
          <cell r="GA190">
            <v>0</v>
          </cell>
          <cell r="GB190">
            <v>5112089</v>
          </cell>
          <cell r="GC190">
            <v>448009</v>
          </cell>
          <cell r="GD190">
            <v>448009</v>
          </cell>
          <cell r="GE190">
            <v>8972621</v>
          </cell>
          <cell r="GF190">
            <v>52524963</v>
          </cell>
          <cell r="GG190">
            <v>0</v>
          </cell>
          <cell r="GH190">
            <v>52524963</v>
          </cell>
          <cell r="GI190">
            <v>7427448</v>
          </cell>
          <cell r="GJ190">
            <v>2117000</v>
          </cell>
          <cell r="GK190">
            <v>0</v>
          </cell>
          <cell r="GL190">
            <v>924521</v>
          </cell>
          <cell r="GM190">
            <v>19499031</v>
          </cell>
          <cell r="GN190">
            <v>16500</v>
          </cell>
          <cell r="GO190">
            <v>0</v>
          </cell>
          <cell r="GP190">
            <v>29984500</v>
          </cell>
          <cell r="GQ190">
            <v>11737717</v>
          </cell>
          <cell r="GR190">
            <v>41722217</v>
          </cell>
          <cell r="GS190">
            <v>184497522</v>
          </cell>
          <cell r="GT190">
            <v>0</v>
          </cell>
          <cell r="GU190">
            <v>0</v>
          </cell>
          <cell r="GV190">
            <v>0</v>
          </cell>
          <cell r="GW190">
            <v>0</v>
          </cell>
          <cell r="GX190">
            <v>0</v>
          </cell>
          <cell r="GY190">
            <v>1288924271</v>
          </cell>
          <cell r="GZ190">
            <v>295329377</v>
          </cell>
          <cell r="HA190">
            <v>0</v>
          </cell>
          <cell r="HB190">
            <v>1584253648</v>
          </cell>
          <cell r="HC190">
            <v>522526</v>
          </cell>
          <cell r="HD190">
            <v>13651387129</v>
          </cell>
          <cell r="HE190">
            <v>0</v>
          </cell>
          <cell r="HF190">
            <v>3098513594</v>
          </cell>
          <cell r="HG190">
            <v>195685</v>
          </cell>
          <cell r="HH190">
            <v>18334872582</v>
          </cell>
          <cell r="HI190">
            <v>0</v>
          </cell>
          <cell r="HJ190">
            <v>0</v>
          </cell>
          <cell r="HK190">
            <v>0</v>
          </cell>
          <cell r="HL190">
            <v>40825285606</v>
          </cell>
          <cell r="HM190">
            <v>1273555037</v>
          </cell>
          <cell r="HN190">
            <v>42098840643</v>
          </cell>
          <cell r="HO190">
            <v>0</v>
          </cell>
          <cell r="HP190">
            <v>0</v>
          </cell>
          <cell r="HQ190">
            <v>0</v>
          </cell>
          <cell r="HR190">
            <v>0</v>
          </cell>
          <cell r="HS190">
            <v>323447238</v>
          </cell>
          <cell r="HT190">
            <v>242585428</v>
          </cell>
          <cell r="HU190">
            <v>3073574498</v>
          </cell>
          <cell r="HV190">
            <v>3639607164</v>
          </cell>
          <cell r="HW190">
            <v>0</v>
          </cell>
          <cell r="HX190">
            <v>1994703708</v>
          </cell>
          <cell r="HY190">
            <v>0</v>
          </cell>
          <cell r="HZ190">
            <v>218088814</v>
          </cell>
          <cell r="IA190">
            <v>14470154104</v>
          </cell>
          <cell r="IB190">
            <v>0</v>
          </cell>
          <cell r="IC190">
            <v>0</v>
          </cell>
          <cell r="ID190">
            <v>0</v>
          </cell>
          <cell r="IE190">
            <v>0</v>
          </cell>
          <cell r="IF190">
            <v>0</v>
          </cell>
          <cell r="IG190">
            <v>0</v>
          </cell>
          <cell r="IH190">
            <v>0</v>
          </cell>
          <cell r="II190">
            <v>0</v>
          </cell>
          <cell r="IJ190">
            <v>0</v>
          </cell>
          <cell r="IK190">
            <v>62421394433</v>
          </cell>
          <cell r="IL190">
            <v>0</v>
          </cell>
          <cell r="IM190">
            <v>2549663010</v>
          </cell>
          <cell r="IN190">
            <v>2549663010</v>
          </cell>
          <cell r="IO190">
            <v>64971057443</v>
          </cell>
          <cell r="IP190">
            <v>37255586</v>
          </cell>
          <cell r="IQ190">
            <v>211250000</v>
          </cell>
          <cell r="IR190">
            <v>0</v>
          </cell>
          <cell r="IS190">
            <v>0</v>
          </cell>
          <cell r="IT190">
            <v>0</v>
          </cell>
          <cell r="IU190">
            <v>0</v>
          </cell>
          <cell r="IV190">
            <v>0</v>
          </cell>
          <cell r="IW190">
            <v>0</v>
          </cell>
          <cell r="IX190">
            <v>0</v>
          </cell>
          <cell r="IY190">
            <v>0</v>
          </cell>
          <cell r="IZ190">
            <v>0</v>
          </cell>
          <cell r="JA190">
            <v>0</v>
          </cell>
          <cell r="JB190">
            <v>248505586</v>
          </cell>
          <cell r="JC190">
            <v>1338327361</v>
          </cell>
          <cell r="JD190">
            <v>36231368</v>
          </cell>
          <cell r="JE190">
            <v>0</v>
          </cell>
          <cell r="JF190">
            <v>6584291</v>
          </cell>
          <cell r="JG190">
            <v>1653640</v>
          </cell>
          <cell r="JH190">
            <v>3458261</v>
          </cell>
          <cell r="JI190">
            <v>59983490</v>
          </cell>
          <cell r="JJ190">
            <v>37977</v>
          </cell>
          <cell r="JK190">
            <v>3163831</v>
          </cell>
          <cell r="JL190">
            <v>6689148</v>
          </cell>
          <cell r="JM190">
            <v>4649995</v>
          </cell>
          <cell r="JN190">
            <v>2579068</v>
          </cell>
          <cell r="JO190">
            <v>2349401</v>
          </cell>
          <cell r="JP190">
            <v>378726197</v>
          </cell>
          <cell r="JQ190">
            <v>116533</v>
          </cell>
          <cell r="JR190">
            <v>3921626</v>
          </cell>
          <cell r="JS190">
            <v>1950106</v>
          </cell>
          <cell r="JT190">
            <v>3138798</v>
          </cell>
          <cell r="JU190">
            <v>22898425</v>
          </cell>
          <cell r="JV190">
            <v>0</v>
          </cell>
          <cell r="JW190">
            <v>0</v>
          </cell>
          <cell r="JX190">
            <v>0</v>
          </cell>
          <cell r="JY190">
            <v>1670887</v>
          </cell>
          <cell r="JZ190">
            <v>70533011</v>
          </cell>
          <cell r="KA190">
            <v>-2221083</v>
          </cell>
          <cell r="KB190">
            <v>35673527</v>
          </cell>
          <cell r="KC190">
            <v>890119</v>
          </cell>
          <cell r="KD190">
            <v>114563574</v>
          </cell>
          <cell r="KE190">
            <v>0</v>
          </cell>
          <cell r="KF190">
            <v>103882666</v>
          </cell>
          <cell r="KG190">
            <v>180571</v>
          </cell>
          <cell r="KH190">
            <v>5097477</v>
          </cell>
          <cell r="KI190">
            <v>1150109</v>
          </cell>
          <cell r="KJ190">
            <v>0</v>
          </cell>
          <cell r="KK190">
            <v>0</v>
          </cell>
          <cell r="KL190">
            <v>0</v>
          </cell>
          <cell r="KM190">
            <v>43715577</v>
          </cell>
          <cell r="KN190">
            <v>0</v>
          </cell>
          <cell r="KO190">
            <v>0</v>
          </cell>
          <cell r="KP190">
            <v>0</v>
          </cell>
          <cell r="KQ190">
            <v>0</v>
          </cell>
          <cell r="KR190">
            <v>6286863</v>
          </cell>
          <cell r="KS190">
            <v>0</v>
          </cell>
          <cell r="KT190">
            <v>0</v>
          </cell>
          <cell r="KU190">
            <v>0</v>
          </cell>
          <cell r="KV190">
            <v>0</v>
          </cell>
          <cell r="KW190">
            <v>2257882814</v>
          </cell>
          <cell r="KX190">
            <v>67477445843</v>
          </cell>
          <cell r="KY190">
            <v>823556</v>
          </cell>
          <cell r="KZ190">
            <v>823556</v>
          </cell>
          <cell r="LA190">
            <v>0</v>
          </cell>
          <cell r="LB190">
            <v>104781271002</v>
          </cell>
          <cell r="LC190">
            <v>218726106843</v>
          </cell>
          <cell r="LD190">
            <v>598583434</v>
          </cell>
          <cell r="LE190">
            <v>0</v>
          </cell>
          <cell r="LF190">
            <v>1310493000</v>
          </cell>
          <cell r="LG190">
            <v>0</v>
          </cell>
          <cell r="LH190">
            <v>0</v>
          </cell>
          <cell r="LI190">
            <v>0</v>
          </cell>
          <cell r="LJ190">
            <v>0</v>
          </cell>
          <cell r="LK190">
            <v>0</v>
          </cell>
          <cell r="LL190">
            <v>974755200</v>
          </cell>
          <cell r="LM190">
            <v>0</v>
          </cell>
          <cell r="LN190">
            <v>0</v>
          </cell>
          <cell r="LO190">
            <v>563892926</v>
          </cell>
          <cell r="LP190">
            <v>0</v>
          </cell>
          <cell r="LQ190">
            <v>0</v>
          </cell>
          <cell r="LR190">
            <v>3663305</v>
          </cell>
          <cell r="LS190">
            <v>0</v>
          </cell>
          <cell r="LT190">
            <v>54608681</v>
          </cell>
          <cell r="LU190">
            <v>0</v>
          </cell>
          <cell r="LV190">
            <v>0</v>
          </cell>
          <cell r="LW190">
            <v>198939029</v>
          </cell>
          <cell r="LX190">
            <v>0</v>
          </cell>
          <cell r="LY190">
            <v>0</v>
          </cell>
          <cell r="LZ190">
            <v>0</v>
          </cell>
          <cell r="MA190">
            <v>12691103868</v>
          </cell>
          <cell r="MB190">
            <v>0</v>
          </cell>
          <cell r="MC190">
            <v>0</v>
          </cell>
          <cell r="MD190">
            <v>1053906826</v>
          </cell>
          <cell r="ME190">
            <v>18112139421</v>
          </cell>
          <cell r="MF190">
            <v>19045773</v>
          </cell>
          <cell r="MG190">
            <v>267563</v>
          </cell>
          <cell r="MH190">
            <v>0</v>
          </cell>
          <cell r="MI190">
            <v>19313336</v>
          </cell>
          <cell r="MJ190">
            <v>1573536639</v>
          </cell>
          <cell r="MK190">
            <v>1409350</v>
          </cell>
          <cell r="ML190">
            <v>1574945989</v>
          </cell>
          <cell r="MM190">
            <v>6941064609</v>
          </cell>
          <cell r="MN190">
            <v>0</v>
          </cell>
          <cell r="MO190">
            <v>6941064609</v>
          </cell>
          <cell r="MP190">
            <v>0</v>
          </cell>
          <cell r="MQ190">
            <v>8535323934</v>
          </cell>
          <cell r="MR190">
            <v>0</v>
          </cell>
          <cell r="MS190">
            <v>0</v>
          </cell>
          <cell r="MT190">
            <v>0</v>
          </cell>
          <cell r="MU190">
            <v>0</v>
          </cell>
          <cell r="MV190">
            <v>0</v>
          </cell>
          <cell r="MW190">
            <v>0</v>
          </cell>
          <cell r="MX190">
            <v>6654355641</v>
          </cell>
          <cell r="MY190">
            <v>443615909</v>
          </cell>
          <cell r="MZ190">
            <v>146041783</v>
          </cell>
          <cell r="NA190">
            <v>1740877</v>
          </cell>
          <cell r="NB190">
            <v>591398569</v>
          </cell>
          <cell r="NC190">
            <v>0</v>
          </cell>
          <cell r="ND190">
            <v>0</v>
          </cell>
          <cell r="NE190">
            <v>0</v>
          </cell>
          <cell r="NF190">
            <v>0</v>
          </cell>
          <cell r="NG190">
            <v>0</v>
          </cell>
          <cell r="NH190">
            <v>0</v>
          </cell>
          <cell r="NI190">
            <v>10501440</v>
          </cell>
          <cell r="NJ190">
            <v>-2476479</v>
          </cell>
          <cell r="NK190">
            <v>8024961</v>
          </cell>
          <cell r="NL190">
            <v>0</v>
          </cell>
          <cell r="NM190">
            <v>336413</v>
          </cell>
          <cell r="NN190">
            <v>0</v>
          </cell>
          <cell r="NO190">
            <v>0</v>
          </cell>
          <cell r="NP190">
            <v>0</v>
          </cell>
          <cell r="NQ190">
            <v>3851141</v>
          </cell>
          <cell r="NR190">
            <v>167573</v>
          </cell>
          <cell r="NS190">
            <v>119324282</v>
          </cell>
          <cell r="NT190">
            <v>0</v>
          </cell>
          <cell r="NU190">
            <v>2411435248</v>
          </cell>
          <cell r="NV190">
            <v>0</v>
          </cell>
          <cell r="NW190">
            <v>2411435248</v>
          </cell>
          <cell r="NX190">
            <v>322054837</v>
          </cell>
          <cell r="NY190">
            <v>0</v>
          </cell>
          <cell r="NZ190">
            <v>60276927</v>
          </cell>
          <cell r="OA190">
            <v>0</v>
          </cell>
          <cell r="OB190">
            <v>0</v>
          </cell>
          <cell r="OC190">
            <v>0</v>
          </cell>
          <cell r="OD190">
            <v>10195578328</v>
          </cell>
          <cell r="OE190">
            <v>10195578328</v>
          </cell>
          <cell r="OF190">
            <v>0</v>
          </cell>
          <cell r="OG190">
            <v>-48297820</v>
          </cell>
          <cell r="OH190">
            <v>0</v>
          </cell>
          <cell r="OI190">
            <v>-6000000</v>
          </cell>
          <cell r="OJ190">
            <v>0</v>
          </cell>
          <cell r="OK190">
            <v>0</v>
          </cell>
          <cell r="OL190">
            <v>0</v>
          </cell>
          <cell r="OM190">
            <v>0</v>
          </cell>
          <cell r="ON190">
            <v>-54297820</v>
          </cell>
          <cell r="OO190">
            <v>0</v>
          </cell>
          <cell r="OP190">
            <v>53796193</v>
          </cell>
          <cell r="OQ190">
            <v>0</v>
          </cell>
          <cell r="OR190">
            <v>0</v>
          </cell>
          <cell r="OS190">
            <v>0</v>
          </cell>
          <cell r="OT190">
            <v>0</v>
          </cell>
          <cell r="OU190">
            <v>53796193</v>
          </cell>
          <cell r="OV190">
            <v>0</v>
          </cell>
          <cell r="OW190">
            <v>10195076701</v>
          </cell>
          <cell r="OX190">
            <v>18730400635</v>
          </cell>
          <cell r="OY190">
            <v>255568646899</v>
          </cell>
        </row>
        <row r="191">
          <cell r="A191">
            <v>41214</v>
          </cell>
          <cell r="B191">
            <v>2012</v>
          </cell>
          <cell r="C191" t="str">
            <v>2012-2</v>
          </cell>
          <cell r="D191" t="str">
            <v>2012-4</v>
          </cell>
          <cell r="E191">
            <v>11</v>
          </cell>
          <cell r="F191">
            <v>0</v>
          </cell>
          <cell r="G191">
            <v>56703146</v>
          </cell>
          <cell r="H191">
            <v>1278000</v>
          </cell>
          <cell r="I191">
            <v>15521009387.379272</v>
          </cell>
          <cell r="J191">
            <v>2203107761.620697</v>
          </cell>
          <cell r="K191">
            <v>0</v>
          </cell>
          <cell r="L191">
            <v>17724117149</v>
          </cell>
          <cell r="M191">
            <v>2573861239</v>
          </cell>
          <cell r="N191">
            <v>29947267254</v>
          </cell>
          <cell r="O191">
            <v>733357617</v>
          </cell>
          <cell r="P191">
            <v>2922485534</v>
          </cell>
          <cell r="Q191">
            <v>2474440848</v>
          </cell>
          <cell r="R191">
            <v>56433510787</v>
          </cell>
          <cell r="S191">
            <v>3384951000</v>
          </cell>
          <cell r="T191">
            <v>3982291000</v>
          </cell>
          <cell r="U191">
            <v>7367242000</v>
          </cell>
          <cell r="V191">
            <v>157502838</v>
          </cell>
          <cell r="W191">
            <v>1862038289</v>
          </cell>
          <cell r="X191">
            <v>149916096</v>
          </cell>
          <cell r="Y191">
            <v>0</v>
          </cell>
          <cell r="Z191">
            <v>105865120</v>
          </cell>
          <cell r="AA191">
            <v>25544535</v>
          </cell>
          <cell r="AB191">
            <v>0</v>
          </cell>
          <cell r="AC191">
            <v>3450910639</v>
          </cell>
          <cell r="AD191">
            <v>227718798</v>
          </cell>
          <cell r="AE191">
            <v>69089961</v>
          </cell>
          <cell r="AF191">
            <v>296808759</v>
          </cell>
          <cell r="AG191">
            <v>13415828276</v>
          </cell>
          <cell r="AH191">
            <v>69849339063</v>
          </cell>
          <cell r="AI191">
            <v>123510016</v>
          </cell>
          <cell r="AJ191">
            <v>2332735</v>
          </cell>
          <cell r="AK191">
            <v>1125407237</v>
          </cell>
          <cell r="AL191">
            <v>1251249988</v>
          </cell>
          <cell r="AM191">
            <v>1113133822</v>
          </cell>
          <cell r="AN191">
            <v>19367867</v>
          </cell>
          <cell r="AO191">
            <v>12780453</v>
          </cell>
          <cell r="AP191">
            <v>90880</v>
          </cell>
          <cell r="AQ191">
            <v>3278341</v>
          </cell>
          <cell r="AR191">
            <v>496900</v>
          </cell>
          <cell r="AS191">
            <v>0</v>
          </cell>
          <cell r="AT191">
            <v>0</v>
          </cell>
          <cell r="AU191">
            <v>1030000</v>
          </cell>
          <cell r="AV191">
            <v>1150178263</v>
          </cell>
          <cell r="AW191">
            <v>941068</v>
          </cell>
          <cell r="AX191">
            <v>3171952975</v>
          </cell>
          <cell r="AY191">
            <v>1383612223</v>
          </cell>
          <cell r="AZ191">
            <v>513114</v>
          </cell>
          <cell r="BA191">
            <v>305559</v>
          </cell>
          <cell r="BB191">
            <v>104725</v>
          </cell>
          <cell r="BC191">
            <v>211970463</v>
          </cell>
          <cell r="BD191">
            <v>7237449</v>
          </cell>
          <cell r="BE191">
            <v>20620809</v>
          </cell>
          <cell r="BF191">
            <v>1769759</v>
          </cell>
          <cell r="BG191">
            <v>0</v>
          </cell>
          <cell r="BH191">
            <v>0</v>
          </cell>
          <cell r="BI191">
            <v>368773357</v>
          </cell>
          <cell r="BJ191">
            <v>202773087</v>
          </cell>
          <cell r="BK191">
            <v>5372287288</v>
          </cell>
          <cell r="BL191">
            <v>13676386</v>
          </cell>
          <cell r="BM191">
            <v>0</v>
          </cell>
          <cell r="BN191">
            <v>156712</v>
          </cell>
          <cell r="BO191">
            <v>202994</v>
          </cell>
          <cell r="BP191">
            <v>319010719</v>
          </cell>
          <cell r="BQ191">
            <v>340928298</v>
          </cell>
          <cell r="BR191">
            <v>3977172843</v>
          </cell>
          <cell r="BS191">
            <v>3923532</v>
          </cell>
          <cell r="BT191">
            <v>136474147</v>
          </cell>
          <cell r="BU191">
            <v>2546206245</v>
          </cell>
          <cell r="BV191">
            <v>331040796</v>
          </cell>
          <cell r="BW191">
            <v>452511</v>
          </cell>
          <cell r="BX191">
            <v>5490954</v>
          </cell>
          <cell r="BY191">
            <v>2576126</v>
          </cell>
          <cell r="BZ191">
            <v>673271</v>
          </cell>
          <cell r="CA191">
            <v>1040172</v>
          </cell>
          <cell r="CB191">
            <v>147006</v>
          </cell>
          <cell r="CC191">
            <v>2310120</v>
          </cell>
          <cell r="CD191">
            <v>12690160</v>
          </cell>
          <cell r="CE191">
            <v>3355172</v>
          </cell>
          <cell r="CF191">
            <v>6951186</v>
          </cell>
          <cell r="CG191">
            <v>17485149</v>
          </cell>
          <cell r="CH191">
            <v>27791507</v>
          </cell>
          <cell r="CI191">
            <v>0</v>
          </cell>
          <cell r="CJ191">
            <v>27791507</v>
          </cell>
          <cell r="CK191">
            <v>547443461</v>
          </cell>
          <cell r="CL191">
            <v>547443461</v>
          </cell>
          <cell r="CM191">
            <v>0</v>
          </cell>
          <cell r="CN191">
            <v>41025644</v>
          </cell>
          <cell r="CO191">
            <v>14659371</v>
          </cell>
          <cell r="CP191">
            <v>1898276</v>
          </cell>
          <cell r="CQ191">
            <v>0</v>
          </cell>
          <cell r="CR191">
            <v>745841005</v>
          </cell>
          <cell r="CS191">
            <v>115064932</v>
          </cell>
          <cell r="CT191">
            <v>0</v>
          </cell>
          <cell r="CU191">
            <v>13566810</v>
          </cell>
          <cell r="CV191">
            <v>874472747</v>
          </cell>
          <cell r="CW191">
            <v>0</v>
          </cell>
          <cell r="CX191">
            <v>17019957</v>
          </cell>
          <cell r="CY191">
            <v>11252588</v>
          </cell>
          <cell r="CZ191">
            <v>1507772044</v>
          </cell>
          <cell r="DA191">
            <v>35710245</v>
          </cell>
          <cell r="DB191">
            <v>4597685144</v>
          </cell>
          <cell r="DC191">
            <v>0</v>
          </cell>
          <cell r="DD191">
            <v>8492684</v>
          </cell>
          <cell r="DE191">
            <v>8492684</v>
          </cell>
          <cell r="DF191">
            <v>0</v>
          </cell>
          <cell r="DG191">
            <v>0</v>
          </cell>
          <cell r="DH191">
            <v>31529578</v>
          </cell>
          <cell r="DI191">
            <v>831519</v>
          </cell>
          <cell r="DJ191">
            <v>7125701</v>
          </cell>
          <cell r="DK191">
            <v>7957220</v>
          </cell>
          <cell r="DL191">
            <v>14778543</v>
          </cell>
          <cell r="DM191">
            <v>1250461</v>
          </cell>
          <cell r="DN191">
            <v>69958</v>
          </cell>
          <cell r="DO191">
            <v>16098962</v>
          </cell>
          <cell r="DP191">
            <v>1085000</v>
          </cell>
          <cell r="DQ191">
            <v>0</v>
          </cell>
          <cell r="DR191">
            <v>0</v>
          </cell>
          <cell r="DS191">
            <v>10439800</v>
          </cell>
          <cell r="DT191">
            <v>0</v>
          </cell>
          <cell r="DU191">
            <v>11524800</v>
          </cell>
          <cell r="DV191">
            <v>25709</v>
          </cell>
          <cell r="DW191">
            <v>7104600</v>
          </cell>
          <cell r="DX191">
            <v>4440</v>
          </cell>
          <cell r="DY191">
            <v>7134749</v>
          </cell>
          <cell r="DZ191">
            <v>26364600</v>
          </cell>
          <cell r="EA191">
            <v>653226</v>
          </cell>
          <cell r="EB191">
            <v>0</v>
          </cell>
          <cell r="EC191">
            <v>27017826</v>
          </cell>
          <cell r="ED191">
            <v>46808309</v>
          </cell>
          <cell r="EE191">
            <v>18664</v>
          </cell>
          <cell r="EF191">
            <v>709217</v>
          </cell>
          <cell r="EG191">
            <v>25643787</v>
          </cell>
          <cell r="EH191">
            <v>111982</v>
          </cell>
          <cell r="EI191">
            <v>0</v>
          </cell>
          <cell r="EJ191">
            <v>242627</v>
          </cell>
          <cell r="EK191">
            <v>821198</v>
          </cell>
          <cell r="EL191">
            <v>410600</v>
          </cell>
          <cell r="EM191">
            <v>1586407</v>
          </cell>
          <cell r="EN191">
            <v>4312280</v>
          </cell>
          <cell r="EO191">
            <v>1418310</v>
          </cell>
          <cell r="EP191">
            <v>0</v>
          </cell>
          <cell r="EQ191">
            <v>410599</v>
          </cell>
          <cell r="ER191">
            <v>26968902</v>
          </cell>
          <cell r="ES191">
            <v>5841707</v>
          </cell>
          <cell r="ET191">
            <v>33221208</v>
          </cell>
          <cell r="EU191">
            <v>0</v>
          </cell>
          <cell r="EV191">
            <v>261043</v>
          </cell>
          <cell r="EW191">
            <v>0</v>
          </cell>
          <cell r="EX191">
            <v>261043</v>
          </cell>
          <cell r="EY191">
            <v>0</v>
          </cell>
          <cell r="EZ191">
            <v>175755562</v>
          </cell>
          <cell r="FA191">
            <v>199490762</v>
          </cell>
          <cell r="FB191">
            <v>375246324</v>
          </cell>
          <cell r="FC191">
            <v>970508</v>
          </cell>
          <cell r="FD191">
            <v>28423700</v>
          </cell>
          <cell r="FE191">
            <v>3237084</v>
          </cell>
          <cell r="FF191">
            <v>0</v>
          </cell>
          <cell r="FG191">
            <v>0</v>
          </cell>
          <cell r="FH191">
            <v>0</v>
          </cell>
          <cell r="FI191">
            <v>6204411</v>
          </cell>
          <cell r="FJ191">
            <v>9441495</v>
          </cell>
          <cell r="FK191">
            <v>1773042</v>
          </cell>
          <cell r="FL191">
            <v>0</v>
          </cell>
          <cell r="FM191">
            <v>40608745</v>
          </cell>
          <cell r="FN191">
            <v>455341867</v>
          </cell>
          <cell r="FO191">
            <v>13466838</v>
          </cell>
          <cell r="FP191">
            <v>9531043</v>
          </cell>
          <cell r="FQ191">
            <v>22997881</v>
          </cell>
          <cell r="FR191">
            <v>191333</v>
          </cell>
          <cell r="FS191">
            <v>36527014</v>
          </cell>
          <cell r="FT191">
            <v>0</v>
          </cell>
          <cell r="FU191">
            <v>279954</v>
          </cell>
          <cell r="FV191">
            <v>5439112</v>
          </cell>
          <cell r="FW191">
            <v>17189900</v>
          </cell>
          <cell r="FX191">
            <v>82625194</v>
          </cell>
          <cell r="FY191">
            <v>0</v>
          </cell>
          <cell r="FZ191">
            <v>4048041</v>
          </cell>
          <cell r="GA191">
            <v>0</v>
          </cell>
          <cell r="GB191">
            <v>4048041</v>
          </cell>
          <cell r="GC191">
            <v>0</v>
          </cell>
          <cell r="GD191">
            <v>0</v>
          </cell>
          <cell r="GE191">
            <v>9209500</v>
          </cell>
          <cell r="GF191">
            <v>59761834</v>
          </cell>
          <cell r="GG191">
            <v>0</v>
          </cell>
          <cell r="GH191">
            <v>59761834</v>
          </cell>
          <cell r="GI191">
            <v>6329237</v>
          </cell>
          <cell r="GJ191">
            <v>2640000</v>
          </cell>
          <cell r="GK191">
            <v>0</v>
          </cell>
          <cell r="GL191">
            <v>5132170</v>
          </cell>
          <cell r="GM191">
            <v>19005843</v>
          </cell>
          <cell r="GN191">
            <v>36300</v>
          </cell>
          <cell r="GO191">
            <v>0</v>
          </cell>
          <cell r="GP191">
            <v>33143550</v>
          </cell>
          <cell r="GQ191">
            <v>11549244</v>
          </cell>
          <cell r="GR191">
            <v>44692794</v>
          </cell>
          <cell r="GS191">
            <v>200337363</v>
          </cell>
          <cell r="GT191">
            <v>0</v>
          </cell>
          <cell r="GU191">
            <v>427260</v>
          </cell>
          <cell r="GV191">
            <v>427260</v>
          </cell>
          <cell r="GW191">
            <v>0</v>
          </cell>
          <cell r="GX191">
            <v>0</v>
          </cell>
          <cell r="GY191">
            <v>1247090449</v>
          </cell>
          <cell r="GZ191">
            <v>1217743853</v>
          </cell>
          <cell r="HA191">
            <v>0</v>
          </cell>
          <cell r="HB191">
            <v>2464834302</v>
          </cell>
          <cell r="HC191">
            <v>705836</v>
          </cell>
          <cell r="HD191">
            <v>9815359106</v>
          </cell>
          <cell r="HE191">
            <v>0</v>
          </cell>
          <cell r="HF191">
            <v>1571566423</v>
          </cell>
          <cell r="HG191">
            <v>2827484</v>
          </cell>
          <cell r="HH191">
            <v>13855720411</v>
          </cell>
          <cell r="HI191">
            <v>0</v>
          </cell>
          <cell r="HJ191">
            <v>0</v>
          </cell>
          <cell r="HK191">
            <v>0</v>
          </cell>
          <cell r="HL191">
            <v>40825285606</v>
          </cell>
          <cell r="HM191">
            <v>1273555037</v>
          </cell>
          <cell r="HN191">
            <v>42098840643</v>
          </cell>
          <cell r="HO191">
            <v>0</v>
          </cell>
          <cell r="HP191">
            <v>0</v>
          </cell>
          <cell r="HQ191">
            <v>0</v>
          </cell>
          <cell r="HR191">
            <v>0</v>
          </cell>
          <cell r="HS191">
            <v>323447238</v>
          </cell>
          <cell r="HT191">
            <v>242585428</v>
          </cell>
          <cell r="HU191">
            <v>3073574498</v>
          </cell>
          <cell r="HV191">
            <v>3639607164</v>
          </cell>
          <cell r="HW191">
            <v>0</v>
          </cell>
          <cell r="HX191">
            <v>1994703708</v>
          </cell>
          <cell r="HY191">
            <v>0</v>
          </cell>
          <cell r="HZ191">
            <v>218088814</v>
          </cell>
          <cell r="IA191">
            <v>1784245760</v>
          </cell>
          <cell r="IB191">
            <v>0</v>
          </cell>
          <cell r="IC191">
            <v>0</v>
          </cell>
          <cell r="ID191">
            <v>0</v>
          </cell>
          <cell r="IE191">
            <v>0</v>
          </cell>
          <cell r="IF191">
            <v>0</v>
          </cell>
          <cell r="IG191">
            <v>0</v>
          </cell>
          <cell r="IH191">
            <v>0</v>
          </cell>
          <cell r="II191">
            <v>0</v>
          </cell>
          <cell r="IJ191">
            <v>0</v>
          </cell>
          <cell r="IK191">
            <v>49735486089</v>
          </cell>
          <cell r="IL191">
            <v>0</v>
          </cell>
          <cell r="IM191">
            <v>293903636</v>
          </cell>
          <cell r="IN191">
            <v>293903636</v>
          </cell>
          <cell r="IO191">
            <v>50029389725</v>
          </cell>
          <cell r="IP191">
            <v>29600386</v>
          </cell>
          <cell r="IQ191">
            <v>0</v>
          </cell>
          <cell r="IR191">
            <v>0</v>
          </cell>
          <cell r="IS191">
            <v>0</v>
          </cell>
          <cell r="IT191">
            <v>0</v>
          </cell>
          <cell r="IU191">
            <v>0</v>
          </cell>
          <cell r="IV191">
            <v>0</v>
          </cell>
          <cell r="IW191">
            <v>0</v>
          </cell>
          <cell r="IX191">
            <v>0</v>
          </cell>
          <cell r="IY191">
            <v>115000000</v>
          </cell>
          <cell r="IZ191">
            <v>0</v>
          </cell>
          <cell r="JA191">
            <v>974401132</v>
          </cell>
          <cell r="JB191">
            <v>1119001518</v>
          </cell>
          <cell r="JC191">
            <v>1338327361</v>
          </cell>
          <cell r="JD191">
            <v>36231368</v>
          </cell>
          <cell r="JE191">
            <v>0</v>
          </cell>
          <cell r="JF191">
            <v>6584291</v>
          </cell>
          <cell r="JG191">
            <v>1653640</v>
          </cell>
          <cell r="JH191">
            <v>3458261</v>
          </cell>
          <cell r="JI191">
            <v>59983490</v>
          </cell>
          <cell r="JJ191">
            <v>0</v>
          </cell>
          <cell r="JK191">
            <v>3163831</v>
          </cell>
          <cell r="JL191">
            <v>6689148</v>
          </cell>
          <cell r="JM191">
            <v>4649995</v>
          </cell>
          <cell r="JN191">
            <v>2579068</v>
          </cell>
          <cell r="JO191">
            <v>2349401</v>
          </cell>
          <cell r="JP191">
            <v>378726197</v>
          </cell>
          <cell r="JQ191">
            <v>116533</v>
          </cell>
          <cell r="JR191">
            <v>3921626</v>
          </cell>
          <cell r="JS191">
            <v>1950106</v>
          </cell>
          <cell r="JT191">
            <v>3138798</v>
          </cell>
          <cell r="JU191">
            <v>22898425</v>
          </cell>
          <cell r="JV191">
            <v>0</v>
          </cell>
          <cell r="JW191">
            <v>0</v>
          </cell>
          <cell r="JX191">
            <v>0</v>
          </cell>
          <cell r="JY191">
            <v>1670887</v>
          </cell>
          <cell r="JZ191">
            <v>70533011</v>
          </cell>
          <cell r="KA191">
            <v>0</v>
          </cell>
          <cell r="KB191">
            <v>35673527</v>
          </cell>
          <cell r="KC191">
            <v>890119</v>
          </cell>
          <cell r="KD191">
            <v>114563574</v>
          </cell>
          <cell r="KE191">
            <v>0</v>
          </cell>
          <cell r="KF191">
            <v>103882666</v>
          </cell>
          <cell r="KG191">
            <v>180571</v>
          </cell>
          <cell r="KH191">
            <v>5097477</v>
          </cell>
          <cell r="KI191">
            <v>1150109</v>
          </cell>
          <cell r="KJ191">
            <v>0</v>
          </cell>
          <cell r="KK191">
            <v>0</v>
          </cell>
          <cell r="KL191">
            <v>517743352</v>
          </cell>
          <cell r="KM191">
            <v>43715577</v>
          </cell>
          <cell r="KN191">
            <v>0</v>
          </cell>
          <cell r="KO191">
            <v>0</v>
          </cell>
          <cell r="KP191">
            <v>0</v>
          </cell>
          <cell r="KQ191">
            <v>0</v>
          </cell>
          <cell r="KR191">
            <v>6286863</v>
          </cell>
          <cell r="KS191">
            <v>16681900</v>
          </cell>
          <cell r="KT191">
            <v>0</v>
          </cell>
          <cell r="KU191">
            <v>0</v>
          </cell>
          <cell r="KV191">
            <v>0</v>
          </cell>
          <cell r="KW191">
            <v>2794491172</v>
          </cell>
          <cell r="KX191">
            <v>53942882415</v>
          </cell>
          <cell r="KY191">
            <v>9433314</v>
          </cell>
          <cell r="KZ191">
            <v>9433314</v>
          </cell>
          <cell r="LA191">
            <v>0</v>
          </cell>
          <cell r="LB191">
            <v>85165633410</v>
          </cell>
          <cell r="LC191">
            <v>155014972473</v>
          </cell>
          <cell r="LD191">
            <v>22106224143</v>
          </cell>
          <cell r="LE191">
            <v>0</v>
          </cell>
          <cell r="LF191">
            <v>1310493000</v>
          </cell>
          <cell r="LG191">
            <v>0</v>
          </cell>
          <cell r="LH191">
            <v>0</v>
          </cell>
          <cell r="LI191">
            <v>0</v>
          </cell>
          <cell r="LJ191">
            <v>0</v>
          </cell>
          <cell r="LK191">
            <v>0</v>
          </cell>
          <cell r="LL191">
            <v>26044205192</v>
          </cell>
          <cell r="LM191">
            <v>0</v>
          </cell>
          <cell r="LN191">
            <v>0</v>
          </cell>
          <cell r="LO191">
            <v>799693495</v>
          </cell>
          <cell r="LP191">
            <v>0</v>
          </cell>
          <cell r="LQ191">
            <v>0</v>
          </cell>
          <cell r="LR191">
            <v>3665363</v>
          </cell>
          <cell r="LS191">
            <v>0</v>
          </cell>
          <cell r="LT191">
            <v>58950333</v>
          </cell>
          <cell r="LU191">
            <v>0</v>
          </cell>
          <cell r="LV191">
            <v>0</v>
          </cell>
          <cell r="LW191">
            <v>179650030</v>
          </cell>
          <cell r="LX191">
            <v>0</v>
          </cell>
          <cell r="LY191">
            <v>0</v>
          </cell>
          <cell r="LZ191">
            <v>0</v>
          </cell>
          <cell r="MA191">
            <v>0</v>
          </cell>
          <cell r="MB191">
            <v>0</v>
          </cell>
          <cell r="MC191">
            <v>0</v>
          </cell>
          <cell r="MD191">
            <v>1053906826</v>
          </cell>
          <cell r="ME191">
            <v>51603808172</v>
          </cell>
          <cell r="MF191">
            <v>118219676</v>
          </cell>
          <cell r="MG191">
            <v>165945288</v>
          </cell>
          <cell r="MH191">
            <v>0</v>
          </cell>
          <cell r="MI191">
            <v>284164964</v>
          </cell>
          <cell r="MJ191">
            <v>1719324226</v>
          </cell>
          <cell r="MK191">
            <v>1470063</v>
          </cell>
          <cell r="ML191">
            <v>1720794289</v>
          </cell>
          <cell r="MM191">
            <v>288640817</v>
          </cell>
          <cell r="MN191">
            <v>0</v>
          </cell>
          <cell r="MO191">
            <v>288640817</v>
          </cell>
          <cell r="MP191">
            <v>0</v>
          </cell>
          <cell r="MQ191">
            <v>2293600070</v>
          </cell>
          <cell r="MR191">
            <v>0</v>
          </cell>
          <cell r="MS191">
            <v>0</v>
          </cell>
          <cell r="MT191">
            <v>0</v>
          </cell>
          <cell r="MU191">
            <v>0</v>
          </cell>
          <cell r="MV191">
            <v>0</v>
          </cell>
          <cell r="MW191">
            <v>0</v>
          </cell>
          <cell r="MX191">
            <v>4260538153</v>
          </cell>
          <cell r="MY191">
            <v>449630774</v>
          </cell>
          <cell r="MZ191">
            <v>111697560</v>
          </cell>
          <cell r="NA191">
            <v>1192217</v>
          </cell>
          <cell r="NB191">
            <v>562520551</v>
          </cell>
          <cell r="NC191">
            <v>0</v>
          </cell>
          <cell r="ND191">
            <v>0</v>
          </cell>
          <cell r="NE191">
            <v>0</v>
          </cell>
          <cell r="NF191">
            <v>0</v>
          </cell>
          <cell r="NG191">
            <v>0</v>
          </cell>
          <cell r="NH191">
            <v>0</v>
          </cell>
          <cell r="NI191">
            <v>7420391</v>
          </cell>
          <cell r="NJ191">
            <v>164243</v>
          </cell>
          <cell r="NK191">
            <v>7584634</v>
          </cell>
          <cell r="NL191">
            <v>0</v>
          </cell>
          <cell r="NM191">
            <v>310610</v>
          </cell>
          <cell r="NN191">
            <v>0</v>
          </cell>
          <cell r="NO191">
            <v>0</v>
          </cell>
          <cell r="NP191">
            <v>0</v>
          </cell>
          <cell r="NQ191">
            <v>2091670</v>
          </cell>
          <cell r="NR191">
            <v>116121</v>
          </cell>
          <cell r="NS191">
            <v>98301741</v>
          </cell>
          <cell r="NT191">
            <v>0</v>
          </cell>
          <cell r="NU191">
            <v>1987165960</v>
          </cell>
          <cell r="NV191">
            <v>0</v>
          </cell>
          <cell r="NW191">
            <v>1987165960</v>
          </cell>
          <cell r="NX191">
            <v>309370769</v>
          </cell>
          <cell r="NY191">
            <v>551556728</v>
          </cell>
          <cell r="NZ191">
            <v>60032804</v>
          </cell>
          <cell r="OA191">
            <v>0</v>
          </cell>
          <cell r="OB191">
            <v>0</v>
          </cell>
          <cell r="OC191">
            <v>0</v>
          </cell>
          <cell r="OD191">
            <v>7861296095</v>
          </cell>
          <cell r="OE191">
            <v>7861296095</v>
          </cell>
          <cell r="OF191">
            <v>0</v>
          </cell>
          <cell r="OG191">
            <v>0</v>
          </cell>
          <cell r="OH191">
            <v>0</v>
          </cell>
          <cell r="OI191">
            <v>0</v>
          </cell>
          <cell r="OJ191">
            <v>0</v>
          </cell>
          <cell r="OK191">
            <v>0</v>
          </cell>
          <cell r="OL191">
            <v>51746024434</v>
          </cell>
          <cell r="OM191">
            <v>51746024434</v>
          </cell>
          <cell r="ON191">
            <v>51746024434</v>
          </cell>
          <cell r="OO191">
            <v>0</v>
          </cell>
          <cell r="OP191">
            <v>39311718</v>
          </cell>
          <cell r="OQ191">
            <v>0</v>
          </cell>
          <cell r="OR191">
            <v>2133163</v>
          </cell>
          <cell r="OS191">
            <v>0</v>
          </cell>
          <cell r="OT191">
            <v>0</v>
          </cell>
          <cell r="OU191">
            <v>41444881</v>
          </cell>
          <cell r="OV191">
            <v>0</v>
          </cell>
          <cell r="OW191">
            <v>59648765410</v>
          </cell>
          <cell r="OX191">
            <v>61942365480</v>
          </cell>
          <cell r="OY191">
            <v>268561146125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guimiento CSF"/>
      <sheetName val="Seguim. SSF"/>
      <sheetName val="Seguimiento SSF"/>
      <sheetName val="Formato Largo"/>
      <sheetName val="Resumen OPEF"/>
      <sheetName val="Reporte OPEF"/>
      <sheetName val="Resumen MES OPEF"/>
      <sheetName val="Confis Marzo 7-97"/>
      <sheetName val="Reclasificación"/>
      <sheetName val="Historia desembolsos"/>
      <sheetName val="Contingencias 1997"/>
      <sheetName val="Formato FMI"/>
      <sheetName val="Elasticidad"/>
      <sheetName val="Que pasaría si...."/>
      <sheetName val="RESUMEN"/>
      <sheetName val="Hoja1"/>
      <sheetName val="Hoja2"/>
      <sheetName val="94-03 Mil Corr "/>
    </sheetNames>
    <sheetDataSet>
      <sheetData sheetId="0" refreshError="1">
        <row r="1">
          <cell r="AE1">
            <v>1183.4304445100188</v>
          </cell>
          <cell r="AF1">
            <v>2737.1786575030073</v>
          </cell>
        </row>
        <row r="6">
          <cell r="L6" t="str">
            <v>TESORERIA</v>
          </cell>
          <cell r="M6" t="str">
            <v>RESTO</v>
          </cell>
          <cell r="N6" t="str">
            <v>TOTAL</v>
          </cell>
          <cell r="Q6" t="str">
            <v>Observ.</v>
          </cell>
          <cell r="R6" t="str">
            <v>Observ.</v>
          </cell>
          <cell r="S6" t="str">
            <v>Observ.</v>
          </cell>
          <cell r="T6" t="str">
            <v>Observ.</v>
          </cell>
          <cell r="U6" t="str">
            <v>Observ.</v>
          </cell>
          <cell r="V6" t="str">
            <v>Observ.</v>
          </cell>
          <cell r="W6" t="str">
            <v>Observ.</v>
          </cell>
          <cell r="X6" t="str">
            <v>Observ.</v>
          </cell>
          <cell r="Y6" t="str">
            <v>Observ.</v>
          </cell>
          <cell r="Z6" t="str">
            <v>Observ.</v>
          </cell>
          <cell r="AA6" t="str">
            <v xml:space="preserve">Total </v>
          </cell>
          <cell r="AB6" t="str">
            <v>% PIB</v>
          </cell>
          <cell r="AC6" t="str">
            <v>% PIB</v>
          </cell>
          <cell r="AD6" t="str">
            <v>% PIB</v>
          </cell>
          <cell r="AE6" t="str">
            <v>Progr.</v>
          </cell>
          <cell r="AF6" t="str">
            <v>Progr.</v>
          </cell>
          <cell r="AG6" t="str">
            <v>Progr.</v>
          </cell>
          <cell r="AH6" t="str">
            <v>Progr.</v>
          </cell>
          <cell r="AI6" t="str">
            <v>Progr.</v>
          </cell>
          <cell r="AJ6" t="str">
            <v>Progr.</v>
          </cell>
          <cell r="AK6" t="str">
            <v>Progr.</v>
          </cell>
          <cell r="AL6" t="str">
            <v>Progr.</v>
          </cell>
          <cell r="AM6" t="str">
            <v>Progr.</v>
          </cell>
          <cell r="AN6" t="str">
            <v>Progr.</v>
          </cell>
          <cell r="AO6" t="str">
            <v>Progr.</v>
          </cell>
          <cell r="AP6" t="str">
            <v>Observ.-Prog.</v>
          </cell>
          <cell r="AQ6" t="str">
            <v>Observ.-Prog.</v>
          </cell>
          <cell r="AR6" t="str">
            <v>Observ.-Prog.</v>
          </cell>
          <cell r="AS6" t="str">
            <v>Observ.-Prog.</v>
          </cell>
          <cell r="AT6" t="str">
            <v>Observ.-Prog.</v>
          </cell>
          <cell r="AU6" t="str">
            <v>Observ.-Prog.</v>
          </cell>
          <cell r="AV6" t="str">
            <v>Observ-Prog</v>
          </cell>
          <cell r="AW6" t="str">
            <v>Observ-Prog</v>
          </cell>
          <cell r="AX6" t="str">
            <v>Observ-Prog</v>
          </cell>
          <cell r="AY6" t="str">
            <v>Observ.</v>
          </cell>
          <cell r="AZ6" t="str">
            <v>Observ.</v>
          </cell>
          <cell r="BA6" t="str">
            <v>Observ.</v>
          </cell>
          <cell r="BB6" t="str">
            <v>Observ.</v>
          </cell>
          <cell r="BC6" t="str">
            <v>Observ.</v>
          </cell>
          <cell r="BD6" t="str">
            <v>Observ.</v>
          </cell>
          <cell r="BE6" t="str">
            <v>Observ.</v>
          </cell>
          <cell r="BF6" t="str">
            <v>Observ.</v>
          </cell>
          <cell r="BG6" t="str">
            <v>Observ.</v>
          </cell>
          <cell r="BH6" t="str">
            <v>Progr.</v>
          </cell>
          <cell r="BI6" t="str">
            <v>Progr.</v>
          </cell>
          <cell r="BJ6" t="str">
            <v>Progr.</v>
          </cell>
          <cell r="BK6" t="str">
            <v>Progr.</v>
          </cell>
          <cell r="BL6" t="str">
            <v>Progr.</v>
          </cell>
          <cell r="BM6" t="str">
            <v>Progr.</v>
          </cell>
          <cell r="BN6" t="str">
            <v>Progr.</v>
          </cell>
          <cell r="BO6" t="str">
            <v>Progr.</v>
          </cell>
          <cell r="BP6" t="str">
            <v>Progr.</v>
          </cell>
          <cell r="BQ6" t="str">
            <v>Observ-Progr</v>
          </cell>
          <cell r="BR6" t="str">
            <v>Observ-Progr</v>
          </cell>
          <cell r="BS6" t="str">
            <v>Observ-Progr</v>
          </cell>
          <cell r="BT6" t="str">
            <v>Observ-Progr</v>
          </cell>
          <cell r="BU6" t="str">
            <v>Observ-Progr</v>
          </cell>
          <cell r="BV6" t="str">
            <v>Observ-Progr</v>
          </cell>
          <cell r="BW6" t="str">
            <v>Observ-Progr</v>
          </cell>
          <cell r="BX6" t="str">
            <v>Observ-Progr</v>
          </cell>
          <cell r="BY6" t="str">
            <v>Observ-Progr</v>
          </cell>
          <cell r="BZ6" t="str">
            <v>Observ.</v>
          </cell>
          <cell r="CA6" t="str">
            <v>Observ.</v>
          </cell>
          <cell r="CB6" t="str">
            <v>Observ.</v>
          </cell>
          <cell r="CC6" t="str">
            <v>Observ.</v>
          </cell>
          <cell r="CD6" t="str">
            <v>Observ.</v>
          </cell>
          <cell r="CE6" t="str">
            <v>Diferencias</v>
          </cell>
          <cell r="CF6" t="str">
            <v>Variación</v>
          </cell>
        </row>
        <row r="7">
          <cell r="L7" t="str">
            <v>CSF</v>
          </cell>
          <cell r="M7" t="str">
            <v>SSF</v>
          </cell>
          <cell r="N7" t="str">
            <v>CSF+SSF</v>
          </cell>
          <cell r="Q7">
            <v>35490</v>
          </cell>
          <cell r="R7">
            <v>35521</v>
          </cell>
          <cell r="S7">
            <v>35551</v>
          </cell>
          <cell r="T7">
            <v>35582</v>
          </cell>
          <cell r="U7">
            <v>35612</v>
          </cell>
          <cell r="V7">
            <v>35643</v>
          </cell>
          <cell r="W7">
            <v>35674</v>
          </cell>
          <cell r="X7">
            <v>35704</v>
          </cell>
          <cell r="Y7">
            <v>35735</v>
          </cell>
          <cell r="Z7">
            <v>35765</v>
          </cell>
          <cell r="AA7">
            <v>1997</v>
          </cell>
          <cell r="AB7" t="str">
            <v>CSF</v>
          </cell>
          <cell r="AC7" t="str">
            <v>SSF</v>
          </cell>
          <cell r="AD7" t="str">
            <v>CSF+SSF</v>
          </cell>
          <cell r="AE7" t="str">
            <v>Ene</v>
          </cell>
          <cell r="AF7" t="str">
            <v>Feb</v>
          </cell>
          <cell r="AG7" t="str">
            <v>Mar</v>
          </cell>
          <cell r="AH7" t="str">
            <v>Abr</v>
          </cell>
          <cell r="AI7" t="str">
            <v>May</v>
          </cell>
          <cell r="AJ7" t="str">
            <v>Jun</v>
          </cell>
          <cell r="AK7" t="str">
            <v>Jul</v>
          </cell>
          <cell r="AL7" t="str">
            <v>Ago</v>
          </cell>
          <cell r="AM7" t="str">
            <v>Sep</v>
          </cell>
          <cell r="AN7" t="str">
            <v>Oct</v>
          </cell>
          <cell r="AO7" t="str">
            <v>Nov</v>
          </cell>
          <cell r="AP7" t="str">
            <v>Enero</v>
          </cell>
          <cell r="AQ7" t="str">
            <v>Febrero</v>
          </cell>
          <cell r="AR7" t="str">
            <v>Marzo</v>
          </cell>
          <cell r="AS7" t="str">
            <v>Abril</v>
          </cell>
          <cell r="AT7" t="str">
            <v>Mayo</v>
          </cell>
          <cell r="AU7" t="str">
            <v>Junio</v>
          </cell>
          <cell r="AV7" t="str">
            <v>Julio</v>
          </cell>
          <cell r="AW7" t="str">
            <v>Agosto</v>
          </cell>
          <cell r="AX7" t="str">
            <v>Septiembre</v>
          </cell>
          <cell r="AY7" t="str">
            <v>Ene-Feb</v>
          </cell>
          <cell r="AZ7" t="str">
            <v>Ene-Mar</v>
          </cell>
          <cell r="BA7" t="str">
            <v>Ene-Abr</v>
          </cell>
          <cell r="BB7" t="str">
            <v>Ene-May</v>
          </cell>
          <cell r="BC7" t="str">
            <v>Ene-Jun</v>
          </cell>
          <cell r="BD7" t="str">
            <v>Ene-Jul</v>
          </cell>
          <cell r="BE7" t="str">
            <v>Ene-Agos</v>
          </cell>
          <cell r="BF7" t="str">
            <v>Ene-Sep</v>
          </cell>
          <cell r="BG7" t="str">
            <v>Ene-Oct</v>
          </cell>
          <cell r="BH7" t="str">
            <v>Ene-Feb</v>
          </cell>
          <cell r="BI7" t="str">
            <v>Ene-Mar</v>
          </cell>
          <cell r="BJ7" t="str">
            <v>Ene-Abr</v>
          </cell>
          <cell r="BK7" t="str">
            <v>Ene-May</v>
          </cell>
          <cell r="BL7" t="str">
            <v>Ene-Jun</v>
          </cell>
          <cell r="BM7" t="str">
            <v>Ene-Jul</v>
          </cell>
          <cell r="BN7" t="str">
            <v>Ene-Agos</v>
          </cell>
          <cell r="BO7" t="str">
            <v>Ene-Sep</v>
          </cell>
          <cell r="BP7" t="str">
            <v>Ene-Oct</v>
          </cell>
          <cell r="BQ7" t="str">
            <v>Ene-Feb</v>
          </cell>
          <cell r="BR7" t="str">
            <v>Ene-Mar</v>
          </cell>
          <cell r="BS7" t="str">
            <v>Ene-Abr</v>
          </cell>
          <cell r="BT7" t="str">
            <v>Ene-May</v>
          </cell>
          <cell r="BU7" t="str">
            <v>Ene-Jun</v>
          </cell>
          <cell r="BV7" t="str">
            <v>Ene-Jul</v>
          </cell>
          <cell r="BW7" t="str">
            <v>Ene-Agos</v>
          </cell>
          <cell r="BX7" t="str">
            <v>Ene-Sep</v>
          </cell>
          <cell r="BY7" t="str">
            <v>Ene-Sep</v>
          </cell>
          <cell r="BZ7">
            <v>35065</v>
          </cell>
          <cell r="CA7">
            <v>35096</v>
          </cell>
          <cell r="CB7">
            <v>35125</v>
          </cell>
          <cell r="CC7" t="str">
            <v>Ene-Mar 97</v>
          </cell>
          <cell r="CD7" t="str">
            <v>Ene-Mar 96</v>
          </cell>
          <cell r="CE7" t="str">
            <v>Acumulados</v>
          </cell>
          <cell r="CF7" t="str">
            <v>%</v>
          </cell>
        </row>
        <row r="8">
          <cell r="L8">
            <v>14557.600269024355</v>
          </cell>
          <cell r="M8">
            <v>8.8000000000000007</v>
          </cell>
          <cell r="N8">
            <v>14566.400269024356</v>
          </cell>
          <cell r="Q8">
            <v>1117.3881319197103</v>
          </cell>
          <cell r="R8">
            <v>1138.0803272712687</v>
          </cell>
          <cell r="S8">
            <v>1179.738892452445</v>
          </cell>
          <cell r="T8">
            <v>1375.639549804662</v>
          </cell>
          <cell r="U8">
            <v>1498.7542982262826</v>
          </cell>
          <cell r="V8">
            <v>1516.3641834780656</v>
          </cell>
          <cell r="W8">
            <v>1291.9710539185546</v>
          </cell>
          <cell r="X8">
            <v>1380.3897833779629</v>
          </cell>
          <cell r="Y8">
            <v>1091.7683148956307</v>
          </cell>
          <cell r="Z8">
            <v>1511.5768379882973</v>
          </cell>
          <cell r="AA8">
            <v>15168.700840557482</v>
          </cell>
          <cell r="AB8">
            <v>13.527372489443918</v>
          </cell>
          <cell r="AC8">
            <v>8.1772322159718545E-3</v>
          </cell>
          <cell r="AD8">
            <v>13.535549721659891</v>
          </cell>
          <cell r="AE8">
            <v>726.33585039237164</v>
          </cell>
          <cell r="AF8">
            <v>1438.1227019431008</v>
          </cell>
          <cell r="AG8">
            <v>1024.6103000000001</v>
          </cell>
          <cell r="AH8">
            <v>1219.2702560502198</v>
          </cell>
          <cell r="AI8">
            <v>1025.0579905407249</v>
          </cell>
          <cell r="AJ8">
            <v>1318.5125198987557</v>
          </cell>
          <cell r="AK8">
            <v>1386.8531636086091</v>
          </cell>
          <cell r="AL8">
            <v>1364.2976459563383</v>
          </cell>
          <cell r="AM8">
            <v>1147.7798913150875</v>
          </cell>
          <cell r="AN8">
            <v>1361.7922812436839</v>
          </cell>
          <cell r="AO8">
            <v>972.18127346093422</v>
          </cell>
          <cell r="AP8">
            <v>16.457900064195314</v>
          </cell>
          <cell r="AQ8">
            <v>-113.88698517506805</v>
          </cell>
          <cell r="AR8">
            <v>92.777831919710252</v>
          </cell>
          <cell r="AS8">
            <v>-81.189928778951071</v>
          </cell>
          <cell r="AT8">
            <v>154.68090191172018</v>
          </cell>
          <cell r="AU8">
            <v>57.127029905906284</v>
          </cell>
          <cell r="AV8">
            <v>111.90113461767351</v>
          </cell>
          <cell r="AW8">
            <v>152.06653752172724</v>
          </cell>
          <cell r="AX8">
            <v>144.19116260346709</v>
          </cell>
          <cell r="AY8">
            <v>2057.1933626519794</v>
          </cell>
          <cell r="AZ8">
            <v>3166.6159067143199</v>
          </cell>
          <cell r="BA8">
            <v>4301.1716418341994</v>
          </cell>
          <cell r="BB8">
            <v>5477.3676340074853</v>
          </cell>
          <cell r="BC8">
            <v>6848.2653596374657</v>
          </cell>
          <cell r="BD8">
            <v>8344.2977585040571</v>
          </cell>
          <cell r="BE8">
            <v>9857.549639359484</v>
          </cell>
          <cell r="BF8">
            <v>11141.102098057449</v>
          </cell>
          <cell r="BG8">
            <v>12521.491881435413</v>
          </cell>
          <cell r="BH8">
            <v>2106.4596832266393</v>
          </cell>
          <cell r="BI8">
            <v>3189.068852335472</v>
          </cell>
          <cell r="BJ8">
            <v>4408.3391083856923</v>
          </cell>
          <cell r="BK8">
            <v>5433.3970989264171</v>
          </cell>
          <cell r="BL8">
            <v>6751.9096188251733</v>
          </cell>
          <cell r="BM8">
            <v>8138.7627824337815</v>
          </cell>
          <cell r="BN8">
            <v>9503.060428390123</v>
          </cell>
          <cell r="BO8">
            <v>10650.840319705208</v>
          </cell>
          <cell r="BP8">
            <v>12012.632600948893</v>
          </cell>
          <cell r="BQ8">
            <v>-49.266320574659574</v>
          </cell>
          <cell r="BR8">
            <v>-22.452945621152274</v>
          </cell>
          <cell r="BS8">
            <v>-107.16746655149332</v>
          </cell>
          <cell r="BT8">
            <v>43.970535081066949</v>
          </cell>
          <cell r="BU8">
            <v>96.355740812292964</v>
          </cell>
          <cell r="BV8">
            <v>205.5349760702762</v>
          </cell>
          <cell r="BW8">
            <v>354.48921096936294</v>
          </cell>
          <cell r="BX8">
            <v>490.26177835223962</v>
          </cell>
          <cell r="BY8">
            <v>508.85928048651846</v>
          </cell>
          <cell r="BZ8">
            <v>618.83898199999999</v>
          </cell>
          <cell r="CA8">
            <v>1132.2671618140002</v>
          </cell>
          <cell r="CB8">
            <v>923.91891799999996</v>
          </cell>
          <cell r="CC8">
            <v>3166.6159067143199</v>
          </cell>
          <cell r="CD8">
            <v>2675.0250618139994</v>
          </cell>
          <cell r="CE8">
            <v>491.59084490032046</v>
          </cell>
          <cell r="CF8">
            <v>18.377055673899399</v>
          </cell>
        </row>
        <row r="9">
          <cell r="L9">
            <v>12496.099613354061</v>
          </cell>
          <cell r="M9">
            <v>0</v>
          </cell>
          <cell r="N9">
            <v>12496.099613354061</v>
          </cell>
          <cell r="Q9">
            <v>918.67541202805012</v>
          </cell>
          <cell r="R9">
            <v>1041.3214851985501</v>
          </cell>
          <cell r="S9">
            <v>1060.4619888837797</v>
          </cell>
          <cell r="T9">
            <v>1183.4589118603099</v>
          </cell>
          <cell r="U9">
            <v>1175.3498713699</v>
          </cell>
          <cell r="V9">
            <v>1300.8273561133799</v>
          </cell>
          <cell r="W9">
            <v>1030.2689678214899</v>
          </cell>
          <cell r="X9">
            <v>1285.1797225266603</v>
          </cell>
          <cell r="Y9">
            <v>916.57072490871997</v>
          </cell>
          <cell r="Z9">
            <v>1367.4223958232521</v>
          </cell>
          <cell r="AA9">
            <v>13075.612779912501</v>
          </cell>
          <cell r="AB9">
            <v>11.611762310490029</v>
          </cell>
          <cell r="AC9" t="str">
            <v xml:space="preserve"> </v>
          </cell>
          <cell r="AD9">
            <v>11.611762310490029</v>
          </cell>
          <cell r="AE9">
            <v>653.77829999999994</v>
          </cell>
          <cell r="AF9">
            <v>1354.6194</v>
          </cell>
          <cell r="AG9">
            <v>786.88030000000003</v>
          </cell>
          <cell r="AH9">
            <v>1121.4405222222222</v>
          </cell>
          <cell r="AI9">
            <v>935.23733791019799</v>
          </cell>
          <cell r="AJ9">
            <v>1193.5068379101976</v>
          </cell>
          <cell r="AK9">
            <v>1019.9875954975064</v>
          </cell>
          <cell r="AL9">
            <v>1247.3770828528786</v>
          </cell>
          <cell r="AM9">
            <v>891.50348140793017</v>
          </cell>
          <cell r="AN9">
            <v>1227.5820335033711</v>
          </cell>
          <cell r="AO9">
            <v>803.26734573661599</v>
          </cell>
          <cell r="AP9">
            <v>-76.766353117949734</v>
          </cell>
          <cell r="AQ9">
            <v>-135.55540350364004</v>
          </cell>
          <cell r="AR9">
            <v>131.79511202805008</v>
          </cell>
          <cell r="AS9">
            <v>-80.119037023672036</v>
          </cell>
          <cell r="AT9">
            <v>125.22465097358167</v>
          </cell>
          <cell r="AU9">
            <v>-10.047926049887792</v>
          </cell>
          <cell r="AV9">
            <v>155.36227587239364</v>
          </cell>
          <cell r="AW9">
            <v>53.450273260501262</v>
          </cell>
          <cell r="AX9">
            <v>138.76548641355976</v>
          </cell>
          <cell r="AY9">
            <v>1796.0759433784101</v>
          </cell>
          <cell r="AZ9">
            <v>2714.7513554064599</v>
          </cell>
          <cell r="BA9">
            <v>3756.0728406050107</v>
          </cell>
          <cell r="BB9">
            <v>4816.5348294887908</v>
          </cell>
          <cell r="BC9">
            <v>5999.9937413490998</v>
          </cell>
          <cell r="BD9">
            <v>7175.343612718998</v>
          </cell>
          <cell r="BE9">
            <v>8476.1709688323808</v>
          </cell>
          <cell r="BF9">
            <v>9506.4399366538692</v>
          </cell>
          <cell r="BG9">
            <v>10791.619659180531</v>
          </cell>
          <cell r="BH9">
            <v>2008.3977000000002</v>
          </cell>
          <cell r="BI9">
            <v>2795.2779999999998</v>
          </cell>
          <cell r="BJ9">
            <v>3916.7185222222224</v>
          </cell>
          <cell r="BK9">
            <v>4851.9558601324197</v>
          </cell>
          <cell r="BL9">
            <v>6045.4626980426183</v>
          </cell>
          <cell r="BM9">
            <v>7065.4502935401242</v>
          </cell>
          <cell r="BN9">
            <v>8312.8273763930047</v>
          </cell>
          <cell r="BO9">
            <v>9204.3308578009328</v>
          </cell>
          <cell r="BP9">
            <v>10431.912891304304</v>
          </cell>
          <cell r="BQ9">
            <v>-212.32175662158994</v>
          </cell>
          <cell r="BR9">
            <v>-80.526644593539771</v>
          </cell>
          <cell r="BS9">
            <v>-160.64568161721201</v>
          </cell>
          <cell r="BT9">
            <v>-35.421030643630175</v>
          </cell>
          <cell r="BU9">
            <v>-45.468956693518294</v>
          </cell>
          <cell r="BV9">
            <v>109.89331917887534</v>
          </cell>
          <cell r="BW9">
            <v>163.34359243937618</v>
          </cell>
          <cell r="BX9">
            <v>302.10907885293568</v>
          </cell>
          <cell r="BY9">
            <v>359.70676787622489</v>
          </cell>
          <cell r="BZ9">
            <v>506.79</v>
          </cell>
          <cell r="CA9">
            <v>1047.8119000000002</v>
          </cell>
          <cell r="CB9">
            <v>643.25349999999992</v>
          </cell>
          <cell r="CC9">
            <v>2714.7513554064599</v>
          </cell>
          <cell r="CD9">
            <v>2197.8553999999995</v>
          </cell>
          <cell r="CE9">
            <v>516.89595540646042</v>
          </cell>
          <cell r="CF9">
            <v>23.518196666007253</v>
          </cell>
        </row>
        <row r="10">
          <cell r="Q10">
            <v>612.18613506100019</v>
          </cell>
          <cell r="R10">
            <v>752.90155518899996</v>
          </cell>
          <cell r="S10">
            <v>709.49727737799981</v>
          </cell>
          <cell r="T10">
            <v>851.27870428699998</v>
          </cell>
          <cell r="U10">
            <v>803.17442898100001</v>
          </cell>
          <cell r="V10">
            <v>972.70713087999991</v>
          </cell>
          <cell r="W10">
            <v>690.39096822800002</v>
          </cell>
          <cell r="X10">
            <v>919.5669539930002</v>
          </cell>
          <cell r="Y10">
            <v>560.75002455699996</v>
          </cell>
          <cell r="Z10">
            <v>976.01564914280027</v>
          </cell>
          <cell r="AA10">
            <v>9152.5181370445007</v>
          </cell>
          <cell r="AB10">
            <v>8.0643945886236565</v>
          </cell>
          <cell r="AC10" t="e">
            <v>#VALUE!</v>
          </cell>
          <cell r="AD10">
            <v>8.0643945886236565</v>
          </cell>
          <cell r="AE10">
            <v>372.33579999999995</v>
          </cell>
          <cell r="AF10">
            <v>1072.5493999999999</v>
          </cell>
          <cell r="AG10">
            <v>494.41030000000001</v>
          </cell>
          <cell r="AH10">
            <v>798.19579999999996</v>
          </cell>
          <cell r="AI10">
            <v>600.26139999999998</v>
          </cell>
          <cell r="AJ10">
            <v>857.12189999999987</v>
          </cell>
          <cell r="AK10">
            <v>668.19430000000011</v>
          </cell>
          <cell r="AL10">
            <v>897.23910000000001</v>
          </cell>
          <cell r="AM10">
            <v>538.25220000000002</v>
          </cell>
          <cell r="AN10">
            <v>873.67699999999991</v>
          </cell>
          <cell r="AO10">
            <v>452.3449</v>
          </cell>
          <cell r="AP10">
            <v>-28.368856882299951</v>
          </cell>
          <cell r="AQ10">
            <v>-112.46703376999994</v>
          </cell>
          <cell r="AR10">
            <v>117.77583506100018</v>
          </cell>
          <cell r="AS10">
            <v>-45.294244810999999</v>
          </cell>
          <cell r="AT10">
            <v>109.23587737799983</v>
          </cell>
          <cell r="AU10">
            <v>-5.8431957129998864</v>
          </cell>
          <cell r="AV10">
            <v>134.98012898099989</v>
          </cell>
          <cell r="AW10">
            <v>75.468030879999901</v>
          </cell>
          <cell r="AX10">
            <v>152.138768228</v>
          </cell>
          <cell r="AY10">
            <v>1304.0493093476998</v>
          </cell>
          <cell r="AZ10">
            <v>1916.2354444087</v>
          </cell>
          <cell r="BA10">
            <v>2669.1369995977002</v>
          </cell>
          <cell r="BB10">
            <v>3378.6342769757002</v>
          </cell>
          <cell r="BC10">
            <v>4229.9129812626998</v>
          </cell>
          <cell r="BD10">
            <v>5033.0874102436992</v>
          </cell>
          <cell r="BE10">
            <v>6005.7945411236997</v>
          </cell>
          <cell r="BF10">
            <v>6696.1855093516988</v>
          </cell>
          <cell r="BG10">
            <v>7615.7524633446992</v>
          </cell>
          <cell r="BH10">
            <v>1444.8851999999999</v>
          </cell>
          <cell r="BI10">
            <v>1939.2954999999999</v>
          </cell>
          <cell r="BJ10">
            <v>2737.4913000000001</v>
          </cell>
          <cell r="BK10">
            <v>3337.7527</v>
          </cell>
          <cell r="BL10">
            <v>4194.8746000000001</v>
          </cell>
          <cell r="BM10">
            <v>4863.0689000000002</v>
          </cell>
          <cell r="BN10">
            <v>5760.3080000000009</v>
          </cell>
          <cell r="BO10">
            <v>6298.5601999999999</v>
          </cell>
          <cell r="BP10">
            <v>7172.2372000000005</v>
          </cell>
          <cell r="BQ10">
            <v>-140.83589065230001</v>
          </cell>
          <cell r="BR10">
            <v>-23.060055591299829</v>
          </cell>
          <cell r="BS10">
            <v>-68.354300402299941</v>
          </cell>
          <cell r="BT10">
            <v>40.881576975699772</v>
          </cell>
          <cell r="BU10">
            <v>35.038381262699659</v>
          </cell>
          <cell r="BV10">
            <v>170.01851024369944</v>
          </cell>
          <cell r="BW10">
            <v>245.48654112369877</v>
          </cell>
          <cell r="BX10">
            <v>397.62530935169843</v>
          </cell>
          <cell r="BY10">
            <v>443.51526334469872</v>
          </cell>
        </row>
        <row r="11">
          <cell r="F11" t="str">
            <v xml:space="preserve">  Renta </v>
          </cell>
          <cell r="L11">
            <v>4723.1066000000001</v>
          </cell>
          <cell r="N11">
            <v>4723.1066000000001</v>
          </cell>
          <cell r="O11">
            <v>243.55664311769996</v>
          </cell>
          <cell r="P11">
            <v>368.38189932499995</v>
          </cell>
          <cell r="Q11">
            <v>547.25089320100017</v>
          </cell>
          <cell r="R11">
            <v>273.53488764100001</v>
          </cell>
          <cell r="S11">
            <v>633.26266243399982</v>
          </cell>
          <cell r="T11">
            <v>407.06395279499992</v>
          </cell>
          <cell r="U11">
            <v>716.37736025599997</v>
          </cell>
          <cell r="V11">
            <v>457.37705655100001</v>
          </cell>
          <cell r="W11">
            <v>587.30996725600005</v>
          </cell>
          <cell r="X11">
            <v>336.76889635800006</v>
          </cell>
          <cell r="Y11">
            <v>371.95657846081235</v>
          </cell>
          <cell r="Z11">
            <v>121.77492272243373</v>
          </cell>
          <cell r="AA11">
            <v>5064.6157201179458</v>
          </cell>
          <cell r="AB11">
            <v>4.3888567555669642</v>
          </cell>
          <cell r="AC11" t="str">
            <v xml:space="preserve"> </v>
          </cell>
          <cell r="AD11">
            <v>4.3888567555669642</v>
          </cell>
          <cell r="AE11">
            <v>300.03099999999995</v>
          </cell>
          <cell r="AF11">
            <v>412.96669999999995</v>
          </cell>
          <cell r="AG11">
            <v>411.47919999999999</v>
          </cell>
          <cell r="AH11">
            <v>256.96799999999996</v>
          </cell>
          <cell r="AI11">
            <v>517.72820000000002</v>
          </cell>
          <cell r="AJ11">
            <v>367.72089999999997</v>
          </cell>
          <cell r="AK11">
            <v>564.85660000000007</v>
          </cell>
          <cell r="AL11">
            <v>375.6336</v>
          </cell>
          <cell r="AM11">
            <v>444.8304</v>
          </cell>
          <cell r="AN11">
            <v>283.6225</v>
          </cell>
          <cell r="AO11">
            <v>353.4796</v>
          </cell>
          <cell r="AP11">
            <v>-56.474356882299986</v>
          </cell>
          <cell r="AQ11">
            <v>-44.584800674999997</v>
          </cell>
          <cell r="AR11">
            <v>135.77169320100018</v>
          </cell>
          <cell r="AS11">
            <v>16.566887641000051</v>
          </cell>
          <cell r="AT11">
            <v>115.53446243399981</v>
          </cell>
          <cell r="AU11">
            <v>39.343052794999949</v>
          </cell>
          <cell r="AV11">
            <v>151.5207602559999</v>
          </cell>
          <cell r="AW11">
            <v>81.743456551000008</v>
          </cell>
          <cell r="AX11">
            <v>142.47956725600005</v>
          </cell>
          <cell r="AY11">
            <v>611.93854244269994</v>
          </cell>
          <cell r="AZ11">
            <v>1159.1894356437001</v>
          </cell>
          <cell r="BA11">
            <v>1432.7243232847002</v>
          </cell>
          <cell r="BB11">
            <v>2065.9869857187</v>
          </cell>
          <cell r="BC11">
            <v>2473.0509385136997</v>
          </cell>
          <cell r="BD11">
            <v>3189.4282987696997</v>
          </cell>
          <cell r="BE11">
            <v>3646.8053553206996</v>
          </cell>
          <cell r="BF11">
            <v>4234.1153225766993</v>
          </cell>
          <cell r="BG11">
            <v>4570.8842189346997</v>
          </cell>
          <cell r="BH11">
            <v>712.9976999999999</v>
          </cell>
          <cell r="BI11">
            <v>1124.4768999999999</v>
          </cell>
          <cell r="BJ11">
            <v>1381.4449</v>
          </cell>
          <cell r="BK11">
            <v>1899.1731</v>
          </cell>
          <cell r="BL11">
            <v>2266.8939999999998</v>
          </cell>
          <cell r="BM11">
            <v>2831.7505999999998</v>
          </cell>
          <cell r="BN11">
            <v>3207.3842</v>
          </cell>
          <cell r="BO11">
            <v>3652.2145999999998</v>
          </cell>
          <cell r="BP11">
            <v>3935.8370999999997</v>
          </cell>
          <cell r="BQ11">
            <v>-101.05915755729995</v>
          </cell>
          <cell r="BR11">
            <v>34.712535643700221</v>
          </cell>
          <cell r="BS11">
            <v>51.279423284700215</v>
          </cell>
          <cell r="BT11">
            <v>166.81388571870002</v>
          </cell>
          <cell r="BU11">
            <v>206.15693851369997</v>
          </cell>
          <cell r="BV11">
            <v>357.67769876969987</v>
          </cell>
          <cell r="BW11">
            <v>439.42115532069965</v>
          </cell>
          <cell r="BX11">
            <v>581.90072257669954</v>
          </cell>
          <cell r="BY11">
            <v>635.04711893469994</v>
          </cell>
          <cell r="BZ11">
            <v>234.09999999999997</v>
          </cell>
          <cell r="CA11">
            <v>321.39999999999998</v>
          </cell>
          <cell r="CB11">
            <v>335.89999999999992</v>
          </cell>
          <cell r="CC11">
            <v>1159.1894356437001</v>
          </cell>
          <cell r="CD11">
            <v>891.39999999999986</v>
          </cell>
          <cell r="CE11">
            <v>267.78943564370024</v>
          </cell>
          <cell r="CF11">
            <v>30.041444429403221</v>
          </cell>
        </row>
        <row r="12">
          <cell r="F12" t="str">
            <v xml:space="preserve">  Ventas Internas</v>
          </cell>
          <cell r="L12">
            <v>3955.4621999999999</v>
          </cell>
          <cell r="N12">
            <v>3955.4621999999999</v>
          </cell>
          <cell r="O12">
            <v>100.41030000000001</v>
          </cell>
          <cell r="P12">
            <v>591.70046690499998</v>
          </cell>
          <cell r="Q12">
            <v>64.935241859999991</v>
          </cell>
          <cell r="R12">
            <v>479.36666754800001</v>
          </cell>
          <cell r="S12">
            <v>76.234614944000015</v>
          </cell>
          <cell r="T12">
            <v>444.214751492</v>
          </cell>
          <cell r="U12">
            <v>86.797068725000017</v>
          </cell>
          <cell r="V12">
            <v>515.3300743289999</v>
          </cell>
          <cell r="W12">
            <v>103.08100097199998</v>
          </cell>
          <cell r="X12">
            <v>582.79805763500019</v>
          </cell>
          <cell r="Y12">
            <v>188.79344609618767</v>
          </cell>
          <cell r="Z12">
            <v>854.24072642036651</v>
          </cell>
          <cell r="AA12">
            <v>4087.902416926554</v>
          </cell>
          <cell r="AB12">
            <v>3.6755378330566932</v>
          </cell>
          <cell r="AC12" t="str">
            <v xml:space="preserve"> </v>
          </cell>
          <cell r="AD12">
            <v>3.6755378330566932</v>
          </cell>
          <cell r="AE12">
            <v>72.3048</v>
          </cell>
          <cell r="AF12">
            <v>659.58270000000005</v>
          </cell>
          <cell r="AG12">
            <v>82.931100000000001</v>
          </cell>
          <cell r="AH12">
            <v>541.2278</v>
          </cell>
          <cell r="AI12">
            <v>82.533199999999994</v>
          </cell>
          <cell r="AJ12">
            <v>489.40099999999995</v>
          </cell>
          <cell r="AK12">
            <v>103.3377</v>
          </cell>
          <cell r="AL12">
            <v>521.60550000000001</v>
          </cell>
          <cell r="AM12">
            <v>93.421800000000005</v>
          </cell>
          <cell r="AN12">
            <v>590.05449999999996</v>
          </cell>
          <cell r="AO12">
            <v>98.865300000000005</v>
          </cell>
          <cell r="AP12">
            <v>28.105500000000006</v>
          </cell>
          <cell r="AQ12">
            <v>-67.882233095000061</v>
          </cell>
          <cell r="AR12">
            <v>-17.99585814000001</v>
          </cell>
          <cell r="AS12">
            <v>-61.861132451999993</v>
          </cell>
          <cell r="AT12">
            <v>-6.298585055999979</v>
          </cell>
          <cell r="AU12">
            <v>-45.186248507999949</v>
          </cell>
          <cell r="AV12">
            <v>-16.540631274999981</v>
          </cell>
          <cell r="AW12">
            <v>-6.2754256710001073</v>
          </cell>
          <cell r="AX12">
            <v>9.6592009719999794</v>
          </cell>
          <cell r="AY12">
            <v>692.11076690499999</v>
          </cell>
          <cell r="AZ12">
            <v>757.04600876500001</v>
          </cell>
          <cell r="BA12">
            <v>1236.412676313</v>
          </cell>
          <cell r="BB12">
            <v>1312.647291257</v>
          </cell>
          <cell r="BC12">
            <v>1756.862042749</v>
          </cell>
          <cell r="BD12">
            <v>1843.6591114739999</v>
          </cell>
          <cell r="BE12">
            <v>2358.9891858029996</v>
          </cell>
          <cell r="BF12">
            <v>2462.0701867749995</v>
          </cell>
          <cell r="BG12">
            <v>3044.8682444099995</v>
          </cell>
          <cell r="BH12">
            <v>731.88750000000005</v>
          </cell>
          <cell r="BI12">
            <v>814.81860000000006</v>
          </cell>
          <cell r="BJ12">
            <v>1356.0464000000002</v>
          </cell>
          <cell r="BK12">
            <v>1438.5796000000003</v>
          </cell>
          <cell r="BL12">
            <v>1927.9806000000003</v>
          </cell>
          <cell r="BM12">
            <v>2031.3183000000004</v>
          </cell>
          <cell r="BN12">
            <v>2552.9238000000005</v>
          </cell>
          <cell r="BO12">
            <v>2646.3456000000006</v>
          </cell>
          <cell r="BP12">
            <v>3236.4001000000007</v>
          </cell>
          <cell r="BQ12">
            <v>-39.776733095000054</v>
          </cell>
          <cell r="BR12">
            <v>-57.77259123500005</v>
          </cell>
          <cell r="BS12">
            <v>-119.63372368700016</v>
          </cell>
          <cell r="BT12">
            <v>-125.93230874300025</v>
          </cell>
          <cell r="BU12">
            <v>-171.11855725100031</v>
          </cell>
          <cell r="BV12">
            <v>-187.65918852600043</v>
          </cell>
          <cell r="BW12">
            <v>-193.93461419700088</v>
          </cell>
          <cell r="BX12">
            <v>-184.2754132250011</v>
          </cell>
          <cell r="BY12">
            <v>-191.53185559000121</v>
          </cell>
          <cell r="BZ12">
            <v>18.399999999999999</v>
          </cell>
          <cell r="CA12">
            <v>475.8</v>
          </cell>
          <cell r="CB12">
            <v>68.699999999999989</v>
          </cell>
          <cell r="CC12">
            <v>757.04600876500001</v>
          </cell>
          <cell r="CD12">
            <v>562.9</v>
          </cell>
          <cell r="CE12">
            <v>194.14600876500003</v>
          </cell>
          <cell r="CF12">
            <v>34.490319553206604</v>
          </cell>
        </row>
        <row r="13">
          <cell r="L13">
            <v>1083.5878093612414</v>
          </cell>
          <cell r="N13">
            <v>1083.5878093612414</v>
          </cell>
          <cell r="Q13">
            <v>87.581100000000021</v>
          </cell>
          <cell r="R13">
            <v>75.481886342485012</v>
          </cell>
          <cell r="S13">
            <v>100.79985627792065</v>
          </cell>
          <cell r="T13">
            <v>96.822372804126232</v>
          </cell>
          <cell r="U13">
            <v>119.95336933611877</v>
          </cell>
          <cell r="V13">
            <v>106.80132008960814</v>
          </cell>
          <cell r="W13">
            <v>121.30396975051718</v>
          </cell>
          <cell r="X13">
            <v>123.15117546677656</v>
          </cell>
          <cell r="Y13">
            <v>120.73640728030996</v>
          </cell>
          <cell r="Z13">
            <v>131.96731670782302</v>
          </cell>
          <cell r="AA13">
            <v>1221.3033438096857</v>
          </cell>
          <cell r="AB13">
            <v>1.0069033117662627</v>
          </cell>
          <cell r="AC13" t="str">
            <v xml:space="preserve"> </v>
          </cell>
          <cell r="AD13">
            <v>1.0069033117662627</v>
          </cell>
          <cell r="AE13">
            <v>79.530992176990523</v>
          </cell>
          <cell r="AF13">
            <v>79.5</v>
          </cell>
          <cell r="AG13">
            <v>79.5</v>
          </cell>
          <cell r="AH13">
            <v>86.8</v>
          </cell>
          <cell r="AI13">
            <v>90.4</v>
          </cell>
          <cell r="AJ13">
            <v>90.4</v>
          </cell>
          <cell r="AK13">
            <v>96.6</v>
          </cell>
          <cell r="AL13">
            <v>96.7</v>
          </cell>
          <cell r="AM13">
            <v>96.7</v>
          </cell>
          <cell r="AN13">
            <v>96.7</v>
          </cell>
          <cell r="AO13">
            <v>96.7</v>
          </cell>
          <cell r="AP13">
            <v>-17.211794713990507</v>
          </cell>
          <cell r="AQ13">
            <v>-5.1146277089999614</v>
          </cell>
          <cell r="AR13">
            <v>8.0811000000000206</v>
          </cell>
          <cell r="AS13">
            <v>-11.318113657514985</v>
          </cell>
          <cell r="AT13">
            <v>10.399856277920648</v>
          </cell>
          <cell r="AU13">
            <v>6.4223728041262262</v>
          </cell>
          <cell r="AV13">
            <v>23.353369336118774</v>
          </cell>
          <cell r="AW13">
            <v>10.101320089608137</v>
          </cell>
          <cell r="AX13">
            <v>24.60396975051718</v>
          </cell>
          <cell r="AY13">
            <v>136.70456975400006</v>
          </cell>
          <cell r="AZ13">
            <v>224.28566975400008</v>
          </cell>
          <cell r="BA13">
            <v>299.76755609648512</v>
          </cell>
          <cell r="BB13">
            <v>400.56741237440576</v>
          </cell>
          <cell r="BC13">
            <v>497.38978517853201</v>
          </cell>
          <cell r="BD13">
            <v>617.34315451465079</v>
          </cell>
          <cell r="BE13">
            <v>724.1444746042589</v>
          </cell>
          <cell r="BF13">
            <v>845.44844435477603</v>
          </cell>
          <cell r="BG13">
            <v>968.59961982155255</v>
          </cell>
          <cell r="BH13">
            <v>159.03099217699054</v>
          </cell>
          <cell r="BI13">
            <v>238.53099217699054</v>
          </cell>
          <cell r="BJ13">
            <v>325.33099217699055</v>
          </cell>
          <cell r="BK13">
            <v>415.73099217699053</v>
          </cell>
          <cell r="BL13">
            <v>506.1309921769905</v>
          </cell>
          <cell r="BM13">
            <v>602.73099217699053</v>
          </cell>
          <cell r="BN13">
            <v>699.43099217699057</v>
          </cell>
          <cell r="BO13">
            <v>796.13099217699062</v>
          </cell>
          <cell r="BP13">
            <v>892.83099217699066</v>
          </cell>
          <cell r="BQ13">
            <v>-22.326422422990476</v>
          </cell>
          <cell r="BR13">
            <v>-14.245322422990455</v>
          </cell>
          <cell r="BS13">
            <v>-25.563436080505426</v>
          </cell>
          <cell r="BT13">
            <v>-15.163579802584763</v>
          </cell>
          <cell r="BU13">
            <v>-8.7412069984584946</v>
          </cell>
          <cell r="BV13">
            <v>14.612162337660266</v>
          </cell>
          <cell r="BW13">
            <v>24.713482427268332</v>
          </cell>
          <cell r="BX13">
            <v>49.317452177785412</v>
          </cell>
          <cell r="BY13">
            <v>75.768627644561889</v>
          </cell>
          <cell r="BZ13">
            <v>80.599999999999994</v>
          </cell>
          <cell r="CA13">
            <v>71.549000000000007</v>
          </cell>
          <cell r="CB13">
            <v>69.2</v>
          </cell>
          <cell r="CC13">
            <v>224.28566975400008</v>
          </cell>
          <cell r="CD13">
            <v>221.34899999999999</v>
          </cell>
          <cell r="CE13">
            <v>2.9366697540000928</v>
          </cell>
          <cell r="CF13">
            <v>1.3267147147717484</v>
          </cell>
        </row>
        <row r="14">
          <cell r="L14">
            <v>1889.9795039928199</v>
          </cell>
          <cell r="N14">
            <v>1889.9795039928199</v>
          </cell>
          <cell r="Q14">
            <v>142.834725642</v>
          </cell>
          <cell r="R14">
            <v>133.22379018051501</v>
          </cell>
          <cell r="S14">
            <v>177.96080820747937</v>
          </cell>
          <cell r="T14">
            <v>166.10573600583371</v>
          </cell>
          <cell r="U14">
            <v>189.71520713288123</v>
          </cell>
          <cell r="V14">
            <v>168.94491869539186</v>
          </cell>
          <cell r="W14">
            <v>177.70895279163273</v>
          </cell>
          <cell r="X14">
            <v>194.80812886039345</v>
          </cell>
          <cell r="Y14">
            <v>187.32168090269005</v>
          </cell>
          <cell r="Z14">
            <v>208.75756498844049</v>
          </cell>
          <cell r="AA14">
            <v>1975.8815134072579</v>
          </cell>
          <cell r="AB14">
            <v>1.7562274190427944</v>
          </cell>
          <cell r="AC14" t="str">
            <v xml:space="preserve"> </v>
          </cell>
          <cell r="AD14">
            <v>1.7562274190427944</v>
          </cell>
          <cell r="AE14">
            <v>140.46900782300949</v>
          </cell>
          <cell r="AF14">
            <v>140.5</v>
          </cell>
          <cell r="AG14">
            <v>140.5</v>
          </cell>
          <cell r="AH14">
            <v>153.19999999999999</v>
          </cell>
          <cell r="AI14">
            <v>159.6</v>
          </cell>
          <cell r="AJ14">
            <v>159.6</v>
          </cell>
          <cell r="AK14">
            <v>170.6</v>
          </cell>
          <cell r="AL14">
            <v>170.8</v>
          </cell>
          <cell r="AM14">
            <v>170.8</v>
          </cell>
          <cell r="AN14">
            <v>170.8</v>
          </cell>
          <cell r="AO14">
            <v>170.8</v>
          </cell>
          <cell r="AP14">
            <v>-27.369007823009511</v>
          </cell>
          <cell r="AQ14">
            <v>-25.100000000000065</v>
          </cell>
          <cell r="AR14">
            <v>2.3347256419999951</v>
          </cell>
          <cell r="AS14">
            <v>-19.976209819484978</v>
          </cell>
          <cell r="AT14">
            <v>18.36080820747938</v>
          </cell>
          <cell r="AU14">
            <v>6.505736005833711</v>
          </cell>
          <cell r="AV14">
            <v>19.115207132881238</v>
          </cell>
          <cell r="AW14">
            <v>-1.8550813046081487</v>
          </cell>
          <cell r="AX14">
            <v>6.9089527916327143</v>
          </cell>
          <cell r="AY14">
            <v>228.49999999999991</v>
          </cell>
          <cell r="AZ14">
            <v>371.33472564199991</v>
          </cell>
          <cell r="BA14">
            <v>504.55851582251489</v>
          </cell>
          <cell r="BB14">
            <v>682.51932402999432</v>
          </cell>
          <cell r="BC14">
            <v>848.62506003582803</v>
          </cell>
          <cell r="BD14">
            <v>1038.3402671687093</v>
          </cell>
          <cell r="BE14">
            <v>1207.2851858641011</v>
          </cell>
          <cell r="BF14">
            <v>1384.9941386557339</v>
          </cell>
          <cell r="BG14">
            <v>1579.8022675161274</v>
          </cell>
          <cell r="BH14">
            <v>280.96900782300952</v>
          </cell>
          <cell r="BI14">
            <v>421.46900782300952</v>
          </cell>
          <cell r="BJ14">
            <v>574.66900782300945</v>
          </cell>
          <cell r="BK14">
            <v>734.26900782300947</v>
          </cell>
          <cell r="BL14">
            <v>893.8690078230095</v>
          </cell>
          <cell r="BM14">
            <v>1064.4690078230094</v>
          </cell>
          <cell r="BN14">
            <v>1235.2690078230094</v>
          </cell>
          <cell r="BO14">
            <v>1406.0690078230093</v>
          </cell>
          <cell r="BP14">
            <v>1576.8690078230093</v>
          </cell>
          <cell r="BQ14">
            <v>-52.469007823009605</v>
          </cell>
          <cell r="BR14">
            <v>-50.13428218100961</v>
          </cell>
          <cell r="BS14">
            <v>-70.11049200049456</v>
          </cell>
          <cell r="BT14">
            <v>-51.749683793015151</v>
          </cell>
          <cell r="BU14">
            <v>-45.243947787181469</v>
          </cell>
          <cell r="BV14">
            <v>-26.128740654300145</v>
          </cell>
          <cell r="BW14">
            <v>-27.983821958908266</v>
          </cell>
          <cell r="BX14">
            <v>-21.074869167275438</v>
          </cell>
          <cell r="BY14">
            <v>2.9332596931180888</v>
          </cell>
          <cell r="BZ14">
            <v>124.9</v>
          </cell>
          <cell r="CA14">
            <v>127.649</v>
          </cell>
          <cell r="CB14">
            <v>125.8</v>
          </cell>
          <cell r="CC14">
            <v>371.33472564199991</v>
          </cell>
          <cell r="CD14">
            <v>378.34899999999999</v>
          </cell>
          <cell r="CE14">
            <v>-7.0142743580000797</v>
          </cell>
          <cell r="CF14">
            <v>-1.8539164522702767</v>
          </cell>
        </row>
        <row r="15">
          <cell r="L15">
            <v>790.43349999999998</v>
          </cell>
          <cell r="N15">
            <v>790.43349999999998</v>
          </cell>
          <cell r="Q15">
            <v>48.755678719580004</v>
          </cell>
          <cell r="R15">
            <v>61.927547688800004</v>
          </cell>
          <cell r="S15">
            <v>56.177978153059996</v>
          </cell>
          <cell r="T15">
            <v>65.378911245259999</v>
          </cell>
          <cell r="U15">
            <v>60.214436816019997</v>
          </cell>
          <cell r="V15">
            <v>49.163226856559994</v>
          </cell>
          <cell r="W15">
            <v>38.87063087264</v>
          </cell>
          <cell r="X15">
            <v>45.708496023000002</v>
          </cell>
          <cell r="Y15">
            <v>45.870645472</v>
          </cell>
          <cell r="Z15">
            <v>50.682198984188432</v>
          </cell>
          <cell r="AA15">
            <v>634.42619069857847</v>
          </cell>
          <cell r="AB15">
            <v>0.73449525917993053</v>
          </cell>
          <cell r="AC15" t="str">
            <v xml:space="preserve"> </v>
          </cell>
          <cell r="AD15">
            <v>0.73449525917993053</v>
          </cell>
          <cell r="AE15">
            <v>60.442500000000003</v>
          </cell>
          <cell r="AF15">
            <v>60.4</v>
          </cell>
          <cell r="AG15">
            <v>60.4</v>
          </cell>
          <cell r="AH15">
            <v>67.674722222222201</v>
          </cell>
          <cell r="AI15">
            <v>68.014937910197958</v>
          </cell>
          <cell r="AJ15">
            <v>68.014937910197958</v>
          </cell>
          <cell r="AK15">
            <v>67.71493791019796</v>
          </cell>
          <cell r="AL15">
            <v>67.989937910197952</v>
          </cell>
          <cell r="AM15">
            <v>67.989937910197952</v>
          </cell>
          <cell r="AN15">
            <v>67.989937910197952</v>
          </cell>
          <cell r="AO15">
            <v>67.989937910197952</v>
          </cell>
          <cell r="AP15">
            <v>-4.2526461975098897</v>
          </cell>
          <cell r="AQ15">
            <v>-4.913413935020003</v>
          </cell>
          <cell r="AR15">
            <v>-11.644321280419994</v>
          </cell>
          <cell r="AS15">
            <v>-5.7471745334221964</v>
          </cell>
          <cell r="AT15">
            <v>-11.836959757137961</v>
          </cell>
          <cell r="AU15">
            <v>-2.6360266649379582</v>
          </cell>
          <cell r="AV15">
            <v>-7.5005010941779631</v>
          </cell>
          <cell r="AW15">
            <v>-18.826711053637958</v>
          </cell>
          <cell r="AX15">
            <v>-29.119307037557952</v>
          </cell>
          <cell r="AY15">
            <v>111.67643986747011</v>
          </cell>
          <cell r="AZ15">
            <v>160.43211858705013</v>
          </cell>
          <cell r="BA15">
            <v>222.35966627585015</v>
          </cell>
          <cell r="BB15">
            <v>278.53764442891014</v>
          </cell>
          <cell r="BC15">
            <v>343.91655567417013</v>
          </cell>
          <cell r="BD15">
            <v>404.13099249019012</v>
          </cell>
          <cell r="BE15">
            <v>453.29421934675014</v>
          </cell>
          <cell r="BF15">
            <v>492.16485021939013</v>
          </cell>
          <cell r="BG15">
            <v>537.87334624239008</v>
          </cell>
          <cell r="BH15">
            <v>120.8425</v>
          </cell>
          <cell r="BI15">
            <v>181.24250000000001</v>
          </cell>
          <cell r="BJ15">
            <v>248.91722222222222</v>
          </cell>
          <cell r="BK15">
            <v>316.93216013242017</v>
          </cell>
          <cell r="BL15">
            <v>384.94709804261811</v>
          </cell>
          <cell r="BM15">
            <v>452.66203595281604</v>
          </cell>
          <cell r="BN15">
            <v>520.65197386301395</v>
          </cell>
          <cell r="BO15">
            <v>588.64191177321186</v>
          </cell>
          <cell r="BP15">
            <v>656.63184968340977</v>
          </cell>
          <cell r="BQ15">
            <v>-9.1660601325298927</v>
          </cell>
          <cell r="BR15">
            <v>-20.81038141294988</v>
          </cell>
          <cell r="BS15">
            <v>-26.557555946372077</v>
          </cell>
          <cell r="BT15">
            <v>-38.394515703510024</v>
          </cell>
          <cell r="BU15">
            <v>-41.030542368447982</v>
          </cell>
          <cell r="BV15">
            <v>-48.531043462625917</v>
          </cell>
          <cell r="BW15">
            <v>-67.35775451626381</v>
          </cell>
          <cell r="BX15">
            <v>-96.477061553821727</v>
          </cell>
          <cell r="BY15">
            <v>-118.75850344101968</v>
          </cell>
          <cell r="BZ15">
            <v>47.09</v>
          </cell>
          <cell r="CA15">
            <v>49.25</v>
          </cell>
          <cell r="CB15">
            <v>42.348999999999997</v>
          </cell>
          <cell r="CC15">
            <v>160.43211858705013</v>
          </cell>
          <cell r="CD15">
            <v>138.68899999999999</v>
          </cell>
          <cell r="CE15">
            <v>21.743118587050134</v>
          </cell>
          <cell r="CF15">
            <v>15.677608596968851</v>
          </cell>
        </row>
        <row r="16">
          <cell r="L16">
            <v>17.53</v>
          </cell>
          <cell r="N16">
            <v>17.53</v>
          </cell>
          <cell r="Q16">
            <v>1.0177726054700003</v>
          </cell>
          <cell r="R16">
            <v>1.2982629337499993</v>
          </cell>
          <cell r="S16">
            <v>1.6454882013199992</v>
          </cell>
          <cell r="T16">
            <v>1.2337663840899999</v>
          </cell>
          <cell r="U16">
            <v>1.6918586908800002</v>
          </cell>
          <cell r="V16">
            <v>2.1747027288200016</v>
          </cell>
          <cell r="W16">
            <v>1.6216783936999981</v>
          </cell>
          <cell r="X16">
            <v>1.5270022994900003</v>
          </cell>
          <cell r="Y16">
            <v>1.519413526719994</v>
          </cell>
          <cell r="Z16">
            <v>-3.3399999999872421E-4</v>
          </cell>
          <cell r="AA16">
            <v>17.118780173479994</v>
          </cell>
          <cell r="AB16">
            <v>1.6289418266589386E-2</v>
          </cell>
          <cell r="AC16" t="str">
            <v xml:space="preserve"> </v>
          </cell>
          <cell r="AD16">
            <v>1.6289418266589386E-2</v>
          </cell>
          <cell r="AE16">
            <v>1</v>
          </cell>
          <cell r="AF16">
            <v>1.67</v>
          </cell>
          <cell r="AG16">
            <v>12.07</v>
          </cell>
          <cell r="AH16">
            <v>15.57</v>
          </cell>
          <cell r="AI16">
            <v>16.960999999999999</v>
          </cell>
          <cell r="AJ16">
            <v>18.37</v>
          </cell>
          <cell r="AK16">
            <v>16.878357587308294</v>
          </cell>
          <cell r="AL16">
            <v>14.648044942680542</v>
          </cell>
          <cell r="AM16">
            <v>17.761343497732124</v>
          </cell>
          <cell r="AN16">
            <v>18.415095593173149</v>
          </cell>
          <cell r="AO16">
            <v>15.432507826418014</v>
          </cell>
          <cell r="AP16">
            <v>0.43595249885999721</v>
          </cell>
          <cell r="AQ16">
            <v>0.28321591038000271</v>
          </cell>
          <cell r="AR16">
            <v>-11.05222739453</v>
          </cell>
          <cell r="AS16">
            <v>-14.271737066250001</v>
          </cell>
          <cell r="AT16">
            <v>-15.315511798679999</v>
          </cell>
          <cell r="AU16">
            <v>-17.136233615910001</v>
          </cell>
          <cell r="AV16">
            <v>-15.186498896428294</v>
          </cell>
          <cell r="AW16">
            <v>-12.473342213860541</v>
          </cell>
          <cell r="AX16">
            <v>-16.139665104032126</v>
          </cell>
          <cell r="AY16">
            <v>3.3891684092399998</v>
          </cell>
          <cell r="AZ16">
            <v>4.4069410147100001</v>
          </cell>
          <cell r="BA16">
            <v>5.7052039484599995</v>
          </cell>
          <cell r="BB16">
            <v>7.3506921497799986</v>
          </cell>
          <cell r="BC16">
            <v>8.5844585338699986</v>
          </cell>
          <cell r="BD16">
            <v>10.276317224749999</v>
          </cell>
          <cell r="BE16">
            <v>12.45101995357</v>
          </cell>
          <cell r="BF16">
            <v>14.072698347269998</v>
          </cell>
          <cell r="BG16">
            <v>15.599700646759999</v>
          </cell>
          <cell r="BH16">
            <v>2.67</v>
          </cell>
          <cell r="BI16">
            <v>14.74</v>
          </cell>
          <cell r="BJ16">
            <v>30.310000000000002</v>
          </cell>
          <cell r="BK16">
            <v>47.271000000000001</v>
          </cell>
          <cell r="BL16">
            <v>65.641000000000005</v>
          </cell>
          <cell r="BM16">
            <v>82.519357587308292</v>
          </cell>
          <cell r="BN16">
            <v>97.167402529988834</v>
          </cell>
          <cell r="BO16">
            <v>114.92874602772096</v>
          </cell>
          <cell r="BP16">
            <v>133.34384162089412</v>
          </cell>
          <cell r="BQ16">
            <v>0.71916840923999992</v>
          </cell>
          <cell r="BR16">
            <v>-10.33305898529</v>
          </cell>
          <cell r="BS16">
            <v>-24.604796051540003</v>
          </cell>
          <cell r="BT16">
            <v>-39.920307850219999</v>
          </cell>
          <cell r="BU16">
            <v>-57.056541466130007</v>
          </cell>
          <cell r="BV16">
            <v>-72.24304036255829</v>
          </cell>
          <cell r="BW16">
            <v>-84.716382576418837</v>
          </cell>
          <cell r="BX16">
            <v>-100.85604768045096</v>
          </cell>
          <cell r="BY16">
            <v>-117.74414097413413</v>
          </cell>
          <cell r="BZ16">
            <v>1.7</v>
          </cell>
          <cell r="CA16">
            <v>2.1638999999999999</v>
          </cell>
          <cell r="CB16">
            <v>1.3045</v>
          </cell>
          <cell r="CC16">
            <v>4.4069410147100001</v>
          </cell>
          <cell r="CD16">
            <v>5.1684000000000001</v>
          </cell>
          <cell r="CE16">
            <v>-0.76145898529</v>
          </cell>
          <cell r="CF16">
            <v>-14.732973169452823</v>
          </cell>
        </row>
        <row r="17">
          <cell r="L17">
            <v>36</v>
          </cell>
          <cell r="M17">
            <v>0</v>
          </cell>
          <cell r="N17">
            <v>36</v>
          </cell>
          <cell r="Q17">
            <v>26.3</v>
          </cell>
          <cell r="R17">
            <v>16.488442864</v>
          </cell>
          <cell r="S17">
            <v>14.380580665999998</v>
          </cell>
          <cell r="T17">
            <v>2.6394211340000004</v>
          </cell>
          <cell r="U17">
            <v>0.60057041300000003</v>
          </cell>
          <cell r="V17">
            <v>1.036056863</v>
          </cell>
          <cell r="W17">
            <v>0.37276778499999996</v>
          </cell>
          <cell r="X17">
            <v>0.41796588399999995</v>
          </cell>
          <cell r="Y17">
            <v>0.37255316999999993</v>
          </cell>
          <cell r="Z17">
            <v>0</v>
          </cell>
          <cell r="AA17">
            <v>74.364814778999985</v>
          </cell>
          <cell r="AB17">
            <v>3.3452313610793948E-2</v>
          </cell>
          <cell r="AC17">
            <v>0</v>
          </cell>
          <cell r="AD17">
            <v>3.3452313610793948E-2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11.756456</v>
          </cell>
          <cell r="AR17">
            <v>26.3</v>
          </cell>
          <cell r="AS17">
            <v>16.488442864</v>
          </cell>
          <cell r="AT17">
            <v>14.380580665999998</v>
          </cell>
          <cell r="AU17">
            <v>2.6394211340000004</v>
          </cell>
          <cell r="AV17">
            <v>0.60057041300000003</v>
          </cell>
          <cell r="AW17">
            <v>1.036056863</v>
          </cell>
          <cell r="AX17">
            <v>0.37276778499999996</v>
          </cell>
          <cell r="AY17">
            <v>11.756456</v>
          </cell>
          <cell r="AZ17">
            <v>38.056455999999997</v>
          </cell>
          <cell r="BA17">
            <v>54.544898863999997</v>
          </cell>
          <cell r="BB17">
            <v>68.92547952999999</v>
          </cell>
          <cell r="BC17">
            <v>71.564900663999993</v>
          </cell>
          <cell r="BD17">
            <v>72.165471076999992</v>
          </cell>
          <cell r="BE17">
            <v>73.201527939999991</v>
          </cell>
          <cell r="BF17">
            <v>73.574295724999985</v>
          </cell>
          <cell r="BG17">
            <v>73.992261608999982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11.756456</v>
          </cell>
          <cell r="BR17">
            <v>38.056455999999997</v>
          </cell>
          <cell r="BS17">
            <v>54.544898863999997</v>
          </cell>
          <cell r="BT17">
            <v>68.92547952999999</v>
          </cell>
          <cell r="BU17">
            <v>71.564900663999993</v>
          </cell>
          <cell r="BV17">
            <v>72.165471076999992</v>
          </cell>
          <cell r="BW17">
            <v>73.201527939999991</v>
          </cell>
          <cell r="BX17">
            <v>73.574295724999985</v>
          </cell>
          <cell r="BY17">
            <v>73.992261608999982</v>
          </cell>
          <cell r="BZ17">
            <v>0</v>
          </cell>
          <cell r="CA17">
            <v>0</v>
          </cell>
          <cell r="CB17">
            <v>0</v>
          </cell>
          <cell r="CC17">
            <v>38.056455999999997</v>
          </cell>
          <cell r="CD17">
            <v>0</v>
          </cell>
          <cell r="CE17">
            <v>38.056455999999997</v>
          </cell>
          <cell r="CF17" t="str">
            <v xml:space="preserve">n.a. </v>
          </cell>
        </row>
        <row r="18">
          <cell r="L18">
            <v>36</v>
          </cell>
          <cell r="M18">
            <v>0</v>
          </cell>
          <cell r="N18">
            <v>36</v>
          </cell>
          <cell r="Q18">
            <v>26.3</v>
          </cell>
          <cell r="R18">
            <v>16.488442864</v>
          </cell>
          <cell r="S18">
            <v>14.380580665999998</v>
          </cell>
          <cell r="T18">
            <v>2.6394211340000004</v>
          </cell>
          <cell r="U18">
            <v>0.60057041300000003</v>
          </cell>
          <cell r="V18">
            <v>1.036056863</v>
          </cell>
          <cell r="W18">
            <v>0.37276778499999996</v>
          </cell>
          <cell r="X18">
            <v>0.41796588399999995</v>
          </cell>
          <cell r="Y18">
            <v>0.37255316999999993</v>
          </cell>
          <cell r="Z18">
            <v>0</v>
          </cell>
          <cell r="AA18">
            <v>74.364814778999985</v>
          </cell>
          <cell r="AB18">
            <v>3.3452313610793948E-2</v>
          </cell>
          <cell r="AC18" t="str">
            <v xml:space="preserve"> </v>
          </cell>
          <cell r="AD18">
            <v>3.3452313610793948E-2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11.756456</v>
          </cell>
          <cell r="AR18">
            <v>26.3</v>
          </cell>
          <cell r="AS18">
            <v>16.488442864</v>
          </cell>
          <cell r="AT18">
            <v>14.380580665999998</v>
          </cell>
          <cell r="AU18">
            <v>2.6394211340000004</v>
          </cell>
          <cell r="AV18">
            <v>0.60057041300000003</v>
          </cell>
          <cell r="AW18">
            <v>1.036056863</v>
          </cell>
          <cell r="AX18">
            <v>0.37276778499999996</v>
          </cell>
          <cell r="AY18">
            <v>11.756456</v>
          </cell>
          <cell r="AZ18">
            <v>38.056455999999997</v>
          </cell>
          <cell r="BA18">
            <v>54.544898863999997</v>
          </cell>
          <cell r="BB18">
            <v>68.92547952999999</v>
          </cell>
          <cell r="BC18">
            <v>71.564900663999993</v>
          </cell>
          <cell r="BD18">
            <v>72.165471076999992</v>
          </cell>
          <cell r="BE18">
            <v>73.201527939999991</v>
          </cell>
          <cell r="BF18">
            <v>73.574295724999985</v>
          </cell>
          <cell r="BG18">
            <v>73.992261608999982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11.756456</v>
          </cell>
          <cell r="BR18">
            <v>38.056455999999997</v>
          </cell>
          <cell r="BS18">
            <v>54.544898863999997</v>
          </cell>
          <cell r="BT18">
            <v>68.92547952999999</v>
          </cell>
          <cell r="BU18">
            <v>71.564900663999993</v>
          </cell>
          <cell r="BV18">
            <v>72.165471076999992</v>
          </cell>
          <cell r="BW18">
            <v>73.201527939999991</v>
          </cell>
          <cell r="BX18">
            <v>73.574295724999985</v>
          </cell>
          <cell r="BY18">
            <v>73.992261608999982</v>
          </cell>
          <cell r="BZ18">
            <v>0</v>
          </cell>
          <cell r="CA18">
            <v>0</v>
          </cell>
          <cell r="CB18">
            <v>0</v>
          </cell>
          <cell r="CC18">
            <v>38.056455999999997</v>
          </cell>
          <cell r="CD18">
            <v>0</v>
          </cell>
          <cell r="CE18">
            <v>38.056455999999997</v>
          </cell>
          <cell r="CF18" t="str">
            <v xml:space="preserve">n.a. </v>
          </cell>
        </row>
        <row r="19">
          <cell r="L19">
            <v>387.18270000000001</v>
          </cell>
          <cell r="M19">
            <v>0</v>
          </cell>
          <cell r="N19">
            <v>387.18270000000001</v>
          </cell>
          <cell r="Q19">
            <v>35.094471764150001</v>
          </cell>
          <cell r="R19">
            <v>35.14656270695</v>
          </cell>
          <cell r="S19">
            <v>29.180717095710001</v>
          </cell>
          <cell r="T19">
            <v>31.759557582969997</v>
          </cell>
          <cell r="U19">
            <v>26.012900590530002</v>
          </cell>
          <cell r="V19">
            <v>28.550581069179998</v>
          </cell>
          <cell r="W19">
            <v>29.711161721580002</v>
          </cell>
          <cell r="X19">
            <v>29.501093009100003</v>
          </cell>
          <cell r="Y19">
            <v>16.481547299860001</v>
          </cell>
          <cell r="Z19">
            <v>54.881081765122673</v>
          </cell>
          <cell r="AA19">
            <v>407.57820320317273</v>
          </cell>
          <cell r="AB19">
            <v>0.3597821418076097</v>
          </cell>
          <cell r="AC19" t="e">
            <v>#VALUE!</v>
          </cell>
          <cell r="AD19">
            <v>0.3597821418076097</v>
          </cell>
          <cell r="AE19">
            <v>29.198869108833222</v>
          </cell>
          <cell r="AF19">
            <v>28.8</v>
          </cell>
          <cell r="AG19">
            <v>31.3</v>
          </cell>
          <cell r="AH19">
            <v>27.130943987791408</v>
          </cell>
          <cell r="AI19">
            <v>30.444743670989389</v>
          </cell>
          <cell r="AJ19">
            <v>28.784751352719894</v>
          </cell>
          <cell r="AK19">
            <v>31.027972937692418</v>
          </cell>
          <cell r="AL19">
            <v>31.818774086118658</v>
          </cell>
          <cell r="AM19">
            <v>31.975064531434899</v>
          </cell>
          <cell r="AN19">
            <v>40.148619127596049</v>
          </cell>
          <cell r="AO19">
            <v>39.130534348595681</v>
          </cell>
          <cell r="AP19">
            <v>6.3351749155667729</v>
          </cell>
          <cell r="AQ19">
            <v>26.924484573620003</v>
          </cell>
          <cell r="AR19">
            <v>3.7944717641499963</v>
          </cell>
          <cell r="AS19">
            <v>8.0156187191585921</v>
          </cell>
          <cell r="AT19">
            <v>-1.2640265752793898</v>
          </cell>
          <cell r="AU19">
            <v>2.9748062302501026</v>
          </cell>
          <cell r="AV19">
            <v>-5.0150723471624161</v>
          </cell>
          <cell r="AW19">
            <v>-3.2681930169386604</v>
          </cell>
          <cell r="AX19">
            <v>-2.2639028098548977</v>
          </cell>
          <cell r="AY19">
            <v>91.258528598020007</v>
          </cell>
          <cell r="AZ19">
            <v>126.35300036216999</v>
          </cell>
          <cell r="BA19">
            <v>161.49956306912</v>
          </cell>
          <cell r="BB19">
            <v>190.68028016483001</v>
          </cell>
          <cell r="BC19">
            <v>222.43983774780003</v>
          </cell>
          <cell r="BD19">
            <v>357.64563622913556</v>
          </cell>
          <cell r="BE19">
            <v>277.00331940751005</v>
          </cell>
          <cell r="BF19">
            <v>306.71448112909002</v>
          </cell>
          <cell r="BG19">
            <v>336.21557413819005</v>
          </cell>
          <cell r="BH19">
            <v>0</v>
          </cell>
          <cell r="BI19">
            <v>89.29886910883323</v>
          </cell>
          <cell r="BJ19">
            <v>116.42981309662463</v>
          </cell>
          <cell r="BK19">
            <v>146.87455676761402</v>
          </cell>
          <cell r="BL19">
            <v>175.65930812033389</v>
          </cell>
          <cell r="BM19">
            <v>206.68728105802634</v>
          </cell>
          <cell r="BN19">
            <v>238.50605514414499</v>
          </cell>
          <cell r="BO19">
            <v>270.48111967557992</v>
          </cell>
          <cell r="BP19">
            <v>310.629738803176</v>
          </cell>
          <cell r="BQ19">
            <v>91.258528598020007</v>
          </cell>
          <cell r="BR19">
            <v>37.05413125333677</v>
          </cell>
          <cell r="BS19">
            <v>45.069749972495373</v>
          </cell>
          <cell r="BT19">
            <v>43.805723397215992</v>
          </cell>
          <cell r="BU19">
            <v>46.780529627466109</v>
          </cell>
          <cell r="BV19">
            <v>41.765457280303671</v>
          </cell>
          <cell r="BW19">
            <v>38.497264263365032</v>
          </cell>
          <cell r="BX19">
            <v>36.233361453510128</v>
          </cell>
          <cell r="BY19">
            <v>25.585835335014067</v>
          </cell>
          <cell r="BZ19">
            <v>24.199999999999996</v>
          </cell>
          <cell r="CA19">
            <v>15.7</v>
          </cell>
          <cell r="CB19">
            <v>23.898</v>
          </cell>
          <cell r="CC19">
            <v>126.35300036216999</v>
          </cell>
          <cell r="CD19">
            <v>63.797999999999995</v>
          </cell>
          <cell r="CE19">
            <v>62.555000362169999</v>
          </cell>
          <cell r="CF19">
            <v>98.051663629220357</v>
          </cell>
        </row>
        <row r="20">
          <cell r="L20">
            <v>334.5376</v>
          </cell>
          <cell r="N20">
            <v>334.5376</v>
          </cell>
          <cell r="Q20">
            <v>22.9039720259</v>
          </cell>
          <cell r="R20">
            <v>25.0219692973</v>
          </cell>
          <cell r="S20">
            <v>21.114573597</v>
          </cell>
          <cell r="T20">
            <v>20.491068197259999</v>
          </cell>
          <cell r="U20">
            <v>18.793302554930001</v>
          </cell>
          <cell r="V20">
            <v>20.673125192440001</v>
          </cell>
          <cell r="W20">
            <v>21.788663787080001</v>
          </cell>
          <cell r="X20">
            <v>23.042011341850003</v>
          </cell>
          <cell r="Y20">
            <v>10.44828470136</v>
          </cell>
          <cell r="Z20">
            <v>47.236163857398111</v>
          </cell>
          <cell r="AA20">
            <v>281.14187918592813</v>
          </cell>
          <cell r="AB20">
            <v>0.31086268638339837</v>
          </cell>
          <cell r="AC20" t="str">
            <v xml:space="preserve"> </v>
          </cell>
          <cell r="AD20">
            <v>0.31086268638339837</v>
          </cell>
          <cell r="AE20">
            <v>22</v>
          </cell>
          <cell r="AF20">
            <v>22</v>
          </cell>
          <cell r="AG20">
            <v>22</v>
          </cell>
          <cell r="AH20">
            <v>23</v>
          </cell>
          <cell r="AI20">
            <v>26.92924657871426</v>
          </cell>
          <cell r="AJ20">
            <v>26.854149303394049</v>
          </cell>
          <cell r="AK20">
            <v>26.855239421008392</v>
          </cell>
          <cell r="AL20">
            <v>29.218076853133606</v>
          </cell>
          <cell r="AM20">
            <v>30.998947736553696</v>
          </cell>
          <cell r="AN20">
            <v>33.079835667980184</v>
          </cell>
          <cell r="AO20">
            <v>33.098148150243816</v>
          </cell>
          <cell r="AP20">
            <v>0.79152494470999457</v>
          </cell>
          <cell r="AQ20">
            <v>4.8372196887000065</v>
          </cell>
          <cell r="AR20">
            <v>0.90397202589999992</v>
          </cell>
          <cell r="AS20">
            <v>2.0219692973000001</v>
          </cell>
          <cell r="AT20">
            <v>-5.8146729817142599</v>
          </cell>
          <cell r="AU20">
            <v>-6.3630811061340502</v>
          </cell>
          <cell r="AV20">
            <v>-8.0619368660783906</v>
          </cell>
          <cell r="AW20">
            <v>-8.5449516606936058</v>
          </cell>
          <cell r="AX20">
            <v>-9.2102839494736948</v>
          </cell>
          <cell r="AY20">
            <v>49.628744633410001</v>
          </cell>
          <cell r="AZ20">
            <v>72.532716659309997</v>
          </cell>
          <cell r="BA20">
            <v>97.554685956610001</v>
          </cell>
          <cell r="BB20">
            <v>118.66925955361</v>
          </cell>
          <cell r="BC20">
            <v>139.16032775087001</v>
          </cell>
          <cell r="BD20">
            <v>157.9536303058</v>
          </cell>
          <cell r="BE20">
            <v>178.62675549824002</v>
          </cell>
          <cell r="BF20">
            <v>200.41541928532001</v>
          </cell>
          <cell r="BG20">
            <v>223.45743062717003</v>
          </cell>
          <cell r="BI20">
            <v>66</v>
          </cell>
          <cell r="BJ20">
            <v>89</v>
          </cell>
          <cell r="BK20">
            <v>115.92924657871426</v>
          </cell>
          <cell r="BL20">
            <v>142.78339588210829</v>
          </cell>
          <cell r="BM20">
            <v>169.6386353031167</v>
          </cell>
          <cell r="BN20">
            <v>198.8567121562503</v>
          </cell>
          <cell r="BO20">
            <v>229.855659892804</v>
          </cell>
          <cell r="BP20">
            <v>262.9354955607842</v>
          </cell>
          <cell r="BQ20">
            <v>49.628744633410001</v>
          </cell>
          <cell r="BR20">
            <v>6.5327166593099975</v>
          </cell>
          <cell r="BS20">
            <v>8.5546859566100011</v>
          </cell>
          <cell r="BT20">
            <v>2.7400129748957482</v>
          </cell>
          <cell r="BU20">
            <v>-3.6230681312382842</v>
          </cell>
          <cell r="BV20">
            <v>-11.685004997316696</v>
          </cell>
          <cell r="BW20">
            <v>-20.229956658010281</v>
          </cell>
          <cell r="BX20">
            <v>-29.440240607483986</v>
          </cell>
          <cell r="BY20">
            <v>-39.478064933614178</v>
          </cell>
          <cell r="BZ20">
            <v>16.5</v>
          </cell>
          <cell r="CA20">
            <v>10.1</v>
          </cell>
          <cell r="CB20">
            <v>18</v>
          </cell>
          <cell r="CC20">
            <v>72.532716659309997</v>
          </cell>
          <cell r="CD20">
            <v>44.6</v>
          </cell>
          <cell r="CE20">
            <v>27.932716659309996</v>
          </cell>
          <cell r="CF20">
            <v>62.629409550022409</v>
          </cell>
        </row>
        <row r="21">
          <cell r="L21">
            <v>146.351258</v>
          </cell>
          <cell r="N21">
            <v>146.351258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109.19289789080555</v>
          </cell>
          <cell r="V21">
            <v>0</v>
          </cell>
          <cell r="W21">
            <v>0</v>
          </cell>
          <cell r="X21">
            <v>0</v>
          </cell>
          <cell r="Y21">
            <v>31.230465983199998</v>
          </cell>
          <cell r="Z21">
            <v>7.9070483567900007</v>
          </cell>
          <cell r="AA21">
            <v>148.33041223079556</v>
          </cell>
          <cell r="AB21">
            <v>0.13599411610972822</v>
          </cell>
          <cell r="AC21" t="str">
            <v xml:space="preserve"> </v>
          </cell>
          <cell r="AD21">
            <v>0.13599411610972822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111.04121000000001</v>
          </cell>
          <cell r="AL21">
            <v>0</v>
          </cell>
          <cell r="AM21">
            <v>0</v>
          </cell>
          <cell r="AN21">
            <v>0</v>
          </cell>
          <cell r="AO21">
            <v>35.310048000000002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-1.8483121091944525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109.19289789080555</v>
          </cell>
          <cell r="BE21">
            <v>109.19289789080555</v>
          </cell>
          <cell r="BF21">
            <v>109.19289789080555</v>
          </cell>
          <cell r="BG21">
            <v>109.19289789080555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111.04121000000001</v>
          </cell>
          <cell r="BN21">
            <v>111.04121000000001</v>
          </cell>
          <cell r="BO21">
            <v>111.04121000000001</v>
          </cell>
          <cell r="BP21">
            <v>111.04121000000001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-1.8483121091944525</v>
          </cell>
          <cell r="BW21">
            <v>-1.8483121091944525</v>
          </cell>
          <cell r="BX21">
            <v>-1.8483121091944525</v>
          </cell>
          <cell r="BY21">
            <v>-1.8483121091944525</v>
          </cell>
          <cell r="CC21">
            <v>0</v>
          </cell>
          <cell r="CD21">
            <v>0</v>
          </cell>
          <cell r="CE21">
            <v>0</v>
          </cell>
          <cell r="CF21" t="str">
            <v xml:space="preserve">n.a. </v>
          </cell>
        </row>
        <row r="22">
          <cell r="L22">
            <v>52.645099999999999</v>
          </cell>
          <cell r="N22">
            <v>52.645099999999999</v>
          </cell>
          <cell r="Q22">
            <v>12.190499738249997</v>
          </cell>
          <cell r="R22">
            <v>10.12459340965</v>
          </cell>
          <cell r="S22">
            <v>8.0661434987099998</v>
          </cell>
          <cell r="T22">
            <v>11.26848938571</v>
          </cell>
          <cell r="U22">
            <v>7.2195980356000007</v>
          </cell>
          <cell r="V22">
            <v>7.8774558767399991</v>
          </cell>
          <cell r="W22">
            <v>7.9224979344999999</v>
          </cell>
          <cell r="X22">
            <v>6.4590816672500004</v>
          </cell>
          <cell r="Y22">
            <v>6.0332625985000004</v>
          </cell>
          <cell r="Z22">
            <v>7.6449179077245635</v>
          </cell>
          <cell r="AA22">
            <v>126.43632401724457</v>
          </cell>
          <cell r="AB22">
            <v>4.8919455424211347E-2</v>
          </cell>
          <cell r="AC22" t="str">
            <v xml:space="preserve"> </v>
          </cell>
          <cell r="AD22">
            <v>4.8919455424211347E-2</v>
          </cell>
          <cell r="AE22">
            <v>7.19886910883322</v>
          </cell>
          <cell r="AF22">
            <v>6.8000000000000007</v>
          </cell>
          <cell r="AG22">
            <v>9.3000000000000007</v>
          </cell>
          <cell r="AH22">
            <v>4.1309439877914071</v>
          </cell>
          <cell r="AI22">
            <v>3.5154970922751296</v>
          </cell>
          <cell r="AJ22">
            <v>1.9306020493258464</v>
          </cell>
          <cell r="AK22">
            <v>4.1727335166840263</v>
          </cell>
          <cell r="AL22">
            <v>2.6006972329850533</v>
          </cell>
          <cell r="AM22">
            <v>0.97611679488120406</v>
          </cell>
          <cell r="AN22">
            <v>7.0687834596158625</v>
          </cell>
          <cell r="AO22">
            <v>6.0323861983518672</v>
          </cell>
          <cell r="AP22">
            <v>5.5436499708567784</v>
          </cell>
          <cell r="AQ22">
            <v>22.087264884919996</v>
          </cell>
          <cell r="AR22">
            <v>2.8904997382499964</v>
          </cell>
          <cell r="AS22">
            <v>5.993649421858593</v>
          </cell>
          <cell r="AT22">
            <v>4.5506464064348702</v>
          </cell>
          <cell r="AU22">
            <v>9.3378873363841528</v>
          </cell>
          <cell r="AV22">
            <v>3.0468645189159744</v>
          </cell>
          <cell r="AW22">
            <v>5.2767586437549454</v>
          </cell>
          <cell r="AX22">
            <v>6.9463811396187962</v>
          </cell>
          <cell r="AY22">
            <v>41.629783964609999</v>
          </cell>
          <cell r="AZ22">
            <v>53.820283702859996</v>
          </cell>
          <cell r="BA22">
            <v>63.94487711251</v>
          </cell>
          <cell r="BB22">
            <v>72.011020611220005</v>
          </cell>
          <cell r="BC22">
            <v>83.279509996930003</v>
          </cell>
          <cell r="BD22">
            <v>90.499108032530003</v>
          </cell>
          <cell r="BE22">
            <v>98.376563909270004</v>
          </cell>
          <cell r="BF22">
            <v>106.29906184377</v>
          </cell>
          <cell r="BG22">
            <v>112.75814351102001</v>
          </cell>
          <cell r="BI22">
            <v>23.298869108833223</v>
          </cell>
          <cell r="BJ22">
            <v>27.429813096624631</v>
          </cell>
          <cell r="BK22">
            <v>30.945310188899761</v>
          </cell>
          <cell r="BL22">
            <v>32.875912238225609</v>
          </cell>
          <cell r="BM22">
            <v>37.048645754909636</v>
          </cell>
          <cell r="BN22">
            <v>39.649342987894691</v>
          </cell>
          <cell r="BO22">
            <v>40.625459782775899</v>
          </cell>
          <cell r="BP22">
            <v>47.694243242391764</v>
          </cell>
          <cell r="BQ22">
            <v>41.629783964609999</v>
          </cell>
          <cell r="BR22">
            <v>30.521414594026773</v>
          </cell>
          <cell r="BS22">
            <v>36.515064015885372</v>
          </cell>
          <cell r="BT22">
            <v>41.065710422320244</v>
          </cell>
          <cell r="BU22">
            <v>50.403597758704393</v>
          </cell>
          <cell r="BV22">
            <v>53.450462277620368</v>
          </cell>
          <cell r="BW22">
            <v>58.727220921375313</v>
          </cell>
          <cell r="BX22">
            <v>65.673602060994114</v>
          </cell>
          <cell r="BY22">
            <v>65.063900268628245</v>
          </cell>
          <cell r="BZ22">
            <v>7.6999999999999957</v>
          </cell>
          <cell r="CA22">
            <v>5.6</v>
          </cell>
          <cell r="CB22">
            <v>5.8979999999999997</v>
          </cell>
          <cell r="CC22">
            <v>53.820283702859996</v>
          </cell>
          <cell r="CD22">
            <v>19.197999999999993</v>
          </cell>
          <cell r="CE22">
            <v>34.622283702860003</v>
          </cell>
          <cell r="CF22">
            <v>180.34318003364942</v>
          </cell>
        </row>
        <row r="23">
          <cell r="L23">
            <v>1674.3179556702951</v>
          </cell>
          <cell r="M23">
            <v>8.8000000000000007</v>
          </cell>
          <cell r="N23">
            <v>1683.117955670295</v>
          </cell>
          <cell r="Q23">
            <v>163.61824812751036</v>
          </cell>
          <cell r="R23">
            <v>61.612279365768785</v>
          </cell>
          <cell r="S23">
            <v>90.096186472955367</v>
          </cell>
          <cell r="T23">
            <v>160.4210803613822</v>
          </cell>
          <cell r="U23">
            <v>297.39152626585241</v>
          </cell>
          <cell r="V23">
            <v>186.98624629550562</v>
          </cell>
          <cell r="W23">
            <v>231.99092437548458</v>
          </cell>
          <cell r="X23">
            <v>65.708967842202497</v>
          </cell>
          <cell r="Y23">
            <v>158.71604268705073</v>
          </cell>
          <cell r="Z23">
            <v>89.273360399922467</v>
          </cell>
          <cell r="AA23">
            <v>1685.5098574418048</v>
          </cell>
          <cell r="AB23">
            <v>1.4198339210365529</v>
          </cell>
          <cell r="AC23" t="e">
            <v>#VALUE!</v>
          </cell>
          <cell r="AD23">
            <v>1.4280111532525248</v>
          </cell>
          <cell r="AE23">
            <v>43.358681283538402</v>
          </cell>
          <cell r="AF23">
            <v>54.703301943100755</v>
          </cell>
          <cell r="AG23">
            <v>206.42999999999998</v>
          </cell>
          <cell r="AH23">
            <v>70.698789840206189</v>
          </cell>
          <cell r="AI23">
            <v>59.375908959537576</v>
          </cell>
          <cell r="AJ23">
            <v>96.220930635838158</v>
          </cell>
          <cell r="AK23">
            <v>335.83759517341042</v>
          </cell>
          <cell r="AL23">
            <v>85.101789017341048</v>
          </cell>
          <cell r="AM23">
            <v>224.30134537572255</v>
          </cell>
          <cell r="AN23">
            <v>94.061628612716802</v>
          </cell>
          <cell r="AO23">
            <v>129.78339337572254</v>
          </cell>
          <cell r="AP23">
            <v>83.805314235128307</v>
          </cell>
          <cell r="AQ23">
            <v>-12.008406786217934</v>
          </cell>
          <cell r="AR23">
            <v>-50.777339729859634</v>
          </cell>
          <cell r="AS23">
            <v>-12.611102625827407</v>
          </cell>
          <cell r="AT23">
            <v>27.177377234257804</v>
          </cell>
          <cell r="AU23">
            <v>59.458325550864039</v>
          </cell>
          <cell r="AV23">
            <v>-38.446068907558015</v>
          </cell>
          <cell r="AW23">
            <v>101.88445727816458</v>
          </cell>
          <cell r="AX23">
            <v>7.6895789997620341</v>
          </cell>
          <cell r="AY23">
            <v>169.85889067554956</v>
          </cell>
          <cell r="AZ23">
            <v>325.51155094568986</v>
          </cell>
          <cell r="BA23">
            <v>383.59923816006869</v>
          </cell>
          <cell r="BB23">
            <v>470.15252435386401</v>
          </cell>
          <cell r="BC23">
            <v>625.83178054056623</v>
          </cell>
          <cell r="BD23">
            <v>811.30850955592302</v>
          </cell>
          <cell r="BE23">
            <v>1104.3753511195941</v>
          </cell>
          <cell r="BF23">
            <v>1327.9476802744889</v>
          </cell>
          <cell r="BG23">
            <v>1393.6566481166917</v>
          </cell>
          <cell r="BH23">
            <v>98.061983226639157</v>
          </cell>
          <cell r="BI23">
            <v>304.49198322663915</v>
          </cell>
          <cell r="BJ23">
            <v>375.19077306684534</v>
          </cell>
          <cell r="BK23">
            <v>434.56668202638292</v>
          </cell>
          <cell r="BL23">
            <v>530.78761266222102</v>
          </cell>
          <cell r="BM23">
            <v>866.62520783563139</v>
          </cell>
          <cell r="BN23">
            <v>951.72699685297243</v>
          </cell>
          <cell r="BO23">
            <v>1176.0283422286952</v>
          </cell>
          <cell r="BP23">
            <v>1270.089970841412</v>
          </cell>
          <cell r="BQ23">
            <v>71.79690744891036</v>
          </cell>
          <cell r="BR23">
            <v>21.019567719050727</v>
          </cell>
          <cell r="BS23">
            <v>8.4084650932233131</v>
          </cell>
          <cell r="BT23">
            <v>35.585842327481132</v>
          </cell>
          <cell r="BU23">
            <v>95.044167878345149</v>
          </cell>
          <cell r="BV23">
            <v>53.876199611097185</v>
          </cell>
          <cell r="BW23">
            <v>152.64835426662171</v>
          </cell>
          <cell r="BX23">
            <v>151.91933804579378</v>
          </cell>
          <cell r="BY23">
            <v>123.5666772752795</v>
          </cell>
          <cell r="BZ23">
            <v>87.848982000000007</v>
          </cell>
          <cell r="CA23">
            <v>68.755261813999994</v>
          </cell>
          <cell r="CB23">
            <v>256.76741800000002</v>
          </cell>
          <cell r="CC23">
            <v>325.51155094568986</v>
          </cell>
          <cell r="CD23">
            <v>413.37166181400005</v>
          </cell>
          <cell r="CE23">
            <v>-87.860110868310187</v>
          </cell>
          <cell r="CF23">
            <v>-21.254507501252849</v>
          </cell>
        </row>
        <row r="24">
          <cell r="L24">
            <v>493.00005823502755</v>
          </cell>
          <cell r="M24">
            <v>8.8000000000000007</v>
          </cell>
          <cell r="N24">
            <v>501.80005823502756</v>
          </cell>
          <cell r="Q24">
            <v>20.389989183469996</v>
          </cell>
          <cell r="R24">
            <v>23.18330702766</v>
          </cell>
          <cell r="S24">
            <v>26.06416653558</v>
          </cell>
          <cell r="T24">
            <v>47.061405926010011</v>
          </cell>
          <cell r="U24">
            <v>30.953203019040004</v>
          </cell>
          <cell r="V24">
            <v>36.708243836569999</v>
          </cell>
          <cell r="W24">
            <v>24.578930537091001</v>
          </cell>
          <cell r="X24">
            <v>18.250467203880003</v>
          </cell>
          <cell r="Y24">
            <v>20.02734643026</v>
          </cell>
          <cell r="Z24">
            <v>54.986501595973827</v>
          </cell>
          <cell r="AA24">
            <v>364.86700234252476</v>
          </cell>
          <cell r="AB24">
            <v>0.45811090439493946</v>
          </cell>
          <cell r="AC24">
            <v>8.1772322159718545E-3</v>
          </cell>
          <cell r="AD24">
            <v>0.46628813661091134</v>
          </cell>
          <cell r="AE24">
            <v>27.7</v>
          </cell>
          <cell r="AF24">
            <v>36</v>
          </cell>
          <cell r="AG24">
            <v>32.700000000000003</v>
          </cell>
          <cell r="AH24">
            <v>24.7</v>
          </cell>
          <cell r="AI24">
            <v>31.9</v>
          </cell>
          <cell r="AJ24">
            <v>52.1</v>
          </cell>
          <cell r="AK24">
            <v>39</v>
          </cell>
          <cell r="AL24">
            <v>43.2</v>
          </cell>
          <cell r="AM24">
            <v>43.2</v>
          </cell>
          <cell r="AN24">
            <v>43.2</v>
          </cell>
          <cell r="AO24">
            <v>43.2</v>
          </cell>
          <cell r="AP24">
            <v>10.564640287859877</v>
          </cell>
          <cell r="AQ24">
            <v>-11.601199240870002</v>
          </cell>
          <cell r="AR24">
            <v>-12.310010816530006</v>
          </cell>
          <cell r="AS24">
            <v>-1.5166929723399996</v>
          </cell>
          <cell r="AT24">
            <v>-5.8358334644199985</v>
          </cell>
          <cell r="AU24">
            <v>-5.0385940739899908</v>
          </cell>
          <cell r="AV24">
            <v>-8.0467969809599964</v>
          </cell>
          <cell r="AW24">
            <v>-6.4917561634300043</v>
          </cell>
          <cell r="AX24">
            <v>-18.621069462909002</v>
          </cell>
          <cell r="AY24">
            <v>62.663441046989874</v>
          </cell>
          <cell r="AZ24">
            <v>83.053430230459867</v>
          </cell>
          <cell r="BA24">
            <v>106.23673725811986</v>
          </cell>
          <cell r="BB24">
            <v>132.30090379369986</v>
          </cell>
          <cell r="BC24">
            <v>179.36230971970986</v>
          </cell>
          <cell r="BD24">
            <v>210.31551273874987</v>
          </cell>
          <cell r="BE24">
            <v>247.02375657531988</v>
          </cell>
          <cell r="BF24">
            <v>271.60268711241088</v>
          </cell>
          <cell r="BG24">
            <v>289.8531543162909</v>
          </cell>
          <cell r="BH24">
            <v>63.7</v>
          </cell>
          <cell r="BI24">
            <v>96.4</v>
          </cell>
          <cell r="BJ24">
            <v>121.10000000000001</v>
          </cell>
          <cell r="BK24">
            <v>153</v>
          </cell>
          <cell r="BL24">
            <v>205.1</v>
          </cell>
          <cell r="BM24">
            <v>244.1</v>
          </cell>
          <cell r="BN24">
            <v>287.3</v>
          </cell>
          <cell r="BO24">
            <v>330.5</v>
          </cell>
          <cell r="BP24">
            <v>373.7</v>
          </cell>
          <cell r="BQ24">
            <v>-1.0365589530101289</v>
          </cell>
          <cell r="BR24">
            <v>-13.346569769540139</v>
          </cell>
          <cell r="BS24">
            <v>-14.863262741880149</v>
          </cell>
          <cell r="BT24">
            <v>-20.69909620630014</v>
          </cell>
          <cell r="BU24">
            <v>-25.737690280290138</v>
          </cell>
          <cell r="BV24">
            <v>-33.784487261250121</v>
          </cell>
          <cell r="BW24">
            <v>-40.276243424680132</v>
          </cell>
          <cell r="BX24">
            <v>-58.897312887589123</v>
          </cell>
          <cell r="BY24">
            <v>-83.846845683709091</v>
          </cell>
          <cell r="BZ24">
            <v>25.247000000000003</v>
          </cell>
          <cell r="CA24">
            <v>20.698</v>
          </cell>
          <cell r="CB24">
            <v>19.547000000000001</v>
          </cell>
          <cell r="CC24">
            <v>83.053430230459867</v>
          </cell>
          <cell r="CD24">
            <v>65.492000000000004</v>
          </cell>
          <cell r="CE24">
            <v>17.561430230459862</v>
          </cell>
          <cell r="CF24">
            <v>26.814618931258561</v>
          </cell>
        </row>
        <row r="25">
          <cell r="L25">
            <v>74.080139435267796</v>
          </cell>
          <cell r="N25">
            <v>74.080139435267796</v>
          </cell>
          <cell r="Q25">
            <v>20.419145816216478</v>
          </cell>
          <cell r="R25">
            <v>18.153312371182583</v>
          </cell>
          <cell r="S25">
            <v>17.05947118514537</v>
          </cell>
          <cell r="T25">
            <v>12.247566229500725</v>
          </cell>
          <cell r="U25">
            <v>25.380658931673061</v>
          </cell>
          <cell r="V25">
            <v>21.110588443768986</v>
          </cell>
          <cell r="W25">
            <v>19.332088271396032</v>
          </cell>
          <cell r="X25">
            <v>22.45435902849901</v>
          </cell>
          <cell r="Y25">
            <v>36.47583390597061</v>
          </cell>
          <cell r="Z25">
            <v>17.618997905190007</v>
          </cell>
          <cell r="AA25">
            <v>225.48435435511669</v>
          </cell>
          <cell r="AB25">
            <v>6.8837557131108951E-2</v>
          </cell>
          <cell r="AC25" t="str">
            <v xml:space="preserve"> </v>
          </cell>
          <cell r="AD25">
            <v>6.8837557131108951E-2</v>
          </cell>
          <cell r="AE25">
            <v>2</v>
          </cell>
          <cell r="AF25">
            <v>4.0999999999999996</v>
          </cell>
          <cell r="AG25">
            <v>5</v>
          </cell>
          <cell r="AH25">
            <v>22</v>
          </cell>
          <cell r="AI25">
            <v>10.4</v>
          </cell>
          <cell r="AJ25">
            <v>11.8</v>
          </cell>
          <cell r="AK25">
            <v>23.4</v>
          </cell>
          <cell r="AL25">
            <v>7.2</v>
          </cell>
          <cell r="AM25">
            <v>7.2</v>
          </cell>
          <cell r="AN25">
            <v>7.2</v>
          </cell>
          <cell r="AO25">
            <v>7.2</v>
          </cell>
          <cell r="AP25">
            <v>6.741418895517878</v>
          </cell>
          <cell r="AQ25">
            <v>2.3909133710559747</v>
          </cell>
          <cell r="AR25">
            <v>15.419145816216478</v>
          </cell>
          <cell r="AS25">
            <v>-3.846687628817417</v>
          </cell>
          <cell r="AT25">
            <v>6.6594711851453692</v>
          </cell>
          <cell r="AU25">
            <v>0.44756622950072433</v>
          </cell>
          <cell r="AV25">
            <v>1.9806589316730623</v>
          </cell>
          <cell r="AW25">
            <v>13.910588443768987</v>
          </cell>
          <cell r="AX25">
            <v>12.132088271396032</v>
          </cell>
          <cell r="AY25">
            <v>15.232332266573852</v>
          </cell>
          <cell r="AZ25">
            <v>35.651478082790334</v>
          </cell>
          <cell r="BA25">
            <v>53.804790453972913</v>
          </cell>
          <cell r="BB25">
            <v>70.864261639118283</v>
          </cell>
          <cell r="BC25">
            <v>83.111827868619002</v>
          </cell>
          <cell r="BD25">
            <v>108.49248680029206</v>
          </cell>
          <cell r="BE25">
            <v>129.60307524406105</v>
          </cell>
          <cell r="BF25">
            <v>148.93516351545708</v>
          </cell>
          <cell r="BG25">
            <v>171.38952254395608</v>
          </cell>
          <cell r="BH25">
            <v>6.1</v>
          </cell>
          <cell r="BI25">
            <v>11.1</v>
          </cell>
          <cell r="BJ25">
            <v>33.1</v>
          </cell>
          <cell r="BK25">
            <v>43.5</v>
          </cell>
          <cell r="BL25">
            <v>55.3</v>
          </cell>
          <cell r="BM25">
            <v>78.699999999999989</v>
          </cell>
          <cell r="BN25">
            <v>85.899999999999991</v>
          </cell>
          <cell r="BO25">
            <v>93.1</v>
          </cell>
          <cell r="BP25">
            <v>100.3</v>
          </cell>
          <cell r="BQ25">
            <v>9.1323322665738527</v>
          </cell>
          <cell r="BR25">
            <v>24.551478082790332</v>
          </cell>
          <cell r="BS25">
            <v>20.704790453972912</v>
          </cell>
          <cell r="BT25">
            <v>27.364261639118283</v>
          </cell>
          <cell r="BU25">
            <v>27.811827868619005</v>
          </cell>
          <cell r="BV25">
            <v>29.792486800292068</v>
          </cell>
          <cell r="BW25">
            <v>43.703075244061054</v>
          </cell>
          <cell r="BX25">
            <v>55.835163515457083</v>
          </cell>
          <cell r="BY25">
            <v>71.089522543956079</v>
          </cell>
          <cell r="BZ25">
            <v>23.351859999999999</v>
          </cell>
          <cell r="CA25">
            <v>20.5769068</v>
          </cell>
          <cell r="CB25">
            <v>29.963000000000001</v>
          </cell>
          <cell r="CC25">
            <v>35.651478082790334</v>
          </cell>
          <cell r="CD25">
            <v>73.891766799999999</v>
          </cell>
          <cell r="CE25">
            <v>-38.240288717209665</v>
          </cell>
          <cell r="CF25">
            <v>-51.751758515550428</v>
          </cell>
        </row>
        <row r="26">
          <cell r="L26">
            <v>10.8</v>
          </cell>
          <cell r="N26">
            <v>10.8</v>
          </cell>
          <cell r="Q26">
            <v>7.4463383106399998</v>
          </cell>
          <cell r="R26">
            <v>8.1457029190000002E-2</v>
          </cell>
          <cell r="S26">
            <v>0</v>
          </cell>
          <cell r="T26">
            <v>0</v>
          </cell>
          <cell r="U26">
            <v>9.3261672939999998E-2</v>
          </cell>
          <cell r="V26">
            <v>0.87509684561000001</v>
          </cell>
          <cell r="W26">
            <v>6.2785879759299998</v>
          </cell>
          <cell r="X26">
            <v>0</v>
          </cell>
          <cell r="Y26">
            <v>0</v>
          </cell>
          <cell r="Z26">
            <v>0</v>
          </cell>
          <cell r="AA26">
            <v>15.571623193810002</v>
          </cell>
          <cell r="AB26">
            <v>1.0035694083238185E-2</v>
          </cell>
          <cell r="AC26" t="str">
            <v xml:space="preserve"> </v>
          </cell>
          <cell r="AD26">
            <v>1.0035694083238185E-2</v>
          </cell>
          <cell r="AE26">
            <v>1.5389999999999999</v>
          </cell>
          <cell r="AF26">
            <v>2.1778</v>
          </cell>
          <cell r="AG26">
            <v>19.13</v>
          </cell>
          <cell r="AH26">
            <v>1.2230000000000001</v>
          </cell>
          <cell r="AI26">
            <v>3.2370000000000001</v>
          </cell>
          <cell r="AJ26">
            <v>2</v>
          </cell>
          <cell r="AK26">
            <v>3.1</v>
          </cell>
          <cell r="AL26">
            <v>3.5</v>
          </cell>
          <cell r="AM26">
            <v>3.5</v>
          </cell>
          <cell r="AN26">
            <v>3.5</v>
          </cell>
          <cell r="AO26">
            <v>3.5</v>
          </cell>
          <cell r="AP26">
            <v>-0.74211864049999998</v>
          </cell>
          <cell r="AQ26">
            <v>-2.1778</v>
          </cell>
          <cell r="AR26">
            <v>-11.683661689359999</v>
          </cell>
          <cell r="AS26">
            <v>-1.14154297081</v>
          </cell>
          <cell r="AT26">
            <v>-3.2370000000000001</v>
          </cell>
          <cell r="AU26">
            <v>-2</v>
          </cell>
          <cell r="AV26">
            <v>-3.0067383270599999</v>
          </cell>
          <cell r="AW26">
            <v>-2.6249031543900001</v>
          </cell>
          <cell r="AX26">
            <v>2.7785879759299998</v>
          </cell>
          <cell r="AY26">
            <v>0.79688135949999994</v>
          </cell>
          <cell r="AZ26">
            <v>8.2432196701400002</v>
          </cell>
          <cell r="BA26">
            <v>8.3246766993300003</v>
          </cell>
          <cell r="BB26">
            <v>8.3246766993300003</v>
          </cell>
          <cell r="BC26">
            <v>8.3246766993300003</v>
          </cell>
          <cell r="BD26">
            <v>8.417938372270001</v>
          </cell>
          <cell r="BE26">
            <v>9.2930352178800018</v>
          </cell>
          <cell r="BF26">
            <v>15.571623193810002</v>
          </cell>
          <cell r="BG26">
            <v>15.571623193810002</v>
          </cell>
          <cell r="BH26">
            <v>3.7168000000000001</v>
          </cell>
          <cell r="BI26">
            <v>22.846799999999998</v>
          </cell>
          <cell r="BJ26">
            <v>24.069799999999997</v>
          </cell>
          <cell r="BK26">
            <v>27.306799999999996</v>
          </cell>
          <cell r="BL26">
            <v>29.306799999999996</v>
          </cell>
          <cell r="BM26">
            <v>32.406799999999997</v>
          </cell>
          <cell r="BN26">
            <v>35.906799999999997</v>
          </cell>
          <cell r="BO26">
            <v>39.406799999999997</v>
          </cell>
          <cell r="BP26">
            <v>42.906799999999997</v>
          </cell>
          <cell r="BQ26">
            <v>-2.9199186405000002</v>
          </cell>
          <cell r="BR26">
            <v>-14.603580329859998</v>
          </cell>
          <cell r="BS26">
            <v>-15.745123300669997</v>
          </cell>
          <cell r="BT26">
            <v>-18.982123300669997</v>
          </cell>
          <cell r="BU26">
            <v>-20.982123300669997</v>
          </cell>
          <cell r="BV26">
            <v>-23.988861627729996</v>
          </cell>
          <cell r="BW26">
            <v>-26.613764782119993</v>
          </cell>
          <cell r="BX26">
            <v>-23.835176806189995</v>
          </cell>
          <cell r="BY26">
            <v>-27.335176806189995</v>
          </cell>
          <cell r="BZ26">
            <v>0.55522199999999999</v>
          </cell>
          <cell r="CA26">
            <v>0.17439501400000001</v>
          </cell>
          <cell r="CB26">
            <v>0.149418</v>
          </cell>
          <cell r="CC26">
            <v>8.2432196701400002</v>
          </cell>
          <cell r="CD26">
            <v>0.87903501400000006</v>
          </cell>
          <cell r="CE26">
            <v>7.36418465614</v>
          </cell>
          <cell r="CF26">
            <v>837.75782976262644</v>
          </cell>
        </row>
        <row r="27">
          <cell r="Q27">
            <v>7.9655878573700001</v>
          </cell>
          <cell r="R27">
            <v>3.5245921513900003</v>
          </cell>
          <cell r="S27">
            <v>3.5429002791599995</v>
          </cell>
          <cell r="T27">
            <v>4.7418241746799987</v>
          </cell>
          <cell r="U27">
            <v>2.7218993596900005</v>
          </cell>
          <cell r="V27">
            <v>3.1123026226399997</v>
          </cell>
          <cell r="W27">
            <v>8.4185952205899994</v>
          </cell>
          <cell r="X27">
            <v>0</v>
          </cell>
          <cell r="Y27">
            <v>0</v>
          </cell>
          <cell r="Z27">
            <v>0</v>
          </cell>
          <cell r="AA27">
            <v>43.863806238139993</v>
          </cell>
        </row>
        <row r="28">
          <cell r="L28">
            <v>186.15</v>
          </cell>
          <cell r="N28">
            <v>186.15</v>
          </cell>
          <cell r="Q28">
            <v>5.0113765807009782</v>
          </cell>
          <cell r="R28">
            <v>4.7818756766337636</v>
          </cell>
          <cell r="S28">
            <v>21.554095750260004</v>
          </cell>
          <cell r="T28">
            <v>5.9497288321294901</v>
          </cell>
          <cell r="U28">
            <v>3.9456540861499994</v>
          </cell>
          <cell r="V28">
            <v>21.941462904838779</v>
          </cell>
          <cell r="W28">
            <v>6.9551681920775339</v>
          </cell>
          <cell r="X28">
            <v>11.505704975772867</v>
          </cell>
          <cell r="Y28">
            <v>5.8337863561200001</v>
          </cell>
          <cell r="Z28">
            <v>7.3605258967185696</v>
          </cell>
          <cell r="AA28">
            <v>167.42776221485198</v>
          </cell>
          <cell r="AB28">
            <v>0.17297633829581371</v>
          </cell>
          <cell r="AC28" t="str">
            <v xml:space="preserve"> </v>
          </cell>
          <cell r="AD28">
            <v>0.17297633829581371</v>
          </cell>
          <cell r="AE28">
            <v>10.119681283538403</v>
          </cell>
          <cell r="AF28">
            <v>10.35904385061521</v>
          </cell>
          <cell r="AG28">
            <v>9.3999999999999986</v>
          </cell>
          <cell r="AH28">
            <v>7.7757898402061905</v>
          </cell>
          <cell r="AI28">
            <v>10.8</v>
          </cell>
          <cell r="AJ28">
            <v>24</v>
          </cell>
          <cell r="AK28">
            <v>5.2</v>
          </cell>
          <cell r="AL28">
            <v>29.5</v>
          </cell>
          <cell r="AM28">
            <v>29.5</v>
          </cell>
          <cell r="AN28">
            <v>29.5</v>
          </cell>
          <cell r="AO28">
            <v>29.5</v>
          </cell>
          <cell r="AP28">
            <v>53.538706444161605</v>
          </cell>
          <cell r="AQ28">
            <v>-1.4290486148652075</v>
          </cell>
          <cell r="AR28">
            <v>-4.3886234192990203</v>
          </cell>
          <cell r="AS28">
            <v>-2.9939141635724269</v>
          </cell>
          <cell r="AT28">
            <v>10.754095750260003</v>
          </cell>
          <cell r="AU28">
            <v>-18.050271167870509</v>
          </cell>
          <cell r="AV28">
            <v>-1.2543459138500008</v>
          </cell>
          <cell r="AW28">
            <v>-7.5585370951612205</v>
          </cell>
          <cell r="AX28">
            <v>-22.544831807922467</v>
          </cell>
          <cell r="AY28">
            <v>72.588382963450016</v>
          </cell>
          <cell r="AZ28">
            <v>77.599759544150999</v>
          </cell>
          <cell r="BA28">
            <v>82.381635220784759</v>
          </cell>
          <cell r="BB28">
            <v>103.93573097104476</v>
          </cell>
          <cell r="BC28">
            <v>109.88545980317426</v>
          </cell>
          <cell r="BD28">
            <v>113.83111388932426</v>
          </cell>
          <cell r="BE28">
            <v>135.77257679416303</v>
          </cell>
          <cell r="BF28">
            <v>142.72774498624057</v>
          </cell>
          <cell r="BG28">
            <v>154.23344996201342</v>
          </cell>
          <cell r="BH28">
            <v>20.478725134153613</v>
          </cell>
          <cell r="BI28">
            <v>29.878725134153612</v>
          </cell>
          <cell r="BJ28">
            <v>37.654514974359799</v>
          </cell>
          <cell r="BK28">
            <v>48.454514974359796</v>
          </cell>
          <cell r="BL28">
            <v>72.454514974359796</v>
          </cell>
          <cell r="BM28">
            <v>77.654514974359799</v>
          </cell>
          <cell r="BN28">
            <v>107.1545149743598</v>
          </cell>
          <cell r="BO28">
            <v>136.65451497435981</v>
          </cell>
          <cell r="BP28">
            <v>166.15451497435981</v>
          </cell>
          <cell r="BQ28">
            <v>52.109657829296403</v>
          </cell>
          <cell r="BR28">
            <v>47.721034409997387</v>
          </cell>
          <cell r="BS28">
            <v>44.72712024642496</v>
          </cell>
          <cell r="BT28">
            <v>55.481215996684966</v>
          </cell>
          <cell r="BU28">
            <v>37.430944828814461</v>
          </cell>
          <cell r="BV28">
            <v>36.176598914964458</v>
          </cell>
          <cell r="BW28">
            <v>28.618061819803231</v>
          </cell>
          <cell r="BX28">
            <v>6.073230011880753</v>
          </cell>
          <cell r="BY28">
            <v>-11.921065012346389</v>
          </cell>
          <cell r="BZ28">
            <v>32.994900000000001</v>
          </cell>
          <cell r="CA28">
            <v>16.900000000000002</v>
          </cell>
          <cell r="CB28">
            <v>8.8000000000000007</v>
          </cell>
          <cell r="CC28">
            <v>77.599759544150999</v>
          </cell>
          <cell r="CD28">
            <v>58.694900000000004</v>
          </cell>
          <cell r="CE28">
            <v>18.904859544150995</v>
          </cell>
          <cell r="CF28">
            <v>32.208691971791417</v>
          </cell>
        </row>
        <row r="29">
          <cell r="L29">
            <v>650.67629999999997</v>
          </cell>
          <cell r="M29">
            <v>0</v>
          </cell>
          <cell r="N29">
            <v>650.67629999999997</v>
          </cell>
          <cell r="Q29">
            <v>100</v>
          </cell>
          <cell r="R29">
            <v>0</v>
          </cell>
          <cell r="S29">
            <v>17.899999999999999</v>
          </cell>
          <cell r="T29">
            <v>88.812268683499994</v>
          </cell>
          <cell r="U29">
            <v>114.15</v>
          </cell>
          <cell r="V29">
            <v>98.247960756910004</v>
          </cell>
          <cell r="W29">
            <v>150.15</v>
          </cell>
          <cell r="X29">
            <v>0.5</v>
          </cell>
          <cell r="Y29">
            <v>58.708274347809997</v>
          </cell>
          <cell r="Z29">
            <v>0.14164135505006925</v>
          </cell>
          <cell r="AA29">
            <v>633.51014514327005</v>
          </cell>
          <cell r="AB29">
            <v>0.60462854574197344</v>
          </cell>
          <cell r="AC29" t="str">
            <v xml:space="preserve"> </v>
          </cell>
          <cell r="AD29">
            <v>0.60462854574197344</v>
          </cell>
          <cell r="AE29">
            <v>0</v>
          </cell>
          <cell r="AF29">
            <v>0</v>
          </cell>
          <cell r="AG29">
            <v>138.19999999999999</v>
          </cell>
          <cell r="AH29">
            <v>0</v>
          </cell>
          <cell r="AI29">
            <v>0</v>
          </cell>
          <cell r="AJ29">
            <v>0</v>
          </cell>
          <cell r="AK29">
            <v>139.078495</v>
          </cell>
          <cell r="AL29">
            <v>0</v>
          </cell>
          <cell r="AM29">
            <v>139.078</v>
          </cell>
          <cell r="AN29">
            <v>0</v>
          </cell>
          <cell r="AO29">
            <v>0</v>
          </cell>
          <cell r="AP29">
            <v>4.4000000000000004</v>
          </cell>
          <cell r="AQ29">
            <v>0.5</v>
          </cell>
          <cell r="AR29">
            <v>-38.199999999999989</v>
          </cell>
          <cell r="AS29">
            <v>0</v>
          </cell>
          <cell r="AT29">
            <v>17.899999999999999</v>
          </cell>
          <cell r="AU29">
            <v>88.812268683499994</v>
          </cell>
          <cell r="AV29">
            <v>-24.928494999999998</v>
          </cell>
          <cell r="AW29">
            <v>98.247960756910004</v>
          </cell>
          <cell r="AX29">
            <v>11.072000000000003</v>
          </cell>
          <cell r="AY29">
            <v>4.9000000000000004</v>
          </cell>
          <cell r="AZ29">
            <v>104.9</v>
          </cell>
          <cell r="BA29">
            <v>104.9</v>
          </cell>
          <cell r="BB29">
            <v>122.8</v>
          </cell>
          <cell r="BC29">
            <v>211.61226868349999</v>
          </cell>
          <cell r="BD29">
            <v>325.7622686835</v>
          </cell>
          <cell r="BE29">
            <v>424.01022944041</v>
          </cell>
          <cell r="BF29">
            <v>574.16022944041003</v>
          </cell>
          <cell r="BG29">
            <v>574.66022944041003</v>
          </cell>
          <cell r="BH29">
            <v>0</v>
          </cell>
          <cell r="BI29">
            <v>138.19999999999999</v>
          </cell>
          <cell r="BJ29">
            <v>138.19999999999999</v>
          </cell>
          <cell r="BK29">
            <v>138.19999999999999</v>
          </cell>
          <cell r="BL29">
            <v>138.19999999999999</v>
          </cell>
          <cell r="BM29">
            <v>277.27849500000002</v>
          </cell>
          <cell r="BN29">
            <v>277.27849500000002</v>
          </cell>
          <cell r="BO29">
            <v>416.356495</v>
          </cell>
          <cell r="BP29">
            <v>416.356495</v>
          </cell>
          <cell r="BQ29">
            <v>4.9000000000000004</v>
          </cell>
          <cell r="BR29">
            <v>-33.29999999999999</v>
          </cell>
          <cell r="BS29">
            <v>-33.29999999999999</v>
          </cell>
          <cell r="BT29">
            <v>-15.399999999999991</v>
          </cell>
          <cell r="BU29">
            <v>73.412268683500002</v>
          </cell>
          <cell r="BV29">
            <v>48.483773683500004</v>
          </cell>
          <cell r="BW29">
            <v>146.73173444041001</v>
          </cell>
          <cell r="BX29">
            <v>157.80373444041004</v>
          </cell>
          <cell r="BY29">
            <v>158.30373444041004</v>
          </cell>
          <cell r="BZ29">
            <v>0</v>
          </cell>
          <cell r="CA29">
            <v>8.5</v>
          </cell>
          <cell r="CB29">
            <v>189.3</v>
          </cell>
          <cell r="CC29">
            <v>104.9</v>
          </cell>
          <cell r="CD29">
            <v>197.8</v>
          </cell>
          <cell r="CE29">
            <v>-92.9</v>
          </cell>
          <cell r="CF29">
            <v>-46.96663296258847</v>
          </cell>
        </row>
        <row r="30">
          <cell r="G30" t="str">
            <v>Ecopetrol</v>
          </cell>
          <cell r="L30">
            <v>207</v>
          </cell>
          <cell r="N30">
            <v>207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103.5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103.5</v>
          </cell>
          <cell r="AB30">
            <v>0.19235080326206519</v>
          </cell>
          <cell r="AC30" t="str">
            <v xml:space="preserve"> </v>
          </cell>
          <cell r="AD30">
            <v>0.19235080326206519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139.078495</v>
          </cell>
          <cell r="AL30">
            <v>0</v>
          </cell>
          <cell r="AM30">
            <v>139.078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-35.578495000000004</v>
          </cell>
          <cell r="AW30">
            <v>0</v>
          </cell>
          <cell r="AX30">
            <v>-139.078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103.5</v>
          </cell>
          <cell r="BE30">
            <v>103.5</v>
          </cell>
          <cell r="BF30">
            <v>103.5</v>
          </cell>
          <cell r="BG30">
            <v>103.5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139.078495</v>
          </cell>
          <cell r="BN30">
            <v>139.078495</v>
          </cell>
          <cell r="BO30">
            <v>278.15649500000001</v>
          </cell>
          <cell r="BP30">
            <v>278.15649500000001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-35.578495000000004</v>
          </cell>
          <cell r="BW30">
            <v>-35.578495000000004</v>
          </cell>
          <cell r="BX30">
            <v>-174.65649500000001</v>
          </cell>
          <cell r="BY30">
            <v>-174.65649500000001</v>
          </cell>
          <cell r="CC30">
            <v>0</v>
          </cell>
          <cell r="CD30">
            <v>0</v>
          </cell>
          <cell r="CE30">
            <v>0</v>
          </cell>
          <cell r="CF30" t="str">
            <v xml:space="preserve">n.a. </v>
          </cell>
        </row>
        <row r="31">
          <cell r="G31" t="str">
            <v>Telecom</v>
          </cell>
          <cell r="L31">
            <v>40.799999999999997</v>
          </cell>
          <cell r="N31">
            <v>40.799999999999997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3.7912622092233138E-2</v>
          </cell>
          <cell r="AC31" t="str">
            <v xml:space="preserve"> </v>
          </cell>
          <cell r="AD31">
            <v>3.7912622092233138E-2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CC31">
            <v>0</v>
          </cell>
          <cell r="CD31">
            <v>0</v>
          </cell>
          <cell r="CE31">
            <v>0</v>
          </cell>
          <cell r="CF31" t="str">
            <v xml:space="preserve">n.a. </v>
          </cell>
        </row>
        <row r="32">
          <cell r="G32" t="str">
            <v>Banco de la República</v>
          </cell>
          <cell r="L32">
            <v>99.999999999999986</v>
          </cell>
          <cell r="N32">
            <v>99.999999999999986</v>
          </cell>
          <cell r="O32">
            <v>0</v>
          </cell>
          <cell r="P32">
            <v>0</v>
          </cell>
          <cell r="Q32">
            <v>100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100</v>
          </cell>
          <cell r="AB32">
            <v>9.2923093363316514E-2</v>
          </cell>
          <cell r="AC32" t="str">
            <v xml:space="preserve"> </v>
          </cell>
          <cell r="AD32">
            <v>9.2923093363316514E-2</v>
          </cell>
          <cell r="AE32">
            <v>0</v>
          </cell>
          <cell r="AF32">
            <v>0</v>
          </cell>
          <cell r="AG32">
            <v>138.19999999999999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-38.199999999999989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100</v>
          </cell>
          <cell r="BA32">
            <v>100</v>
          </cell>
          <cell r="BB32">
            <v>100</v>
          </cell>
          <cell r="BC32">
            <v>100</v>
          </cell>
          <cell r="BD32">
            <v>100</v>
          </cell>
          <cell r="BE32">
            <v>100</v>
          </cell>
          <cell r="BF32">
            <v>100</v>
          </cell>
          <cell r="BG32">
            <v>100</v>
          </cell>
          <cell r="BH32">
            <v>0</v>
          </cell>
          <cell r="BI32">
            <v>138.19999999999999</v>
          </cell>
          <cell r="BJ32">
            <v>138.19999999999999</v>
          </cell>
          <cell r="BK32">
            <v>138.19999999999999</v>
          </cell>
          <cell r="BL32">
            <v>138.19999999999999</v>
          </cell>
          <cell r="BM32">
            <v>138.19999999999999</v>
          </cell>
          <cell r="BN32">
            <v>138.19999999999999</v>
          </cell>
          <cell r="BO32">
            <v>138.19999999999999</v>
          </cell>
          <cell r="BP32">
            <v>138.19999999999999</v>
          </cell>
          <cell r="BQ32">
            <v>0</v>
          </cell>
          <cell r="BR32">
            <v>-38.199999999999989</v>
          </cell>
          <cell r="BS32">
            <v>-38.199999999999989</v>
          </cell>
          <cell r="BT32">
            <v>-38.199999999999989</v>
          </cell>
          <cell r="BU32">
            <v>-38.199999999999989</v>
          </cell>
          <cell r="BV32">
            <v>-38.199999999999989</v>
          </cell>
          <cell r="BW32">
            <v>-38.199999999999989</v>
          </cell>
          <cell r="BX32">
            <v>-38.199999999999989</v>
          </cell>
          <cell r="BY32">
            <v>-38.199999999999989</v>
          </cell>
          <cell r="CB32">
            <v>189.3</v>
          </cell>
          <cell r="CC32">
            <v>100</v>
          </cell>
          <cell r="CD32">
            <v>189.3</v>
          </cell>
          <cell r="CE32">
            <v>-89.300000000000011</v>
          </cell>
          <cell r="CF32">
            <v>-47.173798203909143</v>
          </cell>
        </row>
        <row r="33">
          <cell r="G33" t="str">
            <v>Isagen</v>
          </cell>
          <cell r="L33">
            <v>175.30330000000001</v>
          </cell>
          <cell r="N33">
            <v>175.30330000000001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0.16289724912797485</v>
          </cell>
          <cell r="AC33" t="str">
            <v xml:space="preserve"> </v>
          </cell>
          <cell r="AD33">
            <v>0.16289724912797485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CC33">
            <v>0</v>
          </cell>
          <cell r="CD33">
            <v>0</v>
          </cell>
          <cell r="CE33">
            <v>0</v>
          </cell>
          <cell r="CF33" t="str">
            <v xml:space="preserve">n.a. </v>
          </cell>
        </row>
        <row r="34">
          <cell r="G34" t="str">
            <v xml:space="preserve">Resto  </v>
          </cell>
          <cell r="L34">
            <v>127.57299999999999</v>
          </cell>
          <cell r="N34">
            <v>127.57299999999999</v>
          </cell>
          <cell r="O34">
            <v>4.4000000000000004</v>
          </cell>
          <cell r="P34">
            <v>0.5</v>
          </cell>
          <cell r="Q34">
            <v>0</v>
          </cell>
          <cell r="R34">
            <v>0</v>
          </cell>
          <cell r="S34">
            <v>17.899999999999999</v>
          </cell>
          <cell r="T34">
            <v>88.812268683499994</v>
          </cell>
          <cell r="U34">
            <v>10.650000000000006</v>
          </cell>
          <cell r="V34">
            <v>98.247960756910004</v>
          </cell>
          <cell r="W34">
            <v>150.15</v>
          </cell>
          <cell r="X34">
            <v>0.5</v>
          </cell>
          <cell r="Y34">
            <v>58.708274347809997</v>
          </cell>
          <cell r="Z34">
            <v>0.14164135505006925</v>
          </cell>
          <cell r="AA34">
            <v>430.01014514327011</v>
          </cell>
          <cell r="AB34">
            <v>0.11854477789638378</v>
          </cell>
          <cell r="AC34" t="str">
            <v xml:space="preserve"> </v>
          </cell>
          <cell r="AD34">
            <v>0.11854477789638378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4.4000000000000004</v>
          </cell>
          <cell r="AQ34">
            <v>0.5</v>
          </cell>
          <cell r="AR34">
            <v>0</v>
          </cell>
          <cell r="AS34">
            <v>0</v>
          </cell>
          <cell r="AT34">
            <v>17.899999999999999</v>
          </cell>
          <cell r="AU34">
            <v>88.812268683499994</v>
          </cell>
          <cell r="AV34">
            <v>10.650000000000006</v>
          </cell>
          <cell r="AW34">
            <v>98.247960756910004</v>
          </cell>
          <cell r="AX34">
            <v>150.15</v>
          </cell>
          <cell r="AY34">
            <v>4.9000000000000004</v>
          </cell>
          <cell r="AZ34">
            <v>4.9000000000000004</v>
          </cell>
          <cell r="BA34">
            <v>4.9000000000000004</v>
          </cell>
          <cell r="BB34">
            <v>22.799999999999997</v>
          </cell>
          <cell r="BC34">
            <v>111.61226868349999</v>
          </cell>
          <cell r="BD34">
            <v>122.2622686835</v>
          </cell>
          <cell r="BE34">
            <v>220.51022944041</v>
          </cell>
          <cell r="BF34">
            <v>370.66022944041003</v>
          </cell>
          <cell r="BG34">
            <v>371.16022944041003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4.9000000000000004</v>
          </cell>
          <cell r="BR34">
            <v>4.9000000000000004</v>
          </cell>
          <cell r="BS34">
            <v>4.9000000000000004</v>
          </cell>
          <cell r="BT34">
            <v>22.799999999999997</v>
          </cell>
          <cell r="BU34">
            <v>111.61226868349999</v>
          </cell>
          <cell r="BV34">
            <v>122.2622686835</v>
          </cell>
          <cell r="BW34">
            <v>220.51022944041</v>
          </cell>
          <cell r="BX34">
            <v>370.66022944041003</v>
          </cell>
          <cell r="BY34">
            <v>371.16022944041003</v>
          </cell>
          <cell r="CA34">
            <v>8.5</v>
          </cell>
          <cell r="CC34">
            <v>4.9000000000000004</v>
          </cell>
          <cell r="CD34">
            <v>8.5</v>
          </cell>
          <cell r="CE34">
            <v>-3.5999999999999996</v>
          </cell>
          <cell r="CF34">
            <v>-42.35294117647058</v>
          </cell>
        </row>
        <row r="35"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109.19289789080555</v>
          </cell>
          <cell r="V35">
            <v>0</v>
          </cell>
          <cell r="W35">
            <v>0</v>
          </cell>
          <cell r="X35">
            <v>0</v>
          </cell>
          <cell r="Y35">
            <v>31.230465983199998</v>
          </cell>
          <cell r="Z35">
            <v>7.9070483567900007</v>
          </cell>
          <cell r="AA35">
            <v>148.33041223079556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111.04121000000001</v>
          </cell>
          <cell r="AL35">
            <v>0</v>
          </cell>
          <cell r="AM35">
            <v>0</v>
          </cell>
          <cell r="AN35">
            <v>0</v>
          </cell>
          <cell r="AO35">
            <v>35.310048000000002</v>
          </cell>
          <cell r="AV35">
            <v>-1.8483121091944525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109.19289789080555</v>
          </cell>
          <cell r="BE35">
            <v>109.19289789080555</v>
          </cell>
          <cell r="BF35">
            <v>109.19289789080555</v>
          </cell>
          <cell r="BG35">
            <v>109.19289789080555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111.04121000000001</v>
          </cell>
          <cell r="BN35">
            <v>111.04121000000001</v>
          </cell>
          <cell r="BO35">
            <v>111.04121000000001</v>
          </cell>
          <cell r="BP35">
            <v>111.04121000000001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-1.8483121091944525</v>
          </cell>
          <cell r="BW35">
            <v>-1.8483121091944525</v>
          </cell>
          <cell r="BX35">
            <v>-1.8483121091944525</v>
          </cell>
          <cell r="BY35">
            <v>-1.8483121091944525</v>
          </cell>
        </row>
        <row r="36">
          <cell r="AA36">
            <v>0</v>
          </cell>
        </row>
        <row r="37">
          <cell r="L37">
            <v>113.2602</v>
          </cell>
          <cell r="M37">
            <v>0</v>
          </cell>
          <cell r="N37">
            <v>113.2602</v>
          </cell>
          <cell r="Q37">
            <v>2.3858103791129004</v>
          </cell>
          <cell r="R37">
            <v>11.887735109712438</v>
          </cell>
          <cell r="S37">
            <v>3.9755527228100003</v>
          </cell>
          <cell r="T37">
            <v>1.608286515561961</v>
          </cell>
          <cell r="U37">
            <v>10.953951305553801</v>
          </cell>
          <cell r="V37">
            <v>4.9905908851678502</v>
          </cell>
          <cell r="W37">
            <v>16.277554178399999</v>
          </cell>
          <cell r="X37">
            <v>12.998436634050623</v>
          </cell>
          <cell r="Y37">
            <v>6.4403356636901039</v>
          </cell>
          <cell r="Z37">
            <v>1.2586452902</v>
          </cell>
          <cell r="AA37">
            <v>86.454751723295459</v>
          </cell>
          <cell r="AB37">
            <v>0.10524488138947902</v>
          </cell>
          <cell r="AC37" t="str">
            <v xml:space="preserve"> </v>
          </cell>
          <cell r="AD37">
            <v>0.10524488138947902</v>
          </cell>
          <cell r="AE37">
            <v>2</v>
          </cell>
          <cell r="AF37">
            <v>2.0664580924855489</v>
          </cell>
          <cell r="AG37">
            <v>2</v>
          </cell>
          <cell r="AH37">
            <v>15</v>
          </cell>
          <cell r="AI37">
            <v>3.03890895953757</v>
          </cell>
          <cell r="AJ37">
            <v>6.320930635838149</v>
          </cell>
          <cell r="AK37">
            <v>15.0178901734104</v>
          </cell>
          <cell r="AL37">
            <v>1.7017890173410399</v>
          </cell>
          <cell r="AM37">
            <v>1.8233453757225431</v>
          </cell>
          <cell r="AN37">
            <v>10.6616286127168</v>
          </cell>
          <cell r="AO37">
            <v>11.073345375722543</v>
          </cell>
          <cell r="AP37">
            <v>9.3026672480889339</v>
          </cell>
          <cell r="AQ37">
            <v>0.30872769846130099</v>
          </cell>
          <cell r="AR37">
            <v>0.38581037911290039</v>
          </cell>
          <cell r="AS37">
            <v>-3.1122648902875625</v>
          </cell>
          <cell r="AT37">
            <v>0.93664376327243026</v>
          </cell>
          <cell r="AU37">
            <v>-4.7126441202761882</v>
          </cell>
          <cell r="AV37">
            <v>-4.0639388678565993</v>
          </cell>
          <cell r="AW37">
            <v>3.2888018678268103</v>
          </cell>
          <cell r="AX37">
            <v>14.454208802677456</v>
          </cell>
          <cell r="AY37">
            <v>13.677853039035783</v>
          </cell>
          <cell r="AZ37">
            <v>16.063663418148685</v>
          </cell>
          <cell r="BA37">
            <v>27.951398527861123</v>
          </cell>
          <cell r="BB37">
            <v>31.926951250671124</v>
          </cell>
          <cell r="BC37">
            <v>33.535237766233088</v>
          </cell>
          <cell r="BD37">
            <v>44.489189071786889</v>
          </cell>
          <cell r="BE37">
            <v>49.479779956954737</v>
          </cell>
          <cell r="BF37">
            <v>65.757334135354739</v>
          </cell>
          <cell r="BG37">
            <v>78.755770769405359</v>
          </cell>
          <cell r="BH37">
            <v>4.0664580924855489</v>
          </cell>
          <cell r="BI37">
            <v>6.0664580924855489</v>
          </cell>
          <cell r="BJ37">
            <v>21.066458092485547</v>
          </cell>
          <cell r="BK37">
            <v>24.105367052023116</v>
          </cell>
          <cell r="BL37">
            <v>30.426297687861265</v>
          </cell>
          <cell r="BM37">
            <v>45.444187861271665</v>
          </cell>
          <cell r="BN37">
            <v>47.145976878612707</v>
          </cell>
          <cell r="BO37">
            <v>48.969322254335253</v>
          </cell>
          <cell r="BP37">
            <v>59.63095086705205</v>
          </cell>
          <cell r="BQ37">
            <v>9.6113949465502344</v>
          </cell>
          <cell r="BR37">
            <v>9.9972053256631366</v>
          </cell>
          <cell r="BS37">
            <v>6.8849404353755759</v>
          </cell>
          <cell r="BT37">
            <v>7.8215841986480079</v>
          </cell>
          <cell r="BU37">
            <v>3.1089400783718233</v>
          </cell>
          <cell r="BV37">
            <v>-0.95499878948477601</v>
          </cell>
          <cell r="BW37">
            <v>2.3338030783420294</v>
          </cell>
          <cell r="BX37">
            <v>16.788011881019486</v>
          </cell>
          <cell r="BY37">
            <v>19.124819902353309</v>
          </cell>
          <cell r="BZ37">
            <v>5.7</v>
          </cell>
          <cell r="CA37">
            <v>1.9059599999999999</v>
          </cell>
          <cell r="CB37">
            <v>9.0079999999999991</v>
          </cell>
          <cell r="CC37">
            <v>16.063663418148685</v>
          </cell>
          <cell r="CD37">
            <v>16.613959999999999</v>
          </cell>
          <cell r="CE37">
            <v>-0.55029658185131325</v>
          </cell>
          <cell r="CF37">
            <v>-3.312254163675088</v>
          </cell>
        </row>
        <row r="38">
          <cell r="AX38">
            <v>0</v>
          </cell>
        </row>
        <row r="39">
          <cell r="L39">
            <v>16373.281155494238</v>
          </cell>
          <cell r="M39">
            <v>135.69999999999999</v>
          </cell>
          <cell r="N39">
            <v>16508.981155494239</v>
          </cell>
          <cell r="Q39">
            <v>1562.7831531930278</v>
          </cell>
          <cell r="R39">
            <v>1335.5517192517016</v>
          </cell>
          <cell r="S39">
            <v>1459.047491855642</v>
          </cell>
          <cell r="T39">
            <v>1159.3107929749726</v>
          </cell>
          <cell r="U39">
            <v>1597.5626542380755</v>
          </cell>
          <cell r="V39">
            <v>1158.6352938180446</v>
          </cell>
          <cell r="W39">
            <v>1776.2541291407799</v>
          </cell>
          <cell r="X39">
            <v>1148.16500459793</v>
          </cell>
          <cell r="Y39">
            <v>1326.2427183671002</v>
          </cell>
          <cell r="Z39">
            <v>1444.4205285488624</v>
          </cell>
          <cell r="AA39">
            <v>16173.372973017391</v>
          </cell>
          <cell r="AB39">
            <v>15.214559334758221</v>
          </cell>
          <cell r="AC39">
            <v>0.12609663769402049</v>
          </cell>
          <cell r="AD39">
            <v>15.340655972452241</v>
          </cell>
          <cell r="AE39">
            <v>1068.756363721712</v>
          </cell>
          <cell r="AF39">
            <v>1031.5777194433952</v>
          </cell>
          <cell r="AG39">
            <v>1690.6351448769883</v>
          </cell>
          <cell r="AH39">
            <v>1358.7798698023994</v>
          </cell>
          <cell r="AI39">
            <v>1374.4917745222101</v>
          </cell>
          <cell r="AJ39">
            <v>1179.3930006395633</v>
          </cell>
          <cell r="AK39">
            <v>1534.3171599107404</v>
          </cell>
          <cell r="AL39">
            <v>1264.4377098859882</v>
          </cell>
          <cell r="AM39">
            <v>1722.9915233872923</v>
          </cell>
          <cell r="AN39">
            <v>1132.3894454266033</v>
          </cell>
          <cell r="AO39">
            <v>1381.363855251499</v>
          </cell>
          <cell r="AP39">
            <v>71.364277281834575</v>
          </cell>
          <cell r="AQ39">
            <v>33.701126584312306</v>
          </cell>
          <cell r="AR39">
            <v>-127.85199168396048</v>
          </cell>
          <cell r="AS39">
            <v>-23.228150550697819</v>
          </cell>
          <cell r="AT39">
            <v>84.555717333431858</v>
          </cell>
          <cell r="AU39">
            <v>-20.082207664590669</v>
          </cell>
          <cell r="AV39">
            <v>63.245494327335109</v>
          </cell>
          <cell r="AW39">
            <v>-105.80241606794357</v>
          </cell>
          <cell r="AX39">
            <v>53.262605753487605</v>
          </cell>
          <cell r="AY39">
            <v>2205.399487031254</v>
          </cell>
          <cell r="AZ39">
            <v>3768.1826402242814</v>
          </cell>
          <cell r="BA39">
            <v>5103.7343594759841</v>
          </cell>
          <cell r="BB39">
            <v>6562.7818513316261</v>
          </cell>
          <cell r="BC39">
            <v>7722.0926443065982</v>
          </cell>
          <cell r="BD39">
            <v>9319.6552985446742</v>
          </cell>
          <cell r="BE39">
            <v>10478.29059236272</v>
          </cell>
          <cell r="BF39">
            <v>12254.544721503498</v>
          </cell>
          <cell r="BG39">
            <v>13402.709726101428</v>
          </cell>
          <cell r="BH39">
            <v>2100.3340831651071</v>
          </cell>
          <cell r="BI39">
            <v>3790.969228042095</v>
          </cell>
          <cell r="BJ39">
            <v>5149.7490978444939</v>
          </cell>
          <cell r="BK39">
            <v>6524.240872366704</v>
          </cell>
          <cell r="BL39">
            <v>7703.633873006268</v>
          </cell>
          <cell r="BM39">
            <v>9237.951032917008</v>
          </cell>
          <cell r="BN39">
            <v>10502.388742802996</v>
          </cell>
          <cell r="BO39">
            <v>12225.380266190288</v>
          </cell>
          <cell r="BP39">
            <v>13357.769711616891</v>
          </cell>
          <cell r="BQ39">
            <v>105.06540386614701</v>
          </cell>
          <cell r="BR39">
            <v>-22.786587817813107</v>
          </cell>
          <cell r="BS39">
            <v>-46.014738368510578</v>
          </cell>
          <cell r="BT39">
            <v>38.540978964921635</v>
          </cell>
          <cell r="BU39">
            <v>18.458771300331165</v>
          </cell>
          <cell r="BV39">
            <v>81.704265627666445</v>
          </cell>
          <cell r="BW39">
            <v>-24.098150440275276</v>
          </cell>
          <cell r="BX39">
            <v>29.164455313210055</v>
          </cell>
          <cell r="BY39">
            <v>44.940014484536732</v>
          </cell>
          <cell r="BZ39">
            <v>842.57889693999994</v>
          </cell>
          <cell r="CA39">
            <v>927.68931685999996</v>
          </cell>
          <cell r="CB39">
            <v>1208.6286885</v>
          </cell>
          <cell r="CC39">
            <v>3768.1826402242814</v>
          </cell>
          <cell r="CD39">
            <v>2978.8969023</v>
          </cell>
          <cell r="CE39">
            <v>789.28573792428142</v>
          </cell>
          <cell r="CF39">
            <v>26.495906498639666</v>
          </cell>
        </row>
        <row r="40">
          <cell r="L40">
            <v>13835.694171749044</v>
          </cell>
          <cell r="M40">
            <v>135.69999999999999</v>
          </cell>
          <cell r="N40">
            <v>13971.394171749045</v>
          </cell>
          <cell r="Q40">
            <v>1268.7220575171</v>
          </cell>
          <cell r="R40">
            <v>1092.9445943212645</v>
          </cell>
          <cell r="S40">
            <v>1295.417872444752</v>
          </cell>
          <cell r="T40">
            <v>1014.5812168482155</v>
          </cell>
          <cell r="U40">
            <v>1354.7337588262978</v>
          </cell>
          <cell r="V40">
            <v>960.02224971059331</v>
          </cell>
          <cell r="W40">
            <v>1265.1986597871232</v>
          </cell>
          <cell r="X40">
            <v>936.90342965859668</v>
          </cell>
          <cell r="Y40">
            <v>1228.3875718281001</v>
          </cell>
          <cell r="Z40">
            <v>1156.9326777232959</v>
          </cell>
          <cell r="AA40">
            <v>13489.21330987201</v>
          </cell>
          <cell r="AB40">
            <v>12.856555012677306</v>
          </cell>
          <cell r="AC40">
            <v>0.12609663769402049</v>
          </cell>
          <cell r="AD40">
            <v>12.982651650371327</v>
          </cell>
          <cell r="AE40">
            <v>929.45947908848927</v>
          </cell>
          <cell r="AF40">
            <v>892.92130767706817</v>
          </cell>
          <cell r="AG40">
            <v>1360.775263643369</v>
          </cell>
          <cell r="AH40">
            <v>1117.5272050139802</v>
          </cell>
          <cell r="AI40">
            <v>1194.5268260458204</v>
          </cell>
          <cell r="AJ40">
            <v>1015.6999489663854</v>
          </cell>
          <cell r="AK40">
            <v>1339.5282498029148</v>
          </cell>
          <cell r="AL40">
            <v>986.0998427674059</v>
          </cell>
          <cell r="AM40">
            <v>1284.7680256926667</v>
          </cell>
          <cell r="AN40">
            <v>1018.8048114522427</v>
          </cell>
          <cell r="AO40">
            <v>1305.8493420435129</v>
          </cell>
          <cell r="AP40">
            <v>72.717097568724057</v>
          </cell>
          <cell r="AQ40">
            <v>20.271336872389384</v>
          </cell>
          <cell r="AR40">
            <v>-92.05320612626906</v>
          </cell>
          <cell r="AS40">
            <v>-24.582610692715662</v>
          </cell>
          <cell r="AT40">
            <v>100.89104639893162</v>
          </cell>
          <cell r="AU40">
            <v>-1.1187321181698735</v>
          </cell>
          <cell r="AV40">
            <v>15.205509023383001</v>
          </cell>
          <cell r="AW40">
            <v>-26.077593056812589</v>
          </cell>
          <cell r="AX40">
            <v>-19.569365905543464</v>
          </cell>
          <cell r="AY40">
            <v>1915.3692212066708</v>
          </cell>
          <cell r="AZ40">
            <v>3184.0912787237703</v>
          </cell>
          <cell r="BA40">
            <v>4277.0358730450353</v>
          </cell>
          <cell r="BB40">
            <v>5572.4537454897873</v>
          </cell>
          <cell r="BC40">
            <v>6587.0349623380025</v>
          </cell>
          <cell r="BD40">
            <v>7941.7687211643015</v>
          </cell>
          <cell r="BE40">
            <v>8901.7909708748957</v>
          </cell>
          <cell r="BF40">
            <v>10166.989630662018</v>
          </cell>
          <cell r="BG40">
            <v>11103.893060320614</v>
          </cell>
          <cell r="BH40">
            <v>1822.3807867655573</v>
          </cell>
          <cell r="BI40">
            <v>3183.1560504089261</v>
          </cell>
          <cell r="BJ40">
            <v>4300.6832554229059</v>
          </cell>
          <cell r="BK40">
            <v>5495.2100814687265</v>
          </cell>
          <cell r="BL40">
            <v>6510.9100304351123</v>
          </cell>
          <cell r="BM40">
            <v>7850.4382802380269</v>
          </cell>
          <cell r="BN40">
            <v>8836.5381230054336</v>
          </cell>
          <cell r="BO40">
            <v>10121.306148698101</v>
          </cell>
          <cell r="BP40">
            <v>11140.110960150343</v>
          </cell>
          <cell r="BQ40">
            <v>92.988434441113299</v>
          </cell>
          <cell r="BR40">
            <v>0.93522831484444424</v>
          </cell>
          <cell r="BS40">
            <v>-23.647382377871011</v>
          </cell>
          <cell r="BT40">
            <v>77.243664021060852</v>
          </cell>
          <cell r="BU40">
            <v>76.124931902891007</v>
          </cell>
          <cell r="BV40">
            <v>91.330440926274349</v>
          </cell>
          <cell r="BW40">
            <v>65.25284786946213</v>
          </cell>
          <cell r="BX40">
            <v>45.683481963917075</v>
          </cell>
          <cell r="BY40">
            <v>-36.217899829729504</v>
          </cell>
          <cell r="BZ40">
            <v>791.20639199999994</v>
          </cell>
          <cell r="CA40">
            <v>742.37813659999995</v>
          </cell>
          <cell r="CB40">
            <v>1032.1294164999999</v>
          </cell>
          <cell r="CC40">
            <v>3184.0912787237703</v>
          </cell>
          <cell r="CD40">
            <v>2565.7139450999998</v>
          </cell>
          <cell r="CE40">
            <v>618.37733362377048</v>
          </cell>
          <cell r="CF40">
            <v>24.101569654900445</v>
          </cell>
        </row>
        <row r="41">
          <cell r="L41">
            <v>3039.0008549118384</v>
          </cell>
          <cell r="N41">
            <v>3039.0008549118384</v>
          </cell>
          <cell r="Q41">
            <v>229.82562720125335</v>
          </cell>
          <cell r="R41">
            <v>231.78627338494337</v>
          </cell>
          <cell r="S41">
            <v>220.36962725388335</v>
          </cell>
          <cell r="T41">
            <v>260.44324293338332</v>
          </cell>
          <cell r="U41">
            <v>322.04120313933333</v>
          </cell>
          <cell r="V41">
            <v>236.95060855333335</v>
          </cell>
          <cell r="W41">
            <v>239.19305935433331</v>
          </cell>
          <cell r="X41">
            <v>228.78283836333335</v>
          </cell>
          <cell r="Y41">
            <v>240.99025244333333</v>
          </cell>
          <cell r="Z41">
            <v>489.89481366878056</v>
          </cell>
          <cell r="AA41">
            <v>3086.9989706022366</v>
          </cell>
          <cell r="AB41">
            <v>2.8239336017217149</v>
          </cell>
          <cell r="AC41" t="str">
            <v xml:space="preserve"> </v>
          </cell>
          <cell r="AD41">
            <v>2.8239336017217149</v>
          </cell>
          <cell r="AE41">
            <v>136.05759002946508</v>
          </cell>
          <cell r="AF41">
            <v>235.99584037193952</v>
          </cell>
          <cell r="AG41">
            <v>253.06730158728695</v>
          </cell>
          <cell r="AH41">
            <v>238.41410385292349</v>
          </cell>
          <cell r="AI41">
            <v>234.579779344998</v>
          </cell>
          <cell r="AJ41">
            <v>263.55543885477232</v>
          </cell>
          <cell r="AK41">
            <v>313.56136992002473</v>
          </cell>
          <cell r="AL41">
            <v>219.88163636300035</v>
          </cell>
          <cell r="AM41">
            <v>232.67036491447831</v>
          </cell>
          <cell r="AN41">
            <v>252.64815895060499</v>
          </cell>
          <cell r="AO41">
            <v>242.8264105908535</v>
          </cell>
          <cell r="AP41">
            <v>26.681482223868272</v>
          </cell>
          <cell r="AQ41">
            <v>-12.013488318946202</v>
          </cell>
          <cell r="AR41">
            <v>-23.241674386033594</v>
          </cell>
          <cell r="AS41">
            <v>-6.6278304679801181</v>
          </cell>
          <cell r="AT41">
            <v>-14.210152091114651</v>
          </cell>
          <cell r="AU41">
            <v>-3.1121959213890023</v>
          </cell>
          <cell r="AV41">
            <v>8.4798332193086026</v>
          </cell>
          <cell r="AW41">
            <v>17.068972190333</v>
          </cell>
          <cell r="AX41">
            <v>6.5226944398550017</v>
          </cell>
          <cell r="AY41">
            <v>386.72142430632664</v>
          </cell>
          <cell r="AZ41">
            <v>616.54705150758002</v>
          </cell>
          <cell r="BA41">
            <v>848.33332489252336</v>
          </cell>
          <cell r="BB41">
            <v>1068.7029521464067</v>
          </cell>
          <cell r="BC41">
            <v>1329.14619507979</v>
          </cell>
          <cell r="BD41">
            <v>1651.1873982191232</v>
          </cell>
          <cell r="BE41">
            <v>1888.1380067724565</v>
          </cell>
          <cell r="BF41">
            <v>2127.3310661267897</v>
          </cell>
          <cell r="BG41">
            <v>2356.1139044901229</v>
          </cell>
          <cell r="BH41">
            <v>372.05343040140463</v>
          </cell>
          <cell r="BI41">
            <v>625.12073198869155</v>
          </cell>
          <cell r="BJ41">
            <v>863.53483584161506</v>
          </cell>
          <cell r="BK41">
            <v>1098.114615186613</v>
          </cell>
          <cell r="BL41">
            <v>1361.6700540413854</v>
          </cell>
          <cell r="BM41">
            <v>1675.2314239614102</v>
          </cell>
          <cell r="BN41">
            <v>1895.1130603244105</v>
          </cell>
          <cell r="BO41">
            <v>2127.7834252388889</v>
          </cell>
          <cell r="BP41">
            <v>2380.4315841894941</v>
          </cell>
          <cell r="BQ41">
            <v>14.667993904922014</v>
          </cell>
          <cell r="BR41">
            <v>-8.5736804811115235</v>
          </cell>
          <cell r="BS41">
            <v>-15.201510949091698</v>
          </cell>
          <cell r="BT41">
            <v>-29.411663040206349</v>
          </cell>
          <cell r="BU41">
            <v>-32.523858961595352</v>
          </cell>
          <cell r="BV41">
            <v>-24.044025742286976</v>
          </cell>
          <cell r="BW41">
            <v>-6.9750535519540335</v>
          </cell>
          <cell r="BX41">
            <v>-0.45235911209920232</v>
          </cell>
          <cell r="BY41">
            <v>-24.317679699371183</v>
          </cell>
          <cell r="BZ41">
            <v>145.95099999999999</v>
          </cell>
          <cell r="CA41">
            <v>215.89788499999997</v>
          </cell>
          <cell r="CB41">
            <v>186.13363699999999</v>
          </cell>
          <cell r="CC41">
            <v>616.54705150758002</v>
          </cell>
          <cell r="CD41">
            <v>547.98252200000002</v>
          </cell>
          <cell r="CE41">
            <v>68.564529507580005</v>
          </cell>
          <cell r="CF41">
            <v>12.512174522891083</v>
          </cell>
        </row>
        <row r="42">
          <cell r="L42">
            <v>1136.2711188686997</v>
          </cell>
          <cell r="M42">
            <v>135.69999999999999</v>
          </cell>
          <cell r="N42">
            <v>1271.9711188686997</v>
          </cell>
          <cell r="Q42">
            <v>114.93062309356779</v>
          </cell>
          <cell r="R42">
            <v>97.577095191947578</v>
          </cell>
          <cell r="S42">
            <v>99.839122443596651</v>
          </cell>
          <cell r="T42">
            <v>80.184636532315565</v>
          </cell>
          <cell r="U42">
            <v>78.343778427148891</v>
          </cell>
          <cell r="V42">
            <v>99.025721802846675</v>
          </cell>
          <cell r="W42">
            <v>101.61939423679334</v>
          </cell>
          <cell r="X42">
            <v>104.04936530497444</v>
          </cell>
          <cell r="Y42">
            <v>111.93020796266667</v>
          </cell>
          <cell r="Z42">
            <v>99.254814024515426</v>
          </cell>
          <cell r="AA42">
            <v>1168.2704795129862</v>
          </cell>
          <cell r="AB42">
            <v>1.0558582726467629</v>
          </cell>
          <cell r="AC42">
            <v>0.12609663769402049</v>
          </cell>
          <cell r="AD42">
            <v>1.1819549103407834</v>
          </cell>
          <cell r="AE42">
            <v>38.699802558668416</v>
          </cell>
          <cell r="AF42">
            <v>119.90133607843137</v>
          </cell>
          <cell r="AG42">
            <v>90.284681960784297</v>
          </cell>
          <cell r="AH42">
            <v>72.295434640522842</v>
          </cell>
          <cell r="AI42">
            <v>91.401886405228737</v>
          </cell>
          <cell r="AJ42">
            <v>98.853333464052255</v>
          </cell>
          <cell r="AK42">
            <v>94.987434744842744</v>
          </cell>
          <cell r="AL42">
            <v>64.019107991242834</v>
          </cell>
          <cell r="AM42">
            <v>102.54403622653696</v>
          </cell>
          <cell r="AN42">
            <v>155.55366199584154</v>
          </cell>
          <cell r="AO42">
            <v>157.82449287581693</v>
          </cell>
          <cell r="AP42">
            <v>30.696783632878258</v>
          </cell>
          <cell r="AQ42">
            <v>-7.7822017773646905</v>
          </cell>
          <cell r="AR42">
            <v>24.645941132783491</v>
          </cell>
          <cell r="AS42">
            <v>25.281660551424736</v>
          </cell>
          <cell r="AT42">
            <v>8.4372360383679137</v>
          </cell>
          <cell r="AU42">
            <v>-18.66869693173669</v>
          </cell>
          <cell r="AV42">
            <v>-16.643656317693853</v>
          </cell>
          <cell r="AW42">
            <v>35.006613811603842</v>
          </cell>
          <cell r="AX42">
            <v>-0.92464198974361977</v>
          </cell>
          <cell r="AY42">
            <v>181.51572049261338</v>
          </cell>
          <cell r="AZ42">
            <v>296.44634358618117</v>
          </cell>
          <cell r="BA42">
            <v>394.02343877812871</v>
          </cell>
          <cell r="BB42">
            <v>493.8625612217254</v>
          </cell>
          <cell r="BC42">
            <v>574.04719775404089</v>
          </cell>
          <cell r="BD42">
            <v>652.39097618118979</v>
          </cell>
          <cell r="BE42">
            <v>751.41669798403655</v>
          </cell>
          <cell r="BF42">
            <v>853.0360922208298</v>
          </cell>
          <cell r="BG42">
            <v>957.08545752580426</v>
          </cell>
          <cell r="BH42">
            <v>158.60113863709981</v>
          </cell>
          <cell r="BI42">
            <v>248.88582059788411</v>
          </cell>
          <cell r="BJ42">
            <v>321.18125523840695</v>
          </cell>
          <cell r="BK42">
            <v>412.58314164363571</v>
          </cell>
          <cell r="BL42">
            <v>511.43647510768795</v>
          </cell>
          <cell r="BM42">
            <v>606.42390985253064</v>
          </cell>
          <cell r="BN42">
            <v>670.44301784377353</v>
          </cell>
          <cell r="BO42">
            <v>772.98705407031048</v>
          </cell>
          <cell r="BP42">
            <v>928.54071606615207</v>
          </cell>
          <cell r="BQ42">
            <v>22.914581855513553</v>
          </cell>
          <cell r="BR42">
            <v>47.560522988297038</v>
          </cell>
          <cell r="BS42">
            <v>72.842183539721773</v>
          </cell>
          <cell r="BT42">
            <v>81.279419578089701</v>
          </cell>
          <cell r="BU42">
            <v>62.61072264635299</v>
          </cell>
          <cell r="BV42">
            <v>45.967066328659151</v>
          </cell>
          <cell r="BW42">
            <v>80.973680140263014</v>
          </cell>
          <cell r="BX42">
            <v>80.049038150519323</v>
          </cell>
          <cell r="BY42">
            <v>28.544741459652187</v>
          </cell>
          <cell r="BZ42">
            <v>22.829712000000001</v>
          </cell>
          <cell r="CA42">
            <v>98.086211399999996</v>
          </cell>
          <cell r="CB42">
            <v>88.478014999999999</v>
          </cell>
          <cell r="CC42">
            <v>296.44634358618117</v>
          </cell>
          <cell r="CD42">
            <v>209.3939384</v>
          </cell>
          <cell r="CE42">
            <v>87.052405186181176</v>
          </cell>
          <cell r="CF42">
            <v>41.573507739219821</v>
          </cell>
        </row>
        <row r="43">
          <cell r="L43">
            <v>345.9</v>
          </cell>
          <cell r="M43">
            <v>135.69999999999999</v>
          </cell>
          <cell r="N43">
            <v>481.59999999999997</v>
          </cell>
          <cell r="Q43">
            <v>26.136318601111117</v>
          </cell>
          <cell r="R43">
            <v>28.111831709090907</v>
          </cell>
          <cell r="S43">
            <v>10.912967109</v>
          </cell>
          <cell r="T43">
            <v>10.992378753888888</v>
          </cell>
          <cell r="U43">
            <v>12.36558303222222</v>
          </cell>
          <cell r="V43">
            <v>49.993232800000001</v>
          </cell>
          <cell r="W43">
            <v>32.539151746666668</v>
          </cell>
          <cell r="X43">
            <v>28.857724697777776</v>
          </cell>
          <cell r="Y43">
            <v>28.824999999999999</v>
          </cell>
          <cell r="Z43">
            <v>28.824999999999999</v>
          </cell>
          <cell r="AA43">
            <v>316.25375747975755</v>
          </cell>
          <cell r="AB43">
            <v>0.32142097994371183</v>
          </cell>
          <cell r="AC43">
            <v>0.12609663769402049</v>
          </cell>
          <cell r="AD43">
            <v>0.44751761763773235</v>
          </cell>
          <cell r="AE43">
            <v>0.38659411764705881</v>
          </cell>
          <cell r="AF43">
            <v>29.059669411764705</v>
          </cell>
          <cell r="AG43">
            <v>6.7430152941176473</v>
          </cell>
          <cell r="AH43">
            <v>6.4093235294117639</v>
          </cell>
          <cell r="AI43">
            <v>12.415775294117648</v>
          </cell>
          <cell r="AJ43">
            <v>22.467222352941175</v>
          </cell>
          <cell r="AK43">
            <v>29.995634117647054</v>
          </cell>
          <cell r="AL43">
            <v>14.698715294117646</v>
          </cell>
          <cell r="AM43">
            <v>28.823643529411765</v>
          </cell>
          <cell r="AN43">
            <v>28.823643529411765</v>
          </cell>
          <cell r="AO43">
            <v>83.038381764705875</v>
          </cell>
          <cell r="AP43">
            <v>34.455825252352952</v>
          </cell>
          <cell r="AQ43">
            <v>-5.2075197517646998</v>
          </cell>
          <cell r="AR43">
            <v>19.39330330699347</v>
          </cell>
          <cell r="AS43">
            <v>21.702508179679143</v>
          </cell>
          <cell r="AT43">
            <v>-1.5028081851176474</v>
          </cell>
          <cell r="AU43">
            <v>-11.474843599052287</v>
          </cell>
          <cell r="AV43">
            <v>-17.630051085424832</v>
          </cell>
          <cell r="AW43">
            <v>35.294517505882354</v>
          </cell>
          <cell r="AX43">
            <v>3.7155082172549037</v>
          </cell>
          <cell r="AY43">
            <v>58.694569030000011</v>
          </cell>
          <cell r="AZ43">
            <v>84.830887631111125</v>
          </cell>
          <cell r="BA43">
            <v>112.94271934020203</v>
          </cell>
          <cell r="BB43">
            <v>123.85568644920204</v>
          </cell>
          <cell r="BC43">
            <v>134.84806520309093</v>
          </cell>
          <cell r="BD43">
            <v>147.21364823531314</v>
          </cell>
          <cell r="BE43">
            <v>197.20688103531313</v>
          </cell>
          <cell r="BF43">
            <v>229.74603278197981</v>
          </cell>
          <cell r="BG43">
            <v>258.60375747975758</v>
          </cell>
          <cell r="BH43">
            <v>29.446263529411763</v>
          </cell>
          <cell r="BI43">
            <v>36.189278823529406</v>
          </cell>
          <cell r="BJ43">
            <v>42.598602352941171</v>
          </cell>
          <cell r="BK43">
            <v>55.014377647058822</v>
          </cell>
          <cell r="BL43">
            <v>77.4816</v>
          </cell>
          <cell r="BM43">
            <v>107.47723411764706</v>
          </cell>
          <cell r="BN43">
            <v>122.17594941176471</v>
          </cell>
          <cell r="BO43">
            <v>150.99959294117647</v>
          </cell>
          <cell r="BP43">
            <v>179.82323647058823</v>
          </cell>
          <cell r="BQ43">
            <v>29.248305500588248</v>
          </cell>
          <cell r="BR43">
            <v>48.641608807581719</v>
          </cell>
          <cell r="BS43">
            <v>70.344116987260861</v>
          </cell>
          <cell r="BT43">
            <v>68.841308802143217</v>
          </cell>
          <cell r="BU43">
            <v>57.366465203090925</v>
          </cell>
          <cell r="BV43">
            <v>39.736414117666087</v>
          </cell>
          <cell r="BW43">
            <v>75.030931623548426</v>
          </cell>
          <cell r="BX43">
            <v>78.746439840803333</v>
          </cell>
          <cell r="BY43">
            <v>78.780521009169348</v>
          </cell>
          <cell r="BZ43">
            <v>7.5627120000000003</v>
          </cell>
          <cell r="CA43">
            <v>26.583966399999994</v>
          </cell>
          <cell r="CB43">
            <v>8.624015</v>
          </cell>
          <cell r="CC43">
            <v>84.830887631111125</v>
          </cell>
          <cell r="CD43">
            <v>42.770693399999992</v>
          </cell>
          <cell r="CE43">
            <v>42.060194231111133</v>
          </cell>
          <cell r="CF43">
            <v>98.338817745496598</v>
          </cell>
        </row>
        <row r="44">
          <cell r="Q44">
            <v>88.794304492456675</v>
          </cell>
          <cell r="R44">
            <v>69.46526348285667</v>
          </cell>
          <cell r="S44">
            <v>88.926155334596658</v>
          </cell>
          <cell r="T44">
            <v>69.192257778426679</v>
          </cell>
          <cell r="U44">
            <v>65.978195394926672</v>
          </cell>
          <cell r="V44">
            <v>49.032489002846667</v>
          </cell>
          <cell r="W44">
            <v>69.080242490126665</v>
          </cell>
          <cell r="X44">
            <v>75.191640607196675</v>
          </cell>
          <cell r="Y44">
            <v>83.105207962666668</v>
          </cell>
          <cell r="Z44">
            <v>70.429814024515423</v>
          </cell>
          <cell r="AA44">
            <v>852.01672203322869</v>
          </cell>
          <cell r="AE44">
            <v>38.313208441021359</v>
          </cell>
          <cell r="AF44">
            <v>90.841666666666669</v>
          </cell>
          <cell r="AG44">
            <v>83.541666666666657</v>
          </cell>
          <cell r="AH44">
            <v>65.886111111111077</v>
          </cell>
          <cell r="AI44">
            <v>78.986111111111086</v>
          </cell>
          <cell r="AJ44">
            <v>76.386111111111077</v>
          </cell>
          <cell r="AK44">
            <v>64.991800627195687</v>
          </cell>
          <cell r="AL44">
            <v>49.320392697125179</v>
          </cell>
          <cell r="AM44">
            <v>73.720392697125192</v>
          </cell>
          <cell r="AN44">
            <v>126.73001846642978</v>
          </cell>
          <cell r="AO44">
            <v>74.786111111111069</v>
          </cell>
          <cell r="AP44">
            <v>-3.7590416194746936</v>
          </cell>
          <cell r="AQ44">
            <v>-2.5746820255999978</v>
          </cell>
          <cell r="AR44">
            <v>5.2526378257900177</v>
          </cell>
          <cell r="AS44">
            <v>3.5791523717455931</v>
          </cell>
          <cell r="AT44">
            <v>9.9400442234855717</v>
          </cell>
          <cell r="AU44">
            <v>-7.1938533326843981</v>
          </cell>
          <cell r="AV44">
            <v>0.98639476773098522</v>
          </cell>
          <cell r="AW44">
            <v>-0.28790369427851203</v>
          </cell>
          <cell r="AX44">
            <v>-4.640150206998527</v>
          </cell>
          <cell r="AY44">
            <v>122.82115146261334</v>
          </cell>
          <cell r="AZ44">
            <v>211.61545595507002</v>
          </cell>
          <cell r="BA44">
            <v>281.08071943792669</v>
          </cell>
          <cell r="BB44">
            <v>370.00687477252336</v>
          </cell>
          <cell r="BC44">
            <v>439.19913255095003</v>
          </cell>
          <cell r="BD44">
            <v>505.1773279458767</v>
          </cell>
          <cell r="BE44">
            <v>554.20981694872341</v>
          </cell>
          <cell r="BF44">
            <v>623.29005943884999</v>
          </cell>
          <cell r="BG44">
            <v>698.48170004604663</v>
          </cell>
          <cell r="BH44">
            <v>129.15487510768804</v>
          </cell>
          <cell r="BI44">
            <v>212.6965417743547</v>
          </cell>
          <cell r="BJ44">
            <v>278.58265288546579</v>
          </cell>
          <cell r="BK44">
            <v>357.56876399657688</v>
          </cell>
          <cell r="BL44">
            <v>433.95487510768794</v>
          </cell>
          <cell r="BM44">
            <v>498.94667573488363</v>
          </cell>
          <cell r="BN44">
            <v>548.26706843200884</v>
          </cell>
          <cell r="BO44">
            <v>621.98746112913409</v>
          </cell>
          <cell r="BP44">
            <v>748.71747959556387</v>
          </cell>
          <cell r="BQ44">
            <v>-6.3337236450746959</v>
          </cell>
          <cell r="BR44">
            <v>-1.0810858192846786</v>
          </cell>
          <cell r="BS44">
            <v>2.498066552460906</v>
          </cell>
          <cell r="BT44">
            <v>12.438110775946482</v>
          </cell>
          <cell r="BU44">
            <v>5.2442574432620646</v>
          </cell>
          <cell r="BV44">
            <v>6.2306522109930658</v>
          </cell>
          <cell r="BW44">
            <v>5.9427485167145733</v>
          </cell>
          <cell r="BX44">
            <v>1.3025983097159042</v>
          </cell>
          <cell r="BY44">
            <v>-50.235779549517247</v>
          </cell>
          <cell r="BZ44">
            <v>15.266999999999999</v>
          </cell>
          <cell r="CA44">
            <v>71.502245000000002</v>
          </cell>
          <cell r="CB44">
            <v>79.853999999999999</v>
          </cell>
          <cell r="CC44">
            <v>211.61545595507002</v>
          </cell>
          <cell r="CD44">
            <v>166.623245</v>
          </cell>
          <cell r="CE44">
            <v>44.992210955070021</v>
          </cell>
          <cell r="CF44">
            <v>27.002361498283168</v>
          </cell>
        </row>
        <row r="45">
          <cell r="G45" t="str">
            <v xml:space="preserve">  Pagos Tesorería</v>
          </cell>
          <cell r="L45">
            <v>788.57572886869968</v>
          </cell>
          <cell r="N45">
            <v>788.57572886869968</v>
          </cell>
          <cell r="O45">
            <v>33.485464796666669</v>
          </cell>
          <cell r="P45">
            <v>88.228597405366671</v>
          </cell>
          <cell r="Q45">
            <v>87.873993407506674</v>
          </cell>
          <cell r="R45">
            <v>69.338785109096676</v>
          </cell>
          <cell r="S45">
            <v>88.053497958206663</v>
          </cell>
          <cell r="T45">
            <v>68.571828354016674</v>
          </cell>
          <cell r="U45">
            <v>62.220111285406666</v>
          </cell>
          <cell r="V45">
            <v>48.592906006636667</v>
          </cell>
          <cell r="W45">
            <v>68.960692307966667</v>
          </cell>
          <cell r="X45">
            <v>75.109252106666673</v>
          </cell>
          <cell r="Y45">
            <v>82.925245816666674</v>
          </cell>
          <cell r="Z45">
            <v>70.429814024515423</v>
          </cell>
          <cell r="AA45">
            <v>843.7901885787187</v>
          </cell>
          <cell r="AB45">
            <v>0.73276896077711551</v>
          </cell>
          <cell r="AC45" t="str">
            <v xml:space="preserve"> </v>
          </cell>
          <cell r="AD45">
            <v>0.73276896077711551</v>
          </cell>
          <cell r="AE45">
            <v>38.313208441021359</v>
          </cell>
          <cell r="AF45">
            <v>90.841666666666669</v>
          </cell>
          <cell r="AG45">
            <v>83.541666666666657</v>
          </cell>
          <cell r="AH45">
            <v>65.886111111111077</v>
          </cell>
          <cell r="AI45">
            <v>78.986111111111086</v>
          </cell>
          <cell r="AJ45">
            <v>76.386111111111077</v>
          </cell>
          <cell r="AK45">
            <v>56.38611111111107</v>
          </cell>
          <cell r="AL45">
            <v>47.88611111111107</v>
          </cell>
          <cell r="AM45">
            <v>72.286111111111083</v>
          </cell>
          <cell r="AN45">
            <v>58.88611111111107</v>
          </cell>
          <cell r="AO45">
            <v>74.786111111111069</v>
          </cell>
          <cell r="AP45">
            <v>-4.8277436443546904</v>
          </cell>
          <cell r="AQ45">
            <v>-2.6130692612999979</v>
          </cell>
          <cell r="AR45">
            <v>4.332326740840017</v>
          </cell>
          <cell r="AS45">
            <v>3.4526739979855989</v>
          </cell>
          <cell r="AT45">
            <v>9.0673868470955767</v>
          </cell>
          <cell r="AU45">
            <v>-7.8142827570944036</v>
          </cell>
          <cell r="AV45">
            <v>5.8340001742955963</v>
          </cell>
          <cell r="AW45">
            <v>0.70679489552559716</v>
          </cell>
          <cell r="AX45">
            <v>-3.3254188031444158</v>
          </cell>
          <cell r="AY45">
            <v>121.71406220203335</v>
          </cell>
          <cell r="AZ45">
            <v>209.58805560954002</v>
          </cell>
          <cell r="BA45">
            <v>278.9268407186367</v>
          </cell>
          <cell r="BB45">
            <v>366.98033867684336</v>
          </cell>
          <cell r="BC45">
            <v>435.55216703086001</v>
          </cell>
          <cell r="BD45">
            <v>497.77227831626669</v>
          </cell>
          <cell r="BE45">
            <v>546.36518432290336</v>
          </cell>
          <cell r="BF45">
            <v>615.32587663086997</v>
          </cell>
          <cell r="BG45">
            <v>690.43512873753662</v>
          </cell>
          <cell r="BH45">
            <v>129.15487510768804</v>
          </cell>
          <cell r="BI45">
            <v>212.6965417743547</v>
          </cell>
          <cell r="BJ45">
            <v>278.58265288546579</v>
          </cell>
          <cell r="BK45">
            <v>357.56876399657688</v>
          </cell>
          <cell r="BL45">
            <v>433.95487510768794</v>
          </cell>
          <cell r="BM45">
            <v>490.340986218799</v>
          </cell>
          <cell r="BN45">
            <v>538.22709732991007</v>
          </cell>
          <cell r="BO45">
            <v>610.51320844102111</v>
          </cell>
          <cell r="BP45">
            <v>669.39931955213217</v>
          </cell>
          <cell r="BQ45">
            <v>-7.4408129056546954</v>
          </cell>
          <cell r="BR45">
            <v>-3.1084861648146784</v>
          </cell>
          <cell r="BS45">
            <v>0.34418783317090629</v>
          </cell>
          <cell r="BT45">
            <v>9.411574680266483</v>
          </cell>
          <cell r="BU45">
            <v>1.5972919231720653</v>
          </cell>
          <cell r="BV45">
            <v>7.4312920974676899</v>
          </cell>
          <cell r="BW45">
            <v>8.1380869929932942</v>
          </cell>
          <cell r="BX45">
            <v>4.8126681898488641</v>
          </cell>
          <cell r="BY45">
            <v>21.035809185404446</v>
          </cell>
          <cell r="BZ45">
            <v>15.266999999999999</v>
          </cell>
          <cell r="CA45">
            <v>69.202245000000005</v>
          </cell>
          <cell r="CB45">
            <v>77.554000000000002</v>
          </cell>
          <cell r="CC45">
            <v>209.58805560954002</v>
          </cell>
          <cell r="CD45">
            <v>162.023245</v>
          </cell>
          <cell r="CE45">
            <v>47.564810609540018</v>
          </cell>
          <cell r="CF45">
            <v>29.356781867651161</v>
          </cell>
        </row>
        <row r="46">
          <cell r="G46" t="str">
            <v xml:space="preserve">  Otros Pagos</v>
          </cell>
          <cell r="L46">
            <v>1.79539</v>
          </cell>
          <cell r="N46">
            <v>1.79539</v>
          </cell>
          <cell r="O46">
            <v>1.0687020248799999</v>
          </cell>
          <cell r="P46">
            <v>3.8387235699999994E-2</v>
          </cell>
          <cell r="Q46">
            <v>0.92031108495000002</v>
          </cell>
          <cell r="R46">
            <v>0.12647837375999998</v>
          </cell>
          <cell r="S46">
            <v>0.87265737638999985</v>
          </cell>
          <cell r="T46">
            <v>0.62042942440999915</v>
          </cell>
          <cell r="U46">
            <v>3.7580841095200004</v>
          </cell>
          <cell r="V46">
            <v>0.43958299621000002</v>
          </cell>
          <cell r="W46">
            <v>0.11955018215999999</v>
          </cell>
          <cell r="X46">
            <v>8.2388500529999992E-2</v>
          </cell>
          <cell r="Y46">
            <v>0.17996214599999999</v>
          </cell>
          <cell r="Z46">
            <v>0</v>
          </cell>
          <cell r="AA46">
            <v>8.2265334545099993</v>
          </cell>
          <cell r="AB46">
            <v>1.6683319259356486E-3</v>
          </cell>
          <cell r="AC46" t="str">
            <v xml:space="preserve"> </v>
          </cell>
          <cell r="AD46">
            <v>1.6683319259356486E-3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8.6056895160846238</v>
          </cell>
          <cell r="AL46">
            <v>1.4342815860141087</v>
          </cell>
          <cell r="AM46">
            <v>1.4342815860141087</v>
          </cell>
          <cell r="AN46">
            <v>67.84390735531872</v>
          </cell>
          <cell r="AO46">
            <v>0</v>
          </cell>
          <cell r="AP46">
            <v>1.0687020248799999</v>
          </cell>
          <cell r="AQ46">
            <v>3.8387235699999994E-2</v>
          </cell>
          <cell r="AR46">
            <v>0.92031108495000002</v>
          </cell>
          <cell r="AS46">
            <v>0.12647837375999998</v>
          </cell>
          <cell r="AT46">
            <v>0.87265737638999985</v>
          </cell>
          <cell r="AU46">
            <v>0.62042942440999915</v>
          </cell>
          <cell r="AV46">
            <v>-4.8476054065646235</v>
          </cell>
          <cell r="AW46">
            <v>-0.99469858980410875</v>
          </cell>
          <cell r="AX46">
            <v>-1.3147314038541087</v>
          </cell>
          <cell r="AY46">
            <v>1.1070892605799998</v>
          </cell>
          <cell r="AZ46">
            <v>2.0274003455299998</v>
          </cell>
          <cell r="BA46">
            <v>2.1538787192899997</v>
          </cell>
          <cell r="BB46">
            <v>3.0265360956799996</v>
          </cell>
          <cell r="BC46">
            <v>3.6469655200899989</v>
          </cell>
          <cell r="BD46">
            <v>7.4050496296099997</v>
          </cell>
          <cell r="BE46">
            <v>7.8446326258200001</v>
          </cell>
          <cell r="BF46">
            <v>7.9641828079800003</v>
          </cell>
          <cell r="BG46">
            <v>8.0465713085099999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8.6056895160846238</v>
          </cell>
          <cell r="BN46">
            <v>10.039971102098733</v>
          </cell>
          <cell r="BO46">
            <v>11.474252688112841</v>
          </cell>
          <cell r="BP46">
            <v>79.318160043431561</v>
          </cell>
          <cell r="BQ46">
            <v>1.1070892605799998</v>
          </cell>
          <cell r="BR46">
            <v>2.0274003455299998</v>
          </cell>
          <cell r="BS46">
            <v>2.1538787192899997</v>
          </cell>
          <cell r="BT46">
            <v>3.0265360956799996</v>
          </cell>
          <cell r="BU46">
            <v>3.6469655200899989</v>
          </cell>
          <cell r="BV46">
            <v>-1.2006398864746242</v>
          </cell>
          <cell r="BW46">
            <v>-2.1953384762787325</v>
          </cell>
          <cell r="BX46">
            <v>-3.5100698801328409</v>
          </cell>
          <cell r="BY46">
            <v>-71.271588734921565</v>
          </cell>
          <cell r="BZ46">
            <v>0</v>
          </cell>
          <cell r="CA46">
            <v>2.2999999999999998</v>
          </cell>
          <cell r="CB46">
            <v>2.2999999999999998</v>
          </cell>
          <cell r="CC46">
            <v>2.0274003455299998</v>
          </cell>
          <cell r="CD46">
            <v>4.5999999999999996</v>
          </cell>
          <cell r="CE46">
            <v>-2.5725996544699998</v>
          </cell>
          <cell r="CF46">
            <v>-55.926079444999999</v>
          </cell>
        </row>
        <row r="47">
          <cell r="L47">
            <v>9660.4221979685062</v>
          </cell>
          <cell r="M47">
            <v>0</v>
          </cell>
          <cell r="N47">
            <v>9660.4221979685062</v>
          </cell>
          <cell r="Q47">
            <v>923.96580722227884</v>
          </cell>
          <cell r="R47">
            <v>763.58122574437368</v>
          </cell>
          <cell r="S47">
            <v>975.20912274727209</v>
          </cell>
          <cell r="T47">
            <v>673.95333738251657</v>
          </cell>
          <cell r="U47">
            <v>954.34877725981562</v>
          </cell>
          <cell r="V47">
            <v>624.04591935441329</v>
          </cell>
          <cell r="W47">
            <v>924.38620619599646</v>
          </cell>
          <cell r="X47">
            <v>604.07122599028889</v>
          </cell>
          <cell r="Y47">
            <v>875.46711142210006</v>
          </cell>
          <cell r="Z47">
            <v>567.78305003000003</v>
          </cell>
          <cell r="AA47">
            <v>9233.943859756786</v>
          </cell>
          <cell r="AB47">
            <v>8.9767631383088275</v>
          </cell>
          <cell r="AC47" t="str">
            <v xml:space="preserve"> </v>
          </cell>
          <cell r="AD47">
            <v>8.9767631383088275</v>
          </cell>
          <cell r="AE47">
            <v>754.70208650035579</v>
          </cell>
          <cell r="AF47">
            <v>537.02413122669725</v>
          </cell>
          <cell r="AG47">
            <v>1017.4232800952977</v>
          </cell>
          <cell r="AH47">
            <v>806.81766652053375</v>
          </cell>
          <cell r="AI47">
            <v>868.54516029559363</v>
          </cell>
          <cell r="AJ47">
            <v>653.29117664756075</v>
          </cell>
          <cell r="AK47">
            <v>930.97944513804737</v>
          </cell>
          <cell r="AL47">
            <v>702.19909841316269</v>
          </cell>
          <cell r="AM47">
            <v>949.55362455165141</v>
          </cell>
          <cell r="AN47">
            <v>610.60299050579613</v>
          </cell>
          <cell r="AO47">
            <v>905.19843857684236</v>
          </cell>
          <cell r="AP47">
            <v>15.338831711977491</v>
          </cell>
          <cell r="AQ47">
            <v>40.067026968700247</v>
          </cell>
          <cell r="AR47">
            <v>-93.457472873018901</v>
          </cell>
          <cell r="AS47">
            <v>-43.236440776160066</v>
          </cell>
          <cell r="AT47">
            <v>106.66396245167846</v>
          </cell>
          <cell r="AU47">
            <v>20.662160734955819</v>
          </cell>
          <cell r="AV47">
            <v>23.369332121768252</v>
          </cell>
          <cell r="AW47">
            <v>-78.153179058749402</v>
          </cell>
          <cell r="AX47">
            <v>-25.167418355654945</v>
          </cell>
          <cell r="AY47">
            <v>1347.1320764077307</v>
          </cell>
          <cell r="AZ47">
            <v>2271.0978836300092</v>
          </cell>
          <cell r="BA47">
            <v>3034.6791093743832</v>
          </cell>
          <cell r="BB47">
            <v>4009.8882321216556</v>
          </cell>
          <cell r="BC47">
            <v>4683.8415695041722</v>
          </cell>
          <cell r="BD47">
            <v>5638.1903467639886</v>
          </cell>
          <cell r="BE47">
            <v>6262.2362661184015</v>
          </cell>
          <cell r="BF47">
            <v>7186.6224723143978</v>
          </cell>
          <cell r="BG47">
            <v>7790.6936983046862</v>
          </cell>
          <cell r="BH47">
            <v>1291.7262177270529</v>
          </cell>
          <cell r="BI47">
            <v>2309.1494978223504</v>
          </cell>
          <cell r="BJ47">
            <v>3115.9671643428842</v>
          </cell>
          <cell r="BK47">
            <v>3984.5123246384778</v>
          </cell>
          <cell r="BL47">
            <v>4637.8035012860391</v>
          </cell>
          <cell r="BM47">
            <v>5568.7829464240858</v>
          </cell>
          <cell r="BN47">
            <v>6270.9820448372493</v>
          </cell>
          <cell r="BO47">
            <v>7220.5356693889007</v>
          </cell>
          <cell r="BP47">
            <v>7831.1386598946965</v>
          </cell>
          <cell r="BQ47">
            <v>55.405858680677731</v>
          </cell>
          <cell r="BR47">
            <v>-38.05161419234107</v>
          </cell>
          <cell r="BS47">
            <v>-81.288054968501086</v>
          </cell>
          <cell r="BT47">
            <v>25.375907483177507</v>
          </cell>
          <cell r="BU47">
            <v>46.038068218133375</v>
          </cell>
          <cell r="BV47">
            <v>69.407400339902168</v>
          </cell>
          <cell r="BW47">
            <v>-8.7457787188477596</v>
          </cell>
          <cell r="BX47">
            <v>-33.913197074502932</v>
          </cell>
          <cell r="BY47">
            <v>-40.44496159001028</v>
          </cell>
          <cell r="BZ47">
            <v>622.42567999999994</v>
          </cell>
          <cell r="CA47">
            <v>428.39404019999995</v>
          </cell>
          <cell r="CB47">
            <v>757.51776449999988</v>
          </cell>
          <cell r="CC47">
            <v>2271.0978836300092</v>
          </cell>
          <cell r="CD47">
            <v>1808.3374846999998</v>
          </cell>
          <cell r="CE47">
            <v>462.76039893000939</v>
          </cell>
          <cell r="CF47">
            <v>25.590378059700548</v>
          </cell>
        </row>
        <row r="48">
          <cell r="G48" t="str">
            <v>Pagos de Tesorería</v>
          </cell>
          <cell r="L48">
            <v>9136.2682832986175</v>
          </cell>
          <cell r="N48">
            <v>9136.2682832986175</v>
          </cell>
          <cell r="O48">
            <v>758.2664752733333</v>
          </cell>
          <cell r="P48">
            <v>522.75099553439748</v>
          </cell>
          <cell r="Q48">
            <v>911.1945479559455</v>
          </cell>
          <cell r="R48">
            <v>754.83617747001006</v>
          </cell>
          <cell r="S48">
            <v>949.13048394929172</v>
          </cell>
          <cell r="T48">
            <v>631.98930914062771</v>
          </cell>
          <cell r="U48">
            <v>913.35740327059341</v>
          </cell>
          <cell r="V48">
            <v>568.97598091274665</v>
          </cell>
          <cell r="W48">
            <v>891.62743001266313</v>
          </cell>
          <cell r="X48">
            <v>570.29130542851112</v>
          </cell>
          <cell r="Y48">
            <v>847.50924078176672</v>
          </cell>
          <cell r="Z48">
            <v>544.375</v>
          </cell>
          <cell r="AA48">
            <v>8864.3043497298877</v>
          </cell>
          <cell r="AB48">
            <v>8.4897031068126498</v>
          </cell>
          <cell r="AC48" t="str">
            <v xml:space="preserve"> </v>
          </cell>
          <cell r="AD48">
            <v>8.4897031068126498</v>
          </cell>
          <cell r="AE48">
            <v>751.96380764877688</v>
          </cell>
          <cell r="AF48">
            <v>497.77500000000003</v>
          </cell>
          <cell r="AG48">
            <v>1008.3259613790808</v>
          </cell>
          <cell r="AH48">
            <v>790.63245898688047</v>
          </cell>
          <cell r="AI48">
            <v>855.45331935734202</v>
          </cell>
          <cell r="AJ48">
            <v>580.51847838184017</v>
          </cell>
          <cell r="AK48">
            <v>906.4337875980093</v>
          </cell>
          <cell r="AL48">
            <v>560.89451486390112</v>
          </cell>
          <cell r="AM48">
            <v>880.88325931616509</v>
          </cell>
          <cell r="AN48">
            <v>574.82120418614329</v>
          </cell>
          <cell r="AO48">
            <v>862.19109527811634</v>
          </cell>
          <cell r="AP48">
            <v>6.3026676245564204</v>
          </cell>
          <cell r="AQ48">
            <v>24.975995534397441</v>
          </cell>
          <cell r="AR48">
            <v>-97.131413423135314</v>
          </cell>
          <cell r="AS48">
            <v>-35.796281516870408</v>
          </cell>
          <cell r="AT48">
            <v>93.67716459194969</v>
          </cell>
          <cell r="AU48">
            <v>51.470830758787542</v>
          </cell>
          <cell r="AV48">
            <v>6.9236156725841056</v>
          </cell>
          <cell r="AW48">
            <v>8.0814660488455274</v>
          </cell>
          <cell r="AX48">
            <v>10.744170696498031</v>
          </cell>
          <cell r="AY48">
            <v>1281.0174708077307</v>
          </cell>
          <cell r="AZ48">
            <v>2192.212018763676</v>
          </cell>
          <cell r="BA48">
            <v>2947.0481962336862</v>
          </cell>
          <cell r="BB48">
            <v>3896.178680182978</v>
          </cell>
          <cell r="BC48">
            <v>4528.167989323606</v>
          </cell>
          <cell r="BD48">
            <v>5441.5253925941997</v>
          </cell>
          <cell r="BE48">
            <v>6010.501373506946</v>
          </cell>
          <cell r="BF48">
            <v>6902.1288035196094</v>
          </cell>
          <cell r="BG48">
            <v>7472.4201089481203</v>
          </cell>
          <cell r="BH48">
            <v>1249.7388076487769</v>
          </cell>
          <cell r="BI48">
            <v>2258.0647690278574</v>
          </cell>
          <cell r="BJ48">
            <v>3048.6972280147379</v>
          </cell>
          <cell r="BK48">
            <v>3904.1505473720799</v>
          </cell>
          <cell r="BL48">
            <v>4484.6690257539203</v>
          </cell>
          <cell r="BM48">
            <v>5391.1028133519294</v>
          </cell>
          <cell r="BN48">
            <v>5951.9973282158307</v>
          </cell>
          <cell r="BO48">
            <v>6832.8805875319958</v>
          </cell>
          <cell r="BP48">
            <v>7407.7017917181392</v>
          </cell>
          <cell r="BQ48">
            <v>31.278663158953805</v>
          </cell>
          <cell r="BR48">
            <v>-65.852750264181395</v>
          </cell>
          <cell r="BS48">
            <v>-101.64903178105169</v>
          </cell>
          <cell r="BT48">
            <v>-7.9718671891018857</v>
          </cell>
          <cell r="BU48">
            <v>43.498963569685657</v>
          </cell>
          <cell r="BV48">
            <v>50.422579242270331</v>
          </cell>
          <cell r="BW48">
            <v>58.50404529111529</v>
          </cell>
          <cell r="BX48">
            <v>69.248215987613548</v>
          </cell>
          <cell r="BY48">
            <v>64.718317229981039</v>
          </cell>
          <cell r="BZ48">
            <v>615.19398000000001</v>
          </cell>
          <cell r="CA48">
            <v>400.79887673999997</v>
          </cell>
          <cell r="CB48">
            <v>724.87496499999986</v>
          </cell>
          <cell r="CC48">
            <v>2192.212018763676</v>
          </cell>
          <cell r="CD48">
            <v>1740.8678217399997</v>
          </cell>
          <cell r="CE48">
            <v>451.34419702367632</v>
          </cell>
          <cell r="CF48">
            <v>25.926390929126207</v>
          </cell>
        </row>
        <row r="49">
          <cell r="G49" t="str">
            <v>Más Transferencias de Inversión</v>
          </cell>
          <cell r="L49">
            <v>346.29999999999995</v>
          </cell>
          <cell r="M49">
            <v>0</v>
          </cell>
          <cell r="N49">
            <v>346.29999999999995</v>
          </cell>
          <cell r="O49">
            <v>11.120173399999999</v>
          </cell>
          <cell r="P49">
            <v>29.652177999999999</v>
          </cell>
          <cell r="Q49">
            <v>10.730986</v>
          </cell>
          <cell r="R49">
            <v>5.4240189999999995</v>
          </cell>
          <cell r="S49">
            <v>14.851702899999999</v>
          </cell>
          <cell r="T49">
            <v>13.2781456</v>
          </cell>
          <cell r="U49">
            <v>40.577399999999997</v>
          </cell>
          <cell r="V49">
            <v>20.845372000000001</v>
          </cell>
          <cell r="W49">
            <v>31.52</v>
          </cell>
          <cell r="X49">
            <v>31.52</v>
          </cell>
          <cell r="Y49">
            <v>15.52</v>
          </cell>
          <cell r="Z49">
            <v>10.82</v>
          </cell>
          <cell r="AA49">
            <v>235.85997690000002</v>
          </cell>
          <cell r="AB49">
            <v>0.32179267231716502</v>
          </cell>
          <cell r="AC49" t="str">
            <v xml:space="preserve"> </v>
          </cell>
          <cell r="AD49">
            <v>0.32179267231716502</v>
          </cell>
          <cell r="AE49">
            <v>0</v>
          </cell>
          <cell r="AF49">
            <v>1.4073423994790084</v>
          </cell>
          <cell r="AG49">
            <v>8.4886565217673784</v>
          </cell>
          <cell r="AH49">
            <v>13.209656852907692</v>
          </cell>
          <cell r="AI49">
            <v>1.1169049332947674</v>
          </cell>
          <cell r="AJ49">
            <v>26.974367510777135</v>
          </cell>
          <cell r="AK49">
            <v>23.559686270522533</v>
          </cell>
          <cell r="AL49">
            <v>99.783051730031275</v>
          </cell>
          <cell r="AM49">
            <v>67.327521146702423</v>
          </cell>
          <cell r="AN49">
            <v>33.373038673950695</v>
          </cell>
          <cell r="AO49">
            <v>35.530150621440647</v>
          </cell>
          <cell r="AP49">
            <v>11.120173399999999</v>
          </cell>
          <cell r="AQ49">
            <v>28.24483560052099</v>
          </cell>
          <cell r="AR49">
            <v>2.2423294782326213</v>
          </cell>
          <cell r="AS49">
            <v>-7.7856378529076924</v>
          </cell>
          <cell r="AT49">
            <v>13.734797966705232</v>
          </cell>
          <cell r="AU49">
            <v>-13.696221910777135</v>
          </cell>
          <cell r="AV49">
            <v>17.017713729477464</v>
          </cell>
          <cell r="AW49">
            <v>-78.937679730031277</v>
          </cell>
          <cell r="AX49">
            <v>-35.807521146702427</v>
          </cell>
          <cell r="AY49">
            <v>40.772351400000005</v>
          </cell>
          <cell r="AZ49">
            <v>51.503337399999999</v>
          </cell>
          <cell r="BA49">
            <v>56.927356400000001</v>
          </cell>
          <cell r="BB49">
            <v>71.7790593</v>
          </cell>
          <cell r="BC49">
            <v>85.057204900000002</v>
          </cell>
          <cell r="BD49">
            <v>125.6346049</v>
          </cell>
          <cell r="BE49">
            <v>146.4799769</v>
          </cell>
          <cell r="BF49">
            <v>177.99997689999998</v>
          </cell>
          <cell r="BG49">
            <v>209.51997689999999</v>
          </cell>
          <cell r="BH49">
            <v>1.4073423994790084</v>
          </cell>
          <cell r="BI49">
            <v>9.8959989212463881</v>
          </cell>
          <cell r="BJ49">
            <v>23.10565577415408</v>
          </cell>
          <cell r="BK49">
            <v>24.222560707448849</v>
          </cell>
          <cell r="BL49">
            <v>51.196928218225978</v>
          </cell>
          <cell r="BM49">
            <v>74.756614488748511</v>
          </cell>
          <cell r="BN49">
            <v>174.53966621877979</v>
          </cell>
          <cell r="BO49">
            <v>241.86718736548221</v>
          </cell>
          <cell r="BP49">
            <v>275.24022603943291</v>
          </cell>
          <cell r="BQ49">
            <v>39.365009000520992</v>
          </cell>
          <cell r="BR49">
            <v>41.607338478753611</v>
          </cell>
          <cell r="BS49">
            <v>33.821700625845921</v>
          </cell>
          <cell r="BT49">
            <v>47.556498592551151</v>
          </cell>
          <cell r="BU49">
            <v>33.860276681774018</v>
          </cell>
          <cell r="BV49">
            <v>50.877990411251474</v>
          </cell>
          <cell r="BW49">
            <v>-28.059689318779789</v>
          </cell>
          <cell r="BX49">
            <v>-63.867210465482231</v>
          </cell>
          <cell r="BY49">
            <v>-65.720249139432923</v>
          </cell>
          <cell r="BZ49">
            <v>5.0979999999999999</v>
          </cell>
          <cell r="CA49">
            <v>1.7290000000000001</v>
          </cell>
          <cell r="CB49">
            <v>32.038000000000004</v>
          </cell>
          <cell r="CC49">
            <v>51.503337399999999</v>
          </cell>
          <cell r="CD49">
            <v>38.865000000000002</v>
          </cell>
          <cell r="CE49">
            <v>12.638337399999998</v>
          </cell>
          <cell r="CF49">
            <v>32.518557571079377</v>
          </cell>
        </row>
        <row r="50">
          <cell r="H50" t="str">
            <v>Subsidio Tarifas Eléctricas</v>
          </cell>
          <cell r="L50">
            <v>97.1</v>
          </cell>
          <cell r="N50">
            <v>97.1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27</v>
          </cell>
          <cell r="V50">
            <v>10.054</v>
          </cell>
          <cell r="W50">
            <v>27</v>
          </cell>
          <cell r="X50">
            <v>27</v>
          </cell>
          <cell r="Y50">
            <v>6</v>
          </cell>
          <cell r="Z50">
            <v>0</v>
          </cell>
          <cell r="AA50">
            <v>97.054000000000002</v>
          </cell>
          <cell r="AB50">
            <v>9.0228323655780332E-2</v>
          </cell>
          <cell r="AC50" t="str">
            <v xml:space="preserve"> </v>
          </cell>
          <cell r="AD50">
            <v>9.0228323655780332E-2</v>
          </cell>
          <cell r="AE50">
            <v>0</v>
          </cell>
          <cell r="AF50">
            <v>1.398905882451426</v>
          </cell>
          <cell r="AG50">
            <v>8.3462902969269273</v>
          </cell>
          <cell r="AH50">
            <v>0.29018558979381703</v>
          </cell>
          <cell r="AI50">
            <v>0.1804515432331299</v>
          </cell>
          <cell r="AJ50">
            <v>26.186607733326635</v>
          </cell>
          <cell r="AK50">
            <v>7.3156031040458071E-3</v>
          </cell>
          <cell r="AL50">
            <v>26.010220414040198</v>
          </cell>
          <cell r="AM50">
            <v>34.680022937123816</v>
          </cell>
          <cell r="AN50">
            <v>0</v>
          </cell>
          <cell r="AO50">
            <v>0</v>
          </cell>
          <cell r="AP50">
            <v>0</v>
          </cell>
          <cell r="AQ50">
            <v>-1.398905882451426</v>
          </cell>
          <cell r="AR50">
            <v>-8.3462902969269273</v>
          </cell>
          <cell r="AS50">
            <v>-0.29018558979381703</v>
          </cell>
          <cell r="AT50">
            <v>-0.1804515432331299</v>
          </cell>
          <cell r="AU50">
            <v>-26.186607733326635</v>
          </cell>
          <cell r="AV50">
            <v>26.992684396895953</v>
          </cell>
          <cell r="AW50">
            <v>-15.956220414040198</v>
          </cell>
          <cell r="AX50">
            <v>-7.680022937123816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27</v>
          </cell>
          <cell r="BE50">
            <v>37.054000000000002</v>
          </cell>
          <cell r="BF50">
            <v>64.054000000000002</v>
          </cell>
          <cell r="BG50">
            <v>91.054000000000002</v>
          </cell>
          <cell r="BH50">
            <v>1.398905882451426</v>
          </cell>
          <cell r="BI50">
            <v>9.7451961793783539</v>
          </cell>
          <cell r="BJ50">
            <v>10.035381769172171</v>
          </cell>
          <cell r="BK50">
            <v>10.2158333124053</v>
          </cell>
          <cell r="BL50">
            <v>36.402441045731933</v>
          </cell>
          <cell r="BM50">
            <v>36.40975664883598</v>
          </cell>
          <cell r="BN50">
            <v>62.419977062876178</v>
          </cell>
          <cell r="BO50">
            <v>97.1</v>
          </cell>
          <cell r="BP50">
            <v>97.1</v>
          </cell>
          <cell r="BQ50">
            <v>-1.398905882451426</v>
          </cell>
          <cell r="BR50">
            <v>-9.7451961793783539</v>
          </cell>
          <cell r="BS50">
            <v>-10.035381769172171</v>
          </cell>
          <cell r="BT50">
            <v>-10.2158333124053</v>
          </cell>
          <cell r="BU50">
            <v>-36.402441045731933</v>
          </cell>
          <cell r="BV50">
            <v>-9.4097566488359803</v>
          </cell>
          <cell r="BW50">
            <v>-25.365977062876176</v>
          </cell>
          <cell r="BX50">
            <v>-33.045999999999992</v>
          </cell>
          <cell r="BY50">
            <v>-6.0459999999999923</v>
          </cell>
          <cell r="BZ50">
            <v>0</v>
          </cell>
          <cell r="CA50">
            <v>1.7210000000000001</v>
          </cell>
          <cell r="CB50">
            <v>10.268000000000001</v>
          </cell>
          <cell r="CC50">
            <v>0</v>
          </cell>
          <cell r="CD50">
            <v>11.989000000000001</v>
          </cell>
          <cell r="CE50">
            <v>-11.989000000000001</v>
          </cell>
          <cell r="CF50">
            <v>-100</v>
          </cell>
        </row>
        <row r="51">
          <cell r="H51" t="str">
            <v>Fosga</v>
          </cell>
          <cell r="L51">
            <v>0</v>
          </cell>
          <cell r="N51">
            <v>0</v>
          </cell>
          <cell r="O51">
            <v>0</v>
          </cell>
          <cell r="P51">
            <v>12.5</v>
          </cell>
          <cell r="Q51">
            <v>3.8</v>
          </cell>
          <cell r="R51">
            <v>4.87</v>
          </cell>
          <cell r="S51">
            <v>5.7</v>
          </cell>
          <cell r="T51">
            <v>7.2160000000000002</v>
          </cell>
          <cell r="U51">
            <v>4.5199999999999996</v>
          </cell>
          <cell r="V51">
            <v>3</v>
          </cell>
          <cell r="W51">
            <v>4.5199999999999996</v>
          </cell>
          <cell r="X51">
            <v>4.5199999999999996</v>
          </cell>
          <cell r="Y51">
            <v>9.52</v>
          </cell>
          <cell r="Z51">
            <v>10.82</v>
          </cell>
          <cell r="AA51">
            <v>70.98599999999999</v>
          </cell>
          <cell r="AB51" t="str">
            <v xml:space="preserve"> </v>
          </cell>
          <cell r="AC51" t="str">
            <v xml:space="preserve"> </v>
          </cell>
          <cell r="AD51" t="str">
            <v xml:space="preserve"> 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12.5</v>
          </cell>
          <cell r="AR51">
            <v>3.8</v>
          </cell>
          <cell r="AS51">
            <v>4.87</v>
          </cell>
          <cell r="AT51">
            <v>5.7</v>
          </cell>
          <cell r="AU51">
            <v>7.2160000000000002</v>
          </cell>
          <cell r="AV51">
            <v>4.5199999999999996</v>
          </cell>
          <cell r="AW51">
            <v>3</v>
          </cell>
          <cell r="AX51">
            <v>4.5199999999999996</v>
          </cell>
          <cell r="AY51">
            <v>12.5</v>
          </cell>
          <cell r="AZ51">
            <v>16.3</v>
          </cell>
          <cell r="BA51">
            <v>21.17</v>
          </cell>
          <cell r="BB51">
            <v>26.87</v>
          </cell>
          <cell r="BC51">
            <v>34.085999999999999</v>
          </cell>
          <cell r="BD51">
            <v>38.605999999999995</v>
          </cell>
          <cell r="BE51">
            <v>41.605999999999995</v>
          </cell>
          <cell r="BF51">
            <v>46.125999999999991</v>
          </cell>
          <cell r="BG51">
            <v>50.645999999999987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12.5</v>
          </cell>
          <cell r="BR51">
            <v>16.3</v>
          </cell>
          <cell r="BS51">
            <v>21.17</v>
          </cell>
          <cell r="BT51">
            <v>26.87</v>
          </cell>
          <cell r="BU51">
            <v>34.085999999999999</v>
          </cell>
          <cell r="BV51">
            <v>38.605999999999995</v>
          </cell>
          <cell r="BW51">
            <v>41.605999999999995</v>
          </cell>
          <cell r="BX51">
            <v>46.125999999999991</v>
          </cell>
          <cell r="BY51">
            <v>50.645999999999987</v>
          </cell>
          <cell r="BZ51">
            <v>0</v>
          </cell>
          <cell r="CA51">
            <v>0</v>
          </cell>
          <cell r="CB51">
            <v>20.8</v>
          </cell>
          <cell r="CC51">
            <v>16.3</v>
          </cell>
          <cell r="CD51">
            <v>20.8</v>
          </cell>
          <cell r="CE51">
            <v>-4.5</v>
          </cell>
          <cell r="CF51">
            <v>-21.634615384615387</v>
          </cell>
        </row>
        <row r="52">
          <cell r="H52" t="str">
            <v>Ancianos Indigentes</v>
          </cell>
          <cell r="L52">
            <v>29</v>
          </cell>
          <cell r="N52">
            <v>29</v>
          </cell>
          <cell r="O52">
            <v>1.8348734</v>
          </cell>
          <cell r="P52">
            <v>5.9269780000000001</v>
          </cell>
          <cell r="Q52">
            <v>2.8377759999999999</v>
          </cell>
          <cell r="R52">
            <v>0.37401899999999999</v>
          </cell>
          <cell r="S52">
            <v>4.4152029000000006</v>
          </cell>
          <cell r="T52">
            <v>1.4326456000000001</v>
          </cell>
          <cell r="U52">
            <v>0.22790000000000002</v>
          </cell>
          <cell r="V52">
            <v>7.6561999999999991E-2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17.125956900000002</v>
          </cell>
          <cell r="AB52">
            <v>2.6947697075361789E-2</v>
          </cell>
          <cell r="AC52" t="str">
            <v xml:space="preserve"> </v>
          </cell>
          <cell r="AD52">
            <v>2.6947697075361789E-2</v>
          </cell>
          <cell r="AE52">
            <v>0</v>
          </cell>
          <cell r="AF52">
            <v>8.4365170275823194E-3</v>
          </cell>
          <cell r="AG52">
            <v>0.14236622484045164</v>
          </cell>
          <cell r="AH52">
            <v>12.919471263113875</v>
          </cell>
          <cell r="AI52">
            <v>0.93645339006163753</v>
          </cell>
          <cell r="AJ52">
            <v>0.78775977745049908</v>
          </cell>
          <cell r="AK52">
            <v>0.33851524573174058</v>
          </cell>
          <cell r="AL52">
            <v>1.6440662557501047</v>
          </cell>
          <cell r="AM52">
            <v>1.4331533300605466</v>
          </cell>
          <cell r="AN52">
            <v>2.1586937944326263</v>
          </cell>
          <cell r="AO52">
            <v>4.3158057419225804</v>
          </cell>
          <cell r="AP52">
            <v>1.8348734</v>
          </cell>
          <cell r="AQ52">
            <v>5.9185414829724179</v>
          </cell>
          <cell r="AR52">
            <v>2.6954097751595483</v>
          </cell>
          <cell r="AS52">
            <v>-12.545452263113875</v>
          </cell>
          <cell r="AT52">
            <v>3.4787495099383632</v>
          </cell>
          <cell r="AU52">
            <v>0.644885822549501</v>
          </cell>
          <cell r="AV52">
            <v>-0.11061524573174056</v>
          </cell>
          <cell r="AW52">
            <v>-1.5675042557501047</v>
          </cell>
          <cell r="AX52">
            <v>-1.4331533300605466</v>
          </cell>
          <cell r="AY52">
            <v>7.7618514000000003</v>
          </cell>
          <cell r="AZ52">
            <v>10.599627399999999</v>
          </cell>
          <cell r="BA52">
            <v>10.9736464</v>
          </cell>
          <cell r="BB52">
            <v>15.3888493</v>
          </cell>
          <cell r="BC52">
            <v>16.821494900000001</v>
          </cell>
          <cell r="BD52">
            <v>17.049394900000003</v>
          </cell>
          <cell r="BE52">
            <v>17.125956900000002</v>
          </cell>
          <cell r="BF52">
            <v>17.125956900000002</v>
          </cell>
          <cell r="BG52">
            <v>17.125956900000002</v>
          </cell>
          <cell r="BH52">
            <v>8.4365170275823194E-3</v>
          </cell>
          <cell r="BI52">
            <v>0.15080274186803397</v>
          </cell>
          <cell r="BJ52">
            <v>13.070274004981909</v>
          </cell>
          <cell r="BK52">
            <v>14.006727395043548</v>
          </cell>
          <cell r="BL52">
            <v>14.794487172494048</v>
          </cell>
          <cell r="BM52">
            <v>15.133002418225788</v>
          </cell>
          <cell r="BN52">
            <v>16.777068673975894</v>
          </cell>
          <cell r="BO52">
            <v>18.210222004036439</v>
          </cell>
          <cell r="BP52">
            <v>20.368915798469065</v>
          </cell>
          <cell r="BQ52">
            <v>7.7534148829724181</v>
          </cell>
          <cell r="BR52">
            <v>10.448824658131965</v>
          </cell>
          <cell r="BS52">
            <v>-2.0966276049819097</v>
          </cell>
          <cell r="BT52">
            <v>1.3821219049564526</v>
          </cell>
          <cell r="BU52">
            <v>2.0270077275059535</v>
          </cell>
          <cell r="BV52">
            <v>1.9163924817742153</v>
          </cell>
          <cell r="BW52">
            <v>0.34888822602410841</v>
          </cell>
          <cell r="BX52">
            <v>-1.0842651040364366</v>
          </cell>
          <cell r="BY52">
            <v>-3.2429588984690625</v>
          </cell>
          <cell r="BZ52">
            <v>0</v>
          </cell>
          <cell r="CA52">
            <v>8.0000000000000002E-3</v>
          </cell>
          <cell r="CB52">
            <v>0.13500000000000001</v>
          </cell>
          <cell r="CC52">
            <v>10.599627399999999</v>
          </cell>
          <cell r="CD52">
            <v>0.14300000000000002</v>
          </cell>
          <cell r="CE52">
            <v>10.456627399999999</v>
          </cell>
          <cell r="CF52">
            <v>7312.3268531468511</v>
          </cell>
        </row>
        <row r="53">
          <cell r="H53" t="str">
            <v>Fondo Solidaridad Pensional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 t="str">
            <v xml:space="preserve"> </v>
          </cell>
          <cell r="AC53" t="str">
            <v xml:space="preserve"> </v>
          </cell>
          <cell r="AD53" t="str">
            <v xml:space="preserve"> 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5.0979999999999999</v>
          </cell>
          <cell r="CA53">
            <v>0</v>
          </cell>
          <cell r="CB53">
            <v>0.83499999999999996</v>
          </cell>
          <cell r="CC53">
            <v>0</v>
          </cell>
          <cell r="CD53">
            <v>5.9329999999999998</v>
          </cell>
          <cell r="CE53">
            <v>-5.9329999999999998</v>
          </cell>
          <cell r="CF53">
            <v>-100</v>
          </cell>
        </row>
        <row r="54">
          <cell r="H54" t="str">
            <v>Fondo Compensación Educativa</v>
          </cell>
          <cell r="L54">
            <v>220.2</v>
          </cell>
          <cell r="N54">
            <v>220.2</v>
          </cell>
          <cell r="O54">
            <v>9.2852999999999994</v>
          </cell>
          <cell r="P54">
            <v>11.225200000000001</v>
          </cell>
          <cell r="Q54">
            <v>4.09321</v>
          </cell>
          <cell r="R54">
            <v>0.18</v>
          </cell>
          <cell r="S54">
            <v>4.7365000000000004</v>
          </cell>
          <cell r="T54">
            <v>4.6295000000000002</v>
          </cell>
          <cell r="U54">
            <v>8.8294999999999995</v>
          </cell>
          <cell r="V54">
            <v>7.7148100000000008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50.694019999999995</v>
          </cell>
          <cell r="AB54">
            <v>0.20461665158602299</v>
          </cell>
          <cell r="AC54" t="str">
            <v xml:space="preserve"> </v>
          </cell>
          <cell r="AD54">
            <v>0.20461665158602299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23.213855421686748</v>
          </cell>
          <cell r="AL54">
            <v>72.128765060240966</v>
          </cell>
          <cell r="AM54">
            <v>31.214344879518066</v>
          </cell>
          <cell r="AN54">
            <v>31.214344879518066</v>
          </cell>
          <cell r="AO54">
            <v>31.214344879518066</v>
          </cell>
          <cell r="AP54">
            <v>9.2852999999999994</v>
          </cell>
          <cell r="AQ54">
            <v>11.225200000000001</v>
          </cell>
          <cell r="AR54">
            <v>4.09321</v>
          </cell>
          <cell r="AS54">
            <v>0.18</v>
          </cell>
          <cell r="AT54">
            <v>4.7365000000000004</v>
          </cell>
          <cell r="AU54">
            <v>4.6295000000000002</v>
          </cell>
          <cell r="AV54">
            <v>-14.384355421686749</v>
          </cell>
          <cell r="AW54">
            <v>-64.413955060240966</v>
          </cell>
          <cell r="AX54">
            <v>-31.214344879518066</v>
          </cell>
          <cell r="AY54">
            <v>20.5105</v>
          </cell>
          <cell r="AZ54">
            <v>24.60371</v>
          </cell>
          <cell r="BA54">
            <v>24.783709999999999</v>
          </cell>
          <cell r="BB54">
            <v>29.520209999999999</v>
          </cell>
          <cell r="BC54">
            <v>34.149709999999999</v>
          </cell>
          <cell r="BD54">
            <v>42.979209999999995</v>
          </cell>
          <cell r="BE54">
            <v>50.694019999999995</v>
          </cell>
          <cell r="BF54">
            <v>50.694019999999995</v>
          </cell>
          <cell r="BG54">
            <v>50.694019999999995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23.213855421686748</v>
          </cell>
          <cell r="BN54">
            <v>95.34262048192771</v>
          </cell>
          <cell r="BO54">
            <v>126.55696536144578</v>
          </cell>
          <cell r="BP54">
            <v>157.77131024096383</v>
          </cell>
          <cell r="BQ54">
            <v>20.5105</v>
          </cell>
          <cell r="BR54">
            <v>24.60371</v>
          </cell>
          <cell r="BS54">
            <v>24.783709999999999</v>
          </cell>
          <cell r="BT54">
            <v>29.520209999999999</v>
          </cell>
          <cell r="BU54">
            <v>34.149709999999999</v>
          </cell>
          <cell r="BV54">
            <v>19.765354578313246</v>
          </cell>
          <cell r="BW54">
            <v>-44.648600481927716</v>
          </cell>
          <cell r="BX54">
            <v>-75.862945361445782</v>
          </cell>
          <cell r="BY54">
            <v>-107.07729024096383</v>
          </cell>
          <cell r="BZ54">
            <v>0</v>
          </cell>
          <cell r="CA54">
            <v>0</v>
          </cell>
          <cell r="CB54">
            <v>0</v>
          </cell>
          <cell r="CC54">
            <v>24.60371</v>
          </cell>
          <cell r="CD54">
            <v>0</v>
          </cell>
          <cell r="CE54">
            <v>24.60371</v>
          </cell>
          <cell r="CF54" t="str">
            <v xml:space="preserve">n.a. </v>
          </cell>
        </row>
        <row r="55">
          <cell r="G55" t="str">
            <v>Más Transferencias de Deuda</v>
          </cell>
          <cell r="L55">
            <v>177.85391466988909</v>
          </cell>
          <cell r="M55">
            <v>0</v>
          </cell>
          <cell r="N55">
            <v>177.85391466988909</v>
          </cell>
          <cell r="O55">
            <v>0.65426953900000007</v>
          </cell>
          <cell r="P55">
            <v>24.687984660999998</v>
          </cell>
          <cell r="Q55">
            <v>2.0402732663333336</v>
          </cell>
          <cell r="R55">
            <v>3.321029274363636</v>
          </cell>
          <cell r="S55">
            <v>11.226935897980429</v>
          </cell>
          <cell r="T55">
            <v>28.685882641888888</v>
          </cell>
          <cell r="U55">
            <v>0.41397398922222223</v>
          </cell>
          <cell r="V55">
            <v>34.224566441666667</v>
          </cell>
          <cell r="W55">
            <v>1.2387761833333333</v>
          </cell>
          <cell r="X55">
            <v>2.2599205617777773</v>
          </cell>
          <cell r="Y55">
            <v>12.437870640333331</v>
          </cell>
          <cell r="Z55">
            <v>12.58805003</v>
          </cell>
          <cell r="AA55">
            <v>133.77953312689959</v>
          </cell>
          <cell r="AB55">
            <v>0.16526735917901433</v>
          </cell>
          <cell r="AC55" t="str">
            <v xml:space="preserve"> </v>
          </cell>
          <cell r="AD55">
            <v>0.16526735917901433</v>
          </cell>
          <cell r="AE55">
            <v>2.7382788515788858</v>
          </cell>
          <cell r="AF55">
            <v>37.841788827218167</v>
          </cell>
          <cell r="AG55">
            <v>0.60866219444955894</v>
          </cell>
          <cell r="AH55">
            <v>2.9755506807456689</v>
          </cell>
          <cell r="AI55">
            <v>11.97493600495687</v>
          </cell>
          <cell r="AJ55">
            <v>45.798330754943443</v>
          </cell>
          <cell r="AK55">
            <v>0.98597126951555292</v>
          </cell>
          <cell r="AL55">
            <v>41.521531819230319</v>
          </cell>
          <cell r="AM55">
            <v>1.3428440887838857</v>
          </cell>
          <cell r="AN55">
            <v>2.4087476457022081</v>
          </cell>
          <cell r="AO55">
            <v>7.4771926772853803</v>
          </cell>
          <cell r="AP55">
            <v>-2.0840093125788859</v>
          </cell>
          <cell r="AQ55">
            <v>-13.153804166218169</v>
          </cell>
          <cell r="AR55">
            <v>1.4316110718837747</v>
          </cell>
          <cell r="AS55">
            <v>0.34547859361796718</v>
          </cell>
          <cell r="AT55">
            <v>-0.74800010697644126</v>
          </cell>
          <cell r="AU55">
            <v>-17.112448113054555</v>
          </cell>
          <cell r="AV55">
            <v>-0.57199728029333063</v>
          </cell>
          <cell r="AW55">
            <v>-7.2969653775636516</v>
          </cell>
          <cell r="AX55">
            <v>-0.10406790545055244</v>
          </cell>
          <cell r="AY55">
            <v>25.342254199999999</v>
          </cell>
          <cell r="AZ55">
            <v>27.382527466333332</v>
          </cell>
          <cell r="BA55">
            <v>30.703556740696968</v>
          </cell>
          <cell r="BB55">
            <v>41.930492638677393</v>
          </cell>
          <cell r="BC55">
            <v>70.616375280566288</v>
          </cell>
          <cell r="BD55">
            <v>71.030349269788502</v>
          </cell>
          <cell r="BE55">
            <v>105.25491571145517</v>
          </cell>
          <cell r="BF55">
            <v>106.49369189478851</v>
          </cell>
          <cell r="BG55">
            <v>108.75361245656629</v>
          </cell>
          <cell r="BH55">
            <v>40.580067678797057</v>
          </cell>
          <cell r="BI55">
            <v>41.188729873246615</v>
          </cell>
          <cell r="BJ55">
            <v>44.164280553992285</v>
          </cell>
          <cell r="BK55">
            <v>56.139216558949151</v>
          </cell>
          <cell r="BL55">
            <v>101.93754731389259</v>
          </cell>
          <cell r="BM55">
            <v>102.92351858340814</v>
          </cell>
          <cell r="BN55">
            <v>144.44505040263846</v>
          </cell>
          <cell r="BO55">
            <v>145.78789449142235</v>
          </cell>
          <cell r="BP55">
            <v>148.19664213712457</v>
          </cell>
          <cell r="BQ55">
            <v>-15.237813478797056</v>
          </cell>
          <cell r="BR55">
            <v>-13.806202406913286</v>
          </cell>
          <cell r="BS55">
            <v>-13.460723813295317</v>
          </cell>
          <cell r="BT55">
            <v>-14.208723920271758</v>
          </cell>
          <cell r="BU55">
            <v>-31.321172033326306</v>
          </cell>
          <cell r="BV55">
            <v>-31.893169313619641</v>
          </cell>
          <cell r="BW55">
            <v>-39.190134691183289</v>
          </cell>
          <cell r="BX55">
            <v>-39.294202596633838</v>
          </cell>
          <cell r="BY55">
            <v>-39.443029680558283</v>
          </cell>
          <cell r="BZ55">
            <v>2.1337000000000002</v>
          </cell>
          <cell r="CA55">
            <v>25.866163459999999</v>
          </cell>
          <cell r="CB55">
            <v>0.60479949999999993</v>
          </cell>
          <cell r="CC55">
            <v>27.382527466333332</v>
          </cell>
          <cell r="CD55">
            <v>28.604662959999999</v>
          </cell>
          <cell r="CE55">
            <v>-1.2221354936666664</v>
          </cell>
          <cell r="CF55">
            <v>-4.2725044352931789</v>
          </cell>
          <cell r="CI55">
            <v>338.12739999999997</v>
          </cell>
        </row>
        <row r="56">
          <cell r="H56" t="str">
            <v>Deuda Externa Entidades</v>
          </cell>
          <cell r="L56">
            <v>122.43058841578632</v>
          </cell>
          <cell r="N56">
            <v>122.43058841578632</v>
          </cell>
          <cell r="O56">
            <v>5.5769539000000007E-2</v>
          </cell>
          <cell r="P56">
            <v>23.123284661</v>
          </cell>
          <cell r="Q56">
            <v>0.18767326633333339</v>
          </cell>
          <cell r="R56">
            <v>1.5677292743636362</v>
          </cell>
          <cell r="S56">
            <v>10.640369487980429</v>
          </cell>
          <cell r="T56">
            <v>4.5132826418888898</v>
          </cell>
          <cell r="U56">
            <v>5.9673989222222203E-2</v>
          </cell>
          <cell r="V56">
            <v>34.019566441666669</v>
          </cell>
          <cell r="W56">
            <v>0.80927618333333329</v>
          </cell>
          <cell r="X56">
            <v>1.8941205617777774</v>
          </cell>
          <cell r="Y56">
            <v>12.261470640333332</v>
          </cell>
          <cell r="Z56">
            <v>0</v>
          </cell>
          <cell r="AA56">
            <v>89.132216686899625</v>
          </cell>
          <cell r="AB56">
            <v>0.11376628997885889</v>
          </cell>
          <cell r="AC56" t="str">
            <v xml:space="preserve"> </v>
          </cell>
          <cell r="AD56">
            <v>0.11376628997885889</v>
          </cell>
          <cell r="AE56">
            <v>2.4042955140057494</v>
          </cell>
          <cell r="AF56">
            <v>37.180898418894088</v>
          </cell>
          <cell r="AG56">
            <v>0.26214014023384996</v>
          </cell>
          <cell r="AH56">
            <v>2.7159775875713388</v>
          </cell>
          <cell r="AI56">
            <v>10.581432294611959</v>
          </cell>
          <cell r="AJ56">
            <v>11.434353326463118</v>
          </cell>
          <cell r="AK56">
            <v>0.92642613732675994</v>
          </cell>
          <cell r="AL56">
            <v>41.317225185282524</v>
          </cell>
          <cell r="AM56">
            <v>1.136809529216718</v>
          </cell>
          <cell r="AN56">
            <v>2.1860920873201168</v>
          </cell>
          <cell r="AO56">
            <v>7.0565662122265298</v>
          </cell>
          <cell r="AP56">
            <v>-2.3485259750057494</v>
          </cell>
          <cell r="AQ56">
            <v>-14.057613757894089</v>
          </cell>
          <cell r="AR56">
            <v>-7.4466873900516567E-2</v>
          </cell>
          <cell r="AS56">
            <v>-1.1482483132077026</v>
          </cell>
          <cell r="AT56">
            <v>5.893719336846992E-2</v>
          </cell>
          <cell r="AU56">
            <v>-6.9210706845742278</v>
          </cell>
          <cell r="AV56">
            <v>-0.86675214810453771</v>
          </cell>
          <cell r="AW56">
            <v>-7.2976587436158553</v>
          </cell>
          <cell r="AX56">
            <v>-0.32753334588338467</v>
          </cell>
          <cell r="AY56">
            <v>23.179054199999999</v>
          </cell>
          <cell r="AZ56">
            <v>23.366727466333334</v>
          </cell>
          <cell r="BA56">
            <v>24.934456740696969</v>
          </cell>
          <cell r="BB56">
            <v>35.574826228677395</v>
          </cell>
          <cell r="BC56">
            <v>40.088108870566288</v>
          </cell>
          <cell r="BD56">
            <v>40.147782859788506</v>
          </cell>
          <cell r="BE56">
            <v>74.167349301455175</v>
          </cell>
          <cell r="BF56">
            <v>74.976625484788514</v>
          </cell>
          <cell r="BG56">
            <v>76.870746046566296</v>
          </cell>
          <cell r="BH56">
            <v>39.585193932899841</v>
          </cell>
          <cell r="BI56">
            <v>39.847334073133695</v>
          </cell>
          <cell r="BJ56">
            <v>42.563311660705033</v>
          </cell>
          <cell r="BK56">
            <v>53.14474395531699</v>
          </cell>
          <cell r="BL56">
            <v>64.579097281780108</v>
          </cell>
          <cell r="BM56">
            <v>65.505523419106865</v>
          </cell>
          <cell r="BN56">
            <v>106.82274860438939</v>
          </cell>
          <cell r="BO56">
            <v>107.95955813360611</v>
          </cell>
          <cell r="BP56">
            <v>110.14565022092623</v>
          </cell>
          <cell r="BQ56">
            <v>-16.406139732899842</v>
          </cell>
          <cell r="BR56">
            <v>-16.480606606800361</v>
          </cell>
          <cell r="BS56">
            <v>-17.628854920008063</v>
          </cell>
          <cell r="BT56">
            <v>-17.569917726639595</v>
          </cell>
          <cell r="BU56">
            <v>-24.49098841121382</v>
          </cell>
          <cell r="BV56">
            <v>-25.357740559318358</v>
          </cell>
          <cell r="BW56">
            <v>-32.655399302934214</v>
          </cell>
          <cell r="BX56">
            <v>-32.982932648817595</v>
          </cell>
          <cell r="BY56">
            <v>-33.274904174359932</v>
          </cell>
          <cell r="BZ56">
            <v>1.7278</v>
          </cell>
          <cell r="CA56">
            <v>25.062963459999999</v>
          </cell>
          <cell r="CB56">
            <v>0.1787995</v>
          </cell>
          <cell r="CC56">
            <v>23.366727466333334</v>
          </cell>
          <cell r="CD56">
            <v>26.969562959999998</v>
          </cell>
          <cell r="CE56">
            <v>-3.6028354936666638</v>
          </cell>
          <cell r="CF56">
            <v>-13.358894613940253</v>
          </cell>
          <cell r="CI56">
            <v>1393.1273999999999</v>
          </cell>
        </row>
        <row r="57">
          <cell r="H57" t="str">
            <v>Deuda Interna Entidades</v>
          </cell>
          <cell r="L57">
            <v>55.423326254102776</v>
          </cell>
          <cell r="N57">
            <v>55.423326254102776</v>
          </cell>
          <cell r="O57">
            <v>0.59850000000000003</v>
          </cell>
          <cell r="P57">
            <v>1.5647</v>
          </cell>
          <cell r="Q57">
            <v>1.8526</v>
          </cell>
          <cell r="R57">
            <v>1.7533000000000001</v>
          </cell>
          <cell r="S57">
            <v>0.58656640999999998</v>
          </cell>
          <cell r="T57">
            <v>24.172599999999999</v>
          </cell>
          <cell r="U57">
            <v>0.3543</v>
          </cell>
          <cell r="V57">
            <v>0.20499999999999999</v>
          </cell>
          <cell r="W57">
            <v>0.42949999999999999</v>
          </cell>
          <cell r="X57">
            <v>0.36580000000000001</v>
          </cell>
          <cell r="Y57">
            <v>0.1764</v>
          </cell>
          <cell r="Z57">
            <v>12.58805003</v>
          </cell>
          <cell r="AA57">
            <v>44.647316439999997</v>
          </cell>
          <cell r="AB57">
            <v>5.1501069200155437E-2</v>
          </cell>
          <cell r="AC57" t="str">
            <v xml:space="preserve"> </v>
          </cell>
          <cell r="AD57">
            <v>5.1501069200155437E-2</v>
          </cell>
          <cell r="AE57">
            <v>0.33398333757313658</v>
          </cell>
          <cell r="AF57">
            <v>0.66089040832407797</v>
          </cell>
          <cell r="AG57">
            <v>0.34652205421570897</v>
          </cell>
          <cell r="AH57">
            <v>0.25957309317432997</v>
          </cell>
          <cell r="AI57">
            <v>1.3935037103449099</v>
          </cell>
          <cell r="AJ57">
            <v>34.363977428480325</v>
          </cell>
          <cell r="AK57">
            <v>5.9545132188792982E-2</v>
          </cell>
          <cell r="AL57">
            <v>0.20430663394779458</v>
          </cell>
          <cell r="AM57">
            <v>0.20603455956716779</v>
          </cell>
          <cell r="AN57">
            <v>0.22265555838209106</v>
          </cell>
          <cell r="AO57">
            <v>0.42062646505885048</v>
          </cell>
          <cell r="AP57">
            <v>0.26451666242686345</v>
          </cell>
          <cell r="AQ57">
            <v>0.90380959167592201</v>
          </cell>
          <cell r="AR57">
            <v>1.506077945784291</v>
          </cell>
          <cell r="AS57">
            <v>1.4937269068256702</v>
          </cell>
          <cell r="AT57">
            <v>-0.80693730034490996</v>
          </cell>
          <cell r="AU57">
            <v>-10.191377428480326</v>
          </cell>
          <cell r="AV57">
            <v>0.29475486781120702</v>
          </cell>
          <cell r="AW57">
            <v>6.9336605220540748E-4</v>
          </cell>
          <cell r="AX57">
            <v>0.2234654404328322</v>
          </cell>
          <cell r="AY57">
            <v>2.1631999999999998</v>
          </cell>
          <cell r="AZ57">
            <v>4.0157999999999996</v>
          </cell>
          <cell r="BA57">
            <v>5.7690999999999999</v>
          </cell>
          <cell r="BB57">
            <v>6.3556664099999995</v>
          </cell>
          <cell r="BC57">
            <v>30.528266410000001</v>
          </cell>
          <cell r="BD57">
            <v>30.882566409999999</v>
          </cell>
          <cell r="BE57">
            <v>31.087566409999997</v>
          </cell>
          <cell r="BF57">
            <v>31.517066409999998</v>
          </cell>
          <cell r="BG57">
            <v>31.882866409999998</v>
          </cell>
          <cell r="BH57">
            <v>0.99487374589721456</v>
          </cell>
          <cell r="BI57">
            <v>1.3413958001129236</v>
          </cell>
          <cell r="BJ57">
            <v>1.6009688932872534</v>
          </cell>
          <cell r="BK57">
            <v>2.9944726036321634</v>
          </cell>
          <cell r="BL57">
            <v>37.358450032112486</v>
          </cell>
          <cell r="BM57">
            <v>37.417995164301281</v>
          </cell>
          <cell r="BN57">
            <v>37.622301798249076</v>
          </cell>
          <cell r="BO57">
            <v>37.828336357816241</v>
          </cell>
          <cell r="BP57">
            <v>38.050991916198335</v>
          </cell>
          <cell r="BQ57">
            <v>1.1683262541027852</v>
          </cell>
          <cell r="BR57">
            <v>2.6744041998870758</v>
          </cell>
          <cell r="BS57">
            <v>4.168131106712746</v>
          </cell>
          <cell r="BT57">
            <v>3.3611938063678362</v>
          </cell>
          <cell r="BU57">
            <v>-6.8301836221124859</v>
          </cell>
          <cell r="BV57">
            <v>-6.5354287543012823</v>
          </cell>
          <cell r="BW57">
            <v>-6.5347353882490786</v>
          </cell>
          <cell r="BX57">
            <v>-6.3112699478162426</v>
          </cell>
          <cell r="BY57">
            <v>-6.1681255061983364</v>
          </cell>
          <cell r="BZ57">
            <v>0.40589999999999998</v>
          </cell>
          <cell r="CA57">
            <v>0.80320000000000003</v>
          </cell>
          <cell r="CB57">
            <v>0.42599999999999999</v>
          </cell>
          <cell r="CC57">
            <v>4.0157999999999996</v>
          </cell>
          <cell r="CD57">
            <v>1.6351</v>
          </cell>
          <cell r="CE57">
            <v>2.3806999999999996</v>
          </cell>
          <cell r="CF57">
            <v>145.59965751330193</v>
          </cell>
        </row>
        <row r="58">
          <cell r="BN58">
            <v>0</v>
          </cell>
          <cell r="BW58">
            <v>0</v>
          </cell>
        </row>
        <row r="59">
          <cell r="L59">
            <v>2537.5869837451937</v>
          </cell>
          <cell r="M59">
            <v>0</v>
          </cell>
          <cell r="N59">
            <v>2537.5869837451937</v>
          </cell>
          <cell r="Q59">
            <v>294.0610956759279</v>
          </cell>
          <cell r="R59">
            <v>242.60712493043712</v>
          </cell>
          <cell r="S59">
            <v>163.62961941089</v>
          </cell>
          <cell r="T59">
            <v>144.72957612675719</v>
          </cell>
          <cell r="U59">
            <v>242.82889541177775</v>
          </cell>
          <cell r="V59">
            <v>198.61304410745123</v>
          </cell>
          <cell r="W59">
            <v>511.05546935365669</v>
          </cell>
          <cell r="X59">
            <v>211.26157493933331</v>
          </cell>
          <cell r="Y59">
            <v>97.855146539000003</v>
          </cell>
          <cell r="Z59">
            <v>287.48785082556651</v>
          </cell>
          <cell r="AA59">
            <v>2684.1596631453813</v>
          </cell>
          <cell r="AB59">
            <v>2.3580043220809142</v>
          </cell>
          <cell r="AC59" t="str">
            <v xml:space="preserve"> </v>
          </cell>
          <cell r="AD59">
            <v>2.3580043220809142</v>
          </cell>
          <cell r="AE59">
            <v>139.29688463322262</v>
          </cell>
          <cell r="AF59">
            <v>138.65641176632701</v>
          </cell>
          <cell r="AG59">
            <v>329.85988123361915</v>
          </cell>
          <cell r="AH59">
            <v>241.25266478841922</v>
          </cell>
          <cell r="AI59">
            <v>179.96494847638968</v>
          </cell>
          <cell r="AJ59">
            <v>163.69305167317788</v>
          </cell>
          <cell r="AK59">
            <v>194.7889101078257</v>
          </cell>
          <cell r="AL59">
            <v>278.33786711858227</v>
          </cell>
          <cell r="AM59">
            <v>438.22349769462562</v>
          </cell>
          <cell r="AN59">
            <v>113.58463397436068</v>
          </cell>
          <cell r="AO59">
            <v>75.514513207985942</v>
          </cell>
          <cell r="AP59">
            <v>-1.3528202868892834</v>
          </cell>
          <cell r="AQ59">
            <v>13.429789711923007</v>
          </cell>
          <cell r="AR59">
            <v>-35.798785557691247</v>
          </cell>
          <cell r="AS59">
            <v>1.3544601420178992</v>
          </cell>
          <cell r="AT59">
            <v>-16.335329065499678</v>
          </cell>
          <cell r="AU59">
            <v>-18.963475546420682</v>
          </cell>
          <cell r="AV59">
            <v>48.039985303952051</v>
          </cell>
          <cell r="AW59">
            <v>-79.724823011131036</v>
          </cell>
          <cell r="AX59">
            <v>72.831971659031069</v>
          </cell>
          <cell r="AY59">
            <v>290.03026582458335</v>
          </cell>
          <cell r="AZ59">
            <v>584.09136150051131</v>
          </cell>
          <cell r="BA59">
            <v>826.69848643094838</v>
          </cell>
          <cell r="BB59">
            <v>990.32810584183846</v>
          </cell>
          <cell r="BC59">
            <v>1135.0576819685957</v>
          </cell>
          <cell r="BD59">
            <v>1377.8865773803734</v>
          </cell>
          <cell r="BE59">
            <v>1576.4996214878245</v>
          </cell>
          <cell r="BF59">
            <v>2087.5550908414812</v>
          </cell>
          <cell r="BG59">
            <v>2298.8166657808147</v>
          </cell>
          <cell r="BH59">
            <v>277.95329639954963</v>
          </cell>
          <cell r="BI59">
            <v>607.81317763316883</v>
          </cell>
          <cell r="BJ59">
            <v>849.06584242158806</v>
          </cell>
          <cell r="BK59">
            <v>1029.0307908979776</v>
          </cell>
          <cell r="BL59">
            <v>1192.7238425711555</v>
          </cell>
          <cell r="BM59">
            <v>1387.5127526789813</v>
          </cell>
          <cell r="BN59">
            <v>1665.8506197975639</v>
          </cell>
          <cell r="BO59">
            <v>2104.0741174921895</v>
          </cell>
          <cell r="BP59">
            <v>2217.6587514665503</v>
          </cell>
          <cell r="BQ59">
            <v>12.07696942503371</v>
          </cell>
          <cell r="BR59">
            <v>-23.721816132657551</v>
          </cell>
          <cell r="BS59">
            <v>-22.367355990639567</v>
          </cell>
          <cell r="BT59">
            <v>-38.702685056139217</v>
          </cell>
          <cell r="BU59">
            <v>-57.666160602559842</v>
          </cell>
          <cell r="BV59">
            <v>-9.6261752986079046</v>
          </cell>
          <cell r="BW59">
            <v>-89.350998309739452</v>
          </cell>
          <cell r="BX59">
            <v>-16.519026650708383</v>
          </cell>
          <cell r="BY59">
            <v>81.157914314264417</v>
          </cell>
          <cell r="BZ59">
            <v>51.372504939999999</v>
          </cell>
          <cell r="CA59">
            <v>185.31118026000001</v>
          </cell>
          <cell r="CB59">
            <v>176.49927199999999</v>
          </cell>
          <cell r="CC59">
            <v>584.09136150051131</v>
          </cell>
          <cell r="CD59">
            <v>413.18295719999998</v>
          </cell>
          <cell r="CE59">
            <v>170.90840430051134</v>
          </cell>
          <cell r="CF59">
            <v>41.363856210018767</v>
          </cell>
        </row>
        <row r="60">
          <cell r="L60">
            <v>1857.0093354691621</v>
          </cell>
          <cell r="M60">
            <v>0</v>
          </cell>
          <cell r="N60">
            <v>1857.0093354691621</v>
          </cell>
          <cell r="Q60">
            <v>250.2770903</v>
          </cell>
          <cell r="R60">
            <v>181.92547436683</v>
          </cell>
          <cell r="S60">
            <v>136.10404965729001</v>
          </cell>
          <cell r="T60">
            <v>66.59179432900001</v>
          </cell>
          <cell r="U60">
            <v>201.49002999999999</v>
          </cell>
          <cell r="V60">
            <v>117.15720660522</v>
          </cell>
          <cell r="W60">
            <v>455.76433764899002</v>
          </cell>
          <cell r="X60">
            <v>119.3005</v>
          </cell>
          <cell r="Y60">
            <v>80.678799999999995</v>
          </cell>
          <cell r="Z60">
            <v>223.83</v>
          </cell>
          <cell r="AA60">
            <v>2034.9541098073298</v>
          </cell>
          <cell r="AB60">
            <v>1.725590518563513</v>
          </cell>
          <cell r="AC60" t="str">
            <v xml:space="preserve"> </v>
          </cell>
          <cell r="AD60">
            <v>1.725590518563513</v>
          </cell>
          <cell r="AE60">
            <v>105.5949751885439</v>
          </cell>
          <cell r="AF60">
            <v>83.460269798793149</v>
          </cell>
          <cell r="AG60">
            <v>259.77615401441949</v>
          </cell>
          <cell r="AH60">
            <v>167.34054464170501</v>
          </cell>
          <cell r="AI60">
            <v>133.32951094867099</v>
          </cell>
          <cell r="AJ60">
            <v>88.77389837829439</v>
          </cell>
          <cell r="AK60">
            <v>161.08700066314699</v>
          </cell>
          <cell r="AL60">
            <v>178.59418459334898</v>
          </cell>
          <cell r="AM60">
            <v>334.39982540121105</v>
          </cell>
          <cell r="AN60">
            <v>48.910951726747605</v>
          </cell>
          <cell r="AO60">
            <v>44.769004089069</v>
          </cell>
          <cell r="AP60">
            <v>2.2549181114560923</v>
          </cell>
          <cell r="AQ60">
            <v>10.524663801206856</v>
          </cell>
          <cell r="AR60">
            <v>-9.499063714419492</v>
          </cell>
          <cell r="AS60">
            <v>14.584929725124994</v>
          </cell>
          <cell r="AT60">
            <v>2.7745387086190192</v>
          </cell>
          <cell r="AU60">
            <v>-22.182104049294381</v>
          </cell>
          <cell r="AV60">
            <v>40.403029336852995</v>
          </cell>
          <cell r="AW60">
            <v>-61.436977988128987</v>
          </cell>
          <cell r="AX60">
            <v>121.36451224777898</v>
          </cell>
          <cell r="AY60">
            <v>201.8348269</v>
          </cell>
          <cell r="AZ60">
            <v>452.11191719999999</v>
          </cell>
          <cell r="BA60">
            <v>634.03739156683002</v>
          </cell>
          <cell r="BB60">
            <v>770.14144122412006</v>
          </cell>
          <cell r="BC60">
            <v>836.73323555312004</v>
          </cell>
          <cell r="BD60">
            <v>1038.22326555312</v>
          </cell>
          <cell r="BE60">
            <v>1155.3804721583399</v>
          </cell>
          <cell r="BF60">
            <v>1611.1448098073299</v>
          </cell>
          <cell r="BG60">
            <v>1730.44530980733</v>
          </cell>
          <cell r="BH60">
            <v>189.05524498733706</v>
          </cell>
          <cell r="BI60">
            <v>448.83139900175655</v>
          </cell>
          <cell r="BJ60">
            <v>616.17194364346153</v>
          </cell>
          <cell r="BK60">
            <v>749.50145459213252</v>
          </cell>
          <cell r="BL60">
            <v>838.27535297042687</v>
          </cell>
          <cell r="BM60">
            <v>999.36235363357389</v>
          </cell>
          <cell r="BN60">
            <v>1177.9565382269229</v>
          </cell>
          <cell r="BO60">
            <v>1512.356363628134</v>
          </cell>
          <cell r="BP60">
            <v>1561.2673153548815</v>
          </cell>
          <cell r="BQ60">
            <v>12.779581912662934</v>
          </cell>
          <cell r="BR60">
            <v>3.2805181982434419</v>
          </cell>
          <cell r="BS60">
            <v>17.865447923368492</v>
          </cell>
          <cell r="BT60">
            <v>20.63998663198754</v>
          </cell>
          <cell r="BU60">
            <v>-1.5421174173068266</v>
          </cell>
          <cell r="BV60">
            <v>38.860911919546083</v>
          </cell>
          <cell r="BW60">
            <v>-22.576066068583032</v>
          </cell>
          <cell r="BX60">
            <v>98.788446179195944</v>
          </cell>
          <cell r="BY60">
            <v>169.1779944524485</v>
          </cell>
          <cell r="BZ60">
            <v>22.890900000000002</v>
          </cell>
          <cell r="CA60">
            <v>152.2893</v>
          </cell>
          <cell r="CB60">
            <v>144.3749</v>
          </cell>
          <cell r="CC60">
            <v>452.11191719999999</v>
          </cell>
          <cell r="CD60">
            <v>319.55509999999998</v>
          </cell>
          <cell r="CE60">
            <v>132.55681720000001</v>
          </cell>
          <cell r="CF60">
            <v>41.481677870264001</v>
          </cell>
        </row>
        <row r="61">
          <cell r="G61" t="str">
            <v>Pagos de Gobierno por Tesorería</v>
          </cell>
          <cell r="L61">
            <v>1771.1911754257305</v>
          </cell>
          <cell r="N61">
            <v>1771.1911754257305</v>
          </cell>
          <cell r="O61">
            <v>107.84989329999999</v>
          </cell>
          <cell r="P61">
            <v>93.984933600000005</v>
          </cell>
          <cell r="Q61">
            <v>250.2770903</v>
          </cell>
          <cell r="R61">
            <v>181.92547436683</v>
          </cell>
          <cell r="S61">
            <v>136.10404965729001</v>
          </cell>
          <cell r="T61">
            <v>66.59179432900001</v>
          </cell>
          <cell r="U61">
            <v>201.49002999999999</v>
          </cell>
          <cell r="V61">
            <v>117.15720660522</v>
          </cell>
          <cell r="W61">
            <v>455.76433764899002</v>
          </cell>
          <cell r="X61">
            <v>119.3005</v>
          </cell>
          <cell r="Y61">
            <v>80.678799999999995</v>
          </cell>
          <cell r="Z61">
            <v>223.83</v>
          </cell>
          <cell r="AA61">
            <v>2034.9541098073298</v>
          </cell>
          <cell r="AB61">
            <v>1.6458456295836748</v>
          </cell>
          <cell r="AC61" t="str">
            <v xml:space="preserve"> </v>
          </cell>
          <cell r="AD61">
            <v>1.6458456295836748</v>
          </cell>
          <cell r="AE61">
            <v>105.5949751885439</v>
          </cell>
          <cell r="AF61">
            <v>83.460269798793149</v>
          </cell>
          <cell r="AG61">
            <v>259.77615401441949</v>
          </cell>
          <cell r="AH61">
            <v>167.34054464170501</v>
          </cell>
          <cell r="AI61">
            <v>133.32951094867099</v>
          </cell>
          <cell r="AJ61">
            <v>88.77389837829439</v>
          </cell>
          <cell r="AK61">
            <v>161.08700066314699</v>
          </cell>
          <cell r="AL61">
            <v>178.59418459334898</v>
          </cell>
          <cell r="AM61">
            <v>334.39982540121105</v>
          </cell>
          <cell r="AN61">
            <v>48.910951726747605</v>
          </cell>
          <cell r="AO61">
            <v>44.769004089069</v>
          </cell>
          <cell r="AP61">
            <v>2.2549181114560923</v>
          </cell>
          <cell r="AQ61">
            <v>10.524663801206856</v>
          </cell>
          <cell r="AR61">
            <v>-9.499063714419492</v>
          </cell>
          <cell r="AS61">
            <v>14.584929725124994</v>
          </cell>
          <cell r="AT61">
            <v>2.7745387086190192</v>
          </cell>
          <cell r="AU61">
            <v>-22.182104049294381</v>
          </cell>
          <cell r="AV61">
            <v>40.403029336852995</v>
          </cell>
          <cell r="AW61">
            <v>-61.436977988128987</v>
          </cell>
          <cell r="AX61">
            <v>121.36451224777898</v>
          </cell>
          <cell r="AY61">
            <v>201.8348269</v>
          </cell>
          <cell r="AZ61">
            <v>452.11191719999999</v>
          </cell>
          <cell r="BA61">
            <v>634.03739156683002</v>
          </cell>
          <cell r="BB61">
            <v>770.14144122412006</v>
          </cell>
          <cell r="BC61">
            <v>836.73323555312004</v>
          </cell>
          <cell r="BD61">
            <v>1038.22326555312</v>
          </cell>
          <cell r="BE61">
            <v>1155.3804721583399</v>
          </cell>
          <cell r="BF61">
            <v>1611.1448098073299</v>
          </cell>
          <cell r="BG61">
            <v>1730.44530980733</v>
          </cell>
          <cell r="BH61">
            <v>189.05524498733706</v>
          </cell>
          <cell r="BI61">
            <v>448.83139900175655</v>
          </cell>
          <cell r="BJ61">
            <v>616.17194364346153</v>
          </cell>
          <cell r="BK61">
            <v>749.50145459213252</v>
          </cell>
          <cell r="BL61">
            <v>838.27535297042687</v>
          </cell>
          <cell r="BM61">
            <v>999.36235363357389</v>
          </cell>
          <cell r="BN61">
            <v>1177.9565382269229</v>
          </cell>
          <cell r="BO61">
            <v>1512.356363628134</v>
          </cell>
          <cell r="BP61">
            <v>1561.2673153548815</v>
          </cell>
          <cell r="BQ61">
            <v>12.779581912662934</v>
          </cell>
          <cell r="BR61">
            <v>3.2805181982434419</v>
          </cell>
          <cell r="BS61">
            <v>17.865447923368492</v>
          </cell>
          <cell r="BT61">
            <v>20.63998663198754</v>
          </cell>
          <cell r="BU61">
            <v>-1.5421174173068266</v>
          </cell>
          <cell r="BV61">
            <v>38.860911919546083</v>
          </cell>
          <cell r="BW61">
            <v>-22.576066068583032</v>
          </cell>
          <cell r="BX61">
            <v>98.788446179195944</v>
          </cell>
          <cell r="BY61">
            <v>169.1779944524485</v>
          </cell>
          <cell r="BZ61">
            <v>22.509</v>
          </cell>
          <cell r="CA61">
            <v>141.8793</v>
          </cell>
          <cell r="CB61">
            <v>144.3749</v>
          </cell>
          <cell r="CC61">
            <v>452.11191719999999</v>
          </cell>
          <cell r="CD61">
            <v>308.76319999999998</v>
          </cell>
          <cell r="CE61">
            <v>143.34871720000001</v>
          </cell>
          <cell r="CF61">
            <v>46.426749431279376</v>
          </cell>
        </row>
        <row r="62">
          <cell r="G62" t="str">
            <v>Más Bonos Dec. 4308, Ley 55 y Dec. 700</v>
          </cell>
          <cell r="L62">
            <v>56.5</v>
          </cell>
          <cell r="N62">
            <v>56.5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5.2501547750273832E-2</v>
          </cell>
          <cell r="AC62" t="str">
            <v xml:space="preserve"> </v>
          </cell>
          <cell r="AD62">
            <v>5.2501547750273832E-2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0.38190000000000002</v>
          </cell>
          <cell r="CA62">
            <v>10.41</v>
          </cell>
          <cell r="CB62">
            <v>0</v>
          </cell>
          <cell r="CC62">
            <v>0</v>
          </cell>
          <cell r="CD62">
            <v>10.7919</v>
          </cell>
          <cell r="CE62">
            <v>-10.7919</v>
          </cell>
          <cell r="CF62">
            <v>-100</v>
          </cell>
        </row>
        <row r="63">
          <cell r="G63" t="str">
            <v>Otra deuda Interna</v>
          </cell>
          <cell r="L63">
            <v>29.318160043431551</v>
          </cell>
          <cell r="N63">
            <v>29.318160043431551</v>
          </cell>
          <cell r="AA63">
            <v>0</v>
          </cell>
          <cell r="AB63">
            <v>2.7243341229564462E-2</v>
          </cell>
          <cell r="AC63" t="str">
            <v xml:space="preserve"> </v>
          </cell>
          <cell r="AD63">
            <v>2.7243341229564462E-2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 t="str">
            <v xml:space="preserve">n.a. </v>
          </cell>
        </row>
        <row r="64">
          <cell r="L64">
            <v>680.57764827603137</v>
          </cell>
          <cell r="M64">
            <v>0</v>
          </cell>
          <cell r="N64">
            <v>680.57764827603137</v>
          </cell>
          <cell r="Q64">
            <v>43.784005375927912</v>
          </cell>
          <cell r="R64">
            <v>60.681650563607135</v>
          </cell>
          <cell r="S64">
            <v>27.525569753600006</v>
          </cell>
          <cell r="T64">
            <v>78.137781797757199</v>
          </cell>
          <cell r="U64">
            <v>41.338865411777768</v>
          </cell>
          <cell r="V64">
            <v>81.455837502231233</v>
          </cell>
          <cell r="W64">
            <v>55.291131704666668</v>
          </cell>
          <cell r="X64">
            <v>91.961074939333315</v>
          </cell>
          <cell r="Y64">
            <v>17.176346539000001</v>
          </cell>
          <cell r="Z64">
            <v>63.657850825566527</v>
          </cell>
          <cell r="AA64">
            <v>649.205553338051</v>
          </cell>
          <cell r="AB64">
            <v>0.63241380351740051</v>
          </cell>
          <cell r="AC64" t="str">
            <v xml:space="preserve"> </v>
          </cell>
          <cell r="AD64">
            <v>0.63241380351740051</v>
          </cell>
          <cell r="AE64">
            <v>33.701909444678712</v>
          </cell>
          <cell r="AF64">
            <v>55.196141967533862</v>
          </cell>
          <cell r="AG64">
            <v>70.083727219199687</v>
          </cell>
          <cell r="AH64">
            <v>73.91212014671423</v>
          </cell>
          <cell r="AI64">
            <v>46.635437527718707</v>
          </cell>
          <cell r="AJ64">
            <v>74.9191532948835</v>
          </cell>
          <cell r="AK64">
            <v>33.701909444678712</v>
          </cell>
          <cell r="AL64">
            <v>99.743682525233297</v>
          </cell>
          <cell r="AM64">
            <v>103.82367229341455</v>
          </cell>
          <cell r="AN64">
            <v>64.673682247613073</v>
          </cell>
          <cell r="AO64">
            <v>30.745509118916949</v>
          </cell>
          <cell r="AP64">
            <v>-3.6077383983453757</v>
          </cell>
          <cell r="AQ64">
            <v>2.9051259107161442</v>
          </cell>
          <cell r="AR64">
            <v>-26.299721843271776</v>
          </cell>
          <cell r="AS64">
            <v>-13.230469583107094</v>
          </cell>
          <cell r="AT64">
            <v>-19.109867774118701</v>
          </cell>
          <cell r="AU64">
            <v>3.2186285028736989</v>
          </cell>
          <cell r="AV64">
            <v>7.6369559670990554</v>
          </cell>
          <cell r="AW64">
            <v>-18.287845023002063</v>
          </cell>
          <cell r="AX64">
            <v>-48.532540588747878</v>
          </cell>
          <cell r="AY64">
            <v>88.195438924583343</v>
          </cell>
          <cell r="AZ64">
            <v>131.97944430051126</v>
          </cell>
          <cell r="BA64">
            <v>192.66109486411841</v>
          </cell>
          <cell r="BB64">
            <v>220.18666461771841</v>
          </cell>
          <cell r="BC64">
            <v>298.32444641547562</v>
          </cell>
          <cell r="BD64">
            <v>339.66331182725338</v>
          </cell>
          <cell r="BE64">
            <v>421.11914932948463</v>
          </cell>
          <cell r="BF64">
            <v>476.4102810341513</v>
          </cell>
          <cell r="BG64">
            <v>568.37135597348458</v>
          </cell>
          <cell r="BH64">
            <v>88.898051412212567</v>
          </cell>
          <cell r="BI64">
            <v>158.98177863141225</v>
          </cell>
          <cell r="BJ64">
            <v>232.89389877812647</v>
          </cell>
          <cell r="BK64">
            <v>279.52933630584516</v>
          </cell>
          <cell r="BL64">
            <v>354.44848960072864</v>
          </cell>
          <cell r="BM64">
            <v>388.15039904540737</v>
          </cell>
          <cell r="BN64">
            <v>487.89408157064065</v>
          </cell>
          <cell r="BO64">
            <v>591.71775386405523</v>
          </cell>
          <cell r="BP64">
            <v>656.39143611166833</v>
          </cell>
          <cell r="BQ64">
            <v>-0.70261248762922435</v>
          </cell>
          <cell r="BR64">
            <v>-27.002334330900993</v>
          </cell>
          <cell r="BS64">
            <v>-40.232803914008059</v>
          </cell>
          <cell r="BT64">
            <v>-59.342671688126757</v>
          </cell>
          <cell r="BU64">
            <v>-56.124043185253015</v>
          </cell>
          <cell r="BV64">
            <v>-48.487087218153988</v>
          </cell>
          <cell r="BW64">
            <v>-66.774932241156023</v>
          </cell>
          <cell r="BX64">
            <v>-115.30747282990393</v>
          </cell>
          <cell r="BY64">
            <v>-88.020080138183744</v>
          </cell>
          <cell r="BZ64">
            <v>28.481604939999997</v>
          </cell>
          <cell r="CA64">
            <v>33.021880260000003</v>
          </cell>
          <cell r="CB64">
            <v>32.124372000000001</v>
          </cell>
          <cell r="CC64">
            <v>131.97944430051126</v>
          </cell>
          <cell r="CD64">
            <v>93.627857199999994</v>
          </cell>
          <cell r="CE64">
            <v>38.351587100511267</v>
          </cell>
          <cell r="CF64">
            <v>40.961726827292246</v>
          </cell>
        </row>
        <row r="65">
          <cell r="G65" t="str">
            <v>Pagos de Gobierno por Tesorería</v>
          </cell>
          <cell r="L65">
            <v>737.07764827603137</v>
          </cell>
          <cell r="N65">
            <v>737.07764827603137</v>
          </cell>
          <cell r="O65">
            <v>30.094171046333337</v>
          </cell>
          <cell r="P65">
            <v>58.101267878250006</v>
          </cell>
          <cell r="Q65">
            <v>43.784005375927912</v>
          </cell>
          <cell r="R65">
            <v>60.681650563607135</v>
          </cell>
          <cell r="S65">
            <v>27.525569753600006</v>
          </cell>
          <cell r="T65">
            <v>78.137781797757199</v>
          </cell>
          <cell r="U65">
            <v>41.338865411777768</v>
          </cell>
          <cell r="V65">
            <v>81.455837502231233</v>
          </cell>
          <cell r="W65">
            <v>55.291131704666668</v>
          </cell>
          <cell r="X65">
            <v>91.961074939333315</v>
          </cell>
          <cell r="Y65">
            <v>17.176346539000001</v>
          </cell>
          <cell r="Z65">
            <v>63.657850825566527</v>
          </cell>
          <cell r="AA65">
            <v>649.205553338051</v>
          </cell>
          <cell r="AB65">
            <v>0.68491535126767444</v>
          </cell>
          <cell r="AC65" t="str">
            <v xml:space="preserve"> </v>
          </cell>
          <cell r="AD65">
            <v>0.68491535126767444</v>
          </cell>
          <cell r="AE65">
            <v>33.701909444678712</v>
          </cell>
          <cell r="AF65">
            <v>55.196141967533862</v>
          </cell>
          <cell r="AG65">
            <v>70.083727219199687</v>
          </cell>
          <cell r="AH65">
            <v>73.91212014671423</v>
          </cell>
          <cell r="AI65">
            <v>46.635437527718707</v>
          </cell>
          <cell r="AJ65">
            <v>74.9191532948835</v>
          </cell>
          <cell r="AK65">
            <v>33.701909444678712</v>
          </cell>
          <cell r="AL65">
            <v>99.743682525233297</v>
          </cell>
          <cell r="AM65">
            <v>103.82367229341455</v>
          </cell>
          <cell r="AN65">
            <v>64.673682247613073</v>
          </cell>
          <cell r="AO65">
            <v>30.745509118916949</v>
          </cell>
          <cell r="AP65">
            <v>-3.6077383983453757</v>
          </cell>
          <cell r="AQ65">
            <v>2.9051259107161442</v>
          </cell>
          <cell r="AR65">
            <v>-26.299721843271776</v>
          </cell>
          <cell r="AS65">
            <v>-13.230469583107094</v>
          </cell>
          <cell r="AT65">
            <v>-19.109867774118701</v>
          </cell>
          <cell r="AU65">
            <v>3.2186285028736989</v>
          </cell>
          <cell r="AV65">
            <v>7.6369559670990554</v>
          </cell>
          <cell r="AW65">
            <v>-18.287845023002063</v>
          </cell>
          <cell r="AX65">
            <v>-48.532540588747878</v>
          </cell>
          <cell r="AY65">
            <v>88.195438924583343</v>
          </cell>
          <cell r="AZ65">
            <v>131.97944430051126</v>
          </cell>
          <cell r="BA65">
            <v>192.66109486411841</v>
          </cell>
          <cell r="BB65">
            <v>220.18666461771841</v>
          </cell>
          <cell r="BC65">
            <v>298.32444641547562</v>
          </cell>
          <cell r="BD65">
            <v>339.66331182725338</v>
          </cell>
          <cell r="BE65">
            <v>421.11914932948463</v>
          </cell>
          <cell r="BF65">
            <v>476.4102810341513</v>
          </cell>
          <cell r="BG65">
            <v>568.37135597348458</v>
          </cell>
          <cell r="BH65">
            <v>88.898051412212567</v>
          </cell>
          <cell r="BI65">
            <v>158.98177863141225</v>
          </cell>
          <cell r="BJ65">
            <v>232.89389877812647</v>
          </cell>
          <cell r="BK65">
            <v>279.52933630584516</v>
          </cell>
          <cell r="BL65">
            <v>354.44848960072864</v>
          </cell>
          <cell r="BM65">
            <v>388.15039904540737</v>
          </cell>
          <cell r="BN65">
            <v>487.89408157064065</v>
          </cell>
          <cell r="BO65">
            <v>591.71775386405523</v>
          </cell>
          <cell r="BP65">
            <v>656.39143611166833</v>
          </cell>
          <cell r="BQ65">
            <v>-0.70261248762922435</v>
          </cell>
          <cell r="BR65">
            <v>-27.002334330900993</v>
          </cell>
          <cell r="BS65">
            <v>-40.232803914008059</v>
          </cell>
          <cell r="BT65">
            <v>-59.342671688126757</v>
          </cell>
          <cell r="BU65">
            <v>-56.124043185253015</v>
          </cell>
          <cell r="BV65">
            <v>-48.487087218153988</v>
          </cell>
          <cell r="BW65">
            <v>-66.774932241156023</v>
          </cell>
          <cell r="BX65">
            <v>-115.30747282990393</v>
          </cell>
          <cell r="BY65">
            <v>-88.020080138183744</v>
          </cell>
          <cell r="BZ65">
            <v>28.863504939999999</v>
          </cell>
          <cell r="CA65">
            <v>43.43188026</v>
          </cell>
          <cell r="CB65">
            <v>32.124372000000001</v>
          </cell>
          <cell r="CC65">
            <v>131.97944430051126</v>
          </cell>
          <cell r="CD65">
            <v>104.41975719999999</v>
          </cell>
          <cell r="CE65">
            <v>27.559687100511269</v>
          </cell>
          <cell r="CF65">
            <v>26.393172939221564</v>
          </cell>
        </row>
        <row r="66">
          <cell r="G66" t="str">
            <v>Menos Bonos Dec.4308, Ley 55 y Dec. 700</v>
          </cell>
          <cell r="L66">
            <v>-56.5</v>
          </cell>
          <cell r="N66">
            <v>-56.5</v>
          </cell>
          <cell r="AA66">
            <v>0</v>
          </cell>
          <cell r="AB66">
            <v>-5.2501547750273832E-2</v>
          </cell>
          <cell r="AC66" t="str">
            <v xml:space="preserve"> </v>
          </cell>
          <cell r="AD66">
            <v>-5.2501547750273832E-2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-0.38190000000000002</v>
          </cell>
          <cell r="CA66">
            <v>-10.41</v>
          </cell>
          <cell r="CB66">
            <v>0</v>
          </cell>
          <cell r="CC66">
            <v>0</v>
          </cell>
          <cell r="CD66">
            <v>-10.7919</v>
          </cell>
          <cell r="CE66">
            <v>10.7919</v>
          </cell>
          <cell r="CF66">
            <v>100</v>
          </cell>
        </row>
        <row r="67">
          <cell r="AX67">
            <v>0</v>
          </cell>
          <cell r="BN67">
            <v>0</v>
          </cell>
          <cell r="BO67">
            <v>0</v>
          </cell>
          <cell r="BP67">
            <v>0</v>
          </cell>
          <cell r="BW67">
            <v>0</v>
          </cell>
          <cell r="BX67">
            <v>0</v>
          </cell>
          <cell r="BY67">
            <v>0</v>
          </cell>
        </row>
        <row r="68">
          <cell r="AX68">
            <v>0</v>
          </cell>
          <cell r="BN68">
            <v>0</v>
          </cell>
          <cell r="BO68">
            <v>0</v>
          </cell>
          <cell r="BP68">
            <v>0</v>
          </cell>
          <cell r="BW68">
            <v>0</v>
          </cell>
          <cell r="BX68">
            <v>0</v>
          </cell>
          <cell r="BY68">
            <v>0</v>
          </cell>
        </row>
        <row r="69">
          <cell r="L69">
            <v>-1815.6808864698833</v>
          </cell>
          <cell r="M69">
            <v>-126.89999999999999</v>
          </cell>
          <cell r="N69">
            <v>-1942.5808864698829</v>
          </cell>
          <cell r="Q69">
            <v>-445.39502127331752</v>
          </cell>
          <cell r="R69">
            <v>-197.47139198043283</v>
          </cell>
          <cell r="S69">
            <v>-279.30859940319692</v>
          </cell>
          <cell r="T69">
            <v>216.32875682968938</v>
          </cell>
          <cell r="U69">
            <v>-98.808356011792966</v>
          </cell>
          <cell r="V69">
            <v>357.72888966002097</v>
          </cell>
          <cell r="W69">
            <v>-484.28307522222531</v>
          </cell>
          <cell r="X69">
            <v>232.22477878003292</v>
          </cell>
          <cell r="Y69">
            <v>-234.47440347146949</v>
          </cell>
          <cell r="Z69">
            <v>67.156309439434835</v>
          </cell>
          <cell r="AA69">
            <v>-1004.6721324599114</v>
          </cell>
          <cell r="AB69">
            <v>-1.6871868453143024</v>
          </cell>
          <cell r="AC69">
            <v>-0.11791940547804865</v>
          </cell>
          <cell r="AD69">
            <v>-1.8051062507923508</v>
          </cell>
          <cell r="AE69">
            <v>-342.42051332934034</v>
          </cell>
          <cell r="AF69">
            <v>406.54498249970561</v>
          </cell>
          <cell r="AG69">
            <v>-666.02484487698825</v>
          </cell>
          <cell r="AH69">
            <v>-139.50961375217958</v>
          </cell>
          <cell r="AI69">
            <v>-349.43378398148525</v>
          </cell>
          <cell r="AJ69">
            <v>139.11951925919243</v>
          </cell>
          <cell r="AK69">
            <v>-147.46399630213136</v>
          </cell>
          <cell r="AL69">
            <v>99.859936070350159</v>
          </cell>
          <cell r="AM69">
            <v>-575.21163207220479</v>
          </cell>
          <cell r="AN69">
            <v>229.40283581708059</v>
          </cell>
          <cell r="AO69">
            <v>-409.18258179056477</v>
          </cell>
          <cell r="AP69">
            <v>-54.90637721763926</v>
          </cell>
          <cell r="AQ69">
            <v>-147.58811175938035</v>
          </cell>
          <cell r="AR69">
            <v>220.62982360367073</v>
          </cell>
          <cell r="AS69">
            <v>-57.961778228253252</v>
          </cell>
          <cell r="AT69">
            <v>70.125184578288327</v>
          </cell>
          <cell r="AU69">
            <v>77.209237570496953</v>
          </cell>
          <cell r="AV69">
            <v>48.655640290338397</v>
          </cell>
          <cell r="AW69">
            <v>257.86895358967081</v>
          </cell>
          <cell r="AX69">
            <v>90.928556849979486</v>
          </cell>
          <cell r="AY69">
            <v>-148.20612437927457</v>
          </cell>
          <cell r="AZ69">
            <v>-601.56673350996152</v>
          </cell>
          <cell r="BA69">
            <v>-802.56271764178473</v>
          </cell>
          <cell r="BB69">
            <v>-1085.4142173241407</v>
          </cell>
          <cell r="BC69">
            <v>-873.8272846691325</v>
          </cell>
          <cell r="BD69">
            <v>-975.3575400406171</v>
          </cell>
          <cell r="BE69">
            <v>-620.74095300323643</v>
          </cell>
          <cell r="BF69">
            <v>-1113.4426234460498</v>
          </cell>
          <cell r="BG69">
            <v>-881.21784466601457</v>
          </cell>
          <cell r="BH69">
            <v>6.1256000615321682</v>
          </cell>
          <cell r="BI69">
            <v>-601.90037570662298</v>
          </cell>
          <cell r="BJ69">
            <v>-741.40998945880165</v>
          </cell>
          <cell r="BK69">
            <v>-1090.8437734402869</v>
          </cell>
          <cell r="BL69">
            <v>-951.72425418109469</v>
          </cell>
          <cell r="BM69">
            <v>-1099.1882504832265</v>
          </cell>
          <cell r="BN69">
            <v>-999.32831441287658</v>
          </cell>
          <cell r="BO69">
            <v>-1574.5399464850814</v>
          </cell>
          <cell r="BP69">
            <v>-1345.1371106680008</v>
          </cell>
          <cell r="BQ69">
            <v>-154.33172444080657</v>
          </cell>
          <cell r="BR69">
            <v>0.33364219666083272</v>
          </cell>
          <cell r="BS69">
            <v>-61.152728182982742</v>
          </cell>
          <cell r="BT69">
            <v>5.4295561161453136</v>
          </cell>
          <cell r="BU69">
            <v>77.8969695119618</v>
          </cell>
          <cell r="BV69">
            <v>123.83071044260976</v>
          </cell>
          <cell r="BW69">
            <v>378.58736140964015</v>
          </cell>
          <cell r="BX69">
            <v>461.09732303903161</v>
          </cell>
          <cell r="BY69">
            <v>463.91926600198622</v>
          </cell>
          <cell r="BZ69">
            <v>-223.73991493999995</v>
          </cell>
          <cell r="CA69">
            <v>204.57784495400028</v>
          </cell>
          <cell r="CB69">
            <v>-284.70977049999999</v>
          </cell>
          <cell r="CC69">
            <v>-601.56673350996152</v>
          </cell>
          <cell r="CD69">
            <v>-303.87184048600056</v>
          </cell>
          <cell r="CE69">
            <v>-297.69489302396096</v>
          </cell>
          <cell r="CF69">
            <v>97.967252427154676</v>
          </cell>
        </row>
        <row r="70">
          <cell r="AX70">
            <v>0</v>
          </cell>
          <cell r="BN70">
            <v>0</v>
          </cell>
          <cell r="BO70">
            <v>0</v>
          </cell>
        </row>
        <row r="71">
          <cell r="L71" t="e">
            <v>#REF!</v>
          </cell>
          <cell r="M71" t="e">
            <v>#REF!</v>
          </cell>
          <cell r="N71" t="e">
            <v>#REF!</v>
          </cell>
          <cell r="Q71">
            <v>404.7786453096212</v>
          </cell>
          <cell r="R71">
            <v>265.80763936931908</v>
          </cell>
          <cell r="S71">
            <v>241.58523357122994</v>
          </cell>
          <cell r="T71">
            <v>258.14069976800113</v>
          </cell>
          <cell r="U71">
            <v>246.26153916855324</v>
          </cell>
          <cell r="V71">
            <v>254.81999630365004</v>
          </cell>
          <cell r="W71">
            <v>217.43101778686668</v>
          </cell>
          <cell r="X71">
            <v>294.67137153757579</v>
          </cell>
          <cell r="Y71">
            <v>292.82296226800003</v>
          </cell>
          <cell r="Z71">
            <v>671.79916426696855</v>
          </cell>
          <cell r="AA71">
            <v>3593.7375903045527</v>
          </cell>
          <cell r="AB71" t="e">
            <v>#VALUE!</v>
          </cell>
          <cell r="AC71" t="e">
            <v>#VALUE!</v>
          </cell>
          <cell r="AD71">
            <v>2.6715333763513591</v>
          </cell>
          <cell r="AE71">
            <v>233.55099404603934</v>
          </cell>
          <cell r="AF71">
            <v>376.67698818875624</v>
          </cell>
          <cell r="AG71">
            <v>566.83263536502761</v>
          </cell>
          <cell r="AH71">
            <v>243.77043497050661</v>
          </cell>
          <cell r="AI71">
            <v>212.5075514024339</v>
          </cell>
          <cell r="AJ71">
            <v>245.09899648454331</v>
          </cell>
          <cell r="AK71">
            <v>225.82966824904469</v>
          </cell>
          <cell r="AL71">
            <v>120.99124882127424</v>
          </cell>
          <cell r="AM71">
            <v>148.21699874495661</v>
          </cell>
          <cell r="AN71">
            <v>318.21058238754068</v>
          </cell>
          <cell r="AO71">
            <v>140.61762979284902</v>
          </cell>
          <cell r="AP71">
            <v>-82.345610499372668</v>
          </cell>
          <cell r="AQ71">
            <v>-82.263050780656215</v>
          </cell>
          <cell r="AR71">
            <v>-162.05399005540642</v>
          </cell>
          <cell r="AS71">
            <v>22.037204398812463</v>
          </cell>
          <cell r="AT71">
            <v>29.077682168796031</v>
          </cell>
          <cell r="AU71">
            <v>13.041703283457821</v>
          </cell>
          <cell r="AV71">
            <v>20.431870919508555</v>
          </cell>
          <cell r="AW71">
            <v>133.8287474823758</v>
          </cell>
          <cell r="AX71">
            <v>69.214019041910063</v>
          </cell>
          <cell r="AY71">
            <v>445.61932095476669</v>
          </cell>
          <cell r="AZ71">
            <v>850.39796626438783</v>
          </cell>
          <cell r="BA71">
            <v>1116.2056056337069</v>
          </cell>
          <cell r="BB71">
            <v>1357.7908392049369</v>
          </cell>
          <cell r="BC71">
            <v>1615.9315389729379</v>
          </cell>
          <cell r="BD71">
            <v>1862.1930781414912</v>
          </cell>
          <cell r="BE71">
            <v>2117.0130744451412</v>
          </cell>
          <cell r="BF71">
            <v>2334.4440922320077</v>
          </cell>
          <cell r="BG71">
            <v>2629.1154637695831</v>
          </cell>
          <cell r="BH71">
            <v>610.22798223479549</v>
          </cell>
          <cell r="BI71">
            <v>1177.0606175998232</v>
          </cell>
          <cell r="BJ71">
            <v>1420.8310525703296</v>
          </cell>
          <cell r="BK71">
            <v>1633.3386039727634</v>
          </cell>
          <cell r="BL71">
            <v>1878.4376004573069</v>
          </cell>
          <cell r="BM71">
            <v>2104.2672687063509</v>
          </cell>
          <cell r="BN71">
            <v>2225.2585175276258</v>
          </cell>
          <cell r="BO71">
            <v>2373.4755162725824</v>
          </cell>
          <cell r="BP71">
            <v>2691.6860986601232</v>
          </cell>
          <cell r="BQ71">
            <v>-164.60866128002888</v>
          </cell>
          <cell r="BR71">
            <v>-326.66265133543533</v>
          </cell>
          <cell r="BS71">
            <v>-304.62544693662289</v>
          </cell>
          <cell r="BT71">
            <v>-275.54776476782672</v>
          </cell>
          <cell r="BU71">
            <v>-262.5060614843689</v>
          </cell>
          <cell r="BV71">
            <v>-242.07419056486026</v>
          </cell>
          <cell r="BW71">
            <v>-108.2454430824846</v>
          </cell>
          <cell r="BX71">
            <v>-39.03142404057462</v>
          </cell>
          <cell r="BY71">
            <v>-62.570634890540077</v>
          </cell>
          <cell r="BZ71" t="e">
            <v>#REF!</v>
          </cell>
          <cell r="CA71" t="e">
            <v>#REF!</v>
          </cell>
          <cell r="CB71" t="e">
            <v>#REF!</v>
          </cell>
          <cell r="CC71">
            <v>850.39796626438783</v>
          </cell>
          <cell r="CD71" t="e">
            <v>#REF!</v>
          </cell>
          <cell r="CE71" t="e">
            <v>#REF!</v>
          </cell>
          <cell r="CF71" t="e">
            <v>#REF!</v>
          </cell>
        </row>
        <row r="72">
          <cell r="E72" t="str">
            <v>Pagos de Tesorería</v>
          </cell>
          <cell r="L72">
            <v>3514.7940188775583</v>
          </cell>
          <cell r="N72">
            <v>3514.7940188775583</v>
          </cell>
          <cell r="O72">
            <v>174.4589679</v>
          </cell>
          <cell r="P72">
            <v>344.26113530559996</v>
          </cell>
          <cell r="Q72">
            <v>446.07478770851003</v>
          </cell>
          <cell r="R72">
            <v>286.61469061841001</v>
          </cell>
          <cell r="S72">
            <v>263.49508699622999</v>
          </cell>
          <cell r="T72">
            <v>288.22889391689</v>
          </cell>
          <cell r="U72">
            <v>292.79478604021995</v>
          </cell>
          <cell r="V72">
            <v>298.83532918865001</v>
          </cell>
          <cell r="W72">
            <v>278.4794187402</v>
          </cell>
          <cell r="X72">
            <v>354.03609999999998</v>
          </cell>
          <cell r="Y72">
            <v>335.36387422000001</v>
          </cell>
          <cell r="Z72">
            <v>709.13866272752421</v>
          </cell>
          <cell r="AA72">
            <v>4071.7817333622338</v>
          </cell>
          <cell r="AB72">
            <v>3.2660553276898581</v>
          </cell>
          <cell r="AC72" t="str">
            <v xml:space="preserve"> </v>
          </cell>
          <cell r="AD72">
            <v>3.2660553276898581</v>
          </cell>
          <cell r="AE72">
            <v>231.0275881636864</v>
          </cell>
          <cell r="AF72">
            <v>368.1</v>
          </cell>
          <cell r="AG72">
            <v>592.79030718091258</v>
          </cell>
          <cell r="AH72">
            <v>252.99941535282608</v>
          </cell>
          <cell r="AI72">
            <v>220.53273162984632</v>
          </cell>
          <cell r="AJ72">
            <v>288.03308634826163</v>
          </cell>
          <cell r="AK72">
            <v>271.8774886372143</v>
          </cell>
          <cell r="AL72">
            <v>226.96551584542317</v>
          </cell>
          <cell r="AM72">
            <v>234.8606634210708</v>
          </cell>
          <cell r="AN72">
            <v>369.89976459090315</v>
          </cell>
          <cell r="AO72">
            <v>247.67866217899549</v>
          </cell>
          <cell r="AP72">
            <v>-56.568620263686398</v>
          </cell>
          <cell r="AQ72">
            <v>-23.838864694400058</v>
          </cell>
          <cell r="AR72">
            <v>-146.71551947240255</v>
          </cell>
          <cell r="AS72">
            <v>33.615275265583932</v>
          </cell>
          <cell r="AT72">
            <v>42.962355366383662</v>
          </cell>
          <cell r="AU72">
            <v>0.19580756862836779</v>
          </cell>
          <cell r="AV72">
            <v>20.917297403005648</v>
          </cell>
          <cell r="AW72">
            <v>71.869813343226838</v>
          </cell>
          <cell r="AX72">
            <v>43.618755319129207</v>
          </cell>
          <cell r="AY72">
            <v>518.72010320560003</v>
          </cell>
          <cell r="AZ72">
            <v>964.79489091411006</v>
          </cell>
          <cell r="BA72">
            <v>1251.40958153252</v>
          </cell>
          <cell r="BB72">
            <v>1514.9046685287499</v>
          </cell>
          <cell r="BC72">
            <v>1803.1335624456399</v>
          </cell>
          <cell r="BD72">
            <v>2095.9283484858597</v>
          </cell>
          <cell r="BE72">
            <v>2394.7636776745098</v>
          </cell>
          <cell r="BF72">
            <v>2673.2430964147097</v>
          </cell>
          <cell r="BG72">
            <v>3027.2791964147095</v>
          </cell>
          <cell r="BH72">
            <v>599.12758816368637</v>
          </cell>
          <cell r="BI72">
            <v>1191.9178953445989</v>
          </cell>
          <cell r="BJ72">
            <v>1444.9173106974249</v>
          </cell>
          <cell r="BK72">
            <v>1665.4500423272711</v>
          </cell>
          <cell r="BL72">
            <v>1953.4831286755327</v>
          </cell>
          <cell r="BM72">
            <v>2225.3606173127469</v>
          </cell>
          <cell r="BN72">
            <v>2452.3261331581698</v>
          </cell>
          <cell r="BO72">
            <v>2687.1867965792408</v>
          </cell>
          <cell r="BP72">
            <v>3057.0865611701438</v>
          </cell>
          <cell r="BQ72">
            <v>-80.407484958086343</v>
          </cell>
          <cell r="BR72">
            <v>-227.12300443048889</v>
          </cell>
          <cell r="BS72">
            <v>-193.50772916490496</v>
          </cell>
          <cell r="BT72">
            <v>-150.54537379852127</v>
          </cell>
          <cell r="BU72">
            <v>-150.34956622989284</v>
          </cell>
          <cell r="BV72">
            <v>-129.43226882688714</v>
          </cell>
          <cell r="BW72">
            <v>-57.56245548365996</v>
          </cell>
          <cell r="BX72">
            <v>-13.943700164531037</v>
          </cell>
          <cell r="BY72">
            <v>-29.807364755434264</v>
          </cell>
          <cell r="BZ72">
            <v>134.78899999999999</v>
          </cell>
          <cell r="CA72">
            <v>242.17066299999999</v>
          </cell>
          <cell r="CB72">
            <v>403.38990000000001</v>
          </cell>
          <cell r="CC72">
            <v>964.79489091411006</v>
          </cell>
          <cell r="CD72">
            <v>780.34956299999999</v>
          </cell>
          <cell r="CE72">
            <v>184.44532791411007</v>
          </cell>
          <cell r="CF72">
            <v>23.636244147433459</v>
          </cell>
        </row>
        <row r="73">
          <cell r="E73" t="str">
            <v>Más:</v>
          </cell>
          <cell r="N73">
            <v>0</v>
          </cell>
          <cell r="O73">
            <v>6.5908008734032561E-2</v>
          </cell>
          <cell r="P73">
            <v>7.2595369806343762E-2</v>
          </cell>
          <cell r="Q73">
            <v>2.324987539434778E-2</v>
          </cell>
          <cell r="R73">
            <v>4.5977750838899697E-2</v>
          </cell>
          <cell r="S73">
            <v>0.23697525922649668</v>
          </cell>
          <cell r="T73">
            <v>1.1475324538318397E-2</v>
          </cell>
          <cell r="U73">
            <v>0.11748336283242911</v>
          </cell>
          <cell r="V73">
            <v>0.20668019247664488</v>
          </cell>
          <cell r="W73">
            <v>6.0581415522627108E-2</v>
          </cell>
          <cell r="X73">
            <v>0.15907344062985995</v>
          </cell>
          <cell r="Y73">
            <v>0</v>
          </cell>
          <cell r="Z73">
            <v>0</v>
          </cell>
          <cell r="AB73" t="str">
            <v xml:space="preserve"> </v>
          </cell>
          <cell r="AC73" t="str">
            <v xml:space="preserve"> </v>
          </cell>
          <cell r="AD73" t="str">
            <v xml:space="preserve"> 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BN73">
            <v>0</v>
          </cell>
          <cell r="BO73">
            <v>0</v>
          </cell>
        </row>
        <row r="74">
          <cell r="F74" t="str">
            <v>Pagos en el Exterior Diferente de Militares</v>
          </cell>
          <cell r="L74">
            <v>0</v>
          </cell>
          <cell r="M74">
            <v>145.19999999999999</v>
          </cell>
          <cell r="N74">
            <v>145.19999999999999</v>
          </cell>
          <cell r="O74">
            <v>2.5923078533333341</v>
          </cell>
          <cell r="P74">
            <v>2.855336565</v>
          </cell>
          <cell r="Q74">
            <v>0.91446905666666689</v>
          </cell>
          <cell r="R74">
            <v>1.8084066999999997</v>
          </cell>
          <cell r="S74">
            <v>9.3207614270000025</v>
          </cell>
          <cell r="T74">
            <v>0.45134991166666677</v>
          </cell>
          <cell r="U74">
            <v>4.6208806783333314</v>
          </cell>
          <cell r="V74">
            <v>8.1291894016666664</v>
          </cell>
          <cell r="W74">
            <v>2.3828011533333333</v>
          </cell>
          <cell r="X74">
            <v>6.256710486666667</v>
          </cell>
          <cell r="Y74">
            <v>0</v>
          </cell>
          <cell r="Z74">
            <v>0</v>
          </cell>
          <cell r="AA74">
            <v>39.332213233666671</v>
          </cell>
          <cell r="AB74" t="str">
            <v xml:space="preserve"> </v>
          </cell>
          <cell r="AC74">
            <v>0.13492433156353556</v>
          </cell>
          <cell r="AD74">
            <v>0.13492433156353556</v>
          </cell>
          <cell r="AE74">
            <v>15.65</v>
          </cell>
          <cell r="AF74">
            <v>40.5</v>
          </cell>
          <cell r="AG74">
            <v>12.904</v>
          </cell>
          <cell r="AH74">
            <v>13.2</v>
          </cell>
          <cell r="AI74">
            <v>14.2</v>
          </cell>
          <cell r="AJ74">
            <v>15.2</v>
          </cell>
          <cell r="AK74">
            <v>16.2</v>
          </cell>
          <cell r="AL74">
            <v>17.2</v>
          </cell>
          <cell r="AM74">
            <v>18.2</v>
          </cell>
          <cell r="AN74">
            <v>19.2</v>
          </cell>
          <cell r="AO74">
            <v>20.2</v>
          </cell>
          <cell r="AP74">
            <v>-13.057692146666666</v>
          </cell>
          <cell r="AQ74">
            <v>-37.644663434999998</v>
          </cell>
          <cell r="AR74">
            <v>-11.989530943333333</v>
          </cell>
          <cell r="AS74">
            <v>-11.3915933</v>
          </cell>
          <cell r="AT74">
            <v>-4.8792385729999967</v>
          </cell>
          <cell r="AU74">
            <v>-14.748650088333333</v>
          </cell>
          <cell r="AV74">
            <v>-11.579119321666667</v>
          </cell>
          <cell r="AW74">
            <v>-9.0708105983333329</v>
          </cell>
          <cell r="AX74">
            <v>-15.817198846666667</v>
          </cell>
          <cell r="AY74">
            <v>5.4476444183333346</v>
          </cell>
          <cell r="AZ74">
            <v>6.362113475000001</v>
          </cell>
          <cell r="BA74">
            <v>8.1705201750000001</v>
          </cell>
          <cell r="BB74">
            <v>17.491281602000001</v>
          </cell>
          <cell r="BC74">
            <v>17.942631513666669</v>
          </cell>
          <cell r="BD74">
            <v>22.563512192000001</v>
          </cell>
          <cell r="BE74">
            <v>30.692701593666669</v>
          </cell>
          <cell r="BF74">
            <v>33.075502747000002</v>
          </cell>
          <cell r="BG74">
            <v>39.332213233666671</v>
          </cell>
          <cell r="BH74">
            <v>56.15</v>
          </cell>
          <cell r="BI74">
            <v>69.054000000000002</v>
          </cell>
          <cell r="BJ74">
            <v>82.254000000000005</v>
          </cell>
          <cell r="BK74">
            <v>96.454000000000008</v>
          </cell>
          <cell r="BL74">
            <v>111.65400000000001</v>
          </cell>
          <cell r="BM74">
            <v>127.85400000000001</v>
          </cell>
          <cell r="BN74">
            <v>145.054</v>
          </cell>
          <cell r="BO74">
            <v>163.25399999999999</v>
          </cell>
          <cell r="BP74">
            <v>182.45399999999998</v>
          </cell>
          <cell r="BQ74">
            <v>-50.702355581666666</v>
          </cell>
          <cell r="BR74">
            <v>-62.691886525000001</v>
          </cell>
          <cell r="BS74">
            <v>-74.083479825000012</v>
          </cell>
          <cell r="BT74">
            <v>-78.962718398000007</v>
          </cell>
          <cell r="BU74">
            <v>-93.711368486333342</v>
          </cell>
          <cell r="BV74">
            <v>-105.29048780800001</v>
          </cell>
          <cell r="BW74">
            <v>-114.36129840633333</v>
          </cell>
          <cell r="BX74">
            <v>-130.17849725299999</v>
          </cell>
          <cell r="BY74">
            <v>-143.12178676633332</v>
          </cell>
          <cell r="BZ74">
            <v>1.2943359999999999</v>
          </cell>
          <cell r="CA74">
            <v>7.2988343999999987</v>
          </cell>
          <cell r="CB74">
            <v>3.3513150000000005</v>
          </cell>
          <cell r="CC74">
            <v>6.362113475000001</v>
          </cell>
          <cell r="CD74">
            <v>11.944485399999998</v>
          </cell>
          <cell r="CE74">
            <v>-5.5823719249999968</v>
          </cell>
          <cell r="CF74">
            <v>-46.735976796455361</v>
          </cell>
        </row>
        <row r="75">
          <cell r="F75" t="str">
            <v>Menos Transferencias</v>
          </cell>
          <cell r="L75">
            <v>-346.29999999999995</v>
          </cell>
          <cell r="M75">
            <v>0</v>
          </cell>
          <cell r="N75">
            <v>-346.29999999999995</v>
          </cell>
          <cell r="O75">
            <v>-11.120173399999999</v>
          </cell>
          <cell r="P75">
            <v>-29.652177999999999</v>
          </cell>
          <cell r="Q75">
            <v>-10.730986</v>
          </cell>
          <cell r="R75">
            <v>-5.4240189999999995</v>
          </cell>
          <cell r="S75">
            <v>-14.851702899999999</v>
          </cell>
          <cell r="T75">
            <v>-13.2781456</v>
          </cell>
          <cell r="U75">
            <v>-40.577399999999997</v>
          </cell>
          <cell r="V75">
            <v>-20.845372000000001</v>
          </cell>
          <cell r="W75">
            <v>-31.52</v>
          </cell>
          <cell r="X75">
            <v>-31.52</v>
          </cell>
          <cell r="Y75">
            <v>-15.52</v>
          </cell>
          <cell r="Z75">
            <v>-10.82</v>
          </cell>
          <cell r="AA75">
            <v>-235.85997690000002</v>
          </cell>
          <cell r="AB75">
            <v>-0.32179267231716502</v>
          </cell>
          <cell r="AC75" t="str">
            <v xml:space="preserve"> </v>
          </cell>
          <cell r="AD75">
            <v>-0.32179267231716502</v>
          </cell>
          <cell r="AE75">
            <v>0</v>
          </cell>
          <cell r="AF75">
            <v>-1.4073423994790084</v>
          </cell>
          <cell r="AG75">
            <v>-8.4886565217673784</v>
          </cell>
          <cell r="AH75">
            <v>-13.209656852907692</v>
          </cell>
          <cell r="AI75">
            <v>-1.1169049332947674</v>
          </cell>
          <cell r="AJ75">
            <v>-26.974367510777135</v>
          </cell>
          <cell r="AK75">
            <v>-23.559686270522533</v>
          </cell>
          <cell r="AL75">
            <v>-99.783051730031275</v>
          </cell>
          <cell r="AM75">
            <v>-67.327521146702423</v>
          </cell>
          <cell r="AN75">
            <v>-33.373038673950695</v>
          </cell>
          <cell r="AO75">
            <v>-35.530150621440647</v>
          </cell>
          <cell r="AP75">
            <v>-11.120173399999999</v>
          </cell>
          <cell r="AQ75">
            <v>-28.24483560052099</v>
          </cell>
          <cell r="AR75">
            <v>-2.2423294782326213</v>
          </cell>
          <cell r="AS75">
            <v>7.7856378529076924</v>
          </cell>
          <cell r="AT75">
            <v>-13.734797966705232</v>
          </cell>
          <cell r="AU75">
            <v>13.696221910777135</v>
          </cell>
          <cell r="AV75">
            <v>-17.017713729477464</v>
          </cell>
          <cell r="AW75">
            <v>78.937679730031277</v>
          </cell>
          <cell r="AX75">
            <v>35.807521146702427</v>
          </cell>
          <cell r="AY75">
            <v>-40.772351400000005</v>
          </cell>
          <cell r="AZ75">
            <v>-51.503337399999999</v>
          </cell>
          <cell r="BA75">
            <v>-56.927356400000001</v>
          </cell>
          <cell r="BB75">
            <v>-71.7790593</v>
          </cell>
          <cell r="BC75">
            <v>-85.057204900000002</v>
          </cell>
          <cell r="BD75">
            <v>-125.6346049</v>
          </cell>
          <cell r="BE75">
            <v>-146.4799769</v>
          </cell>
          <cell r="BF75">
            <v>-177.99997689999998</v>
          </cell>
          <cell r="BG75">
            <v>-209.51997689999999</v>
          </cell>
          <cell r="BH75">
            <v>-1.4073423994790084</v>
          </cell>
          <cell r="BI75">
            <v>-9.8959989212463881</v>
          </cell>
          <cell r="BJ75">
            <v>-23.10565577415408</v>
          </cell>
          <cell r="BK75">
            <v>-24.222560707448849</v>
          </cell>
          <cell r="BL75">
            <v>-51.196928218225978</v>
          </cell>
          <cell r="BM75">
            <v>-74.756614488748511</v>
          </cell>
          <cell r="BN75">
            <v>-174.53966621877979</v>
          </cell>
          <cell r="BO75">
            <v>-241.86718736548221</v>
          </cell>
          <cell r="BP75">
            <v>-275.24022603943291</v>
          </cell>
          <cell r="BQ75">
            <v>-39.365009000520992</v>
          </cell>
          <cell r="BR75">
            <v>-41.607338478753611</v>
          </cell>
          <cell r="BS75">
            <v>-33.821700625845921</v>
          </cell>
          <cell r="BT75">
            <v>-47.556498592551151</v>
          </cell>
          <cell r="BU75">
            <v>-33.860276681774018</v>
          </cell>
          <cell r="BV75">
            <v>-50.877990411251474</v>
          </cell>
          <cell r="BW75">
            <v>28.059689318779789</v>
          </cell>
          <cell r="BX75">
            <v>63.867210465482231</v>
          </cell>
          <cell r="BY75">
            <v>65.720249139432923</v>
          </cell>
          <cell r="BZ75">
            <v>-5.0979999999999999</v>
          </cell>
          <cell r="CA75">
            <v>-1.7290000000000001</v>
          </cell>
          <cell r="CB75">
            <v>-32.038000000000004</v>
          </cell>
          <cell r="CC75">
            <v>-51.503337399999999</v>
          </cell>
          <cell r="CD75">
            <v>-38.865000000000002</v>
          </cell>
          <cell r="CE75">
            <v>-12.638337399999998</v>
          </cell>
          <cell r="CF75">
            <v>32.518557571079377</v>
          </cell>
        </row>
        <row r="76">
          <cell r="G76" t="str">
            <v>Subsidio Tarifas Eléctricas</v>
          </cell>
          <cell r="L76">
            <v>-97.1</v>
          </cell>
          <cell r="N76">
            <v>-97.1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-27</v>
          </cell>
          <cell r="V76">
            <v>-10.054</v>
          </cell>
          <cell r="W76">
            <v>-27</v>
          </cell>
          <cell r="X76">
            <v>-27</v>
          </cell>
          <cell r="Y76">
            <v>-6</v>
          </cell>
          <cell r="Z76">
            <v>0</v>
          </cell>
          <cell r="AA76">
            <v>-97.054000000000002</v>
          </cell>
          <cell r="AB76">
            <v>-9.0228323655780332E-2</v>
          </cell>
          <cell r="AC76" t="str">
            <v xml:space="preserve"> </v>
          </cell>
          <cell r="AD76">
            <v>-9.0228323655780332E-2</v>
          </cell>
          <cell r="AE76">
            <v>0</v>
          </cell>
          <cell r="AF76">
            <v>-1.398905882451426</v>
          </cell>
          <cell r="AG76">
            <v>-8.3462902969269273</v>
          </cell>
          <cell r="AH76">
            <v>-0.29018558979381703</v>
          </cell>
          <cell r="AI76">
            <v>-0.1804515432331299</v>
          </cell>
          <cell r="AJ76">
            <v>-26.186607733326635</v>
          </cell>
          <cell r="AK76">
            <v>-7.3156031040458071E-3</v>
          </cell>
          <cell r="AL76">
            <v>-26.010220414040198</v>
          </cell>
          <cell r="AM76">
            <v>-34.680022937123816</v>
          </cell>
          <cell r="AN76">
            <v>0</v>
          </cell>
          <cell r="AO76">
            <v>0</v>
          </cell>
          <cell r="AP76">
            <v>0</v>
          </cell>
          <cell r="AQ76">
            <v>1.398905882451426</v>
          </cell>
          <cell r="AR76">
            <v>8.3462902969269273</v>
          </cell>
          <cell r="AS76">
            <v>0.29018558979381703</v>
          </cell>
          <cell r="AT76">
            <v>0.1804515432331299</v>
          </cell>
          <cell r="AU76">
            <v>26.186607733326635</v>
          </cell>
          <cell r="AV76">
            <v>-26.992684396895953</v>
          </cell>
          <cell r="AW76">
            <v>15.956220414040198</v>
          </cell>
          <cell r="AX76">
            <v>7.680022937123816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-27</v>
          </cell>
          <cell r="BE76">
            <v>-37.054000000000002</v>
          </cell>
          <cell r="BF76">
            <v>-64.054000000000002</v>
          </cell>
          <cell r="BG76">
            <v>-91.054000000000002</v>
          </cell>
          <cell r="BH76">
            <v>-1.398905882451426</v>
          </cell>
          <cell r="BI76">
            <v>-9.7451961793783539</v>
          </cell>
          <cell r="BJ76">
            <v>-10.035381769172171</v>
          </cell>
          <cell r="BK76">
            <v>-10.2158333124053</v>
          </cell>
          <cell r="BL76">
            <v>-36.402441045731933</v>
          </cell>
          <cell r="BM76">
            <v>-36.40975664883598</v>
          </cell>
          <cell r="BN76">
            <v>-62.419977062876178</v>
          </cell>
          <cell r="BO76">
            <v>-97.1</v>
          </cell>
          <cell r="BP76">
            <v>-97.1</v>
          </cell>
          <cell r="BQ76">
            <v>1.398905882451426</v>
          </cell>
          <cell r="BR76">
            <v>9.7451961793783539</v>
          </cell>
          <cell r="BS76">
            <v>10.035381769172171</v>
          </cell>
          <cell r="BT76">
            <v>10.2158333124053</v>
          </cell>
          <cell r="BU76">
            <v>36.402441045731933</v>
          </cell>
          <cell r="BV76">
            <v>9.4097566488359803</v>
          </cell>
          <cell r="BW76">
            <v>25.365977062876176</v>
          </cell>
          <cell r="BX76">
            <v>33.045999999999992</v>
          </cell>
          <cell r="BY76">
            <v>6.0459999999999923</v>
          </cell>
          <cell r="BZ76">
            <v>0</v>
          </cell>
          <cell r="CA76">
            <v>-1.7210000000000001</v>
          </cell>
          <cell r="CB76">
            <v>-10.268000000000001</v>
          </cell>
          <cell r="CC76">
            <v>0</v>
          </cell>
          <cell r="CD76">
            <v>-11.989000000000001</v>
          </cell>
          <cell r="CE76">
            <v>11.989000000000001</v>
          </cell>
          <cell r="CF76">
            <v>-100</v>
          </cell>
        </row>
        <row r="77">
          <cell r="G77" t="str">
            <v>Fosga</v>
          </cell>
          <cell r="L77">
            <v>0</v>
          </cell>
          <cell r="N77">
            <v>0</v>
          </cell>
          <cell r="O77">
            <v>0</v>
          </cell>
          <cell r="P77">
            <v>-12.5</v>
          </cell>
          <cell r="Q77">
            <v>-3.8</v>
          </cell>
          <cell r="R77">
            <v>-4.87</v>
          </cell>
          <cell r="S77">
            <v>-5.7</v>
          </cell>
          <cell r="T77">
            <v>-7.2160000000000002</v>
          </cell>
          <cell r="U77">
            <v>-4.5199999999999996</v>
          </cell>
          <cell r="V77">
            <v>-3</v>
          </cell>
          <cell r="W77">
            <v>-4.5199999999999996</v>
          </cell>
          <cell r="X77">
            <v>-4.5199999999999996</v>
          </cell>
          <cell r="Y77">
            <v>-9.52</v>
          </cell>
          <cell r="Z77">
            <v>-10.82</v>
          </cell>
          <cell r="AA77">
            <v>-70.98599999999999</v>
          </cell>
          <cell r="AB77" t="str">
            <v xml:space="preserve"> </v>
          </cell>
          <cell r="AC77" t="str">
            <v xml:space="preserve"> </v>
          </cell>
          <cell r="AD77" t="str">
            <v xml:space="preserve"> 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-12.5</v>
          </cell>
          <cell r="AR77">
            <v>-3.8</v>
          </cell>
          <cell r="AS77">
            <v>-4.87</v>
          </cell>
          <cell r="AT77">
            <v>-5.7</v>
          </cell>
          <cell r="AU77">
            <v>-7.2160000000000002</v>
          </cell>
          <cell r="AV77">
            <v>-4.5199999999999996</v>
          </cell>
          <cell r="AW77">
            <v>-3</v>
          </cell>
          <cell r="AX77">
            <v>-4.5199999999999996</v>
          </cell>
          <cell r="AY77">
            <v>-12.5</v>
          </cell>
          <cell r="AZ77">
            <v>-16.3</v>
          </cell>
          <cell r="BA77">
            <v>-21.17</v>
          </cell>
          <cell r="BB77">
            <v>-26.87</v>
          </cell>
          <cell r="BC77">
            <v>-34.085999999999999</v>
          </cell>
          <cell r="BD77">
            <v>-38.605999999999995</v>
          </cell>
          <cell r="BE77">
            <v>-41.605999999999995</v>
          </cell>
          <cell r="BF77">
            <v>-46.125999999999991</v>
          </cell>
          <cell r="BG77">
            <v>-50.645999999999987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-12.5</v>
          </cell>
          <cell r="BR77">
            <v>-16.3</v>
          </cell>
          <cell r="BS77">
            <v>-21.17</v>
          </cell>
          <cell r="BT77">
            <v>-26.87</v>
          </cell>
          <cell r="BU77">
            <v>-34.085999999999999</v>
          </cell>
          <cell r="BV77">
            <v>-38.605999999999995</v>
          </cell>
          <cell r="BW77">
            <v>-41.605999999999995</v>
          </cell>
          <cell r="BX77">
            <v>-46.125999999999991</v>
          </cell>
          <cell r="BY77">
            <v>-50.645999999999987</v>
          </cell>
          <cell r="BZ77">
            <v>0</v>
          </cell>
          <cell r="CA77">
            <v>0</v>
          </cell>
          <cell r="CB77">
            <v>-20.8</v>
          </cell>
          <cell r="CC77">
            <v>-16.3</v>
          </cell>
          <cell r="CD77">
            <v>-20.8</v>
          </cell>
          <cell r="CE77">
            <v>4.5</v>
          </cell>
          <cell r="CF77">
            <v>21.634615384615383</v>
          </cell>
        </row>
        <row r="78">
          <cell r="G78" t="str">
            <v>Ancianos Indigentes</v>
          </cell>
          <cell r="L78">
            <v>-29</v>
          </cell>
          <cell r="N78">
            <v>-29</v>
          </cell>
          <cell r="O78">
            <v>-1.8348734</v>
          </cell>
          <cell r="P78">
            <v>-5.9269780000000001</v>
          </cell>
          <cell r="Q78">
            <v>-2.8377759999999999</v>
          </cell>
          <cell r="R78">
            <v>-0.37401899999999999</v>
          </cell>
          <cell r="S78">
            <v>-4.4152029000000006</v>
          </cell>
          <cell r="T78">
            <v>-1.4326456000000001</v>
          </cell>
          <cell r="U78">
            <v>-0.22790000000000002</v>
          </cell>
          <cell r="V78">
            <v>-7.6561999999999991E-2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-17.125956900000002</v>
          </cell>
          <cell r="AB78">
            <v>-2.6947697075361789E-2</v>
          </cell>
          <cell r="AC78" t="str">
            <v xml:space="preserve"> </v>
          </cell>
          <cell r="AD78">
            <v>-2.6947697075361789E-2</v>
          </cell>
          <cell r="AE78">
            <v>0</v>
          </cell>
          <cell r="AF78">
            <v>-8.4365170275823194E-3</v>
          </cell>
          <cell r="AG78">
            <v>-0.14236622484045164</v>
          </cell>
          <cell r="AH78">
            <v>-12.919471263113875</v>
          </cell>
          <cell r="AI78">
            <v>-0.93645339006163753</v>
          </cell>
          <cell r="AJ78">
            <v>-0.78775977745049908</v>
          </cell>
          <cell r="AK78">
            <v>-0.33851524573174058</v>
          </cell>
          <cell r="AL78">
            <v>-1.6440662557501047</v>
          </cell>
          <cell r="AM78">
            <v>-1.4331533300605466</v>
          </cell>
          <cell r="AN78">
            <v>-2.1586937944326263</v>
          </cell>
          <cell r="AO78">
            <v>-4.3158057419225804</v>
          </cell>
          <cell r="AP78">
            <v>-1.8348734</v>
          </cell>
          <cell r="AQ78">
            <v>-5.9185414829724179</v>
          </cell>
          <cell r="AR78">
            <v>-2.6954097751595483</v>
          </cell>
          <cell r="AS78">
            <v>12.545452263113875</v>
          </cell>
          <cell r="AT78">
            <v>-3.4787495099383632</v>
          </cell>
          <cell r="AU78">
            <v>-0.644885822549501</v>
          </cell>
          <cell r="AV78">
            <v>0.11061524573174056</v>
          </cell>
          <cell r="AW78">
            <v>1.5675042557501047</v>
          </cell>
          <cell r="AX78">
            <v>1.4331533300605466</v>
          </cell>
          <cell r="AY78">
            <v>-7.7618514000000003</v>
          </cell>
          <cell r="AZ78">
            <v>-10.599627399999999</v>
          </cell>
          <cell r="BA78">
            <v>-10.9736464</v>
          </cell>
          <cell r="BB78">
            <v>-15.3888493</v>
          </cell>
          <cell r="BC78">
            <v>-16.821494900000001</v>
          </cell>
          <cell r="BD78">
            <v>-17.049394900000003</v>
          </cell>
          <cell r="BE78">
            <v>-17.125956900000002</v>
          </cell>
          <cell r="BF78">
            <v>-17.125956900000002</v>
          </cell>
          <cell r="BG78">
            <v>-17.125956900000002</v>
          </cell>
          <cell r="BH78">
            <v>-8.4365170275823194E-3</v>
          </cell>
          <cell r="BI78">
            <v>-0.15080274186803397</v>
          </cell>
          <cell r="BJ78">
            <v>-13.070274004981909</v>
          </cell>
          <cell r="BK78">
            <v>-14.006727395043548</v>
          </cell>
          <cell r="BL78">
            <v>-14.794487172494048</v>
          </cell>
          <cell r="BM78">
            <v>-15.133002418225788</v>
          </cell>
          <cell r="BN78">
            <v>-16.777068673975894</v>
          </cell>
          <cell r="BO78">
            <v>-18.210222004036439</v>
          </cell>
          <cell r="BP78">
            <v>-20.368915798469065</v>
          </cell>
          <cell r="BQ78">
            <v>-7.7534148829724181</v>
          </cell>
          <cell r="BR78">
            <v>-10.448824658131965</v>
          </cell>
          <cell r="BS78">
            <v>2.0966276049819097</v>
          </cell>
          <cell r="BT78">
            <v>-1.3821219049564526</v>
          </cell>
          <cell r="BU78">
            <v>-2.0270077275059535</v>
          </cell>
          <cell r="BV78">
            <v>-1.9163924817742153</v>
          </cell>
          <cell r="BW78">
            <v>-0.34888822602410841</v>
          </cell>
          <cell r="BX78">
            <v>1.0842651040364366</v>
          </cell>
          <cell r="BY78">
            <v>3.2429588984690625</v>
          </cell>
          <cell r="BZ78">
            <v>0</v>
          </cell>
          <cell r="CA78">
            <v>-8.0000000000000002E-3</v>
          </cell>
          <cell r="CB78">
            <v>-0.13500000000000001</v>
          </cell>
          <cell r="CC78">
            <v>-10.599627399999999</v>
          </cell>
          <cell r="CD78">
            <v>-0.14300000000000002</v>
          </cell>
          <cell r="CE78">
            <v>-10.456627399999999</v>
          </cell>
          <cell r="CF78">
            <v>40.063566076461399</v>
          </cell>
        </row>
        <row r="79">
          <cell r="G79" t="str">
            <v>Fondo Solidaridad Pensional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 t="str">
            <v xml:space="preserve"> </v>
          </cell>
          <cell r="AC79" t="str">
            <v xml:space="preserve"> </v>
          </cell>
          <cell r="AD79" t="str">
            <v xml:space="preserve"> 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-5.0979999999999999</v>
          </cell>
          <cell r="CA79">
            <v>0</v>
          </cell>
          <cell r="CB79">
            <v>-0.83499999999999996</v>
          </cell>
          <cell r="CC79">
            <v>0</v>
          </cell>
          <cell r="CD79">
            <v>-5.9329999999999998</v>
          </cell>
          <cell r="CE79">
            <v>5.9329999999999998</v>
          </cell>
          <cell r="CF79">
            <v>100</v>
          </cell>
        </row>
        <row r="80">
          <cell r="G80" t="str">
            <v>Fondo Compensación Educativa</v>
          </cell>
          <cell r="L80">
            <v>-220.2</v>
          </cell>
          <cell r="N80">
            <v>-220.2</v>
          </cell>
          <cell r="O80">
            <v>-9.2852999999999994</v>
          </cell>
          <cell r="P80">
            <v>-11.225200000000001</v>
          </cell>
          <cell r="Q80">
            <v>-4.09321</v>
          </cell>
          <cell r="R80">
            <v>-0.18</v>
          </cell>
          <cell r="S80">
            <v>-4.7365000000000004</v>
          </cell>
          <cell r="T80">
            <v>-4.6295000000000002</v>
          </cell>
          <cell r="U80">
            <v>-8.8294999999999995</v>
          </cell>
          <cell r="V80">
            <v>-7.7148100000000008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-50.694019999999995</v>
          </cell>
          <cell r="AB80">
            <v>-0.20461665158602299</v>
          </cell>
          <cell r="AC80" t="str">
            <v xml:space="preserve"> </v>
          </cell>
          <cell r="AD80">
            <v>-0.20461665158602299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-23.213855421686748</v>
          </cell>
          <cell r="AL80">
            <v>-72.128765060240966</v>
          </cell>
          <cell r="AM80">
            <v>-31.214344879518066</v>
          </cell>
          <cell r="AN80">
            <v>-31.214344879518066</v>
          </cell>
          <cell r="AO80">
            <v>-31.214344879518066</v>
          </cell>
          <cell r="AP80">
            <v>-9.2852999999999994</v>
          </cell>
          <cell r="AQ80">
            <v>-11.225200000000001</v>
          </cell>
          <cell r="AR80">
            <v>-4.09321</v>
          </cell>
          <cell r="AS80">
            <v>-0.18</v>
          </cell>
          <cell r="AT80">
            <v>-4.7365000000000004</v>
          </cell>
          <cell r="AU80">
            <v>-4.6295000000000002</v>
          </cell>
          <cell r="AV80">
            <v>14.384355421686749</v>
          </cell>
          <cell r="AW80">
            <v>64.413955060240966</v>
          </cell>
          <cell r="AX80">
            <v>31.214344879518066</v>
          </cell>
          <cell r="AY80">
            <v>-20.5105</v>
          </cell>
          <cell r="AZ80">
            <v>-24.60371</v>
          </cell>
          <cell r="BA80">
            <v>-24.783709999999999</v>
          </cell>
          <cell r="BB80">
            <v>-29.520209999999999</v>
          </cell>
          <cell r="BC80">
            <v>-34.149709999999999</v>
          </cell>
          <cell r="BD80">
            <v>-42.979209999999995</v>
          </cell>
          <cell r="BE80">
            <v>-50.694019999999995</v>
          </cell>
          <cell r="BF80">
            <v>-50.694019999999995</v>
          </cell>
          <cell r="BG80">
            <v>-50.694019999999995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-23.213855421686748</v>
          </cell>
          <cell r="BN80">
            <v>-95.34262048192771</v>
          </cell>
          <cell r="BO80">
            <v>-126.55696536144578</v>
          </cell>
          <cell r="BP80">
            <v>-157.77131024096383</v>
          </cell>
          <cell r="BQ80">
            <v>-20.5105</v>
          </cell>
          <cell r="BR80">
            <v>-24.60371</v>
          </cell>
          <cell r="BS80">
            <v>-24.783709999999999</v>
          </cell>
          <cell r="BT80">
            <v>-29.520209999999999</v>
          </cell>
          <cell r="BU80">
            <v>-34.149709999999999</v>
          </cell>
          <cell r="BV80">
            <v>-19.765354578313246</v>
          </cell>
          <cell r="BW80">
            <v>44.648600481927716</v>
          </cell>
          <cell r="BX80">
            <v>75.862945361445782</v>
          </cell>
          <cell r="BY80">
            <v>107.07729024096383</v>
          </cell>
          <cell r="BZ80">
            <v>0</v>
          </cell>
          <cell r="CA80">
            <v>0</v>
          </cell>
          <cell r="CB80">
            <v>0</v>
          </cell>
          <cell r="CC80">
            <v>-24.60371</v>
          </cell>
          <cell r="CD80">
            <v>0</v>
          </cell>
          <cell r="CE80">
            <v>-24.60371</v>
          </cell>
          <cell r="CF80" t="str">
            <v xml:space="preserve">n.a. </v>
          </cell>
        </row>
        <row r="81">
          <cell r="F81" t="str">
            <v>Menos Gastos Generales Equipo Militar CSF</v>
          </cell>
          <cell r="L81">
            <v>-345.9</v>
          </cell>
          <cell r="N81">
            <v>-345.9</v>
          </cell>
          <cell r="O81">
            <v>-1.4947000000000001</v>
          </cell>
          <cell r="P81">
            <v>-7.1885000000000003</v>
          </cell>
          <cell r="Q81">
            <v>-5.5836000000000006</v>
          </cell>
          <cell r="R81">
            <v>-9.1050000000000004</v>
          </cell>
          <cell r="S81">
            <v>-9.4905000000000008</v>
          </cell>
          <cell r="T81">
            <v>-10.8744</v>
          </cell>
          <cell r="U81">
            <v>-5.8631000000000002</v>
          </cell>
          <cell r="V81">
            <v>-28.824999999999999</v>
          </cell>
          <cell r="W81">
            <v>-28.824999999999999</v>
          </cell>
          <cell r="X81">
            <v>-28.824999999999999</v>
          </cell>
          <cell r="Y81">
            <v>-28.824999999999999</v>
          </cell>
          <cell r="Z81">
            <v>-28.824999999999999</v>
          </cell>
          <cell r="AA81">
            <v>-193.72479999999999</v>
          </cell>
          <cell r="AB81">
            <v>-0.32142097994371183</v>
          </cell>
          <cell r="AC81" t="str">
            <v xml:space="preserve"> </v>
          </cell>
          <cell r="AD81">
            <v>-0.32142097994371183</v>
          </cell>
          <cell r="AE81">
            <v>-0.38659411764705881</v>
          </cell>
          <cell r="AF81">
            <v>-29.059669411764705</v>
          </cell>
          <cell r="AG81">
            <v>-6.7430152941176473</v>
          </cell>
          <cell r="AH81">
            <v>-6.4093235294117639</v>
          </cell>
          <cell r="AI81">
            <v>-12.415775294117648</v>
          </cell>
          <cell r="AJ81">
            <v>-22.467222352941175</v>
          </cell>
          <cell r="AK81">
            <v>-29.995634117647054</v>
          </cell>
          <cell r="AL81">
            <v>-14.698715294117646</v>
          </cell>
          <cell r="AM81">
            <v>-28.823643529411765</v>
          </cell>
          <cell r="AN81">
            <v>-28.823643529411765</v>
          </cell>
          <cell r="AO81">
            <v>-83.038381764705875</v>
          </cell>
          <cell r="AP81">
            <v>-1.1081058823529413</v>
          </cell>
          <cell r="AQ81">
            <v>21.871169411764704</v>
          </cell>
          <cell r="AR81">
            <v>1.1594152941176468</v>
          </cell>
          <cell r="AS81">
            <v>-2.6956764705882366</v>
          </cell>
          <cell r="AT81">
            <v>2.9252752941176468</v>
          </cell>
          <cell r="AU81">
            <v>11.592822352941175</v>
          </cell>
          <cell r="AV81">
            <v>24.132534117647054</v>
          </cell>
          <cell r="AW81">
            <v>-14.126284705882354</v>
          </cell>
          <cell r="AX81">
            <v>-1.3564705882345152E-3</v>
          </cell>
          <cell r="AY81">
            <v>-8.6832000000000011</v>
          </cell>
          <cell r="AZ81">
            <v>-14.266800000000002</v>
          </cell>
          <cell r="BA81">
            <v>-23.3718</v>
          </cell>
          <cell r="BB81">
            <v>-32.862300000000005</v>
          </cell>
          <cell r="BC81">
            <v>-43.736700000000006</v>
          </cell>
          <cell r="BD81">
            <v>-49.599800000000009</v>
          </cell>
          <cell r="BE81">
            <v>-78.424800000000005</v>
          </cell>
          <cell r="BF81">
            <v>-107.24980000000001</v>
          </cell>
          <cell r="BG81">
            <v>-136.07480000000001</v>
          </cell>
          <cell r="BH81">
            <v>-29.446263529411763</v>
          </cell>
          <cell r="BI81">
            <v>-36.189278823529406</v>
          </cell>
          <cell r="BJ81">
            <v>-42.598602352941171</v>
          </cell>
          <cell r="BK81">
            <v>-55.014377647058822</v>
          </cell>
          <cell r="BL81">
            <v>-77.4816</v>
          </cell>
          <cell r="BM81">
            <v>-107.47723411764706</v>
          </cell>
          <cell r="BN81">
            <v>-122.17594941176471</v>
          </cell>
          <cell r="BO81">
            <v>-150.99959294117647</v>
          </cell>
          <cell r="BP81">
            <v>-179.82323647058823</v>
          </cell>
          <cell r="BQ81">
            <v>20.76306352941176</v>
          </cell>
          <cell r="BR81">
            <v>21.922478823529403</v>
          </cell>
          <cell r="BS81">
            <v>19.226802352941171</v>
          </cell>
          <cell r="BT81">
            <v>22.152077647058817</v>
          </cell>
          <cell r="BU81">
            <v>33.744899999999994</v>
          </cell>
          <cell r="BV81">
            <v>57.877434117647049</v>
          </cell>
          <cell r="BW81">
            <v>43.7511494117647</v>
          </cell>
          <cell r="BX81">
            <v>43.749792941176466</v>
          </cell>
          <cell r="BY81">
            <v>43.748436470588217</v>
          </cell>
          <cell r="BZ81">
            <v>-9.5000000000000001E-2</v>
          </cell>
          <cell r="CA81">
            <v>-7.141</v>
          </cell>
          <cell r="CB81">
            <v>-1.657</v>
          </cell>
          <cell r="CC81">
            <v>-14.266800000000002</v>
          </cell>
          <cell r="CD81">
            <v>-8.8930000000000007</v>
          </cell>
          <cell r="CE81">
            <v>-5.373800000000001</v>
          </cell>
          <cell r="CF81">
            <v>60.427302372652662</v>
          </cell>
        </row>
        <row r="82">
          <cell r="F82" t="str">
            <v>Menos Préstamos Presupuestales CSF</v>
          </cell>
          <cell r="L82">
            <v>-92.8</v>
          </cell>
          <cell r="N82">
            <v>-92.8</v>
          </cell>
          <cell r="O82">
            <v>-13.231018806666667</v>
          </cell>
          <cell r="P82">
            <v>-15.8618564625</v>
          </cell>
          <cell r="Q82">
            <v>-25.896025455555556</v>
          </cell>
          <cell r="R82">
            <v>-8.0864389490909101</v>
          </cell>
          <cell r="S82">
            <v>-6.8884119520000011</v>
          </cell>
          <cell r="T82">
            <v>-6.3869984605555548</v>
          </cell>
          <cell r="U82">
            <v>-4.7136275499999991</v>
          </cell>
          <cell r="V82">
            <v>-2.4741502866666671</v>
          </cell>
          <cell r="W82">
            <v>-3.0862021066666667</v>
          </cell>
          <cell r="X82">
            <v>-5.2764389490909096</v>
          </cell>
          <cell r="Y82">
            <v>1.8040880479999979</v>
          </cell>
          <cell r="Z82">
            <v>2.3055015394444442</v>
          </cell>
          <cell r="AA82">
            <v>-87.791579391348506</v>
          </cell>
          <cell r="AB82">
            <v>-8.6232630641157729E-2</v>
          </cell>
          <cell r="AC82" t="str">
            <v xml:space="preserve"> </v>
          </cell>
          <cell r="AD82">
            <v>-8.6232630641157729E-2</v>
          </cell>
          <cell r="AE82">
            <v>-12.74</v>
          </cell>
          <cell r="AF82">
            <v>-1.456</v>
          </cell>
          <cell r="AG82">
            <v>-23.63</v>
          </cell>
          <cell r="AH82">
            <v>-2.81</v>
          </cell>
          <cell r="AI82">
            <v>-8.692499999999999</v>
          </cell>
          <cell r="AJ82">
            <v>-8.692499999999999</v>
          </cell>
          <cell r="AK82">
            <v>-8.692499999999999</v>
          </cell>
          <cell r="AL82">
            <v>-8.692499999999999</v>
          </cell>
          <cell r="AM82">
            <v>-8.692499999999999</v>
          </cell>
          <cell r="AN82">
            <v>-8.692499999999999</v>
          </cell>
          <cell r="AO82">
            <v>-8.692499999999999</v>
          </cell>
          <cell r="AP82">
            <v>-0.49101880666666631</v>
          </cell>
          <cell r="AQ82">
            <v>-14.405856462500001</v>
          </cell>
          <cell r="AR82">
            <v>-2.2660254555555568</v>
          </cell>
          <cell r="AS82">
            <v>-5.2764389490909096</v>
          </cell>
          <cell r="AT82">
            <v>1.8040880479999979</v>
          </cell>
          <cell r="AU82">
            <v>2.3055015394444442</v>
          </cell>
          <cell r="AV82">
            <v>3.9788724499999999</v>
          </cell>
          <cell r="AW82">
            <v>6.2183497133333319</v>
          </cell>
          <cell r="AX82">
            <v>5.6062978933333323</v>
          </cell>
          <cell r="AY82">
            <v>-29.092875269166669</v>
          </cell>
          <cell r="AZ82">
            <v>-54.988900724722228</v>
          </cell>
          <cell r="BA82">
            <v>-63.07533967381314</v>
          </cell>
          <cell r="BB82">
            <v>-69.963751625813146</v>
          </cell>
          <cell r="BC82">
            <v>-76.350750086368706</v>
          </cell>
          <cell r="BD82">
            <v>-81.064377636368704</v>
          </cell>
          <cell r="BE82">
            <v>-83.538527923035375</v>
          </cell>
          <cell r="BF82">
            <v>-86.624730029702036</v>
          </cell>
          <cell r="BG82">
            <v>-91.901168978792953</v>
          </cell>
          <cell r="BH82">
            <v>-14.196</v>
          </cell>
          <cell r="BI82">
            <v>-37.826000000000001</v>
          </cell>
          <cell r="BJ82">
            <v>-40.636000000000003</v>
          </cell>
          <cell r="BK82">
            <v>-49.328500000000005</v>
          </cell>
          <cell r="BL82">
            <v>-58.021000000000001</v>
          </cell>
          <cell r="BM82">
            <v>-66.713499999999996</v>
          </cell>
          <cell r="BN82">
            <v>-75.405999999999992</v>
          </cell>
          <cell r="BO82">
            <v>-84.098499999999987</v>
          </cell>
          <cell r="BP82">
            <v>-92.790999999999983</v>
          </cell>
          <cell r="BQ82">
            <v>-14.896875269166669</v>
          </cell>
          <cell r="BR82">
            <v>-17.162900724722228</v>
          </cell>
          <cell r="BS82">
            <v>-22.439339673813137</v>
          </cell>
          <cell r="BT82">
            <v>-20.63525162581314</v>
          </cell>
          <cell r="BU82">
            <v>-18.329750086368705</v>
          </cell>
          <cell r="BV82">
            <v>-14.350877636368708</v>
          </cell>
          <cell r="BW82">
            <v>-8.1325279230353829</v>
          </cell>
          <cell r="BX82">
            <v>-2.5262300297020488</v>
          </cell>
          <cell r="BY82">
            <v>0.88983102120702995</v>
          </cell>
          <cell r="BZ82">
            <v>0</v>
          </cell>
          <cell r="CA82">
            <v>0</v>
          </cell>
          <cell r="CB82">
            <v>-13.54111</v>
          </cell>
          <cell r="CC82">
            <v>-54.988900724722228</v>
          </cell>
          <cell r="CD82">
            <v>-13.54111</v>
          </cell>
          <cell r="CE82">
            <v>-41.447790724722225</v>
          </cell>
          <cell r="CF82">
            <v>-306.08857563908884</v>
          </cell>
        </row>
        <row r="83">
          <cell r="AX83">
            <v>0</v>
          </cell>
          <cell r="BN83">
            <v>0</v>
          </cell>
          <cell r="BO83">
            <v>0</v>
          </cell>
        </row>
        <row r="84">
          <cell r="L84" t="e">
            <v>#REF!</v>
          </cell>
          <cell r="M84" t="e">
            <v>#REF!</v>
          </cell>
          <cell r="N84" t="e">
            <v>#REF!</v>
          </cell>
          <cell r="Q84">
            <v>1967.561798502649</v>
          </cell>
          <cell r="R84">
            <v>1601.3593586210206</v>
          </cell>
          <cell r="S84">
            <v>1700.632725426872</v>
          </cell>
          <cell r="T84">
            <v>1417.4514927429736</v>
          </cell>
          <cell r="U84">
            <v>1843.8241934066289</v>
          </cell>
          <cell r="V84">
            <v>1413.4552901216946</v>
          </cell>
          <cell r="W84">
            <v>1993.6851469276467</v>
          </cell>
          <cell r="X84">
            <v>1442.8363761355058</v>
          </cell>
          <cell r="Y84">
            <v>1619.0656806351003</v>
          </cell>
          <cell r="Z84">
            <v>2116.219692815831</v>
          </cell>
          <cell r="AA84">
            <v>19767.110563321941</v>
          </cell>
          <cell r="AB84" t="e">
            <v>#REF!</v>
          </cell>
          <cell r="AC84" t="e">
            <v>#REF!</v>
          </cell>
          <cell r="AD84" t="e">
            <v>#REF!</v>
          </cell>
          <cell r="AE84">
            <v>1302.3073577677512</v>
          </cell>
          <cell r="AF84">
            <v>1408.2547076321514</v>
          </cell>
          <cell r="AG84">
            <v>2257.467780242016</v>
          </cell>
          <cell r="AH84">
            <v>1602.550304772906</v>
          </cell>
          <cell r="AI84">
            <v>1586.9993259246439</v>
          </cell>
          <cell r="AJ84">
            <v>1424.4919971241065</v>
          </cell>
          <cell r="AK84">
            <v>1760.1468281597852</v>
          </cell>
          <cell r="AL84">
            <v>1385.4289587072624</v>
          </cell>
          <cell r="AM84">
            <v>1871.2085221322488</v>
          </cell>
          <cell r="AN84">
            <v>1450.6000278141439</v>
          </cell>
          <cell r="AO84">
            <v>1521.9814850443481</v>
          </cell>
          <cell r="AP84">
            <v>-10.981333217537895</v>
          </cell>
          <cell r="AQ84">
            <v>-48.561924196343853</v>
          </cell>
          <cell r="AR84">
            <v>-289.90598173936701</v>
          </cell>
          <cell r="AS84">
            <v>-1.1909461518853277</v>
          </cell>
          <cell r="AT84">
            <v>113.63339950222803</v>
          </cell>
          <cell r="AU84">
            <v>-7.0405043811329051</v>
          </cell>
          <cell r="AV84">
            <v>83.677365246843692</v>
          </cell>
          <cell r="AW84">
            <v>28.026331414432207</v>
          </cell>
          <cell r="AX84">
            <v>122.47662479539781</v>
          </cell>
          <cell r="AY84">
            <v>2651.0188079860209</v>
          </cell>
          <cell r="AZ84">
            <v>4618.5806064886692</v>
          </cell>
          <cell r="BA84">
            <v>6219.939965109691</v>
          </cell>
          <cell r="BB84">
            <v>7920.5726905365627</v>
          </cell>
          <cell r="BC84">
            <v>9338.0241832795364</v>
          </cell>
          <cell r="BD84">
            <v>11181.848376686165</v>
          </cell>
          <cell r="BE84">
            <v>12595.303666807862</v>
          </cell>
          <cell r="BF84">
            <v>14588.988813735506</v>
          </cell>
          <cell r="BG84">
            <v>16031.825189871011</v>
          </cell>
          <cell r="BH84">
            <v>2710.5620653999026</v>
          </cell>
          <cell r="BI84">
            <v>4968.0298456419187</v>
          </cell>
          <cell r="BJ84">
            <v>6570.5801504148239</v>
          </cell>
          <cell r="BK84">
            <v>8157.5794763394679</v>
          </cell>
          <cell r="BL84">
            <v>9582.0714734635749</v>
          </cell>
          <cell r="BM84">
            <v>11342.218301623359</v>
          </cell>
          <cell r="BN84">
            <v>12727.647260330621</v>
          </cell>
          <cell r="BO84">
            <v>14598.85578246287</v>
          </cell>
          <cell r="BP84">
            <v>16049.455810277013</v>
          </cell>
          <cell r="BQ84">
            <v>-59.543257413881875</v>
          </cell>
          <cell r="BR84">
            <v>-349.44923915324841</v>
          </cell>
          <cell r="BS84">
            <v>-350.64018530513346</v>
          </cell>
          <cell r="BT84">
            <v>-237.00678580290509</v>
          </cell>
          <cell r="BU84">
            <v>-244.04729018403773</v>
          </cell>
          <cell r="BV84">
            <v>-160.36992493719382</v>
          </cell>
          <cell r="BW84">
            <v>-132.34359352275897</v>
          </cell>
          <cell r="BX84">
            <v>-9.8669687273632007</v>
          </cell>
          <cell r="BY84">
            <v>-17.630620406001981</v>
          </cell>
          <cell r="BZ84" t="e">
            <v>#REF!</v>
          </cell>
          <cell r="CA84" t="e">
            <v>#REF!</v>
          </cell>
          <cell r="CB84" t="e">
            <v>#REF!</v>
          </cell>
          <cell r="CC84">
            <v>4618.5806064886692</v>
          </cell>
          <cell r="CD84" t="e">
            <v>#REF!</v>
          </cell>
          <cell r="CE84" t="e">
            <v>#REF!</v>
          </cell>
          <cell r="CF84" t="e">
            <v>#REF!</v>
          </cell>
        </row>
        <row r="85">
          <cell r="AX85">
            <v>0</v>
          </cell>
          <cell r="BN85">
            <v>0</v>
          </cell>
          <cell r="BO85">
            <v>0</v>
          </cell>
        </row>
        <row r="86">
          <cell r="L86" t="e">
            <v>#REF!</v>
          </cell>
          <cell r="M86" t="e">
            <v>#REF!</v>
          </cell>
          <cell r="N86" t="e">
            <v>#REF!</v>
          </cell>
          <cell r="Q86">
            <v>-850.17366658293872</v>
          </cell>
          <cell r="R86">
            <v>-463.2790313497519</v>
          </cell>
          <cell r="S86">
            <v>-520.89383297442691</v>
          </cell>
          <cell r="T86">
            <v>-41.811942938311745</v>
          </cell>
          <cell r="U86">
            <v>-345.06989518034618</v>
          </cell>
          <cell r="V86">
            <v>102.90889335637092</v>
          </cell>
          <cell r="W86">
            <v>-701.71409300909204</v>
          </cell>
          <cell r="X86">
            <v>-62.446592757542874</v>
          </cell>
          <cell r="Y86">
            <v>-527.29736573946957</v>
          </cell>
          <cell r="Z86">
            <v>-604.64285482753371</v>
          </cell>
          <cell r="AA86">
            <v>-4598.4097227644643</v>
          </cell>
          <cell r="AB86" t="e">
            <v>#REF!</v>
          </cell>
          <cell r="AC86" t="e">
            <v>#REF!</v>
          </cell>
          <cell r="AD86" t="e">
            <v>#REF!</v>
          </cell>
          <cell r="AE86">
            <v>-575.9715073753797</v>
          </cell>
          <cell r="AF86">
            <v>29.867994310949371</v>
          </cell>
          <cell r="AG86">
            <v>-1232.8574802420158</v>
          </cell>
          <cell r="AH86">
            <v>-383.28004872268616</v>
          </cell>
          <cell r="AI86">
            <v>-561.94133538391918</v>
          </cell>
          <cell r="AJ86">
            <v>-105.97947722535088</v>
          </cell>
          <cell r="AK86">
            <v>-373.29366455117605</v>
          </cell>
          <cell r="AL86">
            <v>-21.131312750924081</v>
          </cell>
          <cell r="AM86">
            <v>-723.42863081716143</v>
          </cell>
          <cell r="AN86">
            <v>-88.807746570460097</v>
          </cell>
          <cell r="AO86">
            <v>-549.80021158341378</v>
          </cell>
          <cell r="AP86">
            <v>27.439233281733436</v>
          </cell>
          <cell r="AQ86">
            <v>-65.325060978724139</v>
          </cell>
          <cell r="AR86">
            <v>382.68381365907703</v>
          </cell>
          <cell r="AS86">
            <v>-79.998982627065743</v>
          </cell>
          <cell r="AT86">
            <v>41.047502409492267</v>
          </cell>
          <cell r="AU86">
            <v>64.167534287039132</v>
          </cell>
          <cell r="AV86">
            <v>28.223769370829871</v>
          </cell>
          <cell r="AW86">
            <v>124.04020610729501</v>
          </cell>
          <cell r="AX86">
            <v>21.714537808069394</v>
          </cell>
          <cell r="AY86">
            <v>-593.82544533404121</v>
          </cell>
          <cell r="AZ86">
            <v>-1451.9646997743494</v>
          </cell>
          <cell r="BA86">
            <v>-1918.7683232754916</v>
          </cell>
          <cell r="BB86">
            <v>-2443.2050565290774</v>
          </cell>
          <cell r="BC86">
            <v>-2489.7588236420706</v>
          </cell>
          <cell r="BD86">
            <v>-2837.5506181821083</v>
          </cell>
          <cell r="BE86">
            <v>-2737.7540274483777</v>
          </cell>
          <cell r="BF86">
            <v>-3447.886715678058</v>
          </cell>
          <cell r="BG86">
            <v>-3510.3333084355982</v>
          </cell>
          <cell r="BH86">
            <v>-604.10238217326332</v>
          </cell>
          <cell r="BI86">
            <v>-1778.9609933064462</v>
          </cell>
          <cell r="BJ86">
            <v>-2162.2410420291312</v>
          </cell>
          <cell r="BK86">
            <v>-2724.1823774130503</v>
          </cell>
          <cell r="BL86">
            <v>-2830.1618546384016</v>
          </cell>
          <cell r="BM86">
            <v>-3203.4555191895774</v>
          </cell>
          <cell r="BN86">
            <v>-3224.5868319405026</v>
          </cell>
          <cell r="BO86">
            <v>-3948.015462757664</v>
          </cell>
          <cell r="BP86">
            <v>-4036.823209328124</v>
          </cell>
          <cell r="BQ86">
            <v>10.276936839222316</v>
          </cell>
          <cell r="BR86">
            <v>326.99629353209616</v>
          </cell>
          <cell r="BS86">
            <v>243.47271875364015</v>
          </cell>
          <cell r="BT86">
            <v>280.97732088397203</v>
          </cell>
          <cell r="BU86">
            <v>340.4030309963307</v>
          </cell>
          <cell r="BV86">
            <v>365.90490100747002</v>
          </cell>
          <cell r="BW86">
            <v>486.83280449212498</v>
          </cell>
          <cell r="BX86">
            <v>500.128747079606</v>
          </cell>
          <cell r="BY86">
            <v>526.48990089252584</v>
          </cell>
          <cell r="BZ86" t="e">
            <v>#REF!</v>
          </cell>
          <cell r="CA86" t="e">
            <v>#REF!</v>
          </cell>
          <cell r="CB86" t="e">
            <v>#REF!</v>
          </cell>
          <cell r="CC86">
            <v>-1451.9646997743494</v>
          </cell>
          <cell r="CD86" t="e">
            <v>#REF!</v>
          </cell>
          <cell r="CE86" t="e">
            <v>#REF!</v>
          </cell>
          <cell r="CF86" t="e">
            <v>#REF!</v>
          </cell>
        </row>
        <row r="87">
          <cell r="AX87">
            <v>0</v>
          </cell>
          <cell r="BN87">
            <v>0</v>
          </cell>
          <cell r="BO87">
            <v>0</v>
          </cell>
          <cell r="BP87">
            <v>0</v>
          </cell>
          <cell r="BW87">
            <v>0</v>
          </cell>
          <cell r="BX87">
            <v>0</v>
          </cell>
          <cell r="BY87">
            <v>0</v>
          </cell>
        </row>
        <row r="88">
          <cell r="L88">
            <v>147.05021974965689</v>
          </cell>
          <cell r="M88">
            <v>49.7</v>
          </cell>
          <cell r="N88">
            <v>196.75021974965688</v>
          </cell>
          <cell r="Q88">
            <v>40.036821937128892</v>
          </cell>
          <cell r="R88">
            <v>25.893005499405454</v>
          </cell>
          <cell r="S88">
            <v>5.5265848677800014</v>
          </cell>
          <cell r="T88">
            <v>1.5822323980600004</v>
          </cell>
          <cell r="U88">
            <v>4.3351867676299989</v>
          </cell>
          <cell r="V88">
            <v>31.716771812076669</v>
          </cell>
          <cell r="W88">
            <v>30.122478628093333</v>
          </cell>
          <cell r="X88">
            <v>5.2764389490909096</v>
          </cell>
          <cell r="Y88">
            <v>-1.8040880479999979</v>
          </cell>
          <cell r="Z88">
            <v>-2.3055015394444442</v>
          </cell>
          <cell r="AA88">
            <v>196.03832182802412</v>
          </cell>
          <cell r="AB88">
            <v>0.13664361298893576</v>
          </cell>
          <cell r="AC88">
            <v>4.6182777401568315E-2</v>
          </cell>
          <cell r="AD88">
            <v>0.18282639039050408</v>
          </cell>
          <cell r="AE88">
            <v>14.874000000000001</v>
          </cell>
          <cell r="AF88">
            <v>35.719349956987656</v>
          </cell>
          <cell r="AG88">
            <v>45.633769106525087</v>
          </cell>
          <cell r="AH88">
            <v>29.007659191067077</v>
          </cell>
          <cell r="AI88">
            <v>13.842499999999999</v>
          </cell>
          <cell r="AJ88">
            <v>18.993415301163697</v>
          </cell>
          <cell r="AK88">
            <v>10.192499999999999</v>
          </cell>
          <cell r="AL88">
            <v>45.589560843799987</v>
          </cell>
          <cell r="AM88">
            <v>42.212007933196098</v>
          </cell>
          <cell r="AN88">
            <v>32.700250820818169</v>
          </cell>
          <cell r="AO88">
            <v>14.309659701761369</v>
          </cell>
          <cell r="AP88">
            <v>-3.6613825587766673</v>
          </cell>
          <cell r="AQ88">
            <v>8.7264231579923432</v>
          </cell>
          <cell r="AR88">
            <v>-5.596947169396195</v>
          </cell>
          <cell r="AS88">
            <v>-3.1146536916616228</v>
          </cell>
          <cell r="AT88">
            <v>-8.3159151322199989</v>
          </cell>
          <cell r="AU88">
            <v>-17.411182903103697</v>
          </cell>
          <cell r="AV88">
            <v>-5.8573132323700001</v>
          </cell>
          <cell r="AW88">
            <v>-13.872789031723318</v>
          </cell>
          <cell r="AX88">
            <v>-12.089529305102765</v>
          </cell>
          <cell r="AY88">
            <v>55.658390556203337</v>
          </cell>
          <cell r="AZ88">
            <v>95.695212493332235</v>
          </cell>
          <cell r="BA88">
            <v>121.58821799273768</v>
          </cell>
          <cell r="BB88">
            <v>127.11480286051768</v>
          </cell>
          <cell r="BC88">
            <v>128.69703525857767</v>
          </cell>
          <cell r="BD88">
            <v>133.03222202620771</v>
          </cell>
          <cell r="BE88">
            <v>164.74899383828438</v>
          </cell>
          <cell r="BF88">
            <v>194.8714724663777</v>
          </cell>
          <cell r="BG88">
            <v>200.1479114154686</v>
          </cell>
          <cell r="BH88">
            <v>50.593349956987652</v>
          </cell>
          <cell r="BI88">
            <v>96.227119063512731</v>
          </cell>
          <cell r="BJ88">
            <v>125.23477825457981</v>
          </cell>
          <cell r="BK88">
            <v>139.07727825457982</v>
          </cell>
          <cell r="BL88">
            <v>158.07069355574353</v>
          </cell>
          <cell r="BM88">
            <v>168.26319355574353</v>
          </cell>
          <cell r="BN88">
            <v>213.85275439954353</v>
          </cell>
          <cell r="BO88">
            <v>256.06476233273963</v>
          </cell>
          <cell r="BP88">
            <v>288.76501315355779</v>
          </cell>
          <cell r="BQ88">
            <v>5.0650405992156795</v>
          </cell>
          <cell r="BR88">
            <v>-0.53190657018050835</v>
          </cell>
          <cell r="BS88">
            <v>-3.6465602618421329</v>
          </cell>
          <cell r="BT88">
            <v>-11.962475394062128</v>
          </cell>
          <cell r="BU88">
            <v>-29.373658297165818</v>
          </cell>
          <cell r="BV88">
            <v>-35.230971529535815</v>
          </cell>
          <cell r="BW88">
            <v>-49.103760561259151</v>
          </cell>
          <cell r="BX88">
            <v>-61.193289866361937</v>
          </cell>
          <cell r="BY88">
            <v>-88.61710173808919</v>
          </cell>
          <cell r="BZ88">
            <v>3.3572108000000012</v>
          </cell>
          <cell r="CA88">
            <v>28.847685874</v>
          </cell>
          <cell r="CB88">
            <v>25.258643499999998</v>
          </cell>
          <cell r="CC88">
            <v>95.695212493332235</v>
          </cell>
          <cell r="CD88">
            <v>57.463540174000002</v>
          </cell>
          <cell r="CE88">
            <v>38.231672319332233</v>
          </cell>
          <cell r="CF88">
            <v>66.532051808096853</v>
          </cell>
        </row>
        <row r="89">
          <cell r="E89" t="str">
            <v xml:space="preserve">Préstamos de Inversión </v>
          </cell>
          <cell r="L89">
            <v>92.8</v>
          </cell>
          <cell r="M89">
            <v>49.7</v>
          </cell>
          <cell r="N89">
            <v>142.5</v>
          </cell>
          <cell r="O89">
            <v>13.231018806666667</v>
          </cell>
          <cell r="P89">
            <v>15.8618564625</v>
          </cell>
          <cell r="Q89">
            <v>25.896025455555556</v>
          </cell>
          <cell r="R89">
            <v>8.0864389490909101</v>
          </cell>
          <cell r="S89">
            <v>6.8884119520000011</v>
          </cell>
          <cell r="T89">
            <v>6.3869984605555548</v>
          </cell>
          <cell r="U89">
            <v>4.7136275499999991</v>
          </cell>
          <cell r="V89">
            <v>2.4741502866666671</v>
          </cell>
          <cell r="W89">
            <v>3.0862021066666667</v>
          </cell>
          <cell r="X89">
            <v>5.2764389490909096</v>
          </cell>
          <cell r="Y89">
            <v>-1.8040880479999979</v>
          </cell>
          <cell r="Z89">
            <v>-2.3055015394444442</v>
          </cell>
          <cell r="AA89">
            <v>87.791579391348506</v>
          </cell>
          <cell r="AB89">
            <v>8.6232630641157729E-2</v>
          </cell>
          <cell r="AC89">
            <v>4.6182777401568315E-2</v>
          </cell>
          <cell r="AD89">
            <v>0.13241540804272606</v>
          </cell>
          <cell r="AE89">
            <v>12.74</v>
          </cell>
          <cell r="AF89">
            <v>1.456</v>
          </cell>
          <cell r="AG89">
            <v>23.63</v>
          </cell>
          <cell r="AH89">
            <v>2.81</v>
          </cell>
          <cell r="AI89">
            <v>8.692499999999999</v>
          </cell>
          <cell r="AJ89">
            <v>8.692499999999999</v>
          </cell>
          <cell r="AK89">
            <v>8.692499999999999</v>
          </cell>
          <cell r="AL89">
            <v>8.692499999999999</v>
          </cell>
          <cell r="AM89">
            <v>8.692499999999999</v>
          </cell>
          <cell r="AN89">
            <v>8.692499999999999</v>
          </cell>
          <cell r="AO89">
            <v>8.692499999999999</v>
          </cell>
          <cell r="AP89">
            <v>0.49101880666666631</v>
          </cell>
          <cell r="AQ89">
            <v>14.405856462500001</v>
          </cell>
          <cell r="AR89">
            <v>2.2660254555555568</v>
          </cell>
          <cell r="AS89">
            <v>5.2764389490909096</v>
          </cell>
          <cell r="AT89">
            <v>-1.8040880479999979</v>
          </cell>
          <cell r="AU89">
            <v>-2.3055015394444442</v>
          </cell>
          <cell r="AV89">
            <v>-3.9788724499999999</v>
          </cell>
          <cell r="AW89">
            <v>-6.2183497133333319</v>
          </cell>
          <cell r="AX89">
            <v>-5.6062978933333323</v>
          </cell>
          <cell r="AY89">
            <v>29.092875269166669</v>
          </cell>
          <cell r="AZ89">
            <v>54.988900724722228</v>
          </cell>
          <cell r="BA89">
            <v>63.07533967381314</v>
          </cell>
          <cell r="BB89">
            <v>69.963751625813146</v>
          </cell>
          <cell r="BC89">
            <v>76.350750086368706</v>
          </cell>
          <cell r="BD89">
            <v>81.064377636368704</v>
          </cell>
          <cell r="BE89">
            <v>83.538527923035375</v>
          </cell>
          <cell r="BF89">
            <v>86.624730029702036</v>
          </cell>
          <cell r="BG89">
            <v>91.901168978792953</v>
          </cell>
          <cell r="BH89">
            <v>14.196</v>
          </cell>
          <cell r="BI89">
            <v>37.826000000000001</v>
          </cell>
          <cell r="BJ89">
            <v>40.636000000000003</v>
          </cell>
          <cell r="BK89">
            <v>49.328500000000005</v>
          </cell>
          <cell r="BL89">
            <v>58.021000000000001</v>
          </cell>
          <cell r="BM89">
            <v>66.713499999999996</v>
          </cell>
          <cell r="BN89">
            <v>75.405999999999992</v>
          </cell>
          <cell r="BO89">
            <v>84.098499999999987</v>
          </cell>
          <cell r="BP89">
            <v>92.790999999999983</v>
          </cell>
          <cell r="BQ89">
            <v>14.896875269166669</v>
          </cell>
          <cell r="BR89">
            <v>17.162900724722228</v>
          </cell>
          <cell r="BS89">
            <v>22.439339673813137</v>
          </cell>
          <cell r="BT89">
            <v>20.63525162581314</v>
          </cell>
          <cell r="BU89">
            <v>18.329750086368705</v>
          </cell>
          <cell r="BV89">
            <v>14.350877636368708</v>
          </cell>
          <cell r="BW89">
            <v>8.1325279230353829</v>
          </cell>
          <cell r="BX89">
            <v>2.5262300297020488</v>
          </cell>
          <cell r="BY89">
            <v>-0.88983102120702995</v>
          </cell>
          <cell r="BZ89">
            <v>6.9509888000000011</v>
          </cell>
          <cell r="CA89">
            <v>0.80289280000000007</v>
          </cell>
          <cell r="CB89">
            <v>13.54111</v>
          </cell>
          <cell r="CC89">
            <v>54.988900724722228</v>
          </cell>
          <cell r="CD89">
            <v>21.294991600000003</v>
          </cell>
          <cell r="CE89">
            <v>33.693909124722225</v>
          </cell>
          <cell r="CF89">
            <v>158.22457109925426</v>
          </cell>
        </row>
        <row r="90">
          <cell r="E90" t="str">
            <v>Préstamo por Venta de Epsa</v>
          </cell>
          <cell r="N90">
            <v>0</v>
          </cell>
          <cell r="AA90">
            <v>0</v>
          </cell>
          <cell r="AB90" t="str">
            <v xml:space="preserve"> </v>
          </cell>
          <cell r="AC90" t="str">
            <v xml:space="preserve"> </v>
          </cell>
          <cell r="AD90" t="str">
            <v xml:space="preserve"> 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 t="str">
            <v xml:space="preserve">n.a. </v>
          </cell>
        </row>
        <row r="91">
          <cell r="E91" t="str">
            <v>Préstamo CEDE</v>
          </cell>
          <cell r="L91">
            <v>164.96341974965685</v>
          </cell>
          <cell r="N91">
            <v>164.96341974965685</v>
          </cell>
          <cell r="O91">
            <v>1.4687005666666669E-2</v>
          </cell>
          <cell r="P91">
            <v>29.116483568500001</v>
          </cell>
          <cell r="Q91">
            <v>16.267671668333335</v>
          </cell>
          <cell r="R91">
            <v>18.511720713454544</v>
          </cell>
          <cell r="S91">
            <v>0</v>
          </cell>
          <cell r="T91">
            <v>4.875120232944445</v>
          </cell>
          <cell r="U91">
            <v>0</v>
          </cell>
          <cell r="V91">
            <v>29.481852691500002</v>
          </cell>
          <cell r="W91">
            <v>27.041020524666667</v>
          </cell>
          <cell r="X91">
            <v>0</v>
          </cell>
          <cell r="Y91">
            <v>0</v>
          </cell>
          <cell r="Z91">
            <v>0</v>
          </cell>
          <cell r="AA91">
            <v>125.30855640506564</v>
          </cell>
          <cell r="AB91">
            <v>0.15328911254929334</v>
          </cell>
          <cell r="AC91" t="str">
            <v xml:space="preserve"> </v>
          </cell>
          <cell r="AD91">
            <v>0.15328911254929334</v>
          </cell>
          <cell r="AE91">
            <v>0</v>
          </cell>
          <cell r="AF91">
            <v>33.588349956987656</v>
          </cell>
          <cell r="AG91">
            <v>19.208969106525082</v>
          </cell>
          <cell r="AH91">
            <v>19.04765919106708</v>
          </cell>
          <cell r="AI91">
            <v>0</v>
          </cell>
          <cell r="AJ91">
            <v>5.6009153011636998</v>
          </cell>
          <cell r="AK91">
            <v>0</v>
          </cell>
          <cell r="AL91">
            <v>34.597060843799994</v>
          </cell>
          <cell r="AM91">
            <v>28.719507933196102</v>
          </cell>
          <cell r="AN91">
            <v>21.637750820818169</v>
          </cell>
          <cell r="AO91">
            <v>3.7271597017613702</v>
          </cell>
          <cell r="AP91">
            <v>1.4687005666666669E-2</v>
          </cell>
          <cell r="AQ91">
            <v>-4.4718663884876548</v>
          </cell>
          <cell r="AR91">
            <v>-2.9412974381917465</v>
          </cell>
          <cell r="AS91">
            <v>-0.53593847761253599</v>
          </cell>
          <cell r="AT91">
            <v>0</v>
          </cell>
          <cell r="AU91">
            <v>-0.72579506821925488</v>
          </cell>
          <cell r="AV91">
            <v>0</v>
          </cell>
          <cell r="AW91">
            <v>-5.1152081522999922</v>
          </cell>
          <cell r="AX91">
            <v>-1.6784874085294348</v>
          </cell>
          <cell r="AY91">
            <v>29.131170574166667</v>
          </cell>
          <cell r="AZ91">
            <v>45.398842242500002</v>
          </cell>
          <cell r="BA91">
            <v>63.910562955954546</v>
          </cell>
          <cell r="BB91">
            <v>63.910562955954546</v>
          </cell>
          <cell r="BC91">
            <v>68.785683188898986</v>
          </cell>
          <cell r="BD91">
            <v>68.785683188898986</v>
          </cell>
          <cell r="BE91">
            <v>98.267535880398981</v>
          </cell>
          <cell r="BF91">
            <v>125.30855640506564</v>
          </cell>
          <cell r="BG91">
            <v>125.30855640506564</v>
          </cell>
          <cell r="BH91">
            <v>33.588349956987656</v>
          </cell>
          <cell r="BI91">
            <v>52.797319063512738</v>
          </cell>
          <cell r="BJ91">
            <v>71.844978254579814</v>
          </cell>
          <cell r="BK91">
            <v>71.844978254579814</v>
          </cell>
          <cell r="BL91">
            <v>77.44589355574351</v>
          </cell>
          <cell r="BM91">
            <v>77.44589355574351</v>
          </cell>
          <cell r="BN91">
            <v>112.0429543995435</v>
          </cell>
          <cell r="BO91">
            <v>140.7624623327396</v>
          </cell>
          <cell r="BP91">
            <v>162.40021315355779</v>
          </cell>
          <cell r="BQ91">
            <v>-4.4571793828209891</v>
          </cell>
          <cell r="BR91">
            <v>-7.3984768210127356</v>
          </cell>
          <cell r="BS91">
            <v>-7.9344152986252681</v>
          </cell>
          <cell r="BT91">
            <v>-7.9344152986252681</v>
          </cell>
          <cell r="BU91">
            <v>-8.6602103668445238</v>
          </cell>
          <cell r="BV91">
            <v>-8.6602103668445238</v>
          </cell>
          <cell r="BW91">
            <v>-13.775418519144523</v>
          </cell>
          <cell r="BX91">
            <v>-15.453905927673958</v>
          </cell>
          <cell r="BY91">
            <v>-37.091656748492142</v>
          </cell>
          <cell r="BZ91">
            <v>0</v>
          </cell>
          <cell r="CA91">
            <v>29.570398060000002</v>
          </cell>
          <cell r="CB91">
            <v>17.4681155</v>
          </cell>
          <cell r="CC91">
            <v>45.398842242500002</v>
          </cell>
          <cell r="CD91">
            <v>47.038513559999998</v>
          </cell>
          <cell r="CE91">
            <v>-1.639671317499996</v>
          </cell>
          <cell r="CF91">
            <v>-3.4858059777091221</v>
          </cell>
        </row>
        <row r="92">
          <cell r="E92" t="str">
            <v>Menos Recuperación de Cartera</v>
          </cell>
          <cell r="L92">
            <v>-110.71319999999999</v>
          </cell>
          <cell r="N92">
            <v>-110.71319999999999</v>
          </cell>
          <cell r="O92">
            <v>-2.0330883711100003</v>
          </cell>
          <cell r="P92">
            <v>-0.53256691602000006</v>
          </cell>
          <cell r="Q92">
            <v>-2.12687518676</v>
          </cell>
          <cell r="R92">
            <v>-0.70515416314000012</v>
          </cell>
          <cell r="S92">
            <v>-1.36182708422</v>
          </cell>
          <cell r="T92">
            <v>-9.6798862954399993</v>
          </cell>
          <cell r="U92">
            <v>-0.37844078237000001</v>
          </cell>
          <cell r="V92">
            <v>-0.23923116609000003</v>
          </cell>
          <cell r="W92">
            <v>-4.7440032400000009E-3</v>
          </cell>
          <cell r="X92">
            <v>0</v>
          </cell>
          <cell r="Y92">
            <v>0</v>
          </cell>
          <cell r="Z92">
            <v>0</v>
          </cell>
          <cell r="AA92">
            <v>-17.061813968389998</v>
          </cell>
          <cell r="AB92">
            <v>-0.10287813020151532</v>
          </cell>
          <cell r="AC92" t="str">
            <v xml:space="preserve"> </v>
          </cell>
          <cell r="AD92">
            <v>-0.10287813020151532</v>
          </cell>
          <cell r="AE92">
            <v>2.1339999999999999</v>
          </cell>
          <cell r="AF92">
            <v>0.67500000000000004</v>
          </cell>
          <cell r="AG92">
            <v>2.7948</v>
          </cell>
          <cell r="AH92">
            <v>7.15</v>
          </cell>
          <cell r="AI92">
            <v>5.15</v>
          </cell>
          <cell r="AJ92">
            <v>4.7</v>
          </cell>
          <cell r="AK92">
            <v>1.5</v>
          </cell>
          <cell r="AL92">
            <v>2.2999999999999998</v>
          </cell>
          <cell r="AM92">
            <v>4.8</v>
          </cell>
          <cell r="AN92">
            <v>2.37</v>
          </cell>
          <cell r="AO92">
            <v>1.89</v>
          </cell>
          <cell r="AP92">
            <v>-4.1670883711100002</v>
          </cell>
          <cell r="AQ92">
            <v>-1.2075669160200002</v>
          </cell>
          <cell r="AR92">
            <v>-4.9216751867599999</v>
          </cell>
          <cell r="AS92">
            <v>-7.8551541631400008</v>
          </cell>
          <cell r="AT92">
            <v>-6.5118270842200001</v>
          </cell>
          <cell r="AU92">
            <v>-14.379886295439999</v>
          </cell>
          <cell r="AV92">
            <v>-1.87844078237</v>
          </cell>
          <cell r="AW92">
            <v>-2.53923116609</v>
          </cell>
          <cell r="AX92">
            <v>-4.8047440032399997</v>
          </cell>
          <cell r="AY92">
            <v>-2.5656552871300002</v>
          </cell>
          <cell r="AZ92">
            <v>-4.6925304738900007</v>
          </cell>
          <cell r="BA92">
            <v>-5.3976846370300011</v>
          </cell>
          <cell r="BB92">
            <v>-6.7595117212500009</v>
          </cell>
          <cell r="BC92">
            <v>-16.439398016689999</v>
          </cell>
          <cell r="BD92">
            <v>-16.817838799059999</v>
          </cell>
          <cell r="BE92">
            <v>-17.057069965149999</v>
          </cell>
          <cell r="BF92">
            <v>-17.061813968389998</v>
          </cell>
          <cell r="BG92">
            <v>-17.061813968389998</v>
          </cell>
          <cell r="BH92">
            <v>2.8090000000000002</v>
          </cell>
          <cell r="BI92">
            <v>5.6037999999999997</v>
          </cell>
          <cell r="BJ92">
            <v>12.7538</v>
          </cell>
          <cell r="BK92">
            <v>17.9038</v>
          </cell>
          <cell r="BL92">
            <v>22.6038</v>
          </cell>
          <cell r="BM92">
            <v>24.1038</v>
          </cell>
          <cell r="BN92">
            <v>26.4038</v>
          </cell>
          <cell r="BO92">
            <v>31.203800000000001</v>
          </cell>
          <cell r="BP92">
            <v>33.573799999999999</v>
          </cell>
          <cell r="BQ92">
            <v>-5.3746552871300004</v>
          </cell>
          <cell r="BR92">
            <v>-10.29633047389</v>
          </cell>
          <cell r="BS92">
            <v>-18.151484637030002</v>
          </cell>
          <cell r="BT92">
            <v>-24.66331172125</v>
          </cell>
          <cell r="BU92">
            <v>-39.043198016689999</v>
          </cell>
          <cell r="BV92">
            <v>-40.921638799059998</v>
          </cell>
          <cell r="BW92">
            <v>-43.460869965149996</v>
          </cell>
          <cell r="BX92">
            <v>-48.265613968389999</v>
          </cell>
          <cell r="BY92">
            <v>-50.635613968389997</v>
          </cell>
          <cell r="BZ92">
            <v>-3.5937779999999999</v>
          </cell>
          <cell r="CA92">
            <v>-1.5256049859999998</v>
          </cell>
          <cell r="CB92">
            <v>-5.7505820000000005</v>
          </cell>
          <cell r="CC92">
            <v>-4.6925304738900007</v>
          </cell>
          <cell r="CD92">
            <v>-10.869964985999999</v>
          </cell>
          <cell r="CE92">
            <v>6.1774345121099987</v>
          </cell>
          <cell r="CF92">
            <v>-56.83030736590451</v>
          </cell>
        </row>
        <row r="93">
          <cell r="AX93">
            <v>0</v>
          </cell>
          <cell r="BN93">
            <v>0</v>
          </cell>
          <cell r="BO93">
            <v>0</v>
          </cell>
        </row>
        <row r="94">
          <cell r="L94" t="e">
            <v>#REF!</v>
          </cell>
          <cell r="M94" t="e">
            <v>#REF!</v>
          </cell>
          <cell r="N94" t="e">
            <v>#REF!</v>
          </cell>
          <cell r="Q94">
            <v>-890.21048852006766</v>
          </cell>
          <cell r="R94">
            <v>-489.17203684915734</v>
          </cell>
          <cell r="S94">
            <v>-526.42041784220692</v>
          </cell>
          <cell r="T94">
            <v>-43.394175336371745</v>
          </cell>
          <cell r="U94">
            <v>-349.40508194797616</v>
          </cell>
          <cell r="V94">
            <v>71.192121544294253</v>
          </cell>
          <cell r="W94">
            <v>-731.83657163718533</v>
          </cell>
          <cell r="X94">
            <v>-67.723031706633776</v>
          </cell>
          <cell r="Y94">
            <v>-525.49327769146953</v>
          </cell>
          <cell r="Z94">
            <v>-602.33735328808928</v>
          </cell>
          <cell r="AA94">
            <v>-4794.4480445924883</v>
          </cell>
          <cell r="AB94" t="e">
            <v>#REF!</v>
          </cell>
          <cell r="AC94" t="e">
            <v>#REF!</v>
          </cell>
          <cell r="AD94" t="e">
            <v>#REF!</v>
          </cell>
          <cell r="AE94">
            <v>-590.84550737537973</v>
          </cell>
          <cell r="AF94">
            <v>-5.8513556460382858</v>
          </cell>
          <cell r="AG94">
            <v>-1278.4912493485408</v>
          </cell>
          <cell r="AH94">
            <v>-412.28770791375325</v>
          </cell>
          <cell r="AI94">
            <v>-575.78383538391915</v>
          </cell>
          <cell r="AJ94">
            <v>-124.97289252651457</v>
          </cell>
          <cell r="AK94">
            <v>-383.48616455117605</v>
          </cell>
          <cell r="AL94">
            <v>-66.720873594724068</v>
          </cell>
          <cell r="AM94">
            <v>-765.64063875035754</v>
          </cell>
          <cell r="AN94">
            <v>-121.50799739127827</v>
          </cell>
          <cell r="AO94">
            <v>-564.10987128517513</v>
          </cell>
          <cell r="AP94">
            <v>31.100615840510159</v>
          </cell>
          <cell r="AQ94">
            <v>-74.051484136716482</v>
          </cell>
          <cell r="AR94">
            <v>388.28076082847315</v>
          </cell>
          <cell r="AS94">
            <v>-76.884328935404085</v>
          </cell>
          <cell r="AT94">
            <v>49.363417541712238</v>
          </cell>
          <cell r="AU94">
            <v>81.578717190142825</v>
          </cell>
          <cell r="AV94">
            <v>34.081082603199889</v>
          </cell>
          <cell r="AW94">
            <v>137.91299513901834</v>
          </cell>
          <cell r="AX94">
            <v>33.804067113172209</v>
          </cell>
          <cell r="AY94">
            <v>-649.48383589024456</v>
          </cell>
          <cell r="AZ94">
            <v>-1547.6599122676816</v>
          </cell>
          <cell r="BA94">
            <v>-2040.3565412682294</v>
          </cell>
          <cell r="BB94">
            <v>-2570.319859389595</v>
          </cell>
          <cell r="BC94">
            <v>-2618.4558589006483</v>
          </cell>
          <cell r="BD94">
            <v>-2970.5828402083162</v>
          </cell>
          <cell r="BE94">
            <v>-2902.5030212866623</v>
          </cell>
          <cell r="BF94">
            <v>-3642.7581881444357</v>
          </cell>
          <cell r="BG94">
            <v>-3710.4812198510667</v>
          </cell>
          <cell r="BH94">
            <v>-654.69573213025092</v>
          </cell>
          <cell r="BI94">
            <v>-1875.1881123699588</v>
          </cell>
          <cell r="BJ94">
            <v>-2287.4758202837111</v>
          </cell>
          <cell r="BK94">
            <v>-2863.2596556676299</v>
          </cell>
          <cell r="BL94">
            <v>-2988.2325481941452</v>
          </cell>
          <cell r="BM94">
            <v>-3371.7187127453208</v>
          </cell>
          <cell r="BN94">
            <v>-3438.4395863400459</v>
          </cell>
          <cell r="BO94">
            <v>-4204.0802250904035</v>
          </cell>
          <cell r="BP94">
            <v>-4325.5882224816814</v>
          </cell>
          <cell r="BQ94">
            <v>5.2118962400066362</v>
          </cell>
          <cell r="BR94">
            <v>327.52820010227668</v>
          </cell>
          <cell r="BS94">
            <v>247.11927901548228</v>
          </cell>
          <cell r="BT94">
            <v>292.93979627803418</v>
          </cell>
          <cell r="BU94">
            <v>369.77668929349653</v>
          </cell>
          <cell r="BV94">
            <v>401.13587253700581</v>
          </cell>
          <cell r="BW94">
            <v>535.93656505338367</v>
          </cell>
          <cell r="BX94">
            <v>561.32203694596774</v>
          </cell>
          <cell r="BY94">
            <v>615.10700263061472</v>
          </cell>
          <cell r="BZ94" t="e">
            <v>#REF!</v>
          </cell>
          <cell r="CA94" t="e">
            <v>#REF!</v>
          </cell>
          <cell r="CB94" t="e">
            <v>#REF!</v>
          </cell>
          <cell r="CC94">
            <v>-1547.6599122676816</v>
          </cell>
          <cell r="CD94" t="e">
            <v>#REF!</v>
          </cell>
          <cell r="CE94" t="e">
            <v>#REF!</v>
          </cell>
          <cell r="CF94" t="e">
            <v>#REF!</v>
          </cell>
        </row>
        <row r="95">
          <cell r="AX95">
            <v>0</v>
          </cell>
          <cell r="BN95">
            <v>0</v>
          </cell>
          <cell r="BO95">
            <v>0</v>
          </cell>
        </row>
        <row r="96">
          <cell r="L96" t="e">
            <v>#REF!</v>
          </cell>
          <cell r="M96" t="e">
            <v>#REF!</v>
          </cell>
          <cell r="N96" t="e">
            <v>#REF!</v>
          </cell>
          <cell r="Q96">
            <v>890.21048852006766</v>
          </cell>
          <cell r="R96">
            <v>489.17203684915734</v>
          </cell>
          <cell r="S96">
            <v>526.42041784220692</v>
          </cell>
          <cell r="T96">
            <v>43.394175336371745</v>
          </cell>
          <cell r="U96">
            <v>349.40508194797616</v>
          </cell>
          <cell r="V96">
            <v>-71.192121544294253</v>
          </cell>
          <cell r="W96">
            <v>731.83657163718533</v>
          </cell>
          <cell r="X96">
            <v>67.723031706633776</v>
          </cell>
          <cell r="Y96">
            <v>525.49327769146953</v>
          </cell>
          <cell r="Z96">
            <v>602.33735328808928</v>
          </cell>
          <cell r="AA96">
            <v>4794.4480445924883</v>
          </cell>
          <cell r="AB96" t="e">
            <v>#REF!</v>
          </cell>
          <cell r="AC96" t="e">
            <v>#REF!</v>
          </cell>
          <cell r="AD96" t="e">
            <v>#REF!</v>
          </cell>
          <cell r="AE96">
            <v>590.84550737537973</v>
          </cell>
          <cell r="AF96">
            <v>5.8513556460382858</v>
          </cell>
          <cell r="AG96">
            <v>1278.4912493485408</v>
          </cell>
          <cell r="AH96">
            <v>412.28770791375325</v>
          </cell>
          <cell r="AI96">
            <v>575.78383538391915</v>
          </cell>
          <cell r="AJ96">
            <v>124.97289252651457</v>
          </cell>
          <cell r="AK96">
            <v>383.48616455117605</v>
          </cell>
          <cell r="AL96">
            <v>66.720873594724068</v>
          </cell>
          <cell r="AM96">
            <v>765.64063875035754</v>
          </cell>
          <cell r="AN96">
            <v>121.50799739127827</v>
          </cell>
          <cell r="AO96">
            <v>564.10987128517513</v>
          </cell>
          <cell r="AP96">
            <v>-31.100615840510159</v>
          </cell>
          <cell r="AQ96">
            <v>74.051484136716482</v>
          </cell>
          <cell r="AR96">
            <v>-388.28076082847315</v>
          </cell>
          <cell r="AS96">
            <v>76.884328935404085</v>
          </cell>
          <cell r="AT96">
            <v>-49.363417541712238</v>
          </cell>
          <cell r="AU96">
            <v>-81.578717190142825</v>
          </cell>
          <cell r="AV96">
            <v>-34.081082603199889</v>
          </cell>
          <cell r="AW96">
            <v>-137.91299513901834</v>
          </cell>
          <cell r="AX96">
            <v>-33.804067113172209</v>
          </cell>
          <cell r="AY96">
            <v>649.48383589024456</v>
          </cell>
          <cell r="AZ96">
            <v>1547.6599122676816</v>
          </cell>
          <cell r="BA96">
            <v>2040.3565412682294</v>
          </cell>
          <cell r="BB96">
            <v>2570.319859389595</v>
          </cell>
          <cell r="BC96">
            <v>2618.4558589006483</v>
          </cell>
          <cell r="BD96">
            <v>2970.5828402083162</v>
          </cell>
          <cell r="BE96">
            <v>2902.5030212866623</v>
          </cell>
          <cell r="BF96">
            <v>3642.7581881444357</v>
          </cell>
          <cell r="BG96">
            <v>3710.4812198510667</v>
          </cell>
          <cell r="BH96">
            <v>654.69573213025092</v>
          </cell>
          <cell r="BI96">
            <v>1875.1881123699588</v>
          </cell>
          <cell r="BJ96">
            <v>2287.4758202837111</v>
          </cell>
          <cell r="BK96">
            <v>2863.2596556676299</v>
          </cell>
          <cell r="BL96">
            <v>2988.2325481941452</v>
          </cell>
          <cell r="BM96">
            <v>3371.7187127453208</v>
          </cell>
          <cell r="BN96">
            <v>3438.4395863400459</v>
          </cell>
          <cell r="BO96">
            <v>4204.0802250904035</v>
          </cell>
          <cell r="BP96">
            <v>4325.5882224816814</v>
          </cell>
          <cell r="BQ96">
            <v>-5.2118962400066362</v>
          </cell>
          <cell r="BR96">
            <v>-327.52820010227668</v>
          </cell>
          <cell r="BS96">
            <v>-247.11927901548228</v>
          </cell>
          <cell r="BT96">
            <v>-292.93979627803418</v>
          </cell>
          <cell r="BU96">
            <v>-369.77668929349653</v>
          </cell>
          <cell r="BV96">
            <v>-401.13587253700581</v>
          </cell>
          <cell r="BW96">
            <v>-535.93656505338367</v>
          </cell>
          <cell r="BX96">
            <v>-561.32203694596774</v>
          </cell>
          <cell r="BY96">
            <v>-615.10700263061472</v>
          </cell>
          <cell r="BZ96" t="e">
            <v>#REF!</v>
          </cell>
          <cell r="CA96" t="e">
            <v>#REF!</v>
          </cell>
          <cell r="CB96" t="e">
            <v>#REF!</v>
          </cell>
          <cell r="CC96">
            <v>1547.6599122676816</v>
          </cell>
          <cell r="CD96" t="e">
            <v>#REF!</v>
          </cell>
          <cell r="CE96" t="e">
            <v>#REF!</v>
          </cell>
          <cell r="CF96" t="e">
            <v>#REF!</v>
          </cell>
        </row>
        <row r="97">
          <cell r="AX97">
            <v>0</v>
          </cell>
          <cell r="BN97">
            <v>0</v>
          </cell>
          <cell r="BO97">
            <v>0</v>
          </cell>
        </row>
        <row r="98">
          <cell r="L98">
            <v>639.05421527048111</v>
          </cell>
          <cell r="M98">
            <v>335.92549594676302</v>
          </cell>
          <cell r="N98">
            <v>974.97971121724413</v>
          </cell>
          <cell r="Q98">
            <v>2.9894620952923319</v>
          </cell>
          <cell r="R98">
            <v>-164.77816799706926</v>
          </cell>
          <cell r="S98">
            <v>-295.41200307049195</v>
          </cell>
          <cell r="T98">
            <v>1.1693489214799122</v>
          </cell>
          <cell r="U98">
            <v>-10.156778040254203</v>
          </cell>
          <cell r="V98">
            <v>2.7434353768728386</v>
          </cell>
          <cell r="W98">
            <v>-93.031746413190135</v>
          </cell>
          <cell r="X98">
            <v>43.998957597113261</v>
          </cell>
          <cell r="Y98">
            <v>24.711978947638865</v>
          </cell>
          <cell r="Z98">
            <v>189.83435812515449</v>
          </cell>
          <cell r="AA98">
            <v>759.39219859510604</v>
          </cell>
          <cell r="AB98">
            <v>0.59382894509799888</v>
          </cell>
          <cell r="AC98">
            <v>0.31215236222979464</v>
          </cell>
          <cell r="AD98">
            <v>0.90598130732779358</v>
          </cell>
          <cell r="AE98">
            <v>34.883341659996759</v>
          </cell>
          <cell r="AF98">
            <v>828.78595952418698</v>
          </cell>
          <cell r="AG98">
            <v>36.778636096465263</v>
          </cell>
          <cell r="AH98">
            <v>-103.89689032556608</v>
          </cell>
          <cell r="AI98">
            <v>-242.52994766108284</v>
          </cell>
          <cell r="AJ98">
            <v>52.087356112903294</v>
          </cell>
          <cell r="AK98">
            <v>40.920096609244311</v>
          </cell>
          <cell r="AL98">
            <v>41.739180194382115</v>
          </cell>
          <cell r="AM98">
            <v>-72.382533511861823</v>
          </cell>
          <cell r="AN98">
            <v>-29.276127941215918</v>
          </cell>
          <cell r="AO98">
            <v>91.586691720826991</v>
          </cell>
          <cell r="AP98">
            <v>-20.444387593865255</v>
          </cell>
          <cell r="AQ98">
            <v>214.09843946224112</v>
          </cell>
          <cell r="AR98">
            <v>-33.789174001172931</v>
          </cell>
          <cell r="AS98">
            <v>-60.881277671503184</v>
          </cell>
          <cell r="AT98">
            <v>-52.882055409409105</v>
          </cell>
          <cell r="AU98">
            <v>-50.918007191423385</v>
          </cell>
          <cell r="AV98">
            <v>-51.076874649498514</v>
          </cell>
          <cell r="AW98">
            <v>-38.995744817509276</v>
          </cell>
          <cell r="AX98">
            <v>-20.649212901328312</v>
          </cell>
          <cell r="AY98">
            <v>1057.3233530525597</v>
          </cell>
          <cell r="AZ98">
            <v>1060.3128151478522</v>
          </cell>
          <cell r="BA98">
            <v>895.53464715078269</v>
          </cell>
          <cell r="BB98">
            <v>600.12264408029068</v>
          </cell>
          <cell r="BC98">
            <v>601.29199300177049</v>
          </cell>
          <cell r="BD98">
            <v>591.13521496151657</v>
          </cell>
          <cell r="BE98">
            <v>593.87865033838943</v>
          </cell>
          <cell r="BF98">
            <v>500.84690392519929</v>
          </cell>
          <cell r="BG98">
            <v>544.84586152231236</v>
          </cell>
          <cell r="BH98">
            <v>863.66930118418372</v>
          </cell>
          <cell r="BI98">
            <v>900.44793728064883</v>
          </cell>
          <cell r="BJ98">
            <v>796.55104695508282</v>
          </cell>
          <cell r="BK98">
            <v>554.0210992939999</v>
          </cell>
          <cell r="BL98">
            <v>606.10845540690343</v>
          </cell>
          <cell r="BM98">
            <v>647.02855201614761</v>
          </cell>
          <cell r="BN98">
            <v>688.76773221052974</v>
          </cell>
          <cell r="BO98">
            <v>616.38519869866786</v>
          </cell>
          <cell r="BP98">
            <v>587.10907075745195</v>
          </cell>
          <cell r="BQ98">
            <v>193.65405186837592</v>
          </cell>
          <cell r="BR98">
            <v>159.86487786720298</v>
          </cell>
          <cell r="BS98">
            <v>98.983600195699808</v>
          </cell>
          <cell r="BT98">
            <v>46.101544786290731</v>
          </cell>
          <cell r="BU98">
            <v>-4.8164624051326967</v>
          </cell>
          <cell r="BV98">
            <v>-55.893337054631075</v>
          </cell>
          <cell r="BW98">
            <v>-94.889081872140309</v>
          </cell>
          <cell r="BX98">
            <v>-115.53829477346858</v>
          </cell>
          <cell r="BY98">
            <v>-42.263209235139584</v>
          </cell>
          <cell r="BZ98">
            <v>1.4981328000000005</v>
          </cell>
          <cell r="CA98">
            <v>366.78625418000001</v>
          </cell>
          <cell r="CB98">
            <v>263.98059999999998</v>
          </cell>
          <cell r="CC98">
            <v>1060.3128151478522</v>
          </cell>
          <cell r="CD98">
            <v>632.26498698</v>
          </cell>
          <cell r="CE98">
            <v>428.04782816785223</v>
          </cell>
          <cell r="CF98">
            <v>67.700700969132171</v>
          </cell>
        </row>
        <row r="99">
          <cell r="L99">
            <v>1428.4849897022912</v>
          </cell>
          <cell r="M99">
            <v>335.92549594676302</v>
          </cell>
          <cell r="N99">
            <v>1764.4104856490542</v>
          </cell>
          <cell r="Q99">
            <v>50.937557258403459</v>
          </cell>
          <cell r="R99">
            <v>37.39597355783981</v>
          </cell>
          <cell r="S99">
            <v>28.940566820708035</v>
          </cell>
          <cell r="T99">
            <v>30.712036930479918</v>
          </cell>
          <cell r="U99">
            <v>35.931942268301334</v>
          </cell>
          <cell r="V99">
            <v>84.686021780539505</v>
          </cell>
          <cell r="W99">
            <v>19.657021299809866</v>
          </cell>
          <cell r="X99">
            <v>156.90923406822435</v>
          </cell>
          <cell r="Y99">
            <v>37.102043533638863</v>
          </cell>
          <cell r="Z99">
            <v>219.22892079860355</v>
          </cell>
          <cell r="AA99">
            <v>1857.9286864009418</v>
          </cell>
          <cell r="AB99">
            <v>1.3273924406620223</v>
          </cell>
          <cell r="AC99">
            <v>0.31215236222979464</v>
          </cell>
          <cell r="AD99">
            <v>1.6395448028918169</v>
          </cell>
          <cell r="AE99">
            <v>60.376594117647059</v>
          </cell>
          <cell r="AF99">
            <v>907.19443251295115</v>
          </cell>
          <cell r="AG99">
            <v>88.734204559688919</v>
          </cell>
          <cell r="AH99">
            <v>42.168021793740976</v>
          </cell>
          <cell r="AI99">
            <v>57.148968347815327</v>
          </cell>
          <cell r="AJ99">
            <v>74.831563446766765</v>
          </cell>
          <cell r="AK99">
            <v>92.394756404912712</v>
          </cell>
          <cell r="AL99">
            <v>69.852676542503275</v>
          </cell>
          <cell r="AM99">
            <v>81.862530473357879</v>
          </cell>
          <cell r="AN99">
            <v>107.71517339232685</v>
          </cell>
          <cell r="AO99">
            <v>142.5262457243648</v>
          </cell>
          <cell r="AP99">
            <v>-21.052551138182217</v>
          </cell>
          <cell r="AQ99">
            <v>209.90889259197706</v>
          </cell>
          <cell r="AR99">
            <v>-37.796647301285461</v>
          </cell>
          <cell r="AS99">
            <v>-4.7720482359011669</v>
          </cell>
          <cell r="AT99">
            <v>-28.208401527107291</v>
          </cell>
          <cell r="AU99">
            <v>-44.119526516286847</v>
          </cell>
          <cell r="AV99">
            <v>-56.462814136611378</v>
          </cell>
          <cell r="AW99">
            <v>14.83334523803623</v>
          </cell>
          <cell r="AX99">
            <v>-62.205509173548009</v>
          </cell>
          <cell r="AY99">
            <v>1156.427368084393</v>
          </cell>
          <cell r="AZ99">
            <v>1207.3649253427966</v>
          </cell>
          <cell r="BA99">
            <v>1244.7608989006362</v>
          </cell>
          <cell r="BB99">
            <v>1273.7014657213442</v>
          </cell>
          <cell r="BC99">
            <v>1304.413502651824</v>
          </cell>
          <cell r="BD99">
            <v>1340.3454449201256</v>
          </cell>
          <cell r="BE99">
            <v>1425.0314667006651</v>
          </cell>
          <cell r="BF99">
            <v>1444.688488000475</v>
          </cell>
          <cell r="BG99">
            <v>1601.5977220686991</v>
          </cell>
          <cell r="BH99">
            <v>967.57102663059823</v>
          </cell>
          <cell r="BI99">
            <v>1056.305231190287</v>
          </cell>
          <cell r="BJ99">
            <v>1098.473252984028</v>
          </cell>
          <cell r="BK99">
            <v>1155.6222213318433</v>
          </cell>
          <cell r="BL99">
            <v>1230.4537847786103</v>
          </cell>
          <cell r="BM99">
            <v>1322.8485411835229</v>
          </cell>
          <cell r="BN99">
            <v>1392.701217726026</v>
          </cell>
          <cell r="BO99">
            <v>1474.563748199384</v>
          </cell>
          <cell r="BP99">
            <v>1582.278921591711</v>
          </cell>
          <cell r="BQ99">
            <v>188.85634145379476</v>
          </cell>
          <cell r="BR99">
            <v>151.05969415250931</v>
          </cell>
          <cell r="BS99">
            <v>146.28764591660814</v>
          </cell>
          <cell r="BT99">
            <v>118.07924438950084</v>
          </cell>
          <cell r="BU99">
            <v>73.959717873214018</v>
          </cell>
          <cell r="BV99">
            <v>17.496903736602661</v>
          </cell>
          <cell r="BW99">
            <v>32.330248974639062</v>
          </cell>
          <cell r="BX99">
            <v>-29.875260198909018</v>
          </cell>
          <cell r="BY99">
            <v>19.318800476988145</v>
          </cell>
          <cell r="BZ99">
            <v>17.5490368</v>
          </cell>
          <cell r="CA99">
            <v>447.42097360000002</v>
          </cell>
          <cell r="CB99">
            <v>321.45983000000001</v>
          </cell>
          <cell r="CC99">
            <v>1207.3649253427966</v>
          </cell>
          <cell r="CD99">
            <v>786.42984039999999</v>
          </cell>
          <cell r="CE99">
            <v>420.93508494279661</v>
          </cell>
          <cell r="CF99">
            <v>53.524810900956822</v>
          </cell>
        </row>
        <row r="100">
          <cell r="L100">
            <v>356.97048970229122</v>
          </cell>
          <cell r="N100">
            <v>356.97048970229122</v>
          </cell>
          <cell r="Q100">
            <v>25.211344145070115</v>
          </cell>
          <cell r="R100">
            <v>15.471296199657996</v>
          </cell>
          <cell r="S100">
            <v>14.601926332708032</v>
          </cell>
          <cell r="T100">
            <v>27.790709804368806</v>
          </cell>
          <cell r="U100">
            <v>24.114951007745784</v>
          </cell>
          <cell r="V100">
            <v>52.914449292206172</v>
          </cell>
          <cell r="W100">
            <v>10.4738662931432</v>
          </cell>
          <cell r="X100">
            <v>22.569315121557686</v>
          </cell>
          <cell r="Y100">
            <v>37.102043533638863</v>
          </cell>
          <cell r="Z100">
            <v>89.728920798603539</v>
          </cell>
          <cell r="AA100">
            <v>343.14598011434299</v>
          </cell>
          <cell r="AB100">
            <v>0.33170802142554823</v>
          </cell>
          <cell r="AC100" t="str">
            <v xml:space="preserve"> </v>
          </cell>
          <cell r="AD100">
            <v>0.33170802142554823</v>
          </cell>
          <cell r="AE100">
            <v>31.6</v>
          </cell>
          <cell r="AF100">
            <v>33.909257759124486</v>
          </cell>
          <cell r="AG100">
            <v>45.457189265571266</v>
          </cell>
          <cell r="AH100">
            <v>19.748698264329217</v>
          </cell>
          <cell r="AI100">
            <v>21.840693053697674</v>
          </cell>
          <cell r="AJ100">
            <v>28.471841093825585</v>
          </cell>
          <cell r="AK100">
            <v>37.506622287265657</v>
          </cell>
          <cell r="AL100">
            <v>29.261461248385629</v>
          </cell>
          <cell r="AM100">
            <v>26.146386943946119</v>
          </cell>
          <cell r="AN100">
            <v>50.999029862915073</v>
          </cell>
          <cell r="AO100">
            <v>30.595363959658915</v>
          </cell>
          <cell r="AP100">
            <v>-28.748003050535168</v>
          </cell>
          <cell r="AQ100">
            <v>-13.594097122946511</v>
          </cell>
          <cell r="AR100">
            <v>-20.245845120501151</v>
          </cell>
          <cell r="AS100">
            <v>-4.2774020646712216</v>
          </cell>
          <cell r="AT100">
            <v>-7.2387667209896414</v>
          </cell>
          <cell r="AU100">
            <v>-0.68113128945677914</v>
          </cell>
          <cell r="AV100">
            <v>-13.391671279519873</v>
          </cell>
          <cell r="AW100">
            <v>23.652988043820542</v>
          </cell>
          <cell r="AX100">
            <v>-15.67252065080292</v>
          </cell>
          <cell r="AY100">
            <v>23.167157585642808</v>
          </cell>
          <cell r="AZ100">
            <v>48.378501730712927</v>
          </cell>
          <cell r="BA100">
            <v>63.849797930370926</v>
          </cell>
          <cell r="BB100">
            <v>78.451724263078958</v>
          </cell>
          <cell r="BC100">
            <v>106.24243406744776</v>
          </cell>
          <cell r="BD100">
            <v>130.35738507519355</v>
          </cell>
          <cell r="BE100">
            <v>183.27183436739972</v>
          </cell>
          <cell r="BF100">
            <v>193.74570066054292</v>
          </cell>
          <cell r="BG100">
            <v>216.3150157821006</v>
          </cell>
          <cell r="BH100">
            <v>65.509257759124495</v>
          </cell>
          <cell r="BI100">
            <v>110.96644702469575</v>
          </cell>
          <cell r="BJ100">
            <v>130.71514528902497</v>
          </cell>
          <cell r="BK100">
            <v>152.55583834272264</v>
          </cell>
          <cell r="BL100">
            <v>181.02767943654823</v>
          </cell>
          <cell r="BM100">
            <v>218.53430172381388</v>
          </cell>
          <cell r="BN100">
            <v>247.7957629721995</v>
          </cell>
          <cell r="BO100">
            <v>273.94214991614564</v>
          </cell>
          <cell r="BP100">
            <v>324.94117977906069</v>
          </cell>
          <cell r="BQ100">
            <v>-42.342100173481683</v>
          </cell>
          <cell r="BR100">
            <v>-62.587945293982827</v>
          </cell>
          <cell r="BS100">
            <v>-66.865347358654049</v>
          </cell>
          <cell r="BT100">
            <v>-74.104114079643679</v>
          </cell>
          <cell r="BU100">
            <v>-74.785245369100465</v>
          </cell>
          <cell r="BV100">
            <v>-88.176916648620335</v>
          </cell>
          <cell r="BW100">
            <v>-64.523928604799778</v>
          </cell>
          <cell r="BX100">
            <v>-80.196449255602715</v>
          </cell>
          <cell r="BY100">
            <v>-108.62616399696009</v>
          </cell>
          <cell r="BZ100">
            <v>1.8360000000000001</v>
          </cell>
          <cell r="CA100">
            <v>9.57714</v>
          </cell>
          <cell r="CB100">
            <v>13.1625</v>
          </cell>
          <cell r="CC100">
            <v>48.378501730712927</v>
          </cell>
          <cell r="CD100">
            <v>24.57564</v>
          </cell>
          <cell r="CE100">
            <v>23.802861730712927</v>
          </cell>
          <cell r="CF100">
            <v>96.855511110648294</v>
          </cell>
        </row>
        <row r="101">
          <cell r="L101">
            <v>1071.5145</v>
          </cell>
          <cell r="N101">
            <v>1071.5145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125.86422222222221</v>
          </cell>
          <cell r="Y101">
            <v>0</v>
          </cell>
          <cell r="Z101">
            <v>129.5</v>
          </cell>
          <cell r="AA101">
            <v>1326.9345440034724</v>
          </cell>
          <cell r="AB101">
            <v>0.99568441923647422</v>
          </cell>
          <cell r="AC101" t="str">
            <v xml:space="preserve"> </v>
          </cell>
          <cell r="AD101">
            <v>0.99568441923647422</v>
          </cell>
          <cell r="AE101">
            <v>0</v>
          </cell>
          <cell r="AF101">
            <v>802.26950534206196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269.30081643918822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1071.5703217812502</v>
          </cell>
          <cell r="AZ101">
            <v>1071.5703217812502</v>
          </cell>
          <cell r="BA101">
            <v>1071.5703217812502</v>
          </cell>
          <cell r="BB101">
            <v>1071.5703217812502</v>
          </cell>
          <cell r="BC101">
            <v>1071.5703217812502</v>
          </cell>
          <cell r="BD101">
            <v>1071.5703217812502</v>
          </cell>
          <cell r="BE101">
            <v>1071.5703217812502</v>
          </cell>
          <cell r="BF101">
            <v>1071.5703217812502</v>
          </cell>
          <cell r="BG101">
            <v>1197.4345440034724</v>
          </cell>
          <cell r="BH101">
            <v>802.26950534206196</v>
          </cell>
          <cell r="BI101">
            <v>802.26950534206196</v>
          </cell>
          <cell r="BJ101">
            <v>802.26950534206196</v>
          </cell>
          <cell r="BK101">
            <v>802.26950534206196</v>
          </cell>
          <cell r="BL101">
            <v>802.26950534206196</v>
          </cell>
          <cell r="BM101">
            <v>802.26950534206196</v>
          </cell>
          <cell r="BN101">
            <v>802.26950534206196</v>
          </cell>
          <cell r="BO101">
            <v>802.26950534206196</v>
          </cell>
          <cell r="BP101">
            <v>802.26950534206196</v>
          </cell>
          <cell r="BQ101">
            <v>269.30081643918822</v>
          </cell>
          <cell r="BR101">
            <v>269.30081643918822</v>
          </cell>
          <cell r="BS101">
            <v>269.30081643918822</v>
          </cell>
          <cell r="BT101">
            <v>269.30081643918822</v>
          </cell>
          <cell r="BU101">
            <v>269.30081643918822</v>
          </cell>
          <cell r="BV101">
            <v>269.30081643918822</v>
          </cell>
          <cell r="BW101">
            <v>269.30081643918822</v>
          </cell>
          <cell r="BX101">
            <v>269.30081643918822</v>
          </cell>
          <cell r="BY101">
            <v>395.16503866141045</v>
          </cell>
          <cell r="BZ101">
            <v>0</v>
          </cell>
          <cell r="CA101">
            <v>410.29914000000002</v>
          </cell>
          <cell r="CB101">
            <v>297.97899999999998</v>
          </cell>
          <cell r="CC101">
            <v>1071.5703217812502</v>
          </cell>
          <cell r="CD101">
            <v>708.27814000000001</v>
          </cell>
          <cell r="CE101">
            <v>363.29218178125018</v>
          </cell>
          <cell r="CF101">
            <v>51.292304712559698</v>
          </cell>
        </row>
        <row r="102">
          <cell r="M102">
            <v>335.92549594676302</v>
          </cell>
          <cell r="N102">
            <v>335.92549594676302</v>
          </cell>
          <cell r="Q102">
            <v>25.72621311333334</v>
          </cell>
          <cell r="R102">
            <v>21.924677358181814</v>
          </cell>
          <cell r="S102">
            <v>14.338640488000003</v>
          </cell>
          <cell r="T102">
            <v>2.9213271261111111</v>
          </cell>
          <cell r="U102">
            <v>11.816991260555552</v>
          </cell>
          <cell r="V102">
            <v>31.771572488333337</v>
          </cell>
          <cell r="W102">
            <v>9.1831550066666665</v>
          </cell>
          <cell r="X102">
            <v>8.475696724444445</v>
          </cell>
          <cell r="Y102">
            <v>0</v>
          </cell>
          <cell r="Z102">
            <v>0</v>
          </cell>
          <cell r="AA102">
            <v>187.84816228312627</v>
          </cell>
          <cell r="AB102" t="str">
            <v xml:space="preserve"> </v>
          </cell>
          <cell r="AC102">
            <v>0.31215236222979464</v>
          </cell>
          <cell r="AD102">
            <v>0.31215236222979464</v>
          </cell>
          <cell r="AE102">
            <v>28.776594117647058</v>
          </cell>
          <cell r="AF102">
            <v>71.015669411764705</v>
          </cell>
          <cell r="AG102">
            <v>43.277015294117646</v>
          </cell>
          <cell r="AH102">
            <v>22.419323529411763</v>
          </cell>
          <cell r="AI102">
            <v>35.308275294117649</v>
          </cell>
          <cell r="AJ102">
            <v>46.359722352941176</v>
          </cell>
          <cell r="AK102">
            <v>54.888134117647056</v>
          </cell>
          <cell r="AL102">
            <v>40.591215294117646</v>
          </cell>
          <cell r="AM102">
            <v>55.716143529411767</v>
          </cell>
          <cell r="AN102">
            <v>56.716143529411767</v>
          </cell>
          <cell r="AO102">
            <v>111.93088176470587</v>
          </cell>
          <cell r="AP102">
            <v>7.6954519123529508</v>
          </cell>
          <cell r="AQ102">
            <v>-45.797826724264695</v>
          </cell>
          <cell r="AR102">
            <v>-17.550802180784306</v>
          </cell>
          <cell r="AS102">
            <v>-0.49464617122994881</v>
          </cell>
          <cell r="AT102">
            <v>-20.969634806117647</v>
          </cell>
          <cell r="AU102">
            <v>-43.438395226830067</v>
          </cell>
          <cell r="AV102">
            <v>-43.071142857091502</v>
          </cell>
          <cell r="AW102">
            <v>-8.8196428057843086</v>
          </cell>
          <cell r="AX102">
            <v>-46.5329885227451</v>
          </cell>
          <cell r="AY102">
            <v>61.689888717500011</v>
          </cell>
          <cell r="AZ102">
            <v>87.416101830833355</v>
          </cell>
          <cell r="BA102">
            <v>109.34077918901517</v>
          </cell>
          <cell r="BB102">
            <v>123.67941967701518</v>
          </cell>
          <cell r="BC102">
            <v>126.60074680312628</v>
          </cell>
          <cell r="BD102">
            <v>138.41773806368184</v>
          </cell>
          <cell r="BE102">
            <v>170.18931055201517</v>
          </cell>
          <cell r="BF102">
            <v>179.37246555868182</v>
          </cell>
          <cell r="BG102">
            <v>187.84816228312627</v>
          </cell>
          <cell r="BH102">
            <v>99.79226352941177</v>
          </cell>
          <cell r="BI102">
            <v>143.06927882352943</v>
          </cell>
          <cell r="BJ102">
            <v>165.4886023529412</v>
          </cell>
          <cell r="BK102">
            <v>200.79687764705886</v>
          </cell>
          <cell r="BL102">
            <v>247.15660000000003</v>
          </cell>
          <cell r="BM102">
            <v>302.04473411764707</v>
          </cell>
          <cell r="BN102">
            <v>342.63594941176473</v>
          </cell>
          <cell r="BO102">
            <v>398.35209294117647</v>
          </cell>
          <cell r="BP102">
            <v>455.0682364705882</v>
          </cell>
          <cell r="BQ102">
            <v>-38.102374811911758</v>
          </cell>
          <cell r="BR102">
            <v>-55.653176992696075</v>
          </cell>
          <cell r="BS102">
            <v>-56.147823163926034</v>
          </cell>
          <cell r="BT102">
            <v>-77.117457970043688</v>
          </cell>
          <cell r="BU102">
            <v>-120.55585319687374</v>
          </cell>
          <cell r="BV102">
            <v>-163.62699605396523</v>
          </cell>
          <cell r="BW102">
            <v>-172.44663885974956</v>
          </cell>
          <cell r="BX102">
            <v>-218.97962738249464</v>
          </cell>
          <cell r="BY102">
            <v>-267.22007418746193</v>
          </cell>
          <cell r="BZ102">
            <v>15.713036800000001</v>
          </cell>
          <cell r="CA102">
            <v>27.544693599999995</v>
          </cell>
          <cell r="CB102">
            <v>10.31833</v>
          </cell>
          <cell r="CC102">
            <v>87.416101830833355</v>
          </cell>
          <cell r="CD102">
            <v>53.576060400000003</v>
          </cell>
          <cell r="CE102">
            <v>33.840041430833352</v>
          </cell>
          <cell r="CF102">
            <v>63.162616247224769</v>
          </cell>
        </row>
        <row r="103">
          <cell r="L103">
            <v>789.43077443181005</v>
          </cell>
          <cell r="M103">
            <v>0</v>
          </cell>
          <cell r="N103">
            <v>789.43077443181005</v>
          </cell>
          <cell r="Q103">
            <v>47.948095163111127</v>
          </cell>
          <cell r="R103">
            <v>202.17414155490908</v>
          </cell>
          <cell r="S103">
            <v>324.35256989120001</v>
          </cell>
          <cell r="T103">
            <v>29.542688009000006</v>
          </cell>
          <cell r="U103">
            <v>46.088720308555537</v>
          </cell>
          <cell r="V103">
            <v>81.942586403666667</v>
          </cell>
          <cell r="W103">
            <v>112.688767713</v>
          </cell>
          <cell r="X103">
            <v>112.91027647111109</v>
          </cell>
          <cell r="Y103">
            <v>12.390064585999998</v>
          </cell>
          <cell r="Z103">
            <v>29.394562673449055</v>
          </cell>
          <cell r="AA103">
            <v>1098.5364878058358</v>
          </cell>
          <cell r="AB103">
            <v>0.73356349556402356</v>
          </cell>
          <cell r="AC103" t="str">
            <v xml:space="preserve"> </v>
          </cell>
          <cell r="AD103">
            <v>0.73356349556402356</v>
          </cell>
          <cell r="AE103">
            <v>25.493252457650296</v>
          </cell>
          <cell r="AF103">
            <v>78.408472988764188</v>
          </cell>
          <cell r="AG103">
            <v>51.955568463223656</v>
          </cell>
          <cell r="AH103">
            <v>146.06491211930705</v>
          </cell>
          <cell r="AI103">
            <v>299.67891600889817</v>
          </cell>
          <cell r="AJ103">
            <v>22.744207333863471</v>
          </cell>
          <cell r="AK103">
            <v>51.474659795668401</v>
          </cell>
          <cell r="AL103">
            <v>28.113496348121156</v>
          </cell>
          <cell r="AM103">
            <v>154.2450639852197</v>
          </cell>
          <cell r="AN103">
            <v>136.99130133354276</v>
          </cell>
          <cell r="AO103">
            <v>50.9395540035378</v>
          </cell>
          <cell r="AP103">
            <v>-0.60816354431695885</v>
          </cell>
          <cell r="AQ103">
            <v>-4.1895468702641807</v>
          </cell>
          <cell r="AR103">
            <v>-4.0074733001125296</v>
          </cell>
          <cell r="AS103">
            <v>56.109229435602032</v>
          </cell>
          <cell r="AT103">
            <v>24.673653882301835</v>
          </cell>
          <cell r="AU103">
            <v>6.7984806751365348</v>
          </cell>
          <cell r="AV103">
            <v>-5.3859394871128643</v>
          </cell>
          <cell r="AW103">
            <v>53.829090055545507</v>
          </cell>
          <cell r="AX103">
            <v>-41.556296272219697</v>
          </cell>
          <cell r="AY103">
            <v>99.104015031833342</v>
          </cell>
          <cell r="AZ103">
            <v>147.05211019494448</v>
          </cell>
          <cell r="BA103">
            <v>349.22625174985353</v>
          </cell>
          <cell r="BB103">
            <v>673.57882164105354</v>
          </cell>
          <cell r="BC103">
            <v>703.12150965005355</v>
          </cell>
          <cell r="BD103">
            <v>749.21022995860903</v>
          </cell>
          <cell r="BE103">
            <v>831.15281636227564</v>
          </cell>
          <cell r="BF103">
            <v>943.8415840752757</v>
          </cell>
          <cell r="BG103">
            <v>1056.7518605463868</v>
          </cell>
          <cell r="BH103">
            <v>103.90172544641449</v>
          </cell>
          <cell r="BI103">
            <v>155.85729390963814</v>
          </cell>
          <cell r="BJ103">
            <v>301.9222060289452</v>
          </cell>
          <cell r="BK103">
            <v>601.60112203784342</v>
          </cell>
          <cell r="BL103">
            <v>624.34532937170684</v>
          </cell>
          <cell r="BM103">
            <v>675.8199891673753</v>
          </cell>
          <cell r="BN103">
            <v>703.9334855154965</v>
          </cell>
          <cell r="BO103">
            <v>858.17854950071614</v>
          </cell>
          <cell r="BP103">
            <v>995.16985083425891</v>
          </cell>
          <cell r="BQ103">
            <v>-4.7977104145811467</v>
          </cell>
          <cell r="BR103">
            <v>-8.8051837146936691</v>
          </cell>
          <cell r="BS103">
            <v>47.304045720908334</v>
          </cell>
          <cell r="BT103">
            <v>71.977699603210112</v>
          </cell>
          <cell r="BU103">
            <v>78.776180278346715</v>
          </cell>
          <cell r="BV103">
            <v>73.390240791233737</v>
          </cell>
          <cell r="BW103">
            <v>127.21933084677914</v>
          </cell>
          <cell r="BX103">
            <v>85.66303457455956</v>
          </cell>
          <cell r="BY103">
            <v>61.582009712127842</v>
          </cell>
          <cell r="BZ103">
            <v>16.050903999999999</v>
          </cell>
          <cell r="CA103">
            <v>80.634719419999996</v>
          </cell>
          <cell r="CB103">
            <v>57.479230000000001</v>
          </cell>
          <cell r="CC103">
            <v>147.05211019494448</v>
          </cell>
          <cell r="CD103">
            <v>154.16485341999999</v>
          </cell>
          <cell r="CE103">
            <v>-7.1127432250555103</v>
          </cell>
          <cell r="CF103">
            <v>-4.613725545911473</v>
          </cell>
        </row>
        <row r="104">
          <cell r="G104" t="str">
            <v>Menos Bonos Ley 55/85 y Otros</v>
          </cell>
          <cell r="L104">
            <v>279.56515974264568</v>
          </cell>
          <cell r="N104">
            <v>279.56515974264568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0.25978059439896362</v>
          </cell>
          <cell r="AC104" t="str">
            <v xml:space="preserve"> </v>
          </cell>
          <cell r="AD104">
            <v>0.25978059439896362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W104">
            <v>0</v>
          </cell>
          <cell r="BX104">
            <v>0</v>
          </cell>
          <cell r="BY104">
            <v>0</v>
          </cell>
          <cell r="CC104">
            <v>0</v>
          </cell>
          <cell r="CD104">
            <v>0</v>
          </cell>
          <cell r="CE104">
            <v>0</v>
          </cell>
          <cell r="CF104" t="str">
            <v xml:space="preserve">n.a. </v>
          </cell>
        </row>
        <row r="105">
          <cell r="AX105">
            <v>0</v>
          </cell>
          <cell r="BN105">
            <v>0</v>
          </cell>
          <cell r="BO105">
            <v>0</v>
          </cell>
        </row>
        <row r="106">
          <cell r="L106" t="e">
            <v>#REF!</v>
          </cell>
          <cell r="M106" t="e">
            <v>#REF!</v>
          </cell>
          <cell r="N106" t="e">
            <v>#REF!</v>
          </cell>
          <cell r="Q106">
            <v>206.27681502049001</v>
          </cell>
          <cell r="R106">
            <v>639.88448619985002</v>
          </cell>
          <cell r="S106">
            <v>652.53199717977998</v>
          </cell>
          <cell r="T106">
            <v>248.23939259432001</v>
          </cell>
          <cell r="U106">
            <v>304.01528822100011</v>
          </cell>
          <cell r="V106">
            <v>420.99438568722007</v>
          </cell>
          <cell r="W106">
            <v>46.367790962989829</v>
          </cell>
          <cell r="X106">
            <v>583.99450135899986</v>
          </cell>
          <cell r="Y106">
            <v>70.188505643999989</v>
          </cell>
          <cell r="Z106">
            <v>-202.6288738400001</v>
          </cell>
          <cell r="AA106">
            <v>4055.4105103676493</v>
          </cell>
          <cell r="AB106" t="e">
            <v>#REF!</v>
          </cell>
          <cell r="AC106" t="e">
            <v>#REF!</v>
          </cell>
          <cell r="AD106" t="e">
            <v>#REF!</v>
          </cell>
          <cell r="AE106">
            <v>257.41269150581837</v>
          </cell>
          <cell r="AF106">
            <v>166.61080914380179</v>
          </cell>
          <cell r="AG106">
            <v>202.07436370859196</v>
          </cell>
          <cell r="AH106">
            <v>577.5588673884979</v>
          </cell>
          <cell r="AI106">
            <v>367.08218172257608</v>
          </cell>
          <cell r="AJ106">
            <v>346.06187568583243</v>
          </cell>
          <cell r="AK106">
            <v>117.1763798686485</v>
          </cell>
          <cell r="AL106">
            <v>-19.196601741356289</v>
          </cell>
          <cell r="AM106">
            <v>66.673193170564787</v>
          </cell>
          <cell r="AN106">
            <v>359.89872821879396</v>
          </cell>
          <cell r="AO106">
            <v>255.9316246498239</v>
          </cell>
          <cell r="AP106">
            <v>602.54650179418172</v>
          </cell>
          <cell r="AQ106">
            <v>58.97621889519823</v>
          </cell>
          <cell r="AR106">
            <v>4.2024513118980451</v>
          </cell>
          <cell r="AS106">
            <v>62.325618811352115</v>
          </cell>
          <cell r="AT106">
            <v>285.4498154572039</v>
          </cell>
          <cell r="AU106">
            <v>-97.822483091512424</v>
          </cell>
          <cell r="AV106">
            <v>186.83890835235161</v>
          </cell>
          <cell r="AW106">
            <v>440.19098742857636</v>
          </cell>
          <cell r="AX106">
            <v>-20.305402207574957</v>
          </cell>
          <cell r="AY106">
            <v>1085.5462213389999</v>
          </cell>
          <cell r="AZ106">
            <v>1291.8230363594898</v>
          </cell>
          <cell r="BA106">
            <v>1931.7075225593398</v>
          </cell>
          <cell r="BB106">
            <v>2584.2395197391197</v>
          </cell>
          <cell r="BC106">
            <v>2832.4789123334403</v>
          </cell>
          <cell r="BD106">
            <v>3136.4942005544408</v>
          </cell>
          <cell r="BE106">
            <v>3557.48858624166</v>
          </cell>
          <cell r="BF106">
            <v>3603.8563772046491</v>
          </cell>
          <cell r="BG106">
            <v>4187.8508785636486</v>
          </cell>
          <cell r="BH106">
            <v>424.02350064962013</v>
          </cell>
          <cell r="BI106">
            <v>626.09786435821229</v>
          </cell>
          <cell r="BJ106">
            <v>1203.6567317467102</v>
          </cell>
          <cell r="BK106">
            <v>1570.7389134692862</v>
          </cell>
          <cell r="BL106">
            <v>1916.8007891551183</v>
          </cell>
          <cell r="BM106">
            <v>1883.9771690237671</v>
          </cell>
          <cell r="BN106">
            <v>2014.7805672824104</v>
          </cell>
          <cell r="BO106">
            <v>2081.4537604529751</v>
          </cell>
          <cell r="BP106">
            <v>2441.3524886717692</v>
          </cell>
          <cell r="BQ106">
            <v>661.52272068937975</v>
          </cell>
          <cell r="BR106">
            <v>665.72517200127766</v>
          </cell>
          <cell r="BS106">
            <v>728.05079081262954</v>
          </cell>
          <cell r="BT106">
            <v>1013.5006062698337</v>
          </cell>
          <cell r="BU106">
            <v>915.67812317832113</v>
          </cell>
          <cell r="BV106">
            <v>1252.5170315306732</v>
          </cell>
          <cell r="BW106">
            <v>1542.7080189592496</v>
          </cell>
          <cell r="BX106">
            <v>1522.402616751674</v>
          </cell>
          <cell r="BY106">
            <v>1746.4983898918795</v>
          </cell>
          <cell r="BZ106">
            <v>243.755</v>
          </cell>
          <cell r="CA106">
            <v>-104.41860000000003</v>
          </cell>
          <cell r="CB106">
            <v>186.23699999999997</v>
          </cell>
          <cell r="CC106">
            <v>1291.8230363594898</v>
          </cell>
          <cell r="CD106">
            <v>325.57339999999999</v>
          </cell>
          <cell r="CE106">
            <v>966.24963635948984</v>
          </cell>
          <cell r="CF106">
            <v>296.78396219085766</v>
          </cell>
        </row>
        <row r="107">
          <cell r="L107" t="e">
            <v>#REF!</v>
          </cell>
          <cell r="M107" t="e">
            <v>#REF!</v>
          </cell>
          <cell r="N107" t="e">
            <v>#REF!</v>
          </cell>
          <cell r="Q107">
            <v>462.70712472049001</v>
          </cell>
          <cell r="R107">
            <v>1088.91101183302</v>
          </cell>
          <cell r="S107">
            <v>927.42099089452995</v>
          </cell>
          <cell r="T107">
            <v>395.50859826532002</v>
          </cell>
          <cell r="U107">
            <v>828.39575822100005</v>
          </cell>
          <cell r="V107">
            <v>692.66227908200005</v>
          </cell>
          <cell r="W107">
            <v>559.36255331399991</v>
          </cell>
          <cell r="X107">
            <v>641.7194013589999</v>
          </cell>
          <cell r="Y107">
            <v>155.74210564399999</v>
          </cell>
          <cell r="Z107">
            <v>149.57612615999989</v>
          </cell>
          <cell r="AA107">
            <v>7196.4493439323596</v>
          </cell>
          <cell r="AB107" t="e">
            <v>#REF!</v>
          </cell>
          <cell r="AC107" t="e">
            <v>#REF!</v>
          </cell>
          <cell r="AD107" t="e">
            <v>#REF!</v>
          </cell>
          <cell r="AE107">
            <v>396.71800000000002</v>
          </cell>
          <cell r="AF107">
            <v>230.15110914380179</v>
          </cell>
          <cell r="AG107">
            <v>437.34327619978995</v>
          </cell>
          <cell r="AH107">
            <v>997.21158021495796</v>
          </cell>
          <cell r="AI107">
            <v>670.7728257158501</v>
          </cell>
          <cell r="AJ107">
            <v>511.91857889883244</v>
          </cell>
          <cell r="AK107">
            <v>714.08966999580252</v>
          </cell>
          <cell r="AL107">
            <v>520.34018775564368</v>
          </cell>
          <cell r="AM107">
            <v>647.75248287969373</v>
          </cell>
          <cell r="AN107">
            <v>405.01155945365394</v>
          </cell>
          <cell r="AO107">
            <v>322.060455079473</v>
          </cell>
          <cell r="AP107">
            <v>617.52199999999993</v>
          </cell>
          <cell r="AQ107">
            <v>50.052285295198232</v>
          </cell>
          <cell r="AR107">
            <v>25.36384852070006</v>
          </cell>
          <cell r="AS107">
            <v>91.699431618062022</v>
          </cell>
          <cell r="AT107">
            <v>256.64816517867985</v>
          </cell>
          <cell r="AU107">
            <v>-116.40998063351242</v>
          </cell>
          <cell r="AV107">
            <v>114.30608822519753</v>
          </cell>
          <cell r="AW107">
            <v>172.32209132635637</v>
          </cell>
          <cell r="AX107">
            <v>-88.389929565693819</v>
          </cell>
          <cell r="AY107">
            <v>1294.4433944389998</v>
          </cell>
          <cell r="AZ107">
            <v>1757.1505191594899</v>
          </cell>
          <cell r="BA107">
            <v>2846.0615309925097</v>
          </cell>
          <cell r="BB107">
            <v>3773.4825218870396</v>
          </cell>
          <cell r="BC107">
            <v>4168.9911201523601</v>
          </cell>
          <cell r="BD107">
            <v>4997.3868783733606</v>
          </cell>
          <cell r="BE107">
            <v>5690.0491574553598</v>
          </cell>
          <cell r="BF107">
            <v>6249.4117107693592</v>
          </cell>
          <cell r="BG107">
            <v>6891.1311121283588</v>
          </cell>
          <cell r="BH107">
            <v>626.86910914380178</v>
          </cell>
          <cell r="BI107">
            <v>1064.2123853435919</v>
          </cell>
          <cell r="BJ107">
            <v>2061.4239655585498</v>
          </cell>
          <cell r="BK107">
            <v>2732.1967912743999</v>
          </cell>
          <cell r="BL107">
            <v>3244.1153701732319</v>
          </cell>
          <cell r="BM107">
            <v>3958.2050401690349</v>
          </cell>
          <cell r="BN107">
            <v>4478.5452279246783</v>
          </cell>
          <cell r="BO107">
            <v>5126.2977108043724</v>
          </cell>
          <cell r="BP107">
            <v>5531.3092702580261</v>
          </cell>
          <cell r="BQ107">
            <v>667.57428529519814</v>
          </cell>
          <cell r="BR107">
            <v>692.93813381589803</v>
          </cell>
          <cell r="BS107">
            <v>784.63756543395994</v>
          </cell>
          <cell r="BT107">
            <v>1041.28573061264</v>
          </cell>
          <cell r="BU107">
            <v>924.87574997912748</v>
          </cell>
          <cell r="BV107">
            <v>1039.1818382043252</v>
          </cell>
          <cell r="BW107">
            <v>1211.5039295306815</v>
          </cell>
          <cell r="BX107">
            <v>1123.1139999649868</v>
          </cell>
          <cell r="BY107">
            <v>1359.8218418703327</v>
          </cell>
          <cell r="BZ107">
            <v>300.08199999999999</v>
          </cell>
          <cell r="CA107">
            <v>281.39999999999998</v>
          </cell>
          <cell r="CB107">
            <v>394.53199999999998</v>
          </cell>
          <cell r="CC107">
            <v>1757.1505191594899</v>
          </cell>
          <cell r="CD107">
            <v>976.01400000000001</v>
          </cell>
          <cell r="CE107">
            <v>781.13651915948992</v>
          </cell>
          <cell r="CF107">
            <v>80.033331402980906</v>
          </cell>
        </row>
        <row r="108">
          <cell r="L108">
            <v>5977.6461322326977</v>
          </cell>
          <cell r="M108">
            <v>0</v>
          </cell>
          <cell r="N108">
            <v>5977.6461322326977</v>
          </cell>
          <cell r="Q108">
            <v>462.70712472049001</v>
          </cell>
          <cell r="R108">
            <v>1088.91101183302</v>
          </cell>
          <cell r="S108">
            <v>718.84242761753001</v>
          </cell>
          <cell r="T108">
            <v>393.189057263</v>
          </cell>
          <cell r="U108">
            <v>743.365338221</v>
          </cell>
          <cell r="V108">
            <v>625.69829108200008</v>
          </cell>
          <cell r="W108">
            <v>551.82264131399995</v>
          </cell>
          <cell r="X108">
            <v>635.25968435899995</v>
          </cell>
          <cell r="Y108">
            <v>150.814092644</v>
          </cell>
          <cell r="Z108">
            <v>148.83265815999988</v>
          </cell>
          <cell r="AA108">
            <v>6783.8857216530396</v>
          </cell>
          <cell r="AB108">
            <v>5.5546136963832682</v>
          </cell>
          <cell r="AC108" t="str">
            <v xml:space="preserve"> </v>
          </cell>
          <cell r="AD108">
            <v>5.5546136963832682</v>
          </cell>
          <cell r="AE108">
            <v>366.71800000000002</v>
          </cell>
          <cell r="AF108">
            <v>230.15110914380179</v>
          </cell>
          <cell r="AG108">
            <v>437.34327619978995</v>
          </cell>
          <cell r="AH108">
            <v>997.21158021495796</v>
          </cell>
          <cell r="AI108">
            <v>608.76358658717902</v>
          </cell>
          <cell r="AJ108">
            <v>363.30695944018055</v>
          </cell>
          <cell r="AK108">
            <v>639.43524439606597</v>
          </cell>
          <cell r="AL108">
            <v>422.03017174382603</v>
          </cell>
          <cell r="AM108">
            <v>643.60206961169797</v>
          </cell>
          <cell r="AN108">
            <v>371.73436399999997</v>
          </cell>
          <cell r="AO108">
            <v>317.07336399999997</v>
          </cell>
          <cell r="AP108">
            <v>617.52199999999993</v>
          </cell>
          <cell r="AQ108">
            <v>50.052285295198232</v>
          </cell>
          <cell r="AR108">
            <v>25.36384852070006</v>
          </cell>
          <cell r="AS108">
            <v>91.699431618062022</v>
          </cell>
          <cell r="AT108">
            <v>110.07884103035099</v>
          </cell>
          <cell r="AU108">
            <v>29.882097822819446</v>
          </cell>
          <cell r="AV108">
            <v>103.93009382493403</v>
          </cell>
          <cell r="AW108">
            <v>203.66811933817405</v>
          </cell>
          <cell r="AX108">
            <v>-91.779428297698018</v>
          </cell>
          <cell r="AY108">
            <v>1264.4433944389998</v>
          </cell>
          <cell r="AZ108">
            <v>1727.1505191594899</v>
          </cell>
          <cell r="BA108">
            <v>2816.0615309925097</v>
          </cell>
          <cell r="BB108">
            <v>3534.9039586100398</v>
          </cell>
          <cell r="BC108">
            <v>3928.0930158730398</v>
          </cell>
          <cell r="BD108">
            <v>4671.4583540940403</v>
          </cell>
          <cell r="BE108">
            <v>5297.15664517604</v>
          </cell>
          <cell r="BF108">
            <v>5848.9792864900392</v>
          </cell>
          <cell r="BG108">
            <v>6484.2389708490391</v>
          </cell>
          <cell r="BH108">
            <v>596.86910914380178</v>
          </cell>
          <cell r="BI108">
            <v>1034.2123853435919</v>
          </cell>
          <cell r="BJ108">
            <v>2031.4239655585498</v>
          </cell>
          <cell r="BK108">
            <v>2640.1875521457287</v>
          </cell>
          <cell r="BL108">
            <v>3003.4945115859091</v>
          </cell>
          <cell r="BM108">
            <v>3642.9297559819752</v>
          </cell>
          <cell r="BN108">
            <v>4064.9599277258012</v>
          </cell>
          <cell r="BO108">
            <v>4708.5619973374996</v>
          </cell>
          <cell r="BP108">
            <v>5080.2963613374995</v>
          </cell>
          <cell r="BQ108">
            <v>667.57428529519814</v>
          </cell>
          <cell r="BR108">
            <v>692.93813381589803</v>
          </cell>
          <cell r="BS108">
            <v>784.63756543395994</v>
          </cell>
          <cell r="BT108">
            <v>894.71640646431115</v>
          </cell>
          <cell r="BU108">
            <v>924.59850428713048</v>
          </cell>
          <cell r="BV108">
            <v>1028.5285981120646</v>
          </cell>
          <cell r="BW108">
            <v>1232.1967174502388</v>
          </cell>
          <cell r="BX108">
            <v>1140.4172891525395</v>
          </cell>
          <cell r="BY108">
            <v>1403.9426095115396</v>
          </cell>
          <cell r="BZ108">
            <v>300.08199999999999</v>
          </cell>
          <cell r="CA108">
            <v>281.39999999999998</v>
          </cell>
          <cell r="CB108">
            <v>341.089</v>
          </cell>
          <cell r="CC108">
            <v>1727.1505191594899</v>
          </cell>
          <cell r="CD108">
            <v>922.57100000000003</v>
          </cell>
          <cell r="CE108">
            <v>804.57951915948991</v>
          </cell>
          <cell r="CF108">
            <v>87.210579907615767</v>
          </cell>
        </row>
        <row r="109">
          <cell r="L109">
            <v>1800.2401520390001</v>
          </cell>
          <cell r="N109">
            <v>1800.2401520390001</v>
          </cell>
          <cell r="Q109">
            <v>132.15</v>
          </cell>
          <cell r="R109">
            <v>374.5</v>
          </cell>
          <cell r="S109">
            <v>159.91300000000001</v>
          </cell>
          <cell r="T109">
            <v>44.726067593000003</v>
          </cell>
          <cell r="U109">
            <v>98.430521941999999</v>
          </cell>
          <cell r="V109">
            <v>91.8</v>
          </cell>
          <cell r="W109">
            <v>330.7</v>
          </cell>
          <cell r="X109">
            <v>107.436361198</v>
          </cell>
          <cell r="Y109">
            <v>60.815374818999999</v>
          </cell>
          <cell r="Z109">
            <v>79.538499999999999</v>
          </cell>
          <cell r="AA109">
            <v>2046.2419775909998</v>
          </cell>
          <cell r="AB109">
            <v>1.6728388372431113</v>
          </cell>
          <cell r="AC109" t="str">
            <v xml:space="preserve"> </v>
          </cell>
          <cell r="AD109">
            <v>1.6728388372431113</v>
          </cell>
          <cell r="AE109">
            <v>116.718</v>
          </cell>
          <cell r="AF109">
            <v>76.635999999999996</v>
          </cell>
          <cell r="AG109">
            <v>129.99199999999999</v>
          </cell>
          <cell r="AH109">
            <v>266.02800000000002</v>
          </cell>
          <cell r="AI109">
            <v>151.977</v>
          </cell>
          <cell r="AJ109">
            <v>62.365000000000002</v>
          </cell>
          <cell r="AK109">
            <v>92.058999999999997</v>
          </cell>
          <cell r="AL109">
            <v>85.102000000000004</v>
          </cell>
          <cell r="AM109">
            <v>296.23500000000001</v>
          </cell>
          <cell r="AN109">
            <v>50</v>
          </cell>
          <cell r="AO109">
            <v>50</v>
          </cell>
          <cell r="AP109">
            <v>370.13199999999995</v>
          </cell>
          <cell r="AQ109">
            <v>2.7461520390000089</v>
          </cell>
          <cell r="AR109">
            <v>2.1580000000000155</v>
          </cell>
          <cell r="AS109">
            <v>108.47199999999998</v>
          </cell>
          <cell r="AT109">
            <v>7.936000000000007</v>
          </cell>
          <cell r="AU109">
            <v>-17.638932406999999</v>
          </cell>
          <cell r="AV109">
            <v>6.3715219420000011</v>
          </cell>
          <cell r="AW109">
            <v>6.6979999999999933</v>
          </cell>
          <cell r="AX109">
            <v>34.464999999999975</v>
          </cell>
          <cell r="AY109">
            <v>566.23215203899997</v>
          </cell>
          <cell r="AZ109">
            <v>698.38215203899995</v>
          </cell>
          <cell r="BA109">
            <v>1072.8821520389999</v>
          </cell>
          <cell r="BB109">
            <v>1232.795152039</v>
          </cell>
          <cell r="BC109">
            <v>1277.5212196319999</v>
          </cell>
          <cell r="BD109">
            <v>1375.9517415739999</v>
          </cell>
          <cell r="BE109">
            <v>1467.7517415739999</v>
          </cell>
          <cell r="BF109">
            <v>1798.4517415739999</v>
          </cell>
          <cell r="BG109">
            <v>1905.8881027719999</v>
          </cell>
          <cell r="BH109">
            <v>193.35399999999998</v>
          </cell>
          <cell r="BI109">
            <v>323.346</v>
          </cell>
          <cell r="BJ109">
            <v>589.37400000000002</v>
          </cell>
          <cell r="BK109">
            <v>741.351</v>
          </cell>
          <cell r="BL109">
            <v>803.71600000000001</v>
          </cell>
          <cell r="BM109">
            <v>895.77499999999998</v>
          </cell>
          <cell r="BN109">
            <v>980.87699999999995</v>
          </cell>
          <cell r="BO109">
            <v>1277.1120000000001</v>
          </cell>
          <cell r="BP109">
            <v>1327.1120000000001</v>
          </cell>
          <cell r="BQ109">
            <v>372.87815203899999</v>
          </cell>
          <cell r="BR109">
            <v>375.03615203899994</v>
          </cell>
          <cell r="BS109">
            <v>483.50815203899992</v>
          </cell>
          <cell r="BT109">
            <v>491.44415203899996</v>
          </cell>
          <cell r="BU109">
            <v>473.80521963199988</v>
          </cell>
          <cell r="BV109">
            <v>480.17674157399995</v>
          </cell>
          <cell r="BW109">
            <v>486.87474157399993</v>
          </cell>
          <cell r="BX109">
            <v>521.33974157399985</v>
          </cell>
          <cell r="BY109">
            <v>578.77610277199983</v>
          </cell>
          <cell r="BZ109">
            <v>196.523</v>
          </cell>
          <cell r="CA109">
            <v>207.4</v>
          </cell>
          <cell r="CB109">
            <v>202.44</v>
          </cell>
          <cell r="CC109">
            <v>698.38215203899995</v>
          </cell>
          <cell r="CD109">
            <v>606.36300000000006</v>
          </cell>
          <cell r="CE109">
            <v>92.019152038999891</v>
          </cell>
          <cell r="CF109">
            <v>15.175588226689275</v>
          </cell>
        </row>
        <row r="110">
          <cell r="L110">
            <v>1999.9646399999999</v>
          </cell>
          <cell r="N110">
            <v>1999.9646399999999</v>
          </cell>
          <cell r="Q110">
            <v>126.04443754799999</v>
          </cell>
          <cell r="R110">
            <v>445.03289853799998</v>
          </cell>
          <cell r="S110">
            <v>346.61981351199995</v>
          </cell>
          <cell r="T110">
            <v>219.998784503</v>
          </cell>
          <cell r="U110">
            <v>247.522541058</v>
          </cell>
          <cell r="V110">
            <v>279.08910039599999</v>
          </cell>
          <cell r="W110">
            <v>221.12264131399999</v>
          </cell>
          <cell r="X110">
            <v>527.82332316099996</v>
          </cell>
          <cell r="Y110">
            <v>89.998717825</v>
          </cell>
          <cell r="Z110">
            <v>69.294158159999895</v>
          </cell>
          <cell r="AA110">
            <v>2863.2583826419991</v>
          </cell>
          <cell r="AB110">
            <v>1.8584290096605172</v>
          </cell>
          <cell r="AC110" t="str">
            <v xml:space="preserve"> </v>
          </cell>
          <cell r="AD110">
            <v>1.8584290096605172</v>
          </cell>
          <cell r="AE110">
            <v>100</v>
          </cell>
          <cell r="AF110">
            <v>91.8</v>
          </cell>
          <cell r="AG110">
            <v>151.38036399999999</v>
          </cell>
          <cell r="AH110">
            <v>271.54036400000001</v>
          </cell>
          <cell r="AI110">
            <v>160.82836400000002</v>
          </cell>
          <cell r="AJ110">
            <v>121.27336400000002</v>
          </cell>
          <cell r="AK110">
            <v>162.04036400000001</v>
          </cell>
          <cell r="AL110">
            <v>109.50136400000001</v>
          </cell>
          <cell r="AM110">
            <v>105.72936399999998</v>
          </cell>
          <cell r="AN110">
            <v>113.53436399999998</v>
          </cell>
          <cell r="AO110">
            <v>110.973364</v>
          </cell>
          <cell r="AP110">
            <v>129.59</v>
          </cell>
          <cell r="AQ110">
            <v>-30.678033372999998</v>
          </cell>
          <cell r="AR110">
            <v>-25.335926451999995</v>
          </cell>
          <cell r="AS110">
            <v>173.49253453799997</v>
          </cell>
          <cell r="AT110">
            <v>185.79144951199993</v>
          </cell>
          <cell r="AU110">
            <v>98.725420502999981</v>
          </cell>
          <cell r="AV110">
            <v>85.482177057999991</v>
          </cell>
          <cell r="AW110">
            <v>169.58773639599997</v>
          </cell>
          <cell r="AX110">
            <v>115.39327731400002</v>
          </cell>
          <cell r="AY110">
            <v>290.71196662699998</v>
          </cell>
          <cell r="AZ110">
            <v>416.75640417499994</v>
          </cell>
          <cell r="BA110">
            <v>861.78930271299987</v>
          </cell>
          <cell r="BB110">
            <v>1208.4091162249997</v>
          </cell>
          <cell r="BC110">
            <v>1428.4079007279997</v>
          </cell>
          <cell r="BD110">
            <v>1675.9304417859998</v>
          </cell>
          <cell r="BE110">
            <v>1955.0195421819999</v>
          </cell>
          <cell r="BF110">
            <v>2176.1421834959997</v>
          </cell>
          <cell r="BG110">
            <v>2703.9655066569994</v>
          </cell>
          <cell r="BH110">
            <v>191.8</v>
          </cell>
          <cell r="BI110">
            <v>343.180364</v>
          </cell>
          <cell r="BJ110">
            <v>614.72072800000001</v>
          </cell>
          <cell r="BK110">
            <v>775.54909199999997</v>
          </cell>
          <cell r="BL110">
            <v>896.82245599999999</v>
          </cell>
          <cell r="BM110">
            <v>1058.8628200000001</v>
          </cell>
          <cell r="BN110">
            <v>1168.364184</v>
          </cell>
          <cell r="BO110">
            <v>1274.0935480000001</v>
          </cell>
          <cell r="BP110">
            <v>1387.6279119999999</v>
          </cell>
          <cell r="BQ110">
            <v>98.91196662699997</v>
          </cell>
          <cell r="BR110">
            <v>73.576040174999946</v>
          </cell>
          <cell r="BS110">
            <v>247.06857471299986</v>
          </cell>
          <cell r="BT110">
            <v>432.86002422499973</v>
          </cell>
          <cell r="BU110">
            <v>531.58544472799974</v>
          </cell>
          <cell r="BV110">
            <v>617.06762178599979</v>
          </cell>
          <cell r="BW110">
            <v>786.65535818199987</v>
          </cell>
          <cell r="BX110">
            <v>902.04863549599963</v>
          </cell>
          <cell r="BY110">
            <v>1316.3375946569995</v>
          </cell>
          <cell r="BZ110">
            <v>15</v>
          </cell>
          <cell r="CA110">
            <v>5.4</v>
          </cell>
          <cell r="CB110">
            <v>0.54900000000000004</v>
          </cell>
          <cell r="CC110">
            <v>416.75640417499994</v>
          </cell>
          <cell r="CD110">
            <v>20.948999999999998</v>
          </cell>
          <cell r="CE110">
            <v>395.80740417499993</v>
          </cell>
          <cell r="CF110">
            <v>1889.3856707957418</v>
          </cell>
        </row>
        <row r="111">
          <cell r="L111">
            <v>1777.4413401936974</v>
          </cell>
          <cell r="N111">
            <v>1777.4413401936974</v>
          </cell>
          <cell r="Q111">
            <v>204.51268717249002</v>
          </cell>
          <cell r="R111">
            <v>269.37811329502</v>
          </cell>
          <cell r="S111">
            <v>212.30961410553002</v>
          </cell>
          <cell r="T111">
            <v>128.46420516699999</v>
          </cell>
          <cell r="U111">
            <v>397.41227522100002</v>
          </cell>
          <cell r="V111">
            <v>254.80919068600005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1874.3853614200402</v>
          </cell>
          <cell r="AB111">
            <v>1.6516534760263737</v>
          </cell>
          <cell r="AC111" t="str">
            <v xml:space="preserve"> </v>
          </cell>
          <cell r="AD111">
            <v>1.6516534760263737</v>
          </cell>
          <cell r="AE111">
            <v>150</v>
          </cell>
          <cell r="AF111">
            <v>61.715109143801804</v>
          </cell>
          <cell r="AG111">
            <v>155.97091219979001</v>
          </cell>
          <cell r="AH111">
            <v>159.64321621495799</v>
          </cell>
          <cell r="AI111">
            <v>195.95822258717899</v>
          </cell>
          <cell r="AJ111">
            <v>79.668595440180496</v>
          </cell>
          <cell r="AK111">
            <v>385.33588039606599</v>
          </cell>
          <cell r="AL111">
            <v>227.426807743826</v>
          </cell>
          <cell r="AM111">
            <v>141.63770561169801</v>
          </cell>
          <cell r="AN111">
            <v>108.2</v>
          </cell>
          <cell r="AO111">
            <v>56.1</v>
          </cell>
          <cell r="AP111">
            <v>117.80000000000001</v>
          </cell>
          <cell r="AQ111">
            <v>77.984166629198171</v>
          </cell>
          <cell r="AR111">
            <v>48.541774972700011</v>
          </cell>
          <cell r="AS111">
            <v>109.73489708006201</v>
          </cell>
          <cell r="AT111">
            <v>16.351391518351022</v>
          </cell>
          <cell r="AU111">
            <v>48.795609726819492</v>
          </cell>
          <cell r="AV111">
            <v>12.076394824934027</v>
          </cell>
          <cell r="AW111">
            <v>27.382382942174047</v>
          </cell>
          <cell r="AX111">
            <v>-141.63770561169801</v>
          </cell>
          <cell r="AY111">
            <v>407.49927577300002</v>
          </cell>
          <cell r="AZ111">
            <v>612.01196294549004</v>
          </cell>
          <cell r="BA111">
            <v>881.3900762405101</v>
          </cell>
          <cell r="BB111">
            <v>1093.6996903460401</v>
          </cell>
          <cell r="BC111">
            <v>1222.1638955130402</v>
          </cell>
          <cell r="BD111">
            <v>1619.5761707340403</v>
          </cell>
          <cell r="BE111">
            <v>1874.3853614200402</v>
          </cell>
          <cell r="BF111">
            <v>1874.3853614200402</v>
          </cell>
          <cell r="BG111">
            <v>1874.3853614200402</v>
          </cell>
          <cell r="BH111">
            <v>211.71510914380181</v>
          </cell>
          <cell r="BI111">
            <v>367.68602134359185</v>
          </cell>
          <cell r="BJ111">
            <v>527.32923755854983</v>
          </cell>
          <cell r="BK111">
            <v>723.2874601457288</v>
          </cell>
          <cell r="BL111">
            <v>802.95605558590933</v>
          </cell>
          <cell r="BM111">
            <v>1188.2919359819753</v>
          </cell>
          <cell r="BN111">
            <v>1415.7187437258012</v>
          </cell>
          <cell r="BO111">
            <v>1557.3564493374993</v>
          </cell>
          <cell r="BP111">
            <v>1665.5564493374993</v>
          </cell>
          <cell r="BQ111">
            <v>195.78416662919821</v>
          </cell>
          <cell r="BR111">
            <v>244.32594160189819</v>
          </cell>
          <cell r="BS111">
            <v>354.06083868196026</v>
          </cell>
          <cell r="BT111">
            <v>370.41223020031134</v>
          </cell>
          <cell r="BU111">
            <v>419.20783992713086</v>
          </cell>
          <cell r="BV111">
            <v>431.284234752065</v>
          </cell>
          <cell r="BW111">
            <v>458.66661769423899</v>
          </cell>
          <cell r="BX111">
            <v>317.02891208254096</v>
          </cell>
          <cell r="BY111">
            <v>208.82891208254091</v>
          </cell>
          <cell r="BZ111">
            <v>88.558999999999997</v>
          </cell>
          <cell r="CA111">
            <v>68.599999999999994</v>
          </cell>
          <cell r="CB111">
            <v>138.1</v>
          </cell>
          <cell r="CC111">
            <v>612.01196294549004</v>
          </cell>
          <cell r="CD111">
            <v>295.25900000000001</v>
          </cell>
          <cell r="CE111">
            <v>316.75296294549003</v>
          </cell>
          <cell r="CF111">
            <v>107.27969780616</v>
          </cell>
        </row>
        <row r="112">
          <cell r="L112">
            <v>400</v>
          </cell>
          <cell r="N112">
            <v>400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0.37169237345326611</v>
          </cell>
          <cell r="AC112" t="str">
            <v xml:space="preserve"> </v>
          </cell>
          <cell r="AD112">
            <v>0.37169237345326611</v>
          </cell>
          <cell r="AE112">
            <v>0</v>
          </cell>
          <cell r="AF112">
            <v>0</v>
          </cell>
          <cell r="AG112">
            <v>0</v>
          </cell>
          <cell r="AH112">
            <v>300</v>
          </cell>
          <cell r="AI112">
            <v>100</v>
          </cell>
          <cell r="AJ112">
            <v>100</v>
          </cell>
          <cell r="AK112">
            <v>0</v>
          </cell>
          <cell r="AL112">
            <v>0</v>
          </cell>
          <cell r="AM112">
            <v>100</v>
          </cell>
          <cell r="AN112">
            <v>100</v>
          </cell>
          <cell r="AO112">
            <v>100</v>
          </cell>
          <cell r="AP112">
            <v>0</v>
          </cell>
          <cell r="AQ112">
            <v>0</v>
          </cell>
          <cell r="AR112">
            <v>0</v>
          </cell>
          <cell r="AS112">
            <v>-300</v>
          </cell>
          <cell r="AT112">
            <v>-100</v>
          </cell>
          <cell r="AU112">
            <v>-100</v>
          </cell>
          <cell r="AV112">
            <v>0</v>
          </cell>
          <cell r="AW112">
            <v>0</v>
          </cell>
          <cell r="AX112">
            <v>-100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300</v>
          </cell>
          <cell r="BK112">
            <v>400</v>
          </cell>
          <cell r="BL112">
            <v>500</v>
          </cell>
          <cell r="BM112">
            <v>500</v>
          </cell>
          <cell r="BN112">
            <v>500</v>
          </cell>
          <cell r="BO112">
            <v>600</v>
          </cell>
          <cell r="BP112">
            <v>700</v>
          </cell>
          <cell r="BQ112">
            <v>0</v>
          </cell>
          <cell r="BR112">
            <v>0</v>
          </cell>
          <cell r="BS112">
            <v>-300</v>
          </cell>
          <cell r="BT112">
            <v>-400</v>
          </cell>
          <cell r="BU112">
            <v>-500</v>
          </cell>
          <cell r="BV112">
            <v>-500</v>
          </cell>
          <cell r="BW112">
            <v>-500</v>
          </cell>
          <cell r="BX112">
            <v>-600</v>
          </cell>
          <cell r="BY112">
            <v>-700</v>
          </cell>
          <cell r="CC112">
            <v>0</v>
          </cell>
          <cell r="CD112">
            <v>0</v>
          </cell>
          <cell r="CE112">
            <v>0</v>
          </cell>
          <cell r="CF112" t="str">
            <v xml:space="preserve">n.a. </v>
          </cell>
        </row>
        <row r="113">
          <cell r="L113" t="e">
            <v>#REF!</v>
          </cell>
          <cell r="M113" t="e">
            <v>#REF!</v>
          </cell>
          <cell r="N113" t="e">
            <v>#REF!</v>
          </cell>
          <cell r="Q113">
            <v>0</v>
          </cell>
          <cell r="R113">
            <v>0</v>
          </cell>
          <cell r="S113">
            <v>208.57856327699997</v>
          </cell>
          <cell r="T113">
            <v>2.3195410023199998</v>
          </cell>
          <cell r="U113">
            <v>85.030420000000007</v>
          </cell>
          <cell r="V113">
            <v>66.963988000000001</v>
          </cell>
          <cell r="W113">
            <v>7.5399120000000002</v>
          </cell>
          <cell r="X113">
            <v>6.4597169999999995</v>
          </cell>
          <cell r="Y113">
            <v>4.9280130000000009</v>
          </cell>
          <cell r="Z113">
            <v>0.74346800000000002</v>
          </cell>
          <cell r="AA113">
            <v>412.56362227931999</v>
          </cell>
          <cell r="AB113" t="e">
            <v>#REF!</v>
          </cell>
          <cell r="AC113" t="e">
            <v>#REF!</v>
          </cell>
          <cell r="AD113" t="e">
            <v>#REF!</v>
          </cell>
          <cell r="AE113">
            <v>30</v>
          </cell>
          <cell r="AF113">
            <v>0</v>
          </cell>
          <cell r="AG113">
            <v>0</v>
          </cell>
          <cell r="AH113">
            <v>0</v>
          </cell>
          <cell r="AI113">
            <v>62.009239128671091</v>
          </cell>
          <cell r="AJ113">
            <v>148.61161945865189</v>
          </cell>
          <cell r="AK113">
            <v>74.654425599736498</v>
          </cell>
          <cell r="AL113">
            <v>98.310016011817709</v>
          </cell>
          <cell r="AM113">
            <v>4.1504132679958099</v>
          </cell>
          <cell r="AN113">
            <v>33.277195453654002</v>
          </cell>
          <cell r="AO113">
            <v>4.9870910794730197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146.56932414832889</v>
          </cell>
          <cell r="AU113">
            <v>-146.29207845633189</v>
          </cell>
          <cell r="AV113">
            <v>10.375994400263508</v>
          </cell>
          <cell r="AW113">
            <v>-31.346028011817708</v>
          </cell>
          <cell r="AX113">
            <v>3.3894987320041903</v>
          </cell>
          <cell r="AY113">
            <v>30</v>
          </cell>
          <cell r="AZ113">
            <v>30</v>
          </cell>
          <cell r="BA113">
            <v>30</v>
          </cell>
          <cell r="BB113">
            <v>238.57856327699997</v>
          </cell>
          <cell r="BC113">
            <v>240.89810427931997</v>
          </cell>
          <cell r="BD113">
            <v>325.92852427931996</v>
          </cell>
          <cell r="BE113">
            <v>392.89251227931993</v>
          </cell>
          <cell r="BF113">
            <v>400.43242427931995</v>
          </cell>
          <cell r="BG113">
            <v>406.89214127931996</v>
          </cell>
          <cell r="BH113">
            <v>30</v>
          </cell>
          <cell r="BI113">
            <v>30</v>
          </cell>
          <cell r="BJ113">
            <v>30</v>
          </cell>
          <cell r="BK113">
            <v>92.009239128671084</v>
          </cell>
          <cell r="BL113">
            <v>240.62085858732297</v>
          </cell>
          <cell r="BM113">
            <v>315.27528418705947</v>
          </cell>
          <cell r="BN113">
            <v>413.58530019887718</v>
          </cell>
          <cell r="BO113">
            <v>417.73571346687299</v>
          </cell>
          <cell r="BP113">
            <v>451.01290892052702</v>
          </cell>
          <cell r="BQ113">
            <v>0</v>
          </cell>
          <cell r="BR113">
            <v>0</v>
          </cell>
          <cell r="BS113">
            <v>0</v>
          </cell>
          <cell r="BT113">
            <v>146.56932414832889</v>
          </cell>
          <cell r="BU113">
            <v>0.27724569199699545</v>
          </cell>
          <cell r="BV113">
            <v>10.653240092260489</v>
          </cell>
          <cell r="BW113">
            <v>-20.692787919557247</v>
          </cell>
          <cell r="BX113">
            <v>-17.303289187553048</v>
          </cell>
          <cell r="BY113">
            <v>-44.120767641207067</v>
          </cell>
          <cell r="BZ113">
            <v>0</v>
          </cell>
          <cell r="CA113">
            <v>0</v>
          </cell>
          <cell r="CB113">
            <v>53.442999999999998</v>
          </cell>
          <cell r="CC113">
            <v>30</v>
          </cell>
          <cell r="CD113">
            <v>53.442999999999998</v>
          </cell>
          <cell r="CE113">
            <v>-23.442999999999998</v>
          </cell>
          <cell r="CF113">
            <v>-43.865426716314573</v>
          </cell>
        </row>
        <row r="114">
          <cell r="H114" t="str">
            <v>Bonos de Seguridad</v>
          </cell>
          <cell r="L114">
            <v>426.00000000000006</v>
          </cell>
          <cell r="N114">
            <v>426.00000000000006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208.57856327699997</v>
          </cell>
          <cell r="T114">
            <v>2.3195410023199998</v>
          </cell>
          <cell r="U114">
            <v>85.030420000000007</v>
          </cell>
          <cell r="V114">
            <v>66.963988000000001</v>
          </cell>
          <cell r="W114">
            <v>7.5399120000000002</v>
          </cell>
          <cell r="X114">
            <v>6.4597169999999995</v>
          </cell>
          <cell r="Y114">
            <v>4.9280130000000009</v>
          </cell>
          <cell r="Z114">
            <v>0.74346800000000002</v>
          </cell>
          <cell r="AA114">
            <v>382.56362227931999</v>
          </cell>
          <cell r="AB114">
            <v>0.39585237772772847</v>
          </cell>
          <cell r="AC114" t="str">
            <v xml:space="preserve"> </v>
          </cell>
          <cell r="AD114">
            <v>0.39585237772772847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62.009239128671091</v>
          </cell>
          <cell r="AJ114">
            <v>148.61161945865189</v>
          </cell>
          <cell r="AK114">
            <v>74.654425599736498</v>
          </cell>
          <cell r="AL114">
            <v>98.310016011817709</v>
          </cell>
          <cell r="AM114">
            <v>4.1504132679958099</v>
          </cell>
          <cell r="AN114">
            <v>33.277195453654002</v>
          </cell>
          <cell r="AO114">
            <v>4.9870910794730197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146.56932414832889</v>
          </cell>
          <cell r="AU114">
            <v>-146.29207845633189</v>
          </cell>
          <cell r="AV114">
            <v>10.375994400263508</v>
          </cell>
          <cell r="AW114">
            <v>-31.346028011817708</v>
          </cell>
          <cell r="AX114">
            <v>3.3894987320041903</v>
          </cell>
          <cell r="AY114">
            <v>0</v>
          </cell>
          <cell r="AZ114">
            <v>0</v>
          </cell>
          <cell r="BA114">
            <v>0</v>
          </cell>
          <cell r="BB114">
            <v>208.57856327699997</v>
          </cell>
          <cell r="BC114">
            <v>210.89810427931997</v>
          </cell>
          <cell r="BD114">
            <v>295.92852427931996</v>
          </cell>
          <cell r="BE114">
            <v>362.89251227931993</v>
          </cell>
          <cell r="BF114">
            <v>370.43242427931995</v>
          </cell>
          <cell r="BG114">
            <v>376.89214127931996</v>
          </cell>
          <cell r="BH114">
            <v>0</v>
          </cell>
          <cell r="BI114">
            <v>0</v>
          </cell>
          <cell r="BJ114">
            <v>0</v>
          </cell>
          <cell r="BK114">
            <v>62.009239128671091</v>
          </cell>
          <cell r="BL114">
            <v>210.62085858732297</v>
          </cell>
          <cell r="BM114">
            <v>285.27528418705947</v>
          </cell>
          <cell r="BN114">
            <v>383.58530019887718</v>
          </cell>
          <cell r="BO114">
            <v>387.73571346687299</v>
          </cell>
          <cell r="BP114">
            <v>421.01290892052702</v>
          </cell>
          <cell r="BQ114">
            <v>0</v>
          </cell>
          <cell r="BR114">
            <v>0</v>
          </cell>
          <cell r="BS114">
            <v>0</v>
          </cell>
          <cell r="BT114">
            <v>146.56932414832889</v>
          </cell>
          <cell r="BU114">
            <v>0.27724569199699545</v>
          </cell>
          <cell r="BV114">
            <v>10.653240092260489</v>
          </cell>
          <cell r="BW114">
            <v>-20.692787919557247</v>
          </cell>
          <cell r="BX114">
            <v>-17.303289187553048</v>
          </cell>
          <cell r="BY114">
            <v>-44.120767641207067</v>
          </cell>
          <cell r="BZ114">
            <v>0</v>
          </cell>
          <cell r="CC114">
            <v>0</v>
          </cell>
          <cell r="CD114">
            <v>0</v>
          </cell>
          <cell r="CE114">
            <v>0</v>
          </cell>
          <cell r="CF114" t="str">
            <v xml:space="preserve">n.a. </v>
          </cell>
        </row>
        <row r="115">
          <cell r="H115" t="str">
            <v>Fondo de Pensiones Caja Agraria</v>
          </cell>
          <cell r="M115">
            <v>48</v>
          </cell>
          <cell r="N115">
            <v>48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 t="str">
            <v xml:space="preserve"> </v>
          </cell>
          <cell r="AC115">
            <v>4.460308481439193E-2</v>
          </cell>
          <cell r="AD115">
            <v>4.460308481439193E-2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53.442999999999998</v>
          </cell>
          <cell r="CC115">
            <v>0</v>
          </cell>
          <cell r="CD115">
            <v>53.442999999999998</v>
          </cell>
          <cell r="CE115">
            <v>-53.442999999999998</v>
          </cell>
          <cell r="CF115">
            <v>-100</v>
          </cell>
        </row>
        <row r="116">
          <cell r="H116" t="str">
            <v>Fondo de Solidaridad Agropecuario</v>
          </cell>
          <cell r="M116">
            <v>105</v>
          </cell>
          <cell r="N116">
            <v>105</v>
          </cell>
          <cell r="O116">
            <v>30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30</v>
          </cell>
          <cell r="AB116" t="str">
            <v xml:space="preserve"> </v>
          </cell>
          <cell r="AC116">
            <v>9.7569248031482342E-2</v>
          </cell>
          <cell r="AD116">
            <v>9.7569248031482342E-2</v>
          </cell>
          <cell r="AE116">
            <v>30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30</v>
          </cell>
          <cell r="AZ116">
            <v>30</v>
          </cell>
          <cell r="BA116">
            <v>30</v>
          </cell>
          <cell r="BB116">
            <v>30</v>
          </cell>
          <cell r="BC116">
            <v>30</v>
          </cell>
          <cell r="BD116">
            <v>30</v>
          </cell>
          <cell r="BE116">
            <v>30</v>
          </cell>
          <cell r="BF116">
            <v>30</v>
          </cell>
          <cell r="BG116">
            <v>30</v>
          </cell>
          <cell r="BH116">
            <v>30</v>
          </cell>
          <cell r="BI116">
            <v>30</v>
          </cell>
          <cell r="BJ116">
            <v>30</v>
          </cell>
          <cell r="BK116">
            <v>30</v>
          </cell>
          <cell r="BL116">
            <v>30</v>
          </cell>
          <cell r="BM116">
            <v>30</v>
          </cell>
          <cell r="BN116">
            <v>30</v>
          </cell>
          <cell r="BO116">
            <v>30</v>
          </cell>
          <cell r="BP116">
            <v>30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CC116">
            <v>30</v>
          </cell>
          <cell r="CD116">
            <v>0</v>
          </cell>
          <cell r="CE116">
            <v>30</v>
          </cell>
          <cell r="CF116" t="str">
            <v xml:space="preserve">n.a. </v>
          </cell>
        </row>
        <row r="117">
          <cell r="L117">
            <v>3390.7645173871006</v>
          </cell>
          <cell r="M117">
            <v>48</v>
          </cell>
          <cell r="N117">
            <v>3438.7645173871006</v>
          </cell>
          <cell r="Q117">
            <v>256.43030970000001</v>
          </cell>
          <cell r="R117">
            <v>449.02652563316997</v>
          </cell>
          <cell r="S117">
            <v>274.88899371474997</v>
          </cell>
          <cell r="T117">
            <v>147.26920567100001</v>
          </cell>
          <cell r="U117">
            <v>524.38046999999995</v>
          </cell>
          <cell r="V117">
            <v>271.66789339477998</v>
          </cell>
          <cell r="W117">
            <v>512.99476235101008</v>
          </cell>
          <cell r="X117">
            <v>57.724899999999998</v>
          </cell>
          <cell r="Y117">
            <v>85.553600000000003</v>
          </cell>
          <cell r="Z117">
            <v>352.20499999999998</v>
          </cell>
          <cell r="AA117">
            <v>3141.0388335647103</v>
          </cell>
          <cell r="AB117">
            <v>3.150803278221824</v>
          </cell>
          <cell r="AC117">
            <v>4.460308481439193E-2</v>
          </cell>
          <cell r="AD117">
            <v>3.1954063630362164</v>
          </cell>
          <cell r="AE117">
            <v>139.30530849418165</v>
          </cell>
          <cell r="AF117">
            <v>63.540300000000002</v>
          </cell>
          <cell r="AG117">
            <v>235.26891249119799</v>
          </cell>
          <cell r="AH117">
            <v>419.65271282646</v>
          </cell>
          <cell r="AI117">
            <v>303.69064399327402</v>
          </cell>
          <cell r="AJ117">
            <v>165.856703213</v>
          </cell>
          <cell r="AK117">
            <v>596.91329012715403</v>
          </cell>
          <cell r="AL117">
            <v>539.53678949699997</v>
          </cell>
          <cell r="AM117">
            <v>581.07928970912894</v>
          </cell>
          <cell r="AN117">
            <v>45.112831234860003</v>
          </cell>
          <cell r="AO117">
            <v>66.128830429649099</v>
          </cell>
          <cell r="AP117">
            <v>14.975498205818354</v>
          </cell>
          <cell r="AQ117">
            <v>-8.9239336000000051</v>
          </cell>
          <cell r="AR117">
            <v>21.161397208802015</v>
          </cell>
          <cell r="AS117">
            <v>29.373812806709964</v>
          </cell>
          <cell r="AT117">
            <v>-28.80165027852405</v>
          </cell>
          <cell r="AU117">
            <v>-18.587497541999994</v>
          </cell>
          <cell r="AV117">
            <v>-72.532820127154082</v>
          </cell>
          <cell r="AW117">
            <v>-267.86889610221999</v>
          </cell>
          <cell r="AX117">
            <v>-68.084527358118862</v>
          </cell>
          <cell r="AY117">
            <v>208.8971731</v>
          </cell>
          <cell r="AZ117">
            <v>465.32748279999998</v>
          </cell>
          <cell r="BA117">
            <v>914.35400843316995</v>
          </cell>
          <cell r="BB117">
            <v>1189.2430021479199</v>
          </cell>
          <cell r="BC117">
            <v>1336.5122078189199</v>
          </cell>
          <cell r="BD117">
            <v>1860.8926778189198</v>
          </cell>
          <cell r="BE117">
            <v>2132.5605712136999</v>
          </cell>
          <cell r="BF117">
            <v>2645.5553335647101</v>
          </cell>
          <cell r="BG117">
            <v>2703.2802335647102</v>
          </cell>
          <cell r="BH117">
            <v>202.84560849418165</v>
          </cell>
          <cell r="BI117">
            <v>438.11452098537961</v>
          </cell>
          <cell r="BJ117">
            <v>857.76723381183956</v>
          </cell>
          <cell r="BK117">
            <v>1161.4578778051136</v>
          </cell>
          <cell r="BL117">
            <v>1327.3145810181136</v>
          </cell>
          <cell r="BM117">
            <v>2074.2278711452677</v>
          </cell>
          <cell r="BN117">
            <v>2463.7646606422677</v>
          </cell>
          <cell r="BO117">
            <v>3044.8439503513964</v>
          </cell>
          <cell r="BP117">
            <v>3089.9567815862565</v>
          </cell>
          <cell r="BQ117">
            <v>6.0515646058183563</v>
          </cell>
          <cell r="BR117">
            <v>27.212961814620371</v>
          </cell>
          <cell r="BS117">
            <v>56.586774621330392</v>
          </cell>
          <cell r="BT117">
            <v>27.785124342806284</v>
          </cell>
          <cell r="BU117">
            <v>9.1976268008063471</v>
          </cell>
          <cell r="BV117">
            <v>-213.33519332634796</v>
          </cell>
          <cell r="BW117">
            <v>-331.20408942856784</v>
          </cell>
          <cell r="BX117">
            <v>-399.28861678668636</v>
          </cell>
          <cell r="BY117">
            <v>-386.6765480215463</v>
          </cell>
          <cell r="BZ117">
            <v>56.326999999999998</v>
          </cell>
          <cell r="CA117">
            <v>385.8186</v>
          </cell>
          <cell r="CB117">
            <v>208.29500000000002</v>
          </cell>
          <cell r="CC117">
            <v>465.32748279999998</v>
          </cell>
          <cell r="CD117">
            <v>650.44060000000002</v>
          </cell>
          <cell r="CE117">
            <v>-185.11311720000003</v>
          </cell>
          <cell r="CF117">
            <v>-28.459649843506085</v>
          </cell>
        </row>
        <row r="118">
          <cell r="G118" t="str">
            <v>TESORERIA TES B</v>
          </cell>
          <cell r="L118">
            <v>3111.1993576444547</v>
          </cell>
          <cell r="N118">
            <v>3111.1993576444547</v>
          </cell>
          <cell r="O118">
            <v>154.2808067</v>
          </cell>
          <cell r="P118">
            <v>54.616366399999997</v>
          </cell>
          <cell r="Q118">
            <v>256.43030970000001</v>
          </cell>
          <cell r="R118">
            <v>449.02652563316997</v>
          </cell>
          <cell r="S118">
            <v>274.88899371474997</v>
          </cell>
          <cell r="T118">
            <v>147.26920567100001</v>
          </cell>
          <cell r="U118">
            <v>524.38046999999995</v>
          </cell>
          <cell r="V118">
            <v>271.66789339477998</v>
          </cell>
          <cell r="W118">
            <v>512.99476235101008</v>
          </cell>
          <cell r="X118">
            <v>57.724899999999998</v>
          </cell>
          <cell r="Y118">
            <v>85.553600000000003</v>
          </cell>
          <cell r="Z118">
            <v>352.20499999999998</v>
          </cell>
          <cell r="AA118">
            <v>3141.0388335647103</v>
          </cell>
          <cell r="AB118">
            <v>2.8910226838228605</v>
          </cell>
          <cell r="AC118" t="str">
            <v xml:space="preserve"> </v>
          </cell>
          <cell r="AD118">
            <v>2.8910226838228605</v>
          </cell>
          <cell r="AE118">
            <v>139.30530849418165</v>
          </cell>
          <cell r="AF118">
            <v>63.540300000000002</v>
          </cell>
          <cell r="AG118">
            <v>235.26891249119799</v>
          </cell>
          <cell r="AH118">
            <v>419.65271282646</v>
          </cell>
          <cell r="AI118">
            <v>303.69064399327402</v>
          </cell>
          <cell r="AJ118">
            <v>165.856703213</v>
          </cell>
          <cell r="AK118">
            <v>446.91329012715403</v>
          </cell>
          <cell r="AL118">
            <v>439.53678949699997</v>
          </cell>
          <cell r="AM118">
            <v>581.07928970912894</v>
          </cell>
          <cell r="AN118">
            <v>45.112831234860003</v>
          </cell>
          <cell r="AO118">
            <v>66.128830429649099</v>
          </cell>
          <cell r="AP118">
            <v>14.975498205818354</v>
          </cell>
          <cell r="AQ118">
            <v>-8.9239336000000051</v>
          </cell>
          <cell r="AR118">
            <v>21.161397208802015</v>
          </cell>
          <cell r="AS118">
            <v>29.373812806709964</v>
          </cell>
          <cell r="AT118">
            <v>-28.80165027852405</v>
          </cell>
          <cell r="AU118">
            <v>-18.587497541999994</v>
          </cell>
          <cell r="AV118">
            <v>77.467179872845918</v>
          </cell>
          <cell r="AW118">
            <v>-167.86889610221999</v>
          </cell>
          <cell r="AX118">
            <v>-68.084527358118862</v>
          </cell>
          <cell r="AY118">
            <v>208.8971731</v>
          </cell>
          <cell r="AZ118">
            <v>465.32748279999998</v>
          </cell>
          <cell r="BA118">
            <v>914.35400843316995</v>
          </cell>
          <cell r="BB118">
            <v>1189.2430021479199</v>
          </cell>
          <cell r="BC118">
            <v>1336.5122078189199</v>
          </cell>
          <cell r="BD118">
            <v>1860.8926778189198</v>
          </cell>
          <cell r="BE118">
            <v>2132.5605712136999</v>
          </cell>
          <cell r="BF118">
            <v>2645.5553335647101</v>
          </cell>
          <cell r="BG118">
            <v>2703.2802335647102</v>
          </cell>
          <cell r="BH118">
            <v>202.84560849418165</v>
          </cell>
          <cell r="BI118">
            <v>438.11452098537961</v>
          </cell>
          <cell r="BJ118">
            <v>857.76723381183956</v>
          </cell>
          <cell r="BK118">
            <v>1161.4578778051136</v>
          </cell>
          <cell r="BL118">
            <v>1327.3145810181136</v>
          </cell>
          <cell r="BM118">
            <v>1774.2278711452677</v>
          </cell>
          <cell r="BN118">
            <v>2213.7646606422677</v>
          </cell>
          <cell r="BO118">
            <v>2794.8439503513964</v>
          </cell>
          <cell r="BP118">
            <v>2839.9567815862565</v>
          </cell>
          <cell r="BQ118">
            <v>6.0515646058183563</v>
          </cell>
          <cell r="BR118">
            <v>27.212961814620371</v>
          </cell>
          <cell r="BS118">
            <v>56.586774621330392</v>
          </cell>
          <cell r="BT118">
            <v>27.785124342806284</v>
          </cell>
          <cell r="BU118">
            <v>9.1976268008063471</v>
          </cell>
          <cell r="BV118">
            <v>86.664806673652038</v>
          </cell>
          <cell r="BW118">
            <v>-81.204089428567841</v>
          </cell>
          <cell r="BX118">
            <v>-149.28861678668636</v>
          </cell>
          <cell r="BY118">
            <v>-136.6765480215463</v>
          </cell>
          <cell r="BZ118">
            <v>56.326999999999998</v>
          </cell>
          <cell r="CA118">
            <v>385.8186</v>
          </cell>
          <cell r="CB118">
            <v>154.846</v>
          </cell>
          <cell r="CC118">
            <v>465.32748279999998</v>
          </cell>
          <cell r="CD118">
            <v>596.99160000000006</v>
          </cell>
          <cell r="CE118">
            <v>-131.66411720000008</v>
          </cell>
          <cell r="CF118">
            <v>-22.054601304272971</v>
          </cell>
        </row>
        <row r="119">
          <cell r="G119" t="str">
            <v>OTROS</v>
          </cell>
          <cell r="L119">
            <v>0</v>
          </cell>
          <cell r="M119">
            <v>48</v>
          </cell>
          <cell r="N119">
            <v>48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 t="str">
            <v xml:space="preserve"> </v>
          </cell>
          <cell r="AC119">
            <v>4.460308481439193E-2</v>
          </cell>
          <cell r="AD119">
            <v>4.460308481439193E-2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150</v>
          </cell>
          <cell r="AL119">
            <v>100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-150</v>
          </cell>
          <cell r="AW119">
            <v>-100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300</v>
          </cell>
          <cell r="BN119">
            <v>250</v>
          </cell>
          <cell r="BO119">
            <v>250</v>
          </cell>
          <cell r="BP119">
            <v>250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-300</v>
          </cell>
          <cell r="BW119">
            <v>-250</v>
          </cell>
          <cell r="BX119">
            <v>-250</v>
          </cell>
          <cell r="BY119">
            <v>-250</v>
          </cell>
          <cell r="BZ119">
            <v>0</v>
          </cell>
          <cell r="CA119">
            <v>0</v>
          </cell>
          <cell r="CB119">
            <v>53.448999999999998</v>
          </cell>
          <cell r="CC119">
            <v>0</v>
          </cell>
          <cell r="CD119">
            <v>53.448999999999998</v>
          </cell>
          <cell r="CE119">
            <v>-53.448999999999998</v>
          </cell>
          <cell r="CF119">
            <v>-100</v>
          </cell>
        </row>
        <row r="120">
          <cell r="H120" t="str">
            <v>Caja Agraria pagares</v>
          </cell>
          <cell r="M120">
            <v>48</v>
          </cell>
          <cell r="N120">
            <v>48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 t="str">
            <v xml:space="preserve"> </v>
          </cell>
          <cell r="AC120">
            <v>4.460308481439193E-2</v>
          </cell>
          <cell r="AD120">
            <v>4.460308481439193E-2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53.448999999999998</v>
          </cell>
          <cell r="CC120">
            <v>0</v>
          </cell>
          <cell r="CD120">
            <v>53.448999999999998</v>
          </cell>
          <cell r="CE120">
            <v>-53.448999999999998</v>
          </cell>
          <cell r="CF120">
            <v>-100</v>
          </cell>
        </row>
        <row r="121">
          <cell r="H121" t="str">
            <v>Otra Deuda Interna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 t="str">
            <v xml:space="preserve"> </v>
          </cell>
          <cell r="AC121" t="str">
            <v xml:space="preserve"> </v>
          </cell>
          <cell r="AD121" t="str">
            <v xml:space="preserve"> </v>
          </cell>
          <cell r="AK121">
            <v>150</v>
          </cell>
          <cell r="AL121">
            <v>100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-150</v>
          </cell>
          <cell r="AW121">
            <v>-100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150</v>
          </cell>
          <cell r="BN121">
            <v>250</v>
          </cell>
          <cell r="BO121">
            <v>250</v>
          </cell>
          <cell r="BP121">
            <v>250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0</v>
          </cell>
          <cell r="BV121">
            <v>-150</v>
          </cell>
          <cell r="BW121">
            <v>-250</v>
          </cell>
          <cell r="BX121">
            <v>-250</v>
          </cell>
          <cell r="BY121">
            <v>-250</v>
          </cell>
          <cell r="CC121">
            <v>0</v>
          </cell>
          <cell r="CD121">
            <v>0</v>
          </cell>
          <cell r="CE121">
            <v>0</v>
          </cell>
          <cell r="CF121" t="str">
            <v xml:space="preserve">n.a. </v>
          </cell>
        </row>
        <row r="122">
          <cell r="G122" t="str">
            <v>Mas Bonos Ley 55/85 y otros</v>
          </cell>
          <cell r="L122">
            <v>279.56515974264568</v>
          </cell>
          <cell r="N122">
            <v>279.56515974264568</v>
          </cell>
          <cell r="AA122">
            <v>0</v>
          </cell>
          <cell r="AB122">
            <v>0.25978059439896362</v>
          </cell>
          <cell r="AC122" t="str">
            <v xml:space="preserve"> </v>
          </cell>
          <cell r="AD122">
            <v>0.25978059439896362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CC122">
            <v>0</v>
          </cell>
          <cell r="CD122">
            <v>0</v>
          </cell>
          <cell r="CE122">
            <v>0</v>
          </cell>
          <cell r="CF122" t="str">
            <v xml:space="preserve">n.a. </v>
          </cell>
        </row>
        <row r="123">
          <cell r="L123">
            <v>476.65260000000001</v>
          </cell>
          <cell r="M123">
            <v>0</v>
          </cell>
          <cell r="N123">
            <v>476.65260000000001</v>
          </cell>
          <cell r="Q123">
            <v>1.5</v>
          </cell>
          <cell r="R123">
            <v>1.7</v>
          </cell>
          <cell r="S123">
            <v>0</v>
          </cell>
          <cell r="T123">
            <v>531.70000000000005</v>
          </cell>
          <cell r="U123">
            <v>6.7278700999999996E-2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699.42638120100003</v>
          </cell>
          <cell r="AB123">
            <v>0.44292034051667567</v>
          </cell>
          <cell r="AC123" t="str">
            <v xml:space="preserve"> </v>
          </cell>
          <cell r="AD123">
            <v>0.44292034051667567</v>
          </cell>
          <cell r="AE123">
            <v>0</v>
          </cell>
          <cell r="AF123">
            <v>161.71041390315327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535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2.7486885968467334</v>
          </cell>
          <cell r="AR123">
            <v>1.5</v>
          </cell>
          <cell r="AS123">
            <v>1.7</v>
          </cell>
          <cell r="AT123">
            <v>0</v>
          </cell>
          <cell r="AU123">
            <v>531.70000000000005</v>
          </cell>
          <cell r="AV123">
            <v>-534.93272129900004</v>
          </cell>
          <cell r="AW123">
            <v>0</v>
          </cell>
          <cell r="AX123">
            <v>0</v>
          </cell>
          <cell r="AY123">
            <v>164.4591025</v>
          </cell>
          <cell r="AZ123">
            <v>165.9591025</v>
          </cell>
          <cell r="BA123">
            <v>167.65910250000002</v>
          </cell>
          <cell r="BB123">
            <v>167.65910250000002</v>
          </cell>
          <cell r="BC123">
            <v>699.35910250000006</v>
          </cell>
          <cell r="BD123">
            <v>699.42638120099991</v>
          </cell>
          <cell r="BE123">
            <v>699.42638120099991</v>
          </cell>
          <cell r="BF123">
            <v>699.42638120099991</v>
          </cell>
          <cell r="BG123">
            <v>699.42638120099991</v>
          </cell>
          <cell r="BH123">
            <v>161.71041390315327</v>
          </cell>
          <cell r="BI123">
            <v>161.71041390315327</v>
          </cell>
          <cell r="BJ123">
            <v>161.71041390315327</v>
          </cell>
          <cell r="BK123">
            <v>161.71041390315327</v>
          </cell>
          <cell r="BL123">
            <v>161.71041390315327</v>
          </cell>
          <cell r="BM123">
            <v>696.71041390315327</v>
          </cell>
          <cell r="BN123">
            <v>696.71041390315327</v>
          </cell>
          <cell r="BO123">
            <v>696.71041390315327</v>
          </cell>
          <cell r="BP123">
            <v>696.71041390315327</v>
          </cell>
          <cell r="BQ123">
            <v>2.7486885968467392</v>
          </cell>
          <cell r="BR123">
            <v>4.2486885968467387</v>
          </cell>
          <cell r="BS123">
            <v>5.9486885968467389</v>
          </cell>
          <cell r="BT123">
            <v>5.9486885968467389</v>
          </cell>
          <cell r="BU123">
            <v>537.6486885968468</v>
          </cell>
          <cell r="BV123">
            <v>2.7159672978467029</v>
          </cell>
          <cell r="BW123">
            <v>2.715967297846646</v>
          </cell>
          <cell r="BX123">
            <v>2.715967297846646</v>
          </cell>
          <cell r="BY123">
            <v>2.715967297846646</v>
          </cell>
          <cell r="BZ123">
            <v>0</v>
          </cell>
          <cell r="CA123">
            <v>0</v>
          </cell>
          <cell r="CB123">
            <v>0</v>
          </cell>
          <cell r="CC123">
            <v>165.9591025</v>
          </cell>
          <cell r="CD123">
            <v>0</v>
          </cell>
          <cell r="CE123">
            <v>165.9591025</v>
          </cell>
          <cell r="CF123" t="str">
            <v xml:space="preserve">n.a. </v>
          </cell>
        </row>
        <row r="124">
          <cell r="F124" t="str">
            <v>Cerromatoso</v>
          </cell>
          <cell r="L124">
            <v>164.3526</v>
          </cell>
          <cell r="N124">
            <v>164.3526</v>
          </cell>
          <cell r="O124">
            <v>0</v>
          </cell>
          <cell r="P124">
            <v>164.35910250000001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164.35910250000001</v>
          </cell>
          <cell r="AB124">
            <v>0.15272151994303815</v>
          </cell>
          <cell r="AC124" t="str">
            <v xml:space="preserve"> </v>
          </cell>
          <cell r="AD124">
            <v>0.15272151994303815</v>
          </cell>
          <cell r="AE124">
            <v>0</v>
          </cell>
          <cell r="AF124">
            <v>161.71041390315327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2.6486885968467391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164.35910250000001</v>
          </cell>
          <cell r="AZ124">
            <v>164.35910250000001</v>
          </cell>
          <cell r="BA124">
            <v>164.35910250000001</v>
          </cell>
          <cell r="BB124">
            <v>164.35910250000001</v>
          </cell>
          <cell r="BC124">
            <v>164.35910250000001</v>
          </cell>
          <cell r="BD124">
            <v>164.35910250000001</v>
          </cell>
          <cell r="BE124">
            <v>164.35910250000001</v>
          </cell>
          <cell r="BF124">
            <v>164.35910250000001</v>
          </cell>
          <cell r="BG124">
            <v>164.35910250000001</v>
          </cell>
          <cell r="BH124">
            <v>161.71041390315327</v>
          </cell>
          <cell r="BI124">
            <v>161.71041390315327</v>
          </cell>
          <cell r="BJ124">
            <v>161.71041390315327</v>
          </cell>
          <cell r="BK124">
            <v>161.71041390315327</v>
          </cell>
          <cell r="BL124">
            <v>161.71041390315327</v>
          </cell>
          <cell r="BM124">
            <v>161.71041390315327</v>
          </cell>
          <cell r="BN124">
            <v>161.71041390315327</v>
          </cell>
          <cell r="BO124">
            <v>161.71041390315327</v>
          </cell>
          <cell r="BP124">
            <v>161.71041390315327</v>
          </cell>
          <cell r="BQ124">
            <v>2.6486885968467391</v>
          </cell>
          <cell r="BR124">
            <v>2.6486885968467391</v>
          </cell>
          <cell r="BS124">
            <v>2.6486885968467391</v>
          </cell>
          <cell r="BT124">
            <v>2.6486885968467391</v>
          </cell>
          <cell r="BU124">
            <v>2.6486885968467391</v>
          </cell>
          <cell r="BV124">
            <v>2.6486885968467391</v>
          </cell>
          <cell r="BW124">
            <v>2.6486885968467391</v>
          </cell>
          <cell r="BX124">
            <v>2.6486885968467391</v>
          </cell>
          <cell r="BY124">
            <v>2.6486885968467391</v>
          </cell>
          <cell r="CC124">
            <v>164.35910250000001</v>
          </cell>
          <cell r="CD124">
            <v>0</v>
          </cell>
          <cell r="CE124">
            <v>164.35910250000001</v>
          </cell>
          <cell r="CF124" t="str">
            <v xml:space="preserve">n.a. </v>
          </cell>
        </row>
        <row r="125">
          <cell r="F125" t="str">
            <v xml:space="preserve">Epsa </v>
          </cell>
          <cell r="L125">
            <v>312.3</v>
          </cell>
          <cell r="N125">
            <v>312.3</v>
          </cell>
          <cell r="O125">
            <v>0</v>
          </cell>
          <cell r="P125">
            <v>0.1</v>
          </cell>
          <cell r="Q125">
            <v>1.5</v>
          </cell>
          <cell r="R125">
            <v>1.7</v>
          </cell>
          <cell r="S125">
            <v>0</v>
          </cell>
          <cell r="T125">
            <v>531.70000000000005</v>
          </cell>
          <cell r="U125">
            <v>6.7278700999999996E-2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535.06727870099996</v>
          </cell>
          <cell r="AB125">
            <v>0.29019882057363749</v>
          </cell>
          <cell r="AC125" t="str">
            <v xml:space="preserve"> </v>
          </cell>
          <cell r="AD125">
            <v>0.29019882057363749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535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0.1</v>
          </cell>
          <cell r="AR125">
            <v>1.5</v>
          </cell>
          <cell r="AS125">
            <v>1.7</v>
          </cell>
          <cell r="AT125">
            <v>0</v>
          </cell>
          <cell r="AU125">
            <v>531.70000000000005</v>
          </cell>
          <cell r="AV125">
            <v>-534.93272129900004</v>
          </cell>
          <cell r="AW125">
            <v>0</v>
          </cell>
          <cell r="AX125">
            <v>0</v>
          </cell>
          <cell r="AY125">
            <v>0.1</v>
          </cell>
          <cell r="AZ125">
            <v>1.6</v>
          </cell>
          <cell r="BA125">
            <v>3.3</v>
          </cell>
          <cell r="BB125">
            <v>3.3</v>
          </cell>
          <cell r="BC125">
            <v>535</v>
          </cell>
          <cell r="BD125">
            <v>535.06727870099996</v>
          </cell>
          <cell r="BE125">
            <v>535.06727870099996</v>
          </cell>
          <cell r="BF125">
            <v>535.06727870099996</v>
          </cell>
          <cell r="BG125">
            <v>535.06727870099996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535</v>
          </cell>
          <cell r="BN125">
            <v>535</v>
          </cell>
          <cell r="BO125">
            <v>535</v>
          </cell>
          <cell r="BP125">
            <v>535</v>
          </cell>
          <cell r="BQ125">
            <v>0.1</v>
          </cell>
          <cell r="BR125">
            <v>1.6</v>
          </cell>
          <cell r="BS125">
            <v>3.3</v>
          </cell>
          <cell r="BT125">
            <v>3.3</v>
          </cell>
          <cell r="BU125">
            <v>535</v>
          </cell>
          <cell r="BV125">
            <v>6.7278700999963803E-2</v>
          </cell>
          <cell r="BW125">
            <v>6.7278700999963803E-2</v>
          </cell>
          <cell r="BX125">
            <v>6.7278700999963803E-2</v>
          </cell>
          <cell r="BY125">
            <v>6.7278700999963803E-2</v>
          </cell>
          <cell r="CC125">
            <v>1.6</v>
          </cell>
          <cell r="CD125">
            <v>0</v>
          </cell>
          <cell r="CE125">
            <v>1.6</v>
          </cell>
          <cell r="CF125" t="str">
            <v xml:space="preserve">n.a. </v>
          </cell>
        </row>
        <row r="126">
          <cell r="AX126">
            <v>0</v>
          </cell>
          <cell r="BN126">
            <v>0</v>
          </cell>
          <cell r="BO126">
            <v>0</v>
          </cell>
        </row>
        <row r="127">
          <cell r="L127">
            <v>494.46593362474619</v>
          </cell>
          <cell r="M127">
            <v>-105</v>
          </cell>
          <cell r="N127">
            <v>389.46593362474619</v>
          </cell>
          <cell r="Q127">
            <v>565.83517064273622</v>
          </cell>
          <cell r="R127">
            <v>42.685130151915928</v>
          </cell>
          <cell r="S127">
            <v>121.74199531563303</v>
          </cell>
          <cell r="T127">
            <v>-716.07373198375967</v>
          </cell>
          <cell r="U127">
            <v>52.654882650232103</v>
          </cell>
          <cell r="V127">
            <v>-437.69818666688025</v>
          </cell>
          <cell r="W127">
            <v>746.83107923199123</v>
          </cell>
          <cell r="X127">
            <v>-565.43032128721893</v>
          </cell>
          <cell r="Y127">
            <v>459.90283069623837</v>
          </cell>
          <cell r="Z127">
            <v>1576.7389019964503</v>
          </cell>
          <cell r="AA127">
            <v>386.77268877276833</v>
          </cell>
          <cell r="AB127">
            <v>0.45947304115191756</v>
          </cell>
          <cell r="AC127">
            <v>-9.7569248031482342E-2</v>
          </cell>
          <cell r="AD127">
            <v>0.36190379312043525</v>
          </cell>
          <cell r="AE127">
            <v>508.70000000000005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-728.72774775733319</v>
          </cell>
          <cell r="AQ127">
            <v>-1240.387314217237</v>
          </cell>
          <cell r="AR127">
            <v>565.83517064273622</v>
          </cell>
          <cell r="AS127">
            <v>42.685130151915928</v>
          </cell>
          <cell r="AT127">
            <v>121.74199531563303</v>
          </cell>
          <cell r="AU127">
            <v>-716.07373198375967</v>
          </cell>
          <cell r="AV127">
            <v>52.654882650232103</v>
          </cell>
          <cell r="AW127">
            <v>-437.69818666688025</v>
          </cell>
          <cell r="AX127">
            <v>746.83107923199123</v>
          </cell>
          <cell r="AY127">
            <v>-1460.4150619745701</v>
          </cell>
          <cell r="AZ127">
            <v>-894.57989133183389</v>
          </cell>
          <cell r="BA127">
            <v>-851.89476117991796</v>
          </cell>
          <cell r="BB127">
            <v>-730.1527658642849</v>
          </cell>
          <cell r="BC127">
            <v>-1446.2264978480446</v>
          </cell>
          <cell r="BD127">
            <v>-1393.5716151978124</v>
          </cell>
          <cell r="BE127">
            <v>-1831.2698018646927</v>
          </cell>
          <cell r="BF127">
            <v>-1084.4387226327015</v>
          </cell>
          <cell r="BG127">
            <v>-1649.8690439199204</v>
          </cell>
          <cell r="BH127">
            <v>508.70000000000005</v>
          </cell>
          <cell r="BI127">
            <v>508.70000000000005</v>
          </cell>
          <cell r="BJ127">
            <v>508.70000000000005</v>
          </cell>
          <cell r="BK127">
            <v>508.70000000000005</v>
          </cell>
          <cell r="BL127">
            <v>508.70000000000005</v>
          </cell>
          <cell r="BM127">
            <v>508.70000000000005</v>
          </cell>
          <cell r="BN127">
            <v>508.70000000000005</v>
          </cell>
          <cell r="BO127">
            <v>508.70000000000005</v>
          </cell>
          <cell r="BP127">
            <v>508.70000000000005</v>
          </cell>
          <cell r="BQ127">
            <v>-1969.1150619745699</v>
          </cell>
          <cell r="BR127">
            <v>-1403.2798913318338</v>
          </cell>
          <cell r="BS127">
            <v>-1360.5947611799179</v>
          </cell>
          <cell r="BT127">
            <v>-1238.8527658642849</v>
          </cell>
          <cell r="BU127">
            <v>-1954.9264978480446</v>
          </cell>
          <cell r="BV127">
            <v>-1902.2716151978125</v>
          </cell>
          <cell r="BW127">
            <v>-2339.9698018646927</v>
          </cell>
          <cell r="BX127">
            <v>-1593.1387226327015</v>
          </cell>
          <cell r="BY127">
            <v>-2158.5690439199207</v>
          </cell>
          <cell r="BZ127">
            <v>133.48042187999999</v>
          </cell>
          <cell r="CA127">
            <v>-222.04193587760008</v>
          </cell>
          <cell r="CB127">
            <v>227.13897456100011</v>
          </cell>
          <cell r="CC127">
            <v>-894.57989133183389</v>
          </cell>
          <cell r="CD127">
            <v>138.57746056340005</v>
          </cell>
          <cell r="CE127">
            <v>-1033.1573518952339</v>
          </cell>
          <cell r="CF127">
            <v>-745.54501698532567</v>
          </cell>
        </row>
        <row r="128">
          <cell r="L128">
            <v>399.66593362474617</v>
          </cell>
          <cell r="M128">
            <v>0</v>
          </cell>
          <cell r="N128">
            <v>399.66593362474617</v>
          </cell>
          <cell r="Q128">
            <v>-30.112321813264227</v>
          </cell>
          <cell r="R128">
            <v>293.96046498791429</v>
          </cell>
          <cell r="S128">
            <v>131.99697951248331</v>
          </cell>
          <cell r="T128">
            <v>-429.1030702787582</v>
          </cell>
          <cell r="U128">
            <v>53.862612822234006</v>
          </cell>
          <cell r="V128">
            <v>222.47641698612006</v>
          </cell>
          <cell r="W128">
            <v>264.01452723499602</v>
          </cell>
          <cell r="X128">
            <v>46.525055275661792</v>
          </cell>
          <cell r="Y128">
            <v>54.253219819235881</v>
          </cell>
          <cell r="Z128">
            <v>578.56029855644999</v>
          </cell>
          <cell r="AA128">
            <v>603.55169489150296</v>
          </cell>
          <cell r="AB128">
            <v>0.3713819486434935</v>
          </cell>
          <cell r="AC128" t="str">
            <v xml:space="preserve"> </v>
          </cell>
          <cell r="AD128">
            <v>0.3713819486434935</v>
          </cell>
          <cell r="AE128">
            <v>538.70000000000005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-305.24850433333336</v>
          </cell>
          <cell r="AQ128">
            <v>-816.33398387823672</v>
          </cell>
          <cell r="AR128">
            <v>-30.112321813264227</v>
          </cell>
          <cell r="AS128">
            <v>293.96046498791429</v>
          </cell>
          <cell r="AT128">
            <v>131.99697951248331</v>
          </cell>
          <cell r="AU128">
            <v>-429.1030702787582</v>
          </cell>
          <cell r="AV128">
            <v>53.862612822234006</v>
          </cell>
          <cell r="AW128">
            <v>222.47641698612006</v>
          </cell>
          <cell r="AX128">
            <v>264.01452723499602</v>
          </cell>
          <cell r="AY128">
            <v>-582.88248821157003</v>
          </cell>
          <cell r="AZ128">
            <v>-612.99481002483424</v>
          </cell>
          <cell r="BA128">
            <v>-319.03434503691994</v>
          </cell>
          <cell r="BB128">
            <v>-187.03736552443661</v>
          </cell>
          <cell r="BC128">
            <v>-616.1404358031948</v>
          </cell>
          <cell r="BD128">
            <v>-562.27782298096076</v>
          </cell>
          <cell r="BE128">
            <v>-339.80140599484071</v>
          </cell>
          <cell r="BF128">
            <v>-75.786878759844683</v>
          </cell>
          <cell r="BG128">
            <v>-29.261823484182912</v>
          </cell>
          <cell r="BH128">
            <v>538.70000000000005</v>
          </cell>
          <cell r="BI128">
            <v>538.70000000000005</v>
          </cell>
          <cell r="BJ128">
            <v>538.70000000000005</v>
          </cell>
          <cell r="BK128">
            <v>538.70000000000005</v>
          </cell>
          <cell r="BL128">
            <v>538.70000000000005</v>
          </cell>
          <cell r="BM128">
            <v>538.70000000000005</v>
          </cell>
          <cell r="BN128">
            <v>538.70000000000005</v>
          </cell>
          <cell r="BO128">
            <v>538.70000000000005</v>
          </cell>
          <cell r="BP128">
            <v>538.70000000000005</v>
          </cell>
          <cell r="BQ128">
            <v>-1121.5824882115699</v>
          </cell>
          <cell r="BR128">
            <v>-1151.6948100248342</v>
          </cell>
          <cell r="BS128">
            <v>-857.73434503691999</v>
          </cell>
          <cell r="BT128">
            <v>-725.73736552443665</v>
          </cell>
          <cell r="BU128">
            <v>-1154.8404358031949</v>
          </cell>
          <cell r="BV128">
            <v>-1100.9778229809608</v>
          </cell>
          <cell r="BW128">
            <v>-878.50140599484075</v>
          </cell>
          <cell r="BX128">
            <v>-614.48687875984479</v>
          </cell>
          <cell r="BY128">
            <v>-567.96182348418301</v>
          </cell>
          <cell r="BZ128">
            <v>47.340546880000005</v>
          </cell>
          <cell r="CA128">
            <v>-219.18651125660006</v>
          </cell>
          <cell r="CB128">
            <v>-71.816450059999909</v>
          </cell>
          <cell r="CC128">
            <v>-612.99481002483424</v>
          </cell>
          <cell r="CD128">
            <v>-243.66241443659993</v>
          </cell>
          <cell r="CE128">
            <v>-369.33239558823431</v>
          </cell>
          <cell r="CF128">
            <v>151.57544771203652</v>
          </cell>
        </row>
        <row r="129">
          <cell r="G129" t="str">
            <v>Utilización Portafolio Tesoreria</v>
          </cell>
          <cell r="L129">
            <v>620.90776154493005</v>
          </cell>
          <cell r="N129">
            <v>620.90776154493005</v>
          </cell>
          <cell r="O129">
            <v>141.83744633333336</v>
          </cell>
          <cell r="P129">
            <v>-816.33398387823672</v>
          </cell>
          <cell r="Q129">
            <v>-30.112321813264227</v>
          </cell>
          <cell r="R129">
            <v>293.96046498791429</v>
          </cell>
          <cell r="S129">
            <v>131.99697951248331</v>
          </cell>
          <cell r="T129">
            <v>106.67200472124185</v>
          </cell>
          <cell r="U129">
            <v>53.862612822234006</v>
          </cell>
          <cell r="V129">
            <v>222.47641698612006</v>
          </cell>
          <cell r="W129">
            <v>264.01452723499602</v>
          </cell>
          <cell r="X129">
            <v>46.525055275661792</v>
          </cell>
          <cell r="Y129">
            <v>41.436198461096744</v>
          </cell>
          <cell r="Z129">
            <v>250.53679855644995</v>
          </cell>
          <cell r="AA129">
            <v>706.87219920003042</v>
          </cell>
          <cell r="AB129">
            <v>0.57696669896047403</v>
          </cell>
          <cell r="AC129" t="str">
            <v xml:space="preserve"> </v>
          </cell>
          <cell r="AD129">
            <v>0.57696669896047403</v>
          </cell>
          <cell r="AE129">
            <v>448.15828804700004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-306.32084171366671</v>
          </cell>
          <cell r="AQ129">
            <v>-816.33398387823672</v>
          </cell>
          <cell r="AR129">
            <v>-30.112321813264227</v>
          </cell>
          <cell r="AS129">
            <v>293.96046498791429</v>
          </cell>
          <cell r="AT129">
            <v>131.99697951248331</v>
          </cell>
          <cell r="AU129">
            <v>106.67200472124185</v>
          </cell>
          <cell r="AV129">
            <v>53.862612822234006</v>
          </cell>
          <cell r="AW129">
            <v>222.47641698612006</v>
          </cell>
          <cell r="AX129">
            <v>264.01452723499602</v>
          </cell>
          <cell r="AY129">
            <v>-674.49653754490339</v>
          </cell>
          <cell r="AZ129">
            <v>-704.60885935816759</v>
          </cell>
          <cell r="BA129">
            <v>-410.6483943702533</v>
          </cell>
          <cell r="BB129">
            <v>-278.65141485776996</v>
          </cell>
          <cell r="BC129">
            <v>-171.97941013652812</v>
          </cell>
          <cell r="BD129">
            <v>-118.1167973142941</v>
          </cell>
          <cell r="BE129">
            <v>104.35961967182595</v>
          </cell>
          <cell r="BF129">
            <v>368.37414690682198</v>
          </cell>
          <cell r="BG129">
            <v>414.89920218248375</v>
          </cell>
          <cell r="BH129">
            <v>448.15828804700004</v>
          </cell>
          <cell r="BI129">
            <v>448.15828804700004</v>
          </cell>
          <cell r="BJ129">
            <v>448.15828804700004</v>
          </cell>
          <cell r="BK129">
            <v>448.15828804700004</v>
          </cell>
          <cell r="BL129">
            <v>448.15828804700004</v>
          </cell>
          <cell r="BM129">
            <v>448.15828804700004</v>
          </cell>
          <cell r="BN129">
            <v>448.15828804700004</v>
          </cell>
          <cell r="BO129">
            <v>448.15828804700004</v>
          </cell>
          <cell r="BP129">
            <v>448.15828804700004</v>
          </cell>
          <cell r="BQ129">
            <v>-1122.6548255919033</v>
          </cell>
          <cell r="BR129">
            <v>-1152.7671474051676</v>
          </cell>
          <cell r="BS129">
            <v>-858.80668241725334</v>
          </cell>
          <cell r="BT129">
            <v>-726.80970290477001</v>
          </cell>
          <cell r="BU129">
            <v>-620.13769818352819</v>
          </cell>
          <cell r="BV129">
            <v>-566.27508536129415</v>
          </cell>
          <cell r="BW129">
            <v>-343.79866837517409</v>
          </cell>
          <cell r="BX129">
            <v>-79.784141140178065</v>
          </cell>
          <cell r="BY129">
            <v>-33.259085864516294</v>
          </cell>
          <cell r="BZ129">
            <v>-42.656453119999995</v>
          </cell>
          <cell r="CA129">
            <v>-219.18651125660006</v>
          </cell>
          <cell r="CB129">
            <v>-71.816450059999909</v>
          </cell>
          <cell r="CC129">
            <v>-704.60885935816759</v>
          </cell>
          <cell r="CD129">
            <v>-333.65941443659995</v>
          </cell>
          <cell r="CE129">
            <v>-370.94944492156765</v>
          </cell>
          <cell r="CF129">
            <v>111.17607622369468</v>
          </cell>
        </row>
        <row r="130">
          <cell r="G130" t="str">
            <v>Utilización Portafolio Larga Distancia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 t="str">
            <v xml:space="preserve"> </v>
          </cell>
          <cell r="AC130" t="str">
            <v xml:space="preserve"> </v>
          </cell>
          <cell r="AD130" t="str">
            <v xml:space="preserve"> 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CC130">
            <v>0</v>
          </cell>
          <cell r="CD130">
            <v>0</v>
          </cell>
          <cell r="CE130">
            <v>0</v>
          </cell>
          <cell r="CF130" t="str">
            <v xml:space="preserve">n.a. </v>
          </cell>
        </row>
        <row r="131">
          <cell r="G131" t="str">
            <v>Utilización Portafolio Telefonia Celular</v>
          </cell>
          <cell r="L131">
            <v>8.8901720798161357</v>
          </cell>
          <cell r="N131">
            <v>8.8901720798161357</v>
          </cell>
          <cell r="O131">
            <v>91.614049333333355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91.614049333333355</v>
          </cell>
          <cell r="AB131">
            <v>8.2610229018870458E-3</v>
          </cell>
          <cell r="AC131" t="str">
            <v xml:space="preserve"> </v>
          </cell>
          <cell r="AD131">
            <v>8.2610229018870458E-3</v>
          </cell>
          <cell r="AE131">
            <v>90.541711952999989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1.0723373803333658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91.614049333333355</v>
          </cell>
          <cell r="AZ131">
            <v>91.614049333333355</v>
          </cell>
          <cell r="BA131">
            <v>91.614049333333355</v>
          </cell>
          <cell r="BB131">
            <v>91.614049333333355</v>
          </cell>
          <cell r="BC131">
            <v>91.614049333333355</v>
          </cell>
          <cell r="BD131">
            <v>91.614049333333355</v>
          </cell>
          <cell r="BE131">
            <v>91.614049333333355</v>
          </cell>
          <cell r="BF131">
            <v>91.614049333333355</v>
          </cell>
          <cell r="BG131">
            <v>91.614049333333355</v>
          </cell>
          <cell r="BH131">
            <v>90.541711952999989</v>
          </cell>
          <cell r="BI131">
            <v>90.541711952999989</v>
          </cell>
          <cell r="BJ131">
            <v>90.541711952999989</v>
          </cell>
          <cell r="BK131">
            <v>90.541711952999989</v>
          </cell>
          <cell r="BL131">
            <v>90.541711952999989</v>
          </cell>
          <cell r="BM131">
            <v>90.541711952999989</v>
          </cell>
          <cell r="BN131">
            <v>90.541711952999989</v>
          </cell>
          <cell r="BO131">
            <v>90.541711952999989</v>
          </cell>
          <cell r="BP131">
            <v>90.541711952999989</v>
          </cell>
          <cell r="BQ131">
            <v>1.0723373803333658</v>
          </cell>
          <cell r="BR131">
            <v>1.0723373803333658</v>
          </cell>
          <cell r="BS131">
            <v>1.0723373803333658</v>
          </cell>
          <cell r="BT131">
            <v>1.0723373803333658</v>
          </cell>
          <cell r="BU131">
            <v>1.0723373803333658</v>
          </cell>
          <cell r="BV131">
            <v>1.0723373803333658</v>
          </cell>
          <cell r="BW131">
            <v>1.0723373803333658</v>
          </cell>
          <cell r="BX131">
            <v>1.0723373803333658</v>
          </cell>
          <cell r="BY131">
            <v>1.0723373803333658</v>
          </cell>
          <cell r="BZ131">
            <v>89.997</v>
          </cell>
          <cell r="CA131">
            <v>0</v>
          </cell>
          <cell r="CB131">
            <v>0</v>
          </cell>
          <cell r="CC131">
            <v>91.614049333333355</v>
          </cell>
          <cell r="CD131">
            <v>89.997</v>
          </cell>
          <cell r="CE131">
            <v>1.6170493333333553</v>
          </cell>
          <cell r="CF131">
            <v>1.7967813741939898</v>
          </cell>
        </row>
        <row r="132">
          <cell r="G132" t="str">
            <v>Utilización Portafolio EPSA</v>
          </cell>
          <cell r="L132">
            <v>-312.3</v>
          </cell>
          <cell r="N132">
            <v>-312.3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-535.77507500000002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12.817021358139133</v>
          </cell>
          <cell r="Z132">
            <v>328.02350000000001</v>
          </cell>
          <cell r="AA132">
            <v>-194.93455364186082</v>
          </cell>
          <cell r="AB132">
            <v>-0.29019882057363749</v>
          </cell>
          <cell r="AC132" t="str">
            <v xml:space="preserve"> </v>
          </cell>
          <cell r="AD132">
            <v>-0.29019882057363749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-535.77507500000002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-535.77507500000002</v>
          </cell>
          <cell r="BD132">
            <v>-535.77507500000002</v>
          </cell>
          <cell r="BE132">
            <v>-535.77507500000002</v>
          </cell>
          <cell r="BF132">
            <v>-535.77507500000002</v>
          </cell>
          <cell r="BG132">
            <v>-535.77507500000002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-535.77507500000002</v>
          </cell>
          <cell r="BV132">
            <v>-535.77507500000002</v>
          </cell>
          <cell r="BW132">
            <v>-535.77507500000002</v>
          </cell>
          <cell r="BX132">
            <v>-535.77507500000002</v>
          </cell>
          <cell r="BY132">
            <v>-535.77507500000002</v>
          </cell>
          <cell r="CC132">
            <v>0</v>
          </cell>
          <cell r="CD132">
            <v>0</v>
          </cell>
          <cell r="CE132">
            <v>0</v>
          </cell>
          <cell r="CF132" t="str">
            <v xml:space="preserve">n.a. </v>
          </cell>
        </row>
        <row r="133">
          <cell r="L133">
            <v>94.8</v>
          </cell>
          <cell r="M133">
            <v>-105</v>
          </cell>
          <cell r="N133">
            <v>-10.200000000000003</v>
          </cell>
          <cell r="Q133">
            <v>595.94749245600042</v>
          </cell>
          <cell r="R133">
            <v>-251.27533483599836</v>
          </cell>
          <cell r="S133">
            <v>-10.254984196850273</v>
          </cell>
          <cell r="T133">
            <v>-286.97066170500148</v>
          </cell>
          <cell r="U133">
            <v>-1.2077301720019022</v>
          </cell>
          <cell r="V133">
            <v>-660.1746036530003</v>
          </cell>
          <cell r="W133">
            <v>482.81655199699526</v>
          </cell>
          <cell r="X133">
            <v>-611.9553765628807</v>
          </cell>
          <cell r="Y133">
            <v>405.64961087700249</v>
          </cell>
          <cell r="Z133">
            <v>998.17860344000019</v>
          </cell>
          <cell r="AA133">
            <v>-216.77900611873474</v>
          </cell>
          <cell r="AB133">
            <v>8.8091092508424063E-2</v>
          </cell>
          <cell r="AC133">
            <v>-9.7569248031482342E-2</v>
          </cell>
          <cell r="AD133">
            <v>-9.4781555230582879E-3</v>
          </cell>
          <cell r="AE133">
            <v>-30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-423.47924342399983</v>
          </cell>
          <cell r="AQ133">
            <v>-424.05333033900024</v>
          </cell>
          <cell r="AR133">
            <v>595.94749245600042</v>
          </cell>
          <cell r="AS133">
            <v>-251.27533483599836</v>
          </cell>
          <cell r="AT133">
            <v>-10.254984196850273</v>
          </cell>
          <cell r="AU133">
            <v>-286.97066170500148</v>
          </cell>
          <cell r="AV133">
            <v>-1.2077301720019022</v>
          </cell>
          <cell r="AW133">
            <v>-660.1746036530003</v>
          </cell>
          <cell r="AX133">
            <v>482.81655199699526</v>
          </cell>
          <cell r="AY133">
            <v>-877.53257376300007</v>
          </cell>
          <cell r="AZ133">
            <v>-281.58508130699965</v>
          </cell>
          <cell r="BA133">
            <v>-532.86041614299802</v>
          </cell>
          <cell r="BB133">
            <v>-543.11540033984829</v>
          </cell>
          <cell r="BC133">
            <v>-830.08606204484977</v>
          </cell>
          <cell r="BD133">
            <v>-831.29379221685167</v>
          </cell>
          <cell r="BE133">
            <v>-1491.468395869852</v>
          </cell>
          <cell r="BF133">
            <v>-1008.6518438728567</v>
          </cell>
          <cell r="BG133">
            <v>-1620.6072204357374</v>
          </cell>
          <cell r="BH133">
            <v>-30</v>
          </cell>
          <cell r="BI133">
            <v>-30</v>
          </cell>
          <cell r="BJ133">
            <v>-30</v>
          </cell>
          <cell r="BK133">
            <v>-30</v>
          </cell>
          <cell r="BL133">
            <v>-30</v>
          </cell>
          <cell r="BM133">
            <v>-30</v>
          </cell>
          <cell r="BN133">
            <v>-30</v>
          </cell>
          <cell r="BO133">
            <v>-30</v>
          </cell>
          <cell r="BP133">
            <v>-30</v>
          </cell>
          <cell r="BQ133">
            <v>-847.53257376300007</v>
          </cell>
          <cell r="BR133">
            <v>-251.58508130699965</v>
          </cell>
          <cell r="BS133">
            <v>-502.86041614299802</v>
          </cell>
          <cell r="BT133">
            <v>-513.11540033984829</v>
          </cell>
          <cell r="BU133">
            <v>-800.08606204484977</v>
          </cell>
          <cell r="BV133">
            <v>-801.29379221685167</v>
          </cell>
          <cell r="BW133">
            <v>-1461.468395869852</v>
          </cell>
          <cell r="BX133">
            <v>-978.65184387285672</v>
          </cell>
          <cell r="BY133">
            <v>-1590.6072204357374</v>
          </cell>
          <cell r="BZ133">
            <v>86.139874999999989</v>
          </cell>
          <cell r="CA133">
            <v>-2.8554246210000165</v>
          </cell>
          <cell r="CB133">
            <v>298.95542462100002</v>
          </cell>
          <cell r="CC133">
            <v>-281.58508130699965</v>
          </cell>
          <cell r="CD133">
            <v>382.23987499999998</v>
          </cell>
          <cell r="CE133">
            <v>-663.82495630699964</v>
          </cell>
          <cell r="CF133">
            <v>-173.66711317258557</v>
          </cell>
        </row>
        <row r="134">
          <cell r="G134" t="str">
            <v>Utilización Portafolio Tesoreria</v>
          </cell>
          <cell r="L134">
            <v>37</v>
          </cell>
          <cell r="N134">
            <v>37</v>
          </cell>
          <cell r="O134">
            <v>-423.47924342399983</v>
          </cell>
          <cell r="P134">
            <v>-424.05333033900024</v>
          </cell>
          <cell r="Q134">
            <v>595.94749245600042</v>
          </cell>
          <cell r="R134">
            <v>-251.27533483599836</v>
          </cell>
          <cell r="S134">
            <v>-10.254984196850273</v>
          </cell>
          <cell r="T134">
            <v>-286.97066170500148</v>
          </cell>
          <cell r="U134">
            <v>-1.2077301720019022</v>
          </cell>
          <cell r="V134">
            <v>-660.1746036530003</v>
          </cell>
          <cell r="W134">
            <v>482.81655199699526</v>
          </cell>
          <cell r="X134">
            <v>-611.9553765628807</v>
          </cell>
          <cell r="Y134">
            <v>405.64961087700249</v>
          </cell>
          <cell r="Z134">
            <v>998.17860344000019</v>
          </cell>
          <cell r="AA134">
            <v>-186.77900611873474</v>
          </cell>
          <cell r="AB134">
            <v>3.4381544544427114E-2</v>
          </cell>
          <cell r="AC134" t="str">
            <v xml:space="preserve"> </v>
          </cell>
          <cell r="AD134">
            <v>3.4381544544427114E-2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-423.47924342399983</v>
          </cell>
          <cell r="AQ134">
            <v>-424.05333033900024</v>
          </cell>
          <cell r="AR134">
            <v>595.94749245600042</v>
          </cell>
          <cell r="AS134">
            <v>-251.27533483599836</v>
          </cell>
          <cell r="AT134">
            <v>-10.254984196850273</v>
          </cell>
          <cell r="AU134">
            <v>-286.97066170500148</v>
          </cell>
          <cell r="AV134">
            <v>-1.2077301720019022</v>
          </cell>
          <cell r="AW134">
            <v>-660.1746036530003</v>
          </cell>
          <cell r="AX134">
            <v>482.81655199699526</v>
          </cell>
          <cell r="AY134">
            <v>-847.53257376300007</v>
          </cell>
          <cell r="AZ134">
            <v>-251.58508130699965</v>
          </cell>
          <cell r="BA134">
            <v>-502.86041614299802</v>
          </cell>
          <cell r="BB134">
            <v>-513.11540033984829</v>
          </cell>
          <cell r="BC134">
            <v>-800.08606204484977</v>
          </cell>
          <cell r="BD134">
            <v>-801.29379221685167</v>
          </cell>
          <cell r="BE134">
            <v>-1461.468395869852</v>
          </cell>
          <cell r="BF134">
            <v>-978.65184387285672</v>
          </cell>
          <cell r="BG134">
            <v>-1590.6072204357374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-847.53257376300007</v>
          </cell>
          <cell r="BR134">
            <v>-251.58508130699965</v>
          </cell>
          <cell r="BS134">
            <v>-502.86041614299802</v>
          </cell>
          <cell r="BT134">
            <v>-513.11540033984829</v>
          </cell>
          <cell r="BU134">
            <v>-800.08606204484977</v>
          </cell>
          <cell r="BV134">
            <v>-801.29379221685167</v>
          </cell>
          <cell r="BW134">
            <v>-1461.468395869852</v>
          </cell>
          <cell r="BX134">
            <v>-978.65184387285672</v>
          </cell>
          <cell r="BY134">
            <v>-1590.6072204357374</v>
          </cell>
          <cell r="BZ134">
            <v>86.139874999999989</v>
          </cell>
          <cell r="CA134">
            <v>-2.8554246210000165</v>
          </cell>
          <cell r="CB134">
            <v>298.95542462100002</v>
          </cell>
          <cell r="CC134">
            <v>-251.58508130699965</v>
          </cell>
          <cell r="CD134">
            <v>382.23987499999998</v>
          </cell>
          <cell r="CE134">
            <v>-633.82495630699964</v>
          </cell>
          <cell r="CF134">
            <v>-165.81863844189456</v>
          </cell>
          <cell r="CK134">
            <v>100</v>
          </cell>
          <cell r="CL134">
            <v>-100</v>
          </cell>
          <cell r="CM134">
            <v>-200</v>
          </cell>
        </row>
        <row r="135">
          <cell r="G135" t="str">
            <v>Utilización Cartera FSA</v>
          </cell>
          <cell r="M135">
            <v>-105</v>
          </cell>
          <cell r="N135">
            <v>-105</v>
          </cell>
          <cell r="O135">
            <v>-30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-30</v>
          </cell>
          <cell r="AB135" t="str">
            <v xml:space="preserve"> </v>
          </cell>
          <cell r="AC135">
            <v>-9.7569248031482342E-2</v>
          </cell>
          <cell r="AD135">
            <v>-9.7569248031482342E-2</v>
          </cell>
          <cell r="AE135">
            <v>-30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-30</v>
          </cell>
          <cell r="AZ135">
            <v>-30</v>
          </cell>
          <cell r="BA135">
            <v>-30</v>
          </cell>
          <cell r="BB135">
            <v>-30</v>
          </cell>
          <cell r="BC135">
            <v>-30</v>
          </cell>
          <cell r="BD135">
            <v>-30</v>
          </cell>
          <cell r="BE135">
            <v>-30</v>
          </cell>
          <cell r="BF135">
            <v>-30</v>
          </cell>
          <cell r="BG135">
            <v>-30</v>
          </cell>
          <cell r="BH135">
            <v>-30</v>
          </cell>
          <cell r="BI135">
            <v>-30</v>
          </cell>
          <cell r="BJ135">
            <v>-30</v>
          </cell>
          <cell r="BK135">
            <v>-30</v>
          </cell>
          <cell r="BL135">
            <v>-30</v>
          </cell>
          <cell r="BM135">
            <v>-30</v>
          </cell>
          <cell r="BN135">
            <v>-30</v>
          </cell>
          <cell r="BO135">
            <v>-30</v>
          </cell>
          <cell r="BP135">
            <v>-30</v>
          </cell>
          <cell r="BR135">
            <v>0</v>
          </cell>
          <cell r="BW135">
            <v>0</v>
          </cell>
          <cell r="BX135">
            <v>0</v>
          </cell>
          <cell r="BY135">
            <v>0</v>
          </cell>
          <cell r="CC135">
            <v>-30</v>
          </cell>
          <cell r="CD135">
            <v>0</v>
          </cell>
          <cell r="CE135">
            <v>-30</v>
          </cell>
          <cell r="CF135" t="str">
            <v xml:space="preserve">n.a. </v>
          </cell>
        </row>
        <row r="136">
          <cell r="Q136">
            <v>113.60904076154917</v>
          </cell>
          <cell r="R136">
            <v>-30.31941150553935</v>
          </cell>
          <cell r="S136">
            <v>47.558428417285803</v>
          </cell>
          <cell r="T136">
            <v>-21.640834195668504</v>
          </cell>
          <cell r="U136">
            <v>2.8244104159981589</v>
          </cell>
          <cell r="V136">
            <v>-57.23175594150689</v>
          </cell>
          <cell r="W136">
            <v>31.669447855394424</v>
          </cell>
          <cell r="X136">
            <v>5.1598940377396048</v>
          </cell>
          <cell r="Y136">
            <v>-29.310037596407653</v>
          </cell>
          <cell r="Z136">
            <v>-961.60703299351542</v>
          </cell>
          <cell r="AA136">
            <v>-1106.553734344036</v>
          </cell>
          <cell r="AE136">
            <v>-210.15052579043538</v>
          </cell>
          <cell r="AF136">
            <v>-1151.2558269251037</v>
          </cell>
          <cell r="AG136">
            <v>1039.6382495434837</v>
          </cell>
          <cell r="AH136">
            <v>-61.374269149178588</v>
          </cell>
          <cell r="AI136">
            <v>451.23160132242594</v>
          </cell>
          <cell r="AJ136">
            <v>-273.17633927222118</v>
          </cell>
          <cell r="AK136">
            <v>-309.61031192671675</v>
          </cell>
          <cell r="AL136">
            <v>44.178295141698243</v>
          </cell>
          <cell r="AM136">
            <v>771.34997909165463</v>
          </cell>
          <cell r="AN136">
            <v>-209.11460288629979</v>
          </cell>
          <cell r="AO136">
            <v>216.59155491452424</v>
          </cell>
          <cell r="AP136">
            <v>115.52501771650657</v>
          </cell>
          <cell r="AQ136">
            <v>1038.6154513996673</v>
          </cell>
          <cell r="AR136">
            <v>-926.02920878193447</v>
          </cell>
          <cell r="AS136">
            <v>31.054857643639238</v>
          </cell>
          <cell r="AT136">
            <v>-403.67317290514012</v>
          </cell>
          <cell r="AU136">
            <v>251.53550507655268</v>
          </cell>
          <cell r="AV136">
            <v>312.43472234271491</v>
          </cell>
          <cell r="AW136">
            <v>-101.41005108320513</v>
          </cell>
          <cell r="AX136">
            <v>-739.68053123626021</v>
          </cell>
          <cell r="AZ136">
            <v>-93.656842837816058</v>
          </cell>
          <cell r="BA136">
            <v>-123.97625434335541</v>
          </cell>
          <cell r="BB136">
            <v>-76.417825926069611</v>
          </cell>
          <cell r="BC136">
            <v>-98.058660121738114</v>
          </cell>
          <cell r="BD136">
            <v>-95.234249705739956</v>
          </cell>
          <cell r="BE136">
            <v>-152.46600564724685</v>
          </cell>
          <cell r="BF136">
            <v>-120.79655779185242</v>
          </cell>
          <cell r="BG136">
            <v>-115.63666375411282</v>
          </cell>
          <cell r="BI136">
            <v>-321.76810317205536</v>
          </cell>
          <cell r="BJ136">
            <v>-383.14237232123395</v>
          </cell>
          <cell r="BK136">
            <v>68.089229001191995</v>
          </cell>
          <cell r="BL136">
            <v>-205.08711027102919</v>
          </cell>
          <cell r="BM136">
            <v>-514.69742219774594</v>
          </cell>
          <cell r="BN136">
            <v>-470.51912705604769</v>
          </cell>
          <cell r="BO136">
            <v>300.83085203560694</v>
          </cell>
          <cell r="BP136">
            <v>91.716249149307146</v>
          </cell>
          <cell r="BR136">
            <v>228.11126033423932</v>
          </cell>
          <cell r="BS136">
            <v>259.16611797787857</v>
          </cell>
          <cell r="BT136">
            <v>-144.50705492726161</v>
          </cell>
          <cell r="BU136">
            <v>107.02845014929107</v>
          </cell>
          <cell r="BV136">
            <v>419.46317249200598</v>
          </cell>
          <cell r="BW136">
            <v>318.05312140880085</v>
          </cell>
          <cell r="BX136">
            <v>-421.62740982745936</v>
          </cell>
          <cell r="BY136">
            <v>-207.35291290341996</v>
          </cell>
        </row>
        <row r="138">
          <cell r="L138" t="e">
            <v>#REF!</v>
          </cell>
          <cell r="M138" t="e">
            <v>#REF!</v>
          </cell>
          <cell r="N138" t="e">
            <v>#REF!</v>
          </cell>
          <cell r="Q138">
            <v>-0.79000766994919547</v>
          </cell>
          <cell r="R138">
            <v>-0.43049320683379838</v>
          </cell>
          <cell r="S138">
            <v>-0.48403066273858475</v>
          </cell>
          <cell r="T138">
            <v>-3.8852950773584048E-2</v>
          </cell>
          <cell r="U138">
            <v>-0.3206496208671315</v>
          </cell>
          <cell r="V138">
            <v>9.562612705269638E-2</v>
          </cell>
          <cell r="W138">
            <v>-0.65205444179038829</v>
          </cell>
          <cell r="X138">
            <v>-5.8027305690301609E-2</v>
          </cell>
          <cell r="Y138">
            <v>-0.48998102346839589</v>
          </cell>
          <cell r="Z138">
            <v>-0.56185284450601147</v>
          </cell>
          <cell r="AA138">
            <v>-4.2729845599122473</v>
          </cell>
          <cell r="AE138">
            <v>-0.53521054154452552</v>
          </cell>
          <cell r="AF138">
            <v>2.7754264239313552E-2</v>
          </cell>
          <cell r="AG138">
            <v>-1.1456093074019198</v>
          </cell>
          <cell r="AH138">
            <v>-0.35615567751754668</v>
          </cell>
          <cell r="AI138">
            <v>-0.52217327172586681</v>
          </cell>
          <cell r="AJ138">
            <v>-9.847940856806757E-2</v>
          </cell>
          <cell r="AK138">
            <v>-0.34687602043023491</v>
          </cell>
          <cell r="AL138">
            <v>-1.9635869476435593E-2</v>
          </cell>
          <cell r="AM138">
            <v>-0.67223226203119335</v>
          </cell>
          <cell r="AN138">
            <v>-8.2522905259526158E-2</v>
          </cell>
          <cell r="AO138">
            <v>-0.51089136392136736</v>
          </cell>
          <cell r="AP138">
            <v>2.5497384360563369E-2</v>
          </cell>
          <cell r="AQ138">
            <v>-6.0702067402903279E-2</v>
          </cell>
          <cell r="AR138">
            <v>0.35560163745272433</v>
          </cell>
          <cell r="AS138">
            <v>-7.4337529316251705E-2</v>
          </cell>
          <cell r="AT138">
            <v>3.8142608987282056E-2</v>
          </cell>
          <cell r="AU138">
            <v>5.9626457794483521E-2</v>
          </cell>
          <cell r="AV138">
            <v>-2.6226399563103409E-2</v>
          </cell>
          <cell r="AW138">
            <v>-0.11526199652913197</v>
          </cell>
          <cell r="AX138">
            <v>2.0177820240805056E-2</v>
          </cell>
          <cell r="AY138">
            <v>-0.55180097298288122</v>
          </cell>
          <cell r="AZ138">
            <v>-1.3492105135737171</v>
          </cell>
          <cell r="BA138">
            <v>-1.7829788804630282</v>
          </cell>
          <cell r="BB138">
            <v>-2.2703017157357848</v>
          </cell>
          <cell r="BC138">
            <v>-2.3135609162143322</v>
          </cell>
          <cell r="BD138">
            <v>-2.6367398101647255</v>
          </cell>
          <cell r="BE138">
            <v>-2.5440057309838138</v>
          </cell>
          <cell r="BF138">
            <v>-3.2038829918709091</v>
          </cell>
          <cell r="BG138">
            <v>-3.2619102975612089</v>
          </cell>
          <cell r="BH138">
            <v>-0.56135062059688057</v>
          </cell>
          <cell r="BI138">
            <v>-1.6530655847071318</v>
          </cell>
          <cell r="BJ138">
            <v>-2.0092212622246777</v>
          </cell>
          <cell r="BK138">
            <v>-2.5313945339505444</v>
          </cell>
          <cell r="BL138">
            <v>-2.629873942518612</v>
          </cell>
          <cell r="BM138">
            <v>-2.9767499629488472</v>
          </cell>
          <cell r="BN138">
            <v>-2.9963858324252834</v>
          </cell>
          <cell r="BO138">
            <v>-3.6686180944564768</v>
          </cell>
          <cell r="BP138">
            <v>-3.7511409997160028</v>
          </cell>
          <cell r="BQ138">
            <v>9.5496476139996216E-3</v>
          </cell>
          <cell r="BR138">
            <v>0.30385507113341426</v>
          </cell>
          <cell r="BS138">
            <v>0.2262423817616501</v>
          </cell>
          <cell r="BT138">
            <v>0.26109281821475877</v>
          </cell>
          <cell r="BU138">
            <v>0.31631302630427965</v>
          </cell>
          <cell r="BV138">
            <v>0.34001015278412228</v>
          </cell>
          <cell r="BW138">
            <v>0.45238010144146967</v>
          </cell>
          <cell r="BX138">
            <v>0.46473510258556772</v>
          </cell>
          <cell r="BY138">
            <v>0.48923070215479392</v>
          </cell>
          <cell r="BZ138">
            <v>-0.39553762640049328</v>
          </cell>
          <cell r="CA138">
            <v>-4.0176828879510539E-2</v>
          </cell>
          <cell r="CB138">
            <v>-0.71847181882567046</v>
          </cell>
          <cell r="CC138">
            <v>-1.3492105135737171</v>
          </cell>
          <cell r="CD138">
            <v>-1.1541862741056743</v>
          </cell>
          <cell r="CE138">
            <v>-0.19502423946804281</v>
          </cell>
        </row>
        <row r="139">
          <cell r="L139" t="e">
            <v>#REF!</v>
          </cell>
          <cell r="M139" t="e">
            <v>#REF!</v>
          </cell>
          <cell r="N139" t="e">
            <v>#REF!</v>
          </cell>
          <cell r="Q139">
            <v>-0.78861382354874565</v>
          </cell>
          <cell r="R139">
            <v>-0.428913514246622</v>
          </cell>
          <cell r="S139">
            <v>-0.48403066273858475</v>
          </cell>
          <cell r="T139">
            <v>0.45521913663916991</v>
          </cell>
          <cell r="U139">
            <v>-0.32058710341698765</v>
          </cell>
          <cell r="V139">
            <v>9.562612705269638E-2</v>
          </cell>
          <cell r="W139">
            <v>-0.65205444179038829</v>
          </cell>
          <cell r="X139">
            <v>-5.8027305690301609E-2</v>
          </cell>
          <cell r="Y139">
            <v>-0.48998102346839589</v>
          </cell>
          <cell r="Z139">
            <v>-0.56185284450601147</v>
          </cell>
          <cell r="AA139">
            <v>-3.623055930701176</v>
          </cell>
          <cell r="AE139">
            <v>-0.53521054154452552</v>
          </cell>
          <cell r="AF139">
            <v>0.17802058312874625</v>
          </cell>
          <cell r="AG139">
            <v>-1.1456093074019198</v>
          </cell>
          <cell r="AH139">
            <v>-0.35615567751754668</v>
          </cell>
          <cell r="AI139">
            <v>-0.52217327172586681</v>
          </cell>
          <cell r="AJ139">
            <v>-9.847940856806757E-2</v>
          </cell>
          <cell r="AK139">
            <v>0.15026252906350845</v>
          </cell>
          <cell r="AL139">
            <v>-1.9635869476435593E-2</v>
          </cell>
          <cell r="AM139">
            <v>-0.67223226203119335</v>
          </cell>
          <cell r="AN139">
            <v>-8.2522905259526158E-2</v>
          </cell>
          <cell r="AO139">
            <v>-0.51089136392136736</v>
          </cell>
          <cell r="AP139">
            <v>2.5497384360563369E-2</v>
          </cell>
          <cell r="AQ139">
            <v>-5.8147900931788565E-2</v>
          </cell>
          <cell r="AR139">
            <v>0.35699548385317414</v>
          </cell>
          <cell r="AS139">
            <v>-7.275783672907532E-2</v>
          </cell>
          <cell r="AT139">
            <v>3.8142608987282056E-2</v>
          </cell>
          <cell r="AU139">
            <v>0.55369854520723749</v>
          </cell>
          <cell r="AV139">
            <v>0.47084963248049611</v>
          </cell>
          <cell r="AW139">
            <v>-0.11526199652913197</v>
          </cell>
          <cell r="AX139">
            <v>2.0177820240805056E-2</v>
          </cell>
          <cell r="AY139">
            <v>-0.39898048762233385</v>
          </cell>
          <cell r="AZ139">
            <v>-1.1949961818127197</v>
          </cell>
          <cell r="BA139">
            <v>-1.6271848561148543</v>
          </cell>
          <cell r="BB139">
            <v>-2.1145076913876113</v>
          </cell>
          <cell r="BC139">
            <v>-1.6636948044534048</v>
          </cell>
          <cell r="BD139">
            <v>-1.9868111809536542</v>
          </cell>
          <cell r="BE139">
            <v>-1.8940771017727429</v>
          </cell>
          <cell r="BF139">
            <v>-2.5539543626598382</v>
          </cell>
          <cell r="BG139">
            <v>-2.6119816683501371</v>
          </cell>
          <cell r="BH139">
            <v>-0.41108430170744792</v>
          </cell>
          <cell r="BI139">
            <v>-1.5027992658176992</v>
          </cell>
          <cell r="BJ139">
            <v>-1.8589549433352448</v>
          </cell>
          <cell r="BK139">
            <v>-2.3811282150611115</v>
          </cell>
          <cell r="BL139">
            <v>-2.4796076236291791</v>
          </cell>
          <cell r="BM139">
            <v>-2.3293450945656708</v>
          </cell>
          <cell r="BN139">
            <v>-2.3489809640421075</v>
          </cell>
          <cell r="BO139">
            <v>-3.0212132260733009</v>
          </cell>
          <cell r="BP139">
            <v>-3.1037361313328269</v>
          </cell>
          <cell r="BQ139">
            <v>1.2103814085114352E-2</v>
          </cell>
          <cell r="BR139">
            <v>0.30780308400497874</v>
          </cell>
          <cell r="BS139">
            <v>0.23177008722039097</v>
          </cell>
          <cell r="BT139">
            <v>0.26662052367349964</v>
          </cell>
          <cell r="BU139">
            <v>0.81591281917577452</v>
          </cell>
          <cell r="BV139">
            <v>0.34253391361201752</v>
          </cell>
          <cell r="BW139">
            <v>0.45490386226936463</v>
          </cell>
          <cell r="BX139">
            <v>0.46725886341346268</v>
          </cell>
          <cell r="BY139">
            <v>0.49175446298268977</v>
          </cell>
          <cell r="BZ139">
            <v>-0.39553762640049328</v>
          </cell>
          <cell r="CA139">
            <v>-4.0176828879510539E-2</v>
          </cell>
          <cell r="CB139">
            <v>-0.71847181882567046</v>
          </cell>
          <cell r="CC139">
            <v>-1.1949961818127197</v>
          </cell>
          <cell r="CD139">
            <v>-1.1541862741056743</v>
          </cell>
          <cell r="CE139">
            <v>-4.0809907707045401E-2</v>
          </cell>
        </row>
        <row r="140"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</row>
        <row r="141">
          <cell r="N141">
            <v>35781.130642476855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</row>
        <row r="142">
          <cell r="L142" t="e">
            <v>#REF!</v>
          </cell>
          <cell r="M142" t="e">
            <v>#REF!</v>
          </cell>
          <cell r="N142" t="e">
            <v>#REF!</v>
          </cell>
          <cell r="Q142">
            <v>76.535133318163403</v>
          </cell>
          <cell r="R142">
            <v>97.942742984624218</v>
          </cell>
          <cell r="S142">
            <v>53.422788509173181</v>
          </cell>
          <cell r="T142">
            <v>71.912813169509292</v>
          </cell>
          <cell r="U142">
            <v>70.55560521390862</v>
          </cell>
          <cell r="V142">
            <v>127.1873279736335</v>
          </cell>
          <cell r="W142">
            <v>94.59926169735175</v>
          </cell>
          <cell r="X142">
            <v>47.588840544149178</v>
          </cell>
          <cell r="Y142">
            <v>82.058772178296437</v>
          </cell>
          <cell r="Z142">
            <v>961.60703299351542</v>
          </cell>
          <cell r="AA142">
            <v>1106.5537343440355</v>
          </cell>
          <cell r="AE142">
            <v>253.7</v>
          </cell>
          <cell r="AF142">
            <v>1258.9000000000001</v>
          </cell>
          <cell r="AG142">
            <v>307.5</v>
          </cell>
          <cell r="AH142">
            <v>628.6</v>
          </cell>
          <cell r="AI142">
            <v>373.7</v>
          </cell>
          <cell r="AJ142">
            <v>374.7</v>
          </cell>
          <cell r="AP142">
            <v>-16.309425259404492</v>
          </cell>
          <cell r="AR142">
            <v>-230.96486668183661</v>
          </cell>
          <cell r="AS142">
            <v>-530.65725701537576</v>
          </cell>
          <cell r="AT142">
            <v>-320.2772114908268</v>
          </cell>
          <cell r="AY142">
            <v>197.42977902674491</v>
          </cell>
          <cell r="AZ142">
            <v>75.855150407826528</v>
          </cell>
          <cell r="BA142">
            <v>102.64996976197506</v>
          </cell>
          <cell r="BB142">
            <v>51.548641065530546</v>
          </cell>
          <cell r="BH142">
            <v>1303.4074836067064</v>
          </cell>
          <cell r="BI142">
            <v>321.76810317205559</v>
          </cell>
          <cell r="BJ142">
            <v>383.14237232123514</v>
          </cell>
          <cell r="BK142">
            <v>-68.089229001190233</v>
          </cell>
          <cell r="BZ142" t="e">
            <v>#REF!</v>
          </cell>
          <cell r="CA142" t="e">
            <v>#REF!</v>
          </cell>
          <cell r="CB142" t="e">
            <v>#REF!</v>
          </cell>
          <cell r="CC142">
            <v>75.855150407826528</v>
          </cell>
          <cell r="CD142" t="e">
            <v>#REF!</v>
          </cell>
        </row>
        <row r="143">
          <cell r="L143">
            <v>82.168000000000006</v>
          </cell>
          <cell r="N143">
            <v>82.168000000000006</v>
          </cell>
          <cell r="Q143">
            <v>152.01283043028573</v>
          </cell>
          <cell r="R143">
            <v>34.773126812437603</v>
          </cell>
          <cell r="S143">
            <v>66.4884524018901</v>
          </cell>
          <cell r="T143">
            <v>19.435201437592379</v>
          </cell>
          <cell r="U143">
            <v>33.044557190524358</v>
          </cell>
          <cell r="V143">
            <v>41.019891418236647</v>
          </cell>
          <cell r="W143">
            <v>42.606146909500019</v>
          </cell>
          <cell r="X143">
            <v>0</v>
          </cell>
          <cell r="Y143">
            <v>0</v>
          </cell>
          <cell r="AB143">
            <v>7.6353047354769915E-2</v>
          </cell>
          <cell r="AC143" t="str">
            <v xml:space="preserve"> </v>
          </cell>
          <cell r="AD143">
            <v>7.6353047354769915E-2</v>
          </cell>
          <cell r="AE143">
            <v>80.968000000000018</v>
          </cell>
          <cell r="AF143">
            <v>226.39999999999998</v>
          </cell>
          <cell r="AG143">
            <v>643.80000000000007</v>
          </cell>
          <cell r="AH143">
            <v>268.2</v>
          </cell>
          <cell r="AI143">
            <v>165.3</v>
          </cell>
          <cell r="AJ143">
            <v>164.3</v>
          </cell>
          <cell r="AP143">
            <v>1.1970666666666574</v>
          </cell>
          <cell r="AR143">
            <v>-491.78716956971437</v>
          </cell>
          <cell r="AS143">
            <v>-233.42687318756239</v>
          </cell>
          <cell r="AT143">
            <v>-98.811547598109911</v>
          </cell>
          <cell r="AY143">
            <v>-72.329566940000092</v>
          </cell>
          <cell r="AZ143">
            <v>46.319894589999898</v>
          </cell>
          <cell r="BA143">
            <v>25.815792559999913</v>
          </cell>
          <cell r="BH143">
            <v>-545.96420000000012</v>
          </cell>
          <cell r="BI143">
            <v>-168.72200000000001</v>
          </cell>
          <cell r="BJ143">
            <v>-391.11059999999998</v>
          </cell>
          <cell r="BK143">
            <v>78.130235950914539</v>
          </cell>
          <cell r="BQ143">
            <v>473.63463306000006</v>
          </cell>
          <cell r="BR143">
            <v>215.04189458999991</v>
          </cell>
          <cell r="BS143">
            <v>416.9263925599999</v>
          </cell>
          <cell r="BZ143">
            <v>38.049000000000007</v>
          </cell>
          <cell r="CA143">
            <v>40.092517940000093</v>
          </cell>
          <cell r="CB143">
            <v>60.301548543399676</v>
          </cell>
          <cell r="CC143">
            <v>46.319894589999898</v>
          </cell>
          <cell r="CD143">
            <v>-35.185500000000047</v>
          </cell>
          <cell r="CE143">
            <v>81.505394589999952</v>
          </cell>
          <cell r="CF143">
            <v>231.64483832828816</v>
          </cell>
        </row>
        <row r="144">
          <cell r="L144">
            <v>57.8</v>
          </cell>
          <cell r="N144">
            <v>57.8</v>
          </cell>
          <cell r="Q144">
            <v>38.131343649426853</v>
          </cell>
          <cell r="R144">
            <v>32.850204666647272</v>
          </cell>
          <cell r="S144">
            <v>34.492764524568877</v>
          </cell>
          <cell r="T144">
            <v>30.836777536248412</v>
          </cell>
          <cell r="U144">
            <v>40.335458439382421</v>
          </cell>
          <cell r="V144">
            <v>28.935680613889957</v>
          </cell>
          <cell r="W144">
            <v>83.662562643246162</v>
          </cell>
          <cell r="X144">
            <v>52.748734581888783</v>
          </cell>
          <cell r="Y144">
            <v>52.748734581888783</v>
          </cell>
          <cell r="AA144">
            <v>512.93305881892422</v>
          </cell>
          <cell r="AB144">
            <v>5.3709547963996948E-2</v>
          </cell>
          <cell r="AC144" t="str">
            <v xml:space="preserve"> </v>
          </cell>
          <cell r="AD144">
            <v>5.3709547963996948E-2</v>
          </cell>
          <cell r="AE144">
            <v>60.6</v>
          </cell>
          <cell r="AF144">
            <v>50.8</v>
          </cell>
          <cell r="AG144">
            <v>638.6</v>
          </cell>
          <cell r="AH144">
            <v>62.8</v>
          </cell>
          <cell r="AI144">
            <v>165.7</v>
          </cell>
          <cell r="AJ144">
            <v>166.7</v>
          </cell>
          <cell r="AP144">
            <v>0</v>
          </cell>
          <cell r="AQ144">
            <v>6.790797581736669</v>
          </cell>
          <cell r="AR144">
            <v>-600.46865635057316</v>
          </cell>
          <cell r="AS144">
            <v>-29.949795333352725</v>
          </cell>
          <cell r="AT144">
            <v>-131.2072354754311</v>
          </cell>
          <cell r="AY144">
            <v>22.476616515600668</v>
          </cell>
          <cell r="AZ144">
            <v>30.407488795600713</v>
          </cell>
          <cell r="BA144">
            <v>-247.67332709439859</v>
          </cell>
          <cell r="BH144">
            <v>-571.36779999999999</v>
          </cell>
          <cell r="BI144">
            <v>2.7899999999999991</v>
          </cell>
          <cell r="BJ144">
            <v>-378.46139999999997</v>
          </cell>
          <cell r="BK144">
            <v>237.14163595091455</v>
          </cell>
          <cell r="BQ144">
            <v>593.84441651560064</v>
          </cell>
          <cell r="BR144">
            <v>27.617488795600714</v>
          </cell>
          <cell r="BS144">
            <v>130.78807290560138</v>
          </cell>
          <cell r="BZ144">
            <v>39</v>
          </cell>
          <cell r="CA144">
            <v>57.800574999999995</v>
          </cell>
          <cell r="CB144">
            <v>13.047924379000294</v>
          </cell>
          <cell r="CC144">
            <v>30.407488795600713</v>
          </cell>
          <cell r="CD144">
            <v>31.245587999999653</v>
          </cell>
          <cell r="CE144">
            <v>-0.83809920439894015</v>
          </cell>
          <cell r="CF144">
            <v>-2.6822961513764731</v>
          </cell>
        </row>
        <row r="145"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</row>
        <row r="146">
          <cell r="Q146">
            <v>66.711860024399471</v>
          </cell>
          <cell r="R146">
            <v>96.791493494399347</v>
          </cell>
          <cell r="S146">
            <v>27.433528871040053</v>
          </cell>
          <cell r="T146">
            <v>22.233528871040054</v>
          </cell>
          <cell r="U146">
            <v>16.033528871040055</v>
          </cell>
          <cell r="V146">
            <v>8.8335288710400555</v>
          </cell>
          <cell r="AP146">
            <v>86.35228332999958</v>
          </cell>
          <cell r="AQ146">
            <v>187.00347658439969</v>
          </cell>
          <cell r="AR146">
            <v>66.711860024399471</v>
          </cell>
          <cell r="AS146">
            <v>96.791493494399347</v>
          </cell>
          <cell r="AT146">
            <v>27.433528871040053</v>
          </cell>
        </row>
        <row r="147">
          <cell r="Q147">
            <v>9.8232732937639327</v>
          </cell>
          <cell r="R147">
            <v>1.1512494902248704</v>
          </cell>
          <cell r="S147">
            <v>25.989259638133127</v>
          </cell>
          <cell r="T147">
            <v>49.679284298469241</v>
          </cell>
          <cell r="U147">
            <v>54.522076342868566</v>
          </cell>
          <cell r="V147">
            <v>118.35379910259344</v>
          </cell>
          <cell r="AP147">
            <v>151.03829141059592</v>
          </cell>
          <cell r="AQ147">
            <v>16.211476176744696</v>
          </cell>
          <cell r="AR147">
            <v>9.8232732937639327</v>
          </cell>
          <cell r="AS147">
            <v>1.1512494902248704</v>
          </cell>
          <cell r="AT147">
            <v>25.989259638133127</v>
          </cell>
        </row>
        <row r="148"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</row>
        <row r="149"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</row>
        <row r="150">
          <cell r="L150">
            <v>1118.2606389705827</v>
          </cell>
          <cell r="Q150">
            <v>1062.0999999999999</v>
          </cell>
          <cell r="R150">
            <v>1060.5999999999999</v>
          </cell>
          <cell r="S150">
            <v>1075.2</v>
          </cell>
          <cell r="T150">
            <v>0</v>
          </cell>
          <cell r="U150">
            <v>0</v>
          </cell>
          <cell r="AP150">
            <v>1027.0999999999999</v>
          </cell>
          <cell r="AQ150">
            <v>1074.2</v>
          </cell>
          <cell r="AR150">
            <v>1062.0999999999999</v>
          </cell>
          <cell r="AS150">
            <v>1060.5999999999999</v>
          </cell>
          <cell r="AT150">
            <v>1075.2</v>
          </cell>
        </row>
        <row r="151">
          <cell r="L151" t="e">
            <v>#REF!</v>
          </cell>
          <cell r="AE151">
            <v>-23.5</v>
          </cell>
          <cell r="AF151">
            <v>-23.5</v>
          </cell>
          <cell r="AG151">
            <v>23.5</v>
          </cell>
          <cell r="AH151">
            <v>23.5</v>
          </cell>
          <cell r="AP151">
            <v>23.5</v>
          </cell>
          <cell r="AQ151">
            <v>23.5</v>
          </cell>
          <cell r="AR151">
            <v>-23.5</v>
          </cell>
          <cell r="AS151">
            <v>-23.5</v>
          </cell>
          <cell r="AT151">
            <v>0</v>
          </cell>
        </row>
        <row r="152">
          <cell r="Q152">
            <v>54.716666666666669</v>
          </cell>
          <cell r="R152">
            <v>54.716666666666669</v>
          </cell>
          <cell r="S152">
            <v>54.716666666666669</v>
          </cell>
          <cell r="T152">
            <v>54.716666666666669</v>
          </cell>
          <cell r="U152">
            <v>54.716666666666669</v>
          </cell>
          <cell r="V152">
            <v>54.716666666666669</v>
          </cell>
          <cell r="W152">
            <v>54.716666666666669</v>
          </cell>
          <cell r="X152">
            <v>54.716666666666669</v>
          </cell>
          <cell r="Y152">
            <v>54.716666666666669</v>
          </cell>
          <cell r="Z152">
            <v>54.716666666666669</v>
          </cell>
          <cell r="AP152">
            <v>54.716666666666669</v>
          </cell>
          <cell r="AQ152">
            <v>54.716666666666669</v>
          </cell>
          <cell r="AR152">
            <v>54.716666666666669</v>
          </cell>
          <cell r="AS152">
            <v>54.716666666666669</v>
          </cell>
          <cell r="AT152">
            <v>54.716666666666669</v>
          </cell>
        </row>
        <row r="153">
          <cell r="Q153">
            <v>1.6583333333333332</v>
          </cell>
          <cell r="R153">
            <v>1.6583333333333332</v>
          </cell>
          <cell r="S153">
            <v>1.6583333333333332</v>
          </cell>
          <cell r="T153">
            <v>1.6583333333333332</v>
          </cell>
          <cell r="U153">
            <v>1.6583333333333332</v>
          </cell>
          <cell r="V153">
            <v>1.6583333333333332</v>
          </cell>
          <cell r="W153">
            <v>1.6583333333333332</v>
          </cell>
          <cell r="X153">
            <v>1.6583333333333332</v>
          </cell>
          <cell r="Y153">
            <v>1.6583333333333332</v>
          </cell>
          <cell r="Z153">
            <v>1.6583333333333332</v>
          </cell>
          <cell r="AP153">
            <v>1.6583333333333332</v>
          </cell>
          <cell r="AQ153">
            <v>1.6583333333333332</v>
          </cell>
          <cell r="AR153">
            <v>1.6583333333333332</v>
          </cell>
          <cell r="AS153">
            <v>1.6583333333333332</v>
          </cell>
          <cell r="AT153">
            <v>1.6583333333333332</v>
          </cell>
        </row>
        <row r="164">
          <cell r="L164" t="str">
            <v>TESORERIA</v>
          </cell>
          <cell r="M164" t="str">
            <v>RESTO</v>
          </cell>
          <cell r="N164" t="str">
            <v>TOTAL</v>
          </cell>
          <cell r="Q164" t="str">
            <v>Observ.</v>
          </cell>
          <cell r="R164" t="str">
            <v>Observ.</v>
          </cell>
          <cell r="S164" t="str">
            <v>Observ.</v>
          </cell>
          <cell r="T164" t="str">
            <v>Observ.</v>
          </cell>
          <cell r="U164" t="str">
            <v>Observ.</v>
          </cell>
          <cell r="V164" t="str">
            <v>Observ.</v>
          </cell>
          <cell r="W164" t="str">
            <v>Observ.</v>
          </cell>
          <cell r="X164" t="str">
            <v>Observ.</v>
          </cell>
          <cell r="Y164" t="str">
            <v>Observ.</v>
          </cell>
          <cell r="Z164" t="str">
            <v>Observ.</v>
          </cell>
          <cell r="AA164" t="str">
            <v xml:space="preserve">Total </v>
          </cell>
          <cell r="AB164" t="str">
            <v>% PIB</v>
          </cell>
          <cell r="AC164" t="str">
            <v>% PIB</v>
          </cell>
          <cell r="AD164" t="str">
            <v>% PIB</v>
          </cell>
          <cell r="AE164" t="str">
            <v>Progr.</v>
          </cell>
          <cell r="AF164" t="str">
            <v>Progr.</v>
          </cell>
          <cell r="AG164" t="str">
            <v>Progr.</v>
          </cell>
          <cell r="AH164" t="str">
            <v>Progr.</v>
          </cell>
          <cell r="AI164" t="str">
            <v>Progr.</v>
          </cell>
          <cell r="AJ164" t="str">
            <v>Progr.</v>
          </cell>
          <cell r="AK164" t="str">
            <v>Progr.</v>
          </cell>
          <cell r="AL164" t="str">
            <v>Progr.</v>
          </cell>
          <cell r="AM164" t="str">
            <v>Progr.</v>
          </cell>
          <cell r="AP164" t="str">
            <v>Observ.-Prog.</v>
          </cell>
          <cell r="AQ164" t="str">
            <v>Observ.-Prog.</v>
          </cell>
          <cell r="AR164" t="str">
            <v>Observ.-Prog.</v>
          </cell>
          <cell r="AS164" t="str">
            <v>Observ.-Prog.</v>
          </cell>
          <cell r="AT164" t="str">
            <v>Observ.-Prog.</v>
          </cell>
          <cell r="AU164" t="str">
            <v>Observ-Prog</v>
          </cell>
          <cell r="AV164" t="str">
            <v>Observ-Prog</v>
          </cell>
          <cell r="AW164" t="str">
            <v>Observ-Prog</v>
          </cell>
          <cell r="AY164" t="str">
            <v>Observ.</v>
          </cell>
          <cell r="AZ164" t="str">
            <v>Observ.</v>
          </cell>
          <cell r="BA164" t="str">
            <v>Observ.</v>
          </cell>
          <cell r="BB164" t="str">
            <v>Observ.</v>
          </cell>
          <cell r="BC164" t="str">
            <v>Observ.</v>
          </cell>
          <cell r="BD164" t="str">
            <v>Observ.</v>
          </cell>
          <cell r="BE164" t="str">
            <v>Observ.</v>
          </cell>
          <cell r="BH164" t="str">
            <v>Progr.</v>
          </cell>
          <cell r="BI164" t="str">
            <v>Progr.</v>
          </cell>
          <cell r="BJ164" t="str">
            <v>Progr.</v>
          </cell>
          <cell r="BK164" t="str">
            <v>Progr.</v>
          </cell>
          <cell r="BL164" t="str">
            <v>Progr.</v>
          </cell>
          <cell r="BM164" t="str">
            <v>Progr.</v>
          </cell>
          <cell r="BN164" t="str">
            <v>Progr.</v>
          </cell>
          <cell r="BQ164" t="str">
            <v>Observ-Progr</v>
          </cell>
          <cell r="BR164" t="str">
            <v>Observ-Progr</v>
          </cell>
          <cell r="BS164" t="str">
            <v>Observ-Progr</v>
          </cell>
          <cell r="BT164" t="str">
            <v>Observ-Progr</v>
          </cell>
          <cell r="BU164" t="str">
            <v>Observ-Progr</v>
          </cell>
          <cell r="BV164" t="str">
            <v>Observ-Progr</v>
          </cell>
          <cell r="BW164" t="str">
            <v>Observ-Progr</v>
          </cell>
          <cell r="BZ164" t="str">
            <v>% PIB Observ.</v>
          </cell>
          <cell r="CA164" t="str">
            <v>% PIB Progr</v>
          </cell>
        </row>
        <row r="165">
          <cell r="L165" t="str">
            <v>CSF</v>
          </cell>
          <cell r="M165" t="str">
            <v>SSF</v>
          </cell>
          <cell r="N165" t="str">
            <v>CSF+SSF</v>
          </cell>
          <cell r="Q165">
            <v>35490</v>
          </cell>
          <cell r="R165">
            <v>35521</v>
          </cell>
          <cell r="S165">
            <v>35551</v>
          </cell>
          <cell r="T165">
            <v>35582</v>
          </cell>
          <cell r="U165">
            <v>35612</v>
          </cell>
          <cell r="V165">
            <v>35643</v>
          </cell>
          <cell r="W165">
            <v>35674</v>
          </cell>
          <cell r="X165">
            <v>35704</v>
          </cell>
          <cell r="Y165">
            <v>35735</v>
          </cell>
          <cell r="Z165">
            <v>35765</v>
          </cell>
          <cell r="AA165">
            <v>1997</v>
          </cell>
          <cell r="AB165" t="str">
            <v>CSF</v>
          </cell>
          <cell r="AC165" t="str">
            <v>SSF</v>
          </cell>
          <cell r="AD165" t="str">
            <v>CSF+SSF</v>
          </cell>
          <cell r="AE165" t="str">
            <v>Ene</v>
          </cell>
          <cell r="AF165" t="str">
            <v>Feb</v>
          </cell>
          <cell r="AG165" t="str">
            <v>Mar</v>
          </cell>
          <cell r="AH165" t="str">
            <v>Abr</v>
          </cell>
          <cell r="AI165" t="str">
            <v>May</v>
          </cell>
          <cell r="AJ165" t="str">
            <v>Jun</v>
          </cell>
          <cell r="AK165" t="str">
            <v>Jul</v>
          </cell>
          <cell r="AL165" t="str">
            <v>Ago</v>
          </cell>
          <cell r="AM165" t="str">
            <v>Sep</v>
          </cell>
          <cell r="AP165" t="str">
            <v>Enero</v>
          </cell>
          <cell r="AQ165" t="str">
            <v>Febrero</v>
          </cell>
          <cell r="AR165" t="str">
            <v>Marzo</v>
          </cell>
          <cell r="AS165" t="str">
            <v>Abril</v>
          </cell>
          <cell r="AT165" t="str">
            <v>Mayo</v>
          </cell>
          <cell r="AU165" t="str">
            <v>Junio</v>
          </cell>
          <cell r="AV165" t="str">
            <v>Julio</v>
          </cell>
          <cell r="AW165" t="str">
            <v>Agosto</v>
          </cell>
          <cell r="AY165" t="str">
            <v>Ene-Feb</v>
          </cell>
          <cell r="AZ165" t="str">
            <v>Ene-Mar</v>
          </cell>
          <cell r="BA165" t="str">
            <v>Ene-Abr</v>
          </cell>
          <cell r="BB165" t="str">
            <v>Ene-May</v>
          </cell>
          <cell r="BC165" t="str">
            <v>Ene-Jun</v>
          </cell>
          <cell r="BD165" t="str">
            <v>Ene-Jul</v>
          </cell>
          <cell r="BE165" t="str">
            <v>Ene-Agos</v>
          </cell>
          <cell r="BH165" t="str">
            <v>Ene-Feb</v>
          </cell>
          <cell r="BI165" t="str">
            <v>Ene-Mar</v>
          </cell>
          <cell r="BJ165" t="str">
            <v>Ene-Abr</v>
          </cell>
          <cell r="BK165" t="str">
            <v>Ene-May</v>
          </cell>
          <cell r="BL165" t="str">
            <v>Ene-Jun</v>
          </cell>
          <cell r="BM165" t="str">
            <v>Ene-Jul</v>
          </cell>
          <cell r="BN165" t="str">
            <v>Ene-Agos</v>
          </cell>
          <cell r="BQ165" t="str">
            <v>Ene-Feb</v>
          </cell>
          <cell r="BR165" t="str">
            <v>Ene-Mar</v>
          </cell>
          <cell r="BS165" t="str">
            <v>Ene-Abr</v>
          </cell>
          <cell r="BT165" t="str">
            <v>Ene-May</v>
          </cell>
          <cell r="BU165" t="str">
            <v>Ene-Jun</v>
          </cell>
          <cell r="BV165" t="str">
            <v>Ene-Jul</v>
          </cell>
          <cell r="BW165" t="str">
            <v>Ene-Agos</v>
          </cell>
          <cell r="BZ165" t="str">
            <v>Ene-Jun</v>
          </cell>
          <cell r="CA165" t="str">
            <v>Ene-Jun</v>
          </cell>
        </row>
        <row r="166">
          <cell r="Q166">
            <v>1109.4225440623406</v>
          </cell>
          <cell r="R166">
            <v>1134.5557351198786</v>
          </cell>
          <cell r="S166">
            <v>1176.195992173285</v>
          </cell>
          <cell r="T166">
            <v>1370.897725629982</v>
          </cell>
          <cell r="U166">
            <v>1496.0323988665925</v>
          </cell>
          <cell r="V166">
            <v>1513.2518808554255</v>
          </cell>
          <cell r="W166">
            <v>1283.5524586979645</v>
          </cell>
          <cell r="X166">
            <v>1327.6792521698108</v>
          </cell>
          <cell r="Y166">
            <v>939.49260787227013</v>
          </cell>
          <cell r="Z166">
            <v>1423.5621228785751</v>
          </cell>
          <cell r="AA166">
            <v>13585.217358032784</v>
          </cell>
          <cell r="AB166">
            <v>12.086825027770352</v>
          </cell>
          <cell r="AC166" t="e">
            <v>#VALUE!</v>
          </cell>
          <cell r="AD166">
            <v>12.086825027770352</v>
          </cell>
          <cell r="AE166">
            <v>726.33585039237164</v>
          </cell>
          <cell r="AF166">
            <v>1438.1227019431008</v>
          </cell>
          <cell r="AG166">
            <v>1024.6103000000001</v>
          </cell>
          <cell r="AH166">
            <v>1219.2702560502198</v>
          </cell>
          <cell r="AI166">
            <v>1025.0579905407249</v>
          </cell>
          <cell r="AJ166">
            <v>1318.5125198987557</v>
          </cell>
          <cell r="AK166">
            <v>1386.8531636086091</v>
          </cell>
          <cell r="AL166">
            <v>1364.2976459563383</v>
          </cell>
          <cell r="AP166">
            <v>13.374136032745128</v>
          </cell>
          <cell r="AQ166">
            <v>-120.63932571623809</v>
          </cell>
          <cell r="AR166">
            <v>84.812244062340596</v>
          </cell>
          <cell r="AS166">
            <v>-84.714520930341223</v>
          </cell>
          <cell r="AT166">
            <v>151.13800163256019</v>
          </cell>
          <cell r="AU166">
            <v>52.385205731226279</v>
          </cell>
          <cell r="AV166">
            <v>109.17923525798346</v>
          </cell>
          <cell r="AW166">
            <v>148.95423489908717</v>
          </cell>
          <cell r="AY166">
            <v>2057.1933626519794</v>
          </cell>
          <cell r="AZ166">
            <v>3166.6159067143203</v>
          </cell>
          <cell r="BA166">
            <v>4301.1716418341994</v>
          </cell>
          <cell r="BB166">
            <v>5477.3676340074853</v>
          </cell>
          <cell r="BC166">
            <v>6848.2653596374657</v>
          </cell>
          <cell r="BD166">
            <v>8344.2977585040589</v>
          </cell>
          <cell r="BE166">
            <v>9857.549639359484</v>
          </cell>
          <cell r="BH166">
            <v>2106.4596832266393</v>
          </cell>
          <cell r="BI166">
            <v>3189.068852335472</v>
          </cell>
          <cell r="BJ166">
            <v>4408.3391083856923</v>
          </cell>
          <cell r="BK166">
            <v>5433.3970989264171</v>
          </cell>
          <cell r="BL166">
            <v>6751.9096188251733</v>
          </cell>
          <cell r="BM166">
            <v>8138.7627824337824</v>
          </cell>
          <cell r="BN166">
            <v>9503.0604283901212</v>
          </cell>
          <cell r="BQ166">
            <v>-49.266320574659602</v>
          </cell>
          <cell r="BR166">
            <v>-22.452945621152274</v>
          </cell>
          <cell r="BS166">
            <v>-107.16746655149332</v>
          </cell>
          <cell r="BT166">
            <v>43.970535081066949</v>
          </cell>
          <cell r="BU166">
            <v>96.355740812292964</v>
          </cell>
          <cell r="BV166">
            <v>205.53497607027657</v>
          </cell>
          <cell r="BW166">
            <v>354.48921096936283</v>
          </cell>
          <cell r="BZ166">
            <v>6.1338717767530824</v>
          </cell>
          <cell r="CA166">
            <v>6.047567621166456</v>
          </cell>
        </row>
        <row r="167">
          <cell r="Q167">
            <v>918.67541202805035</v>
          </cell>
          <cell r="R167">
            <v>1041.3214851985499</v>
          </cell>
          <cell r="S167">
            <v>1060.4619888837797</v>
          </cell>
          <cell r="T167">
            <v>1183.4589118603099</v>
          </cell>
          <cell r="U167">
            <v>1175.3498713699</v>
          </cell>
          <cell r="V167">
            <v>1300.8273561133799</v>
          </cell>
          <cell r="W167">
            <v>1030.2689678214899</v>
          </cell>
          <cell r="X167">
            <v>1285.17972252666</v>
          </cell>
          <cell r="Y167">
            <v>916.57072490871997</v>
          </cell>
          <cell r="Z167">
            <v>1367.4223958232524</v>
          </cell>
          <cell r="AA167">
            <v>13075.612779912504</v>
          </cell>
          <cell r="AB167">
            <v>11.611762310490025</v>
          </cell>
          <cell r="AC167" t="e">
            <v>#VALUE!</v>
          </cell>
          <cell r="AD167">
            <v>11.611762310490025</v>
          </cell>
          <cell r="AE167">
            <v>653.77829999999994</v>
          </cell>
          <cell r="AF167">
            <v>1354.6194</v>
          </cell>
          <cell r="AG167">
            <v>786.88030000000003</v>
          </cell>
          <cell r="AH167">
            <v>1121.4405222222222</v>
          </cell>
          <cell r="AI167">
            <v>935.23733791019799</v>
          </cell>
          <cell r="AJ167">
            <v>1193.5068379101976</v>
          </cell>
          <cell r="AK167">
            <v>1019.9875954975064</v>
          </cell>
          <cell r="AL167">
            <v>1247.3770828528786</v>
          </cell>
          <cell r="AP167">
            <v>-76.766353117949848</v>
          </cell>
          <cell r="AQ167">
            <v>-135.55540350363995</v>
          </cell>
          <cell r="AR167">
            <v>131.7951120280502</v>
          </cell>
          <cell r="AS167">
            <v>-80.119037023672178</v>
          </cell>
          <cell r="AT167">
            <v>125.22465097358187</v>
          </cell>
          <cell r="AU167">
            <v>-10.047926049887893</v>
          </cell>
          <cell r="AV167">
            <v>155.36227587239364</v>
          </cell>
          <cell r="AW167">
            <v>53.450273260501262</v>
          </cell>
          <cell r="AY167">
            <v>1796.0759433784101</v>
          </cell>
          <cell r="AZ167">
            <v>2714.7513554064603</v>
          </cell>
          <cell r="BA167">
            <v>3756.0728406050102</v>
          </cell>
          <cell r="BB167">
            <v>4816.5348294887908</v>
          </cell>
          <cell r="BC167">
            <v>5999.9937413490998</v>
          </cell>
          <cell r="BD167">
            <v>7175.3436127189998</v>
          </cell>
          <cell r="BE167">
            <v>8476.170968832379</v>
          </cell>
          <cell r="BH167">
            <v>2008.3977</v>
          </cell>
          <cell r="BI167">
            <v>2795.2779999999998</v>
          </cell>
          <cell r="BJ167">
            <v>3916.7185222222224</v>
          </cell>
          <cell r="BK167">
            <v>4851.9558601324197</v>
          </cell>
          <cell r="BL167">
            <v>6045.4626980426183</v>
          </cell>
          <cell r="BM167">
            <v>7065.4502935401251</v>
          </cell>
          <cell r="BN167">
            <v>8312.8273763930047</v>
          </cell>
          <cell r="BQ167">
            <v>-212.32175662158997</v>
          </cell>
          <cell r="BR167">
            <v>-80.526644593539771</v>
          </cell>
          <cell r="BS167">
            <v>-160.64568161721201</v>
          </cell>
          <cell r="BT167">
            <v>-35.421030643630175</v>
          </cell>
          <cell r="BU167">
            <v>-45.468956693518301</v>
          </cell>
          <cell r="BV167">
            <v>109.89331917887466</v>
          </cell>
          <cell r="BW167">
            <v>163.34359243937433</v>
          </cell>
          <cell r="BZ167">
            <v>5.3740896910432614</v>
          </cell>
          <cell r="CA167">
            <v>5.4148154420961596</v>
          </cell>
        </row>
        <row r="168">
          <cell r="Q168">
            <v>612.18613506100019</v>
          </cell>
          <cell r="R168">
            <v>752.90155518899996</v>
          </cell>
          <cell r="S168">
            <v>709.49727737799981</v>
          </cell>
          <cell r="T168">
            <v>851.27870428699998</v>
          </cell>
          <cell r="U168">
            <v>803.17442898100001</v>
          </cell>
          <cell r="V168">
            <v>972.70713087999991</v>
          </cell>
          <cell r="W168">
            <v>690.39096822800002</v>
          </cell>
          <cell r="X168">
            <v>919.5669539930002</v>
          </cell>
          <cell r="Y168">
            <v>560.75002455699996</v>
          </cell>
          <cell r="Z168">
            <v>976.01564914280027</v>
          </cell>
          <cell r="AA168">
            <v>9152.5181370445007</v>
          </cell>
          <cell r="AB168">
            <v>8.0643945886236565</v>
          </cell>
          <cell r="AC168" t="e">
            <v>#VALUE!</v>
          </cell>
          <cell r="AD168">
            <v>8.0643945886236565</v>
          </cell>
          <cell r="AE168">
            <v>372.33579999999995</v>
          </cell>
          <cell r="AF168">
            <v>1072.5493999999999</v>
          </cell>
          <cell r="AG168">
            <v>494.41030000000001</v>
          </cell>
          <cell r="AH168">
            <v>798.19579999999996</v>
          </cell>
          <cell r="AI168">
            <v>600.26139999999998</v>
          </cell>
          <cell r="AJ168">
            <v>857.12189999999987</v>
          </cell>
          <cell r="AK168">
            <v>668.19430000000011</v>
          </cell>
          <cell r="AL168">
            <v>897.23910000000001</v>
          </cell>
          <cell r="AP168">
            <v>-28.368856882299951</v>
          </cell>
          <cell r="AQ168">
            <v>-112.46703376999994</v>
          </cell>
          <cell r="AR168">
            <v>117.77583506100018</v>
          </cell>
          <cell r="AS168">
            <v>-45.294244810999999</v>
          </cell>
          <cell r="AT168">
            <v>109.23587737799983</v>
          </cell>
          <cell r="AU168">
            <v>-5.8431957129998864</v>
          </cell>
          <cell r="AV168">
            <v>134.98012898099989</v>
          </cell>
          <cell r="AW168">
            <v>75.468030879999901</v>
          </cell>
          <cell r="AY168">
            <v>1304.0493093476998</v>
          </cell>
          <cell r="AZ168">
            <v>1916.2354444087</v>
          </cell>
          <cell r="BA168">
            <v>2669.1369995977002</v>
          </cell>
          <cell r="BB168">
            <v>3378.6342769757002</v>
          </cell>
          <cell r="BC168">
            <v>4229.9129812626998</v>
          </cell>
          <cell r="BD168">
            <v>5033.0874102437001</v>
          </cell>
          <cell r="BE168">
            <v>6005.7945411236997</v>
          </cell>
          <cell r="BH168">
            <v>1444.8851999999999</v>
          </cell>
          <cell r="BI168">
            <v>1939.2954999999999</v>
          </cell>
          <cell r="BJ168">
            <v>2737.4913000000001</v>
          </cell>
          <cell r="BK168">
            <v>3337.7527</v>
          </cell>
          <cell r="BL168">
            <v>4194.8746000000001</v>
          </cell>
          <cell r="BM168">
            <v>4863.0688999999993</v>
          </cell>
          <cell r="BN168">
            <v>5760.3079999999991</v>
          </cell>
          <cell r="BQ168">
            <v>-140.83589065230001</v>
          </cell>
          <cell r="BR168">
            <v>-23.060055591299829</v>
          </cell>
          <cell r="BS168">
            <v>-68.354300402299941</v>
          </cell>
          <cell r="BT168">
            <v>40.881576975699772</v>
          </cell>
          <cell r="BU168">
            <v>35.038381262699659</v>
          </cell>
          <cell r="BV168">
            <v>170.0185102437008</v>
          </cell>
          <cell r="BW168">
            <v>245.48654112370059</v>
          </cell>
          <cell r="BZ168">
            <v>3.7886592430849206</v>
          </cell>
          <cell r="CA168">
            <v>3.7572759764263166</v>
          </cell>
        </row>
        <row r="169">
          <cell r="Q169">
            <v>547.25089320100017</v>
          </cell>
          <cell r="R169">
            <v>273.53488764100001</v>
          </cell>
          <cell r="S169">
            <v>633.26266243399982</v>
          </cell>
          <cell r="T169">
            <v>407.06395279499992</v>
          </cell>
          <cell r="U169">
            <v>716.37736025599997</v>
          </cell>
          <cell r="V169">
            <v>457.37705655100001</v>
          </cell>
          <cell r="W169">
            <v>587.30996725600005</v>
          </cell>
          <cell r="AE169">
            <v>300.03099999999995</v>
          </cell>
          <cell r="AF169">
            <v>412.96669999999995</v>
          </cell>
          <cell r="AG169">
            <v>411.47919999999999</v>
          </cell>
          <cell r="AH169">
            <v>256.96799999999996</v>
          </cell>
          <cell r="AI169">
            <v>517.72820000000002</v>
          </cell>
          <cell r="AJ169">
            <v>367.72089999999997</v>
          </cell>
          <cell r="AK169">
            <v>564.85660000000007</v>
          </cell>
          <cell r="AL169">
            <v>375.6336</v>
          </cell>
          <cell r="AP169">
            <v>-56.474356882299986</v>
          </cell>
          <cell r="AQ169">
            <v>-44.584800674999997</v>
          </cell>
          <cell r="AR169">
            <v>135.77169320100018</v>
          </cell>
          <cell r="AT169">
            <v>115.53446243399981</v>
          </cell>
          <cell r="AU169">
            <v>39.343052794999949</v>
          </cell>
          <cell r="AV169">
            <v>151.5207602559999</v>
          </cell>
          <cell r="AW169">
            <v>81.743456551000008</v>
          </cell>
          <cell r="AY169">
            <v>611.93854244269994</v>
          </cell>
          <cell r="AZ169">
            <v>1159.1894356437001</v>
          </cell>
          <cell r="BA169">
            <v>1432.7243232847002</v>
          </cell>
          <cell r="BB169">
            <v>2065.9869857187</v>
          </cell>
          <cell r="BC169">
            <v>2473.0509385136997</v>
          </cell>
          <cell r="BD169">
            <v>3189.4282987696997</v>
          </cell>
          <cell r="BE169">
            <v>3646.8053553206996</v>
          </cell>
          <cell r="BH169">
            <v>712.9976999999999</v>
          </cell>
          <cell r="BI169">
            <v>1124.4768999999999</v>
          </cell>
          <cell r="BJ169">
            <v>1381.4449</v>
          </cell>
          <cell r="BK169">
            <v>1899.1731</v>
          </cell>
          <cell r="BL169">
            <v>2266.8939999999998</v>
          </cell>
          <cell r="BM169">
            <v>2831.7505999999998</v>
          </cell>
          <cell r="BN169">
            <v>3207.3842</v>
          </cell>
          <cell r="BQ169">
            <v>-101.05915755729995</v>
          </cell>
          <cell r="BR169">
            <v>34.712535643700221</v>
          </cell>
          <cell r="BS169">
            <v>51.279423284700215</v>
          </cell>
          <cell r="BT169">
            <v>166.81388571870002</v>
          </cell>
          <cell r="BU169">
            <v>206.15693851369997</v>
          </cell>
          <cell r="BV169">
            <v>357.67769876969987</v>
          </cell>
          <cell r="BW169">
            <v>439.42115532069965</v>
          </cell>
          <cell r="BZ169">
            <v>2.2150685695720389</v>
          </cell>
          <cell r="CA169">
            <v>2.0304173972935824</v>
          </cell>
        </row>
        <row r="170">
          <cell r="Q170">
            <v>64.935241859999991</v>
          </cell>
          <cell r="R170">
            <v>479.36666754800001</v>
          </cell>
          <cell r="S170">
            <v>76.234614944000015</v>
          </cell>
          <cell r="T170">
            <v>444.214751492</v>
          </cell>
          <cell r="U170">
            <v>86.797068725000017</v>
          </cell>
          <cell r="V170">
            <v>515.3300743289999</v>
          </cell>
          <cell r="W170">
            <v>103.08100097199998</v>
          </cell>
          <cell r="AE170">
            <v>72.3048</v>
          </cell>
          <cell r="AF170">
            <v>659.58270000000005</v>
          </cell>
          <cell r="AG170">
            <v>82.931100000000001</v>
          </cell>
          <cell r="AH170">
            <v>541.2278</v>
          </cell>
          <cell r="AI170">
            <v>82.533199999999994</v>
          </cell>
          <cell r="AJ170">
            <v>489.40099999999995</v>
          </cell>
          <cell r="AK170">
            <v>103.3377</v>
          </cell>
          <cell r="AL170">
            <v>521.60550000000001</v>
          </cell>
          <cell r="AP170">
            <v>28.105500000000006</v>
          </cell>
          <cell r="AQ170">
            <v>-67.882233095000061</v>
          </cell>
          <cell r="AR170">
            <v>-17.99585814000001</v>
          </cell>
          <cell r="AT170">
            <v>-6.298585055999979</v>
          </cell>
          <cell r="AU170">
            <v>-45.186248507999949</v>
          </cell>
          <cell r="AV170">
            <v>-16.540631274999981</v>
          </cell>
          <cell r="AW170">
            <v>-6.2754256710001073</v>
          </cell>
          <cell r="AY170">
            <v>692.11076690499999</v>
          </cell>
          <cell r="AZ170">
            <v>757.04600876500001</v>
          </cell>
          <cell r="BA170">
            <v>1236.412676313</v>
          </cell>
          <cell r="BB170">
            <v>1312.647291257</v>
          </cell>
          <cell r="BC170">
            <v>1756.862042749</v>
          </cell>
          <cell r="BD170">
            <v>1843.6591114739999</v>
          </cell>
          <cell r="BE170">
            <v>2358.9891858029996</v>
          </cell>
          <cell r="BH170">
            <v>731.88750000000005</v>
          </cell>
          <cell r="BI170">
            <v>814.81860000000006</v>
          </cell>
          <cell r="BJ170">
            <v>1356.0464000000002</v>
          </cell>
          <cell r="BK170">
            <v>1438.5796000000003</v>
          </cell>
          <cell r="BL170">
            <v>1927.9806000000003</v>
          </cell>
          <cell r="BM170">
            <v>2031.3183000000004</v>
          </cell>
          <cell r="BN170">
            <v>2552.9238000000005</v>
          </cell>
          <cell r="BQ170">
            <v>-39.776733095000054</v>
          </cell>
          <cell r="BR170">
            <v>-57.77259123500005</v>
          </cell>
          <cell r="BS170">
            <v>-119.63372368700016</v>
          </cell>
          <cell r="BT170">
            <v>-125.93230874300025</v>
          </cell>
          <cell r="BU170">
            <v>-171.11855725100031</v>
          </cell>
          <cell r="BV170">
            <v>-187.65918852600043</v>
          </cell>
          <cell r="BW170">
            <v>-193.93461419700088</v>
          </cell>
          <cell r="BZ170">
            <v>1.573590673512882</v>
          </cell>
          <cell r="CA170">
            <v>1.726858579132734</v>
          </cell>
        </row>
        <row r="171">
          <cell r="Q171">
            <v>230.41582564200002</v>
          </cell>
          <cell r="R171">
            <v>208.70567652300002</v>
          </cell>
          <cell r="S171">
            <v>278.76066448540001</v>
          </cell>
          <cell r="T171">
            <v>262.92810880995995</v>
          </cell>
          <cell r="U171">
            <v>309.66857646900002</v>
          </cell>
          <cell r="V171">
            <v>275.746238785</v>
          </cell>
          <cell r="W171">
            <v>299.01292254214991</v>
          </cell>
          <cell r="X171">
            <v>317.95930432717</v>
          </cell>
          <cell r="Y171">
            <v>308.058088183</v>
          </cell>
          <cell r="Z171">
            <v>340.72488169626354</v>
          </cell>
          <cell r="AA171">
            <v>3197.1848572169438</v>
          </cell>
          <cell r="AB171">
            <v>2.7631307308090571</v>
          </cell>
          <cell r="AC171" t="e">
            <v>#VALUE!</v>
          </cell>
          <cell r="AD171">
            <v>2.7631307308090571</v>
          </cell>
          <cell r="AE171">
            <v>220</v>
          </cell>
          <cell r="AF171">
            <v>220</v>
          </cell>
          <cell r="AG171">
            <v>220</v>
          </cell>
          <cell r="AH171">
            <v>240</v>
          </cell>
          <cell r="AI171">
            <v>250</v>
          </cell>
          <cell r="AJ171">
            <v>250</v>
          </cell>
          <cell r="AK171">
            <v>267.2</v>
          </cell>
          <cell r="AL171">
            <v>267.5</v>
          </cell>
          <cell r="AP171">
            <v>-44.580802537000011</v>
          </cell>
          <cell r="AQ171">
            <v>-30.214627709000013</v>
          </cell>
          <cell r="AR171">
            <v>10.415825642000016</v>
          </cell>
          <cell r="AS171">
            <v>-31.294323476999978</v>
          </cell>
          <cell r="AT171">
            <v>28.760664485400014</v>
          </cell>
          <cell r="AU171">
            <v>12.928108809959951</v>
          </cell>
          <cell r="AV171">
            <v>42.468576469000027</v>
          </cell>
          <cell r="AW171">
            <v>8.2462387850000027</v>
          </cell>
          <cell r="AY171">
            <v>365.20456975399998</v>
          </cell>
          <cell r="AZ171">
            <v>595.62039539600005</v>
          </cell>
          <cell r="BA171">
            <v>804.32607191900001</v>
          </cell>
          <cell r="BB171">
            <v>1083.0867364044002</v>
          </cell>
          <cell r="BC171">
            <v>1346.0148452143601</v>
          </cell>
          <cell r="BD171">
            <v>1655.6834216833599</v>
          </cell>
          <cell r="BE171">
            <v>1931.42966046836</v>
          </cell>
          <cell r="BH171">
            <v>440.00000000000006</v>
          </cell>
          <cell r="BI171">
            <v>660</v>
          </cell>
          <cell r="BJ171">
            <v>900</v>
          </cell>
          <cell r="BK171">
            <v>1150</v>
          </cell>
          <cell r="BL171">
            <v>1400</v>
          </cell>
          <cell r="BM171">
            <v>1667.2</v>
          </cell>
          <cell r="BN171">
            <v>1934.7</v>
          </cell>
          <cell r="BQ171">
            <v>-74.79543024600008</v>
          </cell>
          <cell r="BR171">
            <v>-64.379604604000065</v>
          </cell>
          <cell r="BS171">
            <v>-95.673928080999985</v>
          </cell>
          <cell r="BT171">
            <v>-66.913263595599915</v>
          </cell>
          <cell r="BU171">
            <v>-53.985154785639963</v>
          </cell>
          <cell r="BV171">
            <v>-11.516578316640107</v>
          </cell>
          <cell r="BW171">
            <v>-3.2703395316400474</v>
          </cell>
          <cell r="BZ171">
            <v>1.2056020081832963</v>
          </cell>
          <cell r="CA171">
            <v>1.2539555692551199</v>
          </cell>
        </row>
        <row r="172">
          <cell r="Q172">
            <v>87.581100000000021</v>
          </cell>
          <cell r="R172">
            <v>75.481886342485012</v>
          </cell>
          <cell r="S172">
            <v>100.79985627792065</v>
          </cell>
          <cell r="T172">
            <v>96.822372804126232</v>
          </cell>
          <cell r="U172">
            <v>119.95336933611877</v>
          </cell>
          <cell r="V172">
            <v>106.80132008960814</v>
          </cell>
          <cell r="W172">
            <v>121.30396975051718</v>
          </cell>
          <cell r="X172">
            <v>123.15117546677656</v>
          </cell>
          <cell r="Y172">
            <v>120.73640728030996</v>
          </cell>
          <cell r="Z172">
            <v>131.96731670782302</v>
          </cell>
          <cell r="AA172">
            <v>1221.3033438096857</v>
          </cell>
          <cell r="AB172">
            <v>1.0069033117662627</v>
          </cell>
          <cell r="AC172" t="str">
            <v xml:space="preserve"> </v>
          </cell>
          <cell r="AD172">
            <v>1.0069033117662627</v>
          </cell>
          <cell r="AE172">
            <v>79.530992176990523</v>
          </cell>
          <cell r="AF172">
            <v>79.5</v>
          </cell>
          <cell r="AG172">
            <v>79.5</v>
          </cell>
          <cell r="AH172">
            <v>86.8</v>
          </cell>
          <cell r="AI172">
            <v>90.4</v>
          </cell>
          <cell r="AJ172">
            <v>90.4</v>
          </cell>
          <cell r="AK172">
            <v>96.6</v>
          </cell>
          <cell r="AL172">
            <v>96.7</v>
          </cell>
          <cell r="AP172">
            <v>-17.211794713990507</v>
          </cell>
          <cell r="AQ172">
            <v>-5.1146277089999614</v>
          </cell>
          <cell r="AR172">
            <v>8.0811000000000206</v>
          </cell>
          <cell r="AS172">
            <v>-11.318113657514985</v>
          </cell>
          <cell r="AT172">
            <v>10.399856277920648</v>
          </cell>
          <cell r="AU172">
            <v>6.4223728041262262</v>
          </cell>
          <cell r="AV172">
            <v>23.353369336118774</v>
          </cell>
          <cell r="AW172">
            <v>10.101320089608137</v>
          </cell>
          <cell r="AY172">
            <v>136.70456975400006</v>
          </cell>
          <cell r="AZ172">
            <v>224.28566975400008</v>
          </cell>
          <cell r="BA172">
            <v>299.76755609648512</v>
          </cell>
          <cell r="BB172">
            <v>400.56741237440576</v>
          </cell>
          <cell r="BC172">
            <v>497.38978517853201</v>
          </cell>
          <cell r="BD172">
            <v>617.34315451465079</v>
          </cell>
          <cell r="BE172">
            <v>724.1444746042589</v>
          </cell>
          <cell r="BH172">
            <v>159.03099217699054</v>
          </cell>
          <cell r="BI172">
            <v>238.53099217699054</v>
          </cell>
          <cell r="BJ172">
            <v>325.33099217699055</v>
          </cell>
          <cell r="BK172">
            <v>415.73099217699053</v>
          </cell>
          <cell r="BL172">
            <v>506.1309921769905</v>
          </cell>
          <cell r="BM172">
            <v>602.73099217699053</v>
          </cell>
          <cell r="BN172">
            <v>699.43099217699057</v>
          </cell>
          <cell r="BQ172">
            <v>-22.326422422990476</v>
          </cell>
          <cell r="BR172">
            <v>-14.245322422990455</v>
          </cell>
          <cell r="BS172">
            <v>-25.563436080505426</v>
          </cell>
          <cell r="BT172">
            <v>-15.163579802584763</v>
          </cell>
          <cell r="BU172">
            <v>-8.7412069984584946</v>
          </cell>
          <cell r="BV172">
            <v>14.612162337660266</v>
          </cell>
          <cell r="BW172">
            <v>24.713482427268332</v>
          </cell>
          <cell r="BZ172">
            <v>0.44550335086801984</v>
          </cell>
          <cell r="CA172">
            <v>0.45333269743782617</v>
          </cell>
        </row>
        <row r="173">
          <cell r="Q173">
            <v>142.834725642</v>
          </cell>
          <cell r="R173">
            <v>133.22379018051501</v>
          </cell>
          <cell r="S173">
            <v>177.96080820747937</v>
          </cell>
          <cell r="T173">
            <v>166.10573600583371</v>
          </cell>
          <cell r="U173">
            <v>189.71520713288123</v>
          </cell>
          <cell r="V173">
            <v>168.94491869539186</v>
          </cell>
          <cell r="W173">
            <v>177.70895279163273</v>
          </cell>
          <cell r="X173">
            <v>194.80812886039345</v>
          </cell>
          <cell r="Y173">
            <v>187.32168090269005</v>
          </cell>
          <cell r="Z173">
            <v>208.75756498844049</v>
          </cell>
          <cell r="AA173">
            <v>1975.8815134072579</v>
          </cell>
          <cell r="AB173">
            <v>1.7562274190427944</v>
          </cell>
          <cell r="AC173" t="str">
            <v xml:space="preserve"> </v>
          </cell>
          <cell r="AD173">
            <v>1.7562274190427944</v>
          </cell>
          <cell r="AE173">
            <v>140.46900782300949</v>
          </cell>
          <cell r="AF173">
            <v>140.5</v>
          </cell>
          <cell r="AG173">
            <v>140.5</v>
          </cell>
          <cell r="AH173">
            <v>153.19999999999999</v>
          </cell>
          <cell r="AI173">
            <v>159.6</v>
          </cell>
          <cell r="AJ173">
            <v>159.6</v>
          </cell>
          <cell r="AK173">
            <v>170.6</v>
          </cell>
          <cell r="AL173">
            <v>170.8</v>
          </cell>
          <cell r="AP173">
            <v>-27.369007823009511</v>
          </cell>
          <cell r="AQ173">
            <v>-25.100000000000065</v>
          </cell>
          <cell r="AR173">
            <v>2.3347256419999951</v>
          </cell>
          <cell r="AS173">
            <v>-19.976209819484978</v>
          </cell>
          <cell r="AT173">
            <v>18.36080820747938</v>
          </cell>
          <cell r="AU173">
            <v>6.505736005833711</v>
          </cell>
          <cell r="AV173">
            <v>19.115207132881238</v>
          </cell>
          <cell r="AW173">
            <v>-1.8550813046081487</v>
          </cell>
          <cell r="AY173">
            <v>228.49999999999991</v>
          </cell>
          <cell r="AZ173">
            <v>371.33472564199991</v>
          </cell>
          <cell r="BA173">
            <v>504.55851582251489</v>
          </cell>
          <cell r="BB173">
            <v>682.51932402999432</v>
          </cell>
          <cell r="BC173">
            <v>848.62506003582803</v>
          </cell>
          <cell r="BD173">
            <v>1038.3402671687093</v>
          </cell>
          <cell r="BE173">
            <v>1207.2851858641011</v>
          </cell>
          <cell r="BH173">
            <v>280.96900782300952</v>
          </cell>
          <cell r="BI173">
            <v>421.46900782300952</v>
          </cell>
          <cell r="BJ173">
            <v>574.66900782300945</v>
          </cell>
          <cell r="BK173">
            <v>734.26900782300947</v>
          </cell>
          <cell r="BL173">
            <v>893.8690078230095</v>
          </cell>
          <cell r="BM173">
            <v>1064.4690078230094</v>
          </cell>
          <cell r="BN173">
            <v>1235.2690078230094</v>
          </cell>
          <cell r="BQ173">
            <v>-52.469007823009605</v>
          </cell>
          <cell r="BR173">
            <v>-50.13428218100961</v>
          </cell>
          <cell r="BS173">
            <v>-70.11049200049456</v>
          </cell>
          <cell r="BT173">
            <v>-51.749683793015151</v>
          </cell>
          <cell r="BU173">
            <v>-45.243947787181469</v>
          </cell>
          <cell r="BV173">
            <v>-26.128740654300145</v>
          </cell>
          <cell r="BW173">
            <v>-27.983821958908266</v>
          </cell>
          <cell r="BZ173">
            <v>0.76009865731527637</v>
          </cell>
          <cell r="CA173">
            <v>0.80062287181729352</v>
          </cell>
        </row>
        <row r="174">
          <cell r="Q174">
            <v>48.755678719580004</v>
          </cell>
          <cell r="R174">
            <v>61.927547688800004</v>
          </cell>
          <cell r="S174">
            <v>56.177978153059996</v>
          </cell>
          <cell r="T174">
            <v>65.378911245259999</v>
          </cell>
          <cell r="U174">
            <v>60.214436816019997</v>
          </cell>
          <cell r="V174">
            <v>49.163226856559994</v>
          </cell>
          <cell r="W174">
            <v>38.87063087264</v>
          </cell>
          <cell r="X174">
            <v>45.708496023000002</v>
          </cell>
          <cell r="Y174">
            <v>45.870645472</v>
          </cell>
          <cell r="Z174">
            <v>50.682198984188432</v>
          </cell>
          <cell r="AA174">
            <v>634.42619069857847</v>
          </cell>
          <cell r="AB174">
            <v>0.73449525917993053</v>
          </cell>
          <cell r="AC174" t="str">
            <v xml:space="preserve"> </v>
          </cell>
          <cell r="AD174">
            <v>0.73449525917993053</v>
          </cell>
          <cell r="AE174">
            <v>60.442500000000003</v>
          </cell>
          <cell r="AF174">
            <v>60.4</v>
          </cell>
          <cell r="AG174">
            <v>60.4</v>
          </cell>
          <cell r="AH174">
            <v>67.674722222222201</v>
          </cell>
          <cell r="AI174">
            <v>68.014937910197958</v>
          </cell>
          <cell r="AJ174">
            <v>68.014937910197958</v>
          </cell>
          <cell r="AK174">
            <v>67.71493791019796</v>
          </cell>
          <cell r="AL174">
            <v>67.989937910197952</v>
          </cell>
          <cell r="AP174">
            <v>-4.2526461975098897</v>
          </cell>
          <cell r="AQ174">
            <v>-4.913413935020003</v>
          </cell>
          <cell r="AR174">
            <v>-11.644321280419994</v>
          </cell>
          <cell r="AS174">
            <v>-5.7471745334221964</v>
          </cell>
          <cell r="AT174">
            <v>-11.836959757137961</v>
          </cell>
          <cell r="AU174">
            <v>-2.6360266649379582</v>
          </cell>
          <cell r="AV174">
            <v>-7.5005010941779631</v>
          </cell>
          <cell r="AW174">
            <v>-18.826711053637958</v>
          </cell>
          <cell r="AY174">
            <v>111.67643986747011</v>
          </cell>
          <cell r="AZ174">
            <v>160.43211858705013</v>
          </cell>
          <cell r="BA174">
            <v>222.35966627585015</v>
          </cell>
          <cell r="BB174">
            <v>278.53764442891014</v>
          </cell>
          <cell r="BC174">
            <v>343.91655567417013</v>
          </cell>
          <cell r="BD174">
            <v>404.13099249019012</v>
          </cell>
          <cell r="BE174">
            <v>453.29421934675014</v>
          </cell>
          <cell r="BH174">
            <v>120.8425</v>
          </cell>
          <cell r="BI174">
            <v>181.24250000000001</v>
          </cell>
          <cell r="BJ174">
            <v>248.91722222222222</v>
          </cell>
          <cell r="BK174">
            <v>316.93216013242017</v>
          </cell>
          <cell r="BL174">
            <v>384.94709804261811</v>
          </cell>
          <cell r="BM174">
            <v>452.66203595281604</v>
          </cell>
          <cell r="BN174">
            <v>520.65197386301395</v>
          </cell>
          <cell r="BQ174">
            <v>-9.1660601325298927</v>
          </cell>
          <cell r="BR174">
            <v>-20.81038141294988</v>
          </cell>
          <cell r="BS174">
            <v>-26.557555946372077</v>
          </cell>
          <cell r="BT174">
            <v>-38.394515703510024</v>
          </cell>
          <cell r="BU174">
            <v>-41.030542368447982</v>
          </cell>
          <cell r="BV174">
            <v>-48.531043462625917</v>
          </cell>
          <cell r="BW174">
            <v>-67.35775451626381</v>
          </cell>
          <cell r="BZ174">
            <v>0.30804005739047435</v>
          </cell>
          <cell r="CA174">
            <v>0.34479039818509827</v>
          </cell>
        </row>
        <row r="175">
          <cell r="Q175">
            <v>27.317772605470001</v>
          </cell>
          <cell r="R175">
            <v>17.786705797749999</v>
          </cell>
          <cell r="S175">
            <v>16.026068867319999</v>
          </cell>
          <cell r="T175">
            <v>3.8731875180900004</v>
          </cell>
          <cell r="U175">
            <v>2.29242910388</v>
          </cell>
          <cell r="V175">
            <v>3.2107595918200014</v>
          </cell>
          <cell r="W175">
            <v>1.9944461786999981</v>
          </cell>
          <cell r="X175">
            <v>1.9449681834900003</v>
          </cell>
          <cell r="Y175">
            <v>1.891966696719994</v>
          </cell>
          <cell r="Z175">
            <v>-3.3399999999872421E-4</v>
          </cell>
          <cell r="AA175">
            <v>91.483594952479976</v>
          </cell>
          <cell r="AB175">
            <v>4.974173187738333E-2</v>
          </cell>
          <cell r="AC175" t="e">
            <v>#VALUE!</v>
          </cell>
          <cell r="AD175">
            <v>4.974173187738333E-2</v>
          </cell>
          <cell r="AE175">
            <v>1</v>
          </cell>
          <cell r="AF175">
            <v>1.67</v>
          </cell>
          <cell r="AG175">
            <v>12.07</v>
          </cell>
          <cell r="AH175">
            <v>15.57</v>
          </cell>
          <cell r="AI175">
            <v>16.960999999999999</v>
          </cell>
          <cell r="AJ175">
            <v>18.37</v>
          </cell>
          <cell r="AK175">
            <v>16.878357587308294</v>
          </cell>
          <cell r="AL175">
            <v>14.648044942680542</v>
          </cell>
          <cell r="AP175">
            <v>0.43595249885999721</v>
          </cell>
          <cell r="AQ175">
            <v>12.039671910380003</v>
          </cell>
          <cell r="AR175">
            <v>15.247772605470001</v>
          </cell>
          <cell r="AS175">
            <v>2.2167057977499987</v>
          </cell>
          <cell r="AT175">
            <v>-0.93493113267999917</v>
          </cell>
          <cell r="AU175">
            <v>-14.49681248191</v>
          </cell>
          <cell r="AV175">
            <v>-14.585928483428294</v>
          </cell>
          <cell r="AW175">
            <v>-11.437285350860542</v>
          </cell>
          <cell r="AY175">
            <v>15.14562440924</v>
          </cell>
          <cell r="AZ175">
            <v>42.463397014709997</v>
          </cell>
          <cell r="BA175">
            <v>60.25010281246</v>
          </cell>
          <cell r="BB175">
            <v>76.276171679779992</v>
          </cell>
          <cell r="BC175">
            <v>80.149359197869998</v>
          </cell>
          <cell r="BD175">
            <v>82.441788301749995</v>
          </cell>
          <cell r="BE175">
            <v>85.652547893570002</v>
          </cell>
          <cell r="BH175">
            <v>2.67</v>
          </cell>
          <cell r="BI175">
            <v>14.74</v>
          </cell>
          <cell r="BJ175">
            <v>30.310000000000002</v>
          </cell>
          <cell r="BK175">
            <v>47.271000000000001</v>
          </cell>
          <cell r="BL175">
            <v>65.641000000000005</v>
          </cell>
          <cell r="BM175">
            <v>82.519357587308292</v>
          </cell>
          <cell r="BN175">
            <v>97.167402529988834</v>
          </cell>
          <cell r="BQ175">
            <v>12.47562440924</v>
          </cell>
          <cell r="BR175">
            <v>27.723397014709995</v>
          </cell>
          <cell r="BS175">
            <v>29.940102812459994</v>
          </cell>
          <cell r="BT175">
            <v>29.005171679779991</v>
          </cell>
          <cell r="BU175">
            <v>14.508359197869986</v>
          </cell>
          <cell r="BV175">
            <v>-7.7569285558297452E-2</v>
          </cell>
          <cell r="BW175">
            <v>-11.514854636418832</v>
          </cell>
          <cell r="BZ175">
            <v>7.1788382384570096E-2</v>
          </cell>
          <cell r="CA175">
            <v>5.8793498229625228E-2</v>
          </cell>
        </row>
        <row r="176">
          <cell r="Q176">
            <v>35.094471764150001</v>
          </cell>
          <cell r="R176">
            <v>35.14656270695</v>
          </cell>
          <cell r="S176">
            <v>29.180717095710001</v>
          </cell>
          <cell r="T176">
            <v>31.759557582969997</v>
          </cell>
          <cell r="U176">
            <v>26.012900590530002</v>
          </cell>
          <cell r="V176">
            <v>28.550581069179998</v>
          </cell>
          <cell r="W176">
            <v>29.711161721580002</v>
          </cell>
          <cell r="X176">
            <v>29.501093009100003</v>
          </cell>
          <cell r="Y176">
            <v>16.481547299860001</v>
          </cell>
          <cell r="Z176">
            <v>54.881081765122673</v>
          </cell>
          <cell r="AA176">
            <v>407.57820320317273</v>
          </cell>
          <cell r="AB176">
            <v>0.3597821418076097</v>
          </cell>
          <cell r="AC176" t="e">
            <v>#VALUE!</v>
          </cell>
          <cell r="AD176">
            <v>0.3597821418076097</v>
          </cell>
          <cell r="AE176">
            <v>29.198869108833222</v>
          </cell>
          <cell r="AF176">
            <v>28.8</v>
          </cell>
          <cell r="AG176">
            <v>31.3</v>
          </cell>
          <cell r="AH176">
            <v>27.130943987791408</v>
          </cell>
          <cell r="AI176">
            <v>30.444743670989389</v>
          </cell>
          <cell r="AJ176">
            <v>28.784751352719894</v>
          </cell>
          <cell r="AK176">
            <v>31.027972937692418</v>
          </cell>
          <cell r="AL176">
            <v>31.818774086118658</v>
          </cell>
          <cell r="AP176">
            <v>6.3351749155667676</v>
          </cell>
          <cell r="AQ176">
            <v>26.924484573620003</v>
          </cell>
          <cell r="AR176">
            <v>3.7944717641499999</v>
          </cell>
          <cell r="AS176">
            <v>8.0156187191585921</v>
          </cell>
          <cell r="AT176">
            <v>-1.264026575279388</v>
          </cell>
          <cell r="AU176">
            <v>2.9748062302501026</v>
          </cell>
          <cell r="AV176">
            <v>-5.0150723471624161</v>
          </cell>
          <cell r="AW176">
            <v>-3.2681930169386604</v>
          </cell>
          <cell r="AY176">
            <v>91.258528598020007</v>
          </cell>
          <cell r="AZ176">
            <v>126.35300036216999</v>
          </cell>
          <cell r="BA176">
            <v>161.49956306912</v>
          </cell>
          <cell r="BB176">
            <v>190.68028016483001</v>
          </cell>
          <cell r="BC176">
            <v>222.43983774780003</v>
          </cell>
          <cell r="BD176">
            <v>248.45273833832999</v>
          </cell>
          <cell r="BE176">
            <v>277.00331940750999</v>
          </cell>
          <cell r="BH176">
            <v>0</v>
          </cell>
          <cell r="BI176">
            <v>89.29886910883323</v>
          </cell>
          <cell r="BJ176">
            <v>116.42981309662463</v>
          </cell>
          <cell r="BK176">
            <v>146.87455676761402</v>
          </cell>
          <cell r="BL176">
            <v>175.65930812033389</v>
          </cell>
          <cell r="BM176">
            <v>206.68728105802634</v>
          </cell>
          <cell r="BN176">
            <v>238.50605514414499</v>
          </cell>
          <cell r="BQ176">
            <v>91.258528598020007</v>
          </cell>
          <cell r="BR176">
            <v>37.05413125333677</v>
          </cell>
          <cell r="BS176">
            <v>45.069749972495373</v>
          </cell>
          <cell r="BT176">
            <v>43.805723397215992</v>
          </cell>
          <cell r="BU176">
            <v>46.780529627466109</v>
          </cell>
          <cell r="BV176">
            <v>41.76545728030365</v>
          </cell>
          <cell r="BW176">
            <v>38.497264263364997</v>
          </cell>
          <cell r="BZ176">
            <v>0.19923548097718502</v>
          </cell>
          <cell r="CA176">
            <v>0.15733497693499554</v>
          </cell>
        </row>
        <row r="177">
          <cell r="Q177">
            <v>22.9039720259</v>
          </cell>
          <cell r="R177">
            <v>25.0219692973</v>
          </cell>
          <cell r="S177">
            <v>21.114573597</v>
          </cell>
          <cell r="T177">
            <v>20.491068197259999</v>
          </cell>
          <cell r="U177">
            <v>18.793302554930001</v>
          </cell>
          <cell r="V177">
            <v>20.673125192440001</v>
          </cell>
          <cell r="W177">
            <v>21.788663787080001</v>
          </cell>
          <cell r="X177">
            <v>23.042011341850003</v>
          </cell>
          <cell r="Y177">
            <v>10.44828470136</v>
          </cell>
          <cell r="Z177">
            <v>47.236163857398111</v>
          </cell>
          <cell r="AA177">
            <v>281.14187918592813</v>
          </cell>
          <cell r="AB177">
            <v>0.31086268638339837</v>
          </cell>
          <cell r="AC177" t="str">
            <v xml:space="preserve"> </v>
          </cell>
          <cell r="AD177">
            <v>0.31086268638339837</v>
          </cell>
          <cell r="AE177">
            <v>22</v>
          </cell>
          <cell r="AF177">
            <v>22</v>
          </cell>
          <cell r="AG177">
            <v>22</v>
          </cell>
          <cell r="AH177">
            <v>23</v>
          </cell>
          <cell r="AI177">
            <v>26.92924657871426</v>
          </cell>
          <cell r="AJ177">
            <v>26.854149303394049</v>
          </cell>
          <cell r="AK177">
            <v>26.855239421008392</v>
          </cell>
          <cell r="AL177">
            <v>29.218076853133606</v>
          </cell>
          <cell r="AP177">
            <v>0.79152494470999457</v>
          </cell>
          <cell r="AQ177">
            <v>4.8372196887000065</v>
          </cell>
          <cell r="AR177">
            <v>0.90397202589999992</v>
          </cell>
          <cell r="AS177">
            <v>2.0219692973000001</v>
          </cell>
          <cell r="AT177">
            <v>-5.8146729817142599</v>
          </cell>
          <cell r="AU177">
            <v>-6.3630811061340502</v>
          </cell>
          <cell r="AV177">
            <v>-8.0619368660783906</v>
          </cell>
          <cell r="AW177">
            <v>-8.5449516606936058</v>
          </cell>
          <cell r="AY177">
            <v>49.628744633410001</v>
          </cell>
          <cell r="AZ177">
            <v>72.532716659309997</v>
          </cell>
          <cell r="BA177">
            <v>97.554685956610001</v>
          </cell>
          <cell r="BB177">
            <v>118.66925955361</v>
          </cell>
          <cell r="BC177">
            <v>139.16032775087001</v>
          </cell>
          <cell r="BD177">
            <v>157.9536303058</v>
          </cell>
          <cell r="BE177">
            <v>178.62675549824002</v>
          </cell>
          <cell r="BH177">
            <v>0</v>
          </cell>
          <cell r="BI177">
            <v>66</v>
          </cell>
          <cell r="BJ177">
            <v>89</v>
          </cell>
          <cell r="BK177">
            <v>115.92924657871426</v>
          </cell>
          <cell r="BL177">
            <v>142.78339588210829</v>
          </cell>
          <cell r="BM177">
            <v>169.6386353031167</v>
          </cell>
          <cell r="BN177">
            <v>198.8567121562503</v>
          </cell>
          <cell r="BQ177">
            <v>49.628744633410001</v>
          </cell>
          <cell r="BR177">
            <v>6.5327166593099975</v>
          </cell>
          <cell r="BS177">
            <v>8.5546859566100011</v>
          </cell>
          <cell r="BT177">
            <v>2.7400129748957482</v>
          </cell>
          <cell r="BU177">
            <v>-3.6230681312382842</v>
          </cell>
          <cell r="BV177">
            <v>-11.685004997316696</v>
          </cell>
          <cell r="BW177">
            <v>-20.229956658010281</v>
          </cell>
          <cell r="BZ177">
            <v>0.12464347714469375</v>
          </cell>
          <cell r="CA177">
            <v>0.12788859604537731</v>
          </cell>
        </row>
        <row r="178">
          <cell r="Q178">
            <v>12.190499738249997</v>
          </cell>
          <cell r="R178">
            <v>10.12459340965</v>
          </cell>
          <cell r="S178">
            <v>8.0661434987099998</v>
          </cell>
          <cell r="T178">
            <v>11.26848938571</v>
          </cell>
          <cell r="U178">
            <v>7.2195980356000007</v>
          </cell>
          <cell r="V178">
            <v>7.8774558767399991</v>
          </cell>
          <cell r="W178">
            <v>7.9224979344999999</v>
          </cell>
          <cell r="X178">
            <v>6.4590816672500004</v>
          </cell>
          <cell r="Y178">
            <v>6.0332625985000004</v>
          </cell>
          <cell r="Z178">
            <v>7.6449179077245635</v>
          </cell>
          <cell r="AA178">
            <v>126.43632401724457</v>
          </cell>
          <cell r="AB178">
            <v>4.8919455424211347E-2</v>
          </cell>
          <cell r="AC178" t="str">
            <v xml:space="preserve"> </v>
          </cell>
          <cell r="AD178">
            <v>4.8919455424211347E-2</v>
          </cell>
          <cell r="AE178">
            <v>7.19886910883322</v>
          </cell>
          <cell r="AF178">
            <v>6.8000000000000007</v>
          </cell>
          <cell r="AG178">
            <v>9.3000000000000007</v>
          </cell>
          <cell r="AH178">
            <v>4.1309439877914071</v>
          </cell>
          <cell r="AI178">
            <v>3.5154970922751296</v>
          </cell>
          <cell r="AJ178">
            <v>1.9306020493258464</v>
          </cell>
          <cell r="AK178">
            <v>4.1727335166840263</v>
          </cell>
          <cell r="AL178">
            <v>2.6006972329850533</v>
          </cell>
          <cell r="AP178">
            <v>5.5436499708567784</v>
          </cell>
          <cell r="AQ178">
            <v>22.087264884919996</v>
          </cell>
          <cell r="AR178">
            <v>2.8904997382499964</v>
          </cell>
          <cell r="AS178">
            <v>5.993649421858593</v>
          </cell>
          <cell r="AT178">
            <v>4.5506464064348702</v>
          </cell>
          <cell r="AU178">
            <v>9.3378873363841528</v>
          </cell>
          <cell r="AV178">
            <v>3.0468645189159744</v>
          </cell>
          <cell r="AW178">
            <v>5.2767586437549454</v>
          </cell>
          <cell r="AY178">
            <v>41.629783964609999</v>
          </cell>
          <cell r="AZ178">
            <v>53.820283702859996</v>
          </cell>
          <cell r="BA178">
            <v>63.94487711251</v>
          </cell>
          <cell r="BB178">
            <v>72.011020611220005</v>
          </cell>
          <cell r="BC178">
            <v>83.279509996930003</v>
          </cell>
          <cell r="BD178">
            <v>90.499108032530003</v>
          </cell>
          <cell r="BE178">
            <v>98.376563909270004</v>
          </cell>
          <cell r="BH178">
            <v>0</v>
          </cell>
          <cell r="BI178">
            <v>23.298869108833223</v>
          </cell>
          <cell r="BJ178">
            <v>27.429813096624631</v>
          </cell>
          <cell r="BK178">
            <v>30.945310188899761</v>
          </cell>
          <cell r="BL178">
            <v>32.875912238225609</v>
          </cell>
          <cell r="BM178">
            <v>37.048645754909636</v>
          </cell>
          <cell r="BN178">
            <v>39.649342987894691</v>
          </cell>
          <cell r="BQ178">
            <v>41.629783964609999</v>
          </cell>
          <cell r="BR178">
            <v>30.521414594026773</v>
          </cell>
          <cell r="BS178">
            <v>36.515064015885372</v>
          </cell>
          <cell r="BT178">
            <v>41.065710422320244</v>
          </cell>
          <cell r="BU178">
            <v>50.403597758704393</v>
          </cell>
          <cell r="BV178">
            <v>53.450462277620368</v>
          </cell>
          <cell r="BW178">
            <v>58.727220921375313</v>
          </cell>
          <cell r="BZ178">
            <v>7.4592003832491288E-2</v>
          </cell>
          <cell r="CA178">
            <v>2.9446380889618252E-2</v>
          </cell>
        </row>
        <row r="179">
          <cell r="Q179">
            <v>155.65266027014036</v>
          </cell>
          <cell r="R179">
            <v>58.087687214378782</v>
          </cell>
          <cell r="S179">
            <v>86.553286193795373</v>
          </cell>
          <cell r="T179">
            <v>155.67925618670219</v>
          </cell>
          <cell r="U179">
            <v>294.66962690616242</v>
          </cell>
          <cell r="V179">
            <v>183.87394367286561</v>
          </cell>
          <cell r="W179">
            <v>223.57232915489456</v>
          </cell>
          <cell r="X179">
            <v>12.998436634050623</v>
          </cell>
          <cell r="Y179">
            <v>6.4403356636901039</v>
          </cell>
          <cell r="Z179">
            <v>1.2586452902</v>
          </cell>
          <cell r="AA179">
            <v>102.02637491710546</v>
          </cell>
          <cell r="AB179">
            <v>0.11528057547271719</v>
          </cell>
          <cell r="AC179" t="e">
            <v>#VALUE!</v>
          </cell>
          <cell r="AD179">
            <v>0.11528057547271719</v>
          </cell>
          <cell r="AE179">
            <v>43.358681283538402</v>
          </cell>
          <cell r="AF179">
            <v>54.703301943100755</v>
          </cell>
          <cell r="AG179">
            <v>206.42999999999998</v>
          </cell>
          <cell r="AH179">
            <v>70.698789840206189</v>
          </cell>
          <cell r="AI179">
            <v>59.375908959537568</v>
          </cell>
          <cell r="AJ179">
            <v>96.220930635838158</v>
          </cell>
          <cell r="AK179">
            <v>335.83759517341036</v>
          </cell>
          <cell r="AL179">
            <v>85.101789017341048</v>
          </cell>
          <cell r="AP179">
            <v>83.805314235128293</v>
          </cell>
          <cell r="AQ179">
            <v>-12.008406786217925</v>
          </cell>
          <cell r="AR179">
            <v>-50.777339729859619</v>
          </cell>
          <cell r="AS179">
            <v>-12.611102625827407</v>
          </cell>
          <cell r="AT179">
            <v>27.177377234257804</v>
          </cell>
          <cell r="AU179">
            <v>59.458325550864032</v>
          </cell>
          <cell r="AV179">
            <v>-41.167968267247943</v>
          </cell>
          <cell r="AW179">
            <v>98.77215465552456</v>
          </cell>
          <cell r="AY179">
            <v>169.85889067554956</v>
          </cell>
          <cell r="AZ179">
            <v>325.51155094568986</v>
          </cell>
          <cell r="BA179">
            <v>383.59923816006869</v>
          </cell>
          <cell r="BB179">
            <v>470.15252435386401</v>
          </cell>
          <cell r="BC179">
            <v>625.83178054056623</v>
          </cell>
          <cell r="BD179">
            <v>920.50140744672865</v>
          </cell>
          <cell r="BE179">
            <v>1104.3753511195941</v>
          </cell>
          <cell r="BH179">
            <v>98.061983226639157</v>
          </cell>
          <cell r="BI179">
            <v>304.49198322663915</v>
          </cell>
          <cell r="BJ179">
            <v>375.19077306684534</v>
          </cell>
          <cell r="BK179">
            <v>434.56668202638292</v>
          </cell>
          <cell r="BL179">
            <v>530.78761266222102</v>
          </cell>
          <cell r="BM179">
            <v>866.6252078356315</v>
          </cell>
          <cell r="BN179">
            <v>951.72699685297255</v>
          </cell>
          <cell r="BQ179">
            <v>71.79690744891036</v>
          </cell>
          <cell r="BR179">
            <v>21.019567719050727</v>
          </cell>
          <cell r="BS179">
            <v>8.4084650932233131</v>
          </cell>
          <cell r="BT179">
            <v>35.585842327481132</v>
          </cell>
          <cell r="BU179">
            <v>95.044167878345149</v>
          </cell>
          <cell r="BV179">
            <v>53.876199611097149</v>
          </cell>
          <cell r="BW179">
            <v>152.6483542666216</v>
          </cell>
          <cell r="BZ179">
            <v>0.56054660473263629</v>
          </cell>
          <cell r="CA179">
            <v>0.47541720213530098</v>
          </cell>
        </row>
        <row r="180">
          <cell r="Q180">
            <v>20.389989183469996</v>
          </cell>
          <cell r="R180">
            <v>23.18330702766</v>
          </cell>
          <cell r="S180">
            <v>26.06416653558</v>
          </cell>
          <cell r="T180">
            <v>47.061405926010011</v>
          </cell>
          <cell r="U180">
            <v>30.953203019040004</v>
          </cell>
          <cell r="V180">
            <v>36.708243836569999</v>
          </cell>
          <cell r="W180">
            <v>24.578930537091001</v>
          </cell>
          <cell r="AE180">
            <v>27.7</v>
          </cell>
          <cell r="AF180">
            <v>36</v>
          </cell>
          <cell r="AG180">
            <v>32.700000000000003</v>
          </cell>
          <cell r="AH180">
            <v>24.7</v>
          </cell>
          <cell r="AI180">
            <v>31.9</v>
          </cell>
          <cell r="AJ180">
            <v>52.1</v>
          </cell>
          <cell r="AK180">
            <v>39</v>
          </cell>
          <cell r="AL180">
            <v>43.2</v>
          </cell>
          <cell r="AP180">
            <v>10.564640287859877</v>
          </cell>
          <cell r="AQ180">
            <v>-11.601199240870002</v>
          </cell>
          <cell r="AR180">
            <v>-12.310010816530006</v>
          </cell>
          <cell r="AT180">
            <v>-5.8358334644199985</v>
          </cell>
          <cell r="AU180">
            <v>-5.0385940739899908</v>
          </cell>
          <cell r="AV180">
            <v>-8.0467969809599964</v>
          </cell>
          <cell r="AW180">
            <v>-6.4917561634300043</v>
          </cell>
          <cell r="AY180">
            <v>62.663441046989874</v>
          </cell>
          <cell r="AZ180">
            <v>83.053430230459867</v>
          </cell>
          <cell r="BA180">
            <v>106.23673725811986</v>
          </cell>
          <cell r="BB180">
            <v>132.30090379369986</v>
          </cell>
          <cell r="BC180">
            <v>179.36230971970986</v>
          </cell>
          <cell r="BD180">
            <v>210.31551273874987</v>
          </cell>
          <cell r="BE180">
            <v>247.02375657531988</v>
          </cell>
          <cell r="BH180">
            <v>63.7</v>
          </cell>
          <cell r="BI180">
            <v>96.4</v>
          </cell>
          <cell r="BJ180">
            <v>121.10000000000001</v>
          </cell>
          <cell r="BK180">
            <v>153</v>
          </cell>
          <cell r="BL180">
            <v>205.1</v>
          </cell>
          <cell r="BM180">
            <v>244.1</v>
          </cell>
          <cell r="BN180">
            <v>287.3</v>
          </cell>
          <cell r="BQ180">
            <v>-1.0365589530101289</v>
          </cell>
          <cell r="BR180">
            <v>-13.346569769540139</v>
          </cell>
          <cell r="BS180">
            <v>-14.863262741880149</v>
          </cell>
          <cell r="BT180">
            <v>-20.69909620630014</v>
          </cell>
          <cell r="BU180">
            <v>-25.737690280290138</v>
          </cell>
          <cell r="BV180">
            <v>-33.784487261250121</v>
          </cell>
          <cell r="BW180">
            <v>-40.276243424680132</v>
          </cell>
          <cell r="BZ180">
            <v>0.16065169084820849</v>
          </cell>
          <cell r="CA180">
            <v>0.18370449089587504</v>
          </cell>
        </row>
        <row r="181">
          <cell r="Q181">
            <v>20.419145816216478</v>
          </cell>
          <cell r="R181">
            <v>18.153312371182583</v>
          </cell>
          <cell r="S181">
            <v>17.05947118514537</v>
          </cell>
          <cell r="T181">
            <v>12.247566229500725</v>
          </cell>
          <cell r="U181">
            <v>25.380658931673061</v>
          </cell>
          <cell r="V181">
            <v>21.110588443768986</v>
          </cell>
          <cell r="W181">
            <v>19.332088271396032</v>
          </cell>
          <cell r="AE181">
            <v>2</v>
          </cell>
          <cell r="AF181">
            <v>4.0999999999999996</v>
          </cell>
          <cell r="AG181">
            <v>5</v>
          </cell>
          <cell r="AH181">
            <v>22</v>
          </cell>
          <cell r="AI181">
            <v>10.4</v>
          </cell>
          <cell r="AJ181">
            <v>11.8</v>
          </cell>
          <cell r="AK181">
            <v>23.4</v>
          </cell>
          <cell r="AL181">
            <v>7.2</v>
          </cell>
          <cell r="AP181">
            <v>6.741418895517878</v>
          </cell>
          <cell r="AQ181">
            <v>2.3909133710559747</v>
          </cell>
          <cell r="AR181">
            <v>15.419145816216478</v>
          </cell>
          <cell r="AT181">
            <v>6.6594711851453692</v>
          </cell>
          <cell r="AU181">
            <v>0.44756622950072433</v>
          </cell>
          <cell r="AV181">
            <v>1.9806589316730623</v>
          </cell>
          <cell r="AW181">
            <v>13.910588443768987</v>
          </cell>
          <cell r="AY181">
            <v>15.232332266573852</v>
          </cell>
          <cell r="AZ181">
            <v>35.651478082790334</v>
          </cell>
          <cell r="BA181">
            <v>53.804790453972913</v>
          </cell>
          <cell r="BB181">
            <v>70.864261639118283</v>
          </cell>
          <cell r="BC181">
            <v>83.111827868619002</v>
          </cell>
          <cell r="BD181">
            <v>108.49248680029206</v>
          </cell>
          <cell r="BE181">
            <v>129.60307524406105</v>
          </cell>
          <cell r="BH181">
            <v>6.1</v>
          </cell>
          <cell r="BI181">
            <v>11.1</v>
          </cell>
          <cell r="BJ181">
            <v>33.1</v>
          </cell>
          <cell r="BK181">
            <v>43.5</v>
          </cell>
          <cell r="BL181">
            <v>55.3</v>
          </cell>
          <cell r="BM181">
            <v>78.699999999999989</v>
          </cell>
          <cell r="BN181">
            <v>85.899999999999991</v>
          </cell>
          <cell r="BQ181">
            <v>9.1323322665738527</v>
          </cell>
          <cell r="BR181">
            <v>24.551478082790332</v>
          </cell>
          <cell r="BS181">
            <v>20.704790453972912</v>
          </cell>
          <cell r="BT181">
            <v>27.364261639118283</v>
          </cell>
          <cell r="BU181">
            <v>27.811827868619005</v>
          </cell>
          <cell r="BV181">
            <v>29.792486800292068</v>
          </cell>
          <cell r="BW181">
            <v>43.703075244061054</v>
          </cell>
          <cell r="BZ181">
            <v>7.4441813876305482E-2</v>
          </cell>
          <cell r="CA181">
            <v>4.9531244985577226E-2</v>
          </cell>
        </row>
        <row r="182">
          <cell r="Q182">
            <v>5.0113765807009782</v>
          </cell>
          <cell r="R182">
            <v>4.7818756766337636</v>
          </cell>
          <cell r="S182">
            <v>21.554095750260004</v>
          </cell>
          <cell r="T182">
            <v>5.9497288321294901</v>
          </cell>
          <cell r="U182">
            <v>3.9456540861499994</v>
          </cell>
          <cell r="V182">
            <v>21.941462904838779</v>
          </cell>
          <cell r="W182">
            <v>6.9551681920775339</v>
          </cell>
          <cell r="AE182">
            <v>10.119681283538403</v>
          </cell>
          <cell r="AF182">
            <v>10.35904385061521</v>
          </cell>
          <cell r="AG182">
            <v>9.3999999999999986</v>
          </cell>
          <cell r="AH182">
            <v>7.7757898402061905</v>
          </cell>
          <cell r="AI182">
            <v>10.8</v>
          </cell>
          <cell r="AJ182">
            <v>24</v>
          </cell>
          <cell r="AK182">
            <v>5.2</v>
          </cell>
          <cell r="AL182">
            <v>29.5</v>
          </cell>
          <cell r="AP182">
            <v>53.538706444161605</v>
          </cell>
          <cell r="AQ182">
            <v>-1.4290486148652075</v>
          </cell>
          <cell r="AR182">
            <v>-4.3886234192990203</v>
          </cell>
          <cell r="AT182">
            <v>10.754095750260003</v>
          </cell>
          <cell r="AU182">
            <v>-18.050271167870509</v>
          </cell>
          <cell r="AV182">
            <v>-1.2543459138500008</v>
          </cell>
          <cell r="AW182">
            <v>-7.5585370951612205</v>
          </cell>
          <cell r="AY182">
            <v>72.588382963450016</v>
          </cell>
          <cell r="AZ182">
            <v>77.599759544150999</v>
          </cell>
          <cell r="BA182">
            <v>82.381635220784759</v>
          </cell>
          <cell r="BB182">
            <v>103.93573097104476</v>
          </cell>
          <cell r="BC182">
            <v>109.88545980317426</v>
          </cell>
          <cell r="BD182">
            <v>113.83111388932426</v>
          </cell>
          <cell r="BE182">
            <v>135.77257679416303</v>
          </cell>
          <cell r="BH182">
            <v>20.478725134153613</v>
          </cell>
          <cell r="BI182">
            <v>29.878725134153612</v>
          </cell>
          <cell r="BJ182">
            <v>37.654514974359799</v>
          </cell>
          <cell r="BK182">
            <v>48.454514974359796</v>
          </cell>
          <cell r="BL182">
            <v>72.454514974359796</v>
          </cell>
          <cell r="BM182">
            <v>77.654514974359799</v>
          </cell>
          <cell r="BN182">
            <v>107.1545149743598</v>
          </cell>
          <cell r="BQ182">
            <v>52.109657829296403</v>
          </cell>
          <cell r="BR182">
            <v>47.721034409997387</v>
          </cell>
          <cell r="BS182">
            <v>44.72712024642496</v>
          </cell>
          <cell r="BT182">
            <v>55.481215996684966</v>
          </cell>
          <cell r="BU182">
            <v>37.430944828814461</v>
          </cell>
          <cell r="BV182">
            <v>36.176598914964458</v>
          </cell>
          <cell r="BW182">
            <v>28.618061819803231</v>
          </cell>
          <cell r="BZ182">
            <v>9.8422488785964254E-2</v>
          </cell>
          <cell r="CA182">
            <v>6.4896244692697808E-2</v>
          </cell>
        </row>
        <row r="183">
          <cell r="Q183">
            <v>100</v>
          </cell>
          <cell r="R183">
            <v>0</v>
          </cell>
          <cell r="S183">
            <v>17.899999999999999</v>
          </cell>
          <cell r="T183">
            <v>88.812268683499994</v>
          </cell>
          <cell r="U183">
            <v>114.15</v>
          </cell>
          <cell r="V183">
            <v>98.247960756910004</v>
          </cell>
          <cell r="W183">
            <v>150.15</v>
          </cell>
          <cell r="AE183">
            <v>0</v>
          </cell>
          <cell r="AF183">
            <v>0</v>
          </cell>
          <cell r="AG183">
            <v>138.19999999999999</v>
          </cell>
          <cell r="AH183">
            <v>0</v>
          </cell>
          <cell r="AI183">
            <v>0</v>
          </cell>
          <cell r="AJ183">
            <v>0</v>
          </cell>
          <cell r="AK183">
            <v>139.078495</v>
          </cell>
          <cell r="AL183">
            <v>0</v>
          </cell>
          <cell r="AP183">
            <v>4.4000000000000004</v>
          </cell>
          <cell r="AQ183">
            <v>0.5</v>
          </cell>
          <cell r="AR183">
            <v>-38.199999999999989</v>
          </cell>
          <cell r="AT183">
            <v>17.899999999999999</v>
          </cell>
          <cell r="AU183">
            <v>88.812268683499994</v>
          </cell>
          <cell r="AV183">
            <v>-24.928494999999998</v>
          </cell>
          <cell r="AW183">
            <v>98.247960756910004</v>
          </cell>
          <cell r="AY183">
            <v>4.9000000000000004</v>
          </cell>
          <cell r="AZ183">
            <v>104.9</v>
          </cell>
          <cell r="BA183">
            <v>104.9</v>
          </cell>
          <cell r="BB183">
            <v>122.8</v>
          </cell>
          <cell r="BC183">
            <v>211.61226868349999</v>
          </cell>
          <cell r="BD183">
            <v>325.7622686835</v>
          </cell>
          <cell r="BE183">
            <v>424.01022944041</v>
          </cell>
          <cell r="BH183">
            <v>0</v>
          </cell>
          <cell r="BI183">
            <v>138.19999999999999</v>
          </cell>
          <cell r="BJ183">
            <v>138.19999999999999</v>
          </cell>
          <cell r="BK183">
            <v>138.19999999999999</v>
          </cell>
          <cell r="BL183">
            <v>138.19999999999999</v>
          </cell>
          <cell r="BM183">
            <v>277.27849500000002</v>
          </cell>
          <cell r="BN183">
            <v>277.27849500000002</v>
          </cell>
          <cell r="BQ183">
            <v>4.9000000000000004</v>
          </cell>
          <cell r="BR183">
            <v>-33.29999999999999</v>
          </cell>
          <cell r="BS183">
            <v>-33.29999999999999</v>
          </cell>
          <cell r="BT183">
            <v>-15.399999999999991</v>
          </cell>
          <cell r="BU183">
            <v>73.412268683500002</v>
          </cell>
          <cell r="BV183">
            <v>48.483773683499976</v>
          </cell>
          <cell r="BW183">
            <v>146.73173444040998</v>
          </cell>
          <cell r="BZ183">
            <v>0.18953741631313256</v>
          </cell>
          <cell r="CA183">
            <v>0.12378332833646967</v>
          </cell>
        </row>
        <row r="184"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109.19289789080555</v>
          </cell>
          <cell r="V184">
            <v>0</v>
          </cell>
          <cell r="W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111.04121000000001</v>
          </cell>
          <cell r="AL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-1.8483121091944525</v>
          </cell>
          <cell r="AW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109.19289789080555</v>
          </cell>
          <cell r="BE184">
            <v>109.19289789080555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111.04121000000001</v>
          </cell>
          <cell r="BN184">
            <v>111.04121000000001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-1.8483121091944525</v>
          </cell>
          <cell r="BW184">
            <v>-1.8483121091944525</v>
          </cell>
        </row>
        <row r="185">
          <cell r="Q185">
            <v>9.8321486897529002</v>
          </cell>
          <cell r="R185">
            <v>11.969192138902438</v>
          </cell>
          <cell r="S185">
            <v>3.9755527228100003</v>
          </cell>
          <cell r="T185">
            <v>1.608286515561961</v>
          </cell>
          <cell r="U185">
            <v>11.047212978493802</v>
          </cell>
          <cell r="V185">
            <v>5.8656877307778501</v>
          </cell>
          <cell r="W185">
            <v>22.556142154329997</v>
          </cell>
          <cell r="X185">
            <v>12.998436634050623</v>
          </cell>
          <cell r="Y185">
            <v>6.4403356636901039</v>
          </cell>
          <cell r="Z185">
            <v>1.2586452902</v>
          </cell>
          <cell r="AA185">
            <v>102.02637491710546</v>
          </cell>
          <cell r="AB185">
            <v>0.11528057547271719</v>
          </cell>
          <cell r="AC185" t="e">
            <v>#VALUE!</v>
          </cell>
          <cell r="AD185">
            <v>0.11528057547271719</v>
          </cell>
          <cell r="AE185">
            <v>3.5389999999999997</v>
          </cell>
          <cell r="AF185">
            <v>4.2442580924855484</v>
          </cell>
          <cell r="AG185">
            <v>21.13</v>
          </cell>
          <cell r="AH185">
            <v>16.222999999999999</v>
          </cell>
          <cell r="AI185">
            <v>6.2759089595375706</v>
          </cell>
          <cell r="AJ185">
            <v>8.320930635838149</v>
          </cell>
          <cell r="AK185">
            <v>18.117890173410402</v>
          </cell>
          <cell r="AL185">
            <v>5.2017890173410404</v>
          </cell>
          <cell r="AP185">
            <v>8.5605486075889345</v>
          </cell>
          <cell r="AQ185">
            <v>-1.869072301538699</v>
          </cell>
          <cell r="AR185">
            <v>-11.297851310247099</v>
          </cell>
          <cell r="AT185">
            <v>-2.3003562367275698</v>
          </cell>
          <cell r="AU185">
            <v>-6.7126441202761882</v>
          </cell>
          <cell r="AV185">
            <v>-7.0706771949166001</v>
          </cell>
          <cell r="AW185">
            <v>0.66389871343680973</v>
          </cell>
          <cell r="AY185">
            <v>14.474734398535784</v>
          </cell>
          <cell r="AZ185">
            <v>24.306883088288686</v>
          </cell>
          <cell r="BA185">
            <v>36.276075227191122</v>
          </cell>
          <cell r="BB185">
            <v>40.251627950001122</v>
          </cell>
          <cell r="BC185">
            <v>41.859914465563087</v>
          </cell>
          <cell r="BD185">
            <v>52.90712744405689</v>
          </cell>
          <cell r="BE185">
            <v>58.77281517483474</v>
          </cell>
          <cell r="BH185">
            <v>7.783258092485549</v>
          </cell>
          <cell r="BI185">
            <v>28.913258092485549</v>
          </cell>
          <cell r="BJ185">
            <v>45.136258092485548</v>
          </cell>
          <cell r="BK185">
            <v>51.412167052023108</v>
          </cell>
          <cell r="BL185">
            <v>59.73309768786126</v>
          </cell>
          <cell r="BM185">
            <v>77.850987861271676</v>
          </cell>
          <cell r="BN185">
            <v>83.052776878612718</v>
          </cell>
          <cell r="BQ185">
            <v>6.6914763060502338</v>
          </cell>
          <cell r="BR185">
            <v>-4.6063750041968614</v>
          </cell>
          <cell r="BS185">
            <v>-8.860182865294421</v>
          </cell>
          <cell r="BT185">
            <v>-11.160539102021989</v>
          </cell>
          <cell r="BU185">
            <v>-17.873183222298174</v>
          </cell>
          <cell r="BV185">
            <v>-24.943860417214786</v>
          </cell>
          <cell r="BW185">
            <v>-24.279961703777978</v>
          </cell>
          <cell r="BZ185">
            <v>3.7493194909025564E-2</v>
          </cell>
          <cell r="CA185">
            <v>5.3501893224681248E-2</v>
          </cell>
        </row>
        <row r="188">
          <cell r="Q188">
            <v>1562.7831531930278</v>
          </cell>
          <cell r="R188">
            <v>1335.5517192517016</v>
          </cell>
          <cell r="S188">
            <v>1459.047491855642</v>
          </cell>
          <cell r="T188">
            <v>1159.3107929749726</v>
          </cell>
          <cell r="U188">
            <v>1597.5626542380755</v>
          </cell>
          <cell r="V188">
            <v>1158.6352938180446</v>
          </cell>
          <cell r="W188">
            <v>1776.2541291407799</v>
          </cell>
          <cell r="X188">
            <v>1148.16500459793</v>
          </cell>
          <cell r="Y188">
            <v>1326.2427183671002</v>
          </cell>
          <cell r="Z188">
            <v>1444.4205285488624</v>
          </cell>
          <cell r="AA188">
            <v>16173.372973017389</v>
          </cell>
          <cell r="AB188">
            <v>14.480122042055168</v>
          </cell>
          <cell r="AC188" t="e">
            <v>#VALUE!</v>
          </cell>
          <cell r="AD188">
            <v>14.606218679749187</v>
          </cell>
          <cell r="AE188">
            <v>1068.756363721712</v>
          </cell>
          <cell r="AF188">
            <v>1031.5777194433952</v>
          </cell>
          <cell r="AG188">
            <v>1690.6351448769883</v>
          </cell>
          <cell r="AH188">
            <v>1358.7798698023994</v>
          </cell>
          <cell r="AI188">
            <v>1374.4917745222101</v>
          </cell>
          <cell r="AJ188">
            <v>1179.3930006395633</v>
          </cell>
          <cell r="AK188">
            <v>1534.3171599107404</v>
          </cell>
          <cell r="AP188">
            <v>71.364277281834575</v>
          </cell>
          <cell r="AQ188">
            <v>33.701126584312306</v>
          </cell>
          <cell r="AR188">
            <v>-127.85199168396048</v>
          </cell>
          <cell r="AS188">
            <v>-23.228150550697819</v>
          </cell>
          <cell r="AT188">
            <v>84.555717333431858</v>
          </cell>
          <cell r="AU188">
            <v>-20.082207664590669</v>
          </cell>
          <cell r="AV188">
            <v>63.245494327335109</v>
          </cell>
          <cell r="AY188">
            <v>2205.399487031254</v>
          </cell>
          <cell r="AZ188">
            <v>3768.1826402242814</v>
          </cell>
          <cell r="BA188">
            <v>5103.7343594759841</v>
          </cell>
          <cell r="BB188">
            <v>6562.7818513316261</v>
          </cell>
          <cell r="BC188">
            <v>7722.0926443065991</v>
          </cell>
          <cell r="BD188">
            <v>9319.6552985446742</v>
          </cell>
          <cell r="BE188">
            <v>10478.290592362719</v>
          </cell>
          <cell r="BH188">
            <v>2100.3340831651071</v>
          </cell>
          <cell r="BI188">
            <v>3790.969228042095</v>
          </cell>
          <cell r="BJ188">
            <v>5149.7490978444939</v>
          </cell>
          <cell r="BK188">
            <v>6524.240872366704</v>
          </cell>
          <cell r="BL188">
            <v>7703.633873006268</v>
          </cell>
          <cell r="BM188">
            <v>9237.951032917008</v>
          </cell>
          <cell r="BN188">
            <v>9237.951032917008</v>
          </cell>
          <cell r="BQ188">
            <v>105.06540386614701</v>
          </cell>
          <cell r="BR188">
            <v>-22.786587817813107</v>
          </cell>
          <cell r="BS188">
            <v>-46.014738368510578</v>
          </cell>
          <cell r="BT188">
            <v>38.540978964921635</v>
          </cell>
          <cell r="BU188">
            <v>18.458771300331165</v>
          </cell>
          <cell r="BV188">
            <v>81.704265627666246</v>
          </cell>
          <cell r="BW188">
            <v>1240.3395594457106</v>
          </cell>
          <cell r="BZ188">
            <v>6.9165436268801814</v>
          </cell>
          <cell r="CA188">
            <v>6.9000104275418552</v>
          </cell>
        </row>
        <row r="189">
          <cell r="Q189">
            <v>1268.7220575171</v>
          </cell>
          <cell r="R189">
            <v>1092.9445943212645</v>
          </cell>
          <cell r="S189">
            <v>1295.417872444752</v>
          </cell>
          <cell r="T189">
            <v>1014.5812168482155</v>
          </cell>
          <cell r="U189">
            <v>1354.7337588262978</v>
          </cell>
          <cell r="V189">
            <v>960.02224971059331</v>
          </cell>
          <cell r="W189">
            <v>1265.1986597871232</v>
          </cell>
          <cell r="X189">
            <v>936.90342965859668</v>
          </cell>
          <cell r="Y189">
            <v>1228.3875718281001</v>
          </cell>
          <cell r="Z189">
            <v>1156.9326777232959</v>
          </cell>
          <cell r="AA189">
            <v>13489.213309872008</v>
          </cell>
          <cell r="AB189">
            <v>12.122117719974254</v>
          </cell>
          <cell r="AC189" t="e">
            <v>#VALUE!</v>
          </cell>
          <cell r="AD189">
            <v>12.248214357668274</v>
          </cell>
          <cell r="AE189">
            <v>929.45947908848927</v>
          </cell>
          <cell r="AF189">
            <v>892.92130767706817</v>
          </cell>
          <cell r="AG189">
            <v>1360.775263643369</v>
          </cell>
          <cell r="AH189">
            <v>1117.5272050139802</v>
          </cell>
          <cell r="AI189">
            <v>1194.5268260458204</v>
          </cell>
          <cell r="AJ189">
            <v>1015.6999489663854</v>
          </cell>
          <cell r="AK189">
            <v>1339.5282498029148</v>
          </cell>
          <cell r="AP189">
            <v>72.717097568724057</v>
          </cell>
          <cell r="AQ189">
            <v>20.271336872389384</v>
          </cell>
          <cell r="AR189">
            <v>-92.05320612626906</v>
          </cell>
          <cell r="AS189">
            <v>-24.582610692715662</v>
          </cell>
          <cell r="AT189">
            <v>100.89104639893162</v>
          </cell>
          <cell r="AU189">
            <v>-1.1187321181698735</v>
          </cell>
          <cell r="AV189">
            <v>15.205509023383001</v>
          </cell>
          <cell r="AY189">
            <v>1915.3692212066708</v>
          </cell>
          <cell r="AZ189">
            <v>3184.0912787237703</v>
          </cell>
          <cell r="BA189">
            <v>4277.0358730450353</v>
          </cell>
          <cell r="BB189">
            <v>5572.4537454897873</v>
          </cell>
          <cell r="BC189">
            <v>6587.0349623380034</v>
          </cell>
          <cell r="BD189">
            <v>7941.7687211643006</v>
          </cell>
          <cell r="BE189">
            <v>8901.7909708748939</v>
          </cell>
          <cell r="BH189">
            <v>1822.3807867655573</v>
          </cell>
          <cell r="BI189">
            <v>3183.1560504089261</v>
          </cell>
          <cell r="BJ189">
            <v>4300.6832554229059</v>
          </cell>
          <cell r="BK189">
            <v>5495.2100814687265</v>
          </cell>
          <cell r="BL189">
            <v>6510.9100304351123</v>
          </cell>
          <cell r="BM189">
            <v>7850.4382802380269</v>
          </cell>
          <cell r="BN189">
            <v>7850.4382802380269</v>
          </cell>
          <cell r="BQ189">
            <v>92.988434441113299</v>
          </cell>
          <cell r="BR189">
            <v>0.93522831484444424</v>
          </cell>
          <cell r="BS189">
            <v>-23.647382377871011</v>
          </cell>
          <cell r="BT189">
            <v>77.243664021060852</v>
          </cell>
          <cell r="BU189">
            <v>76.124931902891007</v>
          </cell>
          <cell r="BV189">
            <v>91.330440926273695</v>
          </cell>
          <cell r="BW189">
            <v>1051.352690636867</v>
          </cell>
          <cell r="BZ189">
            <v>5.8998922685013762</v>
          </cell>
          <cell r="CA189">
            <v>5.8317084954165219</v>
          </cell>
        </row>
        <row r="190">
          <cell r="Q190">
            <v>229.82562720125335</v>
          </cell>
          <cell r="R190">
            <v>231.78627338494337</v>
          </cell>
          <cell r="S190">
            <v>220.36962725388335</v>
          </cell>
          <cell r="T190">
            <v>260.44324293338332</v>
          </cell>
          <cell r="U190">
            <v>322.04120313933333</v>
          </cell>
          <cell r="V190">
            <v>236.95060855333335</v>
          </cell>
          <cell r="W190">
            <v>239.19305935433331</v>
          </cell>
          <cell r="X190">
            <v>228.78283836333335</v>
          </cell>
          <cell r="Y190">
            <v>240.99025244333333</v>
          </cell>
          <cell r="Z190">
            <v>489.89481366878056</v>
          </cell>
          <cell r="AA190">
            <v>3086.9989706022366</v>
          </cell>
          <cell r="AB190">
            <v>2.8239336017217149</v>
          </cell>
          <cell r="AC190" t="str">
            <v xml:space="preserve"> </v>
          </cell>
          <cell r="AD190">
            <v>2.8239336017217149</v>
          </cell>
          <cell r="AE190">
            <v>136.05759002946508</v>
          </cell>
          <cell r="AF190">
            <v>235.99584037193952</v>
          </cell>
          <cell r="AG190">
            <v>253.06730158728695</v>
          </cell>
          <cell r="AH190">
            <v>238.41410385292349</v>
          </cell>
          <cell r="AI190">
            <v>234.579779344998</v>
          </cell>
          <cell r="AJ190">
            <v>263.55543885477232</v>
          </cell>
          <cell r="AK190">
            <v>313.56136992002473</v>
          </cell>
          <cell r="AP190">
            <v>26.681482223868272</v>
          </cell>
          <cell r="AQ190">
            <v>-12.013488318946202</v>
          </cell>
          <cell r="AR190">
            <v>-23.241674386033594</v>
          </cell>
          <cell r="AS190">
            <v>-6.6278304679801181</v>
          </cell>
          <cell r="AT190">
            <v>-14.210152091114651</v>
          </cell>
          <cell r="AU190">
            <v>-3.1121959213890023</v>
          </cell>
          <cell r="AV190">
            <v>8.4798332193086026</v>
          </cell>
          <cell r="AY190">
            <v>386.72142430632664</v>
          </cell>
          <cell r="AZ190">
            <v>616.54705150758002</v>
          </cell>
          <cell r="BA190">
            <v>848.33332489252336</v>
          </cell>
          <cell r="BB190">
            <v>1068.7029521464067</v>
          </cell>
          <cell r="BC190">
            <v>1329.14619507979</v>
          </cell>
          <cell r="BD190">
            <v>1651.1873982191232</v>
          </cell>
          <cell r="BE190">
            <v>1888.1380067724565</v>
          </cell>
          <cell r="BH190">
            <v>372.05343040140463</v>
          </cell>
          <cell r="BI190">
            <v>625.12073198869155</v>
          </cell>
          <cell r="BJ190">
            <v>863.53483584161506</v>
          </cell>
          <cell r="BK190">
            <v>1098.114615186613</v>
          </cell>
          <cell r="BL190">
            <v>1361.6700540413854</v>
          </cell>
          <cell r="BM190">
            <v>1675.2314239614102</v>
          </cell>
          <cell r="BN190">
            <v>1675.2314239614102</v>
          </cell>
          <cell r="BQ190">
            <v>14.667993904922014</v>
          </cell>
          <cell r="BR190">
            <v>-8.5736804811115235</v>
          </cell>
          <cell r="BS190">
            <v>-15.201510949091698</v>
          </cell>
          <cell r="BT190">
            <v>-29.411663040206349</v>
          </cell>
          <cell r="BU190">
            <v>-32.523858961595352</v>
          </cell>
          <cell r="BV190">
            <v>-24.044025742286976</v>
          </cell>
          <cell r="BW190">
            <v>212.90658281104629</v>
          </cell>
          <cell r="BZ190">
            <v>1.1904930526246817</v>
          </cell>
          <cell r="CA190">
            <v>1.2196241055379393</v>
          </cell>
        </row>
        <row r="191">
          <cell r="Q191">
            <v>114.93062309356779</v>
          </cell>
          <cell r="R191">
            <v>97.577095191947578</v>
          </cell>
          <cell r="S191">
            <v>99.839122443596665</v>
          </cell>
          <cell r="T191">
            <v>80.184636532315565</v>
          </cell>
          <cell r="U191">
            <v>78.343778427148891</v>
          </cell>
          <cell r="V191">
            <v>99.025721802846675</v>
          </cell>
          <cell r="W191">
            <v>101.61939423679334</v>
          </cell>
          <cell r="X191">
            <v>104.04936530497446</v>
          </cell>
          <cell r="Y191">
            <v>111.93020796266667</v>
          </cell>
          <cell r="Z191">
            <v>99.254814024515426</v>
          </cell>
          <cell r="AA191">
            <v>1168.2704795129862</v>
          </cell>
          <cell r="AB191">
            <v>0.32142097994371183</v>
          </cell>
          <cell r="AC191">
            <v>0.12609663769402049</v>
          </cell>
          <cell r="AD191">
            <v>0.44751761763773235</v>
          </cell>
          <cell r="AE191">
            <v>38.699802558668416</v>
          </cell>
          <cell r="AF191">
            <v>119.90133607843137</v>
          </cell>
          <cell r="AG191">
            <v>90.284681960784297</v>
          </cell>
          <cell r="AH191">
            <v>72.295434640522842</v>
          </cell>
          <cell r="AI191">
            <v>91.401886405228737</v>
          </cell>
          <cell r="AJ191">
            <v>98.853333464052255</v>
          </cell>
          <cell r="AK191">
            <v>94.987434744842744</v>
          </cell>
          <cell r="AP191">
            <v>30.696783632878258</v>
          </cell>
          <cell r="AQ191">
            <v>-7.7822017773646905</v>
          </cell>
          <cell r="AR191">
            <v>24.645941132783491</v>
          </cell>
          <cell r="AS191">
            <v>25.281660551424736</v>
          </cell>
          <cell r="AT191">
            <v>8.4372360383679279</v>
          </cell>
          <cell r="AU191">
            <v>-18.66869693173669</v>
          </cell>
          <cell r="AV191">
            <v>-16.643656317693853</v>
          </cell>
          <cell r="AY191">
            <v>181.51572049261335</v>
          </cell>
          <cell r="AZ191">
            <v>296.44634358618111</v>
          </cell>
          <cell r="BA191">
            <v>394.02343877812871</v>
          </cell>
          <cell r="BB191">
            <v>493.8625612217254</v>
          </cell>
          <cell r="BC191">
            <v>574.04719775404101</v>
          </cell>
          <cell r="BD191">
            <v>652.3909761811899</v>
          </cell>
          <cell r="BE191">
            <v>751.41669798403655</v>
          </cell>
          <cell r="BH191">
            <v>158.60113863709981</v>
          </cell>
          <cell r="BI191">
            <v>248.88582059788411</v>
          </cell>
          <cell r="BJ191">
            <v>321.18125523840695</v>
          </cell>
          <cell r="BK191">
            <v>412.58314164363571</v>
          </cell>
          <cell r="BL191">
            <v>511.43647510768795</v>
          </cell>
          <cell r="BM191">
            <v>606.42390985253064</v>
          </cell>
          <cell r="BN191">
            <v>606.42390985253064</v>
          </cell>
          <cell r="BQ191">
            <v>22.914581855513553</v>
          </cell>
          <cell r="BR191">
            <v>47.560522988297038</v>
          </cell>
          <cell r="BS191">
            <v>72.842183539721773</v>
          </cell>
          <cell r="BT191">
            <v>81.279419578089701</v>
          </cell>
          <cell r="BU191">
            <v>62.61072264635299</v>
          </cell>
          <cell r="BV191">
            <v>45.967066328659257</v>
          </cell>
          <cell r="BW191">
            <v>144.9927881315059</v>
          </cell>
          <cell r="BZ191">
            <v>0.51416405759926775</v>
          </cell>
          <cell r="CA191">
            <v>0.45808472591535199</v>
          </cell>
        </row>
        <row r="192">
          <cell r="Q192">
            <v>26.136318601111117</v>
          </cell>
          <cell r="R192">
            <v>28.111831709090907</v>
          </cell>
          <cell r="S192">
            <v>10.912967109</v>
          </cell>
          <cell r="T192">
            <v>10.992378753888888</v>
          </cell>
          <cell r="U192">
            <v>12.36558303222222</v>
          </cell>
          <cell r="V192">
            <v>49.993232800000001</v>
          </cell>
          <cell r="W192">
            <v>32.539151746666668</v>
          </cell>
          <cell r="X192">
            <v>28.857724697777776</v>
          </cell>
          <cell r="Y192">
            <v>28.824999999999999</v>
          </cell>
          <cell r="Z192">
            <v>28.824999999999999</v>
          </cell>
          <cell r="AA192">
            <v>316.25375747975755</v>
          </cell>
          <cell r="AB192">
            <v>0.32142097994371183</v>
          </cell>
          <cell r="AC192">
            <v>0.12609663769402049</v>
          </cell>
          <cell r="AD192">
            <v>0.44751761763773235</v>
          </cell>
          <cell r="AE192">
            <v>0.38659411764705881</v>
          </cell>
          <cell r="AF192">
            <v>29.059669411764705</v>
          </cell>
          <cell r="AG192">
            <v>6.7430152941176473</v>
          </cell>
          <cell r="AH192">
            <v>6.4093235294117639</v>
          </cell>
          <cell r="AI192">
            <v>12.415775294117648</v>
          </cell>
          <cell r="AJ192">
            <v>22.467222352941175</v>
          </cell>
          <cell r="AK192">
            <v>29.995634117647054</v>
          </cell>
          <cell r="AP192">
            <v>34.455825252352952</v>
          </cell>
          <cell r="AQ192">
            <v>-5.2075197517646998</v>
          </cell>
          <cell r="AR192">
            <v>19.39330330699347</v>
          </cell>
          <cell r="AS192">
            <v>21.702508179679143</v>
          </cell>
          <cell r="AT192">
            <v>-1.5028081851176474</v>
          </cell>
          <cell r="AU192">
            <v>-11.474843599052287</v>
          </cell>
          <cell r="AV192">
            <v>-17.630051085424832</v>
          </cell>
          <cell r="AY192">
            <v>58.694569030000011</v>
          </cell>
          <cell r="AZ192">
            <v>84.830887631111125</v>
          </cell>
          <cell r="BA192">
            <v>112.94271934020203</v>
          </cell>
          <cell r="BB192">
            <v>123.85568644920204</v>
          </cell>
          <cell r="BC192">
            <v>134.84806520309093</v>
          </cell>
          <cell r="BD192">
            <v>147.21364823531314</v>
          </cell>
          <cell r="BE192">
            <v>197.20688103531313</v>
          </cell>
          <cell r="BH192">
            <v>29.446263529411763</v>
          </cell>
          <cell r="BI192">
            <v>36.189278823529406</v>
          </cell>
          <cell r="BJ192">
            <v>42.598602352941171</v>
          </cell>
          <cell r="BK192">
            <v>55.014377647058822</v>
          </cell>
          <cell r="BL192">
            <v>77.4816</v>
          </cell>
          <cell r="BM192">
            <v>107.47723411764706</v>
          </cell>
          <cell r="BN192">
            <v>107.47723411764706</v>
          </cell>
          <cell r="BQ192">
            <v>29.248305500588248</v>
          </cell>
          <cell r="BR192">
            <v>48.641608807581719</v>
          </cell>
          <cell r="BS192">
            <v>70.344116987260861</v>
          </cell>
          <cell r="BT192">
            <v>68.841308802143217</v>
          </cell>
          <cell r="BU192">
            <v>57.366465203090925</v>
          </cell>
          <cell r="BV192">
            <v>39.736414117666087</v>
          </cell>
          <cell r="BW192">
            <v>89.729646917666074</v>
          </cell>
          <cell r="BZ192">
            <v>0.12078105883192385</v>
          </cell>
          <cell r="CA192">
            <v>6.9398917024855344E-2</v>
          </cell>
        </row>
        <row r="193">
          <cell r="Q193">
            <v>88.794304492456675</v>
          </cell>
          <cell r="R193">
            <v>69.46526348285667</v>
          </cell>
          <cell r="S193">
            <v>88.926155334596658</v>
          </cell>
          <cell r="T193">
            <v>69.192257778426679</v>
          </cell>
          <cell r="U193">
            <v>65.978195394926672</v>
          </cell>
          <cell r="V193">
            <v>49.032489002846667</v>
          </cell>
          <cell r="W193">
            <v>69.080242490126665</v>
          </cell>
          <cell r="X193">
            <v>75.191640607196675</v>
          </cell>
          <cell r="Y193">
            <v>83.105207962666668</v>
          </cell>
          <cell r="Z193">
            <v>70.429814024515423</v>
          </cell>
          <cell r="AA193">
            <v>852.01672203322869</v>
          </cell>
          <cell r="AB193">
            <v>0</v>
          </cell>
          <cell r="AC193">
            <v>0</v>
          </cell>
          <cell r="AD193">
            <v>0</v>
          </cell>
          <cell r="AE193">
            <v>38.313208441021359</v>
          </cell>
          <cell r="AF193">
            <v>90.841666666666669</v>
          </cell>
          <cell r="AG193">
            <v>83.541666666666657</v>
          </cell>
          <cell r="AH193">
            <v>65.886111111111077</v>
          </cell>
          <cell r="AI193">
            <v>78.986111111111086</v>
          </cell>
          <cell r="AJ193">
            <v>76.386111111111077</v>
          </cell>
          <cell r="AK193">
            <v>64.991800627195687</v>
          </cell>
          <cell r="AP193">
            <v>-3.7590416194746936</v>
          </cell>
          <cell r="AQ193">
            <v>-2.5746820255999978</v>
          </cell>
          <cell r="AR193">
            <v>5.2526378257900177</v>
          </cell>
          <cell r="AS193">
            <v>3.5791523717455931</v>
          </cell>
          <cell r="AT193">
            <v>9.9400442234855717</v>
          </cell>
          <cell r="AU193">
            <v>-7.1938533326843981</v>
          </cell>
          <cell r="AV193">
            <v>0.98639476773098522</v>
          </cell>
          <cell r="AY193">
            <v>122.82115146261334</v>
          </cell>
          <cell r="AZ193">
            <v>211.61545595507002</v>
          </cell>
          <cell r="BA193">
            <v>281.08071943792669</v>
          </cell>
          <cell r="BB193">
            <v>370.00687477252336</v>
          </cell>
          <cell r="BC193">
            <v>439.19913255095003</v>
          </cell>
          <cell r="BD193">
            <v>505.17732794587664</v>
          </cell>
          <cell r="BE193">
            <v>554.2098169487233</v>
          </cell>
          <cell r="BH193">
            <v>129.15487510768804</v>
          </cell>
          <cell r="BI193">
            <v>212.6965417743547</v>
          </cell>
          <cell r="BJ193">
            <v>278.58265288546579</v>
          </cell>
          <cell r="BK193">
            <v>357.56876399657688</v>
          </cell>
          <cell r="BL193">
            <v>433.95487510768794</v>
          </cell>
          <cell r="BM193">
            <v>498.94667573488363</v>
          </cell>
          <cell r="BN193">
            <v>498.94667573488363</v>
          </cell>
          <cell r="BQ193">
            <v>-6.3337236450746959</v>
          </cell>
          <cell r="BR193">
            <v>-1.0810858192846786</v>
          </cell>
          <cell r="BS193">
            <v>2.498066552460906</v>
          </cell>
          <cell r="BT193">
            <v>12.438110775946482</v>
          </cell>
          <cell r="BU193">
            <v>5.2442574432620646</v>
          </cell>
          <cell r="BV193">
            <v>6.2306522109930143</v>
          </cell>
          <cell r="BW193">
            <v>55.263141213839674</v>
          </cell>
          <cell r="BZ193">
            <v>0.39338299876734384</v>
          </cell>
          <cell r="CA193">
            <v>0.38868580889049659</v>
          </cell>
        </row>
        <row r="194">
          <cell r="Q194">
            <v>923.96580722227884</v>
          </cell>
          <cell r="R194">
            <v>763.58122574437368</v>
          </cell>
          <cell r="S194">
            <v>975.20912274727209</v>
          </cell>
          <cell r="T194">
            <v>673.95333738251657</v>
          </cell>
          <cell r="U194">
            <v>954.34877725981562</v>
          </cell>
          <cell r="V194">
            <v>624.04591935441329</v>
          </cell>
          <cell r="W194">
            <v>924.38620619599646</v>
          </cell>
          <cell r="X194">
            <v>604.07122599028889</v>
          </cell>
          <cell r="Y194">
            <v>875.46711142210006</v>
          </cell>
          <cell r="Z194">
            <v>567.78305003000003</v>
          </cell>
          <cell r="AA194">
            <v>9233.943859756786</v>
          </cell>
          <cell r="AB194">
            <v>8.9767631383088275</v>
          </cell>
          <cell r="AC194" t="str">
            <v xml:space="preserve"> </v>
          </cell>
          <cell r="AD194">
            <v>8.9767631383088275</v>
          </cell>
          <cell r="AE194">
            <v>754.70208650035579</v>
          </cell>
          <cell r="AF194">
            <v>537.02413122669725</v>
          </cell>
          <cell r="AG194">
            <v>1017.4232800952977</v>
          </cell>
          <cell r="AH194">
            <v>806.81766652053375</v>
          </cell>
          <cell r="AI194">
            <v>868.54516029559363</v>
          </cell>
          <cell r="AJ194">
            <v>653.29117664756075</v>
          </cell>
          <cell r="AK194">
            <v>930.97944513804737</v>
          </cell>
          <cell r="AP194">
            <v>15.338831711977491</v>
          </cell>
          <cell r="AQ194">
            <v>40.067026968700247</v>
          </cell>
          <cell r="AR194">
            <v>-93.457472873018901</v>
          </cell>
          <cell r="AS194">
            <v>-43.236440776160066</v>
          </cell>
          <cell r="AT194">
            <v>106.66396245167846</v>
          </cell>
          <cell r="AU194">
            <v>20.662160734955819</v>
          </cell>
          <cell r="AV194">
            <v>23.369332121768252</v>
          </cell>
          <cell r="AY194">
            <v>1347.1320764077307</v>
          </cell>
          <cell r="AZ194">
            <v>2271.0978836300092</v>
          </cell>
          <cell r="BA194">
            <v>3034.6791093743832</v>
          </cell>
          <cell r="BB194">
            <v>4009.8882321216556</v>
          </cell>
          <cell r="BC194">
            <v>4683.8415695041722</v>
          </cell>
          <cell r="BD194">
            <v>5638.1903467639868</v>
          </cell>
          <cell r="BE194">
            <v>6262.2362661183997</v>
          </cell>
          <cell r="BH194">
            <v>1291.7262177270529</v>
          </cell>
          <cell r="BI194">
            <v>2309.1494978223504</v>
          </cell>
          <cell r="BJ194">
            <v>3115.9671643428842</v>
          </cell>
          <cell r="BK194">
            <v>3984.5123246384778</v>
          </cell>
          <cell r="BL194">
            <v>4637.8035012860391</v>
          </cell>
          <cell r="BM194">
            <v>5568.7829464240867</v>
          </cell>
          <cell r="BN194">
            <v>5568.7829464240867</v>
          </cell>
          <cell r="BQ194">
            <v>55.405858680677731</v>
          </cell>
          <cell r="BR194">
            <v>-38.05161419234107</v>
          </cell>
          <cell r="BS194">
            <v>-81.288054968501086</v>
          </cell>
          <cell r="BT194">
            <v>25.375907483177507</v>
          </cell>
          <cell r="BU194">
            <v>46.038068218133375</v>
          </cell>
          <cell r="BV194">
            <v>69.40740033990005</v>
          </cell>
          <cell r="BW194">
            <v>693.453319694313</v>
          </cell>
          <cell r="BZ194">
            <v>4.195235158277427</v>
          </cell>
          <cell r="CA194">
            <v>4.1539996639632308</v>
          </cell>
        </row>
        <row r="196">
          <cell r="Q196">
            <v>294.0610956759279</v>
          </cell>
          <cell r="R196">
            <v>242.60712493043712</v>
          </cell>
          <cell r="S196">
            <v>163.62961941089</v>
          </cell>
          <cell r="T196">
            <v>144.72957612675719</v>
          </cell>
          <cell r="U196">
            <v>242.82889541177775</v>
          </cell>
          <cell r="V196">
            <v>198.61304410745123</v>
          </cell>
          <cell r="W196">
            <v>511.05546935365669</v>
          </cell>
          <cell r="X196">
            <v>211.26157493933331</v>
          </cell>
          <cell r="Y196">
            <v>97.855146539000003</v>
          </cell>
          <cell r="Z196">
            <v>287.48785082556651</v>
          </cell>
          <cell r="AA196">
            <v>2684.1596631453808</v>
          </cell>
          <cell r="AB196">
            <v>2.3580043220809133</v>
          </cell>
          <cell r="AC196" t="e">
            <v>#VALUE!</v>
          </cell>
          <cell r="AD196">
            <v>2.3580043220809133</v>
          </cell>
          <cell r="AE196">
            <v>139.29688463322262</v>
          </cell>
          <cell r="AF196">
            <v>138.65641176632701</v>
          </cell>
          <cell r="AG196">
            <v>329.85988123361915</v>
          </cell>
          <cell r="AH196">
            <v>241.25266478841922</v>
          </cell>
          <cell r="AI196">
            <v>179.96494847638968</v>
          </cell>
          <cell r="AJ196">
            <v>163.69305167317788</v>
          </cell>
          <cell r="AK196">
            <v>194.7889101078257</v>
          </cell>
          <cell r="AP196">
            <v>-1.3528202868892834</v>
          </cell>
          <cell r="AQ196">
            <v>13.429789711923007</v>
          </cell>
          <cell r="AR196">
            <v>-35.798785557691247</v>
          </cell>
          <cell r="AS196">
            <v>1.3544601420178992</v>
          </cell>
          <cell r="AT196">
            <v>-16.335329065499678</v>
          </cell>
          <cell r="AU196">
            <v>-18.963475546420682</v>
          </cell>
          <cell r="AV196">
            <v>48.039985303952051</v>
          </cell>
          <cell r="AY196">
            <v>290.03026582458335</v>
          </cell>
          <cell r="AZ196">
            <v>584.09136150051131</v>
          </cell>
          <cell r="BA196">
            <v>826.69848643094838</v>
          </cell>
          <cell r="BB196">
            <v>990.32810584183846</v>
          </cell>
          <cell r="BC196">
            <v>1135.0576819685957</v>
          </cell>
          <cell r="BD196">
            <v>1377.8865773803732</v>
          </cell>
          <cell r="BE196">
            <v>1576.4996214878245</v>
          </cell>
          <cell r="BH196">
            <v>277.95329639954963</v>
          </cell>
          <cell r="BI196">
            <v>607.81317763316883</v>
          </cell>
          <cell r="BJ196">
            <v>849.06584242158806</v>
          </cell>
          <cell r="BK196">
            <v>1029.0307908979776</v>
          </cell>
          <cell r="BL196">
            <v>1192.7238425711555</v>
          </cell>
          <cell r="BM196">
            <v>1387.5127526789815</v>
          </cell>
          <cell r="BN196">
            <v>1387.5127526789815</v>
          </cell>
          <cell r="BQ196">
            <v>12.07696942503371</v>
          </cell>
          <cell r="BR196">
            <v>-23.721816132657551</v>
          </cell>
          <cell r="BS196">
            <v>-22.367355990639567</v>
          </cell>
          <cell r="BT196">
            <v>-38.702685056139217</v>
          </cell>
          <cell r="BU196">
            <v>-57.666160602559842</v>
          </cell>
          <cell r="BV196">
            <v>-9.6261752986083593</v>
          </cell>
          <cell r="BW196">
            <v>188.98686880884293</v>
          </cell>
          <cell r="BZ196">
            <v>1.016651358378805</v>
          </cell>
          <cell r="CA196">
            <v>1.0683019321253338</v>
          </cell>
        </row>
        <row r="197">
          <cell r="Q197">
            <v>250.2770903</v>
          </cell>
          <cell r="R197">
            <v>181.92547436683</v>
          </cell>
          <cell r="S197">
            <v>136.10404965729001</v>
          </cell>
          <cell r="T197">
            <v>66.59179432900001</v>
          </cell>
          <cell r="U197">
            <v>201.49002999999999</v>
          </cell>
          <cell r="V197">
            <v>117.15720660522</v>
          </cell>
          <cell r="W197">
            <v>455.76433764899002</v>
          </cell>
          <cell r="X197">
            <v>119.3005</v>
          </cell>
          <cell r="Y197">
            <v>80.678799999999995</v>
          </cell>
          <cell r="Z197">
            <v>223.83</v>
          </cell>
          <cell r="AA197">
            <v>2034.9541098073298</v>
          </cell>
          <cell r="AB197">
            <v>1.725590518563513</v>
          </cell>
          <cell r="AC197" t="str">
            <v xml:space="preserve"> </v>
          </cell>
          <cell r="AD197">
            <v>1.725590518563513</v>
          </cell>
          <cell r="AE197">
            <v>105.5949751885439</v>
          </cell>
          <cell r="AF197">
            <v>83.460269798793149</v>
          </cell>
          <cell r="AG197">
            <v>259.77615401441949</v>
          </cell>
          <cell r="AH197">
            <v>167.34054464170501</v>
          </cell>
          <cell r="AI197">
            <v>133.32951094867099</v>
          </cell>
          <cell r="AJ197">
            <v>88.77389837829439</v>
          </cell>
          <cell r="AK197">
            <v>161.08700066314699</v>
          </cell>
          <cell r="AP197">
            <v>2.2549181114560923</v>
          </cell>
          <cell r="AQ197">
            <v>10.524663801206856</v>
          </cell>
          <cell r="AR197">
            <v>-9.499063714419492</v>
          </cell>
          <cell r="AS197">
            <v>14.584929725124994</v>
          </cell>
          <cell r="AT197">
            <v>2.7745387086190192</v>
          </cell>
          <cell r="AU197">
            <v>-22.182104049294381</v>
          </cell>
          <cell r="AV197">
            <v>40.403029336852995</v>
          </cell>
          <cell r="AY197">
            <v>201.8348269</v>
          </cell>
          <cell r="AZ197">
            <v>452.11191719999999</v>
          </cell>
          <cell r="BA197">
            <v>634.03739156683002</v>
          </cell>
          <cell r="BB197">
            <v>770.14144122412006</v>
          </cell>
          <cell r="BC197">
            <v>836.73323555312004</v>
          </cell>
          <cell r="BD197">
            <v>1038.22326555312</v>
          </cell>
          <cell r="BE197">
            <v>1155.3804721583399</v>
          </cell>
          <cell r="BH197">
            <v>189.05524498733706</v>
          </cell>
          <cell r="BI197">
            <v>448.83139900175655</v>
          </cell>
          <cell r="BJ197">
            <v>616.17194364346153</v>
          </cell>
          <cell r="BK197">
            <v>749.50145459213252</v>
          </cell>
          <cell r="BL197">
            <v>838.27535297042687</v>
          </cell>
          <cell r="BM197">
            <v>999.36235363357389</v>
          </cell>
          <cell r="BN197">
            <v>999.36235363357389</v>
          </cell>
          <cell r="BQ197">
            <v>12.779581912662934</v>
          </cell>
          <cell r="BR197">
            <v>3.2805181982434419</v>
          </cell>
          <cell r="BS197">
            <v>17.865447923368492</v>
          </cell>
          <cell r="BT197">
            <v>20.63998663198754</v>
          </cell>
          <cell r="BU197">
            <v>-1.5421174173068266</v>
          </cell>
          <cell r="BV197">
            <v>38.860911919546083</v>
          </cell>
          <cell r="BW197">
            <v>156.01811852476601</v>
          </cell>
          <cell r="BZ197">
            <v>0.74944735764477921</v>
          </cell>
          <cell r="CA197">
            <v>0.75082860530469142</v>
          </cell>
        </row>
        <row r="198">
          <cell r="Q198">
            <v>43.784005375927912</v>
          </cell>
          <cell r="R198">
            <v>60.681650563607135</v>
          </cell>
          <cell r="S198">
            <v>27.525569753600006</v>
          </cell>
          <cell r="T198">
            <v>78.137781797757199</v>
          </cell>
          <cell r="U198">
            <v>41.338865411777768</v>
          </cell>
          <cell r="V198">
            <v>81.455837502231233</v>
          </cell>
          <cell r="W198">
            <v>55.291131704666668</v>
          </cell>
          <cell r="X198">
            <v>91.961074939333315</v>
          </cell>
          <cell r="Y198">
            <v>17.176346539000001</v>
          </cell>
          <cell r="Z198">
            <v>63.657850825566527</v>
          </cell>
          <cell r="AA198">
            <v>649.205553338051</v>
          </cell>
          <cell r="AB198">
            <v>0.63241380351740051</v>
          </cell>
          <cell r="AC198" t="str">
            <v xml:space="preserve"> </v>
          </cell>
          <cell r="AD198">
            <v>0.63241380351740051</v>
          </cell>
          <cell r="AE198">
            <v>33.701909444678712</v>
          </cell>
          <cell r="AF198">
            <v>55.196141967533862</v>
          </cell>
          <cell r="AG198">
            <v>70.083727219199687</v>
          </cell>
          <cell r="AH198">
            <v>73.91212014671423</v>
          </cell>
          <cell r="AI198">
            <v>46.635437527718707</v>
          </cell>
          <cell r="AJ198">
            <v>74.9191532948835</v>
          </cell>
          <cell r="AK198">
            <v>33.701909444678712</v>
          </cell>
          <cell r="AP198">
            <v>-3.6077383983453757</v>
          </cell>
          <cell r="AQ198">
            <v>2.9051259107161442</v>
          </cell>
          <cell r="AR198">
            <v>-26.299721843271776</v>
          </cell>
          <cell r="AS198">
            <v>-13.230469583107094</v>
          </cell>
          <cell r="AT198">
            <v>-19.109867774118701</v>
          </cell>
          <cell r="AU198">
            <v>3.2186285028736989</v>
          </cell>
          <cell r="AV198">
            <v>7.6369559670990554</v>
          </cell>
          <cell r="AY198">
            <v>88.195438924583343</v>
          </cell>
          <cell r="AZ198">
            <v>131.97944430051126</v>
          </cell>
          <cell r="BA198">
            <v>192.66109486411841</v>
          </cell>
          <cell r="BB198">
            <v>220.18666461771841</v>
          </cell>
          <cell r="BC198">
            <v>298.32444641547562</v>
          </cell>
          <cell r="BD198">
            <v>339.66331182725338</v>
          </cell>
          <cell r="BE198">
            <v>421.11914932948463</v>
          </cell>
          <cell r="BH198">
            <v>88.898051412212567</v>
          </cell>
          <cell r="BI198">
            <v>158.98177863141225</v>
          </cell>
          <cell r="BJ198">
            <v>232.89389877812647</v>
          </cell>
          <cell r="BK198">
            <v>279.52933630584516</v>
          </cell>
          <cell r="BL198">
            <v>354.44848960072864</v>
          </cell>
          <cell r="BM198">
            <v>388.15039904540737</v>
          </cell>
          <cell r="BN198">
            <v>388.15039904540737</v>
          </cell>
          <cell r="BQ198">
            <v>-0.70261248762922435</v>
          </cell>
          <cell r="BR198">
            <v>-27.002334330900993</v>
          </cell>
          <cell r="BS198">
            <v>-40.232803914008059</v>
          </cell>
          <cell r="BT198">
            <v>-59.342671688126757</v>
          </cell>
          <cell r="BU198">
            <v>-56.124043185253015</v>
          </cell>
          <cell r="BV198">
            <v>-48.487087218153988</v>
          </cell>
          <cell r="BW198">
            <v>32.968750284077259</v>
          </cell>
          <cell r="BZ198">
            <v>0.26720400073402589</v>
          </cell>
          <cell r="CA198">
            <v>0.31747332682064217</v>
          </cell>
        </row>
        <row r="201">
          <cell r="Q201">
            <v>-453.36060913068718</v>
          </cell>
          <cell r="R201">
            <v>-200.99598413182298</v>
          </cell>
          <cell r="S201">
            <v>-282.85149968235692</v>
          </cell>
          <cell r="T201">
            <v>211.58693265500938</v>
          </cell>
          <cell r="U201">
            <v>-101.53025537148301</v>
          </cell>
          <cell r="V201">
            <v>354.6165870373809</v>
          </cell>
          <cell r="W201">
            <v>-492.70167044281538</v>
          </cell>
          <cell r="X201">
            <v>179.51424757188079</v>
          </cell>
          <cell r="Y201">
            <v>-386.7501104948301</v>
          </cell>
          <cell r="Z201">
            <v>-20.858405670287311</v>
          </cell>
          <cell r="AA201">
            <v>-2588.1556149846056</v>
          </cell>
          <cell r="AB201">
            <v>-2.3932970142848156</v>
          </cell>
          <cell r="AC201" t="e">
            <v>#VALUE!</v>
          </cell>
          <cell r="AD201">
            <v>-2.5193936519788345</v>
          </cell>
          <cell r="AE201">
            <v>-342.42051332934034</v>
          </cell>
          <cell r="AF201">
            <v>406.54498249970561</v>
          </cell>
          <cell r="AG201">
            <v>-666.02484487698825</v>
          </cell>
          <cell r="AH201">
            <v>-139.50961375217958</v>
          </cell>
          <cell r="AI201">
            <v>-349.43378398148525</v>
          </cell>
          <cell r="AJ201">
            <v>139.11951925919243</v>
          </cell>
          <cell r="AK201">
            <v>-147.46399630213136</v>
          </cell>
          <cell r="AP201">
            <v>-57.990141249089447</v>
          </cell>
          <cell r="AQ201">
            <v>-154.3404523005504</v>
          </cell>
          <cell r="AR201">
            <v>212.66423574630107</v>
          </cell>
          <cell r="AS201">
            <v>-61.486370379643404</v>
          </cell>
          <cell r="AT201">
            <v>66.582284299128332</v>
          </cell>
          <cell r="AU201">
            <v>72.467413395816948</v>
          </cell>
          <cell r="AV201">
            <v>45.933740930648355</v>
          </cell>
          <cell r="AY201">
            <v>-148.20612437927457</v>
          </cell>
          <cell r="AZ201">
            <v>-601.56673350996107</v>
          </cell>
          <cell r="BA201">
            <v>-802.56271764178473</v>
          </cell>
          <cell r="BB201">
            <v>-1085.4142173241407</v>
          </cell>
          <cell r="BC201">
            <v>-873.82728466913341</v>
          </cell>
          <cell r="BD201">
            <v>-975.35754004061528</v>
          </cell>
          <cell r="BE201">
            <v>-620.74095300323438</v>
          </cell>
          <cell r="BH201">
            <v>6.1256000615321682</v>
          </cell>
          <cell r="BI201">
            <v>-601.90037570662298</v>
          </cell>
          <cell r="BJ201">
            <v>-741.40998945880165</v>
          </cell>
          <cell r="BK201">
            <v>-1090.8437734402869</v>
          </cell>
          <cell r="BL201">
            <v>-951.72425418109469</v>
          </cell>
          <cell r="BM201">
            <v>-1099.1882504832267</v>
          </cell>
          <cell r="BN201">
            <v>-1099.1882504832267</v>
          </cell>
          <cell r="BQ201">
            <v>-154.33172444080662</v>
          </cell>
          <cell r="BR201">
            <v>0.33364219666083272</v>
          </cell>
          <cell r="BS201">
            <v>-61.152728182982742</v>
          </cell>
          <cell r="BT201">
            <v>5.4295561161453136</v>
          </cell>
          <cell r="BU201">
            <v>77.8969695119618</v>
          </cell>
          <cell r="BV201">
            <v>123.83071044261146</v>
          </cell>
          <cell r="BW201">
            <v>478.44729747999236</v>
          </cell>
          <cell r="BZ201">
            <v>-0.78267185012709917</v>
          </cell>
          <cell r="CA201">
            <v>-0.85244280637539926</v>
          </cell>
        </row>
        <row r="203">
          <cell r="Q203">
            <v>404.7786453096212</v>
          </cell>
          <cell r="R203">
            <v>265.80763936931908</v>
          </cell>
          <cell r="S203">
            <v>241.58523357122994</v>
          </cell>
          <cell r="T203">
            <v>258.14069976800113</v>
          </cell>
          <cell r="U203">
            <v>246.26153916855324</v>
          </cell>
          <cell r="V203">
            <v>254.81999630365004</v>
          </cell>
          <cell r="W203">
            <v>217.43101778686668</v>
          </cell>
          <cell r="X203">
            <v>294.67137153757579</v>
          </cell>
          <cell r="Y203">
            <v>292.82296226800003</v>
          </cell>
          <cell r="Z203">
            <v>671.79916426696855</v>
          </cell>
          <cell r="AA203">
            <v>3593.7375903045527</v>
          </cell>
          <cell r="AB203" t="e">
            <v>#VALUE!</v>
          </cell>
          <cell r="AC203" t="e">
            <v>#VALUE!</v>
          </cell>
          <cell r="AD203">
            <v>2.6715333763513591</v>
          </cell>
          <cell r="AE203">
            <v>233.55099404603934</v>
          </cell>
          <cell r="AF203">
            <v>376.67698818875624</v>
          </cell>
          <cell r="AG203">
            <v>566.83263536502761</v>
          </cell>
          <cell r="AH203">
            <v>243.77043497050661</v>
          </cell>
          <cell r="AI203">
            <v>212.5075514024339</v>
          </cell>
          <cell r="AJ203">
            <v>245.09899648454331</v>
          </cell>
          <cell r="AK203">
            <v>225.82966824904469</v>
          </cell>
          <cell r="AP203">
            <v>-82.345610499372668</v>
          </cell>
          <cell r="AQ203">
            <v>-82.263050780656215</v>
          </cell>
          <cell r="AR203">
            <v>-162.05399005540642</v>
          </cell>
          <cell r="AS203">
            <v>22.037204398812463</v>
          </cell>
          <cell r="AT203">
            <v>29.077682168796031</v>
          </cell>
          <cell r="AU203">
            <v>13.041703283457821</v>
          </cell>
          <cell r="AV203">
            <v>20.431870919508555</v>
          </cell>
          <cell r="AY203">
            <v>445.61932095476669</v>
          </cell>
          <cell r="AZ203">
            <v>850.39796626438783</v>
          </cell>
          <cell r="BA203">
            <v>1116.2056056337069</v>
          </cell>
          <cell r="BB203">
            <v>1357.7908392049369</v>
          </cell>
          <cell r="BC203">
            <v>1615.9315389729379</v>
          </cell>
          <cell r="BD203">
            <v>1862.1930781414915</v>
          </cell>
          <cell r="BE203">
            <v>2117.0130744451417</v>
          </cell>
          <cell r="BH203">
            <v>610.22798223479549</v>
          </cell>
          <cell r="BI203">
            <v>1177.0606175998232</v>
          </cell>
          <cell r="BJ203">
            <v>1420.8310525703296</v>
          </cell>
          <cell r="BK203">
            <v>1633.3386039727634</v>
          </cell>
          <cell r="BL203">
            <v>1878.4376004573069</v>
          </cell>
          <cell r="BM203">
            <v>2104.2672687063514</v>
          </cell>
          <cell r="BN203">
            <v>2104.2672687063514</v>
          </cell>
          <cell r="BQ203">
            <v>-164.60866128002888</v>
          </cell>
          <cell r="BR203">
            <v>-326.66265133543533</v>
          </cell>
          <cell r="BS203">
            <v>-304.62544693662289</v>
          </cell>
          <cell r="BT203">
            <v>-275.54776476782672</v>
          </cell>
          <cell r="BU203">
            <v>-262.5060614843689</v>
          </cell>
          <cell r="BV203">
            <v>-242.07419056485992</v>
          </cell>
          <cell r="BW203">
            <v>12.745805738790295</v>
          </cell>
          <cell r="BZ203">
            <v>1.4473616805929372</v>
          </cell>
          <cell r="CA203">
            <v>1.6824837789940452</v>
          </cell>
        </row>
        <row r="205">
          <cell r="Q205">
            <v>1967.561798502649</v>
          </cell>
          <cell r="R205">
            <v>1601.3593586210206</v>
          </cell>
          <cell r="S205">
            <v>1700.632725426872</v>
          </cell>
          <cell r="T205">
            <v>1417.4514927429736</v>
          </cell>
          <cell r="U205">
            <v>1843.8241934066289</v>
          </cell>
          <cell r="V205">
            <v>1413.4552901216946</v>
          </cell>
          <cell r="W205">
            <v>1993.6851469276467</v>
          </cell>
          <cell r="X205">
            <v>1442.8363761355058</v>
          </cell>
          <cell r="Y205">
            <v>1619.0656806351003</v>
          </cell>
          <cell r="Z205">
            <v>2116.219692815831</v>
          </cell>
          <cell r="AA205">
            <v>19767.110563321941</v>
          </cell>
          <cell r="AB205" t="e">
            <v>#VALUE!</v>
          </cell>
          <cell r="AC205" t="e">
            <v>#VALUE!</v>
          </cell>
          <cell r="AD205">
            <v>17.277752056100546</v>
          </cell>
          <cell r="AE205">
            <v>1302.3073577677512</v>
          </cell>
          <cell r="AF205">
            <v>1408.2547076321514</v>
          </cell>
          <cell r="AG205">
            <v>2257.467780242016</v>
          </cell>
          <cell r="AH205">
            <v>1602.550304772906</v>
          </cell>
          <cell r="AI205">
            <v>1586.9993259246439</v>
          </cell>
          <cell r="AJ205">
            <v>1424.4919971241065</v>
          </cell>
          <cell r="AK205">
            <v>1760.1468281597852</v>
          </cell>
          <cell r="AP205">
            <v>-10.981333217537895</v>
          </cell>
          <cell r="AQ205">
            <v>-48.561924196343853</v>
          </cell>
          <cell r="AR205">
            <v>-289.90598173936701</v>
          </cell>
          <cell r="AS205">
            <v>-1.1909461518853277</v>
          </cell>
          <cell r="AT205">
            <v>113.63339950222803</v>
          </cell>
          <cell r="AU205">
            <v>-7.0405043811329051</v>
          </cell>
          <cell r="AV205">
            <v>83.677365246843692</v>
          </cell>
          <cell r="AY205">
            <v>2651.0188079860209</v>
          </cell>
          <cell r="AZ205">
            <v>4618.5806064886692</v>
          </cell>
          <cell r="BA205">
            <v>6219.939965109691</v>
          </cell>
          <cell r="BB205">
            <v>7920.5726905365627</v>
          </cell>
          <cell r="BC205">
            <v>9338.0241832795364</v>
          </cell>
          <cell r="BD205">
            <v>11181.848376686165</v>
          </cell>
          <cell r="BE205">
            <v>12595.303666807858</v>
          </cell>
          <cell r="BH205">
            <v>2710.5620653999026</v>
          </cell>
          <cell r="BI205">
            <v>4968.0298456419187</v>
          </cell>
          <cell r="BJ205">
            <v>6570.5801504148239</v>
          </cell>
          <cell r="BK205">
            <v>8157.5794763394679</v>
          </cell>
          <cell r="BL205">
            <v>9582.0714734635749</v>
          </cell>
          <cell r="BM205">
            <v>11342.218301623359</v>
          </cell>
          <cell r="BN205">
            <v>11342.218301623359</v>
          </cell>
          <cell r="BQ205">
            <v>-59.543257413881875</v>
          </cell>
          <cell r="BR205">
            <v>-349.44923915324841</v>
          </cell>
          <cell r="BS205">
            <v>-350.64018530513346</v>
          </cell>
          <cell r="BT205">
            <v>-237.00678580290509</v>
          </cell>
          <cell r="BU205">
            <v>-244.04729018403773</v>
          </cell>
          <cell r="BV205">
            <v>-160.36992493719481</v>
          </cell>
          <cell r="BW205">
            <v>1253.0853651844991</v>
          </cell>
          <cell r="BZ205">
            <v>8.363905307473118</v>
          </cell>
          <cell r="CA205">
            <v>8.5824942065359018</v>
          </cell>
        </row>
        <row r="207">
          <cell r="Q207">
            <v>-858.13925444030838</v>
          </cell>
          <cell r="R207">
            <v>-466.80362350114206</v>
          </cell>
          <cell r="S207">
            <v>-524.43673325358691</v>
          </cell>
          <cell r="T207">
            <v>-46.553767112991636</v>
          </cell>
          <cell r="U207">
            <v>-347.79179454003634</v>
          </cell>
          <cell r="V207">
            <v>99.796590733730909</v>
          </cell>
          <cell r="W207">
            <v>-710.13268822968212</v>
          </cell>
          <cell r="X207">
            <v>-115.15712396569506</v>
          </cell>
          <cell r="Y207">
            <v>-679.57307276283018</v>
          </cell>
          <cell r="Z207">
            <v>-692.65756993725586</v>
          </cell>
          <cell r="AA207">
            <v>-6181.8932052891578</v>
          </cell>
          <cell r="AB207" t="e">
            <v>#VALUE!</v>
          </cell>
          <cell r="AC207" t="e">
            <v>#VALUE!</v>
          </cell>
          <cell r="AD207">
            <v>-5.1909270283301936</v>
          </cell>
          <cell r="AE207">
            <v>-575.97150737537959</v>
          </cell>
          <cell r="AF207">
            <v>29.867994310949371</v>
          </cell>
          <cell r="AG207">
            <v>-1232.857480242016</v>
          </cell>
          <cell r="AH207">
            <v>-383.28004872268616</v>
          </cell>
          <cell r="AI207">
            <v>-561.94133538391907</v>
          </cell>
          <cell r="AJ207">
            <v>-105.97947722535082</v>
          </cell>
          <cell r="AK207">
            <v>-373.29366455117611</v>
          </cell>
          <cell r="AP207">
            <v>24.355469250283022</v>
          </cell>
          <cell r="AQ207">
            <v>-72.077401519894238</v>
          </cell>
          <cell r="AR207">
            <v>374.7182258017076</v>
          </cell>
          <cell r="AS207">
            <v>-83.523574778455895</v>
          </cell>
          <cell r="AT207">
            <v>37.50460213033216</v>
          </cell>
          <cell r="AU207">
            <v>59.425710112359184</v>
          </cell>
          <cell r="AV207">
            <v>25.501870011139772</v>
          </cell>
          <cell r="AY207">
            <v>-593.82544533404143</v>
          </cell>
          <cell r="AZ207">
            <v>-1451.9646997743489</v>
          </cell>
          <cell r="BA207">
            <v>-1918.7683232754916</v>
          </cell>
          <cell r="BB207">
            <v>-2443.2050565290774</v>
          </cell>
          <cell r="BC207">
            <v>-2489.7588236420706</v>
          </cell>
          <cell r="BD207">
            <v>-2837.550618182107</v>
          </cell>
          <cell r="BE207">
            <v>-2737.7540274483763</v>
          </cell>
          <cell r="BH207">
            <v>-604.10238217326332</v>
          </cell>
          <cell r="BI207">
            <v>-1778.9609933064467</v>
          </cell>
          <cell r="BJ207">
            <v>-2162.2410420291317</v>
          </cell>
          <cell r="BK207">
            <v>-2724.1823774130507</v>
          </cell>
          <cell r="BL207">
            <v>-2830.1618546384016</v>
          </cell>
          <cell r="BM207">
            <v>-3203.4555191895788</v>
          </cell>
          <cell r="BN207">
            <v>-3203.4555191895788</v>
          </cell>
          <cell r="BQ207">
            <v>10.276936839222273</v>
          </cell>
          <cell r="BR207">
            <v>326.99629353209616</v>
          </cell>
          <cell r="BS207">
            <v>243.47271875364015</v>
          </cell>
          <cell r="BT207">
            <v>280.97732088397203</v>
          </cell>
          <cell r="BU207">
            <v>340.4030309963307</v>
          </cell>
          <cell r="BV207">
            <v>365.90490100747184</v>
          </cell>
          <cell r="BW207">
            <v>465.70149174120252</v>
          </cell>
          <cell r="BZ207">
            <v>-2.2300335307200356</v>
          </cell>
          <cell r="CA207">
            <v>-2.5349265853694445</v>
          </cell>
        </row>
        <row r="209">
          <cell r="Q209">
            <v>40.036821937128892</v>
          </cell>
          <cell r="R209">
            <v>25.893005499405454</v>
          </cell>
          <cell r="S209">
            <v>5.5265848677800014</v>
          </cell>
          <cell r="T209">
            <v>1.5822323980600004</v>
          </cell>
          <cell r="U209">
            <v>4.3351867676299989</v>
          </cell>
          <cell r="V209">
            <v>31.716771812076669</v>
          </cell>
          <cell r="W209">
            <v>30.122478628093333</v>
          </cell>
          <cell r="X209">
            <v>5.2764389490909096</v>
          </cell>
          <cell r="Y209">
            <v>-1.8040880479999979</v>
          </cell>
          <cell r="Z209">
            <v>-2.3055015394444442</v>
          </cell>
          <cell r="AA209">
            <v>196.03832182802412</v>
          </cell>
          <cell r="AB209">
            <v>0.13664361298893576</v>
          </cell>
          <cell r="AC209">
            <v>4.6182777401568315E-2</v>
          </cell>
          <cell r="AD209">
            <v>0.18282639039050408</v>
          </cell>
          <cell r="AE209">
            <v>14.874000000000001</v>
          </cell>
          <cell r="AF209">
            <v>35.719349956987656</v>
          </cell>
          <cell r="AG209">
            <v>45.633769106525087</v>
          </cell>
          <cell r="AH209">
            <v>29.007659191067077</v>
          </cell>
          <cell r="AI209">
            <v>13.842499999999999</v>
          </cell>
          <cell r="AJ209">
            <v>18.993415301163697</v>
          </cell>
          <cell r="AK209">
            <v>10.192499999999999</v>
          </cell>
          <cell r="AP209">
            <v>-3.6613825587766673</v>
          </cell>
          <cell r="AQ209">
            <v>8.7264231579923432</v>
          </cell>
          <cell r="AR209">
            <v>-5.596947169396195</v>
          </cell>
          <cell r="AS209">
            <v>-3.1146536916616228</v>
          </cell>
          <cell r="AT209">
            <v>-8.3159151322199989</v>
          </cell>
          <cell r="AU209">
            <v>-17.411182903103697</v>
          </cell>
          <cell r="AV209">
            <v>-5.8573132323700001</v>
          </cell>
          <cell r="AY209">
            <v>55.658390556203337</v>
          </cell>
          <cell r="AZ209">
            <v>95.695212493332235</v>
          </cell>
          <cell r="BA209">
            <v>121.58821799273768</v>
          </cell>
          <cell r="BB209">
            <v>127.11480286051768</v>
          </cell>
          <cell r="BC209">
            <v>128.69703525857767</v>
          </cell>
          <cell r="BD209">
            <v>133.03222202620768</v>
          </cell>
          <cell r="BE209">
            <v>164.74899383828435</v>
          </cell>
          <cell r="BH209">
            <v>50.593349956987652</v>
          </cell>
          <cell r="BI209">
            <v>96.227119063512731</v>
          </cell>
          <cell r="BJ209">
            <v>125.23477825457981</v>
          </cell>
          <cell r="BK209">
            <v>139.07727825457982</v>
          </cell>
          <cell r="BL209">
            <v>158.07069355574353</v>
          </cell>
          <cell r="BM209">
            <v>168.26319355574353</v>
          </cell>
          <cell r="BN209">
            <v>168.26319355574353</v>
          </cell>
          <cell r="BQ209">
            <v>5.0650405992156795</v>
          </cell>
          <cell r="BR209">
            <v>-0.53190657018050835</v>
          </cell>
          <cell r="BS209">
            <v>-3.6465602618421329</v>
          </cell>
          <cell r="BT209">
            <v>-11.962475394062128</v>
          </cell>
          <cell r="BU209">
            <v>-29.373658297165818</v>
          </cell>
          <cell r="BV209">
            <v>-35.23097152953585</v>
          </cell>
          <cell r="BW209">
            <v>-3.5141997174591779</v>
          </cell>
          <cell r="BZ209">
            <v>0.11527168864936856</v>
          </cell>
          <cell r="CA209">
            <v>0.14158116180017424</v>
          </cell>
        </row>
        <row r="211">
          <cell r="Q211">
            <v>-898.17607637743731</v>
          </cell>
          <cell r="R211">
            <v>-492.69662900054749</v>
          </cell>
          <cell r="S211">
            <v>-529.96331812136691</v>
          </cell>
          <cell r="T211">
            <v>-48.135999511051637</v>
          </cell>
          <cell r="U211">
            <v>-352.12698130766631</v>
          </cell>
          <cell r="V211">
            <v>68.079818921654237</v>
          </cell>
          <cell r="W211">
            <v>-740.25516685777541</v>
          </cell>
          <cell r="X211">
            <v>-120.43356291478597</v>
          </cell>
          <cell r="Y211">
            <v>-677.76898471483014</v>
          </cell>
          <cell r="Z211">
            <v>-690.35206839781142</v>
          </cell>
          <cell r="AA211">
            <v>-6377.9315271171818</v>
          </cell>
          <cell r="AB211" t="e">
            <v>#VALUE!</v>
          </cell>
          <cell r="AC211" t="e">
            <v>#VALUE!</v>
          </cell>
          <cell r="AD211">
            <v>-5.3737534187206979</v>
          </cell>
          <cell r="AE211">
            <v>-590.84550737537961</v>
          </cell>
          <cell r="AF211">
            <v>-5.8513556460382858</v>
          </cell>
          <cell r="AG211">
            <v>-1278.491249348541</v>
          </cell>
          <cell r="AH211">
            <v>-412.28770791375325</v>
          </cell>
          <cell r="AI211">
            <v>-575.78383538391904</v>
          </cell>
          <cell r="AJ211">
            <v>-124.97289252651451</v>
          </cell>
          <cell r="AK211">
            <v>-383.4861645511761</v>
          </cell>
          <cell r="AP211">
            <v>28.016851809059744</v>
          </cell>
          <cell r="AQ211">
            <v>-80.803824677886581</v>
          </cell>
          <cell r="AR211">
            <v>380.31517297110372</v>
          </cell>
          <cell r="AS211">
            <v>-80.408921086794237</v>
          </cell>
          <cell r="AT211">
            <v>45.82051726255213</v>
          </cell>
          <cell r="AU211">
            <v>76.836893015462877</v>
          </cell>
          <cell r="AV211">
            <v>31.35918324350979</v>
          </cell>
          <cell r="AY211">
            <v>-649.48383589024479</v>
          </cell>
          <cell r="AZ211">
            <v>-1547.6599122676812</v>
          </cell>
          <cell r="BA211">
            <v>-2040.3565412682294</v>
          </cell>
          <cell r="BB211">
            <v>-2570.319859389595</v>
          </cell>
          <cell r="BC211">
            <v>-2618.4558589006483</v>
          </cell>
          <cell r="BD211">
            <v>-2970.5828402083148</v>
          </cell>
          <cell r="BE211">
            <v>-2902.5030212866604</v>
          </cell>
          <cell r="BH211">
            <v>-654.69573213025092</v>
          </cell>
          <cell r="BI211">
            <v>-1875.1881123699593</v>
          </cell>
          <cell r="BJ211">
            <v>-2287.4758202837115</v>
          </cell>
          <cell r="BK211">
            <v>-2863.2596556676308</v>
          </cell>
          <cell r="BL211">
            <v>-2988.2325481941452</v>
          </cell>
          <cell r="BM211">
            <v>-3371.7187127453221</v>
          </cell>
          <cell r="BN211">
            <v>-3371.7187127453221</v>
          </cell>
          <cell r="BQ211">
            <v>5.2118962400065936</v>
          </cell>
          <cell r="BR211">
            <v>327.52820010227668</v>
          </cell>
          <cell r="BS211">
            <v>247.11927901548228</v>
          </cell>
          <cell r="BT211">
            <v>292.93979627803418</v>
          </cell>
          <cell r="BU211">
            <v>369.77668929349653</v>
          </cell>
          <cell r="BV211">
            <v>401.13587253700734</v>
          </cell>
          <cell r="BW211">
            <v>469.21569145866169</v>
          </cell>
          <cell r="BZ211">
            <v>-2.3453052193694042</v>
          </cell>
          <cell r="CA211">
            <v>-2.6765077471696186</v>
          </cell>
        </row>
        <row r="213">
          <cell r="Q213">
            <v>890.21048852006777</v>
          </cell>
          <cell r="R213">
            <v>489.17203684915734</v>
          </cell>
          <cell r="S213">
            <v>526.4204178422068</v>
          </cell>
          <cell r="T213">
            <v>43.394175336371745</v>
          </cell>
          <cell r="U213">
            <v>349.40508194797616</v>
          </cell>
          <cell r="V213">
            <v>-71.192121544294196</v>
          </cell>
          <cell r="W213">
            <v>731.83657163718533</v>
          </cell>
          <cell r="X213">
            <v>67.723031706633833</v>
          </cell>
          <cell r="Y213">
            <v>525.49327769146953</v>
          </cell>
          <cell r="Z213">
            <v>602.33735328808928</v>
          </cell>
          <cell r="AA213">
            <v>4794.4480445924892</v>
          </cell>
          <cell r="AB213" t="e">
            <v>#REF!</v>
          </cell>
          <cell r="AC213" t="e">
            <v>#VALUE!</v>
          </cell>
          <cell r="AD213" t="e">
            <v>#REF!</v>
          </cell>
          <cell r="AE213">
            <v>590.84550737537973</v>
          </cell>
          <cell r="AF213">
            <v>5.8513556460382006</v>
          </cell>
          <cell r="AG213">
            <v>1278.4912493485408</v>
          </cell>
          <cell r="AH213">
            <v>412.28770791375325</v>
          </cell>
          <cell r="AI213">
            <v>575.78383538391915</v>
          </cell>
          <cell r="AJ213">
            <v>124.97289252651456</v>
          </cell>
          <cell r="AK213">
            <v>383.48616455117605</v>
          </cell>
          <cell r="AP213">
            <v>-31.100615840510159</v>
          </cell>
          <cell r="AQ213">
            <v>74.051484136716454</v>
          </cell>
          <cell r="AR213">
            <v>-388.28076082847303</v>
          </cell>
          <cell r="AS213">
            <v>76.884328935404085</v>
          </cell>
          <cell r="AT213">
            <v>-49.363417541712352</v>
          </cell>
          <cell r="AU213">
            <v>-81.578717190142811</v>
          </cell>
          <cell r="AV213">
            <v>-34.081082603199889</v>
          </cell>
          <cell r="AY213">
            <v>846.91361491698945</v>
          </cell>
          <cell r="AZ213">
            <v>1529.8582198376919</v>
          </cell>
          <cell r="BA213">
            <v>2019.030256686849</v>
          </cell>
          <cell r="BB213">
            <v>2545.450674529056</v>
          </cell>
          <cell r="BC213">
            <v>2588.8448498654279</v>
          </cell>
          <cell r="BD213">
            <v>2938.2499318134041</v>
          </cell>
          <cell r="BE213">
            <v>2867.0578102691097</v>
          </cell>
          <cell r="BH213">
            <v>1958.1032157369573</v>
          </cell>
          <cell r="BI213">
            <v>1875.1881123699591</v>
          </cell>
          <cell r="BJ213">
            <v>2287.475820283712</v>
          </cell>
          <cell r="BK213">
            <v>2863.2596556676313</v>
          </cell>
          <cell r="BL213">
            <v>2988.2325481941457</v>
          </cell>
          <cell r="BM213">
            <v>3371.7187127453217</v>
          </cell>
          <cell r="BN213">
            <v>3371.7187127453217</v>
          </cell>
          <cell r="BQ213">
            <v>-1111.1896008199676</v>
          </cell>
          <cell r="BR213">
            <v>-345.32989253226719</v>
          </cell>
          <cell r="BS213">
            <v>-268.44556359686328</v>
          </cell>
          <cell r="BT213">
            <v>-317.80898113857529</v>
          </cell>
          <cell r="BU213">
            <v>-399.38769832871822</v>
          </cell>
          <cell r="BV213">
            <v>-433.46878093191754</v>
          </cell>
          <cell r="BW213">
            <v>-504.66090247621196</v>
          </cell>
          <cell r="BZ213">
            <v>2.3187831553044198</v>
          </cell>
          <cell r="CA213">
            <v>2.6765077471696195</v>
          </cell>
        </row>
        <row r="215">
          <cell r="Q215">
            <v>2.9894620952923319</v>
          </cell>
          <cell r="R215">
            <v>-164.77816799706926</v>
          </cell>
          <cell r="S215">
            <v>-295.41200307049195</v>
          </cell>
          <cell r="T215">
            <v>1.1693489214799122</v>
          </cell>
          <cell r="U215">
            <v>-10.156778040254203</v>
          </cell>
          <cell r="V215">
            <v>2.7434353768728386</v>
          </cell>
          <cell r="W215">
            <v>-93.031746413190135</v>
          </cell>
          <cell r="X215">
            <v>43.998957597113261</v>
          </cell>
          <cell r="Y215">
            <v>24.711978947638865</v>
          </cell>
          <cell r="Z215">
            <v>189.83435812515449</v>
          </cell>
          <cell r="AA215">
            <v>759.39219859510604</v>
          </cell>
          <cell r="AB215">
            <v>0.59382894509799877</v>
          </cell>
          <cell r="AC215" t="e">
            <v>#VALUE!</v>
          </cell>
          <cell r="AD215">
            <v>0.90598130732779336</v>
          </cell>
          <cell r="AE215">
            <v>34.883341659996759</v>
          </cell>
          <cell r="AF215">
            <v>828.78595952418698</v>
          </cell>
          <cell r="AG215">
            <v>36.778636096465263</v>
          </cell>
          <cell r="AH215">
            <v>-103.89689032556608</v>
          </cell>
          <cell r="AI215">
            <v>-242.52994766108284</v>
          </cell>
          <cell r="AJ215">
            <v>52.087356112903294</v>
          </cell>
          <cell r="AK215">
            <v>40.920096609244311</v>
          </cell>
          <cell r="AP215">
            <v>-20.444387593865255</v>
          </cell>
          <cell r="AQ215">
            <v>214.09843946224112</v>
          </cell>
          <cell r="AR215">
            <v>-33.789174001172931</v>
          </cell>
          <cell r="AS215">
            <v>-60.881277671503184</v>
          </cell>
          <cell r="AT215">
            <v>-52.882055409409105</v>
          </cell>
          <cell r="AU215">
            <v>-50.918007191423385</v>
          </cell>
          <cell r="AV215">
            <v>-51.076874649498514</v>
          </cell>
          <cell r="AY215">
            <v>1057.3233530525597</v>
          </cell>
          <cell r="AZ215">
            <v>1060.3128151478522</v>
          </cell>
          <cell r="BA215">
            <v>895.53464715078269</v>
          </cell>
          <cell r="BB215">
            <v>600.12264408029068</v>
          </cell>
          <cell r="BC215">
            <v>601.29199300177049</v>
          </cell>
          <cell r="BD215">
            <v>591.13521496151668</v>
          </cell>
          <cell r="BE215">
            <v>593.87865033838955</v>
          </cell>
          <cell r="BH215">
            <v>863.66930118418372</v>
          </cell>
          <cell r="BI215">
            <v>900.44793728064883</v>
          </cell>
          <cell r="BJ215">
            <v>796.55104695508282</v>
          </cell>
          <cell r="BK215">
            <v>554.0210992939999</v>
          </cell>
          <cell r="BL215">
            <v>606.10845540690343</v>
          </cell>
          <cell r="BM215">
            <v>647.02855201614761</v>
          </cell>
          <cell r="BN215">
            <v>647.02855201614761</v>
          </cell>
          <cell r="BQ215">
            <v>193.65405186837592</v>
          </cell>
          <cell r="BR215">
            <v>159.86487786720298</v>
          </cell>
          <cell r="BS215">
            <v>98.983600195699808</v>
          </cell>
          <cell r="BT215">
            <v>46.101544786290731</v>
          </cell>
          <cell r="BU215">
            <v>-4.8164624051326967</v>
          </cell>
          <cell r="BV215">
            <v>-55.893337054630933</v>
          </cell>
          <cell r="BW215">
            <v>-53.149901677758066</v>
          </cell>
          <cell r="BZ215">
            <v>0.53856674526648618</v>
          </cell>
          <cell r="CA215">
            <v>0.54288076659293216</v>
          </cell>
        </row>
        <row r="216">
          <cell r="Q216">
            <v>50.937557258403459</v>
          </cell>
          <cell r="R216">
            <v>37.39597355783981</v>
          </cell>
          <cell r="S216">
            <v>28.940566820708035</v>
          </cell>
          <cell r="T216">
            <v>30.712036930479918</v>
          </cell>
          <cell r="U216">
            <v>35.931942268301334</v>
          </cell>
          <cell r="V216">
            <v>84.686021780539505</v>
          </cell>
          <cell r="W216">
            <v>19.657021299809866</v>
          </cell>
          <cell r="X216">
            <v>156.90923406822435</v>
          </cell>
          <cell r="Y216">
            <v>37.102043533638863</v>
          </cell>
          <cell r="Z216">
            <v>219.22892079860355</v>
          </cell>
          <cell r="AA216">
            <v>1857.9286864009418</v>
          </cell>
          <cell r="AB216">
            <v>1.3273924406620223</v>
          </cell>
          <cell r="AC216">
            <v>0.31215236222979464</v>
          </cell>
          <cell r="AD216">
            <v>1.6395448028918169</v>
          </cell>
          <cell r="AE216">
            <v>60.376594117647059</v>
          </cell>
          <cell r="AF216">
            <v>907.19443251295115</v>
          </cell>
          <cell r="AG216">
            <v>88.734204559688919</v>
          </cell>
          <cell r="AH216">
            <v>42.168021793740976</v>
          </cell>
          <cell r="AI216">
            <v>57.148968347815327</v>
          </cell>
          <cell r="AJ216">
            <v>74.831563446766765</v>
          </cell>
          <cell r="AK216">
            <v>92.394756404912712</v>
          </cell>
          <cell r="AP216">
            <v>-21.052551138182217</v>
          </cell>
          <cell r="AQ216">
            <v>209.90889259197706</v>
          </cell>
          <cell r="AR216">
            <v>-37.796647301285461</v>
          </cell>
          <cell r="AS216">
            <v>-4.7720482359011669</v>
          </cell>
          <cell r="AT216">
            <v>-28.208401527107291</v>
          </cell>
          <cell r="AU216">
            <v>-44.119526516286847</v>
          </cell>
          <cell r="AV216">
            <v>-56.462814136611378</v>
          </cell>
          <cell r="AY216">
            <v>1156.427368084393</v>
          </cell>
          <cell r="AZ216">
            <v>1207.3649253427966</v>
          </cell>
          <cell r="BA216">
            <v>1244.7608989006362</v>
          </cell>
          <cell r="BB216">
            <v>1273.7014657213442</v>
          </cell>
          <cell r="BC216">
            <v>1304.413502651824</v>
          </cell>
          <cell r="BD216">
            <v>1340.3454449201256</v>
          </cell>
          <cell r="BE216">
            <v>1425.0314667006651</v>
          </cell>
          <cell r="BH216">
            <v>967.57102663059823</v>
          </cell>
          <cell r="BI216">
            <v>1056.305231190287</v>
          </cell>
          <cell r="BJ216">
            <v>1098.473252984028</v>
          </cell>
          <cell r="BK216">
            <v>1155.6222213318433</v>
          </cell>
          <cell r="BL216">
            <v>1230.4537847786103</v>
          </cell>
          <cell r="BM216">
            <v>1322.8485411835227</v>
          </cell>
          <cell r="BN216">
            <v>1322.8485411835227</v>
          </cell>
          <cell r="BQ216">
            <v>188.85634145379476</v>
          </cell>
          <cell r="BR216">
            <v>151.05969415250931</v>
          </cell>
          <cell r="BS216">
            <v>146.28764591660814</v>
          </cell>
          <cell r="BT216">
            <v>118.07924438950084</v>
          </cell>
          <cell r="BU216">
            <v>73.959717873214018</v>
          </cell>
          <cell r="BV216">
            <v>17.496903736602917</v>
          </cell>
          <cell r="BW216">
            <v>102.18292551714239</v>
          </cell>
          <cell r="BZ216">
            <v>1.1683404116155947</v>
          </cell>
          <cell r="CA216">
            <v>1.1020959829529851</v>
          </cell>
        </row>
        <row r="217">
          <cell r="Q217">
            <v>47.948095163111127</v>
          </cell>
          <cell r="R217">
            <v>202.17414155490908</v>
          </cell>
          <cell r="S217">
            <v>324.35256989120001</v>
          </cell>
          <cell r="T217">
            <v>29.542688009000006</v>
          </cell>
          <cell r="U217">
            <v>46.088720308555537</v>
          </cell>
          <cell r="V217">
            <v>81.942586403666667</v>
          </cell>
          <cell r="W217">
            <v>112.688767713</v>
          </cell>
          <cell r="X217">
            <v>112.91027647111109</v>
          </cell>
          <cell r="Y217">
            <v>12.390064585999998</v>
          </cell>
          <cell r="Z217">
            <v>29.394562673449055</v>
          </cell>
          <cell r="AA217">
            <v>1098.5364878058358</v>
          </cell>
          <cell r="AB217">
            <v>0.73356349556402356</v>
          </cell>
          <cell r="AC217" t="str">
            <v xml:space="preserve"> </v>
          </cell>
          <cell r="AD217">
            <v>0.73356349556402356</v>
          </cell>
          <cell r="AE217">
            <v>25.493252457650296</v>
          </cell>
          <cell r="AF217">
            <v>78.408472988764188</v>
          </cell>
          <cell r="AG217">
            <v>51.955568463223656</v>
          </cell>
          <cell r="AH217">
            <v>146.06491211930705</v>
          </cell>
          <cell r="AI217">
            <v>299.67891600889817</v>
          </cell>
          <cell r="AJ217">
            <v>22.744207333863471</v>
          </cell>
          <cell r="AK217">
            <v>51.474659795668401</v>
          </cell>
          <cell r="AP217">
            <v>-0.60816354431695885</v>
          </cell>
          <cell r="AQ217">
            <v>-4.1895468702641807</v>
          </cell>
          <cell r="AR217">
            <v>-4.0074733001125296</v>
          </cell>
          <cell r="AS217">
            <v>56.109229435602032</v>
          </cell>
          <cell r="AT217">
            <v>24.673653882301835</v>
          </cell>
          <cell r="AU217">
            <v>6.7984806751365348</v>
          </cell>
          <cell r="AV217">
            <v>-5.3859394871128643</v>
          </cell>
          <cell r="AY217">
            <v>99.104015031833342</v>
          </cell>
          <cell r="AZ217">
            <v>147.05211019494448</v>
          </cell>
          <cell r="BA217">
            <v>349.22625174985353</v>
          </cell>
          <cell r="BB217">
            <v>673.57882164105354</v>
          </cell>
          <cell r="BC217">
            <v>703.12150965005355</v>
          </cell>
          <cell r="BD217">
            <v>749.21022995860903</v>
          </cell>
          <cell r="BE217">
            <v>831.15281636227564</v>
          </cell>
          <cell r="BH217">
            <v>103.90172544641449</v>
          </cell>
          <cell r="BI217">
            <v>155.85729390963814</v>
          </cell>
          <cell r="BJ217">
            <v>301.9222060289452</v>
          </cell>
          <cell r="BK217">
            <v>601.60112203784342</v>
          </cell>
          <cell r="BL217">
            <v>624.34532937170684</v>
          </cell>
          <cell r="BM217">
            <v>675.8199891673753</v>
          </cell>
          <cell r="BN217">
            <v>675.8199891673753</v>
          </cell>
          <cell r="BQ217">
            <v>-4.7977104145811467</v>
          </cell>
          <cell r="BR217">
            <v>-8.8051837146936691</v>
          </cell>
          <cell r="BS217">
            <v>47.304045720908334</v>
          </cell>
          <cell r="BT217">
            <v>71.977699603210112</v>
          </cell>
          <cell r="BU217">
            <v>78.776180278346715</v>
          </cell>
          <cell r="BV217">
            <v>73.390240791233737</v>
          </cell>
          <cell r="BW217">
            <v>155.33282719490035</v>
          </cell>
          <cell r="BZ217">
            <v>0.6297736663491087</v>
          </cell>
          <cell r="CA217">
            <v>0.55921521636005278</v>
          </cell>
        </row>
        <row r="219">
          <cell r="Q219">
            <v>206.27681502049001</v>
          </cell>
          <cell r="R219">
            <v>639.88448619985002</v>
          </cell>
          <cell r="S219">
            <v>652.53199717977998</v>
          </cell>
          <cell r="T219">
            <v>248.23939259432001</v>
          </cell>
          <cell r="U219">
            <v>304.01528822100011</v>
          </cell>
          <cell r="V219">
            <v>420.99438568722007</v>
          </cell>
          <cell r="W219">
            <v>46.367790962989829</v>
          </cell>
          <cell r="X219">
            <v>583.99450135899986</v>
          </cell>
          <cell r="Y219">
            <v>70.188505643999989</v>
          </cell>
          <cell r="Z219">
            <v>-202.6288738400001</v>
          </cell>
          <cell r="AA219">
            <v>4055.4105103676493</v>
          </cell>
          <cell r="AB219" t="e">
            <v>#REF!</v>
          </cell>
          <cell r="AC219" t="e">
            <v>#REF!</v>
          </cell>
          <cell r="AD219" t="e">
            <v>#REF!</v>
          </cell>
          <cell r="AE219">
            <v>257.41269150581837</v>
          </cell>
          <cell r="AF219">
            <v>166.61080914380179</v>
          </cell>
          <cell r="AG219">
            <v>202.07436370859196</v>
          </cell>
          <cell r="AH219">
            <v>577.5588673884979</v>
          </cell>
          <cell r="AI219">
            <v>367.08218172257608</v>
          </cell>
          <cell r="AJ219">
            <v>346.06187568583243</v>
          </cell>
          <cell r="AK219">
            <v>117.1763798686485</v>
          </cell>
          <cell r="AP219">
            <v>602.54650179418172</v>
          </cell>
          <cell r="AQ219">
            <v>58.97621889519823</v>
          </cell>
          <cell r="AR219">
            <v>4.2024513118980451</v>
          </cell>
          <cell r="AS219">
            <v>62.325618811352115</v>
          </cell>
          <cell r="AT219">
            <v>285.4498154572039</v>
          </cell>
          <cell r="AU219">
            <v>-97.822483091512424</v>
          </cell>
          <cell r="AV219">
            <v>186.83890835235161</v>
          </cell>
          <cell r="AY219">
            <v>1085.5462213389999</v>
          </cell>
          <cell r="AZ219">
            <v>1291.8230363594898</v>
          </cell>
          <cell r="BA219">
            <v>1931.7075225593398</v>
          </cell>
          <cell r="BB219">
            <v>2584.2395197391197</v>
          </cell>
          <cell r="BC219">
            <v>2832.4789123334403</v>
          </cell>
          <cell r="BD219">
            <v>3136.4942005544403</v>
          </cell>
          <cell r="BE219">
            <v>3557.4885862416604</v>
          </cell>
          <cell r="BH219">
            <v>424.02350064962013</v>
          </cell>
          <cell r="BI219">
            <v>626.09786435821229</v>
          </cell>
          <cell r="BJ219">
            <v>1203.6567317467102</v>
          </cell>
          <cell r="BK219">
            <v>1570.7389134692862</v>
          </cell>
          <cell r="BL219">
            <v>1916.8007891551183</v>
          </cell>
          <cell r="BM219">
            <v>2033.9771690237667</v>
          </cell>
          <cell r="BN219">
            <v>2033.9771690237667</v>
          </cell>
          <cell r="BQ219">
            <v>661.52272068937975</v>
          </cell>
          <cell r="BR219">
            <v>665.72517200127766</v>
          </cell>
          <cell r="BS219">
            <v>728.05079081262954</v>
          </cell>
          <cell r="BT219">
            <v>1013.5006062698337</v>
          </cell>
          <cell r="BU219">
            <v>915.67812317832113</v>
          </cell>
          <cell r="BV219">
            <v>1102.5170315306736</v>
          </cell>
          <cell r="BW219">
            <v>1523.5114172178937</v>
          </cell>
          <cell r="BZ219">
            <v>2.5370019335130012</v>
          </cell>
          <cell r="CA219">
            <v>1.7168450176526209</v>
          </cell>
        </row>
        <row r="220">
          <cell r="Q220">
            <v>462.70712472049001</v>
          </cell>
          <cell r="R220">
            <v>1088.91101183302</v>
          </cell>
          <cell r="S220">
            <v>927.42099089452995</v>
          </cell>
          <cell r="T220">
            <v>395.50859826532002</v>
          </cell>
          <cell r="U220">
            <v>828.39575822100005</v>
          </cell>
          <cell r="V220">
            <v>692.66227908200005</v>
          </cell>
          <cell r="W220">
            <v>559.36255331399991</v>
          </cell>
          <cell r="X220">
            <v>641.7194013589999</v>
          </cell>
          <cell r="Y220">
            <v>155.74210564399999</v>
          </cell>
          <cell r="Z220">
            <v>149.57612615999989</v>
          </cell>
          <cell r="AA220">
            <v>7196.4493439323596</v>
          </cell>
          <cell r="AB220" t="e">
            <v>#REF!</v>
          </cell>
          <cell r="AC220" t="e">
            <v>#REF!</v>
          </cell>
          <cell r="AD220" t="e">
            <v>#REF!</v>
          </cell>
          <cell r="AE220">
            <v>396.71800000000002</v>
          </cell>
          <cell r="AF220">
            <v>230.15110914380179</v>
          </cell>
          <cell r="AG220">
            <v>437.34327619978995</v>
          </cell>
          <cell r="AH220">
            <v>997.21158021495796</v>
          </cell>
          <cell r="AI220">
            <v>670.7728257158501</v>
          </cell>
          <cell r="AJ220">
            <v>511.91857889883244</v>
          </cell>
          <cell r="AK220">
            <v>714.08966999580252</v>
          </cell>
          <cell r="AP220">
            <v>617.52199999999993</v>
          </cell>
          <cell r="AQ220">
            <v>50.052285295198232</v>
          </cell>
          <cell r="AR220">
            <v>25.36384852070006</v>
          </cell>
          <cell r="AS220">
            <v>91.699431618062022</v>
          </cell>
          <cell r="AT220">
            <v>256.64816517867985</v>
          </cell>
          <cell r="AU220">
            <v>-116.40998063351242</v>
          </cell>
          <cell r="AV220">
            <v>114.30608822519753</v>
          </cell>
          <cell r="AY220">
            <v>1294.4433944389998</v>
          </cell>
          <cell r="AZ220">
            <v>1757.1505191594899</v>
          </cell>
          <cell r="BA220">
            <v>2846.0615309925097</v>
          </cell>
          <cell r="BB220">
            <v>3773.4825218870396</v>
          </cell>
          <cell r="BC220">
            <v>4168.9911201523601</v>
          </cell>
          <cell r="BD220">
            <v>4997.3868783733597</v>
          </cell>
          <cell r="BE220">
            <v>5690.0491574553598</v>
          </cell>
          <cell r="BH220">
            <v>626.86910914380178</v>
          </cell>
          <cell r="BI220">
            <v>1064.2123853435919</v>
          </cell>
          <cell r="BJ220">
            <v>2061.4239655585498</v>
          </cell>
          <cell r="BK220">
            <v>2732.1967912743999</v>
          </cell>
          <cell r="BL220">
            <v>3244.1153701732319</v>
          </cell>
          <cell r="BM220">
            <v>3958.2050401690349</v>
          </cell>
          <cell r="BN220">
            <v>3958.2050401690349</v>
          </cell>
          <cell r="BQ220">
            <v>667.57428529519814</v>
          </cell>
          <cell r="BR220">
            <v>692.93813381589803</v>
          </cell>
          <cell r="BS220">
            <v>784.63756543395994</v>
          </cell>
          <cell r="BT220">
            <v>1041.28573061264</v>
          </cell>
          <cell r="BU220">
            <v>924.87574997912748</v>
          </cell>
          <cell r="BV220">
            <v>1039.1818382043248</v>
          </cell>
          <cell r="BW220">
            <v>1731.8441172863249</v>
          </cell>
          <cell r="BZ220">
            <v>3.7340925952072799</v>
          </cell>
          <cell r="CA220">
            <v>2.9056975255248991</v>
          </cell>
        </row>
        <row r="221">
          <cell r="Q221">
            <v>256.43030970000001</v>
          </cell>
          <cell r="R221">
            <v>449.02652563316997</v>
          </cell>
          <cell r="S221">
            <v>274.88899371474997</v>
          </cell>
          <cell r="T221">
            <v>147.26920567100001</v>
          </cell>
          <cell r="U221">
            <v>524.38046999999995</v>
          </cell>
          <cell r="V221">
            <v>271.66789339477998</v>
          </cell>
          <cell r="W221">
            <v>512.99476235101008</v>
          </cell>
          <cell r="X221">
            <v>57.724899999999998</v>
          </cell>
          <cell r="Y221">
            <v>85.553600000000003</v>
          </cell>
          <cell r="Z221">
            <v>352.20499999999998</v>
          </cell>
          <cell r="AA221">
            <v>3141.0388335647103</v>
          </cell>
          <cell r="AB221">
            <v>3.150803278221824</v>
          </cell>
          <cell r="AC221">
            <v>4.460308481439193E-2</v>
          </cell>
          <cell r="AD221">
            <v>3.1954063630362164</v>
          </cell>
          <cell r="AE221">
            <v>139.30530849418165</v>
          </cell>
          <cell r="AF221">
            <v>63.540300000000002</v>
          </cell>
          <cell r="AG221">
            <v>235.26891249119799</v>
          </cell>
          <cell r="AH221">
            <v>419.65271282646</v>
          </cell>
          <cell r="AI221">
            <v>303.69064399327402</v>
          </cell>
          <cell r="AJ221">
            <v>165.856703213</v>
          </cell>
          <cell r="AK221">
            <v>596.91329012715403</v>
          </cell>
          <cell r="AP221">
            <v>14.975498205818354</v>
          </cell>
          <cell r="AQ221">
            <v>-8.9239336000000051</v>
          </cell>
          <cell r="AR221">
            <v>21.161397208802015</v>
          </cell>
          <cell r="AS221">
            <v>29.373812806709964</v>
          </cell>
          <cell r="AT221">
            <v>-28.80165027852405</v>
          </cell>
          <cell r="AU221">
            <v>-18.587497541999994</v>
          </cell>
          <cell r="AV221">
            <v>-72.532820127154082</v>
          </cell>
          <cell r="AY221">
            <v>208.8971731</v>
          </cell>
          <cell r="AZ221">
            <v>465.32748279999998</v>
          </cell>
          <cell r="BA221">
            <v>914.35400843316995</v>
          </cell>
          <cell r="BB221">
            <v>1189.2430021479199</v>
          </cell>
          <cell r="BC221">
            <v>1336.5122078189199</v>
          </cell>
          <cell r="BD221">
            <v>1860.8926778189198</v>
          </cell>
          <cell r="BE221">
            <v>2132.5605712136999</v>
          </cell>
          <cell r="BH221">
            <v>202.84560849418165</v>
          </cell>
          <cell r="BI221">
            <v>438.11452098537961</v>
          </cell>
          <cell r="BJ221">
            <v>857.76723381183956</v>
          </cell>
          <cell r="BK221">
            <v>1161.4578778051136</v>
          </cell>
          <cell r="BL221">
            <v>1327.3145810181136</v>
          </cell>
          <cell r="BM221">
            <v>1924.2278711452677</v>
          </cell>
          <cell r="BN221">
            <v>1924.2278711452677</v>
          </cell>
          <cell r="BQ221">
            <v>6.0515646058183563</v>
          </cell>
          <cell r="BR221">
            <v>27.212961814620371</v>
          </cell>
          <cell r="BS221">
            <v>56.586774621330392</v>
          </cell>
          <cell r="BT221">
            <v>27.785124342806284</v>
          </cell>
          <cell r="BU221">
            <v>9.1976268008063471</v>
          </cell>
          <cell r="BV221">
            <v>-63.335193326347962</v>
          </cell>
          <cell r="BW221">
            <v>208.33270006843213</v>
          </cell>
          <cell r="BZ221">
            <v>1.1970906616942789</v>
          </cell>
          <cell r="CA221">
            <v>1.188852507872278</v>
          </cell>
        </row>
        <row r="223">
          <cell r="Q223">
            <v>1.5</v>
          </cell>
          <cell r="R223">
            <v>1.7</v>
          </cell>
          <cell r="S223">
            <v>0</v>
          </cell>
          <cell r="T223">
            <v>531.70000000000005</v>
          </cell>
          <cell r="U223">
            <v>6.7278700999999996E-2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699.42638120100003</v>
          </cell>
          <cell r="AB223">
            <v>0.44292034051667567</v>
          </cell>
          <cell r="AC223" t="str">
            <v xml:space="preserve"> </v>
          </cell>
          <cell r="AD223">
            <v>0.44292034051667567</v>
          </cell>
          <cell r="AE223">
            <v>0</v>
          </cell>
          <cell r="AF223">
            <v>161.71041390315327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535</v>
          </cell>
          <cell r="AP223">
            <v>0</v>
          </cell>
          <cell r="AQ223">
            <v>2.7486885968467334</v>
          </cell>
          <cell r="AR223">
            <v>1.5</v>
          </cell>
          <cell r="AS223">
            <v>1.7</v>
          </cell>
          <cell r="AT223">
            <v>0</v>
          </cell>
          <cell r="AU223">
            <v>531.70000000000005</v>
          </cell>
          <cell r="AV223">
            <v>-534.93272129900004</v>
          </cell>
          <cell r="AY223">
            <v>164.4591025</v>
          </cell>
          <cell r="AZ223">
            <v>165.9591025</v>
          </cell>
          <cell r="BA223">
            <v>167.65910250000002</v>
          </cell>
          <cell r="BB223">
            <v>167.65910250000002</v>
          </cell>
          <cell r="BC223">
            <v>699.35910250000006</v>
          </cell>
          <cell r="BD223">
            <v>699.42638120100003</v>
          </cell>
          <cell r="BE223">
            <v>699.42638120100003</v>
          </cell>
          <cell r="BH223">
            <v>161.71041390315327</v>
          </cell>
          <cell r="BI223">
            <v>161.71041390315327</v>
          </cell>
          <cell r="BJ223">
            <v>161.71041390315327</v>
          </cell>
          <cell r="BK223">
            <v>161.71041390315327</v>
          </cell>
          <cell r="BL223">
            <v>161.71041390315327</v>
          </cell>
          <cell r="BM223">
            <v>696.71041390315327</v>
          </cell>
          <cell r="BN223">
            <v>696.71041390315327</v>
          </cell>
          <cell r="BQ223">
            <v>2.7486885968467392</v>
          </cell>
          <cell r="BR223">
            <v>4.2486885968467387</v>
          </cell>
          <cell r="BS223">
            <v>5.9486885968467389</v>
          </cell>
          <cell r="BT223">
            <v>5.9486885968467389</v>
          </cell>
          <cell r="BU223">
            <v>537.6486885968468</v>
          </cell>
          <cell r="BV223">
            <v>2.7159672978467597</v>
          </cell>
          <cell r="BW223">
            <v>2.7159672978467597</v>
          </cell>
          <cell r="BZ223">
            <v>0.62640374392081233</v>
          </cell>
          <cell r="CA223">
            <v>0.14484119580029256</v>
          </cell>
        </row>
        <row r="225">
          <cell r="Q225">
            <v>565.83517064273622</v>
          </cell>
          <cell r="R225">
            <v>42.685130151915928</v>
          </cell>
          <cell r="S225">
            <v>121.74199531563303</v>
          </cell>
          <cell r="T225">
            <v>-716.07373198375967</v>
          </cell>
          <cell r="U225">
            <v>52.654882650232103</v>
          </cell>
          <cell r="V225">
            <v>-437.69818666688025</v>
          </cell>
          <cell r="W225">
            <v>746.83107923199123</v>
          </cell>
          <cell r="X225">
            <v>-565.43032128721893</v>
          </cell>
          <cell r="Y225">
            <v>459.90283069623837</v>
          </cell>
          <cell r="Z225">
            <v>1576.7389019964503</v>
          </cell>
          <cell r="AA225">
            <v>386.77268877276822</v>
          </cell>
          <cell r="AB225">
            <v>0.45947304115191756</v>
          </cell>
          <cell r="AC225" t="e">
            <v>#VALUE!</v>
          </cell>
          <cell r="AD225">
            <v>0.36190379312043519</v>
          </cell>
          <cell r="AE225">
            <v>508.70000000000005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P225">
            <v>-728.72774775733319</v>
          </cell>
          <cell r="AQ225">
            <v>-1240.387314217237</v>
          </cell>
          <cell r="AR225">
            <v>565.83517064273622</v>
          </cell>
          <cell r="AS225">
            <v>42.685130151915928</v>
          </cell>
          <cell r="AT225">
            <v>121.74199531563303</v>
          </cell>
          <cell r="AU225">
            <v>-716.07373198375967</v>
          </cell>
          <cell r="AV225">
            <v>52.654882650232103</v>
          </cell>
          <cell r="AY225">
            <v>-1460.4150619745701</v>
          </cell>
          <cell r="AZ225">
            <v>-894.57989133183389</v>
          </cell>
          <cell r="BA225">
            <v>-851.89476117991796</v>
          </cell>
          <cell r="BB225">
            <v>-730.1527658642849</v>
          </cell>
          <cell r="BC225">
            <v>-1446.2264978480446</v>
          </cell>
          <cell r="BD225">
            <v>-1393.5716151978124</v>
          </cell>
          <cell r="BE225">
            <v>-1831.2698018646927</v>
          </cell>
          <cell r="BH225">
            <v>508.70000000000005</v>
          </cell>
          <cell r="BI225">
            <v>508.70000000000005</v>
          </cell>
          <cell r="BJ225">
            <v>508.70000000000005</v>
          </cell>
          <cell r="BK225">
            <v>508.70000000000005</v>
          </cell>
          <cell r="BL225">
            <v>508.70000000000005</v>
          </cell>
          <cell r="BM225">
            <v>508.70000000000005</v>
          </cell>
          <cell r="BN225">
            <v>508.70000000000005</v>
          </cell>
          <cell r="BQ225">
            <v>-1969.1150619745699</v>
          </cell>
          <cell r="BR225">
            <v>-1403.2798913318338</v>
          </cell>
          <cell r="BS225">
            <v>-1360.5947611799179</v>
          </cell>
          <cell r="BT225">
            <v>-1238.8527658642849</v>
          </cell>
          <cell r="BU225">
            <v>-1954.9264978480446</v>
          </cell>
          <cell r="BV225">
            <v>-1902.2716151978125</v>
          </cell>
          <cell r="BW225">
            <v>-2339.9698018646927</v>
          </cell>
          <cell r="BZ225">
            <v>-1.2953598367006307</v>
          </cell>
          <cell r="CA225">
            <v>0.45563371291434246</v>
          </cell>
        </row>
        <row r="226">
          <cell r="Q226">
            <v>-30.112321813264227</v>
          </cell>
          <cell r="R226">
            <v>293.96046498791429</v>
          </cell>
          <cell r="S226">
            <v>131.99697951248331</v>
          </cell>
          <cell r="T226">
            <v>-429.1030702787582</v>
          </cell>
          <cell r="U226">
            <v>53.862612822234006</v>
          </cell>
          <cell r="V226">
            <v>222.47641698612006</v>
          </cell>
          <cell r="W226">
            <v>264.01452723499602</v>
          </cell>
          <cell r="X226">
            <v>46.525055275661792</v>
          </cell>
          <cell r="Y226">
            <v>54.253219819235881</v>
          </cell>
          <cell r="Z226">
            <v>578.56029855644999</v>
          </cell>
          <cell r="AA226">
            <v>603.55169489150296</v>
          </cell>
          <cell r="AB226">
            <v>0.3713819486434935</v>
          </cell>
          <cell r="AC226" t="str">
            <v xml:space="preserve"> </v>
          </cell>
          <cell r="AD226">
            <v>0.3713819486434935</v>
          </cell>
          <cell r="AE226">
            <v>538.70000000000005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P226">
            <v>-305.24850433333336</v>
          </cell>
          <cell r="AQ226">
            <v>-816.33398387823672</v>
          </cell>
          <cell r="AR226">
            <v>-30.112321813264227</v>
          </cell>
          <cell r="AS226">
            <v>293.96046498791429</v>
          </cell>
          <cell r="AT226">
            <v>131.99697951248331</v>
          </cell>
          <cell r="AU226">
            <v>-429.1030702787582</v>
          </cell>
          <cell r="AV226">
            <v>53.862612822234006</v>
          </cell>
          <cell r="AY226">
            <v>-582.88248821157003</v>
          </cell>
          <cell r="AZ226">
            <v>-612.99481002483424</v>
          </cell>
          <cell r="BA226">
            <v>-319.03434503691994</v>
          </cell>
          <cell r="BB226">
            <v>-187.03736552443661</v>
          </cell>
          <cell r="BC226">
            <v>-616.1404358031948</v>
          </cell>
          <cell r="BD226">
            <v>-562.27782298096076</v>
          </cell>
          <cell r="BE226">
            <v>-339.80140599484071</v>
          </cell>
          <cell r="BH226">
            <v>538.70000000000005</v>
          </cell>
          <cell r="BI226">
            <v>538.70000000000005</v>
          </cell>
          <cell r="BJ226">
            <v>538.70000000000005</v>
          </cell>
          <cell r="BK226">
            <v>538.70000000000005</v>
          </cell>
          <cell r="BL226">
            <v>538.70000000000005</v>
          </cell>
          <cell r="BM226">
            <v>538.70000000000005</v>
          </cell>
          <cell r="BN226">
            <v>538.70000000000005</v>
          </cell>
          <cell r="BQ226">
            <v>-1121.5824882115699</v>
          </cell>
          <cell r="BR226">
            <v>-1151.6948100248342</v>
          </cell>
          <cell r="BS226">
            <v>-857.73434503691999</v>
          </cell>
          <cell r="BT226">
            <v>-725.73736552443665</v>
          </cell>
          <cell r="BU226">
            <v>-1154.8404358031949</v>
          </cell>
          <cell r="BV226">
            <v>-1100.9778229809608</v>
          </cell>
          <cell r="BW226">
            <v>-878.50140599484075</v>
          </cell>
          <cell r="BZ226">
            <v>-0.55186623637049481</v>
          </cell>
          <cell r="CA226">
            <v>0.48250418939838075</v>
          </cell>
        </row>
        <row r="227">
          <cell r="Q227">
            <v>595.94749245600042</v>
          </cell>
          <cell r="R227">
            <v>-251.27533483599836</v>
          </cell>
          <cell r="S227">
            <v>-10.254984196850273</v>
          </cell>
          <cell r="T227">
            <v>-286.97066170500148</v>
          </cell>
          <cell r="U227">
            <v>-1.2077301720019022</v>
          </cell>
          <cell r="V227">
            <v>-660.1746036530003</v>
          </cell>
          <cell r="W227">
            <v>482.81655199699526</v>
          </cell>
          <cell r="X227">
            <v>-611.9553765628807</v>
          </cell>
          <cell r="Y227">
            <v>405.64961087700249</v>
          </cell>
          <cell r="Z227">
            <v>998.17860344000019</v>
          </cell>
          <cell r="AA227">
            <v>-216.77900611873474</v>
          </cell>
          <cell r="AB227">
            <v>8.8091092508424063E-2</v>
          </cell>
          <cell r="AC227">
            <v>-9.7569248031482342E-2</v>
          </cell>
          <cell r="AD227">
            <v>-9.4781555230582879E-3</v>
          </cell>
          <cell r="AE227">
            <v>-30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P227">
            <v>-423.47924342399983</v>
          </cell>
          <cell r="AQ227">
            <v>-424.05333033900024</v>
          </cell>
          <cell r="AR227">
            <v>595.94749245600042</v>
          </cell>
          <cell r="AS227">
            <v>-251.27533483599836</v>
          </cell>
          <cell r="AT227">
            <v>-10.254984196850273</v>
          </cell>
          <cell r="AU227">
            <v>-286.97066170500148</v>
          </cell>
          <cell r="AV227">
            <v>-1.2077301720019022</v>
          </cell>
          <cell r="AY227">
            <v>-877.53257376300007</v>
          </cell>
          <cell r="AZ227">
            <v>-281.58508130699965</v>
          </cell>
          <cell r="BA227">
            <v>-532.86041614299802</v>
          </cell>
          <cell r="BB227">
            <v>-543.11540033984829</v>
          </cell>
          <cell r="BC227">
            <v>-830.08606204484977</v>
          </cell>
          <cell r="BD227">
            <v>-831.29379221685167</v>
          </cell>
          <cell r="BE227">
            <v>-1491.468395869852</v>
          </cell>
          <cell r="BH227">
            <v>-30</v>
          </cell>
          <cell r="BI227">
            <v>-30</v>
          </cell>
          <cell r="BJ227">
            <v>-30</v>
          </cell>
          <cell r="BK227">
            <v>-30</v>
          </cell>
          <cell r="BL227">
            <v>-30</v>
          </cell>
          <cell r="BM227">
            <v>-30</v>
          </cell>
          <cell r="BN227">
            <v>-30</v>
          </cell>
          <cell r="BQ227">
            <v>-847.53257376300007</v>
          </cell>
          <cell r="BR227">
            <v>-251.58508130699965</v>
          </cell>
          <cell r="BS227">
            <v>-502.86041614299802</v>
          </cell>
          <cell r="BT227">
            <v>-513.11540033984829</v>
          </cell>
          <cell r="BU227">
            <v>-800.08606204484977</v>
          </cell>
          <cell r="BV227">
            <v>-801.29379221685167</v>
          </cell>
          <cell r="BW227">
            <v>-1461.468395869852</v>
          </cell>
          <cell r="BZ227">
            <v>-0.7434936003301359</v>
          </cell>
          <cell r="CA227">
            <v>-2.6870476484038279E-2</v>
          </cell>
        </row>
        <row r="229">
          <cell r="Q229">
            <v>113.60904076154917</v>
          </cell>
          <cell r="R229">
            <v>-30.31941150553935</v>
          </cell>
          <cell r="S229">
            <v>47.558428417285803</v>
          </cell>
          <cell r="T229">
            <v>-21.640834195668504</v>
          </cell>
          <cell r="U229">
            <v>2.8244104159981589</v>
          </cell>
          <cell r="V229">
            <v>-57.23175594150689</v>
          </cell>
          <cell r="W229">
            <v>31.669447855394424</v>
          </cell>
          <cell r="X229">
            <v>5.1598940377396048</v>
          </cell>
          <cell r="Y229">
            <v>-29.310037596407653</v>
          </cell>
          <cell r="Z229">
            <v>-961.60703299351542</v>
          </cell>
          <cell r="AA229">
            <v>-1106.553734344036</v>
          </cell>
          <cell r="AB229">
            <v>0</v>
          </cell>
          <cell r="AC229">
            <v>0</v>
          </cell>
          <cell r="AD229">
            <v>0</v>
          </cell>
          <cell r="AE229">
            <v>-210.15052579043538</v>
          </cell>
          <cell r="AF229">
            <v>-1151.2558269251037</v>
          </cell>
          <cell r="AG229">
            <v>1039.6382495434837</v>
          </cell>
          <cell r="AH229">
            <v>-61.374269149178588</v>
          </cell>
          <cell r="AI229">
            <v>451.23160132242594</v>
          </cell>
          <cell r="AJ229">
            <v>-273.17633927222118</v>
          </cell>
          <cell r="AK229">
            <v>-309.61031192671675</v>
          </cell>
          <cell r="AP229">
            <v>115.52501771650657</v>
          </cell>
          <cell r="AQ229">
            <v>1038.6154513996673</v>
          </cell>
          <cell r="AR229">
            <v>-926.02920878193447</v>
          </cell>
          <cell r="AS229">
            <v>31.054857643639238</v>
          </cell>
          <cell r="AT229">
            <v>-403.67317290514012</v>
          </cell>
          <cell r="AU229">
            <v>251.53550507655268</v>
          </cell>
          <cell r="AV229">
            <v>312.43472234271491</v>
          </cell>
          <cell r="AY229">
            <v>0</v>
          </cell>
          <cell r="AZ229">
            <v>-93.656842837816058</v>
          </cell>
          <cell r="BA229">
            <v>-123.97625434335541</v>
          </cell>
          <cell r="BB229">
            <v>-76.417825926069611</v>
          </cell>
          <cell r="BC229">
            <v>-98.058660121738114</v>
          </cell>
          <cell r="BD229">
            <v>-95.234249705739956</v>
          </cell>
          <cell r="BE229">
            <v>-152.46600564724685</v>
          </cell>
          <cell r="BH229">
            <v>0</v>
          </cell>
          <cell r="BI229">
            <v>-321.76810317205536</v>
          </cell>
          <cell r="BJ229">
            <v>-383.14237232123395</v>
          </cell>
          <cell r="BK229">
            <v>68.089229001191995</v>
          </cell>
          <cell r="BL229">
            <v>-205.08711027102919</v>
          </cell>
          <cell r="BM229">
            <v>-514.69742219774594</v>
          </cell>
          <cell r="BN229">
            <v>-514.69742219774594</v>
          </cell>
          <cell r="BQ229">
            <v>0</v>
          </cell>
          <cell r="BR229">
            <v>228.11126033423932</v>
          </cell>
          <cell r="BS229">
            <v>259.16611797787857</v>
          </cell>
          <cell r="BT229">
            <v>-144.50705492726161</v>
          </cell>
          <cell r="BU229">
            <v>107.02845014929107</v>
          </cell>
          <cell r="BV229">
            <v>419.46317249200598</v>
          </cell>
          <cell r="BW229">
            <v>362.23141655049909</v>
          </cell>
          <cell r="BZ229">
            <v>-8.7829430695248872E-2</v>
          </cell>
          <cell r="CA229">
            <v>-0.18369294579056852</v>
          </cell>
        </row>
        <row r="231">
          <cell r="Q231">
            <v>-0.768620355215615</v>
          </cell>
          <cell r="R231">
            <v>-0.41810785959837654</v>
          </cell>
          <cell r="S231">
            <v>-0.46972883027521212</v>
          </cell>
          <cell r="T231">
            <v>-4.1697396815101213E-2</v>
          </cell>
          <cell r="U231">
            <v>-0.31151104121765066</v>
          </cell>
          <cell r="V231">
            <v>8.9386064816596972E-2</v>
          </cell>
          <cell r="W231">
            <v>-0.6360534566540853</v>
          </cell>
          <cell r="X231">
            <v>-0.10314422638298967</v>
          </cell>
          <cell r="Y231">
            <v>-0.60868174236197548</v>
          </cell>
          <cell r="Z231">
            <v>-0.62040129814967115</v>
          </cell>
          <cell r="AA231">
            <v>-5.5370138666519448</v>
          </cell>
          <cell r="AB231" t="e">
            <v>#VALUE!</v>
          </cell>
          <cell r="AC231" t="e">
            <v>#VALUE!</v>
          </cell>
          <cell r="AD231">
            <v>-4.6494227548368391E-3</v>
          </cell>
          <cell r="AE231">
            <v>-0.51588762814687394</v>
          </cell>
          <cell r="AF231">
            <v>2.675224129192514E-2</v>
          </cell>
          <cell r="AG231">
            <v>-1.1042489310337926</v>
          </cell>
          <cell r="AH231">
            <v>-0.34329725120013282</v>
          </cell>
          <cell r="AI231">
            <v>-0.50332104792808885</v>
          </cell>
          <cell r="AJ231">
            <v>-9.4923968352481985E-2</v>
          </cell>
          <cell r="AK231">
            <v>-0.33435262116542841</v>
          </cell>
          <cell r="AP231">
            <v>2.1814768791581562E-2</v>
          </cell>
          <cell r="AQ231">
            <v>-6.4558470752363428E-2</v>
          </cell>
          <cell r="AR231">
            <v>0.33562857581817762</v>
          </cell>
          <cell r="AS231">
            <v>-7.4810608398243716E-2</v>
          </cell>
          <cell r="AT231">
            <v>3.3592217652876732E-2</v>
          </cell>
          <cell r="AU231">
            <v>5.3226571537380772E-2</v>
          </cell>
          <cell r="AV231">
            <v>-2.2841579947777746E-2</v>
          </cell>
          <cell r="AY231">
            <v>-0.53187908881573065</v>
          </cell>
          <cell r="AZ231">
            <v>-1.3004994440313449</v>
          </cell>
          <cell r="BA231">
            <v>-1.7186073036297218</v>
          </cell>
          <cell r="BB231">
            <v>-2.188336133904933</v>
          </cell>
          <cell r="BC231">
            <v>-2.2300335307200356</v>
          </cell>
          <cell r="BD231">
            <v>-2.5415445719376861</v>
          </cell>
          <cell r="BE231">
            <v>-2.452158507121089</v>
          </cell>
          <cell r="BH231">
            <v>-0.54108396180460594</v>
          </cell>
          <cell r="BI231">
            <v>-1.5933843178887419</v>
          </cell>
          <cell r="BJ231">
            <v>-1.9366815690888737</v>
          </cell>
          <cell r="BK231">
            <v>-2.4400026170169626</v>
          </cell>
          <cell r="BL231">
            <v>-2.5349265853694445</v>
          </cell>
          <cell r="BM231">
            <v>-2.8692792065348733</v>
          </cell>
          <cell r="BN231">
            <v>-2.8692792065348733</v>
          </cell>
          <cell r="BQ231">
            <v>9.2048729888756248E-3</v>
          </cell>
          <cell r="BR231">
            <v>0.29288487385739564</v>
          </cell>
          <cell r="BS231">
            <v>0.21807426545915179</v>
          </cell>
          <cell r="BT231">
            <v>0.25166648311202827</v>
          </cell>
          <cell r="BU231">
            <v>0.30489305464940863</v>
          </cell>
          <cell r="BV231">
            <v>0.32773463459718721</v>
          </cell>
          <cell r="BW231">
            <v>0.41712069941378438</v>
          </cell>
        </row>
        <row r="232">
          <cell r="Q232">
            <v>-0.76727683139141312</v>
          </cell>
          <cell r="R232">
            <v>-0.41658519926428106</v>
          </cell>
          <cell r="S232">
            <v>-0.46972883027521212</v>
          </cell>
          <cell r="T232">
            <v>0.4345370147370039</v>
          </cell>
          <cell r="U232">
            <v>-0.31145078085921407</v>
          </cell>
          <cell r="V232">
            <v>8.9386064816596972E-2</v>
          </cell>
          <cell r="W232">
            <v>-0.6360534566540853</v>
          </cell>
          <cell r="X232">
            <v>-0.10314422638298967</v>
          </cell>
          <cell r="Y232">
            <v>-0.60868174236197548</v>
          </cell>
          <cell r="Z232">
            <v>-0.62040129814967115</v>
          </cell>
          <cell r="AA232">
            <v>-4.9105498623726955</v>
          </cell>
          <cell r="AB232" t="e">
            <v>#VALUE!</v>
          </cell>
          <cell r="AC232" t="e">
            <v>#VALUE!</v>
          </cell>
          <cell r="AD232">
            <v>-4.2527067350316538E-3</v>
          </cell>
          <cell r="AE232">
            <v>-0.51588762814687394</v>
          </cell>
          <cell r="AF232">
            <v>0.17159343709221769</v>
          </cell>
          <cell r="AG232">
            <v>-1.1042489310337926</v>
          </cell>
          <cell r="AH232">
            <v>-0.34329725120013282</v>
          </cell>
          <cell r="AI232">
            <v>-0.50332104792808885</v>
          </cell>
          <cell r="AJ232">
            <v>-9.4923968352481985E-2</v>
          </cell>
          <cell r="AK232">
            <v>0.14483754279992095</v>
          </cell>
          <cell r="AP232">
            <v>2.1814768791581562E-2</v>
          </cell>
          <cell r="AQ232">
            <v>-6.209651834224629E-2</v>
          </cell>
          <cell r="AR232">
            <v>0.33697209964237951</v>
          </cell>
          <cell r="AS232">
            <v>-7.3287948064148234E-2</v>
          </cell>
          <cell r="AT232">
            <v>3.3592217652876732E-2</v>
          </cell>
          <cell r="AU232">
            <v>0.52946098308948586</v>
          </cell>
          <cell r="AV232">
            <v>0.45628832365913502</v>
          </cell>
          <cell r="AY232">
            <v>-0.38457594060532102</v>
          </cell>
          <cell r="AZ232">
            <v>-1.1518527719967331</v>
          </cell>
          <cell r="BA232">
            <v>-1.568437971261015</v>
          </cell>
          <cell r="BB232">
            <v>-2.0381668015362262</v>
          </cell>
          <cell r="BC232">
            <v>-1.6036297867992235</v>
          </cell>
          <cell r="BD232">
            <v>-1.9150805676584373</v>
          </cell>
          <cell r="BE232">
            <v>-1.8256945028418403</v>
          </cell>
          <cell r="BH232">
            <v>-0.39624276600431341</v>
          </cell>
          <cell r="BI232">
            <v>-1.4485431220884493</v>
          </cell>
          <cell r="BJ232">
            <v>-1.791840373288581</v>
          </cell>
          <cell r="BK232">
            <v>-2.2951614212166698</v>
          </cell>
          <cell r="BL232">
            <v>-2.3900853895691516</v>
          </cell>
          <cell r="BM232">
            <v>-2.2452478467692316</v>
          </cell>
          <cell r="BN232">
            <v>-2.2452478467692316</v>
          </cell>
          <cell r="BQ232">
            <v>1.1666825398992775E-2</v>
          </cell>
          <cell r="BR232">
            <v>0.29669035009171468</v>
          </cell>
          <cell r="BS232">
            <v>0.22340240202756637</v>
          </cell>
          <cell r="BT232">
            <v>0.25699461968044285</v>
          </cell>
          <cell r="BU232">
            <v>0.78645560276992843</v>
          </cell>
          <cell r="BV232">
            <v>0.33016727911079435</v>
          </cell>
          <cell r="BW232">
            <v>0.4195533439273913</v>
          </cell>
        </row>
      </sheetData>
      <sheetData sheetId="1" refreshError="1"/>
      <sheetData sheetId="2" refreshError="1"/>
      <sheetData sheetId="3" refreshError="1"/>
      <sheetData sheetId="4" refreshError="1">
        <row r="7">
          <cell r="C7" t="str">
            <v>Plan Finan.</v>
          </cell>
          <cell r="E7" t="str">
            <v>Plan Financiero</v>
          </cell>
          <cell r="F7" t="str">
            <v>Plan Financiero</v>
          </cell>
          <cell r="G7" t="str">
            <v>Actual</v>
          </cell>
          <cell r="H7" t="str">
            <v>Escenario</v>
          </cell>
          <cell r="I7" t="str">
            <v>Diferencias</v>
          </cell>
          <cell r="J7" t="str">
            <v>Diferencias</v>
          </cell>
          <cell r="K7" t="str">
            <v>Diferencias</v>
          </cell>
          <cell r="L7" t="str">
            <v>Var. %</v>
          </cell>
          <cell r="M7" t="str">
            <v>Var. %</v>
          </cell>
          <cell r="N7" t="str">
            <v>Var.%</v>
          </cell>
          <cell r="O7" t="str">
            <v>% PIB</v>
          </cell>
          <cell r="P7" t="str">
            <v>% PIB</v>
          </cell>
          <cell r="Q7" t="str">
            <v>% PIB</v>
          </cell>
        </row>
        <row r="8">
          <cell r="C8" t="str">
            <v>Dic 20/96</v>
          </cell>
          <cell r="E8" t="str">
            <v>Dic20/96</v>
          </cell>
          <cell r="F8" t="str">
            <v>Mar07/97</v>
          </cell>
          <cell r="G8">
            <v>1997</v>
          </cell>
          <cell r="H8" t="str">
            <v>Alternativo</v>
          </cell>
          <cell r="I8">
            <v>1997</v>
          </cell>
          <cell r="J8">
            <v>1997</v>
          </cell>
          <cell r="K8">
            <v>1996</v>
          </cell>
          <cell r="L8" t="str">
            <v>P.F. Dic20-97/96</v>
          </cell>
          <cell r="M8" t="str">
            <v>P.F. Mar07-97/96</v>
          </cell>
          <cell r="N8" t="str">
            <v>Actual/96</v>
          </cell>
          <cell r="O8" t="str">
            <v>P.F. Dic20/96</v>
          </cell>
          <cell r="P8" t="str">
            <v>P.F. Mar07/97</v>
          </cell>
          <cell r="Q8" t="str">
            <v>Actual</v>
          </cell>
        </row>
        <row r="9">
          <cell r="C9">
            <v>1</v>
          </cell>
          <cell r="E9">
            <v>2</v>
          </cell>
          <cell r="F9">
            <v>2</v>
          </cell>
          <cell r="G9">
            <v>3</v>
          </cell>
          <cell r="I9" t="str">
            <v>5=3-2</v>
          </cell>
          <cell r="J9" t="str">
            <v>4=3-2</v>
          </cell>
          <cell r="K9" t="str">
            <v>3=2-1</v>
          </cell>
          <cell r="L9">
            <v>7</v>
          </cell>
          <cell r="M9">
            <v>5</v>
          </cell>
          <cell r="N9" t="str">
            <v>6=3/1</v>
          </cell>
          <cell r="O9">
            <v>10</v>
          </cell>
          <cell r="P9">
            <v>7</v>
          </cell>
          <cell r="Q9">
            <v>8</v>
          </cell>
        </row>
        <row r="11">
          <cell r="C11">
            <v>12004378.989300001</v>
          </cell>
          <cell r="E11">
            <v>14505177</v>
          </cell>
          <cell r="F11">
            <v>15137015.515000002</v>
          </cell>
          <cell r="G11">
            <v>14482198.458000001</v>
          </cell>
          <cell r="H11">
            <v>14154523.199999999</v>
          </cell>
          <cell r="I11">
            <v>631838.51500000246</v>
          </cell>
          <cell r="J11">
            <v>-654817.05700000189</v>
          </cell>
          <cell r="K11">
            <v>48989.000900000334</v>
          </cell>
          <cell r="L11">
            <v>20.341277324258613</v>
          </cell>
          <cell r="M11">
            <v>25.583285329935677</v>
          </cell>
          <cell r="N11">
            <v>20.150637313776198</v>
          </cell>
          <cell r="O11">
            <v>13.057849175859474</v>
          </cell>
          <cell r="P11">
            <v>13.557960647811004</v>
          </cell>
          <cell r="Q11">
            <v>13.067324726148918</v>
          </cell>
        </row>
        <row r="12">
          <cell r="C12">
            <v>10516955.6931</v>
          </cell>
          <cell r="E12">
            <v>12882399</v>
          </cell>
          <cell r="F12">
            <v>13620616.300000003</v>
          </cell>
          <cell r="G12">
            <v>12862955.058</v>
          </cell>
          <cell r="H12">
            <v>12522745.799999999</v>
          </cell>
          <cell r="I12">
            <v>738217.30000000261</v>
          </cell>
          <cell r="J12">
            <v>-757661.24200000241</v>
          </cell>
          <cell r="K12">
            <v>-13452.759099999443</v>
          </cell>
          <cell r="L12">
            <v>22.648597148475822</v>
          </cell>
          <cell r="M12">
            <v>29.676893371542356</v>
          </cell>
          <cell r="N12">
            <v>22.463478506417299</v>
          </cell>
          <cell r="O12">
            <v>11.596992106007592</v>
          </cell>
          <cell r="P12">
            <v>12.199748332908618</v>
          </cell>
          <cell r="Q12">
            <v>11.606277262959027</v>
          </cell>
        </row>
        <row r="13">
          <cell r="C13">
            <v>10210273.6931</v>
          </cell>
          <cell r="E13">
            <v>12491331</v>
          </cell>
          <cell r="F13">
            <v>13087082.000000002</v>
          </cell>
          <cell r="G13">
            <v>12329420.800000001</v>
          </cell>
          <cell r="H13">
            <v>12135562.799999999</v>
          </cell>
          <cell r="I13">
            <v>595751.00000000186</v>
          </cell>
          <cell r="J13">
            <v>-757661.20000000112</v>
          </cell>
          <cell r="K13">
            <v>-38558.759099999443</v>
          </cell>
          <cell r="L13">
            <v>22.804572100683295</v>
          </cell>
          <cell r="M13">
            <v>28.661509734755629</v>
          </cell>
          <cell r="N13">
            <v>21.212803150702221</v>
          </cell>
          <cell r="O13">
            <v>11.244944905100978</v>
          </cell>
          <cell r="P13">
            <v>11.721870970856022</v>
          </cell>
          <cell r="Q13">
            <v>11.124867936741733</v>
          </cell>
        </row>
        <row r="14">
          <cell r="C14">
            <v>3856038.1</v>
          </cell>
          <cell r="E14">
            <v>4723222</v>
          </cell>
          <cell r="F14">
            <v>4723106.5999999996</v>
          </cell>
          <cell r="G14">
            <v>4723106.5999999996</v>
          </cell>
          <cell r="H14">
            <v>4723106.5999999996</v>
          </cell>
          <cell r="I14">
            <v>-115.40000000037253</v>
          </cell>
          <cell r="J14">
            <v>0</v>
          </cell>
          <cell r="K14">
            <v>0</v>
          </cell>
          <cell r="L14">
            <v>22.488986817842903</v>
          </cell>
          <cell r="M14">
            <v>22.485994108823746</v>
          </cell>
          <cell r="N14">
            <v>22.485994108823746</v>
          </cell>
          <cell r="O14">
            <v>4.2519384975516896</v>
          </cell>
          <cell r="P14">
            <v>4.2304041608968657</v>
          </cell>
          <cell r="Q14">
            <v>4.2616711708106561</v>
          </cell>
        </row>
        <row r="15">
          <cell r="C15">
            <v>3166088.8</v>
          </cell>
          <cell r="E15">
            <v>3955483</v>
          </cell>
          <cell r="F15">
            <v>3955462.2</v>
          </cell>
          <cell r="G15">
            <v>3955462.2</v>
          </cell>
          <cell r="H15">
            <v>3955483</v>
          </cell>
          <cell r="I15">
            <v>-20.799999999813735</v>
          </cell>
          <cell r="J15">
            <v>0</v>
          </cell>
          <cell r="K15">
            <v>0</v>
          </cell>
          <cell r="L15">
            <v>24.93278773482286</v>
          </cell>
          <cell r="M15">
            <v>24.932130772832405</v>
          </cell>
          <cell r="N15">
            <v>24.932130772832405</v>
          </cell>
          <cell r="O15">
            <v>3.5608045618247992</v>
          </cell>
          <cell r="P15">
            <v>3.5428384676200775</v>
          </cell>
          <cell r="Q15">
            <v>3.5690236644185198</v>
          </cell>
        </row>
        <row r="16">
          <cell r="C16">
            <v>1574237.4510000001</v>
          </cell>
          <cell r="E16">
            <v>1918504</v>
          </cell>
          <cell r="F16">
            <v>1889979.5</v>
          </cell>
          <cell r="G16">
            <v>1756987</v>
          </cell>
          <cell r="H16">
            <v>1623994.5</v>
          </cell>
          <cell r="I16">
            <v>-28524.5</v>
          </cell>
          <cell r="J16">
            <v>-132992.5</v>
          </cell>
          <cell r="K16">
            <v>0</v>
          </cell>
          <cell r="L16">
            <v>21.868781534914696</v>
          </cell>
          <cell r="M16">
            <v>20.05682489636056</v>
          </cell>
          <cell r="N16">
            <v>11.60876644650477</v>
          </cell>
          <cell r="O16">
            <v>1.7270755038206773</v>
          </cell>
          <cell r="P16">
            <v>1.6928216570021475</v>
          </cell>
          <cell r="Q16">
            <v>1.5853338659324572</v>
          </cell>
        </row>
        <row r="17">
          <cell r="C17">
            <v>912709.549</v>
          </cell>
          <cell r="E17">
            <v>1086222</v>
          </cell>
          <cell r="F17">
            <v>1083587.8</v>
          </cell>
          <cell r="G17">
            <v>1018663</v>
          </cell>
          <cell r="H17">
            <v>953738.2</v>
          </cell>
          <cell r="I17">
            <v>-2634.1999999999534</v>
          </cell>
          <cell r="J17">
            <v>-64924.800000000047</v>
          </cell>
          <cell r="K17">
            <v>0</v>
          </cell>
          <cell r="L17">
            <v>19.010697454640081</v>
          </cell>
          <cell r="M17">
            <v>18.722084280505324</v>
          </cell>
          <cell r="N17">
            <v>11.608671248820258</v>
          </cell>
          <cell r="O17">
            <v>0.97783867425405624</v>
          </cell>
          <cell r="P17">
            <v>0.97055068327635918</v>
          </cell>
          <cell r="Q17">
            <v>0.91914223148626284</v>
          </cell>
        </row>
        <row r="18">
          <cell r="C18">
            <v>675739.2182</v>
          </cell>
          <cell r="E18">
            <v>790400</v>
          </cell>
          <cell r="F18">
            <v>790433.5</v>
          </cell>
          <cell r="G18">
            <v>797972</v>
          </cell>
          <cell r="H18">
            <v>805510.5</v>
          </cell>
          <cell r="I18">
            <v>33.5</v>
          </cell>
          <cell r="J18">
            <v>7538.5</v>
          </cell>
          <cell r="K18">
            <v>-38558.759099999908</v>
          </cell>
          <cell r="L18">
            <v>24.046490866405158</v>
          </cell>
          <cell r="M18">
            <v>24.051748403657204</v>
          </cell>
          <cell r="N18">
            <v>25.234851226780176</v>
          </cell>
          <cell r="O18">
            <v>0.71153381917361835</v>
          </cell>
          <cell r="P18">
            <v>0.70797749246486907</v>
          </cell>
          <cell r="Q18">
            <v>0.72001217747533397</v>
          </cell>
        </row>
        <row r="19">
          <cell r="C19">
            <v>25460.5749</v>
          </cell>
          <cell r="E19">
            <v>17500</v>
          </cell>
          <cell r="F19">
            <v>17530</v>
          </cell>
          <cell r="G19">
            <v>17530</v>
          </cell>
          <cell r="H19">
            <v>17530</v>
          </cell>
          <cell r="I19">
            <v>30</v>
          </cell>
          <cell r="J19">
            <v>0</v>
          </cell>
          <cell r="K19">
            <v>0</v>
          </cell>
          <cell r="L19">
            <v>-31.266281029655772</v>
          </cell>
          <cell r="M19">
            <v>-31.148451797135181</v>
          </cell>
          <cell r="N19">
            <v>-31.148451797135181</v>
          </cell>
          <cell r="O19">
            <v>1.5753848476136537E-2</v>
          </cell>
          <cell r="P19">
            <v>1.5701315092173034E-2</v>
          </cell>
          <cell r="Q19">
            <v>1.5817363856303987E-2</v>
          </cell>
        </row>
        <row r="20">
          <cell r="C20">
            <v>0</v>
          </cell>
          <cell r="E20">
            <v>0</v>
          </cell>
          <cell r="F20">
            <v>626982.40000000002</v>
          </cell>
          <cell r="G20">
            <v>59700</v>
          </cell>
          <cell r="H20">
            <v>56200</v>
          </cell>
          <cell r="I20">
            <v>626982.40000000002</v>
          </cell>
          <cell r="J20">
            <v>-567282.4</v>
          </cell>
          <cell r="K20">
            <v>0</v>
          </cell>
          <cell r="L20" t="str">
            <v>n.a.</v>
          </cell>
          <cell r="M20" t="str">
            <v>n.a.</v>
          </cell>
          <cell r="N20" t="str">
            <v>n.a.</v>
          </cell>
          <cell r="O20" t="str">
            <v xml:space="preserve"> </v>
          </cell>
          <cell r="P20">
            <v>0.56157719450352939</v>
          </cell>
          <cell r="Q20">
            <v>5.3867462762198969E-2</v>
          </cell>
        </row>
        <row r="21">
          <cell r="C21">
            <v>0</v>
          </cell>
          <cell r="E21">
            <v>0</v>
          </cell>
          <cell r="F21">
            <v>446095.4</v>
          </cell>
          <cell r="G21">
            <v>59700</v>
          </cell>
          <cell r="H21">
            <v>56200</v>
          </cell>
          <cell r="I21">
            <v>446095.4</v>
          </cell>
          <cell r="J21">
            <v>-386395.4</v>
          </cell>
          <cell r="K21">
            <v>0</v>
          </cell>
          <cell r="L21" t="str">
            <v>n.a.</v>
          </cell>
          <cell r="M21" t="str">
            <v>n.a.</v>
          </cell>
          <cell r="N21" t="str">
            <v>n.a.</v>
          </cell>
          <cell r="O21" t="str">
            <v xml:space="preserve"> </v>
          </cell>
          <cell r="P21">
            <v>0.39955986517792169</v>
          </cell>
          <cell r="Q21">
            <v>5.3867462762198969E-2</v>
          </cell>
        </row>
        <row r="22">
          <cell r="F22">
            <v>180887</v>
          </cell>
          <cell r="G22">
            <v>0</v>
          </cell>
          <cell r="H22">
            <v>0</v>
          </cell>
          <cell r="I22">
            <v>180887</v>
          </cell>
          <cell r="J22">
            <v>-180887</v>
          </cell>
          <cell r="K22">
            <v>0</v>
          </cell>
          <cell r="L22" t="str">
            <v>n.a.</v>
          </cell>
          <cell r="M22" t="str">
            <v>n.a.</v>
          </cell>
          <cell r="N22" t="str">
            <v>n.a.</v>
          </cell>
          <cell r="O22" t="str">
            <v xml:space="preserve"> </v>
          </cell>
          <cell r="P22">
            <v>0.16201732932560772</v>
          </cell>
          <cell r="Q22" t="str">
            <v xml:space="preserve"> </v>
          </cell>
        </row>
        <row r="23">
          <cell r="C23">
            <v>0</v>
          </cell>
          <cell r="E23">
            <v>0</v>
          </cell>
          <cell r="F23">
            <v>114412</v>
          </cell>
          <cell r="G23">
            <v>0</v>
          </cell>
          <cell r="H23">
            <v>57206</v>
          </cell>
          <cell r="I23">
            <v>114412</v>
          </cell>
          <cell r="J23">
            <v>-114412</v>
          </cell>
          <cell r="K23">
            <v>0</v>
          </cell>
          <cell r="L23" t="str">
            <v>n.a.</v>
          </cell>
          <cell r="M23" t="str">
            <v>n.a.</v>
          </cell>
          <cell r="N23" t="str">
            <v>n.a.</v>
          </cell>
          <cell r="O23" t="str">
            <v xml:space="preserve"> </v>
          </cell>
          <cell r="P23">
            <v>0.10247683184972625</v>
          </cell>
          <cell r="Q23" t="str">
            <v xml:space="preserve"> </v>
          </cell>
        </row>
        <row r="24">
          <cell r="C24">
            <v>0</v>
          </cell>
          <cell r="E24">
            <v>0</v>
          </cell>
          <cell r="F24">
            <v>16667</v>
          </cell>
          <cell r="G24">
            <v>0</v>
          </cell>
          <cell r="I24">
            <v>16667</v>
          </cell>
          <cell r="J24">
            <v>-16667</v>
          </cell>
          <cell r="K24">
            <v>0</v>
          </cell>
          <cell r="L24" t="str">
            <v>n.a.</v>
          </cell>
          <cell r="M24" t="str">
            <v>n.a.</v>
          </cell>
          <cell r="N24" t="str">
            <v>n.a.</v>
          </cell>
          <cell r="O24" t="str">
            <v xml:space="preserve"> </v>
          </cell>
          <cell r="P24">
            <v>1.4928341051982199E-2</v>
          </cell>
          <cell r="Q24" t="str">
            <v xml:space="preserve"> </v>
          </cell>
        </row>
        <row r="25">
          <cell r="C25">
            <v>0</v>
          </cell>
          <cell r="E25">
            <v>0</v>
          </cell>
          <cell r="F25">
            <v>4366</v>
          </cell>
          <cell r="G25">
            <v>0</v>
          </cell>
          <cell r="I25">
            <v>4366</v>
          </cell>
          <cell r="J25">
            <v>-4366</v>
          </cell>
          <cell r="K25">
            <v>0</v>
          </cell>
          <cell r="L25" t="str">
            <v>n.a.</v>
          </cell>
          <cell r="M25" t="str">
            <v>n.a.</v>
          </cell>
          <cell r="N25" t="str">
            <v>n.a.</v>
          </cell>
          <cell r="O25" t="str">
            <v xml:space="preserve"> </v>
          </cell>
          <cell r="P25">
            <v>3.9105500109770375E-3</v>
          </cell>
          <cell r="Q25" t="str">
            <v xml:space="preserve"> </v>
          </cell>
        </row>
        <row r="26">
          <cell r="C26">
            <v>0</v>
          </cell>
          <cell r="E26">
            <v>0</v>
          </cell>
          <cell r="F26">
            <v>45442</v>
          </cell>
          <cell r="G26">
            <v>0</v>
          </cell>
          <cell r="H26">
            <v>15147.333333333334</v>
          </cell>
          <cell r="I26">
            <v>45442</v>
          </cell>
          <cell r="J26">
            <v>-45442</v>
          </cell>
          <cell r="K26">
            <v>0</v>
          </cell>
          <cell r="L26" t="str">
            <v>n.a.</v>
          </cell>
          <cell r="M26" t="str">
            <v>n.a.</v>
          </cell>
          <cell r="N26" t="str">
            <v>n.a.</v>
          </cell>
          <cell r="O26" t="str">
            <v xml:space="preserve"> </v>
          </cell>
          <cell r="P26">
            <v>4.0701606412922253E-2</v>
          </cell>
          <cell r="Q26" t="str">
            <v xml:space="preserve"> </v>
          </cell>
        </row>
        <row r="27">
          <cell r="C27">
            <v>306682</v>
          </cell>
          <cell r="E27">
            <v>391068</v>
          </cell>
          <cell r="F27">
            <v>533534.30000000005</v>
          </cell>
          <cell r="G27">
            <v>533534.25800000003</v>
          </cell>
          <cell r="H27">
            <v>387183</v>
          </cell>
          <cell r="I27">
            <v>142466.30000000005</v>
          </cell>
          <cell r="J27">
            <v>-4.2000000015832484E-2</v>
          </cell>
          <cell r="K27">
            <v>25105.999999999942</v>
          </cell>
          <cell r="L27">
            <v>17.866830626785802</v>
          </cell>
          <cell r="M27">
            <v>60.805785622144292</v>
          </cell>
          <cell r="N27">
            <v>60.805772963458637</v>
          </cell>
          <cell r="O27">
            <v>0.35204720090661507</v>
          </cell>
          <cell r="P27">
            <v>0.47787736205259412</v>
          </cell>
          <cell r="Q27">
            <v>0.48140932621729415</v>
          </cell>
        </row>
        <row r="28">
          <cell r="C28">
            <v>266943</v>
          </cell>
          <cell r="E28">
            <v>324380</v>
          </cell>
          <cell r="F28">
            <v>334537.59999999998</v>
          </cell>
          <cell r="G28">
            <v>334537.59999999998</v>
          </cell>
          <cell r="H28">
            <v>334537.59999999998</v>
          </cell>
          <cell r="I28">
            <v>10157.599999999977</v>
          </cell>
          <cell r="J28">
            <v>0</v>
          </cell>
          <cell r="K28">
            <v>899.99999999994179</v>
          </cell>
          <cell r="L28">
            <v>21.108261182857156</v>
          </cell>
          <cell r="M28">
            <v>24.900632086707517</v>
          </cell>
          <cell r="N28">
            <v>24.900632086707517</v>
          </cell>
          <cell r="O28">
            <v>0.29201333535366686</v>
          </cell>
          <cell r="P28">
            <v>0.29963949046088678</v>
          </cell>
          <cell r="Q28">
            <v>0.30185413250511578</v>
          </cell>
        </row>
        <row r="29">
          <cell r="F29">
            <v>146351.29999999999</v>
          </cell>
          <cell r="G29">
            <v>146351.258</v>
          </cell>
          <cell r="I29">
            <v>146351.29999999999</v>
          </cell>
          <cell r="J29">
            <v>-4.1999999986728653E-2</v>
          </cell>
          <cell r="M29" t="str">
            <v>n.a.</v>
          </cell>
          <cell r="N29" t="str">
            <v>n.a.</v>
          </cell>
          <cell r="P29">
            <v>0.13108430550194769</v>
          </cell>
          <cell r="Q29">
            <v>0.13205311458150712</v>
          </cell>
        </row>
        <row r="30">
          <cell r="C30">
            <v>39739</v>
          </cell>
          <cell r="E30">
            <v>66688</v>
          </cell>
          <cell r="F30">
            <v>52645.4</v>
          </cell>
          <cell r="G30">
            <v>52645.4</v>
          </cell>
          <cell r="H30">
            <v>52645.4</v>
          </cell>
          <cell r="I30">
            <v>-14042.599999999999</v>
          </cell>
          <cell r="J30">
            <v>0</v>
          </cell>
          <cell r="K30">
            <v>24205.999999999993</v>
          </cell>
          <cell r="L30">
            <v>4.2896238955352439</v>
          </cell>
          <cell r="M30">
            <v>-17.670810853076844</v>
          </cell>
          <cell r="N30">
            <v>-17.670810853076844</v>
          </cell>
          <cell r="O30">
            <v>6.00338655529482E-2</v>
          </cell>
          <cell r="P30">
            <v>4.7153566089759631E-2</v>
          </cell>
          <cell r="Q30">
            <v>4.7502079130671185E-2</v>
          </cell>
        </row>
        <row r="31">
          <cell r="C31">
            <v>391876.6618</v>
          </cell>
          <cell r="E31">
            <v>490242</v>
          </cell>
          <cell r="F31">
            <v>501850.1</v>
          </cell>
          <cell r="G31">
            <v>501850.1</v>
          </cell>
          <cell r="H31">
            <v>501850.1</v>
          </cell>
          <cell r="I31">
            <v>11608.099999999977</v>
          </cell>
          <cell r="J31">
            <v>0</v>
          </cell>
          <cell r="K31">
            <v>13038</v>
          </cell>
          <cell r="L31">
            <v>21.072918876458434</v>
          </cell>
          <cell r="M31">
            <v>23.939720475688642</v>
          </cell>
          <cell r="N31">
            <v>23.939720475688642</v>
          </cell>
          <cell r="O31">
            <v>0.4413256105507502</v>
          </cell>
          <cell r="P31">
            <v>0.4494983770187419</v>
          </cell>
          <cell r="Q31">
            <v>0.45282062937949463</v>
          </cell>
        </row>
        <row r="32">
          <cell r="C32">
            <v>1095546.6343999999</v>
          </cell>
          <cell r="E32">
            <v>1132536</v>
          </cell>
          <cell r="F32">
            <v>1014549.115</v>
          </cell>
          <cell r="G32">
            <v>1117393.3</v>
          </cell>
          <cell r="H32">
            <v>1129927.3</v>
          </cell>
          <cell r="I32">
            <v>-117986.88500000001</v>
          </cell>
          <cell r="J32">
            <v>102844.18500000006</v>
          </cell>
          <cell r="K32">
            <v>49403.760000000242</v>
          </cell>
          <cell r="L32">
            <v>-1.0842735598607045</v>
          </cell>
          <cell r="M32">
            <v>-11.38925145035088</v>
          </cell>
          <cell r="N32">
            <v>-2.4068374083962896</v>
          </cell>
          <cell r="O32">
            <v>1.0195314593011298</v>
          </cell>
          <cell r="P32">
            <v>0.90871393788364496</v>
          </cell>
          <cell r="Q32">
            <v>1.0082268338103959</v>
          </cell>
        </row>
        <row r="33">
          <cell r="C33">
            <v>164252.17440000002</v>
          </cell>
          <cell r="E33">
            <v>69970</v>
          </cell>
          <cell r="F33">
            <v>74082.100000000006</v>
          </cell>
          <cell r="G33">
            <v>110000</v>
          </cell>
          <cell r="H33">
            <v>228517</v>
          </cell>
          <cell r="I33">
            <v>4112.1000000000058</v>
          </cell>
          <cell r="J33">
            <v>35917.899999999994</v>
          </cell>
          <cell r="K33">
            <v>0</v>
          </cell>
          <cell r="L33">
            <v>-57.400868356480039</v>
          </cell>
          <cell r="M33">
            <v>-54.897339855246386</v>
          </cell>
          <cell r="N33">
            <v>-33.029805905571017</v>
          </cell>
          <cell r="O33">
            <v>6.2988387307158486E-2</v>
          </cell>
          <cell r="P33">
            <v>6.6354044197939083E-2</v>
          </cell>
          <cell r="Q33">
            <v>9.9253281471388399E-2</v>
          </cell>
        </row>
        <row r="34">
          <cell r="F34">
            <v>31357</v>
          </cell>
          <cell r="G34">
            <v>31357</v>
          </cell>
          <cell r="I34">
            <v>31357</v>
          </cell>
          <cell r="J34">
            <v>0</v>
          </cell>
          <cell r="M34">
            <v>-36.395537525354968</v>
          </cell>
          <cell r="N34">
            <v>-36.395537525354968</v>
          </cell>
          <cell r="P34">
            <v>2.808591770366628E-2</v>
          </cell>
          <cell r="Q34">
            <v>2.8293501337257509E-2</v>
          </cell>
        </row>
        <row r="35">
          <cell r="F35">
            <v>87160</v>
          </cell>
          <cell r="G35">
            <v>87160</v>
          </cell>
          <cell r="I35">
            <v>87160</v>
          </cell>
          <cell r="J35">
            <v>0</v>
          </cell>
          <cell r="M35">
            <v>3.024786941052704</v>
          </cell>
          <cell r="N35">
            <v>3.024786941052704</v>
          </cell>
          <cell r="P35">
            <v>7.8067691011625889E-2</v>
          </cell>
          <cell r="Q35">
            <v>7.8644691027692837E-2</v>
          </cell>
        </row>
        <row r="36">
          <cell r="C36">
            <v>550049</v>
          </cell>
          <cell r="E36">
            <v>681100</v>
          </cell>
          <cell r="F36">
            <v>598900.01500000001</v>
          </cell>
          <cell r="G36">
            <v>654676.30000000005</v>
          </cell>
          <cell r="H36">
            <v>654676.30000000005</v>
          </cell>
          <cell r="I36">
            <v>-82199.984999999986</v>
          </cell>
          <cell r="J36">
            <v>55776.285000000033</v>
          </cell>
          <cell r="K36">
            <v>0</v>
          </cell>
          <cell r="L36">
            <v>23.825331924973959</v>
          </cell>
          <cell r="M36">
            <v>8.8812114920670648</v>
          </cell>
          <cell r="N36">
            <v>19.021450816200016</v>
          </cell>
          <cell r="O36">
            <v>0.61313978269123415</v>
          </cell>
          <cell r="P36">
            <v>0.53642429231158906</v>
          </cell>
          <cell r="Q36">
            <v>0.59071610069588287</v>
          </cell>
        </row>
        <row r="37">
          <cell r="C37">
            <v>228000</v>
          </cell>
          <cell r="E37">
            <v>278156</v>
          </cell>
          <cell r="F37">
            <v>278156.495</v>
          </cell>
          <cell r="G37">
            <v>207000</v>
          </cell>
          <cell r="H37">
            <v>207000</v>
          </cell>
          <cell r="I37">
            <v>0.49499999999534339</v>
          </cell>
          <cell r="J37">
            <v>-71156.494999999995</v>
          </cell>
          <cell r="K37">
            <v>0</v>
          </cell>
          <cell r="L37">
            <v>21.998245614035095</v>
          </cell>
          <cell r="M37">
            <v>21.998462719298239</v>
          </cell>
          <cell r="N37">
            <v>-9.210526315789469</v>
          </cell>
          <cell r="O37">
            <v>0.2504015700987563</v>
          </cell>
          <cell r="P37">
            <v>0.24913991859266704</v>
          </cell>
          <cell r="Q37">
            <v>0.18677662967797634</v>
          </cell>
        </row>
        <row r="38">
          <cell r="C38">
            <v>60000</v>
          </cell>
          <cell r="E38">
            <v>74400</v>
          </cell>
          <cell r="F38">
            <v>74400</v>
          </cell>
          <cell r="G38">
            <v>40800</v>
          </cell>
          <cell r="H38">
            <v>40800</v>
          </cell>
          <cell r="I38">
            <v>0</v>
          </cell>
          <cell r="J38">
            <v>-33600</v>
          </cell>
          <cell r="K38">
            <v>0</v>
          </cell>
          <cell r="L38">
            <v>24</v>
          </cell>
          <cell r="M38">
            <v>24</v>
          </cell>
          <cell r="N38">
            <v>-31.999999999999996</v>
          </cell>
          <cell r="O38">
            <v>6.6976361521403349E-2</v>
          </cell>
          <cell r="P38">
            <v>6.6638781680414927E-2</v>
          </cell>
          <cell r="Q38">
            <v>3.681394440029679E-2</v>
          </cell>
        </row>
        <row r="39">
          <cell r="C39">
            <v>189300</v>
          </cell>
          <cell r="E39">
            <v>138200</v>
          </cell>
          <cell r="F39">
            <v>100000</v>
          </cell>
          <cell r="G39">
            <v>100000</v>
          </cell>
          <cell r="H39">
            <v>100000</v>
          </cell>
          <cell r="I39">
            <v>-38200</v>
          </cell>
          <cell r="J39">
            <v>0</v>
          </cell>
          <cell r="K39">
            <v>0</v>
          </cell>
          <cell r="L39">
            <v>-26.994189117802424</v>
          </cell>
          <cell r="M39">
            <v>-47.173798203909136</v>
          </cell>
          <cell r="N39">
            <v>-47.173798203909136</v>
          </cell>
          <cell r="O39">
            <v>0.12441039196583255</v>
          </cell>
          <cell r="P39">
            <v>8.9568254946794254E-2</v>
          </cell>
          <cell r="Q39">
            <v>9.0230255883080354E-2</v>
          </cell>
        </row>
        <row r="40">
          <cell r="C40">
            <v>0</v>
          </cell>
          <cell r="E40">
            <v>0</v>
          </cell>
          <cell r="F40">
            <v>56000</v>
          </cell>
          <cell r="G40">
            <v>175303.3</v>
          </cell>
          <cell r="H40">
            <v>175303.3</v>
          </cell>
          <cell r="I40">
            <v>56000</v>
          </cell>
          <cell r="J40">
            <v>119303.29999999999</v>
          </cell>
          <cell r="K40">
            <v>0</v>
          </cell>
          <cell r="L40" t="str">
            <v>n.a.</v>
          </cell>
          <cell r="M40" t="str">
            <v>n.a.</v>
          </cell>
          <cell r="N40" t="str">
            <v>n.a.</v>
          </cell>
          <cell r="O40" t="str">
            <v xml:space="preserve"> </v>
          </cell>
          <cell r="P40">
            <v>5.0158222770204784E-2</v>
          </cell>
          <cell r="Q40">
            <v>0.15817661616148398</v>
          </cell>
        </row>
        <row r="41">
          <cell r="C41">
            <v>72749</v>
          </cell>
          <cell r="E41">
            <v>190344</v>
          </cell>
          <cell r="F41">
            <v>90343.52</v>
          </cell>
          <cell r="G41">
            <v>131573</v>
          </cell>
          <cell r="H41">
            <v>131573</v>
          </cell>
          <cell r="I41">
            <v>-100000.48</v>
          </cell>
          <cell r="J41">
            <v>41229.479999999996</v>
          </cell>
          <cell r="K41">
            <v>0</v>
          </cell>
          <cell r="L41">
            <v>161.6448336059602</v>
          </cell>
          <cell r="M41">
            <v>24.185239659651693</v>
          </cell>
          <cell r="N41">
            <v>80.858843420528117</v>
          </cell>
          <cell r="O41">
            <v>0.17135145910524191</v>
          </cell>
          <cell r="P41">
            <v>8.091911432150807E-2</v>
          </cell>
          <cell r="Q41">
            <v>0.11871865457304533</v>
          </cell>
        </row>
        <row r="42">
          <cell r="C42">
            <v>13400</v>
          </cell>
          <cell r="E42">
            <v>10800</v>
          </cell>
          <cell r="F42">
            <v>10800</v>
          </cell>
          <cell r="G42">
            <v>8100</v>
          </cell>
          <cell r="H42">
            <v>6784</v>
          </cell>
          <cell r="I42">
            <v>0</v>
          </cell>
          <cell r="J42">
            <v>-2700</v>
          </cell>
          <cell r="K42">
            <v>-5300</v>
          </cell>
          <cell r="L42">
            <v>33.333333333333329</v>
          </cell>
          <cell r="M42">
            <v>33.333333333333329</v>
          </cell>
          <cell r="N42">
            <v>0</v>
          </cell>
          <cell r="O42">
            <v>9.7223750595585492E-3</v>
          </cell>
          <cell r="P42">
            <v>9.6733715342537802E-3</v>
          </cell>
          <cell r="Q42">
            <v>7.3086507265295092E-3</v>
          </cell>
        </row>
        <row r="43">
          <cell r="C43">
            <v>186056.06</v>
          </cell>
          <cell r="E43">
            <v>185288</v>
          </cell>
          <cell r="F43">
            <v>186150</v>
          </cell>
          <cell r="G43">
            <v>200000</v>
          </cell>
          <cell r="H43">
            <v>213850</v>
          </cell>
          <cell r="I43">
            <v>862</v>
          </cell>
          <cell r="J43">
            <v>13850</v>
          </cell>
          <cell r="K43">
            <v>3658.1600000000035</v>
          </cell>
          <cell r="L43">
            <v>-2.3330986997179282</v>
          </cell>
          <cell r="M43">
            <v>-1.8787310724520334</v>
          </cell>
          <cell r="N43">
            <v>5.4217232635487278</v>
          </cell>
          <cell r="O43">
            <v>0.16679994722550781</v>
          </cell>
          <cell r="P43">
            <v>0.1667313065834575</v>
          </cell>
          <cell r="Q43">
            <v>0.18046051176616071</v>
          </cell>
        </row>
        <row r="44">
          <cell r="C44">
            <v>98934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-100</v>
          </cell>
          <cell r="M44">
            <v>-100</v>
          </cell>
          <cell r="N44">
            <v>-100</v>
          </cell>
          <cell r="O44" t="str">
            <v xml:space="preserve"> </v>
          </cell>
          <cell r="P44" t="str">
            <v xml:space="preserve"> </v>
          </cell>
          <cell r="Q44" t="str">
            <v xml:space="preserve"> </v>
          </cell>
        </row>
        <row r="45">
          <cell r="C45">
            <v>0</v>
          </cell>
          <cell r="E45">
            <v>97751</v>
          </cell>
          <cell r="F45">
            <v>0</v>
          </cell>
          <cell r="G45">
            <v>0</v>
          </cell>
          <cell r="H45">
            <v>0</v>
          </cell>
          <cell r="I45">
            <v>-97751</v>
          </cell>
          <cell r="J45">
            <v>0</v>
          </cell>
          <cell r="K45">
            <v>0</v>
          </cell>
          <cell r="L45" t="str">
            <v>n.a.</v>
          </cell>
          <cell r="M45" t="str">
            <v>n.a.</v>
          </cell>
          <cell r="N45" t="str">
            <v>n.a.</v>
          </cell>
          <cell r="O45">
            <v>8.7997396708047015E-2</v>
          </cell>
          <cell r="P45" t="str">
            <v xml:space="preserve"> </v>
          </cell>
          <cell r="Q45" t="str">
            <v xml:space="preserve"> </v>
          </cell>
        </row>
        <row r="46">
          <cell r="C46">
            <v>82855.399999999994</v>
          </cell>
          <cell r="E46">
            <v>87627</v>
          </cell>
          <cell r="F46">
            <v>26100</v>
          </cell>
          <cell r="G46">
            <v>26100</v>
          </cell>
          <cell r="H46">
            <v>26100</v>
          </cell>
          <cell r="I46">
            <v>-61527</v>
          </cell>
          <cell r="J46">
            <v>0</v>
          </cell>
          <cell r="K46">
            <v>-82855.399999999994</v>
          </cell>
          <cell r="L46" t="str">
            <v>n.a.</v>
          </cell>
          <cell r="M46" t="str">
            <v>n.a.</v>
          </cell>
          <cell r="N46" t="str">
            <v>n.a.</v>
          </cell>
          <cell r="O46">
            <v>7.8883570309623799E-2</v>
          </cell>
          <cell r="P46">
            <v>2.3377314541113303E-2</v>
          </cell>
          <cell r="Q46">
            <v>2.3550096785483973E-2</v>
          </cell>
        </row>
        <row r="47">
          <cell r="O47" t="str">
            <v xml:space="preserve"> </v>
          </cell>
        </row>
        <row r="48">
          <cell r="C48">
            <v>15622302.947824001</v>
          </cell>
          <cell r="E48">
            <v>19265187</v>
          </cell>
          <cell r="F48">
            <v>19488005.992658094</v>
          </cell>
          <cell r="G48">
            <v>19611801.492658094</v>
          </cell>
          <cell r="H48">
            <v>19611801.492658094</v>
          </cell>
          <cell r="I48">
            <v>222818.99265809357</v>
          </cell>
          <cell r="J48">
            <v>123795.5</v>
          </cell>
          <cell r="K48">
            <v>-220333.14900000207</v>
          </cell>
          <cell r="L48">
            <v>25.082617688751551</v>
          </cell>
          <cell r="M48">
            <v>26.529309219565398</v>
          </cell>
          <cell r="N48">
            <v>27.333073294011601</v>
          </cell>
          <cell r="O48">
            <v>17.34290496356774</v>
          </cell>
          <cell r="P48">
            <v>17.455066891550544</v>
          </cell>
          <cell r="Q48">
            <v>17.69577867010717</v>
          </cell>
        </row>
        <row r="49">
          <cell r="C49">
            <v>13743780.426072501</v>
          </cell>
          <cell r="E49">
            <v>16735229</v>
          </cell>
          <cell r="F49">
            <v>16846398.492658094</v>
          </cell>
          <cell r="G49">
            <v>16846398.492658094</v>
          </cell>
          <cell r="H49">
            <v>16846398.492658094</v>
          </cell>
          <cell r="I49">
            <v>111169.49265809357</v>
          </cell>
          <cell r="J49">
            <v>0</v>
          </cell>
          <cell r="K49">
            <v>-220333.14900000021</v>
          </cell>
          <cell r="L49">
            <v>23.749726361359926</v>
          </cell>
          <cell r="M49">
            <v>24.571776319336024</v>
          </cell>
          <cell r="N49">
            <v>24.571776319336024</v>
          </cell>
          <cell r="O49">
            <v>15.065386393111199</v>
          </cell>
          <cell r="P49">
            <v>15.089025151256907</v>
          </cell>
          <cell r="Q49">
            <v>15.20054846700879</v>
          </cell>
        </row>
        <row r="50">
          <cell r="C50">
            <v>13171377.947824001</v>
          </cell>
          <cell r="E50">
            <v>16266187</v>
          </cell>
          <cell r="F50">
            <v>16613011.973780537</v>
          </cell>
          <cell r="G50">
            <v>16736807.473780537</v>
          </cell>
          <cell r="H50">
            <v>16736807.473780537</v>
          </cell>
          <cell r="I50">
            <v>346824.97378053702</v>
          </cell>
          <cell r="J50">
            <v>123795.5</v>
          </cell>
          <cell r="K50">
            <v>-124154.97700000182</v>
          </cell>
          <cell r="L50">
            <v>24.671641132938404</v>
          </cell>
          <cell r="M50">
            <v>27.329869436050114</v>
          </cell>
          <cell r="N50">
            <v>28.278695866600344</v>
          </cell>
          <cell r="O50">
            <v>14.643145444714397</v>
          </cell>
          <cell r="P50">
            <v>14.879984919017208</v>
          </cell>
          <cell r="Q50">
            <v>15.101664210250695</v>
          </cell>
        </row>
        <row r="51">
          <cell r="C51">
            <v>1878522.5217514997</v>
          </cell>
          <cell r="E51">
            <v>2529958</v>
          </cell>
          <cell r="F51">
            <v>2641607.5</v>
          </cell>
          <cell r="G51">
            <v>2765403</v>
          </cell>
          <cell r="H51">
            <v>2765403</v>
          </cell>
          <cell r="I51">
            <v>111649.5</v>
          </cell>
          <cell r="J51">
            <v>123795.5</v>
          </cell>
          <cell r="K51">
            <v>0</v>
          </cell>
          <cell r="L51">
            <v>34.678076557799997</v>
          </cell>
          <cell r="M51">
            <v>40.621550682129381</v>
          </cell>
          <cell r="N51">
            <v>47.211596772424592</v>
          </cell>
          <cell r="O51">
            <v>2.2775185704565395</v>
          </cell>
          <cell r="P51">
            <v>2.366041740293638</v>
          </cell>
          <cell r="Q51">
            <v>2.4952302030983806</v>
          </cell>
        </row>
        <row r="52">
          <cell r="C52">
            <v>467078.2217514998</v>
          </cell>
          <cell r="E52">
            <v>737054</v>
          </cell>
          <cell r="F52">
            <v>680599.2</v>
          </cell>
          <cell r="G52">
            <v>644103</v>
          </cell>
          <cell r="H52">
            <v>644103</v>
          </cell>
          <cell r="I52">
            <v>-56454.800000000047</v>
          </cell>
          <cell r="J52">
            <v>-36496.199999999953</v>
          </cell>
          <cell r="K52">
            <v>0</v>
          </cell>
          <cell r="L52">
            <v>57.800977582751798</v>
          </cell>
          <cell r="M52">
            <v>45.714179832195214</v>
          </cell>
          <cell r="N52">
            <v>37.900456498415579</v>
          </cell>
          <cell r="O52">
            <v>0.66351068769887656</v>
          </cell>
          <cell r="P52">
            <v>0.60960082662184212</v>
          </cell>
          <cell r="Q52">
            <v>0.58117578505059708</v>
          </cell>
        </row>
        <row r="53">
          <cell r="C53">
            <v>1411444.3</v>
          </cell>
          <cell r="E53">
            <v>1792904</v>
          </cell>
          <cell r="F53">
            <v>1857009.3</v>
          </cell>
          <cell r="G53">
            <v>2121300</v>
          </cell>
          <cell r="H53">
            <v>2121300</v>
          </cell>
          <cell r="I53">
            <v>64105.300000000047</v>
          </cell>
          <cell r="J53">
            <v>264290.69999999995</v>
          </cell>
          <cell r="K53">
            <v>0</v>
          </cell>
          <cell r="L53">
            <v>27.026195791077257</v>
          </cell>
          <cell r="M53">
            <v>31.56801866003498</v>
          </cell>
          <cell r="N53">
            <v>50.292859590704353</v>
          </cell>
          <cell r="O53">
            <v>1.6140078827576632</v>
          </cell>
          <cell r="P53">
            <v>1.6632908242096796</v>
          </cell>
          <cell r="Q53">
            <v>1.9140544180477836</v>
          </cell>
        </row>
        <row r="54">
          <cell r="C54">
            <v>0</v>
          </cell>
          <cell r="E54">
            <v>0</v>
          </cell>
          <cell r="F54">
            <v>103999</v>
          </cell>
          <cell r="G54">
            <v>0</v>
          </cell>
          <cell r="H54">
            <v>0</v>
          </cell>
          <cell r="I54">
            <v>103999</v>
          </cell>
          <cell r="J54">
            <v>-103999</v>
          </cell>
          <cell r="K54">
            <v>0</v>
          </cell>
          <cell r="L54" t="str">
            <v>n.a.</v>
          </cell>
          <cell r="M54" t="str">
            <v>n.a.</v>
          </cell>
          <cell r="N54" t="str">
            <v>n.a.</v>
          </cell>
          <cell r="O54" t="str">
            <v xml:space="preserve"> </v>
          </cell>
          <cell r="P54">
            <v>9.3150089462116559E-2</v>
          </cell>
          <cell r="Q54" t="str">
            <v xml:space="preserve"> </v>
          </cell>
        </row>
        <row r="55">
          <cell r="C55">
            <v>11292855.426072501</v>
          </cell>
          <cell r="E55">
            <v>13736229</v>
          </cell>
          <cell r="F55">
            <v>13971404.473780537</v>
          </cell>
          <cell r="G55">
            <v>13971404.473780537</v>
          </cell>
          <cell r="H55">
            <v>13971404.473780537</v>
          </cell>
          <cell r="I55">
            <v>235175.47378053702</v>
          </cell>
          <cell r="J55">
            <v>0</v>
          </cell>
          <cell r="K55">
            <v>-124154.97699999996</v>
          </cell>
          <cell r="L55">
            <v>22.988606083895103</v>
          </cell>
          <cell r="M55">
            <v>25.094271598454277</v>
          </cell>
          <cell r="N55">
            <v>25.094271598454277</v>
          </cell>
          <cell r="O55">
            <v>12.365626874257858</v>
          </cell>
          <cell r="P55">
            <v>12.513943178723572</v>
          </cell>
          <cell r="Q55">
            <v>12.606434007152314</v>
          </cell>
        </row>
        <row r="56">
          <cell r="C56">
            <v>2551193.1740000001</v>
          </cell>
          <cell r="E56">
            <v>2827000</v>
          </cell>
          <cell r="F56">
            <v>3038900.8549118382</v>
          </cell>
          <cell r="G56">
            <v>3038900.8549118382</v>
          </cell>
          <cell r="H56">
            <v>3038900.8549118382</v>
          </cell>
          <cell r="I56">
            <v>211900.85491183819</v>
          </cell>
          <cell r="J56">
            <v>0</v>
          </cell>
          <cell r="K56">
            <v>0</v>
          </cell>
          <cell r="L56">
            <v>10.810895419869905</v>
          </cell>
          <cell r="M56">
            <v>19.116846418460899</v>
          </cell>
          <cell r="N56">
            <v>19.116846418460899</v>
          </cell>
          <cell r="O56">
            <v>2.5449216938307426</v>
          </cell>
          <cell r="P56">
            <v>2.7218904653077454</v>
          </cell>
          <cell r="Q56">
            <v>2.7420080174200683</v>
          </cell>
        </row>
        <row r="57">
          <cell r="C57">
            <v>7848944.2520725001</v>
          </cell>
          <cell r="E57">
            <v>9638543</v>
          </cell>
          <cell r="F57">
            <v>9660532.5</v>
          </cell>
          <cell r="G57">
            <v>9660532.5</v>
          </cell>
          <cell r="H57">
            <v>9660532.5</v>
          </cell>
          <cell r="I57">
            <v>21989.5</v>
          </cell>
          <cell r="J57">
            <v>0</v>
          </cell>
          <cell r="K57">
            <v>-84519</v>
          </cell>
          <cell r="L57">
            <v>24.137237298114968</v>
          </cell>
          <cell r="M57">
            <v>24.420445639828724</v>
          </cell>
          <cell r="N57">
            <v>24.420445639828724</v>
          </cell>
          <cell r="O57">
            <v>8.6768083401557998</v>
          </cell>
          <cell r="P57">
            <v>8.6527703788179178</v>
          </cell>
          <cell r="Q57">
            <v>8.7167231944181403</v>
          </cell>
        </row>
        <row r="58">
          <cell r="C58">
            <v>2695471</v>
          </cell>
          <cell r="E58">
            <v>3111900</v>
          </cell>
          <cell r="F58">
            <v>3092837</v>
          </cell>
          <cell r="G58">
            <v>3092837</v>
          </cell>
          <cell r="H58">
            <v>3092837</v>
          </cell>
          <cell r="I58">
            <v>-19063</v>
          </cell>
          <cell r="J58">
            <v>0</v>
          </cell>
          <cell r="K58">
            <v>-63471</v>
          </cell>
          <cell r="L58">
            <v>18.233282674772045</v>
          </cell>
          <cell r="M58">
            <v>17.509004559270515</v>
          </cell>
          <cell r="N58">
            <v>17.509004559270515</v>
          </cell>
          <cell r="O58">
            <v>2.8013943470222453</v>
          </cell>
          <cell r="P58">
            <v>2.7702001292487832</v>
          </cell>
          <cell r="Q58">
            <v>2.7906747391465858</v>
          </cell>
        </row>
        <row r="59">
          <cell r="C59">
            <v>1555900</v>
          </cell>
          <cell r="E59">
            <v>1929800</v>
          </cell>
          <cell r="F59">
            <v>1934659</v>
          </cell>
          <cell r="G59">
            <v>1934659</v>
          </cell>
          <cell r="H59">
            <v>1934659</v>
          </cell>
          <cell r="I59">
            <v>4859</v>
          </cell>
          <cell r="J59">
            <v>0</v>
          </cell>
          <cell r="K59">
            <v>-3900</v>
          </cell>
          <cell r="L59">
            <v>24.342783505154642</v>
          </cell>
          <cell r="M59">
            <v>24.655863402061851</v>
          </cell>
          <cell r="N59">
            <v>24.655863402061851</v>
          </cell>
          <cell r="O59">
            <v>1.7372443879570452</v>
          </cell>
          <cell r="P59">
            <v>1.7328403054711006</v>
          </cell>
          <cell r="Q59">
            <v>1.7456477661650438</v>
          </cell>
        </row>
        <row r="60">
          <cell r="C60">
            <v>3597573.2520725001</v>
          </cell>
          <cell r="E60">
            <v>4596843</v>
          </cell>
          <cell r="F60">
            <v>4633036.5</v>
          </cell>
          <cell r="G60">
            <v>4633036.5</v>
          </cell>
          <cell r="H60">
            <v>4633036.5</v>
          </cell>
          <cell r="I60">
            <v>36193.5</v>
          </cell>
          <cell r="J60">
            <v>0</v>
          </cell>
          <cell r="K60">
            <v>-17148</v>
          </cell>
          <cell r="L60">
            <v>28.38818510005634</v>
          </cell>
          <cell r="M60">
            <v>29.399056643291299</v>
          </cell>
          <cell r="N60">
            <v>29.399056643291299</v>
          </cell>
          <cell r="O60">
            <v>4.1381696051765093</v>
          </cell>
          <cell r="P60">
            <v>4.1497299440980333</v>
          </cell>
          <cell r="Q60">
            <v>4.1804006891065102</v>
          </cell>
        </row>
        <row r="61">
          <cell r="C61">
            <v>892718</v>
          </cell>
          <cell r="E61">
            <v>1270686</v>
          </cell>
          <cell r="F61">
            <v>1271971.1188686998</v>
          </cell>
          <cell r="G61">
            <v>1271971.1188686998</v>
          </cell>
          <cell r="H61">
            <v>1271971.1188686998</v>
          </cell>
          <cell r="I61">
            <v>1285.118868699763</v>
          </cell>
          <cell r="J61">
            <v>0</v>
          </cell>
          <cell r="K61">
            <v>-39635.977000000072</v>
          </cell>
          <cell r="L61">
            <v>48.952382741747222</v>
          </cell>
          <cell r="M61">
            <v>49.10302697454685</v>
          </cell>
          <cell r="N61">
            <v>49.10302697454685</v>
          </cell>
          <cell r="O61">
            <v>1.1438968402713163</v>
          </cell>
          <cell r="P61">
            <v>1.1392823345979086</v>
          </cell>
          <cell r="Q61">
            <v>1.1477027953141081</v>
          </cell>
        </row>
        <row r="62">
          <cell r="C62">
            <v>163200</v>
          </cell>
          <cell r="E62">
            <v>489386</v>
          </cell>
          <cell r="F62">
            <v>481600</v>
          </cell>
          <cell r="G62">
            <v>481600</v>
          </cell>
          <cell r="H62">
            <v>481600</v>
          </cell>
          <cell r="I62">
            <v>-7786</v>
          </cell>
          <cell r="J62">
            <v>0</v>
          </cell>
          <cell r="K62">
            <v>-35753</v>
          </cell>
          <cell r="L62">
            <v>283.99177697395783</v>
          </cell>
          <cell r="M62">
            <v>277.88257079413404</v>
          </cell>
          <cell r="N62">
            <v>277.88257079413404</v>
          </cell>
          <cell r="O62">
            <v>0.44055502230528887</v>
          </cell>
          <cell r="P62">
            <v>0.43136071582376118</v>
          </cell>
          <cell r="Q62">
            <v>0.43454891233291498</v>
          </cell>
        </row>
        <row r="63">
          <cell r="C63">
            <v>729518</v>
          </cell>
          <cell r="E63">
            <v>781300</v>
          </cell>
          <cell r="F63">
            <v>790371.11886869965</v>
          </cell>
          <cell r="G63">
            <v>790371.11886869965</v>
          </cell>
          <cell r="H63">
            <v>790371.11886869965</v>
          </cell>
          <cell r="I63">
            <v>9071.1188686996466</v>
          </cell>
          <cell r="J63">
            <v>0</v>
          </cell>
          <cell r="K63">
            <v>-3882.9770000000717</v>
          </cell>
          <cell r="L63">
            <v>7.6712086979848104</v>
          </cell>
          <cell r="M63">
            <v>8.9213025580078273</v>
          </cell>
          <cell r="N63">
            <v>8.9213025580078273</v>
          </cell>
          <cell r="O63">
            <v>0.70334181796602735</v>
          </cell>
          <cell r="P63">
            <v>0.70792161877414728</v>
          </cell>
          <cell r="Q63">
            <v>0.71315388298119287</v>
          </cell>
        </row>
        <row r="64">
          <cell r="C64">
            <v>2450925</v>
          </cell>
          <cell r="E64">
            <v>2999000</v>
          </cell>
          <cell r="F64">
            <v>2874994.0188775575</v>
          </cell>
          <cell r="G64">
            <v>2874994.0188775575</v>
          </cell>
          <cell r="H64">
            <v>2874994.0188775575</v>
          </cell>
          <cell r="I64">
            <v>-124005.98112244252</v>
          </cell>
          <cell r="J64">
            <v>0</v>
          </cell>
          <cell r="K64">
            <v>-96178.172000000719</v>
          </cell>
          <cell r="L64">
            <v>27.359763875218633</v>
          </cell>
          <cell r="M64">
            <v>22.093550979296971</v>
          </cell>
          <cell r="N64">
            <v>22.093550979296971</v>
          </cell>
          <cell r="O64">
            <v>2.6997595188533419</v>
          </cell>
          <cell r="P64">
            <v>2.5750819725333369</v>
          </cell>
          <cell r="Q64">
            <v>2.5941144598564758</v>
          </cell>
        </row>
        <row r="65">
          <cell r="C65">
            <v>2239325</v>
          </cell>
          <cell r="E65">
            <v>2999000</v>
          </cell>
          <cell r="F65">
            <v>2874994.0188775575</v>
          </cell>
          <cell r="G65">
            <v>2874994.0188775575</v>
          </cell>
          <cell r="H65">
            <v>2874994.0188775575</v>
          </cell>
          <cell r="I65">
            <v>-124005.98112244252</v>
          </cell>
          <cell r="J65">
            <v>0</v>
          </cell>
          <cell r="K65">
            <v>76821.827999999281</v>
          </cell>
          <cell r="L65">
            <v>29.48229204405175</v>
          </cell>
          <cell r="M65">
            <v>24.128314497234381</v>
          </cell>
          <cell r="N65">
            <v>24.128314497234381</v>
          </cell>
          <cell r="O65">
            <v>2.6997595188533419</v>
          </cell>
          <cell r="P65">
            <v>2.5750819725333369</v>
          </cell>
          <cell r="Q65">
            <v>2.5941144598564758</v>
          </cell>
        </row>
        <row r="66">
          <cell r="C66">
            <v>211600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-173000</v>
          </cell>
          <cell r="L66">
            <v>-100</v>
          </cell>
          <cell r="M66">
            <v>-100</v>
          </cell>
          <cell r="N66">
            <v>-100</v>
          </cell>
          <cell r="O66" t="str">
            <v xml:space="preserve"> </v>
          </cell>
          <cell r="P66" t="str">
            <v xml:space="preserve"> </v>
          </cell>
          <cell r="Q66" t="str">
            <v xml:space="preserve"> </v>
          </cell>
        </row>
        <row r="67">
          <cell r="C67">
            <v>38600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-100</v>
          </cell>
          <cell r="M67">
            <v>-100</v>
          </cell>
          <cell r="N67">
            <v>-100</v>
          </cell>
          <cell r="O67" t="str">
            <v xml:space="preserve"> </v>
          </cell>
          <cell r="P67" t="str">
            <v xml:space="preserve"> </v>
          </cell>
          <cell r="Q67" t="str">
            <v xml:space="preserve"> </v>
          </cell>
        </row>
        <row r="68">
          <cell r="F68">
            <v>0</v>
          </cell>
          <cell r="G68">
            <v>0</v>
          </cell>
        </row>
        <row r="69">
          <cell r="O69" t="str">
            <v xml:space="preserve"> </v>
          </cell>
        </row>
        <row r="70">
          <cell r="O70" t="str">
            <v xml:space="preserve"> </v>
          </cell>
        </row>
        <row r="71">
          <cell r="C71">
            <v>-3617923.9585239999</v>
          </cell>
          <cell r="E71">
            <v>-4760010</v>
          </cell>
          <cell r="F71">
            <v>-4350990.4776580911</v>
          </cell>
          <cell r="G71">
            <v>-5129603.034658093</v>
          </cell>
          <cell r="H71">
            <v>-5457278.2926580943</v>
          </cell>
          <cell r="I71">
            <v>409019.52234190889</v>
          </cell>
          <cell r="J71">
            <v>-778612.55700000189</v>
          </cell>
          <cell r="K71">
            <v>269322.14990000241</v>
          </cell>
          <cell r="L71">
            <v>42.149179628974039</v>
          </cell>
          <cell r="M71">
            <v>29.934543619146936</v>
          </cell>
          <cell r="N71">
            <v>53.18641414596685</v>
          </cell>
          <cell r="O71">
            <v>-4.2850557877082673</v>
          </cell>
          <cell r="P71">
            <v>-3.8971062437395405</v>
          </cell>
          <cell r="Q71">
            <v>-4.6284539439582524</v>
          </cell>
        </row>
        <row r="72">
          <cell r="O72" t="str">
            <v xml:space="preserve"> </v>
          </cell>
        </row>
        <row r="73">
          <cell r="C73">
            <v>345136</v>
          </cell>
          <cell r="E73">
            <v>248238</v>
          </cell>
          <cell r="F73">
            <v>166104.1</v>
          </cell>
          <cell r="G73">
            <v>218886</v>
          </cell>
          <cell r="H73">
            <v>224802</v>
          </cell>
          <cell r="I73">
            <v>-82133.899999999994</v>
          </cell>
          <cell r="J73">
            <v>52781.899999999994</v>
          </cell>
          <cell r="K73">
            <v>173750</v>
          </cell>
          <cell r="L73">
            <v>-52.159433864085749</v>
          </cell>
          <cell r="M73">
            <v>-67.988324988533137</v>
          </cell>
          <cell r="N73">
            <v>-57.816167713139308</v>
          </cell>
          <cell r="O73">
            <v>0.22346879074395329</v>
          </cell>
          <cell r="P73">
            <v>0.1487765437650781</v>
          </cell>
          <cell r="Q73">
            <v>0.19750139789223928</v>
          </cell>
        </row>
        <row r="74">
          <cell r="O74" t="str">
            <v xml:space="preserve"> </v>
          </cell>
        </row>
        <row r="75">
          <cell r="C75">
            <v>-3963059.9585239999</v>
          </cell>
          <cell r="E75">
            <v>-5008248</v>
          </cell>
          <cell r="F75">
            <v>-4517094.5776580907</v>
          </cell>
          <cell r="G75">
            <v>-5348489.034658093</v>
          </cell>
          <cell r="H75">
            <v>-5682080.2926580943</v>
          </cell>
          <cell r="I75">
            <v>491153.42234190926</v>
          </cell>
          <cell r="J75">
            <v>-831394.45700000226</v>
          </cell>
          <cell r="K75">
            <v>95572.149900002405</v>
          </cell>
          <cell r="L75">
            <v>29.496154812233797</v>
          </cell>
          <cell r="M75">
            <v>16.796608061324836</v>
          </cell>
          <cell r="N75">
            <v>38.293623647155513</v>
          </cell>
          <cell r="O75">
            <v>-4.5085245784522208</v>
          </cell>
          <cell r="P75">
            <v>-4.0458827875046186</v>
          </cell>
          <cell r="Q75">
            <v>-4.8259553418504915</v>
          </cell>
        </row>
        <row r="76">
          <cell r="O76" t="str">
            <v xml:space="preserve"> </v>
          </cell>
        </row>
        <row r="77">
          <cell r="C77">
            <v>3963059.9585239999</v>
          </cell>
          <cell r="E77">
            <v>5008248</v>
          </cell>
          <cell r="F77">
            <v>4517094.5776580907</v>
          </cell>
          <cell r="G77">
            <v>5348489.034658093</v>
          </cell>
          <cell r="H77">
            <v>5682080.2926580943</v>
          </cell>
          <cell r="I77">
            <v>-491153.42234190926</v>
          </cell>
          <cell r="J77">
            <v>831394.45700000226</v>
          </cell>
          <cell r="K77">
            <v>-95572.149900002405</v>
          </cell>
          <cell r="L77">
            <v>29.496154812233797</v>
          </cell>
          <cell r="M77">
            <v>16.796608061324836</v>
          </cell>
          <cell r="N77">
            <v>38.293623647155513</v>
          </cell>
          <cell r="O77">
            <v>4.5085245784522208</v>
          </cell>
          <cell r="P77">
            <v>4.0458827875046186</v>
          </cell>
          <cell r="Q77">
            <v>4.8259553418504915</v>
          </cell>
        </row>
        <row r="78">
          <cell r="C78">
            <v>1021745.5780114998</v>
          </cell>
          <cell r="E78">
            <v>1980464</v>
          </cell>
          <cell r="F78">
            <v>976469.39999999991</v>
          </cell>
          <cell r="G78">
            <v>991376</v>
          </cell>
          <cell r="H78">
            <v>991376</v>
          </cell>
          <cell r="I78">
            <v>-1003994.6000000001</v>
          </cell>
          <cell r="J78">
            <v>14906.600000000093</v>
          </cell>
          <cell r="K78">
            <v>58068.607800000231</v>
          </cell>
          <cell r="L78">
            <v>83.407851649183982</v>
          </cell>
          <cell r="M78">
            <v>-9.5706082740369514</v>
          </cell>
          <cell r="N78">
            <v>-8.1901300217719566</v>
          </cell>
          <cell r="O78">
            <v>1.7828531296253298</v>
          </cell>
          <cell r="P78">
            <v>0.87460660166943216</v>
          </cell>
          <cell r="Q78">
            <v>0.89452110156344677</v>
          </cell>
        </row>
        <row r="79">
          <cell r="C79">
            <v>1761893.7411999998</v>
          </cell>
          <cell r="E79">
            <v>2790693</v>
          </cell>
          <cell r="F79">
            <v>1765927.7</v>
          </cell>
          <cell r="G79">
            <v>1760602</v>
          </cell>
          <cell r="H79">
            <v>1760602</v>
          </cell>
          <cell r="I79">
            <v>-1024765.3</v>
          </cell>
          <cell r="J79">
            <v>-5325.6999999999534</v>
          </cell>
          <cell r="K79">
            <v>58068.607800000114</v>
          </cell>
          <cell r="L79">
            <v>53.337952377607124</v>
          </cell>
          <cell r="M79">
            <v>-2.9689981789837505</v>
          </cell>
          <cell r="N79">
            <v>-3.2616251117841055</v>
          </cell>
          <cell r="O79">
            <v>2.5122374094522804</v>
          </cell>
          <cell r="P79">
            <v>1.5817106245120602</v>
          </cell>
          <cell r="Q79">
            <v>1.5885956896826303</v>
          </cell>
        </row>
        <row r="80">
          <cell r="C80">
            <v>317067.2928</v>
          </cell>
          <cell r="E80">
            <v>887100</v>
          </cell>
          <cell r="F80">
            <v>693415.7</v>
          </cell>
          <cell r="G80">
            <v>688090</v>
          </cell>
          <cell r="H80">
            <v>688090</v>
          </cell>
          <cell r="I80">
            <v>-193684.30000000005</v>
          </cell>
          <cell r="J80">
            <v>-5325.6999999999534</v>
          </cell>
          <cell r="K80">
            <v>58068.60779999994</v>
          </cell>
          <cell r="L80">
            <v>136.47430133483743</v>
          </cell>
          <cell r="M80">
            <v>84.843865620682223</v>
          </cell>
          <cell r="N80">
            <v>83.424193445483354</v>
          </cell>
          <cell r="O80">
            <v>0.79858508475318424</v>
          </cell>
          <cell r="P80">
            <v>0.62108034201709805</v>
          </cell>
          <cell r="Q80">
            <v>0.62086536770588763</v>
          </cell>
        </row>
        <row r="81">
          <cell r="C81">
            <v>1444826.4483999999</v>
          </cell>
          <cell r="E81">
            <v>1903593</v>
          </cell>
          <cell r="F81">
            <v>1072512</v>
          </cell>
          <cell r="G81">
            <v>1072512</v>
          </cell>
          <cell r="H81">
            <v>1072512</v>
          </cell>
          <cell r="I81">
            <v>-831081</v>
          </cell>
          <cell r="J81">
            <v>0</v>
          </cell>
          <cell r="K81">
            <v>0</v>
          </cell>
          <cell r="L81">
            <v>31.752363898656345</v>
          </cell>
          <cell r="M81">
            <v>-25.768800731208973</v>
          </cell>
          <cell r="N81">
            <v>-25.768800731208973</v>
          </cell>
          <cell r="O81">
            <v>1.713652324699096</v>
          </cell>
          <cell r="P81">
            <v>0.96063028249496218</v>
          </cell>
          <cell r="Q81">
            <v>0.9677303219767428</v>
          </cell>
        </row>
        <row r="82">
          <cell r="C82">
            <v>740148.16318849998</v>
          </cell>
          <cell r="E82">
            <v>810229</v>
          </cell>
          <cell r="F82">
            <v>789458.3</v>
          </cell>
          <cell r="G82">
            <v>769226</v>
          </cell>
          <cell r="H82">
            <v>769226</v>
          </cell>
          <cell r="I82">
            <v>-20770.699999999953</v>
          </cell>
          <cell r="J82">
            <v>-20232.300000000047</v>
          </cell>
          <cell r="K82">
            <v>0</v>
          </cell>
          <cell r="L82">
            <v>9.4684875673537228</v>
          </cell>
          <cell r="M82">
            <v>6.662198092754279</v>
          </cell>
          <cell r="N82">
            <v>3.9286508104316553</v>
          </cell>
          <cell r="O82">
            <v>0.72938427982695031</v>
          </cell>
          <cell r="P82">
            <v>0.70710402284262797</v>
          </cell>
          <cell r="Q82">
            <v>0.69407458811918377</v>
          </cell>
        </row>
        <row r="83">
          <cell r="O83" t="str">
            <v xml:space="preserve"> </v>
          </cell>
        </row>
        <row r="84">
          <cell r="C84">
            <v>1790818.7000000002</v>
          </cell>
          <cell r="E84">
            <v>1983921</v>
          </cell>
          <cell r="F84">
            <v>2817881.6148455972</v>
          </cell>
          <cell r="G84">
            <v>3517000</v>
          </cell>
          <cell r="H84">
            <v>3517000</v>
          </cell>
          <cell r="I84">
            <v>833960.61484559719</v>
          </cell>
          <cell r="J84">
            <v>699118.38515440281</v>
          </cell>
          <cell r="K84">
            <v>149421</v>
          </cell>
          <cell r="L84">
            <v>2.2513352345073567</v>
          </cell>
          <cell r="M84">
            <v>45.233685036214702</v>
          </cell>
          <cell r="N84">
            <v>81.266263132333577</v>
          </cell>
          <cell r="O84">
            <v>1.7859651898643014</v>
          </cell>
          <cell r="P84">
            <v>2.5239273888837475</v>
          </cell>
          <cell r="Q84">
            <v>3.1733980994079363</v>
          </cell>
        </row>
        <row r="85">
          <cell r="C85">
            <v>3874041.1</v>
          </cell>
          <cell r="E85">
            <v>5409063</v>
          </cell>
          <cell r="F85">
            <v>6256646.1322326977</v>
          </cell>
          <cell r="G85">
            <v>7003000</v>
          </cell>
          <cell r="H85">
            <v>7003000</v>
          </cell>
          <cell r="I85">
            <v>847583.13223269768</v>
          </cell>
          <cell r="J85">
            <v>746353.86776730232</v>
          </cell>
          <cell r="K85">
            <v>149421</v>
          </cell>
          <cell r="L85">
            <v>34.438025401059448</v>
          </cell>
          <cell r="M85">
            <v>55.504040468846405</v>
          </cell>
          <cell r="N85">
            <v>74.054081433996856</v>
          </cell>
          <cell r="O85">
            <v>4.8693462228500879</v>
          </cell>
          <cell r="P85">
            <v>5.6039687588369258</v>
          </cell>
          <cell r="Q85">
            <v>6.3188248194921179</v>
          </cell>
        </row>
        <row r="86">
          <cell r="C86">
            <v>3874041.1</v>
          </cell>
          <cell r="E86">
            <v>4783063</v>
          </cell>
          <cell r="F86">
            <v>5277646.1322326977</v>
          </cell>
          <cell r="G86">
            <v>6044000</v>
          </cell>
          <cell r="H86">
            <v>6044000</v>
          </cell>
          <cell r="I86">
            <v>494583.13223269768</v>
          </cell>
          <cell r="J86">
            <v>766353.86776730232</v>
          </cell>
          <cell r="K86">
            <v>40</v>
          </cell>
          <cell r="L86">
            <v>23.463161367478857</v>
          </cell>
          <cell r="M86">
            <v>36.229624419393211</v>
          </cell>
          <cell r="N86">
            <v>56.011189337259857</v>
          </cell>
          <cell r="O86">
            <v>4.3058085573608604</v>
          </cell>
          <cell r="P86">
            <v>4.7270955429078096</v>
          </cell>
          <cell r="Q86">
            <v>5.4535166655733764</v>
          </cell>
        </row>
        <row r="87">
          <cell r="F87">
            <v>1700000</v>
          </cell>
          <cell r="G87">
            <v>2200000</v>
          </cell>
          <cell r="J87">
            <v>500000</v>
          </cell>
          <cell r="K87">
            <v>591100</v>
          </cell>
          <cell r="L87">
            <v>-100</v>
          </cell>
          <cell r="M87">
            <v>187.59939096599561</v>
          </cell>
          <cell r="N87">
            <v>272.18744713246485</v>
          </cell>
          <cell r="O87" t="str">
            <v xml:space="preserve"> </v>
          </cell>
          <cell r="P87">
            <v>1.5226603340955025</v>
          </cell>
          <cell r="Q87">
            <v>1.985065629427768</v>
          </cell>
        </row>
        <row r="88">
          <cell r="F88">
            <v>1800246.1</v>
          </cell>
          <cell r="G88">
            <v>2067000</v>
          </cell>
          <cell r="J88">
            <v>266753.89999999991</v>
          </cell>
          <cell r="K88">
            <v>1636500</v>
          </cell>
          <cell r="L88">
            <v>-100</v>
          </cell>
          <cell r="M88">
            <v>10.005872288420425</v>
          </cell>
          <cell r="N88">
            <v>26.306141154903749</v>
          </cell>
          <cell r="O88" t="str">
            <v xml:space="preserve"> </v>
          </cell>
          <cell r="P88">
            <v>1.6124490165177208</v>
          </cell>
          <cell r="Q88">
            <v>1.865059389103271</v>
          </cell>
        </row>
        <row r="89">
          <cell r="F89">
            <v>1777400</v>
          </cell>
          <cell r="G89">
            <v>1777400</v>
          </cell>
          <cell r="J89">
            <v>0</v>
          </cell>
          <cell r="K89">
            <v>1497100</v>
          </cell>
          <cell r="L89">
            <v>-100</v>
          </cell>
          <cell r="M89">
            <v>18.722864204127987</v>
          </cell>
          <cell r="N89">
            <v>18.722864204127987</v>
          </cell>
          <cell r="O89" t="str">
            <v xml:space="preserve"> </v>
          </cell>
          <cell r="P89">
            <v>1.5919861634243211</v>
          </cell>
          <cell r="Q89">
            <v>1.6037525680658704</v>
          </cell>
        </row>
        <row r="90">
          <cell r="C90">
            <v>0</v>
          </cell>
          <cell r="E90">
            <v>200000</v>
          </cell>
          <cell r="F90">
            <v>400000</v>
          </cell>
          <cell r="G90">
            <v>400000</v>
          </cell>
          <cell r="H90">
            <v>400000</v>
          </cell>
          <cell r="I90">
            <v>200000</v>
          </cell>
          <cell r="J90">
            <v>0</v>
          </cell>
          <cell r="K90">
            <v>0</v>
          </cell>
          <cell r="L90" t="str">
            <v>n.a.</v>
          </cell>
          <cell r="M90" t="str">
            <v>n.a.</v>
          </cell>
          <cell r="N90" t="str">
            <v>n.a.</v>
          </cell>
          <cell r="O90">
            <v>0.18004398258441759</v>
          </cell>
          <cell r="P90">
            <v>0.35827301978717702</v>
          </cell>
          <cell r="Q90">
            <v>0.36092102353232142</v>
          </cell>
        </row>
        <row r="91">
          <cell r="C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 t="str">
            <v>n.a.</v>
          </cell>
          <cell r="M91" t="str">
            <v>n.a.</v>
          </cell>
          <cell r="N91" t="str">
            <v>n.a.</v>
          </cell>
          <cell r="O91" t="str">
            <v xml:space="preserve"> </v>
          </cell>
          <cell r="P91" t="str">
            <v xml:space="preserve"> </v>
          </cell>
          <cell r="Q91" t="str">
            <v xml:space="preserve"> </v>
          </cell>
        </row>
        <row r="92">
          <cell r="C92">
            <v>0</v>
          </cell>
          <cell r="E92">
            <v>426000</v>
          </cell>
          <cell r="F92">
            <v>426000</v>
          </cell>
          <cell r="G92">
            <v>426000</v>
          </cell>
          <cell r="H92">
            <v>426000</v>
          </cell>
          <cell r="I92">
            <v>0</v>
          </cell>
          <cell r="J92">
            <v>0</v>
          </cell>
          <cell r="K92">
            <v>0</v>
          </cell>
          <cell r="L92" t="str">
            <v>n.a.</v>
          </cell>
          <cell r="M92" t="str">
            <v>n.a.</v>
          </cell>
          <cell r="N92" t="str">
            <v>n.a.</v>
          </cell>
          <cell r="O92">
            <v>0.38349368290480945</v>
          </cell>
          <cell r="P92">
            <v>0.38156076607334355</v>
          </cell>
          <cell r="Q92">
            <v>0.38438089006192233</v>
          </cell>
        </row>
        <row r="93">
          <cell r="C93">
            <v>0</v>
          </cell>
          <cell r="F93">
            <v>153000</v>
          </cell>
          <cell r="G93">
            <v>133000</v>
          </cell>
          <cell r="H93">
            <v>133000</v>
          </cell>
          <cell r="I93">
            <v>153000</v>
          </cell>
          <cell r="J93">
            <v>-20000</v>
          </cell>
          <cell r="K93">
            <v>149381</v>
          </cell>
          <cell r="L93">
            <v>-100</v>
          </cell>
          <cell r="M93">
            <v>2.422664194241575</v>
          </cell>
          <cell r="N93">
            <v>-10.96591936056125</v>
          </cell>
          <cell r="O93" t="str">
            <v xml:space="preserve"> </v>
          </cell>
          <cell r="P93">
            <v>0.13703943006859523</v>
          </cell>
          <cell r="Q93">
            <v>0.12000624032449686</v>
          </cell>
        </row>
        <row r="94">
          <cell r="C94">
            <v>2083222.4</v>
          </cell>
          <cell r="E94">
            <v>3425142</v>
          </cell>
          <cell r="F94">
            <v>3438764.5173871005</v>
          </cell>
          <cell r="G94">
            <v>3486000</v>
          </cell>
          <cell r="H94">
            <v>3486000</v>
          </cell>
          <cell r="I94">
            <v>13622.517387100495</v>
          </cell>
          <cell r="J94">
            <v>47235.482612899505</v>
          </cell>
          <cell r="K94">
            <v>0</v>
          </cell>
          <cell r="L94">
            <v>64.415570800313986</v>
          </cell>
          <cell r="M94">
            <v>65.069486454595562</v>
          </cell>
          <cell r="N94">
            <v>67.33691035580263</v>
          </cell>
          <cell r="O94">
            <v>3.0833810329857858</v>
          </cell>
          <cell r="P94">
            <v>3.0800413699531775</v>
          </cell>
          <cell r="Q94">
            <v>3.1454267200841808</v>
          </cell>
        </row>
        <row r="95">
          <cell r="O95" t="str">
            <v xml:space="preserve"> </v>
          </cell>
        </row>
        <row r="96">
          <cell r="C96">
            <v>746775.77</v>
          </cell>
          <cell r="E96">
            <v>470766</v>
          </cell>
          <cell r="F96">
            <v>476805.6</v>
          </cell>
          <cell r="G96">
            <v>699505.6</v>
          </cell>
          <cell r="H96">
            <v>699505.6</v>
          </cell>
          <cell r="I96">
            <v>6039.5999999999767</v>
          </cell>
          <cell r="J96">
            <v>222700</v>
          </cell>
          <cell r="K96">
            <v>0</v>
          </cell>
          <cell r="L96">
            <v>-36.960193553146482</v>
          </cell>
          <cell r="M96">
            <v>-36.151436729126871</v>
          </cell>
          <cell r="N96">
            <v>-6.3299014107005664</v>
          </cell>
          <cell r="O96">
            <v>0.42379292752667957</v>
          </cell>
          <cell r="P96">
            <v>0.42706645540859206</v>
          </cell>
          <cell r="Q96">
            <v>0.6311656927964765</v>
          </cell>
        </row>
        <row r="97">
          <cell r="C97">
            <v>272620.87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-100</v>
          </cell>
          <cell r="M97">
            <v>-100</v>
          </cell>
          <cell r="N97">
            <v>-100</v>
          </cell>
          <cell r="O97" t="str">
            <v xml:space="preserve"> </v>
          </cell>
          <cell r="P97" t="str">
            <v xml:space="preserve"> </v>
          </cell>
          <cell r="Q97" t="str">
            <v xml:space="preserve"> </v>
          </cell>
        </row>
        <row r="98">
          <cell r="C98">
            <v>302763.90000000002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-100</v>
          </cell>
          <cell r="M98">
            <v>-100</v>
          </cell>
          <cell r="N98">
            <v>-100</v>
          </cell>
          <cell r="O98" t="str">
            <v xml:space="preserve"> </v>
          </cell>
          <cell r="P98" t="str">
            <v xml:space="preserve"> </v>
          </cell>
          <cell r="Q98" t="str">
            <v xml:space="preserve"> </v>
          </cell>
        </row>
        <row r="99">
          <cell r="C99">
            <v>16117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-100</v>
          </cell>
          <cell r="M99">
            <v>-100</v>
          </cell>
          <cell r="N99">
            <v>-100</v>
          </cell>
          <cell r="O99" t="str">
            <v xml:space="preserve"> </v>
          </cell>
          <cell r="P99" t="str">
            <v xml:space="preserve"> </v>
          </cell>
          <cell r="Q99" t="str">
            <v xml:space="preserve"> </v>
          </cell>
        </row>
        <row r="100">
          <cell r="C100">
            <v>17507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-100</v>
          </cell>
          <cell r="M100">
            <v>-100</v>
          </cell>
          <cell r="N100">
            <v>-100</v>
          </cell>
          <cell r="O100" t="str">
            <v xml:space="preserve"> </v>
          </cell>
          <cell r="P100" t="str">
            <v xml:space="preserve"> </v>
          </cell>
          <cell r="Q100" t="str">
            <v xml:space="preserve"> </v>
          </cell>
        </row>
        <row r="101">
          <cell r="C101">
            <v>4167</v>
          </cell>
          <cell r="E101">
            <v>158439</v>
          </cell>
          <cell r="F101">
            <v>164505.60000000001</v>
          </cell>
          <cell r="G101">
            <v>164505.60000000001</v>
          </cell>
          <cell r="H101">
            <v>164505.60000000001</v>
          </cell>
          <cell r="I101">
            <v>6066.6000000000058</v>
          </cell>
          <cell r="J101">
            <v>0</v>
          </cell>
          <cell r="K101">
            <v>0</v>
          </cell>
          <cell r="L101">
            <v>3702.2318214542834</v>
          </cell>
          <cell r="M101">
            <v>3847.8185745140395</v>
          </cell>
          <cell r="N101">
            <v>3847.8185745140395</v>
          </cell>
          <cell r="O101">
            <v>0.14262994278346269</v>
          </cell>
          <cell r="P101">
            <v>0.1473447952097536</v>
          </cell>
          <cell r="Q101">
            <v>0.14843382382199666</v>
          </cell>
        </row>
        <row r="102">
          <cell r="C102">
            <v>133600</v>
          </cell>
          <cell r="E102">
            <v>312327</v>
          </cell>
          <cell r="F102">
            <v>312300</v>
          </cell>
          <cell r="G102">
            <v>535000</v>
          </cell>
          <cell r="H102">
            <v>535000</v>
          </cell>
          <cell r="I102">
            <v>-27</v>
          </cell>
          <cell r="J102">
            <v>222700</v>
          </cell>
          <cell r="K102">
            <v>0</v>
          </cell>
          <cell r="L102">
            <v>133.77769461077844</v>
          </cell>
          <cell r="M102">
            <v>133.75748502994011</v>
          </cell>
          <cell r="N102">
            <v>300.44910179640721</v>
          </cell>
          <cell r="O102">
            <v>0.28116298474321694</v>
          </cell>
          <cell r="P102">
            <v>0.27972166019883848</v>
          </cell>
          <cell r="Q102">
            <v>0.48273186897447989</v>
          </cell>
        </row>
        <row r="103">
          <cell r="C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 t="str">
            <v>n.a.</v>
          </cell>
          <cell r="M103" t="str">
            <v>n.a.</v>
          </cell>
          <cell r="N103" t="str">
            <v>n.a.</v>
          </cell>
          <cell r="O103" t="str">
            <v xml:space="preserve"> </v>
          </cell>
          <cell r="P103" t="str">
            <v xml:space="preserve"> </v>
          </cell>
          <cell r="Q103" t="str">
            <v xml:space="preserve"> </v>
          </cell>
        </row>
        <row r="104">
          <cell r="O104" t="str">
            <v xml:space="preserve"> </v>
          </cell>
        </row>
        <row r="105">
          <cell r="C105">
            <v>305800</v>
          </cell>
          <cell r="E105">
            <v>247105</v>
          </cell>
          <cell r="F105">
            <v>389161.97207981616</v>
          </cell>
          <cell r="G105">
            <v>125500</v>
          </cell>
          <cell r="H105">
            <v>125500</v>
          </cell>
          <cell r="I105">
            <v>142056.97207981616</v>
          </cell>
          <cell r="J105">
            <v>-263661.97207981616</v>
          </cell>
          <cell r="K105">
            <v>0</v>
          </cell>
          <cell r="L105">
            <v>-19.193917593198172</v>
          </cell>
          <cell r="M105">
            <v>27.260291720018358</v>
          </cell>
          <cell r="N105">
            <v>-58.960104643557877</v>
          </cell>
          <cell r="O105">
            <v>0.22244884158261255</v>
          </cell>
          <cell r="P105">
            <v>0.34856558730842202</v>
          </cell>
          <cell r="Q105">
            <v>0.11323897113326585</v>
          </cell>
        </row>
        <row r="106">
          <cell r="C106">
            <v>-307002</v>
          </cell>
          <cell r="E106">
            <v>530132</v>
          </cell>
          <cell r="F106">
            <v>399361.97207981616</v>
          </cell>
          <cell r="G106">
            <v>76600</v>
          </cell>
          <cell r="H106">
            <v>76600</v>
          </cell>
          <cell r="I106">
            <v>-130770.02792018384</v>
          </cell>
          <cell r="J106">
            <v>-322761.97207981616</v>
          </cell>
          <cell r="K106">
            <v>0</v>
          </cell>
          <cell r="L106">
            <v>-272.68030827160732</v>
          </cell>
          <cell r="M106">
            <v>-230.08448546909017</v>
          </cell>
          <cell r="N106">
            <v>-124.95097751806176</v>
          </cell>
          <cell r="O106">
            <v>0.47723538287721229</v>
          </cell>
          <cell r="P106">
            <v>0.35770154931299508</v>
          </cell>
          <cell r="Q106">
            <v>6.911637600643955E-2</v>
          </cell>
        </row>
        <row r="107">
          <cell r="C107">
            <v>39498</v>
          </cell>
          <cell r="E107">
            <v>79300</v>
          </cell>
          <cell r="F107">
            <v>82168</v>
          </cell>
          <cell r="G107">
            <v>78400</v>
          </cell>
          <cell r="H107">
            <v>78400</v>
          </cell>
          <cell r="I107">
            <v>2868</v>
          </cell>
          <cell r="J107">
            <v>-3768</v>
          </cell>
          <cell r="K107">
            <v>0</v>
          </cell>
          <cell r="L107">
            <v>100.76965922325184</v>
          </cell>
          <cell r="M107">
            <v>108.03078636893008</v>
          </cell>
          <cell r="N107">
            <v>98.491062838624742</v>
          </cell>
          <cell r="O107">
            <v>7.1387439094721575E-2</v>
          </cell>
          <cell r="P107">
            <v>7.3596443724681909E-2</v>
          </cell>
          <cell r="Q107">
            <v>7.0740520612335003E-2</v>
          </cell>
        </row>
        <row r="108">
          <cell r="C108">
            <v>-436497</v>
          </cell>
          <cell r="E108">
            <v>458041</v>
          </cell>
          <cell r="F108">
            <v>620603.80000000005</v>
          </cell>
          <cell r="G108">
            <v>443700</v>
          </cell>
          <cell r="H108">
            <v>443700</v>
          </cell>
          <cell r="I108">
            <v>162562.80000000005</v>
          </cell>
          <cell r="J108">
            <v>-176903.80000000005</v>
          </cell>
          <cell r="K108">
            <v>0</v>
          </cell>
          <cell r="L108">
            <v>-204.93565820612741</v>
          </cell>
          <cell r="M108">
            <v>-242.17825093872355</v>
          </cell>
          <cell r="N108">
            <v>-201.65018316277087</v>
          </cell>
          <cell r="O108">
            <v>0.41233762913474609</v>
          </cell>
          <cell r="P108">
            <v>0.55586399379349316</v>
          </cell>
          <cell r="Q108">
            <v>0.40035164535322754</v>
          </cell>
        </row>
        <row r="109">
          <cell r="C109">
            <v>0</v>
          </cell>
          <cell r="E109">
            <v>-97751</v>
          </cell>
          <cell r="F109">
            <v>0</v>
          </cell>
          <cell r="G109">
            <v>0</v>
          </cell>
          <cell r="H109">
            <v>0</v>
          </cell>
          <cell r="I109">
            <v>97751</v>
          </cell>
          <cell r="J109">
            <v>0</v>
          </cell>
          <cell r="K109">
            <v>0</v>
          </cell>
          <cell r="L109" t="str">
            <v>n.a.</v>
          </cell>
          <cell r="M109" t="str">
            <v>n.a.</v>
          </cell>
          <cell r="N109" t="str">
            <v>n.a.</v>
          </cell>
          <cell r="O109">
            <v>-8.7997396708047015E-2</v>
          </cell>
          <cell r="P109" t="str">
            <v xml:space="preserve"> </v>
          </cell>
          <cell r="Q109" t="str">
            <v xml:space="preserve"> </v>
          </cell>
        </row>
        <row r="110">
          <cell r="C110">
            <v>89997</v>
          </cell>
          <cell r="E110">
            <v>90542</v>
          </cell>
          <cell r="F110">
            <v>8890.172079816135</v>
          </cell>
          <cell r="G110">
            <v>89500</v>
          </cell>
          <cell r="H110">
            <v>89500</v>
          </cell>
          <cell r="I110">
            <v>-81651.82792018386</v>
          </cell>
          <cell r="J110">
            <v>80609.82792018386</v>
          </cell>
          <cell r="K110">
            <v>0</v>
          </cell>
          <cell r="L110">
            <v>0.60557574141359982</v>
          </cell>
          <cell r="M110">
            <v>-90.121701745818044</v>
          </cell>
          <cell r="N110">
            <v>-0.55224063024322811</v>
          </cell>
          <cell r="O110">
            <v>8.1507711355791684E-2</v>
          </cell>
          <cell r="P110">
            <v>7.9627719936584372E-3</v>
          </cell>
          <cell r="Q110">
            <v>8.0756079015356919E-2</v>
          </cell>
        </row>
        <row r="111">
          <cell r="F111">
            <v>-312300</v>
          </cell>
          <cell r="G111">
            <v>-535000</v>
          </cell>
          <cell r="H111">
            <v>-535000</v>
          </cell>
          <cell r="I111">
            <v>-312300</v>
          </cell>
          <cell r="J111">
            <v>-222700</v>
          </cell>
          <cell r="K111">
            <v>0</v>
          </cell>
          <cell r="L111" t="str">
            <v>n.a.</v>
          </cell>
          <cell r="M111" t="str">
            <v>n.a.</v>
          </cell>
          <cell r="N111" t="str">
            <v>n.a.</v>
          </cell>
          <cell r="O111" t="str">
            <v xml:space="preserve"> </v>
          </cell>
          <cell r="P111">
            <v>-0.27972166019883848</v>
          </cell>
          <cell r="Q111">
            <v>-0.48273186897447989</v>
          </cell>
        </row>
        <row r="112">
          <cell r="C112">
            <v>612802</v>
          </cell>
          <cell r="E112">
            <v>-283027</v>
          </cell>
          <cell r="F112">
            <v>-10200</v>
          </cell>
          <cell r="G112">
            <v>48900</v>
          </cell>
          <cell r="H112">
            <v>48900</v>
          </cell>
          <cell r="I112">
            <v>272827</v>
          </cell>
          <cell r="J112">
            <v>59100</v>
          </cell>
          <cell r="K112">
            <v>0</v>
          </cell>
          <cell r="L112">
            <v>-146.18571740953848</v>
          </cell>
          <cell r="M112">
            <v>-101.66448542922511</v>
          </cell>
          <cell r="N112">
            <v>-92.020261030479674</v>
          </cell>
          <cell r="O112">
            <v>-0.25478654129459977</v>
          </cell>
          <cell r="P112">
            <v>-9.1359620045730148E-3</v>
          </cell>
          <cell r="Q112">
            <v>4.4122595126826293E-2</v>
          </cell>
        </row>
        <row r="113">
          <cell r="C113">
            <v>37702</v>
          </cell>
          <cell r="E113">
            <v>57300</v>
          </cell>
          <cell r="F113">
            <v>57800</v>
          </cell>
          <cell r="G113">
            <v>56900</v>
          </cell>
          <cell r="H113">
            <v>56900</v>
          </cell>
          <cell r="I113">
            <v>500</v>
          </cell>
          <cell r="J113">
            <v>-900</v>
          </cell>
          <cell r="K113">
            <v>0</v>
          </cell>
          <cell r="L113">
            <v>51.981327250543742</v>
          </cell>
          <cell r="M113">
            <v>53.307516842607818</v>
          </cell>
          <cell r="N113">
            <v>50.920375576892461</v>
          </cell>
          <cell r="O113">
            <v>5.1582601010435644E-2</v>
          </cell>
          <cell r="P113">
            <v>5.1770451359247086E-2</v>
          </cell>
          <cell r="Q113">
            <v>5.1341015597472721E-2</v>
          </cell>
        </row>
        <row r="114">
          <cell r="C114">
            <v>620100</v>
          </cell>
          <cell r="E114">
            <v>-235327</v>
          </cell>
          <cell r="F114">
            <v>37000</v>
          </cell>
          <cell r="G114">
            <v>77000</v>
          </cell>
          <cell r="H114">
            <v>77000</v>
          </cell>
          <cell r="I114">
            <v>272327</v>
          </cell>
          <cell r="J114">
            <v>40000</v>
          </cell>
          <cell r="K114">
            <v>0</v>
          </cell>
          <cell r="L114">
            <v>-137.94984679890342</v>
          </cell>
          <cell r="M114">
            <v>-94.033220448314793</v>
          </cell>
          <cell r="N114">
            <v>-87.582647960006454</v>
          </cell>
          <cell r="O114">
            <v>-0.21184605144821617</v>
          </cell>
          <cell r="P114">
            <v>3.3140254330313874E-2</v>
          </cell>
          <cell r="Q114">
            <v>6.947729702997188E-2</v>
          </cell>
        </row>
        <row r="115">
          <cell r="C115">
            <v>-45000</v>
          </cell>
          <cell r="E115">
            <v>-105000</v>
          </cell>
          <cell r="F115">
            <v>-105000</v>
          </cell>
          <cell r="G115">
            <v>-85000</v>
          </cell>
          <cell r="H115">
            <v>-85000</v>
          </cell>
          <cell r="I115">
            <v>0</v>
          </cell>
          <cell r="J115">
            <v>20000</v>
          </cell>
          <cell r="K115">
            <v>0</v>
          </cell>
          <cell r="L115">
            <v>133.33333333333334</v>
          </cell>
          <cell r="M115">
            <v>133.33333333333334</v>
          </cell>
          <cell r="N115">
            <v>88.888888888888886</v>
          </cell>
          <cell r="O115">
            <v>-9.4523090856819231E-2</v>
          </cell>
          <cell r="P115">
            <v>-9.4046667694133973E-2</v>
          </cell>
          <cell r="Q115">
            <v>-7.6695717500618307E-2</v>
          </cell>
        </row>
        <row r="116">
          <cell r="O116" t="str">
            <v xml:space="preserve"> </v>
          </cell>
        </row>
        <row r="117">
          <cell r="C117">
            <v>-97919.910512499977</v>
          </cell>
          <cell r="E117">
            <v>-325992</v>
          </cell>
          <cell r="F117">
            <v>143224.00926732249</v>
          </cell>
          <cell r="G117">
            <v>-15107.434658093029</v>
          </cell>
          <cell r="H117">
            <v>-348698.69265809434</v>
          </cell>
          <cell r="I117">
            <v>469216.00926732249</v>
          </cell>
          <cell r="J117">
            <v>-158331.44392541551</v>
          </cell>
          <cell r="K117">
            <v>303061.75770000275</v>
          </cell>
          <cell r="L117">
            <v>-258.91053164888308</v>
          </cell>
          <cell r="M117">
            <v>-30.182938668572312</v>
          </cell>
          <cell r="N117">
            <v>-107.36438462713296</v>
          </cell>
          <cell r="O117">
            <v>-0.29346448985329732</v>
          </cell>
          <cell r="P117">
            <v>0.12828324576557565</v>
          </cell>
          <cell r="Q117">
            <v>-1.3631476949366506E-2</v>
          </cell>
        </row>
        <row r="119">
          <cell r="C119">
            <v>-4.0501517825990447</v>
          </cell>
          <cell r="E119">
            <v>-4.2850557877082673</v>
          </cell>
          <cell r="F119">
            <v>-3.8971062437395405</v>
          </cell>
          <cell r="G119">
            <v>-4.6284539439582524</v>
          </cell>
          <cell r="H119">
            <v>-4.9241161677171981</v>
          </cell>
          <cell r="I119">
            <v>0.38794954396872683</v>
          </cell>
          <cell r="J119">
            <v>-0.73134770021871187</v>
          </cell>
        </row>
        <row r="120">
          <cell r="C120">
            <v>-3.2141598571907508</v>
          </cell>
          <cell r="E120">
            <v>-3.8612628601815877</v>
          </cell>
          <cell r="F120">
            <v>-3.4700397883309484</v>
          </cell>
          <cell r="G120">
            <v>-3.9972882511617764</v>
          </cell>
          <cell r="H120">
            <v>-4.2929504749207208</v>
          </cell>
          <cell r="I120">
            <v>0.39122307185063931</v>
          </cell>
          <cell r="J120">
            <v>-0.52724846283082805</v>
          </cell>
        </row>
        <row r="121">
          <cell r="C121">
            <v>89328108</v>
          </cell>
          <cell r="E121">
            <v>111083968</v>
          </cell>
          <cell r="F121">
            <v>111646699</v>
          </cell>
          <cell r="G121">
            <v>110827570</v>
          </cell>
          <cell r="H121">
            <v>110827570</v>
          </cell>
        </row>
        <row r="123">
          <cell r="P123" t="str">
            <v>c:\opef1997.xls</v>
          </cell>
        </row>
      </sheetData>
      <sheetData sheetId="5" refreshError="1"/>
      <sheetData sheetId="6" refreshError="1">
        <row r="8">
          <cell r="C8" t="str">
            <v>Observ.</v>
          </cell>
          <cell r="N8" t="str">
            <v>Observ.</v>
          </cell>
          <cell r="Y8" t="str">
            <v>Observ.</v>
          </cell>
          <cell r="AL8" t="str">
            <v>Var. %</v>
          </cell>
          <cell r="AV8" t="str">
            <v>Var.%</v>
          </cell>
          <cell r="BG8" t="str">
            <v>% PIB</v>
          </cell>
          <cell r="BR8" t="str">
            <v>% PIB</v>
          </cell>
          <cell r="CC8" t="str">
            <v>% PIB</v>
          </cell>
        </row>
        <row r="9">
          <cell r="C9" t="str">
            <v>Ene-Feb/95</v>
          </cell>
          <cell r="N9" t="str">
            <v>Ene-Feb/96</v>
          </cell>
          <cell r="Y9" t="str">
            <v>Ene-Feb/97</v>
          </cell>
          <cell r="AL9" t="str">
            <v>96/95</v>
          </cell>
          <cell r="AV9" t="str">
            <v>97/96</v>
          </cell>
          <cell r="BG9" t="str">
            <v>Ene-Feb/95</v>
          </cell>
          <cell r="BR9" t="str">
            <v>Ene-Feb/96</v>
          </cell>
          <cell r="CC9" t="str">
            <v>Ene-Feb/97</v>
          </cell>
        </row>
        <row r="11">
          <cell r="C11">
            <v>1351.6</v>
          </cell>
          <cell r="N11">
            <v>1750.3765268</v>
          </cell>
          <cell r="Y11">
            <v>2074.7699591537189</v>
          </cell>
          <cell r="AL11">
            <v>29.504034240899692</v>
          </cell>
          <cell r="AV11">
            <v>18.532780083995306</v>
          </cell>
          <cell r="BG11">
            <v>1.8311704472717816</v>
          </cell>
          <cell r="BR11">
            <v>1.9623030335526566</v>
          </cell>
          <cell r="CC11">
            <v>1.8583352465743022</v>
          </cell>
        </row>
        <row r="12">
          <cell r="C12">
            <v>1200</v>
          </cell>
          <cell r="N12">
            <v>1554.6018999999999</v>
          </cell>
          <cell r="Y12">
            <v>1796.686580910241</v>
          </cell>
          <cell r="AL12">
            <v>29.550158333333322</v>
          </cell>
          <cell r="AV12">
            <v>15.572133348752581</v>
          </cell>
          <cell r="BG12">
            <v>1.6257802136180364</v>
          </cell>
          <cell r="BR12">
            <v>1.7446089917890577</v>
          </cell>
          <cell r="CC12">
            <v>1.6092608173845255</v>
          </cell>
        </row>
        <row r="13">
          <cell r="C13">
            <v>852.3605</v>
          </cell>
          <cell r="N13">
            <v>1037.623</v>
          </cell>
          <cell r="Y13">
            <v>1304.0493093476998</v>
          </cell>
          <cell r="AL13">
            <v>21.735228227962232</v>
          </cell>
          <cell r="AV13">
            <v>25.676600205247937</v>
          </cell>
          <cell r="BG13">
            <v>1.1547923631413135</v>
          </cell>
          <cell r="BR13">
            <v>1.1537978561830191</v>
          </cell>
          <cell r="CC13">
            <v>1.2117629572288473</v>
          </cell>
        </row>
        <row r="14">
          <cell r="C14">
            <v>463.64150000000001</v>
          </cell>
          <cell r="N14">
            <v>546.55399999999997</v>
          </cell>
          <cell r="Y14">
            <v>611.93854244269994</v>
          </cell>
          <cell r="AL14">
            <v>17.882890120923168</v>
          </cell>
          <cell r="AV14">
            <v>11.96305258816146</v>
          </cell>
          <cell r="BG14">
            <v>0.62814931409348906</v>
          </cell>
          <cell r="BR14">
            <v>0.60774754750834725</v>
          </cell>
          <cell r="CC14">
            <v>0.56863222312014827</v>
          </cell>
        </row>
        <row r="15">
          <cell r="C15">
            <v>388.71899999999999</v>
          </cell>
          <cell r="N15">
            <v>491.06900000000002</v>
          </cell>
          <cell r="Y15">
            <v>692.11076690499999</v>
          </cell>
          <cell r="AL15">
            <v>26.330073909430716</v>
          </cell>
          <cell r="AV15">
            <v>40.939616816577697</v>
          </cell>
          <cell r="BG15">
            <v>0.52664304904782455</v>
          </cell>
          <cell r="BR15">
            <v>0.54605030867467186</v>
          </cell>
          <cell r="CC15">
            <v>0.64313073410869914</v>
          </cell>
        </row>
        <row r="16">
          <cell r="C16">
            <v>321.7</v>
          </cell>
          <cell r="N16">
            <v>402.43200000000002</v>
          </cell>
          <cell r="Y16">
            <v>365.20456975399998</v>
          </cell>
          <cell r="AL16">
            <v>25.095430525334162</v>
          </cell>
          <cell r="AV16">
            <v>-9.2506138294171532</v>
          </cell>
          <cell r="BG16">
            <v>0.43584457893410189</v>
          </cell>
          <cell r="BR16">
            <v>0.44748928932709164</v>
          </cell>
          <cell r="CC16">
            <v>0.3393593833196078</v>
          </cell>
        </row>
        <row r="17">
          <cell r="C17">
            <v>128.68</v>
          </cell>
          <cell r="N17">
            <v>149.88300000000001</v>
          </cell>
          <cell r="Y17">
            <v>136.70456975400006</v>
          </cell>
          <cell r="AL17">
            <v>16.477308050979179</v>
          </cell>
          <cell r="AV17">
            <v>-8.7924782970716819</v>
          </cell>
          <cell r="BG17">
            <v>0.17433783157364077</v>
          </cell>
          <cell r="BR17">
            <v>0.16666427409403942</v>
          </cell>
          <cell r="CC17">
            <v>0.12703011498442965</v>
          </cell>
        </row>
        <row r="18">
          <cell r="C18">
            <v>193.01999999999998</v>
          </cell>
          <cell r="N18">
            <v>252.54900000000001</v>
          </cell>
          <cell r="Y18">
            <v>228.49999999999991</v>
          </cell>
          <cell r="AL18">
            <v>30.840845508237514</v>
          </cell>
          <cell r="AV18">
            <v>-9.5225085033003865</v>
          </cell>
          <cell r="BG18">
            <v>0.26150674736046114</v>
          </cell>
          <cell r="BR18">
            <v>0.2808250152330522</v>
          </cell>
          <cell r="CC18">
            <v>0.21232926833517815</v>
          </cell>
        </row>
        <row r="19">
          <cell r="C19">
            <v>25.93950000000001</v>
          </cell>
          <cell r="N19">
            <v>114.54689999999982</v>
          </cell>
          <cell r="Y19">
            <v>168.74636304954106</v>
          </cell>
          <cell r="AL19">
            <v>341.59255189961169</v>
          </cell>
          <cell r="AV19">
            <v>47.316394463351962</v>
          </cell>
          <cell r="BG19">
            <v>3.5143271542620896E-2</v>
          </cell>
          <cell r="BR19">
            <v>0.12737185630273276</v>
          </cell>
          <cell r="CC19">
            <v>0.15114317266965599</v>
          </cell>
        </row>
        <row r="20">
          <cell r="C20">
            <v>0</v>
          </cell>
          <cell r="N20">
            <v>14.343999999999999</v>
          </cell>
          <cell r="Y20">
            <v>0</v>
          </cell>
          <cell r="AL20" t="str">
            <v>n.a.</v>
          </cell>
          <cell r="AV20">
            <v>-100</v>
          </cell>
          <cell r="BG20">
            <v>0</v>
          </cell>
          <cell r="BR20">
            <v>1.5949989976214121E-2</v>
          </cell>
          <cell r="CC20">
            <v>0</v>
          </cell>
        </row>
        <row r="21">
          <cell r="C21">
            <v>151.60000000000002</v>
          </cell>
          <cell r="N21">
            <v>195.77462679999999</v>
          </cell>
          <cell r="Y21">
            <v>270.95352384618951</v>
          </cell>
          <cell r="AL21">
            <v>29.138935883904992</v>
          </cell>
          <cell r="AV21">
            <v>38.400735720973181</v>
          </cell>
          <cell r="BG21">
            <v>0.20539023365374531</v>
          </cell>
          <cell r="BR21">
            <v>0.21769404176359874</v>
          </cell>
          <cell r="CC21">
            <v>0.25177839593479073</v>
          </cell>
        </row>
        <row r="23">
          <cell r="C23">
            <v>1355.4</v>
          </cell>
          <cell r="N23">
            <v>1770.2682138</v>
          </cell>
          <cell r="Y23">
            <v>2205.399487031254</v>
          </cell>
          <cell r="AL23">
            <v>30.608544621513943</v>
          </cell>
          <cell r="AV23">
            <v>24.579963072218035</v>
          </cell>
          <cell r="BG23">
            <v>1.8363187512815722</v>
          </cell>
          <cell r="BR23">
            <v>1.9684718534105186</v>
          </cell>
          <cell r="CC23">
            <v>2.0493254243681558</v>
          </cell>
        </row>
        <row r="25">
          <cell r="C25">
            <v>1215.9000000000001</v>
          </cell>
          <cell r="N25">
            <v>1533.5845286000001</v>
          </cell>
          <cell r="Y25">
            <v>1915.3692212066708</v>
          </cell>
          <cell r="AL25">
            <v>62.552194780643113</v>
          </cell>
          <cell r="AV25">
            <v>24.89492333071459</v>
          </cell>
          <cell r="BG25">
            <v>1.6473218014484754</v>
          </cell>
          <cell r="BR25">
            <v>1.7052884731488469</v>
          </cell>
          <cell r="CC25">
            <v>1.7798203296741033</v>
          </cell>
        </row>
        <row r="26">
          <cell r="C26">
            <v>294.5</v>
          </cell>
          <cell r="N26">
            <v>361.848885</v>
          </cell>
          <cell r="Y26">
            <v>386.72142430632664</v>
          </cell>
          <cell r="AL26">
            <v>22.868891341256358</v>
          </cell>
          <cell r="AV26">
            <v>6.8737366169655756</v>
          </cell>
          <cell r="BG26">
            <v>0.39899356075875975</v>
          </cell>
          <cell r="BR26">
            <v>0.40236238766412824</v>
          </cell>
          <cell r="CC26">
            <v>0.35935351016411532</v>
          </cell>
        </row>
        <row r="27">
          <cell r="C27">
            <v>109.7</v>
          </cell>
          <cell r="N27">
            <v>120.9159234</v>
          </cell>
          <cell r="Y27">
            <v>181.51572049261335</v>
          </cell>
          <cell r="AL27">
            <v>10.224178122151306</v>
          </cell>
          <cell r="AV27">
            <v>50.117300838983915</v>
          </cell>
          <cell r="BG27">
            <v>0.14862340786158218</v>
          </cell>
          <cell r="BR27">
            <v>0.13445397143019205</v>
          </cell>
          <cell r="CC27">
            <v>0.16867002242244777</v>
          </cell>
        </row>
        <row r="28">
          <cell r="C28">
            <v>811.7</v>
          </cell>
          <cell r="N28">
            <v>1050.8197202000001</v>
          </cell>
          <cell r="Y28">
            <v>1347.1320764077309</v>
          </cell>
          <cell r="AL28">
            <v>29.459125317235447</v>
          </cell>
          <cell r="AV28">
            <v>28.198210455294294</v>
          </cell>
          <cell r="BG28">
            <v>1.0997048328281336</v>
          </cell>
          <cell r="BR28">
            <v>1.1684721140545267</v>
          </cell>
          <cell r="CC28">
            <v>1.2517967970875403</v>
          </cell>
        </row>
        <row r="30">
          <cell r="C30">
            <v>139.5</v>
          </cell>
          <cell r="N30">
            <v>236.68368520000001</v>
          </cell>
          <cell r="Y30">
            <v>290.03026582458335</v>
          </cell>
          <cell r="AL30">
            <v>69.665724157706109</v>
          </cell>
          <cell r="AV30">
            <v>22.539187937480754</v>
          </cell>
          <cell r="BG30">
            <v>0.18899694983309673</v>
          </cell>
          <cell r="BR30">
            <v>0.26318338026167171</v>
          </cell>
          <cell r="CC30">
            <v>0.26950509469405265</v>
          </cell>
        </row>
        <row r="31">
          <cell r="C31">
            <v>97.1</v>
          </cell>
          <cell r="N31">
            <v>175.18020000000001</v>
          </cell>
          <cell r="Y31">
            <v>201.8348269</v>
          </cell>
          <cell r="AL31">
            <v>80.412152420185407</v>
          </cell>
          <cell r="AV31">
            <v>15.215547704592169</v>
          </cell>
          <cell r="BG31">
            <v>0.13155271561859277</v>
          </cell>
          <cell r="BR31">
            <v>0.19479381163072959</v>
          </cell>
          <cell r="CC31">
            <v>0.18755116463997529</v>
          </cell>
        </row>
        <row r="32">
          <cell r="C32">
            <v>42.4</v>
          </cell>
          <cell r="N32">
            <v>61.5034852</v>
          </cell>
          <cell r="Y32">
            <v>88.195438924583343</v>
          </cell>
          <cell r="AL32">
            <v>45.055389622641506</v>
          </cell>
          <cell r="AV32">
            <v>43.39909134870188</v>
          </cell>
          <cell r="BG32">
            <v>5.7444234214503953E-2</v>
          </cell>
          <cell r="BR32">
            <v>6.8389568630942116E-2</v>
          </cell>
          <cell r="CC32">
            <v>8.1953930054077376E-2</v>
          </cell>
        </row>
        <row r="34">
          <cell r="C34">
            <v>-3.8000000000001819</v>
          </cell>
          <cell r="N34">
            <v>-19.891687000000047</v>
          </cell>
          <cell r="Y34">
            <v>-129.41496909427769</v>
          </cell>
          <cell r="AL34">
            <v>423.46544736839718</v>
          </cell>
          <cell r="AV34">
            <v>550.59825792692891</v>
          </cell>
          <cell r="BG34">
            <v>-5.1483040097906052E-3</v>
          </cell>
          <cell r="BR34">
            <v>-6.1688198578619957E-3</v>
          </cell>
          <cell r="CC34">
            <v>-0.11591472945767765</v>
          </cell>
        </row>
        <row r="35">
          <cell r="CC35" t="str">
            <v xml:space="preserve"> </v>
          </cell>
        </row>
        <row r="36">
          <cell r="C36">
            <v>152.9</v>
          </cell>
          <cell r="N36">
            <v>355.98207019999995</v>
          </cell>
          <cell r="Y36">
            <v>445.61932095476669</v>
          </cell>
          <cell r="AL36">
            <v>132.82018979725305</v>
          </cell>
          <cell r="AV36">
            <v>25.180271215459314</v>
          </cell>
          <cell r="BG36">
            <v>0.20715149555183146</v>
          </cell>
          <cell r="BR36">
            <v>0.39583870966271273</v>
          </cell>
          <cell r="CC36">
            <v>0.41408325765577492</v>
          </cell>
        </row>
        <row r="37">
          <cell r="C37">
            <v>152.9</v>
          </cell>
          <cell r="N37">
            <v>355.98207019999995</v>
          </cell>
          <cell r="Y37">
            <v>445.61932095476669</v>
          </cell>
          <cell r="AL37">
            <v>132.82018979725305</v>
          </cell>
          <cell r="AV37">
            <v>25.180271215459314</v>
          </cell>
          <cell r="BG37">
            <v>0.20715149555183146</v>
          </cell>
          <cell r="BR37">
            <v>0.39583870966271273</v>
          </cell>
          <cell r="CC37">
            <v>0.41408325765577492</v>
          </cell>
        </row>
        <row r="38">
          <cell r="N38">
            <v>0</v>
          </cell>
          <cell r="AL38" t="str">
            <v>n.a.</v>
          </cell>
          <cell r="AV38" t="str">
            <v>n.a.</v>
          </cell>
          <cell r="BG38">
            <v>0</v>
          </cell>
          <cell r="BR38">
            <v>0</v>
          </cell>
          <cell r="CC38" t="str">
            <v xml:space="preserve"> </v>
          </cell>
        </row>
        <row r="40">
          <cell r="C40">
            <v>1508.3000000000002</v>
          </cell>
          <cell r="N40">
            <v>2126.2502839999997</v>
          </cell>
          <cell r="Y40">
            <v>2651.0188079860209</v>
          </cell>
          <cell r="AL40">
            <v>40.969985016243427</v>
          </cell>
          <cell r="AV40">
            <v>24.680468143138935</v>
          </cell>
          <cell r="BG40">
            <v>2.0434702468334036</v>
          </cell>
          <cell r="BR40">
            <v>2.3643105630732313</v>
          </cell>
          <cell r="CC40">
            <v>2.4634086820239309</v>
          </cell>
        </row>
        <row r="42">
          <cell r="C42">
            <v>-156.70000000000027</v>
          </cell>
          <cell r="N42">
            <v>-375.87375719999977</v>
          </cell>
          <cell r="Y42">
            <v>-581.9088414490443</v>
          </cell>
          <cell r="AL42">
            <v>139.86838366304983</v>
          </cell>
          <cell r="AV42">
            <v>54.814969202389598</v>
          </cell>
          <cell r="BG42">
            <v>-0.21229979956162204</v>
          </cell>
          <cell r="BR42">
            <v>-0.40200752952057472</v>
          </cell>
          <cell r="CC42">
            <v>-0.52120559466701688</v>
          </cell>
        </row>
        <row r="44">
          <cell r="C44">
            <v>21.799999999999997</v>
          </cell>
          <cell r="N44">
            <v>30.170460279310003</v>
          </cell>
          <cell r="Y44">
            <v>55.658390556203329</v>
          </cell>
          <cell r="AL44">
            <v>38.396606785825725</v>
          </cell>
          <cell r="AV44">
            <v>84.47975284743066</v>
          </cell>
          <cell r="BG44">
            <v>2.953500721406099E-2</v>
          </cell>
          <cell r="BR44">
            <v>3.354842017796715E-2</v>
          </cell>
          <cell r="CC44">
            <v>5.1719498221060159E-2</v>
          </cell>
        </row>
        <row r="46">
          <cell r="C46">
            <v>-178.50000000000028</v>
          </cell>
          <cell r="N46">
            <v>-406.04421747930979</v>
          </cell>
          <cell r="Y46">
            <v>-637.25664233272767</v>
          </cell>
          <cell r="AL46">
            <v>101.4717768772241</v>
          </cell>
          <cell r="AV46">
            <v>56.942671487545418</v>
          </cell>
          <cell r="BG46">
            <v>-0.24183480677568303</v>
          </cell>
          <cell r="BR46">
            <v>-0.43555594969854189</v>
          </cell>
          <cell r="CC46">
            <v>-0.57077965406995845</v>
          </cell>
        </row>
        <row r="48">
          <cell r="C48">
            <v>178.49999999999997</v>
          </cell>
          <cell r="N48">
            <v>406.35880005999991</v>
          </cell>
          <cell r="Y48">
            <v>786.32312548603068</v>
          </cell>
          <cell r="AL48">
            <v>127.65198882913165</v>
          </cell>
          <cell r="AV48">
            <v>93.504638110440339</v>
          </cell>
          <cell r="BG48">
            <v>0.24183480677568286</v>
          </cell>
          <cell r="BR48">
            <v>0.45185574370492176</v>
          </cell>
          <cell r="CC48">
            <v>0.73067577203273282</v>
          </cell>
        </row>
        <row r="50">
          <cell r="C50">
            <v>-20</v>
          </cell>
          <cell r="N50">
            <v>368.28438698000002</v>
          </cell>
          <cell r="Y50">
            <v>1057.3233530525597</v>
          </cell>
          <cell r="AL50">
            <v>-1941.4219349</v>
          </cell>
          <cell r="AV50">
            <v>187.09426476718343</v>
          </cell>
          <cell r="BG50">
            <v>-2.7096336893633929E-2</v>
          </cell>
          <cell r="BR50">
            <v>0.40951842447902703</v>
          </cell>
          <cell r="CC50">
            <v>0.98249756650917885</v>
          </cell>
        </row>
        <row r="51">
          <cell r="C51">
            <v>55.2</v>
          </cell>
          <cell r="N51">
            <v>464.97001040000004</v>
          </cell>
          <cell r="Y51">
            <v>1156.427368084393</v>
          </cell>
          <cell r="AL51">
            <v>742.33697536231875</v>
          </cell>
          <cell r="AV51">
            <v>148.71009790277711</v>
          </cell>
          <cell r="BG51">
            <v>7.4785889826429683E-2</v>
          </cell>
          <cell r="BR51">
            <v>0.517029211176811</v>
          </cell>
          <cell r="CC51">
            <v>1.0745880829240047</v>
          </cell>
        </row>
        <row r="52">
          <cell r="C52">
            <v>75.2</v>
          </cell>
          <cell r="N52">
            <v>96.685623419999999</v>
          </cell>
          <cell r="Y52">
            <v>99.104015031833342</v>
          </cell>
          <cell r="AL52">
            <v>28.571307739361696</v>
          </cell>
          <cell r="AV52">
            <v>2.5012939114307686</v>
          </cell>
          <cell r="BG52">
            <v>0.10188222672006361</v>
          </cell>
          <cell r="BR52">
            <v>0.10751078669778397</v>
          </cell>
          <cell r="CC52">
            <v>9.209051641482574E-2</v>
          </cell>
        </row>
        <row r="54">
          <cell r="C54">
            <v>189</v>
          </cell>
          <cell r="N54">
            <v>139.33639999999997</v>
          </cell>
          <cell r="Y54">
            <v>1085.5462213390001</v>
          </cell>
          <cell r="AL54">
            <v>-26.277037037037054</v>
          </cell>
          <cell r="AV54">
            <v>679.08301157414735</v>
          </cell>
          <cell r="BG54">
            <v>0.25606038364484074</v>
          </cell>
          <cell r="BR54">
            <v>0.1549368504825544</v>
          </cell>
          <cell r="CC54">
            <v>1.0087231287567937</v>
          </cell>
        </row>
        <row r="55">
          <cell r="C55">
            <v>338.7</v>
          </cell>
          <cell r="N55">
            <v>581.48199999999997</v>
          </cell>
          <cell r="Y55">
            <v>1294.443394439</v>
          </cell>
          <cell r="AL55">
            <v>71.680543253616776</v>
          </cell>
          <cell r="AV55">
            <v>122.61108588726736</v>
          </cell>
          <cell r="BG55">
            <v>0.45887646529369081</v>
          </cell>
          <cell r="BR55">
            <v>0.64658617340692548</v>
          </cell>
          <cell r="CC55">
            <v>1.2028368439498356</v>
          </cell>
        </row>
        <row r="56">
          <cell r="C56">
            <v>149.69999999999999</v>
          </cell>
          <cell r="N56">
            <v>442.1456</v>
          </cell>
          <cell r="Y56">
            <v>208.8971731</v>
          </cell>
          <cell r="AL56">
            <v>195.35444221776888</v>
          </cell>
          <cell r="AV56">
            <v>-52.753759598648053</v>
          </cell>
          <cell r="BG56">
            <v>0.20281608164885004</v>
          </cell>
          <cell r="BR56">
            <v>0.49164932292437108</v>
          </cell>
          <cell r="CC56">
            <v>0.19411371519304194</v>
          </cell>
        </row>
        <row r="58">
          <cell r="C58">
            <v>9.0999999999999659</v>
          </cell>
          <cell r="N58">
            <v>-101.26198692000006</v>
          </cell>
          <cell r="Y58">
            <v>-1521.0055514055289</v>
          </cell>
          <cell r="AL58">
            <v>-1212.7690870329718</v>
          </cell>
          <cell r="AV58">
            <v>1402.0498784081415</v>
          </cell>
          <cell r="BG58">
            <v>1.2328833286603405E-2</v>
          </cell>
          <cell r="BR58">
            <v>-0.11259953125665965</v>
          </cell>
          <cell r="CC58">
            <v>-1.4133654085937868</v>
          </cell>
        </row>
        <row r="59">
          <cell r="C59">
            <v>0</v>
          </cell>
          <cell r="N59">
            <v>0</v>
          </cell>
          <cell r="Y59">
            <v>91.614049333333355</v>
          </cell>
          <cell r="AL59" t="str">
            <v>n.a.</v>
          </cell>
          <cell r="AV59" t="str">
            <v>n.a.</v>
          </cell>
          <cell r="BG59">
            <v>0</v>
          </cell>
          <cell r="BR59">
            <v>0</v>
          </cell>
          <cell r="CC59">
            <v>8.5130608595928206E-2</v>
          </cell>
        </row>
        <row r="60">
          <cell r="C60">
            <v>69.3</v>
          </cell>
          <cell r="N60">
            <v>-88.561513997600088</v>
          </cell>
          <cell r="Y60">
            <v>-1560.4291113079034</v>
          </cell>
          <cell r="AL60">
            <v>-951.9088105132513</v>
          </cell>
          <cell r="AV60">
            <v>1661.9720360135095</v>
          </cell>
          <cell r="BG60">
            <v>9.3888807336441601E-2</v>
          </cell>
          <cell r="BR60">
            <v>-9.8477081744288056E-2</v>
          </cell>
          <cell r="CC60">
            <v>-1.4499989999690135</v>
          </cell>
        </row>
        <row r="61">
          <cell r="C61">
            <v>-60.200000000000031</v>
          </cell>
          <cell r="N61">
            <v>-12.70047292239996</v>
          </cell>
          <cell r="Y61">
            <v>-52.190489430958706</v>
          </cell>
          <cell r="AL61">
            <v>-78.902868899667851</v>
          </cell>
          <cell r="AV61">
            <v>310.93343334412202</v>
          </cell>
          <cell r="BG61">
            <v>-8.1559974049838196E-2</v>
          </cell>
          <cell r="BR61">
            <v>-1.4122449512371599E-2</v>
          </cell>
          <cell r="CC61">
            <v>-4.8497017220701599E-2</v>
          </cell>
        </row>
        <row r="63">
          <cell r="C63">
            <v>0.4</v>
          </cell>
          <cell r="N63">
            <v>0</v>
          </cell>
          <cell r="Y63">
            <v>164.4591025</v>
          </cell>
          <cell r="AL63">
            <v>167.65910249999999</v>
          </cell>
          <cell r="AV63" t="str">
            <v>n.a.</v>
          </cell>
          <cell r="BG63">
            <v>5.4192673787267884E-4</v>
          </cell>
          <cell r="BR63">
            <v>0</v>
          </cell>
          <cell r="CC63">
            <v>0.1528204853605474</v>
          </cell>
        </row>
        <row r="65">
          <cell r="C65">
            <v>-0.21586306542070674</v>
          </cell>
          <cell r="N65">
            <v>-0.40200752952057472</v>
          </cell>
          <cell r="Y65">
            <v>-0.52120559466701688</v>
          </cell>
          <cell r="CC65">
            <v>-0.52120559466701688</v>
          </cell>
        </row>
        <row r="66">
          <cell r="C66">
            <v>-0.24597064588245593</v>
          </cell>
          <cell r="N66">
            <v>-0.43555594969854189</v>
          </cell>
          <cell r="Y66">
            <v>-0.57077965406995845</v>
          </cell>
          <cell r="CC66">
            <v>-0.57077965406995845</v>
          </cell>
        </row>
        <row r="67">
          <cell r="C67">
            <v>35781.130639351853</v>
          </cell>
        </row>
        <row r="68">
          <cell r="C68">
            <v>-3.1263880373444408E-13</v>
          </cell>
          <cell r="N68">
            <v>0.31458258069011436</v>
          </cell>
          <cell r="Y68">
            <v>-0.98093126158437371</v>
          </cell>
          <cell r="BG68">
            <v>73810715</v>
          </cell>
        </row>
        <row r="69">
          <cell r="N69">
            <v>3.9322822586264294E-2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F"/>
      <sheetName val="CF"/>
      <sheetName val="EFvsCF"/>
      <sheetName val="Hoja3"/>
    </sheetNames>
    <sheetDataSet>
      <sheetData sheetId="0" refreshError="1"/>
      <sheetData sheetId="1" refreshError="1"/>
      <sheetData sheetId="2" refreshError="1"/>
      <sheetData sheetId="3">
        <row r="3">
          <cell r="C3" t="str">
            <v>EF</v>
          </cell>
          <cell r="D3" t="str">
            <v>angela</v>
          </cell>
        </row>
        <row r="4">
          <cell r="C4" t="str">
            <v>CF</v>
          </cell>
          <cell r="D4" t="str">
            <v>camilo</v>
          </cell>
        </row>
        <row r="5">
          <cell r="C5" t="str">
            <v>Nueva</v>
          </cell>
          <cell r="D5" t="str">
            <v>carolina</v>
          </cell>
        </row>
        <row r="6">
          <cell r="D6" t="str">
            <v>diana</v>
          </cell>
        </row>
        <row r="7">
          <cell r="D7" t="str">
            <v>fredy</v>
          </cell>
        </row>
        <row r="8">
          <cell r="D8" t="str">
            <v>manuel</v>
          </cell>
        </row>
      </sheetData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">
    <tabColor rgb="FFFFFF00"/>
  </sheetPr>
  <dimension ref="A1:UL317"/>
  <sheetViews>
    <sheetView zoomScaleNormal="100" workbookViewId="0">
      <pane xSplit="2" ySplit="3" topLeftCell="C155" activePane="bottomRight" state="frozen"/>
      <selection activeCell="GM3" sqref="GM3"/>
      <selection pane="topRight" activeCell="GM3" sqref="GM3"/>
      <selection pane="bottomLeft" activeCell="GM3" sqref="GM3"/>
      <selection pane="bottomRight" activeCell="D174" sqref="D174"/>
    </sheetView>
  </sheetViews>
  <sheetFormatPr baseColWidth="10" defaultColWidth="11.44140625" defaultRowHeight="10.199999999999999"/>
  <cols>
    <col min="1" max="1" width="13.5546875" style="2" customWidth="1"/>
    <col min="2" max="2" width="8.5546875" style="2" customWidth="1"/>
    <col min="3" max="3" width="13.33203125" style="1" customWidth="1"/>
    <col min="4" max="6" width="12.77734375" style="1" customWidth="1"/>
    <col min="7" max="7" width="12" style="1" customWidth="1"/>
    <col min="8" max="9" width="12.77734375" style="2" customWidth="1"/>
    <col min="10" max="10" width="12.88671875" style="2" customWidth="1"/>
    <col min="11" max="552" width="12.77734375" style="2" customWidth="1"/>
    <col min="553" max="554" width="13.33203125" style="1" customWidth="1"/>
    <col min="555" max="555" width="12.88671875" style="1" customWidth="1"/>
    <col min="556" max="16384" width="11.44140625" style="2"/>
  </cols>
  <sheetData>
    <row r="1" spans="2:558" s="13" customFormat="1">
      <c r="B1" s="45" t="s">
        <v>136</v>
      </c>
      <c r="C1" s="46">
        <v>11</v>
      </c>
      <c r="D1" s="47">
        <v>111</v>
      </c>
      <c r="E1" s="47">
        <v>11101</v>
      </c>
      <c r="F1" s="48">
        <v>1110102</v>
      </c>
      <c r="G1" s="48">
        <v>111010301</v>
      </c>
      <c r="H1" s="49">
        <v>1110104</v>
      </c>
      <c r="I1" s="49">
        <v>111010401</v>
      </c>
      <c r="J1" s="49">
        <v>111010402</v>
      </c>
      <c r="K1" s="49">
        <v>111010403</v>
      </c>
      <c r="L1" s="49">
        <v>111010501</v>
      </c>
      <c r="M1" s="49">
        <v>1110107</v>
      </c>
      <c r="N1" s="49">
        <v>111010701</v>
      </c>
      <c r="O1" s="49">
        <v>111010702</v>
      </c>
      <c r="P1" s="48">
        <v>111010801</v>
      </c>
      <c r="Q1" s="48">
        <v>1110109</v>
      </c>
      <c r="R1" s="48">
        <v>1110110</v>
      </c>
      <c r="S1" s="47">
        <v>11102</v>
      </c>
      <c r="T1" s="48">
        <v>1110201</v>
      </c>
      <c r="U1" s="48">
        <v>1110211</v>
      </c>
      <c r="V1" s="48" t="s">
        <v>1827</v>
      </c>
      <c r="W1" s="48">
        <v>1110202</v>
      </c>
      <c r="X1" s="48">
        <v>1110203</v>
      </c>
      <c r="Y1" s="48">
        <v>1110204</v>
      </c>
      <c r="Z1" s="48">
        <v>111020401</v>
      </c>
      <c r="AA1" s="48">
        <v>111020402</v>
      </c>
      <c r="AB1" s="48">
        <v>1110206</v>
      </c>
      <c r="AC1" s="48">
        <v>1110207</v>
      </c>
      <c r="AD1" s="48">
        <v>1110210</v>
      </c>
      <c r="AE1" s="48">
        <v>1110213</v>
      </c>
      <c r="AF1" s="48">
        <v>111021301</v>
      </c>
      <c r="AG1" s="48">
        <v>111021302</v>
      </c>
      <c r="AH1" s="48">
        <v>1110214</v>
      </c>
      <c r="AI1" s="47">
        <v>112</v>
      </c>
      <c r="AJ1" s="47">
        <v>11201</v>
      </c>
      <c r="AK1" s="49">
        <v>1120102</v>
      </c>
      <c r="AL1" s="49">
        <v>1120104</v>
      </c>
      <c r="AM1" s="48">
        <v>1120105</v>
      </c>
      <c r="AN1" s="49">
        <v>1120106</v>
      </c>
      <c r="AO1" s="47">
        <v>11202</v>
      </c>
      <c r="AP1" s="48">
        <v>1120202</v>
      </c>
      <c r="AQ1" s="48">
        <v>1120203</v>
      </c>
      <c r="AR1" s="48">
        <v>1120204</v>
      </c>
      <c r="AS1" s="48">
        <v>1120205</v>
      </c>
      <c r="AT1" s="48">
        <v>1120206</v>
      </c>
      <c r="AU1" s="48">
        <v>1120207</v>
      </c>
      <c r="AV1" s="48">
        <v>1120208</v>
      </c>
      <c r="AW1" s="48">
        <v>1120209</v>
      </c>
      <c r="AX1" s="48">
        <v>1120210</v>
      </c>
      <c r="AY1" s="48">
        <v>1120212</v>
      </c>
      <c r="AZ1" s="48">
        <v>1120213</v>
      </c>
      <c r="BA1" s="40">
        <v>112021301</v>
      </c>
      <c r="BB1" s="40">
        <v>112021302</v>
      </c>
      <c r="BC1" s="40">
        <v>112021303</v>
      </c>
      <c r="BD1" s="47">
        <v>11203</v>
      </c>
      <c r="BE1" s="49">
        <v>1120301</v>
      </c>
      <c r="BF1" s="48">
        <v>1120302</v>
      </c>
      <c r="BG1" s="48">
        <v>1120303</v>
      </c>
      <c r="BH1" s="49">
        <v>1120305</v>
      </c>
      <c r="BI1" s="49">
        <v>1120306</v>
      </c>
      <c r="BJ1" s="49">
        <v>1120307</v>
      </c>
      <c r="BK1" s="49">
        <v>1120308</v>
      </c>
      <c r="BL1" s="48">
        <v>1120309</v>
      </c>
      <c r="BM1" s="49">
        <v>1120310</v>
      </c>
      <c r="BN1" s="48">
        <v>1120311</v>
      </c>
      <c r="BO1" s="48">
        <v>1120312</v>
      </c>
      <c r="BP1" s="48">
        <v>1120313</v>
      </c>
      <c r="BQ1" s="48">
        <v>1120314</v>
      </c>
      <c r="BR1" s="48">
        <v>1120316</v>
      </c>
      <c r="BS1" s="48">
        <v>1120317</v>
      </c>
      <c r="BT1" s="47">
        <v>11204</v>
      </c>
      <c r="BU1" s="48">
        <v>1120401</v>
      </c>
      <c r="BV1" s="48">
        <v>1120402</v>
      </c>
      <c r="BW1" s="48">
        <v>1120404</v>
      </c>
      <c r="BX1" s="48">
        <v>1120405</v>
      </c>
      <c r="BY1" s="48">
        <v>1120406</v>
      </c>
      <c r="BZ1" s="48">
        <v>1120407</v>
      </c>
      <c r="CA1" s="48">
        <v>1120409</v>
      </c>
      <c r="CB1" s="48">
        <v>1120411</v>
      </c>
      <c r="CC1" s="47">
        <v>1120501</v>
      </c>
      <c r="CD1" s="47">
        <v>1120601</v>
      </c>
      <c r="CE1" s="47">
        <v>11207</v>
      </c>
      <c r="CF1" s="48">
        <v>1120701</v>
      </c>
      <c r="CG1" s="48">
        <v>1120702</v>
      </c>
      <c r="CH1" s="48">
        <v>1120703</v>
      </c>
      <c r="CI1" s="40">
        <v>1120704</v>
      </c>
      <c r="CJ1" s="48">
        <v>112070401</v>
      </c>
      <c r="CK1" s="48">
        <v>112070402</v>
      </c>
      <c r="CL1" s="48">
        <v>112070403</v>
      </c>
      <c r="CM1" s="49">
        <v>112070405</v>
      </c>
      <c r="CN1" s="48">
        <v>112070406</v>
      </c>
      <c r="CO1" s="49">
        <v>112070407</v>
      </c>
      <c r="CP1" s="48">
        <v>112070408</v>
      </c>
      <c r="CQ1" s="48">
        <v>112070410</v>
      </c>
      <c r="CR1" s="48">
        <v>112070505</v>
      </c>
      <c r="CS1" s="40">
        <v>1120706</v>
      </c>
      <c r="CT1" s="48">
        <v>112070601</v>
      </c>
      <c r="CU1" s="48">
        <v>112070602</v>
      </c>
      <c r="CV1" s="48">
        <v>112070603</v>
      </c>
      <c r="CW1" s="48">
        <v>112070604</v>
      </c>
      <c r="CX1" s="48">
        <v>112070605</v>
      </c>
      <c r="CY1" s="48">
        <v>112070606</v>
      </c>
      <c r="CZ1" s="40">
        <v>112070607</v>
      </c>
      <c r="DA1" s="48">
        <v>11207060701</v>
      </c>
      <c r="DB1" s="48">
        <v>11207060702</v>
      </c>
      <c r="DC1" s="48">
        <v>11207060703</v>
      </c>
      <c r="DD1" s="48">
        <v>11207060704</v>
      </c>
      <c r="DE1" s="48">
        <v>112070608</v>
      </c>
      <c r="DF1" s="48">
        <v>112070609</v>
      </c>
      <c r="DG1" s="48">
        <v>112070610</v>
      </c>
      <c r="DH1" s="47">
        <v>1120709</v>
      </c>
      <c r="DI1" s="47">
        <v>11208</v>
      </c>
      <c r="DJ1" s="48">
        <v>1120802</v>
      </c>
      <c r="DK1" s="48">
        <v>1120803</v>
      </c>
      <c r="DL1" s="47">
        <v>1120901</v>
      </c>
      <c r="DM1" s="47">
        <v>11212</v>
      </c>
      <c r="DN1" s="40">
        <v>1121231</v>
      </c>
      <c r="DO1" s="47">
        <v>1121232</v>
      </c>
      <c r="DP1" s="40">
        <v>112123201</v>
      </c>
      <c r="DQ1" s="40">
        <v>112123202</v>
      </c>
      <c r="DR1" s="47">
        <v>1121233</v>
      </c>
      <c r="DS1" s="47">
        <v>112123301</v>
      </c>
      <c r="DT1" s="40">
        <v>11212330101</v>
      </c>
      <c r="DU1" s="40">
        <v>11212330102</v>
      </c>
      <c r="DV1" s="50">
        <v>11212330103</v>
      </c>
      <c r="DW1" s="47">
        <v>112123302</v>
      </c>
      <c r="DX1" s="40">
        <v>11212330201</v>
      </c>
      <c r="DY1" s="40">
        <v>11212330202</v>
      </c>
      <c r="DZ1" s="40">
        <v>11212330203</v>
      </c>
      <c r="EA1" s="40">
        <v>11212330204</v>
      </c>
      <c r="EB1" s="50">
        <v>11212330205</v>
      </c>
      <c r="EC1" s="47">
        <v>112123303</v>
      </c>
      <c r="ED1" s="50">
        <v>11212330301</v>
      </c>
      <c r="EE1" s="40">
        <v>11212330302</v>
      </c>
      <c r="EF1" s="50">
        <v>11212330303</v>
      </c>
      <c r="EG1" s="47">
        <v>112123304</v>
      </c>
      <c r="EH1" s="40">
        <v>11212330401</v>
      </c>
      <c r="EI1" s="50">
        <v>11212330402</v>
      </c>
      <c r="EJ1" s="50">
        <v>11212330403</v>
      </c>
      <c r="EK1" s="47">
        <v>112123305</v>
      </c>
      <c r="EL1" s="47">
        <v>112123306</v>
      </c>
      <c r="EM1" s="47">
        <v>112123307</v>
      </c>
      <c r="EN1" s="47">
        <v>112123308</v>
      </c>
      <c r="EO1" s="47">
        <v>112123309</v>
      </c>
      <c r="EP1" s="50">
        <v>11212330901</v>
      </c>
      <c r="EQ1" s="50">
        <v>11212330902</v>
      </c>
      <c r="ER1" s="50">
        <v>11212330903</v>
      </c>
      <c r="ES1" s="50">
        <v>11212330904</v>
      </c>
      <c r="ET1" s="50">
        <v>11212330905</v>
      </c>
      <c r="EU1" s="47">
        <v>112123310</v>
      </c>
      <c r="EV1" s="47">
        <v>112123311</v>
      </c>
      <c r="EW1" s="47">
        <v>112123312</v>
      </c>
      <c r="EX1" s="50">
        <v>11212331201</v>
      </c>
      <c r="EY1" s="50">
        <v>11212331202</v>
      </c>
      <c r="EZ1" s="40">
        <v>11212331203</v>
      </c>
      <c r="FA1" s="40">
        <v>11212331204</v>
      </c>
      <c r="FB1" s="47">
        <v>112123313</v>
      </c>
      <c r="FC1" s="47">
        <v>112123314</v>
      </c>
      <c r="FD1" s="47">
        <v>112123315</v>
      </c>
      <c r="FE1" s="47">
        <v>112123316</v>
      </c>
      <c r="FF1" s="47">
        <v>112123317</v>
      </c>
      <c r="FG1" s="47">
        <v>1121234</v>
      </c>
      <c r="FH1" s="47">
        <v>112123401</v>
      </c>
      <c r="FI1" s="47">
        <v>112123402</v>
      </c>
      <c r="FJ1" s="47">
        <v>112123403</v>
      </c>
      <c r="FK1" s="40">
        <v>11212340301</v>
      </c>
      <c r="FL1" s="50">
        <v>11212340302</v>
      </c>
      <c r="FM1" s="40">
        <v>11212340303</v>
      </c>
      <c r="FN1" s="50">
        <v>11212340304</v>
      </c>
      <c r="FO1" s="40">
        <v>11212340305</v>
      </c>
      <c r="FP1" s="47">
        <v>112123404</v>
      </c>
      <c r="FQ1" s="47">
        <v>112123405</v>
      </c>
      <c r="FR1" s="47">
        <v>11215</v>
      </c>
      <c r="FS1" s="47">
        <v>1121501</v>
      </c>
      <c r="FT1" s="49">
        <v>112150101</v>
      </c>
      <c r="FU1" s="48">
        <v>112150102</v>
      </c>
      <c r="FV1" s="47">
        <v>112150103</v>
      </c>
      <c r="FW1" s="48">
        <v>11215010301</v>
      </c>
      <c r="FX1" s="48">
        <v>11215010302</v>
      </c>
      <c r="FY1" s="48">
        <v>112150104</v>
      </c>
      <c r="FZ1" s="48">
        <v>112150105</v>
      </c>
      <c r="GA1" s="48">
        <v>112150106</v>
      </c>
      <c r="GB1" s="48">
        <v>112150107</v>
      </c>
      <c r="GC1" s="47">
        <v>1121502</v>
      </c>
      <c r="GD1" s="48">
        <v>112150201</v>
      </c>
      <c r="GE1" s="48">
        <v>112150202</v>
      </c>
      <c r="GF1" s="48">
        <v>112150203</v>
      </c>
      <c r="GG1" s="47">
        <v>112150301</v>
      </c>
      <c r="GH1" s="47">
        <v>1121504</v>
      </c>
      <c r="GI1" s="47">
        <v>1121505</v>
      </c>
      <c r="GJ1" s="48">
        <v>112150501</v>
      </c>
      <c r="GK1" s="48">
        <v>112150502</v>
      </c>
      <c r="GL1" s="47">
        <v>1121506</v>
      </c>
      <c r="GM1" s="48">
        <v>112150601</v>
      </c>
      <c r="GN1" s="48">
        <v>112150602</v>
      </c>
      <c r="GO1" s="48">
        <v>112150603</v>
      </c>
      <c r="GP1" s="48">
        <v>112150604</v>
      </c>
      <c r="GQ1" s="48">
        <v>112150605</v>
      </c>
      <c r="GR1" s="48">
        <v>112150606</v>
      </c>
      <c r="GS1" s="48">
        <v>112150607</v>
      </c>
      <c r="GT1" s="48">
        <v>112150608</v>
      </c>
      <c r="GU1" s="47">
        <v>11216</v>
      </c>
      <c r="GV1" s="40">
        <v>1121601</v>
      </c>
      <c r="GW1" s="50">
        <v>1121602</v>
      </c>
      <c r="GX1" s="40">
        <v>1121603</v>
      </c>
      <c r="GY1" s="50">
        <v>1121604</v>
      </c>
      <c r="GZ1" s="40">
        <v>1121605</v>
      </c>
      <c r="HA1" s="40">
        <v>1121606</v>
      </c>
      <c r="HB1" s="40">
        <v>1121607</v>
      </c>
      <c r="HC1" s="50">
        <v>1121608</v>
      </c>
      <c r="HD1" s="40">
        <v>1121609</v>
      </c>
      <c r="HE1" s="50">
        <v>1121610</v>
      </c>
      <c r="HF1" s="40">
        <v>1121611</v>
      </c>
      <c r="HG1" s="50">
        <v>1121612</v>
      </c>
      <c r="HH1" s="436" t="s">
        <v>4324</v>
      </c>
      <c r="HI1" s="437" t="s">
        <v>4325</v>
      </c>
      <c r="HJ1" s="40">
        <v>112161301</v>
      </c>
      <c r="HK1" s="40">
        <v>112161302</v>
      </c>
      <c r="HL1" s="40">
        <v>112161303</v>
      </c>
      <c r="HM1" s="47">
        <v>1121614</v>
      </c>
      <c r="HN1" s="40">
        <v>112161401</v>
      </c>
      <c r="HO1" s="40">
        <v>112161402</v>
      </c>
      <c r="HP1" s="47">
        <v>1121615</v>
      </c>
      <c r="HQ1" s="40">
        <v>112161501</v>
      </c>
      <c r="HR1" s="40">
        <v>112161502</v>
      </c>
      <c r="HS1" s="40">
        <v>112161503</v>
      </c>
      <c r="HT1" s="40">
        <v>112161504</v>
      </c>
      <c r="HU1" s="40">
        <v>112161505</v>
      </c>
      <c r="HV1" s="40">
        <v>112161506</v>
      </c>
      <c r="HW1" s="40">
        <v>1121617</v>
      </c>
      <c r="HX1" s="40">
        <v>1121619</v>
      </c>
      <c r="HY1" s="40">
        <v>1121620</v>
      </c>
      <c r="HZ1" s="47">
        <v>11217</v>
      </c>
      <c r="IA1" s="40">
        <v>1121701</v>
      </c>
      <c r="IB1" s="40">
        <v>112170101</v>
      </c>
      <c r="IC1" s="40" t="s">
        <v>843</v>
      </c>
      <c r="ID1" s="48">
        <v>1121701010204</v>
      </c>
      <c r="IE1" s="48">
        <v>1121701010206</v>
      </c>
      <c r="IF1" s="48">
        <v>1121701010205</v>
      </c>
      <c r="IG1" s="40">
        <v>11217010102</v>
      </c>
      <c r="IH1" s="48">
        <v>1121701010201</v>
      </c>
      <c r="II1" s="48">
        <v>1121701010202</v>
      </c>
      <c r="IJ1" s="48">
        <v>1121701010203</v>
      </c>
      <c r="IK1" s="48">
        <v>1121701010207</v>
      </c>
      <c r="IL1" s="40">
        <v>11217010103</v>
      </c>
      <c r="IM1" s="48">
        <v>11217010120</v>
      </c>
      <c r="IN1" s="48">
        <v>1121701010302</v>
      </c>
      <c r="IO1" s="48">
        <v>1121701010303</v>
      </c>
      <c r="IP1" s="48">
        <v>1121701010304</v>
      </c>
      <c r="IQ1" s="40" t="s">
        <v>844</v>
      </c>
      <c r="IR1" s="48">
        <v>11217010119</v>
      </c>
      <c r="IS1" s="48">
        <v>1121701010305</v>
      </c>
      <c r="IT1" s="48">
        <v>1121701010306</v>
      </c>
      <c r="IU1" s="48">
        <v>1121701010307</v>
      </c>
      <c r="IV1" s="40">
        <v>11217010127</v>
      </c>
      <c r="IW1" s="40">
        <v>11217010104</v>
      </c>
      <c r="IX1" s="40">
        <v>11217010105</v>
      </c>
      <c r="IY1" s="40">
        <v>11217010110</v>
      </c>
      <c r="IZ1" s="40">
        <v>11217010111</v>
      </c>
      <c r="JA1" s="40">
        <v>11217010112</v>
      </c>
      <c r="JB1" s="40">
        <v>11217010113</v>
      </c>
      <c r="JC1" s="40">
        <v>11217010114</v>
      </c>
      <c r="JD1" s="40">
        <v>11217010115</v>
      </c>
      <c r="JE1" s="40">
        <v>11217010116</v>
      </c>
      <c r="JF1" s="40">
        <v>11217010117</v>
      </c>
      <c r="JG1" s="40">
        <v>11217010118</v>
      </c>
      <c r="JH1" s="40">
        <v>11217010121</v>
      </c>
      <c r="JI1" s="40">
        <v>11217010122</v>
      </c>
      <c r="JJ1" s="40" t="s">
        <v>2965</v>
      </c>
      <c r="JK1" s="40">
        <v>11217010125</v>
      </c>
      <c r="JL1" s="40">
        <v>11217010129</v>
      </c>
      <c r="JM1" s="40">
        <v>112170102</v>
      </c>
      <c r="JN1" s="48">
        <v>11217010201</v>
      </c>
      <c r="JO1" s="48">
        <v>11217010202</v>
      </c>
      <c r="JP1" s="40">
        <v>1121702</v>
      </c>
      <c r="JQ1" s="48">
        <v>112170204</v>
      </c>
      <c r="JR1" s="48">
        <v>112170207</v>
      </c>
      <c r="JS1" s="48">
        <v>1121702071</v>
      </c>
      <c r="JT1" s="48">
        <v>112170208</v>
      </c>
      <c r="JU1" s="48">
        <v>112170209</v>
      </c>
      <c r="JV1" s="48">
        <v>112170211</v>
      </c>
      <c r="JW1" s="48">
        <v>112170212</v>
      </c>
      <c r="JX1" s="48">
        <v>112170213</v>
      </c>
      <c r="JY1" s="48">
        <v>112170214</v>
      </c>
      <c r="JZ1" s="48">
        <v>112170215</v>
      </c>
      <c r="KA1" s="48">
        <v>112170216</v>
      </c>
      <c r="KB1" s="48">
        <v>112170217</v>
      </c>
      <c r="KC1" s="48">
        <v>112170218</v>
      </c>
      <c r="KD1" s="48">
        <v>112170219</v>
      </c>
      <c r="KE1" s="48">
        <v>112170221</v>
      </c>
      <c r="KF1" s="48">
        <v>112170222</v>
      </c>
      <c r="KG1" s="48">
        <v>112170223</v>
      </c>
      <c r="KH1" s="48">
        <v>112170224</v>
      </c>
      <c r="KI1" s="48">
        <v>112170225</v>
      </c>
      <c r="KJ1" s="48">
        <v>112170226</v>
      </c>
      <c r="KK1" s="48">
        <v>112170227</v>
      </c>
      <c r="KL1" s="48">
        <v>112170229</v>
      </c>
      <c r="KM1" s="40">
        <v>1121703</v>
      </c>
      <c r="KN1" s="48">
        <v>112170301</v>
      </c>
      <c r="KO1" s="48">
        <v>112170302</v>
      </c>
      <c r="KP1" s="48">
        <v>112170304</v>
      </c>
      <c r="KQ1" s="48">
        <v>112170305</v>
      </c>
      <c r="KR1" s="48">
        <v>112170306</v>
      </c>
      <c r="KS1" s="48">
        <v>112170307</v>
      </c>
      <c r="KT1" s="48">
        <v>112170308</v>
      </c>
      <c r="KU1" s="48">
        <v>112170309</v>
      </c>
      <c r="KV1" s="48">
        <v>112170310</v>
      </c>
      <c r="KW1" s="48">
        <v>112170311</v>
      </c>
      <c r="KX1" s="48">
        <v>112170312</v>
      </c>
      <c r="KY1" s="48">
        <v>112170313</v>
      </c>
      <c r="KZ1" s="48">
        <v>112170314</v>
      </c>
      <c r="LA1" s="48">
        <v>112170315</v>
      </c>
      <c r="LB1" s="48">
        <v>112170316</v>
      </c>
      <c r="LC1" s="48">
        <v>112170317</v>
      </c>
      <c r="LD1" s="48">
        <v>112170318</v>
      </c>
      <c r="LE1" s="48">
        <v>112170319</v>
      </c>
      <c r="LF1" s="48">
        <v>112170320</v>
      </c>
      <c r="LG1" s="48">
        <v>112170321</v>
      </c>
      <c r="LH1" s="48">
        <v>112170322</v>
      </c>
      <c r="LI1" s="48">
        <v>112170323</v>
      </c>
      <c r="LJ1" s="48">
        <v>112170324</v>
      </c>
      <c r="LK1" s="48">
        <v>112170325</v>
      </c>
      <c r="LL1" s="48">
        <v>112170326</v>
      </c>
      <c r="LM1" s="48">
        <v>112170327</v>
      </c>
      <c r="LN1" s="48">
        <v>112170328</v>
      </c>
      <c r="LO1" s="48">
        <v>112170329</v>
      </c>
      <c r="LP1" s="48">
        <v>112170330</v>
      </c>
      <c r="LQ1" s="48">
        <v>112170331</v>
      </c>
      <c r="LR1" s="48">
        <v>112170332</v>
      </c>
      <c r="LS1" s="48">
        <v>112170333</v>
      </c>
      <c r="LT1" s="48">
        <v>112170334</v>
      </c>
      <c r="LU1" s="48">
        <v>112170335</v>
      </c>
      <c r="LV1" s="48">
        <v>112170336</v>
      </c>
      <c r="LW1" s="48">
        <v>112170337</v>
      </c>
      <c r="LX1" s="48">
        <v>112170338</v>
      </c>
      <c r="LY1" s="48">
        <v>112170339</v>
      </c>
      <c r="LZ1" s="48">
        <v>112170340</v>
      </c>
      <c r="MA1" s="48">
        <v>112170341</v>
      </c>
      <c r="MB1" s="48">
        <v>112170342</v>
      </c>
      <c r="MC1" s="48">
        <v>112170347</v>
      </c>
      <c r="MD1" s="48">
        <v>112170348</v>
      </c>
      <c r="ME1" s="48">
        <v>112170349</v>
      </c>
      <c r="MF1" s="48">
        <v>112170350</v>
      </c>
      <c r="MG1" s="48">
        <v>112170351</v>
      </c>
      <c r="MH1" s="48">
        <v>112170352</v>
      </c>
      <c r="MI1" s="48">
        <v>112170353</v>
      </c>
      <c r="MJ1" s="48">
        <v>112170354</v>
      </c>
      <c r="MK1" s="48">
        <v>112170355</v>
      </c>
      <c r="ML1" s="48">
        <v>112170357</v>
      </c>
      <c r="MM1" s="48">
        <v>112170358</v>
      </c>
      <c r="MN1" s="48">
        <v>112170359</v>
      </c>
      <c r="MO1" s="48">
        <v>112170360</v>
      </c>
      <c r="MP1" s="48">
        <v>112170361</v>
      </c>
      <c r="MQ1" s="47">
        <v>1121801</v>
      </c>
      <c r="MR1" s="47">
        <v>11219</v>
      </c>
      <c r="MS1" s="46">
        <v>15</v>
      </c>
      <c r="MT1" s="47">
        <v>1501</v>
      </c>
      <c r="MU1" s="47">
        <v>150101</v>
      </c>
      <c r="MV1" s="48">
        <v>15010106</v>
      </c>
      <c r="MW1" s="40">
        <v>1501010601</v>
      </c>
      <c r="MX1" s="40">
        <v>1501010602</v>
      </c>
      <c r="MY1" s="40">
        <v>1501010603</v>
      </c>
      <c r="MZ1" s="47">
        <v>15010102</v>
      </c>
      <c r="NA1" s="47">
        <v>1501010201</v>
      </c>
      <c r="NB1" s="40">
        <v>150101020101</v>
      </c>
      <c r="NC1" s="40">
        <v>150101020102</v>
      </c>
      <c r="ND1" s="47">
        <v>1501010202</v>
      </c>
      <c r="NE1" s="40">
        <v>150101020201</v>
      </c>
      <c r="NF1" s="40">
        <v>150101020202</v>
      </c>
      <c r="NG1" s="40">
        <v>15010103</v>
      </c>
      <c r="NH1" s="40">
        <v>15010104</v>
      </c>
      <c r="NI1" s="40">
        <v>15010105</v>
      </c>
      <c r="NJ1" s="40">
        <v>1501010501</v>
      </c>
      <c r="NK1" s="40">
        <v>1501010502</v>
      </c>
      <c r="NL1" s="40">
        <v>15010106</v>
      </c>
      <c r="NM1" s="40">
        <v>150102</v>
      </c>
      <c r="NN1" s="40">
        <v>15010201</v>
      </c>
      <c r="NO1" s="40">
        <v>15010201060101</v>
      </c>
      <c r="NP1" s="40">
        <v>150102010108</v>
      </c>
      <c r="NQ1" s="40">
        <v>15010201020105</v>
      </c>
      <c r="NR1" s="40">
        <v>150102010303</v>
      </c>
      <c r="NS1" s="40">
        <v>150102010405</v>
      </c>
      <c r="NT1" s="40">
        <v>15010202</v>
      </c>
      <c r="NU1" s="40">
        <v>1501020201</v>
      </c>
      <c r="NV1" s="40">
        <v>150102020303</v>
      </c>
      <c r="NW1" s="40"/>
      <c r="NX1" s="40"/>
      <c r="NY1" s="40"/>
      <c r="NZ1" s="40"/>
      <c r="OA1" s="47">
        <v>1502</v>
      </c>
      <c r="OB1" s="40">
        <v>150201</v>
      </c>
      <c r="OC1" s="40">
        <v>15020101</v>
      </c>
      <c r="OD1" s="48">
        <v>1502010101</v>
      </c>
      <c r="OE1" s="48">
        <v>1502010102</v>
      </c>
      <c r="OF1" s="40">
        <v>15020102</v>
      </c>
      <c r="OG1" s="48">
        <v>1502010201</v>
      </c>
      <c r="OH1" s="48">
        <v>1502010202</v>
      </c>
      <c r="OI1" s="40">
        <v>15020103</v>
      </c>
      <c r="OJ1" s="40">
        <v>150202</v>
      </c>
      <c r="OK1" s="40">
        <v>15020201</v>
      </c>
      <c r="OL1" s="40">
        <v>15020201</v>
      </c>
      <c r="OM1" s="48">
        <v>150202010103</v>
      </c>
      <c r="ON1" s="48">
        <v>150202010203</v>
      </c>
      <c r="OO1" s="40">
        <v>15020202</v>
      </c>
      <c r="OP1" s="40">
        <v>1502020201</v>
      </c>
      <c r="OQ1" s="40"/>
      <c r="OR1" s="40"/>
      <c r="OS1" s="47">
        <v>1503</v>
      </c>
      <c r="OT1" s="47">
        <v>150301</v>
      </c>
      <c r="OU1" s="47">
        <v>15030101</v>
      </c>
      <c r="OV1" s="40">
        <v>1503010101</v>
      </c>
      <c r="OW1" s="40">
        <v>1503010102</v>
      </c>
      <c r="OX1" s="47">
        <v>1503010401</v>
      </c>
      <c r="OY1" s="47">
        <v>15030102</v>
      </c>
      <c r="OZ1" s="47">
        <v>150302</v>
      </c>
      <c r="PA1" s="47">
        <v>15030201</v>
      </c>
      <c r="PB1" s="40">
        <v>150302010103</v>
      </c>
      <c r="PC1" s="40">
        <v>150302010104</v>
      </c>
      <c r="PD1" s="40">
        <v>150302010105</v>
      </c>
      <c r="PE1" s="40">
        <v>150302010106</v>
      </c>
      <c r="PF1" s="40">
        <v>150302010107</v>
      </c>
      <c r="PG1" s="40">
        <v>150302010108</v>
      </c>
      <c r="PH1" s="40">
        <v>150302010109</v>
      </c>
      <c r="PI1" s="40">
        <v>150302010204</v>
      </c>
      <c r="PJ1" s="40">
        <v>150302010205</v>
      </c>
      <c r="PK1" s="40">
        <v>150302010701</v>
      </c>
      <c r="PL1" s="40">
        <v>15030201080101</v>
      </c>
      <c r="PM1" s="47">
        <v>15030202</v>
      </c>
      <c r="PN1" s="40">
        <v>1503020201</v>
      </c>
      <c r="PO1" s="40">
        <v>150302020204</v>
      </c>
      <c r="PP1" s="40">
        <v>150302020206</v>
      </c>
      <c r="PQ1" s="40"/>
      <c r="PR1" s="40"/>
      <c r="PS1" s="40"/>
      <c r="PT1" s="47">
        <v>1504</v>
      </c>
      <c r="PU1" s="40">
        <v>150402</v>
      </c>
      <c r="PV1" s="40">
        <v>15040201</v>
      </c>
      <c r="PW1" s="40">
        <v>1504020101</v>
      </c>
      <c r="PX1" s="40">
        <v>15040201010102</v>
      </c>
      <c r="PY1" s="40">
        <v>15040201010201</v>
      </c>
      <c r="PZ1" s="40">
        <v>150402010201</v>
      </c>
      <c r="QA1" s="40">
        <v>1505020201</v>
      </c>
      <c r="QB1" s="40"/>
      <c r="QC1" s="46">
        <v>16</v>
      </c>
      <c r="QD1" s="47">
        <v>160201</v>
      </c>
      <c r="QE1" s="40">
        <v>1602010101</v>
      </c>
      <c r="QF1" s="40">
        <v>1602010201</v>
      </c>
      <c r="QG1" s="40">
        <v>1602010301</v>
      </c>
      <c r="QH1" s="40">
        <v>1602010401</v>
      </c>
      <c r="QI1" s="40">
        <v>1602010501</v>
      </c>
      <c r="QJ1" s="47">
        <v>160202</v>
      </c>
      <c r="QK1" s="40">
        <v>16020201</v>
      </c>
      <c r="QL1" s="46">
        <v>17</v>
      </c>
      <c r="QM1" s="46">
        <v>18</v>
      </c>
      <c r="QN1" s="46">
        <v>19</v>
      </c>
      <c r="QO1" s="46">
        <v>13</v>
      </c>
      <c r="QP1" s="47">
        <v>135</v>
      </c>
      <c r="QQ1" s="47">
        <v>13501</v>
      </c>
      <c r="QR1" s="49">
        <v>1350101</v>
      </c>
      <c r="QS1" s="49">
        <v>1350103</v>
      </c>
      <c r="QT1" s="47">
        <v>1350105</v>
      </c>
      <c r="QU1" s="50">
        <v>135010501</v>
      </c>
      <c r="QV1" s="50">
        <v>135010502</v>
      </c>
      <c r="QW1" s="47">
        <v>13502</v>
      </c>
      <c r="QX1" s="50">
        <v>1350201</v>
      </c>
      <c r="QY1" s="50">
        <v>1350202</v>
      </c>
      <c r="QZ1" s="47">
        <v>13503</v>
      </c>
      <c r="RA1" s="47">
        <v>1350401</v>
      </c>
      <c r="RB1" s="47">
        <v>136</v>
      </c>
      <c r="RC1" s="50">
        <v>13601</v>
      </c>
      <c r="RD1" s="49">
        <v>1360101</v>
      </c>
      <c r="RE1" s="49">
        <v>1360102</v>
      </c>
      <c r="RF1" s="50">
        <v>13602</v>
      </c>
      <c r="RG1" s="49">
        <v>1360201</v>
      </c>
      <c r="RH1" s="49">
        <v>1360202</v>
      </c>
      <c r="RI1" s="47">
        <v>137</v>
      </c>
      <c r="RJ1" s="47">
        <v>13701</v>
      </c>
      <c r="RK1" s="49">
        <v>1370101</v>
      </c>
      <c r="RL1" s="50">
        <v>137010101</v>
      </c>
      <c r="RM1" s="50">
        <v>137010102</v>
      </c>
      <c r="RN1" s="50">
        <v>137010103</v>
      </c>
      <c r="RO1" s="50">
        <v>137010104</v>
      </c>
      <c r="RP1" s="50">
        <v>137010105</v>
      </c>
      <c r="RQ1" s="50">
        <v>137010107</v>
      </c>
      <c r="RR1" s="50">
        <v>137010108</v>
      </c>
      <c r="RS1" s="50">
        <v>137010109</v>
      </c>
      <c r="RT1" s="50">
        <v>137010111</v>
      </c>
      <c r="RU1" s="50">
        <v>137010112</v>
      </c>
      <c r="RV1" s="50">
        <v>137010113</v>
      </c>
      <c r="RW1" s="50">
        <v>137010114</v>
      </c>
      <c r="RX1" s="50">
        <v>137010115</v>
      </c>
      <c r="RY1" s="50">
        <v>137010117</v>
      </c>
      <c r="RZ1" s="50">
        <v>137010118</v>
      </c>
      <c r="SA1" s="50">
        <v>137010119</v>
      </c>
      <c r="SB1" s="50">
        <v>137010121</v>
      </c>
      <c r="SC1" s="50">
        <v>137010122</v>
      </c>
      <c r="SD1" s="50">
        <v>137010123</v>
      </c>
      <c r="SE1" s="50">
        <v>137010124</v>
      </c>
      <c r="SF1" s="50">
        <v>137010125</v>
      </c>
      <c r="SG1" s="50">
        <v>137010126</v>
      </c>
      <c r="SH1" s="50">
        <v>137010127</v>
      </c>
      <c r="SI1" s="50">
        <v>137010128</v>
      </c>
      <c r="SJ1" s="50">
        <v>137010129</v>
      </c>
      <c r="SK1" s="50">
        <v>137010130</v>
      </c>
      <c r="SL1" s="49">
        <v>13701013001</v>
      </c>
      <c r="SM1" s="49">
        <v>13701013002</v>
      </c>
      <c r="SN1" s="50">
        <v>137010131</v>
      </c>
      <c r="SO1" s="50">
        <v>137010132</v>
      </c>
      <c r="SP1" s="50">
        <v>137010133</v>
      </c>
      <c r="SQ1" s="50">
        <v>137010134</v>
      </c>
      <c r="SR1" s="50">
        <v>137010135</v>
      </c>
      <c r="SS1" s="50">
        <v>137010136</v>
      </c>
      <c r="ST1" s="50">
        <v>137010138</v>
      </c>
      <c r="SU1" s="50">
        <v>137010139</v>
      </c>
      <c r="SV1" s="50">
        <v>137010140</v>
      </c>
      <c r="SW1" s="50">
        <v>137010142</v>
      </c>
      <c r="SX1" s="50">
        <v>137010143</v>
      </c>
      <c r="SY1" s="50">
        <v>137010144</v>
      </c>
      <c r="SZ1" s="50">
        <v>137010146</v>
      </c>
      <c r="TA1" s="50">
        <v>137010150</v>
      </c>
      <c r="TB1" s="50">
        <v>137010154</v>
      </c>
      <c r="TC1" s="50">
        <v>137010155</v>
      </c>
      <c r="TD1" s="50">
        <v>137010156</v>
      </c>
      <c r="TE1" s="50">
        <v>137010158</v>
      </c>
      <c r="TF1" s="50">
        <v>137010159</v>
      </c>
      <c r="TG1" s="50">
        <v>137010160</v>
      </c>
      <c r="TH1" s="50">
        <v>1370102</v>
      </c>
      <c r="TI1" s="51" t="s">
        <v>1823</v>
      </c>
      <c r="TJ1" s="51" t="s">
        <v>1824</v>
      </c>
      <c r="TK1" s="52">
        <v>13702</v>
      </c>
      <c r="TL1" s="49">
        <v>1370201</v>
      </c>
      <c r="TM1" s="50">
        <v>1370202</v>
      </c>
      <c r="TN1" s="49">
        <v>137020201</v>
      </c>
      <c r="TO1" s="49">
        <v>137020202</v>
      </c>
      <c r="TP1" s="49">
        <v>1370203</v>
      </c>
      <c r="TQ1" s="49">
        <v>137020301</v>
      </c>
      <c r="TR1" s="49">
        <v>1370205</v>
      </c>
      <c r="TS1" s="49">
        <v>1370206</v>
      </c>
      <c r="TT1" s="49">
        <v>1370207</v>
      </c>
      <c r="TU1" s="52">
        <v>13703</v>
      </c>
      <c r="TV1" s="50">
        <v>1370301</v>
      </c>
      <c r="TW1" s="50">
        <v>1370302</v>
      </c>
      <c r="TX1" s="50">
        <v>1370303</v>
      </c>
      <c r="TY1" s="50">
        <v>137030401</v>
      </c>
      <c r="TZ1" s="50">
        <v>1370305</v>
      </c>
      <c r="UA1" s="50">
        <v>1370307</v>
      </c>
      <c r="UB1" s="52">
        <v>1370308</v>
      </c>
      <c r="UC1" s="50">
        <v>137030801</v>
      </c>
      <c r="UD1" s="50">
        <v>137030899</v>
      </c>
      <c r="UE1" s="52">
        <v>13704</v>
      </c>
      <c r="UF1" s="52">
        <v>13801</v>
      </c>
      <c r="UG1" s="47">
        <v>1</v>
      </c>
      <c r="UH1" s="12"/>
      <c r="UI1" s="12"/>
    </row>
    <row r="2" spans="2:558" s="13" customFormat="1">
      <c r="B2" s="45" t="s">
        <v>417</v>
      </c>
      <c r="C2" s="46"/>
      <c r="D2" s="47"/>
      <c r="E2" s="47"/>
      <c r="F2" s="48"/>
      <c r="G2" s="48"/>
      <c r="H2" s="49"/>
      <c r="I2" s="50"/>
      <c r="J2" s="50"/>
      <c r="K2" s="50"/>
      <c r="L2" s="49"/>
      <c r="M2" s="49"/>
      <c r="N2" s="50"/>
      <c r="O2" s="50"/>
      <c r="P2" s="48"/>
      <c r="Q2" s="48"/>
      <c r="R2" s="48"/>
      <c r="S2" s="47"/>
      <c r="T2" s="40"/>
      <c r="U2" s="40"/>
      <c r="V2" s="48"/>
      <c r="W2" s="48"/>
      <c r="X2" s="48"/>
      <c r="Y2" s="48"/>
      <c r="Z2" s="40"/>
      <c r="AA2" s="40"/>
      <c r="AB2" s="48"/>
      <c r="AC2" s="48"/>
      <c r="AD2" s="48"/>
      <c r="AE2" s="48"/>
      <c r="AF2" s="48"/>
      <c r="AG2" s="48"/>
      <c r="AH2" s="48"/>
      <c r="AI2" s="47"/>
      <c r="AJ2" s="47"/>
      <c r="AK2" s="49"/>
      <c r="AL2" s="49"/>
      <c r="AM2" s="48"/>
      <c r="AN2" s="48"/>
      <c r="AO2" s="47"/>
      <c r="AP2" s="48"/>
      <c r="AQ2" s="48"/>
      <c r="AR2" s="48"/>
      <c r="AS2" s="48"/>
      <c r="AT2" s="48"/>
      <c r="AU2" s="48"/>
      <c r="AV2" s="48"/>
      <c r="AW2" s="48"/>
      <c r="AX2" s="48"/>
      <c r="AY2" s="48"/>
      <c r="AZ2" s="48"/>
      <c r="BA2" s="48"/>
      <c r="BB2" s="48"/>
      <c r="BC2" s="48"/>
      <c r="BD2" s="47"/>
      <c r="BE2" s="49"/>
      <c r="BF2" s="48"/>
      <c r="BG2" s="48"/>
      <c r="BH2" s="49"/>
      <c r="BI2" s="49"/>
      <c r="BJ2" s="49"/>
      <c r="BK2" s="49"/>
      <c r="BL2" s="48"/>
      <c r="BM2" s="48"/>
      <c r="BN2" s="48"/>
      <c r="BO2" s="48"/>
      <c r="BP2" s="48"/>
      <c r="BQ2" s="48"/>
      <c r="BR2" s="48"/>
      <c r="BS2" s="48"/>
      <c r="BT2" s="47"/>
      <c r="BU2" s="48"/>
      <c r="BV2" s="48"/>
      <c r="BW2" s="48"/>
      <c r="BX2" s="48"/>
      <c r="BY2" s="48"/>
      <c r="BZ2" s="48"/>
      <c r="CA2" s="48"/>
      <c r="CB2" s="48"/>
      <c r="CC2" s="47"/>
      <c r="CD2" s="47"/>
      <c r="CE2" s="47"/>
      <c r="CF2" s="48"/>
      <c r="CG2" s="48"/>
      <c r="CH2" s="48"/>
      <c r="CI2" s="40"/>
      <c r="CJ2" s="48"/>
      <c r="CK2" s="48"/>
      <c r="CL2" s="48"/>
      <c r="CM2" s="49"/>
      <c r="CN2" s="48"/>
      <c r="CO2" s="49"/>
      <c r="CP2" s="48"/>
      <c r="CQ2" s="48"/>
      <c r="CR2" s="48"/>
      <c r="CS2" s="40"/>
      <c r="CT2" s="48"/>
      <c r="CU2" s="48"/>
      <c r="CV2" s="48"/>
      <c r="CW2" s="48"/>
      <c r="CX2" s="48"/>
      <c r="CY2" s="48"/>
      <c r="CZ2" s="48"/>
      <c r="DA2" s="40"/>
      <c r="DB2" s="40"/>
      <c r="DC2" s="40"/>
      <c r="DD2" s="40"/>
      <c r="DE2" s="48"/>
      <c r="DF2" s="48"/>
      <c r="DG2" s="48"/>
      <c r="DH2" s="47"/>
      <c r="DI2" s="47"/>
      <c r="DJ2" s="48"/>
      <c r="DK2" s="48"/>
      <c r="DL2" s="47"/>
      <c r="DM2" s="47"/>
      <c r="DN2" s="40"/>
      <c r="DO2" s="47"/>
      <c r="DP2" s="40"/>
      <c r="DQ2" s="40"/>
      <c r="DR2" s="47"/>
      <c r="DS2" s="40"/>
      <c r="DT2" s="40"/>
      <c r="DU2" s="40"/>
      <c r="DV2" s="50"/>
      <c r="DW2" s="50"/>
      <c r="DX2" s="40"/>
      <c r="DY2" s="40"/>
      <c r="DZ2" s="40"/>
      <c r="EA2" s="40"/>
      <c r="EB2" s="50"/>
      <c r="EC2" s="50"/>
      <c r="ED2" s="50"/>
      <c r="EE2" s="40"/>
      <c r="EF2" s="50"/>
      <c r="EG2" s="40"/>
      <c r="EH2" s="40"/>
      <c r="EI2" s="50"/>
      <c r="EJ2" s="50"/>
      <c r="EK2" s="40"/>
      <c r="EL2" s="40"/>
      <c r="EM2" s="40"/>
      <c r="EN2" s="40"/>
      <c r="EO2" s="40"/>
      <c r="EP2" s="50"/>
      <c r="EQ2" s="50"/>
      <c r="ER2" s="50"/>
      <c r="ES2" s="50"/>
      <c r="ET2" s="50"/>
      <c r="EU2" s="40"/>
      <c r="EV2" s="40"/>
      <c r="EW2" s="40"/>
      <c r="EX2" s="50"/>
      <c r="EY2" s="50"/>
      <c r="EZ2" s="40"/>
      <c r="FA2" s="40"/>
      <c r="FB2" s="40"/>
      <c r="FC2" s="40"/>
      <c r="FD2" s="40"/>
      <c r="FE2" s="40"/>
      <c r="FF2" s="40"/>
      <c r="FG2" s="47"/>
      <c r="FH2" s="40"/>
      <c r="FI2" s="40"/>
      <c r="FJ2" s="40"/>
      <c r="FK2" s="40"/>
      <c r="FL2" s="50"/>
      <c r="FM2" s="40"/>
      <c r="FN2" s="50"/>
      <c r="FO2" s="40"/>
      <c r="FP2" s="40"/>
      <c r="FQ2" s="40"/>
      <c r="FR2" s="47"/>
      <c r="FS2" s="47"/>
      <c r="FT2" s="49"/>
      <c r="FU2" s="48"/>
      <c r="FV2" s="47"/>
      <c r="FW2" s="48"/>
      <c r="FX2" s="48"/>
      <c r="FY2" s="48"/>
      <c r="FZ2" s="48"/>
      <c r="GA2" s="48"/>
      <c r="GB2" s="48"/>
      <c r="GC2" s="47"/>
      <c r="GD2" s="48"/>
      <c r="GE2" s="48"/>
      <c r="GF2" s="48"/>
      <c r="GG2" s="47"/>
      <c r="GH2" s="47"/>
      <c r="GI2" s="47"/>
      <c r="GJ2" s="48"/>
      <c r="GK2" s="48"/>
      <c r="GL2" s="47"/>
      <c r="GM2" s="48"/>
      <c r="GN2" s="48"/>
      <c r="GO2" s="48"/>
      <c r="GP2" s="48"/>
      <c r="GQ2" s="48"/>
      <c r="GR2" s="48"/>
      <c r="GS2" s="48"/>
      <c r="GT2" s="48"/>
      <c r="GU2" s="47"/>
      <c r="GV2" s="40"/>
      <c r="GW2" s="50"/>
      <c r="GX2" s="40"/>
      <c r="GY2" s="50"/>
      <c r="GZ2" s="40"/>
      <c r="HA2" s="40"/>
      <c r="HB2" s="40"/>
      <c r="HC2" s="50"/>
      <c r="HD2" s="40"/>
      <c r="HE2" s="40"/>
      <c r="HF2" s="40"/>
      <c r="HG2" s="40"/>
      <c r="HH2" s="40"/>
      <c r="HI2" s="40"/>
      <c r="HJ2" s="40">
        <v>112160501</v>
      </c>
      <c r="HK2" s="40">
        <v>112160502</v>
      </c>
      <c r="HL2" s="40">
        <v>112160503</v>
      </c>
      <c r="HM2" s="40"/>
      <c r="HN2" s="40"/>
      <c r="HO2" s="40"/>
      <c r="HP2" s="47">
        <v>1120705</v>
      </c>
      <c r="HQ2" s="40">
        <v>112070501</v>
      </c>
      <c r="HR2" s="40">
        <v>112070502</v>
      </c>
      <c r="HS2" s="40">
        <v>112070503</v>
      </c>
      <c r="HT2" s="40">
        <v>112070504</v>
      </c>
      <c r="HU2" s="40"/>
      <c r="HV2" s="40"/>
      <c r="HW2" s="40"/>
      <c r="HX2" s="436" t="s">
        <v>4324</v>
      </c>
      <c r="HY2" s="437" t="s">
        <v>4325</v>
      </c>
      <c r="HZ2" s="47"/>
      <c r="IA2" s="40"/>
      <c r="IB2" s="40"/>
      <c r="IC2" s="40">
        <v>11217010101</v>
      </c>
      <c r="ID2" s="48" t="s">
        <v>1181</v>
      </c>
      <c r="IE2" s="48" t="s">
        <v>1182</v>
      </c>
      <c r="IF2" s="48" t="s">
        <v>1183</v>
      </c>
      <c r="IG2" s="48"/>
      <c r="IH2" s="40"/>
      <c r="II2" s="40"/>
      <c r="IJ2" s="40"/>
      <c r="IK2" s="40"/>
      <c r="IL2" s="48"/>
      <c r="IM2" s="48">
        <v>1121701010301</v>
      </c>
      <c r="IN2" s="40"/>
      <c r="IO2" s="40"/>
      <c r="IP2" s="40"/>
      <c r="IQ2" s="48"/>
      <c r="IR2" s="48" t="s">
        <v>1174</v>
      </c>
      <c r="IS2" s="48" t="s">
        <v>1175</v>
      </c>
      <c r="IT2" s="48" t="s">
        <v>1176</v>
      </c>
      <c r="IU2" s="48" t="s">
        <v>1177</v>
      </c>
      <c r="IV2" s="40">
        <v>11217010104</v>
      </c>
      <c r="IW2" s="40" t="s">
        <v>1178</v>
      </c>
      <c r="IX2" s="40"/>
      <c r="IY2" s="40"/>
      <c r="IZ2" s="40"/>
      <c r="JA2" s="40"/>
      <c r="JB2" s="40"/>
      <c r="JC2" s="40"/>
      <c r="JD2" s="40"/>
      <c r="JE2" s="40"/>
      <c r="JF2" s="40"/>
      <c r="JG2" s="40"/>
      <c r="JH2" s="40"/>
      <c r="JI2" s="40"/>
      <c r="JJ2" s="40"/>
      <c r="JK2" s="40"/>
      <c r="JL2" s="40"/>
      <c r="JM2" s="40">
        <v>112170210</v>
      </c>
      <c r="JN2" s="48">
        <v>1110212</v>
      </c>
      <c r="JO2" s="48">
        <v>1110101</v>
      </c>
      <c r="JP2" s="40"/>
      <c r="JQ2" s="48"/>
      <c r="JR2" s="48"/>
      <c r="JS2" s="48"/>
      <c r="JT2" s="48"/>
      <c r="JU2" s="48"/>
      <c r="JV2" s="48"/>
      <c r="JW2" s="48"/>
      <c r="JX2" s="48"/>
      <c r="JY2" s="48"/>
      <c r="JZ2" s="48"/>
      <c r="KA2" s="48"/>
      <c r="KB2" s="48"/>
      <c r="KC2" s="48"/>
      <c r="KD2" s="48"/>
      <c r="KE2" s="48"/>
      <c r="KF2" s="48"/>
      <c r="KG2" s="48"/>
      <c r="KH2" s="48"/>
      <c r="KI2" s="48"/>
      <c r="KJ2" s="48"/>
      <c r="KK2" s="48"/>
      <c r="KL2" s="48"/>
      <c r="KM2" s="40"/>
      <c r="KN2" s="48"/>
      <c r="KO2" s="48"/>
      <c r="KP2" s="48"/>
      <c r="KQ2" s="48"/>
      <c r="KR2" s="48"/>
      <c r="KS2" s="48"/>
      <c r="KT2" s="48"/>
      <c r="KU2" s="48"/>
      <c r="KV2" s="48"/>
      <c r="KW2" s="48"/>
      <c r="KX2" s="48"/>
      <c r="KY2" s="48"/>
      <c r="KZ2" s="48"/>
      <c r="LA2" s="48"/>
      <c r="LB2" s="48"/>
      <c r="LC2" s="48"/>
      <c r="LD2" s="48"/>
      <c r="LE2" s="48"/>
      <c r="LF2" s="48"/>
      <c r="LG2" s="48"/>
      <c r="LH2" s="48"/>
      <c r="LI2" s="48"/>
      <c r="LJ2" s="48"/>
      <c r="LK2" s="48"/>
      <c r="LL2" s="48"/>
      <c r="LM2" s="48"/>
      <c r="LN2" s="48"/>
      <c r="LO2" s="48"/>
      <c r="LP2" s="48"/>
      <c r="LQ2" s="48"/>
      <c r="LR2" s="48"/>
      <c r="LS2" s="48"/>
      <c r="LT2" s="48"/>
      <c r="LU2" s="48"/>
      <c r="LV2" s="48"/>
      <c r="LW2" s="48"/>
      <c r="LX2" s="48"/>
      <c r="LY2" s="48"/>
      <c r="LZ2" s="48"/>
      <c r="MA2" s="48"/>
      <c r="MB2" s="48"/>
      <c r="MC2" s="48"/>
      <c r="MD2" s="48"/>
      <c r="ME2" s="48"/>
      <c r="MF2" s="48"/>
      <c r="MG2" s="48"/>
      <c r="MH2" s="48"/>
      <c r="MI2" s="48"/>
      <c r="MJ2" s="48"/>
      <c r="MK2" s="48"/>
      <c r="ML2" s="48"/>
      <c r="MM2" s="48"/>
      <c r="MN2" s="48"/>
      <c r="MO2" s="48"/>
      <c r="MP2" s="48"/>
      <c r="MQ2" s="47"/>
      <c r="MR2" s="47"/>
      <c r="MS2" s="46">
        <v>12</v>
      </c>
      <c r="MT2" s="47" t="s">
        <v>215</v>
      </c>
      <c r="MU2" s="47"/>
      <c r="MV2" s="48">
        <v>15010101</v>
      </c>
      <c r="MW2" s="40">
        <v>1501010101</v>
      </c>
      <c r="MX2" s="40">
        <v>1501010102</v>
      </c>
      <c r="MY2" s="40">
        <v>1501010103</v>
      </c>
      <c r="MZ2" s="47">
        <v>120202</v>
      </c>
      <c r="NA2" s="47"/>
      <c r="NB2" s="40"/>
      <c r="NC2" s="40"/>
      <c r="ND2" s="47"/>
      <c r="NE2" s="40"/>
      <c r="NF2" s="40"/>
      <c r="NG2" s="40">
        <v>1203</v>
      </c>
      <c r="NH2" s="40">
        <v>1212</v>
      </c>
      <c r="NI2" s="40"/>
      <c r="NJ2" s="40"/>
      <c r="NK2" s="40"/>
      <c r="NL2" s="40"/>
      <c r="NM2" s="40"/>
      <c r="NN2" s="40"/>
      <c r="NO2" s="40"/>
      <c r="NP2" s="40"/>
      <c r="NQ2" s="40"/>
      <c r="NR2" s="40"/>
      <c r="NS2" s="40"/>
      <c r="NT2" s="40"/>
      <c r="NU2" s="40">
        <v>1207</v>
      </c>
      <c r="NV2" s="40"/>
      <c r="NW2" s="40">
        <v>1209</v>
      </c>
      <c r="NX2" s="40">
        <v>1210</v>
      </c>
      <c r="NY2" s="40">
        <v>1216</v>
      </c>
      <c r="NZ2" s="40" t="s">
        <v>209</v>
      </c>
      <c r="OA2" s="47" t="s">
        <v>220</v>
      </c>
      <c r="OB2" s="40"/>
      <c r="OC2" s="40"/>
      <c r="OD2" s="40"/>
      <c r="OE2" s="40"/>
      <c r="OF2" s="40"/>
      <c r="OG2" s="40"/>
      <c r="OH2" s="40"/>
      <c r="OI2" s="40"/>
      <c r="OJ2" s="40"/>
      <c r="OK2" s="40"/>
      <c r="OL2" s="40"/>
      <c r="OM2" s="40"/>
      <c r="ON2" s="40"/>
      <c r="OO2" s="40"/>
      <c r="OP2" s="40">
        <v>1206</v>
      </c>
      <c r="OQ2" s="40">
        <v>120201</v>
      </c>
      <c r="OR2" s="40" t="s">
        <v>212</v>
      </c>
      <c r="OS2" s="47" t="s">
        <v>219</v>
      </c>
      <c r="OT2" s="47"/>
      <c r="OU2" s="47">
        <v>120203</v>
      </c>
      <c r="OV2" s="40"/>
      <c r="OW2" s="40"/>
      <c r="OX2" s="47">
        <v>1205</v>
      </c>
      <c r="OY2" s="47"/>
      <c r="OZ2" s="47"/>
      <c r="PA2" s="47"/>
      <c r="PB2" s="40"/>
      <c r="PC2" s="40"/>
      <c r="PD2" s="40"/>
      <c r="PE2" s="40"/>
      <c r="PF2" s="40"/>
      <c r="PG2" s="40"/>
      <c r="PH2" s="40"/>
      <c r="PI2" s="40"/>
      <c r="PJ2" s="40"/>
      <c r="PK2" s="40">
        <v>1214</v>
      </c>
      <c r="PL2" s="40"/>
      <c r="PM2" s="47">
        <v>1208</v>
      </c>
      <c r="PN2" s="40"/>
      <c r="PO2" s="40"/>
      <c r="PP2" s="40"/>
      <c r="PQ2" s="40">
        <v>1204</v>
      </c>
      <c r="PR2" s="40">
        <v>1211</v>
      </c>
      <c r="PS2" s="40" t="s">
        <v>211</v>
      </c>
      <c r="PT2" s="47" t="s">
        <v>221</v>
      </c>
      <c r="PU2" s="40"/>
      <c r="PV2" s="40"/>
      <c r="PW2" s="40"/>
      <c r="PX2" s="40"/>
      <c r="PY2" s="40"/>
      <c r="PZ2" s="40"/>
      <c r="QA2" s="40"/>
      <c r="QB2" s="40" t="s">
        <v>213</v>
      </c>
      <c r="QC2" s="46"/>
      <c r="QD2" s="47"/>
      <c r="QE2" s="40"/>
      <c r="QF2" s="40"/>
      <c r="QG2" s="40"/>
      <c r="QH2" s="40"/>
      <c r="QI2" s="40"/>
      <c r="QJ2" s="47"/>
      <c r="QK2" s="40"/>
      <c r="QL2" s="46"/>
      <c r="QM2" s="46"/>
      <c r="QN2" s="46"/>
      <c r="QO2" s="46"/>
      <c r="QP2" s="47"/>
      <c r="QQ2" s="47"/>
      <c r="QR2" s="49"/>
      <c r="QS2" s="49"/>
      <c r="QT2" s="47"/>
      <c r="QU2" s="50"/>
      <c r="QV2" s="50"/>
      <c r="QW2" s="47"/>
      <c r="QX2" s="50"/>
      <c r="QY2" s="50"/>
      <c r="QZ2" s="47"/>
      <c r="RA2" s="47"/>
      <c r="RB2" s="47"/>
      <c r="RC2" s="50"/>
      <c r="RD2" s="49"/>
      <c r="RE2" s="49"/>
      <c r="RF2" s="50"/>
      <c r="RG2" s="49"/>
      <c r="RH2" s="49"/>
      <c r="RI2" s="47"/>
      <c r="RJ2" s="47"/>
      <c r="RK2" s="49"/>
      <c r="RL2" s="50"/>
      <c r="RM2" s="50"/>
      <c r="RN2" s="50"/>
      <c r="RO2" s="50"/>
      <c r="RP2" s="50"/>
      <c r="RQ2" s="50"/>
      <c r="RR2" s="50"/>
      <c r="RS2" s="50"/>
      <c r="RT2" s="50"/>
      <c r="RU2" s="50"/>
      <c r="RV2" s="50"/>
      <c r="RW2" s="50"/>
      <c r="RX2" s="50"/>
      <c r="RY2" s="50"/>
      <c r="RZ2" s="50"/>
      <c r="SA2" s="50"/>
      <c r="SB2" s="50"/>
      <c r="SC2" s="50"/>
      <c r="SD2" s="50"/>
      <c r="SE2" s="50"/>
      <c r="SF2" s="50"/>
      <c r="SG2" s="50"/>
      <c r="SH2" s="50"/>
      <c r="SI2" s="50"/>
      <c r="SJ2" s="50"/>
      <c r="SK2" s="50"/>
      <c r="SL2" s="50"/>
      <c r="SM2" s="50"/>
      <c r="SN2" s="50"/>
      <c r="SO2" s="50"/>
      <c r="SP2" s="50"/>
      <c r="SQ2" s="50"/>
      <c r="SR2" s="50"/>
      <c r="SS2" s="50"/>
      <c r="ST2" s="50"/>
      <c r="SU2" s="50"/>
      <c r="SV2" s="50"/>
      <c r="SW2" s="50"/>
      <c r="SX2" s="50"/>
      <c r="SY2" s="50"/>
      <c r="SZ2" s="50"/>
      <c r="TA2" s="50"/>
      <c r="TB2" s="50"/>
      <c r="TC2" s="50"/>
      <c r="TD2" s="50"/>
      <c r="TE2" s="50"/>
      <c r="TF2" s="50"/>
      <c r="TG2" s="50"/>
      <c r="TH2" s="50"/>
      <c r="TI2" s="51"/>
      <c r="TJ2" s="51"/>
      <c r="TK2" s="52"/>
      <c r="TL2" s="49"/>
      <c r="TM2" s="50"/>
      <c r="TN2" s="50"/>
      <c r="TO2" s="50"/>
      <c r="TP2" s="49"/>
      <c r="TQ2" s="49"/>
      <c r="TR2" s="49"/>
      <c r="TS2" s="49"/>
      <c r="TT2" s="49"/>
      <c r="TU2" s="52"/>
      <c r="TV2" s="50"/>
      <c r="TW2" s="50"/>
      <c r="TX2" s="50"/>
      <c r="TY2" s="50"/>
      <c r="TZ2" s="50"/>
      <c r="UA2" s="50"/>
      <c r="UB2" s="52"/>
      <c r="UC2" s="50"/>
      <c r="UD2" s="50"/>
      <c r="UE2" s="52"/>
      <c r="UF2" s="52"/>
      <c r="UG2" s="47"/>
      <c r="UH2" s="12"/>
      <c r="UI2" s="12"/>
    </row>
    <row r="3" spans="2:558" s="4" customFormat="1" ht="63" customHeight="1">
      <c r="B3" s="53" t="s">
        <v>3</v>
      </c>
      <c r="C3" s="54" t="s">
        <v>161</v>
      </c>
      <c r="D3" s="55" t="s">
        <v>159</v>
      </c>
      <c r="E3" s="55" t="s">
        <v>248</v>
      </c>
      <c r="F3" s="41" t="s">
        <v>50</v>
      </c>
      <c r="G3" s="41" t="s">
        <v>289</v>
      </c>
      <c r="H3" s="41" t="s">
        <v>709</v>
      </c>
      <c r="I3" s="41" t="s">
        <v>1</v>
      </c>
      <c r="J3" s="41" t="s">
        <v>708</v>
      </c>
      <c r="K3" s="41" t="s">
        <v>1747</v>
      </c>
      <c r="L3" s="41" t="s">
        <v>151</v>
      </c>
      <c r="M3" s="53" t="s">
        <v>0</v>
      </c>
      <c r="N3" s="41" t="s">
        <v>814</v>
      </c>
      <c r="O3" s="41" t="s">
        <v>1735</v>
      </c>
      <c r="P3" s="41" t="s">
        <v>288</v>
      </c>
      <c r="Q3" s="41" t="s">
        <v>8</v>
      </c>
      <c r="R3" s="41" t="s">
        <v>5</v>
      </c>
      <c r="S3" s="55" t="s">
        <v>249</v>
      </c>
      <c r="T3" s="53" t="s">
        <v>2</v>
      </c>
      <c r="U3" s="53" t="s">
        <v>710</v>
      </c>
      <c r="V3" s="53" t="s">
        <v>711</v>
      </c>
      <c r="W3" s="41" t="s">
        <v>36</v>
      </c>
      <c r="X3" s="41" t="s">
        <v>9</v>
      </c>
      <c r="Y3" s="41" t="s">
        <v>2029</v>
      </c>
      <c r="Z3" s="41" t="s">
        <v>809</v>
      </c>
      <c r="AA3" s="41" t="s">
        <v>2098</v>
      </c>
      <c r="AB3" s="41" t="s">
        <v>27</v>
      </c>
      <c r="AC3" s="41" t="s">
        <v>34</v>
      </c>
      <c r="AD3" s="41" t="s">
        <v>6</v>
      </c>
      <c r="AE3" s="41" t="s">
        <v>1254</v>
      </c>
      <c r="AF3" s="41" t="s">
        <v>335</v>
      </c>
      <c r="AG3" s="41" t="s">
        <v>1253</v>
      </c>
      <c r="AH3" s="41" t="s">
        <v>2123</v>
      </c>
      <c r="AI3" s="56" t="s">
        <v>160</v>
      </c>
      <c r="AJ3" s="56" t="s">
        <v>250</v>
      </c>
      <c r="AK3" s="53" t="s">
        <v>127</v>
      </c>
      <c r="AL3" s="53" t="s">
        <v>152</v>
      </c>
      <c r="AM3" s="41" t="s">
        <v>24</v>
      </c>
      <c r="AN3" s="41" t="s">
        <v>1957</v>
      </c>
      <c r="AO3" s="56" t="s">
        <v>251</v>
      </c>
      <c r="AP3" s="41" t="s">
        <v>11</v>
      </c>
      <c r="AQ3" s="53" t="s">
        <v>114</v>
      </c>
      <c r="AR3" s="41" t="s">
        <v>70</v>
      </c>
      <c r="AS3" s="53" t="s">
        <v>124</v>
      </c>
      <c r="AT3" s="41" t="s">
        <v>57</v>
      </c>
      <c r="AU3" s="41" t="s">
        <v>85</v>
      </c>
      <c r="AV3" s="41" t="s">
        <v>4316</v>
      </c>
      <c r="AW3" s="53" t="s">
        <v>115</v>
      </c>
      <c r="AX3" s="53" t="s">
        <v>336</v>
      </c>
      <c r="AY3" s="53" t="s">
        <v>4107</v>
      </c>
      <c r="AZ3" s="53" t="s">
        <v>4111</v>
      </c>
      <c r="BA3" s="53" t="s">
        <v>4112</v>
      </c>
      <c r="BB3" s="53" t="s">
        <v>4116</v>
      </c>
      <c r="BC3" s="53" t="s">
        <v>4120</v>
      </c>
      <c r="BD3" s="56" t="s">
        <v>252</v>
      </c>
      <c r="BE3" s="53" t="s">
        <v>122</v>
      </c>
      <c r="BF3" s="41" t="s">
        <v>153</v>
      </c>
      <c r="BG3" s="41" t="s">
        <v>12</v>
      </c>
      <c r="BH3" s="53" t="s">
        <v>117</v>
      </c>
      <c r="BI3" s="53" t="s">
        <v>131</v>
      </c>
      <c r="BJ3" s="53" t="s">
        <v>126</v>
      </c>
      <c r="BK3" s="53" t="s">
        <v>132</v>
      </c>
      <c r="BL3" s="41" t="s">
        <v>61</v>
      </c>
      <c r="BM3" s="41" t="s">
        <v>718</v>
      </c>
      <c r="BN3" s="41" t="s">
        <v>69</v>
      </c>
      <c r="BO3" s="41" t="s">
        <v>187</v>
      </c>
      <c r="BP3" s="41" t="s">
        <v>188</v>
      </c>
      <c r="BQ3" s="41" t="s">
        <v>2050</v>
      </c>
      <c r="BR3" s="41" t="s">
        <v>38</v>
      </c>
      <c r="BS3" s="41" t="s">
        <v>340</v>
      </c>
      <c r="BT3" s="56" t="s">
        <v>253</v>
      </c>
      <c r="BU3" s="53" t="s">
        <v>125</v>
      </c>
      <c r="BV3" s="53" t="s">
        <v>97</v>
      </c>
      <c r="BW3" s="41" t="s">
        <v>73</v>
      </c>
      <c r="BX3" s="41" t="s">
        <v>94</v>
      </c>
      <c r="BY3" s="41" t="s">
        <v>21</v>
      </c>
      <c r="BZ3" s="41" t="s">
        <v>1257</v>
      </c>
      <c r="CA3" s="41" t="s">
        <v>1936</v>
      </c>
      <c r="CB3" s="41" t="s">
        <v>2247</v>
      </c>
      <c r="CC3" s="56" t="s">
        <v>10</v>
      </c>
      <c r="CD3" s="56" t="s">
        <v>81</v>
      </c>
      <c r="CE3" s="56" t="s">
        <v>254</v>
      </c>
      <c r="CF3" s="41" t="s">
        <v>18</v>
      </c>
      <c r="CG3" s="41" t="s">
        <v>7</v>
      </c>
      <c r="CH3" s="41" t="s">
        <v>30</v>
      </c>
      <c r="CI3" s="56" t="s">
        <v>255</v>
      </c>
      <c r="CJ3" s="41" t="s">
        <v>90</v>
      </c>
      <c r="CK3" s="41" t="s">
        <v>44</v>
      </c>
      <c r="CL3" s="41" t="s">
        <v>65</v>
      </c>
      <c r="CM3" s="53" t="s">
        <v>99</v>
      </c>
      <c r="CN3" s="41" t="s">
        <v>93</v>
      </c>
      <c r="CO3" s="53" t="s">
        <v>98</v>
      </c>
      <c r="CP3" s="41" t="s">
        <v>60</v>
      </c>
      <c r="CQ3" s="41" t="s">
        <v>2069</v>
      </c>
      <c r="CR3" s="41" t="s">
        <v>2891</v>
      </c>
      <c r="CS3" s="56" t="s">
        <v>257</v>
      </c>
      <c r="CT3" s="41" t="s">
        <v>14</v>
      </c>
      <c r="CU3" s="41" t="s">
        <v>41</v>
      </c>
      <c r="CV3" s="41" t="s">
        <v>31</v>
      </c>
      <c r="CW3" s="41" t="s">
        <v>45</v>
      </c>
      <c r="CX3" s="41" t="s">
        <v>55</v>
      </c>
      <c r="CY3" s="41" t="s">
        <v>76</v>
      </c>
      <c r="CZ3" s="56" t="s">
        <v>476</v>
      </c>
      <c r="DA3" s="41" t="s">
        <v>13</v>
      </c>
      <c r="DB3" s="41" t="s">
        <v>23</v>
      </c>
      <c r="DC3" s="41" t="s">
        <v>339</v>
      </c>
      <c r="DD3" s="41" t="s">
        <v>48</v>
      </c>
      <c r="DE3" s="41" t="s">
        <v>42</v>
      </c>
      <c r="DF3" s="41" t="s">
        <v>337</v>
      </c>
      <c r="DG3" s="41" t="s">
        <v>338</v>
      </c>
      <c r="DH3" s="56" t="s">
        <v>207</v>
      </c>
      <c r="DI3" s="56" t="s">
        <v>258</v>
      </c>
      <c r="DJ3" s="41" t="s">
        <v>189</v>
      </c>
      <c r="DK3" s="41" t="s">
        <v>71</v>
      </c>
      <c r="DL3" s="56" t="s">
        <v>133</v>
      </c>
      <c r="DM3" s="56" t="s">
        <v>261</v>
      </c>
      <c r="DN3" s="41" t="s">
        <v>29</v>
      </c>
      <c r="DO3" s="56" t="s">
        <v>259</v>
      </c>
      <c r="DP3" s="41" t="s">
        <v>63</v>
      </c>
      <c r="DQ3" s="41" t="s">
        <v>92</v>
      </c>
      <c r="DR3" s="56" t="s">
        <v>260</v>
      </c>
      <c r="DS3" s="56" t="s">
        <v>262</v>
      </c>
      <c r="DT3" s="41" t="s">
        <v>53</v>
      </c>
      <c r="DU3" s="41" t="s">
        <v>91</v>
      </c>
      <c r="DV3" s="53" t="s">
        <v>120</v>
      </c>
      <c r="DW3" s="56" t="s">
        <v>263</v>
      </c>
      <c r="DX3" s="41" t="s">
        <v>95</v>
      </c>
      <c r="DY3" s="41" t="s">
        <v>68</v>
      </c>
      <c r="DZ3" s="41" t="s">
        <v>190</v>
      </c>
      <c r="EA3" s="41" t="s">
        <v>58</v>
      </c>
      <c r="EB3" s="53" t="s">
        <v>123</v>
      </c>
      <c r="EC3" s="56" t="s">
        <v>264</v>
      </c>
      <c r="ED3" s="53" t="s">
        <v>110</v>
      </c>
      <c r="EE3" s="41" t="s">
        <v>26</v>
      </c>
      <c r="EF3" s="53" t="s">
        <v>128</v>
      </c>
      <c r="EG3" s="56" t="s">
        <v>265</v>
      </c>
      <c r="EH3" s="41" t="s">
        <v>51</v>
      </c>
      <c r="EI3" s="53" t="s">
        <v>113</v>
      </c>
      <c r="EJ3" s="53" t="s">
        <v>129</v>
      </c>
      <c r="EK3" s="56" t="s">
        <v>37</v>
      </c>
      <c r="EL3" s="56" t="s">
        <v>87</v>
      </c>
      <c r="EM3" s="56" t="s">
        <v>83</v>
      </c>
      <c r="EN3" s="56" t="s">
        <v>52</v>
      </c>
      <c r="EO3" s="56" t="s">
        <v>266</v>
      </c>
      <c r="EP3" s="53" t="s">
        <v>100</v>
      </c>
      <c r="EQ3" s="53" t="s">
        <v>121</v>
      </c>
      <c r="ER3" s="53" t="s">
        <v>130</v>
      </c>
      <c r="ES3" s="53" t="s">
        <v>96</v>
      </c>
      <c r="ET3" s="53" t="s">
        <v>101</v>
      </c>
      <c r="EU3" s="56" t="s">
        <v>72</v>
      </c>
      <c r="EV3" s="56" t="s">
        <v>78</v>
      </c>
      <c r="EW3" s="56" t="s">
        <v>267</v>
      </c>
      <c r="EX3" s="53" t="s">
        <v>109</v>
      </c>
      <c r="EY3" s="53" t="s">
        <v>116</v>
      </c>
      <c r="EZ3" s="41" t="s">
        <v>43</v>
      </c>
      <c r="FA3" s="41" t="s">
        <v>49</v>
      </c>
      <c r="FB3" s="56" t="s">
        <v>102</v>
      </c>
      <c r="FC3" s="56" t="s">
        <v>108</v>
      </c>
      <c r="FD3" s="56" t="s">
        <v>112</v>
      </c>
      <c r="FE3" s="56" t="s">
        <v>191</v>
      </c>
      <c r="FF3" s="56" t="s">
        <v>15</v>
      </c>
      <c r="FG3" s="56" t="s">
        <v>268</v>
      </c>
      <c r="FH3" s="56" t="s">
        <v>82</v>
      </c>
      <c r="FI3" s="56" t="s">
        <v>17</v>
      </c>
      <c r="FJ3" s="56" t="s">
        <v>269</v>
      </c>
      <c r="FK3" s="41" t="s">
        <v>77</v>
      </c>
      <c r="FL3" s="41" t="s">
        <v>192</v>
      </c>
      <c r="FM3" s="41" t="s">
        <v>193</v>
      </c>
      <c r="FN3" s="53" t="s">
        <v>103</v>
      </c>
      <c r="FO3" s="41" t="s">
        <v>56</v>
      </c>
      <c r="FP3" s="56" t="s">
        <v>89</v>
      </c>
      <c r="FQ3" s="56" t="s">
        <v>194</v>
      </c>
      <c r="FR3" s="56" t="s">
        <v>270</v>
      </c>
      <c r="FS3" s="56" t="s">
        <v>714</v>
      </c>
      <c r="FT3" s="53" t="s">
        <v>119</v>
      </c>
      <c r="FU3" s="41" t="s">
        <v>66</v>
      </c>
      <c r="FV3" s="56" t="s">
        <v>719</v>
      </c>
      <c r="FW3" s="53" t="s">
        <v>111</v>
      </c>
      <c r="FX3" s="41" t="s">
        <v>33</v>
      </c>
      <c r="FY3" s="53" t="s">
        <v>118</v>
      </c>
      <c r="FZ3" s="53" t="s">
        <v>105</v>
      </c>
      <c r="GA3" s="41" t="s">
        <v>46</v>
      </c>
      <c r="GB3" s="41" t="s">
        <v>64</v>
      </c>
      <c r="GC3" s="56" t="s">
        <v>715</v>
      </c>
      <c r="GD3" s="41" t="s">
        <v>195</v>
      </c>
      <c r="GE3" s="41" t="s">
        <v>86</v>
      </c>
      <c r="GF3" s="41" t="s">
        <v>196</v>
      </c>
      <c r="GG3" s="56" t="s">
        <v>107</v>
      </c>
      <c r="GH3" s="56" t="s">
        <v>62</v>
      </c>
      <c r="GI3" s="56" t="s">
        <v>271</v>
      </c>
      <c r="GJ3" s="41" t="s">
        <v>19</v>
      </c>
      <c r="GK3" s="53" t="s">
        <v>32</v>
      </c>
      <c r="GL3" s="56" t="s">
        <v>272</v>
      </c>
      <c r="GM3" s="41" t="s">
        <v>75</v>
      </c>
      <c r="GN3" s="41" t="s">
        <v>84</v>
      </c>
      <c r="GO3" s="41" t="s">
        <v>88</v>
      </c>
      <c r="GP3" s="41" t="s">
        <v>28</v>
      </c>
      <c r="GQ3" s="41" t="s">
        <v>59</v>
      </c>
      <c r="GR3" s="53" t="s">
        <v>104</v>
      </c>
      <c r="GS3" s="41" t="s">
        <v>154</v>
      </c>
      <c r="GT3" s="41" t="s">
        <v>22</v>
      </c>
      <c r="GU3" s="56" t="s">
        <v>273</v>
      </c>
      <c r="GV3" s="41" t="s">
        <v>39</v>
      </c>
      <c r="GW3" s="53" t="s">
        <v>106</v>
      </c>
      <c r="GX3" s="53" t="s">
        <v>197</v>
      </c>
      <c r="GY3" s="53" t="s">
        <v>198</v>
      </c>
      <c r="GZ3" s="53" t="s">
        <v>199</v>
      </c>
      <c r="HA3" s="41" t="s">
        <v>79</v>
      </c>
      <c r="HB3" s="41" t="s">
        <v>4</v>
      </c>
      <c r="HC3" s="53" t="s">
        <v>134</v>
      </c>
      <c r="HD3" s="41" t="s">
        <v>155</v>
      </c>
      <c r="HE3" s="41" t="s">
        <v>1673</v>
      </c>
      <c r="HF3" s="41" t="s">
        <v>2549</v>
      </c>
      <c r="HG3" s="41" t="s">
        <v>2550</v>
      </c>
      <c r="HH3" s="41" t="s">
        <v>4326</v>
      </c>
      <c r="HI3" s="41" t="s">
        <v>4327</v>
      </c>
      <c r="HJ3" s="41" t="s">
        <v>35</v>
      </c>
      <c r="HK3" s="41" t="s">
        <v>20</v>
      </c>
      <c r="HL3" s="41" t="s">
        <v>1302</v>
      </c>
      <c r="HM3" s="41" t="s">
        <v>776</v>
      </c>
      <c r="HN3" s="41" t="s">
        <v>2908</v>
      </c>
      <c r="HO3" s="41" t="s">
        <v>2909</v>
      </c>
      <c r="HP3" s="56" t="s">
        <v>256</v>
      </c>
      <c r="HQ3" s="41" t="s">
        <v>74</v>
      </c>
      <c r="HR3" s="41" t="s">
        <v>67</v>
      </c>
      <c r="HS3" s="41" t="s">
        <v>54</v>
      </c>
      <c r="HT3" s="41" t="s">
        <v>25</v>
      </c>
      <c r="HU3" s="41" t="s">
        <v>2914</v>
      </c>
      <c r="HV3" s="41" t="s">
        <v>2915</v>
      </c>
      <c r="HW3" s="41" t="s">
        <v>4064</v>
      </c>
      <c r="HX3" s="41" t="s">
        <v>4420</v>
      </c>
      <c r="HY3" s="41" t="s">
        <v>4421</v>
      </c>
      <c r="HZ3" s="56" t="s">
        <v>274</v>
      </c>
      <c r="IA3" s="56" t="s">
        <v>156</v>
      </c>
      <c r="IB3" s="56" t="s">
        <v>341</v>
      </c>
      <c r="IC3" s="56" t="s">
        <v>344</v>
      </c>
      <c r="ID3" s="41" t="s">
        <v>362</v>
      </c>
      <c r="IE3" s="41" t="s">
        <v>367</v>
      </c>
      <c r="IF3" s="41" t="s">
        <v>363</v>
      </c>
      <c r="IG3" s="56" t="s">
        <v>343</v>
      </c>
      <c r="IH3" s="41" t="s">
        <v>362</v>
      </c>
      <c r="II3" s="41" t="s">
        <v>367</v>
      </c>
      <c r="IJ3" s="41" t="s">
        <v>363</v>
      </c>
      <c r="IK3" s="41" t="s">
        <v>4078</v>
      </c>
      <c r="IL3" s="56" t="s">
        <v>345</v>
      </c>
      <c r="IM3" s="276" t="s">
        <v>368</v>
      </c>
      <c r="IN3" s="41" t="s">
        <v>364</v>
      </c>
      <c r="IO3" s="41" t="s">
        <v>365</v>
      </c>
      <c r="IP3" s="41" t="s">
        <v>366</v>
      </c>
      <c r="IQ3" s="56" t="s">
        <v>354</v>
      </c>
      <c r="IR3" s="276" t="s">
        <v>368</v>
      </c>
      <c r="IS3" s="41" t="s">
        <v>364</v>
      </c>
      <c r="IT3" s="41" t="s">
        <v>365</v>
      </c>
      <c r="IU3" s="41" t="s">
        <v>366</v>
      </c>
      <c r="IV3" s="41" t="s">
        <v>346</v>
      </c>
      <c r="IW3" s="41" t="s">
        <v>355</v>
      </c>
      <c r="IX3" s="41" t="s">
        <v>359</v>
      </c>
      <c r="IY3" s="41" t="s">
        <v>347</v>
      </c>
      <c r="IZ3" s="41" t="s">
        <v>348</v>
      </c>
      <c r="JA3" s="41" t="s">
        <v>349</v>
      </c>
      <c r="JB3" s="41" t="s">
        <v>350</v>
      </c>
      <c r="JC3" s="41" t="s">
        <v>351</v>
      </c>
      <c r="JD3" s="41" t="s">
        <v>352</v>
      </c>
      <c r="JE3" s="41" t="s">
        <v>356</v>
      </c>
      <c r="JF3" s="41" t="s">
        <v>357</v>
      </c>
      <c r="JG3" s="41" t="s">
        <v>358</v>
      </c>
      <c r="JH3" s="41" t="s">
        <v>360</v>
      </c>
      <c r="JI3" s="41" t="s">
        <v>361</v>
      </c>
      <c r="JJ3" s="56" t="s">
        <v>2964</v>
      </c>
      <c r="JK3" s="41" t="s">
        <v>2919</v>
      </c>
      <c r="JL3" s="41" t="s">
        <v>2920</v>
      </c>
      <c r="JM3" s="56" t="s">
        <v>1185</v>
      </c>
      <c r="JN3" s="41" t="s">
        <v>769</v>
      </c>
      <c r="JO3" s="41" t="s">
        <v>475</v>
      </c>
      <c r="JP3" s="56" t="s">
        <v>157</v>
      </c>
      <c r="JQ3" s="41" t="s">
        <v>375</v>
      </c>
      <c r="JR3" s="41" t="s">
        <v>376</v>
      </c>
      <c r="JS3" s="41" t="s">
        <v>379</v>
      </c>
      <c r="JT3" s="41" t="s">
        <v>377</v>
      </c>
      <c r="JU3" s="41" t="s">
        <v>378</v>
      </c>
      <c r="JV3" s="41" t="s">
        <v>381</v>
      </c>
      <c r="JW3" s="41" t="s">
        <v>382</v>
      </c>
      <c r="JX3" s="41" t="s">
        <v>383</v>
      </c>
      <c r="JY3" s="41" t="s">
        <v>384</v>
      </c>
      <c r="JZ3" s="41" t="s">
        <v>385</v>
      </c>
      <c r="KA3" s="41" t="s">
        <v>386</v>
      </c>
      <c r="KB3" s="41" t="s">
        <v>387</v>
      </c>
      <c r="KC3" s="41" t="s">
        <v>388</v>
      </c>
      <c r="KD3" s="41" t="s">
        <v>389</v>
      </c>
      <c r="KE3" s="41" t="s">
        <v>390</v>
      </c>
      <c r="KF3" s="41" t="s">
        <v>391</v>
      </c>
      <c r="KG3" s="41" t="s">
        <v>392</v>
      </c>
      <c r="KH3" s="41" t="s">
        <v>395</v>
      </c>
      <c r="KI3" s="41" t="s">
        <v>396</v>
      </c>
      <c r="KJ3" s="41" t="s">
        <v>720</v>
      </c>
      <c r="KK3" s="41" t="s">
        <v>397</v>
      </c>
      <c r="KL3" s="41" t="s">
        <v>721</v>
      </c>
      <c r="KM3" s="56" t="s">
        <v>158</v>
      </c>
      <c r="KN3" s="41" t="s">
        <v>1678</v>
      </c>
      <c r="KO3" s="41" t="s">
        <v>1679</v>
      </c>
      <c r="KP3" s="41" t="s">
        <v>1065</v>
      </c>
      <c r="KQ3" s="41" t="s">
        <v>1066</v>
      </c>
      <c r="KR3" s="41" t="s">
        <v>1067</v>
      </c>
      <c r="KS3" s="41" t="s">
        <v>1068</v>
      </c>
      <c r="KT3" s="41" t="s">
        <v>1680</v>
      </c>
      <c r="KU3" s="41" t="s">
        <v>1069</v>
      </c>
      <c r="KV3" s="41" t="s">
        <v>1681</v>
      </c>
      <c r="KW3" s="41" t="s">
        <v>1070</v>
      </c>
      <c r="KX3" s="41" t="s">
        <v>1682</v>
      </c>
      <c r="KY3" s="41" t="s">
        <v>1683</v>
      </c>
      <c r="KZ3" s="41" t="s">
        <v>1071</v>
      </c>
      <c r="LA3" s="41" t="s">
        <v>1072</v>
      </c>
      <c r="LB3" s="41" t="s">
        <v>1073</v>
      </c>
      <c r="LC3" s="41" t="s">
        <v>1074</v>
      </c>
      <c r="LD3" s="41" t="s">
        <v>1684</v>
      </c>
      <c r="LE3" s="41" t="s">
        <v>1075</v>
      </c>
      <c r="LF3" s="41" t="s">
        <v>1685</v>
      </c>
      <c r="LG3" s="41" t="s">
        <v>1076</v>
      </c>
      <c r="LH3" s="41" t="s">
        <v>1686</v>
      </c>
      <c r="LI3" s="41" t="s">
        <v>1077</v>
      </c>
      <c r="LJ3" s="41" t="s">
        <v>1078</v>
      </c>
      <c r="LK3" s="41" t="s">
        <v>1079</v>
      </c>
      <c r="LL3" s="41" t="s">
        <v>1080</v>
      </c>
      <c r="LM3" s="41" t="s">
        <v>1687</v>
      </c>
      <c r="LN3" s="41" t="s">
        <v>1081</v>
      </c>
      <c r="LO3" s="41" t="s">
        <v>1082</v>
      </c>
      <c r="LP3" s="41" t="s">
        <v>1083</v>
      </c>
      <c r="LQ3" s="41" t="s">
        <v>1688</v>
      </c>
      <c r="LR3" s="41" t="s">
        <v>1689</v>
      </c>
      <c r="LS3" s="41" t="s">
        <v>1690</v>
      </c>
      <c r="LT3" s="41" t="s">
        <v>1691</v>
      </c>
      <c r="LU3" s="41" t="s">
        <v>1692</v>
      </c>
      <c r="LV3" s="41" t="s">
        <v>1693</v>
      </c>
      <c r="LW3" s="41" t="s">
        <v>1694</v>
      </c>
      <c r="LX3" s="41" t="s">
        <v>1695</v>
      </c>
      <c r="LY3" s="41" t="s">
        <v>1696</v>
      </c>
      <c r="LZ3" s="41" t="s">
        <v>1697</v>
      </c>
      <c r="MA3" s="41" t="s">
        <v>1698</v>
      </c>
      <c r="MB3" s="41" t="s">
        <v>1676</v>
      </c>
      <c r="MC3" s="41" t="s">
        <v>1699</v>
      </c>
      <c r="MD3" s="41" t="s">
        <v>1700</v>
      </c>
      <c r="ME3" s="41" t="s">
        <v>1701</v>
      </c>
      <c r="MF3" s="41" t="s">
        <v>1702</v>
      </c>
      <c r="MG3" s="41" t="s">
        <v>1703</v>
      </c>
      <c r="MH3" s="41" t="s">
        <v>2039</v>
      </c>
      <c r="MI3" s="41" t="s">
        <v>2040</v>
      </c>
      <c r="MJ3" s="41" t="s">
        <v>2041</v>
      </c>
      <c r="MK3" s="41" t="s">
        <v>2042</v>
      </c>
      <c r="ML3" s="41" t="s">
        <v>2679</v>
      </c>
      <c r="MM3" s="41" t="s">
        <v>2676</v>
      </c>
      <c r="MN3" s="41" t="s">
        <v>2677</v>
      </c>
      <c r="MO3" s="41" t="s">
        <v>2680</v>
      </c>
      <c r="MP3" s="41" t="s">
        <v>4136</v>
      </c>
      <c r="MQ3" s="56" t="s">
        <v>16</v>
      </c>
      <c r="MR3" s="56" t="s">
        <v>135</v>
      </c>
      <c r="MS3" s="54" t="s">
        <v>167</v>
      </c>
      <c r="MT3" s="56" t="s">
        <v>216</v>
      </c>
      <c r="MU3" s="56" t="s">
        <v>418</v>
      </c>
      <c r="MV3" s="41" t="s">
        <v>168</v>
      </c>
      <c r="MW3" s="41" t="s">
        <v>626</v>
      </c>
      <c r="MX3" s="41" t="s">
        <v>2250</v>
      </c>
      <c r="MY3" s="41" t="s">
        <v>2251</v>
      </c>
      <c r="MZ3" s="56" t="s">
        <v>217</v>
      </c>
      <c r="NA3" s="56" t="s">
        <v>419</v>
      </c>
      <c r="NB3" s="41" t="s">
        <v>420</v>
      </c>
      <c r="NC3" s="41" t="s">
        <v>421</v>
      </c>
      <c r="ND3" s="56" t="s">
        <v>422</v>
      </c>
      <c r="NE3" s="41" t="s">
        <v>423</v>
      </c>
      <c r="NF3" s="41" t="s">
        <v>424</v>
      </c>
      <c r="NG3" s="41" t="s">
        <v>169</v>
      </c>
      <c r="NH3" s="41" t="s">
        <v>218</v>
      </c>
      <c r="NI3" s="41" t="s">
        <v>2252</v>
      </c>
      <c r="NJ3" s="41" t="s">
        <v>2552</v>
      </c>
      <c r="NK3" s="41" t="s">
        <v>2553</v>
      </c>
      <c r="NL3" s="41" t="s">
        <v>4102</v>
      </c>
      <c r="NM3" s="56" t="s">
        <v>425</v>
      </c>
      <c r="NN3" s="56" t="s">
        <v>443</v>
      </c>
      <c r="NO3" s="41" t="s">
        <v>444</v>
      </c>
      <c r="NP3" s="41" t="s">
        <v>445</v>
      </c>
      <c r="NQ3" s="41" t="s">
        <v>446</v>
      </c>
      <c r="NR3" s="41" t="s">
        <v>447</v>
      </c>
      <c r="NS3" s="41" t="s">
        <v>448</v>
      </c>
      <c r="NT3" s="56" t="s">
        <v>426</v>
      </c>
      <c r="NU3" s="41" t="s">
        <v>171</v>
      </c>
      <c r="NV3" s="41" t="s">
        <v>449</v>
      </c>
      <c r="NW3" s="41" t="s">
        <v>172</v>
      </c>
      <c r="NX3" s="41" t="s">
        <v>173</v>
      </c>
      <c r="NY3" s="41" t="s">
        <v>224</v>
      </c>
      <c r="NZ3" s="41" t="s">
        <v>210</v>
      </c>
      <c r="OA3" s="56" t="s">
        <v>222</v>
      </c>
      <c r="OB3" s="41" t="s">
        <v>722</v>
      </c>
      <c r="OC3" s="41" t="s">
        <v>427</v>
      </c>
      <c r="OD3" s="41" t="s">
        <v>428</v>
      </c>
      <c r="OE3" s="41" t="s">
        <v>429</v>
      </c>
      <c r="OF3" s="41" t="s">
        <v>430</v>
      </c>
      <c r="OG3" s="41" t="s">
        <v>431</v>
      </c>
      <c r="OH3" s="41" t="s">
        <v>432</v>
      </c>
      <c r="OI3" s="41" t="s">
        <v>433</v>
      </c>
      <c r="OJ3" s="41" t="s">
        <v>434</v>
      </c>
      <c r="OK3" s="41" t="s">
        <v>450</v>
      </c>
      <c r="OL3" s="41" t="s">
        <v>451</v>
      </c>
      <c r="OM3" s="41" t="s">
        <v>452</v>
      </c>
      <c r="ON3" s="41" t="s">
        <v>453</v>
      </c>
      <c r="OO3" s="41" t="s">
        <v>435</v>
      </c>
      <c r="OP3" s="41" t="s">
        <v>723</v>
      </c>
      <c r="OQ3" s="41" t="s">
        <v>223</v>
      </c>
      <c r="OR3" s="41" t="s">
        <v>210</v>
      </c>
      <c r="OS3" s="56" t="s">
        <v>436</v>
      </c>
      <c r="OT3" s="56" t="s">
        <v>820</v>
      </c>
      <c r="OU3" s="56" t="s">
        <v>438</v>
      </c>
      <c r="OV3" s="41" t="s">
        <v>439</v>
      </c>
      <c r="OW3" s="41" t="s">
        <v>819</v>
      </c>
      <c r="OX3" s="41" t="s">
        <v>440</v>
      </c>
      <c r="OY3" s="41" t="s">
        <v>433</v>
      </c>
      <c r="OZ3" s="56" t="s">
        <v>463</v>
      </c>
      <c r="PA3" s="56" t="s">
        <v>441</v>
      </c>
      <c r="PB3" s="41" t="s">
        <v>454</v>
      </c>
      <c r="PC3" s="41" t="s">
        <v>455</v>
      </c>
      <c r="PD3" s="41" t="s">
        <v>456</v>
      </c>
      <c r="PE3" s="41" t="s">
        <v>457</v>
      </c>
      <c r="PF3" s="41" t="s">
        <v>458</v>
      </c>
      <c r="PG3" s="41" t="s">
        <v>459</v>
      </c>
      <c r="PH3" s="41" t="s">
        <v>460</v>
      </c>
      <c r="PI3" s="41" t="s">
        <v>461</v>
      </c>
      <c r="PJ3" s="41" t="s">
        <v>462</v>
      </c>
      <c r="PK3" s="41" t="s">
        <v>175</v>
      </c>
      <c r="PL3" s="41" t="s">
        <v>464</v>
      </c>
      <c r="PM3" s="56" t="s">
        <v>442</v>
      </c>
      <c r="PN3" s="41" t="s">
        <v>821</v>
      </c>
      <c r="PO3" s="41" t="s">
        <v>465</v>
      </c>
      <c r="PP3" s="41" t="s">
        <v>466</v>
      </c>
      <c r="PQ3" s="41" t="s">
        <v>170</v>
      </c>
      <c r="PR3" s="41" t="s">
        <v>174</v>
      </c>
      <c r="PS3" s="41" t="s">
        <v>210</v>
      </c>
      <c r="PT3" s="56" t="s">
        <v>474</v>
      </c>
      <c r="PU3" s="41" t="s">
        <v>467</v>
      </c>
      <c r="PV3" s="41" t="s">
        <v>468</v>
      </c>
      <c r="PW3" s="41" t="s">
        <v>469</v>
      </c>
      <c r="PX3" s="41" t="s">
        <v>470</v>
      </c>
      <c r="PY3" s="41" t="s">
        <v>471</v>
      </c>
      <c r="PZ3" s="41" t="s">
        <v>472</v>
      </c>
      <c r="QA3" s="41" t="s">
        <v>473</v>
      </c>
      <c r="QB3" s="41" t="s">
        <v>210</v>
      </c>
      <c r="QC3" s="54" t="s">
        <v>1784</v>
      </c>
      <c r="QD3" s="56" t="s">
        <v>176</v>
      </c>
      <c r="QE3" s="41" t="s">
        <v>1872</v>
      </c>
      <c r="QF3" s="41" t="s">
        <v>1873</v>
      </c>
      <c r="QG3" s="41" t="s">
        <v>1874</v>
      </c>
      <c r="QH3" s="41" t="s">
        <v>1875</v>
      </c>
      <c r="QI3" s="41" t="s">
        <v>1876</v>
      </c>
      <c r="QJ3" s="56" t="s">
        <v>1122</v>
      </c>
      <c r="QK3" s="41" t="s">
        <v>1853</v>
      </c>
      <c r="QL3" s="54" t="s">
        <v>1865</v>
      </c>
      <c r="QM3" s="54" t="s">
        <v>2632</v>
      </c>
      <c r="QN3" s="54" t="s">
        <v>2696</v>
      </c>
      <c r="QO3" s="54" t="s">
        <v>176</v>
      </c>
      <c r="QP3" s="56" t="s">
        <v>275</v>
      </c>
      <c r="QQ3" s="56" t="s">
        <v>276</v>
      </c>
      <c r="QR3" s="41" t="s">
        <v>47</v>
      </c>
      <c r="QS3" s="41" t="s">
        <v>40</v>
      </c>
      <c r="QT3" s="56" t="s">
        <v>2655</v>
      </c>
      <c r="QU3" s="41" t="s">
        <v>2045</v>
      </c>
      <c r="QV3" s="41" t="s">
        <v>2046</v>
      </c>
      <c r="QW3" s="56" t="s">
        <v>306</v>
      </c>
      <c r="QX3" s="41" t="s">
        <v>177</v>
      </c>
      <c r="QY3" s="41" t="s">
        <v>80</v>
      </c>
      <c r="QZ3" s="56" t="s">
        <v>178</v>
      </c>
      <c r="RA3" s="56" t="s">
        <v>179</v>
      </c>
      <c r="RB3" s="56" t="s">
        <v>277</v>
      </c>
      <c r="RC3" s="41" t="s">
        <v>180</v>
      </c>
      <c r="RD3" s="41" t="s">
        <v>2020</v>
      </c>
      <c r="RE3" s="41" t="s">
        <v>2021</v>
      </c>
      <c r="RF3" s="41" t="s">
        <v>181</v>
      </c>
      <c r="RG3" s="41" t="s">
        <v>2022</v>
      </c>
      <c r="RH3" s="41" t="s">
        <v>2023</v>
      </c>
      <c r="RI3" s="56" t="s">
        <v>278</v>
      </c>
      <c r="RJ3" s="56" t="s">
        <v>182</v>
      </c>
      <c r="RK3" s="41" t="s">
        <v>321</v>
      </c>
      <c r="RL3" s="41" t="s">
        <v>204</v>
      </c>
      <c r="RM3" s="41" t="s">
        <v>307</v>
      </c>
      <c r="RN3" s="41" t="s">
        <v>308</v>
      </c>
      <c r="RO3" s="41" t="s">
        <v>309</v>
      </c>
      <c r="RP3" s="41" t="s">
        <v>310</v>
      </c>
      <c r="RQ3" s="41" t="s">
        <v>311</v>
      </c>
      <c r="RR3" s="41" t="s">
        <v>312</v>
      </c>
      <c r="RS3" s="41" t="s">
        <v>313</v>
      </c>
      <c r="RT3" s="41" t="s">
        <v>202</v>
      </c>
      <c r="RU3" s="41" t="s">
        <v>203</v>
      </c>
      <c r="RV3" s="41" t="s">
        <v>314</v>
      </c>
      <c r="RW3" s="41" t="s">
        <v>315</v>
      </c>
      <c r="RX3" s="41" t="s">
        <v>316</v>
      </c>
      <c r="RY3" s="41" t="s">
        <v>317</v>
      </c>
      <c r="RZ3" s="41" t="s">
        <v>318</v>
      </c>
      <c r="SA3" s="41" t="s">
        <v>319</v>
      </c>
      <c r="SB3" s="41" t="s">
        <v>320</v>
      </c>
      <c r="SC3" s="41" t="s">
        <v>732</v>
      </c>
      <c r="SD3" s="41" t="s">
        <v>1157</v>
      </c>
      <c r="SE3" s="41" t="s">
        <v>1161</v>
      </c>
      <c r="SF3" s="41" t="s">
        <v>1162</v>
      </c>
      <c r="SG3" s="41" t="s">
        <v>1163</v>
      </c>
      <c r="SH3" s="41" t="s">
        <v>733</v>
      </c>
      <c r="SI3" s="41" t="s">
        <v>1197</v>
      </c>
      <c r="SJ3" s="41" t="s">
        <v>1158</v>
      </c>
      <c r="SK3" s="41" t="s">
        <v>203</v>
      </c>
      <c r="SL3" s="41" t="s">
        <v>731</v>
      </c>
      <c r="SM3" s="41" t="s">
        <v>203</v>
      </c>
      <c r="SN3" s="41" t="s">
        <v>1218</v>
      </c>
      <c r="SO3" s="41" t="s">
        <v>1219</v>
      </c>
      <c r="SP3" s="41" t="s">
        <v>1220</v>
      </c>
      <c r="SQ3" s="41" t="s">
        <v>1192</v>
      </c>
      <c r="SR3" s="41" t="s">
        <v>1221</v>
      </c>
      <c r="SS3" s="41" t="s">
        <v>1193</v>
      </c>
      <c r="ST3" s="41" t="s">
        <v>1194</v>
      </c>
      <c r="SU3" s="41" t="s">
        <v>1195</v>
      </c>
      <c r="SV3" s="41" t="s">
        <v>1854</v>
      </c>
      <c r="SW3" s="41" t="s">
        <v>1196</v>
      </c>
      <c r="SX3" s="41" t="s">
        <v>2560</v>
      </c>
      <c r="SY3" s="41" t="s">
        <v>2561</v>
      </c>
      <c r="SZ3" s="41" t="s">
        <v>2788</v>
      </c>
      <c r="TA3" s="41" t="s">
        <v>2255</v>
      </c>
      <c r="TB3" s="41" t="s">
        <v>2689</v>
      </c>
      <c r="TC3" s="41" t="s">
        <v>2690</v>
      </c>
      <c r="TD3" s="41" t="s">
        <v>2691</v>
      </c>
      <c r="TE3" s="41" t="s">
        <v>2791</v>
      </c>
      <c r="TF3" s="41" t="s">
        <v>2893</v>
      </c>
      <c r="TG3" s="41" t="s">
        <v>2894</v>
      </c>
      <c r="TH3" s="41" t="s">
        <v>2240</v>
      </c>
      <c r="TI3" s="57" t="s">
        <v>1825</v>
      </c>
      <c r="TJ3" s="57" t="s">
        <v>1826</v>
      </c>
      <c r="TK3" s="56" t="s">
        <v>183</v>
      </c>
      <c r="TL3" s="53" t="s">
        <v>322</v>
      </c>
      <c r="TM3" s="56" t="s">
        <v>323</v>
      </c>
      <c r="TN3" s="53" t="s">
        <v>727</v>
      </c>
      <c r="TO3" s="53" t="s">
        <v>842</v>
      </c>
      <c r="TP3" s="53" t="s">
        <v>324</v>
      </c>
      <c r="TQ3" s="53" t="s">
        <v>726</v>
      </c>
      <c r="TR3" s="53" t="s">
        <v>325</v>
      </c>
      <c r="TS3" s="53" t="s">
        <v>326</v>
      </c>
      <c r="TT3" s="53" t="s">
        <v>2047</v>
      </c>
      <c r="TU3" s="56" t="s">
        <v>200</v>
      </c>
      <c r="TV3" s="53" t="s">
        <v>327</v>
      </c>
      <c r="TW3" s="53" t="s">
        <v>328</v>
      </c>
      <c r="TX3" s="53" t="s">
        <v>329</v>
      </c>
      <c r="TY3" s="53" t="s">
        <v>330</v>
      </c>
      <c r="TZ3" s="53" t="s">
        <v>331</v>
      </c>
      <c r="UA3" s="53" t="s">
        <v>332</v>
      </c>
      <c r="UB3" s="56" t="s">
        <v>2026</v>
      </c>
      <c r="UC3" s="53" t="s">
        <v>2027</v>
      </c>
      <c r="UD3" s="53" t="s">
        <v>2028</v>
      </c>
      <c r="UE3" s="56" t="s">
        <v>201</v>
      </c>
      <c r="UF3" s="56" t="s">
        <v>4137</v>
      </c>
      <c r="UG3" s="56" t="s">
        <v>184</v>
      </c>
      <c r="UH3" s="56" t="s">
        <v>186</v>
      </c>
      <c r="UI3" s="3"/>
    </row>
    <row r="4" spans="2:558" ht="11.25" customHeight="1">
      <c r="B4" s="58">
        <v>38353</v>
      </c>
      <c r="C4" s="42">
        <f t="shared" ref="C4:C35" si="0">D4+AI4</f>
        <v>59980203985</v>
      </c>
      <c r="D4" s="42">
        <f t="shared" ref="D4:D35" si="1">E4+S4</f>
        <v>34402303205</v>
      </c>
      <c r="E4" s="42">
        <v>24628330176</v>
      </c>
      <c r="F4" s="42">
        <v>58099238</v>
      </c>
      <c r="G4" s="42">
        <v>2313155</v>
      </c>
      <c r="H4" s="42">
        <v>5082132194</v>
      </c>
      <c r="I4" s="42">
        <v>5082132194</v>
      </c>
      <c r="J4" s="42">
        <v>0</v>
      </c>
      <c r="K4" s="42">
        <v>0</v>
      </c>
      <c r="L4" s="42">
        <v>1320148201</v>
      </c>
      <c r="M4" s="42">
        <v>11993400385</v>
      </c>
      <c r="N4" s="42">
        <v>11993400385</v>
      </c>
      <c r="O4" s="42">
        <v>0</v>
      </c>
      <c r="P4" s="42">
        <v>2464343000</v>
      </c>
      <c r="Q4" s="42">
        <v>1448056074</v>
      </c>
      <c r="R4" s="42">
        <v>1994183329</v>
      </c>
      <c r="S4" s="42">
        <v>9773973029</v>
      </c>
      <c r="T4" s="42">
        <v>7090578000</v>
      </c>
      <c r="U4" s="42">
        <v>0</v>
      </c>
      <c r="V4" s="42">
        <v>7090578000</v>
      </c>
      <c r="W4" s="42">
        <v>6206207</v>
      </c>
      <c r="X4" s="42">
        <v>736078966</v>
      </c>
      <c r="Y4" s="42">
        <v>45422598</v>
      </c>
      <c r="Z4" s="42">
        <v>0</v>
      </c>
      <c r="AA4" s="42">
        <v>0</v>
      </c>
      <c r="AB4" s="42">
        <v>2589877</v>
      </c>
      <c r="AC4" s="42">
        <v>418320</v>
      </c>
      <c r="AD4" s="42">
        <v>1892317469</v>
      </c>
      <c r="AE4" s="42">
        <v>0</v>
      </c>
      <c r="AF4" s="42">
        <v>0</v>
      </c>
      <c r="AG4" s="42">
        <v>0</v>
      </c>
      <c r="AH4" s="42">
        <v>0</v>
      </c>
      <c r="AI4" s="42">
        <f t="shared" ref="AI4:AI35" si="2">AJ4+AO4+BD4+BT4+CC4+CD4+CE4+DI4+DL4+DM4+FR4+GU4+HZ4+MQ4+MR4</f>
        <v>25577900780</v>
      </c>
      <c r="AJ4" s="42">
        <v>104835708</v>
      </c>
      <c r="AK4" s="42">
        <v>0</v>
      </c>
      <c r="AL4" s="42">
        <v>63201</v>
      </c>
      <c r="AM4" s="42">
        <v>104772507</v>
      </c>
      <c r="AN4" s="42">
        <v>0</v>
      </c>
      <c r="AO4" s="42">
        <v>780447024</v>
      </c>
      <c r="AP4" s="42">
        <v>774005134</v>
      </c>
      <c r="AQ4" s="42">
        <v>500000</v>
      </c>
      <c r="AR4" s="42">
        <v>1913430</v>
      </c>
      <c r="AS4" s="42">
        <v>0</v>
      </c>
      <c r="AT4" s="42">
        <v>67960</v>
      </c>
      <c r="AU4" s="42">
        <v>1128000</v>
      </c>
      <c r="AV4" s="42">
        <v>0</v>
      </c>
      <c r="AW4" s="42">
        <v>2832500</v>
      </c>
      <c r="AX4" s="42">
        <v>0</v>
      </c>
      <c r="AY4" s="42">
        <v>0</v>
      </c>
      <c r="AZ4" s="42">
        <v>0</v>
      </c>
      <c r="BA4" s="42">
        <v>0</v>
      </c>
      <c r="BB4" s="42">
        <v>0</v>
      </c>
      <c r="BC4" s="42">
        <v>0</v>
      </c>
      <c r="BD4" s="42">
        <v>361014583</v>
      </c>
      <c r="BE4" s="42">
        <v>0</v>
      </c>
      <c r="BF4" s="42">
        <v>251326491</v>
      </c>
      <c r="BG4" s="42">
        <v>76181189</v>
      </c>
      <c r="BH4" s="42">
        <v>257320</v>
      </c>
      <c r="BI4" s="42">
        <v>29692</v>
      </c>
      <c r="BJ4" s="42">
        <v>0</v>
      </c>
      <c r="BK4" s="42">
        <v>0</v>
      </c>
      <c r="BL4" s="42">
        <v>8787698</v>
      </c>
      <c r="BM4" s="42">
        <v>0</v>
      </c>
      <c r="BN4" s="42">
        <v>6914616</v>
      </c>
      <c r="BO4" s="42">
        <v>0</v>
      </c>
      <c r="BP4" s="42">
        <v>0</v>
      </c>
      <c r="BQ4" s="42">
        <v>0</v>
      </c>
      <c r="BR4" s="42">
        <v>17517577</v>
      </c>
      <c r="BS4" s="42">
        <v>0</v>
      </c>
      <c r="BT4" s="42">
        <v>31504502</v>
      </c>
      <c r="BU4" s="42">
        <v>0</v>
      </c>
      <c r="BV4" s="42">
        <v>0</v>
      </c>
      <c r="BW4" s="42">
        <v>0</v>
      </c>
      <c r="BX4" s="42">
        <v>62720</v>
      </c>
      <c r="BY4" s="42">
        <v>31441782</v>
      </c>
      <c r="BZ4" s="42">
        <v>0</v>
      </c>
      <c r="CA4" s="42">
        <v>0</v>
      </c>
      <c r="CB4" s="42">
        <v>0</v>
      </c>
      <c r="CC4" s="42">
        <v>951308781</v>
      </c>
      <c r="CD4" s="42">
        <v>10262299</v>
      </c>
      <c r="CE4" s="42">
        <v>2582048759</v>
      </c>
      <c r="CF4" s="42">
        <v>5832474</v>
      </c>
      <c r="CG4" s="42">
        <v>1717029000</v>
      </c>
      <c r="CH4" s="42">
        <v>20309257</v>
      </c>
      <c r="CI4" s="42">
        <v>9865254</v>
      </c>
      <c r="CJ4" s="42">
        <v>786317</v>
      </c>
      <c r="CK4" s="42">
        <v>7300828</v>
      </c>
      <c r="CL4" s="42">
        <v>186436</v>
      </c>
      <c r="CM4" s="42">
        <v>369296</v>
      </c>
      <c r="CN4" s="42">
        <v>119722</v>
      </c>
      <c r="CO4" s="42">
        <v>0</v>
      </c>
      <c r="CP4" s="42">
        <v>1102655</v>
      </c>
      <c r="CQ4" s="42">
        <v>0</v>
      </c>
      <c r="CR4" s="42">
        <v>0</v>
      </c>
      <c r="CS4" s="42">
        <v>824416154</v>
      </c>
      <c r="CT4" s="42">
        <v>163366876</v>
      </c>
      <c r="CU4" s="42">
        <v>38244593</v>
      </c>
      <c r="CV4" s="42">
        <v>27608494</v>
      </c>
      <c r="CW4" s="42">
        <v>12757482</v>
      </c>
      <c r="CX4" s="42">
        <v>28693374</v>
      </c>
      <c r="CY4" s="42">
        <v>1648540</v>
      </c>
      <c r="CZ4" s="42">
        <f>SUM(DA4:DD4)</f>
        <v>552096795</v>
      </c>
      <c r="DA4" s="42">
        <v>477147432</v>
      </c>
      <c r="DB4" s="42">
        <v>70102465</v>
      </c>
      <c r="DC4" s="42">
        <v>4846898</v>
      </c>
      <c r="DD4" s="42">
        <v>0</v>
      </c>
      <c r="DE4" s="42">
        <v>0</v>
      </c>
      <c r="DF4" s="42">
        <v>0</v>
      </c>
      <c r="DG4" s="42">
        <v>0</v>
      </c>
      <c r="DH4" s="42">
        <v>0</v>
      </c>
      <c r="DI4" s="42">
        <v>31264</v>
      </c>
      <c r="DJ4" s="42">
        <v>0</v>
      </c>
      <c r="DK4" s="42">
        <v>31264</v>
      </c>
      <c r="DL4" s="42">
        <v>80484</v>
      </c>
      <c r="DM4" s="42">
        <f>DN4+DO4+DR4+FG4</f>
        <v>1323789252</v>
      </c>
      <c r="DN4" s="42">
        <v>42972600</v>
      </c>
      <c r="DO4" s="42">
        <v>12302800</v>
      </c>
      <c r="DP4" s="42">
        <v>1587600</v>
      </c>
      <c r="DQ4" s="42">
        <v>10715200</v>
      </c>
      <c r="DR4" s="42">
        <v>845567195</v>
      </c>
      <c r="DS4" s="42">
        <v>9134200</v>
      </c>
      <c r="DT4" s="42">
        <v>8406000</v>
      </c>
      <c r="DU4" s="42">
        <v>670600</v>
      </c>
      <c r="DV4" s="42">
        <v>57600</v>
      </c>
      <c r="DW4" s="42">
        <v>70126870</v>
      </c>
      <c r="DX4" s="42">
        <v>2596900</v>
      </c>
      <c r="DY4" s="42">
        <v>978600</v>
      </c>
      <c r="DZ4" s="42">
        <v>9197000</v>
      </c>
      <c r="EA4" s="42">
        <v>48391600</v>
      </c>
      <c r="EB4" s="42">
        <v>8962770</v>
      </c>
      <c r="EC4" s="42">
        <v>342382205</v>
      </c>
      <c r="ED4" s="42">
        <v>561300</v>
      </c>
      <c r="EE4" s="42">
        <v>341734700</v>
      </c>
      <c r="EF4" s="42">
        <v>86205</v>
      </c>
      <c r="EG4" s="42">
        <v>11672400</v>
      </c>
      <c r="EH4" s="42">
        <v>11041300</v>
      </c>
      <c r="EI4" s="42">
        <v>591600</v>
      </c>
      <c r="EJ4" s="42">
        <v>39500</v>
      </c>
      <c r="EK4" s="42">
        <v>26533700</v>
      </c>
      <c r="EL4" s="42">
        <v>12278700</v>
      </c>
      <c r="EM4" s="42">
        <v>1338600</v>
      </c>
      <c r="EN4" s="42">
        <v>776700</v>
      </c>
      <c r="EO4" s="42">
        <v>2757900</v>
      </c>
      <c r="EP4" s="42">
        <v>512600</v>
      </c>
      <c r="EQ4" s="42">
        <v>1141100</v>
      </c>
      <c r="ER4" s="42">
        <v>0</v>
      </c>
      <c r="ES4" s="42">
        <v>691000</v>
      </c>
      <c r="ET4" s="42">
        <v>413200</v>
      </c>
      <c r="EU4" s="42">
        <v>6827000</v>
      </c>
      <c r="EV4" s="42">
        <v>1700200</v>
      </c>
      <c r="EW4" s="42">
        <v>32276300</v>
      </c>
      <c r="EX4" s="42">
        <v>313300</v>
      </c>
      <c r="EY4" s="42">
        <v>591600</v>
      </c>
      <c r="EZ4" s="42">
        <v>20144000</v>
      </c>
      <c r="FA4" s="42">
        <v>11227400</v>
      </c>
      <c r="FB4" s="42">
        <v>0</v>
      </c>
      <c r="FC4" s="42">
        <v>601900</v>
      </c>
      <c r="FD4" s="42">
        <v>127000</v>
      </c>
      <c r="FE4" s="42">
        <v>1217500</v>
      </c>
      <c r="FF4" s="42">
        <v>325816020</v>
      </c>
      <c r="FG4" s="42">
        <v>422946657</v>
      </c>
      <c r="FH4" s="42">
        <v>1259500</v>
      </c>
      <c r="FI4" s="42">
        <v>400779957</v>
      </c>
      <c r="FJ4" s="42">
        <v>19878000</v>
      </c>
      <c r="FK4" s="42">
        <v>2735600</v>
      </c>
      <c r="FL4" s="42">
        <v>8419400</v>
      </c>
      <c r="FM4" s="42">
        <v>0</v>
      </c>
      <c r="FN4" s="42">
        <v>419500</v>
      </c>
      <c r="FO4" s="42">
        <v>8303500</v>
      </c>
      <c r="FP4" s="42">
        <v>985800</v>
      </c>
      <c r="FQ4" s="42">
        <v>43400</v>
      </c>
      <c r="FR4" s="42">
        <f>FS4+GC4+GG4+GH4+GI4+GL4</f>
        <v>202455643</v>
      </c>
      <c r="FS4" s="42">
        <v>73102420</v>
      </c>
      <c r="FT4" s="42">
        <v>0</v>
      </c>
      <c r="FU4" s="42">
        <v>14559016</v>
      </c>
      <c r="FV4" s="42">
        <v>36256000</v>
      </c>
      <c r="FW4" s="42">
        <v>38400</v>
      </c>
      <c r="FX4" s="42">
        <v>36217600</v>
      </c>
      <c r="FY4" s="42">
        <v>7832000</v>
      </c>
      <c r="FZ4" s="42">
        <v>161900</v>
      </c>
      <c r="GA4" s="42">
        <v>10720704</v>
      </c>
      <c r="GB4" s="42">
        <v>3572800</v>
      </c>
      <c r="GC4" s="42">
        <v>370321</v>
      </c>
      <c r="GD4" s="42">
        <v>0</v>
      </c>
      <c r="GE4" s="42">
        <v>370321</v>
      </c>
      <c r="GF4" s="42">
        <v>0</v>
      </c>
      <c r="GG4" s="42">
        <v>160704</v>
      </c>
      <c r="GH4" s="42">
        <v>6230348</v>
      </c>
      <c r="GI4" s="42">
        <v>60032689</v>
      </c>
      <c r="GJ4" s="42">
        <v>38160689</v>
      </c>
      <c r="GK4" s="42">
        <v>21872000</v>
      </c>
      <c r="GL4" s="42">
        <v>62559161</v>
      </c>
      <c r="GM4" s="42">
        <v>3958223</v>
      </c>
      <c r="GN4" s="42">
        <v>0</v>
      </c>
      <c r="GO4" s="42">
        <v>501000</v>
      </c>
      <c r="GP4" s="42">
        <v>22777789</v>
      </c>
      <c r="GQ4" s="42">
        <v>2310061</v>
      </c>
      <c r="GR4" s="42">
        <v>194358</v>
      </c>
      <c r="GS4" s="42">
        <v>6938115</v>
      </c>
      <c r="GT4" s="42">
        <v>25879615</v>
      </c>
      <c r="GU4" s="42">
        <v>-298845683</v>
      </c>
      <c r="GV4" s="42">
        <v>0</v>
      </c>
      <c r="GW4" s="42">
        <v>0</v>
      </c>
      <c r="GX4" s="42">
        <v>0</v>
      </c>
      <c r="GY4" s="42">
        <v>0</v>
      </c>
      <c r="GZ4" s="42">
        <v>4460400</v>
      </c>
      <c r="HA4" s="42">
        <v>0</v>
      </c>
      <c r="HB4" s="42">
        <v>-303306083</v>
      </c>
      <c r="HC4" s="42">
        <v>0</v>
      </c>
      <c r="HD4" s="42">
        <v>0</v>
      </c>
      <c r="HE4" s="42">
        <v>0</v>
      </c>
      <c r="HF4" s="42">
        <v>0</v>
      </c>
      <c r="HG4" s="42">
        <v>0</v>
      </c>
      <c r="HH4" s="42">
        <f>HJ4+HN4</f>
        <v>0</v>
      </c>
      <c r="HI4" s="42">
        <f>HK4+HO4</f>
        <v>0</v>
      </c>
      <c r="HJ4" s="42">
        <v>0</v>
      </c>
      <c r="HK4" s="42">
        <v>0</v>
      </c>
      <c r="HL4" s="42">
        <v>0</v>
      </c>
      <c r="HM4" s="42">
        <v>0</v>
      </c>
      <c r="HN4" s="42">
        <v>0</v>
      </c>
      <c r="HO4" s="42">
        <v>0</v>
      </c>
      <c r="HP4" s="42">
        <v>4596620</v>
      </c>
      <c r="HQ4" s="42">
        <v>968474</v>
      </c>
      <c r="HR4" s="42">
        <v>1736765</v>
      </c>
      <c r="HS4" s="42">
        <v>1891381</v>
      </c>
      <c r="HT4" s="42">
        <v>0</v>
      </c>
      <c r="HU4" s="42">
        <v>0</v>
      </c>
      <c r="HV4" s="42">
        <v>0</v>
      </c>
      <c r="HW4" s="42">
        <v>0</v>
      </c>
      <c r="HX4" s="42">
        <f>HH4</f>
        <v>0</v>
      </c>
      <c r="HY4" s="42">
        <f>HI4</f>
        <v>0</v>
      </c>
      <c r="HZ4" s="42">
        <v>19458449418</v>
      </c>
      <c r="IA4" s="42">
        <v>19433451471</v>
      </c>
      <c r="IB4" s="42">
        <v>19433451471</v>
      </c>
      <c r="IC4" s="42">
        <v>0</v>
      </c>
      <c r="ID4" s="42">
        <v>0</v>
      </c>
      <c r="IE4" s="42">
        <v>0</v>
      </c>
      <c r="IF4" s="42">
        <v>0</v>
      </c>
      <c r="IG4" s="42">
        <v>15737909987</v>
      </c>
      <c r="IH4" s="42">
        <v>14470461127</v>
      </c>
      <c r="II4" s="42">
        <v>0</v>
      </c>
      <c r="IJ4" s="42">
        <v>1267448860</v>
      </c>
      <c r="IK4" s="42">
        <v>0</v>
      </c>
      <c r="IL4" s="42">
        <v>3389067405</v>
      </c>
      <c r="IM4" s="42">
        <v>3389067405</v>
      </c>
      <c r="IN4" s="42">
        <v>0</v>
      </c>
      <c r="IO4" s="42">
        <v>0</v>
      </c>
      <c r="IP4" s="42">
        <v>0</v>
      </c>
      <c r="IQ4" s="42">
        <v>0</v>
      </c>
      <c r="IR4" s="42">
        <v>0</v>
      </c>
      <c r="IS4" s="42">
        <v>0</v>
      </c>
      <c r="IT4" s="42">
        <v>0</v>
      </c>
      <c r="IU4" s="42">
        <v>0</v>
      </c>
      <c r="IV4" s="42">
        <v>306474079</v>
      </c>
      <c r="IW4" s="42">
        <v>0</v>
      </c>
      <c r="IX4" s="42">
        <v>0</v>
      </c>
      <c r="IY4" s="42">
        <v>0</v>
      </c>
      <c r="IZ4" s="42">
        <v>0</v>
      </c>
      <c r="JA4" s="42">
        <v>0</v>
      </c>
      <c r="JB4" s="42">
        <v>0</v>
      </c>
      <c r="JC4" s="42">
        <v>0</v>
      </c>
      <c r="JD4" s="42">
        <v>0</v>
      </c>
      <c r="JE4" s="42">
        <v>0</v>
      </c>
      <c r="JF4" s="42">
        <v>0</v>
      </c>
      <c r="JG4" s="42">
        <v>0</v>
      </c>
      <c r="JH4" s="42">
        <v>0</v>
      </c>
      <c r="JI4" s="59">
        <v>0</v>
      </c>
      <c r="JJ4" s="59">
        <v>0</v>
      </c>
      <c r="JK4" s="59">
        <v>0</v>
      </c>
      <c r="JL4" s="59"/>
      <c r="JM4" s="42">
        <v>0</v>
      </c>
      <c r="JN4" s="59">
        <v>0</v>
      </c>
      <c r="JO4" s="42">
        <v>265654600</v>
      </c>
      <c r="JP4" s="42">
        <v>24997947</v>
      </c>
      <c r="JQ4" s="42">
        <v>24997947</v>
      </c>
      <c r="JR4" s="42">
        <v>0</v>
      </c>
      <c r="JS4" s="42">
        <v>0</v>
      </c>
      <c r="JT4" s="42">
        <v>0</v>
      </c>
      <c r="JU4" s="42">
        <v>0</v>
      </c>
      <c r="JV4" s="42">
        <v>0</v>
      </c>
      <c r="JW4" s="42">
        <v>0</v>
      </c>
      <c r="JX4" s="42">
        <v>0</v>
      </c>
      <c r="JY4" s="42">
        <v>0</v>
      </c>
      <c r="JZ4" s="42">
        <v>0</v>
      </c>
      <c r="KA4" s="42">
        <v>0</v>
      </c>
      <c r="KB4" s="42">
        <v>0</v>
      </c>
      <c r="KC4" s="42">
        <v>0</v>
      </c>
      <c r="KD4" s="42">
        <v>0</v>
      </c>
      <c r="KE4" s="42">
        <v>0</v>
      </c>
      <c r="KF4" s="42">
        <v>0</v>
      </c>
      <c r="KG4" s="42">
        <v>0</v>
      </c>
      <c r="KH4" s="42">
        <v>0</v>
      </c>
      <c r="KI4" s="59">
        <v>0</v>
      </c>
      <c r="KJ4" s="59">
        <v>0</v>
      </c>
      <c r="KK4" s="59">
        <v>0</v>
      </c>
      <c r="KL4" s="59">
        <v>0</v>
      </c>
      <c r="KM4" s="42">
        <v>0</v>
      </c>
      <c r="KN4" s="42">
        <v>0</v>
      </c>
      <c r="KO4" s="42">
        <v>0</v>
      </c>
      <c r="KP4" s="42">
        <v>0</v>
      </c>
      <c r="KQ4" s="42">
        <v>0</v>
      </c>
      <c r="KR4" s="42">
        <v>0</v>
      </c>
      <c r="KS4" s="42">
        <v>0</v>
      </c>
      <c r="KT4" s="42">
        <v>0</v>
      </c>
      <c r="KU4" s="42">
        <v>0</v>
      </c>
      <c r="KV4" s="42">
        <v>0</v>
      </c>
      <c r="KW4" s="42">
        <v>0</v>
      </c>
      <c r="KX4" s="42">
        <v>0</v>
      </c>
      <c r="KY4" s="42">
        <v>0</v>
      </c>
      <c r="KZ4" s="42">
        <v>0</v>
      </c>
      <c r="LA4" s="42">
        <v>0</v>
      </c>
      <c r="LB4" s="42">
        <v>0</v>
      </c>
      <c r="LC4" s="42">
        <v>0</v>
      </c>
      <c r="LD4" s="42">
        <v>0</v>
      </c>
      <c r="LE4" s="42">
        <v>0</v>
      </c>
      <c r="LF4" s="42">
        <v>0</v>
      </c>
      <c r="LG4" s="42">
        <v>0</v>
      </c>
      <c r="LH4" s="42">
        <v>0</v>
      </c>
      <c r="LI4" s="42">
        <v>0</v>
      </c>
      <c r="LJ4" s="42">
        <v>0</v>
      </c>
      <c r="LK4" s="42">
        <v>0</v>
      </c>
      <c r="LL4" s="42">
        <v>0</v>
      </c>
      <c r="LM4" s="42">
        <v>0</v>
      </c>
      <c r="LN4" s="42">
        <v>0</v>
      </c>
      <c r="LO4" s="42">
        <v>0</v>
      </c>
      <c r="LP4" s="42">
        <v>0</v>
      </c>
      <c r="LQ4" s="42">
        <v>0</v>
      </c>
      <c r="LR4" s="42">
        <v>0</v>
      </c>
      <c r="LS4" s="42">
        <v>0</v>
      </c>
      <c r="LT4" s="42">
        <v>0</v>
      </c>
      <c r="LU4" s="42">
        <v>0</v>
      </c>
      <c r="LV4" s="42">
        <v>0</v>
      </c>
      <c r="LW4" s="42">
        <v>0</v>
      </c>
      <c r="LX4" s="42">
        <v>0</v>
      </c>
      <c r="LY4" s="42">
        <v>0</v>
      </c>
      <c r="LZ4" s="42">
        <v>0</v>
      </c>
      <c r="MA4" s="42">
        <v>0</v>
      </c>
      <c r="MB4" s="42">
        <v>0</v>
      </c>
      <c r="MC4" s="42">
        <v>0</v>
      </c>
      <c r="MD4" s="42">
        <v>0</v>
      </c>
      <c r="ME4" s="42">
        <v>0</v>
      </c>
      <c r="MF4" s="42">
        <v>0</v>
      </c>
      <c r="MG4" s="42">
        <v>0</v>
      </c>
      <c r="MH4" s="42">
        <v>0</v>
      </c>
      <c r="MI4" s="42">
        <v>0</v>
      </c>
      <c r="MJ4" s="42">
        <v>0</v>
      </c>
      <c r="MK4" s="42">
        <v>0</v>
      </c>
      <c r="ML4" s="42">
        <v>0</v>
      </c>
      <c r="MM4" s="42">
        <v>0</v>
      </c>
      <c r="MN4" s="42">
        <v>0</v>
      </c>
      <c r="MO4" s="42">
        <v>0</v>
      </c>
      <c r="MP4" s="42">
        <v>0</v>
      </c>
      <c r="MQ4" s="42">
        <v>70518746</v>
      </c>
      <c r="MR4" s="42">
        <v>0</v>
      </c>
      <c r="MS4" s="42">
        <f t="shared" ref="MS4:MS35" si="3">MT4+OS4+OA4+PT4</f>
        <v>3525213848</v>
      </c>
      <c r="MT4" s="42">
        <v>3482083353</v>
      </c>
      <c r="MU4" s="42">
        <v>0</v>
      </c>
      <c r="MV4" s="42">
        <v>0</v>
      </c>
      <c r="MW4" s="42">
        <v>0</v>
      </c>
      <c r="MX4" s="42">
        <v>0</v>
      </c>
      <c r="MY4" s="42">
        <v>0</v>
      </c>
      <c r="MZ4" s="42">
        <v>2922442726</v>
      </c>
      <c r="NA4" s="42">
        <f t="shared" ref="NA4:NA67" si="4">SUM(NB4:NC4)</f>
        <v>0</v>
      </c>
      <c r="NB4" s="42">
        <v>0</v>
      </c>
      <c r="NC4" s="42">
        <v>0</v>
      </c>
      <c r="ND4" s="42">
        <f t="shared" ref="ND4:ND67" si="5">SUM(NE4:NF4)</f>
        <v>0</v>
      </c>
      <c r="NE4" s="42">
        <v>0</v>
      </c>
      <c r="NF4" s="42">
        <v>0</v>
      </c>
      <c r="NG4" s="42">
        <v>359568973</v>
      </c>
      <c r="NH4" s="42">
        <v>0</v>
      </c>
      <c r="NI4" s="42">
        <v>0</v>
      </c>
      <c r="NJ4" s="42">
        <v>0</v>
      </c>
      <c r="NK4" s="42">
        <v>0</v>
      </c>
      <c r="NL4" s="42">
        <v>0</v>
      </c>
      <c r="NM4" s="42">
        <v>0</v>
      </c>
      <c r="NN4" s="42">
        <v>0</v>
      </c>
      <c r="NO4" s="42">
        <v>0</v>
      </c>
      <c r="NP4" s="42">
        <v>0</v>
      </c>
      <c r="NQ4" s="42">
        <v>0</v>
      </c>
      <c r="NR4" s="42">
        <v>0</v>
      </c>
      <c r="NS4" s="42">
        <v>0</v>
      </c>
      <c r="NT4" s="42">
        <v>0</v>
      </c>
      <c r="NU4" s="42">
        <v>115163304</v>
      </c>
      <c r="NV4" s="42">
        <v>0</v>
      </c>
      <c r="NW4" s="42">
        <v>24781263</v>
      </c>
      <c r="NX4" s="42">
        <v>60127087</v>
      </c>
      <c r="NY4" s="42">
        <v>0</v>
      </c>
      <c r="NZ4" s="42">
        <v>0</v>
      </c>
      <c r="OA4" s="42">
        <v>1680453</v>
      </c>
      <c r="OB4" s="42">
        <v>0</v>
      </c>
      <c r="OC4" s="42">
        <v>0</v>
      </c>
      <c r="OD4" s="42">
        <v>0</v>
      </c>
      <c r="OE4" s="42">
        <v>0</v>
      </c>
      <c r="OF4" s="42">
        <v>0</v>
      </c>
      <c r="OG4" s="42">
        <v>0</v>
      </c>
      <c r="OH4" s="42">
        <v>0</v>
      </c>
      <c r="OI4" s="42">
        <v>0</v>
      </c>
      <c r="OJ4" s="42">
        <v>0</v>
      </c>
      <c r="OK4" s="42">
        <v>0</v>
      </c>
      <c r="OL4" s="42">
        <v>0</v>
      </c>
      <c r="OM4" s="42">
        <v>0</v>
      </c>
      <c r="ON4" s="42">
        <v>0</v>
      </c>
      <c r="OO4" s="42">
        <v>0</v>
      </c>
      <c r="OP4" s="42">
        <v>1680453</v>
      </c>
      <c r="OQ4" s="42">
        <v>0</v>
      </c>
      <c r="OR4" s="42">
        <v>0</v>
      </c>
      <c r="OS4" s="42">
        <v>41450042</v>
      </c>
      <c r="OT4" s="42">
        <v>0</v>
      </c>
      <c r="OU4" s="42">
        <v>0</v>
      </c>
      <c r="OV4" s="42">
        <v>0</v>
      </c>
      <c r="OW4" s="42">
        <v>0</v>
      </c>
      <c r="OX4" s="42">
        <v>39159332</v>
      </c>
      <c r="OY4" s="42">
        <v>0</v>
      </c>
      <c r="OZ4" s="42">
        <v>0</v>
      </c>
      <c r="PA4" s="42">
        <v>0</v>
      </c>
      <c r="PB4" s="42">
        <v>0</v>
      </c>
      <c r="PC4" s="42">
        <v>0</v>
      </c>
      <c r="PD4" s="42">
        <v>0</v>
      </c>
      <c r="PE4" s="42">
        <v>0</v>
      </c>
      <c r="PF4" s="42">
        <v>0</v>
      </c>
      <c r="PG4" s="42">
        <v>0</v>
      </c>
      <c r="PH4" s="42">
        <v>0</v>
      </c>
      <c r="PI4" s="42">
        <v>0</v>
      </c>
      <c r="PJ4" s="42">
        <v>0</v>
      </c>
      <c r="PK4" s="42">
        <v>0</v>
      </c>
      <c r="PL4" s="42">
        <v>0</v>
      </c>
      <c r="PM4" s="42">
        <v>2290710</v>
      </c>
      <c r="PN4" s="42">
        <v>2290710</v>
      </c>
      <c r="PO4" s="42">
        <v>0</v>
      </c>
      <c r="PP4" s="42">
        <v>0</v>
      </c>
      <c r="PQ4" s="42">
        <v>0</v>
      </c>
      <c r="PR4" s="42">
        <v>0</v>
      </c>
      <c r="PS4" s="42">
        <v>0</v>
      </c>
      <c r="PT4" s="42">
        <v>0</v>
      </c>
      <c r="PU4" s="42">
        <v>0</v>
      </c>
      <c r="PV4" s="42">
        <v>0</v>
      </c>
      <c r="PW4" s="42">
        <v>0</v>
      </c>
      <c r="PX4" s="42">
        <v>0</v>
      </c>
      <c r="PY4" s="42">
        <v>0</v>
      </c>
      <c r="PZ4" s="42">
        <v>0</v>
      </c>
      <c r="QA4" s="42">
        <v>0</v>
      </c>
      <c r="QB4" s="42">
        <v>0</v>
      </c>
      <c r="QC4" s="42">
        <v>0</v>
      </c>
      <c r="QD4" s="42">
        <v>0</v>
      </c>
      <c r="QE4" s="42">
        <v>0</v>
      </c>
      <c r="QF4" s="42">
        <v>0</v>
      </c>
      <c r="QG4" s="42">
        <v>0</v>
      </c>
      <c r="QH4" s="42">
        <v>0</v>
      </c>
      <c r="QI4" s="42">
        <v>0</v>
      </c>
      <c r="QJ4" s="42">
        <v>0</v>
      </c>
      <c r="QK4" s="42">
        <v>0</v>
      </c>
      <c r="QL4" s="42">
        <v>0</v>
      </c>
      <c r="QM4" s="42">
        <v>0</v>
      </c>
      <c r="QN4" s="42">
        <v>0</v>
      </c>
      <c r="QO4" s="42">
        <f>QP4+RB4+RI4</f>
        <v>2366321962</v>
      </c>
      <c r="QP4" s="42">
        <f>QQ4+QW4+QZ4+RA4</f>
        <v>1143190344</v>
      </c>
      <c r="QQ4" s="42">
        <v>23668167</v>
      </c>
      <c r="QR4" s="42">
        <v>22668167</v>
      </c>
      <c r="QS4" s="42">
        <v>1000000</v>
      </c>
      <c r="QT4" s="42">
        <v>0</v>
      </c>
      <c r="QU4" s="42">
        <v>0</v>
      </c>
      <c r="QV4" s="42">
        <v>0</v>
      </c>
      <c r="QW4" s="42">
        <v>1119522177</v>
      </c>
      <c r="QX4" s="42">
        <v>1117831932</v>
      </c>
      <c r="QY4" s="42">
        <v>1690245</v>
      </c>
      <c r="QZ4" s="42">
        <v>0</v>
      </c>
      <c r="RA4" s="42">
        <v>0</v>
      </c>
      <c r="RB4" s="42">
        <v>0</v>
      </c>
      <c r="RC4" s="42">
        <v>0</v>
      </c>
      <c r="RD4" s="42">
        <v>0</v>
      </c>
      <c r="RE4" s="42">
        <v>0</v>
      </c>
      <c r="RF4" s="42">
        <v>0</v>
      </c>
      <c r="RG4" s="42">
        <v>0</v>
      </c>
      <c r="RH4" s="42">
        <v>0</v>
      </c>
      <c r="RI4" s="42">
        <v>1223131618</v>
      </c>
      <c r="RJ4" s="42">
        <v>1222720813</v>
      </c>
      <c r="RK4" s="42">
        <v>1222720813</v>
      </c>
      <c r="RL4" s="42">
        <v>722589093</v>
      </c>
      <c r="RM4" s="42">
        <v>325775041</v>
      </c>
      <c r="RN4" s="42">
        <v>37664902</v>
      </c>
      <c r="RO4" s="42">
        <v>0</v>
      </c>
      <c r="RP4" s="42">
        <v>44525</v>
      </c>
      <c r="RQ4" s="42">
        <v>14979760</v>
      </c>
      <c r="RR4" s="42">
        <v>790908</v>
      </c>
      <c r="RS4" s="42">
        <v>361502</v>
      </c>
      <c r="RT4" s="42">
        <v>0</v>
      </c>
      <c r="RU4" s="42">
        <v>113895722</v>
      </c>
      <c r="RV4" s="42">
        <v>5686580</v>
      </c>
      <c r="RW4" s="42">
        <v>932780</v>
      </c>
      <c r="RX4" s="42">
        <v>0</v>
      </c>
      <c r="RY4" s="42">
        <v>0</v>
      </c>
      <c r="RZ4" s="42">
        <v>0</v>
      </c>
      <c r="SA4" s="42">
        <v>0</v>
      </c>
      <c r="SB4" s="42">
        <v>0</v>
      </c>
      <c r="SC4" s="42">
        <v>0</v>
      </c>
      <c r="SD4" s="42">
        <v>0</v>
      </c>
      <c r="SE4" s="42">
        <v>0</v>
      </c>
      <c r="SF4" s="42">
        <v>0</v>
      </c>
      <c r="SG4" s="42">
        <v>0</v>
      </c>
      <c r="SH4" s="42">
        <v>0</v>
      </c>
      <c r="SI4" s="42">
        <v>0</v>
      </c>
      <c r="SJ4" s="42">
        <v>0</v>
      </c>
      <c r="SK4" s="42">
        <v>0</v>
      </c>
      <c r="SL4" s="42">
        <v>0</v>
      </c>
      <c r="SM4" s="42">
        <v>0</v>
      </c>
      <c r="SN4" s="42">
        <v>0</v>
      </c>
      <c r="SO4" s="42">
        <v>0</v>
      </c>
      <c r="SP4" s="42">
        <v>0</v>
      </c>
      <c r="SQ4" s="42">
        <v>0</v>
      </c>
      <c r="SR4" s="42">
        <v>0</v>
      </c>
      <c r="SS4" s="42">
        <v>0</v>
      </c>
      <c r="ST4" s="42">
        <v>0</v>
      </c>
      <c r="SU4" s="42">
        <v>0</v>
      </c>
      <c r="SV4" s="42">
        <v>0</v>
      </c>
      <c r="SW4" s="42">
        <v>0</v>
      </c>
      <c r="SX4" s="42">
        <v>0</v>
      </c>
      <c r="SY4" s="42">
        <v>0</v>
      </c>
      <c r="SZ4" s="42">
        <v>0</v>
      </c>
      <c r="TA4" s="42">
        <v>0</v>
      </c>
      <c r="TB4" s="42">
        <v>0</v>
      </c>
      <c r="TC4" s="42">
        <v>0</v>
      </c>
      <c r="TD4" s="42">
        <v>0</v>
      </c>
      <c r="TE4" s="42">
        <v>0</v>
      </c>
      <c r="TF4" s="42">
        <v>0</v>
      </c>
      <c r="TG4" s="42">
        <v>0</v>
      </c>
      <c r="TH4" s="42">
        <v>0</v>
      </c>
      <c r="TI4" s="42">
        <f>SUM(RM4:RO4)</f>
        <v>363439943</v>
      </c>
      <c r="TJ4" s="42">
        <f t="shared" ref="TJ4:TJ67" si="6">TL4+TR4+TS4+TT4</f>
        <v>0</v>
      </c>
      <c r="TK4" s="42">
        <v>0</v>
      </c>
      <c r="TL4" s="42">
        <v>0</v>
      </c>
      <c r="TM4" s="42">
        <v>0</v>
      </c>
      <c r="TN4" s="42">
        <v>0</v>
      </c>
      <c r="TO4" s="42">
        <v>0</v>
      </c>
      <c r="TP4" s="42">
        <v>0</v>
      </c>
      <c r="TQ4" s="42">
        <v>0</v>
      </c>
      <c r="TR4" s="42">
        <v>0</v>
      </c>
      <c r="TS4" s="42">
        <v>0</v>
      </c>
      <c r="TT4" s="42">
        <v>0</v>
      </c>
      <c r="TU4" s="42">
        <v>410805</v>
      </c>
      <c r="TV4" s="42">
        <v>0</v>
      </c>
      <c r="TW4" s="42">
        <v>410805</v>
      </c>
      <c r="TX4" s="42">
        <v>0</v>
      </c>
      <c r="TY4" s="42">
        <v>0</v>
      </c>
      <c r="TZ4" s="42">
        <v>0</v>
      </c>
      <c r="UA4" s="42">
        <v>0</v>
      </c>
      <c r="UB4" s="42">
        <v>0</v>
      </c>
      <c r="UC4" s="42">
        <v>0</v>
      </c>
      <c r="UD4" s="42">
        <v>0</v>
      </c>
      <c r="UE4" s="42">
        <v>0</v>
      </c>
      <c r="UF4" s="42">
        <v>0</v>
      </c>
      <c r="UG4" s="42">
        <f t="shared" ref="UG4:UG35" si="7">C4+MS4+QO4</f>
        <v>65871739795</v>
      </c>
      <c r="UH4" s="20">
        <v>65871739795</v>
      </c>
      <c r="UI4" s="1">
        <f>SUM($UG$4:UG4)-UH4</f>
        <v>0</v>
      </c>
    </row>
    <row r="5" spans="2:558">
      <c r="B5" s="58">
        <v>38384</v>
      </c>
      <c r="C5" s="30">
        <f t="shared" si="0"/>
        <v>103926087756</v>
      </c>
      <c r="D5" s="30">
        <f t="shared" si="1"/>
        <v>71402670825</v>
      </c>
      <c r="E5" s="30">
        <v>62116331877</v>
      </c>
      <c r="F5" s="30">
        <v>23487720</v>
      </c>
      <c r="G5" s="30">
        <v>2075856</v>
      </c>
      <c r="H5" s="30">
        <v>36051530670</v>
      </c>
      <c r="I5" s="30">
        <v>36051530670</v>
      </c>
      <c r="J5" s="30">
        <v>0</v>
      </c>
      <c r="K5" s="30">
        <v>0</v>
      </c>
      <c r="L5" s="30">
        <v>8630999648</v>
      </c>
      <c r="M5" s="30">
        <v>12451670935</v>
      </c>
      <c r="N5" s="30">
        <v>12451670935</v>
      </c>
      <c r="O5" s="30">
        <v>0</v>
      </c>
      <c r="P5" s="30">
        <v>1190121931</v>
      </c>
      <c r="Q5" s="30">
        <v>1362621300</v>
      </c>
      <c r="R5" s="30">
        <v>1869789683</v>
      </c>
      <c r="S5" s="30">
        <v>9286338948</v>
      </c>
      <c r="T5" s="30">
        <v>6050663000</v>
      </c>
      <c r="U5" s="30">
        <v>0</v>
      </c>
      <c r="V5" s="30">
        <v>6050663000</v>
      </c>
      <c r="W5" s="30">
        <v>307364460</v>
      </c>
      <c r="X5" s="30">
        <v>1013491647</v>
      </c>
      <c r="Y5" s="30">
        <v>48590232</v>
      </c>
      <c r="Z5" s="30">
        <v>0</v>
      </c>
      <c r="AA5" s="30">
        <v>0</v>
      </c>
      <c r="AB5" s="30">
        <v>57008222</v>
      </c>
      <c r="AC5" s="30">
        <v>48313111</v>
      </c>
      <c r="AD5" s="30">
        <v>1759143784</v>
      </c>
      <c r="AE5" s="30">
        <v>0</v>
      </c>
      <c r="AF5" s="30">
        <v>0</v>
      </c>
      <c r="AG5" s="30">
        <v>0</v>
      </c>
      <c r="AH5" s="30">
        <v>0</v>
      </c>
      <c r="AI5" s="30">
        <f t="shared" si="2"/>
        <v>32523416931</v>
      </c>
      <c r="AJ5" s="30">
        <v>621360</v>
      </c>
      <c r="AK5" s="30">
        <v>0</v>
      </c>
      <c r="AL5" s="30">
        <v>621360</v>
      </c>
      <c r="AM5" s="30">
        <v>0</v>
      </c>
      <c r="AN5" s="30">
        <v>0</v>
      </c>
      <c r="AO5" s="30">
        <v>961627014</v>
      </c>
      <c r="AP5" s="30">
        <v>859921431</v>
      </c>
      <c r="AQ5" s="30">
        <v>493000</v>
      </c>
      <c r="AR5" s="30">
        <v>2616519</v>
      </c>
      <c r="AS5" s="30">
        <v>152605</v>
      </c>
      <c r="AT5" s="30">
        <v>0</v>
      </c>
      <c r="AU5" s="30">
        <v>96203209</v>
      </c>
      <c r="AV5" s="30">
        <v>0</v>
      </c>
      <c r="AW5" s="30">
        <v>2240250</v>
      </c>
      <c r="AX5" s="30">
        <v>0</v>
      </c>
      <c r="AY5" s="30">
        <v>0</v>
      </c>
      <c r="AZ5" s="30">
        <v>0</v>
      </c>
      <c r="BA5" s="30">
        <v>0</v>
      </c>
      <c r="BB5" s="30">
        <v>0</v>
      </c>
      <c r="BC5" s="30">
        <v>0</v>
      </c>
      <c r="BD5" s="30">
        <v>2093932817</v>
      </c>
      <c r="BE5" s="30">
        <v>0</v>
      </c>
      <c r="BF5" s="30">
        <v>1913221104</v>
      </c>
      <c r="BG5" s="30">
        <v>186892830</v>
      </c>
      <c r="BH5" s="30">
        <v>40553965</v>
      </c>
      <c r="BI5" s="30">
        <v>1548834</v>
      </c>
      <c r="BJ5" s="30">
        <v>30877</v>
      </c>
      <c r="BK5" s="30">
        <v>50684</v>
      </c>
      <c r="BL5" s="30">
        <v>7689970</v>
      </c>
      <c r="BM5" s="30">
        <v>0</v>
      </c>
      <c r="BN5" s="30">
        <v>5899677</v>
      </c>
      <c r="BO5" s="30">
        <v>182592</v>
      </c>
      <c r="BP5" s="30">
        <v>0</v>
      </c>
      <c r="BQ5" s="30">
        <v>0</v>
      </c>
      <c r="BR5" s="30">
        <v>-62137716</v>
      </c>
      <c r="BS5" s="30">
        <v>0</v>
      </c>
      <c r="BT5" s="30">
        <v>21055168</v>
      </c>
      <c r="BU5" s="30">
        <v>468471</v>
      </c>
      <c r="BV5" s="30">
        <v>0</v>
      </c>
      <c r="BW5" s="30">
        <v>140000</v>
      </c>
      <c r="BX5" s="30">
        <v>0</v>
      </c>
      <c r="BY5" s="30">
        <v>20446697</v>
      </c>
      <c r="BZ5" s="30">
        <v>0</v>
      </c>
      <c r="CA5" s="30">
        <v>0</v>
      </c>
      <c r="CB5" s="30">
        <v>0</v>
      </c>
      <c r="CC5" s="30">
        <v>387548584</v>
      </c>
      <c r="CD5" s="30">
        <v>308393</v>
      </c>
      <c r="CE5" s="30">
        <v>2475107180</v>
      </c>
      <c r="CF5" s="30">
        <v>90791791</v>
      </c>
      <c r="CG5" s="30">
        <v>1839677203</v>
      </c>
      <c r="CH5" s="30">
        <v>56519453</v>
      </c>
      <c r="CI5" s="30">
        <v>96352797</v>
      </c>
      <c r="CJ5" s="30">
        <v>1288800</v>
      </c>
      <c r="CK5" s="30">
        <v>70705431</v>
      </c>
      <c r="CL5" s="30">
        <v>10726747</v>
      </c>
      <c r="CM5" s="30">
        <v>1180410</v>
      </c>
      <c r="CN5" s="30">
        <v>1823033</v>
      </c>
      <c r="CO5" s="30">
        <v>0</v>
      </c>
      <c r="CP5" s="30">
        <v>10628376</v>
      </c>
      <c r="CQ5" s="30">
        <v>0</v>
      </c>
      <c r="CR5" s="30">
        <v>0</v>
      </c>
      <c r="CS5" s="30">
        <v>332792795</v>
      </c>
      <c r="CT5" s="30">
        <v>247963536</v>
      </c>
      <c r="CU5" s="30">
        <v>12213307</v>
      </c>
      <c r="CV5" s="30">
        <v>35293588</v>
      </c>
      <c r="CW5" s="30">
        <v>28497719</v>
      </c>
      <c r="CX5" s="30">
        <v>5792751</v>
      </c>
      <c r="CY5" s="30">
        <v>3031894</v>
      </c>
      <c r="CZ5" s="30">
        <f t="shared" ref="CZ5:CZ68" si="8">SUM(DA5:DD5)</f>
        <v>0</v>
      </c>
      <c r="DA5" s="30">
        <v>0</v>
      </c>
      <c r="DB5" s="30">
        <v>0</v>
      </c>
      <c r="DC5" s="30">
        <v>0</v>
      </c>
      <c r="DD5" s="30">
        <v>0</v>
      </c>
      <c r="DE5" s="30">
        <v>0</v>
      </c>
      <c r="DF5" s="30">
        <v>0</v>
      </c>
      <c r="DG5" s="30">
        <v>0</v>
      </c>
      <c r="DH5" s="30">
        <v>0</v>
      </c>
      <c r="DI5" s="30">
        <v>3947070</v>
      </c>
      <c r="DJ5" s="30">
        <v>0</v>
      </c>
      <c r="DK5" s="30">
        <v>3947070</v>
      </c>
      <c r="DL5" s="30">
        <v>33201</v>
      </c>
      <c r="DM5" s="30">
        <f t="shared" ref="DM5:DM68" si="9">DN5+DO5+DR5+FG5</f>
        <v>863779309</v>
      </c>
      <c r="DN5" s="30">
        <v>55032500</v>
      </c>
      <c r="DO5" s="30">
        <v>12865200</v>
      </c>
      <c r="DP5" s="30">
        <v>1036800</v>
      </c>
      <c r="DQ5" s="30">
        <v>11828400</v>
      </c>
      <c r="DR5" s="30">
        <v>558707957</v>
      </c>
      <c r="DS5" s="30">
        <v>12342000</v>
      </c>
      <c r="DT5" s="30">
        <v>11097600</v>
      </c>
      <c r="DU5" s="30">
        <v>1162800</v>
      </c>
      <c r="DV5" s="30">
        <v>81600</v>
      </c>
      <c r="DW5" s="30">
        <v>72767300</v>
      </c>
      <c r="DX5" s="30">
        <v>2666300</v>
      </c>
      <c r="DY5" s="30">
        <v>2376600</v>
      </c>
      <c r="DZ5" s="30">
        <v>1406600</v>
      </c>
      <c r="EA5" s="30">
        <v>54702600</v>
      </c>
      <c r="EB5" s="30">
        <v>11615200</v>
      </c>
      <c r="EC5" s="30">
        <v>133171625</v>
      </c>
      <c r="ED5" s="30">
        <v>1512000</v>
      </c>
      <c r="EE5" s="30">
        <v>131604300</v>
      </c>
      <c r="EF5" s="30">
        <v>55325</v>
      </c>
      <c r="EG5" s="30">
        <v>15302300</v>
      </c>
      <c r="EH5" s="30">
        <v>14822200</v>
      </c>
      <c r="EI5" s="30">
        <v>480100</v>
      </c>
      <c r="EJ5" s="30">
        <v>0</v>
      </c>
      <c r="EK5" s="60">
        <v>40428330</v>
      </c>
      <c r="EL5" s="30">
        <v>17577800</v>
      </c>
      <c r="EM5" s="30">
        <v>1853100</v>
      </c>
      <c r="EN5" s="30">
        <v>2080800</v>
      </c>
      <c r="EO5" s="30">
        <v>4685000</v>
      </c>
      <c r="EP5" s="30">
        <v>1017800</v>
      </c>
      <c r="EQ5" s="30">
        <v>1623300</v>
      </c>
      <c r="ER5" s="30">
        <v>20400</v>
      </c>
      <c r="ES5" s="30">
        <v>1451000</v>
      </c>
      <c r="ET5" s="30">
        <v>572500</v>
      </c>
      <c r="EU5" s="30">
        <v>9495100</v>
      </c>
      <c r="EV5" s="30">
        <v>4772500</v>
      </c>
      <c r="EW5" s="30">
        <v>37494900</v>
      </c>
      <c r="EX5" s="30">
        <v>530100</v>
      </c>
      <c r="EY5" s="30">
        <v>714000</v>
      </c>
      <c r="EZ5" s="30">
        <v>22929600</v>
      </c>
      <c r="FA5" s="30">
        <v>13321200</v>
      </c>
      <c r="FB5" s="30">
        <v>0</v>
      </c>
      <c r="FC5" s="30">
        <v>312000</v>
      </c>
      <c r="FD5" s="30">
        <v>101600</v>
      </c>
      <c r="FE5" s="30">
        <v>999600</v>
      </c>
      <c r="FF5" s="30">
        <v>205324002</v>
      </c>
      <c r="FG5" s="30">
        <v>237173652</v>
      </c>
      <c r="FH5" s="30">
        <v>1325200</v>
      </c>
      <c r="FI5" s="30">
        <v>219471852</v>
      </c>
      <c r="FJ5" s="30">
        <v>14711200</v>
      </c>
      <c r="FK5" s="30">
        <v>2082100</v>
      </c>
      <c r="FL5" s="30">
        <v>1272700</v>
      </c>
      <c r="FM5" s="30">
        <v>0</v>
      </c>
      <c r="FN5" s="30">
        <v>0</v>
      </c>
      <c r="FO5" s="30">
        <v>11356400</v>
      </c>
      <c r="FP5" s="30">
        <v>1522600</v>
      </c>
      <c r="FQ5" s="30">
        <v>142800</v>
      </c>
      <c r="FR5" s="30">
        <f t="shared" ref="FR5:FR68" si="10">FS5+GC5+GG5+GH5+GI5+GL5</f>
        <v>333783749</v>
      </c>
      <c r="FS5" s="30">
        <v>62230741</v>
      </c>
      <c r="FT5" s="30">
        <v>156600</v>
      </c>
      <c r="FU5" s="30">
        <v>18385972</v>
      </c>
      <c r="FV5" s="30">
        <v>24691800</v>
      </c>
      <c r="FW5" s="30">
        <v>57600</v>
      </c>
      <c r="FX5" s="30">
        <v>24634200</v>
      </c>
      <c r="FY5" s="30">
        <v>0</v>
      </c>
      <c r="FZ5" s="30">
        <v>350700</v>
      </c>
      <c r="GA5" s="30">
        <v>15328069</v>
      </c>
      <c r="GB5" s="30">
        <v>3317600</v>
      </c>
      <c r="GC5" s="30">
        <v>1105765</v>
      </c>
      <c r="GD5" s="30">
        <v>0</v>
      </c>
      <c r="GE5" s="30">
        <v>1105765</v>
      </c>
      <c r="GF5" s="30">
        <v>0</v>
      </c>
      <c r="GG5" s="30">
        <v>0</v>
      </c>
      <c r="GH5" s="30">
        <v>7523977</v>
      </c>
      <c r="GI5" s="30">
        <v>140946060</v>
      </c>
      <c r="GJ5" s="30">
        <v>90658060</v>
      </c>
      <c r="GK5" s="30">
        <v>50288000</v>
      </c>
      <c r="GL5" s="30">
        <v>121977206</v>
      </c>
      <c r="GM5" s="30">
        <v>7379987</v>
      </c>
      <c r="GN5" s="30">
        <v>4691000</v>
      </c>
      <c r="GO5" s="30">
        <v>1920000</v>
      </c>
      <c r="GP5" s="30">
        <v>20954728</v>
      </c>
      <c r="GQ5" s="30">
        <v>1767810</v>
      </c>
      <c r="GR5" s="30">
        <v>277200</v>
      </c>
      <c r="GS5" s="30">
        <v>16255908</v>
      </c>
      <c r="GT5" s="30">
        <v>68730573</v>
      </c>
      <c r="GU5" s="30">
        <v>7822837</v>
      </c>
      <c r="GV5" s="30">
        <v>0</v>
      </c>
      <c r="GW5" s="30">
        <v>0</v>
      </c>
      <c r="GX5" s="30">
        <v>0</v>
      </c>
      <c r="GY5" s="30">
        <v>0</v>
      </c>
      <c r="GZ5" s="30">
        <v>31100</v>
      </c>
      <c r="HA5" s="30">
        <v>0</v>
      </c>
      <c r="HB5" s="30">
        <v>7791737</v>
      </c>
      <c r="HC5" s="30">
        <v>0</v>
      </c>
      <c r="HD5" s="30">
        <v>0</v>
      </c>
      <c r="HE5" s="30">
        <v>0</v>
      </c>
      <c r="HF5" s="30">
        <v>0</v>
      </c>
      <c r="HG5" s="30">
        <v>0</v>
      </c>
      <c r="HH5" s="30">
        <f t="shared" ref="HH5:HH68" si="11">HJ5+HN5</f>
        <v>0</v>
      </c>
      <c r="HI5" s="30">
        <f t="shared" ref="HI5:HI68" si="12">HK5+HO5</f>
        <v>0</v>
      </c>
      <c r="HJ5" s="30">
        <v>0</v>
      </c>
      <c r="HK5" s="30">
        <v>0</v>
      </c>
      <c r="HL5" s="30">
        <v>0</v>
      </c>
      <c r="HM5" s="30">
        <v>0</v>
      </c>
      <c r="HN5" s="30">
        <v>0</v>
      </c>
      <c r="HO5" s="30">
        <v>0</v>
      </c>
      <c r="HP5" s="30">
        <v>58973141</v>
      </c>
      <c r="HQ5" s="30">
        <v>6770657</v>
      </c>
      <c r="HR5" s="30">
        <v>36069404</v>
      </c>
      <c r="HS5" s="30">
        <v>16133080</v>
      </c>
      <c r="HT5" s="30">
        <v>0</v>
      </c>
      <c r="HU5" s="30">
        <v>0</v>
      </c>
      <c r="HV5" s="30">
        <v>0</v>
      </c>
      <c r="HW5" s="30">
        <v>0</v>
      </c>
      <c r="HX5" s="30">
        <f t="shared" ref="HX5:HX68" si="13">HH5</f>
        <v>0</v>
      </c>
      <c r="HY5" s="30">
        <f t="shared" ref="HY5:HY68" si="14">HI5</f>
        <v>0</v>
      </c>
      <c r="HZ5" s="30">
        <v>25359751956</v>
      </c>
      <c r="IA5" s="30">
        <v>25064936098</v>
      </c>
      <c r="IB5" s="30">
        <v>25064936098</v>
      </c>
      <c r="IC5" s="30">
        <v>0</v>
      </c>
      <c r="ID5" s="30">
        <v>0</v>
      </c>
      <c r="IE5" s="30">
        <v>0</v>
      </c>
      <c r="IF5" s="30">
        <v>0</v>
      </c>
      <c r="IG5" s="30">
        <v>21501930212</v>
      </c>
      <c r="IH5" s="30">
        <v>20524670437</v>
      </c>
      <c r="II5" s="30">
        <v>0</v>
      </c>
      <c r="IJ5" s="30">
        <v>977259775</v>
      </c>
      <c r="IK5" s="30">
        <v>0</v>
      </c>
      <c r="IL5" s="30">
        <v>3445709142</v>
      </c>
      <c r="IM5" s="30">
        <v>3445709142</v>
      </c>
      <c r="IN5" s="30">
        <v>0</v>
      </c>
      <c r="IO5" s="30">
        <v>0</v>
      </c>
      <c r="IP5" s="30">
        <v>0</v>
      </c>
      <c r="IQ5" s="30">
        <v>0</v>
      </c>
      <c r="IR5" s="30">
        <v>0</v>
      </c>
      <c r="IS5" s="30">
        <v>0</v>
      </c>
      <c r="IT5" s="30">
        <v>0</v>
      </c>
      <c r="IU5" s="30">
        <v>0</v>
      </c>
      <c r="IV5" s="30">
        <v>117296744</v>
      </c>
      <c r="IW5" s="30">
        <v>0</v>
      </c>
      <c r="IX5" s="30">
        <v>0</v>
      </c>
      <c r="IY5" s="30">
        <v>0</v>
      </c>
      <c r="IZ5" s="30">
        <v>0</v>
      </c>
      <c r="JA5" s="30">
        <v>0</v>
      </c>
      <c r="JB5" s="30">
        <v>0</v>
      </c>
      <c r="JC5" s="30">
        <v>0</v>
      </c>
      <c r="JD5" s="30">
        <v>0</v>
      </c>
      <c r="JE5" s="30">
        <v>0</v>
      </c>
      <c r="JF5" s="30">
        <v>0</v>
      </c>
      <c r="JG5" s="30">
        <v>0</v>
      </c>
      <c r="JH5" s="31">
        <v>0</v>
      </c>
      <c r="JI5" s="43">
        <v>0</v>
      </c>
      <c r="JJ5" s="43">
        <v>0</v>
      </c>
      <c r="JK5" s="43">
        <v>0</v>
      </c>
      <c r="JL5" s="43"/>
      <c r="JM5" s="30">
        <v>0</v>
      </c>
      <c r="JN5" s="43">
        <v>0</v>
      </c>
      <c r="JO5" s="30">
        <v>534034134</v>
      </c>
      <c r="JP5" s="30">
        <v>294815858</v>
      </c>
      <c r="JQ5" s="30">
        <v>0</v>
      </c>
      <c r="JR5" s="30">
        <v>0</v>
      </c>
      <c r="JS5" s="30">
        <v>0</v>
      </c>
      <c r="JT5" s="30">
        <v>0</v>
      </c>
      <c r="JU5" s="30">
        <v>0</v>
      </c>
      <c r="JV5" s="30">
        <v>0</v>
      </c>
      <c r="JW5" s="30">
        <v>0</v>
      </c>
      <c r="JX5" s="30">
        <v>0</v>
      </c>
      <c r="JY5" s="30">
        <v>0</v>
      </c>
      <c r="JZ5" s="30">
        <v>0</v>
      </c>
      <c r="KA5" s="30">
        <v>0</v>
      </c>
      <c r="KB5" s="30">
        <v>0</v>
      </c>
      <c r="KC5" s="30">
        <v>0</v>
      </c>
      <c r="KD5" s="30">
        <v>0</v>
      </c>
      <c r="KE5" s="30">
        <v>0</v>
      </c>
      <c r="KF5" s="30">
        <v>0</v>
      </c>
      <c r="KG5" s="30">
        <v>0</v>
      </c>
      <c r="KH5" s="30">
        <v>0</v>
      </c>
      <c r="KI5" s="43">
        <v>0</v>
      </c>
      <c r="KJ5" s="43">
        <v>0</v>
      </c>
      <c r="KK5" s="43">
        <v>0</v>
      </c>
      <c r="KL5" s="43">
        <v>0</v>
      </c>
      <c r="KM5" s="30">
        <v>0</v>
      </c>
      <c r="KN5" s="30">
        <v>0</v>
      </c>
      <c r="KO5" s="30">
        <v>0</v>
      </c>
      <c r="KP5" s="30">
        <v>0</v>
      </c>
      <c r="KQ5" s="30">
        <v>0</v>
      </c>
      <c r="KR5" s="30">
        <v>0</v>
      </c>
      <c r="KS5" s="30">
        <v>0</v>
      </c>
      <c r="KT5" s="30">
        <v>0</v>
      </c>
      <c r="KU5" s="30">
        <v>0</v>
      </c>
      <c r="KV5" s="30">
        <v>0</v>
      </c>
      <c r="KW5" s="30">
        <v>0</v>
      </c>
      <c r="KX5" s="30">
        <v>0</v>
      </c>
      <c r="KY5" s="30">
        <v>0</v>
      </c>
      <c r="KZ5" s="30">
        <v>0</v>
      </c>
      <c r="LA5" s="30">
        <v>0</v>
      </c>
      <c r="LB5" s="30">
        <v>0</v>
      </c>
      <c r="LC5" s="30">
        <v>0</v>
      </c>
      <c r="LD5" s="30">
        <v>0</v>
      </c>
      <c r="LE5" s="30">
        <v>0</v>
      </c>
      <c r="LF5" s="30">
        <v>0</v>
      </c>
      <c r="LG5" s="30">
        <v>0</v>
      </c>
      <c r="LH5" s="30">
        <v>0</v>
      </c>
      <c r="LI5" s="30">
        <v>0</v>
      </c>
      <c r="LJ5" s="31">
        <v>0</v>
      </c>
      <c r="LK5" s="31">
        <v>0</v>
      </c>
      <c r="LL5" s="31">
        <v>0</v>
      </c>
      <c r="LM5" s="31">
        <v>0</v>
      </c>
      <c r="LN5" s="31">
        <v>0</v>
      </c>
      <c r="LO5" s="31">
        <v>0</v>
      </c>
      <c r="LP5" s="31">
        <v>0</v>
      </c>
      <c r="LQ5" s="31">
        <v>0</v>
      </c>
      <c r="LR5" s="31">
        <v>0</v>
      </c>
      <c r="LS5" s="31">
        <v>0</v>
      </c>
      <c r="LT5" s="31">
        <v>0</v>
      </c>
      <c r="LU5" s="31">
        <v>0</v>
      </c>
      <c r="LV5" s="31">
        <v>0</v>
      </c>
      <c r="LW5" s="31">
        <v>0</v>
      </c>
      <c r="LX5" s="31">
        <v>0</v>
      </c>
      <c r="LY5" s="31">
        <v>0</v>
      </c>
      <c r="LZ5" s="31">
        <v>0</v>
      </c>
      <c r="MA5" s="31">
        <v>0</v>
      </c>
      <c r="MB5" s="31">
        <v>0</v>
      </c>
      <c r="MC5" s="31">
        <v>0</v>
      </c>
      <c r="MD5" s="31">
        <v>0</v>
      </c>
      <c r="ME5" s="31">
        <v>0</v>
      </c>
      <c r="MF5" s="31">
        <v>0</v>
      </c>
      <c r="MG5" s="31">
        <v>0</v>
      </c>
      <c r="MH5" s="31">
        <v>0</v>
      </c>
      <c r="MI5" s="31">
        <v>0</v>
      </c>
      <c r="MJ5" s="31">
        <v>0</v>
      </c>
      <c r="MK5" s="31">
        <v>0</v>
      </c>
      <c r="ML5" s="31">
        <v>0</v>
      </c>
      <c r="MM5" s="31">
        <v>0</v>
      </c>
      <c r="MN5" s="31">
        <v>0</v>
      </c>
      <c r="MO5" s="31">
        <v>0</v>
      </c>
      <c r="MP5" s="31">
        <v>0</v>
      </c>
      <c r="MQ5" s="30">
        <v>14098293</v>
      </c>
      <c r="MR5" s="30">
        <v>0</v>
      </c>
      <c r="MS5" s="30">
        <f t="shared" si="3"/>
        <v>9242672851</v>
      </c>
      <c r="MT5" s="30">
        <v>6234808130</v>
      </c>
      <c r="MU5" s="30">
        <v>0</v>
      </c>
      <c r="MV5" s="30">
        <v>0</v>
      </c>
      <c r="MW5" s="30">
        <v>0</v>
      </c>
      <c r="MX5" s="30">
        <v>0</v>
      </c>
      <c r="MY5" s="30">
        <v>0</v>
      </c>
      <c r="MZ5" s="30">
        <v>5639139166</v>
      </c>
      <c r="NA5" s="30">
        <f t="shared" si="4"/>
        <v>0</v>
      </c>
      <c r="NB5" s="30">
        <v>0</v>
      </c>
      <c r="NC5" s="30">
        <v>0</v>
      </c>
      <c r="ND5" s="30">
        <f t="shared" si="5"/>
        <v>0</v>
      </c>
      <c r="NE5" s="30">
        <v>0</v>
      </c>
      <c r="NF5" s="30">
        <v>0</v>
      </c>
      <c r="NG5" s="30">
        <v>425897076</v>
      </c>
      <c r="NH5" s="30">
        <v>0</v>
      </c>
      <c r="NI5" s="30">
        <v>0</v>
      </c>
      <c r="NJ5" s="30">
        <v>0</v>
      </c>
      <c r="NK5" s="30">
        <v>0</v>
      </c>
      <c r="NL5" s="30">
        <v>0</v>
      </c>
      <c r="NM5" s="30">
        <v>0</v>
      </c>
      <c r="NN5" s="30">
        <v>0</v>
      </c>
      <c r="NO5" s="30">
        <v>0</v>
      </c>
      <c r="NP5" s="30">
        <v>0</v>
      </c>
      <c r="NQ5" s="30">
        <v>0</v>
      </c>
      <c r="NR5" s="30">
        <v>0</v>
      </c>
      <c r="NS5" s="30">
        <v>0</v>
      </c>
      <c r="NT5" s="30">
        <v>0</v>
      </c>
      <c r="NU5" s="30">
        <v>91767533</v>
      </c>
      <c r="NV5" s="30">
        <v>0</v>
      </c>
      <c r="NW5" s="30">
        <v>22553469</v>
      </c>
      <c r="NX5" s="30">
        <v>55450886</v>
      </c>
      <c r="NY5" s="30">
        <v>0</v>
      </c>
      <c r="NZ5" s="30">
        <v>0</v>
      </c>
      <c r="OA5" s="30">
        <v>1662368586</v>
      </c>
      <c r="OB5" s="30">
        <v>0</v>
      </c>
      <c r="OC5" s="30">
        <v>0</v>
      </c>
      <c r="OD5" s="30">
        <v>0</v>
      </c>
      <c r="OE5" s="30">
        <v>0</v>
      </c>
      <c r="OF5" s="30">
        <v>0</v>
      </c>
      <c r="OG5" s="30">
        <v>0</v>
      </c>
      <c r="OH5" s="30">
        <v>0</v>
      </c>
      <c r="OI5" s="30">
        <v>0</v>
      </c>
      <c r="OJ5" s="30">
        <v>0</v>
      </c>
      <c r="OK5" s="30">
        <v>0</v>
      </c>
      <c r="OL5" s="30">
        <v>0</v>
      </c>
      <c r="OM5" s="30">
        <v>0</v>
      </c>
      <c r="ON5" s="30">
        <v>0</v>
      </c>
      <c r="OO5" s="30">
        <v>0</v>
      </c>
      <c r="OP5" s="30">
        <v>103292882</v>
      </c>
      <c r="OQ5" s="30">
        <v>1559075704</v>
      </c>
      <c r="OR5" s="30">
        <v>0</v>
      </c>
      <c r="OS5" s="30">
        <v>1345496135</v>
      </c>
      <c r="OT5" s="30">
        <v>0</v>
      </c>
      <c r="OU5" s="30">
        <v>1249553202</v>
      </c>
      <c r="OV5" s="30">
        <v>0</v>
      </c>
      <c r="OW5" s="30">
        <v>0</v>
      </c>
      <c r="OX5" s="30">
        <v>31744883</v>
      </c>
      <c r="OY5" s="30">
        <v>0</v>
      </c>
      <c r="OZ5" s="30">
        <v>0</v>
      </c>
      <c r="PA5" s="30">
        <v>0</v>
      </c>
      <c r="PB5" s="30">
        <v>0</v>
      </c>
      <c r="PC5" s="30">
        <v>0</v>
      </c>
      <c r="PD5" s="30">
        <v>0</v>
      </c>
      <c r="PE5" s="30">
        <v>0</v>
      </c>
      <c r="PF5" s="30">
        <v>0</v>
      </c>
      <c r="PG5" s="30">
        <v>0</v>
      </c>
      <c r="PH5" s="30">
        <v>0</v>
      </c>
      <c r="PI5" s="30">
        <v>0</v>
      </c>
      <c r="PJ5" s="30">
        <v>0</v>
      </c>
      <c r="PK5" s="30">
        <v>0</v>
      </c>
      <c r="PL5" s="30">
        <v>0</v>
      </c>
      <c r="PM5" s="30">
        <v>63520906</v>
      </c>
      <c r="PN5" s="30">
        <v>63520906</v>
      </c>
      <c r="PO5" s="30">
        <v>0</v>
      </c>
      <c r="PP5" s="30">
        <v>0</v>
      </c>
      <c r="PQ5" s="30">
        <v>677144</v>
      </c>
      <c r="PR5" s="30">
        <v>0</v>
      </c>
      <c r="PS5" s="30">
        <v>0</v>
      </c>
      <c r="PT5" s="30">
        <f t="shared" ref="PT5:PT68" si="15">SUM(PU5:QB5)</f>
        <v>0</v>
      </c>
      <c r="PU5" s="30">
        <v>0</v>
      </c>
      <c r="PV5" s="30">
        <v>0</v>
      </c>
      <c r="PW5" s="30">
        <v>0</v>
      </c>
      <c r="PX5" s="30">
        <v>0</v>
      </c>
      <c r="PY5" s="30">
        <v>0</v>
      </c>
      <c r="PZ5" s="30">
        <v>0</v>
      </c>
      <c r="QA5" s="30">
        <v>0</v>
      </c>
      <c r="QB5" s="30">
        <v>0</v>
      </c>
      <c r="QC5" s="30">
        <v>0</v>
      </c>
      <c r="QD5" s="30">
        <v>0</v>
      </c>
      <c r="QE5" s="30">
        <v>0</v>
      </c>
      <c r="QF5" s="30">
        <v>0</v>
      </c>
      <c r="QG5" s="30">
        <v>0</v>
      </c>
      <c r="QH5" s="30">
        <v>0</v>
      </c>
      <c r="QI5" s="30">
        <v>0</v>
      </c>
      <c r="QJ5" s="30">
        <v>0</v>
      </c>
      <c r="QK5" s="30">
        <v>0</v>
      </c>
      <c r="QL5" s="30">
        <v>0</v>
      </c>
      <c r="QM5" s="30">
        <v>0</v>
      </c>
      <c r="QN5" s="30">
        <v>0</v>
      </c>
      <c r="QO5" s="30">
        <f t="shared" ref="QO5:QO73" si="16">QP5+RB5+RI5</f>
        <v>5026238507</v>
      </c>
      <c r="QP5" s="30">
        <f t="shared" ref="QP5:QP69" si="17">QQ5+QW5+QZ5+RA5</f>
        <v>3802648456</v>
      </c>
      <c r="QQ5" s="30">
        <v>33743802</v>
      </c>
      <c r="QR5" s="30">
        <v>33743802</v>
      </c>
      <c r="QS5" s="30">
        <v>0</v>
      </c>
      <c r="QT5" s="30">
        <v>0</v>
      </c>
      <c r="QU5" s="30">
        <v>0</v>
      </c>
      <c r="QV5" s="30">
        <v>0</v>
      </c>
      <c r="QW5" s="30">
        <v>448561713</v>
      </c>
      <c r="QX5" s="30">
        <v>447829236</v>
      </c>
      <c r="QY5" s="30">
        <v>732477</v>
      </c>
      <c r="QZ5" s="30">
        <v>3320342941</v>
      </c>
      <c r="RA5" s="30">
        <v>0</v>
      </c>
      <c r="RB5" s="30">
        <v>0</v>
      </c>
      <c r="RC5" s="30">
        <v>0</v>
      </c>
      <c r="RD5" s="30">
        <v>0</v>
      </c>
      <c r="RE5" s="30">
        <v>0</v>
      </c>
      <c r="RF5" s="30">
        <v>0</v>
      </c>
      <c r="RG5" s="30">
        <v>0</v>
      </c>
      <c r="RH5" s="30">
        <v>0</v>
      </c>
      <c r="RI5" s="30">
        <v>1223590051</v>
      </c>
      <c r="RJ5" s="30">
        <v>1173988353</v>
      </c>
      <c r="RK5" s="30">
        <v>1173988353</v>
      </c>
      <c r="RL5" s="30">
        <v>629355380</v>
      </c>
      <c r="RM5" s="30">
        <v>328865918</v>
      </c>
      <c r="RN5" s="30">
        <v>68571274</v>
      </c>
      <c r="RO5" s="30">
        <v>0</v>
      </c>
      <c r="RP5" s="30">
        <v>6059642</v>
      </c>
      <c r="RQ5" s="30">
        <v>4832793</v>
      </c>
      <c r="RR5" s="30">
        <v>9567658</v>
      </c>
      <c r="RS5" s="30">
        <v>327809</v>
      </c>
      <c r="RT5" s="30">
        <v>7993675</v>
      </c>
      <c r="RU5" s="30">
        <v>118414204</v>
      </c>
      <c r="RV5" s="30">
        <v>0</v>
      </c>
      <c r="RW5" s="30">
        <v>0</v>
      </c>
      <c r="RX5" s="30">
        <v>0</v>
      </c>
      <c r="RY5" s="30">
        <v>0</v>
      </c>
      <c r="RZ5" s="30">
        <v>0</v>
      </c>
      <c r="SA5" s="30">
        <v>0</v>
      </c>
      <c r="SB5" s="30">
        <v>0</v>
      </c>
      <c r="SC5" s="30">
        <v>0</v>
      </c>
      <c r="SD5" s="30">
        <v>0</v>
      </c>
      <c r="SE5" s="30">
        <v>0</v>
      </c>
      <c r="SF5" s="30">
        <v>0</v>
      </c>
      <c r="SG5" s="30">
        <v>0</v>
      </c>
      <c r="SH5" s="30">
        <v>0</v>
      </c>
      <c r="SI5" s="30">
        <v>0</v>
      </c>
      <c r="SJ5" s="30">
        <v>0</v>
      </c>
      <c r="SK5" s="30">
        <v>0</v>
      </c>
      <c r="SL5" s="30">
        <v>0</v>
      </c>
      <c r="SM5" s="30">
        <v>0</v>
      </c>
      <c r="SN5" s="30">
        <v>0</v>
      </c>
      <c r="SO5" s="30">
        <v>0</v>
      </c>
      <c r="SP5" s="30">
        <v>0</v>
      </c>
      <c r="SQ5" s="30">
        <v>0</v>
      </c>
      <c r="SR5" s="30">
        <v>0</v>
      </c>
      <c r="SS5" s="30">
        <v>0</v>
      </c>
      <c r="ST5" s="30">
        <v>0</v>
      </c>
      <c r="SU5" s="30">
        <v>0</v>
      </c>
      <c r="SV5" s="30">
        <v>0</v>
      </c>
      <c r="SW5" s="30">
        <v>0</v>
      </c>
      <c r="SX5" s="30">
        <v>0</v>
      </c>
      <c r="SY5" s="30">
        <v>0</v>
      </c>
      <c r="SZ5" s="30">
        <v>0</v>
      </c>
      <c r="TA5" s="30">
        <v>0</v>
      </c>
      <c r="TB5" s="30">
        <v>0</v>
      </c>
      <c r="TC5" s="30">
        <v>0</v>
      </c>
      <c r="TD5" s="30">
        <v>0</v>
      </c>
      <c r="TE5" s="30">
        <v>0</v>
      </c>
      <c r="TF5" s="30">
        <v>0</v>
      </c>
      <c r="TG5" s="30">
        <v>0</v>
      </c>
      <c r="TH5" s="30">
        <v>0</v>
      </c>
      <c r="TI5" s="30">
        <f t="shared" ref="TI5:TI68" si="18">SUM(RM5:RO5)</f>
        <v>397437192</v>
      </c>
      <c r="TJ5" s="30">
        <f t="shared" si="6"/>
        <v>0</v>
      </c>
      <c r="TK5" s="30">
        <v>0</v>
      </c>
      <c r="TL5" s="30">
        <v>0</v>
      </c>
      <c r="TM5" s="30">
        <v>0</v>
      </c>
      <c r="TN5" s="30">
        <v>0</v>
      </c>
      <c r="TO5" s="30">
        <v>0</v>
      </c>
      <c r="TP5" s="30">
        <v>0</v>
      </c>
      <c r="TQ5" s="30">
        <v>0</v>
      </c>
      <c r="TR5" s="30">
        <v>0</v>
      </c>
      <c r="TS5" s="30">
        <v>0</v>
      </c>
      <c r="TT5" s="30">
        <v>0</v>
      </c>
      <c r="TU5" s="30">
        <v>49601698</v>
      </c>
      <c r="TV5" s="30">
        <v>0</v>
      </c>
      <c r="TW5" s="30">
        <v>6052707</v>
      </c>
      <c r="TX5" s="30">
        <v>84550</v>
      </c>
      <c r="TY5" s="30">
        <v>43464441</v>
      </c>
      <c r="TZ5" s="30">
        <v>0</v>
      </c>
      <c r="UA5" s="30">
        <v>0</v>
      </c>
      <c r="UB5" s="30">
        <v>0</v>
      </c>
      <c r="UC5" s="30">
        <v>0</v>
      </c>
      <c r="UD5" s="30">
        <v>0</v>
      </c>
      <c r="UE5" s="30">
        <v>0</v>
      </c>
      <c r="UF5" s="30">
        <v>0</v>
      </c>
      <c r="UG5" s="30">
        <f t="shared" si="7"/>
        <v>118194999114</v>
      </c>
      <c r="UH5" s="1">
        <v>184066738909</v>
      </c>
      <c r="UI5" s="1">
        <f>SUM($UG$4:UG5)-UH5</f>
        <v>0</v>
      </c>
      <c r="UK5" s="2" t="s">
        <v>2921</v>
      </c>
      <c r="UL5" s="2">
        <f>COUNTIF($C$251:$UG$251,UK5)</f>
        <v>74</v>
      </c>
    </row>
    <row r="6" spans="2:558">
      <c r="B6" s="58">
        <v>38412</v>
      </c>
      <c r="C6" s="30">
        <f t="shared" si="0"/>
        <v>83097145278</v>
      </c>
      <c r="D6" s="30">
        <f t="shared" si="1"/>
        <v>38303771020</v>
      </c>
      <c r="E6" s="30">
        <v>29467718988</v>
      </c>
      <c r="F6" s="30">
        <v>171914350</v>
      </c>
      <c r="G6" s="30">
        <v>1183468</v>
      </c>
      <c r="H6" s="30">
        <v>7174850563</v>
      </c>
      <c r="I6" s="30">
        <v>7174850563</v>
      </c>
      <c r="J6" s="30">
        <v>0</v>
      </c>
      <c r="K6" s="30">
        <v>0</v>
      </c>
      <c r="L6" s="30">
        <v>5524399149</v>
      </c>
      <c r="M6" s="30">
        <v>11556856865</v>
      </c>
      <c r="N6" s="30">
        <v>11556856865</v>
      </c>
      <c r="O6" s="30">
        <v>0</v>
      </c>
      <c r="P6" s="30">
        <v>1066960006</v>
      </c>
      <c r="Q6" s="30">
        <v>1161196258</v>
      </c>
      <c r="R6" s="30">
        <v>2046120529</v>
      </c>
      <c r="S6" s="30">
        <v>8836052032</v>
      </c>
      <c r="T6" s="30">
        <v>6207282000</v>
      </c>
      <c r="U6" s="30">
        <v>0</v>
      </c>
      <c r="V6" s="30">
        <v>6207282000</v>
      </c>
      <c r="W6" s="30">
        <v>159360603</v>
      </c>
      <c r="X6" s="30">
        <v>436601662</v>
      </c>
      <c r="Y6" s="30">
        <v>75652545</v>
      </c>
      <c r="Z6" s="30">
        <v>0</v>
      </c>
      <c r="AA6" s="30">
        <v>0</v>
      </c>
      <c r="AB6" s="30">
        <v>23876703</v>
      </c>
      <c r="AC6" s="30">
        <v>38679426</v>
      </c>
      <c r="AD6" s="30">
        <v>1894079238</v>
      </c>
      <c r="AE6" s="30">
        <v>0</v>
      </c>
      <c r="AF6" s="30">
        <v>0</v>
      </c>
      <c r="AG6" s="30">
        <v>0</v>
      </c>
      <c r="AH6" s="30">
        <v>0</v>
      </c>
      <c r="AI6" s="30">
        <f t="shared" si="2"/>
        <v>44793374258</v>
      </c>
      <c r="AJ6" s="30">
        <v>49134358</v>
      </c>
      <c r="AK6" s="30">
        <v>0</v>
      </c>
      <c r="AL6" s="30">
        <v>573428</v>
      </c>
      <c r="AM6" s="30">
        <v>48560930</v>
      </c>
      <c r="AN6" s="30">
        <v>0</v>
      </c>
      <c r="AO6" s="30">
        <v>1021320738</v>
      </c>
      <c r="AP6" s="30">
        <v>988114733</v>
      </c>
      <c r="AQ6" s="30">
        <v>26787665</v>
      </c>
      <c r="AR6" s="30">
        <v>2268492</v>
      </c>
      <c r="AS6" s="30">
        <v>133795</v>
      </c>
      <c r="AT6" s="30">
        <v>32318</v>
      </c>
      <c r="AU6" s="30">
        <v>1640485</v>
      </c>
      <c r="AV6" s="30">
        <v>0</v>
      </c>
      <c r="AW6" s="30">
        <v>2343250</v>
      </c>
      <c r="AX6" s="30">
        <v>0</v>
      </c>
      <c r="AY6" s="30">
        <v>0</v>
      </c>
      <c r="AZ6" s="30">
        <v>0</v>
      </c>
      <c r="BA6" s="30">
        <v>0</v>
      </c>
      <c r="BB6" s="30">
        <v>0</v>
      </c>
      <c r="BC6" s="30">
        <v>0</v>
      </c>
      <c r="BD6" s="30">
        <v>1424247563</v>
      </c>
      <c r="BE6" s="30">
        <v>0</v>
      </c>
      <c r="BF6" s="30">
        <v>1301158942</v>
      </c>
      <c r="BG6" s="30">
        <v>158125908</v>
      </c>
      <c r="BH6" s="30">
        <v>148471</v>
      </c>
      <c r="BI6" s="30">
        <v>89641</v>
      </c>
      <c r="BJ6" s="30">
        <v>1408</v>
      </c>
      <c r="BK6" s="30">
        <v>42970</v>
      </c>
      <c r="BL6" s="30">
        <v>8201166</v>
      </c>
      <c r="BM6" s="30">
        <v>0</v>
      </c>
      <c r="BN6" s="30">
        <v>6428146</v>
      </c>
      <c r="BO6" s="30">
        <v>8047</v>
      </c>
      <c r="BP6" s="30">
        <v>0</v>
      </c>
      <c r="BQ6" s="30">
        <v>0</v>
      </c>
      <c r="BR6" s="30">
        <v>-49957136</v>
      </c>
      <c r="BS6" s="30">
        <v>0</v>
      </c>
      <c r="BT6" s="30">
        <v>44467829</v>
      </c>
      <c r="BU6" s="30">
        <v>0</v>
      </c>
      <c r="BV6" s="30">
        <v>2100312</v>
      </c>
      <c r="BW6" s="30">
        <v>210000</v>
      </c>
      <c r="BX6" s="30">
        <v>0</v>
      </c>
      <c r="BY6" s="30">
        <v>42157517</v>
      </c>
      <c r="BZ6" s="30">
        <v>0</v>
      </c>
      <c r="CA6" s="30">
        <v>0</v>
      </c>
      <c r="CB6" s="30">
        <v>0</v>
      </c>
      <c r="CC6" s="30">
        <v>231492393</v>
      </c>
      <c r="CD6" s="30">
        <v>0</v>
      </c>
      <c r="CE6" s="30">
        <v>2340773613</v>
      </c>
      <c r="CF6" s="30">
        <v>53972943</v>
      </c>
      <c r="CG6" s="30">
        <v>1839677203</v>
      </c>
      <c r="CH6" s="30">
        <v>74049155</v>
      </c>
      <c r="CI6" s="30">
        <v>15018644</v>
      </c>
      <c r="CJ6" s="30">
        <v>835642</v>
      </c>
      <c r="CK6" s="30">
        <v>8076510</v>
      </c>
      <c r="CL6" s="30">
        <v>1803504</v>
      </c>
      <c r="CM6" s="30">
        <v>241235</v>
      </c>
      <c r="CN6" s="30">
        <v>362173</v>
      </c>
      <c r="CO6" s="30">
        <v>0</v>
      </c>
      <c r="CP6" s="30">
        <v>3699580</v>
      </c>
      <c r="CQ6" s="30">
        <v>0</v>
      </c>
      <c r="CR6" s="30">
        <v>0</v>
      </c>
      <c r="CS6" s="30">
        <v>350559635</v>
      </c>
      <c r="CT6" s="30">
        <v>257851111</v>
      </c>
      <c r="CU6" s="30">
        <v>17496114</v>
      </c>
      <c r="CV6" s="30">
        <v>37219609</v>
      </c>
      <c r="CW6" s="30">
        <v>28043069</v>
      </c>
      <c r="CX6" s="30">
        <v>5584866</v>
      </c>
      <c r="CY6" s="30">
        <v>4364866</v>
      </c>
      <c r="CZ6" s="30">
        <f t="shared" si="8"/>
        <v>0</v>
      </c>
      <c r="DA6" s="30">
        <v>0</v>
      </c>
      <c r="DB6" s="30">
        <v>0</v>
      </c>
      <c r="DC6" s="30">
        <v>0</v>
      </c>
      <c r="DD6" s="30">
        <v>0</v>
      </c>
      <c r="DE6" s="30">
        <v>0</v>
      </c>
      <c r="DF6" s="30">
        <v>0</v>
      </c>
      <c r="DG6" s="30">
        <v>0</v>
      </c>
      <c r="DH6" s="30">
        <v>0</v>
      </c>
      <c r="DI6" s="30">
        <v>5615426</v>
      </c>
      <c r="DJ6" s="30">
        <v>0</v>
      </c>
      <c r="DK6" s="30">
        <v>5615426</v>
      </c>
      <c r="DL6" s="30">
        <v>1044238</v>
      </c>
      <c r="DM6" s="30">
        <f t="shared" si="9"/>
        <v>537022458</v>
      </c>
      <c r="DN6" s="30">
        <v>51207300</v>
      </c>
      <c r="DO6" s="30">
        <v>10522800</v>
      </c>
      <c r="DP6" s="30">
        <v>748800</v>
      </c>
      <c r="DQ6" s="30">
        <v>9774000</v>
      </c>
      <c r="DR6" s="30">
        <v>345744644</v>
      </c>
      <c r="DS6" s="30">
        <v>11517600</v>
      </c>
      <c r="DT6" s="30">
        <v>10560000</v>
      </c>
      <c r="DU6" s="30">
        <v>856800</v>
      </c>
      <c r="DV6" s="30">
        <v>100800</v>
      </c>
      <c r="DW6" s="30">
        <v>62139900</v>
      </c>
      <c r="DX6" s="30">
        <v>2871400</v>
      </c>
      <c r="DY6" s="30">
        <v>1398000</v>
      </c>
      <c r="DZ6" s="30">
        <v>541000</v>
      </c>
      <c r="EA6" s="30">
        <v>47053400</v>
      </c>
      <c r="EB6" s="30">
        <v>10276100</v>
      </c>
      <c r="EC6" s="30">
        <v>20241980</v>
      </c>
      <c r="ED6" s="30">
        <v>420000</v>
      </c>
      <c r="EE6" s="30">
        <v>19809000</v>
      </c>
      <c r="EF6" s="30">
        <v>12980</v>
      </c>
      <c r="EG6" s="30">
        <v>14323400</v>
      </c>
      <c r="EH6" s="30">
        <v>13606800</v>
      </c>
      <c r="EI6" s="30">
        <v>675800</v>
      </c>
      <c r="EJ6" s="30">
        <v>40800</v>
      </c>
      <c r="EK6" s="60">
        <v>36391700</v>
      </c>
      <c r="EL6" s="30">
        <v>15715800</v>
      </c>
      <c r="EM6" s="30">
        <v>1570800</v>
      </c>
      <c r="EN6" s="30">
        <v>2162400</v>
      </c>
      <c r="EO6" s="30">
        <v>4019200</v>
      </c>
      <c r="EP6" s="30">
        <v>967900</v>
      </c>
      <c r="EQ6" s="30">
        <v>1285200</v>
      </c>
      <c r="ER6" s="30">
        <v>0</v>
      </c>
      <c r="ES6" s="30">
        <v>1146300</v>
      </c>
      <c r="ET6" s="30">
        <v>619800</v>
      </c>
      <c r="EU6" s="30">
        <v>8162600</v>
      </c>
      <c r="EV6" s="30">
        <v>8061500</v>
      </c>
      <c r="EW6" s="30">
        <v>33898200</v>
      </c>
      <c r="EX6" s="30">
        <v>279000</v>
      </c>
      <c r="EY6" s="30">
        <v>142800</v>
      </c>
      <c r="EZ6" s="30">
        <v>22236000</v>
      </c>
      <c r="FA6" s="30">
        <v>11240400</v>
      </c>
      <c r="FB6" s="30">
        <v>0</v>
      </c>
      <c r="FC6" s="30">
        <v>478400</v>
      </c>
      <c r="FD6" s="30">
        <v>25400</v>
      </c>
      <c r="FE6" s="30">
        <v>958800</v>
      </c>
      <c r="FF6" s="30">
        <v>126076964</v>
      </c>
      <c r="FG6" s="30">
        <v>129547714</v>
      </c>
      <c r="FH6" s="30">
        <v>999500</v>
      </c>
      <c r="FI6" s="30">
        <v>112874014</v>
      </c>
      <c r="FJ6" s="30">
        <v>13705400</v>
      </c>
      <c r="FK6" s="30">
        <v>2747700</v>
      </c>
      <c r="FL6" s="30">
        <v>489500</v>
      </c>
      <c r="FM6" s="30">
        <v>0</v>
      </c>
      <c r="FN6" s="30">
        <v>580300</v>
      </c>
      <c r="FO6" s="30">
        <v>9887900</v>
      </c>
      <c r="FP6" s="30">
        <v>1703600</v>
      </c>
      <c r="FQ6" s="30">
        <v>265200</v>
      </c>
      <c r="FR6" s="30">
        <f t="shared" si="10"/>
        <v>290967061</v>
      </c>
      <c r="FS6" s="30">
        <v>54594184</v>
      </c>
      <c r="FT6" s="30">
        <v>156600</v>
      </c>
      <c r="FU6" s="30">
        <v>17716720</v>
      </c>
      <c r="FV6" s="30">
        <v>15786500</v>
      </c>
      <c r="FW6" s="30">
        <v>0</v>
      </c>
      <c r="FX6" s="30">
        <v>15786500</v>
      </c>
      <c r="FY6" s="30">
        <v>0</v>
      </c>
      <c r="FZ6" s="30">
        <v>308600</v>
      </c>
      <c r="GA6" s="30">
        <v>17694164</v>
      </c>
      <c r="GB6" s="30">
        <v>2931600</v>
      </c>
      <c r="GC6" s="30">
        <v>1782738</v>
      </c>
      <c r="GD6" s="30">
        <v>0</v>
      </c>
      <c r="GE6" s="30">
        <v>1775838</v>
      </c>
      <c r="GF6" s="30">
        <v>6900</v>
      </c>
      <c r="GG6" s="30">
        <v>313543</v>
      </c>
      <c r="GH6" s="30">
        <v>4993010</v>
      </c>
      <c r="GI6" s="30">
        <v>112712310</v>
      </c>
      <c r="GJ6" s="30">
        <v>45211310</v>
      </c>
      <c r="GK6" s="30">
        <v>67501000</v>
      </c>
      <c r="GL6" s="30">
        <v>116571276</v>
      </c>
      <c r="GM6" s="30">
        <v>4539235</v>
      </c>
      <c r="GN6" s="30">
        <v>2022000</v>
      </c>
      <c r="GO6" s="30">
        <v>664000</v>
      </c>
      <c r="GP6" s="30">
        <v>23054476</v>
      </c>
      <c r="GQ6" s="30">
        <v>8000694</v>
      </c>
      <c r="GR6" s="30">
        <v>183010</v>
      </c>
      <c r="GS6" s="30">
        <v>38935054</v>
      </c>
      <c r="GT6" s="30">
        <v>39172807</v>
      </c>
      <c r="GU6" s="30">
        <v>179587235</v>
      </c>
      <c r="GV6" s="30">
        <v>151625107</v>
      </c>
      <c r="GW6" s="30">
        <v>0</v>
      </c>
      <c r="GX6" s="30">
        <v>0</v>
      </c>
      <c r="GY6" s="30">
        <v>24046228</v>
      </c>
      <c r="GZ6" s="30">
        <v>3915900</v>
      </c>
      <c r="HA6" s="30">
        <v>0</v>
      </c>
      <c r="HB6" s="30">
        <v>0</v>
      </c>
      <c r="HC6" s="30">
        <v>0</v>
      </c>
      <c r="HD6" s="30">
        <v>0</v>
      </c>
      <c r="HE6" s="30">
        <v>0</v>
      </c>
      <c r="HF6" s="30">
        <v>0</v>
      </c>
      <c r="HG6" s="30">
        <v>0</v>
      </c>
      <c r="HH6" s="30">
        <f t="shared" si="11"/>
        <v>0</v>
      </c>
      <c r="HI6" s="30">
        <f t="shared" si="12"/>
        <v>0</v>
      </c>
      <c r="HJ6" s="30">
        <v>0</v>
      </c>
      <c r="HK6" s="30">
        <v>0</v>
      </c>
      <c r="HL6" s="30">
        <v>0</v>
      </c>
      <c r="HM6" s="30">
        <v>0</v>
      </c>
      <c r="HN6" s="30">
        <v>0</v>
      </c>
      <c r="HO6" s="30">
        <v>0</v>
      </c>
      <c r="HP6" s="30">
        <v>7496033</v>
      </c>
      <c r="HQ6" s="30">
        <v>1945190</v>
      </c>
      <c r="HR6" s="30">
        <v>1195185</v>
      </c>
      <c r="HS6" s="30">
        <v>4355658</v>
      </c>
      <c r="HT6" s="30">
        <v>0</v>
      </c>
      <c r="HU6" s="30">
        <v>0</v>
      </c>
      <c r="HV6" s="30">
        <v>0</v>
      </c>
      <c r="HW6" s="30">
        <v>0</v>
      </c>
      <c r="HX6" s="30">
        <f t="shared" si="13"/>
        <v>0</v>
      </c>
      <c r="HY6" s="30">
        <f t="shared" si="14"/>
        <v>0</v>
      </c>
      <c r="HZ6" s="30">
        <v>38616391594</v>
      </c>
      <c r="IA6" s="30">
        <v>32943675555</v>
      </c>
      <c r="IB6" s="30">
        <v>32943675555</v>
      </c>
      <c r="IC6" s="30">
        <v>0</v>
      </c>
      <c r="ID6" s="30">
        <v>0</v>
      </c>
      <c r="IE6" s="30">
        <v>0</v>
      </c>
      <c r="IF6" s="30">
        <v>0</v>
      </c>
      <c r="IG6" s="30">
        <v>29380669669</v>
      </c>
      <c r="IH6" s="30">
        <v>20524670437</v>
      </c>
      <c r="II6" s="30">
        <v>7878739457</v>
      </c>
      <c r="IJ6" s="30">
        <v>977259775</v>
      </c>
      <c r="IK6" s="30">
        <v>0</v>
      </c>
      <c r="IL6" s="30">
        <v>3445709142</v>
      </c>
      <c r="IM6" s="30">
        <v>3445709142</v>
      </c>
      <c r="IN6" s="30">
        <v>0</v>
      </c>
      <c r="IO6" s="30">
        <v>0</v>
      </c>
      <c r="IP6" s="30">
        <v>0</v>
      </c>
      <c r="IQ6" s="30">
        <v>0</v>
      </c>
      <c r="IR6" s="30">
        <v>0</v>
      </c>
      <c r="IS6" s="30">
        <v>0</v>
      </c>
      <c r="IT6" s="30">
        <v>0</v>
      </c>
      <c r="IU6" s="30">
        <v>0</v>
      </c>
      <c r="IV6" s="30">
        <v>117296744</v>
      </c>
      <c r="IW6" s="30">
        <v>0</v>
      </c>
      <c r="IX6" s="30">
        <v>0</v>
      </c>
      <c r="IY6" s="30">
        <v>0</v>
      </c>
      <c r="IZ6" s="30">
        <v>0</v>
      </c>
      <c r="JA6" s="30">
        <v>0</v>
      </c>
      <c r="JB6" s="30">
        <v>0</v>
      </c>
      <c r="JC6" s="30">
        <v>0</v>
      </c>
      <c r="JD6" s="30">
        <v>0</v>
      </c>
      <c r="JE6" s="30">
        <v>0</v>
      </c>
      <c r="JF6" s="30">
        <v>0</v>
      </c>
      <c r="JG6" s="30">
        <v>0</v>
      </c>
      <c r="JH6" s="31">
        <v>0</v>
      </c>
      <c r="JI6" s="43">
        <v>0</v>
      </c>
      <c r="JJ6" s="43">
        <v>0</v>
      </c>
      <c r="JK6" s="43">
        <v>0</v>
      </c>
      <c r="JL6" s="43"/>
      <c r="JM6" s="30">
        <v>0</v>
      </c>
      <c r="JN6" s="43">
        <v>0</v>
      </c>
      <c r="JO6" s="30">
        <v>764237800</v>
      </c>
      <c r="JP6" s="30">
        <v>3167162008</v>
      </c>
      <c r="JQ6" s="30">
        <v>21766625</v>
      </c>
      <c r="JR6" s="30">
        <v>0</v>
      </c>
      <c r="JS6" s="30">
        <v>3000000000</v>
      </c>
      <c r="JT6" s="30">
        <v>0</v>
      </c>
      <c r="JU6" s="30">
        <v>0</v>
      </c>
      <c r="JV6" s="30">
        <v>0</v>
      </c>
      <c r="JW6" s="30">
        <v>0</v>
      </c>
      <c r="JX6" s="30">
        <v>0</v>
      </c>
      <c r="JY6" s="30">
        <v>0</v>
      </c>
      <c r="JZ6" s="30">
        <v>0</v>
      </c>
      <c r="KA6" s="30">
        <v>0</v>
      </c>
      <c r="KB6" s="30">
        <v>0</v>
      </c>
      <c r="KC6" s="30">
        <v>0</v>
      </c>
      <c r="KD6" s="30">
        <v>0</v>
      </c>
      <c r="KE6" s="30">
        <v>0</v>
      </c>
      <c r="KF6" s="30">
        <v>0</v>
      </c>
      <c r="KG6" s="30">
        <v>0</v>
      </c>
      <c r="KH6" s="30">
        <v>0</v>
      </c>
      <c r="KI6" s="43">
        <v>0</v>
      </c>
      <c r="KJ6" s="43">
        <v>0</v>
      </c>
      <c r="KK6" s="43">
        <v>0</v>
      </c>
      <c r="KL6" s="43">
        <v>0</v>
      </c>
      <c r="KM6" s="30">
        <v>2505554031</v>
      </c>
      <c r="KN6" s="30">
        <v>2505554031</v>
      </c>
      <c r="KO6" s="30">
        <v>0</v>
      </c>
      <c r="KP6" s="30">
        <v>0</v>
      </c>
      <c r="KQ6" s="30">
        <v>0</v>
      </c>
      <c r="KR6" s="30">
        <v>0</v>
      </c>
      <c r="KS6" s="30">
        <v>0</v>
      </c>
      <c r="KT6" s="30">
        <v>0</v>
      </c>
      <c r="KU6" s="30">
        <v>0</v>
      </c>
      <c r="KV6" s="30">
        <v>0</v>
      </c>
      <c r="KW6" s="30">
        <v>0</v>
      </c>
      <c r="KX6" s="30">
        <v>0</v>
      </c>
      <c r="KY6" s="30">
        <v>0</v>
      </c>
      <c r="KZ6" s="30">
        <v>0</v>
      </c>
      <c r="LA6" s="30">
        <v>0</v>
      </c>
      <c r="LB6" s="30">
        <v>0</v>
      </c>
      <c r="LC6" s="30">
        <v>0</v>
      </c>
      <c r="LD6" s="30">
        <v>0</v>
      </c>
      <c r="LE6" s="30">
        <v>0</v>
      </c>
      <c r="LF6" s="30">
        <v>0</v>
      </c>
      <c r="LG6" s="30">
        <v>0</v>
      </c>
      <c r="LH6" s="30">
        <v>0</v>
      </c>
      <c r="LI6" s="30">
        <v>0</v>
      </c>
      <c r="LJ6" s="31">
        <v>0</v>
      </c>
      <c r="LK6" s="31">
        <v>0</v>
      </c>
      <c r="LL6" s="31">
        <v>0</v>
      </c>
      <c r="LM6" s="31">
        <v>0</v>
      </c>
      <c r="LN6" s="31">
        <v>0</v>
      </c>
      <c r="LO6" s="31">
        <v>0</v>
      </c>
      <c r="LP6" s="31">
        <v>0</v>
      </c>
      <c r="LQ6" s="31">
        <v>0</v>
      </c>
      <c r="LR6" s="31">
        <v>0</v>
      </c>
      <c r="LS6" s="31">
        <v>0</v>
      </c>
      <c r="LT6" s="31">
        <v>0</v>
      </c>
      <c r="LU6" s="31">
        <v>0</v>
      </c>
      <c r="LV6" s="31">
        <v>0</v>
      </c>
      <c r="LW6" s="31">
        <v>0</v>
      </c>
      <c r="LX6" s="31">
        <v>0</v>
      </c>
      <c r="LY6" s="31">
        <v>0</v>
      </c>
      <c r="LZ6" s="31">
        <v>0</v>
      </c>
      <c r="MA6" s="31">
        <v>0</v>
      </c>
      <c r="MB6" s="31">
        <v>0</v>
      </c>
      <c r="MC6" s="31">
        <v>0</v>
      </c>
      <c r="MD6" s="31">
        <v>0</v>
      </c>
      <c r="ME6" s="31">
        <v>0</v>
      </c>
      <c r="MF6" s="31">
        <v>0</v>
      </c>
      <c r="MG6" s="31">
        <v>0</v>
      </c>
      <c r="MH6" s="31">
        <v>0</v>
      </c>
      <c r="MI6" s="31">
        <v>0</v>
      </c>
      <c r="MJ6" s="31">
        <v>0</v>
      </c>
      <c r="MK6" s="31">
        <v>0</v>
      </c>
      <c r="ML6" s="31">
        <v>0</v>
      </c>
      <c r="MM6" s="31">
        <v>0</v>
      </c>
      <c r="MN6" s="31">
        <v>0</v>
      </c>
      <c r="MO6" s="31">
        <v>0</v>
      </c>
      <c r="MP6" s="31">
        <v>0</v>
      </c>
      <c r="MQ6" s="30">
        <v>51250485</v>
      </c>
      <c r="MR6" s="30">
        <v>59267</v>
      </c>
      <c r="MS6" s="30">
        <f t="shared" si="3"/>
        <v>6428156503</v>
      </c>
      <c r="MT6" s="30">
        <v>5169422118</v>
      </c>
      <c r="MU6" s="30">
        <v>0</v>
      </c>
      <c r="MV6" s="30">
        <v>4810246201</v>
      </c>
      <c r="MW6" s="30">
        <v>0</v>
      </c>
      <c r="MX6" s="30">
        <v>0</v>
      </c>
      <c r="MY6" s="30">
        <v>0</v>
      </c>
      <c r="MZ6" s="30">
        <v>0</v>
      </c>
      <c r="NA6" s="30">
        <f t="shared" si="4"/>
        <v>0</v>
      </c>
      <c r="NB6" s="30">
        <v>0</v>
      </c>
      <c r="NC6" s="30">
        <v>0</v>
      </c>
      <c r="ND6" s="30">
        <f t="shared" si="5"/>
        <v>0</v>
      </c>
      <c r="NE6" s="30">
        <v>0</v>
      </c>
      <c r="NF6" s="30">
        <v>0</v>
      </c>
      <c r="NG6" s="30">
        <v>83352159</v>
      </c>
      <c r="NH6" s="30">
        <v>0</v>
      </c>
      <c r="NI6" s="30">
        <v>0</v>
      </c>
      <c r="NJ6" s="30">
        <v>0</v>
      </c>
      <c r="NK6" s="30">
        <v>0</v>
      </c>
      <c r="NL6" s="30">
        <v>0</v>
      </c>
      <c r="NM6" s="30">
        <v>0</v>
      </c>
      <c r="NN6" s="30">
        <v>0</v>
      </c>
      <c r="NO6" s="30">
        <v>0</v>
      </c>
      <c r="NP6" s="30">
        <v>0</v>
      </c>
      <c r="NQ6" s="30">
        <v>0</v>
      </c>
      <c r="NR6" s="30">
        <v>0</v>
      </c>
      <c r="NS6" s="30">
        <v>0</v>
      </c>
      <c r="NT6" s="30">
        <v>0</v>
      </c>
      <c r="NU6" s="30">
        <v>170388965</v>
      </c>
      <c r="NV6" s="30">
        <v>0</v>
      </c>
      <c r="NW6" s="30">
        <v>43225157</v>
      </c>
      <c r="NX6" s="30">
        <v>62209636</v>
      </c>
      <c r="NY6" s="30">
        <v>0</v>
      </c>
      <c r="NZ6" s="30">
        <v>0</v>
      </c>
      <c r="OA6" s="30">
        <v>551901529</v>
      </c>
      <c r="OB6" s="30">
        <v>0</v>
      </c>
      <c r="OC6" s="30">
        <v>0</v>
      </c>
      <c r="OD6" s="30">
        <v>0</v>
      </c>
      <c r="OE6" s="30">
        <v>0</v>
      </c>
      <c r="OF6" s="30">
        <v>0</v>
      </c>
      <c r="OG6" s="30">
        <v>0</v>
      </c>
      <c r="OH6" s="30">
        <v>0</v>
      </c>
      <c r="OI6" s="30">
        <v>0</v>
      </c>
      <c r="OJ6" s="30">
        <v>0</v>
      </c>
      <c r="OK6" s="30">
        <v>0</v>
      </c>
      <c r="OL6" s="30">
        <v>0</v>
      </c>
      <c r="OM6" s="30">
        <v>0</v>
      </c>
      <c r="ON6" s="30">
        <v>0</v>
      </c>
      <c r="OO6" s="30">
        <v>0</v>
      </c>
      <c r="OP6" s="30">
        <v>63827420</v>
      </c>
      <c r="OQ6" s="30">
        <v>488074109</v>
      </c>
      <c r="OR6" s="30">
        <v>0</v>
      </c>
      <c r="OS6" s="30">
        <v>706832856</v>
      </c>
      <c r="OT6" s="30">
        <v>0</v>
      </c>
      <c r="OU6" s="30">
        <v>634072209</v>
      </c>
      <c r="OV6" s="30">
        <v>0</v>
      </c>
      <c r="OW6" s="30">
        <v>0</v>
      </c>
      <c r="OX6" s="30">
        <v>26060439</v>
      </c>
      <c r="OY6" s="30">
        <v>0</v>
      </c>
      <c r="OZ6" s="30">
        <v>0</v>
      </c>
      <c r="PA6" s="30">
        <v>0</v>
      </c>
      <c r="PB6" s="30">
        <v>0</v>
      </c>
      <c r="PC6" s="30">
        <v>0</v>
      </c>
      <c r="PD6" s="30">
        <v>0</v>
      </c>
      <c r="PE6" s="30">
        <v>0</v>
      </c>
      <c r="PF6" s="30">
        <v>0</v>
      </c>
      <c r="PG6" s="30">
        <v>0</v>
      </c>
      <c r="PH6" s="30">
        <v>0</v>
      </c>
      <c r="PI6" s="30">
        <v>0</v>
      </c>
      <c r="PJ6" s="30">
        <v>0</v>
      </c>
      <c r="PK6" s="30">
        <v>0</v>
      </c>
      <c r="PL6" s="30">
        <v>0</v>
      </c>
      <c r="PM6" s="30">
        <v>46700208</v>
      </c>
      <c r="PN6" s="30">
        <v>46700208</v>
      </c>
      <c r="PO6" s="30">
        <v>0</v>
      </c>
      <c r="PP6" s="30">
        <v>0</v>
      </c>
      <c r="PQ6" s="30">
        <v>0</v>
      </c>
      <c r="PR6" s="30">
        <v>0</v>
      </c>
      <c r="PS6" s="30">
        <v>0</v>
      </c>
      <c r="PT6" s="30">
        <f t="shared" si="15"/>
        <v>0</v>
      </c>
      <c r="PU6" s="30">
        <v>0</v>
      </c>
      <c r="PV6" s="30">
        <v>0</v>
      </c>
      <c r="PW6" s="30">
        <v>0</v>
      </c>
      <c r="PX6" s="30">
        <v>0</v>
      </c>
      <c r="PY6" s="30">
        <v>0</v>
      </c>
      <c r="PZ6" s="30">
        <v>0</v>
      </c>
      <c r="QA6" s="30">
        <v>0</v>
      </c>
      <c r="QB6" s="30">
        <v>0</v>
      </c>
      <c r="QC6" s="30">
        <v>0</v>
      </c>
      <c r="QD6" s="30">
        <v>0</v>
      </c>
      <c r="QE6" s="30">
        <v>0</v>
      </c>
      <c r="QF6" s="30">
        <v>0</v>
      </c>
      <c r="QG6" s="30">
        <v>0</v>
      </c>
      <c r="QH6" s="30">
        <v>0</v>
      </c>
      <c r="QI6" s="30">
        <v>0</v>
      </c>
      <c r="QJ6" s="30">
        <v>0</v>
      </c>
      <c r="QK6" s="30">
        <v>0</v>
      </c>
      <c r="QL6" s="30">
        <v>0</v>
      </c>
      <c r="QM6" s="30">
        <v>0</v>
      </c>
      <c r="QN6" s="30">
        <v>0</v>
      </c>
      <c r="QO6" s="30">
        <f t="shared" si="16"/>
        <v>3678846149</v>
      </c>
      <c r="QP6" s="30">
        <f t="shared" si="17"/>
        <v>2174109786</v>
      </c>
      <c r="QQ6" s="30">
        <v>5906650</v>
      </c>
      <c r="QR6" s="30">
        <v>5906650</v>
      </c>
      <c r="QS6" s="30">
        <v>0</v>
      </c>
      <c r="QT6" s="30">
        <v>0</v>
      </c>
      <c r="QU6" s="30">
        <v>0</v>
      </c>
      <c r="QV6" s="30">
        <v>0</v>
      </c>
      <c r="QW6" s="30">
        <v>28994531</v>
      </c>
      <c r="QX6" s="30">
        <v>26217253</v>
      </c>
      <c r="QY6" s="30">
        <v>2777278</v>
      </c>
      <c r="QZ6" s="30">
        <v>2139208605</v>
      </c>
      <c r="RA6" s="30">
        <v>0</v>
      </c>
      <c r="RB6" s="30">
        <v>0</v>
      </c>
      <c r="RC6" s="30">
        <v>0</v>
      </c>
      <c r="RD6" s="30">
        <v>0</v>
      </c>
      <c r="RE6" s="30">
        <v>0</v>
      </c>
      <c r="RF6" s="30">
        <v>0</v>
      </c>
      <c r="RG6" s="30">
        <v>0</v>
      </c>
      <c r="RH6" s="30">
        <v>0</v>
      </c>
      <c r="RI6" s="30">
        <v>1504736363</v>
      </c>
      <c r="RJ6" s="30">
        <v>1462076399</v>
      </c>
      <c r="RK6" s="30">
        <v>1462076399</v>
      </c>
      <c r="RL6" s="30">
        <v>787674537</v>
      </c>
      <c r="RM6" s="30">
        <v>361736451</v>
      </c>
      <c r="RN6" s="30">
        <v>122911261</v>
      </c>
      <c r="RO6" s="30">
        <v>0</v>
      </c>
      <c r="RP6" s="30">
        <v>2043521</v>
      </c>
      <c r="RQ6" s="30">
        <v>19051064</v>
      </c>
      <c r="RR6" s="30">
        <v>5490259</v>
      </c>
      <c r="RS6" s="30">
        <v>364367</v>
      </c>
      <c r="RT6" s="30">
        <v>16595575</v>
      </c>
      <c r="RU6" s="30">
        <v>146209364</v>
      </c>
      <c r="RV6" s="30">
        <v>0</v>
      </c>
      <c r="RW6" s="30">
        <v>0</v>
      </c>
      <c r="RX6" s="30">
        <v>0</v>
      </c>
      <c r="RY6" s="30">
        <v>0</v>
      </c>
      <c r="RZ6" s="30">
        <v>0</v>
      </c>
      <c r="SA6" s="30">
        <v>0</v>
      </c>
      <c r="SB6" s="30">
        <v>0</v>
      </c>
      <c r="SC6" s="30">
        <v>0</v>
      </c>
      <c r="SD6" s="30">
        <v>0</v>
      </c>
      <c r="SE6" s="30">
        <v>0</v>
      </c>
      <c r="SF6" s="30">
        <v>0</v>
      </c>
      <c r="SG6" s="30">
        <v>0</v>
      </c>
      <c r="SH6" s="30">
        <v>0</v>
      </c>
      <c r="SI6" s="30">
        <v>0</v>
      </c>
      <c r="SJ6" s="30">
        <v>0</v>
      </c>
      <c r="SK6" s="30">
        <v>0</v>
      </c>
      <c r="SL6" s="30">
        <v>0</v>
      </c>
      <c r="SM6" s="30">
        <v>0</v>
      </c>
      <c r="SN6" s="30">
        <v>0</v>
      </c>
      <c r="SO6" s="30">
        <v>0</v>
      </c>
      <c r="SP6" s="30">
        <v>0</v>
      </c>
      <c r="SQ6" s="30">
        <v>0</v>
      </c>
      <c r="SR6" s="30">
        <v>0</v>
      </c>
      <c r="SS6" s="30">
        <v>0</v>
      </c>
      <c r="ST6" s="30">
        <v>0</v>
      </c>
      <c r="SU6" s="30">
        <v>0</v>
      </c>
      <c r="SV6" s="30">
        <v>0</v>
      </c>
      <c r="SW6" s="30">
        <v>0</v>
      </c>
      <c r="SX6" s="30">
        <v>0</v>
      </c>
      <c r="SY6" s="30">
        <v>0</v>
      </c>
      <c r="SZ6" s="30">
        <v>0</v>
      </c>
      <c r="TA6" s="30">
        <v>0</v>
      </c>
      <c r="TB6" s="30">
        <v>0</v>
      </c>
      <c r="TC6" s="30">
        <v>0</v>
      </c>
      <c r="TD6" s="30">
        <v>0</v>
      </c>
      <c r="TE6" s="30">
        <v>0</v>
      </c>
      <c r="TF6" s="30">
        <v>0</v>
      </c>
      <c r="TG6" s="30">
        <v>0</v>
      </c>
      <c r="TH6" s="30">
        <v>0</v>
      </c>
      <c r="TI6" s="30">
        <f t="shared" si="18"/>
        <v>484647712</v>
      </c>
      <c r="TJ6" s="30">
        <f t="shared" si="6"/>
        <v>0</v>
      </c>
      <c r="TK6" s="30">
        <v>0</v>
      </c>
      <c r="TL6" s="30">
        <v>0</v>
      </c>
      <c r="TM6" s="30">
        <v>0</v>
      </c>
      <c r="TN6" s="30">
        <v>0</v>
      </c>
      <c r="TO6" s="30">
        <v>0</v>
      </c>
      <c r="TP6" s="30">
        <v>0</v>
      </c>
      <c r="TQ6" s="30">
        <v>0</v>
      </c>
      <c r="TR6" s="30">
        <v>0</v>
      </c>
      <c r="TS6" s="30">
        <v>0</v>
      </c>
      <c r="TT6" s="30">
        <v>0</v>
      </c>
      <c r="TU6" s="30">
        <v>42659964</v>
      </c>
      <c r="TV6" s="30">
        <v>0</v>
      </c>
      <c r="TW6" s="30">
        <v>6410926</v>
      </c>
      <c r="TX6" s="30">
        <v>84538</v>
      </c>
      <c r="TY6" s="30">
        <v>36164500</v>
      </c>
      <c r="TZ6" s="30">
        <v>0</v>
      </c>
      <c r="UA6" s="30">
        <v>0</v>
      </c>
      <c r="UB6" s="30">
        <v>0</v>
      </c>
      <c r="UC6" s="30">
        <v>0</v>
      </c>
      <c r="UD6" s="30">
        <v>0</v>
      </c>
      <c r="UE6" s="30">
        <v>0</v>
      </c>
      <c r="UF6" s="30">
        <v>0</v>
      </c>
      <c r="UG6" s="30">
        <f t="shared" si="7"/>
        <v>93204147930</v>
      </c>
      <c r="UH6" s="1">
        <v>277270886839</v>
      </c>
      <c r="UI6" s="1">
        <f>SUM($UG$4:UG6)-UH6</f>
        <v>0</v>
      </c>
      <c r="UK6" s="2" t="s">
        <v>2969</v>
      </c>
      <c r="UL6" s="2">
        <f>COUNTIF($C$251:$UG$251,UK6)</f>
        <v>23</v>
      </c>
    </row>
    <row r="7" spans="2:558">
      <c r="B7" s="58">
        <v>38443</v>
      </c>
      <c r="C7" s="30">
        <f t="shared" si="0"/>
        <v>99534546978</v>
      </c>
      <c r="D7" s="30">
        <f t="shared" si="1"/>
        <v>54394961583</v>
      </c>
      <c r="E7" s="30">
        <v>44261345955</v>
      </c>
      <c r="F7" s="30">
        <v>4937360</v>
      </c>
      <c r="G7" s="30">
        <v>1186862</v>
      </c>
      <c r="H7" s="30">
        <v>17007211422</v>
      </c>
      <c r="I7" s="30">
        <v>17007211422</v>
      </c>
      <c r="J7" s="30">
        <v>0</v>
      </c>
      <c r="K7" s="30">
        <v>0</v>
      </c>
      <c r="L7" s="30">
        <v>6758380295</v>
      </c>
      <c r="M7" s="30">
        <v>14404362905</v>
      </c>
      <c r="N7" s="30">
        <v>14404362905</v>
      </c>
      <c r="O7" s="30">
        <v>0</v>
      </c>
      <c r="P7" s="30">
        <v>1137401327</v>
      </c>
      <c r="Q7" s="30">
        <v>1844340385</v>
      </c>
      <c r="R7" s="30">
        <v>2075900304</v>
      </c>
      <c r="S7" s="30">
        <v>10133615628</v>
      </c>
      <c r="T7" s="30">
        <v>6484635000</v>
      </c>
      <c r="U7" s="30">
        <v>0</v>
      </c>
      <c r="V7" s="30">
        <v>6484635000</v>
      </c>
      <c r="W7" s="30">
        <v>128544112</v>
      </c>
      <c r="X7" s="30">
        <v>1414789061</v>
      </c>
      <c r="Y7" s="30">
        <v>16806090</v>
      </c>
      <c r="Z7" s="30">
        <v>0</v>
      </c>
      <c r="AA7" s="30">
        <v>0</v>
      </c>
      <c r="AB7" s="30">
        <v>49703428</v>
      </c>
      <c r="AC7" s="30">
        <v>52280680</v>
      </c>
      <c r="AD7" s="30">
        <v>1985417115</v>
      </c>
      <c r="AE7" s="30">
        <v>0</v>
      </c>
      <c r="AF7" s="30">
        <v>0</v>
      </c>
      <c r="AG7" s="30">
        <v>0</v>
      </c>
      <c r="AH7" s="30">
        <v>0</v>
      </c>
      <c r="AI7" s="30">
        <f t="shared" si="2"/>
        <v>45139585395</v>
      </c>
      <c r="AJ7" s="30">
        <v>113016376</v>
      </c>
      <c r="AK7" s="30">
        <v>0</v>
      </c>
      <c r="AL7" s="30">
        <v>354291</v>
      </c>
      <c r="AM7" s="30">
        <v>112662085</v>
      </c>
      <c r="AN7" s="30">
        <v>0</v>
      </c>
      <c r="AO7" s="30">
        <v>1072972564</v>
      </c>
      <c r="AP7" s="30">
        <v>1061163123</v>
      </c>
      <c r="AQ7" s="30">
        <v>71791</v>
      </c>
      <c r="AR7" s="30">
        <v>7042039</v>
      </c>
      <c r="AS7" s="30">
        <v>0</v>
      </c>
      <c r="AT7" s="30">
        <v>0</v>
      </c>
      <c r="AU7" s="30">
        <v>2429611</v>
      </c>
      <c r="AV7" s="30">
        <v>0</v>
      </c>
      <c r="AW7" s="30">
        <v>2266000</v>
      </c>
      <c r="AX7" s="30">
        <v>0</v>
      </c>
      <c r="AY7" s="30">
        <v>0</v>
      </c>
      <c r="AZ7" s="30">
        <v>0</v>
      </c>
      <c r="BA7" s="30">
        <v>0</v>
      </c>
      <c r="BB7" s="30">
        <v>0</v>
      </c>
      <c r="BC7" s="30">
        <v>0</v>
      </c>
      <c r="BD7" s="30">
        <v>3626227718</v>
      </c>
      <c r="BE7" s="30">
        <v>0</v>
      </c>
      <c r="BF7" s="30">
        <v>3339044632</v>
      </c>
      <c r="BG7" s="30">
        <v>182432619</v>
      </c>
      <c r="BH7" s="30">
        <v>428170</v>
      </c>
      <c r="BI7" s="30">
        <v>1340620</v>
      </c>
      <c r="BJ7" s="30">
        <v>5280</v>
      </c>
      <c r="BK7" s="30">
        <v>-73156</v>
      </c>
      <c r="BL7" s="30">
        <v>8153190</v>
      </c>
      <c r="BM7" s="30">
        <v>0</v>
      </c>
      <c r="BN7" s="30">
        <v>6025881</v>
      </c>
      <c r="BO7" s="30">
        <v>23803</v>
      </c>
      <c r="BP7" s="30">
        <v>0</v>
      </c>
      <c r="BQ7" s="30">
        <v>0</v>
      </c>
      <c r="BR7" s="30">
        <v>88846679</v>
      </c>
      <c r="BS7" s="30">
        <v>0</v>
      </c>
      <c r="BT7" s="30">
        <v>71653198</v>
      </c>
      <c r="BU7" s="30">
        <v>514882</v>
      </c>
      <c r="BV7" s="30">
        <v>2524658</v>
      </c>
      <c r="BW7" s="30">
        <v>360000</v>
      </c>
      <c r="BX7" s="30">
        <v>0</v>
      </c>
      <c r="BY7" s="30">
        <v>68253658</v>
      </c>
      <c r="BZ7" s="30">
        <v>0</v>
      </c>
      <c r="CA7" s="30">
        <v>0</v>
      </c>
      <c r="CB7" s="30">
        <v>0</v>
      </c>
      <c r="CC7" s="30">
        <v>1648857477</v>
      </c>
      <c r="CD7" s="30">
        <v>12330966</v>
      </c>
      <c r="CE7" s="30">
        <v>4123533155</v>
      </c>
      <c r="CF7" s="30">
        <v>87871275</v>
      </c>
      <c r="CG7" s="30">
        <v>1847433355</v>
      </c>
      <c r="CH7" s="30">
        <v>73959523</v>
      </c>
      <c r="CI7" s="30">
        <v>45902396</v>
      </c>
      <c r="CJ7" s="30">
        <v>1176689</v>
      </c>
      <c r="CK7" s="30">
        <v>26561518</v>
      </c>
      <c r="CL7" s="30">
        <v>5684913</v>
      </c>
      <c r="CM7" s="30">
        <v>688115</v>
      </c>
      <c r="CN7" s="30">
        <v>1044653</v>
      </c>
      <c r="CO7" s="30">
        <v>0</v>
      </c>
      <c r="CP7" s="30">
        <v>10746508</v>
      </c>
      <c r="CQ7" s="30">
        <v>0</v>
      </c>
      <c r="CR7" s="30">
        <v>0</v>
      </c>
      <c r="CS7" s="30">
        <v>2039259005</v>
      </c>
      <c r="CT7" s="30">
        <v>217760607</v>
      </c>
      <c r="CU7" s="30">
        <v>19509457</v>
      </c>
      <c r="CV7" s="30">
        <v>32667241</v>
      </c>
      <c r="CW7" s="30">
        <v>17577146</v>
      </c>
      <c r="CX7" s="30">
        <v>5932814</v>
      </c>
      <c r="CY7" s="30">
        <v>3291951</v>
      </c>
      <c r="CZ7" s="30">
        <f t="shared" si="8"/>
        <v>1742519789</v>
      </c>
      <c r="DA7" s="30">
        <v>1478503707</v>
      </c>
      <c r="DB7" s="30">
        <v>215114404</v>
      </c>
      <c r="DC7" s="30">
        <v>0</v>
      </c>
      <c r="DD7" s="30">
        <v>48901678</v>
      </c>
      <c r="DE7" s="30">
        <v>0</v>
      </c>
      <c r="DF7" s="30">
        <v>0</v>
      </c>
      <c r="DG7" s="30">
        <v>0</v>
      </c>
      <c r="DH7" s="30">
        <v>0</v>
      </c>
      <c r="DI7" s="30">
        <v>2653613</v>
      </c>
      <c r="DJ7" s="30">
        <v>0</v>
      </c>
      <c r="DK7" s="30">
        <v>2653613</v>
      </c>
      <c r="DL7" s="30">
        <v>362903</v>
      </c>
      <c r="DM7" s="30">
        <f t="shared" si="9"/>
        <v>672576913</v>
      </c>
      <c r="DN7" s="30">
        <v>59861100</v>
      </c>
      <c r="DO7" s="30">
        <v>14458800</v>
      </c>
      <c r="DP7" s="30">
        <v>556800</v>
      </c>
      <c r="DQ7" s="30">
        <v>13902000</v>
      </c>
      <c r="DR7" s="30">
        <v>429537647</v>
      </c>
      <c r="DS7" s="30">
        <v>12921800</v>
      </c>
      <c r="DT7" s="30">
        <v>11289600</v>
      </c>
      <c r="DU7" s="30">
        <v>1512200</v>
      </c>
      <c r="DV7" s="30">
        <v>120000</v>
      </c>
      <c r="DW7" s="30">
        <v>82689500</v>
      </c>
      <c r="DX7" s="30">
        <v>3135100</v>
      </c>
      <c r="DY7" s="30">
        <v>2656200</v>
      </c>
      <c r="DZ7" s="30">
        <v>0</v>
      </c>
      <c r="EA7" s="30">
        <v>64314700</v>
      </c>
      <c r="EB7" s="30">
        <v>12583500</v>
      </c>
      <c r="EC7" s="30">
        <v>9766530</v>
      </c>
      <c r="ED7" s="30">
        <v>252000</v>
      </c>
      <c r="EE7" s="30">
        <v>9427900</v>
      </c>
      <c r="EF7" s="30">
        <v>86630</v>
      </c>
      <c r="EG7" s="30">
        <v>19794500</v>
      </c>
      <c r="EH7" s="30">
        <v>18079600</v>
      </c>
      <c r="EI7" s="30">
        <v>552100</v>
      </c>
      <c r="EJ7" s="30">
        <v>1162800</v>
      </c>
      <c r="EK7" s="60">
        <v>41147600</v>
      </c>
      <c r="EL7" s="30">
        <v>17588700</v>
      </c>
      <c r="EM7" s="30">
        <v>2861500</v>
      </c>
      <c r="EN7" s="30">
        <v>2142000</v>
      </c>
      <c r="EO7" s="30">
        <v>10509900</v>
      </c>
      <c r="EP7" s="30">
        <v>1102900</v>
      </c>
      <c r="EQ7" s="30">
        <v>5650800</v>
      </c>
      <c r="ER7" s="30">
        <v>0</v>
      </c>
      <c r="ES7" s="30">
        <v>3266600</v>
      </c>
      <c r="ET7" s="30">
        <v>489600</v>
      </c>
      <c r="EU7" s="30">
        <v>6976800</v>
      </c>
      <c r="EV7" s="30">
        <v>1782500</v>
      </c>
      <c r="EW7" s="30">
        <v>45231900</v>
      </c>
      <c r="EX7" s="30">
        <v>474300</v>
      </c>
      <c r="EY7" s="30">
        <v>489600</v>
      </c>
      <c r="EZ7" s="30">
        <v>27458400</v>
      </c>
      <c r="FA7" s="30">
        <v>16809600</v>
      </c>
      <c r="FB7" s="30">
        <v>0</v>
      </c>
      <c r="FC7" s="30">
        <v>519600</v>
      </c>
      <c r="FD7" s="30">
        <v>76200</v>
      </c>
      <c r="FE7" s="30">
        <v>1224000</v>
      </c>
      <c r="FF7" s="30">
        <v>174304617</v>
      </c>
      <c r="FG7" s="30">
        <v>168719366</v>
      </c>
      <c r="FH7" s="30">
        <v>1366400</v>
      </c>
      <c r="FI7" s="30">
        <v>139212066</v>
      </c>
      <c r="FJ7" s="30">
        <v>26039700</v>
      </c>
      <c r="FK7" s="30">
        <v>14459600</v>
      </c>
      <c r="FL7" s="30">
        <v>0</v>
      </c>
      <c r="FM7" s="30">
        <v>0</v>
      </c>
      <c r="FN7" s="30">
        <v>321600</v>
      </c>
      <c r="FO7" s="30">
        <v>11258500</v>
      </c>
      <c r="FP7" s="30">
        <v>1999200</v>
      </c>
      <c r="FQ7" s="30">
        <v>102000</v>
      </c>
      <c r="FR7" s="30">
        <f t="shared" si="10"/>
        <v>394817521</v>
      </c>
      <c r="FS7" s="30">
        <v>59914261</v>
      </c>
      <c r="FT7" s="30">
        <v>0</v>
      </c>
      <c r="FU7" s="30">
        <v>8516477</v>
      </c>
      <c r="FV7" s="30">
        <v>32948600</v>
      </c>
      <c r="FW7" s="30">
        <v>76800</v>
      </c>
      <c r="FX7" s="30">
        <v>32871800</v>
      </c>
      <c r="FY7" s="30">
        <v>0</v>
      </c>
      <c r="FZ7" s="30">
        <v>489600</v>
      </c>
      <c r="GA7" s="30">
        <v>16045584</v>
      </c>
      <c r="GB7" s="30">
        <v>1914000</v>
      </c>
      <c r="GC7" s="30">
        <v>1796151</v>
      </c>
      <c r="GD7" s="30">
        <v>0</v>
      </c>
      <c r="GE7" s="30">
        <v>1796151</v>
      </c>
      <c r="GF7" s="30">
        <v>0</v>
      </c>
      <c r="GG7" s="30">
        <v>189910</v>
      </c>
      <c r="GH7" s="30">
        <v>7968445</v>
      </c>
      <c r="GI7" s="30">
        <v>101134662</v>
      </c>
      <c r="GJ7" s="30">
        <v>62400662</v>
      </c>
      <c r="GK7" s="30">
        <v>38734000</v>
      </c>
      <c r="GL7" s="30">
        <v>223814092</v>
      </c>
      <c r="GM7" s="30">
        <v>5642519</v>
      </c>
      <c r="GN7" s="30">
        <v>5282523</v>
      </c>
      <c r="GO7" s="30">
        <v>5284800</v>
      </c>
      <c r="GP7" s="30">
        <v>30097961</v>
      </c>
      <c r="GQ7" s="30">
        <v>7419164</v>
      </c>
      <c r="GR7" s="30">
        <v>356291</v>
      </c>
      <c r="GS7" s="30">
        <v>124260620</v>
      </c>
      <c r="GT7" s="30">
        <v>45470214</v>
      </c>
      <c r="GU7" s="30">
        <v>5062986239</v>
      </c>
      <c r="GV7" s="30">
        <v>0</v>
      </c>
      <c r="GW7" s="30">
        <v>0</v>
      </c>
      <c r="GX7" s="30">
        <v>0</v>
      </c>
      <c r="GY7" s="30">
        <v>15847935</v>
      </c>
      <c r="GZ7" s="30">
        <v>34347434</v>
      </c>
      <c r="HA7" s="30">
        <v>-6058620</v>
      </c>
      <c r="HB7" s="30">
        <v>5018849490</v>
      </c>
      <c r="HC7" s="30">
        <v>0</v>
      </c>
      <c r="HD7" s="30">
        <v>0</v>
      </c>
      <c r="HE7" s="30">
        <v>0</v>
      </c>
      <c r="HF7" s="30">
        <v>0</v>
      </c>
      <c r="HG7" s="30">
        <v>0</v>
      </c>
      <c r="HH7" s="30">
        <f t="shared" si="11"/>
        <v>0</v>
      </c>
      <c r="HI7" s="30">
        <f t="shared" si="12"/>
        <v>0</v>
      </c>
      <c r="HJ7" s="30">
        <v>0</v>
      </c>
      <c r="HK7" s="30">
        <v>0</v>
      </c>
      <c r="HL7" s="30">
        <v>0</v>
      </c>
      <c r="HM7" s="30">
        <v>0</v>
      </c>
      <c r="HN7" s="30">
        <v>0</v>
      </c>
      <c r="HO7" s="30">
        <v>0</v>
      </c>
      <c r="HP7" s="30">
        <v>29107601</v>
      </c>
      <c r="HQ7" s="30">
        <v>6477386</v>
      </c>
      <c r="HR7" s="30">
        <v>10932494</v>
      </c>
      <c r="HS7" s="30">
        <v>11697721</v>
      </c>
      <c r="HT7" s="30">
        <v>0</v>
      </c>
      <c r="HU7" s="30">
        <v>0</v>
      </c>
      <c r="HV7" s="30">
        <v>0</v>
      </c>
      <c r="HW7" s="30">
        <v>0</v>
      </c>
      <c r="HX7" s="30">
        <f t="shared" si="13"/>
        <v>0</v>
      </c>
      <c r="HY7" s="30">
        <f t="shared" si="14"/>
        <v>0</v>
      </c>
      <c r="HZ7" s="30">
        <v>28313131796</v>
      </c>
      <c r="IA7" s="30">
        <v>27308977130</v>
      </c>
      <c r="IB7" s="30">
        <v>27308977130</v>
      </c>
      <c r="IC7" s="30">
        <v>0</v>
      </c>
      <c r="ID7" s="30">
        <v>0</v>
      </c>
      <c r="IE7" s="30">
        <v>0</v>
      </c>
      <c r="IF7" s="30">
        <v>0</v>
      </c>
      <c r="IG7" s="30">
        <v>23745971244</v>
      </c>
      <c r="IH7" s="30">
        <v>20524670437</v>
      </c>
      <c r="II7" s="30">
        <v>2244041032</v>
      </c>
      <c r="IJ7" s="30">
        <v>977259775</v>
      </c>
      <c r="IK7" s="30">
        <v>0</v>
      </c>
      <c r="IL7" s="30">
        <v>3445709142</v>
      </c>
      <c r="IM7" s="30">
        <v>0</v>
      </c>
      <c r="IN7" s="30">
        <v>0</v>
      </c>
      <c r="IO7" s="30">
        <v>0</v>
      </c>
      <c r="IP7" s="30">
        <v>3445709142</v>
      </c>
      <c r="IQ7" s="30">
        <v>0</v>
      </c>
      <c r="IR7" s="30">
        <v>0</v>
      </c>
      <c r="IS7" s="30">
        <v>0</v>
      </c>
      <c r="IT7" s="30">
        <v>0</v>
      </c>
      <c r="IU7" s="30">
        <v>0</v>
      </c>
      <c r="IV7" s="30">
        <v>117296744</v>
      </c>
      <c r="IW7" s="30">
        <v>0</v>
      </c>
      <c r="IX7" s="30">
        <v>0</v>
      </c>
      <c r="IY7" s="30">
        <v>0</v>
      </c>
      <c r="IZ7" s="30">
        <v>0</v>
      </c>
      <c r="JA7" s="30">
        <v>0</v>
      </c>
      <c r="JB7" s="30">
        <v>0</v>
      </c>
      <c r="JC7" s="30">
        <v>0</v>
      </c>
      <c r="JD7" s="30">
        <v>0</v>
      </c>
      <c r="JE7" s="30">
        <v>0</v>
      </c>
      <c r="JF7" s="30">
        <v>0</v>
      </c>
      <c r="JG7" s="30">
        <v>0</v>
      </c>
      <c r="JH7" s="31">
        <v>0</v>
      </c>
      <c r="JI7" s="43">
        <v>0</v>
      </c>
      <c r="JJ7" s="43">
        <v>0</v>
      </c>
      <c r="JK7" s="43">
        <v>0</v>
      </c>
      <c r="JL7" s="43"/>
      <c r="JM7" s="30">
        <v>0</v>
      </c>
      <c r="JN7" s="43">
        <v>0</v>
      </c>
      <c r="JO7" s="30">
        <v>1027625095</v>
      </c>
      <c r="JP7" s="30">
        <v>0</v>
      </c>
      <c r="JQ7" s="30">
        <v>0</v>
      </c>
      <c r="JR7" s="30">
        <v>0</v>
      </c>
      <c r="JS7" s="30">
        <v>0</v>
      </c>
      <c r="JT7" s="30">
        <v>0</v>
      </c>
      <c r="JU7" s="30">
        <v>0</v>
      </c>
      <c r="JV7" s="30">
        <v>0</v>
      </c>
      <c r="JW7" s="30">
        <v>0</v>
      </c>
      <c r="JX7" s="30">
        <v>0</v>
      </c>
      <c r="JY7" s="30">
        <v>0</v>
      </c>
      <c r="JZ7" s="30">
        <v>0</v>
      </c>
      <c r="KA7" s="30">
        <v>0</v>
      </c>
      <c r="KB7" s="30">
        <v>0</v>
      </c>
      <c r="KC7" s="30">
        <v>0</v>
      </c>
      <c r="KD7" s="30">
        <v>0</v>
      </c>
      <c r="KE7" s="30">
        <v>0</v>
      </c>
      <c r="KF7" s="30">
        <v>0</v>
      </c>
      <c r="KG7" s="30">
        <v>0</v>
      </c>
      <c r="KH7" s="30">
        <v>0</v>
      </c>
      <c r="KI7" s="43">
        <v>0</v>
      </c>
      <c r="KJ7" s="43">
        <v>0</v>
      </c>
      <c r="KK7" s="43">
        <v>0</v>
      </c>
      <c r="KL7" s="43">
        <v>0</v>
      </c>
      <c r="KM7" s="30">
        <v>1004154666</v>
      </c>
      <c r="KN7" s="30">
        <v>835184677</v>
      </c>
      <c r="KO7" s="30">
        <v>0</v>
      </c>
      <c r="KP7" s="30">
        <v>0</v>
      </c>
      <c r="KQ7" s="30">
        <v>2425630</v>
      </c>
      <c r="KR7" s="30">
        <v>0</v>
      </c>
      <c r="KS7" s="30">
        <v>8467310</v>
      </c>
      <c r="KT7" s="30">
        <v>9077832</v>
      </c>
      <c r="KU7" s="30">
        <v>0</v>
      </c>
      <c r="KV7" s="30">
        <v>126663581</v>
      </c>
      <c r="KW7" s="30">
        <v>0</v>
      </c>
      <c r="KX7" s="30">
        <v>1763894</v>
      </c>
      <c r="KY7" s="30">
        <v>0</v>
      </c>
      <c r="KZ7" s="30">
        <v>1813403</v>
      </c>
      <c r="LA7" s="30">
        <v>16291146</v>
      </c>
      <c r="LB7" s="30">
        <v>2467193</v>
      </c>
      <c r="LC7" s="30">
        <v>0</v>
      </c>
      <c r="LD7" s="30">
        <v>0</v>
      </c>
      <c r="LE7" s="30">
        <v>0</v>
      </c>
      <c r="LF7" s="30">
        <v>0</v>
      </c>
      <c r="LG7" s="30">
        <v>0</v>
      </c>
      <c r="LH7" s="30">
        <v>0</v>
      </c>
      <c r="LI7" s="30">
        <v>0</v>
      </c>
      <c r="LJ7" s="31">
        <v>0</v>
      </c>
      <c r="LK7" s="31">
        <v>0</v>
      </c>
      <c r="LL7" s="31">
        <v>0</v>
      </c>
      <c r="LM7" s="31">
        <v>0</v>
      </c>
      <c r="LN7" s="31">
        <v>0</v>
      </c>
      <c r="LO7" s="31">
        <v>0</v>
      </c>
      <c r="LP7" s="31">
        <v>0</v>
      </c>
      <c r="LQ7" s="31">
        <v>0</v>
      </c>
      <c r="LR7" s="31">
        <v>0</v>
      </c>
      <c r="LS7" s="31">
        <v>0</v>
      </c>
      <c r="LT7" s="31">
        <v>0</v>
      </c>
      <c r="LU7" s="31">
        <v>0</v>
      </c>
      <c r="LV7" s="31">
        <v>0</v>
      </c>
      <c r="LW7" s="31">
        <v>0</v>
      </c>
      <c r="LX7" s="31">
        <v>0</v>
      </c>
      <c r="LY7" s="31">
        <v>0</v>
      </c>
      <c r="LZ7" s="31">
        <v>0</v>
      </c>
      <c r="MA7" s="31">
        <v>0</v>
      </c>
      <c r="MB7" s="31">
        <v>0</v>
      </c>
      <c r="MC7" s="31">
        <v>0</v>
      </c>
      <c r="MD7" s="31">
        <v>0</v>
      </c>
      <c r="ME7" s="31">
        <v>0</v>
      </c>
      <c r="MF7" s="31">
        <v>0</v>
      </c>
      <c r="MG7" s="31">
        <v>0</v>
      </c>
      <c r="MH7" s="31">
        <v>0</v>
      </c>
      <c r="MI7" s="31">
        <v>0</v>
      </c>
      <c r="MJ7" s="31">
        <v>0</v>
      </c>
      <c r="MK7" s="31">
        <v>0</v>
      </c>
      <c r="ML7" s="31">
        <v>0</v>
      </c>
      <c r="MM7" s="31">
        <v>0</v>
      </c>
      <c r="MN7" s="31">
        <v>0</v>
      </c>
      <c r="MO7" s="31">
        <v>0</v>
      </c>
      <c r="MP7" s="31">
        <v>0</v>
      </c>
      <c r="MQ7" s="30">
        <v>24405689</v>
      </c>
      <c r="MR7" s="30">
        <v>59267</v>
      </c>
      <c r="MS7" s="30">
        <f t="shared" si="3"/>
        <v>7193729608</v>
      </c>
      <c r="MT7" s="30">
        <v>4805831149</v>
      </c>
      <c r="MU7" s="30">
        <v>0</v>
      </c>
      <c r="MV7" s="30">
        <v>3825568691</v>
      </c>
      <c r="MW7" s="30">
        <v>0</v>
      </c>
      <c r="MX7" s="30">
        <v>0</v>
      </c>
      <c r="MY7" s="30">
        <v>0</v>
      </c>
      <c r="MZ7" s="30">
        <v>0</v>
      </c>
      <c r="NA7" s="30">
        <f t="shared" si="4"/>
        <v>0</v>
      </c>
      <c r="NB7" s="30">
        <v>0</v>
      </c>
      <c r="NC7" s="30">
        <v>0</v>
      </c>
      <c r="ND7" s="30">
        <f t="shared" si="5"/>
        <v>0</v>
      </c>
      <c r="NE7" s="30">
        <v>0</v>
      </c>
      <c r="NF7" s="30">
        <v>0</v>
      </c>
      <c r="NG7" s="30">
        <v>851662952</v>
      </c>
      <c r="NH7" s="30">
        <v>0</v>
      </c>
      <c r="NI7" s="30">
        <v>0</v>
      </c>
      <c r="NJ7" s="30">
        <v>0</v>
      </c>
      <c r="NK7" s="30">
        <v>0</v>
      </c>
      <c r="NL7" s="30">
        <v>0</v>
      </c>
      <c r="NM7" s="30">
        <v>0</v>
      </c>
      <c r="NN7" s="30">
        <v>0</v>
      </c>
      <c r="NO7" s="30">
        <v>0</v>
      </c>
      <c r="NP7" s="30">
        <v>0</v>
      </c>
      <c r="NQ7" s="30">
        <v>0</v>
      </c>
      <c r="NR7" s="30">
        <v>0</v>
      </c>
      <c r="NS7" s="30">
        <v>0</v>
      </c>
      <c r="NT7" s="30">
        <v>0</v>
      </c>
      <c r="NU7" s="30">
        <v>23843332</v>
      </c>
      <c r="NV7" s="30">
        <v>0</v>
      </c>
      <c r="NW7" s="30">
        <v>45091569</v>
      </c>
      <c r="NX7" s="30">
        <v>59664605</v>
      </c>
      <c r="NY7" s="30">
        <v>0</v>
      </c>
      <c r="NZ7" s="30">
        <v>0</v>
      </c>
      <c r="OA7" s="30">
        <v>1033954753</v>
      </c>
      <c r="OB7" s="30">
        <v>0</v>
      </c>
      <c r="OC7" s="30">
        <v>0</v>
      </c>
      <c r="OD7" s="30">
        <v>0</v>
      </c>
      <c r="OE7" s="30">
        <v>0</v>
      </c>
      <c r="OF7" s="30">
        <v>0</v>
      </c>
      <c r="OG7" s="30">
        <v>0</v>
      </c>
      <c r="OH7" s="30">
        <v>0</v>
      </c>
      <c r="OI7" s="30">
        <v>0</v>
      </c>
      <c r="OJ7" s="30">
        <v>0</v>
      </c>
      <c r="OK7" s="30">
        <v>0</v>
      </c>
      <c r="OL7" s="30">
        <v>0</v>
      </c>
      <c r="OM7" s="30">
        <v>0</v>
      </c>
      <c r="ON7" s="30">
        <v>0</v>
      </c>
      <c r="OO7" s="30">
        <v>0</v>
      </c>
      <c r="OP7" s="30">
        <v>57806535</v>
      </c>
      <c r="OQ7" s="30">
        <v>976148218</v>
      </c>
      <c r="OR7" s="30">
        <v>0</v>
      </c>
      <c r="OS7" s="30">
        <v>1353943706</v>
      </c>
      <c r="OT7" s="30">
        <v>0</v>
      </c>
      <c r="OU7" s="30">
        <v>1268144418</v>
      </c>
      <c r="OV7" s="30">
        <v>0</v>
      </c>
      <c r="OW7" s="30">
        <v>0</v>
      </c>
      <c r="OX7" s="30">
        <v>30419201</v>
      </c>
      <c r="OY7" s="30">
        <v>0</v>
      </c>
      <c r="OZ7" s="30">
        <v>0</v>
      </c>
      <c r="PA7" s="30">
        <v>0</v>
      </c>
      <c r="PB7" s="30">
        <v>0</v>
      </c>
      <c r="PC7" s="30">
        <v>0</v>
      </c>
      <c r="PD7" s="30">
        <v>0</v>
      </c>
      <c r="PE7" s="30">
        <v>0</v>
      </c>
      <c r="PF7" s="30">
        <v>0</v>
      </c>
      <c r="PG7" s="30">
        <v>0</v>
      </c>
      <c r="PH7" s="30">
        <v>0</v>
      </c>
      <c r="PI7" s="30">
        <v>0</v>
      </c>
      <c r="PJ7" s="30">
        <v>0</v>
      </c>
      <c r="PK7" s="30">
        <v>0</v>
      </c>
      <c r="PL7" s="30">
        <v>0</v>
      </c>
      <c r="PM7" s="30">
        <v>55380087</v>
      </c>
      <c r="PN7" s="30">
        <v>55380087</v>
      </c>
      <c r="PO7" s="30">
        <v>0</v>
      </c>
      <c r="PP7" s="30">
        <v>0</v>
      </c>
      <c r="PQ7" s="30">
        <v>0</v>
      </c>
      <c r="PR7" s="30">
        <v>0</v>
      </c>
      <c r="PS7" s="30">
        <v>0</v>
      </c>
      <c r="PT7" s="30">
        <f t="shared" si="15"/>
        <v>0</v>
      </c>
      <c r="PU7" s="30">
        <v>0</v>
      </c>
      <c r="PV7" s="30">
        <v>0</v>
      </c>
      <c r="PW7" s="30">
        <v>0</v>
      </c>
      <c r="PX7" s="30">
        <v>0</v>
      </c>
      <c r="PY7" s="30">
        <v>0</v>
      </c>
      <c r="PZ7" s="30">
        <v>0</v>
      </c>
      <c r="QA7" s="30">
        <v>0</v>
      </c>
      <c r="QB7" s="30">
        <v>0</v>
      </c>
      <c r="QC7" s="30">
        <v>0</v>
      </c>
      <c r="QD7" s="30">
        <v>0</v>
      </c>
      <c r="QE7" s="30">
        <v>0</v>
      </c>
      <c r="QF7" s="30">
        <v>0</v>
      </c>
      <c r="QG7" s="30">
        <v>0</v>
      </c>
      <c r="QH7" s="30">
        <v>0</v>
      </c>
      <c r="QI7" s="30">
        <v>0</v>
      </c>
      <c r="QJ7" s="30">
        <v>0</v>
      </c>
      <c r="QK7" s="30">
        <v>0</v>
      </c>
      <c r="QL7" s="30">
        <v>0</v>
      </c>
      <c r="QM7" s="30">
        <v>0</v>
      </c>
      <c r="QN7" s="30">
        <v>0</v>
      </c>
      <c r="QO7" s="30">
        <f t="shared" si="16"/>
        <v>160840620665</v>
      </c>
      <c r="QP7" s="30">
        <f t="shared" si="17"/>
        <v>1429921353</v>
      </c>
      <c r="QQ7" s="30">
        <v>46207896</v>
      </c>
      <c r="QR7" s="30">
        <v>4978558</v>
      </c>
      <c r="QS7" s="30">
        <v>41229338</v>
      </c>
      <c r="QT7" s="30">
        <v>0</v>
      </c>
      <c r="QU7" s="30">
        <v>0</v>
      </c>
      <c r="QV7" s="30">
        <v>0</v>
      </c>
      <c r="QW7" s="30">
        <v>108686142</v>
      </c>
      <c r="QX7" s="30">
        <v>103859633</v>
      </c>
      <c r="QY7" s="30">
        <v>4826509</v>
      </c>
      <c r="QZ7" s="30">
        <v>1275027315</v>
      </c>
      <c r="RA7" s="30">
        <v>0</v>
      </c>
      <c r="RB7" s="30">
        <v>0</v>
      </c>
      <c r="RC7" s="30">
        <v>0</v>
      </c>
      <c r="RD7" s="30">
        <v>0</v>
      </c>
      <c r="RE7" s="30">
        <v>0</v>
      </c>
      <c r="RF7" s="30">
        <v>0</v>
      </c>
      <c r="RG7" s="30">
        <v>0</v>
      </c>
      <c r="RH7" s="30">
        <v>0</v>
      </c>
      <c r="RI7" s="30">
        <v>159410699312</v>
      </c>
      <c r="RJ7" s="30">
        <v>2510082125</v>
      </c>
      <c r="RK7" s="30">
        <v>2510082125</v>
      </c>
      <c r="RL7" s="30">
        <v>1241125768</v>
      </c>
      <c r="RM7" s="30">
        <v>221025886</v>
      </c>
      <c r="RN7" s="30">
        <v>111961670</v>
      </c>
      <c r="RO7" s="30">
        <v>0</v>
      </c>
      <c r="RP7" s="30">
        <v>5715709</v>
      </c>
      <c r="RQ7" s="30">
        <v>18984724</v>
      </c>
      <c r="RR7" s="30">
        <v>4772812</v>
      </c>
      <c r="RS7" s="30">
        <v>175511</v>
      </c>
      <c r="RT7" s="30">
        <v>3751260</v>
      </c>
      <c r="RU7" s="30">
        <v>884434407</v>
      </c>
      <c r="RV7" s="30">
        <v>15552289</v>
      </c>
      <c r="RW7" s="30">
        <v>2582089</v>
      </c>
      <c r="RX7" s="30">
        <v>0</v>
      </c>
      <c r="RY7" s="30">
        <v>0</v>
      </c>
      <c r="RZ7" s="30">
        <v>0</v>
      </c>
      <c r="SA7" s="30">
        <v>0</v>
      </c>
      <c r="SB7" s="30">
        <v>0</v>
      </c>
      <c r="SC7" s="30">
        <v>0</v>
      </c>
      <c r="SD7" s="30">
        <v>0</v>
      </c>
      <c r="SE7" s="30">
        <v>0</v>
      </c>
      <c r="SF7" s="30">
        <v>0</v>
      </c>
      <c r="SG7" s="30">
        <v>0</v>
      </c>
      <c r="SH7" s="30">
        <v>0</v>
      </c>
      <c r="SI7" s="30">
        <v>0</v>
      </c>
      <c r="SJ7" s="30">
        <v>0</v>
      </c>
      <c r="SK7" s="30">
        <v>0</v>
      </c>
      <c r="SL7" s="30">
        <v>0</v>
      </c>
      <c r="SM7" s="30">
        <v>0</v>
      </c>
      <c r="SN7" s="30">
        <v>0</v>
      </c>
      <c r="SO7" s="30">
        <v>0</v>
      </c>
      <c r="SP7" s="30">
        <v>0</v>
      </c>
      <c r="SQ7" s="30">
        <v>0</v>
      </c>
      <c r="SR7" s="30">
        <v>0</v>
      </c>
      <c r="SS7" s="30">
        <v>0</v>
      </c>
      <c r="ST7" s="30">
        <v>0</v>
      </c>
      <c r="SU7" s="30">
        <v>0</v>
      </c>
      <c r="SV7" s="30">
        <v>0</v>
      </c>
      <c r="SW7" s="30">
        <v>0</v>
      </c>
      <c r="SX7" s="30">
        <v>0</v>
      </c>
      <c r="SY7" s="30">
        <v>0</v>
      </c>
      <c r="SZ7" s="30">
        <v>0</v>
      </c>
      <c r="TA7" s="30">
        <v>0</v>
      </c>
      <c r="TB7" s="30">
        <v>0</v>
      </c>
      <c r="TC7" s="30">
        <v>0</v>
      </c>
      <c r="TD7" s="30">
        <v>0</v>
      </c>
      <c r="TE7" s="30">
        <v>0</v>
      </c>
      <c r="TF7" s="30">
        <v>0</v>
      </c>
      <c r="TG7" s="30">
        <v>0</v>
      </c>
      <c r="TH7" s="30">
        <v>0</v>
      </c>
      <c r="TI7" s="30">
        <f t="shared" si="18"/>
        <v>332987556</v>
      </c>
      <c r="TJ7" s="30">
        <f t="shared" si="6"/>
        <v>156900000000</v>
      </c>
      <c r="TK7" s="30">
        <v>156900000000</v>
      </c>
      <c r="TL7" s="30">
        <v>156900000000</v>
      </c>
      <c r="TM7" s="30">
        <v>0</v>
      </c>
      <c r="TN7" s="30">
        <v>0</v>
      </c>
      <c r="TO7" s="30">
        <v>0</v>
      </c>
      <c r="TP7" s="30">
        <v>0</v>
      </c>
      <c r="TQ7" s="30">
        <v>0</v>
      </c>
      <c r="TR7" s="30">
        <v>0</v>
      </c>
      <c r="TS7" s="30">
        <v>0</v>
      </c>
      <c r="TT7" s="30">
        <v>0</v>
      </c>
      <c r="TU7" s="30">
        <v>617187</v>
      </c>
      <c r="TV7" s="30">
        <v>0</v>
      </c>
      <c r="TW7" s="30">
        <v>1637</v>
      </c>
      <c r="TX7" s="30">
        <v>615550</v>
      </c>
      <c r="TY7" s="30">
        <v>0</v>
      </c>
      <c r="TZ7" s="30">
        <v>0</v>
      </c>
      <c r="UA7" s="30">
        <v>0</v>
      </c>
      <c r="UB7" s="30">
        <v>0</v>
      </c>
      <c r="UC7" s="30">
        <v>0</v>
      </c>
      <c r="UD7" s="30">
        <v>0</v>
      </c>
      <c r="UE7" s="30">
        <v>0</v>
      </c>
      <c r="UF7" s="30">
        <v>0</v>
      </c>
      <c r="UG7" s="30">
        <f t="shared" si="7"/>
        <v>267568897251</v>
      </c>
      <c r="UH7" s="1">
        <v>544839784090</v>
      </c>
      <c r="UI7" s="1">
        <f>SUM($UG$4:UG7)-UH7</f>
        <v>0</v>
      </c>
      <c r="UK7" s="2" t="s">
        <v>2789</v>
      </c>
      <c r="UL7" s="2">
        <f>COUNTIF($C$251:$UG$251,UK7)</f>
        <v>85</v>
      </c>
    </row>
    <row r="8" spans="2:558">
      <c r="B8" s="58">
        <v>38473</v>
      </c>
      <c r="C8" s="30">
        <f t="shared" si="0"/>
        <v>100222444021</v>
      </c>
      <c r="D8" s="30">
        <f t="shared" si="1"/>
        <v>59809579089</v>
      </c>
      <c r="E8" s="30">
        <v>49243888555</v>
      </c>
      <c r="F8" s="30">
        <v>5799000</v>
      </c>
      <c r="G8" s="30">
        <v>1253316</v>
      </c>
      <c r="H8" s="30">
        <v>26633177388</v>
      </c>
      <c r="I8" s="30">
        <v>26633177388</v>
      </c>
      <c r="J8" s="30">
        <v>0</v>
      </c>
      <c r="K8" s="30">
        <v>0</v>
      </c>
      <c r="L8" s="30">
        <v>4157492573</v>
      </c>
      <c r="M8" s="30">
        <v>12602425741</v>
      </c>
      <c r="N8" s="30">
        <v>12602425741</v>
      </c>
      <c r="O8" s="30">
        <v>0</v>
      </c>
      <c r="P8" s="30">
        <v>973615579</v>
      </c>
      <c r="Q8" s="30">
        <v>1209859117</v>
      </c>
      <c r="R8" s="30">
        <v>2133224108</v>
      </c>
      <c r="S8" s="30">
        <v>10565690534</v>
      </c>
      <c r="T8" s="30">
        <v>6643363000</v>
      </c>
      <c r="U8" s="30">
        <v>0</v>
      </c>
      <c r="V8" s="30">
        <v>6643363000</v>
      </c>
      <c r="W8" s="30">
        <v>145212927</v>
      </c>
      <c r="X8" s="30">
        <v>1610894755</v>
      </c>
      <c r="Y8" s="30">
        <v>71563105</v>
      </c>
      <c r="Z8" s="30">
        <v>0</v>
      </c>
      <c r="AA8" s="30">
        <v>0</v>
      </c>
      <c r="AB8" s="30">
        <v>43028511</v>
      </c>
      <c r="AC8" s="30">
        <v>44310886</v>
      </c>
      <c r="AD8" s="30">
        <v>2005368238</v>
      </c>
      <c r="AE8" s="30">
        <v>0</v>
      </c>
      <c r="AF8" s="30">
        <v>0</v>
      </c>
      <c r="AG8" s="30">
        <v>0</v>
      </c>
      <c r="AH8" s="30">
        <v>0</v>
      </c>
      <c r="AI8" s="30">
        <f t="shared" si="2"/>
        <v>40412864932</v>
      </c>
      <c r="AJ8" s="30">
        <v>342636</v>
      </c>
      <c r="AK8" s="30">
        <v>0</v>
      </c>
      <c r="AL8" s="30">
        <v>342636</v>
      </c>
      <c r="AM8" s="30">
        <v>0</v>
      </c>
      <c r="AN8" s="30">
        <v>0</v>
      </c>
      <c r="AO8" s="30">
        <v>903571218</v>
      </c>
      <c r="AP8" s="30">
        <v>890984098</v>
      </c>
      <c r="AQ8" s="30">
        <v>702541</v>
      </c>
      <c r="AR8" s="30">
        <v>2179172</v>
      </c>
      <c r="AS8" s="30">
        <v>127685</v>
      </c>
      <c r="AT8" s="30">
        <v>34282</v>
      </c>
      <c r="AU8" s="30">
        <v>6891190</v>
      </c>
      <c r="AV8" s="30">
        <v>0</v>
      </c>
      <c r="AW8" s="30">
        <v>2652250</v>
      </c>
      <c r="AX8" s="30">
        <v>0</v>
      </c>
      <c r="AY8" s="30">
        <v>0</v>
      </c>
      <c r="AZ8" s="30">
        <v>0</v>
      </c>
      <c r="BA8" s="30">
        <v>0</v>
      </c>
      <c r="BB8" s="30">
        <v>0</v>
      </c>
      <c r="BC8" s="30">
        <v>0</v>
      </c>
      <c r="BD8" s="30">
        <v>1787509596</v>
      </c>
      <c r="BE8" s="30">
        <v>0</v>
      </c>
      <c r="BF8" s="30">
        <v>1635617708</v>
      </c>
      <c r="BG8" s="30">
        <v>125894944</v>
      </c>
      <c r="BH8" s="30">
        <v>494449</v>
      </c>
      <c r="BI8" s="30">
        <v>309792</v>
      </c>
      <c r="BJ8" s="30">
        <v>14546</v>
      </c>
      <c r="BK8" s="30">
        <v>0</v>
      </c>
      <c r="BL8" s="30">
        <v>8499015</v>
      </c>
      <c r="BM8" s="30">
        <v>0</v>
      </c>
      <c r="BN8" s="30">
        <v>6681896</v>
      </c>
      <c r="BO8" s="30">
        <v>5044164</v>
      </c>
      <c r="BP8" s="30">
        <v>0</v>
      </c>
      <c r="BQ8" s="30">
        <v>0</v>
      </c>
      <c r="BR8" s="30">
        <v>4953082</v>
      </c>
      <c r="BS8" s="30">
        <v>0</v>
      </c>
      <c r="BT8" s="30">
        <v>79459145</v>
      </c>
      <c r="BU8" s="30">
        <v>872275</v>
      </c>
      <c r="BV8" s="30">
        <v>0</v>
      </c>
      <c r="BW8" s="30">
        <v>100000</v>
      </c>
      <c r="BX8" s="30">
        <v>7237500</v>
      </c>
      <c r="BY8" s="30">
        <v>71249370</v>
      </c>
      <c r="BZ8" s="30">
        <v>0</v>
      </c>
      <c r="CA8" s="30">
        <v>0</v>
      </c>
      <c r="CB8" s="30">
        <v>0</v>
      </c>
      <c r="CC8" s="30">
        <v>140850599</v>
      </c>
      <c r="CD8" s="30">
        <v>0</v>
      </c>
      <c r="CE8" s="30">
        <v>2354681807</v>
      </c>
      <c r="CF8" s="30">
        <v>59531678</v>
      </c>
      <c r="CG8" s="30">
        <v>1828464181</v>
      </c>
      <c r="CH8" s="30">
        <v>123799724</v>
      </c>
      <c r="CI8" s="30">
        <v>13775251</v>
      </c>
      <c r="CJ8" s="30">
        <v>451524</v>
      </c>
      <c r="CK8" s="30">
        <v>9321497</v>
      </c>
      <c r="CL8" s="30">
        <v>780107</v>
      </c>
      <c r="CM8" s="30">
        <v>626231</v>
      </c>
      <c r="CN8" s="30">
        <v>281037</v>
      </c>
      <c r="CO8" s="30">
        <v>0</v>
      </c>
      <c r="CP8" s="30">
        <v>2314855</v>
      </c>
      <c r="CQ8" s="30">
        <v>0</v>
      </c>
      <c r="CR8" s="30">
        <v>0</v>
      </c>
      <c r="CS8" s="30">
        <v>323274895</v>
      </c>
      <c r="CT8" s="30">
        <v>237902652</v>
      </c>
      <c r="CU8" s="30">
        <v>23278594</v>
      </c>
      <c r="CV8" s="30">
        <v>33480623</v>
      </c>
      <c r="CW8" s="30">
        <v>19342732</v>
      </c>
      <c r="CX8" s="30">
        <v>5895779</v>
      </c>
      <c r="CY8" s="30">
        <v>3374515</v>
      </c>
      <c r="CZ8" s="30">
        <f t="shared" si="8"/>
        <v>0</v>
      </c>
      <c r="DA8" s="30">
        <v>0</v>
      </c>
      <c r="DB8" s="30">
        <v>0</v>
      </c>
      <c r="DC8" s="30">
        <v>0</v>
      </c>
      <c r="DD8" s="30">
        <v>0</v>
      </c>
      <c r="DE8" s="30">
        <v>0</v>
      </c>
      <c r="DF8" s="30">
        <v>0</v>
      </c>
      <c r="DG8" s="30">
        <v>0</v>
      </c>
      <c r="DH8" s="30">
        <v>0</v>
      </c>
      <c r="DI8" s="30">
        <v>3912422</v>
      </c>
      <c r="DJ8" s="30">
        <v>0</v>
      </c>
      <c r="DK8" s="30">
        <v>3912422</v>
      </c>
      <c r="DL8" s="30">
        <v>1054147</v>
      </c>
      <c r="DM8" s="30">
        <f t="shared" si="9"/>
        <v>626429215</v>
      </c>
      <c r="DN8" s="30">
        <v>60682100</v>
      </c>
      <c r="DO8" s="30">
        <v>13267200</v>
      </c>
      <c r="DP8" s="30">
        <v>595200</v>
      </c>
      <c r="DQ8" s="30">
        <v>12672000</v>
      </c>
      <c r="DR8" s="30">
        <v>394056556</v>
      </c>
      <c r="DS8" s="30">
        <v>10759300</v>
      </c>
      <c r="DT8" s="30">
        <v>9657600</v>
      </c>
      <c r="DU8" s="30">
        <v>1040400</v>
      </c>
      <c r="DV8" s="30">
        <v>61300</v>
      </c>
      <c r="DW8" s="30">
        <v>79897300</v>
      </c>
      <c r="DX8" s="30">
        <v>3486700</v>
      </c>
      <c r="DY8" s="30">
        <v>2097000</v>
      </c>
      <c r="DZ8" s="30">
        <v>0</v>
      </c>
      <c r="EA8" s="30">
        <v>57629400</v>
      </c>
      <c r="EB8" s="30">
        <v>16684200</v>
      </c>
      <c r="EC8" s="30">
        <v>12747765</v>
      </c>
      <c r="ED8" s="30">
        <v>84000</v>
      </c>
      <c r="EE8" s="30">
        <v>12631000</v>
      </c>
      <c r="EF8" s="30">
        <v>32765</v>
      </c>
      <c r="EG8" s="30">
        <v>18656200</v>
      </c>
      <c r="EH8" s="30">
        <v>18162600</v>
      </c>
      <c r="EI8" s="30">
        <v>452800</v>
      </c>
      <c r="EJ8" s="30">
        <v>40800</v>
      </c>
      <c r="EK8" s="60">
        <v>34715300</v>
      </c>
      <c r="EL8" s="30">
        <v>15694100</v>
      </c>
      <c r="EM8" s="30">
        <v>2188100</v>
      </c>
      <c r="EN8" s="30">
        <v>2203200</v>
      </c>
      <c r="EO8" s="30">
        <v>14818300</v>
      </c>
      <c r="EP8" s="30">
        <v>819900</v>
      </c>
      <c r="EQ8" s="30">
        <v>9385300</v>
      </c>
      <c r="ER8" s="30">
        <v>0</v>
      </c>
      <c r="ES8" s="30">
        <v>4263600</v>
      </c>
      <c r="ET8" s="30">
        <v>349500</v>
      </c>
      <c r="EU8" s="30">
        <v>5202000</v>
      </c>
      <c r="EV8" s="30">
        <v>0</v>
      </c>
      <c r="EW8" s="30">
        <v>47752900</v>
      </c>
      <c r="EX8" s="30">
        <v>892800</v>
      </c>
      <c r="EY8" s="30">
        <v>552100</v>
      </c>
      <c r="EZ8" s="30">
        <v>27091200</v>
      </c>
      <c r="FA8" s="30">
        <v>19216800</v>
      </c>
      <c r="FB8" s="30">
        <v>0</v>
      </c>
      <c r="FC8" s="30">
        <v>520000</v>
      </c>
      <c r="FD8" s="30">
        <v>127000</v>
      </c>
      <c r="FE8" s="30">
        <v>1713600</v>
      </c>
      <c r="FF8" s="30">
        <v>147061491</v>
      </c>
      <c r="FG8" s="30">
        <v>158423359</v>
      </c>
      <c r="FH8" s="30">
        <v>1835700</v>
      </c>
      <c r="FI8" s="30">
        <v>125684459</v>
      </c>
      <c r="FJ8" s="30">
        <v>28921800</v>
      </c>
      <c r="FK8" s="30">
        <v>19754200</v>
      </c>
      <c r="FL8" s="30">
        <v>0</v>
      </c>
      <c r="FM8" s="30">
        <v>0</v>
      </c>
      <c r="FN8" s="30">
        <v>356600</v>
      </c>
      <c r="FO8" s="30">
        <v>8811000</v>
      </c>
      <c r="FP8" s="30">
        <v>1838600</v>
      </c>
      <c r="FQ8" s="30">
        <v>142800</v>
      </c>
      <c r="FR8" s="30">
        <f t="shared" si="10"/>
        <v>346242026</v>
      </c>
      <c r="FS8" s="30">
        <v>106333377</v>
      </c>
      <c r="FT8" s="30">
        <v>52200</v>
      </c>
      <c r="FU8" s="30">
        <v>4052200</v>
      </c>
      <c r="FV8" s="30">
        <v>84334600</v>
      </c>
      <c r="FW8" s="30">
        <v>0</v>
      </c>
      <c r="FX8" s="30">
        <v>84334600</v>
      </c>
      <c r="FY8" s="30">
        <v>0</v>
      </c>
      <c r="FZ8" s="30">
        <v>367200</v>
      </c>
      <c r="GA8" s="30">
        <v>15613177</v>
      </c>
      <c r="GB8" s="30">
        <v>1914000</v>
      </c>
      <c r="GC8" s="30">
        <v>1252102</v>
      </c>
      <c r="GD8" s="30">
        <v>0</v>
      </c>
      <c r="GE8" s="30">
        <v>1252102</v>
      </c>
      <c r="GF8" s="30">
        <v>0</v>
      </c>
      <c r="GG8" s="30">
        <v>225701</v>
      </c>
      <c r="GH8" s="30">
        <v>6817092</v>
      </c>
      <c r="GI8" s="30">
        <v>102194985</v>
      </c>
      <c r="GJ8" s="30">
        <v>58955985</v>
      </c>
      <c r="GK8" s="30">
        <v>43239000</v>
      </c>
      <c r="GL8" s="30">
        <v>129418769</v>
      </c>
      <c r="GM8" s="30">
        <v>5758523</v>
      </c>
      <c r="GN8" s="30">
        <v>271200</v>
      </c>
      <c r="GO8" s="30">
        <v>3658000</v>
      </c>
      <c r="GP8" s="30">
        <v>31187271</v>
      </c>
      <c r="GQ8" s="30">
        <v>5488347</v>
      </c>
      <c r="GR8" s="30">
        <v>253688</v>
      </c>
      <c r="GS8" s="30">
        <v>36435670</v>
      </c>
      <c r="GT8" s="30">
        <v>46366070</v>
      </c>
      <c r="GU8" s="30">
        <v>599032903</v>
      </c>
      <c r="GV8" s="30">
        <v>196467728</v>
      </c>
      <c r="GW8" s="30">
        <v>0</v>
      </c>
      <c r="GX8" s="30">
        <v>0</v>
      </c>
      <c r="GY8" s="30">
        <v>24046228</v>
      </c>
      <c r="GZ8" s="30">
        <v>41207400</v>
      </c>
      <c r="HA8" s="30">
        <v>0</v>
      </c>
      <c r="HB8" s="30">
        <v>337311547</v>
      </c>
      <c r="HC8" s="30">
        <v>0</v>
      </c>
      <c r="HD8" s="30">
        <v>0</v>
      </c>
      <c r="HE8" s="30">
        <v>0</v>
      </c>
      <c r="HF8" s="30">
        <v>0</v>
      </c>
      <c r="HG8" s="30">
        <v>0</v>
      </c>
      <c r="HH8" s="30">
        <f t="shared" si="11"/>
        <v>0</v>
      </c>
      <c r="HI8" s="30">
        <f t="shared" si="12"/>
        <v>0</v>
      </c>
      <c r="HJ8" s="30">
        <v>0</v>
      </c>
      <c r="HK8" s="30">
        <v>0</v>
      </c>
      <c r="HL8" s="30">
        <v>0</v>
      </c>
      <c r="HM8" s="30">
        <v>0</v>
      </c>
      <c r="HN8" s="30">
        <v>0</v>
      </c>
      <c r="HO8" s="30">
        <v>0</v>
      </c>
      <c r="HP8" s="30">
        <v>5836078</v>
      </c>
      <c r="HQ8" s="30">
        <v>962407</v>
      </c>
      <c r="HR8" s="30">
        <v>1955048</v>
      </c>
      <c r="HS8" s="30">
        <v>2918623</v>
      </c>
      <c r="HT8" s="30">
        <v>0</v>
      </c>
      <c r="HU8" s="30">
        <v>0</v>
      </c>
      <c r="HV8" s="30">
        <v>0</v>
      </c>
      <c r="HW8" s="30">
        <v>0</v>
      </c>
      <c r="HX8" s="30">
        <f t="shared" si="13"/>
        <v>0</v>
      </c>
      <c r="HY8" s="30">
        <f t="shared" si="14"/>
        <v>0</v>
      </c>
      <c r="HZ8" s="30">
        <v>33555666944</v>
      </c>
      <c r="IA8" s="30">
        <v>33351955885</v>
      </c>
      <c r="IB8" s="30">
        <v>33351955885</v>
      </c>
      <c r="IC8" s="30">
        <v>0</v>
      </c>
      <c r="ID8" s="30">
        <v>0</v>
      </c>
      <c r="IE8" s="30">
        <v>0</v>
      </c>
      <c r="IF8" s="30">
        <v>0</v>
      </c>
      <c r="IG8" s="30">
        <v>23745971244</v>
      </c>
      <c r="IH8" s="30">
        <v>20524670437</v>
      </c>
      <c r="II8" s="30">
        <v>2244041032</v>
      </c>
      <c r="IJ8" s="30">
        <v>977259775</v>
      </c>
      <c r="IK8" s="30">
        <v>0</v>
      </c>
      <c r="IL8" s="30">
        <v>3445709142</v>
      </c>
      <c r="IM8" s="30">
        <v>3445709142</v>
      </c>
      <c r="IN8" s="30">
        <v>0</v>
      </c>
      <c r="IO8" s="30">
        <v>0</v>
      </c>
      <c r="IP8" s="30">
        <v>0</v>
      </c>
      <c r="IQ8" s="30">
        <v>0</v>
      </c>
      <c r="IR8" s="30">
        <v>0</v>
      </c>
      <c r="IS8" s="30">
        <v>0</v>
      </c>
      <c r="IT8" s="30">
        <v>0</v>
      </c>
      <c r="IU8" s="30">
        <v>0</v>
      </c>
      <c r="IV8" s="30">
        <v>117296744</v>
      </c>
      <c r="IW8" s="30">
        <v>0</v>
      </c>
      <c r="IX8" s="30">
        <v>3081167321</v>
      </c>
      <c r="IY8" s="30">
        <v>2961811434</v>
      </c>
      <c r="IZ8" s="30">
        <v>0</v>
      </c>
      <c r="JA8" s="30">
        <v>0</v>
      </c>
      <c r="JB8" s="30">
        <v>0</v>
      </c>
      <c r="JC8" s="30">
        <v>0</v>
      </c>
      <c r="JD8" s="30">
        <v>0</v>
      </c>
      <c r="JE8" s="30">
        <v>0</v>
      </c>
      <c r="JF8" s="30">
        <v>0</v>
      </c>
      <c r="JG8" s="30">
        <v>0</v>
      </c>
      <c r="JH8" s="31">
        <v>0</v>
      </c>
      <c r="JI8" s="43">
        <v>0</v>
      </c>
      <c r="JJ8" s="43">
        <v>0</v>
      </c>
      <c r="JK8" s="43">
        <v>0</v>
      </c>
      <c r="JL8" s="43"/>
      <c r="JM8" s="30">
        <v>0</v>
      </c>
      <c r="JN8" s="43">
        <v>0</v>
      </c>
      <c r="JO8" s="30">
        <v>1527041733</v>
      </c>
      <c r="JP8" s="30">
        <v>-5776185</v>
      </c>
      <c r="JQ8" s="30">
        <v>-5776185</v>
      </c>
      <c r="JR8" s="30">
        <v>0</v>
      </c>
      <c r="JS8" s="30">
        <v>0</v>
      </c>
      <c r="JT8" s="30">
        <v>0</v>
      </c>
      <c r="JU8" s="30">
        <v>0</v>
      </c>
      <c r="JV8" s="30">
        <v>0</v>
      </c>
      <c r="JW8" s="30">
        <v>0</v>
      </c>
      <c r="JX8" s="30">
        <v>0</v>
      </c>
      <c r="JY8" s="30">
        <v>0</v>
      </c>
      <c r="JZ8" s="30">
        <v>0</v>
      </c>
      <c r="KA8" s="30">
        <v>0</v>
      </c>
      <c r="KB8" s="30">
        <v>0</v>
      </c>
      <c r="KC8" s="30">
        <v>0</v>
      </c>
      <c r="KD8" s="30">
        <v>0</v>
      </c>
      <c r="KE8" s="30">
        <v>0</v>
      </c>
      <c r="KF8" s="30">
        <v>0</v>
      </c>
      <c r="KG8" s="30">
        <v>0</v>
      </c>
      <c r="KH8" s="30">
        <v>0</v>
      </c>
      <c r="KI8" s="43">
        <v>0</v>
      </c>
      <c r="KJ8" s="43">
        <v>0</v>
      </c>
      <c r="KK8" s="43">
        <v>0</v>
      </c>
      <c r="KL8" s="43">
        <v>0</v>
      </c>
      <c r="KM8" s="30">
        <v>209487244</v>
      </c>
      <c r="KN8" s="30">
        <v>0</v>
      </c>
      <c r="KO8" s="30">
        <v>161984392</v>
      </c>
      <c r="KP8" s="30">
        <v>0</v>
      </c>
      <c r="KQ8" s="30">
        <v>606407</v>
      </c>
      <c r="KR8" s="30">
        <v>5260357</v>
      </c>
      <c r="KS8" s="30">
        <v>2116827</v>
      </c>
      <c r="KT8" s="30">
        <v>2269458</v>
      </c>
      <c r="KU8" s="30">
        <v>0</v>
      </c>
      <c r="KV8" s="30">
        <v>31665895</v>
      </c>
      <c r="KW8" s="30">
        <v>0</v>
      </c>
      <c r="KX8" s="30">
        <v>440973</v>
      </c>
      <c r="KY8" s="30">
        <v>0</v>
      </c>
      <c r="KZ8" s="30">
        <v>453351</v>
      </c>
      <c r="LA8" s="30">
        <v>4072786</v>
      </c>
      <c r="LB8" s="30">
        <v>616798</v>
      </c>
      <c r="LC8" s="30">
        <v>0</v>
      </c>
      <c r="LD8" s="30">
        <v>0</v>
      </c>
      <c r="LE8" s="30">
        <v>0</v>
      </c>
      <c r="LF8" s="30">
        <v>0</v>
      </c>
      <c r="LG8" s="30">
        <v>0</v>
      </c>
      <c r="LH8" s="30">
        <v>0</v>
      </c>
      <c r="LI8" s="30">
        <v>0</v>
      </c>
      <c r="LJ8" s="31">
        <v>0</v>
      </c>
      <c r="LK8" s="31">
        <v>0</v>
      </c>
      <c r="LL8" s="31">
        <v>0</v>
      </c>
      <c r="LM8" s="31">
        <v>0</v>
      </c>
      <c r="LN8" s="31">
        <v>0</v>
      </c>
      <c r="LO8" s="31">
        <v>0</v>
      </c>
      <c r="LP8" s="31">
        <v>0</v>
      </c>
      <c r="LQ8" s="31">
        <v>0</v>
      </c>
      <c r="LR8" s="31">
        <v>0</v>
      </c>
      <c r="LS8" s="31">
        <v>0</v>
      </c>
      <c r="LT8" s="31">
        <v>0</v>
      </c>
      <c r="LU8" s="31">
        <v>0</v>
      </c>
      <c r="LV8" s="31">
        <v>0</v>
      </c>
      <c r="LW8" s="31">
        <v>0</v>
      </c>
      <c r="LX8" s="31">
        <v>0</v>
      </c>
      <c r="LY8" s="31">
        <v>0</v>
      </c>
      <c r="LZ8" s="31">
        <v>0</v>
      </c>
      <c r="MA8" s="31">
        <v>0</v>
      </c>
      <c r="MB8" s="31">
        <v>0</v>
      </c>
      <c r="MC8" s="31">
        <v>0</v>
      </c>
      <c r="MD8" s="31">
        <v>0</v>
      </c>
      <c r="ME8" s="31">
        <v>0</v>
      </c>
      <c r="MF8" s="31">
        <v>0</v>
      </c>
      <c r="MG8" s="31">
        <v>0</v>
      </c>
      <c r="MH8" s="31">
        <v>0</v>
      </c>
      <c r="MI8" s="31">
        <v>0</v>
      </c>
      <c r="MJ8" s="31">
        <v>0</v>
      </c>
      <c r="MK8" s="31">
        <v>0</v>
      </c>
      <c r="ML8" s="31">
        <v>0</v>
      </c>
      <c r="MM8" s="31">
        <v>0</v>
      </c>
      <c r="MN8" s="31">
        <v>0</v>
      </c>
      <c r="MO8" s="31">
        <v>0</v>
      </c>
      <c r="MP8" s="31">
        <v>0</v>
      </c>
      <c r="MQ8" s="30">
        <v>14012274</v>
      </c>
      <c r="MR8" s="30">
        <v>100000</v>
      </c>
      <c r="MS8" s="30">
        <f t="shared" si="3"/>
        <v>9741791040</v>
      </c>
      <c r="MT8" s="30">
        <v>9704716850</v>
      </c>
      <c r="MU8" s="30">
        <v>0</v>
      </c>
      <c r="MV8" s="30">
        <v>0</v>
      </c>
      <c r="MW8" s="30">
        <v>0</v>
      </c>
      <c r="MX8" s="30">
        <v>0</v>
      </c>
      <c r="MY8" s="30">
        <v>0</v>
      </c>
      <c r="MZ8" s="30">
        <v>8612087040</v>
      </c>
      <c r="NA8" s="30">
        <f t="shared" si="4"/>
        <v>0</v>
      </c>
      <c r="NB8" s="30">
        <v>0</v>
      </c>
      <c r="NC8" s="30">
        <v>0</v>
      </c>
      <c r="ND8" s="30">
        <f t="shared" si="5"/>
        <v>0</v>
      </c>
      <c r="NE8" s="30">
        <v>0</v>
      </c>
      <c r="NF8" s="30">
        <v>0</v>
      </c>
      <c r="NG8" s="30">
        <v>587099902</v>
      </c>
      <c r="NH8" s="30">
        <v>0</v>
      </c>
      <c r="NI8" s="30">
        <v>0</v>
      </c>
      <c r="NJ8" s="30">
        <v>0</v>
      </c>
      <c r="NK8" s="30">
        <v>0</v>
      </c>
      <c r="NL8" s="30">
        <v>0</v>
      </c>
      <c r="NM8" s="30">
        <v>0</v>
      </c>
      <c r="NN8" s="30">
        <v>0</v>
      </c>
      <c r="NO8" s="30">
        <v>0</v>
      </c>
      <c r="NP8" s="30">
        <v>0</v>
      </c>
      <c r="NQ8" s="30">
        <v>0</v>
      </c>
      <c r="NR8" s="30">
        <v>0</v>
      </c>
      <c r="NS8" s="30">
        <v>0</v>
      </c>
      <c r="NT8" s="30">
        <v>0</v>
      </c>
      <c r="NU8" s="30">
        <v>396025660</v>
      </c>
      <c r="NV8" s="30">
        <v>0</v>
      </c>
      <c r="NW8" s="30">
        <v>47548304</v>
      </c>
      <c r="NX8" s="30">
        <v>61955944</v>
      </c>
      <c r="NY8" s="30">
        <v>0</v>
      </c>
      <c r="NZ8" s="30">
        <v>0</v>
      </c>
      <c r="OA8" s="30">
        <v>3743700</v>
      </c>
      <c r="OB8" s="30">
        <v>0</v>
      </c>
      <c r="OC8" s="30">
        <v>0</v>
      </c>
      <c r="OD8" s="30">
        <v>0</v>
      </c>
      <c r="OE8" s="30">
        <v>0</v>
      </c>
      <c r="OF8" s="30">
        <v>0</v>
      </c>
      <c r="OG8" s="30">
        <v>0</v>
      </c>
      <c r="OH8" s="30">
        <v>0</v>
      </c>
      <c r="OI8" s="30">
        <v>0</v>
      </c>
      <c r="OJ8" s="30">
        <v>0</v>
      </c>
      <c r="OK8" s="30">
        <v>0</v>
      </c>
      <c r="OL8" s="30">
        <v>0</v>
      </c>
      <c r="OM8" s="30">
        <v>0</v>
      </c>
      <c r="ON8" s="30">
        <v>0</v>
      </c>
      <c r="OO8" s="30">
        <v>0</v>
      </c>
      <c r="OP8" s="30">
        <v>3743700</v>
      </c>
      <c r="OQ8" s="30">
        <v>0</v>
      </c>
      <c r="OR8" s="30">
        <v>0</v>
      </c>
      <c r="OS8" s="30">
        <v>33330490</v>
      </c>
      <c r="OT8" s="30">
        <v>0</v>
      </c>
      <c r="OU8" s="30">
        <v>0</v>
      </c>
      <c r="OV8" s="30">
        <v>0</v>
      </c>
      <c r="OW8" s="30">
        <v>0</v>
      </c>
      <c r="OX8" s="30">
        <v>23984255</v>
      </c>
      <c r="OY8" s="30">
        <v>0</v>
      </c>
      <c r="OZ8" s="30">
        <v>0</v>
      </c>
      <c r="PA8" s="30">
        <v>0</v>
      </c>
      <c r="PB8" s="30">
        <v>0</v>
      </c>
      <c r="PC8" s="30">
        <v>0</v>
      </c>
      <c r="PD8" s="30">
        <v>0</v>
      </c>
      <c r="PE8" s="30">
        <v>0</v>
      </c>
      <c r="PF8" s="30">
        <v>0</v>
      </c>
      <c r="PG8" s="30">
        <v>0</v>
      </c>
      <c r="PH8" s="30">
        <v>0</v>
      </c>
      <c r="PI8" s="30">
        <v>0</v>
      </c>
      <c r="PJ8" s="30">
        <v>0</v>
      </c>
      <c r="PK8" s="30">
        <v>0</v>
      </c>
      <c r="PL8" s="30">
        <v>0</v>
      </c>
      <c r="PM8" s="30">
        <v>4588701</v>
      </c>
      <c r="PN8" s="30">
        <v>4588701</v>
      </c>
      <c r="PO8" s="30">
        <v>0</v>
      </c>
      <c r="PP8" s="30">
        <v>0</v>
      </c>
      <c r="PQ8" s="30">
        <v>4757534</v>
      </c>
      <c r="PR8" s="30">
        <v>0</v>
      </c>
      <c r="PS8" s="30">
        <v>0</v>
      </c>
      <c r="PT8" s="30">
        <f t="shared" si="15"/>
        <v>0</v>
      </c>
      <c r="PU8" s="30">
        <v>0</v>
      </c>
      <c r="PV8" s="30">
        <v>0</v>
      </c>
      <c r="PW8" s="30">
        <v>0</v>
      </c>
      <c r="PX8" s="30">
        <v>0</v>
      </c>
      <c r="PY8" s="30">
        <v>0</v>
      </c>
      <c r="PZ8" s="30">
        <v>0</v>
      </c>
      <c r="QA8" s="30">
        <v>0</v>
      </c>
      <c r="QB8" s="30">
        <v>0</v>
      </c>
      <c r="QC8" s="30">
        <v>0</v>
      </c>
      <c r="QD8" s="30">
        <v>0</v>
      </c>
      <c r="QE8" s="30">
        <v>0</v>
      </c>
      <c r="QF8" s="30">
        <v>0</v>
      </c>
      <c r="QG8" s="30">
        <v>0</v>
      </c>
      <c r="QH8" s="30">
        <v>0</v>
      </c>
      <c r="QI8" s="30">
        <v>0</v>
      </c>
      <c r="QJ8" s="30">
        <v>0</v>
      </c>
      <c r="QK8" s="30">
        <v>0</v>
      </c>
      <c r="QL8" s="30">
        <v>0</v>
      </c>
      <c r="QM8" s="30">
        <v>0</v>
      </c>
      <c r="QN8" s="30">
        <v>0</v>
      </c>
      <c r="QO8" s="30">
        <f t="shared" si="16"/>
        <v>4503245960</v>
      </c>
      <c r="QP8" s="30">
        <f t="shared" si="17"/>
        <v>942487419</v>
      </c>
      <c r="QQ8" s="30">
        <v>2690806</v>
      </c>
      <c r="QR8" s="30">
        <v>2690806</v>
      </c>
      <c r="QS8" s="30">
        <v>0</v>
      </c>
      <c r="QT8" s="30">
        <v>0</v>
      </c>
      <c r="QU8" s="30">
        <v>0</v>
      </c>
      <c r="QV8" s="30">
        <v>0</v>
      </c>
      <c r="QW8" s="30">
        <v>204689407</v>
      </c>
      <c r="QX8" s="30">
        <v>201570254</v>
      </c>
      <c r="QY8" s="30">
        <v>3119153</v>
      </c>
      <c r="QZ8" s="30">
        <v>735107206</v>
      </c>
      <c r="RA8" s="30">
        <v>0</v>
      </c>
      <c r="RB8" s="30">
        <v>0</v>
      </c>
      <c r="RC8" s="30">
        <v>0</v>
      </c>
      <c r="RD8" s="30">
        <v>0</v>
      </c>
      <c r="RE8" s="30">
        <v>0</v>
      </c>
      <c r="RF8" s="30">
        <v>0</v>
      </c>
      <c r="RG8" s="30">
        <v>0</v>
      </c>
      <c r="RH8" s="30">
        <v>0</v>
      </c>
      <c r="RI8" s="30">
        <v>3560758541</v>
      </c>
      <c r="RJ8" s="30">
        <v>3258544639</v>
      </c>
      <c r="RK8" s="30">
        <v>3258544639</v>
      </c>
      <c r="RL8" s="30">
        <v>1292404755</v>
      </c>
      <c r="RM8" s="30">
        <v>351150707</v>
      </c>
      <c r="RN8" s="30">
        <v>90652642</v>
      </c>
      <c r="RO8" s="30">
        <v>0</v>
      </c>
      <c r="RP8" s="30">
        <v>1206295</v>
      </c>
      <c r="RQ8" s="30">
        <v>16797508</v>
      </c>
      <c r="RR8" s="30">
        <v>5236702</v>
      </c>
      <c r="RS8" s="30">
        <v>75062</v>
      </c>
      <c r="RT8" s="30">
        <v>8842131</v>
      </c>
      <c r="RU8" s="30">
        <v>1492178837</v>
      </c>
      <c r="RV8" s="30">
        <v>0</v>
      </c>
      <c r="RW8" s="30">
        <v>0</v>
      </c>
      <c r="RX8" s="30">
        <v>0</v>
      </c>
      <c r="RY8" s="30">
        <v>0</v>
      </c>
      <c r="RZ8" s="30">
        <v>0</v>
      </c>
      <c r="SA8" s="30">
        <v>0</v>
      </c>
      <c r="SB8" s="30">
        <v>0</v>
      </c>
      <c r="SC8" s="30">
        <v>0</v>
      </c>
      <c r="SD8" s="30">
        <v>0</v>
      </c>
      <c r="SE8" s="30">
        <v>0</v>
      </c>
      <c r="SF8" s="30">
        <v>0</v>
      </c>
      <c r="SG8" s="30">
        <v>0</v>
      </c>
      <c r="SH8" s="30">
        <v>0</v>
      </c>
      <c r="SI8" s="30">
        <v>0</v>
      </c>
      <c r="SJ8" s="30">
        <v>0</v>
      </c>
      <c r="SK8" s="30">
        <v>0</v>
      </c>
      <c r="SL8" s="30">
        <v>0</v>
      </c>
      <c r="SM8" s="30">
        <v>0</v>
      </c>
      <c r="SN8" s="30">
        <v>0</v>
      </c>
      <c r="SO8" s="30">
        <v>0</v>
      </c>
      <c r="SP8" s="30">
        <v>0</v>
      </c>
      <c r="SQ8" s="30">
        <v>0</v>
      </c>
      <c r="SR8" s="30">
        <v>0</v>
      </c>
      <c r="SS8" s="30">
        <v>0</v>
      </c>
      <c r="ST8" s="30">
        <v>0</v>
      </c>
      <c r="SU8" s="30">
        <v>0</v>
      </c>
      <c r="SV8" s="30">
        <v>0</v>
      </c>
      <c r="SW8" s="30">
        <v>0</v>
      </c>
      <c r="SX8" s="30">
        <v>0</v>
      </c>
      <c r="SY8" s="30">
        <v>0</v>
      </c>
      <c r="SZ8" s="30">
        <v>0</v>
      </c>
      <c r="TA8" s="30">
        <v>0</v>
      </c>
      <c r="TB8" s="30">
        <v>0</v>
      </c>
      <c r="TC8" s="30">
        <v>0</v>
      </c>
      <c r="TD8" s="30">
        <v>0</v>
      </c>
      <c r="TE8" s="30">
        <v>0</v>
      </c>
      <c r="TF8" s="30">
        <v>0</v>
      </c>
      <c r="TG8" s="30">
        <v>0</v>
      </c>
      <c r="TH8" s="30">
        <v>0</v>
      </c>
      <c r="TI8" s="30">
        <f t="shared" si="18"/>
        <v>441803349</v>
      </c>
      <c r="TJ8" s="30">
        <f t="shared" si="6"/>
        <v>0</v>
      </c>
      <c r="TK8" s="30">
        <v>0</v>
      </c>
      <c r="TL8" s="30">
        <v>0</v>
      </c>
      <c r="TM8" s="30">
        <v>0</v>
      </c>
      <c r="TN8" s="30">
        <v>0</v>
      </c>
      <c r="TO8" s="30">
        <v>0</v>
      </c>
      <c r="TP8" s="30">
        <v>0</v>
      </c>
      <c r="TQ8" s="30">
        <v>0</v>
      </c>
      <c r="TR8" s="30">
        <v>0</v>
      </c>
      <c r="TS8" s="30">
        <v>0</v>
      </c>
      <c r="TT8" s="30">
        <v>0</v>
      </c>
      <c r="TU8" s="30">
        <v>302213902</v>
      </c>
      <c r="TV8" s="30">
        <v>0</v>
      </c>
      <c r="TW8" s="30">
        <v>302129364</v>
      </c>
      <c r="TX8" s="30">
        <v>84538</v>
      </c>
      <c r="TY8" s="30">
        <v>0</v>
      </c>
      <c r="TZ8" s="30">
        <v>0</v>
      </c>
      <c r="UA8" s="30">
        <v>0</v>
      </c>
      <c r="UB8" s="30">
        <v>0</v>
      </c>
      <c r="UC8" s="30">
        <v>0</v>
      </c>
      <c r="UD8" s="30">
        <v>0</v>
      </c>
      <c r="UE8" s="30">
        <v>0</v>
      </c>
      <c r="UF8" s="30">
        <v>0</v>
      </c>
      <c r="UG8" s="30">
        <f t="shared" si="7"/>
        <v>114467481021</v>
      </c>
      <c r="UH8" s="1">
        <v>659307265111</v>
      </c>
      <c r="UI8" s="1">
        <f>SUM($UG$4:UG8)-UH8</f>
        <v>0</v>
      </c>
      <c r="UK8" s="2" t="s">
        <v>2970</v>
      </c>
      <c r="UL8" s="2">
        <f>COUNTIF($C$251:$UG$251,UK8)</f>
        <v>0</v>
      </c>
    </row>
    <row r="9" spans="2:558">
      <c r="B9" s="58">
        <v>38504</v>
      </c>
      <c r="C9" s="30">
        <f t="shared" si="0"/>
        <v>91338920966</v>
      </c>
      <c r="D9" s="30">
        <f t="shared" si="1"/>
        <v>40146672103</v>
      </c>
      <c r="E9" s="30">
        <v>29917446424</v>
      </c>
      <c r="F9" s="30">
        <v>5334600</v>
      </c>
      <c r="G9" s="30">
        <v>1414508</v>
      </c>
      <c r="H9" s="30">
        <v>7987476348</v>
      </c>
      <c r="I9" s="30">
        <v>7987476348</v>
      </c>
      <c r="J9" s="30">
        <v>0</v>
      </c>
      <c r="K9" s="30">
        <v>0</v>
      </c>
      <c r="L9" s="30">
        <v>3302062522</v>
      </c>
      <c r="M9" s="30">
        <v>13059788369</v>
      </c>
      <c r="N9" s="30">
        <v>13059788369</v>
      </c>
      <c r="O9" s="30">
        <v>0</v>
      </c>
      <c r="P9" s="30">
        <v>1258877452</v>
      </c>
      <c r="Q9" s="30">
        <v>1283498290</v>
      </c>
      <c r="R9" s="30">
        <v>2069059130</v>
      </c>
      <c r="S9" s="30">
        <v>10229225679</v>
      </c>
      <c r="T9" s="30">
        <v>6752989712</v>
      </c>
      <c r="U9" s="30">
        <v>0</v>
      </c>
      <c r="V9" s="30">
        <v>6752989712</v>
      </c>
      <c r="W9" s="30">
        <v>250949544</v>
      </c>
      <c r="X9" s="30">
        <v>1169303321</v>
      </c>
      <c r="Y9" s="30">
        <v>15557470</v>
      </c>
      <c r="Z9" s="30">
        <v>0</v>
      </c>
      <c r="AA9" s="30">
        <v>0</v>
      </c>
      <c r="AB9" s="30">
        <v>34916369</v>
      </c>
      <c r="AC9" s="30">
        <v>37211978</v>
      </c>
      <c r="AD9" s="30">
        <v>1967381350</v>
      </c>
      <c r="AE9" s="30">
        <v>0</v>
      </c>
      <c r="AF9" s="30">
        <v>0</v>
      </c>
      <c r="AG9" s="30">
        <v>0</v>
      </c>
      <c r="AH9" s="30">
        <v>0</v>
      </c>
      <c r="AI9" s="30">
        <f t="shared" si="2"/>
        <v>51192248863</v>
      </c>
      <c r="AJ9" s="30">
        <v>123099430</v>
      </c>
      <c r="AK9" s="30">
        <v>0</v>
      </c>
      <c r="AL9" s="30">
        <v>846050</v>
      </c>
      <c r="AM9" s="30">
        <v>122253380</v>
      </c>
      <c r="AN9" s="30">
        <v>0</v>
      </c>
      <c r="AO9" s="30">
        <v>1048460933</v>
      </c>
      <c r="AP9" s="30">
        <v>1040165789</v>
      </c>
      <c r="AQ9" s="30">
        <v>816000</v>
      </c>
      <c r="AR9" s="30">
        <v>721873</v>
      </c>
      <c r="AS9" s="30">
        <v>0</v>
      </c>
      <c r="AT9" s="30">
        <v>30000</v>
      </c>
      <c r="AU9" s="30">
        <v>1912021</v>
      </c>
      <c r="AV9" s="30">
        <v>0</v>
      </c>
      <c r="AW9" s="30">
        <v>4815250</v>
      </c>
      <c r="AX9" s="30">
        <v>0</v>
      </c>
      <c r="AY9" s="30">
        <v>0</v>
      </c>
      <c r="AZ9" s="30">
        <v>0</v>
      </c>
      <c r="BA9" s="30">
        <v>0</v>
      </c>
      <c r="BB9" s="30">
        <v>0</v>
      </c>
      <c r="BC9" s="30">
        <v>0</v>
      </c>
      <c r="BD9" s="30">
        <v>1696524285</v>
      </c>
      <c r="BE9" s="30">
        <v>0</v>
      </c>
      <c r="BF9" s="30">
        <v>1484380904</v>
      </c>
      <c r="BG9" s="30">
        <v>166115694</v>
      </c>
      <c r="BH9" s="30">
        <v>1045200</v>
      </c>
      <c r="BI9" s="30">
        <v>131013</v>
      </c>
      <c r="BJ9" s="30">
        <v>7984</v>
      </c>
      <c r="BK9" s="30">
        <v>0</v>
      </c>
      <c r="BL9" s="30">
        <v>7430705</v>
      </c>
      <c r="BM9" s="30">
        <v>0</v>
      </c>
      <c r="BN9" s="30">
        <v>6334797</v>
      </c>
      <c r="BO9" s="30">
        <v>88710</v>
      </c>
      <c r="BP9" s="30">
        <v>0</v>
      </c>
      <c r="BQ9" s="30">
        <v>0</v>
      </c>
      <c r="BR9" s="30">
        <v>2905367</v>
      </c>
      <c r="BS9" s="30">
        <v>0</v>
      </c>
      <c r="BT9" s="30">
        <v>114737220</v>
      </c>
      <c r="BU9" s="30">
        <v>676644</v>
      </c>
      <c r="BV9" s="30">
        <v>0</v>
      </c>
      <c r="BW9" s="30">
        <v>752064</v>
      </c>
      <c r="BX9" s="30">
        <v>333334</v>
      </c>
      <c r="BY9" s="30">
        <v>112975178</v>
      </c>
      <c r="BZ9" s="30">
        <v>0</v>
      </c>
      <c r="CA9" s="30">
        <v>0</v>
      </c>
      <c r="CB9" s="30">
        <v>0</v>
      </c>
      <c r="CC9" s="30">
        <v>1728191498</v>
      </c>
      <c r="CD9" s="30">
        <v>2081005</v>
      </c>
      <c r="CE9" s="30">
        <v>3065918730</v>
      </c>
      <c r="CF9" s="30">
        <v>99093110</v>
      </c>
      <c r="CG9" s="30">
        <v>1836747882</v>
      </c>
      <c r="CH9" s="30">
        <v>88340392</v>
      </c>
      <c r="CI9" s="30">
        <v>26981441</v>
      </c>
      <c r="CJ9" s="30">
        <v>1073970</v>
      </c>
      <c r="CK9" s="30">
        <v>15613363</v>
      </c>
      <c r="CL9" s="30">
        <v>2722406</v>
      </c>
      <c r="CM9" s="30">
        <v>602141</v>
      </c>
      <c r="CN9" s="30">
        <v>976820</v>
      </c>
      <c r="CO9" s="30">
        <v>0</v>
      </c>
      <c r="CP9" s="30">
        <v>5992741</v>
      </c>
      <c r="CQ9" s="30">
        <v>0</v>
      </c>
      <c r="CR9" s="30">
        <v>0</v>
      </c>
      <c r="CS9" s="30">
        <v>997949046</v>
      </c>
      <c r="CT9" s="30">
        <v>291646836</v>
      </c>
      <c r="CU9" s="30">
        <v>27469982</v>
      </c>
      <c r="CV9" s="30">
        <v>55044451</v>
      </c>
      <c r="CW9" s="30">
        <v>25241517</v>
      </c>
      <c r="CX9" s="30">
        <v>5827649</v>
      </c>
      <c r="CY9" s="30">
        <v>3741105</v>
      </c>
      <c r="CZ9" s="30">
        <f t="shared" si="8"/>
        <v>588977506</v>
      </c>
      <c r="DA9" s="30">
        <v>501935322</v>
      </c>
      <c r="DB9" s="30">
        <v>71683903</v>
      </c>
      <c r="DC9" s="30">
        <v>0</v>
      </c>
      <c r="DD9" s="30">
        <v>15358281</v>
      </c>
      <c r="DE9" s="30">
        <v>0</v>
      </c>
      <c r="DF9" s="30">
        <v>0</v>
      </c>
      <c r="DG9" s="30">
        <v>0</v>
      </c>
      <c r="DH9" s="30">
        <v>0</v>
      </c>
      <c r="DI9" s="30">
        <v>6126453</v>
      </c>
      <c r="DJ9" s="30">
        <v>0</v>
      </c>
      <c r="DK9" s="30">
        <v>6126453</v>
      </c>
      <c r="DL9" s="30">
        <v>366282</v>
      </c>
      <c r="DM9" s="30">
        <f t="shared" si="9"/>
        <v>722978375</v>
      </c>
      <c r="DN9" s="30">
        <v>85344500</v>
      </c>
      <c r="DO9" s="30">
        <v>15398400</v>
      </c>
      <c r="DP9" s="30">
        <v>4627200</v>
      </c>
      <c r="DQ9" s="30">
        <v>10771200</v>
      </c>
      <c r="DR9" s="30">
        <v>452149049</v>
      </c>
      <c r="DS9" s="30">
        <v>19764100</v>
      </c>
      <c r="DT9" s="30">
        <v>17932800</v>
      </c>
      <c r="DU9" s="30">
        <v>1735300</v>
      </c>
      <c r="DV9" s="30">
        <v>96000</v>
      </c>
      <c r="DW9" s="30">
        <v>80072600</v>
      </c>
      <c r="DX9" s="30">
        <v>3623900</v>
      </c>
      <c r="DY9" s="30">
        <v>2516400</v>
      </c>
      <c r="DZ9" s="30">
        <v>188200</v>
      </c>
      <c r="EA9" s="30">
        <v>57757400</v>
      </c>
      <c r="EB9" s="30">
        <v>15986700</v>
      </c>
      <c r="EC9" s="30">
        <v>16120167</v>
      </c>
      <c r="ED9" s="30">
        <v>56000</v>
      </c>
      <c r="EE9" s="30">
        <v>16033772</v>
      </c>
      <c r="EF9" s="30">
        <v>30395</v>
      </c>
      <c r="EG9" s="30">
        <v>32746000</v>
      </c>
      <c r="EH9" s="30">
        <v>32317600</v>
      </c>
      <c r="EI9" s="30">
        <v>367200</v>
      </c>
      <c r="EJ9" s="30">
        <v>61200</v>
      </c>
      <c r="EK9" s="60">
        <v>46241200</v>
      </c>
      <c r="EL9" s="30">
        <v>18106500</v>
      </c>
      <c r="EM9" s="30">
        <v>2452000</v>
      </c>
      <c r="EN9" s="30">
        <v>6775400</v>
      </c>
      <c r="EO9" s="30">
        <v>25174900</v>
      </c>
      <c r="EP9" s="30">
        <v>1102900</v>
      </c>
      <c r="EQ9" s="30">
        <v>16524000</v>
      </c>
      <c r="ER9" s="30">
        <v>20400</v>
      </c>
      <c r="ES9" s="30">
        <v>6568800</v>
      </c>
      <c r="ET9" s="30">
        <v>958800</v>
      </c>
      <c r="EU9" s="30">
        <v>5895600</v>
      </c>
      <c r="EV9" s="30">
        <v>1242000</v>
      </c>
      <c r="EW9" s="30">
        <v>43633200</v>
      </c>
      <c r="EX9" s="30">
        <v>446400</v>
      </c>
      <c r="EY9" s="30">
        <v>285600</v>
      </c>
      <c r="EZ9" s="30">
        <v>27744000</v>
      </c>
      <c r="FA9" s="30">
        <v>15157200</v>
      </c>
      <c r="FB9" s="30">
        <v>0</v>
      </c>
      <c r="FC9" s="30">
        <v>395200</v>
      </c>
      <c r="FD9" s="30">
        <v>50800</v>
      </c>
      <c r="FE9" s="30">
        <v>1224000</v>
      </c>
      <c r="FF9" s="30">
        <v>152255382</v>
      </c>
      <c r="FG9" s="30">
        <v>170086426</v>
      </c>
      <c r="FH9" s="30">
        <v>1958200</v>
      </c>
      <c r="FI9" s="30">
        <v>124982326</v>
      </c>
      <c r="FJ9" s="30">
        <v>40790800</v>
      </c>
      <c r="FK9" s="30">
        <v>29993900</v>
      </c>
      <c r="FL9" s="30">
        <v>97900</v>
      </c>
      <c r="FM9" s="30">
        <v>0</v>
      </c>
      <c r="FN9" s="30">
        <v>321600</v>
      </c>
      <c r="FO9" s="30">
        <v>10377400</v>
      </c>
      <c r="FP9" s="30">
        <v>2253100</v>
      </c>
      <c r="FQ9" s="30">
        <v>102000</v>
      </c>
      <c r="FR9" s="30">
        <f t="shared" si="10"/>
        <v>348183374</v>
      </c>
      <c r="FS9" s="30">
        <v>109806683</v>
      </c>
      <c r="FT9" s="30">
        <v>0</v>
      </c>
      <c r="FU9" s="30">
        <v>3558600</v>
      </c>
      <c r="FV9" s="30">
        <v>83117800</v>
      </c>
      <c r="FW9" s="30">
        <v>0</v>
      </c>
      <c r="FX9" s="30">
        <v>83117800</v>
      </c>
      <c r="FY9" s="30">
        <v>0</v>
      </c>
      <c r="FZ9" s="30">
        <v>510000</v>
      </c>
      <c r="GA9" s="30">
        <v>18664683</v>
      </c>
      <c r="GB9" s="30">
        <v>3955600</v>
      </c>
      <c r="GC9" s="30">
        <v>1885885</v>
      </c>
      <c r="GD9" s="30">
        <v>0</v>
      </c>
      <c r="GE9" s="30">
        <v>1885885</v>
      </c>
      <c r="GF9" s="30">
        <v>0</v>
      </c>
      <c r="GG9" s="30">
        <v>443228</v>
      </c>
      <c r="GH9" s="30">
        <v>6285500</v>
      </c>
      <c r="GI9" s="30">
        <v>104701719</v>
      </c>
      <c r="GJ9" s="30">
        <v>48498719</v>
      </c>
      <c r="GK9" s="30">
        <v>56203000</v>
      </c>
      <c r="GL9" s="30">
        <v>125060359</v>
      </c>
      <c r="GM9" s="30">
        <v>7682867</v>
      </c>
      <c r="GN9" s="30">
        <v>0</v>
      </c>
      <c r="GO9" s="30">
        <v>8075900</v>
      </c>
      <c r="GP9" s="30">
        <v>31789906</v>
      </c>
      <c r="GQ9" s="30">
        <v>14708289</v>
      </c>
      <c r="GR9" s="30">
        <v>245800</v>
      </c>
      <c r="GS9" s="30">
        <v>21272503</v>
      </c>
      <c r="GT9" s="30">
        <v>41285094</v>
      </c>
      <c r="GU9" s="30">
        <v>15033902063</v>
      </c>
      <c r="GV9" s="30">
        <v>0</v>
      </c>
      <c r="GW9" s="30">
        <v>0</v>
      </c>
      <c r="GX9" s="30">
        <v>0</v>
      </c>
      <c r="GY9" s="30">
        <v>0</v>
      </c>
      <c r="GZ9" s="30">
        <v>86908741</v>
      </c>
      <c r="HA9" s="30">
        <v>0</v>
      </c>
      <c r="HB9" s="30">
        <v>14946993322</v>
      </c>
      <c r="HC9" s="30">
        <v>0</v>
      </c>
      <c r="HD9" s="30">
        <v>0</v>
      </c>
      <c r="HE9" s="30">
        <v>0</v>
      </c>
      <c r="HF9" s="30">
        <v>0</v>
      </c>
      <c r="HG9" s="30">
        <v>0</v>
      </c>
      <c r="HH9" s="30">
        <f t="shared" si="11"/>
        <v>0</v>
      </c>
      <c r="HI9" s="30">
        <f t="shared" si="12"/>
        <v>0</v>
      </c>
      <c r="HJ9" s="30">
        <v>0</v>
      </c>
      <c r="HK9" s="30">
        <v>0</v>
      </c>
      <c r="HL9" s="30">
        <v>0</v>
      </c>
      <c r="HM9" s="30">
        <v>0</v>
      </c>
      <c r="HN9" s="30">
        <v>0</v>
      </c>
      <c r="HO9" s="30">
        <v>0</v>
      </c>
      <c r="HP9" s="30">
        <v>16806859</v>
      </c>
      <c r="HQ9" s="30">
        <v>4364445</v>
      </c>
      <c r="HR9" s="30">
        <v>2571289</v>
      </c>
      <c r="HS9" s="30">
        <v>9871125</v>
      </c>
      <c r="HT9" s="30">
        <v>0</v>
      </c>
      <c r="HU9" s="30">
        <v>0</v>
      </c>
      <c r="HV9" s="30">
        <v>0</v>
      </c>
      <c r="HW9" s="30">
        <v>0</v>
      </c>
      <c r="HX9" s="30">
        <f t="shared" si="13"/>
        <v>0</v>
      </c>
      <c r="HY9" s="30">
        <f t="shared" si="14"/>
        <v>0</v>
      </c>
      <c r="HZ9" s="30">
        <v>26316495402</v>
      </c>
      <c r="IA9" s="30">
        <v>24855219514</v>
      </c>
      <c r="IB9" s="30">
        <v>24855219514</v>
      </c>
      <c r="IC9" s="30">
        <v>0</v>
      </c>
      <c r="ID9" s="30">
        <v>0</v>
      </c>
      <c r="IE9" s="30">
        <v>0</v>
      </c>
      <c r="IF9" s="30">
        <v>0</v>
      </c>
      <c r="IG9" s="30">
        <v>20812648442</v>
      </c>
      <c r="IH9" s="30">
        <v>19835388667</v>
      </c>
      <c r="II9" s="30">
        <v>0</v>
      </c>
      <c r="IJ9" s="30">
        <v>977259775</v>
      </c>
      <c r="IK9" s="30">
        <v>0</v>
      </c>
      <c r="IL9" s="30">
        <v>3630523309</v>
      </c>
      <c r="IM9" s="30">
        <v>3540636545</v>
      </c>
      <c r="IN9" s="30">
        <v>89886764</v>
      </c>
      <c r="IO9" s="30">
        <v>0</v>
      </c>
      <c r="IP9" s="30">
        <v>0</v>
      </c>
      <c r="IQ9" s="30">
        <v>0</v>
      </c>
      <c r="IR9" s="30">
        <v>0</v>
      </c>
      <c r="IS9" s="30">
        <v>0</v>
      </c>
      <c r="IT9" s="30">
        <v>0</v>
      </c>
      <c r="IU9" s="30">
        <v>0</v>
      </c>
      <c r="IV9" s="30">
        <v>-67517423</v>
      </c>
      <c r="IW9" s="30">
        <v>0</v>
      </c>
      <c r="IX9" s="30">
        <v>447756660</v>
      </c>
      <c r="IY9" s="30">
        <v>31808526</v>
      </c>
      <c r="IZ9" s="30">
        <v>0</v>
      </c>
      <c r="JA9" s="30">
        <v>0</v>
      </c>
      <c r="JB9" s="30">
        <v>0</v>
      </c>
      <c r="JC9" s="30">
        <v>0</v>
      </c>
      <c r="JD9" s="30">
        <v>0</v>
      </c>
      <c r="JE9" s="30">
        <v>0</v>
      </c>
      <c r="JF9" s="30">
        <v>0</v>
      </c>
      <c r="JG9" s="30">
        <v>0</v>
      </c>
      <c r="JH9" s="31">
        <v>0</v>
      </c>
      <c r="JI9" s="43">
        <v>0</v>
      </c>
      <c r="JJ9" s="43">
        <v>0</v>
      </c>
      <c r="JK9" s="43">
        <v>0</v>
      </c>
      <c r="JL9" s="43"/>
      <c r="JM9" s="30">
        <v>0</v>
      </c>
      <c r="JN9" s="43">
        <v>0</v>
      </c>
      <c r="JO9" s="30">
        <v>949935205</v>
      </c>
      <c r="JP9" s="30">
        <v>550136749</v>
      </c>
      <c r="JQ9" s="30">
        <v>30136749</v>
      </c>
      <c r="JR9" s="30">
        <v>0</v>
      </c>
      <c r="JS9" s="30">
        <v>20000000</v>
      </c>
      <c r="JT9" s="30">
        <v>500000000</v>
      </c>
      <c r="JU9" s="30">
        <v>0</v>
      </c>
      <c r="JV9" s="30">
        <v>0</v>
      </c>
      <c r="JW9" s="30">
        <v>0</v>
      </c>
      <c r="JX9" s="30">
        <v>0</v>
      </c>
      <c r="JY9" s="30">
        <v>0</v>
      </c>
      <c r="JZ9" s="30">
        <v>0</v>
      </c>
      <c r="KA9" s="30">
        <v>0</v>
      </c>
      <c r="KB9" s="30">
        <v>0</v>
      </c>
      <c r="KC9" s="30">
        <v>0</v>
      </c>
      <c r="KD9" s="30">
        <v>0</v>
      </c>
      <c r="KE9" s="30">
        <v>0</v>
      </c>
      <c r="KF9" s="30">
        <v>0</v>
      </c>
      <c r="KG9" s="30">
        <v>0</v>
      </c>
      <c r="KH9" s="30">
        <v>0</v>
      </c>
      <c r="KI9" s="43">
        <v>0</v>
      </c>
      <c r="KJ9" s="43">
        <v>0</v>
      </c>
      <c r="KK9" s="43">
        <v>0</v>
      </c>
      <c r="KL9" s="43">
        <v>0</v>
      </c>
      <c r="KM9" s="30">
        <v>911139139</v>
      </c>
      <c r="KN9" s="30">
        <v>835184677</v>
      </c>
      <c r="KO9" s="30">
        <v>32396878</v>
      </c>
      <c r="KP9" s="30">
        <v>0</v>
      </c>
      <c r="KQ9" s="30">
        <v>606407</v>
      </c>
      <c r="KR9" s="30">
        <v>1315089</v>
      </c>
      <c r="KS9" s="30">
        <v>2116827</v>
      </c>
      <c r="KT9" s="30">
        <v>2269458</v>
      </c>
      <c r="KU9" s="30">
        <v>0</v>
      </c>
      <c r="KV9" s="30">
        <v>31665895</v>
      </c>
      <c r="KW9" s="30">
        <v>0</v>
      </c>
      <c r="KX9" s="30">
        <v>440973</v>
      </c>
      <c r="KY9" s="30">
        <v>0</v>
      </c>
      <c r="KZ9" s="30">
        <v>453351</v>
      </c>
      <c r="LA9" s="30">
        <v>4072786</v>
      </c>
      <c r="LB9" s="30">
        <v>616798</v>
      </c>
      <c r="LC9" s="30">
        <v>0</v>
      </c>
      <c r="LD9" s="30">
        <v>0</v>
      </c>
      <c r="LE9" s="30">
        <v>0</v>
      </c>
      <c r="LF9" s="30">
        <v>0</v>
      </c>
      <c r="LG9" s="30">
        <v>0</v>
      </c>
      <c r="LH9" s="30">
        <v>0</v>
      </c>
      <c r="LI9" s="30">
        <v>0</v>
      </c>
      <c r="LJ9" s="31">
        <v>0</v>
      </c>
      <c r="LK9" s="31">
        <v>0</v>
      </c>
      <c r="LL9" s="31">
        <v>0</v>
      </c>
      <c r="LM9" s="31">
        <v>0</v>
      </c>
      <c r="LN9" s="31">
        <v>0</v>
      </c>
      <c r="LO9" s="31">
        <v>0</v>
      </c>
      <c r="LP9" s="31">
        <v>0</v>
      </c>
      <c r="LQ9" s="31">
        <v>0</v>
      </c>
      <c r="LR9" s="31">
        <v>0</v>
      </c>
      <c r="LS9" s="31">
        <v>0</v>
      </c>
      <c r="LT9" s="31">
        <v>0</v>
      </c>
      <c r="LU9" s="31">
        <v>0</v>
      </c>
      <c r="LV9" s="31">
        <v>0</v>
      </c>
      <c r="LW9" s="31">
        <v>0</v>
      </c>
      <c r="LX9" s="31">
        <v>0</v>
      </c>
      <c r="LY9" s="31">
        <v>0</v>
      </c>
      <c r="LZ9" s="31">
        <v>0</v>
      </c>
      <c r="MA9" s="31">
        <v>0</v>
      </c>
      <c r="MB9" s="31">
        <v>0</v>
      </c>
      <c r="MC9" s="31">
        <v>0</v>
      </c>
      <c r="MD9" s="31">
        <v>0</v>
      </c>
      <c r="ME9" s="31">
        <v>0</v>
      </c>
      <c r="MF9" s="31">
        <v>0</v>
      </c>
      <c r="MG9" s="31">
        <v>0</v>
      </c>
      <c r="MH9" s="31">
        <v>0</v>
      </c>
      <c r="MI9" s="31">
        <v>0</v>
      </c>
      <c r="MJ9" s="31">
        <v>0</v>
      </c>
      <c r="MK9" s="31">
        <v>0</v>
      </c>
      <c r="ML9" s="31">
        <v>0</v>
      </c>
      <c r="MM9" s="31">
        <v>0</v>
      </c>
      <c r="MN9" s="31">
        <v>0</v>
      </c>
      <c r="MO9" s="31">
        <v>0</v>
      </c>
      <c r="MP9" s="31">
        <v>0</v>
      </c>
      <c r="MQ9" s="30">
        <v>978488648</v>
      </c>
      <c r="MR9" s="30">
        <v>6695165</v>
      </c>
      <c r="MS9" s="30">
        <f t="shared" si="3"/>
        <v>11146099334</v>
      </c>
      <c r="MT9" s="30">
        <v>9760562019</v>
      </c>
      <c r="MU9" s="30">
        <v>0</v>
      </c>
      <c r="MV9" s="30">
        <v>6053086897</v>
      </c>
      <c r="MW9" s="30">
        <v>0</v>
      </c>
      <c r="MX9" s="30">
        <v>0</v>
      </c>
      <c r="MY9" s="30">
        <v>0</v>
      </c>
      <c r="MZ9" s="30">
        <v>2870695680</v>
      </c>
      <c r="NA9" s="30">
        <f t="shared" si="4"/>
        <v>0</v>
      </c>
      <c r="NB9" s="30">
        <v>0</v>
      </c>
      <c r="NC9" s="30">
        <v>0</v>
      </c>
      <c r="ND9" s="30">
        <f t="shared" si="5"/>
        <v>0</v>
      </c>
      <c r="NE9" s="30">
        <v>0</v>
      </c>
      <c r="NF9" s="30">
        <v>0</v>
      </c>
      <c r="NG9" s="30">
        <v>527885090</v>
      </c>
      <c r="NH9" s="30">
        <v>0</v>
      </c>
      <c r="NI9" s="30">
        <v>0</v>
      </c>
      <c r="NJ9" s="30">
        <v>0</v>
      </c>
      <c r="NK9" s="30">
        <v>0</v>
      </c>
      <c r="NL9" s="30">
        <v>0</v>
      </c>
      <c r="NM9" s="30">
        <v>0</v>
      </c>
      <c r="NN9" s="30">
        <v>0</v>
      </c>
      <c r="NO9" s="30">
        <v>0</v>
      </c>
      <c r="NP9" s="30">
        <v>0</v>
      </c>
      <c r="NQ9" s="30">
        <v>0</v>
      </c>
      <c r="NR9" s="30">
        <v>0</v>
      </c>
      <c r="NS9" s="30">
        <v>0</v>
      </c>
      <c r="NT9" s="30">
        <v>0</v>
      </c>
      <c r="NU9" s="30">
        <v>208250468</v>
      </c>
      <c r="NV9" s="30">
        <v>0</v>
      </c>
      <c r="NW9" s="30">
        <v>45252197</v>
      </c>
      <c r="NX9" s="30">
        <v>55391687</v>
      </c>
      <c r="NY9" s="30">
        <v>0</v>
      </c>
      <c r="NZ9" s="30">
        <v>0</v>
      </c>
      <c r="OA9" s="30">
        <v>612771944</v>
      </c>
      <c r="OB9" s="30">
        <v>0</v>
      </c>
      <c r="OC9" s="30">
        <v>0</v>
      </c>
      <c r="OD9" s="30">
        <v>0</v>
      </c>
      <c r="OE9" s="30">
        <v>0</v>
      </c>
      <c r="OF9" s="30">
        <v>0</v>
      </c>
      <c r="OG9" s="30">
        <v>0</v>
      </c>
      <c r="OH9" s="30">
        <v>0</v>
      </c>
      <c r="OI9" s="30">
        <v>0</v>
      </c>
      <c r="OJ9" s="30">
        <v>0</v>
      </c>
      <c r="OK9" s="30">
        <v>0</v>
      </c>
      <c r="OL9" s="30">
        <v>0</v>
      </c>
      <c r="OM9" s="30">
        <v>0</v>
      </c>
      <c r="ON9" s="30">
        <v>0</v>
      </c>
      <c r="OO9" s="30">
        <v>0</v>
      </c>
      <c r="OP9" s="30">
        <v>124697835</v>
      </c>
      <c r="OQ9" s="30">
        <v>488074109</v>
      </c>
      <c r="OR9" s="30">
        <v>0</v>
      </c>
      <c r="OS9" s="30">
        <v>772765371</v>
      </c>
      <c r="OT9" s="30">
        <v>0</v>
      </c>
      <c r="OU9" s="30">
        <v>634072209</v>
      </c>
      <c r="OV9" s="30">
        <v>0</v>
      </c>
      <c r="OW9" s="30">
        <v>0</v>
      </c>
      <c r="OX9" s="30">
        <v>29113220</v>
      </c>
      <c r="OY9" s="30">
        <v>0</v>
      </c>
      <c r="OZ9" s="30">
        <v>0</v>
      </c>
      <c r="PA9" s="30">
        <v>0</v>
      </c>
      <c r="PB9" s="30">
        <v>0</v>
      </c>
      <c r="PC9" s="30">
        <v>0</v>
      </c>
      <c r="PD9" s="30">
        <v>0</v>
      </c>
      <c r="PE9" s="30">
        <v>0</v>
      </c>
      <c r="PF9" s="30">
        <v>0</v>
      </c>
      <c r="PG9" s="30">
        <v>0</v>
      </c>
      <c r="PH9" s="30">
        <v>0</v>
      </c>
      <c r="PI9" s="30">
        <v>0</v>
      </c>
      <c r="PJ9" s="30">
        <v>0</v>
      </c>
      <c r="PK9" s="30">
        <v>0</v>
      </c>
      <c r="PL9" s="30">
        <v>0</v>
      </c>
      <c r="PM9" s="30">
        <v>109579942</v>
      </c>
      <c r="PN9" s="30">
        <v>109579942</v>
      </c>
      <c r="PO9" s="30">
        <v>0</v>
      </c>
      <c r="PP9" s="30">
        <v>0</v>
      </c>
      <c r="PQ9" s="30">
        <v>0</v>
      </c>
      <c r="PR9" s="30">
        <v>0</v>
      </c>
      <c r="PS9" s="30">
        <v>0</v>
      </c>
      <c r="PT9" s="30">
        <f t="shared" si="15"/>
        <v>0</v>
      </c>
      <c r="PU9" s="30">
        <v>0</v>
      </c>
      <c r="PV9" s="30">
        <v>0</v>
      </c>
      <c r="PW9" s="30">
        <v>0</v>
      </c>
      <c r="PX9" s="30">
        <v>0</v>
      </c>
      <c r="PY9" s="30">
        <v>0</v>
      </c>
      <c r="PZ9" s="30">
        <v>0</v>
      </c>
      <c r="QA9" s="30">
        <v>0</v>
      </c>
      <c r="QB9" s="30">
        <v>0</v>
      </c>
      <c r="QC9" s="30">
        <v>0</v>
      </c>
      <c r="QD9" s="30">
        <v>0</v>
      </c>
      <c r="QE9" s="30">
        <v>0</v>
      </c>
      <c r="QF9" s="30">
        <v>0</v>
      </c>
      <c r="QG9" s="30">
        <v>0</v>
      </c>
      <c r="QH9" s="30">
        <v>0</v>
      </c>
      <c r="QI9" s="30">
        <v>0</v>
      </c>
      <c r="QJ9" s="30">
        <v>0</v>
      </c>
      <c r="QK9" s="30">
        <v>0</v>
      </c>
      <c r="QL9" s="30">
        <v>0</v>
      </c>
      <c r="QM9" s="30">
        <v>0</v>
      </c>
      <c r="QN9" s="30">
        <v>0</v>
      </c>
      <c r="QO9" s="30">
        <f t="shared" si="16"/>
        <v>178257623453</v>
      </c>
      <c r="QP9" s="30">
        <f t="shared" si="17"/>
        <v>329025853</v>
      </c>
      <c r="QQ9" s="30">
        <v>3011248</v>
      </c>
      <c r="QR9" s="30">
        <v>3011248</v>
      </c>
      <c r="QS9" s="30">
        <v>0</v>
      </c>
      <c r="QT9" s="30">
        <v>0</v>
      </c>
      <c r="QU9" s="30">
        <v>0</v>
      </c>
      <c r="QV9" s="30">
        <v>0</v>
      </c>
      <c r="QW9" s="30">
        <v>106743698</v>
      </c>
      <c r="QX9" s="30">
        <v>103790684</v>
      </c>
      <c r="QY9" s="30">
        <v>2953014</v>
      </c>
      <c r="QZ9" s="30">
        <v>219270907</v>
      </c>
      <c r="RA9" s="30">
        <v>0</v>
      </c>
      <c r="RB9" s="30">
        <v>710481544</v>
      </c>
      <c r="RC9" s="30">
        <v>0</v>
      </c>
      <c r="RD9" s="30">
        <v>0</v>
      </c>
      <c r="RE9" s="30">
        <v>0</v>
      </c>
      <c r="RF9" s="30">
        <v>710481544</v>
      </c>
      <c r="RG9" s="30">
        <v>710481544</v>
      </c>
      <c r="RH9" s="30">
        <v>0</v>
      </c>
      <c r="RI9" s="30">
        <v>177218116056</v>
      </c>
      <c r="RJ9" s="30">
        <v>4845613923</v>
      </c>
      <c r="RK9" s="30">
        <v>4845613923</v>
      </c>
      <c r="RL9" s="30">
        <v>2815968940</v>
      </c>
      <c r="RM9" s="30">
        <v>680667904</v>
      </c>
      <c r="RN9" s="30">
        <v>228249109</v>
      </c>
      <c r="RO9" s="30">
        <v>0</v>
      </c>
      <c r="RP9" s="30">
        <v>1325982</v>
      </c>
      <c r="RQ9" s="30">
        <v>23926056</v>
      </c>
      <c r="RR9" s="30">
        <v>3184892</v>
      </c>
      <c r="RS9" s="30">
        <v>72940</v>
      </c>
      <c r="RT9" s="30">
        <v>26788536</v>
      </c>
      <c r="RU9" s="30">
        <v>1059071500</v>
      </c>
      <c r="RV9" s="30">
        <v>5424318</v>
      </c>
      <c r="RW9" s="30">
        <v>933746</v>
      </c>
      <c r="RX9" s="30">
        <v>0</v>
      </c>
      <c r="RY9" s="30">
        <v>0</v>
      </c>
      <c r="RZ9" s="30">
        <v>0</v>
      </c>
      <c r="SA9" s="30">
        <v>0</v>
      </c>
      <c r="SB9" s="30">
        <v>0</v>
      </c>
      <c r="SC9" s="30">
        <v>0</v>
      </c>
      <c r="SD9" s="30">
        <v>0</v>
      </c>
      <c r="SE9" s="30">
        <v>0</v>
      </c>
      <c r="SF9" s="30">
        <v>0</v>
      </c>
      <c r="SG9" s="30">
        <v>0</v>
      </c>
      <c r="SH9" s="30">
        <v>0</v>
      </c>
      <c r="SI9" s="30">
        <v>0</v>
      </c>
      <c r="SJ9" s="30">
        <v>0</v>
      </c>
      <c r="SK9" s="30">
        <v>0</v>
      </c>
      <c r="SL9" s="30">
        <v>0</v>
      </c>
      <c r="SM9" s="30">
        <v>0</v>
      </c>
      <c r="SN9" s="30">
        <v>0</v>
      </c>
      <c r="SO9" s="30">
        <v>0</v>
      </c>
      <c r="SP9" s="30">
        <v>0</v>
      </c>
      <c r="SQ9" s="30">
        <v>0</v>
      </c>
      <c r="SR9" s="30">
        <v>0</v>
      </c>
      <c r="SS9" s="30">
        <v>0</v>
      </c>
      <c r="ST9" s="30">
        <v>0</v>
      </c>
      <c r="SU9" s="30">
        <v>0</v>
      </c>
      <c r="SV9" s="30">
        <v>0</v>
      </c>
      <c r="SW9" s="30">
        <v>0</v>
      </c>
      <c r="SX9" s="30">
        <v>0</v>
      </c>
      <c r="SY9" s="30">
        <v>0</v>
      </c>
      <c r="SZ9" s="30">
        <v>0</v>
      </c>
      <c r="TA9" s="30">
        <v>0</v>
      </c>
      <c r="TB9" s="30">
        <v>0</v>
      </c>
      <c r="TC9" s="30">
        <v>0</v>
      </c>
      <c r="TD9" s="30">
        <v>0</v>
      </c>
      <c r="TE9" s="30">
        <v>0</v>
      </c>
      <c r="TF9" s="30">
        <v>0</v>
      </c>
      <c r="TG9" s="30">
        <v>0</v>
      </c>
      <c r="TH9" s="30">
        <v>0</v>
      </c>
      <c r="TI9" s="30">
        <f t="shared" si="18"/>
        <v>908917013</v>
      </c>
      <c r="TJ9" s="30">
        <f t="shared" si="6"/>
        <v>97782000000</v>
      </c>
      <c r="TK9" s="30">
        <v>97782000000</v>
      </c>
      <c r="TL9" s="30">
        <v>97782000000</v>
      </c>
      <c r="TM9" s="30">
        <v>0</v>
      </c>
      <c r="TN9" s="30">
        <v>0</v>
      </c>
      <c r="TO9" s="30">
        <v>0</v>
      </c>
      <c r="TP9" s="30">
        <v>0</v>
      </c>
      <c r="TQ9" s="30">
        <v>0</v>
      </c>
      <c r="TR9" s="30">
        <v>0</v>
      </c>
      <c r="TS9" s="30">
        <v>0</v>
      </c>
      <c r="TT9" s="30">
        <v>0</v>
      </c>
      <c r="TU9" s="30">
        <v>1107069698</v>
      </c>
      <c r="TV9" s="30">
        <v>587772</v>
      </c>
      <c r="TW9" s="30">
        <v>938930873</v>
      </c>
      <c r="TX9" s="30">
        <v>84544</v>
      </c>
      <c r="TY9" s="30">
        <v>167466509</v>
      </c>
      <c r="TZ9" s="30">
        <v>0</v>
      </c>
      <c r="UA9" s="30">
        <v>0</v>
      </c>
      <c r="UB9" s="30">
        <v>0</v>
      </c>
      <c r="UC9" s="30">
        <v>0</v>
      </c>
      <c r="UD9" s="30">
        <v>0</v>
      </c>
      <c r="UE9" s="30">
        <v>73483432435</v>
      </c>
      <c r="UF9" s="30">
        <v>0</v>
      </c>
      <c r="UG9" s="30">
        <f t="shared" si="7"/>
        <v>280742643753</v>
      </c>
      <c r="UH9" s="1">
        <v>940049908864</v>
      </c>
      <c r="UI9" s="1">
        <f>SUM($UG$4:UG9)-UH9</f>
        <v>0</v>
      </c>
      <c r="UK9" s="2" t="s">
        <v>2593</v>
      </c>
      <c r="UL9" s="2">
        <f>COUNTIF($C$251:$UG$251,UK9)</f>
        <v>35</v>
      </c>
    </row>
    <row r="10" spans="2:558">
      <c r="B10" s="58">
        <v>38534</v>
      </c>
      <c r="C10" s="30">
        <f t="shared" si="0"/>
        <v>122837289945</v>
      </c>
      <c r="D10" s="30">
        <f t="shared" si="1"/>
        <v>75352967503</v>
      </c>
      <c r="E10" s="30">
        <v>66025011476</v>
      </c>
      <c r="F10" s="30">
        <v>4519080</v>
      </c>
      <c r="G10" s="30">
        <v>40502464</v>
      </c>
      <c r="H10" s="30">
        <v>35789942964</v>
      </c>
      <c r="I10" s="30">
        <v>35789942964</v>
      </c>
      <c r="J10" s="30">
        <v>0</v>
      </c>
      <c r="K10" s="30">
        <v>0</v>
      </c>
      <c r="L10" s="30">
        <v>3405187528</v>
      </c>
      <c r="M10" s="30">
        <v>16344414013</v>
      </c>
      <c r="N10" s="30">
        <v>16344414013</v>
      </c>
      <c r="O10" s="30">
        <v>0</v>
      </c>
      <c r="P10" s="30">
        <v>1427467097</v>
      </c>
      <c r="Q10" s="30">
        <v>1902913356</v>
      </c>
      <c r="R10" s="30">
        <v>2090028695</v>
      </c>
      <c r="S10" s="30">
        <v>9327956027</v>
      </c>
      <c r="T10" s="30">
        <v>6656289000</v>
      </c>
      <c r="U10" s="30">
        <v>0</v>
      </c>
      <c r="V10" s="30">
        <v>6656289000</v>
      </c>
      <c r="W10" s="30">
        <v>64623317</v>
      </c>
      <c r="X10" s="30">
        <v>443843331</v>
      </c>
      <c r="Y10" s="30">
        <v>80836197</v>
      </c>
      <c r="Z10" s="30">
        <v>0</v>
      </c>
      <c r="AA10" s="30">
        <v>0</v>
      </c>
      <c r="AB10" s="30">
        <v>36411346</v>
      </c>
      <c r="AC10" s="30">
        <v>47262904</v>
      </c>
      <c r="AD10" s="30">
        <v>1997848262</v>
      </c>
      <c r="AE10" s="30">
        <v>0</v>
      </c>
      <c r="AF10" s="30">
        <v>0</v>
      </c>
      <c r="AG10" s="30">
        <v>0</v>
      </c>
      <c r="AH10" s="30">
        <v>0</v>
      </c>
      <c r="AI10" s="30">
        <f t="shared" si="2"/>
        <v>47484322442</v>
      </c>
      <c r="AJ10" s="30">
        <v>60239559</v>
      </c>
      <c r="AK10" s="30">
        <v>0</v>
      </c>
      <c r="AL10" s="30">
        <v>330110</v>
      </c>
      <c r="AM10" s="30">
        <v>59909449</v>
      </c>
      <c r="AN10" s="30">
        <v>0</v>
      </c>
      <c r="AO10" s="30">
        <v>909402248</v>
      </c>
      <c r="AP10" s="30">
        <v>901417877</v>
      </c>
      <c r="AQ10" s="30">
        <v>211502</v>
      </c>
      <c r="AR10" s="30">
        <v>2913846</v>
      </c>
      <c r="AS10" s="30">
        <v>118770</v>
      </c>
      <c r="AT10" s="30">
        <v>0</v>
      </c>
      <c r="AU10" s="30">
        <v>3684503</v>
      </c>
      <c r="AV10" s="30">
        <v>0</v>
      </c>
      <c r="AW10" s="30">
        <v>1055750</v>
      </c>
      <c r="AX10" s="30">
        <v>0</v>
      </c>
      <c r="AY10" s="30">
        <v>0</v>
      </c>
      <c r="AZ10" s="30">
        <v>0</v>
      </c>
      <c r="BA10" s="30">
        <v>0</v>
      </c>
      <c r="BB10" s="30">
        <v>0</v>
      </c>
      <c r="BC10" s="30">
        <v>0</v>
      </c>
      <c r="BD10" s="30">
        <v>2115055910</v>
      </c>
      <c r="BE10" s="30">
        <v>0</v>
      </c>
      <c r="BF10" s="30">
        <v>1809259108</v>
      </c>
      <c r="BG10" s="30">
        <v>280566744</v>
      </c>
      <c r="BH10" s="30">
        <v>107721</v>
      </c>
      <c r="BI10" s="30">
        <v>19202</v>
      </c>
      <c r="BJ10" s="30">
        <v>19101</v>
      </c>
      <c r="BK10" s="30">
        <v>0</v>
      </c>
      <c r="BL10" s="30">
        <v>7959261</v>
      </c>
      <c r="BM10" s="30">
        <v>0</v>
      </c>
      <c r="BN10" s="30">
        <v>6304067</v>
      </c>
      <c r="BO10" s="30">
        <v>-116865</v>
      </c>
      <c r="BP10" s="30">
        <v>0</v>
      </c>
      <c r="BQ10" s="30">
        <v>0</v>
      </c>
      <c r="BR10" s="30">
        <v>10602458</v>
      </c>
      <c r="BS10" s="30">
        <v>0</v>
      </c>
      <c r="BT10" s="30">
        <v>20435783</v>
      </c>
      <c r="BU10" s="30">
        <v>23781</v>
      </c>
      <c r="BV10" s="30">
        <v>0</v>
      </c>
      <c r="BW10" s="30">
        <v>926898</v>
      </c>
      <c r="BX10" s="30">
        <v>3333330</v>
      </c>
      <c r="BY10" s="30">
        <v>16151774</v>
      </c>
      <c r="BZ10" s="30">
        <v>0</v>
      </c>
      <c r="CA10" s="30">
        <v>0</v>
      </c>
      <c r="CB10" s="30">
        <v>0</v>
      </c>
      <c r="CC10" s="30">
        <v>776409987</v>
      </c>
      <c r="CD10" s="30">
        <v>2217760</v>
      </c>
      <c r="CE10" s="30">
        <v>3495120537</v>
      </c>
      <c r="CF10" s="30">
        <v>58910335</v>
      </c>
      <c r="CG10" s="30">
        <v>1862103247</v>
      </c>
      <c r="CH10" s="30">
        <v>11448302</v>
      </c>
      <c r="CI10" s="30">
        <v>14311211</v>
      </c>
      <c r="CJ10" s="30">
        <v>430863</v>
      </c>
      <c r="CK10" s="30">
        <v>10033750</v>
      </c>
      <c r="CL10" s="30">
        <v>605573</v>
      </c>
      <c r="CM10" s="30">
        <v>381275</v>
      </c>
      <c r="CN10" s="30">
        <v>525203</v>
      </c>
      <c r="CO10" s="30">
        <v>0</v>
      </c>
      <c r="CP10" s="30">
        <v>2334547</v>
      </c>
      <c r="CQ10" s="30">
        <v>0</v>
      </c>
      <c r="CR10" s="30">
        <v>0</v>
      </c>
      <c r="CS10" s="30">
        <v>1533022778</v>
      </c>
      <c r="CT10" s="30">
        <v>214696469</v>
      </c>
      <c r="CU10" s="30">
        <v>17128431</v>
      </c>
      <c r="CV10" s="30">
        <v>31167476</v>
      </c>
      <c r="CW10" s="30">
        <v>22380288</v>
      </c>
      <c r="CX10" s="30">
        <v>6076818</v>
      </c>
      <c r="CY10" s="30">
        <v>4106519</v>
      </c>
      <c r="CZ10" s="30">
        <f t="shared" si="8"/>
        <v>1237466777</v>
      </c>
      <c r="DA10" s="30">
        <v>1061328379</v>
      </c>
      <c r="DB10" s="30">
        <v>147801467</v>
      </c>
      <c r="DC10" s="30">
        <v>0</v>
      </c>
      <c r="DD10" s="30">
        <v>28336931</v>
      </c>
      <c r="DE10" s="30">
        <v>0</v>
      </c>
      <c r="DF10" s="30">
        <v>0</v>
      </c>
      <c r="DG10" s="30">
        <v>0</v>
      </c>
      <c r="DH10" s="30">
        <v>0</v>
      </c>
      <c r="DI10" s="30">
        <v>1820651</v>
      </c>
      <c r="DJ10" s="30">
        <v>0</v>
      </c>
      <c r="DK10" s="30">
        <v>1820651</v>
      </c>
      <c r="DL10" s="30">
        <v>5264700</v>
      </c>
      <c r="DM10" s="30">
        <f t="shared" si="9"/>
        <v>512030215</v>
      </c>
      <c r="DN10" s="30">
        <v>61836100</v>
      </c>
      <c r="DO10" s="30">
        <v>17548800</v>
      </c>
      <c r="DP10" s="30">
        <v>17203200</v>
      </c>
      <c r="DQ10" s="30">
        <v>345600</v>
      </c>
      <c r="DR10" s="30">
        <v>319857769</v>
      </c>
      <c r="DS10" s="30">
        <v>18014500</v>
      </c>
      <c r="DT10" s="30">
        <v>16166400</v>
      </c>
      <c r="DU10" s="30">
        <v>1694500</v>
      </c>
      <c r="DV10" s="30">
        <v>153600</v>
      </c>
      <c r="DW10" s="30">
        <v>51202500</v>
      </c>
      <c r="DX10" s="30">
        <v>3518000</v>
      </c>
      <c r="DY10" s="30">
        <v>2097000</v>
      </c>
      <c r="DZ10" s="30">
        <v>0</v>
      </c>
      <c r="EA10" s="30">
        <v>38821300</v>
      </c>
      <c r="EB10" s="30">
        <v>6766200</v>
      </c>
      <c r="EC10" s="30">
        <v>10763256</v>
      </c>
      <c r="ED10" s="30">
        <v>112000</v>
      </c>
      <c r="EE10" s="30">
        <v>10619586</v>
      </c>
      <c r="EF10" s="30">
        <v>31670</v>
      </c>
      <c r="EG10" s="30">
        <v>19503700</v>
      </c>
      <c r="EH10" s="30">
        <v>19462900</v>
      </c>
      <c r="EI10" s="30">
        <v>0</v>
      </c>
      <c r="EJ10" s="30">
        <v>40800</v>
      </c>
      <c r="EK10" s="60">
        <v>41566100</v>
      </c>
      <c r="EL10" s="30">
        <v>144100</v>
      </c>
      <c r="EM10" s="30">
        <v>2020900</v>
      </c>
      <c r="EN10" s="30">
        <v>20667800</v>
      </c>
      <c r="EO10" s="30">
        <v>3859600</v>
      </c>
      <c r="EP10" s="30">
        <v>919300</v>
      </c>
      <c r="EQ10" s="30">
        <v>734400</v>
      </c>
      <c r="ER10" s="30">
        <v>61200</v>
      </c>
      <c r="ES10" s="30">
        <v>1530000</v>
      </c>
      <c r="ET10" s="30">
        <v>614700</v>
      </c>
      <c r="EU10" s="30">
        <v>5264500</v>
      </c>
      <c r="EV10" s="30">
        <v>4105500</v>
      </c>
      <c r="EW10" s="30">
        <v>36771300</v>
      </c>
      <c r="EX10" s="30">
        <v>418500</v>
      </c>
      <c r="EY10" s="30">
        <v>469200</v>
      </c>
      <c r="EZ10" s="30">
        <v>22338000</v>
      </c>
      <c r="FA10" s="30">
        <v>13545600</v>
      </c>
      <c r="FB10" s="30">
        <v>0</v>
      </c>
      <c r="FC10" s="30">
        <v>249600</v>
      </c>
      <c r="FD10" s="30">
        <v>25400</v>
      </c>
      <c r="FE10" s="30">
        <v>0</v>
      </c>
      <c r="FF10" s="30">
        <v>105699013</v>
      </c>
      <c r="FG10" s="30">
        <v>112787546</v>
      </c>
      <c r="FH10" s="30">
        <v>3345600</v>
      </c>
      <c r="FI10" s="30">
        <v>91377146</v>
      </c>
      <c r="FJ10" s="30">
        <v>16045200</v>
      </c>
      <c r="FK10" s="30">
        <v>5080400</v>
      </c>
      <c r="FL10" s="30">
        <v>0</v>
      </c>
      <c r="FM10" s="30">
        <v>0</v>
      </c>
      <c r="FN10" s="30">
        <v>0</v>
      </c>
      <c r="FO10" s="30">
        <v>10964800</v>
      </c>
      <c r="FP10" s="30">
        <v>2019600</v>
      </c>
      <c r="FQ10" s="30">
        <v>0</v>
      </c>
      <c r="FR10" s="30">
        <f t="shared" si="10"/>
        <v>318895071</v>
      </c>
      <c r="FS10" s="30">
        <v>99096954</v>
      </c>
      <c r="FT10" s="30">
        <v>0</v>
      </c>
      <c r="FU10" s="30">
        <v>2388000</v>
      </c>
      <c r="FV10" s="30">
        <v>80325200</v>
      </c>
      <c r="FW10" s="30">
        <v>0</v>
      </c>
      <c r="FX10" s="30">
        <v>80325200</v>
      </c>
      <c r="FY10" s="30">
        <v>0</v>
      </c>
      <c r="FZ10" s="30">
        <v>267900</v>
      </c>
      <c r="GA10" s="30">
        <v>12798254</v>
      </c>
      <c r="GB10" s="30">
        <v>3317600</v>
      </c>
      <c r="GC10" s="30">
        <v>1519822</v>
      </c>
      <c r="GD10" s="30">
        <v>0</v>
      </c>
      <c r="GE10" s="30">
        <v>1519822</v>
      </c>
      <c r="GF10" s="30">
        <v>0</v>
      </c>
      <c r="GG10" s="30">
        <v>339925</v>
      </c>
      <c r="GH10" s="30">
        <v>5798500</v>
      </c>
      <c r="GI10" s="30">
        <v>76171777</v>
      </c>
      <c r="GJ10" s="30">
        <v>38579777</v>
      </c>
      <c r="GK10" s="30">
        <v>37592000</v>
      </c>
      <c r="GL10" s="30">
        <v>135968093</v>
      </c>
      <c r="GM10" s="30">
        <v>6256522</v>
      </c>
      <c r="GN10" s="30">
        <v>0</v>
      </c>
      <c r="GO10" s="30">
        <v>9365072</v>
      </c>
      <c r="GP10" s="30">
        <v>38929369</v>
      </c>
      <c r="GQ10" s="30">
        <v>17188295</v>
      </c>
      <c r="GR10" s="30">
        <v>183804</v>
      </c>
      <c r="GS10" s="30">
        <v>18106605</v>
      </c>
      <c r="GT10" s="30">
        <v>45938426</v>
      </c>
      <c r="GU10" s="30">
        <v>1151011664</v>
      </c>
      <c r="GV10" s="30">
        <v>0</v>
      </c>
      <c r="GW10" s="30">
        <v>91426</v>
      </c>
      <c r="GX10" s="30">
        <v>0</v>
      </c>
      <c r="GY10" s="30">
        <v>165036524</v>
      </c>
      <c r="GZ10" s="30">
        <v>210202488</v>
      </c>
      <c r="HA10" s="30">
        <v>0</v>
      </c>
      <c r="HB10" s="30">
        <v>775681226</v>
      </c>
      <c r="HC10" s="30">
        <v>0</v>
      </c>
      <c r="HD10" s="30">
        <v>0</v>
      </c>
      <c r="HE10" s="30">
        <v>0</v>
      </c>
      <c r="HF10" s="30">
        <v>0</v>
      </c>
      <c r="HG10" s="30">
        <v>0</v>
      </c>
      <c r="HH10" s="30">
        <f t="shared" si="11"/>
        <v>0</v>
      </c>
      <c r="HI10" s="30">
        <f t="shared" si="12"/>
        <v>0</v>
      </c>
      <c r="HJ10" s="30">
        <v>0</v>
      </c>
      <c r="HK10" s="30">
        <v>0</v>
      </c>
      <c r="HL10" s="30">
        <v>0</v>
      </c>
      <c r="HM10" s="30">
        <v>0</v>
      </c>
      <c r="HN10" s="30">
        <v>0</v>
      </c>
      <c r="HO10" s="30">
        <v>0</v>
      </c>
      <c r="HP10" s="30">
        <v>15324664</v>
      </c>
      <c r="HQ10" s="30">
        <v>4280728</v>
      </c>
      <c r="HR10" s="30">
        <v>4613826</v>
      </c>
      <c r="HS10" s="30">
        <v>6430110</v>
      </c>
      <c r="HT10" s="30">
        <v>0</v>
      </c>
      <c r="HU10" s="30">
        <v>0</v>
      </c>
      <c r="HV10" s="30">
        <v>0</v>
      </c>
      <c r="HW10" s="30">
        <v>0</v>
      </c>
      <c r="HX10" s="30">
        <f t="shared" si="13"/>
        <v>0</v>
      </c>
      <c r="HY10" s="30">
        <f t="shared" si="14"/>
        <v>0</v>
      </c>
      <c r="HZ10" s="30">
        <v>38043883509</v>
      </c>
      <c r="IA10" s="30">
        <v>36290778454</v>
      </c>
      <c r="IB10" s="30">
        <v>36290778454</v>
      </c>
      <c r="IC10" s="30">
        <v>25466641651</v>
      </c>
      <c r="ID10" s="30">
        <v>0</v>
      </c>
      <c r="IE10" s="30">
        <v>0</v>
      </c>
      <c r="IF10" s="30">
        <v>0</v>
      </c>
      <c r="IG10" s="30">
        <v>7261130917</v>
      </c>
      <c r="IH10" s="30">
        <v>5916352957</v>
      </c>
      <c r="II10" s="30">
        <v>1634967045</v>
      </c>
      <c r="IJ10" s="30">
        <v>-290189085</v>
      </c>
      <c r="IK10" s="30">
        <v>0</v>
      </c>
      <c r="IL10" s="30">
        <v>3445709142</v>
      </c>
      <c r="IM10" s="30">
        <v>0</v>
      </c>
      <c r="IN10" s="30">
        <v>0</v>
      </c>
      <c r="IO10" s="30">
        <v>0</v>
      </c>
      <c r="IP10" s="30">
        <v>3445709142</v>
      </c>
      <c r="IQ10" s="30">
        <v>0</v>
      </c>
      <c r="IR10" s="30">
        <v>0</v>
      </c>
      <c r="IS10" s="30">
        <v>0</v>
      </c>
      <c r="IT10" s="30">
        <v>0</v>
      </c>
      <c r="IU10" s="30">
        <v>0</v>
      </c>
      <c r="IV10" s="30">
        <v>117296744</v>
      </c>
      <c r="IW10" s="30">
        <v>0</v>
      </c>
      <c r="IX10" s="30">
        <v>0</v>
      </c>
      <c r="IY10" s="30">
        <v>0</v>
      </c>
      <c r="IZ10" s="30">
        <v>0</v>
      </c>
      <c r="JA10" s="30">
        <v>0</v>
      </c>
      <c r="JB10" s="30">
        <v>0</v>
      </c>
      <c r="JC10" s="30">
        <v>0</v>
      </c>
      <c r="JD10" s="30">
        <v>0</v>
      </c>
      <c r="JE10" s="30">
        <v>0</v>
      </c>
      <c r="JF10" s="30">
        <v>0</v>
      </c>
      <c r="JG10" s="30">
        <v>0</v>
      </c>
      <c r="JH10" s="31">
        <v>0</v>
      </c>
      <c r="JI10" s="43">
        <v>0</v>
      </c>
      <c r="JJ10" s="43">
        <v>0</v>
      </c>
      <c r="JK10" s="43">
        <v>0</v>
      </c>
      <c r="JL10" s="43"/>
      <c r="JM10" s="30">
        <v>0</v>
      </c>
      <c r="JN10" s="43">
        <v>0</v>
      </c>
      <c r="JO10" s="30">
        <v>5020036279</v>
      </c>
      <c r="JP10" s="30">
        <v>8537301</v>
      </c>
      <c r="JQ10" s="30">
        <v>8537301</v>
      </c>
      <c r="JR10" s="30">
        <v>0</v>
      </c>
      <c r="JS10" s="30">
        <v>0</v>
      </c>
      <c r="JT10" s="30">
        <v>0</v>
      </c>
      <c r="JU10" s="30">
        <v>0</v>
      </c>
      <c r="JV10" s="30">
        <v>0</v>
      </c>
      <c r="JW10" s="30">
        <v>0</v>
      </c>
      <c r="JX10" s="30">
        <v>0</v>
      </c>
      <c r="JY10" s="30">
        <v>0</v>
      </c>
      <c r="JZ10" s="30">
        <v>0</v>
      </c>
      <c r="KA10" s="30">
        <v>0</v>
      </c>
      <c r="KB10" s="30">
        <v>0</v>
      </c>
      <c r="KC10" s="30">
        <v>0</v>
      </c>
      <c r="KD10" s="30">
        <v>0</v>
      </c>
      <c r="KE10" s="30">
        <v>0</v>
      </c>
      <c r="KF10" s="30">
        <v>0</v>
      </c>
      <c r="KG10" s="30">
        <v>0</v>
      </c>
      <c r="KH10" s="30">
        <v>0</v>
      </c>
      <c r="KI10" s="43">
        <v>0</v>
      </c>
      <c r="KJ10" s="43">
        <v>0</v>
      </c>
      <c r="KK10" s="43">
        <v>0</v>
      </c>
      <c r="KL10" s="43">
        <v>0</v>
      </c>
      <c r="KM10" s="30">
        <v>1744567754</v>
      </c>
      <c r="KN10" s="30">
        <v>1670369354</v>
      </c>
      <c r="KO10" s="30">
        <v>32396878</v>
      </c>
      <c r="KP10" s="30">
        <v>0</v>
      </c>
      <c r="KQ10" s="30">
        <v>606407</v>
      </c>
      <c r="KR10" s="30">
        <v>0</v>
      </c>
      <c r="KS10" s="30">
        <v>2116827</v>
      </c>
      <c r="KT10" s="30">
        <v>2269458</v>
      </c>
      <c r="KU10" s="30">
        <v>0</v>
      </c>
      <c r="KV10" s="30">
        <v>31665895</v>
      </c>
      <c r="KW10" s="30">
        <v>0</v>
      </c>
      <c r="KX10" s="30">
        <v>0</v>
      </c>
      <c r="KY10" s="30">
        <v>0</v>
      </c>
      <c r="KZ10" s="30">
        <v>453351</v>
      </c>
      <c r="LA10" s="30">
        <v>4072786</v>
      </c>
      <c r="LB10" s="30">
        <v>616798</v>
      </c>
      <c r="LC10" s="30">
        <v>0</v>
      </c>
      <c r="LD10" s="30">
        <v>0</v>
      </c>
      <c r="LE10" s="30">
        <v>0</v>
      </c>
      <c r="LF10" s="30">
        <v>0</v>
      </c>
      <c r="LG10" s="30">
        <v>0</v>
      </c>
      <c r="LH10" s="30">
        <v>0</v>
      </c>
      <c r="LI10" s="30">
        <v>0</v>
      </c>
      <c r="LJ10" s="31">
        <v>0</v>
      </c>
      <c r="LK10" s="31">
        <v>0</v>
      </c>
      <c r="LL10" s="31">
        <v>0</v>
      </c>
      <c r="LM10" s="31">
        <v>0</v>
      </c>
      <c r="LN10" s="31">
        <v>0</v>
      </c>
      <c r="LO10" s="31">
        <v>0</v>
      </c>
      <c r="LP10" s="31">
        <v>0</v>
      </c>
      <c r="LQ10" s="31">
        <v>0</v>
      </c>
      <c r="LR10" s="31">
        <v>0</v>
      </c>
      <c r="LS10" s="31">
        <v>0</v>
      </c>
      <c r="LT10" s="31">
        <v>0</v>
      </c>
      <c r="LU10" s="31">
        <v>0</v>
      </c>
      <c r="LV10" s="31">
        <v>0</v>
      </c>
      <c r="LW10" s="31">
        <v>0</v>
      </c>
      <c r="LX10" s="31">
        <v>0</v>
      </c>
      <c r="LY10" s="31">
        <v>0</v>
      </c>
      <c r="LZ10" s="31">
        <v>0</v>
      </c>
      <c r="MA10" s="31">
        <v>0</v>
      </c>
      <c r="MB10" s="31">
        <v>0</v>
      </c>
      <c r="MC10" s="31">
        <v>0</v>
      </c>
      <c r="MD10" s="31">
        <v>0</v>
      </c>
      <c r="ME10" s="31">
        <v>0</v>
      </c>
      <c r="MF10" s="31">
        <v>0</v>
      </c>
      <c r="MG10" s="31">
        <v>0</v>
      </c>
      <c r="MH10" s="31">
        <v>0</v>
      </c>
      <c r="MI10" s="31">
        <v>0</v>
      </c>
      <c r="MJ10" s="31">
        <v>0</v>
      </c>
      <c r="MK10" s="31">
        <v>0</v>
      </c>
      <c r="ML10" s="31">
        <v>0</v>
      </c>
      <c r="MM10" s="31">
        <v>0</v>
      </c>
      <c r="MN10" s="31">
        <v>0</v>
      </c>
      <c r="MO10" s="31">
        <v>0</v>
      </c>
      <c r="MP10" s="31">
        <v>0</v>
      </c>
      <c r="MQ10" s="30">
        <v>72469961</v>
      </c>
      <c r="MR10" s="30">
        <v>64887</v>
      </c>
      <c r="MS10" s="30">
        <f t="shared" si="3"/>
        <v>9069182249</v>
      </c>
      <c r="MT10" s="30">
        <v>579026858</v>
      </c>
      <c r="MU10" s="30">
        <v>0</v>
      </c>
      <c r="MV10" s="30">
        <v>-2760050149</v>
      </c>
      <c r="MW10" s="30">
        <v>0</v>
      </c>
      <c r="MX10" s="30">
        <v>0</v>
      </c>
      <c r="MY10" s="30">
        <v>0</v>
      </c>
      <c r="MZ10" s="30">
        <v>2870695680</v>
      </c>
      <c r="NA10" s="30">
        <f t="shared" si="4"/>
        <v>0</v>
      </c>
      <c r="NB10" s="30">
        <v>0</v>
      </c>
      <c r="NC10" s="30">
        <v>0</v>
      </c>
      <c r="ND10" s="30">
        <f t="shared" si="5"/>
        <v>0</v>
      </c>
      <c r="NE10" s="30">
        <v>0</v>
      </c>
      <c r="NF10" s="30">
        <v>0</v>
      </c>
      <c r="NG10" s="30">
        <v>0</v>
      </c>
      <c r="NH10" s="30">
        <v>0</v>
      </c>
      <c r="NI10" s="30">
        <v>0</v>
      </c>
      <c r="NJ10" s="30">
        <v>0</v>
      </c>
      <c r="NK10" s="30">
        <v>0</v>
      </c>
      <c r="NL10" s="30">
        <v>0</v>
      </c>
      <c r="NM10" s="30">
        <v>0</v>
      </c>
      <c r="NN10" s="30">
        <v>0</v>
      </c>
      <c r="NO10" s="30">
        <v>0</v>
      </c>
      <c r="NP10" s="30">
        <v>0</v>
      </c>
      <c r="NQ10" s="30">
        <v>0</v>
      </c>
      <c r="NR10" s="30">
        <v>0</v>
      </c>
      <c r="NS10" s="30">
        <v>0</v>
      </c>
      <c r="NT10" s="30">
        <v>0</v>
      </c>
      <c r="NU10" s="30">
        <v>176963680</v>
      </c>
      <c r="NV10" s="30">
        <v>0</v>
      </c>
      <c r="NW10" s="30">
        <v>231454774</v>
      </c>
      <c r="NX10" s="30">
        <v>59962873</v>
      </c>
      <c r="NY10" s="30">
        <v>0</v>
      </c>
      <c r="NZ10" s="30">
        <v>0</v>
      </c>
      <c r="OA10" s="30">
        <v>7758882684</v>
      </c>
      <c r="OB10" s="30">
        <v>0</v>
      </c>
      <c r="OC10" s="30">
        <v>0</v>
      </c>
      <c r="OD10" s="30">
        <v>0</v>
      </c>
      <c r="OE10" s="30">
        <v>0</v>
      </c>
      <c r="OF10" s="30">
        <v>0</v>
      </c>
      <c r="OG10" s="30">
        <v>0</v>
      </c>
      <c r="OH10" s="30">
        <v>0</v>
      </c>
      <c r="OI10" s="30">
        <v>0</v>
      </c>
      <c r="OJ10" s="30">
        <v>0</v>
      </c>
      <c r="OK10" s="30">
        <v>0</v>
      </c>
      <c r="OL10" s="30">
        <v>0</v>
      </c>
      <c r="OM10" s="30">
        <v>0</v>
      </c>
      <c r="ON10" s="30">
        <v>0</v>
      </c>
      <c r="OO10" s="30">
        <v>0</v>
      </c>
      <c r="OP10" s="30">
        <v>48044075</v>
      </c>
      <c r="OQ10" s="30">
        <v>7710838609</v>
      </c>
      <c r="OR10" s="30">
        <v>0</v>
      </c>
      <c r="OS10" s="30">
        <v>731272707</v>
      </c>
      <c r="OT10" s="30">
        <v>0</v>
      </c>
      <c r="OU10" s="30">
        <v>634072209</v>
      </c>
      <c r="OV10" s="30">
        <v>0</v>
      </c>
      <c r="OW10" s="30">
        <v>0</v>
      </c>
      <c r="OX10" s="30">
        <v>34982176</v>
      </c>
      <c r="OY10" s="30">
        <v>0</v>
      </c>
      <c r="OZ10" s="30">
        <v>0</v>
      </c>
      <c r="PA10" s="30">
        <v>0</v>
      </c>
      <c r="PB10" s="30">
        <v>0</v>
      </c>
      <c r="PC10" s="30">
        <v>0</v>
      </c>
      <c r="PD10" s="30">
        <v>0</v>
      </c>
      <c r="PE10" s="30">
        <v>0</v>
      </c>
      <c r="PF10" s="30">
        <v>0</v>
      </c>
      <c r="PG10" s="30">
        <v>0</v>
      </c>
      <c r="PH10" s="30">
        <v>0</v>
      </c>
      <c r="PI10" s="30">
        <v>0</v>
      </c>
      <c r="PJ10" s="30">
        <v>0</v>
      </c>
      <c r="PK10" s="30">
        <v>0</v>
      </c>
      <c r="PL10" s="30">
        <v>0</v>
      </c>
      <c r="PM10" s="30">
        <v>62218322</v>
      </c>
      <c r="PN10" s="30">
        <v>62218322</v>
      </c>
      <c r="PO10" s="30">
        <v>0</v>
      </c>
      <c r="PP10" s="30">
        <v>0</v>
      </c>
      <c r="PQ10" s="30">
        <v>0</v>
      </c>
      <c r="PR10" s="30">
        <v>0</v>
      </c>
      <c r="PS10" s="30">
        <v>0</v>
      </c>
      <c r="PT10" s="30">
        <f t="shared" si="15"/>
        <v>0</v>
      </c>
      <c r="PU10" s="30">
        <v>0</v>
      </c>
      <c r="PV10" s="30">
        <v>0</v>
      </c>
      <c r="PW10" s="30">
        <v>0</v>
      </c>
      <c r="PX10" s="30">
        <v>0</v>
      </c>
      <c r="PY10" s="30">
        <v>0</v>
      </c>
      <c r="PZ10" s="30">
        <v>0</v>
      </c>
      <c r="QA10" s="30">
        <v>0</v>
      </c>
      <c r="QB10" s="30">
        <v>0</v>
      </c>
      <c r="QC10" s="30">
        <v>0</v>
      </c>
      <c r="QD10" s="30">
        <v>0</v>
      </c>
      <c r="QE10" s="30">
        <v>0</v>
      </c>
      <c r="QF10" s="30">
        <v>0</v>
      </c>
      <c r="QG10" s="30">
        <v>0</v>
      </c>
      <c r="QH10" s="30">
        <v>0</v>
      </c>
      <c r="QI10" s="30">
        <v>0</v>
      </c>
      <c r="QJ10" s="30">
        <v>0</v>
      </c>
      <c r="QK10" s="30">
        <v>0</v>
      </c>
      <c r="QL10" s="30">
        <v>0</v>
      </c>
      <c r="QM10" s="30">
        <v>0</v>
      </c>
      <c r="QN10" s="30">
        <v>0</v>
      </c>
      <c r="QO10" s="30">
        <f t="shared" si="16"/>
        <v>126767012486</v>
      </c>
      <c r="QP10" s="30">
        <f t="shared" si="17"/>
        <v>94331291130</v>
      </c>
      <c r="QQ10" s="30">
        <v>29485348</v>
      </c>
      <c r="QR10" s="30">
        <v>4962159</v>
      </c>
      <c r="QS10" s="30">
        <v>24523189</v>
      </c>
      <c r="QT10" s="30">
        <v>0</v>
      </c>
      <c r="QU10" s="30">
        <v>0</v>
      </c>
      <c r="QV10" s="30">
        <v>0</v>
      </c>
      <c r="QW10" s="30">
        <v>81789197</v>
      </c>
      <c r="QX10" s="30">
        <v>79165167</v>
      </c>
      <c r="QY10" s="30">
        <v>2624030</v>
      </c>
      <c r="QZ10" s="30">
        <v>94220016585</v>
      </c>
      <c r="RA10" s="30">
        <v>0</v>
      </c>
      <c r="RB10" s="30">
        <v>0</v>
      </c>
      <c r="RC10" s="30">
        <v>0</v>
      </c>
      <c r="RD10" s="30">
        <v>0</v>
      </c>
      <c r="RE10" s="30">
        <v>0</v>
      </c>
      <c r="RF10" s="30">
        <v>0</v>
      </c>
      <c r="RG10" s="30">
        <v>0</v>
      </c>
      <c r="RH10" s="30">
        <v>0</v>
      </c>
      <c r="RI10" s="30">
        <v>32435721356</v>
      </c>
      <c r="RJ10" s="30">
        <v>2894026862</v>
      </c>
      <c r="RK10" s="30">
        <v>2894026862</v>
      </c>
      <c r="RL10" s="30">
        <v>1874525681</v>
      </c>
      <c r="RM10" s="30">
        <v>426098598</v>
      </c>
      <c r="RN10" s="30">
        <v>88824554</v>
      </c>
      <c r="RO10" s="30">
        <v>0</v>
      </c>
      <c r="RP10" s="30">
        <v>1788892</v>
      </c>
      <c r="RQ10" s="30">
        <v>16875167</v>
      </c>
      <c r="RR10" s="30">
        <v>7133104</v>
      </c>
      <c r="RS10" s="30">
        <v>75677</v>
      </c>
      <c r="RT10" s="30">
        <v>9881890</v>
      </c>
      <c r="RU10" s="30">
        <v>456449220</v>
      </c>
      <c r="RV10" s="30">
        <v>10483440</v>
      </c>
      <c r="RW10" s="30">
        <v>1890639</v>
      </c>
      <c r="RX10" s="30">
        <v>0</v>
      </c>
      <c r="RY10" s="30">
        <v>0</v>
      </c>
      <c r="RZ10" s="30">
        <v>0</v>
      </c>
      <c r="SA10" s="30">
        <v>0</v>
      </c>
      <c r="SB10" s="30">
        <v>0</v>
      </c>
      <c r="SC10" s="30">
        <v>0</v>
      </c>
      <c r="SD10" s="30">
        <v>0</v>
      </c>
      <c r="SE10" s="30">
        <v>0</v>
      </c>
      <c r="SF10" s="30">
        <v>0</v>
      </c>
      <c r="SG10" s="30">
        <v>0</v>
      </c>
      <c r="SH10" s="30">
        <v>0</v>
      </c>
      <c r="SI10" s="30">
        <v>0</v>
      </c>
      <c r="SJ10" s="30">
        <v>0</v>
      </c>
      <c r="SK10" s="30">
        <v>0</v>
      </c>
      <c r="SL10" s="30">
        <v>0</v>
      </c>
      <c r="SM10" s="30">
        <v>0</v>
      </c>
      <c r="SN10" s="30">
        <v>0</v>
      </c>
      <c r="SO10" s="30">
        <v>0</v>
      </c>
      <c r="SP10" s="30">
        <v>0</v>
      </c>
      <c r="SQ10" s="30">
        <v>0</v>
      </c>
      <c r="SR10" s="30">
        <v>0</v>
      </c>
      <c r="SS10" s="30">
        <v>0</v>
      </c>
      <c r="ST10" s="30">
        <v>0</v>
      </c>
      <c r="SU10" s="30">
        <v>0</v>
      </c>
      <c r="SV10" s="30">
        <v>0</v>
      </c>
      <c r="SW10" s="30">
        <v>0</v>
      </c>
      <c r="SX10" s="30">
        <v>0</v>
      </c>
      <c r="SY10" s="30">
        <v>0</v>
      </c>
      <c r="SZ10" s="30">
        <v>0</v>
      </c>
      <c r="TA10" s="30">
        <v>0</v>
      </c>
      <c r="TB10" s="30">
        <v>0</v>
      </c>
      <c r="TC10" s="30">
        <v>0</v>
      </c>
      <c r="TD10" s="30">
        <v>0</v>
      </c>
      <c r="TE10" s="30">
        <v>0</v>
      </c>
      <c r="TF10" s="30">
        <v>0</v>
      </c>
      <c r="TG10" s="30">
        <v>0</v>
      </c>
      <c r="TH10" s="30">
        <v>0</v>
      </c>
      <c r="TI10" s="30">
        <f t="shared" si="18"/>
        <v>514923152</v>
      </c>
      <c r="TJ10" s="30">
        <f t="shared" si="6"/>
        <v>29500225999</v>
      </c>
      <c r="TK10" s="30">
        <v>29500225999</v>
      </c>
      <c r="TL10" s="30">
        <v>29500225999</v>
      </c>
      <c r="TM10" s="30">
        <v>0</v>
      </c>
      <c r="TN10" s="30">
        <v>0</v>
      </c>
      <c r="TO10" s="30">
        <v>0</v>
      </c>
      <c r="TP10" s="30">
        <v>0</v>
      </c>
      <c r="TQ10" s="30">
        <v>0</v>
      </c>
      <c r="TR10" s="30">
        <v>0</v>
      </c>
      <c r="TS10" s="30">
        <v>0</v>
      </c>
      <c r="TT10" s="30">
        <v>0</v>
      </c>
      <c r="TU10" s="30">
        <v>41468495</v>
      </c>
      <c r="TV10" s="30">
        <v>0</v>
      </c>
      <c r="TW10" s="30">
        <v>33320</v>
      </c>
      <c r="TX10" s="30">
        <v>2613938</v>
      </c>
      <c r="TY10" s="30">
        <v>38821237</v>
      </c>
      <c r="TZ10" s="30">
        <v>0</v>
      </c>
      <c r="UA10" s="30">
        <v>0</v>
      </c>
      <c r="UB10" s="30">
        <v>0</v>
      </c>
      <c r="UC10" s="30">
        <v>0</v>
      </c>
      <c r="UD10" s="30">
        <v>0</v>
      </c>
      <c r="UE10" s="30">
        <v>0</v>
      </c>
      <c r="UF10" s="30">
        <v>0</v>
      </c>
      <c r="UG10" s="30">
        <f t="shared" si="7"/>
        <v>258673484680</v>
      </c>
      <c r="UH10" s="1">
        <v>1198723393544</v>
      </c>
      <c r="UI10" s="1">
        <f>SUM($UG$4:UG10)-UH10</f>
        <v>0</v>
      </c>
      <c r="UL10" s="2">
        <f>SUM(UL5:UL9)</f>
        <v>217</v>
      </c>
    </row>
    <row r="11" spans="2:558">
      <c r="B11" s="58">
        <v>38565</v>
      </c>
      <c r="C11" s="30">
        <f t="shared" si="0"/>
        <v>98238630045</v>
      </c>
      <c r="D11" s="30">
        <f t="shared" si="1"/>
        <v>51902136674</v>
      </c>
      <c r="E11" s="30">
        <v>42191987551</v>
      </c>
      <c r="F11" s="30">
        <v>4295280</v>
      </c>
      <c r="G11" s="30">
        <v>4423316</v>
      </c>
      <c r="H11" s="30">
        <v>12787963584</v>
      </c>
      <c r="I11" s="30">
        <v>12787963584</v>
      </c>
      <c r="J11" s="30">
        <v>0</v>
      </c>
      <c r="K11" s="30">
        <v>0</v>
      </c>
      <c r="L11" s="30">
        <v>3046741321</v>
      </c>
      <c r="M11" s="30">
        <v>19582253163</v>
      </c>
      <c r="N11" s="30">
        <v>19582253163</v>
      </c>
      <c r="O11" s="30">
        <v>0</v>
      </c>
      <c r="P11" s="30">
        <v>780290193</v>
      </c>
      <c r="Q11" s="30">
        <v>2168240193</v>
      </c>
      <c r="R11" s="30">
        <v>2075281979</v>
      </c>
      <c r="S11" s="30">
        <v>9710149123</v>
      </c>
      <c r="T11" s="30">
        <v>6750463000</v>
      </c>
      <c r="U11" s="30">
        <v>0</v>
      </c>
      <c r="V11" s="30">
        <v>6750463000</v>
      </c>
      <c r="W11" s="30">
        <v>189874752</v>
      </c>
      <c r="X11" s="30">
        <v>693216002</v>
      </c>
      <c r="Y11" s="30">
        <v>12963238</v>
      </c>
      <c r="Z11" s="30">
        <v>0</v>
      </c>
      <c r="AA11" s="30">
        <v>0</v>
      </c>
      <c r="AB11" s="30">
        <v>53503595</v>
      </c>
      <c r="AC11" s="30">
        <v>50188446</v>
      </c>
      <c r="AD11" s="30">
        <v>1958900380</v>
      </c>
      <c r="AE11" s="30">
        <v>0</v>
      </c>
      <c r="AF11" s="30">
        <v>0</v>
      </c>
      <c r="AG11" s="30">
        <v>0</v>
      </c>
      <c r="AH11" s="30">
        <v>0</v>
      </c>
      <c r="AI11" s="30">
        <f t="shared" si="2"/>
        <v>46336493371</v>
      </c>
      <c r="AJ11" s="30">
        <v>57969635</v>
      </c>
      <c r="AK11" s="30">
        <v>0</v>
      </c>
      <c r="AL11" s="30">
        <v>931865</v>
      </c>
      <c r="AM11" s="30">
        <v>57037770</v>
      </c>
      <c r="AN11" s="30">
        <v>0</v>
      </c>
      <c r="AO11" s="30">
        <v>926967439</v>
      </c>
      <c r="AP11" s="30">
        <v>915641085</v>
      </c>
      <c r="AQ11" s="30">
        <v>1931500</v>
      </c>
      <c r="AR11" s="30">
        <v>4485361</v>
      </c>
      <c r="AS11" s="30">
        <v>0</v>
      </c>
      <c r="AT11" s="30">
        <v>35000</v>
      </c>
      <c r="AU11" s="30">
        <v>2101116</v>
      </c>
      <c r="AV11" s="30">
        <v>0</v>
      </c>
      <c r="AW11" s="30">
        <v>2773377</v>
      </c>
      <c r="AX11" s="30">
        <v>0</v>
      </c>
      <c r="AY11" s="30">
        <v>0</v>
      </c>
      <c r="AZ11" s="30">
        <v>0</v>
      </c>
      <c r="BA11" s="30">
        <v>0</v>
      </c>
      <c r="BB11" s="30">
        <v>0</v>
      </c>
      <c r="BC11" s="30">
        <v>0</v>
      </c>
      <c r="BD11" s="30">
        <v>2057250823</v>
      </c>
      <c r="BE11" s="30">
        <v>0</v>
      </c>
      <c r="BF11" s="30">
        <v>1705467060</v>
      </c>
      <c r="BG11" s="30">
        <v>208047445</v>
      </c>
      <c r="BH11" s="30">
        <v>107956</v>
      </c>
      <c r="BI11" s="30">
        <v>16810</v>
      </c>
      <c r="BJ11" s="30">
        <v>93169</v>
      </c>
      <c r="BK11" s="30">
        <v>0</v>
      </c>
      <c r="BL11" s="30">
        <v>3448352</v>
      </c>
      <c r="BM11" s="30">
        <v>0</v>
      </c>
      <c r="BN11" s="30">
        <v>5907425</v>
      </c>
      <c r="BO11" s="30">
        <v>11977478</v>
      </c>
      <c r="BP11" s="30">
        <v>0</v>
      </c>
      <c r="BQ11" s="30">
        <v>0</v>
      </c>
      <c r="BR11" s="30">
        <v>122185128</v>
      </c>
      <c r="BS11" s="30">
        <v>0</v>
      </c>
      <c r="BT11" s="30">
        <v>163614848</v>
      </c>
      <c r="BU11" s="30">
        <v>157444</v>
      </c>
      <c r="BV11" s="30">
        <v>0</v>
      </c>
      <c r="BW11" s="30">
        <v>793240</v>
      </c>
      <c r="BX11" s="30">
        <v>0</v>
      </c>
      <c r="BY11" s="30">
        <v>162664164</v>
      </c>
      <c r="BZ11" s="30">
        <v>0</v>
      </c>
      <c r="CA11" s="30">
        <v>0</v>
      </c>
      <c r="CB11" s="30">
        <v>0</v>
      </c>
      <c r="CC11" s="30">
        <v>737529533</v>
      </c>
      <c r="CD11" s="30">
        <v>852955</v>
      </c>
      <c r="CE11" s="30">
        <v>4202806285</v>
      </c>
      <c r="CF11" s="30">
        <v>68709603</v>
      </c>
      <c r="CG11" s="30">
        <v>3656928362</v>
      </c>
      <c r="CH11" s="30">
        <v>71818022</v>
      </c>
      <c r="CI11" s="30">
        <v>23835033</v>
      </c>
      <c r="CJ11" s="30">
        <v>1097807</v>
      </c>
      <c r="CK11" s="30">
        <v>14163367</v>
      </c>
      <c r="CL11" s="30">
        <v>2417256</v>
      </c>
      <c r="CM11" s="30">
        <v>514761</v>
      </c>
      <c r="CN11" s="30">
        <v>306189</v>
      </c>
      <c r="CO11" s="30">
        <v>0</v>
      </c>
      <c r="CP11" s="30">
        <v>5335653</v>
      </c>
      <c r="CQ11" s="30">
        <v>0</v>
      </c>
      <c r="CR11" s="30">
        <v>0</v>
      </c>
      <c r="CS11" s="30">
        <v>367038321</v>
      </c>
      <c r="CT11" s="30">
        <v>196019911</v>
      </c>
      <c r="CU11" s="30">
        <v>21016184</v>
      </c>
      <c r="CV11" s="30">
        <v>54524965</v>
      </c>
      <c r="CW11" s="30">
        <v>66320506</v>
      </c>
      <c r="CX11" s="30">
        <v>7083298</v>
      </c>
      <c r="CY11" s="30">
        <v>22073457</v>
      </c>
      <c r="CZ11" s="30">
        <f t="shared" si="8"/>
        <v>0</v>
      </c>
      <c r="DA11" s="30">
        <v>0</v>
      </c>
      <c r="DB11" s="30">
        <v>0</v>
      </c>
      <c r="DC11" s="30">
        <v>0</v>
      </c>
      <c r="DD11" s="30">
        <v>0</v>
      </c>
      <c r="DE11" s="30">
        <v>0</v>
      </c>
      <c r="DF11" s="30">
        <v>0</v>
      </c>
      <c r="DG11" s="30">
        <v>0</v>
      </c>
      <c r="DH11" s="30">
        <v>0</v>
      </c>
      <c r="DI11" s="30">
        <v>5250941</v>
      </c>
      <c r="DJ11" s="30">
        <v>0</v>
      </c>
      <c r="DK11" s="30">
        <v>5250941</v>
      </c>
      <c r="DL11" s="30">
        <v>853500</v>
      </c>
      <c r="DM11" s="30">
        <f t="shared" si="9"/>
        <v>522990768</v>
      </c>
      <c r="DN11" s="30">
        <v>62272000</v>
      </c>
      <c r="DO11" s="30">
        <v>18704640</v>
      </c>
      <c r="DP11" s="30">
        <v>18109440</v>
      </c>
      <c r="DQ11" s="30">
        <v>595200</v>
      </c>
      <c r="DR11" s="30">
        <v>339424914</v>
      </c>
      <c r="DS11" s="30">
        <v>16287600</v>
      </c>
      <c r="DT11" s="30">
        <v>14438400</v>
      </c>
      <c r="DU11" s="30">
        <v>1734000</v>
      </c>
      <c r="DV11" s="30">
        <v>115200</v>
      </c>
      <c r="DW11" s="30">
        <v>66668588</v>
      </c>
      <c r="DX11" s="30">
        <v>3712788</v>
      </c>
      <c r="DY11" s="30">
        <v>3075600</v>
      </c>
      <c r="DZ11" s="30">
        <v>0</v>
      </c>
      <c r="EA11" s="30">
        <v>50617400</v>
      </c>
      <c r="EB11" s="30">
        <v>9262800</v>
      </c>
      <c r="EC11" s="30">
        <v>9522391</v>
      </c>
      <c r="ED11" s="30">
        <v>168000</v>
      </c>
      <c r="EE11" s="30">
        <v>9336186</v>
      </c>
      <c r="EF11" s="30">
        <v>18205</v>
      </c>
      <c r="EG11" s="30">
        <v>17156400</v>
      </c>
      <c r="EH11" s="30">
        <v>17156400</v>
      </c>
      <c r="EI11" s="30">
        <v>0</v>
      </c>
      <c r="EJ11" s="30">
        <v>0</v>
      </c>
      <c r="EK11" s="60">
        <v>46267200</v>
      </c>
      <c r="EL11" s="30">
        <v>265200</v>
      </c>
      <c r="EM11" s="30">
        <v>2203200</v>
      </c>
      <c r="EN11" s="30">
        <v>22297200</v>
      </c>
      <c r="EO11" s="30">
        <v>3549600</v>
      </c>
      <c r="EP11" s="30">
        <v>1203600</v>
      </c>
      <c r="EQ11" s="30">
        <v>244800</v>
      </c>
      <c r="ER11" s="30">
        <v>20400</v>
      </c>
      <c r="ES11" s="30">
        <v>1346400</v>
      </c>
      <c r="ET11" s="30">
        <v>734400</v>
      </c>
      <c r="EU11" s="30">
        <v>5956800</v>
      </c>
      <c r="EV11" s="30">
        <v>3588000</v>
      </c>
      <c r="EW11" s="30">
        <v>50997600</v>
      </c>
      <c r="EX11" s="30">
        <v>446400</v>
      </c>
      <c r="EY11" s="30">
        <v>510000</v>
      </c>
      <c r="EZ11" s="30">
        <v>33884400</v>
      </c>
      <c r="FA11" s="30">
        <v>16156800</v>
      </c>
      <c r="FB11" s="30">
        <v>0</v>
      </c>
      <c r="FC11" s="30">
        <v>208000</v>
      </c>
      <c r="FD11" s="30">
        <v>203200</v>
      </c>
      <c r="FE11" s="30">
        <v>0</v>
      </c>
      <c r="FF11" s="30">
        <v>94253935</v>
      </c>
      <c r="FG11" s="30">
        <v>102589214</v>
      </c>
      <c r="FH11" s="30">
        <v>2162400</v>
      </c>
      <c r="FI11" s="30">
        <v>83174414</v>
      </c>
      <c r="FJ11" s="30">
        <v>15069600</v>
      </c>
      <c r="FK11" s="30">
        <v>3419500</v>
      </c>
      <c r="FL11" s="30">
        <v>-97900</v>
      </c>
      <c r="FM11" s="30">
        <v>0</v>
      </c>
      <c r="FN11" s="30">
        <v>0</v>
      </c>
      <c r="FO11" s="30">
        <v>11748000</v>
      </c>
      <c r="FP11" s="30">
        <v>2182800</v>
      </c>
      <c r="FQ11" s="30">
        <v>0</v>
      </c>
      <c r="FR11" s="30">
        <f t="shared" si="10"/>
        <v>379001126</v>
      </c>
      <c r="FS11" s="30">
        <v>74634559</v>
      </c>
      <c r="FT11" s="30">
        <v>0</v>
      </c>
      <c r="FU11" s="30">
        <v>2389100</v>
      </c>
      <c r="FV11" s="30">
        <v>54111600</v>
      </c>
      <c r="FW11" s="30">
        <v>0</v>
      </c>
      <c r="FX11" s="30">
        <v>54111600</v>
      </c>
      <c r="FY11" s="30">
        <v>0</v>
      </c>
      <c r="FZ11" s="30">
        <v>285600</v>
      </c>
      <c r="GA11" s="30">
        <v>15168659</v>
      </c>
      <c r="GB11" s="30">
        <v>2679600</v>
      </c>
      <c r="GC11" s="30">
        <v>2139293</v>
      </c>
      <c r="GD11" s="30">
        <v>0</v>
      </c>
      <c r="GE11" s="30">
        <v>2139293</v>
      </c>
      <c r="GF11" s="30">
        <v>0</v>
      </c>
      <c r="GG11" s="30">
        <v>459473</v>
      </c>
      <c r="GH11" s="30">
        <v>8801825</v>
      </c>
      <c r="GI11" s="30">
        <v>111823908</v>
      </c>
      <c r="GJ11" s="30">
        <v>58098908</v>
      </c>
      <c r="GK11" s="30">
        <v>53725000</v>
      </c>
      <c r="GL11" s="30">
        <v>181142068</v>
      </c>
      <c r="GM11" s="30">
        <v>6943629</v>
      </c>
      <c r="GN11" s="30">
        <v>1992000</v>
      </c>
      <c r="GO11" s="30">
        <v>1441000</v>
      </c>
      <c r="GP11" s="30">
        <v>58365876</v>
      </c>
      <c r="GQ11" s="30">
        <v>9817986</v>
      </c>
      <c r="GR11" s="30">
        <v>440690</v>
      </c>
      <c r="GS11" s="30">
        <v>39588993</v>
      </c>
      <c r="GT11" s="30">
        <v>62551894</v>
      </c>
      <c r="GU11" s="30">
        <v>8498701053</v>
      </c>
      <c r="GV11" s="30">
        <v>0</v>
      </c>
      <c r="GW11" s="30">
        <v>0</v>
      </c>
      <c r="GX11" s="30">
        <v>0</v>
      </c>
      <c r="GY11" s="30">
        <v>433674067</v>
      </c>
      <c r="GZ11" s="30">
        <v>471226300</v>
      </c>
      <c r="HA11" s="30">
        <v>0</v>
      </c>
      <c r="HB11" s="30">
        <v>7386374686</v>
      </c>
      <c r="HC11" s="30">
        <v>207426000</v>
      </c>
      <c r="HD11" s="30">
        <v>0</v>
      </c>
      <c r="HE11" s="30">
        <v>0</v>
      </c>
      <c r="HF11" s="30">
        <v>0</v>
      </c>
      <c r="HG11" s="30">
        <v>0</v>
      </c>
      <c r="HH11" s="30">
        <f t="shared" si="11"/>
        <v>0</v>
      </c>
      <c r="HI11" s="30">
        <f t="shared" si="12"/>
        <v>0</v>
      </c>
      <c r="HJ11" s="30">
        <v>0</v>
      </c>
      <c r="HK11" s="30">
        <v>0</v>
      </c>
      <c r="HL11" s="30">
        <v>0</v>
      </c>
      <c r="HM11" s="30">
        <v>0</v>
      </c>
      <c r="HN11" s="30">
        <v>0</v>
      </c>
      <c r="HO11" s="30">
        <v>0</v>
      </c>
      <c r="HP11" s="30">
        <v>14476944</v>
      </c>
      <c r="HQ11" s="30">
        <v>3099305</v>
      </c>
      <c r="HR11" s="30">
        <v>3395792</v>
      </c>
      <c r="HS11" s="30">
        <v>7981847</v>
      </c>
      <c r="HT11" s="30">
        <v>0</v>
      </c>
      <c r="HU11" s="30">
        <v>0</v>
      </c>
      <c r="HV11" s="30">
        <v>0</v>
      </c>
      <c r="HW11" s="30">
        <v>0</v>
      </c>
      <c r="HX11" s="30">
        <f t="shared" si="13"/>
        <v>0</v>
      </c>
      <c r="HY11" s="30">
        <f t="shared" si="14"/>
        <v>0</v>
      </c>
      <c r="HZ11" s="30">
        <v>28765392388</v>
      </c>
      <c r="IA11" s="30">
        <v>27414952123</v>
      </c>
      <c r="IB11" s="30">
        <v>27414952123</v>
      </c>
      <c r="IC11" s="30">
        <v>0</v>
      </c>
      <c r="ID11" s="30">
        <v>0</v>
      </c>
      <c r="IE11" s="30">
        <v>0</v>
      </c>
      <c r="IF11" s="30">
        <v>0</v>
      </c>
      <c r="IG11" s="30">
        <v>23851946237</v>
      </c>
      <c r="IH11" s="30">
        <v>20541055035</v>
      </c>
      <c r="II11" s="30">
        <v>2333631427</v>
      </c>
      <c r="IJ11" s="30">
        <v>977259775</v>
      </c>
      <c r="IK11" s="30">
        <v>0</v>
      </c>
      <c r="IL11" s="30">
        <v>3445709142</v>
      </c>
      <c r="IM11" s="30">
        <v>0</v>
      </c>
      <c r="IN11" s="30">
        <v>0</v>
      </c>
      <c r="IO11" s="30">
        <v>0</v>
      </c>
      <c r="IP11" s="30">
        <v>3445709142</v>
      </c>
      <c r="IQ11" s="30">
        <v>0</v>
      </c>
      <c r="IR11" s="30">
        <v>0</v>
      </c>
      <c r="IS11" s="30">
        <v>0</v>
      </c>
      <c r="IT11" s="30">
        <v>0</v>
      </c>
      <c r="IU11" s="30">
        <v>0</v>
      </c>
      <c r="IV11" s="30">
        <v>117296744</v>
      </c>
      <c r="IW11" s="30">
        <v>0</v>
      </c>
      <c r="IX11" s="30">
        <v>0</v>
      </c>
      <c r="IY11" s="30">
        <v>0</v>
      </c>
      <c r="IZ11" s="30">
        <v>0</v>
      </c>
      <c r="JA11" s="30">
        <v>0</v>
      </c>
      <c r="JB11" s="30">
        <v>0</v>
      </c>
      <c r="JC11" s="30">
        <v>0</v>
      </c>
      <c r="JD11" s="30">
        <v>0</v>
      </c>
      <c r="JE11" s="30">
        <v>0</v>
      </c>
      <c r="JF11" s="30">
        <v>0</v>
      </c>
      <c r="JG11" s="30">
        <v>0</v>
      </c>
      <c r="JH11" s="31">
        <v>0</v>
      </c>
      <c r="JI11" s="43">
        <v>0</v>
      </c>
      <c r="JJ11" s="43">
        <v>0</v>
      </c>
      <c r="JK11" s="43">
        <v>0</v>
      </c>
      <c r="JL11" s="43"/>
      <c r="JM11" s="30">
        <v>0</v>
      </c>
      <c r="JN11" s="43">
        <v>0</v>
      </c>
      <c r="JO11" s="30">
        <v>1742498522</v>
      </c>
      <c r="JP11" s="30">
        <v>283695900</v>
      </c>
      <c r="JQ11" s="30">
        <v>28805647</v>
      </c>
      <c r="JR11" s="30">
        <v>0</v>
      </c>
      <c r="JS11" s="30">
        <v>0</v>
      </c>
      <c r="JT11" s="30">
        <v>0</v>
      </c>
      <c r="JU11" s="30">
        <v>18772272</v>
      </c>
      <c r="JV11" s="30">
        <v>0</v>
      </c>
      <c r="JW11" s="30">
        <v>0</v>
      </c>
      <c r="JX11" s="30">
        <v>0</v>
      </c>
      <c r="JY11" s="30">
        <v>0</v>
      </c>
      <c r="JZ11" s="30">
        <v>0</v>
      </c>
      <c r="KA11" s="30">
        <v>0</v>
      </c>
      <c r="KB11" s="30">
        <v>0</v>
      </c>
      <c r="KC11" s="30">
        <v>0</v>
      </c>
      <c r="KD11" s="30">
        <v>0</v>
      </c>
      <c r="KE11" s="30">
        <v>0</v>
      </c>
      <c r="KF11" s="30">
        <v>0</v>
      </c>
      <c r="KG11" s="30">
        <v>0</v>
      </c>
      <c r="KH11" s="30">
        <v>0</v>
      </c>
      <c r="KI11" s="43">
        <v>0</v>
      </c>
      <c r="KJ11" s="43">
        <v>0</v>
      </c>
      <c r="KK11" s="43">
        <v>0</v>
      </c>
      <c r="KL11" s="43">
        <v>0</v>
      </c>
      <c r="KM11" s="30">
        <v>1066744365</v>
      </c>
      <c r="KN11" s="30">
        <v>835184677</v>
      </c>
      <c r="KO11" s="30">
        <v>32396878</v>
      </c>
      <c r="KP11" s="30">
        <v>153849164</v>
      </c>
      <c r="KQ11" s="30">
        <v>606407</v>
      </c>
      <c r="KR11" s="30">
        <v>2630178</v>
      </c>
      <c r="KS11" s="30">
        <v>2116827</v>
      </c>
      <c r="KT11" s="30">
        <v>2269458</v>
      </c>
      <c r="KU11" s="30">
        <v>0</v>
      </c>
      <c r="KV11" s="30">
        <v>31665895</v>
      </c>
      <c r="KW11" s="30">
        <v>0</v>
      </c>
      <c r="KX11" s="30">
        <v>881946</v>
      </c>
      <c r="KY11" s="30">
        <v>0</v>
      </c>
      <c r="KZ11" s="30">
        <v>453351</v>
      </c>
      <c r="LA11" s="30">
        <v>4072786</v>
      </c>
      <c r="LB11" s="30">
        <v>616798</v>
      </c>
      <c r="LC11" s="30">
        <v>0</v>
      </c>
      <c r="LD11" s="30">
        <v>0</v>
      </c>
      <c r="LE11" s="30">
        <v>0</v>
      </c>
      <c r="LF11" s="30">
        <v>0</v>
      </c>
      <c r="LG11" s="30">
        <v>0</v>
      </c>
      <c r="LH11" s="30">
        <v>0</v>
      </c>
      <c r="LI11" s="30">
        <v>0</v>
      </c>
      <c r="LJ11" s="31">
        <v>0</v>
      </c>
      <c r="LK11" s="31">
        <v>0</v>
      </c>
      <c r="LL11" s="31">
        <v>0</v>
      </c>
      <c r="LM11" s="31">
        <v>0</v>
      </c>
      <c r="LN11" s="31">
        <v>0</v>
      </c>
      <c r="LO11" s="31">
        <v>0</v>
      </c>
      <c r="LP11" s="31">
        <v>0</v>
      </c>
      <c r="LQ11" s="31">
        <v>0</v>
      </c>
      <c r="LR11" s="31">
        <v>0</v>
      </c>
      <c r="LS11" s="31">
        <v>0</v>
      </c>
      <c r="LT11" s="31">
        <v>0</v>
      </c>
      <c r="LU11" s="31">
        <v>0</v>
      </c>
      <c r="LV11" s="31">
        <v>0</v>
      </c>
      <c r="LW11" s="31">
        <v>0</v>
      </c>
      <c r="LX11" s="31">
        <v>0</v>
      </c>
      <c r="LY11" s="31">
        <v>0</v>
      </c>
      <c r="LZ11" s="31">
        <v>0</v>
      </c>
      <c r="MA11" s="31">
        <v>0</v>
      </c>
      <c r="MB11" s="31">
        <v>0</v>
      </c>
      <c r="MC11" s="31">
        <v>0</v>
      </c>
      <c r="MD11" s="31">
        <v>0</v>
      </c>
      <c r="ME11" s="31">
        <v>0</v>
      </c>
      <c r="MF11" s="31">
        <v>0</v>
      </c>
      <c r="MG11" s="31">
        <v>0</v>
      </c>
      <c r="MH11" s="31">
        <v>0</v>
      </c>
      <c r="MI11" s="31">
        <v>0</v>
      </c>
      <c r="MJ11" s="31">
        <v>0</v>
      </c>
      <c r="MK11" s="31">
        <v>0</v>
      </c>
      <c r="ML11" s="31">
        <v>0</v>
      </c>
      <c r="MM11" s="31">
        <v>0</v>
      </c>
      <c r="MN11" s="31">
        <v>0</v>
      </c>
      <c r="MO11" s="31">
        <v>0</v>
      </c>
      <c r="MP11" s="31">
        <v>0</v>
      </c>
      <c r="MQ11" s="30">
        <v>17312077</v>
      </c>
      <c r="MR11" s="30">
        <v>0</v>
      </c>
      <c r="MS11" s="30">
        <f t="shared" si="3"/>
        <v>6804406055</v>
      </c>
      <c r="MT11" s="30">
        <v>5526067492</v>
      </c>
      <c r="MU11" s="30">
        <v>0</v>
      </c>
      <c r="MV11" s="30">
        <v>0</v>
      </c>
      <c r="MW11" s="30">
        <v>0</v>
      </c>
      <c r="MX11" s="30">
        <v>0</v>
      </c>
      <c r="MY11" s="30">
        <v>0</v>
      </c>
      <c r="MZ11" s="30">
        <v>2870695680</v>
      </c>
      <c r="NA11" s="30">
        <f t="shared" si="4"/>
        <v>0</v>
      </c>
      <c r="NB11" s="30">
        <v>0</v>
      </c>
      <c r="NC11" s="30">
        <v>0</v>
      </c>
      <c r="ND11" s="30">
        <f t="shared" si="5"/>
        <v>0</v>
      </c>
      <c r="NE11" s="30">
        <v>0</v>
      </c>
      <c r="NF11" s="30">
        <v>0</v>
      </c>
      <c r="NG11" s="30">
        <v>1268451767</v>
      </c>
      <c r="NH11" s="30">
        <v>0</v>
      </c>
      <c r="NI11" s="30">
        <v>0</v>
      </c>
      <c r="NJ11" s="30">
        <v>0</v>
      </c>
      <c r="NK11" s="30">
        <v>0</v>
      </c>
      <c r="NL11" s="30">
        <v>0</v>
      </c>
      <c r="NM11" s="30">
        <v>0</v>
      </c>
      <c r="NN11" s="30">
        <v>0</v>
      </c>
      <c r="NO11" s="30">
        <v>0</v>
      </c>
      <c r="NP11" s="30">
        <v>0</v>
      </c>
      <c r="NQ11" s="30">
        <v>0</v>
      </c>
      <c r="NR11" s="30">
        <v>0</v>
      </c>
      <c r="NS11" s="30">
        <v>0</v>
      </c>
      <c r="NT11" s="30">
        <v>0</v>
      </c>
      <c r="NU11" s="30">
        <v>1245486718</v>
      </c>
      <c r="NV11" s="30">
        <v>0</v>
      </c>
      <c r="NW11" s="30">
        <v>78253961</v>
      </c>
      <c r="NX11" s="30">
        <v>63179366</v>
      </c>
      <c r="NY11" s="30">
        <v>0</v>
      </c>
      <c r="NZ11" s="30">
        <v>0</v>
      </c>
      <c r="OA11" s="30">
        <v>556492223</v>
      </c>
      <c r="OB11" s="30">
        <v>0</v>
      </c>
      <c r="OC11" s="30">
        <v>0</v>
      </c>
      <c r="OD11" s="30">
        <v>0</v>
      </c>
      <c r="OE11" s="30">
        <v>0</v>
      </c>
      <c r="OF11" s="30">
        <v>0</v>
      </c>
      <c r="OG11" s="30">
        <v>0</v>
      </c>
      <c r="OH11" s="30">
        <v>0</v>
      </c>
      <c r="OI11" s="30">
        <v>0</v>
      </c>
      <c r="OJ11" s="30">
        <v>0</v>
      </c>
      <c r="OK11" s="30">
        <v>0</v>
      </c>
      <c r="OL11" s="30">
        <v>0</v>
      </c>
      <c r="OM11" s="30">
        <v>0</v>
      </c>
      <c r="ON11" s="30">
        <v>0</v>
      </c>
      <c r="OO11" s="30">
        <v>0</v>
      </c>
      <c r="OP11" s="30">
        <v>68418114</v>
      </c>
      <c r="OQ11" s="30">
        <v>488074109</v>
      </c>
      <c r="OR11" s="30">
        <v>0</v>
      </c>
      <c r="OS11" s="30">
        <v>721846340</v>
      </c>
      <c r="OT11" s="30">
        <v>0</v>
      </c>
      <c r="OU11" s="30">
        <v>634072209</v>
      </c>
      <c r="OV11" s="30">
        <v>0</v>
      </c>
      <c r="OW11" s="30">
        <v>0</v>
      </c>
      <c r="OX11" s="30">
        <v>25931434</v>
      </c>
      <c r="OY11" s="30">
        <v>0</v>
      </c>
      <c r="OZ11" s="30">
        <v>0</v>
      </c>
      <c r="PA11" s="30">
        <v>0</v>
      </c>
      <c r="PB11" s="30">
        <v>0</v>
      </c>
      <c r="PC11" s="30">
        <v>0</v>
      </c>
      <c r="PD11" s="30">
        <v>0</v>
      </c>
      <c r="PE11" s="30">
        <v>0</v>
      </c>
      <c r="PF11" s="30">
        <v>0</v>
      </c>
      <c r="PG11" s="30">
        <v>0</v>
      </c>
      <c r="PH11" s="30">
        <v>0</v>
      </c>
      <c r="PI11" s="30">
        <v>0</v>
      </c>
      <c r="PJ11" s="30">
        <v>0</v>
      </c>
      <c r="PK11" s="30">
        <v>0</v>
      </c>
      <c r="PL11" s="30">
        <v>0</v>
      </c>
      <c r="PM11" s="30">
        <v>61842697</v>
      </c>
      <c r="PN11" s="30">
        <v>61842697</v>
      </c>
      <c r="PO11" s="30">
        <v>0</v>
      </c>
      <c r="PP11" s="30">
        <v>0</v>
      </c>
      <c r="PQ11" s="30">
        <v>0</v>
      </c>
      <c r="PR11" s="30">
        <v>0</v>
      </c>
      <c r="PS11" s="30">
        <v>0</v>
      </c>
      <c r="PT11" s="30">
        <f t="shared" si="15"/>
        <v>0</v>
      </c>
      <c r="PU11" s="30">
        <v>0</v>
      </c>
      <c r="PV11" s="30">
        <v>0</v>
      </c>
      <c r="PW11" s="30">
        <v>0</v>
      </c>
      <c r="PX11" s="30">
        <v>0</v>
      </c>
      <c r="PY11" s="30">
        <v>0</v>
      </c>
      <c r="PZ11" s="30">
        <v>0</v>
      </c>
      <c r="QA11" s="30">
        <v>0</v>
      </c>
      <c r="QB11" s="30">
        <v>0</v>
      </c>
      <c r="QC11" s="30">
        <v>0</v>
      </c>
      <c r="QD11" s="30">
        <v>0</v>
      </c>
      <c r="QE11" s="30">
        <v>0</v>
      </c>
      <c r="QF11" s="30">
        <v>0</v>
      </c>
      <c r="QG11" s="30">
        <v>0</v>
      </c>
      <c r="QH11" s="30">
        <v>0</v>
      </c>
      <c r="QI11" s="30">
        <v>0</v>
      </c>
      <c r="QJ11" s="30">
        <v>0</v>
      </c>
      <c r="QK11" s="30">
        <v>0</v>
      </c>
      <c r="QL11" s="30">
        <v>0</v>
      </c>
      <c r="QM11" s="30">
        <v>0</v>
      </c>
      <c r="QN11" s="30">
        <v>0</v>
      </c>
      <c r="QO11" s="30">
        <f t="shared" si="16"/>
        <v>40231017733</v>
      </c>
      <c r="QP11" s="30">
        <f t="shared" si="17"/>
        <v>885478901</v>
      </c>
      <c r="QQ11" s="30">
        <v>3974780</v>
      </c>
      <c r="QR11" s="30">
        <v>3974780</v>
      </c>
      <c r="QS11" s="30">
        <v>0</v>
      </c>
      <c r="QT11" s="30">
        <v>0</v>
      </c>
      <c r="QU11" s="30">
        <v>0</v>
      </c>
      <c r="QV11" s="30">
        <v>0</v>
      </c>
      <c r="QW11" s="30">
        <v>215109259</v>
      </c>
      <c r="QX11" s="30">
        <v>299317</v>
      </c>
      <c r="QY11" s="30">
        <v>214809942</v>
      </c>
      <c r="QZ11" s="30">
        <v>666394862</v>
      </c>
      <c r="RA11" s="30">
        <v>0</v>
      </c>
      <c r="RB11" s="30">
        <v>0</v>
      </c>
      <c r="RC11" s="30">
        <v>0</v>
      </c>
      <c r="RD11" s="30">
        <v>0</v>
      </c>
      <c r="RE11" s="30">
        <v>0</v>
      </c>
      <c r="RF11" s="30">
        <v>0</v>
      </c>
      <c r="RG11" s="30">
        <v>0</v>
      </c>
      <c r="RH11" s="30">
        <v>0</v>
      </c>
      <c r="RI11" s="30">
        <v>39345538832</v>
      </c>
      <c r="RJ11" s="30">
        <v>3040815450</v>
      </c>
      <c r="RK11" s="30">
        <v>3040815450</v>
      </c>
      <c r="RL11" s="30">
        <v>1832953910</v>
      </c>
      <c r="RM11" s="30">
        <v>475863728</v>
      </c>
      <c r="RN11" s="30">
        <v>93450298</v>
      </c>
      <c r="RO11" s="30">
        <v>0</v>
      </c>
      <c r="RP11" s="30">
        <v>1700167</v>
      </c>
      <c r="RQ11" s="30">
        <v>14708738</v>
      </c>
      <c r="RR11" s="30">
        <v>4432653</v>
      </c>
      <c r="RS11" s="30">
        <v>75878</v>
      </c>
      <c r="RT11" s="30">
        <v>8510757</v>
      </c>
      <c r="RU11" s="30">
        <v>609119321</v>
      </c>
      <c r="RV11" s="30">
        <v>0</v>
      </c>
      <c r="RW11" s="30">
        <v>0</v>
      </c>
      <c r="RX11" s="30">
        <v>0</v>
      </c>
      <c r="RY11" s="30">
        <v>0</v>
      </c>
      <c r="RZ11" s="30">
        <v>0</v>
      </c>
      <c r="SA11" s="30">
        <v>0</v>
      </c>
      <c r="SB11" s="30">
        <v>0</v>
      </c>
      <c r="SC11" s="30">
        <v>0</v>
      </c>
      <c r="SD11" s="30">
        <v>0</v>
      </c>
      <c r="SE11" s="30">
        <v>0</v>
      </c>
      <c r="SF11" s="30">
        <v>0</v>
      </c>
      <c r="SG11" s="30">
        <v>0</v>
      </c>
      <c r="SH11" s="30">
        <v>0</v>
      </c>
      <c r="SI11" s="30">
        <v>0</v>
      </c>
      <c r="SJ11" s="30">
        <v>0</v>
      </c>
      <c r="SK11" s="30">
        <v>0</v>
      </c>
      <c r="SL11" s="30">
        <v>0</v>
      </c>
      <c r="SM11" s="30">
        <v>0</v>
      </c>
      <c r="SN11" s="30">
        <v>0</v>
      </c>
      <c r="SO11" s="30">
        <v>0</v>
      </c>
      <c r="SP11" s="30">
        <v>0</v>
      </c>
      <c r="SQ11" s="30">
        <v>0</v>
      </c>
      <c r="SR11" s="30">
        <v>0</v>
      </c>
      <c r="SS11" s="30">
        <v>0</v>
      </c>
      <c r="ST11" s="30">
        <v>0</v>
      </c>
      <c r="SU11" s="30">
        <v>0</v>
      </c>
      <c r="SV11" s="30">
        <v>0</v>
      </c>
      <c r="SW11" s="30">
        <v>0</v>
      </c>
      <c r="SX11" s="30">
        <v>0</v>
      </c>
      <c r="SY11" s="30">
        <v>0</v>
      </c>
      <c r="SZ11" s="30">
        <v>0</v>
      </c>
      <c r="TA11" s="30">
        <v>0</v>
      </c>
      <c r="TB11" s="30">
        <v>0</v>
      </c>
      <c r="TC11" s="30">
        <v>0</v>
      </c>
      <c r="TD11" s="30">
        <v>0</v>
      </c>
      <c r="TE11" s="30">
        <v>0</v>
      </c>
      <c r="TF11" s="30">
        <v>0</v>
      </c>
      <c r="TG11" s="30">
        <v>0</v>
      </c>
      <c r="TH11" s="30">
        <v>0</v>
      </c>
      <c r="TI11" s="30">
        <f t="shared" si="18"/>
        <v>569314026</v>
      </c>
      <c r="TJ11" s="30">
        <f t="shared" si="6"/>
        <v>36268217864</v>
      </c>
      <c r="TK11" s="30">
        <v>36268217864</v>
      </c>
      <c r="TL11" s="30">
        <v>36268217864</v>
      </c>
      <c r="TM11" s="30">
        <v>0</v>
      </c>
      <c r="TN11" s="30">
        <v>0</v>
      </c>
      <c r="TO11" s="30">
        <v>0</v>
      </c>
      <c r="TP11" s="30">
        <v>0</v>
      </c>
      <c r="TQ11" s="30">
        <v>0</v>
      </c>
      <c r="TR11" s="30">
        <v>0</v>
      </c>
      <c r="TS11" s="30">
        <v>0</v>
      </c>
      <c r="TT11" s="30">
        <v>0</v>
      </c>
      <c r="TU11" s="30">
        <v>36505518</v>
      </c>
      <c r="TV11" s="30">
        <v>0</v>
      </c>
      <c r="TW11" s="30">
        <v>-208000</v>
      </c>
      <c r="TX11" s="30">
        <v>117507</v>
      </c>
      <c r="TY11" s="30">
        <v>36596011</v>
      </c>
      <c r="TZ11" s="30">
        <v>0</v>
      </c>
      <c r="UA11" s="30">
        <v>0</v>
      </c>
      <c r="UB11" s="30">
        <v>0</v>
      </c>
      <c r="UC11" s="30">
        <v>0</v>
      </c>
      <c r="UD11" s="30">
        <v>0</v>
      </c>
      <c r="UE11" s="30">
        <v>0</v>
      </c>
      <c r="UF11" s="30">
        <v>0</v>
      </c>
      <c r="UG11" s="30">
        <f t="shared" si="7"/>
        <v>145274053833</v>
      </c>
      <c r="UH11" s="1">
        <v>1343997447377</v>
      </c>
      <c r="UI11" s="1">
        <f>SUM($UG$4:UG11)-UH11</f>
        <v>0</v>
      </c>
    </row>
    <row r="12" spans="2:558">
      <c r="B12" s="58">
        <v>38596</v>
      </c>
      <c r="C12" s="30">
        <f t="shared" si="0"/>
        <v>86062365752</v>
      </c>
      <c r="D12" s="30">
        <f t="shared" si="1"/>
        <v>47151073235</v>
      </c>
      <c r="E12" s="30">
        <v>35836259168</v>
      </c>
      <c r="F12" s="30">
        <v>3851160</v>
      </c>
      <c r="G12" s="30">
        <v>456726</v>
      </c>
      <c r="H12" s="30">
        <v>7536085738</v>
      </c>
      <c r="I12" s="30">
        <v>7536085738</v>
      </c>
      <c r="J12" s="30">
        <v>0</v>
      </c>
      <c r="K12" s="30">
        <v>0</v>
      </c>
      <c r="L12" s="30">
        <v>2461136980</v>
      </c>
      <c r="M12" s="30">
        <v>20858145951</v>
      </c>
      <c r="N12" s="30">
        <v>20858145951</v>
      </c>
      <c r="O12" s="30">
        <v>0</v>
      </c>
      <c r="P12" s="30">
        <v>470709106</v>
      </c>
      <c r="Q12" s="30">
        <v>1475045516</v>
      </c>
      <c r="R12" s="30">
        <v>2128047144</v>
      </c>
      <c r="S12" s="30">
        <v>11314814067</v>
      </c>
      <c r="T12" s="30">
        <v>7431651000</v>
      </c>
      <c r="U12" s="30">
        <v>0</v>
      </c>
      <c r="V12" s="30">
        <v>7431651000</v>
      </c>
      <c r="W12" s="30">
        <v>63627300</v>
      </c>
      <c r="X12" s="30">
        <v>1570407157</v>
      </c>
      <c r="Y12" s="30">
        <v>75545700</v>
      </c>
      <c r="Z12" s="30">
        <v>0</v>
      </c>
      <c r="AA12" s="30">
        <v>0</v>
      </c>
      <c r="AB12" s="30">
        <v>31764259</v>
      </c>
      <c r="AC12" s="30">
        <v>38507312</v>
      </c>
      <c r="AD12" s="30">
        <v>2101949814</v>
      </c>
      <c r="AE12" s="30">
        <v>0</v>
      </c>
      <c r="AF12" s="30">
        <v>0</v>
      </c>
      <c r="AG12" s="30">
        <v>0</v>
      </c>
      <c r="AH12" s="30">
        <v>0</v>
      </c>
      <c r="AI12" s="30">
        <f t="shared" si="2"/>
        <v>38911292517</v>
      </c>
      <c r="AJ12" s="30">
        <v>62545876</v>
      </c>
      <c r="AK12" s="30">
        <v>0</v>
      </c>
      <c r="AL12" s="30">
        <v>841030</v>
      </c>
      <c r="AM12" s="30">
        <v>61704846</v>
      </c>
      <c r="AN12" s="30">
        <v>0</v>
      </c>
      <c r="AO12" s="30">
        <v>857100834</v>
      </c>
      <c r="AP12" s="30">
        <v>846988069</v>
      </c>
      <c r="AQ12" s="30">
        <v>50000</v>
      </c>
      <c r="AR12" s="30">
        <v>5085720</v>
      </c>
      <c r="AS12" s="30">
        <v>116555</v>
      </c>
      <c r="AT12" s="30">
        <v>150000</v>
      </c>
      <c r="AU12" s="30">
        <v>1774990</v>
      </c>
      <c r="AV12" s="30">
        <v>0</v>
      </c>
      <c r="AW12" s="30">
        <v>2935500</v>
      </c>
      <c r="AX12" s="30">
        <v>0</v>
      </c>
      <c r="AY12" s="30">
        <v>0</v>
      </c>
      <c r="AZ12" s="30">
        <v>0</v>
      </c>
      <c r="BA12" s="30">
        <v>0</v>
      </c>
      <c r="BB12" s="30">
        <v>0</v>
      </c>
      <c r="BC12" s="30">
        <v>0</v>
      </c>
      <c r="BD12" s="30">
        <v>1934871720</v>
      </c>
      <c r="BE12" s="30">
        <v>0</v>
      </c>
      <c r="BF12" s="30">
        <v>1569790179</v>
      </c>
      <c r="BG12" s="30">
        <v>324160338</v>
      </c>
      <c r="BH12" s="30">
        <v>2568684</v>
      </c>
      <c r="BI12" s="30">
        <v>52761</v>
      </c>
      <c r="BJ12" s="30">
        <v>0</v>
      </c>
      <c r="BK12" s="30">
        <v>0</v>
      </c>
      <c r="BL12" s="30">
        <v>6773527</v>
      </c>
      <c r="BM12" s="30">
        <v>0</v>
      </c>
      <c r="BN12" s="30">
        <v>5888140</v>
      </c>
      <c r="BO12" s="30">
        <v>173728</v>
      </c>
      <c r="BP12" s="30">
        <v>0</v>
      </c>
      <c r="BQ12" s="30">
        <v>0</v>
      </c>
      <c r="BR12" s="30">
        <v>25464363</v>
      </c>
      <c r="BS12" s="30">
        <v>0</v>
      </c>
      <c r="BT12" s="30">
        <v>24435335</v>
      </c>
      <c r="BU12" s="30">
        <v>839450</v>
      </c>
      <c r="BV12" s="30">
        <v>0</v>
      </c>
      <c r="BW12" s="30">
        <v>695780</v>
      </c>
      <c r="BX12" s="30">
        <v>1250000</v>
      </c>
      <c r="BY12" s="30">
        <v>21650105</v>
      </c>
      <c r="BZ12" s="30">
        <v>0</v>
      </c>
      <c r="CA12" s="30">
        <v>0</v>
      </c>
      <c r="CB12" s="30">
        <v>0</v>
      </c>
      <c r="CC12" s="30">
        <v>898685044</v>
      </c>
      <c r="CD12" s="30">
        <v>0</v>
      </c>
      <c r="CE12" s="30">
        <v>2383750536</v>
      </c>
      <c r="CF12" s="30">
        <v>101068386</v>
      </c>
      <c r="CG12" s="30">
        <v>1273207979</v>
      </c>
      <c r="CH12" s="30">
        <v>30839337</v>
      </c>
      <c r="CI12" s="30">
        <v>26443242</v>
      </c>
      <c r="CJ12" s="30">
        <v>836221</v>
      </c>
      <c r="CK12" s="30">
        <v>16798668</v>
      </c>
      <c r="CL12" s="30">
        <v>2550864</v>
      </c>
      <c r="CM12" s="30">
        <v>503447</v>
      </c>
      <c r="CN12" s="30">
        <v>371653</v>
      </c>
      <c r="CO12" s="30">
        <v>0</v>
      </c>
      <c r="CP12" s="30">
        <v>5382389</v>
      </c>
      <c r="CQ12" s="30">
        <v>0</v>
      </c>
      <c r="CR12" s="30">
        <v>0</v>
      </c>
      <c r="CS12" s="30">
        <v>934357570</v>
      </c>
      <c r="CT12" s="30">
        <v>189566605</v>
      </c>
      <c r="CU12" s="30">
        <v>17061582</v>
      </c>
      <c r="CV12" s="30">
        <v>50212268</v>
      </c>
      <c r="CW12" s="30">
        <v>24814713</v>
      </c>
      <c r="CX12" s="30">
        <v>12268991</v>
      </c>
      <c r="CY12" s="30">
        <v>4888200</v>
      </c>
      <c r="CZ12" s="30">
        <f t="shared" si="8"/>
        <v>635545211</v>
      </c>
      <c r="DA12" s="30">
        <v>545758084</v>
      </c>
      <c r="DB12" s="30">
        <v>77005656</v>
      </c>
      <c r="DC12" s="30">
        <v>0</v>
      </c>
      <c r="DD12" s="30">
        <v>12781471</v>
      </c>
      <c r="DE12" s="30">
        <v>0</v>
      </c>
      <c r="DF12" s="30">
        <v>0</v>
      </c>
      <c r="DG12" s="30">
        <v>0</v>
      </c>
      <c r="DH12" s="30">
        <v>0</v>
      </c>
      <c r="DI12" s="30">
        <v>7516504</v>
      </c>
      <c r="DJ12" s="30">
        <v>0</v>
      </c>
      <c r="DK12" s="30">
        <v>7516504</v>
      </c>
      <c r="DL12" s="30">
        <v>686700</v>
      </c>
      <c r="DM12" s="30">
        <f t="shared" si="9"/>
        <v>516431904</v>
      </c>
      <c r="DN12" s="30">
        <v>58011904</v>
      </c>
      <c r="DO12" s="30">
        <v>18872000</v>
      </c>
      <c r="DP12" s="30">
        <v>18584000</v>
      </c>
      <c r="DQ12" s="30">
        <v>288000</v>
      </c>
      <c r="DR12" s="30">
        <v>340801609</v>
      </c>
      <c r="DS12" s="30">
        <v>14631500</v>
      </c>
      <c r="DT12" s="30">
        <v>12563900</v>
      </c>
      <c r="DU12" s="30">
        <v>1856400</v>
      </c>
      <c r="DV12" s="30">
        <v>211200</v>
      </c>
      <c r="DW12" s="30">
        <v>70861100</v>
      </c>
      <c r="DX12" s="30">
        <v>3457500</v>
      </c>
      <c r="DY12" s="30">
        <v>7129800</v>
      </c>
      <c r="DZ12" s="30">
        <v>0</v>
      </c>
      <c r="EA12" s="30">
        <v>49895000</v>
      </c>
      <c r="EB12" s="30">
        <v>10378800</v>
      </c>
      <c r="EC12" s="30">
        <v>9002835</v>
      </c>
      <c r="ED12" s="30">
        <v>420000</v>
      </c>
      <c r="EE12" s="30">
        <v>8565300</v>
      </c>
      <c r="EF12" s="30">
        <v>17535</v>
      </c>
      <c r="EG12" s="30">
        <v>15810000</v>
      </c>
      <c r="EH12" s="30">
        <v>15728400</v>
      </c>
      <c r="EI12" s="30">
        <v>0</v>
      </c>
      <c r="EJ12" s="30">
        <v>81600</v>
      </c>
      <c r="EK12" s="60">
        <v>44107500</v>
      </c>
      <c r="EL12" s="30">
        <v>183600</v>
      </c>
      <c r="EM12" s="30">
        <v>2529600</v>
      </c>
      <c r="EN12" s="30">
        <v>20624400</v>
      </c>
      <c r="EO12" s="30">
        <v>3223200</v>
      </c>
      <c r="EP12" s="30">
        <v>1060800</v>
      </c>
      <c r="EQ12" s="30">
        <v>244800</v>
      </c>
      <c r="ER12" s="30">
        <v>20400</v>
      </c>
      <c r="ES12" s="30">
        <v>1122000</v>
      </c>
      <c r="ET12" s="30">
        <v>775200</v>
      </c>
      <c r="EU12" s="30">
        <v>7609200</v>
      </c>
      <c r="EV12" s="30">
        <v>3243000</v>
      </c>
      <c r="EW12" s="30">
        <v>49409700</v>
      </c>
      <c r="EX12" s="30">
        <v>306900</v>
      </c>
      <c r="EY12" s="30">
        <v>408000</v>
      </c>
      <c r="EZ12" s="30">
        <v>30967200</v>
      </c>
      <c r="FA12" s="30">
        <v>17727600</v>
      </c>
      <c r="FB12" s="30">
        <v>5986416</v>
      </c>
      <c r="FC12" s="30">
        <v>332800</v>
      </c>
      <c r="FD12" s="30">
        <v>50800</v>
      </c>
      <c r="FE12" s="30">
        <v>0</v>
      </c>
      <c r="FF12" s="30">
        <v>93195958</v>
      </c>
      <c r="FG12" s="30">
        <v>98746391</v>
      </c>
      <c r="FH12" s="30">
        <v>3876000</v>
      </c>
      <c r="FI12" s="30">
        <v>77972291</v>
      </c>
      <c r="FJ12" s="30">
        <v>14776500</v>
      </c>
      <c r="FK12" s="30">
        <v>3126400</v>
      </c>
      <c r="FL12" s="30">
        <v>0</v>
      </c>
      <c r="FM12" s="30">
        <v>0</v>
      </c>
      <c r="FN12" s="30">
        <v>0</v>
      </c>
      <c r="FO12" s="30">
        <v>11650100</v>
      </c>
      <c r="FP12" s="30">
        <v>2121600</v>
      </c>
      <c r="FQ12" s="30">
        <v>0</v>
      </c>
      <c r="FR12" s="30">
        <f t="shared" si="10"/>
        <v>345857986</v>
      </c>
      <c r="FS12" s="30">
        <v>43245052</v>
      </c>
      <c r="FT12" s="30">
        <v>52200</v>
      </c>
      <c r="FU12" s="30">
        <v>1754200</v>
      </c>
      <c r="FV12" s="30">
        <v>26787600</v>
      </c>
      <c r="FW12" s="30">
        <v>0</v>
      </c>
      <c r="FX12" s="30">
        <v>26787600</v>
      </c>
      <c r="FY12" s="30">
        <v>0</v>
      </c>
      <c r="FZ12" s="30">
        <v>428400</v>
      </c>
      <c r="GA12" s="30">
        <v>11925852</v>
      </c>
      <c r="GB12" s="30">
        <v>2296800</v>
      </c>
      <c r="GC12" s="30">
        <v>1770154</v>
      </c>
      <c r="GD12" s="30">
        <v>0</v>
      </c>
      <c r="GE12" s="30">
        <v>1770154</v>
      </c>
      <c r="GF12" s="30">
        <v>0</v>
      </c>
      <c r="GG12" s="30">
        <v>177049</v>
      </c>
      <c r="GH12" s="30">
        <v>5946000</v>
      </c>
      <c r="GI12" s="30">
        <v>95259993</v>
      </c>
      <c r="GJ12" s="30">
        <v>41807993</v>
      </c>
      <c r="GK12" s="30">
        <v>53452000</v>
      </c>
      <c r="GL12" s="30">
        <v>199459738</v>
      </c>
      <c r="GM12" s="30">
        <v>6596287</v>
      </c>
      <c r="GN12" s="30">
        <v>0</v>
      </c>
      <c r="GO12" s="30">
        <v>1099000</v>
      </c>
      <c r="GP12" s="30">
        <v>50342158</v>
      </c>
      <c r="GQ12" s="30">
        <v>23154821</v>
      </c>
      <c r="GR12" s="30">
        <v>756945</v>
      </c>
      <c r="GS12" s="30">
        <v>65289272</v>
      </c>
      <c r="GT12" s="30">
        <v>52221255</v>
      </c>
      <c r="GU12" s="30">
        <v>4173046987</v>
      </c>
      <c r="GV12" s="30">
        <v>0</v>
      </c>
      <c r="GW12" s="30">
        <v>0</v>
      </c>
      <c r="GX12" s="30">
        <v>0</v>
      </c>
      <c r="GY12" s="30">
        <v>33270096</v>
      </c>
      <c r="GZ12" s="30">
        <v>353051400</v>
      </c>
      <c r="HA12" s="30">
        <v>0</v>
      </c>
      <c r="HB12" s="30">
        <v>3786725491</v>
      </c>
      <c r="HC12" s="30">
        <v>0</v>
      </c>
      <c r="HD12" s="30">
        <v>0</v>
      </c>
      <c r="HE12" s="30">
        <v>0</v>
      </c>
      <c r="HF12" s="30">
        <v>0</v>
      </c>
      <c r="HG12" s="30">
        <v>0</v>
      </c>
      <c r="HH12" s="30">
        <f t="shared" si="11"/>
        <v>0</v>
      </c>
      <c r="HI12" s="30">
        <f t="shared" si="12"/>
        <v>0</v>
      </c>
      <c r="HJ12" s="30">
        <v>0</v>
      </c>
      <c r="HK12" s="30">
        <v>0</v>
      </c>
      <c r="HL12" s="30">
        <v>0</v>
      </c>
      <c r="HM12" s="30">
        <v>0</v>
      </c>
      <c r="HN12" s="30">
        <v>0</v>
      </c>
      <c r="HO12" s="30">
        <v>0</v>
      </c>
      <c r="HP12" s="30">
        <v>17834022</v>
      </c>
      <c r="HQ12" s="30">
        <v>4569416</v>
      </c>
      <c r="HR12" s="30">
        <v>5124064</v>
      </c>
      <c r="HS12" s="30">
        <v>8140542</v>
      </c>
      <c r="HT12" s="30">
        <v>0</v>
      </c>
      <c r="HU12" s="30">
        <v>0</v>
      </c>
      <c r="HV12" s="30">
        <v>0</v>
      </c>
      <c r="HW12" s="30">
        <v>0</v>
      </c>
      <c r="HX12" s="30">
        <f t="shared" si="13"/>
        <v>0</v>
      </c>
      <c r="HY12" s="30">
        <f t="shared" si="14"/>
        <v>0</v>
      </c>
      <c r="HZ12" s="30">
        <v>27694443239</v>
      </c>
      <c r="IA12" s="30">
        <v>27415700132</v>
      </c>
      <c r="IB12" s="30">
        <v>27415700132</v>
      </c>
      <c r="IC12" s="30">
        <v>0</v>
      </c>
      <c r="ID12" s="30">
        <v>0</v>
      </c>
      <c r="IE12" s="30">
        <v>0</v>
      </c>
      <c r="IF12" s="30">
        <v>0</v>
      </c>
      <c r="IG12" s="30">
        <v>23852694246</v>
      </c>
      <c r="IH12" s="30">
        <v>20541803044</v>
      </c>
      <c r="II12" s="30">
        <v>2333631427</v>
      </c>
      <c r="IJ12" s="30">
        <v>977259775</v>
      </c>
      <c r="IK12" s="30">
        <v>0</v>
      </c>
      <c r="IL12" s="30">
        <v>3445709142</v>
      </c>
      <c r="IM12" s="30">
        <v>0</v>
      </c>
      <c r="IN12" s="30">
        <v>0</v>
      </c>
      <c r="IO12" s="30">
        <v>0</v>
      </c>
      <c r="IP12" s="30">
        <v>3445709142</v>
      </c>
      <c r="IQ12" s="30">
        <v>0</v>
      </c>
      <c r="IR12" s="30">
        <v>0</v>
      </c>
      <c r="IS12" s="30">
        <v>0</v>
      </c>
      <c r="IT12" s="30">
        <v>0</v>
      </c>
      <c r="IU12" s="30">
        <v>0</v>
      </c>
      <c r="IV12" s="30">
        <v>117296744</v>
      </c>
      <c r="IW12" s="30">
        <v>0</v>
      </c>
      <c r="IX12" s="30">
        <v>0</v>
      </c>
      <c r="IY12" s="30">
        <v>0</v>
      </c>
      <c r="IZ12" s="30">
        <v>0</v>
      </c>
      <c r="JA12" s="30">
        <v>0</v>
      </c>
      <c r="JB12" s="30">
        <v>0</v>
      </c>
      <c r="JC12" s="30">
        <v>0</v>
      </c>
      <c r="JD12" s="30">
        <v>0</v>
      </c>
      <c r="JE12" s="30">
        <v>0</v>
      </c>
      <c r="JF12" s="30">
        <v>0</v>
      </c>
      <c r="JG12" s="30">
        <v>0</v>
      </c>
      <c r="JH12" s="31">
        <v>0</v>
      </c>
      <c r="JI12" s="43">
        <v>0</v>
      </c>
      <c r="JJ12" s="43">
        <v>0</v>
      </c>
      <c r="JK12" s="43">
        <v>0</v>
      </c>
      <c r="JL12" s="43"/>
      <c r="JM12" s="30">
        <v>0</v>
      </c>
      <c r="JN12" s="43">
        <v>0</v>
      </c>
      <c r="JO12" s="30">
        <v>902780847</v>
      </c>
      <c r="JP12" s="30">
        <v>203760509</v>
      </c>
      <c r="JQ12" s="30">
        <v>12130201</v>
      </c>
      <c r="JR12" s="30">
        <v>0</v>
      </c>
      <c r="JS12" s="30">
        <v>0</v>
      </c>
      <c r="JT12" s="30">
        <v>0</v>
      </c>
      <c r="JU12" s="30">
        <v>0</v>
      </c>
      <c r="JV12" s="30">
        <v>0</v>
      </c>
      <c r="JW12" s="30">
        <v>0</v>
      </c>
      <c r="JX12" s="30">
        <v>0</v>
      </c>
      <c r="JY12" s="30">
        <v>0</v>
      </c>
      <c r="JZ12" s="30">
        <v>0</v>
      </c>
      <c r="KA12" s="30">
        <v>0</v>
      </c>
      <c r="KB12" s="30">
        <v>0</v>
      </c>
      <c r="KC12" s="30">
        <v>0</v>
      </c>
      <c r="KD12" s="30">
        <v>0</v>
      </c>
      <c r="KE12" s="30">
        <v>0</v>
      </c>
      <c r="KF12" s="30">
        <v>0</v>
      </c>
      <c r="KG12" s="30">
        <v>0</v>
      </c>
      <c r="KH12" s="30">
        <v>0</v>
      </c>
      <c r="KI12" s="43">
        <v>0</v>
      </c>
      <c r="KJ12" s="43">
        <v>0</v>
      </c>
      <c r="KK12" s="43">
        <v>0</v>
      </c>
      <c r="KL12" s="43">
        <v>0</v>
      </c>
      <c r="KM12" s="30">
        <v>74982598</v>
      </c>
      <c r="KN12" s="30">
        <v>0</v>
      </c>
      <c r="KO12" s="30">
        <v>48049724</v>
      </c>
      <c r="KP12" s="30">
        <v>0</v>
      </c>
      <c r="KQ12" s="30">
        <v>6000890</v>
      </c>
      <c r="KR12" s="30">
        <v>0</v>
      </c>
      <c r="KS12" s="30">
        <v>3073116</v>
      </c>
      <c r="KT12" s="30">
        <v>3208084</v>
      </c>
      <c r="KU12" s="30">
        <v>0</v>
      </c>
      <c r="KV12" s="30">
        <v>0</v>
      </c>
      <c r="KW12" s="30">
        <v>0</v>
      </c>
      <c r="KX12" s="30">
        <v>0</v>
      </c>
      <c r="KY12" s="30">
        <v>0</v>
      </c>
      <c r="KZ12" s="30">
        <v>2619175</v>
      </c>
      <c r="LA12" s="30">
        <v>11493722</v>
      </c>
      <c r="LB12" s="30">
        <v>537887</v>
      </c>
      <c r="LC12" s="30">
        <v>0</v>
      </c>
      <c r="LD12" s="30">
        <v>0</v>
      </c>
      <c r="LE12" s="30">
        <v>0</v>
      </c>
      <c r="LF12" s="30">
        <v>0</v>
      </c>
      <c r="LG12" s="30">
        <v>0</v>
      </c>
      <c r="LH12" s="30">
        <v>0</v>
      </c>
      <c r="LI12" s="30">
        <v>0</v>
      </c>
      <c r="LJ12" s="31">
        <v>0</v>
      </c>
      <c r="LK12" s="31">
        <v>0</v>
      </c>
      <c r="LL12" s="31">
        <v>0</v>
      </c>
      <c r="LM12" s="31">
        <v>0</v>
      </c>
      <c r="LN12" s="31">
        <v>0</v>
      </c>
      <c r="LO12" s="31">
        <v>0</v>
      </c>
      <c r="LP12" s="31">
        <v>0</v>
      </c>
      <c r="LQ12" s="31">
        <v>0</v>
      </c>
      <c r="LR12" s="31">
        <v>0</v>
      </c>
      <c r="LS12" s="31">
        <v>0</v>
      </c>
      <c r="LT12" s="31">
        <v>0</v>
      </c>
      <c r="LU12" s="31">
        <v>0</v>
      </c>
      <c r="LV12" s="31">
        <v>0</v>
      </c>
      <c r="LW12" s="31">
        <v>0</v>
      </c>
      <c r="LX12" s="31">
        <v>0</v>
      </c>
      <c r="LY12" s="31">
        <v>0</v>
      </c>
      <c r="LZ12" s="31">
        <v>0</v>
      </c>
      <c r="MA12" s="31">
        <v>0</v>
      </c>
      <c r="MB12" s="31">
        <v>0</v>
      </c>
      <c r="MC12" s="31">
        <v>0</v>
      </c>
      <c r="MD12" s="31">
        <v>0</v>
      </c>
      <c r="ME12" s="31">
        <v>0</v>
      </c>
      <c r="MF12" s="31">
        <v>0</v>
      </c>
      <c r="MG12" s="31">
        <v>0</v>
      </c>
      <c r="MH12" s="31">
        <v>0</v>
      </c>
      <c r="MI12" s="31">
        <v>0</v>
      </c>
      <c r="MJ12" s="31">
        <v>0</v>
      </c>
      <c r="MK12" s="31">
        <v>0</v>
      </c>
      <c r="ML12" s="31">
        <v>0</v>
      </c>
      <c r="MM12" s="31">
        <v>0</v>
      </c>
      <c r="MN12" s="31">
        <v>0</v>
      </c>
      <c r="MO12" s="31">
        <v>0</v>
      </c>
      <c r="MP12" s="31">
        <v>0</v>
      </c>
      <c r="MQ12" s="30">
        <v>11337751</v>
      </c>
      <c r="MR12" s="30">
        <v>582101</v>
      </c>
      <c r="MS12" s="30">
        <f t="shared" si="3"/>
        <v>5355354319</v>
      </c>
      <c r="MT12" s="30">
        <v>2875422186</v>
      </c>
      <c r="MU12" s="30">
        <v>0</v>
      </c>
      <c r="MV12" s="30">
        <v>0</v>
      </c>
      <c r="MW12" s="30">
        <v>0</v>
      </c>
      <c r="MX12" s="30">
        <v>0</v>
      </c>
      <c r="MY12" s="30">
        <v>0</v>
      </c>
      <c r="MZ12" s="30">
        <v>2870695680</v>
      </c>
      <c r="NA12" s="30">
        <f t="shared" si="4"/>
        <v>0</v>
      </c>
      <c r="NB12" s="30">
        <v>0</v>
      </c>
      <c r="NC12" s="30">
        <v>0</v>
      </c>
      <c r="ND12" s="30">
        <f t="shared" si="5"/>
        <v>0</v>
      </c>
      <c r="NE12" s="30">
        <v>0</v>
      </c>
      <c r="NF12" s="30">
        <v>0</v>
      </c>
      <c r="NG12" s="30">
        <v>468013477</v>
      </c>
      <c r="NH12" s="30">
        <v>0</v>
      </c>
      <c r="NI12" s="30">
        <v>0</v>
      </c>
      <c r="NJ12" s="30">
        <v>0</v>
      </c>
      <c r="NK12" s="30">
        <v>0</v>
      </c>
      <c r="NL12" s="30">
        <v>0</v>
      </c>
      <c r="NM12" s="30">
        <v>0</v>
      </c>
      <c r="NN12" s="30">
        <v>0</v>
      </c>
      <c r="NO12" s="30">
        <v>0</v>
      </c>
      <c r="NP12" s="30">
        <v>0</v>
      </c>
      <c r="NQ12" s="30">
        <v>0</v>
      </c>
      <c r="NR12" s="30">
        <v>0</v>
      </c>
      <c r="NS12" s="30">
        <v>0</v>
      </c>
      <c r="NT12" s="30">
        <v>0</v>
      </c>
      <c r="NU12" s="30">
        <v>-596395329</v>
      </c>
      <c r="NV12" s="30">
        <v>0</v>
      </c>
      <c r="NW12" s="30">
        <v>70709108</v>
      </c>
      <c r="NX12" s="30">
        <v>62399250</v>
      </c>
      <c r="NY12" s="30">
        <v>0</v>
      </c>
      <c r="NZ12" s="30">
        <v>0</v>
      </c>
      <c r="OA12" s="30">
        <v>1758418389</v>
      </c>
      <c r="OB12" s="30">
        <v>0</v>
      </c>
      <c r="OC12" s="30">
        <v>0</v>
      </c>
      <c r="OD12" s="30">
        <v>0</v>
      </c>
      <c r="OE12" s="30">
        <v>0</v>
      </c>
      <c r="OF12" s="30">
        <v>0</v>
      </c>
      <c r="OG12" s="30">
        <v>0</v>
      </c>
      <c r="OH12" s="30">
        <v>0</v>
      </c>
      <c r="OI12" s="30">
        <v>0</v>
      </c>
      <c r="OJ12" s="30">
        <v>0</v>
      </c>
      <c r="OK12" s="30">
        <v>0</v>
      </c>
      <c r="OL12" s="30">
        <v>0</v>
      </c>
      <c r="OM12" s="30">
        <v>0</v>
      </c>
      <c r="ON12" s="30">
        <v>0</v>
      </c>
      <c r="OO12" s="30">
        <v>0</v>
      </c>
      <c r="OP12" s="30">
        <v>66550197</v>
      </c>
      <c r="OQ12" s="30">
        <v>1691868192</v>
      </c>
      <c r="OR12" s="30">
        <v>0</v>
      </c>
      <c r="OS12" s="30">
        <v>721513744</v>
      </c>
      <c r="OT12" s="30">
        <v>0</v>
      </c>
      <c r="OU12" s="30">
        <v>634072209</v>
      </c>
      <c r="OV12" s="30">
        <v>0</v>
      </c>
      <c r="OW12" s="30">
        <v>0</v>
      </c>
      <c r="OX12" s="30">
        <v>26865196</v>
      </c>
      <c r="OY12" s="30">
        <v>0</v>
      </c>
      <c r="OZ12" s="30">
        <v>0</v>
      </c>
      <c r="PA12" s="30">
        <v>0</v>
      </c>
      <c r="PB12" s="30">
        <v>0</v>
      </c>
      <c r="PC12" s="30">
        <v>0</v>
      </c>
      <c r="PD12" s="30">
        <v>0</v>
      </c>
      <c r="PE12" s="30">
        <v>0</v>
      </c>
      <c r="PF12" s="30">
        <v>0</v>
      </c>
      <c r="PG12" s="30">
        <v>0</v>
      </c>
      <c r="PH12" s="30">
        <v>0</v>
      </c>
      <c r="PI12" s="30">
        <v>0</v>
      </c>
      <c r="PJ12" s="30">
        <v>0</v>
      </c>
      <c r="PK12" s="30">
        <v>0</v>
      </c>
      <c r="PL12" s="30">
        <v>0</v>
      </c>
      <c r="PM12" s="30">
        <v>60576339</v>
      </c>
      <c r="PN12" s="30">
        <v>60576339</v>
      </c>
      <c r="PO12" s="30">
        <v>0</v>
      </c>
      <c r="PP12" s="30">
        <v>0</v>
      </c>
      <c r="PQ12" s="30">
        <v>0</v>
      </c>
      <c r="PR12" s="30">
        <v>0</v>
      </c>
      <c r="PS12" s="30">
        <v>0</v>
      </c>
      <c r="PT12" s="30">
        <f t="shared" si="15"/>
        <v>0</v>
      </c>
      <c r="PU12" s="30">
        <v>0</v>
      </c>
      <c r="PV12" s="30">
        <v>0</v>
      </c>
      <c r="PW12" s="30">
        <v>0</v>
      </c>
      <c r="PX12" s="30">
        <v>0</v>
      </c>
      <c r="PY12" s="30">
        <v>0</v>
      </c>
      <c r="PZ12" s="30">
        <v>0</v>
      </c>
      <c r="QA12" s="30">
        <v>0</v>
      </c>
      <c r="QB12" s="30">
        <v>0</v>
      </c>
      <c r="QC12" s="30">
        <v>0</v>
      </c>
      <c r="QD12" s="30">
        <v>0</v>
      </c>
      <c r="QE12" s="30">
        <v>0</v>
      </c>
      <c r="QF12" s="30">
        <v>0</v>
      </c>
      <c r="QG12" s="30">
        <v>0</v>
      </c>
      <c r="QH12" s="30">
        <v>0</v>
      </c>
      <c r="QI12" s="30">
        <v>0</v>
      </c>
      <c r="QJ12" s="30">
        <v>0</v>
      </c>
      <c r="QK12" s="30">
        <v>0</v>
      </c>
      <c r="QL12" s="30">
        <v>0</v>
      </c>
      <c r="QM12" s="30">
        <v>0</v>
      </c>
      <c r="QN12" s="30">
        <v>0</v>
      </c>
      <c r="QO12" s="30">
        <f t="shared" si="16"/>
        <v>37208777991</v>
      </c>
      <c r="QP12" s="30">
        <f t="shared" si="17"/>
        <v>800417158</v>
      </c>
      <c r="QQ12" s="30">
        <v>26109237</v>
      </c>
      <c r="QR12" s="30">
        <v>2964675</v>
      </c>
      <c r="QS12" s="30">
        <v>23144562</v>
      </c>
      <c r="QT12" s="30">
        <v>0</v>
      </c>
      <c r="QU12" s="30">
        <v>0</v>
      </c>
      <c r="QV12" s="30">
        <v>0</v>
      </c>
      <c r="QW12" s="30">
        <v>-18763995</v>
      </c>
      <c r="QX12" s="30">
        <v>50570328</v>
      </c>
      <c r="QY12" s="30">
        <v>-69334323</v>
      </c>
      <c r="QZ12" s="30">
        <v>793071916</v>
      </c>
      <c r="RA12" s="30">
        <v>0</v>
      </c>
      <c r="RB12" s="30">
        <v>0</v>
      </c>
      <c r="RC12" s="30">
        <v>0</v>
      </c>
      <c r="RD12" s="30">
        <v>0</v>
      </c>
      <c r="RE12" s="30">
        <v>0</v>
      </c>
      <c r="RF12" s="30">
        <v>0</v>
      </c>
      <c r="RG12" s="30">
        <v>0</v>
      </c>
      <c r="RH12" s="30">
        <v>0</v>
      </c>
      <c r="RI12" s="30">
        <v>36408360833</v>
      </c>
      <c r="RJ12" s="30">
        <v>3794217351</v>
      </c>
      <c r="RK12" s="30">
        <v>3794217351</v>
      </c>
      <c r="RL12" s="30">
        <v>2214957036</v>
      </c>
      <c r="RM12" s="30">
        <v>382917406</v>
      </c>
      <c r="RN12" s="30">
        <v>147111110</v>
      </c>
      <c r="RO12" s="30">
        <v>0</v>
      </c>
      <c r="RP12" s="30">
        <v>1680892</v>
      </c>
      <c r="RQ12" s="30">
        <v>10939819</v>
      </c>
      <c r="RR12" s="30">
        <v>8482153</v>
      </c>
      <c r="RS12" s="30">
        <v>73840</v>
      </c>
      <c r="RT12" s="30">
        <v>2507911</v>
      </c>
      <c r="RU12" s="30">
        <v>1019338791</v>
      </c>
      <c r="RV12" s="30">
        <v>5226774</v>
      </c>
      <c r="RW12" s="30">
        <v>981619</v>
      </c>
      <c r="RX12" s="30">
        <v>0</v>
      </c>
      <c r="RY12" s="30">
        <v>0</v>
      </c>
      <c r="RZ12" s="30">
        <v>0</v>
      </c>
      <c r="SA12" s="30">
        <v>0</v>
      </c>
      <c r="SB12" s="30">
        <v>0</v>
      </c>
      <c r="SC12" s="30">
        <v>0</v>
      </c>
      <c r="SD12" s="30">
        <v>0</v>
      </c>
      <c r="SE12" s="30">
        <v>0</v>
      </c>
      <c r="SF12" s="30">
        <v>0</v>
      </c>
      <c r="SG12" s="30">
        <v>0</v>
      </c>
      <c r="SH12" s="30">
        <v>0</v>
      </c>
      <c r="SI12" s="30">
        <v>0</v>
      </c>
      <c r="SJ12" s="30">
        <v>0</v>
      </c>
      <c r="SK12" s="30">
        <v>0</v>
      </c>
      <c r="SL12" s="30">
        <v>0</v>
      </c>
      <c r="SM12" s="30">
        <v>0</v>
      </c>
      <c r="SN12" s="30">
        <v>0</v>
      </c>
      <c r="SO12" s="30">
        <v>0</v>
      </c>
      <c r="SP12" s="30">
        <v>0</v>
      </c>
      <c r="SQ12" s="30">
        <v>0</v>
      </c>
      <c r="SR12" s="30">
        <v>0</v>
      </c>
      <c r="SS12" s="30">
        <v>0</v>
      </c>
      <c r="ST12" s="30">
        <v>0</v>
      </c>
      <c r="SU12" s="30">
        <v>0</v>
      </c>
      <c r="SV12" s="30">
        <v>0</v>
      </c>
      <c r="SW12" s="30">
        <v>0</v>
      </c>
      <c r="SX12" s="30">
        <v>0</v>
      </c>
      <c r="SY12" s="30">
        <v>0</v>
      </c>
      <c r="SZ12" s="30">
        <v>0</v>
      </c>
      <c r="TA12" s="30">
        <v>0</v>
      </c>
      <c r="TB12" s="30">
        <v>0</v>
      </c>
      <c r="TC12" s="30">
        <v>0</v>
      </c>
      <c r="TD12" s="30">
        <v>0</v>
      </c>
      <c r="TE12" s="30">
        <v>0</v>
      </c>
      <c r="TF12" s="30">
        <v>0</v>
      </c>
      <c r="TG12" s="30">
        <v>0</v>
      </c>
      <c r="TH12" s="30">
        <v>0</v>
      </c>
      <c r="TI12" s="30">
        <f t="shared" si="18"/>
        <v>530028516</v>
      </c>
      <c r="TJ12" s="30">
        <f t="shared" si="6"/>
        <v>32500000000</v>
      </c>
      <c r="TK12" s="30">
        <v>32500000000</v>
      </c>
      <c r="TL12" s="30">
        <v>32500000000</v>
      </c>
      <c r="TM12" s="30">
        <v>0</v>
      </c>
      <c r="TN12" s="30">
        <v>0</v>
      </c>
      <c r="TO12" s="30">
        <v>0</v>
      </c>
      <c r="TP12" s="30">
        <v>0</v>
      </c>
      <c r="TQ12" s="30">
        <v>0</v>
      </c>
      <c r="TR12" s="30">
        <v>0</v>
      </c>
      <c r="TS12" s="30">
        <v>0</v>
      </c>
      <c r="TT12" s="30">
        <v>0</v>
      </c>
      <c r="TU12" s="30">
        <v>114143482</v>
      </c>
      <c r="TV12" s="30">
        <v>0</v>
      </c>
      <c r="TW12" s="30">
        <v>71970267</v>
      </c>
      <c r="TX12" s="30">
        <v>117507</v>
      </c>
      <c r="TY12" s="30">
        <v>42055708</v>
      </c>
      <c r="TZ12" s="30">
        <v>0</v>
      </c>
      <c r="UA12" s="30">
        <v>0</v>
      </c>
      <c r="UB12" s="30">
        <v>0</v>
      </c>
      <c r="UC12" s="30">
        <v>0</v>
      </c>
      <c r="UD12" s="30">
        <v>0</v>
      </c>
      <c r="UE12" s="30">
        <v>0</v>
      </c>
      <c r="UF12" s="30">
        <v>0</v>
      </c>
      <c r="UG12" s="30">
        <f t="shared" si="7"/>
        <v>128626498062</v>
      </c>
      <c r="UH12" s="1">
        <v>1472623945439</v>
      </c>
      <c r="UI12" s="1">
        <f>SUM($UG$4:UG12)-UH12</f>
        <v>0</v>
      </c>
    </row>
    <row r="13" spans="2:558">
      <c r="B13" s="58">
        <v>38626</v>
      </c>
      <c r="C13" s="30">
        <f t="shared" si="0"/>
        <v>117624385299</v>
      </c>
      <c r="D13" s="30">
        <f t="shared" si="1"/>
        <v>69305526672</v>
      </c>
      <c r="E13" s="30">
        <v>59424545048</v>
      </c>
      <c r="F13" s="30">
        <v>3880320</v>
      </c>
      <c r="G13" s="30">
        <v>-559461</v>
      </c>
      <c r="H13" s="30">
        <v>31108813895</v>
      </c>
      <c r="I13" s="30">
        <v>31108813895</v>
      </c>
      <c r="J13" s="30">
        <v>0</v>
      </c>
      <c r="K13" s="30">
        <v>0</v>
      </c>
      <c r="L13" s="30">
        <v>2392053758</v>
      </c>
      <c r="M13" s="30">
        <v>16581418225</v>
      </c>
      <c r="N13" s="30">
        <v>16581418225</v>
      </c>
      <c r="O13" s="30">
        <v>0</v>
      </c>
      <c r="P13" s="30">
        <v>922097082</v>
      </c>
      <c r="Q13" s="30">
        <v>5108449832</v>
      </c>
      <c r="R13" s="30">
        <v>2066660176</v>
      </c>
      <c r="S13" s="30">
        <v>9880981624</v>
      </c>
      <c r="T13" s="30">
        <v>7066403000</v>
      </c>
      <c r="U13" s="30">
        <v>0</v>
      </c>
      <c r="V13" s="30">
        <v>7066403000</v>
      </c>
      <c r="W13" s="30">
        <v>124338443</v>
      </c>
      <c r="X13" s="30">
        <v>607101043</v>
      </c>
      <c r="Y13" s="30">
        <v>9813297</v>
      </c>
      <c r="Z13" s="30">
        <v>0</v>
      </c>
      <c r="AA13" s="30">
        <v>0</v>
      </c>
      <c r="AB13" s="30">
        <v>24396597</v>
      </c>
      <c r="AC13" s="30">
        <v>52847265</v>
      </c>
      <c r="AD13" s="30">
        <v>1994646109</v>
      </c>
      <c r="AE13" s="30">
        <v>0</v>
      </c>
      <c r="AF13" s="30">
        <v>0</v>
      </c>
      <c r="AG13" s="30">
        <v>0</v>
      </c>
      <c r="AH13" s="30">
        <v>0</v>
      </c>
      <c r="AI13" s="30">
        <f t="shared" si="2"/>
        <v>48318858627</v>
      </c>
      <c r="AJ13" s="30">
        <v>60288827</v>
      </c>
      <c r="AK13" s="30">
        <v>0</v>
      </c>
      <c r="AL13" s="30">
        <v>486580</v>
      </c>
      <c r="AM13" s="30">
        <v>59802247</v>
      </c>
      <c r="AN13" s="30">
        <v>0</v>
      </c>
      <c r="AO13" s="30">
        <v>718581350</v>
      </c>
      <c r="AP13" s="30">
        <v>711947527</v>
      </c>
      <c r="AQ13" s="30">
        <v>40000</v>
      </c>
      <c r="AR13" s="30">
        <v>1730361</v>
      </c>
      <c r="AS13" s="30">
        <v>0</v>
      </c>
      <c r="AT13" s="30">
        <v>150000</v>
      </c>
      <c r="AU13" s="30">
        <v>2447462</v>
      </c>
      <c r="AV13" s="30">
        <v>0</v>
      </c>
      <c r="AW13" s="30">
        <v>2266000</v>
      </c>
      <c r="AX13" s="30">
        <v>0</v>
      </c>
      <c r="AY13" s="30">
        <v>0</v>
      </c>
      <c r="AZ13" s="30">
        <v>0</v>
      </c>
      <c r="BA13" s="30">
        <v>0</v>
      </c>
      <c r="BB13" s="30">
        <v>0</v>
      </c>
      <c r="BC13" s="30">
        <v>0</v>
      </c>
      <c r="BD13" s="30">
        <v>1761721843</v>
      </c>
      <c r="BE13" s="30">
        <v>-216050</v>
      </c>
      <c r="BF13" s="30">
        <v>1839696894</v>
      </c>
      <c r="BG13" s="30">
        <v>-134449550</v>
      </c>
      <c r="BH13" s="30">
        <v>4807905</v>
      </c>
      <c r="BI13" s="30">
        <v>0</v>
      </c>
      <c r="BJ13" s="30">
        <v>925294</v>
      </c>
      <c r="BK13" s="30">
        <v>0</v>
      </c>
      <c r="BL13" s="30">
        <v>13203128</v>
      </c>
      <c r="BM13" s="30">
        <v>0</v>
      </c>
      <c r="BN13" s="30">
        <v>5079104</v>
      </c>
      <c r="BO13" s="30">
        <v>10617566</v>
      </c>
      <c r="BP13" s="30">
        <v>0</v>
      </c>
      <c r="BQ13" s="30">
        <v>0</v>
      </c>
      <c r="BR13" s="30">
        <v>22057552</v>
      </c>
      <c r="BS13" s="30">
        <v>0</v>
      </c>
      <c r="BT13" s="30">
        <v>48721936</v>
      </c>
      <c r="BU13" s="30">
        <v>277545</v>
      </c>
      <c r="BV13" s="30">
        <v>0</v>
      </c>
      <c r="BW13" s="30">
        <v>1037715</v>
      </c>
      <c r="BX13" s="30">
        <v>0</v>
      </c>
      <c r="BY13" s="30">
        <v>47406676</v>
      </c>
      <c r="BZ13" s="30">
        <v>0</v>
      </c>
      <c r="CA13" s="30">
        <v>0</v>
      </c>
      <c r="CB13" s="30">
        <v>0</v>
      </c>
      <c r="CC13" s="30">
        <v>824740004</v>
      </c>
      <c r="CD13" s="30">
        <v>4609816</v>
      </c>
      <c r="CE13" s="30">
        <v>3604870104</v>
      </c>
      <c r="CF13" s="30">
        <v>53002779</v>
      </c>
      <c r="CG13" s="30">
        <v>1860393481</v>
      </c>
      <c r="CH13" s="30">
        <v>50967027</v>
      </c>
      <c r="CI13" s="30">
        <v>20777589</v>
      </c>
      <c r="CJ13" s="30">
        <v>1051601</v>
      </c>
      <c r="CK13" s="30">
        <v>13750454</v>
      </c>
      <c r="CL13" s="30">
        <v>2069884</v>
      </c>
      <c r="CM13" s="30">
        <v>522054</v>
      </c>
      <c r="CN13" s="30">
        <v>466799</v>
      </c>
      <c r="CO13" s="30">
        <v>0</v>
      </c>
      <c r="CP13" s="30">
        <v>2916797</v>
      </c>
      <c r="CQ13" s="30">
        <v>0</v>
      </c>
      <c r="CR13" s="30">
        <v>0</v>
      </c>
      <c r="CS13" s="30">
        <v>1603641899</v>
      </c>
      <c r="CT13" s="30">
        <v>234223254</v>
      </c>
      <c r="CU13" s="30">
        <v>19791192</v>
      </c>
      <c r="CV13" s="30">
        <v>29468465</v>
      </c>
      <c r="CW13" s="30">
        <v>17936188</v>
      </c>
      <c r="CX13" s="30">
        <v>6840845</v>
      </c>
      <c r="CY13" s="30">
        <v>3218867</v>
      </c>
      <c r="CZ13" s="30">
        <f t="shared" si="8"/>
        <v>1292163088</v>
      </c>
      <c r="DA13" s="30">
        <v>1111194285</v>
      </c>
      <c r="DB13" s="30">
        <v>148522172</v>
      </c>
      <c r="DC13" s="30">
        <v>0</v>
      </c>
      <c r="DD13" s="30">
        <v>32446631</v>
      </c>
      <c r="DE13" s="30">
        <v>0</v>
      </c>
      <c r="DF13" s="30">
        <v>0</v>
      </c>
      <c r="DG13" s="30">
        <v>0</v>
      </c>
      <c r="DH13" s="30">
        <v>0</v>
      </c>
      <c r="DI13" s="30">
        <v>264258</v>
      </c>
      <c r="DJ13" s="30">
        <v>223500</v>
      </c>
      <c r="DK13" s="30">
        <v>40758</v>
      </c>
      <c r="DL13" s="30">
        <v>461736345</v>
      </c>
      <c r="DM13" s="30">
        <f t="shared" si="9"/>
        <v>425880387</v>
      </c>
      <c r="DN13" s="30">
        <v>55942500</v>
      </c>
      <c r="DO13" s="30">
        <v>15667200</v>
      </c>
      <c r="DP13" s="30">
        <v>15129600</v>
      </c>
      <c r="DQ13" s="30">
        <v>537600</v>
      </c>
      <c r="DR13" s="30">
        <v>271829035</v>
      </c>
      <c r="DS13" s="30">
        <v>14112100</v>
      </c>
      <c r="DT13" s="30">
        <v>12403200</v>
      </c>
      <c r="DU13" s="30">
        <v>1612900</v>
      </c>
      <c r="DV13" s="30">
        <v>96000</v>
      </c>
      <c r="DW13" s="30">
        <v>40498500</v>
      </c>
      <c r="DX13" s="30">
        <v>4102000</v>
      </c>
      <c r="DY13" s="30">
        <v>4054200</v>
      </c>
      <c r="DZ13" s="30">
        <v>0</v>
      </c>
      <c r="EA13" s="30">
        <v>29691800</v>
      </c>
      <c r="EB13" s="30">
        <v>2650500</v>
      </c>
      <c r="EC13" s="30">
        <v>8546124</v>
      </c>
      <c r="ED13" s="30">
        <v>168000</v>
      </c>
      <c r="EE13" s="30">
        <v>8364514</v>
      </c>
      <c r="EF13" s="30">
        <v>13610</v>
      </c>
      <c r="EG13" s="30">
        <v>15325800</v>
      </c>
      <c r="EH13" s="30">
        <v>15264600</v>
      </c>
      <c r="EI13" s="30">
        <v>0</v>
      </c>
      <c r="EJ13" s="30">
        <v>61200</v>
      </c>
      <c r="EK13" s="60">
        <v>40722300</v>
      </c>
      <c r="EL13" s="30">
        <v>40800</v>
      </c>
      <c r="EM13" s="30">
        <v>2351400</v>
      </c>
      <c r="EN13" s="30">
        <v>20114400</v>
      </c>
      <c r="EO13" s="30">
        <v>3202800</v>
      </c>
      <c r="EP13" s="30">
        <v>1142400</v>
      </c>
      <c r="EQ13" s="30">
        <v>102000</v>
      </c>
      <c r="ER13" s="30">
        <v>102000</v>
      </c>
      <c r="ES13" s="30">
        <v>1244400</v>
      </c>
      <c r="ET13" s="30">
        <v>612000</v>
      </c>
      <c r="EU13" s="30">
        <v>7101900</v>
      </c>
      <c r="EV13" s="30">
        <v>3484500</v>
      </c>
      <c r="EW13" s="30">
        <v>39895900</v>
      </c>
      <c r="EX13" s="30">
        <v>27900</v>
      </c>
      <c r="EY13" s="30">
        <v>353200</v>
      </c>
      <c r="EZ13" s="30">
        <v>25336800</v>
      </c>
      <c r="FA13" s="30">
        <v>14178000</v>
      </c>
      <c r="FB13" s="30">
        <v>2998000</v>
      </c>
      <c r="FC13" s="30">
        <v>478400</v>
      </c>
      <c r="FD13" s="30">
        <v>101600</v>
      </c>
      <c r="FE13" s="30">
        <v>0</v>
      </c>
      <c r="FF13" s="30">
        <v>72854511</v>
      </c>
      <c r="FG13" s="30">
        <v>82441652</v>
      </c>
      <c r="FH13" s="30">
        <v>3753600</v>
      </c>
      <c r="FI13" s="30">
        <v>63470552</v>
      </c>
      <c r="FJ13" s="30">
        <v>13014300</v>
      </c>
      <c r="FK13" s="30">
        <v>3126400</v>
      </c>
      <c r="FL13" s="30">
        <v>0</v>
      </c>
      <c r="FM13" s="30">
        <v>0</v>
      </c>
      <c r="FN13" s="30">
        <v>0</v>
      </c>
      <c r="FO13" s="30">
        <v>9887900</v>
      </c>
      <c r="FP13" s="30">
        <v>2203200</v>
      </c>
      <c r="FQ13" s="30">
        <v>0</v>
      </c>
      <c r="FR13" s="30">
        <f t="shared" si="10"/>
        <v>295866551</v>
      </c>
      <c r="FS13" s="30">
        <v>54491751</v>
      </c>
      <c r="FT13" s="30">
        <v>52200</v>
      </c>
      <c r="FU13" s="30">
        <v>3592866</v>
      </c>
      <c r="FV13" s="30">
        <v>34204400</v>
      </c>
      <c r="FW13" s="30">
        <v>0</v>
      </c>
      <c r="FX13" s="30">
        <v>34204400</v>
      </c>
      <c r="FY13" s="30">
        <v>0</v>
      </c>
      <c r="FZ13" s="30">
        <v>448800</v>
      </c>
      <c r="GA13" s="30">
        <v>11344685</v>
      </c>
      <c r="GB13" s="30">
        <v>4848800</v>
      </c>
      <c r="GC13" s="30">
        <v>1477815</v>
      </c>
      <c r="GD13" s="30">
        <v>0</v>
      </c>
      <c r="GE13" s="30">
        <v>1477815</v>
      </c>
      <c r="GF13" s="30">
        <v>0</v>
      </c>
      <c r="GG13" s="30">
        <v>182707</v>
      </c>
      <c r="GH13" s="30">
        <v>5657700</v>
      </c>
      <c r="GI13" s="30">
        <v>87240524</v>
      </c>
      <c r="GJ13" s="30">
        <v>47172524</v>
      </c>
      <c r="GK13" s="30">
        <v>40068000</v>
      </c>
      <c r="GL13" s="30">
        <v>146816054</v>
      </c>
      <c r="GM13" s="30">
        <v>6124646</v>
      </c>
      <c r="GN13" s="30">
        <v>4424000</v>
      </c>
      <c r="GO13" s="30">
        <v>1469000</v>
      </c>
      <c r="GP13" s="30">
        <v>43826723</v>
      </c>
      <c r="GQ13" s="30">
        <v>17773981</v>
      </c>
      <c r="GR13" s="30">
        <v>270000</v>
      </c>
      <c r="GS13" s="30">
        <v>27534668</v>
      </c>
      <c r="GT13" s="30">
        <v>45393036</v>
      </c>
      <c r="GU13" s="30">
        <v>3581030718</v>
      </c>
      <c r="GV13" s="30">
        <v>0</v>
      </c>
      <c r="GW13" s="30">
        <v>0</v>
      </c>
      <c r="GX13" s="30">
        <v>0</v>
      </c>
      <c r="GY13" s="30">
        <v>11398308</v>
      </c>
      <c r="GZ13" s="30">
        <v>172030600</v>
      </c>
      <c r="HA13" s="30">
        <v>-223300</v>
      </c>
      <c r="HB13" s="30">
        <v>3397825110</v>
      </c>
      <c r="HC13" s="30">
        <v>0</v>
      </c>
      <c r="HD13" s="30">
        <v>0</v>
      </c>
      <c r="HE13" s="30">
        <v>0</v>
      </c>
      <c r="HF13" s="30">
        <v>0</v>
      </c>
      <c r="HG13" s="30">
        <v>0</v>
      </c>
      <c r="HH13" s="30">
        <f t="shared" si="11"/>
        <v>0</v>
      </c>
      <c r="HI13" s="30">
        <f t="shared" si="12"/>
        <v>0</v>
      </c>
      <c r="HJ13" s="30">
        <v>0</v>
      </c>
      <c r="HK13" s="30">
        <v>0</v>
      </c>
      <c r="HL13" s="30">
        <v>0</v>
      </c>
      <c r="HM13" s="30">
        <v>0</v>
      </c>
      <c r="HN13" s="30">
        <v>0</v>
      </c>
      <c r="HO13" s="30">
        <v>0</v>
      </c>
      <c r="HP13" s="30">
        <v>16087329</v>
      </c>
      <c r="HQ13" s="30">
        <v>3352909</v>
      </c>
      <c r="HR13" s="30">
        <v>4570882</v>
      </c>
      <c r="HS13" s="30">
        <v>8163538</v>
      </c>
      <c r="HT13" s="30">
        <v>0</v>
      </c>
      <c r="HU13" s="30">
        <v>0</v>
      </c>
      <c r="HV13" s="30">
        <v>0</v>
      </c>
      <c r="HW13" s="30">
        <v>0</v>
      </c>
      <c r="HX13" s="30">
        <f t="shared" si="13"/>
        <v>0</v>
      </c>
      <c r="HY13" s="30">
        <f t="shared" si="14"/>
        <v>0</v>
      </c>
      <c r="HZ13" s="30">
        <v>36500980906</v>
      </c>
      <c r="IA13" s="30">
        <v>33013229705</v>
      </c>
      <c r="IB13" s="30">
        <v>33013229705</v>
      </c>
      <c r="IC13" s="30">
        <v>0</v>
      </c>
      <c r="ID13" s="30">
        <v>0</v>
      </c>
      <c r="IE13" s="30">
        <v>0</v>
      </c>
      <c r="IF13" s="30">
        <v>0</v>
      </c>
      <c r="IG13" s="30">
        <v>29161774175</v>
      </c>
      <c r="IH13" s="30">
        <v>28184514400</v>
      </c>
      <c r="II13" s="30">
        <v>0</v>
      </c>
      <c r="IJ13" s="30">
        <v>977259775</v>
      </c>
      <c r="IK13" s="30">
        <v>0</v>
      </c>
      <c r="IL13" s="30">
        <v>3445709142</v>
      </c>
      <c r="IM13" s="30">
        <v>0</v>
      </c>
      <c r="IN13" s="30">
        <v>0</v>
      </c>
      <c r="IO13" s="30">
        <v>0</v>
      </c>
      <c r="IP13" s="30">
        <v>3445709142</v>
      </c>
      <c r="IQ13" s="30">
        <v>0</v>
      </c>
      <c r="IR13" s="30">
        <v>0</v>
      </c>
      <c r="IS13" s="30">
        <v>0</v>
      </c>
      <c r="IT13" s="30">
        <v>0</v>
      </c>
      <c r="IU13" s="30">
        <v>0</v>
      </c>
      <c r="IV13" s="30">
        <v>117296744</v>
      </c>
      <c r="IW13" s="30">
        <v>0</v>
      </c>
      <c r="IX13" s="30">
        <v>0</v>
      </c>
      <c r="IY13" s="30">
        <v>0</v>
      </c>
      <c r="IZ13" s="30">
        <v>0</v>
      </c>
      <c r="JA13" s="30">
        <v>0</v>
      </c>
      <c r="JB13" s="30">
        <v>0</v>
      </c>
      <c r="JC13" s="30">
        <v>288449644</v>
      </c>
      <c r="JD13" s="30">
        <v>0</v>
      </c>
      <c r="JE13" s="30">
        <v>0</v>
      </c>
      <c r="JF13" s="30">
        <v>0</v>
      </c>
      <c r="JG13" s="30">
        <v>0</v>
      </c>
      <c r="JH13" s="31">
        <v>0</v>
      </c>
      <c r="JI13" s="43">
        <v>0</v>
      </c>
      <c r="JJ13" s="43">
        <v>0</v>
      </c>
      <c r="JK13" s="43">
        <v>0</v>
      </c>
      <c r="JL13" s="43"/>
      <c r="JM13" s="30">
        <v>0</v>
      </c>
      <c r="JN13" s="43">
        <v>0</v>
      </c>
      <c r="JO13" s="30">
        <v>1241731221</v>
      </c>
      <c r="JP13" s="30">
        <v>10328269</v>
      </c>
      <c r="JQ13" s="30">
        <v>10328269</v>
      </c>
      <c r="JR13" s="30">
        <v>0</v>
      </c>
      <c r="JS13" s="30">
        <v>0</v>
      </c>
      <c r="JT13" s="30">
        <v>0</v>
      </c>
      <c r="JU13" s="30">
        <v>0</v>
      </c>
      <c r="JV13" s="30">
        <v>0</v>
      </c>
      <c r="JW13" s="30">
        <v>0</v>
      </c>
      <c r="JX13" s="30">
        <v>0</v>
      </c>
      <c r="JY13" s="30">
        <v>0</v>
      </c>
      <c r="JZ13" s="30">
        <v>0</v>
      </c>
      <c r="KA13" s="30">
        <v>0</v>
      </c>
      <c r="KB13" s="30">
        <v>0</v>
      </c>
      <c r="KC13" s="30">
        <v>0</v>
      </c>
      <c r="KD13" s="30">
        <v>0</v>
      </c>
      <c r="KE13" s="30">
        <v>0</v>
      </c>
      <c r="KF13" s="30">
        <v>0</v>
      </c>
      <c r="KG13" s="30">
        <v>0</v>
      </c>
      <c r="KH13" s="30">
        <v>0</v>
      </c>
      <c r="KI13" s="43">
        <v>0</v>
      </c>
      <c r="KJ13" s="43">
        <v>0</v>
      </c>
      <c r="KK13" s="43">
        <v>0</v>
      </c>
      <c r="KL13" s="43">
        <v>0</v>
      </c>
      <c r="KM13" s="30">
        <v>3477422932</v>
      </c>
      <c r="KN13" s="30">
        <v>3390289892</v>
      </c>
      <c r="KO13" s="30">
        <v>48049724</v>
      </c>
      <c r="KP13" s="30">
        <v>0</v>
      </c>
      <c r="KQ13" s="30">
        <v>6000890</v>
      </c>
      <c r="KR13" s="30">
        <v>1315089</v>
      </c>
      <c r="KS13" s="30">
        <v>3073116</v>
      </c>
      <c r="KT13" s="30">
        <v>3208084</v>
      </c>
      <c r="KU13" s="30">
        <v>231839</v>
      </c>
      <c r="KV13" s="30">
        <v>0</v>
      </c>
      <c r="KW13" s="30">
        <v>0</v>
      </c>
      <c r="KX13" s="30">
        <v>2029514</v>
      </c>
      <c r="KY13" s="30">
        <v>0</v>
      </c>
      <c r="KZ13" s="30">
        <v>2619175</v>
      </c>
      <c r="LA13" s="30">
        <v>11493722</v>
      </c>
      <c r="LB13" s="30">
        <v>537887</v>
      </c>
      <c r="LC13" s="30">
        <v>8574000</v>
      </c>
      <c r="LD13" s="30">
        <v>0</v>
      </c>
      <c r="LE13" s="30">
        <v>0</v>
      </c>
      <c r="LF13" s="30">
        <v>0</v>
      </c>
      <c r="LG13" s="30">
        <v>0</v>
      </c>
      <c r="LH13" s="30">
        <v>0</v>
      </c>
      <c r="LI13" s="30">
        <v>0</v>
      </c>
      <c r="LJ13" s="31">
        <v>0</v>
      </c>
      <c r="LK13" s="31">
        <v>0</v>
      </c>
      <c r="LL13" s="31">
        <v>0</v>
      </c>
      <c r="LM13" s="31">
        <v>0</v>
      </c>
      <c r="LN13" s="31">
        <v>0</v>
      </c>
      <c r="LO13" s="31">
        <v>0</v>
      </c>
      <c r="LP13" s="31">
        <v>0</v>
      </c>
      <c r="LQ13" s="31">
        <v>0</v>
      </c>
      <c r="LR13" s="31">
        <v>0</v>
      </c>
      <c r="LS13" s="31">
        <v>0</v>
      </c>
      <c r="LT13" s="31">
        <v>0</v>
      </c>
      <c r="LU13" s="31">
        <v>0</v>
      </c>
      <c r="LV13" s="31">
        <v>0</v>
      </c>
      <c r="LW13" s="31">
        <v>0</v>
      </c>
      <c r="LX13" s="31">
        <v>0</v>
      </c>
      <c r="LY13" s="31">
        <v>0</v>
      </c>
      <c r="LZ13" s="31">
        <v>0</v>
      </c>
      <c r="MA13" s="31">
        <v>0</v>
      </c>
      <c r="MB13" s="31">
        <v>0</v>
      </c>
      <c r="MC13" s="31">
        <v>0</v>
      </c>
      <c r="MD13" s="31">
        <v>0</v>
      </c>
      <c r="ME13" s="31">
        <v>0</v>
      </c>
      <c r="MF13" s="31">
        <v>0</v>
      </c>
      <c r="MG13" s="31">
        <v>0</v>
      </c>
      <c r="MH13" s="31">
        <v>0</v>
      </c>
      <c r="MI13" s="31">
        <v>0</v>
      </c>
      <c r="MJ13" s="31">
        <v>0</v>
      </c>
      <c r="MK13" s="31">
        <v>0</v>
      </c>
      <c r="ML13" s="31">
        <v>0</v>
      </c>
      <c r="MM13" s="31">
        <v>0</v>
      </c>
      <c r="MN13" s="31">
        <v>0</v>
      </c>
      <c r="MO13" s="31">
        <v>0</v>
      </c>
      <c r="MP13" s="31">
        <v>0</v>
      </c>
      <c r="MQ13" s="30">
        <v>29565582</v>
      </c>
      <c r="MR13" s="30">
        <v>0</v>
      </c>
      <c r="MS13" s="30">
        <f t="shared" si="3"/>
        <v>5038490124</v>
      </c>
      <c r="MT13" s="30">
        <v>3759541431</v>
      </c>
      <c r="MU13" s="30">
        <v>0</v>
      </c>
      <c r="MV13" s="30">
        <v>0</v>
      </c>
      <c r="MW13" s="30">
        <v>0</v>
      </c>
      <c r="MX13" s="30">
        <v>0</v>
      </c>
      <c r="MY13" s="30">
        <v>0</v>
      </c>
      <c r="MZ13" s="30">
        <v>2870695680</v>
      </c>
      <c r="NA13" s="30">
        <f t="shared" si="4"/>
        <v>0</v>
      </c>
      <c r="NB13" s="30">
        <v>0</v>
      </c>
      <c r="NC13" s="30">
        <v>0</v>
      </c>
      <c r="ND13" s="30">
        <f t="shared" si="5"/>
        <v>0</v>
      </c>
      <c r="NE13" s="30">
        <v>0</v>
      </c>
      <c r="NF13" s="30">
        <v>0</v>
      </c>
      <c r="NG13" s="30">
        <v>522719723</v>
      </c>
      <c r="NH13" s="30">
        <v>0</v>
      </c>
      <c r="NI13" s="30">
        <v>0</v>
      </c>
      <c r="NJ13" s="30">
        <v>0</v>
      </c>
      <c r="NK13" s="30">
        <v>0</v>
      </c>
      <c r="NL13" s="30">
        <v>0</v>
      </c>
      <c r="NM13" s="30">
        <v>0</v>
      </c>
      <c r="NN13" s="30">
        <v>0</v>
      </c>
      <c r="NO13" s="30">
        <v>0</v>
      </c>
      <c r="NP13" s="30">
        <v>0</v>
      </c>
      <c r="NQ13" s="30">
        <v>0</v>
      </c>
      <c r="NR13" s="30">
        <v>0</v>
      </c>
      <c r="NS13" s="30">
        <v>0</v>
      </c>
      <c r="NT13" s="30">
        <v>0</v>
      </c>
      <c r="NU13" s="30">
        <v>240993235</v>
      </c>
      <c r="NV13" s="30">
        <v>0</v>
      </c>
      <c r="NW13" s="30">
        <v>57861248</v>
      </c>
      <c r="NX13" s="30">
        <v>67271545</v>
      </c>
      <c r="NY13" s="30">
        <v>0</v>
      </c>
      <c r="NZ13" s="30">
        <v>0</v>
      </c>
      <c r="OA13" s="30">
        <v>550899649</v>
      </c>
      <c r="OB13" s="30">
        <v>0</v>
      </c>
      <c r="OC13" s="30">
        <v>0</v>
      </c>
      <c r="OD13" s="30">
        <v>0</v>
      </c>
      <c r="OE13" s="30">
        <v>0</v>
      </c>
      <c r="OF13" s="30">
        <v>0</v>
      </c>
      <c r="OG13" s="30">
        <v>0</v>
      </c>
      <c r="OH13" s="30">
        <v>0</v>
      </c>
      <c r="OI13" s="30">
        <v>0</v>
      </c>
      <c r="OJ13" s="30">
        <v>0</v>
      </c>
      <c r="OK13" s="30">
        <v>0</v>
      </c>
      <c r="OL13" s="30">
        <v>0</v>
      </c>
      <c r="OM13" s="30">
        <v>0</v>
      </c>
      <c r="ON13" s="30">
        <v>0</v>
      </c>
      <c r="OO13" s="30">
        <v>0</v>
      </c>
      <c r="OP13" s="30">
        <v>550899649</v>
      </c>
      <c r="OQ13" s="30">
        <v>0</v>
      </c>
      <c r="OR13" s="30">
        <v>0</v>
      </c>
      <c r="OS13" s="30">
        <v>728049044</v>
      </c>
      <c r="OT13" s="30">
        <v>0</v>
      </c>
      <c r="OU13" s="30">
        <v>634072209</v>
      </c>
      <c r="OV13" s="30">
        <v>0</v>
      </c>
      <c r="OW13" s="30">
        <v>0</v>
      </c>
      <c r="OX13" s="30">
        <v>24177496</v>
      </c>
      <c r="OY13" s="30">
        <v>0</v>
      </c>
      <c r="OZ13" s="30">
        <v>0</v>
      </c>
      <c r="PA13" s="30">
        <v>0</v>
      </c>
      <c r="PB13" s="30">
        <v>0</v>
      </c>
      <c r="PC13" s="30">
        <v>0</v>
      </c>
      <c r="PD13" s="30">
        <v>0</v>
      </c>
      <c r="PE13" s="30">
        <v>0</v>
      </c>
      <c r="PF13" s="30">
        <v>0</v>
      </c>
      <c r="PG13" s="30">
        <v>0</v>
      </c>
      <c r="PH13" s="30">
        <v>0</v>
      </c>
      <c r="PI13" s="30">
        <v>0</v>
      </c>
      <c r="PJ13" s="30">
        <v>0</v>
      </c>
      <c r="PK13" s="30">
        <v>0</v>
      </c>
      <c r="PL13" s="30">
        <v>0</v>
      </c>
      <c r="PM13" s="30">
        <v>69799339</v>
      </c>
      <c r="PN13" s="30">
        <v>69799339</v>
      </c>
      <c r="PO13" s="30">
        <v>0</v>
      </c>
      <c r="PP13" s="30">
        <v>0</v>
      </c>
      <c r="PQ13" s="30">
        <v>0</v>
      </c>
      <c r="PR13" s="30">
        <v>0</v>
      </c>
      <c r="PS13" s="30">
        <v>0</v>
      </c>
      <c r="PT13" s="30">
        <f t="shared" si="15"/>
        <v>0</v>
      </c>
      <c r="PU13" s="30">
        <v>0</v>
      </c>
      <c r="PV13" s="30">
        <v>0</v>
      </c>
      <c r="PW13" s="30">
        <v>0</v>
      </c>
      <c r="PX13" s="30">
        <v>0</v>
      </c>
      <c r="PY13" s="30">
        <v>0</v>
      </c>
      <c r="PZ13" s="30">
        <v>0</v>
      </c>
      <c r="QA13" s="30">
        <v>0</v>
      </c>
      <c r="QB13" s="30">
        <v>0</v>
      </c>
      <c r="QC13" s="30">
        <v>0</v>
      </c>
      <c r="QD13" s="30">
        <v>0</v>
      </c>
      <c r="QE13" s="30">
        <v>0</v>
      </c>
      <c r="QF13" s="30">
        <v>0</v>
      </c>
      <c r="QG13" s="30">
        <v>0</v>
      </c>
      <c r="QH13" s="30">
        <v>0</v>
      </c>
      <c r="QI13" s="30">
        <v>0</v>
      </c>
      <c r="QJ13" s="30">
        <v>0</v>
      </c>
      <c r="QK13" s="30">
        <v>0</v>
      </c>
      <c r="QL13" s="30">
        <v>0</v>
      </c>
      <c r="QM13" s="30">
        <v>0</v>
      </c>
      <c r="QN13" s="30">
        <v>0</v>
      </c>
      <c r="QO13" s="30">
        <f t="shared" si="16"/>
        <v>2655850624</v>
      </c>
      <c r="QP13" s="30">
        <f t="shared" si="17"/>
        <v>970920482</v>
      </c>
      <c r="QQ13" s="30">
        <v>7242786</v>
      </c>
      <c r="QR13" s="30">
        <v>5639368</v>
      </c>
      <c r="QS13" s="30">
        <v>1603418</v>
      </c>
      <c r="QT13" s="30">
        <v>0</v>
      </c>
      <c r="QU13" s="30">
        <v>0</v>
      </c>
      <c r="QV13" s="30">
        <v>0</v>
      </c>
      <c r="QW13" s="30">
        <v>77619321</v>
      </c>
      <c r="QX13" s="30">
        <v>76924780</v>
      </c>
      <c r="QY13" s="30">
        <v>694541</v>
      </c>
      <c r="QZ13" s="30">
        <v>886058375</v>
      </c>
      <c r="RA13" s="30">
        <v>0</v>
      </c>
      <c r="RB13" s="30">
        <v>0</v>
      </c>
      <c r="RC13" s="30">
        <v>0</v>
      </c>
      <c r="RD13" s="30">
        <v>0</v>
      </c>
      <c r="RE13" s="30">
        <v>0</v>
      </c>
      <c r="RF13" s="30">
        <v>0</v>
      </c>
      <c r="RG13" s="30">
        <v>0</v>
      </c>
      <c r="RH13" s="30">
        <v>0</v>
      </c>
      <c r="RI13" s="30">
        <v>1684930142</v>
      </c>
      <c r="RJ13" s="30">
        <v>2775327516</v>
      </c>
      <c r="RK13" s="30">
        <v>2775327516</v>
      </c>
      <c r="RL13" s="30">
        <v>2038053188</v>
      </c>
      <c r="RM13" s="30">
        <v>325128055</v>
      </c>
      <c r="RN13" s="30">
        <v>93327632</v>
      </c>
      <c r="RO13" s="30">
        <v>0</v>
      </c>
      <c r="RP13" s="30">
        <v>1233421</v>
      </c>
      <c r="RQ13" s="30">
        <v>13926589</v>
      </c>
      <c r="RR13" s="30">
        <v>4211463</v>
      </c>
      <c r="RS13" s="30">
        <v>76614</v>
      </c>
      <c r="RT13" s="30">
        <v>17459114</v>
      </c>
      <c r="RU13" s="30">
        <v>270607014</v>
      </c>
      <c r="RV13" s="30">
        <v>9485549</v>
      </c>
      <c r="RW13" s="30">
        <v>1818877</v>
      </c>
      <c r="RX13" s="30">
        <v>0</v>
      </c>
      <c r="RY13" s="30">
        <v>0</v>
      </c>
      <c r="RZ13" s="30">
        <v>0</v>
      </c>
      <c r="SA13" s="30">
        <v>0</v>
      </c>
      <c r="SB13" s="30">
        <v>0</v>
      </c>
      <c r="SC13" s="30">
        <v>0</v>
      </c>
      <c r="SD13" s="30">
        <v>0</v>
      </c>
      <c r="SE13" s="30">
        <v>0</v>
      </c>
      <c r="SF13" s="30">
        <v>0</v>
      </c>
      <c r="SG13" s="30">
        <v>0</v>
      </c>
      <c r="SH13" s="30">
        <v>0</v>
      </c>
      <c r="SI13" s="30">
        <v>0</v>
      </c>
      <c r="SJ13" s="30">
        <v>0</v>
      </c>
      <c r="SK13" s="30">
        <v>0</v>
      </c>
      <c r="SL13" s="30">
        <v>0</v>
      </c>
      <c r="SM13" s="30">
        <v>0</v>
      </c>
      <c r="SN13" s="30">
        <v>0</v>
      </c>
      <c r="SO13" s="30">
        <v>0</v>
      </c>
      <c r="SP13" s="30">
        <v>0</v>
      </c>
      <c r="SQ13" s="30">
        <v>0</v>
      </c>
      <c r="SR13" s="30">
        <v>0</v>
      </c>
      <c r="SS13" s="30">
        <v>0</v>
      </c>
      <c r="ST13" s="30">
        <v>0</v>
      </c>
      <c r="SU13" s="30">
        <v>0</v>
      </c>
      <c r="SV13" s="30">
        <v>0</v>
      </c>
      <c r="SW13" s="30">
        <v>0</v>
      </c>
      <c r="SX13" s="30">
        <v>0</v>
      </c>
      <c r="SY13" s="30">
        <v>0</v>
      </c>
      <c r="SZ13" s="30">
        <v>0</v>
      </c>
      <c r="TA13" s="30">
        <v>0</v>
      </c>
      <c r="TB13" s="30">
        <v>0</v>
      </c>
      <c r="TC13" s="30">
        <v>0</v>
      </c>
      <c r="TD13" s="30">
        <v>0</v>
      </c>
      <c r="TE13" s="30">
        <v>0</v>
      </c>
      <c r="TF13" s="30">
        <v>0</v>
      </c>
      <c r="TG13" s="30">
        <v>0</v>
      </c>
      <c r="TH13" s="30">
        <v>0</v>
      </c>
      <c r="TI13" s="30">
        <f t="shared" si="18"/>
        <v>418455687</v>
      </c>
      <c r="TJ13" s="30">
        <f t="shared" si="6"/>
        <v>-768443863</v>
      </c>
      <c r="TK13" s="30">
        <v>-768443863</v>
      </c>
      <c r="TL13" s="30">
        <v>-768443863</v>
      </c>
      <c r="TM13" s="30">
        <v>0</v>
      </c>
      <c r="TN13" s="30">
        <v>0</v>
      </c>
      <c r="TO13" s="30">
        <v>0</v>
      </c>
      <c r="TP13" s="30">
        <v>0</v>
      </c>
      <c r="TQ13" s="30">
        <v>0</v>
      </c>
      <c r="TR13" s="30">
        <v>0</v>
      </c>
      <c r="TS13" s="30">
        <v>0</v>
      </c>
      <c r="TT13" s="30">
        <v>0</v>
      </c>
      <c r="TU13" s="30">
        <v>-321953511</v>
      </c>
      <c r="TV13" s="30">
        <v>0</v>
      </c>
      <c r="TW13" s="30">
        <v>-302947446</v>
      </c>
      <c r="TX13" s="30">
        <v>117507</v>
      </c>
      <c r="TY13" s="30">
        <v>-19123572</v>
      </c>
      <c r="TZ13" s="30">
        <v>0</v>
      </c>
      <c r="UA13" s="30">
        <v>0</v>
      </c>
      <c r="UB13" s="30">
        <v>0</v>
      </c>
      <c r="UC13" s="30">
        <v>0</v>
      </c>
      <c r="UD13" s="30">
        <v>0</v>
      </c>
      <c r="UE13" s="30">
        <v>0</v>
      </c>
      <c r="UF13" s="30">
        <v>0</v>
      </c>
      <c r="UG13" s="30">
        <f t="shared" si="7"/>
        <v>125318726047</v>
      </c>
      <c r="UH13" s="1">
        <v>1597942671486</v>
      </c>
      <c r="UI13" s="1">
        <f>SUM($UG$4:UG13)-UH13</f>
        <v>0</v>
      </c>
    </row>
    <row r="14" spans="2:558">
      <c r="B14" s="58">
        <v>38657</v>
      </c>
      <c r="C14" s="30">
        <f t="shared" si="0"/>
        <v>96659639056</v>
      </c>
      <c r="D14" s="30">
        <f t="shared" si="1"/>
        <v>48870286661</v>
      </c>
      <c r="E14" s="30">
        <v>39154190206</v>
      </c>
      <c r="F14" s="30">
        <v>3965280</v>
      </c>
      <c r="G14" s="30">
        <v>838601</v>
      </c>
      <c r="H14" s="30">
        <v>17952942499</v>
      </c>
      <c r="I14" s="30">
        <v>17952942499</v>
      </c>
      <c r="J14" s="30">
        <v>0</v>
      </c>
      <c r="K14" s="30">
        <v>0</v>
      </c>
      <c r="L14" s="30">
        <v>3020497438</v>
      </c>
      <c r="M14" s="30">
        <v>13591249867</v>
      </c>
      <c r="N14" s="30">
        <v>13591249867</v>
      </c>
      <c r="O14" s="30">
        <v>0</v>
      </c>
      <c r="P14" s="30">
        <v>469778402</v>
      </c>
      <c r="Q14" s="30">
        <v>1739324730</v>
      </c>
      <c r="R14" s="30">
        <v>2071644424</v>
      </c>
      <c r="S14" s="30">
        <v>9716096455</v>
      </c>
      <c r="T14" s="30">
        <v>6920748000</v>
      </c>
      <c r="U14" s="30">
        <v>0</v>
      </c>
      <c r="V14" s="30">
        <v>6920748000</v>
      </c>
      <c r="W14" s="30">
        <v>209646808</v>
      </c>
      <c r="X14" s="30">
        <v>357959987</v>
      </c>
      <c r="Y14" s="30">
        <v>124759201</v>
      </c>
      <c r="Z14" s="30">
        <v>0</v>
      </c>
      <c r="AA14" s="30">
        <v>0</v>
      </c>
      <c r="AB14" s="30">
        <v>58174045</v>
      </c>
      <c r="AC14" s="30">
        <v>23653543</v>
      </c>
      <c r="AD14" s="30">
        <v>2020511241</v>
      </c>
      <c r="AE14" s="30">
        <v>0</v>
      </c>
      <c r="AF14" s="30">
        <v>0</v>
      </c>
      <c r="AG14" s="30">
        <v>0</v>
      </c>
      <c r="AH14" s="30">
        <v>0</v>
      </c>
      <c r="AI14" s="30">
        <f t="shared" si="2"/>
        <v>47789352395</v>
      </c>
      <c r="AJ14" s="30">
        <v>59581574</v>
      </c>
      <c r="AK14" s="30">
        <v>0</v>
      </c>
      <c r="AL14" s="30">
        <v>835740</v>
      </c>
      <c r="AM14" s="30">
        <v>58745834</v>
      </c>
      <c r="AN14" s="30">
        <v>0</v>
      </c>
      <c r="AO14" s="30">
        <v>832503749</v>
      </c>
      <c r="AP14" s="30">
        <v>823301442</v>
      </c>
      <c r="AQ14" s="30">
        <v>50000</v>
      </c>
      <c r="AR14" s="30">
        <v>1766200</v>
      </c>
      <c r="AS14" s="30">
        <v>111445</v>
      </c>
      <c r="AT14" s="30">
        <v>679137</v>
      </c>
      <c r="AU14" s="30">
        <v>4587025</v>
      </c>
      <c r="AV14" s="30">
        <v>0</v>
      </c>
      <c r="AW14" s="30">
        <v>2008500</v>
      </c>
      <c r="AX14" s="30">
        <v>0</v>
      </c>
      <c r="AY14" s="30">
        <v>0</v>
      </c>
      <c r="AZ14" s="30">
        <v>0</v>
      </c>
      <c r="BA14" s="30">
        <v>0</v>
      </c>
      <c r="BB14" s="30">
        <v>0</v>
      </c>
      <c r="BC14" s="30">
        <v>0</v>
      </c>
      <c r="BD14" s="30">
        <v>2294850444</v>
      </c>
      <c r="BE14" s="30">
        <v>216050</v>
      </c>
      <c r="BF14" s="30">
        <v>2090935792</v>
      </c>
      <c r="BG14" s="30">
        <v>161538635</v>
      </c>
      <c r="BH14" s="30">
        <v>386298</v>
      </c>
      <c r="BI14" s="30">
        <v>2314</v>
      </c>
      <c r="BJ14" s="30">
        <v>34321</v>
      </c>
      <c r="BK14" s="30">
        <v>0</v>
      </c>
      <c r="BL14" s="30">
        <v>5929209</v>
      </c>
      <c r="BM14" s="30">
        <v>0</v>
      </c>
      <c r="BN14" s="30">
        <v>4853101</v>
      </c>
      <c r="BO14" s="30">
        <v>7861</v>
      </c>
      <c r="BP14" s="30">
        <v>0</v>
      </c>
      <c r="BQ14" s="30">
        <v>0</v>
      </c>
      <c r="BR14" s="30">
        <v>30946863</v>
      </c>
      <c r="BS14" s="30">
        <v>0</v>
      </c>
      <c r="BT14" s="30">
        <v>79721855</v>
      </c>
      <c r="BU14" s="30">
        <v>339628</v>
      </c>
      <c r="BV14" s="30">
        <v>0</v>
      </c>
      <c r="BW14" s="30">
        <v>525640</v>
      </c>
      <c r="BX14" s="30">
        <v>3852452</v>
      </c>
      <c r="BY14" s="30">
        <v>75004135</v>
      </c>
      <c r="BZ14" s="30">
        <v>0</v>
      </c>
      <c r="CA14" s="30">
        <v>0</v>
      </c>
      <c r="CB14" s="30">
        <v>0</v>
      </c>
      <c r="CC14" s="30">
        <v>1019811874</v>
      </c>
      <c r="CD14" s="30">
        <v>1540749</v>
      </c>
      <c r="CE14" s="30">
        <v>3893200661</v>
      </c>
      <c r="CF14" s="30">
        <v>72918464</v>
      </c>
      <c r="CG14" s="30">
        <v>1809594931</v>
      </c>
      <c r="CH14" s="30">
        <v>55950153</v>
      </c>
      <c r="CI14" s="30">
        <v>24915928</v>
      </c>
      <c r="CJ14" s="30">
        <v>827178</v>
      </c>
      <c r="CK14" s="30">
        <v>16490940</v>
      </c>
      <c r="CL14" s="30">
        <v>2795779</v>
      </c>
      <c r="CM14" s="30">
        <v>719851</v>
      </c>
      <c r="CN14" s="30">
        <v>563210</v>
      </c>
      <c r="CO14" s="30">
        <v>0</v>
      </c>
      <c r="CP14" s="30">
        <v>3518970</v>
      </c>
      <c r="CQ14" s="30">
        <v>0</v>
      </c>
      <c r="CR14" s="30">
        <v>0</v>
      </c>
      <c r="CS14" s="30">
        <v>1916179756</v>
      </c>
      <c r="CT14" s="30">
        <v>1107160658</v>
      </c>
      <c r="CU14" s="30">
        <v>65696054</v>
      </c>
      <c r="CV14" s="30">
        <v>53645115</v>
      </c>
      <c r="CW14" s="30">
        <v>22435731</v>
      </c>
      <c r="CX14" s="30">
        <v>6847708</v>
      </c>
      <c r="CY14" s="30">
        <v>4352154</v>
      </c>
      <c r="CZ14" s="30">
        <f t="shared" si="8"/>
        <v>656042336</v>
      </c>
      <c r="DA14" s="30">
        <v>565837825</v>
      </c>
      <c r="DB14" s="30">
        <v>75518215</v>
      </c>
      <c r="DC14" s="30">
        <v>0</v>
      </c>
      <c r="DD14" s="30">
        <v>14686296</v>
      </c>
      <c r="DE14" s="30">
        <v>0</v>
      </c>
      <c r="DF14" s="30">
        <v>0</v>
      </c>
      <c r="DG14" s="30">
        <v>0</v>
      </c>
      <c r="DH14" s="30">
        <v>0</v>
      </c>
      <c r="DI14" s="30">
        <v>5038671</v>
      </c>
      <c r="DJ14" s="30">
        <v>0</v>
      </c>
      <c r="DK14" s="30">
        <v>5038671</v>
      </c>
      <c r="DL14" s="30">
        <v>63075200</v>
      </c>
      <c r="DM14" s="30">
        <f t="shared" si="9"/>
        <v>404075114</v>
      </c>
      <c r="DN14" s="30">
        <v>51313700</v>
      </c>
      <c r="DO14" s="30">
        <v>18938880</v>
      </c>
      <c r="DP14" s="30">
        <v>17786880</v>
      </c>
      <c r="DQ14" s="30">
        <v>1152000</v>
      </c>
      <c r="DR14" s="30">
        <v>246649649</v>
      </c>
      <c r="DS14" s="30">
        <v>11724300</v>
      </c>
      <c r="DT14" s="30">
        <v>9888000</v>
      </c>
      <c r="DU14" s="30">
        <v>1758300</v>
      </c>
      <c r="DV14" s="30">
        <v>78000</v>
      </c>
      <c r="DW14" s="30">
        <v>18314900</v>
      </c>
      <c r="DX14" s="30">
        <v>3310900</v>
      </c>
      <c r="DY14" s="30">
        <v>3215400</v>
      </c>
      <c r="DZ14" s="30">
        <v>0</v>
      </c>
      <c r="EA14" s="30">
        <v>6459700</v>
      </c>
      <c r="EB14" s="30">
        <v>5328900</v>
      </c>
      <c r="EC14" s="30">
        <v>5850685</v>
      </c>
      <c r="ED14" s="30">
        <v>616000</v>
      </c>
      <c r="EE14" s="30">
        <v>5217300</v>
      </c>
      <c r="EF14" s="30">
        <v>17385</v>
      </c>
      <c r="EG14" s="30">
        <v>12076800</v>
      </c>
      <c r="EH14" s="30">
        <v>12036000</v>
      </c>
      <c r="EI14" s="30">
        <v>0</v>
      </c>
      <c r="EJ14" s="30">
        <v>40800</v>
      </c>
      <c r="EK14" s="60">
        <v>41670700</v>
      </c>
      <c r="EL14" s="30">
        <v>20400</v>
      </c>
      <c r="EM14" s="30">
        <v>1777500</v>
      </c>
      <c r="EN14" s="30">
        <v>19339200</v>
      </c>
      <c r="EO14" s="30">
        <v>3406700</v>
      </c>
      <c r="EP14" s="30">
        <v>1123300</v>
      </c>
      <c r="EQ14" s="30">
        <v>142800</v>
      </c>
      <c r="ER14" s="30">
        <v>40800</v>
      </c>
      <c r="ES14" s="30">
        <v>1183200</v>
      </c>
      <c r="ET14" s="30">
        <v>916600</v>
      </c>
      <c r="EU14" s="30">
        <v>6303600</v>
      </c>
      <c r="EV14" s="30">
        <v>2369000</v>
      </c>
      <c r="EW14" s="30">
        <v>46328400</v>
      </c>
      <c r="EX14" s="30">
        <v>0</v>
      </c>
      <c r="EY14" s="30">
        <v>652800</v>
      </c>
      <c r="EZ14" s="30">
        <v>29294400</v>
      </c>
      <c r="FA14" s="30">
        <v>16381200</v>
      </c>
      <c r="FB14" s="30">
        <v>0</v>
      </c>
      <c r="FC14" s="30">
        <v>270400</v>
      </c>
      <c r="FD14" s="30">
        <v>76200</v>
      </c>
      <c r="FE14" s="30">
        <v>0</v>
      </c>
      <c r="FF14" s="30">
        <v>77120864</v>
      </c>
      <c r="FG14" s="30">
        <v>87172885</v>
      </c>
      <c r="FH14" s="30">
        <v>3264000</v>
      </c>
      <c r="FI14" s="30">
        <v>65451285</v>
      </c>
      <c r="FJ14" s="30">
        <v>16742700</v>
      </c>
      <c r="FK14" s="30">
        <v>2057700</v>
      </c>
      <c r="FL14" s="30">
        <v>0</v>
      </c>
      <c r="FM14" s="30">
        <v>0</v>
      </c>
      <c r="FN14" s="30">
        <v>0</v>
      </c>
      <c r="FO14" s="30">
        <v>14685000</v>
      </c>
      <c r="FP14" s="30">
        <v>1714900</v>
      </c>
      <c r="FQ14" s="30">
        <v>0</v>
      </c>
      <c r="FR14" s="30">
        <f t="shared" si="10"/>
        <v>379983727</v>
      </c>
      <c r="FS14" s="30">
        <v>51159770</v>
      </c>
      <c r="FT14" s="30">
        <v>104400</v>
      </c>
      <c r="FU14" s="30">
        <v>3168672</v>
      </c>
      <c r="FV14" s="30">
        <v>32469400</v>
      </c>
      <c r="FW14" s="30">
        <v>0</v>
      </c>
      <c r="FX14" s="30">
        <v>32469400</v>
      </c>
      <c r="FY14" s="30">
        <v>0</v>
      </c>
      <c r="FZ14" s="30">
        <v>612000</v>
      </c>
      <c r="GA14" s="30">
        <v>9446098</v>
      </c>
      <c r="GB14" s="30">
        <v>5359200</v>
      </c>
      <c r="GC14" s="30">
        <v>2147679</v>
      </c>
      <c r="GD14" s="30">
        <v>0</v>
      </c>
      <c r="GE14" s="30">
        <v>2147679</v>
      </c>
      <c r="GF14" s="30">
        <v>0</v>
      </c>
      <c r="GG14" s="30">
        <v>55397</v>
      </c>
      <c r="GH14" s="30">
        <v>6933699</v>
      </c>
      <c r="GI14" s="30">
        <v>128193293</v>
      </c>
      <c r="GJ14" s="30">
        <v>79053293</v>
      </c>
      <c r="GK14" s="30">
        <v>49140000</v>
      </c>
      <c r="GL14" s="30">
        <v>191493889</v>
      </c>
      <c r="GM14" s="30">
        <v>6250030</v>
      </c>
      <c r="GN14" s="30">
        <v>0</v>
      </c>
      <c r="GO14" s="30">
        <v>1488000</v>
      </c>
      <c r="GP14" s="30">
        <v>52066588</v>
      </c>
      <c r="GQ14" s="30">
        <v>12636066</v>
      </c>
      <c r="GR14" s="30">
        <v>373857</v>
      </c>
      <c r="GS14" s="30">
        <v>66878461</v>
      </c>
      <c r="GT14" s="30">
        <v>51800887</v>
      </c>
      <c r="GU14" s="30">
        <v>5498029473</v>
      </c>
      <c r="GV14" s="30">
        <v>0</v>
      </c>
      <c r="GW14" s="30">
        <v>0</v>
      </c>
      <c r="GX14" s="30">
        <v>0</v>
      </c>
      <c r="GY14" s="30">
        <v>18131094</v>
      </c>
      <c r="GZ14" s="30">
        <v>89512200</v>
      </c>
      <c r="HA14" s="30">
        <v>-387332</v>
      </c>
      <c r="HB14" s="30">
        <v>4025311340</v>
      </c>
      <c r="HC14" s="30">
        <v>0</v>
      </c>
      <c r="HD14" s="30">
        <v>1365462171</v>
      </c>
      <c r="HE14" s="30">
        <v>0</v>
      </c>
      <c r="HF14" s="30">
        <v>0</v>
      </c>
      <c r="HG14" s="30">
        <v>0</v>
      </c>
      <c r="HH14" s="30">
        <f t="shared" si="11"/>
        <v>0</v>
      </c>
      <c r="HI14" s="30">
        <f t="shared" si="12"/>
        <v>0</v>
      </c>
      <c r="HJ14" s="30">
        <v>0</v>
      </c>
      <c r="HK14" s="30">
        <v>0</v>
      </c>
      <c r="HL14" s="30">
        <v>0</v>
      </c>
      <c r="HM14" s="30">
        <v>0</v>
      </c>
      <c r="HN14" s="30">
        <v>0</v>
      </c>
      <c r="HO14" s="30">
        <v>0</v>
      </c>
      <c r="HP14" s="30">
        <v>13641429</v>
      </c>
      <c r="HQ14" s="30">
        <v>2651129</v>
      </c>
      <c r="HR14" s="30">
        <v>3782954</v>
      </c>
      <c r="HS14" s="30">
        <v>7207346</v>
      </c>
      <c r="HT14" s="30">
        <v>0</v>
      </c>
      <c r="HU14" s="30">
        <v>0</v>
      </c>
      <c r="HV14" s="30">
        <v>0</v>
      </c>
      <c r="HW14" s="30">
        <v>0</v>
      </c>
      <c r="HX14" s="30">
        <f t="shared" si="13"/>
        <v>0</v>
      </c>
      <c r="HY14" s="30">
        <f t="shared" si="14"/>
        <v>0</v>
      </c>
      <c r="HZ14" s="30">
        <v>33057797268</v>
      </c>
      <c r="IA14" s="30">
        <v>30067313189</v>
      </c>
      <c r="IB14" s="30">
        <v>30067313189</v>
      </c>
      <c r="IC14" s="30">
        <v>0</v>
      </c>
      <c r="ID14" s="30">
        <v>0</v>
      </c>
      <c r="IE14" s="30">
        <v>0</v>
      </c>
      <c r="IF14" s="30">
        <v>0</v>
      </c>
      <c r="IG14" s="30">
        <v>26504307303</v>
      </c>
      <c r="IH14" s="30">
        <v>20270269419</v>
      </c>
      <c r="II14" s="30">
        <v>5256778109</v>
      </c>
      <c r="IJ14" s="30">
        <v>977259775</v>
      </c>
      <c r="IK14" s="30">
        <v>0</v>
      </c>
      <c r="IL14" s="30">
        <v>3445709142</v>
      </c>
      <c r="IM14" s="30">
        <v>0</v>
      </c>
      <c r="IN14" s="30">
        <v>1594682151</v>
      </c>
      <c r="IO14" s="30">
        <v>1263426686</v>
      </c>
      <c r="IP14" s="30">
        <v>587600305</v>
      </c>
      <c r="IQ14" s="30">
        <v>0</v>
      </c>
      <c r="IR14" s="30">
        <v>0</v>
      </c>
      <c r="IS14" s="30">
        <v>0</v>
      </c>
      <c r="IT14" s="30">
        <v>0</v>
      </c>
      <c r="IU14" s="30">
        <v>0</v>
      </c>
      <c r="IV14" s="30">
        <v>117296744</v>
      </c>
      <c r="IW14" s="30">
        <v>0</v>
      </c>
      <c r="IX14" s="30">
        <v>0</v>
      </c>
      <c r="IY14" s="30">
        <v>0</v>
      </c>
      <c r="IZ14" s="30">
        <v>0</v>
      </c>
      <c r="JA14" s="30">
        <v>0</v>
      </c>
      <c r="JB14" s="30">
        <v>0</v>
      </c>
      <c r="JC14" s="30">
        <v>0</v>
      </c>
      <c r="JD14" s="30">
        <v>0</v>
      </c>
      <c r="JE14" s="30">
        <v>0</v>
      </c>
      <c r="JF14" s="30">
        <v>0</v>
      </c>
      <c r="JG14" s="30">
        <v>0</v>
      </c>
      <c r="JH14" s="31">
        <v>0</v>
      </c>
      <c r="JI14" s="43">
        <v>0</v>
      </c>
      <c r="JJ14" s="43">
        <v>0</v>
      </c>
      <c r="JK14" s="43">
        <v>0</v>
      </c>
      <c r="JL14" s="43"/>
      <c r="JM14" s="30">
        <v>0</v>
      </c>
      <c r="JN14" s="43">
        <v>0</v>
      </c>
      <c r="JO14" s="30">
        <v>303948965</v>
      </c>
      <c r="JP14" s="30">
        <v>1189826461</v>
      </c>
      <c r="JQ14" s="30">
        <v>8402634</v>
      </c>
      <c r="JR14" s="30">
        <v>0</v>
      </c>
      <c r="JS14" s="30">
        <v>0</v>
      </c>
      <c r="JT14" s="30">
        <v>0</v>
      </c>
      <c r="JU14" s="30">
        <v>16481630</v>
      </c>
      <c r="JV14" s="30">
        <v>0</v>
      </c>
      <c r="JW14" s="30">
        <v>0</v>
      </c>
      <c r="JX14" s="30">
        <v>0</v>
      </c>
      <c r="JY14" s="30">
        <v>0</v>
      </c>
      <c r="JZ14" s="30">
        <v>0</v>
      </c>
      <c r="KA14" s="30">
        <v>0</v>
      </c>
      <c r="KB14" s="30">
        <v>0</v>
      </c>
      <c r="KC14" s="30">
        <v>0</v>
      </c>
      <c r="KD14" s="30">
        <v>0</v>
      </c>
      <c r="KE14" s="30">
        <v>0</v>
      </c>
      <c r="KF14" s="30">
        <v>0</v>
      </c>
      <c r="KG14" s="30">
        <v>0</v>
      </c>
      <c r="KH14" s="30">
        <v>0</v>
      </c>
      <c r="KI14" s="43">
        <v>0</v>
      </c>
      <c r="KJ14" s="43">
        <v>0</v>
      </c>
      <c r="KK14" s="43">
        <v>0</v>
      </c>
      <c r="KL14" s="43">
        <v>0</v>
      </c>
      <c r="KM14" s="30">
        <v>1800657618</v>
      </c>
      <c r="KN14" s="30">
        <v>1695144946</v>
      </c>
      <c r="KO14" s="30">
        <v>48049724</v>
      </c>
      <c r="KP14" s="30">
        <v>21978452</v>
      </c>
      <c r="KQ14" s="30">
        <v>6000890</v>
      </c>
      <c r="KR14" s="30">
        <v>2786187</v>
      </c>
      <c r="KS14" s="30">
        <v>3073116</v>
      </c>
      <c r="KT14" s="30">
        <v>3208084</v>
      </c>
      <c r="KU14" s="30">
        <v>463678</v>
      </c>
      <c r="KV14" s="30">
        <v>0</v>
      </c>
      <c r="KW14" s="30">
        <v>0</v>
      </c>
      <c r="KX14" s="30">
        <v>1014757</v>
      </c>
      <c r="KY14" s="30">
        <v>0</v>
      </c>
      <c r="KZ14" s="30">
        <v>2619175</v>
      </c>
      <c r="LA14" s="30">
        <v>11493722</v>
      </c>
      <c r="LB14" s="30">
        <v>537887</v>
      </c>
      <c r="LC14" s="30">
        <v>4287000</v>
      </c>
      <c r="LD14" s="30">
        <v>0</v>
      </c>
      <c r="LE14" s="30">
        <v>0</v>
      </c>
      <c r="LF14" s="30">
        <v>0</v>
      </c>
      <c r="LG14" s="30">
        <v>0</v>
      </c>
      <c r="LH14" s="30">
        <v>0</v>
      </c>
      <c r="LI14" s="30">
        <v>0</v>
      </c>
      <c r="LJ14" s="31">
        <v>0</v>
      </c>
      <c r="LK14" s="31">
        <v>0</v>
      </c>
      <c r="LL14" s="31">
        <v>0</v>
      </c>
      <c r="LM14" s="31">
        <v>0</v>
      </c>
      <c r="LN14" s="31">
        <v>0</v>
      </c>
      <c r="LO14" s="31">
        <v>0</v>
      </c>
      <c r="LP14" s="31">
        <v>0</v>
      </c>
      <c r="LQ14" s="31">
        <v>0</v>
      </c>
      <c r="LR14" s="31">
        <v>0</v>
      </c>
      <c r="LS14" s="31">
        <v>0</v>
      </c>
      <c r="LT14" s="31">
        <v>0</v>
      </c>
      <c r="LU14" s="31">
        <v>0</v>
      </c>
      <c r="LV14" s="31">
        <v>0</v>
      </c>
      <c r="LW14" s="31">
        <v>0</v>
      </c>
      <c r="LX14" s="31">
        <v>0</v>
      </c>
      <c r="LY14" s="31">
        <v>0</v>
      </c>
      <c r="LZ14" s="31">
        <v>0</v>
      </c>
      <c r="MA14" s="31">
        <v>0</v>
      </c>
      <c r="MB14" s="31">
        <v>0</v>
      </c>
      <c r="MC14" s="31">
        <v>0</v>
      </c>
      <c r="MD14" s="31">
        <v>0</v>
      </c>
      <c r="ME14" s="31">
        <v>0</v>
      </c>
      <c r="MF14" s="31">
        <v>0</v>
      </c>
      <c r="MG14" s="31">
        <v>0</v>
      </c>
      <c r="MH14" s="31">
        <v>0</v>
      </c>
      <c r="MI14" s="31">
        <v>0</v>
      </c>
      <c r="MJ14" s="31">
        <v>0</v>
      </c>
      <c r="MK14" s="31">
        <v>0</v>
      </c>
      <c r="ML14" s="31">
        <v>0</v>
      </c>
      <c r="MM14" s="31">
        <v>0</v>
      </c>
      <c r="MN14" s="31">
        <v>0</v>
      </c>
      <c r="MO14" s="31">
        <v>0</v>
      </c>
      <c r="MP14" s="31">
        <v>0</v>
      </c>
      <c r="MQ14" s="30">
        <v>200142036</v>
      </c>
      <c r="MR14" s="30">
        <v>0</v>
      </c>
      <c r="MS14" s="30">
        <f t="shared" si="3"/>
        <v>8622228198</v>
      </c>
      <c r="MT14" s="30">
        <v>3800355617</v>
      </c>
      <c r="MU14" s="30">
        <v>0</v>
      </c>
      <c r="MV14" s="30">
        <v>0</v>
      </c>
      <c r="MW14" s="30">
        <v>0</v>
      </c>
      <c r="MX14" s="30">
        <v>0</v>
      </c>
      <c r="MY14" s="30">
        <v>0</v>
      </c>
      <c r="MZ14" s="30">
        <v>2870695680</v>
      </c>
      <c r="NA14" s="30">
        <f t="shared" si="4"/>
        <v>0</v>
      </c>
      <c r="NB14" s="30">
        <v>0</v>
      </c>
      <c r="NC14" s="30">
        <v>0</v>
      </c>
      <c r="ND14" s="30">
        <f t="shared" si="5"/>
        <v>0</v>
      </c>
      <c r="NE14" s="30">
        <v>0</v>
      </c>
      <c r="NF14" s="30">
        <v>0</v>
      </c>
      <c r="NG14" s="30">
        <v>586001470</v>
      </c>
      <c r="NH14" s="30">
        <v>0</v>
      </c>
      <c r="NI14" s="30">
        <v>0</v>
      </c>
      <c r="NJ14" s="30">
        <v>0</v>
      </c>
      <c r="NK14" s="30">
        <v>0</v>
      </c>
      <c r="NL14" s="30">
        <v>0</v>
      </c>
      <c r="NM14" s="30">
        <v>0</v>
      </c>
      <c r="NN14" s="30">
        <v>0</v>
      </c>
      <c r="NO14" s="30">
        <v>0</v>
      </c>
      <c r="NP14" s="30">
        <v>0</v>
      </c>
      <c r="NQ14" s="30">
        <v>0</v>
      </c>
      <c r="NR14" s="30">
        <v>0</v>
      </c>
      <c r="NS14" s="30">
        <v>0</v>
      </c>
      <c r="NT14" s="30">
        <v>0</v>
      </c>
      <c r="NU14" s="30">
        <v>217548021</v>
      </c>
      <c r="NV14" s="30">
        <v>0</v>
      </c>
      <c r="NW14" s="30">
        <v>58661274</v>
      </c>
      <c r="NX14" s="30">
        <v>67449172</v>
      </c>
      <c r="NY14" s="30">
        <v>0</v>
      </c>
      <c r="NZ14" s="30">
        <v>0</v>
      </c>
      <c r="OA14" s="30">
        <v>4160737611</v>
      </c>
      <c r="OB14" s="30">
        <v>0</v>
      </c>
      <c r="OC14" s="30">
        <v>0</v>
      </c>
      <c r="OD14" s="30">
        <v>0</v>
      </c>
      <c r="OE14" s="30">
        <v>0</v>
      </c>
      <c r="OF14" s="30">
        <v>0</v>
      </c>
      <c r="OG14" s="30">
        <v>0</v>
      </c>
      <c r="OH14" s="30">
        <v>0</v>
      </c>
      <c r="OI14" s="30">
        <v>0</v>
      </c>
      <c r="OJ14" s="30">
        <v>0</v>
      </c>
      <c r="OK14" s="30">
        <v>0</v>
      </c>
      <c r="OL14" s="30">
        <v>0</v>
      </c>
      <c r="OM14" s="30">
        <v>0</v>
      </c>
      <c r="ON14" s="30">
        <v>0</v>
      </c>
      <c r="OO14" s="30">
        <v>0</v>
      </c>
      <c r="OP14" s="30">
        <v>61281253</v>
      </c>
      <c r="OQ14" s="30">
        <v>4099456358</v>
      </c>
      <c r="OR14" s="30">
        <v>0</v>
      </c>
      <c r="OS14" s="30">
        <v>661134970</v>
      </c>
      <c r="OT14" s="30">
        <v>0</v>
      </c>
      <c r="OU14" s="30">
        <v>634072209</v>
      </c>
      <c r="OV14" s="30">
        <v>0</v>
      </c>
      <c r="OW14" s="30">
        <v>0</v>
      </c>
      <c r="OX14" s="30">
        <v>27062761</v>
      </c>
      <c r="OY14" s="30">
        <v>0</v>
      </c>
      <c r="OZ14" s="30">
        <v>0</v>
      </c>
      <c r="PA14" s="30">
        <v>0</v>
      </c>
      <c r="PB14" s="30">
        <v>0</v>
      </c>
      <c r="PC14" s="30">
        <v>0</v>
      </c>
      <c r="PD14" s="30">
        <v>0</v>
      </c>
      <c r="PE14" s="30">
        <v>0</v>
      </c>
      <c r="PF14" s="30">
        <v>0</v>
      </c>
      <c r="PG14" s="30">
        <v>0</v>
      </c>
      <c r="PH14" s="30">
        <v>0</v>
      </c>
      <c r="PI14" s="30">
        <v>0</v>
      </c>
      <c r="PJ14" s="30">
        <v>0</v>
      </c>
      <c r="PK14" s="30">
        <v>0</v>
      </c>
      <c r="PL14" s="30">
        <v>0</v>
      </c>
      <c r="PM14" s="30">
        <v>0</v>
      </c>
      <c r="PN14" s="30">
        <v>0</v>
      </c>
      <c r="PO14" s="30">
        <v>0</v>
      </c>
      <c r="PP14" s="30">
        <v>0</v>
      </c>
      <c r="PQ14" s="30">
        <v>0</v>
      </c>
      <c r="PR14" s="30">
        <v>0</v>
      </c>
      <c r="PS14" s="30">
        <v>0</v>
      </c>
      <c r="PT14" s="30">
        <f t="shared" si="15"/>
        <v>0</v>
      </c>
      <c r="PU14" s="30">
        <v>0</v>
      </c>
      <c r="PV14" s="30">
        <v>0</v>
      </c>
      <c r="PW14" s="30">
        <v>0</v>
      </c>
      <c r="PX14" s="30">
        <v>0</v>
      </c>
      <c r="PY14" s="30">
        <v>0</v>
      </c>
      <c r="PZ14" s="30">
        <v>0</v>
      </c>
      <c r="QA14" s="30">
        <v>0</v>
      </c>
      <c r="QB14" s="30">
        <v>0</v>
      </c>
      <c r="QC14" s="30">
        <v>0</v>
      </c>
      <c r="QD14" s="30">
        <v>0</v>
      </c>
      <c r="QE14" s="30">
        <v>0</v>
      </c>
      <c r="QF14" s="30">
        <v>0</v>
      </c>
      <c r="QG14" s="30">
        <v>0</v>
      </c>
      <c r="QH14" s="30">
        <v>0</v>
      </c>
      <c r="QI14" s="30">
        <v>0</v>
      </c>
      <c r="QJ14" s="30">
        <v>0</v>
      </c>
      <c r="QK14" s="30">
        <v>0</v>
      </c>
      <c r="QL14" s="30">
        <v>0</v>
      </c>
      <c r="QM14" s="30">
        <v>0</v>
      </c>
      <c r="QN14" s="30">
        <v>0</v>
      </c>
      <c r="QO14" s="30">
        <f t="shared" si="16"/>
        <v>11995968250</v>
      </c>
      <c r="QP14" s="30">
        <f t="shared" si="17"/>
        <v>1917312291</v>
      </c>
      <c r="QQ14" s="30">
        <v>38354526</v>
      </c>
      <c r="QR14" s="30">
        <v>38354526</v>
      </c>
      <c r="QS14" s="30">
        <v>0</v>
      </c>
      <c r="QT14" s="30">
        <v>0</v>
      </c>
      <c r="QU14" s="30">
        <v>0</v>
      </c>
      <c r="QV14" s="30">
        <v>0</v>
      </c>
      <c r="QW14" s="30">
        <v>49990740</v>
      </c>
      <c r="QX14" s="30">
        <v>48104958</v>
      </c>
      <c r="QY14" s="30">
        <v>1885782</v>
      </c>
      <c r="QZ14" s="30">
        <v>1828967025</v>
      </c>
      <c r="RA14" s="30">
        <v>0</v>
      </c>
      <c r="RB14" s="30">
        <v>7000000000</v>
      </c>
      <c r="RC14" s="30">
        <v>7000000000</v>
      </c>
      <c r="RD14" s="30">
        <v>7000000000</v>
      </c>
      <c r="RE14" s="30">
        <v>0</v>
      </c>
      <c r="RF14" s="30">
        <v>0</v>
      </c>
      <c r="RG14" s="30">
        <v>0</v>
      </c>
      <c r="RH14" s="30">
        <v>0</v>
      </c>
      <c r="RI14" s="30">
        <v>3078655959</v>
      </c>
      <c r="RJ14" s="30">
        <v>3075324617</v>
      </c>
      <c r="RK14" s="30">
        <v>3075324617</v>
      </c>
      <c r="RL14" s="30">
        <v>1913574620</v>
      </c>
      <c r="RM14" s="30">
        <v>359318395</v>
      </c>
      <c r="RN14" s="30">
        <v>109509155</v>
      </c>
      <c r="RO14" s="30">
        <v>0</v>
      </c>
      <c r="RP14" s="30">
        <v>1393341</v>
      </c>
      <c r="RQ14" s="30">
        <v>13189166</v>
      </c>
      <c r="RR14" s="30">
        <v>3268016</v>
      </c>
      <c r="RS14" s="30">
        <v>74446</v>
      </c>
      <c r="RT14" s="30">
        <v>32019291</v>
      </c>
      <c r="RU14" s="30">
        <v>638055747</v>
      </c>
      <c r="RV14" s="30">
        <v>4091239</v>
      </c>
      <c r="RW14" s="30">
        <v>831201</v>
      </c>
      <c r="RX14" s="30">
        <v>0</v>
      </c>
      <c r="RY14" s="30">
        <v>0</v>
      </c>
      <c r="RZ14" s="30">
        <v>0</v>
      </c>
      <c r="SA14" s="30">
        <v>0</v>
      </c>
      <c r="SB14" s="30">
        <v>0</v>
      </c>
      <c r="SC14" s="30">
        <v>0</v>
      </c>
      <c r="SD14" s="30">
        <v>0</v>
      </c>
      <c r="SE14" s="30">
        <v>0</v>
      </c>
      <c r="SF14" s="30">
        <v>0</v>
      </c>
      <c r="SG14" s="30">
        <v>0</v>
      </c>
      <c r="SH14" s="30">
        <v>0</v>
      </c>
      <c r="SI14" s="30">
        <v>0</v>
      </c>
      <c r="SJ14" s="30">
        <v>0</v>
      </c>
      <c r="SK14" s="30">
        <v>0</v>
      </c>
      <c r="SL14" s="30">
        <v>0</v>
      </c>
      <c r="SM14" s="30">
        <v>0</v>
      </c>
      <c r="SN14" s="30">
        <v>0</v>
      </c>
      <c r="SO14" s="30">
        <v>0</v>
      </c>
      <c r="SP14" s="30">
        <v>0</v>
      </c>
      <c r="SQ14" s="30">
        <v>0</v>
      </c>
      <c r="SR14" s="30">
        <v>0</v>
      </c>
      <c r="SS14" s="30">
        <v>0</v>
      </c>
      <c r="ST14" s="30">
        <v>0</v>
      </c>
      <c r="SU14" s="30">
        <v>0</v>
      </c>
      <c r="SV14" s="30">
        <v>0</v>
      </c>
      <c r="SW14" s="30">
        <v>0</v>
      </c>
      <c r="SX14" s="30">
        <v>0</v>
      </c>
      <c r="SY14" s="30">
        <v>0</v>
      </c>
      <c r="SZ14" s="30">
        <v>0</v>
      </c>
      <c r="TA14" s="30">
        <v>0</v>
      </c>
      <c r="TB14" s="30">
        <v>0</v>
      </c>
      <c r="TC14" s="30">
        <v>0</v>
      </c>
      <c r="TD14" s="30">
        <v>0</v>
      </c>
      <c r="TE14" s="30">
        <v>0</v>
      </c>
      <c r="TF14" s="30">
        <v>0</v>
      </c>
      <c r="TG14" s="30">
        <v>0</v>
      </c>
      <c r="TH14" s="30">
        <v>0</v>
      </c>
      <c r="TI14" s="30">
        <f t="shared" si="18"/>
        <v>468827550</v>
      </c>
      <c r="TJ14" s="30">
        <f t="shared" si="6"/>
        <v>0</v>
      </c>
      <c r="TK14" s="30">
        <v>0</v>
      </c>
      <c r="TL14" s="30">
        <v>0</v>
      </c>
      <c r="TM14" s="30">
        <v>0</v>
      </c>
      <c r="TN14" s="30">
        <v>0</v>
      </c>
      <c r="TO14" s="30">
        <v>0</v>
      </c>
      <c r="TP14" s="30">
        <v>0</v>
      </c>
      <c r="TQ14" s="30">
        <v>0</v>
      </c>
      <c r="TR14" s="30">
        <v>0</v>
      </c>
      <c r="TS14" s="30">
        <v>0</v>
      </c>
      <c r="TT14" s="30">
        <v>0</v>
      </c>
      <c r="TU14" s="30">
        <v>3331342</v>
      </c>
      <c r="TV14" s="30">
        <v>0</v>
      </c>
      <c r="TW14" s="30">
        <v>116693</v>
      </c>
      <c r="TX14" s="30">
        <v>117507</v>
      </c>
      <c r="TY14" s="30">
        <v>3097142</v>
      </c>
      <c r="TZ14" s="30">
        <v>0</v>
      </c>
      <c r="UA14" s="30">
        <v>0</v>
      </c>
      <c r="UB14" s="30">
        <v>0</v>
      </c>
      <c r="UC14" s="30">
        <v>0</v>
      </c>
      <c r="UD14" s="30">
        <v>0</v>
      </c>
      <c r="UE14" s="30">
        <v>0</v>
      </c>
      <c r="UF14" s="30">
        <v>0</v>
      </c>
      <c r="UG14" s="30">
        <f t="shared" si="7"/>
        <v>117277835504</v>
      </c>
      <c r="UH14" s="1">
        <v>1715220506990</v>
      </c>
      <c r="UI14" s="1">
        <f>SUM($UG$4:UG14)-UH14</f>
        <v>0</v>
      </c>
    </row>
    <row r="15" spans="2:558">
      <c r="B15" s="58">
        <v>38687</v>
      </c>
      <c r="C15" s="30">
        <f t="shared" si="0"/>
        <v>109227879208</v>
      </c>
      <c r="D15" s="30">
        <f t="shared" si="1"/>
        <v>40492687098</v>
      </c>
      <c r="E15" s="30">
        <v>28567363980</v>
      </c>
      <c r="F15" s="30">
        <v>-14143725</v>
      </c>
      <c r="G15" s="30">
        <v>769524</v>
      </c>
      <c r="H15" s="30">
        <v>9257441881</v>
      </c>
      <c r="I15" s="30">
        <v>9257441881</v>
      </c>
      <c r="J15" s="30">
        <v>0</v>
      </c>
      <c r="K15" s="30">
        <v>0</v>
      </c>
      <c r="L15" s="30">
        <v>1885346590</v>
      </c>
      <c r="M15" s="30">
        <v>12393686411</v>
      </c>
      <c r="N15" s="30">
        <v>12393686411</v>
      </c>
      <c r="O15" s="30">
        <v>0</v>
      </c>
      <c r="P15" s="30">
        <v>1041113696</v>
      </c>
      <c r="Q15" s="30">
        <v>1740152538</v>
      </c>
      <c r="R15" s="30">
        <v>2055516849</v>
      </c>
      <c r="S15" s="30">
        <v>11925323118</v>
      </c>
      <c r="T15" s="30">
        <v>6921042000</v>
      </c>
      <c r="U15" s="30">
        <v>0</v>
      </c>
      <c r="V15" s="30">
        <v>6921042000</v>
      </c>
      <c r="W15" s="30">
        <v>65870915</v>
      </c>
      <c r="X15" s="30">
        <v>860561741</v>
      </c>
      <c r="Y15" s="30">
        <v>19389225</v>
      </c>
      <c r="Z15" s="30">
        <v>0</v>
      </c>
      <c r="AA15" s="30">
        <v>0</v>
      </c>
      <c r="AB15" s="30">
        <v>22215477</v>
      </c>
      <c r="AC15" s="30">
        <v>48280944</v>
      </c>
      <c r="AD15" s="30">
        <v>3986254721</v>
      </c>
      <c r="AE15" s="30">
        <v>0</v>
      </c>
      <c r="AF15" s="30">
        <v>0</v>
      </c>
      <c r="AG15" s="30">
        <v>0</v>
      </c>
      <c r="AH15" s="30">
        <v>0</v>
      </c>
      <c r="AI15" s="30">
        <f t="shared" si="2"/>
        <v>68735192110</v>
      </c>
      <c r="AJ15" s="30">
        <v>58540057</v>
      </c>
      <c r="AK15" s="30">
        <v>0</v>
      </c>
      <c r="AL15" s="30">
        <v>272030</v>
      </c>
      <c r="AM15" s="30">
        <v>58268027</v>
      </c>
      <c r="AN15" s="30">
        <v>0</v>
      </c>
      <c r="AO15" s="30">
        <v>1786239639</v>
      </c>
      <c r="AP15" s="30">
        <v>766422594</v>
      </c>
      <c r="AQ15" s="30">
        <v>40957</v>
      </c>
      <c r="AR15" s="30">
        <v>319000</v>
      </c>
      <c r="AS15" s="30">
        <v>0</v>
      </c>
      <c r="AT15" s="30">
        <v>250753</v>
      </c>
      <c r="AU15" s="30">
        <v>1121448</v>
      </c>
      <c r="AV15" s="30">
        <v>1016179387</v>
      </c>
      <c r="AW15" s="30">
        <v>1905500</v>
      </c>
      <c r="AX15" s="30">
        <v>0</v>
      </c>
      <c r="AY15" s="30">
        <v>0</v>
      </c>
      <c r="AZ15" s="30">
        <v>0</v>
      </c>
      <c r="BA15" s="30">
        <v>0</v>
      </c>
      <c r="BB15" s="30">
        <v>0</v>
      </c>
      <c r="BC15" s="30">
        <v>0</v>
      </c>
      <c r="BD15" s="30">
        <v>2302559932</v>
      </c>
      <c r="BE15" s="30">
        <v>0</v>
      </c>
      <c r="BF15" s="30">
        <v>2554751172</v>
      </c>
      <c r="BG15" s="30">
        <v>-305614481</v>
      </c>
      <c r="BH15" s="30">
        <v>49357</v>
      </c>
      <c r="BI15" s="30">
        <v>480</v>
      </c>
      <c r="BJ15" s="30">
        <v>8910</v>
      </c>
      <c r="BK15" s="30">
        <v>278233</v>
      </c>
      <c r="BL15" s="30">
        <v>5910034</v>
      </c>
      <c r="BM15" s="30">
        <v>0</v>
      </c>
      <c r="BN15" s="30">
        <v>4747222</v>
      </c>
      <c r="BO15" s="30">
        <v>-5206</v>
      </c>
      <c r="BP15" s="30">
        <v>0</v>
      </c>
      <c r="BQ15" s="30">
        <v>0</v>
      </c>
      <c r="BR15" s="30">
        <v>42434211</v>
      </c>
      <c r="BS15" s="30">
        <v>0</v>
      </c>
      <c r="BT15" s="30">
        <v>31497705</v>
      </c>
      <c r="BU15" s="30">
        <v>0</v>
      </c>
      <c r="BV15" s="30">
        <v>0</v>
      </c>
      <c r="BW15" s="30">
        <v>1500669</v>
      </c>
      <c r="BX15" s="30">
        <v>340778</v>
      </c>
      <c r="BY15" s="30">
        <v>29656258</v>
      </c>
      <c r="BZ15" s="30">
        <v>0</v>
      </c>
      <c r="CA15" s="30">
        <v>0</v>
      </c>
      <c r="CB15" s="30">
        <v>0</v>
      </c>
      <c r="CC15" s="30">
        <v>1132317812</v>
      </c>
      <c r="CD15" s="30">
        <v>697752</v>
      </c>
      <c r="CE15" s="30">
        <v>1739710368</v>
      </c>
      <c r="CF15" s="30">
        <v>51807788</v>
      </c>
      <c r="CG15" s="30">
        <v>577127773</v>
      </c>
      <c r="CH15" s="30">
        <v>10405278</v>
      </c>
      <c r="CI15" s="30">
        <v>14312201</v>
      </c>
      <c r="CJ15" s="30">
        <v>-38827</v>
      </c>
      <c r="CK15" s="30">
        <v>9476463</v>
      </c>
      <c r="CL15" s="30">
        <v>2066536</v>
      </c>
      <c r="CM15" s="30">
        <v>190581</v>
      </c>
      <c r="CN15" s="30">
        <v>969163</v>
      </c>
      <c r="CO15" s="30">
        <v>0</v>
      </c>
      <c r="CP15" s="30">
        <v>1648285</v>
      </c>
      <c r="CQ15" s="30">
        <v>0</v>
      </c>
      <c r="CR15" s="30">
        <v>0</v>
      </c>
      <c r="CS15" s="30">
        <v>1075341202</v>
      </c>
      <c r="CT15" s="30">
        <v>284269406</v>
      </c>
      <c r="CU15" s="30">
        <v>9033393</v>
      </c>
      <c r="CV15" s="30">
        <v>51790029</v>
      </c>
      <c r="CW15" s="30">
        <v>21894992</v>
      </c>
      <c r="CX15" s="30">
        <v>7515502</v>
      </c>
      <c r="CY15" s="30">
        <v>3974982</v>
      </c>
      <c r="CZ15" s="30">
        <f t="shared" si="8"/>
        <v>696862898</v>
      </c>
      <c r="DA15" s="30">
        <v>600441204</v>
      </c>
      <c r="DB15" s="30">
        <v>79158973</v>
      </c>
      <c r="DC15" s="30">
        <v>0</v>
      </c>
      <c r="DD15" s="30">
        <v>17262721</v>
      </c>
      <c r="DE15" s="30">
        <v>0</v>
      </c>
      <c r="DF15" s="30">
        <v>0</v>
      </c>
      <c r="DG15" s="30">
        <v>0</v>
      </c>
      <c r="DH15" s="30">
        <v>0</v>
      </c>
      <c r="DI15" s="30">
        <v>3372500</v>
      </c>
      <c r="DJ15" s="30">
        <v>0</v>
      </c>
      <c r="DK15" s="30">
        <v>3372500</v>
      </c>
      <c r="DL15" s="30">
        <v>562384422</v>
      </c>
      <c r="DM15" s="30">
        <f t="shared" si="9"/>
        <v>491416795</v>
      </c>
      <c r="DN15" s="30">
        <v>64334900</v>
      </c>
      <c r="DO15" s="30">
        <v>21408000</v>
      </c>
      <c r="DP15" s="30">
        <v>21120000</v>
      </c>
      <c r="DQ15" s="30">
        <v>288000</v>
      </c>
      <c r="DR15" s="30">
        <v>296044236</v>
      </c>
      <c r="DS15" s="30">
        <v>16796400</v>
      </c>
      <c r="DT15" s="30">
        <v>14707200</v>
      </c>
      <c r="DU15" s="30">
        <v>1897200</v>
      </c>
      <c r="DV15" s="30">
        <v>192000</v>
      </c>
      <c r="DW15" s="30">
        <v>12810372</v>
      </c>
      <c r="DX15" s="30">
        <v>4318800</v>
      </c>
      <c r="DY15" s="30">
        <v>2236800</v>
      </c>
      <c r="DZ15" s="30">
        <v>0</v>
      </c>
      <c r="EA15" s="30">
        <v>2859900</v>
      </c>
      <c r="EB15" s="30">
        <v>3394872</v>
      </c>
      <c r="EC15" s="30">
        <v>6264390</v>
      </c>
      <c r="ED15" s="30">
        <v>560000</v>
      </c>
      <c r="EE15" s="30">
        <v>5691600</v>
      </c>
      <c r="EF15" s="30">
        <v>12790</v>
      </c>
      <c r="EG15" s="30">
        <v>17360400</v>
      </c>
      <c r="EH15" s="30">
        <v>17319600</v>
      </c>
      <c r="EI15" s="30">
        <v>-20400</v>
      </c>
      <c r="EJ15" s="30">
        <v>61200</v>
      </c>
      <c r="EK15" s="60">
        <v>50354732</v>
      </c>
      <c r="EL15" s="30">
        <v>20400</v>
      </c>
      <c r="EM15" s="30">
        <v>1917600</v>
      </c>
      <c r="EN15" s="30">
        <v>24441800</v>
      </c>
      <c r="EO15" s="30">
        <v>4182000</v>
      </c>
      <c r="EP15" s="30">
        <v>1428000</v>
      </c>
      <c r="EQ15" s="30">
        <v>122400</v>
      </c>
      <c r="ER15" s="30">
        <v>61200</v>
      </c>
      <c r="ES15" s="30">
        <v>1428000</v>
      </c>
      <c r="ET15" s="30">
        <v>1142400</v>
      </c>
      <c r="EU15" s="30">
        <v>4671600</v>
      </c>
      <c r="EV15" s="30">
        <v>2426500</v>
      </c>
      <c r="EW15" s="30">
        <v>35069700</v>
      </c>
      <c r="EX15" s="30">
        <v>83700</v>
      </c>
      <c r="EY15" s="30">
        <v>265200</v>
      </c>
      <c r="EZ15" s="30">
        <v>22848000</v>
      </c>
      <c r="FA15" s="30">
        <v>11872800</v>
      </c>
      <c r="FB15" s="30">
        <v>2998000</v>
      </c>
      <c r="FC15" s="30">
        <v>499200</v>
      </c>
      <c r="FD15" s="30">
        <v>76200</v>
      </c>
      <c r="FE15" s="30">
        <v>0</v>
      </c>
      <c r="FF15" s="30">
        <v>116154942</v>
      </c>
      <c r="FG15" s="30">
        <v>109629659</v>
      </c>
      <c r="FH15" s="30">
        <v>3100800</v>
      </c>
      <c r="FI15" s="30">
        <v>91065559</v>
      </c>
      <c r="FJ15" s="30">
        <v>13113400</v>
      </c>
      <c r="FK15" s="30">
        <v>2540200</v>
      </c>
      <c r="FL15" s="30">
        <v>0</v>
      </c>
      <c r="FM15" s="30">
        <v>0</v>
      </c>
      <c r="FN15" s="30">
        <v>0</v>
      </c>
      <c r="FO15" s="30">
        <v>10573200</v>
      </c>
      <c r="FP15" s="30">
        <v>2349900</v>
      </c>
      <c r="FQ15" s="30">
        <v>0</v>
      </c>
      <c r="FR15" s="30">
        <f t="shared" si="10"/>
        <v>392742911</v>
      </c>
      <c r="FS15" s="30">
        <v>65310640</v>
      </c>
      <c r="FT15" s="30">
        <v>156600</v>
      </c>
      <c r="FU15" s="30">
        <v>3857064</v>
      </c>
      <c r="FV15" s="30">
        <v>47711000</v>
      </c>
      <c r="FW15" s="30">
        <v>96000</v>
      </c>
      <c r="FX15" s="30">
        <v>47615000</v>
      </c>
      <c r="FY15" s="30">
        <v>0</v>
      </c>
      <c r="FZ15" s="30">
        <v>346800</v>
      </c>
      <c r="GA15" s="30">
        <v>4689976</v>
      </c>
      <c r="GB15" s="30">
        <v>8549200</v>
      </c>
      <c r="GC15" s="30">
        <v>1306625</v>
      </c>
      <c r="GD15" s="30">
        <v>0</v>
      </c>
      <c r="GE15" s="30">
        <v>1306625</v>
      </c>
      <c r="GF15" s="30">
        <v>0</v>
      </c>
      <c r="GG15" s="30">
        <v>1072515</v>
      </c>
      <c r="GH15" s="30">
        <v>7392500</v>
      </c>
      <c r="GI15" s="30">
        <v>154168447</v>
      </c>
      <c r="GJ15" s="30">
        <v>102032447</v>
      </c>
      <c r="GK15" s="30">
        <v>52136000</v>
      </c>
      <c r="GL15" s="30">
        <v>163492184</v>
      </c>
      <c r="GM15" s="30">
        <v>5315603</v>
      </c>
      <c r="GN15" s="30">
        <v>2182000</v>
      </c>
      <c r="GO15" s="30">
        <v>510000</v>
      </c>
      <c r="GP15" s="30">
        <v>55124679</v>
      </c>
      <c r="GQ15" s="30">
        <v>16926661</v>
      </c>
      <c r="GR15" s="30">
        <v>91544</v>
      </c>
      <c r="GS15" s="30">
        <v>35091403</v>
      </c>
      <c r="GT15" s="30">
        <v>48250294</v>
      </c>
      <c r="GU15" s="30">
        <v>14568294468</v>
      </c>
      <c r="GV15" s="30">
        <v>14400002</v>
      </c>
      <c r="GW15" s="30">
        <v>4430578</v>
      </c>
      <c r="GX15" s="30">
        <v>0</v>
      </c>
      <c r="GY15" s="30">
        <v>959306406</v>
      </c>
      <c r="GZ15" s="30">
        <v>153235600</v>
      </c>
      <c r="HA15" s="30">
        <v>-1239088</v>
      </c>
      <c r="HB15" s="30">
        <v>7890106954</v>
      </c>
      <c r="HC15" s="30">
        <v>0</v>
      </c>
      <c r="HD15" s="30">
        <v>5548054016</v>
      </c>
      <c r="HE15" s="30">
        <v>0</v>
      </c>
      <c r="HF15" s="30">
        <v>0</v>
      </c>
      <c r="HG15" s="30">
        <v>0</v>
      </c>
      <c r="HH15" s="30">
        <f t="shared" si="11"/>
        <v>0</v>
      </c>
      <c r="HI15" s="30">
        <f t="shared" si="12"/>
        <v>0</v>
      </c>
      <c r="HJ15" s="30">
        <v>0</v>
      </c>
      <c r="HK15" s="30">
        <v>0</v>
      </c>
      <c r="HL15" s="30">
        <v>0</v>
      </c>
      <c r="HM15" s="30">
        <v>0</v>
      </c>
      <c r="HN15" s="30">
        <v>0</v>
      </c>
      <c r="HO15" s="30">
        <v>0</v>
      </c>
      <c r="HP15" s="30">
        <v>10716126</v>
      </c>
      <c r="HQ15" s="30">
        <v>2126098</v>
      </c>
      <c r="HR15" s="30">
        <v>3875031</v>
      </c>
      <c r="HS15" s="30">
        <v>4714997</v>
      </c>
      <c r="HT15" s="30">
        <v>0</v>
      </c>
      <c r="HU15" s="30">
        <v>0</v>
      </c>
      <c r="HV15" s="30">
        <v>0</v>
      </c>
      <c r="HW15" s="30">
        <v>0</v>
      </c>
      <c r="HX15" s="30">
        <f t="shared" si="13"/>
        <v>0</v>
      </c>
      <c r="HY15" s="30">
        <f t="shared" si="14"/>
        <v>0</v>
      </c>
      <c r="HZ15" s="30">
        <v>45465994737</v>
      </c>
      <c r="IA15" s="30">
        <v>42691407156</v>
      </c>
      <c r="IB15" s="30">
        <v>42691407156</v>
      </c>
      <c r="IC15" s="30">
        <v>0</v>
      </c>
      <c r="ID15" s="30">
        <v>0</v>
      </c>
      <c r="IE15" s="30">
        <v>0</v>
      </c>
      <c r="IF15" s="30">
        <v>0</v>
      </c>
      <c r="IG15" s="30">
        <v>36822459053</v>
      </c>
      <c r="IH15" s="30">
        <v>31509066628</v>
      </c>
      <c r="II15" s="30">
        <v>4336132647</v>
      </c>
      <c r="IJ15" s="30">
        <v>977259778</v>
      </c>
      <c r="IK15" s="30">
        <v>0</v>
      </c>
      <c r="IL15" s="30">
        <v>3445709162</v>
      </c>
      <c r="IM15" s="30">
        <v>3445709162</v>
      </c>
      <c r="IN15" s="30">
        <v>0</v>
      </c>
      <c r="IO15" s="30">
        <v>0</v>
      </c>
      <c r="IP15" s="30">
        <v>0</v>
      </c>
      <c r="IQ15" s="30">
        <v>0</v>
      </c>
      <c r="IR15" s="30">
        <v>0</v>
      </c>
      <c r="IS15" s="30">
        <v>0</v>
      </c>
      <c r="IT15" s="30">
        <v>0</v>
      </c>
      <c r="IU15" s="30">
        <v>0</v>
      </c>
      <c r="IV15" s="30">
        <v>117296744</v>
      </c>
      <c r="IW15" s="30">
        <v>0</v>
      </c>
      <c r="IX15" s="30">
        <v>135519722</v>
      </c>
      <c r="IY15" s="30">
        <v>0</v>
      </c>
      <c r="IZ15" s="30">
        <v>5300000</v>
      </c>
      <c r="JA15" s="30">
        <v>913000000</v>
      </c>
      <c r="JB15" s="30">
        <v>550620000</v>
      </c>
      <c r="JC15" s="30">
        <v>0</v>
      </c>
      <c r="JD15" s="30">
        <v>701502475</v>
      </c>
      <c r="JE15" s="30">
        <v>0</v>
      </c>
      <c r="JF15" s="30">
        <v>0</v>
      </c>
      <c r="JG15" s="30">
        <v>0</v>
      </c>
      <c r="JH15" s="31">
        <v>0</v>
      </c>
      <c r="JI15" s="43">
        <v>0</v>
      </c>
      <c r="JJ15" s="43">
        <v>0</v>
      </c>
      <c r="JK15" s="43">
        <v>0</v>
      </c>
      <c r="JL15" s="43"/>
      <c r="JM15" s="30">
        <v>85000000</v>
      </c>
      <c r="JN15" s="43">
        <v>0</v>
      </c>
      <c r="JO15" s="30">
        <v>207480216</v>
      </c>
      <c r="JP15" s="30">
        <v>768295662</v>
      </c>
      <c r="JQ15" s="30">
        <v>0</v>
      </c>
      <c r="JR15" s="30">
        <v>195458960</v>
      </c>
      <c r="JS15" s="30">
        <v>0</v>
      </c>
      <c r="JT15" s="30">
        <v>0</v>
      </c>
      <c r="JU15" s="30">
        <v>0</v>
      </c>
      <c r="JV15" s="30">
        <v>0</v>
      </c>
      <c r="JW15" s="30">
        <v>0</v>
      </c>
      <c r="JX15" s="30">
        <v>0</v>
      </c>
      <c r="JY15" s="30">
        <v>0</v>
      </c>
      <c r="JZ15" s="30">
        <v>0</v>
      </c>
      <c r="KA15" s="30">
        <v>0</v>
      </c>
      <c r="KB15" s="30">
        <v>0</v>
      </c>
      <c r="KC15" s="30">
        <v>0</v>
      </c>
      <c r="KD15" s="30">
        <v>0</v>
      </c>
      <c r="KE15" s="30">
        <v>0</v>
      </c>
      <c r="KF15" s="30">
        <v>0</v>
      </c>
      <c r="KG15" s="30">
        <v>0</v>
      </c>
      <c r="KH15" s="30">
        <v>0</v>
      </c>
      <c r="KI15" s="43">
        <v>0</v>
      </c>
      <c r="KJ15" s="43">
        <v>0</v>
      </c>
      <c r="KK15" s="43">
        <v>0</v>
      </c>
      <c r="KL15" s="43">
        <v>0</v>
      </c>
      <c r="KM15" s="30">
        <v>2006291919</v>
      </c>
      <c r="KN15" s="30">
        <v>1695144945</v>
      </c>
      <c r="KO15" s="30">
        <v>48049724</v>
      </c>
      <c r="KP15" s="30">
        <v>157977009</v>
      </c>
      <c r="KQ15" s="30">
        <v>6000890</v>
      </c>
      <c r="KR15" s="30">
        <v>8358561</v>
      </c>
      <c r="KS15" s="30">
        <v>3073116</v>
      </c>
      <c r="KT15" s="30">
        <v>3208084</v>
      </c>
      <c r="KU15" s="30">
        <v>231839</v>
      </c>
      <c r="KV15" s="30">
        <v>64295210</v>
      </c>
      <c r="KW15" s="30">
        <v>0</v>
      </c>
      <c r="KX15" s="30">
        <v>1014757</v>
      </c>
      <c r="KY15" s="30">
        <v>0</v>
      </c>
      <c r="KZ15" s="30">
        <v>2619175</v>
      </c>
      <c r="LA15" s="30">
        <v>11493722</v>
      </c>
      <c r="LB15" s="30">
        <v>537887</v>
      </c>
      <c r="LC15" s="30">
        <v>4287000</v>
      </c>
      <c r="LD15" s="30">
        <v>0</v>
      </c>
      <c r="LE15" s="30">
        <v>0</v>
      </c>
      <c r="LF15" s="30">
        <v>0</v>
      </c>
      <c r="LG15" s="30">
        <v>0</v>
      </c>
      <c r="LH15" s="30">
        <v>0</v>
      </c>
      <c r="LI15" s="30">
        <v>0</v>
      </c>
      <c r="LJ15" s="31">
        <v>0</v>
      </c>
      <c r="LK15" s="31">
        <v>0</v>
      </c>
      <c r="LL15" s="31">
        <v>0</v>
      </c>
      <c r="LM15" s="31">
        <v>0</v>
      </c>
      <c r="LN15" s="31">
        <v>0</v>
      </c>
      <c r="LO15" s="31">
        <v>0</v>
      </c>
      <c r="LP15" s="31">
        <v>0</v>
      </c>
      <c r="LQ15" s="31">
        <v>0</v>
      </c>
      <c r="LR15" s="31">
        <v>0</v>
      </c>
      <c r="LS15" s="31">
        <v>0</v>
      </c>
      <c r="LT15" s="31">
        <v>0</v>
      </c>
      <c r="LU15" s="31">
        <v>0</v>
      </c>
      <c r="LV15" s="31">
        <v>0</v>
      </c>
      <c r="LW15" s="31">
        <v>0</v>
      </c>
      <c r="LX15" s="31">
        <v>0</v>
      </c>
      <c r="LY15" s="31">
        <v>0</v>
      </c>
      <c r="LZ15" s="31">
        <v>0</v>
      </c>
      <c r="MA15" s="31">
        <v>0</v>
      </c>
      <c r="MB15" s="31">
        <v>0</v>
      </c>
      <c r="MC15" s="31">
        <v>0</v>
      </c>
      <c r="MD15" s="31">
        <v>0</v>
      </c>
      <c r="ME15" s="31">
        <v>0</v>
      </c>
      <c r="MF15" s="31">
        <v>0</v>
      </c>
      <c r="MG15" s="31">
        <v>0</v>
      </c>
      <c r="MH15" s="31">
        <v>0</v>
      </c>
      <c r="MI15" s="31">
        <v>0</v>
      </c>
      <c r="MJ15" s="31">
        <v>0</v>
      </c>
      <c r="MK15" s="31">
        <v>0</v>
      </c>
      <c r="ML15" s="31">
        <v>0</v>
      </c>
      <c r="MM15" s="31">
        <v>0</v>
      </c>
      <c r="MN15" s="31">
        <v>0</v>
      </c>
      <c r="MO15" s="31">
        <v>0</v>
      </c>
      <c r="MP15" s="31">
        <v>0</v>
      </c>
      <c r="MQ15" s="30">
        <v>198460114</v>
      </c>
      <c r="MR15" s="30">
        <v>962898</v>
      </c>
      <c r="MS15" s="30">
        <f t="shared" si="3"/>
        <v>26680817001</v>
      </c>
      <c r="MT15" s="30">
        <v>22907135310</v>
      </c>
      <c r="MU15" s="30">
        <v>0</v>
      </c>
      <c r="MV15" s="30">
        <v>15921646456</v>
      </c>
      <c r="MW15" s="30">
        <v>0</v>
      </c>
      <c r="MX15" s="30">
        <v>0</v>
      </c>
      <c r="MY15" s="30">
        <v>0</v>
      </c>
      <c r="MZ15" s="30">
        <v>6295980481</v>
      </c>
      <c r="NA15" s="30">
        <f t="shared" si="4"/>
        <v>0</v>
      </c>
      <c r="NB15" s="30">
        <v>0</v>
      </c>
      <c r="NC15" s="30">
        <v>0</v>
      </c>
      <c r="ND15" s="30">
        <f t="shared" si="5"/>
        <v>0</v>
      </c>
      <c r="NE15" s="30">
        <v>0</v>
      </c>
      <c r="NF15" s="30">
        <v>0</v>
      </c>
      <c r="NG15" s="30">
        <v>463380886</v>
      </c>
      <c r="NH15" s="30">
        <v>0</v>
      </c>
      <c r="NI15" s="30">
        <v>0</v>
      </c>
      <c r="NJ15" s="30">
        <v>0</v>
      </c>
      <c r="NK15" s="30">
        <v>0</v>
      </c>
      <c r="NL15" s="30">
        <v>0</v>
      </c>
      <c r="NM15" s="30">
        <v>0</v>
      </c>
      <c r="NN15" s="30">
        <v>0</v>
      </c>
      <c r="NO15" s="30">
        <v>0</v>
      </c>
      <c r="NP15" s="30">
        <v>0</v>
      </c>
      <c r="NQ15" s="30">
        <v>0</v>
      </c>
      <c r="NR15" s="30">
        <v>0</v>
      </c>
      <c r="NS15" s="30">
        <v>0</v>
      </c>
      <c r="NT15" s="30">
        <v>0</v>
      </c>
      <c r="NU15" s="30">
        <v>99242132</v>
      </c>
      <c r="NV15" s="30">
        <v>0</v>
      </c>
      <c r="NW15" s="30">
        <v>63383461</v>
      </c>
      <c r="NX15" s="30">
        <v>63501894</v>
      </c>
      <c r="NY15" s="30">
        <v>0</v>
      </c>
      <c r="NZ15" s="30">
        <v>0</v>
      </c>
      <c r="OA15" s="30">
        <v>2968099139</v>
      </c>
      <c r="OB15" s="30">
        <v>0</v>
      </c>
      <c r="OC15" s="30">
        <v>0</v>
      </c>
      <c r="OD15" s="30">
        <v>0</v>
      </c>
      <c r="OE15" s="30">
        <v>0</v>
      </c>
      <c r="OF15" s="30">
        <v>0</v>
      </c>
      <c r="OG15" s="30">
        <v>0</v>
      </c>
      <c r="OH15" s="30">
        <v>0</v>
      </c>
      <c r="OI15" s="30">
        <v>0</v>
      </c>
      <c r="OJ15" s="30">
        <v>0</v>
      </c>
      <c r="OK15" s="30">
        <v>0</v>
      </c>
      <c r="OL15" s="30">
        <v>0</v>
      </c>
      <c r="OM15" s="30">
        <v>0</v>
      </c>
      <c r="ON15" s="30">
        <v>0</v>
      </c>
      <c r="OO15" s="30">
        <v>0</v>
      </c>
      <c r="OP15" s="30">
        <v>-415637251</v>
      </c>
      <c r="OQ15" s="30">
        <v>3383736390</v>
      </c>
      <c r="OR15" s="30">
        <v>0</v>
      </c>
      <c r="OS15" s="30">
        <v>805582552</v>
      </c>
      <c r="OT15" s="30">
        <v>0</v>
      </c>
      <c r="OU15" s="30">
        <v>634072217</v>
      </c>
      <c r="OV15" s="30">
        <v>0</v>
      </c>
      <c r="OW15" s="30">
        <v>0</v>
      </c>
      <c r="OX15" s="30">
        <v>16906707</v>
      </c>
      <c r="OY15" s="30">
        <v>0</v>
      </c>
      <c r="OZ15" s="30">
        <v>0</v>
      </c>
      <c r="PA15" s="30">
        <v>0</v>
      </c>
      <c r="PB15" s="30">
        <v>0</v>
      </c>
      <c r="PC15" s="30">
        <v>0</v>
      </c>
      <c r="PD15" s="30">
        <v>0</v>
      </c>
      <c r="PE15" s="30">
        <v>0</v>
      </c>
      <c r="PF15" s="30">
        <v>0</v>
      </c>
      <c r="PG15" s="30">
        <v>0</v>
      </c>
      <c r="PH15" s="30">
        <v>0</v>
      </c>
      <c r="PI15" s="30">
        <v>0</v>
      </c>
      <c r="PJ15" s="30">
        <v>0</v>
      </c>
      <c r="PK15" s="30">
        <v>27126072</v>
      </c>
      <c r="PL15" s="30">
        <v>0</v>
      </c>
      <c r="PM15" s="30">
        <v>127477556</v>
      </c>
      <c r="PN15" s="30">
        <v>127477556</v>
      </c>
      <c r="PO15" s="30">
        <v>0</v>
      </c>
      <c r="PP15" s="30">
        <v>0</v>
      </c>
      <c r="PQ15" s="30">
        <v>0</v>
      </c>
      <c r="PR15" s="30">
        <v>0</v>
      </c>
      <c r="PS15" s="30">
        <v>0</v>
      </c>
      <c r="PT15" s="30">
        <f t="shared" si="15"/>
        <v>0</v>
      </c>
      <c r="PU15" s="30">
        <v>0</v>
      </c>
      <c r="PV15" s="30">
        <v>0</v>
      </c>
      <c r="PW15" s="30">
        <v>0</v>
      </c>
      <c r="PX15" s="30">
        <v>0</v>
      </c>
      <c r="PY15" s="30">
        <v>0</v>
      </c>
      <c r="PZ15" s="30">
        <v>0</v>
      </c>
      <c r="QA15" s="30">
        <v>0</v>
      </c>
      <c r="QB15" s="30">
        <v>0</v>
      </c>
      <c r="QC15" s="30">
        <v>0</v>
      </c>
      <c r="QD15" s="30">
        <v>0</v>
      </c>
      <c r="QE15" s="30">
        <v>0</v>
      </c>
      <c r="QF15" s="30">
        <v>0</v>
      </c>
      <c r="QG15" s="30">
        <v>0</v>
      </c>
      <c r="QH15" s="30">
        <v>0</v>
      </c>
      <c r="QI15" s="30">
        <v>0</v>
      </c>
      <c r="QJ15" s="30">
        <v>0</v>
      </c>
      <c r="QK15" s="30">
        <v>0</v>
      </c>
      <c r="QL15" s="30">
        <v>0</v>
      </c>
      <c r="QM15" s="30">
        <v>0</v>
      </c>
      <c r="QN15" s="30">
        <v>0</v>
      </c>
      <c r="QO15" s="30">
        <f t="shared" si="16"/>
        <v>31139340198</v>
      </c>
      <c r="QP15" s="30">
        <f t="shared" si="17"/>
        <v>3201193065</v>
      </c>
      <c r="QQ15" s="30">
        <v>65324912</v>
      </c>
      <c r="QR15" s="30">
        <v>65324912</v>
      </c>
      <c r="QS15" s="30">
        <v>0</v>
      </c>
      <c r="QT15" s="30">
        <v>0</v>
      </c>
      <c r="QU15" s="30">
        <v>0</v>
      </c>
      <c r="QV15" s="30">
        <v>0</v>
      </c>
      <c r="QW15" s="30">
        <v>315267444</v>
      </c>
      <c r="QX15" s="30">
        <v>312957235</v>
      </c>
      <c r="QY15" s="30">
        <v>2310209</v>
      </c>
      <c r="QZ15" s="30">
        <v>2820600709</v>
      </c>
      <c r="RA15" s="30">
        <v>0</v>
      </c>
      <c r="RB15" s="30">
        <v>23000000000</v>
      </c>
      <c r="RC15" s="30">
        <v>23000000000</v>
      </c>
      <c r="RD15" s="30">
        <v>23000000000</v>
      </c>
      <c r="RE15" s="30">
        <v>0</v>
      </c>
      <c r="RF15" s="30">
        <v>0</v>
      </c>
      <c r="RG15" s="30">
        <v>0</v>
      </c>
      <c r="RH15" s="30">
        <v>0</v>
      </c>
      <c r="RI15" s="30">
        <v>4938147133</v>
      </c>
      <c r="RJ15" s="30">
        <v>2929785284</v>
      </c>
      <c r="RK15" s="30">
        <v>2929785284</v>
      </c>
      <c r="RL15" s="30">
        <v>1877091693</v>
      </c>
      <c r="RM15" s="30">
        <v>435939354</v>
      </c>
      <c r="RN15" s="30">
        <v>108864801</v>
      </c>
      <c r="RO15" s="30">
        <v>0</v>
      </c>
      <c r="RP15" s="30">
        <v>1233073</v>
      </c>
      <c r="RQ15" s="30">
        <v>12569995</v>
      </c>
      <c r="RR15" s="30">
        <v>8895619</v>
      </c>
      <c r="RS15" s="30">
        <v>77245</v>
      </c>
      <c r="RT15" s="30">
        <v>41026566</v>
      </c>
      <c r="RU15" s="30">
        <v>439195493</v>
      </c>
      <c r="RV15" s="30">
        <v>4046104</v>
      </c>
      <c r="RW15" s="30">
        <v>845341</v>
      </c>
      <c r="RX15" s="30">
        <v>0</v>
      </c>
      <c r="RY15" s="30">
        <v>0</v>
      </c>
      <c r="RZ15" s="30">
        <v>0</v>
      </c>
      <c r="SA15" s="30">
        <v>0</v>
      </c>
      <c r="SB15" s="30">
        <v>0</v>
      </c>
      <c r="SC15" s="30">
        <v>0</v>
      </c>
      <c r="SD15" s="30">
        <v>0</v>
      </c>
      <c r="SE15" s="30">
        <v>0</v>
      </c>
      <c r="SF15" s="30">
        <v>0</v>
      </c>
      <c r="SG15" s="30">
        <v>0</v>
      </c>
      <c r="SH15" s="30">
        <v>0</v>
      </c>
      <c r="SI15" s="30">
        <v>0</v>
      </c>
      <c r="SJ15" s="30">
        <v>0</v>
      </c>
      <c r="SK15" s="30">
        <v>0</v>
      </c>
      <c r="SL15" s="30">
        <v>0</v>
      </c>
      <c r="SM15" s="30">
        <v>0</v>
      </c>
      <c r="SN15" s="30">
        <v>0</v>
      </c>
      <c r="SO15" s="30">
        <v>0</v>
      </c>
      <c r="SP15" s="30">
        <v>0</v>
      </c>
      <c r="SQ15" s="30">
        <v>0</v>
      </c>
      <c r="SR15" s="30">
        <v>0</v>
      </c>
      <c r="SS15" s="30">
        <v>0</v>
      </c>
      <c r="ST15" s="30">
        <v>0</v>
      </c>
      <c r="SU15" s="30">
        <v>0</v>
      </c>
      <c r="SV15" s="30">
        <v>0</v>
      </c>
      <c r="SW15" s="30">
        <v>0</v>
      </c>
      <c r="SX15" s="30">
        <v>0</v>
      </c>
      <c r="SY15" s="30">
        <v>0</v>
      </c>
      <c r="SZ15" s="30">
        <v>0</v>
      </c>
      <c r="TA15" s="30">
        <v>0</v>
      </c>
      <c r="TB15" s="30">
        <v>0</v>
      </c>
      <c r="TC15" s="30">
        <v>0</v>
      </c>
      <c r="TD15" s="30">
        <v>0</v>
      </c>
      <c r="TE15" s="30">
        <v>0</v>
      </c>
      <c r="TF15" s="30">
        <v>0</v>
      </c>
      <c r="TG15" s="30">
        <v>0</v>
      </c>
      <c r="TH15" s="30">
        <v>0</v>
      </c>
      <c r="TI15" s="30">
        <f t="shared" si="18"/>
        <v>544804155</v>
      </c>
      <c r="TJ15" s="30">
        <f t="shared" si="6"/>
        <v>0</v>
      </c>
      <c r="TK15" s="30">
        <v>0</v>
      </c>
      <c r="TL15" s="30">
        <v>0</v>
      </c>
      <c r="TM15" s="30">
        <v>0</v>
      </c>
      <c r="TN15" s="30">
        <v>0</v>
      </c>
      <c r="TO15" s="30">
        <v>0</v>
      </c>
      <c r="TP15" s="30">
        <v>0</v>
      </c>
      <c r="TQ15" s="30">
        <v>0</v>
      </c>
      <c r="TR15" s="30">
        <v>0</v>
      </c>
      <c r="TS15" s="30">
        <v>0</v>
      </c>
      <c r="TT15" s="30">
        <v>0</v>
      </c>
      <c r="TU15" s="30">
        <v>2008361849</v>
      </c>
      <c r="TV15" s="30">
        <v>0</v>
      </c>
      <c r="TW15" s="30">
        <v>1007227508</v>
      </c>
      <c r="TX15" s="30">
        <v>117507</v>
      </c>
      <c r="TY15" s="30">
        <v>1016834</v>
      </c>
      <c r="TZ15" s="30">
        <v>1000000000</v>
      </c>
      <c r="UA15" s="30">
        <v>0</v>
      </c>
      <c r="UB15" s="30">
        <v>0</v>
      </c>
      <c r="UC15" s="30">
        <v>0</v>
      </c>
      <c r="UD15" s="30">
        <v>0</v>
      </c>
      <c r="UE15" s="30">
        <v>0</v>
      </c>
      <c r="UF15" s="30">
        <v>0</v>
      </c>
      <c r="UG15" s="30">
        <f t="shared" si="7"/>
        <v>167048036407</v>
      </c>
      <c r="UH15" s="1">
        <v>1882268543397</v>
      </c>
      <c r="UI15" s="1">
        <f>SUM($UG$4:UG15)-UH15</f>
        <v>0</v>
      </c>
    </row>
    <row r="16" spans="2:558">
      <c r="B16" s="58">
        <v>38718</v>
      </c>
      <c r="C16" s="42">
        <f t="shared" si="0"/>
        <v>108892241756</v>
      </c>
      <c r="D16" s="42">
        <f t="shared" si="1"/>
        <v>62097189677</v>
      </c>
      <c r="E16" s="42">
        <v>52726162342</v>
      </c>
      <c r="F16" s="42">
        <v>52702200</v>
      </c>
      <c r="G16" s="42">
        <v>556360</v>
      </c>
      <c r="H16" s="42">
        <v>30000874494</v>
      </c>
      <c r="I16" s="42">
        <v>30000874494</v>
      </c>
      <c r="J16" s="42">
        <v>0</v>
      </c>
      <c r="K16" s="42">
        <v>0</v>
      </c>
      <c r="L16" s="42">
        <v>3671001210</v>
      </c>
      <c r="M16" s="42">
        <v>12884140837</v>
      </c>
      <c r="N16" s="42">
        <v>12884140837</v>
      </c>
      <c r="O16" s="42">
        <v>0</v>
      </c>
      <c r="P16" s="42">
        <v>2334266796</v>
      </c>
      <c r="Q16" s="42">
        <v>1415162378</v>
      </c>
      <c r="R16" s="42">
        <v>2126245781</v>
      </c>
      <c r="S16" s="42">
        <v>9371027335</v>
      </c>
      <c r="T16" s="42">
        <v>7941414000</v>
      </c>
      <c r="U16" s="42">
        <v>0</v>
      </c>
      <c r="V16" s="42">
        <v>7941414000</v>
      </c>
      <c r="W16" s="42">
        <v>41835536</v>
      </c>
      <c r="X16" s="42">
        <v>1152969798</v>
      </c>
      <c r="Y16" s="42">
        <v>80843955</v>
      </c>
      <c r="Z16" s="42">
        <v>0</v>
      </c>
      <c r="AA16" s="42">
        <v>0</v>
      </c>
      <c r="AB16" s="42">
        <v>21047059</v>
      </c>
      <c r="AC16" s="42">
        <v>52503100</v>
      </c>
      <c r="AD16" s="42">
        <v>78961471</v>
      </c>
      <c r="AE16" s="42">
        <v>0</v>
      </c>
      <c r="AF16" s="42">
        <v>0</v>
      </c>
      <c r="AG16" s="42">
        <v>0</v>
      </c>
      <c r="AH16" s="42">
        <v>0</v>
      </c>
      <c r="AI16" s="42">
        <f t="shared" si="2"/>
        <v>46795052079</v>
      </c>
      <c r="AJ16" s="42">
        <v>60587178</v>
      </c>
      <c r="AK16" s="42">
        <v>0</v>
      </c>
      <c r="AL16" s="42">
        <v>193114</v>
      </c>
      <c r="AM16" s="42">
        <v>60394064</v>
      </c>
      <c r="AN16" s="42">
        <v>0</v>
      </c>
      <c r="AO16" s="42">
        <v>746708312</v>
      </c>
      <c r="AP16" s="42">
        <v>742676655</v>
      </c>
      <c r="AQ16" s="42">
        <v>25000</v>
      </c>
      <c r="AR16" s="42">
        <v>2380711</v>
      </c>
      <c r="AS16" s="42">
        <v>117255</v>
      </c>
      <c r="AT16" s="42">
        <v>376941</v>
      </c>
      <c r="AU16" s="42">
        <v>385000</v>
      </c>
      <c r="AV16" s="42">
        <v>0</v>
      </c>
      <c r="AW16" s="42">
        <v>746750</v>
      </c>
      <c r="AX16" s="42">
        <v>0</v>
      </c>
      <c r="AY16" s="42">
        <v>0</v>
      </c>
      <c r="AZ16" s="42">
        <v>0</v>
      </c>
      <c r="BA16" s="42">
        <v>0</v>
      </c>
      <c r="BB16" s="42">
        <v>0</v>
      </c>
      <c r="BC16" s="42">
        <v>0</v>
      </c>
      <c r="BD16" s="42">
        <v>2682357920</v>
      </c>
      <c r="BE16" s="42">
        <v>0</v>
      </c>
      <c r="BF16" s="42">
        <v>2318393971</v>
      </c>
      <c r="BG16" s="42">
        <v>328952981</v>
      </c>
      <c r="BH16" s="42">
        <v>75</v>
      </c>
      <c r="BI16" s="42">
        <v>0</v>
      </c>
      <c r="BJ16" s="42">
        <v>0</v>
      </c>
      <c r="BK16" s="42">
        <v>0</v>
      </c>
      <c r="BL16" s="42">
        <v>7128843</v>
      </c>
      <c r="BM16" s="42">
        <v>0</v>
      </c>
      <c r="BN16" s="42">
        <v>5391807</v>
      </c>
      <c r="BO16" s="42">
        <v>0</v>
      </c>
      <c r="BP16" s="42">
        <v>0</v>
      </c>
      <c r="BQ16" s="42">
        <v>0</v>
      </c>
      <c r="BR16" s="42">
        <v>22490243</v>
      </c>
      <c r="BS16" s="42">
        <v>0</v>
      </c>
      <c r="BT16" s="42">
        <v>30872555</v>
      </c>
      <c r="BU16" s="42">
        <v>0</v>
      </c>
      <c r="BV16" s="42">
        <v>0</v>
      </c>
      <c r="BW16" s="42">
        <v>349310</v>
      </c>
      <c r="BX16" s="42">
        <v>7078856</v>
      </c>
      <c r="BY16" s="42">
        <v>23444389</v>
      </c>
      <c r="BZ16" s="42">
        <v>0</v>
      </c>
      <c r="CA16" s="42">
        <v>0</v>
      </c>
      <c r="CB16" s="42">
        <v>0</v>
      </c>
      <c r="CC16" s="42">
        <v>0</v>
      </c>
      <c r="CD16" s="42">
        <v>1752176</v>
      </c>
      <c r="CE16" s="42">
        <v>1003316106</v>
      </c>
      <c r="CF16" s="42">
        <v>17000534</v>
      </c>
      <c r="CG16" s="42">
        <v>0</v>
      </c>
      <c r="CH16" s="42">
        <v>715132</v>
      </c>
      <c r="CI16" s="42">
        <v>17862777</v>
      </c>
      <c r="CJ16" s="42">
        <v>717320</v>
      </c>
      <c r="CK16" s="42">
        <v>11138854</v>
      </c>
      <c r="CL16" s="42">
        <v>1153600</v>
      </c>
      <c r="CM16" s="42">
        <v>318842</v>
      </c>
      <c r="CN16" s="42">
        <v>525930</v>
      </c>
      <c r="CO16" s="42">
        <v>0</v>
      </c>
      <c r="CP16" s="42">
        <v>4008231</v>
      </c>
      <c r="CQ16" s="42">
        <v>0</v>
      </c>
      <c r="CR16" s="42">
        <v>0</v>
      </c>
      <c r="CS16" s="42">
        <v>955168296</v>
      </c>
      <c r="CT16" s="42">
        <v>270056569</v>
      </c>
      <c r="CU16" s="42">
        <v>19130240</v>
      </c>
      <c r="CV16" s="42">
        <v>27160541</v>
      </c>
      <c r="CW16" s="42">
        <v>13444961</v>
      </c>
      <c r="CX16" s="42">
        <v>7445933</v>
      </c>
      <c r="CY16" s="42">
        <v>2494208</v>
      </c>
      <c r="CZ16" s="42">
        <f t="shared" si="8"/>
        <v>615435844</v>
      </c>
      <c r="DA16" s="42">
        <v>528895776</v>
      </c>
      <c r="DB16" s="42">
        <v>75525594</v>
      </c>
      <c r="DC16" s="42">
        <v>0</v>
      </c>
      <c r="DD16" s="42">
        <v>11014474</v>
      </c>
      <c r="DE16" s="42">
        <v>0</v>
      </c>
      <c r="DF16" s="42">
        <v>0</v>
      </c>
      <c r="DG16" s="42">
        <v>0</v>
      </c>
      <c r="DH16" s="42">
        <v>0</v>
      </c>
      <c r="DI16" s="42">
        <v>0</v>
      </c>
      <c r="DJ16" s="42">
        <v>0</v>
      </c>
      <c r="DK16" s="42">
        <v>0</v>
      </c>
      <c r="DL16" s="42">
        <v>232770645</v>
      </c>
      <c r="DM16" s="42">
        <f t="shared" si="9"/>
        <v>1325397247</v>
      </c>
      <c r="DN16" s="42">
        <v>48491400</v>
      </c>
      <c r="DO16" s="42">
        <v>19722300</v>
      </c>
      <c r="DP16" s="42">
        <v>19312300</v>
      </c>
      <c r="DQ16" s="42">
        <v>410000</v>
      </c>
      <c r="DR16" s="42">
        <v>825214705</v>
      </c>
      <c r="DS16" s="42">
        <v>13023000</v>
      </c>
      <c r="DT16" s="42">
        <v>11663200</v>
      </c>
      <c r="DU16" s="42">
        <v>1357200</v>
      </c>
      <c r="DV16" s="42">
        <v>2600</v>
      </c>
      <c r="DW16" s="42">
        <v>19554100</v>
      </c>
      <c r="DX16" s="42">
        <v>7905200</v>
      </c>
      <c r="DY16" s="42">
        <v>3438500</v>
      </c>
      <c r="DZ16" s="42">
        <v>0</v>
      </c>
      <c r="EA16" s="42">
        <v>7167400</v>
      </c>
      <c r="EB16" s="42">
        <v>1043000</v>
      </c>
      <c r="EC16" s="42">
        <v>332889675</v>
      </c>
      <c r="ED16" s="42">
        <v>2093000</v>
      </c>
      <c r="EE16" s="42">
        <v>330732100</v>
      </c>
      <c r="EF16" s="42">
        <v>64575</v>
      </c>
      <c r="EG16" s="42">
        <v>13784600</v>
      </c>
      <c r="EH16" s="42">
        <v>13697400</v>
      </c>
      <c r="EI16" s="42">
        <v>0</v>
      </c>
      <c r="EJ16" s="42">
        <v>87200</v>
      </c>
      <c r="EK16" s="61">
        <v>30493700</v>
      </c>
      <c r="EL16" s="42">
        <v>65400</v>
      </c>
      <c r="EM16" s="42">
        <v>1448600</v>
      </c>
      <c r="EN16" s="42">
        <v>15099400</v>
      </c>
      <c r="EO16" s="42">
        <v>2515900</v>
      </c>
      <c r="EP16" s="42">
        <v>624300</v>
      </c>
      <c r="EQ16" s="42">
        <v>46400</v>
      </c>
      <c r="ER16" s="42">
        <v>0</v>
      </c>
      <c r="ES16" s="42">
        <v>1226400</v>
      </c>
      <c r="ET16" s="42">
        <v>618800</v>
      </c>
      <c r="EU16" s="42">
        <v>4798000</v>
      </c>
      <c r="EV16" s="42">
        <v>1586600</v>
      </c>
      <c r="EW16" s="42">
        <v>46176800</v>
      </c>
      <c r="EX16" s="42">
        <v>178800</v>
      </c>
      <c r="EY16" s="42">
        <v>261600</v>
      </c>
      <c r="EZ16" s="42">
        <v>30084000</v>
      </c>
      <c r="FA16" s="42">
        <v>15652400</v>
      </c>
      <c r="FB16" s="42">
        <v>3206100</v>
      </c>
      <c r="FC16" s="42">
        <v>177600</v>
      </c>
      <c r="FD16" s="42">
        <v>246600</v>
      </c>
      <c r="FE16" s="42">
        <v>0</v>
      </c>
      <c r="FF16" s="42">
        <v>340148630</v>
      </c>
      <c r="FG16" s="42">
        <v>431968842</v>
      </c>
      <c r="FH16" s="42">
        <v>2924000</v>
      </c>
      <c r="FI16" s="42">
        <v>406668842</v>
      </c>
      <c r="FJ16" s="42">
        <v>21585600</v>
      </c>
      <c r="FK16" s="42">
        <v>1587900</v>
      </c>
      <c r="FL16" s="42">
        <v>0</v>
      </c>
      <c r="FM16" s="42">
        <v>0</v>
      </c>
      <c r="FN16" s="42">
        <v>0</v>
      </c>
      <c r="FO16" s="42">
        <v>19997700</v>
      </c>
      <c r="FP16" s="42">
        <v>790400</v>
      </c>
      <c r="FQ16" s="42">
        <v>0</v>
      </c>
      <c r="FR16" s="42">
        <f t="shared" si="10"/>
        <v>347053241</v>
      </c>
      <c r="FS16" s="42">
        <v>54707915</v>
      </c>
      <c r="FT16" s="42">
        <v>55800</v>
      </c>
      <c r="FU16" s="42">
        <v>2217404</v>
      </c>
      <c r="FV16" s="42">
        <v>24191300</v>
      </c>
      <c r="FW16" s="42">
        <v>41000</v>
      </c>
      <c r="FX16" s="42">
        <v>24150300</v>
      </c>
      <c r="FY16" s="42">
        <v>45000</v>
      </c>
      <c r="FZ16" s="42">
        <v>263000</v>
      </c>
      <c r="GA16" s="42">
        <v>27252911</v>
      </c>
      <c r="GB16" s="42">
        <v>682500</v>
      </c>
      <c r="GC16" s="42">
        <v>606116</v>
      </c>
      <c r="GD16" s="42">
        <v>0</v>
      </c>
      <c r="GE16" s="42">
        <v>606116</v>
      </c>
      <c r="GF16" s="42">
        <v>0</v>
      </c>
      <c r="GG16" s="42">
        <v>0</v>
      </c>
      <c r="GH16" s="42">
        <v>14554000</v>
      </c>
      <c r="GI16" s="42">
        <v>89769679</v>
      </c>
      <c r="GJ16" s="42">
        <v>89754679</v>
      </c>
      <c r="GK16" s="42">
        <v>15000</v>
      </c>
      <c r="GL16" s="42">
        <v>187415531</v>
      </c>
      <c r="GM16" s="42">
        <v>5075703</v>
      </c>
      <c r="GN16" s="42">
        <v>2454000</v>
      </c>
      <c r="GO16" s="42">
        <v>4642000</v>
      </c>
      <c r="GP16" s="42">
        <v>120884529</v>
      </c>
      <c r="GQ16" s="42">
        <v>334394</v>
      </c>
      <c r="GR16" s="42">
        <v>238356</v>
      </c>
      <c r="GS16" s="42">
        <v>11257091</v>
      </c>
      <c r="GT16" s="42">
        <v>42529458</v>
      </c>
      <c r="GU16" s="42">
        <v>365888150</v>
      </c>
      <c r="GV16" s="42">
        <v>0</v>
      </c>
      <c r="GW16" s="42">
        <v>1485228</v>
      </c>
      <c r="GX16" s="42">
        <v>0</v>
      </c>
      <c r="GY16" s="42">
        <v>0</v>
      </c>
      <c r="GZ16" s="42">
        <v>361281300</v>
      </c>
      <c r="HA16" s="42">
        <v>0</v>
      </c>
      <c r="HB16" s="42">
        <v>3121622</v>
      </c>
      <c r="HC16" s="42">
        <v>0</v>
      </c>
      <c r="HD16" s="42">
        <v>0</v>
      </c>
      <c r="HE16" s="42">
        <v>0</v>
      </c>
      <c r="HF16" s="42">
        <v>0</v>
      </c>
      <c r="HG16" s="42">
        <v>0</v>
      </c>
      <c r="HH16" s="42">
        <f t="shared" si="11"/>
        <v>0</v>
      </c>
      <c r="HI16" s="42">
        <f t="shared" si="12"/>
        <v>0</v>
      </c>
      <c r="HJ16" s="42">
        <v>0</v>
      </c>
      <c r="HK16" s="42">
        <v>0</v>
      </c>
      <c r="HL16" s="42">
        <v>0</v>
      </c>
      <c r="HM16" s="42">
        <v>0</v>
      </c>
      <c r="HN16" s="42">
        <v>0</v>
      </c>
      <c r="HO16" s="42">
        <v>0</v>
      </c>
      <c r="HP16" s="42">
        <v>12569367</v>
      </c>
      <c r="HQ16" s="42">
        <v>1707820</v>
      </c>
      <c r="HR16" s="42">
        <v>2551916</v>
      </c>
      <c r="HS16" s="42">
        <v>8309631</v>
      </c>
      <c r="HT16" s="42">
        <v>0</v>
      </c>
      <c r="HU16" s="42">
        <v>0</v>
      </c>
      <c r="HV16" s="42">
        <v>0</v>
      </c>
      <c r="HW16" s="42">
        <v>0</v>
      </c>
      <c r="HX16" s="42">
        <f t="shared" si="13"/>
        <v>0</v>
      </c>
      <c r="HY16" s="42">
        <f t="shared" si="14"/>
        <v>0</v>
      </c>
      <c r="HZ16" s="42">
        <v>39951986502</v>
      </c>
      <c r="IA16" s="42">
        <v>38422021307</v>
      </c>
      <c r="IB16" s="42">
        <v>38422021307</v>
      </c>
      <c r="IC16" s="42">
        <v>34859015420</v>
      </c>
      <c r="ID16" s="42">
        <v>0</v>
      </c>
      <c r="IE16" s="42">
        <v>0</v>
      </c>
      <c r="IF16" s="42">
        <v>0</v>
      </c>
      <c r="IG16" s="42">
        <v>0</v>
      </c>
      <c r="IH16" s="42">
        <v>0</v>
      </c>
      <c r="II16" s="42">
        <v>0</v>
      </c>
      <c r="IJ16" s="42">
        <v>0</v>
      </c>
      <c r="IK16" s="42">
        <v>0</v>
      </c>
      <c r="IL16" s="42">
        <v>3445709143</v>
      </c>
      <c r="IM16" s="42">
        <v>1569711943</v>
      </c>
      <c r="IN16" s="42">
        <v>153142629</v>
      </c>
      <c r="IO16" s="42">
        <v>114856971</v>
      </c>
      <c r="IP16" s="42">
        <v>1607997600</v>
      </c>
      <c r="IQ16" s="42">
        <v>0</v>
      </c>
      <c r="IR16" s="42">
        <v>0</v>
      </c>
      <c r="IS16" s="42">
        <v>0</v>
      </c>
      <c r="IT16" s="42">
        <v>0</v>
      </c>
      <c r="IU16" s="42">
        <v>0</v>
      </c>
      <c r="IV16" s="42">
        <v>117296744</v>
      </c>
      <c r="IW16" s="42">
        <v>0</v>
      </c>
      <c r="IX16" s="42">
        <v>0</v>
      </c>
      <c r="IY16" s="42">
        <v>0</v>
      </c>
      <c r="IZ16" s="42">
        <v>0</v>
      </c>
      <c r="JA16" s="42">
        <v>0</v>
      </c>
      <c r="JB16" s="42">
        <v>0</v>
      </c>
      <c r="JC16" s="42">
        <v>0</v>
      </c>
      <c r="JD16" s="42">
        <v>0</v>
      </c>
      <c r="JE16" s="42">
        <v>0</v>
      </c>
      <c r="JF16" s="42">
        <v>0</v>
      </c>
      <c r="JG16" s="42">
        <v>0</v>
      </c>
      <c r="JH16" s="42">
        <v>0</v>
      </c>
      <c r="JI16" s="59">
        <v>0</v>
      </c>
      <c r="JJ16" s="59">
        <v>0</v>
      </c>
      <c r="JK16" s="59">
        <v>0</v>
      </c>
      <c r="JL16" s="59"/>
      <c r="JM16" s="42">
        <v>0</v>
      </c>
      <c r="JN16" s="59">
        <v>0</v>
      </c>
      <c r="JO16" s="42">
        <v>241212286</v>
      </c>
      <c r="JP16" s="42">
        <v>353271611</v>
      </c>
      <c r="JQ16" s="42">
        <v>7671883</v>
      </c>
      <c r="JR16" s="42">
        <v>0</v>
      </c>
      <c r="JS16" s="42">
        <v>0</v>
      </c>
      <c r="JT16" s="42">
        <v>0</v>
      </c>
      <c r="JU16" s="42">
        <v>0</v>
      </c>
      <c r="JV16" s="42">
        <v>0</v>
      </c>
      <c r="JW16" s="42">
        <v>0</v>
      </c>
      <c r="JX16" s="42">
        <v>0</v>
      </c>
      <c r="JY16" s="42">
        <v>0</v>
      </c>
      <c r="JZ16" s="42">
        <v>0</v>
      </c>
      <c r="KA16" s="42">
        <v>0</v>
      </c>
      <c r="KB16" s="42">
        <v>0</v>
      </c>
      <c r="KC16" s="42">
        <v>0</v>
      </c>
      <c r="KD16" s="42">
        <v>0</v>
      </c>
      <c r="KE16" s="42">
        <v>0</v>
      </c>
      <c r="KF16" s="42">
        <v>0</v>
      </c>
      <c r="KG16" s="42">
        <v>0</v>
      </c>
      <c r="KH16" s="42">
        <v>0</v>
      </c>
      <c r="KI16" s="59">
        <v>0</v>
      </c>
      <c r="KJ16" s="59">
        <v>0</v>
      </c>
      <c r="KK16" s="59">
        <v>0</v>
      </c>
      <c r="KL16" s="59">
        <v>0</v>
      </c>
      <c r="KM16" s="42">
        <v>1176693584</v>
      </c>
      <c r="KN16" s="42">
        <v>1121838100</v>
      </c>
      <c r="KO16" s="42">
        <v>37614494</v>
      </c>
      <c r="KP16" s="42">
        <v>0</v>
      </c>
      <c r="KQ16" s="42">
        <v>2404568</v>
      </c>
      <c r="KR16" s="42">
        <v>0</v>
      </c>
      <c r="KS16" s="42">
        <v>2435590</v>
      </c>
      <c r="KT16" s="42">
        <v>2582333</v>
      </c>
      <c r="KU16" s="42">
        <v>77280</v>
      </c>
      <c r="KV16" s="42">
        <v>0</v>
      </c>
      <c r="KW16" s="42">
        <v>0</v>
      </c>
      <c r="KX16" s="42">
        <v>0</v>
      </c>
      <c r="KY16" s="42">
        <v>0</v>
      </c>
      <c r="KZ16" s="42">
        <v>1175292</v>
      </c>
      <c r="LA16" s="42">
        <v>6546432</v>
      </c>
      <c r="LB16" s="42">
        <v>590495</v>
      </c>
      <c r="LC16" s="42">
        <v>1429000</v>
      </c>
      <c r="LD16" s="42">
        <v>0</v>
      </c>
      <c r="LE16" s="42">
        <v>0</v>
      </c>
      <c r="LF16" s="42">
        <v>0</v>
      </c>
      <c r="LG16" s="42">
        <v>0</v>
      </c>
      <c r="LH16" s="42">
        <v>0</v>
      </c>
      <c r="LI16" s="42">
        <v>0</v>
      </c>
      <c r="LJ16" s="42">
        <v>0</v>
      </c>
      <c r="LK16" s="42">
        <v>0</v>
      </c>
      <c r="LL16" s="42">
        <v>0</v>
      </c>
      <c r="LM16" s="42">
        <v>0</v>
      </c>
      <c r="LN16" s="42">
        <v>0</v>
      </c>
      <c r="LO16" s="42">
        <v>0</v>
      </c>
      <c r="LP16" s="42">
        <v>0</v>
      </c>
      <c r="LQ16" s="42">
        <v>0</v>
      </c>
      <c r="LR16" s="42">
        <v>0</v>
      </c>
      <c r="LS16" s="42">
        <v>0</v>
      </c>
      <c r="LT16" s="42">
        <v>0</v>
      </c>
      <c r="LU16" s="42">
        <v>0</v>
      </c>
      <c r="LV16" s="42">
        <v>0</v>
      </c>
      <c r="LW16" s="42">
        <v>0</v>
      </c>
      <c r="LX16" s="42">
        <v>0</v>
      </c>
      <c r="LY16" s="42">
        <v>0</v>
      </c>
      <c r="LZ16" s="42">
        <v>0</v>
      </c>
      <c r="MA16" s="42">
        <v>0</v>
      </c>
      <c r="MB16" s="42">
        <v>0</v>
      </c>
      <c r="MC16" s="42">
        <v>0</v>
      </c>
      <c r="MD16" s="42">
        <v>0</v>
      </c>
      <c r="ME16" s="42">
        <v>0</v>
      </c>
      <c r="MF16" s="42">
        <v>0</v>
      </c>
      <c r="MG16" s="42">
        <v>0</v>
      </c>
      <c r="MH16" s="42">
        <v>0</v>
      </c>
      <c r="MI16" s="42">
        <v>0</v>
      </c>
      <c r="MJ16" s="42">
        <v>0</v>
      </c>
      <c r="MK16" s="42">
        <v>0</v>
      </c>
      <c r="ML16" s="42">
        <v>0</v>
      </c>
      <c r="MM16" s="42">
        <v>0</v>
      </c>
      <c r="MN16" s="42">
        <v>0</v>
      </c>
      <c r="MO16" s="42">
        <v>0</v>
      </c>
      <c r="MP16" s="42">
        <v>0</v>
      </c>
      <c r="MQ16" s="42">
        <v>46362047</v>
      </c>
      <c r="MR16" s="42">
        <v>0</v>
      </c>
      <c r="MS16" s="42">
        <f t="shared" si="3"/>
        <v>4677229930</v>
      </c>
      <c r="MT16" s="42">
        <v>3064963470</v>
      </c>
      <c r="MU16" s="42">
        <v>0</v>
      </c>
      <c r="MV16" s="42">
        <v>0</v>
      </c>
      <c r="MW16" s="42">
        <v>0</v>
      </c>
      <c r="MX16" s="42">
        <v>0</v>
      </c>
      <c r="MY16" s="42">
        <v>0</v>
      </c>
      <c r="MZ16" s="42">
        <v>2870397998</v>
      </c>
      <c r="NA16" s="42">
        <f t="shared" si="4"/>
        <v>0</v>
      </c>
      <c r="NB16" s="42">
        <v>0</v>
      </c>
      <c r="NC16" s="42">
        <v>0</v>
      </c>
      <c r="ND16" s="42">
        <f t="shared" si="5"/>
        <v>0</v>
      </c>
      <c r="NE16" s="42">
        <v>0</v>
      </c>
      <c r="NF16" s="42">
        <v>0</v>
      </c>
      <c r="NG16" s="42">
        <v>0</v>
      </c>
      <c r="NH16" s="42">
        <v>0</v>
      </c>
      <c r="NI16" s="42">
        <v>0</v>
      </c>
      <c r="NJ16" s="42">
        <v>0</v>
      </c>
      <c r="NK16" s="42">
        <v>0</v>
      </c>
      <c r="NL16" s="42">
        <v>0</v>
      </c>
      <c r="NM16" s="42">
        <v>0</v>
      </c>
      <c r="NN16" s="42">
        <v>0</v>
      </c>
      <c r="NO16" s="42">
        <v>0</v>
      </c>
      <c r="NP16" s="42">
        <v>0</v>
      </c>
      <c r="NQ16" s="42">
        <v>0</v>
      </c>
      <c r="NR16" s="42">
        <v>0</v>
      </c>
      <c r="NS16" s="42">
        <v>0</v>
      </c>
      <c r="NT16" s="42">
        <v>0</v>
      </c>
      <c r="NU16" s="42">
        <v>194565472</v>
      </c>
      <c r="NV16" s="42">
        <v>0</v>
      </c>
      <c r="NW16" s="42">
        <v>0</v>
      </c>
      <c r="NX16" s="42">
        <v>0</v>
      </c>
      <c r="NY16" s="42">
        <v>0</v>
      </c>
      <c r="NZ16" s="42">
        <v>0</v>
      </c>
      <c r="OA16" s="42">
        <v>894825495</v>
      </c>
      <c r="OB16" s="42">
        <v>0</v>
      </c>
      <c r="OC16" s="42">
        <v>0</v>
      </c>
      <c r="OD16" s="42">
        <v>0</v>
      </c>
      <c r="OE16" s="42">
        <v>0</v>
      </c>
      <c r="OF16" s="42">
        <v>0</v>
      </c>
      <c r="OG16" s="42">
        <v>0</v>
      </c>
      <c r="OH16" s="42">
        <v>0</v>
      </c>
      <c r="OI16" s="42">
        <v>0</v>
      </c>
      <c r="OJ16" s="42">
        <v>0</v>
      </c>
      <c r="OK16" s="42">
        <v>0</v>
      </c>
      <c r="OL16" s="42">
        <v>0</v>
      </c>
      <c r="OM16" s="42">
        <v>0</v>
      </c>
      <c r="ON16" s="42">
        <v>0</v>
      </c>
      <c r="OO16" s="42">
        <v>0</v>
      </c>
      <c r="OP16" s="42">
        <v>79669882</v>
      </c>
      <c r="OQ16" s="42">
        <v>815155613</v>
      </c>
      <c r="OR16" s="42">
        <v>0</v>
      </c>
      <c r="OS16" s="42">
        <v>717440965</v>
      </c>
      <c r="OT16" s="42">
        <v>0</v>
      </c>
      <c r="OU16" s="42">
        <v>648072212</v>
      </c>
      <c r="OV16" s="42">
        <v>0</v>
      </c>
      <c r="OW16" s="42">
        <v>0</v>
      </c>
      <c r="OX16" s="42">
        <v>18201780</v>
      </c>
      <c r="OY16" s="42">
        <v>0</v>
      </c>
      <c r="OZ16" s="42">
        <v>0</v>
      </c>
      <c r="PA16" s="42">
        <v>0</v>
      </c>
      <c r="PB16" s="42">
        <v>0</v>
      </c>
      <c r="PC16" s="42">
        <v>0</v>
      </c>
      <c r="PD16" s="42">
        <v>0</v>
      </c>
      <c r="PE16" s="42">
        <v>0</v>
      </c>
      <c r="PF16" s="42">
        <v>0</v>
      </c>
      <c r="PG16" s="42">
        <v>0</v>
      </c>
      <c r="PH16" s="42">
        <v>0</v>
      </c>
      <c r="PI16" s="42">
        <v>0</v>
      </c>
      <c r="PJ16" s="42">
        <v>0</v>
      </c>
      <c r="PK16" s="42">
        <v>0</v>
      </c>
      <c r="PL16" s="42">
        <v>0</v>
      </c>
      <c r="PM16" s="42">
        <v>51166973</v>
      </c>
      <c r="PN16" s="42">
        <v>51166973</v>
      </c>
      <c r="PO16" s="42">
        <v>0</v>
      </c>
      <c r="PP16" s="42">
        <v>0</v>
      </c>
      <c r="PQ16" s="42">
        <v>0</v>
      </c>
      <c r="PR16" s="42">
        <v>0</v>
      </c>
      <c r="PS16" s="42">
        <v>0</v>
      </c>
      <c r="PT16" s="42">
        <f t="shared" si="15"/>
        <v>0</v>
      </c>
      <c r="PU16" s="42">
        <v>0</v>
      </c>
      <c r="PV16" s="42">
        <v>0</v>
      </c>
      <c r="PW16" s="42">
        <v>0</v>
      </c>
      <c r="PX16" s="42">
        <v>0</v>
      </c>
      <c r="PY16" s="42">
        <v>0</v>
      </c>
      <c r="PZ16" s="42">
        <v>0</v>
      </c>
      <c r="QA16" s="42">
        <v>0</v>
      </c>
      <c r="QB16" s="42">
        <v>0</v>
      </c>
      <c r="QC16" s="42">
        <v>0</v>
      </c>
      <c r="QD16" s="42">
        <v>0</v>
      </c>
      <c r="QE16" s="42">
        <v>0</v>
      </c>
      <c r="QF16" s="42">
        <v>0</v>
      </c>
      <c r="QG16" s="42">
        <v>0</v>
      </c>
      <c r="QH16" s="42">
        <v>0</v>
      </c>
      <c r="QI16" s="42">
        <v>0</v>
      </c>
      <c r="QJ16" s="42">
        <v>0</v>
      </c>
      <c r="QK16" s="42">
        <v>0</v>
      </c>
      <c r="QL16" s="42">
        <v>0</v>
      </c>
      <c r="QM16" s="42">
        <v>0</v>
      </c>
      <c r="QN16" s="42">
        <v>0</v>
      </c>
      <c r="QO16" s="42">
        <f t="shared" si="16"/>
        <v>1773068789</v>
      </c>
      <c r="QP16" s="42">
        <f t="shared" si="17"/>
        <v>629814144</v>
      </c>
      <c r="QQ16" s="42">
        <v>0</v>
      </c>
      <c r="QR16" s="42">
        <v>0</v>
      </c>
      <c r="QS16" s="42">
        <v>0</v>
      </c>
      <c r="QT16" s="42">
        <v>0</v>
      </c>
      <c r="QU16" s="42">
        <v>0</v>
      </c>
      <c r="QV16" s="42">
        <v>0</v>
      </c>
      <c r="QW16" s="42">
        <v>393480533</v>
      </c>
      <c r="QX16" s="42">
        <v>145771575</v>
      </c>
      <c r="QY16" s="42">
        <v>247708958</v>
      </c>
      <c r="QZ16" s="42">
        <v>236333611</v>
      </c>
      <c r="RA16" s="42">
        <v>0</v>
      </c>
      <c r="RB16" s="42">
        <v>75000000</v>
      </c>
      <c r="RC16" s="42">
        <v>75000000</v>
      </c>
      <c r="RD16" s="42">
        <v>75000000</v>
      </c>
      <c r="RE16" s="42">
        <v>0</v>
      </c>
      <c r="RF16" s="42">
        <v>0</v>
      </c>
      <c r="RG16" s="42">
        <v>0</v>
      </c>
      <c r="RH16" s="42">
        <v>0</v>
      </c>
      <c r="RI16" s="42">
        <v>1068254645</v>
      </c>
      <c r="RJ16" s="42">
        <v>1068097773</v>
      </c>
      <c r="RK16" s="42">
        <v>1068097773</v>
      </c>
      <c r="RL16" s="42">
        <v>602352485</v>
      </c>
      <c r="RM16" s="42">
        <v>282800233</v>
      </c>
      <c r="RN16" s="42">
        <v>60851182</v>
      </c>
      <c r="RO16" s="42">
        <v>0</v>
      </c>
      <c r="RP16" s="42">
        <v>0</v>
      </c>
      <c r="RQ16" s="42">
        <v>0</v>
      </c>
      <c r="RR16" s="42">
        <v>0</v>
      </c>
      <c r="RS16" s="42">
        <v>77563</v>
      </c>
      <c r="RT16" s="42">
        <v>14892183</v>
      </c>
      <c r="RU16" s="42">
        <v>102456357</v>
      </c>
      <c r="RV16" s="42">
        <v>3877008</v>
      </c>
      <c r="RW16" s="42">
        <v>790762</v>
      </c>
      <c r="RX16" s="42">
        <v>0</v>
      </c>
      <c r="RY16" s="42">
        <v>0</v>
      </c>
      <c r="RZ16" s="42">
        <v>0</v>
      </c>
      <c r="SA16" s="42">
        <v>0</v>
      </c>
      <c r="SB16" s="42">
        <v>0</v>
      </c>
      <c r="SC16" s="42">
        <v>0</v>
      </c>
      <c r="SD16" s="42">
        <v>0</v>
      </c>
      <c r="SE16" s="42">
        <v>0</v>
      </c>
      <c r="SF16" s="42">
        <v>0</v>
      </c>
      <c r="SG16" s="42">
        <v>0</v>
      </c>
      <c r="SH16" s="42">
        <v>0</v>
      </c>
      <c r="SI16" s="42">
        <v>0</v>
      </c>
      <c r="SJ16" s="42">
        <v>0</v>
      </c>
      <c r="SK16" s="42">
        <v>0</v>
      </c>
      <c r="SL16" s="42">
        <v>0</v>
      </c>
      <c r="SM16" s="42">
        <v>0</v>
      </c>
      <c r="SN16" s="42">
        <v>0</v>
      </c>
      <c r="SO16" s="42">
        <v>0</v>
      </c>
      <c r="SP16" s="42">
        <v>0</v>
      </c>
      <c r="SQ16" s="42">
        <v>0</v>
      </c>
      <c r="SR16" s="42">
        <v>0</v>
      </c>
      <c r="SS16" s="42">
        <v>0</v>
      </c>
      <c r="ST16" s="42">
        <v>0</v>
      </c>
      <c r="SU16" s="42">
        <v>0</v>
      </c>
      <c r="SV16" s="42">
        <v>0</v>
      </c>
      <c r="SW16" s="42">
        <v>0</v>
      </c>
      <c r="SX16" s="42">
        <v>0</v>
      </c>
      <c r="SY16" s="42">
        <v>0</v>
      </c>
      <c r="SZ16" s="42">
        <v>0</v>
      </c>
      <c r="TA16" s="42">
        <v>0</v>
      </c>
      <c r="TB16" s="42">
        <v>0</v>
      </c>
      <c r="TC16" s="42">
        <v>0</v>
      </c>
      <c r="TD16" s="42">
        <v>0</v>
      </c>
      <c r="TE16" s="42">
        <v>0</v>
      </c>
      <c r="TF16" s="42">
        <v>0</v>
      </c>
      <c r="TG16" s="42">
        <v>0</v>
      </c>
      <c r="TH16" s="42">
        <v>0</v>
      </c>
      <c r="TI16" s="42">
        <f t="shared" si="18"/>
        <v>343651415</v>
      </c>
      <c r="TJ16" s="42">
        <f t="shared" si="6"/>
        <v>0</v>
      </c>
      <c r="TK16" s="42">
        <v>0</v>
      </c>
      <c r="TL16" s="42">
        <v>0</v>
      </c>
      <c r="TM16" s="42">
        <v>0</v>
      </c>
      <c r="TN16" s="42">
        <v>0</v>
      </c>
      <c r="TO16" s="42">
        <v>0</v>
      </c>
      <c r="TP16" s="42">
        <v>0</v>
      </c>
      <c r="TQ16" s="42">
        <v>0</v>
      </c>
      <c r="TR16" s="42">
        <v>0</v>
      </c>
      <c r="TS16" s="42">
        <v>0</v>
      </c>
      <c r="TT16" s="42">
        <v>0</v>
      </c>
      <c r="TU16" s="42">
        <v>156872</v>
      </c>
      <c r="TV16" s="42">
        <v>0</v>
      </c>
      <c r="TW16" s="42">
        <v>39365</v>
      </c>
      <c r="TX16" s="42">
        <v>117507</v>
      </c>
      <c r="TY16" s="42">
        <v>0</v>
      </c>
      <c r="TZ16" s="42">
        <v>0</v>
      </c>
      <c r="UA16" s="42">
        <v>0</v>
      </c>
      <c r="UB16" s="42">
        <v>0</v>
      </c>
      <c r="UC16" s="42">
        <v>0</v>
      </c>
      <c r="UD16" s="42">
        <v>0</v>
      </c>
      <c r="UE16" s="42">
        <v>0</v>
      </c>
      <c r="UF16" s="42">
        <v>0</v>
      </c>
      <c r="UG16" s="42">
        <f t="shared" si="7"/>
        <v>115342540475</v>
      </c>
      <c r="UH16" s="20">
        <v>115342540475</v>
      </c>
      <c r="UI16" s="1">
        <f>SUM($UG$16:UG16)-UH16</f>
        <v>0</v>
      </c>
    </row>
    <row r="17" spans="2:555">
      <c r="B17" s="58">
        <v>38749</v>
      </c>
      <c r="C17" s="30">
        <f t="shared" si="0"/>
        <v>91398644009</v>
      </c>
      <c r="D17" s="30">
        <f t="shared" si="1"/>
        <v>48903104590</v>
      </c>
      <c r="E17" s="30">
        <v>38968074582</v>
      </c>
      <c r="F17" s="30">
        <v>123869303</v>
      </c>
      <c r="G17" s="30">
        <v>664200</v>
      </c>
      <c r="H17" s="30">
        <v>17557339961</v>
      </c>
      <c r="I17" s="30">
        <v>17557339961</v>
      </c>
      <c r="J17" s="30">
        <v>0</v>
      </c>
      <c r="K17" s="30">
        <v>0</v>
      </c>
      <c r="L17" s="30">
        <v>2605205261</v>
      </c>
      <c r="M17" s="30">
        <v>13522223565</v>
      </c>
      <c r="N17" s="30">
        <v>13522223565</v>
      </c>
      <c r="O17" s="30">
        <v>0</v>
      </c>
      <c r="P17" s="30">
        <v>1386469989</v>
      </c>
      <c r="Q17" s="30">
        <v>1628828360</v>
      </c>
      <c r="R17" s="30">
        <v>2047377444</v>
      </c>
      <c r="S17" s="30">
        <v>9935030008</v>
      </c>
      <c r="T17" s="30">
        <v>6870135000</v>
      </c>
      <c r="U17" s="30">
        <v>0</v>
      </c>
      <c r="V17" s="30">
        <v>6870135000</v>
      </c>
      <c r="W17" s="30">
        <v>275019194</v>
      </c>
      <c r="X17" s="30">
        <v>642076500</v>
      </c>
      <c r="Y17" s="30">
        <v>23945255</v>
      </c>
      <c r="Z17" s="30">
        <v>0</v>
      </c>
      <c r="AA17" s="30">
        <v>0</v>
      </c>
      <c r="AB17" s="30">
        <v>57847696</v>
      </c>
      <c r="AC17" s="30">
        <v>40541196</v>
      </c>
      <c r="AD17" s="30">
        <v>2024012751</v>
      </c>
      <c r="AE17" s="30">
        <v>0</v>
      </c>
      <c r="AF17" s="30">
        <v>0</v>
      </c>
      <c r="AG17" s="30">
        <v>0</v>
      </c>
      <c r="AH17" s="30">
        <v>0</v>
      </c>
      <c r="AI17" s="30">
        <f t="shared" si="2"/>
        <v>42495539419</v>
      </c>
      <c r="AJ17" s="30">
        <v>765040</v>
      </c>
      <c r="AK17" s="30">
        <v>0</v>
      </c>
      <c r="AL17" s="30">
        <v>765040</v>
      </c>
      <c r="AM17" s="30">
        <v>0</v>
      </c>
      <c r="AN17" s="30">
        <v>0</v>
      </c>
      <c r="AO17" s="30">
        <v>786766283</v>
      </c>
      <c r="AP17" s="30">
        <v>774629685</v>
      </c>
      <c r="AQ17" s="30">
        <v>1020000</v>
      </c>
      <c r="AR17" s="30">
        <v>4902660</v>
      </c>
      <c r="AS17" s="30">
        <v>0</v>
      </c>
      <c r="AT17" s="30">
        <v>250000</v>
      </c>
      <c r="AU17" s="30">
        <v>5963938</v>
      </c>
      <c r="AV17" s="30">
        <v>0</v>
      </c>
      <c r="AW17" s="30">
        <v>0</v>
      </c>
      <c r="AX17" s="30">
        <v>0</v>
      </c>
      <c r="AY17" s="30">
        <v>0</v>
      </c>
      <c r="AZ17" s="30">
        <v>0</v>
      </c>
      <c r="BA17" s="30">
        <v>0</v>
      </c>
      <c r="BB17" s="30">
        <v>0</v>
      </c>
      <c r="BC17" s="30">
        <v>0</v>
      </c>
      <c r="BD17" s="30">
        <v>3486066187</v>
      </c>
      <c r="BE17" s="30">
        <v>978500</v>
      </c>
      <c r="BF17" s="30">
        <v>3171737811</v>
      </c>
      <c r="BG17" s="30">
        <v>263069407</v>
      </c>
      <c r="BH17" s="30">
        <v>9710</v>
      </c>
      <c r="BI17" s="30">
        <v>0</v>
      </c>
      <c r="BJ17" s="30">
        <v>18908</v>
      </c>
      <c r="BK17" s="30">
        <v>0</v>
      </c>
      <c r="BL17" s="30">
        <v>6684774</v>
      </c>
      <c r="BM17" s="30">
        <v>0</v>
      </c>
      <c r="BN17" s="30">
        <v>5265968</v>
      </c>
      <c r="BO17" s="30">
        <v>247263</v>
      </c>
      <c r="BP17" s="30">
        <v>0</v>
      </c>
      <c r="BQ17" s="30">
        <v>0</v>
      </c>
      <c r="BR17" s="30">
        <v>38053846</v>
      </c>
      <c r="BS17" s="30">
        <v>0</v>
      </c>
      <c r="BT17" s="30">
        <v>42425212</v>
      </c>
      <c r="BU17" s="30">
        <v>1000000</v>
      </c>
      <c r="BV17" s="30">
        <v>0</v>
      </c>
      <c r="BW17" s="30">
        <v>488964</v>
      </c>
      <c r="BX17" s="30">
        <v>4382823</v>
      </c>
      <c r="BY17" s="30">
        <v>36553425</v>
      </c>
      <c r="BZ17" s="30">
        <v>0</v>
      </c>
      <c r="CA17" s="30">
        <v>0</v>
      </c>
      <c r="CB17" s="30">
        <v>0</v>
      </c>
      <c r="CC17" s="30">
        <v>1393669069</v>
      </c>
      <c r="CD17" s="30">
        <v>1495704</v>
      </c>
      <c r="CE17" s="30">
        <v>5023363530</v>
      </c>
      <c r="CF17" s="30">
        <v>110726745</v>
      </c>
      <c r="CG17" s="30">
        <v>3790022850</v>
      </c>
      <c r="CH17" s="30">
        <v>58273723</v>
      </c>
      <c r="CI17" s="30">
        <v>50464719</v>
      </c>
      <c r="CJ17" s="30">
        <v>2969987</v>
      </c>
      <c r="CK17" s="30">
        <v>29599004</v>
      </c>
      <c r="CL17" s="30">
        <v>2035789</v>
      </c>
      <c r="CM17" s="30">
        <v>1050485</v>
      </c>
      <c r="CN17" s="30">
        <v>1373741</v>
      </c>
      <c r="CO17" s="30">
        <v>0</v>
      </c>
      <c r="CP17" s="30">
        <v>13435713</v>
      </c>
      <c r="CQ17" s="30">
        <v>0</v>
      </c>
      <c r="CR17" s="30">
        <v>0</v>
      </c>
      <c r="CS17" s="30">
        <v>985347678</v>
      </c>
      <c r="CT17" s="30">
        <v>296758496</v>
      </c>
      <c r="CU17" s="30">
        <v>21369516</v>
      </c>
      <c r="CV17" s="30">
        <v>37280448</v>
      </c>
      <c r="CW17" s="30">
        <v>22192356</v>
      </c>
      <c r="CX17" s="30">
        <v>7402756</v>
      </c>
      <c r="CY17" s="30">
        <v>5389710</v>
      </c>
      <c r="CZ17" s="30">
        <f t="shared" si="8"/>
        <v>594954396</v>
      </c>
      <c r="DA17" s="30">
        <v>514336416</v>
      </c>
      <c r="DB17" s="30">
        <v>68943980</v>
      </c>
      <c r="DC17" s="30">
        <v>0</v>
      </c>
      <c r="DD17" s="30">
        <v>11674000</v>
      </c>
      <c r="DE17" s="30">
        <v>0</v>
      </c>
      <c r="DF17" s="30">
        <v>0</v>
      </c>
      <c r="DG17" s="30">
        <v>0</v>
      </c>
      <c r="DH17" s="30">
        <v>0</v>
      </c>
      <c r="DI17" s="30">
        <v>4066292</v>
      </c>
      <c r="DJ17" s="30">
        <v>0</v>
      </c>
      <c r="DK17" s="30">
        <v>4066292</v>
      </c>
      <c r="DL17" s="30">
        <v>110603382</v>
      </c>
      <c r="DM17" s="30">
        <f t="shared" si="9"/>
        <v>939677903</v>
      </c>
      <c r="DN17" s="30">
        <v>66858300</v>
      </c>
      <c r="DO17" s="30">
        <v>16831800</v>
      </c>
      <c r="DP17" s="30">
        <v>16380800</v>
      </c>
      <c r="DQ17" s="30">
        <v>451000</v>
      </c>
      <c r="DR17" s="30">
        <v>591832471</v>
      </c>
      <c r="DS17" s="30">
        <v>19475200</v>
      </c>
      <c r="DT17" s="30">
        <v>18060500</v>
      </c>
      <c r="DU17" s="30">
        <v>1312200</v>
      </c>
      <c r="DV17" s="30">
        <v>102500</v>
      </c>
      <c r="DW17" s="30">
        <v>16424300</v>
      </c>
      <c r="DX17" s="30">
        <v>2445700</v>
      </c>
      <c r="DY17" s="30">
        <v>3139500</v>
      </c>
      <c r="DZ17" s="30">
        <v>0</v>
      </c>
      <c r="EA17" s="30">
        <v>10034400</v>
      </c>
      <c r="EB17" s="30">
        <v>804700</v>
      </c>
      <c r="EC17" s="30">
        <v>176437245</v>
      </c>
      <c r="ED17" s="30">
        <v>4873700</v>
      </c>
      <c r="EE17" s="30">
        <v>171528800</v>
      </c>
      <c r="EF17" s="30">
        <v>34745</v>
      </c>
      <c r="EG17" s="30">
        <v>21095900</v>
      </c>
      <c r="EH17" s="30">
        <v>21074100</v>
      </c>
      <c r="EI17" s="30">
        <v>0</v>
      </c>
      <c r="EJ17" s="30">
        <v>21800</v>
      </c>
      <c r="EK17" s="30">
        <v>40526300</v>
      </c>
      <c r="EL17" s="30">
        <v>65400</v>
      </c>
      <c r="EM17" s="30">
        <v>2364200</v>
      </c>
      <c r="EN17" s="30">
        <v>22181800</v>
      </c>
      <c r="EO17" s="30">
        <v>2710700</v>
      </c>
      <c r="EP17" s="30">
        <v>1121600</v>
      </c>
      <c r="EQ17" s="30">
        <v>28700</v>
      </c>
      <c r="ER17" s="30">
        <v>21800</v>
      </c>
      <c r="ES17" s="30">
        <v>1050600</v>
      </c>
      <c r="ET17" s="30">
        <v>488000</v>
      </c>
      <c r="EU17" s="30">
        <v>7022400</v>
      </c>
      <c r="EV17" s="30">
        <v>1857300</v>
      </c>
      <c r="EW17" s="30">
        <v>53218200</v>
      </c>
      <c r="EX17" s="30">
        <v>178800</v>
      </c>
      <c r="EY17" s="30">
        <v>414200</v>
      </c>
      <c r="EZ17" s="30">
        <v>35207000</v>
      </c>
      <c r="FA17" s="30">
        <v>17418200</v>
      </c>
      <c r="FB17" s="30">
        <v>0</v>
      </c>
      <c r="FC17" s="30">
        <v>266400</v>
      </c>
      <c r="FD17" s="30">
        <v>163200</v>
      </c>
      <c r="FE17" s="30">
        <v>0</v>
      </c>
      <c r="FF17" s="30">
        <v>228023926</v>
      </c>
      <c r="FG17" s="30">
        <v>264155332</v>
      </c>
      <c r="FH17" s="30">
        <v>2537200</v>
      </c>
      <c r="FI17" s="30">
        <v>248072332</v>
      </c>
      <c r="FJ17" s="30">
        <v>12358800</v>
      </c>
      <c r="FK17" s="30">
        <v>1365300</v>
      </c>
      <c r="FL17" s="30">
        <v>0</v>
      </c>
      <c r="FM17" s="30">
        <v>0</v>
      </c>
      <c r="FN17" s="30">
        <v>0</v>
      </c>
      <c r="FO17" s="30">
        <v>10993500</v>
      </c>
      <c r="FP17" s="30">
        <v>1187000</v>
      </c>
      <c r="FQ17" s="30">
        <v>0</v>
      </c>
      <c r="FR17" s="30">
        <f t="shared" si="10"/>
        <v>532005868</v>
      </c>
      <c r="FS17" s="30">
        <v>99249266</v>
      </c>
      <c r="FT17" s="30">
        <v>0</v>
      </c>
      <c r="FU17" s="30">
        <v>2775268</v>
      </c>
      <c r="FV17" s="30">
        <v>36402800</v>
      </c>
      <c r="FW17" s="30">
        <v>0</v>
      </c>
      <c r="FX17" s="30">
        <v>36402800</v>
      </c>
      <c r="FY17" s="30">
        <v>0</v>
      </c>
      <c r="FZ17" s="30">
        <v>283400</v>
      </c>
      <c r="GA17" s="30">
        <v>58695798</v>
      </c>
      <c r="GB17" s="30">
        <v>1092000</v>
      </c>
      <c r="GC17" s="30">
        <v>1804482</v>
      </c>
      <c r="GD17" s="30">
        <v>0</v>
      </c>
      <c r="GE17" s="30">
        <v>1804482</v>
      </c>
      <c r="GF17" s="30">
        <v>0</v>
      </c>
      <c r="GG17" s="30">
        <v>199813</v>
      </c>
      <c r="GH17" s="30">
        <v>9800000</v>
      </c>
      <c r="GI17" s="30">
        <v>188745947</v>
      </c>
      <c r="GJ17" s="30">
        <v>107398947</v>
      </c>
      <c r="GK17" s="30">
        <v>81347000</v>
      </c>
      <c r="GL17" s="30">
        <v>232206360</v>
      </c>
      <c r="GM17" s="30">
        <v>6016562</v>
      </c>
      <c r="GN17" s="30">
        <v>2120000</v>
      </c>
      <c r="GO17" s="30">
        <v>814000</v>
      </c>
      <c r="GP17" s="30">
        <v>67436598</v>
      </c>
      <c r="GQ17" s="30">
        <v>749816</v>
      </c>
      <c r="GR17" s="30">
        <v>703416</v>
      </c>
      <c r="GS17" s="30">
        <v>93949136</v>
      </c>
      <c r="GT17" s="30">
        <v>60416832</v>
      </c>
      <c r="GU17" s="30">
        <v>724286660</v>
      </c>
      <c r="GV17" s="30">
        <v>0</v>
      </c>
      <c r="GW17" s="30">
        <v>0</v>
      </c>
      <c r="GX17" s="30">
        <v>0</v>
      </c>
      <c r="GY17" s="30">
        <v>8346270</v>
      </c>
      <c r="GZ17" s="30">
        <v>552258140</v>
      </c>
      <c r="HA17" s="30">
        <v>-157146</v>
      </c>
      <c r="HB17" s="30">
        <v>4018929</v>
      </c>
      <c r="HC17" s="30">
        <v>0</v>
      </c>
      <c r="HD17" s="30">
        <v>159820467</v>
      </c>
      <c r="HE17" s="30">
        <v>0</v>
      </c>
      <c r="HF17" s="30">
        <v>0</v>
      </c>
      <c r="HG17" s="30">
        <v>0</v>
      </c>
      <c r="HH17" s="30">
        <f t="shared" si="11"/>
        <v>0</v>
      </c>
      <c r="HI17" s="30">
        <f t="shared" si="12"/>
        <v>0</v>
      </c>
      <c r="HJ17" s="30">
        <v>0</v>
      </c>
      <c r="HK17" s="30">
        <v>0</v>
      </c>
      <c r="HL17" s="30">
        <v>0</v>
      </c>
      <c r="HM17" s="30">
        <v>0</v>
      </c>
      <c r="HN17" s="30">
        <v>0</v>
      </c>
      <c r="HO17" s="30">
        <v>0</v>
      </c>
      <c r="HP17" s="30">
        <v>28527815</v>
      </c>
      <c r="HQ17" s="30">
        <v>7199326</v>
      </c>
      <c r="HR17" s="30">
        <v>8653538</v>
      </c>
      <c r="HS17" s="30">
        <v>12674951</v>
      </c>
      <c r="HT17" s="30">
        <v>0</v>
      </c>
      <c r="HU17" s="30">
        <v>0</v>
      </c>
      <c r="HV17" s="30">
        <v>0</v>
      </c>
      <c r="HW17" s="30">
        <v>0</v>
      </c>
      <c r="HX17" s="30">
        <f t="shared" si="13"/>
        <v>0</v>
      </c>
      <c r="HY17" s="30">
        <f t="shared" si="14"/>
        <v>0</v>
      </c>
      <c r="HZ17" s="30">
        <v>28798546257</v>
      </c>
      <c r="IA17" s="30">
        <v>27519688315</v>
      </c>
      <c r="IB17" s="30">
        <v>27519688315</v>
      </c>
      <c r="IC17" s="30">
        <v>0</v>
      </c>
      <c r="ID17" s="30">
        <v>0</v>
      </c>
      <c r="IE17" s="30">
        <v>0</v>
      </c>
      <c r="IF17" s="30">
        <v>0</v>
      </c>
      <c r="IG17" s="30">
        <v>23536098452</v>
      </c>
      <c r="IH17" s="30">
        <v>22299488479</v>
      </c>
      <c r="II17" s="30">
        <v>0</v>
      </c>
      <c r="IJ17" s="30">
        <v>1236609973</v>
      </c>
      <c r="IK17" s="30">
        <v>0</v>
      </c>
      <c r="IL17" s="30">
        <v>3852447189</v>
      </c>
      <c r="IM17" s="30">
        <v>1755174939</v>
      </c>
      <c r="IN17" s="30">
        <v>171048655</v>
      </c>
      <c r="IO17" s="30">
        <v>128286491</v>
      </c>
      <c r="IP17" s="30">
        <v>1797937104</v>
      </c>
      <c r="IQ17" s="30">
        <v>0</v>
      </c>
      <c r="IR17" s="30">
        <v>0</v>
      </c>
      <c r="IS17" s="30">
        <v>0</v>
      </c>
      <c r="IT17" s="30">
        <v>0</v>
      </c>
      <c r="IU17" s="30">
        <v>0</v>
      </c>
      <c r="IV17" s="30">
        <v>131142674</v>
      </c>
      <c r="IW17" s="30">
        <v>0</v>
      </c>
      <c r="IX17" s="30">
        <v>0</v>
      </c>
      <c r="IY17" s="30">
        <v>0</v>
      </c>
      <c r="IZ17" s="30">
        <v>0</v>
      </c>
      <c r="JA17" s="30">
        <v>0</v>
      </c>
      <c r="JB17" s="30">
        <v>0</v>
      </c>
      <c r="JC17" s="30">
        <v>0</v>
      </c>
      <c r="JD17" s="30">
        <v>0</v>
      </c>
      <c r="JE17" s="30">
        <v>0</v>
      </c>
      <c r="JF17" s="30">
        <v>0</v>
      </c>
      <c r="JG17" s="30">
        <v>0</v>
      </c>
      <c r="JH17" s="31">
        <v>0</v>
      </c>
      <c r="JI17" s="43">
        <v>0</v>
      </c>
      <c r="JJ17" s="43">
        <v>0</v>
      </c>
      <c r="JK17" s="43">
        <v>0</v>
      </c>
      <c r="JL17" s="43"/>
      <c r="JM17" s="30">
        <v>0</v>
      </c>
      <c r="JN17" s="43">
        <v>0</v>
      </c>
      <c r="JO17" s="30">
        <v>96096499</v>
      </c>
      <c r="JP17" s="30">
        <v>58357555</v>
      </c>
      <c r="JQ17" s="30">
        <v>12359254</v>
      </c>
      <c r="JR17" s="30">
        <v>40458000</v>
      </c>
      <c r="JS17" s="30">
        <v>0</v>
      </c>
      <c r="JT17" s="30">
        <v>0</v>
      </c>
      <c r="JU17" s="30">
        <v>0</v>
      </c>
      <c r="JV17" s="30">
        <v>0</v>
      </c>
      <c r="JW17" s="30">
        <v>0</v>
      </c>
      <c r="JX17" s="30">
        <v>0</v>
      </c>
      <c r="JY17" s="30">
        <v>0</v>
      </c>
      <c r="JZ17" s="30">
        <v>0</v>
      </c>
      <c r="KA17" s="30">
        <v>0</v>
      </c>
      <c r="KB17" s="30">
        <v>0</v>
      </c>
      <c r="KC17" s="30">
        <v>0</v>
      </c>
      <c r="KD17" s="30">
        <v>0</v>
      </c>
      <c r="KE17" s="30">
        <v>0</v>
      </c>
      <c r="KF17" s="30">
        <v>0</v>
      </c>
      <c r="KG17" s="30">
        <v>0</v>
      </c>
      <c r="KH17" s="30">
        <v>0</v>
      </c>
      <c r="KI17" s="43">
        <v>0</v>
      </c>
      <c r="KJ17" s="43">
        <v>0</v>
      </c>
      <c r="KK17" s="43">
        <v>0</v>
      </c>
      <c r="KL17" s="43">
        <v>0</v>
      </c>
      <c r="KM17" s="30">
        <v>1220500387</v>
      </c>
      <c r="KN17" s="30">
        <v>1121838100</v>
      </c>
      <c r="KO17" s="30">
        <v>37614494</v>
      </c>
      <c r="KP17" s="30">
        <v>0</v>
      </c>
      <c r="KQ17" s="30">
        <v>2404568</v>
      </c>
      <c r="KR17" s="30">
        <v>0</v>
      </c>
      <c r="KS17" s="30">
        <v>2435590</v>
      </c>
      <c r="KT17" s="30">
        <v>2582333</v>
      </c>
      <c r="KU17" s="30">
        <v>77280</v>
      </c>
      <c r="KV17" s="30">
        <v>42542333</v>
      </c>
      <c r="KW17" s="30">
        <v>0</v>
      </c>
      <c r="KX17" s="30">
        <v>1264470</v>
      </c>
      <c r="KY17" s="30">
        <v>0</v>
      </c>
      <c r="KZ17" s="30">
        <v>1175292</v>
      </c>
      <c r="LA17" s="30">
        <v>6546432</v>
      </c>
      <c r="LB17" s="30">
        <v>590495</v>
      </c>
      <c r="LC17" s="30">
        <v>1429000</v>
      </c>
      <c r="LD17" s="30">
        <v>0</v>
      </c>
      <c r="LE17" s="30">
        <v>0</v>
      </c>
      <c r="LF17" s="30">
        <v>0</v>
      </c>
      <c r="LG17" s="30">
        <v>0</v>
      </c>
      <c r="LH17" s="30">
        <v>0</v>
      </c>
      <c r="LI17" s="30">
        <v>0</v>
      </c>
      <c r="LJ17" s="31">
        <v>0</v>
      </c>
      <c r="LK17" s="31">
        <v>0</v>
      </c>
      <c r="LL17" s="31">
        <v>0</v>
      </c>
      <c r="LM17" s="31">
        <v>0</v>
      </c>
      <c r="LN17" s="31">
        <v>0</v>
      </c>
      <c r="LO17" s="31">
        <v>0</v>
      </c>
      <c r="LP17" s="31">
        <v>0</v>
      </c>
      <c r="LQ17" s="31">
        <v>0</v>
      </c>
      <c r="LR17" s="31">
        <v>0</v>
      </c>
      <c r="LS17" s="31">
        <v>0</v>
      </c>
      <c r="LT17" s="31">
        <v>0</v>
      </c>
      <c r="LU17" s="31">
        <v>0</v>
      </c>
      <c r="LV17" s="31">
        <v>0</v>
      </c>
      <c r="LW17" s="31">
        <v>0</v>
      </c>
      <c r="LX17" s="31">
        <v>0</v>
      </c>
      <c r="LY17" s="31">
        <v>0</v>
      </c>
      <c r="LZ17" s="31">
        <v>0</v>
      </c>
      <c r="MA17" s="31">
        <v>0</v>
      </c>
      <c r="MB17" s="31">
        <v>0</v>
      </c>
      <c r="MC17" s="31">
        <v>0</v>
      </c>
      <c r="MD17" s="31">
        <v>0</v>
      </c>
      <c r="ME17" s="31">
        <v>0</v>
      </c>
      <c r="MF17" s="31">
        <v>0</v>
      </c>
      <c r="MG17" s="31">
        <v>0</v>
      </c>
      <c r="MH17" s="31">
        <v>0</v>
      </c>
      <c r="MI17" s="31">
        <v>0</v>
      </c>
      <c r="MJ17" s="31">
        <v>0</v>
      </c>
      <c r="MK17" s="31">
        <v>0</v>
      </c>
      <c r="ML17" s="31">
        <v>0</v>
      </c>
      <c r="MM17" s="31">
        <v>0</v>
      </c>
      <c r="MN17" s="31">
        <v>0</v>
      </c>
      <c r="MO17" s="31">
        <v>0</v>
      </c>
      <c r="MP17" s="31">
        <v>0</v>
      </c>
      <c r="MQ17" s="30">
        <v>651802032</v>
      </c>
      <c r="MR17" s="30">
        <v>0</v>
      </c>
      <c r="MS17" s="30">
        <f t="shared" si="3"/>
        <v>2786454554</v>
      </c>
      <c r="MT17" s="30">
        <v>1323713922</v>
      </c>
      <c r="MU17" s="30">
        <v>0</v>
      </c>
      <c r="MV17" s="30">
        <v>0</v>
      </c>
      <c r="MW17" s="30">
        <v>0</v>
      </c>
      <c r="MX17" s="30">
        <v>0</v>
      </c>
      <c r="MY17" s="30">
        <v>0</v>
      </c>
      <c r="MZ17" s="30">
        <v>0</v>
      </c>
      <c r="NA17" s="30">
        <f t="shared" si="4"/>
        <v>0</v>
      </c>
      <c r="NB17" s="30">
        <v>0</v>
      </c>
      <c r="NC17" s="30">
        <v>0</v>
      </c>
      <c r="ND17" s="30">
        <f t="shared" si="5"/>
        <v>0</v>
      </c>
      <c r="NE17" s="30">
        <v>0</v>
      </c>
      <c r="NF17" s="30">
        <v>0</v>
      </c>
      <c r="NG17" s="30">
        <v>1105783162</v>
      </c>
      <c r="NH17" s="30">
        <v>0</v>
      </c>
      <c r="NI17" s="30">
        <v>0</v>
      </c>
      <c r="NJ17" s="30">
        <v>0</v>
      </c>
      <c r="NK17" s="30">
        <v>0</v>
      </c>
      <c r="NL17" s="30">
        <v>0</v>
      </c>
      <c r="NM17" s="30">
        <v>0</v>
      </c>
      <c r="NN17" s="30">
        <v>0</v>
      </c>
      <c r="NO17" s="30">
        <v>0</v>
      </c>
      <c r="NP17" s="30">
        <v>0</v>
      </c>
      <c r="NQ17" s="30">
        <v>0</v>
      </c>
      <c r="NR17" s="30">
        <v>0</v>
      </c>
      <c r="NS17" s="30">
        <v>0</v>
      </c>
      <c r="NT17" s="30">
        <v>0</v>
      </c>
      <c r="NU17" s="30">
        <v>217930760</v>
      </c>
      <c r="NV17" s="30">
        <v>0</v>
      </c>
      <c r="NW17" s="30">
        <v>0</v>
      </c>
      <c r="NX17" s="30">
        <v>0</v>
      </c>
      <c r="NY17" s="30">
        <v>0</v>
      </c>
      <c r="NZ17" s="30">
        <v>0</v>
      </c>
      <c r="OA17" s="30">
        <v>715622138</v>
      </c>
      <c r="OB17" s="30">
        <v>0</v>
      </c>
      <c r="OC17" s="30">
        <v>0</v>
      </c>
      <c r="OD17" s="30">
        <v>0</v>
      </c>
      <c r="OE17" s="30">
        <v>0</v>
      </c>
      <c r="OF17" s="30">
        <v>0</v>
      </c>
      <c r="OG17" s="30">
        <v>0</v>
      </c>
      <c r="OH17" s="30">
        <v>0</v>
      </c>
      <c r="OI17" s="30">
        <v>0</v>
      </c>
      <c r="OJ17" s="30">
        <v>0</v>
      </c>
      <c r="OK17" s="30">
        <v>0</v>
      </c>
      <c r="OL17" s="30">
        <v>0</v>
      </c>
      <c r="OM17" s="30">
        <v>0</v>
      </c>
      <c r="ON17" s="30">
        <v>0</v>
      </c>
      <c r="OO17" s="30">
        <v>0</v>
      </c>
      <c r="OP17" s="30">
        <v>74756874</v>
      </c>
      <c r="OQ17" s="30">
        <v>640865264</v>
      </c>
      <c r="OR17" s="30">
        <v>0</v>
      </c>
      <c r="OS17" s="30">
        <v>747118494</v>
      </c>
      <c r="OT17" s="30">
        <v>0</v>
      </c>
      <c r="OU17" s="30">
        <v>671911318</v>
      </c>
      <c r="OV17" s="30">
        <v>0</v>
      </c>
      <c r="OW17" s="30">
        <v>0</v>
      </c>
      <c r="OX17" s="30">
        <v>29321933</v>
      </c>
      <c r="OY17" s="30">
        <v>0</v>
      </c>
      <c r="OZ17" s="30">
        <v>0</v>
      </c>
      <c r="PA17" s="30">
        <v>0</v>
      </c>
      <c r="PB17" s="30">
        <v>0</v>
      </c>
      <c r="PC17" s="30">
        <v>0</v>
      </c>
      <c r="PD17" s="30">
        <v>0</v>
      </c>
      <c r="PE17" s="30">
        <v>0</v>
      </c>
      <c r="PF17" s="30">
        <v>0</v>
      </c>
      <c r="PG17" s="30">
        <v>0</v>
      </c>
      <c r="PH17" s="30">
        <v>0</v>
      </c>
      <c r="PI17" s="30">
        <v>0</v>
      </c>
      <c r="PJ17" s="30">
        <v>0</v>
      </c>
      <c r="PK17" s="30">
        <v>0</v>
      </c>
      <c r="PL17" s="30">
        <v>0</v>
      </c>
      <c r="PM17" s="30">
        <v>45885243</v>
      </c>
      <c r="PN17" s="30">
        <v>45885243</v>
      </c>
      <c r="PO17" s="30">
        <v>0</v>
      </c>
      <c r="PP17" s="30">
        <v>0</v>
      </c>
      <c r="PQ17" s="30">
        <v>0</v>
      </c>
      <c r="PR17" s="30">
        <v>0</v>
      </c>
      <c r="PS17" s="30">
        <v>0</v>
      </c>
      <c r="PT17" s="30">
        <f t="shared" si="15"/>
        <v>0</v>
      </c>
      <c r="PU17" s="30">
        <v>0</v>
      </c>
      <c r="PV17" s="30">
        <v>0</v>
      </c>
      <c r="PW17" s="30">
        <v>0</v>
      </c>
      <c r="PX17" s="30">
        <v>0</v>
      </c>
      <c r="PY17" s="30">
        <v>0</v>
      </c>
      <c r="PZ17" s="30">
        <v>0</v>
      </c>
      <c r="QA17" s="30">
        <v>0</v>
      </c>
      <c r="QB17" s="30">
        <v>0</v>
      </c>
      <c r="QC17" s="30">
        <v>0</v>
      </c>
      <c r="QD17" s="30">
        <v>0</v>
      </c>
      <c r="QE17" s="30">
        <v>0</v>
      </c>
      <c r="QF17" s="30">
        <v>0</v>
      </c>
      <c r="QG17" s="30">
        <v>0</v>
      </c>
      <c r="QH17" s="30">
        <v>0</v>
      </c>
      <c r="QI17" s="30">
        <v>0</v>
      </c>
      <c r="QJ17" s="30">
        <v>0</v>
      </c>
      <c r="QK17" s="30">
        <v>0</v>
      </c>
      <c r="QL17" s="30">
        <v>0</v>
      </c>
      <c r="QM17" s="30">
        <v>0</v>
      </c>
      <c r="QN17" s="30">
        <v>0</v>
      </c>
      <c r="QO17" s="30">
        <f t="shared" si="16"/>
        <v>88132600244</v>
      </c>
      <c r="QP17" s="30">
        <f t="shared" si="17"/>
        <v>1579260013</v>
      </c>
      <c r="QQ17" s="30">
        <v>0</v>
      </c>
      <c r="QR17" s="30">
        <v>0</v>
      </c>
      <c r="QS17" s="30">
        <v>0</v>
      </c>
      <c r="QT17" s="30">
        <v>0</v>
      </c>
      <c r="QU17" s="30">
        <v>0</v>
      </c>
      <c r="QV17" s="30">
        <v>0</v>
      </c>
      <c r="QW17" s="30">
        <v>529274772</v>
      </c>
      <c r="QX17" s="30">
        <v>525058533</v>
      </c>
      <c r="QY17" s="30">
        <v>4216239</v>
      </c>
      <c r="QZ17" s="30">
        <v>1049985241</v>
      </c>
      <c r="RA17" s="30">
        <v>0</v>
      </c>
      <c r="RB17" s="30">
        <v>0</v>
      </c>
      <c r="RC17" s="30">
        <v>0</v>
      </c>
      <c r="RD17" s="30">
        <v>0</v>
      </c>
      <c r="RE17" s="30">
        <v>0</v>
      </c>
      <c r="RF17" s="30">
        <v>0</v>
      </c>
      <c r="RG17" s="30">
        <v>0</v>
      </c>
      <c r="RH17" s="30">
        <v>0</v>
      </c>
      <c r="RI17" s="30">
        <v>86553340231</v>
      </c>
      <c r="RJ17" s="30">
        <v>1666093547</v>
      </c>
      <c r="RK17" s="30">
        <v>1666093547</v>
      </c>
      <c r="RL17" s="30">
        <v>1077057655</v>
      </c>
      <c r="RM17" s="30">
        <v>262614869</v>
      </c>
      <c r="RN17" s="30">
        <v>97042272</v>
      </c>
      <c r="RO17" s="30">
        <v>0</v>
      </c>
      <c r="RP17" s="30">
        <v>0</v>
      </c>
      <c r="RQ17" s="30">
        <v>0</v>
      </c>
      <c r="RR17" s="30">
        <v>0</v>
      </c>
      <c r="RS17" s="30">
        <v>70334</v>
      </c>
      <c r="RT17" s="30">
        <v>33588139</v>
      </c>
      <c r="RU17" s="30">
        <v>191333758</v>
      </c>
      <c r="RV17" s="30">
        <v>4386520</v>
      </c>
      <c r="RW17" s="30">
        <v>0</v>
      </c>
      <c r="RX17" s="30">
        <v>0</v>
      </c>
      <c r="RY17" s="30">
        <v>0</v>
      </c>
      <c r="RZ17" s="30">
        <v>0</v>
      </c>
      <c r="SA17" s="30">
        <v>0</v>
      </c>
      <c r="SB17" s="30">
        <v>0</v>
      </c>
      <c r="SC17" s="30">
        <v>0</v>
      </c>
      <c r="SD17" s="30">
        <v>0</v>
      </c>
      <c r="SE17" s="30">
        <v>0</v>
      </c>
      <c r="SF17" s="30">
        <v>0</v>
      </c>
      <c r="SG17" s="30">
        <v>0</v>
      </c>
      <c r="SH17" s="30">
        <v>0</v>
      </c>
      <c r="SI17" s="30">
        <v>0</v>
      </c>
      <c r="SJ17" s="30">
        <v>0</v>
      </c>
      <c r="SK17" s="30">
        <v>0</v>
      </c>
      <c r="SL17" s="30">
        <v>0</v>
      </c>
      <c r="SM17" s="30">
        <v>0</v>
      </c>
      <c r="SN17" s="30">
        <v>0</v>
      </c>
      <c r="SO17" s="30">
        <v>0</v>
      </c>
      <c r="SP17" s="30">
        <v>0</v>
      </c>
      <c r="SQ17" s="30">
        <v>0</v>
      </c>
      <c r="SR17" s="30">
        <v>0</v>
      </c>
      <c r="SS17" s="30">
        <v>0</v>
      </c>
      <c r="ST17" s="30">
        <v>0</v>
      </c>
      <c r="SU17" s="30">
        <v>0</v>
      </c>
      <c r="SV17" s="30">
        <v>0</v>
      </c>
      <c r="SW17" s="30">
        <v>0</v>
      </c>
      <c r="SX17" s="30">
        <v>0</v>
      </c>
      <c r="SY17" s="30">
        <v>0</v>
      </c>
      <c r="SZ17" s="30">
        <v>0</v>
      </c>
      <c r="TA17" s="30">
        <v>0</v>
      </c>
      <c r="TB17" s="30">
        <v>0</v>
      </c>
      <c r="TC17" s="30">
        <v>0</v>
      </c>
      <c r="TD17" s="30">
        <v>0</v>
      </c>
      <c r="TE17" s="30">
        <v>0</v>
      </c>
      <c r="TF17" s="30">
        <v>0</v>
      </c>
      <c r="TG17" s="30">
        <v>0</v>
      </c>
      <c r="TH17" s="30">
        <v>0</v>
      </c>
      <c r="TI17" s="30">
        <f t="shared" si="18"/>
        <v>359657141</v>
      </c>
      <c r="TJ17" s="30">
        <f t="shared" si="6"/>
        <v>84873524000</v>
      </c>
      <c r="TK17" s="30">
        <v>84873524000</v>
      </c>
      <c r="TL17" s="30">
        <v>84873524000</v>
      </c>
      <c r="TM17" s="30">
        <v>0</v>
      </c>
      <c r="TN17" s="30">
        <v>0</v>
      </c>
      <c r="TO17" s="30">
        <v>0</v>
      </c>
      <c r="TP17" s="30">
        <v>0</v>
      </c>
      <c r="TQ17" s="30">
        <v>0</v>
      </c>
      <c r="TR17" s="30">
        <v>0</v>
      </c>
      <c r="TS17" s="30">
        <v>0</v>
      </c>
      <c r="TT17" s="30">
        <v>0</v>
      </c>
      <c r="TU17" s="30">
        <v>13722684</v>
      </c>
      <c r="TV17" s="30">
        <v>0</v>
      </c>
      <c r="TW17" s="30">
        <v>65785</v>
      </c>
      <c r="TX17" s="30">
        <v>123970</v>
      </c>
      <c r="TY17" s="30">
        <v>13532929</v>
      </c>
      <c r="TZ17" s="30">
        <v>0</v>
      </c>
      <c r="UA17" s="30">
        <v>0</v>
      </c>
      <c r="UB17" s="30">
        <v>0</v>
      </c>
      <c r="UC17" s="30">
        <v>0</v>
      </c>
      <c r="UD17" s="30">
        <v>0</v>
      </c>
      <c r="UE17" s="30">
        <v>0</v>
      </c>
      <c r="UF17" s="30">
        <v>0</v>
      </c>
      <c r="UG17" s="30">
        <f t="shared" si="7"/>
        <v>182317698807</v>
      </c>
      <c r="UH17" s="1">
        <v>297660239282</v>
      </c>
      <c r="UI17" s="1">
        <f>SUM($UG$16:UG17)-UH17</f>
        <v>0</v>
      </c>
    </row>
    <row r="18" spans="2:555">
      <c r="B18" s="58">
        <v>38777</v>
      </c>
      <c r="C18" s="30">
        <f t="shared" si="0"/>
        <v>89214245025</v>
      </c>
      <c r="D18" s="30">
        <f t="shared" si="1"/>
        <v>42371980611</v>
      </c>
      <c r="E18" s="30">
        <v>32193453882</v>
      </c>
      <c r="F18" s="30">
        <v>7789400</v>
      </c>
      <c r="G18" s="30">
        <v>678840</v>
      </c>
      <c r="H18" s="30">
        <v>8716445978</v>
      </c>
      <c r="I18" s="30">
        <v>8716445978</v>
      </c>
      <c r="J18" s="30">
        <v>0</v>
      </c>
      <c r="K18" s="30">
        <v>0</v>
      </c>
      <c r="L18" s="30">
        <v>5198206793</v>
      </c>
      <c r="M18" s="30">
        <v>13542274374</v>
      </c>
      <c r="N18" s="30">
        <v>13542274374</v>
      </c>
      <c r="O18" s="30">
        <v>0</v>
      </c>
      <c r="P18" s="30">
        <v>724264746</v>
      </c>
      <c r="Q18" s="30">
        <v>1590725039</v>
      </c>
      <c r="R18" s="30">
        <v>2136720211</v>
      </c>
      <c r="S18" s="30">
        <v>10178526729</v>
      </c>
      <c r="T18" s="30">
        <v>6876733000</v>
      </c>
      <c r="U18" s="30">
        <v>0</v>
      </c>
      <c r="V18" s="30">
        <v>6876733000</v>
      </c>
      <c r="W18" s="30">
        <v>147496442</v>
      </c>
      <c r="X18" s="30">
        <v>995838279</v>
      </c>
      <c r="Y18" s="30">
        <v>77165225</v>
      </c>
      <c r="Z18" s="30">
        <v>0</v>
      </c>
      <c r="AA18" s="30">
        <v>0</v>
      </c>
      <c r="AB18" s="30">
        <v>50693046</v>
      </c>
      <c r="AC18" s="30">
        <v>27963712</v>
      </c>
      <c r="AD18" s="30">
        <v>2001184609</v>
      </c>
      <c r="AE18" s="30">
        <v>0</v>
      </c>
      <c r="AF18" s="30">
        <v>0</v>
      </c>
      <c r="AG18" s="30">
        <v>0</v>
      </c>
      <c r="AH18" s="30">
        <v>0</v>
      </c>
      <c r="AI18" s="30">
        <f t="shared" si="2"/>
        <v>46842264414</v>
      </c>
      <c r="AJ18" s="30">
        <v>54064447</v>
      </c>
      <c r="AK18" s="30">
        <v>0</v>
      </c>
      <c r="AL18" s="30">
        <v>829415</v>
      </c>
      <c r="AM18" s="30">
        <v>53235032</v>
      </c>
      <c r="AN18" s="30">
        <v>0</v>
      </c>
      <c r="AO18" s="30">
        <v>827464848</v>
      </c>
      <c r="AP18" s="30">
        <v>819024036</v>
      </c>
      <c r="AQ18" s="30">
        <v>816000</v>
      </c>
      <c r="AR18" s="30">
        <v>2797727</v>
      </c>
      <c r="AS18" s="30">
        <v>111170</v>
      </c>
      <c r="AT18" s="30">
        <v>30000</v>
      </c>
      <c r="AU18" s="30">
        <v>4685915</v>
      </c>
      <c r="AV18" s="30">
        <v>0</v>
      </c>
      <c r="AW18" s="30">
        <v>0</v>
      </c>
      <c r="AX18" s="30">
        <v>0</v>
      </c>
      <c r="AY18" s="30">
        <v>0</v>
      </c>
      <c r="AZ18" s="30">
        <v>0</v>
      </c>
      <c r="BA18" s="30">
        <v>0</v>
      </c>
      <c r="BB18" s="30">
        <v>0</v>
      </c>
      <c r="BC18" s="30">
        <v>0</v>
      </c>
      <c r="BD18" s="30">
        <v>3333240889</v>
      </c>
      <c r="BE18" s="30">
        <v>0</v>
      </c>
      <c r="BF18" s="30">
        <v>2654201232</v>
      </c>
      <c r="BG18" s="30">
        <v>636792410</v>
      </c>
      <c r="BH18" s="30">
        <v>20037</v>
      </c>
      <c r="BI18" s="30">
        <v>3678</v>
      </c>
      <c r="BJ18" s="30">
        <v>0</v>
      </c>
      <c r="BK18" s="30">
        <v>0</v>
      </c>
      <c r="BL18" s="30">
        <v>7341682</v>
      </c>
      <c r="BM18" s="30">
        <v>0</v>
      </c>
      <c r="BN18" s="30">
        <v>5694322</v>
      </c>
      <c r="BO18" s="30">
        <v>76108</v>
      </c>
      <c r="BP18" s="30">
        <v>0</v>
      </c>
      <c r="BQ18" s="30">
        <v>0</v>
      </c>
      <c r="BR18" s="30">
        <v>29111420</v>
      </c>
      <c r="BS18" s="30">
        <v>0</v>
      </c>
      <c r="BT18" s="30">
        <v>24714706</v>
      </c>
      <c r="BU18" s="30">
        <v>366049</v>
      </c>
      <c r="BV18" s="30">
        <v>0</v>
      </c>
      <c r="BW18" s="30">
        <v>1459014</v>
      </c>
      <c r="BX18" s="30">
        <v>0</v>
      </c>
      <c r="BY18" s="30">
        <v>22889643</v>
      </c>
      <c r="BZ18" s="30">
        <v>0</v>
      </c>
      <c r="CA18" s="30">
        <v>0</v>
      </c>
      <c r="CB18" s="30">
        <v>0</v>
      </c>
      <c r="CC18" s="30">
        <v>371228743</v>
      </c>
      <c r="CD18" s="30">
        <v>609172</v>
      </c>
      <c r="CE18" s="30">
        <v>5361692939</v>
      </c>
      <c r="CF18" s="30">
        <v>80331999</v>
      </c>
      <c r="CG18" s="30">
        <v>3925008160</v>
      </c>
      <c r="CH18" s="30">
        <v>59986898</v>
      </c>
      <c r="CI18" s="30">
        <v>26712224</v>
      </c>
      <c r="CJ18" s="30">
        <v>826268</v>
      </c>
      <c r="CK18" s="30">
        <v>13722436</v>
      </c>
      <c r="CL18" s="30">
        <v>1925131</v>
      </c>
      <c r="CM18" s="30">
        <v>344433</v>
      </c>
      <c r="CN18" s="30">
        <v>742539</v>
      </c>
      <c r="CO18" s="30">
        <v>0</v>
      </c>
      <c r="CP18" s="30">
        <v>9151417</v>
      </c>
      <c r="CQ18" s="30">
        <v>0</v>
      </c>
      <c r="CR18" s="30">
        <v>0</v>
      </c>
      <c r="CS18" s="30">
        <v>1250777069</v>
      </c>
      <c r="CT18" s="30">
        <v>401252348</v>
      </c>
      <c r="CU18" s="30">
        <v>18481213</v>
      </c>
      <c r="CV18" s="30">
        <v>81325706</v>
      </c>
      <c r="CW18" s="30">
        <v>25583615</v>
      </c>
      <c r="CX18" s="30">
        <v>12915811</v>
      </c>
      <c r="CY18" s="30">
        <v>4229347</v>
      </c>
      <c r="CZ18" s="30">
        <f t="shared" si="8"/>
        <v>706989029</v>
      </c>
      <c r="DA18" s="30">
        <v>610132847</v>
      </c>
      <c r="DB18" s="30">
        <v>80300708</v>
      </c>
      <c r="DC18" s="30">
        <v>0</v>
      </c>
      <c r="DD18" s="30">
        <v>16555474</v>
      </c>
      <c r="DE18" s="30">
        <v>0</v>
      </c>
      <c r="DF18" s="30">
        <v>0</v>
      </c>
      <c r="DG18" s="30">
        <v>0</v>
      </c>
      <c r="DH18" s="30">
        <v>0</v>
      </c>
      <c r="DI18" s="30">
        <v>8193340</v>
      </c>
      <c r="DJ18" s="30">
        <v>0</v>
      </c>
      <c r="DK18" s="30">
        <v>8193340</v>
      </c>
      <c r="DL18" s="30">
        <v>71482149</v>
      </c>
      <c r="DM18" s="30">
        <f t="shared" si="9"/>
        <v>624414779</v>
      </c>
      <c r="DN18" s="30">
        <v>67129400</v>
      </c>
      <c r="DO18" s="30">
        <v>19147000</v>
      </c>
      <c r="DP18" s="30">
        <v>18511500</v>
      </c>
      <c r="DQ18" s="30">
        <v>635500</v>
      </c>
      <c r="DR18" s="30">
        <v>382461037</v>
      </c>
      <c r="DS18" s="30">
        <v>16254600</v>
      </c>
      <c r="DT18" s="30">
        <v>14324600</v>
      </c>
      <c r="DU18" s="30">
        <v>1704500</v>
      </c>
      <c r="DV18" s="30">
        <v>225500</v>
      </c>
      <c r="DW18" s="30">
        <v>16162600</v>
      </c>
      <c r="DX18" s="30">
        <v>1079300</v>
      </c>
      <c r="DY18" s="30">
        <v>4036500</v>
      </c>
      <c r="DZ18" s="30">
        <v>0</v>
      </c>
      <c r="EA18" s="30">
        <v>10359300</v>
      </c>
      <c r="EB18" s="30">
        <v>687500</v>
      </c>
      <c r="EC18" s="30">
        <v>20130395</v>
      </c>
      <c r="ED18" s="30">
        <v>1823900</v>
      </c>
      <c r="EE18" s="30">
        <v>18297200</v>
      </c>
      <c r="EF18" s="30">
        <v>9295</v>
      </c>
      <c r="EG18" s="30">
        <v>17229000</v>
      </c>
      <c r="EH18" s="30">
        <v>17229000</v>
      </c>
      <c r="EI18" s="30">
        <v>0</v>
      </c>
      <c r="EJ18" s="30">
        <v>0</v>
      </c>
      <c r="EK18" s="30">
        <v>51639400</v>
      </c>
      <c r="EL18" s="30">
        <v>196200</v>
      </c>
      <c r="EM18" s="30">
        <v>2432300</v>
      </c>
      <c r="EN18" s="30">
        <v>23850600</v>
      </c>
      <c r="EO18" s="30">
        <v>3362700</v>
      </c>
      <c r="EP18" s="30">
        <v>1534300</v>
      </c>
      <c r="EQ18" s="30">
        <v>65400</v>
      </c>
      <c r="ER18" s="30">
        <v>21800</v>
      </c>
      <c r="ES18" s="30">
        <v>1066800</v>
      </c>
      <c r="ET18" s="30">
        <v>674400</v>
      </c>
      <c r="EU18" s="30">
        <v>7500600</v>
      </c>
      <c r="EV18" s="30">
        <v>3075000</v>
      </c>
      <c r="EW18" s="30">
        <v>58328400</v>
      </c>
      <c r="EX18" s="30">
        <v>268200</v>
      </c>
      <c r="EY18" s="30">
        <v>268400</v>
      </c>
      <c r="EZ18" s="30">
        <v>38324400</v>
      </c>
      <c r="FA18" s="30">
        <v>19467400</v>
      </c>
      <c r="FB18" s="30">
        <v>3206100</v>
      </c>
      <c r="FC18" s="30">
        <v>444000</v>
      </c>
      <c r="FD18" s="30">
        <v>598400</v>
      </c>
      <c r="FE18" s="30">
        <v>0</v>
      </c>
      <c r="FF18" s="30">
        <v>158050742</v>
      </c>
      <c r="FG18" s="30">
        <v>155677342</v>
      </c>
      <c r="FH18" s="30">
        <v>2528800</v>
      </c>
      <c r="FI18" s="30">
        <v>136828442</v>
      </c>
      <c r="FJ18" s="30">
        <v>14548700</v>
      </c>
      <c r="FK18" s="30">
        <v>2403500</v>
      </c>
      <c r="FL18" s="30">
        <v>-104700</v>
      </c>
      <c r="FM18" s="30">
        <v>0</v>
      </c>
      <c r="FN18" s="30">
        <v>0</v>
      </c>
      <c r="FO18" s="30">
        <v>12249900</v>
      </c>
      <c r="FP18" s="30">
        <v>1771400</v>
      </c>
      <c r="FQ18" s="30">
        <v>0</v>
      </c>
      <c r="FR18" s="30">
        <f t="shared" si="10"/>
        <v>296092134</v>
      </c>
      <c r="FS18" s="30">
        <v>88713980</v>
      </c>
      <c r="FT18" s="30">
        <v>0</v>
      </c>
      <c r="FU18" s="30">
        <v>3560800</v>
      </c>
      <c r="FV18" s="30">
        <v>18418900</v>
      </c>
      <c r="FW18" s="30">
        <v>0</v>
      </c>
      <c r="FX18" s="30">
        <v>18418900</v>
      </c>
      <c r="FY18" s="30">
        <v>0</v>
      </c>
      <c r="FZ18" s="30">
        <v>545000</v>
      </c>
      <c r="GA18" s="30">
        <v>58545280</v>
      </c>
      <c r="GB18" s="30">
        <v>7644000</v>
      </c>
      <c r="GC18" s="30">
        <v>1898095</v>
      </c>
      <c r="GD18" s="30">
        <v>0</v>
      </c>
      <c r="GE18" s="30">
        <v>1898095</v>
      </c>
      <c r="GF18" s="30">
        <v>0</v>
      </c>
      <c r="GG18" s="30">
        <v>117136</v>
      </c>
      <c r="GH18" s="30">
        <v>7661104</v>
      </c>
      <c r="GI18" s="30">
        <v>79151087</v>
      </c>
      <c r="GJ18" s="30">
        <v>79121294</v>
      </c>
      <c r="GK18" s="30">
        <v>29793</v>
      </c>
      <c r="GL18" s="30">
        <v>118550732</v>
      </c>
      <c r="GM18" s="30">
        <v>7345430</v>
      </c>
      <c r="GN18" s="30">
        <v>549000</v>
      </c>
      <c r="GO18" s="30">
        <v>4016000</v>
      </c>
      <c r="GP18" s="30">
        <v>15094032</v>
      </c>
      <c r="GQ18" s="30">
        <v>3796266</v>
      </c>
      <c r="GR18" s="30">
        <v>292309</v>
      </c>
      <c r="GS18" s="30">
        <v>25791016</v>
      </c>
      <c r="GT18" s="30">
        <v>61666679</v>
      </c>
      <c r="GU18" s="30">
        <v>451252311</v>
      </c>
      <c r="GV18" s="30">
        <v>0</v>
      </c>
      <c r="GW18" s="30">
        <v>0</v>
      </c>
      <c r="GX18" s="30">
        <v>0</v>
      </c>
      <c r="GY18" s="30">
        <v>0</v>
      </c>
      <c r="GZ18" s="30">
        <v>446785199</v>
      </c>
      <c r="HA18" s="30">
        <v>0</v>
      </c>
      <c r="HB18" s="30">
        <v>4467112</v>
      </c>
      <c r="HC18" s="30">
        <v>0</v>
      </c>
      <c r="HD18" s="30">
        <v>0</v>
      </c>
      <c r="HE18" s="30">
        <v>0</v>
      </c>
      <c r="HF18" s="30">
        <v>0</v>
      </c>
      <c r="HG18" s="30">
        <v>0</v>
      </c>
      <c r="HH18" s="30">
        <f t="shared" si="11"/>
        <v>0</v>
      </c>
      <c r="HI18" s="30">
        <f t="shared" si="12"/>
        <v>0</v>
      </c>
      <c r="HJ18" s="30">
        <v>0</v>
      </c>
      <c r="HK18" s="30">
        <v>0</v>
      </c>
      <c r="HL18" s="30">
        <v>0</v>
      </c>
      <c r="HM18" s="30">
        <v>0</v>
      </c>
      <c r="HN18" s="30">
        <v>0</v>
      </c>
      <c r="HO18" s="30">
        <v>0</v>
      </c>
      <c r="HP18" s="30">
        <v>18876589</v>
      </c>
      <c r="HQ18" s="30">
        <v>3653264</v>
      </c>
      <c r="HR18" s="30">
        <v>6584688</v>
      </c>
      <c r="HS18" s="30">
        <v>8638637</v>
      </c>
      <c r="HT18" s="30">
        <v>0</v>
      </c>
      <c r="HU18" s="30">
        <v>0</v>
      </c>
      <c r="HV18" s="30">
        <v>0</v>
      </c>
      <c r="HW18" s="30">
        <v>0</v>
      </c>
      <c r="HX18" s="30">
        <f t="shared" si="13"/>
        <v>0</v>
      </c>
      <c r="HY18" s="30">
        <f t="shared" si="14"/>
        <v>0</v>
      </c>
      <c r="HZ18" s="30">
        <v>35069573654</v>
      </c>
      <c r="IA18" s="30">
        <v>33723207375</v>
      </c>
      <c r="IB18" s="30">
        <v>33723207375</v>
      </c>
      <c r="IC18" s="30">
        <v>0</v>
      </c>
      <c r="ID18" s="30">
        <v>0</v>
      </c>
      <c r="IE18" s="30">
        <v>0</v>
      </c>
      <c r="IF18" s="30">
        <v>0</v>
      </c>
      <c r="IG18" s="30">
        <v>23532304772</v>
      </c>
      <c r="IH18" s="30">
        <v>22295694799</v>
      </c>
      <c r="II18" s="30">
        <v>0</v>
      </c>
      <c r="IJ18" s="30">
        <v>1236609973</v>
      </c>
      <c r="IK18" s="30">
        <v>0</v>
      </c>
      <c r="IL18" s="30">
        <v>3852447189</v>
      </c>
      <c r="IM18" s="30">
        <v>1755174939</v>
      </c>
      <c r="IN18" s="30">
        <v>171048655</v>
      </c>
      <c r="IO18" s="30">
        <v>128286491</v>
      </c>
      <c r="IP18" s="30">
        <v>1797937104</v>
      </c>
      <c r="IQ18" s="30">
        <v>0</v>
      </c>
      <c r="IR18" s="30">
        <v>0</v>
      </c>
      <c r="IS18" s="30">
        <v>0</v>
      </c>
      <c r="IT18" s="30">
        <v>0</v>
      </c>
      <c r="IU18" s="30">
        <v>0</v>
      </c>
      <c r="IV18" s="30">
        <v>131142674</v>
      </c>
      <c r="IW18" s="30">
        <v>0</v>
      </c>
      <c r="IX18" s="30">
        <v>6207312740</v>
      </c>
      <c r="IY18" s="30">
        <v>0</v>
      </c>
      <c r="IZ18" s="30">
        <v>0</v>
      </c>
      <c r="JA18" s="30">
        <v>0</v>
      </c>
      <c r="JB18" s="30">
        <v>0</v>
      </c>
      <c r="JC18" s="30">
        <v>0</v>
      </c>
      <c r="JD18" s="30">
        <v>0</v>
      </c>
      <c r="JE18" s="30">
        <v>0</v>
      </c>
      <c r="JF18" s="30">
        <v>0</v>
      </c>
      <c r="JG18" s="30">
        <v>0</v>
      </c>
      <c r="JH18" s="31">
        <v>0</v>
      </c>
      <c r="JI18" s="43">
        <v>0</v>
      </c>
      <c r="JJ18" s="43">
        <v>0</v>
      </c>
      <c r="JK18" s="43">
        <v>0</v>
      </c>
      <c r="JL18" s="43"/>
      <c r="JM18" s="30">
        <v>0</v>
      </c>
      <c r="JN18" s="43">
        <v>0</v>
      </c>
      <c r="JO18" s="30">
        <v>276348501</v>
      </c>
      <c r="JP18" s="30">
        <v>15934668</v>
      </c>
      <c r="JQ18" s="30">
        <v>15934668</v>
      </c>
      <c r="JR18" s="30">
        <v>0</v>
      </c>
      <c r="JS18" s="30">
        <v>0</v>
      </c>
      <c r="JT18" s="30">
        <v>0</v>
      </c>
      <c r="JU18" s="30">
        <v>0</v>
      </c>
      <c r="JV18" s="30">
        <v>0</v>
      </c>
      <c r="JW18" s="30">
        <v>0</v>
      </c>
      <c r="JX18" s="30">
        <v>0</v>
      </c>
      <c r="JY18" s="30">
        <v>0</v>
      </c>
      <c r="JZ18" s="30">
        <v>0</v>
      </c>
      <c r="KA18" s="30">
        <v>0</v>
      </c>
      <c r="KB18" s="30">
        <v>0</v>
      </c>
      <c r="KC18" s="30">
        <v>0</v>
      </c>
      <c r="KD18" s="30">
        <v>0</v>
      </c>
      <c r="KE18" s="30">
        <v>0</v>
      </c>
      <c r="KF18" s="30">
        <v>0</v>
      </c>
      <c r="KG18" s="30">
        <v>0</v>
      </c>
      <c r="KH18" s="30">
        <v>0</v>
      </c>
      <c r="KI18" s="43">
        <v>0</v>
      </c>
      <c r="KJ18" s="43">
        <v>0</v>
      </c>
      <c r="KK18" s="43">
        <v>0</v>
      </c>
      <c r="KL18" s="43">
        <v>0</v>
      </c>
      <c r="KM18" s="30">
        <v>1330431611</v>
      </c>
      <c r="KN18" s="30">
        <v>1121838100</v>
      </c>
      <c r="KO18" s="30">
        <v>37614494</v>
      </c>
      <c r="KP18" s="30">
        <v>64410216</v>
      </c>
      <c r="KQ18" s="30">
        <v>2404568</v>
      </c>
      <c r="KR18" s="30">
        <v>3610910</v>
      </c>
      <c r="KS18" s="30">
        <v>2435590</v>
      </c>
      <c r="KT18" s="30">
        <v>2582333</v>
      </c>
      <c r="KU18" s="30">
        <v>77280</v>
      </c>
      <c r="KV18" s="30">
        <v>85084666</v>
      </c>
      <c r="KW18" s="30">
        <v>0</v>
      </c>
      <c r="KX18" s="30">
        <v>632235</v>
      </c>
      <c r="KY18" s="30">
        <v>0</v>
      </c>
      <c r="KZ18" s="30">
        <v>1175292</v>
      </c>
      <c r="LA18" s="30">
        <v>6546432</v>
      </c>
      <c r="LB18" s="30">
        <v>590495</v>
      </c>
      <c r="LC18" s="30">
        <v>1429000</v>
      </c>
      <c r="LD18" s="30">
        <v>0</v>
      </c>
      <c r="LE18" s="30">
        <v>0</v>
      </c>
      <c r="LF18" s="30">
        <v>0</v>
      </c>
      <c r="LG18" s="30">
        <v>0</v>
      </c>
      <c r="LH18" s="30">
        <v>0</v>
      </c>
      <c r="LI18" s="30">
        <v>0</v>
      </c>
      <c r="LJ18" s="31">
        <v>0</v>
      </c>
      <c r="LK18" s="31">
        <v>0</v>
      </c>
      <c r="LL18" s="31">
        <v>0</v>
      </c>
      <c r="LM18" s="31">
        <v>0</v>
      </c>
      <c r="LN18" s="31">
        <v>0</v>
      </c>
      <c r="LO18" s="31">
        <v>0</v>
      </c>
      <c r="LP18" s="31">
        <v>0</v>
      </c>
      <c r="LQ18" s="31">
        <v>0</v>
      </c>
      <c r="LR18" s="31">
        <v>0</v>
      </c>
      <c r="LS18" s="31">
        <v>0</v>
      </c>
      <c r="LT18" s="31">
        <v>0</v>
      </c>
      <c r="LU18" s="31">
        <v>0</v>
      </c>
      <c r="LV18" s="31">
        <v>0</v>
      </c>
      <c r="LW18" s="31">
        <v>0</v>
      </c>
      <c r="LX18" s="31">
        <v>0</v>
      </c>
      <c r="LY18" s="31">
        <v>0</v>
      </c>
      <c r="LZ18" s="31">
        <v>0</v>
      </c>
      <c r="MA18" s="31">
        <v>0</v>
      </c>
      <c r="MB18" s="31">
        <v>0</v>
      </c>
      <c r="MC18" s="31">
        <v>0</v>
      </c>
      <c r="MD18" s="31">
        <v>0</v>
      </c>
      <c r="ME18" s="31">
        <v>0</v>
      </c>
      <c r="MF18" s="31">
        <v>0</v>
      </c>
      <c r="MG18" s="31">
        <v>0</v>
      </c>
      <c r="MH18" s="31">
        <v>0</v>
      </c>
      <c r="MI18" s="31">
        <v>0</v>
      </c>
      <c r="MJ18" s="31">
        <v>0</v>
      </c>
      <c r="MK18" s="31">
        <v>0</v>
      </c>
      <c r="ML18" s="31">
        <v>0</v>
      </c>
      <c r="MM18" s="31">
        <v>0</v>
      </c>
      <c r="MN18" s="31">
        <v>0</v>
      </c>
      <c r="MO18" s="31">
        <v>0</v>
      </c>
      <c r="MP18" s="31">
        <v>0</v>
      </c>
      <c r="MQ18" s="30">
        <v>348240303</v>
      </c>
      <c r="MR18" s="30">
        <v>0</v>
      </c>
      <c r="MS18" s="30">
        <f t="shared" si="3"/>
        <v>17082008756</v>
      </c>
      <c r="MT18" s="30">
        <v>15598035680</v>
      </c>
      <c r="MU18" s="30">
        <v>0</v>
      </c>
      <c r="MV18" s="30">
        <v>0</v>
      </c>
      <c r="MW18" s="30">
        <v>0</v>
      </c>
      <c r="MX18" s="30">
        <v>0</v>
      </c>
      <c r="MY18" s="30">
        <v>0</v>
      </c>
      <c r="MZ18" s="30">
        <v>6909413518</v>
      </c>
      <c r="NA18" s="30">
        <f t="shared" si="4"/>
        <v>0</v>
      </c>
      <c r="NB18" s="30">
        <v>0</v>
      </c>
      <c r="NC18" s="30">
        <v>0</v>
      </c>
      <c r="ND18" s="30">
        <f t="shared" si="5"/>
        <v>0</v>
      </c>
      <c r="NE18" s="30">
        <v>0</v>
      </c>
      <c r="NF18" s="30">
        <v>0</v>
      </c>
      <c r="NG18" s="30">
        <v>595050367</v>
      </c>
      <c r="NH18" s="30">
        <v>7834934888</v>
      </c>
      <c r="NI18" s="30">
        <v>0</v>
      </c>
      <c r="NJ18" s="30">
        <v>0</v>
      </c>
      <c r="NK18" s="30">
        <v>0</v>
      </c>
      <c r="NL18" s="30">
        <v>0</v>
      </c>
      <c r="NM18" s="30">
        <v>0</v>
      </c>
      <c r="NN18" s="30">
        <v>0</v>
      </c>
      <c r="NO18" s="30">
        <v>0</v>
      </c>
      <c r="NP18" s="30">
        <v>0</v>
      </c>
      <c r="NQ18" s="30">
        <v>0</v>
      </c>
      <c r="NR18" s="30">
        <v>0</v>
      </c>
      <c r="NS18" s="30">
        <v>0</v>
      </c>
      <c r="NT18" s="30">
        <v>0</v>
      </c>
      <c r="NU18" s="30">
        <v>258636907</v>
      </c>
      <c r="NV18" s="30">
        <v>0</v>
      </c>
      <c r="NW18" s="30">
        <v>0</v>
      </c>
      <c r="NX18" s="30">
        <v>0</v>
      </c>
      <c r="NY18" s="30">
        <v>0</v>
      </c>
      <c r="NZ18" s="30">
        <v>0</v>
      </c>
      <c r="OA18" s="30">
        <v>723710280</v>
      </c>
      <c r="OB18" s="30">
        <v>0</v>
      </c>
      <c r="OC18" s="30">
        <v>0</v>
      </c>
      <c r="OD18" s="30">
        <v>0</v>
      </c>
      <c r="OE18" s="30">
        <v>0</v>
      </c>
      <c r="OF18" s="30">
        <v>0</v>
      </c>
      <c r="OG18" s="30">
        <v>0</v>
      </c>
      <c r="OH18" s="30">
        <v>0</v>
      </c>
      <c r="OI18" s="30">
        <v>0</v>
      </c>
      <c r="OJ18" s="30">
        <v>0</v>
      </c>
      <c r="OK18" s="30">
        <v>0</v>
      </c>
      <c r="OL18" s="30">
        <v>0</v>
      </c>
      <c r="OM18" s="30">
        <v>0</v>
      </c>
      <c r="ON18" s="30">
        <v>0</v>
      </c>
      <c r="OO18" s="30">
        <v>0</v>
      </c>
      <c r="OP18" s="30">
        <v>82845017</v>
      </c>
      <c r="OQ18" s="30">
        <v>640865263</v>
      </c>
      <c r="OR18" s="30">
        <v>0</v>
      </c>
      <c r="OS18" s="30">
        <v>760262796</v>
      </c>
      <c r="OT18" s="30">
        <v>0</v>
      </c>
      <c r="OU18" s="30">
        <v>671911318</v>
      </c>
      <c r="OV18" s="30">
        <v>0</v>
      </c>
      <c r="OW18" s="30">
        <v>0</v>
      </c>
      <c r="OX18" s="30">
        <v>37426526</v>
      </c>
      <c r="OY18" s="30">
        <v>0</v>
      </c>
      <c r="OZ18" s="30">
        <v>0</v>
      </c>
      <c r="PA18" s="30">
        <v>0</v>
      </c>
      <c r="PB18" s="30">
        <v>0</v>
      </c>
      <c r="PC18" s="30">
        <v>0</v>
      </c>
      <c r="PD18" s="30">
        <v>0</v>
      </c>
      <c r="PE18" s="30">
        <v>0</v>
      </c>
      <c r="PF18" s="30">
        <v>0</v>
      </c>
      <c r="PG18" s="30">
        <v>0</v>
      </c>
      <c r="PH18" s="30">
        <v>0</v>
      </c>
      <c r="PI18" s="30">
        <v>0</v>
      </c>
      <c r="PJ18" s="30">
        <v>0</v>
      </c>
      <c r="PK18" s="30">
        <v>0</v>
      </c>
      <c r="PL18" s="30">
        <v>0</v>
      </c>
      <c r="PM18" s="30">
        <v>50924952</v>
      </c>
      <c r="PN18" s="30">
        <v>50924952</v>
      </c>
      <c r="PO18" s="30">
        <v>0</v>
      </c>
      <c r="PP18" s="30">
        <v>0</v>
      </c>
      <c r="PQ18" s="30">
        <v>0</v>
      </c>
      <c r="PR18" s="30">
        <v>0</v>
      </c>
      <c r="PS18" s="30">
        <v>0</v>
      </c>
      <c r="PT18" s="30">
        <f t="shared" si="15"/>
        <v>0</v>
      </c>
      <c r="PU18" s="30">
        <v>0</v>
      </c>
      <c r="PV18" s="30">
        <v>0</v>
      </c>
      <c r="PW18" s="30">
        <v>0</v>
      </c>
      <c r="PX18" s="30">
        <v>0</v>
      </c>
      <c r="PY18" s="30">
        <v>0</v>
      </c>
      <c r="PZ18" s="30">
        <v>0</v>
      </c>
      <c r="QA18" s="30">
        <v>0</v>
      </c>
      <c r="QB18" s="30">
        <v>0</v>
      </c>
      <c r="QC18" s="30">
        <v>0</v>
      </c>
      <c r="QD18" s="30">
        <v>0</v>
      </c>
      <c r="QE18" s="30">
        <v>0</v>
      </c>
      <c r="QF18" s="30">
        <v>0</v>
      </c>
      <c r="QG18" s="30">
        <v>0</v>
      </c>
      <c r="QH18" s="30">
        <v>0</v>
      </c>
      <c r="QI18" s="30">
        <v>0</v>
      </c>
      <c r="QJ18" s="30">
        <v>0</v>
      </c>
      <c r="QK18" s="30">
        <v>0</v>
      </c>
      <c r="QL18" s="30">
        <v>0</v>
      </c>
      <c r="QM18" s="30">
        <v>0</v>
      </c>
      <c r="QN18" s="30">
        <v>0</v>
      </c>
      <c r="QO18" s="30">
        <f t="shared" si="16"/>
        <v>88238710231</v>
      </c>
      <c r="QP18" s="30">
        <f t="shared" si="17"/>
        <v>901381332</v>
      </c>
      <c r="QQ18" s="30">
        <v>0</v>
      </c>
      <c r="QR18" s="30">
        <v>0</v>
      </c>
      <c r="QS18" s="30">
        <v>0</v>
      </c>
      <c r="QT18" s="30">
        <v>0</v>
      </c>
      <c r="QU18" s="30">
        <v>0</v>
      </c>
      <c r="QV18" s="30">
        <v>0</v>
      </c>
      <c r="QW18" s="30">
        <v>252076505</v>
      </c>
      <c r="QX18" s="30">
        <v>249297610</v>
      </c>
      <c r="QY18" s="30">
        <v>2778895</v>
      </c>
      <c r="QZ18" s="30">
        <v>649304827</v>
      </c>
      <c r="RA18" s="30">
        <v>0</v>
      </c>
      <c r="RB18" s="30">
        <v>0</v>
      </c>
      <c r="RC18" s="30">
        <v>0</v>
      </c>
      <c r="RD18" s="30">
        <v>0</v>
      </c>
      <c r="RE18" s="30">
        <v>0</v>
      </c>
      <c r="RF18" s="30">
        <v>0</v>
      </c>
      <c r="RG18" s="30">
        <v>0</v>
      </c>
      <c r="RH18" s="30">
        <v>0</v>
      </c>
      <c r="RI18" s="30">
        <v>87337328899</v>
      </c>
      <c r="RJ18" s="30">
        <v>2342407385</v>
      </c>
      <c r="RK18" s="30">
        <v>2342407385</v>
      </c>
      <c r="RL18" s="30">
        <v>1600798779</v>
      </c>
      <c r="RM18" s="30">
        <v>324911454</v>
      </c>
      <c r="RN18" s="30">
        <v>178195624</v>
      </c>
      <c r="RO18" s="30">
        <v>0</v>
      </c>
      <c r="RP18" s="30">
        <v>0</v>
      </c>
      <c r="RQ18" s="30">
        <v>0</v>
      </c>
      <c r="RR18" s="30">
        <v>0</v>
      </c>
      <c r="RS18" s="30">
        <v>78175</v>
      </c>
      <c r="RT18" s="30">
        <v>14466467</v>
      </c>
      <c r="RU18" s="30">
        <v>216492191</v>
      </c>
      <c r="RV18" s="30">
        <v>6235954</v>
      </c>
      <c r="RW18" s="30">
        <v>1228741</v>
      </c>
      <c r="RX18" s="30">
        <v>0</v>
      </c>
      <c r="RY18" s="30">
        <v>0</v>
      </c>
      <c r="RZ18" s="30">
        <v>0</v>
      </c>
      <c r="SA18" s="30">
        <v>0</v>
      </c>
      <c r="SB18" s="30">
        <v>0</v>
      </c>
      <c r="SC18" s="30">
        <v>0</v>
      </c>
      <c r="SD18" s="30">
        <v>0</v>
      </c>
      <c r="SE18" s="30">
        <v>0</v>
      </c>
      <c r="SF18" s="30">
        <v>0</v>
      </c>
      <c r="SG18" s="30">
        <v>0</v>
      </c>
      <c r="SH18" s="30">
        <v>0</v>
      </c>
      <c r="SI18" s="30">
        <v>0</v>
      </c>
      <c r="SJ18" s="30">
        <v>0</v>
      </c>
      <c r="SK18" s="30">
        <v>0</v>
      </c>
      <c r="SL18" s="30">
        <v>0</v>
      </c>
      <c r="SM18" s="30">
        <v>0</v>
      </c>
      <c r="SN18" s="30">
        <v>0</v>
      </c>
      <c r="SO18" s="30">
        <v>0</v>
      </c>
      <c r="SP18" s="30">
        <v>0</v>
      </c>
      <c r="SQ18" s="30">
        <v>0</v>
      </c>
      <c r="SR18" s="30">
        <v>0</v>
      </c>
      <c r="SS18" s="30">
        <v>0</v>
      </c>
      <c r="ST18" s="30">
        <v>0</v>
      </c>
      <c r="SU18" s="30">
        <v>0</v>
      </c>
      <c r="SV18" s="30">
        <v>0</v>
      </c>
      <c r="SW18" s="30">
        <v>0</v>
      </c>
      <c r="SX18" s="30">
        <v>0</v>
      </c>
      <c r="SY18" s="30">
        <v>0</v>
      </c>
      <c r="SZ18" s="30">
        <v>0</v>
      </c>
      <c r="TA18" s="30">
        <v>0</v>
      </c>
      <c r="TB18" s="30">
        <v>0</v>
      </c>
      <c r="TC18" s="30">
        <v>0</v>
      </c>
      <c r="TD18" s="30">
        <v>0</v>
      </c>
      <c r="TE18" s="30">
        <v>0</v>
      </c>
      <c r="TF18" s="30">
        <v>0</v>
      </c>
      <c r="TG18" s="30">
        <v>0</v>
      </c>
      <c r="TH18" s="30">
        <v>0</v>
      </c>
      <c r="TI18" s="30">
        <f t="shared" si="18"/>
        <v>503107078</v>
      </c>
      <c r="TJ18" s="30">
        <f t="shared" si="6"/>
        <v>84873524000</v>
      </c>
      <c r="TK18" s="30">
        <v>84873524000</v>
      </c>
      <c r="TL18" s="30">
        <v>84873524000</v>
      </c>
      <c r="TM18" s="30">
        <v>0</v>
      </c>
      <c r="TN18" s="30">
        <v>0</v>
      </c>
      <c r="TO18" s="30">
        <v>0</v>
      </c>
      <c r="TP18" s="30">
        <v>0</v>
      </c>
      <c r="TQ18" s="30">
        <v>0</v>
      </c>
      <c r="TR18" s="30">
        <v>0</v>
      </c>
      <c r="TS18" s="30">
        <v>0</v>
      </c>
      <c r="TT18" s="30">
        <v>0</v>
      </c>
      <c r="TU18" s="30">
        <v>121397514</v>
      </c>
      <c r="TV18" s="30">
        <v>0</v>
      </c>
      <c r="TW18" s="30">
        <v>11428689</v>
      </c>
      <c r="TX18" s="30">
        <v>123970</v>
      </c>
      <c r="TY18" s="30">
        <v>109844855</v>
      </c>
      <c r="TZ18" s="30">
        <v>0</v>
      </c>
      <c r="UA18" s="30">
        <v>0</v>
      </c>
      <c r="UB18" s="30">
        <v>0</v>
      </c>
      <c r="UC18" s="30">
        <v>0</v>
      </c>
      <c r="UD18" s="30">
        <v>0</v>
      </c>
      <c r="UE18" s="30">
        <v>0</v>
      </c>
      <c r="UF18" s="30">
        <v>0</v>
      </c>
      <c r="UG18" s="30">
        <f t="shared" si="7"/>
        <v>194534964012</v>
      </c>
      <c r="UH18" s="1">
        <v>492195203294</v>
      </c>
      <c r="UI18" s="1">
        <f>SUM($UG$16:UG18)-UH18</f>
        <v>0</v>
      </c>
    </row>
    <row r="19" spans="2:555">
      <c r="B19" s="58">
        <v>38808</v>
      </c>
      <c r="C19" s="30">
        <f t="shared" si="0"/>
        <v>127060522720</v>
      </c>
      <c r="D19" s="30">
        <f t="shared" si="1"/>
        <v>71125794450</v>
      </c>
      <c r="E19" s="30">
        <v>60966988434</v>
      </c>
      <c r="F19" s="30">
        <v>4901580</v>
      </c>
      <c r="G19" s="30">
        <v>437400</v>
      </c>
      <c r="H19" s="30">
        <v>40173615641</v>
      </c>
      <c r="I19" s="30">
        <v>40173615641</v>
      </c>
      <c r="J19" s="30">
        <v>0</v>
      </c>
      <c r="K19" s="30">
        <v>0</v>
      </c>
      <c r="L19" s="30">
        <v>2923608877</v>
      </c>
      <c r="M19" s="30">
        <v>13342409030</v>
      </c>
      <c r="N19" s="30">
        <v>13342409030</v>
      </c>
      <c r="O19" s="30">
        <v>0</v>
      </c>
      <c r="P19" s="30">
        <v>671616091</v>
      </c>
      <c r="Q19" s="30">
        <v>1630817145</v>
      </c>
      <c r="R19" s="30">
        <v>2209743116</v>
      </c>
      <c r="S19" s="30">
        <v>10158806016</v>
      </c>
      <c r="T19" s="30">
        <v>7585555000</v>
      </c>
      <c r="U19" s="30">
        <v>0</v>
      </c>
      <c r="V19" s="30">
        <v>7585555000</v>
      </c>
      <c r="W19" s="30">
        <v>117797849</v>
      </c>
      <c r="X19" s="30">
        <v>139032549</v>
      </c>
      <c r="Y19" s="30">
        <v>24414985</v>
      </c>
      <c r="Z19" s="30">
        <v>0</v>
      </c>
      <c r="AA19" s="30">
        <v>0</v>
      </c>
      <c r="AB19" s="30">
        <v>54203930</v>
      </c>
      <c r="AC19" s="30">
        <v>29536718</v>
      </c>
      <c r="AD19" s="30">
        <v>2207149737</v>
      </c>
      <c r="AE19" s="30">
        <v>0</v>
      </c>
      <c r="AF19" s="30">
        <v>0</v>
      </c>
      <c r="AG19" s="30">
        <v>0</v>
      </c>
      <c r="AH19" s="30">
        <v>0</v>
      </c>
      <c r="AI19" s="30">
        <f t="shared" si="2"/>
        <v>55934728270</v>
      </c>
      <c r="AJ19" s="30">
        <v>377460</v>
      </c>
      <c r="AK19" s="30">
        <v>0</v>
      </c>
      <c r="AL19" s="30">
        <v>377460</v>
      </c>
      <c r="AM19" s="30">
        <v>0</v>
      </c>
      <c r="AN19" s="30">
        <v>0</v>
      </c>
      <c r="AO19" s="30">
        <v>667388856</v>
      </c>
      <c r="AP19" s="30">
        <v>662465321</v>
      </c>
      <c r="AQ19" s="30">
        <v>200000</v>
      </c>
      <c r="AR19" s="30">
        <v>937107</v>
      </c>
      <c r="AS19" s="30">
        <v>0</v>
      </c>
      <c r="AT19" s="30">
        <v>100</v>
      </c>
      <c r="AU19" s="30">
        <v>3786328</v>
      </c>
      <c r="AV19" s="30">
        <v>0</v>
      </c>
      <c r="AW19" s="30">
        <v>0</v>
      </c>
      <c r="AX19" s="30">
        <v>0</v>
      </c>
      <c r="AY19" s="30">
        <v>0</v>
      </c>
      <c r="AZ19" s="30">
        <v>0</v>
      </c>
      <c r="BA19" s="30">
        <v>0</v>
      </c>
      <c r="BB19" s="30">
        <v>0</v>
      </c>
      <c r="BC19" s="30">
        <v>0</v>
      </c>
      <c r="BD19" s="30">
        <v>3769344339</v>
      </c>
      <c r="BE19" s="30">
        <v>0</v>
      </c>
      <c r="BF19" s="30">
        <v>2766006195</v>
      </c>
      <c r="BG19" s="30">
        <v>960074505</v>
      </c>
      <c r="BH19" s="30">
        <v>310487</v>
      </c>
      <c r="BI19" s="30">
        <v>0</v>
      </c>
      <c r="BJ19" s="30">
        <v>3720</v>
      </c>
      <c r="BK19" s="30">
        <v>0</v>
      </c>
      <c r="BL19" s="30">
        <v>9907464</v>
      </c>
      <c r="BM19" s="30">
        <v>0</v>
      </c>
      <c r="BN19" s="30">
        <v>8120543</v>
      </c>
      <c r="BO19" s="30">
        <v>7714</v>
      </c>
      <c r="BP19" s="30">
        <v>0</v>
      </c>
      <c r="BQ19" s="30">
        <v>0</v>
      </c>
      <c r="BR19" s="30">
        <v>24913711</v>
      </c>
      <c r="BS19" s="30">
        <v>0</v>
      </c>
      <c r="BT19" s="30">
        <v>62654259</v>
      </c>
      <c r="BU19" s="30">
        <v>192129</v>
      </c>
      <c r="BV19" s="30">
        <v>0</v>
      </c>
      <c r="BW19" s="30">
        <v>453492</v>
      </c>
      <c r="BX19" s="30">
        <v>0</v>
      </c>
      <c r="BY19" s="30">
        <v>62008638</v>
      </c>
      <c r="BZ19" s="30">
        <v>0</v>
      </c>
      <c r="CA19" s="30">
        <v>0</v>
      </c>
      <c r="CB19" s="30">
        <v>0</v>
      </c>
      <c r="CC19" s="30">
        <v>1604661984</v>
      </c>
      <c r="CD19" s="30">
        <v>1454794</v>
      </c>
      <c r="CE19" s="30">
        <v>664040715</v>
      </c>
      <c r="CF19" s="30">
        <v>77236168</v>
      </c>
      <c r="CG19" s="30">
        <v>-8724255</v>
      </c>
      <c r="CH19" s="30">
        <v>53897679</v>
      </c>
      <c r="CI19" s="30">
        <v>29671839</v>
      </c>
      <c r="CJ19" s="30">
        <v>1976766</v>
      </c>
      <c r="CK19" s="30">
        <v>15311300</v>
      </c>
      <c r="CL19" s="30">
        <v>5503740</v>
      </c>
      <c r="CM19" s="30">
        <v>689904</v>
      </c>
      <c r="CN19" s="30">
        <v>483910</v>
      </c>
      <c r="CO19" s="30">
        <v>0</v>
      </c>
      <c r="CP19" s="30">
        <v>5706219</v>
      </c>
      <c r="CQ19" s="30">
        <v>0</v>
      </c>
      <c r="CR19" s="30">
        <v>0</v>
      </c>
      <c r="CS19" s="30">
        <v>493945711</v>
      </c>
      <c r="CT19" s="30">
        <v>408691484</v>
      </c>
      <c r="CU19" s="30">
        <v>18390013</v>
      </c>
      <c r="CV19" s="30">
        <v>37577022</v>
      </c>
      <c r="CW19" s="30">
        <v>17302298</v>
      </c>
      <c r="CX19" s="30">
        <v>8800714</v>
      </c>
      <c r="CY19" s="30">
        <v>3184180</v>
      </c>
      <c r="CZ19" s="30">
        <f t="shared" si="8"/>
        <v>0</v>
      </c>
      <c r="DA19" s="30">
        <v>0</v>
      </c>
      <c r="DB19" s="30">
        <v>0</v>
      </c>
      <c r="DC19" s="30">
        <v>0</v>
      </c>
      <c r="DD19" s="30">
        <v>0</v>
      </c>
      <c r="DE19" s="30">
        <v>0</v>
      </c>
      <c r="DF19" s="30">
        <v>0</v>
      </c>
      <c r="DG19" s="30">
        <v>0</v>
      </c>
      <c r="DH19" s="30">
        <v>0</v>
      </c>
      <c r="DI19" s="30">
        <v>271867</v>
      </c>
      <c r="DJ19" s="30">
        <v>0</v>
      </c>
      <c r="DK19" s="30">
        <v>271867</v>
      </c>
      <c r="DL19" s="30">
        <v>1084792</v>
      </c>
      <c r="DM19" s="30">
        <f t="shared" si="9"/>
        <v>478790301</v>
      </c>
      <c r="DN19" s="30">
        <v>45576800</v>
      </c>
      <c r="DO19" s="30">
        <v>12100400</v>
      </c>
      <c r="DP19" s="30">
        <v>12059400</v>
      </c>
      <c r="DQ19" s="30">
        <v>41000</v>
      </c>
      <c r="DR19" s="30">
        <v>289925793</v>
      </c>
      <c r="DS19" s="30">
        <v>10791700</v>
      </c>
      <c r="DT19" s="30">
        <v>9424800</v>
      </c>
      <c r="DU19" s="30">
        <v>1264400</v>
      </c>
      <c r="DV19" s="30">
        <v>102500</v>
      </c>
      <c r="DW19" s="30">
        <v>12304300</v>
      </c>
      <c r="DX19" s="30">
        <v>669400</v>
      </c>
      <c r="DY19" s="30">
        <v>3139500</v>
      </c>
      <c r="DZ19" s="30">
        <v>0</v>
      </c>
      <c r="EA19" s="30">
        <v>8017000</v>
      </c>
      <c r="EB19" s="30">
        <v>478400</v>
      </c>
      <c r="EC19" s="30">
        <v>8440095</v>
      </c>
      <c r="ED19" s="30">
        <v>299000</v>
      </c>
      <c r="EE19" s="30">
        <v>8135400</v>
      </c>
      <c r="EF19" s="30">
        <v>5695</v>
      </c>
      <c r="EG19" s="30">
        <v>11447800</v>
      </c>
      <c r="EH19" s="30">
        <v>11382400</v>
      </c>
      <c r="EI19" s="30">
        <v>0</v>
      </c>
      <c r="EJ19" s="30">
        <v>65400</v>
      </c>
      <c r="EK19" s="30">
        <v>34405000</v>
      </c>
      <c r="EL19" s="30">
        <v>87200</v>
      </c>
      <c r="EM19" s="30">
        <v>1441600</v>
      </c>
      <c r="EN19" s="30">
        <v>15587000</v>
      </c>
      <c r="EO19" s="30">
        <v>2714300</v>
      </c>
      <c r="EP19" s="30">
        <v>812100</v>
      </c>
      <c r="EQ19" s="30">
        <v>218000</v>
      </c>
      <c r="ER19" s="30">
        <v>21800</v>
      </c>
      <c r="ES19" s="30">
        <v>959200</v>
      </c>
      <c r="ET19" s="30">
        <v>703200</v>
      </c>
      <c r="EU19" s="30">
        <v>5035800</v>
      </c>
      <c r="EV19" s="30">
        <v>1881900</v>
      </c>
      <c r="EW19" s="30">
        <v>44900900</v>
      </c>
      <c r="EX19" s="30">
        <v>327800</v>
      </c>
      <c r="EY19" s="30">
        <v>842300</v>
      </c>
      <c r="EZ19" s="30">
        <v>29539000</v>
      </c>
      <c r="FA19" s="30">
        <v>14191800</v>
      </c>
      <c r="FB19" s="30">
        <v>0</v>
      </c>
      <c r="FC19" s="30">
        <v>244200</v>
      </c>
      <c r="FD19" s="30">
        <v>136000</v>
      </c>
      <c r="FE19" s="30">
        <v>0</v>
      </c>
      <c r="FF19" s="30">
        <v>140507998</v>
      </c>
      <c r="FG19" s="30">
        <v>131187308</v>
      </c>
      <c r="FH19" s="30">
        <v>1787600</v>
      </c>
      <c r="FI19" s="30">
        <v>113460808</v>
      </c>
      <c r="FJ19" s="30">
        <v>14234400</v>
      </c>
      <c r="FK19" s="30">
        <v>2508000</v>
      </c>
      <c r="FL19" s="30">
        <v>0</v>
      </c>
      <c r="FM19" s="30">
        <v>0</v>
      </c>
      <c r="FN19" s="30">
        <v>0</v>
      </c>
      <c r="FO19" s="30">
        <v>11726400</v>
      </c>
      <c r="FP19" s="30">
        <v>1704500</v>
      </c>
      <c r="FQ19" s="30">
        <v>0</v>
      </c>
      <c r="FR19" s="30">
        <f t="shared" si="10"/>
        <v>243674087</v>
      </c>
      <c r="FS19" s="30">
        <v>80973514</v>
      </c>
      <c r="FT19" s="30">
        <v>223200</v>
      </c>
      <c r="FU19" s="30">
        <v>5051234</v>
      </c>
      <c r="FV19" s="30">
        <v>32115400</v>
      </c>
      <c r="FW19" s="30">
        <v>41000</v>
      </c>
      <c r="FX19" s="30">
        <v>32074400</v>
      </c>
      <c r="FY19" s="30">
        <v>0</v>
      </c>
      <c r="FZ19" s="30">
        <v>481000</v>
      </c>
      <c r="GA19" s="30">
        <v>41191680</v>
      </c>
      <c r="GB19" s="30">
        <v>1911000</v>
      </c>
      <c r="GC19" s="30">
        <v>1733249</v>
      </c>
      <c r="GD19" s="30">
        <v>0</v>
      </c>
      <c r="GE19" s="30">
        <v>1733249</v>
      </c>
      <c r="GF19" s="30">
        <v>0</v>
      </c>
      <c r="GG19" s="30">
        <v>95224</v>
      </c>
      <c r="GH19" s="30">
        <v>6830328</v>
      </c>
      <c r="GI19" s="30">
        <v>40412932</v>
      </c>
      <c r="GJ19" s="30">
        <v>40385346</v>
      </c>
      <c r="GK19" s="30">
        <v>27586</v>
      </c>
      <c r="GL19" s="30">
        <v>113628840</v>
      </c>
      <c r="GM19" s="30">
        <v>2582420</v>
      </c>
      <c r="GN19" s="30">
        <v>0</v>
      </c>
      <c r="GO19" s="30">
        <v>10436573</v>
      </c>
      <c r="GP19" s="30">
        <v>8439136</v>
      </c>
      <c r="GQ19" s="30">
        <v>15454636</v>
      </c>
      <c r="GR19" s="30">
        <v>291109</v>
      </c>
      <c r="GS19" s="30">
        <v>26309215</v>
      </c>
      <c r="GT19" s="30">
        <v>50115751</v>
      </c>
      <c r="GU19" s="30">
        <v>7178257660</v>
      </c>
      <c r="GV19" s="30">
        <v>0</v>
      </c>
      <c r="GW19" s="30">
        <v>0</v>
      </c>
      <c r="GX19" s="30">
        <v>0</v>
      </c>
      <c r="GY19" s="30">
        <v>80869108</v>
      </c>
      <c r="GZ19" s="30">
        <v>549231100</v>
      </c>
      <c r="HA19" s="30">
        <v>0</v>
      </c>
      <c r="HB19" s="30">
        <v>4228602216</v>
      </c>
      <c r="HC19" s="30">
        <v>0</v>
      </c>
      <c r="HD19" s="30">
        <v>2319555236</v>
      </c>
      <c r="HE19" s="30">
        <v>0</v>
      </c>
      <c r="HF19" s="30">
        <v>0</v>
      </c>
      <c r="HG19" s="30">
        <v>0</v>
      </c>
      <c r="HH19" s="30">
        <f t="shared" si="11"/>
        <v>0</v>
      </c>
      <c r="HI19" s="30">
        <f t="shared" si="12"/>
        <v>0</v>
      </c>
      <c r="HJ19" s="30">
        <v>0</v>
      </c>
      <c r="HK19" s="30">
        <v>0</v>
      </c>
      <c r="HL19" s="30">
        <v>0</v>
      </c>
      <c r="HM19" s="30">
        <v>0</v>
      </c>
      <c r="HN19" s="30">
        <v>0</v>
      </c>
      <c r="HO19" s="30">
        <v>0</v>
      </c>
      <c r="HP19" s="30">
        <v>18013573</v>
      </c>
      <c r="HQ19" s="30">
        <v>3741813</v>
      </c>
      <c r="HR19" s="30">
        <v>5478984</v>
      </c>
      <c r="HS19" s="30">
        <v>8792776</v>
      </c>
      <c r="HT19" s="30">
        <v>0</v>
      </c>
      <c r="HU19" s="30">
        <v>0</v>
      </c>
      <c r="HV19" s="30">
        <v>0</v>
      </c>
      <c r="HW19" s="30">
        <v>0</v>
      </c>
      <c r="HX19" s="30">
        <f t="shared" si="13"/>
        <v>0</v>
      </c>
      <c r="HY19" s="30">
        <f t="shared" si="14"/>
        <v>0</v>
      </c>
      <c r="HZ19" s="30">
        <v>41188732917</v>
      </c>
      <c r="IA19" s="30">
        <v>38818524189</v>
      </c>
      <c r="IB19" s="30">
        <v>38818524189</v>
      </c>
      <c r="IC19" s="30">
        <v>0</v>
      </c>
      <c r="ID19" s="30">
        <v>0</v>
      </c>
      <c r="IE19" s="30">
        <v>0</v>
      </c>
      <c r="IF19" s="30">
        <v>0</v>
      </c>
      <c r="IG19" s="30">
        <v>34834934325</v>
      </c>
      <c r="IH19" s="30">
        <v>22286711415</v>
      </c>
      <c r="II19" s="30">
        <v>11311612937</v>
      </c>
      <c r="IJ19" s="30">
        <v>1236609973</v>
      </c>
      <c r="IK19" s="30">
        <v>0</v>
      </c>
      <c r="IL19" s="30">
        <v>3852447190</v>
      </c>
      <c r="IM19" s="30">
        <v>1755174939</v>
      </c>
      <c r="IN19" s="30">
        <v>171048655</v>
      </c>
      <c r="IO19" s="30">
        <v>128286491</v>
      </c>
      <c r="IP19" s="30">
        <v>1797937105</v>
      </c>
      <c r="IQ19" s="30">
        <v>0</v>
      </c>
      <c r="IR19" s="30">
        <v>0</v>
      </c>
      <c r="IS19" s="30">
        <v>0</v>
      </c>
      <c r="IT19" s="30">
        <v>0</v>
      </c>
      <c r="IU19" s="30">
        <v>0</v>
      </c>
      <c r="IV19" s="30">
        <v>131142674</v>
      </c>
      <c r="IW19" s="30">
        <v>0</v>
      </c>
      <c r="IX19" s="30">
        <v>0</v>
      </c>
      <c r="IY19" s="30">
        <v>0</v>
      </c>
      <c r="IZ19" s="30">
        <v>0</v>
      </c>
      <c r="JA19" s="30">
        <v>0</v>
      </c>
      <c r="JB19" s="30">
        <v>0</v>
      </c>
      <c r="JC19" s="30">
        <v>0</v>
      </c>
      <c r="JD19" s="30">
        <v>0</v>
      </c>
      <c r="JE19" s="30">
        <v>0</v>
      </c>
      <c r="JF19" s="30">
        <v>0</v>
      </c>
      <c r="JG19" s="30">
        <v>0</v>
      </c>
      <c r="JH19" s="31">
        <v>0</v>
      </c>
      <c r="JI19" s="43">
        <v>0</v>
      </c>
      <c r="JJ19" s="43">
        <v>0</v>
      </c>
      <c r="JK19" s="43">
        <v>0</v>
      </c>
      <c r="JL19" s="43"/>
      <c r="JM19" s="30">
        <v>0</v>
      </c>
      <c r="JN19" s="43">
        <v>0</v>
      </c>
      <c r="JO19" s="30">
        <v>9839554</v>
      </c>
      <c r="JP19" s="30">
        <v>1116330013</v>
      </c>
      <c r="JQ19" s="30">
        <v>-5837095</v>
      </c>
      <c r="JR19" s="30">
        <v>0</v>
      </c>
      <c r="JS19" s="30">
        <v>0</v>
      </c>
      <c r="JT19" s="30">
        <v>0</v>
      </c>
      <c r="JU19" s="30">
        <v>0</v>
      </c>
      <c r="JV19" s="30">
        <v>1127746920</v>
      </c>
      <c r="JW19" s="30">
        <v>0</v>
      </c>
      <c r="JX19" s="30">
        <v>0</v>
      </c>
      <c r="JY19" s="30">
        <v>0</v>
      </c>
      <c r="JZ19" s="30">
        <v>0</v>
      </c>
      <c r="KA19" s="30">
        <v>0</v>
      </c>
      <c r="KB19" s="30">
        <v>0</v>
      </c>
      <c r="KC19" s="30">
        <v>0</v>
      </c>
      <c r="KD19" s="30">
        <v>0</v>
      </c>
      <c r="KE19" s="30">
        <v>0</v>
      </c>
      <c r="KF19" s="30">
        <v>0</v>
      </c>
      <c r="KG19" s="30">
        <v>0</v>
      </c>
      <c r="KH19" s="30">
        <v>0</v>
      </c>
      <c r="KI19" s="43">
        <v>0</v>
      </c>
      <c r="KJ19" s="43">
        <v>0</v>
      </c>
      <c r="KK19" s="43">
        <v>0</v>
      </c>
      <c r="KL19" s="43">
        <v>0</v>
      </c>
      <c r="KM19" s="30">
        <v>1253878715</v>
      </c>
      <c r="KN19" s="30">
        <v>1121838100</v>
      </c>
      <c r="KO19" s="30">
        <v>37614494</v>
      </c>
      <c r="KP19" s="30">
        <v>32205108</v>
      </c>
      <c r="KQ19" s="30">
        <v>2404568</v>
      </c>
      <c r="KR19" s="30">
        <v>1805455</v>
      </c>
      <c r="KS19" s="30">
        <v>2435590</v>
      </c>
      <c r="KT19" s="30">
        <v>2582333</v>
      </c>
      <c r="KU19" s="30">
        <v>77280</v>
      </c>
      <c r="KV19" s="30">
        <v>42542333</v>
      </c>
      <c r="KW19" s="30">
        <v>0</v>
      </c>
      <c r="KX19" s="30">
        <v>632235</v>
      </c>
      <c r="KY19" s="30">
        <v>0</v>
      </c>
      <c r="KZ19" s="30">
        <v>1175292</v>
      </c>
      <c r="LA19" s="30">
        <v>6546432</v>
      </c>
      <c r="LB19" s="30">
        <v>590495</v>
      </c>
      <c r="LC19" s="30">
        <v>1429000</v>
      </c>
      <c r="LD19" s="30">
        <v>0</v>
      </c>
      <c r="LE19" s="30">
        <v>0</v>
      </c>
      <c r="LF19" s="30">
        <v>0</v>
      </c>
      <c r="LG19" s="30">
        <v>0</v>
      </c>
      <c r="LH19" s="30">
        <v>0</v>
      </c>
      <c r="LI19" s="30">
        <v>0</v>
      </c>
      <c r="LJ19" s="31">
        <v>0</v>
      </c>
      <c r="LK19" s="31">
        <v>0</v>
      </c>
      <c r="LL19" s="31">
        <v>0</v>
      </c>
      <c r="LM19" s="31">
        <v>0</v>
      </c>
      <c r="LN19" s="31">
        <v>0</v>
      </c>
      <c r="LO19" s="31">
        <v>0</v>
      </c>
      <c r="LP19" s="31">
        <v>0</v>
      </c>
      <c r="LQ19" s="31">
        <v>0</v>
      </c>
      <c r="LR19" s="31">
        <v>0</v>
      </c>
      <c r="LS19" s="31">
        <v>0</v>
      </c>
      <c r="LT19" s="31">
        <v>0</v>
      </c>
      <c r="LU19" s="31">
        <v>0</v>
      </c>
      <c r="LV19" s="31">
        <v>0</v>
      </c>
      <c r="LW19" s="31">
        <v>0</v>
      </c>
      <c r="LX19" s="31">
        <v>0</v>
      </c>
      <c r="LY19" s="31">
        <v>0</v>
      </c>
      <c r="LZ19" s="31">
        <v>0</v>
      </c>
      <c r="MA19" s="31">
        <v>0</v>
      </c>
      <c r="MB19" s="31">
        <v>0</v>
      </c>
      <c r="MC19" s="31">
        <v>0</v>
      </c>
      <c r="MD19" s="31">
        <v>0</v>
      </c>
      <c r="ME19" s="31">
        <v>0</v>
      </c>
      <c r="MF19" s="31">
        <v>0</v>
      </c>
      <c r="MG19" s="31">
        <v>0</v>
      </c>
      <c r="MH19" s="31">
        <v>0</v>
      </c>
      <c r="MI19" s="31">
        <v>0</v>
      </c>
      <c r="MJ19" s="31">
        <v>0</v>
      </c>
      <c r="MK19" s="31">
        <v>0</v>
      </c>
      <c r="ML19" s="31">
        <v>0</v>
      </c>
      <c r="MM19" s="31">
        <v>0</v>
      </c>
      <c r="MN19" s="31">
        <v>0</v>
      </c>
      <c r="MO19" s="31">
        <v>0</v>
      </c>
      <c r="MP19" s="31">
        <v>0</v>
      </c>
      <c r="MQ19" s="30">
        <v>73994239</v>
      </c>
      <c r="MR19" s="30">
        <v>0</v>
      </c>
      <c r="MS19" s="30">
        <f t="shared" si="3"/>
        <v>4508008622</v>
      </c>
      <c r="MT19" s="30">
        <v>3681093215</v>
      </c>
      <c r="MU19" s="30">
        <v>0</v>
      </c>
      <c r="MV19" s="30">
        <v>0</v>
      </c>
      <c r="MW19" s="30">
        <v>0</v>
      </c>
      <c r="MX19" s="30">
        <v>0</v>
      </c>
      <c r="MY19" s="30">
        <v>0</v>
      </c>
      <c r="MZ19" s="30">
        <v>3454706759</v>
      </c>
      <c r="NA19" s="30">
        <f t="shared" si="4"/>
        <v>0</v>
      </c>
      <c r="NB19" s="30">
        <v>0</v>
      </c>
      <c r="NC19" s="30">
        <v>0</v>
      </c>
      <c r="ND19" s="30">
        <f t="shared" si="5"/>
        <v>0</v>
      </c>
      <c r="NE19" s="30">
        <v>0</v>
      </c>
      <c r="NF19" s="30">
        <v>0</v>
      </c>
      <c r="NG19" s="30">
        <v>0</v>
      </c>
      <c r="NH19" s="30">
        <v>0</v>
      </c>
      <c r="NI19" s="30">
        <v>0</v>
      </c>
      <c r="NJ19" s="30">
        <v>0</v>
      </c>
      <c r="NK19" s="30">
        <v>0</v>
      </c>
      <c r="NL19" s="30">
        <v>0</v>
      </c>
      <c r="NM19" s="30">
        <v>0</v>
      </c>
      <c r="NN19" s="30">
        <v>0</v>
      </c>
      <c r="NO19" s="30">
        <v>0</v>
      </c>
      <c r="NP19" s="30">
        <v>0</v>
      </c>
      <c r="NQ19" s="30">
        <v>0</v>
      </c>
      <c r="NR19" s="30">
        <v>0</v>
      </c>
      <c r="NS19" s="30">
        <v>0</v>
      </c>
      <c r="NT19" s="30">
        <v>0</v>
      </c>
      <c r="NU19" s="30">
        <v>226386456</v>
      </c>
      <c r="NV19" s="30">
        <v>0</v>
      </c>
      <c r="NW19" s="30">
        <v>0</v>
      </c>
      <c r="NX19" s="30">
        <v>0</v>
      </c>
      <c r="NY19" s="30">
        <v>0</v>
      </c>
      <c r="NZ19" s="30">
        <v>0</v>
      </c>
      <c r="OA19" s="30">
        <v>80880261</v>
      </c>
      <c r="OB19" s="30">
        <v>0</v>
      </c>
      <c r="OC19" s="30">
        <v>0</v>
      </c>
      <c r="OD19" s="30">
        <v>0</v>
      </c>
      <c r="OE19" s="30">
        <v>0</v>
      </c>
      <c r="OF19" s="30">
        <v>0</v>
      </c>
      <c r="OG19" s="30">
        <v>0</v>
      </c>
      <c r="OH19" s="30">
        <v>0</v>
      </c>
      <c r="OI19" s="30">
        <v>0</v>
      </c>
      <c r="OJ19" s="30">
        <v>0</v>
      </c>
      <c r="OK19" s="30">
        <v>0</v>
      </c>
      <c r="OL19" s="30">
        <v>0</v>
      </c>
      <c r="OM19" s="30">
        <v>0</v>
      </c>
      <c r="ON19" s="30">
        <v>0</v>
      </c>
      <c r="OO19" s="30">
        <v>0</v>
      </c>
      <c r="OP19" s="30">
        <v>80880261</v>
      </c>
      <c r="OQ19" s="30">
        <v>0</v>
      </c>
      <c r="OR19" s="30">
        <v>0</v>
      </c>
      <c r="OS19" s="30">
        <v>746035146</v>
      </c>
      <c r="OT19" s="30">
        <v>0</v>
      </c>
      <c r="OU19" s="30">
        <v>657911318</v>
      </c>
      <c r="OV19" s="30">
        <v>0</v>
      </c>
      <c r="OW19" s="30">
        <v>0</v>
      </c>
      <c r="OX19" s="30">
        <v>25080840</v>
      </c>
      <c r="OY19" s="30">
        <v>0</v>
      </c>
      <c r="OZ19" s="30">
        <v>0</v>
      </c>
      <c r="PA19" s="30">
        <v>0</v>
      </c>
      <c r="PB19" s="30">
        <v>0</v>
      </c>
      <c r="PC19" s="30">
        <v>0</v>
      </c>
      <c r="PD19" s="30">
        <v>0</v>
      </c>
      <c r="PE19" s="30">
        <v>0</v>
      </c>
      <c r="PF19" s="30">
        <v>0</v>
      </c>
      <c r="PG19" s="30">
        <v>0</v>
      </c>
      <c r="PH19" s="30">
        <v>0</v>
      </c>
      <c r="PI19" s="30">
        <v>0</v>
      </c>
      <c r="PJ19" s="30">
        <v>0</v>
      </c>
      <c r="PK19" s="30">
        <v>0</v>
      </c>
      <c r="PL19" s="30">
        <v>0</v>
      </c>
      <c r="PM19" s="30">
        <v>63042988</v>
      </c>
      <c r="PN19" s="30">
        <v>63042988</v>
      </c>
      <c r="PO19" s="30">
        <v>0</v>
      </c>
      <c r="PP19" s="30">
        <v>0</v>
      </c>
      <c r="PQ19" s="30">
        <v>0</v>
      </c>
      <c r="PR19" s="30">
        <v>0</v>
      </c>
      <c r="PS19" s="30">
        <v>0</v>
      </c>
      <c r="PT19" s="30">
        <f t="shared" si="15"/>
        <v>0</v>
      </c>
      <c r="PU19" s="30">
        <v>0</v>
      </c>
      <c r="PV19" s="30">
        <v>0</v>
      </c>
      <c r="PW19" s="30">
        <v>0</v>
      </c>
      <c r="PX19" s="30">
        <v>0</v>
      </c>
      <c r="PY19" s="30">
        <v>0</v>
      </c>
      <c r="PZ19" s="30">
        <v>0</v>
      </c>
      <c r="QA19" s="30">
        <v>0</v>
      </c>
      <c r="QB19" s="30">
        <v>0</v>
      </c>
      <c r="QC19" s="30">
        <v>0</v>
      </c>
      <c r="QD19" s="30">
        <v>0</v>
      </c>
      <c r="QE19" s="30">
        <v>0</v>
      </c>
      <c r="QF19" s="30">
        <v>0</v>
      </c>
      <c r="QG19" s="30">
        <v>0</v>
      </c>
      <c r="QH19" s="30">
        <v>0</v>
      </c>
      <c r="QI19" s="30">
        <v>0</v>
      </c>
      <c r="QJ19" s="30">
        <v>0</v>
      </c>
      <c r="QK19" s="30">
        <v>0</v>
      </c>
      <c r="QL19" s="30">
        <v>0</v>
      </c>
      <c r="QM19" s="30">
        <v>0</v>
      </c>
      <c r="QN19" s="30">
        <v>0</v>
      </c>
      <c r="QO19" s="30">
        <f t="shared" si="16"/>
        <v>140865239165</v>
      </c>
      <c r="QP19" s="30">
        <f t="shared" si="17"/>
        <v>54174771887</v>
      </c>
      <c r="QQ19" s="30">
        <v>0</v>
      </c>
      <c r="QR19" s="30">
        <v>0</v>
      </c>
      <c r="QS19" s="30">
        <v>0</v>
      </c>
      <c r="QT19" s="30">
        <v>0</v>
      </c>
      <c r="QU19" s="30">
        <v>0</v>
      </c>
      <c r="QV19" s="30">
        <v>0</v>
      </c>
      <c r="QW19" s="30">
        <v>48219600</v>
      </c>
      <c r="QX19" s="30">
        <v>45071001</v>
      </c>
      <c r="QY19" s="30">
        <v>3148599</v>
      </c>
      <c r="QZ19" s="30">
        <v>54126552287</v>
      </c>
      <c r="RA19" s="30">
        <v>0</v>
      </c>
      <c r="RB19" s="30">
        <v>0</v>
      </c>
      <c r="RC19" s="30">
        <v>0</v>
      </c>
      <c r="RD19" s="30">
        <v>0</v>
      </c>
      <c r="RE19" s="30">
        <v>0</v>
      </c>
      <c r="RF19" s="30">
        <v>0</v>
      </c>
      <c r="RG19" s="30">
        <v>0</v>
      </c>
      <c r="RH19" s="30">
        <v>0</v>
      </c>
      <c r="RI19" s="30">
        <v>86690467278</v>
      </c>
      <c r="RJ19" s="30">
        <v>2016191092</v>
      </c>
      <c r="RK19" s="30">
        <v>2016191092</v>
      </c>
      <c r="RL19" s="30">
        <v>1469105834</v>
      </c>
      <c r="RM19" s="30">
        <v>285104546</v>
      </c>
      <c r="RN19" s="30">
        <v>30145210</v>
      </c>
      <c r="RO19" s="30">
        <v>0</v>
      </c>
      <c r="RP19" s="30">
        <v>0</v>
      </c>
      <c r="RQ19" s="30">
        <v>0</v>
      </c>
      <c r="RR19" s="30">
        <v>0</v>
      </c>
      <c r="RS19" s="30">
        <v>75964</v>
      </c>
      <c r="RT19" s="30">
        <v>6543396</v>
      </c>
      <c r="RU19" s="30">
        <v>225216142</v>
      </c>
      <c r="RV19" s="30">
        <v>0</v>
      </c>
      <c r="RW19" s="30">
        <v>0</v>
      </c>
      <c r="RX19" s="30">
        <v>0</v>
      </c>
      <c r="RY19" s="30">
        <v>0</v>
      </c>
      <c r="RZ19" s="30">
        <v>0</v>
      </c>
      <c r="SA19" s="30">
        <v>0</v>
      </c>
      <c r="SB19" s="30">
        <v>0</v>
      </c>
      <c r="SC19" s="30">
        <v>0</v>
      </c>
      <c r="SD19" s="30">
        <v>0</v>
      </c>
      <c r="SE19" s="30">
        <v>0</v>
      </c>
      <c r="SF19" s="30">
        <v>0</v>
      </c>
      <c r="SG19" s="30">
        <v>0</v>
      </c>
      <c r="SH19" s="30">
        <v>0</v>
      </c>
      <c r="SI19" s="30">
        <v>0</v>
      </c>
      <c r="SJ19" s="30">
        <v>0</v>
      </c>
      <c r="SK19" s="30">
        <v>0</v>
      </c>
      <c r="SL19" s="30">
        <v>0</v>
      </c>
      <c r="SM19" s="30">
        <v>0</v>
      </c>
      <c r="SN19" s="30">
        <v>0</v>
      </c>
      <c r="SO19" s="30">
        <v>0</v>
      </c>
      <c r="SP19" s="30">
        <v>0</v>
      </c>
      <c r="SQ19" s="30">
        <v>0</v>
      </c>
      <c r="SR19" s="30">
        <v>0</v>
      </c>
      <c r="SS19" s="30">
        <v>0</v>
      </c>
      <c r="ST19" s="30">
        <v>0</v>
      </c>
      <c r="SU19" s="30">
        <v>0</v>
      </c>
      <c r="SV19" s="30">
        <v>0</v>
      </c>
      <c r="SW19" s="30">
        <v>0</v>
      </c>
      <c r="SX19" s="30">
        <v>0</v>
      </c>
      <c r="SY19" s="30">
        <v>0</v>
      </c>
      <c r="SZ19" s="30">
        <v>0</v>
      </c>
      <c r="TA19" s="30">
        <v>0</v>
      </c>
      <c r="TB19" s="30">
        <v>0</v>
      </c>
      <c r="TC19" s="30">
        <v>0</v>
      </c>
      <c r="TD19" s="30">
        <v>0</v>
      </c>
      <c r="TE19" s="30">
        <v>0</v>
      </c>
      <c r="TF19" s="30">
        <v>0</v>
      </c>
      <c r="TG19" s="30">
        <v>0</v>
      </c>
      <c r="TH19" s="30">
        <v>0</v>
      </c>
      <c r="TI19" s="30">
        <f t="shared" si="18"/>
        <v>315249756</v>
      </c>
      <c r="TJ19" s="30">
        <f t="shared" si="6"/>
        <v>84668106527</v>
      </c>
      <c r="TK19" s="30">
        <v>84668106527</v>
      </c>
      <c r="TL19" s="30">
        <v>84668106527</v>
      </c>
      <c r="TM19" s="30">
        <v>0</v>
      </c>
      <c r="TN19" s="30">
        <v>0</v>
      </c>
      <c r="TO19" s="30">
        <v>0</v>
      </c>
      <c r="TP19" s="30">
        <v>0</v>
      </c>
      <c r="TQ19" s="30">
        <v>0</v>
      </c>
      <c r="TR19" s="30">
        <v>0</v>
      </c>
      <c r="TS19" s="30">
        <v>0</v>
      </c>
      <c r="TT19" s="30">
        <v>0</v>
      </c>
      <c r="TU19" s="30">
        <v>6169659</v>
      </c>
      <c r="TV19" s="30">
        <v>3000000</v>
      </c>
      <c r="TW19" s="30">
        <v>3045689</v>
      </c>
      <c r="TX19" s="30">
        <v>123970</v>
      </c>
      <c r="TY19" s="30">
        <v>0</v>
      </c>
      <c r="TZ19" s="30">
        <v>0</v>
      </c>
      <c r="UA19" s="30">
        <v>0</v>
      </c>
      <c r="UB19" s="30">
        <v>0</v>
      </c>
      <c r="UC19" s="30">
        <v>0</v>
      </c>
      <c r="UD19" s="30">
        <v>0</v>
      </c>
      <c r="UE19" s="30">
        <v>0</v>
      </c>
      <c r="UF19" s="30">
        <v>0</v>
      </c>
      <c r="UG19" s="30">
        <f t="shared" si="7"/>
        <v>272433770507</v>
      </c>
      <c r="UH19" s="1">
        <v>764628973801</v>
      </c>
      <c r="UI19" s="1">
        <f>SUM($UG$16:UG19)-UH19</f>
        <v>0</v>
      </c>
    </row>
    <row r="20" spans="2:555">
      <c r="B20" s="58">
        <v>38838</v>
      </c>
      <c r="C20" s="30">
        <f t="shared" si="0"/>
        <v>103542143542</v>
      </c>
      <c r="D20" s="30">
        <f t="shared" si="1"/>
        <v>58479473374</v>
      </c>
      <c r="E20" s="30">
        <v>47421957698</v>
      </c>
      <c r="F20" s="30">
        <v>7107160</v>
      </c>
      <c r="G20" s="30">
        <v>930587832</v>
      </c>
      <c r="H20" s="30">
        <v>15677102902</v>
      </c>
      <c r="I20" s="30">
        <v>15677102902</v>
      </c>
      <c r="J20" s="30">
        <v>0</v>
      </c>
      <c r="K20" s="30">
        <v>0</v>
      </c>
      <c r="L20" s="30">
        <v>8081298524</v>
      </c>
      <c r="M20" s="30">
        <v>15652627534</v>
      </c>
      <c r="N20" s="30">
        <v>15652627534</v>
      </c>
      <c r="O20" s="30">
        <v>0</v>
      </c>
      <c r="P20" s="30">
        <v>474375366</v>
      </c>
      <c r="Q20" s="30">
        <v>2059531228</v>
      </c>
      <c r="R20" s="30">
        <v>2094837417</v>
      </c>
      <c r="S20" s="30">
        <v>11057515676</v>
      </c>
      <c r="T20" s="30">
        <v>7004864000</v>
      </c>
      <c r="U20" s="30">
        <v>0</v>
      </c>
      <c r="V20" s="30">
        <v>7004864000</v>
      </c>
      <c r="W20" s="30">
        <v>88434918</v>
      </c>
      <c r="X20" s="30">
        <v>1796540657</v>
      </c>
      <c r="Y20" s="30">
        <v>75130460</v>
      </c>
      <c r="Z20" s="30">
        <v>0</v>
      </c>
      <c r="AA20" s="30">
        <v>0</v>
      </c>
      <c r="AB20" s="30">
        <v>41325297</v>
      </c>
      <c r="AC20" s="30">
        <v>35612038</v>
      </c>
      <c r="AD20" s="30">
        <v>2013818722</v>
      </c>
      <c r="AE20" s="30">
        <v>0</v>
      </c>
      <c r="AF20" s="30">
        <v>0</v>
      </c>
      <c r="AG20" s="30">
        <v>0</v>
      </c>
      <c r="AH20" s="30">
        <v>0</v>
      </c>
      <c r="AI20" s="30">
        <f t="shared" si="2"/>
        <v>45062670168</v>
      </c>
      <c r="AJ20" s="30">
        <v>67118934</v>
      </c>
      <c r="AK20" s="30">
        <v>0</v>
      </c>
      <c r="AL20" s="30">
        <v>588670</v>
      </c>
      <c r="AM20" s="30">
        <v>66530264</v>
      </c>
      <c r="AN20" s="30">
        <v>0</v>
      </c>
      <c r="AO20" s="30">
        <v>1165490596</v>
      </c>
      <c r="AP20" s="30">
        <v>1151020299</v>
      </c>
      <c r="AQ20" s="30">
        <v>986600</v>
      </c>
      <c r="AR20" s="30">
        <v>448133</v>
      </c>
      <c r="AS20" s="30">
        <v>118475</v>
      </c>
      <c r="AT20" s="30">
        <v>9520000</v>
      </c>
      <c r="AU20" s="30">
        <v>3242589</v>
      </c>
      <c r="AV20" s="30">
        <v>0</v>
      </c>
      <c r="AW20" s="30">
        <v>154500</v>
      </c>
      <c r="AX20" s="30">
        <v>0</v>
      </c>
      <c r="AY20" s="30">
        <v>0</v>
      </c>
      <c r="AZ20" s="30">
        <v>0</v>
      </c>
      <c r="BA20" s="30">
        <v>0</v>
      </c>
      <c r="BB20" s="30">
        <v>0</v>
      </c>
      <c r="BC20" s="30">
        <v>0</v>
      </c>
      <c r="BD20" s="30">
        <v>5642314652</v>
      </c>
      <c r="BE20" s="30">
        <v>0</v>
      </c>
      <c r="BF20" s="30">
        <v>5225605427</v>
      </c>
      <c r="BG20" s="30">
        <v>376258162</v>
      </c>
      <c r="BH20" s="30">
        <v>34371</v>
      </c>
      <c r="BI20" s="30">
        <v>5525</v>
      </c>
      <c r="BJ20" s="30">
        <v>30795</v>
      </c>
      <c r="BK20" s="30">
        <v>0</v>
      </c>
      <c r="BL20" s="30">
        <v>6461769</v>
      </c>
      <c r="BM20" s="30">
        <v>0</v>
      </c>
      <c r="BN20" s="30">
        <v>5218643</v>
      </c>
      <c r="BO20" s="30">
        <v>0</v>
      </c>
      <c r="BP20" s="30">
        <v>0</v>
      </c>
      <c r="BQ20" s="30">
        <v>0</v>
      </c>
      <c r="BR20" s="30">
        <v>28699960</v>
      </c>
      <c r="BS20" s="30">
        <v>0</v>
      </c>
      <c r="BT20" s="30">
        <v>40592937</v>
      </c>
      <c r="BU20" s="30">
        <v>176670</v>
      </c>
      <c r="BV20" s="30">
        <v>0</v>
      </c>
      <c r="BW20" s="30">
        <v>1530000</v>
      </c>
      <c r="BX20" s="30">
        <v>4857471</v>
      </c>
      <c r="BY20" s="30">
        <v>34028796</v>
      </c>
      <c r="BZ20" s="30">
        <v>0</v>
      </c>
      <c r="CA20" s="30">
        <v>0</v>
      </c>
      <c r="CB20" s="30">
        <v>0</v>
      </c>
      <c r="CC20" s="30">
        <v>949781156</v>
      </c>
      <c r="CD20" s="30">
        <v>2433810</v>
      </c>
      <c r="CE20" s="30">
        <v>3622615408</v>
      </c>
      <c r="CF20" s="30">
        <v>88395348</v>
      </c>
      <c r="CG20" s="30">
        <v>1953732349</v>
      </c>
      <c r="CH20" s="30">
        <v>58958932</v>
      </c>
      <c r="CI20" s="30">
        <v>29485752</v>
      </c>
      <c r="CJ20" s="30">
        <v>1278466</v>
      </c>
      <c r="CK20" s="30">
        <v>19371309</v>
      </c>
      <c r="CL20" s="30">
        <v>2832184</v>
      </c>
      <c r="CM20" s="30">
        <v>483854</v>
      </c>
      <c r="CN20" s="30">
        <v>862040</v>
      </c>
      <c r="CO20" s="30">
        <v>0</v>
      </c>
      <c r="CP20" s="30">
        <v>4657899</v>
      </c>
      <c r="CQ20" s="30">
        <v>0</v>
      </c>
      <c r="CR20" s="30">
        <v>0</v>
      </c>
      <c r="CS20" s="30">
        <v>1475547292</v>
      </c>
      <c r="CT20" s="30">
        <v>182667829</v>
      </c>
      <c r="CU20" s="30">
        <v>25018527</v>
      </c>
      <c r="CV20" s="30">
        <v>38304631</v>
      </c>
      <c r="CW20" s="30">
        <v>17533826</v>
      </c>
      <c r="CX20" s="30">
        <v>8363615</v>
      </c>
      <c r="CY20" s="30">
        <v>3442189</v>
      </c>
      <c r="CZ20" s="30">
        <f t="shared" si="8"/>
        <v>1200216675</v>
      </c>
      <c r="DA20" s="30">
        <v>1041879510</v>
      </c>
      <c r="DB20" s="30">
        <v>137320370</v>
      </c>
      <c r="DC20" s="30">
        <v>0</v>
      </c>
      <c r="DD20" s="30">
        <v>21016795</v>
      </c>
      <c r="DE20" s="30">
        <v>0</v>
      </c>
      <c r="DF20" s="30">
        <v>0</v>
      </c>
      <c r="DG20" s="30">
        <v>0</v>
      </c>
      <c r="DH20" s="30">
        <v>0</v>
      </c>
      <c r="DI20" s="30">
        <v>5226410</v>
      </c>
      <c r="DJ20" s="30">
        <v>0</v>
      </c>
      <c r="DK20" s="30">
        <v>5226410</v>
      </c>
      <c r="DL20" s="30">
        <v>77391923</v>
      </c>
      <c r="DM20" s="30">
        <f t="shared" si="9"/>
        <v>582960180</v>
      </c>
      <c r="DN20" s="30">
        <v>59170200</v>
      </c>
      <c r="DO20" s="30">
        <v>15990000</v>
      </c>
      <c r="DP20" s="30">
        <v>15990000</v>
      </c>
      <c r="DQ20" s="30">
        <v>0</v>
      </c>
      <c r="DR20" s="30">
        <v>359615680</v>
      </c>
      <c r="DS20" s="30">
        <v>12420000</v>
      </c>
      <c r="DT20" s="30">
        <v>10648800</v>
      </c>
      <c r="DU20" s="30">
        <v>1684100</v>
      </c>
      <c r="DV20" s="30">
        <v>87100</v>
      </c>
      <c r="DW20" s="30">
        <v>18784900</v>
      </c>
      <c r="DX20" s="30">
        <v>1712000</v>
      </c>
      <c r="DY20" s="30">
        <v>7923500</v>
      </c>
      <c r="DZ20" s="30">
        <v>0</v>
      </c>
      <c r="EA20" s="30">
        <v>8850400</v>
      </c>
      <c r="EB20" s="30">
        <v>299000</v>
      </c>
      <c r="EC20" s="30">
        <v>8887480</v>
      </c>
      <c r="ED20" s="30">
        <v>119600</v>
      </c>
      <c r="EE20" s="30">
        <v>8761200</v>
      </c>
      <c r="EF20" s="30">
        <v>6680</v>
      </c>
      <c r="EG20" s="30">
        <v>13691800</v>
      </c>
      <c r="EH20" s="30">
        <v>13691800</v>
      </c>
      <c r="EI20" s="30">
        <v>0</v>
      </c>
      <c r="EJ20" s="30">
        <v>0</v>
      </c>
      <c r="EK20" s="30">
        <v>50382600</v>
      </c>
      <c r="EL20" s="30">
        <v>109000</v>
      </c>
      <c r="EM20" s="30">
        <v>2508400</v>
      </c>
      <c r="EN20" s="30">
        <v>23264700</v>
      </c>
      <c r="EO20" s="30">
        <v>3357200</v>
      </c>
      <c r="EP20" s="30">
        <v>1046400</v>
      </c>
      <c r="EQ20" s="30">
        <v>174400</v>
      </c>
      <c r="ER20" s="30">
        <v>0</v>
      </c>
      <c r="ES20" s="30">
        <v>1722200</v>
      </c>
      <c r="ET20" s="30">
        <v>414200</v>
      </c>
      <c r="EU20" s="30">
        <v>6583600</v>
      </c>
      <c r="EV20" s="30">
        <v>1820400</v>
      </c>
      <c r="EW20" s="30">
        <v>56249300</v>
      </c>
      <c r="EX20" s="30">
        <v>536400</v>
      </c>
      <c r="EY20" s="30">
        <v>907700</v>
      </c>
      <c r="EZ20" s="30">
        <v>35534000</v>
      </c>
      <c r="FA20" s="30">
        <v>19271200</v>
      </c>
      <c r="FB20" s="30">
        <v>3206100</v>
      </c>
      <c r="FC20" s="30">
        <v>-2495700</v>
      </c>
      <c r="FD20" s="30">
        <v>326400</v>
      </c>
      <c r="FE20" s="30">
        <v>0</v>
      </c>
      <c r="FF20" s="30">
        <v>160519500</v>
      </c>
      <c r="FG20" s="30">
        <v>148184300</v>
      </c>
      <c r="FH20" s="30">
        <v>2921200</v>
      </c>
      <c r="FI20" s="30">
        <v>130604100</v>
      </c>
      <c r="FJ20" s="30">
        <v>12585300</v>
      </c>
      <c r="FK20" s="30">
        <v>2638800</v>
      </c>
      <c r="FL20" s="30">
        <v>-104700</v>
      </c>
      <c r="FM20" s="30">
        <v>0</v>
      </c>
      <c r="FN20" s="30">
        <v>0</v>
      </c>
      <c r="FO20" s="30">
        <v>10051200</v>
      </c>
      <c r="FP20" s="30">
        <v>2073700</v>
      </c>
      <c r="FQ20" s="30">
        <v>0</v>
      </c>
      <c r="FR20" s="30">
        <f t="shared" si="10"/>
        <v>408237386</v>
      </c>
      <c r="FS20" s="30">
        <v>153387020</v>
      </c>
      <c r="FT20" s="30">
        <v>55800</v>
      </c>
      <c r="FU20" s="30">
        <v>7030200</v>
      </c>
      <c r="FV20" s="30">
        <v>95249700</v>
      </c>
      <c r="FW20" s="30">
        <v>0</v>
      </c>
      <c r="FX20" s="30">
        <v>95249700</v>
      </c>
      <c r="FY20" s="30">
        <v>104700</v>
      </c>
      <c r="FZ20" s="30">
        <v>457800</v>
      </c>
      <c r="GA20" s="30">
        <v>45984320</v>
      </c>
      <c r="GB20" s="30">
        <v>4504500</v>
      </c>
      <c r="GC20" s="30">
        <v>2105648</v>
      </c>
      <c r="GD20" s="30">
        <v>0</v>
      </c>
      <c r="GE20" s="30">
        <v>2105648</v>
      </c>
      <c r="GF20" s="30">
        <v>0</v>
      </c>
      <c r="GG20" s="30">
        <v>696677</v>
      </c>
      <c r="GH20" s="30">
        <v>8197012</v>
      </c>
      <c r="GI20" s="30">
        <v>107126809</v>
      </c>
      <c r="GJ20" s="30">
        <v>52683429</v>
      </c>
      <c r="GK20" s="30">
        <v>54443380</v>
      </c>
      <c r="GL20" s="30">
        <v>136724220</v>
      </c>
      <c r="GM20" s="30">
        <v>1413704</v>
      </c>
      <c r="GN20" s="30">
        <v>3713000</v>
      </c>
      <c r="GO20" s="30">
        <v>1048000</v>
      </c>
      <c r="GP20" s="30">
        <v>16792694</v>
      </c>
      <c r="GQ20" s="30">
        <v>20475067</v>
      </c>
      <c r="GR20" s="30">
        <v>500074</v>
      </c>
      <c r="GS20" s="30">
        <v>27774923</v>
      </c>
      <c r="GT20" s="30">
        <v>65006758</v>
      </c>
      <c r="GU20" s="30">
        <v>2844608932</v>
      </c>
      <c r="GV20" s="30">
        <v>280912000</v>
      </c>
      <c r="GW20" s="30">
        <v>0</v>
      </c>
      <c r="GX20" s="30">
        <v>0</v>
      </c>
      <c r="GY20" s="30">
        <v>878498660</v>
      </c>
      <c r="GZ20" s="30">
        <v>951797321</v>
      </c>
      <c r="HA20" s="30">
        <v>0</v>
      </c>
      <c r="HB20" s="30">
        <v>4503690</v>
      </c>
      <c r="HC20" s="30">
        <v>0</v>
      </c>
      <c r="HD20" s="30">
        <v>728897261</v>
      </c>
      <c r="HE20" s="30">
        <v>0</v>
      </c>
      <c r="HF20" s="30">
        <v>0</v>
      </c>
      <c r="HG20" s="30">
        <v>0</v>
      </c>
      <c r="HH20" s="30">
        <f t="shared" si="11"/>
        <v>0</v>
      </c>
      <c r="HI20" s="30">
        <f t="shared" si="12"/>
        <v>0</v>
      </c>
      <c r="HJ20" s="30">
        <v>0</v>
      </c>
      <c r="HK20" s="30">
        <v>0</v>
      </c>
      <c r="HL20" s="30">
        <v>0</v>
      </c>
      <c r="HM20" s="30">
        <v>0</v>
      </c>
      <c r="HN20" s="30">
        <v>0</v>
      </c>
      <c r="HO20" s="30">
        <v>0</v>
      </c>
      <c r="HP20" s="30">
        <v>16495735</v>
      </c>
      <c r="HQ20" s="30">
        <v>2457857</v>
      </c>
      <c r="HR20" s="30">
        <v>6141100</v>
      </c>
      <c r="HS20" s="30">
        <v>7896778</v>
      </c>
      <c r="HT20" s="30">
        <v>0</v>
      </c>
      <c r="HU20" s="30">
        <v>0</v>
      </c>
      <c r="HV20" s="30">
        <v>0</v>
      </c>
      <c r="HW20" s="30">
        <v>0</v>
      </c>
      <c r="HX20" s="30">
        <f t="shared" si="13"/>
        <v>0</v>
      </c>
      <c r="HY20" s="30">
        <f t="shared" si="14"/>
        <v>0</v>
      </c>
      <c r="HZ20" s="30">
        <v>29480494553</v>
      </c>
      <c r="IA20" s="30">
        <v>27509162784</v>
      </c>
      <c r="IB20" s="30">
        <v>27509162784</v>
      </c>
      <c r="IC20" s="30">
        <v>0</v>
      </c>
      <c r="ID20" s="30">
        <v>0</v>
      </c>
      <c r="IE20" s="30">
        <v>0</v>
      </c>
      <c r="IF20" s="30">
        <v>0</v>
      </c>
      <c r="IG20" s="30">
        <v>23525572920</v>
      </c>
      <c r="IH20" s="30">
        <v>22288962947</v>
      </c>
      <c r="II20" s="30">
        <v>0</v>
      </c>
      <c r="IJ20" s="30">
        <v>1236609973</v>
      </c>
      <c r="IK20" s="30">
        <v>0</v>
      </c>
      <c r="IL20" s="30">
        <v>3852447190</v>
      </c>
      <c r="IM20" s="30">
        <v>1755174939</v>
      </c>
      <c r="IN20" s="30">
        <v>171048655</v>
      </c>
      <c r="IO20" s="30">
        <v>128286491</v>
      </c>
      <c r="IP20" s="30">
        <v>1797937105</v>
      </c>
      <c r="IQ20" s="30">
        <v>0</v>
      </c>
      <c r="IR20" s="30">
        <v>0</v>
      </c>
      <c r="IS20" s="30">
        <v>0</v>
      </c>
      <c r="IT20" s="30">
        <v>0</v>
      </c>
      <c r="IU20" s="30">
        <v>0</v>
      </c>
      <c r="IV20" s="30">
        <v>131142674</v>
      </c>
      <c r="IW20" s="30">
        <v>0</v>
      </c>
      <c r="IX20" s="30">
        <v>0</v>
      </c>
      <c r="IY20" s="30">
        <v>0</v>
      </c>
      <c r="IZ20" s="30">
        <v>0</v>
      </c>
      <c r="JA20" s="30">
        <v>0</v>
      </c>
      <c r="JB20" s="30">
        <v>0</v>
      </c>
      <c r="JC20" s="30">
        <v>0</v>
      </c>
      <c r="JD20" s="30">
        <v>0</v>
      </c>
      <c r="JE20" s="30">
        <v>0</v>
      </c>
      <c r="JF20" s="30">
        <v>0</v>
      </c>
      <c r="JG20" s="30">
        <v>0</v>
      </c>
      <c r="JH20" s="31">
        <v>0</v>
      </c>
      <c r="JI20" s="43">
        <v>0</v>
      </c>
      <c r="JJ20" s="43">
        <v>0</v>
      </c>
      <c r="JK20" s="43">
        <v>0</v>
      </c>
      <c r="JL20" s="43"/>
      <c r="JM20" s="30">
        <v>0</v>
      </c>
      <c r="JN20" s="43">
        <v>0</v>
      </c>
      <c r="JO20" s="30">
        <v>2444489735</v>
      </c>
      <c r="JP20" s="30">
        <v>717076599</v>
      </c>
      <c r="JQ20" s="30">
        <v>17740324</v>
      </c>
      <c r="JR20" s="30">
        <v>348592775</v>
      </c>
      <c r="JS20" s="30">
        <v>0</v>
      </c>
      <c r="JT20" s="30">
        <v>0</v>
      </c>
      <c r="JU20" s="30">
        <v>0</v>
      </c>
      <c r="JV20" s="30">
        <v>0</v>
      </c>
      <c r="JW20" s="30">
        <v>0</v>
      </c>
      <c r="JX20" s="30">
        <v>161743500</v>
      </c>
      <c r="JY20" s="30">
        <v>189000000</v>
      </c>
      <c r="JZ20" s="30">
        <v>0</v>
      </c>
      <c r="KA20" s="30">
        <v>0</v>
      </c>
      <c r="KB20" s="30">
        <v>0</v>
      </c>
      <c r="KC20" s="30">
        <v>0</v>
      </c>
      <c r="KD20" s="30">
        <v>0</v>
      </c>
      <c r="KE20" s="30">
        <v>0</v>
      </c>
      <c r="KF20" s="30">
        <v>0</v>
      </c>
      <c r="KG20" s="30">
        <v>0</v>
      </c>
      <c r="KH20" s="30">
        <v>0</v>
      </c>
      <c r="KI20" s="43">
        <v>0</v>
      </c>
      <c r="KJ20" s="43">
        <v>0</v>
      </c>
      <c r="KK20" s="43">
        <v>0</v>
      </c>
      <c r="KL20" s="43">
        <v>0</v>
      </c>
      <c r="KM20" s="30">
        <v>1254255170</v>
      </c>
      <c r="KN20" s="30">
        <v>1121838100</v>
      </c>
      <c r="KO20" s="30">
        <v>37614494</v>
      </c>
      <c r="KP20" s="30">
        <v>32205108</v>
      </c>
      <c r="KQ20" s="30">
        <v>2404568</v>
      </c>
      <c r="KR20" s="30">
        <v>3610910</v>
      </c>
      <c r="KS20" s="30">
        <v>2435590</v>
      </c>
      <c r="KT20" s="30">
        <v>2582333</v>
      </c>
      <c r="KU20" s="30">
        <v>77280</v>
      </c>
      <c r="KV20" s="30">
        <v>42542333</v>
      </c>
      <c r="KW20" s="30">
        <v>0</v>
      </c>
      <c r="KX20" s="30">
        <v>632235</v>
      </c>
      <c r="KY20" s="30">
        <v>0</v>
      </c>
      <c r="KZ20" s="30">
        <v>1175292</v>
      </c>
      <c r="LA20" s="30">
        <v>6546432</v>
      </c>
      <c r="LB20" s="30">
        <v>590495</v>
      </c>
      <c r="LC20" s="30">
        <v>0</v>
      </c>
      <c r="LD20" s="30">
        <v>0</v>
      </c>
      <c r="LE20" s="30">
        <v>0</v>
      </c>
      <c r="LF20" s="30">
        <v>0</v>
      </c>
      <c r="LG20" s="30">
        <v>0</v>
      </c>
      <c r="LH20" s="30">
        <v>0</v>
      </c>
      <c r="LI20" s="30">
        <v>0</v>
      </c>
      <c r="LJ20" s="31">
        <v>0</v>
      </c>
      <c r="LK20" s="31">
        <v>0</v>
      </c>
      <c r="LL20" s="31">
        <v>0</v>
      </c>
      <c r="LM20" s="31">
        <v>0</v>
      </c>
      <c r="LN20" s="31">
        <v>0</v>
      </c>
      <c r="LO20" s="31">
        <v>0</v>
      </c>
      <c r="LP20" s="31">
        <v>0</v>
      </c>
      <c r="LQ20" s="31">
        <v>0</v>
      </c>
      <c r="LR20" s="31">
        <v>0</v>
      </c>
      <c r="LS20" s="31">
        <v>0</v>
      </c>
      <c r="LT20" s="31">
        <v>0</v>
      </c>
      <c r="LU20" s="31">
        <v>0</v>
      </c>
      <c r="LV20" s="31">
        <v>0</v>
      </c>
      <c r="LW20" s="31">
        <v>0</v>
      </c>
      <c r="LX20" s="31">
        <v>0</v>
      </c>
      <c r="LY20" s="31">
        <v>0</v>
      </c>
      <c r="LZ20" s="31">
        <v>0</v>
      </c>
      <c r="MA20" s="31">
        <v>0</v>
      </c>
      <c r="MB20" s="31">
        <v>0</v>
      </c>
      <c r="MC20" s="31">
        <v>0</v>
      </c>
      <c r="MD20" s="31">
        <v>0</v>
      </c>
      <c r="ME20" s="31">
        <v>0</v>
      </c>
      <c r="MF20" s="31">
        <v>0</v>
      </c>
      <c r="MG20" s="31">
        <v>0</v>
      </c>
      <c r="MH20" s="31">
        <v>0</v>
      </c>
      <c r="MI20" s="31">
        <v>0</v>
      </c>
      <c r="MJ20" s="31">
        <v>0</v>
      </c>
      <c r="MK20" s="31">
        <v>0</v>
      </c>
      <c r="ML20" s="31">
        <v>0</v>
      </c>
      <c r="MM20" s="31">
        <v>0</v>
      </c>
      <c r="MN20" s="31">
        <v>0</v>
      </c>
      <c r="MO20" s="31">
        <v>0</v>
      </c>
      <c r="MP20" s="31">
        <v>0</v>
      </c>
      <c r="MQ20" s="30">
        <v>173403291</v>
      </c>
      <c r="MR20" s="30">
        <v>0</v>
      </c>
      <c r="MS20" s="30">
        <f t="shared" si="3"/>
        <v>8819313548</v>
      </c>
      <c r="MT20" s="30">
        <v>4959729167</v>
      </c>
      <c r="MU20" s="30">
        <v>0</v>
      </c>
      <c r="MV20" s="30">
        <v>0</v>
      </c>
      <c r="MW20" s="30">
        <v>0</v>
      </c>
      <c r="MX20" s="30">
        <v>0</v>
      </c>
      <c r="MY20" s="30">
        <v>0</v>
      </c>
      <c r="MZ20" s="30">
        <v>3454706759</v>
      </c>
      <c r="NA20" s="30">
        <f t="shared" si="4"/>
        <v>0</v>
      </c>
      <c r="NB20" s="30">
        <v>0</v>
      </c>
      <c r="NC20" s="30">
        <v>0</v>
      </c>
      <c r="ND20" s="30">
        <f t="shared" si="5"/>
        <v>0</v>
      </c>
      <c r="NE20" s="30">
        <v>0</v>
      </c>
      <c r="NF20" s="30">
        <v>0</v>
      </c>
      <c r="NG20" s="30">
        <v>1249713173</v>
      </c>
      <c r="NH20" s="30">
        <v>0</v>
      </c>
      <c r="NI20" s="30">
        <v>0</v>
      </c>
      <c r="NJ20" s="30">
        <v>0</v>
      </c>
      <c r="NK20" s="30">
        <v>0</v>
      </c>
      <c r="NL20" s="30">
        <v>0</v>
      </c>
      <c r="NM20" s="30">
        <v>0</v>
      </c>
      <c r="NN20" s="30">
        <v>0</v>
      </c>
      <c r="NO20" s="30">
        <v>0</v>
      </c>
      <c r="NP20" s="30">
        <v>0</v>
      </c>
      <c r="NQ20" s="30">
        <v>0</v>
      </c>
      <c r="NR20" s="30">
        <v>0</v>
      </c>
      <c r="NS20" s="30">
        <v>0</v>
      </c>
      <c r="NT20" s="30">
        <v>0</v>
      </c>
      <c r="NU20" s="30">
        <v>255309235</v>
      </c>
      <c r="NV20" s="30">
        <v>0</v>
      </c>
      <c r="NW20" s="30">
        <v>0</v>
      </c>
      <c r="NX20" s="30">
        <v>0</v>
      </c>
      <c r="NY20" s="30">
        <v>0</v>
      </c>
      <c r="NZ20" s="30">
        <v>0</v>
      </c>
      <c r="OA20" s="30">
        <v>3126720175</v>
      </c>
      <c r="OB20" s="30">
        <v>0</v>
      </c>
      <c r="OC20" s="30">
        <v>0</v>
      </c>
      <c r="OD20" s="30">
        <v>0</v>
      </c>
      <c r="OE20" s="30">
        <v>0</v>
      </c>
      <c r="OF20" s="30">
        <v>0</v>
      </c>
      <c r="OG20" s="30">
        <v>0</v>
      </c>
      <c r="OH20" s="30">
        <v>0</v>
      </c>
      <c r="OI20" s="30">
        <v>0</v>
      </c>
      <c r="OJ20" s="30">
        <v>0</v>
      </c>
      <c r="OK20" s="30">
        <v>0</v>
      </c>
      <c r="OL20" s="30">
        <v>0</v>
      </c>
      <c r="OM20" s="30">
        <v>0</v>
      </c>
      <c r="ON20" s="30">
        <v>0</v>
      </c>
      <c r="OO20" s="30">
        <v>0</v>
      </c>
      <c r="OP20" s="30">
        <v>90211323</v>
      </c>
      <c r="OQ20" s="30">
        <v>3036508852</v>
      </c>
      <c r="OR20" s="30">
        <v>0</v>
      </c>
      <c r="OS20" s="30">
        <v>732864206</v>
      </c>
      <c r="OT20" s="30">
        <v>0</v>
      </c>
      <c r="OU20" s="30">
        <v>671911318</v>
      </c>
      <c r="OV20" s="30">
        <v>0</v>
      </c>
      <c r="OW20" s="30">
        <v>0</v>
      </c>
      <c r="OX20" s="30">
        <v>48720404</v>
      </c>
      <c r="OY20" s="30">
        <v>0</v>
      </c>
      <c r="OZ20" s="30">
        <v>0</v>
      </c>
      <c r="PA20" s="30">
        <v>0</v>
      </c>
      <c r="PB20" s="30">
        <v>0</v>
      </c>
      <c r="PC20" s="30">
        <v>0</v>
      </c>
      <c r="PD20" s="30">
        <v>0</v>
      </c>
      <c r="PE20" s="30">
        <v>0</v>
      </c>
      <c r="PF20" s="30">
        <v>0</v>
      </c>
      <c r="PG20" s="30">
        <v>0</v>
      </c>
      <c r="PH20" s="30">
        <v>0</v>
      </c>
      <c r="PI20" s="30">
        <v>0</v>
      </c>
      <c r="PJ20" s="30">
        <v>0</v>
      </c>
      <c r="PK20" s="30">
        <v>0</v>
      </c>
      <c r="PL20" s="30">
        <v>0</v>
      </c>
      <c r="PM20" s="30">
        <v>12232484</v>
      </c>
      <c r="PN20" s="30">
        <v>12232484</v>
      </c>
      <c r="PO20" s="30">
        <v>0</v>
      </c>
      <c r="PP20" s="30">
        <v>0</v>
      </c>
      <c r="PQ20" s="30">
        <v>0</v>
      </c>
      <c r="PR20" s="30">
        <v>0</v>
      </c>
      <c r="PS20" s="30">
        <v>0</v>
      </c>
      <c r="PT20" s="30">
        <f t="shared" si="15"/>
        <v>0</v>
      </c>
      <c r="PU20" s="30">
        <v>0</v>
      </c>
      <c r="PV20" s="30">
        <v>0</v>
      </c>
      <c r="PW20" s="30">
        <v>0</v>
      </c>
      <c r="PX20" s="30">
        <v>0</v>
      </c>
      <c r="PY20" s="30">
        <v>0</v>
      </c>
      <c r="PZ20" s="30">
        <v>0</v>
      </c>
      <c r="QA20" s="30">
        <v>0</v>
      </c>
      <c r="QB20" s="30">
        <v>0</v>
      </c>
      <c r="QC20" s="30">
        <v>0</v>
      </c>
      <c r="QD20" s="30">
        <v>0</v>
      </c>
      <c r="QE20" s="30">
        <v>0</v>
      </c>
      <c r="QF20" s="30">
        <v>0</v>
      </c>
      <c r="QG20" s="30">
        <v>0</v>
      </c>
      <c r="QH20" s="30">
        <v>0</v>
      </c>
      <c r="QI20" s="30">
        <v>0</v>
      </c>
      <c r="QJ20" s="30">
        <v>0</v>
      </c>
      <c r="QK20" s="30">
        <v>0</v>
      </c>
      <c r="QL20" s="30">
        <v>0</v>
      </c>
      <c r="QM20" s="30">
        <v>0</v>
      </c>
      <c r="QN20" s="30">
        <v>0</v>
      </c>
      <c r="QO20" s="30">
        <f t="shared" si="16"/>
        <v>194849390912</v>
      </c>
      <c r="QP20" s="30">
        <f t="shared" si="17"/>
        <v>126530756600</v>
      </c>
      <c r="QQ20" s="30">
        <v>0</v>
      </c>
      <c r="QR20" s="30">
        <v>0</v>
      </c>
      <c r="QS20" s="30">
        <v>0</v>
      </c>
      <c r="QT20" s="30">
        <v>0</v>
      </c>
      <c r="QU20" s="30">
        <v>0</v>
      </c>
      <c r="QV20" s="30">
        <v>0</v>
      </c>
      <c r="QW20" s="30">
        <v>152745605</v>
      </c>
      <c r="QX20" s="30">
        <v>148140358</v>
      </c>
      <c r="QY20" s="30">
        <v>4605247</v>
      </c>
      <c r="QZ20" s="30">
        <v>1721010995</v>
      </c>
      <c r="RA20" s="30">
        <v>124657000000</v>
      </c>
      <c r="RB20" s="30">
        <v>-75000000</v>
      </c>
      <c r="RC20" s="30">
        <v>-75000000</v>
      </c>
      <c r="RD20" s="30">
        <v>-75000000</v>
      </c>
      <c r="RE20" s="30">
        <v>0</v>
      </c>
      <c r="RF20" s="30">
        <v>0</v>
      </c>
      <c r="RG20" s="30">
        <v>0</v>
      </c>
      <c r="RH20" s="30">
        <v>0</v>
      </c>
      <c r="RI20" s="30">
        <v>68393634312</v>
      </c>
      <c r="RJ20" s="30">
        <v>2250213810</v>
      </c>
      <c r="RK20" s="30">
        <v>2250213810</v>
      </c>
      <c r="RL20" s="30">
        <v>1502388341</v>
      </c>
      <c r="RM20" s="30">
        <v>330770829</v>
      </c>
      <c r="RN20" s="30">
        <v>131339748</v>
      </c>
      <c r="RO20" s="30">
        <v>0</v>
      </c>
      <c r="RP20" s="30">
        <v>11497885</v>
      </c>
      <c r="RQ20" s="30">
        <v>0</v>
      </c>
      <c r="RR20" s="30">
        <v>0</v>
      </c>
      <c r="RS20" s="30">
        <v>78817</v>
      </c>
      <c r="RT20" s="30">
        <v>0</v>
      </c>
      <c r="RU20" s="30">
        <v>259278600</v>
      </c>
      <c r="RV20" s="30">
        <v>12365086</v>
      </c>
      <c r="RW20" s="30">
        <v>2494504</v>
      </c>
      <c r="RX20" s="30">
        <v>0</v>
      </c>
      <c r="RY20" s="30">
        <v>0</v>
      </c>
      <c r="RZ20" s="30">
        <v>0</v>
      </c>
      <c r="SA20" s="30">
        <v>0</v>
      </c>
      <c r="SB20" s="30">
        <v>0</v>
      </c>
      <c r="SC20" s="30">
        <v>0</v>
      </c>
      <c r="SD20" s="30">
        <v>0</v>
      </c>
      <c r="SE20" s="30">
        <v>0</v>
      </c>
      <c r="SF20" s="30">
        <v>0</v>
      </c>
      <c r="SG20" s="30">
        <v>0</v>
      </c>
      <c r="SH20" s="30">
        <v>0</v>
      </c>
      <c r="SI20" s="30">
        <v>0</v>
      </c>
      <c r="SJ20" s="30">
        <v>0</v>
      </c>
      <c r="SK20" s="30">
        <v>0</v>
      </c>
      <c r="SL20" s="30">
        <v>0</v>
      </c>
      <c r="SM20" s="30">
        <v>0</v>
      </c>
      <c r="SN20" s="30">
        <v>0</v>
      </c>
      <c r="SO20" s="30">
        <v>0</v>
      </c>
      <c r="SP20" s="30">
        <v>0</v>
      </c>
      <c r="SQ20" s="30">
        <v>0</v>
      </c>
      <c r="SR20" s="30">
        <v>0</v>
      </c>
      <c r="SS20" s="30">
        <v>0</v>
      </c>
      <c r="ST20" s="30">
        <v>0</v>
      </c>
      <c r="SU20" s="30">
        <v>0</v>
      </c>
      <c r="SV20" s="30">
        <v>0</v>
      </c>
      <c r="SW20" s="30">
        <v>0</v>
      </c>
      <c r="SX20" s="30">
        <v>0</v>
      </c>
      <c r="SY20" s="30">
        <v>0</v>
      </c>
      <c r="SZ20" s="30">
        <v>0</v>
      </c>
      <c r="TA20" s="30">
        <v>0</v>
      </c>
      <c r="TB20" s="30">
        <v>0</v>
      </c>
      <c r="TC20" s="30">
        <v>0</v>
      </c>
      <c r="TD20" s="30">
        <v>0</v>
      </c>
      <c r="TE20" s="30">
        <v>0</v>
      </c>
      <c r="TF20" s="30">
        <v>0</v>
      </c>
      <c r="TG20" s="30">
        <v>0</v>
      </c>
      <c r="TH20" s="30">
        <v>0</v>
      </c>
      <c r="TI20" s="30">
        <f t="shared" si="18"/>
        <v>462110577</v>
      </c>
      <c r="TJ20" s="30">
        <f t="shared" si="6"/>
        <v>66116715041</v>
      </c>
      <c r="TK20" s="30">
        <v>66116715041</v>
      </c>
      <c r="TL20" s="30">
        <v>66116715041</v>
      </c>
      <c r="TM20" s="30">
        <v>0</v>
      </c>
      <c r="TN20" s="30">
        <v>0</v>
      </c>
      <c r="TO20" s="30">
        <v>0</v>
      </c>
      <c r="TP20" s="30">
        <v>0</v>
      </c>
      <c r="TQ20" s="30">
        <v>0</v>
      </c>
      <c r="TR20" s="30">
        <v>0</v>
      </c>
      <c r="TS20" s="30">
        <v>0</v>
      </c>
      <c r="TT20" s="30">
        <v>0</v>
      </c>
      <c r="TU20" s="30">
        <v>26705461</v>
      </c>
      <c r="TV20" s="30">
        <v>27451</v>
      </c>
      <c r="TW20" s="30">
        <v>25972040</v>
      </c>
      <c r="TX20" s="30">
        <v>123970</v>
      </c>
      <c r="TY20" s="30">
        <v>582000</v>
      </c>
      <c r="TZ20" s="30">
        <v>0</v>
      </c>
      <c r="UA20" s="30">
        <v>0</v>
      </c>
      <c r="UB20" s="30">
        <v>0</v>
      </c>
      <c r="UC20" s="30">
        <v>0</v>
      </c>
      <c r="UD20" s="30">
        <v>0</v>
      </c>
      <c r="UE20" s="30">
        <v>0</v>
      </c>
      <c r="UF20" s="30">
        <v>0</v>
      </c>
      <c r="UG20" s="30">
        <f t="shared" si="7"/>
        <v>307210848002</v>
      </c>
      <c r="UH20" s="1">
        <v>1071839821803</v>
      </c>
      <c r="UI20" s="1">
        <f>SUM($UG$16:UG20)-UH20</f>
        <v>0</v>
      </c>
    </row>
    <row r="21" spans="2:555">
      <c r="B21" s="58">
        <v>38869</v>
      </c>
      <c r="C21" s="30">
        <f t="shared" si="0"/>
        <v>105575644134</v>
      </c>
      <c r="D21" s="30">
        <f t="shared" si="1"/>
        <v>59979142963</v>
      </c>
      <c r="E21" s="30">
        <v>47962470140</v>
      </c>
      <c r="F21" s="30">
        <v>5231280</v>
      </c>
      <c r="G21" s="30">
        <v>-710874538</v>
      </c>
      <c r="H21" s="30">
        <v>8069050460</v>
      </c>
      <c r="I21" s="30">
        <v>8069050460</v>
      </c>
      <c r="J21" s="30">
        <v>0</v>
      </c>
      <c r="K21" s="30">
        <v>0</v>
      </c>
      <c r="L21" s="30">
        <v>2929800312</v>
      </c>
      <c r="M21" s="30">
        <v>29905257223</v>
      </c>
      <c r="N21" s="30">
        <v>29905257223</v>
      </c>
      <c r="O21" s="30">
        <v>0</v>
      </c>
      <c r="P21" s="30">
        <v>374041986</v>
      </c>
      <c r="Q21" s="30">
        <v>2297012056</v>
      </c>
      <c r="R21" s="30">
        <v>2240657073</v>
      </c>
      <c r="S21" s="30">
        <v>12016672823</v>
      </c>
      <c r="T21" s="30">
        <v>7573635000</v>
      </c>
      <c r="U21" s="30">
        <v>0</v>
      </c>
      <c r="V21" s="30">
        <v>7573635000</v>
      </c>
      <c r="W21" s="30">
        <v>118230773</v>
      </c>
      <c r="X21" s="30">
        <v>2012194925</v>
      </c>
      <c r="Y21" s="30">
        <v>23436015</v>
      </c>
      <c r="Z21" s="30">
        <v>0</v>
      </c>
      <c r="AA21" s="30">
        <v>0</v>
      </c>
      <c r="AB21" s="30">
        <v>53791530</v>
      </c>
      <c r="AC21" s="30">
        <v>24967666</v>
      </c>
      <c r="AD21" s="30">
        <v>2208964498</v>
      </c>
      <c r="AE21" s="30">
        <v>0</v>
      </c>
      <c r="AF21" s="30">
        <v>0</v>
      </c>
      <c r="AG21" s="30">
        <v>0</v>
      </c>
      <c r="AH21" s="30">
        <v>0</v>
      </c>
      <c r="AI21" s="30">
        <f t="shared" si="2"/>
        <v>45596501171</v>
      </c>
      <c r="AJ21" s="30">
        <v>119860746</v>
      </c>
      <c r="AK21" s="30">
        <v>0</v>
      </c>
      <c r="AL21" s="30">
        <v>1155405</v>
      </c>
      <c r="AM21" s="30">
        <v>118705341</v>
      </c>
      <c r="AN21" s="30">
        <v>0</v>
      </c>
      <c r="AO21" s="30">
        <v>913294022</v>
      </c>
      <c r="AP21" s="30">
        <v>903589474</v>
      </c>
      <c r="AQ21" s="30">
        <v>400000</v>
      </c>
      <c r="AR21" s="30">
        <v>4363050</v>
      </c>
      <c r="AS21" s="30">
        <v>0</v>
      </c>
      <c r="AT21" s="30">
        <v>115000</v>
      </c>
      <c r="AU21" s="30">
        <v>3435998</v>
      </c>
      <c r="AV21" s="30">
        <v>0</v>
      </c>
      <c r="AW21" s="30">
        <v>1390500</v>
      </c>
      <c r="AX21" s="30">
        <v>0</v>
      </c>
      <c r="AY21" s="30">
        <v>0</v>
      </c>
      <c r="AZ21" s="30">
        <v>0</v>
      </c>
      <c r="BA21" s="30">
        <v>0</v>
      </c>
      <c r="BB21" s="30">
        <v>0</v>
      </c>
      <c r="BC21" s="30">
        <v>0</v>
      </c>
      <c r="BD21" s="30">
        <v>2946144880</v>
      </c>
      <c r="BE21" s="30">
        <v>0</v>
      </c>
      <c r="BF21" s="30">
        <v>2525867212</v>
      </c>
      <c r="BG21" s="30">
        <v>374365390</v>
      </c>
      <c r="BH21" s="30">
        <v>93044</v>
      </c>
      <c r="BI21" s="30">
        <v>4474</v>
      </c>
      <c r="BJ21" s="30">
        <v>56176</v>
      </c>
      <c r="BK21" s="30">
        <v>0</v>
      </c>
      <c r="BL21" s="30">
        <v>7906342</v>
      </c>
      <c r="BM21" s="30">
        <v>0</v>
      </c>
      <c r="BN21" s="30">
        <v>6408485</v>
      </c>
      <c r="BO21" s="30">
        <v>54978</v>
      </c>
      <c r="BP21" s="30">
        <v>0</v>
      </c>
      <c r="BQ21" s="30">
        <v>0</v>
      </c>
      <c r="BR21" s="30">
        <v>31388779</v>
      </c>
      <c r="BS21" s="30">
        <v>0</v>
      </c>
      <c r="BT21" s="30">
        <v>48564248</v>
      </c>
      <c r="BU21" s="30">
        <v>315265</v>
      </c>
      <c r="BV21" s="30">
        <v>0</v>
      </c>
      <c r="BW21" s="30">
        <v>686456</v>
      </c>
      <c r="BX21" s="30">
        <v>674407</v>
      </c>
      <c r="BY21" s="30">
        <v>46888120</v>
      </c>
      <c r="BZ21" s="30">
        <v>0</v>
      </c>
      <c r="CA21" s="30">
        <v>0</v>
      </c>
      <c r="CB21" s="30">
        <v>0</v>
      </c>
      <c r="CC21" s="30">
        <v>933430966</v>
      </c>
      <c r="CD21" s="30">
        <v>2108979</v>
      </c>
      <c r="CE21" s="30">
        <v>4489495823</v>
      </c>
      <c r="CF21" s="30">
        <v>56946273</v>
      </c>
      <c r="CG21" s="30">
        <v>3881639215</v>
      </c>
      <c r="CH21" s="30">
        <v>34706103</v>
      </c>
      <c r="CI21" s="30">
        <v>29876423</v>
      </c>
      <c r="CJ21" s="30">
        <v>858419</v>
      </c>
      <c r="CK21" s="30">
        <v>20107092</v>
      </c>
      <c r="CL21" s="30">
        <v>2641238</v>
      </c>
      <c r="CM21" s="30">
        <v>493066</v>
      </c>
      <c r="CN21" s="30">
        <v>508846</v>
      </c>
      <c r="CO21" s="30">
        <v>0</v>
      </c>
      <c r="CP21" s="30">
        <v>5267762</v>
      </c>
      <c r="CQ21" s="30">
        <v>0</v>
      </c>
      <c r="CR21" s="30">
        <v>0</v>
      </c>
      <c r="CS21" s="30">
        <v>466116271</v>
      </c>
      <c r="CT21" s="30">
        <v>352003684</v>
      </c>
      <c r="CU21" s="30">
        <v>21407989</v>
      </c>
      <c r="CV21" s="30">
        <v>57308611</v>
      </c>
      <c r="CW21" s="30">
        <v>21898746</v>
      </c>
      <c r="CX21" s="30">
        <v>8982069</v>
      </c>
      <c r="CY21" s="30">
        <v>4515172</v>
      </c>
      <c r="CZ21" s="30">
        <f t="shared" si="8"/>
        <v>0</v>
      </c>
      <c r="DA21" s="30">
        <v>0</v>
      </c>
      <c r="DB21" s="30">
        <v>0</v>
      </c>
      <c r="DC21" s="30">
        <v>0</v>
      </c>
      <c r="DD21" s="30">
        <v>0</v>
      </c>
      <c r="DE21" s="30">
        <v>0</v>
      </c>
      <c r="DF21" s="30">
        <v>0</v>
      </c>
      <c r="DG21" s="30">
        <v>0</v>
      </c>
      <c r="DH21" s="30">
        <v>0</v>
      </c>
      <c r="DI21" s="30">
        <v>7546695</v>
      </c>
      <c r="DJ21" s="30">
        <v>0</v>
      </c>
      <c r="DK21" s="30">
        <v>7546695</v>
      </c>
      <c r="DL21" s="30">
        <v>132135580</v>
      </c>
      <c r="DM21" s="30">
        <f t="shared" si="9"/>
        <v>571796761</v>
      </c>
      <c r="DN21" s="30">
        <v>65148800</v>
      </c>
      <c r="DO21" s="30">
        <v>15953100</v>
      </c>
      <c r="DP21" s="30">
        <v>14128600</v>
      </c>
      <c r="DQ21" s="30">
        <v>1824500</v>
      </c>
      <c r="DR21" s="30">
        <v>352247012</v>
      </c>
      <c r="DS21" s="30">
        <v>16129000</v>
      </c>
      <c r="DT21" s="30">
        <v>14300400</v>
      </c>
      <c r="DU21" s="30">
        <v>1787600</v>
      </c>
      <c r="DV21" s="30">
        <v>41000</v>
      </c>
      <c r="DW21" s="30">
        <v>14465716</v>
      </c>
      <c r="DX21" s="30">
        <v>417700</v>
      </c>
      <c r="DY21" s="30">
        <v>6428500</v>
      </c>
      <c r="DZ21" s="30">
        <v>0</v>
      </c>
      <c r="EA21" s="30">
        <v>7694200</v>
      </c>
      <c r="EB21" s="30">
        <v>-74684</v>
      </c>
      <c r="EC21" s="30">
        <v>10019525</v>
      </c>
      <c r="ED21" s="30">
        <v>59800</v>
      </c>
      <c r="EE21" s="30">
        <v>9953200</v>
      </c>
      <c r="EF21" s="30">
        <v>6525</v>
      </c>
      <c r="EG21" s="30">
        <v>17290200</v>
      </c>
      <c r="EH21" s="30">
        <v>17290200</v>
      </c>
      <c r="EI21" s="30">
        <v>0</v>
      </c>
      <c r="EJ21" s="30">
        <v>0</v>
      </c>
      <c r="EK21" s="30">
        <v>49644300</v>
      </c>
      <c r="EL21" s="30">
        <v>4926800</v>
      </c>
      <c r="EM21" s="30">
        <v>2250900</v>
      </c>
      <c r="EN21" s="30">
        <v>24119000</v>
      </c>
      <c r="EO21" s="30">
        <v>3162400</v>
      </c>
      <c r="EP21" s="30">
        <v>1287600</v>
      </c>
      <c r="EQ21" s="30">
        <v>43600</v>
      </c>
      <c r="ER21" s="30">
        <v>0</v>
      </c>
      <c r="ES21" s="30">
        <v>1242600</v>
      </c>
      <c r="ET21" s="30">
        <v>588600</v>
      </c>
      <c r="EU21" s="30">
        <v>6192600</v>
      </c>
      <c r="EV21" s="30">
        <v>2607600</v>
      </c>
      <c r="EW21" s="30">
        <v>55219600</v>
      </c>
      <c r="EX21" s="30">
        <v>894000</v>
      </c>
      <c r="EY21" s="30">
        <v>152600</v>
      </c>
      <c r="EZ21" s="30">
        <v>37299800</v>
      </c>
      <c r="FA21" s="30">
        <v>16873200</v>
      </c>
      <c r="FB21" s="30">
        <v>0</v>
      </c>
      <c r="FC21" s="30">
        <v>623000</v>
      </c>
      <c r="FD21" s="30">
        <v>598400</v>
      </c>
      <c r="FE21" s="30">
        <v>0</v>
      </c>
      <c r="FF21" s="30">
        <v>144997971</v>
      </c>
      <c r="FG21" s="30">
        <v>138447849</v>
      </c>
      <c r="FH21" s="30">
        <v>3727800</v>
      </c>
      <c r="FI21" s="30">
        <v>119355349</v>
      </c>
      <c r="FJ21" s="30">
        <v>13292300</v>
      </c>
      <c r="FK21" s="30">
        <v>2403500</v>
      </c>
      <c r="FL21" s="30">
        <v>0</v>
      </c>
      <c r="FM21" s="30">
        <v>0</v>
      </c>
      <c r="FN21" s="30">
        <v>0</v>
      </c>
      <c r="FO21" s="30">
        <v>10888800</v>
      </c>
      <c r="FP21" s="30">
        <v>2072400</v>
      </c>
      <c r="FQ21" s="30">
        <v>0</v>
      </c>
      <c r="FR21" s="30">
        <f t="shared" si="10"/>
        <v>495828738</v>
      </c>
      <c r="FS21" s="30">
        <v>136413860</v>
      </c>
      <c r="FT21" s="30">
        <v>111600</v>
      </c>
      <c r="FU21" s="30">
        <v>2863100</v>
      </c>
      <c r="FV21" s="30">
        <v>71074700</v>
      </c>
      <c r="FW21" s="30">
        <v>123000</v>
      </c>
      <c r="FX21" s="30">
        <v>70951700</v>
      </c>
      <c r="FY21" s="30">
        <v>0</v>
      </c>
      <c r="FZ21" s="30">
        <v>523200</v>
      </c>
      <c r="GA21" s="30">
        <v>49556260</v>
      </c>
      <c r="GB21" s="30">
        <v>12285000</v>
      </c>
      <c r="GC21" s="30">
        <v>1657633</v>
      </c>
      <c r="GD21" s="30">
        <v>0</v>
      </c>
      <c r="GE21" s="30">
        <v>1657633</v>
      </c>
      <c r="GF21" s="30">
        <v>0</v>
      </c>
      <c r="GG21" s="30">
        <v>0</v>
      </c>
      <c r="GH21" s="30">
        <v>7454776</v>
      </c>
      <c r="GI21" s="30">
        <v>138478831</v>
      </c>
      <c r="GJ21" s="30">
        <v>82437141</v>
      </c>
      <c r="GK21" s="30">
        <v>56041690</v>
      </c>
      <c r="GL21" s="30">
        <v>211823638</v>
      </c>
      <c r="GM21" s="30">
        <v>3433082</v>
      </c>
      <c r="GN21" s="30">
        <v>1536000</v>
      </c>
      <c r="GO21" s="30">
        <v>1603000</v>
      </c>
      <c r="GP21" s="30">
        <v>19019441</v>
      </c>
      <c r="GQ21" s="30">
        <v>6106753</v>
      </c>
      <c r="GR21" s="30">
        <v>466008</v>
      </c>
      <c r="GS21" s="30">
        <v>117771439</v>
      </c>
      <c r="GT21" s="30">
        <v>61887915</v>
      </c>
      <c r="GU21" s="30">
        <v>1086047117</v>
      </c>
      <c r="GV21" s="30">
        <v>0</v>
      </c>
      <c r="GW21" s="30">
        <v>0</v>
      </c>
      <c r="GX21" s="30">
        <v>0</v>
      </c>
      <c r="GY21" s="30">
        <v>0</v>
      </c>
      <c r="GZ21" s="30">
        <v>345203853</v>
      </c>
      <c r="HA21" s="30">
        <v>0</v>
      </c>
      <c r="HB21" s="30">
        <v>4357189</v>
      </c>
      <c r="HC21" s="30">
        <v>0</v>
      </c>
      <c r="HD21" s="30">
        <v>736486075</v>
      </c>
      <c r="HE21" s="30">
        <v>0</v>
      </c>
      <c r="HF21" s="30">
        <v>0</v>
      </c>
      <c r="HG21" s="30">
        <v>0</v>
      </c>
      <c r="HH21" s="30">
        <f t="shared" si="11"/>
        <v>0</v>
      </c>
      <c r="HI21" s="30">
        <f t="shared" si="12"/>
        <v>0</v>
      </c>
      <c r="HJ21" s="30">
        <v>0</v>
      </c>
      <c r="HK21" s="30">
        <v>0</v>
      </c>
      <c r="HL21" s="30">
        <v>0</v>
      </c>
      <c r="HM21" s="30">
        <v>0</v>
      </c>
      <c r="HN21" s="30">
        <v>0</v>
      </c>
      <c r="HO21" s="30">
        <v>0</v>
      </c>
      <c r="HP21" s="30">
        <v>20211538</v>
      </c>
      <c r="HQ21" s="30">
        <v>3329734</v>
      </c>
      <c r="HR21" s="30">
        <v>6401012</v>
      </c>
      <c r="HS21" s="30">
        <v>10480792</v>
      </c>
      <c r="HT21" s="30">
        <v>0</v>
      </c>
      <c r="HU21" s="30">
        <v>0</v>
      </c>
      <c r="HV21" s="30">
        <v>0</v>
      </c>
      <c r="HW21" s="30">
        <v>0</v>
      </c>
      <c r="HX21" s="30">
        <f t="shared" si="13"/>
        <v>0</v>
      </c>
      <c r="HY21" s="30">
        <f t="shared" si="14"/>
        <v>0</v>
      </c>
      <c r="HZ21" s="30">
        <v>33769324292</v>
      </c>
      <c r="IA21" s="30">
        <v>32489943712</v>
      </c>
      <c r="IB21" s="30">
        <v>32489943712</v>
      </c>
      <c r="IC21" s="30">
        <v>0</v>
      </c>
      <c r="ID21" s="30">
        <v>0</v>
      </c>
      <c r="IE21" s="30">
        <v>0</v>
      </c>
      <c r="IF21" s="30">
        <v>0</v>
      </c>
      <c r="IG21" s="30">
        <v>28506353848</v>
      </c>
      <c r="IH21" s="30">
        <v>22369017765</v>
      </c>
      <c r="II21" s="30">
        <v>4900726110</v>
      </c>
      <c r="IJ21" s="30">
        <v>1236609973</v>
      </c>
      <c r="IK21" s="30">
        <v>0</v>
      </c>
      <c r="IL21" s="30">
        <v>3852447190</v>
      </c>
      <c r="IM21" s="30">
        <v>1755174939</v>
      </c>
      <c r="IN21" s="30">
        <v>171048655</v>
      </c>
      <c r="IO21" s="30">
        <v>128286491</v>
      </c>
      <c r="IP21" s="30">
        <v>1797937105</v>
      </c>
      <c r="IQ21" s="30">
        <v>0</v>
      </c>
      <c r="IR21" s="30">
        <v>0</v>
      </c>
      <c r="IS21" s="30">
        <v>0</v>
      </c>
      <c r="IT21" s="30">
        <v>0</v>
      </c>
      <c r="IU21" s="30">
        <v>0</v>
      </c>
      <c r="IV21" s="30">
        <v>131142674</v>
      </c>
      <c r="IW21" s="30">
        <v>0</v>
      </c>
      <c r="IX21" s="30">
        <v>0</v>
      </c>
      <c r="IY21" s="30">
        <v>0</v>
      </c>
      <c r="IZ21" s="30">
        <v>0</v>
      </c>
      <c r="JA21" s="30">
        <v>0</v>
      </c>
      <c r="JB21" s="30">
        <v>0</v>
      </c>
      <c r="JC21" s="30">
        <v>0</v>
      </c>
      <c r="JD21" s="30">
        <v>0</v>
      </c>
      <c r="JE21" s="30">
        <v>0</v>
      </c>
      <c r="JF21" s="30">
        <v>0</v>
      </c>
      <c r="JG21" s="30">
        <v>0</v>
      </c>
      <c r="JH21" s="31">
        <v>0</v>
      </c>
      <c r="JI21" s="43">
        <v>0</v>
      </c>
      <c r="JJ21" s="43">
        <v>0</v>
      </c>
      <c r="JK21" s="43">
        <v>0</v>
      </c>
      <c r="JL21" s="43"/>
      <c r="JM21" s="30">
        <v>14000000</v>
      </c>
      <c r="JN21" s="43">
        <v>0</v>
      </c>
      <c r="JO21" s="30">
        <v>2852294288</v>
      </c>
      <c r="JP21" s="30">
        <v>24705099</v>
      </c>
      <c r="JQ21" s="30">
        <v>10705099</v>
      </c>
      <c r="JR21" s="30">
        <v>0</v>
      </c>
      <c r="JS21" s="30">
        <v>0</v>
      </c>
      <c r="JT21" s="30">
        <v>0</v>
      </c>
      <c r="JU21" s="30">
        <v>0</v>
      </c>
      <c r="JV21" s="30">
        <v>0</v>
      </c>
      <c r="JW21" s="30">
        <v>0</v>
      </c>
      <c r="JX21" s="30">
        <v>0</v>
      </c>
      <c r="JY21" s="30">
        <v>0</v>
      </c>
      <c r="JZ21" s="30">
        <v>0</v>
      </c>
      <c r="KA21" s="30">
        <v>0</v>
      </c>
      <c r="KB21" s="30">
        <v>0</v>
      </c>
      <c r="KC21" s="30">
        <v>0</v>
      </c>
      <c r="KD21" s="30">
        <v>0</v>
      </c>
      <c r="KE21" s="30">
        <v>0</v>
      </c>
      <c r="KF21" s="30">
        <v>0</v>
      </c>
      <c r="KG21" s="30">
        <v>0</v>
      </c>
      <c r="KH21" s="30">
        <v>0</v>
      </c>
      <c r="KI21" s="43">
        <v>0</v>
      </c>
      <c r="KJ21" s="43">
        <v>0</v>
      </c>
      <c r="KK21" s="43">
        <v>0</v>
      </c>
      <c r="KL21" s="43">
        <v>0</v>
      </c>
      <c r="KM21" s="30">
        <v>1254675481</v>
      </c>
      <c r="KN21" s="30">
        <v>1121838100</v>
      </c>
      <c r="KO21" s="30">
        <v>37614495</v>
      </c>
      <c r="KP21" s="30">
        <v>32205108</v>
      </c>
      <c r="KQ21" s="30">
        <v>2404568</v>
      </c>
      <c r="KR21" s="30">
        <v>1805455</v>
      </c>
      <c r="KS21" s="30">
        <v>2435590</v>
      </c>
      <c r="KT21" s="30">
        <v>2582333</v>
      </c>
      <c r="KU21" s="30">
        <v>77280</v>
      </c>
      <c r="KV21" s="30">
        <v>42542333</v>
      </c>
      <c r="KW21" s="30">
        <v>0</v>
      </c>
      <c r="KX21" s="30">
        <v>0</v>
      </c>
      <c r="KY21" s="30">
        <v>0</v>
      </c>
      <c r="KZ21" s="30">
        <v>1175292</v>
      </c>
      <c r="LA21" s="30">
        <v>6546432</v>
      </c>
      <c r="LB21" s="30">
        <v>590495</v>
      </c>
      <c r="LC21" s="30">
        <v>2858000</v>
      </c>
      <c r="LD21" s="30">
        <v>0</v>
      </c>
      <c r="LE21" s="30">
        <v>0</v>
      </c>
      <c r="LF21" s="30">
        <v>0</v>
      </c>
      <c r="LG21" s="30">
        <v>0</v>
      </c>
      <c r="LH21" s="30">
        <v>0</v>
      </c>
      <c r="LI21" s="30">
        <v>0</v>
      </c>
      <c r="LJ21" s="31">
        <v>0</v>
      </c>
      <c r="LK21" s="31">
        <v>0</v>
      </c>
      <c r="LL21" s="31">
        <v>0</v>
      </c>
      <c r="LM21" s="31">
        <v>0</v>
      </c>
      <c r="LN21" s="31">
        <v>0</v>
      </c>
      <c r="LO21" s="31">
        <v>0</v>
      </c>
      <c r="LP21" s="31">
        <v>0</v>
      </c>
      <c r="LQ21" s="31">
        <v>0</v>
      </c>
      <c r="LR21" s="31">
        <v>0</v>
      </c>
      <c r="LS21" s="31">
        <v>0</v>
      </c>
      <c r="LT21" s="31">
        <v>0</v>
      </c>
      <c r="LU21" s="31">
        <v>0</v>
      </c>
      <c r="LV21" s="31">
        <v>0</v>
      </c>
      <c r="LW21" s="31">
        <v>0</v>
      </c>
      <c r="LX21" s="31">
        <v>0</v>
      </c>
      <c r="LY21" s="31">
        <v>0</v>
      </c>
      <c r="LZ21" s="31">
        <v>0</v>
      </c>
      <c r="MA21" s="31">
        <v>0</v>
      </c>
      <c r="MB21" s="31">
        <v>0</v>
      </c>
      <c r="MC21" s="31">
        <v>0</v>
      </c>
      <c r="MD21" s="31">
        <v>0</v>
      </c>
      <c r="ME21" s="31">
        <v>0</v>
      </c>
      <c r="MF21" s="31">
        <v>0</v>
      </c>
      <c r="MG21" s="31">
        <v>0</v>
      </c>
      <c r="MH21" s="31">
        <v>0</v>
      </c>
      <c r="MI21" s="31">
        <v>0</v>
      </c>
      <c r="MJ21" s="31">
        <v>0</v>
      </c>
      <c r="MK21" s="31">
        <v>0</v>
      </c>
      <c r="ML21" s="31">
        <v>0</v>
      </c>
      <c r="MM21" s="31">
        <v>0</v>
      </c>
      <c r="MN21" s="31">
        <v>0</v>
      </c>
      <c r="MO21" s="31">
        <v>0</v>
      </c>
      <c r="MP21" s="31">
        <v>0</v>
      </c>
      <c r="MQ21" s="30">
        <v>80922324</v>
      </c>
      <c r="MR21" s="30">
        <v>0</v>
      </c>
      <c r="MS21" s="30">
        <f t="shared" si="3"/>
        <v>6597515809</v>
      </c>
      <c r="MT21" s="30">
        <v>4219521191</v>
      </c>
      <c r="MU21" s="30">
        <v>0</v>
      </c>
      <c r="MV21" s="30">
        <v>0</v>
      </c>
      <c r="MW21" s="30">
        <v>0</v>
      </c>
      <c r="MX21" s="30">
        <v>0</v>
      </c>
      <c r="MY21" s="30">
        <v>0</v>
      </c>
      <c r="MZ21" s="30">
        <v>3454706759</v>
      </c>
      <c r="NA21" s="30">
        <f t="shared" si="4"/>
        <v>0</v>
      </c>
      <c r="NB21" s="30">
        <v>0</v>
      </c>
      <c r="NC21" s="30">
        <v>0</v>
      </c>
      <c r="ND21" s="30">
        <f t="shared" si="5"/>
        <v>0</v>
      </c>
      <c r="NE21" s="30">
        <v>0</v>
      </c>
      <c r="NF21" s="30">
        <v>0</v>
      </c>
      <c r="NG21" s="30">
        <v>587205950</v>
      </c>
      <c r="NH21" s="30">
        <v>0</v>
      </c>
      <c r="NI21" s="30">
        <v>0</v>
      </c>
      <c r="NJ21" s="30">
        <v>0</v>
      </c>
      <c r="NK21" s="30">
        <v>0</v>
      </c>
      <c r="NL21" s="30">
        <v>0</v>
      </c>
      <c r="NM21" s="30">
        <v>0</v>
      </c>
      <c r="NN21" s="30">
        <v>0</v>
      </c>
      <c r="NO21" s="30">
        <v>0</v>
      </c>
      <c r="NP21" s="30">
        <v>0</v>
      </c>
      <c r="NQ21" s="30">
        <v>0</v>
      </c>
      <c r="NR21" s="30">
        <v>0</v>
      </c>
      <c r="NS21" s="30">
        <v>0</v>
      </c>
      <c r="NT21" s="30">
        <v>0</v>
      </c>
      <c r="NU21" s="30">
        <v>177608482</v>
      </c>
      <c r="NV21" s="30">
        <v>0</v>
      </c>
      <c r="NW21" s="30">
        <v>0</v>
      </c>
      <c r="NX21" s="30">
        <v>0</v>
      </c>
      <c r="NY21" s="30">
        <v>0</v>
      </c>
      <c r="NZ21" s="30">
        <v>0</v>
      </c>
      <c r="OA21" s="30">
        <v>1613778824</v>
      </c>
      <c r="OB21" s="30">
        <v>0</v>
      </c>
      <c r="OC21" s="30">
        <v>0</v>
      </c>
      <c r="OD21" s="30">
        <v>0</v>
      </c>
      <c r="OE21" s="30">
        <v>0</v>
      </c>
      <c r="OF21" s="30">
        <v>0</v>
      </c>
      <c r="OG21" s="30">
        <v>0</v>
      </c>
      <c r="OH21" s="30">
        <v>0</v>
      </c>
      <c r="OI21" s="30">
        <v>0</v>
      </c>
      <c r="OJ21" s="30">
        <v>0</v>
      </c>
      <c r="OK21" s="30">
        <v>0</v>
      </c>
      <c r="OL21" s="30">
        <v>0</v>
      </c>
      <c r="OM21" s="30">
        <v>0</v>
      </c>
      <c r="ON21" s="30">
        <v>0</v>
      </c>
      <c r="OO21" s="30">
        <v>0</v>
      </c>
      <c r="OP21" s="30">
        <v>95377684</v>
      </c>
      <c r="OQ21" s="30">
        <v>1518401140</v>
      </c>
      <c r="OR21" s="30">
        <v>0</v>
      </c>
      <c r="OS21" s="30">
        <v>764215794</v>
      </c>
      <c r="OT21" s="30">
        <v>0</v>
      </c>
      <c r="OU21" s="30">
        <v>671911318</v>
      </c>
      <c r="OV21" s="30">
        <v>0</v>
      </c>
      <c r="OW21" s="30">
        <v>0</v>
      </c>
      <c r="OX21" s="30">
        <v>29670576</v>
      </c>
      <c r="OY21" s="30">
        <v>0</v>
      </c>
      <c r="OZ21" s="30">
        <v>0</v>
      </c>
      <c r="PA21" s="30">
        <v>0</v>
      </c>
      <c r="PB21" s="30">
        <v>0</v>
      </c>
      <c r="PC21" s="30">
        <v>0</v>
      </c>
      <c r="PD21" s="30">
        <v>0</v>
      </c>
      <c r="PE21" s="30">
        <v>0</v>
      </c>
      <c r="PF21" s="30">
        <v>0</v>
      </c>
      <c r="PG21" s="30">
        <v>0</v>
      </c>
      <c r="PH21" s="30">
        <v>0</v>
      </c>
      <c r="PI21" s="30">
        <v>0</v>
      </c>
      <c r="PJ21" s="30">
        <v>0</v>
      </c>
      <c r="PK21" s="30">
        <v>0</v>
      </c>
      <c r="PL21" s="30">
        <v>0</v>
      </c>
      <c r="PM21" s="30">
        <v>62633900</v>
      </c>
      <c r="PN21" s="30">
        <v>62633900</v>
      </c>
      <c r="PO21" s="30">
        <v>0</v>
      </c>
      <c r="PP21" s="30">
        <v>0</v>
      </c>
      <c r="PQ21" s="30">
        <v>0</v>
      </c>
      <c r="PR21" s="30">
        <v>0</v>
      </c>
      <c r="PS21" s="30">
        <v>0</v>
      </c>
      <c r="PT21" s="30">
        <f t="shared" si="15"/>
        <v>0</v>
      </c>
      <c r="PU21" s="30">
        <v>0</v>
      </c>
      <c r="PV21" s="30">
        <v>0</v>
      </c>
      <c r="PW21" s="30">
        <v>0</v>
      </c>
      <c r="PX21" s="30">
        <v>0</v>
      </c>
      <c r="PY21" s="30">
        <v>0</v>
      </c>
      <c r="PZ21" s="30">
        <v>0</v>
      </c>
      <c r="QA21" s="30">
        <v>0</v>
      </c>
      <c r="QB21" s="30">
        <v>0</v>
      </c>
      <c r="QC21" s="30">
        <v>0</v>
      </c>
      <c r="QD21" s="30">
        <v>0</v>
      </c>
      <c r="QE21" s="30">
        <v>0</v>
      </c>
      <c r="QF21" s="30">
        <v>0</v>
      </c>
      <c r="QG21" s="30">
        <v>0</v>
      </c>
      <c r="QH21" s="30">
        <v>0</v>
      </c>
      <c r="QI21" s="30">
        <v>0</v>
      </c>
      <c r="QJ21" s="30">
        <v>0</v>
      </c>
      <c r="QK21" s="30">
        <v>0</v>
      </c>
      <c r="QL21" s="30">
        <v>0</v>
      </c>
      <c r="QM21" s="30">
        <v>0</v>
      </c>
      <c r="QN21" s="30">
        <v>0</v>
      </c>
      <c r="QO21" s="30">
        <f t="shared" si="16"/>
        <v>34538488184</v>
      </c>
      <c r="QP21" s="30">
        <f t="shared" si="17"/>
        <v>31495414849</v>
      </c>
      <c r="QQ21" s="30">
        <v>0</v>
      </c>
      <c r="QR21" s="30">
        <v>0</v>
      </c>
      <c r="QS21" s="30">
        <v>0</v>
      </c>
      <c r="QT21" s="30">
        <v>0</v>
      </c>
      <c r="QU21" s="30">
        <v>0</v>
      </c>
      <c r="QV21" s="30">
        <v>0</v>
      </c>
      <c r="QW21" s="30">
        <v>460553930</v>
      </c>
      <c r="QX21" s="30">
        <v>457390099</v>
      </c>
      <c r="QY21" s="30">
        <v>3163831</v>
      </c>
      <c r="QZ21" s="30">
        <v>15319860919</v>
      </c>
      <c r="RA21" s="30">
        <v>15715000000</v>
      </c>
      <c r="RB21" s="30">
        <v>0</v>
      </c>
      <c r="RC21" s="30">
        <v>0</v>
      </c>
      <c r="RD21" s="30">
        <v>0</v>
      </c>
      <c r="RE21" s="30">
        <v>0</v>
      </c>
      <c r="RF21" s="30">
        <v>0</v>
      </c>
      <c r="RG21" s="30">
        <v>0</v>
      </c>
      <c r="RH21" s="30">
        <v>0</v>
      </c>
      <c r="RI21" s="30">
        <v>3043073335</v>
      </c>
      <c r="RJ21" s="30">
        <v>2997346857</v>
      </c>
      <c r="RK21" s="30">
        <v>2997346857</v>
      </c>
      <c r="RL21" s="30">
        <v>2131356656</v>
      </c>
      <c r="RM21" s="30">
        <v>420869033</v>
      </c>
      <c r="RN21" s="30">
        <v>182142348</v>
      </c>
      <c r="RO21" s="30">
        <v>0</v>
      </c>
      <c r="RP21" s="30">
        <v>1754274</v>
      </c>
      <c r="RQ21" s="30">
        <v>0</v>
      </c>
      <c r="RR21" s="30">
        <v>0</v>
      </c>
      <c r="RS21" s="30">
        <v>81255</v>
      </c>
      <c r="RT21" s="30">
        <v>49759686</v>
      </c>
      <c r="RU21" s="30">
        <v>211383605</v>
      </c>
      <c r="RV21" s="30">
        <v>0</v>
      </c>
      <c r="RW21" s="30">
        <v>0</v>
      </c>
      <c r="RX21" s="30">
        <v>0</v>
      </c>
      <c r="RY21" s="30">
        <v>0</v>
      </c>
      <c r="RZ21" s="30">
        <v>0</v>
      </c>
      <c r="SA21" s="30">
        <v>0</v>
      </c>
      <c r="SB21" s="30">
        <v>0</v>
      </c>
      <c r="SC21" s="30">
        <v>0</v>
      </c>
      <c r="SD21" s="30">
        <v>0</v>
      </c>
      <c r="SE21" s="30">
        <v>0</v>
      </c>
      <c r="SF21" s="30">
        <v>0</v>
      </c>
      <c r="SG21" s="30">
        <v>0</v>
      </c>
      <c r="SH21" s="30">
        <v>0</v>
      </c>
      <c r="SI21" s="30">
        <v>0</v>
      </c>
      <c r="SJ21" s="30">
        <v>0</v>
      </c>
      <c r="SK21" s="30">
        <v>0</v>
      </c>
      <c r="SL21" s="30">
        <v>0</v>
      </c>
      <c r="SM21" s="30">
        <v>0</v>
      </c>
      <c r="SN21" s="30">
        <v>0</v>
      </c>
      <c r="SO21" s="30">
        <v>0</v>
      </c>
      <c r="SP21" s="30">
        <v>0</v>
      </c>
      <c r="SQ21" s="30">
        <v>0</v>
      </c>
      <c r="SR21" s="30">
        <v>0</v>
      </c>
      <c r="SS21" s="30">
        <v>0</v>
      </c>
      <c r="ST21" s="30">
        <v>0</v>
      </c>
      <c r="SU21" s="30">
        <v>0</v>
      </c>
      <c r="SV21" s="30">
        <v>0</v>
      </c>
      <c r="SW21" s="30">
        <v>0</v>
      </c>
      <c r="SX21" s="30">
        <v>0</v>
      </c>
      <c r="SY21" s="30">
        <v>0</v>
      </c>
      <c r="SZ21" s="30">
        <v>0</v>
      </c>
      <c r="TA21" s="30">
        <v>0</v>
      </c>
      <c r="TB21" s="30">
        <v>0</v>
      </c>
      <c r="TC21" s="30">
        <v>0</v>
      </c>
      <c r="TD21" s="30">
        <v>0</v>
      </c>
      <c r="TE21" s="30">
        <v>0</v>
      </c>
      <c r="TF21" s="30">
        <v>0</v>
      </c>
      <c r="TG21" s="30">
        <v>0</v>
      </c>
      <c r="TH21" s="30">
        <v>0</v>
      </c>
      <c r="TI21" s="30">
        <f t="shared" si="18"/>
        <v>603011381</v>
      </c>
      <c r="TJ21" s="30">
        <f t="shared" si="6"/>
        <v>0</v>
      </c>
      <c r="TK21" s="30">
        <v>0</v>
      </c>
      <c r="TL21" s="30">
        <v>0</v>
      </c>
      <c r="TM21" s="30">
        <v>0</v>
      </c>
      <c r="TN21" s="30">
        <v>0</v>
      </c>
      <c r="TO21" s="30">
        <v>0</v>
      </c>
      <c r="TP21" s="30">
        <v>0</v>
      </c>
      <c r="TQ21" s="30">
        <v>0</v>
      </c>
      <c r="TR21" s="30">
        <v>0</v>
      </c>
      <c r="TS21" s="30">
        <v>0</v>
      </c>
      <c r="TT21" s="30">
        <v>0</v>
      </c>
      <c r="TU21" s="30">
        <v>45726478</v>
      </c>
      <c r="TV21" s="30">
        <v>0</v>
      </c>
      <c r="TW21" s="30">
        <v>44873939</v>
      </c>
      <c r="TX21" s="30">
        <v>852539</v>
      </c>
      <c r="TY21" s="30">
        <v>0</v>
      </c>
      <c r="TZ21" s="30">
        <v>0</v>
      </c>
      <c r="UA21" s="30">
        <v>0</v>
      </c>
      <c r="UB21" s="30">
        <v>0</v>
      </c>
      <c r="UC21" s="30">
        <v>0</v>
      </c>
      <c r="UD21" s="30">
        <v>0</v>
      </c>
      <c r="UE21" s="30">
        <v>0</v>
      </c>
      <c r="UF21" s="30">
        <v>0</v>
      </c>
      <c r="UG21" s="30">
        <f t="shared" si="7"/>
        <v>146711648127</v>
      </c>
      <c r="UH21" s="1">
        <v>1218551469930</v>
      </c>
      <c r="UI21" s="1">
        <f>SUM($UG$16:UG21)-UH21</f>
        <v>0</v>
      </c>
    </row>
    <row r="22" spans="2:555">
      <c r="B22" s="58">
        <v>38899</v>
      </c>
      <c r="C22" s="30">
        <f t="shared" si="0"/>
        <v>142523440045</v>
      </c>
      <c r="D22" s="30">
        <f t="shared" si="1"/>
        <v>103569370053</v>
      </c>
      <c r="E22" s="30">
        <v>90518968904</v>
      </c>
      <c r="F22" s="30">
        <v>4354200</v>
      </c>
      <c r="G22" s="30">
        <v>180600</v>
      </c>
      <c r="H22" s="30">
        <v>44001260390</v>
      </c>
      <c r="I22" s="30">
        <v>44001260390</v>
      </c>
      <c r="J22" s="30">
        <v>0</v>
      </c>
      <c r="K22" s="30">
        <v>0</v>
      </c>
      <c r="L22" s="30">
        <v>2766349496</v>
      </c>
      <c r="M22" s="30">
        <v>34835489229</v>
      </c>
      <c r="N22" s="30">
        <v>34835489229</v>
      </c>
      <c r="O22" s="30">
        <v>0</v>
      </c>
      <c r="P22" s="30">
        <v>346760618</v>
      </c>
      <c r="Q22" s="30">
        <v>2901860861</v>
      </c>
      <c r="R22" s="30">
        <v>2198653516</v>
      </c>
      <c r="S22" s="30">
        <v>13050401149</v>
      </c>
      <c r="T22" s="30">
        <v>7253476000</v>
      </c>
      <c r="U22" s="30">
        <v>0</v>
      </c>
      <c r="V22" s="30">
        <v>7253476000</v>
      </c>
      <c r="W22" s="30">
        <v>215489002</v>
      </c>
      <c r="X22" s="30">
        <v>3220817648</v>
      </c>
      <c r="Y22" s="30">
        <v>91805875</v>
      </c>
      <c r="Z22" s="30">
        <v>0</v>
      </c>
      <c r="AA22" s="30">
        <v>0</v>
      </c>
      <c r="AB22" s="30">
        <v>88421078</v>
      </c>
      <c r="AC22" s="30">
        <v>59498138</v>
      </c>
      <c r="AD22" s="30">
        <v>2119440992</v>
      </c>
      <c r="AE22" s="30">
        <v>0</v>
      </c>
      <c r="AF22" s="30">
        <v>0</v>
      </c>
      <c r="AG22" s="30">
        <v>0</v>
      </c>
      <c r="AH22" s="30">
        <v>0</v>
      </c>
      <c r="AI22" s="30">
        <f t="shared" si="2"/>
        <v>38954069992</v>
      </c>
      <c r="AJ22" s="30">
        <v>64291324</v>
      </c>
      <c r="AK22" s="30">
        <v>0</v>
      </c>
      <c r="AL22" s="30">
        <v>634555</v>
      </c>
      <c r="AM22" s="30">
        <v>63656769</v>
      </c>
      <c r="AN22" s="30">
        <v>0</v>
      </c>
      <c r="AO22" s="30">
        <v>601647968</v>
      </c>
      <c r="AP22" s="30">
        <v>593179500</v>
      </c>
      <c r="AQ22" s="30">
        <v>608000</v>
      </c>
      <c r="AR22" s="30">
        <v>2138758</v>
      </c>
      <c r="AS22" s="30">
        <v>123280</v>
      </c>
      <c r="AT22" s="30">
        <v>1323200</v>
      </c>
      <c r="AU22" s="30">
        <v>3670867</v>
      </c>
      <c r="AV22" s="30">
        <v>0</v>
      </c>
      <c r="AW22" s="30">
        <v>604363</v>
      </c>
      <c r="AX22" s="30">
        <v>0</v>
      </c>
      <c r="AY22" s="30">
        <v>0</v>
      </c>
      <c r="AZ22" s="30">
        <v>0</v>
      </c>
      <c r="BA22" s="30">
        <v>0</v>
      </c>
      <c r="BB22" s="30">
        <v>0</v>
      </c>
      <c r="BC22" s="30">
        <v>0</v>
      </c>
      <c r="BD22" s="30">
        <v>3109840783</v>
      </c>
      <c r="BE22" s="30">
        <v>0</v>
      </c>
      <c r="BF22" s="30">
        <v>2709907331</v>
      </c>
      <c r="BG22" s="30">
        <v>359405102</v>
      </c>
      <c r="BH22" s="30">
        <v>97881</v>
      </c>
      <c r="BI22" s="30">
        <v>409</v>
      </c>
      <c r="BJ22" s="30">
        <v>11338</v>
      </c>
      <c r="BK22" s="30">
        <v>0</v>
      </c>
      <c r="BL22" s="30">
        <v>7050673</v>
      </c>
      <c r="BM22" s="30">
        <v>0</v>
      </c>
      <c r="BN22" s="30">
        <v>5468070</v>
      </c>
      <c r="BO22" s="30">
        <v>0</v>
      </c>
      <c r="BP22" s="30">
        <v>0</v>
      </c>
      <c r="BQ22" s="30">
        <v>0</v>
      </c>
      <c r="BR22" s="30">
        <v>27899979</v>
      </c>
      <c r="BS22" s="30">
        <v>0</v>
      </c>
      <c r="BT22" s="30">
        <v>54088711</v>
      </c>
      <c r="BU22" s="30">
        <v>0</v>
      </c>
      <c r="BV22" s="30">
        <v>0</v>
      </c>
      <c r="BW22" s="30">
        <v>522912</v>
      </c>
      <c r="BX22" s="30">
        <v>544096</v>
      </c>
      <c r="BY22" s="30">
        <v>53021703</v>
      </c>
      <c r="BZ22" s="30">
        <v>0</v>
      </c>
      <c r="CA22" s="30">
        <v>0</v>
      </c>
      <c r="CB22" s="30">
        <v>0</v>
      </c>
      <c r="CC22" s="30">
        <v>656944044</v>
      </c>
      <c r="CD22" s="30">
        <v>3490926</v>
      </c>
      <c r="CE22" s="30">
        <v>3069356170</v>
      </c>
      <c r="CF22" s="30">
        <v>99676115</v>
      </c>
      <c r="CG22" s="30">
        <v>1929029713</v>
      </c>
      <c r="CH22" s="30">
        <v>19997175</v>
      </c>
      <c r="CI22" s="30">
        <v>29375148</v>
      </c>
      <c r="CJ22" s="30">
        <v>912387</v>
      </c>
      <c r="CK22" s="30">
        <v>18685363</v>
      </c>
      <c r="CL22" s="30">
        <v>2270454</v>
      </c>
      <c r="CM22" s="30">
        <v>632351</v>
      </c>
      <c r="CN22" s="30">
        <v>1134204</v>
      </c>
      <c r="CO22" s="30">
        <v>2141910</v>
      </c>
      <c r="CP22" s="30">
        <v>3598479</v>
      </c>
      <c r="CQ22" s="30">
        <v>0</v>
      </c>
      <c r="CR22" s="30">
        <v>0</v>
      </c>
      <c r="CS22" s="30">
        <v>972308095</v>
      </c>
      <c r="CT22" s="30">
        <v>270867192</v>
      </c>
      <c r="CU22" s="30">
        <v>17839409</v>
      </c>
      <c r="CV22" s="30">
        <v>39109581</v>
      </c>
      <c r="CW22" s="30">
        <v>15636625</v>
      </c>
      <c r="CX22" s="30">
        <v>8233816</v>
      </c>
      <c r="CY22" s="30">
        <v>3309880</v>
      </c>
      <c r="CZ22" s="30">
        <f t="shared" si="8"/>
        <v>617311592</v>
      </c>
      <c r="DA22" s="30">
        <v>519398027</v>
      </c>
      <c r="DB22" s="30">
        <v>69872010</v>
      </c>
      <c r="DC22" s="30">
        <v>0</v>
      </c>
      <c r="DD22" s="30">
        <v>28041555</v>
      </c>
      <c r="DE22" s="30">
        <v>0</v>
      </c>
      <c r="DF22" s="30">
        <v>0</v>
      </c>
      <c r="DG22" s="30">
        <v>0</v>
      </c>
      <c r="DH22" s="30">
        <v>0</v>
      </c>
      <c r="DI22" s="30">
        <v>27117</v>
      </c>
      <c r="DJ22" s="30">
        <v>0</v>
      </c>
      <c r="DK22" s="30">
        <v>27117</v>
      </c>
      <c r="DL22" s="30">
        <v>65673979</v>
      </c>
      <c r="DM22" s="30">
        <f t="shared" si="9"/>
        <v>432238474</v>
      </c>
      <c r="DN22" s="30">
        <v>43693657</v>
      </c>
      <c r="DO22" s="30">
        <v>840492</v>
      </c>
      <c r="DP22" s="30">
        <v>-147895</v>
      </c>
      <c r="DQ22" s="30">
        <v>988387</v>
      </c>
      <c r="DR22" s="30">
        <v>279255162</v>
      </c>
      <c r="DS22" s="30">
        <v>10884794</v>
      </c>
      <c r="DT22" s="30">
        <v>9355024</v>
      </c>
      <c r="DU22" s="30">
        <v>1434568</v>
      </c>
      <c r="DV22" s="30">
        <v>95202</v>
      </c>
      <c r="DW22" s="30">
        <v>21480681</v>
      </c>
      <c r="DX22" s="30">
        <v>398061</v>
      </c>
      <c r="DY22" s="30">
        <v>9418500</v>
      </c>
      <c r="DZ22" s="30">
        <v>0</v>
      </c>
      <c r="EA22" s="30">
        <v>11709916</v>
      </c>
      <c r="EB22" s="30">
        <v>-45796</v>
      </c>
      <c r="EC22" s="30">
        <v>8599379</v>
      </c>
      <c r="ED22" s="30">
        <v>-107491</v>
      </c>
      <c r="EE22" s="30">
        <v>8701600</v>
      </c>
      <c r="EF22" s="30">
        <v>5270</v>
      </c>
      <c r="EG22" s="30">
        <v>11614723</v>
      </c>
      <c r="EH22" s="30">
        <v>11575552</v>
      </c>
      <c r="EI22" s="30">
        <v>0</v>
      </c>
      <c r="EJ22" s="30">
        <v>39171</v>
      </c>
      <c r="EK22" s="30">
        <v>33339059</v>
      </c>
      <c r="EL22" s="30">
        <v>5279773</v>
      </c>
      <c r="EM22" s="30">
        <v>1695872</v>
      </c>
      <c r="EN22" s="30">
        <v>16994189</v>
      </c>
      <c r="EO22" s="30">
        <v>3053183</v>
      </c>
      <c r="EP22" s="30">
        <v>924864</v>
      </c>
      <c r="EQ22" s="30">
        <v>135932</v>
      </c>
      <c r="ER22" s="30">
        <v>-3331</v>
      </c>
      <c r="ES22" s="30">
        <v>1166761</v>
      </c>
      <c r="ET22" s="30">
        <v>828957</v>
      </c>
      <c r="EU22" s="30">
        <v>5780333</v>
      </c>
      <c r="EV22" s="30">
        <v>1622311</v>
      </c>
      <c r="EW22" s="30">
        <v>45461196</v>
      </c>
      <c r="EX22" s="30">
        <v>449152</v>
      </c>
      <c r="EY22" s="30">
        <v>-63550</v>
      </c>
      <c r="EZ22" s="30">
        <v>29672647</v>
      </c>
      <c r="FA22" s="30">
        <v>15402947</v>
      </c>
      <c r="FB22" s="30">
        <v>-367419</v>
      </c>
      <c r="FC22" s="30">
        <v>459070</v>
      </c>
      <c r="FD22" s="30">
        <v>682718</v>
      </c>
      <c r="FE22" s="30">
        <v>0</v>
      </c>
      <c r="FF22" s="30">
        <v>112675300</v>
      </c>
      <c r="FG22" s="30">
        <v>108449163</v>
      </c>
      <c r="FH22" s="30">
        <v>2727666</v>
      </c>
      <c r="FI22" s="30">
        <v>93618300</v>
      </c>
      <c r="FJ22" s="30">
        <v>10297393</v>
      </c>
      <c r="FK22" s="30">
        <v>1710632</v>
      </c>
      <c r="FL22" s="30">
        <v>0</v>
      </c>
      <c r="FM22" s="30">
        <v>0</v>
      </c>
      <c r="FN22" s="30">
        <v>0</v>
      </c>
      <c r="FO22" s="30">
        <v>8586761</v>
      </c>
      <c r="FP22" s="30">
        <v>1805804</v>
      </c>
      <c r="FQ22" s="30">
        <v>0</v>
      </c>
      <c r="FR22" s="30">
        <f t="shared" si="10"/>
        <v>371433008</v>
      </c>
      <c r="FS22" s="30">
        <v>101557887</v>
      </c>
      <c r="FT22" s="30">
        <v>83890</v>
      </c>
      <c r="FU22" s="30">
        <v>3658641</v>
      </c>
      <c r="FV22" s="30">
        <v>62057695</v>
      </c>
      <c r="FW22" s="30">
        <v>190904</v>
      </c>
      <c r="FX22" s="30">
        <v>61866791</v>
      </c>
      <c r="FY22" s="30">
        <v>270000</v>
      </c>
      <c r="FZ22" s="30">
        <v>278406</v>
      </c>
      <c r="GA22" s="30">
        <v>22651255</v>
      </c>
      <c r="GB22" s="30">
        <v>12558000</v>
      </c>
      <c r="GC22" s="30">
        <v>2398992</v>
      </c>
      <c r="GD22" s="30">
        <v>0</v>
      </c>
      <c r="GE22" s="30">
        <v>2398992</v>
      </c>
      <c r="GF22" s="30">
        <v>0</v>
      </c>
      <c r="GG22" s="30">
        <v>340407</v>
      </c>
      <c r="GH22" s="30">
        <v>7740241</v>
      </c>
      <c r="GI22" s="30">
        <v>107055422</v>
      </c>
      <c r="GJ22" s="30">
        <v>60204422</v>
      </c>
      <c r="GK22" s="30">
        <v>46851000</v>
      </c>
      <c r="GL22" s="30">
        <v>152340059</v>
      </c>
      <c r="GM22" s="30">
        <v>4412063</v>
      </c>
      <c r="GN22" s="30">
        <v>0</v>
      </c>
      <c r="GO22" s="30">
        <v>1391000</v>
      </c>
      <c r="GP22" s="30">
        <v>47789343</v>
      </c>
      <c r="GQ22" s="30">
        <v>4428005</v>
      </c>
      <c r="GR22" s="30">
        <v>280425</v>
      </c>
      <c r="GS22" s="30">
        <v>24078098</v>
      </c>
      <c r="GT22" s="30">
        <v>69961125</v>
      </c>
      <c r="GU22" s="30">
        <v>695432480</v>
      </c>
      <c r="GV22" s="30">
        <v>26472000</v>
      </c>
      <c r="GW22" s="30">
        <v>1961597</v>
      </c>
      <c r="GX22" s="30">
        <v>0</v>
      </c>
      <c r="GY22" s="30">
        <v>262693520</v>
      </c>
      <c r="GZ22" s="30">
        <v>289939578</v>
      </c>
      <c r="HA22" s="30">
        <v>0</v>
      </c>
      <c r="HB22" s="30">
        <v>3949394</v>
      </c>
      <c r="HC22" s="30">
        <v>0</v>
      </c>
      <c r="HD22" s="30">
        <v>110416391</v>
      </c>
      <c r="HE22" s="30">
        <v>0</v>
      </c>
      <c r="HF22" s="30">
        <v>0</v>
      </c>
      <c r="HG22" s="30">
        <v>0</v>
      </c>
      <c r="HH22" s="30">
        <f t="shared" si="11"/>
        <v>0</v>
      </c>
      <c r="HI22" s="30">
        <f t="shared" si="12"/>
        <v>0</v>
      </c>
      <c r="HJ22" s="30">
        <v>0</v>
      </c>
      <c r="HK22" s="30">
        <v>0</v>
      </c>
      <c r="HL22" s="30">
        <v>0</v>
      </c>
      <c r="HM22" s="30">
        <v>0</v>
      </c>
      <c r="HN22" s="30">
        <v>0</v>
      </c>
      <c r="HO22" s="30">
        <v>0</v>
      </c>
      <c r="HP22" s="30">
        <v>18969924</v>
      </c>
      <c r="HQ22" s="30">
        <v>3600201</v>
      </c>
      <c r="HR22" s="30">
        <v>5888562</v>
      </c>
      <c r="HS22" s="30">
        <v>9481161</v>
      </c>
      <c r="HT22" s="30">
        <v>0</v>
      </c>
      <c r="HU22" s="30">
        <v>0</v>
      </c>
      <c r="HV22" s="30">
        <v>0</v>
      </c>
      <c r="HW22" s="30">
        <v>0</v>
      </c>
      <c r="HX22" s="30">
        <f t="shared" si="13"/>
        <v>0</v>
      </c>
      <c r="HY22" s="30">
        <f t="shared" si="14"/>
        <v>0</v>
      </c>
      <c r="HZ22" s="30">
        <v>28772136149</v>
      </c>
      <c r="IA22" s="30">
        <v>27505864756</v>
      </c>
      <c r="IB22" s="30">
        <v>27505864756</v>
      </c>
      <c r="IC22" s="30">
        <v>0</v>
      </c>
      <c r="ID22" s="30">
        <v>0</v>
      </c>
      <c r="IE22" s="30">
        <v>0</v>
      </c>
      <c r="IF22" s="30">
        <v>0</v>
      </c>
      <c r="IG22" s="30">
        <v>23522274892</v>
      </c>
      <c r="IH22" s="30">
        <v>22285664919</v>
      </c>
      <c r="II22" s="30">
        <v>0</v>
      </c>
      <c r="IJ22" s="30">
        <v>1236609973</v>
      </c>
      <c r="IK22" s="30">
        <v>0</v>
      </c>
      <c r="IL22" s="30">
        <v>3852447190</v>
      </c>
      <c r="IM22" s="30">
        <v>1755174939</v>
      </c>
      <c r="IN22" s="30">
        <v>171048655</v>
      </c>
      <c r="IO22" s="30">
        <v>128286491</v>
      </c>
      <c r="IP22" s="30">
        <v>1797937105</v>
      </c>
      <c r="IQ22" s="30">
        <v>0</v>
      </c>
      <c r="IR22" s="30">
        <v>0</v>
      </c>
      <c r="IS22" s="30">
        <v>0</v>
      </c>
      <c r="IT22" s="30">
        <v>0</v>
      </c>
      <c r="IU22" s="30">
        <v>0</v>
      </c>
      <c r="IV22" s="30">
        <v>131142674</v>
      </c>
      <c r="IW22" s="30">
        <v>0</v>
      </c>
      <c r="IX22" s="30">
        <v>0</v>
      </c>
      <c r="IY22" s="30">
        <v>0</v>
      </c>
      <c r="IZ22" s="30">
        <v>0</v>
      </c>
      <c r="JA22" s="30">
        <v>0</v>
      </c>
      <c r="JB22" s="30">
        <v>0</v>
      </c>
      <c r="JC22" s="30">
        <v>0</v>
      </c>
      <c r="JD22" s="30">
        <v>0</v>
      </c>
      <c r="JE22" s="30">
        <v>0</v>
      </c>
      <c r="JF22" s="30">
        <v>0</v>
      </c>
      <c r="JG22" s="30">
        <v>0</v>
      </c>
      <c r="JH22" s="31">
        <v>0</v>
      </c>
      <c r="JI22" s="43">
        <v>0</v>
      </c>
      <c r="JJ22" s="43">
        <v>0</v>
      </c>
      <c r="JK22" s="43">
        <v>0</v>
      </c>
      <c r="JL22" s="43"/>
      <c r="JM22" s="30">
        <v>0</v>
      </c>
      <c r="JN22" s="43">
        <v>0</v>
      </c>
      <c r="JO22" s="30">
        <v>3464059994</v>
      </c>
      <c r="JP22" s="30">
        <v>11760443</v>
      </c>
      <c r="JQ22" s="30">
        <v>11760443</v>
      </c>
      <c r="JR22" s="30">
        <v>0</v>
      </c>
      <c r="JS22" s="30">
        <v>0</v>
      </c>
      <c r="JT22" s="30">
        <v>0</v>
      </c>
      <c r="JU22" s="30">
        <v>0</v>
      </c>
      <c r="JV22" s="30">
        <v>0</v>
      </c>
      <c r="JW22" s="30">
        <v>0</v>
      </c>
      <c r="JX22" s="30">
        <v>0</v>
      </c>
      <c r="JY22" s="30">
        <v>0</v>
      </c>
      <c r="JZ22" s="30">
        <v>0</v>
      </c>
      <c r="KA22" s="30">
        <v>0</v>
      </c>
      <c r="KB22" s="30">
        <v>0</v>
      </c>
      <c r="KC22" s="30">
        <v>0</v>
      </c>
      <c r="KD22" s="30">
        <v>0</v>
      </c>
      <c r="KE22" s="30">
        <v>0</v>
      </c>
      <c r="KF22" s="30">
        <v>0</v>
      </c>
      <c r="KG22" s="30">
        <v>0</v>
      </c>
      <c r="KH22" s="30">
        <v>0</v>
      </c>
      <c r="KI22" s="43">
        <v>0</v>
      </c>
      <c r="KJ22" s="43">
        <v>0</v>
      </c>
      <c r="KK22" s="43">
        <v>0</v>
      </c>
      <c r="KL22" s="43">
        <v>0</v>
      </c>
      <c r="KM22" s="30">
        <v>1254510950</v>
      </c>
      <c r="KN22" s="30">
        <v>1121838100</v>
      </c>
      <c r="KO22" s="30">
        <v>37614494</v>
      </c>
      <c r="KP22" s="30">
        <v>32205108</v>
      </c>
      <c r="KQ22" s="30">
        <v>2404568</v>
      </c>
      <c r="KR22" s="30">
        <v>1805455</v>
      </c>
      <c r="KS22" s="30">
        <v>2435590</v>
      </c>
      <c r="KT22" s="30">
        <v>2582333</v>
      </c>
      <c r="KU22" s="30">
        <v>77280</v>
      </c>
      <c r="KV22" s="30">
        <v>42542333</v>
      </c>
      <c r="KW22" s="30">
        <v>0</v>
      </c>
      <c r="KX22" s="30">
        <v>1264470</v>
      </c>
      <c r="KY22" s="30">
        <v>0</v>
      </c>
      <c r="KZ22" s="30">
        <v>1175292</v>
      </c>
      <c r="LA22" s="30">
        <v>6546432</v>
      </c>
      <c r="LB22" s="30">
        <v>590495</v>
      </c>
      <c r="LC22" s="30">
        <v>1429000</v>
      </c>
      <c r="LD22" s="30">
        <v>0</v>
      </c>
      <c r="LE22" s="30">
        <v>0</v>
      </c>
      <c r="LF22" s="30">
        <v>0</v>
      </c>
      <c r="LG22" s="30">
        <v>0</v>
      </c>
      <c r="LH22" s="30">
        <v>0</v>
      </c>
      <c r="LI22" s="30">
        <v>0</v>
      </c>
      <c r="LJ22" s="31">
        <v>0</v>
      </c>
      <c r="LK22" s="31">
        <v>0</v>
      </c>
      <c r="LL22" s="31">
        <v>0</v>
      </c>
      <c r="LM22" s="31">
        <v>0</v>
      </c>
      <c r="LN22" s="31">
        <v>0</v>
      </c>
      <c r="LO22" s="31">
        <v>0</v>
      </c>
      <c r="LP22" s="31">
        <v>0</v>
      </c>
      <c r="LQ22" s="31">
        <v>0</v>
      </c>
      <c r="LR22" s="31">
        <v>0</v>
      </c>
      <c r="LS22" s="31">
        <v>0</v>
      </c>
      <c r="LT22" s="31">
        <v>0</v>
      </c>
      <c r="LU22" s="31">
        <v>0</v>
      </c>
      <c r="LV22" s="31">
        <v>0</v>
      </c>
      <c r="LW22" s="31">
        <v>0</v>
      </c>
      <c r="LX22" s="31">
        <v>0</v>
      </c>
      <c r="LY22" s="31">
        <v>0</v>
      </c>
      <c r="LZ22" s="31">
        <v>0</v>
      </c>
      <c r="MA22" s="31">
        <v>0</v>
      </c>
      <c r="MB22" s="31">
        <v>0</v>
      </c>
      <c r="MC22" s="31">
        <v>0</v>
      </c>
      <c r="MD22" s="31">
        <v>0</v>
      </c>
      <c r="ME22" s="31">
        <v>0</v>
      </c>
      <c r="MF22" s="31">
        <v>0</v>
      </c>
      <c r="MG22" s="31">
        <v>0</v>
      </c>
      <c r="MH22" s="31">
        <v>0</v>
      </c>
      <c r="MI22" s="31">
        <v>0</v>
      </c>
      <c r="MJ22" s="31">
        <v>0</v>
      </c>
      <c r="MK22" s="31">
        <v>0</v>
      </c>
      <c r="ML22" s="31">
        <v>0</v>
      </c>
      <c r="MM22" s="31">
        <v>0</v>
      </c>
      <c r="MN22" s="31">
        <v>0</v>
      </c>
      <c r="MO22" s="31">
        <v>0</v>
      </c>
      <c r="MP22" s="31">
        <v>0</v>
      </c>
      <c r="MQ22" s="30">
        <v>1057468859</v>
      </c>
      <c r="MR22" s="30">
        <v>0</v>
      </c>
      <c r="MS22" s="30">
        <f t="shared" si="3"/>
        <v>3268951298</v>
      </c>
      <c r="MT22" s="30">
        <v>859225133</v>
      </c>
      <c r="MU22" s="30">
        <v>0</v>
      </c>
      <c r="MV22" s="30">
        <v>0</v>
      </c>
      <c r="MW22" s="30">
        <v>0</v>
      </c>
      <c r="MX22" s="30">
        <v>0</v>
      </c>
      <c r="MY22" s="30">
        <v>0</v>
      </c>
      <c r="MZ22" s="30">
        <v>0</v>
      </c>
      <c r="NA22" s="30">
        <f t="shared" si="4"/>
        <v>0</v>
      </c>
      <c r="NB22" s="30">
        <v>0</v>
      </c>
      <c r="NC22" s="30">
        <v>0</v>
      </c>
      <c r="ND22" s="30">
        <f t="shared" si="5"/>
        <v>0</v>
      </c>
      <c r="NE22" s="30">
        <v>0</v>
      </c>
      <c r="NF22" s="30">
        <v>0</v>
      </c>
      <c r="NG22" s="30">
        <v>637209436</v>
      </c>
      <c r="NH22" s="30">
        <v>0</v>
      </c>
      <c r="NI22" s="30">
        <v>0</v>
      </c>
      <c r="NJ22" s="30">
        <v>0</v>
      </c>
      <c r="NK22" s="30">
        <v>0</v>
      </c>
      <c r="NL22" s="30">
        <v>0</v>
      </c>
      <c r="NM22" s="30">
        <v>0</v>
      </c>
      <c r="NN22" s="30">
        <v>0</v>
      </c>
      <c r="NO22" s="30">
        <v>0</v>
      </c>
      <c r="NP22" s="30">
        <v>0</v>
      </c>
      <c r="NQ22" s="30">
        <v>0</v>
      </c>
      <c r="NR22" s="30">
        <v>0</v>
      </c>
      <c r="NS22" s="30">
        <v>0</v>
      </c>
      <c r="NT22" s="30">
        <v>0</v>
      </c>
      <c r="NU22" s="30">
        <v>222015697</v>
      </c>
      <c r="NV22" s="30">
        <v>0</v>
      </c>
      <c r="NW22" s="30">
        <v>0</v>
      </c>
      <c r="NX22" s="30">
        <v>0</v>
      </c>
      <c r="NY22" s="30">
        <v>0</v>
      </c>
      <c r="NZ22" s="30">
        <v>0</v>
      </c>
      <c r="OA22" s="30">
        <v>1642640960</v>
      </c>
      <c r="OB22" s="30">
        <v>0</v>
      </c>
      <c r="OC22" s="30">
        <v>0</v>
      </c>
      <c r="OD22" s="30">
        <v>0</v>
      </c>
      <c r="OE22" s="30">
        <v>0</v>
      </c>
      <c r="OF22" s="30">
        <v>0</v>
      </c>
      <c r="OG22" s="30">
        <v>0</v>
      </c>
      <c r="OH22" s="30">
        <v>0</v>
      </c>
      <c r="OI22" s="30">
        <v>0</v>
      </c>
      <c r="OJ22" s="30">
        <v>0</v>
      </c>
      <c r="OK22" s="30">
        <v>0</v>
      </c>
      <c r="OL22" s="30">
        <v>0</v>
      </c>
      <c r="OM22" s="30">
        <v>0</v>
      </c>
      <c r="ON22" s="30">
        <v>0</v>
      </c>
      <c r="OO22" s="30">
        <v>0</v>
      </c>
      <c r="OP22" s="30">
        <v>124239820</v>
      </c>
      <c r="OQ22" s="30">
        <v>1518401140</v>
      </c>
      <c r="OR22" s="30">
        <v>0</v>
      </c>
      <c r="OS22" s="30">
        <v>767085205</v>
      </c>
      <c r="OT22" s="30">
        <v>0</v>
      </c>
      <c r="OU22" s="30">
        <v>671911318</v>
      </c>
      <c r="OV22" s="30">
        <v>0</v>
      </c>
      <c r="OW22" s="30">
        <v>0</v>
      </c>
      <c r="OX22" s="30">
        <v>33049948</v>
      </c>
      <c r="OY22" s="30">
        <v>0</v>
      </c>
      <c r="OZ22" s="30">
        <v>0</v>
      </c>
      <c r="PA22" s="30">
        <v>0</v>
      </c>
      <c r="PB22" s="30">
        <v>0</v>
      </c>
      <c r="PC22" s="30">
        <v>0</v>
      </c>
      <c r="PD22" s="30">
        <v>0</v>
      </c>
      <c r="PE22" s="30">
        <v>0</v>
      </c>
      <c r="PF22" s="30">
        <v>0</v>
      </c>
      <c r="PG22" s="30">
        <v>0</v>
      </c>
      <c r="PH22" s="30">
        <v>0</v>
      </c>
      <c r="PI22" s="30">
        <v>0</v>
      </c>
      <c r="PJ22" s="30">
        <v>0</v>
      </c>
      <c r="PK22" s="30">
        <v>0</v>
      </c>
      <c r="PL22" s="30">
        <v>0</v>
      </c>
      <c r="PM22" s="30">
        <v>62123939</v>
      </c>
      <c r="PN22" s="30">
        <v>62123939</v>
      </c>
      <c r="PO22" s="30">
        <v>0</v>
      </c>
      <c r="PP22" s="30">
        <v>0</v>
      </c>
      <c r="PQ22" s="30">
        <v>0</v>
      </c>
      <c r="PR22" s="30">
        <v>0</v>
      </c>
      <c r="PS22" s="30">
        <v>0</v>
      </c>
      <c r="PT22" s="30">
        <f t="shared" si="15"/>
        <v>0</v>
      </c>
      <c r="PU22" s="30">
        <v>0</v>
      </c>
      <c r="PV22" s="30">
        <v>0</v>
      </c>
      <c r="PW22" s="30">
        <v>0</v>
      </c>
      <c r="PX22" s="30">
        <v>0</v>
      </c>
      <c r="PY22" s="30">
        <v>0</v>
      </c>
      <c r="PZ22" s="30">
        <v>0</v>
      </c>
      <c r="QA22" s="30">
        <v>0</v>
      </c>
      <c r="QB22" s="30">
        <v>0</v>
      </c>
      <c r="QC22" s="30">
        <v>0</v>
      </c>
      <c r="QD22" s="30">
        <v>0</v>
      </c>
      <c r="QE22" s="30">
        <v>0</v>
      </c>
      <c r="QF22" s="30">
        <v>0</v>
      </c>
      <c r="QG22" s="30">
        <v>0</v>
      </c>
      <c r="QH22" s="30">
        <v>0</v>
      </c>
      <c r="QI22" s="30">
        <v>0</v>
      </c>
      <c r="QJ22" s="30">
        <v>0</v>
      </c>
      <c r="QK22" s="30">
        <v>0</v>
      </c>
      <c r="QL22" s="30">
        <v>0</v>
      </c>
      <c r="QM22" s="30">
        <v>0</v>
      </c>
      <c r="QN22" s="30">
        <v>0</v>
      </c>
      <c r="QO22" s="30">
        <f t="shared" si="16"/>
        <v>7663534918</v>
      </c>
      <c r="QP22" s="30">
        <f t="shared" si="17"/>
        <v>5550986947</v>
      </c>
      <c r="QQ22" s="30">
        <v>0</v>
      </c>
      <c r="QR22" s="30">
        <v>0</v>
      </c>
      <c r="QS22" s="30">
        <v>0</v>
      </c>
      <c r="QT22" s="30">
        <v>0</v>
      </c>
      <c r="QU22" s="30">
        <v>0</v>
      </c>
      <c r="QV22" s="30">
        <v>0</v>
      </c>
      <c r="QW22" s="30">
        <v>-77582270</v>
      </c>
      <c r="QX22" s="30">
        <v>-82266555</v>
      </c>
      <c r="QY22" s="30">
        <v>4684285</v>
      </c>
      <c r="QZ22" s="30">
        <v>5628569217</v>
      </c>
      <c r="RA22" s="30">
        <v>0</v>
      </c>
      <c r="RB22" s="30">
        <v>0</v>
      </c>
      <c r="RC22" s="30">
        <v>0</v>
      </c>
      <c r="RD22" s="30">
        <v>0</v>
      </c>
      <c r="RE22" s="30">
        <v>0</v>
      </c>
      <c r="RF22" s="30">
        <v>0</v>
      </c>
      <c r="RG22" s="30">
        <v>0</v>
      </c>
      <c r="RH22" s="30">
        <v>0</v>
      </c>
      <c r="RI22" s="30">
        <v>2112547971</v>
      </c>
      <c r="RJ22" s="30">
        <v>2063238164</v>
      </c>
      <c r="RK22" s="30">
        <v>2063238164</v>
      </c>
      <c r="RL22" s="30">
        <v>1433942710</v>
      </c>
      <c r="RM22" s="30">
        <v>329919589</v>
      </c>
      <c r="RN22" s="30">
        <v>141547353</v>
      </c>
      <c r="RO22" s="30">
        <v>0</v>
      </c>
      <c r="RP22" s="30">
        <v>1781491</v>
      </c>
      <c r="RQ22" s="30">
        <v>0</v>
      </c>
      <c r="RR22" s="30">
        <v>0</v>
      </c>
      <c r="RS22" s="30">
        <v>95582</v>
      </c>
      <c r="RT22" s="30">
        <v>4961609</v>
      </c>
      <c r="RU22" s="30">
        <v>143392559</v>
      </c>
      <c r="RV22" s="30">
        <v>6257279</v>
      </c>
      <c r="RW22" s="30">
        <v>1339992</v>
      </c>
      <c r="RX22" s="30">
        <v>0</v>
      </c>
      <c r="RY22" s="30">
        <v>0</v>
      </c>
      <c r="RZ22" s="30">
        <v>0</v>
      </c>
      <c r="SA22" s="30">
        <v>0</v>
      </c>
      <c r="SB22" s="30">
        <v>0</v>
      </c>
      <c r="SC22" s="30">
        <v>0</v>
      </c>
      <c r="SD22" s="30">
        <v>0</v>
      </c>
      <c r="SE22" s="30">
        <v>0</v>
      </c>
      <c r="SF22" s="30">
        <v>0</v>
      </c>
      <c r="SG22" s="30">
        <v>0</v>
      </c>
      <c r="SH22" s="30">
        <v>0</v>
      </c>
      <c r="SI22" s="30">
        <v>0</v>
      </c>
      <c r="SJ22" s="30">
        <v>0</v>
      </c>
      <c r="SK22" s="30">
        <v>0</v>
      </c>
      <c r="SL22" s="30">
        <v>0</v>
      </c>
      <c r="SM22" s="30">
        <v>0</v>
      </c>
      <c r="SN22" s="30">
        <v>0</v>
      </c>
      <c r="SO22" s="30">
        <v>0</v>
      </c>
      <c r="SP22" s="30">
        <v>0</v>
      </c>
      <c r="SQ22" s="30">
        <v>0</v>
      </c>
      <c r="SR22" s="30">
        <v>0</v>
      </c>
      <c r="SS22" s="30">
        <v>0</v>
      </c>
      <c r="ST22" s="30">
        <v>0</v>
      </c>
      <c r="SU22" s="30">
        <v>0</v>
      </c>
      <c r="SV22" s="30">
        <v>0</v>
      </c>
      <c r="SW22" s="30">
        <v>0</v>
      </c>
      <c r="SX22" s="30">
        <v>0</v>
      </c>
      <c r="SY22" s="30">
        <v>0</v>
      </c>
      <c r="SZ22" s="30">
        <v>0</v>
      </c>
      <c r="TA22" s="30">
        <v>0</v>
      </c>
      <c r="TB22" s="30">
        <v>0</v>
      </c>
      <c r="TC22" s="30">
        <v>0</v>
      </c>
      <c r="TD22" s="30">
        <v>0</v>
      </c>
      <c r="TE22" s="30">
        <v>0</v>
      </c>
      <c r="TF22" s="30">
        <v>0</v>
      </c>
      <c r="TG22" s="30">
        <v>0</v>
      </c>
      <c r="TH22" s="30">
        <v>0</v>
      </c>
      <c r="TI22" s="30">
        <f t="shared" si="18"/>
        <v>471466942</v>
      </c>
      <c r="TJ22" s="30">
        <f t="shared" si="6"/>
        <v>0</v>
      </c>
      <c r="TK22" s="30">
        <v>0</v>
      </c>
      <c r="TL22" s="30">
        <v>0</v>
      </c>
      <c r="TM22" s="30">
        <v>0</v>
      </c>
      <c r="TN22" s="30">
        <v>0</v>
      </c>
      <c r="TO22" s="30">
        <v>0</v>
      </c>
      <c r="TP22" s="30">
        <v>0</v>
      </c>
      <c r="TQ22" s="30">
        <v>0</v>
      </c>
      <c r="TR22" s="30">
        <v>0</v>
      </c>
      <c r="TS22" s="30">
        <v>0</v>
      </c>
      <c r="TT22" s="30">
        <v>0</v>
      </c>
      <c r="TU22" s="30">
        <v>49309807</v>
      </c>
      <c r="TV22" s="30">
        <v>0</v>
      </c>
      <c r="TW22" s="30">
        <v>-1472207</v>
      </c>
      <c r="TX22" s="30">
        <v>123970</v>
      </c>
      <c r="TY22" s="30">
        <v>50658044</v>
      </c>
      <c r="TZ22" s="30">
        <v>0</v>
      </c>
      <c r="UA22" s="30">
        <v>0</v>
      </c>
      <c r="UB22" s="30">
        <v>0</v>
      </c>
      <c r="UC22" s="30">
        <v>0</v>
      </c>
      <c r="UD22" s="30">
        <v>0</v>
      </c>
      <c r="UE22" s="30">
        <v>0</v>
      </c>
      <c r="UF22" s="30">
        <v>0</v>
      </c>
      <c r="UG22" s="30">
        <f t="shared" si="7"/>
        <v>153455926261</v>
      </c>
      <c r="UH22" s="1">
        <v>1372007396191</v>
      </c>
      <c r="UI22" s="1">
        <f>SUM($UG$16:UG22)-UH22</f>
        <v>0</v>
      </c>
    </row>
    <row r="23" spans="2:555">
      <c r="B23" s="58">
        <v>38930</v>
      </c>
      <c r="C23" s="30">
        <f t="shared" si="0"/>
        <v>121112872374</v>
      </c>
      <c r="D23" s="30">
        <f t="shared" si="1"/>
        <v>73339897961</v>
      </c>
      <c r="E23" s="30">
        <v>58193164282</v>
      </c>
      <c r="F23" s="30">
        <v>4796074</v>
      </c>
      <c r="G23" s="30">
        <v>251063005</v>
      </c>
      <c r="H23" s="30">
        <v>14550120300</v>
      </c>
      <c r="I23" s="30">
        <v>14550120300</v>
      </c>
      <c r="J23" s="30">
        <v>0</v>
      </c>
      <c r="K23" s="30">
        <v>0</v>
      </c>
      <c r="L23" s="30">
        <v>3028823498</v>
      </c>
      <c r="M23" s="30">
        <v>32308505123</v>
      </c>
      <c r="N23" s="30">
        <v>32308505123</v>
      </c>
      <c r="O23" s="30">
        <v>0</v>
      </c>
      <c r="P23" s="30">
        <v>425636535</v>
      </c>
      <c r="Q23" s="30">
        <v>2987890443</v>
      </c>
      <c r="R23" s="30">
        <v>1103725347</v>
      </c>
      <c r="S23" s="30">
        <v>15146733679</v>
      </c>
      <c r="T23" s="30">
        <v>7468066000</v>
      </c>
      <c r="U23" s="30">
        <v>0</v>
      </c>
      <c r="V23" s="30">
        <v>7468066000</v>
      </c>
      <c r="W23" s="30">
        <v>138108109</v>
      </c>
      <c r="X23" s="30">
        <v>5270432106</v>
      </c>
      <c r="Y23" s="30">
        <v>27248730</v>
      </c>
      <c r="Z23" s="30">
        <v>0</v>
      </c>
      <c r="AA23" s="30">
        <v>0</v>
      </c>
      <c r="AB23" s="30">
        <v>39206405</v>
      </c>
      <c r="AC23" s="30">
        <v>43943982</v>
      </c>
      <c r="AD23" s="30">
        <v>2158613099</v>
      </c>
      <c r="AE23" s="30">
        <v>0</v>
      </c>
      <c r="AF23" s="30">
        <v>0</v>
      </c>
      <c r="AG23" s="30">
        <v>0</v>
      </c>
      <c r="AH23" s="30">
        <v>0</v>
      </c>
      <c r="AI23" s="30">
        <f t="shared" si="2"/>
        <v>47772974413</v>
      </c>
      <c r="AJ23" s="30">
        <v>64504285</v>
      </c>
      <c r="AK23" s="30">
        <v>0</v>
      </c>
      <c r="AL23" s="30">
        <v>495060</v>
      </c>
      <c r="AM23" s="30">
        <v>64009225</v>
      </c>
      <c r="AN23" s="30">
        <v>0</v>
      </c>
      <c r="AO23" s="30">
        <v>397102305</v>
      </c>
      <c r="AP23" s="30">
        <v>367876439</v>
      </c>
      <c r="AQ23" s="30">
        <v>5381078</v>
      </c>
      <c r="AR23" s="30">
        <v>4378700</v>
      </c>
      <c r="AS23" s="30">
        <v>0</v>
      </c>
      <c r="AT23" s="30">
        <v>6671734</v>
      </c>
      <c r="AU23" s="30">
        <v>12480451</v>
      </c>
      <c r="AV23" s="30">
        <v>0</v>
      </c>
      <c r="AW23" s="30">
        <v>313903</v>
      </c>
      <c r="AX23" s="30">
        <v>0</v>
      </c>
      <c r="AY23" s="30">
        <v>0</v>
      </c>
      <c r="AZ23" s="30">
        <v>0</v>
      </c>
      <c r="BA23" s="30">
        <v>0</v>
      </c>
      <c r="BB23" s="30">
        <v>0</v>
      </c>
      <c r="BC23" s="30">
        <v>0</v>
      </c>
      <c r="BD23" s="30">
        <v>3292181283</v>
      </c>
      <c r="BE23" s="30">
        <v>0</v>
      </c>
      <c r="BF23" s="30">
        <v>2809989494</v>
      </c>
      <c r="BG23" s="30">
        <v>440203301</v>
      </c>
      <c r="BH23" s="30">
        <v>53290</v>
      </c>
      <c r="BI23" s="30">
        <v>4651</v>
      </c>
      <c r="BJ23" s="30">
        <v>41872</v>
      </c>
      <c r="BK23" s="30">
        <v>0</v>
      </c>
      <c r="BL23" s="30">
        <v>6735180</v>
      </c>
      <c r="BM23" s="30">
        <v>0</v>
      </c>
      <c r="BN23" s="30">
        <v>5609012</v>
      </c>
      <c r="BO23" s="30">
        <v>-359</v>
      </c>
      <c r="BP23" s="30">
        <v>0</v>
      </c>
      <c r="BQ23" s="30">
        <v>0</v>
      </c>
      <c r="BR23" s="30">
        <v>29544842</v>
      </c>
      <c r="BS23" s="30">
        <v>0</v>
      </c>
      <c r="BT23" s="30">
        <v>121162219</v>
      </c>
      <c r="BU23" s="30">
        <v>87600</v>
      </c>
      <c r="BV23" s="30">
        <v>0</v>
      </c>
      <c r="BW23" s="30">
        <v>2591912</v>
      </c>
      <c r="BX23" s="30">
        <v>353142</v>
      </c>
      <c r="BY23" s="30">
        <v>118129565</v>
      </c>
      <c r="BZ23" s="30">
        <v>0</v>
      </c>
      <c r="CA23" s="30">
        <v>0</v>
      </c>
      <c r="CB23" s="30">
        <v>0</v>
      </c>
      <c r="CC23" s="30">
        <v>537605041</v>
      </c>
      <c r="CD23" s="30">
        <v>63166717</v>
      </c>
      <c r="CE23" s="30">
        <v>1174384029</v>
      </c>
      <c r="CF23" s="30">
        <v>38036130</v>
      </c>
      <c r="CG23" s="30">
        <v>0</v>
      </c>
      <c r="CH23" s="30">
        <v>52030271</v>
      </c>
      <c r="CI23" s="30">
        <v>34228291</v>
      </c>
      <c r="CJ23" s="30">
        <v>880228</v>
      </c>
      <c r="CK23" s="30">
        <v>19765810</v>
      </c>
      <c r="CL23" s="30">
        <v>2145720</v>
      </c>
      <c r="CM23" s="30">
        <v>673449</v>
      </c>
      <c r="CN23" s="30">
        <v>523541</v>
      </c>
      <c r="CO23" s="30">
        <v>598353</v>
      </c>
      <c r="CP23" s="30">
        <v>9641190</v>
      </c>
      <c r="CQ23" s="30">
        <v>0</v>
      </c>
      <c r="CR23" s="30">
        <v>0</v>
      </c>
      <c r="CS23" s="30">
        <v>1033337266</v>
      </c>
      <c r="CT23" s="30">
        <v>297895157</v>
      </c>
      <c r="CU23" s="30">
        <v>20190996</v>
      </c>
      <c r="CV23" s="30">
        <v>38764555</v>
      </c>
      <c r="CW23" s="30">
        <v>19492757</v>
      </c>
      <c r="CX23" s="30">
        <v>9231263</v>
      </c>
      <c r="CY23" s="30">
        <v>4129597</v>
      </c>
      <c r="CZ23" s="30">
        <f t="shared" si="8"/>
        <v>643106886</v>
      </c>
      <c r="DA23" s="30">
        <v>552726543</v>
      </c>
      <c r="DB23" s="30">
        <v>73776442</v>
      </c>
      <c r="DC23" s="30">
        <v>0</v>
      </c>
      <c r="DD23" s="30">
        <v>16603901</v>
      </c>
      <c r="DE23" s="30">
        <v>526055</v>
      </c>
      <c r="DF23" s="30">
        <v>0</v>
      </c>
      <c r="DG23" s="30">
        <v>0</v>
      </c>
      <c r="DH23" s="30">
        <v>0</v>
      </c>
      <c r="DI23" s="30">
        <v>6631315</v>
      </c>
      <c r="DJ23" s="30">
        <v>0</v>
      </c>
      <c r="DK23" s="30">
        <v>6631315</v>
      </c>
      <c r="DL23" s="30">
        <v>10024945</v>
      </c>
      <c r="DM23" s="30">
        <f t="shared" si="9"/>
        <v>339009634</v>
      </c>
      <c r="DN23" s="30">
        <v>28803868</v>
      </c>
      <c r="DO23" s="30">
        <v>-2149433</v>
      </c>
      <c r="DP23" s="30">
        <v>-2298714</v>
      </c>
      <c r="DQ23" s="30">
        <v>149281</v>
      </c>
      <c r="DR23" s="30">
        <v>213421418</v>
      </c>
      <c r="DS23" s="30">
        <v>9349959</v>
      </c>
      <c r="DT23" s="30">
        <v>7341096</v>
      </c>
      <c r="DU23" s="30">
        <v>1909971</v>
      </c>
      <c r="DV23" s="30">
        <v>98892</v>
      </c>
      <c r="DW23" s="30">
        <v>17514461</v>
      </c>
      <c r="DX23" s="30">
        <v>1097461</v>
      </c>
      <c r="DY23" s="30">
        <v>7475000</v>
      </c>
      <c r="DZ23" s="30">
        <v>0</v>
      </c>
      <c r="EA23" s="30">
        <v>8852300</v>
      </c>
      <c r="EB23" s="30">
        <v>89700</v>
      </c>
      <c r="EC23" s="30">
        <v>11027716</v>
      </c>
      <c r="ED23" s="30">
        <v>-183079</v>
      </c>
      <c r="EE23" s="30">
        <v>11204800</v>
      </c>
      <c r="EF23" s="30">
        <v>5995</v>
      </c>
      <c r="EG23" s="30">
        <v>8849779</v>
      </c>
      <c r="EH23" s="30">
        <v>8842136</v>
      </c>
      <c r="EI23" s="30">
        <v>0</v>
      </c>
      <c r="EJ23" s="30">
        <v>7643</v>
      </c>
      <c r="EK23" s="30">
        <v>21081938</v>
      </c>
      <c r="EL23" s="30">
        <v>2472108</v>
      </c>
      <c r="EM23" s="30">
        <v>1135348</v>
      </c>
      <c r="EN23" s="30">
        <v>11143112</v>
      </c>
      <c r="EO23" s="30">
        <v>2072631</v>
      </c>
      <c r="EP23" s="30">
        <v>646676</v>
      </c>
      <c r="EQ23" s="30">
        <v>163616</v>
      </c>
      <c r="ER23" s="30">
        <v>23613</v>
      </c>
      <c r="ES23" s="30">
        <v>838402</v>
      </c>
      <c r="ET23" s="30">
        <v>400324</v>
      </c>
      <c r="EU23" s="30">
        <v>2392723</v>
      </c>
      <c r="EV23" s="30">
        <v>1464698</v>
      </c>
      <c r="EW23" s="30">
        <v>19109876</v>
      </c>
      <c r="EX23" s="30">
        <v>258311</v>
      </c>
      <c r="EY23" s="30">
        <v>-63550</v>
      </c>
      <c r="EZ23" s="30">
        <v>13216699</v>
      </c>
      <c r="FA23" s="30">
        <v>5698416</v>
      </c>
      <c r="FB23" s="30">
        <v>-367419</v>
      </c>
      <c r="FC23" s="30">
        <v>311020</v>
      </c>
      <c r="FD23" s="30">
        <v>78926</v>
      </c>
      <c r="FE23" s="30">
        <v>0</v>
      </c>
      <c r="FF23" s="30">
        <v>105784542</v>
      </c>
      <c r="FG23" s="30">
        <v>98933781</v>
      </c>
      <c r="FH23" s="30">
        <v>1442620</v>
      </c>
      <c r="FI23" s="30">
        <v>90603591</v>
      </c>
      <c r="FJ23" s="30">
        <v>5933806</v>
      </c>
      <c r="FK23" s="30">
        <v>1438305</v>
      </c>
      <c r="FL23" s="30">
        <v>0</v>
      </c>
      <c r="FM23" s="30">
        <v>0</v>
      </c>
      <c r="FN23" s="30">
        <v>0</v>
      </c>
      <c r="FO23" s="30">
        <v>4495501</v>
      </c>
      <c r="FP23" s="30">
        <v>953764</v>
      </c>
      <c r="FQ23" s="30">
        <v>0</v>
      </c>
      <c r="FR23" s="30">
        <f t="shared" si="10"/>
        <v>482456127</v>
      </c>
      <c r="FS23" s="30">
        <v>21219774</v>
      </c>
      <c r="FT23" s="30">
        <v>110226</v>
      </c>
      <c r="FU23" s="30">
        <v>2570733</v>
      </c>
      <c r="FV23" s="30">
        <v>13514806</v>
      </c>
      <c r="FW23" s="30">
        <v>948686</v>
      </c>
      <c r="FX23" s="30">
        <v>12566120</v>
      </c>
      <c r="FY23" s="30">
        <v>0</v>
      </c>
      <c r="FZ23" s="30">
        <v>147123</v>
      </c>
      <c r="GA23" s="30">
        <v>2283386</v>
      </c>
      <c r="GB23" s="30">
        <v>2593500</v>
      </c>
      <c r="GC23" s="30">
        <v>2380644</v>
      </c>
      <c r="GD23" s="30">
        <v>0</v>
      </c>
      <c r="GE23" s="30">
        <v>2380644</v>
      </c>
      <c r="GF23" s="30">
        <v>0</v>
      </c>
      <c r="GG23" s="30">
        <v>192421</v>
      </c>
      <c r="GH23" s="30">
        <v>8252465</v>
      </c>
      <c r="GI23" s="30">
        <v>136599282</v>
      </c>
      <c r="GJ23" s="30">
        <v>73732591</v>
      </c>
      <c r="GK23" s="30">
        <v>62866691</v>
      </c>
      <c r="GL23" s="30">
        <v>313811541</v>
      </c>
      <c r="GM23" s="30">
        <v>2713644</v>
      </c>
      <c r="GN23" s="30">
        <v>3864000</v>
      </c>
      <c r="GO23" s="30">
        <v>1629000</v>
      </c>
      <c r="GP23" s="30">
        <v>41156145</v>
      </c>
      <c r="GQ23" s="30">
        <v>33271606</v>
      </c>
      <c r="GR23" s="30">
        <v>482647</v>
      </c>
      <c r="GS23" s="30">
        <v>149800343</v>
      </c>
      <c r="GT23" s="30">
        <v>80894156</v>
      </c>
      <c r="GU23" s="30">
        <v>882365711</v>
      </c>
      <c r="GV23" s="30">
        <v>6938000</v>
      </c>
      <c r="GW23" s="30">
        <v>0</v>
      </c>
      <c r="GX23" s="30">
        <v>0</v>
      </c>
      <c r="GY23" s="30">
        <v>580145515</v>
      </c>
      <c r="GZ23" s="30">
        <v>291316400</v>
      </c>
      <c r="HA23" s="30">
        <v>0</v>
      </c>
      <c r="HB23" s="30">
        <v>3965796</v>
      </c>
      <c r="HC23" s="30">
        <v>0</v>
      </c>
      <c r="HD23" s="30">
        <v>0</v>
      </c>
      <c r="HE23" s="30">
        <v>0</v>
      </c>
      <c r="HF23" s="30">
        <v>0</v>
      </c>
      <c r="HG23" s="30">
        <v>0</v>
      </c>
      <c r="HH23" s="30">
        <f t="shared" si="11"/>
        <v>0</v>
      </c>
      <c r="HI23" s="30">
        <f t="shared" si="12"/>
        <v>0</v>
      </c>
      <c r="HJ23" s="30">
        <v>0</v>
      </c>
      <c r="HK23" s="30">
        <v>0</v>
      </c>
      <c r="HL23" s="30">
        <v>0</v>
      </c>
      <c r="HM23" s="30">
        <v>0</v>
      </c>
      <c r="HN23" s="30">
        <v>0</v>
      </c>
      <c r="HO23" s="30">
        <v>0</v>
      </c>
      <c r="HP23" s="30">
        <v>16752071</v>
      </c>
      <c r="HQ23" s="30">
        <v>3104561</v>
      </c>
      <c r="HR23" s="30">
        <v>4513296</v>
      </c>
      <c r="HS23" s="30">
        <v>9134214</v>
      </c>
      <c r="HT23" s="30">
        <v>0</v>
      </c>
      <c r="HU23" s="30">
        <v>0</v>
      </c>
      <c r="HV23" s="30">
        <v>0</v>
      </c>
      <c r="HW23" s="30">
        <v>0</v>
      </c>
      <c r="HX23" s="30">
        <f t="shared" si="13"/>
        <v>0</v>
      </c>
      <c r="HY23" s="30">
        <f t="shared" si="14"/>
        <v>0</v>
      </c>
      <c r="HZ23" s="30">
        <v>39716991880</v>
      </c>
      <c r="IA23" s="30">
        <v>33990497907</v>
      </c>
      <c r="IB23" s="30">
        <v>33990497907</v>
      </c>
      <c r="IC23" s="30">
        <v>0</v>
      </c>
      <c r="ID23" s="30">
        <v>0</v>
      </c>
      <c r="IE23" s="30">
        <v>0</v>
      </c>
      <c r="IF23" s="30">
        <v>0</v>
      </c>
      <c r="IG23" s="30">
        <v>26023318179</v>
      </c>
      <c r="IH23" s="30">
        <v>22074089652</v>
      </c>
      <c r="II23" s="30">
        <v>2712618554</v>
      </c>
      <c r="IJ23" s="30">
        <v>1236609973</v>
      </c>
      <c r="IK23" s="30">
        <v>0</v>
      </c>
      <c r="IL23" s="30">
        <v>7704894380</v>
      </c>
      <c r="IM23" s="30">
        <v>3510349878</v>
      </c>
      <c r="IN23" s="30">
        <v>342097310</v>
      </c>
      <c r="IO23" s="30">
        <v>256572982</v>
      </c>
      <c r="IP23" s="30">
        <v>3595874210</v>
      </c>
      <c r="IQ23" s="30">
        <v>0</v>
      </c>
      <c r="IR23" s="30">
        <v>0</v>
      </c>
      <c r="IS23" s="30">
        <v>0</v>
      </c>
      <c r="IT23" s="30">
        <v>0</v>
      </c>
      <c r="IU23" s="30">
        <v>0</v>
      </c>
      <c r="IV23" s="30">
        <v>262285348</v>
      </c>
      <c r="IW23" s="30">
        <v>0</v>
      </c>
      <c r="IX23" s="30">
        <v>0</v>
      </c>
      <c r="IY23" s="30">
        <v>0</v>
      </c>
      <c r="IZ23" s="30">
        <v>0</v>
      </c>
      <c r="JA23" s="30">
        <v>0</v>
      </c>
      <c r="JB23" s="30">
        <v>0</v>
      </c>
      <c r="JC23" s="30">
        <v>0</v>
      </c>
      <c r="JD23" s="30">
        <v>0</v>
      </c>
      <c r="JE23" s="30">
        <v>0</v>
      </c>
      <c r="JF23" s="30">
        <v>0</v>
      </c>
      <c r="JG23" s="30">
        <v>0</v>
      </c>
      <c r="JH23" s="31">
        <v>0</v>
      </c>
      <c r="JI23" s="43">
        <v>0</v>
      </c>
      <c r="JJ23" s="43">
        <v>0</v>
      </c>
      <c r="JK23" s="43">
        <v>0</v>
      </c>
      <c r="JL23" s="43"/>
      <c r="JM23" s="30">
        <v>0</v>
      </c>
      <c r="JN23" s="43">
        <v>0</v>
      </c>
      <c r="JO23" s="30">
        <v>3532603957</v>
      </c>
      <c r="JP23" s="30">
        <v>4472615258</v>
      </c>
      <c r="JQ23" s="30">
        <v>0</v>
      </c>
      <c r="JR23" s="30">
        <v>4400000000</v>
      </c>
      <c r="JS23" s="30">
        <v>0</v>
      </c>
      <c r="JT23" s="30">
        <v>0</v>
      </c>
      <c r="JU23" s="30">
        <v>0</v>
      </c>
      <c r="JV23" s="30">
        <v>0</v>
      </c>
      <c r="JW23" s="30">
        <v>0</v>
      </c>
      <c r="JX23" s="30">
        <v>0</v>
      </c>
      <c r="JY23" s="30">
        <v>0</v>
      </c>
      <c r="JZ23" s="30">
        <v>0</v>
      </c>
      <c r="KA23" s="30">
        <v>0</v>
      </c>
      <c r="KB23" s="30">
        <v>0</v>
      </c>
      <c r="KC23" s="30">
        <v>0</v>
      </c>
      <c r="KD23" s="30">
        <v>0</v>
      </c>
      <c r="KE23" s="30">
        <v>0</v>
      </c>
      <c r="KF23" s="30">
        <v>0</v>
      </c>
      <c r="KG23" s="30">
        <v>0</v>
      </c>
      <c r="KH23" s="30">
        <v>0</v>
      </c>
      <c r="KI23" s="43">
        <v>0</v>
      </c>
      <c r="KJ23" s="43">
        <v>0</v>
      </c>
      <c r="KK23" s="43">
        <v>0</v>
      </c>
      <c r="KL23" s="43">
        <v>0</v>
      </c>
      <c r="KM23" s="30">
        <v>1253878715</v>
      </c>
      <c r="KN23" s="30">
        <v>1121838100</v>
      </c>
      <c r="KO23" s="30">
        <v>37614494</v>
      </c>
      <c r="KP23" s="30">
        <v>32205108</v>
      </c>
      <c r="KQ23" s="30">
        <v>2404568</v>
      </c>
      <c r="KR23" s="30">
        <v>1805455</v>
      </c>
      <c r="KS23" s="30">
        <v>2435590</v>
      </c>
      <c r="KT23" s="30">
        <v>2582333</v>
      </c>
      <c r="KU23" s="30">
        <v>77280</v>
      </c>
      <c r="KV23" s="30">
        <v>42542333</v>
      </c>
      <c r="KW23" s="30">
        <v>0</v>
      </c>
      <c r="KX23" s="30">
        <v>632235</v>
      </c>
      <c r="KY23" s="30">
        <v>0</v>
      </c>
      <c r="KZ23" s="30">
        <v>1175292</v>
      </c>
      <c r="LA23" s="30">
        <v>6546432</v>
      </c>
      <c r="LB23" s="30">
        <v>590495</v>
      </c>
      <c r="LC23" s="30">
        <v>1429000</v>
      </c>
      <c r="LD23" s="30">
        <v>0</v>
      </c>
      <c r="LE23" s="30">
        <v>0</v>
      </c>
      <c r="LF23" s="30">
        <v>0</v>
      </c>
      <c r="LG23" s="30">
        <v>0</v>
      </c>
      <c r="LH23" s="30">
        <v>0</v>
      </c>
      <c r="LI23" s="30">
        <v>0</v>
      </c>
      <c r="LJ23" s="31">
        <v>0</v>
      </c>
      <c r="LK23" s="31">
        <v>0</v>
      </c>
      <c r="LL23" s="31">
        <v>0</v>
      </c>
      <c r="LM23" s="31">
        <v>0</v>
      </c>
      <c r="LN23" s="31">
        <v>0</v>
      </c>
      <c r="LO23" s="31">
        <v>0</v>
      </c>
      <c r="LP23" s="31">
        <v>0</v>
      </c>
      <c r="LQ23" s="31">
        <v>0</v>
      </c>
      <c r="LR23" s="31">
        <v>0</v>
      </c>
      <c r="LS23" s="31">
        <v>0</v>
      </c>
      <c r="LT23" s="31">
        <v>0</v>
      </c>
      <c r="LU23" s="31">
        <v>0</v>
      </c>
      <c r="LV23" s="31">
        <v>0</v>
      </c>
      <c r="LW23" s="31">
        <v>0</v>
      </c>
      <c r="LX23" s="31">
        <v>0</v>
      </c>
      <c r="LY23" s="31">
        <v>0</v>
      </c>
      <c r="LZ23" s="31">
        <v>0</v>
      </c>
      <c r="MA23" s="31">
        <v>0</v>
      </c>
      <c r="MB23" s="31">
        <v>0</v>
      </c>
      <c r="MC23" s="31">
        <v>0</v>
      </c>
      <c r="MD23" s="31">
        <v>0</v>
      </c>
      <c r="ME23" s="31">
        <v>0</v>
      </c>
      <c r="MF23" s="31">
        <v>0</v>
      </c>
      <c r="MG23" s="31">
        <v>0</v>
      </c>
      <c r="MH23" s="31">
        <v>0</v>
      </c>
      <c r="MI23" s="31">
        <v>0</v>
      </c>
      <c r="MJ23" s="31">
        <v>0</v>
      </c>
      <c r="MK23" s="31">
        <v>0</v>
      </c>
      <c r="ML23" s="31">
        <v>0</v>
      </c>
      <c r="MM23" s="31">
        <v>0</v>
      </c>
      <c r="MN23" s="31">
        <v>0</v>
      </c>
      <c r="MO23" s="31">
        <v>0</v>
      </c>
      <c r="MP23" s="31">
        <v>0</v>
      </c>
      <c r="MQ23" s="30">
        <v>685388922</v>
      </c>
      <c r="MR23" s="30">
        <v>0</v>
      </c>
      <c r="MS23" s="30">
        <f t="shared" si="3"/>
        <v>18911556082</v>
      </c>
      <c r="MT23" s="30">
        <v>16414162293</v>
      </c>
      <c r="MU23" s="30">
        <v>0</v>
      </c>
      <c r="MV23" s="30">
        <v>8632731583</v>
      </c>
      <c r="MW23" s="30">
        <v>0</v>
      </c>
      <c r="MX23" s="30">
        <v>0</v>
      </c>
      <c r="MY23" s="30">
        <v>0</v>
      </c>
      <c r="MZ23" s="30">
        <v>6909413518</v>
      </c>
      <c r="NA23" s="30">
        <f t="shared" si="4"/>
        <v>0</v>
      </c>
      <c r="NB23" s="30">
        <v>0</v>
      </c>
      <c r="NC23" s="30">
        <v>0</v>
      </c>
      <c r="ND23" s="30">
        <f t="shared" si="5"/>
        <v>0</v>
      </c>
      <c r="NE23" s="30">
        <v>0</v>
      </c>
      <c r="NF23" s="30">
        <v>0</v>
      </c>
      <c r="NG23" s="30">
        <v>613990726</v>
      </c>
      <c r="NH23" s="30">
        <v>0</v>
      </c>
      <c r="NI23" s="30">
        <v>0</v>
      </c>
      <c r="NJ23" s="30">
        <v>0</v>
      </c>
      <c r="NK23" s="30">
        <v>0</v>
      </c>
      <c r="NL23" s="30">
        <v>0</v>
      </c>
      <c r="NM23" s="30">
        <v>0</v>
      </c>
      <c r="NN23" s="30">
        <v>0</v>
      </c>
      <c r="NO23" s="30">
        <v>0</v>
      </c>
      <c r="NP23" s="30">
        <v>0</v>
      </c>
      <c r="NQ23" s="30">
        <v>0</v>
      </c>
      <c r="NR23" s="30">
        <v>0</v>
      </c>
      <c r="NS23" s="30">
        <v>0</v>
      </c>
      <c r="NT23" s="30">
        <v>0</v>
      </c>
      <c r="NU23" s="30">
        <v>258026466</v>
      </c>
      <c r="NV23" s="30">
        <v>0</v>
      </c>
      <c r="NW23" s="30">
        <v>0</v>
      </c>
      <c r="NX23" s="30">
        <v>0</v>
      </c>
      <c r="NY23" s="30">
        <v>0</v>
      </c>
      <c r="NZ23" s="30">
        <v>0</v>
      </c>
      <c r="OA23" s="30">
        <v>1729345561</v>
      </c>
      <c r="OB23" s="30">
        <v>0</v>
      </c>
      <c r="OC23" s="30">
        <v>0</v>
      </c>
      <c r="OD23" s="30">
        <v>0</v>
      </c>
      <c r="OE23" s="30">
        <v>0</v>
      </c>
      <c r="OF23" s="30">
        <v>0</v>
      </c>
      <c r="OG23" s="30">
        <v>0</v>
      </c>
      <c r="OH23" s="30">
        <v>0</v>
      </c>
      <c r="OI23" s="30">
        <v>0</v>
      </c>
      <c r="OJ23" s="30">
        <v>0</v>
      </c>
      <c r="OK23" s="30">
        <v>0</v>
      </c>
      <c r="OL23" s="30">
        <v>0</v>
      </c>
      <c r="OM23" s="30">
        <v>0</v>
      </c>
      <c r="ON23" s="30">
        <v>0</v>
      </c>
      <c r="OO23" s="30">
        <v>0</v>
      </c>
      <c r="OP23" s="30">
        <v>210944421</v>
      </c>
      <c r="OQ23" s="30">
        <v>1518401140</v>
      </c>
      <c r="OR23" s="30">
        <v>0</v>
      </c>
      <c r="OS23" s="30">
        <v>768048228</v>
      </c>
      <c r="OT23" s="30">
        <v>0</v>
      </c>
      <c r="OU23" s="30">
        <v>671911318</v>
      </c>
      <c r="OV23" s="30">
        <v>0</v>
      </c>
      <c r="OW23" s="30">
        <v>0</v>
      </c>
      <c r="OX23" s="30">
        <v>33854168</v>
      </c>
      <c r="OY23" s="30">
        <v>0</v>
      </c>
      <c r="OZ23" s="30">
        <v>0</v>
      </c>
      <c r="PA23" s="30">
        <v>0</v>
      </c>
      <c r="PB23" s="30">
        <v>0</v>
      </c>
      <c r="PC23" s="30">
        <v>0</v>
      </c>
      <c r="PD23" s="30">
        <v>0</v>
      </c>
      <c r="PE23" s="30">
        <v>0</v>
      </c>
      <c r="PF23" s="30">
        <v>0</v>
      </c>
      <c r="PG23" s="30">
        <v>0</v>
      </c>
      <c r="PH23" s="30">
        <v>0</v>
      </c>
      <c r="PI23" s="30">
        <v>0</v>
      </c>
      <c r="PJ23" s="30">
        <v>0</v>
      </c>
      <c r="PK23" s="30">
        <v>0</v>
      </c>
      <c r="PL23" s="30">
        <v>0</v>
      </c>
      <c r="PM23" s="30">
        <v>62282742</v>
      </c>
      <c r="PN23" s="30">
        <v>62282742</v>
      </c>
      <c r="PO23" s="30">
        <v>0</v>
      </c>
      <c r="PP23" s="30">
        <v>0</v>
      </c>
      <c r="PQ23" s="30">
        <v>0</v>
      </c>
      <c r="PR23" s="30">
        <v>0</v>
      </c>
      <c r="PS23" s="30">
        <v>0</v>
      </c>
      <c r="PT23" s="30">
        <f t="shared" si="15"/>
        <v>0</v>
      </c>
      <c r="PU23" s="30">
        <v>0</v>
      </c>
      <c r="PV23" s="30">
        <v>0</v>
      </c>
      <c r="PW23" s="30">
        <v>0</v>
      </c>
      <c r="PX23" s="30">
        <v>0</v>
      </c>
      <c r="PY23" s="30">
        <v>0</v>
      </c>
      <c r="PZ23" s="30">
        <v>0</v>
      </c>
      <c r="QA23" s="30">
        <v>0</v>
      </c>
      <c r="QB23" s="30">
        <v>0</v>
      </c>
      <c r="QC23" s="30">
        <v>0</v>
      </c>
      <c r="QD23" s="30">
        <v>0</v>
      </c>
      <c r="QE23" s="30">
        <v>0</v>
      </c>
      <c r="QF23" s="30">
        <v>0</v>
      </c>
      <c r="QG23" s="30">
        <v>0</v>
      </c>
      <c r="QH23" s="30">
        <v>0</v>
      </c>
      <c r="QI23" s="30">
        <v>0</v>
      </c>
      <c r="QJ23" s="30">
        <v>0</v>
      </c>
      <c r="QK23" s="30">
        <v>0</v>
      </c>
      <c r="QL23" s="30">
        <v>0</v>
      </c>
      <c r="QM23" s="30">
        <v>0</v>
      </c>
      <c r="QN23" s="30">
        <v>0</v>
      </c>
      <c r="QO23" s="30">
        <f t="shared" si="16"/>
        <v>25761732282</v>
      </c>
      <c r="QP23" s="30">
        <f t="shared" si="17"/>
        <v>3364794765</v>
      </c>
      <c r="QQ23" s="30">
        <v>0</v>
      </c>
      <c r="QR23" s="30">
        <v>0</v>
      </c>
      <c r="QS23" s="30">
        <v>0</v>
      </c>
      <c r="QT23" s="30">
        <v>0</v>
      </c>
      <c r="QU23" s="30">
        <v>0</v>
      </c>
      <c r="QV23" s="30">
        <v>0</v>
      </c>
      <c r="QW23" s="30">
        <v>2182234939</v>
      </c>
      <c r="QX23" s="30">
        <v>2179357559</v>
      </c>
      <c r="QY23" s="30">
        <v>2877380</v>
      </c>
      <c r="QZ23" s="30">
        <v>1182559826</v>
      </c>
      <c r="RA23" s="30">
        <v>0</v>
      </c>
      <c r="RB23" s="30">
        <v>0</v>
      </c>
      <c r="RC23" s="30">
        <v>0</v>
      </c>
      <c r="RD23" s="30">
        <v>0</v>
      </c>
      <c r="RE23" s="30">
        <v>0</v>
      </c>
      <c r="RF23" s="30">
        <v>0</v>
      </c>
      <c r="RG23" s="30">
        <v>0</v>
      </c>
      <c r="RH23" s="30">
        <v>0</v>
      </c>
      <c r="RI23" s="30">
        <v>22396937517</v>
      </c>
      <c r="RJ23" s="30">
        <v>2384837714</v>
      </c>
      <c r="RK23" s="30">
        <v>2384837714</v>
      </c>
      <c r="RL23" s="30">
        <v>1613471016</v>
      </c>
      <c r="RM23" s="30">
        <v>413053129</v>
      </c>
      <c r="RN23" s="30">
        <v>164096636</v>
      </c>
      <c r="RO23" s="30">
        <v>0</v>
      </c>
      <c r="RP23" s="30">
        <v>1454988</v>
      </c>
      <c r="RQ23" s="30">
        <v>0</v>
      </c>
      <c r="RR23" s="30">
        <v>0</v>
      </c>
      <c r="RS23" s="30">
        <v>95981</v>
      </c>
      <c r="RT23" s="30">
        <v>16806839</v>
      </c>
      <c r="RU23" s="30">
        <v>167726348</v>
      </c>
      <c r="RV23" s="30">
        <v>6580113</v>
      </c>
      <c r="RW23" s="30">
        <v>1552664</v>
      </c>
      <c r="RX23" s="30">
        <v>0</v>
      </c>
      <c r="RY23" s="30">
        <v>0</v>
      </c>
      <c r="RZ23" s="30">
        <v>0</v>
      </c>
      <c r="SA23" s="30">
        <v>0</v>
      </c>
      <c r="SB23" s="30">
        <v>0</v>
      </c>
      <c r="SC23" s="30">
        <v>0</v>
      </c>
      <c r="SD23" s="30">
        <v>0</v>
      </c>
      <c r="SE23" s="30">
        <v>0</v>
      </c>
      <c r="SF23" s="30">
        <v>0</v>
      </c>
      <c r="SG23" s="30">
        <v>0</v>
      </c>
      <c r="SH23" s="30">
        <v>0</v>
      </c>
      <c r="SI23" s="30">
        <v>0</v>
      </c>
      <c r="SJ23" s="30">
        <v>0</v>
      </c>
      <c r="SK23" s="30">
        <v>0</v>
      </c>
      <c r="SL23" s="30">
        <v>0</v>
      </c>
      <c r="SM23" s="30">
        <v>0</v>
      </c>
      <c r="SN23" s="30">
        <v>0</v>
      </c>
      <c r="SO23" s="30">
        <v>0</v>
      </c>
      <c r="SP23" s="30">
        <v>0</v>
      </c>
      <c r="SQ23" s="30">
        <v>0</v>
      </c>
      <c r="SR23" s="30">
        <v>0</v>
      </c>
      <c r="SS23" s="30">
        <v>0</v>
      </c>
      <c r="ST23" s="30">
        <v>0</v>
      </c>
      <c r="SU23" s="30">
        <v>0</v>
      </c>
      <c r="SV23" s="30">
        <v>0</v>
      </c>
      <c r="SW23" s="30">
        <v>0</v>
      </c>
      <c r="SX23" s="30">
        <v>0</v>
      </c>
      <c r="SY23" s="30">
        <v>0</v>
      </c>
      <c r="SZ23" s="30">
        <v>0</v>
      </c>
      <c r="TA23" s="30">
        <v>0</v>
      </c>
      <c r="TB23" s="30">
        <v>0</v>
      </c>
      <c r="TC23" s="30">
        <v>0</v>
      </c>
      <c r="TD23" s="30">
        <v>0</v>
      </c>
      <c r="TE23" s="30">
        <v>0</v>
      </c>
      <c r="TF23" s="30">
        <v>0</v>
      </c>
      <c r="TG23" s="30">
        <v>0</v>
      </c>
      <c r="TH23" s="30">
        <v>0</v>
      </c>
      <c r="TI23" s="30">
        <f t="shared" si="18"/>
        <v>577149765</v>
      </c>
      <c r="TJ23" s="30">
        <f t="shared" si="6"/>
        <v>0</v>
      </c>
      <c r="TK23" s="30">
        <v>0</v>
      </c>
      <c r="TL23" s="30">
        <v>0</v>
      </c>
      <c r="TM23" s="30">
        <v>0</v>
      </c>
      <c r="TN23" s="30">
        <v>0</v>
      </c>
      <c r="TO23" s="30">
        <v>0</v>
      </c>
      <c r="TP23" s="30">
        <v>0</v>
      </c>
      <c r="TQ23" s="30">
        <v>0</v>
      </c>
      <c r="TR23" s="30">
        <v>0</v>
      </c>
      <c r="TS23" s="30">
        <v>0</v>
      </c>
      <c r="TT23" s="30">
        <v>0</v>
      </c>
      <c r="TU23" s="30">
        <v>20012099803</v>
      </c>
      <c r="TV23" s="30">
        <v>0</v>
      </c>
      <c r="TW23" s="30">
        <v>20000002976</v>
      </c>
      <c r="TX23" s="30">
        <v>123970</v>
      </c>
      <c r="TY23" s="30">
        <v>11972857</v>
      </c>
      <c r="TZ23" s="30">
        <v>0</v>
      </c>
      <c r="UA23" s="30">
        <v>0</v>
      </c>
      <c r="UB23" s="30">
        <v>0</v>
      </c>
      <c r="UC23" s="30">
        <v>0</v>
      </c>
      <c r="UD23" s="30">
        <v>0</v>
      </c>
      <c r="UE23" s="30">
        <v>0</v>
      </c>
      <c r="UF23" s="30">
        <v>0</v>
      </c>
      <c r="UG23" s="30">
        <f t="shared" si="7"/>
        <v>165786160738</v>
      </c>
      <c r="UH23" s="1">
        <v>1537793556929</v>
      </c>
      <c r="UI23" s="1">
        <f>SUM($UG$16:UG23)-UH23</f>
        <v>0</v>
      </c>
    </row>
    <row r="24" spans="2:555">
      <c r="B24" s="58">
        <v>38961</v>
      </c>
      <c r="C24" s="30">
        <f t="shared" si="0"/>
        <v>106448384117</v>
      </c>
      <c r="D24" s="30">
        <f t="shared" si="1"/>
        <v>53857449914</v>
      </c>
      <c r="E24" s="30">
        <v>41088151579</v>
      </c>
      <c r="F24" s="30">
        <v>4462165</v>
      </c>
      <c r="G24" s="30">
        <v>258960</v>
      </c>
      <c r="H24" s="30">
        <v>10691459512</v>
      </c>
      <c r="I24" s="30">
        <v>10691459512</v>
      </c>
      <c r="J24" s="30">
        <v>0</v>
      </c>
      <c r="K24" s="30">
        <v>0</v>
      </c>
      <c r="L24" s="30">
        <v>2563841957</v>
      </c>
      <c r="M24" s="30">
        <v>23731702979</v>
      </c>
      <c r="N24" s="30">
        <v>23731702979</v>
      </c>
      <c r="O24" s="30">
        <v>0</v>
      </c>
      <c r="P24" s="30">
        <v>315416792</v>
      </c>
      <c r="Q24" s="30">
        <v>2258988231</v>
      </c>
      <c r="R24" s="30">
        <v>1113601371</v>
      </c>
      <c r="S24" s="30">
        <v>12769298335</v>
      </c>
      <c r="T24" s="30">
        <v>7783808000</v>
      </c>
      <c r="U24" s="30">
        <v>0</v>
      </c>
      <c r="V24" s="30">
        <v>7783808000</v>
      </c>
      <c r="W24" s="30">
        <v>108604726</v>
      </c>
      <c r="X24" s="30">
        <v>2428624563</v>
      </c>
      <c r="Y24" s="30">
        <v>98353560</v>
      </c>
      <c r="Z24" s="30">
        <v>0</v>
      </c>
      <c r="AA24" s="30">
        <v>0</v>
      </c>
      <c r="AB24" s="30">
        <v>97009674</v>
      </c>
      <c r="AC24" s="30">
        <v>36344826</v>
      </c>
      <c r="AD24" s="30">
        <v>2215100570</v>
      </c>
      <c r="AE24" s="30">
        <v>0</v>
      </c>
      <c r="AF24" s="30">
        <v>0</v>
      </c>
      <c r="AG24" s="30">
        <v>0</v>
      </c>
      <c r="AH24" s="30">
        <v>0</v>
      </c>
      <c r="AI24" s="30">
        <f t="shared" si="2"/>
        <v>52590934203</v>
      </c>
      <c r="AJ24" s="30">
        <v>129607563</v>
      </c>
      <c r="AK24" s="30">
        <v>0</v>
      </c>
      <c r="AL24" s="30">
        <v>64396590</v>
      </c>
      <c r="AM24" s="30">
        <v>65210973</v>
      </c>
      <c r="AN24" s="30">
        <v>0</v>
      </c>
      <c r="AO24" s="30">
        <v>467339793</v>
      </c>
      <c r="AP24" s="30">
        <v>447711451</v>
      </c>
      <c r="AQ24" s="30">
        <v>285445</v>
      </c>
      <c r="AR24" s="30">
        <v>2621710</v>
      </c>
      <c r="AS24" s="30">
        <v>137285</v>
      </c>
      <c r="AT24" s="30">
        <v>4150243</v>
      </c>
      <c r="AU24" s="30">
        <v>12056102</v>
      </c>
      <c r="AV24" s="30">
        <v>0</v>
      </c>
      <c r="AW24" s="30">
        <v>377557</v>
      </c>
      <c r="AX24" s="30">
        <v>0</v>
      </c>
      <c r="AY24" s="30">
        <v>0</v>
      </c>
      <c r="AZ24" s="30">
        <v>0</v>
      </c>
      <c r="BA24" s="30">
        <v>0</v>
      </c>
      <c r="BB24" s="30">
        <v>0</v>
      </c>
      <c r="BC24" s="30">
        <v>0</v>
      </c>
      <c r="BD24" s="30">
        <v>2717116442</v>
      </c>
      <c r="BE24" s="30">
        <v>0</v>
      </c>
      <c r="BF24" s="30">
        <v>2329102321</v>
      </c>
      <c r="BG24" s="30">
        <v>352076979</v>
      </c>
      <c r="BH24" s="30">
        <v>52148</v>
      </c>
      <c r="BI24" s="30">
        <v>10259</v>
      </c>
      <c r="BJ24" s="30">
        <v>17079</v>
      </c>
      <c r="BK24" s="30">
        <v>0</v>
      </c>
      <c r="BL24" s="30">
        <v>609458</v>
      </c>
      <c r="BM24" s="30">
        <v>0</v>
      </c>
      <c r="BN24" s="30">
        <v>5847682</v>
      </c>
      <c r="BO24" s="30">
        <v>141474</v>
      </c>
      <c r="BP24" s="30">
        <v>0</v>
      </c>
      <c r="BQ24" s="30">
        <v>0</v>
      </c>
      <c r="BR24" s="30">
        <v>29259042</v>
      </c>
      <c r="BS24" s="30">
        <v>0</v>
      </c>
      <c r="BT24" s="30">
        <v>66722627</v>
      </c>
      <c r="BU24" s="30">
        <v>333089</v>
      </c>
      <c r="BV24" s="30">
        <v>0</v>
      </c>
      <c r="BW24" s="30">
        <v>732826</v>
      </c>
      <c r="BX24" s="30">
        <v>258178</v>
      </c>
      <c r="BY24" s="30">
        <v>65398534</v>
      </c>
      <c r="BZ24" s="30">
        <v>0</v>
      </c>
      <c r="CA24" s="30">
        <v>0</v>
      </c>
      <c r="CB24" s="30">
        <v>0</v>
      </c>
      <c r="CC24" s="30">
        <v>266894255</v>
      </c>
      <c r="CD24" s="30">
        <v>2012178</v>
      </c>
      <c r="CE24" s="30">
        <v>3408096622</v>
      </c>
      <c r="CF24" s="30">
        <v>116152867</v>
      </c>
      <c r="CG24" s="30">
        <v>2109201088</v>
      </c>
      <c r="CH24" s="30">
        <v>50851475</v>
      </c>
      <c r="CI24" s="30">
        <v>33654862</v>
      </c>
      <c r="CJ24" s="30">
        <v>1430109</v>
      </c>
      <c r="CK24" s="30">
        <v>19975428</v>
      </c>
      <c r="CL24" s="30">
        <v>3161307</v>
      </c>
      <c r="CM24" s="30">
        <v>615149</v>
      </c>
      <c r="CN24" s="30">
        <v>428762</v>
      </c>
      <c r="CO24" s="30">
        <v>802591</v>
      </c>
      <c r="CP24" s="30">
        <v>7241516</v>
      </c>
      <c r="CQ24" s="30">
        <v>0</v>
      </c>
      <c r="CR24" s="30">
        <v>0</v>
      </c>
      <c r="CS24" s="30">
        <v>1081277873</v>
      </c>
      <c r="CT24" s="30">
        <v>312535821</v>
      </c>
      <c r="CU24" s="30">
        <v>19161434</v>
      </c>
      <c r="CV24" s="30">
        <v>41430974</v>
      </c>
      <c r="CW24" s="30">
        <v>19612298</v>
      </c>
      <c r="CX24" s="30">
        <v>9181841</v>
      </c>
      <c r="CY24" s="30">
        <v>8602970</v>
      </c>
      <c r="CZ24" s="30">
        <f t="shared" si="8"/>
        <v>669486675</v>
      </c>
      <c r="DA24" s="30">
        <v>573358847</v>
      </c>
      <c r="DB24" s="30">
        <v>75429037</v>
      </c>
      <c r="DC24" s="30">
        <v>0</v>
      </c>
      <c r="DD24" s="30">
        <v>20698791</v>
      </c>
      <c r="DE24" s="30">
        <v>1265860</v>
      </c>
      <c r="DF24" s="30">
        <v>0</v>
      </c>
      <c r="DG24" s="30">
        <v>0</v>
      </c>
      <c r="DH24" s="30">
        <v>0</v>
      </c>
      <c r="DI24" s="30">
        <v>2014185</v>
      </c>
      <c r="DJ24" s="30">
        <v>0</v>
      </c>
      <c r="DK24" s="30">
        <v>2014185</v>
      </c>
      <c r="DL24" s="30">
        <v>82119654</v>
      </c>
      <c r="DM24" s="30">
        <f t="shared" si="9"/>
        <v>326306699</v>
      </c>
      <c r="DN24" s="30">
        <v>29234435</v>
      </c>
      <c r="DO24" s="30">
        <v>-2440820</v>
      </c>
      <c r="DP24" s="30">
        <v>-2767467</v>
      </c>
      <c r="DQ24" s="30">
        <v>326647</v>
      </c>
      <c r="DR24" s="30">
        <v>204993134</v>
      </c>
      <c r="DS24" s="30">
        <v>9390502</v>
      </c>
      <c r="DT24" s="30">
        <v>8563995</v>
      </c>
      <c r="DU24" s="30">
        <v>764819</v>
      </c>
      <c r="DV24" s="30">
        <v>61688</v>
      </c>
      <c r="DW24" s="30">
        <v>10489661</v>
      </c>
      <c r="DX24" s="30">
        <v>754261</v>
      </c>
      <c r="DY24" s="30">
        <v>598000</v>
      </c>
      <c r="DZ24" s="30">
        <v>0</v>
      </c>
      <c r="EA24" s="30">
        <v>9047700</v>
      </c>
      <c r="EB24" s="30">
        <v>89700</v>
      </c>
      <c r="EC24" s="30">
        <v>12178064</v>
      </c>
      <c r="ED24" s="30">
        <v>-164601</v>
      </c>
      <c r="EE24" s="30">
        <v>12337200</v>
      </c>
      <c r="EF24" s="30">
        <v>5465</v>
      </c>
      <c r="EG24" s="30">
        <v>9505072</v>
      </c>
      <c r="EH24" s="30">
        <v>9519229</v>
      </c>
      <c r="EI24" s="30">
        <v>-21800</v>
      </c>
      <c r="EJ24" s="30">
        <v>7643</v>
      </c>
      <c r="EK24" s="30">
        <v>22653299</v>
      </c>
      <c r="EL24" s="30">
        <v>2418215</v>
      </c>
      <c r="EM24" s="30">
        <v>446591</v>
      </c>
      <c r="EN24" s="30">
        <v>11053951</v>
      </c>
      <c r="EO24" s="30">
        <v>1399877</v>
      </c>
      <c r="EP24" s="30">
        <v>418509</v>
      </c>
      <c r="EQ24" s="30">
        <v>28892</v>
      </c>
      <c r="ER24" s="30">
        <v>23613</v>
      </c>
      <c r="ES24" s="30">
        <v>528540</v>
      </c>
      <c r="ET24" s="30">
        <v>400323</v>
      </c>
      <c r="EU24" s="30">
        <v>2607480</v>
      </c>
      <c r="EV24" s="30">
        <v>1852371</v>
      </c>
      <c r="EW24" s="30">
        <v>19191965</v>
      </c>
      <c r="EX24" s="30">
        <v>276726</v>
      </c>
      <c r="EY24" s="30">
        <v>1940150</v>
      </c>
      <c r="EZ24" s="30">
        <v>10508747</v>
      </c>
      <c r="FA24" s="30">
        <v>6466342</v>
      </c>
      <c r="FB24" s="30">
        <v>-367419</v>
      </c>
      <c r="FC24" s="30">
        <v>105226</v>
      </c>
      <c r="FD24" s="30">
        <v>45308</v>
      </c>
      <c r="FE24" s="30">
        <v>0</v>
      </c>
      <c r="FF24" s="30">
        <v>102022971</v>
      </c>
      <c r="FG24" s="30">
        <v>94519950</v>
      </c>
      <c r="FH24" s="30">
        <v>812755</v>
      </c>
      <c r="FI24" s="30">
        <v>86048416</v>
      </c>
      <c r="FJ24" s="30">
        <v>6610707</v>
      </c>
      <c r="FK24" s="30">
        <v>950521</v>
      </c>
      <c r="FL24" s="30">
        <v>0</v>
      </c>
      <c r="FM24" s="30">
        <v>0</v>
      </c>
      <c r="FN24" s="30">
        <v>0</v>
      </c>
      <c r="FO24" s="30">
        <v>5660186</v>
      </c>
      <c r="FP24" s="30">
        <v>1048072</v>
      </c>
      <c r="FQ24" s="30">
        <v>0</v>
      </c>
      <c r="FR24" s="30">
        <f t="shared" si="10"/>
        <v>346567744</v>
      </c>
      <c r="FS24" s="30">
        <v>103654</v>
      </c>
      <c r="FT24" s="30">
        <v>41258</v>
      </c>
      <c r="FU24" s="30">
        <v>2900820</v>
      </c>
      <c r="FV24" s="30">
        <v>-3195789</v>
      </c>
      <c r="FW24" s="30">
        <v>87256</v>
      </c>
      <c r="FX24" s="30">
        <v>-3283045</v>
      </c>
      <c r="FY24" s="30">
        <v>165000</v>
      </c>
      <c r="FZ24" s="30">
        <v>106705</v>
      </c>
      <c r="GA24" s="30">
        <v>-6193340</v>
      </c>
      <c r="GB24" s="30">
        <v>6279000</v>
      </c>
      <c r="GC24" s="30">
        <v>1175334</v>
      </c>
      <c r="GD24" s="30">
        <v>0</v>
      </c>
      <c r="GE24" s="30">
        <v>1175334</v>
      </c>
      <c r="GF24" s="30">
        <v>0</v>
      </c>
      <c r="GG24" s="30">
        <v>652531</v>
      </c>
      <c r="GH24" s="30">
        <v>6782879</v>
      </c>
      <c r="GI24" s="30">
        <v>172194676</v>
      </c>
      <c r="GJ24" s="30">
        <v>108333676</v>
      </c>
      <c r="GK24" s="30">
        <v>63861000</v>
      </c>
      <c r="GL24" s="30">
        <v>165658670</v>
      </c>
      <c r="GM24" s="30">
        <v>2582354</v>
      </c>
      <c r="GN24" s="30">
        <v>0</v>
      </c>
      <c r="GO24" s="30">
        <v>650000</v>
      </c>
      <c r="GP24" s="30">
        <v>50936814</v>
      </c>
      <c r="GQ24" s="30">
        <v>16018005</v>
      </c>
      <c r="GR24" s="30">
        <v>284800</v>
      </c>
      <c r="GS24" s="30">
        <v>20592033</v>
      </c>
      <c r="GT24" s="30">
        <v>74594664</v>
      </c>
      <c r="GU24" s="30">
        <v>20730082865</v>
      </c>
      <c r="GV24" s="30">
        <v>660000</v>
      </c>
      <c r="GW24" s="30">
        <v>0</v>
      </c>
      <c r="GX24" s="30">
        <v>0</v>
      </c>
      <c r="GY24" s="30">
        <v>10623511</v>
      </c>
      <c r="GZ24" s="30">
        <v>1261106475</v>
      </c>
      <c r="HA24" s="30">
        <v>0</v>
      </c>
      <c r="HB24" s="30">
        <v>17994530295</v>
      </c>
      <c r="HC24" s="30">
        <v>0</v>
      </c>
      <c r="HD24" s="30">
        <v>1463162584</v>
      </c>
      <c r="HE24" s="30">
        <v>0</v>
      </c>
      <c r="HF24" s="30">
        <v>0</v>
      </c>
      <c r="HG24" s="30">
        <v>0</v>
      </c>
      <c r="HH24" s="30">
        <f t="shared" si="11"/>
        <v>0</v>
      </c>
      <c r="HI24" s="30">
        <f t="shared" si="12"/>
        <v>0</v>
      </c>
      <c r="HJ24" s="30">
        <v>0</v>
      </c>
      <c r="HK24" s="30">
        <v>0</v>
      </c>
      <c r="HL24" s="30">
        <v>0</v>
      </c>
      <c r="HM24" s="30">
        <v>0</v>
      </c>
      <c r="HN24" s="30">
        <v>0</v>
      </c>
      <c r="HO24" s="30">
        <v>0</v>
      </c>
      <c r="HP24" s="30">
        <v>16958457</v>
      </c>
      <c r="HQ24" s="30">
        <v>4088272</v>
      </c>
      <c r="HR24" s="30">
        <v>5391708</v>
      </c>
      <c r="HS24" s="30">
        <v>7478477</v>
      </c>
      <c r="HT24" s="30">
        <v>0</v>
      </c>
      <c r="HU24" s="30">
        <v>0</v>
      </c>
      <c r="HV24" s="30">
        <v>0</v>
      </c>
      <c r="HW24" s="30">
        <v>0</v>
      </c>
      <c r="HX24" s="30">
        <f t="shared" si="13"/>
        <v>0</v>
      </c>
      <c r="HY24" s="30">
        <f t="shared" si="14"/>
        <v>0</v>
      </c>
      <c r="HZ24" s="30">
        <v>24693851677</v>
      </c>
      <c r="IA24" s="30">
        <v>23308002582</v>
      </c>
      <c r="IB24" s="30">
        <v>23308002582</v>
      </c>
      <c r="IC24" s="30">
        <v>0</v>
      </c>
      <c r="ID24" s="30">
        <v>0</v>
      </c>
      <c r="IE24" s="30">
        <v>0</v>
      </c>
      <c r="IF24" s="30">
        <v>0</v>
      </c>
      <c r="IG24" s="30">
        <v>23308002582</v>
      </c>
      <c r="IH24" s="30">
        <v>22071392609</v>
      </c>
      <c r="II24" s="30">
        <v>0</v>
      </c>
      <c r="IJ24" s="30">
        <v>1236609973</v>
      </c>
      <c r="IK24" s="30">
        <v>0</v>
      </c>
      <c r="IL24" s="30">
        <v>0</v>
      </c>
      <c r="IM24" s="30">
        <v>0</v>
      </c>
      <c r="IN24" s="30">
        <v>0</v>
      </c>
      <c r="IO24" s="30">
        <v>0</v>
      </c>
      <c r="IP24" s="30">
        <v>0</v>
      </c>
      <c r="IQ24" s="30">
        <v>0</v>
      </c>
      <c r="IR24" s="30">
        <v>0</v>
      </c>
      <c r="IS24" s="30">
        <v>0</v>
      </c>
      <c r="IT24" s="30">
        <v>0</v>
      </c>
      <c r="IU24" s="30">
        <v>0</v>
      </c>
      <c r="IV24" s="30">
        <v>0</v>
      </c>
      <c r="IW24" s="30">
        <v>0</v>
      </c>
      <c r="IX24" s="30">
        <v>0</v>
      </c>
      <c r="IY24" s="30">
        <v>0</v>
      </c>
      <c r="IZ24" s="30">
        <v>0</v>
      </c>
      <c r="JA24" s="30">
        <v>0</v>
      </c>
      <c r="JB24" s="30">
        <v>0</v>
      </c>
      <c r="JC24" s="30">
        <v>0</v>
      </c>
      <c r="JD24" s="30">
        <v>0</v>
      </c>
      <c r="JE24" s="30">
        <v>0</v>
      </c>
      <c r="JF24" s="30">
        <v>0</v>
      </c>
      <c r="JG24" s="30">
        <v>0</v>
      </c>
      <c r="JH24" s="31">
        <v>0</v>
      </c>
      <c r="JI24" s="43">
        <v>0</v>
      </c>
      <c r="JJ24" s="43">
        <v>0</v>
      </c>
      <c r="JK24" s="43">
        <v>0</v>
      </c>
      <c r="JL24" s="43"/>
      <c r="JM24" s="30">
        <v>0</v>
      </c>
      <c r="JN24" s="43">
        <v>0</v>
      </c>
      <c r="JO24" s="30">
        <v>408419612</v>
      </c>
      <c r="JP24" s="30">
        <v>133775835</v>
      </c>
      <c r="JQ24" s="30">
        <v>34427430</v>
      </c>
      <c r="JR24" s="30">
        <v>0</v>
      </c>
      <c r="JS24" s="30">
        <v>0</v>
      </c>
      <c r="JT24" s="30">
        <v>0</v>
      </c>
      <c r="JU24" s="30">
        <v>0</v>
      </c>
      <c r="JV24" s="30">
        <v>0</v>
      </c>
      <c r="JW24" s="30">
        <v>0</v>
      </c>
      <c r="JX24" s="30">
        <v>0</v>
      </c>
      <c r="JY24" s="30">
        <v>0</v>
      </c>
      <c r="JZ24" s="30">
        <v>0</v>
      </c>
      <c r="KA24" s="30">
        <v>0</v>
      </c>
      <c r="KB24" s="30">
        <v>0</v>
      </c>
      <c r="KC24" s="30">
        <v>0</v>
      </c>
      <c r="KD24" s="30">
        <v>0</v>
      </c>
      <c r="KE24" s="30">
        <v>0</v>
      </c>
      <c r="KF24" s="30">
        <v>0</v>
      </c>
      <c r="KG24" s="30">
        <v>0</v>
      </c>
      <c r="KH24" s="30">
        <v>0</v>
      </c>
      <c r="KI24" s="43">
        <v>0</v>
      </c>
      <c r="KJ24" s="43">
        <v>0</v>
      </c>
      <c r="KK24" s="43">
        <v>0</v>
      </c>
      <c r="KL24" s="43">
        <v>0</v>
      </c>
      <c r="KM24" s="30">
        <v>1252073260</v>
      </c>
      <c r="KN24" s="30">
        <v>1121838100</v>
      </c>
      <c r="KO24" s="30">
        <v>37614494</v>
      </c>
      <c r="KP24" s="30">
        <v>32205108</v>
      </c>
      <c r="KQ24" s="30">
        <v>2404568</v>
      </c>
      <c r="KR24" s="30">
        <v>0</v>
      </c>
      <c r="KS24" s="30">
        <v>2435590</v>
      </c>
      <c r="KT24" s="30">
        <v>2582333</v>
      </c>
      <c r="KU24" s="30">
        <v>77280</v>
      </c>
      <c r="KV24" s="30">
        <v>42542333</v>
      </c>
      <c r="KW24" s="30">
        <v>0</v>
      </c>
      <c r="KX24" s="30">
        <v>632235</v>
      </c>
      <c r="KY24" s="30">
        <v>0</v>
      </c>
      <c r="KZ24" s="30">
        <v>1175292</v>
      </c>
      <c r="LA24" s="30">
        <v>6546432</v>
      </c>
      <c r="LB24" s="30">
        <v>590495</v>
      </c>
      <c r="LC24" s="30">
        <v>1429000</v>
      </c>
      <c r="LD24" s="30">
        <v>0</v>
      </c>
      <c r="LE24" s="30">
        <v>0</v>
      </c>
      <c r="LF24" s="30">
        <v>0</v>
      </c>
      <c r="LG24" s="30">
        <v>0</v>
      </c>
      <c r="LH24" s="30">
        <v>0</v>
      </c>
      <c r="LI24" s="30">
        <v>0</v>
      </c>
      <c r="LJ24" s="31">
        <v>0</v>
      </c>
      <c r="LK24" s="31">
        <v>0</v>
      </c>
      <c r="LL24" s="31">
        <v>0</v>
      </c>
      <c r="LM24" s="31">
        <v>0</v>
      </c>
      <c r="LN24" s="31">
        <v>0</v>
      </c>
      <c r="LO24" s="31">
        <v>0</v>
      </c>
      <c r="LP24" s="31">
        <v>0</v>
      </c>
      <c r="LQ24" s="31">
        <v>0</v>
      </c>
      <c r="LR24" s="31">
        <v>0</v>
      </c>
      <c r="LS24" s="31">
        <v>0</v>
      </c>
      <c r="LT24" s="31">
        <v>0</v>
      </c>
      <c r="LU24" s="31">
        <v>0</v>
      </c>
      <c r="LV24" s="31">
        <v>0</v>
      </c>
      <c r="LW24" s="31">
        <v>0</v>
      </c>
      <c r="LX24" s="31">
        <v>0</v>
      </c>
      <c r="LY24" s="31">
        <v>0</v>
      </c>
      <c r="LZ24" s="31">
        <v>0</v>
      </c>
      <c r="MA24" s="31">
        <v>0</v>
      </c>
      <c r="MB24" s="31">
        <v>0</v>
      </c>
      <c r="MC24" s="31">
        <v>0</v>
      </c>
      <c r="MD24" s="31">
        <v>0</v>
      </c>
      <c r="ME24" s="31">
        <v>0</v>
      </c>
      <c r="MF24" s="31">
        <v>0</v>
      </c>
      <c r="MG24" s="31">
        <v>0</v>
      </c>
      <c r="MH24" s="31">
        <v>0</v>
      </c>
      <c r="MI24" s="31">
        <v>0</v>
      </c>
      <c r="MJ24" s="31">
        <v>0</v>
      </c>
      <c r="MK24" s="31">
        <v>0</v>
      </c>
      <c r="ML24" s="31">
        <v>0</v>
      </c>
      <c r="MM24" s="31">
        <v>0</v>
      </c>
      <c r="MN24" s="31">
        <v>0</v>
      </c>
      <c r="MO24" s="31">
        <v>0</v>
      </c>
      <c r="MP24" s="31">
        <v>0</v>
      </c>
      <c r="MQ24" s="30">
        <v>-647798101</v>
      </c>
      <c r="MR24" s="30">
        <v>0</v>
      </c>
      <c r="MS24" s="30">
        <f t="shared" si="3"/>
        <v>19035018709</v>
      </c>
      <c r="MT24" s="30">
        <v>16626246119</v>
      </c>
      <c r="MU24" s="30">
        <v>0</v>
      </c>
      <c r="MV24" s="30">
        <v>0</v>
      </c>
      <c r="MW24" s="30">
        <v>0</v>
      </c>
      <c r="MX24" s="30">
        <v>0</v>
      </c>
      <c r="MY24" s="30">
        <v>0</v>
      </c>
      <c r="MZ24" s="30">
        <v>3454706759</v>
      </c>
      <c r="NA24" s="30">
        <f t="shared" si="4"/>
        <v>0</v>
      </c>
      <c r="NB24" s="30">
        <v>0</v>
      </c>
      <c r="NC24" s="30">
        <v>0</v>
      </c>
      <c r="ND24" s="30">
        <f t="shared" si="5"/>
        <v>0</v>
      </c>
      <c r="NE24" s="30">
        <v>0</v>
      </c>
      <c r="NF24" s="30">
        <v>0</v>
      </c>
      <c r="NG24" s="30">
        <v>597137382</v>
      </c>
      <c r="NH24" s="30">
        <v>12318261425</v>
      </c>
      <c r="NI24" s="30">
        <v>0</v>
      </c>
      <c r="NJ24" s="30">
        <v>0</v>
      </c>
      <c r="NK24" s="30">
        <v>0</v>
      </c>
      <c r="NL24" s="30">
        <v>0</v>
      </c>
      <c r="NM24" s="30">
        <v>0</v>
      </c>
      <c r="NN24" s="30">
        <v>0</v>
      </c>
      <c r="NO24" s="30">
        <v>0</v>
      </c>
      <c r="NP24" s="30">
        <v>0</v>
      </c>
      <c r="NQ24" s="30">
        <v>0</v>
      </c>
      <c r="NR24" s="30">
        <v>0</v>
      </c>
      <c r="NS24" s="30">
        <v>0</v>
      </c>
      <c r="NT24" s="30">
        <v>0</v>
      </c>
      <c r="NU24" s="30">
        <v>256140553</v>
      </c>
      <c r="NV24" s="30">
        <v>0</v>
      </c>
      <c r="NW24" s="30">
        <v>0</v>
      </c>
      <c r="NX24" s="30">
        <v>0</v>
      </c>
      <c r="NY24" s="30">
        <v>0</v>
      </c>
      <c r="NZ24" s="30">
        <v>0</v>
      </c>
      <c r="OA24" s="30">
        <v>1629145892</v>
      </c>
      <c r="OB24" s="30">
        <v>0</v>
      </c>
      <c r="OC24" s="30">
        <v>0</v>
      </c>
      <c r="OD24" s="30">
        <v>0</v>
      </c>
      <c r="OE24" s="30">
        <v>0</v>
      </c>
      <c r="OF24" s="30">
        <v>0</v>
      </c>
      <c r="OG24" s="30">
        <v>0</v>
      </c>
      <c r="OH24" s="30">
        <v>0</v>
      </c>
      <c r="OI24" s="30">
        <v>0</v>
      </c>
      <c r="OJ24" s="30">
        <v>0</v>
      </c>
      <c r="OK24" s="30">
        <v>0</v>
      </c>
      <c r="OL24" s="30">
        <v>0</v>
      </c>
      <c r="OM24" s="30">
        <v>0</v>
      </c>
      <c r="ON24" s="30">
        <v>0</v>
      </c>
      <c r="OO24" s="30">
        <v>0</v>
      </c>
      <c r="OP24" s="30">
        <v>110744752</v>
      </c>
      <c r="OQ24" s="30">
        <v>1518401140</v>
      </c>
      <c r="OR24" s="30">
        <v>0</v>
      </c>
      <c r="OS24" s="30">
        <v>779626698</v>
      </c>
      <c r="OT24" s="30">
        <v>0</v>
      </c>
      <c r="OU24" s="30">
        <v>671911318</v>
      </c>
      <c r="OV24" s="30">
        <v>0</v>
      </c>
      <c r="OW24" s="30">
        <v>0</v>
      </c>
      <c r="OX24" s="30">
        <v>25291906</v>
      </c>
      <c r="OY24" s="30">
        <v>0</v>
      </c>
      <c r="OZ24" s="30">
        <v>0</v>
      </c>
      <c r="PA24" s="30">
        <v>0</v>
      </c>
      <c r="PB24" s="30">
        <v>0</v>
      </c>
      <c r="PC24" s="30">
        <v>0</v>
      </c>
      <c r="PD24" s="30">
        <v>0</v>
      </c>
      <c r="PE24" s="30">
        <v>0</v>
      </c>
      <c r="PF24" s="30">
        <v>0</v>
      </c>
      <c r="PG24" s="30">
        <v>0</v>
      </c>
      <c r="PH24" s="30">
        <v>0</v>
      </c>
      <c r="PI24" s="30">
        <v>0</v>
      </c>
      <c r="PJ24" s="30">
        <v>0</v>
      </c>
      <c r="PK24" s="30">
        <v>0</v>
      </c>
      <c r="PL24" s="30">
        <v>0</v>
      </c>
      <c r="PM24" s="30">
        <v>82423474</v>
      </c>
      <c r="PN24" s="30">
        <v>82423474</v>
      </c>
      <c r="PO24" s="30">
        <v>0</v>
      </c>
      <c r="PP24" s="30">
        <v>0</v>
      </c>
      <c r="PQ24" s="30">
        <v>0</v>
      </c>
      <c r="PR24" s="30">
        <v>0</v>
      </c>
      <c r="PS24" s="30">
        <v>0</v>
      </c>
      <c r="PT24" s="30">
        <f t="shared" si="15"/>
        <v>0</v>
      </c>
      <c r="PU24" s="30">
        <v>0</v>
      </c>
      <c r="PV24" s="30">
        <v>0</v>
      </c>
      <c r="PW24" s="30">
        <v>0</v>
      </c>
      <c r="PX24" s="30">
        <v>0</v>
      </c>
      <c r="PY24" s="30">
        <v>0</v>
      </c>
      <c r="PZ24" s="30">
        <v>0</v>
      </c>
      <c r="QA24" s="30">
        <v>0</v>
      </c>
      <c r="QB24" s="30">
        <v>0</v>
      </c>
      <c r="QC24" s="30">
        <v>0</v>
      </c>
      <c r="QD24" s="30">
        <v>0</v>
      </c>
      <c r="QE24" s="30">
        <v>0</v>
      </c>
      <c r="QF24" s="30">
        <v>0</v>
      </c>
      <c r="QG24" s="30">
        <v>0</v>
      </c>
      <c r="QH24" s="30">
        <v>0</v>
      </c>
      <c r="QI24" s="30">
        <v>0</v>
      </c>
      <c r="QJ24" s="30">
        <v>0</v>
      </c>
      <c r="QK24" s="30">
        <v>0</v>
      </c>
      <c r="QL24" s="30">
        <v>0</v>
      </c>
      <c r="QM24" s="30">
        <v>0</v>
      </c>
      <c r="QN24" s="30">
        <v>0</v>
      </c>
      <c r="QO24" s="30">
        <f t="shared" si="16"/>
        <v>104704221757</v>
      </c>
      <c r="QP24" s="30">
        <f t="shared" si="17"/>
        <v>788406272</v>
      </c>
      <c r="QQ24" s="30">
        <v>0</v>
      </c>
      <c r="QR24" s="30">
        <v>0</v>
      </c>
      <c r="QS24" s="30">
        <v>0</v>
      </c>
      <c r="QT24" s="30">
        <v>0</v>
      </c>
      <c r="QU24" s="30">
        <v>0</v>
      </c>
      <c r="QV24" s="30">
        <v>0</v>
      </c>
      <c r="QW24" s="30">
        <v>406113731</v>
      </c>
      <c r="QX24" s="30">
        <v>403737405</v>
      </c>
      <c r="QY24" s="30">
        <v>2376326</v>
      </c>
      <c r="QZ24" s="30">
        <v>382292541</v>
      </c>
      <c r="RA24" s="30">
        <v>0</v>
      </c>
      <c r="RB24" s="30">
        <v>0</v>
      </c>
      <c r="RC24" s="30">
        <v>0</v>
      </c>
      <c r="RD24" s="30">
        <v>0</v>
      </c>
      <c r="RE24" s="30">
        <v>0</v>
      </c>
      <c r="RF24" s="30">
        <v>0</v>
      </c>
      <c r="RG24" s="30">
        <v>0</v>
      </c>
      <c r="RH24" s="30">
        <v>0</v>
      </c>
      <c r="RI24" s="30">
        <v>103915815485</v>
      </c>
      <c r="RJ24" s="30">
        <v>3865837396</v>
      </c>
      <c r="RK24" s="30">
        <v>3865837396</v>
      </c>
      <c r="RL24" s="30">
        <v>3188890697</v>
      </c>
      <c r="RM24" s="30">
        <v>381967771</v>
      </c>
      <c r="RN24" s="30">
        <v>236181005</v>
      </c>
      <c r="RO24" s="30">
        <v>0</v>
      </c>
      <c r="RP24" s="30">
        <v>1605540</v>
      </c>
      <c r="RQ24" s="30">
        <v>0</v>
      </c>
      <c r="RR24" s="30">
        <v>0</v>
      </c>
      <c r="RS24" s="30">
        <v>9770</v>
      </c>
      <c r="RT24" s="30">
        <v>4413951</v>
      </c>
      <c r="RU24" s="30">
        <v>44425943</v>
      </c>
      <c r="RV24" s="30">
        <v>6640950</v>
      </c>
      <c r="RW24" s="30">
        <v>1701769</v>
      </c>
      <c r="RX24" s="30">
        <v>0</v>
      </c>
      <c r="RY24" s="30">
        <v>0</v>
      </c>
      <c r="RZ24" s="30">
        <v>0</v>
      </c>
      <c r="SA24" s="30">
        <v>0</v>
      </c>
      <c r="SB24" s="30">
        <v>0</v>
      </c>
      <c r="SC24" s="30">
        <v>0</v>
      </c>
      <c r="SD24" s="30">
        <v>0</v>
      </c>
      <c r="SE24" s="30">
        <v>0</v>
      </c>
      <c r="SF24" s="30">
        <v>0</v>
      </c>
      <c r="SG24" s="30">
        <v>0</v>
      </c>
      <c r="SH24" s="30">
        <v>0</v>
      </c>
      <c r="SI24" s="30">
        <v>0</v>
      </c>
      <c r="SJ24" s="30">
        <v>0</v>
      </c>
      <c r="SK24" s="30">
        <v>0</v>
      </c>
      <c r="SL24" s="30">
        <v>0</v>
      </c>
      <c r="SM24" s="30">
        <v>0</v>
      </c>
      <c r="SN24" s="30">
        <v>0</v>
      </c>
      <c r="SO24" s="30">
        <v>0</v>
      </c>
      <c r="SP24" s="30">
        <v>0</v>
      </c>
      <c r="SQ24" s="30">
        <v>0</v>
      </c>
      <c r="SR24" s="30">
        <v>0</v>
      </c>
      <c r="SS24" s="30">
        <v>0</v>
      </c>
      <c r="ST24" s="30">
        <v>0</v>
      </c>
      <c r="SU24" s="30">
        <v>0</v>
      </c>
      <c r="SV24" s="30">
        <v>0</v>
      </c>
      <c r="SW24" s="30">
        <v>0</v>
      </c>
      <c r="SX24" s="30">
        <v>0</v>
      </c>
      <c r="SY24" s="30">
        <v>0</v>
      </c>
      <c r="SZ24" s="30">
        <v>0</v>
      </c>
      <c r="TA24" s="30">
        <v>0</v>
      </c>
      <c r="TB24" s="30">
        <v>0</v>
      </c>
      <c r="TC24" s="30">
        <v>0</v>
      </c>
      <c r="TD24" s="30">
        <v>0</v>
      </c>
      <c r="TE24" s="30">
        <v>0</v>
      </c>
      <c r="TF24" s="30">
        <v>0</v>
      </c>
      <c r="TG24" s="30">
        <v>0</v>
      </c>
      <c r="TH24" s="30">
        <v>0</v>
      </c>
      <c r="TI24" s="30">
        <f t="shared" si="18"/>
        <v>618148776</v>
      </c>
      <c r="TJ24" s="30">
        <f t="shared" si="6"/>
        <v>0</v>
      </c>
      <c r="TK24" s="30">
        <v>0</v>
      </c>
      <c r="TL24" s="30">
        <v>0</v>
      </c>
      <c r="TM24" s="30">
        <v>0</v>
      </c>
      <c r="TN24" s="30">
        <v>0</v>
      </c>
      <c r="TO24" s="30">
        <v>0</v>
      </c>
      <c r="TP24" s="30">
        <v>0</v>
      </c>
      <c r="TQ24" s="30">
        <v>0</v>
      </c>
      <c r="TR24" s="30">
        <v>0</v>
      </c>
      <c r="TS24" s="30">
        <v>0</v>
      </c>
      <c r="TT24" s="30">
        <v>0</v>
      </c>
      <c r="TU24" s="30">
        <v>100049978089</v>
      </c>
      <c r="TV24" s="30">
        <v>0</v>
      </c>
      <c r="TW24" s="30">
        <v>100000000204</v>
      </c>
      <c r="TX24" s="30">
        <v>123970</v>
      </c>
      <c r="TY24" s="30">
        <v>49853915</v>
      </c>
      <c r="TZ24" s="30">
        <v>0</v>
      </c>
      <c r="UA24" s="30">
        <v>0</v>
      </c>
      <c r="UB24" s="30">
        <v>0</v>
      </c>
      <c r="UC24" s="30">
        <v>0</v>
      </c>
      <c r="UD24" s="30">
        <v>0</v>
      </c>
      <c r="UE24" s="30">
        <v>0</v>
      </c>
      <c r="UF24" s="30">
        <v>0</v>
      </c>
      <c r="UG24" s="30">
        <f t="shared" si="7"/>
        <v>230187624583</v>
      </c>
      <c r="UH24" s="1">
        <v>1767981181512</v>
      </c>
      <c r="UI24" s="1">
        <f>SUM($UG$16:UG24)-UH24</f>
        <v>0</v>
      </c>
    </row>
    <row r="25" spans="2:555">
      <c r="B25" s="58">
        <v>38991</v>
      </c>
      <c r="C25" s="30">
        <f t="shared" si="0"/>
        <v>124023141643</v>
      </c>
      <c r="D25" s="30">
        <f t="shared" si="1"/>
        <v>77624839620</v>
      </c>
      <c r="E25" s="30">
        <v>62565117041</v>
      </c>
      <c r="F25" s="30">
        <v>4364544</v>
      </c>
      <c r="G25" s="30">
        <v>527400</v>
      </c>
      <c r="H25" s="30">
        <v>35116349570</v>
      </c>
      <c r="I25" s="30">
        <v>35116349570</v>
      </c>
      <c r="J25" s="30">
        <v>0</v>
      </c>
      <c r="K25" s="30">
        <v>0</v>
      </c>
      <c r="L25" s="30">
        <v>2938223666</v>
      </c>
      <c r="M25" s="30">
        <v>17558103038</v>
      </c>
      <c r="N25" s="30">
        <v>17558103038</v>
      </c>
      <c r="O25" s="30">
        <v>0</v>
      </c>
      <c r="P25" s="30">
        <v>261048699</v>
      </c>
      <c r="Q25" s="30">
        <v>2045230559</v>
      </c>
      <c r="R25" s="30">
        <v>4363490102</v>
      </c>
      <c r="S25" s="30">
        <v>15059722579</v>
      </c>
      <c r="T25" s="30">
        <v>7629254000</v>
      </c>
      <c r="U25" s="30">
        <v>0</v>
      </c>
      <c r="V25" s="30">
        <v>7629254000</v>
      </c>
      <c r="W25" s="30">
        <v>97687332</v>
      </c>
      <c r="X25" s="30">
        <v>5028469906</v>
      </c>
      <c r="Y25" s="30">
        <v>25240305</v>
      </c>
      <c r="Z25" s="30">
        <v>0</v>
      </c>
      <c r="AA25" s="30">
        <v>0</v>
      </c>
      <c r="AB25" s="30">
        <v>46643680</v>
      </c>
      <c r="AC25" s="30">
        <v>28558372</v>
      </c>
      <c r="AD25" s="30">
        <v>2202209080</v>
      </c>
      <c r="AE25" s="30">
        <v>0</v>
      </c>
      <c r="AF25" s="30">
        <v>0</v>
      </c>
      <c r="AG25" s="30">
        <v>0</v>
      </c>
      <c r="AH25" s="30">
        <v>0</v>
      </c>
      <c r="AI25" s="30">
        <f t="shared" si="2"/>
        <v>46398302023</v>
      </c>
      <c r="AJ25" s="30">
        <v>68709089</v>
      </c>
      <c r="AK25" s="30">
        <v>0</v>
      </c>
      <c r="AL25" s="30">
        <v>519730</v>
      </c>
      <c r="AM25" s="30">
        <v>68189359</v>
      </c>
      <c r="AN25" s="30">
        <v>0</v>
      </c>
      <c r="AO25" s="30">
        <v>554372427</v>
      </c>
      <c r="AP25" s="30">
        <v>553720897</v>
      </c>
      <c r="AQ25" s="30">
        <v>200000</v>
      </c>
      <c r="AR25" s="30">
        <v>1562446</v>
      </c>
      <c r="AS25" s="30">
        <v>0</v>
      </c>
      <c r="AT25" s="30">
        <v>5814307</v>
      </c>
      <c r="AU25" s="30">
        <v>-7270953</v>
      </c>
      <c r="AV25" s="30">
        <v>0</v>
      </c>
      <c r="AW25" s="30">
        <v>345730</v>
      </c>
      <c r="AX25" s="30">
        <v>0</v>
      </c>
      <c r="AY25" s="30">
        <v>0</v>
      </c>
      <c r="AZ25" s="30">
        <v>0</v>
      </c>
      <c r="BA25" s="30">
        <v>0</v>
      </c>
      <c r="BB25" s="30">
        <v>0</v>
      </c>
      <c r="BC25" s="30">
        <v>0</v>
      </c>
      <c r="BD25" s="30">
        <v>5064673292</v>
      </c>
      <c r="BE25" s="30">
        <v>0</v>
      </c>
      <c r="BF25" s="30">
        <v>4562150125</v>
      </c>
      <c r="BG25" s="30">
        <v>434723762</v>
      </c>
      <c r="BH25" s="30">
        <v>402044</v>
      </c>
      <c r="BI25" s="30">
        <v>874</v>
      </c>
      <c r="BJ25" s="30">
        <v>15600</v>
      </c>
      <c r="BK25" s="30">
        <v>0</v>
      </c>
      <c r="BL25" s="30">
        <v>13509678</v>
      </c>
      <c r="BM25" s="30">
        <v>0</v>
      </c>
      <c r="BN25" s="30">
        <v>5852904</v>
      </c>
      <c r="BO25" s="30">
        <v>14299825</v>
      </c>
      <c r="BP25" s="30">
        <v>0</v>
      </c>
      <c r="BQ25" s="30">
        <v>0</v>
      </c>
      <c r="BR25" s="30">
        <v>33718480</v>
      </c>
      <c r="BS25" s="30">
        <v>0</v>
      </c>
      <c r="BT25" s="30">
        <v>86605951</v>
      </c>
      <c r="BU25" s="30">
        <v>157137</v>
      </c>
      <c r="BV25" s="30">
        <v>0</v>
      </c>
      <c r="BW25" s="30">
        <v>2344480</v>
      </c>
      <c r="BX25" s="30">
        <v>2358262</v>
      </c>
      <c r="BY25" s="30">
        <v>81746072</v>
      </c>
      <c r="BZ25" s="30">
        <v>0</v>
      </c>
      <c r="CA25" s="30">
        <v>0</v>
      </c>
      <c r="CB25" s="30">
        <v>0</v>
      </c>
      <c r="CC25" s="30">
        <v>401042396</v>
      </c>
      <c r="CD25" s="30">
        <v>4712664</v>
      </c>
      <c r="CE25" s="30">
        <v>3719297341</v>
      </c>
      <c r="CF25" s="30">
        <v>90333729</v>
      </c>
      <c r="CG25" s="30">
        <v>1760086809</v>
      </c>
      <c r="CH25" s="30">
        <v>41840055</v>
      </c>
      <c r="CI25" s="30">
        <v>24490015</v>
      </c>
      <c r="CJ25" s="30">
        <v>722047</v>
      </c>
      <c r="CK25" s="30">
        <v>16134564</v>
      </c>
      <c r="CL25" s="30">
        <v>2208551</v>
      </c>
      <c r="CM25" s="30">
        <v>307649</v>
      </c>
      <c r="CN25" s="30">
        <v>343009</v>
      </c>
      <c r="CO25" s="30">
        <v>943644</v>
      </c>
      <c r="CP25" s="30">
        <v>3830551</v>
      </c>
      <c r="CQ25" s="30">
        <v>0</v>
      </c>
      <c r="CR25" s="30">
        <v>0</v>
      </c>
      <c r="CS25" s="30">
        <v>1785005369</v>
      </c>
      <c r="CT25" s="30">
        <v>320110826</v>
      </c>
      <c r="CU25" s="30">
        <v>38449243</v>
      </c>
      <c r="CV25" s="30">
        <v>52244185</v>
      </c>
      <c r="CW25" s="30">
        <v>29192852</v>
      </c>
      <c r="CX25" s="30">
        <v>10137133</v>
      </c>
      <c r="CY25" s="30">
        <v>4459700</v>
      </c>
      <c r="CZ25" s="30">
        <f t="shared" si="8"/>
        <v>1330411430</v>
      </c>
      <c r="DA25" s="30">
        <v>1151012243</v>
      </c>
      <c r="DB25" s="30">
        <v>143700978</v>
      </c>
      <c r="DC25" s="30">
        <v>0</v>
      </c>
      <c r="DD25" s="30">
        <v>35698209</v>
      </c>
      <c r="DE25" s="30">
        <v>0</v>
      </c>
      <c r="DF25" s="30">
        <v>0</v>
      </c>
      <c r="DG25" s="30">
        <v>0</v>
      </c>
      <c r="DH25" s="30">
        <v>0</v>
      </c>
      <c r="DI25" s="30">
        <v>4564631</v>
      </c>
      <c r="DJ25" s="30">
        <v>0</v>
      </c>
      <c r="DK25" s="30">
        <v>4564631</v>
      </c>
      <c r="DL25" s="30">
        <v>106569232</v>
      </c>
      <c r="DM25" s="30">
        <f t="shared" si="9"/>
        <v>338692909</v>
      </c>
      <c r="DN25" s="30">
        <v>29957862</v>
      </c>
      <c r="DO25" s="30">
        <v>-1883384</v>
      </c>
      <c r="DP25" s="30">
        <v>-2286045</v>
      </c>
      <c r="DQ25" s="30">
        <v>402661</v>
      </c>
      <c r="DR25" s="30">
        <v>213187508</v>
      </c>
      <c r="DS25" s="30">
        <v>9810249</v>
      </c>
      <c r="DT25" s="30">
        <v>8866567</v>
      </c>
      <c r="DU25" s="30">
        <v>844790</v>
      </c>
      <c r="DV25" s="30">
        <v>98892</v>
      </c>
      <c r="DW25" s="30">
        <v>15280061</v>
      </c>
      <c r="DX25" s="30">
        <v>1392561</v>
      </c>
      <c r="DY25" s="30">
        <v>4933500</v>
      </c>
      <c r="DZ25" s="30">
        <v>0</v>
      </c>
      <c r="EA25" s="30">
        <v>8894200</v>
      </c>
      <c r="EB25" s="30">
        <v>59800</v>
      </c>
      <c r="EC25" s="30">
        <v>9716220</v>
      </c>
      <c r="ED25" s="30">
        <v>-127645</v>
      </c>
      <c r="EE25" s="30">
        <v>9834000</v>
      </c>
      <c r="EF25" s="30">
        <v>9865</v>
      </c>
      <c r="EG25" s="30">
        <v>9952846</v>
      </c>
      <c r="EH25" s="30">
        <v>9945203</v>
      </c>
      <c r="EI25" s="30">
        <v>0</v>
      </c>
      <c r="EJ25" s="30">
        <v>7643</v>
      </c>
      <c r="EK25" s="30">
        <v>20490702</v>
      </c>
      <c r="EL25" s="30">
        <v>2094881</v>
      </c>
      <c r="EM25" s="30">
        <v>554371</v>
      </c>
      <c r="EN25" s="30">
        <v>11480788</v>
      </c>
      <c r="EO25" s="30">
        <v>1212121</v>
      </c>
      <c r="EP25" s="30">
        <v>554097</v>
      </c>
      <c r="EQ25" s="30">
        <v>28892</v>
      </c>
      <c r="ER25" s="30">
        <v>-3331</v>
      </c>
      <c r="ES25" s="30">
        <v>259085</v>
      </c>
      <c r="ET25" s="30">
        <v>373378</v>
      </c>
      <c r="EU25" s="30">
        <v>2351505</v>
      </c>
      <c r="EV25" s="30">
        <v>1305068</v>
      </c>
      <c r="EW25" s="30">
        <v>15102262</v>
      </c>
      <c r="EX25" s="30">
        <v>184642</v>
      </c>
      <c r="EY25" s="30">
        <v>-36606</v>
      </c>
      <c r="EZ25" s="30">
        <v>9525260</v>
      </c>
      <c r="FA25" s="30">
        <v>5428966</v>
      </c>
      <c r="FB25" s="30">
        <v>9508221</v>
      </c>
      <c r="FC25" s="30">
        <v>146384</v>
      </c>
      <c r="FD25" s="30">
        <v>-38742</v>
      </c>
      <c r="FE25" s="30">
        <v>0</v>
      </c>
      <c r="FF25" s="30">
        <v>104220571</v>
      </c>
      <c r="FG25" s="30">
        <v>97430923</v>
      </c>
      <c r="FH25" s="30">
        <v>543306</v>
      </c>
      <c r="FI25" s="30">
        <v>87779816</v>
      </c>
      <c r="FJ25" s="30">
        <v>8004974</v>
      </c>
      <c r="FK25" s="30">
        <v>1115400</v>
      </c>
      <c r="FL25" s="30">
        <v>0</v>
      </c>
      <c r="FM25" s="30">
        <v>0</v>
      </c>
      <c r="FN25" s="30">
        <v>129410</v>
      </c>
      <c r="FO25" s="30">
        <v>6760164</v>
      </c>
      <c r="FP25" s="30">
        <v>1102827</v>
      </c>
      <c r="FQ25" s="30">
        <v>0</v>
      </c>
      <c r="FR25" s="30">
        <f t="shared" si="10"/>
        <v>308004442</v>
      </c>
      <c r="FS25" s="30">
        <v>964566</v>
      </c>
      <c r="FT25" s="30">
        <v>110227</v>
      </c>
      <c r="FU25" s="30">
        <v>3290208</v>
      </c>
      <c r="FV25" s="30">
        <v>-2092844</v>
      </c>
      <c r="FW25" s="30">
        <v>137932</v>
      </c>
      <c r="FX25" s="30">
        <v>-2230776</v>
      </c>
      <c r="FY25" s="30">
        <v>0</v>
      </c>
      <c r="FZ25" s="30">
        <v>93234</v>
      </c>
      <c r="GA25" s="30">
        <v>-3848759</v>
      </c>
      <c r="GB25" s="30">
        <v>3412500</v>
      </c>
      <c r="GC25" s="30">
        <v>2514977</v>
      </c>
      <c r="GD25" s="30">
        <v>0</v>
      </c>
      <c r="GE25" s="30">
        <v>2514977</v>
      </c>
      <c r="GF25" s="30">
        <v>0</v>
      </c>
      <c r="GG25" s="30">
        <v>125355</v>
      </c>
      <c r="GH25" s="30">
        <v>7112241</v>
      </c>
      <c r="GI25" s="30">
        <v>112629533</v>
      </c>
      <c r="GJ25" s="30">
        <v>60150533</v>
      </c>
      <c r="GK25" s="30">
        <v>52479000</v>
      </c>
      <c r="GL25" s="30">
        <v>184657770</v>
      </c>
      <c r="GM25" s="30">
        <v>2773314</v>
      </c>
      <c r="GN25" s="30">
        <v>1785000</v>
      </c>
      <c r="GO25" s="30">
        <v>1893000</v>
      </c>
      <c r="GP25" s="30">
        <v>45051488</v>
      </c>
      <c r="GQ25" s="30">
        <v>13319521</v>
      </c>
      <c r="GR25" s="30">
        <v>290960</v>
      </c>
      <c r="GS25" s="30">
        <v>45461548</v>
      </c>
      <c r="GT25" s="30">
        <v>74082939</v>
      </c>
      <c r="GU25" s="30">
        <v>548106449</v>
      </c>
      <c r="GV25" s="30">
        <v>0</v>
      </c>
      <c r="GW25" s="30">
        <v>0</v>
      </c>
      <c r="GX25" s="30">
        <v>0</v>
      </c>
      <c r="GY25" s="30">
        <v>10437302</v>
      </c>
      <c r="GZ25" s="30">
        <v>537247628</v>
      </c>
      <c r="HA25" s="30">
        <v>421519</v>
      </c>
      <c r="HB25" s="30">
        <v>0</v>
      </c>
      <c r="HC25" s="30">
        <v>0</v>
      </c>
      <c r="HD25" s="30">
        <v>0</v>
      </c>
      <c r="HE25" s="30">
        <v>0</v>
      </c>
      <c r="HF25" s="30">
        <v>0</v>
      </c>
      <c r="HG25" s="30">
        <v>0</v>
      </c>
      <c r="HH25" s="30">
        <f t="shared" si="11"/>
        <v>0</v>
      </c>
      <c r="HI25" s="30">
        <f t="shared" si="12"/>
        <v>0</v>
      </c>
      <c r="HJ25" s="30">
        <v>0</v>
      </c>
      <c r="HK25" s="30">
        <v>0</v>
      </c>
      <c r="HL25" s="30">
        <v>0</v>
      </c>
      <c r="HM25" s="30">
        <v>0</v>
      </c>
      <c r="HN25" s="30">
        <v>0</v>
      </c>
      <c r="HO25" s="30">
        <v>0</v>
      </c>
      <c r="HP25" s="30">
        <v>17541364</v>
      </c>
      <c r="HQ25" s="30">
        <v>3102510</v>
      </c>
      <c r="HR25" s="30">
        <v>5818290</v>
      </c>
      <c r="HS25" s="30">
        <v>8620564</v>
      </c>
      <c r="HT25" s="30">
        <v>0</v>
      </c>
      <c r="HU25" s="30">
        <v>0</v>
      </c>
      <c r="HV25" s="30">
        <v>0</v>
      </c>
      <c r="HW25" s="30">
        <v>0</v>
      </c>
      <c r="HX25" s="30">
        <f t="shared" si="13"/>
        <v>0</v>
      </c>
      <c r="HY25" s="30">
        <f t="shared" si="14"/>
        <v>0</v>
      </c>
      <c r="HZ25" s="30">
        <v>34915975578</v>
      </c>
      <c r="IA25" s="30">
        <v>34537261554</v>
      </c>
      <c r="IB25" s="30">
        <v>34537261554</v>
      </c>
      <c r="IC25" s="30">
        <v>0</v>
      </c>
      <c r="ID25" s="30">
        <v>0</v>
      </c>
      <c r="IE25" s="30">
        <v>0</v>
      </c>
      <c r="IF25" s="30">
        <v>0</v>
      </c>
      <c r="IG25" s="30">
        <v>28727671690</v>
      </c>
      <c r="IH25" s="30">
        <v>22065824609</v>
      </c>
      <c r="II25" s="30">
        <v>5425237108</v>
      </c>
      <c r="IJ25" s="30">
        <v>1236609973</v>
      </c>
      <c r="IK25" s="30">
        <v>0</v>
      </c>
      <c r="IL25" s="30">
        <v>406738047</v>
      </c>
      <c r="IM25" s="30">
        <v>185462996</v>
      </c>
      <c r="IN25" s="30">
        <v>17906026</v>
      </c>
      <c r="IO25" s="30">
        <v>13429520</v>
      </c>
      <c r="IP25" s="30">
        <v>189939505</v>
      </c>
      <c r="IQ25" s="30">
        <v>3445709143</v>
      </c>
      <c r="IR25" s="30">
        <v>1569711943</v>
      </c>
      <c r="IS25" s="30">
        <v>153142629</v>
      </c>
      <c r="IT25" s="30">
        <v>114856971</v>
      </c>
      <c r="IU25" s="30">
        <v>1607997600</v>
      </c>
      <c r="IV25" s="30">
        <v>13845930</v>
      </c>
      <c r="IW25" s="30">
        <v>117296744</v>
      </c>
      <c r="IX25" s="30">
        <v>0</v>
      </c>
      <c r="IY25" s="30">
        <v>0</v>
      </c>
      <c r="IZ25" s="30">
        <v>0</v>
      </c>
      <c r="JA25" s="30">
        <v>1826000000</v>
      </c>
      <c r="JB25" s="30">
        <v>0</v>
      </c>
      <c r="JC25" s="30">
        <v>0</v>
      </c>
      <c r="JD25" s="30">
        <v>0</v>
      </c>
      <c r="JE25" s="30">
        <v>0</v>
      </c>
      <c r="JF25" s="30">
        <v>0</v>
      </c>
      <c r="JG25" s="30">
        <v>0</v>
      </c>
      <c r="JH25" s="31">
        <v>0</v>
      </c>
      <c r="JI25" s="43">
        <v>0</v>
      </c>
      <c r="JJ25" s="43">
        <v>0</v>
      </c>
      <c r="JK25" s="43">
        <v>0</v>
      </c>
      <c r="JL25" s="43"/>
      <c r="JM25" s="30">
        <v>0</v>
      </c>
      <c r="JN25" s="43">
        <v>0</v>
      </c>
      <c r="JO25" s="30">
        <v>277779463</v>
      </c>
      <c r="JP25" s="30">
        <v>249056624</v>
      </c>
      <c r="JQ25" s="30">
        <v>9071116</v>
      </c>
      <c r="JR25" s="30">
        <v>0</v>
      </c>
      <c r="JS25" s="30">
        <v>0</v>
      </c>
      <c r="JT25" s="30">
        <v>0</v>
      </c>
      <c r="JU25" s="30">
        <v>0</v>
      </c>
      <c r="JV25" s="30">
        <v>0</v>
      </c>
      <c r="JW25" s="30">
        <v>0</v>
      </c>
      <c r="JX25" s="30">
        <v>239985508</v>
      </c>
      <c r="JY25" s="30">
        <v>0</v>
      </c>
      <c r="JZ25" s="30">
        <v>0</v>
      </c>
      <c r="KA25" s="30">
        <v>0</v>
      </c>
      <c r="KB25" s="30">
        <v>0</v>
      </c>
      <c r="KC25" s="30">
        <v>0</v>
      </c>
      <c r="KD25" s="30">
        <v>0</v>
      </c>
      <c r="KE25" s="30">
        <v>0</v>
      </c>
      <c r="KF25" s="30">
        <v>0</v>
      </c>
      <c r="KG25" s="30">
        <v>0</v>
      </c>
      <c r="KH25" s="30">
        <v>0</v>
      </c>
      <c r="KI25" s="43">
        <v>0</v>
      </c>
      <c r="KJ25" s="43">
        <v>0</v>
      </c>
      <c r="KK25" s="43">
        <v>0</v>
      </c>
      <c r="KL25" s="43">
        <v>0</v>
      </c>
      <c r="KM25" s="30">
        <v>129657400</v>
      </c>
      <c r="KN25" s="30">
        <v>0</v>
      </c>
      <c r="KO25" s="30">
        <v>0</v>
      </c>
      <c r="KP25" s="30">
        <v>32205108</v>
      </c>
      <c r="KQ25" s="30">
        <v>6494715</v>
      </c>
      <c r="KR25" s="30">
        <v>1805455</v>
      </c>
      <c r="KS25" s="30">
        <v>2739551</v>
      </c>
      <c r="KT25" s="30">
        <v>5023129</v>
      </c>
      <c r="KU25" s="30">
        <v>337385</v>
      </c>
      <c r="KV25" s="30">
        <v>58210333</v>
      </c>
      <c r="KW25" s="30">
        <v>0</v>
      </c>
      <c r="KX25" s="30">
        <v>1032933</v>
      </c>
      <c r="KY25" s="30">
        <v>0</v>
      </c>
      <c r="KZ25" s="30">
        <v>4772386</v>
      </c>
      <c r="LA25" s="30">
        <v>12710455</v>
      </c>
      <c r="LB25" s="30">
        <v>3126455</v>
      </c>
      <c r="LC25" s="30">
        <v>1199495</v>
      </c>
      <c r="LD25" s="30">
        <v>0</v>
      </c>
      <c r="LE25" s="30">
        <v>0</v>
      </c>
      <c r="LF25" s="30">
        <v>0</v>
      </c>
      <c r="LG25" s="30">
        <v>0</v>
      </c>
      <c r="LH25" s="30">
        <v>0</v>
      </c>
      <c r="LI25" s="30">
        <v>0</v>
      </c>
      <c r="LJ25" s="31">
        <v>0</v>
      </c>
      <c r="LK25" s="31">
        <v>0</v>
      </c>
      <c r="LL25" s="31">
        <v>0</v>
      </c>
      <c r="LM25" s="31">
        <v>0</v>
      </c>
      <c r="LN25" s="31">
        <v>0</v>
      </c>
      <c r="LO25" s="31">
        <v>0</v>
      </c>
      <c r="LP25" s="31">
        <v>0</v>
      </c>
      <c r="LQ25" s="31">
        <v>0</v>
      </c>
      <c r="LR25" s="31">
        <v>0</v>
      </c>
      <c r="LS25" s="31">
        <v>0</v>
      </c>
      <c r="LT25" s="31">
        <v>0</v>
      </c>
      <c r="LU25" s="31">
        <v>0</v>
      </c>
      <c r="LV25" s="31">
        <v>0</v>
      </c>
      <c r="LW25" s="31">
        <v>0</v>
      </c>
      <c r="LX25" s="31">
        <v>0</v>
      </c>
      <c r="LY25" s="31">
        <v>0</v>
      </c>
      <c r="LZ25" s="31">
        <v>0</v>
      </c>
      <c r="MA25" s="31">
        <v>0</v>
      </c>
      <c r="MB25" s="31">
        <v>0</v>
      </c>
      <c r="MC25" s="31">
        <v>0</v>
      </c>
      <c r="MD25" s="31">
        <v>0</v>
      </c>
      <c r="ME25" s="31">
        <v>0</v>
      </c>
      <c r="MF25" s="31">
        <v>0</v>
      </c>
      <c r="MG25" s="31">
        <v>0</v>
      </c>
      <c r="MH25" s="31">
        <v>0</v>
      </c>
      <c r="MI25" s="31">
        <v>0</v>
      </c>
      <c r="MJ25" s="31">
        <v>0</v>
      </c>
      <c r="MK25" s="31">
        <v>0</v>
      </c>
      <c r="ML25" s="31">
        <v>0</v>
      </c>
      <c r="MM25" s="31">
        <v>0</v>
      </c>
      <c r="MN25" s="31">
        <v>0</v>
      </c>
      <c r="MO25" s="31">
        <v>0</v>
      </c>
      <c r="MP25" s="31">
        <v>0</v>
      </c>
      <c r="MQ25" s="30">
        <v>276975622</v>
      </c>
      <c r="MR25" s="30">
        <v>0</v>
      </c>
      <c r="MS25" s="30">
        <f t="shared" si="3"/>
        <v>17940540249</v>
      </c>
      <c r="MT25" s="30">
        <v>15480880306</v>
      </c>
      <c r="MU25" s="30">
        <v>0</v>
      </c>
      <c r="MV25" s="30">
        <v>11124392319</v>
      </c>
      <c r="MW25" s="30">
        <v>0</v>
      </c>
      <c r="MX25" s="30">
        <v>0</v>
      </c>
      <c r="MY25" s="30">
        <v>0</v>
      </c>
      <c r="MZ25" s="30">
        <v>3454706759</v>
      </c>
      <c r="NA25" s="30">
        <f t="shared" si="4"/>
        <v>0</v>
      </c>
      <c r="NB25" s="30">
        <v>0</v>
      </c>
      <c r="NC25" s="30">
        <v>0</v>
      </c>
      <c r="ND25" s="30">
        <f t="shared" si="5"/>
        <v>0</v>
      </c>
      <c r="NE25" s="30">
        <v>0</v>
      </c>
      <c r="NF25" s="30">
        <v>0</v>
      </c>
      <c r="NG25" s="30">
        <v>571914840</v>
      </c>
      <c r="NH25" s="30">
        <v>0</v>
      </c>
      <c r="NI25" s="30">
        <v>0</v>
      </c>
      <c r="NJ25" s="30">
        <v>0</v>
      </c>
      <c r="NK25" s="30">
        <v>0</v>
      </c>
      <c r="NL25" s="30">
        <v>0</v>
      </c>
      <c r="NM25" s="30">
        <v>0</v>
      </c>
      <c r="NN25" s="30">
        <v>0</v>
      </c>
      <c r="NO25" s="30">
        <v>0</v>
      </c>
      <c r="NP25" s="30">
        <v>0</v>
      </c>
      <c r="NQ25" s="30">
        <v>0</v>
      </c>
      <c r="NR25" s="30">
        <v>0</v>
      </c>
      <c r="NS25" s="30">
        <v>0</v>
      </c>
      <c r="NT25" s="30">
        <v>0</v>
      </c>
      <c r="NU25" s="30">
        <v>329866388</v>
      </c>
      <c r="NV25" s="30">
        <v>0</v>
      </c>
      <c r="NW25" s="30">
        <v>0</v>
      </c>
      <c r="NX25" s="30">
        <v>0</v>
      </c>
      <c r="NY25" s="30">
        <v>0</v>
      </c>
      <c r="NZ25" s="30">
        <v>0</v>
      </c>
      <c r="OA25" s="30">
        <v>1670513722</v>
      </c>
      <c r="OB25" s="30">
        <v>0</v>
      </c>
      <c r="OC25" s="30">
        <v>0</v>
      </c>
      <c r="OD25" s="30">
        <v>0</v>
      </c>
      <c r="OE25" s="30">
        <v>0</v>
      </c>
      <c r="OF25" s="30">
        <v>0</v>
      </c>
      <c r="OG25" s="30">
        <v>0</v>
      </c>
      <c r="OH25" s="30">
        <v>0</v>
      </c>
      <c r="OI25" s="30">
        <v>0</v>
      </c>
      <c r="OJ25" s="30">
        <v>0</v>
      </c>
      <c r="OK25" s="30">
        <v>0</v>
      </c>
      <c r="OL25" s="30">
        <v>0</v>
      </c>
      <c r="OM25" s="30">
        <v>0</v>
      </c>
      <c r="ON25" s="30">
        <v>0</v>
      </c>
      <c r="OO25" s="30">
        <v>0</v>
      </c>
      <c r="OP25" s="30">
        <v>152112582</v>
      </c>
      <c r="OQ25" s="30">
        <v>1518401140</v>
      </c>
      <c r="OR25" s="30">
        <v>0</v>
      </c>
      <c r="OS25" s="30">
        <v>789146221</v>
      </c>
      <c r="OT25" s="30">
        <v>0</v>
      </c>
      <c r="OU25" s="30">
        <v>671911318</v>
      </c>
      <c r="OV25" s="30">
        <v>0</v>
      </c>
      <c r="OW25" s="30">
        <v>0</v>
      </c>
      <c r="OX25" s="30">
        <v>19982506</v>
      </c>
      <c r="OY25" s="30">
        <v>0</v>
      </c>
      <c r="OZ25" s="30">
        <v>0</v>
      </c>
      <c r="PA25" s="30">
        <v>0</v>
      </c>
      <c r="PB25" s="30">
        <v>0</v>
      </c>
      <c r="PC25" s="30">
        <v>0</v>
      </c>
      <c r="PD25" s="30">
        <v>0</v>
      </c>
      <c r="PE25" s="30">
        <v>0</v>
      </c>
      <c r="PF25" s="30">
        <v>0</v>
      </c>
      <c r="PG25" s="30">
        <v>0</v>
      </c>
      <c r="PH25" s="30">
        <v>0</v>
      </c>
      <c r="PI25" s="30">
        <v>0</v>
      </c>
      <c r="PJ25" s="30">
        <v>0</v>
      </c>
      <c r="PK25" s="30">
        <v>0</v>
      </c>
      <c r="PL25" s="30">
        <v>0</v>
      </c>
      <c r="PM25" s="30">
        <v>97252397</v>
      </c>
      <c r="PN25" s="30">
        <v>97252397</v>
      </c>
      <c r="PO25" s="30">
        <v>0</v>
      </c>
      <c r="PP25" s="30">
        <v>0</v>
      </c>
      <c r="PQ25" s="30">
        <v>0</v>
      </c>
      <c r="PR25" s="30">
        <v>0</v>
      </c>
      <c r="PS25" s="30">
        <v>0</v>
      </c>
      <c r="PT25" s="30">
        <f t="shared" si="15"/>
        <v>0</v>
      </c>
      <c r="PU25" s="30">
        <v>0</v>
      </c>
      <c r="PV25" s="30">
        <v>0</v>
      </c>
      <c r="PW25" s="30">
        <v>0</v>
      </c>
      <c r="PX25" s="30">
        <v>0</v>
      </c>
      <c r="PY25" s="30">
        <v>0</v>
      </c>
      <c r="PZ25" s="30">
        <v>0</v>
      </c>
      <c r="QA25" s="30">
        <v>0</v>
      </c>
      <c r="QB25" s="30">
        <v>0</v>
      </c>
      <c r="QC25" s="30">
        <v>0</v>
      </c>
      <c r="QD25" s="30">
        <v>0</v>
      </c>
      <c r="QE25" s="30">
        <v>0</v>
      </c>
      <c r="QF25" s="30">
        <v>0</v>
      </c>
      <c r="QG25" s="30">
        <v>0</v>
      </c>
      <c r="QH25" s="30">
        <v>0</v>
      </c>
      <c r="QI25" s="30">
        <v>0</v>
      </c>
      <c r="QJ25" s="30">
        <v>0</v>
      </c>
      <c r="QK25" s="30">
        <v>0</v>
      </c>
      <c r="QL25" s="30">
        <v>0</v>
      </c>
      <c r="QM25" s="30">
        <v>0</v>
      </c>
      <c r="QN25" s="30">
        <v>0</v>
      </c>
      <c r="QO25" s="30">
        <f t="shared" si="16"/>
        <v>10573701391</v>
      </c>
      <c r="QP25" s="30">
        <f t="shared" si="17"/>
        <v>968117631</v>
      </c>
      <c r="QQ25" s="30">
        <v>0</v>
      </c>
      <c r="QR25" s="30">
        <v>0</v>
      </c>
      <c r="QS25" s="30">
        <v>0</v>
      </c>
      <c r="QT25" s="30">
        <v>0</v>
      </c>
      <c r="QU25" s="30">
        <v>0</v>
      </c>
      <c r="QV25" s="30">
        <v>0</v>
      </c>
      <c r="QW25" s="30">
        <v>-313916278</v>
      </c>
      <c r="QX25" s="30">
        <v>-316035933</v>
      </c>
      <c r="QY25" s="30">
        <v>2119655</v>
      </c>
      <c r="QZ25" s="30">
        <v>1282033909</v>
      </c>
      <c r="RA25" s="30">
        <v>0</v>
      </c>
      <c r="RB25" s="30">
        <v>0</v>
      </c>
      <c r="RC25" s="30">
        <v>0</v>
      </c>
      <c r="RD25" s="30">
        <v>0</v>
      </c>
      <c r="RE25" s="30">
        <v>0</v>
      </c>
      <c r="RF25" s="30">
        <v>0</v>
      </c>
      <c r="RG25" s="30">
        <v>0</v>
      </c>
      <c r="RH25" s="30">
        <v>0</v>
      </c>
      <c r="RI25" s="30">
        <v>9605583760</v>
      </c>
      <c r="RJ25" s="30">
        <v>9566287748</v>
      </c>
      <c r="RK25" s="30">
        <v>9566287748</v>
      </c>
      <c r="RL25" s="30">
        <v>1725427002</v>
      </c>
      <c r="RM25" s="30">
        <v>7464218665</v>
      </c>
      <c r="RN25" s="30">
        <v>197459285</v>
      </c>
      <c r="RO25" s="30">
        <v>0</v>
      </c>
      <c r="RP25" s="30">
        <v>1402414</v>
      </c>
      <c r="RQ25" s="30">
        <v>0</v>
      </c>
      <c r="RR25" s="30">
        <v>0</v>
      </c>
      <c r="RS25" s="30">
        <v>0</v>
      </c>
      <c r="RT25" s="30">
        <v>8047737</v>
      </c>
      <c r="RU25" s="30">
        <v>146709786</v>
      </c>
      <c r="RV25" s="30">
        <v>18139051</v>
      </c>
      <c r="RW25" s="30">
        <v>4883808</v>
      </c>
      <c r="RX25" s="30">
        <v>0</v>
      </c>
      <c r="RY25" s="30">
        <v>0</v>
      </c>
      <c r="RZ25" s="30">
        <v>0</v>
      </c>
      <c r="SA25" s="30">
        <v>0</v>
      </c>
      <c r="SB25" s="30">
        <v>0</v>
      </c>
      <c r="SC25" s="30">
        <v>0</v>
      </c>
      <c r="SD25" s="30">
        <v>0</v>
      </c>
      <c r="SE25" s="30">
        <v>0</v>
      </c>
      <c r="SF25" s="30">
        <v>0</v>
      </c>
      <c r="SG25" s="30">
        <v>0</v>
      </c>
      <c r="SH25" s="30">
        <v>0</v>
      </c>
      <c r="SI25" s="30">
        <v>0</v>
      </c>
      <c r="SJ25" s="30">
        <v>0</v>
      </c>
      <c r="SK25" s="30">
        <v>0</v>
      </c>
      <c r="SL25" s="30">
        <v>0</v>
      </c>
      <c r="SM25" s="30">
        <v>0</v>
      </c>
      <c r="SN25" s="30">
        <v>0</v>
      </c>
      <c r="SO25" s="30">
        <v>0</v>
      </c>
      <c r="SP25" s="30">
        <v>0</v>
      </c>
      <c r="SQ25" s="30">
        <v>0</v>
      </c>
      <c r="SR25" s="30">
        <v>0</v>
      </c>
      <c r="SS25" s="30">
        <v>0</v>
      </c>
      <c r="ST25" s="30">
        <v>0</v>
      </c>
      <c r="SU25" s="30">
        <v>0</v>
      </c>
      <c r="SV25" s="30">
        <v>0</v>
      </c>
      <c r="SW25" s="30">
        <v>0</v>
      </c>
      <c r="SX25" s="30">
        <v>0</v>
      </c>
      <c r="SY25" s="30">
        <v>0</v>
      </c>
      <c r="SZ25" s="30">
        <v>0</v>
      </c>
      <c r="TA25" s="30">
        <v>0</v>
      </c>
      <c r="TB25" s="30">
        <v>0</v>
      </c>
      <c r="TC25" s="30">
        <v>0</v>
      </c>
      <c r="TD25" s="30">
        <v>0</v>
      </c>
      <c r="TE25" s="30">
        <v>0</v>
      </c>
      <c r="TF25" s="30">
        <v>0</v>
      </c>
      <c r="TG25" s="30">
        <v>0</v>
      </c>
      <c r="TH25" s="30">
        <v>0</v>
      </c>
      <c r="TI25" s="30">
        <f t="shared" si="18"/>
        <v>7661677950</v>
      </c>
      <c r="TJ25" s="30">
        <f t="shared" si="6"/>
        <v>0</v>
      </c>
      <c r="TK25" s="30">
        <v>0</v>
      </c>
      <c r="TL25" s="30">
        <v>0</v>
      </c>
      <c r="TM25" s="30">
        <v>0</v>
      </c>
      <c r="TN25" s="30">
        <v>0</v>
      </c>
      <c r="TO25" s="30">
        <v>0</v>
      </c>
      <c r="TP25" s="30">
        <v>0</v>
      </c>
      <c r="TQ25" s="30">
        <v>0</v>
      </c>
      <c r="TR25" s="30">
        <v>0</v>
      </c>
      <c r="TS25" s="30">
        <v>0</v>
      </c>
      <c r="TT25" s="30">
        <v>0</v>
      </c>
      <c r="TU25" s="30">
        <v>39296012</v>
      </c>
      <c r="TV25" s="30">
        <v>0</v>
      </c>
      <c r="TW25" s="30">
        <v>130</v>
      </c>
      <c r="TX25" s="30">
        <v>123970</v>
      </c>
      <c r="TY25" s="30">
        <v>39171912</v>
      </c>
      <c r="TZ25" s="30">
        <v>0</v>
      </c>
      <c r="UA25" s="30">
        <v>0</v>
      </c>
      <c r="UB25" s="30">
        <v>0</v>
      </c>
      <c r="UC25" s="30">
        <v>0</v>
      </c>
      <c r="UD25" s="30">
        <v>0</v>
      </c>
      <c r="UE25" s="30">
        <v>0</v>
      </c>
      <c r="UF25" s="30">
        <v>0</v>
      </c>
      <c r="UG25" s="30">
        <f t="shared" si="7"/>
        <v>152537383283</v>
      </c>
      <c r="UH25" s="1">
        <v>1920518564795</v>
      </c>
      <c r="UI25" s="1">
        <f>SUM($UG$16:UG25)-UH25</f>
        <v>0</v>
      </c>
    </row>
    <row r="26" spans="2:555">
      <c r="B26" s="58">
        <v>39022</v>
      </c>
      <c r="C26" s="30">
        <f t="shared" si="0"/>
        <v>109573835660</v>
      </c>
      <c r="D26" s="30">
        <f t="shared" si="1"/>
        <v>60444000873</v>
      </c>
      <c r="E26" s="30">
        <v>46513695540</v>
      </c>
      <c r="F26" s="30">
        <v>4860986</v>
      </c>
      <c r="G26" s="30">
        <v>235200</v>
      </c>
      <c r="H26" s="30">
        <v>22483655867</v>
      </c>
      <c r="I26" s="30">
        <v>22483655867</v>
      </c>
      <c r="J26" s="30">
        <v>0</v>
      </c>
      <c r="K26" s="30">
        <v>0</v>
      </c>
      <c r="L26" s="30">
        <v>1751796565</v>
      </c>
      <c r="M26" s="30">
        <v>17321954263</v>
      </c>
      <c r="N26" s="30">
        <v>17321954263</v>
      </c>
      <c r="O26" s="30">
        <v>0</v>
      </c>
      <c r="P26" s="30">
        <v>284382901</v>
      </c>
      <c r="Q26" s="30">
        <v>1911605488</v>
      </c>
      <c r="R26" s="30">
        <v>2207479696</v>
      </c>
      <c r="S26" s="30">
        <v>13930305333</v>
      </c>
      <c r="T26" s="30">
        <v>7774667000</v>
      </c>
      <c r="U26" s="30">
        <v>0</v>
      </c>
      <c r="V26" s="30">
        <v>7774667000</v>
      </c>
      <c r="W26" s="30">
        <v>123247641</v>
      </c>
      <c r="X26" s="30">
        <v>3606482756</v>
      </c>
      <c r="Y26" s="30">
        <v>101674595</v>
      </c>
      <c r="Z26" s="30">
        <v>0</v>
      </c>
      <c r="AA26" s="30">
        <v>0</v>
      </c>
      <c r="AB26" s="30">
        <v>37179688</v>
      </c>
      <c r="AC26" s="30">
        <v>19046354</v>
      </c>
      <c r="AD26" s="30">
        <v>2267021731</v>
      </c>
      <c r="AE26" s="30">
        <v>0</v>
      </c>
      <c r="AF26" s="30">
        <v>0</v>
      </c>
      <c r="AG26" s="30">
        <v>0</v>
      </c>
      <c r="AH26" s="30">
        <v>0</v>
      </c>
      <c r="AI26" s="30">
        <f t="shared" si="2"/>
        <v>49129834787</v>
      </c>
      <c r="AJ26" s="30">
        <v>65563340</v>
      </c>
      <c r="AK26" s="30">
        <v>0</v>
      </c>
      <c r="AL26" s="30">
        <v>767045</v>
      </c>
      <c r="AM26" s="30">
        <v>64796295</v>
      </c>
      <c r="AN26" s="30">
        <v>0</v>
      </c>
      <c r="AO26" s="30">
        <v>346474519</v>
      </c>
      <c r="AP26" s="30">
        <v>333559859</v>
      </c>
      <c r="AQ26" s="30">
        <v>1344530</v>
      </c>
      <c r="AR26" s="30">
        <v>4750674</v>
      </c>
      <c r="AS26" s="30">
        <v>141855</v>
      </c>
      <c r="AT26" s="30">
        <v>5277866</v>
      </c>
      <c r="AU26" s="30">
        <v>1531410</v>
      </c>
      <c r="AV26" s="30">
        <v>0</v>
      </c>
      <c r="AW26" s="30">
        <v>-131675</v>
      </c>
      <c r="AX26" s="30">
        <v>0</v>
      </c>
      <c r="AY26" s="30">
        <v>0</v>
      </c>
      <c r="AZ26" s="30">
        <v>0</v>
      </c>
      <c r="BA26" s="30">
        <v>0</v>
      </c>
      <c r="BB26" s="30">
        <v>0</v>
      </c>
      <c r="BC26" s="30">
        <v>0</v>
      </c>
      <c r="BD26" s="30">
        <v>2763072658</v>
      </c>
      <c r="BE26" s="30">
        <v>0</v>
      </c>
      <c r="BF26" s="30">
        <v>2232728649</v>
      </c>
      <c r="BG26" s="30">
        <v>487559213</v>
      </c>
      <c r="BH26" s="30">
        <v>180911</v>
      </c>
      <c r="BI26" s="30">
        <v>3538</v>
      </c>
      <c r="BJ26" s="30">
        <v>8154</v>
      </c>
      <c r="BK26" s="30">
        <v>0</v>
      </c>
      <c r="BL26" s="30">
        <v>6860284</v>
      </c>
      <c r="BM26" s="30">
        <v>0</v>
      </c>
      <c r="BN26" s="30">
        <v>5879814</v>
      </c>
      <c r="BO26" s="30">
        <v>2014</v>
      </c>
      <c r="BP26" s="30">
        <v>0</v>
      </c>
      <c r="BQ26" s="30">
        <v>0</v>
      </c>
      <c r="BR26" s="30">
        <v>29850081</v>
      </c>
      <c r="BS26" s="30">
        <v>0</v>
      </c>
      <c r="BT26" s="30">
        <v>126548237</v>
      </c>
      <c r="BU26" s="30">
        <v>0</v>
      </c>
      <c r="BV26" s="30">
        <v>0</v>
      </c>
      <c r="BW26" s="30">
        <v>1149859</v>
      </c>
      <c r="BX26" s="30">
        <v>298934</v>
      </c>
      <c r="BY26" s="30">
        <v>125099444</v>
      </c>
      <c r="BZ26" s="30">
        <v>0</v>
      </c>
      <c r="CA26" s="30">
        <v>0</v>
      </c>
      <c r="CB26" s="30">
        <v>0</v>
      </c>
      <c r="CC26" s="30">
        <v>194882364</v>
      </c>
      <c r="CD26" s="30">
        <v>1054982</v>
      </c>
      <c r="CE26" s="30">
        <v>725523793</v>
      </c>
      <c r="CF26" s="30">
        <v>112373844</v>
      </c>
      <c r="CG26" s="30">
        <v>0</v>
      </c>
      <c r="CH26" s="30">
        <v>38930376</v>
      </c>
      <c r="CI26" s="30">
        <v>23856691</v>
      </c>
      <c r="CJ26" s="30">
        <v>1015637</v>
      </c>
      <c r="CK26" s="30">
        <v>15413995</v>
      </c>
      <c r="CL26" s="30">
        <v>2812909</v>
      </c>
      <c r="CM26" s="30">
        <v>591910</v>
      </c>
      <c r="CN26" s="30">
        <v>243717</v>
      </c>
      <c r="CO26" s="30">
        <v>418186</v>
      </c>
      <c r="CP26" s="30">
        <v>3360337</v>
      </c>
      <c r="CQ26" s="30">
        <v>0</v>
      </c>
      <c r="CR26" s="30">
        <v>0</v>
      </c>
      <c r="CS26" s="30">
        <v>536098965</v>
      </c>
      <c r="CT26" s="30">
        <v>377698700</v>
      </c>
      <c r="CU26" s="30">
        <v>36427235</v>
      </c>
      <c r="CV26" s="30">
        <v>56655918</v>
      </c>
      <c r="CW26" s="30">
        <v>20250773</v>
      </c>
      <c r="CX26" s="30">
        <v>9412379</v>
      </c>
      <c r="CY26" s="30">
        <v>3434842</v>
      </c>
      <c r="CZ26" s="30">
        <f t="shared" si="8"/>
        <v>0</v>
      </c>
      <c r="DA26" s="30">
        <v>0</v>
      </c>
      <c r="DB26" s="30">
        <v>0</v>
      </c>
      <c r="DC26" s="30">
        <v>0</v>
      </c>
      <c r="DD26" s="30">
        <v>0</v>
      </c>
      <c r="DE26" s="30">
        <v>32219118</v>
      </c>
      <c r="DF26" s="30">
        <v>0</v>
      </c>
      <c r="DG26" s="30">
        <v>0</v>
      </c>
      <c r="DH26" s="30">
        <v>0</v>
      </c>
      <c r="DI26" s="30">
        <v>6913556</v>
      </c>
      <c r="DJ26" s="30">
        <v>0</v>
      </c>
      <c r="DK26" s="30">
        <v>6913556</v>
      </c>
      <c r="DL26" s="30">
        <v>24797644</v>
      </c>
      <c r="DM26" s="30">
        <f t="shared" si="9"/>
        <v>321197187</v>
      </c>
      <c r="DN26" s="30">
        <v>29837475</v>
      </c>
      <c r="DO26" s="30">
        <v>-1085237</v>
      </c>
      <c r="DP26" s="30">
        <v>-1525905</v>
      </c>
      <c r="DQ26" s="30">
        <v>440668</v>
      </c>
      <c r="DR26" s="30">
        <v>198356769</v>
      </c>
      <c r="DS26" s="30">
        <v>9621505</v>
      </c>
      <c r="DT26" s="30">
        <v>8891776</v>
      </c>
      <c r="DU26" s="30">
        <v>656175</v>
      </c>
      <c r="DV26" s="30">
        <v>73554</v>
      </c>
      <c r="DW26" s="30">
        <v>15196861</v>
      </c>
      <c r="DX26" s="30">
        <v>1117961</v>
      </c>
      <c r="DY26" s="30">
        <v>6578000</v>
      </c>
      <c r="DZ26" s="30">
        <v>0</v>
      </c>
      <c r="EA26" s="30">
        <v>7411200</v>
      </c>
      <c r="EB26" s="30">
        <v>89700</v>
      </c>
      <c r="EC26" s="30">
        <v>8929974</v>
      </c>
      <c r="ED26" s="30">
        <v>-164601</v>
      </c>
      <c r="EE26" s="30">
        <v>9089000</v>
      </c>
      <c r="EF26" s="30">
        <v>5575</v>
      </c>
      <c r="EG26" s="30">
        <v>10006736</v>
      </c>
      <c r="EH26" s="30">
        <v>9985621</v>
      </c>
      <c r="EI26" s="30">
        <v>0</v>
      </c>
      <c r="EJ26" s="30">
        <v>21115</v>
      </c>
      <c r="EK26" s="30">
        <v>18612164</v>
      </c>
      <c r="EL26" s="30">
        <v>1798486</v>
      </c>
      <c r="EM26" s="30">
        <v>554371</v>
      </c>
      <c r="EN26" s="30">
        <v>10929223</v>
      </c>
      <c r="EO26" s="30">
        <v>2005269</v>
      </c>
      <c r="EP26" s="30">
        <v>485007</v>
      </c>
      <c r="EQ26" s="30">
        <v>69309</v>
      </c>
      <c r="ER26" s="30">
        <v>37085</v>
      </c>
      <c r="ES26" s="30">
        <v>824931</v>
      </c>
      <c r="ET26" s="30">
        <v>588937</v>
      </c>
      <c r="EU26" s="30">
        <v>2135946</v>
      </c>
      <c r="EV26" s="30">
        <v>1206253</v>
      </c>
      <c r="EW26" s="30">
        <v>12522736</v>
      </c>
      <c r="EX26" s="30">
        <v>110977</v>
      </c>
      <c r="EY26" s="30">
        <v>-63550</v>
      </c>
      <c r="EZ26" s="30">
        <v>8110660</v>
      </c>
      <c r="FA26" s="30">
        <v>4364649</v>
      </c>
      <c r="FB26" s="30">
        <v>-367419</v>
      </c>
      <c r="FC26" s="30">
        <v>365897</v>
      </c>
      <c r="FD26" s="30">
        <v>-21933</v>
      </c>
      <c r="FE26" s="30">
        <v>0</v>
      </c>
      <c r="FF26" s="30">
        <v>104860700</v>
      </c>
      <c r="FG26" s="30">
        <v>94088180</v>
      </c>
      <c r="FH26" s="30">
        <v>597196</v>
      </c>
      <c r="FI26" s="30">
        <v>85250300</v>
      </c>
      <c r="FJ26" s="30">
        <v>7421643</v>
      </c>
      <c r="FK26" s="30">
        <v>1632048</v>
      </c>
      <c r="FL26" s="30">
        <v>0</v>
      </c>
      <c r="FM26" s="30">
        <v>0</v>
      </c>
      <c r="FN26" s="30">
        <v>0</v>
      </c>
      <c r="FO26" s="30">
        <v>5789595</v>
      </c>
      <c r="FP26" s="30">
        <v>819041</v>
      </c>
      <c r="FQ26" s="30">
        <v>0</v>
      </c>
      <c r="FR26" s="30">
        <f t="shared" si="10"/>
        <v>479762842</v>
      </c>
      <c r="FS26" s="30">
        <v>3122382</v>
      </c>
      <c r="FT26" s="30">
        <v>455071</v>
      </c>
      <c r="FU26" s="30">
        <v>2313170</v>
      </c>
      <c r="FV26" s="30">
        <v>-5191374</v>
      </c>
      <c r="FW26" s="30">
        <v>239284</v>
      </c>
      <c r="FX26" s="30">
        <v>-5430658</v>
      </c>
      <c r="FY26" s="30">
        <v>0</v>
      </c>
      <c r="FZ26" s="30">
        <v>174068</v>
      </c>
      <c r="GA26" s="30">
        <v>-5412053</v>
      </c>
      <c r="GB26" s="30">
        <v>10783500</v>
      </c>
      <c r="GC26" s="30">
        <v>1862824</v>
      </c>
      <c r="GD26" s="30">
        <v>0</v>
      </c>
      <c r="GE26" s="30">
        <v>1862824</v>
      </c>
      <c r="GF26" s="30">
        <v>0</v>
      </c>
      <c r="GG26" s="30">
        <v>53010</v>
      </c>
      <c r="GH26" s="30">
        <v>7633534</v>
      </c>
      <c r="GI26" s="30">
        <v>167232640</v>
      </c>
      <c r="GJ26" s="30">
        <v>105674640</v>
      </c>
      <c r="GK26" s="30">
        <v>61558000</v>
      </c>
      <c r="GL26" s="30">
        <v>299858452</v>
      </c>
      <c r="GM26" s="30">
        <v>1865637</v>
      </c>
      <c r="GN26" s="30">
        <v>0</v>
      </c>
      <c r="GO26" s="30">
        <v>640000</v>
      </c>
      <c r="GP26" s="30">
        <v>47459069</v>
      </c>
      <c r="GQ26" s="30">
        <v>16281376</v>
      </c>
      <c r="GR26" s="30">
        <v>355800</v>
      </c>
      <c r="GS26" s="30">
        <v>158487398</v>
      </c>
      <c r="GT26" s="30">
        <v>74769172</v>
      </c>
      <c r="GU26" s="30">
        <v>1387567339</v>
      </c>
      <c r="GV26" s="30">
        <v>400000</v>
      </c>
      <c r="GW26" s="30">
        <v>0</v>
      </c>
      <c r="GX26" s="30">
        <v>0</v>
      </c>
      <c r="GY26" s="30">
        <v>581436151</v>
      </c>
      <c r="GZ26" s="30">
        <v>805731188</v>
      </c>
      <c r="HA26" s="30">
        <v>0</v>
      </c>
      <c r="HB26" s="30">
        <v>0</v>
      </c>
      <c r="HC26" s="30">
        <v>0</v>
      </c>
      <c r="HD26" s="30">
        <v>0</v>
      </c>
      <c r="HE26" s="30">
        <v>0</v>
      </c>
      <c r="HF26" s="30">
        <v>0</v>
      </c>
      <c r="HG26" s="30">
        <v>0</v>
      </c>
      <c r="HH26" s="30">
        <f t="shared" si="11"/>
        <v>0</v>
      </c>
      <c r="HI26" s="30">
        <f t="shared" si="12"/>
        <v>0</v>
      </c>
      <c r="HJ26" s="30">
        <v>0</v>
      </c>
      <c r="HK26" s="30">
        <v>0</v>
      </c>
      <c r="HL26" s="30">
        <v>0</v>
      </c>
      <c r="HM26" s="30">
        <v>0</v>
      </c>
      <c r="HN26" s="30">
        <v>0</v>
      </c>
      <c r="HO26" s="30">
        <v>0</v>
      </c>
      <c r="HP26" s="30">
        <v>14263917</v>
      </c>
      <c r="HQ26" s="30">
        <v>3266447</v>
      </c>
      <c r="HR26" s="30">
        <v>4586015</v>
      </c>
      <c r="HS26" s="30">
        <v>6411455</v>
      </c>
      <c r="HT26" s="30">
        <v>0</v>
      </c>
      <c r="HU26" s="30">
        <v>0</v>
      </c>
      <c r="HV26" s="30">
        <v>0</v>
      </c>
      <c r="HW26" s="30">
        <v>0</v>
      </c>
      <c r="HX26" s="30">
        <f t="shared" si="13"/>
        <v>0</v>
      </c>
      <c r="HY26" s="30">
        <f t="shared" si="14"/>
        <v>0</v>
      </c>
      <c r="HZ26" s="30">
        <v>42567668706</v>
      </c>
      <c r="IA26" s="30">
        <v>39656113818</v>
      </c>
      <c r="IB26" s="30">
        <v>39656113818</v>
      </c>
      <c r="IC26" s="30">
        <v>0</v>
      </c>
      <c r="ID26" s="30">
        <v>0</v>
      </c>
      <c r="IE26" s="30">
        <v>0</v>
      </c>
      <c r="IF26" s="30">
        <v>0</v>
      </c>
      <c r="IG26" s="30">
        <v>35033268982</v>
      </c>
      <c r="IH26" s="30">
        <v>28712391175</v>
      </c>
      <c r="II26" s="30">
        <v>5162981609</v>
      </c>
      <c r="IJ26" s="30">
        <v>1157896198</v>
      </c>
      <c r="IK26" s="30">
        <v>0</v>
      </c>
      <c r="IL26" s="30">
        <v>3852447190</v>
      </c>
      <c r="IM26" s="30">
        <v>1755174939</v>
      </c>
      <c r="IN26" s="30">
        <v>171048655</v>
      </c>
      <c r="IO26" s="30">
        <v>128286491</v>
      </c>
      <c r="IP26" s="30">
        <v>1797937105</v>
      </c>
      <c r="IQ26" s="30">
        <v>0</v>
      </c>
      <c r="IR26" s="30">
        <v>0</v>
      </c>
      <c r="IS26" s="30">
        <v>0</v>
      </c>
      <c r="IT26" s="30">
        <v>0</v>
      </c>
      <c r="IU26" s="30">
        <v>0</v>
      </c>
      <c r="IV26" s="30">
        <v>131142674</v>
      </c>
      <c r="IW26" s="30">
        <v>0</v>
      </c>
      <c r="IX26" s="30">
        <v>61103972</v>
      </c>
      <c r="IY26" s="30">
        <v>0</v>
      </c>
      <c r="IZ26" s="30">
        <v>0</v>
      </c>
      <c r="JA26" s="30">
        <v>0</v>
      </c>
      <c r="JB26" s="30">
        <v>578151000</v>
      </c>
      <c r="JC26" s="30">
        <v>0</v>
      </c>
      <c r="JD26" s="30">
        <v>0</v>
      </c>
      <c r="JE26" s="30">
        <v>0</v>
      </c>
      <c r="JF26" s="30">
        <v>0</v>
      </c>
      <c r="JG26" s="30">
        <v>0</v>
      </c>
      <c r="JH26" s="31">
        <v>0</v>
      </c>
      <c r="JI26" s="43">
        <v>0</v>
      </c>
      <c r="JJ26" s="43">
        <v>0</v>
      </c>
      <c r="JK26" s="43">
        <v>0</v>
      </c>
      <c r="JL26" s="43"/>
      <c r="JM26" s="30">
        <v>0</v>
      </c>
      <c r="JN26" s="43">
        <v>0</v>
      </c>
      <c r="JO26" s="30">
        <v>547724574</v>
      </c>
      <c r="JP26" s="30">
        <v>504531325</v>
      </c>
      <c r="JQ26" s="30">
        <v>0</v>
      </c>
      <c r="JR26" s="30">
        <v>249613665</v>
      </c>
      <c r="JS26" s="30">
        <v>0</v>
      </c>
      <c r="JT26" s="30">
        <v>0</v>
      </c>
      <c r="JU26" s="30">
        <v>0</v>
      </c>
      <c r="JV26" s="30">
        <v>0</v>
      </c>
      <c r="JW26" s="30">
        <v>0</v>
      </c>
      <c r="JX26" s="30">
        <v>147726060</v>
      </c>
      <c r="JY26" s="30">
        <v>0</v>
      </c>
      <c r="JZ26" s="30">
        <v>0</v>
      </c>
      <c r="KA26" s="30">
        <v>0</v>
      </c>
      <c r="KB26" s="30">
        <v>0</v>
      </c>
      <c r="KC26" s="30">
        <v>0</v>
      </c>
      <c r="KD26" s="30">
        <v>0</v>
      </c>
      <c r="KE26" s="30">
        <v>0</v>
      </c>
      <c r="KF26" s="30">
        <v>0</v>
      </c>
      <c r="KG26" s="30">
        <v>0</v>
      </c>
      <c r="KH26" s="30">
        <v>0</v>
      </c>
      <c r="KI26" s="43">
        <v>0</v>
      </c>
      <c r="KJ26" s="43">
        <v>0</v>
      </c>
      <c r="KK26" s="43">
        <v>0</v>
      </c>
      <c r="KL26" s="43">
        <v>0</v>
      </c>
      <c r="KM26" s="30">
        <v>2407023563</v>
      </c>
      <c r="KN26" s="30">
        <v>2128930070</v>
      </c>
      <c r="KO26" s="30">
        <v>95086698</v>
      </c>
      <c r="KP26" s="30">
        <v>87359958</v>
      </c>
      <c r="KQ26" s="30">
        <v>6494715</v>
      </c>
      <c r="KR26" s="30">
        <v>0</v>
      </c>
      <c r="KS26" s="30">
        <v>2739551</v>
      </c>
      <c r="KT26" s="30">
        <v>5023129</v>
      </c>
      <c r="KU26" s="30">
        <v>337385</v>
      </c>
      <c r="KV26" s="30">
        <v>58210333</v>
      </c>
      <c r="KW26" s="30">
        <v>0</v>
      </c>
      <c r="KX26" s="30">
        <v>1032933</v>
      </c>
      <c r="KY26" s="30">
        <v>0</v>
      </c>
      <c r="KZ26" s="30">
        <v>4772386</v>
      </c>
      <c r="LA26" s="30">
        <v>12710455</v>
      </c>
      <c r="LB26" s="30">
        <v>3126455</v>
      </c>
      <c r="LC26" s="30">
        <v>1199495</v>
      </c>
      <c r="LD26" s="30">
        <v>0</v>
      </c>
      <c r="LE26" s="30">
        <v>0</v>
      </c>
      <c r="LF26" s="30">
        <v>0</v>
      </c>
      <c r="LG26" s="30">
        <v>0</v>
      </c>
      <c r="LH26" s="30">
        <v>0</v>
      </c>
      <c r="LI26" s="30">
        <v>0</v>
      </c>
      <c r="LJ26" s="31">
        <v>0</v>
      </c>
      <c r="LK26" s="31">
        <v>0</v>
      </c>
      <c r="LL26" s="31">
        <v>0</v>
      </c>
      <c r="LM26" s="31">
        <v>0</v>
      </c>
      <c r="LN26" s="31">
        <v>0</v>
      </c>
      <c r="LO26" s="31">
        <v>0</v>
      </c>
      <c r="LP26" s="31">
        <v>0</v>
      </c>
      <c r="LQ26" s="31">
        <v>0</v>
      </c>
      <c r="LR26" s="31">
        <v>0</v>
      </c>
      <c r="LS26" s="31">
        <v>0</v>
      </c>
      <c r="LT26" s="31">
        <v>0</v>
      </c>
      <c r="LU26" s="31">
        <v>0</v>
      </c>
      <c r="LV26" s="31">
        <v>0</v>
      </c>
      <c r="LW26" s="31">
        <v>0</v>
      </c>
      <c r="LX26" s="31">
        <v>0</v>
      </c>
      <c r="LY26" s="31">
        <v>0</v>
      </c>
      <c r="LZ26" s="31">
        <v>0</v>
      </c>
      <c r="MA26" s="31">
        <v>0</v>
      </c>
      <c r="MB26" s="31">
        <v>0</v>
      </c>
      <c r="MC26" s="31">
        <v>0</v>
      </c>
      <c r="MD26" s="31">
        <v>0</v>
      </c>
      <c r="ME26" s="31">
        <v>0</v>
      </c>
      <c r="MF26" s="31">
        <v>0</v>
      </c>
      <c r="MG26" s="31">
        <v>0</v>
      </c>
      <c r="MH26" s="31">
        <v>0</v>
      </c>
      <c r="MI26" s="31">
        <v>0</v>
      </c>
      <c r="MJ26" s="31">
        <v>0</v>
      </c>
      <c r="MK26" s="31">
        <v>0</v>
      </c>
      <c r="ML26" s="31">
        <v>0</v>
      </c>
      <c r="MM26" s="31">
        <v>0</v>
      </c>
      <c r="MN26" s="31">
        <v>0</v>
      </c>
      <c r="MO26" s="31">
        <v>0</v>
      </c>
      <c r="MP26" s="31">
        <v>0</v>
      </c>
      <c r="MQ26" s="30">
        <v>118807620</v>
      </c>
      <c r="MR26" s="30">
        <v>0</v>
      </c>
      <c r="MS26" s="30">
        <f t="shared" si="3"/>
        <v>14636402391</v>
      </c>
      <c r="MT26" s="30">
        <v>10360395944</v>
      </c>
      <c r="MU26" s="30">
        <v>0</v>
      </c>
      <c r="MV26" s="30">
        <v>2796118069</v>
      </c>
      <c r="MW26" s="30">
        <v>0</v>
      </c>
      <c r="MX26" s="30">
        <v>0</v>
      </c>
      <c r="MY26" s="30">
        <v>0</v>
      </c>
      <c r="MZ26" s="30">
        <v>3454706759</v>
      </c>
      <c r="NA26" s="30">
        <f t="shared" si="4"/>
        <v>0</v>
      </c>
      <c r="NB26" s="30">
        <v>0</v>
      </c>
      <c r="NC26" s="30">
        <v>0</v>
      </c>
      <c r="ND26" s="30">
        <f t="shared" si="5"/>
        <v>0</v>
      </c>
      <c r="NE26" s="30">
        <v>0</v>
      </c>
      <c r="NF26" s="30">
        <v>0</v>
      </c>
      <c r="NG26" s="30">
        <v>586230629</v>
      </c>
      <c r="NH26" s="30">
        <v>3100099084</v>
      </c>
      <c r="NI26" s="30">
        <v>0</v>
      </c>
      <c r="NJ26" s="30">
        <v>0</v>
      </c>
      <c r="NK26" s="30">
        <v>0</v>
      </c>
      <c r="NL26" s="30">
        <v>0</v>
      </c>
      <c r="NM26" s="30">
        <v>0</v>
      </c>
      <c r="NN26" s="30">
        <v>0</v>
      </c>
      <c r="NO26" s="30">
        <v>0</v>
      </c>
      <c r="NP26" s="30">
        <v>0</v>
      </c>
      <c r="NQ26" s="30">
        <v>0</v>
      </c>
      <c r="NR26" s="30">
        <v>0</v>
      </c>
      <c r="NS26" s="30">
        <v>0</v>
      </c>
      <c r="NT26" s="30">
        <v>0</v>
      </c>
      <c r="NU26" s="30">
        <v>423241403</v>
      </c>
      <c r="NV26" s="30">
        <v>0</v>
      </c>
      <c r="NW26" s="30">
        <v>0</v>
      </c>
      <c r="NX26" s="30">
        <v>0</v>
      </c>
      <c r="NY26" s="30">
        <v>0</v>
      </c>
      <c r="NZ26" s="30">
        <v>0</v>
      </c>
      <c r="OA26" s="30">
        <v>3502499279</v>
      </c>
      <c r="OB26" s="30">
        <v>0</v>
      </c>
      <c r="OC26" s="30">
        <v>0</v>
      </c>
      <c r="OD26" s="30">
        <v>0</v>
      </c>
      <c r="OE26" s="30">
        <v>0</v>
      </c>
      <c r="OF26" s="30">
        <v>0</v>
      </c>
      <c r="OG26" s="30">
        <v>0</v>
      </c>
      <c r="OH26" s="30">
        <v>0</v>
      </c>
      <c r="OI26" s="30">
        <v>0</v>
      </c>
      <c r="OJ26" s="30">
        <v>0</v>
      </c>
      <c r="OK26" s="30">
        <v>0</v>
      </c>
      <c r="OL26" s="30">
        <v>0</v>
      </c>
      <c r="OM26" s="30">
        <v>0</v>
      </c>
      <c r="ON26" s="30">
        <v>0</v>
      </c>
      <c r="OO26" s="30">
        <v>0</v>
      </c>
      <c r="OP26" s="30">
        <v>157984492</v>
      </c>
      <c r="OQ26" s="30">
        <v>3344514787</v>
      </c>
      <c r="OR26" s="30">
        <v>0</v>
      </c>
      <c r="OS26" s="30">
        <v>773507168</v>
      </c>
      <c r="OT26" s="30">
        <v>0</v>
      </c>
      <c r="OU26" s="30">
        <v>671911318</v>
      </c>
      <c r="OV26" s="30">
        <v>0</v>
      </c>
      <c r="OW26" s="30">
        <v>0</v>
      </c>
      <c r="OX26" s="30">
        <v>22239916</v>
      </c>
      <c r="OY26" s="30">
        <v>0</v>
      </c>
      <c r="OZ26" s="30">
        <v>0</v>
      </c>
      <c r="PA26" s="30">
        <v>0</v>
      </c>
      <c r="PB26" s="30">
        <v>0</v>
      </c>
      <c r="PC26" s="30">
        <v>0</v>
      </c>
      <c r="PD26" s="30">
        <v>0</v>
      </c>
      <c r="PE26" s="30">
        <v>0</v>
      </c>
      <c r="PF26" s="30">
        <v>0</v>
      </c>
      <c r="PG26" s="30">
        <v>0</v>
      </c>
      <c r="PH26" s="30">
        <v>0</v>
      </c>
      <c r="PI26" s="30">
        <v>0</v>
      </c>
      <c r="PJ26" s="30">
        <v>0</v>
      </c>
      <c r="PK26" s="30">
        <v>0</v>
      </c>
      <c r="PL26" s="30">
        <v>0</v>
      </c>
      <c r="PM26" s="30">
        <v>79355934</v>
      </c>
      <c r="PN26" s="30">
        <v>79355934</v>
      </c>
      <c r="PO26" s="30">
        <v>0</v>
      </c>
      <c r="PP26" s="30">
        <v>0</v>
      </c>
      <c r="PQ26" s="30">
        <v>0</v>
      </c>
      <c r="PR26" s="30">
        <v>0</v>
      </c>
      <c r="PS26" s="30">
        <v>0</v>
      </c>
      <c r="PT26" s="30">
        <f t="shared" si="15"/>
        <v>0</v>
      </c>
      <c r="PU26" s="30">
        <v>0</v>
      </c>
      <c r="PV26" s="30">
        <v>0</v>
      </c>
      <c r="PW26" s="30">
        <v>0</v>
      </c>
      <c r="PX26" s="30">
        <v>0</v>
      </c>
      <c r="PY26" s="30">
        <v>0</v>
      </c>
      <c r="PZ26" s="30">
        <v>0</v>
      </c>
      <c r="QA26" s="30">
        <v>0</v>
      </c>
      <c r="QB26" s="30">
        <v>0</v>
      </c>
      <c r="QC26" s="30">
        <v>0</v>
      </c>
      <c r="QD26" s="30">
        <v>0</v>
      </c>
      <c r="QE26" s="30">
        <v>0</v>
      </c>
      <c r="QF26" s="30">
        <v>0</v>
      </c>
      <c r="QG26" s="30">
        <v>0</v>
      </c>
      <c r="QH26" s="30">
        <v>0</v>
      </c>
      <c r="QI26" s="30">
        <v>0</v>
      </c>
      <c r="QJ26" s="30">
        <v>0</v>
      </c>
      <c r="QK26" s="30">
        <v>0</v>
      </c>
      <c r="QL26" s="30">
        <v>0</v>
      </c>
      <c r="QM26" s="30">
        <v>0</v>
      </c>
      <c r="QN26" s="30">
        <v>0</v>
      </c>
      <c r="QO26" s="30">
        <f t="shared" si="16"/>
        <v>-1537270336</v>
      </c>
      <c r="QP26" s="30">
        <f t="shared" si="17"/>
        <v>2260354429</v>
      </c>
      <c r="QQ26" s="30">
        <v>0</v>
      </c>
      <c r="QR26" s="30">
        <v>0</v>
      </c>
      <c r="QS26" s="30">
        <v>0</v>
      </c>
      <c r="QT26" s="30">
        <v>0</v>
      </c>
      <c r="QU26" s="30">
        <v>0</v>
      </c>
      <c r="QV26" s="30">
        <v>0</v>
      </c>
      <c r="QW26" s="30">
        <v>520171327</v>
      </c>
      <c r="QX26" s="30">
        <v>516553610</v>
      </c>
      <c r="QY26" s="30">
        <v>3617717</v>
      </c>
      <c r="QZ26" s="30">
        <v>1740183102</v>
      </c>
      <c r="RA26" s="30">
        <v>0</v>
      </c>
      <c r="RB26" s="30">
        <v>0</v>
      </c>
      <c r="RC26" s="30">
        <v>0</v>
      </c>
      <c r="RD26" s="30">
        <v>0</v>
      </c>
      <c r="RE26" s="30">
        <v>0</v>
      </c>
      <c r="RF26" s="30">
        <v>0</v>
      </c>
      <c r="RG26" s="30">
        <v>0</v>
      </c>
      <c r="RH26" s="30">
        <v>0</v>
      </c>
      <c r="RI26" s="30">
        <v>-3797624765</v>
      </c>
      <c r="RJ26" s="30">
        <v>-3801549412</v>
      </c>
      <c r="RK26" s="30">
        <v>-3801549412</v>
      </c>
      <c r="RL26" s="30">
        <v>2300067647</v>
      </c>
      <c r="RM26" s="30">
        <v>-6415239134</v>
      </c>
      <c r="RN26" s="30">
        <v>230749181</v>
      </c>
      <c r="RO26" s="30">
        <v>0</v>
      </c>
      <c r="RP26" s="30">
        <v>1036070</v>
      </c>
      <c r="RQ26" s="30">
        <v>0</v>
      </c>
      <c r="RR26" s="30">
        <v>0</v>
      </c>
      <c r="RS26" s="30">
        <v>0</v>
      </c>
      <c r="RT26" s="30">
        <v>5278488</v>
      </c>
      <c r="RU26" s="30">
        <v>76558336</v>
      </c>
      <c r="RV26" s="30">
        <v>0</v>
      </c>
      <c r="RW26" s="30">
        <v>0</v>
      </c>
      <c r="RX26" s="30">
        <v>0</v>
      </c>
      <c r="RY26" s="30">
        <v>0</v>
      </c>
      <c r="RZ26" s="30">
        <v>0</v>
      </c>
      <c r="SA26" s="30">
        <v>0</v>
      </c>
      <c r="SB26" s="30">
        <v>0</v>
      </c>
      <c r="SC26" s="30">
        <v>0</v>
      </c>
      <c r="SD26" s="30">
        <v>0</v>
      </c>
      <c r="SE26" s="30">
        <v>0</v>
      </c>
      <c r="SF26" s="30">
        <v>0</v>
      </c>
      <c r="SG26" s="30">
        <v>0</v>
      </c>
      <c r="SH26" s="30">
        <v>0</v>
      </c>
      <c r="SI26" s="30">
        <v>0</v>
      </c>
      <c r="SJ26" s="30">
        <v>0</v>
      </c>
      <c r="SK26" s="30">
        <v>0</v>
      </c>
      <c r="SL26" s="30">
        <v>0</v>
      </c>
      <c r="SM26" s="30">
        <v>0</v>
      </c>
      <c r="SN26" s="30">
        <v>0</v>
      </c>
      <c r="SO26" s="30">
        <v>0</v>
      </c>
      <c r="SP26" s="30">
        <v>0</v>
      </c>
      <c r="SQ26" s="30">
        <v>0</v>
      </c>
      <c r="SR26" s="30">
        <v>0</v>
      </c>
      <c r="SS26" s="30">
        <v>0</v>
      </c>
      <c r="ST26" s="30">
        <v>0</v>
      </c>
      <c r="SU26" s="30">
        <v>0</v>
      </c>
      <c r="SV26" s="30">
        <v>0</v>
      </c>
      <c r="SW26" s="30">
        <v>0</v>
      </c>
      <c r="SX26" s="30">
        <v>0</v>
      </c>
      <c r="SY26" s="30">
        <v>0</v>
      </c>
      <c r="SZ26" s="30">
        <v>0</v>
      </c>
      <c r="TA26" s="30">
        <v>0</v>
      </c>
      <c r="TB26" s="30">
        <v>0</v>
      </c>
      <c r="TC26" s="30">
        <v>0</v>
      </c>
      <c r="TD26" s="30">
        <v>0</v>
      </c>
      <c r="TE26" s="30">
        <v>0</v>
      </c>
      <c r="TF26" s="30">
        <v>0</v>
      </c>
      <c r="TG26" s="30">
        <v>0</v>
      </c>
      <c r="TH26" s="30">
        <v>0</v>
      </c>
      <c r="TI26" s="30">
        <f t="shared" si="18"/>
        <v>-6184489953</v>
      </c>
      <c r="TJ26" s="30">
        <f t="shared" si="6"/>
        <v>0</v>
      </c>
      <c r="TK26" s="30">
        <v>0</v>
      </c>
      <c r="TL26" s="30">
        <v>0</v>
      </c>
      <c r="TM26" s="30">
        <v>0</v>
      </c>
      <c r="TN26" s="30">
        <v>0</v>
      </c>
      <c r="TO26" s="30">
        <v>0</v>
      </c>
      <c r="TP26" s="30">
        <v>0</v>
      </c>
      <c r="TQ26" s="30">
        <v>0</v>
      </c>
      <c r="TR26" s="30">
        <v>0</v>
      </c>
      <c r="TS26" s="30">
        <v>0</v>
      </c>
      <c r="TT26" s="30">
        <v>0</v>
      </c>
      <c r="TU26" s="30">
        <v>3924647</v>
      </c>
      <c r="TV26" s="30">
        <v>0</v>
      </c>
      <c r="TW26" s="30">
        <v>3394</v>
      </c>
      <c r="TX26" s="30">
        <v>123970</v>
      </c>
      <c r="TY26" s="30">
        <v>3797283</v>
      </c>
      <c r="TZ26" s="30">
        <v>0</v>
      </c>
      <c r="UA26" s="30">
        <v>0</v>
      </c>
      <c r="UB26" s="30">
        <v>0</v>
      </c>
      <c r="UC26" s="30">
        <v>0</v>
      </c>
      <c r="UD26" s="30">
        <v>0</v>
      </c>
      <c r="UE26" s="30">
        <v>0</v>
      </c>
      <c r="UF26" s="30">
        <v>0</v>
      </c>
      <c r="UG26" s="30">
        <f t="shared" si="7"/>
        <v>122672967715</v>
      </c>
      <c r="UH26" s="1">
        <v>2043191532510</v>
      </c>
      <c r="UI26" s="1">
        <f>SUM($UG$16:UG26)-UH26</f>
        <v>0</v>
      </c>
    </row>
    <row r="27" spans="2:555">
      <c r="B27" s="58">
        <v>39052</v>
      </c>
      <c r="C27" s="30">
        <f t="shared" si="0"/>
        <v>146154643755</v>
      </c>
      <c r="D27" s="30">
        <f t="shared" si="1"/>
        <v>56604286563</v>
      </c>
      <c r="E27" s="30">
        <v>40681065096</v>
      </c>
      <c r="F27" s="30">
        <v>3606029</v>
      </c>
      <c r="G27" s="30">
        <v>-174536920</v>
      </c>
      <c r="H27" s="30">
        <v>16517897553</v>
      </c>
      <c r="I27" s="30">
        <v>16517897553</v>
      </c>
      <c r="J27" s="30">
        <v>0</v>
      </c>
      <c r="K27" s="30">
        <v>0</v>
      </c>
      <c r="L27" s="30">
        <v>4285668671</v>
      </c>
      <c r="M27" s="30">
        <v>15545223412</v>
      </c>
      <c r="N27" s="30">
        <v>15545223412</v>
      </c>
      <c r="O27" s="30">
        <v>0</v>
      </c>
      <c r="P27" s="30">
        <v>402590015</v>
      </c>
      <c r="Q27" s="30">
        <v>1586058610</v>
      </c>
      <c r="R27" s="30">
        <v>2144747087</v>
      </c>
      <c r="S27" s="30">
        <v>15923221467</v>
      </c>
      <c r="T27" s="30">
        <v>7674153000</v>
      </c>
      <c r="U27" s="30">
        <v>0</v>
      </c>
      <c r="V27" s="30">
        <v>7674153000</v>
      </c>
      <c r="W27" s="30">
        <v>95890737</v>
      </c>
      <c r="X27" s="30">
        <v>3684396485</v>
      </c>
      <c r="Y27" s="30">
        <v>26954600</v>
      </c>
      <c r="Z27" s="30">
        <v>0</v>
      </c>
      <c r="AA27" s="30">
        <v>0</v>
      </c>
      <c r="AB27" s="30">
        <v>29923157</v>
      </c>
      <c r="AC27" s="30">
        <v>56658970</v>
      </c>
      <c r="AD27" s="30">
        <v>4353454934</v>
      </c>
      <c r="AE27" s="30">
        <v>0</v>
      </c>
      <c r="AF27" s="30">
        <v>0</v>
      </c>
      <c r="AG27" s="30">
        <v>0</v>
      </c>
      <c r="AH27" s="30">
        <v>0</v>
      </c>
      <c r="AI27" s="30">
        <f t="shared" si="2"/>
        <v>89550357192</v>
      </c>
      <c r="AJ27" s="30">
        <v>127217510</v>
      </c>
      <c r="AK27" s="30">
        <v>0</v>
      </c>
      <c r="AL27" s="30">
        <v>255810</v>
      </c>
      <c r="AM27" s="30">
        <v>126961700</v>
      </c>
      <c r="AN27" s="30">
        <v>0</v>
      </c>
      <c r="AO27" s="30">
        <v>278987973</v>
      </c>
      <c r="AP27" s="30">
        <v>268466197</v>
      </c>
      <c r="AQ27" s="30">
        <v>4127417</v>
      </c>
      <c r="AR27" s="30">
        <v>2010226</v>
      </c>
      <c r="AS27" s="30">
        <v>0</v>
      </c>
      <c r="AT27" s="30">
        <v>2221732</v>
      </c>
      <c r="AU27" s="30">
        <v>1943629</v>
      </c>
      <c r="AV27" s="30">
        <v>0</v>
      </c>
      <c r="AW27" s="30">
        <v>218772</v>
      </c>
      <c r="AX27" s="30">
        <v>0</v>
      </c>
      <c r="AY27" s="30">
        <v>0</v>
      </c>
      <c r="AZ27" s="30">
        <v>0</v>
      </c>
      <c r="BA27" s="30">
        <v>0</v>
      </c>
      <c r="BB27" s="30">
        <v>0</v>
      </c>
      <c r="BC27" s="30">
        <v>0</v>
      </c>
      <c r="BD27" s="30">
        <v>5438490517</v>
      </c>
      <c r="BE27" s="30">
        <v>0</v>
      </c>
      <c r="BF27" s="30">
        <v>4817156194</v>
      </c>
      <c r="BG27" s="30">
        <v>563315000</v>
      </c>
      <c r="BH27" s="30">
        <v>75381</v>
      </c>
      <c r="BI27" s="30">
        <v>851</v>
      </c>
      <c r="BJ27" s="30">
        <v>9180</v>
      </c>
      <c r="BK27" s="30">
        <v>0</v>
      </c>
      <c r="BL27" s="30">
        <v>7147940</v>
      </c>
      <c r="BM27" s="30">
        <v>0</v>
      </c>
      <c r="BN27" s="30">
        <v>11967836</v>
      </c>
      <c r="BO27" s="30">
        <v>-19</v>
      </c>
      <c r="BP27" s="30">
        <v>0</v>
      </c>
      <c r="BQ27" s="30">
        <v>0</v>
      </c>
      <c r="BR27" s="30">
        <v>38818154</v>
      </c>
      <c r="BS27" s="30">
        <v>0</v>
      </c>
      <c r="BT27" s="30">
        <v>161882997</v>
      </c>
      <c r="BU27" s="30">
        <v>0</v>
      </c>
      <c r="BV27" s="30">
        <v>0</v>
      </c>
      <c r="BW27" s="30">
        <v>1726982</v>
      </c>
      <c r="BX27" s="30">
        <v>457220</v>
      </c>
      <c r="BY27" s="30">
        <v>159698795</v>
      </c>
      <c r="BZ27" s="30">
        <v>0</v>
      </c>
      <c r="CA27" s="30">
        <v>0</v>
      </c>
      <c r="CB27" s="30">
        <v>0</v>
      </c>
      <c r="CC27" s="30">
        <v>1322620237</v>
      </c>
      <c r="CD27" s="30">
        <v>-62807662</v>
      </c>
      <c r="CE27" s="30">
        <v>8211581997</v>
      </c>
      <c r="CF27" s="30">
        <v>83794704</v>
      </c>
      <c r="CG27" s="30">
        <v>5811791775</v>
      </c>
      <c r="CH27" s="30">
        <v>607898018</v>
      </c>
      <c r="CI27" s="30">
        <v>18555874</v>
      </c>
      <c r="CJ27" s="30">
        <v>626550</v>
      </c>
      <c r="CK27" s="30">
        <v>10975171</v>
      </c>
      <c r="CL27" s="30">
        <v>1589567</v>
      </c>
      <c r="CM27" s="30">
        <v>492618</v>
      </c>
      <c r="CN27" s="30">
        <v>658940</v>
      </c>
      <c r="CO27" s="30">
        <v>581824</v>
      </c>
      <c r="CP27" s="30">
        <v>3631204</v>
      </c>
      <c r="CQ27" s="30">
        <v>0</v>
      </c>
      <c r="CR27" s="30">
        <v>0</v>
      </c>
      <c r="CS27" s="30">
        <v>1667195932</v>
      </c>
      <c r="CT27" s="30">
        <v>185410565</v>
      </c>
      <c r="CU27" s="30">
        <v>8487456</v>
      </c>
      <c r="CV27" s="30">
        <v>51089073</v>
      </c>
      <c r="CW27" s="30">
        <v>22283907</v>
      </c>
      <c r="CX27" s="30">
        <v>8122620</v>
      </c>
      <c r="CY27" s="30">
        <v>3978011</v>
      </c>
      <c r="CZ27" s="30">
        <f t="shared" si="8"/>
        <v>1367118414</v>
      </c>
      <c r="DA27" s="30">
        <v>1186011009</v>
      </c>
      <c r="DB27" s="30">
        <v>135621105</v>
      </c>
      <c r="DC27" s="30">
        <v>0</v>
      </c>
      <c r="DD27" s="30">
        <v>45486300</v>
      </c>
      <c r="DE27" s="30">
        <v>20705886</v>
      </c>
      <c r="DF27" s="30">
        <v>0</v>
      </c>
      <c r="DG27" s="30">
        <v>0</v>
      </c>
      <c r="DH27" s="30">
        <v>0</v>
      </c>
      <c r="DI27" s="30">
        <v>2239355</v>
      </c>
      <c r="DJ27" s="30">
        <v>0</v>
      </c>
      <c r="DK27" s="30">
        <v>2239355</v>
      </c>
      <c r="DL27" s="30">
        <v>43447748</v>
      </c>
      <c r="DM27" s="30">
        <f t="shared" si="9"/>
        <v>334059739</v>
      </c>
      <c r="DN27" s="30">
        <v>26300466</v>
      </c>
      <c r="DO27" s="30">
        <v>3407920</v>
      </c>
      <c r="DP27" s="30">
        <v>2524042</v>
      </c>
      <c r="DQ27" s="30">
        <v>883878</v>
      </c>
      <c r="DR27" s="30">
        <v>198597140</v>
      </c>
      <c r="DS27" s="30">
        <v>9647275</v>
      </c>
      <c r="DT27" s="30">
        <v>9008180</v>
      </c>
      <c r="DU27" s="30">
        <v>622736</v>
      </c>
      <c r="DV27" s="30">
        <v>16359</v>
      </c>
      <c r="DW27" s="30">
        <v>12698100</v>
      </c>
      <c r="DX27" s="30">
        <v>1126800</v>
      </c>
      <c r="DY27" s="30">
        <v>6129500</v>
      </c>
      <c r="DZ27" s="30">
        <v>0</v>
      </c>
      <c r="EA27" s="30">
        <v>5441800</v>
      </c>
      <c r="EB27" s="30">
        <v>0</v>
      </c>
      <c r="EC27" s="30">
        <v>7888658</v>
      </c>
      <c r="ED27" s="30">
        <v>16803</v>
      </c>
      <c r="EE27" s="30">
        <v>7867200</v>
      </c>
      <c r="EF27" s="30">
        <v>4655</v>
      </c>
      <c r="EG27" s="30">
        <v>9892574</v>
      </c>
      <c r="EH27" s="30">
        <v>9855875</v>
      </c>
      <c r="EI27" s="30">
        <v>0</v>
      </c>
      <c r="EJ27" s="30">
        <v>36699</v>
      </c>
      <c r="EK27" s="30">
        <v>17916268</v>
      </c>
      <c r="EL27" s="30">
        <v>129316</v>
      </c>
      <c r="EM27" s="30">
        <v>126631</v>
      </c>
      <c r="EN27" s="30">
        <v>9615238</v>
      </c>
      <c r="EO27" s="30">
        <v>1113725</v>
      </c>
      <c r="EP27" s="30">
        <v>729</v>
      </c>
      <c r="EQ27" s="30">
        <v>95047</v>
      </c>
      <c r="ER27" s="30">
        <v>26944</v>
      </c>
      <c r="ES27" s="30">
        <v>912832</v>
      </c>
      <c r="ET27" s="30">
        <v>78173</v>
      </c>
      <c r="EU27" s="30">
        <v>853585</v>
      </c>
      <c r="EV27" s="30">
        <v>708947</v>
      </c>
      <c r="EW27" s="30">
        <v>-298794</v>
      </c>
      <c r="EX27" s="30">
        <v>48570</v>
      </c>
      <c r="EY27" s="30">
        <v>40416</v>
      </c>
      <c r="EZ27" s="30">
        <v>478858</v>
      </c>
      <c r="FA27" s="30">
        <v>-866638</v>
      </c>
      <c r="FB27" s="30">
        <v>0</v>
      </c>
      <c r="FC27" s="30">
        <v>140925</v>
      </c>
      <c r="FD27" s="30">
        <v>-250853</v>
      </c>
      <c r="FE27" s="30">
        <v>0</v>
      </c>
      <c r="FF27" s="30">
        <v>128415545</v>
      </c>
      <c r="FG27" s="30">
        <v>105754213</v>
      </c>
      <c r="FH27" s="30">
        <v>-153210</v>
      </c>
      <c r="FI27" s="30">
        <v>101170833</v>
      </c>
      <c r="FJ27" s="30">
        <v>3849820</v>
      </c>
      <c r="FK27" s="30">
        <v>1858846</v>
      </c>
      <c r="FL27" s="30">
        <v>0</v>
      </c>
      <c r="FM27" s="30">
        <v>0</v>
      </c>
      <c r="FN27" s="30">
        <v>0</v>
      </c>
      <c r="FO27" s="30">
        <v>1990974</v>
      </c>
      <c r="FP27" s="30">
        <v>886770</v>
      </c>
      <c r="FQ27" s="30">
        <v>0</v>
      </c>
      <c r="FR27" s="30">
        <f t="shared" si="10"/>
        <v>375621878</v>
      </c>
      <c r="FS27" s="30">
        <v>-7980841</v>
      </c>
      <c r="FT27" s="30">
        <v>198759</v>
      </c>
      <c r="FU27" s="30">
        <v>2541235</v>
      </c>
      <c r="FV27" s="30">
        <v>-7032939</v>
      </c>
      <c r="FW27" s="30">
        <v>61049</v>
      </c>
      <c r="FX27" s="30">
        <v>-7093988</v>
      </c>
      <c r="FY27" s="30">
        <v>900000</v>
      </c>
      <c r="FZ27" s="30">
        <v>178583</v>
      </c>
      <c r="GA27" s="30">
        <v>-6267979</v>
      </c>
      <c r="GB27" s="30">
        <v>1501500</v>
      </c>
      <c r="GC27" s="30">
        <v>954566</v>
      </c>
      <c r="GD27" s="30">
        <v>0</v>
      </c>
      <c r="GE27" s="30">
        <v>954566</v>
      </c>
      <c r="GF27" s="30">
        <v>0</v>
      </c>
      <c r="GG27" s="30">
        <v>1256784</v>
      </c>
      <c r="GH27" s="30">
        <v>6328000</v>
      </c>
      <c r="GI27" s="30">
        <v>210882782</v>
      </c>
      <c r="GJ27" s="30">
        <v>149044782</v>
      </c>
      <c r="GK27" s="30">
        <v>61838000</v>
      </c>
      <c r="GL27" s="30">
        <v>164180587</v>
      </c>
      <c r="GM27" s="30">
        <v>755562</v>
      </c>
      <c r="GN27" s="30">
        <v>5554607</v>
      </c>
      <c r="GO27" s="30">
        <v>1408000</v>
      </c>
      <c r="GP27" s="30">
        <v>53820290</v>
      </c>
      <c r="GQ27" s="30">
        <v>7048671</v>
      </c>
      <c r="GR27" s="30">
        <v>56100</v>
      </c>
      <c r="GS27" s="30">
        <v>24118911</v>
      </c>
      <c r="GT27" s="30">
        <v>71418446</v>
      </c>
      <c r="GU27" s="30">
        <v>27384600256</v>
      </c>
      <c r="GV27" s="30">
        <v>35064000</v>
      </c>
      <c r="GW27" s="30">
        <v>0</v>
      </c>
      <c r="GX27" s="30">
        <v>0</v>
      </c>
      <c r="GY27" s="30">
        <v>493981983</v>
      </c>
      <c r="GZ27" s="30">
        <v>4279624334</v>
      </c>
      <c r="HA27" s="30">
        <v>0</v>
      </c>
      <c r="HB27" s="30">
        <v>19042113279</v>
      </c>
      <c r="HC27" s="30">
        <v>0</v>
      </c>
      <c r="HD27" s="30">
        <v>3533816660</v>
      </c>
      <c r="HE27" s="30">
        <v>0</v>
      </c>
      <c r="HF27" s="30">
        <v>0</v>
      </c>
      <c r="HG27" s="30">
        <v>0</v>
      </c>
      <c r="HH27" s="30">
        <f t="shared" si="11"/>
        <v>0</v>
      </c>
      <c r="HI27" s="30">
        <f t="shared" si="12"/>
        <v>0</v>
      </c>
      <c r="HJ27" s="30">
        <v>0</v>
      </c>
      <c r="HK27" s="30">
        <v>0</v>
      </c>
      <c r="HL27" s="30">
        <v>0</v>
      </c>
      <c r="HM27" s="30">
        <v>0</v>
      </c>
      <c r="HN27" s="30">
        <v>0</v>
      </c>
      <c r="HO27" s="30">
        <v>0</v>
      </c>
      <c r="HP27" s="30">
        <v>22345694</v>
      </c>
      <c r="HQ27" s="30">
        <v>3673716</v>
      </c>
      <c r="HR27" s="30">
        <v>9204953</v>
      </c>
      <c r="HS27" s="30">
        <v>9467025</v>
      </c>
      <c r="HT27" s="30">
        <v>0</v>
      </c>
      <c r="HU27" s="30">
        <v>0</v>
      </c>
      <c r="HV27" s="30">
        <v>0</v>
      </c>
      <c r="HW27" s="30">
        <v>0</v>
      </c>
      <c r="HX27" s="30">
        <f t="shared" si="13"/>
        <v>0</v>
      </c>
      <c r="HY27" s="30">
        <f t="shared" si="14"/>
        <v>0</v>
      </c>
      <c r="HZ27" s="30">
        <v>44447973139</v>
      </c>
      <c r="IA27" s="30">
        <v>40873949785</v>
      </c>
      <c r="IB27" s="30">
        <v>40873949785</v>
      </c>
      <c r="IC27" s="30">
        <v>3843809936</v>
      </c>
      <c r="ID27" s="30">
        <v>0</v>
      </c>
      <c r="IE27" s="30">
        <v>0</v>
      </c>
      <c r="IF27" s="30">
        <v>0</v>
      </c>
      <c r="IG27" s="30">
        <v>30971532759</v>
      </c>
      <c r="IH27" s="30">
        <v>21094606131</v>
      </c>
      <c r="II27" s="30">
        <v>8719030430</v>
      </c>
      <c r="IJ27" s="30">
        <v>1157896198</v>
      </c>
      <c r="IK27" s="30">
        <v>0</v>
      </c>
      <c r="IL27" s="30">
        <v>3852447192</v>
      </c>
      <c r="IM27" s="30">
        <v>1753291529</v>
      </c>
      <c r="IN27" s="30">
        <v>172932076</v>
      </c>
      <c r="IO27" s="30">
        <v>129699060</v>
      </c>
      <c r="IP27" s="30">
        <v>1796524527</v>
      </c>
      <c r="IQ27" s="30">
        <v>0</v>
      </c>
      <c r="IR27" s="30">
        <v>0</v>
      </c>
      <c r="IS27" s="30">
        <v>0</v>
      </c>
      <c r="IT27" s="30">
        <v>0</v>
      </c>
      <c r="IU27" s="30">
        <v>0</v>
      </c>
      <c r="IV27" s="30">
        <v>131142674</v>
      </c>
      <c r="IW27" s="30">
        <v>0</v>
      </c>
      <c r="IX27" s="30">
        <v>188012220</v>
      </c>
      <c r="IY27" s="30">
        <v>0</v>
      </c>
      <c r="IZ27" s="30">
        <v>0</v>
      </c>
      <c r="JA27" s="30">
        <v>1501571004</v>
      </c>
      <c r="JB27" s="30">
        <v>385434000</v>
      </c>
      <c r="JC27" s="30">
        <v>0</v>
      </c>
      <c r="JD27" s="30">
        <v>0</v>
      </c>
      <c r="JE27" s="30">
        <v>0</v>
      </c>
      <c r="JF27" s="30">
        <v>0</v>
      </c>
      <c r="JG27" s="30">
        <v>0</v>
      </c>
      <c r="JH27" s="31">
        <v>0</v>
      </c>
      <c r="JI27" s="43">
        <v>0</v>
      </c>
      <c r="JJ27" s="43">
        <v>0</v>
      </c>
      <c r="JK27" s="43">
        <v>0</v>
      </c>
      <c r="JL27" s="43"/>
      <c r="JM27" s="30">
        <v>0</v>
      </c>
      <c r="JN27" s="43">
        <v>0</v>
      </c>
      <c r="JO27" s="30">
        <v>369810639</v>
      </c>
      <c r="JP27" s="30">
        <v>2322688154</v>
      </c>
      <c r="JQ27" s="30">
        <v>22653303</v>
      </c>
      <c r="JR27" s="30">
        <v>437500000</v>
      </c>
      <c r="JS27" s="30">
        <v>0</v>
      </c>
      <c r="JT27" s="30">
        <v>0</v>
      </c>
      <c r="JU27" s="30">
        <v>0</v>
      </c>
      <c r="JV27" s="30">
        <v>0</v>
      </c>
      <c r="JW27" s="30">
        <v>1030866000</v>
      </c>
      <c r="JX27" s="30">
        <v>0</v>
      </c>
      <c r="JY27" s="30">
        <v>503334546</v>
      </c>
      <c r="JZ27" s="30">
        <v>0</v>
      </c>
      <c r="KA27" s="30">
        <v>0</v>
      </c>
      <c r="KB27" s="30">
        <v>112000000</v>
      </c>
      <c r="KC27" s="30">
        <v>0</v>
      </c>
      <c r="KD27" s="30">
        <v>0</v>
      </c>
      <c r="KE27" s="30">
        <v>0</v>
      </c>
      <c r="KF27" s="30">
        <v>0</v>
      </c>
      <c r="KG27" s="30">
        <v>0</v>
      </c>
      <c r="KH27" s="30">
        <v>0</v>
      </c>
      <c r="KI27" s="43">
        <v>0</v>
      </c>
      <c r="KJ27" s="43">
        <v>0</v>
      </c>
      <c r="KK27" s="43">
        <v>0</v>
      </c>
      <c r="KL27" s="43">
        <v>0</v>
      </c>
      <c r="KM27" s="30">
        <v>1251335200</v>
      </c>
      <c r="KN27" s="30">
        <v>1064465035</v>
      </c>
      <c r="KO27" s="30">
        <v>47543349</v>
      </c>
      <c r="KP27" s="30">
        <v>43679978</v>
      </c>
      <c r="KQ27" s="30">
        <v>6494717</v>
      </c>
      <c r="KR27" s="30">
        <v>0</v>
      </c>
      <c r="KS27" s="30">
        <v>2739554</v>
      </c>
      <c r="KT27" s="30">
        <v>5023131</v>
      </c>
      <c r="KU27" s="30">
        <v>337382</v>
      </c>
      <c r="KV27" s="30">
        <v>58210337</v>
      </c>
      <c r="KW27" s="30">
        <v>0</v>
      </c>
      <c r="KX27" s="30">
        <v>1032930</v>
      </c>
      <c r="KY27" s="30">
        <v>0</v>
      </c>
      <c r="KZ27" s="30">
        <v>4772388</v>
      </c>
      <c r="LA27" s="30">
        <v>12710452</v>
      </c>
      <c r="LB27" s="30">
        <v>3126451</v>
      </c>
      <c r="LC27" s="30">
        <v>1199496</v>
      </c>
      <c r="LD27" s="30">
        <v>0</v>
      </c>
      <c r="LE27" s="30">
        <v>0</v>
      </c>
      <c r="LF27" s="30">
        <v>0</v>
      </c>
      <c r="LG27" s="30">
        <v>0</v>
      </c>
      <c r="LH27" s="30">
        <v>0</v>
      </c>
      <c r="LI27" s="30">
        <v>0</v>
      </c>
      <c r="LJ27" s="31">
        <v>0</v>
      </c>
      <c r="LK27" s="31">
        <v>0</v>
      </c>
      <c r="LL27" s="31">
        <v>0</v>
      </c>
      <c r="LM27" s="31">
        <v>0</v>
      </c>
      <c r="LN27" s="31">
        <v>0</v>
      </c>
      <c r="LO27" s="31">
        <v>0</v>
      </c>
      <c r="LP27" s="31">
        <v>0</v>
      </c>
      <c r="LQ27" s="31">
        <v>0</v>
      </c>
      <c r="LR27" s="31">
        <v>0</v>
      </c>
      <c r="LS27" s="31">
        <v>0</v>
      </c>
      <c r="LT27" s="31">
        <v>0</v>
      </c>
      <c r="LU27" s="31">
        <v>0</v>
      </c>
      <c r="LV27" s="31">
        <v>0</v>
      </c>
      <c r="LW27" s="31">
        <v>0</v>
      </c>
      <c r="LX27" s="31">
        <v>0</v>
      </c>
      <c r="LY27" s="31">
        <v>0</v>
      </c>
      <c r="LZ27" s="31">
        <v>0</v>
      </c>
      <c r="MA27" s="31">
        <v>0</v>
      </c>
      <c r="MB27" s="31">
        <v>0</v>
      </c>
      <c r="MC27" s="31">
        <v>0</v>
      </c>
      <c r="MD27" s="31">
        <v>0</v>
      </c>
      <c r="ME27" s="31">
        <v>0</v>
      </c>
      <c r="MF27" s="31">
        <v>0</v>
      </c>
      <c r="MG27" s="31">
        <v>0</v>
      </c>
      <c r="MH27" s="31">
        <v>0</v>
      </c>
      <c r="MI27" s="31">
        <v>0</v>
      </c>
      <c r="MJ27" s="31">
        <v>0</v>
      </c>
      <c r="MK27" s="31">
        <v>0</v>
      </c>
      <c r="ML27" s="31">
        <v>0</v>
      </c>
      <c r="MM27" s="31">
        <v>0</v>
      </c>
      <c r="MN27" s="31">
        <v>0</v>
      </c>
      <c r="MO27" s="31">
        <v>0</v>
      </c>
      <c r="MP27" s="31">
        <v>0</v>
      </c>
      <c r="MQ27" s="30">
        <v>1484441508</v>
      </c>
      <c r="MR27" s="30">
        <v>0</v>
      </c>
      <c r="MS27" s="30">
        <f t="shared" si="3"/>
        <v>10924549537</v>
      </c>
      <c r="MT27" s="30">
        <v>6293083437</v>
      </c>
      <c r="MU27" s="30">
        <v>0</v>
      </c>
      <c r="MV27" s="30">
        <v>1947665339</v>
      </c>
      <c r="MW27" s="30">
        <v>0</v>
      </c>
      <c r="MX27" s="30">
        <v>0</v>
      </c>
      <c r="MY27" s="30">
        <v>0</v>
      </c>
      <c r="MZ27" s="30">
        <v>3454706757</v>
      </c>
      <c r="NA27" s="30">
        <f t="shared" si="4"/>
        <v>0</v>
      </c>
      <c r="NB27" s="30">
        <v>0</v>
      </c>
      <c r="NC27" s="30">
        <v>0</v>
      </c>
      <c r="ND27" s="30">
        <f t="shared" si="5"/>
        <v>0</v>
      </c>
      <c r="NE27" s="30">
        <v>0</v>
      </c>
      <c r="NF27" s="30">
        <v>0</v>
      </c>
      <c r="NG27" s="30">
        <v>603987879</v>
      </c>
      <c r="NH27" s="30">
        <v>0</v>
      </c>
      <c r="NI27" s="30">
        <v>0</v>
      </c>
      <c r="NJ27" s="30">
        <v>0</v>
      </c>
      <c r="NK27" s="30">
        <v>0</v>
      </c>
      <c r="NL27" s="30">
        <v>0</v>
      </c>
      <c r="NM27" s="30">
        <v>0</v>
      </c>
      <c r="NN27" s="30">
        <v>0</v>
      </c>
      <c r="NO27" s="30">
        <v>0</v>
      </c>
      <c r="NP27" s="30">
        <v>0</v>
      </c>
      <c r="NQ27" s="30">
        <v>0</v>
      </c>
      <c r="NR27" s="30">
        <v>0</v>
      </c>
      <c r="NS27" s="30">
        <v>0</v>
      </c>
      <c r="NT27" s="30">
        <v>0</v>
      </c>
      <c r="NU27" s="30">
        <v>286723462</v>
      </c>
      <c r="NV27" s="30">
        <v>0</v>
      </c>
      <c r="NW27" s="30">
        <v>0</v>
      </c>
      <c r="NX27" s="30">
        <v>0</v>
      </c>
      <c r="NY27" s="30">
        <v>0</v>
      </c>
      <c r="NZ27" s="30">
        <v>0</v>
      </c>
      <c r="OA27" s="30">
        <v>3877666322</v>
      </c>
      <c r="OB27" s="30">
        <v>0</v>
      </c>
      <c r="OC27" s="30">
        <v>0</v>
      </c>
      <c r="OD27" s="30">
        <v>0</v>
      </c>
      <c r="OE27" s="30">
        <v>0</v>
      </c>
      <c r="OF27" s="30">
        <v>0</v>
      </c>
      <c r="OG27" s="30">
        <v>0</v>
      </c>
      <c r="OH27" s="30">
        <v>0</v>
      </c>
      <c r="OI27" s="30">
        <v>0</v>
      </c>
      <c r="OJ27" s="30">
        <v>0</v>
      </c>
      <c r="OK27" s="30">
        <v>0</v>
      </c>
      <c r="OL27" s="30">
        <v>0</v>
      </c>
      <c r="OM27" s="30">
        <v>0</v>
      </c>
      <c r="ON27" s="30">
        <v>0</v>
      </c>
      <c r="OO27" s="30">
        <v>0</v>
      </c>
      <c r="OP27" s="30">
        <v>122960735</v>
      </c>
      <c r="OQ27" s="30">
        <v>3754705587</v>
      </c>
      <c r="OR27" s="30">
        <v>0</v>
      </c>
      <c r="OS27" s="30">
        <v>753799778</v>
      </c>
      <c r="OT27" s="30">
        <v>0</v>
      </c>
      <c r="OU27" s="30">
        <v>671911320</v>
      </c>
      <c r="OV27" s="30">
        <v>0</v>
      </c>
      <c r="OW27" s="30">
        <v>0</v>
      </c>
      <c r="OX27" s="30">
        <v>12117664</v>
      </c>
      <c r="OY27" s="30">
        <v>0</v>
      </c>
      <c r="OZ27" s="30">
        <v>0</v>
      </c>
      <c r="PA27" s="30">
        <v>0</v>
      </c>
      <c r="PB27" s="30">
        <v>0</v>
      </c>
      <c r="PC27" s="30">
        <v>0</v>
      </c>
      <c r="PD27" s="30">
        <v>0</v>
      </c>
      <c r="PE27" s="30">
        <v>0</v>
      </c>
      <c r="PF27" s="30">
        <v>0</v>
      </c>
      <c r="PG27" s="30">
        <v>0</v>
      </c>
      <c r="PH27" s="30">
        <v>0</v>
      </c>
      <c r="PI27" s="30">
        <v>0</v>
      </c>
      <c r="PJ27" s="30">
        <v>0</v>
      </c>
      <c r="PK27" s="30">
        <v>0</v>
      </c>
      <c r="PL27" s="30">
        <v>0</v>
      </c>
      <c r="PM27" s="30">
        <v>69770794</v>
      </c>
      <c r="PN27" s="30">
        <v>69770794</v>
      </c>
      <c r="PO27" s="30">
        <v>0</v>
      </c>
      <c r="PP27" s="30">
        <v>0</v>
      </c>
      <c r="PQ27" s="30">
        <v>0</v>
      </c>
      <c r="PR27" s="30">
        <v>0</v>
      </c>
      <c r="PS27" s="30">
        <v>0</v>
      </c>
      <c r="PT27" s="30">
        <f t="shared" si="15"/>
        <v>0</v>
      </c>
      <c r="PU27" s="30">
        <v>0</v>
      </c>
      <c r="PV27" s="30">
        <v>0</v>
      </c>
      <c r="PW27" s="30">
        <v>0</v>
      </c>
      <c r="PX27" s="30">
        <v>0</v>
      </c>
      <c r="PY27" s="30">
        <v>0</v>
      </c>
      <c r="PZ27" s="30">
        <v>0</v>
      </c>
      <c r="QA27" s="30">
        <v>0</v>
      </c>
      <c r="QB27" s="30">
        <v>0</v>
      </c>
      <c r="QC27" s="30">
        <v>0</v>
      </c>
      <c r="QD27" s="30">
        <v>0</v>
      </c>
      <c r="QE27" s="30">
        <v>0</v>
      </c>
      <c r="QF27" s="30">
        <v>0</v>
      </c>
      <c r="QG27" s="30">
        <v>0</v>
      </c>
      <c r="QH27" s="30">
        <v>0</v>
      </c>
      <c r="QI27" s="30">
        <v>0</v>
      </c>
      <c r="QJ27" s="30">
        <v>0</v>
      </c>
      <c r="QK27" s="30">
        <v>0</v>
      </c>
      <c r="QL27" s="30">
        <v>0</v>
      </c>
      <c r="QM27" s="30">
        <v>0</v>
      </c>
      <c r="QN27" s="30">
        <v>0</v>
      </c>
      <c r="QO27" s="30">
        <f t="shared" si="16"/>
        <v>24384204041</v>
      </c>
      <c r="QP27" s="30">
        <f t="shared" si="17"/>
        <v>1368122671</v>
      </c>
      <c r="QQ27" s="30">
        <v>0</v>
      </c>
      <c r="QR27" s="30">
        <v>0</v>
      </c>
      <c r="QS27" s="30">
        <v>0</v>
      </c>
      <c r="QT27" s="30">
        <v>0</v>
      </c>
      <c r="QU27" s="30">
        <v>0</v>
      </c>
      <c r="QV27" s="30">
        <v>0</v>
      </c>
      <c r="QW27" s="30">
        <v>-42749702</v>
      </c>
      <c r="QX27" s="30">
        <v>-44285105</v>
      </c>
      <c r="QY27" s="30">
        <v>1535403</v>
      </c>
      <c r="QZ27" s="30">
        <v>1410872373</v>
      </c>
      <c r="RA27" s="30">
        <v>0</v>
      </c>
      <c r="RB27" s="30">
        <v>20797500000</v>
      </c>
      <c r="RC27" s="30">
        <v>20797500000</v>
      </c>
      <c r="RD27" s="30">
        <v>20797500000</v>
      </c>
      <c r="RE27" s="30">
        <v>0</v>
      </c>
      <c r="RF27" s="30">
        <v>0</v>
      </c>
      <c r="RG27" s="30">
        <v>0</v>
      </c>
      <c r="RH27" s="30">
        <v>0</v>
      </c>
      <c r="RI27" s="30">
        <v>2218581370</v>
      </c>
      <c r="RJ27" s="30">
        <v>2105267137</v>
      </c>
      <c r="RK27" s="30">
        <v>2105267137</v>
      </c>
      <c r="RL27" s="30">
        <v>1639895781</v>
      </c>
      <c r="RM27" s="30">
        <v>213758639</v>
      </c>
      <c r="RN27" s="30">
        <v>76772655</v>
      </c>
      <c r="RO27" s="30">
        <v>0</v>
      </c>
      <c r="RP27" s="30">
        <v>3080172</v>
      </c>
      <c r="RQ27" s="30">
        <v>0</v>
      </c>
      <c r="RR27" s="30">
        <v>0</v>
      </c>
      <c r="RS27" s="30">
        <v>0</v>
      </c>
      <c r="RT27" s="30">
        <v>87837232</v>
      </c>
      <c r="RU27" s="30">
        <v>60837938</v>
      </c>
      <c r="RV27" s="30">
        <v>17900738</v>
      </c>
      <c r="RW27" s="30">
        <v>5183982</v>
      </c>
      <c r="RX27" s="30">
        <v>0</v>
      </c>
      <c r="RY27" s="30">
        <v>0</v>
      </c>
      <c r="RZ27" s="30">
        <v>0</v>
      </c>
      <c r="SA27" s="30">
        <v>0</v>
      </c>
      <c r="SB27" s="30">
        <v>0</v>
      </c>
      <c r="SC27" s="30">
        <v>0</v>
      </c>
      <c r="SD27" s="30">
        <v>0</v>
      </c>
      <c r="SE27" s="30">
        <v>0</v>
      </c>
      <c r="SF27" s="30">
        <v>0</v>
      </c>
      <c r="SG27" s="30">
        <v>0</v>
      </c>
      <c r="SH27" s="30">
        <v>0</v>
      </c>
      <c r="SI27" s="30">
        <v>0</v>
      </c>
      <c r="SJ27" s="30">
        <v>0</v>
      </c>
      <c r="SK27" s="30">
        <v>0</v>
      </c>
      <c r="SL27" s="30">
        <v>0</v>
      </c>
      <c r="SM27" s="30">
        <v>0</v>
      </c>
      <c r="SN27" s="30">
        <v>0</v>
      </c>
      <c r="SO27" s="30">
        <v>0</v>
      </c>
      <c r="SP27" s="30">
        <v>0</v>
      </c>
      <c r="SQ27" s="30">
        <v>0</v>
      </c>
      <c r="SR27" s="30">
        <v>0</v>
      </c>
      <c r="SS27" s="30">
        <v>0</v>
      </c>
      <c r="ST27" s="30">
        <v>0</v>
      </c>
      <c r="SU27" s="30">
        <v>0</v>
      </c>
      <c r="SV27" s="30">
        <v>0</v>
      </c>
      <c r="SW27" s="30">
        <v>0</v>
      </c>
      <c r="SX27" s="30">
        <v>0</v>
      </c>
      <c r="SY27" s="30">
        <v>0</v>
      </c>
      <c r="SZ27" s="30">
        <v>0</v>
      </c>
      <c r="TA27" s="30">
        <v>0</v>
      </c>
      <c r="TB27" s="30">
        <v>0</v>
      </c>
      <c r="TC27" s="30">
        <v>0</v>
      </c>
      <c r="TD27" s="30">
        <v>0</v>
      </c>
      <c r="TE27" s="30">
        <v>0</v>
      </c>
      <c r="TF27" s="30">
        <v>0</v>
      </c>
      <c r="TG27" s="30">
        <v>0</v>
      </c>
      <c r="TH27" s="30">
        <v>0</v>
      </c>
      <c r="TI27" s="30">
        <f t="shared" si="18"/>
        <v>290531294</v>
      </c>
      <c r="TJ27" s="30">
        <f t="shared" si="6"/>
        <v>0</v>
      </c>
      <c r="TK27" s="30">
        <v>0</v>
      </c>
      <c r="TL27" s="30">
        <v>0</v>
      </c>
      <c r="TM27" s="30">
        <v>0</v>
      </c>
      <c r="TN27" s="30">
        <v>0</v>
      </c>
      <c r="TO27" s="30">
        <v>0</v>
      </c>
      <c r="TP27" s="30">
        <v>0</v>
      </c>
      <c r="TQ27" s="30">
        <v>0</v>
      </c>
      <c r="TR27" s="30">
        <v>0</v>
      </c>
      <c r="TS27" s="30">
        <v>0</v>
      </c>
      <c r="TT27" s="30">
        <v>0</v>
      </c>
      <c r="TU27" s="30">
        <v>113314233</v>
      </c>
      <c r="TV27" s="30">
        <v>0</v>
      </c>
      <c r="TW27" s="30">
        <v>60460964</v>
      </c>
      <c r="TX27" s="30">
        <v>123970</v>
      </c>
      <c r="TY27" s="30">
        <v>52729299</v>
      </c>
      <c r="TZ27" s="30">
        <v>0</v>
      </c>
      <c r="UA27" s="30">
        <v>0</v>
      </c>
      <c r="UB27" s="30">
        <v>0</v>
      </c>
      <c r="UC27" s="30">
        <v>0</v>
      </c>
      <c r="UD27" s="30">
        <v>0</v>
      </c>
      <c r="UE27" s="30">
        <v>0</v>
      </c>
      <c r="UF27" s="30">
        <v>0</v>
      </c>
      <c r="UG27" s="30">
        <f t="shared" si="7"/>
        <v>181463397333</v>
      </c>
      <c r="UH27" s="1">
        <v>2224654929843</v>
      </c>
      <c r="UI27" s="1">
        <f>SUM($UG$16:UG27)-UH27</f>
        <v>0</v>
      </c>
    </row>
    <row r="28" spans="2:555">
      <c r="B28" s="58">
        <v>39083</v>
      </c>
      <c r="C28" s="42">
        <f t="shared" si="0"/>
        <v>124413215642</v>
      </c>
      <c r="D28" s="42">
        <f t="shared" si="1"/>
        <v>79427157989</v>
      </c>
      <c r="E28" s="42">
        <v>69141267973</v>
      </c>
      <c r="F28" s="42">
        <v>64262860</v>
      </c>
      <c r="G28" s="42">
        <v>423000</v>
      </c>
      <c r="H28" s="42">
        <v>32454060007</v>
      </c>
      <c r="I28" s="42">
        <v>32454060007</v>
      </c>
      <c r="J28" s="42">
        <v>0</v>
      </c>
      <c r="K28" s="42">
        <v>0</v>
      </c>
      <c r="L28" s="42">
        <v>12614749733</v>
      </c>
      <c r="M28" s="42">
        <v>16242988269</v>
      </c>
      <c r="N28" s="42">
        <v>16242988269</v>
      </c>
      <c r="O28" s="42">
        <v>0</v>
      </c>
      <c r="P28" s="42">
        <v>3342221945</v>
      </c>
      <c r="Q28" s="42">
        <v>2002406397</v>
      </c>
      <c r="R28" s="42">
        <v>2194298831</v>
      </c>
      <c r="S28" s="42">
        <v>10285890016</v>
      </c>
      <c r="T28" s="42">
        <v>8338414000</v>
      </c>
      <c r="U28" s="42">
        <v>0</v>
      </c>
      <c r="V28" s="42">
        <v>8338414000</v>
      </c>
      <c r="W28" s="42">
        <v>95524931</v>
      </c>
      <c r="X28" s="42">
        <v>1554555191</v>
      </c>
      <c r="Y28" s="42">
        <v>117768335</v>
      </c>
      <c r="Z28" s="42">
        <v>0</v>
      </c>
      <c r="AA28" s="42">
        <v>0</v>
      </c>
      <c r="AB28" s="42">
        <v>111453376</v>
      </c>
      <c r="AC28" s="42">
        <v>36520643</v>
      </c>
      <c r="AD28" s="42">
        <v>29887276</v>
      </c>
      <c r="AE28" s="42">
        <v>0</v>
      </c>
      <c r="AF28" s="42">
        <v>0</v>
      </c>
      <c r="AG28" s="42">
        <v>0</v>
      </c>
      <c r="AH28" s="42">
        <v>0</v>
      </c>
      <c r="AI28" s="42">
        <f t="shared" si="2"/>
        <v>44986057653</v>
      </c>
      <c r="AJ28" s="42">
        <v>665077</v>
      </c>
      <c r="AK28" s="42">
        <v>0</v>
      </c>
      <c r="AL28" s="42">
        <v>665077</v>
      </c>
      <c r="AM28" s="42">
        <v>0</v>
      </c>
      <c r="AN28" s="42">
        <v>0</v>
      </c>
      <c r="AO28" s="42">
        <v>653182945</v>
      </c>
      <c r="AP28" s="42">
        <v>636716476</v>
      </c>
      <c r="AQ28" s="42">
        <v>345563</v>
      </c>
      <c r="AR28" s="42">
        <v>2555256</v>
      </c>
      <c r="AS28" s="42">
        <v>160355</v>
      </c>
      <c r="AT28" s="42">
        <v>2909866</v>
      </c>
      <c r="AU28" s="42">
        <v>10495429</v>
      </c>
      <c r="AV28" s="42">
        <v>0</v>
      </c>
      <c r="AW28" s="42">
        <v>0</v>
      </c>
      <c r="AX28" s="42">
        <v>0</v>
      </c>
      <c r="AY28" s="42">
        <v>0</v>
      </c>
      <c r="AZ28" s="42">
        <v>0</v>
      </c>
      <c r="BA28" s="42">
        <v>0</v>
      </c>
      <c r="BB28" s="42">
        <v>0</v>
      </c>
      <c r="BC28" s="42">
        <v>0</v>
      </c>
      <c r="BD28" s="42">
        <v>13610188425</v>
      </c>
      <c r="BE28" s="42">
        <v>0</v>
      </c>
      <c r="BF28" s="42">
        <v>12815727676</v>
      </c>
      <c r="BG28" s="42">
        <v>751439165</v>
      </c>
      <c r="BH28" s="42">
        <v>22196</v>
      </c>
      <c r="BI28" s="42">
        <v>9739</v>
      </c>
      <c r="BJ28" s="42">
        <v>12027</v>
      </c>
      <c r="BK28" s="42">
        <v>0</v>
      </c>
      <c r="BL28" s="42">
        <v>7375850</v>
      </c>
      <c r="BM28" s="42">
        <v>0</v>
      </c>
      <c r="BN28" s="42">
        <v>0</v>
      </c>
      <c r="BO28" s="42">
        <v>0</v>
      </c>
      <c r="BP28" s="42">
        <v>0</v>
      </c>
      <c r="BQ28" s="42">
        <v>0</v>
      </c>
      <c r="BR28" s="42">
        <v>35601772</v>
      </c>
      <c r="BS28" s="42">
        <v>0</v>
      </c>
      <c r="BT28" s="42">
        <v>64888396</v>
      </c>
      <c r="BU28" s="42">
        <v>362539</v>
      </c>
      <c r="BV28" s="42">
        <v>0</v>
      </c>
      <c r="BW28" s="42">
        <v>5635271</v>
      </c>
      <c r="BX28" s="42">
        <v>253220</v>
      </c>
      <c r="BY28" s="42">
        <v>58637366</v>
      </c>
      <c r="BZ28" s="42">
        <v>0</v>
      </c>
      <c r="CA28" s="42">
        <v>0</v>
      </c>
      <c r="CB28" s="42">
        <v>0</v>
      </c>
      <c r="CC28" s="42">
        <v>798794130</v>
      </c>
      <c r="CD28" s="42">
        <v>1395563</v>
      </c>
      <c r="CE28" s="42">
        <v>1063251600</v>
      </c>
      <c r="CF28" s="42">
        <v>128509315</v>
      </c>
      <c r="CG28" s="42">
        <v>0</v>
      </c>
      <c r="CH28" s="42">
        <v>-90706492</v>
      </c>
      <c r="CI28" s="42">
        <v>47125888</v>
      </c>
      <c r="CJ28" s="42">
        <v>2957906</v>
      </c>
      <c r="CK28" s="42">
        <v>29637331</v>
      </c>
      <c r="CL28" s="42">
        <v>5420252</v>
      </c>
      <c r="CM28" s="42">
        <v>968158</v>
      </c>
      <c r="CN28" s="42">
        <v>2103919</v>
      </c>
      <c r="CO28" s="42">
        <v>0</v>
      </c>
      <c r="CP28" s="42">
        <v>6038322</v>
      </c>
      <c r="CQ28" s="42">
        <v>0</v>
      </c>
      <c r="CR28" s="42">
        <v>0</v>
      </c>
      <c r="CS28" s="42">
        <v>952957134</v>
      </c>
      <c r="CT28" s="42">
        <v>248700751</v>
      </c>
      <c r="CU28" s="42">
        <v>21518372</v>
      </c>
      <c r="CV28" s="42">
        <v>29147138</v>
      </c>
      <c r="CW28" s="42">
        <v>9392730</v>
      </c>
      <c r="CX28" s="42">
        <v>8274449</v>
      </c>
      <c r="CY28" s="42">
        <v>1842244</v>
      </c>
      <c r="CZ28" s="42">
        <f t="shared" si="8"/>
        <v>634081450</v>
      </c>
      <c r="DA28" s="42">
        <v>545433657</v>
      </c>
      <c r="DB28" s="42">
        <v>71231743</v>
      </c>
      <c r="DC28" s="42">
        <v>0</v>
      </c>
      <c r="DD28" s="42">
        <v>17416050</v>
      </c>
      <c r="DE28" s="42">
        <v>0</v>
      </c>
      <c r="DF28" s="42">
        <v>0</v>
      </c>
      <c r="DG28" s="42">
        <v>0</v>
      </c>
      <c r="DH28" s="42">
        <v>0</v>
      </c>
      <c r="DI28" s="42">
        <v>4177117</v>
      </c>
      <c r="DJ28" s="42">
        <v>0</v>
      </c>
      <c r="DK28" s="42">
        <v>4177117</v>
      </c>
      <c r="DL28" s="42">
        <v>6818891</v>
      </c>
      <c r="DM28" s="42">
        <f t="shared" si="9"/>
        <v>1578281273</v>
      </c>
      <c r="DN28" s="42">
        <v>27820324</v>
      </c>
      <c r="DO28" s="42">
        <v>7423290</v>
      </c>
      <c r="DP28" s="42">
        <v>5671879</v>
      </c>
      <c r="DQ28" s="42">
        <v>1751411</v>
      </c>
      <c r="DR28" s="42">
        <v>1001039422</v>
      </c>
      <c r="DS28" s="42">
        <v>10771186</v>
      </c>
      <c r="DT28" s="42">
        <v>9695865</v>
      </c>
      <c r="DU28" s="42">
        <v>1007960</v>
      </c>
      <c r="DV28" s="42">
        <v>67361</v>
      </c>
      <c r="DW28" s="42">
        <v>10320256</v>
      </c>
      <c r="DX28" s="42">
        <v>1193556</v>
      </c>
      <c r="DY28" s="42">
        <v>2860200</v>
      </c>
      <c r="DZ28" s="42">
        <v>0</v>
      </c>
      <c r="EA28" s="42">
        <v>6202900</v>
      </c>
      <c r="EB28" s="42">
        <v>63600</v>
      </c>
      <c r="EC28" s="42">
        <v>447809875</v>
      </c>
      <c r="ED28" s="42">
        <v>0</v>
      </c>
      <c r="EE28" s="42">
        <v>447733400</v>
      </c>
      <c r="EF28" s="42">
        <v>76475</v>
      </c>
      <c r="EG28" s="42">
        <v>11043415</v>
      </c>
      <c r="EH28" s="42">
        <v>11014739</v>
      </c>
      <c r="EI28" s="42">
        <v>0</v>
      </c>
      <c r="EJ28" s="42">
        <v>28676</v>
      </c>
      <c r="EK28" s="42">
        <v>23316089</v>
      </c>
      <c r="EL28" s="42">
        <v>1663163</v>
      </c>
      <c r="EM28" s="42">
        <v>720342</v>
      </c>
      <c r="EN28" s="42">
        <v>12865402</v>
      </c>
      <c r="EO28" s="42">
        <v>1276425</v>
      </c>
      <c r="EP28" s="42">
        <v>295405</v>
      </c>
      <c r="EQ28" s="42">
        <v>57352</v>
      </c>
      <c r="ER28" s="42">
        <v>865</v>
      </c>
      <c r="ES28" s="42">
        <v>603048</v>
      </c>
      <c r="ET28" s="42">
        <v>319755</v>
      </c>
      <c r="EU28" s="42">
        <v>3500971</v>
      </c>
      <c r="EV28" s="42">
        <v>2600862</v>
      </c>
      <c r="EW28" s="42">
        <v>28258543</v>
      </c>
      <c r="EX28" s="42">
        <v>0</v>
      </c>
      <c r="EY28" s="42">
        <v>13472</v>
      </c>
      <c r="EZ28" s="42">
        <v>18509840</v>
      </c>
      <c r="FA28" s="42">
        <v>9735231</v>
      </c>
      <c r="FB28" s="42">
        <v>0</v>
      </c>
      <c r="FC28" s="42">
        <v>218773</v>
      </c>
      <c r="FD28" s="42">
        <v>35720</v>
      </c>
      <c r="FE28" s="42">
        <v>0</v>
      </c>
      <c r="FF28" s="42">
        <v>446638400</v>
      </c>
      <c r="FG28" s="42">
        <v>541998237</v>
      </c>
      <c r="FH28" s="42">
        <v>1605810</v>
      </c>
      <c r="FI28" s="42">
        <v>526209200</v>
      </c>
      <c r="FJ28" s="42">
        <v>13220010</v>
      </c>
      <c r="FK28" s="42">
        <v>1522754</v>
      </c>
      <c r="FL28" s="42">
        <v>0</v>
      </c>
      <c r="FM28" s="42">
        <v>0</v>
      </c>
      <c r="FN28" s="42">
        <v>0</v>
      </c>
      <c r="FO28" s="42">
        <v>11697256</v>
      </c>
      <c r="FP28" s="42">
        <v>963217</v>
      </c>
      <c r="FQ28" s="42">
        <v>0</v>
      </c>
      <c r="FR28" s="42">
        <f t="shared" si="10"/>
        <v>412456949</v>
      </c>
      <c r="FS28" s="42">
        <v>46291201</v>
      </c>
      <c r="FT28" s="42">
        <v>183235</v>
      </c>
      <c r="FU28" s="42">
        <v>5594692</v>
      </c>
      <c r="FV28" s="42">
        <v>24209101</v>
      </c>
      <c r="FW28" s="42">
        <v>149802</v>
      </c>
      <c r="FX28" s="42">
        <v>24059299</v>
      </c>
      <c r="FY28" s="42">
        <v>143550</v>
      </c>
      <c r="FZ28" s="42">
        <v>331499</v>
      </c>
      <c r="GA28" s="42">
        <v>11185924</v>
      </c>
      <c r="GB28" s="42">
        <v>4643200</v>
      </c>
      <c r="GC28" s="42">
        <v>1337833</v>
      </c>
      <c r="GD28" s="42">
        <v>0</v>
      </c>
      <c r="GE28" s="42">
        <v>1337833</v>
      </c>
      <c r="GF28" s="42">
        <v>0</v>
      </c>
      <c r="GG28" s="42">
        <v>21018</v>
      </c>
      <c r="GH28" s="42">
        <v>8357742</v>
      </c>
      <c r="GI28" s="42">
        <v>185702416</v>
      </c>
      <c r="GJ28" s="42">
        <v>146551416</v>
      </c>
      <c r="GK28" s="42">
        <v>39151000</v>
      </c>
      <c r="GL28" s="42">
        <v>170746739</v>
      </c>
      <c r="GM28" s="42">
        <v>2842015</v>
      </c>
      <c r="GN28" s="42">
        <v>1937000</v>
      </c>
      <c r="GO28" s="42">
        <v>1626000</v>
      </c>
      <c r="GP28" s="42">
        <v>77416158</v>
      </c>
      <c r="GQ28" s="42">
        <v>7474917</v>
      </c>
      <c r="GR28" s="42">
        <v>156200</v>
      </c>
      <c r="GS28" s="42">
        <v>20843790</v>
      </c>
      <c r="GT28" s="42">
        <v>58450659</v>
      </c>
      <c r="GU28" s="42">
        <v>792363299</v>
      </c>
      <c r="GV28" s="42">
        <v>35064000</v>
      </c>
      <c r="GW28" s="42">
        <v>2236222</v>
      </c>
      <c r="GX28" s="42">
        <v>0</v>
      </c>
      <c r="GY28" s="42">
        <v>27127280</v>
      </c>
      <c r="GZ28" s="42">
        <f t="shared" ref="GZ28:GZ68" si="19">HJ28+HK28</f>
        <v>727935797</v>
      </c>
      <c r="HA28" s="42">
        <v>0</v>
      </c>
      <c r="HB28" s="42">
        <v>0</v>
      </c>
      <c r="HC28" s="42">
        <v>0</v>
      </c>
      <c r="HD28" s="42">
        <v>0</v>
      </c>
      <c r="HE28" s="42">
        <v>0</v>
      </c>
      <c r="HF28" s="42">
        <v>0</v>
      </c>
      <c r="HG28" s="42">
        <v>0</v>
      </c>
      <c r="HH28" s="42">
        <f t="shared" si="11"/>
        <v>664743797</v>
      </c>
      <c r="HI28" s="42">
        <f t="shared" si="12"/>
        <v>63192000</v>
      </c>
      <c r="HJ28" s="42">
        <v>664743797</v>
      </c>
      <c r="HK28" s="42">
        <v>63192000</v>
      </c>
      <c r="HL28" s="42">
        <v>0</v>
      </c>
      <c r="HM28" s="42">
        <v>0</v>
      </c>
      <c r="HN28" s="42">
        <v>0</v>
      </c>
      <c r="HO28" s="42">
        <v>0</v>
      </c>
      <c r="HP28" s="42">
        <v>25365755</v>
      </c>
      <c r="HQ28" s="42">
        <v>4489545</v>
      </c>
      <c r="HR28" s="42">
        <v>7046343</v>
      </c>
      <c r="HS28" s="42">
        <v>13829867</v>
      </c>
      <c r="HT28" s="42">
        <v>0</v>
      </c>
      <c r="HU28" s="42">
        <v>0</v>
      </c>
      <c r="HV28" s="42">
        <v>0</v>
      </c>
      <c r="HW28" s="42">
        <v>0</v>
      </c>
      <c r="HX28" s="42">
        <f t="shared" si="13"/>
        <v>664743797</v>
      </c>
      <c r="HY28" s="42">
        <f t="shared" si="14"/>
        <v>63192000</v>
      </c>
      <c r="HZ28" s="42">
        <v>26013563477</v>
      </c>
      <c r="IA28" s="42">
        <v>25949344431</v>
      </c>
      <c r="IB28" s="42">
        <v>25949344431</v>
      </c>
      <c r="IC28" s="42">
        <v>0</v>
      </c>
      <c r="ID28" s="42">
        <v>0</v>
      </c>
      <c r="IE28" s="42">
        <v>0</v>
      </c>
      <c r="IF28" s="42">
        <v>0</v>
      </c>
      <c r="IG28" s="42">
        <v>21965754267</v>
      </c>
      <c r="IH28" s="42">
        <v>20748339704</v>
      </c>
      <c r="II28" s="42">
        <v>0</v>
      </c>
      <c r="IJ28" s="42">
        <v>1217414563</v>
      </c>
      <c r="IK28" s="42">
        <v>0</v>
      </c>
      <c r="IL28" s="42">
        <v>0</v>
      </c>
      <c r="IM28" s="42">
        <v>0</v>
      </c>
      <c r="IN28" s="42">
        <v>0</v>
      </c>
      <c r="IO28" s="42">
        <v>0</v>
      </c>
      <c r="IP28" s="42">
        <v>0</v>
      </c>
      <c r="IQ28" s="42">
        <v>3852447190</v>
      </c>
      <c r="IR28" s="42">
        <v>1755003720</v>
      </c>
      <c r="IS28" s="42">
        <v>171219875</v>
      </c>
      <c r="IT28" s="42">
        <v>128414906</v>
      </c>
      <c r="IU28" s="42">
        <v>1797808689</v>
      </c>
      <c r="IV28" s="42">
        <v>0</v>
      </c>
      <c r="IW28" s="42">
        <v>131142974</v>
      </c>
      <c r="IX28" s="42">
        <v>0</v>
      </c>
      <c r="IY28" s="42">
        <v>0</v>
      </c>
      <c r="IZ28" s="42">
        <v>0</v>
      </c>
      <c r="JA28" s="42">
        <v>0</v>
      </c>
      <c r="JB28" s="42">
        <v>0</v>
      </c>
      <c r="JC28" s="42">
        <v>0</v>
      </c>
      <c r="JD28" s="42">
        <v>0</v>
      </c>
      <c r="JE28" s="42">
        <v>0</v>
      </c>
      <c r="JF28" s="42">
        <v>0</v>
      </c>
      <c r="JG28" s="42">
        <v>0</v>
      </c>
      <c r="JH28" s="42">
        <v>0</v>
      </c>
      <c r="JI28" s="59">
        <v>0</v>
      </c>
      <c r="JJ28" s="59">
        <v>0</v>
      </c>
      <c r="JK28" s="59">
        <v>0</v>
      </c>
      <c r="JL28" s="59"/>
      <c r="JM28" s="42">
        <v>0</v>
      </c>
      <c r="JN28" s="59">
        <v>0</v>
      </c>
      <c r="JO28" s="42">
        <v>225856931</v>
      </c>
      <c r="JP28" s="42">
        <v>0</v>
      </c>
      <c r="JQ28" s="42">
        <v>0</v>
      </c>
      <c r="JR28" s="42">
        <v>0</v>
      </c>
      <c r="JS28" s="42">
        <v>0</v>
      </c>
      <c r="JT28" s="42">
        <v>0</v>
      </c>
      <c r="JU28" s="42">
        <v>0</v>
      </c>
      <c r="JV28" s="42">
        <v>0</v>
      </c>
      <c r="JW28" s="42">
        <v>0</v>
      </c>
      <c r="JX28" s="42">
        <v>0</v>
      </c>
      <c r="JY28" s="42">
        <v>0</v>
      </c>
      <c r="JZ28" s="42">
        <v>0</v>
      </c>
      <c r="KA28" s="42">
        <v>0</v>
      </c>
      <c r="KB28" s="42">
        <v>0</v>
      </c>
      <c r="KC28" s="42">
        <v>0</v>
      </c>
      <c r="KD28" s="42">
        <v>0</v>
      </c>
      <c r="KE28" s="42">
        <v>0</v>
      </c>
      <c r="KF28" s="42">
        <v>0</v>
      </c>
      <c r="KG28" s="42">
        <v>0</v>
      </c>
      <c r="KH28" s="42">
        <v>0</v>
      </c>
      <c r="KI28" s="59">
        <v>0</v>
      </c>
      <c r="KJ28" s="59">
        <v>0</v>
      </c>
      <c r="KK28" s="59">
        <v>0</v>
      </c>
      <c r="KL28" s="59">
        <v>0</v>
      </c>
      <c r="KM28" s="42">
        <v>64219046</v>
      </c>
      <c r="KN28" s="42">
        <v>0</v>
      </c>
      <c r="KO28" s="42">
        <v>41901059</v>
      </c>
      <c r="KP28" s="42">
        <v>0</v>
      </c>
      <c r="KQ28" s="42">
        <v>3581325</v>
      </c>
      <c r="KR28" s="42">
        <v>1242493</v>
      </c>
      <c r="KS28" s="42">
        <v>2624602</v>
      </c>
      <c r="KT28" s="42">
        <v>3336196</v>
      </c>
      <c r="KU28" s="42">
        <v>148710</v>
      </c>
      <c r="KV28" s="42">
        <v>0</v>
      </c>
      <c r="KW28" s="42">
        <v>0</v>
      </c>
      <c r="KX28" s="42">
        <v>765368</v>
      </c>
      <c r="KY28" s="42">
        <v>0</v>
      </c>
      <c r="KZ28" s="42">
        <v>2167921</v>
      </c>
      <c r="LA28" s="42">
        <v>8451372</v>
      </c>
      <c r="LB28" s="42">
        <v>0</v>
      </c>
      <c r="LC28" s="42">
        <v>0</v>
      </c>
      <c r="LD28" s="42">
        <v>0</v>
      </c>
      <c r="LE28" s="42">
        <v>0</v>
      </c>
      <c r="LF28" s="42">
        <v>0</v>
      </c>
      <c r="LG28" s="42">
        <v>0</v>
      </c>
      <c r="LH28" s="42">
        <v>0</v>
      </c>
      <c r="LI28" s="42">
        <v>0</v>
      </c>
      <c r="LJ28" s="42">
        <v>0</v>
      </c>
      <c r="LK28" s="42">
        <v>0</v>
      </c>
      <c r="LL28" s="42">
        <v>0</v>
      </c>
      <c r="LM28" s="42">
        <v>0</v>
      </c>
      <c r="LN28" s="42">
        <v>0</v>
      </c>
      <c r="LO28" s="42">
        <v>0</v>
      </c>
      <c r="LP28" s="42">
        <v>0</v>
      </c>
      <c r="LQ28" s="42">
        <v>0</v>
      </c>
      <c r="LR28" s="42">
        <v>0</v>
      </c>
      <c r="LS28" s="42">
        <v>0</v>
      </c>
      <c r="LT28" s="42">
        <v>0</v>
      </c>
      <c r="LU28" s="42">
        <v>0</v>
      </c>
      <c r="LV28" s="42">
        <v>0</v>
      </c>
      <c r="LW28" s="42">
        <v>0</v>
      </c>
      <c r="LX28" s="42">
        <v>0</v>
      </c>
      <c r="LY28" s="42">
        <v>0</v>
      </c>
      <c r="LZ28" s="42">
        <v>0</v>
      </c>
      <c r="MA28" s="42">
        <v>0</v>
      </c>
      <c r="MB28" s="42">
        <v>0</v>
      </c>
      <c r="MC28" s="42">
        <v>0</v>
      </c>
      <c r="MD28" s="42">
        <v>0</v>
      </c>
      <c r="ME28" s="42">
        <v>0</v>
      </c>
      <c r="MF28" s="42">
        <v>0</v>
      </c>
      <c r="MG28" s="42">
        <v>0</v>
      </c>
      <c r="MH28" s="42">
        <v>0</v>
      </c>
      <c r="MI28" s="42">
        <v>0</v>
      </c>
      <c r="MJ28" s="42">
        <v>0</v>
      </c>
      <c r="MK28" s="42">
        <v>0</v>
      </c>
      <c r="ML28" s="42">
        <v>0</v>
      </c>
      <c r="MM28" s="42">
        <v>0</v>
      </c>
      <c r="MN28" s="42">
        <v>0</v>
      </c>
      <c r="MO28" s="42">
        <v>0</v>
      </c>
      <c r="MP28" s="42">
        <v>0</v>
      </c>
      <c r="MQ28" s="42">
        <v>-13969489</v>
      </c>
      <c r="MR28" s="42">
        <v>0</v>
      </c>
      <c r="MS28" s="42">
        <f t="shared" si="3"/>
        <v>3104788166</v>
      </c>
      <c r="MT28" s="42">
        <v>857934423</v>
      </c>
      <c r="MU28" s="42">
        <v>0</v>
      </c>
      <c r="MV28" s="42">
        <v>0</v>
      </c>
      <c r="MW28" s="42">
        <v>0</v>
      </c>
      <c r="MX28" s="42">
        <v>0</v>
      </c>
      <c r="MY28" s="42">
        <v>0</v>
      </c>
      <c r="MZ28" s="42">
        <v>0</v>
      </c>
      <c r="NA28" s="42">
        <f t="shared" si="4"/>
        <v>0</v>
      </c>
      <c r="NB28" s="42">
        <v>0</v>
      </c>
      <c r="NC28" s="42">
        <v>0</v>
      </c>
      <c r="ND28" s="42">
        <f t="shared" si="5"/>
        <v>0</v>
      </c>
      <c r="NE28" s="42">
        <v>0</v>
      </c>
      <c r="NF28" s="42">
        <v>0</v>
      </c>
      <c r="NG28" s="42">
        <v>658662067</v>
      </c>
      <c r="NH28" s="42">
        <v>0</v>
      </c>
      <c r="NI28" s="42">
        <v>0</v>
      </c>
      <c r="NJ28" s="42">
        <v>0</v>
      </c>
      <c r="NK28" s="42">
        <v>0</v>
      </c>
      <c r="NL28" s="42">
        <v>0</v>
      </c>
      <c r="NM28" s="42">
        <v>0</v>
      </c>
      <c r="NN28" s="42">
        <v>0</v>
      </c>
      <c r="NO28" s="42">
        <v>0</v>
      </c>
      <c r="NP28" s="42">
        <v>0</v>
      </c>
      <c r="NQ28" s="42">
        <v>0</v>
      </c>
      <c r="NR28" s="42">
        <v>0</v>
      </c>
      <c r="NS28" s="42">
        <v>0</v>
      </c>
      <c r="NT28" s="42">
        <v>0</v>
      </c>
      <c r="NU28" s="42">
        <v>158030769</v>
      </c>
      <c r="NV28" s="42">
        <v>0</v>
      </c>
      <c r="NW28" s="42">
        <v>0</v>
      </c>
      <c r="NX28" s="42">
        <v>41241587</v>
      </c>
      <c r="NY28" s="42">
        <v>0</v>
      </c>
      <c r="NZ28" s="42">
        <v>0</v>
      </c>
      <c r="OA28" s="42">
        <v>2161051769</v>
      </c>
      <c r="OB28" s="42">
        <v>0</v>
      </c>
      <c r="OC28" s="42">
        <v>0</v>
      </c>
      <c r="OD28" s="42">
        <v>0</v>
      </c>
      <c r="OE28" s="42">
        <v>0</v>
      </c>
      <c r="OF28" s="42">
        <v>0</v>
      </c>
      <c r="OG28" s="42">
        <v>0</v>
      </c>
      <c r="OH28" s="42">
        <v>0</v>
      </c>
      <c r="OI28" s="42">
        <v>0</v>
      </c>
      <c r="OJ28" s="42">
        <v>0</v>
      </c>
      <c r="OK28" s="42">
        <v>0</v>
      </c>
      <c r="OL28" s="42">
        <v>0</v>
      </c>
      <c r="OM28" s="42">
        <v>0</v>
      </c>
      <c r="ON28" s="42">
        <v>0</v>
      </c>
      <c r="OO28" s="42">
        <v>0</v>
      </c>
      <c r="OP28" s="42">
        <v>98242004</v>
      </c>
      <c r="OQ28" s="42">
        <v>2062809765</v>
      </c>
      <c r="OR28" s="42">
        <v>0</v>
      </c>
      <c r="OS28" s="42">
        <v>85801974</v>
      </c>
      <c r="OT28" s="42">
        <v>0</v>
      </c>
      <c r="OU28" s="42">
        <v>0</v>
      </c>
      <c r="OV28" s="42">
        <v>0</v>
      </c>
      <c r="OW28" s="42">
        <v>0</v>
      </c>
      <c r="OX28" s="42">
        <v>15818643</v>
      </c>
      <c r="OY28" s="42">
        <v>0</v>
      </c>
      <c r="OZ28" s="42">
        <v>0</v>
      </c>
      <c r="PA28" s="42">
        <v>0</v>
      </c>
      <c r="PB28" s="42">
        <v>0</v>
      </c>
      <c r="PC28" s="42">
        <v>0</v>
      </c>
      <c r="PD28" s="42">
        <v>0</v>
      </c>
      <c r="PE28" s="42">
        <v>0</v>
      </c>
      <c r="PF28" s="42">
        <v>0</v>
      </c>
      <c r="PG28" s="42">
        <v>0</v>
      </c>
      <c r="PH28" s="42">
        <v>0</v>
      </c>
      <c r="PI28" s="42">
        <v>0</v>
      </c>
      <c r="PJ28" s="42">
        <v>0</v>
      </c>
      <c r="PK28" s="42">
        <v>0</v>
      </c>
      <c r="PL28" s="42">
        <v>0</v>
      </c>
      <c r="PM28" s="42">
        <v>69983331</v>
      </c>
      <c r="PN28" s="42">
        <v>69983331</v>
      </c>
      <c r="PO28" s="42">
        <v>0</v>
      </c>
      <c r="PP28" s="42">
        <v>0</v>
      </c>
      <c r="PQ28" s="42">
        <v>0</v>
      </c>
      <c r="PR28" s="42">
        <v>0</v>
      </c>
      <c r="PS28" s="42">
        <v>0</v>
      </c>
      <c r="PT28" s="42">
        <f t="shared" si="15"/>
        <v>0</v>
      </c>
      <c r="PU28" s="42">
        <v>0</v>
      </c>
      <c r="PV28" s="42">
        <v>0</v>
      </c>
      <c r="PW28" s="42">
        <v>0</v>
      </c>
      <c r="PX28" s="42">
        <v>0</v>
      </c>
      <c r="PY28" s="42">
        <v>0</v>
      </c>
      <c r="PZ28" s="42">
        <v>0</v>
      </c>
      <c r="QA28" s="42">
        <v>0</v>
      </c>
      <c r="QB28" s="42">
        <v>0</v>
      </c>
      <c r="QC28" s="42">
        <v>0</v>
      </c>
      <c r="QD28" s="42">
        <v>0</v>
      </c>
      <c r="QE28" s="42">
        <v>0</v>
      </c>
      <c r="QF28" s="42">
        <v>0</v>
      </c>
      <c r="QG28" s="42">
        <v>0</v>
      </c>
      <c r="QH28" s="42">
        <v>0</v>
      </c>
      <c r="QI28" s="42">
        <v>0</v>
      </c>
      <c r="QJ28" s="42">
        <v>0</v>
      </c>
      <c r="QK28" s="42">
        <v>0</v>
      </c>
      <c r="QL28" s="42">
        <v>0</v>
      </c>
      <c r="QM28" s="42">
        <v>0</v>
      </c>
      <c r="QN28" s="42">
        <v>0</v>
      </c>
      <c r="QO28" s="42">
        <f t="shared" si="16"/>
        <v>2986634472</v>
      </c>
      <c r="QP28" s="42">
        <f t="shared" si="17"/>
        <v>1781688023</v>
      </c>
      <c r="QQ28" s="42">
        <v>33165876</v>
      </c>
      <c r="QR28" s="42">
        <v>33165876</v>
      </c>
      <c r="QS28" s="42">
        <v>0</v>
      </c>
      <c r="QT28" s="42">
        <v>0</v>
      </c>
      <c r="QU28" s="42">
        <v>0</v>
      </c>
      <c r="QV28" s="42">
        <v>0</v>
      </c>
      <c r="QW28" s="42">
        <v>953926194</v>
      </c>
      <c r="QX28" s="42">
        <v>953926194</v>
      </c>
      <c r="QY28" s="42">
        <v>0</v>
      </c>
      <c r="QZ28" s="42">
        <v>794595953</v>
      </c>
      <c r="RA28" s="42">
        <v>0</v>
      </c>
      <c r="RB28" s="42">
        <v>0</v>
      </c>
      <c r="RC28" s="42">
        <v>0</v>
      </c>
      <c r="RD28" s="42">
        <v>0</v>
      </c>
      <c r="RE28" s="42">
        <v>0</v>
      </c>
      <c r="RF28" s="42">
        <v>0</v>
      </c>
      <c r="RG28" s="42">
        <v>0</v>
      </c>
      <c r="RH28" s="42">
        <v>0</v>
      </c>
      <c r="RI28" s="42">
        <v>1204946449</v>
      </c>
      <c r="RJ28" s="42">
        <v>1204692652</v>
      </c>
      <c r="RK28" s="42">
        <v>1204692652</v>
      </c>
      <c r="RL28" s="42">
        <v>885852887</v>
      </c>
      <c r="RM28" s="42">
        <v>152745615</v>
      </c>
      <c r="RN28" s="42">
        <v>115963412</v>
      </c>
      <c r="RO28" s="42">
        <v>0</v>
      </c>
      <c r="RP28" s="42">
        <v>0</v>
      </c>
      <c r="RQ28" s="42">
        <v>0</v>
      </c>
      <c r="RR28" s="42">
        <v>0</v>
      </c>
      <c r="RS28" s="42">
        <v>0</v>
      </c>
      <c r="RT28" s="42">
        <v>5725388</v>
      </c>
      <c r="RU28" s="42">
        <v>31851819</v>
      </c>
      <c r="RV28" s="42">
        <v>9794208</v>
      </c>
      <c r="RW28" s="42">
        <v>2759323</v>
      </c>
      <c r="RX28" s="42">
        <v>0</v>
      </c>
      <c r="RY28" s="42">
        <v>0</v>
      </c>
      <c r="RZ28" s="42">
        <v>0</v>
      </c>
      <c r="SA28" s="42">
        <v>0</v>
      </c>
      <c r="SB28" s="42">
        <v>0</v>
      </c>
      <c r="SC28" s="42">
        <v>0</v>
      </c>
      <c r="SD28" s="42">
        <v>0</v>
      </c>
      <c r="SE28" s="42">
        <v>0</v>
      </c>
      <c r="SF28" s="42">
        <v>0</v>
      </c>
      <c r="SG28" s="42">
        <v>0</v>
      </c>
      <c r="SH28" s="42">
        <v>0</v>
      </c>
      <c r="SI28" s="42">
        <v>0</v>
      </c>
      <c r="SJ28" s="42">
        <v>0</v>
      </c>
      <c r="SK28" s="42">
        <v>0</v>
      </c>
      <c r="SL28" s="42">
        <v>0</v>
      </c>
      <c r="SM28" s="42">
        <v>0</v>
      </c>
      <c r="SN28" s="42">
        <v>0</v>
      </c>
      <c r="SO28" s="42">
        <v>0</v>
      </c>
      <c r="SP28" s="42">
        <v>0</v>
      </c>
      <c r="SQ28" s="42">
        <v>0</v>
      </c>
      <c r="SR28" s="42">
        <v>0</v>
      </c>
      <c r="SS28" s="42">
        <v>0</v>
      </c>
      <c r="ST28" s="42">
        <v>0</v>
      </c>
      <c r="SU28" s="42">
        <v>0</v>
      </c>
      <c r="SV28" s="42">
        <v>0</v>
      </c>
      <c r="SW28" s="42">
        <v>0</v>
      </c>
      <c r="SX28" s="42">
        <v>0</v>
      </c>
      <c r="SY28" s="42">
        <v>0</v>
      </c>
      <c r="SZ28" s="42">
        <v>0</v>
      </c>
      <c r="TA28" s="42">
        <v>0</v>
      </c>
      <c r="TB28" s="42">
        <v>0</v>
      </c>
      <c r="TC28" s="42">
        <v>0</v>
      </c>
      <c r="TD28" s="42">
        <v>0</v>
      </c>
      <c r="TE28" s="42">
        <v>0</v>
      </c>
      <c r="TF28" s="42">
        <v>0</v>
      </c>
      <c r="TG28" s="42">
        <v>0</v>
      </c>
      <c r="TH28" s="42">
        <v>0</v>
      </c>
      <c r="TI28" s="42">
        <f t="shared" si="18"/>
        <v>268709027</v>
      </c>
      <c r="TJ28" s="42">
        <f t="shared" si="6"/>
        <v>0</v>
      </c>
      <c r="TK28" s="42">
        <v>0</v>
      </c>
      <c r="TL28" s="42">
        <v>0</v>
      </c>
      <c r="TM28" s="42">
        <v>0</v>
      </c>
      <c r="TN28" s="42">
        <v>0</v>
      </c>
      <c r="TO28" s="42">
        <v>0</v>
      </c>
      <c r="TP28" s="42">
        <v>0</v>
      </c>
      <c r="TQ28" s="42">
        <v>0</v>
      </c>
      <c r="TR28" s="42">
        <v>0</v>
      </c>
      <c r="TS28" s="42">
        <v>0</v>
      </c>
      <c r="TT28" s="42">
        <v>0</v>
      </c>
      <c r="TU28" s="42">
        <v>253797</v>
      </c>
      <c r="TV28" s="42">
        <v>0</v>
      </c>
      <c r="TW28" s="42">
        <v>129827</v>
      </c>
      <c r="TX28" s="42">
        <v>123970</v>
      </c>
      <c r="TY28" s="42">
        <v>0</v>
      </c>
      <c r="TZ28" s="42">
        <v>0</v>
      </c>
      <c r="UA28" s="42">
        <v>0</v>
      </c>
      <c r="UB28" s="42">
        <v>0</v>
      </c>
      <c r="UC28" s="42">
        <v>0</v>
      </c>
      <c r="UD28" s="42">
        <v>0</v>
      </c>
      <c r="UE28" s="42">
        <v>0</v>
      </c>
      <c r="UF28" s="42">
        <v>0</v>
      </c>
      <c r="UG28" s="42">
        <f t="shared" si="7"/>
        <v>130504638280</v>
      </c>
      <c r="UH28" s="20">
        <v>130504638280</v>
      </c>
      <c r="UI28" s="1">
        <f>SUM($UG$28:UG28)-UH28</f>
        <v>0</v>
      </c>
    </row>
    <row r="29" spans="2:555">
      <c r="B29" s="58">
        <v>39114</v>
      </c>
      <c r="C29" s="30">
        <f t="shared" si="0"/>
        <v>111380622314</v>
      </c>
      <c r="D29" s="30">
        <f t="shared" si="1"/>
        <v>62332230313</v>
      </c>
      <c r="E29" s="30">
        <v>51160691318</v>
      </c>
      <c r="F29" s="30">
        <v>20756646</v>
      </c>
      <c r="G29" s="30">
        <v>445840</v>
      </c>
      <c r="H29" s="30">
        <v>13716379602</v>
      </c>
      <c r="I29" s="30">
        <v>13716379602</v>
      </c>
      <c r="J29" s="30">
        <v>0</v>
      </c>
      <c r="K29" s="30">
        <v>0</v>
      </c>
      <c r="L29" s="30">
        <v>15036465372</v>
      </c>
      <c r="M29" s="30">
        <v>15424299842</v>
      </c>
      <c r="N29" s="30">
        <v>15424299842</v>
      </c>
      <c r="O29" s="30">
        <v>0</v>
      </c>
      <c r="P29" s="30">
        <v>1196194073</v>
      </c>
      <c r="Q29" s="30">
        <v>2014351925</v>
      </c>
      <c r="R29" s="30">
        <v>2172189425</v>
      </c>
      <c r="S29" s="30">
        <v>11171538995</v>
      </c>
      <c r="T29" s="30">
        <v>7253101000</v>
      </c>
      <c r="U29" s="30">
        <v>0</v>
      </c>
      <c r="V29" s="30">
        <v>7253101000</v>
      </c>
      <c r="W29" s="30">
        <v>197489576</v>
      </c>
      <c r="X29" s="30">
        <v>1358232348</v>
      </c>
      <c r="Y29" s="30">
        <v>32680474</v>
      </c>
      <c r="Z29" s="30">
        <v>0</v>
      </c>
      <c r="AA29" s="30">
        <v>0</v>
      </c>
      <c r="AB29" s="30">
        <v>109155355</v>
      </c>
      <c r="AC29" s="30">
        <v>21578036</v>
      </c>
      <c r="AD29" s="30">
        <v>2197795302</v>
      </c>
      <c r="AE29" s="30">
        <v>0</v>
      </c>
      <c r="AF29" s="30">
        <v>0</v>
      </c>
      <c r="AG29" s="30">
        <v>0</v>
      </c>
      <c r="AH29" s="30">
        <v>0</v>
      </c>
      <c r="AI29" s="30">
        <f t="shared" si="2"/>
        <v>49048392001</v>
      </c>
      <c r="AJ29" s="30">
        <v>122575882</v>
      </c>
      <c r="AK29" s="30">
        <v>0</v>
      </c>
      <c r="AL29" s="30">
        <v>268540</v>
      </c>
      <c r="AM29" s="30">
        <v>122307342</v>
      </c>
      <c r="AN29" s="30">
        <v>0</v>
      </c>
      <c r="AO29" s="30">
        <v>713000006</v>
      </c>
      <c r="AP29" s="30">
        <v>699125211</v>
      </c>
      <c r="AQ29" s="30">
        <v>113600</v>
      </c>
      <c r="AR29" s="30">
        <v>4763534</v>
      </c>
      <c r="AS29" s="30">
        <v>0</v>
      </c>
      <c r="AT29" s="30">
        <v>7928666</v>
      </c>
      <c r="AU29" s="30">
        <v>1068995</v>
      </c>
      <c r="AV29" s="30">
        <v>0</v>
      </c>
      <c r="AW29" s="30">
        <v>0</v>
      </c>
      <c r="AX29" s="30">
        <v>0</v>
      </c>
      <c r="AY29" s="30">
        <v>0</v>
      </c>
      <c r="AZ29" s="30">
        <v>0</v>
      </c>
      <c r="BA29" s="30">
        <v>0</v>
      </c>
      <c r="BB29" s="30">
        <v>0</v>
      </c>
      <c r="BC29" s="30">
        <v>0</v>
      </c>
      <c r="BD29" s="30">
        <v>9732913044</v>
      </c>
      <c r="BE29" s="30">
        <v>49419</v>
      </c>
      <c r="BF29" s="30">
        <v>9285563297</v>
      </c>
      <c r="BG29" s="30">
        <v>383171271</v>
      </c>
      <c r="BH29" s="30">
        <v>5510</v>
      </c>
      <c r="BI29" s="30">
        <v>-1256</v>
      </c>
      <c r="BJ29" s="30">
        <v>110622</v>
      </c>
      <c r="BK29" s="30">
        <v>0</v>
      </c>
      <c r="BL29" s="30">
        <v>7360487</v>
      </c>
      <c r="BM29" s="30">
        <v>0</v>
      </c>
      <c r="BN29" s="30">
        <v>6325475</v>
      </c>
      <c r="BO29" s="30">
        <v>0</v>
      </c>
      <c r="BP29" s="30">
        <v>0</v>
      </c>
      <c r="BQ29" s="30">
        <v>0</v>
      </c>
      <c r="BR29" s="30">
        <v>50328219</v>
      </c>
      <c r="BS29" s="30">
        <v>0</v>
      </c>
      <c r="BT29" s="30">
        <v>26509705</v>
      </c>
      <c r="BU29" s="30">
        <v>0</v>
      </c>
      <c r="BV29" s="30">
        <v>0</v>
      </c>
      <c r="BW29" s="30">
        <v>1229129</v>
      </c>
      <c r="BX29" s="30">
        <v>107405</v>
      </c>
      <c r="BY29" s="30">
        <v>25173171</v>
      </c>
      <c r="BZ29" s="30">
        <v>0</v>
      </c>
      <c r="CA29" s="30">
        <v>0</v>
      </c>
      <c r="CB29" s="30">
        <v>0</v>
      </c>
      <c r="CC29" s="30">
        <v>232828178</v>
      </c>
      <c r="CD29" s="30">
        <v>7007111</v>
      </c>
      <c r="CE29" s="30">
        <v>5673750324</v>
      </c>
      <c r="CF29" s="30">
        <v>129391882</v>
      </c>
      <c r="CG29" s="30">
        <v>4215830137</v>
      </c>
      <c r="CH29" s="30">
        <v>160798156</v>
      </c>
      <c r="CI29" s="30">
        <v>41680532</v>
      </c>
      <c r="CJ29" s="30">
        <v>1017784</v>
      </c>
      <c r="CK29" s="30">
        <v>22520302</v>
      </c>
      <c r="CL29" s="30">
        <v>3968384</v>
      </c>
      <c r="CM29" s="30">
        <v>687467</v>
      </c>
      <c r="CN29" s="30">
        <v>1029027</v>
      </c>
      <c r="CO29" s="30">
        <v>0</v>
      </c>
      <c r="CP29" s="30">
        <v>12457568</v>
      </c>
      <c r="CQ29" s="30">
        <v>0</v>
      </c>
      <c r="CR29" s="30">
        <v>0</v>
      </c>
      <c r="CS29" s="30">
        <v>920915985</v>
      </c>
      <c r="CT29" s="30">
        <v>197831795</v>
      </c>
      <c r="CU29" s="30">
        <v>18836503</v>
      </c>
      <c r="CV29" s="30">
        <v>4276936</v>
      </c>
      <c r="CW29" s="30">
        <v>-4878126</v>
      </c>
      <c r="CX29" s="30">
        <v>3768516</v>
      </c>
      <c r="CY29" s="30">
        <v>2437548</v>
      </c>
      <c r="CZ29" s="30">
        <f t="shared" si="8"/>
        <v>698642813</v>
      </c>
      <c r="DA29" s="30">
        <v>597577117</v>
      </c>
      <c r="DB29" s="30">
        <v>80090596</v>
      </c>
      <c r="DC29" s="30">
        <v>0</v>
      </c>
      <c r="DD29" s="30">
        <v>20975100</v>
      </c>
      <c r="DE29" s="30">
        <v>0</v>
      </c>
      <c r="DF29" s="30">
        <v>0</v>
      </c>
      <c r="DG29" s="30">
        <v>0</v>
      </c>
      <c r="DH29" s="30">
        <v>0</v>
      </c>
      <c r="DI29" s="30">
        <v>4082834</v>
      </c>
      <c r="DJ29" s="30">
        <v>0</v>
      </c>
      <c r="DK29" s="30">
        <v>4082834</v>
      </c>
      <c r="DL29" s="30">
        <v>28108509</v>
      </c>
      <c r="DM29" s="30">
        <f t="shared" si="9"/>
        <v>897885081</v>
      </c>
      <c r="DN29" s="30">
        <v>35915255</v>
      </c>
      <c r="DO29" s="30">
        <v>7571488</v>
      </c>
      <c r="DP29" s="30">
        <v>6614949</v>
      </c>
      <c r="DQ29" s="30">
        <v>956539</v>
      </c>
      <c r="DR29" s="30">
        <v>562260554</v>
      </c>
      <c r="DS29" s="30">
        <v>14255401</v>
      </c>
      <c r="DT29" s="30">
        <v>13169207</v>
      </c>
      <c r="DU29" s="30">
        <v>1018833</v>
      </c>
      <c r="DV29" s="30">
        <v>67361</v>
      </c>
      <c r="DW29" s="30">
        <v>12430600</v>
      </c>
      <c r="DX29" s="30">
        <v>699300</v>
      </c>
      <c r="DY29" s="30">
        <v>4608100</v>
      </c>
      <c r="DZ29" s="30">
        <v>0</v>
      </c>
      <c r="EA29" s="30">
        <v>7123200</v>
      </c>
      <c r="EB29" s="30">
        <v>0</v>
      </c>
      <c r="EC29" s="30">
        <v>130776190</v>
      </c>
      <c r="ED29" s="30">
        <v>58895</v>
      </c>
      <c r="EE29" s="30">
        <v>130691900</v>
      </c>
      <c r="EF29" s="30">
        <v>25395</v>
      </c>
      <c r="EG29" s="30">
        <v>15330353</v>
      </c>
      <c r="EH29" s="30">
        <v>15316015</v>
      </c>
      <c r="EI29" s="30">
        <v>0</v>
      </c>
      <c r="EJ29" s="30">
        <v>14338</v>
      </c>
      <c r="EK29" s="30">
        <v>31315046</v>
      </c>
      <c r="EL29" s="30">
        <v>2351366</v>
      </c>
      <c r="EM29" s="30">
        <v>1452425</v>
      </c>
      <c r="EN29" s="30">
        <v>17876756</v>
      </c>
      <c r="EO29" s="30">
        <v>1770825</v>
      </c>
      <c r="EP29" s="30">
        <v>605148</v>
      </c>
      <c r="EQ29" s="30">
        <v>28676</v>
      </c>
      <c r="ER29" s="30">
        <v>0</v>
      </c>
      <c r="ES29" s="30">
        <v>689073</v>
      </c>
      <c r="ET29" s="30">
        <v>447928</v>
      </c>
      <c r="EU29" s="30">
        <v>4319018</v>
      </c>
      <c r="EV29" s="30">
        <v>1906392</v>
      </c>
      <c r="EW29" s="30">
        <v>32546353</v>
      </c>
      <c r="EX29" s="30">
        <v>0</v>
      </c>
      <c r="EY29" s="30">
        <v>14338</v>
      </c>
      <c r="EZ29" s="30">
        <v>22122918</v>
      </c>
      <c r="FA29" s="30">
        <v>10409097</v>
      </c>
      <c r="FB29" s="30">
        <v>0</v>
      </c>
      <c r="FC29" s="30">
        <v>293429</v>
      </c>
      <c r="FD29" s="30">
        <v>0</v>
      </c>
      <c r="FE29" s="30">
        <v>0</v>
      </c>
      <c r="FF29" s="30">
        <v>295636400</v>
      </c>
      <c r="FG29" s="30">
        <v>292137784</v>
      </c>
      <c r="FH29" s="30">
        <v>1809997</v>
      </c>
      <c r="FI29" s="30">
        <v>276772200</v>
      </c>
      <c r="FJ29" s="30">
        <v>12378170</v>
      </c>
      <c r="FK29" s="30">
        <v>1579178</v>
      </c>
      <c r="FL29" s="30">
        <v>0</v>
      </c>
      <c r="FM29" s="30">
        <v>0</v>
      </c>
      <c r="FN29" s="30">
        <v>0</v>
      </c>
      <c r="FO29" s="30">
        <v>10798992</v>
      </c>
      <c r="FP29" s="30">
        <v>1177417</v>
      </c>
      <c r="FQ29" s="30">
        <v>0</v>
      </c>
      <c r="FR29" s="30">
        <f t="shared" si="10"/>
        <v>318464556</v>
      </c>
      <c r="FS29" s="30">
        <v>39954962</v>
      </c>
      <c r="FT29" s="30">
        <v>73294</v>
      </c>
      <c r="FU29" s="30">
        <v>5599327</v>
      </c>
      <c r="FV29" s="30">
        <v>23296683</v>
      </c>
      <c r="FW29" s="30">
        <v>350280</v>
      </c>
      <c r="FX29" s="30">
        <v>22946403</v>
      </c>
      <c r="FY29" s="30">
        <v>0</v>
      </c>
      <c r="FZ29" s="30">
        <v>129905</v>
      </c>
      <c r="GA29" s="30">
        <v>7808653</v>
      </c>
      <c r="GB29" s="30">
        <v>3047100</v>
      </c>
      <c r="GC29" s="30">
        <v>2278927</v>
      </c>
      <c r="GD29" s="30">
        <v>0</v>
      </c>
      <c r="GE29" s="30">
        <v>2278927</v>
      </c>
      <c r="GF29" s="30">
        <v>0</v>
      </c>
      <c r="GG29" s="30">
        <v>165519</v>
      </c>
      <c r="GH29" s="30">
        <v>8316361</v>
      </c>
      <c r="GI29" s="30">
        <v>118056322</v>
      </c>
      <c r="GJ29" s="30">
        <v>118049425</v>
      </c>
      <c r="GK29" s="30">
        <v>6897</v>
      </c>
      <c r="GL29" s="30">
        <v>149692465</v>
      </c>
      <c r="GM29" s="30">
        <v>2903995</v>
      </c>
      <c r="GN29" s="30">
        <v>2020000</v>
      </c>
      <c r="GO29" s="30">
        <v>1691000</v>
      </c>
      <c r="GP29" s="30">
        <v>56004553</v>
      </c>
      <c r="GQ29" s="30">
        <v>12008257</v>
      </c>
      <c r="GR29" s="30">
        <v>113576</v>
      </c>
      <c r="GS29" s="30">
        <v>4592118</v>
      </c>
      <c r="GT29" s="30">
        <v>70358966</v>
      </c>
      <c r="GU29" s="30">
        <v>596249995</v>
      </c>
      <c r="GV29" s="30">
        <v>20322000</v>
      </c>
      <c r="GW29" s="30">
        <v>0</v>
      </c>
      <c r="GX29" s="30">
        <v>0</v>
      </c>
      <c r="GY29" s="30">
        <v>0</v>
      </c>
      <c r="GZ29" s="30">
        <f t="shared" si="19"/>
        <v>308911950</v>
      </c>
      <c r="HA29" s="30">
        <v>0</v>
      </c>
      <c r="HB29" s="30">
        <v>267016045</v>
      </c>
      <c r="HC29" s="30">
        <v>0</v>
      </c>
      <c r="HD29" s="30">
        <v>0</v>
      </c>
      <c r="HE29" s="30">
        <v>0</v>
      </c>
      <c r="HF29" s="30">
        <v>0</v>
      </c>
      <c r="HG29" s="30">
        <v>0</v>
      </c>
      <c r="HH29" s="30">
        <f t="shared" si="11"/>
        <v>12580000</v>
      </c>
      <c r="HI29" s="30">
        <f t="shared" si="12"/>
        <v>296331950</v>
      </c>
      <c r="HJ29" s="30">
        <v>12580000</v>
      </c>
      <c r="HK29" s="30">
        <v>296331950</v>
      </c>
      <c r="HL29" s="30">
        <v>0</v>
      </c>
      <c r="HM29" s="30">
        <v>0</v>
      </c>
      <c r="HN29" s="30">
        <v>0</v>
      </c>
      <c r="HO29" s="30">
        <v>0</v>
      </c>
      <c r="HP29" s="30">
        <v>205133632</v>
      </c>
      <c r="HQ29" s="30">
        <v>5380531</v>
      </c>
      <c r="HR29" s="30">
        <v>5484020</v>
      </c>
      <c r="HS29" s="30">
        <v>11429081</v>
      </c>
      <c r="HT29" s="30">
        <v>182840000</v>
      </c>
      <c r="HU29" s="30">
        <v>0</v>
      </c>
      <c r="HV29" s="30">
        <v>0</v>
      </c>
      <c r="HW29" s="30">
        <v>0</v>
      </c>
      <c r="HX29" s="30">
        <f t="shared" si="13"/>
        <v>12580000</v>
      </c>
      <c r="HY29" s="30">
        <f t="shared" si="14"/>
        <v>296331950</v>
      </c>
      <c r="HZ29" s="30">
        <v>30427413086</v>
      </c>
      <c r="IA29" s="30">
        <v>29117954531</v>
      </c>
      <c r="IB29" s="30">
        <v>29117954531</v>
      </c>
      <c r="IC29" s="30">
        <v>0</v>
      </c>
      <c r="ID29" s="30">
        <v>0</v>
      </c>
      <c r="IE29" s="30">
        <v>0</v>
      </c>
      <c r="IF29" s="30">
        <v>0</v>
      </c>
      <c r="IG29" s="30">
        <v>25258047321</v>
      </c>
      <c r="IH29" s="30">
        <v>24036155928</v>
      </c>
      <c r="II29" s="30">
        <v>0</v>
      </c>
      <c r="IJ29" s="30">
        <v>1221891393</v>
      </c>
      <c r="IK29" s="30">
        <v>0</v>
      </c>
      <c r="IL29" s="30">
        <v>3732836260</v>
      </c>
      <c r="IM29" s="30">
        <v>1700514296</v>
      </c>
      <c r="IN29" s="30">
        <v>165903834</v>
      </c>
      <c r="IO29" s="30">
        <v>124427875</v>
      </c>
      <c r="IP29" s="30">
        <v>1741990255</v>
      </c>
      <c r="IQ29" s="30">
        <v>0</v>
      </c>
      <c r="IR29" s="30">
        <v>0</v>
      </c>
      <c r="IS29" s="30">
        <v>0</v>
      </c>
      <c r="IT29" s="30">
        <v>0</v>
      </c>
      <c r="IU29" s="30">
        <v>0</v>
      </c>
      <c r="IV29" s="30">
        <v>127070950</v>
      </c>
      <c r="IW29" s="30">
        <v>0</v>
      </c>
      <c r="IX29" s="30">
        <v>0</v>
      </c>
      <c r="IY29" s="30">
        <v>0</v>
      </c>
      <c r="IZ29" s="30">
        <v>0</v>
      </c>
      <c r="JA29" s="30">
        <v>0</v>
      </c>
      <c r="JB29" s="30">
        <v>0</v>
      </c>
      <c r="JC29" s="30">
        <v>0</v>
      </c>
      <c r="JD29" s="30">
        <v>0</v>
      </c>
      <c r="JE29" s="30">
        <v>0</v>
      </c>
      <c r="JF29" s="30">
        <v>0</v>
      </c>
      <c r="JG29" s="30">
        <v>0</v>
      </c>
      <c r="JH29" s="31">
        <v>0</v>
      </c>
      <c r="JI29" s="43">
        <v>0</v>
      </c>
      <c r="JJ29" s="43">
        <v>0</v>
      </c>
      <c r="JK29" s="43">
        <v>0</v>
      </c>
      <c r="JL29" s="43"/>
      <c r="JM29" s="30">
        <v>0</v>
      </c>
      <c r="JN29" s="43">
        <v>0</v>
      </c>
      <c r="JO29" s="30">
        <v>1579608593</v>
      </c>
      <c r="JP29" s="30">
        <v>0</v>
      </c>
      <c r="JQ29" s="30">
        <v>0</v>
      </c>
      <c r="JR29" s="30">
        <v>0</v>
      </c>
      <c r="JS29" s="30">
        <v>0</v>
      </c>
      <c r="JT29" s="30">
        <v>0</v>
      </c>
      <c r="JU29" s="30">
        <v>0</v>
      </c>
      <c r="JV29" s="30">
        <v>0</v>
      </c>
      <c r="JW29" s="30">
        <v>0</v>
      </c>
      <c r="JX29" s="30">
        <v>0</v>
      </c>
      <c r="JY29" s="30">
        <v>0</v>
      </c>
      <c r="JZ29" s="30">
        <v>0</v>
      </c>
      <c r="KA29" s="30">
        <v>0</v>
      </c>
      <c r="KB29" s="30">
        <v>0</v>
      </c>
      <c r="KC29" s="30">
        <v>0</v>
      </c>
      <c r="KD29" s="30">
        <v>0</v>
      </c>
      <c r="KE29" s="30">
        <v>0</v>
      </c>
      <c r="KF29" s="30">
        <v>0</v>
      </c>
      <c r="KG29" s="30">
        <v>0</v>
      </c>
      <c r="KH29" s="30">
        <v>0</v>
      </c>
      <c r="KI29" s="43">
        <v>0</v>
      </c>
      <c r="KJ29" s="43">
        <v>0</v>
      </c>
      <c r="KK29" s="43">
        <v>0</v>
      </c>
      <c r="KL29" s="43">
        <v>0</v>
      </c>
      <c r="KM29" s="30">
        <v>1309458555</v>
      </c>
      <c r="KN29" s="30">
        <v>1107494834</v>
      </c>
      <c r="KO29" s="30">
        <v>41901059</v>
      </c>
      <c r="KP29" s="30">
        <v>36652148</v>
      </c>
      <c r="KQ29" s="30">
        <v>3581325</v>
      </c>
      <c r="KR29" s="30">
        <v>1242493</v>
      </c>
      <c r="KS29" s="30">
        <v>2624602</v>
      </c>
      <c r="KT29" s="30">
        <v>3336196</v>
      </c>
      <c r="KU29" s="30">
        <v>148710</v>
      </c>
      <c r="KV29" s="30">
        <v>97100006</v>
      </c>
      <c r="KW29" s="30">
        <v>0</v>
      </c>
      <c r="KX29" s="30">
        <v>765368</v>
      </c>
      <c r="KY29" s="30">
        <v>0</v>
      </c>
      <c r="KZ29" s="30">
        <v>2167921</v>
      </c>
      <c r="LA29" s="30">
        <v>8451372</v>
      </c>
      <c r="LB29" s="30">
        <v>2559174</v>
      </c>
      <c r="LC29" s="30">
        <v>1433347</v>
      </c>
      <c r="LD29" s="30">
        <v>0</v>
      </c>
      <c r="LE29" s="30">
        <v>0</v>
      </c>
      <c r="LF29" s="30">
        <v>0</v>
      </c>
      <c r="LG29" s="30">
        <v>0</v>
      </c>
      <c r="LH29" s="30">
        <v>0</v>
      </c>
      <c r="LI29" s="30">
        <v>0</v>
      </c>
      <c r="LJ29" s="31">
        <v>0</v>
      </c>
      <c r="LK29" s="31">
        <v>0</v>
      </c>
      <c r="LL29" s="31">
        <v>0</v>
      </c>
      <c r="LM29" s="31">
        <v>0</v>
      </c>
      <c r="LN29" s="31">
        <v>0</v>
      </c>
      <c r="LO29" s="31">
        <v>0</v>
      </c>
      <c r="LP29" s="31">
        <v>0</v>
      </c>
      <c r="LQ29" s="31">
        <v>0</v>
      </c>
      <c r="LR29" s="31">
        <v>0</v>
      </c>
      <c r="LS29" s="31">
        <v>0</v>
      </c>
      <c r="LT29" s="31">
        <v>0</v>
      </c>
      <c r="LU29" s="31">
        <v>0</v>
      </c>
      <c r="LV29" s="31">
        <v>0</v>
      </c>
      <c r="LW29" s="31">
        <v>0</v>
      </c>
      <c r="LX29" s="31">
        <v>0</v>
      </c>
      <c r="LY29" s="31">
        <v>0</v>
      </c>
      <c r="LZ29" s="31">
        <v>0</v>
      </c>
      <c r="MA29" s="31">
        <v>0</v>
      </c>
      <c r="MB29" s="31">
        <v>0</v>
      </c>
      <c r="MC29" s="31">
        <v>0</v>
      </c>
      <c r="MD29" s="31">
        <v>0</v>
      </c>
      <c r="ME29" s="31">
        <v>0</v>
      </c>
      <c r="MF29" s="31">
        <v>0</v>
      </c>
      <c r="MG29" s="31">
        <v>0</v>
      </c>
      <c r="MH29" s="31">
        <v>0</v>
      </c>
      <c r="MI29" s="31">
        <v>0</v>
      </c>
      <c r="MJ29" s="31">
        <v>0</v>
      </c>
      <c r="MK29" s="31">
        <v>0</v>
      </c>
      <c r="ML29" s="31">
        <v>0</v>
      </c>
      <c r="MM29" s="31">
        <v>0</v>
      </c>
      <c r="MN29" s="31">
        <v>0</v>
      </c>
      <c r="MO29" s="31">
        <v>0</v>
      </c>
      <c r="MP29" s="31">
        <v>0</v>
      </c>
      <c r="MQ29" s="30">
        <v>267603690</v>
      </c>
      <c r="MR29" s="30">
        <v>0</v>
      </c>
      <c r="MS29" s="30">
        <f t="shared" si="3"/>
        <v>16127227797</v>
      </c>
      <c r="MT29" s="30">
        <v>13045444672</v>
      </c>
      <c r="MU29" s="30">
        <v>0</v>
      </c>
      <c r="MV29" s="30">
        <v>445520439</v>
      </c>
      <c r="MW29" s="30">
        <v>0</v>
      </c>
      <c r="MX29" s="30">
        <v>0</v>
      </c>
      <c r="MY29" s="30">
        <v>0</v>
      </c>
      <c r="MZ29" s="30">
        <v>11690696202</v>
      </c>
      <c r="NA29" s="30">
        <f t="shared" si="4"/>
        <v>0</v>
      </c>
      <c r="NB29" s="30">
        <v>0</v>
      </c>
      <c r="NC29" s="30">
        <v>0</v>
      </c>
      <c r="ND29" s="30">
        <f t="shared" si="5"/>
        <v>0</v>
      </c>
      <c r="NE29" s="30">
        <v>0</v>
      </c>
      <c r="NF29" s="30">
        <v>0</v>
      </c>
      <c r="NG29" s="30">
        <v>564132863</v>
      </c>
      <c r="NH29" s="30">
        <v>0</v>
      </c>
      <c r="NI29" s="30">
        <v>0</v>
      </c>
      <c r="NJ29" s="30">
        <v>0</v>
      </c>
      <c r="NK29" s="30">
        <v>0</v>
      </c>
      <c r="NL29" s="30">
        <v>0</v>
      </c>
      <c r="NM29" s="30">
        <v>0</v>
      </c>
      <c r="NN29" s="30">
        <v>0</v>
      </c>
      <c r="NO29" s="30">
        <v>0</v>
      </c>
      <c r="NP29" s="30">
        <v>0</v>
      </c>
      <c r="NQ29" s="30">
        <v>0</v>
      </c>
      <c r="NR29" s="30">
        <v>0</v>
      </c>
      <c r="NS29" s="30">
        <v>0</v>
      </c>
      <c r="NT29" s="30">
        <v>0</v>
      </c>
      <c r="NU29" s="30">
        <v>322154042</v>
      </c>
      <c r="NV29" s="30">
        <v>0</v>
      </c>
      <c r="NW29" s="30">
        <v>17339074</v>
      </c>
      <c r="NX29" s="30">
        <v>5602052</v>
      </c>
      <c r="NY29" s="30">
        <v>0</v>
      </c>
      <c r="NZ29" s="30">
        <v>0</v>
      </c>
      <c r="OA29" s="30">
        <v>1520421080</v>
      </c>
      <c r="OB29" s="30">
        <v>0</v>
      </c>
      <c r="OC29" s="30">
        <v>0</v>
      </c>
      <c r="OD29" s="30">
        <v>0</v>
      </c>
      <c r="OE29" s="30">
        <v>0</v>
      </c>
      <c r="OF29" s="30">
        <v>0</v>
      </c>
      <c r="OG29" s="30">
        <v>0</v>
      </c>
      <c r="OH29" s="30">
        <v>0</v>
      </c>
      <c r="OI29" s="30">
        <v>0</v>
      </c>
      <c r="OJ29" s="30">
        <v>0</v>
      </c>
      <c r="OK29" s="30">
        <v>0</v>
      </c>
      <c r="OL29" s="30">
        <v>0</v>
      </c>
      <c r="OM29" s="30">
        <v>0</v>
      </c>
      <c r="ON29" s="30">
        <v>0</v>
      </c>
      <c r="OO29" s="30">
        <v>0</v>
      </c>
      <c r="OP29" s="30">
        <v>104949554</v>
      </c>
      <c r="OQ29" s="30">
        <v>1415471526</v>
      </c>
      <c r="OR29" s="30">
        <v>0</v>
      </c>
      <c r="OS29" s="30">
        <v>1561362045</v>
      </c>
      <c r="OT29" s="30">
        <v>0</v>
      </c>
      <c r="OU29" s="30">
        <v>1456540921</v>
      </c>
      <c r="OV29" s="30">
        <v>0</v>
      </c>
      <c r="OW29" s="30">
        <v>0</v>
      </c>
      <c r="OX29" s="30">
        <v>24336627</v>
      </c>
      <c r="OY29" s="30">
        <v>0</v>
      </c>
      <c r="OZ29" s="30">
        <v>0</v>
      </c>
      <c r="PA29" s="30">
        <v>0</v>
      </c>
      <c r="PB29" s="30">
        <v>0</v>
      </c>
      <c r="PC29" s="30">
        <v>0</v>
      </c>
      <c r="PD29" s="30">
        <v>0</v>
      </c>
      <c r="PE29" s="30">
        <v>0</v>
      </c>
      <c r="PF29" s="30">
        <v>0</v>
      </c>
      <c r="PG29" s="30">
        <v>0</v>
      </c>
      <c r="PH29" s="30">
        <v>0</v>
      </c>
      <c r="PI29" s="30">
        <v>0</v>
      </c>
      <c r="PJ29" s="30">
        <v>0</v>
      </c>
      <c r="PK29" s="30">
        <v>0</v>
      </c>
      <c r="PL29" s="30">
        <v>0</v>
      </c>
      <c r="PM29" s="30">
        <v>80484497</v>
      </c>
      <c r="PN29" s="30">
        <v>80484497</v>
      </c>
      <c r="PO29" s="30">
        <v>0</v>
      </c>
      <c r="PP29" s="30">
        <v>0</v>
      </c>
      <c r="PQ29" s="30">
        <v>0</v>
      </c>
      <c r="PR29" s="30">
        <v>0</v>
      </c>
      <c r="PS29" s="30">
        <v>0</v>
      </c>
      <c r="PT29" s="30">
        <f t="shared" si="15"/>
        <v>0</v>
      </c>
      <c r="PU29" s="30">
        <v>0</v>
      </c>
      <c r="PV29" s="30">
        <v>0</v>
      </c>
      <c r="PW29" s="30">
        <v>0</v>
      </c>
      <c r="PX29" s="30">
        <v>0</v>
      </c>
      <c r="PY29" s="30">
        <v>0</v>
      </c>
      <c r="PZ29" s="30">
        <v>0</v>
      </c>
      <c r="QA29" s="30">
        <v>0</v>
      </c>
      <c r="QB29" s="30">
        <v>0</v>
      </c>
      <c r="QC29" s="30">
        <v>0</v>
      </c>
      <c r="QD29" s="30">
        <v>0</v>
      </c>
      <c r="QE29" s="30">
        <v>0</v>
      </c>
      <c r="QF29" s="30">
        <v>0</v>
      </c>
      <c r="QG29" s="30">
        <v>0</v>
      </c>
      <c r="QH29" s="30">
        <v>0</v>
      </c>
      <c r="QI29" s="30">
        <v>0</v>
      </c>
      <c r="QJ29" s="30">
        <v>0</v>
      </c>
      <c r="QK29" s="30">
        <v>0</v>
      </c>
      <c r="QL29" s="30">
        <v>0</v>
      </c>
      <c r="QM29" s="30">
        <v>0</v>
      </c>
      <c r="QN29" s="30">
        <v>0</v>
      </c>
      <c r="QO29" s="30">
        <f t="shared" si="16"/>
        <v>119688372544</v>
      </c>
      <c r="QP29" s="30">
        <f t="shared" si="17"/>
        <v>48219408469</v>
      </c>
      <c r="QQ29" s="30">
        <v>89366969</v>
      </c>
      <c r="QR29" s="30">
        <v>89366969</v>
      </c>
      <c r="QS29" s="30">
        <v>0</v>
      </c>
      <c r="QT29" s="30">
        <v>0</v>
      </c>
      <c r="QU29" s="30">
        <v>0</v>
      </c>
      <c r="QV29" s="30">
        <v>0</v>
      </c>
      <c r="QW29" s="30">
        <v>173042046</v>
      </c>
      <c r="QX29" s="30">
        <v>171549330</v>
      </c>
      <c r="QY29" s="30">
        <v>1492716</v>
      </c>
      <c r="QZ29" s="30">
        <v>18435786030</v>
      </c>
      <c r="RA29" s="30">
        <v>29521213424</v>
      </c>
      <c r="RB29" s="30">
        <v>0</v>
      </c>
      <c r="RC29" s="30">
        <v>0</v>
      </c>
      <c r="RD29" s="30">
        <v>0</v>
      </c>
      <c r="RE29" s="30">
        <v>0</v>
      </c>
      <c r="RF29" s="30">
        <v>0</v>
      </c>
      <c r="RG29" s="30">
        <v>0</v>
      </c>
      <c r="RH29" s="30">
        <v>0</v>
      </c>
      <c r="RI29" s="30">
        <v>71468964075</v>
      </c>
      <c r="RJ29" s="30">
        <v>1672724709</v>
      </c>
      <c r="RK29" s="30">
        <v>1672724709</v>
      </c>
      <c r="RL29" s="30">
        <v>1117412772</v>
      </c>
      <c r="RM29" s="30">
        <v>232001094</v>
      </c>
      <c r="RN29" s="30">
        <v>71606387</v>
      </c>
      <c r="RO29" s="30">
        <v>0</v>
      </c>
      <c r="RP29" s="30">
        <v>0</v>
      </c>
      <c r="RQ29" s="30">
        <v>0</v>
      </c>
      <c r="RR29" s="30">
        <v>0</v>
      </c>
      <c r="RS29" s="30">
        <v>0</v>
      </c>
      <c r="RT29" s="30">
        <v>0</v>
      </c>
      <c r="RU29" s="30">
        <v>240685983</v>
      </c>
      <c r="RV29" s="30">
        <v>8456285</v>
      </c>
      <c r="RW29" s="30">
        <v>2562188</v>
      </c>
      <c r="RX29" s="30">
        <v>0</v>
      </c>
      <c r="RY29" s="30">
        <v>0</v>
      </c>
      <c r="RZ29" s="30">
        <v>0</v>
      </c>
      <c r="SA29" s="30">
        <v>0</v>
      </c>
      <c r="SB29" s="30">
        <v>0</v>
      </c>
      <c r="SC29" s="30">
        <v>0</v>
      </c>
      <c r="SD29" s="30">
        <v>0</v>
      </c>
      <c r="SE29" s="30">
        <v>0</v>
      </c>
      <c r="SF29" s="30">
        <v>0</v>
      </c>
      <c r="SG29" s="30">
        <v>0</v>
      </c>
      <c r="SH29" s="30">
        <v>0</v>
      </c>
      <c r="SI29" s="30">
        <v>0</v>
      </c>
      <c r="SJ29" s="30">
        <v>0</v>
      </c>
      <c r="SK29" s="30">
        <v>0</v>
      </c>
      <c r="SL29" s="30">
        <v>0</v>
      </c>
      <c r="SM29" s="30">
        <v>0</v>
      </c>
      <c r="SN29" s="30">
        <v>0</v>
      </c>
      <c r="SO29" s="30">
        <v>0</v>
      </c>
      <c r="SP29" s="30">
        <v>0</v>
      </c>
      <c r="SQ29" s="30">
        <v>0</v>
      </c>
      <c r="SR29" s="30">
        <v>0</v>
      </c>
      <c r="SS29" s="30">
        <v>0</v>
      </c>
      <c r="ST29" s="30">
        <v>0</v>
      </c>
      <c r="SU29" s="30">
        <v>0</v>
      </c>
      <c r="SV29" s="30">
        <v>0</v>
      </c>
      <c r="SW29" s="30">
        <v>0</v>
      </c>
      <c r="SX29" s="30">
        <v>0</v>
      </c>
      <c r="SY29" s="30">
        <v>0</v>
      </c>
      <c r="SZ29" s="30">
        <v>0</v>
      </c>
      <c r="TA29" s="30">
        <v>0</v>
      </c>
      <c r="TB29" s="30">
        <v>0</v>
      </c>
      <c r="TC29" s="30">
        <v>0</v>
      </c>
      <c r="TD29" s="30">
        <v>0</v>
      </c>
      <c r="TE29" s="30">
        <v>0</v>
      </c>
      <c r="TF29" s="30">
        <v>0</v>
      </c>
      <c r="TG29" s="30">
        <v>0</v>
      </c>
      <c r="TH29" s="30">
        <v>0</v>
      </c>
      <c r="TI29" s="30">
        <f t="shared" si="18"/>
        <v>303607481</v>
      </c>
      <c r="TJ29" s="30">
        <f t="shared" si="6"/>
        <v>69789789441</v>
      </c>
      <c r="TK29" s="30">
        <v>69789789441</v>
      </c>
      <c r="TL29" s="30">
        <v>69789789441</v>
      </c>
      <c r="TM29" s="30">
        <v>0</v>
      </c>
      <c r="TN29" s="30">
        <v>0</v>
      </c>
      <c r="TO29" s="30">
        <v>0</v>
      </c>
      <c r="TP29" s="30">
        <v>0</v>
      </c>
      <c r="TQ29" s="30">
        <v>0</v>
      </c>
      <c r="TR29" s="30">
        <v>0</v>
      </c>
      <c r="TS29" s="30">
        <v>0</v>
      </c>
      <c r="TT29" s="30">
        <v>0</v>
      </c>
      <c r="TU29" s="30">
        <v>6449925</v>
      </c>
      <c r="TV29" s="30">
        <v>0</v>
      </c>
      <c r="TW29" s="30">
        <v>75773</v>
      </c>
      <c r="TX29" s="30">
        <v>123970</v>
      </c>
      <c r="TY29" s="30">
        <v>6250182</v>
      </c>
      <c r="TZ29" s="30">
        <v>0</v>
      </c>
      <c r="UA29" s="30">
        <v>0</v>
      </c>
      <c r="UB29" s="30">
        <v>0</v>
      </c>
      <c r="UC29" s="30">
        <v>0</v>
      </c>
      <c r="UD29" s="30">
        <v>0</v>
      </c>
      <c r="UE29" s="30">
        <v>0</v>
      </c>
      <c r="UF29" s="30">
        <v>0</v>
      </c>
      <c r="UG29" s="30">
        <f t="shared" si="7"/>
        <v>247196222655</v>
      </c>
      <c r="UH29" s="1">
        <v>377700860935</v>
      </c>
      <c r="UI29" s="1">
        <f>SUM($UG$28:UG29)-UH29</f>
        <v>0</v>
      </c>
    </row>
    <row r="30" spans="2:555">
      <c r="B30" s="58">
        <v>39142</v>
      </c>
      <c r="C30" s="30">
        <f t="shared" si="0"/>
        <v>97988987655</v>
      </c>
      <c r="D30" s="30">
        <f t="shared" si="1"/>
        <v>55469560341</v>
      </c>
      <c r="E30" s="30">
        <v>43428597379</v>
      </c>
      <c r="F30" s="30">
        <v>6056974</v>
      </c>
      <c r="G30" s="30">
        <v>80309206</v>
      </c>
      <c r="H30" s="30">
        <v>7988455046</v>
      </c>
      <c r="I30" s="30">
        <v>7988455046</v>
      </c>
      <c r="J30" s="30">
        <v>0</v>
      </c>
      <c r="K30" s="30">
        <v>0</v>
      </c>
      <c r="L30" s="30">
        <v>6971234254</v>
      </c>
      <c r="M30" s="30">
        <v>17979827810</v>
      </c>
      <c r="N30" s="30">
        <v>17979827810</v>
      </c>
      <c r="O30" s="30">
        <v>0</v>
      </c>
      <c r="P30" s="30">
        <v>1094339169</v>
      </c>
      <c r="Q30" s="30">
        <v>2100795944</v>
      </c>
      <c r="R30" s="30">
        <v>2266634172</v>
      </c>
      <c r="S30" s="30">
        <v>12040962962</v>
      </c>
      <c r="T30" s="30">
        <v>7496126000</v>
      </c>
      <c r="U30" s="30">
        <v>0</v>
      </c>
      <c r="V30" s="30">
        <v>7496126000</v>
      </c>
      <c r="W30" s="30">
        <v>133947218</v>
      </c>
      <c r="X30" s="30">
        <v>1974747764</v>
      </c>
      <c r="Y30" s="30">
        <v>99229383</v>
      </c>
      <c r="Z30" s="30">
        <v>0</v>
      </c>
      <c r="AA30" s="30">
        <v>0</v>
      </c>
      <c r="AB30" s="30">
        <v>62630807</v>
      </c>
      <c r="AC30" s="30">
        <v>43105260</v>
      </c>
      <c r="AD30" s="30">
        <v>2230153988</v>
      </c>
      <c r="AE30" s="30">
        <v>0</v>
      </c>
      <c r="AF30" s="30">
        <v>0</v>
      </c>
      <c r="AG30" s="30">
        <v>0</v>
      </c>
      <c r="AH30" s="30">
        <v>0</v>
      </c>
      <c r="AI30" s="30">
        <f t="shared" si="2"/>
        <v>42519427314</v>
      </c>
      <c r="AJ30" s="30">
        <v>72427091</v>
      </c>
      <c r="AK30" s="30">
        <v>0</v>
      </c>
      <c r="AL30" s="30">
        <v>854965</v>
      </c>
      <c r="AM30" s="30">
        <v>71572126</v>
      </c>
      <c r="AN30" s="30">
        <v>0</v>
      </c>
      <c r="AO30" s="30">
        <v>742545151</v>
      </c>
      <c r="AP30" s="30">
        <v>732942361</v>
      </c>
      <c r="AQ30" s="30">
        <v>50000</v>
      </c>
      <c r="AR30" s="30">
        <v>5279061</v>
      </c>
      <c r="AS30" s="30">
        <v>129605</v>
      </c>
      <c r="AT30" s="30">
        <v>2978843</v>
      </c>
      <c r="AU30" s="30">
        <v>1165281</v>
      </c>
      <c r="AV30" s="30">
        <v>0</v>
      </c>
      <c r="AW30" s="30">
        <v>0</v>
      </c>
      <c r="AX30" s="30">
        <v>0</v>
      </c>
      <c r="AY30" s="30">
        <v>0</v>
      </c>
      <c r="AZ30" s="30">
        <v>0</v>
      </c>
      <c r="BA30" s="30">
        <v>0</v>
      </c>
      <c r="BB30" s="30">
        <v>0</v>
      </c>
      <c r="BC30" s="30">
        <v>0</v>
      </c>
      <c r="BD30" s="30">
        <v>2755125338</v>
      </c>
      <c r="BE30" s="30">
        <v>0</v>
      </c>
      <c r="BF30" s="30">
        <v>2148220288</v>
      </c>
      <c r="BG30" s="30">
        <v>526805149</v>
      </c>
      <c r="BH30" s="30">
        <v>56394</v>
      </c>
      <c r="BI30" s="30">
        <v>6990</v>
      </c>
      <c r="BJ30" s="30">
        <v>565356</v>
      </c>
      <c r="BK30" s="30">
        <v>0</v>
      </c>
      <c r="BL30" s="30">
        <v>7188889</v>
      </c>
      <c r="BM30" s="30">
        <v>0</v>
      </c>
      <c r="BN30" s="30">
        <v>5861350</v>
      </c>
      <c r="BO30" s="30">
        <v>10745622</v>
      </c>
      <c r="BP30" s="30">
        <v>0</v>
      </c>
      <c r="BQ30" s="30">
        <v>0</v>
      </c>
      <c r="BR30" s="30">
        <v>55675300</v>
      </c>
      <c r="BS30" s="30">
        <v>0</v>
      </c>
      <c r="BT30" s="30">
        <v>56380556</v>
      </c>
      <c r="BU30" s="30">
        <v>0</v>
      </c>
      <c r="BV30" s="30">
        <v>0</v>
      </c>
      <c r="BW30" s="30">
        <v>13862590</v>
      </c>
      <c r="BX30" s="30">
        <v>1523636</v>
      </c>
      <c r="BY30" s="30">
        <v>40994330</v>
      </c>
      <c r="BZ30" s="30">
        <v>0</v>
      </c>
      <c r="CA30" s="30">
        <v>0</v>
      </c>
      <c r="CB30" s="30">
        <v>0</v>
      </c>
      <c r="CC30" s="30">
        <v>1296763370</v>
      </c>
      <c r="CD30" s="30">
        <v>781901</v>
      </c>
      <c r="CE30" s="30">
        <v>4717562132</v>
      </c>
      <c r="CF30" s="30">
        <v>89450126</v>
      </c>
      <c r="CG30" s="30">
        <v>3963968685</v>
      </c>
      <c r="CH30" s="30">
        <v>56058066</v>
      </c>
      <c r="CI30" s="30">
        <v>49428929</v>
      </c>
      <c r="CJ30" s="30">
        <v>1224442</v>
      </c>
      <c r="CK30" s="30">
        <v>23895565</v>
      </c>
      <c r="CL30" s="30">
        <v>13072283</v>
      </c>
      <c r="CM30" s="30">
        <v>588762</v>
      </c>
      <c r="CN30" s="30">
        <v>1261311</v>
      </c>
      <c r="CO30" s="30">
        <v>0</v>
      </c>
      <c r="CP30" s="30">
        <v>9386566</v>
      </c>
      <c r="CQ30" s="30">
        <v>0</v>
      </c>
      <c r="CR30" s="30">
        <v>0</v>
      </c>
      <c r="CS30" s="30">
        <v>541741980</v>
      </c>
      <c r="CT30" s="30">
        <v>389902781</v>
      </c>
      <c r="CU30" s="30">
        <v>18964384</v>
      </c>
      <c r="CV30" s="30">
        <v>74458362</v>
      </c>
      <c r="CW30" s="30">
        <v>38407907</v>
      </c>
      <c r="CX30" s="30">
        <v>13296373</v>
      </c>
      <c r="CY30" s="30">
        <v>2401088</v>
      </c>
      <c r="CZ30" s="30">
        <f t="shared" si="8"/>
        <v>0</v>
      </c>
      <c r="DA30" s="30">
        <v>0</v>
      </c>
      <c r="DB30" s="30">
        <v>0</v>
      </c>
      <c r="DC30" s="30">
        <v>0</v>
      </c>
      <c r="DD30" s="30">
        <v>0</v>
      </c>
      <c r="DE30" s="30">
        <v>4311085</v>
      </c>
      <c r="DF30" s="30">
        <v>0</v>
      </c>
      <c r="DG30" s="30">
        <v>0</v>
      </c>
      <c r="DH30" s="30">
        <v>0</v>
      </c>
      <c r="DI30" s="30">
        <v>5466780</v>
      </c>
      <c r="DJ30" s="30">
        <v>0</v>
      </c>
      <c r="DK30" s="30">
        <v>5466780</v>
      </c>
      <c r="DL30" s="30">
        <v>74820991</v>
      </c>
      <c r="DM30" s="30">
        <f t="shared" si="9"/>
        <v>619370891</v>
      </c>
      <c r="DN30" s="30">
        <v>40585173</v>
      </c>
      <c r="DO30" s="30">
        <v>7019123</v>
      </c>
      <c r="DP30" s="30">
        <v>6008691</v>
      </c>
      <c r="DQ30" s="30">
        <v>1010432</v>
      </c>
      <c r="DR30" s="30">
        <v>378845320</v>
      </c>
      <c r="DS30" s="30">
        <v>15675018</v>
      </c>
      <c r="DT30" s="30">
        <v>14228648</v>
      </c>
      <c r="DU30" s="30">
        <v>1311648</v>
      </c>
      <c r="DV30" s="30">
        <v>134722</v>
      </c>
      <c r="DW30" s="30">
        <v>11509200</v>
      </c>
      <c r="DX30" s="30">
        <v>1232100</v>
      </c>
      <c r="DY30" s="30">
        <v>3019100</v>
      </c>
      <c r="DZ30" s="30">
        <v>0</v>
      </c>
      <c r="EA30" s="30">
        <v>7258000</v>
      </c>
      <c r="EB30" s="30">
        <v>0</v>
      </c>
      <c r="EC30" s="30">
        <v>14665469</v>
      </c>
      <c r="ED30" s="30">
        <v>78364</v>
      </c>
      <c r="EE30" s="30">
        <v>14579100</v>
      </c>
      <c r="EF30" s="30">
        <v>8005</v>
      </c>
      <c r="EG30" s="30">
        <v>17093878</v>
      </c>
      <c r="EH30" s="30">
        <v>17079540</v>
      </c>
      <c r="EI30" s="30">
        <v>0</v>
      </c>
      <c r="EJ30" s="30">
        <v>14338</v>
      </c>
      <c r="EK30" s="30">
        <v>35794309</v>
      </c>
      <c r="EL30" s="30">
        <v>2767155</v>
      </c>
      <c r="EM30" s="30">
        <v>2068077</v>
      </c>
      <c r="EN30" s="30">
        <v>19247112</v>
      </c>
      <c r="EO30" s="30">
        <v>2023646</v>
      </c>
      <c r="EP30" s="30">
        <v>444775</v>
      </c>
      <c r="EQ30" s="30">
        <v>43878</v>
      </c>
      <c r="ER30" s="30">
        <v>0</v>
      </c>
      <c r="ES30" s="30">
        <v>1118335</v>
      </c>
      <c r="ET30" s="30">
        <v>416658</v>
      </c>
      <c r="EU30" s="30">
        <v>4651441</v>
      </c>
      <c r="EV30" s="30">
        <v>2437758</v>
      </c>
      <c r="EW30" s="30">
        <v>33019498</v>
      </c>
      <c r="EX30" s="30">
        <v>0</v>
      </c>
      <c r="EY30" s="30">
        <v>86026</v>
      </c>
      <c r="EZ30" s="30">
        <v>23484992</v>
      </c>
      <c r="FA30" s="30">
        <v>9448480</v>
      </c>
      <c r="FB30" s="30">
        <v>0</v>
      </c>
      <c r="FC30" s="30">
        <v>233359</v>
      </c>
      <c r="FD30" s="30">
        <v>89300</v>
      </c>
      <c r="FE30" s="30">
        <v>0</v>
      </c>
      <c r="FF30" s="30">
        <v>217570100</v>
      </c>
      <c r="FG30" s="30">
        <v>192921275</v>
      </c>
      <c r="FH30" s="30">
        <v>2924871</v>
      </c>
      <c r="FI30" s="30">
        <v>174423233</v>
      </c>
      <c r="FJ30" s="30">
        <v>13963031</v>
      </c>
      <c r="FK30" s="30">
        <v>2269856</v>
      </c>
      <c r="FL30" s="30">
        <v>0</v>
      </c>
      <c r="FM30" s="30">
        <v>0</v>
      </c>
      <c r="FN30" s="30">
        <v>0</v>
      </c>
      <c r="FO30" s="30">
        <v>11693175</v>
      </c>
      <c r="FP30" s="30">
        <v>1610140</v>
      </c>
      <c r="FQ30" s="30">
        <v>0</v>
      </c>
      <c r="FR30" s="30">
        <f t="shared" si="10"/>
        <v>330509907</v>
      </c>
      <c r="FS30" s="30">
        <v>61378285</v>
      </c>
      <c r="FT30" s="30">
        <v>73294</v>
      </c>
      <c r="FU30" s="30">
        <v>9281989</v>
      </c>
      <c r="FV30" s="30">
        <v>33843534</v>
      </c>
      <c r="FW30" s="30">
        <v>242501</v>
      </c>
      <c r="FX30" s="30">
        <v>33601033</v>
      </c>
      <c r="FY30" s="30">
        <v>111300</v>
      </c>
      <c r="FZ30" s="30">
        <v>344107</v>
      </c>
      <c r="GA30" s="30">
        <v>12645561</v>
      </c>
      <c r="GB30" s="30">
        <v>5078500</v>
      </c>
      <c r="GC30" s="30">
        <v>3303546</v>
      </c>
      <c r="GD30" s="30">
        <v>0</v>
      </c>
      <c r="GE30" s="30">
        <v>3303546</v>
      </c>
      <c r="GF30" s="30">
        <v>0</v>
      </c>
      <c r="GG30" s="30">
        <v>76632</v>
      </c>
      <c r="GH30" s="30">
        <v>7949728</v>
      </c>
      <c r="GI30" s="30">
        <v>98156532</v>
      </c>
      <c r="GJ30" s="30">
        <v>98156532</v>
      </c>
      <c r="GK30" s="30">
        <v>0</v>
      </c>
      <c r="GL30" s="30">
        <v>159645184</v>
      </c>
      <c r="GM30" s="30">
        <v>3283413</v>
      </c>
      <c r="GN30" s="30">
        <v>0</v>
      </c>
      <c r="GO30" s="30">
        <v>951000</v>
      </c>
      <c r="GP30" s="30">
        <v>60192973</v>
      </c>
      <c r="GQ30" s="30">
        <v>13656047</v>
      </c>
      <c r="GR30" s="30">
        <v>157966</v>
      </c>
      <c r="GS30" s="30">
        <v>5222378</v>
      </c>
      <c r="GT30" s="30">
        <v>76181407</v>
      </c>
      <c r="GU30" s="30">
        <v>1287626627</v>
      </c>
      <c r="GV30" s="30">
        <v>109897000</v>
      </c>
      <c r="GW30" s="30">
        <v>0</v>
      </c>
      <c r="GX30" s="30">
        <v>0</v>
      </c>
      <c r="GY30" s="30">
        <v>108310043</v>
      </c>
      <c r="GZ30" s="30">
        <f t="shared" si="19"/>
        <v>999560560</v>
      </c>
      <c r="HA30" s="30">
        <v>0</v>
      </c>
      <c r="HB30" s="30">
        <v>0</v>
      </c>
      <c r="HC30" s="30">
        <v>0</v>
      </c>
      <c r="HD30" s="30">
        <v>69859024</v>
      </c>
      <c r="HE30" s="30">
        <v>0</v>
      </c>
      <c r="HF30" s="30">
        <v>0</v>
      </c>
      <c r="HG30" s="30">
        <v>0</v>
      </c>
      <c r="HH30" s="30">
        <f t="shared" si="11"/>
        <v>415866560</v>
      </c>
      <c r="HI30" s="30">
        <f t="shared" si="12"/>
        <v>583694000</v>
      </c>
      <c r="HJ30" s="30">
        <v>415866560</v>
      </c>
      <c r="HK30" s="30">
        <v>583694000</v>
      </c>
      <c r="HL30" s="30">
        <v>0</v>
      </c>
      <c r="HM30" s="30">
        <v>0</v>
      </c>
      <c r="HN30" s="30">
        <v>0</v>
      </c>
      <c r="HO30" s="30">
        <v>0</v>
      </c>
      <c r="HP30" s="30">
        <v>16914346</v>
      </c>
      <c r="HQ30" s="30">
        <v>2443136</v>
      </c>
      <c r="HR30" s="30">
        <v>4957362</v>
      </c>
      <c r="HS30" s="30">
        <v>9513848</v>
      </c>
      <c r="HT30" s="30">
        <v>0</v>
      </c>
      <c r="HU30" s="30">
        <v>0</v>
      </c>
      <c r="HV30" s="30">
        <v>0</v>
      </c>
      <c r="HW30" s="30">
        <v>0</v>
      </c>
      <c r="HX30" s="30">
        <f t="shared" si="13"/>
        <v>415866560</v>
      </c>
      <c r="HY30" s="30">
        <f t="shared" si="14"/>
        <v>583694000</v>
      </c>
      <c r="HZ30" s="30">
        <v>30423454027</v>
      </c>
      <c r="IA30" s="30">
        <v>29114536763</v>
      </c>
      <c r="IB30" s="30">
        <v>29114536763</v>
      </c>
      <c r="IC30" s="30">
        <v>21965754267</v>
      </c>
      <c r="ID30" s="30">
        <v>0</v>
      </c>
      <c r="IE30" s="30">
        <v>0</v>
      </c>
      <c r="IF30" s="30">
        <v>0</v>
      </c>
      <c r="IG30" s="30">
        <v>3288875286</v>
      </c>
      <c r="IH30" s="30">
        <v>3284398456</v>
      </c>
      <c r="II30" s="30">
        <v>0</v>
      </c>
      <c r="IJ30" s="30">
        <v>4476830</v>
      </c>
      <c r="IK30" s="30">
        <v>0</v>
      </c>
      <c r="IL30" s="30">
        <v>3732836260</v>
      </c>
      <c r="IM30" s="30">
        <v>1700514296</v>
      </c>
      <c r="IN30" s="30">
        <v>165903834</v>
      </c>
      <c r="IO30" s="30">
        <v>124427875</v>
      </c>
      <c r="IP30" s="30">
        <v>1741990255</v>
      </c>
      <c r="IQ30" s="30">
        <v>0</v>
      </c>
      <c r="IR30" s="30">
        <v>0</v>
      </c>
      <c r="IS30" s="30">
        <v>0</v>
      </c>
      <c r="IT30" s="30">
        <v>0</v>
      </c>
      <c r="IU30" s="30">
        <v>0</v>
      </c>
      <c r="IV30" s="30">
        <v>127070950</v>
      </c>
      <c r="IW30" s="30">
        <v>0</v>
      </c>
      <c r="IX30" s="30">
        <v>0</v>
      </c>
      <c r="IY30" s="30">
        <v>0</v>
      </c>
      <c r="IZ30" s="30">
        <v>0</v>
      </c>
      <c r="JA30" s="30">
        <v>0</v>
      </c>
      <c r="JB30" s="30">
        <v>0</v>
      </c>
      <c r="JC30" s="30">
        <v>0</v>
      </c>
      <c r="JD30" s="30">
        <v>0</v>
      </c>
      <c r="JE30" s="30">
        <v>0</v>
      </c>
      <c r="JF30" s="30">
        <v>0</v>
      </c>
      <c r="JG30" s="30">
        <v>0</v>
      </c>
      <c r="JH30" s="31">
        <v>0</v>
      </c>
      <c r="JI30" s="43">
        <v>0</v>
      </c>
      <c r="JJ30" s="43">
        <v>0</v>
      </c>
      <c r="JK30" s="43">
        <v>0</v>
      </c>
      <c r="JL30" s="43"/>
      <c r="JM30" s="30">
        <v>0</v>
      </c>
      <c r="JN30" s="43">
        <v>0</v>
      </c>
      <c r="JO30" s="30">
        <v>4940944804</v>
      </c>
      <c r="JP30" s="30">
        <v>50530792</v>
      </c>
      <c r="JQ30" s="30">
        <v>50530792</v>
      </c>
      <c r="JR30" s="30">
        <v>0</v>
      </c>
      <c r="JS30" s="30">
        <v>0</v>
      </c>
      <c r="JT30" s="30">
        <v>0</v>
      </c>
      <c r="JU30" s="30">
        <v>0</v>
      </c>
      <c r="JV30" s="30">
        <v>0</v>
      </c>
      <c r="JW30" s="30">
        <v>0</v>
      </c>
      <c r="JX30" s="30">
        <v>0</v>
      </c>
      <c r="JY30" s="30">
        <v>0</v>
      </c>
      <c r="JZ30" s="30">
        <v>0</v>
      </c>
      <c r="KA30" s="30">
        <v>0</v>
      </c>
      <c r="KB30" s="30">
        <v>0</v>
      </c>
      <c r="KC30" s="30">
        <v>0</v>
      </c>
      <c r="KD30" s="30">
        <v>0</v>
      </c>
      <c r="KE30" s="30">
        <v>0</v>
      </c>
      <c r="KF30" s="30">
        <v>0</v>
      </c>
      <c r="KG30" s="30">
        <v>0</v>
      </c>
      <c r="KH30" s="30">
        <v>0</v>
      </c>
      <c r="KI30" s="43">
        <v>0</v>
      </c>
      <c r="KJ30" s="43">
        <v>0</v>
      </c>
      <c r="KK30" s="43">
        <v>0</v>
      </c>
      <c r="KL30" s="43">
        <v>0</v>
      </c>
      <c r="KM30" s="30">
        <v>1258386472</v>
      </c>
      <c r="KN30" s="30">
        <v>1107494834</v>
      </c>
      <c r="KO30" s="30">
        <v>41901059</v>
      </c>
      <c r="KP30" s="30">
        <v>36652148</v>
      </c>
      <c r="KQ30" s="30">
        <v>3581325</v>
      </c>
      <c r="KR30" s="30">
        <v>0</v>
      </c>
      <c r="KS30" s="30">
        <v>2624602</v>
      </c>
      <c r="KT30" s="30">
        <v>3336196</v>
      </c>
      <c r="KU30" s="30">
        <v>148710</v>
      </c>
      <c r="KV30" s="30">
        <v>48550003</v>
      </c>
      <c r="KW30" s="30">
        <v>0</v>
      </c>
      <c r="KX30" s="30">
        <v>765368</v>
      </c>
      <c r="KY30" s="30">
        <v>0</v>
      </c>
      <c r="KZ30" s="30">
        <v>2167921</v>
      </c>
      <c r="LA30" s="30">
        <v>8451372</v>
      </c>
      <c r="LB30" s="30">
        <v>1279587</v>
      </c>
      <c r="LC30" s="30">
        <v>1433347</v>
      </c>
      <c r="LD30" s="30">
        <v>0</v>
      </c>
      <c r="LE30" s="30">
        <v>0</v>
      </c>
      <c r="LF30" s="30">
        <v>0</v>
      </c>
      <c r="LG30" s="30">
        <v>0</v>
      </c>
      <c r="LH30" s="30">
        <v>0</v>
      </c>
      <c r="LI30" s="30">
        <v>0</v>
      </c>
      <c r="LJ30" s="31">
        <v>0</v>
      </c>
      <c r="LK30" s="31">
        <v>0</v>
      </c>
      <c r="LL30" s="31">
        <v>0</v>
      </c>
      <c r="LM30" s="31">
        <v>0</v>
      </c>
      <c r="LN30" s="31">
        <v>0</v>
      </c>
      <c r="LO30" s="31">
        <v>0</v>
      </c>
      <c r="LP30" s="31">
        <v>0</v>
      </c>
      <c r="LQ30" s="31">
        <v>0</v>
      </c>
      <c r="LR30" s="31">
        <v>0</v>
      </c>
      <c r="LS30" s="31">
        <v>0</v>
      </c>
      <c r="LT30" s="31">
        <v>0</v>
      </c>
      <c r="LU30" s="31">
        <v>0</v>
      </c>
      <c r="LV30" s="31">
        <v>0</v>
      </c>
      <c r="LW30" s="31">
        <v>0</v>
      </c>
      <c r="LX30" s="31">
        <v>0</v>
      </c>
      <c r="LY30" s="31">
        <v>0</v>
      </c>
      <c r="LZ30" s="31">
        <v>0</v>
      </c>
      <c r="MA30" s="31">
        <v>0</v>
      </c>
      <c r="MB30" s="31">
        <v>0</v>
      </c>
      <c r="MC30" s="31">
        <v>0</v>
      </c>
      <c r="MD30" s="31">
        <v>0</v>
      </c>
      <c r="ME30" s="31">
        <v>0</v>
      </c>
      <c r="MF30" s="31">
        <v>0</v>
      </c>
      <c r="MG30" s="31">
        <v>0</v>
      </c>
      <c r="MH30" s="31">
        <v>0</v>
      </c>
      <c r="MI30" s="31">
        <v>0</v>
      </c>
      <c r="MJ30" s="31">
        <v>0</v>
      </c>
      <c r="MK30" s="31">
        <v>0</v>
      </c>
      <c r="ML30" s="31">
        <v>0</v>
      </c>
      <c r="MM30" s="31">
        <v>0</v>
      </c>
      <c r="MN30" s="31">
        <v>0</v>
      </c>
      <c r="MO30" s="31">
        <v>0</v>
      </c>
      <c r="MP30" s="31">
        <v>0</v>
      </c>
      <c r="MQ30" s="30">
        <v>136592552</v>
      </c>
      <c r="MR30" s="30">
        <v>0</v>
      </c>
      <c r="MS30" s="30">
        <f t="shared" si="3"/>
        <v>15725580947</v>
      </c>
      <c r="MT30" s="30">
        <v>13332660742</v>
      </c>
      <c r="MU30" s="30">
        <v>0</v>
      </c>
      <c r="MV30" s="30">
        <v>3174806110</v>
      </c>
      <c r="MW30" s="30">
        <v>0</v>
      </c>
      <c r="MX30" s="30">
        <v>0</v>
      </c>
      <c r="MY30" s="30">
        <v>0</v>
      </c>
      <c r="MZ30" s="30">
        <v>8236553680</v>
      </c>
      <c r="NA30" s="30">
        <f t="shared" si="4"/>
        <v>0</v>
      </c>
      <c r="NB30" s="30">
        <v>0</v>
      </c>
      <c r="NC30" s="30">
        <v>0</v>
      </c>
      <c r="ND30" s="30">
        <f t="shared" si="5"/>
        <v>0</v>
      </c>
      <c r="NE30" s="30">
        <v>0</v>
      </c>
      <c r="NF30" s="30">
        <v>0</v>
      </c>
      <c r="NG30" s="30">
        <v>706228190</v>
      </c>
      <c r="NH30" s="30">
        <v>952321870</v>
      </c>
      <c r="NI30" s="30">
        <v>0</v>
      </c>
      <c r="NJ30" s="30">
        <v>0</v>
      </c>
      <c r="NK30" s="30">
        <v>0</v>
      </c>
      <c r="NL30" s="30">
        <v>0</v>
      </c>
      <c r="NM30" s="30">
        <v>0</v>
      </c>
      <c r="NN30" s="30">
        <v>0</v>
      </c>
      <c r="NO30" s="30">
        <v>0</v>
      </c>
      <c r="NP30" s="30">
        <v>0</v>
      </c>
      <c r="NQ30" s="30">
        <v>0</v>
      </c>
      <c r="NR30" s="30">
        <v>0</v>
      </c>
      <c r="NS30" s="30">
        <v>0</v>
      </c>
      <c r="NT30" s="30">
        <v>0</v>
      </c>
      <c r="NU30" s="30">
        <v>244389227</v>
      </c>
      <c r="NV30" s="30">
        <v>0</v>
      </c>
      <c r="NW30" s="30">
        <v>9179953</v>
      </c>
      <c r="NX30" s="30">
        <v>9181712</v>
      </c>
      <c r="NY30" s="30">
        <v>0</v>
      </c>
      <c r="NZ30" s="30">
        <v>0</v>
      </c>
      <c r="OA30" s="30">
        <v>1490283609</v>
      </c>
      <c r="OB30" s="30">
        <v>0</v>
      </c>
      <c r="OC30" s="30">
        <v>0</v>
      </c>
      <c r="OD30" s="30">
        <v>0</v>
      </c>
      <c r="OE30" s="30">
        <v>0</v>
      </c>
      <c r="OF30" s="30">
        <v>0</v>
      </c>
      <c r="OG30" s="30">
        <v>0</v>
      </c>
      <c r="OH30" s="30">
        <v>0</v>
      </c>
      <c r="OI30" s="30">
        <v>0</v>
      </c>
      <c r="OJ30" s="30">
        <v>0</v>
      </c>
      <c r="OK30" s="30">
        <v>0</v>
      </c>
      <c r="OL30" s="30">
        <v>0</v>
      </c>
      <c r="OM30" s="30">
        <v>0</v>
      </c>
      <c r="ON30" s="30">
        <v>0</v>
      </c>
      <c r="OO30" s="30">
        <v>0</v>
      </c>
      <c r="OP30" s="30">
        <v>79850469</v>
      </c>
      <c r="OQ30" s="30">
        <v>1410433140</v>
      </c>
      <c r="OR30" s="30">
        <v>0</v>
      </c>
      <c r="OS30" s="30">
        <v>902636596</v>
      </c>
      <c r="OT30" s="30">
        <v>0</v>
      </c>
      <c r="OU30" s="30">
        <v>785403768</v>
      </c>
      <c r="OV30" s="30">
        <v>0</v>
      </c>
      <c r="OW30" s="30">
        <v>0</v>
      </c>
      <c r="OX30" s="30">
        <v>49084441</v>
      </c>
      <c r="OY30" s="30">
        <v>0</v>
      </c>
      <c r="OZ30" s="30">
        <v>0</v>
      </c>
      <c r="PA30" s="30">
        <v>0</v>
      </c>
      <c r="PB30" s="30">
        <v>0</v>
      </c>
      <c r="PC30" s="30">
        <v>0</v>
      </c>
      <c r="PD30" s="30">
        <v>0</v>
      </c>
      <c r="PE30" s="30">
        <v>0</v>
      </c>
      <c r="PF30" s="30">
        <v>0</v>
      </c>
      <c r="PG30" s="30">
        <v>0</v>
      </c>
      <c r="PH30" s="30">
        <v>0</v>
      </c>
      <c r="PI30" s="30">
        <v>0</v>
      </c>
      <c r="PJ30" s="30">
        <v>0</v>
      </c>
      <c r="PK30" s="30">
        <v>0</v>
      </c>
      <c r="PL30" s="30">
        <v>0</v>
      </c>
      <c r="PM30" s="30">
        <v>68148387</v>
      </c>
      <c r="PN30" s="30">
        <v>68148387</v>
      </c>
      <c r="PO30" s="30">
        <v>0</v>
      </c>
      <c r="PP30" s="30">
        <v>0</v>
      </c>
      <c r="PQ30" s="30">
        <v>0</v>
      </c>
      <c r="PR30" s="30">
        <v>0</v>
      </c>
      <c r="PS30" s="30">
        <v>0</v>
      </c>
      <c r="PT30" s="30">
        <f t="shared" si="15"/>
        <v>0</v>
      </c>
      <c r="PU30" s="30">
        <v>0</v>
      </c>
      <c r="PV30" s="30">
        <v>0</v>
      </c>
      <c r="PW30" s="30">
        <v>0</v>
      </c>
      <c r="PX30" s="30">
        <v>0</v>
      </c>
      <c r="PY30" s="30">
        <v>0</v>
      </c>
      <c r="PZ30" s="30">
        <v>0</v>
      </c>
      <c r="QA30" s="30">
        <v>0</v>
      </c>
      <c r="QB30" s="30">
        <v>0</v>
      </c>
      <c r="QC30" s="30">
        <v>0</v>
      </c>
      <c r="QD30" s="30">
        <v>0</v>
      </c>
      <c r="QE30" s="30">
        <v>0</v>
      </c>
      <c r="QF30" s="30">
        <v>0</v>
      </c>
      <c r="QG30" s="30">
        <v>0</v>
      </c>
      <c r="QH30" s="30">
        <v>0</v>
      </c>
      <c r="QI30" s="30">
        <v>0</v>
      </c>
      <c r="QJ30" s="30">
        <v>0</v>
      </c>
      <c r="QK30" s="30">
        <v>0</v>
      </c>
      <c r="QL30" s="30">
        <v>0</v>
      </c>
      <c r="QM30" s="30">
        <v>0</v>
      </c>
      <c r="QN30" s="30">
        <v>0</v>
      </c>
      <c r="QO30" s="30">
        <f t="shared" si="16"/>
        <v>105765368600</v>
      </c>
      <c r="QP30" s="30">
        <f t="shared" si="17"/>
        <v>103746393005</v>
      </c>
      <c r="QQ30" s="30">
        <v>19642288</v>
      </c>
      <c r="QR30" s="30">
        <v>19642288</v>
      </c>
      <c r="QS30" s="30">
        <v>0</v>
      </c>
      <c r="QT30" s="30">
        <v>0</v>
      </c>
      <c r="QU30" s="30">
        <v>0</v>
      </c>
      <c r="QV30" s="30">
        <v>0</v>
      </c>
      <c r="QW30" s="30">
        <v>-6250381</v>
      </c>
      <c r="QX30" s="30">
        <v>-7490227</v>
      </c>
      <c r="QY30" s="30">
        <v>1239846</v>
      </c>
      <c r="QZ30" s="30">
        <v>103733001098</v>
      </c>
      <c r="RA30" s="30">
        <v>0</v>
      </c>
      <c r="RB30" s="30">
        <v>0</v>
      </c>
      <c r="RC30" s="30">
        <v>0</v>
      </c>
      <c r="RD30" s="30">
        <v>0</v>
      </c>
      <c r="RE30" s="30">
        <v>0</v>
      </c>
      <c r="RF30" s="30">
        <v>0</v>
      </c>
      <c r="RG30" s="30">
        <v>0</v>
      </c>
      <c r="RH30" s="30">
        <v>0</v>
      </c>
      <c r="RI30" s="30">
        <v>2018975595</v>
      </c>
      <c r="RJ30" s="30">
        <v>1942504922</v>
      </c>
      <c r="RK30" s="30">
        <v>1942504922</v>
      </c>
      <c r="RL30" s="30">
        <v>1229479373</v>
      </c>
      <c r="RM30" s="30">
        <v>297898525</v>
      </c>
      <c r="RN30" s="30">
        <v>94165350</v>
      </c>
      <c r="RO30" s="30">
        <v>0</v>
      </c>
      <c r="RP30" s="30">
        <v>0</v>
      </c>
      <c r="RQ30" s="30">
        <v>0</v>
      </c>
      <c r="RR30" s="30">
        <v>0</v>
      </c>
      <c r="RS30" s="30">
        <v>0</v>
      </c>
      <c r="RT30" s="30">
        <v>5456897</v>
      </c>
      <c r="RU30" s="30">
        <v>315504777</v>
      </c>
      <c r="RV30" s="30">
        <v>0</v>
      </c>
      <c r="RW30" s="30">
        <v>0</v>
      </c>
      <c r="RX30" s="30">
        <v>0</v>
      </c>
      <c r="RY30" s="30">
        <v>0</v>
      </c>
      <c r="RZ30" s="30">
        <v>0</v>
      </c>
      <c r="SA30" s="30">
        <v>0</v>
      </c>
      <c r="SB30" s="30">
        <v>0</v>
      </c>
      <c r="SC30" s="30">
        <v>0</v>
      </c>
      <c r="SD30" s="30">
        <v>0</v>
      </c>
      <c r="SE30" s="30">
        <v>0</v>
      </c>
      <c r="SF30" s="30">
        <v>0</v>
      </c>
      <c r="SG30" s="30">
        <v>0</v>
      </c>
      <c r="SH30" s="30">
        <v>0</v>
      </c>
      <c r="SI30" s="30">
        <v>0</v>
      </c>
      <c r="SJ30" s="30">
        <v>0</v>
      </c>
      <c r="SK30" s="30">
        <v>0</v>
      </c>
      <c r="SL30" s="30">
        <v>0</v>
      </c>
      <c r="SM30" s="30">
        <v>0</v>
      </c>
      <c r="SN30" s="30">
        <v>0</v>
      </c>
      <c r="SO30" s="30">
        <v>0</v>
      </c>
      <c r="SP30" s="30">
        <v>0</v>
      </c>
      <c r="SQ30" s="30">
        <v>0</v>
      </c>
      <c r="SR30" s="30">
        <v>0</v>
      </c>
      <c r="SS30" s="30">
        <v>0</v>
      </c>
      <c r="ST30" s="30">
        <v>0</v>
      </c>
      <c r="SU30" s="30">
        <v>0</v>
      </c>
      <c r="SV30" s="30">
        <v>0</v>
      </c>
      <c r="SW30" s="30">
        <v>0</v>
      </c>
      <c r="SX30" s="30">
        <v>0</v>
      </c>
      <c r="SY30" s="30">
        <v>0</v>
      </c>
      <c r="SZ30" s="30">
        <v>0</v>
      </c>
      <c r="TA30" s="30">
        <v>0</v>
      </c>
      <c r="TB30" s="30">
        <v>0</v>
      </c>
      <c r="TC30" s="30">
        <v>0</v>
      </c>
      <c r="TD30" s="30">
        <v>0</v>
      </c>
      <c r="TE30" s="30">
        <v>0</v>
      </c>
      <c r="TF30" s="30">
        <v>0</v>
      </c>
      <c r="TG30" s="30">
        <v>0</v>
      </c>
      <c r="TH30" s="30">
        <v>0</v>
      </c>
      <c r="TI30" s="30">
        <f t="shared" si="18"/>
        <v>392063875</v>
      </c>
      <c r="TJ30" s="30">
        <f t="shared" si="6"/>
        <v>75860212</v>
      </c>
      <c r="TK30" s="30">
        <v>75860212</v>
      </c>
      <c r="TL30" s="30">
        <v>75860212</v>
      </c>
      <c r="TM30" s="30">
        <v>0</v>
      </c>
      <c r="TN30" s="30">
        <v>0</v>
      </c>
      <c r="TO30" s="30">
        <v>0</v>
      </c>
      <c r="TP30" s="30">
        <v>0</v>
      </c>
      <c r="TQ30" s="30">
        <v>0</v>
      </c>
      <c r="TR30" s="30">
        <v>0</v>
      </c>
      <c r="TS30" s="30">
        <v>0</v>
      </c>
      <c r="TT30" s="30">
        <v>0</v>
      </c>
      <c r="TU30" s="30">
        <v>610461</v>
      </c>
      <c r="TV30" s="30">
        <v>0</v>
      </c>
      <c r="TW30" s="30">
        <v>33751</v>
      </c>
      <c r="TX30" s="30">
        <v>576710</v>
      </c>
      <c r="TY30" s="30">
        <v>0</v>
      </c>
      <c r="TZ30" s="30">
        <v>0</v>
      </c>
      <c r="UA30" s="30">
        <v>0</v>
      </c>
      <c r="UB30" s="30">
        <v>0</v>
      </c>
      <c r="UC30" s="30">
        <v>0</v>
      </c>
      <c r="UD30" s="30">
        <v>0</v>
      </c>
      <c r="UE30" s="30">
        <v>0</v>
      </c>
      <c r="UF30" s="30">
        <v>0</v>
      </c>
      <c r="UG30" s="30">
        <f t="shared" si="7"/>
        <v>219479937202</v>
      </c>
      <c r="UH30" s="1">
        <v>597180798137</v>
      </c>
      <c r="UI30" s="1">
        <f>SUM($UG$28:UG30)-UH30</f>
        <v>0</v>
      </c>
    </row>
    <row r="31" spans="2:555">
      <c r="B31" s="58">
        <v>39173</v>
      </c>
      <c r="C31" s="30">
        <f t="shared" si="0"/>
        <v>115852686193</v>
      </c>
      <c r="D31" s="30">
        <f t="shared" si="1"/>
        <v>75735187808</v>
      </c>
      <c r="E31" s="30">
        <v>64268479592</v>
      </c>
      <c r="F31" s="30">
        <v>4945890</v>
      </c>
      <c r="G31" s="30">
        <v>323400</v>
      </c>
      <c r="H31" s="30">
        <v>38045785177</v>
      </c>
      <c r="I31" s="30">
        <v>38045785177</v>
      </c>
      <c r="J31" s="30">
        <v>0</v>
      </c>
      <c r="K31" s="30">
        <v>0</v>
      </c>
      <c r="L31" s="30">
        <v>2990972354</v>
      </c>
      <c r="M31" s="30">
        <v>16456366595</v>
      </c>
      <c r="N31" s="30">
        <v>16456366595</v>
      </c>
      <c r="O31" s="30">
        <v>0</v>
      </c>
      <c r="P31" s="30">
        <v>1204376066</v>
      </c>
      <c r="Q31" s="30">
        <v>1915976466</v>
      </c>
      <c r="R31" s="30">
        <v>2293358002</v>
      </c>
      <c r="S31" s="30">
        <v>11466708216</v>
      </c>
      <c r="T31" s="30">
        <v>8096185000</v>
      </c>
      <c r="U31" s="30">
        <v>0</v>
      </c>
      <c r="V31" s="30">
        <v>8096185000</v>
      </c>
      <c r="W31" s="30">
        <v>94657619</v>
      </c>
      <c r="X31" s="30">
        <v>834036962</v>
      </c>
      <c r="Y31" s="30">
        <v>23677974</v>
      </c>
      <c r="Z31" s="30">
        <v>0</v>
      </c>
      <c r="AA31" s="30">
        <v>0</v>
      </c>
      <c r="AB31" s="30">
        <v>43701127</v>
      </c>
      <c r="AC31" s="30">
        <v>26838642</v>
      </c>
      <c r="AD31" s="30">
        <v>2345619626</v>
      </c>
      <c r="AE31" s="30">
        <v>0</v>
      </c>
      <c r="AF31" s="30">
        <v>0</v>
      </c>
      <c r="AG31" s="30">
        <v>0</v>
      </c>
      <c r="AH31" s="30">
        <v>0</v>
      </c>
      <c r="AI31" s="30">
        <f t="shared" si="2"/>
        <v>40117498385</v>
      </c>
      <c r="AJ31" s="30">
        <v>83166107</v>
      </c>
      <c r="AK31" s="30">
        <v>0</v>
      </c>
      <c r="AL31" s="30">
        <v>257198</v>
      </c>
      <c r="AM31" s="30">
        <v>82908909</v>
      </c>
      <c r="AN31" s="30">
        <v>0</v>
      </c>
      <c r="AO31" s="30">
        <v>699594287</v>
      </c>
      <c r="AP31" s="30">
        <v>661657468</v>
      </c>
      <c r="AQ31" s="30">
        <v>0</v>
      </c>
      <c r="AR31" s="30">
        <v>4297510</v>
      </c>
      <c r="AS31" s="30">
        <v>0</v>
      </c>
      <c r="AT31" s="30">
        <v>33065909</v>
      </c>
      <c r="AU31" s="30">
        <v>573400</v>
      </c>
      <c r="AV31" s="30">
        <v>0</v>
      </c>
      <c r="AW31" s="30">
        <v>0</v>
      </c>
      <c r="AX31" s="30">
        <v>0</v>
      </c>
      <c r="AY31" s="30">
        <v>0</v>
      </c>
      <c r="AZ31" s="30">
        <v>0</v>
      </c>
      <c r="BA31" s="30">
        <v>0</v>
      </c>
      <c r="BB31" s="30">
        <v>0</v>
      </c>
      <c r="BC31" s="30">
        <v>0</v>
      </c>
      <c r="BD31" s="30">
        <v>2099702143</v>
      </c>
      <c r="BE31" s="30">
        <v>0</v>
      </c>
      <c r="BF31" s="30">
        <v>1583535322</v>
      </c>
      <c r="BG31" s="30">
        <v>460070706</v>
      </c>
      <c r="BH31" s="30">
        <v>756</v>
      </c>
      <c r="BI31" s="30">
        <v>0</v>
      </c>
      <c r="BJ31" s="30">
        <v>0</v>
      </c>
      <c r="BK31" s="30">
        <v>0</v>
      </c>
      <c r="BL31" s="30">
        <v>7226131</v>
      </c>
      <c r="BM31" s="30">
        <v>0</v>
      </c>
      <c r="BN31" s="30">
        <v>6116029</v>
      </c>
      <c r="BO31" s="30">
        <v>19092</v>
      </c>
      <c r="BP31" s="30">
        <v>0</v>
      </c>
      <c r="BQ31" s="30">
        <v>0</v>
      </c>
      <c r="BR31" s="30">
        <v>42734107</v>
      </c>
      <c r="BS31" s="30">
        <v>0</v>
      </c>
      <c r="BT31" s="30">
        <v>101450254</v>
      </c>
      <c r="BU31" s="30">
        <v>247000</v>
      </c>
      <c r="BV31" s="30">
        <v>0</v>
      </c>
      <c r="BW31" s="30">
        <v>7594990</v>
      </c>
      <c r="BX31" s="30">
        <v>0</v>
      </c>
      <c r="BY31" s="30">
        <v>93608264</v>
      </c>
      <c r="BZ31" s="30">
        <v>0</v>
      </c>
      <c r="CA31" s="30">
        <v>0</v>
      </c>
      <c r="CB31" s="30">
        <v>0</v>
      </c>
      <c r="CC31" s="30">
        <v>342433717</v>
      </c>
      <c r="CD31" s="30">
        <v>2126470</v>
      </c>
      <c r="CE31" s="30">
        <v>3490744238</v>
      </c>
      <c r="CF31" s="30">
        <v>92066569</v>
      </c>
      <c r="CG31" s="30">
        <v>2022533197</v>
      </c>
      <c r="CH31" s="30">
        <v>52973477</v>
      </c>
      <c r="CI31" s="30">
        <v>40733554</v>
      </c>
      <c r="CJ31" s="30">
        <v>844034</v>
      </c>
      <c r="CK31" s="30">
        <v>17239338</v>
      </c>
      <c r="CL31" s="30">
        <v>7340255</v>
      </c>
      <c r="CM31" s="30">
        <v>562486</v>
      </c>
      <c r="CN31" s="30">
        <v>650363</v>
      </c>
      <c r="CO31" s="30">
        <v>0</v>
      </c>
      <c r="CP31" s="30">
        <v>14097078</v>
      </c>
      <c r="CQ31" s="30">
        <v>0</v>
      </c>
      <c r="CR31" s="30">
        <v>0</v>
      </c>
      <c r="CS31" s="30">
        <v>1080648618</v>
      </c>
      <c r="CT31" s="30">
        <v>288395090</v>
      </c>
      <c r="CU31" s="30">
        <v>21237697</v>
      </c>
      <c r="CV31" s="30">
        <v>38157729</v>
      </c>
      <c r="CW31" s="30">
        <v>13952019</v>
      </c>
      <c r="CX31" s="30">
        <v>7181809</v>
      </c>
      <c r="CY31" s="30">
        <v>2436088</v>
      </c>
      <c r="CZ31" s="30">
        <f t="shared" si="8"/>
        <v>707021944</v>
      </c>
      <c r="DA31" s="30">
        <v>599382516</v>
      </c>
      <c r="DB31" s="30">
        <v>84303988</v>
      </c>
      <c r="DC31" s="30">
        <v>0</v>
      </c>
      <c r="DD31" s="30">
        <v>23335440</v>
      </c>
      <c r="DE31" s="30">
        <v>2266242</v>
      </c>
      <c r="DF31" s="30">
        <v>0</v>
      </c>
      <c r="DG31" s="30">
        <v>0</v>
      </c>
      <c r="DH31" s="30">
        <v>0</v>
      </c>
      <c r="DI31" s="30">
        <v>691990</v>
      </c>
      <c r="DJ31" s="30">
        <v>0</v>
      </c>
      <c r="DK31" s="30">
        <v>691990</v>
      </c>
      <c r="DL31" s="30">
        <v>71798450</v>
      </c>
      <c r="DM31" s="30">
        <f t="shared" si="9"/>
        <v>451021755</v>
      </c>
      <c r="DN31" s="30">
        <v>35974033</v>
      </c>
      <c r="DO31" s="30">
        <v>7598438</v>
      </c>
      <c r="DP31" s="30">
        <v>6399393</v>
      </c>
      <c r="DQ31" s="30">
        <v>1199045</v>
      </c>
      <c r="DR31" s="30">
        <v>275165263</v>
      </c>
      <c r="DS31" s="30">
        <v>13893319</v>
      </c>
      <c r="DT31" s="30">
        <v>12807121</v>
      </c>
      <c r="DU31" s="30">
        <v>1032310</v>
      </c>
      <c r="DV31" s="30">
        <v>53888</v>
      </c>
      <c r="DW31" s="30">
        <v>11087300</v>
      </c>
      <c r="DX31" s="30">
        <v>1198800</v>
      </c>
      <c r="DY31" s="30">
        <v>3346300</v>
      </c>
      <c r="DZ31" s="30">
        <v>0</v>
      </c>
      <c r="EA31" s="30">
        <v>6542200</v>
      </c>
      <c r="EB31" s="30">
        <v>0</v>
      </c>
      <c r="EC31" s="30">
        <v>9369951</v>
      </c>
      <c r="ED31" s="30">
        <v>39181</v>
      </c>
      <c r="EE31" s="30">
        <v>9324300</v>
      </c>
      <c r="EF31" s="30">
        <v>6470</v>
      </c>
      <c r="EG31" s="30">
        <v>15376833</v>
      </c>
      <c r="EH31" s="30">
        <v>15348157</v>
      </c>
      <c r="EI31" s="30">
        <v>0</v>
      </c>
      <c r="EJ31" s="30">
        <v>28676</v>
      </c>
      <c r="EK31" s="30">
        <v>28139332</v>
      </c>
      <c r="EL31" s="30">
        <v>2294017</v>
      </c>
      <c r="EM31" s="30">
        <v>1871678</v>
      </c>
      <c r="EN31" s="30">
        <v>15887791</v>
      </c>
      <c r="EO31" s="30">
        <v>1961172</v>
      </c>
      <c r="EP31" s="30">
        <v>655577</v>
      </c>
      <c r="EQ31" s="30">
        <v>14338</v>
      </c>
      <c r="ER31" s="30">
        <v>14338</v>
      </c>
      <c r="ES31" s="30">
        <v>903273</v>
      </c>
      <c r="ET31" s="30">
        <v>373646</v>
      </c>
      <c r="EU31" s="30">
        <v>4001922</v>
      </c>
      <c r="EV31" s="30">
        <v>1839786</v>
      </c>
      <c r="EW31" s="30">
        <v>28387580</v>
      </c>
      <c r="EX31" s="30">
        <v>0</v>
      </c>
      <c r="EY31" s="30">
        <v>42148</v>
      </c>
      <c r="EZ31" s="30">
        <v>18810929</v>
      </c>
      <c r="FA31" s="30">
        <v>9534503</v>
      </c>
      <c r="FB31" s="30">
        <v>0</v>
      </c>
      <c r="FC31" s="30">
        <v>364622</v>
      </c>
      <c r="FD31" s="30">
        <v>17860</v>
      </c>
      <c r="FE31" s="30">
        <v>0</v>
      </c>
      <c r="FF31" s="30">
        <v>140672100</v>
      </c>
      <c r="FG31" s="30">
        <v>132284021</v>
      </c>
      <c r="FH31" s="30">
        <v>3096920</v>
      </c>
      <c r="FI31" s="30">
        <v>119814200</v>
      </c>
      <c r="FJ31" s="30">
        <v>7907005</v>
      </c>
      <c r="FK31" s="30">
        <v>1716498</v>
      </c>
      <c r="FL31" s="30">
        <v>0</v>
      </c>
      <c r="FM31" s="30">
        <v>0</v>
      </c>
      <c r="FN31" s="30">
        <v>0</v>
      </c>
      <c r="FO31" s="30">
        <v>6190507</v>
      </c>
      <c r="FP31" s="30">
        <v>1465896</v>
      </c>
      <c r="FQ31" s="30">
        <v>0</v>
      </c>
      <c r="FR31" s="30">
        <f t="shared" si="10"/>
        <v>268079091</v>
      </c>
      <c r="FS31" s="30">
        <v>52630710</v>
      </c>
      <c r="FT31" s="30">
        <v>146588</v>
      </c>
      <c r="FU31" s="30">
        <v>8565974</v>
      </c>
      <c r="FV31" s="30">
        <v>25416235</v>
      </c>
      <c r="FW31" s="30">
        <v>175139</v>
      </c>
      <c r="FX31" s="30">
        <v>25241096</v>
      </c>
      <c r="FY31" s="30">
        <v>574200</v>
      </c>
      <c r="FZ31" s="30">
        <v>301092</v>
      </c>
      <c r="GA31" s="30">
        <v>11242221</v>
      </c>
      <c r="GB31" s="30">
        <v>6384400</v>
      </c>
      <c r="GC31" s="30">
        <v>1821923</v>
      </c>
      <c r="GD31" s="30">
        <v>0</v>
      </c>
      <c r="GE31" s="30">
        <v>1821923</v>
      </c>
      <c r="GF31" s="30">
        <v>0</v>
      </c>
      <c r="GG31" s="30">
        <v>39432</v>
      </c>
      <c r="GH31" s="30">
        <v>7091200</v>
      </c>
      <c r="GI31" s="30">
        <v>87514801</v>
      </c>
      <c r="GJ31" s="30">
        <v>87514801</v>
      </c>
      <c r="GK31" s="30">
        <v>0</v>
      </c>
      <c r="GL31" s="30">
        <v>118981025</v>
      </c>
      <c r="GM31" s="30">
        <v>3436813</v>
      </c>
      <c r="GN31" s="30">
        <v>1523000</v>
      </c>
      <c r="GO31" s="30">
        <v>1852000</v>
      </c>
      <c r="GP31" s="30">
        <v>42901810</v>
      </c>
      <c r="GQ31" s="30">
        <v>11334783</v>
      </c>
      <c r="GR31" s="30">
        <v>121537</v>
      </c>
      <c r="GS31" s="30">
        <v>0</v>
      </c>
      <c r="GT31" s="30">
        <v>57811082</v>
      </c>
      <c r="GU31" s="30">
        <v>772078573</v>
      </c>
      <c r="GV31" s="30">
        <v>153528523</v>
      </c>
      <c r="GW31" s="30">
        <v>0</v>
      </c>
      <c r="GX31" s="30">
        <v>0</v>
      </c>
      <c r="GY31" s="30">
        <v>0</v>
      </c>
      <c r="GZ31" s="30">
        <f t="shared" si="19"/>
        <v>618550050</v>
      </c>
      <c r="HA31" s="30">
        <v>0</v>
      </c>
      <c r="HB31" s="30">
        <v>0</v>
      </c>
      <c r="HC31" s="30">
        <v>0</v>
      </c>
      <c r="HD31" s="30">
        <v>0</v>
      </c>
      <c r="HE31" s="30">
        <v>0</v>
      </c>
      <c r="HF31" s="30">
        <v>0</v>
      </c>
      <c r="HG31" s="30">
        <v>0</v>
      </c>
      <c r="HH31" s="30">
        <f t="shared" si="11"/>
        <v>114063801</v>
      </c>
      <c r="HI31" s="30">
        <f t="shared" si="12"/>
        <v>504486249</v>
      </c>
      <c r="HJ31" s="30">
        <v>114063801</v>
      </c>
      <c r="HK31" s="30">
        <v>504486249</v>
      </c>
      <c r="HL31" s="30">
        <v>0</v>
      </c>
      <c r="HM31" s="30">
        <v>0</v>
      </c>
      <c r="HN31" s="30">
        <v>0</v>
      </c>
      <c r="HO31" s="30">
        <v>0</v>
      </c>
      <c r="HP31" s="30">
        <v>201788823</v>
      </c>
      <c r="HQ31" s="30">
        <v>3126225</v>
      </c>
      <c r="HR31" s="30">
        <v>6607990</v>
      </c>
      <c r="HS31" s="30">
        <v>9214608</v>
      </c>
      <c r="HT31" s="30">
        <v>182840000</v>
      </c>
      <c r="HU31" s="30">
        <v>0</v>
      </c>
      <c r="HV31" s="30">
        <v>0</v>
      </c>
      <c r="HW31" s="30">
        <v>0</v>
      </c>
      <c r="HX31" s="30">
        <f t="shared" si="13"/>
        <v>114063801</v>
      </c>
      <c r="HY31" s="30">
        <f t="shared" si="14"/>
        <v>504486249</v>
      </c>
      <c r="HZ31" s="30">
        <v>31459780287</v>
      </c>
      <c r="IA31" s="30">
        <v>29111960873</v>
      </c>
      <c r="IB31" s="30">
        <v>29111960873</v>
      </c>
      <c r="IC31" s="30">
        <v>0</v>
      </c>
      <c r="ID31" s="30">
        <v>0</v>
      </c>
      <c r="IE31" s="30">
        <v>0</v>
      </c>
      <c r="IF31" s="30">
        <v>0</v>
      </c>
      <c r="IG31" s="30">
        <v>25252053663</v>
      </c>
      <c r="IH31" s="30">
        <v>24030162270</v>
      </c>
      <c r="II31" s="30">
        <v>0</v>
      </c>
      <c r="IJ31" s="30">
        <v>1221891393</v>
      </c>
      <c r="IK31" s="30">
        <v>0</v>
      </c>
      <c r="IL31" s="30">
        <v>3732836260</v>
      </c>
      <c r="IM31" s="30">
        <v>1700514296</v>
      </c>
      <c r="IN31" s="30">
        <v>165903834</v>
      </c>
      <c r="IO31" s="30">
        <v>124427875</v>
      </c>
      <c r="IP31" s="30">
        <v>1741990255</v>
      </c>
      <c r="IQ31" s="30">
        <v>0</v>
      </c>
      <c r="IR31" s="30">
        <v>0</v>
      </c>
      <c r="IS31" s="30">
        <v>0</v>
      </c>
      <c r="IT31" s="30">
        <v>0</v>
      </c>
      <c r="IU31" s="30">
        <v>0</v>
      </c>
      <c r="IV31" s="30">
        <v>127070950</v>
      </c>
      <c r="IW31" s="30">
        <v>0</v>
      </c>
      <c r="IX31" s="30">
        <v>0</v>
      </c>
      <c r="IY31" s="30">
        <v>0</v>
      </c>
      <c r="IZ31" s="30">
        <v>0</v>
      </c>
      <c r="JA31" s="30">
        <v>0</v>
      </c>
      <c r="JB31" s="30">
        <v>0</v>
      </c>
      <c r="JC31" s="30">
        <v>0</v>
      </c>
      <c r="JD31" s="30">
        <v>0</v>
      </c>
      <c r="JE31" s="30">
        <v>0</v>
      </c>
      <c r="JF31" s="30">
        <v>0</v>
      </c>
      <c r="JG31" s="30">
        <v>0</v>
      </c>
      <c r="JH31" s="31">
        <v>0</v>
      </c>
      <c r="JI31" s="43">
        <v>0</v>
      </c>
      <c r="JJ31" s="43">
        <v>0</v>
      </c>
      <c r="JK31" s="43">
        <v>0</v>
      </c>
      <c r="JL31" s="43"/>
      <c r="JM31" s="30">
        <v>0</v>
      </c>
      <c r="JN31" s="43">
        <v>0</v>
      </c>
      <c r="JO31" s="30">
        <v>1356375642</v>
      </c>
      <c r="JP31" s="30">
        <v>65897766</v>
      </c>
      <c r="JQ31" s="30">
        <v>0</v>
      </c>
      <c r="JR31" s="30">
        <v>0</v>
      </c>
      <c r="JS31" s="30">
        <v>0</v>
      </c>
      <c r="JT31" s="30">
        <v>0</v>
      </c>
      <c r="JU31" s="30">
        <v>0</v>
      </c>
      <c r="JV31" s="30">
        <v>0</v>
      </c>
      <c r="JW31" s="30">
        <v>0</v>
      </c>
      <c r="JX31" s="30">
        <v>0</v>
      </c>
      <c r="JY31" s="30">
        <v>65897766</v>
      </c>
      <c r="JZ31" s="30">
        <v>0</v>
      </c>
      <c r="KA31" s="30">
        <v>0</v>
      </c>
      <c r="KB31" s="30">
        <v>0</v>
      </c>
      <c r="KC31" s="30">
        <v>0</v>
      </c>
      <c r="KD31" s="30">
        <v>0</v>
      </c>
      <c r="KE31" s="30">
        <v>0</v>
      </c>
      <c r="KF31" s="30">
        <v>0</v>
      </c>
      <c r="KG31" s="30">
        <v>0</v>
      </c>
      <c r="KH31" s="30">
        <v>0</v>
      </c>
      <c r="KI31" s="43">
        <v>0</v>
      </c>
      <c r="KJ31" s="43">
        <v>0</v>
      </c>
      <c r="KK31" s="43">
        <v>0</v>
      </c>
      <c r="KL31" s="43">
        <v>0</v>
      </c>
      <c r="KM31" s="30">
        <v>2281921648</v>
      </c>
      <c r="KN31" s="30">
        <v>2214989668</v>
      </c>
      <c r="KO31" s="30">
        <v>41901059</v>
      </c>
      <c r="KP31" s="30">
        <v>0</v>
      </c>
      <c r="KQ31" s="30">
        <v>3581325</v>
      </c>
      <c r="KR31" s="30">
        <v>1242493</v>
      </c>
      <c r="KS31" s="30">
        <v>2624602</v>
      </c>
      <c r="KT31" s="30">
        <v>3336196</v>
      </c>
      <c r="KU31" s="30">
        <v>148710</v>
      </c>
      <c r="KV31" s="30">
        <v>0</v>
      </c>
      <c r="KW31" s="30">
        <v>0</v>
      </c>
      <c r="KX31" s="30">
        <v>765368</v>
      </c>
      <c r="KY31" s="30">
        <v>0</v>
      </c>
      <c r="KZ31" s="30">
        <v>2167921</v>
      </c>
      <c r="LA31" s="30">
        <v>8451372</v>
      </c>
      <c r="LB31" s="30">
        <v>1279587</v>
      </c>
      <c r="LC31" s="30">
        <v>1433347</v>
      </c>
      <c r="LD31" s="30">
        <v>0</v>
      </c>
      <c r="LE31" s="30">
        <v>0</v>
      </c>
      <c r="LF31" s="30">
        <v>0</v>
      </c>
      <c r="LG31" s="30">
        <v>0</v>
      </c>
      <c r="LH31" s="30">
        <v>0</v>
      </c>
      <c r="LI31" s="30">
        <v>0</v>
      </c>
      <c r="LJ31" s="31">
        <v>0</v>
      </c>
      <c r="LK31" s="31">
        <v>0</v>
      </c>
      <c r="LL31" s="31">
        <v>0</v>
      </c>
      <c r="LM31" s="31">
        <v>0</v>
      </c>
      <c r="LN31" s="31">
        <v>0</v>
      </c>
      <c r="LO31" s="31">
        <v>0</v>
      </c>
      <c r="LP31" s="31">
        <v>0</v>
      </c>
      <c r="LQ31" s="31">
        <v>0</v>
      </c>
      <c r="LR31" s="31">
        <v>0</v>
      </c>
      <c r="LS31" s="31">
        <v>0</v>
      </c>
      <c r="LT31" s="31">
        <v>0</v>
      </c>
      <c r="LU31" s="31">
        <v>0</v>
      </c>
      <c r="LV31" s="31">
        <v>0</v>
      </c>
      <c r="LW31" s="31">
        <v>0</v>
      </c>
      <c r="LX31" s="31">
        <v>0</v>
      </c>
      <c r="LY31" s="31">
        <v>0</v>
      </c>
      <c r="LZ31" s="31">
        <v>0</v>
      </c>
      <c r="MA31" s="31">
        <v>0</v>
      </c>
      <c r="MB31" s="31">
        <v>0</v>
      </c>
      <c r="MC31" s="31">
        <v>0</v>
      </c>
      <c r="MD31" s="31">
        <v>0</v>
      </c>
      <c r="ME31" s="31">
        <v>0</v>
      </c>
      <c r="MF31" s="31">
        <v>0</v>
      </c>
      <c r="MG31" s="31">
        <v>0</v>
      </c>
      <c r="MH31" s="31">
        <v>0</v>
      </c>
      <c r="MI31" s="31">
        <v>0</v>
      </c>
      <c r="MJ31" s="31">
        <v>0</v>
      </c>
      <c r="MK31" s="31">
        <v>0</v>
      </c>
      <c r="ML31" s="31">
        <v>0</v>
      </c>
      <c r="MM31" s="31">
        <v>0</v>
      </c>
      <c r="MN31" s="31">
        <v>0</v>
      </c>
      <c r="MO31" s="31">
        <v>0</v>
      </c>
      <c r="MP31" s="31">
        <v>0</v>
      </c>
      <c r="MQ31" s="30">
        <v>274831023</v>
      </c>
      <c r="MR31" s="30">
        <v>0</v>
      </c>
      <c r="MS31" s="30">
        <f t="shared" si="3"/>
        <v>2317365336</v>
      </c>
      <c r="MT31" s="30">
        <v>47970024</v>
      </c>
      <c r="MU31" s="30">
        <v>0</v>
      </c>
      <c r="MV31" s="30">
        <v>76000678</v>
      </c>
      <c r="MW31" s="30">
        <v>0</v>
      </c>
      <c r="MX31" s="30">
        <v>0</v>
      </c>
      <c r="MY31" s="30">
        <v>0</v>
      </c>
      <c r="MZ31" s="30">
        <v>0</v>
      </c>
      <c r="NA31" s="30">
        <f t="shared" si="4"/>
        <v>0</v>
      </c>
      <c r="NB31" s="30">
        <v>0</v>
      </c>
      <c r="NC31" s="30">
        <v>0</v>
      </c>
      <c r="ND31" s="30">
        <f t="shared" si="5"/>
        <v>0</v>
      </c>
      <c r="NE31" s="30">
        <v>0</v>
      </c>
      <c r="NF31" s="30">
        <v>0</v>
      </c>
      <c r="NG31" s="30">
        <v>739176086</v>
      </c>
      <c r="NH31" s="30">
        <v>-952321870</v>
      </c>
      <c r="NI31" s="30">
        <v>0</v>
      </c>
      <c r="NJ31" s="30">
        <v>0</v>
      </c>
      <c r="NK31" s="30">
        <v>0</v>
      </c>
      <c r="NL31" s="30">
        <v>0</v>
      </c>
      <c r="NM31" s="30">
        <v>0</v>
      </c>
      <c r="NN31" s="30">
        <v>0</v>
      </c>
      <c r="NO31" s="30">
        <v>0</v>
      </c>
      <c r="NP31" s="30">
        <v>0</v>
      </c>
      <c r="NQ31" s="30">
        <v>0</v>
      </c>
      <c r="NR31" s="30">
        <v>0</v>
      </c>
      <c r="NS31" s="30">
        <v>0</v>
      </c>
      <c r="NT31" s="30">
        <v>0</v>
      </c>
      <c r="NU31" s="30">
        <v>164625285</v>
      </c>
      <c r="NV31" s="30">
        <v>0</v>
      </c>
      <c r="NW31" s="30">
        <v>8931286</v>
      </c>
      <c r="NX31" s="30">
        <v>11558559</v>
      </c>
      <c r="NY31" s="30">
        <v>0</v>
      </c>
      <c r="NZ31" s="30">
        <v>0</v>
      </c>
      <c r="OA31" s="30">
        <v>1435736727</v>
      </c>
      <c r="OB31" s="30">
        <v>0</v>
      </c>
      <c r="OC31" s="30">
        <v>0</v>
      </c>
      <c r="OD31" s="30">
        <v>0</v>
      </c>
      <c r="OE31" s="30">
        <v>0</v>
      </c>
      <c r="OF31" s="30">
        <v>0</v>
      </c>
      <c r="OG31" s="30">
        <v>0</v>
      </c>
      <c r="OH31" s="30">
        <v>0</v>
      </c>
      <c r="OI31" s="30">
        <v>0</v>
      </c>
      <c r="OJ31" s="30">
        <v>0</v>
      </c>
      <c r="OK31" s="30">
        <v>0</v>
      </c>
      <c r="OL31" s="30">
        <v>0</v>
      </c>
      <c r="OM31" s="30">
        <v>0</v>
      </c>
      <c r="ON31" s="30">
        <v>0</v>
      </c>
      <c r="OO31" s="30">
        <v>0</v>
      </c>
      <c r="OP31" s="30">
        <v>25303587</v>
      </c>
      <c r="OQ31" s="30">
        <v>1410433140</v>
      </c>
      <c r="OR31" s="30">
        <v>0</v>
      </c>
      <c r="OS31" s="30">
        <v>833658585</v>
      </c>
      <c r="OT31" s="30">
        <v>0</v>
      </c>
      <c r="OU31" s="30">
        <v>785403768</v>
      </c>
      <c r="OV31" s="30">
        <v>0</v>
      </c>
      <c r="OW31" s="30">
        <v>0</v>
      </c>
      <c r="OX31" s="30">
        <v>5486442</v>
      </c>
      <c r="OY31" s="30">
        <v>0</v>
      </c>
      <c r="OZ31" s="30">
        <v>0</v>
      </c>
      <c r="PA31" s="30">
        <v>0</v>
      </c>
      <c r="PB31" s="30">
        <v>0</v>
      </c>
      <c r="PC31" s="30">
        <v>0</v>
      </c>
      <c r="PD31" s="30">
        <v>0</v>
      </c>
      <c r="PE31" s="30">
        <v>0</v>
      </c>
      <c r="PF31" s="30">
        <v>0</v>
      </c>
      <c r="PG31" s="30">
        <v>0</v>
      </c>
      <c r="PH31" s="30">
        <v>0</v>
      </c>
      <c r="PI31" s="30">
        <v>0</v>
      </c>
      <c r="PJ31" s="30">
        <v>0</v>
      </c>
      <c r="PK31" s="30">
        <v>0</v>
      </c>
      <c r="PL31" s="30">
        <v>0</v>
      </c>
      <c r="PM31" s="30">
        <v>42768375</v>
      </c>
      <c r="PN31" s="30">
        <v>42768375</v>
      </c>
      <c r="PO31" s="30">
        <v>0</v>
      </c>
      <c r="PP31" s="30">
        <v>0</v>
      </c>
      <c r="PQ31" s="30">
        <v>0</v>
      </c>
      <c r="PR31" s="30">
        <v>0</v>
      </c>
      <c r="PS31" s="30">
        <v>0</v>
      </c>
      <c r="PT31" s="30">
        <f t="shared" si="15"/>
        <v>0</v>
      </c>
      <c r="PU31" s="30">
        <v>0</v>
      </c>
      <c r="PV31" s="30">
        <v>0</v>
      </c>
      <c r="PW31" s="30">
        <v>0</v>
      </c>
      <c r="PX31" s="30">
        <v>0</v>
      </c>
      <c r="PY31" s="30">
        <v>0</v>
      </c>
      <c r="PZ31" s="30">
        <v>0</v>
      </c>
      <c r="QA31" s="30">
        <v>0</v>
      </c>
      <c r="QB31" s="30">
        <v>0</v>
      </c>
      <c r="QC31" s="30">
        <v>0</v>
      </c>
      <c r="QD31" s="30">
        <v>0</v>
      </c>
      <c r="QE31" s="30">
        <v>0</v>
      </c>
      <c r="QF31" s="30">
        <v>0</v>
      </c>
      <c r="QG31" s="30">
        <v>0</v>
      </c>
      <c r="QH31" s="30">
        <v>0</v>
      </c>
      <c r="QI31" s="30">
        <v>0</v>
      </c>
      <c r="QJ31" s="30">
        <v>0</v>
      </c>
      <c r="QK31" s="30">
        <v>0</v>
      </c>
      <c r="QL31" s="30">
        <v>0</v>
      </c>
      <c r="QM31" s="30">
        <v>0</v>
      </c>
      <c r="QN31" s="30">
        <v>0</v>
      </c>
      <c r="QO31" s="30">
        <f t="shared" si="16"/>
        <v>153032715914</v>
      </c>
      <c r="QP31" s="30">
        <f t="shared" si="17"/>
        <v>18363043139</v>
      </c>
      <c r="QQ31" s="30">
        <v>7252877</v>
      </c>
      <c r="QR31" s="30">
        <v>7252877</v>
      </c>
      <c r="QS31" s="30">
        <v>0</v>
      </c>
      <c r="QT31" s="30">
        <v>0</v>
      </c>
      <c r="QU31" s="30">
        <v>0</v>
      </c>
      <c r="QV31" s="30">
        <v>0</v>
      </c>
      <c r="QW31" s="30">
        <v>154042566</v>
      </c>
      <c r="QX31" s="30">
        <v>152794715</v>
      </c>
      <c r="QY31" s="30">
        <v>1247851</v>
      </c>
      <c r="QZ31" s="30">
        <v>18201747696</v>
      </c>
      <c r="RA31" s="30">
        <v>0</v>
      </c>
      <c r="RB31" s="30">
        <v>0</v>
      </c>
      <c r="RC31" s="30">
        <v>0</v>
      </c>
      <c r="RD31" s="30">
        <v>0</v>
      </c>
      <c r="RE31" s="30">
        <v>0</v>
      </c>
      <c r="RF31" s="30">
        <v>0</v>
      </c>
      <c r="RG31" s="30">
        <v>0</v>
      </c>
      <c r="RH31" s="30">
        <v>0</v>
      </c>
      <c r="RI31" s="30">
        <v>134669672775</v>
      </c>
      <c r="RJ31" s="30">
        <v>4397640863</v>
      </c>
      <c r="RK31" s="30">
        <v>4397640863</v>
      </c>
      <c r="RL31" s="30">
        <v>3796136725</v>
      </c>
      <c r="RM31" s="30">
        <v>264189440</v>
      </c>
      <c r="RN31" s="30">
        <v>3964329</v>
      </c>
      <c r="RO31" s="30">
        <v>0</v>
      </c>
      <c r="RP31" s="30">
        <v>0</v>
      </c>
      <c r="RQ31" s="30">
        <v>0</v>
      </c>
      <c r="RR31" s="30">
        <v>0</v>
      </c>
      <c r="RS31" s="30">
        <v>0</v>
      </c>
      <c r="RT31" s="30">
        <v>6808622</v>
      </c>
      <c r="RU31" s="30">
        <v>314957816</v>
      </c>
      <c r="RV31" s="30">
        <v>8652178</v>
      </c>
      <c r="RW31" s="30">
        <v>2931753</v>
      </c>
      <c r="RX31" s="30">
        <v>0</v>
      </c>
      <c r="RY31" s="30">
        <v>0</v>
      </c>
      <c r="RZ31" s="30">
        <v>0</v>
      </c>
      <c r="SA31" s="30">
        <v>0</v>
      </c>
      <c r="SB31" s="30">
        <v>0</v>
      </c>
      <c r="SC31" s="30">
        <v>0</v>
      </c>
      <c r="SD31" s="30">
        <v>0</v>
      </c>
      <c r="SE31" s="30">
        <v>0</v>
      </c>
      <c r="SF31" s="30">
        <v>0</v>
      </c>
      <c r="SG31" s="30">
        <v>0</v>
      </c>
      <c r="SH31" s="30">
        <v>0</v>
      </c>
      <c r="SI31" s="30">
        <v>0</v>
      </c>
      <c r="SJ31" s="30">
        <v>0</v>
      </c>
      <c r="SK31" s="30">
        <v>0</v>
      </c>
      <c r="SL31" s="30">
        <v>0</v>
      </c>
      <c r="SM31" s="30">
        <v>0</v>
      </c>
      <c r="SN31" s="30">
        <v>0</v>
      </c>
      <c r="SO31" s="30">
        <v>0</v>
      </c>
      <c r="SP31" s="30">
        <v>0</v>
      </c>
      <c r="SQ31" s="30">
        <v>0</v>
      </c>
      <c r="SR31" s="30">
        <v>0</v>
      </c>
      <c r="SS31" s="30">
        <v>0</v>
      </c>
      <c r="ST31" s="30">
        <v>0</v>
      </c>
      <c r="SU31" s="30">
        <v>0</v>
      </c>
      <c r="SV31" s="30">
        <v>0</v>
      </c>
      <c r="SW31" s="30">
        <v>0</v>
      </c>
      <c r="SX31" s="30">
        <v>0</v>
      </c>
      <c r="SY31" s="30">
        <v>0</v>
      </c>
      <c r="SZ31" s="30">
        <v>0</v>
      </c>
      <c r="TA31" s="30">
        <v>0</v>
      </c>
      <c r="TB31" s="30">
        <v>0</v>
      </c>
      <c r="TC31" s="30">
        <v>0</v>
      </c>
      <c r="TD31" s="30">
        <v>0</v>
      </c>
      <c r="TE31" s="30">
        <v>0</v>
      </c>
      <c r="TF31" s="30">
        <v>0</v>
      </c>
      <c r="TG31" s="30">
        <v>0</v>
      </c>
      <c r="TH31" s="30">
        <v>0</v>
      </c>
      <c r="TI31" s="30">
        <f t="shared" si="18"/>
        <v>268153769</v>
      </c>
      <c r="TJ31" s="30">
        <f t="shared" si="6"/>
        <v>130210210558</v>
      </c>
      <c r="TK31" s="30">
        <v>130210210558</v>
      </c>
      <c r="TL31" s="30">
        <v>130210210558</v>
      </c>
      <c r="TM31" s="30">
        <v>0</v>
      </c>
      <c r="TN31" s="30">
        <v>0</v>
      </c>
      <c r="TO31" s="30">
        <v>0</v>
      </c>
      <c r="TP31" s="30">
        <v>0</v>
      </c>
      <c r="TQ31" s="30">
        <v>0</v>
      </c>
      <c r="TR31" s="30">
        <v>0</v>
      </c>
      <c r="TS31" s="30">
        <v>0</v>
      </c>
      <c r="TT31" s="30">
        <v>0</v>
      </c>
      <c r="TU31" s="30">
        <v>61821354</v>
      </c>
      <c r="TV31" s="30">
        <v>0</v>
      </c>
      <c r="TW31" s="30">
        <v>8786</v>
      </c>
      <c r="TX31" s="30">
        <v>213970</v>
      </c>
      <c r="TY31" s="30">
        <v>61598598</v>
      </c>
      <c r="TZ31" s="30">
        <v>0</v>
      </c>
      <c r="UA31" s="30">
        <v>0</v>
      </c>
      <c r="UB31" s="30">
        <v>0</v>
      </c>
      <c r="UC31" s="30">
        <v>0</v>
      </c>
      <c r="UD31" s="30">
        <v>0</v>
      </c>
      <c r="UE31" s="30">
        <v>0</v>
      </c>
      <c r="UF31" s="30">
        <v>0</v>
      </c>
      <c r="UG31" s="30">
        <f t="shared" si="7"/>
        <v>271202767443</v>
      </c>
      <c r="UH31" s="1">
        <v>868383565580</v>
      </c>
      <c r="UI31" s="1">
        <f>SUM($UG$28:UG31)-UH31</f>
        <v>0</v>
      </c>
    </row>
    <row r="32" spans="2:555">
      <c r="B32" s="58">
        <v>39203</v>
      </c>
      <c r="C32" s="30">
        <f t="shared" si="0"/>
        <v>93155545757</v>
      </c>
      <c r="D32" s="30">
        <f t="shared" si="1"/>
        <v>49776315351</v>
      </c>
      <c r="E32" s="30">
        <v>39937710140</v>
      </c>
      <c r="F32" s="30">
        <v>5132768</v>
      </c>
      <c r="G32" s="30">
        <v>298200</v>
      </c>
      <c r="H32" s="30">
        <v>11744524146</v>
      </c>
      <c r="I32" s="30">
        <v>11744524146</v>
      </c>
      <c r="J32" s="30">
        <v>0</v>
      </c>
      <c r="K32" s="30">
        <v>0</v>
      </c>
      <c r="L32" s="30">
        <v>3638270105</v>
      </c>
      <c r="M32" s="30">
        <v>18411726938</v>
      </c>
      <c r="N32" s="30">
        <v>18411726938</v>
      </c>
      <c r="O32" s="30">
        <v>0</v>
      </c>
      <c r="P32" s="30">
        <v>780763480</v>
      </c>
      <c r="Q32" s="30">
        <v>1890498438</v>
      </c>
      <c r="R32" s="30">
        <v>2240967176</v>
      </c>
      <c r="S32" s="30">
        <v>9838605211</v>
      </c>
      <c r="T32" s="30">
        <v>7476234000</v>
      </c>
      <c r="U32" s="30">
        <v>0</v>
      </c>
      <c r="V32" s="30">
        <v>7476234000</v>
      </c>
      <c r="W32" s="30">
        <v>131318261</v>
      </c>
      <c r="X32" s="30">
        <v>950343211</v>
      </c>
      <c r="Y32" s="30">
        <v>93086037</v>
      </c>
      <c r="Z32" s="30">
        <v>0</v>
      </c>
      <c r="AA32" s="30">
        <v>0</v>
      </c>
      <c r="AB32" s="30">
        <v>61812371</v>
      </c>
      <c r="AC32" s="30">
        <v>33385338</v>
      </c>
      <c r="AD32" s="30">
        <v>1091053634</v>
      </c>
      <c r="AE32" s="30">
        <v>0</v>
      </c>
      <c r="AF32" s="30">
        <v>0</v>
      </c>
      <c r="AG32" s="30">
        <v>0</v>
      </c>
      <c r="AH32" s="30">
        <v>0</v>
      </c>
      <c r="AI32" s="30">
        <f t="shared" si="2"/>
        <v>43379230406</v>
      </c>
      <c r="AJ32" s="30">
        <v>67808754</v>
      </c>
      <c r="AK32" s="30">
        <v>0</v>
      </c>
      <c r="AL32" s="30">
        <v>877335</v>
      </c>
      <c r="AM32" s="30">
        <v>66931419</v>
      </c>
      <c r="AN32" s="30">
        <v>0</v>
      </c>
      <c r="AO32" s="30">
        <v>796598455</v>
      </c>
      <c r="AP32" s="30">
        <v>774705976</v>
      </c>
      <c r="AQ32" s="30">
        <v>47251</v>
      </c>
      <c r="AR32" s="30">
        <v>8420149</v>
      </c>
      <c r="AS32" s="30">
        <v>123830</v>
      </c>
      <c r="AT32" s="30">
        <v>12986249</v>
      </c>
      <c r="AU32" s="30">
        <v>315000</v>
      </c>
      <c r="AV32" s="30">
        <v>0</v>
      </c>
      <c r="AW32" s="30">
        <v>0</v>
      </c>
      <c r="AX32" s="30">
        <v>0</v>
      </c>
      <c r="AY32" s="30">
        <v>0</v>
      </c>
      <c r="AZ32" s="30">
        <v>0</v>
      </c>
      <c r="BA32" s="30">
        <v>0</v>
      </c>
      <c r="BB32" s="30">
        <v>0</v>
      </c>
      <c r="BC32" s="30">
        <v>0</v>
      </c>
      <c r="BD32" s="30">
        <v>3115357135</v>
      </c>
      <c r="BE32" s="30">
        <v>0</v>
      </c>
      <c r="BF32" s="30">
        <v>2578875228</v>
      </c>
      <c r="BG32" s="30">
        <v>478766958</v>
      </c>
      <c r="BH32" s="30">
        <v>642622</v>
      </c>
      <c r="BI32" s="30">
        <v>3864</v>
      </c>
      <c r="BJ32" s="30">
        <v>8866</v>
      </c>
      <c r="BK32" s="30">
        <v>0</v>
      </c>
      <c r="BL32" s="30">
        <v>7601406</v>
      </c>
      <c r="BM32" s="30">
        <v>0</v>
      </c>
      <c r="BN32" s="30">
        <v>5662829</v>
      </c>
      <c r="BO32" s="30">
        <v>981974</v>
      </c>
      <c r="BP32" s="30">
        <v>0</v>
      </c>
      <c r="BQ32" s="30">
        <v>0</v>
      </c>
      <c r="BR32" s="30">
        <v>42813388</v>
      </c>
      <c r="BS32" s="30">
        <v>0</v>
      </c>
      <c r="BT32" s="30">
        <v>151845472</v>
      </c>
      <c r="BU32" s="30">
        <v>108440</v>
      </c>
      <c r="BV32" s="30">
        <v>4476019</v>
      </c>
      <c r="BW32" s="30">
        <v>2188014</v>
      </c>
      <c r="BX32" s="30">
        <v>1454244</v>
      </c>
      <c r="BY32" s="30">
        <v>143618755</v>
      </c>
      <c r="BZ32" s="30">
        <v>0</v>
      </c>
      <c r="CA32" s="30">
        <v>0</v>
      </c>
      <c r="CB32" s="30">
        <v>0</v>
      </c>
      <c r="CC32" s="30">
        <v>615683255</v>
      </c>
      <c r="CD32" s="30">
        <v>904863</v>
      </c>
      <c r="CE32" s="30">
        <v>5403357758</v>
      </c>
      <c r="CF32" s="30">
        <v>99188151</v>
      </c>
      <c r="CG32" s="30">
        <v>4045175308</v>
      </c>
      <c r="CH32" s="30">
        <v>92483097</v>
      </c>
      <c r="CI32" s="30">
        <v>25757586</v>
      </c>
      <c r="CJ32" s="30">
        <v>799165</v>
      </c>
      <c r="CK32" s="30">
        <v>14907140</v>
      </c>
      <c r="CL32" s="30">
        <v>3273632</v>
      </c>
      <c r="CM32" s="30">
        <v>449301</v>
      </c>
      <c r="CN32" s="30">
        <v>890983</v>
      </c>
      <c r="CO32" s="30">
        <v>0</v>
      </c>
      <c r="CP32" s="30">
        <v>5437365</v>
      </c>
      <c r="CQ32" s="30">
        <v>0</v>
      </c>
      <c r="CR32" s="30">
        <v>0</v>
      </c>
      <c r="CS32" s="30">
        <v>1121015105</v>
      </c>
      <c r="CT32" s="30">
        <v>377840865</v>
      </c>
      <c r="CU32" s="30">
        <v>21018255</v>
      </c>
      <c r="CV32" s="30">
        <v>56424650</v>
      </c>
      <c r="CW32" s="30">
        <v>16530647</v>
      </c>
      <c r="CX32" s="30">
        <v>9790865</v>
      </c>
      <c r="CY32" s="30">
        <v>4984812</v>
      </c>
      <c r="CZ32" s="30">
        <f t="shared" si="8"/>
        <v>633159683</v>
      </c>
      <c r="DA32" s="30">
        <v>537073677</v>
      </c>
      <c r="DB32" s="30">
        <v>79632005</v>
      </c>
      <c r="DC32" s="30">
        <v>0</v>
      </c>
      <c r="DD32" s="30">
        <v>16454001</v>
      </c>
      <c r="DE32" s="30">
        <v>1265328</v>
      </c>
      <c r="DF32" s="30">
        <v>0</v>
      </c>
      <c r="DG32" s="30">
        <v>0</v>
      </c>
      <c r="DH32" s="30">
        <v>0</v>
      </c>
      <c r="DI32" s="30">
        <v>6729141</v>
      </c>
      <c r="DJ32" s="30">
        <v>0</v>
      </c>
      <c r="DK32" s="30">
        <v>6729141</v>
      </c>
      <c r="DL32" s="30">
        <v>64233173</v>
      </c>
      <c r="DM32" s="30">
        <f t="shared" si="9"/>
        <v>496951339</v>
      </c>
      <c r="DN32" s="30">
        <v>41751891</v>
      </c>
      <c r="DO32" s="30">
        <v>8043023</v>
      </c>
      <c r="DP32" s="30">
        <v>6641893</v>
      </c>
      <c r="DQ32" s="30">
        <v>1401130</v>
      </c>
      <c r="DR32" s="30">
        <v>311470912</v>
      </c>
      <c r="DS32" s="30">
        <v>15954788</v>
      </c>
      <c r="DT32" s="30">
        <v>14644378</v>
      </c>
      <c r="DU32" s="30">
        <v>1175689</v>
      </c>
      <c r="DV32" s="30">
        <v>134721</v>
      </c>
      <c r="DW32" s="30">
        <v>20015100</v>
      </c>
      <c r="DX32" s="30">
        <v>1631700</v>
      </c>
      <c r="DY32" s="30">
        <v>10179000</v>
      </c>
      <c r="DZ32" s="30">
        <v>0</v>
      </c>
      <c r="EA32" s="30">
        <v>8204400</v>
      </c>
      <c r="EB32" s="30">
        <v>0</v>
      </c>
      <c r="EC32" s="30">
        <v>10450355</v>
      </c>
      <c r="ED32" s="30">
        <v>97955</v>
      </c>
      <c r="EE32" s="30">
        <v>10345800</v>
      </c>
      <c r="EF32" s="30">
        <v>6600</v>
      </c>
      <c r="EG32" s="30">
        <v>17880717</v>
      </c>
      <c r="EH32" s="30">
        <v>17866379</v>
      </c>
      <c r="EI32" s="30">
        <v>0</v>
      </c>
      <c r="EJ32" s="30">
        <v>14338</v>
      </c>
      <c r="EK32" s="30">
        <v>34273169</v>
      </c>
      <c r="EL32" s="30">
        <v>2724146</v>
      </c>
      <c r="EM32" s="30">
        <v>2468664</v>
      </c>
      <c r="EN32" s="30">
        <v>20232086</v>
      </c>
      <c r="EO32" s="30">
        <v>2014193</v>
      </c>
      <c r="EP32" s="30">
        <v>637778</v>
      </c>
      <c r="EQ32" s="30">
        <v>28676</v>
      </c>
      <c r="ER32" s="30">
        <v>0</v>
      </c>
      <c r="ES32" s="30">
        <v>946281</v>
      </c>
      <c r="ET32" s="30">
        <v>401458</v>
      </c>
      <c r="EU32" s="30">
        <v>4889987</v>
      </c>
      <c r="EV32" s="30">
        <v>1976364</v>
      </c>
      <c r="EW32" s="30">
        <v>35800986</v>
      </c>
      <c r="EX32" s="30">
        <v>0</v>
      </c>
      <c r="EY32" s="30">
        <v>114702</v>
      </c>
      <c r="EZ32" s="30">
        <v>24015481</v>
      </c>
      <c r="FA32" s="30">
        <v>11670803</v>
      </c>
      <c r="FB32" s="30">
        <v>0</v>
      </c>
      <c r="FC32" s="30">
        <v>350037</v>
      </c>
      <c r="FD32" s="30">
        <v>35720</v>
      </c>
      <c r="FE32" s="30">
        <v>0</v>
      </c>
      <c r="FF32" s="30">
        <v>142404600</v>
      </c>
      <c r="FG32" s="30">
        <v>135685513</v>
      </c>
      <c r="FH32" s="30">
        <v>3125595</v>
      </c>
      <c r="FI32" s="30">
        <v>121448700</v>
      </c>
      <c r="FJ32" s="30">
        <v>9832569</v>
      </c>
      <c r="FK32" s="30">
        <v>1922478</v>
      </c>
      <c r="FL32" s="30">
        <v>0</v>
      </c>
      <c r="FM32" s="30">
        <v>0</v>
      </c>
      <c r="FN32" s="30">
        <v>0</v>
      </c>
      <c r="FO32" s="30">
        <v>7910091</v>
      </c>
      <c r="FP32" s="30">
        <v>1278649</v>
      </c>
      <c r="FQ32" s="30">
        <v>0</v>
      </c>
      <c r="FR32" s="30">
        <f t="shared" si="10"/>
        <v>350274234</v>
      </c>
      <c r="FS32" s="30">
        <v>96597426</v>
      </c>
      <c r="FT32" s="30">
        <v>183235</v>
      </c>
      <c r="FU32" s="30">
        <v>6062025</v>
      </c>
      <c r="FV32" s="30">
        <v>65849812</v>
      </c>
      <c r="FW32" s="30">
        <v>80832</v>
      </c>
      <c r="FX32" s="30">
        <v>65768980</v>
      </c>
      <c r="FY32" s="30">
        <v>207000</v>
      </c>
      <c r="FZ32" s="30">
        <v>157717</v>
      </c>
      <c r="GA32" s="30">
        <v>10062937</v>
      </c>
      <c r="GB32" s="30">
        <v>14074700</v>
      </c>
      <c r="GC32" s="30">
        <v>2088295</v>
      </c>
      <c r="GD32" s="30">
        <v>0</v>
      </c>
      <c r="GE32" s="30">
        <v>2088295</v>
      </c>
      <c r="GF32" s="30">
        <v>0</v>
      </c>
      <c r="GG32" s="30">
        <v>0</v>
      </c>
      <c r="GH32" s="30">
        <v>7654500</v>
      </c>
      <c r="GI32" s="30">
        <v>93705081</v>
      </c>
      <c r="GJ32" s="30">
        <v>93705081</v>
      </c>
      <c r="GK32" s="30">
        <v>0</v>
      </c>
      <c r="GL32" s="30">
        <v>150228932</v>
      </c>
      <c r="GM32" s="30">
        <v>3446173</v>
      </c>
      <c r="GN32" s="30">
        <v>2170000</v>
      </c>
      <c r="GO32" s="30">
        <v>2261000</v>
      </c>
      <c r="GP32" s="30">
        <v>55478727</v>
      </c>
      <c r="GQ32" s="30">
        <v>13925869</v>
      </c>
      <c r="GR32" s="30">
        <v>193789</v>
      </c>
      <c r="GS32" s="30">
        <v>0</v>
      </c>
      <c r="GT32" s="30">
        <v>72753374</v>
      </c>
      <c r="GU32" s="30">
        <v>1462989504</v>
      </c>
      <c r="GV32" s="30">
        <v>26581359</v>
      </c>
      <c r="GW32" s="30">
        <v>50220</v>
      </c>
      <c r="GX32" s="30">
        <v>0</v>
      </c>
      <c r="GY32" s="30">
        <v>0</v>
      </c>
      <c r="GZ32" s="30">
        <f t="shared" si="19"/>
        <v>1436357925</v>
      </c>
      <c r="HA32" s="30">
        <v>0</v>
      </c>
      <c r="HB32" s="30">
        <v>0</v>
      </c>
      <c r="HC32" s="30">
        <v>0</v>
      </c>
      <c r="HD32" s="30">
        <v>0</v>
      </c>
      <c r="HE32" s="30">
        <v>0</v>
      </c>
      <c r="HF32" s="30">
        <v>0</v>
      </c>
      <c r="HG32" s="30">
        <v>0</v>
      </c>
      <c r="HH32" s="30">
        <f t="shared" si="11"/>
        <v>116422475</v>
      </c>
      <c r="HI32" s="30">
        <f t="shared" si="12"/>
        <v>1319935450</v>
      </c>
      <c r="HJ32" s="30">
        <v>116422475</v>
      </c>
      <c r="HK32" s="30">
        <v>1319935450</v>
      </c>
      <c r="HL32" s="30">
        <v>0</v>
      </c>
      <c r="HM32" s="30">
        <v>0</v>
      </c>
      <c r="HN32" s="30">
        <v>0</v>
      </c>
      <c r="HO32" s="30">
        <v>0</v>
      </c>
      <c r="HP32" s="30">
        <v>19738511</v>
      </c>
      <c r="HQ32" s="30">
        <v>1411594</v>
      </c>
      <c r="HR32" s="30">
        <v>7301930</v>
      </c>
      <c r="HS32" s="30">
        <v>11024987</v>
      </c>
      <c r="HT32" s="30">
        <v>0</v>
      </c>
      <c r="HU32" s="30">
        <v>0</v>
      </c>
      <c r="HV32" s="30">
        <v>0</v>
      </c>
      <c r="HW32" s="30">
        <v>0</v>
      </c>
      <c r="HX32" s="30">
        <f t="shared" si="13"/>
        <v>116422475</v>
      </c>
      <c r="HY32" s="30">
        <f t="shared" si="14"/>
        <v>1319935450</v>
      </c>
      <c r="HZ32" s="30">
        <v>30822422410</v>
      </c>
      <c r="IA32" s="30">
        <v>29138899052</v>
      </c>
      <c r="IB32" s="30">
        <v>29138899052</v>
      </c>
      <c r="IC32" s="30">
        <v>0</v>
      </c>
      <c r="ID32" s="30">
        <v>0</v>
      </c>
      <c r="IE32" s="30">
        <v>0</v>
      </c>
      <c r="IF32" s="30">
        <v>0</v>
      </c>
      <c r="IG32" s="30">
        <v>25278991842</v>
      </c>
      <c r="IH32" s="30">
        <v>24057100449</v>
      </c>
      <c r="II32" s="30">
        <v>0</v>
      </c>
      <c r="IJ32" s="30">
        <v>1221891393</v>
      </c>
      <c r="IK32" s="30">
        <v>0</v>
      </c>
      <c r="IL32" s="30">
        <v>3732836260</v>
      </c>
      <c r="IM32" s="30">
        <v>1700514297</v>
      </c>
      <c r="IN32" s="30">
        <v>165903832</v>
      </c>
      <c r="IO32" s="30">
        <v>124427875</v>
      </c>
      <c r="IP32" s="30">
        <v>1741990256</v>
      </c>
      <c r="IQ32" s="30">
        <v>0</v>
      </c>
      <c r="IR32" s="30">
        <v>0</v>
      </c>
      <c r="IS32" s="30">
        <v>0</v>
      </c>
      <c r="IT32" s="30">
        <v>0</v>
      </c>
      <c r="IU32" s="30">
        <v>0</v>
      </c>
      <c r="IV32" s="30">
        <v>127070950</v>
      </c>
      <c r="IW32" s="30">
        <v>0</v>
      </c>
      <c r="IX32" s="30">
        <v>0</v>
      </c>
      <c r="IY32" s="30">
        <v>0</v>
      </c>
      <c r="IZ32" s="30">
        <v>0</v>
      </c>
      <c r="JA32" s="30">
        <v>0</v>
      </c>
      <c r="JB32" s="30">
        <v>0</v>
      </c>
      <c r="JC32" s="30">
        <v>0</v>
      </c>
      <c r="JD32" s="30">
        <v>0</v>
      </c>
      <c r="JE32" s="30">
        <v>0</v>
      </c>
      <c r="JF32" s="30">
        <v>0</v>
      </c>
      <c r="JG32" s="30">
        <v>0</v>
      </c>
      <c r="JH32" s="31">
        <v>0</v>
      </c>
      <c r="JI32" s="43">
        <v>0</v>
      </c>
      <c r="JJ32" s="43">
        <v>0</v>
      </c>
      <c r="JK32" s="43">
        <v>0</v>
      </c>
      <c r="JL32" s="43"/>
      <c r="JM32" s="30">
        <v>0</v>
      </c>
      <c r="JN32" s="43">
        <v>0</v>
      </c>
      <c r="JO32" s="30">
        <v>1225528889</v>
      </c>
      <c r="JP32" s="30">
        <v>300797601</v>
      </c>
      <c r="JQ32" s="30">
        <v>25797601</v>
      </c>
      <c r="JR32" s="30">
        <v>275000000</v>
      </c>
      <c r="JS32" s="30">
        <v>0</v>
      </c>
      <c r="JT32" s="30">
        <v>0</v>
      </c>
      <c r="JU32" s="30">
        <v>0</v>
      </c>
      <c r="JV32" s="30">
        <v>0</v>
      </c>
      <c r="JW32" s="30">
        <v>0</v>
      </c>
      <c r="JX32" s="30">
        <v>0</v>
      </c>
      <c r="JY32" s="30">
        <v>0</v>
      </c>
      <c r="JZ32" s="30">
        <v>0</v>
      </c>
      <c r="KA32" s="30">
        <v>0</v>
      </c>
      <c r="KB32" s="30">
        <v>0</v>
      </c>
      <c r="KC32" s="30">
        <v>0</v>
      </c>
      <c r="KD32" s="30">
        <v>0</v>
      </c>
      <c r="KE32" s="30">
        <v>0</v>
      </c>
      <c r="KF32" s="30">
        <v>0</v>
      </c>
      <c r="KG32" s="30">
        <v>0</v>
      </c>
      <c r="KH32" s="30">
        <v>0</v>
      </c>
      <c r="KI32" s="43">
        <v>0</v>
      </c>
      <c r="KJ32" s="43">
        <v>0</v>
      </c>
      <c r="KK32" s="43">
        <v>0</v>
      </c>
      <c r="KL32" s="43">
        <v>0</v>
      </c>
      <c r="KM32" s="30">
        <v>1382725757</v>
      </c>
      <c r="KN32" s="30">
        <v>1107494834</v>
      </c>
      <c r="KO32" s="30">
        <v>41901059</v>
      </c>
      <c r="KP32" s="30">
        <v>109956444</v>
      </c>
      <c r="KQ32" s="30">
        <v>3581325</v>
      </c>
      <c r="KR32" s="30">
        <v>2484986</v>
      </c>
      <c r="KS32" s="30">
        <v>2624602</v>
      </c>
      <c r="KT32" s="30">
        <v>3336196</v>
      </c>
      <c r="KU32" s="30">
        <v>148710</v>
      </c>
      <c r="KV32" s="30">
        <v>97100006</v>
      </c>
      <c r="KW32" s="30">
        <v>0</v>
      </c>
      <c r="KX32" s="30">
        <v>765368</v>
      </c>
      <c r="KY32" s="30">
        <v>0</v>
      </c>
      <c r="KZ32" s="30">
        <v>2167921</v>
      </c>
      <c r="LA32" s="30">
        <v>8451372</v>
      </c>
      <c r="LB32" s="30">
        <v>1279587</v>
      </c>
      <c r="LC32" s="30">
        <v>1433347</v>
      </c>
      <c r="LD32" s="30">
        <v>0</v>
      </c>
      <c r="LE32" s="30">
        <v>0</v>
      </c>
      <c r="LF32" s="30">
        <v>0</v>
      </c>
      <c r="LG32" s="30">
        <v>0</v>
      </c>
      <c r="LH32" s="30">
        <v>0</v>
      </c>
      <c r="LI32" s="30">
        <v>0</v>
      </c>
      <c r="LJ32" s="31">
        <v>0</v>
      </c>
      <c r="LK32" s="31">
        <v>0</v>
      </c>
      <c r="LL32" s="31">
        <v>0</v>
      </c>
      <c r="LM32" s="31">
        <v>0</v>
      </c>
      <c r="LN32" s="31">
        <v>0</v>
      </c>
      <c r="LO32" s="31">
        <v>0</v>
      </c>
      <c r="LP32" s="31">
        <v>0</v>
      </c>
      <c r="LQ32" s="31">
        <v>0</v>
      </c>
      <c r="LR32" s="31">
        <v>0</v>
      </c>
      <c r="LS32" s="31">
        <v>0</v>
      </c>
      <c r="LT32" s="31">
        <v>0</v>
      </c>
      <c r="LU32" s="31">
        <v>0</v>
      </c>
      <c r="LV32" s="31">
        <v>0</v>
      </c>
      <c r="LW32" s="31">
        <v>0</v>
      </c>
      <c r="LX32" s="31">
        <v>0</v>
      </c>
      <c r="LY32" s="31">
        <v>0</v>
      </c>
      <c r="LZ32" s="31">
        <v>0</v>
      </c>
      <c r="MA32" s="31">
        <v>0</v>
      </c>
      <c r="MB32" s="31">
        <v>0</v>
      </c>
      <c r="MC32" s="31">
        <v>0</v>
      </c>
      <c r="MD32" s="31">
        <v>0</v>
      </c>
      <c r="ME32" s="31">
        <v>0</v>
      </c>
      <c r="MF32" s="31">
        <v>0</v>
      </c>
      <c r="MG32" s="31">
        <v>0</v>
      </c>
      <c r="MH32" s="31">
        <v>0</v>
      </c>
      <c r="MI32" s="31">
        <v>0</v>
      </c>
      <c r="MJ32" s="31">
        <v>0</v>
      </c>
      <c r="MK32" s="31">
        <v>0</v>
      </c>
      <c r="ML32" s="31">
        <v>0</v>
      </c>
      <c r="MM32" s="31">
        <v>0</v>
      </c>
      <c r="MN32" s="31">
        <v>0</v>
      </c>
      <c r="MO32" s="31">
        <v>0</v>
      </c>
      <c r="MP32" s="31">
        <v>0</v>
      </c>
      <c r="MQ32" s="30">
        <v>24074913</v>
      </c>
      <c r="MR32" s="30">
        <v>0</v>
      </c>
      <c r="MS32" s="30">
        <f t="shared" si="3"/>
        <v>20685990747</v>
      </c>
      <c r="MT32" s="30">
        <v>18151300607</v>
      </c>
      <c r="MU32" s="30">
        <v>0</v>
      </c>
      <c r="MV32" s="30">
        <v>0</v>
      </c>
      <c r="MW32" s="30">
        <v>0</v>
      </c>
      <c r="MX32" s="30">
        <v>0</v>
      </c>
      <c r="MY32" s="30">
        <v>0</v>
      </c>
      <c r="MZ32" s="30">
        <v>16473107360</v>
      </c>
      <c r="NA32" s="30">
        <f t="shared" si="4"/>
        <v>0</v>
      </c>
      <c r="NB32" s="30">
        <v>0</v>
      </c>
      <c r="NC32" s="30">
        <v>0</v>
      </c>
      <c r="ND32" s="30">
        <f t="shared" si="5"/>
        <v>0</v>
      </c>
      <c r="NE32" s="30">
        <v>0</v>
      </c>
      <c r="NF32" s="30">
        <v>0</v>
      </c>
      <c r="NG32" s="30">
        <v>718367866</v>
      </c>
      <c r="NH32" s="30">
        <v>0</v>
      </c>
      <c r="NI32" s="30">
        <v>0</v>
      </c>
      <c r="NJ32" s="30">
        <v>0</v>
      </c>
      <c r="NK32" s="30">
        <v>0</v>
      </c>
      <c r="NL32" s="30">
        <v>0</v>
      </c>
      <c r="NM32" s="30">
        <v>0</v>
      </c>
      <c r="NN32" s="30">
        <v>0</v>
      </c>
      <c r="NO32" s="30">
        <v>0</v>
      </c>
      <c r="NP32" s="30">
        <v>0</v>
      </c>
      <c r="NQ32" s="30">
        <v>0</v>
      </c>
      <c r="NR32" s="30">
        <v>0</v>
      </c>
      <c r="NS32" s="30">
        <v>0</v>
      </c>
      <c r="NT32" s="30">
        <v>0</v>
      </c>
      <c r="NU32" s="30">
        <v>934991105</v>
      </c>
      <c r="NV32" s="30">
        <v>0</v>
      </c>
      <c r="NW32" s="30">
        <v>9492729</v>
      </c>
      <c r="NX32" s="30">
        <v>15341547</v>
      </c>
      <c r="NY32" s="30">
        <v>0</v>
      </c>
      <c r="NZ32" s="30">
        <v>0</v>
      </c>
      <c r="OA32" s="30">
        <v>1587209399</v>
      </c>
      <c r="OB32" s="30">
        <v>0</v>
      </c>
      <c r="OC32" s="30">
        <v>0</v>
      </c>
      <c r="OD32" s="30">
        <v>0</v>
      </c>
      <c r="OE32" s="30">
        <v>0</v>
      </c>
      <c r="OF32" s="30">
        <v>0</v>
      </c>
      <c r="OG32" s="30">
        <v>0</v>
      </c>
      <c r="OH32" s="30">
        <v>0</v>
      </c>
      <c r="OI32" s="30">
        <v>0</v>
      </c>
      <c r="OJ32" s="30">
        <v>0</v>
      </c>
      <c r="OK32" s="30">
        <v>0</v>
      </c>
      <c r="OL32" s="30">
        <v>0</v>
      </c>
      <c r="OM32" s="30">
        <v>0</v>
      </c>
      <c r="ON32" s="30">
        <v>0</v>
      </c>
      <c r="OO32" s="30">
        <v>0</v>
      </c>
      <c r="OP32" s="30">
        <v>176776259</v>
      </c>
      <c r="OQ32" s="30">
        <v>1410433140</v>
      </c>
      <c r="OR32" s="30">
        <v>0</v>
      </c>
      <c r="OS32" s="30">
        <v>947480741</v>
      </c>
      <c r="OT32" s="30">
        <v>0</v>
      </c>
      <c r="OU32" s="30">
        <v>785403768</v>
      </c>
      <c r="OV32" s="30">
        <v>0</v>
      </c>
      <c r="OW32" s="30">
        <v>0</v>
      </c>
      <c r="OX32" s="30">
        <v>2628200</v>
      </c>
      <c r="OY32" s="30">
        <v>0</v>
      </c>
      <c r="OZ32" s="30">
        <v>0</v>
      </c>
      <c r="PA32" s="30">
        <v>0</v>
      </c>
      <c r="PB32" s="30">
        <v>0</v>
      </c>
      <c r="PC32" s="30">
        <v>0</v>
      </c>
      <c r="PD32" s="30">
        <v>0</v>
      </c>
      <c r="PE32" s="30">
        <v>0</v>
      </c>
      <c r="PF32" s="30">
        <v>0</v>
      </c>
      <c r="PG32" s="30">
        <v>0</v>
      </c>
      <c r="PH32" s="30">
        <v>0</v>
      </c>
      <c r="PI32" s="30">
        <v>0</v>
      </c>
      <c r="PJ32" s="30">
        <v>0</v>
      </c>
      <c r="PK32" s="30">
        <v>0</v>
      </c>
      <c r="PL32" s="30">
        <v>0</v>
      </c>
      <c r="PM32" s="30">
        <v>159448773</v>
      </c>
      <c r="PN32" s="30">
        <v>159448773</v>
      </c>
      <c r="PO32" s="30">
        <v>0</v>
      </c>
      <c r="PP32" s="30">
        <v>0</v>
      </c>
      <c r="PQ32" s="30">
        <v>0</v>
      </c>
      <c r="PR32" s="30">
        <v>0</v>
      </c>
      <c r="PS32" s="30">
        <v>0</v>
      </c>
      <c r="PT32" s="30">
        <f t="shared" si="15"/>
        <v>0</v>
      </c>
      <c r="PU32" s="30">
        <v>0</v>
      </c>
      <c r="PV32" s="30">
        <v>0</v>
      </c>
      <c r="PW32" s="30">
        <v>0</v>
      </c>
      <c r="PX32" s="30">
        <v>0</v>
      </c>
      <c r="PY32" s="30">
        <v>0</v>
      </c>
      <c r="PZ32" s="30">
        <v>0</v>
      </c>
      <c r="QA32" s="30">
        <v>0</v>
      </c>
      <c r="QB32" s="30">
        <v>0</v>
      </c>
      <c r="QC32" s="30">
        <v>0</v>
      </c>
      <c r="QD32" s="30">
        <v>0</v>
      </c>
      <c r="QE32" s="30">
        <v>0</v>
      </c>
      <c r="QF32" s="30">
        <v>0</v>
      </c>
      <c r="QG32" s="30">
        <v>0</v>
      </c>
      <c r="QH32" s="30">
        <v>0</v>
      </c>
      <c r="QI32" s="30">
        <v>0</v>
      </c>
      <c r="QJ32" s="30">
        <v>0</v>
      </c>
      <c r="QK32" s="30">
        <v>0</v>
      </c>
      <c r="QL32" s="30">
        <v>0</v>
      </c>
      <c r="QM32" s="30">
        <v>0</v>
      </c>
      <c r="QN32" s="30">
        <v>0</v>
      </c>
      <c r="QO32" s="30">
        <f t="shared" si="16"/>
        <v>90306154256</v>
      </c>
      <c r="QP32" s="30">
        <f t="shared" si="17"/>
        <v>469697401</v>
      </c>
      <c r="QQ32" s="30">
        <v>8822476</v>
      </c>
      <c r="QR32" s="30">
        <v>8822476</v>
      </c>
      <c r="QS32" s="30">
        <v>0</v>
      </c>
      <c r="QT32" s="30">
        <v>0</v>
      </c>
      <c r="QU32" s="30">
        <v>0</v>
      </c>
      <c r="QV32" s="30">
        <v>0</v>
      </c>
      <c r="QW32" s="30">
        <v>357348494</v>
      </c>
      <c r="QX32" s="30">
        <v>354100419</v>
      </c>
      <c r="QY32" s="30">
        <v>3248075</v>
      </c>
      <c r="QZ32" s="30">
        <v>103526431</v>
      </c>
      <c r="RA32" s="30">
        <v>0</v>
      </c>
      <c r="RB32" s="30">
        <v>0</v>
      </c>
      <c r="RC32" s="30">
        <v>0</v>
      </c>
      <c r="RD32" s="30">
        <v>0</v>
      </c>
      <c r="RE32" s="30">
        <v>0</v>
      </c>
      <c r="RF32" s="30">
        <v>0</v>
      </c>
      <c r="RG32" s="30">
        <v>0</v>
      </c>
      <c r="RH32" s="30">
        <v>0</v>
      </c>
      <c r="RI32" s="30">
        <v>89836456855</v>
      </c>
      <c r="RJ32" s="30">
        <v>2841762357</v>
      </c>
      <c r="RK32" s="30">
        <v>2841762357</v>
      </c>
      <c r="RL32" s="30">
        <v>1150822722</v>
      </c>
      <c r="RM32" s="30">
        <v>704509759</v>
      </c>
      <c r="RN32" s="30">
        <v>120447626</v>
      </c>
      <c r="RO32" s="30">
        <v>0</v>
      </c>
      <c r="RP32" s="30">
        <v>10142448</v>
      </c>
      <c r="RQ32" s="30">
        <v>0</v>
      </c>
      <c r="RR32" s="30">
        <v>0</v>
      </c>
      <c r="RS32" s="30">
        <v>0</v>
      </c>
      <c r="RT32" s="30">
        <v>9666437</v>
      </c>
      <c r="RU32" s="30">
        <v>834865974</v>
      </c>
      <c r="RV32" s="30">
        <v>8391279</v>
      </c>
      <c r="RW32" s="30">
        <v>2916112</v>
      </c>
      <c r="RX32" s="30">
        <v>0</v>
      </c>
      <c r="RY32" s="30">
        <v>0</v>
      </c>
      <c r="RZ32" s="30">
        <v>0</v>
      </c>
      <c r="SA32" s="30">
        <v>0</v>
      </c>
      <c r="SB32" s="30">
        <v>0</v>
      </c>
      <c r="SC32" s="30">
        <v>0</v>
      </c>
      <c r="SD32" s="30">
        <v>0</v>
      </c>
      <c r="SE32" s="30">
        <v>0</v>
      </c>
      <c r="SF32" s="30">
        <v>0</v>
      </c>
      <c r="SG32" s="30">
        <v>0</v>
      </c>
      <c r="SH32" s="30">
        <v>0</v>
      </c>
      <c r="SI32" s="30">
        <v>0</v>
      </c>
      <c r="SJ32" s="30">
        <v>0</v>
      </c>
      <c r="SK32" s="30">
        <v>0</v>
      </c>
      <c r="SL32" s="30">
        <v>0</v>
      </c>
      <c r="SM32" s="30">
        <v>0</v>
      </c>
      <c r="SN32" s="30">
        <v>0</v>
      </c>
      <c r="SO32" s="30">
        <v>0</v>
      </c>
      <c r="SP32" s="30">
        <v>0</v>
      </c>
      <c r="SQ32" s="30">
        <v>0</v>
      </c>
      <c r="SR32" s="30">
        <v>0</v>
      </c>
      <c r="SS32" s="30">
        <v>0</v>
      </c>
      <c r="ST32" s="30">
        <v>0</v>
      </c>
      <c r="SU32" s="30">
        <v>0</v>
      </c>
      <c r="SV32" s="30">
        <v>0</v>
      </c>
      <c r="SW32" s="30">
        <v>0</v>
      </c>
      <c r="SX32" s="30">
        <v>0</v>
      </c>
      <c r="SY32" s="30">
        <v>0</v>
      </c>
      <c r="SZ32" s="30">
        <v>0</v>
      </c>
      <c r="TA32" s="30">
        <v>0</v>
      </c>
      <c r="TB32" s="30">
        <v>0</v>
      </c>
      <c r="TC32" s="30">
        <v>0</v>
      </c>
      <c r="TD32" s="30">
        <v>0</v>
      </c>
      <c r="TE32" s="30">
        <v>0</v>
      </c>
      <c r="TF32" s="30">
        <v>0</v>
      </c>
      <c r="TG32" s="30">
        <v>0</v>
      </c>
      <c r="TH32" s="30">
        <v>0</v>
      </c>
      <c r="TI32" s="30">
        <f t="shared" si="18"/>
        <v>824957385</v>
      </c>
      <c r="TJ32" s="30">
        <f t="shared" si="6"/>
        <v>85848300000</v>
      </c>
      <c r="TK32" s="30">
        <v>85848300000</v>
      </c>
      <c r="TL32" s="30">
        <v>85848300000</v>
      </c>
      <c r="TM32" s="30">
        <v>0</v>
      </c>
      <c r="TN32" s="30">
        <v>0</v>
      </c>
      <c r="TO32" s="30">
        <v>0</v>
      </c>
      <c r="TP32" s="30">
        <v>0</v>
      </c>
      <c r="TQ32" s="30">
        <v>0</v>
      </c>
      <c r="TR32" s="30">
        <v>0</v>
      </c>
      <c r="TS32" s="30">
        <v>0</v>
      </c>
      <c r="TT32" s="30">
        <v>0</v>
      </c>
      <c r="TU32" s="30">
        <v>1146394498</v>
      </c>
      <c r="TV32" s="30">
        <v>0</v>
      </c>
      <c r="TW32" s="30">
        <v>1112312184</v>
      </c>
      <c r="TX32" s="30">
        <v>213970</v>
      </c>
      <c r="TY32" s="30">
        <v>33868344</v>
      </c>
      <c r="TZ32" s="30">
        <v>0</v>
      </c>
      <c r="UA32" s="30">
        <v>0</v>
      </c>
      <c r="UB32" s="30">
        <v>0</v>
      </c>
      <c r="UC32" s="30">
        <v>0</v>
      </c>
      <c r="UD32" s="30">
        <v>0</v>
      </c>
      <c r="UE32" s="30">
        <v>0</v>
      </c>
      <c r="UF32" s="30">
        <v>0</v>
      </c>
      <c r="UG32" s="30">
        <f t="shared" si="7"/>
        <v>204147690760</v>
      </c>
      <c r="UH32" s="1">
        <v>1072531256340</v>
      </c>
      <c r="UI32" s="1">
        <f>SUM($UG$28:UG32)-UH32</f>
        <v>0</v>
      </c>
    </row>
    <row r="33" spans="1:555">
      <c r="B33" s="58">
        <v>39234</v>
      </c>
      <c r="C33" s="30">
        <f t="shared" si="0"/>
        <v>85575849255</v>
      </c>
      <c r="D33" s="30">
        <f t="shared" si="1"/>
        <v>43864972726</v>
      </c>
      <c r="E33" s="30">
        <v>31658869002</v>
      </c>
      <c r="F33" s="30">
        <v>4706017</v>
      </c>
      <c r="G33" s="30">
        <v>310920</v>
      </c>
      <c r="H33" s="30">
        <v>9889464319</v>
      </c>
      <c r="I33" s="30">
        <v>9889464319</v>
      </c>
      <c r="J33" s="30">
        <v>0</v>
      </c>
      <c r="K33" s="30">
        <v>0</v>
      </c>
      <c r="L33" s="30">
        <v>468565247</v>
      </c>
      <c r="M33" s="30">
        <v>16193414414</v>
      </c>
      <c r="N33" s="30">
        <v>16193414414</v>
      </c>
      <c r="O33" s="30">
        <v>0</v>
      </c>
      <c r="P33" s="30">
        <v>-206323888</v>
      </c>
      <c r="Q33" s="30">
        <v>1218889737</v>
      </c>
      <c r="R33" s="30">
        <v>2380297842</v>
      </c>
      <c r="S33" s="30">
        <v>12206103724</v>
      </c>
      <c r="T33" s="30">
        <v>7946286000</v>
      </c>
      <c r="U33" s="30">
        <v>0</v>
      </c>
      <c r="V33" s="30">
        <v>7946286000</v>
      </c>
      <c r="W33" s="30">
        <v>147306626</v>
      </c>
      <c r="X33" s="30">
        <v>2866721218</v>
      </c>
      <c r="Y33" s="30">
        <v>31028679</v>
      </c>
      <c r="Z33" s="30">
        <v>0</v>
      </c>
      <c r="AA33" s="30">
        <v>0</v>
      </c>
      <c r="AB33" s="30">
        <v>70052958</v>
      </c>
      <c r="AC33" s="30">
        <v>32273634</v>
      </c>
      <c r="AD33" s="30">
        <v>1111600430</v>
      </c>
      <c r="AE33" s="30">
        <v>0</v>
      </c>
      <c r="AF33" s="30">
        <v>0</v>
      </c>
      <c r="AG33" s="30">
        <v>0</v>
      </c>
      <c r="AH33" s="30">
        <v>0</v>
      </c>
      <c r="AI33" s="30">
        <f t="shared" si="2"/>
        <v>41710876529</v>
      </c>
      <c r="AJ33" s="30">
        <v>79744301</v>
      </c>
      <c r="AK33" s="30">
        <v>0</v>
      </c>
      <c r="AL33" s="30">
        <v>792160</v>
      </c>
      <c r="AM33" s="30">
        <v>78952141</v>
      </c>
      <c r="AN33" s="30">
        <v>0</v>
      </c>
      <c r="AO33" s="30">
        <v>685597579</v>
      </c>
      <c r="AP33" s="30">
        <v>674091052</v>
      </c>
      <c r="AQ33" s="30">
        <v>138237</v>
      </c>
      <c r="AR33" s="30">
        <v>7390742</v>
      </c>
      <c r="AS33" s="30">
        <v>0</v>
      </c>
      <c r="AT33" s="30">
        <v>3119060</v>
      </c>
      <c r="AU33" s="30">
        <v>858488</v>
      </c>
      <c r="AV33" s="30">
        <v>0</v>
      </c>
      <c r="AW33" s="30">
        <v>0</v>
      </c>
      <c r="AX33" s="30">
        <v>0</v>
      </c>
      <c r="AY33" s="30">
        <v>0</v>
      </c>
      <c r="AZ33" s="30">
        <v>0</v>
      </c>
      <c r="BA33" s="30">
        <v>0</v>
      </c>
      <c r="BB33" s="30">
        <v>0</v>
      </c>
      <c r="BC33" s="30">
        <v>0</v>
      </c>
      <c r="BD33" s="30">
        <v>3730365884</v>
      </c>
      <c r="BE33" s="30">
        <v>0</v>
      </c>
      <c r="BF33" s="30">
        <v>2323121387</v>
      </c>
      <c r="BG33" s="30">
        <v>1345263179</v>
      </c>
      <c r="BH33" s="30">
        <v>82337</v>
      </c>
      <c r="BI33" s="30">
        <v>1903</v>
      </c>
      <c r="BJ33" s="30">
        <v>319</v>
      </c>
      <c r="BK33" s="30">
        <v>0</v>
      </c>
      <c r="BL33" s="30">
        <v>7918280</v>
      </c>
      <c r="BM33" s="30">
        <v>0</v>
      </c>
      <c r="BN33" s="30">
        <v>6250484</v>
      </c>
      <c r="BO33" s="30">
        <v>6588970</v>
      </c>
      <c r="BP33" s="30">
        <v>0</v>
      </c>
      <c r="BQ33" s="30">
        <v>0</v>
      </c>
      <c r="BR33" s="30">
        <v>41139025</v>
      </c>
      <c r="BS33" s="30">
        <v>0</v>
      </c>
      <c r="BT33" s="30">
        <v>342337127</v>
      </c>
      <c r="BU33" s="30">
        <v>0</v>
      </c>
      <c r="BV33" s="30">
        <v>0</v>
      </c>
      <c r="BW33" s="30">
        <v>2347501</v>
      </c>
      <c r="BX33" s="30">
        <v>357404</v>
      </c>
      <c r="BY33" s="30">
        <v>339632222</v>
      </c>
      <c r="BZ33" s="30">
        <v>0</v>
      </c>
      <c r="CA33" s="30">
        <v>0</v>
      </c>
      <c r="CB33" s="30">
        <v>0</v>
      </c>
      <c r="CC33" s="30">
        <v>1088651449</v>
      </c>
      <c r="CD33" s="30">
        <v>0</v>
      </c>
      <c r="CE33" s="30">
        <v>3440547385</v>
      </c>
      <c r="CF33" s="30">
        <v>107072035</v>
      </c>
      <c r="CG33" s="30">
        <v>2035481171</v>
      </c>
      <c r="CH33" s="30">
        <v>61448539</v>
      </c>
      <c r="CI33" s="30">
        <v>35994683</v>
      </c>
      <c r="CJ33" s="30">
        <v>1356115</v>
      </c>
      <c r="CK33" s="30">
        <v>20904396</v>
      </c>
      <c r="CL33" s="30">
        <v>7311597</v>
      </c>
      <c r="CM33" s="30">
        <v>689725</v>
      </c>
      <c r="CN33" s="30">
        <v>253195</v>
      </c>
      <c r="CO33" s="30">
        <v>0</v>
      </c>
      <c r="CP33" s="30">
        <v>5479655</v>
      </c>
      <c r="CQ33" s="30">
        <v>0</v>
      </c>
      <c r="CR33" s="30">
        <v>0</v>
      </c>
      <c r="CS33" s="30">
        <v>1183745807</v>
      </c>
      <c r="CT33" s="30">
        <v>265415422</v>
      </c>
      <c r="CU33" s="30">
        <v>20688719</v>
      </c>
      <c r="CV33" s="30">
        <v>40784429</v>
      </c>
      <c r="CW33" s="30">
        <v>12459065</v>
      </c>
      <c r="CX33" s="30">
        <v>4115648</v>
      </c>
      <c r="CY33" s="30">
        <v>2337817</v>
      </c>
      <c r="CZ33" s="30">
        <f t="shared" si="8"/>
        <v>767708134</v>
      </c>
      <c r="DA33" s="30">
        <v>644806253</v>
      </c>
      <c r="DB33" s="30">
        <v>98802221</v>
      </c>
      <c r="DC33" s="30">
        <v>0</v>
      </c>
      <c r="DD33" s="30">
        <v>24099660</v>
      </c>
      <c r="DE33" s="30">
        <v>70236573</v>
      </c>
      <c r="DF33" s="30">
        <v>0</v>
      </c>
      <c r="DG33" s="30">
        <v>0</v>
      </c>
      <c r="DH33" s="30">
        <v>0</v>
      </c>
      <c r="DI33" s="30">
        <v>2113319</v>
      </c>
      <c r="DJ33" s="30">
        <v>0</v>
      </c>
      <c r="DK33" s="30">
        <v>2113319</v>
      </c>
      <c r="DL33" s="30">
        <v>130187768</v>
      </c>
      <c r="DM33" s="30">
        <f t="shared" si="9"/>
        <v>479309614</v>
      </c>
      <c r="DN33" s="30">
        <v>38238071</v>
      </c>
      <c r="DO33" s="30">
        <v>8932203</v>
      </c>
      <c r="DP33" s="30">
        <v>7423294</v>
      </c>
      <c r="DQ33" s="30">
        <v>1508909</v>
      </c>
      <c r="DR33" s="30">
        <v>294319986</v>
      </c>
      <c r="DS33" s="30">
        <v>15032359</v>
      </c>
      <c r="DT33" s="30">
        <v>13532100</v>
      </c>
      <c r="DU33" s="30">
        <v>1419427</v>
      </c>
      <c r="DV33" s="30">
        <v>80832</v>
      </c>
      <c r="DW33" s="30">
        <v>11758800</v>
      </c>
      <c r="DX33" s="30">
        <v>1298700</v>
      </c>
      <c r="DY33" s="30">
        <v>3336900</v>
      </c>
      <c r="DZ33" s="30">
        <v>0</v>
      </c>
      <c r="EA33" s="30">
        <v>7123200</v>
      </c>
      <c r="EB33" s="30">
        <v>0</v>
      </c>
      <c r="EC33" s="30">
        <v>9551533</v>
      </c>
      <c r="ED33" s="30">
        <v>156728</v>
      </c>
      <c r="EE33" s="30">
        <v>9388800</v>
      </c>
      <c r="EF33" s="30">
        <v>6005</v>
      </c>
      <c r="EG33" s="30">
        <v>16046369</v>
      </c>
      <c r="EH33" s="30">
        <v>16032031</v>
      </c>
      <c r="EI33" s="30">
        <v>0</v>
      </c>
      <c r="EJ33" s="30">
        <v>14338</v>
      </c>
      <c r="EK33" s="30">
        <v>31123844</v>
      </c>
      <c r="EL33" s="30">
        <v>2451730</v>
      </c>
      <c r="EM33" s="30">
        <v>1793933</v>
      </c>
      <c r="EN33" s="30">
        <v>18367329</v>
      </c>
      <c r="EO33" s="30">
        <v>1980328</v>
      </c>
      <c r="EP33" s="30">
        <v>703408</v>
      </c>
      <c r="EQ33" s="30">
        <v>43013</v>
      </c>
      <c r="ER33" s="30">
        <v>0</v>
      </c>
      <c r="ES33" s="30">
        <v>846787</v>
      </c>
      <c r="ET33" s="30">
        <v>387120</v>
      </c>
      <c r="EU33" s="30">
        <v>4635369</v>
      </c>
      <c r="EV33" s="30">
        <v>1791582</v>
      </c>
      <c r="EW33" s="30">
        <v>33205882</v>
      </c>
      <c r="EX33" s="30">
        <v>0</v>
      </c>
      <c r="EY33" s="30">
        <v>28676</v>
      </c>
      <c r="EZ33" s="30">
        <v>22337980</v>
      </c>
      <c r="FA33" s="30">
        <v>10839226</v>
      </c>
      <c r="FB33" s="30">
        <v>448050</v>
      </c>
      <c r="FC33" s="30">
        <v>291698</v>
      </c>
      <c r="FD33" s="30">
        <v>53580</v>
      </c>
      <c r="FE33" s="30">
        <v>0</v>
      </c>
      <c r="FF33" s="30">
        <v>145787600</v>
      </c>
      <c r="FG33" s="30">
        <v>137819354</v>
      </c>
      <c r="FH33" s="30">
        <v>5448287</v>
      </c>
      <c r="FI33" s="30">
        <v>121452733</v>
      </c>
      <c r="FJ33" s="30">
        <v>9625352</v>
      </c>
      <c r="FK33" s="30">
        <v>2403095</v>
      </c>
      <c r="FL33" s="30">
        <v>0</v>
      </c>
      <c r="FM33" s="30">
        <v>0</v>
      </c>
      <c r="FN33" s="30">
        <v>0</v>
      </c>
      <c r="FO33" s="30">
        <v>7222257</v>
      </c>
      <c r="FP33" s="30">
        <v>1292982</v>
      </c>
      <c r="FQ33" s="30">
        <v>0</v>
      </c>
      <c r="FR33" s="30">
        <f t="shared" si="10"/>
        <v>583694435</v>
      </c>
      <c r="FS33" s="30">
        <v>70876858</v>
      </c>
      <c r="FT33" s="30">
        <v>109942</v>
      </c>
      <c r="FU33" s="30">
        <v>4796608</v>
      </c>
      <c r="FV33" s="30">
        <v>43791107</v>
      </c>
      <c r="FW33" s="30">
        <v>121250</v>
      </c>
      <c r="FX33" s="30">
        <v>43669857</v>
      </c>
      <c r="FY33" s="30">
        <v>382800</v>
      </c>
      <c r="FZ33" s="30">
        <v>315430</v>
      </c>
      <c r="GA33" s="30">
        <v>8712171</v>
      </c>
      <c r="GB33" s="30">
        <v>12768800</v>
      </c>
      <c r="GC33" s="30">
        <v>2199940</v>
      </c>
      <c r="GD33" s="30">
        <v>0</v>
      </c>
      <c r="GE33" s="30">
        <v>2199940</v>
      </c>
      <c r="GF33" s="30">
        <v>0</v>
      </c>
      <c r="GG33" s="30">
        <v>728049</v>
      </c>
      <c r="GH33" s="30">
        <v>7129155</v>
      </c>
      <c r="GI33" s="30">
        <v>365119727</v>
      </c>
      <c r="GJ33" s="30">
        <v>87715727</v>
      </c>
      <c r="GK33" s="30">
        <v>277404000</v>
      </c>
      <c r="GL33" s="30">
        <v>137640706</v>
      </c>
      <c r="GM33" s="30">
        <v>3334186</v>
      </c>
      <c r="GN33" s="30">
        <v>1572000</v>
      </c>
      <c r="GO33" s="30">
        <v>1677500</v>
      </c>
      <c r="GP33" s="30">
        <v>56702905</v>
      </c>
      <c r="GQ33" s="30">
        <v>12213845</v>
      </c>
      <c r="GR33" s="30">
        <v>334306</v>
      </c>
      <c r="GS33" s="30">
        <v>0</v>
      </c>
      <c r="GT33" s="30">
        <v>61805964</v>
      </c>
      <c r="GU33" s="30">
        <v>767951380</v>
      </c>
      <c r="GV33" s="30">
        <v>4278000</v>
      </c>
      <c r="GW33" s="30">
        <v>0</v>
      </c>
      <c r="GX33" s="30">
        <v>0</v>
      </c>
      <c r="GY33" s="30">
        <v>0</v>
      </c>
      <c r="GZ33" s="30">
        <f t="shared" si="19"/>
        <v>763673380</v>
      </c>
      <c r="HA33" s="30">
        <v>0</v>
      </c>
      <c r="HB33" s="30">
        <v>0</v>
      </c>
      <c r="HC33" s="30">
        <v>0</v>
      </c>
      <c r="HD33" s="30">
        <v>0</v>
      </c>
      <c r="HE33" s="30">
        <v>0</v>
      </c>
      <c r="HF33" s="30">
        <v>0</v>
      </c>
      <c r="HG33" s="30">
        <v>0</v>
      </c>
      <c r="HH33" s="30">
        <f t="shared" si="11"/>
        <v>101684800</v>
      </c>
      <c r="HI33" s="30">
        <f t="shared" si="12"/>
        <v>661988580</v>
      </c>
      <c r="HJ33" s="30">
        <v>101684800</v>
      </c>
      <c r="HK33" s="30">
        <v>661988580</v>
      </c>
      <c r="HL33" s="30">
        <v>0</v>
      </c>
      <c r="HM33" s="30">
        <v>0</v>
      </c>
      <c r="HN33" s="30">
        <v>0</v>
      </c>
      <c r="HO33" s="30">
        <v>0</v>
      </c>
      <c r="HP33" s="30">
        <v>16805150</v>
      </c>
      <c r="HQ33" s="30">
        <v>1955399</v>
      </c>
      <c r="HR33" s="30">
        <v>5265411</v>
      </c>
      <c r="HS33" s="30">
        <v>9584340</v>
      </c>
      <c r="HT33" s="30">
        <v>0</v>
      </c>
      <c r="HU33" s="30">
        <v>0</v>
      </c>
      <c r="HV33" s="30">
        <v>0</v>
      </c>
      <c r="HW33" s="30">
        <v>0</v>
      </c>
      <c r="HX33" s="30">
        <f t="shared" si="13"/>
        <v>101684800</v>
      </c>
      <c r="HY33" s="30">
        <f t="shared" si="14"/>
        <v>661988580</v>
      </c>
      <c r="HZ33" s="30">
        <v>30353762635</v>
      </c>
      <c r="IA33" s="30">
        <v>29123147512</v>
      </c>
      <c r="IB33" s="30">
        <v>29123147512</v>
      </c>
      <c r="IC33" s="30">
        <v>0</v>
      </c>
      <c r="ID33" s="30">
        <v>0</v>
      </c>
      <c r="IE33" s="30">
        <v>0</v>
      </c>
      <c r="IF33" s="30">
        <v>0</v>
      </c>
      <c r="IG33" s="30">
        <v>25263240302</v>
      </c>
      <c r="IH33" s="30">
        <v>24041348909</v>
      </c>
      <c r="II33" s="30">
        <v>0</v>
      </c>
      <c r="IJ33" s="30">
        <v>1221891393</v>
      </c>
      <c r="IK33" s="30">
        <v>0</v>
      </c>
      <c r="IL33" s="30">
        <v>3732836260</v>
      </c>
      <c r="IM33" s="30">
        <v>1700514297</v>
      </c>
      <c r="IN33" s="30">
        <v>165903832</v>
      </c>
      <c r="IO33" s="30">
        <v>124427875</v>
      </c>
      <c r="IP33" s="30">
        <v>1741990256</v>
      </c>
      <c r="IQ33" s="30">
        <v>0</v>
      </c>
      <c r="IR33" s="30">
        <v>0</v>
      </c>
      <c r="IS33" s="30">
        <v>0</v>
      </c>
      <c r="IT33" s="30">
        <v>0</v>
      </c>
      <c r="IU33" s="30">
        <v>0</v>
      </c>
      <c r="IV33" s="30">
        <v>127070950</v>
      </c>
      <c r="IW33" s="30">
        <v>0</v>
      </c>
      <c r="IX33" s="30">
        <v>0</v>
      </c>
      <c r="IY33" s="30">
        <v>0</v>
      </c>
      <c r="IZ33" s="30">
        <v>0</v>
      </c>
      <c r="JA33" s="30">
        <v>0</v>
      </c>
      <c r="JB33" s="30">
        <v>0</v>
      </c>
      <c r="JC33" s="30">
        <v>0</v>
      </c>
      <c r="JD33" s="30">
        <v>0</v>
      </c>
      <c r="JE33" s="30">
        <v>0</v>
      </c>
      <c r="JF33" s="30">
        <v>0</v>
      </c>
      <c r="JG33" s="30">
        <v>0</v>
      </c>
      <c r="JH33" s="31">
        <v>0</v>
      </c>
      <c r="JI33" s="43">
        <v>0</v>
      </c>
      <c r="JJ33" s="43">
        <v>0</v>
      </c>
      <c r="JK33" s="43">
        <v>0</v>
      </c>
      <c r="JL33" s="43"/>
      <c r="JM33" s="30">
        <v>0</v>
      </c>
      <c r="JN33" s="43">
        <v>0</v>
      </c>
      <c r="JO33" s="30">
        <v>1709544394</v>
      </c>
      <c r="JP33" s="30">
        <v>6204959</v>
      </c>
      <c r="JQ33" s="30">
        <v>6204959</v>
      </c>
      <c r="JR33" s="30">
        <v>0</v>
      </c>
      <c r="JS33" s="30">
        <v>0</v>
      </c>
      <c r="JT33" s="30">
        <v>0</v>
      </c>
      <c r="JU33" s="30">
        <v>0</v>
      </c>
      <c r="JV33" s="30">
        <v>0</v>
      </c>
      <c r="JW33" s="30">
        <v>0</v>
      </c>
      <c r="JX33" s="30">
        <v>0</v>
      </c>
      <c r="JY33" s="30">
        <v>0</v>
      </c>
      <c r="JZ33" s="30">
        <v>0</v>
      </c>
      <c r="KA33" s="30">
        <v>0</v>
      </c>
      <c r="KB33" s="30">
        <v>0</v>
      </c>
      <c r="KC33" s="30">
        <v>0</v>
      </c>
      <c r="KD33" s="30">
        <v>0</v>
      </c>
      <c r="KE33" s="30">
        <v>0</v>
      </c>
      <c r="KF33" s="30">
        <v>0</v>
      </c>
      <c r="KG33" s="30">
        <v>0</v>
      </c>
      <c r="KH33" s="30">
        <v>0</v>
      </c>
      <c r="KI33" s="43">
        <v>0</v>
      </c>
      <c r="KJ33" s="43">
        <v>0</v>
      </c>
      <c r="KK33" s="43">
        <v>0</v>
      </c>
      <c r="KL33" s="43">
        <v>0</v>
      </c>
      <c r="KM33" s="30">
        <v>1224410164</v>
      </c>
      <c r="KN33" s="30">
        <v>1107494834</v>
      </c>
      <c r="KO33" s="30">
        <v>41901059</v>
      </c>
      <c r="KP33" s="30">
        <v>0</v>
      </c>
      <c r="KQ33" s="30">
        <v>3581325</v>
      </c>
      <c r="KR33" s="30">
        <v>1242493</v>
      </c>
      <c r="KS33" s="30">
        <v>2624602</v>
      </c>
      <c r="KT33" s="30">
        <v>3336196</v>
      </c>
      <c r="KU33" s="30">
        <v>148710</v>
      </c>
      <c r="KV33" s="30">
        <v>48550003</v>
      </c>
      <c r="KW33" s="30">
        <v>0</v>
      </c>
      <c r="KX33" s="30">
        <v>765368</v>
      </c>
      <c r="KY33" s="30">
        <v>0</v>
      </c>
      <c r="KZ33" s="30">
        <v>2167921</v>
      </c>
      <c r="LA33" s="30">
        <v>8451372</v>
      </c>
      <c r="LB33" s="30">
        <v>1279587</v>
      </c>
      <c r="LC33" s="30">
        <v>2866694</v>
      </c>
      <c r="LD33" s="30">
        <v>0</v>
      </c>
      <c r="LE33" s="30">
        <v>0</v>
      </c>
      <c r="LF33" s="30">
        <v>0</v>
      </c>
      <c r="LG33" s="30">
        <v>0</v>
      </c>
      <c r="LH33" s="30">
        <v>0</v>
      </c>
      <c r="LI33" s="30">
        <v>0</v>
      </c>
      <c r="LJ33" s="31">
        <v>0</v>
      </c>
      <c r="LK33" s="31">
        <v>0</v>
      </c>
      <c r="LL33" s="31">
        <v>0</v>
      </c>
      <c r="LM33" s="31">
        <v>0</v>
      </c>
      <c r="LN33" s="31">
        <v>0</v>
      </c>
      <c r="LO33" s="31">
        <v>0</v>
      </c>
      <c r="LP33" s="31">
        <v>0</v>
      </c>
      <c r="LQ33" s="31">
        <v>0</v>
      </c>
      <c r="LR33" s="31">
        <v>0</v>
      </c>
      <c r="LS33" s="31">
        <v>0</v>
      </c>
      <c r="LT33" s="31">
        <v>0</v>
      </c>
      <c r="LU33" s="31">
        <v>0</v>
      </c>
      <c r="LV33" s="31">
        <v>0</v>
      </c>
      <c r="LW33" s="31">
        <v>0</v>
      </c>
      <c r="LX33" s="31">
        <v>0</v>
      </c>
      <c r="LY33" s="31">
        <v>0</v>
      </c>
      <c r="LZ33" s="31">
        <v>0</v>
      </c>
      <c r="MA33" s="31">
        <v>0</v>
      </c>
      <c r="MB33" s="31">
        <v>0</v>
      </c>
      <c r="MC33" s="31">
        <v>0</v>
      </c>
      <c r="MD33" s="31">
        <v>0</v>
      </c>
      <c r="ME33" s="31">
        <v>0</v>
      </c>
      <c r="MF33" s="31">
        <v>0</v>
      </c>
      <c r="MG33" s="31">
        <v>0</v>
      </c>
      <c r="MH33" s="31">
        <v>0</v>
      </c>
      <c r="MI33" s="31">
        <v>0</v>
      </c>
      <c r="MJ33" s="31">
        <v>0</v>
      </c>
      <c r="MK33" s="31">
        <v>0</v>
      </c>
      <c r="ML33" s="31">
        <v>0</v>
      </c>
      <c r="MM33" s="31">
        <v>0</v>
      </c>
      <c r="MN33" s="31">
        <v>0</v>
      </c>
      <c r="MO33" s="31">
        <v>0</v>
      </c>
      <c r="MP33" s="31">
        <v>0</v>
      </c>
      <c r="MQ33" s="30">
        <v>26613653</v>
      </c>
      <c r="MR33" s="30">
        <v>0</v>
      </c>
      <c r="MS33" s="30">
        <f t="shared" si="3"/>
        <v>10946375096</v>
      </c>
      <c r="MT33" s="30">
        <v>8430561206</v>
      </c>
      <c r="MU33" s="30">
        <v>0</v>
      </c>
      <c r="MV33" s="30">
        <v>0</v>
      </c>
      <c r="MW33" s="30">
        <v>0</v>
      </c>
      <c r="MX33" s="30">
        <v>0</v>
      </c>
      <c r="MY33" s="30">
        <v>0</v>
      </c>
      <c r="MZ33" s="30">
        <v>8236553680</v>
      </c>
      <c r="NA33" s="30">
        <f t="shared" si="4"/>
        <v>0</v>
      </c>
      <c r="NB33" s="30">
        <v>0</v>
      </c>
      <c r="NC33" s="30">
        <v>0</v>
      </c>
      <c r="ND33" s="30">
        <f t="shared" si="5"/>
        <v>0</v>
      </c>
      <c r="NE33" s="30">
        <v>0</v>
      </c>
      <c r="NF33" s="30">
        <v>0</v>
      </c>
      <c r="NG33" s="30">
        <v>53177876</v>
      </c>
      <c r="NH33" s="30">
        <v>0</v>
      </c>
      <c r="NI33" s="30">
        <v>0</v>
      </c>
      <c r="NJ33" s="30">
        <v>0</v>
      </c>
      <c r="NK33" s="30">
        <v>0</v>
      </c>
      <c r="NL33" s="30">
        <v>0</v>
      </c>
      <c r="NM33" s="30">
        <v>0</v>
      </c>
      <c r="NN33" s="30">
        <v>0</v>
      </c>
      <c r="NO33" s="30">
        <v>0</v>
      </c>
      <c r="NP33" s="30">
        <v>0</v>
      </c>
      <c r="NQ33" s="30">
        <v>0</v>
      </c>
      <c r="NR33" s="30">
        <v>0</v>
      </c>
      <c r="NS33" s="30">
        <v>0</v>
      </c>
      <c r="NT33" s="30">
        <v>0</v>
      </c>
      <c r="NU33" s="30">
        <v>113300686</v>
      </c>
      <c r="NV33" s="30">
        <v>0</v>
      </c>
      <c r="NW33" s="30">
        <v>11198545</v>
      </c>
      <c r="NX33" s="30">
        <v>16330419</v>
      </c>
      <c r="NY33" s="30">
        <v>0</v>
      </c>
      <c r="NZ33" s="30">
        <v>0</v>
      </c>
      <c r="OA33" s="30">
        <v>1460405225</v>
      </c>
      <c r="OB33" s="30">
        <v>0</v>
      </c>
      <c r="OC33" s="30">
        <v>0</v>
      </c>
      <c r="OD33" s="30">
        <v>0</v>
      </c>
      <c r="OE33" s="30">
        <v>0</v>
      </c>
      <c r="OF33" s="30">
        <v>0</v>
      </c>
      <c r="OG33" s="30">
        <v>0</v>
      </c>
      <c r="OH33" s="30">
        <v>0</v>
      </c>
      <c r="OI33" s="30">
        <v>0</v>
      </c>
      <c r="OJ33" s="30">
        <v>0</v>
      </c>
      <c r="OK33" s="30">
        <v>0</v>
      </c>
      <c r="OL33" s="30">
        <v>0</v>
      </c>
      <c r="OM33" s="30">
        <v>0</v>
      </c>
      <c r="ON33" s="30">
        <v>0</v>
      </c>
      <c r="OO33" s="30">
        <v>0</v>
      </c>
      <c r="OP33" s="30">
        <v>49972085</v>
      </c>
      <c r="OQ33" s="30">
        <v>1410433140</v>
      </c>
      <c r="OR33" s="30">
        <v>0</v>
      </c>
      <c r="OS33" s="30">
        <v>1055408665</v>
      </c>
      <c r="OT33" s="30">
        <v>0</v>
      </c>
      <c r="OU33" s="30">
        <v>785403768</v>
      </c>
      <c r="OV33" s="30">
        <v>0</v>
      </c>
      <c r="OW33" s="30">
        <v>0</v>
      </c>
      <c r="OX33" s="30">
        <v>3547700</v>
      </c>
      <c r="OY33" s="30">
        <v>0</v>
      </c>
      <c r="OZ33" s="30">
        <v>0</v>
      </c>
      <c r="PA33" s="30">
        <v>0</v>
      </c>
      <c r="PB33" s="30">
        <v>0</v>
      </c>
      <c r="PC33" s="30">
        <v>0</v>
      </c>
      <c r="PD33" s="30">
        <v>0</v>
      </c>
      <c r="PE33" s="30">
        <v>0</v>
      </c>
      <c r="PF33" s="30">
        <v>0</v>
      </c>
      <c r="PG33" s="30">
        <v>0</v>
      </c>
      <c r="PH33" s="30">
        <v>0</v>
      </c>
      <c r="PI33" s="30">
        <v>0</v>
      </c>
      <c r="PJ33" s="30">
        <v>0</v>
      </c>
      <c r="PK33" s="30">
        <v>230361000</v>
      </c>
      <c r="PL33" s="30">
        <v>0</v>
      </c>
      <c r="PM33" s="30">
        <v>36096197</v>
      </c>
      <c r="PN33" s="30">
        <v>36096197</v>
      </c>
      <c r="PO33" s="30">
        <v>0</v>
      </c>
      <c r="PP33" s="30">
        <v>0</v>
      </c>
      <c r="PQ33" s="30">
        <v>0</v>
      </c>
      <c r="PR33" s="30">
        <v>0</v>
      </c>
      <c r="PS33" s="30">
        <v>0</v>
      </c>
      <c r="PT33" s="30">
        <f t="shared" si="15"/>
        <v>0</v>
      </c>
      <c r="PU33" s="30">
        <v>0</v>
      </c>
      <c r="PV33" s="30">
        <v>0</v>
      </c>
      <c r="PW33" s="30">
        <v>0</v>
      </c>
      <c r="PX33" s="30">
        <v>0</v>
      </c>
      <c r="PY33" s="30">
        <v>0</v>
      </c>
      <c r="PZ33" s="30">
        <v>0</v>
      </c>
      <c r="QA33" s="30">
        <v>0</v>
      </c>
      <c r="QB33" s="30">
        <v>0</v>
      </c>
      <c r="QC33" s="30">
        <v>0</v>
      </c>
      <c r="QD33" s="30">
        <v>0</v>
      </c>
      <c r="QE33" s="30">
        <v>0</v>
      </c>
      <c r="QF33" s="30">
        <v>0</v>
      </c>
      <c r="QG33" s="30">
        <v>0</v>
      </c>
      <c r="QH33" s="30">
        <v>0</v>
      </c>
      <c r="QI33" s="30">
        <v>0</v>
      </c>
      <c r="QJ33" s="30">
        <v>0</v>
      </c>
      <c r="QK33" s="30">
        <v>0</v>
      </c>
      <c r="QL33" s="30">
        <v>0</v>
      </c>
      <c r="QM33" s="30">
        <v>0</v>
      </c>
      <c r="QN33" s="30">
        <v>0</v>
      </c>
      <c r="QO33" s="30">
        <f t="shared" si="16"/>
        <v>85393045821</v>
      </c>
      <c r="QP33" s="30">
        <f t="shared" si="17"/>
        <v>1083627984</v>
      </c>
      <c r="QQ33" s="30">
        <v>42355685</v>
      </c>
      <c r="QR33" s="30">
        <v>42355685</v>
      </c>
      <c r="QS33" s="30">
        <v>0</v>
      </c>
      <c r="QT33" s="30">
        <v>0</v>
      </c>
      <c r="QU33" s="30">
        <v>0</v>
      </c>
      <c r="QV33" s="30">
        <v>0</v>
      </c>
      <c r="QW33" s="30">
        <v>628800377</v>
      </c>
      <c r="QX33" s="30">
        <v>627104524</v>
      </c>
      <c r="QY33" s="30">
        <v>1695853</v>
      </c>
      <c r="QZ33" s="30">
        <v>412471922</v>
      </c>
      <c r="RA33" s="30">
        <v>0</v>
      </c>
      <c r="RB33" s="30">
        <v>0</v>
      </c>
      <c r="RC33" s="30">
        <v>0</v>
      </c>
      <c r="RD33" s="30">
        <v>0</v>
      </c>
      <c r="RE33" s="30">
        <v>0</v>
      </c>
      <c r="RF33" s="30">
        <v>0</v>
      </c>
      <c r="RG33" s="30">
        <v>0</v>
      </c>
      <c r="RH33" s="30">
        <v>0</v>
      </c>
      <c r="RI33" s="30">
        <v>84309417837</v>
      </c>
      <c r="RJ33" s="30">
        <v>3920562208</v>
      </c>
      <c r="RK33" s="30">
        <v>3920562208</v>
      </c>
      <c r="RL33" s="30">
        <v>3193946527</v>
      </c>
      <c r="RM33" s="30">
        <v>176789983</v>
      </c>
      <c r="RN33" s="30">
        <v>3996791</v>
      </c>
      <c r="RO33" s="30">
        <v>0</v>
      </c>
      <c r="RP33" s="30">
        <v>1632699</v>
      </c>
      <c r="RQ33" s="30">
        <v>0</v>
      </c>
      <c r="RR33" s="30">
        <v>0</v>
      </c>
      <c r="RS33" s="30">
        <v>0</v>
      </c>
      <c r="RT33" s="30">
        <v>10251355</v>
      </c>
      <c r="RU33" s="30">
        <v>522852752</v>
      </c>
      <c r="RV33" s="30">
        <v>7999387</v>
      </c>
      <c r="RW33" s="30">
        <v>3092714</v>
      </c>
      <c r="RX33" s="30">
        <v>0</v>
      </c>
      <c r="RY33" s="30">
        <v>0</v>
      </c>
      <c r="RZ33" s="30">
        <v>0</v>
      </c>
      <c r="SA33" s="30">
        <v>0</v>
      </c>
      <c r="SB33" s="30">
        <v>0</v>
      </c>
      <c r="SC33" s="30">
        <v>0</v>
      </c>
      <c r="SD33" s="30">
        <v>0</v>
      </c>
      <c r="SE33" s="30">
        <v>0</v>
      </c>
      <c r="SF33" s="30">
        <v>0</v>
      </c>
      <c r="SG33" s="30">
        <v>0</v>
      </c>
      <c r="SH33" s="30">
        <v>0</v>
      </c>
      <c r="SI33" s="30">
        <v>0</v>
      </c>
      <c r="SJ33" s="30">
        <v>0</v>
      </c>
      <c r="SK33" s="30">
        <v>0</v>
      </c>
      <c r="SL33" s="30">
        <v>0</v>
      </c>
      <c r="SM33" s="30">
        <v>0</v>
      </c>
      <c r="SN33" s="30">
        <v>0</v>
      </c>
      <c r="SO33" s="30">
        <v>0</v>
      </c>
      <c r="SP33" s="30">
        <v>0</v>
      </c>
      <c r="SQ33" s="30">
        <v>0</v>
      </c>
      <c r="SR33" s="30">
        <v>0</v>
      </c>
      <c r="SS33" s="30">
        <v>0</v>
      </c>
      <c r="ST33" s="30">
        <v>0</v>
      </c>
      <c r="SU33" s="30">
        <v>0</v>
      </c>
      <c r="SV33" s="30">
        <v>0</v>
      </c>
      <c r="SW33" s="30">
        <v>0</v>
      </c>
      <c r="SX33" s="30">
        <v>0</v>
      </c>
      <c r="SY33" s="30">
        <v>0</v>
      </c>
      <c r="SZ33" s="30">
        <v>0</v>
      </c>
      <c r="TA33" s="30">
        <v>0</v>
      </c>
      <c r="TB33" s="30">
        <v>0</v>
      </c>
      <c r="TC33" s="30">
        <v>0</v>
      </c>
      <c r="TD33" s="30">
        <v>0</v>
      </c>
      <c r="TE33" s="30">
        <v>0</v>
      </c>
      <c r="TF33" s="30">
        <v>0</v>
      </c>
      <c r="TG33" s="30">
        <v>0</v>
      </c>
      <c r="TH33" s="30">
        <v>0</v>
      </c>
      <c r="TI33" s="30">
        <f t="shared" si="18"/>
        <v>180786774</v>
      </c>
      <c r="TJ33" s="30">
        <f t="shared" si="6"/>
        <v>80388303441</v>
      </c>
      <c r="TK33" s="30">
        <v>80388303441</v>
      </c>
      <c r="TL33" s="30">
        <v>80388303441</v>
      </c>
      <c r="TM33" s="30">
        <v>0</v>
      </c>
      <c r="TN33" s="30">
        <v>0</v>
      </c>
      <c r="TO33" s="30">
        <v>0</v>
      </c>
      <c r="TP33" s="30">
        <v>0</v>
      </c>
      <c r="TQ33" s="30">
        <v>0</v>
      </c>
      <c r="TR33" s="30">
        <v>0</v>
      </c>
      <c r="TS33" s="30">
        <v>0</v>
      </c>
      <c r="TT33" s="30">
        <v>0</v>
      </c>
      <c r="TU33" s="30">
        <v>552188</v>
      </c>
      <c r="TV33" s="30">
        <v>0</v>
      </c>
      <c r="TW33" s="30">
        <v>338218</v>
      </c>
      <c r="TX33" s="30">
        <v>213970</v>
      </c>
      <c r="TY33" s="30">
        <v>0</v>
      </c>
      <c r="TZ33" s="30">
        <v>0</v>
      </c>
      <c r="UA33" s="30">
        <v>0</v>
      </c>
      <c r="UB33" s="30">
        <v>0</v>
      </c>
      <c r="UC33" s="30">
        <v>0</v>
      </c>
      <c r="UD33" s="30">
        <v>0</v>
      </c>
      <c r="UE33" s="30">
        <v>0</v>
      </c>
      <c r="UF33" s="30">
        <v>0</v>
      </c>
      <c r="UG33" s="30">
        <f t="shared" si="7"/>
        <v>181915270172</v>
      </c>
      <c r="UH33" s="1">
        <v>1254446526512</v>
      </c>
      <c r="UI33" s="1">
        <f>SUM($UG$28:UG33)-UH33</f>
        <v>0</v>
      </c>
    </row>
    <row r="34" spans="1:555">
      <c r="B34" s="58">
        <v>39264</v>
      </c>
      <c r="C34" s="30">
        <f t="shared" si="0"/>
        <v>124206968410</v>
      </c>
      <c r="D34" s="30">
        <f t="shared" si="1"/>
        <v>82699700910</v>
      </c>
      <c r="E34" s="30">
        <v>68132831128</v>
      </c>
      <c r="F34" s="30">
        <v>3770586</v>
      </c>
      <c r="G34" s="30">
        <v>172200</v>
      </c>
      <c r="H34" s="30">
        <v>41187712820</v>
      </c>
      <c r="I34" s="30">
        <v>41187712820</v>
      </c>
      <c r="J34" s="30">
        <v>0</v>
      </c>
      <c r="K34" s="30">
        <v>0</v>
      </c>
      <c r="L34" s="30">
        <v>2394894145</v>
      </c>
      <c r="M34" s="30">
        <v>18669815387</v>
      </c>
      <c r="N34" s="30">
        <v>18669815387</v>
      </c>
      <c r="O34" s="30">
        <v>0</v>
      </c>
      <c r="P34" s="30">
        <v>727857395</v>
      </c>
      <c r="Q34" s="30">
        <v>1588228216</v>
      </c>
      <c r="R34" s="30">
        <v>2285732171</v>
      </c>
      <c r="S34" s="30">
        <v>14566869782</v>
      </c>
      <c r="T34" s="30">
        <v>7854274000</v>
      </c>
      <c r="U34" s="30">
        <v>0</v>
      </c>
      <c r="V34" s="30">
        <v>7854274000</v>
      </c>
      <c r="W34" s="30">
        <v>80738347</v>
      </c>
      <c r="X34" s="30">
        <v>1742594320</v>
      </c>
      <c r="Y34" s="30">
        <v>107037216</v>
      </c>
      <c r="Z34" s="30">
        <v>0</v>
      </c>
      <c r="AA34" s="30">
        <v>0</v>
      </c>
      <c r="AB34" s="30">
        <v>79336940</v>
      </c>
      <c r="AC34" s="30">
        <v>29229731</v>
      </c>
      <c r="AD34" s="30">
        <v>4671614144</v>
      </c>
      <c r="AE34" s="30">
        <v>0</v>
      </c>
      <c r="AF34" s="30">
        <v>0</v>
      </c>
      <c r="AG34" s="30">
        <v>0</v>
      </c>
      <c r="AH34" s="30">
        <v>0</v>
      </c>
      <c r="AI34" s="30">
        <f t="shared" si="2"/>
        <v>41507267500</v>
      </c>
      <c r="AJ34" s="30">
        <v>610897</v>
      </c>
      <c r="AK34" s="30">
        <v>0</v>
      </c>
      <c r="AL34" s="30">
        <v>610897</v>
      </c>
      <c r="AM34" s="30">
        <v>0</v>
      </c>
      <c r="AN34" s="30">
        <v>0</v>
      </c>
      <c r="AO34" s="30">
        <v>714924826</v>
      </c>
      <c r="AP34" s="30">
        <v>705580428</v>
      </c>
      <c r="AQ34" s="30">
        <v>78900</v>
      </c>
      <c r="AR34" s="30">
        <v>3365184</v>
      </c>
      <c r="AS34" s="30">
        <v>119470</v>
      </c>
      <c r="AT34" s="30">
        <v>4612724</v>
      </c>
      <c r="AU34" s="30">
        <v>1168120</v>
      </c>
      <c r="AV34" s="30">
        <v>0</v>
      </c>
      <c r="AW34" s="30">
        <v>0</v>
      </c>
      <c r="AX34" s="30">
        <v>0</v>
      </c>
      <c r="AY34" s="30">
        <v>0</v>
      </c>
      <c r="AZ34" s="30">
        <v>0</v>
      </c>
      <c r="BA34" s="30">
        <v>0</v>
      </c>
      <c r="BB34" s="30">
        <v>0</v>
      </c>
      <c r="BC34" s="30">
        <v>0</v>
      </c>
      <c r="BD34" s="30">
        <v>3095617213</v>
      </c>
      <c r="BE34" s="30">
        <v>0</v>
      </c>
      <c r="BF34" s="30">
        <v>2592014294</v>
      </c>
      <c r="BG34" s="30">
        <v>357417818</v>
      </c>
      <c r="BH34" s="30">
        <v>17241</v>
      </c>
      <c r="BI34" s="30">
        <v>0</v>
      </c>
      <c r="BJ34" s="30">
        <v>20935</v>
      </c>
      <c r="BK34" s="30">
        <v>0</v>
      </c>
      <c r="BL34" s="30">
        <v>7824388</v>
      </c>
      <c r="BM34" s="30">
        <v>0</v>
      </c>
      <c r="BN34" s="30">
        <v>5996821</v>
      </c>
      <c r="BO34" s="30">
        <v>486919</v>
      </c>
      <c r="BP34" s="30">
        <v>0</v>
      </c>
      <c r="BQ34" s="30">
        <v>0</v>
      </c>
      <c r="BR34" s="30">
        <v>131838797</v>
      </c>
      <c r="BS34" s="30">
        <v>0</v>
      </c>
      <c r="BT34" s="30">
        <v>93631452</v>
      </c>
      <c r="BU34" s="30">
        <v>0</v>
      </c>
      <c r="BV34" s="30">
        <v>533967</v>
      </c>
      <c r="BW34" s="30">
        <v>3473422</v>
      </c>
      <c r="BX34" s="30">
        <v>399078</v>
      </c>
      <c r="BY34" s="30">
        <v>89224985</v>
      </c>
      <c r="BZ34" s="30">
        <v>0</v>
      </c>
      <c r="CA34" s="30">
        <v>0</v>
      </c>
      <c r="CB34" s="30">
        <v>0</v>
      </c>
      <c r="CC34" s="30">
        <v>871060735</v>
      </c>
      <c r="CD34" s="30">
        <v>3563483</v>
      </c>
      <c r="CE34" s="30">
        <v>1605287946</v>
      </c>
      <c r="CF34" s="30">
        <v>113101425</v>
      </c>
      <c r="CG34" s="30">
        <v>85520707</v>
      </c>
      <c r="CH34" s="30">
        <v>32388918</v>
      </c>
      <c r="CI34" s="30">
        <v>34397505</v>
      </c>
      <c r="CJ34" s="30">
        <v>1098303</v>
      </c>
      <c r="CK34" s="30">
        <v>21917804</v>
      </c>
      <c r="CL34" s="30">
        <v>3013640</v>
      </c>
      <c r="CM34" s="30">
        <v>603562</v>
      </c>
      <c r="CN34" s="30">
        <v>908452</v>
      </c>
      <c r="CO34" s="30">
        <v>0</v>
      </c>
      <c r="CP34" s="30">
        <v>6855744</v>
      </c>
      <c r="CQ34" s="30">
        <v>0</v>
      </c>
      <c r="CR34" s="30">
        <v>0</v>
      </c>
      <c r="CS34" s="30">
        <v>1138172222</v>
      </c>
      <c r="CT34" s="30">
        <v>349946551</v>
      </c>
      <c r="CU34" s="30">
        <v>20187993</v>
      </c>
      <c r="CV34" s="30">
        <v>35766021</v>
      </c>
      <c r="CW34" s="30">
        <v>16020443</v>
      </c>
      <c r="CX34" s="30">
        <v>8405069</v>
      </c>
      <c r="CY34" s="30">
        <v>2800392</v>
      </c>
      <c r="CZ34" s="30">
        <f t="shared" si="8"/>
        <v>704301140</v>
      </c>
      <c r="DA34" s="30">
        <v>602450195</v>
      </c>
      <c r="DB34" s="30">
        <v>86427615</v>
      </c>
      <c r="DC34" s="30">
        <v>0</v>
      </c>
      <c r="DD34" s="30">
        <v>15423330</v>
      </c>
      <c r="DE34" s="30">
        <v>744613</v>
      </c>
      <c r="DF34" s="30">
        <v>0</v>
      </c>
      <c r="DG34" s="30">
        <v>0</v>
      </c>
      <c r="DH34" s="30">
        <v>0</v>
      </c>
      <c r="DI34" s="30">
        <v>4357764</v>
      </c>
      <c r="DJ34" s="30">
        <v>0</v>
      </c>
      <c r="DK34" s="30">
        <v>4357764</v>
      </c>
      <c r="DL34" s="30">
        <v>47421961</v>
      </c>
      <c r="DM34" s="30">
        <f t="shared" si="9"/>
        <v>458310362</v>
      </c>
      <c r="DN34" s="30">
        <v>42054405</v>
      </c>
      <c r="DO34" s="30">
        <v>8137330</v>
      </c>
      <c r="DP34" s="30">
        <v>6372445</v>
      </c>
      <c r="DQ34" s="30">
        <v>1764885</v>
      </c>
      <c r="DR34" s="30">
        <v>285319400</v>
      </c>
      <c r="DS34" s="30">
        <v>16894079</v>
      </c>
      <c r="DT34" s="30">
        <v>15355136</v>
      </c>
      <c r="DU34" s="30">
        <v>1390748</v>
      </c>
      <c r="DV34" s="30">
        <v>148195</v>
      </c>
      <c r="DW34" s="30">
        <v>15044900</v>
      </c>
      <c r="DX34" s="30">
        <v>1219400</v>
      </c>
      <c r="DY34" s="30">
        <v>5084800</v>
      </c>
      <c r="DZ34" s="30">
        <v>0</v>
      </c>
      <c r="EA34" s="30">
        <v>8772500</v>
      </c>
      <c r="EB34" s="30">
        <v>-31800</v>
      </c>
      <c r="EC34" s="30">
        <v>9259682</v>
      </c>
      <c r="ED34" s="30">
        <v>156727</v>
      </c>
      <c r="EE34" s="30">
        <v>9098200</v>
      </c>
      <c r="EF34" s="30">
        <v>4755</v>
      </c>
      <c r="EG34" s="30">
        <v>18281306</v>
      </c>
      <c r="EH34" s="30">
        <v>18166604</v>
      </c>
      <c r="EI34" s="30">
        <v>0</v>
      </c>
      <c r="EJ34" s="30">
        <v>114702</v>
      </c>
      <c r="EK34" s="30">
        <v>33449868</v>
      </c>
      <c r="EL34" s="30">
        <v>2580770</v>
      </c>
      <c r="EM34" s="30">
        <v>1722245</v>
      </c>
      <c r="EN34" s="30">
        <v>19687254</v>
      </c>
      <c r="EO34" s="30">
        <v>2215788</v>
      </c>
      <c r="EP34" s="30">
        <v>636047</v>
      </c>
      <c r="EQ34" s="30">
        <v>100365</v>
      </c>
      <c r="ER34" s="30">
        <v>0</v>
      </c>
      <c r="ES34" s="30">
        <v>1047513</v>
      </c>
      <c r="ET34" s="30">
        <v>431863</v>
      </c>
      <c r="EU34" s="30">
        <v>5132862</v>
      </c>
      <c r="EV34" s="30">
        <v>2137044</v>
      </c>
      <c r="EW34" s="30">
        <v>33134190</v>
      </c>
      <c r="EX34" s="30">
        <v>0</v>
      </c>
      <c r="EY34" s="30">
        <v>43014</v>
      </c>
      <c r="EZ34" s="30">
        <v>22452678</v>
      </c>
      <c r="FA34" s="30">
        <v>10638498</v>
      </c>
      <c r="FB34" s="30">
        <v>1651481</v>
      </c>
      <c r="FC34" s="30">
        <v>568811</v>
      </c>
      <c r="FD34" s="30">
        <v>35720</v>
      </c>
      <c r="FE34" s="30">
        <v>0</v>
      </c>
      <c r="FF34" s="30">
        <v>123523400</v>
      </c>
      <c r="FG34" s="30">
        <v>122799227</v>
      </c>
      <c r="FH34" s="30">
        <v>9090038</v>
      </c>
      <c r="FI34" s="30">
        <v>100808000</v>
      </c>
      <c r="FJ34" s="30">
        <v>11207620</v>
      </c>
      <c r="FK34" s="30">
        <v>2265776</v>
      </c>
      <c r="FL34" s="30">
        <v>0</v>
      </c>
      <c r="FM34" s="30">
        <v>0</v>
      </c>
      <c r="FN34" s="30">
        <v>0</v>
      </c>
      <c r="FO34" s="30">
        <v>8941844</v>
      </c>
      <c r="FP34" s="30">
        <v>1693569</v>
      </c>
      <c r="FQ34" s="30">
        <v>0</v>
      </c>
      <c r="FR34" s="30">
        <f t="shared" si="10"/>
        <v>364814936</v>
      </c>
      <c r="FS34" s="30">
        <v>87827385</v>
      </c>
      <c r="FT34" s="30">
        <v>109942</v>
      </c>
      <c r="FU34" s="30">
        <v>7104419</v>
      </c>
      <c r="FV34" s="30">
        <v>59584344</v>
      </c>
      <c r="FW34" s="30">
        <v>94304</v>
      </c>
      <c r="FX34" s="30">
        <v>59490040</v>
      </c>
      <c r="FY34" s="30">
        <v>0</v>
      </c>
      <c r="FZ34" s="30">
        <v>387118</v>
      </c>
      <c r="GA34" s="30">
        <v>12074858</v>
      </c>
      <c r="GB34" s="30">
        <v>8566704</v>
      </c>
      <c r="GC34" s="30">
        <v>3073203</v>
      </c>
      <c r="GD34" s="30">
        <v>0</v>
      </c>
      <c r="GE34" s="30">
        <v>3073203</v>
      </c>
      <c r="GF34" s="30">
        <v>0</v>
      </c>
      <c r="GG34" s="30">
        <v>432997</v>
      </c>
      <c r="GH34" s="30">
        <v>7283552</v>
      </c>
      <c r="GI34" s="30">
        <v>117739915</v>
      </c>
      <c r="GJ34" s="30">
        <v>72953915</v>
      </c>
      <c r="GK34" s="30">
        <v>44786000</v>
      </c>
      <c r="GL34" s="30">
        <v>148457884</v>
      </c>
      <c r="GM34" s="30">
        <v>3029024</v>
      </c>
      <c r="GN34" s="30">
        <v>1163000</v>
      </c>
      <c r="GO34" s="30">
        <v>1336000</v>
      </c>
      <c r="GP34" s="30">
        <v>58048944</v>
      </c>
      <c r="GQ34" s="30">
        <v>18884237</v>
      </c>
      <c r="GR34" s="30">
        <v>209598</v>
      </c>
      <c r="GS34" s="30">
        <v>0</v>
      </c>
      <c r="GT34" s="30">
        <v>65787081</v>
      </c>
      <c r="GU34" s="30">
        <v>4660043126</v>
      </c>
      <c r="GV34" s="30">
        <v>4470000</v>
      </c>
      <c r="GW34" s="30">
        <v>1004659</v>
      </c>
      <c r="GX34" s="30">
        <v>0</v>
      </c>
      <c r="GY34" s="30">
        <v>0</v>
      </c>
      <c r="GZ34" s="30">
        <f t="shared" si="19"/>
        <v>246401400</v>
      </c>
      <c r="HA34" s="30">
        <v>0</v>
      </c>
      <c r="HB34" s="30">
        <v>0</v>
      </c>
      <c r="HC34" s="30">
        <v>0</v>
      </c>
      <c r="HD34" s="30">
        <v>4408167067</v>
      </c>
      <c r="HE34" s="30">
        <v>0</v>
      </c>
      <c r="HF34" s="30">
        <v>0</v>
      </c>
      <c r="HG34" s="30">
        <v>0</v>
      </c>
      <c r="HH34" s="30">
        <f t="shared" si="11"/>
        <v>164829550</v>
      </c>
      <c r="HI34" s="30">
        <f t="shared" si="12"/>
        <v>81571850</v>
      </c>
      <c r="HJ34" s="30">
        <v>164829550</v>
      </c>
      <c r="HK34" s="30">
        <v>81571850</v>
      </c>
      <c r="HL34" s="30">
        <v>0</v>
      </c>
      <c r="HM34" s="30">
        <v>0</v>
      </c>
      <c r="HN34" s="30">
        <v>0</v>
      </c>
      <c r="HO34" s="30">
        <v>0</v>
      </c>
      <c r="HP34" s="30">
        <v>201707169</v>
      </c>
      <c r="HQ34" s="30">
        <v>2388413</v>
      </c>
      <c r="HR34" s="30">
        <v>5994829</v>
      </c>
      <c r="HS34" s="30">
        <v>10483927</v>
      </c>
      <c r="HT34" s="30">
        <v>182840000</v>
      </c>
      <c r="HU34" s="30">
        <v>0</v>
      </c>
      <c r="HV34" s="30">
        <v>0</v>
      </c>
      <c r="HW34" s="30">
        <v>0</v>
      </c>
      <c r="HX34" s="30">
        <f t="shared" si="13"/>
        <v>164829550</v>
      </c>
      <c r="HY34" s="30">
        <f t="shared" si="14"/>
        <v>81571850</v>
      </c>
      <c r="HZ34" s="30">
        <v>29568612851</v>
      </c>
      <c r="IA34" s="30">
        <v>29277165117</v>
      </c>
      <c r="IB34" s="30">
        <v>29277165117</v>
      </c>
      <c r="IC34" s="30">
        <v>0</v>
      </c>
      <c r="ID34" s="30">
        <v>0</v>
      </c>
      <c r="IE34" s="30">
        <v>0</v>
      </c>
      <c r="IF34" s="30">
        <v>0</v>
      </c>
      <c r="IG34" s="30">
        <v>25255943248</v>
      </c>
      <c r="IH34" s="30">
        <v>24034051855</v>
      </c>
      <c r="II34" s="30">
        <v>0</v>
      </c>
      <c r="IJ34" s="30">
        <v>1221891393</v>
      </c>
      <c r="IK34" s="30">
        <v>0</v>
      </c>
      <c r="IL34" s="30">
        <v>3732836260</v>
      </c>
      <c r="IM34" s="30">
        <v>1700514297</v>
      </c>
      <c r="IN34" s="30">
        <v>165903832</v>
      </c>
      <c r="IO34" s="30">
        <v>124427875</v>
      </c>
      <c r="IP34" s="30">
        <v>1741990256</v>
      </c>
      <c r="IQ34" s="30">
        <v>0</v>
      </c>
      <c r="IR34" s="30">
        <v>0</v>
      </c>
      <c r="IS34" s="30">
        <v>0</v>
      </c>
      <c r="IT34" s="30">
        <v>0</v>
      </c>
      <c r="IU34" s="30">
        <v>0</v>
      </c>
      <c r="IV34" s="30">
        <v>127070950</v>
      </c>
      <c r="IW34" s="30">
        <v>0</v>
      </c>
      <c r="IX34" s="30">
        <v>161314659</v>
      </c>
      <c r="IY34" s="30">
        <v>0</v>
      </c>
      <c r="IZ34" s="30">
        <v>0</v>
      </c>
      <c r="JA34" s="30">
        <v>0</v>
      </c>
      <c r="JB34" s="30">
        <v>0</v>
      </c>
      <c r="JC34" s="30">
        <v>0</v>
      </c>
      <c r="JD34" s="30">
        <v>0</v>
      </c>
      <c r="JE34" s="30">
        <v>0</v>
      </c>
      <c r="JF34" s="30">
        <v>0</v>
      </c>
      <c r="JG34" s="30">
        <v>0</v>
      </c>
      <c r="JH34" s="31">
        <v>0</v>
      </c>
      <c r="JI34" s="43">
        <v>0</v>
      </c>
      <c r="JJ34" s="43">
        <v>0</v>
      </c>
      <c r="JK34" s="43">
        <v>0</v>
      </c>
      <c r="JL34" s="43"/>
      <c r="JM34" s="30">
        <v>0</v>
      </c>
      <c r="JN34" s="43">
        <v>0</v>
      </c>
      <c r="JO34" s="30">
        <v>1274648208</v>
      </c>
      <c r="JP34" s="30">
        <v>103903948</v>
      </c>
      <c r="JQ34" s="30">
        <v>8742539</v>
      </c>
      <c r="JR34" s="30">
        <v>74000000</v>
      </c>
      <c r="JS34" s="30">
        <v>0</v>
      </c>
      <c r="JT34" s="30">
        <v>0</v>
      </c>
      <c r="JU34" s="30">
        <v>0</v>
      </c>
      <c r="JV34" s="30">
        <v>0</v>
      </c>
      <c r="JW34" s="30">
        <v>0</v>
      </c>
      <c r="JX34" s="30">
        <v>0</v>
      </c>
      <c r="JY34" s="30">
        <v>0</v>
      </c>
      <c r="JZ34" s="30">
        <v>0</v>
      </c>
      <c r="KA34" s="30">
        <v>0</v>
      </c>
      <c r="KB34" s="30">
        <v>0</v>
      </c>
      <c r="KC34" s="30">
        <v>21161409</v>
      </c>
      <c r="KD34" s="30">
        <v>0</v>
      </c>
      <c r="KE34" s="30">
        <v>0</v>
      </c>
      <c r="KF34" s="30">
        <v>0</v>
      </c>
      <c r="KG34" s="30">
        <v>0</v>
      </c>
      <c r="KH34" s="30">
        <v>0</v>
      </c>
      <c r="KI34" s="43">
        <v>0</v>
      </c>
      <c r="KJ34" s="43">
        <v>0</v>
      </c>
      <c r="KK34" s="43">
        <v>0</v>
      </c>
      <c r="KL34" s="43">
        <v>0</v>
      </c>
      <c r="KM34" s="30">
        <v>187543786</v>
      </c>
      <c r="KN34" s="30">
        <v>0</v>
      </c>
      <c r="KO34" s="30">
        <v>41901059</v>
      </c>
      <c r="KP34" s="30">
        <v>73304296</v>
      </c>
      <c r="KQ34" s="30">
        <v>3581325</v>
      </c>
      <c r="KR34" s="30">
        <v>0</v>
      </c>
      <c r="KS34" s="30">
        <v>2624602</v>
      </c>
      <c r="KT34" s="30">
        <v>3336196</v>
      </c>
      <c r="KU34" s="30">
        <v>148710</v>
      </c>
      <c r="KV34" s="30">
        <v>48550003</v>
      </c>
      <c r="KW34" s="30">
        <v>0</v>
      </c>
      <c r="KX34" s="30">
        <v>765368</v>
      </c>
      <c r="KY34" s="30">
        <v>0</v>
      </c>
      <c r="KZ34" s="30">
        <v>2167921</v>
      </c>
      <c r="LA34" s="30">
        <v>8451372</v>
      </c>
      <c r="LB34" s="30">
        <v>1279587</v>
      </c>
      <c r="LC34" s="30">
        <v>1433347</v>
      </c>
      <c r="LD34" s="30">
        <v>0</v>
      </c>
      <c r="LE34" s="30">
        <v>0</v>
      </c>
      <c r="LF34" s="30">
        <v>0</v>
      </c>
      <c r="LG34" s="30">
        <v>0</v>
      </c>
      <c r="LH34" s="30">
        <v>0</v>
      </c>
      <c r="LI34" s="30">
        <v>0</v>
      </c>
      <c r="LJ34" s="31">
        <v>0</v>
      </c>
      <c r="LK34" s="31">
        <v>0</v>
      </c>
      <c r="LL34" s="31">
        <v>0</v>
      </c>
      <c r="LM34" s="31">
        <v>0</v>
      </c>
      <c r="LN34" s="31">
        <v>0</v>
      </c>
      <c r="LO34" s="31">
        <v>0</v>
      </c>
      <c r="LP34" s="31">
        <v>0</v>
      </c>
      <c r="LQ34" s="31">
        <v>0</v>
      </c>
      <c r="LR34" s="31">
        <v>0</v>
      </c>
      <c r="LS34" s="31">
        <v>0</v>
      </c>
      <c r="LT34" s="31">
        <v>0</v>
      </c>
      <c r="LU34" s="31">
        <v>0</v>
      </c>
      <c r="LV34" s="31">
        <v>0</v>
      </c>
      <c r="LW34" s="31">
        <v>0</v>
      </c>
      <c r="LX34" s="31">
        <v>0</v>
      </c>
      <c r="LY34" s="31">
        <v>0</v>
      </c>
      <c r="LZ34" s="31">
        <v>0</v>
      </c>
      <c r="MA34" s="31">
        <v>0</v>
      </c>
      <c r="MB34" s="31">
        <v>0</v>
      </c>
      <c r="MC34" s="31">
        <v>0</v>
      </c>
      <c r="MD34" s="31">
        <v>0</v>
      </c>
      <c r="ME34" s="31">
        <v>0</v>
      </c>
      <c r="MF34" s="31">
        <v>0</v>
      </c>
      <c r="MG34" s="31">
        <v>0</v>
      </c>
      <c r="MH34" s="31">
        <v>0</v>
      </c>
      <c r="MI34" s="31">
        <v>0</v>
      </c>
      <c r="MJ34" s="31">
        <v>0</v>
      </c>
      <c r="MK34" s="31">
        <v>0</v>
      </c>
      <c r="ML34" s="31">
        <v>0</v>
      </c>
      <c r="MM34" s="31">
        <v>0</v>
      </c>
      <c r="MN34" s="31">
        <v>0</v>
      </c>
      <c r="MO34" s="31">
        <v>0</v>
      </c>
      <c r="MP34" s="31">
        <v>0</v>
      </c>
      <c r="MQ34" s="30">
        <v>19009948</v>
      </c>
      <c r="MR34" s="30">
        <v>0</v>
      </c>
      <c r="MS34" s="30">
        <f t="shared" si="3"/>
        <v>16587502534</v>
      </c>
      <c r="MT34" s="30">
        <v>14199480615</v>
      </c>
      <c r="MU34" s="30">
        <v>0</v>
      </c>
      <c r="MV34" s="30">
        <v>3699461983</v>
      </c>
      <c r="MW34" s="30">
        <v>0</v>
      </c>
      <c r="MX34" s="30">
        <v>0</v>
      </c>
      <c r="MY34" s="30">
        <v>0</v>
      </c>
      <c r="MZ34" s="30">
        <v>8236553680</v>
      </c>
      <c r="NA34" s="30">
        <f t="shared" si="4"/>
        <v>0</v>
      </c>
      <c r="NB34" s="30">
        <v>0</v>
      </c>
      <c r="NC34" s="30">
        <v>0</v>
      </c>
      <c r="ND34" s="30">
        <f t="shared" si="5"/>
        <v>0</v>
      </c>
      <c r="NE34" s="30">
        <v>0</v>
      </c>
      <c r="NF34" s="30">
        <v>0</v>
      </c>
      <c r="NG34" s="30">
        <v>1491872793</v>
      </c>
      <c r="NH34" s="30">
        <v>0</v>
      </c>
      <c r="NI34" s="30">
        <v>0</v>
      </c>
      <c r="NJ34" s="30">
        <v>0</v>
      </c>
      <c r="NK34" s="30">
        <v>0</v>
      </c>
      <c r="NL34" s="30">
        <v>0</v>
      </c>
      <c r="NM34" s="30">
        <v>0</v>
      </c>
      <c r="NN34" s="30">
        <v>0</v>
      </c>
      <c r="NO34" s="30">
        <v>0</v>
      </c>
      <c r="NP34" s="30">
        <v>0</v>
      </c>
      <c r="NQ34" s="30">
        <v>0</v>
      </c>
      <c r="NR34" s="30">
        <v>0</v>
      </c>
      <c r="NS34" s="30">
        <v>0</v>
      </c>
      <c r="NT34" s="30">
        <v>0</v>
      </c>
      <c r="NU34" s="30">
        <v>737407824</v>
      </c>
      <c r="NV34" s="30">
        <v>0</v>
      </c>
      <c r="NW34" s="30">
        <v>11646052</v>
      </c>
      <c r="NX34" s="30">
        <v>22538283</v>
      </c>
      <c r="NY34" s="30">
        <v>0</v>
      </c>
      <c r="NZ34" s="30">
        <v>0</v>
      </c>
      <c r="OA34" s="30">
        <v>1447362843</v>
      </c>
      <c r="OB34" s="30">
        <v>0</v>
      </c>
      <c r="OC34" s="30">
        <v>0</v>
      </c>
      <c r="OD34" s="30">
        <v>0</v>
      </c>
      <c r="OE34" s="30">
        <v>0</v>
      </c>
      <c r="OF34" s="30">
        <v>0</v>
      </c>
      <c r="OG34" s="30">
        <v>0</v>
      </c>
      <c r="OH34" s="30">
        <v>0</v>
      </c>
      <c r="OI34" s="30">
        <v>0</v>
      </c>
      <c r="OJ34" s="30">
        <v>0</v>
      </c>
      <c r="OK34" s="30">
        <v>0</v>
      </c>
      <c r="OL34" s="30">
        <v>0</v>
      </c>
      <c r="OM34" s="30">
        <v>0</v>
      </c>
      <c r="ON34" s="30">
        <v>0</v>
      </c>
      <c r="OO34" s="30">
        <v>0</v>
      </c>
      <c r="OP34" s="30">
        <v>36929706</v>
      </c>
      <c r="OQ34" s="30">
        <v>1410433137</v>
      </c>
      <c r="OR34" s="30">
        <v>0</v>
      </c>
      <c r="OS34" s="30">
        <v>940659076</v>
      </c>
      <c r="OT34" s="30">
        <v>0</v>
      </c>
      <c r="OU34" s="30">
        <v>785403768</v>
      </c>
      <c r="OV34" s="30">
        <v>0</v>
      </c>
      <c r="OW34" s="30">
        <v>0</v>
      </c>
      <c r="OX34" s="30">
        <v>16241300</v>
      </c>
      <c r="OY34" s="30">
        <v>0</v>
      </c>
      <c r="OZ34" s="30">
        <v>0</v>
      </c>
      <c r="PA34" s="30">
        <v>0</v>
      </c>
      <c r="PB34" s="30">
        <v>0</v>
      </c>
      <c r="PC34" s="30">
        <v>0</v>
      </c>
      <c r="PD34" s="30">
        <v>0</v>
      </c>
      <c r="PE34" s="30">
        <v>0</v>
      </c>
      <c r="PF34" s="30">
        <v>0</v>
      </c>
      <c r="PG34" s="30">
        <v>0</v>
      </c>
      <c r="PH34" s="30">
        <v>0</v>
      </c>
      <c r="PI34" s="30">
        <v>0</v>
      </c>
      <c r="PJ34" s="30">
        <v>0</v>
      </c>
      <c r="PK34" s="30">
        <v>0</v>
      </c>
      <c r="PL34" s="30">
        <v>0</v>
      </c>
      <c r="PM34" s="30">
        <v>139014008</v>
      </c>
      <c r="PN34" s="30">
        <v>139014008</v>
      </c>
      <c r="PO34" s="30">
        <v>0</v>
      </c>
      <c r="PP34" s="30">
        <v>0</v>
      </c>
      <c r="PQ34" s="30">
        <v>0</v>
      </c>
      <c r="PR34" s="30">
        <v>0</v>
      </c>
      <c r="PS34" s="30">
        <v>0</v>
      </c>
      <c r="PT34" s="30">
        <f t="shared" si="15"/>
        <v>0</v>
      </c>
      <c r="PU34" s="30">
        <v>0</v>
      </c>
      <c r="PV34" s="30">
        <v>0</v>
      </c>
      <c r="PW34" s="30">
        <v>0</v>
      </c>
      <c r="PX34" s="30">
        <v>0</v>
      </c>
      <c r="PY34" s="30">
        <v>0</v>
      </c>
      <c r="PZ34" s="30">
        <v>0</v>
      </c>
      <c r="QA34" s="30">
        <v>0</v>
      </c>
      <c r="QB34" s="30">
        <v>0</v>
      </c>
      <c r="QC34" s="30">
        <v>0</v>
      </c>
      <c r="QD34" s="30">
        <v>0</v>
      </c>
      <c r="QE34" s="30">
        <v>0</v>
      </c>
      <c r="QF34" s="30">
        <v>0</v>
      </c>
      <c r="QG34" s="30">
        <v>0</v>
      </c>
      <c r="QH34" s="30">
        <v>0</v>
      </c>
      <c r="QI34" s="30">
        <v>0</v>
      </c>
      <c r="QJ34" s="30">
        <v>0</v>
      </c>
      <c r="QK34" s="30">
        <v>0</v>
      </c>
      <c r="QL34" s="30">
        <v>0</v>
      </c>
      <c r="QM34" s="30">
        <v>0</v>
      </c>
      <c r="QN34" s="30">
        <v>0</v>
      </c>
      <c r="QO34" s="30">
        <f t="shared" si="16"/>
        <v>166719778964</v>
      </c>
      <c r="QP34" s="30">
        <f t="shared" si="17"/>
        <v>140031153204</v>
      </c>
      <c r="QQ34" s="30">
        <v>368525780</v>
      </c>
      <c r="QR34" s="30">
        <v>368525780</v>
      </c>
      <c r="QS34" s="30">
        <v>0</v>
      </c>
      <c r="QT34" s="30">
        <v>0</v>
      </c>
      <c r="QU34" s="30">
        <v>0</v>
      </c>
      <c r="QV34" s="30">
        <v>0</v>
      </c>
      <c r="QW34" s="30">
        <v>66846963</v>
      </c>
      <c r="QX34" s="30">
        <v>64780359</v>
      </c>
      <c r="QY34" s="30">
        <v>2066604</v>
      </c>
      <c r="QZ34" s="30">
        <v>317780461</v>
      </c>
      <c r="RA34" s="30">
        <v>139278000000</v>
      </c>
      <c r="RB34" s="30">
        <v>0</v>
      </c>
      <c r="RC34" s="30">
        <v>0</v>
      </c>
      <c r="RD34" s="30">
        <v>0</v>
      </c>
      <c r="RE34" s="30">
        <v>0</v>
      </c>
      <c r="RF34" s="30">
        <v>0</v>
      </c>
      <c r="RG34" s="30">
        <v>0</v>
      </c>
      <c r="RH34" s="30">
        <v>0</v>
      </c>
      <c r="RI34" s="30">
        <v>26688625760</v>
      </c>
      <c r="RJ34" s="30">
        <v>3686753838</v>
      </c>
      <c r="RK34" s="30">
        <v>3686753838</v>
      </c>
      <c r="RL34" s="30">
        <v>2346306573</v>
      </c>
      <c r="RM34" s="30">
        <v>495942820</v>
      </c>
      <c r="RN34" s="30">
        <v>59054850</v>
      </c>
      <c r="RO34" s="30">
        <v>0</v>
      </c>
      <c r="RP34" s="30">
        <v>1575789</v>
      </c>
      <c r="RQ34" s="30">
        <v>0</v>
      </c>
      <c r="RR34" s="30">
        <v>0</v>
      </c>
      <c r="RS34" s="30">
        <v>0</v>
      </c>
      <c r="RT34" s="30">
        <v>12914877</v>
      </c>
      <c r="RU34" s="30">
        <v>760097117</v>
      </c>
      <c r="RV34" s="30">
        <v>7791206</v>
      </c>
      <c r="RW34" s="30">
        <v>3070606</v>
      </c>
      <c r="RX34" s="30">
        <v>0</v>
      </c>
      <c r="RY34" s="30">
        <v>0</v>
      </c>
      <c r="RZ34" s="30">
        <v>0</v>
      </c>
      <c r="SA34" s="30">
        <v>0</v>
      </c>
      <c r="SB34" s="30">
        <v>0</v>
      </c>
      <c r="SC34" s="30">
        <v>0</v>
      </c>
      <c r="SD34" s="30">
        <v>0</v>
      </c>
      <c r="SE34" s="30">
        <v>0</v>
      </c>
      <c r="SF34" s="30">
        <v>0</v>
      </c>
      <c r="SG34" s="30">
        <v>0</v>
      </c>
      <c r="SH34" s="30">
        <v>0</v>
      </c>
      <c r="SI34" s="30">
        <v>0</v>
      </c>
      <c r="SJ34" s="30">
        <v>0</v>
      </c>
      <c r="SK34" s="30">
        <v>0</v>
      </c>
      <c r="SL34" s="30">
        <v>0</v>
      </c>
      <c r="SM34" s="30">
        <v>0</v>
      </c>
      <c r="SN34" s="30">
        <v>0</v>
      </c>
      <c r="SO34" s="30">
        <v>0</v>
      </c>
      <c r="SP34" s="30">
        <v>0</v>
      </c>
      <c r="SQ34" s="30">
        <v>0</v>
      </c>
      <c r="SR34" s="30">
        <v>0</v>
      </c>
      <c r="SS34" s="30">
        <v>0</v>
      </c>
      <c r="ST34" s="30">
        <v>0</v>
      </c>
      <c r="SU34" s="30">
        <v>0</v>
      </c>
      <c r="SV34" s="30">
        <v>0</v>
      </c>
      <c r="SW34" s="30">
        <v>0</v>
      </c>
      <c r="SX34" s="30">
        <v>0</v>
      </c>
      <c r="SY34" s="30">
        <v>0</v>
      </c>
      <c r="SZ34" s="30">
        <v>0</v>
      </c>
      <c r="TA34" s="30">
        <v>0</v>
      </c>
      <c r="TB34" s="30">
        <v>0</v>
      </c>
      <c r="TC34" s="30">
        <v>0</v>
      </c>
      <c r="TD34" s="30">
        <v>0</v>
      </c>
      <c r="TE34" s="30">
        <v>0</v>
      </c>
      <c r="TF34" s="30">
        <v>0</v>
      </c>
      <c r="TG34" s="30">
        <v>0</v>
      </c>
      <c r="TH34" s="30">
        <v>0</v>
      </c>
      <c r="TI34" s="30">
        <f t="shared" si="18"/>
        <v>554997670</v>
      </c>
      <c r="TJ34" s="30">
        <f t="shared" si="6"/>
        <v>23000000000</v>
      </c>
      <c r="TK34" s="30">
        <v>23000000000</v>
      </c>
      <c r="TL34" s="30">
        <v>23000000000</v>
      </c>
      <c r="TM34" s="30">
        <v>0</v>
      </c>
      <c r="TN34" s="30">
        <v>0</v>
      </c>
      <c r="TO34" s="30">
        <v>0</v>
      </c>
      <c r="TP34" s="30">
        <v>0</v>
      </c>
      <c r="TQ34" s="30">
        <v>0</v>
      </c>
      <c r="TR34" s="30">
        <v>0</v>
      </c>
      <c r="TS34" s="30">
        <v>0</v>
      </c>
      <c r="TT34" s="30">
        <v>0</v>
      </c>
      <c r="TU34" s="30">
        <v>1871922</v>
      </c>
      <c r="TV34" s="30">
        <v>0</v>
      </c>
      <c r="TW34" s="30">
        <v>126952</v>
      </c>
      <c r="TX34" s="30">
        <v>213970</v>
      </c>
      <c r="TY34" s="30">
        <v>1531000</v>
      </c>
      <c r="TZ34" s="30">
        <v>0</v>
      </c>
      <c r="UA34" s="30">
        <v>0</v>
      </c>
      <c r="UB34" s="30">
        <v>0</v>
      </c>
      <c r="UC34" s="30">
        <v>0</v>
      </c>
      <c r="UD34" s="30">
        <v>0</v>
      </c>
      <c r="UE34" s="30">
        <v>0</v>
      </c>
      <c r="UF34" s="30">
        <v>0</v>
      </c>
      <c r="UG34" s="30">
        <f t="shared" si="7"/>
        <v>307514249908</v>
      </c>
      <c r="UH34" s="1">
        <v>1561960776420</v>
      </c>
      <c r="UI34" s="1">
        <f>SUM($UG$28:UG34)-UH34</f>
        <v>0</v>
      </c>
    </row>
    <row r="35" spans="1:555">
      <c r="B35" s="58">
        <v>39295</v>
      </c>
      <c r="C35" s="30">
        <f t="shared" si="0"/>
        <v>144974515805</v>
      </c>
      <c r="D35" s="30">
        <f t="shared" si="1"/>
        <v>68864127502</v>
      </c>
      <c r="E35" s="30">
        <v>56933246418</v>
      </c>
      <c r="F35" s="30">
        <v>3319380</v>
      </c>
      <c r="G35" s="30">
        <v>210000</v>
      </c>
      <c r="H35" s="30">
        <v>13748165918</v>
      </c>
      <c r="I35" s="30">
        <v>13748165918</v>
      </c>
      <c r="J35" s="30">
        <v>0</v>
      </c>
      <c r="K35" s="30">
        <v>0</v>
      </c>
      <c r="L35" s="30">
        <v>2335363662</v>
      </c>
      <c r="M35" s="30">
        <v>33288649457</v>
      </c>
      <c r="N35" s="30">
        <v>33288649457</v>
      </c>
      <c r="O35" s="30">
        <v>0</v>
      </c>
      <c r="P35" s="30">
        <v>673553527</v>
      </c>
      <c r="Q35" s="30">
        <v>2417310931</v>
      </c>
      <c r="R35" s="30">
        <v>2321279173</v>
      </c>
      <c r="S35" s="30">
        <v>11930881084</v>
      </c>
      <c r="T35" s="30">
        <v>7773960000</v>
      </c>
      <c r="U35" s="30">
        <v>0</v>
      </c>
      <c r="V35" s="30">
        <v>7773960000</v>
      </c>
      <c r="W35" s="30">
        <v>187307362</v>
      </c>
      <c r="X35" s="30">
        <v>1429995937</v>
      </c>
      <c r="Y35" s="30">
        <v>27355878</v>
      </c>
      <c r="Z35" s="30">
        <v>0</v>
      </c>
      <c r="AA35" s="30">
        <v>0</v>
      </c>
      <c r="AB35" s="30">
        <v>102635435</v>
      </c>
      <c r="AC35" s="30">
        <v>58315230</v>
      </c>
      <c r="AD35" s="30">
        <v>2349804338</v>
      </c>
      <c r="AE35" s="30">
        <v>0</v>
      </c>
      <c r="AF35" s="30">
        <v>0</v>
      </c>
      <c r="AG35" s="30">
        <v>0</v>
      </c>
      <c r="AH35" s="30">
        <v>0</v>
      </c>
      <c r="AI35" s="30">
        <f t="shared" si="2"/>
        <v>76110388303</v>
      </c>
      <c r="AJ35" s="30">
        <v>514275</v>
      </c>
      <c r="AK35" s="30">
        <v>0</v>
      </c>
      <c r="AL35" s="30">
        <v>514275</v>
      </c>
      <c r="AM35" s="30">
        <v>0</v>
      </c>
      <c r="AN35" s="30">
        <v>0</v>
      </c>
      <c r="AO35" s="30">
        <v>710405325</v>
      </c>
      <c r="AP35" s="30">
        <v>696336826</v>
      </c>
      <c r="AQ35" s="30">
        <v>2150534</v>
      </c>
      <c r="AR35" s="30">
        <v>6704017</v>
      </c>
      <c r="AS35" s="30">
        <v>0</v>
      </c>
      <c r="AT35" s="30">
        <v>3346319</v>
      </c>
      <c r="AU35" s="30">
        <v>1867629</v>
      </c>
      <c r="AV35" s="30">
        <v>0</v>
      </c>
      <c r="AW35" s="30">
        <v>0</v>
      </c>
      <c r="AX35" s="30">
        <v>0</v>
      </c>
      <c r="AY35" s="30">
        <v>0</v>
      </c>
      <c r="AZ35" s="30">
        <v>0</v>
      </c>
      <c r="BA35" s="30">
        <v>0</v>
      </c>
      <c r="BB35" s="30">
        <v>0</v>
      </c>
      <c r="BC35" s="30">
        <v>0</v>
      </c>
      <c r="BD35" s="30">
        <v>2768133830</v>
      </c>
      <c r="BE35" s="30">
        <v>0</v>
      </c>
      <c r="BF35" s="30">
        <v>2114868486</v>
      </c>
      <c r="BG35" s="30">
        <v>588964789</v>
      </c>
      <c r="BH35" s="30">
        <v>463832</v>
      </c>
      <c r="BI35" s="30">
        <v>0</v>
      </c>
      <c r="BJ35" s="30">
        <v>0</v>
      </c>
      <c r="BK35" s="30">
        <v>0</v>
      </c>
      <c r="BL35" s="30">
        <v>8471578</v>
      </c>
      <c r="BM35" s="30">
        <v>0</v>
      </c>
      <c r="BN35" s="30">
        <v>6385600</v>
      </c>
      <c r="BO35" s="30">
        <v>1033593</v>
      </c>
      <c r="BP35" s="30">
        <v>0</v>
      </c>
      <c r="BQ35" s="30">
        <v>0</v>
      </c>
      <c r="BR35" s="30">
        <v>47945952</v>
      </c>
      <c r="BS35" s="30">
        <v>0</v>
      </c>
      <c r="BT35" s="30">
        <v>196020373</v>
      </c>
      <c r="BU35" s="30">
        <v>0</v>
      </c>
      <c r="BV35" s="30">
        <v>744789</v>
      </c>
      <c r="BW35" s="30">
        <v>1612432</v>
      </c>
      <c r="BX35" s="30">
        <v>415290</v>
      </c>
      <c r="BY35" s="30">
        <v>193247862</v>
      </c>
      <c r="BZ35" s="30">
        <v>0</v>
      </c>
      <c r="CA35" s="30">
        <v>0</v>
      </c>
      <c r="CB35" s="30">
        <v>0</v>
      </c>
      <c r="CC35" s="30">
        <v>2333756838</v>
      </c>
      <c r="CD35" s="30">
        <v>1370964</v>
      </c>
      <c r="CE35" s="30">
        <v>5354778809</v>
      </c>
      <c r="CF35" s="30">
        <v>95369213</v>
      </c>
      <c r="CG35" s="30">
        <v>4045175308</v>
      </c>
      <c r="CH35" s="30">
        <v>65161892</v>
      </c>
      <c r="CI35" s="30">
        <v>30668119</v>
      </c>
      <c r="CJ35" s="30">
        <v>1193857</v>
      </c>
      <c r="CK35" s="30">
        <v>20129690</v>
      </c>
      <c r="CL35" s="30">
        <v>2387751</v>
      </c>
      <c r="CM35" s="30">
        <v>508737</v>
      </c>
      <c r="CN35" s="30">
        <v>333125</v>
      </c>
      <c r="CO35" s="30">
        <v>0</v>
      </c>
      <c r="CP35" s="30">
        <v>6114959</v>
      </c>
      <c r="CQ35" s="30">
        <v>0</v>
      </c>
      <c r="CR35" s="30">
        <v>0</v>
      </c>
      <c r="CS35" s="30">
        <v>1104245636</v>
      </c>
      <c r="CT35" s="30">
        <v>318135378</v>
      </c>
      <c r="CU35" s="30">
        <v>31635248</v>
      </c>
      <c r="CV35" s="30">
        <v>40850881</v>
      </c>
      <c r="CW35" s="30">
        <v>13528119</v>
      </c>
      <c r="CX35" s="30">
        <v>6267727</v>
      </c>
      <c r="CY35" s="30">
        <v>4648011</v>
      </c>
      <c r="CZ35" s="30">
        <f t="shared" si="8"/>
        <v>686327209</v>
      </c>
      <c r="DA35" s="30">
        <v>578053442</v>
      </c>
      <c r="DB35" s="30">
        <v>90569657</v>
      </c>
      <c r="DC35" s="30">
        <v>0</v>
      </c>
      <c r="DD35" s="30">
        <v>17704110</v>
      </c>
      <c r="DE35" s="30">
        <v>2853063</v>
      </c>
      <c r="DF35" s="30">
        <v>0</v>
      </c>
      <c r="DG35" s="30">
        <v>0</v>
      </c>
      <c r="DH35" s="30">
        <v>0</v>
      </c>
      <c r="DI35" s="30">
        <v>9098341</v>
      </c>
      <c r="DJ35" s="30">
        <v>0</v>
      </c>
      <c r="DK35" s="30">
        <v>9098341</v>
      </c>
      <c r="DL35" s="30">
        <v>94811693</v>
      </c>
      <c r="DM35" s="30">
        <f t="shared" si="9"/>
        <v>422209157</v>
      </c>
      <c r="DN35" s="30">
        <v>41051826</v>
      </c>
      <c r="DO35" s="30">
        <v>7248149</v>
      </c>
      <c r="DP35" s="30">
        <v>5981745</v>
      </c>
      <c r="DQ35" s="30">
        <v>1266404</v>
      </c>
      <c r="DR35" s="30">
        <v>264234908</v>
      </c>
      <c r="DS35" s="30">
        <v>17028869</v>
      </c>
      <c r="DT35" s="30">
        <v>15529478</v>
      </c>
      <c r="DU35" s="30">
        <v>1391613</v>
      </c>
      <c r="DV35" s="30">
        <v>107778</v>
      </c>
      <c r="DW35" s="30">
        <v>12388300</v>
      </c>
      <c r="DX35" s="30">
        <v>566100</v>
      </c>
      <c r="DY35" s="30">
        <v>4925900</v>
      </c>
      <c r="DZ35" s="30">
        <v>0</v>
      </c>
      <c r="EA35" s="30">
        <v>6864500</v>
      </c>
      <c r="EB35" s="30">
        <v>31800</v>
      </c>
      <c r="EC35" s="30">
        <v>7989101</v>
      </c>
      <c r="ED35" s="30">
        <v>137136</v>
      </c>
      <c r="EE35" s="30">
        <v>7847700</v>
      </c>
      <c r="EF35" s="30">
        <v>4265</v>
      </c>
      <c r="EG35" s="30">
        <v>18051903</v>
      </c>
      <c r="EH35" s="30">
        <v>18037565</v>
      </c>
      <c r="EI35" s="30">
        <v>0</v>
      </c>
      <c r="EJ35" s="30">
        <v>14338</v>
      </c>
      <c r="EK35" s="30">
        <v>32555684</v>
      </c>
      <c r="EL35" s="30">
        <v>2365705</v>
      </c>
      <c r="EM35" s="30">
        <v>1534990</v>
      </c>
      <c r="EN35" s="30">
        <v>20073506</v>
      </c>
      <c r="EO35" s="30">
        <v>1707051</v>
      </c>
      <c r="EP35" s="30">
        <v>517021</v>
      </c>
      <c r="EQ35" s="30">
        <v>71689</v>
      </c>
      <c r="ER35" s="30">
        <v>57351</v>
      </c>
      <c r="ES35" s="30">
        <v>731221</v>
      </c>
      <c r="ET35" s="30">
        <v>329769</v>
      </c>
      <c r="EU35" s="30">
        <v>4474199</v>
      </c>
      <c r="EV35" s="30">
        <v>1727310</v>
      </c>
      <c r="EW35" s="30">
        <v>31915502</v>
      </c>
      <c r="EX35" s="30">
        <v>0</v>
      </c>
      <c r="EY35" s="30">
        <v>71690</v>
      </c>
      <c r="EZ35" s="30">
        <v>21621103</v>
      </c>
      <c r="FA35" s="30">
        <v>10222709</v>
      </c>
      <c r="FB35" s="30">
        <v>0</v>
      </c>
      <c r="FC35" s="30">
        <v>262528</v>
      </c>
      <c r="FD35" s="30">
        <v>17860</v>
      </c>
      <c r="FE35" s="30">
        <v>0</v>
      </c>
      <c r="FF35" s="30">
        <v>112142400</v>
      </c>
      <c r="FG35" s="30">
        <v>109674274</v>
      </c>
      <c r="FH35" s="30">
        <v>4817434</v>
      </c>
      <c r="FI35" s="30">
        <v>90371100</v>
      </c>
      <c r="FJ35" s="30">
        <v>13137140</v>
      </c>
      <c r="FK35" s="30">
        <v>2544496</v>
      </c>
      <c r="FL35" s="30">
        <v>0</v>
      </c>
      <c r="FM35" s="30">
        <v>0</v>
      </c>
      <c r="FN35" s="30">
        <v>0</v>
      </c>
      <c r="FO35" s="30">
        <v>10592644</v>
      </c>
      <c r="FP35" s="30">
        <v>1348600</v>
      </c>
      <c r="FQ35" s="30">
        <v>0</v>
      </c>
      <c r="FR35" s="30">
        <f t="shared" si="10"/>
        <v>354274384</v>
      </c>
      <c r="FS35" s="30">
        <v>64855115</v>
      </c>
      <c r="FT35" s="30">
        <v>293179</v>
      </c>
      <c r="FU35" s="30">
        <v>6722169</v>
      </c>
      <c r="FV35" s="30">
        <v>32572364</v>
      </c>
      <c r="FW35" s="30">
        <v>229027</v>
      </c>
      <c r="FX35" s="30">
        <v>32343337</v>
      </c>
      <c r="FY35" s="30">
        <v>191400</v>
      </c>
      <c r="FZ35" s="30">
        <v>315430</v>
      </c>
      <c r="GA35" s="30">
        <v>13732973</v>
      </c>
      <c r="GB35" s="30">
        <v>11027600</v>
      </c>
      <c r="GC35" s="30">
        <v>2948310</v>
      </c>
      <c r="GD35" s="30">
        <v>0</v>
      </c>
      <c r="GE35" s="30">
        <v>2948310</v>
      </c>
      <c r="GF35" s="30">
        <v>0</v>
      </c>
      <c r="GG35" s="30">
        <v>178368</v>
      </c>
      <c r="GH35" s="30">
        <v>6960362</v>
      </c>
      <c r="GI35" s="30">
        <v>126850645</v>
      </c>
      <c r="GJ35" s="30">
        <v>69191645</v>
      </c>
      <c r="GK35" s="30">
        <v>57659000</v>
      </c>
      <c r="GL35" s="30">
        <v>152481584</v>
      </c>
      <c r="GM35" s="30">
        <v>4484039</v>
      </c>
      <c r="GN35" s="30">
        <v>0</v>
      </c>
      <c r="GO35" s="30">
        <v>2773000</v>
      </c>
      <c r="GP35" s="30">
        <v>58348540</v>
      </c>
      <c r="GQ35" s="30">
        <v>16393496</v>
      </c>
      <c r="GR35" s="30">
        <v>190749</v>
      </c>
      <c r="GS35" s="30">
        <v>0</v>
      </c>
      <c r="GT35" s="30">
        <v>70291760</v>
      </c>
      <c r="GU35" s="30">
        <v>27380179534</v>
      </c>
      <c r="GV35" s="30">
        <v>888000</v>
      </c>
      <c r="GW35" s="30">
        <v>0</v>
      </c>
      <c r="GX35" s="30">
        <v>0</v>
      </c>
      <c r="GY35" s="30">
        <v>0</v>
      </c>
      <c r="GZ35" s="30">
        <f t="shared" si="19"/>
        <v>397792650</v>
      </c>
      <c r="HA35" s="30">
        <v>0</v>
      </c>
      <c r="HB35" s="30">
        <v>23389635860</v>
      </c>
      <c r="HC35" s="30">
        <v>0</v>
      </c>
      <c r="HD35" s="30">
        <v>3591863024</v>
      </c>
      <c r="HE35" s="30">
        <v>0</v>
      </c>
      <c r="HF35" s="30">
        <v>0</v>
      </c>
      <c r="HG35" s="30">
        <v>0</v>
      </c>
      <c r="HH35" s="30">
        <f t="shared" si="11"/>
        <v>377693150</v>
      </c>
      <c r="HI35" s="30">
        <f t="shared" si="12"/>
        <v>20099500</v>
      </c>
      <c r="HJ35" s="30">
        <v>377693150</v>
      </c>
      <c r="HK35" s="30">
        <v>20099500</v>
      </c>
      <c r="HL35" s="30">
        <v>0</v>
      </c>
      <c r="HM35" s="30">
        <v>0</v>
      </c>
      <c r="HN35" s="30">
        <v>0</v>
      </c>
      <c r="HO35" s="30">
        <v>0</v>
      </c>
      <c r="HP35" s="30">
        <v>14158641</v>
      </c>
      <c r="HQ35" s="30">
        <v>644288</v>
      </c>
      <c r="HR35" s="30">
        <v>4063680</v>
      </c>
      <c r="HS35" s="30">
        <v>9450673</v>
      </c>
      <c r="HT35" s="30">
        <v>0</v>
      </c>
      <c r="HU35" s="30">
        <v>0</v>
      </c>
      <c r="HV35" s="30">
        <v>0</v>
      </c>
      <c r="HW35" s="30">
        <v>0</v>
      </c>
      <c r="HX35" s="30">
        <f t="shared" si="13"/>
        <v>377693150</v>
      </c>
      <c r="HY35" s="30">
        <f t="shared" si="14"/>
        <v>20099500</v>
      </c>
      <c r="HZ35" s="30">
        <v>36197240604</v>
      </c>
      <c r="IA35" s="30">
        <v>34383195938</v>
      </c>
      <c r="IB35" s="30">
        <v>34383195938</v>
      </c>
      <c r="IC35" s="30">
        <v>0</v>
      </c>
      <c r="ID35" s="30">
        <v>0</v>
      </c>
      <c r="IE35" s="30">
        <v>0</v>
      </c>
      <c r="IF35" s="30">
        <v>0</v>
      </c>
      <c r="IG35" s="30">
        <v>25248925916</v>
      </c>
      <c r="IH35" s="30">
        <v>24027034523</v>
      </c>
      <c r="II35" s="30">
        <v>0</v>
      </c>
      <c r="IJ35" s="30">
        <v>1221891393</v>
      </c>
      <c r="IK35" s="30">
        <v>0</v>
      </c>
      <c r="IL35" s="30">
        <v>3732836260</v>
      </c>
      <c r="IM35" s="30">
        <v>1700514297</v>
      </c>
      <c r="IN35" s="30">
        <v>165903832</v>
      </c>
      <c r="IO35" s="30">
        <v>124427875</v>
      </c>
      <c r="IP35" s="30">
        <v>1741990256</v>
      </c>
      <c r="IQ35" s="30">
        <v>0</v>
      </c>
      <c r="IR35" s="30">
        <v>0</v>
      </c>
      <c r="IS35" s="30">
        <v>0</v>
      </c>
      <c r="IT35" s="30">
        <v>0</v>
      </c>
      <c r="IU35" s="30">
        <v>0</v>
      </c>
      <c r="IV35" s="30">
        <v>127070950</v>
      </c>
      <c r="IW35" s="30">
        <v>0</v>
      </c>
      <c r="IX35" s="30">
        <v>4541712812</v>
      </c>
      <c r="IY35" s="30">
        <v>0</v>
      </c>
      <c r="IZ35" s="30">
        <v>0</v>
      </c>
      <c r="JA35" s="30">
        <v>0</v>
      </c>
      <c r="JB35" s="30">
        <v>592650000</v>
      </c>
      <c r="JC35" s="30">
        <v>140000000</v>
      </c>
      <c r="JD35" s="30">
        <v>0</v>
      </c>
      <c r="JE35" s="30">
        <v>0</v>
      </c>
      <c r="JF35" s="30">
        <v>0</v>
      </c>
      <c r="JG35" s="30">
        <v>0</v>
      </c>
      <c r="JH35" s="31">
        <v>0</v>
      </c>
      <c r="JI35" s="43">
        <v>0</v>
      </c>
      <c r="JJ35" s="43">
        <v>0</v>
      </c>
      <c r="JK35" s="43">
        <v>0</v>
      </c>
      <c r="JL35" s="43"/>
      <c r="JM35" s="30">
        <v>0</v>
      </c>
      <c r="JN35" s="43">
        <v>0</v>
      </c>
      <c r="JO35" s="30">
        <v>2145394370</v>
      </c>
      <c r="JP35" s="30">
        <v>591833217</v>
      </c>
      <c r="JQ35" s="30">
        <v>30149145</v>
      </c>
      <c r="JR35" s="30">
        <v>454997010</v>
      </c>
      <c r="JS35" s="30">
        <v>0</v>
      </c>
      <c r="JT35" s="30">
        <v>0</v>
      </c>
      <c r="JU35" s="30">
        <v>0</v>
      </c>
      <c r="JV35" s="30">
        <v>0</v>
      </c>
      <c r="JW35" s="30">
        <v>0</v>
      </c>
      <c r="JX35" s="30">
        <v>0</v>
      </c>
      <c r="JY35" s="30">
        <v>66042242</v>
      </c>
      <c r="JZ35" s="30">
        <v>0</v>
      </c>
      <c r="KA35" s="30">
        <v>0</v>
      </c>
      <c r="KB35" s="30">
        <v>16000000</v>
      </c>
      <c r="KC35" s="30">
        <v>0</v>
      </c>
      <c r="KD35" s="30">
        <v>0</v>
      </c>
      <c r="KE35" s="30">
        <v>0</v>
      </c>
      <c r="KF35" s="30">
        <v>0</v>
      </c>
      <c r="KG35" s="30">
        <v>0</v>
      </c>
      <c r="KH35" s="30">
        <v>0</v>
      </c>
      <c r="KI35" s="43">
        <v>0</v>
      </c>
      <c r="KJ35" s="43">
        <v>0</v>
      </c>
      <c r="KK35" s="43">
        <v>0</v>
      </c>
      <c r="KL35" s="43">
        <v>0</v>
      </c>
      <c r="KM35" s="30">
        <v>1222211449</v>
      </c>
      <c r="KN35" s="30">
        <v>1107494834</v>
      </c>
      <c r="KO35" s="30">
        <v>41901059</v>
      </c>
      <c r="KP35" s="30">
        <v>0</v>
      </c>
      <c r="KQ35" s="30">
        <v>3581325</v>
      </c>
      <c r="KR35" s="30">
        <v>1242493</v>
      </c>
      <c r="KS35" s="30">
        <v>2624602</v>
      </c>
      <c r="KT35" s="30">
        <v>3336196</v>
      </c>
      <c r="KU35" s="30">
        <v>148710</v>
      </c>
      <c r="KV35" s="30">
        <v>48550003</v>
      </c>
      <c r="KW35" s="30">
        <v>0</v>
      </c>
      <c r="KX35" s="30">
        <v>0</v>
      </c>
      <c r="KY35" s="30">
        <v>0</v>
      </c>
      <c r="KZ35" s="30">
        <v>2167921</v>
      </c>
      <c r="LA35" s="30">
        <v>8451372</v>
      </c>
      <c r="LB35" s="30">
        <v>1279587</v>
      </c>
      <c r="LC35" s="30">
        <v>1433347</v>
      </c>
      <c r="LD35" s="30">
        <v>0</v>
      </c>
      <c r="LE35" s="30">
        <v>0</v>
      </c>
      <c r="LF35" s="30">
        <v>0</v>
      </c>
      <c r="LG35" s="30">
        <v>0</v>
      </c>
      <c r="LH35" s="30">
        <v>0</v>
      </c>
      <c r="LI35" s="30">
        <v>0</v>
      </c>
      <c r="LJ35" s="31">
        <v>0</v>
      </c>
      <c r="LK35" s="31">
        <v>0</v>
      </c>
      <c r="LL35" s="31">
        <v>0</v>
      </c>
      <c r="LM35" s="31">
        <v>0</v>
      </c>
      <c r="LN35" s="31">
        <v>0</v>
      </c>
      <c r="LO35" s="31">
        <v>0</v>
      </c>
      <c r="LP35" s="31">
        <v>0</v>
      </c>
      <c r="LQ35" s="31">
        <v>0</v>
      </c>
      <c r="LR35" s="31">
        <v>0</v>
      </c>
      <c r="LS35" s="31">
        <v>0</v>
      </c>
      <c r="LT35" s="31">
        <v>0</v>
      </c>
      <c r="LU35" s="31">
        <v>0</v>
      </c>
      <c r="LV35" s="31">
        <v>0</v>
      </c>
      <c r="LW35" s="31">
        <v>0</v>
      </c>
      <c r="LX35" s="31">
        <v>0</v>
      </c>
      <c r="LY35" s="31">
        <v>0</v>
      </c>
      <c r="LZ35" s="31">
        <v>0</v>
      </c>
      <c r="MA35" s="31">
        <v>0</v>
      </c>
      <c r="MB35" s="31">
        <v>0</v>
      </c>
      <c r="MC35" s="31">
        <v>0</v>
      </c>
      <c r="MD35" s="31">
        <v>0</v>
      </c>
      <c r="ME35" s="31">
        <v>0</v>
      </c>
      <c r="MF35" s="31">
        <v>0</v>
      </c>
      <c r="MG35" s="31">
        <v>0</v>
      </c>
      <c r="MH35" s="31">
        <v>0</v>
      </c>
      <c r="MI35" s="31">
        <v>0</v>
      </c>
      <c r="MJ35" s="31">
        <v>0</v>
      </c>
      <c r="MK35" s="31">
        <v>0</v>
      </c>
      <c r="ML35" s="31">
        <v>0</v>
      </c>
      <c r="MM35" s="31">
        <v>0</v>
      </c>
      <c r="MN35" s="31">
        <v>0</v>
      </c>
      <c r="MO35" s="31">
        <v>0</v>
      </c>
      <c r="MP35" s="31">
        <v>0</v>
      </c>
      <c r="MQ35" s="30">
        <v>287594176</v>
      </c>
      <c r="MR35" s="30">
        <v>0</v>
      </c>
      <c r="MS35" s="30">
        <f t="shared" si="3"/>
        <v>13968871963</v>
      </c>
      <c r="MT35" s="30">
        <v>13088342924</v>
      </c>
      <c r="MU35" s="30">
        <v>0</v>
      </c>
      <c r="MV35" s="30">
        <v>3940070148</v>
      </c>
      <c r="MW35" s="30">
        <v>0</v>
      </c>
      <c r="MX35" s="30">
        <v>0</v>
      </c>
      <c r="MY35" s="30">
        <v>0</v>
      </c>
      <c r="MZ35" s="30">
        <v>8236553680</v>
      </c>
      <c r="NA35" s="30">
        <f t="shared" si="4"/>
        <v>0</v>
      </c>
      <c r="NB35" s="30">
        <v>0</v>
      </c>
      <c r="NC35" s="30">
        <v>0</v>
      </c>
      <c r="ND35" s="30">
        <f t="shared" si="5"/>
        <v>0</v>
      </c>
      <c r="NE35" s="30">
        <v>0</v>
      </c>
      <c r="NF35" s="30">
        <v>0</v>
      </c>
      <c r="NG35" s="30">
        <v>665380249</v>
      </c>
      <c r="NH35" s="30">
        <v>0</v>
      </c>
      <c r="NI35" s="30">
        <v>0</v>
      </c>
      <c r="NJ35" s="30">
        <v>0</v>
      </c>
      <c r="NK35" s="30">
        <v>0</v>
      </c>
      <c r="NL35" s="30">
        <v>0</v>
      </c>
      <c r="NM35" s="30">
        <v>0</v>
      </c>
      <c r="NN35" s="30">
        <v>0</v>
      </c>
      <c r="NO35" s="30">
        <v>0</v>
      </c>
      <c r="NP35" s="30">
        <v>0</v>
      </c>
      <c r="NQ35" s="30">
        <v>0</v>
      </c>
      <c r="NR35" s="30">
        <v>0</v>
      </c>
      <c r="NS35" s="30">
        <v>0</v>
      </c>
      <c r="NT35" s="30">
        <v>0</v>
      </c>
      <c r="NU35" s="30">
        <v>194497543</v>
      </c>
      <c r="NV35" s="30">
        <v>0</v>
      </c>
      <c r="NW35" s="30">
        <v>12216125</v>
      </c>
      <c r="NX35" s="30">
        <v>39625179</v>
      </c>
      <c r="NY35" s="30">
        <v>0</v>
      </c>
      <c r="NZ35" s="30">
        <v>0</v>
      </c>
      <c r="OA35" s="30">
        <v>39694098</v>
      </c>
      <c r="OB35" s="30">
        <v>0</v>
      </c>
      <c r="OC35" s="30">
        <v>0</v>
      </c>
      <c r="OD35" s="30">
        <v>0</v>
      </c>
      <c r="OE35" s="30">
        <v>0</v>
      </c>
      <c r="OF35" s="30">
        <v>0</v>
      </c>
      <c r="OG35" s="30">
        <v>0</v>
      </c>
      <c r="OH35" s="30">
        <v>0</v>
      </c>
      <c r="OI35" s="30">
        <v>0</v>
      </c>
      <c r="OJ35" s="30">
        <v>0</v>
      </c>
      <c r="OK35" s="30">
        <v>0</v>
      </c>
      <c r="OL35" s="30">
        <v>0</v>
      </c>
      <c r="OM35" s="30">
        <v>0</v>
      </c>
      <c r="ON35" s="30">
        <v>0</v>
      </c>
      <c r="OO35" s="30">
        <v>0</v>
      </c>
      <c r="OP35" s="30">
        <v>39694098</v>
      </c>
      <c r="OQ35" s="30">
        <v>0</v>
      </c>
      <c r="OR35" s="30">
        <v>0</v>
      </c>
      <c r="OS35" s="30">
        <v>840834941</v>
      </c>
      <c r="OT35" s="30">
        <v>0</v>
      </c>
      <c r="OU35" s="30">
        <v>785403768</v>
      </c>
      <c r="OV35" s="30">
        <v>0</v>
      </c>
      <c r="OW35" s="30">
        <v>0</v>
      </c>
      <c r="OX35" s="30">
        <v>2003600</v>
      </c>
      <c r="OY35" s="30">
        <v>0</v>
      </c>
      <c r="OZ35" s="30">
        <v>0</v>
      </c>
      <c r="PA35" s="30">
        <v>0</v>
      </c>
      <c r="PB35" s="30">
        <v>0</v>
      </c>
      <c r="PC35" s="30">
        <v>0</v>
      </c>
      <c r="PD35" s="30">
        <v>0</v>
      </c>
      <c r="PE35" s="30">
        <v>0</v>
      </c>
      <c r="PF35" s="30">
        <v>0</v>
      </c>
      <c r="PG35" s="30">
        <v>0</v>
      </c>
      <c r="PH35" s="30">
        <v>0</v>
      </c>
      <c r="PI35" s="30">
        <v>0</v>
      </c>
      <c r="PJ35" s="30">
        <v>0</v>
      </c>
      <c r="PK35" s="30">
        <v>0</v>
      </c>
      <c r="PL35" s="30">
        <v>0</v>
      </c>
      <c r="PM35" s="30">
        <v>53427573</v>
      </c>
      <c r="PN35" s="30">
        <v>53427573</v>
      </c>
      <c r="PO35" s="30">
        <v>0</v>
      </c>
      <c r="PP35" s="30">
        <v>0</v>
      </c>
      <c r="PQ35" s="30">
        <v>0</v>
      </c>
      <c r="PR35" s="30">
        <v>0</v>
      </c>
      <c r="PS35" s="30">
        <v>0</v>
      </c>
      <c r="PT35" s="30">
        <f t="shared" si="15"/>
        <v>0</v>
      </c>
      <c r="PU35" s="30">
        <v>0</v>
      </c>
      <c r="PV35" s="30">
        <v>0</v>
      </c>
      <c r="PW35" s="30">
        <v>0</v>
      </c>
      <c r="PX35" s="30">
        <v>0</v>
      </c>
      <c r="PY35" s="30">
        <v>0</v>
      </c>
      <c r="PZ35" s="30">
        <v>0</v>
      </c>
      <c r="QA35" s="30">
        <v>0</v>
      </c>
      <c r="QB35" s="30">
        <v>0</v>
      </c>
      <c r="QC35" s="30">
        <v>0</v>
      </c>
      <c r="QD35" s="30">
        <v>0</v>
      </c>
      <c r="QE35" s="30">
        <v>0</v>
      </c>
      <c r="QF35" s="30">
        <v>0</v>
      </c>
      <c r="QG35" s="30">
        <v>0</v>
      </c>
      <c r="QH35" s="30">
        <v>0</v>
      </c>
      <c r="QI35" s="30">
        <v>0</v>
      </c>
      <c r="QJ35" s="30">
        <v>0</v>
      </c>
      <c r="QK35" s="30">
        <v>0</v>
      </c>
      <c r="QL35" s="30">
        <v>0</v>
      </c>
      <c r="QM35" s="30">
        <v>0</v>
      </c>
      <c r="QN35" s="30">
        <v>0</v>
      </c>
      <c r="QO35" s="30">
        <f t="shared" si="16"/>
        <v>28896567619</v>
      </c>
      <c r="QP35" s="30">
        <f t="shared" si="17"/>
        <v>23498359630</v>
      </c>
      <c r="QQ35" s="30">
        <v>14063494</v>
      </c>
      <c r="QR35" s="30">
        <v>14063494</v>
      </c>
      <c r="QS35" s="30">
        <v>0</v>
      </c>
      <c r="QT35" s="30">
        <v>0</v>
      </c>
      <c r="QU35" s="30">
        <v>0</v>
      </c>
      <c r="QV35" s="30">
        <v>0</v>
      </c>
      <c r="QW35" s="30">
        <v>2313081831</v>
      </c>
      <c r="QX35" s="30">
        <v>2308946418</v>
      </c>
      <c r="QY35" s="30">
        <v>4135413</v>
      </c>
      <c r="QZ35" s="30">
        <v>21171214305</v>
      </c>
      <c r="RA35" s="30">
        <v>0</v>
      </c>
      <c r="RB35" s="30">
        <v>0</v>
      </c>
      <c r="RC35" s="30">
        <v>0</v>
      </c>
      <c r="RD35" s="30">
        <v>0</v>
      </c>
      <c r="RE35" s="30">
        <v>0</v>
      </c>
      <c r="RF35" s="30">
        <v>0</v>
      </c>
      <c r="RG35" s="30">
        <v>0</v>
      </c>
      <c r="RH35" s="30">
        <v>0</v>
      </c>
      <c r="RI35" s="30">
        <v>5398207989</v>
      </c>
      <c r="RJ35" s="30">
        <v>3185890651</v>
      </c>
      <c r="RK35" s="30">
        <v>3185890651</v>
      </c>
      <c r="RL35" s="30">
        <v>2491753801</v>
      </c>
      <c r="RM35" s="30">
        <v>296829850</v>
      </c>
      <c r="RN35" s="30">
        <v>6971880</v>
      </c>
      <c r="RO35" s="30">
        <v>0</v>
      </c>
      <c r="RP35" s="30">
        <v>1807153</v>
      </c>
      <c r="RQ35" s="30">
        <v>0</v>
      </c>
      <c r="RR35" s="30">
        <v>0</v>
      </c>
      <c r="RS35" s="30">
        <v>0</v>
      </c>
      <c r="RT35" s="30">
        <v>12358886</v>
      </c>
      <c r="RU35" s="30">
        <v>364483007</v>
      </c>
      <c r="RV35" s="30">
        <v>8442225</v>
      </c>
      <c r="RW35" s="30">
        <v>3243849</v>
      </c>
      <c r="RX35" s="30">
        <v>0</v>
      </c>
      <c r="RY35" s="30">
        <v>0</v>
      </c>
      <c r="RZ35" s="30">
        <v>0</v>
      </c>
      <c r="SA35" s="30">
        <v>0</v>
      </c>
      <c r="SB35" s="30">
        <v>0</v>
      </c>
      <c r="SC35" s="30">
        <v>0</v>
      </c>
      <c r="SD35" s="30">
        <v>0</v>
      </c>
      <c r="SE35" s="30">
        <v>0</v>
      </c>
      <c r="SF35" s="30">
        <v>0</v>
      </c>
      <c r="SG35" s="30">
        <v>0</v>
      </c>
      <c r="SH35" s="30">
        <v>0</v>
      </c>
      <c r="SI35" s="30">
        <v>0</v>
      </c>
      <c r="SJ35" s="30">
        <v>0</v>
      </c>
      <c r="SK35" s="30">
        <v>0</v>
      </c>
      <c r="SL35" s="30">
        <v>0</v>
      </c>
      <c r="SM35" s="30">
        <v>0</v>
      </c>
      <c r="SN35" s="30">
        <v>0</v>
      </c>
      <c r="SO35" s="30">
        <v>0</v>
      </c>
      <c r="SP35" s="30">
        <v>0</v>
      </c>
      <c r="SQ35" s="30">
        <v>0</v>
      </c>
      <c r="SR35" s="30">
        <v>0</v>
      </c>
      <c r="SS35" s="30">
        <v>0</v>
      </c>
      <c r="ST35" s="30">
        <v>0</v>
      </c>
      <c r="SU35" s="30">
        <v>0</v>
      </c>
      <c r="SV35" s="30">
        <v>0</v>
      </c>
      <c r="SW35" s="30">
        <v>0</v>
      </c>
      <c r="SX35" s="30">
        <v>0</v>
      </c>
      <c r="SY35" s="30">
        <v>0</v>
      </c>
      <c r="SZ35" s="30">
        <v>0</v>
      </c>
      <c r="TA35" s="30">
        <v>0</v>
      </c>
      <c r="TB35" s="30">
        <v>0</v>
      </c>
      <c r="TC35" s="30">
        <v>0</v>
      </c>
      <c r="TD35" s="30">
        <v>0</v>
      </c>
      <c r="TE35" s="30">
        <v>0</v>
      </c>
      <c r="TF35" s="30">
        <v>0</v>
      </c>
      <c r="TG35" s="30">
        <v>0</v>
      </c>
      <c r="TH35" s="30">
        <v>0</v>
      </c>
      <c r="TI35" s="30">
        <f t="shared" si="18"/>
        <v>303801730</v>
      </c>
      <c r="TJ35" s="30">
        <f t="shared" si="6"/>
        <v>0</v>
      </c>
      <c r="TK35" s="30">
        <v>0</v>
      </c>
      <c r="TL35" s="30">
        <v>0</v>
      </c>
      <c r="TM35" s="30">
        <v>0</v>
      </c>
      <c r="TN35" s="30">
        <v>0</v>
      </c>
      <c r="TO35" s="30">
        <v>0</v>
      </c>
      <c r="TP35" s="30">
        <v>0</v>
      </c>
      <c r="TQ35" s="30">
        <v>0</v>
      </c>
      <c r="TR35" s="30">
        <v>0</v>
      </c>
      <c r="TS35" s="30">
        <v>0</v>
      </c>
      <c r="TT35" s="30">
        <v>0</v>
      </c>
      <c r="TU35" s="30">
        <v>2212317338</v>
      </c>
      <c r="TV35" s="30">
        <v>0</v>
      </c>
      <c r="TW35" s="30">
        <v>2285791</v>
      </c>
      <c r="TX35" s="30">
        <v>2950985</v>
      </c>
      <c r="TY35" s="30">
        <v>3103200</v>
      </c>
      <c r="TZ35" s="30">
        <v>0</v>
      </c>
      <c r="UA35" s="30">
        <v>2203977362</v>
      </c>
      <c r="UB35" s="30">
        <v>0</v>
      </c>
      <c r="UC35" s="30">
        <v>0</v>
      </c>
      <c r="UD35" s="30">
        <v>0</v>
      </c>
      <c r="UE35" s="30">
        <v>0</v>
      </c>
      <c r="UF35" s="30">
        <v>0</v>
      </c>
      <c r="UG35" s="30">
        <f t="shared" si="7"/>
        <v>187839955387</v>
      </c>
      <c r="UH35" s="1">
        <v>1749800731807</v>
      </c>
      <c r="UI35" s="1">
        <f>SUM($UG$28:UG35)-UH35</f>
        <v>0</v>
      </c>
    </row>
    <row r="36" spans="1:555">
      <c r="B36" s="58">
        <v>39326</v>
      </c>
      <c r="C36" s="30">
        <f t="shared" ref="C36:C67" si="20">D36+AI36</f>
        <v>122228401728</v>
      </c>
      <c r="D36" s="30">
        <f t="shared" ref="D36:D67" si="21">E36+S36</f>
        <v>67347278847</v>
      </c>
      <c r="E36" s="30">
        <v>54307160026</v>
      </c>
      <c r="F36" s="30">
        <v>3748078</v>
      </c>
      <c r="G36" s="30">
        <v>277220</v>
      </c>
      <c r="H36" s="30">
        <v>9465550179</v>
      </c>
      <c r="I36" s="30">
        <v>9465550179</v>
      </c>
      <c r="J36" s="30">
        <v>0</v>
      </c>
      <c r="K36" s="30">
        <v>0</v>
      </c>
      <c r="L36" s="30">
        <v>3188951549</v>
      </c>
      <c r="M36" s="30">
        <v>36139502189</v>
      </c>
      <c r="N36" s="30">
        <v>36139502189</v>
      </c>
      <c r="O36" s="30">
        <v>0</v>
      </c>
      <c r="P36" s="30">
        <v>247147793</v>
      </c>
      <c r="Q36" s="30">
        <v>2616366420</v>
      </c>
      <c r="R36" s="30">
        <v>2252123905</v>
      </c>
      <c r="S36" s="30">
        <v>13040118821</v>
      </c>
      <c r="T36" s="30">
        <v>8461554000</v>
      </c>
      <c r="U36" s="30">
        <v>0</v>
      </c>
      <c r="V36" s="30">
        <v>8461554000</v>
      </c>
      <c r="W36" s="30">
        <v>107208640</v>
      </c>
      <c r="X36" s="30">
        <v>1863661094</v>
      </c>
      <c r="Y36" s="30">
        <v>119938698</v>
      </c>
      <c r="Z36" s="30">
        <v>0</v>
      </c>
      <c r="AA36" s="30">
        <v>0</v>
      </c>
      <c r="AB36" s="30">
        <v>98581546</v>
      </c>
      <c r="AC36" s="30">
        <v>21687811</v>
      </c>
      <c r="AD36" s="30">
        <v>2366060855</v>
      </c>
      <c r="AE36" s="30">
        <v>0</v>
      </c>
      <c r="AF36" s="30">
        <v>0</v>
      </c>
      <c r="AG36" s="30">
        <v>0</v>
      </c>
      <c r="AH36" s="30">
        <v>0</v>
      </c>
      <c r="AI36" s="30">
        <f t="shared" ref="AI36:AI67" si="22">AJ36+AO36+BD36+BT36+CC36+CD36+CE36+DI36+DL36+DM36+FR36+GU36+HZ36+MQ36+MR36</f>
        <v>54881122881</v>
      </c>
      <c r="AJ36" s="30">
        <v>82404732</v>
      </c>
      <c r="AK36" s="30">
        <v>0</v>
      </c>
      <c r="AL36" s="30">
        <v>441030</v>
      </c>
      <c r="AM36" s="30">
        <v>81963702</v>
      </c>
      <c r="AN36" s="30">
        <v>0</v>
      </c>
      <c r="AO36" s="30">
        <v>657556642</v>
      </c>
      <c r="AP36" s="30">
        <v>649599829</v>
      </c>
      <c r="AQ36" s="30">
        <v>1425227</v>
      </c>
      <c r="AR36" s="30">
        <v>5263891</v>
      </c>
      <c r="AS36" s="30">
        <v>128270</v>
      </c>
      <c r="AT36" s="30">
        <v>422850</v>
      </c>
      <c r="AU36" s="30">
        <v>716575</v>
      </c>
      <c r="AV36" s="30">
        <v>0</v>
      </c>
      <c r="AW36" s="30">
        <v>0</v>
      </c>
      <c r="AX36" s="30">
        <v>0</v>
      </c>
      <c r="AY36" s="30">
        <v>0</v>
      </c>
      <c r="AZ36" s="30">
        <v>0</v>
      </c>
      <c r="BA36" s="30">
        <v>0</v>
      </c>
      <c r="BB36" s="30">
        <v>0</v>
      </c>
      <c r="BC36" s="30">
        <v>0</v>
      </c>
      <c r="BD36" s="30">
        <v>2798603758</v>
      </c>
      <c r="BE36" s="30">
        <v>0</v>
      </c>
      <c r="BF36" s="30">
        <v>2180157479</v>
      </c>
      <c r="BG36" s="30">
        <v>524537652</v>
      </c>
      <c r="BH36" s="30">
        <v>10669</v>
      </c>
      <c r="BI36" s="30">
        <v>-537</v>
      </c>
      <c r="BJ36" s="30">
        <v>24154</v>
      </c>
      <c r="BK36" s="30">
        <v>0</v>
      </c>
      <c r="BL36" s="30">
        <v>10970722</v>
      </c>
      <c r="BM36" s="30">
        <v>0</v>
      </c>
      <c r="BN36" s="30">
        <v>6445648</v>
      </c>
      <c r="BO36" s="30">
        <v>221937</v>
      </c>
      <c r="BP36" s="30">
        <v>0</v>
      </c>
      <c r="BQ36" s="30">
        <v>0</v>
      </c>
      <c r="BR36" s="30">
        <v>76236034</v>
      </c>
      <c r="BS36" s="30">
        <v>0</v>
      </c>
      <c r="BT36" s="30">
        <v>98725018</v>
      </c>
      <c r="BU36" s="30">
        <v>0</v>
      </c>
      <c r="BV36" s="30">
        <v>552265</v>
      </c>
      <c r="BW36" s="30">
        <v>1740056</v>
      </c>
      <c r="BX36" s="30">
        <v>366829</v>
      </c>
      <c r="BY36" s="30">
        <v>96065868</v>
      </c>
      <c r="BZ36" s="30">
        <v>0</v>
      </c>
      <c r="CA36" s="30">
        <v>0</v>
      </c>
      <c r="CB36" s="30">
        <v>0</v>
      </c>
      <c r="CC36" s="30">
        <v>2729920027</v>
      </c>
      <c r="CD36" s="30">
        <v>2626545</v>
      </c>
      <c r="CE36" s="30">
        <v>3364532896</v>
      </c>
      <c r="CF36" s="30">
        <v>1018337385</v>
      </c>
      <c r="CG36" s="30">
        <v>1092473597</v>
      </c>
      <c r="CH36" s="30">
        <v>70597236</v>
      </c>
      <c r="CI36" s="30">
        <v>23285035</v>
      </c>
      <c r="CJ36" s="30">
        <v>947651</v>
      </c>
      <c r="CK36" s="30">
        <v>15048736</v>
      </c>
      <c r="CL36" s="30">
        <v>2892278</v>
      </c>
      <c r="CM36" s="30">
        <v>608480</v>
      </c>
      <c r="CN36" s="30">
        <v>218444</v>
      </c>
      <c r="CO36" s="30">
        <v>0</v>
      </c>
      <c r="CP36" s="30">
        <v>3569446</v>
      </c>
      <c r="CQ36" s="30">
        <v>0</v>
      </c>
      <c r="CR36" s="30">
        <v>0</v>
      </c>
      <c r="CS36" s="30">
        <v>1146905249</v>
      </c>
      <c r="CT36" s="30">
        <v>346488869</v>
      </c>
      <c r="CU36" s="30">
        <v>23066625</v>
      </c>
      <c r="CV36" s="30">
        <v>43194965</v>
      </c>
      <c r="CW36" s="30">
        <v>15512175</v>
      </c>
      <c r="CX36" s="30">
        <v>5501082</v>
      </c>
      <c r="CY36" s="30">
        <v>3178279</v>
      </c>
      <c r="CZ36" s="30">
        <f t="shared" si="8"/>
        <v>680914302</v>
      </c>
      <c r="DA36" s="30">
        <v>577702390</v>
      </c>
      <c r="DB36" s="30">
        <v>82335362</v>
      </c>
      <c r="DC36" s="30">
        <v>0</v>
      </c>
      <c r="DD36" s="30">
        <v>20876550</v>
      </c>
      <c r="DE36" s="30">
        <v>29048952</v>
      </c>
      <c r="DF36" s="30">
        <v>0</v>
      </c>
      <c r="DG36" s="30">
        <v>0</v>
      </c>
      <c r="DH36" s="30">
        <v>0</v>
      </c>
      <c r="DI36" s="30">
        <v>27096</v>
      </c>
      <c r="DJ36" s="30">
        <v>0</v>
      </c>
      <c r="DK36" s="30">
        <v>27096</v>
      </c>
      <c r="DL36" s="30">
        <v>53469487</v>
      </c>
      <c r="DM36" s="30">
        <f t="shared" si="9"/>
        <v>384102606</v>
      </c>
      <c r="DN36" s="30">
        <v>38345598</v>
      </c>
      <c r="DO36" s="30">
        <v>5442845</v>
      </c>
      <c r="DP36" s="30">
        <v>4742283</v>
      </c>
      <c r="DQ36" s="30">
        <v>700562</v>
      </c>
      <c r="DR36" s="30">
        <v>243274848</v>
      </c>
      <c r="DS36" s="30">
        <v>15356123</v>
      </c>
      <c r="DT36" s="30">
        <v>14215235</v>
      </c>
      <c r="DU36" s="30">
        <v>1032309</v>
      </c>
      <c r="DV36" s="30">
        <v>108579</v>
      </c>
      <c r="DW36" s="30">
        <v>9775500</v>
      </c>
      <c r="DX36" s="30">
        <v>1032300</v>
      </c>
      <c r="DY36" s="30">
        <v>2860200</v>
      </c>
      <c r="DZ36" s="30">
        <v>0</v>
      </c>
      <c r="EA36" s="30">
        <v>5883000</v>
      </c>
      <c r="EB36" s="30">
        <v>0</v>
      </c>
      <c r="EC36" s="30">
        <v>7756440</v>
      </c>
      <c r="ED36" s="30">
        <v>117545</v>
      </c>
      <c r="EE36" s="30">
        <v>7634300</v>
      </c>
      <c r="EF36" s="30">
        <v>4595</v>
      </c>
      <c r="EG36" s="30">
        <v>16803669</v>
      </c>
      <c r="EH36" s="30">
        <v>16717643</v>
      </c>
      <c r="EI36" s="30">
        <v>0</v>
      </c>
      <c r="EJ36" s="30">
        <v>86026</v>
      </c>
      <c r="EK36" s="30">
        <v>30993072</v>
      </c>
      <c r="EL36" s="30">
        <v>2207990</v>
      </c>
      <c r="EM36" s="30">
        <v>1620149</v>
      </c>
      <c r="EN36" s="30">
        <v>19273193</v>
      </c>
      <c r="EO36" s="30">
        <v>1910369</v>
      </c>
      <c r="EP36" s="30">
        <v>674733</v>
      </c>
      <c r="EQ36" s="30">
        <v>57351</v>
      </c>
      <c r="ER36" s="30">
        <v>28676</v>
      </c>
      <c r="ES36" s="30">
        <v>790300</v>
      </c>
      <c r="ET36" s="30">
        <v>359309</v>
      </c>
      <c r="EU36" s="30">
        <v>3686494</v>
      </c>
      <c r="EV36" s="30">
        <v>1783548</v>
      </c>
      <c r="EW36" s="30">
        <v>30625112</v>
      </c>
      <c r="EX36" s="30">
        <v>0</v>
      </c>
      <c r="EY36" s="30">
        <v>86027</v>
      </c>
      <c r="EZ36" s="30">
        <v>21119283</v>
      </c>
      <c r="FA36" s="30">
        <v>9419802</v>
      </c>
      <c r="FB36" s="30">
        <v>0</v>
      </c>
      <c r="FC36" s="30">
        <v>262529</v>
      </c>
      <c r="FD36" s="30">
        <v>17860</v>
      </c>
      <c r="FE36" s="30">
        <v>0</v>
      </c>
      <c r="FF36" s="30">
        <v>101202800</v>
      </c>
      <c r="FG36" s="30">
        <v>97039315</v>
      </c>
      <c r="FH36" s="30">
        <v>4186577</v>
      </c>
      <c r="FI36" s="30">
        <v>82292033</v>
      </c>
      <c r="FJ36" s="30">
        <v>9240776</v>
      </c>
      <c r="FK36" s="30">
        <v>1373200</v>
      </c>
      <c r="FL36" s="30">
        <v>0</v>
      </c>
      <c r="FM36" s="30">
        <v>0</v>
      </c>
      <c r="FN36" s="30">
        <v>0</v>
      </c>
      <c r="FO36" s="30">
        <v>7867576</v>
      </c>
      <c r="FP36" s="30">
        <v>1319929</v>
      </c>
      <c r="FQ36" s="30">
        <v>0</v>
      </c>
      <c r="FR36" s="30">
        <f t="shared" si="10"/>
        <v>276781027</v>
      </c>
      <c r="FS36" s="30">
        <v>58228586</v>
      </c>
      <c r="FT36" s="30">
        <v>146588</v>
      </c>
      <c r="FU36" s="30">
        <v>9506384</v>
      </c>
      <c r="FV36" s="30">
        <v>21819414</v>
      </c>
      <c r="FW36" s="30">
        <v>80832</v>
      </c>
      <c r="FX36" s="30">
        <v>21738582</v>
      </c>
      <c r="FY36" s="30">
        <v>382800</v>
      </c>
      <c r="FZ36" s="30">
        <v>387984</v>
      </c>
      <c r="GA36" s="30">
        <v>12926416</v>
      </c>
      <c r="GB36" s="30">
        <v>13059000</v>
      </c>
      <c r="GC36" s="30">
        <v>3219749</v>
      </c>
      <c r="GD36" s="30">
        <v>0</v>
      </c>
      <c r="GE36" s="30">
        <v>3219749</v>
      </c>
      <c r="GF36" s="30">
        <v>0</v>
      </c>
      <c r="GG36" s="30">
        <v>34379</v>
      </c>
      <c r="GH36" s="30">
        <v>6536310</v>
      </c>
      <c r="GI36" s="30">
        <v>91247462</v>
      </c>
      <c r="GJ36" s="30">
        <v>34463462</v>
      </c>
      <c r="GK36" s="30">
        <v>56784000</v>
      </c>
      <c r="GL36" s="30">
        <v>117514541</v>
      </c>
      <c r="GM36" s="30">
        <v>3329834</v>
      </c>
      <c r="GN36" s="30">
        <v>0</v>
      </c>
      <c r="GO36" s="30">
        <v>1079000</v>
      </c>
      <c r="GP36" s="30">
        <v>56516707</v>
      </c>
      <c r="GQ36" s="30">
        <v>15090491</v>
      </c>
      <c r="GR36" s="30">
        <v>225250</v>
      </c>
      <c r="GS36" s="30">
        <v>-22802952</v>
      </c>
      <c r="GT36" s="30">
        <v>64076211</v>
      </c>
      <c r="GU36" s="30">
        <v>772014664</v>
      </c>
      <c r="GV36" s="30">
        <v>0</v>
      </c>
      <c r="GW36" s="30">
        <v>0</v>
      </c>
      <c r="GX36" s="30">
        <v>0</v>
      </c>
      <c r="GY36" s="30">
        <v>0</v>
      </c>
      <c r="GZ36" s="30">
        <f t="shared" si="19"/>
        <v>772014664</v>
      </c>
      <c r="HA36" s="30">
        <v>0</v>
      </c>
      <c r="HB36" s="30">
        <v>0</v>
      </c>
      <c r="HC36" s="30">
        <v>0</v>
      </c>
      <c r="HD36" s="30">
        <v>0</v>
      </c>
      <c r="HE36" s="30">
        <v>0</v>
      </c>
      <c r="HF36" s="30">
        <v>0</v>
      </c>
      <c r="HG36" s="30">
        <v>0</v>
      </c>
      <c r="HH36" s="30">
        <f t="shared" si="11"/>
        <v>665915600</v>
      </c>
      <c r="HI36" s="30">
        <f t="shared" si="12"/>
        <v>106099064</v>
      </c>
      <c r="HJ36" s="30">
        <v>665915600</v>
      </c>
      <c r="HK36" s="30">
        <v>106099064</v>
      </c>
      <c r="HL36" s="30">
        <v>0</v>
      </c>
      <c r="HM36" s="30">
        <v>0</v>
      </c>
      <c r="HN36" s="30">
        <v>0</v>
      </c>
      <c r="HO36" s="30">
        <v>0</v>
      </c>
      <c r="HP36" s="30">
        <v>12934394</v>
      </c>
      <c r="HQ36" s="30">
        <v>337915</v>
      </c>
      <c r="HR36" s="30">
        <v>4145769</v>
      </c>
      <c r="HS36" s="30">
        <v>8450710</v>
      </c>
      <c r="HT36" s="30">
        <v>0</v>
      </c>
      <c r="HU36" s="30">
        <v>0</v>
      </c>
      <c r="HV36" s="30">
        <v>0</v>
      </c>
      <c r="HW36" s="30">
        <v>0</v>
      </c>
      <c r="HX36" s="30">
        <f t="shared" si="13"/>
        <v>665915600</v>
      </c>
      <c r="HY36" s="30">
        <f t="shared" si="14"/>
        <v>106099064</v>
      </c>
      <c r="HZ36" s="30">
        <v>43641060991</v>
      </c>
      <c r="IA36" s="30">
        <v>32220930214</v>
      </c>
      <c r="IB36" s="30">
        <v>32220930214</v>
      </c>
      <c r="IC36" s="30">
        <v>0</v>
      </c>
      <c r="ID36" s="30">
        <v>0</v>
      </c>
      <c r="IE36" s="30">
        <v>0</v>
      </c>
      <c r="IF36" s="30">
        <v>0</v>
      </c>
      <c r="IG36" s="30">
        <v>25248134512</v>
      </c>
      <c r="IH36" s="30">
        <v>24026243119</v>
      </c>
      <c r="II36" s="30">
        <v>0</v>
      </c>
      <c r="IJ36" s="30">
        <v>1221891393</v>
      </c>
      <c r="IK36" s="30">
        <v>0</v>
      </c>
      <c r="IL36" s="30">
        <v>3732836260</v>
      </c>
      <c r="IM36" s="30">
        <v>1700514297</v>
      </c>
      <c r="IN36" s="30">
        <v>165903832</v>
      </c>
      <c r="IO36" s="30">
        <v>124427875</v>
      </c>
      <c r="IP36" s="30">
        <v>1741990256</v>
      </c>
      <c r="IQ36" s="30">
        <v>0</v>
      </c>
      <c r="IR36" s="30">
        <v>0</v>
      </c>
      <c r="IS36" s="30">
        <v>0</v>
      </c>
      <c r="IT36" s="30">
        <v>0</v>
      </c>
      <c r="IU36" s="30">
        <v>0</v>
      </c>
      <c r="IV36" s="30">
        <v>127070950</v>
      </c>
      <c r="IW36" s="30">
        <v>0</v>
      </c>
      <c r="IX36" s="30">
        <v>16850104</v>
      </c>
      <c r="IY36" s="30">
        <v>0</v>
      </c>
      <c r="IZ36" s="30">
        <v>0</v>
      </c>
      <c r="JA36" s="30">
        <v>3000000000</v>
      </c>
      <c r="JB36" s="30">
        <v>0</v>
      </c>
      <c r="JC36" s="30">
        <v>0</v>
      </c>
      <c r="JD36" s="30">
        <v>0</v>
      </c>
      <c r="JE36" s="30">
        <v>0</v>
      </c>
      <c r="JF36" s="30">
        <v>96038388</v>
      </c>
      <c r="JG36" s="30">
        <v>0</v>
      </c>
      <c r="JH36" s="31">
        <v>0</v>
      </c>
      <c r="JI36" s="43">
        <v>0</v>
      </c>
      <c r="JJ36" s="43">
        <v>0</v>
      </c>
      <c r="JK36" s="43">
        <v>0</v>
      </c>
      <c r="JL36" s="43"/>
      <c r="JM36" s="30">
        <v>0</v>
      </c>
      <c r="JN36" s="43">
        <v>0</v>
      </c>
      <c r="JO36" s="30">
        <v>393492693</v>
      </c>
      <c r="JP36" s="30">
        <v>9267167397</v>
      </c>
      <c r="JQ36" s="30">
        <v>0</v>
      </c>
      <c r="JR36" s="30">
        <v>8155000000</v>
      </c>
      <c r="JS36" s="30">
        <v>0</v>
      </c>
      <c r="JT36" s="30">
        <v>0</v>
      </c>
      <c r="JU36" s="30">
        <v>0</v>
      </c>
      <c r="JV36" s="30">
        <v>1112167397</v>
      </c>
      <c r="JW36" s="30">
        <v>0</v>
      </c>
      <c r="JX36" s="30">
        <v>0</v>
      </c>
      <c r="JY36" s="30">
        <v>0</v>
      </c>
      <c r="JZ36" s="30">
        <v>0</v>
      </c>
      <c r="KA36" s="30">
        <v>0</v>
      </c>
      <c r="KB36" s="30">
        <v>0</v>
      </c>
      <c r="KC36" s="30">
        <v>0</v>
      </c>
      <c r="KD36" s="30">
        <v>0</v>
      </c>
      <c r="KE36" s="30">
        <v>0</v>
      </c>
      <c r="KF36" s="30">
        <v>0</v>
      </c>
      <c r="KG36" s="30">
        <v>0</v>
      </c>
      <c r="KH36" s="30">
        <v>0</v>
      </c>
      <c r="KI36" s="43">
        <v>0</v>
      </c>
      <c r="KJ36" s="43">
        <v>0</v>
      </c>
      <c r="KK36" s="43">
        <v>0</v>
      </c>
      <c r="KL36" s="43">
        <v>0</v>
      </c>
      <c r="KM36" s="30">
        <v>2152963380</v>
      </c>
      <c r="KN36" s="30">
        <v>1979134411</v>
      </c>
      <c r="KO36" s="30">
        <v>45747396</v>
      </c>
      <c r="KP36" s="30">
        <v>36652148</v>
      </c>
      <c r="KQ36" s="30">
        <v>9074524</v>
      </c>
      <c r="KR36" s="30">
        <v>1242493</v>
      </c>
      <c r="KS36" s="30">
        <v>4484626</v>
      </c>
      <c r="KT36" s="30">
        <v>2826593</v>
      </c>
      <c r="KU36" s="30">
        <v>0</v>
      </c>
      <c r="KV36" s="30">
        <v>53974993</v>
      </c>
      <c r="KW36" s="30">
        <v>0</v>
      </c>
      <c r="KX36" s="30">
        <v>0</v>
      </c>
      <c r="KY36" s="30">
        <v>4657618</v>
      </c>
      <c r="KZ36" s="30">
        <v>3421639</v>
      </c>
      <c r="LA36" s="30">
        <v>10126199</v>
      </c>
      <c r="LB36" s="30">
        <v>0</v>
      </c>
      <c r="LC36" s="30">
        <v>1620740</v>
      </c>
      <c r="LD36" s="30">
        <v>0</v>
      </c>
      <c r="LE36" s="30">
        <v>0</v>
      </c>
      <c r="LF36" s="30">
        <v>0</v>
      </c>
      <c r="LG36" s="30">
        <v>0</v>
      </c>
      <c r="LH36" s="30">
        <v>0</v>
      </c>
      <c r="LI36" s="30">
        <v>0</v>
      </c>
      <c r="LJ36" s="31">
        <v>0</v>
      </c>
      <c r="LK36" s="31">
        <v>0</v>
      </c>
      <c r="LL36" s="31">
        <v>0</v>
      </c>
      <c r="LM36" s="31">
        <v>0</v>
      </c>
      <c r="LN36" s="31">
        <v>0</v>
      </c>
      <c r="LO36" s="31">
        <v>0</v>
      </c>
      <c r="LP36" s="31">
        <v>0</v>
      </c>
      <c r="LQ36" s="31">
        <v>0</v>
      </c>
      <c r="LR36" s="31">
        <v>0</v>
      </c>
      <c r="LS36" s="31">
        <v>0</v>
      </c>
      <c r="LT36" s="31">
        <v>0</v>
      </c>
      <c r="LU36" s="31">
        <v>0</v>
      </c>
      <c r="LV36" s="31">
        <v>0</v>
      </c>
      <c r="LW36" s="31">
        <v>0</v>
      </c>
      <c r="LX36" s="31">
        <v>0</v>
      </c>
      <c r="LY36" s="31">
        <v>0</v>
      </c>
      <c r="LZ36" s="31">
        <v>0</v>
      </c>
      <c r="MA36" s="31">
        <v>0</v>
      </c>
      <c r="MB36" s="31">
        <v>0</v>
      </c>
      <c r="MC36" s="31">
        <v>0</v>
      </c>
      <c r="MD36" s="31">
        <v>0</v>
      </c>
      <c r="ME36" s="31">
        <v>0</v>
      </c>
      <c r="MF36" s="31">
        <v>0</v>
      </c>
      <c r="MG36" s="31">
        <v>0</v>
      </c>
      <c r="MH36" s="31">
        <v>0</v>
      </c>
      <c r="MI36" s="31">
        <v>0</v>
      </c>
      <c r="MJ36" s="31">
        <v>0</v>
      </c>
      <c r="MK36" s="31">
        <v>0</v>
      </c>
      <c r="ML36" s="31">
        <v>0</v>
      </c>
      <c r="MM36" s="31">
        <v>0</v>
      </c>
      <c r="MN36" s="31">
        <v>0</v>
      </c>
      <c r="MO36" s="31">
        <v>0</v>
      </c>
      <c r="MP36" s="31">
        <v>0</v>
      </c>
      <c r="MQ36" s="30">
        <v>19297392</v>
      </c>
      <c r="MR36" s="30">
        <v>0</v>
      </c>
      <c r="MS36" s="30">
        <f t="shared" ref="MS36:MS67" si="23">MT36+OS36+OA36+PT36</f>
        <v>16229960614</v>
      </c>
      <c r="MT36" s="30">
        <v>10303703090</v>
      </c>
      <c r="MU36" s="30">
        <v>0</v>
      </c>
      <c r="MV36" s="30">
        <v>0</v>
      </c>
      <c r="MW36" s="30">
        <v>0</v>
      </c>
      <c r="MX36" s="30">
        <v>0</v>
      </c>
      <c r="MY36" s="30">
        <v>0</v>
      </c>
      <c r="MZ36" s="30">
        <v>8236553680</v>
      </c>
      <c r="NA36" s="30">
        <f t="shared" si="4"/>
        <v>0</v>
      </c>
      <c r="NB36" s="30">
        <v>0</v>
      </c>
      <c r="NC36" s="30">
        <v>0</v>
      </c>
      <c r="ND36" s="30">
        <f t="shared" si="5"/>
        <v>0</v>
      </c>
      <c r="NE36" s="30">
        <v>0</v>
      </c>
      <c r="NF36" s="30">
        <v>0</v>
      </c>
      <c r="NG36" s="30">
        <v>645876379</v>
      </c>
      <c r="NH36" s="30">
        <v>0</v>
      </c>
      <c r="NI36" s="30">
        <v>0</v>
      </c>
      <c r="NJ36" s="30">
        <v>0</v>
      </c>
      <c r="NK36" s="30">
        <v>0</v>
      </c>
      <c r="NL36" s="30">
        <v>0</v>
      </c>
      <c r="NM36" s="30">
        <v>0</v>
      </c>
      <c r="NN36" s="30">
        <v>0</v>
      </c>
      <c r="NO36" s="30">
        <v>0</v>
      </c>
      <c r="NP36" s="30">
        <v>0</v>
      </c>
      <c r="NQ36" s="30">
        <v>0</v>
      </c>
      <c r="NR36" s="30">
        <v>0</v>
      </c>
      <c r="NS36" s="30">
        <v>0</v>
      </c>
      <c r="NT36" s="30">
        <v>0</v>
      </c>
      <c r="NU36" s="30">
        <v>1364079292</v>
      </c>
      <c r="NV36" s="30">
        <v>0</v>
      </c>
      <c r="NW36" s="30">
        <v>12228599</v>
      </c>
      <c r="NX36" s="30">
        <v>44965140</v>
      </c>
      <c r="NY36" s="30">
        <v>0</v>
      </c>
      <c r="NZ36" s="30">
        <v>0</v>
      </c>
      <c r="OA36" s="30">
        <v>4971731424</v>
      </c>
      <c r="OB36" s="30">
        <v>0</v>
      </c>
      <c r="OC36" s="30">
        <v>0</v>
      </c>
      <c r="OD36" s="30">
        <v>0</v>
      </c>
      <c r="OE36" s="30">
        <v>0</v>
      </c>
      <c r="OF36" s="30">
        <v>0</v>
      </c>
      <c r="OG36" s="30">
        <v>0</v>
      </c>
      <c r="OH36" s="30">
        <v>0</v>
      </c>
      <c r="OI36" s="30">
        <v>0</v>
      </c>
      <c r="OJ36" s="30">
        <v>0</v>
      </c>
      <c r="OK36" s="30">
        <v>0</v>
      </c>
      <c r="OL36" s="30">
        <v>0</v>
      </c>
      <c r="OM36" s="30">
        <v>0</v>
      </c>
      <c r="ON36" s="30">
        <v>0</v>
      </c>
      <c r="OO36" s="30">
        <v>0</v>
      </c>
      <c r="OP36" s="30">
        <v>164937320</v>
      </c>
      <c r="OQ36" s="30">
        <v>4806794104</v>
      </c>
      <c r="OR36" s="30">
        <v>0</v>
      </c>
      <c r="OS36" s="30">
        <v>954526100</v>
      </c>
      <c r="OT36" s="30">
        <v>0</v>
      </c>
      <c r="OU36" s="30">
        <v>785403768</v>
      </c>
      <c r="OV36" s="30">
        <v>0</v>
      </c>
      <c r="OW36" s="30">
        <v>0</v>
      </c>
      <c r="OX36" s="30">
        <v>5165500</v>
      </c>
      <c r="OY36" s="30">
        <v>0</v>
      </c>
      <c r="OZ36" s="30">
        <v>0</v>
      </c>
      <c r="PA36" s="30">
        <v>0</v>
      </c>
      <c r="PB36" s="30">
        <v>0</v>
      </c>
      <c r="PC36" s="30">
        <v>0</v>
      </c>
      <c r="PD36" s="30">
        <v>0</v>
      </c>
      <c r="PE36" s="30">
        <v>0</v>
      </c>
      <c r="PF36" s="30">
        <v>0</v>
      </c>
      <c r="PG36" s="30">
        <v>0</v>
      </c>
      <c r="PH36" s="30">
        <v>0</v>
      </c>
      <c r="PI36" s="30">
        <v>0</v>
      </c>
      <c r="PJ36" s="30">
        <v>0</v>
      </c>
      <c r="PK36" s="30">
        <v>0</v>
      </c>
      <c r="PL36" s="30">
        <v>0</v>
      </c>
      <c r="PM36" s="30">
        <v>163956832</v>
      </c>
      <c r="PN36" s="30">
        <v>163956832</v>
      </c>
      <c r="PO36" s="30">
        <v>0</v>
      </c>
      <c r="PP36" s="30">
        <v>0</v>
      </c>
      <c r="PQ36" s="30">
        <v>0</v>
      </c>
      <c r="PR36" s="30">
        <v>0</v>
      </c>
      <c r="PS36" s="30">
        <v>0</v>
      </c>
      <c r="PT36" s="30">
        <f t="shared" si="15"/>
        <v>0</v>
      </c>
      <c r="PU36" s="30">
        <v>0</v>
      </c>
      <c r="PV36" s="30">
        <v>0</v>
      </c>
      <c r="PW36" s="30">
        <v>0</v>
      </c>
      <c r="PX36" s="30">
        <v>0</v>
      </c>
      <c r="PY36" s="30">
        <v>0</v>
      </c>
      <c r="PZ36" s="30">
        <v>0</v>
      </c>
      <c r="QA36" s="30">
        <v>0</v>
      </c>
      <c r="QB36" s="30">
        <v>0</v>
      </c>
      <c r="QC36" s="30">
        <v>0</v>
      </c>
      <c r="QD36" s="30">
        <v>0</v>
      </c>
      <c r="QE36" s="30">
        <v>0</v>
      </c>
      <c r="QF36" s="30">
        <v>0</v>
      </c>
      <c r="QG36" s="30">
        <v>0</v>
      </c>
      <c r="QH36" s="30">
        <v>0</v>
      </c>
      <c r="QI36" s="30">
        <v>0</v>
      </c>
      <c r="QJ36" s="30">
        <v>0</v>
      </c>
      <c r="QK36" s="30">
        <v>0</v>
      </c>
      <c r="QL36" s="30">
        <v>0</v>
      </c>
      <c r="QM36" s="30">
        <v>0</v>
      </c>
      <c r="QN36" s="30">
        <v>0</v>
      </c>
      <c r="QO36" s="30">
        <f t="shared" si="16"/>
        <v>48393507968</v>
      </c>
      <c r="QP36" s="30">
        <f t="shared" si="17"/>
        <v>562935863</v>
      </c>
      <c r="QQ36" s="30">
        <v>235975953</v>
      </c>
      <c r="QR36" s="30">
        <v>14570774</v>
      </c>
      <c r="QS36" s="30">
        <v>221405179</v>
      </c>
      <c r="QT36" s="30">
        <v>0</v>
      </c>
      <c r="QU36" s="30">
        <v>0</v>
      </c>
      <c r="QV36" s="30">
        <v>0</v>
      </c>
      <c r="QW36" s="30">
        <v>51664691</v>
      </c>
      <c r="QX36" s="30">
        <v>44982445</v>
      </c>
      <c r="QY36" s="30">
        <v>6682246</v>
      </c>
      <c r="QZ36" s="30">
        <v>275295219</v>
      </c>
      <c r="RA36" s="30">
        <v>0</v>
      </c>
      <c r="RB36" s="30">
        <v>42500000000</v>
      </c>
      <c r="RC36" s="30">
        <v>42500000000</v>
      </c>
      <c r="RD36" s="30">
        <v>42500000000</v>
      </c>
      <c r="RE36" s="30">
        <v>0</v>
      </c>
      <c r="RF36" s="30">
        <v>0</v>
      </c>
      <c r="RG36" s="30">
        <v>0</v>
      </c>
      <c r="RH36" s="30">
        <v>0</v>
      </c>
      <c r="RI36" s="30">
        <v>5330572105</v>
      </c>
      <c r="RJ36" s="30">
        <v>6170128845</v>
      </c>
      <c r="RK36" s="30">
        <v>6170128845</v>
      </c>
      <c r="RL36" s="30">
        <v>4253242530</v>
      </c>
      <c r="RM36" s="30">
        <v>785580546</v>
      </c>
      <c r="RN36" s="30">
        <v>161994781</v>
      </c>
      <c r="RO36" s="30">
        <v>0</v>
      </c>
      <c r="RP36" s="30">
        <v>1830072</v>
      </c>
      <c r="RQ36" s="30">
        <v>0</v>
      </c>
      <c r="RR36" s="30">
        <v>0</v>
      </c>
      <c r="RS36" s="30">
        <v>0</v>
      </c>
      <c r="RT36" s="30">
        <v>8851279</v>
      </c>
      <c r="RU36" s="30">
        <v>946685338</v>
      </c>
      <c r="RV36" s="30">
        <v>8629132</v>
      </c>
      <c r="RW36" s="30">
        <v>3315167</v>
      </c>
      <c r="RX36" s="30">
        <v>0</v>
      </c>
      <c r="RY36" s="30">
        <v>0</v>
      </c>
      <c r="RZ36" s="30">
        <v>0</v>
      </c>
      <c r="SA36" s="30">
        <v>0</v>
      </c>
      <c r="SB36" s="30">
        <v>0</v>
      </c>
      <c r="SC36" s="30">
        <v>0</v>
      </c>
      <c r="SD36" s="30">
        <v>0</v>
      </c>
      <c r="SE36" s="30">
        <v>0</v>
      </c>
      <c r="SF36" s="30">
        <v>0</v>
      </c>
      <c r="SG36" s="30">
        <v>0</v>
      </c>
      <c r="SH36" s="30">
        <v>0</v>
      </c>
      <c r="SI36" s="30">
        <v>0</v>
      </c>
      <c r="SJ36" s="30">
        <v>0</v>
      </c>
      <c r="SK36" s="30">
        <v>0</v>
      </c>
      <c r="SL36" s="30">
        <v>0</v>
      </c>
      <c r="SM36" s="30">
        <v>0</v>
      </c>
      <c r="SN36" s="30">
        <v>0</v>
      </c>
      <c r="SO36" s="30">
        <v>0</v>
      </c>
      <c r="SP36" s="30">
        <v>0</v>
      </c>
      <c r="SQ36" s="30">
        <v>0</v>
      </c>
      <c r="SR36" s="30">
        <v>0</v>
      </c>
      <c r="SS36" s="30">
        <v>0</v>
      </c>
      <c r="ST36" s="30">
        <v>0</v>
      </c>
      <c r="SU36" s="30">
        <v>0</v>
      </c>
      <c r="SV36" s="30">
        <v>0</v>
      </c>
      <c r="SW36" s="30">
        <v>0</v>
      </c>
      <c r="SX36" s="30">
        <v>0</v>
      </c>
      <c r="SY36" s="30">
        <v>0</v>
      </c>
      <c r="SZ36" s="30">
        <v>0</v>
      </c>
      <c r="TA36" s="30">
        <v>0</v>
      </c>
      <c r="TB36" s="30">
        <v>0</v>
      </c>
      <c r="TC36" s="30">
        <v>0</v>
      </c>
      <c r="TD36" s="30">
        <v>0</v>
      </c>
      <c r="TE36" s="30">
        <v>0</v>
      </c>
      <c r="TF36" s="30">
        <v>0</v>
      </c>
      <c r="TG36" s="30">
        <v>0</v>
      </c>
      <c r="TH36" s="30">
        <v>0</v>
      </c>
      <c r="TI36" s="30">
        <f t="shared" si="18"/>
        <v>947575327</v>
      </c>
      <c r="TJ36" s="30">
        <f t="shared" si="6"/>
        <v>0</v>
      </c>
      <c r="TK36" s="30">
        <v>0</v>
      </c>
      <c r="TL36" s="30">
        <v>0</v>
      </c>
      <c r="TM36" s="30">
        <v>0</v>
      </c>
      <c r="TN36" s="30">
        <v>0</v>
      </c>
      <c r="TO36" s="30">
        <v>0</v>
      </c>
      <c r="TP36" s="30">
        <v>0</v>
      </c>
      <c r="TQ36" s="30">
        <v>0</v>
      </c>
      <c r="TR36" s="30">
        <v>0</v>
      </c>
      <c r="TS36" s="30">
        <v>0</v>
      </c>
      <c r="TT36" s="30">
        <v>0</v>
      </c>
      <c r="TU36" s="30">
        <v>-839556740</v>
      </c>
      <c r="TV36" s="30">
        <v>0</v>
      </c>
      <c r="TW36" s="30">
        <v>-1111961596</v>
      </c>
      <c r="TX36" s="30">
        <v>213970</v>
      </c>
      <c r="TY36" s="30">
        <v>272190886</v>
      </c>
      <c r="TZ36" s="30">
        <v>0</v>
      </c>
      <c r="UA36" s="30">
        <v>0</v>
      </c>
      <c r="UB36" s="30">
        <v>0</v>
      </c>
      <c r="UC36" s="30">
        <v>0</v>
      </c>
      <c r="UD36" s="30">
        <v>0</v>
      </c>
      <c r="UE36" s="30">
        <v>0</v>
      </c>
      <c r="UF36" s="30">
        <v>0</v>
      </c>
      <c r="UG36" s="30">
        <f t="shared" ref="UG36:UG67" si="24">C36+MS36+QO36</f>
        <v>186851870310</v>
      </c>
      <c r="UH36" s="1">
        <v>1936652602117</v>
      </c>
      <c r="UI36" s="1">
        <f>SUM($UG$28:UG36)-UH36</f>
        <v>0</v>
      </c>
    </row>
    <row r="37" spans="1:555">
      <c r="B37" s="58">
        <v>39356</v>
      </c>
      <c r="C37" s="30">
        <f t="shared" si="20"/>
        <v>134191297314</v>
      </c>
      <c r="D37" s="30">
        <f t="shared" si="21"/>
        <v>88423083484</v>
      </c>
      <c r="E37" s="30">
        <v>76684342853</v>
      </c>
      <c r="F37" s="30">
        <v>4200826</v>
      </c>
      <c r="G37" s="30">
        <v>382320</v>
      </c>
      <c r="H37" s="30">
        <v>34065400033</v>
      </c>
      <c r="I37" s="30">
        <v>34065400033</v>
      </c>
      <c r="J37" s="30">
        <v>0</v>
      </c>
      <c r="K37" s="30">
        <v>0</v>
      </c>
      <c r="L37" s="30">
        <v>2070033642</v>
      </c>
      <c r="M37" s="30">
        <v>34889026193</v>
      </c>
      <c r="N37" s="30">
        <v>34889026193</v>
      </c>
      <c r="O37" s="30">
        <v>0</v>
      </c>
      <c r="P37" s="30">
        <v>398788561</v>
      </c>
      <c r="Q37" s="30">
        <v>2746267708</v>
      </c>
      <c r="R37" s="30">
        <v>2215938574</v>
      </c>
      <c r="S37" s="30">
        <v>11738740631</v>
      </c>
      <c r="T37" s="30">
        <v>7841040000</v>
      </c>
      <c r="U37" s="30">
        <v>0</v>
      </c>
      <c r="V37" s="30">
        <v>7841040000</v>
      </c>
      <c r="W37" s="30">
        <v>98921040</v>
      </c>
      <c r="X37" s="30">
        <v>1364687863</v>
      </c>
      <c r="Y37" s="30">
        <v>28230246</v>
      </c>
      <c r="Z37" s="30">
        <v>0</v>
      </c>
      <c r="AA37" s="30">
        <v>0</v>
      </c>
      <c r="AB37" s="30">
        <v>77701969</v>
      </c>
      <c r="AC37" s="30">
        <v>50148647</v>
      </c>
      <c r="AD37" s="30">
        <v>2276503962</v>
      </c>
      <c r="AE37" s="30">
        <v>0</v>
      </c>
      <c r="AF37" s="30">
        <v>0</v>
      </c>
      <c r="AG37" s="30">
        <v>0</v>
      </c>
      <c r="AH37" s="30">
        <v>0</v>
      </c>
      <c r="AI37" s="30">
        <f t="shared" si="22"/>
        <v>45768213830</v>
      </c>
      <c r="AJ37" s="30">
        <v>177018196</v>
      </c>
      <c r="AK37" s="30">
        <v>0</v>
      </c>
      <c r="AL37" s="30">
        <v>490780</v>
      </c>
      <c r="AM37" s="30">
        <v>176527416</v>
      </c>
      <c r="AN37" s="30">
        <v>0</v>
      </c>
      <c r="AO37" s="30">
        <v>701900139</v>
      </c>
      <c r="AP37" s="30">
        <v>696724436</v>
      </c>
      <c r="AQ37" s="30">
        <v>586736</v>
      </c>
      <c r="AR37" s="30">
        <v>3626377</v>
      </c>
      <c r="AS37" s="30">
        <v>0</v>
      </c>
      <c r="AT37" s="30">
        <v>657590</v>
      </c>
      <c r="AU37" s="30">
        <v>305000</v>
      </c>
      <c r="AV37" s="30">
        <v>0</v>
      </c>
      <c r="AW37" s="30">
        <v>0</v>
      </c>
      <c r="AX37" s="30">
        <v>0</v>
      </c>
      <c r="AY37" s="30">
        <v>0</v>
      </c>
      <c r="AZ37" s="30">
        <v>0</v>
      </c>
      <c r="BA37" s="30">
        <v>0</v>
      </c>
      <c r="BB37" s="30">
        <v>0</v>
      </c>
      <c r="BC37" s="30">
        <v>0</v>
      </c>
      <c r="BD37" s="30">
        <v>2982740818</v>
      </c>
      <c r="BE37" s="30">
        <v>0</v>
      </c>
      <c r="BF37" s="30">
        <v>2038334924</v>
      </c>
      <c r="BG37" s="30">
        <v>580721415</v>
      </c>
      <c r="BH37" s="30">
        <v>41847</v>
      </c>
      <c r="BI37" s="30">
        <v>0</v>
      </c>
      <c r="BJ37" s="30">
        <v>12307</v>
      </c>
      <c r="BK37" s="30">
        <v>0</v>
      </c>
      <c r="BL37" s="30">
        <v>8122319</v>
      </c>
      <c r="BM37" s="30">
        <v>0</v>
      </c>
      <c r="BN37" s="30">
        <v>6126258</v>
      </c>
      <c r="BO37" s="30">
        <v>72401</v>
      </c>
      <c r="BP37" s="30">
        <v>0</v>
      </c>
      <c r="BQ37" s="30">
        <v>0</v>
      </c>
      <c r="BR37" s="30">
        <v>349309347</v>
      </c>
      <c r="BS37" s="30">
        <v>0</v>
      </c>
      <c r="BT37" s="30">
        <v>97657658</v>
      </c>
      <c r="BU37" s="30">
        <v>0</v>
      </c>
      <c r="BV37" s="30">
        <v>735747</v>
      </c>
      <c r="BW37" s="30">
        <v>3408051</v>
      </c>
      <c r="BX37" s="30">
        <v>365553</v>
      </c>
      <c r="BY37" s="30">
        <v>93148307</v>
      </c>
      <c r="BZ37" s="30">
        <v>0</v>
      </c>
      <c r="CA37" s="30">
        <v>0</v>
      </c>
      <c r="CB37" s="30">
        <v>0</v>
      </c>
      <c r="CC37" s="30">
        <v>3203614859</v>
      </c>
      <c r="CD37" s="30">
        <v>4344141</v>
      </c>
      <c r="CE37" s="30">
        <v>3558570392</v>
      </c>
      <c r="CF37" s="30">
        <v>122997762</v>
      </c>
      <c r="CG37" s="30">
        <v>2022587654</v>
      </c>
      <c r="CH37" s="30">
        <v>52504927</v>
      </c>
      <c r="CI37" s="30">
        <v>26051278</v>
      </c>
      <c r="CJ37" s="30">
        <v>1032530</v>
      </c>
      <c r="CK37" s="30">
        <v>17156929</v>
      </c>
      <c r="CL37" s="30">
        <v>1944072</v>
      </c>
      <c r="CM37" s="30">
        <v>494434</v>
      </c>
      <c r="CN37" s="30">
        <v>421993</v>
      </c>
      <c r="CO37" s="30">
        <v>0</v>
      </c>
      <c r="CP37" s="30">
        <v>5001320</v>
      </c>
      <c r="CQ37" s="30">
        <v>0</v>
      </c>
      <c r="CR37" s="30">
        <v>0</v>
      </c>
      <c r="CS37" s="30">
        <v>1135863332</v>
      </c>
      <c r="CT37" s="30">
        <v>301177612</v>
      </c>
      <c r="CU37" s="30">
        <v>22550580</v>
      </c>
      <c r="CV37" s="30">
        <v>44731170</v>
      </c>
      <c r="CW37" s="30">
        <v>17123958</v>
      </c>
      <c r="CX37" s="30">
        <v>6849460</v>
      </c>
      <c r="CY37" s="30">
        <v>2651833</v>
      </c>
      <c r="CZ37" s="30">
        <f t="shared" si="8"/>
        <v>740578719</v>
      </c>
      <c r="DA37" s="30">
        <v>629517542</v>
      </c>
      <c r="DB37" s="30">
        <v>92830957</v>
      </c>
      <c r="DC37" s="30">
        <v>0</v>
      </c>
      <c r="DD37" s="30">
        <v>18230220</v>
      </c>
      <c r="DE37" s="30">
        <v>200000</v>
      </c>
      <c r="DF37" s="30">
        <v>0</v>
      </c>
      <c r="DG37" s="30">
        <v>0</v>
      </c>
      <c r="DH37" s="30">
        <v>0</v>
      </c>
      <c r="DI37" s="30">
        <v>5455928</v>
      </c>
      <c r="DJ37" s="30">
        <v>0</v>
      </c>
      <c r="DK37" s="30">
        <v>5455928</v>
      </c>
      <c r="DL37" s="30">
        <v>27768845</v>
      </c>
      <c r="DM37" s="30">
        <f t="shared" si="9"/>
        <v>416305485</v>
      </c>
      <c r="DN37" s="30">
        <v>40166720</v>
      </c>
      <c r="DO37" s="30">
        <v>6143412</v>
      </c>
      <c r="DP37" s="30">
        <v>5335069</v>
      </c>
      <c r="DQ37" s="30">
        <v>808343</v>
      </c>
      <c r="DR37" s="30">
        <v>257780915</v>
      </c>
      <c r="DS37" s="30">
        <v>16180905</v>
      </c>
      <c r="DT37" s="30">
        <v>14496857</v>
      </c>
      <c r="DU37" s="30">
        <v>1562800</v>
      </c>
      <c r="DV37" s="30">
        <v>121248</v>
      </c>
      <c r="DW37" s="30">
        <v>12339900</v>
      </c>
      <c r="DX37" s="30">
        <v>1498500</v>
      </c>
      <c r="DY37" s="30">
        <v>3813600</v>
      </c>
      <c r="DZ37" s="30">
        <v>0</v>
      </c>
      <c r="EA37" s="30">
        <v>7027800</v>
      </c>
      <c r="EB37" s="30">
        <v>0</v>
      </c>
      <c r="EC37" s="30">
        <v>8181977</v>
      </c>
      <c r="ED37" s="30">
        <v>137137</v>
      </c>
      <c r="EE37" s="30">
        <v>8039500</v>
      </c>
      <c r="EF37" s="30">
        <v>5340</v>
      </c>
      <c r="EG37" s="30">
        <v>17577894</v>
      </c>
      <c r="EH37" s="30">
        <v>17563556</v>
      </c>
      <c r="EI37" s="30">
        <v>0</v>
      </c>
      <c r="EJ37" s="30">
        <v>14338</v>
      </c>
      <c r="EK37" s="30">
        <v>31354044</v>
      </c>
      <c r="EL37" s="30">
        <v>2623783</v>
      </c>
      <c r="EM37" s="30">
        <v>2064618</v>
      </c>
      <c r="EN37" s="30">
        <v>18222227</v>
      </c>
      <c r="EO37" s="30">
        <v>2554694</v>
      </c>
      <c r="EP37" s="30">
        <v>805503</v>
      </c>
      <c r="EQ37" s="30">
        <v>43013</v>
      </c>
      <c r="ER37" s="30">
        <v>14338</v>
      </c>
      <c r="ES37" s="30">
        <v>1190023</v>
      </c>
      <c r="ET37" s="30">
        <v>501817</v>
      </c>
      <c r="EU37" s="30">
        <v>4444655</v>
      </c>
      <c r="EV37" s="30">
        <v>1831752</v>
      </c>
      <c r="EW37" s="30">
        <v>31456697</v>
      </c>
      <c r="EX37" s="30">
        <v>0</v>
      </c>
      <c r="EY37" s="30">
        <v>71689</v>
      </c>
      <c r="EZ37" s="30">
        <v>22424009</v>
      </c>
      <c r="FA37" s="30">
        <v>8960999</v>
      </c>
      <c r="FB37" s="30">
        <v>0</v>
      </c>
      <c r="FC37" s="30">
        <v>320869</v>
      </c>
      <c r="FD37" s="30">
        <v>0</v>
      </c>
      <c r="FE37" s="30">
        <v>0</v>
      </c>
      <c r="FF37" s="30">
        <v>108626900</v>
      </c>
      <c r="FG37" s="30">
        <v>112214438</v>
      </c>
      <c r="FH37" s="30">
        <v>3871150</v>
      </c>
      <c r="FI37" s="30">
        <v>94330933</v>
      </c>
      <c r="FJ37" s="30">
        <v>12306178</v>
      </c>
      <c r="FK37" s="30">
        <v>3364334</v>
      </c>
      <c r="FL37" s="30">
        <v>0</v>
      </c>
      <c r="FM37" s="30">
        <v>0</v>
      </c>
      <c r="FN37" s="30">
        <v>0</v>
      </c>
      <c r="FO37" s="30">
        <v>8941844</v>
      </c>
      <c r="FP37" s="30">
        <v>1706177</v>
      </c>
      <c r="FQ37" s="30">
        <v>0</v>
      </c>
      <c r="FR37" s="30">
        <f t="shared" si="10"/>
        <v>265931436</v>
      </c>
      <c r="FS37" s="30">
        <v>74642991</v>
      </c>
      <c r="FT37" s="30">
        <v>293178</v>
      </c>
      <c r="FU37" s="30">
        <v>9455894</v>
      </c>
      <c r="FV37" s="30">
        <v>33217748</v>
      </c>
      <c r="FW37" s="30">
        <v>215557</v>
      </c>
      <c r="FX37" s="30">
        <v>33002191</v>
      </c>
      <c r="FY37" s="30">
        <v>191400</v>
      </c>
      <c r="FZ37" s="30">
        <v>359310</v>
      </c>
      <c r="GA37" s="30">
        <v>17631161</v>
      </c>
      <c r="GB37" s="30">
        <v>13494300</v>
      </c>
      <c r="GC37" s="30">
        <v>3108976</v>
      </c>
      <c r="GD37" s="30">
        <v>0</v>
      </c>
      <c r="GE37" s="30">
        <v>3108976</v>
      </c>
      <c r="GF37" s="30">
        <v>0</v>
      </c>
      <c r="GG37" s="30">
        <v>561684</v>
      </c>
      <c r="GH37" s="30">
        <v>7994400</v>
      </c>
      <c r="GI37" s="30">
        <v>47334891</v>
      </c>
      <c r="GJ37" s="30">
        <v>43554891</v>
      </c>
      <c r="GK37" s="30">
        <v>3780000</v>
      </c>
      <c r="GL37" s="30">
        <v>132288494</v>
      </c>
      <c r="GM37" s="30">
        <v>3370053</v>
      </c>
      <c r="GN37" s="30">
        <v>1195000</v>
      </c>
      <c r="GO37" s="30">
        <v>2950000</v>
      </c>
      <c r="GP37" s="30">
        <v>53592554</v>
      </c>
      <c r="GQ37" s="30">
        <v>12372067</v>
      </c>
      <c r="GR37" s="30">
        <v>162875</v>
      </c>
      <c r="GS37" s="30">
        <v>0</v>
      </c>
      <c r="GT37" s="30">
        <v>58645945</v>
      </c>
      <c r="GU37" s="30">
        <v>3162473846</v>
      </c>
      <c r="GV37" s="30">
        <v>0</v>
      </c>
      <c r="GW37" s="30">
        <v>1124940</v>
      </c>
      <c r="GX37" s="30">
        <v>0</v>
      </c>
      <c r="GY37" s="30">
        <v>0</v>
      </c>
      <c r="GZ37" s="30">
        <f t="shared" si="19"/>
        <v>1838213700</v>
      </c>
      <c r="HA37" s="30">
        <v>0</v>
      </c>
      <c r="HB37" s="30">
        <v>0</v>
      </c>
      <c r="HC37" s="30">
        <v>0</v>
      </c>
      <c r="HD37" s="30">
        <v>1323135206</v>
      </c>
      <c r="HE37" s="30">
        <v>0</v>
      </c>
      <c r="HF37" s="30">
        <v>0</v>
      </c>
      <c r="HG37" s="30">
        <v>0</v>
      </c>
      <c r="HH37" s="30">
        <f t="shared" si="11"/>
        <v>1824809300</v>
      </c>
      <c r="HI37" s="30">
        <f t="shared" si="12"/>
        <v>13404400</v>
      </c>
      <c r="HJ37" s="30">
        <v>1824809300</v>
      </c>
      <c r="HK37" s="30">
        <v>13404400</v>
      </c>
      <c r="HL37" s="30">
        <v>0</v>
      </c>
      <c r="HM37" s="30">
        <v>0</v>
      </c>
      <c r="HN37" s="30">
        <v>0</v>
      </c>
      <c r="HO37" s="30">
        <v>0</v>
      </c>
      <c r="HP37" s="30">
        <v>198565439</v>
      </c>
      <c r="HQ37" s="30">
        <v>500000</v>
      </c>
      <c r="HR37" s="30">
        <v>6224083</v>
      </c>
      <c r="HS37" s="30">
        <v>9001356</v>
      </c>
      <c r="HT37" s="30">
        <v>182840000</v>
      </c>
      <c r="HU37" s="30">
        <v>0</v>
      </c>
      <c r="HV37" s="30">
        <v>0</v>
      </c>
      <c r="HW37" s="30">
        <v>0</v>
      </c>
      <c r="HX37" s="30">
        <f t="shared" si="13"/>
        <v>1824809300</v>
      </c>
      <c r="HY37" s="30">
        <f t="shared" si="14"/>
        <v>13404400</v>
      </c>
      <c r="HZ37" s="30">
        <v>30778180021</v>
      </c>
      <c r="IA37" s="30">
        <v>29296064430</v>
      </c>
      <c r="IB37" s="30">
        <v>29296064430</v>
      </c>
      <c r="IC37" s="30">
        <v>0</v>
      </c>
      <c r="ID37" s="30">
        <v>0</v>
      </c>
      <c r="IE37" s="30">
        <v>0</v>
      </c>
      <c r="IF37" s="30">
        <v>0</v>
      </c>
      <c r="IG37" s="30">
        <v>25249315085</v>
      </c>
      <c r="IH37" s="30">
        <v>24027423692</v>
      </c>
      <c r="II37" s="30">
        <v>0</v>
      </c>
      <c r="IJ37" s="30">
        <v>1221891393</v>
      </c>
      <c r="IK37" s="30">
        <v>0</v>
      </c>
      <c r="IL37" s="30">
        <v>3732836260</v>
      </c>
      <c r="IM37" s="30">
        <v>1700514297</v>
      </c>
      <c r="IN37" s="30">
        <v>165903832</v>
      </c>
      <c r="IO37" s="30">
        <v>124427875</v>
      </c>
      <c r="IP37" s="30">
        <v>1741990256</v>
      </c>
      <c r="IQ37" s="30">
        <v>0</v>
      </c>
      <c r="IR37" s="30">
        <v>0</v>
      </c>
      <c r="IS37" s="30">
        <v>0</v>
      </c>
      <c r="IT37" s="30">
        <v>0</v>
      </c>
      <c r="IU37" s="30">
        <v>0</v>
      </c>
      <c r="IV37" s="30">
        <v>127070950</v>
      </c>
      <c r="IW37" s="30">
        <v>0</v>
      </c>
      <c r="IX37" s="30">
        <v>186842135</v>
      </c>
      <c r="IY37" s="30">
        <v>0</v>
      </c>
      <c r="IZ37" s="30">
        <v>0</v>
      </c>
      <c r="JA37" s="30">
        <v>0</v>
      </c>
      <c r="JB37" s="30">
        <v>0</v>
      </c>
      <c r="JC37" s="30">
        <v>0</v>
      </c>
      <c r="JD37" s="30">
        <v>0</v>
      </c>
      <c r="JE37" s="30">
        <v>0</v>
      </c>
      <c r="JF37" s="30">
        <v>0</v>
      </c>
      <c r="JG37" s="30">
        <v>0</v>
      </c>
      <c r="JH37" s="31">
        <v>0</v>
      </c>
      <c r="JI37" s="43">
        <v>0</v>
      </c>
      <c r="JJ37" s="43">
        <v>0</v>
      </c>
      <c r="JK37" s="43">
        <v>0</v>
      </c>
      <c r="JL37" s="43"/>
      <c r="JM37" s="30">
        <v>0</v>
      </c>
      <c r="JN37" s="43">
        <v>0</v>
      </c>
      <c r="JO37" s="30">
        <v>294304996</v>
      </c>
      <c r="JP37" s="30">
        <v>1537743139</v>
      </c>
      <c r="JQ37" s="30">
        <v>32711275</v>
      </c>
      <c r="JR37" s="30">
        <v>1014937107</v>
      </c>
      <c r="JS37" s="30">
        <v>0</v>
      </c>
      <c r="JT37" s="30">
        <v>0</v>
      </c>
      <c r="JU37" s="30">
        <v>0</v>
      </c>
      <c r="JV37" s="30">
        <v>490094757</v>
      </c>
      <c r="JW37" s="30">
        <v>0</v>
      </c>
      <c r="JX37" s="30">
        <v>0</v>
      </c>
      <c r="JY37" s="30">
        <v>0</v>
      </c>
      <c r="JZ37" s="30">
        <v>0</v>
      </c>
      <c r="KA37" s="30">
        <v>0</v>
      </c>
      <c r="KB37" s="30">
        <v>0</v>
      </c>
      <c r="KC37" s="30">
        <v>0</v>
      </c>
      <c r="KD37" s="30">
        <v>0</v>
      </c>
      <c r="KE37" s="30">
        <v>0</v>
      </c>
      <c r="KF37" s="30">
        <v>0</v>
      </c>
      <c r="KG37" s="30">
        <v>0</v>
      </c>
      <c r="KH37" s="30">
        <v>0</v>
      </c>
      <c r="KI37" s="43">
        <v>0</v>
      </c>
      <c r="KJ37" s="43">
        <v>0</v>
      </c>
      <c r="KK37" s="43">
        <v>0</v>
      </c>
      <c r="KL37" s="43">
        <v>0</v>
      </c>
      <c r="KM37" s="30">
        <v>-55627548</v>
      </c>
      <c r="KN37" s="30">
        <v>0</v>
      </c>
      <c r="KO37" s="30">
        <v>45747396</v>
      </c>
      <c r="KP37" s="30">
        <v>-137804591</v>
      </c>
      <c r="KQ37" s="30">
        <v>9074524</v>
      </c>
      <c r="KR37" s="30">
        <v>0</v>
      </c>
      <c r="KS37" s="30">
        <v>4484626</v>
      </c>
      <c r="KT37" s="30">
        <v>2826593</v>
      </c>
      <c r="KU37" s="30">
        <v>-526404</v>
      </c>
      <c r="KV37" s="30">
        <v>0</v>
      </c>
      <c r="KW37" s="30">
        <v>0</v>
      </c>
      <c r="KX37" s="30">
        <v>2037214</v>
      </c>
      <c r="KY37" s="30">
        <v>0</v>
      </c>
      <c r="KZ37" s="30">
        <v>3421639</v>
      </c>
      <c r="LA37" s="30">
        <v>10126199</v>
      </c>
      <c r="LB37" s="30">
        <v>3364516</v>
      </c>
      <c r="LC37" s="30">
        <v>1620740</v>
      </c>
      <c r="LD37" s="30">
        <v>0</v>
      </c>
      <c r="LE37" s="30">
        <v>0</v>
      </c>
      <c r="LF37" s="30">
        <v>0</v>
      </c>
      <c r="LG37" s="30">
        <v>0</v>
      </c>
      <c r="LH37" s="30">
        <v>0</v>
      </c>
      <c r="LI37" s="30">
        <v>0</v>
      </c>
      <c r="LJ37" s="31">
        <v>0</v>
      </c>
      <c r="LK37" s="31">
        <v>0</v>
      </c>
      <c r="LL37" s="31">
        <v>0</v>
      </c>
      <c r="LM37" s="31">
        <v>0</v>
      </c>
      <c r="LN37" s="31">
        <v>0</v>
      </c>
      <c r="LO37" s="31">
        <v>0</v>
      </c>
      <c r="LP37" s="31">
        <v>0</v>
      </c>
      <c r="LQ37" s="31">
        <v>0</v>
      </c>
      <c r="LR37" s="31">
        <v>0</v>
      </c>
      <c r="LS37" s="31">
        <v>0</v>
      </c>
      <c r="LT37" s="31">
        <v>0</v>
      </c>
      <c r="LU37" s="31">
        <v>0</v>
      </c>
      <c r="LV37" s="31">
        <v>0</v>
      </c>
      <c r="LW37" s="31">
        <v>0</v>
      </c>
      <c r="LX37" s="31">
        <v>0</v>
      </c>
      <c r="LY37" s="31">
        <v>0</v>
      </c>
      <c r="LZ37" s="31">
        <v>0</v>
      </c>
      <c r="MA37" s="31">
        <v>0</v>
      </c>
      <c r="MB37" s="31">
        <v>0</v>
      </c>
      <c r="MC37" s="31">
        <v>0</v>
      </c>
      <c r="MD37" s="31">
        <v>0</v>
      </c>
      <c r="ME37" s="31">
        <v>0</v>
      </c>
      <c r="MF37" s="31">
        <v>0</v>
      </c>
      <c r="MG37" s="31">
        <v>0</v>
      </c>
      <c r="MH37" s="31">
        <v>0</v>
      </c>
      <c r="MI37" s="31">
        <v>0</v>
      </c>
      <c r="MJ37" s="31">
        <v>0</v>
      </c>
      <c r="MK37" s="31">
        <v>0</v>
      </c>
      <c r="ML37" s="31">
        <v>0</v>
      </c>
      <c r="MM37" s="31">
        <v>0</v>
      </c>
      <c r="MN37" s="31">
        <v>0</v>
      </c>
      <c r="MO37" s="31">
        <v>0</v>
      </c>
      <c r="MP37" s="31">
        <v>0</v>
      </c>
      <c r="MQ37" s="30">
        <v>386252066</v>
      </c>
      <c r="MR37" s="30">
        <v>0</v>
      </c>
      <c r="MS37" s="30">
        <f t="shared" si="23"/>
        <v>12947062198</v>
      </c>
      <c r="MT37" s="30">
        <v>12008928092</v>
      </c>
      <c r="MU37" s="30">
        <v>0</v>
      </c>
      <c r="MV37" s="30">
        <v>2263755575</v>
      </c>
      <c r="MW37" s="30">
        <v>0</v>
      </c>
      <c r="MX37" s="30">
        <v>0</v>
      </c>
      <c r="MY37" s="30">
        <v>0</v>
      </c>
      <c r="MZ37" s="30">
        <v>8236553680</v>
      </c>
      <c r="NA37" s="30">
        <f t="shared" si="4"/>
        <v>0</v>
      </c>
      <c r="NB37" s="30">
        <v>0</v>
      </c>
      <c r="NC37" s="30">
        <v>0</v>
      </c>
      <c r="ND37" s="30">
        <f t="shared" si="5"/>
        <v>0</v>
      </c>
      <c r="NE37" s="30">
        <v>0</v>
      </c>
      <c r="NF37" s="30">
        <v>0</v>
      </c>
      <c r="NG37" s="30">
        <v>718073436</v>
      </c>
      <c r="NH37" s="30">
        <v>0</v>
      </c>
      <c r="NI37" s="30">
        <v>0</v>
      </c>
      <c r="NJ37" s="30">
        <v>0</v>
      </c>
      <c r="NK37" s="30">
        <v>0</v>
      </c>
      <c r="NL37" s="30">
        <v>0</v>
      </c>
      <c r="NM37" s="30">
        <v>0</v>
      </c>
      <c r="NN37" s="30">
        <v>0</v>
      </c>
      <c r="NO37" s="30">
        <v>0</v>
      </c>
      <c r="NP37" s="30">
        <v>0</v>
      </c>
      <c r="NQ37" s="30">
        <v>0</v>
      </c>
      <c r="NR37" s="30">
        <v>0</v>
      </c>
      <c r="NS37" s="30">
        <v>0</v>
      </c>
      <c r="NT37" s="30">
        <v>0</v>
      </c>
      <c r="NU37" s="30">
        <v>726243385</v>
      </c>
      <c r="NV37" s="30">
        <v>0</v>
      </c>
      <c r="NW37" s="30">
        <v>12384954</v>
      </c>
      <c r="NX37" s="30">
        <v>51917062</v>
      </c>
      <c r="NY37" s="30">
        <v>0</v>
      </c>
      <c r="NZ37" s="30">
        <v>0</v>
      </c>
      <c r="OA37" s="30">
        <v>75544837</v>
      </c>
      <c r="OB37" s="30">
        <v>0</v>
      </c>
      <c r="OC37" s="30">
        <v>0</v>
      </c>
      <c r="OD37" s="30">
        <v>0</v>
      </c>
      <c r="OE37" s="30">
        <v>0</v>
      </c>
      <c r="OF37" s="30">
        <v>0</v>
      </c>
      <c r="OG37" s="30">
        <v>0</v>
      </c>
      <c r="OH37" s="30">
        <v>0</v>
      </c>
      <c r="OI37" s="30">
        <v>0</v>
      </c>
      <c r="OJ37" s="30">
        <v>0</v>
      </c>
      <c r="OK37" s="30">
        <v>0</v>
      </c>
      <c r="OL37" s="30">
        <v>0</v>
      </c>
      <c r="OM37" s="30">
        <v>0</v>
      </c>
      <c r="ON37" s="30">
        <v>0</v>
      </c>
      <c r="OO37" s="30">
        <v>0</v>
      </c>
      <c r="OP37" s="30">
        <v>75544837</v>
      </c>
      <c r="OQ37" s="30">
        <v>0</v>
      </c>
      <c r="OR37" s="30">
        <v>0</v>
      </c>
      <c r="OS37" s="30">
        <v>862589269</v>
      </c>
      <c r="OT37" s="30">
        <v>0</v>
      </c>
      <c r="OU37" s="30">
        <v>785403768</v>
      </c>
      <c r="OV37" s="30">
        <v>0</v>
      </c>
      <c r="OW37" s="30">
        <v>0</v>
      </c>
      <c r="OX37" s="30">
        <v>8279300</v>
      </c>
      <c r="OY37" s="30">
        <v>0</v>
      </c>
      <c r="OZ37" s="30">
        <v>0</v>
      </c>
      <c r="PA37" s="30">
        <v>0</v>
      </c>
      <c r="PB37" s="30">
        <v>0</v>
      </c>
      <c r="PC37" s="30">
        <v>0</v>
      </c>
      <c r="PD37" s="30">
        <v>0</v>
      </c>
      <c r="PE37" s="30">
        <v>0</v>
      </c>
      <c r="PF37" s="30">
        <v>0</v>
      </c>
      <c r="PG37" s="30">
        <v>0</v>
      </c>
      <c r="PH37" s="30">
        <v>0</v>
      </c>
      <c r="PI37" s="30">
        <v>0</v>
      </c>
      <c r="PJ37" s="30">
        <v>0</v>
      </c>
      <c r="PK37" s="30">
        <v>0</v>
      </c>
      <c r="PL37" s="30">
        <v>0</v>
      </c>
      <c r="PM37" s="30">
        <v>68906201</v>
      </c>
      <c r="PN37" s="30">
        <v>68906201</v>
      </c>
      <c r="PO37" s="30">
        <v>0</v>
      </c>
      <c r="PP37" s="30">
        <v>0</v>
      </c>
      <c r="PQ37" s="30">
        <v>0</v>
      </c>
      <c r="PR37" s="30">
        <v>0</v>
      </c>
      <c r="PS37" s="30">
        <v>0</v>
      </c>
      <c r="PT37" s="30">
        <f t="shared" si="15"/>
        <v>0</v>
      </c>
      <c r="PU37" s="30">
        <v>0</v>
      </c>
      <c r="PV37" s="30">
        <v>0</v>
      </c>
      <c r="PW37" s="30">
        <v>0</v>
      </c>
      <c r="PX37" s="30">
        <v>0</v>
      </c>
      <c r="PY37" s="30">
        <v>0</v>
      </c>
      <c r="PZ37" s="30">
        <v>0</v>
      </c>
      <c r="QA37" s="30">
        <v>0</v>
      </c>
      <c r="QB37" s="30">
        <v>0</v>
      </c>
      <c r="QC37" s="30">
        <v>0</v>
      </c>
      <c r="QD37" s="30">
        <v>0</v>
      </c>
      <c r="QE37" s="30">
        <v>0</v>
      </c>
      <c r="QF37" s="30">
        <v>0</v>
      </c>
      <c r="QG37" s="30">
        <v>0</v>
      </c>
      <c r="QH37" s="30">
        <v>0</v>
      </c>
      <c r="QI37" s="30">
        <v>0</v>
      </c>
      <c r="QJ37" s="30">
        <v>0</v>
      </c>
      <c r="QK37" s="30">
        <v>0</v>
      </c>
      <c r="QL37" s="30">
        <v>0</v>
      </c>
      <c r="QM37" s="30">
        <v>0</v>
      </c>
      <c r="QN37" s="30">
        <v>0</v>
      </c>
      <c r="QO37" s="30">
        <f t="shared" si="16"/>
        <v>44974722758</v>
      </c>
      <c r="QP37" s="30">
        <f t="shared" si="17"/>
        <v>370431542</v>
      </c>
      <c r="QQ37" s="30">
        <v>20009396</v>
      </c>
      <c r="QR37" s="30">
        <v>19986396</v>
      </c>
      <c r="QS37" s="30">
        <v>23000</v>
      </c>
      <c r="QT37" s="30">
        <v>0</v>
      </c>
      <c r="QU37" s="30">
        <v>0</v>
      </c>
      <c r="QV37" s="30">
        <v>0</v>
      </c>
      <c r="QW37" s="30">
        <v>94178053</v>
      </c>
      <c r="QX37" s="30">
        <v>92267584</v>
      </c>
      <c r="QY37" s="30">
        <v>1910469</v>
      </c>
      <c r="QZ37" s="30">
        <v>256244093</v>
      </c>
      <c r="RA37" s="30">
        <v>0</v>
      </c>
      <c r="RB37" s="30">
        <v>0</v>
      </c>
      <c r="RC37" s="30">
        <v>0</v>
      </c>
      <c r="RD37" s="30">
        <v>0</v>
      </c>
      <c r="RE37" s="30">
        <v>0</v>
      </c>
      <c r="RF37" s="30">
        <v>0</v>
      </c>
      <c r="RG37" s="30">
        <v>0</v>
      </c>
      <c r="RH37" s="30">
        <v>0</v>
      </c>
      <c r="RI37" s="30">
        <v>44604291216</v>
      </c>
      <c r="RJ37" s="30">
        <v>4105087351</v>
      </c>
      <c r="RK37" s="30">
        <v>4105087351</v>
      </c>
      <c r="RL37" s="30">
        <v>3319894133</v>
      </c>
      <c r="RM37" s="30">
        <v>540875361</v>
      </c>
      <c r="RN37" s="30">
        <v>20392442</v>
      </c>
      <c r="RO37" s="30">
        <v>0</v>
      </c>
      <c r="RP37" s="30">
        <v>1905018</v>
      </c>
      <c r="RQ37" s="30">
        <v>0</v>
      </c>
      <c r="RR37" s="30">
        <v>0</v>
      </c>
      <c r="RS37" s="30">
        <v>0</v>
      </c>
      <c r="RT37" s="30">
        <v>8233027</v>
      </c>
      <c r="RU37" s="30">
        <v>202546481</v>
      </c>
      <c r="RV37" s="30">
        <v>7948646</v>
      </c>
      <c r="RW37" s="30">
        <v>3292243</v>
      </c>
      <c r="RX37" s="30">
        <v>0</v>
      </c>
      <c r="RY37" s="30">
        <v>0</v>
      </c>
      <c r="RZ37" s="30">
        <v>0</v>
      </c>
      <c r="SA37" s="30">
        <v>0</v>
      </c>
      <c r="SB37" s="30">
        <v>0</v>
      </c>
      <c r="SC37" s="30">
        <v>0</v>
      </c>
      <c r="SD37" s="30">
        <v>0</v>
      </c>
      <c r="SE37" s="30">
        <v>0</v>
      </c>
      <c r="SF37" s="30">
        <v>0</v>
      </c>
      <c r="SG37" s="30">
        <v>0</v>
      </c>
      <c r="SH37" s="30">
        <v>0</v>
      </c>
      <c r="SI37" s="30">
        <v>0</v>
      </c>
      <c r="SJ37" s="30">
        <v>0</v>
      </c>
      <c r="SK37" s="30">
        <v>0</v>
      </c>
      <c r="SL37" s="30">
        <v>0</v>
      </c>
      <c r="SM37" s="30">
        <v>0</v>
      </c>
      <c r="SN37" s="30">
        <v>0</v>
      </c>
      <c r="SO37" s="30">
        <v>0</v>
      </c>
      <c r="SP37" s="30">
        <v>0</v>
      </c>
      <c r="SQ37" s="30">
        <v>0</v>
      </c>
      <c r="SR37" s="30">
        <v>0</v>
      </c>
      <c r="SS37" s="30">
        <v>0</v>
      </c>
      <c r="ST37" s="30">
        <v>0</v>
      </c>
      <c r="SU37" s="30">
        <v>0</v>
      </c>
      <c r="SV37" s="30">
        <v>0</v>
      </c>
      <c r="SW37" s="30">
        <v>0</v>
      </c>
      <c r="SX37" s="30">
        <v>0</v>
      </c>
      <c r="SY37" s="30">
        <v>0</v>
      </c>
      <c r="SZ37" s="30">
        <v>0</v>
      </c>
      <c r="TA37" s="30">
        <v>0</v>
      </c>
      <c r="TB37" s="30">
        <v>0</v>
      </c>
      <c r="TC37" s="30">
        <v>0</v>
      </c>
      <c r="TD37" s="30">
        <v>0</v>
      </c>
      <c r="TE37" s="30">
        <v>0</v>
      </c>
      <c r="TF37" s="30">
        <v>0</v>
      </c>
      <c r="TG37" s="30">
        <v>0</v>
      </c>
      <c r="TH37" s="30">
        <v>0</v>
      </c>
      <c r="TI37" s="30">
        <f t="shared" si="18"/>
        <v>561267803</v>
      </c>
      <c r="TJ37" s="30">
        <f t="shared" si="6"/>
        <v>40000000001</v>
      </c>
      <c r="TK37" s="30">
        <v>40000000001</v>
      </c>
      <c r="TL37" s="30">
        <v>-69312463652</v>
      </c>
      <c r="TM37" s="30">
        <v>0</v>
      </c>
      <c r="TN37" s="30">
        <v>0</v>
      </c>
      <c r="TO37" s="30">
        <v>0</v>
      </c>
      <c r="TP37" s="30">
        <v>0</v>
      </c>
      <c r="TQ37" s="30">
        <v>0</v>
      </c>
      <c r="TR37" s="30">
        <v>109312463653</v>
      </c>
      <c r="TS37" s="30">
        <v>0</v>
      </c>
      <c r="TT37" s="30">
        <v>0</v>
      </c>
      <c r="TU37" s="30">
        <v>499203864</v>
      </c>
      <c r="TV37" s="30">
        <v>0</v>
      </c>
      <c r="TW37" s="30">
        <v>499080074</v>
      </c>
      <c r="TX37" s="30">
        <v>123790</v>
      </c>
      <c r="TY37" s="30">
        <v>0</v>
      </c>
      <c r="TZ37" s="30">
        <v>0</v>
      </c>
      <c r="UA37" s="30">
        <v>0</v>
      </c>
      <c r="UB37" s="30">
        <v>0</v>
      </c>
      <c r="UC37" s="30">
        <v>0</v>
      </c>
      <c r="UD37" s="30">
        <v>0</v>
      </c>
      <c r="UE37" s="30">
        <v>0</v>
      </c>
      <c r="UF37" s="30">
        <v>0</v>
      </c>
      <c r="UG37" s="30">
        <f t="shared" si="24"/>
        <v>192113082270</v>
      </c>
      <c r="UH37" s="1">
        <v>2128765684387</v>
      </c>
      <c r="UI37" s="1">
        <f>SUM($UG$28:UG37)-UH37</f>
        <v>0</v>
      </c>
    </row>
    <row r="38" spans="1:555">
      <c r="B38" s="58">
        <v>39387</v>
      </c>
      <c r="C38" s="30">
        <f t="shared" si="20"/>
        <v>150990568235</v>
      </c>
      <c r="D38" s="30">
        <f t="shared" si="21"/>
        <v>62358731677</v>
      </c>
      <c r="E38" s="30">
        <v>49934817813</v>
      </c>
      <c r="F38" s="30">
        <v>4596222</v>
      </c>
      <c r="G38" s="30">
        <v>386400</v>
      </c>
      <c r="H38" s="30">
        <v>20533187256</v>
      </c>
      <c r="I38" s="30">
        <v>20533187256</v>
      </c>
      <c r="J38" s="30">
        <v>0</v>
      </c>
      <c r="K38" s="30">
        <v>0</v>
      </c>
      <c r="L38" s="30">
        <v>1810848011</v>
      </c>
      <c r="M38" s="30">
        <v>22564508613</v>
      </c>
      <c r="N38" s="30">
        <v>22564508613</v>
      </c>
      <c r="O38" s="30">
        <v>0</v>
      </c>
      <c r="P38" s="30">
        <v>288096065</v>
      </c>
      <c r="Q38" s="30">
        <v>1976612887</v>
      </c>
      <c r="R38" s="30">
        <v>2314345964</v>
      </c>
      <c r="S38" s="30">
        <v>12423913864</v>
      </c>
      <c r="T38" s="30">
        <v>8210327000</v>
      </c>
      <c r="U38" s="30">
        <v>0</v>
      </c>
      <c r="V38" s="30">
        <v>8210327000</v>
      </c>
      <c r="W38" s="30">
        <v>90329317</v>
      </c>
      <c r="X38" s="30">
        <v>1406218182</v>
      </c>
      <c r="Y38" s="30">
        <v>124991361</v>
      </c>
      <c r="Z38" s="30">
        <v>0</v>
      </c>
      <c r="AA38" s="30">
        <v>0</v>
      </c>
      <c r="AB38" s="30">
        <v>82432710</v>
      </c>
      <c r="AC38" s="30">
        <v>23073556</v>
      </c>
      <c r="AD38" s="30">
        <v>2485034834</v>
      </c>
      <c r="AE38" s="30">
        <v>0</v>
      </c>
      <c r="AF38" s="30">
        <v>0</v>
      </c>
      <c r="AG38" s="30">
        <v>0</v>
      </c>
      <c r="AH38" s="30">
        <v>0</v>
      </c>
      <c r="AI38" s="30">
        <f t="shared" si="22"/>
        <v>88631836558</v>
      </c>
      <c r="AJ38" s="30">
        <v>106114624</v>
      </c>
      <c r="AK38" s="30">
        <v>0</v>
      </c>
      <c r="AL38" s="30">
        <v>397010</v>
      </c>
      <c r="AM38" s="30">
        <v>105717614</v>
      </c>
      <c r="AN38" s="30">
        <v>0</v>
      </c>
      <c r="AO38" s="30">
        <v>660652320</v>
      </c>
      <c r="AP38" s="30">
        <v>655861007</v>
      </c>
      <c r="AQ38" s="30">
        <v>0</v>
      </c>
      <c r="AR38" s="30">
        <v>3881001</v>
      </c>
      <c r="AS38" s="30">
        <v>122055</v>
      </c>
      <c r="AT38" s="30">
        <v>571657</v>
      </c>
      <c r="AU38" s="30">
        <v>216600</v>
      </c>
      <c r="AV38" s="30">
        <v>0</v>
      </c>
      <c r="AW38" s="30">
        <v>0</v>
      </c>
      <c r="AX38" s="30">
        <v>0</v>
      </c>
      <c r="AY38" s="30">
        <v>0</v>
      </c>
      <c r="AZ38" s="30">
        <v>0</v>
      </c>
      <c r="BA38" s="30">
        <v>0</v>
      </c>
      <c r="BB38" s="30">
        <v>0</v>
      </c>
      <c r="BC38" s="30">
        <v>0</v>
      </c>
      <c r="BD38" s="30">
        <v>2775393216</v>
      </c>
      <c r="BE38" s="30">
        <v>0</v>
      </c>
      <c r="BF38" s="30">
        <v>2184106286</v>
      </c>
      <c r="BG38" s="30">
        <v>460831022</v>
      </c>
      <c r="BH38" s="30">
        <v>129107</v>
      </c>
      <c r="BI38" s="30">
        <v>0</v>
      </c>
      <c r="BJ38" s="30">
        <v>4600</v>
      </c>
      <c r="BK38" s="30">
        <v>0</v>
      </c>
      <c r="BL38" s="30">
        <v>8872623</v>
      </c>
      <c r="BM38" s="30">
        <v>0</v>
      </c>
      <c r="BN38" s="30">
        <v>6730951</v>
      </c>
      <c r="BO38" s="30">
        <v>17618</v>
      </c>
      <c r="BP38" s="30">
        <v>0</v>
      </c>
      <c r="BQ38" s="30">
        <v>0</v>
      </c>
      <c r="BR38" s="30">
        <v>114701009</v>
      </c>
      <c r="BS38" s="30">
        <v>0</v>
      </c>
      <c r="BT38" s="30">
        <v>96770908</v>
      </c>
      <c r="BU38" s="30">
        <v>0</v>
      </c>
      <c r="BV38" s="30">
        <v>3423010</v>
      </c>
      <c r="BW38" s="30">
        <v>2976192</v>
      </c>
      <c r="BX38" s="30">
        <v>972054</v>
      </c>
      <c r="BY38" s="30">
        <v>89399652</v>
      </c>
      <c r="BZ38" s="30">
        <v>0</v>
      </c>
      <c r="CA38" s="30">
        <v>0</v>
      </c>
      <c r="CB38" s="30">
        <v>0</v>
      </c>
      <c r="CC38" s="30">
        <v>3069966801</v>
      </c>
      <c r="CD38" s="30">
        <v>2871684</v>
      </c>
      <c r="CE38" s="30">
        <v>3492489122</v>
      </c>
      <c r="CF38" s="30">
        <v>-847445358</v>
      </c>
      <c r="CG38" s="30">
        <v>2976618974</v>
      </c>
      <c r="CH38" s="30">
        <v>64021928</v>
      </c>
      <c r="CI38" s="30">
        <v>37976798</v>
      </c>
      <c r="CJ38" s="30">
        <v>824035</v>
      </c>
      <c r="CK38" s="30">
        <v>23543876</v>
      </c>
      <c r="CL38" s="30">
        <v>5036879</v>
      </c>
      <c r="CM38" s="30">
        <v>770952</v>
      </c>
      <c r="CN38" s="30">
        <v>1063063</v>
      </c>
      <c r="CO38" s="30">
        <v>0</v>
      </c>
      <c r="CP38" s="30">
        <v>6737993</v>
      </c>
      <c r="CQ38" s="30">
        <v>0</v>
      </c>
      <c r="CR38" s="30">
        <v>0</v>
      </c>
      <c r="CS38" s="30">
        <v>1244425739</v>
      </c>
      <c r="CT38" s="30">
        <v>377635988</v>
      </c>
      <c r="CU38" s="30">
        <v>21737593</v>
      </c>
      <c r="CV38" s="30">
        <v>49555010</v>
      </c>
      <c r="CW38" s="30">
        <v>15051301</v>
      </c>
      <c r="CX38" s="30">
        <v>7940464</v>
      </c>
      <c r="CY38" s="30">
        <v>3387360</v>
      </c>
      <c r="CZ38" s="30">
        <f t="shared" si="8"/>
        <v>735243699</v>
      </c>
      <c r="DA38" s="30">
        <v>627949934</v>
      </c>
      <c r="DB38" s="30">
        <v>88491655</v>
      </c>
      <c r="DC38" s="30">
        <v>0</v>
      </c>
      <c r="DD38" s="30">
        <v>18802110</v>
      </c>
      <c r="DE38" s="30">
        <v>33874324</v>
      </c>
      <c r="DF38" s="30">
        <v>0</v>
      </c>
      <c r="DG38" s="30">
        <v>0</v>
      </c>
      <c r="DH38" s="30">
        <v>0</v>
      </c>
      <c r="DI38" s="30">
        <v>8453418</v>
      </c>
      <c r="DJ38" s="30">
        <v>0</v>
      </c>
      <c r="DK38" s="30">
        <v>8453418</v>
      </c>
      <c r="DL38" s="30">
        <v>10965852</v>
      </c>
      <c r="DM38" s="30">
        <f t="shared" si="9"/>
        <v>415675811</v>
      </c>
      <c r="DN38" s="30">
        <v>38460796</v>
      </c>
      <c r="DO38" s="30">
        <v>6552157</v>
      </c>
      <c r="DP38" s="30">
        <v>5932428</v>
      </c>
      <c r="DQ38" s="30">
        <v>619729</v>
      </c>
      <c r="DR38" s="30">
        <v>257266494</v>
      </c>
      <c r="DS38" s="30">
        <v>15503701</v>
      </c>
      <c r="DT38" s="30">
        <v>14362751</v>
      </c>
      <c r="DU38" s="30">
        <v>1046645</v>
      </c>
      <c r="DV38" s="30">
        <v>94305</v>
      </c>
      <c r="DW38" s="30">
        <v>13657900</v>
      </c>
      <c r="DX38" s="30">
        <v>1009300</v>
      </c>
      <c r="DY38" s="30">
        <v>5561500</v>
      </c>
      <c r="DZ38" s="30">
        <v>0</v>
      </c>
      <c r="EA38" s="30">
        <v>7087100</v>
      </c>
      <c r="EB38" s="30">
        <v>0</v>
      </c>
      <c r="EC38" s="30">
        <v>8003610</v>
      </c>
      <c r="ED38" s="30">
        <v>117545</v>
      </c>
      <c r="EE38" s="30">
        <v>7880200</v>
      </c>
      <c r="EF38" s="30">
        <v>5865</v>
      </c>
      <c r="EG38" s="30">
        <v>16926603</v>
      </c>
      <c r="EH38" s="30">
        <v>16912265</v>
      </c>
      <c r="EI38" s="30">
        <v>0</v>
      </c>
      <c r="EJ38" s="30">
        <v>14338</v>
      </c>
      <c r="EK38" s="30">
        <v>30097215</v>
      </c>
      <c r="EL38" s="30">
        <v>2365703</v>
      </c>
      <c r="EM38" s="30">
        <v>1777865</v>
      </c>
      <c r="EN38" s="30">
        <v>18939969</v>
      </c>
      <c r="EO38" s="30">
        <v>2064625</v>
      </c>
      <c r="EP38" s="30">
        <v>573505</v>
      </c>
      <c r="EQ38" s="30">
        <v>57351</v>
      </c>
      <c r="ER38" s="30">
        <v>28676</v>
      </c>
      <c r="ES38" s="30">
        <v>1060984</v>
      </c>
      <c r="ET38" s="30">
        <v>344109</v>
      </c>
      <c r="EU38" s="30">
        <v>4487670</v>
      </c>
      <c r="EV38" s="30">
        <v>1743378</v>
      </c>
      <c r="EW38" s="30">
        <v>31341995</v>
      </c>
      <c r="EX38" s="30">
        <v>0</v>
      </c>
      <c r="EY38" s="30">
        <v>14338</v>
      </c>
      <c r="EZ38" s="30">
        <v>22151591</v>
      </c>
      <c r="FA38" s="30">
        <v>9176066</v>
      </c>
      <c r="FB38" s="30">
        <v>0</v>
      </c>
      <c r="FC38" s="30">
        <v>233360</v>
      </c>
      <c r="FD38" s="30">
        <v>0</v>
      </c>
      <c r="FE38" s="30">
        <v>0</v>
      </c>
      <c r="FF38" s="30">
        <v>110122900</v>
      </c>
      <c r="FG38" s="30">
        <v>113396364</v>
      </c>
      <c r="FH38" s="30">
        <v>3713438</v>
      </c>
      <c r="FI38" s="30">
        <v>95728233</v>
      </c>
      <c r="FJ38" s="30">
        <v>12377554</v>
      </c>
      <c r="FK38" s="30">
        <v>1922476</v>
      </c>
      <c r="FL38" s="30">
        <v>0</v>
      </c>
      <c r="FM38" s="30">
        <v>0</v>
      </c>
      <c r="FN38" s="30">
        <v>0</v>
      </c>
      <c r="FO38" s="30">
        <v>10455078</v>
      </c>
      <c r="FP38" s="30">
        <v>1577139</v>
      </c>
      <c r="FQ38" s="30">
        <v>0</v>
      </c>
      <c r="FR38" s="30">
        <f t="shared" si="10"/>
        <v>256414836</v>
      </c>
      <c r="FS38" s="30">
        <v>76215965</v>
      </c>
      <c r="FT38" s="30">
        <v>183235</v>
      </c>
      <c r="FU38" s="30">
        <v>9825447</v>
      </c>
      <c r="FV38" s="30">
        <v>27490801</v>
      </c>
      <c r="FW38" s="30">
        <v>107776</v>
      </c>
      <c r="FX38" s="30">
        <v>27383025</v>
      </c>
      <c r="FY38" s="30">
        <v>0</v>
      </c>
      <c r="FZ38" s="30">
        <v>287621</v>
      </c>
      <c r="GA38" s="30">
        <v>19856061</v>
      </c>
      <c r="GB38" s="30">
        <v>18572800</v>
      </c>
      <c r="GC38" s="30">
        <v>2703645</v>
      </c>
      <c r="GD38" s="30">
        <v>0</v>
      </c>
      <c r="GE38" s="30">
        <v>2703645</v>
      </c>
      <c r="GF38" s="30">
        <v>0</v>
      </c>
      <c r="GG38" s="30">
        <v>34379</v>
      </c>
      <c r="GH38" s="30">
        <v>7641500</v>
      </c>
      <c r="GI38" s="30">
        <v>28516272</v>
      </c>
      <c r="GJ38" s="30">
        <v>28516272</v>
      </c>
      <c r="GK38" s="30">
        <v>0</v>
      </c>
      <c r="GL38" s="30">
        <v>141303075</v>
      </c>
      <c r="GM38" s="30">
        <v>3391009</v>
      </c>
      <c r="GN38" s="30">
        <v>146017</v>
      </c>
      <c r="GO38" s="30">
        <v>1505000</v>
      </c>
      <c r="GP38" s="30">
        <v>59365146</v>
      </c>
      <c r="GQ38" s="30">
        <v>18001610</v>
      </c>
      <c r="GR38" s="30">
        <v>138043</v>
      </c>
      <c r="GS38" s="30">
        <v>0</v>
      </c>
      <c r="GT38" s="30">
        <v>58756250</v>
      </c>
      <c r="GU38" s="30">
        <v>20090280065</v>
      </c>
      <c r="GV38" s="30">
        <v>0</v>
      </c>
      <c r="GW38" s="30">
        <v>0</v>
      </c>
      <c r="GX38" s="30">
        <v>0</v>
      </c>
      <c r="GY38" s="30">
        <v>0</v>
      </c>
      <c r="GZ38" s="30">
        <f t="shared" si="19"/>
        <v>1960632354</v>
      </c>
      <c r="HA38" s="30">
        <v>0</v>
      </c>
      <c r="HB38" s="30">
        <v>15284213667</v>
      </c>
      <c r="HC38" s="30">
        <v>0</v>
      </c>
      <c r="HD38" s="30">
        <v>2845434044</v>
      </c>
      <c r="HE38" s="30">
        <v>0</v>
      </c>
      <c r="HF38" s="30">
        <v>0</v>
      </c>
      <c r="HG38" s="30">
        <v>0</v>
      </c>
      <c r="HH38" s="30">
        <f t="shared" si="11"/>
        <v>1915178288</v>
      </c>
      <c r="HI38" s="30">
        <f t="shared" si="12"/>
        <v>45454066</v>
      </c>
      <c r="HJ38" s="30">
        <v>1915178288</v>
      </c>
      <c r="HK38" s="30">
        <v>45454066</v>
      </c>
      <c r="HL38" s="30">
        <v>0</v>
      </c>
      <c r="HM38" s="30">
        <v>0</v>
      </c>
      <c r="HN38" s="30">
        <v>0</v>
      </c>
      <c r="HO38" s="30">
        <v>0</v>
      </c>
      <c r="HP38" s="30">
        <v>16891041</v>
      </c>
      <c r="HQ38" s="30">
        <v>635281</v>
      </c>
      <c r="HR38" s="30">
        <v>5888329</v>
      </c>
      <c r="HS38" s="30">
        <v>10367431</v>
      </c>
      <c r="HT38" s="30">
        <v>0</v>
      </c>
      <c r="HU38" s="30">
        <v>0</v>
      </c>
      <c r="HV38" s="30">
        <v>0</v>
      </c>
      <c r="HW38" s="30">
        <v>0</v>
      </c>
      <c r="HX38" s="30">
        <f t="shared" si="13"/>
        <v>1915178288</v>
      </c>
      <c r="HY38" s="30">
        <f t="shared" si="14"/>
        <v>45454066</v>
      </c>
      <c r="HZ38" s="30">
        <v>56460649838</v>
      </c>
      <c r="IA38" s="30">
        <v>54977310507</v>
      </c>
      <c r="IB38" s="30">
        <v>54977310507</v>
      </c>
      <c r="IC38" s="30">
        <v>0</v>
      </c>
      <c r="ID38" s="30">
        <v>0</v>
      </c>
      <c r="IE38" s="30">
        <v>0</v>
      </c>
      <c r="IF38" s="30">
        <v>0</v>
      </c>
      <c r="IG38" s="30">
        <v>48823863631</v>
      </c>
      <c r="IH38" s="30">
        <v>21475262756</v>
      </c>
      <c r="II38" s="30">
        <v>26126709482</v>
      </c>
      <c r="IJ38" s="30">
        <v>1221891393</v>
      </c>
      <c r="IK38" s="30">
        <v>0</v>
      </c>
      <c r="IL38" s="30">
        <v>3686162889</v>
      </c>
      <c r="IM38" s="30">
        <v>1679251984</v>
      </c>
      <c r="IN38" s="30">
        <v>163829460</v>
      </c>
      <c r="IO38" s="30">
        <v>122872096</v>
      </c>
      <c r="IP38" s="30">
        <v>1720209349</v>
      </c>
      <c r="IQ38" s="30">
        <v>0</v>
      </c>
      <c r="IR38" s="30">
        <v>0</v>
      </c>
      <c r="IS38" s="30">
        <v>0</v>
      </c>
      <c r="IT38" s="30">
        <v>0</v>
      </c>
      <c r="IU38" s="30">
        <v>0</v>
      </c>
      <c r="IV38" s="30">
        <v>125482123</v>
      </c>
      <c r="IW38" s="30">
        <v>0</v>
      </c>
      <c r="IX38" s="30">
        <v>2341801864</v>
      </c>
      <c r="IY38" s="30">
        <v>0</v>
      </c>
      <c r="IZ38" s="30">
        <v>0</v>
      </c>
      <c r="JA38" s="30">
        <v>0</v>
      </c>
      <c r="JB38" s="30">
        <v>0</v>
      </c>
      <c r="JC38" s="30">
        <v>0</v>
      </c>
      <c r="JD38" s="30">
        <v>0</v>
      </c>
      <c r="JE38" s="30">
        <v>0</v>
      </c>
      <c r="JF38" s="30">
        <v>0</v>
      </c>
      <c r="JG38" s="30">
        <v>0</v>
      </c>
      <c r="JH38" s="31">
        <v>0</v>
      </c>
      <c r="JI38" s="43">
        <v>0</v>
      </c>
      <c r="JJ38" s="43">
        <v>0</v>
      </c>
      <c r="JK38" s="43">
        <v>0</v>
      </c>
      <c r="JL38" s="43"/>
      <c r="JM38" s="30">
        <v>60000000</v>
      </c>
      <c r="JN38" s="43">
        <v>0</v>
      </c>
      <c r="JO38" s="30">
        <v>442236395</v>
      </c>
      <c r="JP38" s="30">
        <v>401101371</v>
      </c>
      <c r="JQ38" s="30">
        <v>0</v>
      </c>
      <c r="JR38" s="30">
        <v>300000000</v>
      </c>
      <c r="JS38" s="30">
        <v>0</v>
      </c>
      <c r="JT38" s="30">
        <v>0</v>
      </c>
      <c r="JU38" s="30">
        <v>0</v>
      </c>
      <c r="JV38" s="30">
        <v>0</v>
      </c>
      <c r="JW38" s="30">
        <v>0</v>
      </c>
      <c r="JX38" s="30">
        <v>0</v>
      </c>
      <c r="JY38" s="30">
        <v>41101371</v>
      </c>
      <c r="JZ38" s="30">
        <v>0</v>
      </c>
      <c r="KA38" s="30">
        <v>0</v>
      </c>
      <c r="KB38" s="30">
        <v>0</v>
      </c>
      <c r="KC38" s="30">
        <v>0</v>
      </c>
      <c r="KD38" s="30">
        <v>0</v>
      </c>
      <c r="KE38" s="30">
        <v>0</v>
      </c>
      <c r="KF38" s="30">
        <v>0</v>
      </c>
      <c r="KG38" s="30">
        <v>0</v>
      </c>
      <c r="KH38" s="30">
        <v>0</v>
      </c>
      <c r="KI38" s="43">
        <v>0</v>
      </c>
      <c r="KJ38" s="43">
        <v>0</v>
      </c>
      <c r="KK38" s="43">
        <v>0</v>
      </c>
      <c r="KL38" s="43">
        <v>0</v>
      </c>
      <c r="KM38" s="30">
        <v>1082237960</v>
      </c>
      <c r="KN38" s="30">
        <v>871639577</v>
      </c>
      <c r="KO38" s="30">
        <v>45747396</v>
      </c>
      <c r="KP38" s="30">
        <v>0</v>
      </c>
      <c r="KQ38" s="30">
        <v>9074524</v>
      </c>
      <c r="KR38" s="30">
        <v>18371001</v>
      </c>
      <c r="KS38" s="30">
        <v>4484626</v>
      </c>
      <c r="KT38" s="30">
        <v>2826593</v>
      </c>
      <c r="KU38" s="30">
        <v>0</v>
      </c>
      <c r="KV38" s="30">
        <v>107949866</v>
      </c>
      <c r="KW38" s="30">
        <v>0</v>
      </c>
      <c r="KX38" s="30">
        <v>635923</v>
      </c>
      <c r="KY38" s="30">
        <v>4657618</v>
      </c>
      <c r="KZ38" s="30">
        <v>3421639</v>
      </c>
      <c r="LA38" s="30">
        <v>10126199</v>
      </c>
      <c r="LB38" s="30">
        <v>1682258</v>
      </c>
      <c r="LC38" s="30">
        <v>1620740</v>
      </c>
      <c r="LD38" s="30">
        <v>0</v>
      </c>
      <c r="LE38" s="30">
        <v>0</v>
      </c>
      <c r="LF38" s="30">
        <v>0</v>
      </c>
      <c r="LG38" s="30">
        <v>0</v>
      </c>
      <c r="LH38" s="30">
        <v>0</v>
      </c>
      <c r="LI38" s="30">
        <v>0</v>
      </c>
      <c r="LJ38" s="31">
        <v>0</v>
      </c>
      <c r="LK38" s="31">
        <v>0</v>
      </c>
      <c r="LL38" s="31">
        <v>0</v>
      </c>
      <c r="LM38" s="31">
        <v>0</v>
      </c>
      <c r="LN38" s="31">
        <v>0</v>
      </c>
      <c r="LO38" s="31">
        <v>0</v>
      </c>
      <c r="LP38" s="31">
        <v>0</v>
      </c>
      <c r="LQ38" s="31">
        <v>0</v>
      </c>
      <c r="LR38" s="31">
        <v>0</v>
      </c>
      <c r="LS38" s="31">
        <v>0</v>
      </c>
      <c r="LT38" s="31">
        <v>0</v>
      </c>
      <c r="LU38" s="31">
        <v>0</v>
      </c>
      <c r="LV38" s="31">
        <v>0</v>
      </c>
      <c r="LW38" s="31">
        <v>0</v>
      </c>
      <c r="LX38" s="31">
        <v>0</v>
      </c>
      <c r="LY38" s="31">
        <v>0</v>
      </c>
      <c r="LZ38" s="31">
        <v>0</v>
      </c>
      <c r="MA38" s="31">
        <v>0</v>
      </c>
      <c r="MB38" s="31">
        <v>0</v>
      </c>
      <c r="MC38" s="31">
        <v>0</v>
      </c>
      <c r="MD38" s="31">
        <v>0</v>
      </c>
      <c r="ME38" s="31">
        <v>0</v>
      </c>
      <c r="MF38" s="31">
        <v>0</v>
      </c>
      <c r="MG38" s="31">
        <v>0</v>
      </c>
      <c r="MH38" s="31">
        <v>0</v>
      </c>
      <c r="MI38" s="31">
        <v>0</v>
      </c>
      <c r="MJ38" s="31">
        <v>0</v>
      </c>
      <c r="MK38" s="31">
        <v>0</v>
      </c>
      <c r="ML38" s="31">
        <v>0</v>
      </c>
      <c r="MM38" s="31">
        <v>0</v>
      </c>
      <c r="MN38" s="31">
        <v>0</v>
      </c>
      <c r="MO38" s="31">
        <v>0</v>
      </c>
      <c r="MP38" s="31">
        <v>0</v>
      </c>
      <c r="MQ38" s="30">
        <v>1185138063</v>
      </c>
      <c r="MR38" s="30">
        <v>0</v>
      </c>
      <c r="MS38" s="30">
        <f t="shared" si="23"/>
        <v>28944771996</v>
      </c>
      <c r="MT38" s="30">
        <v>27952000020</v>
      </c>
      <c r="MU38" s="30">
        <v>0</v>
      </c>
      <c r="MV38" s="30">
        <v>-1370928187</v>
      </c>
      <c r="MW38" s="30">
        <v>0</v>
      </c>
      <c r="MX38" s="30">
        <v>0</v>
      </c>
      <c r="MY38" s="30">
        <v>0</v>
      </c>
      <c r="MZ38" s="30">
        <v>8236553680</v>
      </c>
      <c r="NA38" s="30">
        <f t="shared" si="4"/>
        <v>0</v>
      </c>
      <c r="NB38" s="30">
        <v>0</v>
      </c>
      <c r="NC38" s="30">
        <v>0</v>
      </c>
      <c r="ND38" s="30">
        <f t="shared" si="5"/>
        <v>0</v>
      </c>
      <c r="NE38" s="30">
        <v>0</v>
      </c>
      <c r="NF38" s="30">
        <v>0</v>
      </c>
      <c r="NG38" s="30">
        <v>736042404</v>
      </c>
      <c r="NH38" s="30">
        <v>19435720416</v>
      </c>
      <c r="NI38" s="30">
        <v>0</v>
      </c>
      <c r="NJ38" s="30">
        <v>0</v>
      </c>
      <c r="NK38" s="30">
        <v>0</v>
      </c>
      <c r="NL38" s="30">
        <v>0</v>
      </c>
      <c r="NM38" s="30">
        <v>0</v>
      </c>
      <c r="NN38" s="30">
        <v>0</v>
      </c>
      <c r="NO38" s="30">
        <v>0</v>
      </c>
      <c r="NP38" s="30">
        <v>0</v>
      </c>
      <c r="NQ38" s="30">
        <v>0</v>
      </c>
      <c r="NR38" s="30">
        <v>0</v>
      </c>
      <c r="NS38" s="30">
        <v>0</v>
      </c>
      <c r="NT38" s="30">
        <v>0</v>
      </c>
      <c r="NU38" s="30">
        <v>862799269</v>
      </c>
      <c r="NV38" s="30">
        <v>0</v>
      </c>
      <c r="NW38" s="30">
        <v>2413644</v>
      </c>
      <c r="NX38" s="30">
        <v>49398794</v>
      </c>
      <c r="NY38" s="30">
        <v>0</v>
      </c>
      <c r="NZ38" s="30">
        <v>0</v>
      </c>
      <c r="OA38" s="30">
        <v>160947709</v>
      </c>
      <c r="OB38" s="30">
        <v>0</v>
      </c>
      <c r="OC38" s="30">
        <v>0</v>
      </c>
      <c r="OD38" s="30">
        <v>0</v>
      </c>
      <c r="OE38" s="30">
        <v>0</v>
      </c>
      <c r="OF38" s="30">
        <v>0</v>
      </c>
      <c r="OG38" s="30">
        <v>0</v>
      </c>
      <c r="OH38" s="30">
        <v>0</v>
      </c>
      <c r="OI38" s="30">
        <v>0</v>
      </c>
      <c r="OJ38" s="30">
        <v>0</v>
      </c>
      <c r="OK38" s="30">
        <v>0</v>
      </c>
      <c r="OL38" s="30">
        <v>0</v>
      </c>
      <c r="OM38" s="30">
        <v>0</v>
      </c>
      <c r="ON38" s="30">
        <v>0</v>
      </c>
      <c r="OO38" s="30">
        <v>0</v>
      </c>
      <c r="OP38" s="30">
        <v>160947709</v>
      </c>
      <c r="OQ38" s="30">
        <v>0</v>
      </c>
      <c r="OR38" s="30">
        <v>0</v>
      </c>
      <c r="OS38" s="30">
        <v>831824267</v>
      </c>
      <c r="OT38" s="30">
        <v>0</v>
      </c>
      <c r="OU38" s="30">
        <v>785403768</v>
      </c>
      <c r="OV38" s="30">
        <v>0</v>
      </c>
      <c r="OW38" s="30">
        <v>0</v>
      </c>
      <c r="OX38" s="30">
        <v>8266600</v>
      </c>
      <c r="OY38" s="30">
        <v>0</v>
      </c>
      <c r="OZ38" s="30">
        <v>0</v>
      </c>
      <c r="PA38" s="30">
        <v>0</v>
      </c>
      <c r="PB38" s="30">
        <v>0</v>
      </c>
      <c r="PC38" s="30">
        <v>0</v>
      </c>
      <c r="PD38" s="30">
        <v>0</v>
      </c>
      <c r="PE38" s="30">
        <v>0</v>
      </c>
      <c r="PF38" s="30">
        <v>0</v>
      </c>
      <c r="PG38" s="30">
        <v>0</v>
      </c>
      <c r="PH38" s="30">
        <v>0</v>
      </c>
      <c r="PI38" s="30">
        <v>0</v>
      </c>
      <c r="PJ38" s="30">
        <v>0</v>
      </c>
      <c r="PK38" s="30">
        <v>0</v>
      </c>
      <c r="PL38" s="30">
        <v>0</v>
      </c>
      <c r="PM38" s="30">
        <v>38153899</v>
      </c>
      <c r="PN38" s="30">
        <v>38153899</v>
      </c>
      <c r="PO38" s="30">
        <v>0</v>
      </c>
      <c r="PP38" s="30">
        <v>0</v>
      </c>
      <c r="PQ38" s="30">
        <v>0</v>
      </c>
      <c r="PR38" s="30">
        <v>0</v>
      </c>
      <c r="PS38" s="30">
        <v>0</v>
      </c>
      <c r="PT38" s="30">
        <f t="shared" si="15"/>
        <v>0</v>
      </c>
      <c r="PU38" s="30">
        <v>0</v>
      </c>
      <c r="PV38" s="30">
        <v>0</v>
      </c>
      <c r="PW38" s="30">
        <v>0</v>
      </c>
      <c r="PX38" s="30">
        <v>0</v>
      </c>
      <c r="PY38" s="30">
        <v>0</v>
      </c>
      <c r="PZ38" s="30">
        <v>0</v>
      </c>
      <c r="QA38" s="30">
        <v>0</v>
      </c>
      <c r="QB38" s="30">
        <v>0</v>
      </c>
      <c r="QC38" s="30">
        <v>0</v>
      </c>
      <c r="QD38" s="30">
        <v>0</v>
      </c>
      <c r="QE38" s="30">
        <v>0</v>
      </c>
      <c r="QF38" s="30">
        <v>0</v>
      </c>
      <c r="QG38" s="30">
        <v>0</v>
      </c>
      <c r="QH38" s="30">
        <v>0</v>
      </c>
      <c r="QI38" s="30">
        <v>0</v>
      </c>
      <c r="QJ38" s="30">
        <v>0</v>
      </c>
      <c r="QK38" s="30">
        <v>0</v>
      </c>
      <c r="QL38" s="30">
        <v>0</v>
      </c>
      <c r="QM38" s="30">
        <v>0</v>
      </c>
      <c r="QN38" s="30">
        <v>0</v>
      </c>
      <c r="QO38" s="30">
        <f t="shared" si="16"/>
        <v>14033120758</v>
      </c>
      <c r="QP38" s="30">
        <f t="shared" si="17"/>
        <v>9059863274</v>
      </c>
      <c r="QQ38" s="30">
        <v>40116795</v>
      </c>
      <c r="QR38" s="30">
        <v>40089195</v>
      </c>
      <c r="QS38" s="30">
        <v>27600</v>
      </c>
      <c r="QT38" s="30">
        <v>0</v>
      </c>
      <c r="QU38" s="30">
        <v>0</v>
      </c>
      <c r="QV38" s="30">
        <v>0</v>
      </c>
      <c r="QW38" s="30">
        <v>1011145035</v>
      </c>
      <c r="QX38" s="30">
        <v>1009286979</v>
      </c>
      <c r="QY38" s="30">
        <v>1858056</v>
      </c>
      <c r="QZ38" s="30">
        <v>8008601444</v>
      </c>
      <c r="RA38" s="30">
        <v>0</v>
      </c>
      <c r="RB38" s="30">
        <v>0</v>
      </c>
      <c r="RC38" s="30">
        <v>0</v>
      </c>
      <c r="RD38" s="30">
        <v>0</v>
      </c>
      <c r="RE38" s="30">
        <v>0</v>
      </c>
      <c r="RF38" s="30">
        <v>0</v>
      </c>
      <c r="RG38" s="30">
        <v>0</v>
      </c>
      <c r="RH38" s="30">
        <v>0</v>
      </c>
      <c r="RI38" s="30">
        <v>4973257484</v>
      </c>
      <c r="RJ38" s="30">
        <v>3432095940</v>
      </c>
      <c r="RK38" s="30">
        <v>3432095940</v>
      </c>
      <c r="RL38" s="30">
        <v>2282256267</v>
      </c>
      <c r="RM38" s="30">
        <v>790431994</v>
      </c>
      <c r="RN38" s="30">
        <v>128916367</v>
      </c>
      <c r="RO38" s="30">
        <v>0</v>
      </c>
      <c r="RP38" s="30">
        <v>1656767</v>
      </c>
      <c r="RQ38" s="30">
        <v>0</v>
      </c>
      <c r="RR38" s="30">
        <v>0</v>
      </c>
      <c r="RS38" s="30">
        <v>0</v>
      </c>
      <c r="RT38" s="30">
        <v>6138132</v>
      </c>
      <c r="RU38" s="30">
        <v>211007490</v>
      </c>
      <c r="RV38" s="30">
        <v>8204523</v>
      </c>
      <c r="RW38" s="30">
        <v>3484400</v>
      </c>
      <c r="RX38" s="30">
        <v>0</v>
      </c>
      <c r="RY38" s="30">
        <v>0</v>
      </c>
      <c r="RZ38" s="30">
        <v>0</v>
      </c>
      <c r="SA38" s="30">
        <v>0</v>
      </c>
      <c r="SB38" s="30">
        <v>0</v>
      </c>
      <c r="SC38" s="30">
        <v>0</v>
      </c>
      <c r="SD38" s="30">
        <v>0</v>
      </c>
      <c r="SE38" s="30">
        <v>0</v>
      </c>
      <c r="SF38" s="30">
        <v>0</v>
      </c>
      <c r="SG38" s="30">
        <v>0</v>
      </c>
      <c r="SH38" s="30">
        <v>0</v>
      </c>
      <c r="SI38" s="30">
        <v>0</v>
      </c>
      <c r="SJ38" s="30">
        <v>0</v>
      </c>
      <c r="SK38" s="30">
        <v>0</v>
      </c>
      <c r="SL38" s="30">
        <v>0</v>
      </c>
      <c r="SM38" s="30">
        <v>0</v>
      </c>
      <c r="SN38" s="30">
        <v>0</v>
      </c>
      <c r="SO38" s="30">
        <v>0</v>
      </c>
      <c r="SP38" s="30">
        <v>0</v>
      </c>
      <c r="SQ38" s="30">
        <v>0</v>
      </c>
      <c r="SR38" s="30">
        <v>0</v>
      </c>
      <c r="SS38" s="30">
        <v>0</v>
      </c>
      <c r="ST38" s="30">
        <v>0</v>
      </c>
      <c r="SU38" s="30">
        <v>0</v>
      </c>
      <c r="SV38" s="30">
        <v>0</v>
      </c>
      <c r="SW38" s="30">
        <v>0</v>
      </c>
      <c r="SX38" s="30">
        <v>0</v>
      </c>
      <c r="SY38" s="30">
        <v>0</v>
      </c>
      <c r="SZ38" s="30">
        <v>0</v>
      </c>
      <c r="TA38" s="30">
        <v>0</v>
      </c>
      <c r="TB38" s="30">
        <v>0</v>
      </c>
      <c r="TC38" s="30">
        <v>0</v>
      </c>
      <c r="TD38" s="30">
        <v>0</v>
      </c>
      <c r="TE38" s="30">
        <v>0</v>
      </c>
      <c r="TF38" s="30">
        <v>0</v>
      </c>
      <c r="TG38" s="30">
        <v>0</v>
      </c>
      <c r="TH38" s="30">
        <v>0</v>
      </c>
      <c r="TI38" s="30">
        <f t="shared" si="18"/>
        <v>919348361</v>
      </c>
      <c r="TJ38" s="30">
        <f t="shared" si="6"/>
        <v>-40000000000</v>
      </c>
      <c r="TK38" s="30">
        <v>-40000000000</v>
      </c>
      <c r="TL38" s="30">
        <v>-40000000000</v>
      </c>
      <c r="TM38" s="30">
        <v>0</v>
      </c>
      <c r="TN38" s="30">
        <v>0</v>
      </c>
      <c r="TO38" s="30">
        <v>0</v>
      </c>
      <c r="TP38" s="30">
        <v>0</v>
      </c>
      <c r="TQ38" s="30">
        <v>0</v>
      </c>
      <c r="TR38" s="30">
        <v>0</v>
      </c>
      <c r="TS38" s="30">
        <v>0</v>
      </c>
      <c r="TT38" s="30">
        <v>0</v>
      </c>
      <c r="TU38" s="30">
        <v>41541161544</v>
      </c>
      <c r="TV38" s="30">
        <v>0</v>
      </c>
      <c r="TW38" s="30">
        <v>41485130935</v>
      </c>
      <c r="TX38" s="30">
        <v>304150</v>
      </c>
      <c r="TY38" s="30">
        <v>55726459</v>
      </c>
      <c r="TZ38" s="30">
        <v>0</v>
      </c>
      <c r="UA38" s="30">
        <v>0</v>
      </c>
      <c r="UB38" s="30">
        <v>0</v>
      </c>
      <c r="UC38" s="30">
        <v>0</v>
      </c>
      <c r="UD38" s="30">
        <v>0</v>
      </c>
      <c r="UE38" s="30">
        <v>0</v>
      </c>
      <c r="UF38" s="30">
        <v>0</v>
      </c>
      <c r="UG38" s="30">
        <f t="shared" si="24"/>
        <v>193968460989</v>
      </c>
      <c r="UH38" s="1">
        <v>2322734145376</v>
      </c>
      <c r="UI38" s="1">
        <f>SUM($UG$28:UG38)-UH38</f>
        <v>0</v>
      </c>
    </row>
    <row r="39" spans="1:555">
      <c r="A39" s="5"/>
      <c r="B39" s="58">
        <v>39417</v>
      </c>
      <c r="C39" s="30">
        <f t="shared" si="20"/>
        <v>130195623034</v>
      </c>
      <c r="D39" s="30">
        <f t="shared" si="21"/>
        <v>50637492149</v>
      </c>
      <c r="E39" s="30">
        <v>35756483455</v>
      </c>
      <c r="F39" s="30">
        <v>3983619</v>
      </c>
      <c r="G39" s="30">
        <v>461760</v>
      </c>
      <c r="H39" s="30">
        <v>11843940716</v>
      </c>
      <c r="I39" s="30">
        <v>11843940716</v>
      </c>
      <c r="J39" s="30">
        <v>0</v>
      </c>
      <c r="K39" s="30">
        <v>0</v>
      </c>
      <c r="L39" s="30">
        <v>2015060062</v>
      </c>
      <c r="M39" s="30">
        <v>18959056362</v>
      </c>
      <c r="N39" s="30">
        <v>18959056362</v>
      </c>
      <c r="O39" s="30">
        <v>0</v>
      </c>
      <c r="P39" s="30">
        <v>541427925</v>
      </c>
      <c r="Q39" s="30">
        <v>2124761419</v>
      </c>
      <c r="R39" s="30">
        <v>0</v>
      </c>
      <c r="S39" s="30">
        <v>14881008694</v>
      </c>
      <c r="T39" s="30">
        <v>8042857000</v>
      </c>
      <c r="U39" s="30">
        <v>0</v>
      </c>
      <c r="V39" s="30">
        <v>8042857000</v>
      </c>
      <c r="W39" s="30">
        <v>115727837</v>
      </c>
      <c r="X39" s="30">
        <v>1971881929</v>
      </c>
      <c r="Y39" s="30">
        <v>36625545</v>
      </c>
      <c r="Z39" s="30">
        <v>0</v>
      </c>
      <c r="AA39" s="30">
        <v>0</v>
      </c>
      <c r="AB39" s="30">
        <v>58148394</v>
      </c>
      <c r="AC39" s="30">
        <v>48679195</v>
      </c>
      <c r="AD39" s="30">
        <v>4605581890</v>
      </c>
      <c r="AE39" s="30">
        <v>0</v>
      </c>
      <c r="AF39" s="30">
        <v>0</v>
      </c>
      <c r="AG39" s="30">
        <v>0</v>
      </c>
      <c r="AH39" s="30">
        <v>0</v>
      </c>
      <c r="AI39" s="30">
        <f t="shared" si="22"/>
        <v>79558130885</v>
      </c>
      <c r="AJ39" s="30">
        <v>153147069</v>
      </c>
      <c r="AK39" s="30">
        <v>0</v>
      </c>
      <c r="AL39" s="30">
        <v>308700</v>
      </c>
      <c r="AM39" s="30">
        <v>152838369</v>
      </c>
      <c r="AN39" s="30">
        <v>0</v>
      </c>
      <c r="AO39" s="30">
        <v>-164098007</v>
      </c>
      <c r="AP39" s="30">
        <v>-187484776</v>
      </c>
      <c r="AQ39" s="30">
        <v>555867</v>
      </c>
      <c r="AR39" s="30">
        <v>6251809</v>
      </c>
      <c r="AS39" s="30">
        <v>0</v>
      </c>
      <c r="AT39" s="30">
        <v>16085493</v>
      </c>
      <c r="AU39" s="30">
        <v>493600</v>
      </c>
      <c r="AV39" s="30">
        <v>0</v>
      </c>
      <c r="AW39" s="30">
        <v>0</v>
      </c>
      <c r="AX39" s="30">
        <v>0</v>
      </c>
      <c r="AY39" s="30">
        <v>0</v>
      </c>
      <c r="AZ39" s="30">
        <v>0</v>
      </c>
      <c r="BA39" s="30">
        <v>0</v>
      </c>
      <c r="BB39" s="30">
        <v>0</v>
      </c>
      <c r="BC39" s="30">
        <v>0</v>
      </c>
      <c r="BD39" s="30">
        <v>3744133744</v>
      </c>
      <c r="BE39" s="30">
        <v>0</v>
      </c>
      <c r="BF39" s="30">
        <v>3031019339</v>
      </c>
      <c r="BG39" s="30">
        <v>610122146</v>
      </c>
      <c r="BH39" s="30">
        <v>308967</v>
      </c>
      <c r="BI39" s="30">
        <v>0</v>
      </c>
      <c r="BJ39" s="30">
        <v>35404</v>
      </c>
      <c r="BK39" s="30">
        <v>0</v>
      </c>
      <c r="BL39" s="30">
        <v>0</v>
      </c>
      <c r="BM39" s="30">
        <v>0</v>
      </c>
      <c r="BN39" s="30">
        <v>12860241</v>
      </c>
      <c r="BO39" s="30">
        <v>15255</v>
      </c>
      <c r="BP39" s="30">
        <v>0</v>
      </c>
      <c r="BQ39" s="30">
        <v>0</v>
      </c>
      <c r="BR39" s="30">
        <v>89772392</v>
      </c>
      <c r="BS39" s="30">
        <v>0</v>
      </c>
      <c r="BT39" s="30">
        <v>159976280</v>
      </c>
      <c r="BU39" s="30">
        <v>9000</v>
      </c>
      <c r="BV39" s="30">
        <v>1464643</v>
      </c>
      <c r="BW39" s="30">
        <v>9877882</v>
      </c>
      <c r="BX39" s="30">
        <v>657114</v>
      </c>
      <c r="BY39" s="30">
        <v>147967641</v>
      </c>
      <c r="BZ39" s="30">
        <v>0</v>
      </c>
      <c r="CA39" s="30">
        <v>0</v>
      </c>
      <c r="CB39" s="30">
        <v>0</v>
      </c>
      <c r="CC39" s="30">
        <v>5127730843</v>
      </c>
      <c r="CD39" s="30">
        <v>6038243</v>
      </c>
      <c r="CE39" s="30">
        <v>3307887946</v>
      </c>
      <c r="CF39" s="30">
        <v>48391169</v>
      </c>
      <c r="CG39" s="30">
        <v>2012793087</v>
      </c>
      <c r="CH39" s="30">
        <v>128651460</v>
      </c>
      <c r="CI39" s="30">
        <v>17576802</v>
      </c>
      <c r="CJ39" s="30">
        <v>845461</v>
      </c>
      <c r="CK39" s="30">
        <v>10813969</v>
      </c>
      <c r="CL39" s="30">
        <v>1877894</v>
      </c>
      <c r="CM39" s="30">
        <v>462020</v>
      </c>
      <c r="CN39" s="30">
        <v>431470</v>
      </c>
      <c r="CO39" s="30">
        <v>0</v>
      </c>
      <c r="CP39" s="30">
        <v>3145988</v>
      </c>
      <c r="CQ39" s="30">
        <v>0</v>
      </c>
      <c r="CR39" s="30">
        <v>0</v>
      </c>
      <c r="CS39" s="30">
        <v>1086435422</v>
      </c>
      <c r="CT39" s="30">
        <v>193642140</v>
      </c>
      <c r="CU39" s="30">
        <v>54556503</v>
      </c>
      <c r="CV39" s="30">
        <v>47769741</v>
      </c>
      <c r="CW39" s="30">
        <v>20304123</v>
      </c>
      <c r="CX39" s="30">
        <v>11622433</v>
      </c>
      <c r="CY39" s="30">
        <v>3501913</v>
      </c>
      <c r="CZ39" s="30">
        <f t="shared" si="8"/>
        <v>740905431</v>
      </c>
      <c r="DA39" s="30">
        <v>634394958</v>
      </c>
      <c r="DB39" s="30">
        <v>82643853</v>
      </c>
      <c r="DC39" s="30">
        <v>0</v>
      </c>
      <c r="DD39" s="30">
        <v>23866620</v>
      </c>
      <c r="DE39" s="30">
        <v>14133138</v>
      </c>
      <c r="DF39" s="30">
        <v>0</v>
      </c>
      <c r="DG39" s="30">
        <v>0</v>
      </c>
      <c r="DH39" s="30">
        <v>0</v>
      </c>
      <c r="DI39" s="30">
        <v>84611</v>
      </c>
      <c r="DJ39" s="30">
        <v>0</v>
      </c>
      <c r="DK39" s="30">
        <v>84611</v>
      </c>
      <c r="DL39" s="30">
        <v>2510231</v>
      </c>
      <c r="DM39" s="30">
        <f t="shared" si="9"/>
        <v>454376747</v>
      </c>
      <c r="DN39" s="30">
        <v>45338772</v>
      </c>
      <c r="DO39" s="30">
        <v>7005649</v>
      </c>
      <c r="DP39" s="30">
        <v>6102997</v>
      </c>
      <c r="DQ39" s="30">
        <v>902652</v>
      </c>
      <c r="DR39" s="30">
        <v>282503409</v>
      </c>
      <c r="DS39" s="30">
        <v>19835271</v>
      </c>
      <c r="DT39" s="30">
        <v>18707787</v>
      </c>
      <c r="DU39" s="30">
        <v>1046651</v>
      </c>
      <c r="DV39" s="30">
        <v>80833</v>
      </c>
      <c r="DW39" s="30">
        <v>9628712</v>
      </c>
      <c r="DX39" s="30">
        <v>795612</v>
      </c>
      <c r="DY39" s="30">
        <v>4767000</v>
      </c>
      <c r="DZ39" s="30">
        <v>0</v>
      </c>
      <c r="EA39" s="30">
        <v>4066100</v>
      </c>
      <c r="EB39" s="30">
        <v>0</v>
      </c>
      <c r="EC39" s="30">
        <v>5796196</v>
      </c>
      <c r="ED39" s="30">
        <v>19591</v>
      </c>
      <c r="EE39" s="30">
        <v>5771600</v>
      </c>
      <c r="EF39" s="30">
        <v>5005</v>
      </c>
      <c r="EG39" s="30">
        <v>21353300</v>
      </c>
      <c r="EH39" s="30">
        <v>21295950</v>
      </c>
      <c r="EI39" s="30">
        <v>0</v>
      </c>
      <c r="EJ39" s="30">
        <v>57350</v>
      </c>
      <c r="EK39" s="30">
        <v>31950909</v>
      </c>
      <c r="EL39" s="30">
        <v>2150639</v>
      </c>
      <c r="EM39" s="30">
        <v>1434627</v>
      </c>
      <c r="EN39" s="30">
        <v>20288571</v>
      </c>
      <c r="EO39" s="30">
        <v>2368307</v>
      </c>
      <c r="EP39" s="30">
        <v>703408</v>
      </c>
      <c r="EQ39" s="30">
        <v>28676</v>
      </c>
      <c r="ER39" s="30">
        <v>14338</v>
      </c>
      <c r="ES39" s="30">
        <v>1004499</v>
      </c>
      <c r="ET39" s="30">
        <v>617386</v>
      </c>
      <c r="EU39" s="30">
        <v>3168609</v>
      </c>
      <c r="EV39" s="30">
        <v>1405950</v>
      </c>
      <c r="EW39" s="30">
        <v>24895545</v>
      </c>
      <c r="EX39" s="30">
        <v>0</v>
      </c>
      <c r="EY39" s="30">
        <v>43014</v>
      </c>
      <c r="EZ39" s="30">
        <v>18744714</v>
      </c>
      <c r="FA39" s="30">
        <v>6107817</v>
      </c>
      <c r="FB39" s="30">
        <v>0</v>
      </c>
      <c r="FC39" s="30">
        <v>218773</v>
      </c>
      <c r="FD39" s="30">
        <v>0</v>
      </c>
      <c r="FE39" s="30">
        <v>0</v>
      </c>
      <c r="FF39" s="30">
        <v>138008000</v>
      </c>
      <c r="FG39" s="30">
        <v>119528917</v>
      </c>
      <c r="FH39" s="30">
        <v>2018212</v>
      </c>
      <c r="FI39" s="30">
        <v>107028000</v>
      </c>
      <c r="FJ39" s="30">
        <v>8732654</v>
      </c>
      <c r="FK39" s="30">
        <v>1579179</v>
      </c>
      <c r="FL39" s="30">
        <v>0</v>
      </c>
      <c r="FM39" s="30">
        <v>0</v>
      </c>
      <c r="FN39" s="30">
        <v>0</v>
      </c>
      <c r="FO39" s="30">
        <v>7153475</v>
      </c>
      <c r="FP39" s="30">
        <v>1750051</v>
      </c>
      <c r="FQ39" s="30">
        <v>0</v>
      </c>
      <c r="FR39" s="30">
        <f t="shared" si="10"/>
        <v>198831302</v>
      </c>
      <c r="FS39" s="30">
        <v>49883870</v>
      </c>
      <c r="FT39" s="30">
        <v>183236</v>
      </c>
      <c r="FU39" s="30">
        <v>8434021</v>
      </c>
      <c r="FV39" s="30">
        <v>17935593</v>
      </c>
      <c r="FW39" s="30">
        <v>134722</v>
      </c>
      <c r="FX39" s="30">
        <v>17800871</v>
      </c>
      <c r="FY39" s="30">
        <v>111300</v>
      </c>
      <c r="FZ39" s="30">
        <v>372780</v>
      </c>
      <c r="GA39" s="30">
        <v>19074340</v>
      </c>
      <c r="GB39" s="30">
        <v>3772600</v>
      </c>
      <c r="GC39" s="30">
        <v>2040009</v>
      </c>
      <c r="GD39" s="30">
        <v>0</v>
      </c>
      <c r="GE39" s="30">
        <v>2040009</v>
      </c>
      <c r="GF39" s="30">
        <v>0</v>
      </c>
      <c r="GG39" s="30">
        <v>525592</v>
      </c>
      <c r="GH39" s="30">
        <v>7698500</v>
      </c>
      <c r="GI39" s="30">
        <v>21227879</v>
      </c>
      <c r="GJ39" s="30">
        <v>21220379</v>
      </c>
      <c r="GK39" s="30">
        <v>7500</v>
      </c>
      <c r="GL39" s="30">
        <v>117455452</v>
      </c>
      <c r="GM39" s="30">
        <v>2706314</v>
      </c>
      <c r="GN39" s="30">
        <v>1160000</v>
      </c>
      <c r="GO39" s="30">
        <v>747500</v>
      </c>
      <c r="GP39" s="30">
        <v>44887570</v>
      </c>
      <c r="GQ39" s="30">
        <v>15436170</v>
      </c>
      <c r="GR39" s="30">
        <v>76589</v>
      </c>
      <c r="GS39" s="30">
        <v>0</v>
      </c>
      <c r="GT39" s="30">
        <v>52441309</v>
      </c>
      <c r="GU39" s="30">
        <v>15816358363</v>
      </c>
      <c r="GV39" s="30">
        <v>3508000</v>
      </c>
      <c r="GW39" s="30">
        <v>0</v>
      </c>
      <c r="GX39" s="30">
        <v>0</v>
      </c>
      <c r="GY39" s="30">
        <v>0</v>
      </c>
      <c r="GZ39" s="30">
        <f t="shared" si="19"/>
        <v>7360094031</v>
      </c>
      <c r="HA39" s="30">
        <v>0</v>
      </c>
      <c r="HB39" s="30">
        <v>7080568535</v>
      </c>
      <c r="HC39" s="30">
        <v>0</v>
      </c>
      <c r="HD39" s="30">
        <v>1372187797</v>
      </c>
      <c r="HE39" s="30">
        <v>0</v>
      </c>
      <c r="HF39" s="30">
        <v>0</v>
      </c>
      <c r="HG39" s="30">
        <v>0</v>
      </c>
      <c r="HH39" s="30">
        <f t="shared" si="11"/>
        <v>7163026031</v>
      </c>
      <c r="HI39" s="30">
        <f t="shared" si="12"/>
        <v>197068000</v>
      </c>
      <c r="HJ39" s="30">
        <v>7163026031</v>
      </c>
      <c r="HK39" s="30">
        <v>197068000</v>
      </c>
      <c r="HL39" s="30">
        <v>0</v>
      </c>
      <c r="HM39" s="30">
        <v>0</v>
      </c>
      <c r="HN39" s="30">
        <v>0</v>
      </c>
      <c r="HO39" s="30">
        <v>0</v>
      </c>
      <c r="HP39" s="30">
        <v>14040006</v>
      </c>
      <c r="HQ39" s="30">
        <v>2453497</v>
      </c>
      <c r="HR39" s="30">
        <v>3594551</v>
      </c>
      <c r="HS39" s="30">
        <v>7991958</v>
      </c>
      <c r="HT39" s="30">
        <v>0</v>
      </c>
      <c r="HU39" s="30">
        <v>0</v>
      </c>
      <c r="HV39" s="30">
        <v>0</v>
      </c>
      <c r="HW39" s="30">
        <v>0</v>
      </c>
      <c r="HX39" s="30">
        <f t="shared" si="13"/>
        <v>7163026031</v>
      </c>
      <c r="HY39" s="30">
        <f t="shared" si="14"/>
        <v>197068000</v>
      </c>
      <c r="HZ39" s="30">
        <v>50600371317</v>
      </c>
      <c r="IA39" s="30">
        <v>52358781901</v>
      </c>
      <c r="IB39" s="30">
        <v>52358781901</v>
      </c>
      <c r="IC39" s="30">
        <v>0</v>
      </c>
      <c r="ID39" s="30">
        <v>0</v>
      </c>
      <c r="IE39" s="30">
        <v>0</v>
      </c>
      <c r="IF39" s="30">
        <v>0</v>
      </c>
      <c r="IG39" s="30">
        <v>43928748351</v>
      </c>
      <c r="IH39" s="30">
        <v>36233042712</v>
      </c>
      <c r="II39" s="30">
        <v>5716744055</v>
      </c>
      <c r="IJ39" s="30">
        <v>1978961584</v>
      </c>
      <c r="IK39" s="30">
        <v>0</v>
      </c>
      <c r="IL39" s="30">
        <v>6906043366</v>
      </c>
      <c r="IM39" s="30">
        <v>3146086425</v>
      </c>
      <c r="IN39" s="30">
        <v>306935257</v>
      </c>
      <c r="IO39" s="30">
        <v>230201445</v>
      </c>
      <c r="IP39" s="30">
        <v>3222820239</v>
      </c>
      <c r="IQ39" s="30">
        <v>0</v>
      </c>
      <c r="IR39" s="30">
        <v>0</v>
      </c>
      <c r="IS39" s="30">
        <v>0</v>
      </c>
      <c r="IT39" s="30">
        <v>0</v>
      </c>
      <c r="IU39" s="30">
        <v>0</v>
      </c>
      <c r="IV39" s="30">
        <v>235091357</v>
      </c>
      <c r="IW39" s="30">
        <v>0</v>
      </c>
      <c r="IX39" s="30">
        <v>167671955</v>
      </c>
      <c r="IY39" s="30">
        <v>0</v>
      </c>
      <c r="IZ39" s="30">
        <v>0</v>
      </c>
      <c r="JA39" s="30">
        <v>994000000</v>
      </c>
      <c r="JB39" s="30">
        <v>0</v>
      </c>
      <c r="JC39" s="30">
        <v>60000000</v>
      </c>
      <c r="JD39" s="30">
        <v>0</v>
      </c>
      <c r="JE39" s="30">
        <v>0</v>
      </c>
      <c r="JF39" s="30">
        <v>67226872</v>
      </c>
      <c r="JG39" s="30">
        <v>0</v>
      </c>
      <c r="JH39" s="31">
        <v>0</v>
      </c>
      <c r="JI39" s="43">
        <v>0</v>
      </c>
      <c r="JJ39" s="43">
        <v>0</v>
      </c>
      <c r="JK39" s="43">
        <v>0</v>
      </c>
      <c r="JL39" s="43"/>
      <c r="JM39" s="30">
        <v>0</v>
      </c>
      <c r="JN39" s="43">
        <v>0</v>
      </c>
      <c r="JO39" s="30">
        <v>267791592</v>
      </c>
      <c r="JP39" s="30">
        <v>-2766495687</v>
      </c>
      <c r="JQ39" s="30">
        <v>14771293</v>
      </c>
      <c r="JR39" s="30">
        <v>-2835958129</v>
      </c>
      <c r="JS39" s="30">
        <v>0</v>
      </c>
      <c r="JT39" s="30">
        <v>0</v>
      </c>
      <c r="JU39" s="30">
        <v>0</v>
      </c>
      <c r="JV39" s="30">
        <v>0</v>
      </c>
      <c r="JW39" s="30">
        <v>0</v>
      </c>
      <c r="JX39" s="30">
        <v>0</v>
      </c>
      <c r="JY39" s="30">
        <v>54691149</v>
      </c>
      <c r="JZ39" s="30">
        <v>0</v>
      </c>
      <c r="KA39" s="30">
        <v>0</v>
      </c>
      <c r="KB39" s="30">
        <v>0</v>
      </c>
      <c r="KC39" s="30">
        <v>0</v>
      </c>
      <c r="KD39" s="30">
        <v>0</v>
      </c>
      <c r="KE39" s="30">
        <v>0</v>
      </c>
      <c r="KF39" s="30">
        <v>0</v>
      </c>
      <c r="KG39" s="30">
        <v>0</v>
      </c>
      <c r="KH39" s="30">
        <v>0</v>
      </c>
      <c r="KI39" s="43">
        <v>0</v>
      </c>
      <c r="KJ39" s="43">
        <v>0</v>
      </c>
      <c r="KK39" s="43">
        <v>0</v>
      </c>
      <c r="KL39" s="43">
        <v>0</v>
      </c>
      <c r="KM39" s="30">
        <v>1008085103</v>
      </c>
      <c r="KN39" s="30">
        <v>871639577</v>
      </c>
      <c r="KO39" s="30">
        <v>45747396</v>
      </c>
      <c r="KP39" s="30">
        <v>0</v>
      </c>
      <c r="KQ39" s="30">
        <v>9074524</v>
      </c>
      <c r="KR39" s="30">
        <v>6123667</v>
      </c>
      <c r="KS39" s="30">
        <v>4484626</v>
      </c>
      <c r="KT39" s="30">
        <v>0</v>
      </c>
      <c r="KU39" s="30">
        <v>0</v>
      </c>
      <c r="KV39" s="30">
        <v>53974933</v>
      </c>
      <c r="KW39" s="30">
        <v>0</v>
      </c>
      <c r="KX39" s="30">
        <v>635923</v>
      </c>
      <c r="KY39" s="30">
        <v>4657518</v>
      </c>
      <c r="KZ39" s="30">
        <v>0</v>
      </c>
      <c r="LA39" s="30">
        <v>10126199</v>
      </c>
      <c r="LB39" s="30">
        <v>0</v>
      </c>
      <c r="LC39" s="30">
        <v>1620740</v>
      </c>
      <c r="LD39" s="30">
        <v>0</v>
      </c>
      <c r="LE39" s="30">
        <v>0</v>
      </c>
      <c r="LF39" s="30">
        <v>0</v>
      </c>
      <c r="LG39" s="30">
        <v>0</v>
      </c>
      <c r="LH39" s="30">
        <v>0</v>
      </c>
      <c r="LI39" s="30">
        <v>0</v>
      </c>
      <c r="LJ39" s="31">
        <v>0</v>
      </c>
      <c r="LK39" s="31">
        <v>0</v>
      </c>
      <c r="LL39" s="31">
        <v>0</v>
      </c>
      <c r="LM39" s="31">
        <v>0</v>
      </c>
      <c r="LN39" s="31">
        <v>0</v>
      </c>
      <c r="LO39" s="31">
        <v>0</v>
      </c>
      <c r="LP39" s="31">
        <v>0</v>
      </c>
      <c r="LQ39" s="31">
        <v>0</v>
      </c>
      <c r="LR39" s="31">
        <v>0</v>
      </c>
      <c r="LS39" s="31">
        <v>0</v>
      </c>
      <c r="LT39" s="31">
        <v>0</v>
      </c>
      <c r="LU39" s="31">
        <v>0</v>
      </c>
      <c r="LV39" s="31">
        <v>0</v>
      </c>
      <c r="LW39" s="31">
        <v>0</v>
      </c>
      <c r="LX39" s="31">
        <v>0</v>
      </c>
      <c r="LY39" s="31">
        <v>0</v>
      </c>
      <c r="LZ39" s="31">
        <v>0</v>
      </c>
      <c r="MA39" s="31">
        <v>0</v>
      </c>
      <c r="MB39" s="31">
        <v>0</v>
      </c>
      <c r="MC39" s="31">
        <v>0</v>
      </c>
      <c r="MD39" s="31">
        <v>0</v>
      </c>
      <c r="ME39" s="31">
        <v>0</v>
      </c>
      <c r="MF39" s="31">
        <v>0</v>
      </c>
      <c r="MG39" s="31">
        <v>0</v>
      </c>
      <c r="MH39" s="31">
        <v>0</v>
      </c>
      <c r="MI39" s="31">
        <v>0</v>
      </c>
      <c r="MJ39" s="31">
        <v>0</v>
      </c>
      <c r="MK39" s="31">
        <v>0</v>
      </c>
      <c r="ML39" s="31">
        <v>0</v>
      </c>
      <c r="MM39" s="31">
        <v>0</v>
      </c>
      <c r="MN39" s="31">
        <v>0</v>
      </c>
      <c r="MO39" s="31">
        <v>0</v>
      </c>
      <c r="MP39" s="31">
        <v>0</v>
      </c>
      <c r="MQ39" s="30">
        <v>150782196</v>
      </c>
      <c r="MR39" s="30">
        <v>0</v>
      </c>
      <c r="MS39" s="30">
        <f t="shared" si="23"/>
        <v>25477149351</v>
      </c>
      <c r="MT39" s="30">
        <v>29389853307</v>
      </c>
      <c r="MU39" s="30">
        <v>0</v>
      </c>
      <c r="MV39" s="30">
        <v>18119472735</v>
      </c>
      <c r="MW39" s="30">
        <v>0</v>
      </c>
      <c r="MX39" s="30">
        <v>0</v>
      </c>
      <c r="MY39" s="30">
        <v>0</v>
      </c>
      <c r="MZ39" s="30">
        <v>8236553676</v>
      </c>
      <c r="NA39" s="30">
        <f t="shared" si="4"/>
        <v>0</v>
      </c>
      <c r="NB39" s="30">
        <v>0</v>
      </c>
      <c r="NC39" s="30">
        <v>0</v>
      </c>
      <c r="ND39" s="30">
        <f t="shared" si="5"/>
        <v>0</v>
      </c>
      <c r="NE39" s="30">
        <v>0</v>
      </c>
      <c r="NF39" s="30">
        <v>0</v>
      </c>
      <c r="NG39" s="30">
        <v>26715839</v>
      </c>
      <c r="NH39" s="30">
        <v>0</v>
      </c>
      <c r="NI39" s="30">
        <v>0</v>
      </c>
      <c r="NJ39" s="30">
        <v>0</v>
      </c>
      <c r="NK39" s="30">
        <v>0</v>
      </c>
      <c r="NL39" s="30">
        <v>0</v>
      </c>
      <c r="NM39" s="30">
        <v>0</v>
      </c>
      <c r="NN39" s="30">
        <v>0</v>
      </c>
      <c r="NO39" s="30">
        <v>0</v>
      </c>
      <c r="NP39" s="30">
        <v>0</v>
      </c>
      <c r="NQ39" s="30">
        <v>0</v>
      </c>
      <c r="NR39" s="30">
        <v>0</v>
      </c>
      <c r="NS39" s="30">
        <v>0</v>
      </c>
      <c r="NT39" s="30">
        <v>0</v>
      </c>
      <c r="NU39" s="30">
        <v>2961860441</v>
      </c>
      <c r="NV39" s="30">
        <v>0</v>
      </c>
      <c r="NW39" s="30">
        <v>0</v>
      </c>
      <c r="NX39" s="30">
        <v>45250616</v>
      </c>
      <c r="NY39" s="30">
        <v>0</v>
      </c>
      <c r="NZ39" s="30">
        <v>0</v>
      </c>
      <c r="OA39" s="30">
        <v>-4825692452</v>
      </c>
      <c r="OB39" s="30">
        <v>0</v>
      </c>
      <c r="OC39" s="30">
        <v>0</v>
      </c>
      <c r="OD39" s="30">
        <v>0</v>
      </c>
      <c r="OE39" s="30">
        <v>0</v>
      </c>
      <c r="OF39" s="30">
        <v>0</v>
      </c>
      <c r="OG39" s="30">
        <v>0</v>
      </c>
      <c r="OH39" s="30">
        <v>0</v>
      </c>
      <c r="OI39" s="30">
        <v>0</v>
      </c>
      <c r="OJ39" s="30">
        <v>0</v>
      </c>
      <c r="OK39" s="30">
        <v>0</v>
      </c>
      <c r="OL39" s="30">
        <v>0</v>
      </c>
      <c r="OM39" s="30">
        <v>0</v>
      </c>
      <c r="ON39" s="30">
        <v>0</v>
      </c>
      <c r="OO39" s="30">
        <v>0</v>
      </c>
      <c r="OP39" s="30">
        <v>-18898348</v>
      </c>
      <c r="OQ39" s="30">
        <v>-4806794104</v>
      </c>
      <c r="OR39" s="30">
        <v>0</v>
      </c>
      <c r="OS39" s="30">
        <v>912988496</v>
      </c>
      <c r="OT39" s="30">
        <v>0</v>
      </c>
      <c r="OU39" s="30">
        <v>785403773</v>
      </c>
      <c r="OV39" s="30">
        <v>0</v>
      </c>
      <c r="OW39" s="30">
        <v>0</v>
      </c>
      <c r="OX39" s="30">
        <v>77396600</v>
      </c>
      <c r="OY39" s="30">
        <v>0</v>
      </c>
      <c r="OZ39" s="30">
        <v>0</v>
      </c>
      <c r="PA39" s="30">
        <v>0</v>
      </c>
      <c r="PB39" s="30">
        <v>0</v>
      </c>
      <c r="PC39" s="30">
        <v>0</v>
      </c>
      <c r="PD39" s="30">
        <v>0</v>
      </c>
      <c r="PE39" s="30">
        <v>0</v>
      </c>
      <c r="PF39" s="30">
        <v>0</v>
      </c>
      <c r="PG39" s="30">
        <v>0</v>
      </c>
      <c r="PH39" s="30">
        <v>0</v>
      </c>
      <c r="PI39" s="30">
        <v>0</v>
      </c>
      <c r="PJ39" s="30">
        <v>0</v>
      </c>
      <c r="PK39" s="30">
        <v>0</v>
      </c>
      <c r="PL39" s="30">
        <v>0</v>
      </c>
      <c r="PM39" s="30">
        <v>50188123</v>
      </c>
      <c r="PN39" s="30">
        <v>50188123</v>
      </c>
      <c r="PO39" s="30">
        <v>0</v>
      </c>
      <c r="PP39" s="30">
        <v>0</v>
      </c>
      <c r="PQ39" s="30">
        <v>0</v>
      </c>
      <c r="PR39" s="30">
        <v>0</v>
      </c>
      <c r="PS39" s="30">
        <v>0</v>
      </c>
      <c r="PT39" s="30">
        <f t="shared" si="15"/>
        <v>0</v>
      </c>
      <c r="PU39" s="30">
        <v>0</v>
      </c>
      <c r="PV39" s="30">
        <v>0</v>
      </c>
      <c r="PW39" s="30">
        <v>0</v>
      </c>
      <c r="PX39" s="30">
        <v>0</v>
      </c>
      <c r="PY39" s="30">
        <v>0</v>
      </c>
      <c r="PZ39" s="30">
        <v>0</v>
      </c>
      <c r="QA39" s="30">
        <v>0</v>
      </c>
      <c r="QB39" s="30">
        <v>0</v>
      </c>
      <c r="QC39" s="30">
        <v>0</v>
      </c>
      <c r="QD39" s="30">
        <v>0</v>
      </c>
      <c r="QE39" s="30">
        <v>0</v>
      </c>
      <c r="QF39" s="30">
        <v>0</v>
      </c>
      <c r="QG39" s="30">
        <v>0</v>
      </c>
      <c r="QH39" s="30">
        <v>0</v>
      </c>
      <c r="QI39" s="30">
        <v>0</v>
      </c>
      <c r="QJ39" s="30">
        <v>0</v>
      </c>
      <c r="QK39" s="30">
        <v>0</v>
      </c>
      <c r="QL39" s="30">
        <v>0</v>
      </c>
      <c r="QM39" s="30">
        <v>0</v>
      </c>
      <c r="QN39" s="30">
        <v>0</v>
      </c>
      <c r="QO39" s="30">
        <f t="shared" si="16"/>
        <v>28961054532</v>
      </c>
      <c r="QP39" s="30">
        <f t="shared" si="17"/>
        <v>13698337631</v>
      </c>
      <c r="QQ39" s="30">
        <v>73493300</v>
      </c>
      <c r="QR39" s="30">
        <v>55168393</v>
      </c>
      <c r="QS39" s="30">
        <v>18324907</v>
      </c>
      <c r="QT39" s="30">
        <v>0</v>
      </c>
      <c r="QU39" s="30">
        <v>0</v>
      </c>
      <c r="QV39" s="30">
        <v>0</v>
      </c>
      <c r="QW39" s="30">
        <v>322761127</v>
      </c>
      <c r="QX39" s="30">
        <v>319930128</v>
      </c>
      <c r="QY39" s="30">
        <v>2830999</v>
      </c>
      <c r="QZ39" s="30">
        <v>13302083204</v>
      </c>
      <c r="RA39" s="30">
        <v>0</v>
      </c>
      <c r="RB39" s="30">
        <v>11535836347</v>
      </c>
      <c r="RC39" s="30">
        <v>11535836347</v>
      </c>
      <c r="RD39" s="30">
        <v>11535836347</v>
      </c>
      <c r="RE39" s="30">
        <v>0</v>
      </c>
      <c r="RF39" s="30">
        <v>0</v>
      </c>
      <c r="RG39" s="30">
        <v>0</v>
      </c>
      <c r="RH39" s="30">
        <v>0</v>
      </c>
      <c r="RI39" s="30">
        <v>3726880554</v>
      </c>
      <c r="RJ39" s="30">
        <v>3723579534</v>
      </c>
      <c r="RK39" s="30">
        <v>3723579534</v>
      </c>
      <c r="RL39" s="30">
        <v>3106465069</v>
      </c>
      <c r="RM39" s="30">
        <v>438445218</v>
      </c>
      <c r="RN39" s="30">
        <v>93934498</v>
      </c>
      <c r="RO39" s="30">
        <v>0</v>
      </c>
      <c r="RP39" s="30">
        <v>931090</v>
      </c>
      <c r="RQ39" s="30">
        <v>0</v>
      </c>
      <c r="RR39" s="30">
        <v>0</v>
      </c>
      <c r="RS39" s="30">
        <v>0</v>
      </c>
      <c r="RT39" s="30">
        <v>2602187</v>
      </c>
      <c r="RU39" s="30">
        <v>44488312</v>
      </c>
      <c r="RV39" s="30">
        <v>7925518</v>
      </c>
      <c r="RW39" s="30">
        <v>3446480</v>
      </c>
      <c r="RX39" s="30">
        <v>0</v>
      </c>
      <c r="RY39" s="30">
        <v>25341162</v>
      </c>
      <c r="RZ39" s="30">
        <v>0</v>
      </c>
      <c r="SA39" s="30">
        <v>0</v>
      </c>
      <c r="SB39" s="30">
        <v>0</v>
      </c>
      <c r="SC39" s="30">
        <v>0</v>
      </c>
      <c r="SD39" s="30">
        <v>0</v>
      </c>
      <c r="SE39" s="30">
        <v>0</v>
      </c>
      <c r="SF39" s="30">
        <v>0</v>
      </c>
      <c r="SG39" s="30">
        <v>0</v>
      </c>
      <c r="SH39" s="30">
        <v>0</v>
      </c>
      <c r="SI39" s="30">
        <v>0</v>
      </c>
      <c r="SJ39" s="30">
        <v>0</v>
      </c>
      <c r="SK39" s="30">
        <v>0</v>
      </c>
      <c r="SL39" s="30">
        <v>0</v>
      </c>
      <c r="SM39" s="30">
        <v>0</v>
      </c>
      <c r="SN39" s="30">
        <v>0</v>
      </c>
      <c r="SO39" s="30">
        <v>0</v>
      </c>
      <c r="SP39" s="30">
        <v>0</v>
      </c>
      <c r="SQ39" s="30">
        <v>0</v>
      </c>
      <c r="SR39" s="30">
        <v>0</v>
      </c>
      <c r="SS39" s="30">
        <v>0</v>
      </c>
      <c r="ST39" s="30">
        <v>0</v>
      </c>
      <c r="SU39" s="30">
        <v>0</v>
      </c>
      <c r="SV39" s="30">
        <v>0</v>
      </c>
      <c r="SW39" s="30">
        <v>0</v>
      </c>
      <c r="SX39" s="30">
        <v>0</v>
      </c>
      <c r="SY39" s="30">
        <v>0</v>
      </c>
      <c r="SZ39" s="30">
        <v>0</v>
      </c>
      <c r="TA39" s="30">
        <v>0</v>
      </c>
      <c r="TB39" s="30">
        <v>0</v>
      </c>
      <c r="TC39" s="30">
        <v>0</v>
      </c>
      <c r="TD39" s="30">
        <v>0</v>
      </c>
      <c r="TE39" s="30">
        <v>0</v>
      </c>
      <c r="TF39" s="30">
        <v>0</v>
      </c>
      <c r="TG39" s="30">
        <v>0</v>
      </c>
      <c r="TH39" s="30">
        <v>0</v>
      </c>
      <c r="TI39" s="30">
        <f t="shared" si="18"/>
        <v>532379716</v>
      </c>
      <c r="TJ39" s="30">
        <f t="shared" si="6"/>
        <v>0</v>
      </c>
      <c r="TK39" s="30">
        <v>0</v>
      </c>
      <c r="TL39" s="30">
        <v>0</v>
      </c>
      <c r="TM39" s="30">
        <v>0</v>
      </c>
      <c r="TN39" s="30">
        <v>0</v>
      </c>
      <c r="TO39" s="30">
        <v>0</v>
      </c>
      <c r="TP39" s="30">
        <v>0</v>
      </c>
      <c r="TQ39" s="30">
        <v>0</v>
      </c>
      <c r="TR39" s="30">
        <v>0</v>
      </c>
      <c r="TS39" s="30">
        <v>0</v>
      </c>
      <c r="TT39" s="30">
        <v>0</v>
      </c>
      <c r="TU39" s="30">
        <v>3301020</v>
      </c>
      <c r="TV39" s="30">
        <v>0</v>
      </c>
      <c r="TW39" s="30">
        <v>2983973</v>
      </c>
      <c r="TX39" s="30">
        <v>90000</v>
      </c>
      <c r="TY39" s="30">
        <v>227047</v>
      </c>
      <c r="TZ39" s="30">
        <v>0</v>
      </c>
      <c r="UA39" s="30">
        <v>0</v>
      </c>
      <c r="UB39" s="30">
        <v>0</v>
      </c>
      <c r="UC39" s="30">
        <v>0</v>
      </c>
      <c r="UD39" s="30">
        <v>0</v>
      </c>
      <c r="UE39" s="30">
        <v>0</v>
      </c>
      <c r="UF39" s="30">
        <v>0</v>
      </c>
      <c r="UG39" s="30">
        <f t="shared" si="24"/>
        <v>184633826917</v>
      </c>
      <c r="UH39" s="1">
        <v>2507367972293</v>
      </c>
      <c r="UI39" s="1">
        <f>SUM($UG$28:UG39)-UH39</f>
        <v>0</v>
      </c>
    </row>
    <row r="40" spans="1:555">
      <c r="B40" s="58">
        <v>39448</v>
      </c>
      <c r="C40" s="42">
        <f t="shared" si="20"/>
        <v>125432177762</v>
      </c>
      <c r="D40" s="42">
        <f t="shared" si="21"/>
        <v>84180807104</v>
      </c>
      <c r="E40" s="42">
        <v>73034939195</v>
      </c>
      <c r="F40" s="42">
        <v>66358528</v>
      </c>
      <c r="G40" s="42">
        <v>638520</v>
      </c>
      <c r="H40" s="42">
        <v>39754446236</v>
      </c>
      <c r="I40" s="42">
        <v>34793091345.7472</v>
      </c>
      <c r="J40" s="42">
        <v>4961354890.2528</v>
      </c>
      <c r="K40" s="42">
        <v>0</v>
      </c>
      <c r="L40" s="42">
        <v>4352721436</v>
      </c>
      <c r="M40" s="42">
        <v>19738053033</v>
      </c>
      <c r="N40" s="42">
        <v>19738053033</v>
      </c>
      <c r="O40" s="42">
        <v>0</v>
      </c>
      <c r="P40" s="42">
        <v>2527045619</v>
      </c>
      <c r="Q40" s="42">
        <v>2004937516</v>
      </c>
      <c r="R40" s="42">
        <v>4439016672</v>
      </c>
      <c r="S40" s="42">
        <v>11145867909</v>
      </c>
      <c r="T40" s="42">
        <v>4037605675.6756754</v>
      </c>
      <c r="U40" s="42">
        <v>4750124324.3243246</v>
      </c>
      <c r="V40" s="42">
        <v>8787730000</v>
      </c>
      <c r="W40" s="42">
        <v>157075766</v>
      </c>
      <c r="X40" s="42">
        <v>1940328324</v>
      </c>
      <c r="Y40" s="42">
        <v>121464288</v>
      </c>
      <c r="Z40" s="42">
        <v>0</v>
      </c>
      <c r="AA40" s="42">
        <v>0</v>
      </c>
      <c r="AB40" s="42">
        <v>73491021</v>
      </c>
      <c r="AC40" s="42">
        <v>35894278</v>
      </c>
      <c r="AD40" s="42">
        <v>28443891</v>
      </c>
      <c r="AE40" s="42">
        <v>0</v>
      </c>
      <c r="AF40" s="42">
        <v>0</v>
      </c>
      <c r="AG40" s="42">
        <v>0</v>
      </c>
      <c r="AH40" s="42">
        <v>0</v>
      </c>
      <c r="AI40" s="42">
        <f t="shared" si="22"/>
        <v>41251370658</v>
      </c>
      <c r="AJ40" s="42">
        <v>115133417</v>
      </c>
      <c r="AK40" s="42">
        <v>44349712</v>
      </c>
      <c r="AL40" s="42">
        <v>265300</v>
      </c>
      <c r="AM40" s="42">
        <v>70518405</v>
      </c>
      <c r="AN40" s="42">
        <v>0</v>
      </c>
      <c r="AO40" s="42">
        <v>784180344</v>
      </c>
      <c r="AP40" s="42">
        <v>776340624</v>
      </c>
      <c r="AQ40" s="42">
        <v>500000</v>
      </c>
      <c r="AR40" s="42">
        <v>2940104</v>
      </c>
      <c r="AS40" s="42">
        <v>131135</v>
      </c>
      <c r="AT40" s="42">
        <v>2191947</v>
      </c>
      <c r="AU40" s="42">
        <v>2076534</v>
      </c>
      <c r="AV40" s="42">
        <v>0</v>
      </c>
      <c r="AW40" s="42">
        <v>0</v>
      </c>
      <c r="AX40" s="42">
        <v>0</v>
      </c>
      <c r="AY40" s="42">
        <v>0</v>
      </c>
      <c r="AZ40" s="42">
        <v>0</v>
      </c>
      <c r="BA40" s="42">
        <v>0</v>
      </c>
      <c r="BB40" s="42">
        <v>0</v>
      </c>
      <c r="BC40" s="42">
        <v>0</v>
      </c>
      <c r="BD40" s="42">
        <v>2202986825</v>
      </c>
      <c r="BE40" s="42">
        <v>0</v>
      </c>
      <c r="BF40" s="42">
        <v>1640038072</v>
      </c>
      <c r="BG40" s="42">
        <v>474115164</v>
      </c>
      <c r="BH40" s="42">
        <v>264640</v>
      </c>
      <c r="BI40" s="42">
        <v>0</v>
      </c>
      <c r="BJ40" s="42">
        <v>0</v>
      </c>
      <c r="BK40" s="42">
        <v>0</v>
      </c>
      <c r="BL40" s="42">
        <v>16900199</v>
      </c>
      <c r="BM40" s="42">
        <v>0</v>
      </c>
      <c r="BN40" s="42">
        <v>0</v>
      </c>
      <c r="BO40" s="42">
        <v>0</v>
      </c>
      <c r="BP40" s="42">
        <v>0</v>
      </c>
      <c r="BQ40" s="42">
        <v>0</v>
      </c>
      <c r="BR40" s="42">
        <v>71668750</v>
      </c>
      <c r="BS40" s="42">
        <v>0</v>
      </c>
      <c r="BT40" s="42">
        <v>96683930</v>
      </c>
      <c r="BU40" s="42">
        <v>0</v>
      </c>
      <c r="BV40" s="42">
        <v>143639</v>
      </c>
      <c r="BW40" s="42">
        <v>2055478</v>
      </c>
      <c r="BX40" s="42">
        <v>0</v>
      </c>
      <c r="BY40" s="42">
        <v>94484813</v>
      </c>
      <c r="BZ40" s="42">
        <v>0</v>
      </c>
      <c r="CA40" s="42">
        <v>0</v>
      </c>
      <c r="CB40" s="42">
        <v>0</v>
      </c>
      <c r="CC40" s="42">
        <v>2459149626</v>
      </c>
      <c r="CD40" s="42">
        <v>6272296</v>
      </c>
      <c r="CE40" s="42">
        <v>1299463308</v>
      </c>
      <c r="CF40" s="42">
        <v>122968229</v>
      </c>
      <c r="CG40" s="42">
        <v>0</v>
      </c>
      <c r="CH40" s="42">
        <v>31744821</v>
      </c>
      <c r="CI40" s="42">
        <v>23369731</v>
      </c>
      <c r="CJ40" s="42">
        <v>1008298</v>
      </c>
      <c r="CK40" s="42">
        <v>12672821</v>
      </c>
      <c r="CL40" s="42">
        <v>3060731</v>
      </c>
      <c r="CM40" s="42">
        <v>680865</v>
      </c>
      <c r="CN40" s="42">
        <v>650365</v>
      </c>
      <c r="CO40" s="42">
        <v>563642</v>
      </c>
      <c r="CP40" s="42">
        <v>4733009</v>
      </c>
      <c r="CQ40" s="42">
        <v>0</v>
      </c>
      <c r="CR40" s="42">
        <v>0</v>
      </c>
      <c r="CS40" s="42">
        <v>1107891327</v>
      </c>
      <c r="CT40" s="42">
        <v>271324372</v>
      </c>
      <c r="CU40" s="42">
        <v>22284619</v>
      </c>
      <c r="CV40" s="42">
        <v>28078786</v>
      </c>
      <c r="CW40" s="42">
        <v>7115982</v>
      </c>
      <c r="CX40" s="42">
        <v>4261483</v>
      </c>
      <c r="CY40" s="42">
        <v>1420058</v>
      </c>
      <c r="CZ40" s="42">
        <f t="shared" si="8"/>
        <v>773406027</v>
      </c>
      <c r="DA40" s="42">
        <v>665703075</v>
      </c>
      <c r="DB40" s="42">
        <v>90991452</v>
      </c>
      <c r="DC40" s="42">
        <v>0</v>
      </c>
      <c r="DD40" s="42">
        <v>16711500</v>
      </c>
      <c r="DE40" s="42">
        <v>0</v>
      </c>
      <c r="DF40" s="42">
        <v>0</v>
      </c>
      <c r="DG40" s="42">
        <v>0</v>
      </c>
      <c r="DH40" s="42">
        <v>0</v>
      </c>
      <c r="DI40" s="42">
        <v>5960153</v>
      </c>
      <c r="DJ40" s="42">
        <v>0</v>
      </c>
      <c r="DK40" s="42">
        <v>5960153</v>
      </c>
      <c r="DL40" s="42">
        <v>7359936</v>
      </c>
      <c r="DM40" s="42">
        <f t="shared" si="9"/>
        <v>1755263525</v>
      </c>
      <c r="DN40" s="42">
        <v>32940015</v>
      </c>
      <c r="DO40" s="42">
        <v>9634868</v>
      </c>
      <c r="DP40" s="42">
        <v>8373158</v>
      </c>
      <c r="DQ40" s="42">
        <v>1261710</v>
      </c>
      <c r="DR40" s="42">
        <v>1112873923</v>
      </c>
      <c r="DS40" s="42">
        <v>13334405</v>
      </c>
      <c r="DT40" s="42">
        <v>12220086</v>
      </c>
      <c r="DU40" s="42">
        <v>1099981</v>
      </c>
      <c r="DV40" s="42">
        <v>14338</v>
      </c>
      <c r="DW40" s="42">
        <v>12054400</v>
      </c>
      <c r="DX40" s="42">
        <v>1132800</v>
      </c>
      <c r="DY40" s="42">
        <v>3720200</v>
      </c>
      <c r="DZ40" s="42">
        <v>0</v>
      </c>
      <c r="EA40" s="42">
        <v>7201400</v>
      </c>
      <c r="EB40" s="42">
        <v>0</v>
      </c>
      <c r="EC40" s="42">
        <v>500953025</v>
      </c>
      <c r="ED40" s="42">
        <v>0</v>
      </c>
      <c r="EE40" s="42">
        <v>500873300</v>
      </c>
      <c r="EF40" s="42">
        <v>79725</v>
      </c>
      <c r="EG40" s="42">
        <v>14352435</v>
      </c>
      <c r="EH40" s="42">
        <v>14321905</v>
      </c>
      <c r="EI40" s="42">
        <v>0</v>
      </c>
      <c r="EJ40" s="42">
        <v>30530</v>
      </c>
      <c r="EK40" s="42">
        <v>24653813</v>
      </c>
      <c r="EL40" s="42">
        <v>1511198</v>
      </c>
      <c r="EM40" s="42">
        <v>1334512</v>
      </c>
      <c r="EN40" s="42">
        <v>15520882</v>
      </c>
      <c r="EO40" s="42">
        <v>1339154</v>
      </c>
      <c r="EP40" s="42">
        <v>432045</v>
      </c>
      <c r="EQ40" s="42">
        <v>30530</v>
      </c>
      <c r="ER40" s="42">
        <v>0</v>
      </c>
      <c r="ES40" s="42">
        <v>644826</v>
      </c>
      <c r="ET40" s="42">
        <v>231753</v>
      </c>
      <c r="EU40" s="42">
        <v>4293988</v>
      </c>
      <c r="EV40" s="42">
        <v>1356013</v>
      </c>
      <c r="EW40" s="42">
        <v>32696769</v>
      </c>
      <c r="EX40" s="42">
        <v>0</v>
      </c>
      <c r="EY40" s="42">
        <v>30530</v>
      </c>
      <c r="EZ40" s="42">
        <v>22209992</v>
      </c>
      <c r="FA40" s="42">
        <v>10456247</v>
      </c>
      <c r="FB40" s="42">
        <v>0</v>
      </c>
      <c r="FC40" s="42">
        <v>124095</v>
      </c>
      <c r="FD40" s="42">
        <v>19034</v>
      </c>
      <c r="FE40" s="42">
        <v>0</v>
      </c>
      <c r="FF40" s="42">
        <v>489330200</v>
      </c>
      <c r="FG40" s="42">
        <v>599814719</v>
      </c>
      <c r="FH40" s="42">
        <v>8526914</v>
      </c>
      <c r="FI40" s="42">
        <v>577285833</v>
      </c>
      <c r="FJ40" s="42">
        <v>13173972</v>
      </c>
      <c r="FK40" s="42">
        <v>734867</v>
      </c>
      <c r="FL40" s="42">
        <v>0</v>
      </c>
      <c r="FM40" s="42">
        <v>0</v>
      </c>
      <c r="FN40" s="42">
        <v>0</v>
      </c>
      <c r="FO40" s="42">
        <v>12439105</v>
      </c>
      <c r="FP40" s="42">
        <v>828000</v>
      </c>
      <c r="FQ40" s="42">
        <v>0</v>
      </c>
      <c r="FR40" s="42">
        <f t="shared" si="10"/>
        <v>245613467</v>
      </c>
      <c r="FS40" s="42">
        <v>48853217</v>
      </c>
      <c r="FT40" s="42">
        <v>155984</v>
      </c>
      <c r="FU40" s="42">
        <v>9782755</v>
      </c>
      <c r="FV40" s="42">
        <v>13055935</v>
      </c>
      <c r="FW40" s="42">
        <v>301093</v>
      </c>
      <c r="FX40" s="42">
        <v>12754842</v>
      </c>
      <c r="FY40" s="42">
        <v>0</v>
      </c>
      <c r="FZ40" s="42">
        <v>229900</v>
      </c>
      <c r="GA40" s="42">
        <v>21151043</v>
      </c>
      <c r="GB40" s="42">
        <v>4477600</v>
      </c>
      <c r="GC40" s="42">
        <v>2881753</v>
      </c>
      <c r="GD40" s="42">
        <v>0</v>
      </c>
      <c r="GE40" s="42">
        <v>2881753</v>
      </c>
      <c r="GF40" s="42">
        <v>0</v>
      </c>
      <c r="GG40" s="42">
        <v>5270</v>
      </c>
      <c r="GH40" s="42">
        <v>7564000</v>
      </c>
      <c r="GI40" s="42">
        <v>33331551</v>
      </c>
      <c r="GJ40" s="42">
        <v>33331551</v>
      </c>
      <c r="GK40" s="42">
        <v>0</v>
      </c>
      <c r="GL40" s="42">
        <v>152977676</v>
      </c>
      <c r="GM40" s="42">
        <v>2599058</v>
      </c>
      <c r="GN40" s="42">
        <v>0</v>
      </c>
      <c r="GO40" s="42">
        <v>0</v>
      </c>
      <c r="GP40" s="42">
        <v>88746633</v>
      </c>
      <c r="GQ40" s="42">
        <v>8760602</v>
      </c>
      <c r="GR40" s="42">
        <v>106811</v>
      </c>
      <c r="GS40" s="42">
        <v>0</v>
      </c>
      <c r="GT40" s="42">
        <v>52764572</v>
      </c>
      <c r="GU40" s="42">
        <v>765943254</v>
      </c>
      <c r="GV40" s="42">
        <v>530000</v>
      </c>
      <c r="GW40" s="42">
        <v>1622760</v>
      </c>
      <c r="GX40" s="42">
        <v>0</v>
      </c>
      <c r="GY40" s="42">
        <v>0</v>
      </c>
      <c r="GZ40" s="42">
        <f t="shared" si="19"/>
        <v>722000149</v>
      </c>
      <c r="HA40" s="42">
        <v>0</v>
      </c>
      <c r="HB40" s="42">
        <v>0</v>
      </c>
      <c r="HC40" s="42">
        <v>0</v>
      </c>
      <c r="HD40" s="42">
        <v>41790345</v>
      </c>
      <c r="HE40" s="42">
        <v>0</v>
      </c>
      <c r="HF40" s="42">
        <v>0</v>
      </c>
      <c r="HG40" s="42">
        <v>0</v>
      </c>
      <c r="HH40" s="42">
        <f t="shared" si="11"/>
        <v>682146149</v>
      </c>
      <c r="HI40" s="42">
        <f t="shared" si="12"/>
        <v>39854000</v>
      </c>
      <c r="HJ40" s="42">
        <v>682146149</v>
      </c>
      <c r="HK40" s="42">
        <v>39854000</v>
      </c>
      <c r="HL40" s="42">
        <v>0</v>
      </c>
      <c r="HM40" s="42">
        <v>0</v>
      </c>
      <c r="HN40" s="42">
        <v>0</v>
      </c>
      <c r="HO40" s="42">
        <v>0</v>
      </c>
      <c r="HP40" s="42">
        <v>13489200</v>
      </c>
      <c r="HQ40" s="42">
        <v>49561</v>
      </c>
      <c r="HR40" s="42">
        <v>3720289</v>
      </c>
      <c r="HS40" s="42">
        <v>9719350</v>
      </c>
      <c r="HT40" s="42">
        <v>0</v>
      </c>
      <c r="HU40" s="42">
        <v>0</v>
      </c>
      <c r="HV40" s="42">
        <v>0</v>
      </c>
      <c r="HW40" s="42">
        <v>0</v>
      </c>
      <c r="HX40" s="42">
        <f t="shared" si="13"/>
        <v>682146149</v>
      </c>
      <c r="HY40" s="42">
        <f t="shared" si="14"/>
        <v>39854000</v>
      </c>
      <c r="HZ40" s="42">
        <v>31315954348</v>
      </c>
      <c r="IA40" s="42">
        <v>30399736693</v>
      </c>
      <c r="IB40" s="42">
        <v>30399736693</v>
      </c>
      <c r="IC40" s="42">
        <v>26245923543</v>
      </c>
      <c r="ID40" s="42">
        <v>24449720476</v>
      </c>
      <c r="IE40" s="42">
        <v>0</v>
      </c>
      <c r="IF40" s="42">
        <v>1796203067</v>
      </c>
      <c r="IG40" s="42">
        <v>0</v>
      </c>
      <c r="IH40" s="42">
        <v>0</v>
      </c>
      <c r="II40" s="42">
        <v>0</v>
      </c>
      <c r="IJ40" s="42">
        <v>0</v>
      </c>
      <c r="IK40" s="42">
        <v>0</v>
      </c>
      <c r="IL40" s="42">
        <v>0</v>
      </c>
      <c r="IM40" s="42">
        <v>0</v>
      </c>
      <c r="IN40" s="42">
        <v>0</v>
      </c>
      <c r="IO40" s="42">
        <v>0</v>
      </c>
      <c r="IP40" s="42">
        <v>0</v>
      </c>
      <c r="IQ40" s="42">
        <v>4017066602</v>
      </c>
      <c r="IR40" s="42">
        <v>1829997008</v>
      </c>
      <c r="IS40" s="42">
        <v>178536293</v>
      </c>
      <c r="IT40" s="42">
        <v>133902220</v>
      </c>
      <c r="IU40" s="42">
        <v>1874631081</v>
      </c>
      <c r="IV40" s="42">
        <v>0</v>
      </c>
      <c r="IW40" s="42">
        <v>136746548</v>
      </c>
      <c r="IX40" s="42">
        <v>0</v>
      </c>
      <c r="IY40" s="42">
        <v>0</v>
      </c>
      <c r="IZ40" s="42">
        <v>0</v>
      </c>
      <c r="JA40" s="42">
        <v>0</v>
      </c>
      <c r="JB40" s="42" t="s">
        <v>342</v>
      </c>
      <c r="JC40" s="42">
        <v>0</v>
      </c>
      <c r="JD40" s="42">
        <v>0</v>
      </c>
      <c r="JE40" s="42">
        <v>0</v>
      </c>
      <c r="JF40" s="42">
        <v>0</v>
      </c>
      <c r="JG40" s="42">
        <v>0</v>
      </c>
      <c r="JH40" s="42">
        <v>0</v>
      </c>
      <c r="JI40" s="59">
        <v>0</v>
      </c>
      <c r="JJ40" s="59">
        <v>0</v>
      </c>
      <c r="JK40" s="59">
        <v>0</v>
      </c>
      <c r="JL40" s="59"/>
      <c r="JM40" s="42">
        <v>0</v>
      </c>
      <c r="JN40" s="59">
        <v>0</v>
      </c>
      <c r="JO40" s="42">
        <v>151721635</v>
      </c>
      <c r="JP40" s="42">
        <v>20917098</v>
      </c>
      <c r="JQ40" s="42">
        <v>17917098</v>
      </c>
      <c r="JR40" s="42">
        <v>0</v>
      </c>
      <c r="JS40" s="42">
        <v>0</v>
      </c>
      <c r="JT40" s="42">
        <v>0</v>
      </c>
      <c r="JU40" s="42">
        <v>0</v>
      </c>
      <c r="JV40" s="42">
        <v>3000000</v>
      </c>
      <c r="JW40" s="42">
        <v>0</v>
      </c>
      <c r="JX40" s="42">
        <v>0</v>
      </c>
      <c r="JY40" s="42">
        <v>0</v>
      </c>
      <c r="JZ40" s="42">
        <v>0</v>
      </c>
      <c r="KA40" s="42">
        <v>0</v>
      </c>
      <c r="KB40" s="42">
        <v>0</v>
      </c>
      <c r="KC40" s="42">
        <v>0</v>
      </c>
      <c r="KD40" s="42">
        <v>0</v>
      </c>
      <c r="KE40" s="42">
        <v>0</v>
      </c>
      <c r="KF40" s="42">
        <v>0</v>
      </c>
      <c r="KG40" s="42">
        <v>0</v>
      </c>
      <c r="KH40" s="42">
        <v>0</v>
      </c>
      <c r="KI40" s="59">
        <v>0</v>
      </c>
      <c r="KJ40" s="59">
        <v>0</v>
      </c>
      <c r="KK40" s="59">
        <v>0</v>
      </c>
      <c r="KL40" s="59">
        <v>0</v>
      </c>
      <c r="KM40" s="42">
        <v>895300557</v>
      </c>
      <c r="KN40" s="42">
        <v>871639577</v>
      </c>
      <c r="KO40" s="42">
        <v>0</v>
      </c>
      <c r="KP40" s="42">
        <v>0</v>
      </c>
      <c r="KQ40" s="42">
        <v>0</v>
      </c>
      <c r="KR40" s="42">
        <v>0</v>
      </c>
      <c r="KS40" s="42">
        <v>3439286</v>
      </c>
      <c r="KT40" s="42">
        <v>2826593</v>
      </c>
      <c r="KU40" s="42">
        <v>0</v>
      </c>
      <c r="KV40" s="42">
        <v>0</v>
      </c>
      <c r="KW40" s="42">
        <v>0</v>
      </c>
      <c r="KX40" s="42">
        <v>0</v>
      </c>
      <c r="KY40" s="42">
        <v>0</v>
      </c>
      <c r="KZ40" s="42">
        <v>6162616</v>
      </c>
      <c r="LA40" s="42">
        <v>9550227</v>
      </c>
      <c r="LB40" s="42">
        <v>1682258</v>
      </c>
      <c r="LC40" s="42">
        <v>0</v>
      </c>
      <c r="LD40" s="42">
        <v>0</v>
      </c>
      <c r="LE40" s="42">
        <v>0</v>
      </c>
      <c r="LF40" s="42">
        <v>0</v>
      </c>
      <c r="LG40" s="42">
        <v>0</v>
      </c>
      <c r="LH40" s="42">
        <v>0</v>
      </c>
      <c r="LI40" s="42">
        <v>0</v>
      </c>
      <c r="LJ40" s="42">
        <v>0</v>
      </c>
      <c r="LK40" s="42">
        <v>0</v>
      </c>
      <c r="LL40" s="42">
        <v>0</v>
      </c>
      <c r="LM40" s="42">
        <v>0</v>
      </c>
      <c r="LN40" s="42">
        <v>0</v>
      </c>
      <c r="LO40" s="42">
        <v>0</v>
      </c>
      <c r="LP40" s="42">
        <v>0</v>
      </c>
      <c r="LQ40" s="42">
        <v>0</v>
      </c>
      <c r="LR40" s="42">
        <v>0</v>
      </c>
      <c r="LS40" s="42">
        <v>0</v>
      </c>
      <c r="LT40" s="42">
        <v>0</v>
      </c>
      <c r="LU40" s="42">
        <v>0</v>
      </c>
      <c r="LV40" s="42">
        <v>0</v>
      </c>
      <c r="LW40" s="42">
        <v>0</v>
      </c>
      <c r="LX40" s="42">
        <v>0</v>
      </c>
      <c r="LY40" s="42">
        <v>0</v>
      </c>
      <c r="LZ40" s="42">
        <v>0</v>
      </c>
      <c r="MA40" s="42">
        <v>0</v>
      </c>
      <c r="MB40" s="42">
        <v>0</v>
      </c>
      <c r="MC40" s="42">
        <v>0</v>
      </c>
      <c r="MD40" s="42">
        <v>0</v>
      </c>
      <c r="ME40" s="42">
        <v>0</v>
      </c>
      <c r="MF40" s="42">
        <v>0</v>
      </c>
      <c r="MG40" s="42">
        <v>0</v>
      </c>
      <c r="MH40" s="42">
        <v>0</v>
      </c>
      <c r="MI40" s="42">
        <v>0</v>
      </c>
      <c r="MJ40" s="42">
        <v>0</v>
      </c>
      <c r="MK40" s="42">
        <v>0</v>
      </c>
      <c r="ML40" s="42">
        <v>0</v>
      </c>
      <c r="MM40" s="42">
        <v>0</v>
      </c>
      <c r="MN40" s="42">
        <v>0</v>
      </c>
      <c r="MO40" s="42">
        <v>0</v>
      </c>
      <c r="MP40" s="42">
        <v>0</v>
      </c>
      <c r="MQ40" s="42">
        <v>191406229</v>
      </c>
      <c r="MR40" s="42">
        <v>0</v>
      </c>
      <c r="MS40" s="42">
        <f t="shared" si="23"/>
        <v>12423871101</v>
      </c>
      <c r="MT40" s="42">
        <v>10934049630</v>
      </c>
      <c r="MU40" s="42">
        <v>0</v>
      </c>
      <c r="MV40" s="42">
        <v>0</v>
      </c>
      <c r="MW40" s="42">
        <v>0</v>
      </c>
      <c r="MX40" s="42">
        <v>0</v>
      </c>
      <c r="MY40" s="42">
        <v>0</v>
      </c>
      <c r="MZ40" s="42">
        <v>7798078650</v>
      </c>
      <c r="NA40" s="42">
        <f t="shared" si="4"/>
        <v>0</v>
      </c>
      <c r="NB40" s="42">
        <v>0</v>
      </c>
      <c r="NC40" s="42">
        <v>0</v>
      </c>
      <c r="ND40" s="42">
        <f t="shared" si="5"/>
        <v>0</v>
      </c>
      <c r="NE40" s="42">
        <v>0</v>
      </c>
      <c r="NF40" s="42">
        <v>0</v>
      </c>
      <c r="NG40" s="42">
        <v>1374404631</v>
      </c>
      <c r="NH40" s="42">
        <v>54000000</v>
      </c>
      <c r="NI40" s="42">
        <v>0</v>
      </c>
      <c r="NJ40" s="42">
        <v>0</v>
      </c>
      <c r="NK40" s="42">
        <v>0</v>
      </c>
      <c r="NL40" s="42">
        <v>0</v>
      </c>
      <c r="NM40" s="42">
        <v>0</v>
      </c>
      <c r="NN40" s="42">
        <v>0</v>
      </c>
      <c r="NO40" s="42">
        <v>0</v>
      </c>
      <c r="NP40" s="42">
        <v>0</v>
      </c>
      <c r="NQ40" s="42">
        <v>0</v>
      </c>
      <c r="NR40" s="42">
        <v>0</v>
      </c>
      <c r="NS40" s="42">
        <v>0</v>
      </c>
      <c r="NT40" s="42">
        <v>0</v>
      </c>
      <c r="NU40" s="42">
        <v>1666251114</v>
      </c>
      <c r="NV40" s="42">
        <v>0</v>
      </c>
      <c r="NW40" s="42">
        <v>0</v>
      </c>
      <c r="NX40" s="42">
        <v>41315235</v>
      </c>
      <c r="NY40" s="42">
        <v>0</v>
      </c>
      <c r="NZ40" s="42">
        <v>0</v>
      </c>
      <c r="OA40" s="42">
        <v>260055584</v>
      </c>
      <c r="OB40" s="42">
        <v>0</v>
      </c>
      <c r="OC40" s="42">
        <v>0</v>
      </c>
      <c r="OD40" s="42">
        <v>0</v>
      </c>
      <c r="OE40" s="42">
        <v>0</v>
      </c>
      <c r="OF40" s="42">
        <v>0</v>
      </c>
      <c r="OG40" s="42">
        <v>0</v>
      </c>
      <c r="OH40" s="42">
        <v>0</v>
      </c>
      <c r="OI40" s="42">
        <v>0</v>
      </c>
      <c r="OJ40" s="42">
        <v>0</v>
      </c>
      <c r="OK40" s="42">
        <v>0</v>
      </c>
      <c r="OL40" s="42">
        <v>0</v>
      </c>
      <c r="OM40" s="42">
        <v>0</v>
      </c>
      <c r="ON40" s="42">
        <v>0</v>
      </c>
      <c r="OO40" s="42">
        <v>0</v>
      </c>
      <c r="OP40" s="42">
        <v>260055584</v>
      </c>
      <c r="OQ40" s="42">
        <v>0</v>
      </c>
      <c r="OR40" s="42">
        <v>0</v>
      </c>
      <c r="OS40" s="42">
        <v>1229765887</v>
      </c>
      <c r="OT40" s="42">
        <v>0</v>
      </c>
      <c r="OU40" s="42">
        <v>1130575128</v>
      </c>
      <c r="OV40" s="42">
        <v>0</v>
      </c>
      <c r="OW40" s="42">
        <v>0</v>
      </c>
      <c r="OX40" s="42">
        <v>3269900</v>
      </c>
      <c r="OY40" s="42">
        <v>0</v>
      </c>
      <c r="OZ40" s="42">
        <v>0</v>
      </c>
      <c r="PA40" s="42">
        <v>0</v>
      </c>
      <c r="PB40" s="42">
        <v>0</v>
      </c>
      <c r="PC40" s="42">
        <v>0</v>
      </c>
      <c r="PD40" s="42">
        <v>0</v>
      </c>
      <c r="PE40" s="42">
        <v>0</v>
      </c>
      <c r="PF40" s="42">
        <v>0</v>
      </c>
      <c r="PG40" s="42">
        <v>0</v>
      </c>
      <c r="PH40" s="42">
        <v>0</v>
      </c>
      <c r="PI40" s="42">
        <v>0</v>
      </c>
      <c r="PJ40" s="42">
        <v>0</v>
      </c>
      <c r="PK40" s="42">
        <v>0</v>
      </c>
      <c r="PL40" s="42">
        <v>0</v>
      </c>
      <c r="PM40" s="42">
        <v>95920859</v>
      </c>
      <c r="PN40" s="42">
        <v>95920859</v>
      </c>
      <c r="PO40" s="42">
        <v>0</v>
      </c>
      <c r="PP40" s="42">
        <v>0</v>
      </c>
      <c r="PQ40" s="42">
        <v>0</v>
      </c>
      <c r="PR40" s="42">
        <v>0</v>
      </c>
      <c r="PS40" s="42">
        <v>0</v>
      </c>
      <c r="PT40" s="42">
        <f t="shared" si="15"/>
        <v>0</v>
      </c>
      <c r="PU40" s="42">
        <v>0</v>
      </c>
      <c r="PV40" s="42">
        <v>0</v>
      </c>
      <c r="PW40" s="42">
        <v>0</v>
      </c>
      <c r="PX40" s="42">
        <v>0</v>
      </c>
      <c r="PY40" s="42">
        <v>0</v>
      </c>
      <c r="PZ40" s="42">
        <v>0</v>
      </c>
      <c r="QA40" s="42">
        <v>0</v>
      </c>
      <c r="QB40" s="42">
        <v>0</v>
      </c>
      <c r="QC40" s="42">
        <v>0</v>
      </c>
      <c r="QD40" s="42">
        <v>0</v>
      </c>
      <c r="QE40" s="42">
        <v>0</v>
      </c>
      <c r="QF40" s="42">
        <v>0</v>
      </c>
      <c r="QG40" s="42">
        <v>0</v>
      </c>
      <c r="QH40" s="42">
        <v>0</v>
      </c>
      <c r="QI40" s="42">
        <v>0</v>
      </c>
      <c r="QJ40" s="42">
        <v>0</v>
      </c>
      <c r="QK40" s="42">
        <v>0</v>
      </c>
      <c r="QL40" s="42">
        <v>0</v>
      </c>
      <c r="QM40" s="42">
        <v>0</v>
      </c>
      <c r="QN40" s="42">
        <v>0</v>
      </c>
      <c r="QO40" s="42">
        <f t="shared" si="16"/>
        <v>231894266736</v>
      </c>
      <c r="QP40" s="42">
        <f t="shared" si="17"/>
        <v>106657004</v>
      </c>
      <c r="QQ40" s="42">
        <v>17378542</v>
      </c>
      <c r="QR40" s="42">
        <v>11554858</v>
      </c>
      <c r="QS40" s="42">
        <v>5823684</v>
      </c>
      <c r="QT40" s="42">
        <v>0</v>
      </c>
      <c r="QU40" s="42">
        <v>0</v>
      </c>
      <c r="QV40" s="42">
        <v>0</v>
      </c>
      <c r="QW40" s="42">
        <v>89278462</v>
      </c>
      <c r="QX40" s="42">
        <v>86966675</v>
      </c>
      <c r="QY40" s="42">
        <v>2311787</v>
      </c>
      <c r="QZ40" s="42">
        <v>0</v>
      </c>
      <c r="RA40" s="42">
        <v>0</v>
      </c>
      <c r="RB40" s="42">
        <v>0</v>
      </c>
      <c r="RC40" s="42">
        <v>0</v>
      </c>
      <c r="RD40" s="42">
        <v>0</v>
      </c>
      <c r="RE40" s="42">
        <v>0</v>
      </c>
      <c r="RF40" s="42">
        <v>0</v>
      </c>
      <c r="RG40" s="42">
        <v>0</v>
      </c>
      <c r="RH40" s="42">
        <v>0</v>
      </c>
      <c r="RI40" s="42">
        <v>231787609732</v>
      </c>
      <c r="RJ40" s="42">
        <v>2757396664</v>
      </c>
      <c r="RK40" s="42">
        <v>2757396664</v>
      </c>
      <c r="RL40" s="42">
        <v>2160080004</v>
      </c>
      <c r="RM40" s="42">
        <v>471740361</v>
      </c>
      <c r="RN40" s="42">
        <v>39044558</v>
      </c>
      <c r="RO40" s="42">
        <v>0</v>
      </c>
      <c r="RP40" s="42">
        <v>0</v>
      </c>
      <c r="RQ40" s="42">
        <v>0</v>
      </c>
      <c r="RR40" s="42">
        <v>0</v>
      </c>
      <c r="RS40" s="42">
        <v>0</v>
      </c>
      <c r="RT40" s="42">
        <v>10478886</v>
      </c>
      <c r="RU40" s="42">
        <v>64844357</v>
      </c>
      <c r="RV40" s="42">
        <v>7750673</v>
      </c>
      <c r="RW40" s="42">
        <v>3457825</v>
      </c>
      <c r="RX40" s="42">
        <v>0</v>
      </c>
      <c r="RY40" s="42">
        <v>0</v>
      </c>
      <c r="RZ40" s="42">
        <v>0</v>
      </c>
      <c r="SA40" s="42">
        <v>0</v>
      </c>
      <c r="SB40" s="42">
        <v>0</v>
      </c>
      <c r="SC40" s="42">
        <v>0</v>
      </c>
      <c r="SD40" s="42">
        <v>0</v>
      </c>
      <c r="SE40" s="42">
        <v>0</v>
      </c>
      <c r="SF40" s="42">
        <v>0</v>
      </c>
      <c r="SG40" s="42">
        <v>0</v>
      </c>
      <c r="SH40" s="42">
        <v>0</v>
      </c>
      <c r="SI40" s="42">
        <v>0</v>
      </c>
      <c r="SJ40" s="42">
        <v>0</v>
      </c>
      <c r="SK40" s="42">
        <v>0</v>
      </c>
      <c r="SL40" s="42">
        <v>0</v>
      </c>
      <c r="SM40" s="42">
        <v>0</v>
      </c>
      <c r="SN40" s="42">
        <v>0</v>
      </c>
      <c r="SO40" s="42">
        <v>0</v>
      </c>
      <c r="SP40" s="42">
        <v>0</v>
      </c>
      <c r="SQ40" s="42">
        <v>0</v>
      </c>
      <c r="SR40" s="42">
        <v>0</v>
      </c>
      <c r="SS40" s="42">
        <v>0</v>
      </c>
      <c r="ST40" s="42">
        <v>0</v>
      </c>
      <c r="SU40" s="42">
        <v>0</v>
      </c>
      <c r="SV40" s="42">
        <v>0</v>
      </c>
      <c r="SW40" s="42">
        <v>0</v>
      </c>
      <c r="SX40" s="42">
        <v>0</v>
      </c>
      <c r="SY40" s="42">
        <v>0</v>
      </c>
      <c r="SZ40" s="42">
        <v>0</v>
      </c>
      <c r="TA40" s="42">
        <v>0</v>
      </c>
      <c r="TB40" s="42">
        <v>0</v>
      </c>
      <c r="TC40" s="42">
        <v>0</v>
      </c>
      <c r="TD40" s="42">
        <v>0</v>
      </c>
      <c r="TE40" s="42">
        <v>0</v>
      </c>
      <c r="TF40" s="42">
        <v>0</v>
      </c>
      <c r="TG40" s="42">
        <v>0</v>
      </c>
      <c r="TH40" s="42">
        <v>0</v>
      </c>
      <c r="TI40" s="42">
        <f t="shared" si="18"/>
        <v>510784919</v>
      </c>
      <c r="TJ40" s="42">
        <f t="shared" si="6"/>
        <v>229030000000</v>
      </c>
      <c r="TK40" s="42">
        <v>229030000000</v>
      </c>
      <c r="TL40" s="42">
        <v>229030000000</v>
      </c>
      <c r="TM40" s="42">
        <v>0</v>
      </c>
      <c r="TN40" s="42">
        <v>0</v>
      </c>
      <c r="TO40" s="42">
        <v>0</v>
      </c>
      <c r="TP40" s="42">
        <v>0</v>
      </c>
      <c r="TQ40" s="42">
        <v>0</v>
      </c>
      <c r="TR40" s="42">
        <v>0</v>
      </c>
      <c r="TS40" s="42">
        <v>0</v>
      </c>
      <c r="TT40" s="42">
        <v>0</v>
      </c>
      <c r="TU40" s="42">
        <v>213068</v>
      </c>
      <c r="TV40" s="42">
        <v>0</v>
      </c>
      <c r="TW40" s="42">
        <v>52004</v>
      </c>
      <c r="TX40" s="42">
        <v>161064</v>
      </c>
      <c r="TY40" s="42">
        <v>0</v>
      </c>
      <c r="TZ40" s="42">
        <v>0</v>
      </c>
      <c r="UA40" s="42">
        <v>0</v>
      </c>
      <c r="UB40" s="42">
        <v>0</v>
      </c>
      <c r="UC40" s="42">
        <v>0</v>
      </c>
      <c r="UD40" s="42">
        <v>0</v>
      </c>
      <c r="UE40" s="42">
        <v>0</v>
      </c>
      <c r="UF40" s="42">
        <v>0</v>
      </c>
      <c r="UG40" s="42">
        <f t="shared" si="24"/>
        <v>369750315599</v>
      </c>
      <c r="UH40" s="20">
        <v>369750315599</v>
      </c>
      <c r="UI40" s="1">
        <f>SUM($UG$40:UG40)-UH40</f>
        <v>0</v>
      </c>
    </row>
    <row r="41" spans="1:555">
      <c r="B41" s="58">
        <v>39479</v>
      </c>
      <c r="C41" s="30">
        <f t="shared" si="20"/>
        <v>92046398193</v>
      </c>
      <c r="D41" s="30">
        <f t="shared" si="21"/>
        <v>49051665720</v>
      </c>
      <c r="E41" s="30">
        <v>36811775553</v>
      </c>
      <c r="F41" s="30">
        <v>74248911</v>
      </c>
      <c r="G41" s="30">
        <v>70923892</v>
      </c>
      <c r="H41" s="30">
        <v>11719472241</v>
      </c>
      <c r="I41" s="30">
        <v>10282619064</v>
      </c>
      <c r="J41" s="30">
        <v>1436853177</v>
      </c>
      <c r="K41" s="30">
        <v>0</v>
      </c>
      <c r="L41" s="30">
        <v>3646291371</v>
      </c>
      <c r="M41" s="30">
        <v>17191593554</v>
      </c>
      <c r="N41" s="30">
        <v>17191593554</v>
      </c>
      <c r="O41" s="30">
        <v>0</v>
      </c>
      <c r="P41" s="30">
        <v>1283400084</v>
      </c>
      <c r="Q41" s="30">
        <v>1864568273</v>
      </c>
      <c r="R41" s="30">
        <v>1779613</v>
      </c>
      <c r="S41" s="30">
        <v>12239890167</v>
      </c>
      <c r="T41" s="30">
        <v>3515971000</v>
      </c>
      <c r="U41" s="30">
        <v>4136435000.000001</v>
      </c>
      <c r="V41" s="30">
        <v>7652406000.000001</v>
      </c>
      <c r="W41" s="30">
        <v>224306207</v>
      </c>
      <c r="X41" s="30">
        <v>1884562762</v>
      </c>
      <c r="Y41" s="30">
        <v>33812328</v>
      </c>
      <c r="Z41" s="30">
        <v>0</v>
      </c>
      <c r="AA41" s="30">
        <v>0</v>
      </c>
      <c r="AB41" s="30">
        <v>40782433</v>
      </c>
      <c r="AC41" s="30">
        <v>21306234</v>
      </c>
      <c r="AD41" s="30">
        <v>2380963625</v>
      </c>
      <c r="AE41" s="30">
        <v>0</v>
      </c>
      <c r="AF41" s="30">
        <v>0</v>
      </c>
      <c r="AG41" s="30">
        <v>0</v>
      </c>
      <c r="AH41" s="30">
        <v>0</v>
      </c>
      <c r="AI41" s="30">
        <f t="shared" si="22"/>
        <v>42994732473</v>
      </c>
      <c r="AJ41" s="30">
        <v>252520983</v>
      </c>
      <c r="AK41" s="30">
        <v>166623954</v>
      </c>
      <c r="AL41" s="30">
        <v>823229</v>
      </c>
      <c r="AM41" s="30">
        <v>85073800</v>
      </c>
      <c r="AN41" s="30">
        <v>0</v>
      </c>
      <c r="AO41" s="30">
        <v>819816103</v>
      </c>
      <c r="AP41" s="30">
        <v>810643764</v>
      </c>
      <c r="AQ41" s="30">
        <v>1030700</v>
      </c>
      <c r="AR41" s="30">
        <v>3421960</v>
      </c>
      <c r="AS41" s="30">
        <v>0</v>
      </c>
      <c r="AT41" s="30">
        <v>4288625</v>
      </c>
      <c r="AU41" s="30">
        <v>431054</v>
      </c>
      <c r="AV41" s="30">
        <v>0</v>
      </c>
      <c r="AW41" s="30">
        <v>0</v>
      </c>
      <c r="AX41" s="30">
        <v>0</v>
      </c>
      <c r="AY41" s="30">
        <v>0</v>
      </c>
      <c r="AZ41" s="30">
        <v>0</v>
      </c>
      <c r="BA41" s="30">
        <v>0</v>
      </c>
      <c r="BB41" s="30">
        <v>0</v>
      </c>
      <c r="BC41" s="30">
        <v>0</v>
      </c>
      <c r="BD41" s="30">
        <v>1902270757</v>
      </c>
      <c r="BE41" s="30">
        <v>0</v>
      </c>
      <c r="BF41" s="30">
        <v>1421014022</v>
      </c>
      <c r="BG41" s="30">
        <v>400242891</v>
      </c>
      <c r="BH41" s="30">
        <v>119623</v>
      </c>
      <c r="BI41" s="30">
        <v>0</v>
      </c>
      <c r="BJ41" s="30">
        <v>10633</v>
      </c>
      <c r="BK41" s="30">
        <v>0</v>
      </c>
      <c r="BL41" s="30">
        <v>0</v>
      </c>
      <c r="BM41" s="30">
        <v>0</v>
      </c>
      <c r="BN41" s="30">
        <v>6416063</v>
      </c>
      <c r="BO41" s="30">
        <v>0</v>
      </c>
      <c r="BP41" s="30">
        <v>0</v>
      </c>
      <c r="BQ41" s="30">
        <v>0</v>
      </c>
      <c r="BR41" s="30">
        <v>74467525</v>
      </c>
      <c r="BS41" s="30">
        <v>0</v>
      </c>
      <c r="BT41" s="30">
        <v>91523787</v>
      </c>
      <c r="BU41" s="30">
        <v>0</v>
      </c>
      <c r="BV41" s="30">
        <v>663943</v>
      </c>
      <c r="BW41" s="30">
        <v>556961</v>
      </c>
      <c r="BX41" s="30">
        <v>0</v>
      </c>
      <c r="BY41" s="30">
        <v>90302883</v>
      </c>
      <c r="BZ41" s="30">
        <v>0</v>
      </c>
      <c r="CA41" s="30">
        <v>0</v>
      </c>
      <c r="CB41" s="30">
        <v>0</v>
      </c>
      <c r="CC41" s="30">
        <v>743207774</v>
      </c>
      <c r="CD41" s="30">
        <v>6669713</v>
      </c>
      <c r="CE41" s="30">
        <v>5055420517</v>
      </c>
      <c r="CF41" s="30">
        <v>80399457</v>
      </c>
      <c r="CG41" s="30">
        <v>3599609687</v>
      </c>
      <c r="CH41" s="30">
        <v>52417917</v>
      </c>
      <c r="CI41" s="30">
        <v>19055524</v>
      </c>
      <c r="CJ41" s="30">
        <v>810730</v>
      </c>
      <c r="CK41" s="30">
        <v>10573174</v>
      </c>
      <c r="CL41" s="30">
        <v>2228693</v>
      </c>
      <c r="CM41" s="30">
        <v>586584</v>
      </c>
      <c r="CN41" s="30">
        <v>272603</v>
      </c>
      <c r="CO41" s="30">
        <v>381822</v>
      </c>
      <c r="CP41" s="30">
        <v>4201918</v>
      </c>
      <c r="CQ41" s="30">
        <v>0</v>
      </c>
      <c r="CR41" s="30">
        <v>0</v>
      </c>
      <c r="CS41" s="30">
        <v>1100243394</v>
      </c>
      <c r="CT41" s="30">
        <v>302014403</v>
      </c>
      <c r="CU41" s="30">
        <v>25253317</v>
      </c>
      <c r="CV41" s="30">
        <v>29507381</v>
      </c>
      <c r="CW41" s="30">
        <v>12431748</v>
      </c>
      <c r="CX41" s="30">
        <v>7853291</v>
      </c>
      <c r="CY41" s="30">
        <v>2355120</v>
      </c>
      <c r="CZ41" s="30">
        <f t="shared" si="8"/>
        <v>686299365</v>
      </c>
      <c r="DA41" s="30">
        <v>582021975</v>
      </c>
      <c r="DB41" s="30">
        <v>85038390</v>
      </c>
      <c r="DC41" s="30">
        <v>0</v>
      </c>
      <c r="DD41" s="30">
        <v>19239000</v>
      </c>
      <c r="DE41" s="30">
        <v>34528769</v>
      </c>
      <c r="DF41" s="30">
        <v>0</v>
      </c>
      <c r="DG41" s="30">
        <v>0</v>
      </c>
      <c r="DH41" s="30">
        <v>0</v>
      </c>
      <c r="DI41" s="30">
        <v>5554066</v>
      </c>
      <c r="DJ41" s="30">
        <v>0</v>
      </c>
      <c r="DK41" s="30">
        <v>5554066</v>
      </c>
      <c r="DL41" s="30">
        <v>0</v>
      </c>
      <c r="DM41" s="30">
        <f t="shared" si="9"/>
        <v>798333980</v>
      </c>
      <c r="DN41" s="30">
        <v>38155506</v>
      </c>
      <c r="DO41" s="30">
        <v>7226152</v>
      </c>
      <c r="DP41" s="30">
        <v>6623972</v>
      </c>
      <c r="DQ41" s="30">
        <v>602180</v>
      </c>
      <c r="DR41" s="30">
        <v>497434827</v>
      </c>
      <c r="DS41" s="30">
        <v>15689235</v>
      </c>
      <c r="DT41" s="30">
        <v>13790424</v>
      </c>
      <c r="DU41" s="30">
        <v>1741095</v>
      </c>
      <c r="DV41" s="30">
        <v>157716</v>
      </c>
      <c r="DW41" s="30">
        <v>13407700</v>
      </c>
      <c r="DX41" s="30">
        <v>1203600</v>
      </c>
      <c r="DY41" s="30">
        <v>3889300</v>
      </c>
      <c r="DZ41" s="30">
        <v>0</v>
      </c>
      <c r="EA41" s="30">
        <v>8314800</v>
      </c>
      <c r="EB41" s="30">
        <v>0</v>
      </c>
      <c r="EC41" s="30">
        <v>102492304</v>
      </c>
      <c r="ED41" s="30">
        <v>41654</v>
      </c>
      <c r="EE41" s="30">
        <v>102430900</v>
      </c>
      <c r="EF41" s="30">
        <v>19750</v>
      </c>
      <c r="EG41" s="30">
        <v>15868943</v>
      </c>
      <c r="EH41" s="30">
        <v>15868943</v>
      </c>
      <c r="EI41" s="30">
        <v>0</v>
      </c>
      <c r="EJ41" s="30">
        <v>0</v>
      </c>
      <c r="EK41" s="30">
        <v>32089525</v>
      </c>
      <c r="EL41" s="30">
        <v>2640774</v>
      </c>
      <c r="EM41" s="30">
        <v>1261650</v>
      </c>
      <c r="EN41" s="30">
        <v>20099337</v>
      </c>
      <c r="EO41" s="30">
        <v>2455324</v>
      </c>
      <c r="EP41" s="30">
        <v>647605</v>
      </c>
      <c r="EQ41" s="30">
        <v>15265</v>
      </c>
      <c r="ER41" s="30">
        <v>30530</v>
      </c>
      <c r="ES41" s="30">
        <v>1238290</v>
      </c>
      <c r="ET41" s="30">
        <v>523634</v>
      </c>
      <c r="EU41" s="30">
        <v>8640691</v>
      </c>
      <c r="EV41" s="30">
        <v>1756850</v>
      </c>
      <c r="EW41" s="30">
        <v>35581791</v>
      </c>
      <c r="EX41" s="30">
        <v>0</v>
      </c>
      <c r="EY41" s="30">
        <v>76324</v>
      </c>
      <c r="EZ41" s="30">
        <v>24866040</v>
      </c>
      <c r="FA41" s="30">
        <v>10639427</v>
      </c>
      <c r="FB41" s="30">
        <v>0</v>
      </c>
      <c r="FC41" s="30">
        <v>263703</v>
      </c>
      <c r="FD41" s="30">
        <v>0</v>
      </c>
      <c r="FE41" s="30">
        <v>0</v>
      </c>
      <c r="FF41" s="30">
        <v>245187000</v>
      </c>
      <c r="FG41" s="30">
        <v>255517495</v>
      </c>
      <c r="FH41" s="30">
        <v>17101049</v>
      </c>
      <c r="FI41" s="30">
        <v>227282800</v>
      </c>
      <c r="FJ41" s="30">
        <v>9510034</v>
      </c>
      <c r="FK41" s="30">
        <v>1314862</v>
      </c>
      <c r="FL41" s="30">
        <v>0</v>
      </c>
      <c r="FM41" s="30">
        <v>0</v>
      </c>
      <c r="FN41" s="30">
        <v>0</v>
      </c>
      <c r="FO41" s="30">
        <v>8195172</v>
      </c>
      <c r="FP41" s="30">
        <v>1623612</v>
      </c>
      <c r="FQ41" s="30">
        <v>0</v>
      </c>
      <c r="FR41" s="30">
        <f t="shared" si="10"/>
        <v>245312268</v>
      </c>
      <c r="FS41" s="30">
        <v>56321987</v>
      </c>
      <c r="FT41" s="30">
        <v>38996</v>
      </c>
      <c r="FU41" s="30">
        <v>13083184</v>
      </c>
      <c r="FV41" s="30">
        <v>20771289</v>
      </c>
      <c r="FW41" s="30">
        <v>329767</v>
      </c>
      <c r="FX41" s="30">
        <v>20441522</v>
      </c>
      <c r="FY41" s="30">
        <v>0</v>
      </c>
      <c r="FZ41" s="30">
        <v>352945</v>
      </c>
      <c r="GA41" s="30">
        <v>18524373</v>
      </c>
      <c r="GB41" s="30">
        <v>3551200</v>
      </c>
      <c r="GC41" s="30">
        <v>4807978</v>
      </c>
      <c r="GD41" s="30">
        <v>0</v>
      </c>
      <c r="GE41" s="30">
        <v>4807978</v>
      </c>
      <c r="GF41" s="30">
        <v>0</v>
      </c>
      <c r="GG41" s="30">
        <v>609223</v>
      </c>
      <c r="GH41" s="30">
        <v>8391593</v>
      </c>
      <c r="GI41" s="30">
        <v>28655442</v>
      </c>
      <c r="GJ41" s="30">
        <v>28655442</v>
      </c>
      <c r="GK41" s="30">
        <v>0</v>
      </c>
      <c r="GL41" s="30">
        <v>146526045</v>
      </c>
      <c r="GM41" s="30">
        <v>3630709</v>
      </c>
      <c r="GN41" s="30">
        <v>2579701</v>
      </c>
      <c r="GO41" s="30">
        <v>434468</v>
      </c>
      <c r="GP41" s="30">
        <v>62978840</v>
      </c>
      <c r="GQ41" s="30">
        <v>12439160</v>
      </c>
      <c r="GR41" s="30">
        <v>137161</v>
      </c>
      <c r="GS41" s="30">
        <v>0</v>
      </c>
      <c r="GT41" s="30">
        <v>64326006</v>
      </c>
      <c r="GU41" s="30">
        <v>1461145794</v>
      </c>
      <c r="GV41" s="30">
        <v>0</v>
      </c>
      <c r="GW41" s="30">
        <v>0</v>
      </c>
      <c r="GX41" s="30">
        <v>0</v>
      </c>
      <c r="GY41" s="30">
        <v>0</v>
      </c>
      <c r="GZ41" s="30">
        <f t="shared" si="19"/>
        <v>1461372782</v>
      </c>
      <c r="HA41" s="30">
        <v>-226988</v>
      </c>
      <c r="HB41" s="30">
        <v>0</v>
      </c>
      <c r="HC41" s="30">
        <v>0</v>
      </c>
      <c r="HD41" s="30">
        <v>0</v>
      </c>
      <c r="HE41" s="30">
        <v>0</v>
      </c>
      <c r="HF41" s="30">
        <v>0</v>
      </c>
      <c r="HG41" s="30">
        <v>0</v>
      </c>
      <c r="HH41" s="30">
        <f t="shared" si="11"/>
        <v>1386539282</v>
      </c>
      <c r="HI41" s="30">
        <f t="shared" si="12"/>
        <v>74833500</v>
      </c>
      <c r="HJ41" s="30">
        <v>1386539282</v>
      </c>
      <c r="HK41" s="30">
        <v>74833500</v>
      </c>
      <c r="HL41" s="30">
        <v>0</v>
      </c>
      <c r="HM41" s="30">
        <v>0</v>
      </c>
      <c r="HN41" s="30">
        <v>0</v>
      </c>
      <c r="HO41" s="30">
        <v>0</v>
      </c>
      <c r="HP41" s="30">
        <v>203694538</v>
      </c>
      <c r="HQ41" s="30">
        <v>94616</v>
      </c>
      <c r="HR41" s="30">
        <v>3577476</v>
      </c>
      <c r="HS41" s="30">
        <v>6778850</v>
      </c>
      <c r="HT41" s="30">
        <v>193243596</v>
      </c>
      <c r="HU41" s="30">
        <v>0</v>
      </c>
      <c r="HV41" s="30">
        <v>0</v>
      </c>
      <c r="HW41" s="30">
        <v>0</v>
      </c>
      <c r="HX41" s="30">
        <f t="shared" si="13"/>
        <v>1386539282</v>
      </c>
      <c r="HY41" s="30">
        <f t="shared" si="14"/>
        <v>74833500</v>
      </c>
      <c r="HZ41" s="30">
        <v>31545289296</v>
      </c>
      <c r="IA41" s="30">
        <v>30307978272</v>
      </c>
      <c r="IB41" s="30">
        <v>30307978272</v>
      </c>
      <c r="IC41" s="30">
        <v>27625529063</v>
      </c>
      <c r="ID41" s="30">
        <v>26101291299</v>
      </c>
      <c r="IE41" s="30">
        <v>0</v>
      </c>
      <c r="IF41" s="30">
        <v>1524237764</v>
      </c>
      <c r="IG41" s="30">
        <v>0</v>
      </c>
      <c r="IH41" s="30">
        <v>0</v>
      </c>
      <c r="II41" s="30">
        <v>0</v>
      </c>
      <c r="IJ41" s="30">
        <v>0</v>
      </c>
      <c r="IK41" s="30">
        <v>0</v>
      </c>
      <c r="IL41" s="30">
        <v>1910180955</v>
      </c>
      <c r="IM41" s="30">
        <v>0</v>
      </c>
      <c r="IN41" s="30">
        <v>0</v>
      </c>
      <c r="IO41" s="30">
        <v>0</v>
      </c>
      <c r="IP41" s="30">
        <v>1910180955</v>
      </c>
      <c r="IQ41" s="30">
        <v>546570839</v>
      </c>
      <c r="IR41" s="30">
        <v>175603565</v>
      </c>
      <c r="IS41" s="30">
        <v>109188968</v>
      </c>
      <c r="IT41" s="30">
        <v>81891726</v>
      </c>
      <c r="IU41" s="30">
        <v>179886580</v>
      </c>
      <c r="IV41" s="30">
        <v>160600436</v>
      </c>
      <c r="IW41" s="30">
        <v>13121979</v>
      </c>
      <c r="IX41" s="30">
        <v>0</v>
      </c>
      <c r="IY41" s="30">
        <v>0</v>
      </c>
      <c r="IZ41" s="30">
        <v>0</v>
      </c>
      <c r="JA41" s="30">
        <v>0</v>
      </c>
      <c r="JB41" s="30">
        <v>51975000</v>
      </c>
      <c r="JC41" s="30">
        <v>0</v>
      </c>
      <c r="JD41" s="30">
        <v>0</v>
      </c>
      <c r="JE41" s="30">
        <v>0</v>
      </c>
      <c r="JF41" s="30">
        <v>0</v>
      </c>
      <c r="JG41" s="30">
        <v>0</v>
      </c>
      <c r="JH41" s="31">
        <v>0</v>
      </c>
      <c r="JI41" s="43">
        <v>0</v>
      </c>
      <c r="JJ41" s="43">
        <v>0</v>
      </c>
      <c r="JK41" s="43">
        <v>0</v>
      </c>
      <c r="JL41" s="43"/>
      <c r="JM41" s="30">
        <v>0</v>
      </c>
      <c r="JN41" s="43">
        <v>0</v>
      </c>
      <c r="JO41" s="30">
        <v>959497614</v>
      </c>
      <c r="JP41" s="30">
        <v>16655933</v>
      </c>
      <c r="JQ41" s="30">
        <v>16655933</v>
      </c>
      <c r="JR41" s="30">
        <v>0</v>
      </c>
      <c r="JS41" s="30">
        <v>0</v>
      </c>
      <c r="JT41" s="30">
        <v>0</v>
      </c>
      <c r="JU41" s="30">
        <v>0</v>
      </c>
      <c r="JV41" s="30">
        <v>0</v>
      </c>
      <c r="JW41" s="30">
        <v>0</v>
      </c>
      <c r="JX41" s="30">
        <v>0</v>
      </c>
      <c r="JY41" s="30">
        <v>0</v>
      </c>
      <c r="JZ41" s="30">
        <v>0</v>
      </c>
      <c r="KA41" s="30">
        <v>0</v>
      </c>
      <c r="KB41" s="30">
        <v>0</v>
      </c>
      <c r="KC41" s="30">
        <v>0</v>
      </c>
      <c r="KD41" s="30">
        <v>0</v>
      </c>
      <c r="KE41" s="30">
        <v>0</v>
      </c>
      <c r="KF41" s="30">
        <v>0</v>
      </c>
      <c r="KG41" s="30">
        <v>0</v>
      </c>
      <c r="KH41" s="30">
        <v>0</v>
      </c>
      <c r="KI41" s="43">
        <v>0</v>
      </c>
      <c r="KJ41" s="43">
        <v>0</v>
      </c>
      <c r="KK41" s="43">
        <v>0</v>
      </c>
      <c r="KL41" s="43">
        <v>0</v>
      </c>
      <c r="KM41" s="30">
        <v>1220655091</v>
      </c>
      <c r="KN41" s="30">
        <v>1090609000</v>
      </c>
      <c r="KO41" s="30">
        <v>45774162</v>
      </c>
      <c r="KP41" s="30">
        <v>13728112</v>
      </c>
      <c r="KQ41" s="30">
        <v>5737135</v>
      </c>
      <c r="KR41" s="30">
        <v>3041724</v>
      </c>
      <c r="KS41" s="30">
        <v>3439286</v>
      </c>
      <c r="KT41" s="30">
        <v>3356308</v>
      </c>
      <c r="KU41" s="30">
        <v>0</v>
      </c>
      <c r="KV41" s="30">
        <v>30908879</v>
      </c>
      <c r="KW41" s="30">
        <v>0</v>
      </c>
      <c r="KX41" s="30">
        <v>1531106</v>
      </c>
      <c r="KY41" s="30">
        <v>1645692</v>
      </c>
      <c r="KZ41" s="30">
        <v>2740977</v>
      </c>
      <c r="LA41" s="30">
        <v>9550227</v>
      </c>
      <c r="LB41" s="30">
        <v>1498639</v>
      </c>
      <c r="LC41" s="30">
        <v>1585560</v>
      </c>
      <c r="LD41" s="30">
        <v>0</v>
      </c>
      <c r="LE41" s="30">
        <v>1704833</v>
      </c>
      <c r="LF41" s="30">
        <v>3803451</v>
      </c>
      <c r="LG41" s="30">
        <v>0</v>
      </c>
      <c r="LH41" s="30">
        <v>0</v>
      </c>
      <c r="LI41" s="30">
        <v>0</v>
      </c>
      <c r="LJ41" s="31">
        <v>0</v>
      </c>
      <c r="LK41" s="31">
        <v>0</v>
      </c>
      <c r="LL41" s="31">
        <v>0</v>
      </c>
      <c r="LM41" s="31">
        <v>0</v>
      </c>
      <c r="LN41" s="31">
        <v>0</v>
      </c>
      <c r="LO41" s="31">
        <v>0</v>
      </c>
      <c r="LP41" s="31">
        <v>0</v>
      </c>
      <c r="LQ41" s="31">
        <v>0</v>
      </c>
      <c r="LR41" s="31">
        <v>0</v>
      </c>
      <c r="LS41" s="31">
        <v>0</v>
      </c>
      <c r="LT41" s="31">
        <v>0</v>
      </c>
      <c r="LU41" s="31">
        <v>0</v>
      </c>
      <c r="LV41" s="31">
        <v>0</v>
      </c>
      <c r="LW41" s="31">
        <v>0</v>
      </c>
      <c r="LX41" s="31">
        <v>0</v>
      </c>
      <c r="LY41" s="31">
        <v>0</v>
      </c>
      <c r="LZ41" s="31">
        <v>0</v>
      </c>
      <c r="MA41" s="31">
        <v>0</v>
      </c>
      <c r="MB41" s="31">
        <v>0</v>
      </c>
      <c r="MC41" s="31">
        <v>0</v>
      </c>
      <c r="MD41" s="31">
        <v>0</v>
      </c>
      <c r="ME41" s="31">
        <v>0</v>
      </c>
      <c r="MF41" s="31">
        <v>0</v>
      </c>
      <c r="MG41" s="31">
        <v>0</v>
      </c>
      <c r="MH41" s="31">
        <v>0</v>
      </c>
      <c r="MI41" s="31">
        <v>0</v>
      </c>
      <c r="MJ41" s="31">
        <v>0</v>
      </c>
      <c r="MK41" s="31">
        <v>0</v>
      </c>
      <c r="ML41" s="31">
        <v>0</v>
      </c>
      <c r="MM41" s="31">
        <v>0</v>
      </c>
      <c r="MN41" s="31">
        <v>0</v>
      </c>
      <c r="MO41" s="31">
        <v>0</v>
      </c>
      <c r="MP41" s="31">
        <v>0</v>
      </c>
      <c r="MQ41" s="30">
        <v>67667435</v>
      </c>
      <c r="MR41" s="30">
        <v>0</v>
      </c>
      <c r="MS41" s="30">
        <f t="shared" si="23"/>
        <v>14582880761</v>
      </c>
      <c r="MT41" s="30">
        <v>13532562451</v>
      </c>
      <c r="MU41" s="30">
        <v>0</v>
      </c>
      <c r="MV41" s="30">
        <v>1504071756</v>
      </c>
      <c r="MW41" s="30">
        <v>0</v>
      </c>
      <c r="MX41" s="30">
        <v>0</v>
      </c>
      <c r="MY41" s="30">
        <v>0</v>
      </c>
      <c r="MZ41" s="30">
        <v>8267703908</v>
      </c>
      <c r="NA41" s="30">
        <f t="shared" si="4"/>
        <v>0</v>
      </c>
      <c r="NB41" s="30">
        <v>0</v>
      </c>
      <c r="NC41" s="30">
        <v>0</v>
      </c>
      <c r="ND41" s="30">
        <f t="shared" si="5"/>
        <v>0</v>
      </c>
      <c r="NE41" s="30">
        <v>0</v>
      </c>
      <c r="NF41" s="30">
        <v>0</v>
      </c>
      <c r="NG41" s="30">
        <v>673798362</v>
      </c>
      <c r="NH41" s="30">
        <v>1534049647</v>
      </c>
      <c r="NI41" s="30">
        <v>0</v>
      </c>
      <c r="NJ41" s="30">
        <v>0</v>
      </c>
      <c r="NK41" s="30">
        <v>0</v>
      </c>
      <c r="NL41" s="30">
        <v>0</v>
      </c>
      <c r="NM41" s="30">
        <v>0</v>
      </c>
      <c r="NN41" s="30">
        <v>0</v>
      </c>
      <c r="NO41" s="30">
        <v>0</v>
      </c>
      <c r="NP41" s="30">
        <v>0</v>
      </c>
      <c r="NQ41" s="30">
        <v>0</v>
      </c>
      <c r="NR41" s="30">
        <v>0</v>
      </c>
      <c r="NS41" s="30">
        <v>0</v>
      </c>
      <c r="NT41" s="30">
        <v>0</v>
      </c>
      <c r="NU41" s="30">
        <v>1482164396</v>
      </c>
      <c r="NV41" s="30">
        <v>0</v>
      </c>
      <c r="NW41" s="30">
        <v>0</v>
      </c>
      <c r="NX41" s="30">
        <v>70774382</v>
      </c>
      <c r="NY41" s="30">
        <v>0</v>
      </c>
      <c r="NZ41" s="30">
        <v>0</v>
      </c>
      <c r="OA41" s="30">
        <v>186835803</v>
      </c>
      <c r="OB41" s="30">
        <v>0</v>
      </c>
      <c r="OC41" s="30">
        <v>0</v>
      </c>
      <c r="OD41" s="30">
        <v>0</v>
      </c>
      <c r="OE41" s="30">
        <v>0</v>
      </c>
      <c r="OF41" s="30">
        <v>0</v>
      </c>
      <c r="OG41" s="30">
        <v>0</v>
      </c>
      <c r="OH41" s="30">
        <v>0</v>
      </c>
      <c r="OI41" s="30">
        <v>0</v>
      </c>
      <c r="OJ41" s="30">
        <v>0</v>
      </c>
      <c r="OK41" s="30">
        <v>0</v>
      </c>
      <c r="OL41" s="30">
        <v>0</v>
      </c>
      <c r="OM41" s="30">
        <v>0</v>
      </c>
      <c r="ON41" s="30">
        <v>0</v>
      </c>
      <c r="OO41" s="30">
        <v>0</v>
      </c>
      <c r="OP41" s="30">
        <v>186835803</v>
      </c>
      <c r="OQ41" s="30">
        <v>0</v>
      </c>
      <c r="OR41" s="30">
        <v>0</v>
      </c>
      <c r="OS41" s="30">
        <v>863482507</v>
      </c>
      <c r="OT41" s="30">
        <v>0</v>
      </c>
      <c r="OU41" s="30">
        <v>762875498</v>
      </c>
      <c r="OV41" s="30">
        <v>0</v>
      </c>
      <c r="OW41" s="30">
        <v>0</v>
      </c>
      <c r="OX41" s="30">
        <v>5670500</v>
      </c>
      <c r="OY41" s="30">
        <v>0</v>
      </c>
      <c r="OZ41" s="30">
        <v>0</v>
      </c>
      <c r="PA41" s="30">
        <v>0</v>
      </c>
      <c r="PB41" s="30">
        <v>0</v>
      </c>
      <c r="PC41" s="30">
        <v>0</v>
      </c>
      <c r="PD41" s="30">
        <v>0</v>
      </c>
      <c r="PE41" s="30">
        <v>0</v>
      </c>
      <c r="PF41" s="30">
        <v>0</v>
      </c>
      <c r="PG41" s="30">
        <v>0</v>
      </c>
      <c r="PH41" s="30">
        <v>0</v>
      </c>
      <c r="PI41" s="30">
        <v>0</v>
      </c>
      <c r="PJ41" s="30">
        <v>0</v>
      </c>
      <c r="PK41" s="30">
        <v>0</v>
      </c>
      <c r="PL41" s="30">
        <v>0</v>
      </c>
      <c r="PM41" s="30">
        <v>94936509</v>
      </c>
      <c r="PN41" s="30">
        <v>94936509</v>
      </c>
      <c r="PO41" s="30">
        <v>0</v>
      </c>
      <c r="PP41" s="30">
        <v>0</v>
      </c>
      <c r="PQ41" s="30">
        <v>0</v>
      </c>
      <c r="PR41" s="30">
        <v>0</v>
      </c>
      <c r="PS41" s="30">
        <v>0</v>
      </c>
      <c r="PT41" s="30">
        <f t="shared" si="15"/>
        <v>0</v>
      </c>
      <c r="PU41" s="30">
        <v>0</v>
      </c>
      <c r="PV41" s="30">
        <v>0</v>
      </c>
      <c r="PW41" s="30">
        <v>0</v>
      </c>
      <c r="PX41" s="30">
        <v>0</v>
      </c>
      <c r="PY41" s="30">
        <v>0</v>
      </c>
      <c r="PZ41" s="30">
        <v>0</v>
      </c>
      <c r="QA41" s="30">
        <v>0</v>
      </c>
      <c r="QB41" s="30">
        <v>0</v>
      </c>
      <c r="QC41" s="30">
        <v>0</v>
      </c>
      <c r="QD41" s="30">
        <v>0</v>
      </c>
      <c r="QE41" s="30">
        <v>0</v>
      </c>
      <c r="QF41" s="30">
        <v>0</v>
      </c>
      <c r="QG41" s="30">
        <v>0</v>
      </c>
      <c r="QH41" s="30">
        <v>0</v>
      </c>
      <c r="QI41" s="30">
        <v>0</v>
      </c>
      <c r="QJ41" s="30">
        <v>0</v>
      </c>
      <c r="QK41" s="30">
        <v>0</v>
      </c>
      <c r="QL41" s="30">
        <v>0</v>
      </c>
      <c r="QM41" s="30">
        <v>0</v>
      </c>
      <c r="QN41" s="30">
        <v>0</v>
      </c>
      <c r="QO41" s="30">
        <f t="shared" si="16"/>
        <v>90344695762</v>
      </c>
      <c r="QP41" s="30">
        <f t="shared" si="17"/>
        <v>6192807612</v>
      </c>
      <c r="QQ41" s="30">
        <v>7031206</v>
      </c>
      <c r="QR41" s="30">
        <v>7008206</v>
      </c>
      <c r="QS41" s="30">
        <v>23000</v>
      </c>
      <c r="QT41" s="30">
        <v>0</v>
      </c>
      <c r="QU41" s="30">
        <v>0</v>
      </c>
      <c r="QV41" s="30">
        <v>0</v>
      </c>
      <c r="QW41" s="30">
        <v>278713057</v>
      </c>
      <c r="QX41" s="30">
        <v>276727001</v>
      </c>
      <c r="QY41" s="30">
        <v>1986056</v>
      </c>
      <c r="QZ41" s="30">
        <v>5907063349</v>
      </c>
      <c r="RA41" s="30">
        <v>0</v>
      </c>
      <c r="RB41" s="30">
        <v>0</v>
      </c>
      <c r="RC41" s="30">
        <v>0</v>
      </c>
      <c r="RD41" s="30">
        <v>0</v>
      </c>
      <c r="RE41" s="30">
        <v>0</v>
      </c>
      <c r="RF41" s="30">
        <v>0</v>
      </c>
      <c r="RG41" s="30">
        <v>0</v>
      </c>
      <c r="RH41" s="30">
        <v>0</v>
      </c>
      <c r="RI41" s="30">
        <v>84151888150</v>
      </c>
      <c r="RJ41" s="30">
        <v>4767902957</v>
      </c>
      <c r="RK41" s="30">
        <v>4767902957</v>
      </c>
      <c r="RL41" s="30">
        <v>3578939130</v>
      </c>
      <c r="RM41" s="30">
        <v>695176395</v>
      </c>
      <c r="RN41" s="30">
        <v>356257653</v>
      </c>
      <c r="RO41" s="30">
        <v>0</v>
      </c>
      <c r="RP41" s="30">
        <v>0</v>
      </c>
      <c r="RQ41" s="30">
        <v>0</v>
      </c>
      <c r="RR41" s="30">
        <v>0</v>
      </c>
      <c r="RS41" s="30">
        <v>0</v>
      </c>
      <c r="RT41" s="30">
        <v>11575431</v>
      </c>
      <c r="RU41" s="30">
        <v>114189981</v>
      </c>
      <c r="RV41" s="30">
        <v>8037025</v>
      </c>
      <c r="RW41" s="30">
        <v>3727342</v>
      </c>
      <c r="RX41" s="30">
        <v>0</v>
      </c>
      <c r="RY41" s="30">
        <v>0</v>
      </c>
      <c r="RZ41" s="30">
        <v>0</v>
      </c>
      <c r="SA41" s="30">
        <v>0</v>
      </c>
      <c r="SB41" s="30">
        <v>0</v>
      </c>
      <c r="SC41" s="30">
        <v>0</v>
      </c>
      <c r="SD41" s="30">
        <v>0</v>
      </c>
      <c r="SE41" s="30">
        <v>0</v>
      </c>
      <c r="SF41" s="30">
        <v>0</v>
      </c>
      <c r="SG41" s="30">
        <v>0</v>
      </c>
      <c r="SH41" s="30">
        <v>0</v>
      </c>
      <c r="SI41" s="30">
        <v>0</v>
      </c>
      <c r="SJ41" s="30">
        <v>0</v>
      </c>
      <c r="SK41" s="30">
        <v>0</v>
      </c>
      <c r="SL41" s="30">
        <v>0</v>
      </c>
      <c r="SM41" s="30">
        <v>0</v>
      </c>
      <c r="SN41" s="30">
        <v>0</v>
      </c>
      <c r="SO41" s="30">
        <v>0</v>
      </c>
      <c r="SP41" s="30">
        <v>0</v>
      </c>
      <c r="SQ41" s="30">
        <v>0</v>
      </c>
      <c r="SR41" s="30">
        <v>0</v>
      </c>
      <c r="SS41" s="30">
        <v>0</v>
      </c>
      <c r="ST41" s="30">
        <v>0</v>
      </c>
      <c r="SU41" s="30">
        <v>0</v>
      </c>
      <c r="SV41" s="30">
        <v>0</v>
      </c>
      <c r="SW41" s="30">
        <v>0</v>
      </c>
      <c r="SX41" s="30">
        <v>0</v>
      </c>
      <c r="SY41" s="30">
        <v>0</v>
      </c>
      <c r="SZ41" s="30">
        <v>0</v>
      </c>
      <c r="TA41" s="30">
        <v>0</v>
      </c>
      <c r="TB41" s="30">
        <v>0</v>
      </c>
      <c r="TC41" s="30">
        <v>0</v>
      </c>
      <c r="TD41" s="30">
        <v>0</v>
      </c>
      <c r="TE41" s="30">
        <v>0</v>
      </c>
      <c r="TF41" s="30">
        <v>0</v>
      </c>
      <c r="TG41" s="30">
        <v>0</v>
      </c>
      <c r="TH41" s="30">
        <v>0</v>
      </c>
      <c r="TI41" s="30">
        <f t="shared" si="18"/>
        <v>1051434048</v>
      </c>
      <c r="TJ41" s="30">
        <f t="shared" si="6"/>
        <v>78970000000</v>
      </c>
      <c r="TK41" s="30">
        <v>78970000000</v>
      </c>
      <c r="TL41" s="30">
        <v>78970000000</v>
      </c>
      <c r="TM41" s="30">
        <v>0</v>
      </c>
      <c r="TN41" s="30">
        <v>0</v>
      </c>
      <c r="TO41" s="30">
        <v>0</v>
      </c>
      <c r="TP41" s="30">
        <v>0</v>
      </c>
      <c r="TQ41" s="30">
        <v>0</v>
      </c>
      <c r="TR41" s="30">
        <v>0</v>
      </c>
      <c r="TS41" s="30">
        <v>0</v>
      </c>
      <c r="TT41" s="30">
        <v>0</v>
      </c>
      <c r="TU41" s="30">
        <v>413985193</v>
      </c>
      <c r="TV41" s="30">
        <v>0</v>
      </c>
      <c r="TW41" s="30">
        <v>643</v>
      </c>
      <c r="TX41" s="30">
        <v>1035500</v>
      </c>
      <c r="TY41" s="30">
        <v>412949050</v>
      </c>
      <c r="TZ41" s="30">
        <v>0</v>
      </c>
      <c r="UA41" s="30">
        <v>0</v>
      </c>
      <c r="UB41" s="30">
        <v>0</v>
      </c>
      <c r="UC41" s="30">
        <v>0</v>
      </c>
      <c r="UD41" s="30">
        <v>0</v>
      </c>
      <c r="UE41" s="30">
        <v>0</v>
      </c>
      <c r="UF41" s="30">
        <v>0</v>
      </c>
      <c r="UG41" s="30">
        <f t="shared" si="24"/>
        <v>196973974716</v>
      </c>
      <c r="UH41" s="1">
        <v>566724290315</v>
      </c>
      <c r="UI41" s="1">
        <f>SUM($UG$40:UG41)-UH41</f>
        <v>0</v>
      </c>
    </row>
    <row r="42" spans="1:555">
      <c r="B42" s="58">
        <v>39508</v>
      </c>
      <c r="C42" s="30">
        <f t="shared" si="20"/>
        <v>107046707138</v>
      </c>
      <c r="D42" s="30">
        <f t="shared" si="21"/>
        <v>54862462721</v>
      </c>
      <c r="E42" s="30">
        <v>40558880730</v>
      </c>
      <c r="F42" s="30">
        <v>144955181</v>
      </c>
      <c r="G42" s="30">
        <v>596160</v>
      </c>
      <c r="H42" s="30">
        <v>8014265508</v>
      </c>
      <c r="I42" s="30">
        <v>7018092305.3555984</v>
      </c>
      <c r="J42" s="30">
        <v>996173202.64439964</v>
      </c>
      <c r="K42" s="30">
        <v>0</v>
      </c>
      <c r="L42" s="30">
        <v>4533105561</v>
      </c>
      <c r="M42" s="30">
        <v>19040805600</v>
      </c>
      <c r="N42" s="30">
        <v>19040805600</v>
      </c>
      <c r="O42" s="30">
        <v>0</v>
      </c>
      <c r="P42" s="30">
        <v>809630659</v>
      </c>
      <c r="Q42" s="30">
        <v>1979801177</v>
      </c>
      <c r="R42" s="30">
        <v>4588265072</v>
      </c>
      <c r="S42" s="30">
        <v>14303581991</v>
      </c>
      <c r="T42" s="30">
        <v>3565209999.999999</v>
      </c>
      <c r="U42" s="30">
        <v>4194367000</v>
      </c>
      <c r="V42" s="30">
        <v>7759576999.999999</v>
      </c>
      <c r="W42" s="30">
        <v>115998758</v>
      </c>
      <c r="X42" s="30">
        <v>3694846317</v>
      </c>
      <c r="Y42" s="30">
        <v>134621395</v>
      </c>
      <c r="Z42" s="30">
        <v>0</v>
      </c>
      <c r="AA42" s="30">
        <v>0</v>
      </c>
      <c r="AB42" s="30">
        <v>101278419</v>
      </c>
      <c r="AC42" s="30">
        <v>55025666</v>
      </c>
      <c r="AD42" s="30">
        <v>2441488288</v>
      </c>
      <c r="AE42" s="30">
        <v>0</v>
      </c>
      <c r="AF42" s="30">
        <v>0</v>
      </c>
      <c r="AG42" s="30">
        <v>0</v>
      </c>
      <c r="AH42" s="30">
        <v>0</v>
      </c>
      <c r="AI42" s="30">
        <f t="shared" si="22"/>
        <v>52184244417</v>
      </c>
      <c r="AJ42" s="30">
        <v>99920374</v>
      </c>
      <c r="AK42" s="30">
        <v>99357414</v>
      </c>
      <c r="AL42" s="30">
        <v>562960</v>
      </c>
      <c r="AM42" s="30">
        <v>0</v>
      </c>
      <c r="AN42" s="30">
        <v>0</v>
      </c>
      <c r="AO42" s="30">
        <v>662737377</v>
      </c>
      <c r="AP42" s="30">
        <v>590905980</v>
      </c>
      <c r="AQ42" s="30">
        <v>961500</v>
      </c>
      <c r="AR42" s="30">
        <v>956425</v>
      </c>
      <c r="AS42" s="30">
        <v>120680</v>
      </c>
      <c r="AT42" s="30">
        <v>5134226</v>
      </c>
      <c r="AU42" s="30">
        <v>64658566</v>
      </c>
      <c r="AV42" s="30">
        <v>0</v>
      </c>
      <c r="AW42" s="30">
        <v>0</v>
      </c>
      <c r="AX42" s="30">
        <v>0</v>
      </c>
      <c r="AY42" s="30">
        <v>0</v>
      </c>
      <c r="AZ42" s="30">
        <v>0</v>
      </c>
      <c r="BA42" s="30">
        <v>0</v>
      </c>
      <c r="BB42" s="30">
        <v>0</v>
      </c>
      <c r="BC42" s="30">
        <v>0</v>
      </c>
      <c r="BD42" s="30">
        <v>2073457200</v>
      </c>
      <c r="BE42" s="30">
        <v>0</v>
      </c>
      <c r="BF42" s="30">
        <v>1532890848</v>
      </c>
      <c r="BG42" s="30">
        <v>460600324</v>
      </c>
      <c r="BH42" s="30">
        <v>23466</v>
      </c>
      <c r="BI42" s="30">
        <v>10498</v>
      </c>
      <c r="BJ42" s="30">
        <v>0</v>
      </c>
      <c r="BK42" s="30">
        <v>0</v>
      </c>
      <c r="BL42" s="30">
        <v>17189649</v>
      </c>
      <c r="BM42" s="30">
        <v>0</v>
      </c>
      <c r="BN42" s="30">
        <v>6262010</v>
      </c>
      <c r="BO42" s="30">
        <v>689540</v>
      </c>
      <c r="BP42" s="30">
        <v>0</v>
      </c>
      <c r="BQ42" s="30">
        <v>0</v>
      </c>
      <c r="BR42" s="30">
        <v>55790865</v>
      </c>
      <c r="BS42" s="30">
        <v>0</v>
      </c>
      <c r="BT42" s="30">
        <v>65333874</v>
      </c>
      <c r="BU42" s="30">
        <v>0</v>
      </c>
      <c r="BV42" s="30">
        <v>388700</v>
      </c>
      <c r="BW42" s="30">
        <v>478831</v>
      </c>
      <c r="BX42" s="30">
        <v>536786</v>
      </c>
      <c r="BY42" s="30">
        <v>63929557</v>
      </c>
      <c r="BZ42" s="30">
        <v>0</v>
      </c>
      <c r="CA42" s="30">
        <v>0</v>
      </c>
      <c r="CB42" s="30">
        <v>0</v>
      </c>
      <c r="CC42" s="30">
        <v>1807704472</v>
      </c>
      <c r="CD42" s="30">
        <v>2376489</v>
      </c>
      <c r="CE42" s="30">
        <v>3482417262</v>
      </c>
      <c r="CF42" s="30">
        <v>149358111</v>
      </c>
      <c r="CG42" s="30">
        <v>2770193331</v>
      </c>
      <c r="CH42" s="30">
        <v>95610974</v>
      </c>
      <c r="CI42" s="30">
        <v>22543117</v>
      </c>
      <c r="CJ42" s="30">
        <v>991486</v>
      </c>
      <c r="CK42" s="30">
        <v>11940122</v>
      </c>
      <c r="CL42" s="30">
        <v>2631264</v>
      </c>
      <c r="CM42" s="30">
        <v>449096</v>
      </c>
      <c r="CN42" s="30">
        <v>273052</v>
      </c>
      <c r="CO42" s="30">
        <v>309094</v>
      </c>
      <c r="CP42" s="30">
        <v>5949003</v>
      </c>
      <c r="CQ42" s="30">
        <v>0</v>
      </c>
      <c r="CR42" s="30">
        <v>0</v>
      </c>
      <c r="CS42" s="30">
        <v>430729957</v>
      </c>
      <c r="CT42" s="30">
        <v>339000910</v>
      </c>
      <c r="CU42" s="30">
        <v>22098265</v>
      </c>
      <c r="CV42" s="30">
        <v>35859841</v>
      </c>
      <c r="CW42" s="30">
        <v>18533678</v>
      </c>
      <c r="CX42" s="30">
        <v>8325239</v>
      </c>
      <c r="CY42" s="30">
        <v>2957940</v>
      </c>
      <c r="CZ42" s="30">
        <f t="shared" si="8"/>
        <v>150000</v>
      </c>
      <c r="DA42" s="30">
        <v>0</v>
      </c>
      <c r="DB42" s="30">
        <v>0</v>
      </c>
      <c r="DC42" s="30">
        <v>0</v>
      </c>
      <c r="DD42" s="30">
        <v>150000</v>
      </c>
      <c r="DE42" s="30">
        <v>3804084</v>
      </c>
      <c r="DF42" s="30">
        <v>0</v>
      </c>
      <c r="DG42" s="30">
        <v>0</v>
      </c>
      <c r="DH42" s="30">
        <v>0</v>
      </c>
      <c r="DI42" s="30">
        <v>1402848</v>
      </c>
      <c r="DJ42" s="30">
        <v>0</v>
      </c>
      <c r="DK42" s="30">
        <v>1402848</v>
      </c>
      <c r="DL42" s="30">
        <v>122714</v>
      </c>
      <c r="DM42" s="30">
        <f t="shared" si="9"/>
        <v>522398512</v>
      </c>
      <c r="DN42" s="30">
        <v>33927703</v>
      </c>
      <c r="DO42" s="30">
        <v>6882052</v>
      </c>
      <c r="DP42" s="30">
        <v>6007455</v>
      </c>
      <c r="DQ42" s="30">
        <v>874597</v>
      </c>
      <c r="DR42" s="30">
        <v>322183960</v>
      </c>
      <c r="DS42" s="30">
        <v>13825407</v>
      </c>
      <c r="DT42" s="30">
        <v>12791115</v>
      </c>
      <c r="DU42" s="30">
        <v>976940</v>
      </c>
      <c r="DV42" s="30">
        <v>57352</v>
      </c>
      <c r="DW42" s="30">
        <v>7763900</v>
      </c>
      <c r="DX42" s="30">
        <v>814200</v>
      </c>
      <c r="DY42" s="30">
        <v>1879700</v>
      </c>
      <c r="DZ42" s="30">
        <v>0</v>
      </c>
      <c r="EA42" s="30">
        <v>5070000</v>
      </c>
      <c r="EB42" s="30">
        <v>0</v>
      </c>
      <c r="EC42" s="30">
        <v>9884506</v>
      </c>
      <c r="ED42" s="30">
        <v>62481</v>
      </c>
      <c r="EE42" s="30">
        <v>9816700</v>
      </c>
      <c r="EF42" s="30">
        <v>5325</v>
      </c>
      <c r="EG42" s="30">
        <v>14702592</v>
      </c>
      <c r="EH42" s="30">
        <v>14702592</v>
      </c>
      <c r="EI42" s="30">
        <v>0</v>
      </c>
      <c r="EJ42" s="30">
        <v>0</v>
      </c>
      <c r="EK42" s="30">
        <v>26537784</v>
      </c>
      <c r="EL42" s="30">
        <v>1801224</v>
      </c>
      <c r="EM42" s="30">
        <v>1178158</v>
      </c>
      <c r="EN42" s="30">
        <v>18170436</v>
      </c>
      <c r="EO42" s="30">
        <v>1836395</v>
      </c>
      <c r="EP42" s="30">
        <v>581911</v>
      </c>
      <c r="EQ42" s="30">
        <v>0</v>
      </c>
      <c r="ER42" s="30">
        <v>45794</v>
      </c>
      <c r="ES42" s="30">
        <v>794688</v>
      </c>
      <c r="ET42" s="30">
        <v>414002</v>
      </c>
      <c r="EU42" s="30">
        <v>3342948</v>
      </c>
      <c r="EV42" s="30">
        <v>1313372</v>
      </c>
      <c r="EW42" s="30">
        <v>27735780</v>
      </c>
      <c r="EX42" s="30">
        <v>0</v>
      </c>
      <c r="EY42" s="30">
        <v>122118</v>
      </c>
      <c r="EZ42" s="30">
        <v>20775121</v>
      </c>
      <c r="FA42" s="30">
        <v>6838541</v>
      </c>
      <c r="FB42" s="30">
        <v>0</v>
      </c>
      <c r="FC42" s="30">
        <v>248190</v>
      </c>
      <c r="FD42" s="30">
        <v>38068</v>
      </c>
      <c r="FE42" s="30">
        <v>0</v>
      </c>
      <c r="FF42" s="30">
        <v>193805200</v>
      </c>
      <c r="FG42" s="30">
        <v>159404797</v>
      </c>
      <c r="FH42" s="30">
        <v>1007463</v>
      </c>
      <c r="FI42" s="30">
        <v>149444300</v>
      </c>
      <c r="FJ42" s="30">
        <v>7899773</v>
      </c>
      <c r="FK42" s="30">
        <v>1607050</v>
      </c>
      <c r="FL42" s="30">
        <v>0</v>
      </c>
      <c r="FM42" s="30">
        <v>0</v>
      </c>
      <c r="FN42" s="30">
        <v>0</v>
      </c>
      <c r="FO42" s="30">
        <v>6292723</v>
      </c>
      <c r="FP42" s="30">
        <v>1053261</v>
      </c>
      <c r="FQ42" s="30">
        <v>0</v>
      </c>
      <c r="FR42" s="30">
        <f t="shared" si="10"/>
        <v>209662386</v>
      </c>
      <c r="FS42" s="30">
        <v>52071657</v>
      </c>
      <c r="FT42" s="30">
        <v>155984</v>
      </c>
      <c r="FU42" s="30">
        <v>12798966</v>
      </c>
      <c r="FV42" s="30">
        <v>15839035</v>
      </c>
      <c r="FW42" s="30">
        <v>186392</v>
      </c>
      <c r="FX42" s="30">
        <v>15652643</v>
      </c>
      <c r="FY42" s="30">
        <v>0</v>
      </c>
      <c r="FZ42" s="30">
        <v>396882</v>
      </c>
      <c r="GA42" s="30">
        <v>18403190</v>
      </c>
      <c r="GB42" s="30">
        <v>4477600</v>
      </c>
      <c r="GC42" s="30">
        <v>3849832</v>
      </c>
      <c r="GD42" s="30">
        <v>0</v>
      </c>
      <c r="GE42" s="30">
        <v>3849832</v>
      </c>
      <c r="GF42" s="30">
        <v>0</v>
      </c>
      <c r="GG42" s="30">
        <v>53010</v>
      </c>
      <c r="GH42" s="30">
        <v>6215969</v>
      </c>
      <c r="GI42" s="30">
        <v>24643040</v>
      </c>
      <c r="GJ42" s="30">
        <v>24643040</v>
      </c>
      <c r="GK42" s="30">
        <v>0</v>
      </c>
      <c r="GL42" s="30">
        <v>122828878</v>
      </c>
      <c r="GM42" s="30">
        <v>3862909</v>
      </c>
      <c r="GN42" s="30">
        <v>0</v>
      </c>
      <c r="GO42" s="30">
        <v>67000</v>
      </c>
      <c r="GP42" s="30">
        <v>56849482</v>
      </c>
      <c r="GQ42" s="30">
        <v>11544849</v>
      </c>
      <c r="GR42" s="30">
        <v>152127</v>
      </c>
      <c r="GS42" s="30">
        <v>0</v>
      </c>
      <c r="GT42" s="30">
        <v>50352511</v>
      </c>
      <c r="GU42" s="30">
        <v>1200114759</v>
      </c>
      <c r="GV42" s="30">
        <v>179171000</v>
      </c>
      <c r="GW42" s="30">
        <v>609360</v>
      </c>
      <c r="GX42" s="30">
        <v>0</v>
      </c>
      <c r="GY42" s="30">
        <v>0</v>
      </c>
      <c r="GZ42" s="30">
        <f t="shared" si="19"/>
        <v>1020334399</v>
      </c>
      <c r="HA42" s="30">
        <v>0</v>
      </c>
      <c r="HB42" s="30">
        <v>0</v>
      </c>
      <c r="HC42" s="30">
        <v>0</v>
      </c>
      <c r="HD42" s="30">
        <v>0</v>
      </c>
      <c r="HE42" s="30">
        <v>0</v>
      </c>
      <c r="HF42" s="30">
        <v>0</v>
      </c>
      <c r="HG42" s="30">
        <v>0</v>
      </c>
      <c r="HH42" s="30">
        <f t="shared" si="11"/>
        <v>792809160</v>
      </c>
      <c r="HI42" s="30">
        <f t="shared" si="12"/>
        <v>227525239</v>
      </c>
      <c r="HJ42" s="30">
        <v>792809160</v>
      </c>
      <c r="HK42" s="30">
        <v>227525239</v>
      </c>
      <c r="HL42" s="30">
        <v>0</v>
      </c>
      <c r="HM42" s="30">
        <v>0</v>
      </c>
      <c r="HN42" s="30">
        <v>0</v>
      </c>
      <c r="HO42" s="30">
        <v>0</v>
      </c>
      <c r="HP42" s="30">
        <v>13981772</v>
      </c>
      <c r="HQ42" s="30">
        <v>1689180</v>
      </c>
      <c r="HR42" s="30">
        <v>3978810</v>
      </c>
      <c r="HS42" s="30">
        <v>8313782</v>
      </c>
      <c r="HT42" s="30">
        <v>0</v>
      </c>
      <c r="HU42" s="30">
        <v>0</v>
      </c>
      <c r="HV42" s="30">
        <v>0</v>
      </c>
      <c r="HW42" s="30">
        <v>0</v>
      </c>
      <c r="HX42" s="30">
        <f t="shared" si="13"/>
        <v>792809160</v>
      </c>
      <c r="HY42" s="30">
        <f t="shared" si="14"/>
        <v>227525239</v>
      </c>
      <c r="HZ42" s="30">
        <v>42006358984</v>
      </c>
      <c r="IA42" s="30">
        <v>40774348746</v>
      </c>
      <c r="IB42" s="30">
        <v>40774348746</v>
      </c>
      <c r="IC42" s="30">
        <v>-53871452606</v>
      </c>
      <c r="ID42" s="30">
        <v>-50551011775</v>
      </c>
      <c r="IE42" s="30">
        <v>0</v>
      </c>
      <c r="IF42" s="30">
        <v>-3320440831</v>
      </c>
      <c r="IG42" s="30">
        <v>89944069231</v>
      </c>
      <c r="IH42" s="30">
        <v>76972456260</v>
      </c>
      <c r="II42" s="30">
        <v>5870789830</v>
      </c>
      <c r="IJ42" s="30">
        <v>7100823141</v>
      </c>
      <c r="IK42" s="30">
        <v>0</v>
      </c>
      <c r="IL42" s="30">
        <v>4541131685</v>
      </c>
      <c r="IM42" s="30">
        <v>2469851130</v>
      </c>
      <c r="IN42" s="30">
        <v>92056915</v>
      </c>
      <c r="IO42" s="30">
        <v>69042685</v>
      </c>
      <c r="IP42" s="30">
        <v>1910180955</v>
      </c>
      <c r="IQ42" s="30">
        <v>0</v>
      </c>
      <c r="IR42" s="30">
        <v>0</v>
      </c>
      <c r="IS42" s="30">
        <v>0</v>
      </c>
      <c r="IT42" s="30">
        <v>0</v>
      </c>
      <c r="IU42" s="30">
        <v>0</v>
      </c>
      <c r="IV42" s="30">
        <v>160600436</v>
      </c>
      <c r="IW42" s="30">
        <v>0</v>
      </c>
      <c r="IX42" s="30">
        <v>0</v>
      </c>
      <c r="IY42" s="30">
        <v>0</v>
      </c>
      <c r="IZ42" s="30">
        <v>0</v>
      </c>
      <c r="JA42" s="30">
        <v>0</v>
      </c>
      <c r="JB42" s="30">
        <v>0</v>
      </c>
      <c r="JC42" s="30">
        <v>0</v>
      </c>
      <c r="JD42" s="30">
        <v>0</v>
      </c>
      <c r="JE42" s="30">
        <v>0</v>
      </c>
      <c r="JF42" s="30">
        <v>0</v>
      </c>
      <c r="JG42" s="30">
        <v>0</v>
      </c>
      <c r="JH42" s="31">
        <v>0</v>
      </c>
      <c r="JI42" s="43">
        <v>0</v>
      </c>
      <c r="JJ42" s="43">
        <v>0</v>
      </c>
      <c r="JK42" s="43">
        <v>0</v>
      </c>
      <c r="JL42" s="43"/>
      <c r="JM42" s="30">
        <v>0</v>
      </c>
      <c r="JN42" s="43">
        <v>0</v>
      </c>
      <c r="JO42" s="30">
        <v>1447455812</v>
      </c>
      <c r="JP42" s="30">
        <v>18321951</v>
      </c>
      <c r="JQ42" s="30">
        <v>18321951</v>
      </c>
      <c r="JR42" s="30">
        <v>0</v>
      </c>
      <c r="JS42" s="30">
        <v>0</v>
      </c>
      <c r="JT42" s="30">
        <v>0</v>
      </c>
      <c r="JU42" s="30">
        <v>0</v>
      </c>
      <c r="JV42" s="30">
        <v>0</v>
      </c>
      <c r="JW42" s="30">
        <v>0</v>
      </c>
      <c r="JX42" s="30">
        <v>0</v>
      </c>
      <c r="JY42" s="30">
        <v>0</v>
      </c>
      <c r="JZ42" s="30">
        <v>0</v>
      </c>
      <c r="KA42" s="30">
        <v>0</v>
      </c>
      <c r="KB42" s="30">
        <v>0</v>
      </c>
      <c r="KC42" s="30">
        <v>0</v>
      </c>
      <c r="KD42" s="30">
        <v>0</v>
      </c>
      <c r="KE42" s="30">
        <v>0</v>
      </c>
      <c r="KF42" s="30">
        <v>0</v>
      </c>
      <c r="KG42" s="30">
        <v>0</v>
      </c>
      <c r="KH42" s="30">
        <v>0</v>
      </c>
      <c r="KI42" s="43">
        <v>0</v>
      </c>
      <c r="KJ42" s="43">
        <v>0</v>
      </c>
      <c r="KK42" s="43">
        <v>0</v>
      </c>
      <c r="KL42" s="43">
        <v>0</v>
      </c>
      <c r="KM42" s="30">
        <v>1213688287</v>
      </c>
      <c r="KN42" s="30">
        <v>1090609000</v>
      </c>
      <c r="KO42" s="30">
        <v>45774162</v>
      </c>
      <c r="KP42" s="30">
        <v>13728112</v>
      </c>
      <c r="KQ42" s="30">
        <v>5737135</v>
      </c>
      <c r="KR42" s="30">
        <v>3041724</v>
      </c>
      <c r="KS42" s="30">
        <v>0</v>
      </c>
      <c r="KT42" s="30">
        <v>3356308</v>
      </c>
      <c r="KU42" s="30">
        <v>0</v>
      </c>
      <c r="KV42" s="30">
        <v>30372070</v>
      </c>
      <c r="KW42" s="30">
        <v>0</v>
      </c>
      <c r="KX42" s="30">
        <v>0</v>
      </c>
      <c r="KY42" s="30">
        <v>1645292</v>
      </c>
      <c r="KZ42" s="30">
        <v>0</v>
      </c>
      <c r="LA42" s="30">
        <v>0</v>
      </c>
      <c r="LB42" s="30">
        <v>1498639</v>
      </c>
      <c r="LC42" s="30">
        <v>1585560</v>
      </c>
      <c r="LD42" s="30">
        <v>0</v>
      </c>
      <c r="LE42" s="30">
        <v>1704833</v>
      </c>
      <c r="LF42" s="30">
        <v>0</v>
      </c>
      <c r="LG42" s="30">
        <v>0</v>
      </c>
      <c r="LH42" s="30">
        <v>0</v>
      </c>
      <c r="LI42" s="30">
        <v>14635452</v>
      </c>
      <c r="LJ42" s="31">
        <v>0</v>
      </c>
      <c r="LK42" s="31">
        <v>0</v>
      </c>
      <c r="LL42" s="31">
        <v>0</v>
      </c>
      <c r="LM42" s="31">
        <v>0</v>
      </c>
      <c r="LN42" s="31">
        <v>0</v>
      </c>
      <c r="LO42" s="31">
        <v>0</v>
      </c>
      <c r="LP42" s="31">
        <v>0</v>
      </c>
      <c r="LQ42" s="31">
        <v>0</v>
      </c>
      <c r="LR42" s="31">
        <v>0</v>
      </c>
      <c r="LS42" s="31">
        <v>0</v>
      </c>
      <c r="LT42" s="31">
        <v>0</v>
      </c>
      <c r="LU42" s="31">
        <v>0</v>
      </c>
      <c r="LV42" s="31">
        <v>0</v>
      </c>
      <c r="LW42" s="31">
        <v>0</v>
      </c>
      <c r="LX42" s="31">
        <v>0</v>
      </c>
      <c r="LY42" s="31">
        <v>0</v>
      </c>
      <c r="LZ42" s="31">
        <v>0</v>
      </c>
      <c r="MA42" s="31">
        <v>0</v>
      </c>
      <c r="MB42" s="31">
        <v>0</v>
      </c>
      <c r="MC42" s="31">
        <v>0</v>
      </c>
      <c r="MD42" s="31">
        <v>0</v>
      </c>
      <c r="ME42" s="31">
        <v>0</v>
      </c>
      <c r="MF42" s="31">
        <v>0</v>
      </c>
      <c r="MG42" s="31">
        <v>0</v>
      </c>
      <c r="MH42" s="31">
        <v>0</v>
      </c>
      <c r="MI42" s="31">
        <v>0</v>
      </c>
      <c r="MJ42" s="31">
        <v>0</v>
      </c>
      <c r="MK42" s="31">
        <v>0</v>
      </c>
      <c r="ML42" s="31">
        <v>0</v>
      </c>
      <c r="MM42" s="31">
        <v>0</v>
      </c>
      <c r="MN42" s="31">
        <v>0</v>
      </c>
      <c r="MO42" s="31">
        <v>0</v>
      </c>
      <c r="MP42" s="31">
        <v>0</v>
      </c>
      <c r="MQ42" s="30">
        <v>48993415</v>
      </c>
      <c r="MR42" s="30">
        <v>1243751</v>
      </c>
      <c r="MS42" s="30">
        <f t="shared" si="23"/>
        <v>12760651917</v>
      </c>
      <c r="MT42" s="30">
        <v>11684162038</v>
      </c>
      <c r="MU42" s="30">
        <v>0</v>
      </c>
      <c r="MV42" s="30">
        <v>931316500</v>
      </c>
      <c r="MW42" s="30">
        <v>0</v>
      </c>
      <c r="MX42" s="30">
        <v>0</v>
      </c>
      <c r="MY42" s="30">
        <v>0</v>
      </c>
      <c r="MZ42" s="30">
        <v>8267703908</v>
      </c>
      <c r="NA42" s="30">
        <f t="shared" si="4"/>
        <v>0</v>
      </c>
      <c r="NB42" s="30">
        <v>0</v>
      </c>
      <c r="NC42" s="30">
        <v>0</v>
      </c>
      <c r="ND42" s="30">
        <f t="shared" si="5"/>
        <v>0</v>
      </c>
      <c r="NE42" s="30">
        <v>0</v>
      </c>
      <c r="NF42" s="30">
        <v>0</v>
      </c>
      <c r="NG42" s="30">
        <v>699213656</v>
      </c>
      <c r="NH42" s="30">
        <v>0</v>
      </c>
      <c r="NI42" s="30">
        <v>0</v>
      </c>
      <c r="NJ42" s="30">
        <v>0</v>
      </c>
      <c r="NK42" s="30">
        <v>0</v>
      </c>
      <c r="NL42" s="30">
        <v>0</v>
      </c>
      <c r="NM42" s="30">
        <v>0</v>
      </c>
      <c r="NN42" s="30">
        <v>0</v>
      </c>
      <c r="NO42" s="30">
        <v>0</v>
      </c>
      <c r="NP42" s="30">
        <v>0</v>
      </c>
      <c r="NQ42" s="30">
        <v>0</v>
      </c>
      <c r="NR42" s="30">
        <v>0</v>
      </c>
      <c r="NS42" s="30">
        <v>0</v>
      </c>
      <c r="NT42" s="30">
        <v>0</v>
      </c>
      <c r="NU42" s="30">
        <v>1694808317</v>
      </c>
      <c r="NV42" s="30">
        <v>0</v>
      </c>
      <c r="NW42" s="30">
        <v>0</v>
      </c>
      <c r="NX42" s="30">
        <v>91119657</v>
      </c>
      <c r="NY42" s="30">
        <v>0</v>
      </c>
      <c r="NZ42" s="30">
        <v>0</v>
      </c>
      <c r="OA42" s="30">
        <v>200982146</v>
      </c>
      <c r="OB42" s="30">
        <v>0</v>
      </c>
      <c r="OC42" s="30">
        <v>0</v>
      </c>
      <c r="OD42" s="30">
        <v>0</v>
      </c>
      <c r="OE42" s="30">
        <v>0</v>
      </c>
      <c r="OF42" s="30">
        <v>0</v>
      </c>
      <c r="OG42" s="30">
        <v>0</v>
      </c>
      <c r="OH42" s="30">
        <v>0</v>
      </c>
      <c r="OI42" s="30">
        <v>0</v>
      </c>
      <c r="OJ42" s="30">
        <v>0</v>
      </c>
      <c r="OK42" s="30">
        <v>0</v>
      </c>
      <c r="OL42" s="30">
        <v>0</v>
      </c>
      <c r="OM42" s="30">
        <v>0</v>
      </c>
      <c r="ON42" s="30">
        <v>0</v>
      </c>
      <c r="OO42" s="30">
        <v>0</v>
      </c>
      <c r="OP42" s="30">
        <v>200982146</v>
      </c>
      <c r="OQ42" s="30">
        <v>0</v>
      </c>
      <c r="OR42" s="30">
        <v>0</v>
      </c>
      <c r="OS42" s="30">
        <v>875507733</v>
      </c>
      <c r="OT42" s="30">
        <v>0</v>
      </c>
      <c r="OU42" s="30">
        <v>762875498</v>
      </c>
      <c r="OV42" s="30">
        <v>0</v>
      </c>
      <c r="OW42" s="30">
        <v>0</v>
      </c>
      <c r="OX42" s="30">
        <v>5669250</v>
      </c>
      <c r="OY42" s="30">
        <v>0</v>
      </c>
      <c r="OZ42" s="30">
        <v>0</v>
      </c>
      <c r="PA42" s="30">
        <v>0</v>
      </c>
      <c r="PB42" s="30">
        <v>0</v>
      </c>
      <c r="PC42" s="30">
        <v>0</v>
      </c>
      <c r="PD42" s="30">
        <v>0</v>
      </c>
      <c r="PE42" s="30">
        <v>0</v>
      </c>
      <c r="PF42" s="30">
        <v>0</v>
      </c>
      <c r="PG42" s="30">
        <v>0</v>
      </c>
      <c r="PH42" s="30">
        <v>0</v>
      </c>
      <c r="PI42" s="30">
        <v>0</v>
      </c>
      <c r="PJ42" s="30">
        <v>0</v>
      </c>
      <c r="PK42" s="30">
        <v>0</v>
      </c>
      <c r="PL42" s="30">
        <v>0</v>
      </c>
      <c r="PM42" s="30">
        <v>106962985</v>
      </c>
      <c r="PN42" s="30">
        <v>106962985</v>
      </c>
      <c r="PO42" s="30">
        <v>0</v>
      </c>
      <c r="PP42" s="30">
        <v>0</v>
      </c>
      <c r="PQ42" s="30">
        <v>0</v>
      </c>
      <c r="PR42" s="30">
        <v>0</v>
      </c>
      <c r="PS42" s="30">
        <v>0</v>
      </c>
      <c r="PT42" s="30">
        <f t="shared" si="15"/>
        <v>0</v>
      </c>
      <c r="PU42" s="30">
        <v>0</v>
      </c>
      <c r="PV42" s="30">
        <v>0</v>
      </c>
      <c r="PW42" s="30">
        <v>0</v>
      </c>
      <c r="PX42" s="30">
        <v>0</v>
      </c>
      <c r="PY42" s="30">
        <v>0</v>
      </c>
      <c r="PZ42" s="30">
        <v>0</v>
      </c>
      <c r="QA42" s="30">
        <v>0</v>
      </c>
      <c r="QB42" s="30">
        <v>0</v>
      </c>
      <c r="QC42" s="30">
        <v>0</v>
      </c>
      <c r="QD42" s="30">
        <v>0</v>
      </c>
      <c r="QE42" s="30">
        <v>0</v>
      </c>
      <c r="QF42" s="30">
        <v>0</v>
      </c>
      <c r="QG42" s="30">
        <v>0</v>
      </c>
      <c r="QH42" s="30">
        <v>0</v>
      </c>
      <c r="QI42" s="30">
        <v>0</v>
      </c>
      <c r="QJ42" s="30">
        <v>0</v>
      </c>
      <c r="QK42" s="30">
        <v>0</v>
      </c>
      <c r="QL42" s="30">
        <v>0</v>
      </c>
      <c r="QM42" s="30">
        <v>0</v>
      </c>
      <c r="QN42" s="30">
        <v>0</v>
      </c>
      <c r="QO42" s="30">
        <f t="shared" si="16"/>
        <v>156812303848</v>
      </c>
      <c r="QP42" s="30">
        <f t="shared" si="17"/>
        <v>72993929188</v>
      </c>
      <c r="QQ42" s="30">
        <v>76501748</v>
      </c>
      <c r="QR42" s="30">
        <v>13655683</v>
      </c>
      <c r="QS42" s="30">
        <v>62846065</v>
      </c>
      <c r="QT42" s="30">
        <v>0</v>
      </c>
      <c r="QU42" s="30">
        <v>0</v>
      </c>
      <c r="QV42" s="30">
        <v>0</v>
      </c>
      <c r="QW42" s="30">
        <v>1560313791</v>
      </c>
      <c r="QX42" s="30">
        <v>1558935260</v>
      </c>
      <c r="QY42" s="30">
        <v>1378531</v>
      </c>
      <c r="QZ42" s="30">
        <v>1710008336</v>
      </c>
      <c r="RA42" s="30">
        <v>69647105313</v>
      </c>
      <c r="RB42" s="30">
        <v>0</v>
      </c>
      <c r="RC42" s="30">
        <v>0</v>
      </c>
      <c r="RD42" s="30">
        <v>0</v>
      </c>
      <c r="RE42" s="30">
        <v>0</v>
      </c>
      <c r="RF42" s="30">
        <v>0</v>
      </c>
      <c r="RG42" s="30">
        <v>0</v>
      </c>
      <c r="RH42" s="30">
        <v>0</v>
      </c>
      <c r="RI42" s="30">
        <v>83818374660</v>
      </c>
      <c r="RJ42" s="30">
        <v>4818372717</v>
      </c>
      <c r="RK42" s="30">
        <v>4818372717</v>
      </c>
      <c r="RL42" s="30">
        <v>3370881122</v>
      </c>
      <c r="RM42" s="30">
        <v>1081051053</v>
      </c>
      <c r="RN42" s="30">
        <v>137808609</v>
      </c>
      <c r="RO42" s="30">
        <v>0</v>
      </c>
      <c r="RP42" s="30">
        <v>0</v>
      </c>
      <c r="RQ42" s="30">
        <v>0</v>
      </c>
      <c r="RR42" s="30">
        <v>0</v>
      </c>
      <c r="RS42" s="30">
        <v>0</v>
      </c>
      <c r="RT42" s="30">
        <v>14085140</v>
      </c>
      <c r="RU42" s="30">
        <v>214546793</v>
      </c>
      <c r="RV42" s="30">
        <v>0</v>
      </c>
      <c r="RW42" s="30">
        <v>0</v>
      </c>
      <c r="RX42" s="30">
        <v>0</v>
      </c>
      <c r="RY42" s="30">
        <v>0</v>
      </c>
      <c r="RZ42" s="30">
        <v>0</v>
      </c>
      <c r="SA42" s="30">
        <v>0</v>
      </c>
      <c r="SB42" s="30">
        <v>0</v>
      </c>
      <c r="SC42" s="30">
        <v>0</v>
      </c>
      <c r="SD42" s="30">
        <v>0</v>
      </c>
      <c r="SE42" s="30">
        <v>0</v>
      </c>
      <c r="SF42" s="30">
        <v>0</v>
      </c>
      <c r="SG42" s="30">
        <v>0</v>
      </c>
      <c r="SH42" s="30">
        <v>0</v>
      </c>
      <c r="SI42" s="30">
        <v>0</v>
      </c>
      <c r="SJ42" s="30">
        <v>0</v>
      </c>
      <c r="SK42" s="30">
        <v>0</v>
      </c>
      <c r="SL42" s="30">
        <v>0</v>
      </c>
      <c r="SM42" s="30">
        <v>0</v>
      </c>
      <c r="SN42" s="30">
        <v>0</v>
      </c>
      <c r="SO42" s="30">
        <v>0</v>
      </c>
      <c r="SP42" s="30">
        <v>0</v>
      </c>
      <c r="SQ42" s="30">
        <v>0</v>
      </c>
      <c r="SR42" s="30">
        <v>0</v>
      </c>
      <c r="SS42" s="30">
        <v>0</v>
      </c>
      <c r="ST42" s="30">
        <v>0</v>
      </c>
      <c r="SU42" s="30">
        <v>0</v>
      </c>
      <c r="SV42" s="30">
        <v>0</v>
      </c>
      <c r="SW42" s="30">
        <v>0</v>
      </c>
      <c r="SX42" s="30">
        <v>0</v>
      </c>
      <c r="SY42" s="30">
        <v>0</v>
      </c>
      <c r="SZ42" s="30">
        <v>0</v>
      </c>
      <c r="TA42" s="30">
        <v>0</v>
      </c>
      <c r="TB42" s="30">
        <v>0</v>
      </c>
      <c r="TC42" s="30">
        <v>0</v>
      </c>
      <c r="TD42" s="30">
        <v>0</v>
      </c>
      <c r="TE42" s="30">
        <v>0</v>
      </c>
      <c r="TF42" s="30">
        <v>0</v>
      </c>
      <c r="TG42" s="30">
        <v>0</v>
      </c>
      <c r="TH42" s="30">
        <v>0</v>
      </c>
      <c r="TI42" s="30">
        <f t="shared" si="18"/>
        <v>1218859662</v>
      </c>
      <c r="TJ42" s="30">
        <f t="shared" si="6"/>
        <v>79000000000</v>
      </c>
      <c r="TK42" s="30">
        <v>79000000000</v>
      </c>
      <c r="TL42" s="30">
        <v>79000000000</v>
      </c>
      <c r="TM42" s="30">
        <v>0</v>
      </c>
      <c r="TN42" s="30">
        <v>0</v>
      </c>
      <c r="TO42" s="30">
        <v>0</v>
      </c>
      <c r="TP42" s="30">
        <v>0</v>
      </c>
      <c r="TQ42" s="30">
        <v>0</v>
      </c>
      <c r="TR42" s="30">
        <v>0</v>
      </c>
      <c r="TS42" s="30">
        <v>0</v>
      </c>
      <c r="TT42" s="30">
        <v>0</v>
      </c>
      <c r="TU42" s="30">
        <v>1943</v>
      </c>
      <c r="TV42" s="30">
        <v>0</v>
      </c>
      <c r="TW42" s="30">
        <v>1943</v>
      </c>
      <c r="TX42" s="30">
        <v>0</v>
      </c>
      <c r="TY42" s="30">
        <v>0</v>
      </c>
      <c r="TZ42" s="30">
        <v>0</v>
      </c>
      <c r="UA42" s="30">
        <v>0</v>
      </c>
      <c r="UB42" s="30">
        <v>0</v>
      </c>
      <c r="UC42" s="30">
        <v>0</v>
      </c>
      <c r="UD42" s="30">
        <v>0</v>
      </c>
      <c r="UE42" s="30">
        <v>0</v>
      </c>
      <c r="UF42" s="30">
        <v>0</v>
      </c>
      <c r="UG42" s="30">
        <f t="shared" si="24"/>
        <v>276619662903</v>
      </c>
      <c r="UH42" s="1">
        <v>843343953218</v>
      </c>
      <c r="UI42" s="1">
        <f>SUM($UG$40:UG42)-UH42</f>
        <v>0</v>
      </c>
    </row>
    <row r="43" spans="1:555">
      <c r="B43" s="58">
        <v>39539</v>
      </c>
      <c r="C43" s="30">
        <f t="shared" si="20"/>
        <v>134456065300.99998</v>
      </c>
      <c r="D43" s="30">
        <f t="shared" si="21"/>
        <v>87663332723.999985</v>
      </c>
      <c r="E43" s="30">
        <v>74357704895.999985</v>
      </c>
      <c r="F43" s="30">
        <v>-136597082</v>
      </c>
      <c r="G43" s="30">
        <v>687720</v>
      </c>
      <c r="H43" s="30">
        <v>41441065462.999985</v>
      </c>
      <c r="I43" s="30">
        <v>36289941025.593491</v>
      </c>
      <c r="J43" s="30">
        <v>5151124437.4064999</v>
      </c>
      <c r="K43" s="30">
        <v>0</v>
      </c>
      <c r="L43" s="30">
        <v>4782318439</v>
      </c>
      <c r="M43" s="30">
        <v>18659629793</v>
      </c>
      <c r="N43" s="30">
        <v>18659629793</v>
      </c>
      <c r="O43" s="30">
        <v>0</v>
      </c>
      <c r="P43" s="30">
        <v>1310525744</v>
      </c>
      <c r="Q43" s="30">
        <v>2006698959</v>
      </c>
      <c r="R43" s="30">
        <v>2336104632</v>
      </c>
      <c r="S43" s="30">
        <v>13305627828</v>
      </c>
      <c r="T43" s="30">
        <v>3742176000</v>
      </c>
      <c r="U43" s="30">
        <v>4248721000</v>
      </c>
      <c r="V43" s="30">
        <v>7990897000</v>
      </c>
      <c r="W43" s="30">
        <v>175393597</v>
      </c>
      <c r="X43" s="30">
        <v>2514167855</v>
      </c>
      <c r="Y43" s="30">
        <v>33007469</v>
      </c>
      <c r="Z43" s="30">
        <v>0</v>
      </c>
      <c r="AA43" s="30">
        <v>0</v>
      </c>
      <c r="AB43" s="30">
        <v>64947421</v>
      </c>
      <c r="AC43" s="30">
        <v>37311416</v>
      </c>
      <c r="AD43" s="30">
        <v>2487061968</v>
      </c>
      <c r="AE43" s="30">
        <v>0</v>
      </c>
      <c r="AF43" s="30">
        <v>0</v>
      </c>
      <c r="AG43" s="30">
        <v>0</v>
      </c>
      <c r="AH43" s="30">
        <v>0</v>
      </c>
      <c r="AI43" s="30">
        <f t="shared" si="22"/>
        <v>46792732577</v>
      </c>
      <c r="AJ43" s="30">
        <v>372214892</v>
      </c>
      <c r="AK43" s="30">
        <v>147524030</v>
      </c>
      <c r="AL43" s="30">
        <v>1266424</v>
      </c>
      <c r="AM43" s="30">
        <v>223424438</v>
      </c>
      <c r="AN43" s="30">
        <v>0</v>
      </c>
      <c r="AO43" s="30">
        <v>734205349</v>
      </c>
      <c r="AP43" s="30">
        <v>788255214</v>
      </c>
      <c r="AQ43" s="30">
        <v>0</v>
      </c>
      <c r="AR43" s="30">
        <v>5779547</v>
      </c>
      <c r="AS43" s="30">
        <v>0</v>
      </c>
      <c r="AT43" s="30">
        <v>3916097</v>
      </c>
      <c r="AU43" s="30">
        <v>-63745509</v>
      </c>
      <c r="AV43" s="30">
        <v>0</v>
      </c>
      <c r="AW43" s="30">
        <v>0</v>
      </c>
      <c r="AX43" s="30">
        <v>0</v>
      </c>
      <c r="AY43" s="30">
        <v>0</v>
      </c>
      <c r="AZ43" s="30">
        <v>0</v>
      </c>
      <c r="BA43" s="30">
        <v>0</v>
      </c>
      <c r="BB43" s="30">
        <v>0</v>
      </c>
      <c r="BC43" s="30">
        <v>0</v>
      </c>
      <c r="BD43" s="30">
        <v>3254015694</v>
      </c>
      <c r="BE43" s="30">
        <v>0</v>
      </c>
      <c r="BF43" s="30">
        <v>2354003461</v>
      </c>
      <c r="BG43" s="30">
        <v>814234806</v>
      </c>
      <c r="BH43" s="30">
        <v>409837</v>
      </c>
      <c r="BI43" s="30">
        <v>8639</v>
      </c>
      <c r="BJ43" s="30">
        <v>0</v>
      </c>
      <c r="BK43" s="30">
        <v>0</v>
      </c>
      <c r="BL43" s="30">
        <v>8028552</v>
      </c>
      <c r="BM43" s="30">
        <v>0</v>
      </c>
      <c r="BN43" s="30">
        <v>0</v>
      </c>
      <c r="BO43" s="30">
        <v>0</v>
      </c>
      <c r="BP43" s="30">
        <v>0</v>
      </c>
      <c r="BQ43" s="30">
        <v>0</v>
      </c>
      <c r="BR43" s="30">
        <v>77330399</v>
      </c>
      <c r="BS43" s="30">
        <v>0</v>
      </c>
      <c r="BT43" s="30">
        <v>64721720</v>
      </c>
      <c r="BU43" s="30">
        <v>0</v>
      </c>
      <c r="BV43" s="30">
        <v>570145</v>
      </c>
      <c r="BW43" s="30">
        <v>540777</v>
      </c>
      <c r="BX43" s="30">
        <v>0</v>
      </c>
      <c r="BY43" s="30">
        <v>63610798</v>
      </c>
      <c r="BZ43" s="30">
        <v>0</v>
      </c>
      <c r="CA43" s="30">
        <v>0</v>
      </c>
      <c r="CB43" s="30">
        <v>0</v>
      </c>
      <c r="CC43" s="30">
        <v>2270366325</v>
      </c>
      <c r="CD43" s="30">
        <v>5083687</v>
      </c>
      <c r="CE43" s="30">
        <v>5125423988</v>
      </c>
      <c r="CF43" s="30">
        <v>137627642</v>
      </c>
      <c r="CG43" s="30">
        <v>2113899193</v>
      </c>
      <c r="CH43" s="30">
        <v>102979732</v>
      </c>
      <c r="CI43" s="30">
        <v>11759422</v>
      </c>
      <c r="CJ43" s="30">
        <v>918107</v>
      </c>
      <c r="CK43" s="30">
        <v>2445560</v>
      </c>
      <c r="CL43" s="30">
        <v>2581364</v>
      </c>
      <c r="CM43" s="30">
        <v>628259</v>
      </c>
      <c r="CN43" s="30">
        <v>501967</v>
      </c>
      <c r="CO43" s="30">
        <v>362863</v>
      </c>
      <c r="CP43" s="30">
        <v>4321302</v>
      </c>
      <c r="CQ43" s="30">
        <v>0</v>
      </c>
      <c r="CR43" s="30">
        <v>0</v>
      </c>
      <c r="CS43" s="30">
        <v>2282437823</v>
      </c>
      <c r="CT43" s="30">
        <v>395155140</v>
      </c>
      <c r="CU43" s="30">
        <v>25125149</v>
      </c>
      <c r="CV43" s="30">
        <v>52851066</v>
      </c>
      <c r="CW43" s="30">
        <v>16702011</v>
      </c>
      <c r="CX43" s="30">
        <v>8470643</v>
      </c>
      <c r="CY43" s="30">
        <v>2242378</v>
      </c>
      <c r="CZ43" s="30">
        <f t="shared" si="8"/>
        <v>1672168644</v>
      </c>
      <c r="DA43" s="30">
        <v>1462177392</v>
      </c>
      <c r="DB43" s="30">
        <v>172649027</v>
      </c>
      <c r="DC43" s="30">
        <v>0</v>
      </c>
      <c r="DD43" s="30">
        <v>37342225</v>
      </c>
      <c r="DE43" s="30">
        <v>109722792</v>
      </c>
      <c r="DF43" s="30">
        <v>0</v>
      </c>
      <c r="DG43" s="30">
        <v>0</v>
      </c>
      <c r="DH43" s="30">
        <v>0</v>
      </c>
      <c r="DI43" s="30">
        <v>7914534</v>
      </c>
      <c r="DJ43" s="30">
        <v>0</v>
      </c>
      <c r="DK43" s="30">
        <v>7914534</v>
      </c>
      <c r="DL43" s="30">
        <v>-10638</v>
      </c>
      <c r="DM43" s="30">
        <f t="shared" si="9"/>
        <v>573980349</v>
      </c>
      <c r="DN43" s="30">
        <v>43300911</v>
      </c>
      <c r="DO43" s="30">
        <v>7226147</v>
      </c>
      <c r="DP43" s="30">
        <v>6337217</v>
      </c>
      <c r="DQ43" s="30">
        <v>888930</v>
      </c>
      <c r="DR43" s="30">
        <v>357548819</v>
      </c>
      <c r="DS43" s="30">
        <v>18069148</v>
      </c>
      <c r="DT43" s="30">
        <v>16260139</v>
      </c>
      <c r="DU43" s="30">
        <v>1664766</v>
      </c>
      <c r="DV43" s="30">
        <v>144243</v>
      </c>
      <c r="DW43" s="30">
        <v>11125595</v>
      </c>
      <c r="DX43" s="30">
        <v>1876200</v>
      </c>
      <c r="DY43" s="30">
        <v>2536500</v>
      </c>
      <c r="DZ43" s="30">
        <v>0</v>
      </c>
      <c r="EA43" s="30">
        <v>6712895</v>
      </c>
      <c r="EB43" s="30">
        <v>0</v>
      </c>
      <c r="EC43" s="30">
        <v>11414385</v>
      </c>
      <c r="ED43" s="30">
        <v>124960</v>
      </c>
      <c r="EE43" s="30">
        <v>11283500</v>
      </c>
      <c r="EF43" s="30">
        <v>5925</v>
      </c>
      <c r="EG43" s="30">
        <v>18522446</v>
      </c>
      <c r="EH43" s="30">
        <v>18522446</v>
      </c>
      <c r="EI43" s="30">
        <v>0</v>
      </c>
      <c r="EJ43" s="30">
        <v>0</v>
      </c>
      <c r="EK43" s="30">
        <v>34178801</v>
      </c>
      <c r="EL43" s="30">
        <v>2215158</v>
      </c>
      <c r="EM43" s="30">
        <v>1334508</v>
      </c>
      <c r="EN43" s="30">
        <v>21997218</v>
      </c>
      <c r="EO43" s="30">
        <v>2658825</v>
      </c>
      <c r="EP43" s="30">
        <v>673499</v>
      </c>
      <c r="EQ43" s="30">
        <v>45795</v>
      </c>
      <c r="ER43" s="30">
        <v>152647</v>
      </c>
      <c r="ES43" s="30">
        <v>1038922</v>
      </c>
      <c r="ET43" s="30">
        <v>747962</v>
      </c>
      <c r="EU43" s="30">
        <v>4078370</v>
      </c>
      <c r="EV43" s="30">
        <v>1987120</v>
      </c>
      <c r="EW43" s="30">
        <v>37260888</v>
      </c>
      <c r="EX43" s="30">
        <v>0</v>
      </c>
      <c r="EY43" s="30">
        <v>30529</v>
      </c>
      <c r="EZ43" s="30">
        <v>28529537</v>
      </c>
      <c r="FA43" s="30">
        <v>8700822</v>
      </c>
      <c r="FB43" s="30">
        <v>0</v>
      </c>
      <c r="FC43" s="30">
        <v>418822</v>
      </c>
      <c r="FD43" s="30">
        <v>19035</v>
      </c>
      <c r="FE43" s="30">
        <v>0</v>
      </c>
      <c r="FF43" s="30">
        <v>192268500</v>
      </c>
      <c r="FG43" s="30">
        <v>165904472</v>
      </c>
      <c r="FH43" s="30">
        <v>1558841</v>
      </c>
      <c r="FI43" s="30">
        <v>152003800</v>
      </c>
      <c r="FJ43" s="30">
        <v>10902324</v>
      </c>
      <c r="FK43" s="30">
        <v>2707151</v>
      </c>
      <c r="FL43" s="30">
        <v>0</v>
      </c>
      <c r="FM43" s="30">
        <v>0</v>
      </c>
      <c r="FN43" s="30">
        <v>0</v>
      </c>
      <c r="FO43" s="30">
        <v>8195173</v>
      </c>
      <c r="FP43" s="30">
        <v>1439507</v>
      </c>
      <c r="FQ43" s="30">
        <v>0</v>
      </c>
      <c r="FR43" s="30">
        <f t="shared" si="10"/>
        <v>277506879</v>
      </c>
      <c r="FS43" s="30">
        <v>76863250</v>
      </c>
      <c r="FT43" s="30">
        <v>233975</v>
      </c>
      <c r="FU43" s="30">
        <v>16964409</v>
      </c>
      <c r="FV43" s="30">
        <v>34949999</v>
      </c>
      <c r="FW43" s="30">
        <v>186388</v>
      </c>
      <c r="FX43" s="30">
        <v>34763611</v>
      </c>
      <c r="FY43" s="30">
        <v>0</v>
      </c>
      <c r="FZ43" s="30">
        <v>580983</v>
      </c>
      <c r="GA43" s="30">
        <v>18575484</v>
      </c>
      <c r="GB43" s="30">
        <v>5558400</v>
      </c>
      <c r="GC43" s="30">
        <v>5245774</v>
      </c>
      <c r="GD43" s="30">
        <v>0</v>
      </c>
      <c r="GE43" s="30">
        <v>5245774</v>
      </c>
      <c r="GF43" s="30">
        <v>0</v>
      </c>
      <c r="GG43" s="30">
        <v>34979</v>
      </c>
      <c r="GH43" s="30">
        <v>7750000</v>
      </c>
      <c r="GI43" s="30">
        <v>38867406</v>
      </c>
      <c r="GJ43" s="30">
        <v>38867406</v>
      </c>
      <c r="GK43" s="30">
        <v>0</v>
      </c>
      <c r="GL43" s="30">
        <v>148745470</v>
      </c>
      <c r="GM43" s="30">
        <v>3542041</v>
      </c>
      <c r="GN43" s="30">
        <v>0</v>
      </c>
      <c r="GO43" s="30">
        <v>61000</v>
      </c>
      <c r="GP43" s="30">
        <v>66634768</v>
      </c>
      <c r="GQ43" s="30">
        <v>14868281</v>
      </c>
      <c r="GR43" s="30">
        <v>93428</v>
      </c>
      <c r="GS43" s="30">
        <v>0</v>
      </c>
      <c r="GT43" s="30">
        <v>63545952</v>
      </c>
      <c r="GU43" s="30">
        <v>1368888219</v>
      </c>
      <c r="GV43" s="30">
        <v>11302000</v>
      </c>
      <c r="GW43" s="30">
        <v>0</v>
      </c>
      <c r="GX43" s="30">
        <v>0</v>
      </c>
      <c r="GY43" s="30">
        <v>0</v>
      </c>
      <c r="GZ43" s="30">
        <f t="shared" si="19"/>
        <v>1357586219</v>
      </c>
      <c r="HA43" s="30">
        <v>0</v>
      </c>
      <c r="HB43" s="30">
        <v>0</v>
      </c>
      <c r="HC43" s="30">
        <v>0</v>
      </c>
      <c r="HD43" s="30">
        <v>0</v>
      </c>
      <c r="HE43" s="30">
        <v>0</v>
      </c>
      <c r="HF43" s="30">
        <v>0</v>
      </c>
      <c r="HG43" s="30">
        <v>0</v>
      </c>
      <c r="HH43" s="30">
        <f t="shared" si="11"/>
        <v>1258813049</v>
      </c>
      <c r="HI43" s="30">
        <f t="shared" si="12"/>
        <v>98773170</v>
      </c>
      <c r="HJ43" s="30">
        <v>1258813049</v>
      </c>
      <c r="HK43" s="30">
        <v>98773170</v>
      </c>
      <c r="HL43" s="30">
        <v>0</v>
      </c>
      <c r="HM43" s="30">
        <v>0</v>
      </c>
      <c r="HN43" s="30">
        <v>0</v>
      </c>
      <c r="HO43" s="30">
        <v>0</v>
      </c>
      <c r="HP43" s="30">
        <v>476720176</v>
      </c>
      <c r="HQ43" s="30">
        <v>2030693</v>
      </c>
      <c r="HR43" s="30">
        <v>4582652</v>
      </c>
      <c r="HS43" s="30">
        <v>7689736</v>
      </c>
      <c r="HT43" s="30">
        <v>462417095</v>
      </c>
      <c r="HU43" s="30">
        <v>0</v>
      </c>
      <c r="HV43" s="30">
        <v>0</v>
      </c>
      <c r="HW43" s="30">
        <v>0</v>
      </c>
      <c r="HX43" s="30">
        <f t="shared" si="13"/>
        <v>1258813049</v>
      </c>
      <c r="HY43" s="30">
        <f t="shared" si="14"/>
        <v>98773170</v>
      </c>
      <c r="HZ43" s="30">
        <v>32678803588</v>
      </c>
      <c r="IA43" s="30">
        <v>31377348016</v>
      </c>
      <c r="IB43" s="30">
        <v>31377348016</v>
      </c>
      <c r="IC43" s="30">
        <v>0</v>
      </c>
      <c r="ID43" s="30">
        <v>0</v>
      </c>
      <c r="IE43" s="30">
        <v>0</v>
      </c>
      <c r="IF43" s="30">
        <v>0</v>
      </c>
      <c r="IG43" s="30">
        <v>27910541460</v>
      </c>
      <c r="IH43" s="30">
        <v>26636986423</v>
      </c>
      <c r="II43" s="30">
        <v>0</v>
      </c>
      <c r="IJ43" s="30">
        <v>1273555037</v>
      </c>
      <c r="IK43" s="30">
        <v>0</v>
      </c>
      <c r="IL43" s="30">
        <v>3306206120</v>
      </c>
      <c r="IM43" s="30">
        <v>1234925565</v>
      </c>
      <c r="IN43" s="30">
        <v>92056915</v>
      </c>
      <c r="IO43" s="30">
        <v>69042685</v>
      </c>
      <c r="IP43" s="30">
        <v>1910180955</v>
      </c>
      <c r="IQ43" s="30">
        <v>0</v>
      </c>
      <c r="IR43" s="30">
        <v>0</v>
      </c>
      <c r="IS43" s="30">
        <v>0</v>
      </c>
      <c r="IT43" s="30">
        <v>0</v>
      </c>
      <c r="IU43" s="30">
        <v>0</v>
      </c>
      <c r="IV43" s="30">
        <v>160600436</v>
      </c>
      <c r="IW43" s="30">
        <v>0</v>
      </c>
      <c r="IX43" s="30">
        <v>0</v>
      </c>
      <c r="IY43" s="30">
        <v>0</v>
      </c>
      <c r="IZ43" s="30">
        <v>0</v>
      </c>
      <c r="JA43" s="30">
        <v>0</v>
      </c>
      <c r="JB43" s="30">
        <v>0</v>
      </c>
      <c r="JC43" s="30">
        <v>0</v>
      </c>
      <c r="JD43" s="30">
        <v>0</v>
      </c>
      <c r="JE43" s="30">
        <v>0</v>
      </c>
      <c r="JF43" s="30">
        <v>0</v>
      </c>
      <c r="JG43" s="30">
        <v>0</v>
      </c>
      <c r="JH43" s="31">
        <v>0</v>
      </c>
      <c r="JI43" s="43">
        <v>0</v>
      </c>
      <c r="JJ43" s="43">
        <v>0</v>
      </c>
      <c r="JK43" s="43">
        <v>0</v>
      </c>
      <c r="JL43" s="43"/>
      <c r="JM43" s="30">
        <v>0</v>
      </c>
      <c r="JN43" s="43">
        <v>0</v>
      </c>
      <c r="JO43" s="30">
        <v>3957271228</v>
      </c>
      <c r="JP43" s="30">
        <v>12876083</v>
      </c>
      <c r="JQ43" s="30">
        <v>12876083</v>
      </c>
      <c r="JR43" s="30">
        <v>0</v>
      </c>
      <c r="JS43" s="30">
        <v>0</v>
      </c>
      <c r="JT43" s="30">
        <v>0</v>
      </c>
      <c r="JU43" s="30">
        <v>0</v>
      </c>
      <c r="JV43" s="30">
        <v>0</v>
      </c>
      <c r="JW43" s="30">
        <v>0</v>
      </c>
      <c r="JX43" s="30">
        <v>0</v>
      </c>
      <c r="JY43" s="30">
        <v>0</v>
      </c>
      <c r="JZ43" s="30">
        <v>0</v>
      </c>
      <c r="KA43" s="30">
        <v>0</v>
      </c>
      <c r="KB43" s="30">
        <v>0</v>
      </c>
      <c r="KC43" s="30">
        <v>0</v>
      </c>
      <c r="KD43" s="30">
        <v>0</v>
      </c>
      <c r="KE43" s="30">
        <v>0</v>
      </c>
      <c r="KF43" s="30">
        <v>0</v>
      </c>
      <c r="KG43" s="30">
        <v>0</v>
      </c>
      <c r="KH43" s="30">
        <v>0</v>
      </c>
      <c r="KI43" s="43">
        <v>0</v>
      </c>
      <c r="KJ43" s="43">
        <v>0</v>
      </c>
      <c r="KK43" s="43">
        <v>0</v>
      </c>
      <c r="KL43" s="43">
        <v>0</v>
      </c>
      <c r="KM43" s="30">
        <v>1288579489</v>
      </c>
      <c r="KN43" s="30">
        <v>1090609000</v>
      </c>
      <c r="KO43" s="30">
        <v>45774162</v>
      </c>
      <c r="KP43" s="30">
        <v>13728112</v>
      </c>
      <c r="KQ43" s="30">
        <v>5741590</v>
      </c>
      <c r="KR43" s="30">
        <v>3041724</v>
      </c>
      <c r="KS43" s="30">
        <v>3439286</v>
      </c>
      <c r="KT43" s="30">
        <v>3356308</v>
      </c>
      <c r="KU43" s="30">
        <v>0</v>
      </c>
      <c r="KV43" s="30">
        <v>97784932</v>
      </c>
      <c r="KW43" s="30">
        <v>0</v>
      </c>
      <c r="KX43" s="30">
        <v>765553</v>
      </c>
      <c r="KY43" s="30">
        <v>1645692</v>
      </c>
      <c r="KZ43" s="30">
        <v>2740977</v>
      </c>
      <c r="LA43" s="30">
        <v>9550227</v>
      </c>
      <c r="LB43" s="30">
        <v>1498639</v>
      </c>
      <c r="LC43" s="30">
        <v>1585560</v>
      </c>
      <c r="LD43" s="30">
        <v>0</v>
      </c>
      <c r="LE43" s="30">
        <v>0</v>
      </c>
      <c r="LF43" s="30">
        <v>0</v>
      </c>
      <c r="LG43" s="30">
        <v>0</v>
      </c>
      <c r="LH43" s="30">
        <v>0</v>
      </c>
      <c r="LI43" s="30">
        <v>7317727</v>
      </c>
      <c r="LJ43" s="31">
        <v>0</v>
      </c>
      <c r="LK43" s="31">
        <v>0</v>
      </c>
      <c r="LL43" s="31">
        <v>0</v>
      </c>
      <c r="LM43" s="31">
        <v>0</v>
      </c>
      <c r="LN43" s="31">
        <v>0</v>
      </c>
      <c r="LO43" s="31">
        <v>0</v>
      </c>
      <c r="LP43" s="31">
        <v>0</v>
      </c>
      <c r="LQ43" s="31">
        <v>0</v>
      </c>
      <c r="LR43" s="31">
        <v>0</v>
      </c>
      <c r="LS43" s="31">
        <v>0</v>
      </c>
      <c r="LT43" s="31">
        <v>0</v>
      </c>
      <c r="LU43" s="31">
        <v>0</v>
      </c>
      <c r="LV43" s="31">
        <v>0</v>
      </c>
      <c r="LW43" s="31">
        <v>0</v>
      </c>
      <c r="LX43" s="31">
        <v>0</v>
      </c>
      <c r="LY43" s="31">
        <v>0</v>
      </c>
      <c r="LZ43" s="31">
        <v>0</v>
      </c>
      <c r="MA43" s="31">
        <v>0</v>
      </c>
      <c r="MB43" s="31">
        <v>0</v>
      </c>
      <c r="MC43" s="31">
        <v>0</v>
      </c>
      <c r="MD43" s="31">
        <v>0</v>
      </c>
      <c r="ME43" s="31">
        <v>0</v>
      </c>
      <c r="MF43" s="31">
        <v>0</v>
      </c>
      <c r="MG43" s="31">
        <v>0</v>
      </c>
      <c r="MH43" s="31">
        <v>0</v>
      </c>
      <c r="MI43" s="31">
        <v>0</v>
      </c>
      <c r="MJ43" s="31">
        <v>0</v>
      </c>
      <c r="MK43" s="31">
        <v>0</v>
      </c>
      <c r="ML43" s="31">
        <v>0</v>
      </c>
      <c r="MM43" s="31">
        <v>0</v>
      </c>
      <c r="MN43" s="31">
        <v>0</v>
      </c>
      <c r="MO43" s="31">
        <v>0</v>
      </c>
      <c r="MP43" s="31">
        <v>0</v>
      </c>
      <c r="MQ43" s="30">
        <v>58743099</v>
      </c>
      <c r="MR43" s="30">
        <v>874892</v>
      </c>
      <c r="MS43" s="30">
        <f t="shared" si="23"/>
        <v>9475243917</v>
      </c>
      <c r="MT43" s="30">
        <v>8411381377</v>
      </c>
      <c r="MU43" s="30">
        <v>0</v>
      </c>
      <c r="MV43" s="30">
        <v>-2435388256</v>
      </c>
      <c r="MW43" s="30">
        <v>0</v>
      </c>
      <c r="MX43" s="30">
        <v>0</v>
      </c>
      <c r="MY43" s="30">
        <v>0</v>
      </c>
      <c r="MZ43" s="30">
        <v>8267703908</v>
      </c>
      <c r="NA43" s="30">
        <f t="shared" si="4"/>
        <v>0</v>
      </c>
      <c r="NB43" s="30">
        <v>0</v>
      </c>
      <c r="NC43" s="30">
        <v>0</v>
      </c>
      <c r="ND43" s="30">
        <f t="shared" si="5"/>
        <v>0</v>
      </c>
      <c r="NE43" s="30">
        <v>0</v>
      </c>
      <c r="NF43" s="30">
        <v>0</v>
      </c>
      <c r="NG43" s="30">
        <v>733233255</v>
      </c>
      <c r="NH43" s="30">
        <v>0</v>
      </c>
      <c r="NI43" s="30">
        <v>0</v>
      </c>
      <c r="NJ43" s="30">
        <v>0</v>
      </c>
      <c r="NK43" s="30">
        <v>0</v>
      </c>
      <c r="NL43" s="30">
        <v>0</v>
      </c>
      <c r="NM43" s="30">
        <v>0</v>
      </c>
      <c r="NN43" s="30">
        <v>0</v>
      </c>
      <c r="NO43" s="30">
        <v>0</v>
      </c>
      <c r="NP43" s="30">
        <v>0</v>
      </c>
      <c r="NQ43" s="30">
        <v>0</v>
      </c>
      <c r="NR43" s="30">
        <v>0</v>
      </c>
      <c r="NS43" s="30">
        <v>0</v>
      </c>
      <c r="NT43" s="30">
        <v>0</v>
      </c>
      <c r="NU43" s="30">
        <v>1754905746</v>
      </c>
      <c r="NV43" s="30">
        <v>0</v>
      </c>
      <c r="NW43" s="30">
        <v>0</v>
      </c>
      <c r="NX43" s="30">
        <v>90926724</v>
      </c>
      <c r="NY43" s="30">
        <v>0</v>
      </c>
      <c r="NZ43" s="30">
        <v>0</v>
      </c>
      <c r="OA43" s="30">
        <v>195617267</v>
      </c>
      <c r="OB43" s="30">
        <v>0</v>
      </c>
      <c r="OC43" s="30">
        <v>0</v>
      </c>
      <c r="OD43" s="30">
        <v>0</v>
      </c>
      <c r="OE43" s="30">
        <v>0</v>
      </c>
      <c r="OF43" s="30">
        <v>0</v>
      </c>
      <c r="OG43" s="30">
        <v>0</v>
      </c>
      <c r="OH43" s="30">
        <v>0</v>
      </c>
      <c r="OI43" s="30">
        <v>0</v>
      </c>
      <c r="OJ43" s="30">
        <v>0</v>
      </c>
      <c r="OK43" s="30">
        <v>0</v>
      </c>
      <c r="OL43" s="30">
        <v>0</v>
      </c>
      <c r="OM43" s="30">
        <v>0</v>
      </c>
      <c r="ON43" s="30">
        <v>0</v>
      </c>
      <c r="OO43" s="30">
        <v>0</v>
      </c>
      <c r="OP43" s="30">
        <v>195617267</v>
      </c>
      <c r="OQ43" s="30">
        <v>0</v>
      </c>
      <c r="OR43" s="30">
        <v>0</v>
      </c>
      <c r="OS43" s="30">
        <v>868245273</v>
      </c>
      <c r="OT43" s="30">
        <v>0</v>
      </c>
      <c r="OU43" s="30">
        <v>762875498</v>
      </c>
      <c r="OV43" s="30">
        <v>0</v>
      </c>
      <c r="OW43" s="30">
        <v>0</v>
      </c>
      <c r="OX43" s="30">
        <v>4954400</v>
      </c>
      <c r="OY43" s="30">
        <v>0</v>
      </c>
      <c r="OZ43" s="30">
        <v>0</v>
      </c>
      <c r="PA43" s="30">
        <v>0</v>
      </c>
      <c r="PB43" s="30">
        <v>0</v>
      </c>
      <c r="PC43" s="30">
        <v>0</v>
      </c>
      <c r="PD43" s="30">
        <v>0</v>
      </c>
      <c r="PE43" s="30">
        <v>0</v>
      </c>
      <c r="PF43" s="30">
        <v>0</v>
      </c>
      <c r="PG43" s="30">
        <v>0</v>
      </c>
      <c r="PH43" s="30">
        <v>0</v>
      </c>
      <c r="PI43" s="30">
        <v>0</v>
      </c>
      <c r="PJ43" s="30">
        <v>0</v>
      </c>
      <c r="PK43" s="30">
        <v>0</v>
      </c>
      <c r="PL43" s="30">
        <v>0</v>
      </c>
      <c r="PM43" s="30">
        <v>100415375</v>
      </c>
      <c r="PN43" s="30">
        <v>100415375</v>
      </c>
      <c r="PO43" s="30">
        <v>0</v>
      </c>
      <c r="PP43" s="30">
        <v>0</v>
      </c>
      <c r="PQ43" s="30">
        <v>0</v>
      </c>
      <c r="PR43" s="30">
        <v>0</v>
      </c>
      <c r="PS43" s="30">
        <v>0</v>
      </c>
      <c r="PT43" s="30">
        <f t="shared" si="15"/>
        <v>0</v>
      </c>
      <c r="PU43" s="30">
        <v>0</v>
      </c>
      <c r="PV43" s="30">
        <v>0</v>
      </c>
      <c r="PW43" s="30">
        <v>0</v>
      </c>
      <c r="PX43" s="30">
        <v>0</v>
      </c>
      <c r="PY43" s="30">
        <v>0</v>
      </c>
      <c r="PZ43" s="30">
        <v>0</v>
      </c>
      <c r="QA43" s="30">
        <v>0</v>
      </c>
      <c r="QB43" s="30">
        <v>0</v>
      </c>
      <c r="QC43" s="30">
        <v>0</v>
      </c>
      <c r="QD43" s="30">
        <v>0</v>
      </c>
      <c r="QE43" s="30">
        <v>0</v>
      </c>
      <c r="QF43" s="30">
        <v>0</v>
      </c>
      <c r="QG43" s="30">
        <v>0</v>
      </c>
      <c r="QH43" s="30">
        <v>0</v>
      </c>
      <c r="QI43" s="30">
        <v>0</v>
      </c>
      <c r="QJ43" s="30">
        <v>0</v>
      </c>
      <c r="QK43" s="30">
        <v>0</v>
      </c>
      <c r="QL43" s="30">
        <v>0</v>
      </c>
      <c r="QM43" s="30">
        <v>0</v>
      </c>
      <c r="QN43" s="30">
        <v>0</v>
      </c>
      <c r="QO43" s="30">
        <f t="shared" si="16"/>
        <v>119701614432</v>
      </c>
      <c r="QP43" s="30">
        <f t="shared" si="17"/>
        <v>37891518041</v>
      </c>
      <c r="QQ43" s="30">
        <v>62608445</v>
      </c>
      <c r="QR43" s="30">
        <v>62537098</v>
      </c>
      <c r="QS43" s="30">
        <v>71347</v>
      </c>
      <c r="QT43" s="30">
        <v>0</v>
      </c>
      <c r="QU43" s="30">
        <v>0</v>
      </c>
      <c r="QV43" s="30">
        <v>0</v>
      </c>
      <c r="QW43" s="30">
        <v>1024923026</v>
      </c>
      <c r="QX43" s="30">
        <v>1022265938</v>
      </c>
      <c r="QY43" s="30">
        <v>2657088</v>
      </c>
      <c r="QZ43" s="30">
        <v>36803986570</v>
      </c>
      <c r="RA43" s="30">
        <v>0</v>
      </c>
      <c r="RB43" s="30">
        <v>0</v>
      </c>
      <c r="RC43" s="30">
        <v>0</v>
      </c>
      <c r="RD43" s="30">
        <v>0</v>
      </c>
      <c r="RE43" s="30">
        <v>0</v>
      </c>
      <c r="RF43" s="30">
        <v>0</v>
      </c>
      <c r="RG43" s="30">
        <v>0</v>
      </c>
      <c r="RH43" s="30">
        <v>0</v>
      </c>
      <c r="RI43" s="30">
        <v>81810096391</v>
      </c>
      <c r="RJ43" s="30">
        <v>5207064939</v>
      </c>
      <c r="RK43" s="30">
        <v>5207064939</v>
      </c>
      <c r="RL43" s="30">
        <v>4213281575</v>
      </c>
      <c r="RM43" s="30">
        <v>714803433</v>
      </c>
      <c r="RN43" s="30">
        <v>7124310</v>
      </c>
      <c r="RO43" s="30">
        <v>0</v>
      </c>
      <c r="RP43" s="30">
        <v>0</v>
      </c>
      <c r="RQ43" s="30">
        <v>0</v>
      </c>
      <c r="RR43" s="30">
        <v>0</v>
      </c>
      <c r="RS43" s="30">
        <v>0</v>
      </c>
      <c r="RT43" s="30">
        <v>12784678</v>
      </c>
      <c r="RU43" s="30">
        <v>233937188</v>
      </c>
      <c r="RV43" s="30">
        <v>17558219</v>
      </c>
      <c r="RW43" s="30">
        <v>7575536</v>
      </c>
      <c r="RX43" s="30">
        <v>0</v>
      </c>
      <c r="RY43" s="30">
        <v>0</v>
      </c>
      <c r="RZ43" s="30">
        <v>0</v>
      </c>
      <c r="SA43" s="30">
        <v>0</v>
      </c>
      <c r="SB43" s="30">
        <v>0</v>
      </c>
      <c r="SC43" s="30">
        <v>0</v>
      </c>
      <c r="SD43" s="30">
        <v>0</v>
      </c>
      <c r="SE43" s="30">
        <v>0</v>
      </c>
      <c r="SF43" s="30">
        <v>0</v>
      </c>
      <c r="SG43" s="30">
        <v>0</v>
      </c>
      <c r="SH43" s="30">
        <v>0</v>
      </c>
      <c r="SI43" s="30">
        <v>0</v>
      </c>
      <c r="SJ43" s="30">
        <v>0</v>
      </c>
      <c r="SK43" s="30">
        <v>0</v>
      </c>
      <c r="SL43" s="30">
        <v>0</v>
      </c>
      <c r="SM43" s="30">
        <v>0</v>
      </c>
      <c r="SN43" s="30">
        <v>0</v>
      </c>
      <c r="SO43" s="30">
        <v>0</v>
      </c>
      <c r="SP43" s="30">
        <v>0</v>
      </c>
      <c r="SQ43" s="30">
        <v>0</v>
      </c>
      <c r="SR43" s="30">
        <v>0</v>
      </c>
      <c r="SS43" s="30">
        <v>0</v>
      </c>
      <c r="ST43" s="30">
        <v>0</v>
      </c>
      <c r="SU43" s="30">
        <v>0</v>
      </c>
      <c r="SV43" s="30">
        <v>0</v>
      </c>
      <c r="SW43" s="30">
        <v>0</v>
      </c>
      <c r="SX43" s="30">
        <v>0</v>
      </c>
      <c r="SY43" s="30">
        <v>0</v>
      </c>
      <c r="SZ43" s="30">
        <v>0</v>
      </c>
      <c r="TA43" s="30">
        <v>0</v>
      </c>
      <c r="TB43" s="30">
        <v>0</v>
      </c>
      <c r="TC43" s="30">
        <v>0</v>
      </c>
      <c r="TD43" s="30">
        <v>0</v>
      </c>
      <c r="TE43" s="30">
        <v>0</v>
      </c>
      <c r="TF43" s="30">
        <v>0</v>
      </c>
      <c r="TG43" s="30">
        <v>0</v>
      </c>
      <c r="TH43" s="30">
        <v>0</v>
      </c>
      <c r="TI43" s="30">
        <f t="shared" si="18"/>
        <v>721927743</v>
      </c>
      <c r="TJ43" s="30">
        <f t="shared" si="6"/>
        <v>76599198000</v>
      </c>
      <c r="TK43" s="30">
        <v>76599198000</v>
      </c>
      <c r="TL43" s="30">
        <v>76599198000</v>
      </c>
      <c r="TM43" s="30">
        <v>0</v>
      </c>
      <c r="TN43" s="30">
        <v>0</v>
      </c>
      <c r="TO43" s="30">
        <v>0</v>
      </c>
      <c r="TP43" s="30">
        <v>0</v>
      </c>
      <c r="TQ43" s="30">
        <v>0</v>
      </c>
      <c r="TR43" s="30">
        <v>0</v>
      </c>
      <c r="TS43" s="30">
        <v>0</v>
      </c>
      <c r="TT43" s="30">
        <v>0</v>
      </c>
      <c r="TU43" s="30">
        <v>3833452</v>
      </c>
      <c r="TV43" s="30">
        <v>0</v>
      </c>
      <c r="TW43" s="30">
        <v>716</v>
      </c>
      <c r="TX43" s="30">
        <v>1923470</v>
      </c>
      <c r="TY43" s="30">
        <v>1909266</v>
      </c>
      <c r="TZ43" s="30">
        <v>0</v>
      </c>
      <c r="UA43" s="30">
        <v>0</v>
      </c>
      <c r="UB43" s="30">
        <v>0</v>
      </c>
      <c r="UC43" s="30">
        <v>0</v>
      </c>
      <c r="UD43" s="30">
        <v>0</v>
      </c>
      <c r="UE43" s="30">
        <v>0</v>
      </c>
      <c r="UF43" s="30">
        <v>0</v>
      </c>
      <c r="UG43" s="30">
        <f t="shared" si="24"/>
        <v>263632923650</v>
      </c>
      <c r="UH43" s="1">
        <v>1106976876868</v>
      </c>
      <c r="UI43" s="1">
        <f>SUM($UG$40:UG43)-UH43</f>
        <v>0</v>
      </c>
    </row>
    <row r="44" spans="1:555">
      <c r="B44" s="58">
        <v>39569</v>
      </c>
      <c r="C44" s="30">
        <f t="shared" si="20"/>
        <v>126866143662.00002</v>
      </c>
      <c r="D44" s="30">
        <f t="shared" si="21"/>
        <v>64546765678.000015</v>
      </c>
      <c r="E44" s="30">
        <v>52370447704.000015</v>
      </c>
      <c r="F44" s="30">
        <v>-54705655</v>
      </c>
      <c r="G44" s="30">
        <v>467400</v>
      </c>
      <c r="H44" s="30">
        <v>16109545617.000015</v>
      </c>
      <c r="I44" s="30">
        <v>14107129096.857819</v>
      </c>
      <c r="J44" s="30">
        <v>2002416520.1422005</v>
      </c>
      <c r="K44" s="30">
        <v>0</v>
      </c>
      <c r="L44" s="30">
        <v>7163669436</v>
      </c>
      <c r="M44" s="30">
        <v>19382112370</v>
      </c>
      <c r="N44" s="30">
        <v>19382112370</v>
      </c>
      <c r="O44" s="30">
        <v>0</v>
      </c>
      <c r="P44" s="30">
        <v>1038747176</v>
      </c>
      <c r="Q44" s="30">
        <v>2158878766</v>
      </c>
      <c r="R44" s="30">
        <v>2494809932</v>
      </c>
      <c r="S44" s="30">
        <v>12176317974</v>
      </c>
      <c r="T44" s="30">
        <v>3692326000</v>
      </c>
      <c r="U44" s="30">
        <v>4343913000</v>
      </c>
      <c r="V44" s="30">
        <v>8036239000</v>
      </c>
      <c r="W44" s="30">
        <v>164580637</v>
      </c>
      <c r="X44" s="30">
        <v>1111915629</v>
      </c>
      <c r="Y44" s="30">
        <v>129793596</v>
      </c>
      <c r="Z44" s="30">
        <v>0</v>
      </c>
      <c r="AA44" s="30">
        <v>0</v>
      </c>
      <c r="AB44" s="30">
        <v>110912407</v>
      </c>
      <c r="AC44" s="30">
        <v>26816054</v>
      </c>
      <c r="AD44" s="30">
        <v>2594597053</v>
      </c>
      <c r="AE44" s="30">
        <v>0</v>
      </c>
      <c r="AF44" s="30">
        <v>0</v>
      </c>
      <c r="AG44" s="30">
        <v>0</v>
      </c>
      <c r="AH44" s="30">
        <v>0</v>
      </c>
      <c r="AI44" s="30">
        <f t="shared" si="22"/>
        <v>62319377984</v>
      </c>
      <c r="AJ44" s="30">
        <v>270801596</v>
      </c>
      <c r="AK44" s="30">
        <v>92702017</v>
      </c>
      <c r="AL44" s="30">
        <v>481300</v>
      </c>
      <c r="AM44" s="30">
        <v>177618279</v>
      </c>
      <c r="AN44" s="30">
        <v>0</v>
      </c>
      <c r="AO44" s="30">
        <v>734859208</v>
      </c>
      <c r="AP44" s="30">
        <v>727284916</v>
      </c>
      <c r="AQ44" s="30">
        <v>0</v>
      </c>
      <c r="AR44" s="30">
        <v>5528793</v>
      </c>
      <c r="AS44" s="30">
        <v>121660</v>
      </c>
      <c r="AT44" s="30">
        <v>1792239</v>
      </c>
      <c r="AU44" s="30">
        <v>131600</v>
      </c>
      <c r="AV44" s="30">
        <v>0</v>
      </c>
      <c r="AW44" s="30">
        <v>0</v>
      </c>
      <c r="AX44" s="30">
        <v>0</v>
      </c>
      <c r="AY44" s="30">
        <v>0</v>
      </c>
      <c r="AZ44" s="30">
        <v>0</v>
      </c>
      <c r="BA44" s="30">
        <v>0</v>
      </c>
      <c r="BB44" s="30">
        <v>0</v>
      </c>
      <c r="BC44" s="30">
        <v>0</v>
      </c>
      <c r="BD44" s="30">
        <v>3846825166</v>
      </c>
      <c r="BE44" s="30">
        <v>0</v>
      </c>
      <c r="BF44" s="30">
        <v>3271551226</v>
      </c>
      <c r="BG44" s="30">
        <v>475437824</v>
      </c>
      <c r="BH44" s="30">
        <v>471463</v>
      </c>
      <c r="BI44" s="30">
        <v>11050</v>
      </c>
      <c r="BJ44" s="30">
        <v>22260</v>
      </c>
      <c r="BK44" s="30">
        <v>0</v>
      </c>
      <c r="BL44" s="30">
        <v>9600282</v>
      </c>
      <c r="BM44" s="30">
        <v>0</v>
      </c>
      <c r="BN44" s="30">
        <v>13778035</v>
      </c>
      <c r="BO44" s="30">
        <v>113396</v>
      </c>
      <c r="BP44" s="30">
        <v>0</v>
      </c>
      <c r="BQ44" s="30">
        <v>0</v>
      </c>
      <c r="BR44" s="30">
        <v>75839630</v>
      </c>
      <c r="BS44" s="30">
        <v>0</v>
      </c>
      <c r="BT44" s="30">
        <v>34490141</v>
      </c>
      <c r="BU44" s="30">
        <v>84584</v>
      </c>
      <c r="BV44" s="30">
        <v>383530</v>
      </c>
      <c r="BW44" s="30">
        <v>382494</v>
      </c>
      <c r="BX44" s="30">
        <v>1097850</v>
      </c>
      <c r="BY44" s="30">
        <v>32541683</v>
      </c>
      <c r="BZ44" s="30">
        <v>0</v>
      </c>
      <c r="CA44" s="30">
        <v>0</v>
      </c>
      <c r="CB44" s="30">
        <v>0</v>
      </c>
      <c r="CC44" s="30">
        <v>10393153080</v>
      </c>
      <c r="CD44" s="30">
        <v>3979979</v>
      </c>
      <c r="CE44" s="30">
        <v>3798767221</v>
      </c>
      <c r="CF44" s="30">
        <v>102235821</v>
      </c>
      <c r="CG44" s="30">
        <v>2113199581</v>
      </c>
      <c r="CH44" s="30">
        <v>70585776</v>
      </c>
      <c r="CI44" s="30">
        <v>85377662</v>
      </c>
      <c r="CJ44" s="30">
        <v>1524461</v>
      </c>
      <c r="CK44" s="30">
        <v>40374291</v>
      </c>
      <c r="CL44" s="30">
        <v>9579748</v>
      </c>
      <c r="CM44" s="30">
        <v>1090770</v>
      </c>
      <c r="CN44" s="30">
        <v>3284766</v>
      </c>
      <c r="CO44" s="30">
        <v>1128285</v>
      </c>
      <c r="CP44" s="30">
        <v>28395341</v>
      </c>
      <c r="CQ44" s="30">
        <v>0</v>
      </c>
      <c r="CR44" s="30">
        <v>0</v>
      </c>
      <c r="CS44" s="30">
        <v>1190604439</v>
      </c>
      <c r="CT44" s="30">
        <v>372365168</v>
      </c>
      <c r="CU44" s="30">
        <v>25843864</v>
      </c>
      <c r="CV44" s="30">
        <v>33305882</v>
      </c>
      <c r="CW44" s="30">
        <v>12563649</v>
      </c>
      <c r="CX44" s="30">
        <v>8287301</v>
      </c>
      <c r="CY44" s="30">
        <v>2220117</v>
      </c>
      <c r="CZ44" s="30">
        <f t="shared" si="8"/>
        <v>736018458</v>
      </c>
      <c r="DA44" s="30">
        <v>656761041</v>
      </c>
      <c r="DB44" s="30">
        <v>79257417</v>
      </c>
      <c r="DC44" s="30">
        <v>0</v>
      </c>
      <c r="DD44" s="30">
        <v>0</v>
      </c>
      <c r="DE44" s="30">
        <v>0</v>
      </c>
      <c r="DF44" s="30">
        <v>0</v>
      </c>
      <c r="DG44" s="30">
        <v>0</v>
      </c>
      <c r="DH44" s="30">
        <v>0</v>
      </c>
      <c r="DI44" s="30">
        <v>1014137</v>
      </c>
      <c r="DJ44" s="30">
        <v>0</v>
      </c>
      <c r="DK44" s="30">
        <v>1014137</v>
      </c>
      <c r="DL44" s="30">
        <v>811867</v>
      </c>
      <c r="DM44" s="30">
        <f t="shared" si="9"/>
        <v>416578774</v>
      </c>
      <c r="DN44" s="30">
        <v>36093857</v>
      </c>
      <c r="DO44" s="30">
        <v>6709997</v>
      </c>
      <c r="DP44" s="30">
        <v>6007454</v>
      </c>
      <c r="DQ44" s="30">
        <v>702543</v>
      </c>
      <c r="DR44" s="30">
        <v>258057570</v>
      </c>
      <c r="DS44" s="30">
        <v>14886389</v>
      </c>
      <c r="DT44" s="30">
        <v>13233666</v>
      </c>
      <c r="DU44" s="30">
        <v>1480669</v>
      </c>
      <c r="DV44" s="30">
        <v>172054</v>
      </c>
      <c r="DW44" s="30">
        <v>8049944</v>
      </c>
      <c r="DX44" s="30">
        <v>1451400</v>
      </c>
      <c r="DY44" s="30">
        <v>1325744</v>
      </c>
      <c r="DZ44" s="30">
        <v>0</v>
      </c>
      <c r="EA44" s="30">
        <v>5272800</v>
      </c>
      <c r="EB44" s="30">
        <v>0</v>
      </c>
      <c r="EC44" s="30">
        <v>7895757</v>
      </c>
      <c r="ED44" s="30">
        <v>20827</v>
      </c>
      <c r="EE44" s="30">
        <v>7870100</v>
      </c>
      <c r="EF44" s="30">
        <v>4830</v>
      </c>
      <c r="EG44" s="30">
        <v>15114611</v>
      </c>
      <c r="EH44" s="30">
        <v>15099346</v>
      </c>
      <c r="EI44" s="30">
        <v>0</v>
      </c>
      <c r="EJ44" s="30">
        <v>15265</v>
      </c>
      <c r="EK44" s="30">
        <v>28229955</v>
      </c>
      <c r="EL44" s="30">
        <v>1831754</v>
      </c>
      <c r="EM44" s="30">
        <v>721752</v>
      </c>
      <c r="EN44" s="30">
        <v>18548282</v>
      </c>
      <c r="EO44" s="30">
        <v>1926136</v>
      </c>
      <c r="EP44" s="30">
        <v>383474</v>
      </c>
      <c r="EQ44" s="30">
        <v>91590</v>
      </c>
      <c r="ER44" s="30">
        <v>30530</v>
      </c>
      <c r="ES44" s="30">
        <v>886277</v>
      </c>
      <c r="ET44" s="30">
        <v>534265</v>
      </c>
      <c r="EU44" s="30">
        <v>3314271</v>
      </c>
      <c r="EV44" s="30">
        <v>1577755</v>
      </c>
      <c r="EW44" s="30">
        <v>31139786</v>
      </c>
      <c r="EX44" s="30">
        <v>0</v>
      </c>
      <c r="EY44" s="30">
        <v>106852</v>
      </c>
      <c r="EZ44" s="30">
        <v>22927431</v>
      </c>
      <c r="FA44" s="30">
        <v>8105503</v>
      </c>
      <c r="FB44" s="30">
        <v>0</v>
      </c>
      <c r="FC44" s="30">
        <v>232678</v>
      </c>
      <c r="FD44" s="30">
        <v>0</v>
      </c>
      <c r="FE44" s="30">
        <v>0</v>
      </c>
      <c r="FF44" s="30">
        <v>124588500</v>
      </c>
      <c r="FG44" s="30">
        <v>115717350</v>
      </c>
      <c r="FH44" s="30">
        <v>1896515</v>
      </c>
      <c r="FI44" s="30">
        <v>102662900</v>
      </c>
      <c r="FJ44" s="30">
        <v>9799383</v>
      </c>
      <c r="FK44" s="30">
        <v>3287146</v>
      </c>
      <c r="FL44" s="30">
        <v>0</v>
      </c>
      <c r="FM44" s="30">
        <v>0</v>
      </c>
      <c r="FN44" s="30">
        <v>0</v>
      </c>
      <c r="FO44" s="30">
        <v>6512237</v>
      </c>
      <c r="FP44" s="30">
        <v>1358552</v>
      </c>
      <c r="FQ44" s="30">
        <v>0</v>
      </c>
      <c r="FR44" s="30">
        <f t="shared" si="10"/>
        <v>273527862</v>
      </c>
      <c r="FS44" s="30">
        <v>99779980</v>
      </c>
      <c r="FT44" s="30">
        <v>194979</v>
      </c>
      <c r="FU44" s="30">
        <v>19522499</v>
      </c>
      <c r="FV44" s="30">
        <v>59062446</v>
      </c>
      <c r="FW44" s="30">
        <v>200729</v>
      </c>
      <c r="FX44" s="30">
        <v>58861717</v>
      </c>
      <c r="FY44" s="30">
        <v>204000</v>
      </c>
      <c r="FZ44" s="30">
        <v>198442</v>
      </c>
      <c r="GA44" s="30">
        <v>13649614</v>
      </c>
      <c r="GB44" s="30">
        <v>6948000</v>
      </c>
      <c r="GC44" s="30">
        <v>4205663</v>
      </c>
      <c r="GD44" s="30">
        <v>0</v>
      </c>
      <c r="GE44" s="30">
        <v>4205663</v>
      </c>
      <c r="GF44" s="30">
        <v>0</v>
      </c>
      <c r="GG44" s="30">
        <v>498514</v>
      </c>
      <c r="GH44" s="30">
        <v>7016600</v>
      </c>
      <c r="GI44" s="30">
        <v>32429662</v>
      </c>
      <c r="GJ44" s="30">
        <v>32429662</v>
      </c>
      <c r="GK44" s="30">
        <v>0</v>
      </c>
      <c r="GL44" s="30">
        <v>129597443</v>
      </c>
      <c r="GM44" s="30">
        <v>3260420</v>
      </c>
      <c r="GN44" s="30">
        <v>300000</v>
      </c>
      <c r="GO44" s="30">
        <v>63000</v>
      </c>
      <c r="GP44" s="30">
        <v>53719458</v>
      </c>
      <c r="GQ44" s="30">
        <v>12038395</v>
      </c>
      <c r="GR44" s="30">
        <v>161542</v>
      </c>
      <c r="GS44" s="30">
        <v>0</v>
      </c>
      <c r="GT44" s="30">
        <v>60054628</v>
      </c>
      <c r="GU44" s="30">
        <v>2132375487</v>
      </c>
      <c r="GV44" s="30">
        <v>3736000</v>
      </c>
      <c r="GW44" s="30">
        <v>0</v>
      </c>
      <c r="GX44" s="30">
        <v>0</v>
      </c>
      <c r="GY44" s="30">
        <v>0</v>
      </c>
      <c r="GZ44" s="30">
        <f t="shared" si="19"/>
        <v>2128639487</v>
      </c>
      <c r="HA44" s="30">
        <v>0</v>
      </c>
      <c r="HB44" s="30">
        <v>0</v>
      </c>
      <c r="HC44" s="30">
        <v>0</v>
      </c>
      <c r="HD44" s="30">
        <v>0</v>
      </c>
      <c r="HE44" s="30">
        <v>0</v>
      </c>
      <c r="HF44" s="30">
        <v>0</v>
      </c>
      <c r="HG44" s="30">
        <v>0</v>
      </c>
      <c r="HH44" s="30">
        <f t="shared" si="11"/>
        <v>1972014150</v>
      </c>
      <c r="HI44" s="30">
        <f t="shared" si="12"/>
        <v>156625337</v>
      </c>
      <c r="HJ44" s="30">
        <v>1972014150</v>
      </c>
      <c r="HK44" s="30">
        <v>156625337</v>
      </c>
      <c r="HL44" s="30">
        <v>0</v>
      </c>
      <c r="HM44" s="30">
        <v>0</v>
      </c>
      <c r="HN44" s="30">
        <v>0</v>
      </c>
      <c r="HO44" s="30">
        <v>0</v>
      </c>
      <c r="HP44" s="30">
        <v>236763942</v>
      </c>
      <c r="HQ44" s="30">
        <v>9384275</v>
      </c>
      <c r="HR44" s="30">
        <v>10947105</v>
      </c>
      <c r="HS44" s="30">
        <v>23188966</v>
      </c>
      <c r="HT44" s="30">
        <v>193243596</v>
      </c>
      <c r="HU44" s="30">
        <v>0</v>
      </c>
      <c r="HV44" s="30">
        <v>0</v>
      </c>
      <c r="HW44" s="30">
        <v>0</v>
      </c>
      <c r="HX44" s="30">
        <f t="shared" si="13"/>
        <v>1972014150</v>
      </c>
      <c r="HY44" s="30">
        <f t="shared" si="14"/>
        <v>156625337</v>
      </c>
      <c r="HZ44" s="30">
        <v>40379054125</v>
      </c>
      <c r="IA44" s="30">
        <v>39105951958</v>
      </c>
      <c r="IB44" s="30">
        <v>39105951958</v>
      </c>
      <c r="IC44" s="30">
        <v>26245923543</v>
      </c>
      <c r="ID44" s="30">
        <v>24449720476</v>
      </c>
      <c r="IE44" s="30">
        <v>0</v>
      </c>
      <c r="IF44" s="30">
        <v>1796203067</v>
      </c>
      <c r="IG44" s="30">
        <v>9165799581</v>
      </c>
      <c r="IH44" s="30">
        <v>1810676850</v>
      </c>
      <c r="II44" s="30">
        <v>7877770761</v>
      </c>
      <c r="IJ44" s="30">
        <v>-522648030</v>
      </c>
      <c r="IK44" s="30">
        <v>0</v>
      </c>
      <c r="IL44" s="30">
        <v>3533628398</v>
      </c>
      <c r="IM44" s="30">
        <v>1234925565</v>
      </c>
      <c r="IN44" s="30">
        <v>222012501</v>
      </c>
      <c r="IO44" s="30">
        <v>166509376</v>
      </c>
      <c r="IP44" s="30">
        <v>1910180956</v>
      </c>
      <c r="IQ44" s="30">
        <v>0</v>
      </c>
      <c r="IR44" s="30">
        <v>0</v>
      </c>
      <c r="IS44" s="30">
        <v>0</v>
      </c>
      <c r="IT44" s="30">
        <v>0</v>
      </c>
      <c r="IU44" s="30">
        <v>0</v>
      </c>
      <c r="IV44" s="30">
        <v>160600436</v>
      </c>
      <c r="IW44" s="30">
        <v>0</v>
      </c>
      <c r="IX44" s="30">
        <v>0</v>
      </c>
      <c r="IY44" s="30">
        <v>0</v>
      </c>
      <c r="IZ44" s="30">
        <v>0</v>
      </c>
      <c r="JA44" s="30">
        <v>0</v>
      </c>
      <c r="JB44" s="30">
        <v>0</v>
      </c>
      <c r="JC44" s="30">
        <v>0</v>
      </c>
      <c r="JD44" s="30">
        <v>0</v>
      </c>
      <c r="JE44" s="30">
        <v>0</v>
      </c>
      <c r="JF44" s="30">
        <v>0</v>
      </c>
      <c r="JG44" s="30">
        <v>0</v>
      </c>
      <c r="JH44" s="31">
        <v>0</v>
      </c>
      <c r="JI44" s="43">
        <v>0</v>
      </c>
      <c r="JJ44" s="43">
        <v>0</v>
      </c>
      <c r="JK44" s="43">
        <v>0</v>
      </c>
      <c r="JL44" s="43"/>
      <c r="JM44" s="30">
        <v>0</v>
      </c>
      <c r="JN44" s="43">
        <v>0</v>
      </c>
      <c r="JO44" s="30">
        <v>4076922662</v>
      </c>
      <c r="JP44" s="30">
        <v>11465142</v>
      </c>
      <c r="JQ44" s="30">
        <v>11465142</v>
      </c>
      <c r="JR44" s="30">
        <v>0</v>
      </c>
      <c r="JS44" s="30">
        <v>0</v>
      </c>
      <c r="JT44" s="30">
        <v>0</v>
      </c>
      <c r="JU44" s="30">
        <v>0</v>
      </c>
      <c r="JV44" s="30">
        <v>0</v>
      </c>
      <c r="JW44" s="30">
        <v>0</v>
      </c>
      <c r="JX44" s="30">
        <v>0</v>
      </c>
      <c r="JY44" s="30">
        <v>0</v>
      </c>
      <c r="JZ44" s="30">
        <v>0</v>
      </c>
      <c r="KA44" s="30">
        <v>0</v>
      </c>
      <c r="KB44" s="30">
        <v>0</v>
      </c>
      <c r="KC44" s="30">
        <v>0</v>
      </c>
      <c r="KD44" s="30">
        <v>0</v>
      </c>
      <c r="KE44" s="30">
        <v>0</v>
      </c>
      <c r="KF44" s="30">
        <v>0</v>
      </c>
      <c r="KG44" s="30">
        <v>0</v>
      </c>
      <c r="KH44" s="30">
        <v>0</v>
      </c>
      <c r="KI44" s="43">
        <v>0</v>
      </c>
      <c r="KJ44" s="43">
        <v>0</v>
      </c>
      <c r="KK44" s="43">
        <v>0</v>
      </c>
      <c r="KL44" s="43">
        <v>0</v>
      </c>
      <c r="KM44" s="30">
        <v>1261637025</v>
      </c>
      <c r="KN44" s="30">
        <v>1090609000</v>
      </c>
      <c r="KO44" s="30">
        <v>45774162</v>
      </c>
      <c r="KP44" s="30">
        <v>13728112</v>
      </c>
      <c r="KQ44" s="30">
        <v>7960640</v>
      </c>
      <c r="KR44" s="30">
        <v>3041724</v>
      </c>
      <c r="KS44" s="30">
        <v>3439286</v>
      </c>
      <c r="KT44" s="30">
        <v>3356308</v>
      </c>
      <c r="KU44" s="30">
        <v>0</v>
      </c>
      <c r="KV44" s="30">
        <v>53379833</v>
      </c>
      <c r="KW44" s="30">
        <v>0</v>
      </c>
      <c r="KX44" s="30">
        <v>765553</v>
      </c>
      <c r="KY44" s="30">
        <v>1645692</v>
      </c>
      <c r="KZ44" s="30">
        <v>5816977</v>
      </c>
      <c r="LA44" s="30">
        <v>9550227</v>
      </c>
      <c r="LB44" s="30">
        <v>1498639</v>
      </c>
      <c r="LC44" s="30">
        <v>1585560</v>
      </c>
      <c r="LD44" s="30">
        <v>0</v>
      </c>
      <c r="LE44" s="30">
        <v>0</v>
      </c>
      <c r="LF44" s="30">
        <v>7606902</v>
      </c>
      <c r="LG44" s="30">
        <v>4560684</v>
      </c>
      <c r="LH44" s="30">
        <v>0</v>
      </c>
      <c r="LI44" s="30">
        <v>7317726</v>
      </c>
      <c r="LJ44" s="31">
        <v>0</v>
      </c>
      <c r="LK44" s="31">
        <v>0</v>
      </c>
      <c r="LL44" s="31">
        <v>0</v>
      </c>
      <c r="LM44" s="31">
        <v>0</v>
      </c>
      <c r="LN44" s="31">
        <v>0</v>
      </c>
      <c r="LO44" s="31">
        <v>0</v>
      </c>
      <c r="LP44" s="31">
        <v>0</v>
      </c>
      <c r="LQ44" s="31">
        <v>0</v>
      </c>
      <c r="LR44" s="31">
        <v>0</v>
      </c>
      <c r="LS44" s="31">
        <v>0</v>
      </c>
      <c r="LT44" s="31">
        <v>0</v>
      </c>
      <c r="LU44" s="31">
        <v>0</v>
      </c>
      <c r="LV44" s="31">
        <v>0</v>
      </c>
      <c r="LW44" s="31">
        <v>0</v>
      </c>
      <c r="LX44" s="31">
        <v>0</v>
      </c>
      <c r="LY44" s="31">
        <v>0</v>
      </c>
      <c r="LZ44" s="31">
        <v>0</v>
      </c>
      <c r="MA44" s="31">
        <v>0</v>
      </c>
      <c r="MB44" s="31">
        <v>0</v>
      </c>
      <c r="MC44" s="31">
        <v>0</v>
      </c>
      <c r="MD44" s="31">
        <v>0</v>
      </c>
      <c r="ME44" s="31">
        <v>0</v>
      </c>
      <c r="MF44" s="31">
        <v>0</v>
      </c>
      <c r="MG44" s="31">
        <v>0</v>
      </c>
      <c r="MH44" s="31">
        <v>0</v>
      </c>
      <c r="MI44" s="31">
        <v>0</v>
      </c>
      <c r="MJ44" s="31">
        <v>0</v>
      </c>
      <c r="MK44" s="31">
        <v>0</v>
      </c>
      <c r="ML44" s="31">
        <v>0</v>
      </c>
      <c r="MM44" s="31">
        <v>0</v>
      </c>
      <c r="MN44" s="31">
        <v>0</v>
      </c>
      <c r="MO44" s="31">
        <v>0</v>
      </c>
      <c r="MP44" s="31">
        <v>0</v>
      </c>
      <c r="MQ44" s="30">
        <v>32613876</v>
      </c>
      <c r="MR44" s="30">
        <v>525465</v>
      </c>
      <c r="MS44" s="30">
        <f t="shared" si="23"/>
        <v>11970354296</v>
      </c>
      <c r="MT44" s="30">
        <v>10894146927</v>
      </c>
      <c r="MU44" s="30">
        <v>0</v>
      </c>
      <c r="MV44" s="30">
        <v>0</v>
      </c>
      <c r="MW44" s="30">
        <v>0</v>
      </c>
      <c r="MX44" s="30">
        <v>0</v>
      </c>
      <c r="MY44" s="30">
        <v>0</v>
      </c>
      <c r="MZ44" s="30">
        <v>8267703908</v>
      </c>
      <c r="NA44" s="30">
        <f t="shared" si="4"/>
        <v>0</v>
      </c>
      <c r="NB44" s="30">
        <v>0</v>
      </c>
      <c r="NC44" s="30">
        <v>0</v>
      </c>
      <c r="ND44" s="30">
        <f t="shared" si="5"/>
        <v>0</v>
      </c>
      <c r="NE44" s="30">
        <v>0</v>
      </c>
      <c r="NF44" s="30">
        <v>0</v>
      </c>
      <c r="NG44" s="30">
        <v>683220687</v>
      </c>
      <c r="NH44" s="30">
        <v>0</v>
      </c>
      <c r="NI44" s="30">
        <v>0</v>
      </c>
      <c r="NJ44" s="30">
        <v>0</v>
      </c>
      <c r="NK44" s="30">
        <v>0</v>
      </c>
      <c r="NL44" s="30">
        <v>0</v>
      </c>
      <c r="NM44" s="30">
        <v>0</v>
      </c>
      <c r="NN44" s="30">
        <v>0</v>
      </c>
      <c r="NO44" s="30">
        <v>0</v>
      </c>
      <c r="NP44" s="30">
        <v>0</v>
      </c>
      <c r="NQ44" s="30">
        <v>0</v>
      </c>
      <c r="NR44" s="30">
        <v>0</v>
      </c>
      <c r="NS44" s="30">
        <v>0</v>
      </c>
      <c r="NT44" s="30">
        <v>0</v>
      </c>
      <c r="NU44" s="30">
        <v>1844243537</v>
      </c>
      <c r="NV44" s="30">
        <v>0</v>
      </c>
      <c r="NW44" s="30">
        <v>0</v>
      </c>
      <c r="NX44" s="30">
        <v>98978795</v>
      </c>
      <c r="NY44" s="30">
        <v>0</v>
      </c>
      <c r="NZ44" s="30">
        <v>0</v>
      </c>
      <c r="OA44" s="30">
        <v>203248984</v>
      </c>
      <c r="OB44" s="30">
        <v>0</v>
      </c>
      <c r="OC44" s="30">
        <v>0</v>
      </c>
      <c r="OD44" s="30">
        <v>0</v>
      </c>
      <c r="OE44" s="30">
        <v>0</v>
      </c>
      <c r="OF44" s="30">
        <v>0</v>
      </c>
      <c r="OG44" s="30">
        <v>0</v>
      </c>
      <c r="OH44" s="30">
        <v>0</v>
      </c>
      <c r="OI44" s="30">
        <v>0</v>
      </c>
      <c r="OJ44" s="30">
        <v>0</v>
      </c>
      <c r="OK44" s="30">
        <v>0</v>
      </c>
      <c r="OL44" s="30">
        <v>0</v>
      </c>
      <c r="OM44" s="30">
        <v>0</v>
      </c>
      <c r="ON44" s="30">
        <v>0</v>
      </c>
      <c r="OO44" s="30">
        <v>0</v>
      </c>
      <c r="OP44" s="30">
        <v>203248984</v>
      </c>
      <c r="OQ44" s="30">
        <v>0</v>
      </c>
      <c r="OR44" s="30">
        <v>0</v>
      </c>
      <c r="OS44" s="30">
        <v>872958385</v>
      </c>
      <c r="OT44" s="30">
        <v>0</v>
      </c>
      <c r="OU44" s="30">
        <v>762875498</v>
      </c>
      <c r="OV44" s="30">
        <v>0</v>
      </c>
      <c r="OW44" s="30">
        <v>0</v>
      </c>
      <c r="OX44" s="30">
        <v>6650865</v>
      </c>
      <c r="OY44" s="30">
        <v>0</v>
      </c>
      <c r="OZ44" s="30">
        <v>0</v>
      </c>
      <c r="PA44" s="30">
        <v>0</v>
      </c>
      <c r="PB44" s="30">
        <v>0</v>
      </c>
      <c r="PC44" s="30">
        <v>0</v>
      </c>
      <c r="PD44" s="30">
        <v>0</v>
      </c>
      <c r="PE44" s="30">
        <v>0</v>
      </c>
      <c r="PF44" s="30">
        <v>0</v>
      </c>
      <c r="PG44" s="30">
        <v>0</v>
      </c>
      <c r="PH44" s="30">
        <v>0</v>
      </c>
      <c r="PI44" s="30">
        <v>0</v>
      </c>
      <c r="PJ44" s="30">
        <v>0</v>
      </c>
      <c r="PK44" s="30">
        <v>0</v>
      </c>
      <c r="PL44" s="30">
        <v>0</v>
      </c>
      <c r="PM44" s="30">
        <v>103432022</v>
      </c>
      <c r="PN44" s="30">
        <v>103432022</v>
      </c>
      <c r="PO44" s="30">
        <v>0</v>
      </c>
      <c r="PP44" s="30">
        <v>0</v>
      </c>
      <c r="PQ44" s="30">
        <v>0</v>
      </c>
      <c r="PR44" s="30">
        <v>0</v>
      </c>
      <c r="PS44" s="30">
        <v>0</v>
      </c>
      <c r="PT44" s="30">
        <f t="shared" si="15"/>
        <v>0</v>
      </c>
      <c r="PU44" s="30">
        <v>0</v>
      </c>
      <c r="PV44" s="30">
        <v>0</v>
      </c>
      <c r="PW44" s="30">
        <v>0</v>
      </c>
      <c r="PX44" s="30">
        <v>0</v>
      </c>
      <c r="PY44" s="30">
        <v>0</v>
      </c>
      <c r="PZ44" s="30">
        <v>0</v>
      </c>
      <c r="QA44" s="30">
        <v>0</v>
      </c>
      <c r="QB44" s="30">
        <v>0</v>
      </c>
      <c r="QC44" s="30">
        <v>0</v>
      </c>
      <c r="QD44" s="30">
        <v>0</v>
      </c>
      <c r="QE44" s="30">
        <v>0</v>
      </c>
      <c r="QF44" s="30">
        <v>0</v>
      </c>
      <c r="QG44" s="30">
        <v>0</v>
      </c>
      <c r="QH44" s="30">
        <v>0</v>
      </c>
      <c r="QI44" s="30">
        <v>0</v>
      </c>
      <c r="QJ44" s="30">
        <v>0</v>
      </c>
      <c r="QK44" s="30">
        <v>0</v>
      </c>
      <c r="QL44" s="30">
        <v>0</v>
      </c>
      <c r="QM44" s="30">
        <v>0</v>
      </c>
      <c r="QN44" s="30">
        <v>0</v>
      </c>
      <c r="QO44" s="30">
        <f t="shared" si="16"/>
        <v>37647387566</v>
      </c>
      <c r="QP44" s="30">
        <f t="shared" si="17"/>
        <v>7867425878</v>
      </c>
      <c r="QQ44" s="30">
        <v>617542001</v>
      </c>
      <c r="QR44" s="30">
        <v>559633381</v>
      </c>
      <c r="QS44" s="30">
        <v>57908620</v>
      </c>
      <c r="QT44" s="30">
        <v>0</v>
      </c>
      <c r="QU44" s="30">
        <v>0</v>
      </c>
      <c r="QV44" s="30">
        <v>0</v>
      </c>
      <c r="QW44" s="30">
        <v>278447205</v>
      </c>
      <c r="QX44" s="30">
        <v>276503477</v>
      </c>
      <c r="QY44" s="30">
        <v>1943728</v>
      </c>
      <c r="QZ44" s="30">
        <v>6971436672</v>
      </c>
      <c r="RA44" s="30">
        <v>0</v>
      </c>
      <c r="RB44" s="30">
        <v>0</v>
      </c>
      <c r="RC44" s="30">
        <v>0</v>
      </c>
      <c r="RD44" s="30">
        <v>0</v>
      </c>
      <c r="RE44" s="30">
        <v>0</v>
      </c>
      <c r="RF44" s="30">
        <v>0</v>
      </c>
      <c r="RG44" s="30">
        <v>0</v>
      </c>
      <c r="RH44" s="30">
        <v>0</v>
      </c>
      <c r="RI44" s="30">
        <v>29779961688</v>
      </c>
      <c r="RJ44" s="30">
        <v>10004170084</v>
      </c>
      <c r="RK44" s="30">
        <v>10004170084</v>
      </c>
      <c r="RL44" s="30">
        <v>8964761352</v>
      </c>
      <c r="RM44" s="30">
        <v>769586698</v>
      </c>
      <c r="RN44" s="30">
        <v>7412139</v>
      </c>
      <c r="RO44" s="30">
        <v>0</v>
      </c>
      <c r="RP44" s="30">
        <v>0</v>
      </c>
      <c r="RQ44" s="30">
        <v>0</v>
      </c>
      <c r="RR44" s="30">
        <v>0</v>
      </c>
      <c r="RS44" s="30">
        <v>0</v>
      </c>
      <c r="RT44" s="30">
        <v>2221072</v>
      </c>
      <c r="RU44" s="30">
        <v>252487063</v>
      </c>
      <c r="RV44" s="30">
        <v>7701760</v>
      </c>
      <c r="RW44" s="30">
        <v>0</v>
      </c>
      <c r="RX44" s="30">
        <v>0</v>
      </c>
      <c r="RY44" s="30">
        <v>0</v>
      </c>
      <c r="RZ44" s="30">
        <v>0</v>
      </c>
      <c r="SA44" s="30">
        <v>0</v>
      </c>
      <c r="SB44" s="30">
        <v>0</v>
      </c>
      <c r="SC44" s="30">
        <v>0</v>
      </c>
      <c r="SD44" s="30">
        <v>0</v>
      </c>
      <c r="SE44" s="30">
        <v>0</v>
      </c>
      <c r="SF44" s="30">
        <v>0</v>
      </c>
      <c r="SG44" s="30">
        <v>0</v>
      </c>
      <c r="SH44" s="30">
        <v>0</v>
      </c>
      <c r="SI44" s="30">
        <v>0</v>
      </c>
      <c r="SJ44" s="30">
        <v>0</v>
      </c>
      <c r="SK44" s="30">
        <v>0</v>
      </c>
      <c r="SL44" s="30">
        <v>0</v>
      </c>
      <c r="SM44" s="30">
        <v>0</v>
      </c>
      <c r="SN44" s="30">
        <v>0</v>
      </c>
      <c r="SO44" s="30">
        <v>0</v>
      </c>
      <c r="SP44" s="30">
        <v>0</v>
      </c>
      <c r="SQ44" s="30">
        <v>0</v>
      </c>
      <c r="SR44" s="30">
        <v>0</v>
      </c>
      <c r="SS44" s="30">
        <v>0</v>
      </c>
      <c r="ST44" s="30">
        <v>0</v>
      </c>
      <c r="SU44" s="30">
        <v>0</v>
      </c>
      <c r="SV44" s="30">
        <v>0</v>
      </c>
      <c r="SW44" s="30">
        <v>0</v>
      </c>
      <c r="SX44" s="30">
        <v>0</v>
      </c>
      <c r="SY44" s="30">
        <v>0</v>
      </c>
      <c r="SZ44" s="30">
        <v>0</v>
      </c>
      <c r="TA44" s="30">
        <v>0</v>
      </c>
      <c r="TB44" s="30">
        <v>0</v>
      </c>
      <c r="TC44" s="30">
        <v>0</v>
      </c>
      <c r="TD44" s="30">
        <v>0</v>
      </c>
      <c r="TE44" s="30">
        <v>0</v>
      </c>
      <c r="TF44" s="30">
        <v>0</v>
      </c>
      <c r="TG44" s="30">
        <v>0</v>
      </c>
      <c r="TH44" s="30">
        <v>0</v>
      </c>
      <c r="TI44" s="30">
        <f t="shared" si="18"/>
        <v>776998837</v>
      </c>
      <c r="TJ44" s="30">
        <f t="shared" si="6"/>
        <v>19728134242</v>
      </c>
      <c r="TK44" s="30">
        <v>19728134242</v>
      </c>
      <c r="TL44" s="30">
        <v>-130271865758</v>
      </c>
      <c r="TM44" s="30">
        <v>0</v>
      </c>
      <c r="TN44" s="30">
        <v>0</v>
      </c>
      <c r="TO44" s="30">
        <v>0</v>
      </c>
      <c r="TP44" s="30">
        <v>0</v>
      </c>
      <c r="TQ44" s="30">
        <v>0</v>
      </c>
      <c r="TR44" s="30">
        <v>150000000000</v>
      </c>
      <c r="TS44" s="30">
        <v>0</v>
      </c>
      <c r="TT44" s="30">
        <v>0</v>
      </c>
      <c r="TU44" s="30">
        <v>47657362</v>
      </c>
      <c r="TV44" s="30">
        <v>0</v>
      </c>
      <c r="TW44" s="30">
        <v>117747</v>
      </c>
      <c r="TX44" s="30">
        <v>292281</v>
      </c>
      <c r="TY44" s="30">
        <v>47247334</v>
      </c>
      <c r="TZ44" s="30">
        <v>0</v>
      </c>
      <c r="UA44" s="30">
        <v>0</v>
      </c>
      <c r="UB44" s="30">
        <v>0</v>
      </c>
      <c r="UC44" s="30">
        <v>0</v>
      </c>
      <c r="UD44" s="30">
        <v>0</v>
      </c>
      <c r="UE44" s="30">
        <v>0</v>
      </c>
      <c r="UF44" s="30">
        <v>0</v>
      </c>
      <c r="UG44" s="30">
        <f t="shared" si="24"/>
        <v>176483885524</v>
      </c>
      <c r="UH44" s="1">
        <v>1283460762392</v>
      </c>
      <c r="UI44" s="1">
        <f>SUM($UG$40:UG44)-UH44</f>
        <v>0</v>
      </c>
    </row>
    <row r="45" spans="1:555">
      <c r="B45" s="58">
        <v>39600</v>
      </c>
      <c r="C45" s="30">
        <f t="shared" si="20"/>
        <v>108594976602</v>
      </c>
      <c r="D45" s="30">
        <f t="shared" si="21"/>
        <v>57584011188</v>
      </c>
      <c r="E45" s="30">
        <v>45541463533</v>
      </c>
      <c r="F45" s="30">
        <v>3714777</v>
      </c>
      <c r="G45" s="30">
        <v>472580</v>
      </c>
      <c r="H45" s="30">
        <v>12022169985</v>
      </c>
      <c r="I45" s="30">
        <v>10527814256.057587</v>
      </c>
      <c r="J45" s="30">
        <v>1494355728.9424</v>
      </c>
      <c r="K45" s="30">
        <v>0</v>
      </c>
      <c r="L45" s="30">
        <v>5910764117</v>
      </c>
      <c r="M45" s="30">
        <v>20337045206</v>
      </c>
      <c r="N45" s="30">
        <v>20337045206</v>
      </c>
      <c r="O45" s="30">
        <v>0</v>
      </c>
      <c r="P45" s="30">
        <v>1187902746</v>
      </c>
      <c r="Q45" s="30">
        <v>2647728099</v>
      </c>
      <c r="R45" s="30">
        <v>2436649841</v>
      </c>
      <c r="S45" s="30">
        <v>12042547655</v>
      </c>
      <c r="T45" s="30">
        <v>3831991000</v>
      </c>
      <c r="U45" s="30">
        <v>4508235000</v>
      </c>
      <c r="V45" s="30">
        <v>8340226000</v>
      </c>
      <c r="W45" s="30">
        <v>86044205</v>
      </c>
      <c r="X45" s="30">
        <v>1021147081</v>
      </c>
      <c r="Y45" s="30">
        <v>31879640</v>
      </c>
      <c r="Z45" s="30">
        <v>0</v>
      </c>
      <c r="AA45" s="30">
        <v>0</v>
      </c>
      <c r="AB45" s="30">
        <v>131183683</v>
      </c>
      <c r="AC45" s="30">
        <v>21741284</v>
      </c>
      <c r="AD45" s="30">
        <v>2408862164</v>
      </c>
      <c r="AE45" s="30">
        <v>0</v>
      </c>
      <c r="AF45" s="30">
        <v>0</v>
      </c>
      <c r="AG45" s="30">
        <v>0</v>
      </c>
      <c r="AH45" s="30">
        <v>0</v>
      </c>
      <c r="AI45" s="30">
        <f t="shared" si="22"/>
        <v>51010965414</v>
      </c>
      <c r="AJ45" s="30">
        <v>142766083</v>
      </c>
      <c r="AK45" s="30">
        <v>141757928</v>
      </c>
      <c r="AL45" s="30">
        <v>1008155</v>
      </c>
      <c r="AM45" s="30">
        <v>0</v>
      </c>
      <c r="AN45" s="30">
        <v>0</v>
      </c>
      <c r="AO45" s="30">
        <v>700706465</v>
      </c>
      <c r="AP45" s="30">
        <v>687485341</v>
      </c>
      <c r="AQ45" s="30">
        <v>0</v>
      </c>
      <c r="AR45" s="30">
        <v>8163332</v>
      </c>
      <c r="AS45" s="30">
        <v>0</v>
      </c>
      <c r="AT45" s="30">
        <v>4857792</v>
      </c>
      <c r="AU45" s="30">
        <v>200000</v>
      </c>
      <c r="AV45" s="30">
        <v>0</v>
      </c>
      <c r="AW45" s="30">
        <v>0</v>
      </c>
      <c r="AX45" s="30">
        <v>0</v>
      </c>
      <c r="AY45" s="30">
        <v>0</v>
      </c>
      <c r="AZ45" s="30">
        <v>0</v>
      </c>
      <c r="BA45" s="30">
        <v>0</v>
      </c>
      <c r="BB45" s="30">
        <v>0</v>
      </c>
      <c r="BC45" s="30">
        <v>0</v>
      </c>
      <c r="BD45" s="30">
        <v>9666757552</v>
      </c>
      <c r="BE45" s="30">
        <v>0</v>
      </c>
      <c r="BF45" s="30">
        <v>7586319069</v>
      </c>
      <c r="BG45" s="30">
        <v>1987769911</v>
      </c>
      <c r="BH45" s="30">
        <v>102365</v>
      </c>
      <c r="BI45" s="30">
        <v>13800</v>
      </c>
      <c r="BJ45" s="30">
        <v>24326</v>
      </c>
      <c r="BK45" s="30">
        <v>0</v>
      </c>
      <c r="BL45" s="30">
        <v>9817201</v>
      </c>
      <c r="BM45" s="30">
        <v>0</v>
      </c>
      <c r="BN45" s="30">
        <v>6539810</v>
      </c>
      <c r="BO45" s="30">
        <v>541738</v>
      </c>
      <c r="BP45" s="30">
        <v>0</v>
      </c>
      <c r="BQ45" s="30">
        <v>0</v>
      </c>
      <c r="BR45" s="30">
        <v>75629332</v>
      </c>
      <c r="BS45" s="30">
        <v>0</v>
      </c>
      <c r="BT45" s="30">
        <v>135904716</v>
      </c>
      <c r="BU45" s="30">
        <v>0</v>
      </c>
      <c r="BV45" s="30">
        <v>3442929</v>
      </c>
      <c r="BW45" s="30">
        <v>1339142</v>
      </c>
      <c r="BX45" s="30">
        <v>536786</v>
      </c>
      <c r="BY45" s="30">
        <v>130585859</v>
      </c>
      <c r="BZ45" s="30">
        <v>0</v>
      </c>
      <c r="CA45" s="30">
        <v>0</v>
      </c>
      <c r="CB45" s="30">
        <v>0</v>
      </c>
      <c r="CC45" s="30">
        <v>1844423368</v>
      </c>
      <c r="CD45" s="30">
        <v>4005165</v>
      </c>
      <c r="CE45" s="30">
        <v>3548499441</v>
      </c>
      <c r="CF45" s="30">
        <v>106463834</v>
      </c>
      <c r="CG45" s="30">
        <v>2113199581</v>
      </c>
      <c r="CH45" s="30">
        <v>78906674</v>
      </c>
      <c r="CI45" s="30">
        <v>14562206</v>
      </c>
      <c r="CJ45" s="30">
        <v>1064451</v>
      </c>
      <c r="CK45" s="30">
        <v>4225855</v>
      </c>
      <c r="CL45" s="30">
        <v>2935886</v>
      </c>
      <c r="CM45" s="30">
        <v>898236</v>
      </c>
      <c r="CN45" s="30">
        <v>469295</v>
      </c>
      <c r="CO45" s="30">
        <v>617362</v>
      </c>
      <c r="CP45" s="30">
        <v>4351121</v>
      </c>
      <c r="CQ45" s="30">
        <v>0</v>
      </c>
      <c r="CR45" s="30">
        <v>0</v>
      </c>
      <c r="CS45" s="30">
        <v>1212077122</v>
      </c>
      <c r="CT45" s="30">
        <v>334038343</v>
      </c>
      <c r="CU45" s="30">
        <v>25397661</v>
      </c>
      <c r="CV45" s="30">
        <v>40717373</v>
      </c>
      <c r="CW45" s="30">
        <v>17324019</v>
      </c>
      <c r="CX45" s="30">
        <v>7999066</v>
      </c>
      <c r="CY45" s="30">
        <v>3249837</v>
      </c>
      <c r="CZ45" s="30">
        <f t="shared" si="8"/>
        <v>781330722</v>
      </c>
      <c r="DA45" s="30">
        <v>694251626</v>
      </c>
      <c r="DB45" s="30">
        <v>87079096</v>
      </c>
      <c r="DC45" s="30">
        <v>0</v>
      </c>
      <c r="DD45" s="30">
        <v>0</v>
      </c>
      <c r="DE45" s="30">
        <v>2020101</v>
      </c>
      <c r="DF45" s="30">
        <v>0</v>
      </c>
      <c r="DG45" s="30">
        <v>0</v>
      </c>
      <c r="DH45" s="30">
        <v>0</v>
      </c>
      <c r="DI45" s="30">
        <v>4634925</v>
      </c>
      <c r="DJ45" s="30">
        <v>0</v>
      </c>
      <c r="DK45" s="30">
        <v>4634925</v>
      </c>
      <c r="DL45" s="30">
        <v>96000</v>
      </c>
      <c r="DM45" s="30">
        <f t="shared" si="9"/>
        <v>454528416</v>
      </c>
      <c r="DN45" s="30">
        <v>34827326</v>
      </c>
      <c r="DO45" s="30">
        <v>7584591</v>
      </c>
      <c r="DP45" s="30">
        <v>7054099</v>
      </c>
      <c r="DQ45" s="30">
        <v>530492</v>
      </c>
      <c r="DR45" s="30">
        <v>282045154</v>
      </c>
      <c r="DS45" s="30">
        <v>13992329</v>
      </c>
      <c r="DT45" s="30">
        <v>12077328</v>
      </c>
      <c r="DU45" s="30">
        <v>1771623</v>
      </c>
      <c r="DV45" s="30">
        <v>143378</v>
      </c>
      <c r="DW45" s="30">
        <v>8567900</v>
      </c>
      <c r="DX45" s="30">
        <v>1097400</v>
      </c>
      <c r="DY45" s="30">
        <v>1183700</v>
      </c>
      <c r="DZ45" s="30">
        <v>0</v>
      </c>
      <c r="EA45" s="30">
        <v>6286800</v>
      </c>
      <c r="EB45" s="30">
        <v>0</v>
      </c>
      <c r="EC45" s="30">
        <v>7872022</v>
      </c>
      <c r="ED45" s="30">
        <v>20827</v>
      </c>
      <c r="EE45" s="30">
        <v>7846300</v>
      </c>
      <c r="EF45" s="30">
        <v>4895</v>
      </c>
      <c r="EG45" s="30">
        <v>13783934</v>
      </c>
      <c r="EH45" s="30">
        <v>13768669</v>
      </c>
      <c r="EI45" s="30">
        <v>0</v>
      </c>
      <c r="EJ45" s="30">
        <v>15265</v>
      </c>
      <c r="EK45" s="30">
        <v>29884874</v>
      </c>
      <c r="EL45" s="30">
        <v>2625510</v>
      </c>
      <c r="EM45" s="30">
        <v>961674</v>
      </c>
      <c r="EN45" s="30">
        <v>17172673</v>
      </c>
      <c r="EO45" s="30">
        <v>2230494</v>
      </c>
      <c r="EP45" s="30">
        <v>503734</v>
      </c>
      <c r="EQ45" s="30">
        <v>61060</v>
      </c>
      <c r="ER45" s="30">
        <v>15265</v>
      </c>
      <c r="ES45" s="30">
        <v>855747</v>
      </c>
      <c r="ET45" s="30">
        <v>794688</v>
      </c>
      <c r="EU45" s="30">
        <v>3999328</v>
      </c>
      <c r="EV45" s="30">
        <v>1603339</v>
      </c>
      <c r="EW45" s="30">
        <v>30941345</v>
      </c>
      <c r="EX45" s="30">
        <v>0</v>
      </c>
      <c r="EY45" s="30">
        <v>152648</v>
      </c>
      <c r="EZ45" s="30">
        <v>23217456</v>
      </c>
      <c r="FA45" s="30">
        <v>7571241</v>
      </c>
      <c r="FB45" s="30">
        <v>0</v>
      </c>
      <c r="FC45" s="30">
        <v>170632</v>
      </c>
      <c r="FD45" s="30">
        <v>0</v>
      </c>
      <c r="FE45" s="30">
        <v>0</v>
      </c>
      <c r="FF45" s="30">
        <v>148239100</v>
      </c>
      <c r="FG45" s="30">
        <v>130071345</v>
      </c>
      <c r="FH45" s="30">
        <v>1988104</v>
      </c>
      <c r="FI45" s="30">
        <v>118948700</v>
      </c>
      <c r="FJ45" s="30">
        <v>7897176</v>
      </c>
      <c r="FK45" s="30">
        <v>3141048</v>
      </c>
      <c r="FL45" s="30">
        <v>0</v>
      </c>
      <c r="FM45" s="30">
        <v>0</v>
      </c>
      <c r="FN45" s="30">
        <v>0</v>
      </c>
      <c r="FO45" s="30">
        <v>4756128</v>
      </c>
      <c r="FP45" s="30">
        <v>1237365</v>
      </c>
      <c r="FQ45" s="30">
        <v>0</v>
      </c>
      <c r="FR45" s="30">
        <f t="shared" si="10"/>
        <v>271106682</v>
      </c>
      <c r="FS45" s="30">
        <v>82445769</v>
      </c>
      <c r="FT45" s="30">
        <v>38996</v>
      </c>
      <c r="FU45" s="30">
        <v>13866314</v>
      </c>
      <c r="FV45" s="30">
        <v>44540744</v>
      </c>
      <c r="FW45" s="30">
        <v>172053</v>
      </c>
      <c r="FX45" s="30">
        <v>44368691</v>
      </c>
      <c r="FY45" s="30">
        <v>408000</v>
      </c>
      <c r="FZ45" s="30">
        <v>213706</v>
      </c>
      <c r="GA45" s="30">
        <v>12724409</v>
      </c>
      <c r="GB45" s="30">
        <v>10653600</v>
      </c>
      <c r="GC45" s="30">
        <v>4682978</v>
      </c>
      <c r="GD45" s="30">
        <v>0</v>
      </c>
      <c r="GE45" s="30">
        <v>4682978</v>
      </c>
      <c r="GF45" s="30">
        <v>0</v>
      </c>
      <c r="GG45" s="30">
        <v>116715</v>
      </c>
      <c r="GH45" s="30">
        <v>6831750</v>
      </c>
      <c r="GI45" s="30">
        <v>40501109</v>
      </c>
      <c r="GJ45" s="30">
        <v>40501109</v>
      </c>
      <c r="GK45" s="30">
        <v>0</v>
      </c>
      <c r="GL45" s="30">
        <v>136528361</v>
      </c>
      <c r="GM45" s="30">
        <v>3506388</v>
      </c>
      <c r="GN45" s="30">
        <v>0</v>
      </c>
      <c r="GO45" s="30">
        <v>0</v>
      </c>
      <c r="GP45" s="30">
        <v>61671460</v>
      </c>
      <c r="GQ45" s="30">
        <v>14567092</v>
      </c>
      <c r="GR45" s="30">
        <v>75000</v>
      </c>
      <c r="GS45" s="30">
        <v>0</v>
      </c>
      <c r="GT45" s="30">
        <v>56708421</v>
      </c>
      <c r="GU45" s="30">
        <v>2199684988</v>
      </c>
      <c r="GV45" s="30">
        <v>989000</v>
      </c>
      <c r="GW45" s="30">
        <v>1520100</v>
      </c>
      <c r="GX45" s="30">
        <v>0</v>
      </c>
      <c r="GY45" s="30">
        <v>0</v>
      </c>
      <c r="GZ45" s="30">
        <f t="shared" si="19"/>
        <v>2197175888</v>
      </c>
      <c r="HA45" s="30">
        <v>0</v>
      </c>
      <c r="HB45" s="30">
        <v>0</v>
      </c>
      <c r="HC45" s="30">
        <v>0</v>
      </c>
      <c r="HD45" s="30">
        <v>0</v>
      </c>
      <c r="HE45" s="30">
        <v>0</v>
      </c>
      <c r="HF45" s="30">
        <v>0</v>
      </c>
      <c r="HG45" s="30">
        <v>0</v>
      </c>
      <c r="HH45" s="30">
        <f t="shared" si="11"/>
        <v>1934689800</v>
      </c>
      <c r="HI45" s="30">
        <f t="shared" si="12"/>
        <v>262486088</v>
      </c>
      <c r="HJ45" s="30">
        <v>1934689800</v>
      </c>
      <c r="HK45" s="30">
        <v>262486088</v>
      </c>
      <c r="HL45" s="30">
        <v>0</v>
      </c>
      <c r="HM45" s="30">
        <v>0</v>
      </c>
      <c r="HN45" s="30">
        <v>0</v>
      </c>
      <c r="HO45" s="30">
        <v>0</v>
      </c>
      <c r="HP45" s="30">
        <v>23290024</v>
      </c>
      <c r="HQ45" s="30">
        <v>4468236</v>
      </c>
      <c r="HR45" s="30">
        <v>5300623</v>
      </c>
      <c r="HS45" s="30">
        <v>13521165</v>
      </c>
      <c r="HT45" s="30">
        <v>0</v>
      </c>
      <c r="HU45" s="30">
        <v>0</v>
      </c>
      <c r="HV45" s="30">
        <v>0</v>
      </c>
      <c r="HW45" s="30">
        <v>0</v>
      </c>
      <c r="HX45" s="30">
        <f t="shared" si="13"/>
        <v>1934689800</v>
      </c>
      <c r="HY45" s="30">
        <f t="shared" si="14"/>
        <v>262486088</v>
      </c>
      <c r="HZ45" s="30">
        <v>32032249452</v>
      </c>
      <c r="IA45" s="30">
        <v>30930255095</v>
      </c>
      <c r="IB45" s="30">
        <v>30930255095</v>
      </c>
      <c r="IC45" s="30">
        <v>0</v>
      </c>
      <c r="ID45" s="30">
        <v>0</v>
      </c>
      <c r="IE45" s="30">
        <v>0</v>
      </c>
      <c r="IF45" s="30">
        <v>0</v>
      </c>
      <c r="IG45" s="30">
        <v>27522532177</v>
      </c>
      <c r="IH45" s="30">
        <v>26248977140</v>
      </c>
      <c r="II45" s="30">
        <v>0</v>
      </c>
      <c r="IJ45" s="30">
        <v>1273555037</v>
      </c>
      <c r="IK45" s="30">
        <v>0</v>
      </c>
      <c r="IL45" s="30">
        <v>3694727906</v>
      </c>
      <c r="IM45" s="30">
        <v>1234925565</v>
      </c>
      <c r="IN45" s="30">
        <v>314069324</v>
      </c>
      <c r="IO45" s="30">
        <v>235552061</v>
      </c>
      <c r="IP45" s="30">
        <v>1910180956</v>
      </c>
      <c r="IQ45" s="30">
        <v>-546570749</v>
      </c>
      <c r="IR45" s="30">
        <v>-175603565</v>
      </c>
      <c r="IS45" s="30">
        <v>-109188878</v>
      </c>
      <c r="IT45" s="30">
        <v>-81891726</v>
      </c>
      <c r="IU45" s="30">
        <v>-179886580</v>
      </c>
      <c r="IV45" s="30">
        <v>160600436</v>
      </c>
      <c r="IW45" s="30">
        <v>-13121979</v>
      </c>
      <c r="IX45" s="30">
        <v>112087304</v>
      </c>
      <c r="IY45" s="30">
        <v>0</v>
      </c>
      <c r="IZ45" s="30">
        <v>0</v>
      </c>
      <c r="JA45" s="30">
        <v>0</v>
      </c>
      <c r="JB45" s="30">
        <v>0</v>
      </c>
      <c r="JC45" s="30">
        <v>0</v>
      </c>
      <c r="JD45" s="30">
        <v>0</v>
      </c>
      <c r="JE45" s="30">
        <v>0</v>
      </c>
      <c r="JF45" s="30">
        <v>0</v>
      </c>
      <c r="JG45" s="30">
        <v>0</v>
      </c>
      <c r="JH45" s="31">
        <v>0</v>
      </c>
      <c r="JI45" s="43">
        <v>0</v>
      </c>
      <c r="JJ45" s="43">
        <v>0</v>
      </c>
      <c r="JK45" s="43">
        <v>0</v>
      </c>
      <c r="JL45" s="43"/>
      <c r="JM45" s="30">
        <v>0</v>
      </c>
      <c r="JN45" s="43">
        <v>0</v>
      </c>
      <c r="JO45" s="30">
        <v>995016182</v>
      </c>
      <c r="JP45" s="30">
        <v>24470928</v>
      </c>
      <c r="JQ45" s="30">
        <v>24470928</v>
      </c>
      <c r="JR45" s="30">
        <v>0</v>
      </c>
      <c r="JS45" s="30">
        <v>0</v>
      </c>
      <c r="JT45" s="30">
        <v>0</v>
      </c>
      <c r="JU45" s="30">
        <v>0</v>
      </c>
      <c r="JV45" s="30">
        <v>0</v>
      </c>
      <c r="JW45" s="30">
        <v>0</v>
      </c>
      <c r="JX45" s="30">
        <v>0</v>
      </c>
      <c r="JY45" s="30">
        <v>0</v>
      </c>
      <c r="JZ45" s="30">
        <v>0</v>
      </c>
      <c r="KA45" s="30">
        <v>0</v>
      </c>
      <c r="KB45" s="30">
        <v>0</v>
      </c>
      <c r="KC45" s="30">
        <v>0</v>
      </c>
      <c r="KD45" s="30">
        <v>0</v>
      </c>
      <c r="KE45" s="30">
        <v>0</v>
      </c>
      <c r="KF45" s="30">
        <v>0</v>
      </c>
      <c r="KG45" s="30">
        <v>0</v>
      </c>
      <c r="KH45" s="30">
        <v>0</v>
      </c>
      <c r="KI45" s="43">
        <v>0</v>
      </c>
      <c r="KJ45" s="43">
        <v>0</v>
      </c>
      <c r="KK45" s="43">
        <v>0</v>
      </c>
      <c r="KL45" s="43">
        <v>0</v>
      </c>
      <c r="KM45" s="30">
        <v>1077523429</v>
      </c>
      <c r="KN45" s="30">
        <v>924384255</v>
      </c>
      <c r="KO45" s="30">
        <v>33758687</v>
      </c>
      <c r="KP45" s="30">
        <v>7500480</v>
      </c>
      <c r="KQ45" s="30">
        <v>0</v>
      </c>
      <c r="KR45" s="30">
        <v>5244625</v>
      </c>
      <c r="KS45" s="30">
        <v>6722714</v>
      </c>
      <c r="KT45" s="30">
        <v>3809055</v>
      </c>
      <c r="KU45" s="30">
        <v>0</v>
      </c>
      <c r="KV45" s="30">
        <v>59542499</v>
      </c>
      <c r="KW45" s="30">
        <v>0</v>
      </c>
      <c r="KX45" s="30">
        <v>846906</v>
      </c>
      <c r="KY45" s="30">
        <v>3113488</v>
      </c>
      <c r="KZ45" s="30">
        <v>3076000</v>
      </c>
      <c r="LA45" s="30">
        <v>24875380</v>
      </c>
      <c r="LB45" s="30">
        <v>1221447</v>
      </c>
      <c r="LC45" s="30">
        <v>2287722</v>
      </c>
      <c r="LD45" s="30">
        <v>0</v>
      </c>
      <c r="LE45" s="30">
        <v>0</v>
      </c>
      <c r="LF45" s="30">
        <v>0</v>
      </c>
      <c r="LG45" s="30">
        <v>1140171</v>
      </c>
      <c r="LH45" s="30">
        <v>0</v>
      </c>
      <c r="LI45" s="30">
        <v>0</v>
      </c>
      <c r="LJ45" s="31">
        <v>0</v>
      </c>
      <c r="LK45" s="31">
        <v>0</v>
      </c>
      <c r="LL45" s="31">
        <v>0</v>
      </c>
      <c r="LM45" s="31">
        <v>0</v>
      </c>
      <c r="LN45" s="31">
        <v>0</v>
      </c>
      <c r="LO45" s="31">
        <v>0</v>
      </c>
      <c r="LP45" s="31">
        <v>0</v>
      </c>
      <c r="LQ45" s="31">
        <v>0</v>
      </c>
      <c r="LR45" s="31">
        <v>0</v>
      </c>
      <c r="LS45" s="31">
        <v>0</v>
      </c>
      <c r="LT45" s="31">
        <v>0</v>
      </c>
      <c r="LU45" s="31">
        <v>0</v>
      </c>
      <c r="LV45" s="31">
        <v>0</v>
      </c>
      <c r="LW45" s="31">
        <v>0</v>
      </c>
      <c r="LX45" s="31">
        <v>0</v>
      </c>
      <c r="LY45" s="31">
        <v>0</v>
      </c>
      <c r="LZ45" s="31">
        <v>0</v>
      </c>
      <c r="MA45" s="31">
        <v>0</v>
      </c>
      <c r="MB45" s="31">
        <v>0</v>
      </c>
      <c r="MC45" s="31">
        <v>0</v>
      </c>
      <c r="MD45" s="31">
        <v>0</v>
      </c>
      <c r="ME45" s="31">
        <v>0</v>
      </c>
      <c r="MF45" s="31">
        <v>0</v>
      </c>
      <c r="MG45" s="31">
        <v>0</v>
      </c>
      <c r="MH45" s="31">
        <v>0</v>
      </c>
      <c r="MI45" s="31">
        <v>0</v>
      </c>
      <c r="MJ45" s="31">
        <v>0</v>
      </c>
      <c r="MK45" s="31">
        <v>0</v>
      </c>
      <c r="ML45" s="31">
        <v>0</v>
      </c>
      <c r="MM45" s="31">
        <v>0</v>
      </c>
      <c r="MN45" s="31">
        <v>0</v>
      </c>
      <c r="MO45" s="31">
        <v>0</v>
      </c>
      <c r="MP45" s="31">
        <v>0</v>
      </c>
      <c r="MQ45" s="30">
        <v>5602161</v>
      </c>
      <c r="MR45" s="30">
        <v>0</v>
      </c>
      <c r="MS45" s="30">
        <f t="shared" si="23"/>
        <v>11938190262</v>
      </c>
      <c r="MT45" s="30">
        <v>10871827175</v>
      </c>
      <c r="MU45" s="30">
        <v>0</v>
      </c>
      <c r="MV45" s="30">
        <v>0</v>
      </c>
      <c r="MW45" s="30">
        <v>0</v>
      </c>
      <c r="MX45" s="30">
        <v>0</v>
      </c>
      <c r="MY45" s="30">
        <v>0</v>
      </c>
      <c r="MZ45" s="30">
        <v>8267703908</v>
      </c>
      <c r="NA45" s="30">
        <f t="shared" si="4"/>
        <v>0</v>
      </c>
      <c r="NB45" s="30">
        <v>0</v>
      </c>
      <c r="NC45" s="30">
        <v>0</v>
      </c>
      <c r="ND45" s="30">
        <f t="shared" si="5"/>
        <v>0</v>
      </c>
      <c r="NE45" s="30">
        <v>0</v>
      </c>
      <c r="NF45" s="30">
        <v>0</v>
      </c>
      <c r="NG45" s="30">
        <v>734448288</v>
      </c>
      <c r="NH45" s="30">
        <v>0</v>
      </c>
      <c r="NI45" s="30">
        <v>0</v>
      </c>
      <c r="NJ45" s="30">
        <v>0</v>
      </c>
      <c r="NK45" s="30">
        <v>0</v>
      </c>
      <c r="NL45" s="30">
        <v>0</v>
      </c>
      <c r="NM45" s="30">
        <v>0</v>
      </c>
      <c r="NN45" s="30">
        <v>0</v>
      </c>
      <c r="NO45" s="30">
        <v>0</v>
      </c>
      <c r="NP45" s="30">
        <v>0</v>
      </c>
      <c r="NQ45" s="30">
        <v>0</v>
      </c>
      <c r="NR45" s="30">
        <v>0</v>
      </c>
      <c r="NS45" s="30">
        <v>0</v>
      </c>
      <c r="NT45" s="30">
        <v>0</v>
      </c>
      <c r="NU45" s="30">
        <v>1766937244</v>
      </c>
      <c r="NV45" s="30">
        <v>0</v>
      </c>
      <c r="NW45" s="30">
        <v>0</v>
      </c>
      <c r="NX45" s="30">
        <v>102737735</v>
      </c>
      <c r="NY45" s="30">
        <v>0</v>
      </c>
      <c r="NZ45" s="30">
        <v>0</v>
      </c>
      <c r="OA45" s="30">
        <v>197898019</v>
      </c>
      <c r="OB45" s="30">
        <v>0</v>
      </c>
      <c r="OC45" s="30">
        <v>0</v>
      </c>
      <c r="OD45" s="30">
        <v>0</v>
      </c>
      <c r="OE45" s="30">
        <v>0</v>
      </c>
      <c r="OF45" s="30">
        <v>0</v>
      </c>
      <c r="OG45" s="30">
        <v>0</v>
      </c>
      <c r="OH45" s="30">
        <v>0</v>
      </c>
      <c r="OI45" s="30">
        <v>0</v>
      </c>
      <c r="OJ45" s="30">
        <v>0</v>
      </c>
      <c r="OK45" s="30">
        <v>0</v>
      </c>
      <c r="OL45" s="30">
        <v>0</v>
      </c>
      <c r="OM45" s="30">
        <v>0</v>
      </c>
      <c r="ON45" s="30">
        <v>0</v>
      </c>
      <c r="OO45" s="30">
        <v>0</v>
      </c>
      <c r="OP45" s="30">
        <v>197898019</v>
      </c>
      <c r="OQ45" s="30">
        <v>0</v>
      </c>
      <c r="OR45" s="30">
        <v>0</v>
      </c>
      <c r="OS45" s="30">
        <v>868465068</v>
      </c>
      <c r="OT45" s="30">
        <v>0</v>
      </c>
      <c r="OU45" s="30">
        <v>762875498</v>
      </c>
      <c r="OV45" s="30">
        <v>0</v>
      </c>
      <c r="OW45" s="30">
        <v>0</v>
      </c>
      <c r="OX45" s="30">
        <v>2648900</v>
      </c>
      <c r="OY45" s="30">
        <v>0</v>
      </c>
      <c r="OZ45" s="30">
        <v>0</v>
      </c>
      <c r="PA45" s="30">
        <v>0</v>
      </c>
      <c r="PB45" s="30">
        <v>0</v>
      </c>
      <c r="PC45" s="30">
        <v>0</v>
      </c>
      <c r="PD45" s="30">
        <v>0</v>
      </c>
      <c r="PE45" s="30">
        <v>0</v>
      </c>
      <c r="PF45" s="30">
        <v>0</v>
      </c>
      <c r="PG45" s="30">
        <v>0</v>
      </c>
      <c r="PH45" s="30">
        <v>0</v>
      </c>
      <c r="PI45" s="30">
        <v>0</v>
      </c>
      <c r="PJ45" s="30">
        <v>0</v>
      </c>
      <c r="PK45" s="30">
        <v>0</v>
      </c>
      <c r="PL45" s="30">
        <v>0</v>
      </c>
      <c r="PM45" s="30">
        <v>102940670</v>
      </c>
      <c r="PN45" s="30">
        <v>102940670</v>
      </c>
      <c r="PO45" s="30">
        <v>0</v>
      </c>
      <c r="PP45" s="30">
        <v>0</v>
      </c>
      <c r="PQ45" s="30">
        <v>0</v>
      </c>
      <c r="PR45" s="30">
        <v>0</v>
      </c>
      <c r="PS45" s="30">
        <v>0</v>
      </c>
      <c r="PT45" s="30">
        <f t="shared" si="15"/>
        <v>0</v>
      </c>
      <c r="PU45" s="30">
        <v>0</v>
      </c>
      <c r="PV45" s="30">
        <v>0</v>
      </c>
      <c r="PW45" s="30">
        <v>0</v>
      </c>
      <c r="PX45" s="30">
        <v>0</v>
      </c>
      <c r="PY45" s="30">
        <v>0</v>
      </c>
      <c r="PZ45" s="30">
        <v>0</v>
      </c>
      <c r="QA45" s="30">
        <v>0</v>
      </c>
      <c r="QB45" s="30">
        <v>0</v>
      </c>
      <c r="QC45" s="30">
        <v>0</v>
      </c>
      <c r="QD45" s="30">
        <v>0</v>
      </c>
      <c r="QE45" s="30">
        <v>0</v>
      </c>
      <c r="QF45" s="30">
        <v>0</v>
      </c>
      <c r="QG45" s="30">
        <v>0</v>
      </c>
      <c r="QH45" s="30">
        <v>0</v>
      </c>
      <c r="QI45" s="30">
        <v>0</v>
      </c>
      <c r="QJ45" s="30">
        <v>0</v>
      </c>
      <c r="QK45" s="30">
        <v>0</v>
      </c>
      <c r="QL45" s="30">
        <v>0</v>
      </c>
      <c r="QM45" s="30">
        <v>0</v>
      </c>
      <c r="QN45" s="30">
        <v>0</v>
      </c>
      <c r="QO45" s="30">
        <f t="shared" si="16"/>
        <v>133402636831</v>
      </c>
      <c r="QP45" s="30">
        <f t="shared" si="17"/>
        <v>128124439498</v>
      </c>
      <c r="QQ45" s="30">
        <v>39839890</v>
      </c>
      <c r="QR45" s="30">
        <v>39826090</v>
      </c>
      <c r="QS45" s="30">
        <v>13800</v>
      </c>
      <c r="QT45" s="30">
        <v>0</v>
      </c>
      <c r="QU45" s="30">
        <v>0</v>
      </c>
      <c r="QV45" s="30">
        <v>0</v>
      </c>
      <c r="QW45" s="30">
        <v>481001005</v>
      </c>
      <c r="QX45" s="30">
        <v>479053952</v>
      </c>
      <c r="QY45" s="30">
        <v>1947053</v>
      </c>
      <c r="QZ45" s="30">
        <v>70434694408</v>
      </c>
      <c r="RA45" s="30">
        <v>57168904195</v>
      </c>
      <c r="RB45" s="30">
        <v>0</v>
      </c>
      <c r="RC45" s="30">
        <v>0</v>
      </c>
      <c r="RD45" s="30">
        <v>0</v>
      </c>
      <c r="RE45" s="30">
        <v>0</v>
      </c>
      <c r="RF45" s="30">
        <v>0</v>
      </c>
      <c r="RG45" s="30">
        <v>0</v>
      </c>
      <c r="RH45" s="30">
        <v>0</v>
      </c>
      <c r="RI45" s="30">
        <v>5278197333</v>
      </c>
      <c r="RJ45" s="30">
        <v>5275468414</v>
      </c>
      <c r="RK45" s="30">
        <v>5275468414</v>
      </c>
      <c r="RL45" s="30">
        <v>4229916104</v>
      </c>
      <c r="RM45" s="30">
        <v>744171302</v>
      </c>
      <c r="RN45" s="30">
        <v>7412768</v>
      </c>
      <c r="RO45" s="30">
        <v>0</v>
      </c>
      <c r="RP45" s="30">
        <v>0</v>
      </c>
      <c r="RQ45" s="30">
        <v>0</v>
      </c>
      <c r="RR45" s="30">
        <v>0</v>
      </c>
      <c r="RS45" s="30">
        <v>0</v>
      </c>
      <c r="RT45" s="30">
        <v>31950323</v>
      </c>
      <c r="RU45" s="30">
        <v>254231258</v>
      </c>
      <c r="RV45" s="30">
        <v>7786659</v>
      </c>
      <c r="RW45" s="30">
        <v>0</v>
      </c>
      <c r="RX45" s="30">
        <v>0</v>
      </c>
      <c r="RY45" s="30">
        <v>0</v>
      </c>
      <c r="RZ45" s="30">
        <v>0</v>
      </c>
      <c r="SA45" s="30">
        <v>0</v>
      </c>
      <c r="SB45" s="30">
        <v>0</v>
      </c>
      <c r="SC45" s="30">
        <v>0</v>
      </c>
      <c r="SD45" s="30">
        <v>0</v>
      </c>
      <c r="SE45" s="30">
        <v>0</v>
      </c>
      <c r="SF45" s="30">
        <v>0</v>
      </c>
      <c r="SG45" s="30">
        <v>0</v>
      </c>
      <c r="SH45" s="30">
        <v>0</v>
      </c>
      <c r="SI45" s="30">
        <v>0</v>
      </c>
      <c r="SJ45" s="30">
        <v>0</v>
      </c>
      <c r="SK45" s="30">
        <v>0</v>
      </c>
      <c r="SL45" s="30">
        <v>0</v>
      </c>
      <c r="SM45" s="30">
        <v>0</v>
      </c>
      <c r="SN45" s="30">
        <v>0</v>
      </c>
      <c r="SO45" s="30">
        <v>0</v>
      </c>
      <c r="SP45" s="30">
        <v>0</v>
      </c>
      <c r="SQ45" s="30">
        <v>0</v>
      </c>
      <c r="SR45" s="30">
        <v>0</v>
      </c>
      <c r="SS45" s="30">
        <v>0</v>
      </c>
      <c r="ST45" s="30">
        <v>0</v>
      </c>
      <c r="SU45" s="30">
        <v>0</v>
      </c>
      <c r="SV45" s="30">
        <v>0</v>
      </c>
      <c r="SW45" s="30">
        <v>0</v>
      </c>
      <c r="SX45" s="30">
        <v>0</v>
      </c>
      <c r="SY45" s="30">
        <v>0</v>
      </c>
      <c r="SZ45" s="30">
        <v>0</v>
      </c>
      <c r="TA45" s="30">
        <v>0</v>
      </c>
      <c r="TB45" s="30">
        <v>0</v>
      </c>
      <c r="TC45" s="30">
        <v>0</v>
      </c>
      <c r="TD45" s="30">
        <v>0</v>
      </c>
      <c r="TE45" s="30">
        <v>0</v>
      </c>
      <c r="TF45" s="30">
        <v>0</v>
      </c>
      <c r="TG45" s="30">
        <v>0</v>
      </c>
      <c r="TH45" s="30">
        <v>0</v>
      </c>
      <c r="TI45" s="30">
        <f t="shared" si="18"/>
        <v>751584070</v>
      </c>
      <c r="TJ45" s="30">
        <f t="shared" si="6"/>
        <v>0</v>
      </c>
      <c r="TK45" s="30">
        <v>0</v>
      </c>
      <c r="TL45" s="30">
        <v>0</v>
      </c>
      <c r="TM45" s="30">
        <v>0</v>
      </c>
      <c r="TN45" s="30">
        <v>0</v>
      </c>
      <c r="TO45" s="30">
        <v>0</v>
      </c>
      <c r="TP45" s="30">
        <v>0</v>
      </c>
      <c r="TQ45" s="30">
        <v>0</v>
      </c>
      <c r="TR45" s="30">
        <v>0</v>
      </c>
      <c r="TS45" s="30">
        <v>0</v>
      </c>
      <c r="TT45" s="30">
        <v>0</v>
      </c>
      <c r="TU45" s="30">
        <v>2728919</v>
      </c>
      <c r="TV45" s="30">
        <v>0</v>
      </c>
      <c r="TW45" s="30">
        <v>1950025</v>
      </c>
      <c r="TX45" s="30">
        <v>236367</v>
      </c>
      <c r="TY45" s="30">
        <v>542527</v>
      </c>
      <c r="TZ45" s="30">
        <v>0</v>
      </c>
      <c r="UA45" s="30">
        <v>0</v>
      </c>
      <c r="UB45" s="30">
        <v>0</v>
      </c>
      <c r="UC45" s="30">
        <v>0</v>
      </c>
      <c r="UD45" s="30">
        <v>0</v>
      </c>
      <c r="UE45" s="30">
        <v>0</v>
      </c>
      <c r="UF45" s="30">
        <v>0</v>
      </c>
      <c r="UG45" s="30">
        <f t="shared" si="24"/>
        <v>253935803695</v>
      </c>
      <c r="UH45" s="1">
        <v>1537396566087</v>
      </c>
      <c r="UI45" s="1">
        <f>SUM($UG$40:UG45)-UH45</f>
        <v>0</v>
      </c>
    </row>
    <row r="46" spans="1:555">
      <c r="B46" s="58">
        <v>39630</v>
      </c>
      <c r="C46" s="30">
        <f t="shared" si="20"/>
        <v>176281617254</v>
      </c>
      <c r="D46" s="30">
        <f t="shared" si="21"/>
        <v>76136982153</v>
      </c>
      <c r="E46" s="30">
        <v>62313029521</v>
      </c>
      <c r="F46" s="30">
        <v>3443512</v>
      </c>
      <c r="G46" s="30">
        <v>434280</v>
      </c>
      <c r="H46" s="30">
        <v>17122408745</v>
      </c>
      <c r="I46" s="30">
        <v>14994093337.99649</v>
      </c>
      <c r="J46" s="30">
        <v>2128315407.0035</v>
      </c>
      <c r="K46" s="30">
        <v>0</v>
      </c>
      <c r="L46" s="30">
        <v>1984054626</v>
      </c>
      <c r="M46" s="30">
        <v>35722169188</v>
      </c>
      <c r="N46" s="30">
        <v>35722169188</v>
      </c>
      <c r="O46" s="30">
        <v>0</v>
      </c>
      <c r="P46" s="30">
        <v>869464207</v>
      </c>
      <c r="Q46" s="30">
        <v>3149549166</v>
      </c>
      <c r="R46" s="30">
        <v>2437655782</v>
      </c>
      <c r="S46" s="30">
        <v>13823952632</v>
      </c>
      <c r="T46" s="30">
        <v>3466480000</v>
      </c>
      <c r="U46" s="30">
        <v>4078213000</v>
      </c>
      <c r="V46" s="30">
        <v>7544693000</v>
      </c>
      <c r="W46" s="30">
        <v>126706545</v>
      </c>
      <c r="X46" s="30">
        <v>2183146419</v>
      </c>
      <c r="Y46" s="30">
        <v>34334348</v>
      </c>
      <c r="Z46" s="30">
        <v>0</v>
      </c>
      <c r="AA46" s="30">
        <v>0</v>
      </c>
      <c r="AB46" s="30">
        <v>109023292</v>
      </c>
      <c r="AC46" s="30">
        <v>17658474</v>
      </c>
      <c r="AD46" s="30">
        <v>3806496486</v>
      </c>
      <c r="AE46" s="30">
        <v>0</v>
      </c>
      <c r="AF46" s="30">
        <v>0</v>
      </c>
      <c r="AG46" s="30">
        <v>0</v>
      </c>
      <c r="AH46" s="30">
        <v>0</v>
      </c>
      <c r="AI46" s="30">
        <f t="shared" si="22"/>
        <v>100144635101</v>
      </c>
      <c r="AJ46" s="30">
        <v>444167121</v>
      </c>
      <c r="AK46" s="30">
        <v>181289812</v>
      </c>
      <c r="AL46" s="30">
        <v>933470</v>
      </c>
      <c r="AM46" s="30">
        <v>261943839</v>
      </c>
      <c r="AN46" s="30">
        <v>0</v>
      </c>
      <c r="AO46" s="30">
        <v>868884805</v>
      </c>
      <c r="AP46" s="30">
        <v>848633539</v>
      </c>
      <c r="AQ46" s="30">
        <v>441631</v>
      </c>
      <c r="AR46" s="30">
        <v>8895809</v>
      </c>
      <c r="AS46" s="30">
        <v>0</v>
      </c>
      <c r="AT46" s="30">
        <v>7514760</v>
      </c>
      <c r="AU46" s="30">
        <v>3399066</v>
      </c>
      <c r="AV46" s="30">
        <v>0</v>
      </c>
      <c r="AW46" s="30">
        <v>0</v>
      </c>
      <c r="AX46" s="30">
        <v>0</v>
      </c>
      <c r="AY46" s="30">
        <v>0</v>
      </c>
      <c r="AZ46" s="30">
        <v>0</v>
      </c>
      <c r="BA46" s="30">
        <v>0</v>
      </c>
      <c r="BB46" s="30">
        <v>0</v>
      </c>
      <c r="BC46" s="30">
        <v>0</v>
      </c>
      <c r="BD46" s="30">
        <v>3161068747</v>
      </c>
      <c r="BE46" s="30">
        <v>0</v>
      </c>
      <c r="BF46" s="30">
        <v>2235597212</v>
      </c>
      <c r="BG46" s="30">
        <v>520684396</v>
      </c>
      <c r="BH46" s="30">
        <v>27653</v>
      </c>
      <c r="BI46" s="30">
        <v>13016</v>
      </c>
      <c r="BJ46" s="30">
        <v>0</v>
      </c>
      <c r="BK46" s="30">
        <v>0</v>
      </c>
      <c r="BL46" s="30">
        <v>10124446</v>
      </c>
      <c r="BM46" s="30">
        <v>0</v>
      </c>
      <c r="BN46" s="30">
        <v>6902065</v>
      </c>
      <c r="BO46" s="30">
        <v>7598880</v>
      </c>
      <c r="BP46" s="30">
        <v>0</v>
      </c>
      <c r="BQ46" s="30">
        <v>0</v>
      </c>
      <c r="BR46" s="30">
        <v>380121079</v>
      </c>
      <c r="BS46" s="30">
        <v>0</v>
      </c>
      <c r="BT46" s="30">
        <v>201329262</v>
      </c>
      <c r="BU46" s="30">
        <v>1747266</v>
      </c>
      <c r="BV46" s="30">
        <v>1073022</v>
      </c>
      <c r="BW46" s="30">
        <v>416710</v>
      </c>
      <c r="BX46" s="30">
        <v>573200</v>
      </c>
      <c r="BY46" s="30">
        <v>197519064</v>
      </c>
      <c r="BZ46" s="30">
        <v>0</v>
      </c>
      <c r="CA46" s="30">
        <v>0</v>
      </c>
      <c r="CB46" s="30">
        <v>0</v>
      </c>
      <c r="CC46" s="30">
        <v>1560484228</v>
      </c>
      <c r="CD46" s="30">
        <v>7865019</v>
      </c>
      <c r="CE46" s="30">
        <v>3691259806</v>
      </c>
      <c r="CF46" s="30">
        <v>254663247</v>
      </c>
      <c r="CG46" s="30">
        <v>2059101672</v>
      </c>
      <c r="CH46" s="30">
        <v>73875965</v>
      </c>
      <c r="CI46" s="30">
        <v>16031282</v>
      </c>
      <c r="CJ46" s="30">
        <v>899673</v>
      </c>
      <c r="CK46" s="30">
        <v>4236623</v>
      </c>
      <c r="CL46" s="30">
        <v>3678312</v>
      </c>
      <c r="CM46" s="30">
        <v>394930</v>
      </c>
      <c r="CN46" s="30">
        <v>1402416</v>
      </c>
      <c r="CO46" s="30">
        <v>354962</v>
      </c>
      <c r="CP46" s="30">
        <v>5064366</v>
      </c>
      <c r="CQ46" s="30">
        <v>0</v>
      </c>
      <c r="CR46" s="30">
        <v>0</v>
      </c>
      <c r="CS46" s="30">
        <v>1264527798</v>
      </c>
      <c r="CT46" s="30">
        <v>307803717</v>
      </c>
      <c r="CU46" s="30">
        <v>51705489</v>
      </c>
      <c r="CV46" s="30">
        <v>35624709</v>
      </c>
      <c r="CW46" s="30">
        <v>13337947</v>
      </c>
      <c r="CX46" s="30">
        <v>8562484</v>
      </c>
      <c r="CY46" s="30">
        <v>2083252</v>
      </c>
      <c r="CZ46" s="30">
        <f t="shared" si="8"/>
        <v>845410200</v>
      </c>
      <c r="DA46" s="30">
        <v>736019192</v>
      </c>
      <c r="DB46" s="30">
        <v>92858263</v>
      </c>
      <c r="DC46" s="30">
        <v>0</v>
      </c>
      <c r="DD46" s="30">
        <v>16532745</v>
      </c>
      <c r="DE46" s="30">
        <v>0</v>
      </c>
      <c r="DF46" s="30">
        <v>0</v>
      </c>
      <c r="DG46" s="30">
        <v>0</v>
      </c>
      <c r="DH46" s="30">
        <v>0</v>
      </c>
      <c r="DI46" s="30">
        <v>8599226</v>
      </c>
      <c r="DJ46" s="30">
        <v>0</v>
      </c>
      <c r="DK46" s="30">
        <v>8599226</v>
      </c>
      <c r="DL46" s="30">
        <v>0</v>
      </c>
      <c r="DM46" s="30">
        <f t="shared" si="9"/>
        <v>475585139</v>
      </c>
      <c r="DN46" s="30">
        <v>44054624</v>
      </c>
      <c r="DO46" s="30">
        <v>8545209</v>
      </c>
      <c r="DP46" s="30">
        <v>7498564</v>
      </c>
      <c r="DQ46" s="30">
        <v>1046645</v>
      </c>
      <c r="DR46" s="30">
        <v>298225097</v>
      </c>
      <c r="DS46" s="30">
        <v>18098011</v>
      </c>
      <c r="DT46" s="30">
        <v>16545652</v>
      </c>
      <c r="DU46" s="30">
        <v>1480670</v>
      </c>
      <c r="DV46" s="30">
        <v>71689</v>
      </c>
      <c r="DW46" s="30">
        <v>10253300</v>
      </c>
      <c r="DX46" s="30">
        <v>1700800</v>
      </c>
      <c r="DY46" s="30">
        <v>1860100</v>
      </c>
      <c r="DZ46" s="30">
        <v>0</v>
      </c>
      <c r="EA46" s="30">
        <v>6692400</v>
      </c>
      <c r="EB46" s="30">
        <v>0</v>
      </c>
      <c r="EC46" s="30">
        <v>9526879</v>
      </c>
      <c r="ED46" s="30">
        <v>104134</v>
      </c>
      <c r="EE46" s="30">
        <v>9418200</v>
      </c>
      <c r="EF46" s="30">
        <v>4545</v>
      </c>
      <c r="EG46" s="30">
        <v>19021546</v>
      </c>
      <c r="EH46" s="30">
        <v>19006281</v>
      </c>
      <c r="EI46" s="30">
        <v>0</v>
      </c>
      <c r="EJ46" s="30">
        <v>15265</v>
      </c>
      <c r="EK46" s="30">
        <v>33329111</v>
      </c>
      <c r="EL46" s="30">
        <v>2654172</v>
      </c>
      <c r="EM46" s="30">
        <v>1360406</v>
      </c>
      <c r="EN46" s="30">
        <v>21294117</v>
      </c>
      <c r="EO46" s="30">
        <v>2445125</v>
      </c>
      <c r="EP46" s="30">
        <v>642042</v>
      </c>
      <c r="EQ46" s="30">
        <v>61060</v>
      </c>
      <c r="ER46" s="30">
        <v>45795</v>
      </c>
      <c r="ES46" s="30">
        <v>976938</v>
      </c>
      <c r="ET46" s="30">
        <v>719290</v>
      </c>
      <c r="EU46" s="30">
        <v>4258826</v>
      </c>
      <c r="EV46" s="30">
        <v>1935946</v>
      </c>
      <c r="EW46" s="30">
        <v>34406407</v>
      </c>
      <c r="EX46" s="30">
        <v>0</v>
      </c>
      <c r="EY46" s="30">
        <v>45795</v>
      </c>
      <c r="EZ46" s="30">
        <v>25858231</v>
      </c>
      <c r="FA46" s="30">
        <v>8502381</v>
      </c>
      <c r="FB46" s="30">
        <v>0</v>
      </c>
      <c r="FC46" s="30">
        <v>172423</v>
      </c>
      <c r="FD46" s="30">
        <v>0</v>
      </c>
      <c r="FE46" s="30">
        <v>0</v>
      </c>
      <c r="FF46" s="30">
        <v>139468828</v>
      </c>
      <c r="FG46" s="30">
        <v>124760209</v>
      </c>
      <c r="FH46" s="30">
        <v>1530167</v>
      </c>
      <c r="FI46" s="30">
        <v>111297133</v>
      </c>
      <c r="FJ46" s="30">
        <v>10313932</v>
      </c>
      <c r="FK46" s="30">
        <v>1899241</v>
      </c>
      <c r="FL46" s="30">
        <v>0</v>
      </c>
      <c r="FM46" s="30">
        <v>0</v>
      </c>
      <c r="FN46" s="30">
        <v>0</v>
      </c>
      <c r="FO46" s="30">
        <v>8414691</v>
      </c>
      <c r="FP46" s="30">
        <v>1618977</v>
      </c>
      <c r="FQ46" s="30">
        <v>0</v>
      </c>
      <c r="FR46" s="30">
        <f t="shared" si="10"/>
        <v>365181871</v>
      </c>
      <c r="FS46" s="30">
        <v>94493080</v>
      </c>
      <c r="FT46" s="30">
        <v>194980</v>
      </c>
      <c r="FU46" s="30">
        <v>20748729</v>
      </c>
      <c r="FV46" s="30">
        <v>51608625</v>
      </c>
      <c r="FW46" s="30">
        <v>229403</v>
      </c>
      <c r="FX46" s="30">
        <v>51379222</v>
      </c>
      <c r="FY46" s="30">
        <v>1632000</v>
      </c>
      <c r="FZ46" s="30">
        <v>183177</v>
      </c>
      <c r="GA46" s="30">
        <v>16574369</v>
      </c>
      <c r="GB46" s="30">
        <v>3551200</v>
      </c>
      <c r="GC46" s="30">
        <v>5355075</v>
      </c>
      <c r="GD46" s="30">
        <v>0</v>
      </c>
      <c r="GE46" s="30">
        <v>5355075</v>
      </c>
      <c r="GF46" s="30">
        <v>0</v>
      </c>
      <c r="GG46" s="30">
        <v>632030</v>
      </c>
      <c r="GH46" s="30">
        <v>9719700</v>
      </c>
      <c r="GI46" s="30">
        <v>89160979</v>
      </c>
      <c r="GJ46" s="30">
        <v>89160979</v>
      </c>
      <c r="GK46" s="30">
        <v>0</v>
      </c>
      <c r="GL46" s="30">
        <v>165821007</v>
      </c>
      <c r="GM46" s="30">
        <v>4070076</v>
      </c>
      <c r="GN46" s="30">
        <v>0</v>
      </c>
      <c r="GO46" s="30">
        <v>13015</v>
      </c>
      <c r="GP46" s="30">
        <v>79931562</v>
      </c>
      <c r="GQ46" s="30">
        <v>19492424</v>
      </c>
      <c r="GR46" s="30">
        <v>123000</v>
      </c>
      <c r="GS46" s="30">
        <v>0</v>
      </c>
      <c r="GT46" s="30">
        <v>62190930</v>
      </c>
      <c r="GU46" s="30">
        <v>46925086378</v>
      </c>
      <c r="GV46" s="30">
        <v>0</v>
      </c>
      <c r="GW46" s="30">
        <v>0</v>
      </c>
      <c r="GX46" s="30">
        <v>0</v>
      </c>
      <c r="GY46" s="30">
        <v>0</v>
      </c>
      <c r="GZ46" s="30">
        <f t="shared" si="19"/>
        <v>13036063512</v>
      </c>
      <c r="HA46" s="30">
        <v>0</v>
      </c>
      <c r="HB46" s="30">
        <v>25022712601</v>
      </c>
      <c r="HC46" s="30">
        <v>0</v>
      </c>
      <c r="HD46" s="30">
        <v>8866310265</v>
      </c>
      <c r="HE46" s="30">
        <v>0</v>
      </c>
      <c r="HF46" s="30">
        <v>0</v>
      </c>
      <c r="HG46" s="30">
        <v>0</v>
      </c>
      <c r="HH46" s="30">
        <f t="shared" si="11"/>
        <v>8992406663</v>
      </c>
      <c r="HI46" s="30">
        <f t="shared" si="12"/>
        <v>4043656849</v>
      </c>
      <c r="HJ46" s="30">
        <v>8992406663</v>
      </c>
      <c r="HK46" s="30">
        <v>4043656849</v>
      </c>
      <c r="HL46" s="30">
        <v>0</v>
      </c>
      <c r="HM46" s="30">
        <v>0</v>
      </c>
      <c r="HN46" s="30">
        <v>0</v>
      </c>
      <c r="HO46" s="30">
        <v>0</v>
      </c>
      <c r="HP46" s="30">
        <v>23059842</v>
      </c>
      <c r="HQ46" s="30">
        <v>4183703</v>
      </c>
      <c r="HR46" s="30">
        <v>5790910</v>
      </c>
      <c r="HS46" s="30">
        <v>13085229</v>
      </c>
      <c r="HT46" s="30">
        <v>0</v>
      </c>
      <c r="HU46" s="30">
        <v>0</v>
      </c>
      <c r="HV46" s="30">
        <v>0</v>
      </c>
      <c r="HW46" s="30">
        <v>0</v>
      </c>
      <c r="HX46" s="30">
        <f t="shared" si="13"/>
        <v>8992406663</v>
      </c>
      <c r="HY46" s="30">
        <f t="shared" si="14"/>
        <v>4043656849</v>
      </c>
      <c r="HZ46" s="30">
        <v>42250958953</v>
      </c>
      <c r="IA46" s="30">
        <v>41214776189</v>
      </c>
      <c r="IB46" s="30">
        <v>41214776189</v>
      </c>
      <c r="IC46" s="30">
        <v>0</v>
      </c>
      <c r="ID46" s="30">
        <v>0</v>
      </c>
      <c r="IE46" s="30">
        <v>0</v>
      </c>
      <c r="IF46" s="30">
        <v>0</v>
      </c>
      <c r="IG46" s="30">
        <v>35916344148</v>
      </c>
      <c r="IH46" s="30">
        <v>28574611706</v>
      </c>
      <c r="II46" s="30">
        <v>6068177405</v>
      </c>
      <c r="IJ46" s="30">
        <v>1273555037</v>
      </c>
      <c r="IK46" s="30">
        <v>0</v>
      </c>
      <c r="IL46" s="30">
        <v>3533628398</v>
      </c>
      <c r="IM46" s="30">
        <v>1234925565</v>
      </c>
      <c r="IN46" s="30">
        <v>222012501</v>
      </c>
      <c r="IO46" s="30">
        <v>166509376</v>
      </c>
      <c r="IP46" s="30">
        <v>1910180956</v>
      </c>
      <c r="IQ46" s="30">
        <v>-90</v>
      </c>
      <c r="IR46" s="30">
        <v>0</v>
      </c>
      <c r="IS46" s="30">
        <v>-90</v>
      </c>
      <c r="IT46" s="30">
        <v>0</v>
      </c>
      <c r="IU46" s="30">
        <v>0</v>
      </c>
      <c r="IV46" s="30">
        <v>160600436</v>
      </c>
      <c r="IW46" s="30">
        <v>1093</v>
      </c>
      <c r="IX46" s="30">
        <v>1578702204</v>
      </c>
      <c r="IY46" s="30">
        <v>0</v>
      </c>
      <c r="IZ46" s="30">
        <v>0</v>
      </c>
      <c r="JA46" s="30">
        <v>0</v>
      </c>
      <c r="JB46" s="30">
        <v>0</v>
      </c>
      <c r="JC46" s="30">
        <v>25500000</v>
      </c>
      <c r="JD46" s="30">
        <v>0</v>
      </c>
      <c r="JE46" s="30">
        <v>0</v>
      </c>
      <c r="JF46" s="30">
        <v>0</v>
      </c>
      <c r="JG46" s="30">
        <v>0</v>
      </c>
      <c r="JH46" s="31">
        <v>0</v>
      </c>
      <c r="JI46" s="43">
        <v>0</v>
      </c>
      <c r="JJ46" s="43">
        <v>0</v>
      </c>
      <c r="JK46" s="43">
        <v>0</v>
      </c>
      <c r="JL46" s="43"/>
      <c r="JM46" s="30">
        <v>0</v>
      </c>
      <c r="JN46" s="43">
        <v>0</v>
      </c>
      <c r="JO46" s="30">
        <v>1023850015</v>
      </c>
      <c r="JP46" s="30">
        <v>14088452</v>
      </c>
      <c r="JQ46" s="30">
        <v>14088452</v>
      </c>
      <c r="JR46" s="30">
        <v>0</v>
      </c>
      <c r="JS46" s="30">
        <v>0</v>
      </c>
      <c r="JT46" s="30">
        <v>0</v>
      </c>
      <c r="JU46" s="30">
        <v>0</v>
      </c>
      <c r="JV46" s="30">
        <v>0</v>
      </c>
      <c r="JW46" s="30">
        <v>0</v>
      </c>
      <c r="JX46" s="30">
        <v>0</v>
      </c>
      <c r="JY46" s="30">
        <v>0</v>
      </c>
      <c r="JZ46" s="30">
        <v>0</v>
      </c>
      <c r="KA46" s="30">
        <v>0</v>
      </c>
      <c r="KB46" s="30">
        <v>0</v>
      </c>
      <c r="KC46" s="30">
        <v>0</v>
      </c>
      <c r="KD46" s="30">
        <v>0</v>
      </c>
      <c r="KE46" s="30">
        <v>0</v>
      </c>
      <c r="KF46" s="30">
        <v>0</v>
      </c>
      <c r="KG46" s="30">
        <v>0</v>
      </c>
      <c r="KH46" s="30">
        <v>0</v>
      </c>
      <c r="KI46" s="43">
        <v>0</v>
      </c>
      <c r="KJ46" s="43">
        <v>0</v>
      </c>
      <c r="KK46" s="43">
        <v>0</v>
      </c>
      <c r="KL46" s="43">
        <v>0</v>
      </c>
      <c r="KM46" s="30">
        <v>1022094312</v>
      </c>
      <c r="KN46" s="30">
        <v>924384255</v>
      </c>
      <c r="KO46" s="30">
        <v>33758687</v>
      </c>
      <c r="KP46" s="30">
        <v>10553950</v>
      </c>
      <c r="KQ46" s="30">
        <v>2223505</v>
      </c>
      <c r="KR46" s="30">
        <v>5244625</v>
      </c>
      <c r="KS46" s="30">
        <v>3361357</v>
      </c>
      <c r="KT46" s="30">
        <v>3809055</v>
      </c>
      <c r="KU46" s="30">
        <v>0</v>
      </c>
      <c r="KV46" s="30">
        <v>0</v>
      </c>
      <c r="KW46" s="30">
        <v>0</v>
      </c>
      <c r="KX46" s="30">
        <v>846906</v>
      </c>
      <c r="KY46" s="30">
        <v>3113488</v>
      </c>
      <c r="KZ46" s="30">
        <v>3076000</v>
      </c>
      <c r="LA46" s="30">
        <v>12437690</v>
      </c>
      <c r="LB46" s="30">
        <v>1221447</v>
      </c>
      <c r="LC46" s="30">
        <v>2287722</v>
      </c>
      <c r="LD46" s="30">
        <v>0</v>
      </c>
      <c r="LE46" s="30">
        <v>0</v>
      </c>
      <c r="LF46" s="30">
        <v>0</v>
      </c>
      <c r="LG46" s="30">
        <v>1140171</v>
      </c>
      <c r="LH46" s="30">
        <v>0</v>
      </c>
      <c r="LI46" s="30">
        <v>14635454</v>
      </c>
      <c r="LJ46" s="31">
        <v>0</v>
      </c>
      <c r="LK46" s="31">
        <v>0</v>
      </c>
      <c r="LL46" s="31">
        <v>0</v>
      </c>
      <c r="LM46" s="31">
        <v>0</v>
      </c>
      <c r="LN46" s="31">
        <v>0</v>
      </c>
      <c r="LO46" s="31">
        <v>0</v>
      </c>
      <c r="LP46" s="31">
        <v>0</v>
      </c>
      <c r="LQ46" s="31">
        <v>0</v>
      </c>
      <c r="LR46" s="31">
        <v>0</v>
      </c>
      <c r="LS46" s="31">
        <v>0</v>
      </c>
      <c r="LT46" s="31">
        <v>0</v>
      </c>
      <c r="LU46" s="31">
        <v>0</v>
      </c>
      <c r="LV46" s="31">
        <v>0</v>
      </c>
      <c r="LW46" s="31">
        <v>0</v>
      </c>
      <c r="LX46" s="31">
        <v>0</v>
      </c>
      <c r="LY46" s="31">
        <v>0</v>
      </c>
      <c r="LZ46" s="31">
        <v>0</v>
      </c>
      <c r="MA46" s="31">
        <v>0</v>
      </c>
      <c r="MB46" s="31">
        <v>0</v>
      </c>
      <c r="MC46" s="31">
        <v>0</v>
      </c>
      <c r="MD46" s="31">
        <v>0</v>
      </c>
      <c r="ME46" s="31">
        <v>0</v>
      </c>
      <c r="MF46" s="31">
        <v>0</v>
      </c>
      <c r="MG46" s="31">
        <v>0</v>
      </c>
      <c r="MH46" s="31">
        <v>0</v>
      </c>
      <c r="MI46" s="31">
        <v>0</v>
      </c>
      <c r="MJ46" s="31">
        <v>0</v>
      </c>
      <c r="MK46" s="31">
        <v>0</v>
      </c>
      <c r="ML46" s="31">
        <v>0</v>
      </c>
      <c r="MM46" s="31">
        <v>0</v>
      </c>
      <c r="MN46" s="31">
        <v>0</v>
      </c>
      <c r="MO46" s="31">
        <v>0</v>
      </c>
      <c r="MP46" s="31">
        <v>0</v>
      </c>
      <c r="MQ46" s="30">
        <v>184164546</v>
      </c>
      <c r="MR46" s="30">
        <v>0</v>
      </c>
      <c r="MS46" s="30">
        <f t="shared" si="23"/>
        <v>12127148438</v>
      </c>
      <c r="MT46" s="30">
        <v>11037231397</v>
      </c>
      <c r="MU46" s="30">
        <v>0</v>
      </c>
      <c r="MV46" s="30">
        <v>0</v>
      </c>
      <c r="MW46" s="30">
        <v>0</v>
      </c>
      <c r="MX46" s="30">
        <v>0</v>
      </c>
      <c r="MY46" s="30">
        <v>0</v>
      </c>
      <c r="MZ46" s="30">
        <v>8267703908</v>
      </c>
      <c r="NA46" s="30">
        <f t="shared" si="4"/>
        <v>0</v>
      </c>
      <c r="NB46" s="30">
        <v>0</v>
      </c>
      <c r="NC46" s="30">
        <v>0</v>
      </c>
      <c r="ND46" s="30">
        <f t="shared" si="5"/>
        <v>0</v>
      </c>
      <c r="NE46" s="30">
        <v>0</v>
      </c>
      <c r="NF46" s="30">
        <v>0</v>
      </c>
      <c r="NG46" s="30">
        <v>900520213</v>
      </c>
      <c r="NH46" s="30">
        <v>0</v>
      </c>
      <c r="NI46" s="30">
        <v>0</v>
      </c>
      <c r="NJ46" s="30">
        <v>0</v>
      </c>
      <c r="NK46" s="30">
        <v>0</v>
      </c>
      <c r="NL46" s="30">
        <v>0</v>
      </c>
      <c r="NM46" s="30">
        <v>0</v>
      </c>
      <c r="NN46" s="30">
        <v>0</v>
      </c>
      <c r="NO46" s="30">
        <v>0</v>
      </c>
      <c r="NP46" s="30">
        <v>0</v>
      </c>
      <c r="NQ46" s="30">
        <v>0</v>
      </c>
      <c r="NR46" s="30">
        <v>0</v>
      </c>
      <c r="NS46" s="30">
        <v>0</v>
      </c>
      <c r="NT46" s="30">
        <v>0</v>
      </c>
      <c r="NU46" s="30">
        <v>1754972628</v>
      </c>
      <c r="NV46" s="30">
        <v>0</v>
      </c>
      <c r="NW46" s="30">
        <v>0</v>
      </c>
      <c r="NX46" s="30">
        <v>114034648</v>
      </c>
      <c r="NY46" s="30">
        <v>0</v>
      </c>
      <c r="NZ46" s="30">
        <v>0</v>
      </c>
      <c r="OA46" s="30">
        <v>205795570</v>
      </c>
      <c r="OB46" s="30">
        <v>0</v>
      </c>
      <c r="OC46" s="30">
        <v>0</v>
      </c>
      <c r="OD46" s="30">
        <v>0</v>
      </c>
      <c r="OE46" s="30">
        <v>0</v>
      </c>
      <c r="OF46" s="30">
        <v>0</v>
      </c>
      <c r="OG46" s="30">
        <v>0</v>
      </c>
      <c r="OH46" s="30">
        <v>0</v>
      </c>
      <c r="OI46" s="30">
        <v>0</v>
      </c>
      <c r="OJ46" s="30">
        <v>0</v>
      </c>
      <c r="OK46" s="30">
        <v>0</v>
      </c>
      <c r="OL46" s="30">
        <v>0</v>
      </c>
      <c r="OM46" s="30">
        <v>0</v>
      </c>
      <c r="ON46" s="30">
        <v>0</v>
      </c>
      <c r="OO46" s="30">
        <v>0</v>
      </c>
      <c r="OP46" s="30">
        <v>205795570</v>
      </c>
      <c r="OQ46" s="30">
        <v>0</v>
      </c>
      <c r="OR46" s="30">
        <v>0</v>
      </c>
      <c r="OS46" s="30">
        <v>884121471</v>
      </c>
      <c r="OT46" s="30">
        <v>0</v>
      </c>
      <c r="OU46" s="30">
        <v>762875498</v>
      </c>
      <c r="OV46" s="30">
        <v>0</v>
      </c>
      <c r="OW46" s="30">
        <v>0</v>
      </c>
      <c r="OX46" s="30">
        <v>12843300</v>
      </c>
      <c r="OY46" s="30">
        <v>0</v>
      </c>
      <c r="OZ46" s="30">
        <v>0</v>
      </c>
      <c r="PA46" s="30">
        <v>0</v>
      </c>
      <c r="PB46" s="30">
        <v>0</v>
      </c>
      <c r="PC46" s="30">
        <v>0</v>
      </c>
      <c r="PD46" s="30">
        <v>0</v>
      </c>
      <c r="PE46" s="30">
        <v>0</v>
      </c>
      <c r="PF46" s="30">
        <v>0</v>
      </c>
      <c r="PG46" s="30">
        <v>0</v>
      </c>
      <c r="PH46" s="30">
        <v>0</v>
      </c>
      <c r="PI46" s="30">
        <v>0</v>
      </c>
      <c r="PJ46" s="30">
        <v>0</v>
      </c>
      <c r="PK46" s="30">
        <v>0</v>
      </c>
      <c r="PL46" s="30">
        <v>0</v>
      </c>
      <c r="PM46" s="30">
        <v>108402673</v>
      </c>
      <c r="PN46" s="30">
        <v>108402673</v>
      </c>
      <c r="PO46" s="30">
        <v>0</v>
      </c>
      <c r="PP46" s="30">
        <v>0</v>
      </c>
      <c r="PQ46" s="30">
        <v>0</v>
      </c>
      <c r="PR46" s="30">
        <v>0</v>
      </c>
      <c r="PS46" s="30">
        <v>0</v>
      </c>
      <c r="PT46" s="30">
        <f t="shared" si="15"/>
        <v>0</v>
      </c>
      <c r="PU46" s="30">
        <v>0</v>
      </c>
      <c r="PV46" s="30">
        <v>0</v>
      </c>
      <c r="PW46" s="30">
        <v>0</v>
      </c>
      <c r="PX46" s="30">
        <v>0</v>
      </c>
      <c r="PY46" s="30">
        <v>0</v>
      </c>
      <c r="PZ46" s="30">
        <v>0</v>
      </c>
      <c r="QA46" s="30">
        <v>0</v>
      </c>
      <c r="QB46" s="30">
        <v>0</v>
      </c>
      <c r="QC46" s="30">
        <v>0</v>
      </c>
      <c r="QD46" s="30">
        <v>0</v>
      </c>
      <c r="QE46" s="30">
        <v>0</v>
      </c>
      <c r="QF46" s="30">
        <v>0</v>
      </c>
      <c r="QG46" s="30">
        <v>0</v>
      </c>
      <c r="QH46" s="30">
        <v>0</v>
      </c>
      <c r="QI46" s="30">
        <v>0</v>
      </c>
      <c r="QJ46" s="30">
        <v>0</v>
      </c>
      <c r="QK46" s="30">
        <v>0</v>
      </c>
      <c r="QL46" s="30">
        <v>0</v>
      </c>
      <c r="QM46" s="30">
        <v>0</v>
      </c>
      <c r="QN46" s="30">
        <v>0</v>
      </c>
      <c r="QO46" s="30">
        <f t="shared" si="16"/>
        <v>91576715965</v>
      </c>
      <c r="QP46" s="30">
        <f t="shared" si="17"/>
        <v>84390091265</v>
      </c>
      <c r="QQ46" s="30">
        <v>23920771</v>
      </c>
      <c r="QR46" s="30">
        <v>8676854</v>
      </c>
      <c r="QS46" s="30">
        <v>15243917</v>
      </c>
      <c r="QT46" s="30">
        <v>0</v>
      </c>
      <c r="QU46" s="30">
        <v>0</v>
      </c>
      <c r="QV46" s="30">
        <v>0</v>
      </c>
      <c r="QW46" s="30">
        <v>499418356</v>
      </c>
      <c r="QX46" s="30">
        <v>498124765</v>
      </c>
      <c r="QY46" s="30">
        <v>1293591</v>
      </c>
      <c r="QZ46" s="30">
        <v>66538700202</v>
      </c>
      <c r="RA46" s="30">
        <v>17328051936</v>
      </c>
      <c r="RB46" s="30">
        <v>0</v>
      </c>
      <c r="RC46" s="30">
        <v>0</v>
      </c>
      <c r="RD46" s="30">
        <v>0</v>
      </c>
      <c r="RE46" s="30">
        <v>0</v>
      </c>
      <c r="RF46" s="30">
        <v>0</v>
      </c>
      <c r="RG46" s="30">
        <v>0</v>
      </c>
      <c r="RH46" s="30">
        <v>0</v>
      </c>
      <c r="RI46" s="30">
        <v>7186624700</v>
      </c>
      <c r="RJ46" s="30">
        <v>7163063637</v>
      </c>
      <c r="RK46" s="30">
        <v>7163063637</v>
      </c>
      <c r="RL46" s="30">
        <v>6012842933</v>
      </c>
      <c r="RM46" s="30">
        <v>844616190</v>
      </c>
      <c r="RN46" s="30">
        <v>7940459</v>
      </c>
      <c r="RO46" s="30">
        <v>0</v>
      </c>
      <c r="RP46" s="30">
        <v>0</v>
      </c>
      <c r="RQ46" s="30">
        <v>0</v>
      </c>
      <c r="RR46" s="30">
        <v>0</v>
      </c>
      <c r="RS46" s="30">
        <v>0</v>
      </c>
      <c r="RT46" s="30">
        <v>18897299</v>
      </c>
      <c r="RU46" s="30">
        <v>267611806</v>
      </c>
      <c r="RV46" s="30">
        <v>7146701</v>
      </c>
      <c r="RW46" s="30">
        <v>4008249</v>
      </c>
      <c r="RX46" s="30">
        <v>0</v>
      </c>
      <c r="RY46" s="30">
        <v>0</v>
      </c>
      <c r="RZ46" s="30">
        <v>0</v>
      </c>
      <c r="SA46" s="30">
        <v>0</v>
      </c>
      <c r="SB46" s="30">
        <v>0</v>
      </c>
      <c r="SC46" s="30">
        <v>0</v>
      </c>
      <c r="SD46" s="30">
        <v>0</v>
      </c>
      <c r="SE46" s="30">
        <v>0</v>
      </c>
      <c r="SF46" s="30">
        <v>0</v>
      </c>
      <c r="SG46" s="30">
        <v>0</v>
      </c>
      <c r="SH46" s="30">
        <v>0</v>
      </c>
      <c r="SI46" s="30">
        <v>0</v>
      </c>
      <c r="SJ46" s="30">
        <v>0</v>
      </c>
      <c r="SK46" s="30">
        <v>0</v>
      </c>
      <c r="SL46" s="30">
        <v>0</v>
      </c>
      <c r="SM46" s="30">
        <v>0</v>
      </c>
      <c r="SN46" s="30">
        <v>0</v>
      </c>
      <c r="SO46" s="30">
        <v>0</v>
      </c>
      <c r="SP46" s="30">
        <v>0</v>
      </c>
      <c r="SQ46" s="30">
        <v>0</v>
      </c>
      <c r="SR46" s="30">
        <v>0</v>
      </c>
      <c r="SS46" s="30">
        <v>0</v>
      </c>
      <c r="ST46" s="30">
        <v>0</v>
      </c>
      <c r="SU46" s="30">
        <v>0</v>
      </c>
      <c r="SV46" s="30">
        <v>0</v>
      </c>
      <c r="SW46" s="30">
        <v>0</v>
      </c>
      <c r="SX46" s="30">
        <v>0</v>
      </c>
      <c r="SY46" s="30">
        <v>0</v>
      </c>
      <c r="SZ46" s="30">
        <v>0</v>
      </c>
      <c r="TA46" s="30">
        <v>0</v>
      </c>
      <c r="TB46" s="30">
        <v>0</v>
      </c>
      <c r="TC46" s="30">
        <v>0</v>
      </c>
      <c r="TD46" s="30">
        <v>0</v>
      </c>
      <c r="TE46" s="30">
        <v>0</v>
      </c>
      <c r="TF46" s="30">
        <v>0</v>
      </c>
      <c r="TG46" s="30">
        <v>0</v>
      </c>
      <c r="TH46" s="30">
        <v>0</v>
      </c>
      <c r="TI46" s="30">
        <f t="shared" si="18"/>
        <v>852556649</v>
      </c>
      <c r="TJ46" s="30">
        <f t="shared" si="6"/>
        <v>0</v>
      </c>
      <c r="TK46" s="30">
        <v>0</v>
      </c>
      <c r="TL46" s="30">
        <v>0</v>
      </c>
      <c r="TM46" s="30">
        <v>0</v>
      </c>
      <c r="TN46" s="30">
        <v>0</v>
      </c>
      <c r="TO46" s="30">
        <v>0</v>
      </c>
      <c r="TP46" s="30">
        <v>0</v>
      </c>
      <c r="TQ46" s="30">
        <v>0</v>
      </c>
      <c r="TR46" s="30">
        <v>0</v>
      </c>
      <c r="TS46" s="30">
        <v>0</v>
      </c>
      <c r="TT46" s="30">
        <v>0</v>
      </c>
      <c r="TU46" s="30">
        <v>23561063</v>
      </c>
      <c r="TV46" s="30">
        <v>0</v>
      </c>
      <c r="TW46" s="30">
        <v>967456</v>
      </c>
      <c r="TX46" s="30">
        <v>88585</v>
      </c>
      <c r="TY46" s="30">
        <v>22505022</v>
      </c>
      <c r="TZ46" s="30">
        <v>0</v>
      </c>
      <c r="UA46" s="30">
        <v>0</v>
      </c>
      <c r="UB46" s="30">
        <v>0</v>
      </c>
      <c r="UC46" s="30">
        <v>0</v>
      </c>
      <c r="UD46" s="30">
        <v>0</v>
      </c>
      <c r="UE46" s="30">
        <v>0</v>
      </c>
      <c r="UF46" s="30">
        <v>0</v>
      </c>
      <c r="UG46" s="30">
        <f t="shared" si="24"/>
        <v>279985481657</v>
      </c>
      <c r="UH46" s="1">
        <v>1817382047744</v>
      </c>
      <c r="UI46" s="1">
        <f>SUM($UG$40:UG46)-UH46</f>
        <v>0</v>
      </c>
    </row>
    <row r="47" spans="1:555">
      <c r="B47" s="58">
        <v>39661</v>
      </c>
      <c r="C47" s="30">
        <f t="shared" si="20"/>
        <v>155283450341</v>
      </c>
      <c r="D47" s="30">
        <f t="shared" si="21"/>
        <v>106629166222</v>
      </c>
      <c r="E47" s="30">
        <v>93046360548</v>
      </c>
      <c r="F47" s="30">
        <v>2434913</v>
      </c>
      <c r="G47" s="30">
        <v>352320</v>
      </c>
      <c r="H47" s="30">
        <v>45036791089</v>
      </c>
      <c r="I47" s="30">
        <v>36116517566.139008</v>
      </c>
      <c r="J47" s="30">
        <v>8920273522.8610001</v>
      </c>
      <c r="K47" s="30">
        <v>0</v>
      </c>
      <c r="L47" s="30">
        <v>864532266</v>
      </c>
      <c r="M47" s="30">
        <v>37678073112</v>
      </c>
      <c r="N47" s="30">
        <v>37678073112</v>
      </c>
      <c r="O47" s="30">
        <v>0</v>
      </c>
      <c r="P47" s="30">
        <v>1056429005</v>
      </c>
      <c r="Q47" s="30">
        <v>3763260906</v>
      </c>
      <c r="R47" s="30">
        <v>2562950008</v>
      </c>
      <c r="S47" s="30">
        <v>13582805674</v>
      </c>
      <c r="T47" s="30">
        <v>3770384000</v>
      </c>
      <c r="U47" s="30">
        <v>4435748000</v>
      </c>
      <c r="V47" s="30">
        <v>8206132000</v>
      </c>
      <c r="W47" s="30">
        <v>387299184</v>
      </c>
      <c r="X47" s="30">
        <v>1987618339</v>
      </c>
      <c r="Y47" s="30">
        <v>142458044</v>
      </c>
      <c r="Z47" s="30">
        <v>0</v>
      </c>
      <c r="AA47" s="30">
        <v>0</v>
      </c>
      <c r="AB47" s="30">
        <v>75828776</v>
      </c>
      <c r="AC47" s="30">
        <v>41261422</v>
      </c>
      <c r="AD47" s="30">
        <v>2740744311</v>
      </c>
      <c r="AE47" s="30">
        <v>0</v>
      </c>
      <c r="AF47" s="30">
        <v>0</v>
      </c>
      <c r="AG47" s="30">
        <v>0</v>
      </c>
      <c r="AH47" s="30">
        <v>0</v>
      </c>
      <c r="AI47" s="30">
        <f t="shared" si="22"/>
        <v>48654284119</v>
      </c>
      <c r="AJ47" s="30">
        <v>122011950</v>
      </c>
      <c r="AK47" s="30">
        <v>120777220</v>
      </c>
      <c r="AL47" s="30">
        <v>1234730</v>
      </c>
      <c r="AM47" s="30">
        <v>0</v>
      </c>
      <c r="AN47" s="30">
        <v>0</v>
      </c>
      <c r="AO47" s="30">
        <v>660610103</v>
      </c>
      <c r="AP47" s="30">
        <v>641609708</v>
      </c>
      <c r="AQ47" s="30">
        <v>598491</v>
      </c>
      <c r="AR47" s="30">
        <v>7452811</v>
      </c>
      <c r="AS47" s="30">
        <v>114295</v>
      </c>
      <c r="AT47" s="30">
        <v>10784798</v>
      </c>
      <c r="AU47" s="30">
        <v>50000</v>
      </c>
      <c r="AV47" s="30">
        <v>0</v>
      </c>
      <c r="AW47" s="30">
        <v>0</v>
      </c>
      <c r="AX47" s="30">
        <v>0</v>
      </c>
      <c r="AY47" s="30">
        <v>0</v>
      </c>
      <c r="AZ47" s="30">
        <v>0</v>
      </c>
      <c r="BA47" s="30">
        <v>0</v>
      </c>
      <c r="BB47" s="30">
        <v>0</v>
      </c>
      <c r="BC47" s="30">
        <v>0</v>
      </c>
      <c r="BD47" s="30">
        <v>3046203334</v>
      </c>
      <c r="BE47" s="30">
        <v>0</v>
      </c>
      <c r="BF47" s="30">
        <v>2154837298</v>
      </c>
      <c r="BG47" s="30">
        <v>825298649</v>
      </c>
      <c r="BH47" s="30">
        <v>241661</v>
      </c>
      <c r="BI47" s="30">
        <v>30461</v>
      </c>
      <c r="BJ47" s="30">
        <v>0</v>
      </c>
      <c r="BK47" s="30">
        <v>0</v>
      </c>
      <c r="BL47" s="30">
        <v>10861424</v>
      </c>
      <c r="BM47" s="30">
        <v>0</v>
      </c>
      <c r="BN47" s="30">
        <v>8210685</v>
      </c>
      <c r="BO47" s="30">
        <v>2413890</v>
      </c>
      <c r="BP47" s="30">
        <v>0</v>
      </c>
      <c r="BQ47" s="30">
        <v>0</v>
      </c>
      <c r="BR47" s="30">
        <v>44309266</v>
      </c>
      <c r="BS47" s="30">
        <v>0</v>
      </c>
      <c r="BT47" s="30">
        <v>165612835</v>
      </c>
      <c r="BU47" s="30">
        <v>0</v>
      </c>
      <c r="BV47" s="30">
        <v>669233</v>
      </c>
      <c r="BW47" s="30">
        <v>296342</v>
      </c>
      <c r="BX47" s="30">
        <v>614900</v>
      </c>
      <c r="BY47" s="30">
        <v>164032360</v>
      </c>
      <c r="BZ47" s="30">
        <v>0</v>
      </c>
      <c r="CA47" s="30">
        <v>0</v>
      </c>
      <c r="CB47" s="30">
        <v>0</v>
      </c>
      <c r="CC47" s="30">
        <v>2086103905</v>
      </c>
      <c r="CD47" s="30">
        <v>874603</v>
      </c>
      <c r="CE47" s="30">
        <v>3935491284</v>
      </c>
      <c r="CF47" s="30">
        <v>90428239</v>
      </c>
      <c r="CG47" s="30">
        <v>2169466287</v>
      </c>
      <c r="CH47" s="30">
        <v>149272279</v>
      </c>
      <c r="CI47" s="30">
        <v>11060752</v>
      </c>
      <c r="CJ47" s="30">
        <v>1071377</v>
      </c>
      <c r="CK47" s="30">
        <v>2404581</v>
      </c>
      <c r="CL47" s="30">
        <v>2028008</v>
      </c>
      <c r="CM47" s="30">
        <v>567846</v>
      </c>
      <c r="CN47" s="30">
        <v>809582</v>
      </c>
      <c r="CO47" s="30">
        <v>613642</v>
      </c>
      <c r="CP47" s="30">
        <v>3565716</v>
      </c>
      <c r="CQ47" s="30">
        <v>0</v>
      </c>
      <c r="CR47" s="30">
        <v>0</v>
      </c>
      <c r="CS47" s="30">
        <v>1302158644</v>
      </c>
      <c r="CT47" s="30">
        <v>318511949</v>
      </c>
      <c r="CU47" s="30">
        <v>26623618</v>
      </c>
      <c r="CV47" s="30">
        <v>37859431</v>
      </c>
      <c r="CW47" s="30">
        <v>12503376</v>
      </c>
      <c r="CX47" s="30">
        <v>8788941</v>
      </c>
      <c r="CY47" s="30">
        <v>2083252</v>
      </c>
      <c r="CZ47" s="30">
        <f t="shared" si="8"/>
        <v>852888551</v>
      </c>
      <c r="DA47" s="30">
        <v>740046081</v>
      </c>
      <c r="DB47" s="30">
        <v>86620475</v>
      </c>
      <c r="DC47" s="30">
        <v>0</v>
      </c>
      <c r="DD47" s="30">
        <v>26221995</v>
      </c>
      <c r="DE47" s="30">
        <v>42899526</v>
      </c>
      <c r="DF47" s="30">
        <v>0</v>
      </c>
      <c r="DG47" s="30">
        <v>0</v>
      </c>
      <c r="DH47" s="30">
        <v>0</v>
      </c>
      <c r="DI47" s="30">
        <v>591952</v>
      </c>
      <c r="DJ47" s="30">
        <v>0</v>
      </c>
      <c r="DK47" s="30">
        <v>591952</v>
      </c>
      <c r="DL47" s="30">
        <v>215780</v>
      </c>
      <c r="DM47" s="30">
        <f t="shared" si="9"/>
        <v>323639190</v>
      </c>
      <c r="DN47" s="30">
        <v>30592113</v>
      </c>
      <c r="DO47" s="30">
        <v>6139360</v>
      </c>
      <c r="DP47" s="30">
        <v>5551518</v>
      </c>
      <c r="DQ47" s="30">
        <v>587842</v>
      </c>
      <c r="DR47" s="30">
        <v>204105481</v>
      </c>
      <c r="DS47" s="30">
        <v>12950690</v>
      </c>
      <c r="DT47" s="30">
        <v>11549122</v>
      </c>
      <c r="DU47" s="30">
        <v>1344216</v>
      </c>
      <c r="DV47" s="30">
        <v>57352</v>
      </c>
      <c r="DW47" s="30">
        <v>8376665</v>
      </c>
      <c r="DX47" s="30">
        <v>1451400</v>
      </c>
      <c r="DY47" s="30">
        <v>1183700</v>
      </c>
      <c r="DZ47" s="30">
        <v>0</v>
      </c>
      <c r="EA47" s="30">
        <v>5741565</v>
      </c>
      <c r="EB47" s="30">
        <v>0</v>
      </c>
      <c r="EC47" s="30">
        <v>6701774</v>
      </c>
      <c r="ED47" s="30">
        <v>41654</v>
      </c>
      <c r="EE47" s="30">
        <v>6656900</v>
      </c>
      <c r="EF47" s="30">
        <v>3220</v>
      </c>
      <c r="EG47" s="30">
        <v>12996579</v>
      </c>
      <c r="EH47" s="30">
        <v>12981314</v>
      </c>
      <c r="EI47" s="30">
        <v>0</v>
      </c>
      <c r="EJ47" s="30">
        <v>15265</v>
      </c>
      <c r="EK47" s="30">
        <v>22041339</v>
      </c>
      <c r="EL47" s="30">
        <v>1755431</v>
      </c>
      <c r="EM47" s="30">
        <v>1086512</v>
      </c>
      <c r="EN47" s="30">
        <v>15327447</v>
      </c>
      <c r="EO47" s="30">
        <v>1437605</v>
      </c>
      <c r="EP47" s="30">
        <v>520792</v>
      </c>
      <c r="EQ47" s="30">
        <v>15265</v>
      </c>
      <c r="ER47" s="30">
        <v>0</v>
      </c>
      <c r="ES47" s="30">
        <v>595324</v>
      </c>
      <c r="ET47" s="30">
        <v>306224</v>
      </c>
      <c r="EU47" s="30">
        <v>3481258</v>
      </c>
      <c r="EV47" s="30">
        <v>1432770</v>
      </c>
      <c r="EW47" s="30">
        <v>28056333</v>
      </c>
      <c r="EX47" s="30">
        <v>0</v>
      </c>
      <c r="EY47" s="30">
        <v>76325</v>
      </c>
      <c r="EZ47" s="30">
        <v>20683530</v>
      </c>
      <c r="FA47" s="30">
        <v>7296478</v>
      </c>
      <c r="FB47" s="30">
        <v>0</v>
      </c>
      <c r="FC47" s="30">
        <v>186144</v>
      </c>
      <c r="FD47" s="30">
        <v>19034</v>
      </c>
      <c r="FE47" s="30">
        <v>0</v>
      </c>
      <c r="FF47" s="30">
        <v>88255900</v>
      </c>
      <c r="FG47" s="30">
        <v>82802236</v>
      </c>
      <c r="FH47" s="30">
        <v>1379374</v>
      </c>
      <c r="FI47" s="30">
        <v>70056600</v>
      </c>
      <c r="FJ47" s="30">
        <v>10386606</v>
      </c>
      <c r="FK47" s="30">
        <v>2191431</v>
      </c>
      <c r="FL47" s="30">
        <v>0</v>
      </c>
      <c r="FM47" s="30">
        <v>0</v>
      </c>
      <c r="FN47" s="30">
        <v>0</v>
      </c>
      <c r="FO47" s="30">
        <v>8195175</v>
      </c>
      <c r="FP47" s="30">
        <v>979656</v>
      </c>
      <c r="FQ47" s="30">
        <v>0</v>
      </c>
      <c r="FR47" s="30">
        <f t="shared" si="10"/>
        <v>280712536</v>
      </c>
      <c r="FS47" s="30">
        <v>57853433</v>
      </c>
      <c r="FT47" s="30">
        <v>350964</v>
      </c>
      <c r="FU47" s="30">
        <v>17374822</v>
      </c>
      <c r="FV47" s="30">
        <v>25216012</v>
      </c>
      <c r="FW47" s="30">
        <v>258081</v>
      </c>
      <c r="FX47" s="30">
        <v>24957931</v>
      </c>
      <c r="FY47" s="30">
        <v>425000</v>
      </c>
      <c r="FZ47" s="30">
        <v>153576</v>
      </c>
      <c r="GA47" s="30">
        <v>8002659</v>
      </c>
      <c r="GB47" s="30">
        <v>6330400</v>
      </c>
      <c r="GC47" s="30">
        <v>4102621</v>
      </c>
      <c r="GD47" s="30">
        <v>0</v>
      </c>
      <c r="GE47" s="30">
        <v>4102621</v>
      </c>
      <c r="GF47" s="30">
        <v>0</v>
      </c>
      <c r="GG47" s="30">
        <v>160003</v>
      </c>
      <c r="GH47" s="30">
        <v>9085350</v>
      </c>
      <c r="GI47" s="30">
        <v>86123731</v>
      </c>
      <c r="GJ47" s="30">
        <v>86123731</v>
      </c>
      <c r="GK47" s="30">
        <v>0</v>
      </c>
      <c r="GL47" s="30">
        <v>123387398</v>
      </c>
      <c r="GM47" s="30">
        <v>3522380</v>
      </c>
      <c r="GN47" s="30">
        <v>0</v>
      </c>
      <c r="GO47" s="30">
        <v>0</v>
      </c>
      <c r="GP47" s="30">
        <v>39940550</v>
      </c>
      <c r="GQ47" s="30">
        <v>17141448</v>
      </c>
      <c r="GR47" s="30">
        <v>63000</v>
      </c>
      <c r="GS47" s="30">
        <v>0</v>
      </c>
      <c r="GT47" s="30">
        <v>62720020</v>
      </c>
      <c r="GU47" s="30">
        <v>1446359210</v>
      </c>
      <c r="GV47" s="30">
        <v>0</v>
      </c>
      <c r="GW47" s="30">
        <v>0</v>
      </c>
      <c r="GX47" s="30">
        <v>0</v>
      </c>
      <c r="GY47" s="30">
        <v>0</v>
      </c>
      <c r="GZ47" s="30">
        <f t="shared" si="19"/>
        <v>1446359210</v>
      </c>
      <c r="HA47" s="30">
        <v>0</v>
      </c>
      <c r="HB47" s="30">
        <v>0</v>
      </c>
      <c r="HC47" s="30">
        <v>0</v>
      </c>
      <c r="HD47" s="30">
        <v>0</v>
      </c>
      <c r="HE47" s="30">
        <v>0</v>
      </c>
      <c r="HF47" s="30">
        <v>0</v>
      </c>
      <c r="HG47" s="30">
        <v>0</v>
      </c>
      <c r="HH47" s="30">
        <f t="shared" si="11"/>
        <v>1360307960</v>
      </c>
      <c r="HI47" s="30">
        <f t="shared" si="12"/>
        <v>86051250</v>
      </c>
      <c r="HJ47" s="30">
        <v>1360307960</v>
      </c>
      <c r="HK47" s="30">
        <v>86051250</v>
      </c>
      <c r="HL47" s="30">
        <v>0</v>
      </c>
      <c r="HM47" s="30">
        <v>0</v>
      </c>
      <c r="HN47" s="30">
        <v>0</v>
      </c>
      <c r="HO47" s="30">
        <v>0</v>
      </c>
      <c r="HP47" s="30">
        <v>213105083</v>
      </c>
      <c r="HQ47" s="30">
        <v>4575877</v>
      </c>
      <c r="HR47" s="30">
        <v>4838202</v>
      </c>
      <c r="HS47" s="30">
        <v>10447408</v>
      </c>
      <c r="HT47" s="30">
        <v>193243596</v>
      </c>
      <c r="HU47" s="30">
        <v>0</v>
      </c>
      <c r="HV47" s="30">
        <v>0</v>
      </c>
      <c r="HW47" s="30">
        <v>0</v>
      </c>
      <c r="HX47" s="30">
        <f t="shared" si="13"/>
        <v>1360307960</v>
      </c>
      <c r="HY47" s="30">
        <f t="shared" si="14"/>
        <v>86051250</v>
      </c>
      <c r="HZ47" s="30">
        <v>36143402683</v>
      </c>
      <c r="IA47" s="30">
        <v>35140187695</v>
      </c>
      <c r="IB47" s="30">
        <v>35140187695</v>
      </c>
      <c r="IC47" s="30">
        <v>0</v>
      </c>
      <c r="ID47" s="30">
        <v>0</v>
      </c>
      <c r="IE47" s="30">
        <v>0</v>
      </c>
      <c r="IF47" s="30">
        <v>0</v>
      </c>
      <c r="IG47" s="30">
        <v>31333871557</v>
      </c>
      <c r="IH47" s="30">
        <v>26618062702</v>
      </c>
      <c r="II47" s="30">
        <v>3442253818</v>
      </c>
      <c r="IJ47" s="30">
        <v>1273555037</v>
      </c>
      <c r="IK47" s="30">
        <v>0</v>
      </c>
      <c r="IL47" s="30">
        <v>3533628398</v>
      </c>
      <c r="IM47" s="30">
        <v>1234925565</v>
      </c>
      <c r="IN47" s="30">
        <v>222012501</v>
      </c>
      <c r="IO47" s="30">
        <v>166509376</v>
      </c>
      <c r="IP47" s="30">
        <v>1910180956</v>
      </c>
      <c r="IQ47" s="30">
        <v>0</v>
      </c>
      <c r="IR47" s="30">
        <v>0</v>
      </c>
      <c r="IS47" s="30">
        <v>0</v>
      </c>
      <c r="IT47" s="30">
        <v>0</v>
      </c>
      <c r="IU47" s="30">
        <v>0</v>
      </c>
      <c r="IV47" s="30">
        <v>160600436</v>
      </c>
      <c r="IW47" s="30">
        <v>0</v>
      </c>
      <c r="IX47" s="30">
        <v>112087304</v>
      </c>
      <c r="IY47" s="30">
        <v>0</v>
      </c>
      <c r="IZ47" s="30">
        <v>0</v>
      </c>
      <c r="JA47" s="30">
        <v>0</v>
      </c>
      <c r="JB47" s="30">
        <v>0</v>
      </c>
      <c r="JC47" s="30">
        <v>0</v>
      </c>
      <c r="JD47" s="30">
        <v>0</v>
      </c>
      <c r="JE47" s="30">
        <v>0</v>
      </c>
      <c r="JF47" s="30">
        <v>0</v>
      </c>
      <c r="JG47" s="30">
        <v>0</v>
      </c>
      <c r="JH47" s="31">
        <v>0</v>
      </c>
      <c r="JI47" s="43">
        <v>0</v>
      </c>
      <c r="JJ47" s="43">
        <v>0</v>
      </c>
      <c r="JK47" s="43">
        <v>0</v>
      </c>
      <c r="JL47" s="43"/>
      <c r="JM47" s="30">
        <v>0</v>
      </c>
      <c r="JN47" s="43">
        <v>0</v>
      </c>
      <c r="JO47" s="30">
        <v>2081536929</v>
      </c>
      <c r="JP47" s="30">
        <v>0</v>
      </c>
      <c r="JQ47" s="30">
        <v>0</v>
      </c>
      <c r="JR47" s="30">
        <v>0</v>
      </c>
      <c r="JS47" s="30">
        <v>0</v>
      </c>
      <c r="JT47" s="30">
        <v>0</v>
      </c>
      <c r="JU47" s="30">
        <v>0</v>
      </c>
      <c r="JV47" s="30">
        <v>0</v>
      </c>
      <c r="JW47" s="30">
        <v>0</v>
      </c>
      <c r="JX47" s="30">
        <v>0</v>
      </c>
      <c r="JY47" s="30">
        <v>0</v>
      </c>
      <c r="JZ47" s="30">
        <v>0</v>
      </c>
      <c r="KA47" s="30">
        <v>0</v>
      </c>
      <c r="KB47" s="30">
        <v>0</v>
      </c>
      <c r="KC47" s="30">
        <v>0</v>
      </c>
      <c r="KD47" s="30">
        <v>0</v>
      </c>
      <c r="KE47" s="30">
        <v>0</v>
      </c>
      <c r="KF47" s="30">
        <v>0</v>
      </c>
      <c r="KG47" s="30">
        <v>0</v>
      </c>
      <c r="KH47" s="30">
        <v>0</v>
      </c>
      <c r="KI47" s="43">
        <v>0</v>
      </c>
      <c r="KJ47" s="43">
        <v>0</v>
      </c>
      <c r="KK47" s="43">
        <v>0</v>
      </c>
      <c r="KL47" s="43">
        <v>0</v>
      </c>
      <c r="KM47" s="30">
        <v>1003214988</v>
      </c>
      <c r="KN47" s="30">
        <v>924384255</v>
      </c>
      <c r="KO47" s="30">
        <v>33758687</v>
      </c>
      <c r="KP47" s="30">
        <v>0</v>
      </c>
      <c r="KQ47" s="30">
        <v>2223505</v>
      </c>
      <c r="KR47" s="30">
        <v>5244625</v>
      </c>
      <c r="KS47" s="30">
        <v>3361357</v>
      </c>
      <c r="KT47" s="30">
        <v>3809055</v>
      </c>
      <c r="KU47" s="30">
        <v>0</v>
      </c>
      <c r="KV47" s="30">
        <v>0</v>
      </c>
      <c r="KW47" s="30">
        <v>0</v>
      </c>
      <c r="KX47" s="30">
        <v>1693812</v>
      </c>
      <c r="KY47" s="30">
        <v>3113488</v>
      </c>
      <c r="KZ47" s="30">
        <v>0</v>
      </c>
      <c r="LA47" s="30">
        <v>12437690</v>
      </c>
      <c r="LB47" s="30">
        <v>2442894</v>
      </c>
      <c r="LC47" s="30">
        <v>2287722</v>
      </c>
      <c r="LD47" s="30">
        <v>0</v>
      </c>
      <c r="LE47" s="30">
        <v>0</v>
      </c>
      <c r="LF47" s="30">
        <v>0</v>
      </c>
      <c r="LG47" s="30">
        <v>1140171</v>
      </c>
      <c r="LH47" s="30">
        <v>0</v>
      </c>
      <c r="LI47" s="30">
        <v>7317727</v>
      </c>
      <c r="LJ47" s="31">
        <v>0</v>
      </c>
      <c r="LK47" s="31">
        <v>0</v>
      </c>
      <c r="LL47" s="31">
        <v>0</v>
      </c>
      <c r="LM47" s="31">
        <v>0</v>
      </c>
      <c r="LN47" s="31">
        <v>0</v>
      </c>
      <c r="LO47" s="31">
        <v>0</v>
      </c>
      <c r="LP47" s="31">
        <v>0</v>
      </c>
      <c r="LQ47" s="31">
        <v>0</v>
      </c>
      <c r="LR47" s="31">
        <v>0</v>
      </c>
      <c r="LS47" s="31">
        <v>0</v>
      </c>
      <c r="LT47" s="31">
        <v>0</v>
      </c>
      <c r="LU47" s="31">
        <v>0</v>
      </c>
      <c r="LV47" s="31">
        <v>0</v>
      </c>
      <c r="LW47" s="31">
        <v>0</v>
      </c>
      <c r="LX47" s="31">
        <v>0</v>
      </c>
      <c r="LY47" s="31">
        <v>0</v>
      </c>
      <c r="LZ47" s="31">
        <v>0</v>
      </c>
      <c r="MA47" s="31">
        <v>0</v>
      </c>
      <c r="MB47" s="31">
        <v>0</v>
      </c>
      <c r="MC47" s="31">
        <v>0</v>
      </c>
      <c r="MD47" s="31">
        <v>0</v>
      </c>
      <c r="ME47" s="31">
        <v>0</v>
      </c>
      <c r="MF47" s="31">
        <v>0</v>
      </c>
      <c r="MG47" s="31">
        <v>0</v>
      </c>
      <c r="MH47" s="31">
        <v>0</v>
      </c>
      <c r="MI47" s="31">
        <v>0</v>
      </c>
      <c r="MJ47" s="31">
        <v>0</v>
      </c>
      <c r="MK47" s="31">
        <v>0</v>
      </c>
      <c r="ML47" s="31">
        <v>0</v>
      </c>
      <c r="MM47" s="31">
        <v>0</v>
      </c>
      <c r="MN47" s="31">
        <v>0</v>
      </c>
      <c r="MO47" s="31">
        <v>0</v>
      </c>
      <c r="MP47" s="31">
        <v>0</v>
      </c>
      <c r="MQ47" s="30">
        <v>442454754</v>
      </c>
      <c r="MR47" s="30">
        <v>0</v>
      </c>
      <c r="MS47" s="30">
        <f t="shared" si="23"/>
        <v>13198074190</v>
      </c>
      <c r="MT47" s="30">
        <v>11131383861</v>
      </c>
      <c r="MU47" s="30">
        <v>0</v>
      </c>
      <c r="MV47" s="30">
        <v>0</v>
      </c>
      <c r="MW47" s="30">
        <v>0</v>
      </c>
      <c r="MX47" s="30">
        <v>0</v>
      </c>
      <c r="MY47" s="30">
        <v>0</v>
      </c>
      <c r="MZ47" s="30">
        <v>8267703908</v>
      </c>
      <c r="NA47" s="30">
        <f t="shared" si="4"/>
        <v>0</v>
      </c>
      <c r="NB47" s="30">
        <v>0</v>
      </c>
      <c r="NC47" s="30">
        <v>0</v>
      </c>
      <c r="ND47" s="30">
        <f t="shared" si="5"/>
        <v>0</v>
      </c>
      <c r="NE47" s="30">
        <v>0</v>
      </c>
      <c r="NF47" s="30">
        <v>0</v>
      </c>
      <c r="NG47" s="30">
        <v>763976439</v>
      </c>
      <c r="NH47" s="30">
        <v>0</v>
      </c>
      <c r="NI47" s="30">
        <v>0</v>
      </c>
      <c r="NJ47" s="30">
        <v>0</v>
      </c>
      <c r="NK47" s="30">
        <v>0</v>
      </c>
      <c r="NL47" s="30">
        <v>0</v>
      </c>
      <c r="NM47" s="30">
        <v>0</v>
      </c>
      <c r="NN47" s="30">
        <v>0</v>
      </c>
      <c r="NO47" s="30">
        <v>0</v>
      </c>
      <c r="NP47" s="30">
        <v>0</v>
      </c>
      <c r="NQ47" s="30">
        <v>0</v>
      </c>
      <c r="NR47" s="30">
        <v>0</v>
      </c>
      <c r="NS47" s="30">
        <v>0</v>
      </c>
      <c r="NT47" s="30">
        <v>0</v>
      </c>
      <c r="NU47" s="30">
        <v>1982217697</v>
      </c>
      <c r="NV47" s="30">
        <v>0</v>
      </c>
      <c r="NW47" s="30">
        <v>0</v>
      </c>
      <c r="NX47" s="30">
        <v>117485817</v>
      </c>
      <c r="NY47" s="30">
        <v>0</v>
      </c>
      <c r="NZ47" s="30">
        <v>0</v>
      </c>
      <c r="OA47" s="30">
        <v>1160042100</v>
      </c>
      <c r="OB47" s="30">
        <v>0</v>
      </c>
      <c r="OC47" s="30">
        <v>0</v>
      </c>
      <c r="OD47" s="30">
        <v>0</v>
      </c>
      <c r="OE47" s="30">
        <v>0</v>
      </c>
      <c r="OF47" s="30">
        <v>0</v>
      </c>
      <c r="OG47" s="30">
        <v>0</v>
      </c>
      <c r="OH47" s="30">
        <v>0</v>
      </c>
      <c r="OI47" s="30">
        <v>0</v>
      </c>
      <c r="OJ47" s="30">
        <v>0</v>
      </c>
      <c r="OK47" s="30">
        <v>0</v>
      </c>
      <c r="OL47" s="30">
        <v>0</v>
      </c>
      <c r="OM47" s="30">
        <v>0</v>
      </c>
      <c r="ON47" s="30">
        <v>0</v>
      </c>
      <c r="OO47" s="30">
        <v>0</v>
      </c>
      <c r="OP47" s="30">
        <v>1160042100</v>
      </c>
      <c r="OQ47" s="30">
        <v>0</v>
      </c>
      <c r="OR47" s="30">
        <v>0</v>
      </c>
      <c r="OS47" s="30">
        <v>906648229</v>
      </c>
      <c r="OT47" s="30">
        <v>0</v>
      </c>
      <c r="OU47" s="30">
        <v>762875498</v>
      </c>
      <c r="OV47" s="30">
        <v>0</v>
      </c>
      <c r="OW47" s="30">
        <v>0</v>
      </c>
      <c r="OX47" s="30">
        <v>5602385</v>
      </c>
      <c r="OY47" s="30">
        <v>0</v>
      </c>
      <c r="OZ47" s="30">
        <v>0</v>
      </c>
      <c r="PA47" s="30">
        <v>0</v>
      </c>
      <c r="PB47" s="30">
        <v>0</v>
      </c>
      <c r="PC47" s="30">
        <v>0</v>
      </c>
      <c r="PD47" s="30">
        <v>0</v>
      </c>
      <c r="PE47" s="30">
        <v>0</v>
      </c>
      <c r="PF47" s="30">
        <v>0</v>
      </c>
      <c r="PG47" s="30">
        <v>0</v>
      </c>
      <c r="PH47" s="30">
        <v>0</v>
      </c>
      <c r="PI47" s="30">
        <v>0</v>
      </c>
      <c r="PJ47" s="30">
        <v>0</v>
      </c>
      <c r="PK47" s="30">
        <v>0</v>
      </c>
      <c r="PL47" s="30">
        <v>0</v>
      </c>
      <c r="PM47" s="30">
        <v>138170346</v>
      </c>
      <c r="PN47" s="30">
        <v>138170346</v>
      </c>
      <c r="PO47" s="30">
        <v>0</v>
      </c>
      <c r="PP47" s="30">
        <v>0</v>
      </c>
      <c r="PQ47" s="30">
        <v>0</v>
      </c>
      <c r="PR47" s="30">
        <v>0</v>
      </c>
      <c r="PS47" s="30">
        <v>0</v>
      </c>
      <c r="PT47" s="30">
        <f t="shared" si="15"/>
        <v>0</v>
      </c>
      <c r="PU47" s="30">
        <v>0</v>
      </c>
      <c r="PV47" s="30">
        <v>0</v>
      </c>
      <c r="PW47" s="30">
        <v>0</v>
      </c>
      <c r="PX47" s="30">
        <v>0</v>
      </c>
      <c r="PY47" s="30">
        <v>0</v>
      </c>
      <c r="PZ47" s="30">
        <v>0</v>
      </c>
      <c r="QA47" s="30">
        <v>0</v>
      </c>
      <c r="QB47" s="30">
        <v>0</v>
      </c>
      <c r="QC47" s="30">
        <v>0</v>
      </c>
      <c r="QD47" s="30">
        <v>0</v>
      </c>
      <c r="QE47" s="30">
        <v>0</v>
      </c>
      <c r="QF47" s="30">
        <v>0</v>
      </c>
      <c r="QG47" s="30">
        <v>0</v>
      </c>
      <c r="QH47" s="30">
        <v>0</v>
      </c>
      <c r="QI47" s="30">
        <v>0</v>
      </c>
      <c r="QJ47" s="30">
        <v>0</v>
      </c>
      <c r="QK47" s="30">
        <v>0</v>
      </c>
      <c r="QL47" s="30">
        <v>0</v>
      </c>
      <c r="QM47" s="30">
        <v>0</v>
      </c>
      <c r="QN47" s="30">
        <v>0</v>
      </c>
      <c r="QO47" s="30">
        <f t="shared" si="16"/>
        <v>219731512816</v>
      </c>
      <c r="QP47" s="30">
        <f t="shared" si="17"/>
        <v>17921062330</v>
      </c>
      <c r="QQ47" s="30">
        <v>146572975</v>
      </c>
      <c r="QR47" s="30">
        <v>24023559</v>
      </c>
      <c r="QS47" s="30">
        <v>122549416</v>
      </c>
      <c r="QT47" s="30">
        <v>0</v>
      </c>
      <c r="QU47" s="30">
        <v>0</v>
      </c>
      <c r="QV47" s="30">
        <v>0</v>
      </c>
      <c r="QW47" s="30">
        <v>673270407</v>
      </c>
      <c r="QX47" s="30">
        <v>672017123</v>
      </c>
      <c r="QY47" s="30">
        <v>1253284</v>
      </c>
      <c r="QZ47" s="30">
        <v>401218948</v>
      </c>
      <c r="RA47" s="30">
        <v>16700000000</v>
      </c>
      <c r="RB47" s="30">
        <v>0</v>
      </c>
      <c r="RC47" s="30">
        <v>0</v>
      </c>
      <c r="RD47" s="30">
        <v>0</v>
      </c>
      <c r="RE47" s="30">
        <v>0</v>
      </c>
      <c r="RF47" s="30">
        <v>0</v>
      </c>
      <c r="RG47" s="30">
        <v>0</v>
      </c>
      <c r="RH47" s="30">
        <v>0</v>
      </c>
      <c r="RI47" s="30">
        <v>201810450486</v>
      </c>
      <c r="RJ47" s="30">
        <v>14272176235</v>
      </c>
      <c r="RK47" s="30">
        <v>14272176235</v>
      </c>
      <c r="RL47" s="30">
        <v>9304678627</v>
      </c>
      <c r="RM47" s="30">
        <v>1861319700</v>
      </c>
      <c r="RN47" s="30">
        <v>776158013</v>
      </c>
      <c r="RO47" s="30">
        <v>0</v>
      </c>
      <c r="RP47" s="30">
        <v>0</v>
      </c>
      <c r="RQ47" s="30">
        <v>0</v>
      </c>
      <c r="RR47" s="30">
        <v>159869713</v>
      </c>
      <c r="RS47" s="30">
        <v>0</v>
      </c>
      <c r="RT47" s="30">
        <v>13076105</v>
      </c>
      <c r="RU47" s="30">
        <v>2145846535</v>
      </c>
      <c r="RV47" s="30">
        <v>7000527</v>
      </c>
      <c r="RW47" s="30">
        <v>4227015</v>
      </c>
      <c r="RX47" s="30">
        <v>0</v>
      </c>
      <c r="RY47" s="30">
        <v>0</v>
      </c>
      <c r="RZ47" s="30">
        <v>0</v>
      </c>
      <c r="SA47" s="30">
        <v>0</v>
      </c>
      <c r="SB47" s="30">
        <v>0</v>
      </c>
      <c r="SC47" s="30">
        <v>0</v>
      </c>
      <c r="SD47" s="30">
        <v>0</v>
      </c>
      <c r="SE47" s="30">
        <v>0</v>
      </c>
      <c r="SF47" s="30">
        <v>0</v>
      </c>
      <c r="SG47" s="30">
        <v>0</v>
      </c>
      <c r="SH47" s="30">
        <v>0</v>
      </c>
      <c r="SI47" s="30">
        <v>0</v>
      </c>
      <c r="SJ47" s="30">
        <v>0</v>
      </c>
      <c r="SK47" s="30">
        <v>0</v>
      </c>
      <c r="SL47" s="30">
        <v>0</v>
      </c>
      <c r="SM47" s="30">
        <v>0</v>
      </c>
      <c r="SN47" s="30">
        <v>0</v>
      </c>
      <c r="SO47" s="30">
        <v>0</v>
      </c>
      <c r="SP47" s="30">
        <v>0</v>
      </c>
      <c r="SQ47" s="30">
        <v>0</v>
      </c>
      <c r="SR47" s="30">
        <v>0</v>
      </c>
      <c r="SS47" s="30">
        <v>0</v>
      </c>
      <c r="ST47" s="30">
        <v>0</v>
      </c>
      <c r="SU47" s="30">
        <v>0</v>
      </c>
      <c r="SV47" s="30">
        <v>0</v>
      </c>
      <c r="SW47" s="30">
        <v>0</v>
      </c>
      <c r="SX47" s="30">
        <v>0</v>
      </c>
      <c r="SY47" s="30">
        <v>0</v>
      </c>
      <c r="SZ47" s="30">
        <v>0</v>
      </c>
      <c r="TA47" s="30">
        <v>0</v>
      </c>
      <c r="TB47" s="30">
        <v>0</v>
      </c>
      <c r="TC47" s="30">
        <v>0</v>
      </c>
      <c r="TD47" s="30">
        <v>0</v>
      </c>
      <c r="TE47" s="30">
        <v>0</v>
      </c>
      <c r="TF47" s="30">
        <v>0</v>
      </c>
      <c r="TG47" s="30">
        <v>0</v>
      </c>
      <c r="TH47" s="30">
        <v>0</v>
      </c>
      <c r="TI47" s="30">
        <f t="shared" si="18"/>
        <v>2637477713</v>
      </c>
      <c r="TJ47" s="30">
        <f t="shared" si="6"/>
        <v>187500000000</v>
      </c>
      <c r="TK47" s="30">
        <v>187500000000</v>
      </c>
      <c r="TL47" s="30">
        <v>0</v>
      </c>
      <c r="TM47" s="30">
        <v>0</v>
      </c>
      <c r="TN47" s="30">
        <v>0</v>
      </c>
      <c r="TO47" s="30">
        <v>0</v>
      </c>
      <c r="TP47" s="30">
        <v>0</v>
      </c>
      <c r="TQ47" s="30">
        <v>0</v>
      </c>
      <c r="TR47" s="30">
        <v>187500000000</v>
      </c>
      <c r="TS47" s="30">
        <v>0</v>
      </c>
      <c r="TT47" s="30">
        <v>0</v>
      </c>
      <c r="TU47" s="30">
        <v>38274251</v>
      </c>
      <c r="TV47" s="30">
        <v>0</v>
      </c>
      <c r="TW47" s="30">
        <v>1595508</v>
      </c>
      <c r="TX47" s="30">
        <v>88585</v>
      </c>
      <c r="TY47" s="30">
        <v>36590158</v>
      </c>
      <c r="TZ47" s="30">
        <v>0</v>
      </c>
      <c r="UA47" s="30">
        <v>0</v>
      </c>
      <c r="UB47" s="30">
        <v>0</v>
      </c>
      <c r="UC47" s="30">
        <v>0</v>
      </c>
      <c r="UD47" s="30">
        <v>0</v>
      </c>
      <c r="UE47" s="30">
        <v>0</v>
      </c>
      <c r="UF47" s="30">
        <v>0</v>
      </c>
      <c r="UG47" s="30">
        <f t="shared" si="24"/>
        <v>388213037347</v>
      </c>
      <c r="UH47" s="1">
        <v>2205595085091</v>
      </c>
      <c r="UI47" s="1">
        <f>SUM($UG$40:UG47)-UH47</f>
        <v>0</v>
      </c>
    </row>
    <row r="48" spans="1:555">
      <c r="B48" s="58">
        <v>39692</v>
      </c>
      <c r="C48" s="30">
        <f t="shared" si="20"/>
        <v>125815696854</v>
      </c>
      <c r="D48" s="30">
        <f t="shared" si="21"/>
        <v>74521274037</v>
      </c>
      <c r="E48" s="30">
        <v>62196944534</v>
      </c>
      <c r="F48" s="30">
        <v>32978046</v>
      </c>
      <c r="G48" s="30">
        <v>348600</v>
      </c>
      <c r="H48" s="30">
        <v>14667983018</v>
      </c>
      <c r="I48" s="30">
        <v>12844752728.86261</v>
      </c>
      <c r="J48" s="30">
        <v>1823230289.1373978</v>
      </c>
      <c r="K48" s="30">
        <v>0</v>
      </c>
      <c r="L48" s="30">
        <v>528511889</v>
      </c>
      <c r="M48" s="30">
        <v>39826626370</v>
      </c>
      <c r="N48" s="30">
        <v>39826626370</v>
      </c>
      <c r="O48" s="30">
        <v>0</v>
      </c>
      <c r="P48" s="30">
        <v>578309238</v>
      </c>
      <c r="Q48" s="30">
        <v>3816917919</v>
      </c>
      <c r="R48" s="30">
        <v>2350920550</v>
      </c>
      <c r="S48" s="30">
        <v>12324329503</v>
      </c>
      <c r="T48" s="30">
        <v>3716460000</v>
      </c>
      <c r="U48" s="30">
        <v>4372305000</v>
      </c>
      <c r="V48" s="30">
        <v>8088765000</v>
      </c>
      <c r="W48" s="30">
        <v>87110046</v>
      </c>
      <c r="X48" s="30">
        <v>1354860231</v>
      </c>
      <c r="Y48" s="30">
        <v>134734576</v>
      </c>
      <c r="Z48" s="30">
        <v>0</v>
      </c>
      <c r="AA48" s="30">
        <v>0</v>
      </c>
      <c r="AB48" s="30">
        <v>91694739</v>
      </c>
      <c r="AC48" s="30">
        <v>19158283</v>
      </c>
      <c r="AD48" s="30">
        <v>2546399540</v>
      </c>
      <c r="AE48" s="30">
        <v>0</v>
      </c>
      <c r="AF48" s="30">
        <v>0</v>
      </c>
      <c r="AG48" s="30">
        <v>0</v>
      </c>
      <c r="AH48" s="30">
        <v>0</v>
      </c>
      <c r="AI48" s="30">
        <f t="shared" si="22"/>
        <v>51294422817</v>
      </c>
      <c r="AJ48" s="30">
        <v>736580876</v>
      </c>
      <c r="AK48" s="30">
        <v>319405445</v>
      </c>
      <c r="AL48" s="30">
        <v>717680</v>
      </c>
      <c r="AM48" s="30">
        <v>416457751</v>
      </c>
      <c r="AN48" s="30">
        <v>0</v>
      </c>
      <c r="AO48" s="30">
        <v>857493126</v>
      </c>
      <c r="AP48" s="30">
        <v>844766497</v>
      </c>
      <c r="AQ48" s="30">
        <v>234568</v>
      </c>
      <c r="AR48" s="30">
        <v>5622048</v>
      </c>
      <c r="AS48" s="30">
        <v>127135</v>
      </c>
      <c r="AT48" s="30">
        <v>6667878</v>
      </c>
      <c r="AU48" s="30">
        <v>75000</v>
      </c>
      <c r="AV48" s="30">
        <v>0</v>
      </c>
      <c r="AW48" s="30">
        <v>0</v>
      </c>
      <c r="AX48" s="30">
        <v>0</v>
      </c>
      <c r="AY48" s="30">
        <v>0</v>
      </c>
      <c r="AZ48" s="30">
        <v>0</v>
      </c>
      <c r="BA48" s="30">
        <v>0</v>
      </c>
      <c r="BB48" s="30">
        <v>0</v>
      </c>
      <c r="BC48" s="30">
        <v>0</v>
      </c>
      <c r="BD48" s="30">
        <v>2771827748</v>
      </c>
      <c r="BE48" s="30">
        <v>0</v>
      </c>
      <c r="BF48" s="30">
        <v>2110399935</v>
      </c>
      <c r="BG48" s="30">
        <v>590997844</v>
      </c>
      <c r="BH48" s="30">
        <v>100531</v>
      </c>
      <c r="BI48" s="30">
        <v>40085</v>
      </c>
      <c r="BJ48" s="30">
        <v>72735</v>
      </c>
      <c r="BK48" s="30">
        <v>0</v>
      </c>
      <c r="BL48" s="30">
        <v>10238829</v>
      </c>
      <c r="BM48" s="30">
        <v>0</v>
      </c>
      <c r="BN48" s="30">
        <v>7342438</v>
      </c>
      <c r="BO48" s="30">
        <v>208611</v>
      </c>
      <c r="BP48" s="30">
        <v>0</v>
      </c>
      <c r="BQ48" s="30">
        <v>0</v>
      </c>
      <c r="BR48" s="30">
        <v>52426740</v>
      </c>
      <c r="BS48" s="30">
        <v>0</v>
      </c>
      <c r="BT48" s="30">
        <v>91416527</v>
      </c>
      <c r="BU48" s="30">
        <v>0</v>
      </c>
      <c r="BV48" s="30">
        <v>381105</v>
      </c>
      <c r="BW48" s="30">
        <v>528162</v>
      </c>
      <c r="BX48" s="30">
        <v>665842</v>
      </c>
      <c r="BY48" s="30">
        <v>89841418</v>
      </c>
      <c r="BZ48" s="30">
        <v>0</v>
      </c>
      <c r="CA48" s="30">
        <v>0</v>
      </c>
      <c r="CB48" s="30">
        <v>0</v>
      </c>
      <c r="CC48" s="30">
        <v>2356621015</v>
      </c>
      <c r="CD48" s="30">
        <v>3483647</v>
      </c>
      <c r="CE48" s="30">
        <v>3832179638</v>
      </c>
      <c r="CF48" s="30">
        <v>107154251</v>
      </c>
      <c r="CG48" s="30">
        <v>2113899193</v>
      </c>
      <c r="CH48" s="30">
        <v>48751511</v>
      </c>
      <c r="CI48" s="30">
        <v>29243511</v>
      </c>
      <c r="CJ48" s="30">
        <v>1126960</v>
      </c>
      <c r="CK48" s="30">
        <v>15227091</v>
      </c>
      <c r="CL48" s="30">
        <v>5262117</v>
      </c>
      <c r="CM48" s="30">
        <v>943318</v>
      </c>
      <c r="CN48" s="30">
        <v>994899</v>
      </c>
      <c r="CO48" s="30">
        <v>490914</v>
      </c>
      <c r="CP48" s="30">
        <v>5198212</v>
      </c>
      <c r="CQ48" s="30">
        <v>0</v>
      </c>
      <c r="CR48" s="30">
        <v>0</v>
      </c>
      <c r="CS48" s="30">
        <v>1513545973</v>
      </c>
      <c r="CT48" s="30">
        <v>446862167</v>
      </c>
      <c r="CU48" s="30">
        <v>29843342</v>
      </c>
      <c r="CV48" s="30">
        <v>55982395</v>
      </c>
      <c r="CW48" s="30">
        <v>15140862</v>
      </c>
      <c r="CX48" s="30">
        <v>8646761</v>
      </c>
      <c r="CY48" s="30">
        <v>2252237</v>
      </c>
      <c r="CZ48" s="30">
        <f t="shared" si="8"/>
        <v>804314543</v>
      </c>
      <c r="DA48" s="30">
        <v>688658198</v>
      </c>
      <c r="DB48" s="30">
        <v>97624545</v>
      </c>
      <c r="DC48" s="30">
        <v>0</v>
      </c>
      <c r="DD48" s="30">
        <v>18031800</v>
      </c>
      <c r="DE48" s="30">
        <v>150503666</v>
      </c>
      <c r="DF48" s="30">
        <v>0</v>
      </c>
      <c r="DG48" s="30">
        <v>0</v>
      </c>
      <c r="DH48" s="30">
        <v>0</v>
      </c>
      <c r="DI48" s="30">
        <v>4468028</v>
      </c>
      <c r="DJ48" s="30">
        <v>0</v>
      </c>
      <c r="DK48" s="30">
        <v>4468028</v>
      </c>
      <c r="DL48" s="30">
        <v>0</v>
      </c>
      <c r="DM48" s="30">
        <f t="shared" si="9"/>
        <v>392712303</v>
      </c>
      <c r="DN48" s="30">
        <v>36345562</v>
      </c>
      <c r="DO48" s="30">
        <v>7011085</v>
      </c>
      <c r="DP48" s="30">
        <v>6236853</v>
      </c>
      <c r="DQ48" s="30">
        <v>774232</v>
      </c>
      <c r="DR48" s="30">
        <v>249629148</v>
      </c>
      <c r="DS48" s="30">
        <v>15305518</v>
      </c>
      <c r="DT48" s="30">
        <v>13847527</v>
      </c>
      <c r="DU48" s="30">
        <v>1343288</v>
      </c>
      <c r="DV48" s="30">
        <v>114703</v>
      </c>
      <c r="DW48" s="30">
        <v>12250695</v>
      </c>
      <c r="DX48" s="30">
        <v>2088600</v>
      </c>
      <c r="DY48" s="30">
        <v>2705600</v>
      </c>
      <c r="DZ48" s="30">
        <v>0</v>
      </c>
      <c r="EA48" s="30">
        <v>7456495</v>
      </c>
      <c r="EB48" s="30">
        <v>0</v>
      </c>
      <c r="EC48" s="30">
        <v>8479655</v>
      </c>
      <c r="ED48" s="30">
        <v>104135</v>
      </c>
      <c r="EE48" s="30">
        <v>8371600</v>
      </c>
      <c r="EF48" s="30">
        <v>3920</v>
      </c>
      <c r="EG48" s="30">
        <v>15909420</v>
      </c>
      <c r="EH48" s="30">
        <v>15878890</v>
      </c>
      <c r="EI48" s="30">
        <v>0</v>
      </c>
      <c r="EJ48" s="30">
        <v>30530</v>
      </c>
      <c r="EK48" s="30">
        <v>28819564</v>
      </c>
      <c r="EL48" s="30">
        <v>1450138</v>
      </c>
      <c r="EM48" s="30">
        <v>1041705</v>
      </c>
      <c r="EN48" s="30">
        <v>18684798</v>
      </c>
      <c r="EO48" s="30">
        <v>2034834</v>
      </c>
      <c r="EP48" s="30">
        <v>627707</v>
      </c>
      <c r="EQ48" s="30">
        <v>91589</v>
      </c>
      <c r="ER48" s="30">
        <v>0</v>
      </c>
      <c r="ES48" s="30">
        <v>961668</v>
      </c>
      <c r="ET48" s="30">
        <v>353870</v>
      </c>
      <c r="EU48" s="30">
        <v>4716761</v>
      </c>
      <c r="EV48" s="30">
        <v>1842132</v>
      </c>
      <c r="EW48" s="30">
        <v>34421671</v>
      </c>
      <c r="EX48" s="30">
        <v>0</v>
      </c>
      <c r="EY48" s="30">
        <v>213707</v>
      </c>
      <c r="EZ48" s="30">
        <v>25629262</v>
      </c>
      <c r="FA48" s="30">
        <v>8578702</v>
      </c>
      <c r="FB48" s="30">
        <v>0</v>
      </c>
      <c r="FC48" s="30">
        <v>232678</v>
      </c>
      <c r="FD48" s="30">
        <v>0</v>
      </c>
      <c r="FE48" s="30">
        <v>0</v>
      </c>
      <c r="FF48" s="30">
        <v>104439579</v>
      </c>
      <c r="FG48" s="30">
        <v>99726508</v>
      </c>
      <c r="FH48" s="30">
        <v>3726413</v>
      </c>
      <c r="FI48" s="30">
        <v>84730300</v>
      </c>
      <c r="FJ48" s="30">
        <v>10094416</v>
      </c>
      <c r="FK48" s="30">
        <v>1899240</v>
      </c>
      <c r="FL48" s="30">
        <v>0</v>
      </c>
      <c r="FM48" s="30">
        <v>0</v>
      </c>
      <c r="FN48" s="30">
        <v>0</v>
      </c>
      <c r="FO48" s="30">
        <v>8195176</v>
      </c>
      <c r="FP48" s="30">
        <v>1175379</v>
      </c>
      <c r="FQ48" s="30">
        <v>0</v>
      </c>
      <c r="FR48" s="30">
        <f t="shared" si="10"/>
        <v>285184809</v>
      </c>
      <c r="FS48" s="30">
        <v>55208534</v>
      </c>
      <c r="FT48" s="30">
        <v>428955</v>
      </c>
      <c r="FU48" s="30">
        <v>21418272</v>
      </c>
      <c r="FV48" s="30">
        <v>19006282</v>
      </c>
      <c r="FW48" s="30">
        <v>272418</v>
      </c>
      <c r="FX48" s="30">
        <v>18733864</v>
      </c>
      <c r="FY48" s="30">
        <v>0</v>
      </c>
      <c r="FZ48" s="30">
        <v>274767</v>
      </c>
      <c r="GA48" s="30">
        <v>8830658</v>
      </c>
      <c r="GB48" s="30">
        <v>5249600</v>
      </c>
      <c r="GC48" s="30">
        <v>5261218</v>
      </c>
      <c r="GD48" s="30">
        <v>0</v>
      </c>
      <c r="GE48" s="30">
        <v>5261218</v>
      </c>
      <c r="GF48" s="30">
        <v>0</v>
      </c>
      <c r="GG48" s="30">
        <v>405378</v>
      </c>
      <c r="GH48" s="30">
        <v>8149700</v>
      </c>
      <c r="GI48" s="30">
        <v>75021183</v>
      </c>
      <c r="GJ48" s="30">
        <v>75021183</v>
      </c>
      <c r="GK48" s="30">
        <v>0</v>
      </c>
      <c r="GL48" s="30">
        <v>141138796</v>
      </c>
      <c r="GM48" s="30">
        <v>4580997</v>
      </c>
      <c r="GN48" s="30">
        <v>0</v>
      </c>
      <c r="GO48" s="30">
        <v>0</v>
      </c>
      <c r="GP48" s="30">
        <v>52763545</v>
      </c>
      <c r="GQ48" s="30">
        <v>14755045</v>
      </c>
      <c r="GR48" s="30">
        <v>139500</v>
      </c>
      <c r="GS48" s="30">
        <v>0</v>
      </c>
      <c r="GT48" s="30">
        <v>68899709</v>
      </c>
      <c r="GU48" s="30">
        <v>1999241112</v>
      </c>
      <c r="GV48" s="30">
        <v>0</v>
      </c>
      <c r="GW48" s="30">
        <v>0</v>
      </c>
      <c r="GX48" s="30">
        <v>0</v>
      </c>
      <c r="GY48" s="30">
        <v>0</v>
      </c>
      <c r="GZ48" s="30">
        <f t="shared" si="19"/>
        <v>1999241112</v>
      </c>
      <c r="HA48" s="30">
        <v>0</v>
      </c>
      <c r="HB48" s="30">
        <v>0</v>
      </c>
      <c r="HC48" s="30">
        <v>0</v>
      </c>
      <c r="HD48" s="30">
        <v>0</v>
      </c>
      <c r="HE48" s="30">
        <v>0</v>
      </c>
      <c r="HF48" s="30">
        <v>0</v>
      </c>
      <c r="HG48" s="30">
        <v>0</v>
      </c>
      <c r="HH48" s="30">
        <f t="shared" si="11"/>
        <v>1727409612</v>
      </c>
      <c r="HI48" s="30">
        <f t="shared" si="12"/>
        <v>271831500</v>
      </c>
      <c r="HJ48" s="30">
        <v>1727409612</v>
      </c>
      <c r="HK48" s="30">
        <v>271831500</v>
      </c>
      <c r="HL48" s="30">
        <v>0</v>
      </c>
      <c r="HM48" s="30">
        <v>0</v>
      </c>
      <c r="HN48" s="30">
        <v>0</v>
      </c>
      <c r="HO48" s="30">
        <v>0</v>
      </c>
      <c r="HP48" s="30">
        <v>19585199</v>
      </c>
      <c r="HQ48" s="30">
        <v>4108233</v>
      </c>
      <c r="HR48" s="30">
        <v>4802120</v>
      </c>
      <c r="HS48" s="30">
        <v>10674846</v>
      </c>
      <c r="HT48" s="30">
        <v>0</v>
      </c>
      <c r="HU48" s="30">
        <v>0</v>
      </c>
      <c r="HV48" s="30">
        <v>0</v>
      </c>
      <c r="HW48" s="30">
        <v>0</v>
      </c>
      <c r="HX48" s="30">
        <f t="shared" si="13"/>
        <v>1727409612</v>
      </c>
      <c r="HY48" s="30">
        <f t="shared" si="14"/>
        <v>271831500</v>
      </c>
      <c r="HZ48" s="30">
        <v>37881584479</v>
      </c>
      <c r="IA48" s="30">
        <v>36685850336</v>
      </c>
      <c r="IB48" s="30">
        <v>36685850336</v>
      </c>
      <c r="IC48" s="30">
        <v>0</v>
      </c>
      <c r="ID48" s="30">
        <v>0</v>
      </c>
      <c r="IE48" s="30">
        <v>0</v>
      </c>
      <c r="IF48" s="30">
        <v>0</v>
      </c>
      <c r="IG48" s="30">
        <v>29459654123</v>
      </c>
      <c r="IH48" s="30">
        <v>26079919086</v>
      </c>
      <c r="II48" s="30">
        <v>0</v>
      </c>
      <c r="IJ48" s="30">
        <v>3379735037</v>
      </c>
      <c r="IK48" s="30">
        <v>0</v>
      </c>
      <c r="IL48" s="30">
        <v>3533628398</v>
      </c>
      <c r="IM48" s="30">
        <v>1234925565</v>
      </c>
      <c r="IN48" s="30">
        <v>222012501</v>
      </c>
      <c r="IO48" s="30">
        <v>166509376</v>
      </c>
      <c r="IP48" s="30">
        <v>1910180956</v>
      </c>
      <c r="IQ48" s="30">
        <v>0</v>
      </c>
      <c r="IR48" s="30">
        <v>0</v>
      </c>
      <c r="IS48" s="30">
        <v>0</v>
      </c>
      <c r="IT48" s="30">
        <v>0</v>
      </c>
      <c r="IU48" s="30">
        <v>0</v>
      </c>
      <c r="IV48" s="30">
        <v>160600436</v>
      </c>
      <c r="IW48" s="30">
        <v>0</v>
      </c>
      <c r="IX48" s="30">
        <v>6211111</v>
      </c>
      <c r="IY48" s="30">
        <v>0</v>
      </c>
      <c r="IZ48" s="30">
        <v>0</v>
      </c>
      <c r="JA48" s="30">
        <v>0</v>
      </c>
      <c r="JB48" s="30">
        <v>0</v>
      </c>
      <c r="JC48" s="30">
        <v>0</v>
      </c>
      <c r="JD48" s="30">
        <v>0</v>
      </c>
      <c r="JE48" s="30">
        <v>0</v>
      </c>
      <c r="JF48" s="30">
        <v>0</v>
      </c>
      <c r="JG48" s="30">
        <v>3525756268</v>
      </c>
      <c r="JH48" s="31">
        <v>0</v>
      </c>
      <c r="JI48" s="43">
        <v>0</v>
      </c>
      <c r="JJ48" s="43">
        <v>0</v>
      </c>
      <c r="JK48" s="43">
        <v>0</v>
      </c>
      <c r="JL48" s="43"/>
      <c r="JM48" s="30">
        <v>0</v>
      </c>
      <c r="JN48" s="43">
        <v>0</v>
      </c>
      <c r="JO48" s="30">
        <v>394348904</v>
      </c>
      <c r="JP48" s="30">
        <v>15976384</v>
      </c>
      <c r="JQ48" s="30">
        <v>15976384</v>
      </c>
      <c r="JR48" s="30">
        <v>0</v>
      </c>
      <c r="JS48" s="30">
        <v>0</v>
      </c>
      <c r="JT48" s="30">
        <v>0</v>
      </c>
      <c r="JU48" s="30">
        <v>0</v>
      </c>
      <c r="JV48" s="30">
        <v>0</v>
      </c>
      <c r="JW48" s="30">
        <v>0</v>
      </c>
      <c r="JX48" s="30">
        <v>0</v>
      </c>
      <c r="JY48" s="30">
        <v>0</v>
      </c>
      <c r="JZ48" s="30">
        <v>0</v>
      </c>
      <c r="KA48" s="30">
        <v>0</v>
      </c>
      <c r="KB48" s="30">
        <v>0</v>
      </c>
      <c r="KC48" s="30">
        <v>0</v>
      </c>
      <c r="KD48" s="30">
        <v>0</v>
      </c>
      <c r="KE48" s="30">
        <v>0</v>
      </c>
      <c r="KF48" s="30">
        <v>0</v>
      </c>
      <c r="KG48" s="30">
        <v>0</v>
      </c>
      <c r="KH48" s="30">
        <v>0</v>
      </c>
      <c r="KI48" s="43">
        <v>0</v>
      </c>
      <c r="KJ48" s="43">
        <v>0</v>
      </c>
      <c r="KK48" s="43">
        <v>0</v>
      </c>
      <c r="KL48" s="43">
        <v>0</v>
      </c>
      <c r="KM48" s="30">
        <v>1179757759</v>
      </c>
      <c r="KN48" s="30">
        <v>924384255</v>
      </c>
      <c r="KO48" s="30">
        <v>33758687</v>
      </c>
      <c r="KP48" s="30">
        <v>5276975</v>
      </c>
      <c r="KQ48" s="30">
        <v>2223505</v>
      </c>
      <c r="KR48" s="30">
        <v>5244625</v>
      </c>
      <c r="KS48" s="30">
        <v>3361357</v>
      </c>
      <c r="KT48" s="30">
        <v>3809055</v>
      </c>
      <c r="KU48" s="30">
        <v>0</v>
      </c>
      <c r="KV48" s="30">
        <v>179701115</v>
      </c>
      <c r="KW48" s="30">
        <v>0</v>
      </c>
      <c r="KX48" s="30">
        <v>846906</v>
      </c>
      <c r="KY48" s="30">
        <v>3113488</v>
      </c>
      <c r="KZ48" s="30">
        <v>6152000</v>
      </c>
      <c r="LA48" s="30">
        <v>0</v>
      </c>
      <c r="LB48" s="30">
        <v>0</v>
      </c>
      <c r="LC48" s="30">
        <v>2287722</v>
      </c>
      <c r="LD48" s="30">
        <v>0</v>
      </c>
      <c r="LE48" s="30">
        <v>0</v>
      </c>
      <c r="LF48" s="30">
        <v>0</v>
      </c>
      <c r="LG48" s="30">
        <v>2280342</v>
      </c>
      <c r="LH48" s="30">
        <v>0</v>
      </c>
      <c r="LI48" s="30">
        <v>7317727</v>
      </c>
      <c r="LJ48" s="31">
        <v>0</v>
      </c>
      <c r="LK48" s="31">
        <v>0</v>
      </c>
      <c r="LL48" s="31">
        <v>0</v>
      </c>
      <c r="LM48" s="31">
        <v>0</v>
      </c>
      <c r="LN48" s="31">
        <v>0</v>
      </c>
      <c r="LO48" s="31">
        <v>0</v>
      </c>
      <c r="LP48" s="31">
        <v>0</v>
      </c>
      <c r="LQ48" s="31">
        <v>0</v>
      </c>
      <c r="LR48" s="31">
        <v>0</v>
      </c>
      <c r="LS48" s="31">
        <v>0</v>
      </c>
      <c r="LT48" s="31">
        <v>0</v>
      </c>
      <c r="LU48" s="31">
        <v>0</v>
      </c>
      <c r="LV48" s="31">
        <v>0</v>
      </c>
      <c r="LW48" s="31">
        <v>0</v>
      </c>
      <c r="LX48" s="31">
        <v>0</v>
      </c>
      <c r="LY48" s="31">
        <v>0</v>
      </c>
      <c r="LZ48" s="31">
        <v>0</v>
      </c>
      <c r="MA48" s="31">
        <v>0</v>
      </c>
      <c r="MB48" s="31">
        <v>0</v>
      </c>
      <c r="MC48" s="31">
        <v>0</v>
      </c>
      <c r="MD48" s="31">
        <v>0</v>
      </c>
      <c r="ME48" s="31">
        <v>0</v>
      </c>
      <c r="MF48" s="31">
        <v>0</v>
      </c>
      <c r="MG48" s="31">
        <v>0</v>
      </c>
      <c r="MH48" s="31">
        <v>0</v>
      </c>
      <c r="MI48" s="31">
        <v>0</v>
      </c>
      <c r="MJ48" s="31">
        <v>0</v>
      </c>
      <c r="MK48" s="31">
        <v>0</v>
      </c>
      <c r="ML48" s="31">
        <v>0</v>
      </c>
      <c r="MM48" s="31">
        <v>0</v>
      </c>
      <c r="MN48" s="31">
        <v>0</v>
      </c>
      <c r="MO48" s="31">
        <v>0</v>
      </c>
      <c r="MP48" s="31">
        <v>0</v>
      </c>
      <c r="MQ48" s="30">
        <v>78251992</v>
      </c>
      <c r="MR48" s="30">
        <v>3377517</v>
      </c>
      <c r="MS48" s="30">
        <f t="shared" si="23"/>
        <v>12012496421</v>
      </c>
      <c r="MT48" s="30">
        <v>10910668730</v>
      </c>
      <c r="MU48" s="30">
        <v>0</v>
      </c>
      <c r="MV48" s="30">
        <v>0</v>
      </c>
      <c r="MW48" s="30">
        <v>0</v>
      </c>
      <c r="MX48" s="30">
        <v>0</v>
      </c>
      <c r="MY48" s="30">
        <v>0</v>
      </c>
      <c r="MZ48" s="30">
        <v>8267703908</v>
      </c>
      <c r="NA48" s="30">
        <f t="shared" si="4"/>
        <v>0</v>
      </c>
      <c r="NB48" s="30">
        <v>0</v>
      </c>
      <c r="NC48" s="30">
        <v>0</v>
      </c>
      <c r="ND48" s="30">
        <f t="shared" si="5"/>
        <v>0</v>
      </c>
      <c r="NE48" s="30">
        <v>0</v>
      </c>
      <c r="NF48" s="30">
        <v>0</v>
      </c>
      <c r="NG48" s="30">
        <v>728177492</v>
      </c>
      <c r="NH48" s="30">
        <v>0</v>
      </c>
      <c r="NI48" s="30">
        <v>0</v>
      </c>
      <c r="NJ48" s="30">
        <v>0</v>
      </c>
      <c r="NK48" s="30">
        <v>0</v>
      </c>
      <c r="NL48" s="30">
        <v>0</v>
      </c>
      <c r="NM48" s="30">
        <v>0</v>
      </c>
      <c r="NN48" s="30">
        <v>0</v>
      </c>
      <c r="NO48" s="30">
        <v>0</v>
      </c>
      <c r="NP48" s="30">
        <v>0</v>
      </c>
      <c r="NQ48" s="30">
        <v>0</v>
      </c>
      <c r="NR48" s="30">
        <v>0</v>
      </c>
      <c r="NS48" s="30">
        <v>0</v>
      </c>
      <c r="NT48" s="30">
        <v>0</v>
      </c>
      <c r="NU48" s="30">
        <v>1796941262</v>
      </c>
      <c r="NV48" s="30">
        <v>0</v>
      </c>
      <c r="NW48" s="30">
        <v>0</v>
      </c>
      <c r="NX48" s="30">
        <v>117846068</v>
      </c>
      <c r="NY48" s="30">
        <v>0</v>
      </c>
      <c r="NZ48" s="30">
        <v>0</v>
      </c>
      <c r="OA48" s="30">
        <v>217333338</v>
      </c>
      <c r="OB48" s="30">
        <v>0</v>
      </c>
      <c r="OC48" s="30">
        <v>0</v>
      </c>
      <c r="OD48" s="30">
        <v>0</v>
      </c>
      <c r="OE48" s="30">
        <v>0</v>
      </c>
      <c r="OF48" s="30">
        <v>0</v>
      </c>
      <c r="OG48" s="30">
        <v>0</v>
      </c>
      <c r="OH48" s="30">
        <v>0</v>
      </c>
      <c r="OI48" s="30">
        <v>0</v>
      </c>
      <c r="OJ48" s="30">
        <v>0</v>
      </c>
      <c r="OK48" s="30">
        <v>0</v>
      </c>
      <c r="OL48" s="30">
        <v>0</v>
      </c>
      <c r="OM48" s="30">
        <v>0</v>
      </c>
      <c r="ON48" s="30">
        <v>0</v>
      </c>
      <c r="OO48" s="30">
        <v>0</v>
      </c>
      <c r="OP48" s="30">
        <v>217333338</v>
      </c>
      <c r="OQ48" s="30">
        <v>0</v>
      </c>
      <c r="OR48" s="30">
        <v>0</v>
      </c>
      <c r="OS48" s="30">
        <v>884494353</v>
      </c>
      <c r="OT48" s="30">
        <v>0</v>
      </c>
      <c r="OU48" s="30">
        <v>762875498</v>
      </c>
      <c r="OV48" s="30">
        <v>0</v>
      </c>
      <c r="OW48" s="30">
        <v>0</v>
      </c>
      <c r="OX48" s="30">
        <v>3766250</v>
      </c>
      <c r="OY48" s="30">
        <v>0</v>
      </c>
      <c r="OZ48" s="30">
        <v>0</v>
      </c>
      <c r="PA48" s="30">
        <v>0</v>
      </c>
      <c r="PB48" s="30">
        <v>0</v>
      </c>
      <c r="PC48" s="30">
        <v>0</v>
      </c>
      <c r="PD48" s="30">
        <v>0</v>
      </c>
      <c r="PE48" s="30">
        <v>0</v>
      </c>
      <c r="PF48" s="30">
        <v>0</v>
      </c>
      <c r="PG48" s="30">
        <v>0</v>
      </c>
      <c r="PH48" s="30">
        <v>0</v>
      </c>
      <c r="PI48" s="30">
        <v>0</v>
      </c>
      <c r="PJ48" s="30">
        <v>0</v>
      </c>
      <c r="PK48" s="30">
        <v>0</v>
      </c>
      <c r="PL48" s="30">
        <v>0</v>
      </c>
      <c r="PM48" s="30">
        <v>117852605</v>
      </c>
      <c r="PN48" s="30">
        <v>117852605</v>
      </c>
      <c r="PO48" s="30">
        <v>0</v>
      </c>
      <c r="PP48" s="30">
        <v>0</v>
      </c>
      <c r="PQ48" s="30">
        <v>0</v>
      </c>
      <c r="PR48" s="30">
        <v>0</v>
      </c>
      <c r="PS48" s="30">
        <v>0</v>
      </c>
      <c r="PT48" s="30">
        <f t="shared" si="15"/>
        <v>0</v>
      </c>
      <c r="PU48" s="30">
        <v>0</v>
      </c>
      <c r="PV48" s="30">
        <v>0</v>
      </c>
      <c r="PW48" s="30">
        <v>0</v>
      </c>
      <c r="PX48" s="30">
        <v>0</v>
      </c>
      <c r="PY48" s="30">
        <v>0</v>
      </c>
      <c r="PZ48" s="30">
        <v>0</v>
      </c>
      <c r="QA48" s="30">
        <v>0</v>
      </c>
      <c r="QB48" s="30">
        <v>0</v>
      </c>
      <c r="QC48" s="30">
        <v>0</v>
      </c>
      <c r="QD48" s="30">
        <v>0</v>
      </c>
      <c r="QE48" s="30">
        <v>0</v>
      </c>
      <c r="QF48" s="30">
        <v>0</v>
      </c>
      <c r="QG48" s="30">
        <v>0</v>
      </c>
      <c r="QH48" s="30">
        <v>0</v>
      </c>
      <c r="QI48" s="30">
        <v>0</v>
      </c>
      <c r="QJ48" s="30">
        <v>0</v>
      </c>
      <c r="QK48" s="30">
        <v>0</v>
      </c>
      <c r="QL48" s="30">
        <v>0</v>
      </c>
      <c r="QM48" s="30">
        <v>0</v>
      </c>
      <c r="QN48" s="30">
        <v>0</v>
      </c>
      <c r="QO48" s="30">
        <f t="shared" si="16"/>
        <v>51780115114</v>
      </c>
      <c r="QP48" s="30">
        <f t="shared" si="17"/>
        <v>42893214413</v>
      </c>
      <c r="QQ48" s="30">
        <v>6209825</v>
      </c>
      <c r="QR48" s="30">
        <v>4590919</v>
      </c>
      <c r="QS48" s="30">
        <v>1618906</v>
      </c>
      <c r="QT48" s="30">
        <v>0</v>
      </c>
      <c r="QU48" s="30">
        <v>0</v>
      </c>
      <c r="QV48" s="30">
        <v>0</v>
      </c>
      <c r="QW48" s="30">
        <v>-14002525</v>
      </c>
      <c r="QX48" s="30">
        <v>-15274643</v>
      </c>
      <c r="QY48" s="30">
        <v>1272118</v>
      </c>
      <c r="QZ48" s="30">
        <v>27568495113</v>
      </c>
      <c r="RA48" s="30">
        <v>15332512000</v>
      </c>
      <c r="RB48" s="30">
        <v>0</v>
      </c>
      <c r="RC48" s="30">
        <v>0</v>
      </c>
      <c r="RD48" s="30">
        <v>0</v>
      </c>
      <c r="RE48" s="30">
        <v>0</v>
      </c>
      <c r="RF48" s="30">
        <v>0</v>
      </c>
      <c r="RG48" s="30">
        <v>0</v>
      </c>
      <c r="RH48" s="30">
        <v>0</v>
      </c>
      <c r="RI48" s="30">
        <v>8886900701</v>
      </c>
      <c r="RJ48" s="30">
        <v>8883868076</v>
      </c>
      <c r="RK48" s="30">
        <v>8883868076</v>
      </c>
      <c r="RL48" s="30">
        <v>7386188939</v>
      </c>
      <c r="RM48" s="30">
        <v>897420424</v>
      </c>
      <c r="RN48" s="30">
        <v>7879671</v>
      </c>
      <c r="RO48" s="30">
        <v>0</v>
      </c>
      <c r="RP48" s="30">
        <v>0</v>
      </c>
      <c r="RQ48" s="30">
        <v>0</v>
      </c>
      <c r="RR48" s="30">
        <v>4930607</v>
      </c>
      <c r="RS48" s="30">
        <v>0</v>
      </c>
      <c r="RT48" s="30">
        <v>18820194</v>
      </c>
      <c r="RU48" s="30">
        <v>555770494</v>
      </c>
      <c r="RV48" s="30">
        <v>6657602</v>
      </c>
      <c r="RW48" s="30">
        <v>4322506</v>
      </c>
      <c r="RX48" s="30">
        <v>0</v>
      </c>
      <c r="RY48" s="30">
        <v>1877639</v>
      </c>
      <c r="RZ48" s="30">
        <v>0</v>
      </c>
      <c r="SA48" s="30">
        <v>0</v>
      </c>
      <c r="SB48" s="30">
        <v>0</v>
      </c>
      <c r="SC48" s="30">
        <v>0</v>
      </c>
      <c r="SD48" s="30">
        <v>0</v>
      </c>
      <c r="SE48" s="30">
        <v>0</v>
      </c>
      <c r="SF48" s="30">
        <v>0</v>
      </c>
      <c r="SG48" s="30">
        <v>0</v>
      </c>
      <c r="SH48" s="30">
        <v>0</v>
      </c>
      <c r="SI48" s="30">
        <v>0</v>
      </c>
      <c r="SJ48" s="30">
        <v>0</v>
      </c>
      <c r="SK48" s="30">
        <v>0</v>
      </c>
      <c r="SL48" s="30">
        <v>0</v>
      </c>
      <c r="SM48" s="30">
        <v>0</v>
      </c>
      <c r="SN48" s="30">
        <v>0</v>
      </c>
      <c r="SO48" s="30">
        <v>0</v>
      </c>
      <c r="SP48" s="30">
        <v>0</v>
      </c>
      <c r="SQ48" s="30">
        <v>0</v>
      </c>
      <c r="SR48" s="30">
        <v>0</v>
      </c>
      <c r="SS48" s="30">
        <v>0</v>
      </c>
      <c r="ST48" s="30">
        <v>0</v>
      </c>
      <c r="SU48" s="30">
        <v>0</v>
      </c>
      <c r="SV48" s="30">
        <v>0</v>
      </c>
      <c r="SW48" s="30">
        <v>0</v>
      </c>
      <c r="SX48" s="30">
        <v>0</v>
      </c>
      <c r="SY48" s="30">
        <v>0</v>
      </c>
      <c r="SZ48" s="30">
        <v>0</v>
      </c>
      <c r="TA48" s="30">
        <v>0</v>
      </c>
      <c r="TB48" s="30">
        <v>0</v>
      </c>
      <c r="TC48" s="30">
        <v>0</v>
      </c>
      <c r="TD48" s="30">
        <v>0</v>
      </c>
      <c r="TE48" s="30">
        <v>0</v>
      </c>
      <c r="TF48" s="30">
        <v>0</v>
      </c>
      <c r="TG48" s="30">
        <v>0</v>
      </c>
      <c r="TH48" s="30">
        <v>0</v>
      </c>
      <c r="TI48" s="30">
        <f t="shared" si="18"/>
        <v>905300095</v>
      </c>
      <c r="TJ48" s="30">
        <f t="shared" si="6"/>
        <v>0</v>
      </c>
      <c r="TK48" s="30">
        <v>0</v>
      </c>
      <c r="TL48" s="30">
        <v>0</v>
      </c>
      <c r="TM48" s="30">
        <v>0</v>
      </c>
      <c r="TN48" s="30">
        <v>0</v>
      </c>
      <c r="TO48" s="30">
        <v>0</v>
      </c>
      <c r="TP48" s="30">
        <v>0</v>
      </c>
      <c r="TQ48" s="30">
        <v>0</v>
      </c>
      <c r="TR48" s="30">
        <v>0</v>
      </c>
      <c r="TS48" s="30">
        <v>0</v>
      </c>
      <c r="TT48" s="30">
        <v>0</v>
      </c>
      <c r="TU48" s="30">
        <v>3032625</v>
      </c>
      <c r="TV48" s="30">
        <v>0</v>
      </c>
      <c r="TW48" s="30">
        <v>3032625</v>
      </c>
      <c r="TX48" s="30">
        <v>0</v>
      </c>
      <c r="TY48" s="30">
        <v>0</v>
      </c>
      <c r="TZ48" s="30">
        <v>0</v>
      </c>
      <c r="UA48" s="30">
        <v>0</v>
      </c>
      <c r="UB48" s="30">
        <v>0</v>
      </c>
      <c r="UC48" s="30">
        <v>0</v>
      </c>
      <c r="UD48" s="30">
        <v>0</v>
      </c>
      <c r="UE48" s="30">
        <v>0</v>
      </c>
      <c r="UF48" s="30">
        <v>0</v>
      </c>
      <c r="UG48" s="30">
        <f t="shared" si="24"/>
        <v>189608308389</v>
      </c>
      <c r="UH48" s="1">
        <v>2395203393480</v>
      </c>
      <c r="UI48" s="1">
        <f>SUM($UG$40:UG48)-UH48</f>
        <v>0</v>
      </c>
    </row>
    <row r="49" spans="2:555">
      <c r="B49" s="58">
        <v>39722</v>
      </c>
      <c r="C49" s="30">
        <f t="shared" si="20"/>
        <v>147617766134</v>
      </c>
      <c r="D49" s="30">
        <f t="shared" si="21"/>
        <v>86566774051</v>
      </c>
      <c r="E49" s="30">
        <v>74402973545</v>
      </c>
      <c r="F49" s="30">
        <v>3019185</v>
      </c>
      <c r="G49" s="30">
        <v>395760</v>
      </c>
      <c r="H49" s="30">
        <v>44189327767</v>
      </c>
      <c r="I49" s="30">
        <v>38696594325.69928</v>
      </c>
      <c r="J49" s="30">
        <v>5492733441.300705</v>
      </c>
      <c r="K49" s="30">
        <v>0</v>
      </c>
      <c r="L49" s="30">
        <v>269159170</v>
      </c>
      <c r="M49" s="30">
        <v>24126709097</v>
      </c>
      <c r="N49" s="30">
        <v>24126709097</v>
      </c>
      <c r="O49" s="30">
        <v>0</v>
      </c>
      <c r="P49" s="30">
        <v>494643051</v>
      </c>
      <c r="Q49" s="30">
        <v>2565830778</v>
      </c>
      <c r="R49" s="30">
        <v>2450133481</v>
      </c>
      <c r="S49" s="30">
        <v>12163800506</v>
      </c>
      <c r="T49" s="30">
        <v>3593304000</v>
      </c>
      <c r="U49" s="30">
        <v>4227416000</v>
      </c>
      <c r="V49" s="30">
        <v>7820720000</v>
      </c>
      <c r="W49" s="30">
        <v>137108882</v>
      </c>
      <c r="X49" s="30">
        <v>1504031887</v>
      </c>
      <c r="Y49" s="30">
        <v>35507072</v>
      </c>
      <c r="Z49" s="30">
        <v>0</v>
      </c>
      <c r="AA49" s="30">
        <v>0</v>
      </c>
      <c r="AB49" s="30">
        <v>96683947</v>
      </c>
      <c r="AC49" s="30">
        <v>23523888</v>
      </c>
      <c r="AD49" s="30">
        <v>2544617742</v>
      </c>
      <c r="AE49" s="30">
        <v>0</v>
      </c>
      <c r="AF49" s="30">
        <v>0</v>
      </c>
      <c r="AG49" s="30">
        <v>0</v>
      </c>
      <c r="AH49" s="30">
        <v>0</v>
      </c>
      <c r="AI49" s="30">
        <f t="shared" si="22"/>
        <v>61050992083</v>
      </c>
      <c r="AJ49" s="30">
        <v>308485657</v>
      </c>
      <c r="AK49" s="30">
        <v>138799728</v>
      </c>
      <c r="AL49" s="30">
        <v>551280</v>
      </c>
      <c r="AM49" s="30">
        <v>169134649</v>
      </c>
      <c r="AN49" s="30">
        <v>0</v>
      </c>
      <c r="AO49" s="30">
        <v>875143702</v>
      </c>
      <c r="AP49" s="30">
        <v>858073930</v>
      </c>
      <c r="AQ49" s="30">
        <v>841461</v>
      </c>
      <c r="AR49" s="30">
        <v>9218270</v>
      </c>
      <c r="AS49" s="30">
        <v>0</v>
      </c>
      <c r="AT49" s="30">
        <v>6669380</v>
      </c>
      <c r="AU49" s="30">
        <v>340661</v>
      </c>
      <c r="AV49" s="30">
        <v>0</v>
      </c>
      <c r="AW49" s="30">
        <v>0</v>
      </c>
      <c r="AX49" s="30">
        <v>0</v>
      </c>
      <c r="AY49" s="30">
        <v>0</v>
      </c>
      <c r="AZ49" s="30">
        <v>0</v>
      </c>
      <c r="BA49" s="30">
        <v>0</v>
      </c>
      <c r="BB49" s="30">
        <v>0</v>
      </c>
      <c r="BC49" s="30">
        <v>0</v>
      </c>
      <c r="BD49" s="30">
        <v>2420184560</v>
      </c>
      <c r="BE49" s="30">
        <v>0</v>
      </c>
      <c r="BF49" s="30">
        <v>1796750816</v>
      </c>
      <c r="BG49" s="30">
        <v>544867582</v>
      </c>
      <c r="BH49" s="30">
        <v>234292</v>
      </c>
      <c r="BI49" s="30">
        <v>53434</v>
      </c>
      <c r="BJ49" s="30">
        <v>0</v>
      </c>
      <c r="BK49" s="30">
        <v>0</v>
      </c>
      <c r="BL49" s="30">
        <v>10931568</v>
      </c>
      <c r="BM49" s="30">
        <v>0</v>
      </c>
      <c r="BN49" s="30">
        <v>7783580</v>
      </c>
      <c r="BO49" s="30">
        <v>609035</v>
      </c>
      <c r="BP49" s="30">
        <v>0</v>
      </c>
      <c r="BQ49" s="30">
        <v>0</v>
      </c>
      <c r="BR49" s="30">
        <v>58954253</v>
      </c>
      <c r="BS49" s="30">
        <v>0</v>
      </c>
      <c r="BT49" s="30">
        <v>153106028</v>
      </c>
      <c r="BU49" s="30">
        <v>0</v>
      </c>
      <c r="BV49" s="30">
        <v>572950</v>
      </c>
      <c r="BW49" s="30">
        <v>200000</v>
      </c>
      <c r="BX49" s="30">
        <v>4944674</v>
      </c>
      <c r="BY49" s="30">
        <v>147388404</v>
      </c>
      <c r="BZ49" s="30">
        <v>0</v>
      </c>
      <c r="CA49" s="30">
        <v>0</v>
      </c>
      <c r="CB49" s="30">
        <v>0</v>
      </c>
      <c r="CC49" s="30">
        <v>3034778280</v>
      </c>
      <c r="CD49" s="30">
        <v>7063685</v>
      </c>
      <c r="CE49" s="30">
        <v>1623681289</v>
      </c>
      <c r="CF49" s="30">
        <v>81696296</v>
      </c>
      <c r="CG49" s="30">
        <v>319304456</v>
      </c>
      <c r="CH49" s="30">
        <v>50239217</v>
      </c>
      <c r="CI49" s="30">
        <v>12109130</v>
      </c>
      <c r="CJ49" s="30">
        <v>1066107</v>
      </c>
      <c r="CK49" s="30">
        <v>3168463</v>
      </c>
      <c r="CL49" s="30">
        <v>2132175</v>
      </c>
      <c r="CM49" s="30">
        <v>509116</v>
      </c>
      <c r="CN49" s="30">
        <v>498657</v>
      </c>
      <c r="CO49" s="30">
        <v>692982</v>
      </c>
      <c r="CP49" s="30">
        <v>4041630</v>
      </c>
      <c r="CQ49" s="30">
        <v>0</v>
      </c>
      <c r="CR49" s="30">
        <v>0</v>
      </c>
      <c r="CS49" s="30">
        <v>1142982899</v>
      </c>
      <c r="CT49" s="30">
        <v>319498562</v>
      </c>
      <c r="CU49" s="30">
        <v>24083133</v>
      </c>
      <c r="CV49" s="30">
        <v>39398440</v>
      </c>
      <c r="CW49" s="30">
        <v>16171038</v>
      </c>
      <c r="CX49" s="30">
        <v>8133841</v>
      </c>
      <c r="CY49" s="30">
        <v>3810540</v>
      </c>
      <c r="CZ49" s="30">
        <f t="shared" si="8"/>
        <v>850947474</v>
      </c>
      <c r="DA49" s="30">
        <v>766139910</v>
      </c>
      <c r="DB49" s="30">
        <v>84807564</v>
      </c>
      <c r="DC49" s="30">
        <v>0</v>
      </c>
      <c r="DD49" s="30">
        <v>0</v>
      </c>
      <c r="DE49" s="30">
        <v>-119060129</v>
      </c>
      <c r="DF49" s="30">
        <v>0</v>
      </c>
      <c r="DG49" s="30">
        <v>0</v>
      </c>
      <c r="DH49" s="30">
        <v>0</v>
      </c>
      <c r="DI49" s="30">
        <v>9031216</v>
      </c>
      <c r="DJ49" s="30">
        <v>0</v>
      </c>
      <c r="DK49" s="30">
        <v>9031216</v>
      </c>
      <c r="DL49" s="30">
        <v>357265</v>
      </c>
      <c r="DM49" s="30">
        <f t="shared" si="9"/>
        <v>403023325</v>
      </c>
      <c r="DN49" s="30">
        <v>35420919</v>
      </c>
      <c r="DO49" s="30">
        <v>6036130</v>
      </c>
      <c r="DP49" s="30">
        <v>5376599</v>
      </c>
      <c r="DQ49" s="30">
        <v>659531</v>
      </c>
      <c r="DR49" s="30">
        <v>253175310</v>
      </c>
      <c r="DS49" s="30">
        <v>14490622</v>
      </c>
      <c r="DT49" s="30">
        <v>13090913</v>
      </c>
      <c r="DU49" s="30">
        <v>1328020</v>
      </c>
      <c r="DV49" s="30">
        <v>71689</v>
      </c>
      <c r="DW49" s="30">
        <v>9934400</v>
      </c>
      <c r="DX49" s="30">
        <v>1416000</v>
      </c>
      <c r="DY49" s="30">
        <v>1352800</v>
      </c>
      <c r="DZ49" s="30">
        <v>0</v>
      </c>
      <c r="EA49" s="30">
        <v>7165600</v>
      </c>
      <c r="EB49" s="30">
        <v>0</v>
      </c>
      <c r="EC49" s="30">
        <v>6853008</v>
      </c>
      <c r="ED49" s="30">
        <v>83308</v>
      </c>
      <c r="EE49" s="30">
        <v>6765800</v>
      </c>
      <c r="EF49" s="30">
        <v>3900</v>
      </c>
      <c r="EG49" s="30">
        <v>14791396</v>
      </c>
      <c r="EH49" s="30">
        <v>14791396</v>
      </c>
      <c r="EI49" s="30">
        <v>0</v>
      </c>
      <c r="EJ49" s="30">
        <v>0</v>
      </c>
      <c r="EK49" s="30">
        <v>31155030</v>
      </c>
      <c r="EL49" s="30">
        <v>1587516</v>
      </c>
      <c r="EM49" s="30">
        <v>931143</v>
      </c>
      <c r="EN49" s="30">
        <v>18486355</v>
      </c>
      <c r="EO49" s="30">
        <v>1987124</v>
      </c>
      <c r="EP49" s="30">
        <v>704892</v>
      </c>
      <c r="EQ49" s="30">
        <v>30530</v>
      </c>
      <c r="ER49" s="30">
        <v>30530</v>
      </c>
      <c r="ES49" s="30">
        <v>1053257</v>
      </c>
      <c r="ET49" s="30">
        <v>167915</v>
      </c>
      <c r="EU49" s="30">
        <v>4337001</v>
      </c>
      <c r="EV49" s="30">
        <v>1552168</v>
      </c>
      <c r="EW49" s="30">
        <v>40542775</v>
      </c>
      <c r="EX49" s="30">
        <v>0</v>
      </c>
      <c r="EY49" s="30">
        <v>167912</v>
      </c>
      <c r="EZ49" s="30">
        <v>31857216</v>
      </c>
      <c r="FA49" s="30">
        <v>8517647</v>
      </c>
      <c r="FB49" s="30">
        <v>476725</v>
      </c>
      <c r="FC49" s="30">
        <v>232679</v>
      </c>
      <c r="FD49" s="30">
        <v>38068</v>
      </c>
      <c r="FE49" s="30">
        <v>0</v>
      </c>
      <c r="FF49" s="30">
        <v>105779300</v>
      </c>
      <c r="FG49" s="30">
        <v>108390966</v>
      </c>
      <c r="FH49" s="30">
        <v>5403668</v>
      </c>
      <c r="FI49" s="30">
        <v>87079600</v>
      </c>
      <c r="FJ49" s="30">
        <v>14411765</v>
      </c>
      <c r="FK49" s="30">
        <v>1753147</v>
      </c>
      <c r="FL49" s="30">
        <v>0</v>
      </c>
      <c r="FM49" s="30">
        <v>0</v>
      </c>
      <c r="FN49" s="30">
        <v>0</v>
      </c>
      <c r="FO49" s="30">
        <v>12658618</v>
      </c>
      <c r="FP49" s="30">
        <v>1495933</v>
      </c>
      <c r="FQ49" s="30">
        <v>0</v>
      </c>
      <c r="FR49" s="30">
        <f t="shared" si="10"/>
        <v>285791508</v>
      </c>
      <c r="FS49" s="30">
        <v>67687785</v>
      </c>
      <c r="FT49" s="30">
        <v>155984</v>
      </c>
      <c r="FU49" s="30">
        <v>16579207</v>
      </c>
      <c r="FV49" s="30">
        <v>30476364</v>
      </c>
      <c r="FW49" s="30">
        <v>1333400</v>
      </c>
      <c r="FX49" s="30">
        <v>29142964</v>
      </c>
      <c r="FY49" s="30">
        <v>238000</v>
      </c>
      <c r="FZ49" s="30">
        <v>198443</v>
      </c>
      <c r="GA49" s="30">
        <v>12628587</v>
      </c>
      <c r="GB49" s="30">
        <v>7411200</v>
      </c>
      <c r="GC49" s="30">
        <v>4217963</v>
      </c>
      <c r="GD49" s="30">
        <v>0</v>
      </c>
      <c r="GE49" s="30">
        <v>4217963</v>
      </c>
      <c r="GF49" s="30">
        <v>0</v>
      </c>
      <c r="GG49" s="30">
        <v>0</v>
      </c>
      <c r="GH49" s="30">
        <v>8858018</v>
      </c>
      <c r="GI49" s="30">
        <v>82059513</v>
      </c>
      <c r="GJ49" s="30">
        <v>82059513</v>
      </c>
      <c r="GK49" s="30">
        <v>0</v>
      </c>
      <c r="GL49" s="30">
        <v>122968229</v>
      </c>
      <c r="GM49" s="30">
        <v>3548009</v>
      </c>
      <c r="GN49" s="30">
        <v>0</v>
      </c>
      <c r="GO49" s="30">
        <v>0</v>
      </c>
      <c r="GP49" s="30">
        <v>41952868</v>
      </c>
      <c r="GQ49" s="30">
        <v>16095566</v>
      </c>
      <c r="GR49" s="30">
        <v>75000</v>
      </c>
      <c r="GS49" s="30">
        <v>0</v>
      </c>
      <c r="GT49" s="30">
        <v>61296786</v>
      </c>
      <c r="GU49" s="30">
        <v>1268573762</v>
      </c>
      <c r="GV49" s="30">
        <v>0</v>
      </c>
      <c r="GW49" s="30">
        <v>910740</v>
      </c>
      <c r="GX49" s="30">
        <v>0</v>
      </c>
      <c r="GY49" s="30">
        <v>0</v>
      </c>
      <c r="GZ49" s="30">
        <f t="shared" si="19"/>
        <v>1267663022</v>
      </c>
      <c r="HA49" s="30">
        <v>0</v>
      </c>
      <c r="HB49" s="30">
        <v>0</v>
      </c>
      <c r="HC49" s="30">
        <v>0</v>
      </c>
      <c r="HD49" s="30">
        <v>0</v>
      </c>
      <c r="HE49" s="30">
        <v>0</v>
      </c>
      <c r="HF49" s="30">
        <v>0</v>
      </c>
      <c r="HG49" s="30">
        <v>0</v>
      </c>
      <c r="HH49" s="30">
        <f t="shared" si="11"/>
        <v>1141893116</v>
      </c>
      <c r="HI49" s="30">
        <f t="shared" si="12"/>
        <v>125769906</v>
      </c>
      <c r="HJ49" s="30">
        <v>1141893116</v>
      </c>
      <c r="HK49" s="30">
        <v>125769906</v>
      </c>
      <c r="HL49" s="30">
        <v>0</v>
      </c>
      <c r="HM49" s="30">
        <v>0</v>
      </c>
      <c r="HN49" s="30">
        <v>0</v>
      </c>
      <c r="HO49" s="30">
        <v>0</v>
      </c>
      <c r="HP49" s="30">
        <v>17349291</v>
      </c>
      <c r="HQ49" s="30">
        <v>3275526</v>
      </c>
      <c r="HR49" s="30">
        <v>4550358</v>
      </c>
      <c r="HS49" s="30">
        <v>9523407</v>
      </c>
      <c r="HT49" s="30">
        <v>0</v>
      </c>
      <c r="HU49" s="30">
        <v>0</v>
      </c>
      <c r="HV49" s="30">
        <v>0</v>
      </c>
      <c r="HW49" s="30">
        <v>0</v>
      </c>
      <c r="HX49" s="30">
        <f t="shared" si="13"/>
        <v>1141893116</v>
      </c>
      <c r="HY49" s="30">
        <f t="shared" si="14"/>
        <v>125769906</v>
      </c>
      <c r="HZ49" s="30">
        <v>50503791105</v>
      </c>
      <c r="IA49" s="30">
        <v>49342162653</v>
      </c>
      <c r="IB49" s="30">
        <v>49342162653</v>
      </c>
      <c r="IC49" s="30">
        <v>0</v>
      </c>
      <c r="ID49" s="30">
        <v>0</v>
      </c>
      <c r="IE49" s="30">
        <v>0</v>
      </c>
      <c r="IF49" s="30">
        <v>0</v>
      </c>
      <c r="IG49" s="30">
        <v>40121530349</v>
      </c>
      <c r="IH49" s="30">
        <v>31949768258</v>
      </c>
      <c r="II49" s="30">
        <v>6898207054</v>
      </c>
      <c r="IJ49" s="30">
        <v>1273555037</v>
      </c>
      <c r="IK49" s="30">
        <v>0</v>
      </c>
      <c r="IL49" s="30">
        <v>5184364159</v>
      </c>
      <c r="IM49" s="30">
        <v>1234925565</v>
      </c>
      <c r="IN49" s="30">
        <v>222012501</v>
      </c>
      <c r="IO49" s="30">
        <v>166509376</v>
      </c>
      <c r="IP49" s="30">
        <v>3560916717</v>
      </c>
      <c r="IQ49" s="30">
        <v>0</v>
      </c>
      <c r="IR49" s="30">
        <v>0</v>
      </c>
      <c r="IS49" s="30">
        <v>0</v>
      </c>
      <c r="IT49" s="30">
        <v>0</v>
      </c>
      <c r="IU49" s="30">
        <v>0</v>
      </c>
      <c r="IV49" s="30">
        <v>160600436</v>
      </c>
      <c r="IW49" s="30">
        <v>0</v>
      </c>
      <c r="IX49" s="30">
        <v>3875667709</v>
      </c>
      <c r="IY49" s="30">
        <v>0</v>
      </c>
      <c r="IZ49" s="30">
        <v>0</v>
      </c>
      <c r="JA49" s="30">
        <v>0</v>
      </c>
      <c r="JB49" s="30">
        <v>0</v>
      </c>
      <c r="JC49" s="30">
        <v>0</v>
      </c>
      <c r="JD49" s="30">
        <v>0</v>
      </c>
      <c r="JE49" s="30">
        <v>0</v>
      </c>
      <c r="JF49" s="30">
        <v>0</v>
      </c>
      <c r="JG49" s="30">
        <v>0</v>
      </c>
      <c r="JH49" s="31">
        <v>0</v>
      </c>
      <c r="JI49" s="43">
        <v>0</v>
      </c>
      <c r="JJ49" s="43">
        <v>0</v>
      </c>
      <c r="JK49" s="43">
        <v>0</v>
      </c>
      <c r="JL49" s="43"/>
      <c r="JM49" s="30">
        <v>0</v>
      </c>
      <c r="JN49" s="43">
        <v>0</v>
      </c>
      <c r="JO49" s="30">
        <v>303755256</v>
      </c>
      <c r="JP49" s="30">
        <v>36407520</v>
      </c>
      <c r="JQ49" s="30">
        <v>36407520</v>
      </c>
      <c r="JR49" s="30">
        <v>0</v>
      </c>
      <c r="JS49" s="30">
        <v>0</v>
      </c>
      <c r="JT49" s="30">
        <v>0</v>
      </c>
      <c r="JU49" s="30">
        <v>0</v>
      </c>
      <c r="JV49" s="30">
        <v>0</v>
      </c>
      <c r="JW49" s="30">
        <v>0</v>
      </c>
      <c r="JX49" s="30">
        <v>0</v>
      </c>
      <c r="JY49" s="30">
        <v>0</v>
      </c>
      <c r="JZ49" s="30">
        <v>0</v>
      </c>
      <c r="KA49" s="30">
        <v>0</v>
      </c>
      <c r="KB49" s="30">
        <v>0</v>
      </c>
      <c r="KC49" s="30">
        <v>0</v>
      </c>
      <c r="KD49" s="30">
        <v>0</v>
      </c>
      <c r="KE49" s="30">
        <v>0</v>
      </c>
      <c r="KF49" s="30">
        <v>0</v>
      </c>
      <c r="KG49" s="30">
        <v>0</v>
      </c>
      <c r="KH49" s="30">
        <v>0</v>
      </c>
      <c r="KI49" s="43">
        <v>0</v>
      </c>
      <c r="KJ49" s="43">
        <v>0</v>
      </c>
      <c r="KK49" s="43">
        <v>0</v>
      </c>
      <c r="KL49" s="43">
        <v>0</v>
      </c>
      <c r="KM49" s="30">
        <v>1125220932</v>
      </c>
      <c r="KN49" s="30">
        <v>924384255</v>
      </c>
      <c r="KO49" s="30">
        <v>33758687</v>
      </c>
      <c r="KP49" s="30">
        <v>5276975</v>
      </c>
      <c r="KQ49" s="30">
        <v>0</v>
      </c>
      <c r="KR49" s="30">
        <v>5244625</v>
      </c>
      <c r="KS49" s="30">
        <v>3361357</v>
      </c>
      <c r="KT49" s="30">
        <v>3809055</v>
      </c>
      <c r="KU49" s="30">
        <v>0</v>
      </c>
      <c r="KV49" s="30">
        <v>119084998</v>
      </c>
      <c r="KW49" s="30">
        <v>0</v>
      </c>
      <c r="KX49" s="30">
        <v>846906</v>
      </c>
      <c r="KY49" s="30">
        <v>3113488</v>
      </c>
      <c r="KZ49" s="30">
        <v>3076000</v>
      </c>
      <c r="LA49" s="30">
        <v>12437690</v>
      </c>
      <c r="LB49" s="30">
        <v>1221447</v>
      </c>
      <c r="LC49" s="30">
        <v>2287722</v>
      </c>
      <c r="LD49" s="30">
        <v>0</v>
      </c>
      <c r="LE49" s="30">
        <v>0</v>
      </c>
      <c r="LF49" s="30">
        <v>0</v>
      </c>
      <c r="LG49" s="30">
        <v>0</v>
      </c>
      <c r="LH49" s="30">
        <v>0</v>
      </c>
      <c r="LI49" s="30">
        <v>7317727</v>
      </c>
      <c r="LJ49" s="31">
        <v>0</v>
      </c>
      <c r="LK49" s="31">
        <v>0</v>
      </c>
      <c r="LL49" s="31">
        <v>0</v>
      </c>
      <c r="LM49" s="31">
        <v>0</v>
      </c>
      <c r="LN49" s="31">
        <v>0</v>
      </c>
      <c r="LO49" s="31">
        <v>0</v>
      </c>
      <c r="LP49" s="31">
        <v>0</v>
      </c>
      <c r="LQ49" s="31">
        <v>0</v>
      </c>
      <c r="LR49" s="31">
        <v>0</v>
      </c>
      <c r="LS49" s="31">
        <v>0</v>
      </c>
      <c r="LT49" s="31">
        <v>0</v>
      </c>
      <c r="LU49" s="31">
        <v>0</v>
      </c>
      <c r="LV49" s="31">
        <v>0</v>
      </c>
      <c r="LW49" s="31">
        <v>0</v>
      </c>
      <c r="LX49" s="31">
        <v>0</v>
      </c>
      <c r="LY49" s="31">
        <v>0</v>
      </c>
      <c r="LZ49" s="31">
        <v>0</v>
      </c>
      <c r="MA49" s="31">
        <v>0</v>
      </c>
      <c r="MB49" s="31">
        <v>0</v>
      </c>
      <c r="MC49" s="31">
        <v>0</v>
      </c>
      <c r="MD49" s="31">
        <v>0</v>
      </c>
      <c r="ME49" s="31">
        <v>0</v>
      </c>
      <c r="MF49" s="31">
        <v>0</v>
      </c>
      <c r="MG49" s="31">
        <v>0</v>
      </c>
      <c r="MH49" s="31">
        <v>0</v>
      </c>
      <c r="MI49" s="31">
        <v>0</v>
      </c>
      <c r="MJ49" s="31">
        <v>0</v>
      </c>
      <c r="MK49" s="31">
        <v>0</v>
      </c>
      <c r="ML49" s="31">
        <v>0</v>
      </c>
      <c r="MM49" s="31">
        <v>0</v>
      </c>
      <c r="MN49" s="31">
        <v>0</v>
      </c>
      <c r="MO49" s="31">
        <v>0</v>
      </c>
      <c r="MP49" s="31">
        <v>0</v>
      </c>
      <c r="MQ49" s="30">
        <v>157980701</v>
      </c>
      <c r="MR49" s="30">
        <v>0</v>
      </c>
      <c r="MS49" s="30">
        <f t="shared" si="23"/>
        <v>30559324224</v>
      </c>
      <c r="MT49" s="30">
        <v>29449520639</v>
      </c>
      <c r="MU49" s="30">
        <v>0</v>
      </c>
      <c r="MV49" s="30">
        <v>18419472580</v>
      </c>
      <c r="MW49" s="30">
        <v>0</v>
      </c>
      <c r="MX49" s="30">
        <v>0</v>
      </c>
      <c r="MY49" s="30">
        <v>0</v>
      </c>
      <c r="MZ49" s="30">
        <v>8267703908</v>
      </c>
      <c r="NA49" s="30">
        <f t="shared" si="4"/>
        <v>0</v>
      </c>
      <c r="NB49" s="30">
        <v>0</v>
      </c>
      <c r="NC49" s="30">
        <v>0</v>
      </c>
      <c r="ND49" s="30">
        <f t="shared" si="5"/>
        <v>0</v>
      </c>
      <c r="NE49" s="30">
        <v>0</v>
      </c>
      <c r="NF49" s="30">
        <v>0</v>
      </c>
      <c r="NG49" s="30">
        <v>738605157</v>
      </c>
      <c r="NH49" s="30">
        <v>0</v>
      </c>
      <c r="NI49" s="30">
        <v>0</v>
      </c>
      <c r="NJ49" s="30">
        <v>0</v>
      </c>
      <c r="NK49" s="30">
        <v>0</v>
      </c>
      <c r="NL49" s="30">
        <v>0</v>
      </c>
      <c r="NM49" s="30">
        <v>0</v>
      </c>
      <c r="NN49" s="30">
        <v>0</v>
      </c>
      <c r="NO49" s="30">
        <v>0</v>
      </c>
      <c r="NP49" s="30">
        <v>0</v>
      </c>
      <c r="NQ49" s="30">
        <v>0</v>
      </c>
      <c r="NR49" s="30">
        <v>0</v>
      </c>
      <c r="NS49" s="30">
        <v>0</v>
      </c>
      <c r="NT49" s="30">
        <v>0</v>
      </c>
      <c r="NU49" s="30">
        <v>1888998127</v>
      </c>
      <c r="NV49" s="30">
        <v>0</v>
      </c>
      <c r="NW49" s="30">
        <v>0</v>
      </c>
      <c r="NX49" s="30">
        <v>134740867</v>
      </c>
      <c r="NY49" s="30">
        <v>0</v>
      </c>
      <c r="NZ49" s="30">
        <v>0</v>
      </c>
      <c r="OA49" s="30">
        <v>226032889</v>
      </c>
      <c r="OB49" s="30">
        <v>0</v>
      </c>
      <c r="OC49" s="30">
        <v>0</v>
      </c>
      <c r="OD49" s="30">
        <v>0</v>
      </c>
      <c r="OE49" s="30">
        <v>0</v>
      </c>
      <c r="OF49" s="30">
        <v>0</v>
      </c>
      <c r="OG49" s="30">
        <v>0</v>
      </c>
      <c r="OH49" s="30">
        <v>0</v>
      </c>
      <c r="OI49" s="30">
        <v>0</v>
      </c>
      <c r="OJ49" s="30">
        <v>0</v>
      </c>
      <c r="OK49" s="30">
        <v>0</v>
      </c>
      <c r="OL49" s="30">
        <v>0</v>
      </c>
      <c r="OM49" s="30">
        <v>0</v>
      </c>
      <c r="ON49" s="30">
        <v>0</v>
      </c>
      <c r="OO49" s="30">
        <v>0</v>
      </c>
      <c r="OP49" s="30">
        <v>226032889</v>
      </c>
      <c r="OQ49" s="30">
        <v>0</v>
      </c>
      <c r="OR49" s="30">
        <v>0</v>
      </c>
      <c r="OS49" s="30">
        <v>883770696</v>
      </c>
      <c r="OT49" s="30">
        <v>0</v>
      </c>
      <c r="OU49" s="30">
        <v>762875498</v>
      </c>
      <c r="OV49" s="30">
        <v>0</v>
      </c>
      <c r="OW49" s="30">
        <v>0</v>
      </c>
      <c r="OX49" s="30">
        <v>1453785</v>
      </c>
      <c r="OY49" s="30">
        <v>0</v>
      </c>
      <c r="OZ49" s="30">
        <v>0</v>
      </c>
      <c r="PA49" s="30">
        <v>0</v>
      </c>
      <c r="PB49" s="30">
        <v>0</v>
      </c>
      <c r="PC49" s="30">
        <v>0</v>
      </c>
      <c r="PD49" s="30">
        <v>0</v>
      </c>
      <c r="PE49" s="30">
        <v>0</v>
      </c>
      <c r="PF49" s="30">
        <v>0</v>
      </c>
      <c r="PG49" s="30">
        <v>0</v>
      </c>
      <c r="PH49" s="30">
        <v>0</v>
      </c>
      <c r="PI49" s="30">
        <v>0</v>
      </c>
      <c r="PJ49" s="30">
        <v>0</v>
      </c>
      <c r="PK49" s="30">
        <v>0</v>
      </c>
      <c r="PL49" s="30">
        <v>0</v>
      </c>
      <c r="PM49" s="30">
        <v>119441413</v>
      </c>
      <c r="PN49" s="30">
        <v>119441413</v>
      </c>
      <c r="PO49" s="30">
        <v>0</v>
      </c>
      <c r="PP49" s="30">
        <v>0</v>
      </c>
      <c r="PQ49" s="30">
        <v>0</v>
      </c>
      <c r="PR49" s="30">
        <v>0</v>
      </c>
      <c r="PS49" s="30">
        <v>0</v>
      </c>
      <c r="PT49" s="30">
        <f t="shared" si="15"/>
        <v>0</v>
      </c>
      <c r="PU49" s="30">
        <v>0</v>
      </c>
      <c r="PV49" s="30">
        <v>0</v>
      </c>
      <c r="PW49" s="30">
        <v>0</v>
      </c>
      <c r="PX49" s="30">
        <v>0</v>
      </c>
      <c r="PY49" s="30">
        <v>0</v>
      </c>
      <c r="PZ49" s="30">
        <v>0</v>
      </c>
      <c r="QA49" s="30">
        <v>0</v>
      </c>
      <c r="QB49" s="30">
        <v>0</v>
      </c>
      <c r="QC49" s="30">
        <v>0</v>
      </c>
      <c r="QD49" s="30">
        <v>0</v>
      </c>
      <c r="QE49" s="30">
        <v>0</v>
      </c>
      <c r="QF49" s="30">
        <v>0</v>
      </c>
      <c r="QG49" s="30">
        <v>0</v>
      </c>
      <c r="QH49" s="30">
        <v>0</v>
      </c>
      <c r="QI49" s="30">
        <v>0</v>
      </c>
      <c r="QJ49" s="30">
        <v>0</v>
      </c>
      <c r="QK49" s="30">
        <v>0</v>
      </c>
      <c r="QL49" s="30">
        <v>0</v>
      </c>
      <c r="QM49" s="30">
        <v>0</v>
      </c>
      <c r="QN49" s="30">
        <v>0</v>
      </c>
      <c r="QO49" s="30">
        <f t="shared" si="16"/>
        <v>33751156168</v>
      </c>
      <c r="QP49" s="30">
        <f t="shared" si="17"/>
        <v>24037460463</v>
      </c>
      <c r="QQ49" s="30">
        <v>113687891</v>
      </c>
      <c r="QR49" s="30">
        <v>9732111</v>
      </c>
      <c r="QS49" s="30">
        <v>103955780</v>
      </c>
      <c r="QT49" s="30">
        <v>0</v>
      </c>
      <c r="QU49" s="30">
        <v>0</v>
      </c>
      <c r="QV49" s="30">
        <v>0</v>
      </c>
      <c r="QW49" s="30">
        <v>5699254850</v>
      </c>
      <c r="QX49" s="30">
        <v>5698563295</v>
      </c>
      <c r="QY49" s="30">
        <v>691555</v>
      </c>
      <c r="QZ49" s="30">
        <v>4534985853</v>
      </c>
      <c r="RA49" s="30">
        <v>13689531869</v>
      </c>
      <c r="RB49" s="30">
        <v>0</v>
      </c>
      <c r="RC49" s="30">
        <v>0</v>
      </c>
      <c r="RD49" s="30">
        <v>0</v>
      </c>
      <c r="RE49" s="30">
        <v>0</v>
      </c>
      <c r="RF49" s="30">
        <v>0</v>
      </c>
      <c r="RG49" s="30">
        <v>0</v>
      </c>
      <c r="RH49" s="30">
        <v>0</v>
      </c>
      <c r="RI49" s="30">
        <v>9713695705</v>
      </c>
      <c r="RJ49" s="30">
        <v>9626572506</v>
      </c>
      <c r="RK49" s="30">
        <v>9626572506</v>
      </c>
      <c r="RL49" s="30">
        <v>8231555185</v>
      </c>
      <c r="RM49" s="30">
        <v>1100403533</v>
      </c>
      <c r="RN49" s="30">
        <v>2279283159</v>
      </c>
      <c r="RO49" s="30">
        <v>0</v>
      </c>
      <c r="RP49" s="30">
        <v>0</v>
      </c>
      <c r="RQ49" s="30">
        <v>0</v>
      </c>
      <c r="RR49" s="30">
        <v>4710713</v>
      </c>
      <c r="RS49" s="30">
        <v>0</v>
      </c>
      <c r="RT49" s="30">
        <v>360126</v>
      </c>
      <c r="RU49" s="30">
        <v>-2000389565</v>
      </c>
      <c r="RV49" s="30">
        <v>6387475</v>
      </c>
      <c r="RW49" s="30">
        <v>4261880</v>
      </c>
      <c r="RX49" s="30">
        <v>0</v>
      </c>
      <c r="RY49" s="30">
        <v>0</v>
      </c>
      <c r="RZ49" s="30">
        <v>0</v>
      </c>
      <c r="SA49" s="30">
        <v>0</v>
      </c>
      <c r="SB49" s="30">
        <v>0</v>
      </c>
      <c r="SC49" s="30">
        <v>0</v>
      </c>
      <c r="SD49" s="30">
        <v>0</v>
      </c>
      <c r="SE49" s="30">
        <v>0</v>
      </c>
      <c r="SF49" s="30">
        <v>0</v>
      </c>
      <c r="SG49" s="30">
        <v>0</v>
      </c>
      <c r="SH49" s="30">
        <v>0</v>
      </c>
      <c r="SI49" s="30">
        <v>0</v>
      </c>
      <c r="SJ49" s="30">
        <v>0</v>
      </c>
      <c r="SK49" s="30">
        <v>0</v>
      </c>
      <c r="SL49" s="30">
        <v>0</v>
      </c>
      <c r="SM49" s="30">
        <v>0</v>
      </c>
      <c r="SN49" s="30">
        <v>0</v>
      </c>
      <c r="SO49" s="30">
        <v>0</v>
      </c>
      <c r="SP49" s="30">
        <v>0</v>
      </c>
      <c r="SQ49" s="30">
        <v>0</v>
      </c>
      <c r="SR49" s="30">
        <v>0</v>
      </c>
      <c r="SS49" s="30">
        <v>0</v>
      </c>
      <c r="ST49" s="30">
        <v>0</v>
      </c>
      <c r="SU49" s="30">
        <v>0</v>
      </c>
      <c r="SV49" s="30">
        <v>0</v>
      </c>
      <c r="SW49" s="30">
        <v>0</v>
      </c>
      <c r="SX49" s="30">
        <v>0</v>
      </c>
      <c r="SY49" s="30">
        <v>0</v>
      </c>
      <c r="SZ49" s="30">
        <v>0</v>
      </c>
      <c r="TA49" s="30">
        <v>0</v>
      </c>
      <c r="TB49" s="30">
        <v>0</v>
      </c>
      <c r="TC49" s="30">
        <v>0</v>
      </c>
      <c r="TD49" s="30">
        <v>0</v>
      </c>
      <c r="TE49" s="30">
        <v>0</v>
      </c>
      <c r="TF49" s="30">
        <v>0</v>
      </c>
      <c r="TG49" s="30">
        <v>0</v>
      </c>
      <c r="TH49" s="30">
        <v>0</v>
      </c>
      <c r="TI49" s="30">
        <f t="shared" si="18"/>
        <v>3379686692</v>
      </c>
      <c r="TJ49" s="30">
        <f t="shared" si="6"/>
        <v>0</v>
      </c>
      <c r="TK49" s="30">
        <v>0</v>
      </c>
      <c r="TL49" s="30">
        <v>0</v>
      </c>
      <c r="TM49" s="30">
        <v>0</v>
      </c>
      <c r="TN49" s="30">
        <v>0</v>
      </c>
      <c r="TO49" s="30">
        <v>0</v>
      </c>
      <c r="TP49" s="30">
        <v>0</v>
      </c>
      <c r="TQ49" s="30">
        <v>0</v>
      </c>
      <c r="TR49" s="30">
        <v>0</v>
      </c>
      <c r="TS49" s="30">
        <v>0</v>
      </c>
      <c r="TT49" s="30">
        <v>0</v>
      </c>
      <c r="TU49" s="30">
        <v>87123199</v>
      </c>
      <c r="TV49" s="30">
        <v>0</v>
      </c>
      <c r="TW49" s="30">
        <v>3095555</v>
      </c>
      <c r="TX49" s="30">
        <v>1058302</v>
      </c>
      <c r="TY49" s="30">
        <v>82969342</v>
      </c>
      <c r="TZ49" s="30">
        <v>0</v>
      </c>
      <c r="UA49" s="30">
        <v>0</v>
      </c>
      <c r="UB49" s="30">
        <v>0</v>
      </c>
      <c r="UC49" s="30">
        <v>0</v>
      </c>
      <c r="UD49" s="30">
        <v>0</v>
      </c>
      <c r="UE49" s="30">
        <v>0</v>
      </c>
      <c r="UF49" s="30">
        <v>0</v>
      </c>
      <c r="UG49" s="30">
        <f t="shared" si="24"/>
        <v>211928246526</v>
      </c>
      <c r="UH49" s="1">
        <v>2607131640006</v>
      </c>
      <c r="UI49" s="1">
        <f>SUM($UG$40:UG49)-UH49</f>
        <v>0</v>
      </c>
    </row>
    <row r="50" spans="2:555">
      <c r="B50" s="58">
        <v>39753</v>
      </c>
      <c r="C50" s="30">
        <f t="shared" si="20"/>
        <v>131063641165</v>
      </c>
      <c r="D50" s="30">
        <f t="shared" si="21"/>
        <v>57838308610</v>
      </c>
      <c r="E50" s="30">
        <v>45304731404</v>
      </c>
      <c r="F50" s="30">
        <v>3461989</v>
      </c>
      <c r="G50" s="30">
        <v>449400</v>
      </c>
      <c r="H50" s="30">
        <v>16001276872</v>
      </c>
      <c r="I50" s="30">
        <v>14012318157.248505</v>
      </c>
      <c r="J50" s="30">
        <v>1988958714.7514954</v>
      </c>
      <c r="K50" s="30">
        <v>0</v>
      </c>
      <c r="L50" s="30">
        <v>249149197</v>
      </c>
      <c r="M50" s="30">
        <v>23263005382</v>
      </c>
      <c r="N50" s="30">
        <v>23263005382</v>
      </c>
      <c r="O50" s="30">
        <v>0</v>
      </c>
      <c r="P50" s="30">
        <v>407868180</v>
      </c>
      <c r="Q50" s="30">
        <v>2179643242</v>
      </c>
      <c r="R50" s="30">
        <v>2941409269</v>
      </c>
      <c r="S50" s="30">
        <v>12533577206</v>
      </c>
      <c r="T50" s="30">
        <v>3670162000</v>
      </c>
      <c r="U50" s="30">
        <v>4317836000</v>
      </c>
      <c r="V50" s="30">
        <v>7987998000</v>
      </c>
      <c r="W50" s="30">
        <v>141436600</v>
      </c>
      <c r="X50" s="30">
        <v>1614275777</v>
      </c>
      <c r="Y50" s="30">
        <v>132182748</v>
      </c>
      <c r="Z50" s="30">
        <v>0</v>
      </c>
      <c r="AA50" s="30">
        <v>0</v>
      </c>
      <c r="AB50" s="30">
        <v>39563285</v>
      </c>
      <c r="AC50" s="30">
        <v>31795776</v>
      </c>
      <c r="AD50" s="30">
        <v>2584947516</v>
      </c>
      <c r="AE50" s="30">
        <v>0</v>
      </c>
      <c r="AF50" s="30">
        <v>0</v>
      </c>
      <c r="AG50" s="30">
        <v>0</v>
      </c>
      <c r="AH50" s="30">
        <v>0</v>
      </c>
      <c r="AI50" s="30">
        <f t="shared" si="22"/>
        <v>73225332555</v>
      </c>
      <c r="AJ50" s="30">
        <v>243150452</v>
      </c>
      <c r="AK50" s="30">
        <v>105363872</v>
      </c>
      <c r="AL50" s="30">
        <v>821690</v>
      </c>
      <c r="AM50" s="30">
        <v>136964890</v>
      </c>
      <c r="AN50" s="30">
        <v>0</v>
      </c>
      <c r="AO50" s="30">
        <v>812219795</v>
      </c>
      <c r="AP50" s="30">
        <v>778299326</v>
      </c>
      <c r="AQ50" s="30">
        <v>293681</v>
      </c>
      <c r="AR50" s="30">
        <v>15621258</v>
      </c>
      <c r="AS50" s="30">
        <v>129560</v>
      </c>
      <c r="AT50" s="30">
        <v>17825970</v>
      </c>
      <c r="AU50" s="30">
        <v>50000</v>
      </c>
      <c r="AV50" s="30">
        <v>0</v>
      </c>
      <c r="AW50" s="30">
        <v>0</v>
      </c>
      <c r="AX50" s="30">
        <v>0</v>
      </c>
      <c r="AY50" s="30">
        <v>0</v>
      </c>
      <c r="AZ50" s="30">
        <v>0</v>
      </c>
      <c r="BA50" s="30">
        <v>0</v>
      </c>
      <c r="BB50" s="30">
        <v>0</v>
      </c>
      <c r="BC50" s="30">
        <v>0</v>
      </c>
      <c r="BD50" s="30">
        <v>2750242592</v>
      </c>
      <c r="BE50" s="30">
        <v>0</v>
      </c>
      <c r="BF50" s="30">
        <v>1897906045</v>
      </c>
      <c r="BG50" s="30">
        <v>585790887</v>
      </c>
      <c r="BH50" s="30">
        <v>389866</v>
      </c>
      <c r="BI50" s="30">
        <v>1123204</v>
      </c>
      <c r="BJ50" s="30">
        <v>0</v>
      </c>
      <c r="BK50" s="30">
        <v>0</v>
      </c>
      <c r="BL50" s="30">
        <v>10665034</v>
      </c>
      <c r="BM50" s="30">
        <v>0</v>
      </c>
      <c r="BN50" s="30">
        <v>7112057</v>
      </c>
      <c r="BO50" s="30">
        <v>-20824</v>
      </c>
      <c r="BP50" s="30">
        <v>0</v>
      </c>
      <c r="BQ50" s="30">
        <v>0</v>
      </c>
      <c r="BR50" s="30">
        <v>247276323</v>
      </c>
      <c r="BS50" s="30">
        <v>0</v>
      </c>
      <c r="BT50" s="30">
        <v>89192014</v>
      </c>
      <c r="BU50" s="30">
        <v>600000</v>
      </c>
      <c r="BV50" s="30">
        <v>383690</v>
      </c>
      <c r="BW50" s="30">
        <v>592755</v>
      </c>
      <c r="BX50" s="30">
        <v>536786</v>
      </c>
      <c r="BY50" s="30">
        <v>87078783</v>
      </c>
      <c r="BZ50" s="30">
        <v>0</v>
      </c>
      <c r="CA50" s="30">
        <v>0</v>
      </c>
      <c r="CB50" s="30">
        <v>0</v>
      </c>
      <c r="CC50" s="30">
        <v>3449671849</v>
      </c>
      <c r="CD50" s="30">
        <v>2782927</v>
      </c>
      <c r="CE50" s="30">
        <v>3733157657</v>
      </c>
      <c r="CF50" s="30">
        <v>107706442</v>
      </c>
      <c r="CG50" s="30">
        <v>1830379925</v>
      </c>
      <c r="CH50" s="30">
        <v>77297039</v>
      </c>
      <c r="CI50" s="30">
        <v>38620416</v>
      </c>
      <c r="CJ50" s="30">
        <v>1070396</v>
      </c>
      <c r="CK50" s="30">
        <v>24514627</v>
      </c>
      <c r="CL50" s="30">
        <v>4146952</v>
      </c>
      <c r="CM50" s="30">
        <v>1719727</v>
      </c>
      <c r="CN50" s="30">
        <v>1423211</v>
      </c>
      <c r="CO50" s="30">
        <v>1106497</v>
      </c>
      <c r="CP50" s="30">
        <v>4639006</v>
      </c>
      <c r="CQ50" s="30">
        <v>0</v>
      </c>
      <c r="CR50" s="30">
        <v>0</v>
      </c>
      <c r="CS50" s="30">
        <v>1317445533</v>
      </c>
      <c r="CT50" s="30">
        <v>336784760</v>
      </c>
      <c r="CU50" s="30">
        <v>27436993</v>
      </c>
      <c r="CV50" s="30">
        <v>33410341</v>
      </c>
      <c r="CW50" s="30">
        <v>12800184</v>
      </c>
      <c r="CX50" s="30">
        <v>8517077</v>
      </c>
      <c r="CY50" s="30">
        <v>1442484</v>
      </c>
      <c r="CZ50" s="30">
        <f t="shared" si="8"/>
        <v>897053694</v>
      </c>
      <c r="DA50" s="30">
        <v>754763343</v>
      </c>
      <c r="DB50" s="30">
        <v>101756406</v>
      </c>
      <c r="DC50" s="30">
        <v>0</v>
      </c>
      <c r="DD50" s="30">
        <v>40533945</v>
      </c>
      <c r="DE50" s="30">
        <v>0</v>
      </c>
      <c r="DF50" s="30">
        <v>0</v>
      </c>
      <c r="DG50" s="30">
        <v>0</v>
      </c>
      <c r="DH50" s="30">
        <v>0</v>
      </c>
      <c r="DI50" s="30">
        <v>41797</v>
      </c>
      <c r="DJ50" s="30">
        <v>0</v>
      </c>
      <c r="DK50" s="30">
        <v>41797</v>
      </c>
      <c r="DL50" s="30">
        <v>0</v>
      </c>
      <c r="DM50" s="30">
        <f t="shared" si="9"/>
        <v>337524254</v>
      </c>
      <c r="DN50" s="30">
        <v>29349073</v>
      </c>
      <c r="DO50" s="30">
        <v>5683250</v>
      </c>
      <c r="DP50" s="30">
        <v>4755323</v>
      </c>
      <c r="DQ50" s="30">
        <v>927927</v>
      </c>
      <c r="DR50" s="30">
        <v>208234148</v>
      </c>
      <c r="DS50" s="30">
        <v>11988467</v>
      </c>
      <c r="DT50" s="30">
        <v>10763954</v>
      </c>
      <c r="DU50" s="30">
        <v>1109809</v>
      </c>
      <c r="DV50" s="30">
        <v>114704</v>
      </c>
      <c r="DW50" s="30">
        <v>6550165</v>
      </c>
      <c r="DX50" s="30">
        <v>1416000</v>
      </c>
      <c r="DY50" s="30">
        <v>846000</v>
      </c>
      <c r="DZ50" s="30">
        <v>0</v>
      </c>
      <c r="EA50" s="30">
        <v>4288165</v>
      </c>
      <c r="EB50" s="30">
        <v>0</v>
      </c>
      <c r="EC50" s="30">
        <v>6813087</v>
      </c>
      <c r="ED50" s="30">
        <v>83552</v>
      </c>
      <c r="EE50" s="30">
        <v>6725000</v>
      </c>
      <c r="EF50" s="30">
        <v>4535</v>
      </c>
      <c r="EG50" s="30">
        <v>12147035</v>
      </c>
      <c r="EH50" s="30">
        <v>12147035</v>
      </c>
      <c r="EI50" s="30">
        <v>0</v>
      </c>
      <c r="EJ50" s="30">
        <v>0</v>
      </c>
      <c r="EK50" s="30">
        <v>25769612</v>
      </c>
      <c r="EL50" s="30">
        <v>2371636</v>
      </c>
      <c r="EM50" s="30">
        <v>775346</v>
      </c>
      <c r="EN50" s="30">
        <v>14685473</v>
      </c>
      <c r="EO50" s="30">
        <v>1490808</v>
      </c>
      <c r="EP50" s="30">
        <v>593776</v>
      </c>
      <c r="EQ50" s="30">
        <v>30406</v>
      </c>
      <c r="ER50" s="30">
        <v>15265</v>
      </c>
      <c r="ES50" s="30">
        <v>577709</v>
      </c>
      <c r="ET50" s="30">
        <v>273652</v>
      </c>
      <c r="EU50" s="30">
        <v>3086168</v>
      </c>
      <c r="EV50" s="30">
        <v>1603342</v>
      </c>
      <c r="EW50" s="30">
        <v>26914952</v>
      </c>
      <c r="EX50" s="30">
        <v>0</v>
      </c>
      <c r="EY50" s="30">
        <v>167913</v>
      </c>
      <c r="EZ50" s="30">
        <v>21679192</v>
      </c>
      <c r="FA50" s="30">
        <v>5067847</v>
      </c>
      <c r="FB50" s="30">
        <v>475366</v>
      </c>
      <c r="FC50" s="30">
        <v>248191</v>
      </c>
      <c r="FD50" s="30">
        <v>0</v>
      </c>
      <c r="FE50" s="30">
        <v>0</v>
      </c>
      <c r="FF50" s="30">
        <v>93314500</v>
      </c>
      <c r="FG50" s="30">
        <v>94257783</v>
      </c>
      <c r="FH50" s="30">
        <v>1980380</v>
      </c>
      <c r="FI50" s="30">
        <v>80485033</v>
      </c>
      <c r="FJ50" s="30">
        <v>10545737</v>
      </c>
      <c r="FK50" s="30">
        <v>1977476</v>
      </c>
      <c r="FL50" s="30">
        <v>0</v>
      </c>
      <c r="FM50" s="30">
        <v>0</v>
      </c>
      <c r="FN50" s="30">
        <v>0</v>
      </c>
      <c r="FO50" s="30">
        <v>8568261</v>
      </c>
      <c r="FP50" s="30">
        <v>1246633</v>
      </c>
      <c r="FQ50" s="30">
        <v>0</v>
      </c>
      <c r="FR50" s="30">
        <f t="shared" si="10"/>
        <v>235720338</v>
      </c>
      <c r="FS50" s="30">
        <v>50793825</v>
      </c>
      <c r="FT50" s="30">
        <v>389958</v>
      </c>
      <c r="FU50" s="30">
        <v>16517286</v>
      </c>
      <c r="FV50" s="30">
        <v>15760487</v>
      </c>
      <c r="FW50" s="30">
        <v>414000</v>
      </c>
      <c r="FX50" s="30">
        <v>15346487</v>
      </c>
      <c r="FY50" s="30">
        <v>0</v>
      </c>
      <c r="FZ50" s="30">
        <v>137322</v>
      </c>
      <c r="GA50" s="30">
        <v>7684172</v>
      </c>
      <c r="GB50" s="30">
        <v>10304600</v>
      </c>
      <c r="GC50" s="30">
        <v>4354924</v>
      </c>
      <c r="GD50" s="30">
        <v>0</v>
      </c>
      <c r="GE50" s="30">
        <v>4354924</v>
      </c>
      <c r="GF50" s="30">
        <v>0</v>
      </c>
      <c r="GG50" s="30">
        <v>140182</v>
      </c>
      <c r="GH50" s="30">
        <v>7249300</v>
      </c>
      <c r="GI50" s="30">
        <v>57490610</v>
      </c>
      <c r="GJ50" s="30">
        <v>57490610</v>
      </c>
      <c r="GK50" s="30">
        <v>0</v>
      </c>
      <c r="GL50" s="30">
        <v>115691497</v>
      </c>
      <c r="GM50" s="30">
        <v>3070459</v>
      </c>
      <c r="GN50" s="30">
        <v>0</v>
      </c>
      <c r="GO50" s="30">
        <v>0</v>
      </c>
      <c r="GP50" s="30">
        <v>46114278</v>
      </c>
      <c r="GQ50" s="30">
        <v>11916449</v>
      </c>
      <c r="GR50" s="30">
        <v>66000</v>
      </c>
      <c r="GS50" s="30">
        <v>0</v>
      </c>
      <c r="GT50" s="30">
        <v>54524311</v>
      </c>
      <c r="GU50" s="30">
        <v>2579880417</v>
      </c>
      <c r="GV50" s="30">
        <v>0</v>
      </c>
      <c r="GW50" s="30">
        <v>0</v>
      </c>
      <c r="GX50" s="30">
        <v>0</v>
      </c>
      <c r="GY50" s="30">
        <v>0</v>
      </c>
      <c r="GZ50" s="30">
        <f t="shared" si="19"/>
        <v>2579880417</v>
      </c>
      <c r="HA50" s="30">
        <v>0</v>
      </c>
      <c r="HB50" s="30">
        <v>0</v>
      </c>
      <c r="HC50" s="30">
        <v>0</v>
      </c>
      <c r="HD50" s="30">
        <v>0</v>
      </c>
      <c r="HE50" s="30">
        <v>0</v>
      </c>
      <c r="HF50" s="30">
        <v>0</v>
      </c>
      <c r="HG50" s="30">
        <v>0</v>
      </c>
      <c r="HH50" s="30">
        <f t="shared" si="11"/>
        <v>2287513504</v>
      </c>
      <c r="HI50" s="30">
        <f t="shared" si="12"/>
        <v>292366913</v>
      </c>
      <c r="HJ50" s="30">
        <v>2287513504</v>
      </c>
      <c r="HK50" s="30">
        <v>292366913</v>
      </c>
      <c r="HL50" s="30">
        <v>0</v>
      </c>
      <c r="HM50" s="30">
        <v>0</v>
      </c>
      <c r="HN50" s="30">
        <v>0</v>
      </c>
      <c r="HO50" s="30">
        <v>0</v>
      </c>
      <c r="HP50" s="30">
        <v>361708302</v>
      </c>
      <c r="HQ50" s="30">
        <v>3079624</v>
      </c>
      <c r="HR50" s="30">
        <v>6328533</v>
      </c>
      <c r="HS50" s="30">
        <v>159056549</v>
      </c>
      <c r="HT50" s="30">
        <v>193243596</v>
      </c>
      <c r="HU50" s="30">
        <v>0</v>
      </c>
      <c r="HV50" s="30">
        <v>0</v>
      </c>
      <c r="HW50" s="30">
        <v>0</v>
      </c>
      <c r="HX50" s="30">
        <f t="shared" si="13"/>
        <v>2287513504</v>
      </c>
      <c r="HY50" s="30">
        <f t="shared" si="14"/>
        <v>292366913</v>
      </c>
      <c r="HZ50" s="30">
        <v>58960393168</v>
      </c>
      <c r="IA50" s="30">
        <v>38971863340</v>
      </c>
      <c r="IB50" s="30">
        <v>38971863340</v>
      </c>
      <c r="IC50" s="30">
        <v>-1391412067</v>
      </c>
      <c r="ID50" s="30">
        <v>-1391412067</v>
      </c>
      <c r="IE50" s="30">
        <v>0</v>
      </c>
      <c r="IF50" s="30">
        <v>0</v>
      </c>
      <c r="IG50" s="30">
        <v>35018310812</v>
      </c>
      <c r="IH50" s="30">
        <v>33744755775</v>
      </c>
      <c r="II50" s="30">
        <v>0</v>
      </c>
      <c r="IJ50" s="30">
        <v>1273555037</v>
      </c>
      <c r="IK50" s="30">
        <v>0</v>
      </c>
      <c r="IL50" s="30">
        <v>5184364159</v>
      </c>
      <c r="IM50" s="30">
        <v>1234925565</v>
      </c>
      <c r="IN50" s="30">
        <v>222012501</v>
      </c>
      <c r="IO50" s="30">
        <v>166509376</v>
      </c>
      <c r="IP50" s="30">
        <v>3560916717</v>
      </c>
      <c r="IQ50" s="30">
        <v>0</v>
      </c>
      <c r="IR50" s="30">
        <v>0</v>
      </c>
      <c r="IS50" s="30">
        <v>0</v>
      </c>
      <c r="IT50" s="30">
        <v>0</v>
      </c>
      <c r="IU50" s="30">
        <v>0</v>
      </c>
      <c r="IV50" s="30">
        <v>160600436</v>
      </c>
      <c r="IW50" s="30">
        <v>0</v>
      </c>
      <c r="IX50" s="30">
        <v>0</v>
      </c>
      <c r="IY50" s="30">
        <v>0</v>
      </c>
      <c r="IZ50" s="30">
        <v>0</v>
      </c>
      <c r="JA50" s="30">
        <v>0</v>
      </c>
      <c r="JB50" s="30">
        <v>0</v>
      </c>
      <c r="JC50" s="30">
        <v>0</v>
      </c>
      <c r="JD50" s="30">
        <v>0</v>
      </c>
      <c r="JE50" s="30">
        <v>0</v>
      </c>
      <c r="JF50" s="30">
        <v>0</v>
      </c>
      <c r="JG50" s="30">
        <v>0</v>
      </c>
      <c r="JH50" s="31">
        <v>0</v>
      </c>
      <c r="JI50" s="43">
        <v>0</v>
      </c>
      <c r="JJ50" s="43">
        <v>0</v>
      </c>
      <c r="JK50" s="43">
        <v>0</v>
      </c>
      <c r="JL50" s="43"/>
      <c r="JM50" s="30">
        <v>18568408193</v>
      </c>
      <c r="JN50" s="43">
        <v>0</v>
      </c>
      <c r="JO50" s="30">
        <v>258467873</v>
      </c>
      <c r="JP50" s="30">
        <v>18979153766</v>
      </c>
      <c r="JQ50" s="30">
        <v>11168666</v>
      </c>
      <c r="JR50" s="30">
        <v>0</v>
      </c>
      <c r="JS50" s="30">
        <v>0</v>
      </c>
      <c r="JT50" s="30">
        <v>0</v>
      </c>
      <c r="JU50" s="30">
        <v>0</v>
      </c>
      <c r="JV50" s="30">
        <v>0</v>
      </c>
      <c r="JW50" s="30">
        <v>0</v>
      </c>
      <c r="JX50" s="30">
        <v>0</v>
      </c>
      <c r="JY50" s="30">
        <v>0</v>
      </c>
      <c r="JZ50" s="30">
        <v>0</v>
      </c>
      <c r="KA50" s="30">
        <v>0</v>
      </c>
      <c r="KB50" s="30">
        <v>0</v>
      </c>
      <c r="KC50" s="30">
        <v>0</v>
      </c>
      <c r="KD50" s="30">
        <v>0</v>
      </c>
      <c r="KE50" s="30">
        <v>0</v>
      </c>
      <c r="KF50" s="30">
        <v>0</v>
      </c>
      <c r="KG50" s="30">
        <v>399576907</v>
      </c>
      <c r="KH50" s="30">
        <v>0</v>
      </c>
      <c r="KI50" s="43">
        <v>0</v>
      </c>
      <c r="KJ50" s="43">
        <v>0</v>
      </c>
      <c r="KK50" s="43">
        <v>0</v>
      </c>
      <c r="KL50" s="43">
        <v>0</v>
      </c>
      <c r="KM50" s="30">
        <v>1009376062</v>
      </c>
      <c r="KN50" s="30">
        <v>924384255</v>
      </c>
      <c r="KO50" s="30">
        <v>33758687</v>
      </c>
      <c r="KP50" s="30">
        <v>0</v>
      </c>
      <c r="KQ50" s="30">
        <v>2223505</v>
      </c>
      <c r="KR50" s="30">
        <v>5244625</v>
      </c>
      <c r="KS50" s="30">
        <v>0</v>
      </c>
      <c r="KT50" s="30">
        <v>3809055</v>
      </c>
      <c r="KU50" s="30">
        <v>0</v>
      </c>
      <c r="KV50" s="30">
        <v>0</v>
      </c>
      <c r="KW50" s="30">
        <v>0</v>
      </c>
      <c r="KX50" s="30">
        <v>0</v>
      </c>
      <c r="KY50" s="30">
        <v>3113488</v>
      </c>
      <c r="KZ50" s="30">
        <v>0</v>
      </c>
      <c r="LA50" s="30">
        <v>24875380</v>
      </c>
      <c r="LB50" s="30">
        <v>1221447</v>
      </c>
      <c r="LC50" s="30">
        <v>2287722</v>
      </c>
      <c r="LD50" s="30">
        <v>0</v>
      </c>
      <c r="LE50" s="30">
        <v>0</v>
      </c>
      <c r="LF50" s="30">
        <v>0</v>
      </c>
      <c r="LG50" s="30">
        <v>1140171</v>
      </c>
      <c r="LH50" s="30">
        <v>0</v>
      </c>
      <c r="LI50" s="30">
        <v>7317727</v>
      </c>
      <c r="LJ50" s="31">
        <v>0</v>
      </c>
      <c r="LK50" s="31">
        <v>0</v>
      </c>
      <c r="LL50" s="31">
        <v>0</v>
      </c>
      <c r="LM50" s="31">
        <v>0</v>
      </c>
      <c r="LN50" s="31">
        <v>0</v>
      </c>
      <c r="LO50" s="31">
        <v>0</v>
      </c>
      <c r="LP50" s="31">
        <v>0</v>
      </c>
      <c r="LQ50" s="31">
        <v>0</v>
      </c>
      <c r="LR50" s="31">
        <v>0</v>
      </c>
      <c r="LS50" s="31">
        <v>0</v>
      </c>
      <c r="LT50" s="31">
        <v>0</v>
      </c>
      <c r="LU50" s="31">
        <v>0</v>
      </c>
      <c r="LV50" s="31">
        <v>0</v>
      </c>
      <c r="LW50" s="31">
        <v>0</v>
      </c>
      <c r="LX50" s="31">
        <v>0</v>
      </c>
      <c r="LY50" s="31">
        <v>0</v>
      </c>
      <c r="LZ50" s="31">
        <v>0</v>
      </c>
      <c r="MA50" s="31">
        <v>0</v>
      </c>
      <c r="MB50" s="31">
        <v>0</v>
      </c>
      <c r="MC50" s="31">
        <v>0</v>
      </c>
      <c r="MD50" s="31">
        <v>0</v>
      </c>
      <c r="ME50" s="31">
        <v>0</v>
      </c>
      <c r="MF50" s="31">
        <v>0</v>
      </c>
      <c r="MG50" s="31">
        <v>0</v>
      </c>
      <c r="MH50" s="31">
        <v>0</v>
      </c>
      <c r="MI50" s="31">
        <v>0</v>
      </c>
      <c r="MJ50" s="31">
        <v>0</v>
      </c>
      <c r="MK50" s="31">
        <v>0</v>
      </c>
      <c r="ML50" s="31">
        <v>0</v>
      </c>
      <c r="MM50" s="31">
        <v>0</v>
      </c>
      <c r="MN50" s="31">
        <v>0</v>
      </c>
      <c r="MO50" s="31">
        <v>0</v>
      </c>
      <c r="MP50" s="31">
        <v>0</v>
      </c>
      <c r="MQ50" s="30">
        <v>31355295</v>
      </c>
      <c r="MR50" s="30">
        <v>0</v>
      </c>
      <c r="MS50" s="30">
        <f t="shared" si="23"/>
        <v>12247665989</v>
      </c>
      <c r="MT50" s="30">
        <v>11157046055</v>
      </c>
      <c r="MU50" s="30">
        <v>0</v>
      </c>
      <c r="MV50" s="30">
        <v>0</v>
      </c>
      <c r="MW50" s="30">
        <v>0</v>
      </c>
      <c r="MX50" s="30">
        <v>0</v>
      </c>
      <c r="MY50" s="30">
        <v>0</v>
      </c>
      <c r="MZ50" s="30">
        <v>8267013310</v>
      </c>
      <c r="NA50" s="30">
        <f t="shared" si="4"/>
        <v>0</v>
      </c>
      <c r="NB50" s="30">
        <v>0</v>
      </c>
      <c r="NC50" s="30">
        <v>0</v>
      </c>
      <c r="ND50" s="30">
        <f t="shared" si="5"/>
        <v>0</v>
      </c>
      <c r="NE50" s="30">
        <v>0</v>
      </c>
      <c r="NF50" s="30">
        <v>0</v>
      </c>
      <c r="NG50" s="30">
        <v>764824917</v>
      </c>
      <c r="NH50" s="30">
        <v>0</v>
      </c>
      <c r="NI50" s="30">
        <v>0</v>
      </c>
      <c r="NJ50" s="30">
        <v>0</v>
      </c>
      <c r="NK50" s="30">
        <v>0</v>
      </c>
      <c r="NL50" s="30">
        <v>0</v>
      </c>
      <c r="NM50" s="30">
        <v>0</v>
      </c>
      <c r="NN50" s="30">
        <v>0</v>
      </c>
      <c r="NO50" s="30">
        <v>0</v>
      </c>
      <c r="NP50" s="30">
        <v>0</v>
      </c>
      <c r="NQ50" s="30">
        <v>0</v>
      </c>
      <c r="NR50" s="30">
        <v>0</v>
      </c>
      <c r="NS50" s="30">
        <v>0</v>
      </c>
      <c r="NT50" s="30">
        <v>0</v>
      </c>
      <c r="NU50" s="30">
        <v>1992591148</v>
      </c>
      <c r="NV50" s="30">
        <v>0</v>
      </c>
      <c r="NW50" s="30">
        <v>0</v>
      </c>
      <c r="NX50" s="30">
        <v>132616680</v>
      </c>
      <c r="NY50" s="30">
        <v>0</v>
      </c>
      <c r="NZ50" s="30">
        <v>0</v>
      </c>
      <c r="OA50" s="30">
        <v>220146937</v>
      </c>
      <c r="OB50" s="30">
        <v>0</v>
      </c>
      <c r="OC50" s="30">
        <v>0</v>
      </c>
      <c r="OD50" s="30">
        <v>0</v>
      </c>
      <c r="OE50" s="30">
        <v>0</v>
      </c>
      <c r="OF50" s="30">
        <v>0</v>
      </c>
      <c r="OG50" s="30">
        <v>0</v>
      </c>
      <c r="OH50" s="30">
        <v>0</v>
      </c>
      <c r="OI50" s="30">
        <v>0</v>
      </c>
      <c r="OJ50" s="30">
        <v>0</v>
      </c>
      <c r="OK50" s="30">
        <v>0</v>
      </c>
      <c r="OL50" s="30">
        <v>0</v>
      </c>
      <c r="OM50" s="30">
        <v>0</v>
      </c>
      <c r="ON50" s="30">
        <v>0</v>
      </c>
      <c r="OO50" s="30">
        <v>0</v>
      </c>
      <c r="OP50" s="30">
        <v>220146937</v>
      </c>
      <c r="OQ50" s="30">
        <v>0</v>
      </c>
      <c r="OR50" s="30">
        <v>0</v>
      </c>
      <c r="OS50" s="30">
        <v>870472997</v>
      </c>
      <c r="OT50" s="30">
        <v>0</v>
      </c>
      <c r="OU50" s="30">
        <v>762875498</v>
      </c>
      <c r="OV50" s="30">
        <v>0</v>
      </c>
      <c r="OW50" s="30">
        <v>0</v>
      </c>
      <c r="OX50" s="30">
        <v>2773600</v>
      </c>
      <c r="OY50" s="30">
        <v>0</v>
      </c>
      <c r="OZ50" s="30">
        <v>0</v>
      </c>
      <c r="PA50" s="30">
        <v>0</v>
      </c>
      <c r="PB50" s="30">
        <v>0</v>
      </c>
      <c r="PC50" s="30">
        <v>0</v>
      </c>
      <c r="PD50" s="30">
        <v>0</v>
      </c>
      <c r="PE50" s="30">
        <v>0</v>
      </c>
      <c r="PF50" s="30">
        <v>0</v>
      </c>
      <c r="PG50" s="30">
        <v>0</v>
      </c>
      <c r="PH50" s="30">
        <v>0</v>
      </c>
      <c r="PI50" s="30">
        <v>0</v>
      </c>
      <c r="PJ50" s="30">
        <v>0</v>
      </c>
      <c r="PK50" s="30">
        <v>0</v>
      </c>
      <c r="PL50" s="30">
        <v>0</v>
      </c>
      <c r="PM50" s="30">
        <v>104823899</v>
      </c>
      <c r="PN50" s="30">
        <v>104823899</v>
      </c>
      <c r="PO50" s="30">
        <v>0</v>
      </c>
      <c r="PP50" s="30">
        <v>0</v>
      </c>
      <c r="PQ50" s="30">
        <v>0</v>
      </c>
      <c r="PR50" s="30">
        <v>0</v>
      </c>
      <c r="PS50" s="30">
        <v>0</v>
      </c>
      <c r="PT50" s="30">
        <f t="shared" si="15"/>
        <v>0</v>
      </c>
      <c r="PU50" s="30">
        <v>0</v>
      </c>
      <c r="PV50" s="30">
        <v>0</v>
      </c>
      <c r="PW50" s="30">
        <v>0</v>
      </c>
      <c r="PX50" s="30">
        <v>0</v>
      </c>
      <c r="PY50" s="30">
        <v>0</v>
      </c>
      <c r="PZ50" s="30">
        <v>0</v>
      </c>
      <c r="QA50" s="30">
        <v>0</v>
      </c>
      <c r="QB50" s="30">
        <v>0</v>
      </c>
      <c r="QC50" s="30">
        <v>0</v>
      </c>
      <c r="QD50" s="30">
        <v>0</v>
      </c>
      <c r="QE50" s="30">
        <v>0</v>
      </c>
      <c r="QF50" s="30">
        <v>0</v>
      </c>
      <c r="QG50" s="30">
        <v>0</v>
      </c>
      <c r="QH50" s="30">
        <v>0</v>
      </c>
      <c r="QI50" s="30">
        <v>0</v>
      </c>
      <c r="QJ50" s="30">
        <v>0</v>
      </c>
      <c r="QK50" s="30">
        <v>0</v>
      </c>
      <c r="QL50" s="30">
        <v>0</v>
      </c>
      <c r="QM50" s="30">
        <v>0</v>
      </c>
      <c r="QN50" s="30">
        <v>0</v>
      </c>
      <c r="QO50" s="30">
        <f t="shared" si="16"/>
        <v>28205090163</v>
      </c>
      <c r="QP50" s="30">
        <f t="shared" si="17"/>
        <v>10023210094</v>
      </c>
      <c r="QQ50" s="30">
        <v>6000735</v>
      </c>
      <c r="QR50" s="30">
        <v>5932335</v>
      </c>
      <c r="QS50" s="30">
        <v>68400</v>
      </c>
      <c r="QT50" s="30">
        <v>0</v>
      </c>
      <c r="QU50" s="30">
        <v>0</v>
      </c>
      <c r="QV50" s="30">
        <v>0</v>
      </c>
      <c r="QW50" s="30">
        <v>126130106</v>
      </c>
      <c r="QX50" s="30">
        <v>125774054</v>
      </c>
      <c r="QY50" s="30">
        <v>356052</v>
      </c>
      <c r="QZ50" s="30">
        <v>9891079253</v>
      </c>
      <c r="RA50" s="30">
        <v>0</v>
      </c>
      <c r="RB50" s="30">
        <v>0</v>
      </c>
      <c r="RC50" s="30">
        <v>0</v>
      </c>
      <c r="RD50" s="30">
        <v>0</v>
      </c>
      <c r="RE50" s="30">
        <v>0</v>
      </c>
      <c r="RF50" s="30">
        <v>0</v>
      </c>
      <c r="RG50" s="30">
        <v>0</v>
      </c>
      <c r="RH50" s="30">
        <v>0</v>
      </c>
      <c r="RI50" s="30">
        <v>18181880069</v>
      </c>
      <c r="RJ50" s="30">
        <v>18167180737</v>
      </c>
      <c r="RK50" s="30">
        <v>18167180737</v>
      </c>
      <c r="RL50" s="30">
        <v>14494558931</v>
      </c>
      <c r="RM50" s="30">
        <v>1099958699</v>
      </c>
      <c r="RN50" s="30">
        <v>389157362</v>
      </c>
      <c r="RO50" s="30">
        <v>0</v>
      </c>
      <c r="RP50" s="30">
        <v>0</v>
      </c>
      <c r="RQ50" s="30">
        <v>0</v>
      </c>
      <c r="RR50" s="30">
        <v>5073187</v>
      </c>
      <c r="RS50" s="30">
        <v>0</v>
      </c>
      <c r="RT50" s="30">
        <v>139132</v>
      </c>
      <c r="RU50" s="30">
        <v>2167583234</v>
      </c>
      <c r="RV50" s="30">
        <v>6218699</v>
      </c>
      <c r="RW50" s="30">
        <v>4491493</v>
      </c>
      <c r="RX50" s="30">
        <v>0</v>
      </c>
      <c r="RY50" s="30">
        <v>0</v>
      </c>
      <c r="RZ50" s="30">
        <v>0</v>
      </c>
      <c r="SA50" s="30">
        <v>0</v>
      </c>
      <c r="SB50" s="30">
        <v>0</v>
      </c>
      <c r="SC50" s="30">
        <v>0</v>
      </c>
      <c r="SD50" s="30">
        <v>0</v>
      </c>
      <c r="SE50" s="30">
        <v>0</v>
      </c>
      <c r="SF50" s="30">
        <v>0</v>
      </c>
      <c r="SG50" s="30">
        <v>0</v>
      </c>
      <c r="SH50" s="30">
        <v>0</v>
      </c>
      <c r="SI50" s="30">
        <v>0</v>
      </c>
      <c r="SJ50" s="30">
        <v>0</v>
      </c>
      <c r="SK50" s="30">
        <v>0</v>
      </c>
      <c r="SL50" s="30">
        <v>0</v>
      </c>
      <c r="SM50" s="30">
        <v>0</v>
      </c>
      <c r="SN50" s="30">
        <v>0</v>
      </c>
      <c r="SO50" s="30">
        <v>0</v>
      </c>
      <c r="SP50" s="30">
        <v>0</v>
      </c>
      <c r="SQ50" s="30">
        <v>0</v>
      </c>
      <c r="SR50" s="30">
        <v>0</v>
      </c>
      <c r="SS50" s="30">
        <v>0</v>
      </c>
      <c r="ST50" s="30">
        <v>0</v>
      </c>
      <c r="SU50" s="30">
        <v>0</v>
      </c>
      <c r="SV50" s="30">
        <v>0</v>
      </c>
      <c r="SW50" s="30">
        <v>0</v>
      </c>
      <c r="SX50" s="30">
        <v>0</v>
      </c>
      <c r="SY50" s="30">
        <v>0</v>
      </c>
      <c r="SZ50" s="30">
        <v>0</v>
      </c>
      <c r="TA50" s="30">
        <v>0</v>
      </c>
      <c r="TB50" s="30">
        <v>0</v>
      </c>
      <c r="TC50" s="30">
        <v>0</v>
      </c>
      <c r="TD50" s="30">
        <v>0</v>
      </c>
      <c r="TE50" s="30">
        <v>0</v>
      </c>
      <c r="TF50" s="30">
        <v>0</v>
      </c>
      <c r="TG50" s="30">
        <v>0</v>
      </c>
      <c r="TH50" s="30">
        <v>0</v>
      </c>
      <c r="TI50" s="30">
        <f t="shared" si="18"/>
        <v>1489116061</v>
      </c>
      <c r="TJ50" s="30">
        <f t="shared" si="6"/>
        <v>0</v>
      </c>
      <c r="TK50" s="30">
        <v>0</v>
      </c>
      <c r="TL50" s="30">
        <v>0</v>
      </c>
      <c r="TM50" s="30">
        <v>0</v>
      </c>
      <c r="TN50" s="30">
        <v>0</v>
      </c>
      <c r="TO50" s="30">
        <v>0</v>
      </c>
      <c r="TP50" s="30">
        <v>0</v>
      </c>
      <c r="TQ50" s="30">
        <v>0</v>
      </c>
      <c r="TR50" s="30">
        <v>0</v>
      </c>
      <c r="TS50" s="30">
        <v>0</v>
      </c>
      <c r="TT50" s="30">
        <v>0</v>
      </c>
      <c r="TU50" s="30">
        <v>14699332</v>
      </c>
      <c r="TV50" s="30">
        <v>0</v>
      </c>
      <c r="TW50" s="30">
        <v>716692</v>
      </c>
      <c r="TX50" s="30">
        <v>0</v>
      </c>
      <c r="TY50" s="30">
        <v>13982640</v>
      </c>
      <c r="TZ50" s="30">
        <v>0</v>
      </c>
      <c r="UA50" s="30">
        <v>0</v>
      </c>
      <c r="UB50" s="30">
        <v>0</v>
      </c>
      <c r="UC50" s="30">
        <v>0</v>
      </c>
      <c r="UD50" s="30">
        <v>0</v>
      </c>
      <c r="UE50" s="30">
        <v>0</v>
      </c>
      <c r="UF50" s="30">
        <v>0</v>
      </c>
      <c r="UG50" s="30">
        <f t="shared" si="24"/>
        <v>171516397317</v>
      </c>
      <c r="UH50" s="1">
        <v>2750459986428</v>
      </c>
      <c r="UI50" s="1">
        <f>SUM($UG$40:UG50)-UH50</f>
        <v>28188050895</v>
      </c>
    </row>
    <row r="51" spans="2:555">
      <c r="B51" s="58">
        <v>39783</v>
      </c>
      <c r="C51" s="30">
        <f t="shared" si="20"/>
        <v>111574577880</v>
      </c>
      <c r="D51" s="30">
        <f t="shared" si="21"/>
        <v>53320037426</v>
      </c>
      <c r="E51" s="30">
        <v>41320424742</v>
      </c>
      <c r="F51" s="30">
        <v>5844462</v>
      </c>
      <c r="G51" s="30">
        <v>546720</v>
      </c>
      <c r="H51" s="30">
        <v>17172037512</v>
      </c>
      <c r="I51" s="30">
        <v>15037553249.447998</v>
      </c>
      <c r="J51" s="30">
        <v>2134484262.552002</v>
      </c>
      <c r="K51" s="30">
        <v>0</v>
      </c>
      <c r="L51" s="30">
        <v>597190134</v>
      </c>
      <c r="M51" s="30">
        <v>18372350655</v>
      </c>
      <c r="N51" s="30">
        <v>18372350655</v>
      </c>
      <c r="O51" s="30">
        <v>0</v>
      </c>
      <c r="P51" s="30">
        <v>524008732</v>
      </c>
      <c r="Q51" s="30">
        <v>2017687369</v>
      </c>
      <c r="R51" s="30">
        <v>2385378961</v>
      </c>
      <c r="S51" s="30">
        <v>11999612684</v>
      </c>
      <c r="T51" s="30">
        <v>3376101000</v>
      </c>
      <c r="U51" s="30">
        <v>3971882624</v>
      </c>
      <c r="V51" s="30">
        <v>7347983624</v>
      </c>
      <c r="W51" s="30">
        <v>149347104</v>
      </c>
      <c r="X51" s="30">
        <v>1944534925</v>
      </c>
      <c r="Y51" s="30">
        <v>36033948</v>
      </c>
      <c r="Z51" s="30">
        <v>0</v>
      </c>
      <c r="AA51" s="30">
        <v>0</v>
      </c>
      <c r="AB51" s="30">
        <v>88579814</v>
      </c>
      <c r="AC51" s="30">
        <v>17466932</v>
      </c>
      <c r="AD51" s="30">
        <v>2414145343</v>
      </c>
      <c r="AE51" s="30">
        <v>0</v>
      </c>
      <c r="AF51" s="30">
        <v>0</v>
      </c>
      <c r="AG51" s="30">
        <v>0</v>
      </c>
      <c r="AH51" s="30">
        <v>0</v>
      </c>
      <c r="AI51" s="30">
        <f t="shared" si="22"/>
        <v>58254540454</v>
      </c>
      <c r="AJ51" s="30">
        <v>281846783</v>
      </c>
      <c r="AK51" s="30">
        <v>205381461</v>
      </c>
      <c r="AL51" s="30">
        <v>487840</v>
      </c>
      <c r="AM51" s="30">
        <v>75977482</v>
      </c>
      <c r="AN51" s="30">
        <v>0</v>
      </c>
      <c r="AO51" s="30">
        <v>862320716</v>
      </c>
      <c r="AP51" s="30">
        <v>810682601</v>
      </c>
      <c r="AQ51" s="30">
        <v>2124912</v>
      </c>
      <c r="AR51" s="30">
        <v>9864494</v>
      </c>
      <c r="AS51" s="30">
        <v>0</v>
      </c>
      <c r="AT51" s="30">
        <v>26713180</v>
      </c>
      <c r="AU51" s="30">
        <v>12935529</v>
      </c>
      <c r="AV51" s="30">
        <v>0</v>
      </c>
      <c r="AW51" s="30">
        <v>0</v>
      </c>
      <c r="AX51" s="30">
        <v>0</v>
      </c>
      <c r="AY51" s="30">
        <v>0</v>
      </c>
      <c r="AZ51" s="30">
        <v>0</v>
      </c>
      <c r="BA51" s="30">
        <v>0</v>
      </c>
      <c r="BB51" s="30">
        <v>0</v>
      </c>
      <c r="BC51" s="30">
        <v>0</v>
      </c>
      <c r="BD51" s="30">
        <v>7975858146</v>
      </c>
      <c r="BE51" s="30">
        <v>0</v>
      </c>
      <c r="BF51" s="30">
        <v>7470101705</v>
      </c>
      <c r="BG51" s="30">
        <v>406139779</v>
      </c>
      <c r="BH51" s="30">
        <v>525758</v>
      </c>
      <c r="BI51" s="30">
        <v>43221</v>
      </c>
      <c r="BJ51" s="30">
        <v>0</v>
      </c>
      <c r="BK51" s="30">
        <v>0</v>
      </c>
      <c r="BL51" s="30">
        <v>9884728</v>
      </c>
      <c r="BM51" s="30">
        <v>0</v>
      </c>
      <c r="BN51" s="30">
        <v>6737981</v>
      </c>
      <c r="BO51" s="30">
        <v>527973</v>
      </c>
      <c r="BP51" s="30">
        <v>0</v>
      </c>
      <c r="BQ51" s="30">
        <v>0</v>
      </c>
      <c r="BR51" s="30">
        <v>81897001</v>
      </c>
      <c r="BS51" s="30">
        <v>0</v>
      </c>
      <c r="BT51" s="30">
        <v>82921466</v>
      </c>
      <c r="BU51" s="30">
        <v>0</v>
      </c>
      <c r="BV51" s="30">
        <v>2559621</v>
      </c>
      <c r="BW51" s="30">
        <v>5162041</v>
      </c>
      <c r="BX51" s="30">
        <v>0</v>
      </c>
      <c r="BY51" s="30">
        <v>75199804</v>
      </c>
      <c r="BZ51" s="30">
        <v>0</v>
      </c>
      <c r="CA51" s="30">
        <v>0</v>
      </c>
      <c r="CB51" s="30">
        <v>0</v>
      </c>
      <c r="CC51" s="30">
        <v>3982882171</v>
      </c>
      <c r="CD51" s="30">
        <v>0</v>
      </c>
      <c r="CE51" s="30">
        <v>3760705665</v>
      </c>
      <c r="CF51" s="30">
        <v>106759799</v>
      </c>
      <c r="CG51" s="30">
        <v>2113899193</v>
      </c>
      <c r="CH51" s="30">
        <v>132649121</v>
      </c>
      <c r="CI51" s="30">
        <v>22693589</v>
      </c>
      <c r="CJ51" s="30">
        <v>548074</v>
      </c>
      <c r="CK51" s="30">
        <v>13761662</v>
      </c>
      <c r="CL51" s="30">
        <v>2229883</v>
      </c>
      <c r="CM51" s="30">
        <v>509168</v>
      </c>
      <c r="CN51" s="30">
        <v>1408386</v>
      </c>
      <c r="CO51" s="30">
        <v>290912</v>
      </c>
      <c r="CP51" s="30">
        <v>3945504</v>
      </c>
      <c r="CQ51" s="30">
        <v>0</v>
      </c>
      <c r="CR51" s="30">
        <v>0</v>
      </c>
      <c r="CS51" s="30">
        <v>1244074226</v>
      </c>
      <c r="CT51" s="30">
        <v>228720376</v>
      </c>
      <c r="CU51" s="30">
        <v>21449102</v>
      </c>
      <c r="CV51" s="30">
        <v>44539367</v>
      </c>
      <c r="CW51" s="30">
        <v>17721954</v>
      </c>
      <c r="CX51" s="30">
        <v>8793488</v>
      </c>
      <c r="CY51" s="30">
        <v>2408772</v>
      </c>
      <c r="CZ51" s="30">
        <f t="shared" si="8"/>
        <v>920441167</v>
      </c>
      <c r="DA51" s="30">
        <v>805172076</v>
      </c>
      <c r="DB51" s="30">
        <v>92395741</v>
      </c>
      <c r="DC51" s="30">
        <v>0</v>
      </c>
      <c r="DD51" s="30">
        <v>22873350</v>
      </c>
      <c r="DE51" s="30">
        <v>0</v>
      </c>
      <c r="DF51" s="30">
        <v>0</v>
      </c>
      <c r="DG51" s="30">
        <v>0</v>
      </c>
      <c r="DH51" s="30">
        <v>0</v>
      </c>
      <c r="DI51" s="30">
        <v>7247307</v>
      </c>
      <c r="DJ51" s="30">
        <v>0</v>
      </c>
      <c r="DK51" s="30">
        <v>7247307</v>
      </c>
      <c r="DL51" s="30">
        <v>78000</v>
      </c>
      <c r="DM51" s="30">
        <f t="shared" si="9"/>
        <v>498156887</v>
      </c>
      <c r="DN51" s="30">
        <v>40041824</v>
      </c>
      <c r="DO51" s="30">
        <v>8418459</v>
      </c>
      <c r="DP51" s="30">
        <v>6862396</v>
      </c>
      <c r="DQ51" s="30">
        <v>1556063</v>
      </c>
      <c r="DR51" s="30">
        <v>304622201</v>
      </c>
      <c r="DS51" s="30">
        <v>15137793</v>
      </c>
      <c r="DT51" s="30">
        <v>13704770</v>
      </c>
      <c r="DU51" s="30">
        <v>1246632</v>
      </c>
      <c r="DV51" s="30">
        <v>186391</v>
      </c>
      <c r="DW51" s="30">
        <v>7485460</v>
      </c>
      <c r="DX51" s="30">
        <v>2194800</v>
      </c>
      <c r="DY51" s="30">
        <v>1522800</v>
      </c>
      <c r="DZ51" s="30">
        <v>0</v>
      </c>
      <c r="EA51" s="30">
        <v>3767860</v>
      </c>
      <c r="EB51" s="30">
        <v>0</v>
      </c>
      <c r="EC51" s="30">
        <v>6525299</v>
      </c>
      <c r="ED51" s="30">
        <v>62664</v>
      </c>
      <c r="EE51" s="30">
        <v>6455300</v>
      </c>
      <c r="EF51" s="30">
        <v>7335</v>
      </c>
      <c r="EG51" s="30">
        <v>15720566</v>
      </c>
      <c r="EH51" s="30">
        <v>15659754</v>
      </c>
      <c r="EI51" s="30">
        <v>0</v>
      </c>
      <c r="EJ51" s="30">
        <v>60812</v>
      </c>
      <c r="EK51" s="30">
        <v>33736680</v>
      </c>
      <c r="EL51" s="30">
        <v>6615938</v>
      </c>
      <c r="EM51" s="30">
        <v>989051</v>
      </c>
      <c r="EN51" s="30">
        <v>19248660</v>
      </c>
      <c r="EO51" s="30">
        <v>1824346</v>
      </c>
      <c r="EP51" s="30">
        <v>638521</v>
      </c>
      <c r="EQ51" s="30">
        <v>106421</v>
      </c>
      <c r="ER51" s="30">
        <v>0</v>
      </c>
      <c r="ES51" s="30">
        <v>866563</v>
      </c>
      <c r="ET51" s="30">
        <v>212841</v>
      </c>
      <c r="EU51" s="30">
        <v>3344618</v>
      </c>
      <c r="EV51" s="30">
        <v>1569225</v>
      </c>
      <c r="EW51" s="30">
        <v>30287686</v>
      </c>
      <c r="EX51" s="30">
        <v>0</v>
      </c>
      <c r="EY51" s="30">
        <v>259500</v>
      </c>
      <c r="EZ51" s="30">
        <v>25616718</v>
      </c>
      <c r="FA51" s="30">
        <v>4411468</v>
      </c>
      <c r="FB51" s="30">
        <v>4468264</v>
      </c>
      <c r="FC51" s="30">
        <v>279215</v>
      </c>
      <c r="FD51" s="30">
        <v>0</v>
      </c>
      <c r="FE51" s="30">
        <v>0</v>
      </c>
      <c r="FF51" s="30">
        <v>157389400</v>
      </c>
      <c r="FG51" s="30">
        <v>145074403</v>
      </c>
      <c r="FH51" s="30">
        <v>1571759</v>
      </c>
      <c r="FI51" s="30">
        <v>132883300</v>
      </c>
      <c r="FJ51" s="30">
        <v>9007844</v>
      </c>
      <c r="FK51" s="30">
        <v>1977476</v>
      </c>
      <c r="FL51" s="30">
        <v>0</v>
      </c>
      <c r="FM51" s="30">
        <v>0</v>
      </c>
      <c r="FN51" s="30">
        <v>0</v>
      </c>
      <c r="FO51" s="30">
        <v>7030368</v>
      </c>
      <c r="FP51" s="30">
        <v>1611500</v>
      </c>
      <c r="FQ51" s="30">
        <v>0</v>
      </c>
      <c r="FR51" s="30">
        <f t="shared" si="10"/>
        <v>208438401</v>
      </c>
      <c r="FS51" s="30">
        <v>53846121</v>
      </c>
      <c r="FT51" s="30">
        <v>506947</v>
      </c>
      <c r="FU51" s="30">
        <v>16008179</v>
      </c>
      <c r="FV51" s="30">
        <v>19714882</v>
      </c>
      <c r="FW51" s="30">
        <v>256966</v>
      </c>
      <c r="FX51" s="30">
        <v>19457916</v>
      </c>
      <c r="FY51" s="30">
        <v>202800</v>
      </c>
      <c r="FZ51" s="30">
        <v>228725</v>
      </c>
      <c r="GA51" s="30">
        <v>12570588</v>
      </c>
      <c r="GB51" s="30">
        <v>4614000</v>
      </c>
      <c r="GC51" s="30">
        <v>3074171</v>
      </c>
      <c r="GD51" s="30">
        <v>0</v>
      </c>
      <c r="GE51" s="30">
        <v>3074171</v>
      </c>
      <c r="GF51" s="30">
        <v>0</v>
      </c>
      <c r="GG51" s="30">
        <v>903705</v>
      </c>
      <c r="GH51" s="30">
        <v>7490868</v>
      </c>
      <c r="GI51" s="30">
        <v>29068600</v>
      </c>
      <c r="GJ51" s="30">
        <v>29068600</v>
      </c>
      <c r="GK51" s="30">
        <v>0</v>
      </c>
      <c r="GL51" s="30">
        <v>114054936</v>
      </c>
      <c r="GM51" s="30">
        <v>2935064</v>
      </c>
      <c r="GN51" s="30">
        <v>200000</v>
      </c>
      <c r="GO51" s="30">
        <v>86000</v>
      </c>
      <c r="GP51" s="30">
        <v>50379653</v>
      </c>
      <c r="GQ51" s="30">
        <v>10583098</v>
      </c>
      <c r="GR51" s="30">
        <v>60000</v>
      </c>
      <c r="GS51" s="30">
        <v>0</v>
      </c>
      <c r="GT51" s="30">
        <v>49811121</v>
      </c>
      <c r="GU51" s="30">
        <v>3717063274</v>
      </c>
      <c r="GV51" s="30">
        <v>8226200</v>
      </c>
      <c r="GW51" s="30">
        <v>0</v>
      </c>
      <c r="GX51" s="30">
        <v>0</v>
      </c>
      <c r="GY51" s="30">
        <v>0</v>
      </c>
      <c r="GZ51" s="30">
        <f t="shared" si="19"/>
        <v>3708837074</v>
      </c>
      <c r="HA51" s="30">
        <v>0</v>
      </c>
      <c r="HB51" s="30">
        <v>0</v>
      </c>
      <c r="HC51" s="30">
        <v>0</v>
      </c>
      <c r="HD51" s="30">
        <v>0</v>
      </c>
      <c r="HE51" s="30">
        <v>0</v>
      </c>
      <c r="HF51" s="30">
        <v>0</v>
      </c>
      <c r="HG51" s="30">
        <v>0</v>
      </c>
      <c r="HH51" s="30">
        <f t="shared" si="11"/>
        <v>3292516574</v>
      </c>
      <c r="HI51" s="30">
        <f t="shared" si="12"/>
        <v>416320500</v>
      </c>
      <c r="HJ51" s="30">
        <v>3292516574</v>
      </c>
      <c r="HK51" s="30">
        <v>416320500</v>
      </c>
      <c r="HL51" s="30">
        <v>0</v>
      </c>
      <c r="HM51" s="30">
        <v>0</v>
      </c>
      <c r="HN51" s="30">
        <v>0</v>
      </c>
      <c r="HO51" s="30">
        <v>0</v>
      </c>
      <c r="HP51" s="30">
        <v>140629737</v>
      </c>
      <c r="HQ51" s="30">
        <v>3898547</v>
      </c>
      <c r="HR51" s="30">
        <v>5838938</v>
      </c>
      <c r="HS51" s="30">
        <v>130892252</v>
      </c>
      <c r="HT51" s="30">
        <v>0</v>
      </c>
      <c r="HU51" s="30">
        <v>0</v>
      </c>
      <c r="HV51" s="30">
        <v>0</v>
      </c>
      <c r="HW51" s="30">
        <v>0</v>
      </c>
      <c r="HX51" s="30">
        <f t="shared" si="13"/>
        <v>3292516574</v>
      </c>
      <c r="HY51" s="30">
        <f t="shared" si="14"/>
        <v>416320500</v>
      </c>
      <c r="HZ51" s="30">
        <v>36471601283</v>
      </c>
      <c r="IA51" s="30">
        <v>52177124285</v>
      </c>
      <c r="IB51" s="30">
        <v>52177124285</v>
      </c>
      <c r="IC51" s="30">
        <v>3090925067</v>
      </c>
      <c r="ID51" s="30">
        <v>0</v>
      </c>
      <c r="IE51" s="30">
        <v>3090925067</v>
      </c>
      <c r="IF51" s="30">
        <v>0</v>
      </c>
      <c r="IG51" s="30">
        <v>36597257127</v>
      </c>
      <c r="IH51" s="30">
        <v>31362788143</v>
      </c>
      <c r="II51" s="30">
        <v>3960913947</v>
      </c>
      <c r="IJ51" s="30">
        <v>1273555037</v>
      </c>
      <c r="IK51" s="30">
        <v>0</v>
      </c>
      <c r="IL51" s="30">
        <v>9404230526</v>
      </c>
      <c r="IM51" s="30">
        <v>5221405431</v>
      </c>
      <c r="IN51" s="30">
        <v>222012501</v>
      </c>
      <c r="IO51" s="30">
        <v>166509376</v>
      </c>
      <c r="IP51" s="30">
        <v>3794303218</v>
      </c>
      <c r="IQ51" s="30">
        <v>0</v>
      </c>
      <c r="IR51" s="30">
        <v>0</v>
      </c>
      <c r="IS51" s="30">
        <v>0</v>
      </c>
      <c r="IT51" s="30">
        <v>0</v>
      </c>
      <c r="IU51" s="30">
        <v>0</v>
      </c>
      <c r="IV51" s="30">
        <v>160600431</v>
      </c>
      <c r="IW51" s="30">
        <v>0</v>
      </c>
      <c r="IX51" s="30">
        <v>2976086134</v>
      </c>
      <c r="IY51" s="30">
        <v>0</v>
      </c>
      <c r="IZ51" s="30">
        <v>0</v>
      </c>
      <c r="JA51" s="30">
        <v>0</v>
      </c>
      <c r="JB51" s="30">
        <v>-51975000</v>
      </c>
      <c r="JC51" s="30">
        <v>0</v>
      </c>
      <c r="JD51" s="30">
        <v>0</v>
      </c>
      <c r="JE51" s="30">
        <v>0</v>
      </c>
      <c r="JF51" s="30">
        <v>0</v>
      </c>
      <c r="JG51" s="30">
        <v>0</v>
      </c>
      <c r="JH51" s="31">
        <v>0</v>
      </c>
      <c r="JI51" s="43">
        <v>0</v>
      </c>
      <c r="JJ51" s="43">
        <v>0</v>
      </c>
      <c r="JK51" s="43">
        <v>0</v>
      </c>
      <c r="JL51" s="43"/>
      <c r="JM51" s="30">
        <v>-18568408193</v>
      </c>
      <c r="JN51" s="43">
        <v>0</v>
      </c>
      <c r="JO51" s="30">
        <v>245380197</v>
      </c>
      <c r="JP51" s="30">
        <v>-16899348062</v>
      </c>
      <c r="JQ51" s="30">
        <v>0</v>
      </c>
      <c r="JR51" s="30">
        <v>0</v>
      </c>
      <c r="JS51" s="30">
        <v>0</v>
      </c>
      <c r="JT51" s="30">
        <v>0</v>
      </c>
      <c r="JU51" s="30">
        <v>0</v>
      </c>
      <c r="JV51" s="30">
        <v>1403851862</v>
      </c>
      <c r="JW51" s="30">
        <v>0</v>
      </c>
      <c r="JX51" s="30">
        <v>0</v>
      </c>
      <c r="JY51" s="30">
        <v>0</v>
      </c>
      <c r="JZ51" s="30">
        <v>0</v>
      </c>
      <c r="KA51" s="30">
        <v>0</v>
      </c>
      <c r="KB51" s="30">
        <v>0</v>
      </c>
      <c r="KC51" s="30">
        <v>0</v>
      </c>
      <c r="KD51" s="30">
        <v>0</v>
      </c>
      <c r="KE51" s="30">
        <v>0</v>
      </c>
      <c r="KF51" s="30">
        <v>0</v>
      </c>
      <c r="KG51" s="30">
        <v>265208269</v>
      </c>
      <c r="KH51" s="30">
        <v>0</v>
      </c>
      <c r="KI51" s="43">
        <v>0</v>
      </c>
      <c r="KJ51" s="43">
        <v>0</v>
      </c>
      <c r="KK51" s="43">
        <v>0</v>
      </c>
      <c r="KL51" s="43">
        <v>0</v>
      </c>
      <c r="KM51" s="30">
        <v>1193825060</v>
      </c>
      <c r="KN51" s="30">
        <v>924384255</v>
      </c>
      <c r="KO51" s="30">
        <v>67517374</v>
      </c>
      <c r="KP51" s="30">
        <v>15830925</v>
      </c>
      <c r="KQ51" s="30">
        <v>4447010</v>
      </c>
      <c r="KR51" s="30">
        <v>5244625</v>
      </c>
      <c r="KS51" s="30">
        <v>6722714</v>
      </c>
      <c r="KT51" s="30">
        <v>7618110</v>
      </c>
      <c r="KU51" s="30">
        <v>0</v>
      </c>
      <c r="KV51" s="30">
        <v>119084998</v>
      </c>
      <c r="KW51" s="30">
        <v>0</v>
      </c>
      <c r="KX51" s="30">
        <v>846906</v>
      </c>
      <c r="KY51" s="30">
        <v>3113488</v>
      </c>
      <c r="KZ51" s="30">
        <v>6152000</v>
      </c>
      <c r="LA51" s="30">
        <v>12437690</v>
      </c>
      <c r="LB51" s="30">
        <v>1221447</v>
      </c>
      <c r="LC51" s="30">
        <v>2287722</v>
      </c>
      <c r="LD51" s="30">
        <v>0</v>
      </c>
      <c r="LE51" s="30">
        <v>0</v>
      </c>
      <c r="LF51" s="30">
        <v>0</v>
      </c>
      <c r="LG51" s="30">
        <v>2280342</v>
      </c>
      <c r="LH51" s="30">
        <v>0</v>
      </c>
      <c r="LI51" s="30">
        <v>14635454</v>
      </c>
      <c r="LJ51" s="31">
        <v>0</v>
      </c>
      <c r="LK51" s="31">
        <v>0</v>
      </c>
      <c r="LL51" s="31">
        <v>0</v>
      </c>
      <c r="LM51" s="31">
        <v>0</v>
      </c>
      <c r="LN51" s="31">
        <v>0</v>
      </c>
      <c r="LO51" s="31">
        <v>0</v>
      </c>
      <c r="LP51" s="31">
        <v>0</v>
      </c>
      <c r="LQ51" s="31">
        <v>0</v>
      </c>
      <c r="LR51" s="31">
        <v>0</v>
      </c>
      <c r="LS51" s="31">
        <v>0</v>
      </c>
      <c r="LT51" s="31">
        <v>0</v>
      </c>
      <c r="LU51" s="31">
        <v>0</v>
      </c>
      <c r="LV51" s="31">
        <v>0</v>
      </c>
      <c r="LW51" s="31">
        <v>0</v>
      </c>
      <c r="LX51" s="31">
        <v>0</v>
      </c>
      <c r="LY51" s="31">
        <v>0</v>
      </c>
      <c r="LZ51" s="31">
        <v>0</v>
      </c>
      <c r="MA51" s="31">
        <v>0</v>
      </c>
      <c r="MB51" s="31">
        <v>0</v>
      </c>
      <c r="MC51" s="31">
        <v>0</v>
      </c>
      <c r="MD51" s="31">
        <v>0</v>
      </c>
      <c r="ME51" s="31">
        <v>0</v>
      </c>
      <c r="MF51" s="31">
        <v>0</v>
      </c>
      <c r="MG51" s="31">
        <v>0</v>
      </c>
      <c r="MH51" s="31">
        <v>0</v>
      </c>
      <c r="MI51" s="31">
        <v>0</v>
      </c>
      <c r="MJ51" s="31">
        <v>0</v>
      </c>
      <c r="MK51" s="31">
        <v>0</v>
      </c>
      <c r="ML51" s="31">
        <v>0</v>
      </c>
      <c r="MM51" s="31">
        <v>0</v>
      </c>
      <c r="MN51" s="31">
        <v>0</v>
      </c>
      <c r="MO51" s="31">
        <v>0</v>
      </c>
      <c r="MP51" s="31">
        <v>0</v>
      </c>
      <c r="MQ51" s="30">
        <v>405420355</v>
      </c>
      <c r="MR51" s="30">
        <v>0</v>
      </c>
      <c r="MS51" s="30">
        <f t="shared" si="23"/>
        <v>45734017784</v>
      </c>
      <c r="MT51" s="30">
        <v>44584818964</v>
      </c>
      <c r="MU51" s="30">
        <v>0</v>
      </c>
      <c r="MV51" s="30">
        <v>6299517719</v>
      </c>
      <c r="MW51" s="30">
        <v>0</v>
      </c>
      <c r="MX51" s="30">
        <v>0</v>
      </c>
      <c r="MY51" s="30">
        <v>0</v>
      </c>
      <c r="MZ51" s="30">
        <v>8267013309</v>
      </c>
      <c r="NA51" s="30">
        <f t="shared" si="4"/>
        <v>0</v>
      </c>
      <c r="NB51" s="30">
        <v>0</v>
      </c>
      <c r="NC51" s="30">
        <v>0</v>
      </c>
      <c r="ND51" s="30">
        <f t="shared" si="5"/>
        <v>0</v>
      </c>
      <c r="NE51" s="30">
        <v>0</v>
      </c>
      <c r="NF51" s="30">
        <v>0</v>
      </c>
      <c r="NG51" s="30">
        <v>739770193</v>
      </c>
      <c r="NH51" s="30">
        <v>26868483918</v>
      </c>
      <c r="NI51" s="30">
        <v>0</v>
      </c>
      <c r="NJ51" s="30">
        <v>0</v>
      </c>
      <c r="NK51" s="30">
        <v>0</v>
      </c>
      <c r="NL51" s="30">
        <v>0</v>
      </c>
      <c r="NM51" s="30">
        <v>0</v>
      </c>
      <c r="NN51" s="30">
        <v>0</v>
      </c>
      <c r="NO51" s="30">
        <v>0</v>
      </c>
      <c r="NP51" s="30">
        <v>0</v>
      </c>
      <c r="NQ51" s="30">
        <v>0</v>
      </c>
      <c r="NR51" s="30">
        <v>0</v>
      </c>
      <c r="NS51" s="30">
        <v>0</v>
      </c>
      <c r="NT51" s="30">
        <v>0</v>
      </c>
      <c r="NU51" s="30">
        <v>-919579689</v>
      </c>
      <c r="NV51" s="30">
        <v>0</v>
      </c>
      <c r="NW51" s="30">
        <v>3200320831</v>
      </c>
      <c r="NX51" s="30">
        <v>129292683</v>
      </c>
      <c r="NY51" s="30">
        <v>0</v>
      </c>
      <c r="NZ51" s="30">
        <v>0</v>
      </c>
      <c r="OA51" s="30">
        <v>228259490</v>
      </c>
      <c r="OB51" s="30">
        <v>0</v>
      </c>
      <c r="OC51" s="30">
        <v>0</v>
      </c>
      <c r="OD51" s="30">
        <v>0</v>
      </c>
      <c r="OE51" s="30">
        <v>0</v>
      </c>
      <c r="OF51" s="30">
        <v>0</v>
      </c>
      <c r="OG51" s="30">
        <v>0</v>
      </c>
      <c r="OH51" s="30">
        <v>0</v>
      </c>
      <c r="OI51" s="30">
        <v>0</v>
      </c>
      <c r="OJ51" s="30">
        <v>0</v>
      </c>
      <c r="OK51" s="30">
        <v>0</v>
      </c>
      <c r="OL51" s="30">
        <v>0</v>
      </c>
      <c r="OM51" s="30">
        <v>0</v>
      </c>
      <c r="ON51" s="30">
        <v>0</v>
      </c>
      <c r="OO51" s="30">
        <v>0</v>
      </c>
      <c r="OP51" s="30">
        <v>228259490</v>
      </c>
      <c r="OQ51" s="30">
        <v>0</v>
      </c>
      <c r="OR51" s="30">
        <v>0</v>
      </c>
      <c r="OS51" s="30">
        <v>920939330</v>
      </c>
      <c r="OT51" s="30">
        <v>0</v>
      </c>
      <c r="OU51" s="30">
        <v>762875498</v>
      </c>
      <c r="OV51" s="30">
        <v>0</v>
      </c>
      <c r="OW51" s="30">
        <v>0</v>
      </c>
      <c r="OX51" s="30">
        <v>64135006</v>
      </c>
      <c r="OY51" s="30">
        <v>0</v>
      </c>
      <c r="OZ51" s="30">
        <v>0</v>
      </c>
      <c r="PA51" s="30">
        <v>0</v>
      </c>
      <c r="PB51" s="30">
        <v>0</v>
      </c>
      <c r="PC51" s="30">
        <v>0</v>
      </c>
      <c r="PD51" s="30">
        <v>0</v>
      </c>
      <c r="PE51" s="30">
        <v>0</v>
      </c>
      <c r="PF51" s="30">
        <v>0</v>
      </c>
      <c r="PG51" s="30">
        <v>0</v>
      </c>
      <c r="PH51" s="30">
        <v>0</v>
      </c>
      <c r="PI51" s="30">
        <v>0</v>
      </c>
      <c r="PJ51" s="30">
        <v>0</v>
      </c>
      <c r="PK51" s="30">
        <v>0</v>
      </c>
      <c r="PL51" s="30">
        <v>0</v>
      </c>
      <c r="PM51" s="30">
        <v>93928826</v>
      </c>
      <c r="PN51" s="30">
        <v>93928826</v>
      </c>
      <c r="PO51" s="30">
        <v>0</v>
      </c>
      <c r="PP51" s="30">
        <v>0</v>
      </c>
      <c r="PQ51" s="30">
        <v>0</v>
      </c>
      <c r="PR51" s="30">
        <v>0</v>
      </c>
      <c r="PS51" s="30">
        <v>0</v>
      </c>
      <c r="PT51" s="30">
        <f t="shared" si="15"/>
        <v>0</v>
      </c>
      <c r="PU51" s="30">
        <v>0</v>
      </c>
      <c r="PV51" s="30">
        <v>0</v>
      </c>
      <c r="PW51" s="30">
        <v>0</v>
      </c>
      <c r="PX51" s="30">
        <v>0</v>
      </c>
      <c r="PY51" s="30">
        <v>0</v>
      </c>
      <c r="PZ51" s="30">
        <v>0</v>
      </c>
      <c r="QA51" s="30">
        <v>0</v>
      </c>
      <c r="QB51" s="30">
        <v>0</v>
      </c>
      <c r="QC51" s="30">
        <v>0</v>
      </c>
      <c r="QD51" s="30">
        <v>0</v>
      </c>
      <c r="QE51" s="30">
        <v>0</v>
      </c>
      <c r="QF51" s="30">
        <v>0</v>
      </c>
      <c r="QG51" s="30">
        <v>0</v>
      </c>
      <c r="QH51" s="30">
        <v>0</v>
      </c>
      <c r="QI51" s="30">
        <v>0</v>
      </c>
      <c r="QJ51" s="30">
        <v>0</v>
      </c>
      <c r="QK51" s="30">
        <v>0</v>
      </c>
      <c r="QL51" s="30">
        <v>0</v>
      </c>
      <c r="QM51" s="30">
        <v>0</v>
      </c>
      <c r="QN51" s="30">
        <v>0</v>
      </c>
      <c r="QO51" s="30">
        <f t="shared" si="16"/>
        <v>29742569870</v>
      </c>
      <c r="QP51" s="30">
        <f t="shared" si="17"/>
        <v>11848462194</v>
      </c>
      <c r="QQ51" s="30">
        <v>116864973</v>
      </c>
      <c r="QR51" s="30">
        <v>46250245</v>
      </c>
      <c r="QS51" s="30">
        <v>70614728</v>
      </c>
      <c r="QT51" s="30">
        <v>0</v>
      </c>
      <c r="QU51" s="30">
        <v>0</v>
      </c>
      <c r="QV51" s="30">
        <v>0</v>
      </c>
      <c r="QW51" s="30">
        <v>1349442584</v>
      </c>
      <c r="QX51" s="30">
        <v>1349091600</v>
      </c>
      <c r="QY51" s="30">
        <v>350984</v>
      </c>
      <c r="QZ51" s="30">
        <v>10382154637</v>
      </c>
      <c r="RA51" s="30">
        <v>0</v>
      </c>
      <c r="RB51" s="30">
        <v>1800000000</v>
      </c>
      <c r="RC51" s="30">
        <v>1800000000</v>
      </c>
      <c r="RD51" s="30">
        <v>1800000000</v>
      </c>
      <c r="RE51" s="30">
        <v>0</v>
      </c>
      <c r="RF51" s="30">
        <v>0</v>
      </c>
      <c r="RG51" s="30">
        <v>0</v>
      </c>
      <c r="RH51" s="30">
        <v>0</v>
      </c>
      <c r="RI51" s="30">
        <v>16094107676</v>
      </c>
      <c r="RJ51" s="30">
        <v>16092859256</v>
      </c>
      <c r="RK51" s="30">
        <v>16092859256</v>
      </c>
      <c r="RL51" s="30">
        <v>12141913602</v>
      </c>
      <c r="RM51" s="30">
        <v>964183964</v>
      </c>
      <c r="RN51" s="30">
        <v>401638689</v>
      </c>
      <c r="RO51" s="30">
        <v>0</v>
      </c>
      <c r="RP51" s="30">
        <v>0</v>
      </c>
      <c r="RQ51" s="30">
        <v>0</v>
      </c>
      <c r="RR51" s="30">
        <v>-174584220</v>
      </c>
      <c r="RS51" s="30">
        <v>0</v>
      </c>
      <c r="RT51" s="30">
        <v>44328428</v>
      </c>
      <c r="RU51" s="30">
        <v>2704953976</v>
      </c>
      <c r="RV51" s="30">
        <v>5993434</v>
      </c>
      <c r="RW51" s="30">
        <v>4431383</v>
      </c>
      <c r="RX51" s="30">
        <v>0</v>
      </c>
      <c r="RY51" s="30">
        <v>0</v>
      </c>
      <c r="RZ51" s="30">
        <v>0</v>
      </c>
      <c r="SA51" s="30">
        <v>0</v>
      </c>
      <c r="SB51" s="30">
        <v>0</v>
      </c>
      <c r="SC51" s="30">
        <v>0</v>
      </c>
      <c r="SD51" s="30">
        <v>0</v>
      </c>
      <c r="SE51" s="30">
        <v>0</v>
      </c>
      <c r="SF51" s="30">
        <v>0</v>
      </c>
      <c r="SG51" s="30">
        <v>0</v>
      </c>
      <c r="SH51" s="30">
        <v>0</v>
      </c>
      <c r="SI51" s="30">
        <v>0</v>
      </c>
      <c r="SJ51" s="30">
        <v>0</v>
      </c>
      <c r="SK51" s="30">
        <v>0</v>
      </c>
      <c r="SL51" s="30">
        <v>0</v>
      </c>
      <c r="SM51" s="30">
        <v>0</v>
      </c>
      <c r="SN51" s="30">
        <v>0</v>
      </c>
      <c r="SO51" s="30">
        <v>0</v>
      </c>
      <c r="SP51" s="30">
        <v>0</v>
      </c>
      <c r="SQ51" s="30">
        <v>0</v>
      </c>
      <c r="SR51" s="30">
        <v>0</v>
      </c>
      <c r="SS51" s="30">
        <v>0</v>
      </c>
      <c r="ST51" s="30">
        <v>0</v>
      </c>
      <c r="SU51" s="30">
        <v>0</v>
      </c>
      <c r="SV51" s="30">
        <v>0</v>
      </c>
      <c r="SW51" s="30">
        <v>0</v>
      </c>
      <c r="SX51" s="30">
        <v>0</v>
      </c>
      <c r="SY51" s="30">
        <v>0</v>
      </c>
      <c r="SZ51" s="30">
        <v>0</v>
      </c>
      <c r="TA51" s="30">
        <v>0</v>
      </c>
      <c r="TB51" s="30">
        <v>0</v>
      </c>
      <c r="TC51" s="30">
        <v>0</v>
      </c>
      <c r="TD51" s="30">
        <v>0</v>
      </c>
      <c r="TE51" s="30">
        <v>0</v>
      </c>
      <c r="TF51" s="30">
        <v>0</v>
      </c>
      <c r="TG51" s="30">
        <v>0</v>
      </c>
      <c r="TH51" s="30">
        <v>0</v>
      </c>
      <c r="TI51" s="30">
        <f t="shared" si="18"/>
        <v>1365822653</v>
      </c>
      <c r="TJ51" s="30">
        <f t="shared" si="6"/>
        <v>0</v>
      </c>
      <c r="TK51" s="30">
        <v>0</v>
      </c>
      <c r="TL51" s="30">
        <v>0</v>
      </c>
      <c r="TM51" s="30">
        <v>0</v>
      </c>
      <c r="TN51" s="30">
        <v>0</v>
      </c>
      <c r="TO51" s="30">
        <v>0</v>
      </c>
      <c r="TP51" s="30">
        <v>0</v>
      </c>
      <c r="TQ51" s="30">
        <v>0</v>
      </c>
      <c r="TR51" s="30">
        <v>0</v>
      </c>
      <c r="TS51" s="30">
        <v>0</v>
      </c>
      <c r="TT51" s="30">
        <v>0</v>
      </c>
      <c r="TU51" s="30">
        <v>1248420</v>
      </c>
      <c r="TV51" s="30">
        <v>0</v>
      </c>
      <c r="TW51" s="30">
        <v>978020</v>
      </c>
      <c r="TX51" s="30">
        <v>200000</v>
      </c>
      <c r="TY51" s="30">
        <v>70400</v>
      </c>
      <c r="TZ51" s="30">
        <v>0</v>
      </c>
      <c r="UA51" s="30">
        <v>0</v>
      </c>
      <c r="UB51" s="30">
        <v>0</v>
      </c>
      <c r="UC51" s="30">
        <v>0</v>
      </c>
      <c r="UD51" s="30">
        <v>0</v>
      </c>
      <c r="UE51" s="30">
        <v>0</v>
      </c>
      <c r="UF51" s="30">
        <v>0</v>
      </c>
      <c r="UG51" s="30">
        <f t="shared" si="24"/>
        <v>187051165534</v>
      </c>
      <c r="UH51" s="1">
        <v>2965699202857</v>
      </c>
      <c r="UI51" s="1">
        <f>SUM($UG$40:UG51)-UH51</f>
        <v>0</v>
      </c>
    </row>
    <row r="52" spans="2:555" s="14" customFormat="1">
      <c r="B52" s="58">
        <v>39814</v>
      </c>
      <c r="C52" s="42">
        <f t="shared" si="20"/>
        <v>134866545048</v>
      </c>
      <c r="D52" s="42">
        <f t="shared" si="21"/>
        <v>88671332748</v>
      </c>
      <c r="E52" s="42">
        <v>76484136788</v>
      </c>
      <c r="F52" s="42">
        <v>51379517</v>
      </c>
      <c r="G52" s="42">
        <v>991440</v>
      </c>
      <c r="H52" s="42">
        <v>40455784360</v>
      </c>
      <c r="I52" s="42">
        <v>35427130364.052002</v>
      </c>
      <c r="J52" s="42">
        <v>5028653995.948</v>
      </c>
      <c r="K52" s="42">
        <v>0</v>
      </c>
      <c r="L52" s="42">
        <v>3512389149</v>
      </c>
      <c r="M52" s="42">
        <v>20871974258</v>
      </c>
      <c r="N52" s="42">
        <v>20871974258</v>
      </c>
      <c r="O52" s="42">
        <v>0</v>
      </c>
      <c r="P52" s="42">
        <v>5999226917</v>
      </c>
      <c r="Q52" s="42">
        <v>2740914544</v>
      </c>
      <c r="R52" s="42">
        <v>2429357869</v>
      </c>
      <c r="S52" s="42">
        <v>12187195960</v>
      </c>
      <c r="T52" s="42">
        <v>4016102000</v>
      </c>
      <c r="U52" s="42">
        <v>4724825000</v>
      </c>
      <c r="V52" s="42">
        <v>8740927000</v>
      </c>
      <c r="W52" s="42">
        <v>100095265</v>
      </c>
      <c r="X52" s="42">
        <v>447058168</v>
      </c>
      <c r="Y52" s="42">
        <v>137150436</v>
      </c>
      <c r="Z52" s="42">
        <v>0</v>
      </c>
      <c r="AA52" s="42">
        <v>0</v>
      </c>
      <c r="AB52" s="42">
        <v>57408874</v>
      </c>
      <c r="AC52" s="42">
        <v>27365596</v>
      </c>
      <c r="AD52" s="42">
        <v>2675154737</v>
      </c>
      <c r="AE52" s="42">
        <v>0</v>
      </c>
      <c r="AF52" s="42">
        <v>0</v>
      </c>
      <c r="AG52" s="42">
        <v>0</v>
      </c>
      <c r="AH52" s="42">
        <v>0</v>
      </c>
      <c r="AI52" s="42">
        <f t="shared" si="22"/>
        <v>46195212300</v>
      </c>
      <c r="AJ52" s="42">
        <v>216791612</v>
      </c>
      <c r="AK52" s="42">
        <v>43329903</v>
      </c>
      <c r="AL52" s="42">
        <v>79500</v>
      </c>
      <c r="AM52" s="42">
        <v>173382209</v>
      </c>
      <c r="AN52" s="42">
        <v>0</v>
      </c>
      <c r="AO52" s="42">
        <v>932735460</v>
      </c>
      <c r="AP52" s="42">
        <v>789591084</v>
      </c>
      <c r="AQ52" s="42">
        <v>-1524627</v>
      </c>
      <c r="AR52" s="42">
        <v>6181603</v>
      </c>
      <c r="AS52" s="42">
        <v>131030</v>
      </c>
      <c r="AT52" s="42">
        <v>7610032</v>
      </c>
      <c r="AU52" s="42">
        <v>130746338</v>
      </c>
      <c r="AV52" s="42">
        <v>0</v>
      </c>
      <c r="AW52" s="42">
        <v>0</v>
      </c>
      <c r="AX52" s="42">
        <v>0</v>
      </c>
      <c r="AY52" s="42">
        <v>0</v>
      </c>
      <c r="AZ52" s="42">
        <v>0</v>
      </c>
      <c r="BA52" s="42">
        <v>0</v>
      </c>
      <c r="BB52" s="42">
        <v>0</v>
      </c>
      <c r="BC52" s="42">
        <v>0</v>
      </c>
      <c r="BD52" s="42">
        <v>1836261171</v>
      </c>
      <c r="BE52" s="42">
        <v>0</v>
      </c>
      <c r="BF52" s="42">
        <v>1455305494</v>
      </c>
      <c r="BG52" s="42">
        <v>306221967</v>
      </c>
      <c r="BH52" s="42">
        <v>897013</v>
      </c>
      <c r="BI52" s="42">
        <v>590272</v>
      </c>
      <c r="BJ52" s="42">
        <v>85827</v>
      </c>
      <c r="BK52" s="42">
        <v>0</v>
      </c>
      <c r="BL52" s="42">
        <v>10697074</v>
      </c>
      <c r="BM52" s="42">
        <v>0</v>
      </c>
      <c r="BN52" s="42">
        <v>7409383</v>
      </c>
      <c r="BO52" s="42">
        <v>2583597</v>
      </c>
      <c r="BP52" s="42">
        <v>0</v>
      </c>
      <c r="BQ52" s="42">
        <v>0</v>
      </c>
      <c r="BR52" s="42">
        <v>52470544</v>
      </c>
      <c r="BS52" s="42">
        <v>0</v>
      </c>
      <c r="BT52" s="42">
        <v>55920649</v>
      </c>
      <c r="BU52" s="42">
        <v>0</v>
      </c>
      <c r="BV52" s="42">
        <v>170695</v>
      </c>
      <c r="BW52" s="42">
        <v>2513829</v>
      </c>
      <c r="BX52" s="42">
        <v>536786</v>
      </c>
      <c r="BY52" s="42">
        <v>52699339</v>
      </c>
      <c r="BZ52" s="42">
        <v>0</v>
      </c>
      <c r="CA52" s="42">
        <v>0</v>
      </c>
      <c r="CB52" s="42">
        <v>0</v>
      </c>
      <c r="CC52" s="42">
        <v>3961950601</v>
      </c>
      <c r="CD52" s="42">
        <v>0</v>
      </c>
      <c r="CE52" s="42">
        <v>3457994302</v>
      </c>
      <c r="CF52" s="42">
        <v>49629892</v>
      </c>
      <c r="CG52" s="42">
        <v>2113303482</v>
      </c>
      <c r="CH52" s="42">
        <v>57547559</v>
      </c>
      <c r="CI52" s="42">
        <v>29473135</v>
      </c>
      <c r="CJ52" s="42">
        <v>1154685</v>
      </c>
      <c r="CK52" s="42">
        <v>16772383</v>
      </c>
      <c r="CL52" s="42">
        <v>3179844</v>
      </c>
      <c r="CM52" s="42">
        <v>590426</v>
      </c>
      <c r="CN52" s="42">
        <v>704478</v>
      </c>
      <c r="CO52" s="42">
        <v>549043</v>
      </c>
      <c r="CP52" s="42">
        <v>6522276</v>
      </c>
      <c r="CQ52" s="42">
        <v>0</v>
      </c>
      <c r="CR52" s="42">
        <v>0</v>
      </c>
      <c r="CS52" s="42">
        <v>1177284298</v>
      </c>
      <c r="CT52" s="42">
        <v>220436072</v>
      </c>
      <c r="CU52" s="42">
        <v>23375339</v>
      </c>
      <c r="CV52" s="42">
        <v>4523925</v>
      </c>
      <c r="CW52" s="42">
        <v>6533757</v>
      </c>
      <c r="CX52" s="42">
        <v>8701488</v>
      </c>
      <c r="CY52" s="42">
        <v>462172</v>
      </c>
      <c r="CZ52" s="42">
        <f t="shared" si="8"/>
        <v>913251545</v>
      </c>
      <c r="DA52" s="42">
        <v>803462428</v>
      </c>
      <c r="DB52" s="42">
        <v>87765817</v>
      </c>
      <c r="DC52" s="42">
        <v>0</v>
      </c>
      <c r="DD52" s="42">
        <v>22023300</v>
      </c>
      <c r="DE52" s="42">
        <v>0</v>
      </c>
      <c r="DF52" s="42">
        <v>0</v>
      </c>
      <c r="DG52" s="42">
        <v>0</v>
      </c>
      <c r="DH52" s="42">
        <v>0</v>
      </c>
      <c r="DI52" s="42">
        <v>728524</v>
      </c>
      <c r="DJ52" s="42">
        <v>0</v>
      </c>
      <c r="DK52" s="42">
        <v>728524</v>
      </c>
      <c r="DL52" s="42">
        <v>0</v>
      </c>
      <c r="DM52" s="42">
        <f t="shared" si="9"/>
        <v>1478241638</v>
      </c>
      <c r="DN52" s="42">
        <v>25388472</v>
      </c>
      <c r="DO52" s="42">
        <v>7997720</v>
      </c>
      <c r="DP52" s="42">
        <v>6480408</v>
      </c>
      <c r="DQ52" s="42">
        <v>1517312</v>
      </c>
      <c r="DR52" s="42">
        <v>935171931</v>
      </c>
      <c r="DS52" s="42">
        <v>10081125</v>
      </c>
      <c r="DT52" s="42">
        <v>8690069</v>
      </c>
      <c r="DU52" s="42">
        <v>1344088</v>
      </c>
      <c r="DV52" s="42">
        <v>46968</v>
      </c>
      <c r="DW52" s="42">
        <v>6466700</v>
      </c>
      <c r="DX52" s="42">
        <v>1333500</v>
      </c>
      <c r="DY52" s="42">
        <v>728800</v>
      </c>
      <c r="DZ52" s="42">
        <v>0</v>
      </c>
      <c r="EA52" s="42">
        <v>4404400</v>
      </c>
      <c r="EB52" s="42">
        <v>0</v>
      </c>
      <c r="EC52" s="42">
        <v>412215685</v>
      </c>
      <c r="ED52" s="42">
        <v>22495</v>
      </c>
      <c r="EE52" s="42">
        <v>412131000</v>
      </c>
      <c r="EF52" s="42">
        <v>62190</v>
      </c>
      <c r="EG52" s="42">
        <v>10159177</v>
      </c>
      <c r="EH52" s="42">
        <v>10142800</v>
      </c>
      <c r="EI52" s="42">
        <v>0</v>
      </c>
      <c r="EJ52" s="42">
        <v>16377</v>
      </c>
      <c r="EK52" s="42">
        <v>22475483</v>
      </c>
      <c r="EL52" s="42">
        <v>2325534</v>
      </c>
      <c r="EM52" s="42">
        <v>873418</v>
      </c>
      <c r="EN52" s="42">
        <v>11979373</v>
      </c>
      <c r="EO52" s="42">
        <v>1497042</v>
      </c>
      <c r="EP52" s="42">
        <v>528451</v>
      </c>
      <c r="EQ52" s="42">
        <v>0</v>
      </c>
      <c r="ER52" s="42">
        <v>16377</v>
      </c>
      <c r="ES52" s="42">
        <v>772067</v>
      </c>
      <c r="ET52" s="42">
        <v>180147</v>
      </c>
      <c r="EU52" s="42">
        <v>2834395</v>
      </c>
      <c r="EV52" s="42">
        <v>810322</v>
      </c>
      <c r="EW52" s="42">
        <v>32211335</v>
      </c>
      <c r="EX52" s="42">
        <v>0</v>
      </c>
      <c r="EY52" s="42">
        <v>96038</v>
      </c>
      <c r="EZ52" s="42">
        <v>25367973</v>
      </c>
      <c r="FA52" s="42">
        <v>6747324</v>
      </c>
      <c r="FB52" s="42">
        <v>0</v>
      </c>
      <c r="FC52" s="42">
        <v>243742</v>
      </c>
      <c r="FD52" s="42">
        <v>0</v>
      </c>
      <c r="FE52" s="42">
        <v>0</v>
      </c>
      <c r="FF52" s="42">
        <v>420998600</v>
      </c>
      <c r="FG52" s="42">
        <v>509683515</v>
      </c>
      <c r="FH52" s="42">
        <v>1211898</v>
      </c>
      <c r="FI52" s="42">
        <v>493577200</v>
      </c>
      <c r="FJ52" s="42">
        <v>14267457</v>
      </c>
      <c r="FK52" s="42">
        <v>1345077</v>
      </c>
      <c r="FL52" s="42">
        <v>0</v>
      </c>
      <c r="FM52" s="42">
        <v>0</v>
      </c>
      <c r="FN52" s="42">
        <v>0</v>
      </c>
      <c r="FO52" s="42">
        <v>12922380</v>
      </c>
      <c r="FP52" s="42">
        <v>626960</v>
      </c>
      <c r="FQ52" s="42">
        <v>0</v>
      </c>
      <c r="FR52" s="42">
        <f t="shared" si="10"/>
        <v>217079091</v>
      </c>
      <c r="FS52" s="42">
        <v>53181344</v>
      </c>
      <c r="FT52" s="42">
        <v>83924</v>
      </c>
      <c r="FU52" s="42">
        <v>22338599</v>
      </c>
      <c r="FV52" s="42">
        <v>14738989</v>
      </c>
      <c r="FW52" s="42">
        <v>383158</v>
      </c>
      <c r="FX52" s="42">
        <v>14355831</v>
      </c>
      <c r="FY52" s="42">
        <v>0</v>
      </c>
      <c r="FZ52" s="42">
        <v>98262</v>
      </c>
      <c r="GA52" s="42">
        <v>11119170</v>
      </c>
      <c r="GB52" s="42">
        <v>4802400</v>
      </c>
      <c r="GC52" s="42">
        <v>581345</v>
      </c>
      <c r="GD52" s="42">
        <v>0</v>
      </c>
      <c r="GE52" s="42">
        <v>581345</v>
      </c>
      <c r="GF52" s="42">
        <v>0</v>
      </c>
      <c r="GG52" s="42">
        <v>0</v>
      </c>
      <c r="GH52" s="42">
        <v>7579319</v>
      </c>
      <c r="GI52" s="42">
        <v>52626797</v>
      </c>
      <c r="GJ52" s="42">
        <v>52626797</v>
      </c>
      <c r="GK52" s="42">
        <v>0</v>
      </c>
      <c r="GL52" s="42">
        <v>103110286</v>
      </c>
      <c r="GM52" s="42">
        <v>2763458</v>
      </c>
      <c r="GN52" s="42">
        <v>585000</v>
      </c>
      <c r="GO52" s="42">
        <v>444000</v>
      </c>
      <c r="GP52" s="42">
        <v>42726385</v>
      </c>
      <c r="GQ52" s="42">
        <v>7205088</v>
      </c>
      <c r="GR52" s="42">
        <v>135000</v>
      </c>
      <c r="GS52" s="42">
        <v>0</v>
      </c>
      <c r="GT52" s="42">
        <v>49251355</v>
      </c>
      <c r="GU52" s="42">
        <v>923881959</v>
      </c>
      <c r="GV52" s="42">
        <v>5473501</v>
      </c>
      <c r="GW52" s="42">
        <v>2303958</v>
      </c>
      <c r="GX52" s="42">
        <v>0</v>
      </c>
      <c r="GY52" s="42">
        <v>0</v>
      </c>
      <c r="GZ52" s="42">
        <f t="shared" si="19"/>
        <v>916104500</v>
      </c>
      <c r="HA52" s="42">
        <v>0</v>
      </c>
      <c r="HB52" s="42">
        <v>0</v>
      </c>
      <c r="HC52" s="42">
        <v>0</v>
      </c>
      <c r="HD52" s="42">
        <v>0</v>
      </c>
      <c r="HE52" s="42">
        <v>0</v>
      </c>
      <c r="HF52" s="42">
        <v>0</v>
      </c>
      <c r="HG52" s="42">
        <v>0</v>
      </c>
      <c r="HH52" s="42">
        <f t="shared" si="11"/>
        <v>562246500</v>
      </c>
      <c r="HI52" s="42">
        <f t="shared" si="12"/>
        <v>353858000</v>
      </c>
      <c r="HJ52" s="42">
        <v>562246500</v>
      </c>
      <c r="HK52" s="42">
        <v>353858000</v>
      </c>
      <c r="HL52" s="42">
        <v>0</v>
      </c>
      <c r="HM52" s="42">
        <v>0</v>
      </c>
      <c r="HN52" s="42">
        <v>0</v>
      </c>
      <c r="HO52" s="42">
        <v>0</v>
      </c>
      <c r="HP52" s="42">
        <v>30755936</v>
      </c>
      <c r="HQ52" s="42">
        <v>4396934</v>
      </c>
      <c r="HR52" s="42">
        <v>5189647</v>
      </c>
      <c r="HS52" s="42">
        <v>21169355</v>
      </c>
      <c r="HT52" s="42">
        <v>0</v>
      </c>
      <c r="HU52" s="42">
        <v>0</v>
      </c>
      <c r="HV52" s="42">
        <v>0</v>
      </c>
      <c r="HW52" s="42">
        <v>0</v>
      </c>
      <c r="HX52" s="42">
        <f t="shared" si="13"/>
        <v>562246500</v>
      </c>
      <c r="HY52" s="42">
        <f t="shared" si="14"/>
        <v>353858000</v>
      </c>
      <c r="HZ52" s="42">
        <v>33131876958</v>
      </c>
      <c r="IA52" s="42">
        <v>32164464041</v>
      </c>
      <c r="IB52" s="42">
        <v>32164464041</v>
      </c>
      <c r="IC52" s="42">
        <v>28662982244</v>
      </c>
      <c r="ID52" s="42">
        <v>27389427207</v>
      </c>
      <c r="IE52" s="42">
        <v>0</v>
      </c>
      <c r="IF52" s="42">
        <v>1273555037</v>
      </c>
      <c r="IG52" s="42">
        <v>0</v>
      </c>
      <c r="IH52" s="42">
        <v>0</v>
      </c>
      <c r="II52" s="42">
        <v>0</v>
      </c>
      <c r="IJ52" s="42">
        <v>0</v>
      </c>
      <c r="IK52" s="42">
        <v>0</v>
      </c>
      <c r="IL52" s="42">
        <v>0</v>
      </c>
      <c r="IM52" s="42">
        <v>0</v>
      </c>
      <c r="IN52" s="42">
        <v>0</v>
      </c>
      <c r="IO52" s="42">
        <v>0</v>
      </c>
      <c r="IP52" s="42">
        <v>0</v>
      </c>
      <c r="IQ52" s="42">
        <v>3292336176</v>
      </c>
      <c r="IR52" s="42">
        <v>0</v>
      </c>
      <c r="IS52" s="42">
        <v>222012501</v>
      </c>
      <c r="IT52" s="42">
        <v>166509376</v>
      </c>
      <c r="IU52" s="42">
        <v>2903814299</v>
      </c>
      <c r="IV52" s="42">
        <v>0</v>
      </c>
      <c r="IW52" s="42">
        <v>209145621</v>
      </c>
      <c r="IX52" s="42">
        <v>0</v>
      </c>
      <c r="IY52" s="42">
        <v>0</v>
      </c>
      <c r="IZ52" s="42">
        <v>0</v>
      </c>
      <c r="JA52" s="42">
        <v>0</v>
      </c>
      <c r="JB52" s="42">
        <v>0</v>
      </c>
      <c r="JC52" s="42">
        <v>0</v>
      </c>
      <c r="JD52" s="42">
        <v>0</v>
      </c>
      <c r="JE52" s="42">
        <v>0</v>
      </c>
      <c r="JF52" s="42">
        <v>0</v>
      </c>
      <c r="JG52" s="42">
        <v>0</v>
      </c>
      <c r="JH52" s="42">
        <v>0</v>
      </c>
      <c r="JI52" s="59">
        <v>0</v>
      </c>
      <c r="JJ52" s="59">
        <v>0</v>
      </c>
      <c r="JK52" s="59">
        <v>0</v>
      </c>
      <c r="JL52" s="59"/>
      <c r="JM52" s="42">
        <v>0</v>
      </c>
      <c r="JN52" s="59">
        <v>0</v>
      </c>
      <c r="JO52" s="42">
        <v>422118734</v>
      </c>
      <c r="JP52" s="42">
        <v>34573682</v>
      </c>
      <c r="JQ52" s="42">
        <v>34573682</v>
      </c>
      <c r="JR52" s="42">
        <v>0</v>
      </c>
      <c r="JS52" s="42">
        <v>0</v>
      </c>
      <c r="JT52" s="42">
        <v>0</v>
      </c>
      <c r="JU52" s="42">
        <v>0</v>
      </c>
      <c r="JV52" s="42">
        <v>0</v>
      </c>
      <c r="JW52" s="42">
        <v>0</v>
      </c>
      <c r="JX52" s="42">
        <v>0</v>
      </c>
      <c r="JY52" s="42">
        <v>0</v>
      </c>
      <c r="JZ52" s="42">
        <v>0</v>
      </c>
      <c r="KA52" s="42">
        <v>0</v>
      </c>
      <c r="KB52" s="42">
        <v>0</v>
      </c>
      <c r="KC52" s="42">
        <v>0</v>
      </c>
      <c r="KD52" s="42">
        <v>0</v>
      </c>
      <c r="KE52" s="42">
        <v>0</v>
      </c>
      <c r="KF52" s="42">
        <v>0</v>
      </c>
      <c r="KG52" s="42">
        <v>0</v>
      </c>
      <c r="KH52" s="42">
        <v>0</v>
      </c>
      <c r="KI52" s="59">
        <v>0</v>
      </c>
      <c r="KJ52" s="59">
        <v>0</v>
      </c>
      <c r="KK52" s="59">
        <v>0</v>
      </c>
      <c r="KL52" s="59">
        <v>0</v>
      </c>
      <c r="KM52" s="42">
        <v>932839235</v>
      </c>
      <c r="KN52" s="42">
        <v>924384255</v>
      </c>
      <c r="KO52" s="42">
        <v>0</v>
      </c>
      <c r="KP52" s="42">
        <v>0</v>
      </c>
      <c r="KQ52" s="42">
        <v>0</v>
      </c>
      <c r="KR52" s="42">
        <v>0</v>
      </c>
      <c r="KS52" s="42">
        <v>0</v>
      </c>
      <c r="KT52" s="42">
        <v>0</v>
      </c>
      <c r="KU52" s="42">
        <v>0</v>
      </c>
      <c r="KV52" s="42">
        <v>0</v>
      </c>
      <c r="KW52" s="42">
        <v>0</v>
      </c>
      <c r="KX52" s="42">
        <v>846906</v>
      </c>
      <c r="KY52" s="42">
        <v>3113488</v>
      </c>
      <c r="KZ52" s="42">
        <v>0</v>
      </c>
      <c r="LA52" s="42">
        <v>0</v>
      </c>
      <c r="LB52" s="42">
        <v>1221447</v>
      </c>
      <c r="LC52" s="42">
        <v>2287722</v>
      </c>
      <c r="LD52" s="42">
        <v>0</v>
      </c>
      <c r="LE52" s="42">
        <v>0</v>
      </c>
      <c r="LF52" s="42">
        <v>0</v>
      </c>
      <c r="LG52" s="42">
        <v>0</v>
      </c>
      <c r="LH52" s="42">
        <v>0</v>
      </c>
      <c r="LI52" s="42">
        <v>0</v>
      </c>
      <c r="LJ52" s="42">
        <v>0</v>
      </c>
      <c r="LK52" s="42">
        <v>0</v>
      </c>
      <c r="LL52" s="42">
        <v>985417</v>
      </c>
      <c r="LM52" s="42">
        <v>0</v>
      </c>
      <c r="LN52" s="42">
        <v>0</v>
      </c>
      <c r="LO52" s="42">
        <v>0</v>
      </c>
      <c r="LP52" s="42">
        <v>0</v>
      </c>
      <c r="LQ52" s="42">
        <v>0</v>
      </c>
      <c r="LR52" s="42">
        <v>0</v>
      </c>
      <c r="LS52" s="42">
        <v>0</v>
      </c>
      <c r="LT52" s="42">
        <v>0</v>
      </c>
      <c r="LU52" s="42">
        <v>0</v>
      </c>
      <c r="LV52" s="42">
        <v>0</v>
      </c>
      <c r="LW52" s="42">
        <v>0</v>
      </c>
      <c r="LX52" s="42">
        <v>0</v>
      </c>
      <c r="LY52" s="42">
        <v>0</v>
      </c>
      <c r="LZ52" s="42">
        <v>0</v>
      </c>
      <c r="MA52" s="42">
        <v>0</v>
      </c>
      <c r="MB52" s="42">
        <v>0</v>
      </c>
      <c r="MC52" s="42">
        <v>0</v>
      </c>
      <c r="MD52" s="42">
        <v>0</v>
      </c>
      <c r="ME52" s="42">
        <v>0</v>
      </c>
      <c r="MF52" s="42">
        <v>0</v>
      </c>
      <c r="MG52" s="42">
        <v>0</v>
      </c>
      <c r="MH52" s="42">
        <v>0</v>
      </c>
      <c r="MI52" s="42">
        <v>0</v>
      </c>
      <c r="MJ52" s="42">
        <v>0</v>
      </c>
      <c r="MK52" s="42">
        <v>0</v>
      </c>
      <c r="ML52" s="42">
        <v>0</v>
      </c>
      <c r="MM52" s="42">
        <v>0</v>
      </c>
      <c r="MN52" s="42">
        <v>0</v>
      </c>
      <c r="MO52" s="42">
        <v>0</v>
      </c>
      <c r="MP52" s="42">
        <v>0</v>
      </c>
      <c r="MQ52" s="42">
        <v>-18249665</v>
      </c>
      <c r="MR52" s="42">
        <v>0</v>
      </c>
      <c r="MS52" s="42">
        <f t="shared" si="23"/>
        <v>13706362727</v>
      </c>
      <c r="MT52" s="42">
        <v>12465671279</v>
      </c>
      <c r="MU52" s="42">
        <v>0</v>
      </c>
      <c r="MV52" s="42">
        <v>0</v>
      </c>
      <c r="MW52" s="42">
        <v>0</v>
      </c>
      <c r="MX52" s="42">
        <v>0</v>
      </c>
      <c r="MY52" s="42">
        <v>0</v>
      </c>
      <c r="MZ52" s="42">
        <v>9251695336</v>
      </c>
      <c r="NA52" s="42">
        <f t="shared" si="4"/>
        <v>0</v>
      </c>
      <c r="NB52" s="42">
        <v>0</v>
      </c>
      <c r="NC52" s="42">
        <v>0</v>
      </c>
      <c r="ND52" s="42">
        <f t="shared" si="5"/>
        <v>0</v>
      </c>
      <c r="NE52" s="42">
        <v>0</v>
      </c>
      <c r="NF52" s="42">
        <v>0</v>
      </c>
      <c r="NG52" s="42">
        <v>781521228</v>
      </c>
      <c r="NH52" s="42">
        <v>0</v>
      </c>
      <c r="NI52" s="42">
        <v>0</v>
      </c>
      <c r="NJ52" s="42">
        <v>0</v>
      </c>
      <c r="NK52" s="42">
        <v>0</v>
      </c>
      <c r="NL52" s="42">
        <v>0</v>
      </c>
      <c r="NM52" s="42">
        <v>0</v>
      </c>
      <c r="NN52" s="42">
        <v>0</v>
      </c>
      <c r="NO52" s="42">
        <v>0</v>
      </c>
      <c r="NP52" s="42">
        <v>0</v>
      </c>
      <c r="NQ52" s="42">
        <v>0</v>
      </c>
      <c r="NR52" s="42">
        <v>0</v>
      </c>
      <c r="NS52" s="42">
        <v>0</v>
      </c>
      <c r="NT52" s="42">
        <v>0</v>
      </c>
      <c r="NU52" s="42">
        <v>2303723769</v>
      </c>
      <c r="NV52" s="42">
        <v>0</v>
      </c>
      <c r="NW52" s="42">
        <v>0</v>
      </c>
      <c r="NX52" s="42">
        <v>128730946</v>
      </c>
      <c r="NY52" s="42">
        <v>0</v>
      </c>
      <c r="NZ52" s="42">
        <v>0</v>
      </c>
      <c r="OA52" s="42">
        <v>217352818</v>
      </c>
      <c r="OB52" s="42">
        <v>0</v>
      </c>
      <c r="OC52" s="42">
        <v>0</v>
      </c>
      <c r="OD52" s="42">
        <v>0</v>
      </c>
      <c r="OE52" s="42">
        <v>0</v>
      </c>
      <c r="OF52" s="42">
        <v>0</v>
      </c>
      <c r="OG52" s="42">
        <v>0</v>
      </c>
      <c r="OH52" s="42">
        <v>0</v>
      </c>
      <c r="OI52" s="42">
        <v>0</v>
      </c>
      <c r="OJ52" s="42">
        <v>0</v>
      </c>
      <c r="OK52" s="42">
        <v>0</v>
      </c>
      <c r="OL52" s="42">
        <v>0</v>
      </c>
      <c r="OM52" s="42">
        <v>0</v>
      </c>
      <c r="ON52" s="42">
        <v>0</v>
      </c>
      <c r="OO52" s="42">
        <v>0</v>
      </c>
      <c r="OP52" s="42">
        <v>217352818</v>
      </c>
      <c r="OQ52" s="42">
        <v>0</v>
      </c>
      <c r="OR52" s="42">
        <v>0</v>
      </c>
      <c r="OS52" s="42">
        <v>1023338630</v>
      </c>
      <c r="OT52" s="42">
        <v>0</v>
      </c>
      <c r="OU52" s="42">
        <v>945777094</v>
      </c>
      <c r="OV52" s="42">
        <v>0</v>
      </c>
      <c r="OW52" s="42">
        <v>0</v>
      </c>
      <c r="OX52" s="42">
        <v>1884500</v>
      </c>
      <c r="OY52" s="42">
        <v>0</v>
      </c>
      <c r="OZ52" s="42">
        <v>0</v>
      </c>
      <c r="PA52" s="42">
        <v>0</v>
      </c>
      <c r="PB52" s="42">
        <v>0</v>
      </c>
      <c r="PC52" s="42">
        <v>0</v>
      </c>
      <c r="PD52" s="42">
        <v>0</v>
      </c>
      <c r="PE52" s="42">
        <v>0</v>
      </c>
      <c r="PF52" s="42">
        <v>0</v>
      </c>
      <c r="PG52" s="42">
        <v>0</v>
      </c>
      <c r="PH52" s="42">
        <v>0</v>
      </c>
      <c r="PI52" s="42">
        <v>0</v>
      </c>
      <c r="PJ52" s="42">
        <v>0</v>
      </c>
      <c r="PK52" s="42">
        <v>0</v>
      </c>
      <c r="PL52" s="42">
        <v>0</v>
      </c>
      <c r="PM52" s="42">
        <v>75677036</v>
      </c>
      <c r="PN52" s="42">
        <v>75677036</v>
      </c>
      <c r="PO52" s="42">
        <v>0</v>
      </c>
      <c r="PP52" s="42">
        <v>0</v>
      </c>
      <c r="PQ52" s="42">
        <v>0</v>
      </c>
      <c r="PR52" s="42">
        <v>0</v>
      </c>
      <c r="PS52" s="42">
        <v>0</v>
      </c>
      <c r="PT52" s="42">
        <f t="shared" si="15"/>
        <v>0</v>
      </c>
      <c r="PU52" s="42">
        <v>0</v>
      </c>
      <c r="PV52" s="42">
        <v>0</v>
      </c>
      <c r="PW52" s="42">
        <v>0</v>
      </c>
      <c r="PX52" s="42">
        <v>0</v>
      </c>
      <c r="PY52" s="42">
        <v>0</v>
      </c>
      <c r="PZ52" s="42">
        <v>0</v>
      </c>
      <c r="QA52" s="42">
        <v>0</v>
      </c>
      <c r="QB52" s="42">
        <v>0</v>
      </c>
      <c r="QC52" s="42">
        <v>0</v>
      </c>
      <c r="QD52" s="42">
        <v>0</v>
      </c>
      <c r="QE52" s="42">
        <v>0</v>
      </c>
      <c r="QF52" s="42">
        <v>0</v>
      </c>
      <c r="QG52" s="42">
        <v>0</v>
      </c>
      <c r="QH52" s="42">
        <v>0</v>
      </c>
      <c r="QI52" s="42">
        <v>0</v>
      </c>
      <c r="QJ52" s="42">
        <v>0</v>
      </c>
      <c r="QK52" s="42">
        <v>0</v>
      </c>
      <c r="QL52" s="42">
        <v>0</v>
      </c>
      <c r="QM52" s="42">
        <v>0</v>
      </c>
      <c r="QN52" s="42">
        <v>0</v>
      </c>
      <c r="QO52" s="42">
        <f t="shared" si="16"/>
        <v>84452271697</v>
      </c>
      <c r="QP52" s="42">
        <f t="shared" si="17"/>
        <v>1840148226</v>
      </c>
      <c r="QQ52" s="42">
        <v>30294565</v>
      </c>
      <c r="QR52" s="42">
        <v>28563514</v>
      </c>
      <c r="QS52" s="42">
        <v>1731051</v>
      </c>
      <c r="QT52" s="42">
        <v>0</v>
      </c>
      <c r="QU52" s="42">
        <v>0</v>
      </c>
      <c r="QV52" s="42">
        <v>0</v>
      </c>
      <c r="QW52" s="42">
        <v>331373858</v>
      </c>
      <c r="QX52" s="42">
        <v>331171880</v>
      </c>
      <c r="QY52" s="42">
        <v>201978</v>
      </c>
      <c r="QZ52" s="42">
        <v>1478479803</v>
      </c>
      <c r="RA52" s="42">
        <v>0</v>
      </c>
      <c r="RB52" s="42">
        <v>0</v>
      </c>
      <c r="RC52" s="42">
        <v>0</v>
      </c>
      <c r="RD52" s="42">
        <v>0</v>
      </c>
      <c r="RE52" s="42">
        <v>0</v>
      </c>
      <c r="RF52" s="42">
        <v>0</v>
      </c>
      <c r="RG52" s="42">
        <v>0</v>
      </c>
      <c r="RH52" s="42">
        <v>0</v>
      </c>
      <c r="RI52" s="42">
        <v>82612123471</v>
      </c>
      <c r="RJ52" s="42">
        <v>9794299441</v>
      </c>
      <c r="RK52" s="42">
        <v>9794299441</v>
      </c>
      <c r="RL52" s="42">
        <v>6303550931</v>
      </c>
      <c r="RM52" s="42">
        <v>826619906</v>
      </c>
      <c r="RN52" s="42">
        <v>326215662</v>
      </c>
      <c r="RO52" s="42">
        <v>0</v>
      </c>
      <c r="RP52" s="42">
        <v>0</v>
      </c>
      <c r="RQ52" s="42">
        <v>0</v>
      </c>
      <c r="RR52" s="42">
        <v>0</v>
      </c>
      <c r="RS52" s="42">
        <v>0</v>
      </c>
      <c r="RT52" s="42">
        <v>3432037</v>
      </c>
      <c r="RU52" s="42">
        <v>2324626365</v>
      </c>
      <c r="RV52" s="42">
        <v>5168053</v>
      </c>
      <c r="RW52" s="42">
        <v>4686487</v>
      </c>
      <c r="RX52" s="42">
        <v>0</v>
      </c>
      <c r="RY52" s="42">
        <v>0</v>
      </c>
      <c r="RZ52" s="42">
        <v>0</v>
      </c>
      <c r="SA52" s="42">
        <v>0</v>
      </c>
      <c r="SB52" s="42">
        <v>0</v>
      </c>
      <c r="SC52" s="42">
        <v>0</v>
      </c>
      <c r="SD52" s="42">
        <v>0</v>
      </c>
      <c r="SE52" s="42">
        <v>0</v>
      </c>
      <c r="SF52" s="42">
        <v>0</v>
      </c>
      <c r="SG52" s="42">
        <v>0</v>
      </c>
      <c r="SH52" s="42">
        <v>0</v>
      </c>
      <c r="SI52" s="42">
        <v>0</v>
      </c>
      <c r="SJ52" s="42">
        <v>0</v>
      </c>
      <c r="SK52" s="42">
        <v>0</v>
      </c>
      <c r="SL52" s="42">
        <v>0</v>
      </c>
      <c r="SM52" s="42">
        <v>0</v>
      </c>
      <c r="SN52" s="42">
        <v>0</v>
      </c>
      <c r="SO52" s="42">
        <v>0</v>
      </c>
      <c r="SP52" s="42">
        <v>0</v>
      </c>
      <c r="SQ52" s="42">
        <v>0</v>
      </c>
      <c r="SR52" s="42">
        <v>0</v>
      </c>
      <c r="SS52" s="42">
        <v>0</v>
      </c>
      <c r="ST52" s="42">
        <v>0</v>
      </c>
      <c r="SU52" s="42">
        <v>0</v>
      </c>
      <c r="SV52" s="42">
        <v>0</v>
      </c>
      <c r="SW52" s="42">
        <v>0</v>
      </c>
      <c r="SX52" s="42">
        <v>0</v>
      </c>
      <c r="SY52" s="42">
        <v>0</v>
      </c>
      <c r="SZ52" s="42">
        <v>0</v>
      </c>
      <c r="TA52" s="42">
        <v>0</v>
      </c>
      <c r="TB52" s="42">
        <v>0</v>
      </c>
      <c r="TC52" s="42">
        <v>0</v>
      </c>
      <c r="TD52" s="42">
        <v>0</v>
      </c>
      <c r="TE52" s="42">
        <v>0</v>
      </c>
      <c r="TF52" s="42">
        <v>0</v>
      </c>
      <c r="TG52" s="42">
        <v>0</v>
      </c>
      <c r="TH52" s="42">
        <v>0</v>
      </c>
      <c r="TI52" s="42">
        <f t="shared" si="18"/>
        <v>1152835568</v>
      </c>
      <c r="TJ52" s="42">
        <f t="shared" si="6"/>
        <v>72800000000</v>
      </c>
      <c r="TK52" s="42">
        <v>72800000000</v>
      </c>
      <c r="TL52" s="42">
        <v>0</v>
      </c>
      <c r="TM52" s="42">
        <v>0</v>
      </c>
      <c r="TN52" s="42">
        <v>0</v>
      </c>
      <c r="TO52" s="42">
        <v>0</v>
      </c>
      <c r="TP52" s="42">
        <v>0</v>
      </c>
      <c r="TQ52" s="42">
        <v>0</v>
      </c>
      <c r="TR52" s="42">
        <v>0</v>
      </c>
      <c r="TS52" s="42">
        <v>72800000000</v>
      </c>
      <c r="TT52" s="42">
        <v>0</v>
      </c>
      <c r="TU52" s="42">
        <v>17824030</v>
      </c>
      <c r="TV52" s="42">
        <v>0</v>
      </c>
      <c r="TW52" s="42">
        <v>2781206</v>
      </c>
      <c r="TX52" s="42">
        <v>100000</v>
      </c>
      <c r="TY52" s="42">
        <v>14942824</v>
      </c>
      <c r="TZ52" s="42">
        <v>0</v>
      </c>
      <c r="UA52" s="42">
        <v>0</v>
      </c>
      <c r="UB52" s="42">
        <v>0</v>
      </c>
      <c r="UC52" s="42">
        <v>0</v>
      </c>
      <c r="UD52" s="42">
        <v>0</v>
      </c>
      <c r="UE52" s="42">
        <v>0</v>
      </c>
      <c r="UF52" s="42">
        <v>0</v>
      </c>
      <c r="UG52" s="42">
        <f t="shared" si="24"/>
        <v>233025179472</v>
      </c>
      <c r="UH52" s="20">
        <v>233025179472</v>
      </c>
      <c r="UI52" s="1">
        <f>SUM($UG$52:UG52)-UH52</f>
        <v>0</v>
      </c>
    </row>
    <row r="53" spans="2:555">
      <c r="B53" s="58">
        <v>39845</v>
      </c>
      <c r="C53" s="30">
        <f t="shared" si="20"/>
        <v>150708507790</v>
      </c>
      <c r="D53" s="30">
        <f t="shared" si="21"/>
        <v>57730060606</v>
      </c>
      <c r="E53" s="30">
        <v>46696579130</v>
      </c>
      <c r="F53" s="30">
        <v>27959118</v>
      </c>
      <c r="G53" s="30">
        <v>824592</v>
      </c>
      <c r="H53" s="30">
        <v>15848850594</v>
      </c>
      <c r="I53" s="30">
        <v>13878838465.1138</v>
      </c>
      <c r="J53" s="30">
        <v>1970012128.8862</v>
      </c>
      <c r="K53" s="30">
        <v>0</v>
      </c>
      <c r="L53" s="30">
        <v>3684092779</v>
      </c>
      <c r="M53" s="30">
        <v>19576981153</v>
      </c>
      <c r="N53" s="30">
        <v>19576981153</v>
      </c>
      <c r="O53" s="30">
        <v>0</v>
      </c>
      <c r="P53" s="30">
        <v>1589444104</v>
      </c>
      <c r="Q53" s="30">
        <v>2927349044</v>
      </c>
      <c r="R53" s="30">
        <v>2404815798</v>
      </c>
      <c r="S53" s="30">
        <v>11033481476</v>
      </c>
      <c r="T53" s="30">
        <v>3429187000</v>
      </c>
      <c r="U53" s="30">
        <v>4034336000</v>
      </c>
      <c r="V53" s="30">
        <v>7463523000</v>
      </c>
      <c r="W53" s="30">
        <v>165690542</v>
      </c>
      <c r="X53" s="30">
        <v>751484154</v>
      </c>
      <c r="Y53" s="30">
        <v>81883416</v>
      </c>
      <c r="Z53" s="30">
        <v>0</v>
      </c>
      <c r="AA53" s="30">
        <v>0</v>
      </c>
      <c r="AB53" s="30">
        <v>92066808</v>
      </c>
      <c r="AC53" s="30">
        <v>4720044</v>
      </c>
      <c r="AD53" s="30">
        <v>2472382216</v>
      </c>
      <c r="AE53" s="30">
        <v>0</v>
      </c>
      <c r="AF53" s="30">
        <v>0</v>
      </c>
      <c r="AG53" s="30">
        <v>0</v>
      </c>
      <c r="AH53" s="30">
        <v>0</v>
      </c>
      <c r="AI53" s="30">
        <f t="shared" si="22"/>
        <v>92978447184</v>
      </c>
      <c r="AJ53" s="30">
        <v>63671615</v>
      </c>
      <c r="AK53" s="30">
        <v>62121782</v>
      </c>
      <c r="AL53" s="30">
        <v>1549833</v>
      </c>
      <c r="AM53" s="30">
        <v>0</v>
      </c>
      <c r="AN53" s="30">
        <v>0</v>
      </c>
      <c r="AO53" s="30">
        <v>801046593</v>
      </c>
      <c r="AP53" s="30">
        <v>776641208</v>
      </c>
      <c r="AQ53" s="30">
        <v>8537250</v>
      </c>
      <c r="AR53" s="30">
        <v>11731202</v>
      </c>
      <c r="AS53" s="30">
        <v>67595</v>
      </c>
      <c r="AT53" s="30">
        <v>3605850</v>
      </c>
      <c r="AU53" s="30">
        <v>463488</v>
      </c>
      <c r="AV53" s="30">
        <v>0</v>
      </c>
      <c r="AW53" s="30">
        <v>0</v>
      </c>
      <c r="AX53" s="30">
        <v>0</v>
      </c>
      <c r="AY53" s="30">
        <v>0</v>
      </c>
      <c r="AZ53" s="30">
        <v>0</v>
      </c>
      <c r="BA53" s="30">
        <v>0</v>
      </c>
      <c r="BB53" s="30">
        <v>0</v>
      </c>
      <c r="BC53" s="30">
        <v>0</v>
      </c>
      <c r="BD53" s="30">
        <v>2104232161</v>
      </c>
      <c r="BE53" s="30">
        <v>0</v>
      </c>
      <c r="BF53" s="30">
        <v>1801536211</v>
      </c>
      <c r="BG53" s="30">
        <v>225757683</v>
      </c>
      <c r="BH53" s="30">
        <v>27013</v>
      </c>
      <c r="BI53" s="30">
        <v>9501</v>
      </c>
      <c r="BJ53" s="30">
        <v>0</v>
      </c>
      <c r="BK53" s="30">
        <v>0</v>
      </c>
      <c r="BL53" s="30">
        <v>11262028</v>
      </c>
      <c r="BM53" s="30">
        <v>0</v>
      </c>
      <c r="BN53" s="30">
        <v>7226413</v>
      </c>
      <c r="BO53" s="30">
        <v>2389439</v>
      </c>
      <c r="BP53" s="30">
        <v>0</v>
      </c>
      <c r="BQ53" s="30">
        <v>0</v>
      </c>
      <c r="BR53" s="30">
        <v>56023873</v>
      </c>
      <c r="BS53" s="30">
        <v>0</v>
      </c>
      <c r="BT53" s="30">
        <v>36395340</v>
      </c>
      <c r="BU53" s="30">
        <v>1038628</v>
      </c>
      <c r="BV53" s="30">
        <v>725725</v>
      </c>
      <c r="BW53" s="30">
        <v>3942467</v>
      </c>
      <c r="BX53" s="30">
        <v>238000</v>
      </c>
      <c r="BY53" s="30">
        <v>30450520</v>
      </c>
      <c r="BZ53" s="30">
        <v>0</v>
      </c>
      <c r="CA53" s="30">
        <v>0</v>
      </c>
      <c r="CB53" s="30">
        <v>0</v>
      </c>
      <c r="CC53" s="30">
        <v>1162638809</v>
      </c>
      <c r="CD53" s="30">
        <v>0</v>
      </c>
      <c r="CE53" s="30">
        <v>5061951718</v>
      </c>
      <c r="CF53" s="30">
        <v>132483874</v>
      </c>
      <c r="CG53" s="30">
        <v>3316960370</v>
      </c>
      <c r="CH53" s="30">
        <v>86614467</v>
      </c>
      <c r="CI53" s="30">
        <v>19480168</v>
      </c>
      <c r="CJ53" s="30">
        <v>768271</v>
      </c>
      <c r="CK53" s="30">
        <v>10532042</v>
      </c>
      <c r="CL53" s="30">
        <v>2179744</v>
      </c>
      <c r="CM53" s="30">
        <v>728334</v>
      </c>
      <c r="CN53" s="30">
        <v>600220</v>
      </c>
      <c r="CO53" s="30">
        <v>300000</v>
      </c>
      <c r="CP53" s="30">
        <v>4371557</v>
      </c>
      <c r="CQ53" s="30">
        <v>0</v>
      </c>
      <c r="CR53" s="30">
        <v>0</v>
      </c>
      <c r="CS53" s="30">
        <v>1280421113</v>
      </c>
      <c r="CT53" s="30">
        <v>377221735</v>
      </c>
      <c r="CU53" s="30">
        <v>26187514</v>
      </c>
      <c r="CV53" s="30">
        <v>5128844</v>
      </c>
      <c r="CW53" s="30">
        <v>12488898</v>
      </c>
      <c r="CX53" s="30">
        <v>8364647</v>
      </c>
      <c r="CY53" s="30">
        <v>1319520</v>
      </c>
      <c r="CZ53" s="30">
        <f t="shared" si="8"/>
        <v>849709955</v>
      </c>
      <c r="DA53" s="30">
        <v>749144927</v>
      </c>
      <c r="DB53" s="30">
        <v>90032283</v>
      </c>
      <c r="DC53" s="30">
        <v>0</v>
      </c>
      <c r="DD53" s="30">
        <v>10532745</v>
      </c>
      <c r="DE53" s="30">
        <v>0</v>
      </c>
      <c r="DF53" s="30">
        <v>0</v>
      </c>
      <c r="DG53" s="30">
        <v>0</v>
      </c>
      <c r="DH53" s="30">
        <v>0</v>
      </c>
      <c r="DI53" s="30">
        <v>4789948</v>
      </c>
      <c r="DJ53" s="30">
        <v>0</v>
      </c>
      <c r="DK53" s="30">
        <v>4789948</v>
      </c>
      <c r="DL53" s="30">
        <v>750000</v>
      </c>
      <c r="DM53" s="30">
        <f t="shared" si="9"/>
        <v>981129163</v>
      </c>
      <c r="DN53" s="30">
        <v>26621959</v>
      </c>
      <c r="DO53" s="30">
        <v>5280869</v>
      </c>
      <c r="DP53" s="30">
        <v>4177369</v>
      </c>
      <c r="DQ53" s="30">
        <v>1103500</v>
      </c>
      <c r="DR53" s="30">
        <v>626627854</v>
      </c>
      <c r="DS53" s="30">
        <v>10416325</v>
      </c>
      <c r="DT53" s="30">
        <v>9487039</v>
      </c>
      <c r="DU53" s="30">
        <v>867981</v>
      </c>
      <c r="DV53" s="30">
        <v>61305</v>
      </c>
      <c r="DW53" s="30">
        <v>6956200</v>
      </c>
      <c r="DX53" s="30">
        <v>990600</v>
      </c>
      <c r="DY53" s="30">
        <v>728800</v>
      </c>
      <c r="DZ53" s="30">
        <v>0</v>
      </c>
      <c r="EA53" s="30">
        <v>5236800</v>
      </c>
      <c r="EB53" s="30">
        <v>0</v>
      </c>
      <c r="EC53" s="30">
        <v>223757190</v>
      </c>
      <c r="ED53" s="30">
        <v>0</v>
      </c>
      <c r="EE53" s="30">
        <v>223723000</v>
      </c>
      <c r="EF53" s="30">
        <v>34190</v>
      </c>
      <c r="EG53" s="30">
        <v>10762037</v>
      </c>
      <c r="EH53" s="30">
        <v>10762037</v>
      </c>
      <c r="EI53" s="30">
        <v>0</v>
      </c>
      <c r="EJ53" s="30">
        <v>0</v>
      </c>
      <c r="EK53" s="30">
        <v>24423977</v>
      </c>
      <c r="EL53" s="30">
        <v>2472927</v>
      </c>
      <c r="EM53" s="30">
        <v>673805</v>
      </c>
      <c r="EN53" s="30">
        <v>13773057</v>
      </c>
      <c r="EO53" s="30">
        <v>1278518</v>
      </c>
      <c r="EP53" s="30">
        <v>328652</v>
      </c>
      <c r="EQ53" s="30">
        <v>16377</v>
      </c>
      <c r="ER53" s="30">
        <v>32754</v>
      </c>
      <c r="ES53" s="30">
        <v>835227</v>
      </c>
      <c r="ET53" s="30">
        <v>65508</v>
      </c>
      <c r="EU53" s="30">
        <v>3194689</v>
      </c>
      <c r="EV53" s="30">
        <v>948446</v>
      </c>
      <c r="EW53" s="30">
        <v>31574856</v>
      </c>
      <c r="EX53" s="30">
        <v>0</v>
      </c>
      <c r="EY53" s="30">
        <v>114639</v>
      </c>
      <c r="EZ53" s="30">
        <v>24434484</v>
      </c>
      <c r="FA53" s="30">
        <v>7025733</v>
      </c>
      <c r="FB53" s="30">
        <v>0</v>
      </c>
      <c r="FC53" s="30">
        <v>86027</v>
      </c>
      <c r="FD53" s="30">
        <v>0</v>
      </c>
      <c r="FE53" s="30">
        <v>0</v>
      </c>
      <c r="FF53" s="30">
        <v>296309800</v>
      </c>
      <c r="FG53" s="30">
        <v>322598481</v>
      </c>
      <c r="FH53" s="30">
        <v>1080882</v>
      </c>
      <c r="FI53" s="30">
        <v>314901600</v>
      </c>
      <c r="FJ53" s="30">
        <v>5436855</v>
      </c>
      <c r="FK53" s="30">
        <v>1103130</v>
      </c>
      <c r="FL53" s="30">
        <v>0</v>
      </c>
      <c r="FM53" s="30">
        <v>0</v>
      </c>
      <c r="FN53" s="30">
        <v>0</v>
      </c>
      <c r="FO53" s="30">
        <v>4333725</v>
      </c>
      <c r="FP53" s="30">
        <v>1179144</v>
      </c>
      <c r="FQ53" s="30">
        <v>0</v>
      </c>
      <c r="FR53" s="30">
        <f t="shared" si="10"/>
        <v>201897984</v>
      </c>
      <c r="FS53" s="30">
        <v>37400615</v>
      </c>
      <c r="FT53" s="30">
        <v>251772</v>
      </c>
      <c r="FU53" s="30">
        <v>13909573</v>
      </c>
      <c r="FV53" s="30">
        <v>14014325</v>
      </c>
      <c r="FW53" s="30">
        <v>229895</v>
      </c>
      <c r="FX53" s="30">
        <v>13784430</v>
      </c>
      <c r="FY53" s="30">
        <v>0</v>
      </c>
      <c r="FZ53" s="30">
        <v>180147</v>
      </c>
      <c r="GA53" s="30">
        <v>8051198</v>
      </c>
      <c r="GB53" s="30">
        <v>993600</v>
      </c>
      <c r="GC53" s="30">
        <v>4690997</v>
      </c>
      <c r="GD53" s="30">
        <v>0</v>
      </c>
      <c r="GE53" s="30">
        <v>4690997</v>
      </c>
      <c r="GF53" s="30">
        <v>0</v>
      </c>
      <c r="GG53" s="30">
        <v>0</v>
      </c>
      <c r="GH53" s="30">
        <v>8077700</v>
      </c>
      <c r="GI53" s="30">
        <v>54868765</v>
      </c>
      <c r="GJ53" s="30">
        <v>54868765</v>
      </c>
      <c r="GK53" s="30">
        <v>0</v>
      </c>
      <c r="GL53" s="30">
        <v>96859907</v>
      </c>
      <c r="GM53" s="30">
        <v>3074857</v>
      </c>
      <c r="GN53" s="30">
        <v>0</v>
      </c>
      <c r="GO53" s="30">
        <v>0</v>
      </c>
      <c r="GP53" s="30">
        <v>24375968</v>
      </c>
      <c r="GQ53" s="30">
        <v>8968350</v>
      </c>
      <c r="GR53" s="30">
        <v>45000</v>
      </c>
      <c r="GS53" s="30">
        <v>0</v>
      </c>
      <c r="GT53" s="30">
        <v>60395732</v>
      </c>
      <c r="GU53" s="30">
        <v>2807975017</v>
      </c>
      <c r="GV53" s="30">
        <v>324415300</v>
      </c>
      <c r="GW53" s="30">
        <v>0</v>
      </c>
      <c r="GX53" s="30">
        <v>0</v>
      </c>
      <c r="GY53" s="30">
        <v>0</v>
      </c>
      <c r="GZ53" s="30">
        <f t="shared" si="19"/>
        <v>2483559717</v>
      </c>
      <c r="HA53" s="30">
        <v>0</v>
      </c>
      <c r="HB53" s="30">
        <v>0</v>
      </c>
      <c r="HC53" s="30">
        <v>0</v>
      </c>
      <c r="HD53" s="30">
        <v>0</v>
      </c>
      <c r="HE53" s="30">
        <v>0</v>
      </c>
      <c r="HF53" s="30">
        <v>0</v>
      </c>
      <c r="HG53" s="30">
        <v>0</v>
      </c>
      <c r="HH53" s="30">
        <f t="shared" si="11"/>
        <v>2298344937</v>
      </c>
      <c r="HI53" s="30">
        <f t="shared" si="12"/>
        <v>185214780</v>
      </c>
      <c r="HJ53" s="30">
        <v>2298344937</v>
      </c>
      <c r="HK53" s="30">
        <v>185214780</v>
      </c>
      <c r="HL53" s="30">
        <v>0</v>
      </c>
      <c r="HM53" s="30">
        <v>0</v>
      </c>
      <c r="HN53" s="30">
        <v>0</v>
      </c>
      <c r="HO53" s="30">
        <v>0</v>
      </c>
      <c r="HP53" s="30">
        <v>225991726</v>
      </c>
      <c r="HQ53" s="30">
        <v>2626730</v>
      </c>
      <c r="HR53" s="30">
        <v>3478602</v>
      </c>
      <c r="HS53" s="30">
        <v>11821014</v>
      </c>
      <c r="HT53" s="30">
        <v>208065380</v>
      </c>
      <c r="HU53" s="30">
        <v>0</v>
      </c>
      <c r="HV53" s="30">
        <v>0</v>
      </c>
      <c r="HW53" s="30">
        <v>0</v>
      </c>
      <c r="HX53" s="30">
        <f t="shared" si="13"/>
        <v>2298344937</v>
      </c>
      <c r="HY53" s="30">
        <f t="shared" si="14"/>
        <v>185214780</v>
      </c>
      <c r="HZ53" s="30">
        <v>79729070104</v>
      </c>
      <c r="IA53" s="30">
        <v>78526848597</v>
      </c>
      <c r="IB53" s="30">
        <v>78526848597</v>
      </c>
      <c r="IC53" s="30">
        <v>0</v>
      </c>
      <c r="ID53" s="30">
        <v>0</v>
      </c>
      <c r="IE53" s="30">
        <v>0</v>
      </c>
      <c r="IF53" s="30">
        <v>0</v>
      </c>
      <c r="IG53" s="30">
        <v>72614457718</v>
      </c>
      <c r="IH53" s="30">
        <v>67404472644</v>
      </c>
      <c r="II53" s="31">
        <v>0</v>
      </c>
      <c r="IJ53" s="30">
        <v>5209985074</v>
      </c>
      <c r="IK53" s="30">
        <v>0</v>
      </c>
      <c r="IL53" s="30">
        <v>2441360218</v>
      </c>
      <c r="IM53" s="30">
        <v>1445630465</v>
      </c>
      <c r="IN53" s="30">
        <v>203167574</v>
      </c>
      <c r="IO53" s="30">
        <v>152375682</v>
      </c>
      <c r="IP53" s="30">
        <v>2085816962</v>
      </c>
      <c r="IQ53" s="30">
        <v>0</v>
      </c>
      <c r="IR53" s="30">
        <v>1820096406</v>
      </c>
      <c r="IS53" s="30">
        <v>0</v>
      </c>
      <c r="IT53" s="30">
        <v>0</v>
      </c>
      <c r="IU53" s="30">
        <v>0</v>
      </c>
      <c r="IV53" s="30">
        <v>205303790</v>
      </c>
      <c r="IW53" s="30">
        <v>0</v>
      </c>
      <c r="IX53" s="30">
        <v>0</v>
      </c>
      <c r="IY53" s="30">
        <v>0</v>
      </c>
      <c r="IZ53" s="30">
        <v>0</v>
      </c>
      <c r="JA53" s="30">
        <v>0</v>
      </c>
      <c r="JB53" s="30">
        <v>0</v>
      </c>
      <c r="JC53" s="30">
        <v>0</v>
      </c>
      <c r="JD53" s="30">
        <v>0</v>
      </c>
      <c r="JE53" s="30">
        <v>0</v>
      </c>
      <c r="JF53" s="30">
        <v>0</v>
      </c>
      <c r="JG53" s="30">
        <v>0</v>
      </c>
      <c r="JH53" s="30">
        <v>0</v>
      </c>
      <c r="JI53" s="43">
        <v>0</v>
      </c>
      <c r="JJ53" s="43">
        <v>0</v>
      </c>
      <c r="JK53" s="43">
        <v>0</v>
      </c>
      <c r="JL53" s="43"/>
      <c r="JM53" s="30">
        <v>0</v>
      </c>
      <c r="JN53" s="43">
        <v>0</v>
      </c>
      <c r="JO53" s="30">
        <v>636261948</v>
      </c>
      <c r="JP53" s="30">
        <v>18238819</v>
      </c>
      <c r="JQ53" s="30">
        <v>18238819</v>
      </c>
      <c r="JR53" s="30">
        <v>0</v>
      </c>
      <c r="JS53" s="30">
        <v>0</v>
      </c>
      <c r="JT53" s="30">
        <v>0</v>
      </c>
      <c r="JU53" s="30">
        <v>0</v>
      </c>
      <c r="JV53" s="30">
        <v>0</v>
      </c>
      <c r="JW53" s="30">
        <v>0</v>
      </c>
      <c r="JX53" s="30">
        <v>0</v>
      </c>
      <c r="JY53" s="30">
        <v>0</v>
      </c>
      <c r="JZ53" s="30">
        <v>0</v>
      </c>
      <c r="KA53" s="30">
        <v>0</v>
      </c>
      <c r="KB53" s="30">
        <v>0</v>
      </c>
      <c r="KC53" s="30">
        <v>0</v>
      </c>
      <c r="KD53" s="30">
        <v>0</v>
      </c>
      <c r="KE53" s="30">
        <v>0</v>
      </c>
      <c r="KF53" s="30">
        <v>0</v>
      </c>
      <c r="KG53" s="30">
        <v>0</v>
      </c>
      <c r="KH53" s="30">
        <v>0</v>
      </c>
      <c r="KI53" s="43">
        <v>0</v>
      </c>
      <c r="KJ53" s="43">
        <v>0</v>
      </c>
      <c r="KK53" s="43">
        <v>0</v>
      </c>
      <c r="KL53" s="43">
        <v>0</v>
      </c>
      <c r="KM53" s="30">
        <v>1183982688</v>
      </c>
      <c r="KN53" s="30">
        <v>959800568</v>
      </c>
      <c r="KO53" s="30">
        <v>36993302</v>
      </c>
      <c r="KP53" s="30">
        <v>15857738</v>
      </c>
      <c r="KQ53" s="30">
        <v>3325448</v>
      </c>
      <c r="KR53" s="30">
        <v>0</v>
      </c>
      <c r="KS53" s="30">
        <v>6636434</v>
      </c>
      <c r="KT53" s="30">
        <v>3583498</v>
      </c>
      <c r="KU53" s="30">
        <v>0</v>
      </c>
      <c r="KV53" s="30">
        <v>112630544</v>
      </c>
      <c r="KW53" s="30">
        <v>0</v>
      </c>
      <c r="KX53" s="30">
        <v>803061</v>
      </c>
      <c r="KY53" s="30">
        <v>2570677</v>
      </c>
      <c r="KZ53" s="30">
        <v>5807682</v>
      </c>
      <c r="LA53" s="30">
        <v>22482118</v>
      </c>
      <c r="LB53" s="30">
        <v>1287037</v>
      </c>
      <c r="LC53" s="30">
        <v>2011764</v>
      </c>
      <c r="LD53" s="30">
        <v>0</v>
      </c>
      <c r="LE53" s="30">
        <v>200518</v>
      </c>
      <c r="LF53" s="30">
        <v>721561</v>
      </c>
      <c r="LG53" s="30">
        <v>1116907</v>
      </c>
      <c r="LH53" s="30">
        <v>0</v>
      </c>
      <c r="LI53" s="30">
        <v>7168414</v>
      </c>
      <c r="LJ53" s="31">
        <v>0</v>
      </c>
      <c r="LK53" s="31">
        <v>0</v>
      </c>
      <c r="LL53" s="30">
        <v>985417</v>
      </c>
      <c r="LM53" s="30">
        <v>0</v>
      </c>
      <c r="LN53" s="31">
        <v>0</v>
      </c>
      <c r="LO53" s="31">
        <v>0</v>
      </c>
      <c r="LP53" s="31">
        <v>0</v>
      </c>
      <c r="LQ53" s="31">
        <v>0</v>
      </c>
      <c r="LR53" s="31">
        <v>0</v>
      </c>
      <c r="LS53" s="31">
        <v>0</v>
      </c>
      <c r="LT53" s="31">
        <v>0</v>
      </c>
      <c r="LU53" s="31">
        <v>0</v>
      </c>
      <c r="LV53" s="31">
        <v>0</v>
      </c>
      <c r="LW53" s="31">
        <v>0</v>
      </c>
      <c r="LX53" s="31">
        <v>0</v>
      </c>
      <c r="LY53" s="31">
        <v>0</v>
      </c>
      <c r="LZ53" s="31">
        <v>0</v>
      </c>
      <c r="MA53" s="31">
        <v>0</v>
      </c>
      <c r="MB53" s="31">
        <v>0</v>
      </c>
      <c r="MC53" s="31">
        <v>0</v>
      </c>
      <c r="MD53" s="31">
        <v>0</v>
      </c>
      <c r="ME53" s="31">
        <v>0</v>
      </c>
      <c r="MF53" s="31">
        <v>0</v>
      </c>
      <c r="MG53" s="31">
        <v>0</v>
      </c>
      <c r="MH53" s="31">
        <v>0</v>
      </c>
      <c r="MI53" s="31">
        <v>0</v>
      </c>
      <c r="MJ53" s="31">
        <v>0</v>
      </c>
      <c r="MK53" s="31">
        <v>0</v>
      </c>
      <c r="ML53" s="31">
        <v>0</v>
      </c>
      <c r="MM53" s="31">
        <v>0</v>
      </c>
      <c r="MN53" s="31">
        <v>0</v>
      </c>
      <c r="MO53" s="31">
        <v>0</v>
      </c>
      <c r="MP53" s="31">
        <v>0</v>
      </c>
      <c r="MQ53" s="30">
        <v>22898732</v>
      </c>
      <c r="MR53" s="30">
        <v>0</v>
      </c>
      <c r="MS53" s="30">
        <f t="shared" si="23"/>
        <v>14236612165</v>
      </c>
      <c r="MT53" s="30">
        <v>13007816388</v>
      </c>
      <c r="MU53" s="30">
        <v>0</v>
      </c>
      <c r="MV53" s="30">
        <v>0</v>
      </c>
      <c r="MW53" s="30">
        <v>0</v>
      </c>
      <c r="MX53" s="30">
        <v>0</v>
      </c>
      <c r="MY53" s="30">
        <v>0</v>
      </c>
      <c r="MZ53" s="30">
        <v>10244155705</v>
      </c>
      <c r="NA53" s="30">
        <f t="shared" si="4"/>
        <v>0</v>
      </c>
      <c r="NB53" s="30">
        <v>0</v>
      </c>
      <c r="NC53" s="30">
        <v>0</v>
      </c>
      <c r="ND53" s="30">
        <f t="shared" si="5"/>
        <v>0</v>
      </c>
      <c r="NE53" s="30">
        <v>0</v>
      </c>
      <c r="NF53" s="30">
        <v>0</v>
      </c>
      <c r="NG53" s="30">
        <v>747038260</v>
      </c>
      <c r="NH53" s="30">
        <v>0</v>
      </c>
      <c r="NI53" s="30">
        <v>0</v>
      </c>
      <c r="NJ53" s="30">
        <v>0</v>
      </c>
      <c r="NK53" s="30">
        <v>0</v>
      </c>
      <c r="NL53" s="30">
        <v>0</v>
      </c>
      <c r="NM53" s="30">
        <v>0</v>
      </c>
      <c r="NN53" s="30">
        <v>0</v>
      </c>
      <c r="NO53" s="30">
        <v>0</v>
      </c>
      <c r="NP53" s="30">
        <v>0</v>
      </c>
      <c r="NQ53" s="30">
        <v>0</v>
      </c>
      <c r="NR53" s="30">
        <v>0</v>
      </c>
      <c r="NS53" s="30">
        <v>0</v>
      </c>
      <c r="NT53" s="30">
        <v>0</v>
      </c>
      <c r="NU53" s="30">
        <v>1580922678</v>
      </c>
      <c r="NV53" s="30">
        <v>0</v>
      </c>
      <c r="NW53" s="30">
        <v>320079618</v>
      </c>
      <c r="NX53" s="30">
        <v>115620127</v>
      </c>
      <c r="NY53" s="30">
        <v>0</v>
      </c>
      <c r="NZ53" s="30">
        <v>0</v>
      </c>
      <c r="OA53" s="30">
        <v>189636941</v>
      </c>
      <c r="OB53" s="30">
        <v>0</v>
      </c>
      <c r="OC53" s="30">
        <v>0</v>
      </c>
      <c r="OD53" s="30">
        <v>0</v>
      </c>
      <c r="OE53" s="30">
        <v>0</v>
      </c>
      <c r="OF53" s="30">
        <v>0</v>
      </c>
      <c r="OG53" s="30">
        <v>0</v>
      </c>
      <c r="OH53" s="30">
        <v>0</v>
      </c>
      <c r="OI53" s="30">
        <v>0</v>
      </c>
      <c r="OJ53" s="30">
        <v>0</v>
      </c>
      <c r="OK53" s="30">
        <v>0</v>
      </c>
      <c r="OL53" s="30">
        <v>0</v>
      </c>
      <c r="OM53" s="30">
        <v>0</v>
      </c>
      <c r="ON53" s="30">
        <v>0</v>
      </c>
      <c r="OO53" s="30">
        <v>0</v>
      </c>
      <c r="OP53" s="30">
        <v>189636941</v>
      </c>
      <c r="OQ53" s="30">
        <v>0</v>
      </c>
      <c r="OR53" s="30">
        <v>0</v>
      </c>
      <c r="OS53" s="30">
        <v>1039158836</v>
      </c>
      <c r="OT53" s="30">
        <v>0</v>
      </c>
      <c r="OU53" s="30">
        <v>965157209</v>
      </c>
      <c r="OV53" s="30">
        <v>0</v>
      </c>
      <c r="OW53" s="30">
        <v>0</v>
      </c>
      <c r="OX53" s="30">
        <v>2280600</v>
      </c>
      <c r="OY53" s="30">
        <v>0</v>
      </c>
      <c r="OZ53" s="30">
        <v>0</v>
      </c>
      <c r="PA53" s="30">
        <v>0</v>
      </c>
      <c r="PB53" s="30">
        <v>0</v>
      </c>
      <c r="PC53" s="30">
        <v>0</v>
      </c>
      <c r="PD53" s="30">
        <v>0</v>
      </c>
      <c r="PE53" s="30">
        <v>0</v>
      </c>
      <c r="PF53" s="30">
        <v>0</v>
      </c>
      <c r="PG53" s="30">
        <v>0</v>
      </c>
      <c r="PH53" s="30">
        <v>0</v>
      </c>
      <c r="PI53" s="30">
        <v>0</v>
      </c>
      <c r="PJ53" s="30">
        <v>0</v>
      </c>
      <c r="PK53" s="30">
        <v>0</v>
      </c>
      <c r="PL53" s="30">
        <v>0</v>
      </c>
      <c r="PM53" s="30">
        <v>71721027</v>
      </c>
      <c r="PN53" s="30">
        <v>71721027</v>
      </c>
      <c r="PO53" s="30">
        <v>0</v>
      </c>
      <c r="PP53" s="30">
        <v>0</v>
      </c>
      <c r="PQ53" s="30">
        <v>0</v>
      </c>
      <c r="PR53" s="30">
        <v>0</v>
      </c>
      <c r="PS53" s="30">
        <v>0</v>
      </c>
      <c r="PT53" s="30">
        <f t="shared" si="15"/>
        <v>0</v>
      </c>
      <c r="PU53" s="30">
        <v>0</v>
      </c>
      <c r="PV53" s="30">
        <v>0</v>
      </c>
      <c r="PW53" s="30">
        <v>0</v>
      </c>
      <c r="PX53" s="30">
        <v>0</v>
      </c>
      <c r="PY53" s="30">
        <v>0</v>
      </c>
      <c r="PZ53" s="30">
        <v>0</v>
      </c>
      <c r="QA53" s="30">
        <v>0</v>
      </c>
      <c r="QB53" s="30">
        <v>0</v>
      </c>
      <c r="QC53" s="30">
        <v>0</v>
      </c>
      <c r="QD53" s="30">
        <v>0</v>
      </c>
      <c r="QE53" s="30">
        <v>0</v>
      </c>
      <c r="QF53" s="30">
        <v>0</v>
      </c>
      <c r="QG53" s="30">
        <v>0</v>
      </c>
      <c r="QH53" s="30">
        <v>0</v>
      </c>
      <c r="QI53" s="30">
        <v>0</v>
      </c>
      <c r="QJ53" s="30">
        <v>0</v>
      </c>
      <c r="QK53" s="30">
        <v>0</v>
      </c>
      <c r="QL53" s="30">
        <v>0</v>
      </c>
      <c r="QM53" s="30">
        <v>0</v>
      </c>
      <c r="QN53" s="30">
        <v>0</v>
      </c>
      <c r="QO53" s="30">
        <f t="shared" si="16"/>
        <v>81109312581</v>
      </c>
      <c r="QP53" s="30">
        <f t="shared" si="17"/>
        <v>221811683</v>
      </c>
      <c r="QQ53" s="30">
        <v>28979219</v>
      </c>
      <c r="QR53" s="30">
        <v>28686353</v>
      </c>
      <c r="QS53" s="30">
        <v>292866</v>
      </c>
      <c r="QT53" s="30">
        <v>0</v>
      </c>
      <c r="QU53" s="30">
        <v>0</v>
      </c>
      <c r="QV53" s="30">
        <v>0</v>
      </c>
      <c r="QW53" s="30">
        <v>84090391</v>
      </c>
      <c r="QX53" s="30">
        <v>83678602</v>
      </c>
      <c r="QY53" s="30">
        <v>411789</v>
      </c>
      <c r="QZ53" s="30">
        <v>108742073</v>
      </c>
      <c r="RA53" s="30">
        <v>0</v>
      </c>
      <c r="RB53" s="30">
        <v>0</v>
      </c>
      <c r="RC53" s="30">
        <v>0</v>
      </c>
      <c r="RD53" s="30">
        <v>0</v>
      </c>
      <c r="RE53" s="30">
        <v>0</v>
      </c>
      <c r="RF53" s="30">
        <v>0</v>
      </c>
      <c r="RG53" s="30">
        <v>0</v>
      </c>
      <c r="RH53" s="30">
        <v>0</v>
      </c>
      <c r="RI53" s="30">
        <v>80887500898</v>
      </c>
      <c r="RJ53" s="30">
        <v>7013776495</v>
      </c>
      <c r="RK53" s="30">
        <v>7013776495</v>
      </c>
      <c r="RL53" s="30">
        <v>4341882989</v>
      </c>
      <c r="RM53" s="30">
        <v>868141655</v>
      </c>
      <c r="RN53" s="30">
        <v>315364063</v>
      </c>
      <c r="RO53" s="30">
        <v>0</v>
      </c>
      <c r="RP53" s="30">
        <v>0</v>
      </c>
      <c r="RQ53" s="30">
        <v>0</v>
      </c>
      <c r="RR53" s="30">
        <v>0</v>
      </c>
      <c r="RS53" s="30">
        <v>0</v>
      </c>
      <c r="RT53" s="30">
        <v>4793036</v>
      </c>
      <c r="RU53" s="30">
        <v>1472380877</v>
      </c>
      <c r="RV53" s="30">
        <v>6461842</v>
      </c>
      <c r="RW53" s="30">
        <v>4752033</v>
      </c>
      <c r="RX53" s="30">
        <v>0</v>
      </c>
      <c r="RY53" s="30">
        <v>0</v>
      </c>
      <c r="RZ53" s="30">
        <v>0</v>
      </c>
      <c r="SA53" s="30">
        <v>0</v>
      </c>
      <c r="SB53" s="30">
        <v>0</v>
      </c>
      <c r="SC53" s="30">
        <v>0</v>
      </c>
      <c r="SD53" s="30">
        <v>0</v>
      </c>
      <c r="SE53" s="30">
        <v>0</v>
      </c>
      <c r="SF53" s="30">
        <v>0</v>
      </c>
      <c r="SG53" s="30">
        <v>0</v>
      </c>
      <c r="SH53" s="30">
        <v>0</v>
      </c>
      <c r="SI53" s="30">
        <v>0</v>
      </c>
      <c r="SJ53" s="30">
        <v>0</v>
      </c>
      <c r="SK53" s="30">
        <v>0</v>
      </c>
      <c r="SL53" s="30">
        <v>0</v>
      </c>
      <c r="SM53" s="30">
        <v>0</v>
      </c>
      <c r="SN53" s="30">
        <v>0</v>
      </c>
      <c r="SO53" s="30">
        <v>0</v>
      </c>
      <c r="SP53" s="30">
        <v>0</v>
      </c>
      <c r="SQ53" s="30">
        <v>0</v>
      </c>
      <c r="SR53" s="30">
        <v>0</v>
      </c>
      <c r="SS53" s="30">
        <v>0</v>
      </c>
      <c r="ST53" s="30">
        <v>0</v>
      </c>
      <c r="SU53" s="30">
        <v>0</v>
      </c>
      <c r="SV53" s="30">
        <v>0</v>
      </c>
      <c r="SW53" s="30">
        <v>0</v>
      </c>
      <c r="SX53" s="30">
        <v>0</v>
      </c>
      <c r="SY53" s="30">
        <v>0</v>
      </c>
      <c r="SZ53" s="30">
        <v>0</v>
      </c>
      <c r="TA53" s="30">
        <v>0</v>
      </c>
      <c r="TB53" s="30">
        <v>0</v>
      </c>
      <c r="TC53" s="30">
        <v>0</v>
      </c>
      <c r="TD53" s="30">
        <v>0</v>
      </c>
      <c r="TE53" s="30">
        <v>0</v>
      </c>
      <c r="TF53" s="30">
        <v>0</v>
      </c>
      <c r="TG53" s="30">
        <v>0</v>
      </c>
      <c r="TH53" s="30">
        <v>0</v>
      </c>
      <c r="TI53" s="30">
        <f t="shared" si="18"/>
        <v>1183505718</v>
      </c>
      <c r="TJ53" s="30">
        <f t="shared" si="6"/>
        <v>72800000000</v>
      </c>
      <c r="TK53" s="30">
        <v>73837500000</v>
      </c>
      <c r="TL53" s="30">
        <v>145600000000</v>
      </c>
      <c r="TM53" s="30">
        <v>1037500000</v>
      </c>
      <c r="TN53" s="30">
        <v>1037500000</v>
      </c>
      <c r="TO53" s="30">
        <v>0</v>
      </c>
      <c r="TP53" s="30">
        <v>0</v>
      </c>
      <c r="TQ53" s="30">
        <v>0</v>
      </c>
      <c r="TR53" s="30">
        <v>0</v>
      </c>
      <c r="TS53" s="30">
        <v>-72800000000</v>
      </c>
      <c r="TT53" s="30">
        <v>0</v>
      </c>
      <c r="TU53" s="30">
        <v>36224403</v>
      </c>
      <c r="TV53" s="30">
        <v>0</v>
      </c>
      <c r="TW53" s="30">
        <v>2502005</v>
      </c>
      <c r="TX53" s="30">
        <v>100000</v>
      </c>
      <c r="TY53" s="30">
        <v>33622398</v>
      </c>
      <c r="TZ53" s="30">
        <v>0</v>
      </c>
      <c r="UA53" s="30">
        <v>0</v>
      </c>
      <c r="UB53" s="30">
        <v>0</v>
      </c>
      <c r="UC53" s="30">
        <v>0</v>
      </c>
      <c r="UD53" s="30">
        <v>0</v>
      </c>
      <c r="UE53" s="30">
        <v>0</v>
      </c>
      <c r="UF53" s="30">
        <v>0</v>
      </c>
      <c r="UG53" s="30">
        <f t="shared" si="24"/>
        <v>246054432536</v>
      </c>
      <c r="UH53" s="1">
        <v>479079612008</v>
      </c>
      <c r="UI53" s="1">
        <f>SUM($UG$52:UG53)-UH53</f>
        <v>0</v>
      </c>
    </row>
    <row r="54" spans="2:555">
      <c r="B54" s="58">
        <v>39873</v>
      </c>
      <c r="C54" s="30">
        <f t="shared" si="20"/>
        <v>130589553505</v>
      </c>
      <c r="D54" s="30">
        <f t="shared" si="21"/>
        <v>58524079110</v>
      </c>
      <c r="E54" s="30">
        <v>46951082545</v>
      </c>
      <c r="F54" s="30">
        <v>5686612</v>
      </c>
      <c r="G54" s="30">
        <v>1554960</v>
      </c>
      <c r="H54" s="30">
        <v>11298363353</v>
      </c>
      <c r="I54" s="30">
        <v>9893976788.0562973</v>
      </c>
      <c r="J54" s="30">
        <v>1404386564.9436998</v>
      </c>
      <c r="K54" s="30">
        <v>0</v>
      </c>
      <c r="L54" s="30">
        <v>5365990352</v>
      </c>
      <c r="M54" s="30">
        <v>22110707757</v>
      </c>
      <c r="N54" s="30">
        <v>22110707757</v>
      </c>
      <c r="O54" s="30">
        <v>0</v>
      </c>
      <c r="P54" s="30">
        <v>1535588140</v>
      </c>
      <c r="Q54" s="30">
        <v>2641827933</v>
      </c>
      <c r="R54" s="30">
        <v>2603378618</v>
      </c>
      <c r="S54" s="30">
        <v>11572996565</v>
      </c>
      <c r="T54" s="30">
        <v>3294056000</v>
      </c>
      <c r="U54" s="30">
        <v>3875359000</v>
      </c>
      <c r="V54" s="30">
        <v>7169415000</v>
      </c>
      <c r="W54" s="30">
        <v>376826147</v>
      </c>
      <c r="X54" s="30">
        <v>1150099379</v>
      </c>
      <c r="Y54" s="30">
        <v>80946888</v>
      </c>
      <c r="Z54" s="30">
        <v>0</v>
      </c>
      <c r="AA54" s="30">
        <v>0</v>
      </c>
      <c r="AB54" s="30">
        <v>114499474</v>
      </c>
      <c r="AC54" s="30">
        <v>57740875</v>
      </c>
      <c r="AD54" s="30">
        <v>2622108498</v>
      </c>
      <c r="AE54" s="30">
        <v>0</v>
      </c>
      <c r="AF54" s="30">
        <v>0</v>
      </c>
      <c r="AG54" s="30">
        <v>0</v>
      </c>
      <c r="AH54" s="30">
        <v>0</v>
      </c>
      <c r="AI54" s="30">
        <f t="shared" si="22"/>
        <v>72065474395</v>
      </c>
      <c r="AJ54" s="30">
        <v>370827671</v>
      </c>
      <c r="AK54" s="30">
        <v>140384183</v>
      </c>
      <c r="AL54" s="30">
        <v>405000</v>
      </c>
      <c r="AM54" s="30">
        <v>230038488</v>
      </c>
      <c r="AN54" s="30">
        <v>0</v>
      </c>
      <c r="AO54" s="30">
        <v>962193367</v>
      </c>
      <c r="AP54" s="30">
        <v>949771276</v>
      </c>
      <c r="AQ54" s="30">
        <v>625676</v>
      </c>
      <c r="AR54" s="30">
        <v>9656515</v>
      </c>
      <c r="AS54" s="30">
        <v>63565</v>
      </c>
      <c r="AT54" s="30">
        <v>2076335</v>
      </c>
      <c r="AU54" s="30">
        <v>0</v>
      </c>
      <c r="AV54" s="30">
        <v>0</v>
      </c>
      <c r="AW54" s="30">
        <v>0</v>
      </c>
      <c r="AX54" s="30">
        <v>0</v>
      </c>
      <c r="AY54" s="30">
        <v>0</v>
      </c>
      <c r="AZ54" s="30">
        <v>0</v>
      </c>
      <c r="BA54" s="30">
        <v>0</v>
      </c>
      <c r="BB54" s="30">
        <v>0</v>
      </c>
      <c r="BC54" s="30">
        <v>0</v>
      </c>
      <c r="BD54" s="30">
        <v>3296840169</v>
      </c>
      <c r="BE54" s="30">
        <v>3904</v>
      </c>
      <c r="BF54" s="30">
        <v>2793525620</v>
      </c>
      <c r="BG54" s="30">
        <v>312175511</v>
      </c>
      <c r="BH54" s="30">
        <v>230850</v>
      </c>
      <c r="BI54" s="30">
        <v>103153</v>
      </c>
      <c r="BJ54" s="30">
        <v>46272</v>
      </c>
      <c r="BK54" s="30">
        <v>0</v>
      </c>
      <c r="BL54" s="30">
        <v>11157869</v>
      </c>
      <c r="BM54" s="30">
        <v>0</v>
      </c>
      <c r="BN54" s="30">
        <v>7145846</v>
      </c>
      <c r="BO54" s="30">
        <v>0</v>
      </c>
      <c r="BP54" s="30">
        <v>0</v>
      </c>
      <c r="BQ54" s="30">
        <v>0</v>
      </c>
      <c r="BR54" s="30">
        <v>172451144</v>
      </c>
      <c r="BS54" s="30">
        <v>0</v>
      </c>
      <c r="BT54" s="30">
        <v>24844617</v>
      </c>
      <c r="BU54" s="30">
        <v>792223</v>
      </c>
      <c r="BV54" s="30">
        <v>212717</v>
      </c>
      <c r="BW54" s="30">
        <v>243876</v>
      </c>
      <c r="BX54" s="30">
        <v>0</v>
      </c>
      <c r="BY54" s="30">
        <v>23595801</v>
      </c>
      <c r="BZ54" s="30">
        <v>0</v>
      </c>
      <c r="CA54" s="30">
        <v>0</v>
      </c>
      <c r="CB54" s="30">
        <v>0</v>
      </c>
      <c r="CC54" s="30">
        <v>4711144777</v>
      </c>
      <c r="CD54" s="30">
        <v>0</v>
      </c>
      <c r="CE54" s="30">
        <v>2852734206</v>
      </c>
      <c r="CF54" s="30">
        <v>183247412</v>
      </c>
      <c r="CG54" s="30">
        <v>1978134100</v>
      </c>
      <c r="CH54" s="30">
        <v>82445727</v>
      </c>
      <c r="CI54" s="30">
        <v>41915428</v>
      </c>
      <c r="CJ54" s="30">
        <v>1328333</v>
      </c>
      <c r="CK54" s="30">
        <v>22722408</v>
      </c>
      <c r="CL54" s="30">
        <v>3836990</v>
      </c>
      <c r="CM54" s="30">
        <v>1014018</v>
      </c>
      <c r="CN54" s="30">
        <v>557290</v>
      </c>
      <c r="CO54" s="30">
        <v>553284</v>
      </c>
      <c r="CP54" s="30">
        <v>11903105</v>
      </c>
      <c r="CQ54" s="30">
        <v>0</v>
      </c>
      <c r="CR54" s="30">
        <v>0</v>
      </c>
      <c r="CS54" s="30">
        <v>528308129</v>
      </c>
      <c r="CT54" s="30">
        <v>466296141</v>
      </c>
      <c r="CU54" s="30">
        <v>32629046</v>
      </c>
      <c r="CV54" s="30">
        <v>5740442</v>
      </c>
      <c r="CW54" s="30">
        <v>12513882</v>
      </c>
      <c r="CX54" s="30">
        <v>8200746</v>
      </c>
      <c r="CY54" s="30">
        <v>2927872</v>
      </c>
      <c r="CZ54" s="30">
        <f t="shared" si="8"/>
        <v>0</v>
      </c>
      <c r="DA54" s="30">
        <v>0</v>
      </c>
      <c r="DB54" s="30">
        <v>0</v>
      </c>
      <c r="DC54" s="30">
        <v>0</v>
      </c>
      <c r="DD54" s="30">
        <v>0</v>
      </c>
      <c r="DE54" s="30">
        <v>0</v>
      </c>
      <c r="DF54" s="30">
        <v>0</v>
      </c>
      <c r="DG54" s="30">
        <v>0</v>
      </c>
      <c r="DH54" s="30">
        <v>0</v>
      </c>
      <c r="DI54" s="30">
        <v>4856614</v>
      </c>
      <c r="DJ54" s="30">
        <v>0</v>
      </c>
      <c r="DK54" s="30">
        <v>4856614</v>
      </c>
      <c r="DL54" s="30">
        <v>0</v>
      </c>
      <c r="DM54" s="30">
        <f t="shared" si="9"/>
        <v>703414234</v>
      </c>
      <c r="DN54" s="30">
        <v>32321459</v>
      </c>
      <c r="DO54" s="30">
        <v>7187275</v>
      </c>
      <c r="DP54" s="30">
        <v>5240823</v>
      </c>
      <c r="DQ54" s="30">
        <v>1946452</v>
      </c>
      <c r="DR54" s="30">
        <v>431661874</v>
      </c>
      <c r="DS54" s="30">
        <v>11665922</v>
      </c>
      <c r="DT54" s="30">
        <v>10115424</v>
      </c>
      <c r="DU54" s="30">
        <v>1457553</v>
      </c>
      <c r="DV54" s="30">
        <v>92945</v>
      </c>
      <c r="DW54" s="30">
        <v>10021000</v>
      </c>
      <c r="DX54" s="30">
        <v>1828800</v>
      </c>
      <c r="DY54" s="30">
        <v>2004200</v>
      </c>
      <c r="DZ54" s="30">
        <v>0</v>
      </c>
      <c r="EA54" s="30">
        <v>6188000</v>
      </c>
      <c r="EB54" s="30">
        <v>0</v>
      </c>
      <c r="EC54" s="30">
        <v>10883735</v>
      </c>
      <c r="ED54" s="30">
        <v>0</v>
      </c>
      <c r="EE54" s="30">
        <v>10875500</v>
      </c>
      <c r="EF54" s="30">
        <v>8235</v>
      </c>
      <c r="EG54" s="30">
        <v>11694352</v>
      </c>
      <c r="EH54" s="30">
        <v>11677975</v>
      </c>
      <c r="EI54" s="30">
        <v>0</v>
      </c>
      <c r="EJ54" s="30">
        <v>16377</v>
      </c>
      <c r="EK54" s="30">
        <v>33960211</v>
      </c>
      <c r="EL54" s="30">
        <v>2767713</v>
      </c>
      <c r="EM54" s="30">
        <v>933489</v>
      </c>
      <c r="EN54" s="30">
        <v>18194847</v>
      </c>
      <c r="EO54" s="30">
        <v>1987116</v>
      </c>
      <c r="EP54" s="30">
        <v>592723</v>
      </c>
      <c r="EQ54" s="30">
        <v>83059</v>
      </c>
      <c r="ER54" s="30">
        <v>81885</v>
      </c>
      <c r="ES54" s="30">
        <v>983794</v>
      </c>
      <c r="ET54" s="30">
        <v>245655</v>
      </c>
      <c r="EU54" s="30">
        <v>4064401</v>
      </c>
      <c r="EV54" s="30">
        <v>1436478</v>
      </c>
      <c r="EW54" s="30">
        <v>40057030</v>
      </c>
      <c r="EX54" s="30">
        <v>0</v>
      </c>
      <c r="EY54" s="30">
        <v>670345</v>
      </c>
      <c r="EZ54" s="30">
        <v>31951527</v>
      </c>
      <c r="FA54" s="30">
        <v>7435158</v>
      </c>
      <c r="FB54" s="30">
        <v>0</v>
      </c>
      <c r="FC54" s="30">
        <v>258080</v>
      </c>
      <c r="FD54" s="30">
        <v>0</v>
      </c>
      <c r="FE54" s="30">
        <v>0</v>
      </c>
      <c r="FF54" s="30">
        <v>283737500</v>
      </c>
      <c r="FG54" s="30">
        <v>232243626</v>
      </c>
      <c r="FH54" s="30">
        <v>1361516</v>
      </c>
      <c r="FI54" s="30">
        <v>218896000</v>
      </c>
      <c r="FJ54" s="30">
        <v>9382167</v>
      </c>
      <c r="FK54" s="30">
        <v>2369412</v>
      </c>
      <c r="FL54" s="30">
        <v>0</v>
      </c>
      <c r="FM54" s="30">
        <v>0</v>
      </c>
      <c r="FN54" s="30">
        <v>0</v>
      </c>
      <c r="FO54" s="30">
        <v>7012755</v>
      </c>
      <c r="FP54" s="30">
        <v>2603943</v>
      </c>
      <c r="FQ54" s="30">
        <v>0</v>
      </c>
      <c r="FR54" s="30">
        <f t="shared" si="10"/>
        <v>277432015</v>
      </c>
      <c r="FS54" s="30">
        <v>51275612</v>
      </c>
      <c r="FT54" s="30">
        <v>125886</v>
      </c>
      <c r="FU54" s="30">
        <v>20200936</v>
      </c>
      <c r="FV54" s="30">
        <v>13358623</v>
      </c>
      <c r="FW54" s="30">
        <v>291199</v>
      </c>
      <c r="FX54" s="30">
        <v>13067424</v>
      </c>
      <c r="FY54" s="30">
        <v>218400</v>
      </c>
      <c r="FZ54" s="30">
        <v>147393</v>
      </c>
      <c r="GA54" s="30">
        <v>11097174</v>
      </c>
      <c r="GB54" s="30">
        <v>6127200</v>
      </c>
      <c r="GC54" s="30">
        <v>4962000</v>
      </c>
      <c r="GD54" s="30">
        <v>0</v>
      </c>
      <c r="GE54" s="30">
        <v>4962000</v>
      </c>
      <c r="GF54" s="30">
        <v>0</v>
      </c>
      <c r="GG54" s="30">
        <v>322133</v>
      </c>
      <c r="GH54" s="30">
        <v>8065200</v>
      </c>
      <c r="GI54" s="30">
        <v>76382000</v>
      </c>
      <c r="GJ54" s="30">
        <v>76382000</v>
      </c>
      <c r="GK54" s="30">
        <v>0</v>
      </c>
      <c r="GL54" s="30">
        <v>136425070</v>
      </c>
      <c r="GM54" s="30">
        <v>5723993</v>
      </c>
      <c r="GN54" s="30">
        <v>0</v>
      </c>
      <c r="GO54" s="30">
        <v>0</v>
      </c>
      <c r="GP54" s="30">
        <v>46688327</v>
      </c>
      <c r="GQ54" s="30">
        <v>13066866</v>
      </c>
      <c r="GR54" s="30">
        <v>45000</v>
      </c>
      <c r="GS54" s="30">
        <v>0</v>
      </c>
      <c r="GT54" s="30">
        <v>70900884</v>
      </c>
      <c r="GU54" s="30">
        <v>16091340186</v>
      </c>
      <c r="GV54" s="30">
        <v>26617300</v>
      </c>
      <c r="GW54" s="30">
        <v>0</v>
      </c>
      <c r="GX54" s="30">
        <v>0</v>
      </c>
      <c r="GY54" s="30">
        <v>0</v>
      </c>
      <c r="GZ54" s="30">
        <f t="shared" si="19"/>
        <v>1966392100</v>
      </c>
      <c r="HA54" s="30">
        <v>0</v>
      </c>
      <c r="HB54" s="30">
        <v>12800498767</v>
      </c>
      <c r="HC54" s="30">
        <v>0</v>
      </c>
      <c r="HD54" s="30">
        <v>1297832019</v>
      </c>
      <c r="HE54" s="30">
        <v>0</v>
      </c>
      <c r="HF54" s="30">
        <v>0</v>
      </c>
      <c r="HG54" s="30">
        <v>0</v>
      </c>
      <c r="HH54" s="30">
        <f t="shared" si="11"/>
        <v>1722905100</v>
      </c>
      <c r="HI54" s="30">
        <f t="shared" si="12"/>
        <v>243487000</v>
      </c>
      <c r="HJ54" s="30">
        <v>1722905100</v>
      </c>
      <c r="HK54" s="30">
        <v>243487000</v>
      </c>
      <c r="HL54" s="30">
        <v>0</v>
      </c>
      <c r="HM54" s="30">
        <v>0</v>
      </c>
      <c r="HN54" s="30">
        <v>0</v>
      </c>
      <c r="HO54" s="30">
        <v>0</v>
      </c>
      <c r="HP54" s="30">
        <v>38683410</v>
      </c>
      <c r="HQ54" s="30">
        <v>6209282</v>
      </c>
      <c r="HR54" s="30">
        <v>7623448</v>
      </c>
      <c r="HS54" s="30">
        <v>24850680</v>
      </c>
      <c r="HT54" s="30">
        <v>0</v>
      </c>
      <c r="HU54" s="30">
        <v>0</v>
      </c>
      <c r="HV54" s="30">
        <v>0</v>
      </c>
      <c r="HW54" s="30">
        <v>0</v>
      </c>
      <c r="HX54" s="30">
        <f t="shared" si="13"/>
        <v>1722905100</v>
      </c>
      <c r="HY54" s="30">
        <f t="shared" si="14"/>
        <v>243487000</v>
      </c>
      <c r="HZ54" s="30">
        <v>42763800842</v>
      </c>
      <c r="IA54" s="30">
        <v>41652359060</v>
      </c>
      <c r="IB54" s="30">
        <v>41652359060</v>
      </c>
      <c r="IC54" s="30">
        <v>0</v>
      </c>
      <c r="ID54" s="30">
        <v>0</v>
      </c>
      <c r="IE54" s="30">
        <v>0</v>
      </c>
      <c r="IF54" s="30">
        <v>0</v>
      </c>
      <c r="IG54" s="30">
        <v>37560064587</v>
      </c>
      <c r="IH54" s="30">
        <v>36286509550</v>
      </c>
      <c r="II54" s="31">
        <v>0</v>
      </c>
      <c r="IJ54" s="30">
        <v>1273555037</v>
      </c>
      <c r="IK54" s="30">
        <v>0</v>
      </c>
      <c r="IL54" s="30">
        <v>2441360218</v>
      </c>
      <c r="IM54" s="30">
        <v>1445630465</v>
      </c>
      <c r="IN54" s="30">
        <v>203167574</v>
      </c>
      <c r="IO54" s="30">
        <v>152375682</v>
      </c>
      <c r="IP54" s="30">
        <v>2085816962</v>
      </c>
      <c r="IQ54" s="30">
        <v>0</v>
      </c>
      <c r="IR54" s="30">
        <v>0</v>
      </c>
      <c r="IS54" s="30">
        <v>0</v>
      </c>
      <c r="IT54" s="30">
        <v>0</v>
      </c>
      <c r="IU54" s="30">
        <v>0</v>
      </c>
      <c r="IV54" s="30">
        <v>205303790</v>
      </c>
      <c r="IW54" s="30">
        <v>0</v>
      </c>
      <c r="IX54" s="30">
        <v>0</v>
      </c>
      <c r="IY54" s="30">
        <v>0</v>
      </c>
      <c r="IZ54" s="30">
        <v>0</v>
      </c>
      <c r="JA54" s="30">
        <v>0</v>
      </c>
      <c r="JB54" s="30">
        <v>0</v>
      </c>
      <c r="JC54" s="30">
        <v>0</v>
      </c>
      <c r="JD54" s="30">
        <v>0</v>
      </c>
      <c r="JE54" s="30">
        <v>0</v>
      </c>
      <c r="JF54" s="30">
        <v>0</v>
      </c>
      <c r="JG54" s="30">
        <v>0</v>
      </c>
      <c r="JH54" s="30">
        <v>0</v>
      </c>
      <c r="JI54" s="43">
        <v>0</v>
      </c>
      <c r="JJ54" s="43">
        <v>0</v>
      </c>
      <c r="JK54" s="43">
        <v>0</v>
      </c>
      <c r="JL54" s="43"/>
      <c r="JM54" s="30">
        <v>0</v>
      </c>
      <c r="JN54" s="43">
        <v>0</v>
      </c>
      <c r="JO54" s="30">
        <v>1387984820</v>
      </c>
      <c r="JP54" s="30">
        <v>0</v>
      </c>
      <c r="JQ54" s="30">
        <v>0</v>
      </c>
      <c r="JR54" s="30">
        <v>0</v>
      </c>
      <c r="JS54" s="30">
        <v>0</v>
      </c>
      <c r="JT54" s="30">
        <v>0</v>
      </c>
      <c r="JU54" s="30">
        <v>0</v>
      </c>
      <c r="JV54" s="30">
        <v>0</v>
      </c>
      <c r="JW54" s="30">
        <v>0</v>
      </c>
      <c r="JX54" s="30">
        <v>0</v>
      </c>
      <c r="JY54" s="30">
        <v>0</v>
      </c>
      <c r="JZ54" s="30">
        <v>0</v>
      </c>
      <c r="KA54" s="30">
        <v>0</v>
      </c>
      <c r="KB54" s="30">
        <v>0</v>
      </c>
      <c r="KC54" s="30">
        <v>0</v>
      </c>
      <c r="KD54" s="30">
        <v>0</v>
      </c>
      <c r="KE54" s="30">
        <v>0</v>
      </c>
      <c r="KF54" s="30">
        <v>0</v>
      </c>
      <c r="KG54" s="30">
        <v>0</v>
      </c>
      <c r="KH54" s="30">
        <v>0</v>
      </c>
      <c r="KI54" s="43">
        <v>0</v>
      </c>
      <c r="KJ54" s="43">
        <v>0</v>
      </c>
      <c r="KK54" s="43">
        <v>0</v>
      </c>
      <c r="KL54" s="43">
        <v>0</v>
      </c>
      <c r="KM54" s="30">
        <v>1111441782</v>
      </c>
      <c r="KN54" s="30">
        <v>959800568</v>
      </c>
      <c r="KO54" s="30">
        <v>36993302</v>
      </c>
      <c r="KP54" s="30">
        <v>7928869</v>
      </c>
      <c r="KQ54" s="30">
        <v>3325448</v>
      </c>
      <c r="KR54" s="30">
        <v>0</v>
      </c>
      <c r="KS54" s="30">
        <v>3318217</v>
      </c>
      <c r="KT54" s="30">
        <v>7166996</v>
      </c>
      <c r="KU54" s="30">
        <v>0</v>
      </c>
      <c r="KV54" s="30">
        <v>56315272</v>
      </c>
      <c r="KW54" s="30">
        <v>0</v>
      </c>
      <c r="KX54" s="30">
        <v>1606122</v>
      </c>
      <c r="KY54" s="30">
        <v>5141354</v>
      </c>
      <c r="KZ54" s="30">
        <v>2903841</v>
      </c>
      <c r="LA54" s="30">
        <v>11241059</v>
      </c>
      <c r="LB54" s="30">
        <v>2574074</v>
      </c>
      <c r="LC54" s="30">
        <v>2011764</v>
      </c>
      <c r="LD54" s="30">
        <v>0</v>
      </c>
      <c r="LE54" s="30">
        <v>401036</v>
      </c>
      <c r="LF54" s="30">
        <v>1443122</v>
      </c>
      <c r="LG54" s="30">
        <v>1116907</v>
      </c>
      <c r="LH54" s="30">
        <v>0</v>
      </c>
      <c r="LI54" s="30">
        <v>7168414</v>
      </c>
      <c r="LJ54" s="31">
        <v>0</v>
      </c>
      <c r="LK54" s="31">
        <v>0</v>
      </c>
      <c r="LL54" s="30">
        <v>985417</v>
      </c>
      <c r="LM54" s="30">
        <v>0</v>
      </c>
      <c r="LN54" s="31">
        <v>0</v>
      </c>
      <c r="LO54" s="31">
        <v>0</v>
      </c>
      <c r="LP54" s="31">
        <v>0</v>
      </c>
      <c r="LQ54" s="31">
        <v>0</v>
      </c>
      <c r="LR54" s="31">
        <v>0</v>
      </c>
      <c r="LS54" s="31">
        <v>0</v>
      </c>
      <c r="LT54" s="31">
        <v>0</v>
      </c>
      <c r="LU54" s="31">
        <v>0</v>
      </c>
      <c r="LV54" s="31">
        <v>0</v>
      </c>
      <c r="LW54" s="31">
        <v>0</v>
      </c>
      <c r="LX54" s="31">
        <v>0</v>
      </c>
      <c r="LY54" s="31">
        <v>0</v>
      </c>
      <c r="LZ54" s="31">
        <v>0</v>
      </c>
      <c r="MA54" s="31">
        <v>0</v>
      </c>
      <c r="MB54" s="31">
        <v>0</v>
      </c>
      <c r="MC54" s="31">
        <v>0</v>
      </c>
      <c r="MD54" s="31">
        <v>0</v>
      </c>
      <c r="ME54" s="31">
        <v>0</v>
      </c>
      <c r="MF54" s="31">
        <v>0</v>
      </c>
      <c r="MG54" s="31">
        <v>0</v>
      </c>
      <c r="MH54" s="31">
        <v>0</v>
      </c>
      <c r="MI54" s="31">
        <v>0</v>
      </c>
      <c r="MJ54" s="31">
        <v>0</v>
      </c>
      <c r="MK54" s="31">
        <v>0</v>
      </c>
      <c r="ML54" s="31">
        <v>0</v>
      </c>
      <c r="MM54" s="31">
        <v>0</v>
      </c>
      <c r="MN54" s="31">
        <v>0</v>
      </c>
      <c r="MO54" s="31">
        <v>0</v>
      </c>
      <c r="MP54" s="31">
        <v>0</v>
      </c>
      <c r="MQ54" s="30">
        <v>6045697</v>
      </c>
      <c r="MR54" s="30">
        <v>0</v>
      </c>
      <c r="MS54" s="30">
        <f t="shared" si="23"/>
        <v>14485772232</v>
      </c>
      <c r="MT54" s="30">
        <v>13236856856</v>
      </c>
      <c r="MU54" s="30">
        <v>0</v>
      </c>
      <c r="MV54" s="30">
        <v>0</v>
      </c>
      <c r="MW54" s="30">
        <v>0</v>
      </c>
      <c r="MX54" s="30">
        <v>0</v>
      </c>
      <c r="MY54" s="30">
        <v>0</v>
      </c>
      <c r="MZ54" s="30">
        <v>10244155705</v>
      </c>
      <c r="NA54" s="30">
        <f t="shared" si="4"/>
        <v>0</v>
      </c>
      <c r="NB54" s="30">
        <v>0</v>
      </c>
      <c r="NC54" s="30">
        <v>0</v>
      </c>
      <c r="ND54" s="30">
        <f t="shared" si="5"/>
        <v>0</v>
      </c>
      <c r="NE54" s="30">
        <v>0</v>
      </c>
      <c r="NF54" s="30">
        <v>0</v>
      </c>
      <c r="NG54" s="30">
        <v>807902479</v>
      </c>
      <c r="NH54" s="30">
        <v>0</v>
      </c>
      <c r="NI54" s="30">
        <v>0</v>
      </c>
      <c r="NJ54" s="30">
        <v>0</v>
      </c>
      <c r="NK54" s="30">
        <v>0</v>
      </c>
      <c r="NL54" s="30">
        <v>0</v>
      </c>
      <c r="NM54" s="30">
        <v>0</v>
      </c>
      <c r="NN54" s="30">
        <v>0</v>
      </c>
      <c r="NO54" s="30">
        <v>0</v>
      </c>
      <c r="NP54" s="30">
        <v>0</v>
      </c>
      <c r="NQ54" s="30">
        <v>0</v>
      </c>
      <c r="NR54" s="30">
        <v>0</v>
      </c>
      <c r="NS54" s="30">
        <v>0</v>
      </c>
      <c r="NT54" s="30">
        <v>0</v>
      </c>
      <c r="NU54" s="30">
        <v>2067784868</v>
      </c>
      <c r="NV54" s="30">
        <v>0</v>
      </c>
      <c r="NW54" s="30">
        <v>0</v>
      </c>
      <c r="NX54" s="30">
        <v>117013804</v>
      </c>
      <c r="NY54" s="30">
        <v>0</v>
      </c>
      <c r="NZ54" s="30">
        <v>0</v>
      </c>
      <c r="OA54" s="30">
        <v>193931556</v>
      </c>
      <c r="OB54" s="30">
        <v>0</v>
      </c>
      <c r="OC54" s="30">
        <v>0</v>
      </c>
      <c r="OD54" s="30">
        <v>0</v>
      </c>
      <c r="OE54" s="30">
        <v>0</v>
      </c>
      <c r="OF54" s="30">
        <v>0</v>
      </c>
      <c r="OG54" s="30">
        <v>0</v>
      </c>
      <c r="OH54" s="30">
        <v>0</v>
      </c>
      <c r="OI54" s="30">
        <v>0</v>
      </c>
      <c r="OJ54" s="30">
        <v>0</v>
      </c>
      <c r="OK54" s="30">
        <v>0</v>
      </c>
      <c r="OL54" s="30">
        <v>0</v>
      </c>
      <c r="OM54" s="30">
        <v>0</v>
      </c>
      <c r="ON54" s="30">
        <v>0</v>
      </c>
      <c r="OO54" s="30">
        <v>0</v>
      </c>
      <c r="OP54" s="30">
        <v>193931556</v>
      </c>
      <c r="OQ54" s="30">
        <v>0</v>
      </c>
      <c r="OR54" s="30">
        <v>0</v>
      </c>
      <c r="OS54" s="30">
        <v>1054983820</v>
      </c>
      <c r="OT54" s="30">
        <v>0</v>
      </c>
      <c r="OU54" s="30">
        <v>965157209</v>
      </c>
      <c r="OV54" s="30">
        <v>0</v>
      </c>
      <c r="OW54" s="30">
        <v>0</v>
      </c>
      <c r="OX54" s="30">
        <v>9060200</v>
      </c>
      <c r="OY54" s="30">
        <v>0</v>
      </c>
      <c r="OZ54" s="30">
        <v>0</v>
      </c>
      <c r="PA54" s="30">
        <v>0</v>
      </c>
      <c r="PB54" s="30">
        <v>0</v>
      </c>
      <c r="PC54" s="30">
        <v>0</v>
      </c>
      <c r="PD54" s="30">
        <v>0</v>
      </c>
      <c r="PE54" s="30">
        <v>0</v>
      </c>
      <c r="PF54" s="30">
        <v>0</v>
      </c>
      <c r="PG54" s="30">
        <v>0</v>
      </c>
      <c r="PH54" s="30">
        <v>0</v>
      </c>
      <c r="PI54" s="30">
        <v>0</v>
      </c>
      <c r="PJ54" s="30">
        <v>0</v>
      </c>
      <c r="PK54" s="30">
        <v>0</v>
      </c>
      <c r="PL54" s="30">
        <v>0</v>
      </c>
      <c r="PM54" s="30">
        <v>80766411</v>
      </c>
      <c r="PN54" s="30">
        <v>80766411</v>
      </c>
      <c r="PO54" s="30">
        <v>0</v>
      </c>
      <c r="PP54" s="30">
        <v>0</v>
      </c>
      <c r="PQ54" s="30">
        <v>0</v>
      </c>
      <c r="PR54" s="30">
        <v>0</v>
      </c>
      <c r="PS54" s="30">
        <v>0</v>
      </c>
      <c r="PT54" s="30">
        <f t="shared" si="15"/>
        <v>0</v>
      </c>
      <c r="PU54" s="30">
        <v>0</v>
      </c>
      <c r="PV54" s="30">
        <v>0</v>
      </c>
      <c r="PW54" s="30">
        <v>0</v>
      </c>
      <c r="PX54" s="30">
        <v>0</v>
      </c>
      <c r="PY54" s="30">
        <v>0</v>
      </c>
      <c r="PZ54" s="30">
        <v>0</v>
      </c>
      <c r="QA54" s="30">
        <v>0</v>
      </c>
      <c r="QB54" s="30">
        <v>0</v>
      </c>
      <c r="QC54" s="30">
        <v>0</v>
      </c>
      <c r="QD54" s="30">
        <v>0</v>
      </c>
      <c r="QE54" s="30">
        <v>0</v>
      </c>
      <c r="QF54" s="30">
        <v>0</v>
      </c>
      <c r="QG54" s="30">
        <v>0</v>
      </c>
      <c r="QH54" s="30">
        <v>0</v>
      </c>
      <c r="QI54" s="30">
        <v>0</v>
      </c>
      <c r="QJ54" s="30">
        <v>0</v>
      </c>
      <c r="QK54" s="30">
        <v>0</v>
      </c>
      <c r="QL54" s="30">
        <v>0</v>
      </c>
      <c r="QM54" s="30">
        <v>0</v>
      </c>
      <c r="QN54" s="30">
        <v>0</v>
      </c>
      <c r="QO54" s="30">
        <f t="shared" si="16"/>
        <v>146454532385</v>
      </c>
      <c r="QP54" s="30">
        <f t="shared" si="17"/>
        <v>1821826764</v>
      </c>
      <c r="QQ54" s="30">
        <v>69519510</v>
      </c>
      <c r="QR54" s="30">
        <v>10536858</v>
      </c>
      <c r="QS54" s="30">
        <v>58982652</v>
      </c>
      <c r="QT54" s="30">
        <v>0</v>
      </c>
      <c r="QU54" s="30">
        <v>0</v>
      </c>
      <c r="QV54" s="30">
        <v>0</v>
      </c>
      <c r="QW54" s="30">
        <v>150102750</v>
      </c>
      <c r="QX54" s="30">
        <v>149732853</v>
      </c>
      <c r="QY54" s="30">
        <v>369897</v>
      </c>
      <c r="QZ54" s="30">
        <v>1602204504</v>
      </c>
      <c r="RA54" s="30">
        <v>0</v>
      </c>
      <c r="RB54" s="30">
        <v>0</v>
      </c>
      <c r="RC54" s="30">
        <v>0</v>
      </c>
      <c r="RD54" s="30">
        <v>0</v>
      </c>
      <c r="RE54" s="30">
        <v>0</v>
      </c>
      <c r="RF54" s="30">
        <v>0</v>
      </c>
      <c r="RG54" s="30">
        <v>0</v>
      </c>
      <c r="RH54" s="30">
        <v>0</v>
      </c>
      <c r="RI54" s="30">
        <v>144632705621</v>
      </c>
      <c r="RJ54" s="30">
        <v>8053959484</v>
      </c>
      <c r="RK54" s="30">
        <v>8053959484</v>
      </c>
      <c r="RL54" s="30">
        <v>4778509244</v>
      </c>
      <c r="RM54" s="30">
        <v>971086189</v>
      </c>
      <c r="RN54" s="30">
        <v>357103860</v>
      </c>
      <c r="RO54" s="30">
        <v>0</v>
      </c>
      <c r="RP54" s="30">
        <v>0</v>
      </c>
      <c r="RQ54" s="30">
        <v>0</v>
      </c>
      <c r="RR54" s="30">
        <v>0</v>
      </c>
      <c r="RS54" s="30">
        <v>0</v>
      </c>
      <c r="RT54" s="30">
        <v>16077233</v>
      </c>
      <c r="RU54" s="30">
        <v>1931182958</v>
      </c>
      <c r="RV54" s="30">
        <v>0</v>
      </c>
      <c r="RW54" s="30">
        <v>0</v>
      </c>
      <c r="RX54" s="30">
        <v>0</v>
      </c>
      <c r="RY54" s="30">
        <v>0</v>
      </c>
      <c r="RZ54" s="30">
        <v>0</v>
      </c>
      <c r="SA54" s="30">
        <v>0</v>
      </c>
      <c r="SB54" s="30">
        <v>0</v>
      </c>
      <c r="SC54" s="30">
        <v>0</v>
      </c>
      <c r="SD54" s="30">
        <v>0</v>
      </c>
      <c r="SE54" s="30">
        <v>0</v>
      </c>
      <c r="SF54" s="30">
        <v>0</v>
      </c>
      <c r="SG54" s="30">
        <v>0</v>
      </c>
      <c r="SH54" s="30">
        <v>0</v>
      </c>
      <c r="SI54" s="30">
        <v>0</v>
      </c>
      <c r="SJ54" s="30">
        <v>0</v>
      </c>
      <c r="SK54" s="30">
        <v>0</v>
      </c>
      <c r="SL54" s="30">
        <v>0</v>
      </c>
      <c r="SM54" s="30">
        <v>0</v>
      </c>
      <c r="SN54" s="30">
        <v>0</v>
      </c>
      <c r="SO54" s="30">
        <v>0</v>
      </c>
      <c r="SP54" s="30">
        <v>0</v>
      </c>
      <c r="SQ54" s="30">
        <v>0</v>
      </c>
      <c r="SR54" s="30">
        <v>0</v>
      </c>
      <c r="SS54" s="30">
        <v>0</v>
      </c>
      <c r="ST54" s="30">
        <v>0</v>
      </c>
      <c r="SU54" s="30">
        <v>0</v>
      </c>
      <c r="SV54" s="30">
        <v>0</v>
      </c>
      <c r="SW54" s="30">
        <v>0</v>
      </c>
      <c r="SX54" s="30">
        <v>0</v>
      </c>
      <c r="SY54" s="30">
        <v>0</v>
      </c>
      <c r="SZ54" s="30">
        <v>0</v>
      </c>
      <c r="TA54" s="30">
        <v>0</v>
      </c>
      <c r="TB54" s="30">
        <v>0</v>
      </c>
      <c r="TC54" s="30">
        <v>0</v>
      </c>
      <c r="TD54" s="30">
        <v>0</v>
      </c>
      <c r="TE54" s="30">
        <v>0</v>
      </c>
      <c r="TF54" s="30">
        <v>0</v>
      </c>
      <c r="TG54" s="30">
        <v>0</v>
      </c>
      <c r="TH54" s="30">
        <v>0</v>
      </c>
      <c r="TI54" s="30">
        <f t="shared" si="18"/>
        <v>1328190049</v>
      </c>
      <c r="TJ54" s="30">
        <f t="shared" si="6"/>
        <v>136516966667</v>
      </c>
      <c r="TK54" s="30">
        <v>136516966667</v>
      </c>
      <c r="TL54" s="30">
        <v>136516966667</v>
      </c>
      <c r="TM54" s="30">
        <v>0</v>
      </c>
      <c r="TN54" s="30">
        <v>0</v>
      </c>
      <c r="TO54" s="30">
        <v>0</v>
      </c>
      <c r="TP54" s="30">
        <v>0</v>
      </c>
      <c r="TQ54" s="30">
        <v>0</v>
      </c>
      <c r="TR54" s="30">
        <v>0</v>
      </c>
      <c r="TS54" s="30">
        <v>0</v>
      </c>
      <c r="TT54" s="30">
        <v>0</v>
      </c>
      <c r="TU54" s="30">
        <v>61779470</v>
      </c>
      <c r="TV54" s="30">
        <v>0</v>
      </c>
      <c r="TW54" s="30">
        <v>1769268</v>
      </c>
      <c r="TX54" s="30">
        <v>0</v>
      </c>
      <c r="TY54" s="30">
        <v>60010202</v>
      </c>
      <c r="TZ54" s="30">
        <v>0</v>
      </c>
      <c r="UA54" s="30">
        <v>0</v>
      </c>
      <c r="UB54" s="30">
        <v>0</v>
      </c>
      <c r="UC54" s="30">
        <v>0</v>
      </c>
      <c r="UD54" s="30">
        <v>0</v>
      </c>
      <c r="UE54" s="30">
        <v>0</v>
      </c>
      <c r="UF54" s="30">
        <v>0</v>
      </c>
      <c r="UG54" s="30">
        <f t="shared" si="24"/>
        <v>291529858122</v>
      </c>
      <c r="UH54" s="1">
        <v>770609470130</v>
      </c>
      <c r="UI54" s="1">
        <f>SUM($UG$52:UG54)-UH54</f>
        <v>0</v>
      </c>
    </row>
    <row r="55" spans="2:555">
      <c r="B55" s="58">
        <v>39904</v>
      </c>
      <c r="C55" s="30">
        <f t="shared" si="20"/>
        <v>148823824972</v>
      </c>
      <c r="D55" s="30">
        <f t="shared" si="21"/>
        <v>93865445035</v>
      </c>
      <c r="E55" s="30">
        <v>81167517372</v>
      </c>
      <c r="F55" s="30">
        <v>5651628</v>
      </c>
      <c r="G55" s="30">
        <v>1691722</v>
      </c>
      <c r="H55" s="30">
        <v>44236820566</v>
      </c>
      <c r="I55" s="30">
        <v>38738183769.646202</v>
      </c>
      <c r="J55" s="30">
        <v>5498636796.3537989</v>
      </c>
      <c r="K55" s="30">
        <v>0</v>
      </c>
      <c r="L55" s="30">
        <v>2296161912</v>
      </c>
      <c r="M55" s="30">
        <v>21995314260</v>
      </c>
      <c r="N55" s="30">
        <v>21995314260</v>
      </c>
      <c r="O55" s="30">
        <v>0</v>
      </c>
      <c r="P55" s="30">
        <v>4076736653</v>
      </c>
      <c r="Q55" s="30">
        <v>2852858206</v>
      </c>
      <c r="R55" s="30">
        <v>2633646029</v>
      </c>
      <c r="S55" s="30">
        <v>12697927663</v>
      </c>
      <c r="T55" s="30">
        <v>3523601000</v>
      </c>
      <c r="U55" s="30">
        <v>4145412000</v>
      </c>
      <c r="V55" s="30">
        <v>7669013000</v>
      </c>
      <c r="W55" s="30">
        <v>56444417</v>
      </c>
      <c r="X55" s="30">
        <v>1940705707</v>
      </c>
      <c r="Y55" s="30">
        <v>43982808</v>
      </c>
      <c r="Z55" s="30">
        <v>0</v>
      </c>
      <c r="AA55" s="30">
        <v>0</v>
      </c>
      <c r="AB55" s="30">
        <v>109724947</v>
      </c>
      <c r="AC55" s="30">
        <v>29351374</v>
      </c>
      <c r="AD55" s="30">
        <v>2846974114</v>
      </c>
      <c r="AE55" s="30">
        <v>0</v>
      </c>
      <c r="AF55" s="30">
        <v>0</v>
      </c>
      <c r="AG55" s="30">
        <v>0</v>
      </c>
      <c r="AH55" s="30">
        <v>0</v>
      </c>
      <c r="AI55" s="30">
        <f t="shared" si="22"/>
        <v>54958379937</v>
      </c>
      <c r="AJ55" s="30">
        <v>236607691</v>
      </c>
      <c r="AK55" s="30">
        <v>145245261</v>
      </c>
      <c r="AL55" s="30">
        <v>434000</v>
      </c>
      <c r="AM55" s="30">
        <v>90928430</v>
      </c>
      <c r="AN55" s="30">
        <v>0</v>
      </c>
      <c r="AO55" s="30">
        <v>862106194</v>
      </c>
      <c r="AP55" s="30">
        <v>845571487</v>
      </c>
      <c r="AQ55" s="30">
        <v>2406395</v>
      </c>
      <c r="AR55" s="30">
        <v>10986758</v>
      </c>
      <c r="AS55" s="30">
        <v>62610</v>
      </c>
      <c r="AT55" s="30">
        <v>3078944</v>
      </c>
      <c r="AU55" s="30">
        <v>0</v>
      </c>
      <c r="AV55" s="30">
        <v>0</v>
      </c>
      <c r="AW55" s="30">
        <v>0</v>
      </c>
      <c r="AX55" s="30">
        <v>0</v>
      </c>
      <c r="AY55" s="30">
        <v>0</v>
      </c>
      <c r="AZ55" s="30">
        <v>0</v>
      </c>
      <c r="BA55" s="30">
        <v>0</v>
      </c>
      <c r="BB55" s="30">
        <v>0</v>
      </c>
      <c r="BC55" s="30">
        <v>0</v>
      </c>
      <c r="BD55" s="30">
        <v>2611534121</v>
      </c>
      <c r="BE55" s="30">
        <v>75426</v>
      </c>
      <c r="BF55" s="30">
        <v>1995955221</v>
      </c>
      <c r="BG55" s="30">
        <v>378218197</v>
      </c>
      <c r="BH55" s="30">
        <v>15566</v>
      </c>
      <c r="BI55" s="30">
        <v>11209</v>
      </c>
      <c r="BJ55" s="30">
        <v>11741</v>
      </c>
      <c r="BK55" s="30">
        <v>0</v>
      </c>
      <c r="BL55" s="30">
        <v>10531505</v>
      </c>
      <c r="BM55" s="30">
        <v>0</v>
      </c>
      <c r="BN55" s="30">
        <v>7149252</v>
      </c>
      <c r="BO55" s="30">
        <v>184927</v>
      </c>
      <c r="BP55" s="30">
        <v>0</v>
      </c>
      <c r="BQ55" s="30">
        <v>0</v>
      </c>
      <c r="BR55" s="30">
        <v>219381077</v>
      </c>
      <c r="BS55" s="30">
        <v>0</v>
      </c>
      <c r="BT55" s="30">
        <v>35015399</v>
      </c>
      <c r="BU55" s="30">
        <v>0</v>
      </c>
      <c r="BV55" s="30">
        <v>1109245</v>
      </c>
      <c r="BW55" s="30">
        <v>718617</v>
      </c>
      <c r="BX55" s="30">
        <v>0</v>
      </c>
      <c r="BY55" s="30">
        <v>33187537</v>
      </c>
      <c r="BZ55" s="30">
        <v>0</v>
      </c>
      <c r="CA55" s="30">
        <v>0</v>
      </c>
      <c r="CB55" s="30">
        <v>0</v>
      </c>
      <c r="CC55" s="30">
        <v>3212626646</v>
      </c>
      <c r="CD55" s="30">
        <v>0</v>
      </c>
      <c r="CE55" s="30">
        <v>4815305786</v>
      </c>
      <c r="CF55" s="30">
        <v>109444066</v>
      </c>
      <c r="CG55" s="30">
        <v>1738733535</v>
      </c>
      <c r="CH55" s="30">
        <v>50737108</v>
      </c>
      <c r="CI55" s="30">
        <v>36494359</v>
      </c>
      <c r="CJ55" s="30">
        <v>893446</v>
      </c>
      <c r="CK55" s="30">
        <v>18189496</v>
      </c>
      <c r="CL55" s="30">
        <v>9072277</v>
      </c>
      <c r="CM55" s="30">
        <v>391483</v>
      </c>
      <c r="CN55" s="30">
        <v>1299336</v>
      </c>
      <c r="CO55" s="30">
        <v>360000</v>
      </c>
      <c r="CP55" s="30">
        <v>6288321</v>
      </c>
      <c r="CQ55" s="30">
        <v>0</v>
      </c>
      <c r="CR55" s="30">
        <v>0</v>
      </c>
      <c r="CS55" s="30">
        <v>2235023914</v>
      </c>
      <c r="CT55" s="30">
        <v>338690003</v>
      </c>
      <c r="CU55" s="30">
        <v>27650077</v>
      </c>
      <c r="CV55" s="30">
        <v>2667014</v>
      </c>
      <c r="CW55" s="30">
        <v>12785986</v>
      </c>
      <c r="CX55" s="30">
        <v>4099502</v>
      </c>
      <c r="CY55" s="30">
        <v>1277980</v>
      </c>
      <c r="CZ55" s="30">
        <f t="shared" si="8"/>
        <v>1846665264</v>
      </c>
      <c r="DA55" s="30">
        <v>1613262054</v>
      </c>
      <c r="DB55" s="30">
        <v>188632710</v>
      </c>
      <c r="DC55" s="30">
        <v>0</v>
      </c>
      <c r="DD55" s="30">
        <v>44770500</v>
      </c>
      <c r="DE55" s="30">
        <v>1188088</v>
      </c>
      <c r="DF55" s="30">
        <v>0</v>
      </c>
      <c r="DG55" s="30">
        <v>0</v>
      </c>
      <c r="DH55" s="30">
        <v>0</v>
      </c>
      <c r="DI55" s="30">
        <v>9024884</v>
      </c>
      <c r="DJ55" s="30">
        <v>0</v>
      </c>
      <c r="DK55" s="30">
        <v>9024884</v>
      </c>
      <c r="DL55" s="30">
        <v>0</v>
      </c>
      <c r="DM55" s="30">
        <f t="shared" si="9"/>
        <v>573734135</v>
      </c>
      <c r="DN55" s="30">
        <v>33768817</v>
      </c>
      <c r="DO55" s="30">
        <v>6153856</v>
      </c>
      <c r="DP55" s="30">
        <v>4575238</v>
      </c>
      <c r="DQ55" s="30">
        <v>1578618</v>
      </c>
      <c r="DR55" s="30">
        <v>346111308</v>
      </c>
      <c r="DS55" s="30">
        <v>13209753</v>
      </c>
      <c r="DT55" s="30">
        <v>11678721</v>
      </c>
      <c r="DU55" s="30">
        <v>1408422</v>
      </c>
      <c r="DV55" s="30">
        <v>122610</v>
      </c>
      <c r="DW55" s="30">
        <v>6774000</v>
      </c>
      <c r="DX55" s="30">
        <v>1641000</v>
      </c>
      <c r="DY55" s="30">
        <v>546600</v>
      </c>
      <c r="DZ55" s="30">
        <v>0</v>
      </c>
      <c r="EA55" s="30">
        <v>4586400</v>
      </c>
      <c r="EB55" s="30">
        <v>0</v>
      </c>
      <c r="EC55" s="30">
        <v>8555120</v>
      </c>
      <c r="ED55" s="30">
        <v>44990</v>
      </c>
      <c r="EE55" s="30">
        <v>8502500</v>
      </c>
      <c r="EF55" s="30">
        <v>7630</v>
      </c>
      <c r="EG55" s="30">
        <v>13369193</v>
      </c>
      <c r="EH55" s="30">
        <v>13369193</v>
      </c>
      <c r="EI55" s="30">
        <v>0</v>
      </c>
      <c r="EJ55" s="30">
        <v>0</v>
      </c>
      <c r="EK55" s="30">
        <v>31352436</v>
      </c>
      <c r="EL55" s="30">
        <v>2194518</v>
      </c>
      <c r="EM55" s="30">
        <v>1037312</v>
      </c>
      <c r="EN55" s="30">
        <v>18538764</v>
      </c>
      <c r="EO55" s="30">
        <v>1296069</v>
      </c>
      <c r="EP55" s="30">
        <v>459730</v>
      </c>
      <c r="EQ55" s="30">
        <v>16377</v>
      </c>
      <c r="ER55" s="30">
        <v>16377</v>
      </c>
      <c r="ES55" s="30">
        <v>639815</v>
      </c>
      <c r="ET55" s="30">
        <v>163770</v>
      </c>
      <c r="EU55" s="30">
        <v>3145558</v>
      </c>
      <c r="EV55" s="30">
        <v>1316772</v>
      </c>
      <c r="EW55" s="30">
        <v>35382959</v>
      </c>
      <c r="EX55" s="30">
        <v>0</v>
      </c>
      <c r="EY55" s="30">
        <v>278409</v>
      </c>
      <c r="EZ55" s="30">
        <v>28488242</v>
      </c>
      <c r="FA55" s="30">
        <v>6616308</v>
      </c>
      <c r="FB55" s="30">
        <v>0</v>
      </c>
      <c r="FC55" s="30">
        <v>286754</v>
      </c>
      <c r="FD55" s="30">
        <v>0</v>
      </c>
      <c r="FE55" s="30">
        <v>0</v>
      </c>
      <c r="FF55" s="30">
        <v>209652100</v>
      </c>
      <c r="FG55" s="30">
        <v>187700154</v>
      </c>
      <c r="FH55" s="30">
        <v>5029161</v>
      </c>
      <c r="FI55" s="30">
        <v>172394333</v>
      </c>
      <c r="FJ55" s="30">
        <v>8588655</v>
      </c>
      <c r="FK55" s="30">
        <v>2127465</v>
      </c>
      <c r="FL55" s="30">
        <v>0</v>
      </c>
      <c r="FM55" s="30">
        <v>0</v>
      </c>
      <c r="FN55" s="30">
        <v>0</v>
      </c>
      <c r="FO55" s="30">
        <v>6461190</v>
      </c>
      <c r="FP55" s="30">
        <v>1688005</v>
      </c>
      <c r="FQ55" s="30">
        <v>0</v>
      </c>
      <c r="FR55" s="30">
        <f t="shared" si="10"/>
        <v>245475093</v>
      </c>
      <c r="FS55" s="30">
        <v>66295683</v>
      </c>
      <c r="FT55" s="30">
        <v>251772</v>
      </c>
      <c r="FU55" s="30">
        <v>17825962</v>
      </c>
      <c r="FV55" s="30">
        <v>36110629</v>
      </c>
      <c r="FW55" s="30">
        <v>214568</v>
      </c>
      <c r="FX55" s="30">
        <v>35896061</v>
      </c>
      <c r="FY55" s="30">
        <v>0</v>
      </c>
      <c r="FZ55" s="30">
        <v>197636</v>
      </c>
      <c r="GA55" s="30">
        <v>9756884</v>
      </c>
      <c r="GB55" s="30">
        <v>2152800</v>
      </c>
      <c r="GC55" s="30">
        <v>5304000</v>
      </c>
      <c r="GD55" s="30">
        <v>0</v>
      </c>
      <c r="GE55" s="30">
        <v>5304000</v>
      </c>
      <c r="GF55" s="30">
        <v>0</v>
      </c>
      <c r="GG55" s="30">
        <v>0</v>
      </c>
      <c r="GH55" s="30">
        <v>7717250</v>
      </c>
      <c r="GI55" s="30">
        <v>64204000</v>
      </c>
      <c r="GJ55" s="30">
        <v>64204000</v>
      </c>
      <c r="GK55" s="30">
        <v>0</v>
      </c>
      <c r="GL55" s="30">
        <v>101954160</v>
      </c>
      <c r="GM55" s="30">
        <v>4950666</v>
      </c>
      <c r="GN55" s="30">
        <v>30000</v>
      </c>
      <c r="GO55" s="30">
        <v>0</v>
      </c>
      <c r="GP55" s="30">
        <v>29206788</v>
      </c>
      <c r="GQ55" s="30">
        <v>10036998</v>
      </c>
      <c r="GR55" s="30">
        <v>178600</v>
      </c>
      <c r="GS55" s="30">
        <v>0</v>
      </c>
      <c r="GT55" s="30">
        <v>57551108</v>
      </c>
      <c r="GU55" s="30">
        <v>1040447880</v>
      </c>
      <c r="GV55" s="30">
        <v>1263180</v>
      </c>
      <c r="GW55" s="30">
        <v>0</v>
      </c>
      <c r="GX55" s="30">
        <v>0</v>
      </c>
      <c r="GY55" s="30">
        <v>0</v>
      </c>
      <c r="GZ55" s="30">
        <f t="shared" si="19"/>
        <v>1039184700</v>
      </c>
      <c r="HA55" s="30">
        <v>0</v>
      </c>
      <c r="HB55" s="30">
        <v>0</v>
      </c>
      <c r="HC55" s="30">
        <v>0</v>
      </c>
      <c r="HD55" s="30">
        <v>0</v>
      </c>
      <c r="HE55" s="30">
        <v>0</v>
      </c>
      <c r="HF55" s="30">
        <v>0</v>
      </c>
      <c r="HG55" s="30">
        <v>0</v>
      </c>
      <c r="HH55" s="30">
        <f t="shared" si="11"/>
        <v>1031296200</v>
      </c>
      <c r="HI55" s="30">
        <f t="shared" si="12"/>
        <v>7888500</v>
      </c>
      <c r="HJ55" s="30">
        <v>1031296200</v>
      </c>
      <c r="HK55" s="30">
        <v>7888500</v>
      </c>
      <c r="HL55" s="30">
        <v>0</v>
      </c>
      <c r="HM55" s="30">
        <v>0</v>
      </c>
      <c r="HN55" s="30">
        <v>0</v>
      </c>
      <c r="HO55" s="30">
        <v>0</v>
      </c>
      <c r="HP55" s="30">
        <v>644872804</v>
      </c>
      <c r="HQ55" s="30">
        <v>4193334</v>
      </c>
      <c r="HR55" s="30">
        <v>4711681</v>
      </c>
      <c r="HS55" s="30">
        <v>9427088</v>
      </c>
      <c r="HT55" s="30">
        <v>626540701</v>
      </c>
      <c r="HU55" s="30">
        <v>0</v>
      </c>
      <c r="HV55" s="30">
        <v>0</v>
      </c>
      <c r="HW55" s="30">
        <v>0</v>
      </c>
      <c r="HX55" s="30">
        <f t="shared" si="13"/>
        <v>1031296200</v>
      </c>
      <c r="HY55" s="30">
        <f t="shared" si="14"/>
        <v>7888500</v>
      </c>
      <c r="HZ55" s="30">
        <v>41313110849</v>
      </c>
      <c r="IA55" s="30">
        <v>40169857426</v>
      </c>
      <c r="IB55" s="30">
        <v>40169857426</v>
      </c>
      <c r="IC55" s="30">
        <v>0</v>
      </c>
      <c r="ID55" s="30">
        <v>0</v>
      </c>
      <c r="IE55" s="30">
        <v>0</v>
      </c>
      <c r="IF55" s="30">
        <v>0</v>
      </c>
      <c r="IG55" s="30">
        <v>36077562953</v>
      </c>
      <c r="IH55" s="30">
        <v>34804007916</v>
      </c>
      <c r="II55" s="31">
        <v>0</v>
      </c>
      <c r="IJ55" s="30">
        <v>1273555037</v>
      </c>
      <c r="IK55" s="30">
        <v>0</v>
      </c>
      <c r="IL55" s="30">
        <v>2441360218</v>
      </c>
      <c r="IM55" s="30">
        <v>1445630465</v>
      </c>
      <c r="IN55" s="30">
        <v>203167574</v>
      </c>
      <c r="IO55" s="30">
        <v>152375682</v>
      </c>
      <c r="IP55" s="30">
        <v>2085816962</v>
      </c>
      <c r="IQ55" s="30">
        <v>0</v>
      </c>
      <c r="IR55" s="30">
        <v>0</v>
      </c>
      <c r="IS55" s="30">
        <v>0</v>
      </c>
      <c r="IT55" s="30">
        <v>0</v>
      </c>
      <c r="IU55" s="30">
        <v>0</v>
      </c>
      <c r="IV55" s="30">
        <v>205303790</v>
      </c>
      <c r="IW55" s="30">
        <v>0</v>
      </c>
      <c r="IX55" s="30">
        <v>0</v>
      </c>
      <c r="IY55" s="30">
        <v>0</v>
      </c>
      <c r="IZ55" s="30">
        <v>0</v>
      </c>
      <c r="JA55" s="30">
        <v>0</v>
      </c>
      <c r="JB55" s="30">
        <v>0</v>
      </c>
      <c r="JC55" s="30">
        <v>0</v>
      </c>
      <c r="JD55" s="30">
        <v>0</v>
      </c>
      <c r="JE55" s="30">
        <v>0</v>
      </c>
      <c r="JF55" s="30">
        <v>0</v>
      </c>
      <c r="JG55" s="30">
        <v>0</v>
      </c>
      <c r="JH55" s="30">
        <v>0</v>
      </c>
      <c r="JI55" s="43">
        <v>0</v>
      </c>
      <c r="JJ55" s="43">
        <v>0</v>
      </c>
      <c r="JK55" s="43">
        <v>0</v>
      </c>
      <c r="JL55" s="43"/>
      <c r="JM55" s="30">
        <v>0</v>
      </c>
      <c r="JN55" s="43">
        <v>0</v>
      </c>
      <c r="JO55" s="30">
        <v>3068636396</v>
      </c>
      <c r="JP55" s="30">
        <v>0</v>
      </c>
      <c r="JQ55" s="30">
        <v>0</v>
      </c>
      <c r="JR55" s="30">
        <v>0</v>
      </c>
      <c r="JS55" s="30">
        <v>0</v>
      </c>
      <c r="JT55" s="30">
        <v>0</v>
      </c>
      <c r="JU55" s="30">
        <v>0</v>
      </c>
      <c r="JV55" s="30">
        <v>0</v>
      </c>
      <c r="JW55" s="30">
        <v>0</v>
      </c>
      <c r="JX55" s="30">
        <v>0</v>
      </c>
      <c r="JY55" s="30">
        <v>0</v>
      </c>
      <c r="JZ55" s="30">
        <v>0</v>
      </c>
      <c r="KA55" s="30">
        <v>0</v>
      </c>
      <c r="KB55" s="30">
        <v>0</v>
      </c>
      <c r="KC55" s="30">
        <v>0</v>
      </c>
      <c r="KD55" s="30">
        <v>0</v>
      </c>
      <c r="KE55" s="30">
        <v>0</v>
      </c>
      <c r="KF55" s="30">
        <v>0</v>
      </c>
      <c r="KG55" s="30">
        <v>0</v>
      </c>
      <c r="KH55" s="30">
        <v>0</v>
      </c>
      <c r="KI55" s="43">
        <v>0</v>
      </c>
      <c r="KJ55" s="43">
        <v>0</v>
      </c>
      <c r="KK55" s="43">
        <v>0</v>
      </c>
      <c r="KL55" s="43">
        <v>0</v>
      </c>
      <c r="KM55" s="30">
        <v>1143253423</v>
      </c>
      <c r="KN55" s="30">
        <v>959800568</v>
      </c>
      <c r="KO55" s="30">
        <v>73986604</v>
      </c>
      <c r="KP55" s="30">
        <v>0</v>
      </c>
      <c r="KQ55" s="30">
        <v>0</v>
      </c>
      <c r="KR55" s="30">
        <v>0</v>
      </c>
      <c r="KS55" s="30">
        <v>3318217</v>
      </c>
      <c r="KT55" s="30">
        <v>0</v>
      </c>
      <c r="KU55" s="30">
        <v>0</v>
      </c>
      <c r="KV55" s="30">
        <v>56315272</v>
      </c>
      <c r="KW55" s="30">
        <v>0</v>
      </c>
      <c r="KX55" s="30">
        <v>0</v>
      </c>
      <c r="KY55" s="30">
        <v>0</v>
      </c>
      <c r="KZ55" s="30">
        <v>2903841</v>
      </c>
      <c r="LA55" s="30">
        <v>11241059</v>
      </c>
      <c r="LB55" s="30">
        <v>1287037</v>
      </c>
      <c r="LC55" s="30">
        <v>2011764</v>
      </c>
      <c r="LD55" s="30">
        <v>0</v>
      </c>
      <c r="LE55" s="30">
        <v>200518</v>
      </c>
      <c r="LF55" s="30">
        <v>0</v>
      </c>
      <c r="LG55" s="30">
        <v>1116907</v>
      </c>
      <c r="LH55" s="30">
        <v>22917805</v>
      </c>
      <c r="LI55" s="30">
        <v>7168414</v>
      </c>
      <c r="LJ55" s="31">
        <v>0</v>
      </c>
      <c r="LK55" s="31">
        <v>0</v>
      </c>
      <c r="LL55" s="30">
        <v>985417</v>
      </c>
      <c r="LM55" s="30">
        <v>0</v>
      </c>
      <c r="LN55" s="31">
        <v>0</v>
      </c>
      <c r="LO55" s="31">
        <v>0</v>
      </c>
      <c r="LP55" s="31">
        <v>0</v>
      </c>
      <c r="LQ55" s="31">
        <v>0</v>
      </c>
      <c r="LR55" s="31">
        <v>0</v>
      </c>
      <c r="LS55" s="31">
        <v>0</v>
      </c>
      <c r="LT55" s="31">
        <v>0</v>
      </c>
      <c r="LU55" s="31">
        <v>0</v>
      </c>
      <c r="LV55" s="31">
        <v>0</v>
      </c>
      <c r="LW55" s="31">
        <v>0</v>
      </c>
      <c r="LX55" s="31">
        <v>0</v>
      </c>
      <c r="LY55" s="31">
        <v>0</v>
      </c>
      <c r="LZ55" s="31">
        <v>0</v>
      </c>
      <c r="MA55" s="31">
        <v>0</v>
      </c>
      <c r="MB55" s="31">
        <v>0</v>
      </c>
      <c r="MC55" s="31">
        <v>0</v>
      </c>
      <c r="MD55" s="31">
        <v>0</v>
      </c>
      <c r="ME55" s="31">
        <v>0</v>
      </c>
      <c r="MF55" s="31">
        <v>0</v>
      </c>
      <c r="MG55" s="31">
        <v>0</v>
      </c>
      <c r="MH55" s="31">
        <v>0</v>
      </c>
      <c r="MI55" s="31">
        <v>0</v>
      </c>
      <c r="MJ55" s="31">
        <v>0</v>
      </c>
      <c r="MK55" s="31">
        <v>0</v>
      </c>
      <c r="ML55" s="31">
        <v>0</v>
      </c>
      <c r="MM55" s="31">
        <v>0</v>
      </c>
      <c r="MN55" s="31">
        <v>0</v>
      </c>
      <c r="MO55" s="31">
        <v>0</v>
      </c>
      <c r="MP55" s="31">
        <v>0</v>
      </c>
      <c r="MQ55" s="30">
        <v>3391259</v>
      </c>
      <c r="MR55" s="30">
        <v>0</v>
      </c>
      <c r="MS55" s="30">
        <f t="shared" si="23"/>
        <v>15021490128</v>
      </c>
      <c r="MT55" s="30">
        <v>13777239637</v>
      </c>
      <c r="MU55" s="30">
        <v>0</v>
      </c>
      <c r="MV55" s="30">
        <v>284589719</v>
      </c>
      <c r="MW55" s="30">
        <v>0</v>
      </c>
      <c r="MX55" s="30">
        <v>0</v>
      </c>
      <c r="MY55" s="30">
        <v>0</v>
      </c>
      <c r="MZ55" s="30">
        <v>10828395835</v>
      </c>
      <c r="NA55" s="30">
        <f t="shared" si="4"/>
        <v>0</v>
      </c>
      <c r="NB55" s="30">
        <v>0</v>
      </c>
      <c r="NC55" s="30">
        <v>0</v>
      </c>
      <c r="ND55" s="30">
        <f t="shared" si="5"/>
        <v>0</v>
      </c>
      <c r="NE55" s="30">
        <v>0</v>
      </c>
      <c r="NF55" s="30">
        <v>0</v>
      </c>
      <c r="NG55" s="30">
        <v>865981944</v>
      </c>
      <c r="NH55" s="30">
        <v>0</v>
      </c>
      <c r="NI55" s="30">
        <v>0</v>
      </c>
      <c r="NJ55" s="30">
        <v>0</v>
      </c>
      <c r="NK55" s="30">
        <v>0</v>
      </c>
      <c r="NL55" s="30">
        <v>0</v>
      </c>
      <c r="NM55" s="30">
        <v>0</v>
      </c>
      <c r="NN55" s="30">
        <v>0</v>
      </c>
      <c r="NO55" s="30">
        <v>0</v>
      </c>
      <c r="NP55" s="30">
        <v>0</v>
      </c>
      <c r="NQ55" s="30">
        <v>0</v>
      </c>
      <c r="NR55" s="30">
        <v>0</v>
      </c>
      <c r="NS55" s="30">
        <v>0</v>
      </c>
      <c r="NT55" s="30">
        <v>0</v>
      </c>
      <c r="NU55" s="30">
        <v>1692528365</v>
      </c>
      <c r="NV55" s="30">
        <v>0</v>
      </c>
      <c r="NW55" s="30">
        <v>0</v>
      </c>
      <c r="NX55" s="30">
        <v>105743774</v>
      </c>
      <c r="NY55" s="30">
        <v>0</v>
      </c>
      <c r="NZ55" s="30">
        <v>0</v>
      </c>
      <c r="OA55" s="30">
        <v>191844462</v>
      </c>
      <c r="OB55" s="30">
        <v>0</v>
      </c>
      <c r="OC55" s="30">
        <v>0</v>
      </c>
      <c r="OD55" s="30">
        <v>0</v>
      </c>
      <c r="OE55" s="30">
        <v>0</v>
      </c>
      <c r="OF55" s="30">
        <v>0</v>
      </c>
      <c r="OG55" s="30">
        <v>0</v>
      </c>
      <c r="OH55" s="30">
        <v>0</v>
      </c>
      <c r="OI55" s="30">
        <v>0</v>
      </c>
      <c r="OJ55" s="30">
        <v>0</v>
      </c>
      <c r="OK55" s="30">
        <v>0</v>
      </c>
      <c r="OL55" s="30">
        <v>0</v>
      </c>
      <c r="OM55" s="30">
        <v>0</v>
      </c>
      <c r="ON55" s="30">
        <v>0</v>
      </c>
      <c r="OO55" s="30">
        <v>0</v>
      </c>
      <c r="OP55" s="30">
        <v>191844462</v>
      </c>
      <c r="OQ55" s="30">
        <v>0</v>
      </c>
      <c r="OR55" s="30">
        <v>0</v>
      </c>
      <c r="OS55" s="30">
        <v>1052406029</v>
      </c>
      <c r="OT55" s="30">
        <v>0</v>
      </c>
      <c r="OU55" s="30">
        <v>965157209</v>
      </c>
      <c r="OV55" s="30">
        <v>0</v>
      </c>
      <c r="OW55" s="30">
        <v>0</v>
      </c>
      <c r="OX55" s="30">
        <v>5379900</v>
      </c>
      <c r="OY55" s="30">
        <v>0</v>
      </c>
      <c r="OZ55" s="30">
        <v>0</v>
      </c>
      <c r="PA55" s="30">
        <v>0</v>
      </c>
      <c r="PB55" s="30">
        <v>0</v>
      </c>
      <c r="PC55" s="30">
        <v>0</v>
      </c>
      <c r="PD55" s="30">
        <v>0</v>
      </c>
      <c r="PE55" s="30">
        <v>0</v>
      </c>
      <c r="PF55" s="30">
        <v>0</v>
      </c>
      <c r="PG55" s="30">
        <v>0</v>
      </c>
      <c r="PH55" s="30">
        <v>0</v>
      </c>
      <c r="PI55" s="30">
        <v>0</v>
      </c>
      <c r="PJ55" s="30">
        <v>0</v>
      </c>
      <c r="PK55" s="30">
        <v>0</v>
      </c>
      <c r="PL55" s="30">
        <v>0</v>
      </c>
      <c r="PM55" s="30">
        <v>81868920</v>
      </c>
      <c r="PN55" s="30">
        <v>81868920</v>
      </c>
      <c r="PO55" s="30">
        <v>0</v>
      </c>
      <c r="PP55" s="30">
        <v>0</v>
      </c>
      <c r="PQ55" s="30">
        <v>0</v>
      </c>
      <c r="PR55" s="30">
        <v>0</v>
      </c>
      <c r="PS55" s="30">
        <v>0</v>
      </c>
      <c r="PT55" s="30">
        <f t="shared" si="15"/>
        <v>0</v>
      </c>
      <c r="PU55" s="30">
        <v>0</v>
      </c>
      <c r="PV55" s="30">
        <v>0</v>
      </c>
      <c r="PW55" s="30">
        <v>0</v>
      </c>
      <c r="PX55" s="30">
        <v>0</v>
      </c>
      <c r="PY55" s="30">
        <v>0</v>
      </c>
      <c r="PZ55" s="30">
        <v>0</v>
      </c>
      <c r="QA55" s="30">
        <v>0</v>
      </c>
      <c r="QB55" s="30">
        <v>0</v>
      </c>
      <c r="QC55" s="30">
        <v>0</v>
      </c>
      <c r="QD55" s="30">
        <v>0</v>
      </c>
      <c r="QE55" s="30">
        <v>0</v>
      </c>
      <c r="QF55" s="30">
        <v>0</v>
      </c>
      <c r="QG55" s="30">
        <v>0</v>
      </c>
      <c r="QH55" s="30">
        <v>0</v>
      </c>
      <c r="QI55" s="30">
        <v>0</v>
      </c>
      <c r="QJ55" s="30">
        <v>0</v>
      </c>
      <c r="QK55" s="30">
        <v>0</v>
      </c>
      <c r="QL55" s="30">
        <v>0</v>
      </c>
      <c r="QM55" s="30">
        <v>0</v>
      </c>
      <c r="QN55" s="30">
        <v>0</v>
      </c>
      <c r="QO55" s="30">
        <f t="shared" si="16"/>
        <v>440907079512</v>
      </c>
      <c r="QP55" s="30">
        <f t="shared" si="17"/>
        <v>292762175620</v>
      </c>
      <c r="QQ55" s="30">
        <v>3906352</v>
      </c>
      <c r="QR55" s="30">
        <v>3901752</v>
      </c>
      <c r="QS55" s="30">
        <v>4600</v>
      </c>
      <c r="QT55" s="30">
        <v>0</v>
      </c>
      <c r="QU55" s="30">
        <v>0</v>
      </c>
      <c r="QV55" s="30">
        <v>0</v>
      </c>
      <c r="QW55" s="30">
        <v>636990871</v>
      </c>
      <c r="QX55" s="30">
        <v>636673079</v>
      </c>
      <c r="QY55" s="30">
        <v>317792</v>
      </c>
      <c r="QZ55" s="30">
        <v>292121278397</v>
      </c>
      <c r="RA55" s="30">
        <v>0</v>
      </c>
      <c r="RB55" s="30">
        <v>0</v>
      </c>
      <c r="RC55" s="30">
        <v>0</v>
      </c>
      <c r="RD55" s="30">
        <v>0</v>
      </c>
      <c r="RE55" s="30">
        <v>0</v>
      </c>
      <c r="RF55" s="30">
        <v>0</v>
      </c>
      <c r="RG55" s="30">
        <v>0</v>
      </c>
      <c r="RH55" s="30">
        <v>0</v>
      </c>
      <c r="RI55" s="30">
        <v>148144903892</v>
      </c>
      <c r="RJ55" s="30">
        <v>10555966154</v>
      </c>
      <c r="RK55" s="30">
        <v>10555966154</v>
      </c>
      <c r="RL55" s="30">
        <v>6614602401</v>
      </c>
      <c r="RM55" s="30">
        <v>913362213</v>
      </c>
      <c r="RN55" s="30">
        <v>330213274</v>
      </c>
      <c r="RO55" s="30">
        <v>0</v>
      </c>
      <c r="RP55" s="30">
        <v>0</v>
      </c>
      <c r="RQ55" s="30">
        <v>0</v>
      </c>
      <c r="RR55" s="30">
        <v>0</v>
      </c>
      <c r="RS55" s="30">
        <v>0</v>
      </c>
      <c r="RT55" s="30">
        <v>8686918</v>
      </c>
      <c r="RU55" s="30">
        <v>2665425203</v>
      </c>
      <c r="RV55" s="30">
        <v>14399054</v>
      </c>
      <c r="RW55" s="30">
        <v>9277091</v>
      </c>
      <c r="RX55" s="30">
        <v>0</v>
      </c>
      <c r="RY55" s="30">
        <v>0</v>
      </c>
      <c r="RZ55" s="30">
        <v>0</v>
      </c>
      <c r="SA55" s="30">
        <v>0</v>
      </c>
      <c r="SB55" s="30">
        <v>0</v>
      </c>
      <c r="SC55" s="30">
        <v>0</v>
      </c>
      <c r="SD55" s="30">
        <v>0</v>
      </c>
      <c r="SE55" s="30">
        <v>0</v>
      </c>
      <c r="SF55" s="30">
        <v>0</v>
      </c>
      <c r="SG55" s="30">
        <v>0</v>
      </c>
      <c r="SH55" s="30">
        <v>0</v>
      </c>
      <c r="SI55" s="30">
        <v>0</v>
      </c>
      <c r="SJ55" s="30">
        <v>0</v>
      </c>
      <c r="SK55" s="30">
        <v>0</v>
      </c>
      <c r="SL55" s="30">
        <v>0</v>
      </c>
      <c r="SM55" s="30">
        <v>0</v>
      </c>
      <c r="SN55" s="30">
        <v>0</v>
      </c>
      <c r="SO55" s="30">
        <v>0</v>
      </c>
      <c r="SP55" s="30">
        <v>0</v>
      </c>
      <c r="SQ55" s="30">
        <v>0</v>
      </c>
      <c r="SR55" s="30">
        <v>0</v>
      </c>
      <c r="SS55" s="30">
        <v>0</v>
      </c>
      <c r="ST55" s="30">
        <v>0</v>
      </c>
      <c r="SU55" s="30">
        <v>0</v>
      </c>
      <c r="SV55" s="30">
        <v>0</v>
      </c>
      <c r="SW55" s="30">
        <v>0</v>
      </c>
      <c r="SX55" s="30">
        <v>0</v>
      </c>
      <c r="SY55" s="30">
        <v>0</v>
      </c>
      <c r="SZ55" s="30">
        <v>0</v>
      </c>
      <c r="TA55" s="30">
        <v>0</v>
      </c>
      <c r="TB55" s="30">
        <v>0</v>
      </c>
      <c r="TC55" s="30">
        <v>0</v>
      </c>
      <c r="TD55" s="30">
        <v>0</v>
      </c>
      <c r="TE55" s="30">
        <v>0</v>
      </c>
      <c r="TF55" s="30">
        <v>0</v>
      </c>
      <c r="TG55" s="30">
        <v>0</v>
      </c>
      <c r="TH55" s="30">
        <v>0</v>
      </c>
      <c r="TI55" s="30">
        <f t="shared" si="18"/>
        <v>1243575487</v>
      </c>
      <c r="TJ55" s="30">
        <f t="shared" si="6"/>
        <v>136516966666</v>
      </c>
      <c r="TK55" s="30">
        <v>137554379500</v>
      </c>
      <c r="TL55" s="30">
        <v>117401588278</v>
      </c>
      <c r="TM55" s="30">
        <v>1037412834</v>
      </c>
      <c r="TN55" s="30">
        <v>1037412834</v>
      </c>
      <c r="TO55" s="30">
        <v>0</v>
      </c>
      <c r="TP55" s="30">
        <v>0</v>
      </c>
      <c r="TQ55" s="30">
        <v>0</v>
      </c>
      <c r="TR55" s="30">
        <v>0</v>
      </c>
      <c r="TS55" s="30">
        <v>19115378388</v>
      </c>
      <c r="TT55" s="30">
        <v>0</v>
      </c>
      <c r="TU55" s="30">
        <v>34558238</v>
      </c>
      <c r="TV55" s="30">
        <v>0</v>
      </c>
      <c r="TW55" s="30">
        <v>392202</v>
      </c>
      <c r="TX55" s="30">
        <v>0</v>
      </c>
      <c r="TY55" s="30">
        <v>34166036</v>
      </c>
      <c r="TZ55" s="30">
        <v>0</v>
      </c>
      <c r="UA55" s="30">
        <v>0</v>
      </c>
      <c r="UB55" s="30">
        <v>0</v>
      </c>
      <c r="UC55" s="30">
        <v>0</v>
      </c>
      <c r="UD55" s="30">
        <v>0</v>
      </c>
      <c r="UE55" s="30">
        <v>0</v>
      </c>
      <c r="UF55" s="30">
        <v>0</v>
      </c>
      <c r="UG55" s="30">
        <f t="shared" si="24"/>
        <v>604752394612</v>
      </c>
      <c r="UH55" s="1">
        <v>1375361864742</v>
      </c>
      <c r="UI55" s="1">
        <f>SUM($UG$52:UG55)-UH55</f>
        <v>0</v>
      </c>
    </row>
    <row r="56" spans="2:555">
      <c r="B56" s="58">
        <v>39934</v>
      </c>
      <c r="C56" s="30">
        <f t="shared" si="20"/>
        <v>129095018173</v>
      </c>
      <c r="D56" s="30">
        <f t="shared" si="21"/>
        <v>62868887839</v>
      </c>
      <c r="E56" s="30">
        <v>51366692646</v>
      </c>
      <c r="F56" s="30">
        <v>8147476</v>
      </c>
      <c r="G56" s="30">
        <v>1698552</v>
      </c>
      <c r="H56" s="30">
        <v>16108579288</v>
      </c>
      <c r="I56" s="30">
        <v>14106282882.855392</v>
      </c>
      <c r="J56" s="30">
        <v>2002296405.1446018</v>
      </c>
      <c r="K56" s="30">
        <v>0</v>
      </c>
      <c r="L56" s="30">
        <v>2401683873</v>
      </c>
      <c r="M56" s="30">
        <v>22138531130</v>
      </c>
      <c r="N56" s="30">
        <v>22138531130</v>
      </c>
      <c r="O56" s="30">
        <v>0</v>
      </c>
      <c r="P56" s="30">
        <v>994043827</v>
      </c>
      <c r="Q56" s="30">
        <v>2375955887</v>
      </c>
      <c r="R56" s="30">
        <v>2502169772</v>
      </c>
      <c r="S56" s="30">
        <v>11502195193</v>
      </c>
      <c r="T56" s="30">
        <v>3384013000</v>
      </c>
      <c r="U56" s="30">
        <v>3981192000</v>
      </c>
      <c r="V56" s="30">
        <v>7365205000</v>
      </c>
      <c r="W56" s="30">
        <v>71850180</v>
      </c>
      <c r="X56" s="30">
        <v>1175427454</v>
      </c>
      <c r="Y56" s="30">
        <v>79364208</v>
      </c>
      <c r="Z56" s="30">
        <v>0</v>
      </c>
      <c r="AA56" s="30">
        <v>0</v>
      </c>
      <c r="AB56" s="30">
        <v>76976194</v>
      </c>
      <c r="AC56" s="30">
        <v>16636454</v>
      </c>
      <c r="AD56" s="30">
        <v>2715035323</v>
      </c>
      <c r="AE56" s="30">
        <v>0</v>
      </c>
      <c r="AF56" s="30">
        <v>0</v>
      </c>
      <c r="AG56" s="30">
        <v>0</v>
      </c>
      <c r="AH56" s="30">
        <v>0</v>
      </c>
      <c r="AI56" s="30">
        <f t="shared" si="22"/>
        <v>66226130334</v>
      </c>
      <c r="AJ56" s="30">
        <v>128595770</v>
      </c>
      <c r="AK56" s="30">
        <v>71380190</v>
      </c>
      <c r="AL56" s="30">
        <v>215000</v>
      </c>
      <c r="AM56" s="30">
        <v>57000580</v>
      </c>
      <c r="AN56" s="30">
        <v>0</v>
      </c>
      <c r="AO56" s="30">
        <v>1103547533</v>
      </c>
      <c r="AP56" s="30">
        <v>1072492916</v>
      </c>
      <c r="AQ56" s="30">
        <v>4581781</v>
      </c>
      <c r="AR56" s="30">
        <v>12094525</v>
      </c>
      <c r="AS56" s="30">
        <v>60095</v>
      </c>
      <c r="AT56" s="30">
        <v>12626371</v>
      </c>
      <c r="AU56" s="30">
        <v>1691845</v>
      </c>
      <c r="AV56" s="30">
        <v>0</v>
      </c>
      <c r="AW56" s="30">
        <v>0</v>
      </c>
      <c r="AX56" s="30">
        <v>0</v>
      </c>
      <c r="AY56" s="30">
        <v>0</v>
      </c>
      <c r="AZ56" s="30">
        <v>0</v>
      </c>
      <c r="BA56" s="30">
        <v>0</v>
      </c>
      <c r="BB56" s="30">
        <v>0</v>
      </c>
      <c r="BC56" s="30">
        <v>0</v>
      </c>
      <c r="BD56" s="30">
        <v>2375587064</v>
      </c>
      <c r="BE56" s="30">
        <v>34730</v>
      </c>
      <c r="BF56" s="30">
        <v>2016056047</v>
      </c>
      <c r="BG56" s="30">
        <v>237361532</v>
      </c>
      <c r="BH56" s="30">
        <v>19257</v>
      </c>
      <c r="BI56" s="30">
        <v>1296</v>
      </c>
      <c r="BJ56" s="30">
        <v>82632</v>
      </c>
      <c r="BK56" s="30">
        <v>0</v>
      </c>
      <c r="BL56" s="30">
        <v>9904603</v>
      </c>
      <c r="BM56" s="30">
        <v>0</v>
      </c>
      <c r="BN56" s="30">
        <v>7004638</v>
      </c>
      <c r="BO56" s="30">
        <v>20377</v>
      </c>
      <c r="BP56" s="30">
        <v>0</v>
      </c>
      <c r="BQ56" s="30">
        <v>0</v>
      </c>
      <c r="BR56" s="30">
        <v>105101952</v>
      </c>
      <c r="BS56" s="30">
        <v>0</v>
      </c>
      <c r="BT56" s="30">
        <v>26207260</v>
      </c>
      <c r="BU56" s="30">
        <v>0</v>
      </c>
      <c r="BV56" s="30">
        <v>212717</v>
      </c>
      <c r="BW56" s="30">
        <v>3224946</v>
      </c>
      <c r="BX56" s="30">
        <v>3799806</v>
      </c>
      <c r="BY56" s="30">
        <v>18969791</v>
      </c>
      <c r="BZ56" s="30">
        <v>0</v>
      </c>
      <c r="CA56" s="30">
        <v>0</v>
      </c>
      <c r="CB56" s="30">
        <v>0</v>
      </c>
      <c r="CC56" s="30">
        <v>2941504115</v>
      </c>
      <c r="CD56" s="30">
        <v>0</v>
      </c>
      <c r="CE56" s="30">
        <v>1914974261</v>
      </c>
      <c r="CF56" s="30">
        <v>121749228</v>
      </c>
      <c r="CG56" s="30">
        <v>0</v>
      </c>
      <c r="CH56" s="30">
        <v>60574124</v>
      </c>
      <c r="CI56" s="30">
        <v>16063394</v>
      </c>
      <c r="CJ56" s="30">
        <v>233578</v>
      </c>
      <c r="CK56" s="30">
        <v>9949826</v>
      </c>
      <c r="CL56" s="30">
        <v>1958277</v>
      </c>
      <c r="CM56" s="30">
        <v>120144</v>
      </c>
      <c r="CN56" s="30">
        <v>366438</v>
      </c>
      <c r="CO56" s="30">
        <v>284000</v>
      </c>
      <c r="CP56" s="30">
        <v>3151131</v>
      </c>
      <c r="CQ56" s="30">
        <v>0</v>
      </c>
      <c r="CR56" s="30">
        <v>0</v>
      </c>
      <c r="CS56" s="30">
        <v>1496707135</v>
      </c>
      <c r="CT56" s="30">
        <v>510573463</v>
      </c>
      <c r="CU56" s="30">
        <v>47373057</v>
      </c>
      <c r="CV56" s="30">
        <v>3868325</v>
      </c>
      <c r="CW56" s="30">
        <v>14803844</v>
      </c>
      <c r="CX56" s="30">
        <v>8236705</v>
      </c>
      <c r="CY56" s="30">
        <v>1263709</v>
      </c>
      <c r="CZ56" s="30">
        <f t="shared" si="8"/>
        <v>910588032</v>
      </c>
      <c r="DA56" s="30">
        <v>796266843</v>
      </c>
      <c r="DB56" s="30">
        <v>94392099</v>
      </c>
      <c r="DC56" s="30">
        <v>0</v>
      </c>
      <c r="DD56" s="30">
        <v>19929090</v>
      </c>
      <c r="DE56" s="30">
        <v>0</v>
      </c>
      <c r="DF56" s="30">
        <v>0</v>
      </c>
      <c r="DG56" s="30">
        <v>0</v>
      </c>
      <c r="DH56" s="30">
        <v>0</v>
      </c>
      <c r="DI56" s="30">
        <v>215838</v>
      </c>
      <c r="DJ56" s="30">
        <v>0</v>
      </c>
      <c r="DK56" s="30">
        <v>215838</v>
      </c>
      <c r="DL56" s="30">
        <v>0</v>
      </c>
      <c r="DM56" s="30">
        <f t="shared" si="9"/>
        <v>682683255</v>
      </c>
      <c r="DN56" s="30">
        <v>39216175</v>
      </c>
      <c r="DO56" s="30">
        <v>6812705</v>
      </c>
      <c r="DP56" s="30">
        <v>5050170</v>
      </c>
      <c r="DQ56" s="30">
        <v>1762535</v>
      </c>
      <c r="DR56" s="30">
        <v>418463587</v>
      </c>
      <c r="DS56" s="30">
        <v>13600260</v>
      </c>
      <c r="DT56" s="30">
        <v>11954590</v>
      </c>
      <c r="DU56" s="30">
        <v>1523061</v>
      </c>
      <c r="DV56" s="30">
        <v>122609</v>
      </c>
      <c r="DW56" s="30">
        <v>9515800</v>
      </c>
      <c r="DX56" s="30">
        <v>1905000</v>
      </c>
      <c r="DY56" s="30">
        <v>546600</v>
      </c>
      <c r="DZ56" s="30">
        <v>0</v>
      </c>
      <c r="EA56" s="30">
        <v>7064200</v>
      </c>
      <c r="EB56" s="30">
        <v>0</v>
      </c>
      <c r="EC56" s="30">
        <v>22437495</v>
      </c>
      <c r="ED56" s="30">
        <v>112475</v>
      </c>
      <c r="EE56" s="30">
        <v>22315000</v>
      </c>
      <c r="EF56" s="30">
        <v>10020</v>
      </c>
      <c r="EG56" s="30">
        <v>14035089</v>
      </c>
      <c r="EH56" s="30">
        <v>14018712</v>
      </c>
      <c r="EI56" s="30">
        <v>0</v>
      </c>
      <c r="EJ56" s="30">
        <v>16377</v>
      </c>
      <c r="EK56" s="30">
        <v>42540461</v>
      </c>
      <c r="EL56" s="30">
        <v>4094250</v>
      </c>
      <c r="EM56" s="30">
        <v>1375668</v>
      </c>
      <c r="EN56" s="30">
        <v>20965465</v>
      </c>
      <c r="EO56" s="30">
        <v>2576749</v>
      </c>
      <c r="EP56" s="30">
        <v>706435</v>
      </c>
      <c r="EQ56" s="30">
        <v>32754</v>
      </c>
      <c r="ER56" s="30">
        <v>32754</v>
      </c>
      <c r="ES56" s="30">
        <v>1492531</v>
      </c>
      <c r="ET56" s="30">
        <v>312275</v>
      </c>
      <c r="EU56" s="30">
        <v>4884672</v>
      </c>
      <c r="EV56" s="30">
        <v>1445686</v>
      </c>
      <c r="EW56" s="30">
        <v>45544437</v>
      </c>
      <c r="EX56" s="30">
        <v>0</v>
      </c>
      <c r="EY56" s="30">
        <v>638703</v>
      </c>
      <c r="EZ56" s="30">
        <v>35652729</v>
      </c>
      <c r="FA56" s="30">
        <v>9253005</v>
      </c>
      <c r="FB56" s="30">
        <v>0</v>
      </c>
      <c r="FC56" s="30">
        <v>286755</v>
      </c>
      <c r="FD56" s="30">
        <v>0</v>
      </c>
      <c r="FE56" s="30">
        <v>0</v>
      </c>
      <c r="FF56" s="30">
        <v>235160800</v>
      </c>
      <c r="FG56" s="30">
        <v>218190788</v>
      </c>
      <c r="FH56" s="30">
        <v>4159758</v>
      </c>
      <c r="FI56" s="30">
        <v>199146500</v>
      </c>
      <c r="FJ56" s="30">
        <v>13001175</v>
      </c>
      <c r="FK56" s="30">
        <v>1812285</v>
      </c>
      <c r="FL56" s="30">
        <v>0</v>
      </c>
      <c r="FM56" s="30">
        <v>0</v>
      </c>
      <c r="FN56" s="30">
        <v>0</v>
      </c>
      <c r="FO56" s="30">
        <v>11188890</v>
      </c>
      <c r="FP56" s="30">
        <v>1883355</v>
      </c>
      <c r="FQ56" s="30">
        <v>0</v>
      </c>
      <c r="FR56" s="30">
        <f t="shared" si="10"/>
        <v>330373084</v>
      </c>
      <c r="FS56" s="30">
        <v>125685525</v>
      </c>
      <c r="FT56" s="30">
        <v>629432</v>
      </c>
      <c r="FU56" s="30">
        <v>24721794</v>
      </c>
      <c r="FV56" s="30">
        <v>80032171</v>
      </c>
      <c r="FW56" s="30">
        <v>183914</v>
      </c>
      <c r="FX56" s="30">
        <v>79848257</v>
      </c>
      <c r="FY56" s="30">
        <v>0</v>
      </c>
      <c r="FZ56" s="30">
        <v>196524</v>
      </c>
      <c r="GA56" s="30">
        <v>10832004</v>
      </c>
      <c r="GB56" s="30">
        <v>9273600</v>
      </c>
      <c r="GC56" s="30">
        <v>4857000</v>
      </c>
      <c r="GD56" s="30">
        <v>0</v>
      </c>
      <c r="GE56" s="30">
        <v>4857000</v>
      </c>
      <c r="GF56" s="30">
        <v>0</v>
      </c>
      <c r="GG56" s="30">
        <v>511377</v>
      </c>
      <c r="GH56" s="30">
        <v>8749200</v>
      </c>
      <c r="GI56" s="30">
        <v>64517000</v>
      </c>
      <c r="GJ56" s="30">
        <v>64517000</v>
      </c>
      <c r="GK56" s="30">
        <v>0</v>
      </c>
      <c r="GL56" s="30">
        <v>126052982</v>
      </c>
      <c r="GM56" s="30">
        <v>7520653</v>
      </c>
      <c r="GN56" s="30">
        <v>0</v>
      </c>
      <c r="GO56" s="30">
        <v>0</v>
      </c>
      <c r="GP56" s="30">
        <v>42052412</v>
      </c>
      <c r="GQ56" s="30">
        <v>14109008</v>
      </c>
      <c r="GR56" s="30">
        <v>84800</v>
      </c>
      <c r="GS56" s="30">
        <v>0</v>
      </c>
      <c r="GT56" s="30">
        <v>62286109</v>
      </c>
      <c r="GU56" s="30">
        <v>7759533530</v>
      </c>
      <c r="GV56" s="30">
        <v>1503000</v>
      </c>
      <c r="GW56" s="30">
        <v>1177200</v>
      </c>
      <c r="GX56" s="30">
        <v>0</v>
      </c>
      <c r="GY56" s="30">
        <v>0</v>
      </c>
      <c r="GZ56" s="30">
        <f t="shared" si="19"/>
        <v>565759265</v>
      </c>
      <c r="HA56" s="30">
        <v>12695298</v>
      </c>
      <c r="HB56" s="30">
        <v>460470675</v>
      </c>
      <c r="HC56" s="30">
        <v>0</v>
      </c>
      <c r="HD56" s="30">
        <v>6717928092</v>
      </c>
      <c r="HE56" s="30">
        <v>0</v>
      </c>
      <c r="HF56" s="30">
        <v>0</v>
      </c>
      <c r="HG56" s="30">
        <v>0</v>
      </c>
      <c r="HH56" s="30">
        <f t="shared" si="11"/>
        <v>401677088</v>
      </c>
      <c r="HI56" s="30">
        <f t="shared" si="12"/>
        <v>164082177</v>
      </c>
      <c r="HJ56" s="30">
        <v>401677088</v>
      </c>
      <c r="HK56" s="30">
        <v>164082177</v>
      </c>
      <c r="HL56" s="30">
        <v>0</v>
      </c>
      <c r="HM56" s="30">
        <v>0</v>
      </c>
      <c r="HN56" s="30">
        <v>0</v>
      </c>
      <c r="HO56" s="30">
        <v>0</v>
      </c>
      <c r="HP56" s="30">
        <v>219880380</v>
      </c>
      <c r="HQ56" s="30">
        <v>2774902</v>
      </c>
      <c r="HR56" s="30">
        <v>3543528</v>
      </c>
      <c r="HS56" s="30">
        <v>5496570</v>
      </c>
      <c r="HT56" s="30">
        <v>208065380</v>
      </c>
      <c r="HU56" s="30">
        <v>0</v>
      </c>
      <c r="HV56" s="30">
        <v>0</v>
      </c>
      <c r="HW56" s="30">
        <v>0</v>
      </c>
      <c r="HX56" s="30">
        <f t="shared" si="13"/>
        <v>401677088</v>
      </c>
      <c r="HY56" s="30">
        <f t="shared" si="14"/>
        <v>164082177</v>
      </c>
      <c r="HZ56" s="30">
        <v>48957021794</v>
      </c>
      <c r="IA56" s="30">
        <v>42096832469</v>
      </c>
      <c r="IB56" s="30">
        <v>42096832469</v>
      </c>
      <c r="IC56" s="30">
        <v>0</v>
      </c>
      <c r="ID56" s="30">
        <v>0</v>
      </c>
      <c r="IE56" s="30">
        <v>0</v>
      </c>
      <c r="IF56" s="30">
        <v>0</v>
      </c>
      <c r="IG56" s="30">
        <v>38004537996</v>
      </c>
      <c r="IH56" s="30">
        <v>36730982959</v>
      </c>
      <c r="II56" s="31">
        <v>0</v>
      </c>
      <c r="IJ56" s="30">
        <v>1273555037</v>
      </c>
      <c r="IK56" s="30">
        <v>0</v>
      </c>
      <c r="IL56" s="30">
        <v>2441360218</v>
      </c>
      <c r="IM56" s="30">
        <v>1445630465</v>
      </c>
      <c r="IN56" s="30">
        <v>203167574</v>
      </c>
      <c r="IO56" s="30">
        <v>152375682</v>
      </c>
      <c r="IP56" s="30">
        <v>2085816962</v>
      </c>
      <c r="IQ56" s="30">
        <v>0</v>
      </c>
      <c r="IR56" s="30">
        <v>0</v>
      </c>
      <c r="IS56" s="30">
        <v>0</v>
      </c>
      <c r="IT56" s="30">
        <v>0</v>
      </c>
      <c r="IU56" s="30">
        <v>0</v>
      </c>
      <c r="IV56" s="30">
        <v>205303790</v>
      </c>
      <c r="IW56" s="30">
        <v>0</v>
      </c>
      <c r="IX56" s="30">
        <v>0</v>
      </c>
      <c r="IY56" s="30">
        <v>0</v>
      </c>
      <c r="IZ56" s="30">
        <v>0</v>
      </c>
      <c r="JA56" s="30">
        <v>0</v>
      </c>
      <c r="JB56" s="30">
        <v>0</v>
      </c>
      <c r="JC56" s="30">
        <v>0</v>
      </c>
      <c r="JD56" s="30">
        <v>0</v>
      </c>
      <c r="JE56" s="30">
        <v>0</v>
      </c>
      <c r="JF56" s="30">
        <v>0</v>
      </c>
      <c r="JG56" s="30">
        <v>0</v>
      </c>
      <c r="JH56" s="30">
        <v>0</v>
      </c>
      <c r="JI56" s="43">
        <v>0</v>
      </c>
      <c r="JJ56" s="43">
        <v>0</v>
      </c>
      <c r="JK56" s="43">
        <v>0</v>
      </c>
      <c r="JL56" s="43"/>
      <c r="JM56" s="30">
        <v>0</v>
      </c>
      <c r="JN56" s="43">
        <v>0</v>
      </c>
      <c r="JO56" s="30">
        <v>4835882841</v>
      </c>
      <c r="JP56" s="30">
        <v>15311204</v>
      </c>
      <c r="JQ56" s="30">
        <v>15311204</v>
      </c>
      <c r="JR56" s="30">
        <v>0</v>
      </c>
      <c r="JS56" s="30">
        <v>0</v>
      </c>
      <c r="JT56" s="30">
        <v>0</v>
      </c>
      <c r="JU56" s="30">
        <v>0</v>
      </c>
      <c r="JV56" s="30">
        <v>0</v>
      </c>
      <c r="JW56" s="30">
        <v>0</v>
      </c>
      <c r="JX56" s="30">
        <v>0</v>
      </c>
      <c r="JY56" s="30">
        <v>0</v>
      </c>
      <c r="JZ56" s="30">
        <v>0</v>
      </c>
      <c r="KA56" s="30">
        <v>0</v>
      </c>
      <c r="KB56" s="30">
        <v>0</v>
      </c>
      <c r="KC56" s="30">
        <v>0</v>
      </c>
      <c r="KD56" s="30">
        <v>0</v>
      </c>
      <c r="KE56" s="30">
        <v>0</v>
      </c>
      <c r="KF56" s="30">
        <v>0</v>
      </c>
      <c r="KG56" s="30">
        <v>0</v>
      </c>
      <c r="KH56" s="30">
        <v>0</v>
      </c>
      <c r="KI56" s="43">
        <v>0</v>
      </c>
      <c r="KJ56" s="43">
        <v>0</v>
      </c>
      <c r="KK56" s="43">
        <v>0</v>
      </c>
      <c r="KL56" s="43">
        <v>0</v>
      </c>
      <c r="KM56" s="30">
        <v>6844878121</v>
      </c>
      <c r="KN56" s="30">
        <v>1860618193</v>
      </c>
      <c r="KO56" s="30">
        <v>22149417</v>
      </c>
      <c r="KP56" s="30">
        <v>22685600</v>
      </c>
      <c r="KQ56" s="30">
        <v>11022542</v>
      </c>
      <c r="KR56" s="30">
        <v>0</v>
      </c>
      <c r="KS56" s="30">
        <v>1851147</v>
      </c>
      <c r="KT56" s="30">
        <v>6524023</v>
      </c>
      <c r="KU56" s="30">
        <v>0</v>
      </c>
      <c r="KV56" s="30">
        <v>50542540</v>
      </c>
      <c r="KW56" s="30">
        <v>0</v>
      </c>
      <c r="KX56" s="30">
        <v>1419199</v>
      </c>
      <c r="KY56" s="30">
        <v>4383636</v>
      </c>
      <c r="KZ56" s="30">
        <v>2067224</v>
      </c>
      <c r="LA56" s="30">
        <v>8429645</v>
      </c>
      <c r="LB56" s="30">
        <v>1825906</v>
      </c>
      <c r="LC56" s="30">
        <v>6061851</v>
      </c>
      <c r="LD56" s="30">
        <v>4821051955</v>
      </c>
      <c r="LE56" s="30">
        <v>209605</v>
      </c>
      <c r="LF56" s="30">
        <v>1280951</v>
      </c>
      <c r="LG56" s="30">
        <v>2988259</v>
      </c>
      <c r="LH56" s="30">
        <v>0</v>
      </c>
      <c r="LI56" s="30">
        <v>18899093</v>
      </c>
      <c r="LJ56" s="31">
        <v>0</v>
      </c>
      <c r="LK56" s="31">
        <v>0</v>
      </c>
      <c r="LL56" s="30">
        <v>867335</v>
      </c>
      <c r="LM56" s="30">
        <v>0</v>
      </c>
      <c r="LN56" s="31">
        <v>0</v>
      </c>
      <c r="LO56" s="31">
        <v>0</v>
      </c>
      <c r="LP56" s="31">
        <v>0</v>
      </c>
      <c r="LQ56" s="31">
        <v>0</v>
      </c>
      <c r="LR56" s="31">
        <v>0</v>
      </c>
      <c r="LS56" s="31">
        <v>0</v>
      </c>
      <c r="LT56" s="31">
        <v>0</v>
      </c>
      <c r="LU56" s="31">
        <v>0</v>
      </c>
      <c r="LV56" s="31">
        <v>0</v>
      </c>
      <c r="LW56" s="31">
        <v>0</v>
      </c>
      <c r="LX56" s="31">
        <v>0</v>
      </c>
      <c r="LY56" s="31">
        <v>0</v>
      </c>
      <c r="LZ56" s="31">
        <v>0</v>
      </c>
      <c r="MA56" s="31">
        <v>0</v>
      </c>
      <c r="MB56" s="31">
        <v>0</v>
      </c>
      <c r="MC56" s="31">
        <v>0</v>
      </c>
      <c r="MD56" s="31">
        <v>0</v>
      </c>
      <c r="ME56" s="31">
        <v>0</v>
      </c>
      <c r="MF56" s="31">
        <v>0</v>
      </c>
      <c r="MG56" s="31">
        <v>0</v>
      </c>
      <c r="MH56" s="31">
        <v>0</v>
      </c>
      <c r="MI56" s="31">
        <v>0</v>
      </c>
      <c r="MJ56" s="31">
        <v>0</v>
      </c>
      <c r="MK56" s="31">
        <v>0</v>
      </c>
      <c r="ML56" s="31">
        <v>0</v>
      </c>
      <c r="MM56" s="31">
        <v>0</v>
      </c>
      <c r="MN56" s="31">
        <v>0</v>
      </c>
      <c r="MO56" s="31">
        <v>0</v>
      </c>
      <c r="MP56" s="31">
        <v>0</v>
      </c>
      <c r="MQ56" s="30">
        <v>5886830</v>
      </c>
      <c r="MR56" s="30">
        <v>0</v>
      </c>
      <c r="MS56" s="30">
        <f t="shared" si="23"/>
        <v>14048849009</v>
      </c>
      <c r="MT56" s="30">
        <v>12844208151</v>
      </c>
      <c r="MU56" s="30">
        <v>0</v>
      </c>
      <c r="MV56" s="30">
        <v>0</v>
      </c>
      <c r="MW56" s="30">
        <v>0</v>
      </c>
      <c r="MX56" s="30">
        <v>0</v>
      </c>
      <c r="MY56" s="30">
        <v>0</v>
      </c>
      <c r="MZ56" s="30">
        <v>10438902415</v>
      </c>
      <c r="NA56" s="30">
        <f t="shared" si="4"/>
        <v>0</v>
      </c>
      <c r="NB56" s="30">
        <v>0</v>
      </c>
      <c r="NC56" s="30">
        <v>0</v>
      </c>
      <c r="ND56" s="30">
        <f t="shared" si="5"/>
        <v>0</v>
      </c>
      <c r="NE56" s="30">
        <v>0</v>
      </c>
      <c r="NF56" s="30">
        <v>0</v>
      </c>
      <c r="NG56" s="30">
        <v>740198124</v>
      </c>
      <c r="NH56" s="30">
        <v>0</v>
      </c>
      <c r="NI56" s="30">
        <v>0</v>
      </c>
      <c r="NJ56" s="30">
        <v>0</v>
      </c>
      <c r="NK56" s="30">
        <v>0</v>
      </c>
      <c r="NL56" s="30">
        <v>0</v>
      </c>
      <c r="NM56" s="30">
        <v>0</v>
      </c>
      <c r="NN56" s="30">
        <v>0</v>
      </c>
      <c r="NO56" s="30">
        <v>0</v>
      </c>
      <c r="NP56" s="30">
        <v>0</v>
      </c>
      <c r="NQ56" s="30">
        <v>0</v>
      </c>
      <c r="NR56" s="30">
        <v>0</v>
      </c>
      <c r="NS56" s="30">
        <v>0</v>
      </c>
      <c r="NT56" s="30">
        <v>0</v>
      </c>
      <c r="NU56" s="30">
        <v>1575975891</v>
      </c>
      <c r="NV56" s="30">
        <v>0</v>
      </c>
      <c r="NW56" s="30">
        <v>0</v>
      </c>
      <c r="NX56" s="30">
        <v>89131721</v>
      </c>
      <c r="NY56" s="30">
        <v>0</v>
      </c>
      <c r="NZ56" s="30">
        <v>0</v>
      </c>
      <c r="OA56" s="30">
        <v>160679374</v>
      </c>
      <c r="OB56" s="30">
        <v>0</v>
      </c>
      <c r="OC56" s="30">
        <v>0</v>
      </c>
      <c r="OD56" s="30">
        <v>0</v>
      </c>
      <c r="OE56" s="30">
        <v>0</v>
      </c>
      <c r="OF56" s="30">
        <v>0</v>
      </c>
      <c r="OG56" s="30">
        <v>0</v>
      </c>
      <c r="OH56" s="30">
        <v>0</v>
      </c>
      <c r="OI56" s="30">
        <v>0</v>
      </c>
      <c r="OJ56" s="30">
        <v>0</v>
      </c>
      <c r="OK56" s="30">
        <v>0</v>
      </c>
      <c r="OL56" s="30">
        <v>0</v>
      </c>
      <c r="OM56" s="30">
        <v>0</v>
      </c>
      <c r="ON56" s="30">
        <v>0</v>
      </c>
      <c r="OO56" s="30">
        <v>0</v>
      </c>
      <c r="OP56" s="30">
        <v>160679374</v>
      </c>
      <c r="OQ56" s="30">
        <v>0</v>
      </c>
      <c r="OR56" s="30">
        <v>0</v>
      </c>
      <c r="OS56" s="30">
        <v>1043961484</v>
      </c>
      <c r="OT56" s="30">
        <v>0</v>
      </c>
      <c r="OU56" s="30">
        <v>965157209</v>
      </c>
      <c r="OV56" s="30">
        <v>0</v>
      </c>
      <c r="OW56" s="30">
        <v>0</v>
      </c>
      <c r="OX56" s="30">
        <v>6671500</v>
      </c>
      <c r="OY56" s="30">
        <v>0</v>
      </c>
      <c r="OZ56" s="30">
        <v>0</v>
      </c>
      <c r="PA56" s="30">
        <v>0</v>
      </c>
      <c r="PB56" s="30">
        <v>0</v>
      </c>
      <c r="PC56" s="30">
        <v>0</v>
      </c>
      <c r="PD56" s="30">
        <v>0</v>
      </c>
      <c r="PE56" s="30">
        <v>0</v>
      </c>
      <c r="PF56" s="30">
        <v>0</v>
      </c>
      <c r="PG56" s="30">
        <v>0</v>
      </c>
      <c r="PH56" s="30">
        <v>0</v>
      </c>
      <c r="PI56" s="30">
        <v>0</v>
      </c>
      <c r="PJ56" s="30">
        <v>0</v>
      </c>
      <c r="PK56" s="30">
        <v>0</v>
      </c>
      <c r="PL56" s="30">
        <v>0</v>
      </c>
      <c r="PM56" s="30">
        <v>72132775</v>
      </c>
      <c r="PN56" s="30">
        <v>72132775</v>
      </c>
      <c r="PO56" s="30">
        <v>0</v>
      </c>
      <c r="PP56" s="30">
        <v>0</v>
      </c>
      <c r="PQ56" s="30">
        <v>0</v>
      </c>
      <c r="PR56" s="30">
        <v>0</v>
      </c>
      <c r="PS56" s="30">
        <v>0</v>
      </c>
      <c r="PT56" s="30">
        <f t="shared" si="15"/>
        <v>0</v>
      </c>
      <c r="PU56" s="30">
        <v>0</v>
      </c>
      <c r="PV56" s="30">
        <v>0</v>
      </c>
      <c r="PW56" s="30">
        <v>0</v>
      </c>
      <c r="PX56" s="30">
        <v>0</v>
      </c>
      <c r="PY56" s="30">
        <v>0</v>
      </c>
      <c r="PZ56" s="30">
        <v>0</v>
      </c>
      <c r="QA56" s="30">
        <v>0</v>
      </c>
      <c r="QB56" s="30">
        <v>0</v>
      </c>
      <c r="QC56" s="30">
        <v>0</v>
      </c>
      <c r="QD56" s="30">
        <v>0</v>
      </c>
      <c r="QE56" s="30">
        <v>0</v>
      </c>
      <c r="QF56" s="30">
        <v>0</v>
      </c>
      <c r="QG56" s="30">
        <v>0</v>
      </c>
      <c r="QH56" s="30">
        <v>0</v>
      </c>
      <c r="QI56" s="30">
        <v>0</v>
      </c>
      <c r="QJ56" s="30">
        <v>0</v>
      </c>
      <c r="QK56" s="30">
        <v>0</v>
      </c>
      <c r="QL56" s="30">
        <v>0</v>
      </c>
      <c r="QM56" s="30">
        <v>0</v>
      </c>
      <c r="QN56" s="30">
        <v>0</v>
      </c>
      <c r="QO56" s="30">
        <f t="shared" si="16"/>
        <v>112534742000</v>
      </c>
      <c r="QP56" s="30">
        <f t="shared" si="17"/>
        <v>22143469646</v>
      </c>
      <c r="QQ56" s="30">
        <v>7587962</v>
      </c>
      <c r="QR56" s="30">
        <v>7587962</v>
      </c>
      <c r="QS56" s="30">
        <v>0</v>
      </c>
      <c r="QT56" s="30">
        <v>0</v>
      </c>
      <c r="QU56" s="30">
        <v>0</v>
      </c>
      <c r="QV56" s="30">
        <v>0</v>
      </c>
      <c r="QW56" s="30">
        <v>266606988</v>
      </c>
      <c r="QX56" s="30">
        <v>266235524</v>
      </c>
      <c r="QY56" s="30">
        <v>371464</v>
      </c>
      <c r="QZ56" s="30">
        <v>21869274696</v>
      </c>
      <c r="RA56" s="30">
        <v>0</v>
      </c>
      <c r="RB56" s="30">
        <v>0</v>
      </c>
      <c r="RC56" s="30">
        <v>0</v>
      </c>
      <c r="RD56" s="30">
        <v>0</v>
      </c>
      <c r="RE56" s="30">
        <v>0</v>
      </c>
      <c r="RF56" s="30">
        <v>0</v>
      </c>
      <c r="RG56" s="30">
        <v>0</v>
      </c>
      <c r="RH56" s="30">
        <v>0</v>
      </c>
      <c r="RI56" s="30">
        <v>90391272354</v>
      </c>
      <c r="RJ56" s="30">
        <v>6095547030</v>
      </c>
      <c r="RK56" s="30">
        <v>6095547030</v>
      </c>
      <c r="RL56" s="30">
        <v>4148440280</v>
      </c>
      <c r="RM56" s="30">
        <v>843320265</v>
      </c>
      <c r="RN56" s="30">
        <v>292107503</v>
      </c>
      <c r="RO56" s="30">
        <v>0</v>
      </c>
      <c r="RP56" s="30">
        <v>0</v>
      </c>
      <c r="RQ56" s="30">
        <v>0</v>
      </c>
      <c r="RR56" s="30">
        <v>0</v>
      </c>
      <c r="RS56" s="30">
        <v>0</v>
      </c>
      <c r="RT56" s="30">
        <v>14561263</v>
      </c>
      <c r="RU56" s="30">
        <v>786496207</v>
      </c>
      <c r="RV56" s="30">
        <v>5777862</v>
      </c>
      <c r="RW56" s="30">
        <v>4843650</v>
      </c>
      <c r="RX56" s="30">
        <v>0</v>
      </c>
      <c r="RY56" s="30">
        <v>0</v>
      </c>
      <c r="RZ56" s="30">
        <v>0</v>
      </c>
      <c r="SA56" s="30">
        <v>0</v>
      </c>
      <c r="SB56" s="30">
        <v>0</v>
      </c>
      <c r="SC56" s="30">
        <v>0</v>
      </c>
      <c r="SD56" s="30">
        <v>0</v>
      </c>
      <c r="SE56" s="30">
        <v>0</v>
      </c>
      <c r="SF56" s="30">
        <v>0</v>
      </c>
      <c r="SG56" s="30">
        <v>0</v>
      </c>
      <c r="SH56" s="30">
        <v>0</v>
      </c>
      <c r="SI56" s="30">
        <v>0</v>
      </c>
      <c r="SJ56" s="30">
        <v>0</v>
      </c>
      <c r="SK56" s="30">
        <v>0</v>
      </c>
      <c r="SL56" s="30">
        <v>0</v>
      </c>
      <c r="SM56" s="30">
        <v>0</v>
      </c>
      <c r="SN56" s="30">
        <v>0</v>
      </c>
      <c r="SO56" s="30">
        <v>0</v>
      </c>
      <c r="SP56" s="30">
        <v>0</v>
      </c>
      <c r="SQ56" s="30">
        <v>0</v>
      </c>
      <c r="SR56" s="30">
        <v>0</v>
      </c>
      <c r="SS56" s="30">
        <v>0</v>
      </c>
      <c r="ST56" s="30">
        <v>0</v>
      </c>
      <c r="SU56" s="30">
        <v>0</v>
      </c>
      <c r="SV56" s="30">
        <v>0</v>
      </c>
      <c r="SW56" s="30">
        <v>0</v>
      </c>
      <c r="SX56" s="30">
        <v>0</v>
      </c>
      <c r="SY56" s="30">
        <v>0</v>
      </c>
      <c r="SZ56" s="30">
        <v>0</v>
      </c>
      <c r="TA56" s="30">
        <v>0</v>
      </c>
      <c r="TB56" s="30">
        <v>0</v>
      </c>
      <c r="TC56" s="30">
        <v>0</v>
      </c>
      <c r="TD56" s="30">
        <v>0</v>
      </c>
      <c r="TE56" s="30">
        <v>0</v>
      </c>
      <c r="TF56" s="30">
        <v>0</v>
      </c>
      <c r="TG56" s="30">
        <v>0</v>
      </c>
      <c r="TH56" s="30">
        <v>0</v>
      </c>
      <c r="TI56" s="30">
        <f t="shared" si="18"/>
        <v>1135427768</v>
      </c>
      <c r="TJ56" s="30">
        <f t="shared" si="6"/>
        <v>84192310806</v>
      </c>
      <c r="TK56" s="30">
        <v>84192310806</v>
      </c>
      <c r="TL56" s="30">
        <v>0</v>
      </c>
      <c r="TM56" s="30">
        <v>0</v>
      </c>
      <c r="TN56" s="30">
        <v>0</v>
      </c>
      <c r="TO56" s="30">
        <v>0</v>
      </c>
      <c r="TP56" s="30">
        <v>0</v>
      </c>
      <c r="TQ56" s="30">
        <v>0</v>
      </c>
      <c r="TR56" s="30">
        <v>0</v>
      </c>
      <c r="TS56" s="30">
        <v>84192310806</v>
      </c>
      <c r="TT56" s="30">
        <v>0</v>
      </c>
      <c r="TU56" s="30">
        <v>103414518</v>
      </c>
      <c r="TV56" s="30">
        <v>0</v>
      </c>
      <c r="TW56" s="30">
        <v>957413</v>
      </c>
      <c r="TX56" s="30">
        <v>220000</v>
      </c>
      <c r="TY56" s="30">
        <v>102237105</v>
      </c>
      <c r="TZ56" s="30">
        <v>0</v>
      </c>
      <c r="UA56" s="30">
        <v>0</v>
      </c>
      <c r="UB56" s="30">
        <v>0</v>
      </c>
      <c r="UC56" s="30">
        <v>0</v>
      </c>
      <c r="UD56" s="30">
        <v>0</v>
      </c>
      <c r="UE56" s="30">
        <v>0</v>
      </c>
      <c r="UF56" s="30">
        <v>0</v>
      </c>
      <c r="UG56" s="30">
        <f t="shared" si="24"/>
        <v>255678609182</v>
      </c>
      <c r="UH56" s="1">
        <v>1631040473924</v>
      </c>
      <c r="UI56" s="1">
        <f>SUM($UG$52:UG56)-UH56</f>
        <v>0</v>
      </c>
    </row>
    <row r="57" spans="2:555">
      <c r="B57" s="58">
        <v>39965</v>
      </c>
      <c r="C57" s="30">
        <f t="shared" si="20"/>
        <v>128149961955</v>
      </c>
      <c r="D57" s="30">
        <f t="shared" si="21"/>
        <v>54324774325</v>
      </c>
      <c r="E57" s="30">
        <v>42542358210</v>
      </c>
      <c r="F57" s="30">
        <v>4367768</v>
      </c>
      <c r="G57" s="30">
        <v>1423848</v>
      </c>
      <c r="H57" s="30">
        <v>12894495182</v>
      </c>
      <c r="I57" s="30">
        <v>11291709431.375793</v>
      </c>
      <c r="J57" s="30">
        <v>1602785750.6242008</v>
      </c>
      <c r="K57" s="30">
        <v>0</v>
      </c>
      <c r="L57" s="30">
        <v>3240307798</v>
      </c>
      <c r="M57" s="30">
        <v>19182071452</v>
      </c>
      <c r="N57" s="30">
        <v>19182071452</v>
      </c>
      <c r="O57" s="30">
        <v>0</v>
      </c>
      <c r="P57" s="30">
        <v>751428991</v>
      </c>
      <c r="Q57" s="30">
        <v>2466482838</v>
      </c>
      <c r="R57" s="30">
        <v>2583640415</v>
      </c>
      <c r="S57" s="30">
        <v>11782416115</v>
      </c>
      <c r="T57" s="30">
        <v>3649265000</v>
      </c>
      <c r="U57" s="30">
        <v>4293485000</v>
      </c>
      <c r="V57" s="30">
        <v>7942750000</v>
      </c>
      <c r="W57" s="30">
        <v>73157266</v>
      </c>
      <c r="X57" s="30">
        <v>834671818</v>
      </c>
      <c r="Y57" s="30">
        <v>114134381</v>
      </c>
      <c r="Z57" s="30">
        <v>0</v>
      </c>
      <c r="AA57" s="30">
        <v>0</v>
      </c>
      <c r="AB57" s="30">
        <v>78042762</v>
      </c>
      <c r="AC57" s="30">
        <v>29029047</v>
      </c>
      <c r="AD57" s="30">
        <v>2709054125</v>
      </c>
      <c r="AE57" s="30">
        <v>0</v>
      </c>
      <c r="AF57" s="30">
        <v>0</v>
      </c>
      <c r="AG57" s="30">
        <v>0</v>
      </c>
      <c r="AH57" s="30">
        <v>0</v>
      </c>
      <c r="AI57" s="30">
        <f t="shared" si="22"/>
        <v>73825187630</v>
      </c>
      <c r="AJ57" s="30">
        <v>125998098</v>
      </c>
      <c r="AK57" s="30">
        <v>66275804</v>
      </c>
      <c r="AL57" s="30">
        <v>1159000</v>
      </c>
      <c r="AM57" s="30">
        <v>58563294</v>
      </c>
      <c r="AN57" s="30">
        <v>0</v>
      </c>
      <c r="AO57" s="30">
        <v>969570053</v>
      </c>
      <c r="AP57" s="30">
        <v>926241035</v>
      </c>
      <c r="AQ57" s="30">
        <v>4235365</v>
      </c>
      <c r="AR57" s="30">
        <v>8426950</v>
      </c>
      <c r="AS57" s="30">
        <v>64370</v>
      </c>
      <c r="AT57" s="30">
        <v>13032186</v>
      </c>
      <c r="AU57" s="30">
        <v>17570147</v>
      </c>
      <c r="AV57" s="30">
        <v>0</v>
      </c>
      <c r="AW57" s="30">
        <v>0</v>
      </c>
      <c r="AX57" s="30">
        <v>0</v>
      </c>
      <c r="AY57" s="30">
        <v>0</v>
      </c>
      <c r="AZ57" s="30">
        <v>0</v>
      </c>
      <c r="BA57" s="30">
        <v>0</v>
      </c>
      <c r="BB57" s="30">
        <v>0</v>
      </c>
      <c r="BC57" s="30">
        <v>0</v>
      </c>
      <c r="BD57" s="30">
        <v>3420523707</v>
      </c>
      <c r="BE57" s="30">
        <v>96669</v>
      </c>
      <c r="BF57" s="30">
        <v>3139682165</v>
      </c>
      <c r="BG57" s="30">
        <v>167984811</v>
      </c>
      <c r="BH57" s="30">
        <v>73205</v>
      </c>
      <c r="BI57" s="30">
        <v>0</v>
      </c>
      <c r="BJ57" s="30">
        <v>74287</v>
      </c>
      <c r="BK57" s="30">
        <v>0</v>
      </c>
      <c r="BL57" s="30">
        <v>9909546</v>
      </c>
      <c r="BM57" s="30">
        <v>0</v>
      </c>
      <c r="BN57" s="30">
        <v>7285488</v>
      </c>
      <c r="BO57" s="30">
        <v>2185777</v>
      </c>
      <c r="BP57" s="30">
        <v>0</v>
      </c>
      <c r="BQ57" s="30">
        <v>0</v>
      </c>
      <c r="BR57" s="30">
        <v>93231759</v>
      </c>
      <c r="BS57" s="30">
        <v>0</v>
      </c>
      <c r="BT57" s="30">
        <v>18528087</v>
      </c>
      <c r="BU57" s="30">
        <v>0</v>
      </c>
      <c r="BV57" s="30">
        <v>419794</v>
      </c>
      <c r="BW57" s="30">
        <v>303505</v>
      </c>
      <c r="BX57" s="30">
        <v>239000</v>
      </c>
      <c r="BY57" s="30">
        <v>17565788</v>
      </c>
      <c r="BZ57" s="30">
        <v>0</v>
      </c>
      <c r="CA57" s="30">
        <v>0</v>
      </c>
      <c r="CB57" s="30">
        <v>0</v>
      </c>
      <c r="CC57" s="30">
        <v>2418038059</v>
      </c>
      <c r="CD57" s="30">
        <v>0</v>
      </c>
      <c r="CE57" s="30">
        <v>8124222480</v>
      </c>
      <c r="CF57" s="30">
        <v>97181151</v>
      </c>
      <c r="CG57" s="30">
        <v>6439069103</v>
      </c>
      <c r="CH57" s="30">
        <v>32332804</v>
      </c>
      <c r="CI57" s="30">
        <v>18244854</v>
      </c>
      <c r="CJ57" s="30">
        <v>580642</v>
      </c>
      <c r="CK57" s="30">
        <v>11313292</v>
      </c>
      <c r="CL57" s="30">
        <v>2761685</v>
      </c>
      <c r="CM57" s="30">
        <v>494216</v>
      </c>
      <c r="CN57" s="30">
        <v>319854</v>
      </c>
      <c r="CO57" s="30">
        <v>154000</v>
      </c>
      <c r="CP57" s="30">
        <v>2621165</v>
      </c>
      <c r="CQ57" s="30">
        <v>0</v>
      </c>
      <c r="CR57" s="30">
        <v>0</v>
      </c>
      <c r="CS57" s="30">
        <v>1522986718</v>
      </c>
      <c r="CT57" s="30">
        <v>452370728</v>
      </c>
      <c r="CU57" s="30">
        <v>32443818</v>
      </c>
      <c r="CV57" s="30">
        <v>2476029</v>
      </c>
      <c r="CW57" s="30">
        <v>12749978</v>
      </c>
      <c r="CX57" s="30">
        <v>7571568</v>
      </c>
      <c r="CY57" s="30">
        <v>1400840</v>
      </c>
      <c r="CZ57" s="30">
        <f t="shared" si="8"/>
        <v>950294852</v>
      </c>
      <c r="DA57" s="30">
        <v>829527612</v>
      </c>
      <c r="DB57" s="30">
        <v>100232390</v>
      </c>
      <c r="DC57" s="30">
        <v>0</v>
      </c>
      <c r="DD57" s="30">
        <v>20534850</v>
      </c>
      <c r="DE57" s="30">
        <v>63678905</v>
      </c>
      <c r="DF57" s="30">
        <v>0</v>
      </c>
      <c r="DG57" s="30">
        <v>0</v>
      </c>
      <c r="DH57" s="30">
        <v>0</v>
      </c>
      <c r="DI57" s="30">
        <v>4604944</v>
      </c>
      <c r="DJ57" s="30">
        <v>0</v>
      </c>
      <c r="DK57" s="30">
        <v>4604944</v>
      </c>
      <c r="DL57" s="30">
        <v>0</v>
      </c>
      <c r="DM57" s="30">
        <f t="shared" si="9"/>
        <v>534861878</v>
      </c>
      <c r="DN57" s="30">
        <v>35109452</v>
      </c>
      <c r="DO57" s="30">
        <v>6578175</v>
      </c>
      <c r="DP57" s="30">
        <v>5137494</v>
      </c>
      <c r="DQ57" s="30">
        <v>1440681</v>
      </c>
      <c r="DR57" s="30">
        <v>327943654</v>
      </c>
      <c r="DS57" s="30">
        <v>13552181</v>
      </c>
      <c r="DT57" s="30">
        <v>11954592</v>
      </c>
      <c r="DU57" s="30">
        <v>1490307</v>
      </c>
      <c r="DV57" s="30">
        <v>107282</v>
      </c>
      <c r="DW57" s="30">
        <v>7899800</v>
      </c>
      <c r="DX57" s="30">
        <v>2438400</v>
      </c>
      <c r="DY57" s="30">
        <v>1275400</v>
      </c>
      <c r="DZ57" s="30">
        <v>0</v>
      </c>
      <c r="EA57" s="30">
        <v>4186000</v>
      </c>
      <c r="EB57" s="30">
        <v>0</v>
      </c>
      <c r="EC57" s="30">
        <v>6715325</v>
      </c>
      <c r="ED57" s="30">
        <v>44990</v>
      </c>
      <c r="EE57" s="30">
        <v>6664200</v>
      </c>
      <c r="EF57" s="30">
        <v>6135</v>
      </c>
      <c r="EG57" s="30">
        <v>13514238</v>
      </c>
      <c r="EH57" s="30">
        <v>13497861</v>
      </c>
      <c r="EI57" s="30">
        <v>0</v>
      </c>
      <c r="EJ57" s="30">
        <v>16377</v>
      </c>
      <c r="EK57" s="30">
        <v>34610657</v>
      </c>
      <c r="EL57" s="30">
        <v>2587566</v>
      </c>
      <c r="EM57" s="30">
        <v>920325</v>
      </c>
      <c r="EN57" s="30">
        <v>19881678</v>
      </c>
      <c r="EO57" s="30">
        <v>2181354</v>
      </c>
      <c r="EP57" s="30">
        <v>689008</v>
      </c>
      <c r="EQ57" s="30">
        <v>0</v>
      </c>
      <c r="ER57" s="30">
        <v>49131</v>
      </c>
      <c r="ES57" s="30">
        <v>1246691</v>
      </c>
      <c r="ET57" s="30">
        <v>196524</v>
      </c>
      <c r="EU57" s="30">
        <v>3439170</v>
      </c>
      <c r="EV57" s="30">
        <v>1362812</v>
      </c>
      <c r="EW57" s="30">
        <v>34227930</v>
      </c>
      <c r="EX57" s="30">
        <v>0</v>
      </c>
      <c r="EY57" s="30">
        <v>573195</v>
      </c>
      <c r="EZ57" s="30">
        <v>27955539</v>
      </c>
      <c r="FA57" s="30">
        <v>5699196</v>
      </c>
      <c r="FB57" s="30">
        <v>0</v>
      </c>
      <c r="FC57" s="30">
        <v>387118</v>
      </c>
      <c r="FD57" s="30">
        <v>0</v>
      </c>
      <c r="FE57" s="30">
        <v>0</v>
      </c>
      <c r="FF57" s="30">
        <v>186663500</v>
      </c>
      <c r="FG57" s="30">
        <v>165230597</v>
      </c>
      <c r="FH57" s="30">
        <v>5944851</v>
      </c>
      <c r="FI57" s="30">
        <v>150164499</v>
      </c>
      <c r="FJ57" s="30">
        <v>7564320</v>
      </c>
      <c r="FK57" s="30">
        <v>1181925</v>
      </c>
      <c r="FL57" s="30">
        <v>0</v>
      </c>
      <c r="FM57" s="30">
        <v>0</v>
      </c>
      <c r="FN57" s="30">
        <v>0</v>
      </c>
      <c r="FO57" s="30">
        <v>6382395</v>
      </c>
      <c r="FP57" s="30">
        <v>1556927</v>
      </c>
      <c r="FQ57" s="30">
        <v>0</v>
      </c>
      <c r="FR57" s="30">
        <f t="shared" si="10"/>
        <v>252600367</v>
      </c>
      <c r="FS57" s="30">
        <v>80196845</v>
      </c>
      <c r="FT57" s="30">
        <v>335696</v>
      </c>
      <c r="FU57" s="30">
        <v>19579354</v>
      </c>
      <c r="FV57" s="30">
        <v>42898098</v>
      </c>
      <c r="FW57" s="30">
        <v>260547</v>
      </c>
      <c r="FX57" s="30">
        <v>42637551</v>
      </c>
      <c r="FY57" s="30">
        <v>436800</v>
      </c>
      <c r="FZ57" s="30">
        <v>229278</v>
      </c>
      <c r="GA57" s="30">
        <v>11584019</v>
      </c>
      <c r="GB57" s="30">
        <v>5133600</v>
      </c>
      <c r="GC57" s="30">
        <v>5420000</v>
      </c>
      <c r="GD57" s="30">
        <v>0</v>
      </c>
      <c r="GE57" s="30">
        <v>5420000</v>
      </c>
      <c r="GF57" s="30">
        <v>0</v>
      </c>
      <c r="GG57" s="30">
        <v>128782</v>
      </c>
      <c r="GH57" s="30">
        <v>7569500</v>
      </c>
      <c r="GI57" s="30">
        <v>47477500</v>
      </c>
      <c r="GJ57" s="30">
        <v>47477500</v>
      </c>
      <c r="GK57" s="30">
        <v>0</v>
      </c>
      <c r="GL57" s="30">
        <v>111807740</v>
      </c>
      <c r="GM57" s="30">
        <v>5445327</v>
      </c>
      <c r="GN57" s="30">
        <v>327000</v>
      </c>
      <c r="GO57" s="30">
        <v>347000</v>
      </c>
      <c r="GP57" s="30">
        <v>39206177</v>
      </c>
      <c r="GQ57" s="30">
        <v>9207996</v>
      </c>
      <c r="GR57" s="30">
        <v>102000</v>
      </c>
      <c r="GS57" s="30">
        <v>0</v>
      </c>
      <c r="GT57" s="30">
        <v>57172240</v>
      </c>
      <c r="GU57" s="30">
        <v>8111050701</v>
      </c>
      <c r="GV57" s="30">
        <v>6010000</v>
      </c>
      <c r="GW57" s="30">
        <v>0</v>
      </c>
      <c r="GX57" s="30">
        <v>0</v>
      </c>
      <c r="GY57" s="30">
        <v>0</v>
      </c>
      <c r="GZ57" s="30">
        <f t="shared" si="19"/>
        <v>870112250</v>
      </c>
      <c r="HA57" s="30">
        <v>0</v>
      </c>
      <c r="HB57" s="30">
        <v>7234928451</v>
      </c>
      <c r="HC57" s="30">
        <v>0</v>
      </c>
      <c r="HD57" s="30">
        <v>0</v>
      </c>
      <c r="HE57" s="30">
        <v>0</v>
      </c>
      <c r="HF57" s="30">
        <v>0</v>
      </c>
      <c r="HG57" s="30">
        <v>0</v>
      </c>
      <c r="HH57" s="30">
        <f t="shared" si="11"/>
        <v>782580500</v>
      </c>
      <c r="HI57" s="30">
        <f t="shared" si="12"/>
        <v>87531750</v>
      </c>
      <c r="HJ57" s="30">
        <v>782580500</v>
      </c>
      <c r="HK57" s="30">
        <v>87531750</v>
      </c>
      <c r="HL57" s="30">
        <v>0</v>
      </c>
      <c r="HM57" s="30">
        <v>0</v>
      </c>
      <c r="HN57" s="30">
        <v>0</v>
      </c>
      <c r="HO57" s="30">
        <v>0</v>
      </c>
      <c r="HP57" s="30">
        <v>14407850</v>
      </c>
      <c r="HQ57" s="30">
        <v>3024902</v>
      </c>
      <c r="HR57" s="30">
        <v>3396330</v>
      </c>
      <c r="HS57" s="30">
        <v>7986618</v>
      </c>
      <c r="HT57" s="30">
        <v>0</v>
      </c>
      <c r="HU57" s="30">
        <v>0</v>
      </c>
      <c r="HV57" s="30">
        <v>0</v>
      </c>
      <c r="HW57" s="30">
        <v>0</v>
      </c>
      <c r="HX57" s="30">
        <f t="shared" si="13"/>
        <v>782580500</v>
      </c>
      <c r="HY57" s="30">
        <f t="shared" si="14"/>
        <v>87531750</v>
      </c>
      <c r="HZ57" s="30">
        <v>49786717221</v>
      </c>
      <c r="IA57" s="30">
        <v>47955572926</v>
      </c>
      <c r="IB57" s="30">
        <v>47955572926</v>
      </c>
      <c r="IC57" s="30">
        <v>0</v>
      </c>
      <c r="ID57" s="30">
        <v>0</v>
      </c>
      <c r="IE57" s="30">
        <v>0</v>
      </c>
      <c r="IF57" s="30">
        <v>0</v>
      </c>
      <c r="IG57" s="30">
        <v>36284274691</v>
      </c>
      <c r="IH57" s="30">
        <v>35010719654</v>
      </c>
      <c r="II57" s="31">
        <v>0</v>
      </c>
      <c r="IJ57" s="30">
        <v>1273555037</v>
      </c>
      <c r="IK57" s="30">
        <v>0</v>
      </c>
      <c r="IL57" s="30">
        <v>2441360218</v>
      </c>
      <c r="IM57" s="30">
        <v>1445630465</v>
      </c>
      <c r="IN57" s="30">
        <v>203167574</v>
      </c>
      <c r="IO57" s="30">
        <v>152375682</v>
      </c>
      <c r="IP57" s="30">
        <v>2085816962</v>
      </c>
      <c r="IQ57" s="30">
        <v>0</v>
      </c>
      <c r="IR57" s="30">
        <v>0</v>
      </c>
      <c r="IS57" s="30">
        <v>-9946950</v>
      </c>
      <c r="IT57" s="30">
        <v>-7460212</v>
      </c>
      <c r="IU57" s="30">
        <v>17407162</v>
      </c>
      <c r="IV57" s="30">
        <v>205303790</v>
      </c>
      <c r="IW57" s="30">
        <v>0</v>
      </c>
      <c r="IX57" s="30">
        <v>1774959920</v>
      </c>
      <c r="IY57" s="30">
        <v>0</v>
      </c>
      <c r="IZ57" s="30">
        <v>0</v>
      </c>
      <c r="JA57" s="30">
        <v>1000000000</v>
      </c>
      <c r="JB57" s="30">
        <v>0</v>
      </c>
      <c r="JC57" s="30">
        <v>34500000</v>
      </c>
      <c r="JD57" s="30">
        <v>0</v>
      </c>
      <c r="JE57" s="30">
        <v>0</v>
      </c>
      <c r="JF57" s="30">
        <v>0</v>
      </c>
      <c r="JG57" s="30">
        <v>4769543842</v>
      </c>
      <c r="JH57" s="30">
        <v>0</v>
      </c>
      <c r="JI57" s="43">
        <v>0</v>
      </c>
      <c r="JJ57" s="43">
        <v>0</v>
      </c>
      <c r="JK57" s="43">
        <v>0</v>
      </c>
      <c r="JL57" s="43"/>
      <c r="JM57" s="30">
        <v>0</v>
      </c>
      <c r="JN57" s="43">
        <v>0</v>
      </c>
      <c r="JO57" s="30">
        <v>1418139918</v>
      </c>
      <c r="JP57" s="30">
        <v>441078608</v>
      </c>
      <c r="JQ57" s="30">
        <v>25072016</v>
      </c>
      <c r="JR57" s="30">
        <v>0</v>
      </c>
      <c r="JS57" s="30">
        <v>0</v>
      </c>
      <c r="JT57" s="30">
        <v>0</v>
      </c>
      <c r="JU57" s="30">
        <v>0</v>
      </c>
      <c r="JV57" s="30">
        <v>0</v>
      </c>
      <c r="JW57" s="30">
        <v>0</v>
      </c>
      <c r="JX57" s="30">
        <v>0</v>
      </c>
      <c r="JY57" s="30">
        <v>0</v>
      </c>
      <c r="JZ57" s="30">
        <v>0</v>
      </c>
      <c r="KA57" s="30">
        <v>0</v>
      </c>
      <c r="KB57" s="30">
        <v>0</v>
      </c>
      <c r="KC57" s="30">
        <v>0</v>
      </c>
      <c r="KD57" s="30">
        <v>0</v>
      </c>
      <c r="KE57" s="30">
        <v>0</v>
      </c>
      <c r="KF57" s="30">
        <v>0</v>
      </c>
      <c r="KG57" s="30">
        <v>416006592</v>
      </c>
      <c r="KH57" s="30">
        <v>0</v>
      </c>
      <c r="KI57" s="43">
        <v>0</v>
      </c>
      <c r="KJ57" s="43">
        <v>0</v>
      </c>
      <c r="KK57" s="43">
        <v>0</v>
      </c>
      <c r="KL57" s="43">
        <v>0</v>
      </c>
      <c r="KM57" s="30">
        <v>1390065687</v>
      </c>
      <c r="KN57" s="30">
        <v>900817625</v>
      </c>
      <c r="KO57" s="30">
        <v>22149417</v>
      </c>
      <c r="KP57" s="30">
        <v>14756731</v>
      </c>
      <c r="KQ57" s="30">
        <v>11022542</v>
      </c>
      <c r="KR57" s="30">
        <v>0</v>
      </c>
      <c r="KS57" s="30">
        <v>1851147</v>
      </c>
      <c r="KT57" s="30">
        <v>2940525</v>
      </c>
      <c r="KU57" s="30">
        <v>0</v>
      </c>
      <c r="KV57" s="30">
        <v>50542540</v>
      </c>
      <c r="KW57" s="30">
        <v>0</v>
      </c>
      <c r="KX57" s="30">
        <v>616138</v>
      </c>
      <c r="KY57" s="30">
        <v>1812959</v>
      </c>
      <c r="KZ57" s="30">
        <v>2067224</v>
      </c>
      <c r="LA57" s="30">
        <v>8429645</v>
      </c>
      <c r="LB57" s="30">
        <v>1825906</v>
      </c>
      <c r="LC57" s="30">
        <v>4050087</v>
      </c>
      <c r="LD57" s="30">
        <v>342998576</v>
      </c>
      <c r="LE57" s="30">
        <v>209605</v>
      </c>
      <c r="LF57" s="30">
        <v>559390</v>
      </c>
      <c r="LG57" s="30">
        <v>1871352</v>
      </c>
      <c r="LH57" s="30">
        <v>8946264</v>
      </c>
      <c r="LI57" s="30">
        <v>11730679</v>
      </c>
      <c r="LJ57" s="31">
        <v>0</v>
      </c>
      <c r="LK57" s="31">
        <v>0</v>
      </c>
      <c r="LL57" s="30">
        <v>867335</v>
      </c>
      <c r="LM57" s="30">
        <v>0</v>
      </c>
      <c r="LN57" s="31">
        <v>0</v>
      </c>
      <c r="LO57" s="31">
        <v>0</v>
      </c>
      <c r="LP57" s="31">
        <v>0</v>
      </c>
      <c r="LQ57" s="31">
        <v>0</v>
      </c>
      <c r="LR57" s="31">
        <v>0</v>
      </c>
      <c r="LS57" s="31">
        <v>0</v>
      </c>
      <c r="LT57" s="31">
        <v>0</v>
      </c>
      <c r="LU57" s="31">
        <v>0</v>
      </c>
      <c r="LV57" s="31">
        <v>0</v>
      </c>
      <c r="LW57" s="31">
        <v>0</v>
      </c>
      <c r="LX57" s="31">
        <v>0</v>
      </c>
      <c r="LY57" s="31">
        <v>0</v>
      </c>
      <c r="LZ57" s="31">
        <v>0</v>
      </c>
      <c r="MA57" s="31">
        <v>0</v>
      </c>
      <c r="MB57" s="31">
        <v>0</v>
      </c>
      <c r="MC57" s="31">
        <v>0</v>
      </c>
      <c r="MD57" s="31">
        <v>0</v>
      </c>
      <c r="ME57" s="31">
        <v>0</v>
      </c>
      <c r="MF57" s="31">
        <v>0</v>
      </c>
      <c r="MG57" s="31">
        <v>0</v>
      </c>
      <c r="MH57" s="31">
        <v>0</v>
      </c>
      <c r="MI57" s="31">
        <v>0</v>
      </c>
      <c r="MJ57" s="31">
        <v>0</v>
      </c>
      <c r="MK57" s="31">
        <v>0</v>
      </c>
      <c r="ML57" s="31">
        <v>0</v>
      </c>
      <c r="MM57" s="31">
        <v>0</v>
      </c>
      <c r="MN57" s="31">
        <v>0</v>
      </c>
      <c r="MO57" s="31">
        <v>0</v>
      </c>
      <c r="MP57" s="31">
        <v>0</v>
      </c>
      <c r="MQ57" s="30">
        <v>57874593</v>
      </c>
      <c r="MR57" s="30">
        <v>597442</v>
      </c>
      <c r="MS57" s="30">
        <f t="shared" si="23"/>
        <v>13843254820</v>
      </c>
      <c r="MT57" s="30">
        <v>12710703547</v>
      </c>
      <c r="MU57" s="30">
        <v>0</v>
      </c>
      <c r="MV57" s="30">
        <v>-148755522</v>
      </c>
      <c r="MW57" s="30">
        <v>0</v>
      </c>
      <c r="MX57" s="30">
        <v>0</v>
      </c>
      <c r="MY57" s="30">
        <v>0</v>
      </c>
      <c r="MZ57" s="30">
        <v>10436388608</v>
      </c>
      <c r="NA57" s="30">
        <f t="shared" si="4"/>
        <v>0</v>
      </c>
      <c r="NB57" s="30">
        <v>0</v>
      </c>
      <c r="NC57" s="30">
        <v>0</v>
      </c>
      <c r="ND57" s="30">
        <f t="shared" si="5"/>
        <v>0</v>
      </c>
      <c r="NE57" s="30">
        <v>0</v>
      </c>
      <c r="NF57" s="30">
        <v>0</v>
      </c>
      <c r="NG57" s="30">
        <v>867989266</v>
      </c>
      <c r="NH57" s="30">
        <v>0</v>
      </c>
      <c r="NI57" s="30">
        <v>0</v>
      </c>
      <c r="NJ57" s="30">
        <v>0</v>
      </c>
      <c r="NK57" s="30">
        <v>0</v>
      </c>
      <c r="NL57" s="30">
        <v>0</v>
      </c>
      <c r="NM57" s="30">
        <v>0</v>
      </c>
      <c r="NN57" s="30">
        <v>0</v>
      </c>
      <c r="NO57" s="30">
        <v>0</v>
      </c>
      <c r="NP57" s="30">
        <v>0</v>
      </c>
      <c r="NQ57" s="30">
        <v>0</v>
      </c>
      <c r="NR57" s="30">
        <v>0</v>
      </c>
      <c r="NS57" s="30">
        <v>0</v>
      </c>
      <c r="NT57" s="30">
        <v>0</v>
      </c>
      <c r="NU57" s="30">
        <v>1492293409</v>
      </c>
      <c r="NV57" s="30">
        <v>0</v>
      </c>
      <c r="NW57" s="30">
        <v>0</v>
      </c>
      <c r="NX57" s="30">
        <v>62787786</v>
      </c>
      <c r="NY57" s="30">
        <v>0</v>
      </c>
      <c r="NZ57" s="30">
        <v>0</v>
      </c>
      <c r="OA57" s="30">
        <v>110145598</v>
      </c>
      <c r="OB57" s="30">
        <v>0</v>
      </c>
      <c r="OC57" s="30">
        <v>0</v>
      </c>
      <c r="OD57" s="30">
        <v>0</v>
      </c>
      <c r="OE57" s="30">
        <v>0</v>
      </c>
      <c r="OF57" s="30">
        <v>0</v>
      </c>
      <c r="OG57" s="30">
        <v>0</v>
      </c>
      <c r="OH57" s="30">
        <v>0</v>
      </c>
      <c r="OI57" s="30">
        <v>0</v>
      </c>
      <c r="OJ57" s="30">
        <v>0</v>
      </c>
      <c r="OK57" s="30">
        <v>0</v>
      </c>
      <c r="OL57" s="30">
        <v>0</v>
      </c>
      <c r="OM57" s="30">
        <v>0</v>
      </c>
      <c r="ON57" s="30">
        <v>0</v>
      </c>
      <c r="OO57" s="30">
        <v>0</v>
      </c>
      <c r="OP57" s="30">
        <v>110145598</v>
      </c>
      <c r="OQ57" s="30">
        <v>0</v>
      </c>
      <c r="OR57" s="30">
        <v>0</v>
      </c>
      <c r="OS57" s="30">
        <v>1022405675</v>
      </c>
      <c r="OT57" s="30">
        <v>0</v>
      </c>
      <c r="OU57" s="30">
        <v>964126084</v>
      </c>
      <c r="OV57" s="30">
        <v>0</v>
      </c>
      <c r="OW57" s="30">
        <v>0</v>
      </c>
      <c r="OX57" s="30">
        <v>5730900</v>
      </c>
      <c r="OY57" s="30">
        <v>0</v>
      </c>
      <c r="OZ57" s="30">
        <v>0</v>
      </c>
      <c r="PA57" s="30">
        <v>0</v>
      </c>
      <c r="PB57" s="30">
        <v>0</v>
      </c>
      <c r="PC57" s="30">
        <v>0</v>
      </c>
      <c r="PD57" s="30">
        <v>0</v>
      </c>
      <c r="PE57" s="30">
        <v>0</v>
      </c>
      <c r="PF57" s="30">
        <v>0</v>
      </c>
      <c r="PG57" s="30">
        <v>0</v>
      </c>
      <c r="PH57" s="30">
        <v>0</v>
      </c>
      <c r="PI57" s="30">
        <v>0</v>
      </c>
      <c r="PJ57" s="30">
        <v>0</v>
      </c>
      <c r="PK57" s="30">
        <v>0</v>
      </c>
      <c r="PL57" s="30">
        <v>0</v>
      </c>
      <c r="PM57" s="30">
        <v>52548691</v>
      </c>
      <c r="PN57" s="30">
        <v>52548691</v>
      </c>
      <c r="PO57" s="30">
        <v>0</v>
      </c>
      <c r="PP57" s="30">
        <v>0</v>
      </c>
      <c r="PQ57" s="30">
        <v>0</v>
      </c>
      <c r="PR57" s="30">
        <v>0</v>
      </c>
      <c r="PS57" s="30">
        <v>0</v>
      </c>
      <c r="PT57" s="30">
        <f t="shared" si="15"/>
        <v>0</v>
      </c>
      <c r="PU57" s="30">
        <v>0</v>
      </c>
      <c r="PV57" s="30">
        <v>0</v>
      </c>
      <c r="PW57" s="30">
        <v>0</v>
      </c>
      <c r="PX57" s="30">
        <v>0</v>
      </c>
      <c r="PY57" s="30">
        <v>0</v>
      </c>
      <c r="PZ57" s="30">
        <v>0</v>
      </c>
      <c r="QA57" s="30">
        <v>0</v>
      </c>
      <c r="QB57" s="30">
        <v>0</v>
      </c>
      <c r="QC57" s="30">
        <v>0</v>
      </c>
      <c r="QD57" s="30">
        <v>0</v>
      </c>
      <c r="QE57" s="30">
        <v>0</v>
      </c>
      <c r="QF57" s="30">
        <v>0</v>
      </c>
      <c r="QG57" s="30">
        <v>0</v>
      </c>
      <c r="QH57" s="30">
        <v>0</v>
      </c>
      <c r="QI57" s="30">
        <v>0</v>
      </c>
      <c r="QJ57" s="30">
        <v>0</v>
      </c>
      <c r="QK57" s="30">
        <v>0</v>
      </c>
      <c r="QL57" s="30">
        <v>0</v>
      </c>
      <c r="QM57" s="30">
        <v>0</v>
      </c>
      <c r="QN57" s="30">
        <v>0</v>
      </c>
      <c r="QO57" s="30">
        <f t="shared" si="16"/>
        <v>274368302479</v>
      </c>
      <c r="QP57" s="30">
        <f t="shared" si="17"/>
        <v>179908138119</v>
      </c>
      <c r="QQ57" s="30">
        <v>4085906</v>
      </c>
      <c r="QR57" s="30">
        <v>4085906</v>
      </c>
      <c r="QS57" s="30">
        <v>0</v>
      </c>
      <c r="QT57" s="30">
        <v>0</v>
      </c>
      <c r="QU57" s="30">
        <v>0</v>
      </c>
      <c r="QV57" s="30">
        <v>0</v>
      </c>
      <c r="QW57" s="30">
        <v>348975787</v>
      </c>
      <c r="QX57" s="30">
        <v>346199663</v>
      </c>
      <c r="QY57" s="30">
        <v>2776124</v>
      </c>
      <c r="QZ57" s="30">
        <v>31998665591</v>
      </c>
      <c r="RA57" s="30">
        <v>147556410835</v>
      </c>
      <c r="RB57" s="30">
        <v>0</v>
      </c>
      <c r="RC57" s="30">
        <v>0</v>
      </c>
      <c r="RD57" s="30">
        <v>0</v>
      </c>
      <c r="RE57" s="30">
        <v>0</v>
      </c>
      <c r="RF57" s="30">
        <v>0</v>
      </c>
      <c r="RG57" s="30">
        <v>0</v>
      </c>
      <c r="RH57" s="30">
        <v>0</v>
      </c>
      <c r="RI57" s="30">
        <v>94460164360</v>
      </c>
      <c r="RJ57" s="30">
        <v>7617260925</v>
      </c>
      <c r="RK57" s="30">
        <v>7617260925</v>
      </c>
      <c r="RL57" s="30">
        <v>6609686479</v>
      </c>
      <c r="RM57" s="30">
        <v>748233810</v>
      </c>
      <c r="RN57" s="30">
        <v>236694839</v>
      </c>
      <c r="RO57" s="30">
        <v>0</v>
      </c>
      <c r="RP57" s="30">
        <v>0</v>
      </c>
      <c r="RQ57" s="30">
        <v>0</v>
      </c>
      <c r="RR57" s="30">
        <v>0</v>
      </c>
      <c r="RS57" s="30">
        <v>0</v>
      </c>
      <c r="RT57" s="30">
        <v>10880167</v>
      </c>
      <c r="RU57" s="30">
        <v>452909</v>
      </c>
      <c r="RV57" s="30">
        <v>7344648</v>
      </c>
      <c r="RW57" s="30">
        <v>3968073</v>
      </c>
      <c r="RX57" s="30">
        <v>0</v>
      </c>
      <c r="RY57" s="30">
        <v>0</v>
      </c>
      <c r="RZ57" s="30">
        <v>0</v>
      </c>
      <c r="SA57" s="30">
        <v>0</v>
      </c>
      <c r="SB57" s="30">
        <v>0</v>
      </c>
      <c r="SC57" s="30">
        <v>0</v>
      </c>
      <c r="SD57" s="30">
        <v>0</v>
      </c>
      <c r="SE57" s="30">
        <v>0</v>
      </c>
      <c r="SF57" s="30">
        <v>0</v>
      </c>
      <c r="SG57" s="30">
        <v>0</v>
      </c>
      <c r="SH57" s="30">
        <v>0</v>
      </c>
      <c r="SI57" s="30">
        <v>0</v>
      </c>
      <c r="SJ57" s="30">
        <v>0</v>
      </c>
      <c r="SK57" s="30">
        <v>0</v>
      </c>
      <c r="SL57" s="30">
        <v>0</v>
      </c>
      <c r="SM57" s="30">
        <v>0</v>
      </c>
      <c r="SN57" s="30">
        <v>0</v>
      </c>
      <c r="SO57" s="30">
        <v>0</v>
      </c>
      <c r="SP57" s="30">
        <v>0</v>
      </c>
      <c r="SQ57" s="30">
        <v>0</v>
      </c>
      <c r="SR57" s="30">
        <v>0</v>
      </c>
      <c r="SS57" s="30">
        <v>0</v>
      </c>
      <c r="ST57" s="30">
        <v>0</v>
      </c>
      <c r="SU57" s="30">
        <v>0</v>
      </c>
      <c r="SV57" s="30">
        <v>0</v>
      </c>
      <c r="SW57" s="30">
        <v>0</v>
      </c>
      <c r="SX57" s="30">
        <v>0</v>
      </c>
      <c r="SY57" s="30">
        <v>0</v>
      </c>
      <c r="SZ57" s="30">
        <v>0</v>
      </c>
      <c r="TA57" s="30">
        <v>0</v>
      </c>
      <c r="TB57" s="30">
        <v>0</v>
      </c>
      <c r="TC57" s="30">
        <v>0</v>
      </c>
      <c r="TD57" s="30">
        <v>0</v>
      </c>
      <c r="TE57" s="30">
        <v>0</v>
      </c>
      <c r="TF57" s="30">
        <v>0</v>
      </c>
      <c r="TG57" s="30">
        <v>0</v>
      </c>
      <c r="TH57" s="30">
        <v>0</v>
      </c>
      <c r="TI57" s="30">
        <f t="shared" si="18"/>
        <v>984928649</v>
      </c>
      <c r="TJ57" s="30">
        <f t="shared" si="6"/>
        <v>84192310806</v>
      </c>
      <c r="TK57" s="30">
        <v>86822269014</v>
      </c>
      <c r="TL57" s="30">
        <v>0</v>
      </c>
      <c r="TM57" s="30">
        <v>2629958208</v>
      </c>
      <c r="TN57" s="30">
        <v>2629958208</v>
      </c>
      <c r="TO57" s="30">
        <v>0</v>
      </c>
      <c r="TP57" s="30">
        <v>0</v>
      </c>
      <c r="TQ57" s="30">
        <v>0</v>
      </c>
      <c r="TR57" s="30">
        <v>0</v>
      </c>
      <c r="TS57" s="30">
        <v>84192310806</v>
      </c>
      <c r="TT57" s="30">
        <v>0</v>
      </c>
      <c r="TU57" s="30">
        <v>20634421</v>
      </c>
      <c r="TV57" s="30">
        <v>0</v>
      </c>
      <c r="TW57" s="30">
        <v>1142242</v>
      </c>
      <c r="TX57" s="30">
        <v>110000</v>
      </c>
      <c r="TY57" s="30">
        <v>19382179</v>
      </c>
      <c r="TZ57" s="30">
        <v>0</v>
      </c>
      <c r="UA57" s="30">
        <v>0</v>
      </c>
      <c r="UB57" s="30">
        <v>0</v>
      </c>
      <c r="UC57" s="30">
        <v>0</v>
      </c>
      <c r="UD57" s="30">
        <v>0</v>
      </c>
      <c r="UE57" s="30">
        <v>0</v>
      </c>
      <c r="UF57" s="30">
        <v>0</v>
      </c>
      <c r="UG57" s="30">
        <f t="shared" si="24"/>
        <v>416361519254</v>
      </c>
      <c r="UH57" s="1">
        <v>2047401993178</v>
      </c>
      <c r="UI57" s="1">
        <f>SUM($UG$52:UG57)-UH57</f>
        <v>0</v>
      </c>
    </row>
    <row r="58" spans="2:555">
      <c r="B58" s="58">
        <v>39995</v>
      </c>
      <c r="C58" s="30">
        <f t="shared" si="20"/>
        <v>150641172218</v>
      </c>
      <c r="D58" s="30">
        <f t="shared" si="21"/>
        <v>88372163097</v>
      </c>
      <c r="E58" s="30">
        <v>77517323648</v>
      </c>
      <c r="F58" s="30">
        <v>4263189</v>
      </c>
      <c r="G58" s="30">
        <v>25993104</v>
      </c>
      <c r="H58" s="30">
        <v>47005653504</v>
      </c>
      <c r="I58" s="30">
        <v>41162850773.575409</v>
      </c>
      <c r="J58" s="30">
        <v>5842802730.4245987</v>
      </c>
      <c r="K58" s="30">
        <v>0</v>
      </c>
      <c r="L58" s="30">
        <v>343330168</v>
      </c>
      <c r="M58" s="30">
        <v>23658964997</v>
      </c>
      <c r="N58" s="30">
        <v>23658964997</v>
      </c>
      <c r="O58" s="30">
        <v>0</v>
      </c>
      <c r="P58" s="30">
        <v>66092863</v>
      </c>
      <c r="Q58" s="30">
        <v>2369183086</v>
      </c>
      <c r="R58" s="30">
        <v>2527608158</v>
      </c>
      <c r="S58" s="30">
        <v>10854839449</v>
      </c>
      <c r="T58" s="30">
        <v>3265098000</v>
      </c>
      <c r="U58" s="30">
        <v>3841293000</v>
      </c>
      <c r="V58" s="30">
        <v>7106391000</v>
      </c>
      <c r="W58" s="30">
        <v>82016176</v>
      </c>
      <c r="X58" s="30">
        <v>711454928</v>
      </c>
      <c r="Y58" s="30">
        <v>81080304</v>
      </c>
      <c r="Z58" s="30">
        <v>0</v>
      </c>
      <c r="AA58" s="30">
        <v>0</v>
      </c>
      <c r="AB58" s="30">
        <v>114919665</v>
      </c>
      <c r="AC58" s="30">
        <v>38205908</v>
      </c>
      <c r="AD58" s="30">
        <v>2718792844</v>
      </c>
      <c r="AE58" s="30">
        <v>0</v>
      </c>
      <c r="AF58" s="30">
        <v>0</v>
      </c>
      <c r="AG58" s="30">
        <v>0</v>
      </c>
      <c r="AH58" s="30">
        <v>0</v>
      </c>
      <c r="AI58" s="30">
        <f t="shared" si="22"/>
        <v>62269009121</v>
      </c>
      <c r="AJ58" s="30">
        <v>318087739</v>
      </c>
      <c r="AK58" s="30">
        <v>255210107</v>
      </c>
      <c r="AL58" s="30">
        <v>552100</v>
      </c>
      <c r="AM58" s="30">
        <v>62325532</v>
      </c>
      <c r="AN58" s="30">
        <v>0</v>
      </c>
      <c r="AO58" s="30">
        <v>1115168022</v>
      </c>
      <c r="AP58" s="30">
        <v>1092902237</v>
      </c>
      <c r="AQ58" s="30">
        <v>1020876</v>
      </c>
      <c r="AR58" s="30">
        <v>10687089</v>
      </c>
      <c r="AS58" s="30">
        <v>61035</v>
      </c>
      <c r="AT58" s="30">
        <v>10496785</v>
      </c>
      <c r="AU58" s="30">
        <v>0</v>
      </c>
      <c r="AV58" s="30">
        <v>0</v>
      </c>
      <c r="AW58" s="30">
        <v>0</v>
      </c>
      <c r="AX58" s="30">
        <v>0</v>
      </c>
      <c r="AY58" s="30">
        <v>0</v>
      </c>
      <c r="AZ58" s="30">
        <v>0</v>
      </c>
      <c r="BA58" s="30">
        <v>0</v>
      </c>
      <c r="BB58" s="30">
        <v>0</v>
      </c>
      <c r="BC58" s="30">
        <v>0</v>
      </c>
      <c r="BD58" s="30">
        <v>1940546580</v>
      </c>
      <c r="BE58" s="30">
        <v>236481</v>
      </c>
      <c r="BF58" s="30">
        <v>1757499080</v>
      </c>
      <c r="BG58" s="30">
        <v>69722041</v>
      </c>
      <c r="BH58" s="30">
        <v>214</v>
      </c>
      <c r="BI58" s="30">
        <v>0</v>
      </c>
      <c r="BJ58" s="30">
        <v>2166171</v>
      </c>
      <c r="BK58" s="30">
        <v>0</v>
      </c>
      <c r="BL58" s="30">
        <v>9522299</v>
      </c>
      <c r="BM58" s="30">
        <v>0</v>
      </c>
      <c r="BN58" s="30">
        <v>6879257</v>
      </c>
      <c r="BO58" s="30">
        <v>0</v>
      </c>
      <c r="BP58" s="30">
        <v>0</v>
      </c>
      <c r="BQ58" s="30">
        <v>0</v>
      </c>
      <c r="BR58" s="30">
        <v>94521037</v>
      </c>
      <c r="BS58" s="30">
        <v>0</v>
      </c>
      <c r="BT58" s="30">
        <v>67422524</v>
      </c>
      <c r="BU58" s="30">
        <v>0</v>
      </c>
      <c r="BV58" s="30">
        <v>413581</v>
      </c>
      <c r="BW58" s="30">
        <v>2147356</v>
      </c>
      <c r="BX58" s="30">
        <v>0</v>
      </c>
      <c r="BY58" s="30">
        <v>64861587</v>
      </c>
      <c r="BZ58" s="30">
        <v>0</v>
      </c>
      <c r="CA58" s="30">
        <v>0</v>
      </c>
      <c r="CB58" s="30">
        <v>0</v>
      </c>
      <c r="CC58" s="30">
        <v>2481534518</v>
      </c>
      <c r="CD58" s="30">
        <v>0</v>
      </c>
      <c r="CE58" s="30">
        <v>3744195506</v>
      </c>
      <c r="CF58" s="30">
        <v>169808495</v>
      </c>
      <c r="CG58" s="30">
        <v>1804516300</v>
      </c>
      <c r="CH58" s="30">
        <v>129283304</v>
      </c>
      <c r="CI58" s="30">
        <v>44634411</v>
      </c>
      <c r="CJ58" s="30">
        <v>2071092</v>
      </c>
      <c r="CK58" s="30">
        <v>25684688</v>
      </c>
      <c r="CL58" s="30">
        <v>4750299</v>
      </c>
      <c r="CM58" s="30">
        <v>2156465</v>
      </c>
      <c r="CN58" s="30">
        <v>744000</v>
      </c>
      <c r="CO58" s="30">
        <v>769722</v>
      </c>
      <c r="CP58" s="30">
        <v>8458145</v>
      </c>
      <c r="CQ58" s="30">
        <v>0</v>
      </c>
      <c r="CR58" s="30">
        <v>0</v>
      </c>
      <c r="CS58" s="30">
        <v>1560969670</v>
      </c>
      <c r="CT58" s="30">
        <v>502314546</v>
      </c>
      <c r="CU58" s="30">
        <v>22727382</v>
      </c>
      <c r="CV58" s="30">
        <v>4561757</v>
      </c>
      <c r="CW58" s="30">
        <v>17816491</v>
      </c>
      <c r="CX58" s="30">
        <v>7820912</v>
      </c>
      <c r="CY58" s="30">
        <v>1760060</v>
      </c>
      <c r="CZ58" s="30">
        <f t="shared" si="8"/>
        <v>1003968522</v>
      </c>
      <c r="DA58" s="30">
        <v>877906422</v>
      </c>
      <c r="DB58" s="30">
        <v>106445730</v>
      </c>
      <c r="DC58" s="30">
        <v>0</v>
      </c>
      <c r="DD58" s="30">
        <v>19616370</v>
      </c>
      <c r="DE58" s="30">
        <v>0</v>
      </c>
      <c r="DF58" s="30">
        <v>0</v>
      </c>
      <c r="DG58" s="30">
        <v>0</v>
      </c>
      <c r="DH58" s="30">
        <v>0</v>
      </c>
      <c r="DI58" s="30">
        <v>9497572</v>
      </c>
      <c r="DJ58" s="30">
        <v>0</v>
      </c>
      <c r="DK58" s="30">
        <v>9497572</v>
      </c>
      <c r="DL58" s="30">
        <v>0</v>
      </c>
      <c r="DM58" s="30">
        <f t="shared" si="9"/>
        <v>549063425</v>
      </c>
      <c r="DN58" s="30">
        <v>39545819</v>
      </c>
      <c r="DO58" s="30">
        <v>6700164</v>
      </c>
      <c r="DP58" s="30">
        <v>4799693</v>
      </c>
      <c r="DQ58" s="30">
        <v>1900471</v>
      </c>
      <c r="DR58" s="30">
        <v>344313710</v>
      </c>
      <c r="DS58" s="30">
        <v>15165595</v>
      </c>
      <c r="DT58" s="30">
        <v>13502559</v>
      </c>
      <c r="DU58" s="30">
        <v>1539438</v>
      </c>
      <c r="DV58" s="30">
        <v>123598</v>
      </c>
      <c r="DW58" s="30">
        <v>9828900</v>
      </c>
      <c r="DX58" s="30">
        <v>3238500</v>
      </c>
      <c r="DY58" s="30">
        <v>1822000</v>
      </c>
      <c r="DZ58" s="30">
        <v>0</v>
      </c>
      <c r="EA58" s="30">
        <v>4768400</v>
      </c>
      <c r="EB58" s="30">
        <v>0</v>
      </c>
      <c r="EC58" s="30">
        <v>8028145</v>
      </c>
      <c r="ED58" s="30">
        <v>22495</v>
      </c>
      <c r="EE58" s="30">
        <v>7999900</v>
      </c>
      <c r="EF58" s="30">
        <v>5750</v>
      </c>
      <c r="EG58" s="30">
        <v>15133460</v>
      </c>
      <c r="EH58" s="30">
        <v>15100706</v>
      </c>
      <c r="EI58" s="30">
        <v>0</v>
      </c>
      <c r="EJ58" s="30">
        <v>32754</v>
      </c>
      <c r="EK58" s="30">
        <v>39297197</v>
      </c>
      <c r="EL58" s="30">
        <v>3979611</v>
      </c>
      <c r="EM58" s="30">
        <v>835227</v>
      </c>
      <c r="EN58" s="30">
        <v>23075193</v>
      </c>
      <c r="EO58" s="30">
        <v>2035320</v>
      </c>
      <c r="EP58" s="30">
        <v>657428</v>
      </c>
      <c r="EQ58" s="30">
        <v>33866</v>
      </c>
      <c r="ER58" s="30">
        <v>32754</v>
      </c>
      <c r="ES58" s="30">
        <v>1081994</v>
      </c>
      <c r="ET58" s="30">
        <v>229278</v>
      </c>
      <c r="EU58" s="30">
        <v>4127004</v>
      </c>
      <c r="EV58" s="30">
        <v>1675891</v>
      </c>
      <c r="EW58" s="30">
        <v>39386685</v>
      </c>
      <c r="EX58" s="30">
        <v>0</v>
      </c>
      <c r="EY58" s="30">
        <v>818850</v>
      </c>
      <c r="EZ58" s="30">
        <v>31755003</v>
      </c>
      <c r="FA58" s="30">
        <v>6812832</v>
      </c>
      <c r="FB58" s="30">
        <v>2405441</v>
      </c>
      <c r="FC58" s="30">
        <v>243741</v>
      </c>
      <c r="FD58" s="30">
        <v>0</v>
      </c>
      <c r="FE58" s="30">
        <v>0</v>
      </c>
      <c r="FF58" s="30">
        <v>179096300</v>
      </c>
      <c r="FG58" s="30">
        <v>158503732</v>
      </c>
      <c r="FH58" s="30">
        <v>1817847</v>
      </c>
      <c r="FI58" s="30">
        <v>143688666</v>
      </c>
      <c r="FJ58" s="30">
        <v>11194637</v>
      </c>
      <c r="FK58" s="30">
        <v>1975622</v>
      </c>
      <c r="FL58" s="30">
        <v>0</v>
      </c>
      <c r="FM58" s="30">
        <v>0</v>
      </c>
      <c r="FN58" s="30">
        <v>0</v>
      </c>
      <c r="FO58" s="30">
        <v>9219015</v>
      </c>
      <c r="FP58" s="30">
        <v>1802582</v>
      </c>
      <c r="FQ58" s="30">
        <v>0</v>
      </c>
      <c r="FR58" s="30">
        <f t="shared" si="10"/>
        <v>341082106</v>
      </c>
      <c r="FS58" s="30">
        <v>122231489</v>
      </c>
      <c r="FT58" s="30">
        <v>83924</v>
      </c>
      <c r="FU58" s="30">
        <v>21306540</v>
      </c>
      <c r="FV58" s="30">
        <v>79248979</v>
      </c>
      <c r="FW58" s="30">
        <v>214565</v>
      </c>
      <c r="FX58" s="30">
        <v>79034414</v>
      </c>
      <c r="FY58" s="30">
        <v>0</v>
      </c>
      <c r="FZ58" s="30">
        <v>180147</v>
      </c>
      <c r="GA58" s="30">
        <v>10316699</v>
      </c>
      <c r="GB58" s="30">
        <v>11095200</v>
      </c>
      <c r="GC58" s="30">
        <v>5887000</v>
      </c>
      <c r="GD58" s="30">
        <v>0</v>
      </c>
      <c r="GE58" s="30">
        <v>5887000</v>
      </c>
      <c r="GF58" s="30">
        <v>0</v>
      </c>
      <c r="GG58" s="30">
        <v>118368</v>
      </c>
      <c r="GH58" s="30">
        <v>9026050</v>
      </c>
      <c r="GI58" s="30">
        <v>70383000</v>
      </c>
      <c r="GJ58" s="30">
        <v>70383000</v>
      </c>
      <c r="GK58" s="30">
        <v>0</v>
      </c>
      <c r="GL58" s="30">
        <v>133436199</v>
      </c>
      <c r="GM58" s="30">
        <v>5591887</v>
      </c>
      <c r="GN58" s="30">
        <v>330000</v>
      </c>
      <c r="GO58" s="30">
        <v>192000</v>
      </c>
      <c r="GP58" s="30">
        <v>42154489</v>
      </c>
      <c r="GQ58" s="30">
        <v>17931417</v>
      </c>
      <c r="GR58" s="30">
        <v>123800</v>
      </c>
      <c r="GS58" s="30">
        <v>0</v>
      </c>
      <c r="GT58" s="30">
        <v>67112606</v>
      </c>
      <c r="GU58" s="30">
        <v>9856895567</v>
      </c>
      <c r="GV58" s="30">
        <v>2090500</v>
      </c>
      <c r="GW58" s="30">
        <v>0</v>
      </c>
      <c r="GX58" s="30">
        <v>0</v>
      </c>
      <c r="GY58" s="30">
        <v>0</v>
      </c>
      <c r="GZ58" s="30">
        <f t="shared" si="19"/>
        <v>2341389000</v>
      </c>
      <c r="HA58" s="30">
        <v>0</v>
      </c>
      <c r="HB58" s="30">
        <v>7513416067</v>
      </c>
      <c r="HC58" s="30">
        <v>0</v>
      </c>
      <c r="HD58" s="30">
        <v>0</v>
      </c>
      <c r="HE58" s="30">
        <v>0</v>
      </c>
      <c r="HF58" s="30">
        <v>0</v>
      </c>
      <c r="HG58" s="30">
        <v>0</v>
      </c>
      <c r="HH58" s="30">
        <f t="shared" si="11"/>
        <v>2064567000</v>
      </c>
      <c r="HI58" s="30">
        <f t="shared" si="12"/>
        <v>276822000</v>
      </c>
      <c r="HJ58" s="30">
        <v>2064567000</v>
      </c>
      <c r="HK58" s="30">
        <v>276822000</v>
      </c>
      <c r="HL58" s="30">
        <v>0</v>
      </c>
      <c r="HM58" s="30">
        <v>0</v>
      </c>
      <c r="HN58" s="30">
        <v>0</v>
      </c>
      <c r="HO58" s="30">
        <v>0</v>
      </c>
      <c r="HP58" s="30">
        <v>34983326</v>
      </c>
      <c r="HQ58" s="30">
        <v>4346660</v>
      </c>
      <c r="HR58" s="30">
        <v>7000656</v>
      </c>
      <c r="HS58" s="30">
        <v>23636010</v>
      </c>
      <c r="HT58" s="30">
        <v>0</v>
      </c>
      <c r="HU58" s="30">
        <v>0</v>
      </c>
      <c r="HV58" s="30">
        <v>0</v>
      </c>
      <c r="HW58" s="30">
        <v>0</v>
      </c>
      <c r="HX58" s="30">
        <f t="shared" si="13"/>
        <v>2064567000</v>
      </c>
      <c r="HY58" s="30">
        <f t="shared" si="14"/>
        <v>276822000</v>
      </c>
      <c r="HZ58" s="30">
        <v>41854593826</v>
      </c>
      <c r="IA58" s="30">
        <v>40481577903</v>
      </c>
      <c r="IB58" s="30">
        <v>40481577903</v>
      </c>
      <c r="IC58" s="30">
        <v>0</v>
      </c>
      <c r="ID58" s="30">
        <v>0</v>
      </c>
      <c r="IE58" s="30">
        <v>0</v>
      </c>
      <c r="IF58" s="30">
        <v>0</v>
      </c>
      <c r="IG58" s="30">
        <v>34140424405</v>
      </c>
      <c r="IH58" s="30">
        <v>32866869368</v>
      </c>
      <c r="II58" s="30">
        <v>0</v>
      </c>
      <c r="IJ58" s="30">
        <v>1273555037</v>
      </c>
      <c r="IK58" s="30">
        <v>0</v>
      </c>
      <c r="IL58" s="30">
        <v>2441360218</v>
      </c>
      <c r="IM58" s="30">
        <v>1445630465</v>
      </c>
      <c r="IN58" s="30">
        <v>203167574</v>
      </c>
      <c r="IO58" s="30">
        <v>152375682</v>
      </c>
      <c r="IP58" s="30">
        <v>2085816962</v>
      </c>
      <c r="IQ58" s="30">
        <v>0</v>
      </c>
      <c r="IR58" s="30">
        <v>0</v>
      </c>
      <c r="IS58" s="30">
        <v>0</v>
      </c>
      <c r="IT58" s="30">
        <v>0</v>
      </c>
      <c r="IU58" s="30">
        <v>0</v>
      </c>
      <c r="IV58" s="30">
        <v>205303790</v>
      </c>
      <c r="IW58" s="30">
        <v>0</v>
      </c>
      <c r="IX58" s="30">
        <v>0</v>
      </c>
      <c r="IY58" s="30">
        <v>0</v>
      </c>
      <c r="IZ58" s="30">
        <v>0</v>
      </c>
      <c r="JA58" s="30">
        <v>2000000000</v>
      </c>
      <c r="JB58" s="30">
        <v>248859025</v>
      </c>
      <c r="JC58" s="30">
        <v>0</v>
      </c>
      <c r="JD58" s="30">
        <v>0</v>
      </c>
      <c r="JE58" s="30">
        <v>0</v>
      </c>
      <c r="JF58" s="30">
        <v>0</v>
      </c>
      <c r="JG58" s="30">
        <v>0</v>
      </c>
      <c r="JH58" s="30">
        <v>0</v>
      </c>
      <c r="JI58" s="43">
        <v>0</v>
      </c>
      <c r="JJ58" s="43">
        <v>0</v>
      </c>
      <c r="JK58" s="43">
        <v>0</v>
      </c>
      <c r="JL58" s="43"/>
      <c r="JM58" s="30">
        <v>0</v>
      </c>
      <c r="JN58" s="43">
        <v>0</v>
      </c>
      <c r="JO58" s="30">
        <v>1516234579</v>
      </c>
      <c r="JP58" s="30">
        <v>12898233</v>
      </c>
      <c r="JQ58" s="30">
        <v>12898233</v>
      </c>
      <c r="JR58" s="30">
        <v>0</v>
      </c>
      <c r="JS58" s="30">
        <v>0</v>
      </c>
      <c r="JT58" s="30">
        <v>0</v>
      </c>
      <c r="JU58" s="30">
        <v>0</v>
      </c>
      <c r="JV58" s="30">
        <v>0</v>
      </c>
      <c r="JW58" s="30">
        <v>0</v>
      </c>
      <c r="JX58" s="30">
        <v>0</v>
      </c>
      <c r="JY58" s="30">
        <v>0</v>
      </c>
      <c r="JZ58" s="30">
        <v>0</v>
      </c>
      <c r="KA58" s="30">
        <v>0</v>
      </c>
      <c r="KB58" s="30">
        <v>0</v>
      </c>
      <c r="KC58" s="30">
        <v>0</v>
      </c>
      <c r="KD58" s="30">
        <v>0</v>
      </c>
      <c r="KE58" s="30">
        <v>0</v>
      </c>
      <c r="KF58" s="30">
        <v>0</v>
      </c>
      <c r="KG58" s="30">
        <v>0</v>
      </c>
      <c r="KH58" s="30">
        <v>0</v>
      </c>
      <c r="KI58" s="43">
        <v>0</v>
      </c>
      <c r="KJ58" s="43">
        <v>0</v>
      </c>
      <c r="KK58" s="43">
        <v>0</v>
      </c>
      <c r="KL58" s="43">
        <v>0</v>
      </c>
      <c r="KM58" s="30">
        <v>1360117690</v>
      </c>
      <c r="KN58" s="30">
        <v>900817625</v>
      </c>
      <c r="KO58" s="30">
        <v>0</v>
      </c>
      <c r="KP58" s="30">
        <v>14756731</v>
      </c>
      <c r="KQ58" s="30">
        <v>7697094</v>
      </c>
      <c r="KR58" s="30">
        <v>0</v>
      </c>
      <c r="KS58" s="30">
        <v>1851147</v>
      </c>
      <c r="KT58" s="30">
        <v>2940525</v>
      </c>
      <c r="KU58" s="30">
        <v>0</v>
      </c>
      <c r="KV58" s="30">
        <v>50542540</v>
      </c>
      <c r="KW58" s="30">
        <v>0</v>
      </c>
      <c r="KX58" s="30">
        <v>616138</v>
      </c>
      <c r="KY58" s="30">
        <v>1812959</v>
      </c>
      <c r="KZ58" s="30">
        <v>2067224</v>
      </c>
      <c r="LA58" s="30">
        <v>8429645</v>
      </c>
      <c r="LB58" s="30">
        <v>1825906</v>
      </c>
      <c r="LC58" s="30">
        <v>4050087</v>
      </c>
      <c r="LD58" s="30">
        <v>342998576</v>
      </c>
      <c r="LE58" s="30">
        <v>209605</v>
      </c>
      <c r="LF58" s="30">
        <v>559390</v>
      </c>
      <c r="LG58" s="30">
        <v>1871352</v>
      </c>
      <c r="LH58" s="30">
        <v>4473132</v>
      </c>
      <c r="LI58" s="30">
        <v>11730679</v>
      </c>
      <c r="LJ58" s="31">
        <v>0</v>
      </c>
      <c r="LK58" s="31">
        <v>0</v>
      </c>
      <c r="LL58" s="30">
        <v>867335</v>
      </c>
      <c r="LM58" s="30">
        <v>0</v>
      </c>
      <c r="LN58" s="31">
        <v>0</v>
      </c>
      <c r="LO58" s="31">
        <v>0</v>
      </c>
      <c r="LP58" s="31">
        <v>0</v>
      </c>
      <c r="LQ58" s="31">
        <v>0</v>
      </c>
      <c r="LR58" s="31">
        <v>0</v>
      </c>
      <c r="LS58" s="31">
        <v>0</v>
      </c>
      <c r="LT58" s="31">
        <v>0</v>
      </c>
      <c r="LU58" s="31">
        <v>0</v>
      </c>
      <c r="LV58" s="31">
        <v>0</v>
      </c>
      <c r="LW58" s="31">
        <v>0</v>
      </c>
      <c r="LX58" s="31">
        <v>0</v>
      </c>
      <c r="LY58" s="31">
        <v>0</v>
      </c>
      <c r="LZ58" s="31">
        <v>0</v>
      </c>
      <c r="MA58" s="31">
        <v>0</v>
      </c>
      <c r="MB58" s="31">
        <v>0</v>
      </c>
      <c r="MC58" s="31">
        <v>0</v>
      </c>
      <c r="MD58" s="31">
        <v>0</v>
      </c>
      <c r="ME58" s="31">
        <v>0</v>
      </c>
      <c r="MF58" s="31">
        <v>0</v>
      </c>
      <c r="MG58" s="31">
        <v>0</v>
      </c>
      <c r="MH58" s="31">
        <v>0</v>
      </c>
      <c r="MI58" s="31">
        <v>0</v>
      </c>
      <c r="MJ58" s="31">
        <v>0</v>
      </c>
      <c r="MK58" s="31">
        <v>0</v>
      </c>
      <c r="ML58" s="31">
        <v>0</v>
      </c>
      <c r="MM58" s="31">
        <v>0</v>
      </c>
      <c r="MN58" s="31">
        <v>0</v>
      </c>
      <c r="MO58" s="31">
        <v>0</v>
      </c>
      <c r="MP58" s="31">
        <v>0</v>
      </c>
      <c r="MQ58" s="30">
        <v>-9553332</v>
      </c>
      <c r="MR58" s="30">
        <v>475068</v>
      </c>
      <c r="MS58" s="30">
        <f t="shared" si="23"/>
        <v>17108124015</v>
      </c>
      <c r="MT58" s="30">
        <v>15964108434</v>
      </c>
      <c r="MU58" s="30">
        <v>0</v>
      </c>
      <c r="MV58" s="30">
        <v>3215618864</v>
      </c>
      <c r="MW58" s="30">
        <v>0</v>
      </c>
      <c r="MX58" s="30">
        <v>0</v>
      </c>
      <c r="MY58" s="30">
        <v>0</v>
      </c>
      <c r="MZ58" s="30">
        <v>10436388608</v>
      </c>
      <c r="NA58" s="30">
        <f t="shared" si="4"/>
        <v>0</v>
      </c>
      <c r="NB58" s="30">
        <v>0</v>
      </c>
      <c r="NC58" s="30">
        <v>0</v>
      </c>
      <c r="ND58" s="30">
        <f t="shared" si="5"/>
        <v>0</v>
      </c>
      <c r="NE58" s="30">
        <v>0</v>
      </c>
      <c r="NF58" s="30">
        <v>0</v>
      </c>
      <c r="NG58" s="30">
        <v>914161475</v>
      </c>
      <c r="NH58" s="30">
        <v>0</v>
      </c>
      <c r="NI58" s="30">
        <v>0</v>
      </c>
      <c r="NJ58" s="30">
        <v>0</v>
      </c>
      <c r="NK58" s="30">
        <v>0</v>
      </c>
      <c r="NL58" s="30">
        <v>0</v>
      </c>
      <c r="NM58" s="30">
        <v>0</v>
      </c>
      <c r="NN58" s="30">
        <v>0</v>
      </c>
      <c r="NO58" s="30">
        <v>0</v>
      </c>
      <c r="NP58" s="30">
        <v>0</v>
      </c>
      <c r="NQ58" s="30">
        <v>0</v>
      </c>
      <c r="NR58" s="30">
        <v>0</v>
      </c>
      <c r="NS58" s="30">
        <v>0</v>
      </c>
      <c r="NT58" s="30">
        <v>0</v>
      </c>
      <c r="NU58" s="30">
        <v>1394567851</v>
      </c>
      <c r="NV58" s="30">
        <v>0</v>
      </c>
      <c r="NW58" s="30">
        <v>0</v>
      </c>
      <c r="NX58" s="30">
        <v>3371636</v>
      </c>
      <c r="NY58" s="30">
        <v>0</v>
      </c>
      <c r="NZ58" s="30">
        <v>0</v>
      </c>
      <c r="OA58" s="30">
        <v>118727734</v>
      </c>
      <c r="OB58" s="30">
        <v>0</v>
      </c>
      <c r="OC58" s="30">
        <v>0</v>
      </c>
      <c r="OD58" s="30">
        <v>0</v>
      </c>
      <c r="OE58" s="30">
        <v>0</v>
      </c>
      <c r="OF58" s="30">
        <v>0</v>
      </c>
      <c r="OG58" s="30">
        <v>0</v>
      </c>
      <c r="OH58" s="30">
        <v>0</v>
      </c>
      <c r="OI58" s="30">
        <v>0</v>
      </c>
      <c r="OJ58" s="30">
        <v>0</v>
      </c>
      <c r="OK58" s="30">
        <v>0</v>
      </c>
      <c r="OL58" s="30">
        <v>0</v>
      </c>
      <c r="OM58" s="30">
        <v>0</v>
      </c>
      <c r="ON58" s="30">
        <v>0</v>
      </c>
      <c r="OO58" s="30">
        <v>0</v>
      </c>
      <c r="OP58" s="30">
        <v>118727734</v>
      </c>
      <c r="OQ58" s="30">
        <v>0</v>
      </c>
      <c r="OR58" s="30">
        <v>0</v>
      </c>
      <c r="OS58" s="30">
        <v>1025287847</v>
      </c>
      <c r="OT58" s="30">
        <v>0</v>
      </c>
      <c r="OU58" s="30">
        <v>964126084</v>
      </c>
      <c r="OV58" s="30">
        <v>0</v>
      </c>
      <c r="OW58" s="30">
        <v>0</v>
      </c>
      <c r="OX58" s="30">
        <v>4627500</v>
      </c>
      <c r="OY58" s="30">
        <v>0</v>
      </c>
      <c r="OZ58" s="30">
        <v>0</v>
      </c>
      <c r="PA58" s="30">
        <v>0</v>
      </c>
      <c r="PB58" s="30">
        <v>0</v>
      </c>
      <c r="PC58" s="30">
        <v>0</v>
      </c>
      <c r="PD58" s="30">
        <v>0</v>
      </c>
      <c r="PE58" s="30">
        <v>0</v>
      </c>
      <c r="PF58" s="30">
        <v>0</v>
      </c>
      <c r="PG58" s="30">
        <v>0</v>
      </c>
      <c r="PH58" s="30">
        <v>0</v>
      </c>
      <c r="PI58" s="30">
        <v>0</v>
      </c>
      <c r="PJ58" s="30">
        <v>0</v>
      </c>
      <c r="PK58" s="30">
        <v>0</v>
      </c>
      <c r="PL58" s="30">
        <v>0</v>
      </c>
      <c r="PM58" s="30">
        <v>56534263</v>
      </c>
      <c r="PN58" s="30">
        <v>56534263</v>
      </c>
      <c r="PO58" s="30">
        <v>0</v>
      </c>
      <c r="PP58" s="30">
        <v>0</v>
      </c>
      <c r="PQ58" s="30">
        <v>0</v>
      </c>
      <c r="PR58" s="30">
        <v>0</v>
      </c>
      <c r="PS58" s="30">
        <v>0</v>
      </c>
      <c r="PT58" s="30">
        <f t="shared" si="15"/>
        <v>0</v>
      </c>
      <c r="PU58" s="30">
        <v>0</v>
      </c>
      <c r="PV58" s="30">
        <v>0</v>
      </c>
      <c r="PW58" s="30">
        <v>0</v>
      </c>
      <c r="PX58" s="30">
        <v>0</v>
      </c>
      <c r="PY58" s="30">
        <v>0</v>
      </c>
      <c r="PZ58" s="30">
        <v>0</v>
      </c>
      <c r="QA58" s="30">
        <v>0</v>
      </c>
      <c r="QB58" s="30">
        <v>0</v>
      </c>
      <c r="QC58" s="30">
        <v>0</v>
      </c>
      <c r="QD58" s="30">
        <v>0</v>
      </c>
      <c r="QE58" s="30">
        <v>0</v>
      </c>
      <c r="QF58" s="30">
        <v>0</v>
      </c>
      <c r="QG58" s="30">
        <v>0</v>
      </c>
      <c r="QH58" s="30">
        <v>0</v>
      </c>
      <c r="QI58" s="30">
        <v>0</v>
      </c>
      <c r="QJ58" s="30">
        <v>0</v>
      </c>
      <c r="QK58" s="30">
        <v>0</v>
      </c>
      <c r="QL58" s="30">
        <v>0</v>
      </c>
      <c r="QM58" s="30">
        <v>0</v>
      </c>
      <c r="QN58" s="30">
        <v>0</v>
      </c>
      <c r="QO58" s="30">
        <f t="shared" si="16"/>
        <v>16633026586</v>
      </c>
      <c r="QP58" s="30">
        <f t="shared" si="17"/>
        <v>9411935920</v>
      </c>
      <c r="QQ58" s="30">
        <v>68579493</v>
      </c>
      <c r="QR58" s="30">
        <v>36856447</v>
      </c>
      <c r="QS58" s="30">
        <v>31723046</v>
      </c>
      <c r="QT58" s="30">
        <v>0</v>
      </c>
      <c r="QU58" s="30">
        <v>0</v>
      </c>
      <c r="QV58" s="30">
        <v>0</v>
      </c>
      <c r="QW58" s="30">
        <v>1389516749</v>
      </c>
      <c r="QX58" s="30">
        <v>1389257555</v>
      </c>
      <c r="QY58" s="30">
        <v>259194</v>
      </c>
      <c r="QZ58" s="30">
        <v>7953839678</v>
      </c>
      <c r="RA58" s="30">
        <v>0</v>
      </c>
      <c r="RB58" s="30">
        <v>0</v>
      </c>
      <c r="RC58" s="30">
        <v>0</v>
      </c>
      <c r="RD58" s="30">
        <v>0</v>
      </c>
      <c r="RE58" s="30">
        <v>0</v>
      </c>
      <c r="RF58" s="30">
        <v>0</v>
      </c>
      <c r="RG58" s="30">
        <v>0</v>
      </c>
      <c r="RH58" s="30">
        <v>0</v>
      </c>
      <c r="RI58" s="30">
        <v>7221090666</v>
      </c>
      <c r="RJ58" s="30">
        <v>7183703377</v>
      </c>
      <c r="RK58" s="30">
        <v>7183703377</v>
      </c>
      <c r="RL58" s="30">
        <v>4818219915</v>
      </c>
      <c r="RM58" s="30">
        <v>727183341</v>
      </c>
      <c r="RN58" s="30">
        <v>210257180</v>
      </c>
      <c r="RO58" s="30">
        <v>0</v>
      </c>
      <c r="RP58" s="30">
        <v>0</v>
      </c>
      <c r="RQ58" s="30">
        <v>0</v>
      </c>
      <c r="RR58" s="30">
        <v>0</v>
      </c>
      <c r="RS58" s="30">
        <v>0</v>
      </c>
      <c r="RT58" s="30">
        <v>15812879</v>
      </c>
      <c r="RU58" s="30">
        <v>1401457000</v>
      </c>
      <c r="RV58" s="30">
        <v>9133466</v>
      </c>
      <c r="RW58" s="30">
        <v>1639596</v>
      </c>
      <c r="RX58" s="30">
        <v>0</v>
      </c>
      <c r="RY58" s="30">
        <v>0</v>
      </c>
      <c r="RZ58" s="30">
        <v>0</v>
      </c>
      <c r="SA58" s="30">
        <v>0</v>
      </c>
      <c r="SB58" s="30">
        <v>0</v>
      </c>
      <c r="SC58" s="30">
        <v>0</v>
      </c>
      <c r="SD58" s="30">
        <v>0</v>
      </c>
      <c r="SE58" s="30">
        <v>0</v>
      </c>
      <c r="SF58" s="30">
        <v>0</v>
      </c>
      <c r="SG58" s="30">
        <v>0</v>
      </c>
      <c r="SH58" s="30">
        <v>0</v>
      </c>
      <c r="SI58" s="30">
        <v>0</v>
      </c>
      <c r="SJ58" s="30">
        <v>0</v>
      </c>
      <c r="SK58" s="30">
        <v>0</v>
      </c>
      <c r="SL58" s="30">
        <v>0</v>
      </c>
      <c r="SM58" s="30">
        <v>0</v>
      </c>
      <c r="SN58" s="30">
        <v>0</v>
      </c>
      <c r="SO58" s="30">
        <v>0</v>
      </c>
      <c r="SP58" s="30">
        <v>0</v>
      </c>
      <c r="SQ58" s="30">
        <v>0</v>
      </c>
      <c r="SR58" s="30">
        <v>0</v>
      </c>
      <c r="SS58" s="30">
        <v>0</v>
      </c>
      <c r="ST58" s="30">
        <v>0</v>
      </c>
      <c r="SU58" s="30">
        <v>0</v>
      </c>
      <c r="SV58" s="30">
        <v>0</v>
      </c>
      <c r="SW58" s="30">
        <v>0</v>
      </c>
      <c r="SX58" s="30">
        <v>0</v>
      </c>
      <c r="SY58" s="30">
        <v>0</v>
      </c>
      <c r="SZ58" s="30">
        <v>0</v>
      </c>
      <c r="TA58" s="30">
        <v>0</v>
      </c>
      <c r="TB58" s="30">
        <v>0</v>
      </c>
      <c r="TC58" s="30">
        <v>0</v>
      </c>
      <c r="TD58" s="30">
        <v>0</v>
      </c>
      <c r="TE58" s="30">
        <v>0</v>
      </c>
      <c r="TF58" s="30">
        <v>0</v>
      </c>
      <c r="TG58" s="30">
        <v>0</v>
      </c>
      <c r="TH58" s="30">
        <v>0</v>
      </c>
      <c r="TI58" s="30">
        <f t="shared" si="18"/>
        <v>937440521</v>
      </c>
      <c r="TJ58" s="30">
        <f t="shared" si="6"/>
        <v>0</v>
      </c>
      <c r="TK58" s="30">
        <v>0</v>
      </c>
      <c r="TL58" s="30">
        <v>0</v>
      </c>
      <c r="TM58" s="30">
        <v>0</v>
      </c>
      <c r="TN58" s="30">
        <v>0</v>
      </c>
      <c r="TO58" s="30">
        <v>0</v>
      </c>
      <c r="TP58" s="30">
        <v>0</v>
      </c>
      <c r="TQ58" s="30">
        <v>0</v>
      </c>
      <c r="TR58" s="30">
        <v>0</v>
      </c>
      <c r="TS58" s="30">
        <v>0</v>
      </c>
      <c r="TT58" s="30">
        <v>0</v>
      </c>
      <c r="TU58" s="30">
        <v>37387289</v>
      </c>
      <c r="TV58" s="30">
        <v>0</v>
      </c>
      <c r="TW58" s="30">
        <v>2209795</v>
      </c>
      <c r="TX58" s="30">
        <v>110000</v>
      </c>
      <c r="TY58" s="30">
        <v>35067494</v>
      </c>
      <c r="TZ58" s="30">
        <v>0</v>
      </c>
      <c r="UA58" s="30">
        <v>0</v>
      </c>
      <c r="UB58" s="30">
        <v>0</v>
      </c>
      <c r="UC58" s="30">
        <v>0</v>
      </c>
      <c r="UD58" s="30">
        <v>0</v>
      </c>
      <c r="UE58" s="30">
        <v>0</v>
      </c>
      <c r="UF58" s="30">
        <v>0</v>
      </c>
      <c r="UG58" s="30">
        <f t="shared" si="24"/>
        <v>184382322819</v>
      </c>
      <c r="UH58" s="1">
        <v>2231784315997</v>
      </c>
      <c r="UI58" s="1">
        <f>SUM($UG$52:UG58)-UH58</f>
        <v>0</v>
      </c>
    </row>
    <row r="59" spans="2:555">
      <c r="B59" s="58">
        <v>40026</v>
      </c>
      <c r="C59" s="30">
        <f t="shared" si="20"/>
        <v>132507054092</v>
      </c>
      <c r="D59" s="30">
        <f t="shared" si="21"/>
        <v>59456342158</v>
      </c>
      <c r="E59" s="30">
        <v>45534405631</v>
      </c>
      <c r="F59" s="30">
        <v>2671790</v>
      </c>
      <c r="G59" s="30">
        <v>611952</v>
      </c>
      <c r="H59" s="30">
        <v>16532520512</v>
      </c>
      <c r="I59" s="30">
        <v>14477528211.905609</v>
      </c>
      <c r="J59" s="30">
        <v>2054992300.0943985</v>
      </c>
      <c r="K59" s="30">
        <v>0</v>
      </c>
      <c r="L59" s="30">
        <v>531891352</v>
      </c>
      <c r="M59" s="30">
        <v>21258174761</v>
      </c>
      <c r="N59" s="30">
        <v>21258174761</v>
      </c>
      <c r="O59" s="30">
        <v>0</v>
      </c>
      <c r="P59" s="30">
        <v>431605581</v>
      </c>
      <c r="Q59" s="30">
        <v>2474402501</v>
      </c>
      <c r="R59" s="30">
        <v>2629880908</v>
      </c>
      <c r="S59" s="30">
        <v>13921936527</v>
      </c>
      <c r="T59" s="30">
        <v>3484233000</v>
      </c>
      <c r="U59" s="30">
        <v>4098866000</v>
      </c>
      <c r="V59" s="30">
        <v>7583099000</v>
      </c>
      <c r="W59" s="30">
        <v>352990622</v>
      </c>
      <c r="X59" s="30">
        <v>2900916820</v>
      </c>
      <c r="Y59" s="30">
        <v>55780968</v>
      </c>
      <c r="Z59" s="30">
        <v>0</v>
      </c>
      <c r="AA59" s="30">
        <v>0</v>
      </c>
      <c r="AB59" s="30">
        <v>58633080</v>
      </c>
      <c r="AC59" s="30">
        <v>41329212</v>
      </c>
      <c r="AD59" s="30">
        <v>2928012017</v>
      </c>
      <c r="AE59" s="30">
        <v>0</v>
      </c>
      <c r="AF59" s="30">
        <v>0</v>
      </c>
      <c r="AG59" s="30">
        <v>0</v>
      </c>
      <c r="AH59" s="30">
        <v>0</v>
      </c>
      <c r="AI59" s="30">
        <f t="shared" si="22"/>
        <v>73050711934</v>
      </c>
      <c r="AJ59" s="30">
        <v>192237340</v>
      </c>
      <c r="AK59" s="30">
        <v>114979747</v>
      </c>
      <c r="AL59" s="30">
        <v>1073100</v>
      </c>
      <c r="AM59" s="30">
        <v>76184493</v>
      </c>
      <c r="AN59" s="30">
        <v>0</v>
      </c>
      <c r="AO59" s="30">
        <v>844145716</v>
      </c>
      <c r="AP59" s="30">
        <v>820045420</v>
      </c>
      <c r="AQ59" s="30">
        <v>1979459</v>
      </c>
      <c r="AR59" s="30">
        <v>9033690</v>
      </c>
      <c r="AS59" s="30">
        <v>65220</v>
      </c>
      <c r="AT59" s="30">
        <v>5554896</v>
      </c>
      <c r="AU59" s="30">
        <v>7467031</v>
      </c>
      <c r="AV59" s="30">
        <v>0</v>
      </c>
      <c r="AW59" s="30">
        <v>0</v>
      </c>
      <c r="AX59" s="30">
        <v>0</v>
      </c>
      <c r="AY59" s="30">
        <v>0</v>
      </c>
      <c r="AZ59" s="30">
        <v>0</v>
      </c>
      <c r="BA59" s="30">
        <v>0</v>
      </c>
      <c r="BB59" s="30">
        <v>0</v>
      </c>
      <c r="BC59" s="30">
        <v>0</v>
      </c>
      <c r="BD59" s="30">
        <v>2201058884</v>
      </c>
      <c r="BE59" s="30">
        <v>56035</v>
      </c>
      <c r="BF59" s="30">
        <v>2024175470</v>
      </c>
      <c r="BG59" s="30">
        <v>88592401</v>
      </c>
      <c r="BH59" s="30">
        <v>169506</v>
      </c>
      <c r="BI59" s="30">
        <v>318286</v>
      </c>
      <c r="BJ59" s="30">
        <v>431066</v>
      </c>
      <c r="BK59" s="30">
        <v>0</v>
      </c>
      <c r="BL59" s="30">
        <v>9875144</v>
      </c>
      <c r="BM59" s="30">
        <v>0</v>
      </c>
      <c r="BN59" s="30">
        <v>7878172</v>
      </c>
      <c r="BO59" s="30">
        <v>0</v>
      </c>
      <c r="BP59" s="30">
        <v>0</v>
      </c>
      <c r="BQ59" s="30">
        <v>0</v>
      </c>
      <c r="BR59" s="30">
        <v>69562804</v>
      </c>
      <c r="BS59" s="30">
        <v>0</v>
      </c>
      <c r="BT59" s="30">
        <v>57271883</v>
      </c>
      <c r="BU59" s="30">
        <v>0</v>
      </c>
      <c r="BV59" s="30">
        <v>928397</v>
      </c>
      <c r="BW59" s="30">
        <v>117774</v>
      </c>
      <c r="BX59" s="30">
        <v>774786</v>
      </c>
      <c r="BY59" s="30">
        <v>55450926</v>
      </c>
      <c r="BZ59" s="30">
        <v>0</v>
      </c>
      <c r="CA59" s="30">
        <v>0</v>
      </c>
      <c r="CB59" s="30">
        <v>0</v>
      </c>
      <c r="CC59" s="30">
        <v>2705837382</v>
      </c>
      <c r="CD59" s="30">
        <v>0</v>
      </c>
      <c r="CE59" s="30">
        <v>4256987490</v>
      </c>
      <c r="CF59" s="30">
        <v>113871597</v>
      </c>
      <c r="CG59" s="30">
        <v>2247987879</v>
      </c>
      <c r="CH59" s="30">
        <v>95402296</v>
      </c>
      <c r="CI59" s="30">
        <v>31000749</v>
      </c>
      <c r="CJ59" s="30">
        <v>983802</v>
      </c>
      <c r="CK59" s="30">
        <v>15758950</v>
      </c>
      <c r="CL59" s="30">
        <v>2891257</v>
      </c>
      <c r="CM59" s="30">
        <v>670029</v>
      </c>
      <c r="CN59" s="30">
        <v>2229189</v>
      </c>
      <c r="CO59" s="30">
        <v>384000</v>
      </c>
      <c r="CP59" s="30">
        <v>8083522</v>
      </c>
      <c r="CQ59" s="30">
        <v>0</v>
      </c>
      <c r="CR59" s="30">
        <v>0</v>
      </c>
      <c r="CS59" s="30">
        <v>1538123311</v>
      </c>
      <c r="CT59" s="30">
        <v>444667975</v>
      </c>
      <c r="CU59" s="30">
        <v>24543820</v>
      </c>
      <c r="CV59" s="30">
        <v>49139218</v>
      </c>
      <c r="CW59" s="30">
        <v>18834582</v>
      </c>
      <c r="CX59" s="30">
        <v>8117277</v>
      </c>
      <c r="CY59" s="30">
        <v>1438428</v>
      </c>
      <c r="CZ59" s="30">
        <f t="shared" si="8"/>
        <v>991382011</v>
      </c>
      <c r="DA59" s="30">
        <v>873198000</v>
      </c>
      <c r="DB59" s="30">
        <v>91270801</v>
      </c>
      <c r="DC59" s="30">
        <v>0</v>
      </c>
      <c r="DD59" s="30">
        <v>26913210</v>
      </c>
      <c r="DE59" s="30">
        <v>0</v>
      </c>
      <c r="DF59" s="30">
        <v>0</v>
      </c>
      <c r="DG59" s="30">
        <v>0</v>
      </c>
      <c r="DH59" s="30">
        <v>0</v>
      </c>
      <c r="DI59" s="30">
        <v>92502</v>
      </c>
      <c r="DJ59" s="30">
        <v>0</v>
      </c>
      <c r="DK59" s="30">
        <v>92502</v>
      </c>
      <c r="DL59" s="30">
        <v>0</v>
      </c>
      <c r="DM59" s="30">
        <f t="shared" si="9"/>
        <v>428940166</v>
      </c>
      <c r="DN59" s="30">
        <v>36516012</v>
      </c>
      <c r="DO59" s="30">
        <v>4594271</v>
      </c>
      <c r="DP59" s="30">
        <v>2985000</v>
      </c>
      <c r="DQ59" s="30">
        <v>1609271</v>
      </c>
      <c r="DR59" s="30">
        <v>275371692</v>
      </c>
      <c r="DS59" s="30">
        <v>15036120</v>
      </c>
      <c r="DT59" s="30">
        <v>13257332</v>
      </c>
      <c r="DU59" s="30">
        <v>1686831</v>
      </c>
      <c r="DV59" s="30">
        <v>91957</v>
      </c>
      <c r="DW59" s="30">
        <v>5988200</v>
      </c>
      <c r="DX59" s="30">
        <v>1219200</v>
      </c>
      <c r="DY59" s="30">
        <v>546600</v>
      </c>
      <c r="DZ59" s="30">
        <v>0</v>
      </c>
      <c r="EA59" s="30">
        <v>4222400</v>
      </c>
      <c r="EB59" s="30">
        <v>0</v>
      </c>
      <c r="EC59" s="30">
        <v>7708725</v>
      </c>
      <c r="ED59" s="30">
        <v>112475</v>
      </c>
      <c r="EE59" s="30">
        <v>7592800</v>
      </c>
      <c r="EF59" s="30">
        <v>3450</v>
      </c>
      <c r="EG59" s="30">
        <v>14790470</v>
      </c>
      <c r="EH59" s="30">
        <v>14774093</v>
      </c>
      <c r="EI59" s="30">
        <v>0</v>
      </c>
      <c r="EJ59" s="30">
        <v>16377</v>
      </c>
      <c r="EK59" s="30">
        <v>32904729</v>
      </c>
      <c r="EL59" s="30">
        <v>3275400</v>
      </c>
      <c r="EM59" s="30">
        <v>624365</v>
      </c>
      <c r="EN59" s="30">
        <v>21064158</v>
      </c>
      <c r="EO59" s="30">
        <v>1490307</v>
      </c>
      <c r="EP59" s="30">
        <v>474933</v>
      </c>
      <c r="EQ59" s="30">
        <v>32754</v>
      </c>
      <c r="ER59" s="30">
        <v>0</v>
      </c>
      <c r="ES59" s="30">
        <v>687834</v>
      </c>
      <c r="ET59" s="30">
        <v>294786</v>
      </c>
      <c r="EU59" s="30">
        <v>3537432</v>
      </c>
      <c r="EV59" s="30">
        <v>1537770</v>
      </c>
      <c r="EW59" s="30">
        <v>35521713</v>
      </c>
      <c r="EX59" s="30">
        <v>0</v>
      </c>
      <c r="EY59" s="30">
        <v>1015374</v>
      </c>
      <c r="EZ59" s="30">
        <v>28348587</v>
      </c>
      <c r="FA59" s="30">
        <v>6157752</v>
      </c>
      <c r="FB59" s="30">
        <v>0</v>
      </c>
      <c r="FC59" s="30">
        <v>114703</v>
      </c>
      <c r="FD59" s="30">
        <v>0</v>
      </c>
      <c r="FE59" s="30">
        <v>0</v>
      </c>
      <c r="FF59" s="30">
        <v>131777600</v>
      </c>
      <c r="FG59" s="30">
        <v>112458191</v>
      </c>
      <c r="FH59" s="30">
        <v>1703208</v>
      </c>
      <c r="FI59" s="30">
        <v>101581700</v>
      </c>
      <c r="FJ59" s="30">
        <v>7879500</v>
      </c>
      <c r="FK59" s="30">
        <v>1497105</v>
      </c>
      <c r="FL59" s="30">
        <v>0</v>
      </c>
      <c r="FM59" s="30">
        <v>0</v>
      </c>
      <c r="FN59" s="30">
        <v>0</v>
      </c>
      <c r="FO59" s="30">
        <v>6382395</v>
      </c>
      <c r="FP59" s="30">
        <v>1293783</v>
      </c>
      <c r="FQ59" s="30">
        <v>0</v>
      </c>
      <c r="FR59" s="30">
        <f t="shared" si="10"/>
        <v>256491613</v>
      </c>
      <c r="FS59" s="30">
        <v>62435220</v>
      </c>
      <c r="FT59" s="30">
        <v>377659</v>
      </c>
      <c r="FU59" s="30">
        <v>21124106</v>
      </c>
      <c r="FV59" s="30">
        <v>26861059</v>
      </c>
      <c r="FW59" s="30">
        <v>168589</v>
      </c>
      <c r="FX59" s="30">
        <v>26692470</v>
      </c>
      <c r="FY59" s="30">
        <v>36400</v>
      </c>
      <c r="FZ59" s="30">
        <v>311163</v>
      </c>
      <c r="GA59" s="30">
        <v>9584833</v>
      </c>
      <c r="GB59" s="30">
        <v>4140000</v>
      </c>
      <c r="GC59" s="30">
        <v>6578000</v>
      </c>
      <c r="GD59" s="30">
        <v>0</v>
      </c>
      <c r="GE59" s="30">
        <v>6578000</v>
      </c>
      <c r="GF59" s="30">
        <v>0</v>
      </c>
      <c r="GG59" s="30">
        <v>234423</v>
      </c>
      <c r="GH59" s="30">
        <v>6624000</v>
      </c>
      <c r="GI59" s="30">
        <v>50432000</v>
      </c>
      <c r="GJ59" s="30">
        <v>50432000</v>
      </c>
      <c r="GK59" s="30">
        <v>0</v>
      </c>
      <c r="GL59" s="30">
        <v>130187970</v>
      </c>
      <c r="GM59" s="30">
        <v>10255389</v>
      </c>
      <c r="GN59" s="30">
        <v>0</v>
      </c>
      <c r="GO59" s="30">
        <v>0</v>
      </c>
      <c r="GP59" s="30">
        <v>44903698</v>
      </c>
      <c r="GQ59" s="30">
        <v>15896325</v>
      </c>
      <c r="GR59" s="30">
        <v>96000</v>
      </c>
      <c r="GS59" s="30">
        <v>0</v>
      </c>
      <c r="GT59" s="30">
        <v>59036558</v>
      </c>
      <c r="GU59" s="30">
        <v>4335512448</v>
      </c>
      <c r="GV59" s="30">
        <v>854100</v>
      </c>
      <c r="GW59" s="30">
        <v>0</v>
      </c>
      <c r="GX59" s="30">
        <v>0</v>
      </c>
      <c r="GY59" s="30">
        <v>0</v>
      </c>
      <c r="GZ59" s="30">
        <f t="shared" si="19"/>
        <v>3000438700</v>
      </c>
      <c r="HA59" s="30">
        <v>50639</v>
      </c>
      <c r="HB59" s="30">
        <v>0</v>
      </c>
      <c r="HC59" s="30">
        <v>0</v>
      </c>
      <c r="HD59" s="30">
        <v>1334169009</v>
      </c>
      <c r="HE59" s="30">
        <v>0</v>
      </c>
      <c r="HF59" s="30">
        <v>0</v>
      </c>
      <c r="HG59" s="30">
        <v>0</v>
      </c>
      <c r="HH59" s="30">
        <f t="shared" si="11"/>
        <v>2721507800</v>
      </c>
      <c r="HI59" s="30">
        <f t="shared" si="12"/>
        <v>278930900</v>
      </c>
      <c r="HJ59" s="30">
        <v>2721507800</v>
      </c>
      <c r="HK59" s="30">
        <v>278930900</v>
      </c>
      <c r="HL59" s="30">
        <v>0</v>
      </c>
      <c r="HM59" s="30">
        <v>0</v>
      </c>
      <c r="HN59" s="30">
        <v>0</v>
      </c>
      <c r="HO59" s="30">
        <v>0</v>
      </c>
      <c r="HP59" s="30">
        <v>230601658</v>
      </c>
      <c r="HQ59" s="30">
        <v>4967411</v>
      </c>
      <c r="HR59" s="30">
        <v>4453422</v>
      </c>
      <c r="HS59" s="30">
        <v>13115445</v>
      </c>
      <c r="HT59" s="30">
        <v>208065380</v>
      </c>
      <c r="HU59" s="30">
        <v>0</v>
      </c>
      <c r="HV59" s="30">
        <v>0</v>
      </c>
      <c r="HW59" s="30">
        <v>0</v>
      </c>
      <c r="HX59" s="30">
        <f t="shared" si="13"/>
        <v>2721507800</v>
      </c>
      <c r="HY59" s="30">
        <f t="shared" si="14"/>
        <v>278930900</v>
      </c>
      <c r="HZ59" s="30">
        <v>57772136510</v>
      </c>
      <c r="IA59" s="30">
        <v>56349876264</v>
      </c>
      <c r="IB59" s="30">
        <v>56349876264</v>
      </c>
      <c r="IC59" s="30">
        <v>0</v>
      </c>
      <c r="ID59" s="30">
        <v>0</v>
      </c>
      <c r="IE59" s="30">
        <v>0</v>
      </c>
      <c r="IF59" s="30">
        <v>0</v>
      </c>
      <c r="IG59" s="30">
        <v>41680247106</v>
      </c>
      <c r="IH59" s="30">
        <v>36207088069</v>
      </c>
      <c r="II59" s="30">
        <v>0</v>
      </c>
      <c r="IJ59" s="30">
        <v>5473159037</v>
      </c>
      <c r="IK59" s="30">
        <v>0</v>
      </c>
      <c r="IL59" s="30">
        <v>2441360218</v>
      </c>
      <c r="IM59" s="30">
        <v>1445630465</v>
      </c>
      <c r="IN59" s="30">
        <v>203167574</v>
      </c>
      <c r="IO59" s="30">
        <v>152375682</v>
      </c>
      <c r="IP59" s="30">
        <v>2085816962</v>
      </c>
      <c r="IQ59" s="30">
        <v>0</v>
      </c>
      <c r="IR59" s="30">
        <v>0</v>
      </c>
      <c r="IS59" s="30">
        <v>0</v>
      </c>
      <c r="IT59" s="30">
        <v>0</v>
      </c>
      <c r="IU59" s="30">
        <v>0</v>
      </c>
      <c r="IV59" s="30">
        <v>205303790</v>
      </c>
      <c r="IW59" s="30">
        <v>0</v>
      </c>
      <c r="IX59" s="30">
        <v>2807479685</v>
      </c>
      <c r="IY59" s="30">
        <v>0</v>
      </c>
      <c r="IZ59" s="30">
        <v>0</v>
      </c>
      <c r="JA59" s="30">
        <v>0</v>
      </c>
      <c r="JB59" s="30">
        <v>7224000000</v>
      </c>
      <c r="JC59" s="30">
        <v>0</v>
      </c>
      <c r="JD59" s="30">
        <v>545855000</v>
      </c>
      <c r="JE59" s="30">
        <v>0</v>
      </c>
      <c r="JF59" s="30">
        <v>0</v>
      </c>
      <c r="JG59" s="30">
        <v>0</v>
      </c>
      <c r="JH59" s="30">
        <v>0</v>
      </c>
      <c r="JI59" s="43">
        <v>0</v>
      </c>
      <c r="JJ59" s="43">
        <v>0</v>
      </c>
      <c r="JK59" s="43">
        <v>0</v>
      </c>
      <c r="JL59" s="43"/>
      <c r="JM59" s="30">
        <v>0</v>
      </c>
      <c r="JN59" s="43">
        <v>0</v>
      </c>
      <c r="JO59" s="30">
        <v>1672646274</v>
      </c>
      <c r="JP59" s="30">
        <v>14743391</v>
      </c>
      <c r="JQ59" s="30">
        <v>14743391</v>
      </c>
      <c r="JR59" s="30">
        <v>0</v>
      </c>
      <c r="JS59" s="30">
        <v>0</v>
      </c>
      <c r="JT59" s="30">
        <v>0</v>
      </c>
      <c r="JU59" s="30">
        <v>0</v>
      </c>
      <c r="JV59" s="30">
        <v>0</v>
      </c>
      <c r="JW59" s="30">
        <v>0</v>
      </c>
      <c r="JX59" s="30">
        <v>0</v>
      </c>
      <c r="JY59" s="30">
        <v>0</v>
      </c>
      <c r="JZ59" s="30">
        <v>0</v>
      </c>
      <c r="KA59" s="30">
        <v>0</v>
      </c>
      <c r="KB59" s="30">
        <v>0</v>
      </c>
      <c r="KC59" s="30">
        <v>0</v>
      </c>
      <c r="KD59" s="30">
        <v>0</v>
      </c>
      <c r="KE59" s="30">
        <v>0</v>
      </c>
      <c r="KF59" s="30">
        <v>0</v>
      </c>
      <c r="KG59" s="30">
        <v>0</v>
      </c>
      <c r="KH59" s="30">
        <v>0</v>
      </c>
      <c r="KI59" s="43">
        <v>0</v>
      </c>
      <c r="KJ59" s="43">
        <v>0</v>
      </c>
      <c r="KK59" s="43">
        <v>0</v>
      </c>
      <c r="KL59" s="43">
        <v>0</v>
      </c>
      <c r="KM59" s="30">
        <v>1407516855</v>
      </c>
      <c r="KN59" s="30">
        <v>900817625</v>
      </c>
      <c r="KO59" s="30">
        <v>44298834</v>
      </c>
      <c r="KP59" s="30">
        <v>14756731</v>
      </c>
      <c r="KQ59" s="30">
        <v>7697094</v>
      </c>
      <c r="KR59" s="30">
        <v>0</v>
      </c>
      <c r="KS59" s="30">
        <v>1851147</v>
      </c>
      <c r="KT59" s="30">
        <v>0</v>
      </c>
      <c r="KU59" s="30">
        <v>0</v>
      </c>
      <c r="KV59" s="30">
        <v>50542540</v>
      </c>
      <c r="KW59" s="30">
        <v>0</v>
      </c>
      <c r="KX59" s="30">
        <v>616138</v>
      </c>
      <c r="KY59" s="30">
        <v>1812959</v>
      </c>
      <c r="KZ59" s="30">
        <v>2067224</v>
      </c>
      <c r="LA59" s="30">
        <v>8429645</v>
      </c>
      <c r="LB59" s="30">
        <v>1825906</v>
      </c>
      <c r="LC59" s="30">
        <v>4050087</v>
      </c>
      <c r="LD59" s="30">
        <v>342998576</v>
      </c>
      <c r="LE59" s="30">
        <v>209605</v>
      </c>
      <c r="LF59" s="30">
        <v>559390</v>
      </c>
      <c r="LG59" s="30">
        <v>1871352</v>
      </c>
      <c r="LH59" s="30">
        <v>4473132</v>
      </c>
      <c r="LI59" s="30">
        <v>11730679</v>
      </c>
      <c r="LJ59" s="31">
        <v>0</v>
      </c>
      <c r="LK59" s="31">
        <v>0</v>
      </c>
      <c r="LL59" s="30">
        <v>867335</v>
      </c>
      <c r="LM59" s="30">
        <v>6040856</v>
      </c>
      <c r="LN59" s="31">
        <v>0</v>
      </c>
      <c r="LO59" s="31">
        <v>0</v>
      </c>
      <c r="LP59" s="31">
        <v>0</v>
      </c>
      <c r="LQ59" s="31">
        <v>0</v>
      </c>
      <c r="LR59" s="31">
        <v>0</v>
      </c>
      <c r="LS59" s="31">
        <v>0</v>
      </c>
      <c r="LT59" s="31">
        <v>0</v>
      </c>
      <c r="LU59" s="31">
        <v>0</v>
      </c>
      <c r="LV59" s="31">
        <v>0</v>
      </c>
      <c r="LW59" s="31">
        <v>0</v>
      </c>
      <c r="LX59" s="31">
        <v>0</v>
      </c>
      <c r="LY59" s="31">
        <v>0</v>
      </c>
      <c r="LZ59" s="31">
        <v>0</v>
      </c>
      <c r="MA59" s="31">
        <v>0</v>
      </c>
      <c r="MB59" s="31">
        <v>0</v>
      </c>
      <c r="MC59" s="31">
        <v>0</v>
      </c>
      <c r="MD59" s="31">
        <v>0</v>
      </c>
      <c r="ME59" s="31">
        <v>0</v>
      </c>
      <c r="MF59" s="31">
        <v>0</v>
      </c>
      <c r="MG59" s="31">
        <v>0</v>
      </c>
      <c r="MH59" s="31">
        <v>0</v>
      </c>
      <c r="MI59" s="31">
        <v>0</v>
      </c>
      <c r="MJ59" s="31">
        <v>0</v>
      </c>
      <c r="MK59" s="31">
        <v>0</v>
      </c>
      <c r="ML59" s="31">
        <v>0</v>
      </c>
      <c r="MM59" s="31">
        <v>0</v>
      </c>
      <c r="MN59" s="31">
        <v>0</v>
      </c>
      <c r="MO59" s="31">
        <v>0</v>
      </c>
      <c r="MP59" s="31">
        <v>0</v>
      </c>
      <c r="MQ59" s="30">
        <v>0</v>
      </c>
      <c r="MR59" s="30">
        <v>0</v>
      </c>
      <c r="MS59" s="30">
        <f t="shared" si="23"/>
        <v>13880946490</v>
      </c>
      <c r="MT59" s="30">
        <v>12737009131</v>
      </c>
      <c r="MU59" s="30">
        <v>0</v>
      </c>
      <c r="MV59" s="30">
        <v>65002993</v>
      </c>
      <c r="MW59" s="30">
        <v>0</v>
      </c>
      <c r="MX59" s="30">
        <v>0</v>
      </c>
      <c r="MY59" s="30">
        <v>0</v>
      </c>
      <c r="MZ59" s="30">
        <v>10436388608</v>
      </c>
      <c r="NA59" s="30">
        <f t="shared" si="4"/>
        <v>0</v>
      </c>
      <c r="NB59" s="30">
        <v>0</v>
      </c>
      <c r="NC59" s="30">
        <v>0</v>
      </c>
      <c r="ND59" s="30">
        <f t="shared" si="5"/>
        <v>0</v>
      </c>
      <c r="NE59" s="30">
        <v>0</v>
      </c>
      <c r="NF59" s="30">
        <v>0</v>
      </c>
      <c r="NG59" s="43">
        <v>818051686</v>
      </c>
      <c r="NH59" s="43">
        <v>0</v>
      </c>
      <c r="NI59" s="30">
        <v>0</v>
      </c>
      <c r="NJ59" s="30">
        <v>0</v>
      </c>
      <c r="NK59" s="30">
        <v>0</v>
      </c>
      <c r="NL59" s="30">
        <v>0</v>
      </c>
      <c r="NM59" s="30">
        <v>0</v>
      </c>
      <c r="NN59" s="30">
        <v>0</v>
      </c>
      <c r="NO59" s="30">
        <v>0</v>
      </c>
      <c r="NP59" s="30">
        <v>0</v>
      </c>
      <c r="NQ59" s="30">
        <v>0</v>
      </c>
      <c r="NR59" s="30">
        <v>0</v>
      </c>
      <c r="NS59" s="30">
        <v>0</v>
      </c>
      <c r="NT59" s="30">
        <v>0</v>
      </c>
      <c r="NU59" s="43">
        <v>1415588067</v>
      </c>
      <c r="NV59" s="30">
        <v>0</v>
      </c>
      <c r="NW59" s="43">
        <v>0</v>
      </c>
      <c r="NX59" s="43">
        <v>1977777</v>
      </c>
      <c r="NY59" s="43">
        <v>0</v>
      </c>
      <c r="NZ59" s="43">
        <v>0</v>
      </c>
      <c r="OA59" s="30">
        <v>119167161</v>
      </c>
      <c r="OB59" s="30">
        <v>0</v>
      </c>
      <c r="OC59" s="30">
        <v>0</v>
      </c>
      <c r="OD59" s="30">
        <v>0</v>
      </c>
      <c r="OE59" s="30">
        <v>0</v>
      </c>
      <c r="OF59" s="30">
        <v>0</v>
      </c>
      <c r="OG59" s="30">
        <v>0</v>
      </c>
      <c r="OH59" s="30">
        <v>0</v>
      </c>
      <c r="OI59" s="30">
        <v>0</v>
      </c>
      <c r="OJ59" s="30">
        <v>0</v>
      </c>
      <c r="OK59" s="30">
        <v>0</v>
      </c>
      <c r="OL59" s="30">
        <v>0</v>
      </c>
      <c r="OM59" s="30">
        <v>0</v>
      </c>
      <c r="ON59" s="30">
        <v>0</v>
      </c>
      <c r="OO59" s="30">
        <v>0</v>
      </c>
      <c r="OP59" s="43">
        <v>119167161</v>
      </c>
      <c r="OQ59" s="43">
        <v>0</v>
      </c>
      <c r="OR59" s="43">
        <v>0</v>
      </c>
      <c r="OS59" s="30">
        <v>1024770198</v>
      </c>
      <c r="OT59" s="30">
        <v>0</v>
      </c>
      <c r="OU59" s="43">
        <v>964126084</v>
      </c>
      <c r="OV59" s="30">
        <v>0</v>
      </c>
      <c r="OW59" s="30">
        <v>0</v>
      </c>
      <c r="OX59" s="43">
        <v>4650900</v>
      </c>
      <c r="OY59" s="30">
        <v>0</v>
      </c>
      <c r="OZ59" s="30">
        <v>0</v>
      </c>
      <c r="PA59" s="30">
        <v>0</v>
      </c>
      <c r="PB59" s="30">
        <v>0</v>
      </c>
      <c r="PC59" s="30">
        <v>0</v>
      </c>
      <c r="PD59" s="30">
        <v>0</v>
      </c>
      <c r="PE59" s="30">
        <v>0</v>
      </c>
      <c r="PF59" s="30">
        <v>0</v>
      </c>
      <c r="PG59" s="30">
        <v>0</v>
      </c>
      <c r="PH59" s="30">
        <v>0</v>
      </c>
      <c r="PI59" s="30">
        <v>0</v>
      </c>
      <c r="PJ59" s="30">
        <v>0</v>
      </c>
      <c r="PK59" s="43">
        <v>0</v>
      </c>
      <c r="PL59" s="30">
        <v>0</v>
      </c>
      <c r="PM59" s="43">
        <v>55993214</v>
      </c>
      <c r="PN59" s="43">
        <v>55993214</v>
      </c>
      <c r="PO59" s="30">
        <v>0</v>
      </c>
      <c r="PP59" s="30">
        <v>0</v>
      </c>
      <c r="PQ59" s="43">
        <v>0</v>
      </c>
      <c r="PR59" s="43">
        <v>0</v>
      </c>
      <c r="PS59" s="43">
        <v>0</v>
      </c>
      <c r="PT59" s="30">
        <f t="shared" si="15"/>
        <v>0</v>
      </c>
      <c r="PU59" s="30">
        <v>0</v>
      </c>
      <c r="PV59" s="30">
        <v>0</v>
      </c>
      <c r="PW59" s="30">
        <v>0</v>
      </c>
      <c r="PX59" s="30">
        <v>0</v>
      </c>
      <c r="PY59" s="30">
        <v>0</v>
      </c>
      <c r="PZ59" s="30">
        <v>0</v>
      </c>
      <c r="QA59" s="30">
        <v>0</v>
      </c>
      <c r="QB59" s="43">
        <v>0</v>
      </c>
      <c r="QC59" s="43">
        <v>0</v>
      </c>
      <c r="QD59" s="43">
        <v>0</v>
      </c>
      <c r="QE59" s="43">
        <v>0</v>
      </c>
      <c r="QF59" s="43">
        <v>0</v>
      </c>
      <c r="QG59" s="43">
        <v>0</v>
      </c>
      <c r="QH59" s="43">
        <v>0</v>
      </c>
      <c r="QI59" s="43">
        <v>0</v>
      </c>
      <c r="QJ59" s="43">
        <v>0</v>
      </c>
      <c r="QK59" s="43">
        <v>0</v>
      </c>
      <c r="QL59" s="43">
        <v>0</v>
      </c>
      <c r="QM59" s="43">
        <v>0</v>
      </c>
      <c r="QN59" s="43">
        <v>0</v>
      </c>
      <c r="QO59" s="30">
        <f t="shared" si="16"/>
        <v>9837227381</v>
      </c>
      <c r="QP59" s="30">
        <f t="shared" si="17"/>
        <v>947303499</v>
      </c>
      <c r="QQ59" s="30">
        <v>4416557</v>
      </c>
      <c r="QR59" s="30">
        <v>4295927</v>
      </c>
      <c r="QS59" s="30">
        <v>120630</v>
      </c>
      <c r="QT59" s="30">
        <v>0</v>
      </c>
      <c r="QU59" s="30">
        <v>0</v>
      </c>
      <c r="QV59" s="30">
        <v>0</v>
      </c>
      <c r="QW59" s="30">
        <v>676182725</v>
      </c>
      <c r="QX59" s="30">
        <v>674899228</v>
      </c>
      <c r="QY59" s="30">
        <v>1283497</v>
      </c>
      <c r="QZ59" s="30">
        <v>266704217</v>
      </c>
      <c r="RA59" s="30">
        <v>0</v>
      </c>
      <c r="RB59" s="30">
        <v>0</v>
      </c>
      <c r="RC59" s="30">
        <v>0</v>
      </c>
      <c r="RD59" s="30">
        <v>0</v>
      </c>
      <c r="RE59" s="30">
        <v>0</v>
      </c>
      <c r="RF59" s="30">
        <v>0</v>
      </c>
      <c r="RG59" s="30">
        <v>0</v>
      </c>
      <c r="RH59" s="30">
        <v>0</v>
      </c>
      <c r="RI59" s="30">
        <v>8889923882</v>
      </c>
      <c r="RJ59" s="30">
        <v>8818482051</v>
      </c>
      <c r="RK59" s="30">
        <v>8818482051</v>
      </c>
      <c r="RL59" s="30">
        <v>7984022650</v>
      </c>
      <c r="RM59" s="30">
        <v>603906117</v>
      </c>
      <c r="RN59" s="30">
        <v>175815962</v>
      </c>
      <c r="RO59" s="30">
        <v>0</v>
      </c>
      <c r="RP59" s="30">
        <v>0</v>
      </c>
      <c r="RQ59" s="30">
        <v>0</v>
      </c>
      <c r="RR59" s="30">
        <v>0</v>
      </c>
      <c r="RS59" s="30">
        <v>0</v>
      </c>
      <c r="RT59" s="30">
        <v>12835786</v>
      </c>
      <c r="RU59" s="30">
        <v>31076348</v>
      </c>
      <c r="RV59" s="30">
        <v>9050906</v>
      </c>
      <c r="RW59" s="30">
        <v>1774282</v>
      </c>
      <c r="RX59" s="30">
        <v>0</v>
      </c>
      <c r="RY59" s="30">
        <v>0</v>
      </c>
      <c r="RZ59" s="30">
        <v>0</v>
      </c>
      <c r="SA59" s="30">
        <v>0</v>
      </c>
      <c r="SB59" s="30">
        <v>0</v>
      </c>
      <c r="SC59" s="30">
        <v>0</v>
      </c>
      <c r="SD59" s="30">
        <v>0</v>
      </c>
      <c r="SE59" s="30">
        <v>0</v>
      </c>
      <c r="SF59" s="30">
        <v>0</v>
      </c>
      <c r="SG59" s="30">
        <v>0</v>
      </c>
      <c r="SH59" s="30">
        <v>0</v>
      </c>
      <c r="SI59" s="30">
        <v>0</v>
      </c>
      <c r="SJ59" s="30">
        <v>0</v>
      </c>
      <c r="SK59" s="30">
        <v>0</v>
      </c>
      <c r="SL59" s="30">
        <v>0</v>
      </c>
      <c r="SM59" s="30">
        <v>0</v>
      </c>
      <c r="SN59" s="30">
        <v>0</v>
      </c>
      <c r="SO59" s="30">
        <v>0</v>
      </c>
      <c r="SP59" s="30">
        <v>0</v>
      </c>
      <c r="SQ59" s="30">
        <v>0</v>
      </c>
      <c r="SR59" s="30">
        <v>0</v>
      </c>
      <c r="SS59" s="30">
        <v>0</v>
      </c>
      <c r="ST59" s="30">
        <v>0</v>
      </c>
      <c r="SU59" s="30">
        <v>0</v>
      </c>
      <c r="SV59" s="30">
        <v>0</v>
      </c>
      <c r="SW59" s="30">
        <v>0</v>
      </c>
      <c r="SX59" s="30">
        <v>0</v>
      </c>
      <c r="SY59" s="30">
        <v>0</v>
      </c>
      <c r="SZ59" s="30">
        <v>0</v>
      </c>
      <c r="TA59" s="30">
        <v>0</v>
      </c>
      <c r="TB59" s="30">
        <v>0</v>
      </c>
      <c r="TC59" s="30">
        <v>0</v>
      </c>
      <c r="TD59" s="30">
        <v>0</v>
      </c>
      <c r="TE59" s="30">
        <v>0</v>
      </c>
      <c r="TF59" s="30">
        <v>0</v>
      </c>
      <c r="TG59" s="30">
        <v>0</v>
      </c>
      <c r="TH59" s="30">
        <v>0</v>
      </c>
      <c r="TI59" s="30">
        <f t="shared" si="18"/>
        <v>779722079</v>
      </c>
      <c r="TJ59" s="30">
        <f t="shared" si="6"/>
        <v>0</v>
      </c>
      <c r="TK59" s="30">
        <v>0</v>
      </c>
      <c r="TL59" s="30">
        <v>0</v>
      </c>
      <c r="TM59" s="30">
        <v>0</v>
      </c>
      <c r="TN59" s="30">
        <v>0</v>
      </c>
      <c r="TO59" s="30">
        <v>0</v>
      </c>
      <c r="TP59" s="30">
        <v>0</v>
      </c>
      <c r="TQ59" s="30">
        <v>0</v>
      </c>
      <c r="TR59" s="30">
        <v>0</v>
      </c>
      <c r="TS59" s="30">
        <v>0</v>
      </c>
      <c r="TT59" s="30">
        <v>0</v>
      </c>
      <c r="TU59" s="30">
        <v>71441831</v>
      </c>
      <c r="TV59" s="30">
        <v>0</v>
      </c>
      <c r="TW59" s="30">
        <v>637686</v>
      </c>
      <c r="TX59" s="30">
        <v>110000</v>
      </c>
      <c r="TY59" s="30">
        <v>70694145</v>
      </c>
      <c r="TZ59" s="30">
        <v>0</v>
      </c>
      <c r="UA59" s="30">
        <v>0</v>
      </c>
      <c r="UB59" s="30">
        <v>0</v>
      </c>
      <c r="UC59" s="30">
        <v>0</v>
      </c>
      <c r="UD59" s="30">
        <v>0</v>
      </c>
      <c r="UE59" s="30">
        <v>0</v>
      </c>
      <c r="UF59" s="30">
        <v>0</v>
      </c>
      <c r="UG59" s="30">
        <f t="shared" si="24"/>
        <v>156225227963</v>
      </c>
      <c r="UH59" s="1">
        <v>2388009543960</v>
      </c>
      <c r="UI59" s="1">
        <f>SUM($UG$52:UG59)-UH59</f>
        <v>0</v>
      </c>
    </row>
    <row r="60" spans="2:555">
      <c r="B60" s="58">
        <v>40057</v>
      </c>
      <c r="C60" s="30">
        <f t="shared" si="20"/>
        <v>155991066559</v>
      </c>
      <c r="D60" s="30">
        <f t="shared" si="21"/>
        <v>67552554282</v>
      </c>
      <c r="E60" s="30">
        <v>54171215473</v>
      </c>
      <c r="F60" s="30">
        <v>2773977</v>
      </c>
      <c r="G60" s="30">
        <v>9961241</v>
      </c>
      <c r="H60" s="30">
        <v>12247585527</v>
      </c>
      <c r="I60" s="30">
        <v>10725210645.635498</v>
      </c>
      <c r="J60" s="30">
        <v>1522374881.364502</v>
      </c>
      <c r="K60" s="30">
        <v>0</v>
      </c>
      <c r="L60" s="30">
        <v>6011605596</v>
      </c>
      <c r="M60" s="30">
        <v>27878246916</v>
      </c>
      <c r="N60" s="30">
        <v>27878246916</v>
      </c>
      <c r="O60" s="30">
        <v>0</v>
      </c>
      <c r="P60" s="30">
        <v>2213657207</v>
      </c>
      <c r="Q60" s="30">
        <v>2882329722</v>
      </c>
      <c r="R60" s="30">
        <v>2533436643</v>
      </c>
      <c r="S60" s="30">
        <v>13381338809</v>
      </c>
      <c r="T60" s="30">
        <v>3378018000</v>
      </c>
      <c r="U60" s="30">
        <v>4017197000</v>
      </c>
      <c r="V60" s="30">
        <v>7395215000</v>
      </c>
      <c r="W60" s="30">
        <v>221069438</v>
      </c>
      <c r="X60" s="30">
        <v>2800440693</v>
      </c>
      <c r="Y60" s="30">
        <v>88305706</v>
      </c>
      <c r="Z60" s="30">
        <v>0</v>
      </c>
      <c r="AA60" s="30">
        <v>0</v>
      </c>
      <c r="AB60" s="30">
        <v>96870018</v>
      </c>
      <c r="AC60" s="30">
        <v>21849994</v>
      </c>
      <c r="AD60" s="30">
        <v>2755609336</v>
      </c>
      <c r="AE60" s="30">
        <v>0</v>
      </c>
      <c r="AF60" s="30">
        <v>0</v>
      </c>
      <c r="AG60" s="30">
        <v>0</v>
      </c>
      <c r="AH60" s="30">
        <v>0</v>
      </c>
      <c r="AI60" s="30">
        <f t="shared" si="22"/>
        <v>88438512277</v>
      </c>
      <c r="AJ60" s="30">
        <v>166659640</v>
      </c>
      <c r="AK60" s="30">
        <v>78226514</v>
      </c>
      <c r="AL60" s="30">
        <v>392000</v>
      </c>
      <c r="AM60" s="30">
        <v>88041126</v>
      </c>
      <c r="AN60" s="30">
        <v>0</v>
      </c>
      <c r="AO60" s="30">
        <v>958310341</v>
      </c>
      <c r="AP60" s="30">
        <v>933650446</v>
      </c>
      <c r="AQ60" s="30">
        <v>2108306</v>
      </c>
      <c r="AR60" s="30">
        <v>10188420</v>
      </c>
      <c r="AS60" s="30">
        <v>62345</v>
      </c>
      <c r="AT60" s="30">
        <v>10692194</v>
      </c>
      <c r="AU60" s="30">
        <v>1608630</v>
      </c>
      <c r="AV60" s="30">
        <v>0</v>
      </c>
      <c r="AW60" s="30">
        <v>0</v>
      </c>
      <c r="AX60" s="30">
        <v>0</v>
      </c>
      <c r="AY60" s="30">
        <v>0</v>
      </c>
      <c r="AZ60" s="30">
        <v>0</v>
      </c>
      <c r="BA60" s="30">
        <v>0</v>
      </c>
      <c r="BB60" s="30">
        <v>0</v>
      </c>
      <c r="BC60" s="30">
        <v>0</v>
      </c>
      <c r="BD60" s="30">
        <v>5617644822</v>
      </c>
      <c r="BE60" s="30">
        <v>50852</v>
      </c>
      <c r="BF60" s="30">
        <v>4795924009</v>
      </c>
      <c r="BG60" s="30">
        <v>721295035</v>
      </c>
      <c r="BH60" s="30">
        <v>404633</v>
      </c>
      <c r="BI60" s="30">
        <v>24265</v>
      </c>
      <c r="BJ60" s="30">
        <v>84962</v>
      </c>
      <c r="BK60" s="30">
        <v>0</v>
      </c>
      <c r="BL60" s="30">
        <v>9925334</v>
      </c>
      <c r="BM60" s="30">
        <v>0</v>
      </c>
      <c r="BN60" s="30">
        <v>6675682</v>
      </c>
      <c r="BO60" s="30">
        <v>2603</v>
      </c>
      <c r="BP60" s="30">
        <v>0</v>
      </c>
      <c r="BQ60" s="30">
        <v>0</v>
      </c>
      <c r="BR60" s="30">
        <v>83257447</v>
      </c>
      <c r="BS60" s="30">
        <v>0</v>
      </c>
      <c r="BT60" s="30">
        <v>71269927</v>
      </c>
      <c r="BU60" s="30">
        <v>0</v>
      </c>
      <c r="BV60" s="30">
        <v>4946400</v>
      </c>
      <c r="BW60" s="30">
        <v>709549</v>
      </c>
      <c r="BX60" s="30">
        <v>536786</v>
      </c>
      <c r="BY60" s="30">
        <v>65077192</v>
      </c>
      <c r="BZ60" s="30">
        <v>0</v>
      </c>
      <c r="CA60" s="30">
        <v>0</v>
      </c>
      <c r="CB60" s="30">
        <v>0</v>
      </c>
      <c r="CC60" s="30">
        <v>2914893282</v>
      </c>
      <c r="CD60" s="30">
        <v>101826778</v>
      </c>
      <c r="CE60" s="30">
        <v>4735902478</v>
      </c>
      <c r="CF60" s="30">
        <v>436337030</v>
      </c>
      <c r="CG60" s="30">
        <v>2716289905</v>
      </c>
      <c r="CH60" s="30">
        <v>93636684</v>
      </c>
      <c r="CI60" s="30">
        <v>23646863</v>
      </c>
      <c r="CJ60" s="30">
        <v>790979</v>
      </c>
      <c r="CK60" s="30">
        <v>15125669</v>
      </c>
      <c r="CL60" s="30">
        <v>2382339</v>
      </c>
      <c r="CM60" s="30">
        <v>457593</v>
      </c>
      <c r="CN60" s="30">
        <v>456545</v>
      </c>
      <c r="CO60" s="30">
        <v>752000</v>
      </c>
      <c r="CP60" s="30">
        <v>3681738</v>
      </c>
      <c r="CQ60" s="30">
        <v>0</v>
      </c>
      <c r="CR60" s="30">
        <v>0</v>
      </c>
      <c r="CS60" s="30">
        <v>1448652571</v>
      </c>
      <c r="CT60" s="30">
        <v>354140187</v>
      </c>
      <c r="CU60" s="30">
        <v>21989281</v>
      </c>
      <c r="CV60" s="30">
        <v>47905155</v>
      </c>
      <c r="CW60" s="30">
        <v>15741794</v>
      </c>
      <c r="CX60" s="30">
        <v>8228109</v>
      </c>
      <c r="CY60" s="30">
        <v>801920</v>
      </c>
      <c r="CZ60" s="30">
        <f t="shared" si="8"/>
        <v>999846125</v>
      </c>
      <c r="DA60" s="30">
        <v>884769058</v>
      </c>
      <c r="DB60" s="30">
        <v>95410169</v>
      </c>
      <c r="DC60" s="30">
        <v>0</v>
      </c>
      <c r="DD60" s="30">
        <v>19666898</v>
      </c>
      <c r="DE60" s="30">
        <v>0</v>
      </c>
      <c r="DF60" s="30">
        <v>0</v>
      </c>
      <c r="DG60" s="30">
        <v>0</v>
      </c>
      <c r="DH60" s="30">
        <v>0</v>
      </c>
      <c r="DI60" s="30">
        <v>6075085</v>
      </c>
      <c r="DJ60" s="30">
        <v>0</v>
      </c>
      <c r="DK60" s="30">
        <v>6075085</v>
      </c>
      <c r="DL60" s="30">
        <v>0</v>
      </c>
      <c r="DM60" s="30">
        <f t="shared" si="9"/>
        <v>449529947</v>
      </c>
      <c r="DN60" s="30">
        <v>38259951</v>
      </c>
      <c r="DO60" s="30">
        <v>6150705</v>
      </c>
      <c r="DP60" s="30">
        <v>4142947</v>
      </c>
      <c r="DQ60" s="30">
        <v>2007758</v>
      </c>
      <c r="DR60" s="30">
        <v>289566084</v>
      </c>
      <c r="DS60" s="30">
        <v>14942677</v>
      </c>
      <c r="DT60" s="30">
        <v>13257332</v>
      </c>
      <c r="DU60" s="30">
        <v>1424799</v>
      </c>
      <c r="DV60" s="30">
        <v>260546</v>
      </c>
      <c r="DW60" s="30">
        <v>6325100</v>
      </c>
      <c r="DX60" s="30">
        <v>1409700</v>
      </c>
      <c r="DY60" s="30">
        <v>1275400</v>
      </c>
      <c r="DZ60" s="30">
        <v>0</v>
      </c>
      <c r="EA60" s="30">
        <v>3640000</v>
      </c>
      <c r="EB60" s="30">
        <v>0</v>
      </c>
      <c r="EC60" s="30">
        <v>6374995</v>
      </c>
      <c r="ED60" s="30">
        <v>179960</v>
      </c>
      <c r="EE60" s="30">
        <v>6191500</v>
      </c>
      <c r="EF60" s="30">
        <v>3535</v>
      </c>
      <c r="EG60" s="30">
        <v>14853939</v>
      </c>
      <c r="EH60" s="30">
        <v>14804808</v>
      </c>
      <c r="EI60" s="30">
        <v>0</v>
      </c>
      <c r="EJ60" s="30">
        <v>49131</v>
      </c>
      <c r="EK60" s="30">
        <v>38029618</v>
      </c>
      <c r="EL60" s="30">
        <v>3586563</v>
      </c>
      <c r="EM60" s="30">
        <v>704211</v>
      </c>
      <c r="EN60" s="30">
        <v>21191838</v>
      </c>
      <c r="EO60" s="30">
        <v>2686940</v>
      </c>
      <c r="EP60" s="30">
        <v>753342</v>
      </c>
      <c r="EQ60" s="30">
        <v>16377</v>
      </c>
      <c r="ER60" s="30">
        <v>32754</v>
      </c>
      <c r="ES60" s="30">
        <v>1424799</v>
      </c>
      <c r="ET60" s="30">
        <v>459668</v>
      </c>
      <c r="EU60" s="30">
        <v>3570186</v>
      </c>
      <c r="EV60" s="30">
        <v>1279940</v>
      </c>
      <c r="EW60" s="30">
        <v>35701860</v>
      </c>
      <c r="EX60" s="30">
        <v>0</v>
      </c>
      <c r="EY60" s="30">
        <v>687834</v>
      </c>
      <c r="EZ60" s="30">
        <v>29478600</v>
      </c>
      <c r="FA60" s="30">
        <v>5535426</v>
      </c>
      <c r="FB60" s="30">
        <v>0</v>
      </c>
      <c r="FC60" s="30">
        <v>186391</v>
      </c>
      <c r="FD60" s="30">
        <v>0</v>
      </c>
      <c r="FE60" s="30">
        <v>0</v>
      </c>
      <c r="FF60" s="30">
        <v>140131826</v>
      </c>
      <c r="FG60" s="30">
        <v>115553207</v>
      </c>
      <c r="FH60" s="30">
        <v>2109605</v>
      </c>
      <c r="FI60" s="30">
        <v>102682059</v>
      </c>
      <c r="FJ60" s="30">
        <v>9140220</v>
      </c>
      <c r="FK60" s="30">
        <v>2127465</v>
      </c>
      <c r="FL60" s="30">
        <v>0</v>
      </c>
      <c r="FM60" s="30">
        <v>0</v>
      </c>
      <c r="FN60" s="30">
        <v>0</v>
      </c>
      <c r="FO60" s="30">
        <v>7012755</v>
      </c>
      <c r="FP60" s="30">
        <v>1621323</v>
      </c>
      <c r="FQ60" s="30">
        <v>0</v>
      </c>
      <c r="FR60" s="30">
        <f t="shared" si="10"/>
        <v>273118216</v>
      </c>
      <c r="FS60" s="30">
        <v>57173490</v>
      </c>
      <c r="FT60" s="30">
        <v>503545</v>
      </c>
      <c r="FU60" s="30">
        <v>22866622</v>
      </c>
      <c r="FV60" s="30">
        <v>17877133</v>
      </c>
      <c r="FW60" s="30">
        <v>229895</v>
      </c>
      <c r="FX60" s="30">
        <v>17647238</v>
      </c>
      <c r="FY60" s="30">
        <v>436800</v>
      </c>
      <c r="FZ60" s="30">
        <v>278409</v>
      </c>
      <c r="GA60" s="30">
        <v>10242981</v>
      </c>
      <c r="GB60" s="30">
        <v>4968000</v>
      </c>
      <c r="GC60" s="30">
        <v>6724000</v>
      </c>
      <c r="GD60" s="30">
        <v>0</v>
      </c>
      <c r="GE60" s="30">
        <v>6724000</v>
      </c>
      <c r="GF60" s="30">
        <v>0</v>
      </c>
      <c r="GG60" s="30">
        <v>68758</v>
      </c>
      <c r="GH60" s="30">
        <v>7772550</v>
      </c>
      <c r="GI60" s="30">
        <v>57194137</v>
      </c>
      <c r="GJ60" s="30">
        <v>57194137</v>
      </c>
      <c r="GK60" s="30">
        <v>0</v>
      </c>
      <c r="GL60" s="30">
        <v>144185281</v>
      </c>
      <c r="GM60" s="30">
        <v>5798829</v>
      </c>
      <c r="GN60" s="30">
        <v>6945000</v>
      </c>
      <c r="GO60" s="30">
        <v>4631600</v>
      </c>
      <c r="GP60" s="30">
        <v>45789622</v>
      </c>
      <c r="GQ60" s="30">
        <v>17966727</v>
      </c>
      <c r="GR60" s="30">
        <v>147400</v>
      </c>
      <c r="GS60" s="30">
        <v>0</v>
      </c>
      <c r="GT60" s="30">
        <v>62906103</v>
      </c>
      <c r="GU60" s="30">
        <v>9586487023</v>
      </c>
      <c r="GV60" s="30">
        <v>1439900</v>
      </c>
      <c r="GW60" s="30">
        <v>0</v>
      </c>
      <c r="GX60" s="30">
        <v>0</v>
      </c>
      <c r="GY60" s="30">
        <v>0</v>
      </c>
      <c r="GZ60" s="30">
        <f t="shared" si="19"/>
        <v>1886112900</v>
      </c>
      <c r="HA60" s="30">
        <v>0</v>
      </c>
      <c r="HB60" s="30">
        <v>7698934223</v>
      </c>
      <c r="HC60" s="30">
        <v>0</v>
      </c>
      <c r="HD60" s="30">
        <v>0</v>
      </c>
      <c r="HE60" s="30">
        <v>0</v>
      </c>
      <c r="HF60" s="30">
        <v>0</v>
      </c>
      <c r="HG60" s="30">
        <v>0</v>
      </c>
      <c r="HH60" s="30">
        <f t="shared" si="11"/>
        <v>1564660900</v>
      </c>
      <c r="HI60" s="30">
        <f t="shared" si="12"/>
        <v>321452000</v>
      </c>
      <c r="HJ60" s="30">
        <v>1564660900</v>
      </c>
      <c r="HK60" s="30">
        <v>321452000</v>
      </c>
      <c r="HL60" s="30">
        <v>0</v>
      </c>
      <c r="HM60" s="30">
        <v>0</v>
      </c>
      <c r="HN60" s="30">
        <v>0</v>
      </c>
      <c r="HO60" s="30">
        <v>0</v>
      </c>
      <c r="HP60" s="30">
        <v>17339425</v>
      </c>
      <c r="HQ60" s="30">
        <v>2932995</v>
      </c>
      <c r="HR60" s="30">
        <v>3632307</v>
      </c>
      <c r="HS60" s="30">
        <v>10774123</v>
      </c>
      <c r="HT60" s="30">
        <v>0</v>
      </c>
      <c r="HU60" s="30">
        <v>0</v>
      </c>
      <c r="HV60" s="30">
        <v>0</v>
      </c>
      <c r="HW60" s="30">
        <v>0</v>
      </c>
      <c r="HX60" s="30">
        <f t="shared" si="13"/>
        <v>1564660900</v>
      </c>
      <c r="HY60" s="30">
        <f t="shared" si="14"/>
        <v>321452000</v>
      </c>
      <c r="HZ60" s="30">
        <v>63201576972</v>
      </c>
      <c r="IA60" s="30">
        <v>56325025158</v>
      </c>
      <c r="IB60" s="30">
        <v>56325025158</v>
      </c>
      <c r="IC60" s="30">
        <v>0</v>
      </c>
      <c r="ID60" s="30">
        <v>0</v>
      </c>
      <c r="IE60" s="30">
        <v>0</v>
      </c>
      <c r="IF60" s="30">
        <v>0</v>
      </c>
      <c r="IG60" s="30">
        <v>49795291138</v>
      </c>
      <c r="IH60" s="30">
        <v>48521736101</v>
      </c>
      <c r="II60" s="30">
        <v>0</v>
      </c>
      <c r="IJ60" s="30">
        <v>1273555037</v>
      </c>
      <c r="IK60" s="30">
        <v>0</v>
      </c>
      <c r="IL60" s="30">
        <v>2441360218</v>
      </c>
      <c r="IM60" s="30">
        <v>1445630465</v>
      </c>
      <c r="IN60" s="30">
        <v>203167574</v>
      </c>
      <c r="IO60" s="30">
        <v>152375682</v>
      </c>
      <c r="IP60" s="30">
        <v>2085816962</v>
      </c>
      <c r="IQ60" s="30">
        <v>0</v>
      </c>
      <c r="IR60" s="30">
        <v>0</v>
      </c>
      <c r="IS60" s="30">
        <v>0</v>
      </c>
      <c r="IT60" s="30">
        <v>0</v>
      </c>
      <c r="IU60" s="30">
        <v>0</v>
      </c>
      <c r="IV60" s="30">
        <v>205303790</v>
      </c>
      <c r="IW60" s="30">
        <v>0</v>
      </c>
      <c r="IX60" s="30">
        <v>1765682483</v>
      </c>
      <c r="IY60" s="30">
        <v>0</v>
      </c>
      <c r="IZ60" s="30">
        <v>0</v>
      </c>
      <c r="JA60" s="30">
        <v>0</v>
      </c>
      <c r="JB60" s="30">
        <v>0</v>
      </c>
      <c r="JC60" s="30">
        <v>0</v>
      </c>
      <c r="JD60" s="30">
        <v>0</v>
      </c>
      <c r="JE60" s="30">
        <v>0</v>
      </c>
      <c r="JF60" s="30">
        <v>0</v>
      </c>
      <c r="JG60" s="30">
        <v>0</v>
      </c>
      <c r="JH60" s="30">
        <v>671757064</v>
      </c>
      <c r="JI60" s="43">
        <v>0</v>
      </c>
      <c r="JJ60" s="43">
        <v>0</v>
      </c>
      <c r="JK60" s="43">
        <v>0</v>
      </c>
      <c r="JL60" s="43"/>
      <c r="JM60" s="30">
        <v>0</v>
      </c>
      <c r="JN60" s="43">
        <v>0</v>
      </c>
      <c r="JO60" s="30">
        <v>391618644</v>
      </c>
      <c r="JP60" s="30">
        <v>6390651593</v>
      </c>
      <c r="JQ60" s="30">
        <v>15539087</v>
      </c>
      <c r="JR60" s="30">
        <v>6375112506</v>
      </c>
      <c r="JS60" s="30">
        <v>0</v>
      </c>
      <c r="JT60" s="30">
        <v>0</v>
      </c>
      <c r="JU60" s="30">
        <v>0</v>
      </c>
      <c r="JV60" s="30">
        <v>0</v>
      </c>
      <c r="JW60" s="30">
        <v>0</v>
      </c>
      <c r="JX60" s="30">
        <v>0</v>
      </c>
      <c r="JY60" s="30">
        <v>0</v>
      </c>
      <c r="JZ60" s="30">
        <v>0</v>
      </c>
      <c r="KA60" s="30">
        <v>0</v>
      </c>
      <c r="KB60" s="30">
        <v>0</v>
      </c>
      <c r="KC60" s="30">
        <v>0</v>
      </c>
      <c r="KD60" s="30">
        <v>0</v>
      </c>
      <c r="KE60" s="30">
        <v>0</v>
      </c>
      <c r="KF60" s="30">
        <v>0</v>
      </c>
      <c r="KG60" s="30">
        <v>0</v>
      </c>
      <c r="KH60" s="30">
        <v>0</v>
      </c>
      <c r="KI60" s="43">
        <v>0</v>
      </c>
      <c r="KJ60" s="43">
        <v>0</v>
      </c>
      <c r="KK60" s="43">
        <v>0</v>
      </c>
      <c r="KL60" s="43">
        <v>0</v>
      </c>
      <c r="KM60" s="30">
        <v>485900221</v>
      </c>
      <c r="KN60" s="30">
        <v>0</v>
      </c>
      <c r="KO60" s="30">
        <v>22149417</v>
      </c>
      <c r="KP60" s="30">
        <v>14756731</v>
      </c>
      <c r="KQ60" s="30">
        <v>7697094</v>
      </c>
      <c r="KR60" s="30">
        <v>0</v>
      </c>
      <c r="KS60" s="30">
        <v>1851147</v>
      </c>
      <c r="KT60" s="30">
        <v>5881050</v>
      </c>
      <c r="KU60" s="30">
        <v>0</v>
      </c>
      <c r="KV60" s="30">
        <v>50542540</v>
      </c>
      <c r="KW60" s="30">
        <v>0</v>
      </c>
      <c r="KX60" s="30">
        <v>616138</v>
      </c>
      <c r="KY60" s="30">
        <v>1812959</v>
      </c>
      <c r="KZ60" s="30">
        <v>2067224</v>
      </c>
      <c r="LA60" s="30">
        <v>8429645</v>
      </c>
      <c r="LB60" s="30">
        <v>1825906</v>
      </c>
      <c r="LC60" s="30">
        <v>4050087</v>
      </c>
      <c r="LD60" s="30">
        <v>342998576</v>
      </c>
      <c r="LE60" s="30">
        <v>209605</v>
      </c>
      <c r="LF60" s="30">
        <v>559390</v>
      </c>
      <c r="LG60" s="30">
        <v>1871352</v>
      </c>
      <c r="LH60" s="30">
        <v>4473132</v>
      </c>
      <c r="LI60" s="30">
        <v>11730679</v>
      </c>
      <c r="LJ60" s="31">
        <v>0</v>
      </c>
      <c r="LK60" s="31">
        <v>0</v>
      </c>
      <c r="LL60" s="30">
        <v>867335</v>
      </c>
      <c r="LM60" s="30">
        <v>1510214</v>
      </c>
      <c r="LN60" s="31">
        <v>0</v>
      </c>
      <c r="LO60" s="31">
        <v>0</v>
      </c>
      <c r="LP60" s="31">
        <v>0</v>
      </c>
      <c r="LQ60" s="31">
        <v>0</v>
      </c>
      <c r="LR60" s="31">
        <v>0</v>
      </c>
      <c r="LS60" s="31">
        <v>0</v>
      </c>
      <c r="LT60" s="31">
        <v>0</v>
      </c>
      <c r="LU60" s="31">
        <v>0</v>
      </c>
      <c r="LV60" s="31">
        <v>0</v>
      </c>
      <c r="LW60" s="31">
        <v>0</v>
      </c>
      <c r="LX60" s="31">
        <v>0</v>
      </c>
      <c r="LY60" s="31">
        <v>0</v>
      </c>
      <c r="LZ60" s="31">
        <v>0</v>
      </c>
      <c r="MA60" s="31">
        <v>0</v>
      </c>
      <c r="MB60" s="31">
        <v>0</v>
      </c>
      <c r="MC60" s="31">
        <v>0</v>
      </c>
      <c r="MD60" s="31">
        <v>0</v>
      </c>
      <c r="ME60" s="31">
        <v>0</v>
      </c>
      <c r="MF60" s="31">
        <v>0</v>
      </c>
      <c r="MG60" s="31">
        <v>0</v>
      </c>
      <c r="MH60" s="31">
        <v>0</v>
      </c>
      <c r="MI60" s="31">
        <v>0</v>
      </c>
      <c r="MJ60" s="31">
        <v>0</v>
      </c>
      <c r="MK60" s="31">
        <v>0</v>
      </c>
      <c r="ML60" s="31">
        <v>0</v>
      </c>
      <c r="MM60" s="31">
        <v>0</v>
      </c>
      <c r="MN60" s="31">
        <v>0</v>
      </c>
      <c r="MO60" s="31">
        <v>0</v>
      </c>
      <c r="MP60" s="31">
        <v>0</v>
      </c>
      <c r="MQ60" s="30">
        <v>355217766</v>
      </c>
      <c r="MR60" s="30">
        <v>0</v>
      </c>
      <c r="MS60" s="30">
        <f t="shared" si="23"/>
        <v>13746522355</v>
      </c>
      <c r="MT60" s="30">
        <v>12601311885</v>
      </c>
      <c r="MU60" s="30">
        <v>0</v>
      </c>
      <c r="MV60" s="43">
        <v>22274726</v>
      </c>
      <c r="MW60" s="30">
        <v>0</v>
      </c>
      <c r="MX60" s="30">
        <v>0</v>
      </c>
      <c r="MY60" s="30">
        <v>0</v>
      </c>
      <c r="MZ60" s="43">
        <v>10436388608</v>
      </c>
      <c r="NA60" s="30">
        <f t="shared" si="4"/>
        <v>0</v>
      </c>
      <c r="NB60" s="30">
        <v>0</v>
      </c>
      <c r="NC60" s="30">
        <v>0</v>
      </c>
      <c r="ND60" s="30">
        <f t="shared" si="5"/>
        <v>0</v>
      </c>
      <c r="NE60" s="30">
        <v>0</v>
      </c>
      <c r="NF60" s="30">
        <v>0</v>
      </c>
      <c r="NG60" s="43">
        <v>833009045</v>
      </c>
      <c r="NH60" s="43">
        <v>0</v>
      </c>
      <c r="NI60" s="30">
        <v>0</v>
      </c>
      <c r="NJ60" s="30">
        <v>0</v>
      </c>
      <c r="NK60" s="30">
        <v>0</v>
      </c>
      <c r="NL60" s="30">
        <v>0</v>
      </c>
      <c r="NM60" s="30">
        <v>0</v>
      </c>
      <c r="NN60" s="30">
        <v>0</v>
      </c>
      <c r="NO60" s="30">
        <v>0</v>
      </c>
      <c r="NP60" s="30">
        <v>0</v>
      </c>
      <c r="NQ60" s="30">
        <v>0</v>
      </c>
      <c r="NR60" s="30">
        <v>0</v>
      </c>
      <c r="NS60" s="30">
        <v>0</v>
      </c>
      <c r="NT60" s="30">
        <v>0</v>
      </c>
      <c r="NU60" s="43">
        <v>1307497761</v>
      </c>
      <c r="NV60" s="30">
        <v>0</v>
      </c>
      <c r="NW60" s="43">
        <v>0</v>
      </c>
      <c r="NX60" s="43">
        <v>2141745</v>
      </c>
      <c r="NY60" s="43">
        <v>0</v>
      </c>
      <c r="NZ60" s="43">
        <v>0</v>
      </c>
      <c r="OA60" s="30">
        <v>115742984</v>
      </c>
      <c r="OB60" s="30">
        <v>0</v>
      </c>
      <c r="OC60" s="30">
        <v>0</v>
      </c>
      <c r="OD60" s="30">
        <v>0</v>
      </c>
      <c r="OE60" s="30">
        <v>0</v>
      </c>
      <c r="OF60" s="30">
        <v>0</v>
      </c>
      <c r="OG60" s="30">
        <v>0</v>
      </c>
      <c r="OH60" s="30">
        <v>0</v>
      </c>
      <c r="OI60" s="30">
        <v>0</v>
      </c>
      <c r="OJ60" s="30">
        <v>0</v>
      </c>
      <c r="OK60" s="30">
        <v>0</v>
      </c>
      <c r="OL60" s="30">
        <v>0</v>
      </c>
      <c r="OM60" s="30">
        <v>0</v>
      </c>
      <c r="ON60" s="30">
        <v>0</v>
      </c>
      <c r="OO60" s="30">
        <v>0</v>
      </c>
      <c r="OP60" s="43">
        <v>115742984</v>
      </c>
      <c r="OQ60" s="43">
        <v>0</v>
      </c>
      <c r="OR60" s="43">
        <v>0</v>
      </c>
      <c r="OS60" s="30">
        <v>1029467486</v>
      </c>
      <c r="OT60" s="30">
        <v>0</v>
      </c>
      <c r="OU60" s="43">
        <v>964126084</v>
      </c>
      <c r="OV60" s="30">
        <v>0</v>
      </c>
      <c r="OW60" s="30">
        <v>0</v>
      </c>
      <c r="OX60" s="43">
        <v>9387900</v>
      </c>
      <c r="OY60" s="30">
        <v>0</v>
      </c>
      <c r="OZ60" s="30">
        <v>0</v>
      </c>
      <c r="PA60" s="30">
        <v>0</v>
      </c>
      <c r="PB60" s="30">
        <v>0</v>
      </c>
      <c r="PC60" s="30">
        <v>0</v>
      </c>
      <c r="PD60" s="30">
        <v>0</v>
      </c>
      <c r="PE60" s="30">
        <v>0</v>
      </c>
      <c r="PF60" s="30">
        <v>0</v>
      </c>
      <c r="PG60" s="30">
        <v>0</v>
      </c>
      <c r="PH60" s="30">
        <v>0</v>
      </c>
      <c r="PI60" s="30">
        <v>0</v>
      </c>
      <c r="PJ60" s="30">
        <v>0</v>
      </c>
      <c r="PK60" s="43">
        <v>0</v>
      </c>
      <c r="PL60" s="30">
        <v>0</v>
      </c>
      <c r="PM60" s="43">
        <v>55953502</v>
      </c>
      <c r="PN60" s="43">
        <v>55953502</v>
      </c>
      <c r="PO60" s="30">
        <v>0</v>
      </c>
      <c r="PP60" s="30">
        <v>0</v>
      </c>
      <c r="PQ60" s="43">
        <v>0</v>
      </c>
      <c r="PR60" s="43">
        <v>0</v>
      </c>
      <c r="PS60" s="43">
        <v>0</v>
      </c>
      <c r="PT60" s="30">
        <f t="shared" si="15"/>
        <v>0</v>
      </c>
      <c r="PU60" s="30">
        <v>0</v>
      </c>
      <c r="PV60" s="30">
        <v>0</v>
      </c>
      <c r="PW60" s="30">
        <v>0</v>
      </c>
      <c r="PX60" s="30">
        <v>0</v>
      </c>
      <c r="PY60" s="30">
        <v>0</v>
      </c>
      <c r="PZ60" s="30">
        <v>0</v>
      </c>
      <c r="QA60" s="30">
        <v>0</v>
      </c>
      <c r="QB60" s="43">
        <v>0</v>
      </c>
      <c r="QC60" s="43">
        <v>0</v>
      </c>
      <c r="QD60" s="43">
        <v>0</v>
      </c>
      <c r="QE60" s="43">
        <v>0</v>
      </c>
      <c r="QF60" s="43">
        <v>0</v>
      </c>
      <c r="QG60" s="43">
        <v>0</v>
      </c>
      <c r="QH60" s="43">
        <v>0</v>
      </c>
      <c r="QI60" s="43">
        <v>0</v>
      </c>
      <c r="QJ60" s="43">
        <v>0</v>
      </c>
      <c r="QK60" s="43">
        <v>0</v>
      </c>
      <c r="QL60" s="43">
        <v>0</v>
      </c>
      <c r="QM60" s="43">
        <v>0</v>
      </c>
      <c r="QN60" s="43">
        <v>0</v>
      </c>
      <c r="QO60" s="30">
        <f t="shared" si="16"/>
        <v>9224543452</v>
      </c>
      <c r="QP60" s="30">
        <f t="shared" si="17"/>
        <v>287812420</v>
      </c>
      <c r="QQ60" s="30">
        <v>45788643</v>
      </c>
      <c r="QR60" s="30">
        <v>7904943</v>
      </c>
      <c r="QS60" s="30">
        <v>37883700</v>
      </c>
      <c r="QT60" s="30">
        <v>0</v>
      </c>
      <c r="QU60" s="30">
        <v>0</v>
      </c>
      <c r="QV60" s="30">
        <v>0</v>
      </c>
      <c r="QW60" s="30">
        <v>35562217</v>
      </c>
      <c r="QX60" s="30">
        <v>35331449</v>
      </c>
      <c r="QY60" s="30">
        <v>230768</v>
      </c>
      <c r="QZ60" s="30">
        <v>206461560</v>
      </c>
      <c r="RA60" s="30">
        <v>0</v>
      </c>
      <c r="RB60" s="30">
        <v>0</v>
      </c>
      <c r="RC60" s="30">
        <v>0</v>
      </c>
      <c r="RD60" s="30">
        <v>0</v>
      </c>
      <c r="RE60" s="30">
        <v>0</v>
      </c>
      <c r="RF60" s="30">
        <v>0</v>
      </c>
      <c r="RG60" s="30">
        <v>0</v>
      </c>
      <c r="RH60" s="30">
        <v>0</v>
      </c>
      <c r="RI60" s="30">
        <v>8936731032</v>
      </c>
      <c r="RJ60" s="30">
        <v>8925993621</v>
      </c>
      <c r="RK60" s="30">
        <v>8925993621</v>
      </c>
      <c r="RL60" s="30">
        <v>6781904037</v>
      </c>
      <c r="RM60" s="30">
        <v>561277063</v>
      </c>
      <c r="RN60" s="30">
        <v>161018212</v>
      </c>
      <c r="RO60" s="30">
        <v>0</v>
      </c>
      <c r="RP60" s="30">
        <v>0</v>
      </c>
      <c r="RQ60" s="30">
        <v>0</v>
      </c>
      <c r="RR60" s="30">
        <v>0</v>
      </c>
      <c r="RS60" s="30">
        <v>0</v>
      </c>
      <c r="RT60" s="30">
        <v>14456235</v>
      </c>
      <c r="RU60" s="30">
        <v>1397258647</v>
      </c>
      <c r="RV60" s="30">
        <v>8213770</v>
      </c>
      <c r="RW60" s="30">
        <v>1865657</v>
      </c>
      <c r="RX60" s="30">
        <v>0</v>
      </c>
      <c r="RY60" s="30">
        <v>0</v>
      </c>
      <c r="RZ60" s="30">
        <v>0</v>
      </c>
      <c r="SA60" s="30">
        <v>0</v>
      </c>
      <c r="SB60" s="30">
        <v>0</v>
      </c>
      <c r="SC60" s="30">
        <v>0</v>
      </c>
      <c r="SD60" s="30">
        <v>0</v>
      </c>
      <c r="SE60" s="30">
        <v>0</v>
      </c>
      <c r="SF60" s="30">
        <v>0</v>
      </c>
      <c r="SG60" s="30">
        <v>0</v>
      </c>
      <c r="SH60" s="30">
        <v>0</v>
      </c>
      <c r="SI60" s="30">
        <v>0</v>
      </c>
      <c r="SJ60" s="30">
        <v>0</v>
      </c>
      <c r="SK60" s="30">
        <v>0</v>
      </c>
      <c r="SL60" s="30">
        <v>0</v>
      </c>
      <c r="SM60" s="30">
        <v>0</v>
      </c>
      <c r="SN60" s="30">
        <v>0</v>
      </c>
      <c r="SO60" s="30">
        <v>0</v>
      </c>
      <c r="SP60" s="30">
        <v>0</v>
      </c>
      <c r="SQ60" s="30">
        <v>0</v>
      </c>
      <c r="SR60" s="30">
        <v>0</v>
      </c>
      <c r="SS60" s="30">
        <v>0</v>
      </c>
      <c r="ST60" s="30">
        <v>0</v>
      </c>
      <c r="SU60" s="30">
        <v>0</v>
      </c>
      <c r="SV60" s="30">
        <v>0</v>
      </c>
      <c r="SW60" s="30">
        <v>0</v>
      </c>
      <c r="SX60" s="30">
        <v>0</v>
      </c>
      <c r="SY60" s="30">
        <v>0</v>
      </c>
      <c r="SZ60" s="30">
        <v>0</v>
      </c>
      <c r="TA60" s="30">
        <v>0</v>
      </c>
      <c r="TB60" s="30">
        <v>0</v>
      </c>
      <c r="TC60" s="30">
        <v>0</v>
      </c>
      <c r="TD60" s="30">
        <v>0</v>
      </c>
      <c r="TE60" s="30">
        <v>0</v>
      </c>
      <c r="TF60" s="30">
        <v>0</v>
      </c>
      <c r="TG60" s="30">
        <v>0</v>
      </c>
      <c r="TH60" s="30">
        <v>0</v>
      </c>
      <c r="TI60" s="30">
        <f t="shared" si="18"/>
        <v>722295275</v>
      </c>
      <c r="TJ60" s="30">
        <f t="shared" si="6"/>
        <v>0</v>
      </c>
      <c r="TK60" s="30">
        <v>0</v>
      </c>
      <c r="TL60" s="30">
        <v>0</v>
      </c>
      <c r="TM60" s="30">
        <v>0</v>
      </c>
      <c r="TN60" s="30">
        <v>0</v>
      </c>
      <c r="TO60" s="30">
        <v>0</v>
      </c>
      <c r="TP60" s="30">
        <v>0</v>
      </c>
      <c r="TQ60" s="30">
        <v>0</v>
      </c>
      <c r="TR60" s="30">
        <v>0</v>
      </c>
      <c r="TS60" s="30">
        <v>0</v>
      </c>
      <c r="TT60" s="30">
        <v>0</v>
      </c>
      <c r="TU60" s="30">
        <v>10737411</v>
      </c>
      <c r="TV60" s="30">
        <v>0</v>
      </c>
      <c r="TW60" s="30">
        <v>3850531</v>
      </c>
      <c r="TX60" s="30">
        <v>1010387</v>
      </c>
      <c r="TY60" s="30">
        <v>5876493</v>
      </c>
      <c r="TZ60" s="30">
        <v>0</v>
      </c>
      <c r="UA60" s="30">
        <v>0</v>
      </c>
      <c r="UB60" s="30">
        <v>0</v>
      </c>
      <c r="UC60" s="30">
        <v>0</v>
      </c>
      <c r="UD60" s="30">
        <v>0</v>
      </c>
      <c r="UE60" s="30">
        <v>0</v>
      </c>
      <c r="UF60" s="30">
        <v>0</v>
      </c>
      <c r="UG60" s="30">
        <f t="shared" si="24"/>
        <v>178962132366</v>
      </c>
      <c r="UH60" s="1">
        <v>2566971676326</v>
      </c>
      <c r="UI60" s="1">
        <f>SUM($UG$52:UG60)-UH60</f>
        <v>0</v>
      </c>
    </row>
    <row r="61" spans="2:555">
      <c r="B61" s="58">
        <v>40087</v>
      </c>
      <c r="C61" s="30">
        <f t="shared" si="20"/>
        <v>188911903092</v>
      </c>
      <c r="D61" s="30">
        <f t="shared" si="21"/>
        <v>101551358532</v>
      </c>
      <c r="E61" s="30">
        <v>90412264779</v>
      </c>
      <c r="F61" s="30">
        <v>4215925</v>
      </c>
      <c r="G61" s="30">
        <v>1608168</v>
      </c>
      <c r="H61" s="30">
        <v>45092473488</v>
      </c>
      <c r="I61" s="30">
        <v>39487479033.447693</v>
      </c>
      <c r="J61" s="30">
        <v>5604994454.5522995</v>
      </c>
      <c r="K61" s="30">
        <v>0</v>
      </c>
      <c r="L61" s="30">
        <v>1483825416</v>
      </c>
      <c r="M61" s="30">
        <v>34393046308</v>
      </c>
      <c r="N61" s="30">
        <v>34393046308</v>
      </c>
      <c r="O61" s="30">
        <v>0</v>
      </c>
      <c r="P61" s="30">
        <v>2841216225</v>
      </c>
      <c r="Q61" s="30">
        <v>3880995596</v>
      </c>
      <c r="R61" s="30">
        <v>2452715953</v>
      </c>
      <c r="S61" s="30">
        <v>11139093753</v>
      </c>
      <c r="T61" s="30">
        <v>3253958000</v>
      </c>
      <c r="U61" s="30">
        <v>3828184000</v>
      </c>
      <c r="V61" s="30">
        <v>7082142000</v>
      </c>
      <c r="W61" s="30">
        <v>121356725</v>
      </c>
      <c r="X61" s="30">
        <v>722862528</v>
      </c>
      <c r="Y61" s="30">
        <v>83112936</v>
      </c>
      <c r="Z61" s="30">
        <v>0</v>
      </c>
      <c r="AA61" s="30">
        <v>0</v>
      </c>
      <c r="AB61" s="30">
        <v>167326637</v>
      </c>
      <c r="AC61" s="30">
        <v>20870892</v>
      </c>
      <c r="AD61" s="30">
        <v>2940092647</v>
      </c>
      <c r="AE61" s="30">
        <v>0</v>
      </c>
      <c r="AF61" s="30">
        <v>0</v>
      </c>
      <c r="AG61" s="30">
        <v>0</v>
      </c>
      <c r="AH61" s="30">
        <v>0</v>
      </c>
      <c r="AI61" s="30">
        <f t="shared" si="22"/>
        <v>87360544560</v>
      </c>
      <c r="AJ61" s="30">
        <v>96042779</v>
      </c>
      <c r="AK61" s="30">
        <v>95362279</v>
      </c>
      <c r="AL61" s="30">
        <v>680500</v>
      </c>
      <c r="AM61" s="30">
        <v>0</v>
      </c>
      <c r="AN61" s="30">
        <v>0</v>
      </c>
      <c r="AO61" s="30">
        <v>853573678</v>
      </c>
      <c r="AP61" s="30">
        <v>816114698</v>
      </c>
      <c r="AQ61" s="30">
        <v>3890893</v>
      </c>
      <c r="AR61" s="30">
        <v>12447344</v>
      </c>
      <c r="AS61" s="30">
        <v>71775</v>
      </c>
      <c r="AT61" s="30">
        <v>19406988</v>
      </c>
      <c r="AU61" s="30">
        <v>1641980</v>
      </c>
      <c r="AV61" s="30">
        <v>0</v>
      </c>
      <c r="AW61" s="30">
        <v>0</v>
      </c>
      <c r="AX61" s="30">
        <v>0</v>
      </c>
      <c r="AY61" s="30">
        <v>0</v>
      </c>
      <c r="AZ61" s="30">
        <v>0</v>
      </c>
      <c r="BA61" s="30">
        <v>0</v>
      </c>
      <c r="BB61" s="30">
        <v>0</v>
      </c>
      <c r="BC61" s="30">
        <v>0</v>
      </c>
      <c r="BD61" s="30">
        <v>2980785889</v>
      </c>
      <c r="BE61" s="30">
        <v>105912</v>
      </c>
      <c r="BF61" s="30">
        <v>2220877864</v>
      </c>
      <c r="BG61" s="30">
        <v>563424683</v>
      </c>
      <c r="BH61" s="30">
        <v>68535</v>
      </c>
      <c r="BI61" s="30">
        <v>41665</v>
      </c>
      <c r="BJ61" s="30">
        <v>44800</v>
      </c>
      <c r="BK61" s="30">
        <v>0</v>
      </c>
      <c r="BL61" s="30">
        <v>9258219</v>
      </c>
      <c r="BM61" s="30">
        <v>0</v>
      </c>
      <c r="BN61" s="30">
        <v>7341520</v>
      </c>
      <c r="BO61" s="30">
        <v>550716</v>
      </c>
      <c r="BP61" s="30">
        <v>0</v>
      </c>
      <c r="BQ61" s="30">
        <v>0</v>
      </c>
      <c r="BR61" s="30">
        <v>179071975</v>
      </c>
      <c r="BS61" s="30">
        <v>0</v>
      </c>
      <c r="BT61" s="30">
        <v>118587464</v>
      </c>
      <c r="BU61" s="30">
        <v>1892191</v>
      </c>
      <c r="BV61" s="30">
        <v>413581</v>
      </c>
      <c r="BW61" s="30">
        <v>1757268</v>
      </c>
      <c r="BX61" s="30">
        <v>4831074</v>
      </c>
      <c r="BY61" s="30">
        <v>109693350</v>
      </c>
      <c r="BZ61" s="30">
        <v>0</v>
      </c>
      <c r="CA61" s="30">
        <v>0</v>
      </c>
      <c r="CB61" s="30">
        <v>0</v>
      </c>
      <c r="CC61" s="30">
        <v>2988832193</v>
      </c>
      <c r="CD61" s="30">
        <v>20366841</v>
      </c>
      <c r="CE61" s="30">
        <v>4471406960</v>
      </c>
      <c r="CF61" s="30">
        <v>249037283</v>
      </c>
      <c r="CG61" s="30">
        <v>2247218306</v>
      </c>
      <c r="CH61" s="30">
        <v>116909560</v>
      </c>
      <c r="CI61" s="30">
        <v>68061419</v>
      </c>
      <c r="CJ61" s="30">
        <v>2662284</v>
      </c>
      <c r="CK61" s="30">
        <v>40780199</v>
      </c>
      <c r="CL61" s="30">
        <v>4419891</v>
      </c>
      <c r="CM61" s="30">
        <v>1135276</v>
      </c>
      <c r="CN61" s="30">
        <v>2223487</v>
      </c>
      <c r="CO61" s="30">
        <v>570278</v>
      </c>
      <c r="CP61" s="30">
        <v>16270004</v>
      </c>
      <c r="CQ61" s="30">
        <v>0</v>
      </c>
      <c r="CR61" s="30">
        <v>0</v>
      </c>
      <c r="CS61" s="30">
        <v>1737059401</v>
      </c>
      <c r="CT61" s="30">
        <v>385196957</v>
      </c>
      <c r="CU61" s="30">
        <v>13153069</v>
      </c>
      <c r="CV61" s="30">
        <v>269136333</v>
      </c>
      <c r="CW61" s="30">
        <v>15821600</v>
      </c>
      <c r="CX61" s="30">
        <v>11936555</v>
      </c>
      <c r="CY61" s="30">
        <v>1021632</v>
      </c>
      <c r="CZ61" s="30">
        <f t="shared" si="8"/>
        <v>1040793255</v>
      </c>
      <c r="DA61" s="30">
        <v>913813149</v>
      </c>
      <c r="DB61" s="30">
        <v>104573616</v>
      </c>
      <c r="DC61" s="30">
        <v>0</v>
      </c>
      <c r="DD61" s="30">
        <v>22406490</v>
      </c>
      <c r="DE61" s="30">
        <v>0</v>
      </c>
      <c r="DF61" s="30">
        <v>0</v>
      </c>
      <c r="DG61" s="30">
        <v>0</v>
      </c>
      <c r="DH61" s="30">
        <v>0</v>
      </c>
      <c r="DI61" s="30">
        <v>3286063</v>
      </c>
      <c r="DJ61" s="30">
        <v>0</v>
      </c>
      <c r="DK61" s="30">
        <v>3286063</v>
      </c>
      <c r="DL61" s="30">
        <v>0</v>
      </c>
      <c r="DM61" s="30">
        <f t="shared" si="9"/>
        <v>474226274</v>
      </c>
      <c r="DN61" s="30">
        <v>37356371</v>
      </c>
      <c r="DO61" s="30">
        <v>4450026</v>
      </c>
      <c r="DP61" s="30">
        <v>2549557</v>
      </c>
      <c r="DQ61" s="30">
        <v>1900469</v>
      </c>
      <c r="DR61" s="30">
        <v>289181820</v>
      </c>
      <c r="DS61" s="30">
        <v>13737142</v>
      </c>
      <c r="DT61" s="30">
        <v>12015893</v>
      </c>
      <c r="DU61" s="30">
        <v>1506684</v>
      </c>
      <c r="DV61" s="30">
        <v>214565</v>
      </c>
      <c r="DW61" s="30">
        <v>4413100</v>
      </c>
      <c r="DX61" s="30">
        <v>1104900</v>
      </c>
      <c r="DY61" s="30">
        <v>546600</v>
      </c>
      <c r="DZ61" s="30">
        <v>0</v>
      </c>
      <c r="EA61" s="30">
        <v>2761600</v>
      </c>
      <c r="EB61" s="30">
        <v>0</v>
      </c>
      <c r="EC61" s="30">
        <v>2417430</v>
      </c>
      <c r="ED61" s="30">
        <v>44990</v>
      </c>
      <c r="EE61" s="30">
        <v>2366000</v>
      </c>
      <c r="EF61" s="30">
        <v>6440</v>
      </c>
      <c r="EG61" s="30">
        <v>14329875</v>
      </c>
      <c r="EH61" s="30">
        <v>14329875</v>
      </c>
      <c r="EI61" s="30">
        <v>0</v>
      </c>
      <c r="EJ61" s="30">
        <v>0</v>
      </c>
      <c r="EK61" s="30">
        <v>38012191</v>
      </c>
      <c r="EL61" s="30">
        <v>3046122</v>
      </c>
      <c r="EM61" s="30">
        <v>1310160</v>
      </c>
      <c r="EN61" s="30">
        <v>21261116</v>
      </c>
      <c r="EO61" s="30">
        <v>1836510</v>
      </c>
      <c r="EP61" s="30">
        <v>640989</v>
      </c>
      <c r="EQ61" s="30">
        <v>32754</v>
      </c>
      <c r="ER61" s="30">
        <v>0</v>
      </c>
      <c r="ES61" s="30">
        <v>917112</v>
      </c>
      <c r="ET61" s="30">
        <v>245655</v>
      </c>
      <c r="EU61" s="30">
        <v>2576071</v>
      </c>
      <c r="EV61" s="30">
        <v>451200</v>
      </c>
      <c r="EW61" s="30">
        <v>40402059</v>
      </c>
      <c r="EX61" s="30">
        <v>0</v>
      </c>
      <c r="EY61" s="30">
        <v>311163</v>
      </c>
      <c r="EZ61" s="30">
        <v>34997649</v>
      </c>
      <c r="FA61" s="30">
        <v>5093247</v>
      </c>
      <c r="FB61" s="30">
        <v>0</v>
      </c>
      <c r="FC61" s="30">
        <v>243744</v>
      </c>
      <c r="FD61" s="30">
        <v>0</v>
      </c>
      <c r="FE61" s="30">
        <v>0</v>
      </c>
      <c r="FF61" s="30">
        <v>145145100</v>
      </c>
      <c r="FG61" s="30">
        <v>143238057</v>
      </c>
      <c r="FH61" s="30">
        <v>1604946</v>
      </c>
      <c r="FI61" s="30">
        <v>131597100</v>
      </c>
      <c r="FJ61" s="30">
        <v>8431065</v>
      </c>
      <c r="FK61" s="30">
        <v>1575900</v>
      </c>
      <c r="FL61" s="30">
        <v>0</v>
      </c>
      <c r="FM61" s="30">
        <v>0</v>
      </c>
      <c r="FN61" s="30">
        <v>0</v>
      </c>
      <c r="FO61" s="30">
        <v>6855165</v>
      </c>
      <c r="FP61" s="30">
        <v>1604946</v>
      </c>
      <c r="FQ61" s="30">
        <v>0</v>
      </c>
      <c r="FR61" s="30">
        <f t="shared" si="10"/>
        <v>291823505</v>
      </c>
      <c r="FS61" s="30">
        <v>80305061</v>
      </c>
      <c r="FT61" s="30">
        <v>293735</v>
      </c>
      <c r="FU61" s="30">
        <v>17469996</v>
      </c>
      <c r="FV61" s="30">
        <v>45850779</v>
      </c>
      <c r="FW61" s="30">
        <v>183914</v>
      </c>
      <c r="FX61" s="30">
        <v>45666865</v>
      </c>
      <c r="FY61" s="30">
        <v>436800</v>
      </c>
      <c r="FZ61" s="30">
        <v>229278</v>
      </c>
      <c r="GA61" s="30">
        <v>12381273</v>
      </c>
      <c r="GB61" s="30">
        <v>3643200</v>
      </c>
      <c r="GC61" s="30">
        <v>6211000</v>
      </c>
      <c r="GD61" s="30">
        <v>0</v>
      </c>
      <c r="GE61" s="30">
        <v>6211000</v>
      </c>
      <c r="GF61" s="30">
        <v>0</v>
      </c>
      <c r="GG61" s="30">
        <v>767355</v>
      </c>
      <c r="GH61" s="30">
        <v>7129750</v>
      </c>
      <c r="GI61" s="30">
        <v>68134885</v>
      </c>
      <c r="GJ61" s="30">
        <v>68134885</v>
      </c>
      <c r="GK61" s="30">
        <v>0</v>
      </c>
      <c r="GL61" s="30">
        <v>129275454</v>
      </c>
      <c r="GM61" s="30">
        <v>5594066</v>
      </c>
      <c r="GN61" s="30">
        <v>870000</v>
      </c>
      <c r="GO61" s="30">
        <v>590000</v>
      </c>
      <c r="GP61" s="30">
        <v>46856457</v>
      </c>
      <c r="GQ61" s="30">
        <v>16623298</v>
      </c>
      <c r="GR61" s="30">
        <v>105000</v>
      </c>
      <c r="GS61" s="30">
        <v>0</v>
      </c>
      <c r="GT61" s="30">
        <v>58636633</v>
      </c>
      <c r="GU61" s="30">
        <v>6316940698</v>
      </c>
      <c r="GV61" s="30">
        <v>138000</v>
      </c>
      <c r="GW61" s="30">
        <v>0</v>
      </c>
      <c r="GX61" s="30">
        <v>0</v>
      </c>
      <c r="GY61" s="30">
        <v>0</v>
      </c>
      <c r="GZ61" s="30">
        <f t="shared" si="19"/>
        <v>2266903333</v>
      </c>
      <c r="HA61" s="30">
        <v>447552</v>
      </c>
      <c r="HB61" s="30">
        <v>0</v>
      </c>
      <c r="HC61" s="30">
        <v>0</v>
      </c>
      <c r="HD61" s="30">
        <v>4049451813</v>
      </c>
      <c r="HE61" s="30">
        <v>0</v>
      </c>
      <c r="HF61" s="30">
        <v>0</v>
      </c>
      <c r="HG61" s="30">
        <v>0</v>
      </c>
      <c r="HH61" s="30">
        <f t="shared" si="11"/>
        <v>1969301333</v>
      </c>
      <c r="HI61" s="30">
        <f t="shared" si="12"/>
        <v>297602000</v>
      </c>
      <c r="HJ61" s="30">
        <v>1969301333</v>
      </c>
      <c r="HK61" s="30">
        <v>297602000</v>
      </c>
      <c r="HL61" s="30">
        <v>0</v>
      </c>
      <c r="HM61" s="30">
        <v>0</v>
      </c>
      <c r="HN61" s="30">
        <v>0</v>
      </c>
      <c r="HO61" s="30">
        <v>0</v>
      </c>
      <c r="HP61" s="30">
        <v>53120991</v>
      </c>
      <c r="HQ61" s="30">
        <v>5733177</v>
      </c>
      <c r="HR61" s="30">
        <v>13738448</v>
      </c>
      <c r="HS61" s="30">
        <v>33649366</v>
      </c>
      <c r="HT61" s="30">
        <v>0</v>
      </c>
      <c r="HU61" s="30">
        <v>0</v>
      </c>
      <c r="HV61" s="30">
        <v>0</v>
      </c>
      <c r="HW61" s="30">
        <v>0</v>
      </c>
      <c r="HX61" s="30">
        <f t="shared" si="13"/>
        <v>1969301333</v>
      </c>
      <c r="HY61" s="30">
        <f t="shared" si="14"/>
        <v>297602000</v>
      </c>
      <c r="HZ61" s="30">
        <v>68743414302</v>
      </c>
      <c r="IA61" s="30">
        <v>64112071067</v>
      </c>
      <c r="IB61" s="30">
        <v>64112071067</v>
      </c>
      <c r="IC61" s="30">
        <v>0</v>
      </c>
      <c r="ID61" s="30">
        <v>0</v>
      </c>
      <c r="IE61" s="30">
        <v>0</v>
      </c>
      <c r="IF61" s="30">
        <v>0</v>
      </c>
      <c r="IG61" s="30">
        <v>55883953443</v>
      </c>
      <c r="IH61" s="30">
        <v>54610398406</v>
      </c>
      <c r="II61" s="30">
        <v>0</v>
      </c>
      <c r="IJ61" s="30">
        <v>1273555037</v>
      </c>
      <c r="IK61" s="30">
        <v>0</v>
      </c>
      <c r="IL61" s="30">
        <v>4881355474</v>
      </c>
      <c r="IM61" s="30">
        <v>1445630465</v>
      </c>
      <c r="IN61" s="30">
        <v>203167574</v>
      </c>
      <c r="IO61" s="30">
        <v>152375682</v>
      </c>
      <c r="IP61" s="30">
        <v>4525812218</v>
      </c>
      <c r="IQ61" s="30">
        <v>0</v>
      </c>
      <c r="IR61" s="30">
        <v>0</v>
      </c>
      <c r="IS61" s="30">
        <v>0</v>
      </c>
      <c r="IT61" s="30">
        <v>0</v>
      </c>
      <c r="IU61" s="30">
        <v>0</v>
      </c>
      <c r="IV61" s="30">
        <v>205303790</v>
      </c>
      <c r="IW61" s="30">
        <v>0</v>
      </c>
      <c r="IX61" s="30">
        <v>1695821580</v>
      </c>
      <c r="IY61" s="30">
        <v>0</v>
      </c>
      <c r="IZ61" s="30">
        <v>0</v>
      </c>
      <c r="JA61" s="30">
        <v>0</v>
      </c>
      <c r="JB61" s="30">
        <v>6315</v>
      </c>
      <c r="JC61" s="30">
        <v>0</v>
      </c>
      <c r="JD61" s="30">
        <v>0</v>
      </c>
      <c r="JE61" s="30">
        <v>0</v>
      </c>
      <c r="JF61" s="30">
        <v>0</v>
      </c>
      <c r="JG61" s="30">
        <v>0</v>
      </c>
      <c r="JH61" s="30">
        <v>0</v>
      </c>
      <c r="JI61" s="43">
        <v>0</v>
      </c>
      <c r="JJ61" s="43">
        <v>0</v>
      </c>
      <c r="JK61" s="43">
        <v>0</v>
      </c>
      <c r="JL61" s="43"/>
      <c r="JM61" s="30">
        <v>0</v>
      </c>
      <c r="JN61" s="43">
        <v>0</v>
      </c>
      <c r="JO61" s="30">
        <v>262167700</v>
      </c>
      <c r="JP61" s="30">
        <v>734782522</v>
      </c>
      <c r="JQ61" s="30">
        <v>0</v>
      </c>
      <c r="JR61" s="30">
        <v>119286422</v>
      </c>
      <c r="JS61" s="30">
        <v>0</v>
      </c>
      <c r="JT61" s="30">
        <v>0</v>
      </c>
      <c r="JU61" s="30">
        <v>0</v>
      </c>
      <c r="JV61" s="30">
        <v>580344827</v>
      </c>
      <c r="JW61" s="30">
        <v>0</v>
      </c>
      <c r="JX61" s="30">
        <v>0</v>
      </c>
      <c r="JY61" s="30">
        <v>0</v>
      </c>
      <c r="JZ61" s="30">
        <v>0</v>
      </c>
      <c r="KA61" s="30">
        <v>0</v>
      </c>
      <c r="KB61" s="30">
        <v>0</v>
      </c>
      <c r="KC61" s="30">
        <v>0</v>
      </c>
      <c r="KD61" s="30">
        <v>0</v>
      </c>
      <c r="KE61" s="30">
        <v>0</v>
      </c>
      <c r="KF61" s="30">
        <v>0</v>
      </c>
      <c r="KG61" s="30">
        <v>0</v>
      </c>
      <c r="KH61" s="30">
        <v>35151273</v>
      </c>
      <c r="KI61" s="43">
        <v>0</v>
      </c>
      <c r="KJ61" s="43">
        <v>0</v>
      </c>
      <c r="KK61" s="43">
        <v>0</v>
      </c>
      <c r="KL61" s="43">
        <v>0</v>
      </c>
      <c r="KM61" s="30">
        <v>3896560713</v>
      </c>
      <c r="KN61" s="30">
        <v>1801635250</v>
      </c>
      <c r="KO61" s="30">
        <v>22149417</v>
      </c>
      <c r="KP61" s="30">
        <v>155549177</v>
      </c>
      <c r="KQ61" s="30">
        <v>7697094</v>
      </c>
      <c r="KR61" s="30">
        <v>0</v>
      </c>
      <c r="KS61" s="30">
        <v>1851147</v>
      </c>
      <c r="KT61" s="30">
        <v>2940525</v>
      </c>
      <c r="KU61" s="30">
        <v>0</v>
      </c>
      <c r="KV61" s="30">
        <v>50542540</v>
      </c>
      <c r="KW61" s="30">
        <v>0</v>
      </c>
      <c r="KX61" s="30">
        <v>616138</v>
      </c>
      <c r="KY61" s="30">
        <v>1812959</v>
      </c>
      <c r="KZ61" s="30">
        <v>2067224</v>
      </c>
      <c r="LA61" s="30">
        <v>8429645</v>
      </c>
      <c r="LB61" s="30">
        <v>1825906</v>
      </c>
      <c r="LC61" s="30">
        <v>4050087</v>
      </c>
      <c r="LD61" s="30">
        <v>1825902576</v>
      </c>
      <c r="LE61" s="30">
        <v>209605</v>
      </c>
      <c r="LF61" s="30">
        <v>559390</v>
      </c>
      <c r="LG61" s="30">
        <v>1871352</v>
      </c>
      <c r="LH61" s="30">
        <v>4473132</v>
      </c>
      <c r="LI61" s="30">
        <v>0</v>
      </c>
      <c r="LJ61" s="31">
        <v>0</v>
      </c>
      <c r="LK61" s="31">
        <v>0</v>
      </c>
      <c r="LL61" s="30">
        <v>867335</v>
      </c>
      <c r="LM61" s="30">
        <v>1510214</v>
      </c>
      <c r="LN61" s="31">
        <v>0</v>
      </c>
      <c r="LO61" s="31">
        <v>0</v>
      </c>
      <c r="LP61" s="31">
        <v>0</v>
      </c>
      <c r="LQ61" s="31">
        <v>0</v>
      </c>
      <c r="LR61" s="31">
        <v>0</v>
      </c>
      <c r="LS61" s="31">
        <v>0</v>
      </c>
      <c r="LT61" s="31">
        <v>0</v>
      </c>
      <c r="LU61" s="31">
        <v>0</v>
      </c>
      <c r="LV61" s="31">
        <v>0</v>
      </c>
      <c r="LW61" s="31">
        <v>0</v>
      </c>
      <c r="LX61" s="31">
        <v>0</v>
      </c>
      <c r="LY61" s="31">
        <v>0</v>
      </c>
      <c r="LZ61" s="31">
        <v>0</v>
      </c>
      <c r="MA61" s="31">
        <v>0</v>
      </c>
      <c r="MB61" s="31">
        <v>0</v>
      </c>
      <c r="MC61" s="31">
        <v>0</v>
      </c>
      <c r="MD61" s="31">
        <v>0</v>
      </c>
      <c r="ME61" s="31">
        <v>0</v>
      </c>
      <c r="MF61" s="31">
        <v>0</v>
      </c>
      <c r="MG61" s="31">
        <v>0</v>
      </c>
      <c r="MH61" s="31">
        <v>0</v>
      </c>
      <c r="MI61" s="31">
        <v>0</v>
      </c>
      <c r="MJ61" s="31">
        <v>0</v>
      </c>
      <c r="MK61" s="31">
        <v>0</v>
      </c>
      <c r="ML61" s="31">
        <v>0</v>
      </c>
      <c r="MM61" s="31">
        <v>0</v>
      </c>
      <c r="MN61" s="31">
        <v>0</v>
      </c>
      <c r="MO61" s="31">
        <v>0</v>
      </c>
      <c r="MP61" s="31">
        <v>0</v>
      </c>
      <c r="MQ61" s="30">
        <v>1257914</v>
      </c>
      <c r="MR61" s="30">
        <v>0</v>
      </c>
      <c r="MS61" s="30">
        <f t="shared" si="23"/>
        <v>25106126302</v>
      </c>
      <c r="MT61" s="30">
        <v>23994070011</v>
      </c>
      <c r="MU61" s="30">
        <v>0</v>
      </c>
      <c r="MV61" s="43">
        <v>29546815</v>
      </c>
      <c r="MW61" s="30">
        <v>0</v>
      </c>
      <c r="MX61" s="30">
        <v>0</v>
      </c>
      <c r="MY61" s="30">
        <v>0</v>
      </c>
      <c r="MZ61" s="43">
        <v>10436388608</v>
      </c>
      <c r="NA61" s="30">
        <f t="shared" si="4"/>
        <v>0</v>
      </c>
      <c r="NB61" s="30">
        <v>0</v>
      </c>
      <c r="NC61" s="30">
        <v>0</v>
      </c>
      <c r="ND61" s="30">
        <f t="shared" si="5"/>
        <v>0</v>
      </c>
      <c r="NE61" s="30">
        <v>0</v>
      </c>
      <c r="NF61" s="30">
        <v>0</v>
      </c>
      <c r="NG61" s="43">
        <v>835277040</v>
      </c>
      <c r="NH61" s="43">
        <v>11392291730</v>
      </c>
      <c r="NI61" s="30">
        <v>0</v>
      </c>
      <c r="NJ61" s="30">
        <v>0</v>
      </c>
      <c r="NK61" s="30">
        <v>0</v>
      </c>
      <c r="NL61" s="30">
        <v>0</v>
      </c>
      <c r="NM61" s="30">
        <v>0</v>
      </c>
      <c r="NN61" s="30">
        <v>0</v>
      </c>
      <c r="NO61" s="30">
        <v>0</v>
      </c>
      <c r="NP61" s="30">
        <v>0</v>
      </c>
      <c r="NQ61" s="30">
        <v>0</v>
      </c>
      <c r="NR61" s="30">
        <v>0</v>
      </c>
      <c r="NS61" s="30">
        <v>0</v>
      </c>
      <c r="NT61" s="30">
        <v>0</v>
      </c>
      <c r="NU61" s="43">
        <v>1295235374</v>
      </c>
      <c r="NV61" s="30">
        <v>0</v>
      </c>
      <c r="NW61" s="30">
        <v>0</v>
      </c>
      <c r="NX61" s="43">
        <v>5330444</v>
      </c>
      <c r="NY61" s="30">
        <v>0</v>
      </c>
      <c r="NZ61" s="30">
        <v>0</v>
      </c>
      <c r="OA61" s="30">
        <v>106885969</v>
      </c>
      <c r="OB61" s="30">
        <v>0</v>
      </c>
      <c r="OC61" s="30">
        <v>0</v>
      </c>
      <c r="OD61" s="30">
        <v>0</v>
      </c>
      <c r="OE61" s="30">
        <v>0</v>
      </c>
      <c r="OF61" s="30">
        <v>0</v>
      </c>
      <c r="OG61" s="30">
        <v>0</v>
      </c>
      <c r="OH61" s="30">
        <v>0</v>
      </c>
      <c r="OI61" s="30">
        <v>0</v>
      </c>
      <c r="OJ61" s="30">
        <v>0</v>
      </c>
      <c r="OK61" s="30">
        <v>0</v>
      </c>
      <c r="OL61" s="30">
        <v>0</v>
      </c>
      <c r="OM61" s="30">
        <v>0</v>
      </c>
      <c r="ON61" s="30">
        <v>0</v>
      </c>
      <c r="OO61" s="30">
        <v>0</v>
      </c>
      <c r="OP61" s="30">
        <v>106885969</v>
      </c>
      <c r="OQ61" s="30">
        <v>0</v>
      </c>
      <c r="OR61" s="30">
        <v>0</v>
      </c>
      <c r="OS61" s="30">
        <v>1005170322</v>
      </c>
      <c r="OT61" s="30">
        <v>0</v>
      </c>
      <c r="OU61" s="43">
        <v>964126084</v>
      </c>
      <c r="OV61" s="30">
        <v>0</v>
      </c>
      <c r="OW61" s="30">
        <v>0</v>
      </c>
      <c r="OX61" s="30">
        <v>4063600</v>
      </c>
      <c r="OY61" s="30">
        <v>0</v>
      </c>
      <c r="OZ61" s="30">
        <v>0</v>
      </c>
      <c r="PA61" s="30">
        <v>0</v>
      </c>
      <c r="PB61" s="30">
        <v>0</v>
      </c>
      <c r="PC61" s="30">
        <v>0</v>
      </c>
      <c r="PD61" s="30">
        <v>0</v>
      </c>
      <c r="PE61" s="30">
        <v>0</v>
      </c>
      <c r="PF61" s="30">
        <v>0</v>
      </c>
      <c r="PG61" s="30">
        <v>0</v>
      </c>
      <c r="PH61" s="30">
        <v>0</v>
      </c>
      <c r="PI61" s="30">
        <v>0</v>
      </c>
      <c r="PJ61" s="30">
        <v>0</v>
      </c>
      <c r="PK61" s="30">
        <v>0</v>
      </c>
      <c r="PL61" s="30">
        <v>0</v>
      </c>
      <c r="PM61" s="30">
        <v>36980638</v>
      </c>
      <c r="PN61" s="30">
        <v>36980638</v>
      </c>
      <c r="PO61" s="30">
        <v>0</v>
      </c>
      <c r="PP61" s="30">
        <v>0</v>
      </c>
      <c r="PQ61" s="30">
        <v>0</v>
      </c>
      <c r="PR61" s="30">
        <v>0</v>
      </c>
      <c r="PS61" s="30">
        <v>0</v>
      </c>
      <c r="PT61" s="30">
        <f t="shared" si="15"/>
        <v>0</v>
      </c>
      <c r="PU61" s="30">
        <v>0</v>
      </c>
      <c r="PV61" s="30">
        <v>0</v>
      </c>
      <c r="PW61" s="30">
        <v>0</v>
      </c>
      <c r="PX61" s="30">
        <v>0</v>
      </c>
      <c r="PY61" s="30">
        <v>0</v>
      </c>
      <c r="PZ61" s="30">
        <v>0</v>
      </c>
      <c r="QA61" s="30">
        <v>0</v>
      </c>
      <c r="QB61" s="30">
        <v>0</v>
      </c>
      <c r="QC61" s="30">
        <v>0</v>
      </c>
      <c r="QD61" s="30">
        <v>0</v>
      </c>
      <c r="QE61" s="30">
        <v>0</v>
      </c>
      <c r="QF61" s="30">
        <v>0</v>
      </c>
      <c r="QG61" s="30">
        <v>0</v>
      </c>
      <c r="QH61" s="30">
        <v>0</v>
      </c>
      <c r="QI61" s="30">
        <v>0</v>
      </c>
      <c r="QJ61" s="30">
        <v>0</v>
      </c>
      <c r="QK61" s="30">
        <v>0</v>
      </c>
      <c r="QL61" s="30">
        <v>0</v>
      </c>
      <c r="QM61" s="30">
        <v>0</v>
      </c>
      <c r="QN61" s="30">
        <v>0</v>
      </c>
      <c r="QO61" s="30">
        <f t="shared" si="16"/>
        <v>13366898841</v>
      </c>
      <c r="QP61" s="30">
        <f t="shared" si="17"/>
        <v>1845168344</v>
      </c>
      <c r="QQ61" s="30">
        <v>-11128103</v>
      </c>
      <c r="QR61" s="43">
        <v>-11128103</v>
      </c>
      <c r="QS61" s="43">
        <v>0</v>
      </c>
      <c r="QT61" s="30">
        <v>0</v>
      </c>
      <c r="QU61" s="30">
        <v>0</v>
      </c>
      <c r="QV61" s="30">
        <v>0</v>
      </c>
      <c r="QW61" s="43">
        <v>1125028332</v>
      </c>
      <c r="QX61" s="30">
        <v>1124912948</v>
      </c>
      <c r="QY61" s="43">
        <v>115384</v>
      </c>
      <c r="QZ61" s="43">
        <v>731268115</v>
      </c>
      <c r="RA61" s="43">
        <v>0</v>
      </c>
      <c r="RB61" s="43">
        <v>0</v>
      </c>
      <c r="RC61" s="43">
        <v>0</v>
      </c>
      <c r="RD61" s="43">
        <v>0</v>
      </c>
      <c r="RE61" s="43">
        <v>0</v>
      </c>
      <c r="RF61" s="43">
        <v>0</v>
      </c>
      <c r="RG61" s="43">
        <v>0</v>
      </c>
      <c r="RH61" s="43">
        <v>0</v>
      </c>
      <c r="RI61" s="43">
        <v>11521730497</v>
      </c>
      <c r="RJ61" s="43">
        <v>11490205821</v>
      </c>
      <c r="RK61" s="43">
        <v>11490205821</v>
      </c>
      <c r="RL61" s="43">
        <v>8888980310</v>
      </c>
      <c r="RM61" s="43">
        <v>572137643</v>
      </c>
      <c r="RN61" s="43">
        <v>157395963</v>
      </c>
      <c r="RO61" s="43">
        <v>0</v>
      </c>
      <c r="RP61" s="43">
        <v>0</v>
      </c>
      <c r="RQ61" s="43">
        <v>0</v>
      </c>
      <c r="RR61" s="43">
        <v>0</v>
      </c>
      <c r="RS61" s="43">
        <v>0</v>
      </c>
      <c r="RT61" s="43">
        <v>10544791</v>
      </c>
      <c r="RU61" s="43">
        <v>1852089747</v>
      </c>
      <c r="RV61" s="43">
        <v>7177320</v>
      </c>
      <c r="RW61" s="43">
        <v>1880047</v>
      </c>
      <c r="RX61" s="43">
        <v>0</v>
      </c>
      <c r="RY61" s="43">
        <v>0</v>
      </c>
      <c r="RZ61" s="43">
        <v>0</v>
      </c>
      <c r="SA61" s="43">
        <v>0</v>
      </c>
      <c r="SB61" s="43">
        <v>0</v>
      </c>
      <c r="SC61" s="43">
        <v>0</v>
      </c>
      <c r="SD61" s="30">
        <v>0</v>
      </c>
      <c r="SE61" s="30">
        <v>0</v>
      </c>
      <c r="SF61" s="30">
        <v>0</v>
      </c>
      <c r="SG61" s="30">
        <v>0</v>
      </c>
      <c r="SH61" s="30">
        <v>0</v>
      </c>
      <c r="SI61" s="30">
        <v>0</v>
      </c>
      <c r="SJ61" s="30">
        <v>0</v>
      </c>
      <c r="SK61" s="30">
        <v>0</v>
      </c>
      <c r="SL61" s="30">
        <v>0</v>
      </c>
      <c r="SM61" s="30">
        <v>0</v>
      </c>
      <c r="SN61" s="30">
        <v>0</v>
      </c>
      <c r="SO61" s="30">
        <v>0</v>
      </c>
      <c r="SP61" s="30">
        <v>0</v>
      </c>
      <c r="SQ61" s="30">
        <v>0</v>
      </c>
      <c r="SR61" s="30">
        <v>0</v>
      </c>
      <c r="SS61" s="30">
        <v>0</v>
      </c>
      <c r="ST61" s="30">
        <v>0</v>
      </c>
      <c r="SU61" s="30">
        <v>0</v>
      </c>
      <c r="SV61" s="30">
        <v>0</v>
      </c>
      <c r="SW61" s="30">
        <v>0</v>
      </c>
      <c r="SX61" s="30">
        <v>0</v>
      </c>
      <c r="SY61" s="30">
        <v>0</v>
      </c>
      <c r="SZ61" s="30">
        <v>0</v>
      </c>
      <c r="TA61" s="30">
        <v>0</v>
      </c>
      <c r="TB61" s="30">
        <v>0</v>
      </c>
      <c r="TC61" s="30">
        <v>0</v>
      </c>
      <c r="TD61" s="30">
        <v>0</v>
      </c>
      <c r="TE61" s="30">
        <v>0</v>
      </c>
      <c r="TF61" s="30">
        <v>0</v>
      </c>
      <c r="TG61" s="30">
        <v>0</v>
      </c>
      <c r="TH61" s="30">
        <v>0</v>
      </c>
      <c r="TI61" s="30">
        <f t="shared" si="18"/>
        <v>729533606</v>
      </c>
      <c r="TJ61" s="30">
        <f t="shared" si="6"/>
        <v>0</v>
      </c>
      <c r="TK61" s="43">
        <v>0</v>
      </c>
      <c r="TL61" s="43">
        <v>0</v>
      </c>
      <c r="TM61" s="43">
        <v>0</v>
      </c>
      <c r="TN61" s="43">
        <v>0</v>
      </c>
      <c r="TO61" s="43">
        <v>0</v>
      </c>
      <c r="TP61" s="43">
        <v>0</v>
      </c>
      <c r="TQ61" s="43">
        <v>0</v>
      </c>
      <c r="TR61" s="43">
        <v>0</v>
      </c>
      <c r="TS61" s="43">
        <v>0</v>
      </c>
      <c r="TT61" s="43">
        <v>0</v>
      </c>
      <c r="TU61" s="43">
        <v>31524676</v>
      </c>
      <c r="TV61" s="43">
        <v>0</v>
      </c>
      <c r="TW61" s="43">
        <v>1954049</v>
      </c>
      <c r="TX61" s="43">
        <v>0</v>
      </c>
      <c r="TY61" s="43">
        <v>29570627</v>
      </c>
      <c r="TZ61" s="43">
        <v>0</v>
      </c>
      <c r="UA61" s="43">
        <v>0</v>
      </c>
      <c r="UB61" s="30">
        <v>0</v>
      </c>
      <c r="UC61" s="30">
        <v>0</v>
      </c>
      <c r="UD61" s="30">
        <v>0</v>
      </c>
      <c r="UE61" s="43">
        <v>0</v>
      </c>
      <c r="UF61" s="30">
        <v>0</v>
      </c>
      <c r="UG61" s="30">
        <f t="shared" si="24"/>
        <v>227384928235</v>
      </c>
      <c r="UH61" s="1">
        <v>2794356604561</v>
      </c>
      <c r="UI61" s="1">
        <f>SUM($UG$52:UG61)-UH61</f>
        <v>0</v>
      </c>
    </row>
    <row r="62" spans="2:555">
      <c r="B62" s="58">
        <v>40118</v>
      </c>
      <c r="C62" s="30">
        <f t="shared" si="20"/>
        <v>132898939066</v>
      </c>
      <c r="D62" s="30">
        <f t="shared" si="21"/>
        <v>73088305959</v>
      </c>
      <c r="E62" s="30">
        <v>61662305838</v>
      </c>
      <c r="F62" s="30">
        <v>2906362</v>
      </c>
      <c r="G62" s="30">
        <v>1233720</v>
      </c>
      <c r="H62" s="30">
        <v>17647787910</v>
      </c>
      <c r="I62" s="30">
        <v>15455932651.136414</v>
      </c>
      <c r="J62" s="30">
        <v>2191855258.8636055</v>
      </c>
      <c r="K62" s="30">
        <v>0</v>
      </c>
      <c r="L62" s="30">
        <v>1552820800</v>
      </c>
      <c r="M62" s="30">
        <v>35774049944</v>
      </c>
      <c r="N62" s="30">
        <v>35774049944</v>
      </c>
      <c r="O62" s="30">
        <v>0</v>
      </c>
      <c r="P62" s="30">
        <v>349536713</v>
      </c>
      <c r="Q62" s="30">
        <v>3272789489</v>
      </c>
      <c r="R62" s="30">
        <v>2708855871</v>
      </c>
      <c r="S62" s="30">
        <v>11426000121</v>
      </c>
      <c r="T62" s="30">
        <v>3425380000</v>
      </c>
      <c r="U62" s="30">
        <v>4025535000</v>
      </c>
      <c r="V62" s="30">
        <v>7450915000</v>
      </c>
      <c r="W62" s="30">
        <v>126071124</v>
      </c>
      <c r="X62" s="30">
        <v>838019770</v>
      </c>
      <c r="Y62" s="30">
        <v>50620723</v>
      </c>
      <c r="Z62" s="30">
        <v>0</v>
      </c>
      <c r="AA62" s="30">
        <v>0</v>
      </c>
      <c r="AB62" s="30">
        <v>130497817</v>
      </c>
      <c r="AC62" s="30">
        <v>36806933</v>
      </c>
      <c r="AD62" s="30">
        <v>2790162650</v>
      </c>
      <c r="AE62" s="30">
        <v>0</v>
      </c>
      <c r="AF62" s="30">
        <v>0</v>
      </c>
      <c r="AG62" s="30">
        <v>0</v>
      </c>
      <c r="AH62" s="30">
        <v>0</v>
      </c>
      <c r="AI62" s="30">
        <f t="shared" si="22"/>
        <v>59810633107</v>
      </c>
      <c r="AJ62" s="30">
        <v>59383556</v>
      </c>
      <c r="AK62" s="30">
        <v>58422456</v>
      </c>
      <c r="AL62" s="30">
        <v>961100</v>
      </c>
      <c r="AM62" s="30">
        <v>0</v>
      </c>
      <c r="AN62" s="30">
        <v>0</v>
      </c>
      <c r="AO62" s="30">
        <v>1065773681</v>
      </c>
      <c r="AP62" s="30">
        <v>1045773264</v>
      </c>
      <c r="AQ62" s="30">
        <v>1276684</v>
      </c>
      <c r="AR62" s="30">
        <v>7035963</v>
      </c>
      <c r="AS62" s="30">
        <v>91380</v>
      </c>
      <c r="AT62" s="30">
        <v>11492390</v>
      </c>
      <c r="AU62" s="30">
        <v>104000</v>
      </c>
      <c r="AV62" s="30">
        <v>0</v>
      </c>
      <c r="AW62" s="30">
        <v>0</v>
      </c>
      <c r="AX62" s="30">
        <v>0</v>
      </c>
      <c r="AY62" s="30">
        <v>0</v>
      </c>
      <c r="AZ62" s="30">
        <v>0</v>
      </c>
      <c r="BA62" s="30">
        <v>0</v>
      </c>
      <c r="BB62" s="30">
        <v>0</v>
      </c>
      <c r="BC62" s="30">
        <v>0</v>
      </c>
      <c r="BD62" s="30">
        <v>3388918479</v>
      </c>
      <c r="BE62" s="30">
        <v>26836</v>
      </c>
      <c r="BF62" s="30">
        <v>2474657114</v>
      </c>
      <c r="BG62" s="30">
        <v>595919911</v>
      </c>
      <c r="BH62" s="30">
        <v>140413</v>
      </c>
      <c r="BI62" s="30">
        <v>37974</v>
      </c>
      <c r="BJ62" s="30">
        <v>3285775</v>
      </c>
      <c r="BK62" s="30">
        <v>6019419</v>
      </c>
      <c r="BL62" s="30">
        <v>9013920</v>
      </c>
      <c r="BM62" s="30">
        <v>0</v>
      </c>
      <c r="BN62" s="30">
        <v>7248898</v>
      </c>
      <c r="BO62" s="30">
        <v>353127</v>
      </c>
      <c r="BP62" s="30">
        <v>0</v>
      </c>
      <c r="BQ62" s="30">
        <v>0</v>
      </c>
      <c r="BR62" s="30">
        <v>292215092</v>
      </c>
      <c r="BS62" s="30">
        <v>0</v>
      </c>
      <c r="BT62" s="30">
        <v>212278483</v>
      </c>
      <c r="BU62" s="30">
        <v>0</v>
      </c>
      <c r="BV62" s="30">
        <v>623157</v>
      </c>
      <c r="BW62" s="30">
        <v>367774</v>
      </c>
      <c r="BX62" s="30">
        <v>1336786</v>
      </c>
      <c r="BY62" s="30">
        <v>209950766</v>
      </c>
      <c r="BZ62" s="30">
        <v>0</v>
      </c>
      <c r="CA62" s="30">
        <v>0</v>
      </c>
      <c r="CB62" s="30">
        <v>0</v>
      </c>
      <c r="CC62" s="30">
        <v>3035432960</v>
      </c>
      <c r="CD62" s="30">
        <v>2673781</v>
      </c>
      <c r="CE62" s="30">
        <v>4593718272</v>
      </c>
      <c r="CF62" s="30">
        <v>194790102</v>
      </c>
      <c r="CG62" s="30">
        <v>2247218306</v>
      </c>
      <c r="CH62" s="30">
        <v>191447411</v>
      </c>
      <c r="CI62" s="30">
        <v>81274349</v>
      </c>
      <c r="CJ62" s="30">
        <v>48788698</v>
      </c>
      <c r="CK62" s="30">
        <v>27005873</v>
      </c>
      <c r="CL62" s="30">
        <v>2713258</v>
      </c>
      <c r="CM62" s="30">
        <v>682035</v>
      </c>
      <c r="CN62" s="30">
        <v>1439700</v>
      </c>
      <c r="CO62" s="30">
        <v>458000</v>
      </c>
      <c r="CP62" s="30">
        <v>186785</v>
      </c>
      <c r="CQ62" s="30">
        <v>0</v>
      </c>
      <c r="CR62" s="30">
        <v>0</v>
      </c>
      <c r="CS62" s="30">
        <v>1642724965</v>
      </c>
      <c r="CT62" s="30">
        <v>446426077</v>
      </c>
      <c r="CU62" s="30">
        <v>41984730</v>
      </c>
      <c r="CV62" s="30">
        <v>39481497</v>
      </c>
      <c r="CW62" s="30">
        <v>18533163</v>
      </c>
      <c r="CX62" s="30">
        <v>7939673</v>
      </c>
      <c r="CY62" s="30">
        <v>1201920</v>
      </c>
      <c r="CZ62" s="30">
        <f t="shared" si="8"/>
        <v>1087157905</v>
      </c>
      <c r="DA62" s="30">
        <v>969292522</v>
      </c>
      <c r="DB62" s="30">
        <v>94219113</v>
      </c>
      <c r="DC62" s="30">
        <v>0</v>
      </c>
      <c r="DD62" s="30">
        <v>23646270</v>
      </c>
      <c r="DE62" s="30">
        <v>0</v>
      </c>
      <c r="DF62" s="30">
        <v>0</v>
      </c>
      <c r="DG62" s="30">
        <v>0</v>
      </c>
      <c r="DH62" s="30">
        <v>0</v>
      </c>
      <c r="DI62" s="30">
        <v>4934394</v>
      </c>
      <c r="DJ62" s="30">
        <v>0</v>
      </c>
      <c r="DK62" s="30">
        <v>4934394</v>
      </c>
      <c r="DL62" s="30">
        <v>0</v>
      </c>
      <c r="DM62" s="30">
        <f t="shared" si="9"/>
        <v>358319584</v>
      </c>
      <c r="DN62" s="30">
        <v>24819745</v>
      </c>
      <c r="DO62" s="30">
        <v>10079397</v>
      </c>
      <c r="DP62" s="30">
        <v>6830569</v>
      </c>
      <c r="DQ62" s="30">
        <v>3248828</v>
      </c>
      <c r="DR62" s="30">
        <v>213506876</v>
      </c>
      <c r="DS62" s="30">
        <v>11631930</v>
      </c>
      <c r="DT62" s="30">
        <v>10866415</v>
      </c>
      <c r="DU62" s="30">
        <v>704211</v>
      </c>
      <c r="DV62" s="30">
        <v>61304</v>
      </c>
      <c r="DW62" s="30">
        <v>5502700</v>
      </c>
      <c r="DX62" s="30">
        <v>876300</v>
      </c>
      <c r="DY62" s="30">
        <v>728800</v>
      </c>
      <c r="DZ62" s="30">
        <v>0</v>
      </c>
      <c r="EA62" s="30">
        <v>3897600</v>
      </c>
      <c r="EB62" s="30">
        <v>0</v>
      </c>
      <c r="EC62" s="30">
        <v>2972710</v>
      </c>
      <c r="ED62" s="30">
        <v>22495</v>
      </c>
      <c r="EE62" s="30">
        <v>2945700</v>
      </c>
      <c r="EF62" s="30">
        <v>4515</v>
      </c>
      <c r="EG62" s="30">
        <v>11758686</v>
      </c>
      <c r="EH62" s="30">
        <v>11758686</v>
      </c>
      <c r="EI62" s="30">
        <v>0</v>
      </c>
      <c r="EJ62" s="30">
        <v>0</v>
      </c>
      <c r="EK62" s="30">
        <v>17244981</v>
      </c>
      <c r="EL62" s="30">
        <v>2669451</v>
      </c>
      <c r="EM62" s="30">
        <v>180147</v>
      </c>
      <c r="EN62" s="30">
        <v>10759689</v>
      </c>
      <c r="EO62" s="30">
        <v>524064</v>
      </c>
      <c r="EP62" s="30">
        <v>98262</v>
      </c>
      <c r="EQ62" s="30">
        <v>0</v>
      </c>
      <c r="ER62" s="30">
        <v>16377</v>
      </c>
      <c r="ES62" s="30">
        <v>294786</v>
      </c>
      <c r="ET62" s="30">
        <v>114639</v>
      </c>
      <c r="EU62" s="30">
        <v>2243649</v>
      </c>
      <c r="EV62" s="30">
        <v>644574</v>
      </c>
      <c r="EW62" s="30">
        <v>30133680</v>
      </c>
      <c r="EX62" s="30">
        <v>0</v>
      </c>
      <c r="EY62" s="30">
        <v>212901</v>
      </c>
      <c r="EZ62" s="30">
        <v>24647385</v>
      </c>
      <c r="FA62" s="30">
        <v>5273394</v>
      </c>
      <c r="FB62" s="30">
        <v>0</v>
      </c>
      <c r="FC62" s="30">
        <v>157715</v>
      </c>
      <c r="FD62" s="30">
        <v>0</v>
      </c>
      <c r="FE62" s="30">
        <v>0</v>
      </c>
      <c r="FF62" s="30">
        <v>117082900</v>
      </c>
      <c r="FG62" s="30">
        <v>109913566</v>
      </c>
      <c r="FH62" s="30">
        <v>1408422</v>
      </c>
      <c r="FI62" s="30">
        <v>101033833</v>
      </c>
      <c r="FJ62" s="30">
        <v>7012755</v>
      </c>
      <c r="FK62" s="30">
        <v>709155</v>
      </c>
      <c r="FL62" s="30">
        <v>0</v>
      </c>
      <c r="FM62" s="30">
        <v>0</v>
      </c>
      <c r="FN62" s="30">
        <v>0</v>
      </c>
      <c r="FO62" s="30">
        <v>6303600</v>
      </c>
      <c r="FP62" s="30">
        <v>458556</v>
      </c>
      <c r="FQ62" s="30">
        <v>0</v>
      </c>
      <c r="FR62" s="30">
        <f t="shared" si="10"/>
        <v>275739564</v>
      </c>
      <c r="FS62" s="30">
        <v>61258819</v>
      </c>
      <c r="FT62" s="30">
        <v>41962</v>
      </c>
      <c r="FU62" s="30">
        <v>15972211</v>
      </c>
      <c r="FV62" s="30">
        <v>28974371</v>
      </c>
      <c r="FW62" s="30">
        <v>122609</v>
      </c>
      <c r="FX62" s="30">
        <v>28851762</v>
      </c>
      <c r="FY62" s="30">
        <v>0</v>
      </c>
      <c r="FZ62" s="30">
        <v>32754</v>
      </c>
      <c r="GA62" s="30">
        <v>6963921</v>
      </c>
      <c r="GB62" s="30">
        <v>9273600</v>
      </c>
      <c r="GC62" s="30">
        <v>5928000</v>
      </c>
      <c r="GD62" s="30">
        <v>0</v>
      </c>
      <c r="GE62" s="30">
        <v>5928000</v>
      </c>
      <c r="GF62" s="30">
        <v>0</v>
      </c>
      <c r="GG62" s="30">
        <v>0</v>
      </c>
      <c r="GH62" s="30">
        <v>10178200</v>
      </c>
      <c r="GI62" s="30">
        <v>64479000</v>
      </c>
      <c r="GJ62" s="30">
        <v>64479000</v>
      </c>
      <c r="GK62" s="30">
        <v>0</v>
      </c>
      <c r="GL62" s="30">
        <v>133895545</v>
      </c>
      <c r="GM62" s="30">
        <v>4189574</v>
      </c>
      <c r="GN62" s="30">
        <v>1030000</v>
      </c>
      <c r="GO62" s="30">
        <v>583000</v>
      </c>
      <c r="GP62" s="30">
        <v>46281675</v>
      </c>
      <c r="GQ62" s="30">
        <v>17165718</v>
      </c>
      <c r="GR62" s="30">
        <v>42000</v>
      </c>
      <c r="GS62" s="30">
        <v>0</v>
      </c>
      <c r="GT62" s="30">
        <v>64603578</v>
      </c>
      <c r="GU62" s="30">
        <v>6529342545</v>
      </c>
      <c r="GV62" s="30">
        <v>0</v>
      </c>
      <c r="GW62" s="30">
        <v>2669100</v>
      </c>
      <c r="GX62" s="30">
        <v>0</v>
      </c>
      <c r="GY62" s="30">
        <v>0</v>
      </c>
      <c r="GZ62" s="30">
        <f t="shared" si="19"/>
        <v>878488196</v>
      </c>
      <c r="HA62" s="30">
        <v>1570536</v>
      </c>
      <c r="HB62" s="30">
        <v>4273333614</v>
      </c>
      <c r="HC62" s="30">
        <v>0</v>
      </c>
      <c r="HD62" s="30">
        <v>1373281099</v>
      </c>
      <c r="HE62" s="30">
        <v>0</v>
      </c>
      <c r="HF62" s="30">
        <v>0</v>
      </c>
      <c r="HG62" s="30">
        <v>0</v>
      </c>
      <c r="HH62" s="30">
        <f t="shared" si="11"/>
        <v>556546959</v>
      </c>
      <c r="HI62" s="30">
        <f t="shared" si="12"/>
        <v>321941237</v>
      </c>
      <c r="HJ62" s="30">
        <v>556546959</v>
      </c>
      <c r="HK62" s="30">
        <v>321941237</v>
      </c>
      <c r="HL62" s="30">
        <v>0</v>
      </c>
      <c r="HM62" s="30">
        <v>0</v>
      </c>
      <c r="HN62" s="30">
        <v>0</v>
      </c>
      <c r="HO62" s="30">
        <v>0</v>
      </c>
      <c r="HP62" s="30">
        <v>236263139</v>
      </c>
      <c r="HQ62" s="30">
        <v>3331462</v>
      </c>
      <c r="HR62" s="30">
        <v>6094894</v>
      </c>
      <c r="HS62" s="30">
        <v>18771403</v>
      </c>
      <c r="HT62" s="30">
        <v>208065380</v>
      </c>
      <c r="HU62" s="30">
        <v>0</v>
      </c>
      <c r="HV62" s="30">
        <v>0</v>
      </c>
      <c r="HW62" s="30">
        <v>0</v>
      </c>
      <c r="HX62" s="30">
        <f t="shared" si="13"/>
        <v>556546959</v>
      </c>
      <c r="HY62" s="30">
        <f t="shared" si="14"/>
        <v>321941237</v>
      </c>
      <c r="HZ62" s="30">
        <v>40241972430</v>
      </c>
      <c r="IA62" s="30">
        <v>36687132856</v>
      </c>
      <c r="IB62" s="30">
        <v>36687132856</v>
      </c>
      <c r="IC62" s="30">
        <v>3595885778</v>
      </c>
      <c r="ID62" s="30">
        <v>3595885778</v>
      </c>
      <c r="IE62" s="30">
        <v>0</v>
      </c>
      <c r="IF62" s="30">
        <v>0</v>
      </c>
      <c r="IG62" s="30">
        <v>26550429921</v>
      </c>
      <c r="IH62" s="30">
        <v>25276874884</v>
      </c>
      <c r="II62" s="30">
        <v>0</v>
      </c>
      <c r="IJ62" s="30">
        <v>1273555037</v>
      </c>
      <c r="IK62" s="30">
        <v>0</v>
      </c>
      <c r="IL62" s="30">
        <v>4881355474</v>
      </c>
      <c r="IM62" s="30">
        <v>1445630465</v>
      </c>
      <c r="IN62" s="30">
        <v>203167574</v>
      </c>
      <c r="IO62" s="30">
        <v>152375682</v>
      </c>
      <c r="IP62" s="30">
        <v>4525812218</v>
      </c>
      <c r="IQ62" s="30">
        <v>0</v>
      </c>
      <c r="IR62" s="30">
        <v>0</v>
      </c>
      <c r="IS62" s="30">
        <v>0</v>
      </c>
      <c r="IT62" s="30">
        <v>0</v>
      </c>
      <c r="IU62" s="30">
        <v>0</v>
      </c>
      <c r="IV62" s="30">
        <v>205303790</v>
      </c>
      <c r="IW62" s="30">
        <v>0</v>
      </c>
      <c r="IX62" s="30">
        <v>8527428</v>
      </c>
      <c r="IY62" s="30">
        <v>0</v>
      </c>
      <c r="IZ62" s="30">
        <v>0</v>
      </c>
      <c r="JA62" s="30">
        <v>0</v>
      </c>
      <c r="JB62" s="30">
        <v>0</v>
      </c>
      <c r="JC62" s="30">
        <v>0</v>
      </c>
      <c r="JD62" s="30">
        <v>0</v>
      </c>
      <c r="JE62" s="30">
        <v>0</v>
      </c>
      <c r="JF62" s="30">
        <v>0</v>
      </c>
      <c r="JG62" s="30">
        <v>0</v>
      </c>
      <c r="JH62" s="30">
        <v>0</v>
      </c>
      <c r="JI62" s="43">
        <v>0</v>
      </c>
      <c r="JJ62" s="43">
        <v>0</v>
      </c>
      <c r="JK62" s="43">
        <v>0</v>
      </c>
      <c r="JL62" s="43"/>
      <c r="JM62" s="30">
        <v>0</v>
      </c>
      <c r="JN62" s="43">
        <v>0</v>
      </c>
      <c r="JO62" s="30">
        <v>352325029</v>
      </c>
      <c r="JP62" s="30">
        <v>2167028668</v>
      </c>
      <c r="JQ62" s="30">
        <v>26216569</v>
      </c>
      <c r="JR62" s="30">
        <v>1713377040</v>
      </c>
      <c r="JS62" s="30">
        <v>0</v>
      </c>
      <c r="JT62" s="30">
        <v>0</v>
      </c>
      <c r="JU62" s="30">
        <v>0</v>
      </c>
      <c r="JV62" s="30">
        <v>427435059</v>
      </c>
      <c r="JW62" s="30">
        <v>0</v>
      </c>
      <c r="JX62" s="30">
        <v>0</v>
      </c>
      <c r="JY62" s="30">
        <v>0</v>
      </c>
      <c r="JZ62" s="30">
        <v>0</v>
      </c>
      <c r="KA62" s="30">
        <v>0</v>
      </c>
      <c r="KB62" s="30">
        <v>0</v>
      </c>
      <c r="KC62" s="30">
        <v>0</v>
      </c>
      <c r="KD62" s="30">
        <v>0</v>
      </c>
      <c r="KE62" s="30">
        <v>0</v>
      </c>
      <c r="KF62" s="30">
        <v>0</v>
      </c>
      <c r="KG62" s="30">
        <v>0</v>
      </c>
      <c r="KH62" s="30">
        <v>0</v>
      </c>
      <c r="KI62" s="43">
        <v>0</v>
      </c>
      <c r="KJ62" s="43">
        <v>0</v>
      </c>
      <c r="KK62" s="43">
        <v>0</v>
      </c>
      <c r="KL62" s="43">
        <v>0</v>
      </c>
      <c r="KM62" s="30">
        <v>1387810906</v>
      </c>
      <c r="KN62" s="30">
        <v>900817625</v>
      </c>
      <c r="KO62" s="30">
        <v>22149417</v>
      </c>
      <c r="KP62" s="30">
        <v>14756731</v>
      </c>
      <c r="KQ62" s="30">
        <v>0</v>
      </c>
      <c r="KR62" s="30">
        <v>0</v>
      </c>
      <c r="KS62" s="30">
        <v>1851147</v>
      </c>
      <c r="KT62" s="30">
        <v>2940525</v>
      </c>
      <c r="KU62" s="30">
        <v>0</v>
      </c>
      <c r="KV62" s="30">
        <v>50542540</v>
      </c>
      <c r="KW62" s="30">
        <v>0</v>
      </c>
      <c r="KX62" s="30">
        <v>616138</v>
      </c>
      <c r="KY62" s="30">
        <v>1812959</v>
      </c>
      <c r="KZ62" s="30">
        <v>2067224</v>
      </c>
      <c r="LA62" s="30">
        <v>8429645</v>
      </c>
      <c r="LB62" s="30">
        <v>1825906</v>
      </c>
      <c r="LC62" s="30">
        <v>4050087</v>
      </c>
      <c r="LD62" s="30">
        <v>342998576</v>
      </c>
      <c r="LE62" s="30">
        <v>209605</v>
      </c>
      <c r="LF62" s="30">
        <v>559390</v>
      </c>
      <c r="LG62" s="30">
        <v>1871352</v>
      </c>
      <c r="LH62" s="30">
        <v>4473132</v>
      </c>
      <c r="LI62" s="30">
        <v>23461358</v>
      </c>
      <c r="LJ62" s="31">
        <v>0</v>
      </c>
      <c r="LK62" s="31">
        <v>0</v>
      </c>
      <c r="LL62" s="30">
        <v>867335</v>
      </c>
      <c r="LM62" s="30">
        <v>1510214</v>
      </c>
      <c r="LN62" s="31">
        <v>0</v>
      </c>
      <c r="LO62" s="31">
        <v>0</v>
      </c>
      <c r="LP62" s="31">
        <v>0</v>
      </c>
      <c r="LQ62" s="31">
        <v>0</v>
      </c>
      <c r="LR62" s="31">
        <v>0</v>
      </c>
      <c r="LS62" s="31">
        <v>0</v>
      </c>
      <c r="LT62" s="31">
        <v>0</v>
      </c>
      <c r="LU62" s="31">
        <v>0</v>
      </c>
      <c r="LV62" s="31">
        <v>0</v>
      </c>
      <c r="LW62" s="31">
        <v>0</v>
      </c>
      <c r="LX62" s="31">
        <v>0</v>
      </c>
      <c r="LY62" s="31">
        <v>0</v>
      </c>
      <c r="LZ62" s="31">
        <v>0</v>
      </c>
      <c r="MA62" s="31">
        <v>0</v>
      </c>
      <c r="MB62" s="31">
        <v>0</v>
      </c>
      <c r="MC62" s="31">
        <v>0</v>
      </c>
      <c r="MD62" s="31">
        <v>0</v>
      </c>
      <c r="ME62" s="31">
        <v>0</v>
      </c>
      <c r="MF62" s="31">
        <v>0</v>
      </c>
      <c r="MG62" s="31">
        <v>0</v>
      </c>
      <c r="MH62" s="31">
        <v>0</v>
      </c>
      <c r="MI62" s="31">
        <v>0</v>
      </c>
      <c r="MJ62" s="31">
        <v>0</v>
      </c>
      <c r="MK62" s="31">
        <v>0</v>
      </c>
      <c r="ML62" s="31">
        <v>0</v>
      </c>
      <c r="MM62" s="31">
        <v>0</v>
      </c>
      <c r="MN62" s="31">
        <v>0</v>
      </c>
      <c r="MO62" s="31">
        <v>0</v>
      </c>
      <c r="MP62" s="31">
        <v>0</v>
      </c>
      <c r="MQ62" s="30">
        <v>42145378</v>
      </c>
      <c r="MR62" s="30">
        <v>0</v>
      </c>
      <c r="MS62" s="30">
        <f t="shared" si="23"/>
        <v>17507343387</v>
      </c>
      <c r="MT62" s="30">
        <v>16393661811</v>
      </c>
      <c r="MU62" s="30">
        <v>0</v>
      </c>
      <c r="MV62" s="30">
        <v>4042689465</v>
      </c>
      <c r="MW62" s="30">
        <v>0</v>
      </c>
      <c r="MX62" s="30">
        <v>0</v>
      </c>
      <c r="MY62" s="30">
        <v>0</v>
      </c>
      <c r="MZ62" s="30">
        <v>10436388608</v>
      </c>
      <c r="NA62" s="30">
        <f t="shared" si="4"/>
        <v>0</v>
      </c>
      <c r="NB62" s="30">
        <v>0</v>
      </c>
      <c r="NC62" s="30">
        <v>0</v>
      </c>
      <c r="ND62" s="30">
        <f t="shared" si="5"/>
        <v>0</v>
      </c>
      <c r="NE62" s="30">
        <v>0</v>
      </c>
      <c r="NF62" s="30">
        <v>0</v>
      </c>
      <c r="NG62" s="30">
        <v>828561612</v>
      </c>
      <c r="NH62" s="30">
        <v>0</v>
      </c>
      <c r="NI62" s="30">
        <v>0</v>
      </c>
      <c r="NJ62" s="30">
        <v>0</v>
      </c>
      <c r="NK62" s="30">
        <v>0</v>
      </c>
      <c r="NL62" s="30">
        <v>0</v>
      </c>
      <c r="NM62" s="30">
        <v>0</v>
      </c>
      <c r="NN62" s="30">
        <v>0</v>
      </c>
      <c r="NO62" s="30">
        <v>0</v>
      </c>
      <c r="NP62" s="30">
        <v>0</v>
      </c>
      <c r="NQ62" s="30">
        <v>0</v>
      </c>
      <c r="NR62" s="30">
        <v>0</v>
      </c>
      <c r="NS62" s="30">
        <v>0</v>
      </c>
      <c r="NT62" s="30">
        <v>0</v>
      </c>
      <c r="NU62" s="30">
        <v>1082401920</v>
      </c>
      <c r="NV62" s="30">
        <v>0</v>
      </c>
      <c r="NW62" s="30">
        <v>0</v>
      </c>
      <c r="NX62" s="30">
        <v>3620206</v>
      </c>
      <c r="NY62" s="30">
        <v>0</v>
      </c>
      <c r="NZ62" s="30">
        <v>0</v>
      </c>
      <c r="OA62" s="30">
        <v>97902378</v>
      </c>
      <c r="OB62" s="30">
        <v>0</v>
      </c>
      <c r="OC62" s="30">
        <v>0</v>
      </c>
      <c r="OD62" s="30">
        <v>0</v>
      </c>
      <c r="OE62" s="30">
        <v>0</v>
      </c>
      <c r="OF62" s="30">
        <v>0</v>
      </c>
      <c r="OG62" s="30">
        <v>0</v>
      </c>
      <c r="OH62" s="30">
        <v>0</v>
      </c>
      <c r="OI62" s="30">
        <v>0</v>
      </c>
      <c r="OJ62" s="30">
        <v>0</v>
      </c>
      <c r="OK62" s="30">
        <v>0</v>
      </c>
      <c r="OL62" s="30">
        <v>0</v>
      </c>
      <c r="OM62" s="30">
        <v>0</v>
      </c>
      <c r="ON62" s="30">
        <v>0</v>
      </c>
      <c r="OO62" s="30">
        <v>0</v>
      </c>
      <c r="OP62" s="30">
        <v>97902378</v>
      </c>
      <c r="OQ62" s="30">
        <v>0</v>
      </c>
      <c r="OR62" s="30">
        <v>0</v>
      </c>
      <c r="OS62" s="30">
        <v>1015779198</v>
      </c>
      <c r="OT62" s="30">
        <v>0</v>
      </c>
      <c r="OU62" s="30">
        <v>964126084</v>
      </c>
      <c r="OV62" s="30">
        <v>0</v>
      </c>
      <c r="OW62" s="30">
        <v>0</v>
      </c>
      <c r="OX62" s="30">
        <v>4893900</v>
      </c>
      <c r="OY62" s="30">
        <v>0</v>
      </c>
      <c r="OZ62" s="30">
        <v>0</v>
      </c>
      <c r="PA62" s="30">
        <v>0</v>
      </c>
      <c r="PB62" s="30">
        <v>0</v>
      </c>
      <c r="PC62" s="30">
        <v>0</v>
      </c>
      <c r="PD62" s="30">
        <v>0</v>
      </c>
      <c r="PE62" s="30">
        <v>0</v>
      </c>
      <c r="PF62" s="30">
        <v>0</v>
      </c>
      <c r="PG62" s="30">
        <v>0</v>
      </c>
      <c r="PH62" s="30">
        <v>0</v>
      </c>
      <c r="PI62" s="30">
        <v>0</v>
      </c>
      <c r="PJ62" s="30">
        <v>0</v>
      </c>
      <c r="PK62" s="30">
        <v>0</v>
      </c>
      <c r="PL62" s="30">
        <v>0</v>
      </c>
      <c r="PM62" s="30">
        <v>46759214</v>
      </c>
      <c r="PN62" s="30">
        <v>46759214</v>
      </c>
      <c r="PO62" s="30">
        <v>0</v>
      </c>
      <c r="PP62" s="30">
        <v>0</v>
      </c>
      <c r="PQ62" s="30">
        <v>0</v>
      </c>
      <c r="PR62" s="30">
        <v>0</v>
      </c>
      <c r="PS62" s="30">
        <v>0</v>
      </c>
      <c r="PT62" s="30">
        <f t="shared" si="15"/>
        <v>0</v>
      </c>
      <c r="PU62" s="30">
        <v>0</v>
      </c>
      <c r="PV62" s="30">
        <v>0</v>
      </c>
      <c r="PW62" s="30">
        <v>0</v>
      </c>
      <c r="PX62" s="30">
        <v>0</v>
      </c>
      <c r="PY62" s="30">
        <v>0</v>
      </c>
      <c r="PZ62" s="30">
        <v>0</v>
      </c>
      <c r="QA62" s="30">
        <v>0</v>
      </c>
      <c r="QB62" s="30">
        <v>0</v>
      </c>
      <c r="QC62" s="30">
        <v>0</v>
      </c>
      <c r="QD62" s="30">
        <v>0</v>
      </c>
      <c r="QE62" s="30">
        <v>0</v>
      </c>
      <c r="QF62" s="30">
        <v>0</v>
      </c>
      <c r="QG62" s="30">
        <v>0</v>
      </c>
      <c r="QH62" s="30">
        <v>0</v>
      </c>
      <c r="QI62" s="30">
        <v>0</v>
      </c>
      <c r="QJ62" s="30">
        <v>0</v>
      </c>
      <c r="QK62" s="30">
        <v>0</v>
      </c>
      <c r="QL62" s="30">
        <v>0</v>
      </c>
      <c r="QM62" s="30">
        <v>0</v>
      </c>
      <c r="QN62" s="30">
        <v>0</v>
      </c>
      <c r="QO62" s="30">
        <f t="shared" si="16"/>
        <v>136082125816</v>
      </c>
      <c r="QP62" s="30">
        <f t="shared" si="17"/>
        <v>84480454538</v>
      </c>
      <c r="QQ62" s="30">
        <v>205370591</v>
      </c>
      <c r="QR62" s="30">
        <v>4128668</v>
      </c>
      <c r="QS62" s="30">
        <v>201241923</v>
      </c>
      <c r="QT62" s="30">
        <v>0</v>
      </c>
      <c r="QU62" s="30">
        <v>0</v>
      </c>
      <c r="QV62" s="30">
        <v>0</v>
      </c>
      <c r="QW62" s="30">
        <v>1200724275</v>
      </c>
      <c r="QX62" s="30">
        <v>1200493507</v>
      </c>
      <c r="QY62" s="30">
        <v>230768</v>
      </c>
      <c r="QZ62" s="30">
        <v>83074359672</v>
      </c>
      <c r="RA62" s="30">
        <v>0</v>
      </c>
      <c r="RB62" s="30">
        <v>39500000000</v>
      </c>
      <c r="RC62" s="30">
        <v>39500000000</v>
      </c>
      <c r="RD62" s="30">
        <v>39500000000</v>
      </c>
      <c r="RE62" s="30">
        <v>0</v>
      </c>
      <c r="RF62" s="30">
        <v>0</v>
      </c>
      <c r="RG62" s="30">
        <v>0</v>
      </c>
      <c r="RH62" s="30">
        <v>0</v>
      </c>
      <c r="RI62" s="30">
        <v>12101671278</v>
      </c>
      <c r="RJ62" s="30">
        <v>12088415189</v>
      </c>
      <c r="RK62" s="30">
        <v>12088415189</v>
      </c>
      <c r="RL62" s="30">
        <v>9461084823</v>
      </c>
      <c r="RM62" s="30">
        <v>580058580</v>
      </c>
      <c r="RN62" s="30">
        <v>154212061</v>
      </c>
      <c r="RO62" s="30">
        <v>0</v>
      </c>
      <c r="RP62" s="30">
        <v>0</v>
      </c>
      <c r="RQ62" s="30">
        <v>0</v>
      </c>
      <c r="RR62" s="30">
        <v>0</v>
      </c>
      <c r="RS62" s="30">
        <v>0</v>
      </c>
      <c r="RT62" s="30">
        <v>14529379</v>
      </c>
      <c r="RU62" s="30">
        <v>1842773193</v>
      </c>
      <c r="RV62" s="30">
        <v>6849466</v>
      </c>
      <c r="RW62" s="30">
        <v>2026708</v>
      </c>
      <c r="RX62" s="30">
        <v>0</v>
      </c>
      <c r="RY62" s="30">
        <v>0</v>
      </c>
      <c r="RZ62" s="30">
        <v>0</v>
      </c>
      <c r="SA62" s="30">
        <v>0</v>
      </c>
      <c r="SB62" s="30">
        <v>0</v>
      </c>
      <c r="SC62" s="30">
        <v>0</v>
      </c>
      <c r="SD62" s="30">
        <v>0</v>
      </c>
      <c r="SE62" s="30">
        <v>0</v>
      </c>
      <c r="SF62" s="30">
        <v>0</v>
      </c>
      <c r="SG62" s="30">
        <v>0</v>
      </c>
      <c r="SH62" s="30">
        <v>0</v>
      </c>
      <c r="SI62" s="30">
        <v>0</v>
      </c>
      <c r="SJ62" s="30">
        <v>0</v>
      </c>
      <c r="SK62" s="30">
        <v>0</v>
      </c>
      <c r="SL62" s="30">
        <v>0</v>
      </c>
      <c r="SM62" s="30">
        <v>0</v>
      </c>
      <c r="SN62" s="30">
        <v>0</v>
      </c>
      <c r="SO62" s="30">
        <v>0</v>
      </c>
      <c r="SP62" s="30">
        <v>0</v>
      </c>
      <c r="SQ62" s="30">
        <v>0</v>
      </c>
      <c r="SR62" s="30">
        <v>0</v>
      </c>
      <c r="SS62" s="30">
        <v>0</v>
      </c>
      <c r="ST62" s="30">
        <v>0</v>
      </c>
      <c r="SU62" s="30">
        <v>0</v>
      </c>
      <c r="SV62" s="30">
        <v>0</v>
      </c>
      <c r="SW62" s="30">
        <v>0</v>
      </c>
      <c r="SX62" s="30">
        <v>0</v>
      </c>
      <c r="SY62" s="30">
        <v>0</v>
      </c>
      <c r="SZ62" s="30">
        <v>0</v>
      </c>
      <c r="TA62" s="30">
        <v>0</v>
      </c>
      <c r="TB62" s="30">
        <v>0</v>
      </c>
      <c r="TC62" s="30">
        <v>0</v>
      </c>
      <c r="TD62" s="30">
        <v>0</v>
      </c>
      <c r="TE62" s="30">
        <v>0</v>
      </c>
      <c r="TF62" s="30">
        <v>0</v>
      </c>
      <c r="TG62" s="30">
        <v>0</v>
      </c>
      <c r="TH62" s="30">
        <v>0</v>
      </c>
      <c r="TI62" s="30">
        <f t="shared" si="18"/>
        <v>734270641</v>
      </c>
      <c r="TJ62" s="30">
        <f t="shared" si="6"/>
        <v>0</v>
      </c>
      <c r="TK62" s="30">
        <v>0</v>
      </c>
      <c r="TL62" s="30">
        <v>0</v>
      </c>
      <c r="TM62" s="30">
        <v>0</v>
      </c>
      <c r="TN62" s="30">
        <v>0</v>
      </c>
      <c r="TO62" s="30">
        <v>0</v>
      </c>
      <c r="TP62" s="30">
        <v>0</v>
      </c>
      <c r="TQ62" s="30">
        <v>0</v>
      </c>
      <c r="TR62" s="30">
        <v>0</v>
      </c>
      <c r="TS62" s="30">
        <v>0</v>
      </c>
      <c r="TT62" s="30">
        <v>0</v>
      </c>
      <c r="TU62" s="30">
        <v>13256089</v>
      </c>
      <c r="TV62" s="30">
        <v>0</v>
      </c>
      <c r="TW62" s="30">
        <v>7308189</v>
      </c>
      <c r="TX62" s="30">
        <v>110000</v>
      </c>
      <c r="TY62" s="30">
        <v>5837900</v>
      </c>
      <c r="TZ62" s="30">
        <v>0</v>
      </c>
      <c r="UA62" s="30">
        <v>0</v>
      </c>
      <c r="UB62" s="30">
        <v>0</v>
      </c>
      <c r="UC62" s="30">
        <v>0</v>
      </c>
      <c r="UD62" s="30">
        <v>0</v>
      </c>
      <c r="UE62" s="30">
        <v>0</v>
      </c>
      <c r="UF62" s="30">
        <v>0</v>
      </c>
      <c r="UG62" s="30">
        <f t="shared" si="24"/>
        <v>286488408269</v>
      </c>
      <c r="UH62" s="1">
        <v>3080845012830</v>
      </c>
      <c r="UI62" s="1">
        <f>SUM($UG$52:UG62)-UH62</f>
        <v>0</v>
      </c>
    </row>
    <row r="63" spans="2:555">
      <c r="B63" s="58">
        <v>40148</v>
      </c>
      <c r="C63" s="30">
        <f t="shared" si="20"/>
        <v>137309077719</v>
      </c>
      <c r="D63" s="30">
        <f t="shared" si="21"/>
        <v>74744098170</v>
      </c>
      <c r="E63" s="30">
        <v>62906417219</v>
      </c>
      <c r="F63" s="30">
        <v>5883499</v>
      </c>
      <c r="G63" s="30">
        <v>1113360</v>
      </c>
      <c r="H63" s="30">
        <v>17492582198</v>
      </c>
      <c r="I63" s="30">
        <v>15318254231.210602</v>
      </c>
      <c r="J63" s="30">
        <v>2174327966.7893982</v>
      </c>
      <c r="K63" s="30">
        <v>0</v>
      </c>
      <c r="L63" s="30">
        <v>1824562678</v>
      </c>
      <c r="M63" s="30">
        <v>35960793655</v>
      </c>
      <c r="N63" s="30">
        <v>35960793655</v>
      </c>
      <c r="O63" s="30">
        <v>0</v>
      </c>
      <c r="P63" s="30">
        <v>1101874675</v>
      </c>
      <c r="Q63" s="30">
        <v>3482759687</v>
      </c>
      <c r="R63" s="30">
        <v>2562897039</v>
      </c>
      <c r="S63" s="30">
        <v>11837680951</v>
      </c>
      <c r="T63" s="30">
        <v>3222977000</v>
      </c>
      <c r="U63" s="30">
        <v>3793163676</v>
      </c>
      <c r="V63" s="30">
        <v>7016140676</v>
      </c>
      <c r="W63" s="30">
        <v>253797306</v>
      </c>
      <c r="X63" s="30">
        <v>1531944385</v>
      </c>
      <c r="Y63" s="30">
        <v>83481792</v>
      </c>
      <c r="Z63" s="30">
        <v>0</v>
      </c>
      <c r="AA63" s="30">
        <v>0</v>
      </c>
      <c r="AB63" s="30">
        <v>97168277</v>
      </c>
      <c r="AC63" s="30">
        <v>12350269</v>
      </c>
      <c r="AD63" s="30">
        <v>2841066950</v>
      </c>
      <c r="AE63" s="30">
        <v>0</v>
      </c>
      <c r="AF63" s="30">
        <v>0</v>
      </c>
      <c r="AG63" s="30">
        <v>0</v>
      </c>
      <c r="AH63" s="30">
        <v>0</v>
      </c>
      <c r="AI63" s="30">
        <f t="shared" si="22"/>
        <v>62564979549</v>
      </c>
      <c r="AJ63" s="30">
        <v>370975731</v>
      </c>
      <c r="AK63" s="30">
        <v>118557079</v>
      </c>
      <c r="AL63" s="30">
        <v>380750</v>
      </c>
      <c r="AM63" s="30">
        <v>252037902</v>
      </c>
      <c r="AN63" s="30">
        <v>0</v>
      </c>
      <c r="AO63" s="30">
        <v>1172823821</v>
      </c>
      <c r="AP63" s="30">
        <v>1148004833</v>
      </c>
      <c r="AQ63" s="30">
        <v>1801218</v>
      </c>
      <c r="AR63" s="30">
        <v>15504266</v>
      </c>
      <c r="AS63" s="30">
        <v>80460</v>
      </c>
      <c r="AT63" s="30">
        <v>7392294</v>
      </c>
      <c r="AU63" s="30">
        <v>40750</v>
      </c>
      <c r="AV63" s="30">
        <v>0</v>
      </c>
      <c r="AW63" s="30">
        <v>0</v>
      </c>
      <c r="AX63" s="30">
        <v>0</v>
      </c>
      <c r="AY63" s="30">
        <v>0</v>
      </c>
      <c r="AZ63" s="30">
        <v>0</v>
      </c>
      <c r="BA63" s="30">
        <v>0</v>
      </c>
      <c r="BB63" s="30">
        <v>0</v>
      </c>
      <c r="BC63" s="30">
        <v>0</v>
      </c>
      <c r="BD63" s="30">
        <v>5412358420</v>
      </c>
      <c r="BE63" s="30">
        <v>188760</v>
      </c>
      <c r="BF63" s="30">
        <v>4061989112</v>
      </c>
      <c r="BG63" s="30">
        <v>999587308</v>
      </c>
      <c r="BH63" s="30">
        <v>147161</v>
      </c>
      <c r="BI63" s="30">
        <v>0</v>
      </c>
      <c r="BJ63" s="30">
        <v>0</v>
      </c>
      <c r="BK63" s="30">
        <v>11442581</v>
      </c>
      <c r="BL63" s="30">
        <v>9028049</v>
      </c>
      <c r="BM63" s="30">
        <v>0</v>
      </c>
      <c r="BN63" s="30">
        <v>7262538</v>
      </c>
      <c r="BO63" s="30">
        <v>0</v>
      </c>
      <c r="BP63" s="30">
        <v>0</v>
      </c>
      <c r="BQ63" s="30">
        <v>0</v>
      </c>
      <c r="BR63" s="30">
        <v>322712911</v>
      </c>
      <c r="BS63" s="30">
        <v>0</v>
      </c>
      <c r="BT63" s="30">
        <v>157258787</v>
      </c>
      <c r="BU63" s="30">
        <v>0</v>
      </c>
      <c r="BV63" s="30">
        <v>1676221</v>
      </c>
      <c r="BW63" s="30">
        <v>2111053</v>
      </c>
      <c r="BX63" s="30">
        <v>536786</v>
      </c>
      <c r="BY63" s="30">
        <v>152934727</v>
      </c>
      <c r="BZ63" s="30">
        <v>0</v>
      </c>
      <c r="CA63" s="30">
        <v>0</v>
      </c>
      <c r="CB63" s="30">
        <v>0</v>
      </c>
      <c r="CC63" s="30">
        <v>3730558467</v>
      </c>
      <c r="CD63" s="30">
        <v>1986758</v>
      </c>
      <c r="CE63" s="30">
        <v>4137649261</v>
      </c>
      <c r="CF63" s="30">
        <v>128688846</v>
      </c>
      <c r="CG63" s="30">
        <v>2247218306</v>
      </c>
      <c r="CH63" s="30">
        <v>172713559</v>
      </c>
      <c r="CI63" s="30">
        <v>30818962</v>
      </c>
      <c r="CJ63" s="30">
        <v>1007289</v>
      </c>
      <c r="CK63" s="30">
        <v>18811805</v>
      </c>
      <c r="CL63" s="30">
        <v>3066047</v>
      </c>
      <c r="CM63" s="30">
        <v>1043585</v>
      </c>
      <c r="CN63" s="30">
        <v>637097</v>
      </c>
      <c r="CO63" s="30">
        <v>702000</v>
      </c>
      <c r="CP63" s="30">
        <v>5551139</v>
      </c>
      <c r="CQ63" s="30">
        <v>0</v>
      </c>
      <c r="CR63" s="30">
        <v>0</v>
      </c>
      <c r="CS63" s="30">
        <v>1524509809</v>
      </c>
      <c r="CT63" s="30">
        <v>216155218</v>
      </c>
      <c r="CU63" s="30">
        <v>7121191</v>
      </c>
      <c r="CV63" s="30">
        <v>51402377</v>
      </c>
      <c r="CW63" s="30">
        <v>18513422</v>
      </c>
      <c r="CX63" s="30">
        <v>8504576</v>
      </c>
      <c r="CY63" s="30">
        <v>1359131</v>
      </c>
      <c r="CZ63" s="30">
        <f t="shared" si="8"/>
        <v>1200187670</v>
      </c>
      <c r="DA63" s="30">
        <v>1067343370</v>
      </c>
      <c r="DB63" s="30">
        <v>99717760</v>
      </c>
      <c r="DC63" s="30">
        <v>0</v>
      </c>
      <c r="DD63" s="30">
        <v>33126540</v>
      </c>
      <c r="DE63" s="30">
        <v>21266224</v>
      </c>
      <c r="DF63" s="30">
        <v>0</v>
      </c>
      <c r="DG63" s="30">
        <v>0</v>
      </c>
      <c r="DH63" s="30">
        <v>0</v>
      </c>
      <c r="DI63" s="30">
        <v>4985230</v>
      </c>
      <c r="DJ63" s="30">
        <v>0</v>
      </c>
      <c r="DK63" s="30">
        <v>4985230</v>
      </c>
      <c r="DL63" s="30">
        <v>0</v>
      </c>
      <c r="DM63" s="30">
        <f t="shared" si="9"/>
        <v>679044131</v>
      </c>
      <c r="DN63" s="30">
        <v>40920681</v>
      </c>
      <c r="DO63" s="30">
        <v>31756551</v>
      </c>
      <c r="DP63" s="30">
        <v>21860332</v>
      </c>
      <c r="DQ63" s="30">
        <v>9896219</v>
      </c>
      <c r="DR63" s="30">
        <v>407536797</v>
      </c>
      <c r="DS63" s="30">
        <v>17501759</v>
      </c>
      <c r="DT63" s="30">
        <v>16200007</v>
      </c>
      <c r="DU63" s="30">
        <v>1179144</v>
      </c>
      <c r="DV63" s="30">
        <v>122608</v>
      </c>
      <c r="DW63" s="30">
        <v>6059000</v>
      </c>
      <c r="DX63" s="30">
        <v>1219200</v>
      </c>
      <c r="DY63" s="30">
        <v>546600</v>
      </c>
      <c r="DZ63" s="30">
        <v>0</v>
      </c>
      <c r="EA63" s="30">
        <v>4293200</v>
      </c>
      <c r="EB63" s="30">
        <v>0</v>
      </c>
      <c r="EC63" s="30">
        <v>5923525</v>
      </c>
      <c r="ED63" s="30">
        <v>22495</v>
      </c>
      <c r="EE63" s="30">
        <v>5894100</v>
      </c>
      <c r="EF63" s="30">
        <v>6930</v>
      </c>
      <c r="EG63" s="30">
        <v>17950304</v>
      </c>
      <c r="EH63" s="30">
        <v>17950304</v>
      </c>
      <c r="EI63" s="30">
        <v>0</v>
      </c>
      <c r="EJ63" s="30">
        <v>0</v>
      </c>
      <c r="EK63" s="30">
        <v>42825855</v>
      </c>
      <c r="EL63" s="30">
        <v>2587566</v>
      </c>
      <c r="EM63" s="30">
        <v>687834</v>
      </c>
      <c r="EN63" s="30">
        <v>20471250</v>
      </c>
      <c r="EO63" s="30">
        <v>2279739</v>
      </c>
      <c r="EP63" s="30">
        <v>245655</v>
      </c>
      <c r="EQ63" s="30">
        <v>32754</v>
      </c>
      <c r="ER63" s="30">
        <v>0</v>
      </c>
      <c r="ES63" s="30">
        <v>1835336</v>
      </c>
      <c r="ET63" s="30">
        <v>165994</v>
      </c>
      <c r="EU63" s="30">
        <v>3586563</v>
      </c>
      <c r="EV63" s="30">
        <v>1362813</v>
      </c>
      <c r="EW63" s="30">
        <v>34702863</v>
      </c>
      <c r="EX63" s="30">
        <v>0</v>
      </c>
      <c r="EY63" s="30">
        <v>393048</v>
      </c>
      <c r="EZ63" s="30">
        <v>28545111</v>
      </c>
      <c r="FA63" s="30">
        <v>5764704</v>
      </c>
      <c r="FB63" s="30">
        <v>0</v>
      </c>
      <c r="FC63" s="30">
        <v>86026</v>
      </c>
      <c r="FD63" s="30">
        <v>0</v>
      </c>
      <c r="FE63" s="30">
        <v>0</v>
      </c>
      <c r="FF63" s="30">
        <v>251511700</v>
      </c>
      <c r="FG63" s="30">
        <v>198830102</v>
      </c>
      <c r="FH63" s="30">
        <v>1801470</v>
      </c>
      <c r="FI63" s="30">
        <v>188207733</v>
      </c>
      <c r="FJ63" s="30">
        <v>7412477</v>
      </c>
      <c r="FK63" s="30">
        <v>1739237</v>
      </c>
      <c r="FL63" s="30">
        <v>0</v>
      </c>
      <c r="FM63" s="30">
        <v>0</v>
      </c>
      <c r="FN63" s="30">
        <v>0</v>
      </c>
      <c r="FO63" s="30">
        <v>5673240</v>
      </c>
      <c r="FP63" s="30">
        <v>1408422</v>
      </c>
      <c r="FQ63" s="30">
        <v>0</v>
      </c>
      <c r="FR63" s="30">
        <f t="shared" si="10"/>
        <v>223124909</v>
      </c>
      <c r="FS63" s="30">
        <v>54219688</v>
      </c>
      <c r="FT63" s="30">
        <v>125886</v>
      </c>
      <c r="FU63" s="30">
        <v>20402717</v>
      </c>
      <c r="FV63" s="30">
        <v>19726496</v>
      </c>
      <c r="FW63" s="30">
        <v>137936</v>
      </c>
      <c r="FX63" s="30">
        <v>19588560</v>
      </c>
      <c r="FY63" s="30">
        <v>0</v>
      </c>
      <c r="FZ63" s="30">
        <v>99374</v>
      </c>
      <c r="GA63" s="30">
        <v>11381215</v>
      </c>
      <c r="GB63" s="30">
        <v>2484000</v>
      </c>
      <c r="GC63" s="30">
        <v>4454000</v>
      </c>
      <c r="GD63" s="30">
        <v>0</v>
      </c>
      <c r="GE63" s="30">
        <v>4454000</v>
      </c>
      <c r="GF63" s="30">
        <v>0</v>
      </c>
      <c r="GG63" s="30">
        <v>428456</v>
      </c>
      <c r="GH63" s="30">
        <v>5129500</v>
      </c>
      <c r="GI63" s="30">
        <v>28836000</v>
      </c>
      <c r="GJ63" s="30">
        <v>28836000</v>
      </c>
      <c r="GK63" s="30">
        <v>0</v>
      </c>
      <c r="GL63" s="30">
        <v>130057265</v>
      </c>
      <c r="GM63" s="30">
        <v>4501294</v>
      </c>
      <c r="GN63" s="30">
        <v>0</v>
      </c>
      <c r="GO63" s="30">
        <v>0</v>
      </c>
      <c r="GP63" s="30">
        <v>55509857</v>
      </c>
      <c r="GQ63" s="30">
        <v>9256013</v>
      </c>
      <c r="GR63" s="30">
        <v>11856</v>
      </c>
      <c r="GS63" s="30">
        <v>0</v>
      </c>
      <c r="GT63" s="30">
        <v>60778245</v>
      </c>
      <c r="GU63" s="30">
        <v>10667455902</v>
      </c>
      <c r="GV63" s="30">
        <v>3300</v>
      </c>
      <c r="GW63" s="30">
        <v>0</v>
      </c>
      <c r="GX63" s="30">
        <v>0</v>
      </c>
      <c r="GY63" s="30">
        <v>0</v>
      </c>
      <c r="GZ63" s="30">
        <f t="shared" si="19"/>
        <v>2034174840</v>
      </c>
      <c r="HA63" s="30">
        <v>496900</v>
      </c>
      <c r="HB63" s="30">
        <v>7265918575</v>
      </c>
      <c r="HC63" s="30">
        <v>0</v>
      </c>
      <c r="HD63" s="30">
        <v>1366862287</v>
      </c>
      <c r="HE63" s="30">
        <v>0</v>
      </c>
      <c r="HF63" s="30">
        <v>0</v>
      </c>
      <c r="HG63" s="30">
        <v>0</v>
      </c>
      <c r="HH63" s="30">
        <f t="shared" si="11"/>
        <v>1631924876</v>
      </c>
      <c r="HI63" s="30">
        <f t="shared" si="12"/>
        <v>402249964</v>
      </c>
      <c r="HJ63" s="30">
        <v>1631924876</v>
      </c>
      <c r="HK63" s="30">
        <v>402249964</v>
      </c>
      <c r="HL63" s="30">
        <v>0</v>
      </c>
      <c r="HM63" s="30">
        <v>0</v>
      </c>
      <c r="HN63" s="30">
        <v>0</v>
      </c>
      <c r="HO63" s="30">
        <v>0</v>
      </c>
      <c r="HP63" s="30">
        <v>33699779</v>
      </c>
      <c r="HQ63" s="30">
        <v>3510384</v>
      </c>
      <c r="HR63" s="30">
        <v>6652726</v>
      </c>
      <c r="HS63" s="30">
        <v>23536669</v>
      </c>
      <c r="HT63" s="30">
        <v>0</v>
      </c>
      <c r="HU63" s="30">
        <v>0</v>
      </c>
      <c r="HV63" s="30">
        <v>0</v>
      </c>
      <c r="HW63" s="30">
        <v>0</v>
      </c>
      <c r="HX63" s="30">
        <f t="shared" si="13"/>
        <v>1631924876</v>
      </c>
      <c r="HY63" s="30">
        <f t="shared" si="14"/>
        <v>402249964</v>
      </c>
      <c r="HZ63" s="30">
        <v>36003803573</v>
      </c>
      <c r="IA63" s="30">
        <v>32173035045</v>
      </c>
      <c r="IB63" s="30">
        <v>32173035045</v>
      </c>
      <c r="IC63" s="30">
        <v>1937296373</v>
      </c>
      <c r="ID63" s="30">
        <v>1937296373</v>
      </c>
      <c r="IE63" s="30">
        <v>0</v>
      </c>
      <c r="IF63" s="30">
        <v>0</v>
      </c>
      <c r="IG63" s="30">
        <v>19202577684</v>
      </c>
      <c r="IH63" s="30">
        <v>18778059338</v>
      </c>
      <c r="II63" s="30">
        <v>0</v>
      </c>
      <c r="IJ63" s="30">
        <v>424518346</v>
      </c>
      <c r="IK63" s="30">
        <v>0</v>
      </c>
      <c r="IL63" s="30">
        <v>4881355475</v>
      </c>
      <c r="IM63" s="30">
        <v>4253097244</v>
      </c>
      <c r="IN63" s="30">
        <v>203167580</v>
      </c>
      <c r="IO63" s="30">
        <v>152375671</v>
      </c>
      <c r="IP63" s="30">
        <v>4525812224</v>
      </c>
      <c r="IQ63" s="30">
        <v>0</v>
      </c>
      <c r="IR63" s="30">
        <v>0</v>
      </c>
      <c r="IS63" s="30">
        <v>0</v>
      </c>
      <c r="IT63" s="30">
        <v>0</v>
      </c>
      <c r="IU63" s="30">
        <v>0</v>
      </c>
      <c r="IV63" s="30">
        <v>205303795</v>
      </c>
      <c r="IW63" s="30">
        <v>0</v>
      </c>
      <c r="IX63" s="30">
        <v>847910789</v>
      </c>
      <c r="IY63" s="30">
        <v>0</v>
      </c>
      <c r="IZ63" s="30">
        <v>850000000</v>
      </c>
      <c r="JA63" s="30">
        <v>0</v>
      </c>
      <c r="JB63" s="30">
        <v>-6315</v>
      </c>
      <c r="JC63" s="30">
        <v>-4500000</v>
      </c>
      <c r="JD63" s="30">
        <v>0</v>
      </c>
      <c r="JE63" s="30">
        <v>0</v>
      </c>
      <c r="JF63" s="30">
        <v>0</v>
      </c>
      <c r="JG63" s="30">
        <v>0</v>
      </c>
      <c r="JH63" s="30">
        <v>0</v>
      </c>
      <c r="JI63" s="43">
        <v>0</v>
      </c>
      <c r="JJ63" s="43">
        <v>0</v>
      </c>
      <c r="JK63" s="43">
        <v>0</v>
      </c>
      <c r="JL63" s="43"/>
      <c r="JM63" s="30">
        <v>0</v>
      </c>
      <c r="JN63" s="43">
        <v>0</v>
      </c>
      <c r="JO63" s="30">
        <v>473950428</v>
      </c>
      <c r="JP63" s="30">
        <v>2454688301</v>
      </c>
      <c r="JQ63" s="30">
        <v>0</v>
      </c>
      <c r="JR63" s="30">
        <v>2321278775</v>
      </c>
      <c r="JS63" s="30">
        <v>0</v>
      </c>
      <c r="JT63" s="30">
        <v>0</v>
      </c>
      <c r="JU63" s="30">
        <v>0</v>
      </c>
      <c r="JV63" s="30">
        <v>-520000000</v>
      </c>
      <c r="JW63" s="30">
        <v>0</v>
      </c>
      <c r="JX63" s="30">
        <v>355407683</v>
      </c>
      <c r="JY63" s="30">
        <v>0</v>
      </c>
      <c r="JZ63" s="30">
        <v>0</v>
      </c>
      <c r="KA63" s="30">
        <v>0</v>
      </c>
      <c r="KB63" s="30">
        <v>0</v>
      </c>
      <c r="KC63" s="30">
        <v>0</v>
      </c>
      <c r="KD63" s="30">
        <v>0</v>
      </c>
      <c r="KE63" s="30">
        <v>0</v>
      </c>
      <c r="KF63" s="30">
        <v>0</v>
      </c>
      <c r="KG63" s="30">
        <v>298001843</v>
      </c>
      <c r="KH63" s="30">
        <v>0</v>
      </c>
      <c r="KI63" s="43">
        <v>0</v>
      </c>
      <c r="KJ63" s="43">
        <v>0</v>
      </c>
      <c r="KK63" s="43">
        <v>0</v>
      </c>
      <c r="KL63" s="43">
        <v>0</v>
      </c>
      <c r="KM63" s="30">
        <v>1376080227</v>
      </c>
      <c r="KN63" s="30">
        <v>900817625</v>
      </c>
      <c r="KO63" s="30">
        <v>22149417</v>
      </c>
      <c r="KP63" s="30">
        <v>14756731</v>
      </c>
      <c r="KQ63" s="30">
        <v>0</v>
      </c>
      <c r="KR63" s="30">
        <v>0</v>
      </c>
      <c r="KS63" s="30">
        <v>1851147</v>
      </c>
      <c r="KT63" s="30">
        <v>2940525</v>
      </c>
      <c r="KU63" s="30">
        <v>0</v>
      </c>
      <c r="KV63" s="30">
        <v>50542540</v>
      </c>
      <c r="KW63" s="30">
        <v>0</v>
      </c>
      <c r="KX63" s="30">
        <v>616138</v>
      </c>
      <c r="KY63" s="30">
        <v>1812959</v>
      </c>
      <c r="KZ63" s="30">
        <v>2067224</v>
      </c>
      <c r="LA63" s="30">
        <v>8429645</v>
      </c>
      <c r="LB63" s="30">
        <v>1825906</v>
      </c>
      <c r="LC63" s="30">
        <v>4050087</v>
      </c>
      <c r="LD63" s="30">
        <v>342998576</v>
      </c>
      <c r="LE63" s="30">
        <v>209605</v>
      </c>
      <c r="LF63" s="30">
        <v>559390</v>
      </c>
      <c r="LG63" s="30">
        <v>1871352</v>
      </c>
      <c r="LH63" s="30">
        <v>4473132</v>
      </c>
      <c r="LI63" s="30">
        <v>11730679</v>
      </c>
      <c r="LJ63" s="31">
        <v>0</v>
      </c>
      <c r="LK63" s="31">
        <v>0</v>
      </c>
      <c r="LL63" s="30">
        <v>867335</v>
      </c>
      <c r="LM63" s="30">
        <v>1510214</v>
      </c>
      <c r="LN63" s="31">
        <v>0</v>
      </c>
      <c r="LO63" s="31">
        <v>0</v>
      </c>
      <c r="LP63" s="31">
        <v>0</v>
      </c>
      <c r="LQ63" s="31">
        <v>0</v>
      </c>
      <c r="LR63" s="31">
        <v>0</v>
      </c>
      <c r="LS63" s="31">
        <v>0</v>
      </c>
      <c r="LT63" s="31">
        <v>0</v>
      </c>
      <c r="LU63" s="31">
        <v>0</v>
      </c>
      <c r="LV63" s="31">
        <v>0</v>
      </c>
      <c r="LW63" s="31">
        <v>0</v>
      </c>
      <c r="LX63" s="31">
        <v>0</v>
      </c>
      <c r="LY63" s="31">
        <v>0</v>
      </c>
      <c r="LZ63" s="31">
        <v>0</v>
      </c>
      <c r="MA63" s="31">
        <v>0</v>
      </c>
      <c r="MB63" s="31">
        <v>0</v>
      </c>
      <c r="MC63" s="31">
        <v>0</v>
      </c>
      <c r="MD63" s="31">
        <v>0</v>
      </c>
      <c r="ME63" s="31">
        <v>0</v>
      </c>
      <c r="MF63" s="31">
        <v>0</v>
      </c>
      <c r="MG63" s="31">
        <v>0</v>
      </c>
      <c r="MH63" s="31">
        <v>0</v>
      </c>
      <c r="MI63" s="31">
        <v>0</v>
      </c>
      <c r="MJ63" s="31">
        <v>0</v>
      </c>
      <c r="MK63" s="31">
        <v>0</v>
      </c>
      <c r="ML63" s="31">
        <v>0</v>
      </c>
      <c r="MM63" s="31">
        <v>0</v>
      </c>
      <c r="MN63" s="31">
        <v>0</v>
      </c>
      <c r="MO63" s="31">
        <v>0</v>
      </c>
      <c r="MP63" s="31">
        <v>0</v>
      </c>
      <c r="MQ63" s="30">
        <v>2954559</v>
      </c>
      <c r="MR63" s="30">
        <v>0</v>
      </c>
      <c r="MS63" s="30">
        <f t="shared" si="23"/>
        <v>17730574518</v>
      </c>
      <c r="MT63" s="30">
        <v>16641916307</v>
      </c>
      <c r="MU63" s="30">
        <v>0</v>
      </c>
      <c r="MV63" s="30">
        <v>2522084384</v>
      </c>
      <c r="MW63" s="30">
        <v>0</v>
      </c>
      <c r="MX63" s="30">
        <v>0</v>
      </c>
      <c r="MY63" s="30">
        <v>0</v>
      </c>
      <c r="MZ63" s="30">
        <v>10436388609</v>
      </c>
      <c r="NA63" s="30">
        <f t="shared" si="4"/>
        <v>0</v>
      </c>
      <c r="NB63" s="30">
        <v>0</v>
      </c>
      <c r="NC63" s="30">
        <v>0</v>
      </c>
      <c r="ND63" s="30">
        <f t="shared" si="5"/>
        <v>0</v>
      </c>
      <c r="NE63" s="30">
        <v>0</v>
      </c>
      <c r="NF63" s="30">
        <v>0</v>
      </c>
      <c r="NG63" s="30">
        <v>831570992</v>
      </c>
      <c r="NH63" s="30">
        <v>1782541000</v>
      </c>
      <c r="NI63" s="30">
        <v>0</v>
      </c>
      <c r="NJ63" s="30">
        <v>0</v>
      </c>
      <c r="NK63" s="30">
        <v>0</v>
      </c>
      <c r="NL63" s="30">
        <v>0</v>
      </c>
      <c r="NM63" s="30">
        <v>0</v>
      </c>
      <c r="NN63" s="30">
        <v>0</v>
      </c>
      <c r="NO63" s="30">
        <v>0</v>
      </c>
      <c r="NP63" s="30">
        <v>0</v>
      </c>
      <c r="NQ63" s="30">
        <v>0</v>
      </c>
      <c r="NR63" s="30">
        <v>0</v>
      </c>
      <c r="NS63" s="30">
        <v>0</v>
      </c>
      <c r="NT63" s="30">
        <v>0</v>
      </c>
      <c r="NU63" s="30">
        <v>1388517291</v>
      </c>
      <c r="NV63" s="30">
        <v>0</v>
      </c>
      <c r="NW63" s="43">
        <v>-320079618</v>
      </c>
      <c r="NX63" s="30">
        <v>893649</v>
      </c>
      <c r="NY63" s="43">
        <v>0</v>
      </c>
      <c r="NZ63" s="43">
        <v>0</v>
      </c>
      <c r="OA63" s="30">
        <v>83355090</v>
      </c>
      <c r="OB63" s="30">
        <v>0</v>
      </c>
      <c r="OC63" s="30">
        <v>0</v>
      </c>
      <c r="OD63" s="30">
        <v>0</v>
      </c>
      <c r="OE63" s="30">
        <v>0</v>
      </c>
      <c r="OF63" s="30">
        <v>0</v>
      </c>
      <c r="OG63" s="30">
        <v>0</v>
      </c>
      <c r="OH63" s="30">
        <v>0</v>
      </c>
      <c r="OI63" s="30">
        <v>0</v>
      </c>
      <c r="OJ63" s="30">
        <v>0</v>
      </c>
      <c r="OK63" s="30">
        <v>0</v>
      </c>
      <c r="OL63" s="30">
        <v>0</v>
      </c>
      <c r="OM63" s="30">
        <v>0</v>
      </c>
      <c r="ON63" s="30">
        <v>0</v>
      </c>
      <c r="OO63" s="30">
        <v>0</v>
      </c>
      <c r="OP63" s="43">
        <v>83355090</v>
      </c>
      <c r="OQ63" s="43">
        <v>0</v>
      </c>
      <c r="OR63" s="43">
        <v>0</v>
      </c>
      <c r="OS63" s="30">
        <v>1005303121</v>
      </c>
      <c r="OT63" s="30">
        <v>0</v>
      </c>
      <c r="OU63" s="30">
        <v>964126084</v>
      </c>
      <c r="OV63" s="30">
        <v>0</v>
      </c>
      <c r="OW63" s="30">
        <v>0</v>
      </c>
      <c r="OX63" s="43">
        <v>3813000</v>
      </c>
      <c r="OY63" s="30">
        <v>0</v>
      </c>
      <c r="OZ63" s="30">
        <v>0</v>
      </c>
      <c r="PA63" s="30">
        <v>0</v>
      </c>
      <c r="PB63" s="30">
        <v>0</v>
      </c>
      <c r="PC63" s="30">
        <v>0</v>
      </c>
      <c r="PD63" s="30">
        <v>0</v>
      </c>
      <c r="PE63" s="30">
        <v>0</v>
      </c>
      <c r="PF63" s="30">
        <v>0</v>
      </c>
      <c r="PG63" s="30">
        <v>0</v>
      </c>
      <c r="PH63" s="30">
        <v>0</v>
      </c>
      <c r="PI63" s="30">
        <v>0</v>
      </c>
      <c r="PJ63" s="30">
        <v>0</v>
      </c>
      <c r="PK63" s="43">
        <v>0</v>
      </c>
      <c r="PL63" s="30">
        <v>0</v>
      </c>
      <c r="PM63" s="43">
        <v>37364037</v>
      </c>
      <c r="PN63" s="43">
        <v>37364037</v>
      </c>
      <c r="PO63" s="30">
        <v>0</v>
      </c>
      <c r="PP63" s="30">
        <v>0</v>
      </c>
      <c r="PQ63" s="43">
        <v>0</v>
      </c>
      <c r="PR63" s="43">
        <v>0</v>
      </c>
      <c r="PS63" s="43">
        <v>0</v>
      </c>
      <c r="PT63" s="30">
        <f t="shared" si="15"/>
        <v>0</v>
      </c>
      <c r="PU63" s="30">
        <v>0</v>
      </c>
      <c r="PV63" s="30">
        <v>0</v>
      </c>
      <c r="PW63" s="30">
        <v>0</v>
      </c>
      <c r="PX63" s="30">
        <v>0</v>
      </c>
      <c r="PY63" s="30">
        <v>0</v>
      </c>
      <c r="PZ63" s="30">
        <v>0</v>
      </c>
      <c r="QA63" s="30">
        <v>0</v>
      </c>
      <c r="QB63" s="43">
        <v>0</v>
      </c>
      <c r="QC63" s="43">
        <v>0</v>
      </c>
      <c r="QD63" s="43">
        <v>0</v>
      </c>
      <c r="QE63" s="43">
        <v>0</v>
      </c>
      <c r="QF63" s="43">
        <v>0</v>
      </c>
      <c r="QG63" s="43">
        <v>0</v>
      </c>
      <c r="QH63" s="43">
        <v>0</v>
      </c>
      <c r="QI63" s="43">
        <v>0</v>
      </c>
      <c r="QJ63" s="43">
        <v>0</v>
      </c>
      <c r="QK63" s="43">
        <v>0</v>
      </c>
      <c r="QL63" s="43">
        <v>0</v>
      </c>
      <c r="QM63" s="43">
        <v>0</v>
      </c>
      <c r="QN63" s="43">
        <v>0</v>
      </c>
      <c r="QO63" s="30">
        <f t="shared" si="16"/>
        <v>73153717370</v>
      </c>
      <c r="QP63" s="30">
        <f t="shared" si="17"/>
        <v>48410301318</v>
      </c>
      <c r="QQ63" s="30">
        <v>26176108</v>
      </c>
      <c r="QR63" s="30">
        <v>8107624</v>
      </c>
      <c r="QS63" s="30">
        <v>18068484</v>
      </c>
      <c r="QT63" s="30">
        <v>0</v>
      </c>
      <c r="QU63" s="30">
        <v>0</v>
      </c>
      <c r="QV63" s="30">
        <v>0</v>
      </c>
      <c r="QW63" s="30">
        <v>2007508943</v>
      </c>
      <c r="QX63" s="30">
        <v>2007162791</v>
      </c>
      <c r="QY63" s="30">
        <v>346152</v>
      </c>
      <c r="QZ63" s="30">
        <v>46376616267</v>
      </c>
      <c r="RA63" s="30">
        <v>0</v>
      </c>
      <c r="RB63" s="30">
        <v>0</v>
      </c>
      <c r="RC63" s="30">
        <v>0</v>
      </c>
      <c r="RD63" s="30">
        <v>0</v>
      </c>
      <c r="RE63" s="30">
        <v>0</v>
      </c>
      <c r="RF63" s="30">
        <v>0</v>
      </c>
      <c r="RG63" s="30">
        <v>0</v>
      </c>
      <c r="RH63" s="30">
        <v>0</v>
      </c>
      <c r="RI63" s="30">
        <v>24743416052</v>
      </c>
      <c r="RJ63" s="30">
        <v>24715219970</v>
      </c>
      <c r="RK63" s="30">
        <v>24715219970</v>
      </c>
      <c r="RL63" s="30">
        <v>8741247617</v>
      </c>
      <c r="RM63" s="30">
        <v>389331390</v>
      </c>
      <c r="RN63" s="30">
        <v>141435337</v>
      </c>
      <c r="RO63" s="30">
        <v>0</v>
      </c>
      <c r="RP63" s="30">
        <v>0</v>
      </c>
      <c r="RQ63" s="30">
        <v>0</v>
      </c>
      <c r="RR63" s="30">
        <v>0</v>
      </c>
      <c r="RS63" s="30">
        <v>0</v>
      </c>
      <c r="RT63" s="30">
        <v>5525296</v>
      </c>
      <c r="RU63" s="30">
        <v>27876202</v>
      </c>
      <c r="RV63" s="30">
        <v>5833251</v>
      </c>
      <c r="RW63" s="30">
        <v>2057642</v>
      </c>
      <c r="RX63" s="30">
        <v>0</v>
      </c>
      <c r="RY63" s="30">
        <v>0</v>
      </c>
      <c r="RZ63" s="30">
        <v>0</v>
      </c>
      <c r="SA63" s="30">
        <v>0</v>
      </c>
      <c r="SB63" s="30">
        <v>0</v>
      </c>
      <c r="SC63" s="30">
        <v>0</v>
      </c>
      <c r="SD63" s="30">
        <v>0</v>
      </c>
      <c r="SE63" s="30">
        <v>0</v>
      </c>
      <c r="SF63" s="30">
        <v>310530</v>
      </c>
      <c r="SG63" s="30">
        <v>15400416248</v>
      </c>
      <c r="SH63" s="30">
        <v>0</v>
      </c>
      <c r="SI63" s="30">
        <v>0</v>
      </c>
      <c r="SJ63" s="30">
        <v>0</v>
      </c>
      <c r="SK63" s="30">
        <v>0</v>
      </c>
      <c r="SL63" s="30">
        <v>0</v>
      </c>
      <c r="SM63" s="30">
        <v>0</v>
      </c>
      <c r="SN63" s="30">
        <v>0</v>
      </c>
      <c r="SO63" s="30">
        <v>0</v>
      </c>
      <c r="SP63" s="30">
        <v>0</v>
      </c>
      <c r="SQ63" s="30">
        <v>0</v>
      </c>
      <c r="SR63" s="30">
        <v>0</v>
      </c>
      <c r="SS63" s="30">
        <v>0</v>
      </c>
      <c r="ST63" s="30">
        <v>0</v>
      </c>
      <c r="SU63" s="30">
        <v>0</v>
      </c>
      <c r="SV63" s="30">
        <v>0</v>
      </c>
      <c r="SW63" s="30">
        <v>0</v>
      </c>
      <c r="SX63" s="30">
        <v>0</v>
      </c>
      <c r="SY63" s="30">
        <v>0</v>
      </c>
      <c r="SZ63" s="30">
        <v>0</v>
      </c>
      <c r="TA63" s="30">
        <v>0</v>
      </c>
      <c r="TB63" s="30">
        <v>0</v>
      </c>
      <c r="TC63" s="30">
        <v>0</v>
      </c>
      <c r="TD63" s="30">
        <v>0</v>
      </c>
      <c r="TE63" s="30">
        <v>0</v>
      </c>
      <c r="TF63" s="30">
        <v>0</v>
      </c>
      <c r="TG63" s="30">
        <v>0</v>
      </c>
      <c r="TH63" s="30">
        <v>0</v>
      </c>
      <c r="TI63" s="30">
        <f t="shared" si="18"/>
        <v>530766727</v>
      </c>
      <c r="TJ63" s="30">
        <f t="shared" si="6"/>
        <v>0</v>
      </c>
      <c r="TK63" s="30">
        <v>0</v>
      </c>
      <c r="TL63" s="30">
        <v>0</v>
      </c>
      <c r="TM63" s="30">
        <v>0</v>
      </c>
      <c r="TN63" s="30">
        <v>0</v>
      </c>
      <c r="TO63" s="30">
        <v>0</v>
      </c>
      <c r="TP63" s="30">
        <v>0</v>
      </c>
      <c r="TQ63" s="30">
        <v>0</v>
      </c>
      <c r="TR63" s="30">
        <v>0</v>
      </c>
      <c r="TS63" s="30">
        <v>0</v>
      </c>
      <c r="TT63" s="30">
        <v>0</v>
      </c>
      <c r="TU63" s="30">
        <v>28196082</v>
      </c>
      <c r="TV63" s="30">
        <v>0</v>
      </c>
      <c r="TW63" s="30">
        <v>6692635</v>
      </c>
      <c r="TX63" s="30">
        <v>330000</v>
      </c>
      <c r="TY63" s="30">
        <v>21173447</v>
      </c>
      <c r="TZ63" s="30">
        <v>0</v>
      </c>
      <c r="UA63" s="30">
        <v>0</v>
      </c>
      <c r="UB63" s="30">
        <v>0</v>
      </c>
      <c r="UC63" s="30">
        <v>0</v>
      </c>
      <c r="UD63" s="30">
        <v>0</v>
      </c>
      <c r="UE63" s="30">
        <v>0</v>
      </c>
      <c r="UF63" s="30">
        <v>0</v>
      </c>
      <c r="UG63" s="30">
        <f t="shared" si="24"/>
        <v>228193369607</v>
      </c>
      <c r="UH63" s="1">
        <v>3309038382437</v>
      </c>
      <c r="UI63" s="1">
        <f>SUM($UG$52:UG63)-UH63</f>
        <v>0</v>
      </c>
    </row>
    <row r="64" spans="2:555">
      <c r="B64" s="58">
        <v>40179</v>
      </c>
      <c r="C64" s="42">
        <f t="shared" si="20"/>
        <v>156595579667</v>
      </c>
      <c r="D64" s="42">
        <f t="shared" si="21"/>
        <v>76672494297</v>
      </c>
      <c r="E64" s="42">
        <v>65089387494</v>
      </c>
      <c r="F64" s="42">
        <v>54079167</v>
      </c>
      <c r="G64" s="59">
        <v>738720</v>
      </c>
      <c r="H64" s="59">
        <v>30618975269</v>
      </c>
      <c r="I64" s="59">
        <v>26813036643.063301</v>
      </c>
      <c r="J64" s="59">
        <v>3805938625.9366999</v>
      </c>
      <c r="K64" s="42">
        <v>0</v>
      </c>
      <c r="L64" s="59">
        <v>3505370329</v>
      </c>
      <c r="M64" s="59">
        <v>21049273972</v>
      </c>
      <c r="N64" s="59">
        <v>21049273972</v>
      </c>
      <c r="O64" s="42">
        <v>0</v>
      </c>
      <c r="P64" s="59">
        <v>4442804946</v>
      </c>
      <c r="Q64" s="59">
        <v>2175959400</v>
      </c>
      <c r="R64" s="59">
        <v>2650037209</v>
      </c>
      <c r="S64" s="59">
        <v>11583106803</v>
      </c>
      <c r="T64" s="59">
        <v>3735383000</v>
      </c>
      <c r="U64" s="59">
        <v>4394565000</v>
      </c>
      <c r="V64" s="59">
        <v>8129948000</v>
      </c>
      <c r="W64" s="59">
        <v>49646212</v>
      </c>
      <c r="X64" s="59">
        <v>274918326</v>
      </c>
      <c r="Y64" s="59">
        <v>87403176</v>
      </c>
      <c r="Z64" s="42">
        <v>0</v>
      </c>
      <c r="AA64" s="42">
        <v>0</v>
      </c>
      <c r="AB64" s="59">
        <v>44415394</v>
      </c>
      <c r="AC64" s="59">
        <v>68688176</v>
      </c>
      <c r="AD64" s="59">
        <v>2926713841</v>
      </c>
      <c r="AE64" s="42">
        <v>0</v>
      </c>
      <c r="AF64" s="42">
        <v>0</v>
      </c>
      <c r="AG64" s="42">
        <v>0</v>
      </c>
      <c r="AH64" s="42">
        <v>0</v>
      </c>
      <c r="AI64" s="42">
        <f t="shared" si="22"/>
        <v>79923085370</v>
      </c>
      <c r="AJ64" s="42">
        <v>43594135</v>
      </c>
      <c r="AK64" s="42">
        <v>42691395</v>
      </c>
      <c r="AL64" s="42">
        <v>902740</v>
      </c>
      <c r="AM64" s="59">
        <v>0</v>
      </c>
      <c r="AN64" s="42">
        <v>0</v>
      </c>
      <c r="AO64" s="59">
        <v>1189974562</v>
      </c>
      <c r="AP64" s="59">
        <v>1171659391</v>
      </c>
      <c r="AQ64" s="42">
        <v>2214024</v>
      </c>
      <c r="AR64" s="59">
        <v>12504128</v>
      </c>
      <c r="AS64" s="42">
        <v>94710</v>
      </c>
      <c r="AT64" s="59">
        <v>3241754</v>
      </c>
      <c r="AU64" s="59">
        <v>260555</v>
      </c>
      <c r="AV64" s="59">
        <v>0</v>
      </c>
      <c r="AW64" s="42">
        <v>0</v>
      </c>
      <c r="AX64" s="42">
        <v>0</v>
      </c>
      <c r="AY64" s="42">
        <v>0</v>
      </c>
      <c r="AZ64" s="42">
        <v>0</v>
      </c>
      <c r="BA64" s="42">
        <v>0</v>
      </c>
      <c r="BB64" s="42">
        <v>0</v>
      </c>
      <c r="BC64" s="42">
        <v>0</v>
      </c>
      <c r="BD64" s="42">
        <v>2292797638</v>
      </c>
      <c r="BE64" s="42">
        <v>233384</v>
      </c>
      <c r="BF64" s="59">
        <v>1677840583</v>
      </c>
      <c r="BG64" s="59">
        <v>492277257</v>
      </c>
      <c r="BH64" s="42">
        <v>8406</v>
      </c>
      <c r="BI64" s="42">
        <v>0</v>
      </c>
      <c r="BJ64" s="42">
        <v>95587</v>
      </c>
      <c r="BK64" s="42">
        <v>9081323</v>
      </c>
      <c r="BL64" s="59">
        <v>8957268</v>
      </c>
      <c r="BM64" s="59">
        <v>0</v>
      </c>
      <c r="BN64" s="59">
        <v>7525649</v>
      </c>
      <c r="BO64" s="59">
        <v>402696</v>
      </c>
      <c r="BP64" s="59">
        <v>0</v>
      </c>
      <c r="BQ64" s="42">
        <v>0</v>
      </c>
      <c r="BR64" s="59">
        <v>96375485</v>
      </c>
      <c r="BS64" s="42">
        <v>0</v>
      </c>
      <c r="BT64" s="59">
        <v>98373420</v>
      </c>
      <c r="BU64" s="42">
        <v>0</v>
      </c>
      <c r="BV64" s="42">
        <v>429198</v>
      </c>
      <c r="BW64" s="59">
        <v>274415</v>
      </c>
      <c r="BX64" s="59">
        <v>536788</v>
      </c>
      <c r="BY64" s="59">
        <v>97133019</v>
      </c>
      <c r="BZ64" s="42">
        <v>0</v>
      </c>
      <c r="CA64" s="42">
        <v>0</v>
      </c>
      <c r="CB64" s="42">
        <v>0</v>
      </c>
      <c r="CC64" s="59">
        <v>5471279093</v>
      </c>
      <c r="CD64" s="59">
        <v>7839750</v>
      </c>
      <c r="CE64" s="42">
        <v>1987970075</v>
      </c>
      <c r="CF64" s="59">
        <v>131759116</v>
      </c>
      <c r="CG64" s="59">
        <v>0</v>
      </c>
      <c r="CH64" s="59">
        <v>12479604</v>
      </c>
      <c r="CI64" s="59">
        <v>40658852</v>
      </c>
      <c r="CJ64" s="59">
        <v>1209649</v>
      </c>
      <c r="CK64" s="59">
        <v>24070485</v>
      </c>
      <c r="CL64" s="59">
        <v>4063776</v>
      </c>
      <c r="CM64" s="42">
        <v>1038193</v>
      </c>
      <c r="CN64" s="59">
        <v>788120</v>
      </c>
      <c r="CO64" s="42">
        <v>966000</v>
      </c>
      <c r="CP64" s="59">
        <v>8522629</v>
      </c>
      <c r="CQ64" s="42">
        <v>0</v>
      </c>
      <c r="CR64" s="42">
        <v>0</v>
      </c>
      <c r="CS64" s="59">
        <v>1767548647</v>
      </c>
      <c r="CT64" s="59">
        <v>400341014</v>
      </c>
      <c r="CU64" s="59">
        <v>23735257</v>
      </c>
      <c r="CV64" s="59">
        <v>45795392</v>
      </c>
      <c r="CW64" s="59">
        <v>7403591</v>
      </c>
      <c r="CX64" s="59">
        <v>7933740</v>
      </c>
      <c r="CY64" s="59">
        <v>751920</v>
      </c>
      <c r="CZ64" s="42">
        <f t="shared" si="8"/>
        <v>1281587733</v>
      </c>
      <c r="DA64" s="59">
        <v>1139709810</v>
      </c>
      <c r="DB64" s="59">
        <v>111389523</v>
      </c>
      <c r="DC64" s="59">
        <v>0</v>
      </c>
      <c r="DD64" s="59">
        <v>30488400</v>
      </c>
      <c r="DE64" s="59">
        <v>0</v>
      </c>
      <c r="DF64" s="42">
        <v>0</v>
      </c>
      <c r="DG64" s="42">
        <v>0</v>
      </c>
      <c r="DH64" s="42">
        <v>0</v>
      </c>
      <c r="DI64" s="42">
        <v>0</v>
      </c>
      <c r="DJ64" s="59">
        <v>0</v>
      </c>
      <c r="DK64" s="59">
        <v>0</v>
      </c>
      <c r="DL64" s="42">
        <v>0</v>
      </c>
      <c r="DM64" s="42">
        <f t="shared" si="9"/>
        <v>1633135615</v>
      </c>
      <c r="DN64" s="59">
        <v>21433725</v>
      </c>
      <c r="DO64" s="59">
        <v>27289025</v>
      </c>
      <c r="DP64" s="59">
        <v>18460587</v>
      </c>
      <c r="DQ64" s="59">
        <v>8828438</v>
      </c>
      <c r="DR64" s="59">
        <v>1031856463</v>
      </c>
      <c r="DS64" s="59">
        <v>8755638</v>
      </c>
      <c r="DT64" s="59">
        <v>7655166</v>
      </c>
      <c r="DU64" s="59">
        <v>1036695</v>
      </c>
      <c r="DV64" s="42">
        <v>63777</v>
      </c>
      <c r="DW64" s="42">
        <v>7377800</v>
      </c>
      <c r="DX64" s="59">
        <v>1382500</v>
      </c>
      <c r="DY64" s="59">
        <v>377600</v>
      </c>
      <c r="DZ64" s="59">
        <v>0</v>
      </c>
      <c r="EA64" s="59">
        <v>5617700</v>
      </c>
      <c r="EB64" s="42">
        <v>0</v>
      </c>
      <c r="EC64" s="42">
        <v>459207635</v>
      </c>
      <c r="ED64" s="42">
        <v>0</v>
      </c>
      <c r="EE64" s="59">
        <v>459143200</v>
      </c>
      <c r="EF64" s="42">
        <v>64435</v>
      </c>
      <c r="EG64" s="42">
        <v>8448369</v>
      </c>
      <c r="EH64" s="59">
        <v>8431374</v>
      </c>
      <c r="EI64" s="42">
        <v>0</v>
      </c>
      <c r="EJ64" s="42">
        <v>16995</v>
      </c>
      <c r="EK64" s="59">
        <v>22521465</v>
      </c>
      <c r="EL64" s="59">
        <v>1869450</v>
      </c>
      <c r="EM64" s="59">
        <v>339900</v>
      </c>
      <c r="EN64" s="59">
        <v>12866451</v>
      </c>
      <c r="EO64" s="59">
        <v>1240635</v>
      </c>
      <c r="EP64" s="42">
        <v>254925</v>
      </c>
      <c r="EQ64" s="42">
        <v>0</v>
      </c>
      <c r="ER64" s="42">
        <v>16995</v>
      </c>
      <c r="ES64" s="42">
        <v>781770</v>
      </c>
      <c r="ET64" s="42">
        <v>186945</v>
      </c>
      <c r="EU64" s="59">
        <v>3298266</v>
      </c>
      <c r="EV64" s="59">
        <v>737954</v>
      </c>
      <c r="EW64" s="59">
        <v>34737780</v>
      </c>
      <c r="EX64" s="42">
        <v>0</v>
      </c>
      <c r="EY64" s="42">
        <v>356895</v>
      </c>
      <c r="EZ64" s="59">
        <v>27259980</v>
      </c>
      <c r="FA64" s="59">
        <v>7120905</v>
      </c>
      <c r="FB64" s="42">
        <v>0</v>
      </c>
      <c r="FC64" s="42">
        <v>519120</v>
      </c>
      <c r="FD64" s="42">
        <v>0</v>
      </c>
      <c r="FE64" s="42">
        <v>0</v>
      </c>
      <c r="FF64" s="59">
        <v>469936000</v>
      </c>
      <c r="FG64" s="59">
        <v>552556402</v>
      </c>
      <c r="FH64" s="59">
        <v>1495560</v>
      </c>
      <c r="FI64" s="59">
        <v>538605233</v>
      </c>
      <c r="FJ64" s="59">
        <v>11928146</v>
      </c>
      <c r="FK64" s="59">
        <v>1062097</v>
      </c>
      <c r="FL64" s="59">
        <v>0</v>
      </c>
      <c r="FM64" s="59">
        <v>0</v>
      </c>
      <c r="FN64" s="42">
        <v>0</v>
      </c>
      <c r="FO64" s="59">
        <v>10866049</v>
      </c>
      <c r="FP64" s="59">
        <v>527463</v>
      </c>
      <c r="FQ64" s="59">
        <v>0</v>
      </c>
      <c r="FR64" s="42">
        <f t="shared" si="10"/>
        <v>273988632</v>
      </c>
      <c r="FS64" s="59">
        <v>52078644</v>
      </c>
      <c r="FT64" s="42">
        <v>130521</v>
      </c>
      <c r="FU64" s="59">
        <v>21766023</v>
      </c>
      <c r="FV64" s="42">
        <v>12961498</v>
      </c>
      <c r="FW64" s="42">
        <v>175386</v>
      </c>
      <c r="FX64" s="59">
        <v>12786112</v>
      </c>
      <c r="FY64" s="42">
        <v>226800</v>
      </c>
      <c r="FZ64" s="42">
        <v>67980</v>
      </c>
      <c r="GA64" s="59">
        <v>9199322</v>
      </c>
      <c r="GB64" s="59">
        <v>7726500</v>
      </c>
      <c r="GC64" s="59">
        <v>2701000</v>
      </c>
      <c r="GD64" s="59">
        <v>0</v>
      </c>
      <c r="GE64" s="59">
        <v>2701000</v>
      </c>
      <c r="GF64" s="59">
        <v>0</v>
      </c>
      <c r="GG64" s="42">
        <v>0</v>
      </c>
      <c r="GH64" s="59">
        <v>8169500</v>
      </c>
      <c r="GI64" s="59">
        <v>62539220</v>
      </c>
      <c r="GJ64" s="59">
        <v>62539220</v>
      </c>
      <c r="GK64" s="42">
        <v>0</v>
      </c>
      <c r="GL64" s="42">
        <v>148500268</v>
      </c>
      <c r="GM64" s="59">
        <v>4718300</v>
      </c>
      <c r="GN64" s="59">
        <v>650000</v>
      </c>
      <c r="GO64" s="59">
        <v>809000</v>
      </c>
      <c r="GP64" s="59">
        <v>92964273</v>
      </c>
      <c r="GQ64" s="59">
        <v>3457607</v>
      </c>
      <c r="GR64" s="42">
        <v>6000</v>
      </c>
      <c r="GS64" s="59">
        <v>0</v>
      </c>
      <c r="GT64" s="59">
        <v>45895088</v>
      </c>
      <c r="GU64" s="59">
        <v>615824056</v>
      </c>
      <c r="GV64" s="59">
        <v>0</v>
      </c>
      <c r="GW64" s="42">
        <v>0</v>
      </c>
      <c r="GX64" s="42">
        <v>0</v>
      </c>
      <c r="GY64" s="42">
        <v>0</v>
      </c>
      <c r="GZ64" s="42">
        <f t="shared" si="19"/>
        <v>615107242</v>
      </c>
      <c r="HA64" s="59">
        <v>716814</v>
      </c>
      <c r="HB64" s="59">
        <v>0</v>
      </c>
      <c r="HC64" s="42">
        <v>0</v>
      </c>
      <c r="HD64" s="59">
        <v>0</v>
      </c>
      <c r="HE64" s="42">
        <v>0</v>
      </c>
      <c r="HF64" s="42">
        <v>0</v>
      </c>
      <c r="HG64" s="42">
        <v>0</v>
      </c>
      <c r="HH64" s="42">
        <f t="shared" si="11"/>
        <v>449357307</v>
      </c>
      <c r="HI64" s="42">
        <f t="shared" si="12"/>
        <v>165749935</v>
      </c>
      <c r="HJ64" s="59">
        <v>449357307</v>
      </c>
      <c r="HK64" s="59">
        <v>165749935</v>
      </c>
      <c r="HL64" s="42">
        <v>0</v>
      </c>
      <c r="HM64" s="42">
        <v>0</v>
      </c>
      <c r="HN64" s="42">
        <v>0</v>
      </c>
      <c r="HO64" s="42">
        <v>0</v>
      </c>
      <c r="HP64" s="59">
        <v>35523856</v>
      </c>
      <c r="HQ64" s="59">
        <v>5038438</v>
      </c>
      <c r="HR64" s="59">
        <v>7763733</v>
      </c>
      <c r="HS64" s="59">
        <v>22721685</v>
      </c>
      <c r="HT64" s="59">
        <v>0</v>
      </c>
      <c r="HU64" s="42">
        <v>0</v>
      </c>
      <c r="HV64" s="42">
        <v>0</v>
      </c>
      <c r="HW64" s="42">
        <v>0</v>
      </c>
      <c r="HX64" s="42">
        <f t="shared" si="13"/>
        <v>449357307</v>
      </c>
      <c r="HY64" s="42">
        <f t="shared" si="14"/>
        <v>165749935</v>
      </c>
      <c r="HZ64" s="59">
        <v>62801753380</v>
      </c>
      <c r="IA64" s="59">
        <v>60331956012</v>
      </c>
      <c r="IB64" s="59">
        <v>60331956012</v>
      </c>
      <c r="IC64" s="59">
        <v>20118032751</v>
      </c>
      <c r="ID64" s="59">
        <v>19268996060</v>
      </c>
      <c r="IE64" s="42">
        <v>0</v>
      </c>
      <c r="IF64" s="59">
        <v>849036691</v>
      </c>
      <c r="IG64" s="59">
        <v>35964825241</v>
      </c>
      <c r="IH64" s="59">
        <v>34649901676</v>
      </c>
      <c r="II64" s="42">
        <v>0</v>
      </c>
      <c r="IJ64" s="59">
        <v>1314923565</v>
      </c>
      <c r="IK64" s="42">
        <v>0</v>
      </c>
      <c r="IL64" s="59">
        <v>0</v>
      </c>
      <c r="IM64" s="42">
        <v>0</v>
      </c>
      <c r="IN64" s="59">
        <v>0</v>
      </c>
      <c r="IO64" s="59">
        <v>0</v>
      </c>
      <c r="IP64" s="59">
        <v>0</v>
      </c>
      <c r="IQ64" s="59">
        <v>4022427345</v>
      </c>
      <c r="IR64" s="42">
        <v>0</v>
      </c>
      <c r="IS64" s="42">
        <v>203167574</v>
      </c>
      <c r="IT64" s="42">
        <v>152375681</v>
      </c>
      <c r="IU64" s="42">
        <v>3666884090</v>
      </c>
      <c r="IV64" s="59">
        <v>0</v>
      </c>
      <c r="IW64" s="59">
        <v>226670675</v>
      </c>
      <c r="IX64" s="59">
        <v>0</v>
      </c>
      <c r="IY64" s="42">
        <v>0</v>
      </c>
      <c r="IZ64" s="42">
        <v>0</v>
      </c>
      <c r="JA64" s="59">
        <v>0</v>
      </c>
      <c r="JB64" s="59">
        <v>0</v>
      </c>
      <c r="JC64" s="59">
        <v>0</v>
      </c>
      <c r="JD64" s="59">
        <v>0</v>
      </c>
      <c r="JE64" s="42">
        <v>0</v>
      </c>
      <c r="JF64" s="42">
        <v>0</v>
      </c>
      <c r="JG64" s="42">
        <v>0</v>
      </c>
      <c r="JH64" s="42">
        <v>0</v>
      </c>
      <c r="JI64" s="59">
        <v>0</v>
      </c>
      <c r="JJ64" s="59">
        <v>0</v>
      </c>
      <c r="JK64" s="59">
        <v>0</v>
      </c>
      <c r="JL64" s="59"/>
      <c r="JM64" s="42">
        <v>0</v>
      </c>
      <c r="JN64" s="59">
        <v>0</v>
      </c>
      <c r="JO64" s="42">
        <v>592148482</v>
      </c>
      <c r="JP64" s="59">
        <v>1041042047</v>
      </c>
      <c r="JQ64" s="59">
        <v>21517503</v>
      </c>
      <c r="JR64" s="42">
        <v>0</v>
      </c>
      <c r="JS64" s="42">
        <v>0</v>
      </c>
      <c r="JT64" s="42">
        <v>0</v>
      </c>
      <c r="JU64" s="42">
        <v>0</v>
      </c>
      <c r="JV64" s="42">
        <v>0</v>
      </c>
      <c r="JW64" s="42">
        <v>0</v>
      </c>
      <c r="JX64" s="42">
        <v>0</v>
      </c>
      <c r="JY64" s="42">
        <v>0</v>
      </c>
      <c r="JZ64" s="42">
        <v>0</v>
      </c>
      <c r="KA64" s="42">
        <v>0</v>
      </c>
      <c r="KB64" s="42">
        <v>0</v>
      </c>
      <c r="KC64" s="42">
        <v>0</v>
      </c>
      <c r="KD64" s="42">
        <v>0</v>
      </c>
      <c r="KE64" s="42">
        <v>0</v>
      </c>
      <c r="KF64" s="42">
        <v>0</v>
      </c>
      <c r="KG64" s="59">
        <v>1019524544</v>
      </c>
      <c r="KH64" s="42">
        <v>0</v>
      </c>
      <c r="KI64" s="59">
        <v>0</v>
      </c>
      <c r="KJ64" s="59">
        <v>0</v>
      </c>
      <c r="KK64" s="59">
        <v>0</v>
      </c>
      <c r="KL64" s="59">
        <v>0</v>
      </c>
      <c r="KM64" s="42">
        <v>1428755321</v>
      </c>
      <c r="KN64" s="42">
        <v>962476242</v>
      </c>
      <c r="KO64" s="42">
        <v>28333720</v>
      </c>
      <c r="KP64" s="42">
        <v>13050223</v>
      </c>
      <c r="KQ64" s="42">
        <v>0</v>
      </c>
      <c r="KR64" s="42">
        <v>0</v>
      </c>
      <c r="KS64" s="42">
        <v>2446943</v>
      </c>
      <c r="KT64" s="42">
        <v>3298763</v>
      </c>
      <c r="KU64" s="42">
        <v>0</v>
      </c>
      <c r="KV64" s="42">
        <v>54860627</v>
      </c>
      <c r="KW64" s="42">
        <v>0</v>
      </c>
      <c r="KX64" s="42">
        <v>709400</v>
      </c>
      <c r="KY64" s="42">
        <v>2159773</v>
      </c>
      <c r="KZ64" s="42">
        <v>2453139</v>
      </c>
      <c r="LA64" s="42">
        <v>0</v>
      </c>
      <c r="LB64" s="42">
        <v>1721396</v>
      </c>
      <c r="LC64" s="42">
        <v>3524435</v>
      </c>
      <c r="LD64" s="42">
        <v>335147662</v>
      </c>
      <c r="LE64" s="42">
        <v>0</v>
      </c>
      <c r="LF64" s="42">
        <v>641436</v>
      </c>
      <c r="LG64" s="42">
        <v>0</v>
      </c>
      <c r="LH64" s="42">
        <v>4613957</v>
      </c>
      <c r="LI64" s="42">
        <v>10675761</v>
      </c>
      <c r="LJ64" s="42">
        <v>0</v>
      </c>
      <c r="LK64" s="42">
        <v>0</v>
      </c>
      <c r="LL64" s="42">
        <v>948065</v>
      </c>
      <c r="LM64" s="42">
        <v>0</v>
      </c>
      <c r="LN64" s="42">
        <v>0</v>
      </c>
      <c r="LO64" s="42">
        <v>0</v>
      </c>
      <c r="LP64" s="42">
        <v>1693779</v>
      </c>
      <c r="LQ64" s="42">
        <v>0</v>
      </c>
      <c r="LR64" s="42">
        <v>0</v>
      </c>
      <c r="LS64" s="42">
        <v>0</v>
      </c>
      <c r="LT64" s="42">
        <v>0</v>
      </c>
      <c r="LU64" s="42">
        <v>0</v>
      </c>
      <c r="LV64" s="42">
        <v>0</v>
      </c>
      <c r="LW64" s="42">
        <v>0</v>
      </c>
      <c r="LX64" s="42">
        <v>0</v>
      </c>
      <c r="LY64" s="42">
        <v>0</v>
      </c>
      <c r="LZ64" s="42">
        <v>0</v>
      </c>
      <c r="MA64" s="42">
        <v>0</v>
      </c>
      <c r="MB64" s="42">
        <v>0</v>
      </c>
      <c r="MC64" s="42">
        <v>0</v>
      </c>
      <c r="MD64" s="42">
        <v>0</v>
      </c>
      <c r="ME64" s="42">
        <v>0</v>
      </c>
      <c r="MF64" s="42">
        <v>0</v>
      </c>
      <c r="MG64" s="42">
        <v>0</v>
      </c>
      <c r="MH64" s="42">
        <v>0</v>
      </c>
      <c r="MI64" s="42">
        <v>0</v>
      </c>
      <c r="MJ64" s="42">
        <v>0</v>
      </c>
      <c r="MK64" s="42">
        <v>0</v>
      </c>
      <c r="ML64" s="42">
        <v>0</v>
      </c>
      <c r="MM64" s="42">
        <v>0</v>
      </c>
      <c r="MN64" s="42">
        <v>0</v>
      </c>
      <c r="MO64" s="42">
        <v>0</v>
      </c>
      <c r="MP64" s="42">
        <v>0</v>
      </c>
      <c r="MQ64" s="59">
        <v>3506555014</v>
      </c>
      <c r="MR64" s="42">
        <v>0</v>
      </c>
      <c r="MS64" s="42">
        <f t="shared" si="23"/>
        <v>15033860150</v>
      </c>
      <c r="MT64" s="42">
        <v>13762932030</v>
      </c>
      <c r="MU64" s="42">
        <v>0</v>
      </c>
      <c r="MV64" s="59">
        <v>0</v>
      </c>
      <c r="MW64" s="42">
        <v>0</v>
      </c>
      <c r="MX64" s="42">
        <v>0</v>
      </c>
      <c r="MY64" s="42">
        <v>0</v>
      </c>
      <c r="MZ64" s="42">
        <v>11922184482</v>
      </c>
      <c r="NA64" s="42">
        <f t="shared" si="4"/>
        <v>11922184482</v>
      </c>
      <c r="NB64" s="42">
        <v>11694729018</v>
      </c>
      <c r="NC64" s="42">
        <v>227455464</v>
      </c>
      <c r="ND64" s="42">
        <f t="shared" si="5"/>
        <v>0</v>
      </c>
      <c r="NE64" s="42">
        <v>0</v>
      </c>
      <c r="NF64" s="42">
        <v>0</v>
      </c>
      <c r="NG64" s="42">
        <v>850831990</v>
      </c>
      <c r="NH64" s="42">
        <v>0</v>
      </c>
      <c r="NI64" s="42">
        <v>0</v>
      </c>
      <c r="NJ64" s="42">
        <v>0</v>
      </c>
      <c r="NK64" s="42">
        <v>0</v>
      </c>
      <c r="NL64" s="42">
        <v>0</v>
      </c>
      <c r="NM64" s="42">
        <v>0</v>
      </c>
      <c r="NN64" s="42">
        <v>0</v>
      </c>
      <c r="NO64" s="42">
        <v>0</v>
      </c>
      <c r="NP64" s="42">
        <v>0</v>
      </c>
      <c r="NQ64" s="42">
        <v>0</v>
      </c>
      <c r="NR64" s="42">
        <v>0</v>
      </c>
      <c r="NS64" s="42">
        <v>0</v>
      </c>
      <c r="NT64" s="42">
        <v>0</v>
      </c>
      <c r="NU64" s="42">
        <v>989129862</v>
      </c>
      <c r="NV64" s="42">
        <v>0</v>
      </c>
      <c r="NW64" s="42">
        <v>0</v>
      </c>
      <c r="NX64" s="42">
        <v>785696</v>
      </c>
      <c r="NY64" s="42">
        <v>0</v>
      </c>
      <c r="NZ64" s="42">
        <v>0</v>
      </c>
      <c r="OA64" s="42">
        <v>78553843</v>
      </c>
      <c r="OB64" s="42">
        <v>0</v>
      </c>
      <c r="OC64" s="42">
        <v>0</v>
      </c>
      <c r="OD64" s="42">
        <v>0</v>
      </c>
      <c r="OE64" s="42">
        <v>0</v>
      </c>
      <c r="OF64" s="42">
        <v>0</v>
      </c>
      <c r="OG64" s="42">
        <v>0</v>
      </c>
      <c r="OH64" s="42">
        <v>0</v>
      </c>
      <c r="OI64" s="42">
        <v>0</v>
      </c>
      <c r="OJ64" s="42">
        <v>0</v>
      </c>
      <c r="OK64" s="42">
        <v>0</v>
      </c>
      <c r="OL64" s="42">
        <v>0</v>
      </c>
      <c r="OM64" s="42">
        <v>0</v>
      </c>
      <c r="ON64" s="42">
        <v>0</v>
      </c>
      <c r="OO64" s="42">
        <v>0</v>
      </c>
      <c r="OP64" s="42">
        <v>78553843</v>
      </c>
      <c r="OQ64" s="42">
        <v>0</v>
      </c>
      <c r="OR64" s="42">
        <v>0</v>
      </c>
      <c r="OS64" s="42">
        <v>1192374277</v>
      </c>
      <c r="OT64" s="42">
        <v>0</v>
      </c>
      <c r="OU64" s="42">
        <v>1156516843</v>
      </c>
      <c r="OV64" s="42">
        <v>0</v>
      </c>
      <c r="OW64" s="42">
        <v>0</v>
      </c>
      <c r="OX64" s="42">
        <v>2775700</v>
      </c>
      <c r="OY64" s="42">
        <v>0</v>
      </c>
      <c r="OZ64" s="42">
        <v>0</v>
      </c>
      <c r="PA64" s="42">
        <v>0</v>
      </c>
      <c r="PB64" s="42">
        <v>0</v>
      </c>
      <c r="PC64" s="42">
        <v>0</v>
      </c>
      <c r="PD64" s="42">
        <v>0</v>
      </c>
      <c r="PE64" s="42">
        <v>0</v>
      </c>
      <c r="PF64" s="42">
        <v>0</v>
      </c>
      <c r="PG64" s="42">
        <v>0</v>
      </c>
      <c r="PH64" s="42">
        <v>0</v>
      </c>
      <c r="PI64" s="42">
        <v>0</v>
      </c>
      <c r="PJ64" s="42">
        <v>0</v>
      </c>
      <c r="PK64" s="42">
        <v>0</v>
      </c>
      <c r="PL64" s="42">
        <v>0</v>
      </c>
      <c r="PM64" s="42">
        <v>33081734</v>
      </c>
      <c r="PN64" s="42">
        <v>33081734</v>
      </c>
      <c r="PO64" s="42">
        <v>0</v>
      </c>
      <c r="PP64" s="42">
        <v>0</v>
      </c>
      <c r="PQ64" s="42">
        <v>0</v>
      </c>
      <c r="PR64" s="42">
        <v>0</v>
      </c>
      <c r="PS64" s="42">
        <v>0</v>
      </c>
      <c r="PT64" s="42">
        <f t="shared" si="15"/>
        <v>0</v>
      </c>
      <c r="PU64" s="42">
        <v>0</v>
      </c>
      <c r="PV64" s="42">
        <v>0</v>
      </c>
      <c r="PW64" s="42">
        <v>0</v>
      </c>
      <c r="PX64" s="42">
        <v>0</v>
      </c>
      <c r="PY64" s="42">
        <v>0</v>
      </c>
      <c r="PZ64" s="42">
        <v>0</v>
      </c>
      <c r="QA64" s="42">
        <v>0</v>
      </c>
      <c r="QB64" s="42">
        <v>0</v>
      </c>
      <c r="QC64" s="42">
        <v>0</v>
      </c>
      <c r="QD64" s="42">
        <v>0</v>
      </c>
      <c r="QE64" s="42">
        <v>0</v>
      </c>
      <c r="QF64" s="42">
        <v>0</v>
      </c>
      <c r="QG64" s="42">
        <v>0</v>
      </c>
      <c r="QH64" s="42">
        <v>0</v>
      </c>
      <c r="QI64" s="42">
        <v>0</v>
      </c>
      <c r="QJ64" s="42">
        <v>0</v>
      </c>
      <c r="QK64" s="42">
        <v>0</v>
      </c>
      <c r="QL64" s="42">
        <v>0</v>
      </c>
      <c r="QM64" s="42">
        <v>0</v>
      </c>
      <c r="QN64" s="42">
        <v>0</v>
      </c>
      <c r="QO64" s="42">
        <f t="shared" si="16"/>
        <v>158211356796</v>
      </c>
      <c r="QP64" s="42">
        <f t="shared" si="17"/>
        <v>2760426061</v>
      </c>
      <c r="QQ64" s="42">
        <v>5389613</v>
      </c>
      <c r="QR64" s="59">
        <v>5389613</v>
      </c>
      <c r="QS64" s="59">
        <v>0</v>
      </c>
      <c r="QT64" s="42">
        <v>0</v>
      </c>
      <c r="QU64" s="42">
        <v>0</v>
      </c>
      <c r="QV64" s="42">
        <v>0</v>
      </c>
      <c r="QW64" s="59">
        <v>719827722</v>
      </c>
      <c r="QX64" s="59">
        <v>719596946</v>
      </c>
      <c r="QY64" s="59">
        <v>230776</v>
      </c>
      <c r="QZ64" s="59">
        <v>2035208726</v>
      </c>
      <c r="RA64" s="59">
        <v>0</v>
      </c>
      <c r="RB64" s="59">
        <v>0</v>
      </c>
      <c r="RC64" s="59">
        <v>0</v>
      </c>
      <c r="RD64" s="59">
        <v>0</v>
      </c>
      <c r="RE64" s="59">
        <v>0</v>
      </c>
      <c r="RF64" s="59">
        <v>0</v>
      </c>
      <c r="RG64" s="59">
        <v>0</v>
      </c>
      <c r="RH64" s="59">
        <v>0</v>
      </c>
      <c r="RI64" s="59">
        <v>155450930735</v>
      </c>
      <c r="RJ64" s="59">
        <v>3545638490</v>
      </c>
      <c r="RK64" s="59">
        <v>3545638490</v>
      </c>
      <c r="RL64" s="59">
        <v>3113268303</v>
      </c>
      <c r="RM64" s="59">
        <v>324378250</v>
      </c>
      <c r="RN64" s="59">
        <v>93163597</v>
      </c>
      <c r="RO64" s="59">
        <v>0</v>
      </c>
      <c r="RP64" s="59">
        <v>0</v>
      </c>
      <c r="RQ64" s="59">
        <v>0</v>
      </c>
      <c r="RR64" s="59">
        <v>0</v>
      </c>
      <c r="RS64" s="59">
        <v>0</v>
      </c>
      <c r="RT64" s="59">
        <v>9315523</v>
      </c>
      <c r="RU64" s="59">
        <v>0</v>
      </c>
      <c r="RV64" s="59">
        <v>3252549</v>
      </c>
      <c r="RW64" s="59">
        <v>2260268</v>
      </c>
      <c r="RX64" s="59">
        <v>0</v>
      </c>
      <c r="RY64" s="59">
        <v>0</v>
      </c>
      <c r="RZ64" s="59">
        <v>0</v>
      </c>
      <c r="SA64" s="59">
        <v>0</v>
      </c>
      <c r="SB64" s="59">
        <v>0</v>
      </c>
      <c r="SC64" s="59">
        <v>0</v>
      </c>
      <c r="SD64" s="42">
        <v>0</v>
      </c>
      <c r="SE64" s="42">
        <v>0</v>
      </c>
      <c r="SF64" s="42">
        <v>0</v>
      </c>
      <c r="SG64" s="42">
        <v>0</v>
      </c>
      <c r="SH64" s="42">
        <v>0</v>
      </c>
      <c r="SI64" s="42">
        <v>0</v>
      </c>
      <c r="SJ64" s="42">
        <v>0</v>
      </c>
      <c r="SK64" s="42">
        <v>0</v>
      </c>
      <c r="SL64" s="42">
        <v>0</v>
      </c>
      <c r="SM64" s="42">
        <v>0</v>
      </c>
      <c r="SN64" s="42">
        <v>0</v>
      </c>
      <c r="SO64" s="42">
        <v>0</v>
      </c>
      <c r="SP64" s="42">
        <v>0</v>
      </c>
      <c r="SQ64" s="42">
        <v>0</v>
      </c>
      <c r="SR64" s="42">
        <v>0</v>
      </c>
      <c r="SS64" s="42">
        <v>0</v>
      </c>
      <c r="ST64" s="42">
        <v>0</v>
      </c>
      <c r="SU64" s="42">
        <v>0</v>
      </c>
      <c r="SV64" s="42">
        <v>0</v>
      </c>
      <c r="SW64" s="42">
        <v>0</v>
      </c>
      <c r="SX64" s="42">
        <v>0</v>
      </c>
      <c r="SY64" s="42">
        <v>0</v>
      </c>
      <c r="SZ64" s="42">
        <v>0</v>
      </c>
      <c r="TA64" s="42">
        <v>0</v>
      </c>
      <c r="TB64" s="42">
        <v>0</v>
      </c>
      <c r="TC64" s="42">
        <v>0</v>
      </c>
      <c r="TD64" s="42">
        <v>0</v>
      </c>
      <c r="TE64" s="42">
        <v>0</v>
      </c>
      <c r="TF64" s="42">
        <v>0</v>
      </c>
      <c r="TG64" s="42">
        <v>0</v>
      </c>
      <c r="TH64" s="42">
        <v>0</v>
      </c>
      <c r="TI64" s="42">
        <f t="shared" si="18"/>
        <v>417541847</v>
      </c>
      <c r="TJ64" s="42">
        <f t="shared" si="6"/>
        <v>150000000000</v>
      </c>
      <c r="TK64" s="59">
        <v>151899237000</v>
      </c>
      <c r="TL64" s="59">
        <v>150000000000</v>
      </c>
      <c r="TM64" s="59">
        <v>1899237000</v>
      </c>
      <c r="TN64" s="59">
        <v>1899237000</v>
      </c>
      <c r="TO64" s="59">
        <v>0</v>
      </c>
      <c r="TP64" s="59">
        <v>0</v>
      </c>
      <c r="TQ64" s="59">
        <v>0</v>
      </c>
      <c r="TR64" s="59">
        <v>0</v>
      </c>
      <c r="TS64" s="59">
        <v>0</v>
      </c>
      <c r="TT64" s="59">
        <v>0</v>
      </c>
      <c r="TU64" s="42">
        <v>6055245</v>
      </c>
      <c r="TV64" s="42">
        <v>0</v>
      </c>
      <c r="TW64" s="42">
        <v>5754462</v>
      </c>
      <c r="TX64" s="42">
        <v>300783</v>
      </c>
      <c r="TY64" s="42">
        <v>0</v>
      </c>
      <c r="TZ64" s="42">
        <v>0</v>
      </c>
      <c r="UA64" s="42">
        <v>0</v>
      </c>
      <c r="UB64" s="42">
        <v>0</v>
      </c>
      <c r="UC64" s="42">
        <v>0</v>
      </c>
      <c r="UD64" s="42">
        <v>0</v>
      </c>
      <c r="UE64" s="59">
        <v>0</v>
      </c>
      <c r="UF64" s="42">
        <v>0</v>
      </c>
      <c r="UG64" s="42">
        <f t="shared" si="24"/>
        <v>329840796613</v>
      </c>
      <c r="UH64" s="20">
        <v>329840796613</v>
      </c>
      <c r="UI64" s="1">
        <f>SUM($UG$64:UG64)-UH64</f>
        <v>0</v>
      </c>
    </row>
    <row r="65" spans="2:555">
      <c r="B65" s="58">
        <v>40210</v>
      </c>
      <c r="C65" s="30">
        <f t="shared" si="20"/>
        <v>141733577920</v>
      </c>
      <c r="D65" s="30">
        <f t="shared" si="21"/>
        <v>74960095011</v>
      </c>
      <c r="E65" s="30">
        <v>64597621338</v>
      </c>
      <c r="F65" s="30">
        <v>28963638</v>
      </c>
      <c r="G65" s="30">
        <v>985080</v>
      </c>
      <c r="H65" s="30">
        <v>29325461820</v>
      </c>
      <c r="I65" s="30">
        <v>25680306915.774002</v>
      </c>
      <c r="J65" s="30">
        <v>3645154904.2259998</v>
      </c>
      <c r="K65" s="30">
        <v>0</v>
      </c>
      <c r="L65" s="30">
        <v>5999139946</v>
      </c>
      <c r="M65" s="30">
        <v>20850079327</v>
      </c>
      <c r="N65" s="30">
        <v>20850079327</v>
      </c>
      <c r="O65" s="30">
        <v>0</v>
      </c>
      <c r="P65" s="30">
        <v>2747268474</v>
      </c>
      <c r="Q65" s="30">
        <v>2205921413</v>
      </c>
      <c r="R65" s="30">
        <v>2468171036</v>
      </c>
      <c r="S65" s="30">
        <v>10362473673</v>
      </c>
      <c r="T65" s="30">
        <v>3167976000</v>
      </c>
      <c r="U65" s="30">
        <v>3727029000</v>
      </c>
      <c r="V65" s="30">
        <v>6895005000</v>
      </c>
      <c r="W65" s="30">
        <v>197467314</v>
      </c>
      <c r="X65" s="30">
        <v>466582338</v>
      </c>
      <c r="Y65" s="30">
        <v>125672984</v>
      </c>
      <c r="Z65" s="30">
        <v>0</v>
      </c>
      <c r="AA65" s="30">
        <v>0</v>
      </c>
      <c r="AB65" s="30">
        <v>94602773</v>
      </c>
      <c r="AC65" s="30">
        <v>16135282</v>
      </c>
      <c r="AD65" s="30">
        <v>2565760773</v>
      </c>
      <c r="AE65" s="30">
        <v>0</v>
      </c>
      <c r="AF65" s="30">
        <v>0</v>
      </c>
      <c r="AG65" s="30">
        <v>0</v>
      </c>
      <c r="AH65" s="30">
        <v>0</v>
      </c>
      <c r="AI65" s="30">
        <f t="shared" si="22"/>
        <v>66773482909</v>
      </c>
      <c r="AJ65" s="30">
        <v>53102283</v>
      </c>
      <c r="AK65" s="30">
        <v>52819783</v>
      </c>
      <c r="AL65" s="30">
        <v>282500</v>
      </c>
      <c r="AM65" s="30">
        <v>0</v>
      </c>
      <c r="AN65" s="30">
        <v>0</v>
      </c>
      <c r="AO65" s="30">
        <v>1378842180</v>
      </c>
      <c r="AP65" s="30">
        <v>1355441888</v>
      </c>
      <c r="AQ65" s="30">
        <v>5608622</v>
      </c>
      <c r="AR65" s="30">
        <v>11781773</v>
      </c>
      <c r="AS65" s="30">
        <v>83795</v>
      </c>
      <c r="AT65" s="30">
        <v>5305391</v>
      </c>
      <c r="AU65" s="30">
        <v>620711</v>
      </c>
      <c r="AV65" s="30">
        <v>0</v>
      </c>
      <c r="AW65" s="30">
        <v>0</v>
      </c>
      <c r="AX65" s="30">
        <v>0</v>
      </c>
      <c r="AY65" s="30">
        <v>0</v>
      </c>
      <c r="AZ65" s="30">
        <v>0</v>
      </c>
      <c r="BA65" s="30">
        <v>0</v>
      </c>
      <c r="BB65" s="30">
        <v>0</v>
      </c>
      <c r="BC65" s="30">
        <v>0</v>
      </c>
      <c r="BD65" s="30">
        <v>3823397054</v>
      </c>
      <c r="BE65" s="30">
        <v>158433</v>
      </c>
      <c r="BF65" s="30">
        <v>2935358713</v>
      </c>
      <c r="BG65" s="30">
        <v>735387769</v>
      </c>
      <c r="BH65" s="30">
        <v>284</v>
      </c>
      <c r="BI65" s="30">
        <v>64659</v>
      </c>
      <c r="BJ65" s="30">
        <v>0</v>
      </c>
      <c r="BK65" s="30">
        <v>9723482</v>
      </c>
      <c r="BL65" s="30">
        <v>7976722</v>
      </c>
      <c r="BM65" s="30">
        <v>0</v>
      </c>
      <c r="BN65" s="30">
        <v>5958321</v>
      </c>
      <c r="BO65" s="30">
        <v>0</v>
      </c>
      <c r="BP65" s="30">
        <v>3271104</v>
      </c>
      <c r="BQ65" s="30">
        <v>0</v>
      </c>
      <c r="BR65" s="30">
        <v>125497567</v>
      </c>
      <c r="BS65" s="30">
        <v>0</v>
      </c>
      <c r="BT65" s="30">
        <v>125250983</v>
      </c>
      <c r="BU65" s="30">
        <v>0</v>
      </c>
      <c r="BV65" s="30">
        <v>753279</v>
      </c>
      <c r="BW65" s="30">
        <v>629197</v>
      </c>
      <c r="BX65" s="30">
        <v>0</v>
      </c>
      <c r="BY65" s="30">
        <v>123868507</v>
      </c>
      <c r="BZ65" s="30">
        <v>0</v>
      </c>
      <c r="CA65" s="30">
        <v>0</v>
      </c>
      <c r="CB65" s="30">
        <v>0</v>
      </c>
      <c r="CC65" s="30">
        <v>1476584928</v>
      </c>
      <c r="CD65" s="30">
        <v>1877334</v>
      </c>
      <c r="CE65" s="30">
        <v>7294661764</v>
      </c>
      <c r="CF65" s="30">
        <v>215929410</v>
      </c>
      <c r="CG65" s="30">
        <v>4896613782</v>
      </c>
      <c r="CH65" s="30">
        <v>95155784</v>
      </c>
      <c r="CI65" s="30">
        <v>43594199</v>
      </c>
      <c r="CJ65" s="30">
        <v>346036</v>
      </c>
      <c r="CK65" s="30">
        <v>22034540</v>
      </c>
      <c r="CL65" s="30">
        <v>2449366</v>
      </c>
      <c r="CM65" s="30">
        <v>973465</v>
      </c>
      <c r="CN65" s="30">
        <v>465979</v>
      </c>
      <c r="CO65" s="30">
        <v>526000</v>
      </c>
      <c r="CP65" s="30">
        <v>16798813</v>
      </c>
      <c r="CQ65" s="30">
        <v>0</v>
      </c>
      <c r="CR65" s="30">
        <v>0</v>
      </c>
      <c r="CS65" s="30">
        <v>1800478646</v>
      </c>
      <c r="CT65" s="30">
        <v>438683667</v>
      </c>
      <c r="CU65" s="30">
        <v>24525351</v>
      </c>
      <c r="CV65" s="30">
        <v>38889735</v>
      </c>
      <c r="CW65" s="30">
        <v>13231059</v>
      </c>
      <c r="CX65" s="30">
        <v>8459484</v>
      </c>
      <c r="CY65" s="30">
        <v>764584</v>
      </c>
      <c r="CZ65" s="30">
        <f t="shared" si="8"/>
        <v>1275924766</v>
      </c>
      <c r="DA65" s="30">
        <v>1139709810</v>
      </c>
      <c r="DB65" s="30">
        <v>111278896</v>
      </c>
      <c r="DC65" s="30">
        <v>0</v>
      </c>
      <c r="DD65" s="30">
        <v>24936060</v>
      </c>
      <c r="DE65" s="30">
        <v>0</v>
      </c>
      <c r="DF65" s="30">
        <v>0</v>
      </c>
      <c r="DG65" s="30">
        <v>0</v>
      </c>
      <c r="DH65" s="30">
        <v>0</v>
      </c>
      <c r="DI65" s="30">
        <v>4899185</v>
      </c>
      <c r="DJ65" s="30">
        <v>0</v>
      </c>
      <c r="DK65" s="30">
        <v>4899185</v>
      </c>
      <c r="DL65" s="30">
        <v>0</v>
      </c>
      <c r="DM65" s="30">
        <f t="shared" si="9"/>
        <v>1204370673</v>
      </c>
      <c r="DN65" s="30">
        <v>46906264</v>
      </c>
      <c r="DO65" s="30">
        <v>18208010</v>
      </c>
      <c r="DP65" s="30">
        <v>11872769</v>
      </c>
      <c r="DQ65" s="30">
        <v>6335241</v>
      </c>
      <c r="DR65" s="30">
        <v>746703686</v>
      </c>
      <c r="DS65" s="30">
        <v>13113281</v>
      </c>
      <c r="DT65" s="30">
        <v>12213411</v>
      </c>
      <c r="DU65" s="30">
        <v>867981</v>
      </c>
      <c r="DV65" s="30">
        <v>31889</v>
      </c>
      <c r="DW65" s="30">
        <v>10948600</v>
      </c>
      <c r="DX65" s="30">
        <v>1382500</v>
      </c>
      <c r="DY65" s="30">
        <v>566400</v>
      </c>
      <c r="DZ65" s="30">
        <v>0</v>
      </c>
      <c r="EA65" s="30">
        <v>8999700</v>
      </c>
      <c r="EB65" s="30">
        <v>0</v>
      </c>
      <c r="EC65" s="30">
        <v>233969845</v>
      </c>
      <c r="ED65" s="30">
        <v>0</v>
      </c>
      <c r="EE65" s="30">
        <v>233935200</v>
      </c>
      <c r="EF65" s="30">
        <v>34645</v>
      </c>
      <c r="EG65" s="30">
        <v>0</v>
      </c>
      <c r="EH65" s="30">
        <v>0</v>
      </c>
      <c r="EI65" s="30">
        <v>0</v>
      </c>
      <c r="EJ65" s="30">
        <v>0</v>
      </c>
      <c r="EK65" s="30">
        <v>36338709</v>
      </c>
      <c r="EL65" s="30">
        <v>2957130</v>
      </c>
      <c r="EM65" s="30">
        <v>544458</v>
      </c>
      <c r="EN65" s="30">
        <v>17947956</v>
      </c>
      <c r="EO65" s="30">
        <v>1582389</v>
      </c>
      <c r="EP65" s="30">
        <v>358749</v>
      </c>
      <c r="EQ65" s="30">
        <v>0</v>
      </c>
      <c r="ER65" s="30">
        <v>0</v>
      </c>
      <c r="ES65" s="30">
        <v>747780</v>
      </c>
      <c r="ET65" s="30">
        <v>475860</v>
      </c>
      <c r="EU65" s="30">
        <v>4744695</v>
      </c>
      <c r="EV65" s="30">
        <v>1877484</v>
      </c>
      <c r="EW65" s="30">
        <v>36862155</v>
      </c>
      <c r="EX65" s="30">
        <v>441870</v>
      </c>
      <c r="EY65" s="30">
        <v>0</v>
      </c>
      <c r="EZ65" s="30">
        <v>29588295</v>
      </c>
      <c r="FA65" s="30">
        <v>6831990</v>
      </c>
      <c r="FB65" s="30">
        <v>0</v>
      </c>
      <c r="FC65" s="30">
        <v>177984</v>
      </c>
      <c r="FD65" s="30">
        <v>0</v>
      </c>
      <c r="FE65" s="30">
        <v>0</v>
      </c>
      <c r="FF65" s="30">
        <v>385639000</v>
      </c>
      <c r="FG65" s="30">
        <v>392552713</v>
      </c>
      <c r="FH65" s="30">
        <v>2923140</v>
      </c>
      <c r="FI65" s="30">
        <v>379899100</v>
      </c>
      <c r="FJ65" s="30">
        <v>8336265</v>
      </c>
      <c r="FK65" s="30">
        <v>1146700</v>
      </c>
      <c r="FL65" s="30">
        <v>0</v>
      </c>
      <c r="FM65" s="30">
        <v>0</v>
      </c>
      <c r="FN65" s="30">
        <v>0</v>
      </c>
      <c r="FO65" s="30">
        <v>7189565</v>
      </c>
      <c r="FP65" s="30">
        <v>1394208</v>
      </c>
      <c r="FQ65" s="30">
        <v>0</v>
      </c>
      <c r="FR65" s="30">
        <f t="shared" si="10"/>
        <v>340847188</v>
      </c>
      <c r="FS65" s="30">
        <v>57055683</v>
      </c>
      <c r="FT65" s="30">
        <v>565592</v>
      </c>
      <c r="FU65" s="30">
        <v>25636306</v>
      </c>
      <c r="FV65" s="30">
        <v>14711735</v>
      </c>
      <c r="FW65" s="30">
        <v>175387</v>
      </c>
      <c r="FX65" s="30">
        <v>14536348</v>
      </c>
      <c r="FY65" s="30">
        <v>0</v>
      </c>
      <c r="FZ65" s="30">
        <v>102588</v>
      </c>
      <c r="GA65" s="30">
        <v>8828062</v>
      </c>
      <c r="GB65" s="30">
        <v>7211400</v>
      </c>
      <c r="GC65" s="30">
        <v>7840214</v>
      </c>
      <c r="GD65" s="30">
        <v>0</v>
      </c>
      <c r="GE65" s="30">
        <v>7840214</v>
      </c>
      <c r="GF65" s="30">
        <v>0</v>
      </c>
      <c r="GG65" s="30">
        <v>0</v>
      </c>
      <c r="GH65" s="30">
        <v>10538100</v>
      </c>
      <c r="GI65" s="30">
        <v>90207740</v>
      </c>
      <c r="GJ65" s="30">
        <v>90207740</v>
      </c>
      <c r="GK65" s="30">
        <v>0</v>
      </c>
      <c r="GL65" s="30">
        <v>175205451</v>
      </c>
      <c r="GM65" s="30">
        <v>5822700</v>
      </c>
      <c r="GN65" s="30">
        <v>1561000</v>
      </c>
      <c r="GO65" s="30">
        <v>550000</v>
      </c>
      <c r="GP65" s="30">
        <v>82200243</v>
      </c>
      <c r="GQ65" s="30">
        <v>17371871</v>
      </c>
      <c r="GR65" s="30">
        <v>81000</v>
      </c>
      <c r="GS65" s="30">
        <v>0</v>
      </c>
      <c r="GT65" s="30">
        <v>67618637</v>
      </c>
      <c r="GU65" s="30">
        <v>4734900496</v>
      </c>
      <c r="GV65" s="30">
        <v>0</v>
      </c>
      <c r="GW65" s="30">
        <v>0</v>
      </c>
      <c r="GX65" s="30">
        <v>0</v>
      </c>
      <c r="GY65" s="30">
        <v>0</v>
      </c>
      <c r="GZ65" s="30">
        <f t="shared" si="19"/>
        <v>2000371509</v>
      </c>
      <c r="HA65" s="30">
        <v>437675</v>
      </c>
      <c r="HB65" s="30">
        <v>0</v>
      </c>
      <c r="HC65" s="30">
        <v>0</v>
      </c>
      <c r="HD65" s="30">
        <v>2734091312</v>
      </c>
      <c r="HE65" s="30">
        <v>0</v>
      </c>
      <c r="HF65" s="30">
        <v>0</v>
      </c>
      <c r="HG65" s="30">
        <v>0</v>
      </c>
      <c r="HH65" s="30">
        <f t="shared" si="11"/>
        <v>1676421013</v>
      </c>
      <c r="HI65" s="30">
        <f t="shared" si="12"/>
        <v>323950496</v>
      </c>
      <c r="HJ65" s="30">
        <v>1676421013</v>
      </c>
      <c r="HK65" s="30">
        <v>323950496</v>
      </c>
      <c r="HL65" s="30">
        <v>0</v>
      </c>
      <c r="HM65" s="30">
        <v>0</v>
      </c>
      <c r="HN65" s="30">
        <v>0</v>
      </c>
      <c r="HO65" s="30">
        <v>0</v>
      </c>
      <c r="HP65" s="30">
        <v>242889943</v>
      </c>
      <c r="HQ65" s="30">
        <v>6389257</v>
      </c>
      <c r="HR65" s="30">
        <v>4662434</v>
      </c>
      <c r="HS65" s="30">
        <v>19611564</v>
      </c>
      <c r="HT65" s="30">
        <v>212226688</v>
      </c>
      <c r="HU65" s="30">
        <v>0</v>
      </c>
      <c r="HV65" s="30">
        <v>0</v>
      </c>
      <c r="HW65" s="30">
        <v>0</v>
      </c>
      <c r="HX65" s="30">
        <f t="shared" si="13"/>
        <v>1676421013</v>
      </c>
      <c r="HY65" s="30">
        <f t="shared" si="14"/>
        <v>323950496</v>
      </c>
      <c r="HZ65" s="30">
        <v>46219250450</v>
      </c>
      <c r="IA65" s="30">
        <v>44756345577</v>
      </c>
      <c r="IB65" s="30">
        <v>44756345577</v>
      </c>
      <c r="IC65" s="30">
        <v>0</v>
      </c>
      <c r="ID65" s="30">
        <v>0</v>
      </c>
      <c r="IE65" s="30">
        <v>0</v>
      </c>
      <c r="IF65" s="30">
        <v>0</v>
      </c>
      <c r="IG65" s="30">
        <v>36140446701</v>
      </c>
      <c r="IH65" s="30">
        <v>34825523136</v>
      </c>
      <c r="II65" s="30">
        <v>0</v>
      </c>
      <c r="IJ65" s="30">
        <v>1314923565</v>
      </c>
      <c r="IK65" s="30">
        <v>0</v>
      </c>
      <c r="IL65" s="30">
        <v>3301485987</v>
      </c>
      <c r="IM65" s="30">
        <v>2033877418</v>
      </c>
      <c r="IN65" s="30">
        <v>207230926</v>
      </c>
      <c r="IO65" s="30">
        <v>155423194</v>
      </c>
      <c r="IP65" s="30">
        <v>2938831867</v>
      </c>
      <c r="IQ65" s="30">
        <v>0</v>
      </c>
      <c r="IR65" s="30">
        <v>0</v>
      </c>
      <c r="IS65" s="30">
        <v>0</v>
      </c>
      <c r="IT65" s="30">
        <v>0</v>
      </c>
      <c r="IU65" s="30">
        <v>0</v>
      </c>
      <c r="IV65" s="30">
        <v>184535471</v>
      </c>
      <c r="IW65" s="30">
        <v>0</v>
      </c>
      <c r="IX65" s="30">
        <v>0</v>
      </c>
      <c r="IY65" s="30">
        <v>0</v>
      </c>
      <c r="IZ65" s="30">
        <v>0</v>
      </c>
      <c r="JA65" s="30">
        <v>0</v>
      </c>
      <c r="JB65" s="30">
        <v>3096000000</v>
      </c>
      <c r="JC65" s="43">
        <v>0</v>
      </c>
      <c r="JD65" s="30">
        <v>0</v>
      </c>
      <c r="JE65" s="30">
        <v>0</v>
      </c>
      <c r="JF65" s="30">
        <v>0</v>
      </c>
      <c r="JG65" s="30">
        <v>0</v>
      </c>
      <c r="JH65" s="30">
        <v>0</v>
      </c>
      <c r="JI65" s="30">
        <v>0</v>
      </c>
      <c r="JJ65" s="30">
        <v>0</v>
      </c>
      <c r="JK65" s="30">
        <v>0</v>
      </c>
      <c r="JL65" s="30"/>
      <c r="JM65" s="43">
        <v>0</v>
      </c>
      <c r="JN65" s="43">
        <v>0</v>
      </c>
      <c r="JO65" s="30">
        <v>971630604</v>
      </c>
      <c r="JP65" s="30">
        <v>12923758</v>
      </c>
      <c r="JQ65" s="30">
        <v>12923758</v>
      </c>
      <c r="JR65" s="30">
        <v>0</v>
      </c>
      <c r="JS65" s="30">
        <v>0</v>
      </c>
      <c r="JT65" s="30">
        <v>0</v>
      </c>
      <c r="JU65" s="30">
        <v>0</v>
      </c>
      <c r="JV65" s="30">
        <v>0</v>
      </c>
      <c r="JW65" s="30">
        <v>0</v>
      </c>
      <c r="JX65" s="30">
        <v>0</v>
      </c>
      <c r="JY65" s="30">
        <v>0</v>
      </c>
      <c r="JZ65" s="30">
        <v>0</v>
      </c>
      <c r="KA65" s="30">
        <v>0</v>
      </c>
      <c r="KB65" s="30">
        <v>0</v>
      </c>
      <c r="KC65" s="30">
        <v>0</v>
      </c>
      <c r="KD65" s="30">
        <v>0</v>
      </c>
      <c r="KE65" s="30">
        <v>0</v>
      </c>
      <c r="KF65" s="30">
        <v>0</v>
      </c>
      <c r="KG65" s="30">
        <v>0</v>
      </c>
      <c r="KH65" s="30">
        <v>0</v>
      </c>
      <c r="KI65" s="30">
        <v>0</v>
      </c>
      <c r="KJ65" s="43">
        <v>0</v>
      </c>
      <c r="KK65" s="43">
        <v>0</v>
      </c>
      <c r="KL65" s="43">
        <v>0</v>
      </c>
      <c r="KM65" s="30">
        <v>1449981115</v>
      </c>
      <c r="KN65" s="30">
        <v>962476242</v>
      </c>
      <c r="KO65" s="30">
        <v>28333720</v>
      </c>
      <c r="KP65" s="30">
        <v>13050223</v>
      </c>
      <c r="KQ65" s="30">
        <v>0</v>
      </c>
      <c r="KR65" s="30">
        <v>0</v>
      </c>
      <c r="KS65" s="30">
        <v>2446943</v>
      </c>
      <c r="KT65" s="30">
        <v>2398763</v>
      </c>
      <c r="KU65" s="30">
        <v>0</v>
      </c>
      <c r="KV65" s="30">
        <v>54860627</v>
      </c>
      <c r="KW65" s="30">
        <v>0</v>
      </c>
      <c r="KX65" s="30">
        <v>709400</v>
      </c>
      <c r="KY65" s="30">
        <v>2159773</v>
      </c>
      <c r="KZ65" s="30">
        <v>2453139</v>
      </c>
      <c r="LA65" s="30">
        <v>19588300</v>
      </c>
      <c r="LB65" s="30">
        <v>1721396</v>
      </c>
      <c r="LC65" s="30">
        <v>3524435</v>
      </c>
      <c r="LD65" s="30">
        <v>335147662</v>
      </c>
      <c r="LE65" s="30">
        <v>432002</v>
      </c>
      <c r="LF65" s="30">
        <v>641436</v>
      </c>
      <c r="LG65" s="30">
        <v>0</v>
      </c>
      <c r="LH65" s="30">
        <v>4613957</v>
      </c>
      <c r="LI65" s="30">
        <v>10675761</v>
      </c>
      <c r="LJ65" s="30">
        <v>0</v>
      </c>
      <c r="LK65" s="30">
        <v>0</v>
      </c>
      <c r="LL65" s="30">
        <v>948065</v>
      </c>
      <c r="LM65" s="30">
        <v>2105492</v>
      </c>
      <c r="LN65" s="30">
        <v>0</v>
      </c>
      <c r="LO65" s="30">
        <v>0</v>
      </c>
      <c r="LP65" s="30">
        <v>1693779</v>
      </c>
      <c r="LQ65" s="30">
        <v>0</v>
      </c>
      <c r="LR65" s="31">
        <v>0</v>
      </c>
      <c r="LS65" s="31">
        <v>0</v>
      </c>
      <c r="LT65" s="31">
        <v>0</v>
      </c>
      <c r="LU65" s="31">
        <v>0</v>
      </c>
      <c r="LV65" s="31">
        <v>0</v>
      </c>
      <c r="LW65" s="31">
        <v>0</v>
      </c>
      <c r="LX65" s="31">
        <v>0</v>
      </c>
      <c r="LY65" s="31">
        <v>0</v>
      </c>
      <c r="LZ65" s="31">
        <v>0</v>
      </c>
      <c r="MA65" s="31">
        <v>0</v>
      </c>
      <c r="MB65" s="31">
        <v>0</v>
      </c>
      <c r="MC65" s="31">
        <v>0</v>
      </c>
      <c r="MD65" s="31">
        <v>0</v>
      </c>
      <c r="ME65" s="31">
        <v>0</v>
      </c>
      <c r="MF65" s="31">
        <v>0</v>
      </c>
      <c r="MG65" s="31">
        <v>0</v>
      </c>
      <c r="MH65" s="31">
        <v>0</v>
      </c>
      <c r="MI65" s="31">
        <v>0</v>
      </c>
      <c r="MJ65" s="31">
        <v>0</v>
      </c>
      <c r="MK65" s="31">
        <v>0</v>
      </c>
      <c r="ML65" s="31">
        <v>0</v>
      </c>
      <c r="MM65" s="31">
        <v>0</v>
      </c>
      <c r="MN65" s="31">
        <v>0</v>
      </c>
      <c r="MO65" s="31">
        <v>0</v>
      </c>
      <c r="MP65" s="31">
        <v>0</v>
      </c>
      <c r="MQ65" s="30">
        <v>115498391</v>
      </c>
      <c r="MR65" s="30">
        <v>0</v>
      </c>
      <c r="MS65" s="62">
        <f t="shared" si="23"/>
        <v>9351672357</v>
      </c>
      <c r="MT65" s="30">
        <v>7649203173</v>
      </c>
      <c r="MU65" s="30">
        <v>0</v>
      </c>
      <c r="MV65" s="30">
        <v>0</v>
      </c>
      <c r="MW65" s="30">
        <v>0</v>
      </c>
      <c r="MX65" s="30">
        <v>0</v>
      </c>
      <c r="MY65" s="30">
        <v>0</v>
      </c>
      <c r="MZ65" s="30">
        <v>0</v>
      </c>
      <c r="NA65" s="30">
        <f t="shared" si="4"/>
        <v>0</v>
      </c>
      <c r="NB65" s="30">
        <v>0</v>
      </c>
      <c r="NC65" s="30">
        <v>0</v>
      </c>
      <c r="ND65" s="30">
        <f t="shared" si="5"/>
        <v>0</v>
      </c>
      <c r="NE65" s="30">
        <v>0</v>
      </c>
      <c r="NF65" s="30">
        <v>0</v>
      </c>
      <c r="NG65" s="30">
        <v>638661149</v>
      </c>
      <c r="NH65" s="30">
        <v>0</v>
      </c>
      <c r="NI65" s="30">
        <v>0</v>
      </c>
      <c r="NJ65" s="30">
        <v>0</v>
      </c>
      <c r="NK65" s="30">
        <v>0</v>
      </c>
      <c r="NL65" s="30">
        <v>0</v>
      </c>
      <c r="NM65" s="30">
        <v>0</v>
      </c>
      <c r="NN65" s="30">
        <v>0</v>
      </c>
      <c r="NO65" s="30">
        <v>0</v>
      </c>
      <c r="NP65" s="30">
        <v>0</v>
      </c>
      <c r="NQ65" s="30">
        <v>0</v>
      </c>
      <c r="NR65" s="30">
        <v>0</v>
      </c>
      <c r="NS65" s="30">
        <v>0</v>
      </c>
      <c r="NT65" s="30">
        <v>0</v>
      </c>
      <c r="NU65" s="30">
        <v>920721668</v>
      </c>
      <c r="NV65" s="30">
        <v>0</v>
      </c>
      <c r="NW65" s="30">
        <v>0</v>
      </c>
      <c r="NX65" s="30">
        <v>867935</v>
      </c>
      <c r="NY65" s="30">
        <v>0</v>
      </c>
      <c r="NZ65" s="30">
        <v>6088952421</v>
      </c>
      <c r="OA65" s="30">
        <v>551950814</v>
      </c>
      <c r="OB65" s="30">
        <v>0</v>
      </c>
      <c r="OC65" s="30">
        <v>0</v>
      </c>
      <c r="OD65" s="30">
        <v>0</v>
      </c>
      <c r="OE65" s="30">
        <v>0</v>
      </c>
      <c r="OF65" s="30">
        <v>0</v>
      </c>
      <c r="OG65" s="30">
        <v>0</v>
      </c>
      <c r="OH65" s="30">
        <v>0</v>
      </c>
      <c r="OI65" s="30">
        <v>0</v>
      </c>
      <c r="OJ65" s="30">
        <v>0</v>
      </c>
      <c r="OK65" s="30">
        <v>0</v>
      </c>
      <c r="OL65" s="30">
        <v>0</v>
      </c>
      <c r="OM65" s="30">
        <v>0</v>
      </c>
      <c r="ON65" s="30">
        <v>0</v>
      </c>
      <c r="OO65" s="30">
        <v>0</v>
      </c>
      <c r="OP65" s="30">
        <v>70261990</v>
      </c>
      <c r="OQ65" s="30">
        <v>0</v>
      </c>
      <c r="OR65" s="30">
        <v>481688824</v>
      </c>
      <c r="OS65" s="30">
        <v>1150518370</v>
      </c>
      <c r="OT65" s="30">
        <v>0</v>
      </c>
      <c r="OU65" s="30">
        <v>1013706361</v>
      </c>
      <c r="OV65" s="30">
        <v>0</v>
      </c>
      <c r="OW65" s="30">
        <v>0</v>
      </c>
      <c r="OX65" s="30">
        <v>104633319</v>
      </c>
      <c r="OY65" s="30">
        <v>0</v>
      </c>
      <c r="OZ65" s="30">
        <v>0</v>
      </c>
      <c r="PA65" s="30">
        <v>0</v>
      </c>
      <c r="PB65" s="30">
        <v>0</v>
      </c>
      <c r="PC65" s="30">
        <v>0</v>
      </c>
      <c r="PD65" s="30">
        <v>0</v>
      </c>
      <c r="PE65" s="30">
        <v>0</v>
      </c>
      <c r="PF65" s="30">
        <v>0</v>
      </c>
      <c r="PG65" s="30">
        <v>0</v>
      </c>
      <c r="PH65" s="30">
        <v>0</v>
      </c>
      <c r="PI65" s="30">
        <v>0</v>
      </c>
      <c r="PJ65" s="30">
        <v>0</v>
      </c>
      <c r="PK65" s="30">
        <v>0</v>
      </c>
      <c r="PL65" s="30">
        <v>0</v>
      </c>
      <c r="PM65" s="30">
        <v>32178690</v>
      </c>
      <c r="PN65" s="30">
        <v>32178690</v>
      </c>
      <c r="PO65" s="30">
        <v>0</v>
      </c>
      <c r="PP65" s="30">
        <v>0</v>
      </c>
      <c r="PQ65" s="30">
        <v>0</v>
      </c>
      <c r="PR65" s="30">
        <v>0</v>
      </c>
      <c r="PS65" s="30">
        <v>0</v>
      </c>
      <c r="PT65" s="30">
        <f t="shared" si="15"/>
        <v>0</v>
      </c>
      <c r="PU65" s="30">
        <v>0</v>
      </c>
      <c r="PV65" s="30">
        <v>0</v>
      </c>
      <c r="PW65" s="30">
        <v>0</v>
      </c>
      <c r="PX65" s="30">
        <v>0</v>
      </c>
      <c r="PY65" s="30">
        <v>0</v>
      </c>
      <c r="PZ65" s="30">
        <v>0</v>
      </c>
      <c r="QA65" s="30">
        <v>0</v>
      </c>
      <c r="QB65" s="30">
        <v>0</v>
      </c>
      <c r="QC65" s="30">
        <v>0</v>
      </c>
      <c r="QD65" s="30">
        <v>0</v>
      </c>
      <c r="QE65" s="30">
        <v>0</v>
      </c>
      <c r="QF65" s="30">
        <v>0</v>
      </c>
      <c r="QG65" s="30">
        <v>0</v>
      </c>
      <c r="QH65" s="30">
        <v>0</v>
      </c>
      <c r="QI65" s="30">
        <v>0</v>
      </c>
      <c r="QJ65" s="30">
        <v>0</v>
      </c>
      <c r="QK65" s="30">
        <v>0</v>
      </c>
      <c r="QL65" s="30">
        <v>0</v>
      </c>
      <c r="QM65" s="30">
        <v>0</v>
      </c>
      <c r="QN65" s="30">
        <v>0</v>
      </c>
      <c r="QO65" s="30">
        <f t="shared" si="16"/>
        <v>156653412886</v>
      </c>
      <c r="QP65" s="30">
        <f t="shared" si="17"/>
        <v>2896036453</v>
      </c>
      <c r="QQ65" s="30">
        <v>30319451</v>
      </c>
      <c r="QR65" s="30">
        <v>19086623</v>
      </c>
      <c r="QS65" s="30">
        <v>11232828</v>
      </c>
      <c r="QT65" s="30">
        <v>0</v>
      </c>
      <c r="QU65" s="30">
        <v>0</v>
      </c>
      <c r="QV65" s="30">
        <v>0</v>
      </c>
      <c r="QW65" s="30">
        <v>437685138</v>
      </c>
      <c r="QX65" s="30">
        <v>436631462</v>
      </c>
      <c r="QY65" s="30">
        <v>1053676</v>
      </c>
      <c r="QZ65" s="30">
        <v>2428031864</v>
      </c>
      <c r="RA65" s="30">
        <v>0</v>
      </c>
      <c r="RB65" s="30">
        <v>0</v>
      </c>
      <c r="RC65" s="30">
        <v>0</v>
      </c>
      <c r="RD65" s="30">
        <v>0</v>
      </c>
      <c r="RE65" s="30">
        <v>0</v>
      </c>
      <c r="RF65" s="30">
        <v>0</v>
      </c>
      <c r="RG65" s="30">
        <v>0</v>
      </c>
      <c r="RH65" s="30">
        <v>0</v>
      </c>
      <c r="RI65" s="30">
        <v>153757376433</v>
      </c>
      <c r="RJ65" s="30">
        <v>2449083771</v>
      </c>
      <c r="RK65" s="63">
        <v>2449083771</v>
      </c>
      <c r="RL65" s="30">
        <v>2033149751</v>
      </c>
      <c r="RM65" s="30">
        <v>308782571</v>
      </c>
      <c r="RN65" s="30">
        <v>100886552</v>
      </c>
      <c r="RO65" s="30">
        <v>0</v>
      </c>
      <c r="RP65" s="30">
        <v>0</v>
      </c>
      <c r="RQ65" s="30">
        <v>0</v>
      </c>
      <c r="RR65" s="30">
        <v>0</v>
      </c>
      <c r="RS65" s="30">
        <v>0</v>
      </c>
      <c r="RT65" s="30">
        <v>0</v>
      </c>
      <c r="RU65" s="30">
        <v>0</v>
      </c>
      <c r="RV65" s="30">
        <v>3916965</v>
      </c>
      <c r="RW65" s="30">
        <v>2347932</v>
      </c>
      <c r="RX65" s="30">
        <v>0</v>
      </c>
      <c r="RY65" s="30">
        <v>0</v>
      </c>
      <c r="RZ65" s="30">
        <v>0</v>
      </c>
      <c r="SA65" s="30">
        <v>0</v>
      </c>
      <c r="SB65" s="30">
        <v>0</v>
      </c>
      <c r="SC65" s="30">
        <v>0</v>
      </c>
      <c r="SD65" s="30">
        <v>0</v>
      </c>
      <c r="SE65" s="30">
        <v>0</v>
      </c>
      <c r="SF65" s="30">
        <v>0</v>
      </c>
      <c r="SG65" s="30">
        <v>0</v>
      </c>
      <c r="SH65" s="30">
        <v>0</v>
      </c>
      <c r="SI65" s="30">
        <v>0</v>
      </c>
      <c r="SJ65" s="30">
        <v>0</v>
      </c>
      <c r="SK65" s="30">
        <v>0</v>
      </c>
      <c r="SL65" s="30">
        <v>0</v>
      </c>
      <c r="SM65" s="30">
        <v>0</v>
      </c>
      <c r="SN65" s="30">
        <v>0</v>
      </c>
      <c r="SO65" s="30">
        <v>0</v>
      </c>
      <c r="SP65" s="30">
        <v>0</v>
      </c>
      <c r="SQ65" s="30">
        <v>0</v>
      </c>
      <c r="SR65" s="30">
        <v>0</v>
      </c>
      <c r="SS65" s="30">
        <v>0</v>
      </c>
      <c r="ST65" s="30">
        <v>0</v>
      </c>
      <c r="SU65" s="30">
        <v>0</v>
      </c>
      <c r="SV65" s="30">
        <v>0</v>
      </c>
      <c r="SW65" s="30">
        <v>0</v>
      </c>
      <c r="SX65" s="30">
        <v>0</v>
      </c>
      <c r="SY65" s="30">
        <v>0</v>
      </c>
      <c r="SZ65" s="30">
        <v>0</v>
      </c>
      <c r="TA65" s="30">
        <v>0</v>
      </c>
      <c r="TB65" s="30">
        <v>0</v>
      </c>
      <c r="TC65" s="30">
        <v>0</v>
      </c>
      <c r="TD65" s="30">
        <v>0</v>
      </c>
      <c r="TE65" s="30">
        <v>0</v>
      </c>
      <c r="TF65" s="30">
        <v>0</v>
      </c>
      <c r="TG65" s="30">
        <v>0</v>
      </c>
      <c r="TH65" s="30">
        <v>0</v>
      </c>
      <c r="TI65" s="30">
        <f t="shared" si="18"/>
        <v>409669123</v>
      </c>
      <c r="TJ65" s="30">
        <f t="shared" si="6"/>
        <v>150000000000</v>
      </c>
      <c r="TK65" s="30">
        <v>151267270750</v>
      </c>
      <c r="TL65" s="30">
        <v>150000000000</v>
      </c>
      <c r="TM65" s="30">
        <v>1267270750</v>
      </c>
      <c r="TN65" s="30">
        <v>1267270750</v>
      </c>
      <c r="TO65" s="30">
        <v>0</v>
      </c>
      <c r="TP65" s="30">
        <v>0</v>
      </c>
      <c r="TQ65" s="30">
        <v>0</v>
      </c>
      <c r="TR65" s="30">
        <v>0</v>
      </c>
      <c r="TS65" s="30">
        <v>0</v>
      </c>
      <c r="TT65" s="30">
        <v>0</v>
      </c>
      <c r="TU65" s="30">
        <v>41021912</v>
      </c>
      <c r="TV65" s="30">
        <v>0</v>
      </c>
      <c r="TW65" s="30">
        <v>9243212</v>
      </c>
      <c r="TX65" s="30">
        <v>273900</v>
      </c>
      <c r="TY65" s="30">
        <v>31504800</v>
      </c>
      <c r="TZ65" s="30">
        <v>0</v>
      </c>
      <c r="UA65" s="30">
        <v>0</v>
      </c>
      <c r="UB65" s="30">
        <v>0</v>
      </c>
      <c r="UC65" s="30">
        <v>0</v>
      </c>
      <c r="UD65" s="30">
        <v>0</v>
      </c>
      <c r="UE65" s="30">
        <v>0</v>
      </c>
      <c r="UF65" s="30">
        <v>0</v>
      </c>
      <c r="UG65" s="30">
        <f t="shared" si="24"/>
        <v>307738663163</v>
      </c>
      <c r="UH65" s="1">
        <v>637579459776</v>
      </c>
      <c r="UI65" s="1">
        <f>SUM($UG$64:UG65)-UH65</f>
        <v>0</v>
      </c>
    </row>
    <row r="66" spans="2:555">
      <c r="B66" s="58">
        <v>40238</v>
      </c>
      <c r="C66" s="30">
        <f t="shared" si="20"/>
        <v>154212905336</v>
      </c>
      <c r="D66" s="30">
        <f t="shared" si="21"/>
        <v>64934983740</v>
      </c>
      <c r="E66" s="30">
        <v>53892436786</v>
      </c>
      <c r="F66" s="30">
        <v>5257357</v>
      </c>
      <c r="G66" s="30">
        <v>1076760</v>
      </c>
      <c r="H66" s="30">
        <v>11372132471</v>
      </c>
      <c r="I66" s="30">
        <v>9958576405.0806961</v>
      </c>
      <c r="J66" s="30">
        <v>1413556065.919301</v>
      </c>
      <c r="K66" s="30">
        <v>0</v>
      </c>
      <c r="L66" s="30">
        <v>6248468254</v>
      </c>
      <c r="M66" s="30">
        <v>24391294059</v>
      </c>
      <c r="N66" s="30">
        <v>24391294059</v>
      </c>
      <c r="O66" s="30">
        <v>0</v>
      </c>
      <c r="P66" s="30">
        <v>3115417609</v>
      </c>
      <c r="Q66" s="30">
        <v>3112001010</v>
      </c>
      <c r="R66" s="30">
        <v>2561596057</v>
      </c>
      <c r="S66" s="30">
        <v>11042546954</v>
      </c>
      <c r="T66" s="30">
        <v>3045446000</v>
      </c>
      <c r="U66" s="30">
        <v>3582878000</v>
      </c>
      <c r="V66" s="30">
        <v>6628324000</v>
      </c>
      <c r="W66" s="30">
        <v>98682841</v>
      </c>
      <c r="X66" s="30">
        <v>1211805061</v>
      </c>
      <c r="Y66" s="30">
        <v>125479120</v>
      </c>
      <c r="Z66" s="30">
        <v>0</v>
      </c>
      <c r="AA66" s="30">
        <v>0</v>
      </c>
      <c r="AB66" s="30">
        <v>115845559</v>
      </c>
      <c r="AC66" s="30">
        <v>21436998</v>
      </c>
      <c r="AD66" s="30">
        <v>2838642632</v>
      </c>
      <c r="AE66" s="30">
        <v>0</v>
      </c>
      <c r="AF66" s="30">
        <v>0</v>
      </c>
      <c r="AG66" s="30">
        <v>0</v>
      </c>
      <c r="AH66" s="30">
        <v>0</v>
      </c>
      <c r="AI66" s="30">
        <f t="shared" si="22"/>
        <v>89277921596</v>
      </c>
      <c r="AJ66" s="30">
        <v>109177335</v>
      </c>
      <c r="AK66" s="30">
        <v>108208335</v>
      </c>
      <c r="AL66" s="30">
        <v>969000</v>
      </c>
      <c r="AM66" s="30">
        <v>0</v>
      </c>
      <c r="AN66" s="30">
        <v>0</v>
      </c>
      <c r="AO66" s="30">
        <v>1623310985</v>
      </c>
      <c r="AP66" s="30">
        <v>1596847240</v>
      </c>
      <c r="AQ66" s="30">
        <v>5614029</v>
      </c>
      <c r="AR66" s="30">
        <v>10074345</v>
      </c>
      <c r="AS66" s="30">
        <v>79540</v>
      </c>
      <c r="AT66" s="30">
        <v>2801043</v>
      </c>
      <c r="AU66" s="30">
        <v>7894788</v>
      </c>
      <c r="AV66" s="30">
        <v>0</v>
      </c>
      <c r="AW66" s="30">
        <v>0</v>
      </c>
      <c r="AX66" s="30">
        <v>0</v>
      </c>
      <c r="AY66" s="30">
        <v>0</v>
      </c>
      <c r="AZ66" s="30">
        <v>0</v>
      </c>
      <c r="BA66" s="30">
        <v>0</v>
      </c>
      <c r="BB66" s="30">
        <v>0</v>
      </c>
      <c r="BC66" s="30">
        <v>0</v>
      </c>
      <c r="BD66" s="30">
        <v>4463727519</v>
      </c>
      <c r="BE66" s="30">
        <v>57001</v>
      </c>
      <c r="BF66" s="30">
        <v>3655483250</v>
      </c>
      <c r="BG66" s="30">
        <v>559587451</v>
      </c>
      <c r="BH66" s="30">
        <v>11711</v>
      </c>
      <c r="BI66" s="30">
        <v>0</v>
      </c>
      <c r="BJ66" s="30">
        <v>2324</v>
      </c>
      <c r="BK66" s="30">
        <v>30721388</v>
      </c>
      <c r="BL66" s="30">
        <v>8477555</v>
      </c>
      <c r="BM66" s="30">
        <v>0</v>
      </c>
      <c r="BN66" s="30">
        <v>6392797</v>
      </c>
      <c r="BO66" s="30">
        <v>2522962</v>
      </c>
      <c r="BP66" s="30">
        <v>918256</v>
      </c>
      <c r="BQ66" s="30">
        <v>0</v>
      </c>
      <c r="BR66" s="30">
        <v>199552824</v>
      </c>
      <c r="BS66" s="30">
        <v>0</v>
      </c>
      <c r="BT66" s="30">
        <v>102748191</v>
      </c>
      <c r="BU66" s="30">
        <v>0</v>
      </c>
      <c r="BV66" s="30">
        <v>215840</v>
      </c>
      <c r="BW66" s="30">
        <v>460718</v>
      </c>
      <c r="BX66" s="30">
        <v>0</v>
      </c>
      <c r="BY66" s="30">
        <v>102071633</v>
      </c>
      <c r="BZ66" s="30">
        <v>0</v>
      </c>
      <c r="CA66" s="30">
        <v>0</v>
      </c>
      <c r="CB66" s="30">
        <v>0</v>
      </c>
      <c r="CC66" s="30">
        <v>5344388030</v>
      </c>
      <c r="CD66" s="30">
        <v>5856536</v>
      </c>
      <c r="CE66" s="30">
        <v>4901540195</v>
      </c>
      <c r="CF66" s="30">
        <v>176570783</v>
      </c>
      <c r="CG66" s="30">
        <v>3039267126</v>
      </c>
      <c r="CH66" s="30">
        <v>68416479</v>
      </c>
      <c r="CI66" s="30">
        <v>29147817</v>
      </c>
      <c r="CJ66" s="30">
        <v>1844161</v>
      </c>
      <c r="CK66" s="30">
        <v>18376969</v>
      </c>
      <c r="CL66" s="30">
        <v>2436838</v>
      </c>
      <c r="CM66" s="30">
        <v>534239</v>
      </c>
      <c r="CN66" s="30">
        <v>894188</v>
      </c>
      <c r="CO66" s="30">
        <v>180000</v>
      </c>
      <c r="CP66" s="30">
        <v>4881422</v>
      </c>
      <c r="CQ66" s="30">
        <v>0</v>
      </c>
      <c r="CR66" s="30">
        <v>0</v>
      </c>
      <c r="CS66" s="30">
        <v>1569879778</v>
      </c>
      <c r="CT66" s="30">
        <v>385860654</v>
      </c>
      <c r="CU66" s="30">
        <v>40716926</v>
      </c>
      <c r="CV66" s="30">
        <v>30485699</v>
      </c>
      <c r="CW66" s="30">
        <v>13547854</v>
      </c>
      <c r="CX66" s="30">
        <v>7803249</v>
      </c>
      <c r="CY66" s="30">
        <v>811616</v>
      </c>
      <c r="CZ66" s="30">
        <f t="shared" si="8"/>
        <v>1090653780</v>
      </c>
      <c r="DA66" s="30">
        <v>976543085</v>
      </c>
      <c r="DB66" s="30">
        <v>98039035</v>
      </c>
      <c r="DC66" s="30">
        <v>0</v>
      </c>
      <c r="DD66" s="30">
        <v>16071660</v>
      </c>
      <c r="DE66" s="30">
        <v>0</v>
      </c>
      <c r="DF66" s="30">
        <v>0</v>
      </c>
      <c r="DG66" s="30">
        <v>0</v>
      </c>
      <c r="DH66" s="30">
        <v>0</v>
      </c>
      <c r="DI66" s="30">
        <v>8765101</v>
      </c>
      <c r="DJ66" s="30">
        <v>0</v>
      </c>
      <c r="DK66" s="30">
        <v>8765101</v>
      </c>
      <c r="DL66" s="30">
        <v>0</v>
      </c>
      <c r="DM66" s="30">
        <f t="shared" si="9"/>
        <v>733549790</v>
      </c>
      <c r="DN66" s="30">
        <v>49149417</v>
      </c>
      <c r="DO66" s="30">
        <v>22420298</v>
      </c>
      <c r="DP66" s="30">
        <v>15383503</v>
      </c>
      <c r="DQ66" s="30">
        <v>7036795</v>
      </c>
      <c r="DR66" s="30">
        <v>432344178</v>
      </c>
      <c r="DS66" s="30">
        <v>14054865</v>
      </c>
      <c r="DT66" s="30">
        <v>12868368</v>
      </c>
      <c r="DU66" s="30">
        <v>1138665</v>
      </c>
      <c r="DV66" s="30">
        <v>47832</v>
      </c>
      <c r="DW66" s="30">
        <v>8477000</v>
      </c>
      <c r="DX66" s="30">
        <v>1462900</v>
      </c>
      <c r="DY66" s="30">
        <v>755200</v>
      </c>
      <c r="DZ66" s="30">
        <v>0</v>
      </c>
      <c r="EA66" s="30">
        <v>6258900</v>
      </c>
      <c r="EB66" s="30">
        <v>0</v>
      </c>
      <c r="EC66" s="30">
        <v>12372295</v>
      </c>
      <c r="ED66" s="30">
        <v>46720</v>
      </c>
      <c r="EE66" s="30">
        <v>12319000</v>
      </c>
      <c r="EF66" s="30">
        <v>6575</v>
      </c>
      <c r="EG66" s="30">
        <v>-65508</v>
      </c>
      <c r="EH66" s="30">
        <v>-65508</v>
      </c>
      <c r="EI66" s="30">
        <v>0</v>
      </c>
      <c r="EJ66" s="30">
        <v>0</v>
      </c>
      <c r="EK66" s="30">
        <v>35050982</v>
      </c>
      <c r="EL66" s="30">
        <v>4660956</v>
      </c>
      <c r="EM66" s="30">
        <v>597297</v>
      </c>
      <c r="EN66" s="30">
        <v>19425903</v>
      </c>
      <c r="EO66" s="30">
        <v>1326228</v>
      </c>
      <c r="EP66" s="30">
        <v>152955</v>
      </c>
      <c r="EQ66" s="30">
        <v>0</v>
      </c>
      <c r="ER66" s="30">
        <v>0</v>
      </c>
      <c r="ES66" s="30">
        <v>951720</v>
      </c>
      <c r="ET66" s="30">
        <v>221553</v>
      </c>
      <c r="EU66" s="30">
        <v>3978066</v>
      </c>
      <c r="EV66" s="30">
        <v>1331481</v>
      </c>
      <c r="EW66" s="30">
        <v>37895390</v>
      </c>
      <c r="EX66" s="30">
        <v>421415</v>
      </c>
      <c r="EY66" s="30">
        <v>0</v>
      </c>
      <c r="EZ66" s="30">
        <v>28908495</v>
      </c>
      <c r="FA66" s="30">
        <v>8565480</v>
      </c>
      <c r="FB66" s="30">
        <v>2493136</v>
      </c>
      <c r="FC66" s="30">
        <v>133488</v>
      </c>
      <c r="FD66" s="30">
        <v>0</v>
      </c>
      <c r="FE66" s="30">
        <v>0</v>
      </c>
      <c r="FF66" s="30">
        <v>290612599</v>
      </c>
      <c r="FG66" s="30">
        <v>229635897</v>
      </c>
      <c r="FH66" s="30">
        <v>1496796</v>
      </c>
      <c r="FI66" s="30">
        <v>219438400</v>
      </c>
      <c r="FJ66" s="30">
        <v>7679765</v>
      </c>
      <c r="FK66" s="30">
        <v>1552295</v>
      </c>
      <c r="FL66" s="30">
        <v>0</v>
      </c>
      <c r="FM66" s="30">
        <v>0</v>
      </c>
      <c r="FN66" s="30">
        <v>0</v>
      </c>
      <c r="FO66" s="30">
        <v>6127470</v>
      </c>
      <c r="FP66" s="30">
        <v>1020936</v>
      </c>
      <c r="FQ66" s="30">
        <v>0</v>
      </c>
      <c r="FR66" s="30">
        <f t="shared" si="10"/>
        <v>242649285</v>
      </c>
      <c r="FS66" s="30">
        <v>41516858</v>
      </c>
      <c r="FT66" s="30">
        <v>174028</v>
      </c>
      <c r="FU66" s="30">
        <v>20251053</v>
      </c>
      <c r="FV66" s="30">
        <v>7857127</v>
      </c>
      <c r="FW66" s="30">
        <v>95665</v>
      </c>
      <c r="FX66" s="30">
        <v>7761462</v>
      </c>
      <c r="FY66" s="30">
        <v>0</v>
      </c>
      <c r="FZ66" s="30">
        <v>101970</v>
      </c>
      <c r="GA66" s="30">
        <v>9870380</v>
      </c>
      <c r="GB66" s="30">
        <v>3262300</v>
      </c>
      <c r="GC66" s="30">
        <v>6830843</v>
      </c>
      <c r="GD66" s="30">
        <v>0</v>
      </c>
      <c r="GE66" s="30">
        <v>6830843</v>
      </c>
      <c r="GF66" s="30">
        <v>0</v>
      </c>
      <c r="GG66" s="30">
        <v>464305</v>
      </c>
      <c r="GH66" s="30">
        <v>7885500</v>
      </c>
      <c r="GI66" s="30">
        <v>65465638</v>
      </c>
      <c r="GJ66" s="30">
        <v>65465638</v>
      </c>
      <c r="GK66" s="30">
        <v>0</v>
      </c>
      <c r="GL66" s="30">
        <v>120486141</v>
      </c>
      <c r="GM66" s="30">
        <v>5964458</v>
      </c>
      <c r="GN66" s="30">
        <v>643000</v>
      </c>
      <c r="GO66" s="30">
        <v>963000</v>
      </c>
      <c r="GP66" s="30">
        <v>35929182</v>
      </c>
      <c r="GQ66" s="30">
        <v>13709863</v>
      </c>
      <c r="GR66" s="30">
        <v>122100</v>
      </c>
      <c r="GS66" s="30">
        <v>0</v>
      </c>
      <c r="GT66" s="30">
        <v>63154538</v>
      </c>
      <c r="GU66" s="30">
        <v>19051494302</v>
      </c>
      <c r="GV66" s="30">
        <v>232560540</v>
      </c>
      <c r="GW66" s="30">
        <v>0</v>
      </c>
      <c r="GX66" s="30">
        <v>0</v>
      </c>
      <c r="GY66" s="30">
        <v>0</v>
      </c>
      <c r="GZ66" s="30">
        <f t="shared" si="19"/>
        <v>5051252924</v>
      </c>
      <c r="HA66" s="30">
        <v>0</v>
      </c>
      <c r="HB66" s="30">
        <v>11242463992</v>
      </c>
      <c r="HC66" s="30">
        <v>0</v>
      </c>
      <c r="HD66" s="30">
        <v>2525216846</v>
      </c>
      <c r="HE66" s="30">
        <v>0</v>
      </c>
      <c r="HF66" s="30">
        <v>0</v>
      </c>
      <c r="HG66" s="30">
        <v>0</v>
      </c>
      <c r="HH66" s="30">
        <f t="shared" si="11"/>
        <v>4543466102</v>
      </c>
      <c r="HI66" s="30">
        <f t="shared" si="12"/>
        <v>507786822</v>
      </c>
      <c r="HJ66" s="30">
        <v>4543466102</v>
      </c>
      <c r="HK66" s="30">
        <v>507786822</v>
      </c>
      <c r="HL66" s="30">
        <v>0</v>
      </c>
      <c r="HM66" s="30">
        <v>0</v>
      </c>
      <c r="HN66" s="30">
        <v>0</v>
      </c>
      <c r="HO66" s="30">
        <v>0</v>
      </c>
      <c r="HP66" s="30">
        <v>18258212</v>
      </c>
      <c r="HQ66" s="30">
        <v>2941334</v>
      </c>
      <c r="HR66" s="30">
        <v>4550777</v>
      </c>
      <c r="HS66" s="30">
        <v>10766101</v>
      </c>
      <c r="HT66" s="30">
        <v>0</v>
      </c>
      <c r="HU66" s="30">
        <v>0</v>
      </c>
      <c r="HV66" s="30">
        <v>0</v>
      </c>
      <c r="HW66" s="30">
        <v>0</v>
      </c>
      <c r="HX66" s="30">
        <f t="shared" si="13"/>
        <v>4543466102</v>
      </c>
      <c r="HY66" s="30">
        <f t="shared" si="14"/>
        <v>507786822</v>
      </c>
      <c r="HZ66" s="30">
        <v>52222038168</v>
      </c>
      <c r="IA66" s="30">
        <v>49775887671</v>
      </c>
      <c r="IB66" s="30">
        <v>49775887671</v>
      </c>
      <c r="IC66" s="30">
        <v>4203000430</v>
      </c>
      <c r="ID66" s="30">
        <v>4203000430</v>
      </c>
      <c r="IE66" s="30">
        <v>0</v>
      </c>
      <c r="IF66" s="30">
        <v>0</v>
      </c>
      <c r="IG66" s="30">
        <v>36150380108</v>
      </c>
      <c r="IH66" s="30">
        <v>34835456543</v>
      </c>
      <c r="II66" s="30">
        <v>0</v>
      </c>
      <c r="IJ66" s="30">
        <v>1314923565</v>
      </c>
      <c r="IK66" s="30">
        <v>0</v>
      </c>
      <c r="IL66" s="30">
        <v>3301485987</v>
      </c>
      <c r="IM66" s="30">
        <v>1618974840</v>
      </c>
      <c r="IN66" s="30">
        <v>207230926</v>
      </c>
      <c r="IO66" s="30">
        <v>155423194</v>
      </c>
      <c r="IP66" s="30">
        <v>2938831867</v>
      </c>
      <c r="IQ66" s="30">
        <v>0</v>
      </c>
      <c r="IR66" s="30">
        <v>2033877418</v>
      </c>
      <c r="IS66" s="30">
        <v>0</v>
      </c>
      <c r="IT66" s="30">
        <v>0</v>
      </c>
      <c r="IU66" s="30">
        <v>0</v>
      </c>
      <c r="IV66" s="30">
        <v>184535471</v>
      </c>
      <c r="IW66" s="30">
        <v>0</v>
      </c>
      <c r="IX66" s="30">
        <v>5379633417</v>
      </c>
      <c r="IY66" s="30">
        <v>0</v>
      </c>
      <c r="IZ66" s="30">
        <v>0</v>
      </c>
      <c r="JA66" s="30">
        <v>0</v>
      </c>
      <c r="JB66" s="30">
        <v>-3096000000</v>
      </c>
      <c r="JC66" s="43">
        <v>0</v>
      </c>
      <c r="JD66" s="30">
        <v>0</v>
      </c>
      <c r="JE66" s="30">
        <v>0</v>
      </c>
      <c r="JF66" s="30">
        <v>0</v>
      </c>
      <c r="JG66" s="30">
        <v>0</v>
      </c>
      <c r="JH66" s="30">
        <v>0</v>
      </c>
      <c r="JI66" s="30">
        <v>0</v>
      </c>
      <c r="JJ66" s="30">
        <v>0</v>
      </c>
      <c r="JK66" s="30">
        <v>0</v>
      </c>
      <c r="JL66" s="30"/>
      <c r="JM66" s="43">
        <v>0</v>
      </c>
      <c r="JN66" s="43">
        <v>0</v>
      </c>
      <c r="JO66" s="30">
        <v>3085193209</v>
      </c>
      <c r="JP66" s="30">
        <v>968065591</v>
      </c>
      <c r="JQ66" s="30">
        <v>0</v>
      </c>
      <c r="JR66" s="30">
        <v>0</v>
      </c>
      <c r="JS66" s="30">
        <v>0</v>
      </c>
      <c r="JT66" s="30">
        <v>0</v>
      </c>
      <c r="JU66" s="30">
        <v>0</v>
      </c>
      <c r="JV66" s="30">
        <v>0</v>
      </c>
      <c r="JW66" s="30">
        <v>0</v>
      </c>
      <c r="JX66" s="30">
        <v>0</v>
      </c>
      <c r="JY66" s="30">
        <v>0</v>
      </c>
      <c r="JZ66" s="30">
        <v>0</v>
      </c>
      <c r="KA66" s="30">
        <v>0</v>
      </c>
      <c r="KB66" s="30">
        <v>0</v>
      </c>
      <c r="KC66" s="30">
        <v>0</v>
      </c>
      <c r="KD66" s="30">
        <v>0</v>
      </c>
      <c r="KE66" s="30">
        <v>0</v>
      </c>
      <c r="KF66" s="30">
        <v>0</v>
      </c>
      <c r="KG66" s="30">
        <v>0</v>
      </c>
      <c r="KH66" s="30">
        <v>0</v>
      </c>
      <c r="KI66" s="30">
        <v>968065591</v>
      </c>
      <c r="KJ66" s="43">
        <v>0</v>
      </c>
      <c r="KK66" s="43">
        <v>0</v>
      </c>
      <c r="KL66" s="43">
        <v>0</v>
      </c>
      <c r="KM66" s="30">
        <v>1478084906</v>
      </c>
      <c r="KN66" s="30">
        <v>962476242</v>
      </c>
      <c r="KO66" s="30">
        <v>28333720</v>
      </c>
      <c r="KP66" s="30">
        <v>13050223</v>
      </c>
      <c r="KQ66" s="30">
        <v>34967925</v>
      </c>
      <c r="KR66" s="30">
        <v>0</v>
      </c>
      <c r="KS66" s="30">
        <v>2446943</v>
      </c>
      <c r="KT66" s="30">
        <v>6597526</v>
      </c>
      <c r="KU66" s="30">
        <v>0</v>
      </c>
      <c r="KV66" s="30">
        <v>54860627</v>
      </c>
      <c r="KW66" s="30">
        <v>0</v>
      </c>
      <c r="KX66" s="30">
        <v>709400</v>
      </c>
      <c r="KY66" s="30">
        <v>2159773</v>
      </c>
      <c r="KZ66" s="30">
        <v>2453139</v>
      </c>
      <c r="LA66" s="30">
        <v>9794150</v>
      </c>
      <c r="LB66" s="30">
        <v>1721396</v>
      </c>
      <c r="LC66" s="30">
        <v>3524435</v>
      </c>
      <c r="LD66" s="30">
        <v>335147662</v>
      </c>
      <c r="LE66" s="30">
        <v>216001</v>
      </c>
      <c r="LF66" s="30">
        <v>641436</v>
      </c>
      <c r="LG66" s="30">
        <v>0</v>
      </c>
      <c r="LH66" s="30">
        <v>4613957</v>
      </c>
      <c r="LI66" s="30">
        <v>10675761</v>
      </c>
      <c r="LJ66" s="30">
        <v>0</v>
      </c>
      <c r="LK66" s="30">
        <v>0</v>
      </c>
      <c r="LL66" s="30">
        <v>948065</v>
      </c>
      <c r="LM66" s="30">
        <v>1052746</v>
      </c>
      <c r="LN66" s="30">
        <v>0</v>
      </c>
      <c r="LO66" s="30">
        <v>0</v>
      </c>
      <c r="LP66" s="30">
        <v>1693779</v>
      </c>
      <c r="LQ66" s="30">
        <v>0</v>
      </c>
      <c r="LR66" s="31">
        <v>0</v>
      </c>
      <c r="LS66" s="31">
        <v>0</v>
      </c>
      <c r="LT66" s="31">
        <v>0</v>
      </c>
      <c r="LU66" s="31">
        <v>0</v>
      </c>
      <c r="LV66" s="31">
        <v>0</v>
      </c>
      <c r="LW66" s="31">
        <v>0</v>
      </c>
      <c r="LX66" s="31">
        <v>0</v>
      </c>
      <c r="LY66" s="31">
        <v>0</v>
      </c>
      <c r="LZ66" s="31">
        <v>0</v>
      </c>
      <c r="MA66" s="31">
        <v>0</v>
      </c>
      <c r="MB66" s="31">
        <v>0</v>
      </c>
      <c r="MC66" s="31">
        <v>0</v>
      </c>
      <c r="MD66" s="31">
        <v>0</v>
      </c>
      <c r="ME66" s="31">
        <v>0</v>
      </c>
      <c r="MF66" s="31">
        <v>0</v>
      </c>
      <c r="MG66" s="31">
        <v>0</v>
      </c>
      <c r="MH66" s="31">
        <v>0</v>
      </c>
      <c r="MI66" s="31">
        <v>0</v>
      </c>
      <c r="MJ66" s="31">
        <v>0</v>
      </c>
      <c r="MK66" s="31">
        <v>0</v>
      </c>
      <c r="ML66" s="31">
        <v>0</v>
      </c>
      <c r="MM66" s="31">
        <v>0</v>
      </c>
      <c r="MN66" s="31">
        <v>0</v>
      </c>
      <c r="MO66" s="31">
        <v>0</v>
      </c>
      <c r="MP66" s="31">
        <v>0</v>
      </c>
      <c r="MQ66" s="30">
        <v>468676159</v>
      </c>
      <c r="MR66" s="30">
        <v>0</v>
      </c>
      <c r="MS66" s="62">
        <f t="shared" si="23"/>
        <v>5619076692</v>
      </c>
      <c r="MT66" s="30">
        <v>2014860921</v>
      </c>
      <c r="MU66" s="30">
        <v>0</v>
      </c>
      <c r="MV66" s="30">
        <v>97692457</v>
      </c>
      <c r="MW66" s="30">
        <v>0</v>
      </c>
      <c r="MX66" s="30">
        <v>0</v>
      </c>
      <c r="MY66" s="30">
        <v>0</v>
      </c>
      <c r="MZ66" s="30">
        <v>0</v>
      </c>
      <c r="NA66" s="30">
        <f t="shared" si="4"/>
        <v>0</v>
      </c>
      <c r="NB66" s="30">
        <v>0</v>
      </c>
      <c r="NC66" s="30">
        <v>0</v>
      </c>
      <c r="ND66" s="30">
        <f t="shared" si="5"/>
        <v>0</v>
      </c>
      <c r="NE66" s="30">
        <v>0</v>
      </c>
      <c r="NF66" s="30">
        <v>0</v>
      </c>
      <c r="NG66" s="30">
        <v>972404195</v>
      </c>
      <c r="NH66" s="30">
        <v>0</v>
      </c>
      <c r="NI66" s="30">
        <v>0</v>
      </c>
      <c r="NJ66" s="30">
        <v>0</v>
      </c>
      <c r="NK66" s="30">
        <v>0</v>
      </c>
      <c r="NL66" s="30">
        <v>0</v>
      </c>
      <c r="NM66" s="30">
        <v>0</v>
      </c>
      <c r="NN66" s="30">
        <v>0</v>
      </c>
      <c r="NO66" s="30">
        <v>0</v>
      </c>
      <c r="NP66" s="30">
        <v>0</v>
      </c>
      <c r="NQ66" s="30">
        <v>0</v>
      </c>
      <c r="NR66" s="30">
        <v>0</v>
      </c>
      <c r="NS66" s="30">
        <v>0</v>
      </c>
      <c r="NT66" s="30">
        <v>0</v>
      </c>
      <c r="NU66" s="30">
        <v>943732231</v>
      </c>
      <c r="NV66" s="30">
        <v>0</v>
      </c>
      <c r="NW66" s="30">
        <v>0</v>
      </c>
      <c r="NX66" s="30">
        <v>1032038</v>
      </c>
      <c r="NY66" s="30">
        <v>0</v>
      </c>
      <c r="NZ66" s="30">
        <v>0</v>
      </c>
      <c r="OA66" s="30">
        <v>2546511973</v>
      </c>
      <c r="OB66" s="30">
        <v>0</v>
      </c>
      <c r="OC66" s="30">
        <v>0</v>
      </c>
      <c r="OD66" s="30">
        <v>0</v>
      </c>
      <c r="OE66" s="30">
        <v>0</v>
      </c>
      <c r="OF66" s="30">
        <v>0</v>
      </c>
      <c r="OG66" s="30">
        <v>0</v>
      </c>
      <c r="OH66" s="30">
        <v>0</v>
      </c>
      <c r="OI66" s="30">
        <v>0</v>
      </c>
      <c r="OJ66" s="30">
        <v>0</v>
      </c>
      <c r="OK66" s="30">
        <v>0</v>
      </c>
      <c r="OL66" s="30">
        <v>0</v>
      </c>
      <c r="OM66" s="30">
        <v>0</v>
      </c>
      <c r="ON66" s="30">
        <v>0</v>
      </c>
      <c r="OO66" s="30">
        <v>0</v>
      </c>
      <c r="OP66" s="30">
        <v>78910318</v>
      </c>
      <c r="OQ66" s="30">
        <v>0</v>
      </c>
      <c r="OR66" s="30">
        <v>2467601655</v>
      </c>
      <c r="OS66" s="30">
        <v>1057703798</v>
      </c>
      <c r="OT66" s="30">
        <v>0</v>
      </c>
      <c r="OU66" s="30">
        <v>1013706361</v>
      </c>
      <c r="OV66" s="30">
        <v>0</v>
      </c>
      <c r="OW66" s="30">
        <v>0</v>
      </c>
      <c r="OX66" s="30">
        <v>7480081</v>
      </c>
      <c r="OY66" s="30">
        <v>0</v>
      </c>
      <c r="OZ66" s="30">
        <v>0</v>
      </c>
      <c r="PA66" s="30">
        <v>0</v>
      </c>
      <c r="PB66" s="30">
        <v>0</v>
      </c>
      <c r="PC66" s="30">
        <v>0</v>
      </c>
      <c r="PD66" s="30">
        <v>0</v>
      </c>
      <c r="PE66" s="30">
        <v>0</v>
      </c>
      <c r="PF66" s="30">
        <v>0</v>
      </c>
      <c r="PG66" s="30">
        <v>0</v>
      </c>
      <c r="PH66" s="30">
        <v>0</v>
      </c>
      <c r="PI66" s="30">
        <v>0</v>
      </c>
      <c r="PJ66" s="30">
        <v>0</v>
      </c>
      <c r="PK66" s="30">
        <v>0</v>
      </c>
      <c r="PL66" s="30">
        <v>0</v>
      </c>
      <c r="PM66" s="30">
        <v>36517356</v>
      </c>
      <c r="PN66" s="30">
        <v>36517356</v>
      </c>
      <c r="PO66" s="30">
        <v>0</v>
      </c>
      <c r="PP66" s="30">
        <v>0</v>
      </c>
      <c r="PQ66" s="30">
        <v>0</v>
      </c>
      <c r="PR66" s="30">
        <v>0</v>
      </c>
      <c r="PS66" s="30">
        <v>0</v>
      </c>
      <c r="PT66" s="30">
        <f t="shared" si="15"/>
        <v>0</v>
      </c>
      <c r="PU66" s="30">
        <v>0</v>
      </c>
      <c r="PV66" s="30">
        <v>0</v>
      </c>
      <c r="PW66" s="30">
        <v>0</v>
      </c>
      <c r="PX66" s="30">
        <v>0</v>
      </c>
      <c r="PY66" s="30">
        <v>0</v>
      </c>
      <c r="PZ66" s="30">
        <v>0</v>
      </c>
      <c r="QA66" s="30">
        <v>0</v>
      </c>
      <c r="QB66" s="30">
        <v>0</v>
      </c>
      <c r="QC66" s="30">
        <v>0</v>
      </c>
      <c r="QD66" s="30">
        <v>0</v>
      </c>
      <c r="QE66" s="30">
        <v>0</v>
      </c>
      <c r="QF66" s="30">
        <v>0</v>
      </c>
      <c r="QG66" s="30">
        <v>0</v>
      </c>
      <c r="QH66" s="30">
        <v>0</v>
      </c>
      <c r="QI66" s="30">
        <v>0</v>
      </c>
      <c r="QJ66" s="30">
        <v>0</v>
      </c>
      <c r="QK66" s="30">
        <v>0</v>
      </c>
      <c r="QL66" s="30">
        <v>0</v>
      </c>
      <c r="QM66" s="30">
        <v>0</v>
      </c>
      <c r="QN66" s="30">
        <v>0</v>
      </c>
      <c r="QO66" s="30">
        <f t="shared" si="16"/>
        <v>132287803339</v>
      </c>
      <c r="QP66" s="30">
        <f t="shared" si="17"/>
        <v>5695781046</v>
      </c>
      <c r="QQ66" s="30">
        <v>22370889</v>
      </c>
      <c r="QR66" s="30">
        <v>10008947</v>
      </c>
      <c r="QS66" s="30">
        <v>12361942</v>
      </c>
      <c r="QT66" s="30">
        <v>0</v>
      </c>
      <c r="QU66" s="30">
        <v>0</v>
      </c>
      <c r="QV66" s="30">
        <v>0</v>
      </c>
      <c r="QW66" s="30">
        <v>500561815</v>
      </c>
      <c r="QX66" s="30">
        <v>499977201</v>
      </c>
      <c r="QY66" s="30">
        <v>584614</v>
      </c>
      <c r="QZ66" s="30">
        <v>5172848342</v>
      </c>
      <c r="RA66" s="30">
        <v>0</v>
      </c>
      <c r="RB66" s="30">
        <v>0</v>
      </c>
      <c r="RC66" s="30">
        <v>0</v>
      </c>
      <c r="RD66" s="30">
        <v>0</v>
      </c>
      <c r="RE66" s="30">
        <v>0</v>
      </c>
      <c r="RF66" s="30">
        <v>0</v>
      </c>
      <c r="RG66" s="30">
        <v>0</v>
      </c>
      <c r="RH66" s="30">
        <v>0</v>
      </c>
      <c r="RI66" s="30">
        <v>126592022293</v>
      </c>
      <c r="RJ66" s="30">
        <v>3559688564</v>
      </c>
      <c r="RK66" s="63">
        <v>3559688564</v>
      </c>
      <c r="RL66" s="30">
        <v>3091493879</v>
      </c>
      <c r="RM66" s="30">
        <v>317682205</v>
      </c>
      <c r="RN66" s="30">
        <v>126838542</v>
      </c>
      <c r="RO66" s="30">
        <v>0</v>
      </c>
      <c r="RP66" s="30">
        <v>0</v>
      </c>
      <c r="RQ66" s="30">
        <v>0</v>
      </c>
      <c r="RR66" s="30">
        <v>0</v>
      </c>
      <c r="RS66" s="30">
        <v>0</v>
      </c>
      <c r="RT66" s="30">
        <v>17833885</v>
      </c>
      <c r="RU66" s="30">
        <v>0</v>
      </c>
      <c r="RV66" s="30">
        <v>3633815</v>
      </c>
      <c r="RW66" s="30">
        <v>2206238</v>
      </c>
      <c r="RX66" s="30">
        <v>0</v>
      </c>
      <c r="RY66" s="30">
        <v>0</v>
      </c>
      <c r="RZ66" s="30">
        <v>0</v>
      </c>
      <c r="SA66" s="30">
        <v>0</v>
      </c>
      <c r="SB66" s="30">
        <v>0</v>
      </c>
      <c r="SC66" s="30">
        <v>0</v>
      </c>
      <c r="SD66" s="30">
        <v>0</v>
      </c>
      <c r="SE66" s="30">
        <v>0</v>
      </c>
      <c r="SF66" s="30">
        <v>0</v>
      </c>
      <c r="SG66" s="30">
        <v>0</v>
      </c>
      <c r="SH66" s="30">
        <v>0</v>
      </c>
      <c r="SI66" s="30">
        <v>0</v>
      </c>
      <c r="SJ66" s="30">
        <v>0</v>
      </c>
      <c r="SK66" s="30">
        <v>0</v>
      </c>
      <c r="SL66" s="30">
        <v>0</v>
      </c>
      <c r="SM66" s="30">
        <v>0</v>
      </c>
      <c r="SN66" s="30">
        <v>0</v>
      </c>
      <c r="SO66" s="30">
        <v>0</v>
      </c>
      <c r="SP66" s="30">
        <v>0</v>
      </c>
      <c r="SQ66" s="30">
        <v>0</v>
      </c>
      <c r="SR66" s="30">
        <v>0</v>
      </c>
      <c r="SS66" s="30">
        <v>0</v>
      </c>
      <c r="ST66" s="30">
        <v>0</v>
      </c>
      <c r="SU66" s="30">
        <v>0</v>
      </c>
      <c r="SV66" s="30">
        <v>0</v>
      </c>
      <c r="SW66" s="30">
        <v>0</v>
      </c>
      <c r="SX66" s="30">
        <v>0</v>
      </c>
      <c r="SY66" s="30">
        <v>0</v>
      </c>
      <c r="SZ66" s="30">
        <v>0</v>
      </c>
      <c r="TA66" s="30">
        <v>0</v>
      </c>
      <c r="TB66" s="30">
        <v>0</v>
      </c>
      <c r="TC66" s="30">
        <v>0</v>
      </c>
      <c r="TD66" s="30">
        <v>0</v>
      </c>
      <c r="TE66" s="30">
        <v>0</v>
      </c>
      <c r="TF66" s="30">
        <v>0</v>
      </c>
      <c r="TG66" s="30">
        <v>0</v>
      </c>
      <c r="TH66" s="30">
        <v>0</v>
      </c>
      <c r="TI66" s="30">
        <f t="shared" si="18"/>
        <v>444520747</v>
      </c>
      <c r="TJ66" s="30">
        <f t="shared" si="6"/>
        <v>120000000000</v>
      </c>
      <c r="TK66" s="30">
        <v>123000000000</v>
      </c>
      <c r="TL66" s="30">
        <v>120000000000</v>
      </c>
      <c r="TM66" s="30">
        <v>1000000000</v>
      </c>
      <c r="TN66" s="30">
        <v>1000000000</v>
      </c>
      <c r="TO66" s="30">
        <v>0</v>
      </c>
      <c r="TP66" s="30">
        <v>2000000000</v>
      </c>
      <c r="TQ66" s="30">
        <v>2000000000</v>
      </c>
      <c r="TR66" s="30">
        <v>0</v>
      </c>
      <c r="TS66" s="30">
        <v>0</v>
      </c>
      <c r="TT66" s="30">
        <v>0</v>
      </c>
      <c r="TU66" s="30">
        <v>32333729</v>
      </c>
      <c r="TV66" s="30">
        <v>0</v>
      </c>
      <c r="TW66" s="30">
        <v>18711199</v>
      </c>
      <c r="TX66" s="30">
        <v>419867</v>
      </c>
      <c r="TY66" s="30">
        <v>13202663</v>
      </c>
      <c r="TZ66" s="30">
        <v>0</v>
      </c>
      <c r="UA66" s="30">
        <v>0</v>
      </c>
      <c r="UB66" s="30">
        <v>0</v>
      </c>
      <c r="UC66" s="30">
        <v>0</v>
      </c>
      <c r="UD66" s="30">
        <v>0</v>
      </c>
      <c r="UE66" s="30">
        <v>0</v>
      </c>
      <c r="UF66" s="30">
        <v>0</v>
      </c>
      <c r="UG66" s="30">
        <f t="shared" si="24"/>
        <v>292119785367</v>
      </c>
      <c r="UH66" s="1">
        <v>929699245143</v>
      </c>
      <c r="UI66" s="1">
        <f>SUM($UG$64:UG66)-UH66</f>
        <v>0</v>
      </c>
    </row>
    <row r="67" spans="2:555">
      <c r="B67" s="58">
        <v>40269</v>
      </c>
      <c r="C67" s="30">
        <f t="shared" si="20"/>
        <v>163299938011</v>
      </c>
      <c r="D67" s="30">
        <f t="shared" si="21"/>
        <v>93430048140</v>
      </c>
      <c r="E67" s="30">
        <v>81486777305</v>
      </c>
      <c r="F67" s="30">
        <v>4718326</v>
      </c>
      <c r="G67" s="30">
        <v>1309920</v>
      </c>
      <c r="H67" s="30">
        <v>46345151960</v>
      </c>
      <c r="I67" s="30">
        <v>40584449571.517303</v>
      </c>
      <c r="J67" s="30">
        <v>5760702388.4826965</v>
      </c>
      <c r="K67" s="30">
        <v>0</v>
      </c>
      <c r="L67" s="30">
        <v>2450405451</v>
      </c>
      <c r="M67" s="30">
        <v>24494238507</v>
      </c>
      <c r="N67" s="30">
        <v>24494238507</v>
      </c>
      <c r="O67" s="30">
        <v>0</v>
      </c>
      <c r="P67" s="30">
        <v>818050623</v>
      </c>
      <c r="Q67" s="30">
        <v>2266765562</v>
      </c>
      <c r="R67" s="30">
        <v>2546659007</v>
      </c>
      <c r="S67" s="30">
        <v>11943270835</v>
      </c>
      <c r="T67" s="30">
        <v>3578131000</v>
      </c>
      <c r="U67" s="30">
        <v>4209564000</v>
      </c>
      <c r="V67" s="30">
        <v>7787695000</v>
      </c>
      <c r="W67" s="30">
        <v>140859225</v>
      </c>
      <c r="X67" s="30">
        <v>902208171</v>
      </c>
      <c r="Y67" s="30">
        <v>50900096</v>
      </c>
      <c r="Z67" s="30">
        <v>0</v>
      </c>
      <c r="AA67" s="30">
        <v>0</v>
      </c>
      <c r="AB67" s="30">
        <v>75987663</v>
      </c>
      <c r="AC67" s="30">
        <v>3318672</v>
      </c>
      <c r="AD67" s="30">
        <v>2980097734</v>
      </c>
      <c r="AE67" s="30">
        <v>0</v>
      </c>
      <c r="AF67" s="30">
        <v>0</v>
      </c>
      <c r="AG67" s="30">
        <v>0</v>
      </c>
      <c r="AH67" s="30">
        <v>0</v>
      </c>
      <c r="AI67" s="30">
        <f t="shared" si="22"/>
        <v>69869889871</v>
      </c>
      <c r="AJ67" s="30">
        <v>61913601</v>
      </c>
      <c r="AK67" s="30">
        <v>61273601</v>
      </c>
      <c r="AL67" s="30">
        <v>640000</v>
      </c>
      <c r="AM67" s="30">
        <v>0</v>
      </c>
      <c r="AN67" s="30">
        <v>0</v>
      </c>
      <c r="AO67" s="30">
        <v>1006397732</v>
      </c>
      <c r="AP67" s="30">
        <v>990660104</v>
      </c>
      <c r="AQ67" s="30">
        <v>5166629</v>
      </c>
      <c r="AR67" s="30">
        <v>6641634</v>
      </c>
      <c r="AS67" s="30">
        <v>79835</v>
      </c>
      <c r="AT67" s="30">
        <v>3143830</v>
      </c>
      <c r="AU67" s="30">
        <v>705700</v>
      </c>
      <c r="AV67" s="30">
        <v>0</v>
      </c>
      <c r="AW67" s="30">
        <v>0</v>
      </c>
      <c r="AX67" s="30">
        <v>0</v>
      </c>
      <c r="AY67" s="30">
        <v>0</v>
      </c>
      <c r="AZ67" s="30">
        <v>0</v>
      </c>
      <c r="BA67" s="30">
        <v>0</v>
      </c>
      <c r="BB67" s="30">
        <v>0</v>
      </c>
      <c r="BC67" s="30">
        <v>0</v>
      </c>
      <c r="BD67" s="30">
        <v>3014660980</v>
      </c>
      <c r="BE67" s="30">
        <v>20841</v>
      </c>
      <c r="BF67" s="30">
        <v>2191884113</v>
      </c>
      <c r="BG67" s="30">
        <v>701227519</v>
      </c>
      <c r="BH67" s="30">
        <v>64109</v>
      </c>
      <c r="BI67" s="30">
        <v>40505</v>
      </c>
      <c r="BJ67" s="30">
        <v>0</v>
      </c>
      <c r="BK67" s="30">
        <v>-10116505</v>
      </c>
      <c r="BL67" s="30">
        <v>7709646</v>
      </c>
      <c r="BM67" s="30">
        <v>0</v>
      </c>
      <c r="BN67" s="30">
        <v>6419787</v>
      </c>
      <c r="BO67" s="30">
        <v>0</v>
      </c>
      <c r="BP67" s="30">
        <v>0</v>
      </c>
      <c r="BQ67" s="30">
        <v>0</v>
      </c>
      <c r="BR67" s="30">
        <v>117410965</v>
      </c>
      <c r="BS67" s="30">
        <v>0</v>
      </c>
      <c r="BT67" s="30">
        <v>82383473</v>
      </c>
      <c r="BU67" s="30">
        <v>0</v>
      </c>
      <c r="BV67" s="30">
        <v>437550</v>
      </c>
      <c r="BW67" s="30">
        <v>640656</v>
      </c>
      <c r="BX67" s="30">
        <v>0</v>
      </c>
      <c r="BY67" s="30">
        <v>81305267</v>
      </c>
      <c r="BZ67" s="30">
        <v>0</v>
      </c>
      <c r="CA67" s="30">
        <v>0</v>
      </c>
      <c r="CB67" s="30">
        <v>0</v>
      </c>
      <c r="CC67" s="30">
        <v>3708277290</v>
      </c>
      <c r="CD67" s="30">
        <v>4856710</v>
      </c>
      <c r="CE67" s="30">
        <v>5326214114</v>
      </c>
      <c r="CF67" s="30">
        <v>172714760</v>
      </c>
      <c r="CG67" s="30">
        <v>2419579950</v>
      </c>
      <c r="CH67" s="30">
        <v>86974444</v>
      </c>
      <c r="CI67" s="30">
        <v>30966691</v>
      </c>
      <c r="CJ67" s="30">
        <v>422765</v>
      </c>
      <c r="CK67" s="30">
        <v>17229636</v>
      </c>
      <c r="CL67" s="30">
        <v>6193665</v>
      </c>
      <c r="CM67" s="30">
        <v>831553</v>
      </c>
      <c r="CN67" s="30">
        <v>1878553</v>
      </c>
      <c r="CO67" s="30">
        <v>381906</v>
      </c>
      <c r="CP67" s="30">
        <v>4028613</v>
      </c>
      <c r="CQ67" s="30">
        <v>0</v>
      </c>
      <c r="CR67" s="30">
        <v>0</v>
      </c>
      <c r="CS67" s="30">
        <v>1784103203</v>
      </c>
      <c r="CT67" s="30">
        <v>480764444</v>
      </c>
      <c r="CU67" s="30">
        <v>26309114</v>
      </c>
      <c r="CV67" s="30">
        <v>30976530</v>
      </c>
      <c r="CW67" s="30">
        <v>15066427</v>
      </c>
      <c r="CX67" s="30">
        <v>7362217</v>
      </c>
      <c r="CY67" s="30">
        <v>711540</v>
      </c>
      <c r="CZ67" s="30">
        <f t="shared" si="8"/>
        <v>1222912931</v>
      </c>
      <c r="DA67" s="30">
        <v>1081104046</v>
      </c>
      <c r="DB67" s="30">
        <v>110610085</v>
      </c>
      <c r="DC67" s="30">
        <v>0</v>
      </c>
      <c r="DD67" s="30">
        <v>31198800</v>
      </c>
      <c r="DE67" s="30">
        <v>0</v>
      </c>
      <c r="DF67" s="30">
        <v>0</v>
      </c>
      <c r="DG67" s="30">
        <v>0</v>
      </c>
      <c r="DH67" s="30">
        <v>104113831</v>
      </c>
      <c r="DI67" s="30">
        <v>5064159</v>
      </c>
      <c r="DJ67" s="30">
        <v>0</v>
      </c>
      <c r="DK67" s="30">
        <v>5064159</v>
      </c>
      <c r="DL67" s="30">
        <v>0</v>
      </c>
      <c r="DM67" s="30">
        <f t="shared" si="9"/>
        <v>634107891</v>
      </c>
      <c r="DN67" s="30">
        <v>54627865</v>
      </c>
      <c r="DO67" s="30">
        <v>19059121</v>
      </c>
      <c r="DP67" s="30">
        <v>12654787</v>
      </c>
      <c r="DQ67" s="30">
        <v>6404334</v>
      </c>
      <c r="DR67" s="30">
        <v>379714669</v>
      </c>
      <c r="DS67" s="30">
        <v>15540905</v>
      </c>
      <c r="DT67" s="30">
        <v>13696238</v>
      </c>
      <c r="DU67" s="30">
        <v>1717113</v>
      </c>
      <c r="DV67" s="30">
        <v>127554</v>
      </c>
      <c r="DW67" s="30">
        <v>12035800</v>
      </c>
      <c r="DX67" s="30">
        <v>2371400</v>
      </c>
      <c r="DY67" s="30">
        <v>1699200</v>
      </c>
      <c r="DZ67" s="30">
        <v>0</v>
      </c>
      <c r="EA67" s="30">
        <v>7965200</v>
      </c>
      <c r="EB67" s="30">
        <v>0</v>
      </c>
      <c r="EC67" s="30">
        <v>11754360</v>
      </c>
      <c r="ED67" s="30">
        <v>93440</v>
      </c>
      <c r="EE67" s="30">
        <v>11654490</v>
      </c>
      <c r="EF67" s="30">
        <v>6430</v>
      </c>
      <c r="EG67" s="30">
        <v>-45362</v>
      </c>
      <c r="EH67" s="30">
        <v>-62357</v>
      </c>
      <c r="EI67" s="30">
        <v>0</v>
      </c>
      <c r="EJ67" s="30">
        <v>16995</v>
      </c>
      <c r="EK67" s="30">
        <v>40344832</v>
      </c>
      <c r="EL67" s="30">
        <v>3013923</v>
      </c>
      <c r="EM67" s="30">
        <v>514361</v>
      </c>
      <c r="EN67" s="30">
        <v>21519996</v>
      </c>
      <c r="EO67" s="30">
        <v>2399261</v>
      </c>
      <c r="EP67" s="30">
        <v>458865</v>
      </c>
      <c r="EQ67" s="30">
        <v>35720</v>
      </c>
      <c r="ER67" s="30">
        <v>33990</v>
      </c>
      <c r="ES67" s="30">
        <v>1394208</v>
      </c>
      <c r="ET67" s="30">
        <v>476478</v>
      </c>
      <c r="EU67" s="30">
        <v>4846047</v>
      </c>
      <c r="EV67" s="30">
        <v>1705062</v>
      </c>
      <c r="EW67" s="30">
        <v>47806934</v>
      </c>
      <c r="EX67" s="30">
        <v>458865</v>
      </c>
      <c r="EY67" s="30">
        <v>0</v>
      </c>
      <c r="EZ67" s="30">
        <v>37949835</v>
      </c>
      <c r="FA67" s="30">
        <v>9398234</v>
      </c>
      <c r="FB67" s="30">
        <v>0</v>
      </c>
      <c r="FC67" s="30">
        <v>207648</v>
      </c>
      <c r="FD67" s="30">
        <v>0</v>
      </c>
      <c r="FE67" s="30">
        <v>0</v>
      </c>
      <c r="FF67" s="30">
        <v>218070902</v>
      </c>
      <c r="FG67" s="30">
        <v>180706236</v>
      </c>
      <c r="FH67" s="30">
        <v>2141370</v>
      </c>
      <c r="FI67" s="30">
        <v>168197233</v>
      </c>
      <c r="FJ67" s="30">
        <v>8835117</v>
      </c>
      <c r="FK67" s="30">
        <v>2949838</v>
      </c>
      <c r="FL67" s="30">
        <v>0</v>
      </c>
      <c r="FM67" s="30">
        <v>0</v>
      </c>
      <c r="FN67" s="30">
        <v>-78795</v>
      </c>
      <c r="FO67" s="30">
        <v>5964074</v>
      </c>
      <c r="FP67" s="30">
        <v>1532516</v>
      </c>
      <c r="FQ67" s="30">
        <v>0</v>
      </c>
      <c r="FR67" s="30">
        <f t="shared" si="10"/>
        <v>239034775</v>
      </c>
      <c r="FS67" s="30">
        <v>71950645</v>
      </c>
      <c r="FT67" s="30">
        <v>43507</v>
      </c>
      <c r="FU67" s="30">
        <v>16751876</v>
      </c>
      <c r="FV67" s="30">
        <v>33542133</v>
      </c>
      <c r="FW67" s="30">
        <v>207275</v>
      </c>
      <c r="FX67" s="30">
        <v>33334858</v>
      </c>
      <c r="FY67" s="30">
        <v>0</v>
      </c>
      <c r="FZ67" s="30">
        <v>169950</v>
      </c>
      <c r="GA67" s="30">
        <v>9565379</v>
      </c>
      <c r="GB67" s="30">
        <v>11877800</v>
      </c>
      <c r="GC67" s="30">
        <v>6931863</v>
      </c>
      <c r="GD67" s="30">
        <v>0</v>
      </c>
      <c r="GE67" s="30">
        <v>6931863</v>
      </c>
      <c r="GF67" s="30">
        <v>0</v>
      </c>
      <c r="GG67" s="30">
        <v>82466</v>
      </c>
      <c r="GH67" s="30">
        <v>8632000</v>
      </c>
      <c r="GI67" s="30">
        <v>49712250</v>
      </c>
      <c r="GJ67" s="30">
        <v>49712250</v>
      </c>
      <c r="GK67" s="30">
        <v>0</v>
      </c>
      <c r="GL67" s="30">
        <v>101725551</v>
      </c>
      <c r="GM67" s="30">
        <v>6152327</v>
      </c>
      <c r="GN67" s="30">
        <v>506000</v>
      </c>
      <c r="GO67" s="30">
        <v>1362000</v>
      </c>
      <c r="GP67" s="30">
        <v>25209323</v>
      </c>
      <c r="GQ67" s="30">
        <v>16691899</v>
      </c>
      <c r="GR67" s="30">
        <v>55000</v>
      </c>
      <c r="GS67" s="30">
        <v>0</v>
      </c>
      <c r="GT67" s="30">
        <v>51749002</v>
      </c>
      <c r="GU67" s="30">
        <v>2536323249</v>
      </c>
      <c r="GV67" s="30">
        <v>54485624</v>
      </c>
      <c r="GW67" s="30">
        <v>0</v>
      </c>
      <c r="GX67" s="30">
        <v>0</v>
      </c>
      <c r="GY67" s="30">
        <v>0</v>
      </c>
      <c r="GZ67" s="30">
        <f t="shared" si="19"/>
        <v>2479795725</v>
      </c>
      <c r="HA67" s="30">
        <v>2041900</v>
      </c>
      <c r="HB67" s="30">
        <v>0</v>
      </c>
      <c r="HC67" s="30">
        <v>0</v>
      </c>
      <c r="HD67" s="30">
        <v>0</v>
      </c>
      <c r="HE67" s="30">
        <v>0</v>
      </c>
      <c r="HF67" s="30">
        <v>0</v>
      </c>
      <c r="HG67" s="30">
        <v>0</v>
      </c>
      <c r="HH67" s="30">
        <f t="shared" si="11"/>
        <v>2066315304</v>
      </c>
      <c r="HI67" s="30">
        <f t="shared" si="12"/>
        <v>413480421</v>
      </c>
      <c r="HJ67" s="30">
        <v>2066315304</v>
      </c>
      <c r="HK67" s="30">
        <v>413480421</v>
      </c>
      <c r="HL67" s="30">
        <v>0</v>
      </c>
      <c r="HM67" s="30">
        <v>0</v>
      </c>
      <c r="HN67" s="30">
        <v>0</v>
      </c>
      <c r="HO67" s="30">
        <v>0</v>
      </c>
      <c r="HP67" s="30">
        <v>727761235</v>
      </c>
      <c r="HQ67" s="30">
        <v>3097599</v>
      </c>
      <c r="HR67" s="30">
        <v>4720082</v>
      </c>
      <c r="HS67" s="30">
        <v>13748103</v>
      </c>
      <c r="HT67" s="30">
        <v>706195451</v>
      </c>
      <c r="HU67" s="30">
        <v>0</v>
      </c>
      <c r="HV67" s="30">
        <v>0</v>
      </c>
      <c r="HW67" s="30">
        <v>0</v>
      </c>
      <c r="HX67" s="30">
        <f t="shared" si="13"/>
        <v>2066315304</v>
      </c>
      <c r="HY67" s="30">
        <f t="shared" si="14"/>
        <v>413480421</v>
      </c>
      <c r="HZ67" s="30">
        <v>53109142900</v>
      </c>
      <c r="IA67" s="30">
        <v>48660176540</v>
      </c>
      <c r="IB67" s="30">
        <v>48660176540</v>
      </c>
      <c r="IC67" s="30">
        <v>0</v>
      </c>
      <c r="ID67" s="30">
        <v>0</v>
      </c>
      <c r="IE67" s="30">
        <v>0</v>
      </c>
      <c r="IF67" s="30">
        <v>0</v>
      </c>
      <c r="IG67" s="30">
        <v>43347728953</v>
      </c>
      <c r="IH67" s="30">
        <v>34834814388</v>
      </c>
      <c r="II67" s="30">
        <v>0</v>
      </c>
      <c r="IJ67" s="30">
        <v>8512914565</v>
      </c>
      <c r="IK67" s="30">
        <v>0</v>
      </c>
      <c r="IL67" s="30">
        <v>3301485987</v>
      </c>
      <c r="IM67" s="30">
        <v>1826426129</v>
      </c>
      <c r="IN67" s="30">
        <v>207230926</v>
      </c>
      <c r="IO67" s="30">
        <v>155423194</v>
      </c>
      <c r="IP67" s="30">
        <v>2938831867</v>
      </c>
      <c r="IQ67" s="30">
        <v>0</v>
      </c>
      <c r="IR67" s="30">
        <v>0</v>
      </c>
      <c r="IS67" s="30">
        <v>0</v>
      </c>
      <c r="IT67" s="30">
        <v>0</v>
      </c>
      <c r="IU67" s="30">
        <v>0</v>
      </c>
      <c r="IV67" s="30">
        <v>184535471</v>
      </c>
      <c r="IW67" s="30">
        <v>0</v>
      </c>
      <c r="IX67" s="30">
        <v>0</v>
      </c>
      <c r="IY67" s="30">
        <v>0</v>
      </c>
      <c r="IZ67" s="30">
        <v>0</v>
      </c>
      <c r="JA67" s="30">
        <v>0</v>
      </c>
      <c r="JB67" s="30">
        <v>0</v>
      </c>
      <c r="JC67" s="43">
        <v>0</v>
      </c>
      <c r="JD67" s="30">
        <v>0</v>
      </c>
      <c r="JE67" s="30">
        <v>0</v>
      </c>
      <c r="JF67" s="30">
        <v>0</v>
      </c>
      <c r="JG67" s="30">
        <v>0</v>
      </c>
      <c r="JH67" s="30">
        <v>0</v>
      </c>
      <c r="JI67" s="30">
        <v>0</v>
      </c>
      <c r="JJ67" s="30">
        <v>0</v>
      </c>
      <c r="JK67" s="30">
        <v>0</v>
      </c>
      <c r="JL67" s="30"/>
      <c r="JM67" s="43">
        <v>0</v>
      </c>
      <c r="JN67" s="43">
        <v>0</v>
      </c>
      <c r="JO67" s="30">
        <v>2559477949</v>
      </c>
      <c r="JP67" s="30">
        <v>3015673786</v>
      </c>
      <c r="JQ67" s="30">
        <v>15673786</v>
      </c>
      <c r="JR67" s="30">
        <v>3000000000</v>
      </c>
      <c r="JS67" s="30">
        <v>0</v>
      </c>
      <c r="JT67" s="30">
        <v>0</v>
      </c>
      <c r="JU67" s="30">
        <v>0</v>
      </c>
      <c r="JV67" s="30">
        <v>0</v>
      </c>
      <c r="JW67" s="30">
        <v>0</v>
      </c>
      <c r="JX67" s="30">
        <v>0</v>
      </c>
      <c r="JY67" s="30">
        <v>0</v>
      </c>
      <c r="JZ67" s="30">
        <v>0</v>
      </c>
      <c r="KA67" s="30">
        <v>0</v>
      </c>
      <c r="KB67" s="30">
        <v>0</v>
      </c>
      <c r="KC67" s="30">
        <v>0</v>
      </c>
      <c r="KD67" s="30">
        <v>0</v>
      </c>
      <c r="KE67" s="30">
        <v>0</v>
      </c>
      <c r="KF67" s="30">
        <v>0</v>
      </c>
      <c r="KG67" s="30">
        <v>0</v>
      </c>
      <c r="KH67" s="30">
        <v>0</v>
      </c>
      <c r="KI67" s="30">
        <v>0</v>
      </c>
      <c r="KJ67" s="43">
        <v>0</v>
      </c>
      <c r="KK67" s="43">
        <v>0</v>
      </c>
      <c r="KL67" s="43">
        <v>0</v>
      </c>
      <c r="KM67" s="30">
        <v>1433292574</v>
      </c>
      <c r="KN67" s="30">
        <v>962476242</v>
      </c>
      <c r="KO67" s="30">
        <v>28333720</v>
      </c>
      <c r="KP67" s="30">
        <v>0</v>
      </c>
      <c r="KQ67" s="30">
        <v>6524579</v>
      </c>
      <c r="KR67" s="30">
        <v>0</v>
      </c>
      <c r="KS67" s="30">
        <v>2446943</v>
      </c>
      <c r="KT67" s="30">
        <v>3298763</v>
      </c>
      <c r="KU67" s="30">
        <v>0</v>
      </c>
      <c r="KV67" s="30">
        <v>54860627</v>
      </c>
      <c r="KW67" s="30">
        <v>0</v>
      </c>
      <c r="KX67" s="30">
        <v>709400</v>
      </c>
      <c r="KY67" s="30">
        <v>2159773</v>
      </c>
      <c r="KZ67" s="30">
        <v>2453139</v>
      </c>
      <c r="LA67" s="30">
        <v>9794150</v>
      </c>
      <c r="LB67" s="30">
        <v>1721396</v>
      </c>
      <c r="LC67" s="30">
        <v>3524435</v>
      </c>
      <c r="LD67" s="30">
        <v>335147662</v>
      </c>
      <c r="LE67" s="30">
        <v>216001</v>
      </c>
      <c r="LF67" s="30">
        <v>641436</v>
      </c>
      <c r="LG67" s="30">
        <v>0</v>
      </c>
      <c r="LH67" s="30">
        <v>4613957</v>
      </c>
      <c r="LI67" s="30">
        <v>10675761</v>
      </c>
      <c r="LJ67" s="30">
        <v>0</v>
      </c>
      <c r="LK67" s="30">
        <v>0</v>
      </c>
      <c r="LL67" s="30">
        <v>948065</v>
      </c>
      <c r="LM67" s="30">
        <v>1052746</v>
      </c>
      <c r="LN67" s="30">
        <v>0</v>
      </c>
      <c r="LO67" s="30">
        <v>0</v>
      </c>
      <c r="LP67" s="30">
        <v>1693779</v>
      </c>
      <c r="LQ67" s="30">
        <v>0</v>
      </c>
      <c r="LR67" s="31">
        <v>0</v>
      </c>
      <c r="LS67" s="31">
        <v>0</v>
      </c>
      <c r="LT67" s="31">
        <v>0</v>
      </c>
      <c r="LU67" s="31">
        <v>0</v>
      </c>
      <c r="LV67" s="31">
        <v>0</v>
      </c>
      <c r="LW67" s="31">
        <v>0</v>
      </c>
      <c r="LX67" s="31">
        <v>0</v>
      </c>
      <c r="LY67" s="31">
        <v>0</v>
      </c>
      <c r="LZ67" s="31">
        <v>0</v>
      </c>
      <c r="MA67" s="31">
        <v>0</v>
      </c>
      <c r="MB67" s="31">
        <v>0</v>
      </c>
      <c r="MC67" s="31">
        <v>0</v>
      </c>
      <c r="MD67" s="31">
        <v>0</v>
      </c>
      <c r="ME67" s="31">
        <v>0</v>
      </c>
      <c r="MF67" s="31">
        <v>0</v>
      </c>
      <c r="MG67" s="31">
        <v>0</v>
      </c>
      <c r="MH67" s="31">
        <v>0</v>
      </c>
      <c r="MI67" s="31">
        <v>0</v>
      </c>
      <c r="MJ67" s="31">
        <v>0</v>
      </c>
      <c r="MK67" s="31">
        <v>0</v>
      </c>
      <c r="ML67" s="31">
        <v>0</v>
      </c>
      <c r="MM67" s="31">
        <v>0</v>
      </c>
      <c r="MN67" s="31">
        <v>0</v>
      </c>
      <c r="MO67" s="31">
        <v>0</v>
      </c>
      <c r="MP67" s="31">
        <v>0</v>
      </c>
      <c r="MQ67" s="30">
        <v>141242235</v>
      </c>
      <c r="MR67" s="30">
        <v>270762</v>
      </c>
      <c r="MS67" s="62">
        <f t="shared" si="23"/>
        <v>226352210789</v>
      </c>
      <c r="MT67" s="30">
        <v>205215539459</v>
      </c>
      <c r="MU67" s="30">
        <v>0</v>
      </c>
      <c r="MV67" s="30">
        <v>876619220</v>
      </c>
      <c r="MW67" s="30">
        <v>0</v>
      </c>
      <c r="MX67" s="30">
        <v>0</v>
      </c>
      <c r="MY67" s="30">
        <v>0</v>
      </c>
      <c r="MZ67" s="30">
        <v>0</v>
      </c>
      <c r="NA67" s="30">
        <f t="shared" si="4"/>
        <v>0</v>
      </c>
      <c r="NB67" s="30">
        <v>0</v>
      </c>
      <c r="NC67" s="30">
        <v>0</v>
      </c>
      <c r="ND67" s="30">
        <f t="shared" si="5"/>
        <v>0</v>
      </c>
      <c r="NE67" s="30">
        <v>0</v>
      </c>
      <c r="NF67" s="30">
        <v>0</v>
      </c>
      <c r="NG67" s="30">
        <v>912564161</v>
      </c>
      <c r="NH67" s="30">
        <v>0</v>
      </c>
      <c r="NI67" s="30">
        <v>0</v>
      </c>
      <c r="NJ67" s="30">
        <v>0</v>
      </c>
      <c r="NK67" s="30">
        <v>0</v>
      </c>
      <c r="NL67" s="30">
        <v>0</v>
      </c>
      <c r="NM67" s="30">
        <v>0</v>
      </c>
      <c r="NN67" s="30">
        <v>0</v>
      </c>
      <c r="NO67" s="30">
        <v>0</v>
      </c>
      <c r="NP67" s="30">
        <v>0</v>
      </c>
      <c r="NQ67" s="30">
        <v>0</v>
      </c>
      <c r="NR67" s="30">
        <v>0</v>
      </c>
      <c r="NS67" s="30">
        <v>0</v>
      </c>
      <c r="NT67" s="30">
        <v>0</v>
      </c>
      <c r="NU67" s="30">
        <v>719561603</v>
      </c>
      <c r="NV67" s="30">
        <v>0</v>
      </c>
      <c r="NW67" s="30">
        <v>0</v>
      </c>
      <c r="NX67" s="30">
        <v>1001245</v>
      </c>
      <c r="NY67" s="30">
        <v>0</v>
      </c>
      <c r="NZ67" s="43">
        <v>202705793230</v>
      </c>
      <c r="OA67" s="30">
        <v>9940203318</v>
      </c>
      <c r="OB67" s="30">
        <v>0</v>
      </c>
      <c r="OC67" s="30">
        <v>0</v>
      </c>
      <c r="OD67" s="30">
        <v>0</v>
      </c>
      <c r="OE67" s="30">
        <v>0</v>
      </c>
      <c r="OF67" s="30">
        <v>0</v>
      </c>
      <c r="OG67" s="30">
        <v>0</v>
      </c>
      <c r="OH67" s="30">
        <v>0</v>
      </c>
      <c r="OI67" s="30">
        <v>0</v>
      </c>
      <c r="OJ67" s="30">
        <v>0</v>
      </c>
      <c r="OK67" s="30">
        <v>0</v>
      </c>
      <c r="OL67" s="30">
        <v>0</v>
      </c>
      <c r="OM67" s="30">
        <v>0</v>
      </c>
      <c r="ON67" s="30">
        <v>0</v>
      </c>
      <c r="OO67" s="30">
        <v>0</v>
      </c>
      <c r="OP67" s="30">
        <v>45774776</v>
      </c>
      <c r="OQ67" s="30">
        <v>0</v>
      </c>
      <c r="OR67" s="43">
        <v>9894428542</v>
      </c>
      <c r="OS67" s="30">
        <v>8293145669</v>
      </c>
      <c r="OT67" s="30">
        <v>0</v>
      </c>
      <c r="OU67" s="30">
        <v>1013706361</v>
      </c>
      <c r="OV67" s="30">
        <v>0</v>
      </c>
      <c r="OW67" s="30">
        <v>0</v>
      </c>
      <c r="OX67" s="30">
        <v>-587736</v>
      </c>
      <c r="OY67" s="30">
        <v>0</v>
      </c>
      <c r="OZ67" s="30">
        <v>0</v>
      </c>
      <c r="PA67" s="30">
        <v>0</v>
      </c>
      <c r="PB67" s="30">
        <v>0</v>
      </c>
      <c r="PC67" s="30">
        <v>0</v>
      </c>
      <c r="PD67" s="30">
        <v>0</v>
      </c>
      <c r="PE67" s="30">
        <v>0</v>
      </c>
      <c r="PF67" s="30">
        <v>0</v>
      </c>
      <c r="PG67" s="30">
        <v>0</v>
      </c>
      <c r="PH67" s="30">
        <v>0</v>
      </c>
      <c r="PI67" s="30">
        <v>0</v>
      </c>
      <c r="PJ67" s="30">
        <v>0</v>
      </c>
      <c r="PK67" s="30">
        <v>0</v>
      </c>
      <c r="PL67" s="30">
        <v>0</v>
      </c>
      <c r="PM67" s="30">
        <v>24971145</v>
      </c>
      <c r="PN67" s="30">
        <v>24971145</v>
      </c>
      <c r="PO67" s="30">
        <v>0</v>
      </c>
      <c r="PP67" s="30">
        <v>0</v>
      </c>
      <c r="PQ67" s="30">
        <v>0</v>
      </c>
      <c r="PR67" s="30">
        <v>0</v>
      </c>
      <c r="PS67" s="43">
        <v>7255055899</v>
      </c>
      <c r="PT67" s="30">
        <f t="shared" si="15"/>
        <v>2903322343</v>
      </c>
      <c r="PU67" s="30">
        <v>0</v>
      </c>
      <c r="PV67" s="30">
        <v>0</v>
      </c>
      <c r="PW67" s="30">
        <v>0</v>
      </c>
      <c r="PX67" s="30">
        <v>0</v>
      </c>
      <c r="PY67" s="30">
        <v>0</v>
      </c>
      <c r="PZ67" s="30">
        <v>0</v>
      </c>
      <c r="QA67" s="30">
        <v>0</v>
      </c>
      <c r="QB67" s="43">
        <v>2903322343</v>
      </c>
      <c r="QC67" s="43">
        <v>0</v>
      </c>
      <c r="QD67" s="43">
        <v>0</v>
      </c>
      <c r="QE67" s="43">
        <v>0</v>
      </c>
      <c r="QF67" s="43">
        <v>0</v>
      </c>
      <c r="QG67" s="43">
        <v>0</v>
      </c>
      <c r="QH67" s="43">
        <v>0</v>
      </c>
      <c r="QI67" s="43">
        <v>0</v>
      </c>
      <c r="QJ67" s="43">
        <v>0</v>
      </c>
      <c r="QK67" s="43">
        <v>0</v>
      </c>
      <c r="QL67" s="43">
        <v>0</v>
      </c>
      <c r="QM67" s="43">
        <v>0</v>
      </c>
      <c r="QN67" s="43">
        <v>0</v>
      </c>
      <c r="QO67" s="30">
        <f t="shared" si="16"/>
        <v>271717561786</v>
      </c>
      <c r="QP67" s="30">
        <f t="shared" si="17"/>
        <v>146703946146</v>
      </c>
      <c r="QQ67" s="30">
        <v>128355676</v>
      </c>
      <c r="QR67" s="30">
        <v>6703836</v>
      </c>
      <c r="QS67" s="30">
        <v>121651840</v>
      </c>
      <c r="QT67" s="30">
        <v>0</v>
      </c>
      <c r="QU67" s="30">
        <v>0</v>
      </c>
      <c r="QV67" s="30">
        <v>0</v>
      </c>
      <c r="QW67" s="30">
        <v>269605425</v>
      </c>
      <c r="QX67" s="30">
        <v>269020811</v>
      </c>
      <c r="QY67" s="30">
        <v>584614</v>
      </c>
      <c r="QZ67" s="30">
        <v>146305985045</v>
      </c>
      <c r="RA67" s="30">
        <v>0</v>
      </c>
      <c r="RB67" s="30">
        <v>0</v>
      </c>
      <c r="RC67" s="30">
        <v>0</v>
      </c>
      <c r="RD67" s="30">
        <v>0</v>
      </c>
      <c r="RE67" s="30">
        <v>0</v>
      </c>
      <c r="RF67" s="30">
        <v>0</v>
      </c>
      <c r="RG67" s="30">
        <v>0</v>
      </c>
      <c r="RH67" s="30">
        <v>0</v>
      </c>
      <c r="RI67" s="30">
        <v>125013615640</v>
      </c>
      <c r="RJ67" s="30">
        <v>5000750552</v>
      </c>
      <c r="RK67" s="63">
        <v>5000750552</v>
      </c>
      <c r="RL67" s="30">
        <v>4548608980</v>
      </c>
      <c r="RM67" s="30">
        <v>329141324</v>
      </c>
      <c r="RN67" s="30">
        <v>117478353</v>
      </c>
      <c r="RO67" s="30">
        <v>0</v>
      </c>
      <c r="RP67" s="30">
        <v>0</v>
      </c>
      <c r="RQ67" s="30">
        <v>0</v>
      </c>
      <c r="RR67" s="30">
        <v>0</v>
      </c>
      <c r="RS67" s="30">
        <v>0</v>
      </c>
      <c r="RT67" s="30">
        <v>0</v>
      </c>
      <c r="RU67" s="30">
        <v>0</v>
      </c>
      <c r="RV67" s="30">
        <v>2978229</v>
      </c>
      <c r="RW67" s="30">
        <v>2543666</v>
      </c>
      <c r="RX67" s="30">
        <v>0</v>
      </c>
      <c r="RY67" s="30">
        <v>0</v>
      </c>
      <c r="RZ67" s="30">
        <v>0</v>
      </c>
      <c r="SA67" s="30">
        <v>0</v>
      </c>
      <c r="SB67" s="30">
        <v>0</v>
      </c>
      <c r="SC67" s="30">
        <v>0</v>
      </c>
      <c r="SD67" s="30">
        <v>0</v>
      </c>
      <c r="SE67" s="30">
        <v>0</v>
      </c>
      <c r="SF67" s="30">
        <v>0</v>
      </c>
      <c r="SG67" s="30">
        <v>0</v>
      </c>
      <c r="SH67" s="30">
        <v>0</v>
      </c>
      <c r="SI67" s="30">
        <v>0</v>
      </c>
      <c r="SJ67" s="30">
        <v>0</v>
      </c>
      <c r="SK67" s="30">
        <v>0</v>
      </c>
      <c r="SL67" s="30">
        <v>0</v>
      </c>
      <c r="SM67" s="30">
        <v>0</v>
      </c>
      <c r="SN67" s="30">
        <v>0</v>
      </c>
      <c r="SO67" s="30">
        <v>0</v>
      </c>
      <c r="SP67" s="30">
        <v>0</v>
      </c>
      <c r="SQ67" s="30">
        <v>0</v>
      </c>
      <c r="SR67" s="30">
        <v>0</v>
      </c>
      <c r="SS67" s="30">
        <v>0</v>
      </c>
      <c r="ST67" s="30">
        <v>0</v>
      </c>
      <c r="SU67" s="30">
        <v>0</v>
      </c>
      <c r="SV67" s="30">
        <v>0</v>
      </c>
      <c r="SW67" s="30">
        <v>0</v>
      </c>
      <c r="SX67" s="30">
        <v>0</v>
      </c>
      <c r="SY67" s="30">
        <v>0</v>
      </c>
      <c r="SZ67" s="30">
        <v>0</v>
      </c>
      <c r="TA67" s="30">
        <v>0</v>
      </c>
      <c r="TB67" s="30">
        <v>0</v>
      </c>
      <c r="TC67" s="30">
        <v>0</v>
      </c>
      <c r="TD67" s="30">
        <v>0</v>
      </c>
      <c r="TE67" s="30">
        <v>0</v>
      </c>
      <c r="TF67" s="30">
        <v>0</v>
      </c>
      <c r="TG67" s="30">
        <v>0</v>
      </c>
      <c r="TH67" s="30">
        <v>0</v>
      </c>
      <c r="TI67" s="30">
        <f t="shared" si="18"/>
        <v>446619677</v>
      </c>
      <c r="TJ67" s="30">
        <f t="shared" si="6"/>
        <v>120000000000</v>
      </c>
      <c r="TK67" s="30">
        <v>120000000000</v>
      </c>
      <c r="TL67" s="30">
        <v>89343501974</v>
      </c>
      <c r="TM67" s="30">
        <v>0</v>
      </c>
      <c r="TN67" s="30">
        <v>0</v>
      </c>
      <c r="TO67" s="30">
        <v>0</v>
      </c>
      <c r="TP67" s="30">
        <v>0</v>
      </c>
      <c r="TQ67" s="30">
        <v>0</v>
      </c>
      <c r="TR67" s="30">
        <v>0</v>
      </c>
      <c r="TS67" s="30">
        <v>30656498026</v>
      </c>
      <c r="TT67" s="30">
        <v>0</v>
      </c>
      <c r="TU67" s="30">
        <v>12865088</v>
      </c>
      <c r="TV67" s="30">
        <v>0</v>
      </c>
      <c r="TW67" s="30">
        <v>6152816</v>
      </c>
      <c r="TX67" s="30">
        <v>1047615</v>
      </c>
      <c r="TY67" s="30">
        <v>5664657</v>
      </c>
      <c r="TZ67" s="30">
        <v>0</v>
      </c>
      <c r="UA67" s="30">
        <v>0</v>
      </c>
      <c r="UB67" s="30">
        <v>0</v>
      </c>
      <c r="UC67" s="30">
        <v>0</v>
      </c>
      <c r="UD67" s="30">
        <v>0</v>
      </c>
      <c r="UE67" s="30">
        <v>0</v>
      </c>
      <c r="UF67" s="30">
        <v>0</v>
      </c>
      <c r="UG67" s="30">
        <f t="shared" si="24"/>
        <v>661369710586</v>
      </c>
      <c r="UH67" s="1">
        <v>1591068955729</v>
      </c>
      <c r="UI67" s="1">
        <f>SUM($UG$64:UG67)-UH67</f>
        <v>0</v>
      </c>
    </row>
    <row r="68" spans="2:555">
      <c r="B68" s="58">
        <v>40299</v>
      </c>
      <c r="C68" s="30">
        <f t="shared" ref="C68:C75" si="25">D68+AI68</f>
        <v>145439942367</v>
      </c>
      <c r="D68" s="30">
        <f t="shared" ref="D68:D75" si="26">E68+S68</f>
        <v>76293762786</v>
      </c>
      <c r="E68" s="30">
        <v>65646010083</v>
      </c>
      <c r="F68" s="30">
        <v>29000261</v>
      </c>
      <c r="G68" s="30">
        <v>959400</v>
      </c>
      <c r="H68" s="30">
        <v>17865948350</v>
      </c>
      <c r="I68" s="30">
        <v>15645210970.095001</v>
      </c>
      <c r="J68" s="30">
        <v>2220737379.9049988</v>
      </c>
      <c r="K68" s="30">
        <v>0</v>
      </c>
      <c r="L68" s="30">
        <v>3215982188</v>
      </c>
      <c r="M68" s="30">
        <v>33860192347</v>
      </c>
      <c r="N68" s="30">
        <v>33860192347</v>
      </c>
      <c r="O68" s="30">
        <v>0</v>
      </c>
      <c r="P68" s="30">
        <v>704805807</v>
      </c>
      <c r="Q68" s="30">
        <v>2668237504</v>
      </c>
      <c r="R68" s="30">
        <v>2476657371</v>
      </c>
      <c r="S68" s="30">
        <v>10647752703</v>
      </c>
      <c r="T68" s="30">
        <v>3374156000</v>
      </c>
      <c r="U68" s="30">
        <v>3506091000</v>
      </c>
      <c r="V68" s="30">
        <v>6880247000</v>
      </c>
      <c r="W68" s="30">
        <v>250779027</v>
      </c>
      <c r="X68" s="30">
        <v>432605866</v>
      </c>
      <c r="Y68" s="30">
        <v>48772048</v>
      </c>
      <c r="Z68" s="30">
        <v>0</v>
      </c>
      <c r="AA68" s="30">
        <v>0</v>
      </c>
      <c r="AB68" s="30">
        <v>112328670</v>
      </c>
      <c r="AC68" s="30">
        <v>41232523</v>
      </c>
      <c r="AD68" s="30">
        <v>2879998593</v>
      </c>
      <c r="AE68" s="30">
        <v>0</v>
      </c>
      <c r="AF68" s="30">
        <v>0</v>
      </c>
      <c r="AG68" s="30">
        <v>0</v>
      </c>
      <c r="AH68" s="30">
        <v>0</v>
      </c>
      <c r="AI68" s="30">
        <f t="shared" ref="AI68:AI75" si="27">AJ68+AO68+BD68+BT68+CC68+CD68+CE68+DI68+DL68+DM68+FR68+GU68+HZ68+MQ68+MR68</f>
        <v>69146179581</v>
      </c>
      <c r="AJ68" s="30">
        <v>57661449</v>
      </c>
      <c r="AK68" s="30">
        <v>56265449</v>
      </c>
      <c r="AL68" s="30">
        <v>1396000</v>
      </c>
      <c r="AM68" s="30">
        <v>0</v>
      </c>
      <c r="AN68" s="30">
        <v>0</v>
      </c>
      <c r="AO68" s="30">
        <v>1213433335</v>
      </c>
      <c r="AP68" s="30">
        <v>1182128475</v>
      </c>
      <c r="AQ68" s="30">
        <v>5653219</v>
      </c>
      <c r="AR68" s="30">
        <v>15237270</v>
      </c>
      <c r="AS68" s="30">
        <v>73105</v>
      </c>
      <c r="AT68" s="30">
        <v>5100466</v>
      </c>
      <c r="AU68" s="30">
        <v>5240800</v>
      </c>
      <c r="AV68" s="30">
        <v>0</v>
      </c>
      <c r="AW68" s="30">
        <v>0</v>
      </c>
      <c r="AX68" s="30">
        <v>0</v>
      </c>
      <c r="AY68" s="30">
        <v>0</v>
      </c>
      <c r="AZ68" s="30">
        <v>0</v>
      </c>
      <c r="BA68" s="30">
        <v>0</v>
      </c>
      <c r="BB68" s="30">
        <v>0</v>
      </c>
      <c r="BC68" s="30">
        <v>0</v>
      </c>
      <c r="BD68" s="30">
        <v>3377211449</v>
      </c>
      <c r="BE68" s="30">
        <v>8931</v>
      </c>
      <c r="BF68" s="30">
        <v>2742915660</v>
      </c>
      <c r="BG68" s="30">
        <v>488189617</v>
      </c>
      <c r="BH68" s="30">
        <v>27804</v>
      </c>
      <c r="BI68" s="30">
        <v>0</v>
      </c>
      <c r="BJ68" s="30">
        <v>105748</v>
      </c>
      <c r="BK68" s="30">
        <v>14202206</v>
      </c>
      <c r="BL68" s="30">
        <v>7557355</v>
      </c>
      <c r="BM68" s="30">
        <v>0</v>
      </c>
      <c r="BN68" s="30">
        <v>7024220</v>
      </c>
      <c r="BO68" s="30">
        <v>402696</v>
      </c>
      <c r="BP68" s="30">
        <v>0</v>
      </c>
      <c r="BQ68" s="30">
        <v>0</v>
      </c>
      <c r="BR68" s="30">
        <v>116777212</v>
      </c>
      <c r="BS68" s="30">
        <v>0</v>
      </c>
      <c r="BT68" s="30">
        <v>70824038</v>
      </c>
      <c r="BU68" s="30">
        <v>0</v>
      </c>
      <c r="BV68" s="30">
        <v>653390</v>
      </c>
      <c r="BW68" s="30">
        <v>1891855</v>
      </c>
      <c r="BX68" s="30">
        <v>4125000</v>
      </c>
      <c r="BY68" s="30">
        <v>64153793</v>
      </c>
      <c r="BZ68" s="30">
        <v>0</v>
      </c>
      <c r="CA68" s="30">
        <v>0</v>
      </c>
      <c r="CB68" s="30">
        <v>0</v>
      </c>
      <c r="CC68" s="30">
        <v>3441210513</v>
      </c>
      <c r="CD68" s="30">
        <v>10147814</v>
      </c>
      <c r="CE68" s="30">
        <v>3269893750</v>
      </c>
      <c r="CF68" s="30">
        <v>163823986</v>
      </c>
      <c r="CG68" s="30">
        <v>0</v>
      </c>
      <c r="CH68" s="30">
        <v>38680425</v>
      </c>
      <c r="CI68" s="30">
        <v>22700124</v>
      </c>
      <c r="CJ68" s="30">
        <v>1193200</v>
      </c>
      <c r="CK68" s="30">
        <v>13060792</v>
      </c>
      <c r="CL68" s="30">
        <v>2560423</v>
      </c>
      <c r="CM68" s="30">
        <v>842163</v>
      </c>
      <c r="CN68" s="30">
        <v>699539</v>
      </c>
      <c r="CO68" s="30">
        <v>282131</v>
      </c>
      <c r="CP68" s="30">
        <v>4061876</v>
      </c>
      <c r="CQ68" s="30">
        <v>0</v>
      </c>
      <c r="CR68" s="30">
        <v>0</v>
      </c>
      <c r="CS68" s="30">
        <v>2763700030</v>
      </c>
      <c r="CT68" s="30">
        <v>1495102511</v>
      </c>
      <c r="CU68" s="30">
        <v>29107658</v>
      </c>
      <c r="CV68" s="30">
        <v>26753575</v>
      </c>
      <c r="CW68" s="30">
        <v>20085859</v>
      </c>
      <c r="CX68" s="30">
        <v>7767126</v>
      </c>
      <c r="CY68" s="30">
        <v>935625</v>
      </c>
      <c r="CZ68" s="30">
        <f t="shared" si="8"/>
        <v>1178371030</v>
      </c>
      <c r="DA68" s="30">
        <v>1040626418</v>
      </c>
      <c r="DB68" s="30">
        <v>112955612</v>
      </c>
      <c r="DC68" s="30">
        <v>0</v>
      </c>
      <c r="DD68" s="30">
        <v>24789000</v>
      </c>
      <c r="DE68" s="30">
        <v>5576646</v>
      </c>
      <c r="DF68" s="30">
        <v>0</v>
      </c>
      <c r="DG68" s="30">
        <v>0</v>
      </c>
      <c r="DH68" s="30">
        <v>39989913</v>
      </c>
      <c r="DI68" s="30">
        <v>20968</v>
      </c>
      <c r="DJ68" s="30">
        <v>0</v>
      </c>
      <c r="DK68" s="30">
        <v>20968</v>
      </c>
      <c r="DL68" s="30">
        <v>0</v>
      </c>
      <c r="DM68" s="30">
        <f t="shared" si="9"/>
        <v>551468644</v>
      </c>
      <c r="DN68" s="30">
        <v>53350458</v>
      </c>
      <c r="DO68" s="30">
        <v>17341079</v>
      </c>
      <c r="DP68" s="30">
        <v>11027098</v>
      </c>
      <c r="DQ68" s="30">
        <v>6313981</v>
      </c>
      <c r="DR68" s="30">
        <v>329874031</v>
      </c>
      <c r="DS68" s="30">
        <v>15437638</v>
      </c>
      <c r="DT68" s="30">
        <v>14254293</v>
      </c>
      <c r="DU68" s="30">
        <v>1087680</v>
      </c>
      <c r="DV68" s="30">
        <v>95665</v>
      </c>
      <c r="DW68" s="30">
        <v>10101700</v>
      </c>
      <c r="DX68" s="30">
        <v>1738000</v>
      </c>
      <c r="DY68" s="30">
        <v>1321600</v>
      </c>
      <c r="DZ68" s="30">
        <v>0</v>
      </c>
      <c r="EA68" s="30">
        <v>7042100</v>
      </c>
      <c r="EB68" s="30">
        <v>0</v>
      </c>
      <c r="EC68" s="30">
        <v>9683185</v>
      </c>
      <c r="ED68" s="30">
        <v>23360</v>
      </c>
      <c r="EE68" s="30">
        <v>9655300</v>
      </c>
      <c r="EF68" s="30">
        <v>4525</v>
      </c>
      <c r="EG68" s="30">
        <v>0</v>
      </c>
      <c r="EH68" s="30">
        <v>0</v>
      </c>
      <c r="EI68" s="30">
        <v>0</v>
      </c>
      <c r="EJ68" s="30">
        <v>0</v>
      </c>
      <c r="EK68" s="30">
        <v>36561189</v>
      </c>
      <c r="EL68" s="30">
        <v>3450603</v>
      </c>
      <c r="EM68" s="30">
        <v>510468</v>
      </c>
      <c r="EN68" s="30">
        <v>20974920</v>
      </c>
      <c r="EO68" s="30">
        <v>1615143</v>
      </c>
      <c r="EP68" s="30">
        <v>441870</v>
      </c>
      <c r="EQ68" s="30">
        <v>16995</v>
      </c>
      <c r="ER68" s="30">
        <v>33990</v>
      </c>
      <c r="ES68" s="30">
        <v>935343</v>
      </c>
      <c r="ET68" s="30">
        <v>186945</v>
      </c>
      <c r="EU68" s="30">
        <v>4435695</v>
      </c>
      <c r="EV68" s="30">
        <v>1523061</v>
      </c>
      <c r="EW68" s="30">
        <v>44390940</v>
      </c>
      <c r="EX68" s="30">
        <v>271920</v>
      </c>
      <c r="EY68" s="30">
        <v>0</v>
      </c>
      <c r="EZ68" s="30">
        <v>34771770</v>
      </c>
      <c r="FA68" s="30">
        <v>9347250</v>
      </c>
      <c r="FB68" s="30">
        <v>0</v>
      </c>
      <c r="FC68" s="30">
        <v>133488</v>
      </c>
      <c r="FD68" s="30">
        <v>0</v>
      </c>
      <c r="FE68" s="30">
        <v>0</v>
      </c>
      <c r="FF68" s="30">
        <v>181056001</v>
      </c>
      <c r="FG68" s="30">
        <v>150903076</v>
      </c>
      <c r="FH68" s="30">
        <v>2821170</v>
      </c>
      <c r="FI68" s="30">
        <v>138881800</v>
      </c>
      <c r="FJ68" s="30">
        <v>7924863</v>
      </c>
      <c r="FK68" s="30">
        <v>1143797</v>
      </c>
      <c r="FL68" s="30">
        <v>0</v>
      </c>
      <c r="FM68" s="30">
        <v>0</v>
      </c>
      <c r="FN68" s="30">
        <v>0</v>
      </c>
      <c r="FO68" s="30">
        <v>6781066</v>
      </c>
      <c r="FP68" s="30">
        <v>1275243</v>
      </c>
      <c r="FQ68" s="30">
        <v>0</v>
      </c>
      <c r="FR68" s="30">
        <f t="shared" si="10"/>
        <v>328735536</v>
      </c>
      <c r="FS68" s="30">
        <v>119611408</v>
      </c>
      <c r="FT68" s="30">
        <v>87014</v>
      </c>
      <c r="FU68" s="30">
        <v>19049149</v>
      </c>
      <c r="FV68" s="30">
        <v>71760242</v>
      </c>
      <c r="FW68" s="30">
        <v>79721</v>
      </c>
      <c r="FX68" s="30">
        <v>71680521</v>
      </c>
      <c r="FY68" s="30">
        <v>0</v>
      </c>
      <c r="FZ68" s="30">
        <v>152955</v>
      </c>
      <c r="GA68" s="30">
        <v>11220348</v>
      </c>
      <c r="GB68" s="30">
        <v>17341700</v>
      </c>
      <c r="GC68" s="30">
        <v>6208173</v>
      </c>
      <c r="GD68" s="30">
        <v>0</v>
      </c>
      <c r="GE68" s="30">
        <v>6208173</v>
      </c>
      <c r="GF68" s="30">
        <v>0</v>
      </c>
      <c r="GG68" s="30">
        <v>113975</v>
      </c>
      <c r="GH68" s="30">
        <v>9174321</v>
      </c>
      <c r="GI68" s="30">
        <v>73378160</v>
      </c>
      <c r="GJ68" s="30">
        <v>73378160</v>
      </c>
      <c r="GK68" s="30">
        <v>0</v>
      </c>
      <c r="GL68" s="30">
        <v>120249499</v>
      </c>
      <c r="GM68" s="30">
        <v>6154289</v>
      </c>
      <c r="GN68" s="30">
        <v>1046000</v>
      </c>
      <c r="GO68" s="30">
        <v>817000</v>
      </c>
      <c r="GP68" s="30">
        <v>38462048</v>
      </c>
      <c r="GQ68" s="30">
        <v>17086659</v>
      </c>
      <c r="GR68" s="30">
        <v>72700</v>
      </c>
      <c r="GS68" s="30">
        <v>0</v>
      </c>
      <c r="GT68" s="30">
        <v>56610803</v>
      </c>
      <c r="GU68" s="30">
        <v>2437383891</v>
      </c>
      <c r="GV68" s="30">
        <v>0</v>
      </c>
      <c r="GW68" s="30">
        <v>0</v>
      </c>
      <c r="GX68" s="30">
        <v>0</v>
      </c>
      <c r="GY68" s="30">
        <v>0</v>
      </c>
      <c r="GZ68" s="30">
        <f t="shared" si="19"/>
        <v>2428752130</v>
      </c>
      <c r="HA68" s="30">
        <v>2471810</v>
      </c>
      <c r="HB68" s="30">
        <v>6159951</v>
      </c>
      <c r="HC68" s="30">
        <v>0</v>
      </c>
      <c r="HD68" s="30">
        <v>0</v>
      </c>
      <c r="HE68" s="30">
        <v>0</v>
      </c>
      <c r="HF68" s="30">
        <v>0</v>
      </c>
      <c r="HG68" s="30">
        <v>0</v>
      </c>
      <c r="HH68" s="30">
        <f t="shared" si="11"/>
        <v>1927637088</v>
      </c>
      <c r="HI68" s="30">
        <f t="shared" si="12"/>
        <v>501115042</v>
      </c>
      <c r="HJ68" s="30">
        <v>1927637088</v>
      </c>
      <c r="HK68" s="30">
        <v>501115042</v>
      </c>
      <c r="HL68" s="30">
        <v>0</v>
      </c>
      <c r="HM68" s="30">
        <v>0</v>
      </c>
      <c r="HN68" s="30">
        <v>0</v>
      </c>
      <c r="HO68" s="30">
        <v>0</v>
      </c>
      <c r="HP68" s="30">
        <v>240999272</v>
      </c>
      <c r="HQ68" s="30">
        <v>3280989</v>
      </c>
      <c r="HR68" s="30">
        <v>4719405</v>
      </c>
      <c r="HS68" s="30">
        <v>21127320</v>
      </c>
      <c r="HT68" s="30">
        <v>211871558</v>
      </c>
      <c r="HU68" s="30">
        <v>0</v>
      </c>
      <c r="HV68" s="30">
        <v>0</v>
      </c>
      <c r="HW68" s="30">
        <v>0</v>
      </c>
      <c r="HX68" s="30">
        <f t="shared" si="13"/>
        <v>1927637088</v>
      </c>
      <c r="HY68" s="30">
        <f t="shared" si="14"/>
        <v>501115042</v>
      </c>
      <c r="HZ68" s="30">
        <v>54350262718</v>
      </c>
      <c r="IA68" s="30">
        <v>52599344941</v>
      </c>
      <c r="IB68" s="30">
        <v>52599344941</v>
      </c>
      <c r="IC68" s="30">
        <v>0</v>
      </c>
      <c r="ID68" s="30">
        <v>0</v>
      </c>
      <c r="IE68" s="30">
        <v>0</v>
      </c>
      <c r="IF68" s="30">
        <v>0</v>
      </c>
      <c r="IG68" s="30">
        <v>46286925681</v>
      </c>
      <c r="IH68" s="30">
        <v>44972002116</v>
      </c>
      <c r="II68" s="30">
        <v>0</v>
      </c>
      <c r="IJ68" s="30">
        <v>1314923565</v>
      </c>
      <c r="IK68" s="30">
        <v>0</v>
      </c>
      <c r="IL68" s="30">
        <v>3301457660</v>
      </c>
      <c r="IM68" s="30">
        <v>1826426129</v>
      </c>
      <c r="IN68" s="30">
        <v>207230926</v>
      </c>
      <c r="IO68" s="30">
        <v>155423194</v>
      </c>
      <c r="IP68" s="30">
        <v>2938803540</v>
      </c>
      <c r="IQ68" s="30">
        <v>0</v>
      </c>
      <c r="IR68" s="30">
        <v>0</v>
      </c>
      <c r="IS68" s="30">
        <v>0</v>
      </c>
      <c r="IT68" s="30">
        <v>0</v>
      </c>
      <c r="IU68" s="30">
        <v>0</v>
      </c>
      <c r="IV68" s="30">
        <v>184535471</v>
      </c>
      <c r="IW68" s="30">
        <v>0</v>
      </c>
      <c r="IX68" s="30">
        <v>0</v>
      </c>
      <c r="IY68" s="30">
        <v>0</v>
      </c>
      <c r="IZ68" s="30">
        <v>0</v>
      </c>
      <c r="JA68" s="30">
        <v>1000000000</v>
      </c>
      <c r="JB68" s="30">
        <v>0</v>
      </c>
      <c r="JC68" s="43">
        <v>0</v>
      </c>
      <c r="JD68" s="30">
        <v>0</v>
      </c>
      <c r="JE68" s="30">
        <v>0</v>
      </c>
      <c r="JF68" s="30">
        <v>0</v>
      </c>
      <c r="JG68" s="30">
        <v>0</v>
      </c>
      <c r="JH68" s="30">
        <v>0</v>
      </c>
      <c r="JI68" s="30">
        <v>0</v>
      </c>
      <c r="JJ68" s="30">
        <v>0</v>
      </c>
      <c r="JK68" s="30">
        <v>0</v>
      </c>
      <c r="JL68" s="30"/>
      <c r="JM68" s="43">
        <v>0</v>
      </c>
      <c r="JN68" s="43">
        <v>0</v>
      </c>
      <c r="JO68" s="30">
        <v>4824226855</v>
      </c>
      <c r="JP68" s="30">
        <v>0</v>
      </c>
      <c r="JQ68" s="30">
        <v>0</v>
      </c>
      <c r="JR68" s="30">
        <v>0</v>
      </c>
      <c r="JS68" s="30">
        <v>0</v>
      </c>
      <c r="JT68" s="30">
        <v>0</v>
      </c>
      <c r="JU68" s="30">
        <v>0</v>
      </c>
      <c r="JV68" s="30">
        <v>0</v>
      </c>
      <c r="JW68" s="30">
        <v>0</v>
      </c>
      <c r="JX68" s="30">
        <v>0</v>
      </c>
      <c r="JY68" s="30">
        <v>0</v>
      </c>
      <c r="JZ68" s="30">
        <v>0</v>
      </c>
      <c r="KA68" s="30">
        <v>0</v>
      </c>
      <c r="KB68" s="30">
        <v>0</v>
      </c>
      <c r="KC68" s="30">
        <v>0</v>
      </c>
      <c r="KD68" s="30">
        <v>0</v>
      </c>
      <c r="KE68" s="30">
        <v>0</v>
      </c>
      <c r="KF68" s="30">
        <v>0</v>
      </c>
      <c r="KG68" s="30">
        <v>0</v>
      </c>
      <c r="KH68" s="30">
        <v>0</v>
      </c>
      <c r="KI68" s="30">
        <v>0</v>
      </c>
      <c r="KJ68" s="43">
        <v>0</v>
      </c>
      <c r="KK68" s="43">
        <v>0</v>
      </c>
      <c r="KL68" s="43">
        <v>0</v>
      </c>
      <c r="KM68" s="30">
        <v>1750917777</v>
      </c>
      <c r="KN68" s="30">
        <v>962476242</v>
      </c>
      <c r="KO68" s="30">
        <v>28333720</v>
      </c>
      <c r="KP68" s="30">
        <v>13050223</v>
      </c>
      <c r="KQ68" s="30">
        <v>6524579</v>
      </c>
      <c r="KR68" s="30">
        <v>0</v>
      </c>
      <c r="KS68" s="30">
        <v>2446943</v>
      </c>
      <c r="KT68" s="30">
        <v>3298763</v>
      </c>
      <c r="KU68" s="30">
        <v>0</v>
      </c>
      <c r="KV68" s="30">
        <v>54860627</v>
      </c>
      <c r="KW68" s="30">
        <v>0</v>
      </c>
      <c r="KX68" s="30">
        <v>709400</v>
      </c>
      <c r="KY68" s="30">
        <v>2159773</v>
      </c>
      <c r="KZ68" s="30">
        <v>2453139</v>
      </c>
      <c r="LA68" s="30">
        <v>9794150</v>
      </c>
      <c r="LB68" s="30">
        <v>1721396</v>
      </c>
      <c r="LC68" s="30">
        <v>3524435</v>
      </c>
      <c r="LD68" s="30">
        <v>639722642</v>
      </c>
      <c r="LE68" s="30">
        <v>216001</v>
      </c>
      <c r="LF68" s="30">
        <v>641436</v>
      </c>
      <c r="LG68" s="30">
        <v>0</v>
      </c>
      <c r="LH68" s="30">
        <v>4613957</v>
      </c>
      <c r="LI68" s="30">
        <v>10675761</v>
      </c>
      <c r="LJ68" s="30">
        <v>0</v>
      </c>
      <c r="LK68" s="30">
        <v>0</v>
      </c>
      <c r="LL68" s="30">
        <v>948065</v>
      </c>
      <c r="LM68" s="30">
        <v>1052746</v>
      </c>
      <c r="LN68" s="30">
        <v>0</v>
      </c>
      <c r="LO68" s="30">
        <v>0</v>
      </c>
      <c r="LP68" s="30">
        <v>1693779</v>
      </c>
      <c r="LQ68" s="30">
        <v>0</v>
      </c>
      <c r="LR68" s="31">
        <v>0</v>
      </c>
      <c r="LS68" s="31">
        <v>0</v>
      </c>
      <c r="LT68" s="31">
        <v>0</v>
      </c>
      <c r="LU68" s="31">
        <v>0</v>
      </c>
      <c r="LV68" s="31">
        <v>0</v>
      </c>
      <c r="LW68" s="31">
        <v>0</v>
      </c>
      <c r="LX68" s="31">
        <v>0</v>
      </c>
      <c r="LY68" s="31">
        <v>0</v>
      </c>
      <c r="LZ68" s="31">
        <v>0</v>
      </c>
      <c r="MA68" s="31">
        <v>0</v>
      </c>
      <c r="MB68" s="31">
        <v>0</v>
      </c>
      <c r="MC68" s="31">
        <v>0</v>
      </c>
      <c r="MD68" s="31">
        <v>0</v>
      </c>
      <c r="ME68" s="31">
        <v>0</v>
      </c>
      <c r="MF68" s="31">
        <v>0</v>
      </c>
      <c r="MG68" s="31">
        <v>0</v>
      </c>
      <c r="MH68" s="31">
        <v>0</v>
      </c>
      <c r="MI68" s="31">
        <v>0</v>
      </c>
      <c r="MJ68" s="31">
        <v>0</v>
      </c>
      <c r="MK68" s="31">
        <v>0</v>
      </c>
      <c r="ML68" s="31">
        <v>0</v>
      </c>
      <c r="MM68" s="31">
        <v>0</v>
      </c>
      <c r="MN68" s="31">
        <v>0</v>
      </c>
      <c r="MO68" s="31">
        <v>0</v>
      </c>
      <c r="MP68" s="31">
        <v>0</v>
      </c>
      <c r="MQ68" s="30">
        <v>37275077</v>
      </c>
      <c r="MR68" s="30">
        <v>650399</v>
      </c>
      <c r="MS68" s="62">
        <f t="shared" ref="MS68:MS75" si="28">MT68+OS68+OA68+PT68</f>
        <v>17536313343</v>
      </c>
      <c r="MT68" s="30">
        <v>14006438479</v>
      </c>
      <c r="MU68" s="30">
        <v>0</v>
      </c>
      <c r="MV68" s="30">
        <v>1937328700</v>
      </c>
      <c r="MW68" s="30">
        <v>0</v>
      </c>
      <c r="MX68" s="30">
        <v>0</v>
      </c>
      <c r="MY68" s="30">
        <v>0</v>
      </c>
      <c r="MZ68" s="30">
        <v>0</v>
      </c>
      <c r="NA68" s="30">
        <f t="shared" ref="NA68:NA75" si="29">SUM(NB68:NC68)</f>
        <v>0</v>
      </c>
      <c r="NB68" s="30">
        <v>0</v>
      </c>
      <c r="NC68" s="30">
        <v>0</v>
      </c>
      <c r="ND68" s="30">
        <f t="shared" ref="ND68:ND75" si="30">SUM(NE68:NF68)</f>
        <v>0</v>
      </c>
      <c r="NE68" s="30">
        <v>0</v>
      </c>
      <c r="NF68" s="30">
        <v>0</v>
      </c>
      <c r="NG68" s="30">
        <v>713468788</v>
      </c>
      <c r="NH68" s="30">
        <v>0</v>
      </c>
      <c r="NI68" s="30">
        <v>0</v>
      </c>
      <c r="NJ68" s="30">
        <v>0</v>
      </c>
      <c r="NK68" s="30">
        <v>0</v>
      </c>
      <c r="NL68" s="30">
        <v>0</v>
      </c>
      <c r="NM68" s="30">
        <v>0</v>
      </c>
      <c r="NN68" s="30">
        <v>0</v>
      </c>
      <c r="NO68" s="30">
        <v>0</v>
      </c>
      <c r="NP68" s="30">
        <v>0</v>
      </c>
      <c r="NQ68" s="30">
        <v>0</v>
      </c>
      <c r="NR68" s="30">
        <v>0</v>
      </c>
      <c r="NS68" s="30">
        <v>0</v>
      </c>
      <c r="NT68" s="30">
        <v>0</v>
      </c>
      <c r="NU68" s="30">
        <v>622375430</v>
      </c>
      <c r="NV68" s="30">
        <v>0</v>
      </c>
      <c r="NW68" s="30">
        <v>0</v>
      </c>
      <c r="NX68" s="30">
        <v>622873</v>
      </c>
      <c r="NY68" s="30">
        <v>0</v>
      </c>
      <c r="NZ68" s="43">
        <v>10732642688</v>
      </c>
      <c r="OA68" s="30">
        <v>2490044937</v>
      </c>
      <c r="OB68" s="30">
        <v>0</v>
      </c>
      <c r="OC68" s="30">
        <v>0</v>
      </c>
      <c r="OD68" s="30">
        <v>0</v>
      </c>
      <c r="OE68" s="30">
        <v>0</v>
      </c>
      <c r="OF68" s="30">
        <v>0</v>
      </c>
      <c r="OG68" s="30">
        <v>0</v>
      </c>
      <c r="OH68" s="30">
        <v>0</v>
      </c>
      <c r="OI68" s="30">
        <v>0</v>
      </c>
      <c r="OJ68" s="30">
        <v>0</v>
      </c>
      <c r="OK68" s="30">
        <v>0</v>
      </c>
      <c r="OL68" s="30">
        <v>0</v>
      </c>
      <c r="OM68" s="30">
        <v>0</v>
      </c>
      <c r="ON68" s="30">
        <v>0</v>
      </c>
      <c r="OO68" s="30">
        <v>0</v>
      </c>
      <c r="OP68" s="30">
        <v>26207206</v>
      </c>
      <c r="OQ68" s="30">
        <v>0</v>
      </c>
      <c r="OR68" s="43">
        <v>2463837731</v>
      </c>
      <c r="OS68" s="30">
        <v>1039829927</v>
      </c>
      <c r="OT68" s="30">
        <v>0</v>
      </c>
      <c r="OU68" s="30">
        <v>1013706361</v>
      </c>
      <c r="OV68" s="30">
        <v>0</v>
      </c>
      <c r="OW68" s="30">
        <v>0</v>
      </c>
      <c r="OX68" s="30">
        <v>272500</v>
      </c>
      <c r="OY68" s="30">
        <v>0</v>
      </c>
      <c r="OZ68" s="30">
        <v>0</v>
      </c>
      <c r="PA68" s="30">
        <v>0</v>
      </c>
      <c r="PB68" s="30">
        <v>0</v>
      </c>
      <c r="PC68" s="30">
        <v>0</v>
      </c>
      <c r="PD68" s="30">
        <v>0</v>
      </c>
      <c r="PE68" s="30">
        <v>0</v>
      </c>
      <c r="PF68" s="30">
        <v>0</v>
      </c>
      <c r="PG68" s="30">
        <v>0</v>
      </c>
      <c r="PH68" s="30">
        <v>0</v>
      </c>
      <c r="PI68" s="30">
        <v>0</v>
      </c>
      <c r="PJ68" s="30">
        <v>0</v>
      </c>
      <c r="PK68" s="30">
        <v>0</v>
      </c>
      <c r="PL68" s="30">
        <v>0</v>
      </c>
      <c r="PM68" s="30">
        <v>18321859</v>
      </c>
      <c r="PN68" s="30">
        <v>18321859</v>
      </c>
      <c r="PO68" s="30">
        <v>0</v>
      </c>
      <c r="PP68" s="30">
        <v>0</v>
      </c>
      <c r="PQ68" s="30">
        <v>0</v>
      </c>
      <c r="PR68" s="30">
        <v>0</v>
      </c>
      <c r="PS68" s="43">
        <v>7529207</v>
      </c>
      <c r="PT68" s="30">
        <f t="shared" si="15"/>
        <v>0</v>
      </c>
      <c r="PU68" s="30">
        <v>0</v>
      </c>
      <c r="PV68" s="30">
        <v>0</v>
      </c>
      <c r="PW68" s="30">
        <v>0</v>
      </c>
      <c r="PX68" s="30">
        <v>0</v>
      </c>
      <c r="PY68" s="30">
        <v>0</v>
      </c>
      <c r="PZ68" s="30">
        <v>0</v>
      </c>
      <c r="QA68" s="30">
        <v>0</v>
      </c>
      <c r="QB68" s="43">
        <v>0</v>
      </c>
      <c r="QC68" s="43">
        <v>0</v>
      </c>
      <c r="QD68" s="43">
        <v>0</v>
      </c>
      <c r="QE68" s="43">
        <v>0</v>
      </c>
      <c r="QF68" s="43">
        <v>0</v>
      </c>
      <c r="QG68" s="43">
        <v>0</v>
      </c>
      <c r="QH68" s="43">
        <v>0</v>
      </c>
      <c r="QI68" s="43">
        <v>0</v>
      </c>
      <c r="QJ68" s="43">
        <v>0</v>
      </c>
      <c r="QK68" s="43">
        <v>0</v>
      </c>
      <c r="QL68" s="43">
        <v>0</v>
      </c>
      <c r="QM68" s="43">
        <v>0</v>
      </c>
      <c r="QN68" s="43">
        <v>0</v>
      </c>
      <c r="QO68" s="30">
        <f t="shared" si="16"/>
        <v>146575924560</v>
      </c>
      <c r="QP68" s="30">
        <f t="shared" si="17"/>
        <v>38495894394</v>
      </c>
      <c r="QQ68" s="30">
        <v>-34481613</v>
      </c>
      <c r="QR68" s="30">
        <v>-34481613</v>
      </c>
      <c r="QS68" s="30">
        <v>0</v>
      </c>
      <c r="QT68" s="30">
        <v>0</v>
      </c>
      <c r="QU68" s="30">
        <v>0</v>
      </c>
      <c r="QV68" s="30">
        <v>0</v>
      </c>
      <c r="QW68" s="30">
        <v>831643249</v>
      </c>
      <c r="QX68" s="30">
        <v>831416319</v>
      </c>
      <c r="QY68" s="30">
        <v>226930</v>
      </c>
      <c r="QZ68" s="30">
        <v>37698732758</v>
      </c>
      <c r="RA68" s="30">
        <v>0</v>
      </c>
      <c r="RB68" s="30">
        <v>0</v>
      </c>
      <c r="RC68" s="30">
        <v>0</v>
      </c>
      <c r="RD68" s="30">
        <v>0</v>
      </c>
      <c r="RE68" s="30">
        <v>0</v>
      </c>
      <c r="RF68" s="30">
        <v>0</v>
      </c>
      <c r="RG68" s="30">
        <v>0</v>
      </c>
      <c r="RH68" s="30">
        <v>0</v>
      </c>
      <c r="RI68" s="30">
        <v>108080030166</v>
      </c>
      <c r="RJ68" s="30">
        <v>8060057300</v>
      </c>
      <c r="RK68" s="63">
        <v>8060057300</v>
      </c>
      <c r="RL68" s="30">
        <v>7525625195</v>
      </c>
      <c r="RM68" s="30">
        <v>375793194</v>
      </c>
      <c r="RN68" s="30">
        <v>133248756</v>
      </c>
      <c r="RO68" s="30">
        <v>0</v>
      </c>
      <c r="RP68" s="30">
        <v>0</v>
      </c>
      <c r="RQ68" s="30">
        <v>0</v>
      </c>
      <c r="RR68" s="30">
        <v>0</v>
      </c>
      <c r="RS68" s="30">
        <v>0</v>
      </c>
      <c r="RT68" s="30">
        <v>20682051</v>
      </c>
      <c r="RU68" s="30">
        <v>0</v>
      </c>
      <c r="RV68" s="30">
        <v>3544418</v>
      </c>
      <c r="RW68" s="30">
        <v>1163686</v>
      </c>
      <c r="RX68" s="30">
        <v>0</v>
      </c>
      <c r="RY68" s="30">
        <v>0</v>
      </c>
      <c r="RZ68" s="30">
        <v>0</v>
      </c>
      <c r="SA68" s="30">
        <v>0</v>
      </c>
      <c r="SB68" s="30">
        <v>0</v>
      </c>
      <c r="SC68" s="30">
        <v>0</v>
      </c>
      <c r="SD68" s="30">
        <v>0</v>
      </c>
      <c r="SE68" s="30">
        <v>0</v>
      </c>
      <c r="SF68" s="30">
        <v>0</v>
      </c>
      <c r="SG68" s="30">
        <v>0</v>
      </c>
      <c r="SH68" s="30">
        <v>0</v>
      </c>
      <c r="SI68" s="30">
        <v>0</v>
      </c>
      <c r="SJ68" s="30">
        <v>0</v>
      </c>
      <c r="SK68" s="30">
        <v>0</v>
      </c>
      <c r="SL68" s="30">
        <v>0</v>
      </c>
      <c r="SM68" s="30">
        <v>0</v>
      </c>
      <c r="SN68" s="30">
        <v>0</v>
      </c>
      <c r="SO68" s="30">
        <v>0</v>
      </c>
      <c r="SP68" s="30">
        <v>0</v>
      </c>
      <c r="SQ68" s="30">
        <v>0</v>
      </c>
      <c r="SR68" s="30">
        <v>0</v>
      </c>
      <c r="SS68" s="30">
        <v>0</v>
      </c>
      <c r="ST68" s="30">
        <v>0</v>
      </c>
      <c r="SU68" s="30">
        <v>0</v>
      </c>
      <c r="SV68" s="30">
        <v>0</v>
      </c>
      <c r="SW68" s="30">
        <v>0</v>
      </c>
      <c r="SX68" s="30">
        <v>0</v>
      </c>
      <c r="SY68" s="30">
        <v>0</v>
      </c>
      <c r="SZ68" s="30">
        <v>0</v>
      </c>
      <c r="TA68" s="30">
        <v>0</v>
      </c>
      <c r="TB68" s="30">
        <v>0</v>
      </c>
      <c r="TC68" s="30">
        <v>0</v>
      </c>
      <c r="TD68" s="30">
        <v>0</v>
      </c>
      <c r="TE68" s="30">
        <v>0</v>
      </c>
      <c r="TF68" s="30">
        <v>0</v>
      </c>
      <c r="TG68" s="30">
        <v>0</v>
      </c>
      <c r="TH68" s="30">
        <v>0</v>
      </c>
      <c r="TI68" s="30">
        <f t="shared" si="18"/>
        <v>509041950</v>
      </c>
      <c r="TJ68" s="30">
        <f t="shared" ref="TJ68:TJ109" si="31">TL68+TR68+TS68+TT68</f>
        <v>100000000000</v>
      </c>
      <c r="TK68" s="30">
        <v>99999999649</v>
      </c>
      <c r="TL68" s="30">
        <v>0</v>
      </c>
      <c r="TM68" s="30">
        <v>-351</v>
      </c>
      <c r="TN68" s="30">
        <v>-351</v>
      </c>
      <c r="TO68" s="30">
        <v>0</v>
      </c>
      <c r="TP68" s="30">
        <v>0</v>
      </c>
      <c r="TQ68" s="30">
        <v>0</v>
      </c>
      <c r="TR68" s="30">
        <v>0</v>
      </c>
      <c r="TS68" s="30">
        <v>100000000000</v>
      </c>
      <c r="TT68" s="30">
        <v>0</v>
      </c>
      <c r="TU68" s="30">
        <v>19973217</v>
      </c>
      <c r="TV68" s="30">
        <v>0</v>
      </c>
      <c r="TW68" s="30">
        <v>9454558</v>
      </c>
      <c r="TX68" s="30">
        <v>1541317</v>
      </c>
      <c r="TY68" s="30">
        <v>8977342</v>
      </c>
      <c r="TZ68" s="30">
        <v>0</v>
      </c>
      <c r="UA68" s="30">
        <v>0</v>
      </c>
      <c r="UB68" s="30">
        <v>0</v>
      </c>
      <c r="UC68" s="30">
        <v>0</v>
      </c>
      <c r="UD68" s="30">
        <v>0</v>
      </c>
      <c r="UE68" s="30">
        <v>0</v>
      </c>
      <c r="UF68" s="30">
        <v>0</v>
      </c>
      <c r="UG68" s="30">
        <f t="shared" ref="UG68:UG88" si="32">C68+MS68+QO68</f>
        <v>309552180270</v>
      </c>
      <c r="UH68" s="1">
        <v>1900621135999</v>
      </c>
      <c r="UI68" s="1">
        <f>SUM($UG$64:UG68)-UH68</f>
        <v>0</v>
      </c>
    </row>
    <row r="69" spans="2:555">
      <c r="B69" s="58">
        <v>40330</v>
      </c>
      <c r="C69" s="30">
        <f t="shared" si="25"/>
        <v>147405829150</v>
      </c>
      <c r="D69" s="30">
        <f t="shared" si="26"/>
        <v>81959404142</v>
      </c>
      <c r="E69" s="43">
        <v>66845341031</v>
      </c>
      <c r="F69" s="43">
        <v>-21363707</v>
      </c>
      <c r="G69" s="43">
        <v>904920</v>
      </c>
      <c r="H69" s="43">
        <v>14286505703</v>
      </c>
      <c r="I69" s="43">
        <v>12510693044.022095</v>
      </c>
      <c r="J69" s="43">
        <v>1775812658.9779015</v>
      </c>
      <c r="K69" s="30">
        <v>0</v>
      </c>
      <c r="L69" s="43">
        <v>4188272793</v>
      </c>
      <c r="M69" s="43">
        <v>40199268807</v>
      </c>
      <c r="N69" s="43">
        <v>40199268807</v>
      </c>
      <c r="O69" s="30">
        <v>0</v>
      </c>
      <c r="P69" s="43">
        <v>179129536</v>
      </c>
      <c r="Q69" s="43">
        <v>4135102763</v>
      </c>
      <c r="R69" s="43">
        <v>2526043293</v>
      </c>
      <c r="S69" s="43">
        <v>15114063111</v>
      </c>
      <c r="T69" s="43">
        <v>3138595000</v>
      </c>
      <c r="U69" s="43">
        <v>4155965000</v>
      </c>
      <c r="V69" s="43">
        <v>7294560000</v>
      </c>
      <c r="W69" s="43">
        <v>79278645</v>
      </c>
      <c r="X69" s="43">
        <v>4596868514</v>
      </c>
      <c r="Y69" s="43">
        <v>95843280</v>
      </c>
      <c r="Z69" s="30">
        <v>0</v>
      </c>
      <c r="AA69" s="30">
        <v>0</v>
      </c>
      <c r="AB69" s="43">
        <v>80689278</v>
      </c>
      <c r="AC69" s="43">
        <v>38217854</v>
      </c>
      <c r="AD69" s="43">
        <v>2928605540</v>
      </c>
      <c r="AE69" s="30">
        <v>0</v>
      </c>
      <c r="AF69" s="30">
        <v>0</v>
      </c>
      <c r="AG69" s="30">
        <v>0</v>
      </c>
      <c r="AH69" s="30">
        <v>0</v>
      </c>
      <c r="AI69" s="30">
        <f t="shared" si="27"/>
        <v>65446425008</v>
      </c>
      <c r="AJ69" s="43">
        <v>196115800</v>
      </c>
      <c r="AK69" s="43">
        <v>195302800</v>
      </c>
      <c r="AL69" s="43">
        <v>813000</v>
      </c>
      <c r="AM69" s="43">
        <v>0</v>
      </c>
      <c r="AN69" s="30">
        <v>0</v>
      </c>
      <c r="AO69" s="43">
        <v>1216001944</v>
      </c>
      <c r="AP69" s="43">
        <v>1186866307</v>
      </c>
      <c r="AQ69" s="43">
        <v>5490801</v>
      </c>
      <c r="AR69" s="43">
        <v>6921003</v>
      </c>
      <c r="AS69" s="43">
        <v>66505</v>
      </c>
      <c r="AT69" s="43">
        <v>6461571</v>
      </c>
      <c r="AU69" s="43">
        <v>10195757</v>
      </c>
      <c r="AV69" s="43">
        <v>0</v>
      </c>
      <c r="AW69" s="43">
        <v>0</v>
      </c>
      <c r="AX69" s="30">
        <v>0</v>
      </c>
      <c r="AY69" s="30">
        <v>0</v>
      </c>
      <c r="AZ69" s="30">
        <v>0</v>
      </c>
      <c r="BA69" s="30">
        <v>0</v>
      </c>
      <c r="BB69" s="30">
        <v>0</v>
      </c>
      <c r="BC69" s="30">
        <v>0</v>
      </c>
      <c r="BD69" s="43">
        <v>4522180079</v>
      </c>
      <c r="BE69" s="43">
        <v>67190</v>
      </c>
      <c r="BF69" s="43">
        <v>3637332464</v>
      </c>
      <c r="BG69" s="43">
        <v>627956549</v>
      </c>
      <c r="BH69" s="43">
        <v>406755</v>
      </c>
      <c r="BI69" s="43">
        <v>201259</v>
      </c>
      <c r="BJ69" s="43">
        <v>533522</v>
      </c>
      <c r="BK69" s="43">
        <v>13941788</v>
      </c>
      <c r="BL69" s="43">
        <v>6938677</v>
      </c>
      <c r="BM69" s="43">
        <v>0</v>
      </c>
      <c r="BN69" s="43">
        <v>5968599</v>
      </c>
      <c r="BO69" s="43">
        <v>43827</v>
      </c>
      <c r="BP69" s="43">
        <v>1268303</v>
      </c>
      <c r="BQ69" s="30">
        <v>0</v>
      </c>
      <c r="BR69" s="43">
        <v>227521146</v>
      </c>
      <c r="BS69" s="30">
        <v>0</v>
      </c>
      <c r="BT69" s="43">
        <v>75261122</v>
      </c>
      <c r="BU69" s="43">
        <v>0</v>
      </c>
      <c r="BV69" s="43">
        <v>2754406</v>
      </c>
      <c r="BW69" s="43">
        <v>1437896</v>
      </c>
      <c r="BX69" s="43">
        <v>0</v>
      </c>
      <c r="BY69" s="43">
        <v>71068820</v>
      </c>
      <c r="BZ69" s="30">
        <v>0</v>
      </c>
      <c r="CA69" s="30">
        <v>0</v>
      </c>
      <c r="CB69" s="30">
        <v>0</v>
      </c>
      <c r="CC69" s="43">
        <v>3689524364</v>
      </c>
      <c r="CD69" s="43">
        <v>729164</v>
      </c>
      <c r="CE69" s="43">
        <v>1999546171</v>
      </c>
      <c r="CF69" s="43">
        <v>118015411</v>
      </c>
      <c r="CG69" s="43">
        <v>0</v>
      </c>
      <c r="CH69" s="43">
        <v>32748921</v>
      </c>
      <c r="CI69" s="43">
        <v>28387254</v>
      </c>
      <c r="CJ69" s="43">
        <v>948674</v>
      </c>
      <c r="CK69" s="43">
        <v>20001569</v>
      </c>
      <c r="CL69" s="43">
        <v>3276516</v>
      </c>
      <c r="CM69" s="43">
        <v>435093</v>
      </c>
      <c r="CN69" s="43">
        <v>308270</v>
      </c>
      <c r="CO69" s="43">
        <v>243531</v>
      </c>
      <c r="CP69" s="43">
        <v>3173601</v>
      </c>
      <c r="CQ69" s="30">
        <v>0</v>
      </c>
      <c r="CR69" s="30">
        <v>0</v>
      </c>
      <c r="CS69" s="43">
        <v>1786673096</v>
      </c>
      <c r="CT69" s="43">
        <v>522670033</v>
      </c>
      <c r="CU69" s="43">
        <v>40782845</v>
      </c>
      <c r="CV69" s="43">
        <v>29141496</v>
      </c>
      <c r="CW69" s="43">
        <v>14615469</v>
      </c>
      <c r="CX69" s="43">
        <v>8015338</v>
      </c>
      <c r="CY69" s="43">
        <v>511540</v>
      </c>
      <c r="CZ69" s="30">
        <f t="shared" ref="CZ69:CZ75" si="33">SUM(DA69:DD69)</f>
        <v>1170936375</v>
      </c>
      <c r="DA69" s="43">
        <v>1041580562</v>
      </c>
      <c r="DB69" s="43">
        <v>110562741</v>
      </c>
      <c r="DC69" s="43">
        <v>0</v>
      </c>
      <c r="DD69" s="43">
        <v>18793072</v>
      </c>
      <c r="DE69" s="43">
        <v>0</v>
      </c>
      <c r="DF69" s="30">
        <v>0</v>
      </c>
      <c r="DG69" s="30">
        <v>0</v>
      </c>
      <c r="DH69" s="43">
        <v>14748645</v>
      </c>
      <c r="DI69" s="43">
        <v>6448145</v>
      </c>
      <c r="DJ69" s="43">
        <v>0</v>
      </c>
      <c r="DK69" s="43">
        <v>6448145</v>
      </c>
      <c r="DL69" s="43">
        <v>300000</v>
      </c>
      <c r="DM69" s="43">
        <v>520783009</v>
      </c>
      <c r="DN69" s="43">
        <v>57612307</v>
      </c>
      <c r="DO69" s="43">
        <v>20033954</v>
      </c>
      <c r="DP69" s="43">
        <v>12784567</v>
      </c>
      <c r="DQ69" s="43">
        <v>7249387</v>
      </c>
      <c r="DR69" s="43">
        <v>360089210</v>
      </c>
      <c r="DS69" s="43">
        <v>16534032</v>
      </c>
      <c r="DT69" s="43">
        <v>15227519</v>
      </c>
      <c r="DU69" s="43">
        <v>1274625</v>
      </c>
      <c r="DV69" s="43">
        <v>31888</v>
      </c>
      <c r="DW69" s="43">
        <v>10962400</v>
      </c>
      <c r="DX69" s="43">
        <v>1303500</v>
      </c>
      <c r="DY69" s="43">
        <v>1888000</v>
      </c>
      <c r="DZ69" s="43">
        <v>0</v>
      </c>
      <c r="EA69" s="43">
        <v>7770900</v>
      </c>
      <c r="EB69" s="43">
        <v>0</v>
      </c>
      <c r="EC69" s="43">
        <v>9530400</v>
      </c>
      <c r="ED69" s="43">
        <v>0</v>
      </c>
      <c r="EE69" s="43">
        <v>9524900</v>
      </c>
      <c r="EF69" s="43">
        <v>5500</v>
      </c>
      <c r="EG69" s="43">
        <v>0</v>
      </c>
      <c r="EH69" s="43">
        <v>0</v>
      </c>
      <c r="EI69" s="43">
        <v>0</v>
      </c>
      <c r="EJ69" s="43">
        <v>0</v>
      </c>
      <c r="EK69" s="43">
        <v>42048720</v>
      </c>
      <c r="EL69" s="43">
        <v>3636930</v>
      </c>
      <c r="EM69" s="43">
        <v>509850</v>
      </c>
      <c r="EN69" s="43">
        <v>23351748</v>
      </c>
      <c r="EO69" s="43">
        <v>1835460</v>
      </c>
      <c r="EP69" s="43">
        <v>356895</v>
      </c>
      <c r="EQ69" s="43">
        <v>0</v>
      </c>
      <c r="ER69" s="43">
        <v>16995</v>
      </c>
      <c r="ES69" s="43">
        <v>917730</v>
      </c>
      <c r="ET69" s="43">
        <v>543840</v>
      </c>
      <c r="EU69" s="43">
        <v>5133726</v>
      </c>
      <c r="EV69" s="43">
        <v>1714641</v>
      </c>
      <c r="EW69" s="43">
        <v>44543895</v>
      </c>
      <c r="EX69" s="43">
        <v>543840</v>
      </c>
      <c r="EY69" s="43">
        <v>0</v>
      </c>
      <c r="EZ69" s="43">
        <v>33769065</v>
      </c>
      <c r="FA69" s="43">
        <v>10230990</v>
      </c>
      <c r="FB69" s="43">
        <v>0</v>
      </c>
      <c r="FC69" s="43">
        <v>281808</v>
      </c>
      <c r="FD69" s="43">
        <v>0</v>
      </c>
      <c r="FE69" s="43">
        <v>0</v>
      </c>
      <c r="FF69" s="43">
        <v>200005600</v>
      </c>
      <c r="FG69" s="43">
        <v>83047538</v>
      </c>
      <c r="FH69" s="43">
        <v>1869450</v>
      </c>
      <c r="FI69" s="43">
        <v>72030200</v>
      </c>
      <c r="FJ69" s="43">
        <v>7516368</v>
      </c>
      <c r="FK69" s="43">
        <v>2042494</v>
      </c>
      <c r="FL69" s="43">
        <v>0</v>
      </c>
      <c r="FM69" s="43">
        <v>0</v>
      </c>
      <c r="FN69" s="43">
        <v>0</v>
      </c>
      <c r="FO69" s="43">
        <v>5473874</v>
      </c>
      <c r="FP69" s="43">
        <v>1631520</v>
      </c>
      <c r="FQ69" s="43">
        <v>0</v>
      </c>
      <c r="FR69" s="43">
        <v>252616863</v>
      </c>
      <c r="FS69" s="43">
        <v>77449693</v>
      </c>
      <c r="FT69" s="43">
        <v>217535</v>
      </c>
      <c r="FU69" s="43">
        <v>21099878</v>
      </c>
      <c r="FV69" s="30">
        <v>43298253</v>
      </c>
      <c r="FW69" s="43">
        <v>79721</v>
      </c>
      <c r="FX69" s="43">
        <v>43218532</v>
      </c>
      <c r="FY69" s="43">
        <v>0</v>
      </c>
      <c r="FZ69" s="43">
        <v>118965</v>
      </c>
      <c r="GA69" s="43">
        <v>9624462</v>
      </c>
      <c r="GB69" s="43">
        <v>3090600</v>
      </c>
      <c r="GC69" s="43">
        <v>5646604</v>
      </c>
      <c r="GD69" s="43">
        <v>0</v>
      </c>
      <c r="GE69" s="43">
        <v>5646604</v>
      </c>
      <c r="GF69" s="43">
        <v>0</v>
      </c>
      <c r="GG69" s="43">
        <v>0</v>
      </c>
      <c r="GH69" s="43">
        <v>10495621</v>
      </c>
      <c r="GI69" s="43">
        <v>43326107</v>
      </c>
      <c r="GJ69" s="43">
        <v>43326107</v>
      </c>
      <c r="GK69" s="43">
        <v>0</v>
      </c>
      <c r="GL69" s="43">
        <v>115698838</v>
      </c>
      <c r="GM69" s="43">
        <v>6653070</v>
      </c>
      <c r="GN69" s="43">
        <v>575000</v>
      </c>
      <c r="GO69" s="43">
        <v>478000</v>
      </c>
      <c r="GP69" s="43">
        <v>31472864</v>
      </c>
      <c r="GQ69" s="43">
        <v>20692287</v>
      </c>
      <c r="GR69" s="43">
        <v>36300</v>
      </c>
      <c r="GS69" s="43">
        <v>0</v>
      </c>
      <c r="GT69" s="43">
        <v>55791317</v>
      </c>
      <c r="GU69" s="43">
        <v>2919153047</v>
      </c>
      <c r="GV69" s="43">
        <v>24301100</v>
      </c>
      <c r="GW69" s="43">
        <v>0</v>
      </c>
      <c r="GX69" s="43">
        <v>0</v>
      </c>
      <c r="GY69" s="43">
        <v>0</v>
      </c>
      <c r="GZ69" s="43">
        <v>2894710428</v>
      </c>
      <c r="HA69" s="43">
        <v>141519</v>
      </c>
      <c r="HB69" s="43">
        <v>0</v>
      </c>
      <c r="HC69" s="43">
        <v>0</v>
      </c>
      <c r="HD69" s="43">
        <v>0</v>
      </c>
      <c r="HE69" s="30">
        <v>0</v>
      </c>
      <c r="HF69" s="30">
        <v>0</v>
      </c>
      <c r="HG69" s="30">
        <v>0</v>
      </c>
      <c r="HH69" s="30">
        <f t="shared" ref="HH69:HH132" si="34">HJ69+HN69</f>
        <v>2123327923</v>
      </c>
      <c r="HI69" s="30">
        <f t="shared" ref="HI69:HI132" si="35">HK69+HO69</f>
        <v>771382505</v>
      </c>
      <c r="HJ69" s="43">
        <v>2123327923</v>
      </c>
      <c r="HK69" s="43">
        <v>771382505</v>
      </c>
      <c r="HL69" s="30">
        <v>0</v>
      </c>
      <c r="HM69" s="30">
        <v>0</v>
      </c>
      <c r="HN69" s="30">
        <v>0</v>
      </c>
      <c r="HO69" s="30">
        <v>0</v>
      </c>
      <c r="HP69" s="43">
        <v>18972844</v>
      </c>
      <c r="HQ69" s="43">
        <v>3770561</v>
      </c>
      <c r="HR69" s="43">
        <v>4272744</v>
      </c>
      <c r="HS69" s="43">
        <v>10929539</v>
      </c>
      <c r="HT69" s="43">
        <v>0</v>
      </c>
      <c r="HU69" s="30">
        <v>0</v>
      </c>
      <c r="HV69" s="30">
        <v>0</v>
      </c>
      <c r="HW69" s="30">
        <v>0</v>
      </c>
      <c r="HX69" s="30">
        <f t="shared" ref="HX69:HX132" si="36">HH69</f>
        <v>2123327923</v>
      </c>
      <c r="HY69" s="30">
        <f t="shared" ref="HY69:HY132" si="37">HI69</f>
        <v>771382505</v>
      </c>
      <c r="HZ69" s="43">
        <v>50047253592</v>
      </c>
      <c r="IA69" s="43">
        <v>48212844831</v>
      </c>
      <c r="IB69" s="43">
        <v>48212844831</v>
      </c>
      <c r="IC69" s="43">
        <v>1616104621</v>
      </c>
      <c r="ID69" s="43">
        <v>1616104621</v>
      </c>
      <c r="IE69" s="30">
        <v>0</v>
      </c>
      <c r="IF69" s="43">
        <v>0</v>
      </c>
      <c r="IG69" s="43">
        <v>41284320950</v>
      </c>
      <c r="IH69" s="43">
        <v>39969397385</v>
      </c>
      <c r="II69" s="30">
        <v>0</v>
      </c>
      <c r="IJ69" s="43">
        <v>1314923565</v>
      </c>
      <c r="IK69" s="30">
        <v>0</v>
      </c>
      <c r="IL69" s="43">
        <v>3301457660</v>
      </c>
      <c r="IM69" s="30">
        <v>1826426129</v>
      </c>
      <c r="IN69" s="43">
        <v>207230926</v>
      </c>
      <c r="IO69" s="43">
        <v>155423194</v>
      </c>
      <c r="IP69" s="43">
        <v>2938803540</v>
      </c>
      <c r="IQ69" s="43">
        <v>0</v>
      </c>
      <c r="IR69" s="30">
        <v>0</v>
      </c>
      <c r="IS69" s="43">
        <v>0</v>
      </c>
      <c r="IT69" s="43">
        <v>0</v>
      </c>
      <c r="IU69" s="43">
        <v>0</v>
      </c>
      <c r="IV69" s="43">
        <v>184535471</v>
      </c>
      <c r="IW69" s="43">
        <v>0</v>
      </c>
      <c r="IX69" s="43">
        <v>0</v>
      </c>
      <c r="IY69" s="30">
        <v>0</v>
      </c>
      <c r="IZ69" s="30">
        <v>0</v>
      </c>
      <c r="JA69" s="43">
        <v>0</v>
      </c>
      <c r="JB69" s="43">
        <v>0</v>
      </c>
      <c r="JC69" s="43">
        <v>0</v>
      </c>
      <c r="JD69" s="43">
        <v>0</v>
      </c>
      <c r="JE69" s="30">
        <v>0</v>
      </c>
      <c r="JF69" s="30">
        <v>0</v>
      </c>
      <c r="JG69" s="30">
        <v>0</v>
      </c>
      <c r="JH69" s="30">
        <v>0</v>
      </c>
      <c r="JI69" s="43">
        <v>0</v>
      </c>
      <c r="JJ69" s="43">
        <v>0</v>
      </c>
      <c r="JK69" s="43">
        <v>0</v>
      </c>
      <c r="JL69" s="43"/>
      <c r="JM69" s="43">
        <v>0</v>
      </c>
      <c r="JN69" s="43">
        <v>0</v>
      </c>
      <c r="JO69" s="43">
        <v>1351476923</v>
      </c>
      <c r="JP69" s="43">
        <v>491267416</v>
      </c>
      <c r="JQ69" s="43">
        <v>0</v>
      </c>
      <c r="JR69" s="43">
        <v>0</v>
      </c>
      <c r="JS69" s="30">
        <v>0</v>
      </c>
      <c r="JT69" s="30">
        <v>0</v>
      </c>
      <c r="JU69" s="30">
        <v>0</v>
      </c>
      <c r="JV69" s="43">
        <v>491267416</v>
      </c>
      <c r="JW69" s="30">
        <v>0</v>
      </c>
      <c r="JX69" s="30">
        <v>0</v>
      </c>
      <c r="JY69" s="30">
        <v>0</v>
      </c>
      <c r="JZ69" s="30">
        <v>0</v>
      </c>
      <c r="KA69" s="30">
        <v>0</v>
      </c>
      <c r="KB69" s="30">
        <v>0</v>
      </c>
      <c r="KC69" s="30">
        <v>0</v>
      </c>
      <c r="KD69" s="30">
        <v>0</v>
      </c>
      <c r="KE69" s="30">
        <v>0</v>
      </c>
      <c r="KF69" s="30">
        <v>0</v>
      </c>
      <c r="KG69" s="43">
        <v>0</v>
      </c>
      <c r="KH69" s="30">
        <v>0</v>
      </c>
      <c r="KI69" s="43">
        <v>0</v>
      </c>
      <c r="KJ69" s="43">
        <v>0</v>
      </c>
      <c r="KK69" s="43">
        <v>0</v>
      </c>
      <c r="KL69" s="43">
        <v>0</v>
      </c>
      <c r="KM69" s="30">
        <v>1343141345</v>
      </c>
      <c r="KN69" s="30">
        <v>924959067</v>
      </c>
      <c r="KO69" s="30">
        <v>23772424</v>
      </c>
      <c r="KP69" s="30">
        <v>0</v>
      </c>
      <c r="KQ69" s="30">
        <v>5121355</v>
      </c>
      <c r="KR69" s="30">
        <v>0</v>
      </c>
      <c r="KS69" s="30">
        <v>62333</v>
      </c>
      <c r="KT69" s="30">
        <v>2746279</v>
      </c>
      <c r="KU69" s="30">
        <v>0</v>
      </c>
      <c r="KV69" s="30">
        <v>47771633</v>
      </c>
      <c r="KW69" s="30">
        <v>0</v>
      </c>
      <c r="KX69" s="30">
        <v>684742</v>
      </c>
      <c r="KY69" s="30">
        <v>3500464</v>
      </c>
      <c r="KZ69" s="30">
        <v>6940173</v>
      </c>
      <c r="LA69" s="30">
        <v>11940051</v>
      </c>
      <c r="LB69" s="30">
        <v>3937690</v>
      </c>
      <c r="LC69" s="30">
        <v>3738513</v>
      </c>
      <c r="LD69" s="30">
        <v>274598029</v>
      </c>
      <c r="LE69" s="30">
        <v>142297</v>
      </c>
      <c r="LF69" s="30">
        <v>561449</v>
      </c>
      <c r="LG69" s="30">
        <v>0</v>
      </c>
      <c r="LH69" s="30">
        <v>3753485</v>
      </c>
      <c r="LI69" s="30">
        <v>26540791</v>
      </c>
      <c r="LJ69" s="30">
        <v>0</v>
      </c>
      <c r="LK69" s="30">
        <v>0</v>
      </c>
      <c r="LL69" s="30">
        <v>296481</v>
      </c>
      <c r="LM69" s="30">
        <v>1299200</v>
      </c>
      <c r="LN69" s="30">
        <v>0</v>
      </c>
      <c r="LO69" s="30">
        <v>0</v>
      </c>
      <c r="LP69" s="30">
        <v>774889</v>
      </c>
      <c r="LQ69" s="30">
        <v>0</v>
      </c>
      <c r="LR69" s="31">
        <v>0</v>
      </c>
      <c r="LS69" s="31">
        <v>0</v>
      </c>
      <c r="LT69" s="31">
        <v>0</v>
      </c>
      <c r="LU69" s="31">
        <v>0</v>
      </c>
      <c r="LV69" s="31">
        <v>0</v>
      </c>
      <c r="LW69" s="31">
        <v>0</v>
      </c>
      <c r="LX69" s="31">
        <v>0</v>
      </c>
      <c r="LY69" s="31">
        <v>0</v>
      </c>
      <c r="LZ69" s="31">
        <v>0</v>
      </c>
      <c r="MA69" s="31">
        <v>0</v>
      </c>
      <c r="MB69" s="31">
        <v>0</v>
      </c>
      <c r="MC69" s="31">
        <v>0</v>
      </c>
      <c r="MD69" s="31">
        <v>0</v>
      </c>
      <c r="ME69" s="31">
        <v>0</v>
      </c>
      <c r="MF69" s="31">
        <v>0</v>
      </c>
      <c r="MG69" s="31">
        <v>0</v>
      </c>
      <c r="MH69" s="31">
        <v>0</v>
      </c>
      <c r="MI69" s="31">
        <v>0</v>
      </c>
      <c r="MJ69" s="31">
        <v>0</v>
      </c>
      <c r="MK69" s="31">
        <v>0</v>
      </c>
      <c r="ML69" s="31">
        <v>0</v>
      </c>
      <c r="MM69" s="31">
        <v>0</v>
      </c>
      <c r="MN69" s="31">
        <v>0</v>
      </c>
      <c r="MO69" s="31">
        <v>0</v>
      </c>
      <c r="MP69" s="31">
        <v>0</v>
      </c>
      <c r="MQ69" s="43">
        <v>511708</v>
      </c>
      <c r="MR69" s="43">
        <v>0</v>
      </c>
      <c r="MS69" s="62">
        <f t="shared" si="28"/>
        <v>58533098115</v>
      </c>
      <c r="MT69" s="43">
        <v>57444688313</v>
      </c>
      <c r="MU69" s="30">
        <v>0</v>
      </c>
      <c r="MV69" s="43">
        <v>444730923</v>
      </c>
      <c r="MW69" s="30">
        <v>0</v>
      </c>
      <c r="MX69" s="30">
        <v>0</v>
      </c>
      <c r="MY69" s="30">
        <v>0</v>
      </c>
      <c r="MZ69" s="43">
        <v>36317529810</v>
      </c>
      <c r="NA69" s="30">
        <f t="shared" si="29"/>
        <v>0</v>
      </c>
      <c r="NB69" s="30">
        <v>0</v>
      </c>
      <c r="NC69" s="30">
        <v>0</v>
      </c>
      <c r="ND69" s="30">
        <f t="shared" si="30"/>
        <v>36317529810</v>
      </c>
      <c r="NE69" s="30">
        <v>36317529810</v>
      </c>
      <c r="NF69" s="30">
        <v>0</v>
      </c>
      <c r="NG69" s="43">
        <v>872684653</v>
      </c>
      <c r="NH69" s="43">
        <v>0</v>
      </c>
      <c r="NI69" s="30">
        <v>0</v>
      </c>
      <c r="NJ69" s="30">
        <v>0</v>
      </c>
      <c r="NK69" s="30">
        <v>0</v>
      </c>
      <c r="NL69" s="30">
        <v>0</v>
      </c>
      <c r="NM69" s="30">
        <v>0</v>
      </c>
      <c r="NN69" s="30">
        <v>0</v>
      </c>
      <c r="NO69" s="30">
        <v>0</v>
      </c>
      <c r="NP69" s="30">
        <v>0</v>
      </c>
      <c r="NQ69" s="30">
        <v>0</v>
      </c>
      <c r="NR69" s="30">
        <v>0</v>
      </c>
      <c r="NS69" s="30">
        <v>0</v>
      </c>
      <c r="NT69" s="30">
        <v>0</v>
      </c>
      <c r="NU69" s="43">
        <v>605402078</v>
      </c>
      <c r="NV69" s="30">
        <v>0</v>
      </c>
      <c r="NW69" s="43">
        <v>0</v>
      </c>
      <c r="NX69" s="43">
        <v>1267513</v>
      </c>
      <c r="NY69" s="43">
        <v>0</v>
      </c>
      <c r="NZ69" s="43">
        <v>19203073336</v>
      </c>
      <c r="OA69" s="30">
        <v>23441875</v>
      </c>
      <c r="OB69" s="30">
        <v>0</v>
      </c>
      <c r="OC69" s="30">
        <v>0</v>
      </c>
      <c r="OD69" s="30">
        <v>0</v>
      </c>
      <c r="OE69" s="30">
        <v>0</v>
      </c>
      <c r="OF69" s="30">
        <v>0</v>
      </c>
      <c r="OG69" s="30">
        <v>0</v>
      </c>
      <c r="OH69" s="30">
        <v>0</v>
      </c>
      <c r="OI69" s="30">
        <v>0</v>
      </c>
      <c r="OJ69" s="30">
        <v>0</v>
      </c>
      <c r="OK69" s="30">
        <v>0</v>
      </c>
      <c r="OL69" s="30">
        <v>0</v>
      </c>
      <c r="OM69" s="30">
        <v>0</v>
      </c>
      <c r="ON69" s="30">
        <v>0</v>
      </c>
      <c r="OO69" s="30">
        <v>0</v>
      </c>
      <c r="OP69" s="43">
        <v>23441875</v>
      </c>
      <c r="OQ69" s="43">
        <v>0</v>
      </c>
      <c r="OR69" s="43">
        <v>0</v>
      </c>
      <c r="OS69" s="30">
        <v>1064967927</v>
      </c>
      <c r="OT69" s="30">
        <v>0</v>
      </c>
      <c r="OU69" s="43">
        <v>1012391594</v>
      </c>
      <c r="OV69" s="30">
        <v>0</v>
      </c>
      <c r="OW69" s="30">
        <v>0</v>
      </c>
      <c r="OX69" s="43">
        <v>1052915</v>
      </c>
      <c r="OY69" s="30">
        <v>0</v>
      </c>
      <c r="OZ69" s="30">
        <v>0</v>
      </c>
      <c r="PA69" s="30">
        <v>0</v>
      </c>
      <c r="PB69" s="30">
        <v>0</v>
      </c>
      <c r="PC69" s="30">
        <v>0</v>
      </c>
      <c r="PD69" s="30">
        <v>0</v>
      </c>
      <c r="PE69" s="30">
        <v>0</v>
      </c>
      <c r="PF69" s="30">
        <v>0</v>
      </c>
      <c r="PG69" s="30">
        <v>0</v>
      </c>
      <c r="PH69" s="30">
        <v>0</v>
      </c>
      <c r="PI69" s="30">
        <v>0</v>
      </c>
      <c r="PJ69" s="30">
        <v>0</v>
      </c>
      <c r="PK69" s="43">
        <v>0</v>
      </c>
      <c r="PL69" s="30">
        <v>0</v>
      </c>
      <c r="PM69" s="43">
        <v>17415781</v>
      </c>
      <c r="PN69" s="43">
        <v>17415781</v>
      </c>
      <c r="PO69" s="30">
        <v>0</v>
      </c>
      <c r="PP69" s="30">
        <v>0</v>
      </c>
      <c r="PQ69" s="43">
        <v>0</v>
      </c>
      <c r="PR69" s="43">
        <v>0</v>
      </c>
      <c r="PS69" s="43">
        <v>34107637</v>
      </c>
      <c r="PT69" s="30">
        <f t="shared" ref="PT69:PT75" si="38">SUM(PU69:QB69)</f>
        <v>0</v>
      </c>
      <c r="PU69" s="30">
        <v>0</v>
      </c>
      <c r="PV69" s="30">
        <v>0</v>
      </c>
      <c r="PW69" s="30">
        <v>0</v>
      </c>
      <c r="PX69" s="30">
        <v>0</v>
      </c>
      <c r="PY69" s="30">
        <v>0</v>
      </c>
      <c r="PZ69" s="30">
        <v>0</v>
      </c>
      <c r="QA69" s="30">
        <v>0</v>
      </c>
      <c r="QB69" s="43">
        <v>0</v>
      </c>
      <c r="QC69" s="43">
        <v>0</v>
      </c>
      <c r="QD69" s="43">
        <v>0</v>
      </c>
      <c r="QE69" s="43">
        <v>0</v>
      </c>
      <c r="QF69" s="43">
        <v>0</v>
      </c>
      <c r="QG69" s="43">
        <v>0</v>
      </c>
      <c r="QH69" s="43">
        <v>0</v>
      </c>
      <c r="QI69" s="43">
        <v>0</v>
      </c>
      <c r="QJ69" s="43">
        <v>0</v>
      </c>
      <c r="QK69" s="43">
        <v>0</v>
      </c>
      <c r="QL69" s="43">
        <v>0</v>
      </c>
      <c r="QM69" s="43">
        <v>0</v>
      </c>
      <c r="QN69" s="43">
        <v>0</v>
      </c>
      <c r="QO69" s="30">
        <f t="shared" si="16"/>
        <v>142513940425</v>
      </c>
      <c r="QP69" s="30">
        <f t="shared" si="17"/>
        <v>31906804534</v>
      </c>
      <c r="QQ69" s="43">
        <v>163526203</v>
      </c>
      <c r="QR69" s="43">
        <v>4206638</v>
      </c>
      <c r="QS69" s="43">
        <v>159319565</v>
      </c>
      <c r="QT69" s="30">
        <v>0</v>
      </c>
      <c r="QU69" s="30">
        <v>0</v>
      </c>
      <c r="QV69" s="30">
        <v>0</v>
      </c>
      <c r="QW69" s="43">
        <v>844235499</v>
      </c>
      <c r="QX69" s="43">
        <v>843597039</v>
      </c>
      <c r="QY69" s="43">
        <v>638460</v>
      </c>
      <c r="QZ69" s="43">
        <v>30899042832</v>
      </c>
      <c r="RA69" s="43">
        <v>0</v>
      </c>
      <c r="RB69" s="43">
        <v>0</v>
      </c>
      <c r="RC69" s="43">
        <v>0</v>
      </c>
      <c r="RD69" s="43">
        <v>0</v>
      </c>
      <c r="RE69" s="43">
        <v>0</v>
      </c>
      <c r="RF69" s="43">
        <v>0</v>
      </c>
      <c r="RG69" s="43">
        <v>0</v>
      </c>
      <c r="RH69" s="43">
        <v>0</v>
      </c>
      <c r="RI69" s="43">
        <v>110607135891</v>
      </c>
      <c r="RJ69" s="43">
        <v>3699561482</v>
      </c>
      <c r="RK69" s="64">
        <v>3699561482</v>
      </c>
      <c r="RL69" s="43">
        <v>3185402952</v>
      </c>
      <c r="RM69" s="43">
        <v>389134278</v>
      </c>
      <c r="RN69" s="43">
        <v>112555928</v>
      </c>
      <c r="RO69" s="43">
        <v>0</v>
      </c>
      <c r="RP69" s="43">
        <v>0</v>
      </c>
      <c r="RQ69" s="43">
        <v>0</v>
      </c>
      <c r="RR69" s="43">
        <v>0</v>
      </c>
      <c r="RS69" s="43">
        <v>0</v>
      </c>
      <c r="RT69" s="43">
        <v>8435605</v>
      </c>
      <c r="RU69" s="43">
        <v>0</v>
      </c>
      <c r="RV69" s="43">
        <v>3552007</v>
      </c>
      <c r="RW69" s="43">
        <v>480712</v>
      </c>
      <c r="RX69" s="43">
        <v>0</v>
      </c>
      <c r="RY69" s="43">
        <v>0</v>
      </c>
      <c r="RZ69" s="43">
        <v>0</v>
      </c>
      <c r="SA69" s="43">
        <v>0</v>
      </c>
      <c r="SB69" s="43">
        <v>0</v>
      </c>
      <c r="SC69" s="43">
        <v>0</v>
      </c>
      <c r="SD69" s="30">
        <v>0</v>
      </c>
      <c r="SE69" s="30">
        <v>0</v>
      </c>
      <c r="SF69" s="30">
        <v>0</v>
      </c>
      <c r="SG69" s="30">
        <v>0</v>
      </c>
      <c r="SH69" s="30">
        <v>0</v>
      </c>
      <c r="SI69" s="30">
        <v>0</v>
      </c>
      <c r="SJ69" s="30">
        <v>0</v>
      </c>
      <c r="SK69" s="30">
        <v>0</v>
      </c>
      <c r="SL69" s="30">
        <v>0</v>
      </c>
      <c r="SM69" s="30">
        <v>0</v>
      </c>
      <c r="SN69" s="30">
        <v>0</v>
      </c>
      <c r="SO69" s="30">
        <v>0</v>
      </c>
      <c r="SP69" s="30">
        <v>0</v>
      </c>
      <c r="SQ69" s="30">
        <v>0</v>
      </c>
      <c r="SR69" s="30">
        <v>0</v>
      </c>
      <c r="SS69" s="30">
        <v>0</v>
      </c>
      <c r="ST69" s="30">
        <v>0</v>
      </c>
      <c r="SU69" s="30">
        <v>0</v>
      </c>
      <c r="SV69" s="30">
        <v>0</v>
      </c>
      <c r="SW69" s="30">
        <v>0</v>
      </c>
      <c r="SX69" s="30">
        <v>0</v>
      </c>
      <c r="SY69" s="30">
        <v>0</v>
      </c>
      <c r="SZ69" s="30">
        <v>0</v>
      </c>
      <c r="TA69" s="30">
        <v>0</v>
      </c>
      <c r="TB69" s="30">
        <v>0</v>
      </c>
      <c r="TC69" s="30">
        <v>0</v>
      </c>
      <c r="TD69" s="30">
        <v>0</v>
      </c>
      <c r="TE69" s="30">
        <v>0</v>
      </c>
      <c r="TF69" s="30">
        <v>0</v>
      </c>
      <c r="TG69" s="30">
        <v>0</v>
      </c>
      <c r="TH69" s="30">
        <v>0</v>
      </c>
      <c r="TI69" s="30">
        <f t="shared" ref="TI69:TI106" si="39">SUM(RM69:RO69)</f>
        <v>501690206</v>
      </c>
      <c r="TJ69" s="30">
        <f t="shared" si="31"/>
        <v>106843501974</v>
      </c>
      <c r="TK69" s="43">
        <v>106843502325</v>
      </c>
      <c r="TL69" s="43">
        <v>0</v>
      </c>
      <c r="TM69" s="43">
        <v>351</v>
      </c>
      <c r="TN69" s="43">
        <v>351</v>
      </c>
      <c r="TO69" s="43">
        <v>0</v>
      </c>
      <c r="TP69" s="43">
        <v>0</v>
      </c>
      <c r="TQ69" s="43">
        <v>0</v>
      </c>
      <c r="TR69" s="43">
        <v>0</v>
      </c>
      <c r="TS69" s="43">
        <v>106843501974</v>
      </c>
      <c r="TT69" s="43">
        <v>0</v>
      </c>
      <c r="TU69" s="43">
        <v>64072084</v>
      </c>
      <c r="TV69" s="43">
        <v>0</v>
      </c>
      <c r="TW69" s="43">
        <v>16787004</v>
      </c>
      <c r="TX69" s="43">
        <v>893786</v>
      </c>
      <c r="TY69" s="43">
        <v>46391294</v>
      </c>
      <c r="TZ69" s="43">
        <v>0</v>
      </c>
      <c r="UA69" s="43">
        <v>0</v>
      </c>
      <c r="UB69" s="30">
        <v>0</v>
      </c>
      <c r="UC69" s="30">
        <v>0</v>
      </c>
      <c r="UD69" s="30">
        <v>0</v>
      </c>
      <c r="UE69" s="43">
        <v>0</v>
      </c>
      <c r="UF69" s="30">
        <v>0</v>
      </c>
      <c r="UG69" s="30">
        <f t="shared" si="32"/>
        <v>348452867690</v>
      </c>
      <c r="UH69" s="1">
        <v>2249074003689</v>
      </c>
      <c r="UI69" s="1">
        <f>SUM($UG$64:UG69)-UH69</f>
        <v>0</v>
      </c>
    </row>
    <row r="70" spans="2:555">
      <c r="B70" s="58">
        <v>40360</v>
      </c>
      <c r="C70" s="30">
        <f t="shared" si="25"/>
        <v>185688129063</v>
      </c>
      <c r="D70" s="30">
        <f t="shared" si="26"/>
        <v>103520267456</v>
      </c>
      <c r="E70" s="43">
        <v>92888171648</v>
      </c>
      <c r="F70" s="43">
        <v>5059038</v>
      </c>
      <c r="G70" s="43">
        <v>1650456</v>
      </c>
      <c r="H70" s="43">
        <v>52965051134</v>
      </c>
      <c r="I70" s="43">
        <v>46381495277.926697</v>
      </c>
      <c r="J70" s="43">
        <v>6583555856.0732994</v>
      </c>
      <c r="K70" s="30">
        <v>0</v>
      </c>
      <c r="L70" s="43">
        <v>2947340757</v>
      </c>
      <c r="M70" s="43">
        <v>29996279729</v>
      </c>
      <c r="N70" s="43">
        <v>29996279729</v>
      </c>
      <c r="O70" s="30">
        <v>0</v>
      </c>
      <c r="P70" s="43">
        <v>759169030</v>
      </c>
      <c r="Q70" s="43">
        <v>2759531488</v>
      </c>
      <c r="R70" s="43">
        <v>2491872441</v>
      </c>
      <c r="S70" s="43">
        <v>10632095808</v>
      </c>
      <c r="T70" s="43">
        <v>3231301000</v>
      </c>
      <c r="U70" s="43">
        <v>3801531000</v>
      </c>
      <c r="V70" s="43">
        <v>7032832000</v>
      </c>
      <c r="W70" s="43">
        <v>43474241</v>
      </c>
      <c r="X70" s="43">
        <v>401978208</v>
      </c>
      <c r="Y70" s="43">
        <v>174513456</v>
      </c>
      <c r="Z70" s="30">
        <v>0</v>
      </c>
      <c r="AA70" s="30">
        <v>0</v>
      </c>
      <c r="AB70" s="43">
        <v>57332286</v>
      </c>
      <c r="AC70" s="43">
        <v>34153312</v>
      </c>
      <c r="AD70" s="43">
        <v>2887812305</v>
      </c>
      <c r="AE70" s="30">
        <v>0</v>
      </c>
      <c r="AF70" s="30">
        <v>0</v>
      </c>
      <c r="AG70" s="30">
        <v>0</v>
      </c>
      <c r="AH70" s="30">
        <v>0</v>
      </c>
      <c r="AI70" s="30">
        <f t="shared" si="27"/>
        <v>82167861607</v>
      </c>
      <c r="AJ70" s="43">
        <v>566095073</v>
      </c>
      <c r="AK70" s="43">
        <v>49488942</v>
      </c>
      <c r="AL70" s="43">
        <v>913500</v>
      </c>
      <c r="AM70" s="43">
        <v>515692631</v>
      </c>
      <c r="AN70" s="30">
        <v>0</v>
      </c>
      <c r="AO70" s="43">
        <v>1298514558</v>
      </c>
      <c r="AP70" s="43">
        <v>1255589685</v>
      </c>
      <c r="AQ70" s="43">
        <v>5311277</v>
      </c>
      <c r="AR70" s="43">
        <v>14470330</v>
      </c>
      <c r="AS70" s="43">
        <v>66605</v>
      </c>
      <c r="AT70" s="43">
        <v>5765061</v>
      </c>
      <c r="AU70" s="43">
        <v>17311600</v>
      </c>
      <c r="AV70" s="43">
        <v>0</v>
      </c>
      <c r="AW70" s="43">
        <v>0</v>
      </c>
      <c r="AX70" s="30">
        <v>0</v>
      </c>
      <c r="AY70" s="30">
        <v>0</v>
      </c>
      <c r="AZ70" s="30">
        <v>0</v>
      </c>
      <c r="BA70" s="30">
        <v>0</v>
      </c>
      <c r="BB70" s="30">
        <v>0</v>
      </c>
      <c r="BC70" s="30">
        <v>0</v>
      </c>
      <c r="BD70" s="43">
        <v>4478701970</v>
      </c>
      <c r="BE70" s="43">
        <v>64054</v>
      </c>
      <c r="BF70" s="43">
        <v>3387596040</v>
      </c>
      <c r="BG70" s="43">
        <v>938403825</v>
      </c>
      <c r="BH70" s="43">
        <v>347523</v>
      </c>
      <c r="BI70" s="43">
        <v>0</v>
      </c>
      <c r="BJ70" s="43">
        <v>91060</v>
      </c>
      <c r="BK70" s="43">
        <v>14586090</v>
      </c>
      <c r="BL70" s="43">
        <v>7304234</v>
      </c>
      <c r="BM70" s="43">
        <v>0</v>
      </c>
      <c r="BN70" s="43">
        <v>6569571</v>
      </c>
      <c r="BO70" s="43">
        <v>0</v>
      </c>
      <c r="BP70" s="43">
        <v>2189180</v>
      </c>
      <c r="BQ70" s="30">
        <v>0</v>
      </c>
      <c r="BR70" s="43">
        <v>121550393</v>
      </c>
      <c r="BS70" s="30">
        <v>0</v>
      </c>
      <c r="BT70" s="43">
        <v>69388792</v>
      </c>
      <c r="BU70" s="43">
        <v>0</v>
      </c>
      <c r="BV70" s="43">
        <v>437546</v>
      </c>
      <c r="BW70" s="43">
        <v>462608</v>
      </c>
      <c r="BX70" s="43">
        <v>0</v>
      </c>
      <c r="BY70" s="43">
        <v>68488638</v>
      </c>
      <c r="BZ70" s="30">
        <v>0</v>
      </c>
      <c r="CA70" s="30">
        <v>0</v>
      </c>
      <c r="CB70" s="30">
        <v>0</v>
      </c>
      <c r="CC70" s="43">
        <v>3758920366</v>
      </c>
      <c r="CD70" s="43">
        <v>5039291</v>
      </c>
      <c r="CE70" s="43">
        <v>11674475369</v>
      </c>
      <c r="CF70" s="43">
        <v>118894577</v>
      </c>
      <c r="CG70" s="43">
        <v>9678319800</v>
      </c>
      <c r="CH70" s="43">
        <v>16409549</v>
      </c>
      <c r="CI70" s="43">
        <v>30593903</v>
      </c>
      <c r="CJ70" s="43">
        <v>919570</v>
      </c>
      <c r="CK70" s="43">
        <v>16126439</v>
      </c>
      <c r="CL70" s="43">
        <v>3778109</v>
      </c>
      <c r="CM70" s="43">
        <v>1190506</v>
      </c>
      <c r="CN70" s="43">
        <v>730377</v>
      </c>
      <c r="CO70" s="43">
        <v>235400</v>
      </c>
      <c r="CP70" s="43">
        <v>7613502</v>
      </c>
      <c r="CQ70" s="30">
        <v>0</v>
      </c>
      <c r="CR70" s="30">
        <v>0</v>
      </c>
      <c r="CS70" s="43">
        <v>1793874637</v>
      </c>
      <c r="CT70" s="43">
        <v>480429100</v>
      </c>
      <c r="CU70" s="43">
        <v>20586251</v>
      </c>
      <c r="CV70" s="43">
        <v>25206537</v>
      </c>
      <c r="CW70" s="43">
        <v>14702806</v>
      </c>
      <c r="CX70" s="43">
        <v>7720673</v>
      </c>
      <c r="CY70" s="43">
        <v>511540</v>
      </c>
      <c r="CZ70" s="30">
        <f t="shared" si="33"/>
        <v>1244717730</v>
      </c>
      <c r="DA70" s="43">
        <v>1091455029</v>
      </c>
      <c r="DB70" s="43">
        <v>119291773</v>
      </c>
      <c r="DC70" s="43">
        <v>0</v>
      </c>
      <c r="DD70" s="43">
        <v>33970928</v>
      </c>
      <c r="DE70" s="43">
        <v>0</v>
      </c>
      <c r="DF70" s="30">
        <v>0</v>
      </c>
      <c r="DG70" s="30">
        <v>0</v>
      </c>
      <c r="DH70" s="43">
        <v>10215420</v>
      </c>
      <c r="DI70" s="43">
        <v>3302553</v>
      </c>
      <c r="DJ70" s="43">
        <v>0</v>
      </c>
      <c r="DK70" s="43">
        <v>3302553</v>
      </c>
      <c r="DL70" s="43">
        <v>0</v>
      </c>
      <c r="DM70" s="43">
        <v>486976524</v>
      </c>
      <c r="DN70" s="43">
        <v>61074466</v>
      </c>
      <c r="DO70" s="43">
        <v>17314013</v>
      </c>
      <c r="DP70" s="43">
        <v>10798066</v>
      </c>
      <c r="DQ70" s="43">
        <v>6515947</v>
      </c>
      <c r="DR70" s="43">
        <v>395931245</v>
      </c>
      <c r="DS70" s="43">
        <v>17526171</v>
      </c>
      <c r="DT70" s="43">
        <v>16135734</v>
      </c>
      <c r="DU70" s="43">
        <v>1342605</v>
      </c>
      <c r="DV70" s="43">
        <v>47832</v>
      </c>
      <c r="DW70" s="43">
        <v>10443200</v>
      </c>
      <c r="DX70" s="43">
        <v>1659000</v>
      </c>
      <c r="DY70" s="43">
        <v>1888000</v>
      </c>
      <c r="DZ70" s="43">
        <v>0</v>
      </c>
      <c r="EA70" s="43">
        <v>6896200</v>
      </c>
      <c r="EB70" s="43">
        <v>0</v>
      </c>
      <c r="EC70" s="43">
        <v>9758305</v>
      </c>
      <c r="ED70" s="43">
        <v>46720</v>
      </c>
      <c r="EE70" s="43">
        <v>9704700</v>
      </c>
      <c r="EF70" s="43">
        <v>6885</v>
      </c>
      <c r="EG70" s="43">
        <v>0</v>
      </c>
      <c r="EH70" s="43">
        <v>0</v>
      </c>
      <c r="EI70" s="43">
        <v>0</v>
      </c>
      <c r="EJ70" s="43">
        <v>0</v>
      </c>
      <c r="EK70" s="43">
        <v>42471123</v>
      </c>
      <c r="EL70" s="43">
        <v>2668215</v>
      </c>
      <c r="EM70" s="43">
        <v>679800</v>
      </c>
      <c r="EN70" s="43">
        <v>24217875</v>
      </c>
      <c r="EO70" s="43">
        <v>1682505</v>
      </c>
      <c r="EP70" s="43">
        <v>509850</v>
      </c>
      <c r="EQ70" s="43">
        <v>0</v>
      </c>
      <c r="ER70" s="43">
        <v>16995</v>
      </c>
      <c r="ES70" s="43">
        <v>764775</v>
      </c>
      <c r="ET70" s="43">
        <v>390885</v>
      </c>
      <c r="EU70" s="43">
        <v>4299735</v>
      </c>
      <c r="EV70" s="43">
        <v>1666746</v>
      </c>
      <c r="EW70" s="43">
        <v>44017050</v>
      </c>
      <c r="EX70" s="43">
        <v>781770</v>
      </c>
      <c r="EY70" s="43">
        <v>0</v>
      </c>
      <c r="EZ70" s="43">
        <v>34703790</v>
      </c>
      <c r="FA70" s="43">
        <v>8531490</v>
      </c>
      <c r="FB70" s="43">
        <v>0</v>
      </c>
      <c r="FC70" s="43">
        <v>148320</v>
      </c>
      <c r="FD70" s="43">
        <v>0</v>
      </c>
      <c r="FE70" s="43">
        <v>0</v>
      </c>
      <c r="FF70" s="43">
        <v>236352200</v>
      </c>
      <c r="FG70" s="43">
        <v>12656800</v>
      </c>
      <c r="FH70" s="43">
        <v>1937430</v>
      </c>
      <c r="FI70" s="43">
        <v>703500</v>
      </c>
      <c r="FJ70" s="43">
        <v>8333365</v>
      </c>
      <c r="FK70" s="43">
        <v>2042494</v>
      </c>
      <c r="FL70" s="43">
        <v>0</v>
      </c>
      <c r="FM70" s="43">
        <v>0</v>
      </c>
      <c r="FN70" s="43">
        <v>0</v>
      </c>
      <c r="FO70" s="43">
        <v>6290871</v>
      </c>
      <c r="FP70" s="43">
        <v>1682505</v>
      </c>
      <c r="FQ70" s="43">
        <v>0</v>
      </c>
      <c r="FR70" s="43">
        <v>317782342</v>
      </c>
      <c r="FS70" s="43">
        <v>104061580</v>
      </c>
      <c r="FT70" s="43">
        <v>174028</v>
      </c>
      <c r="FU70" s="43">
        <v>16356976</v>
      </c>
      <c r="FV70" s="30">
        <v>61140282</v>
      </c>
      <c r="FW70" s="43">
        <v>175386</v>
      </c>
      <c r="FX70" s="43">
        <v>60964896</v>
      </c>
      <c r="FY70" s="43">
        <v>0</v>
      </c>
      <c r="FZ70" s="43">
        <v>203940</v>
      </c>
      <c r="GA70" s="43">
        <v>9531454</v>
      </c>
      <c r="GB70" s="43">
        <v>16654900</v>
      </c>
      <c r="GC70" s="43">
        <v>5208143</v>
      </c>
      <c r="GD70" s="43">
        <v>0</v>
      </c>
      <c r="GE70" s="43">
        <v>5208143</v>
      </c>
      <c r="GF70" s="43">
        <v>0</v>
      </c>
      <c r="GG70" s="43">
        <v>0</v>
      </c>
      <c r="GH70" s="43">
        <v>10090759</v>
      </c>
      <c r="GI70" s="43">
        <v>66712179</v>
      </c>
      <c r="GJ70" s="43">
        <v>66712179</v>
      </c>
      <c r="GK70" s="43">
        <v>0</v>
      </c>
      <c r="GL70" s="43">
        <v>131709681</v>
      </c>
      <c r="GM70" s="43">
        <v>6611881</v>
      </c>
      <c r="GN70" s="43">
        <v>505000</v>
      </c>
      <c r="GO70" s="43">
        <v>679000</v>
      </c>
      <c r="GP70" s="43">
        <v>49631179</v>
      </c>
      <c r="GQ70" s="43">
        <v>22933222</v>
      </c>
      <c r="GR70" s="43">
        <v>66000</v>
      </c>
      <c r="GS70" s="43">
        <v>0</v>
      </c>
      <c r="GT70" s="43">
        <v>51283399</v>
      </c>
      <c r="GU70" s="43">
        <v>16486203657</v>
      </c>
      <c r="GV70" s="43">
        <v>33535408</v>
      </c>
      <c r="GW70" s="43">
        <v>0</v>
      </c>
      <c r="GX70" s="43">
        <v>0</v>
      </c>
      <c r="GY70" s="43">
        <v>0</v>
      </c>
      <c r="GZ70" s="43">
        <v>1518120433</v>
      </c>
      <c r="HA70" s="43">
        <v>0</v>
      </c>
      <c r="HB70" s="43">
        <v>11168454091</v>
      </c>
      <c r="HC70" s="43">
        <v>0</v>
      </c>
      <c r="HD70" s="43">
        <v>3766093725</v>
      </c>
      <c r="HE70" s="30">
        <v>0</v>
      </c>
      <c r="HF70" s="30">
        <v>0</v>
      </c>
      <c r="HG70" s="30">
        <v>0</v>
      </c>
      <c r="HH70" s="30">
        <f t="shared" si="34"/>
        <v>1347671032</v>
      </c>
      <c r="HI70" s="30">
        <f t="shared" si="35"/>
        <v>170449401</v>
      </c>
      <c r="HJ70" s="43">
        <v>1347671032</v>
      </c>
      <c r="HK70" s="43">
        <v>170449401</v>
      </c>
      <c r="HL70" s="30">
        <v>0</v>
      </c>
      <c r="HM70" s="30">
        <v>0</v>
      </c>
      <c r="HN70" s="30">
        <v>0</v>
      </c>
      <c r="HO70" s="30">
        <v>0</v>
      </c>
      <c r="HP70" s="43">
        <v>26167483</v>
      </c>
      <c r="HQ70" s="43">
        <v>3180993</v>
      </c>
      <c r="HR70" s="43">
        <v>5824945</v>
      </c>
      <c r="HS70" s="43">
        <v>17161545</v>
      </c>
      <c r="HT70" s="43">
        <v>0</v>
      </c>
      <c r="HU70" s="30">
        <v>0</v>
      </c>
      <c r="HV70" s="30">
        <v>0</v>
      </c>
      <c r="HW70" s="30">
        <v>0</v>
      </c>
      <c r="HX70" s="30">
        <f t="shared" si="36"/>
        <v>1347671032</v>
      </c>
      <c r="HY70" s="30">
        <f t="shared" si="37"/>
        <v>170449401</v>
      </c>
      <c r="HZ70" s="43">
        <v>42994394028</v>
      </c>
      <c r="IA70" s="43">
        <v>40067158134</v>
      </c>
      <c r="IB70" s="43">
        <v>40067158134</v>
      </c>
      <c r="IC70" s="43">
        <v>0</v>
      </c>
      <c r="ID70" s="43">
        <v>0</v>
      </c>
      <c r="IE70" s="30">
        <v>0</v>
      </c>
      <c r="IF70" s="43">
        <v>0</v>
      </c>
      <c r="IG70" s="43">
        <v>34035170073</v>
      </c>
      <c r="IH70" s="43">
        <v>32720246508</v>
      </c>
      <c r="II70" s="30">
        <v>0</v>
      </c>
      <c r="IJ70" s="43">
        <v>1314923565</v>
      </c>
      <c r="IK70" s="30">
        <v>0</v>
      </c>
      <c r="IL70" s="43">
        <v>3301457660</v>
      </c>
      <c r="IM70" s="30">
        <v>1826426129</v>
      </c>
      <c r="IN70" s="43">
        <v>207230926</v>
      </c>
      <c r="IO70" s="43">
        <v>155423194</v>
      </c>
      <c r="IP70" s="43">
        <v>2938803540</v>
      </c>
      <c r="IQ70" s="43">
        <v>0</v>
      </c>
      <c r="IR70" s="30">
        <v>0</v>
      </c>
      <c r="IS70" s="43">
        <v>0</v>
      </c>
      <c r="IT70" s="43">
        <v>0</v>
      </c>
      <c r="IU70" s="43">
        <v>0</v>
      </c>
      <c r="IV70" s="43">
        <v>184535471</v>
      </c>
      <c r="IW70" s="43">
        <v>0</v>
      </c>
      <c r="IX70" s="43">
        <v>719568801</v>
      </c>
      <c r="IY70" s="30">
        <v>0</v>
      </c>
      <c r="IZ70" s="30">
        <v>0</v>
      </c>
      <c r="JA70" s="43">
        <v>0</v>
      </c>
      <c r="JB70" s="43">
        <v>0</v>
      </c>
      <c r="JC70" s="43">
        <v>0</v>
      </c>
      <c r="JD70" s="43">
        <v>0</v>
      </c>
      <c r="JE70" s="30">
        <v>0</v>
      </c>
      <c r="JF70" s="30">
        <v>0</v>
      </c>
      <c r="JG70" s="30">
        <v>0</v>
      </c>
      <c r="JH70" s="30">
        <v>0</v>
      </c>
      <c r="JI70" s="43">
        <v>0</v>
      </c>
      <c r="JJ70" s="43">
        <v>0</v>
      </c>
      <c r="JK70" s="43">
        <v>0</v>
      </c>
      <c r="JL70" s="43"/>
      <c r="JM70" s="43">
        <v>0</v>
      </c>
      <c r="JN70" s="43">
        <v>0</v>
      </c>
      <c r="JO70" s="43">
        <v>962217575</v>
      </c>
      <c r="JP70" s="43">
        <v>1577219317</v>
      </c>
      <c r="JQ70" s="43">
        <v>0</v>
      </c>
      <c r="JR70" s="43">
        <v>0</v>
      </c>
      <c r="JS70" s="30">
        <v>0</v>
      </c>
      <c r="JT70" s="30">
        <v>0</v>
      </c>
      <c r="JU70" s="30">
        <v>0</v>
      </c>
      <c r="JV70" s="43">
        <v>0</v>
      </c>
      <c r="JW70" s="30">
        <v>0</v>
      </c>
      <c r="JX70" s="30">
        <v>0</v>
      </c>
      <c r="JY70" s="30">
        <v>0</v>
      </c>
      <c r="JZ70" s="30">
        <v>0</v>
      </c>
      <c r="KA70" s="30">
        <v>0</v>
      </c>
      <c r="KB70" s="30">
        <v>0</v>
      </c>
      <c r="KC70" s="30">
        <v>0</v>
      </c>
      <c r="KD70" s="30">
        <v>0</v>
      </c>
      <c r="KE70" s="30">
        <v>0</v>
      </c>
      <c r="KF70" s="30">
        <v>0</v>
      </c>
      <c r="KG70" s="43">
        <v>0</v>
      </c>
      <c r="KH70" s="30">
        <v>0</v>
      </c>
      <c r="KI70" s="43">
        <v>1577219317</v>
      </c>
      <c r="KJ70" s="43">
        <v>0</v>
      </c>
      <c r="KK70" s="43">
        <v>0</v>
      </c>
      <c r="KL70" s="43">
        <v>0</v>
      </c>
      <c r="KM70" s="30">
        <v>1350016577</v>
      </c>
      <c r="KN70" s="30">
        <v>924959067</v>
      </c>
      <c r="KO70" s="30">
        <v>23772424</v>
      </c>
      <c r="KP70" s="30">
        <v>0</v>
      </c>
      <c r="KQ70" s="30">
        <v>5121355</v>
      </c>
      <c r="KR70" s="30">
        <v>0</v>
      </c>
      <c r="KS70" s="30">
        <v>62333</v>
      </c>
      <c r="KT70" s="30">
        <v>0</v>
      </c>
      <c r="KU70" s="30">
        <v>0</v>
      </c>
      <c r="KV70" s="30">
        <v>47771633</v>
      </c>
      <c r="KW70" s="30">
        <v>0</v>
      </c>
      <c r="KX70" s="30">
        <v>684742</v>
      </c>
      <c r="KY70" s="30">
        <v>3500464</v>
      </c>
      <c r="KZ70" s="30">
        <v>6940173</v>
      </c>
      <c r="LA70" s="30">
        <v>11940051</v>
      </c>
      <c r="LB70" s="30">
        <v>3937690</v>
      </c>
      <c r="LC70" s="30">
        <v>3738513</v>
      </c>
      <c r="LD70" s="30">
        <v>274598029</v>
      </c>
      <c r="LE70" s="30">
        <v>142297</v>
      </c>
      <c r="LF70" s="30">
        <v>561449</v>
      </c>
      <c r="LG70" s="30">
        <v>0</v>
      </c>
      <c r="LH70" s="30">
        <v>3753485</v>
      </c>
      <c r="LI70" s="30">
        <v>26540791</v>
      </c>
      <c r="LJ70" s="30">
        <v>0</v>
      </c>
      <c r="LK70" s="30">
        <v>0</v>
      </c>
      <c r="LL70" s="30">
        <v>296481</v>
      </c>
      <c r="LM70" s="30">
        <v>1299200</v>
      </c>
      <c r="LN70" s="30">
        <v>1192825</v>
      </c>
      <c r="LO70" s="30">
        <v>8428686</v>
      </c>
      <c r="LP70" s="30">
        <v>774889</v>
      </c>
      <c r="LQ70" s="30">
        <v>0</v>
      </c>
      <c r="LR70" s="31">
        <v>0</v>
      </c>
      <c r="LS70" s="31">
        <v>0</v>
      </c>
      <c r="LT70" s="31">
        <v>0</v>
      </c>
      <c r="LU70" s="31">
        <v>0</v>
      </c>
      <c r="LV70" s="31">
        <v>0</v>
      </c>
      <c r="LW70" s="31">
        <v>0</v>
      </c>
      <c r="LX70" s="31">
        <v>0</v>
      </c>
      <c r="LY70" s="31">
        <v>0</v>
      </c>
      <c r="LZ70" s="31">
        <v>0</v>
      </c>
      <c r="MA70" s="31">
        <v>0</v>
      </c>
      <c r="MB70" s="31">
        <v>0</v>
      </c>
      <c r="MC70" s="31">
        <v>0</v>
      </c>
      <c r="MD70" s="31">
        <v>0</v>
      </c>
      <c r="ME70" s="31">
        <v>0</v>
      </c>
      <c r="MF70" s="31">
        <v>0</v>
      </c>
      <c r="MG70" s="31">
        <v>0</v>
      </c>
      <c r="MH70" s="31">
        <v>0</v>
      </c>
      <c r="MI70" s="31">
        <v>0</v>
      </c>
      <c r="MJ70" s="31">
        <v>0</v>
      </c>
      <c r="MK70" s="31">
        <v>0</v>
      </c>
      <c r="ML70" s="31">
        <v>0</v>
      </c>
      <c r="MM70" s="31">
        <v>0</v>
      </c>
      <c r="MN70" s="31">
        <v>0</v>
      </c>
      <c r="MO70" s="31">
        <v>0</v>
      </c>
      <c r="MP70" s="31">
        <v>0</v>
      </c>
      <c r="MQ70" s="43">
        <v>28067084</v>
      </c>
      <c r="MR70" s="43">
        <v>0</v>
      </c>
      <c r="MS70" s="62">
        <f t="shared" si="28"/>
        <v>17928443989</v>
      </c>
      <c r="MT70" s="43">
        <v>16825966290</v>
      </c>
      <c r="MU70" s="30">
        <v>0</v>
      </c>
      <c r="MV70" s="43">
        <v>6396813570</v>
      </c>
      <c r="MW70" s="30">
        <v>0</v>
      </c>
      <c r="MX70" s="30">
        <v>0</v>
      </c>
      <c r="MY70" s="30">
        <v>0</v>
      </c>
      <c r="MZ70" s="43">
        <v>9064624928</v>
      </c>
      <c r="NA70" s="30">
        <f t="shared" si="29"/>
        <v>0</v>
      </c>
      <c r="NB70" s="30">
        <v>0</v>
      </c>
      <c r="NC70" s="30">
        <v>0</v>
      </c>
      <c r="ND70" s="30">
        <f t="shared" si="30"/>
        <v>9064624928</v>
      </c>
      <c r="NE70" s="30">
        <v>9064624928</v>
      </c>
      <c r="NF70" s="30">
        <v>0</v>
      </c>
      <c r="NG70" s="43">
        <v>770239548</v>
      </c>
      <c r="NH70" s="43">
        <v>0</v>
      </c>
      <c r="NI70" s="30">
        <v>0</v>
      </c>
      <c r="NJ70" s="30">
        <v>0</v>
      </c>
      <c r="NK70" s="30">
        <v>0</v>
      </c>
      <c r="NL70" s="30">
        <v>0</v>
      </c>
      <c r="NM70" s="30">
        <v>0</v>
      </c>
      <c r="NN70" s="30">
        <v>0</v>
      </c>
      <c r="NO70" s="30">
        <v>0</v>
      </c>
      <c r="NP70" s="30">
        <v>0</v>
      </c>
      <c r="NQ70" s="30">
        <v>0</v>
      </c>
      <c r="NR70" s="30">
        <v>0</v>
      </c>
      <c r="NS70" s="30">
        <v>0</v>
      </c>
      <c r="NT70" s="30">
        <v>0</v>
      </c>
      <c r="NU70" s="43">
        <v>599865544</v>
      </c>
      <c r="NV70" s="30">
        <v>0</v>
      </c>
      <c r="NW70" s="43">
        <v>0</v>
      </c>
      <c r="NX70" s="43">
        <v>-5577300</v>
      </c>
      <c r="NY70" s="43">
        <v>0</v>
      </c>
      <c r="NZ70" s="43">
        <v>0</v>
      </c>
      <c r="OA70" s="30">
        <v>24257470</v>
      </c>
      <c r="OB70" s="30">
        <v>0</v>
      </c>
      <c r="OC70" s="30">
        <v>0</v>
      </c>
      <c r="OD70" s="30">
        <v>0</v>
      </c>
      <c r="OE70" s="30">
        <v>0</v>
      </c>
      <c r="OF70" s="30">
        <v>0</v>
      </c>
      <c r="OG70" s="30">
        <v>0</v>
      </c>
      <c r="OH70" s="30">
        <v>0</v>
      </c>
      <c r="OI70" s="30">
        <v>0</v>
      </c>
      <c r="OJ70" s="30">
        <v>0</v>
      </c>
      <c r="OK70" s="30">
        <v>0</v>
      </c>
      <c r="OL70" s="30">
        <v>0</v>
      </c>
      <c r="OM70" s="30">
        <v>0</v>
      </c>
      <c r="ON70" s="30">
        <v>0</v>
      </c>
      <c r="OO70" s="30">
        <v>0</v>
      </c>
      <c r="OP70" s="43">
        <v>24257470</v>
      </c>
      <c r="OQ70" s="43">
        <v>0</v>
      </c>
      <c r="OR70" s="43">
        <v>0</v>
      </c>
      <c r="OS70" s="30">
        <v>1078220229</v>
      </c>
      <c r="OT70" s="30">
        <v>0</v>
      </c>
      <c r="OU70" s="43">
        <v>1012391594</v>
      </c>
      <c r="OV70" s="30">
        <v>0</v>
      </c>
      <c r="OW70" s="30">
        <v>0</v>
      </c>
      <c r="OX70" s="43">
        <v>68200</v>
      </c>
      <c r="OY70" s="30">
        <v>0</v>
      </c>
      <c r="OZ70" s="30">
        <v>0</v>
      </c>
      <c r="PA70" s="30">
        <v>0</v>
      </c>
      <c r="PB70" s="30">
        <v>0</v>
      </c>
      <c r="PC70" s="30">
        <v>0</v>
      </c>
      <c r="PD70" s="30">
        <v>0</v>
      </c>
      <c r="PE70" s="30">
        <v>0</v>
      </c>
      <c r="PF70" s="30">
        <v>0</v>
      </c>
      <c r="PG70" s="30">
        <v>0</v>
      </c>
      <c r="PH70" s="30">
        <v>0</v>
      </c>
      <c r="PI70" s="30">
        <v>0</v>
      </c>
      <c r="PJ70" s="30">
        <v>0</v>
      </c>
      <c r="PK70" s="43">
        <v>0</v>
      </c>
      <c r="PL70" s="30">
        <v>0</v>
      </c>
      <c r="PM70" s="43">
        <v>17533360</v>
      </c>
      <c r="PN70" s="43">
        <v>17533360</v>
      </c>
      <c r="PO70" s="30">
        <v>0</v>
      </c>
      <c r="PP70" s="30">
        <v>0</v>
      </c>
      <c r="PQ70" s="43">
        <v>0</v>
      </c>
      <c r="PR70" s="43">
        <v>0</v>
      </c>
      <c r="PS70" s="43">
        <v>48227075</v>
      </c>
      <c r="PT70" s="30">
        <f t="shared" si="38"/>
        <v>0</v>
      </c>
      <c r="PU70" s="30">
        <v>0</v>
      </c>
      <c r="PV70" s="30">
        <v>0</v>
      </c>
      <c r="PW70" s="30">
        <v>0</v>
      </c>
      <c r="PX70" s="30">
        <v>0</v>
      </c>
      <c r="PY70" s="30">
        <v>0</v>
      </c>
      <c r="PZ70" s="30">
        <v>0</v>
      </c>
      <c r="QA70" s="30">
        <v>0</v>
      </c>
      <c r="QB70" s="43">
        <v>0</v>
      </c>
      <c r="QC70" s="43">
        <v>0</v>
      </c>
      <c r="QD70" s="43">
        <v>0</v>
      </c>
      <c r="QE70" s="43">
        <v>0</v>
      </c>
      <c r="QF70" s="43">
        <v>0</v>
      </c>
      <c r="QG70" s="43">
        <v>0</v>
      </c>
      <c r="QH70" s="43">
        <v>0</v>
      </c>
      <c r="QI70" s="43">
        <v>0</v>
      </c>
      <c r="QJ70" s="43">
        <v>0</v>
      </c>
      <c r="QK70" s="43">
        <v>0</v>
      </c>
      <c r="QL70" s="43">
        <v>0</v>
      </c>
      <c r="QM70" s="43">
        <v>0</v>
      </c>
      <c r="QN70" s="43">
        <v>0</v>
      </c>
      <c r="QO70" s="30">
        <f t="shared" si="16"/>
        <v>244171885415</v>
      </c>
      <c r="QP70" s="30">
        <f t="shared" ref="QP70:QP75" si="40">QQ70+QW70+QZ70+RA70</f>
        <v>138617145101</v>
      </c>
      <c r="QQ70" s="43">
        <v>9374943</v>
      </c>
      <c r="QR70" s="43">
        <v>8859943</v>
      </c>
      <c r="QS70" s="43">
        <v>515000</v>
      </c>
      <c r="QT70" s="30">
        <v>0</v>
      </c>
      <c r="QU70" s="30">
        <v>0</v>
      </c>
      <c r="QV70" s="30">
        <v>0</v>
      </c>
      <c r="QW70" s="43">
        <v>149490037</v>
      </c>
      <c r="QX70" s="43">
        <v>149405422</v>
      </c>
      <c r="QY70" s="43">
        <v>84615</v>
      </c>
      <c r="QZ70" s="43">
        <v>4942131711</v>
      </c>
      <c r="RA70" s="43">
        <v>133516148410</v>
      </c>
      <c r="RB70" s="43">
        <v>0</v>
      </c>
      <c r="RC70" s="43">
        <v>0</v>
      </c>
      <c r="RD70" s="43">
        <v>0</v>
      </c>
      <c r="RE70" s="43">
        <v>0</v>
      </c>
      <c r="RF70" s="43">
        <v>0</v>
      </c>
      <c r="RG70" s="43">
        <v>0</v>
      </c>
      <c r="RH70" s="43">
        <v>0</v>
      </c>
      <c r="RI70" s="43">
        <v>105554740314</v>
      </c>
      <c r="RJ70" s="43">
        <v>5501227258</v>
      </c>
      <c r="RK70" s="64">
        <v>5501227258</v>
      </c>
      <c r="RL70" s="43">
        <v>5108948301</v>
      </c>
      <c r="RM70" s="43">
        <v>386645625</v>
      </c>
      <c r="RN70" s="43">
        <v>-12487078</v>
      </c>
      <c r="RO70" s="43">
        <v>0</v>
      </c>
      <c r="RP70" s="43">
        <v>0</v>
      </c>
      <c r="RQ70" s="43">
        <v>0</v>
      </c>
      <c r="RR70" s="43">
        <v>0</v>
      </c>
      <c r="RS70" s="43">
        <v>0</v>
      </c>
      <c r="RT70" s="43">
        <v>15030698</v>
      </c>
      <c r="RU70" s="43">
        <v>0</v>
      </c>
      <c r="RV70" s="43">
        <v>2522937</v>
      </c>
      <c r="RW70" s="43">
        <v>566775</v>
      </c>
      <c r="RX70" s="43">
        <v>0</v>
      </c>
      <c r="RY70" s="43">
        <v>0</v>
      </c>
      <c r="RZ70" s="43">
        <v>0</v>
      </c>
      <c r="SA70" s="43">
        <v>0</v>
      </c>
      <c r="SB70" s="43">
        <v>0</v>
      </c>
      <c r="SC70" s="43">
        <v>0</v>
      </c>
      <c r="SD70" s="30">
        <v>0</v>
      </c>
      <c r="SE70" s="30">
        <v>0</v>
      </c>
      <c r="SF70" s="30">
        <v>0</v>
      </c>
      <c r="SG70" s="30">
        <v>0</v>
      </c>
      <c r="SH70" s="30">
        <v>0</v>
      </c>
      <c r="SI70" s="30">
        <v>0</v>
      </c>
      <c r="SJ70" s="30">
        <v>0</v>
      </c>
      <c r="SK70" s="30">
        <v>0</v>
      </c>
      <c r="SL70" s="30">
        <v>0</v>
      </c>
      <c r="SM70" s="30">
        <v>0</v>
      </c>
      <c r="SN70" s="30">
        <v>0</v>
      </c>
      <c r="SO70" s="30">
        <v>0</v>
      </c>
      <c r="SP70" s="30">
        <v>0</v>
      </c>
      <c r="SQ70" s="30">
        <v>0</v>
      </c>
      <c r="SR70" s="30">
        <v>0</v>
      </c>
      <c r="SS70" s="30">
        <v>0</v>
      </c>
      <c r="ST70" s="30">
        <v>0</v>
      </c>
      <c r="SU70" s="30">
        <v>0</v>
      </c>
      <c r="SV70" s="30">
        <v>0</v>
      </c>
      <c r="SW70" s="30">
        <v>0</v>
      </c>
      <c r="SX70" s="30">
        <v>0</v>
      </c>
      <c r="SY70" s="30">
        <v>0</v>
      </c>
      <c r="SZ70" s="30">
        <v>0</v>
      </c>
      <c r="TA70" s="30">
        <v>0</v>
      </c>
      <c r="TB70" s="30">
        <v>0</v>
      </c>
      <c r="TC70" s="30">
        <v>0</v>
      </c>
      <c r="TD70" s="30">
        <v>0</v>
      </c>
      <c r="TE70" s="30">
        <v>0</v>
      </c>
      <c r="TF70" s="30">
        <v>0</v>
      </c>
      <c r="TG70" s="30">
        <v>0</v>
      </c>
      <c r="TH70" s="30">
        <v>0</v>
      </c>
      <c r="TI70" s="30">
        <f t="shared" si="39"/>
        <v>374158547</v>
      </c>
      <c r="TJ70" s="30">
        <f t="shared" si="31"/>
        <v>100000000000</v>
      </c>
      <c r="TK70" s="43">
        <v>100031703115</v>
      </c>
      <c r="TL70" s="43">
        <v>0</v>
      </c>
      <c r="TM70" s="43">
        <v>31703115</v>
      </c>
      <c r="TN70" s="43">
        <v>31703115</v>
      </c>
      <c r="TO70" s="43">
        <v>0</v>
      </c>
      <c r="TP70" s="43">
        <v>0</v>
      </c>
      <c r="TQ70" s="43">
        <v>0</v>
      </c>
      <c r="TR70" s="43">
        <v>0</v>
      </c>
      <c r="TS70" s="43">
        <v>100000000000</v>
      </c>
      <c r="TT70" s="43">
        <v>0</v>
      </c>
      <c r="TU70" s="43">
        <v>21809941</v>
      </c>
      <c r="TV70" s="43">
        <v>0</v>
      </c>
      <c r="TW70" s="43">
        <v>15580292</v>
      </c>
      <c r="TX70" s="43">
        <v>276549</v>
      </c>
      <c r="TY70" s="43">
        <v>5953100</v>
      </c>
      <c r="TZ70" s="43">
        <v>0</v>
      </c>
      <c r="UA70" s="43">
        <v>0</v>
      </c>
      <c r="UB70" s="30">
        <v>0</v>
      </c>
      <c r="UC70" s="30">
        <v>0</v>
      </c>
      <c r="UD70" s="30">
        <v>0</v>
      </c>
      <c r="UE70" s="43">
        <v>0</v>
      </c>
      <c r="UF70" s="30">
        <v>0</v>
      </c>
      <c r="UG70" s="30">
        <f t="shared" si="32"/>
        <v>447788458467</v>
      </c>
      <c r="UH70" s="1">
        <v>2696862462156</v>
      </c>
      <c r="UI70" s="1">
        <f>SUM($UG$64:UG70)-UH70</f>
        <v>0</v>
      </c>
    </row>
    <row r="71" spans="2:555">
      <c r="B71" s="58">
        <v>40391</v>
      </c>
      <c r="C71" s="30">
        <f t="shared" si="25"/>
        <v>164904471618</v>
      </c>
      <c r="D71" s="30">
        <f t="shared" si="26"/>
        <v>65218711887</v>
      </c>
      <c r="E71" s="43">
        <v>54256668609</v>
      </c>
      <c r="F71" s="43">
        <v>3265798</v>
      </c>
      <c r="G71" s="43">
        <v>1074720</v>
      </c>
      <c r="H71" s="43">
        <v>16477223577</v>
      </c>
      <c r="I71" s="43">
        <v>14429104686.335114</v>
      </c>
      <c r="J71" s="43">
        <v>2048118890.6649017</v>
      </c>
      <c r="K71" s="30">
        <v>0</v>
      </c>
      <c r="L71" s="43">
        <v>2246966983</v>
      </c>
      <c r="M71" s="43">
        <v>27309127597</v>
      </c>
      <c r="N71" s="43">
        <v>27309127597</v>
      </c>
      <c r="O71" s="30">
        <v>0</v>
      </c>
      <c r="P71" s="43">
        <v>792886749</v>
      </c>
      <c r="Q71" s="43">
        <v>3222280206</v>
      </c>
      <c r="R71" s="43">
        <v>2473631312</v>
      </c>
      <c r="S71" s="43">
        <v>10962043278</v>
      </c>
      <c r="T71" s="43">
        <v>3365356000</v>
      </c>
      <c r="U71" s="43">
        <v>3959240000</v>
      </c>
      <c r="V71" s="43">
        <v>7324596000</v>
      </c>
      <c r="W71" s="43">
        <v>206484321</v>
      </c>
      <c r="X71" s="43">
        <v>365713038</v>
      </c>
      <c r="Y71" s="43">
        <v>96027152</v>
      </c>
      <c r="Z71" s="30">
        <v>0</v>
      </c>
      <c r="AA71" s="30">
        <v>0</v>
      </c>
      <c r="AB71" s="43">
        <v>63039553</v>
      </c>
      <c r="AC71" s="43">
        <v>18687920</v>
      </c>
      <c r="AD71" s="43">
        <v>2887495294</v>
      </c>
      <c r="AE71" s="30">
        <v>0</v>
      </c>
      <c r="AF71" s="30">
        <v>0</v>
      </c>
      <c r="AG71" s="30">
        <v>0</v>
      </c>
      <c r="AH71" s="30">
        <v>0</v>
      </c>
      <c r="AI71" s="30">
        <f t="shared" si="27"/>
        <v>99685759731</v>
      </c>
      <c r="AJ71" s="43">
        <v>62330615</v>
      </c>
      <c r="AK71" s="43">
        <v>61362215</v>
      </c>
      <c r="AL71" s="43">
        <v>968400</v>
      </c>
      <c r="AM71" s="43">
        <v>0</v>
      </c>
      <c r="AN71" s="30">
        <v>0</v>
      </c>
      <c r="AO71" s="43">
        <v>1257410852</v>
      </c>
      <c r="AP71" s="43">
        <v>1226208107</v>
      </c>
      <c r="AQ71" s="43">
        <v>5074864</v>
      </c>
      <c r="AR71" s="43">
        <v>16457166</v>
      </c>
      <c r="AS71" s="43">
        <v>67415</v>
      </c>
      <c r="AT71" s="43">
        <v>7597700</v>
      </c>
      <c r="AU71" s="43">
        <v>2005600</v>
      </c>
      <c r="AV71" s="43">
        <v>0</v>
      </c>
      <c r="AW71" s="43">
        <v>0</v>
      </c>
      <c r="AX71" s="30">
        <v>0</v>
      </c>
      <c r="AY71" s="30">
        <v>0</v>
      </c>
      <c r="AZ71" s="30">
        <v>0</v>
      </c>
      <c r="BA71" s="30">
        <v>0</v>
      </c>
      <c r="BB71" s="30">
        <v>0</v>
      </c>
      <c r="BC71" s="30">
        <v>0</v>
      </c>
      <c r="BD71" s="43">
        <v>3175836193</v>
      </c>
      <c r="BE71" s="43">
        <v>229126</v>
      </c>
      <c r="BF71" s="43">
        <v>2491943131</v>
      </c>
      <c r="BG71" s="43">
        <v>537112623</v>
      </c>
      <c r="BH71" s="43">
        <v>110912</v>
      </c>
      <c r="BI71" s="43">
        <v>0</v>
      </c>
      <c r="BJ71" s="43">
        <v>1272815</v>
      </c>
      <c r="BK71" s="43">
        <v>19045756</v>
      </c>
      <c r="BL71" s="43">
        <v>7233960</v>
      </c>
      <c r="BM71" s="43">
        <v>0</v>
      </c>
      <c r="BN71" s="43">
        <v>6872072</v>
      </c>
      <c r="BO71" s="43">
        <v>0</v>
      </c>
      <c r="BP71" s="43">
        <v>133341</v>
      </c>
      <c r="BQ71" s="30">
        <v>0</v>
      </c>
      <c r="BR71" s="43">
        <v>111882457</v>
      </c>
      <c r="BS71" s="30">
        <v>0</v>
      </c>
      <c r="BT71" s="43">
        <v>65271397</v>
      </c>
      <c r="BU71" s="43">
        <v>0</v>
      </c>
      <c r="BV71" s="43">
        <v>761921</v>
      </c>
      <c r="BW71" s="43">
        <v>1897862</v>
      </c>
      <c r="BX71" s="43">
        <v>0</v>
      </c>
      <c r="BY71" s="43">
        <v>62611614</v>
      </c>
      <c r="BZ71" s="30">
        <v>0</v>
      </c>
      <c r="CA71" s="30">
        <v>0</v>
      </c>
      <c r="CB71" s="30">
        <v>0</v>
      </c>
      <c r="CC71" s="43">
        <v>4021195143</v>
      </c>
      <c r="CD71" s="43">
        <v>0</v>
      </c>
      <c r="CE71" s="43">
        <v>4881766083</v>
      </c>
      <c r="CF71" s="43">
        <v>187005830</v>
      </c>
      <c r="CG71" s="43">
        <v>2419579950</v>
      </c>
      <c r="CH71" s="43">
        <v>50382994</v>
      </c>
      <c r="CI71" s="43">
        <v>18504341</v>
      </c>
      <c r="CJ71" s="43">
        <v>543674</v>
      </c>
      <c r="CK71" s="43">
        <v>12723909</v>
      </c>
      <c r="CL71" s="43">
        <v>1649805</v>
      </c>
      <c r="CM71" s="43">
        <v>245944</v>
      </c>
      <c r="CN71" s="43">
        <v>316678</v>
      </c>
      <c r="CO71" s="43">
        <v>234000</v>
      </c>
      <c r="CP71" s="43">
        <v>2790331</v>
      </c>
      <c r="CQ71" s="30">
        <v>0</v>
      </c>
      <c r="CR71" s="30">
        <v>0</v>
      </c>
      <c r="CS71" s="43">
        <v>1974422747</v>
      </c>
      <c r="CT71" s="43">
        <v>663430301</v>
      </c>
      <c r="CU71" s="43">
        <v>24378859</v>
      </c>
      <c r="CV71" s="43">
        <v>42240907</v>
      </c>
      <c r="CW71" s="43">
        <v>18399968</v>
      </c>
      <c r="CX71" s="43">
        <v>7404053</v>
      </c>
      <c r="CY71" s="43">
        <v>799041</v>
      </c>
      <c r="CZ71" s="30">
        <f t="shared" si="33"/>
        <v>1217769618</v>
      </c>
      <c r="DA71" s="43">
        <v>1081510858</v>
      </c>
      <c r="DB71" s="43">
        <v>114063260</v>
      </c>
      <c r="DC71" s="43">
        <v>0</v>
      </c>
      <c r="DD71" s="43">
        <v>22195500</v>
      </c>
      <c r="DE71" s="43">
        <v>0</v>
      </c>
      <c r="DF71" s="30">
        <v>0</v>
      </c>
      <c r="DG71" s="30">
        <v>0</v>
      </c>
      <c r="DH71" s="43">
        <v>5345780</v>
      </c>
      <c r="DI71" s="43">
        <v>5147931</v>
      </c>
      <c r="DJ71" s="43">
        <v>0</v>
      </c>
      <c r="DK71" s="43">
        <v>5147931</v>
      </c>
      <c r="DL71" s="43">
        <v>0</v>
      </c>
      <c r="DM71" s="43">
        <v>436178874</v>
      </c>
      <c r="DN71" s="43">
        <v>66142378</v>
      </c>
      <c r="DO71" s="43">
        <v>21590645</v>
      </c>
      <c r="DP71" s="43">
        <v>14031935</v>
      </c>
      <c r="DQ71" s="43">
        <v>7558710</v>
      </c>
      <c r="DR71" s="43">
        <v>336525617</v>
      </c>
      <c r="DS71" s="43">
        <v>20022952</v>
      </c>
      <c r="DT71" s="43">
        <v>18352006</v>
      </c>
      <c r="DU71" s="43">
        <v>1495560</v>
      </c>
      <c r="DV71" s="43">
        <v>175386</v>
      </c>
      <c r="DW71" s="43">
        <v>9322100</v>
      </c>
      <c r="DX71" s="43">
        <v>3436500</v>
      </c>
      <c r="DY71" s="43">
        <v>566400</v>
      </c>
      <c r="DZ71" s="43">
        <v>0</v>
      </c>
      <c r="EA71" s="43">
        <v>5319200</v>
      </c>
      <c r="EB71" s="43">
        <v>0</v>
      </c>
      <c r="EC71" s="43">
        <v>11196105</v>
      </c>
      <c r="ED71" s="43">
        <v>0</v>
      </c>
      <c r="EE71" s="43">
        <v>11191800</v>
      </c>
      <c r="EF71" s="43">
        <v>4305</v>
      </c>
      <c r="EG71" s="43">
        <v>0</v>
      </c>
      <c r="EH71" s="43">
        <v>0</v>
      </c>
      <c r="EI71" s="43">
        <v>0</v>
      </c>
      <c r="EJ71" s="43">
        <v>0</v>
      </c>
      <c r="EK71" s="43">
        <v>41401056</v>
      </c>
      <c r="EL71" s="43">
        <v>3161070</v>
      </c>
      <c r="EM71" s="43">
        <v>476478</v>
      </c>
      <c r="EN71" s="43">
        <v>25033635</v>
      </c>
      <c r="EO71" s="43">
        <v>1734108</v>
      </c>
      <c r="EP71" s="43">
        <v>374508</v>
      </c>
      <c r="EQ71" s="43">
        <v>16995</v>
      </c>
      <c r="ER71" s="43">
        <v>16995</v>
      </c>
      <c r="ES71" s="43">
        <v>900735</v>
      </c>
      <c r="ET71" s="43">
        <v>424875</v>
      </c>
      <c r="EU71" s="43">
        <v>4826580</v>
      </c>
      <c r="EV71" s="43">
        <v>2366013</v>
      </c>
      <c r="EW71" s="43">
        <v>45189705</v>
      </c>
      <c r="EX71" s="43">
        <v>458865</v>
      </c>
      <c r="EY71" s="43">
        <v>0</v>
      </c>
      <c r="EZ71" s="43">
        <v>36556245</v>
      </c>
      <c r="FA71" s="43">
        <v>8174595</v>
      </c>
      <c r="FB71" s="43">
        <v>-2405441</v>
      </c>
      <c r="FC71" s="43">
        <v>118656</v>
      </c>
      <c r="FD71" s="43">
        <v>0</v>
      </c>
      <c r="FE71" s="43">
        <v>0</v>
      </c>
      <c r="FF71" s="43">
        <v>174082600</v>
      </c>
      <c r="FG71" s="43">
        <v>11920234</v>
      </c>
      <c r="FH71" s="43">
        <v>1189650</v>
      </c>
      <c r="FI71" s="43">
        <v>-34300</v>
      </c>
      <c r="FJ71" s="43">
        <v>9150359</v>
      </c>
      <c r="FK71" s="43">
        <v>2369290</v>
      </c>
      <c r="FL71" s="43">
        <v>0</v>
      </c>
      <c r="FM71" s="43">
        <v>0</v>
      </c>
      <c r="FN71" s="43">
        <v>0</v>
      </c>
      <c r="FO71" s="43">
        <v>6781069</v>
      </c>
      <c r="FP71" s="43">
        <v>1614525</v>
      </c>
      <c r="FQ71" s="43">
        <v>0</v>
      </c>
      <c r="FR71" s="43">
        <v>284132470</v>
      </c>
      <c r="FS71" s="43">
        <v>69826330</v>
      </c>
      <c r="FT71" s="43">
        <v>304549</v>
      </c>
      <c r="FU71" s="43">
        <v>19735952</v>
      </c>
      <c r="FV71" s="30">
        <v>30367963</v>
      </c>
      <c r="FW71" s="43">
        <v>223220</v>
      </c>
      <c r="FX71" s="43">
        <v>30144743</v>
      </c>
      <c r="FY71" s="43">
        <v>226800</v>
      </c>
      <c r="FZ71" s="43">
        <v>135960</v>
      </c>
      <c r="GA71" s="43">
        <v>10126706</v>
      </c>
      <c r="GB71" s="43">
        <v>8928400</v>
      </c>
      <c r="GC71" s="43">
        <v>6684253</v>
      </c>
      <c r="GD71" s="43">
        <v>0</v>
      </c>
      <c r="GE71" s="43">
        <v>6684253</v>
      </c>
      <c r="GF71" s="43">
        <v>0</v>
      </c>
      <c r="GG71" s="43">
        <v>0</v>
      </c>
      <c r="GH71" s="43">
        <v>8814000</v>
      </c>
      <c r="GI71" s="43">
        <v>65311463</v>
      </c>
      <c r="GJ71" s="43">
        <v>65311463</v>
      </c>
      <c r="GK71" s="43">
        <v>0</v>
      </c>
      <c r="GL71" s="43">
        <v>133496424</v>
      </c>
      <c r="GM71" s="43">
        <v>6641804</v>
      </c>
      <c r="GN71" s="43">
        <v>-391000</v>
      </c>
      <c r="GO71" s="43">
        <v>347000</v>
      </c>
      <c r="GP71" s="43">
        <v>57495274</v>
      </c>
      <c r="GQ71" s="43">
        <v>13365037</v>
      </c>
      <c r="GR71" s="43">
        <v>75445</v>
      </c>
      <c r="GS71" s="43">
        <v>0</v>
      </c>
      <c r="GT71" s="43">
        <v>55962864</v>
      </c>
      <c r="GU71" s="43">
        <v>13143152893</v>
      </c>
      <c r="GV71" s="43">
        <v>14564300</v>
      </c>
      <c r="GW71" s="43">
        <v>0</v>
      </c>
      <c r="GX71" s="43">
        <v>0</v>
      </c>
      <c r="GY71" s="43">
        <v>0</v>
      </c>
      <c r="GZ71" s="43">
        <v>5582385230</v>
      </c>
      <c r="HA71" s="43">
        <v>14404364</v>
      </c>
      <c r="HB71" s="43">
        <v>7531798999</v>
      </c>
      <c r="HC71" s="43">
        <v>0</v>
      </c>
      <c r="HD71" s="43">
        <v>0</v>
      </c>
      <c r="HE71" s="30">
        <v>0</v>
      </c>
      <c r="HF71" s="30">
        <v>0</v>
      </c>
      <c r="HG71" s="30">
        <v>0</v>
      </c>
      <c r="HH71" s="30">
        <f t="shared" si="34"/>
        <v>4955672453</v>
      </c>
      <c r="HI71" s="30">
        <f t="shared" si="35"/>
        <v>626712777</v>
      </c>
      <c r="HJ71" s="43">
        <v>4955672453</v>
      </c>
      <c r="HK71" s="43">
        <v>626712777</v>
      </c>
      <c r="HL71" s="30">
        <v>0</v>
      </c>
      <c r="HM71" s="30">
        <v>0</v>
      </c>
      <c r="HN71" s="30">
        <v>0</v>
      </c>
      <c r="HO71" s="30">
        <v>0</v>
      </c>
      <c r="HP71" s="43">
        <v>226524441</v>
      </c>
      <c r="HQ71" s="43">
        <v>3389273</v>
      </c>
      <c r="HR71" s="43">
        <v>3001547</v>
      </c>
      <c r="HS71" s="43">
        <v>7906933</v>
      </c>
      <c r="HT71" s="43">
        <v>212226688</v>
      </c>
      <c r="HU71" s="30">
        <v>0</v>
      </c>
      <c r="HV71" s="30">
        <v>0</v>
      </c>
      <c r="HW71" s="30">
        <v>0</v>
      </c>
      <c r="HX71" s="30">
        <f t="shared" si="36"/>
        <v>4955672453</v>
      </c>
      <c r="HY71" s="30">
        <f t="shared" si="37"/>
        <v>626712777</v>
      </c>
      <c r="HZ71" s="43">
        <v>72323533786</v>
      </c>
      <c r="IA71" s="43">
        <v>70926426275</v>
      </c>
      <c r="IB71" s="43">
        <v>70926426275</v>
      </c>
      <c r="IC71" s="43">
        <v>0</v>
      </c>
      <c r="ID71" s="43">
        <v>0</v>
      </c>
      <c r="IE71" s="30">
        <v>0</v>
      </c>
      <c r="IF71" s="43">
        <v>0</v>
      </c>
      <c r="IG71" s="43">
        <v>47085460499</v>
      </c>
      <c r="IH71" s="43">
        <v>45770536934</v>
      </c>
      <c r="II71" s="30">
        <v>0</v>
      </c>
      <c r="IJ71" s="43">
        <v>1314923565</v>
      </c>
      <c r="IK71" s="30">
        <v>0</v>
      </c>
      <c r="IL71" s="43">
        <v>3301457660</v>
      </c>
      <c r="IM71" s="30">
        <v>1826426129</v>
      </c>
      <c r="IN71" s="43">
        <v>207230926</v>
      </c>
      <c r="IO71" s="43">
        <v>155423194</v>
      </c>
      <c r="IP71" s="43">
        <v>2938803540</v>
      </c>
      <c r="IQ71" s="43">
        <v>0</v>
      </c>
      <c r="IR71" s="30">
        <v>0</v>
      </c>
      <c r="IS71" s="43">
        <v>0</v>
      </c>
      <c r="IT71" s="43">
        <v>0</v>
      </c>
      <c r="IU71" s="43">
        <v>0</v>
      </c>
      <c r="IV71" s="43">
        <v>184535471</v>
      </c>
      <c r="IW71" s="43">
        <v>0</v>
      </c>
      <c r="IX71" s="43">
        <v>1233546516</v>
      </c>
      <c r="IY71" s="30">
        <v>0</v>
      </c>
      <c r="IZ71" s="30">
        <v>0</v>
      </c>
      <c r="JA71" s="43">
        <v>0</v>
      </c>
      <c r="JB71" s="43">
        <v>16275000000</v>
      </c>
      <c r="JC71" s="43">
        <v>0</v>
      </c>
      <c r="JD71" s="43">
        <v>1020000000</v>
      </c>
      <c r="JE71" s="30">
        <v>0</v>
      </c>
      <c r="JF71" s="30">
        <v>0</v>
      </c>
      <c r="JG71" s="30">
        <v>0</v>
      </c>
      <c r="JH71" s="30">
        <v>0</v>
      </c>
      <c r="JI71" s="43">
        <v>0</v>
      </c>
      <c r="JJ71" s="43">
        <v>0</v>
      </c>
      <c r="JK71" s="43">
        <v>0</v>
      </c>
      <c r="JL71" s="43"/>
      <c r="JM71" s="43">
        <v>0</v>
      </c>
      <c r="JN71" s="43">
        <v>0</v>
      </c>
      <c r="JO71" s="43">
        <v>1730211667</v>
      </c>
      <c r="JP71" s="43">
        <v>-17895336</v>
      </c>
      <c r="JQ71" s="43">
        <v>-17895336</v>
      </c>
      <c r="JR71" s="43">
        <v>0</v>
      </c>
      <c r="JS71" s="30">
        <v>0</v>
      </c>
      <c r="JT71" s="30">
        <v>0</v>
      </c>
      <c r="JU71" s="30">
        <v>0</v>
      </c>
      <c r="JV71" s="43">
        <v>0</v>
      </c>
      <c r="JW71" s="30">
        <v>0</v>
      </c>
      <c r="JX71" s="30">
        <v>0</v>
      </c>
      <c r="JY71" s="30">
        <v>0</v>
      </c>
      <c r="JZ71" s="30">
        <v>0</v>
      </c>
      <c r="KA71" s="30">
        <v>0</v>
      </c>
      <c r="KB71" s="30">
        <v>0</v>
      </c>
      <c r="KC71" s="30">
        <v>0</v>
      </c>
      <c r="KD71" s="30">
        <v>0</v>
      </c>
      <c r="KE71" s="30">
        <v>0</v>
      </c>
      <c r="KF71" s="30">
        <v>0</v>
      </c>
      <c r="KG71" s="43">
        <v>0</v>
      </c>
      <c r="KH71" s="30">
        <v>0</v>
      </c>
      <c r="KI71" s="43">
        <v>0</v>
      </c>
      <c r="KJ71" s="43">
        <v>0</v>
      </c>
      <c r="KK71" s="43">
        <v>0</v>
      </c>
      <c r="KL71" s="43">
        <v>0</v>
      </c>
      <c r="KM71" s="30">
        <v>1415002847</v>
      </c>
      <c r="KN71" s="30">
        <v>924959067</v>
      </c>
      <c r="KO71" s="30">
        <v>23772424</v>
      </c>
      <c r="KP71" s="30">
        <v>0</v>
      </c>
      <c r="KQ71" s="30">
        <v>5121355</v>
      </c>
      <c r="KR71" s="30">
        <v>0</v>
      </c>
      <c r="KS71" s="30">
        <v>62333</v>
      </c>
      <c r="KT71" s="30">
        <v>5492558</v>
      </c>
      <c r="KU71" s="30">
        <v>0</v>
      </c>
      <c r="KV71" s="30">
        <v>47771633</v>
      </c>
      <c r="KW71" s="30">
        <v>0</v>
      </c>
      <c r="KX71" s="30">
        <v>684742</v>
      </c>
      <c r="KY71" s="30">
        <v>3500464</v>
      </c>
      <c r="KZ71" s="30">
        <v>6940173</v>
      </c>
      <c r="LA71" s="30">
        <v>11940051</v>
      </c>
      <c r="LB71" s="30">
        <v>3937690</v>
      </c>
      <c r="LC71" s="30">
        <v>3738513</v>
      </c>
      <c r="LD71" s="30">
        <v>274598029</v>
      </c>
      <c r="LE71" s="30">
        <v>142297</v>
      </c>
      <c r="LF71" s="30">
        <v>561449</v>
      </c>
      <c r="LG71" s="30">
        <v>0</v>
      </c>
      <c r="LH71" s="30">
        <v>3753485</v>
      </c>
      <c r="LI71" s="30">
        <v>26540791</v>
      </c>
      <c r="LJ71" s="30">
        <v>0</v>
      </c>
      <c r="LK71" s="30">
        <v>0</v>
      </c>
      <c r="LL71" s="30">
        <v>296481</v>
      </c>
      <c r="LM71" s="30">
        <v>1299200</v>
      </c>
      <c r="LN71" s="30">
        <v>0</v>
      </c>
      <c r="LO71" s="30">
        <v>69115223</v>
      </c>
      <c r="LP71" s="30">
        <v>774889</v>
      </c>
      <c r="LQ71" s="30">
        <v>0</v>
      </c>
      <c r="LR71" s="31">
        <v>0</v>
      </c>
      <c r="LS71" s="31">
        <v>0</v>
      </c>
      <c r="LT71" s="31">
        <v>0</v>
      </c>
      <c r="LU71" s="31">
        <v>0</v>
      </c>
      <c r="LV71" s="31">
        <v>0</v>
      </c>
      <c r="LW71" s="31">
        <v>0</v>
      </c>
      <c r="LX71" s="31">
        <v>0</v>
      </c>
      <c r="LY71" s="31">
        <v>0</v>
      </c>
      <c r="LZ71" s="31">
        <v>0</v>
      </c>
      <c r="MA71" s="31">
        <v>0</v>
      </c>
      <c r="MB71" s="31">
        <v>0</v>
      </c>
      <c r="MC71" s="31">
        <v>0</v>
      </c>
      <c r="MD71" s="31">
        <v>0</v>
      </c>
      <c r="ME71" s="31">
        <v>0</v>
      </c>
      <c r="MF71" s="31">
        <v>0</v>
      </c>
      <c r="MG71" s="31">
        <v>0</v>
      </c>
      <c r="MH71" s="31">
        <v>0</v>
      </c>
      <c r="MI71" s="31">
        <v>0</v>
      </c>
      <c r="MJ71" s="31">
        <v>0</v>
      </c>
      <c r="MK71" s="31">
        <v>0</v>
      </c>
      <c r="ML71" s="31">
        <v>0</v>
      </c>
      <c r="MM71" s="31">
        <v>0</v>
      </c>
      <c r="MN71" s="31">
        <v>0</v>
      </c>
      <c r="MO71" s="31">
        <v>0</v>
      </c>
      <c r="MP71" s="31">
        <v>0</v>
      </c>
      <c r="MQ71" s="43">
        <v>29803494</v>
      </c>
      <c r="MR71" s="43">
        <v>0</v>
      </c>
      <c r="MS71" s="62">
        <f t="shared" si="28"/>
        <v>12030168034</v>
      </c>
      <c r="MT71" s="43">
        <v>10980932742</v>
      </c>
      <c r="MU71" s="30">
        <v>0</v>
      </c>
      <c r="MV71" s="43">
        <v>-280446745</v>
      </c>
      <c r="MW71" s="30">
        <v>0</v>
      </c>
      <c r="MX71" s="30">
        <v>0</v>
      </c>
      <c r="MY71" s="30">
        <v>0</v>
      </c>
      <c r="MZ71" s="43">
        <v>9030741282</v>
      </c>
      <c r="NA71" s="30">
        <f t="shared" si="29"/>
        <v>0</v>
      </c>
      <c r="NB71" s="30">
        <v>0</v>
      </c>
      <c r="NC71" s="30">
        <v>0</v>
      </c>
      <c r="ND71" s="30">
        <f t="shared" si="30"/>
        <v>9030741282</v>
      </c>
      <c r="NE71" s="30">
        <v>9030741282</v>
      </c>
      <c r="NF71" s="30">
        <v>0</v>
      </c>
      <c r="NG71" s="43">
        <v>1049645689</v>
      </c>
      <c r="NH71" s="43">
        <v>0</v>
      </c>
      <c r="NI71" s="30">
        <v>0</v>
      </c>
      <c r="NJ71" s="30">
        <v>0</v>
      </c>
      <c r="NK71" s="30">
        <v>0</v>
      </c>
      <c r="NL71" s="30">
        <v>0</v>
      </c>
      <c r="NM71" s="30">
        <v>0</v>
      </c>
      <c r="NN71" s="30">
        <v>0</v>
      </c>
      <c r="NO71" s="30">
        <v>0</v>
      </c>
      <c r="NP71" s="30">
        <v>0</v>
      </c>
      <c r="NQ71" s="30">
        <v>0</v>
      </c>
      <c r="NR71" s="30">
        <v>0</v>
      </c>
      <c r="NS71" s="30">
        <v>0</v>
      </c>
      <c r="NT71" s="30">
        <v>0</v>
      </c>
      <c r="NU71" s="43">
        <v>612469232</v>
      </c>
      <c r="NV71" s="30">
        <v>0</v>
      </c>
      <c r="NW71" s="43">
        <v>0</v>
      </c>
      <c r="NX71" s="43">
        <v>0</v>
      </c>
      <c r="NY71" s="43">
        <v>0</v>
      </c>
      <c r="NZ71" s="43">
        <v>568523284</v>
      </c>
      <c r="OA71" s="30">
        <v>19496728</v>
      </c>
      <c r="OB71" s="30">
        <v>0</v>
      </c>
      <c r="OC71" s="30">
        <v>0</v>
      </c>
      <c r="OD71" s="30">
        <v>0</v>
      </c>
      <c r="OE71" s="30">
        <v>0</v>
      </c>
      <c r="OF71" s="30">
        <v>0</v>
      </c>
      <c r="OG71" s="30">
        <v>0</v>
      </c>
      <c r="OH71" s="30">
        <v>0</v>
      </c>
      <c r="OI71" s="30">
        <v>0</v>
      </c>
      <c r="OJ71" s="30">
        <v>0</v>
      </c>
      <c r="OK71" s="30">
        <v>0</v>
      </c>
      <c r="OL71" s="30">
        <v>0</v>
      </c>
      <c r="OM71" s="30">
        <v>0</v>
      </c>
      <c r="ON71" s="30">
        <v>0</v>
      </c>
      <c r="OO71" s="30">
        <v>0</v>
      </c>
      <c r="OP71" s="43">
        <v>19496728</v>
      </c>
      <c r="OQ71" s="43">
        <v>0</v>
      </c>
      <c r="OR71" s="43">
        <v>0</v>
      </c>
      <c r="OS71" s="30">
        <v>1029738564</v>
      </c>
      <c r="OT71" s="30">
        <v>0</v>
      </c>
      <c r="OU71" s="43">
        <v>1012391594</v>
      </c>
      <c r="OV71" s="30">
        <v>0</v>
      </c>
      <c r="OW71" s="30">
        <v>0</v>
      </c>
      <c r="OX71" s="43">
        <v>7500</v>
      </c>
      <c r="OY71" s="30">
        <v>0</v>
      </c>
      <c r="OZ71" s="30">
        <v>0</v>
      </c>
      <c r="PA71" s="30">
        <v>0</v>
      </c>
      <c r="PB71" s="30">
        <v>0</v>
      </c>
      <c r="PC71" s="30">
        <v>0</v>
      </c>
      <c r="PD71" s="30">
        <v>0</v>
      </c>
      <c r="PE71" s="30">
        <v>0</v>
      </c>
      <c r="PF71" s="30">
        <v>0</v>
      </c>
      <c r="PG71" s="30">
        <v>0</v>
      </c>
      <c r="PH71" s="30">
        <v>0</v>
      </c>
      <c r="PI71" s="30">
        <v>0</v>
      </c>
      <c r="PJ71" s="30">
        <v>0</v>
      </c>
      <c r="PK71" s="43">
        <v>0</v>
      </c>
      <c r="PL71" s="30">
        <v>0</v>
      </c>
      <c r="PM71" s="43">
        <v>17339470</v>
      </c>
      <c r="PN71" s="43">
        <v>17339470</v>
      </c>
      <c r="PO71" s="30">
        <v>0</v>
      </c>
      <c r="PP71" s="30">
        <v>0</v>
      </c>
      <c r="PQ71" s="43">
        <v>0</v>
      </c>
      <c r="PR71" s="43">
        <v>0</v>
      </c>
      <c r="PS71" s="43">
        <v>0</v>
      </c>
      <c r="PT71" s="30">
        <f t="shared" si="38"/>
        <v>0</v>
      </c>
      <c r="PU71" s="30">
        <v>0</v>
      </c>
      <c r="PV71" s="30">
        <v>0</v>
      </c>
      <c r="PW71" s="30">
        <v>0</v>
      </c>
      <c r="PX71" s="30">
        <v>0</v>
      </c>
      <c r="PY71" s="30">
        <v>0</v>
      </c>
      <c r="PZ71" s="30">
        <v>0</v>
      </c>
      <c r="QA71" s="30">
        <v>0</v>
      </c>
      <c r="QB71" s="43">
        <v>0</v>
      </c>
      <c r="QC71" s="43">
        <v>0</v>
      </c>
      <c r="QD71" s="43">
        <v>0</v>
      </c>
      <c r="QE71" s="43">
        <v>0</v>
      </c>
      <c r="QF71" s="43">
        <v>0</v>
      </c>
      <c r="QG71" s="43">
        <v>0</v>
      </c>
      <c r="QH71" s="43">
        <v>0</v>
      </c>
      <c r="QI71" s="43">
        <v>0</v>
      </c>
      <c r="QJ71" s="43">
        <v>0</v>
      </c>
      <c r="QK71" s="43">
        <v>0</v>
      </c>
      <c r="QL71" s="43">
        <v>0</v>
      </c>
      <c r="QM71" s="43">
        <v>0</v>
      </c>
      <c r="QN71" s="43">
        <v>0</v>
      </c>
      <c r="QO71" s="30">
        <f t="shared" si="16"/>
        <v>10331101085</v>
      </c>
      <c r="QP71" s="30">
        <f t="shared" si="40"/>
        <v>6567617865</v>
      </c>
      <c r="QQ71" s="43">
        <v>345725479</v>
      </c>
      <c r="QR71" s="43">
        <v>290239791</v>
      </c>
      <c r="QS71" s="43">
        <v>55485688</v>
      </c>
      <c r="QT71" s="30">
        <v>0</v>
      </c>
      <c r="QU71" s="30">
        <v>0</v>
      </c>
      <c r="QV71" s="30">
        <v>0</v>
      </c>
      <c r="QW71" s="43">
        <v>161781056</v>
      </c>
      <c r="QX71" s="43">
        <v>161011826</v>
      </c>
      <c r="QY71" s="43">
        <v>769230</v>
      </c>
      <c r="QZ71" s="43">
        <v>6060111330</v>
      </c>
      <c r="RA71" s="43">
        <v>0</v>
      </c>
      <c r="RB71" s="43">
        <v>0</v>
      </c>
      <c r="RC71" s="43">
        <v>0</v>
      </c>
      <c r="RD71" s="43">
        <v>0</v>
      </c>
      <c r="RE71" s="43">
        <v>0</v>
      </c>
      <c r="RF71" s="43">
        <v>0</v>
      </c>
      <c r="RG71" s="43">
        <v>0</v>
      </c>
      <c r="RH71" s="43">
        <v>0</v>
      </c>
      <c r="RI71" s="43">
        <v>3763483220</v>
      </c>
      <c r="RJ71" s="43">
        <v>3726386364</v>
      </c>
      <c r="RK71" s="64">
        <v>3726386364</v>
      </c>
      <c r="RL71" s="43">
        <v>3211701876</v>
      </c>
      <c r="RM71" s="43">
        <v>398292585</v>
      </c>
      <c r="RN71" s="43">
        <v>101587064</v>
      </c>
      <c r="RO71" s="43">
        <v>0</v>
      </c>
      <c r="RP71" s="43">
        <v>0</v>
      </c>
      <c r="RQ71" s="43">
        <v>0</v>
      </c>
      <c r="RR71" s="43">
        <v>0</v>
      </c>
      <c r="RS71" s="43">
        <v>0</v>
      </c>
      <c r="RT71" s="43">
        <v>11764826</v>
      </c>
      <c r="RU71" s="43">
        <v>0</v>
      </c>
      <c r="RV71" s="43">
        <v>2362685</v>
      </c>
      <c r="RW71" s="43">
        <v>677328</v>
      </c>
      <c r="RX71" s="43">
        <v>0</v>
      </c>
      <c r="RY71" s="43">
        <v>0</v>
      </c>
      <c r="RZ71" s="43">
        <v>0</v>
      </c>
      <c r="SA71" s="43">
        <v>0</v>
      </c>
      <c r="SB71" s="43">
        <v>0</v>
      </c>
      <c r="SC71" s="43">
        <v>0</v>
      </c>
      <c r="SD71" s="30">
        <v>0</v>
      </c>
      <c r="SE71" s="30">
        <v>0</v>
      </c>
      <c r="SF71" s="30">
        <v>0</v>
      </c>
      <c r="SG71" s="30">
        <v>0</v>
      </c>
      <c r="SH71" s="30">
        <v>0</v>
      </c>
      <c r="SI71" s="30">
        <v>0</v>
      </c>
      <c r="SJ71" s="30">
        <v>0</v>
      </c>
      <c r="SK71" s="30">
        <v>0</v>
      </c>
      <c r="SL71" s="30">
        <v>0</v>
      </c>
      <c r="SM71" s="30">
        <v>0</v>
      </c>
      <c r="SN71" s="30">
        <v>0</v>
      </c>
      <c r="SO71" s="30">
        <v>0</v>
      </c>
      <c r="SP71" s="30">
        <v>0</v>
      </c>
      <c r="SQ71" s="30">
        <v>0</v>
      </c>
      <c r="SR71" s="30">
        <v>0</v>
      </c>
      <c r="SS71" s="30">
        <v>0</v>
      </c>
      <c r="ST71" s="30">
        <v>0</v>
      </c>
      <c r="SU71" s="30">
        <v>0</v>
      </c>
      <c r="SV71" s="30">
        <v>0</v>
      </c>
      <c r="SW71" s="30">
        <v>0</v>
      </c>
      <c r="SX71" s="30">
        <v>0</v>
      </c>
      <c r="SY71" s="30">
        <v>0</v>
      </c>
      <c r="SZ71" s="30">
        <v>0</v>
      </c>
      <c r="TA71" s="30">
        <v>0</v>
      </c>
      <c r="TB71" s="30">
        <v>0</v>
      </c>
      <c r="TC71" s="30">
        <v>0</v>
      </c>
      <c r="TD71" s="30">
        <v>0</v>
      </c>
      <c r="TE71" s="30">
        <v>0</v>
      </c>
      <c r="TF71" s="30">
        <v>0</v>
      </c>
      <c r="TG71" s="30">
        <v>0</v>
      </c>
      <c r="TH71" s="30">
        <v>0</v>
      </c>
      <c r="TI71" s="30">
        <f t="shared" si="39"/>
        <v>499879649</v>
      </c>
      <c r="TJ71" s="30">
        <f t="shared" si="31"/>
        <v>0</v>
      </c>
      <c r="TK71" s="43">
        <v>0</v>
      </c>
      <c r="TL71" s="43">
        <v>0</v>
      </c>
      <c r="TM71" s="43">
        <v>0</v>
      </c>
      <c r="TN71" s="43">
        <v>0</v>
      </c>
      <c r="TO71" s="43">
        <v>0</v>
      </c>
      <c r="TP71" s="43">
        <v>0</v>
      </c>
      <c r="TQ71" s="43">
        <v>0</v>
      </c>
      <c r="TR71" s="43">
        <v>0</v>
      </c>
      <c r="TS71" s="43">
        <v>0</v>
      </c>
      <c r="TT71" s="43">
        <v>0</v>
      </c>
      <c r="TU71" s="43">
        <v>37096856</v>
      </c>
      <c r="TV71" s="43">
        <v>0</v>
      </c>
      <c r="TW71" s="43">
        <v>19330742</v>
      </c>
      <c r="TX71" s="43">
        <v>549414</v>
      </c>
      <c r="TY71" s="43">
        <v>17216700</v>
      </c>
      <c r="TZ71" s="43">
        <v>0</v>
      </c>
      <c r="UA71" s="43">
        <v>0</v>
      </c>
      <c r="UB71" s="30">
        <v>0</v>
      </c>
      <c r="UC71" s="30">
        <v>0</v>
      </c>
      <c r="UD71" s="30">
        <v>0</v>
      </c>
      <c r="UE71" s="43">
        <v>0</v>
      </c>
      <c r="UF71" s="30">
        <v>0</v>
      </c>
      <c r="UG71" s="30">
        <f t="shared" si="32"/>
        <v>187265740737</v>
      </c>
      <c r="UH71" s="1">
        <v>2884128202893</v>
      </c>
      <c r="UI71" s="1">
        <f>SUM($UG$64:UG71)-UH71</f>
        <v>0</v>
      </c>
    </row>
    <row r="72" spans="2:555">
      <c r="B72" s="58">
        <v>40422</v>
      </c>
      <c r="C72" s="30">
        <f t="shared" si="25"/>
        <v>123293730947</v>
      </c>
      <c r="D72" s="30">
        <f t="shared" si="26"/>
        <v>62769895334</v>
      </c>
      <c r="E72" s="30">
        <v>51927200224</v>
      </c>
      <c r="F72" s="30">
        <v>16078957</v>
      </c>
      <c r="G72" s="30">
        <v>911760</v>
      </c>
      <c r="H72" s="30">
        <v>13340531702</v>
      </c>
      <c r="I72" s="30">
        <v>11682303611.0625</v>
      </c>
      <c r="J72" s="30">
        <v>1658228090.9375</v>
      </c>
      <c r="K72" s="30">
        <v>0</v>
      </c>
      <c r="L72" s="30">
        <v>3257882978</v>
      </c>
      <c r="M72" s="30">
        <v>27558455052</v>
      </c>
      <c r="N72" s="30">
        <v>27558455052</v>
      </c>
      <c r="O72" s="30">
        <v>0</v>
      </c>
      <c r="P72" s="30">
        <v>1663959785</v>
      </c>
      <c r="Q72" s="30">
        <v>2796783077</v>
      </c>
      <c r="R72" s="30">
        <v>2509364218</v>
      </c>
      <c r="S72" s="30">
        <v>10842695110</v>
      </c>
      <c r="T72" s="30">
        <v>3385106000</v>
      </c>
      <c r="U72" s="30">
        <v>3982477000</v>
      </c>
      <c r="V72" s="30">
        <v>7367583000</v>
      </c>
      <c r="W72" s="30">
        <v>106286933</v>
      </c>
      <c r="X72" s="30">
        <v>8982080</v>
      </c>
      <c r="Y72" s="30">
        <v>92460576</v>
      </c>
      <c r="Z72" s="30">
        <v>0</v>
      </c>
      <c r="AA72" s="30">
        <v>0</v>
      </c>
      <c r="AB72" s="30">
        <v>169986343</v>
      </c>
      <c r="AC72" s="30">
        <v>41584692</v>
      </c>
      <c r="AD72" s="30">
        <v>3055811486</v>
      </c>
      <c r="AE72" s="30">
        <v>0</v>
      </c>
      <c r="AF72" s="30">
        <v>0</v>
      </c>
      <c r="AG72" s="30">
        <v>0</v>
      </c>
      <c r="AH72" s="30">
        <v>0</v>
      </c>
      <c r="AI72" s="30">
        <f t="shared" si="27"/>
        <v>60523835613</v>
      </c>
      <c r="AJ72" s="30">
        <v>91432946</v>
      </c>
      <c r="AK72" s="30">
        <v>89821946</v>
      </c>
      <c r="AL72" s="30">
        <v>1611000</v>
      </c>
      <c r="AM72" s="30">
        <v>0</v>
      </c>
      <c r="AN72" s="30">
        <v>0</v>
      </c>
      <c r="AO72" s="30">
        <v>1259445634</v>
      </c>
      <c r="AP72" s="30">
        <v>1233943379</v>
      </c>
      <c r="AQ72" s="30">
        <v>5279358</v>
      </c>
      <c r="AR72" s="30">
        <v>12450536</v>
      </c>
      <c r="AS72" s="30">
        <v>64545</v>
      </c>
      <c r="AT72" s="30">
        <v>7504072</v>
      </c>
      <c r="AU72" s="30">
        <v>203744</v>
      </c>
      <c r="AV72" s="30">
        <v>0</v>
      </c>
      <c r="AW72" s="30">
        <v>0</v>
      </c>
      <c r="AX72" s="30">
        <v>0</v>
      </c>
      <c r="AY72" s="30">
        <v>0</v>
      </c>
      <c r="AZ72" s="30">
        <v>0</v>
      </c>
      <c r="BA72" s="30">
        <v>0</v>
      </c>
      <c r="BB72" s="30">
        <v>0</v>
      </c>
      <c r="BC72" s="30">
        <v>0</v>
      </c>
      <c r="BD72" s="30">
        <v>4686629831</v>
      </c>
      <c r="BE72" s="30">
        <v>41628</v>
      </c>
      <c r="BF72" s="30">
        <v>3712192566</v>
      </c>
      <c r="BG72" s="30">
        <v>832988391</v>
      </c>
      <c r="BH72" s="30">
        <v>71707</v>
      </c>
      <c r="BI72" s="30">
        <v>27898</v>
      </c>
      <c r="BJ72" s="30">
        <v>0</v>
      </c>
      <c r="BK72" s="30">
        <v>15899527</v>
      </c>
      <c r="BL72" s="30">
        <v>7103179</v>
      </c>
      <c r="BM72" s="30">
        <v>0</v>
      </c>
      <c r="BN72" s="30">
        <v>6797906</v>
      </c>
      <c r="BO72" s="30">
        <v>0</v>
      </c>
      <c r="BP72" s="30">
        <v>0</v>
      </c>
      <c r="BQ72" s="30">
        <v>0</v>
      </c>
      <c r="BR72" s="30">
        <v>111507029</v>
      </c>
      <c r="BS72" s="30">
        <v>0</v>
      </c>
      <c r="BT72" s="30">
        <v>64005403</v>
      </c>
      <c r="BU72" s="30">
        <v>0</v>
      </c>
      <c r="BV72" s="30">
        <v>221708</v>
      </c>
      <c r="BW72" s="30">
        <v>2378074</v>
      </c>
      <c r="BX72" s="30">
        <v>81524</v>
      </c>
      <c r="BY72" s="30">
        <v>61324097</v>
      </c>
      <c r="BZ72" s="30">
        <v>0</v>
      </c>
      <c r="CA72" s="30">
        <v>0</v>
      </c>
      <c r="CB72" s="30">
        <v>0</v>
      </c>
      <c r="CC72" s="30">
        <v>3495675172</v>
      </c>
      <c r="CD72" s="30">
        <v>0</v>
      </c>
      <c r="CE72" s="30">
        <v>4603841677</v>
      </c>
      <c r="CF72" s="30">
        <v>161757027</v>
      </c>
      <c r="CG72" s="30">
        <v>2419579950</v>
      </c>
      <c r="CH72" s="30">
        <v>86300735</v>
      </c>
      <c r="CI72" s="30">
        <v>27722914</v>
      </c>
      <c r="CJ72" s="30">
        <v>949830</v>
      </c>
      <c r="CK72" s="30">
        <v>11830944</v>
      </c>
      <c r="CL72" s="30">
        <v>4821632</v>
      </c>
      <c r="CM72" s="30">
        <v>777214</v>
      </c>
      <c r="CN72" s="30">
        <v>436822</v>
      </c>
      <c r="CO72" s="30">
        <v>171200</v>
      </c>
      <c r="CP72" s="30">
        <v>8735272</v>
      </c>
      <c r="CQ72" s="30">
        <v>0</v>
      </c>
      <c r="CR72" s="30">
        <v>0</v>
      </c>
      <c r="CS72" s="30">
        <v>1867354059</v>
      </c>
      <c r="CT72" s="30">
        <v>496474719</v>
      </c>
      <c r="CU72" s="30">
        <v>27460484</v>
      </c>
      <c r="CV72" s="30">
        <v>26586108</v>
      </c>
      <c r="CW72" s="30">
        <v>14215289</v>
      </c>
      <c r="CX72" s="30">
        <v>7590860</v>
      </c>
      <c r="CY72" s="30">
        <v>351924</v>
      </c>
      <c r="CZ72" s="30">
        <f t="shared" si="33"/>
        <v>1294674675</v>
      </c>
      <c r="DA72" s="30">
        <v>1139866134</v>
      </c>
      <c r="DB72" s="30">
        <v>119634591</v>
      </c>
      <c r="DC72" s="30">
        <v>0</v>
      </c>
      <c r="DD72" s="30">
        <v>35173950</v>
      </c>
      <c r="DE72" s="30">
        <v>0</v>
      </c>
      <c r="DF72" s="30">
        <v>0</v>
      </c>
      <c r="DG72" s="30">
        <v>0</v>
      </c>
      <c r="DH72" s="30">
        <v>2706752</v>
      </c>
      <c r="DI72" s="30">
        <v>7926390</v>
      </c>
      <c r="DJ72" s="30">
        <v>0</v>
      </c>
      <c r="DK72" s="30">
        <v>7926390</v>
      </c>
      <c r="DL72" s="30">
        <v>0</v>
      </c>
      <c r="DM72" s="30">
        <v>449142510</v>
      </c>
      <c r="DN72" s="30">
        <v>65190222</v>
      </c>
      <c r="DO72" s="30">
        <v>16519830</v>
      </c>
      <c r="DP72" s="30">
        <v>10784100</v>
      </c>
      <c r="DQ72" s="30">
        <v>5735730</v>
      </c>
      <c r="DR72" s="30">
        <v>354970731</v>
      </c>
      <c r="DS72" s="30">
        <v>18625900</v>
      </c>
      <c r="DT72" s="30">
        <v>17140847</v>
      </c>
      <c r="DU72" s="30">
        <v>1325610</v>
      </c>
      <c r="DV72" s="30">
        <v>159443</v>
      </c>
      <c r="DW72" s="30">
        <v>10878000</v>
      </c>
      <c r="DX72" s="30">
        <v>917200</v>
      </c>
      <c r="DY72" s="30">
        <v>3020800</v>
      </c>
      <c r="DZ72" s="30">
        <v>0</v>
      </c>
      <c r="EA72" s="30">
        <v>6940000</v>
      </c>
      <c r="EB72" s="30">
        <v>0</v>
      </c>
      <c r="EC72" s="30">
        <v>8853045</v>
      </c>
      <c r="ED72" s="30">
        <v>23360</v>
      </c>
      <c r="EE72" s="30">
        <v>8825700</v>
      </c>
      <c r="EF72" s="30">
        <v>3985</v>
      </c>
      <c r="EG72" s="30">
        <v>0</v>
      </c>
      <c r="EH72" s="30">
        <v>0</v>
      </c>
      <c r="EI72" s="30">
        <v>0</v>
      </c>
      <c r="EJ72" s="30">
        <v>0</v>
      </c>
      <c r="EK72" s="30">
        <v>48147453</v>
      </c>
      <c r="EL72" s="30">
        <v>4588650</v>
      </c>
      <c r="EM72" s="30">
        <v>442488</v>
      </c>
      <c r="EN72" s="30">
        <v>25220580</v>
      </c>
      <c r="EO72" s="30">
        <v>2238829</v>
      </c>
      <c r="EP72" s="30">
        <v>539329</v>
      </c>
      <c r="EQ72" s="30">
        <v>50985</v>
      </c>
      <c r="ER72" s="30">
        <v>16995</v>
      </c>
      <c r="ES72" s="30">
        <v>934725</v>
      </c>
      <c r="ET72" s="30">
        <v>696795</v>
      </c>
      <c r="EU72" s="30">
        <v>4928550</v>
      </c>
      <c r="EV72" s="30">
        <v>1848747</v>
      </c>
      <c r="EW72" s="30">
        <v>43966065</v>
      </c>
      <c r="EX72" s="30">
        <v>713790</v>
      </c>
      <c r="EY72" s="30">
        <v>0</v>
      </c>
      <c r="EZ72" s="30">
        <v>36012405</v>
      </c>
      <c r="FA72" s="30">
        <v>7239870</v>
      </c>
      <c r="FB72" s="30">
        <v>0</v>
      </c>
      <c r="FC72" s="30">
        <v>148320</v>
      </c>
      <c r="FD72" s="30">
        <v>0</v>
      </c>
      <c r="FE72" s="30">
        <v>0</v>
      </c>
      <c r="FF72" s="30">
        <v>185084104</v>
      </c>
      <c r="FG72" s="30">
        <v>12461727</v>
      </c>
      <c r="FH72" s="30">
        <v>1121670</v>
      </c>
      <c r="FI72" s="30">
        <v>0</v>
      </c>
      <c r="FJ72" s="30">
        <v>9640557</v>
      </c>
      <c r="FK72" s="30">
        <v>2287593</v>
      </c>
      <c r="FL72" s="30">
        <v>0</v>
      </c>
      <c r="FM72" s="30">
        <v>0</v>
      </c>
      <c r="FN72" s="30">
        <v>0</v>
      </c>
      <c r="FO72" s="30">
        <v>7352964</v>
      </c>
      <c r="FP72" s="30">
        <v>1699500</v>
      </c>
      <c r="FQ72" s="30">
        <v>0</v>
      </c>
      <c r="FR72" s="30">
        <v>258926791</v>
      </c>
      <c r="FS72" s="30">
        <v>64305090</v>
      </c>
      <c r="FT72" s="30">
        <v>304549</v>
      </c>
      <c r="FU72" s="30">
        <v>19587676</v>
      </c>
      <c r="FV72" s="30">
        <v>23464959</v>
      </c>
      <c r="FW72" s="30">
        <v>223217</v>
      </c>
      <c r="FX72" s="30">
        <v>23241742</v>
      </c>
      <c r="FY72" s="30">
        <v>226800</v>
      </c>
      <c r="FZ72" s="30">
        <v>288915</v>
      </c>
      <c r="GA72" s="30">
        <v>7039591</v>
      </c>
      <c r="GB72" s="30">
        <v>13392600</v>
      </c>
      <c r="GC72" s="30">
        <v>6442890</v>
      </c>
      <c r="GD72" s="30">
        <v>0</v>
      </c>
      <c r="GE72" s="30">
        <v>6442890</v>
      </c>
      <c r="GF72" s="30">
        <v>0</v>
      </c>
      <c r="GG72" s="30">
        <v>345208</v>
      </c>
      <c r="GH72" s="30">
        <v>8455000</v>
      </c>
      <c r="GI72" s="30">
        <v>49771826</v>
      </c>
      <c r="GJ72" s="30">
        <v>49771826</v>
      </c>
      <c r="GK72" s="30">
        <v>0</v>
      </c>
      <c r="GL72" s="30">
        <v>129606777</v>
      </c>
      <c r="GM72" s="30">
        <v>6419429</v>
      </c>
      <c r="GN72" s="30">
        <v>252000</v>
      </c>
      <c r="GO72" s="30">
        <v>134000</v>
      </c>
      <c r="GP72" s="30">
        <v>50291955</v>
      </c>
      <c r="GQ72" s="30">
        <v>18802328</v>
      </c>
      <c r="GR72" s="30">
        <v>75900</v>
      </c>
      <c r="GS72" s="30">
        <v>0</v>
      </c>
      <c r="GT72" s="30">
        <v>53631165</v>
      </c>
      <c r="GU72" s="30">
        <v>2978601245</v>
      </c>
      <c r="GV72" s="30">
        <v>7071100</v>
      </c>
      <c r="GW72" s="30">
        <v>0</v>
      </c>
      <c r="GX72" s="30">
        <v>0</v>
      </c>
      <c r="GY72" s="30">
        <v>0</v>
      </c>
      <c r="GZ72" s="30">
        <v>2971530145</v>
      </c>
      <c r="HA72" s="30">
        <v>0</v>
      </c>
      <c r="HB72" s="30">
        <v>0</v>
      </c>
      <c r="HC72" s="30">
        <v>0</v>
      </c>
      <c r="HD72" s="30">
        <v>0</v>
      </c>
      <c r="HE72" s="30">
        <v>0</v>
      </c>
      <c r="HF72" s="30">
        <v>0</v>
      </c>
      <c r="HG72" s="30">
        <v>0</v>
      </c>
      <c r="HH72" s="30">
        <f t="shared" si="34"/>
        <v>2578057172</v>
      </c>
      <c r="HI72" s="30">
        <f t="shared" si="35"/>
        <v>393472973</v>
      </c>
      <c r="HJ72" s="30">
        <v>2578057172</v>
      </c>
      <c r="HK72" s="30">
        <v>393472973</v>
      </c>
      <c r="HL72" s="30">
        <v>0</v>
      </c>
      <c r="HM72" s="30">
        <v>0</v>
      </c>
      <c r="HN72" s="30">
        <v>0</v>
      </c>
      <c r="HO72" s="30">
        <v>0</v>
      </c>
      <c r="HP72" s="30">
        <v>38420240</v>
      </c>
      <c r="HQ72" s="30">
        <v>3315049</v>
      </c>
      <c r="HR72" s="30">
        <v>5336993</v>
      </c>
      <c r="HS72" s="30">
        <v>29768198</v>
      </c>
      <c r="HT72" s="30">
        <v>0</v>
      </c>
      <c r="HU72" s="30">
        <v>0</v>
      </c>
      <c r="HV72" s="30">
        <v>0</v>
      </c>
      <c r="HW72" s="30">
        <v>0</v>
      </c>
      <c r="HX72" s="30">
        <f t="shared" si="36"/>
        <v>2578057172</v>
      </c>
      <c r="HY72" s="30">
        <f t="shared" si="37"/>
        <v>393472973</v>
      </c>
      <c r="HZ72" s="30">
        <v>42595406874</v>
      </c>
      <c r="IA72" s="30">
        <v>41152562160</v>
      </c>
      <c r="IB72" s="30">
        <v>41152562160</v>
      </c>
      <c r="IC72" s="30">
        <v>0</v>
      </c>
      <c r="ID72" s="30">
        <v>0</v>
      </c>
      <c r="IE72" s="30">
        <v>0</v>
      </c>
      <c r="IF72" s="30">
        <v>0</v>
      </c>
      <c r="IG72" s="30">
        <v>35840142900</v>
      </c>
      <c r="IH72" s="30">
        <v>34525219335</v>
      </c>
      <c r="II72" s="30">
        <v>0</v>
      </c>
      <c r="IJ72" s="30">
        <v>1314923565</v>
      </c>
      <c r="IK72" s="30">
        <v>0</v>
      </c>
      <c r="IL72" s="30">
        <v>3301457660</v>
      </c>
      <c r="IM72" s="30">
        <v>1826426129</v>
      </c>
      <c r="IN72" s="30">
        <v>207230926</v>
      </c>
      <c r="IO72" s="30">
        <v>155423194</v>
      </c>
      <c r="IP72" s="30">
        <v>2938803540</v>
      </c>
      <c r="IQ72" s="30">
        <v>0</v>
      </c>
      <c r="IR72" s="30">
        <v>0</v>
      </c>
      <c r="IS72" s="43">
        <v>0</v>
      </c>
      <c r="IT72" s="30">
        <v>0</v>
      </c>
      <c r="IU72" s="30">
        <v>0</v>
      </c>
      <c r="IV72" s="30">
        <v>184535471</v>
      </c>
      <c r="IW72" s="30">
        <v>0</v>
      </c>
      <c r="IX72" s="30">
        <v>0</v>
      </c>
      <c r="IY72" s="30">
        <v>0</v>
      </c>
      <c r="IZ72" s="30">
        <v>0</v>
      </c>
      <c r="JA72" s="30">
        <v>0</v>
      </c>
      <c r="JB72" s="30">
        <v>0</v>
      </c>
      <c r="JC72" s="43">
        <v>0</v>
      </c>
      <c r="JD72" s="30">
        <v>0</v>
      </c>
      <c r="JE72" s="30">
        <v>0</v>
      </c>
      <c r="JF72" s="30">
        <v>0</v>
      </c>
      <c r="JG72" s="30">
        <v>0</v>
      </c>
      <c r="JH72" s="30">
        <v>0</v>
      </c>
      <c r="JI72" s="30">
        <v>0</v>
      </c>
      <c r="JJ72" s="30">
        <v>0</v>
      </c>
      <c r="JK72" s="30">
        <v>0</v>
      </c>
      <c r="JL72" s="30"/>
      <c r="JM72" s="43">
        <v>0</v>
      </c>
      <c r="JN72" s="43">
        <v>0</v>
      </c>
      <c r="JO72" s="30">
        <v>783232695</v>
      </c>
      <c r="JP72" s="30">
        <v>13772107</v>
      </c>
      <c r="JQ72" s="30">
        <v>13772107</v>
      </c>
      <c r="JR72" s="30">
        <v>0</v>
      </c>
      <c r="JS72" s="30">
        <v>0</v>
      </c>
      <c r="JT72" s="30">
        <v>0</v>
      </c>
      <c r="JU72" s="30">
        <v>0</v>
      </c>
      <c r="JV72" s="30">
        <v>0</v>
      </c>
      <c r="JW72" s="30">
        <v>0</v>
      </c>
      <c r="JX72" s="30">
        <v>0</v>
      </c>
      <c r="JY72" s="30">
        <v>0</v>
      </c>
      <c r="JZ72" s="30">
        <v>0</v>
      </c>
      <c r="KA72" s="30">
        <v>0</v>
      </c>
      <c r="KB72" s="30">
        <v>0</v>
      </c>
      <c r="KC72" s="30">
        <v>0</v>
      </c>
      <c r="KD72" s="30">
        <v>0</v>
      </c>
      <c r="KE72" s="30">
        <v>0</v>
      </c>
      <c r="KF72" s="30">
        <v>0</v>
      </c>
      <c r="KG72" s="30">
        <v>0</v>
      </c>
      <c r="KH72" s="30">
        <v>0</v>
      </c>
      <c r="KI72" s="30">
        <v>0</v>
      </c>
      <c r="KJ72" s="43">
        <v>0</v>
      </c>
      <c r="KK72" s="43">
        <v>0</v>
      </c>
      <c r="KL72" s="43">
        <v>0</v>
      </c>
      <c r="KM72" s="30">
        <v>1429072607</v>
      </c>
      <c r="KN72" s="30">
        <v>924959067</v>
      </c>
      <c r="KO72" s="30">
        <v>23772424</v>
      </c>
      <c r="KP72" s="30">
        <v>0</v>
      </c>
      <c r="KQ72" s="30">
        <v>5121355</v>
      </c>
      <c r="KR72" s="30">
        <v>0</v>
      </c>
      <c r="KS72" s="30">
        <v>62333</v>
      </c>
      <c r="KT72" s="30">
        <v>0</v>
      </c>
      <c r="KU72" s="30">
        <v>0</v>
      </c>
      <c r="KV72" s="30">
        <v>47771633</v>
      </c>
      <c r="KW72" s="30">
        <v>0</v>
      </c>
      <c r="KX72" s="30">
        <v>684742</v>
      </c>
      <c r="KY72" s="30">
        <v>3500464</v>
      </c>
      <c r="KZ72" s="30">
        <v>6940173</v>
      </c>
      <c r="LA72" s="30">
        <v>11940051</v>
      </c>
      <c r="LB72" s="30">
        <v>3937690</v>
      </c>
      <c r="LC72" s="30">
        <v>3738513</v>
      </c>
      <c r="LD72" s="30">
        <v>274598029</v>
      </c>
      <c r="LE72" s="30">
        <v>142297</v>
      </c>
      <c r="LF72" s="30">
        <v>561449</v>
      </c>
      <c r="LG72" s="30">
        <v>0</v>
      </c>
      <c r="LH72" s="30">
        <v>3753485</v>
      </c>
      <c r="LI72" s="30">
        <v>26540791</v>
      </c>
      <c r="LJ72" s="30">
        <v>0</v>
      </c>
      <c r="LK72" s="30">
        <v>0</v>
      </c>
      <c r="LL72" s="30">
        <v>296481</v>
      </c>
      <c r="LM72" s="30">
        <v>1299200</v>
      </c>
      <c r="LN72" s="30">
        <v>19562318</v>
      </c>
      <c r="LO72" s="30">
        <v>69115223</v>
      </c>
      <c r="LP72" s="30">
        <v>774889</v>
      </c>
      <c r="LQ72" s="30">
        <v>0</v>
      </c>
      <c r="LR72" s="31">
        <v>0</v>
      </c>
      <c r="LS72" s="31">
        <v>0</v>
      </c>
      <c r="LT72" s="31">
        <v>0</v>
      </c>
      <c r="LU72" s="31">
        <v>0</v>
      </c>
      <c r="LV72" s="31">
        <v>0</v>
      </c>
      <c r="LW72" s="31">
        <v>0</v>
      </c>
      <c r="LX72" s="31">
        <v>0</v>
      </c>
      <c r="LY72" s="31">
        <v>0</v>
      </c>
      <c r="LZ72" s="31">
        <v>0</v>
      </c>
      <c r="MA72" s="31">
        <v>0</v>
      </c>
      <c r="MB72" s="31">
        <v>0</v>
      </c>
      <c r="MC72" s="31">
        <v>0</v>
      </c>
      <c r="MD72" s="31">
        <v>0</v>
      </c>
      <c r="ME72" s="31">
        <v>0</v>
      </c>
      <c r="MF72" s="31">
        <v>0</v>
      </c>
      <c r="MG72" s="31">
        <v>0</v>
      </c>
      <c r="MH72" s="31">
        <v>0</v>
      </c>
      <c r="MI72" s="31">
        <v>0</v>
      </c>
      <c r="MJ72" s="31">
        <v>0</v>
      </c>
      <c r="MK72" s="31">
        <v>0</v>
      </c>
      <c r="ML72" s="31">
        <v>0</v>
      </c>
      <c r="MM72" s="31">
        <v>0</v>
      </c>
      <c r="MN72" s="31">
        <v>0</v>
      </c>
      <c r="MO72" s="31">
        <v>0</v>
      </c>
      <c r="MP72" s="31">
        <v>0</v>
      </c>
      <c r="MQ72" s="30">
        <v>32801140</v>
      </c>
      <c r="MR72" s="30">
        <v>0</v>
      </c>
      <c r="MS72" s="62">
        <f t="shared" si="28"/>
        <v>10891078141</v>
      </c>
      <c r="MT72" s="43">
        <v>10316456008</v>
      </c>
      <c r="MU72" s="30">
        <v>0</v>
      </c>
      <c r="MV72" s="30">
        <v>0</v>
      </c>
      <c r="MW72" s="30">
        <v>0</v>
      </c>
      <c r="MX72" s="30">
        <v>0</v>
      </c>
      <c r="MY72" s="30">
        <v>0</v>
      </c>
      <c r="MZ72" s="30">
        <v>9064624928</v>
      </c>
      <c r="NA72" s="30">
        <f t="shared" si="29"/>
        <v>0</v>
      </c>
      <c r="NB72" s="30">
        <v>0</v>
      </c>
      <c r="NC72" s="30">
        <v>0</v>
      </c>
      <c r="ND72" s="30">
        <f t="shared" si="30"/>
        <v>9064624928</v>
      </c>
      <c r="NE72" s="30">
        <v>9064624928</v>
      </c>
      <c r="NF72" s="30">
        <v>0</v>
      </c>
      <c r="NG72" s="30">
        <v>789057406</v>
      </c>
      <c r="NH72" s="30">
        <v>0</v>
      </c>
      <c r="NI72" s="30">
        <v>0</v>
      </c>
      <c r="NJ72" s="30">
        <v>0</v>
      </c>
      <c r="NK72" s="30">
        <v>0</v>
      </c>
      <c r="NL72" s="30">
        <v>0</v>
      </c>
      <c r="NM72" s="30">
        <v>0</v>
      </c>
      <c r="NN72" s="30">
        <v>0</v>
      </c>
      <c r="NO72" s="30">
        <v>0</v>
      </c>
      <c r="NP72" s="30">
        <v>0</v>
      </c>
      <c r="NQ72" s="30">
        <v>0</v>
      </c>
      <c r="NR72" s="30">
        <v>0</v>
      </c>
      <c r="NS72" s="30">
        <v>0</v>
      </c>
      <c r="NT72" s="30">
        <v>0</v>
      </c>
      <c r="NU72" s="30">
        <v>462773674</v>
      </c>
      <c r="NV72" s="30">
        <v>0</v>
      </c>
      <c r="NW72" s="30">
        <v>0</v>
      </c>
      <c r="NX72" s="30">
        <v>0</v>
      </c>
      <c r="NY72" s="30">
        <v>0</v>
      </c>
      <c r="NZ72" s="30">
        <v>0</v>
      </c>
      <c r="OA72" s="30">
        <v>-465006476</v>
      </c>
      <c r="OB72" s="30">
        <v>0</v>
      </c>
      <c r="OC72" s="30">
        <v>0</v>
      </c>
      <c r="OD72" s="30">
        <v>0</v>
      </c>
      <c r="OE72" s="30">
        <v>0</v>
      </c>
      <c r="OF72" s="30">
        <v>0</v>
      </c>
      <c r="OG72" s="30">
        <v>0</v>
      </c>
      <c r="OH72" s="30">
        <v>0</v>
      </c>
      <c r="OI72" s="30">
        <v>0</v>
      </c>
      <c r="OJ72" s="30">
        <v>0</v>
      </c>
      <c r="OK72" s="30">
        <v>0</v>
      </c>
      <c r="OL72" s="30">
        <v>0</v>
      </c>
      <c r="OM72" s="30">
        <v>0</v>
      </c>
      <c r="ON72" s="30">
        <v>0</v>
      </c>
      <c r="OO72" s="30">
        <v>0</v>
      </c>
      <c r="OP72" s="30">
        <v>16682348</v>
      </c>
      <c r="OQ72" s="30">
        <v>0</v>
      </c>
      <c r="OR72" s="30">
        <v>-481688824</v>
      </c>
      <c r="OS72" s="30">
        <v>1039628609</v>
      </c>
      <c r="OT72" s="30">
        <v>0</v>
      </c>
      <c r="OU72" s="30">
        <v>1012391594</v>
      </c>
      <c r="OV72" s="30">
        <v>0</v>
      </c>
      <c r="OW72" s="30">
        <v>0</v>
      </c>
      <c r="OX72" s="30">
        <v>12500</v>
      </c>
      <c r="OY72" s="30">
        <v>0</v>
      </c>
      <c r="OZ72" s="30">
        <v>0</v>
      </c>
      <c r="PA72" s="30">
        <v>0</v>
      </c>
      <c r="PB72" s="30">
        <v>0</v>
      </c>
      <c r="PC72" s="30">
        <v>0</v>
      </c>
      <c r="PD72" s="30">
        <v>0</v>
      </c>
      <c r="PE72" s="30">
        <v>0</v>
      </c>
      <c r="PF72" s="30">
        <v>0</v>
      </c>
      <c r="PG72" s="30">
        <v>0</v>
      </c>
      <c r="PH72" s="30">
        <v>0</v>
      </c>
      <c r="PI72" s="30">
        <v>0</v>
      </c>
      <c r="PJ72" s="30">
        <v>0</v>
      </c>
      <c r="PK72" s="30">
        <v>0</v>
      </c>
      <c r="PL72" s="30">
        <v>0</v>
      </c>
      <c r="PM72" s="30">
        <v>16090540</v>
      </c>
      <c r="PN72" s="30">
        <v>16090540</v>
      </c>
      <c r="PO72" s="30">
        <v>0</v>
      </c>
      <c r="PP72" s="30">
        <v>0</v>
      </c>
      <c r="PQ72" s="30">
        <v>0</v>
      </c>
      <c r="PR72" s="30">
        <v>0</v>
      </c>
      <c r="PS72" s="30">
        <v>11133975</v>
      </c>
      <c r="PT72" s="30">
        <f t="shared" si="38"/>
        <v>0</v>
      </c>
      <c r="PU72" s="30">
        <v>0</v>
      </c>
      <c r="PV72" s="30">
        <v>0</v>
      </c>
      <c r="PW72" s="30">
        <v>0</v>
      </c>
      <c r="PX72" s="30">
        <v>0</v>
      </c>
      <c r="PY72" s="30">
        <v>0</v>
      </c>
      <c r="PZ72" s="30">
        <v>0</v>
      </c>
      <c r="QA72" s="30">
        <v>0</v>
      </c>
      <c r="QB72" s="30">
        <v>0</v>
      </c>
      <c r="QC72" s="30">
        <v>0</v>
      </c>
      <c r="QD72" s="30">
        <v>0</v>
      </c>
      <c r="QE72" s="30">
        <v>0</v>
      </c>
      <c r="QF72" s="30">
        <v>0</v>
      </c>
      <c r="QG72" s="30">
        <v>0</v>
      </c>
      <c r="QH72" s="30">
        <v>0</v>
      </c>
      <c r="QI72" s="30">
        <v>0</v>
      </c>
      <c r="QJ72" s="30">
        <v>0</v>
      </c>
      <c r="QK72" s="30">
        <v>0</v>
      </c>
      <c r="QL72" s="30">
        <v>0</v>
      </c>
      <c r="QM72" s="30">
        <v>0</v>
      </c>
      <c r="QN72" s="30">
        <v>0</v>
      </c>
      <c r="QO72" s="30">
        <f t="shared" si="16"/>
        <v>15308671000</v>
      </c>
      <c r="QP72" s="30">
        <f t="shared" si="40"/>
        <v>11322646011</v>
      </c>
      <c r="QQ72" s="30">
        <v>12767142</v>
      </c>
      <c r="QR72" s="30">
        <v>12767142</v>
      </c>
      <c r="QS72" s="30">
        <v>0</v>
      </c>
      <c r="QT72" s="30">
        <v>0</v>
      </c>
      <c r="QU72" s="30">
        <v>0</v>
      </c>
      <c r="QV72" s="30">
        <v>0</v>
      </c>
      <c r="QW72" s="30">
        <v>670656257</v>
      </c>
      <c r="QX72" s="30">
        <v>669903666</v>
      </c>
      <c r="QY72" s="30">
        <v>752591</v>
      </c>
      <c r="QZ72" s="30">
        <v>10639222612</v>
      </c>
      <c r="RA72" s="30">
        <v>0</v>
      </c>
      <c r="RB72" s="30">
        <v>0</v>
      </c>
      <c r="RC72" s="30">
        <v>0</v>
      </c>
      <c r="RD72" s="30">
        <v>0</v>
      </c>
      <c r="RE72" s="30">
        <v>0</v>
      </c>
      <c r="RF72" s="30">
        <v>0</v>
      </c>
      <c r="RG72" s="30">
        <v>0</v>
      </c>
      <c r="RH72" s="30">
        <v>0</v>
      </c>
      <c r="RI72" s="30">
        <v>3986024989</v>
      </c>
      <c r="RJ72" s="30">
        <v>4247730072</v>
      </c>
      <c r="RK72" s="63">
        <v>4247730072</v>
      </c>
      <c r="RL72" s="30">
        <v>3724131679</v>
      </c>
      <c r="RM72" s="30">
        <v>373784228</v>
      </c>
      <c r="RN72" s="30">
        <v>98860394</v>
      </c>
      <c r="RO72" s="30">
        <v>0</v>
      </c>
      <c r="RP72" s="30">
        <v>0</v>
      </c>
      <c r="RQ72" s="30">
        <v>0</v>
      </c>
      <c r="RR72" s="30">
        <v>0</v>
      </c>
      <c r="RS72" s="30">
        <v>0</v>
      </c>
      <c r="RT72" s="30">
        <v>5716666</v>
      </c>
      <c r="RU72" s="30">
        <v>0</v>
      </c>
      <c r="RV72" s="30">
        <v>2914381</v>
      </c>
      <c r="RW72" s="30">
        <v>784676</v>
      </c>
      <c r="RX72" s="30">
        <v>0</v>
      </c>
      <c r="RY72" s="30">
        <v>8956000</v>
      </c>
      <c r="RZ72" s="30">
        <v>0</v>
      </c>
      <c r="SA72" s="30">
        <v>0</v>
      </c>
      <c r="SB72" s="30">
        <v>0</v>
      </c>
      <c r="SC72" s="30">
        <v>32582048</v>
      </c>
      <c r="SD72" s="30">
        <v>0</v>
      </c>
      <c r="SE72" s="30">
        <v>0</v>
      </c>
      <c r="SF72" s="30">
        <v>0</v>
      </c>
      <c r="SG72" s="30">
        <v>0</v>
      </c>
      <c r="SH72" s="30">
        <v>0</v>
      </c>
      <c r="SI72" s="30">
        <v>0</v>
      </c>
      <c r="SJ72" s="30">
        <v>0</v>
      </c>
      <c r="SK72" s="30">
        <v>0</v>
      </c>
      <c r="SL72" s="30">
        <v>0</v>
      </c>
      <c r="SM72" s="30">
        <v>0</v>
      </c>
      <c r="SN72" s="30">
        <v>0</v>
      </c>
      <c r="SO72" s="30">
        <v>0</v>
      </c>
      <c r="SP72" s="30">
        <v>0</v>
      </c>
      <c r="SQ72" s="30">
        <v>0</v>
      </c>
      <c r="SR72" s="30">
        <v>0</v>
      </c>
      <c r="SS72" s="30">
        <v>0</v>
      </c>
      <c r="ST72" s="30">
        <v>0</v>
      </c>
      <c r="SU72" s="30">
        <v>0</v>
      </c>
      <c r="SV72" s="30">
        <v>0</v>
      </c>
      <c r="SW72" s="30">
        <v>0</v>
      </c>
      <c r="SX72" s="30">
        <v>0</v>
      </c>
      <c r="SY72" s="30">
        <v>0</v>
      </c>
      <c r="SZ72" s="30">
        <v>0</v>
      </c>
      <c r="TA72" s="30">
        <v>0</v>
      </c>
      <c r="TB72" s="30">
        <v>0</v>
      </c>
      <c r="TC72" s="30">
        <v>0</v>
      </c>
      <c r="TD72" s="30">
        <v>0</v>
      </c>
      <c r="TE72" s="30">
        <v>0</v>
      </c>
      <c r="TF72" s="30">
        <v>0</v>
      </c>
      <c r="TG72" s="30">
        <v>0</v>
      </c>
      <c r="TH72" s="30">
        <v>0</v>
      </c>
      <c r="TI72" s="30">
        <f t="shared" si="39"/>
        <v>472644622</v>
      </c>
      <c r="TJ72" s="30">
        <f t="shared" si="31"/>
        <v>0</v>
      </c>
      <c r="TK72" s="30">
        <v>-292870878</v>
      </c>
      <c r="TL72" s="30">
        <v>0</v>
      </c>
      <c r="TM72" s="30">
        <v>0</v>
      </c>
      <c r="TN72" s="30">
        <v>0</v>
      </c>
      <c r="TO72" s="30">
        <v>0</v>
      </c>
      <c r="TP72" s="30">
        <v>-292870878</v>
      </c>
      <c r="TQ72" s="30">
        <v>-292870878</v>
      </c>
      <c r="TR72" s="30">
        <v>0</v>
      </c>
      <c r="TS72" s="30">
        <v>0</v>
      </c>
      <c r="TT72" s="30">
        <v>0</v>
      </c>
      <c r="TU72" s="30">
        <v>31165795</v>
      </c>
      <c r="TV72" s="30">
        <v>0</v>
      </c>
      <c r="TW72" s="30">
        <v>17413691</v>
      </c>
      <c r="TX72" s="30">
        <v>524828</v>
      </c>
      <c r="TY72" s="30">
        <v>13227276</v>
      </c>
      <c r="TZ72" s="30">
        <v>0</v>
      </c>
      <c r="UA72" s="30">
        <v>0</v>
      </c>
      <c r="UB72" s="30">
        <v>0</v>
      </c>
      <c r="UC72" s="30">
        <v>0</v>
      </c>
      <c r="UD72" s="30">
        <v>0</v>
      </c>
      <c r="UE72" s="30">
        <v>0</v>
      </c>
      <c r="UF72" s="30">
        <v>0</v>
      </c>
      <c r="UG72" s="30">
        <f t="shared" si="32"/>
        <v>149493480088</v>
      </c>
      <c r="UH72" s="1">
        <v>3033621682981</v>
      </c>
      <c r="UI72" s="1">
        <f>SUM($UG$64:UG72)-UH72</f>
        <v>0</v>
      </c>
    </row>
    <row r="73" spans="2:555">
      <c r="B73" s="58">
        <v>40452</v>
      </c>
      <c r="C73" s="30">
        <f t="shared" si="25"/>
        <v>176793372844</v>
      </c>
      <c r="D73" s="30">
        <f t="shared" si="26"/>
        <v>98004647770</v>
      </c>
      <c r="E73" s="30">
        <v>86779723204</v>
      </c>
      <c r="F73" s="30">
        <v>3751160</v>
      </c>
      <c r="G73" s="30">
        <v>0</v>
      </c>
      <c r="H73" s="30">
        <v>53244099886</v>
      </c>
      <c r="I73" s="30">
        <v>46625858269.72879</v>
      </c>
      <c r="J73" s="30">
        <v>6618241616.2712021</v>
      </c>
      <c r="K73" s="30">
        <v>0</v>
      </c>
      <c r="L73" s="30">
        <v>2178555886</v>
      </c>
      <c r="M73" s="30">
        <v>24798243914</v>
      </c>
      <c r="N73" s="30">
        <v>24798243914</v>
      </c>
      <c r="O73" s="30">
        <v>0</v>
      </c>
      <c r="P73" s="30">
        <v>282694998</v>
      </c>
      <c r="Q73" s="30">
        <v>2473152712</v>
      </c>
      <c r="R73" s="30">
        <v>2504146350</v>
      </c>
      <c r="S73" s="30">
        <v>11224924566</v>
      </c>
      <c r="T73" s="30">
        <v>3350135000</v>
      </c>
      <c r="U73" s="30">
        <v>3941336000</v>
      </c>
      <c r="V73" s="30">
        <v>7291471000</v>
      </c>
      <c r="W73" s="30">
        <v>95956469</v>
      </c>
      <c r="X73" s="30">
        <v>744867710</v>
      </c>
      <c r="Y73" s="30">
        <v>91616928</v>
      </c>
      <c r="Z73" s="30">
        <v>0</v>
      </c>
      <c r="AA73" s="30">
        <v>0</v>
      </c>
      <c r="AB73" s="30">
        <v>98513954</v>
      </c>
      <c r="AC73" s="30">
        <v>24704231</v>
      </c>
      <c r="AD73" s="30">
        <v>2877794274</v>
      </c>
      <c r="AE73" s="30">
        <v>0</v>
      </c>
      <c r="AF73" s="30">
        <v>0</v>
      </c>
      <c r="AG73" s="30">
        <v>0</v>
      </c>
      <c r="AH73" s="30">
        <v>0</v>
      </c>
      <c r="AI73" s="30">
        <f t="shared" si="27"/>
        <v>78788725074</v>
      </c>
      <c r="AJ73" s="30">
        <v>96339434</v>
      </c>
      <c r="AK73" s="30">
        <v>95070934</v>
      </c>
      <c r="AL73" s="30">
        <v>1268500</v>
      </c>
      <c r="AM73" s="30">
        <v>0</v>
      </c>
      <c r="AN73" s="30">
        <v>0</v>
      </c>
      <c r="AO73" s="30">
        <v>2216331686</v>
      </c>
      <c r="AP73" s="30">
        <v>2195172034</v>
      </c>
      <c r="AQ73" s="30">
        <v>290939</v>
      </c>
      <c r="AR73" s="30">
        <v>9311127</v>
      </c>
      <c r="AS73" s="30">
        <v>68770</v>
      </c>
      <c r="AT73" s="30">
        <v>8798016</v>
      </c>
      <c r="AU73" s="30">
        <v>2690800</v>
      </c>
      <c r="AV73" s="30">
        <v>0</v>
      </c>
      <c r="AW73" s="30">
        <v>0</v>
      </c>
      <c r="AX73" s="30">
        <v>0</v>
      </c>
      <c r="AY73" s="30">
        <v>0</v>
      </c>
      <c r="AZ73" s="30">
        <v>0</v>
      </c>
      <c r="BA73" s="30">
        <v>0</v>
      </c>
      <c r="BB73" s="30">
        <v>0</v>
      </c>
      <c r="BC73" s="30">
        <v>0</v>
      </c>
      <c r="BD73" s="30">
        <v>3352578998</v>
      </c>
      <c r="BE73" s="30">
        <v>13603</v>
      </c>
      <c r="BF73" s="30">
        <v>2315830846</v>
      </c>
      <c r="BG73" s="30">
        <v>892772290</v>
      </c>
      <c r="BH73" s="30">
        <v>44578</v>
      </c>
      <c r="BI73" s="30">
        <v>2021131</v>
      </c>
      <c r="BJ73" s="30">
        <v>1122</v>
      </c>
      <c r="BK73" s="30">
        <v>19706658</v>
      </c>
      <c r="BL73" s="30">
        <v>7064419</v>
      </c>
      <c r="BM73" s="30">
        <v>0</v>
      </c>
      <c r="BN73" s="30">
        <v>6301438</v>
      </c>
      <c r="BO73" s="30">
        <v>0</v>
      </c>
      <c r="BP73" s="30">
        <v>0</v>
      </c>
      <c r="BQ73" s="30">
        <v>0</v>
      </c>
      <c r="BR73" s="30">
        <v>108822913</v>
      </c>
      <c r="BS73" s="30">
        <v>0</v>
      </c>
      <c r="BT73" s="30">
        <v>168905695</v>
      </c>
      <c r="BU73" s="30">
        <v>0</v>
      </c>
      <c r="BV73" s="30">
        <v>650581</v>
      </c>
      <c r="BW73" s="30">
        <v>2979678</v>
      </c>
      <c r="BX73" s="30">
        <v>3358000</v>
      </c>
      <c r="BY73" s="30">
        <v>161917436</v>
      </c>
      <c r="BZ73" s="30">
        <v>0</v>
      </c>
      <c r="CA73" s="30">
        <v>0</v>
      </c>
      <c r="CB73" s="30">
        <v>0</v>
      </c>
      <c r="CC73" s="30">
        <v>4114926457</v>
      </c>
      <c r="CD73" s="30">
        <v>4435573</v>
      </c>
      <c r="CE73" s="30">
        <v>4691271214</v>
      </c>
      <c r="CF73" s="30">
        <v>164252668</v>
      </c>
      <c r="CG73" s="30">
        <v>2419579950</v>
      </c>
      <c r="CH73" s="30">
        <v>93033462</v>
      </c>
      <c r="CI73" s="30">
        <v>23915542</v>
      </c>
      <c r="CJ73" s="30">
        <v>735677</v>
      </c>
      <c r="CK73" s="30">
        <v>13198733</v>
      </c>
      <c r="CL73" s="30">
        <v>2498746</v>
      </c>
      <c r="CM73" s="30">
        <v>1276175</v>
      </c>
      <c r="CN73" s="30">
        <v>505302</v>
      </c>
      <c r="CO73" s="30">
        <v>192600</v>
      </c>
      <c r="CP73" s="30">
        <v>5508309</v>
      </c>
      <c r="CQ73" s="30">
        <v>0</v>
      </c>
      <c r="CR73" s="30">
        <v>0</v>
      </c>
      <c r="CS73" s="30">
        <v>1964216852</v>
      </c>
      <c r="CT73" s="30">
        <v>593391491</v>
      </c>
      <c r="CU73" s="30">
        <v>4373585</v>
      </c>
      <c r="CV73" s="30">
        <v>30086924</v>
      </c>
      <c r="CW73" s="30">
        <v>17807377</v>
      </c>
      <c r="CX73" s="30">
        <v>7724193</v>
      </c>
      <c r="CY73" s="30">
        <v>639425</v>
      </c>
      <c r="CZ73" s="30">
        <f t="shared" si="33"/>
        <v>1309924794</v>
      </c>
      <c r="DA73" s="30">
        <v>1153579243</v>
      </c>
      <c r="DB73" s="30">
        <v>130083551</v>
      </c>
      <c r="DC73" s="30">
        <v>0</v>
      </c>
      <c r="DD73" s="30">
        <v>26262000</v>
      </c>
      <c r="DE73" s="30">
        <v>269063</v>
      </c>
      <c r="DF73" s="30">
        <v>0</v>
      </c>
      <c r="DG73" s="30">
        <v>0</v>
      </c>
      <c r="DH73" s="30">
        <v>0</v>
      </c>
      <c r="DI73" s="30">
        <v>1836137</v>
      </c>
      <c r="DJ73" s="30">
        <v>0</v>
      </c>
      <c r="DK73" s="30">
        <v>1836137</v>
      </c>
      <c r="DL73" s="30">
        <v>0</v>
      </c>
      <c r="DM73" s="30">
        <v>534388680</v>
      </c>
      <c r="DN73" s="30">
        <v>68685461</v>
      </c>
      <c r="DO73" s="30">
        <v>17975020</v>
      </c>
      <c r="DP73" s="30">
        <v>11858700</v>
      </c>
      <c r="DQ73" s="30">
        <v>6116320</v>
      </c>
      <c r="DR73" s="30">
        <v>425018999</v>
      </c>
      <c r="DS73" s="30">
        <v>29440546</v>
      </c>
      <c r="DT73" s="30">
        <v>26454856</v>
      </c>
      <c r="DU73" s="30">
        <v>2727690</v>
      </c>
      <c r="DV73" s="30">
        <v>258000</v>
      </c>
      <c r="DW73" s="30">
        <v>9025538</v>
      </c>
      <c r="DX73" s="30">
        <v>355500</v>
      </c>
      <c r="DY73" s="30">
        <v>1510400</v>
      </c>
      <c r="DZ73" s="30">
        <v>0</v>
      </c>
      <c r="EA73" s="30">
        <v>7159638</v>
      </c>
      <c r="EB73" s="30">
        <v>0</v>
      </c>
      <c r="EC73" s="30">
        <v>8969790</v>
      </c>
      <c r="ED73" s="30">
        <v>113400</v>
      </c>
      <c r="EE73" s="30">
        <v>8852300</v>
      </c>
      <c r="EF73" s="30">
        <v>4090</v>
      </c>
      <c r="EG73" s="30">
        <v>29034510</v>
      </c>
      <c r="EH73" s="30">
        <v>29034510</v>
      </c>
      <c r="EI73" s="30">
        <v>0</v>
      </c>
      <c r="EJ73" s="30">
        <v>0</v>
      </c>
      <c r="EK73" s="30">
        <v>64361505</v>
      </c>
      <c r="EL73" s="30">
        <v>65505</v>
      </c>
      <c r="EM73" s="30">
        <v>781505</v>
      </c>
      <c r="EN73" s="30">
        <v>36822500</v>
      </c>
      <c r="EO73" s="30">
        <v>2722500</v>
      </c>
      <c r="EP73" s="30">
        <v>632500</v>
      </c>
      <c r="EQ73" s="30">
        <v>82500</v>
      </c>
      <c r="ER73" s="30">
        <v>0</v>
      </c>
      <c r="ES73" s="30">
        <v>1237500</v>
      </c>
      <c r="ET73" s="30">
        <v>770000</v>
      </c>
      <c r="EU73" s="30">
        <v>7480000</v>
      </c>
      <c r="EV73" s="30">
        <v>3069000</v>
      </c>
      <c r="EW73" s="30">
        <v>71775000</v>
      </c>
      <c r="EX73" s="30">
        <v>0</v>
      </c>
      <c r="EY73" s="30">
        <v>1182500</v>
      </c>
      <c r="EZ73" s="30">
        <v>59317500</v>
      </c>
      <c r="FA73" s="30">
        <v>11275000</v>
      </c>
      <c r="FB73" s="30">
        <v>0</v>
      </c>
      <c r="FC73" s="30">
        <v>264000</v>
      </c>
      <c r="FD73" s="30">
        <v>0</v>
      </c>
      <c r="FE73" s="30">
        <v>0</v>
      </c>
      <c r="FF73" s="30">
        <v>161207100</v>
      </c>
      <c r="FG73" s="30">
        <v>22709200</v>
      </c>
      <c r="FH73" s="30">
        <v>2255000</v>
      </c>
      <c r="FI73" s="30">
        <v>0</v>
      </c>
      <c r="FJ73" s="30">
        <v>17979200</v>
      </c>
      <c r="FK73" s="30">
        <v>5816800</v>
      </c>
      <c r="FL73" s="30">
        <v>0</v>
      </c>
      <c r="FM73" s="30">
        <v>0</v>
      </c>
      <c r="FN73" s="30">
        <v>0</v>
      </c>
      <c r="FO73" s="30">
        <v>12162400</v>
      </c>
      <c r="FP73" s="30">
        <v>2475000</v>
      </c>
      <c r="FQ73" s="30">
        <v>0</v>
      </c>
      <c r="FR73" s="30">
        <v>307917117</v>
      </c>
      <c r="FS73" s="30">
        <v>98297458</v>
      </c>
      <c r="FT73" s="30">
        <v>70400</v>
      </c>
      <c r="FU73" s="30">
        <v>19345959</v>
      </c>
      <c r="FV73" s="30">
        <v>47871700</v>
      </c>
      <c r="FW73" s="30">
        <v>309600</v>
      </c>
      <c r="FX73" s="30">
        <v>47562100</v>
      </c>
      <c r="FY73" s="30">
        <v>0</v>
      </c>
      <c r="FZ73" s="30">
        <v>275000</v>
      </c>
      <c r="GA73" s="30">
        <v>18543699</v>
      </c>
      <c r="GB73" s="30">
        <v>12190700</v>
      </c>
      <c r="GC73" s="30">
        <v>6572415</v>
      </c>
      <c r="GD73" s="30">
        <v>0</v>
      </c>
      <c r="GE73" s="30">
        <v>6572415</v>
      </c>
      <c r="GF73" s="30">
        <v>0</v>
      </c>
      <c r="GG73" s="30">
        <v>0</v>
      </c>
      <c r="GH73" s="30">
        <v>8473086</v>
      </c>
      <c r="GI73" s="30">
        <v>59434978</v>
      </c>
      <c r="GJ73" s="30">
        <v>59434978</v>
      </c>
      <c r="GK73" s="30">
        <v>0</v>
      </c>
      <c r="GL73" s="30">
        <v>135139180</v>
      </c>
      <c r="GM73" s="30">
        <v>10747094</v>
      </c>
      <c r="GN73" s="30">
        <v>122000</v>
      </c>
      <c r="GO73" s="30">
        <v>70000</v>
      </c>
      <c r="GP73" s="30">
        <v>54030950</v>
      </c>
      <c r="GQ73" s="30">
        <v>16696474</v>
      </c>
      <c r="GR73" s="30">
        <v>49500</v>
      </c>
      <c r="GS73" s="30">
        <v>0</v>
      </c>
      <c r="GT73" s="30">
        <v>53423162</v>
      </c>
      <c r="GU73" s="30">
        <v>8309404285</v>
      </c>
      <c r="GV73" s="30">
        <v>1471000</v>
      </c>
      <c r="GW73" s="30">
        <v>0</v>
      </c>
      <c r="GX73" s="30">
        <v>0</v>
      </c>
      <c r="GY73" s="30">
        <v>0</v>
      </c>
      <c r="GZ73" s="30">
        <v>4282788297</v>
      </c>
      <c r="HA73" s="30">
        <v>0</v>
      </c>
      <c r="HB73" s="30">
        <v>0</v>
      </c>
      <c r="HC73" s="30">
        <v>0</v>
      </c>
      <c r="HD73" s="30">
        <v>4025144988</v>
      </c>
      <c r="HE73" s="30">
        <v>0</v>
      </c>
      <c r="HF73" s="30">
        <v>0</v>
      </c>
      <c r="HG73" s="30">
        <v>0</v>
      </c>
      <c r="HH73" s="30">
        <f t="shared" si="34"/>
        <v>3660697774</v>
      </c>
      <c r="HI73" s="30">
        <f t="shared" si="35"/>
        <v>622090523</v>
      </c>
      <c r="HJ73" s="30">
        <v>3660697774</v>
      </c>
      <c r="HK73" s="30">
        <v>622090523</v>
      </c>
      <c r="HL73" s="30">
        <v>0</v>
      </c>
      <c r="HM73" s="30">
        <v>0</v>
      </c>
      <c r="HN73" s="30">
        <v>0</v>
      </c>
      <c r="HO73" s="30">
        <v>0</v>
      </c>
      <c r="HP73" s="30">
        <v>26272740</v>
      </c>
      <c r="HQ73" s="30">
        <v>2570133</v>
      </c>
      <c r="HR73" s="30">
        <v>4338246</v>
      </c>
      <c r="HS73" s="30">
        <v>19364361</v>
      </c>
      <c r="HT73" s="30">
        <v>0</v>
      </c>
      <c r="HU73" s="30">
        <v>0</v>
      </c>
      <c r="HV73" s="30">
        <v>0</v>
      </c>
      <c r="HW73" s="30">
        <v>0</v>
      </c>
      <c r="HX73" s="30">
        <f t="shared" si="36"/>
        <v>3660697774</v>
      </c>
      <c r="HY73" s="30">
        <f t="shared" si="37"/>
        <v>622090523</v>
      </c>
      <c r="HZ73" s="30">
        <v>54799714335</v>
      </c>
      <c r="IA73" s="30">
        <v>52088346429</v>
      </c>
      <c r="IB73" s="30">
        <v>52088346429</v>
      </c>
      <c r="IC73" s="30">
        <v>0</v>
      </c>
      <c r="ID73" s="30">
        <v>0</v>
      </c>
      <c r="IE73" s="30">
        <v>0</v>
      </c>
      <c r="IF73" s="30">
        <v>0</v>
      </c>
      <c r="IG73" s="30">
        <v>42837621603</v>
      </c>
      <c r="IH73" s="30">
        <v>41522698038</v>
      </c>
      <c r="II73" s="30">
        <v>0</v>
      </c>
      <c r="IJ73" s="30">
        <v>1314923565</v>
      </c>
      <c r="IK73" s="30">
        <v>0</v>
      </c>
      <c r="IL73" s="30">
        <v>3301457660</v>
      </c>
      <c r="IM73" s="30">
        <v>1826426129</v>
      </c>
      <c r="IN73" s="30">
        <v>207230926</v>
      </c>
      <c r="IO73" s="30">
        <v>155423194</v>
      </c>
      <c r="IP73" s="30">
        <v>2938803540</v>
      </c>
      <c r="IQ73" s="30">
        <v>0</v>
      </c>
      <c r="IR73" s="30">
        <v>0</v>
      </c>
      <c r="IS73" s="30">
        <v>0</v>
      </c>
      <c r="IT73" s="30">
        <v>0</v>
      </c>
      <c r="IU73" s="30">
        <v>0</v>
      </c>
      <c r="IV73" s="30">
        <v>184535471</v>
      </c>
      <c r="IW73" s="30">
        <v>0</v>
      </c>
      <c r="IX73" s="30">
        <v>2946805566</v>
      </c>
      <c r="IY73" s="30">
        <v>0</v>
      </c>
      <c r="IZ73" s="30">
        <v>0</v>
      </c>
      <c r="JA73" s="30">
        <v>0</v>
      </c>
      <c r="JB73" s="30">
        <v>0</v>
      </c>
      <c r="JC73" s="43">
        <v>0</v>
      </c>
      <c r="JD73" s="30">
        <v>680000000</v>
      </c>
      <c r="JE73" s="30">
        <v>0</v>
      </c>
      <c r="JF73" s="30">
        <v>0</v>
      </c>
      <c r="JG73" s="30">
        <v>0</v>
      </c>
      <c r="JH73" s="30">
        <v>0</v>
      </c>
      <c r="JI73" s="30">
        <v>311500000</v>
      </c>
      <c r="JJ73" s="43">
        <v>0</v>
      </c>
      <c r="JK73" s="43">
        <v>0</v>
      </c>
      <c r="JL73" s="43"/>
      <c r="JM73" s="43">
        <v>0</v>
      </c>
      <c r="JN73" s="43">
        <v>0</v>
      </c>
      <c r="JO73" s="30">
        <v>1295078298</v>
      </c>
      <c r="JP73" s="30">
        <v>1286583900</v>
      </c>
      <c r="JQ73" s="30">
        <v>13941446</v>
      </c>
      <c r="JR73" s="30">
        <v>0</v>
      </c>
      <c r="JS73" s="30">
        <v>0</v>
      </c>
      <c r="JT73" s="30">
        <v>0</v>
      </c>
      <c r="JU73" s="30">
        <v>0</v>
      </c>
      <c r="JV73" s="30">
        <v>0</v>
      </c>
      <c r="JW73" s="30">
        <v>0</v>
      </c>
      <c r="JX73" s="30">
        <v>0</v>
      </c>
      <c r="JY73" s="30">
        <v>0</v>
      </c>
      <c r="JZ73" s="30">
        <v>0</v>
      </c>
      <c r="KA73" s="30">
        <v>0</v>
      </c>
      <c r="KB73" s="30">
        <v>0</v>
      </c>
      <c r="KC73" s="30">
        <v>0</v>
      </c>
      <c r="KD73" s="30">
        <v>0</v>
      </c>
      <c r="KE73" s="30">
        <v>0</v>
      </c>
      <c r="KF73" s="30">
        <v>0</v>
      </c>
      <c r="KG73" s="30">
        <v>0</v>
      </c>
      <c r="KH73" s="30">
        <v>0</v>
      </c>
      <c r="KI73" s="30">
        <v>1272642454</v>
      </c>
      <c r="KJ73" s="43">
        <v>0</v>
      </c>
      <c r="KK73" s="43">
        <v>0</v>
      </c>
      <c r="KL73" s="43">
        <v>0</v>
      </c>
      <c r="KM73" s="30">
        <v>1424784006</v>
      </c>
      <c r="KN73" s="30">
        <v>924959067</v>
      </c>
      <c r="KO73" s="30">
        <v>23772424</v>
      </c>
      <c r="KP73" s="30">
        <v>0</v>
      </c>
      <c r="KQ73" s="30">
        <v>5121355</v>
      </c>
      <c r="KR73" s="30">
        <v>0</v>
      </c>
      <c r="KS73" s="30">
        <v>62333</v>
      </c>
      <c r="KT73" s="30">
        <v>5492558</v>
      </c>
      <c r="KU73" s="30">
        <v>0</v>
      </c>
      <c r="KV73" s="30">
        <v>47771633</v>
      </c>
      <c r="KW73" s="30">
        <v>0</v>
      </c>
      <c r="KX73" s="30">
        <v>684742</v>
      </c>
      <c r="KY73" s="30">
        <v>3500464</v>
      </c>
      <c r="KZ73" s="30">
        <v>6940173</v>
      </c>
      <c r="LA73" s="30">
        <v>11940051</v>
      </c>
      <c r="LB73" s="30">
        <v>3937690</v>
      </c>
      <c r="LC73" s="30">
        <v>3738513</v>
      </c>
      <c r="LD73" s="30">
        <v>274598029</v>
      </c>
      <c r="LE73" s="30">
        <v>142297</v>
      </c>
      <c r="LF73" s="30">
        <v>561449</v>
      </c>
      <c r="LG73" s="30">
        <v>0</v>
      </c>
      <c r="LH73" s="30">
        <v>3753485</v>
      </c>
      <c r="LI73" s="30">
        <v>26540791</v>
      </c>
      <c r="LJ73" s="30">
        <v>0</v>
      </c>
      <c r="LK73" s="30">
        <v>0</v>
      </c>
      <c r="LL73" s="30">
        <v>296481</v>
      </c>
      <c r="LM73" s="30">
        <v>1299200</v>
      </c>
      <c r="LN73" s="30">
        <v>9781159</v>
      </c>
      <c r="LO73" s="30">
        <v>69115223</v>
      </c>
      <c r="LP73" s="30">
        <v>774889</v>
      </c>
      <c r="LQ73" s="30">
        <v>0</v>
      </c>
      <c r="LR73" s="31">
        <v>0</v>
      </c>
      <c r="LS73" s="31">
        <v>0</v>
      </c>
      <c r="LT73" s="31">
        <v>0</v>
      </c>
      <c r="LU73" s="31">
        <v>0</v>
      </c>
      <c r="LV73" s="31">
        <v>0</v>
      </c>
      <c r="LW73" s="31">
        <v>0</v>
      </c>
      <c r="LX73" s="31">
        <v>0</v>
      </c>
      <c r="LY73" s="31">
        <v>0</v>
      </c>
      <c r="LZ73" s="31">
        <v>0</v>
      </c>
      <c r="MA73" s="31">
        <v>0</v>
      </c>
      <c r="MB73" s="31">
        <v>0</v>
      </c>
      <c r="MC73" s="31">
        <v>0</v>
      </c>
      <c r="MD73" s="31">
        <v>0</v>
      </c>
      <c r="ME73" s="31">
        <v>0</v>
      </c>
      <c r="MF73" s="31">
        <v>0</v>
      </c>
      <c r="MG73" s="31">
        <v>0</v>
      </c>
      <c r="MH73" s="31">
        <v>0</v>
      </c>
      <c r="MI73" s="31">
        <v>0</v>
      </c>
      <c r="MJ73" s="31">
        <v>0</v>
      </c>
      <c r="MK73" s="31">
        <v>0</v>
      </c>
      <c r="ML73" s="31">
        <v>0</v>
      </c>
      <c r="MM73" s="31">
        <v>0</v>
      </c>
      <c r="MN73" s="31">
        <v>0</v>
      </c>
      <c r="MO73" s="31">
        <v>0</v>
      </c>
      <c r="MP73" s="31">
        <v>0</v>
      </c>
      <c r="MQ73" s="30">
        <v>190675463</v>
      </c>
      <c r="MR73" s="30">
        <v>0</v>
      </c>
      <c r="MS73" s="62">
        <f t="shared" si="28"/>
        <v>11764422248</v>
      </c>
      <c r="MT73" s="43">
        <v>10236891786</v>
      </c>
      <c r="MU73" s="30">
        <v>0</v>
      </c>
      <c r="MV73" s="30">
        <v>0</v>
      </c>
      <c r="MW73" s="30">
        <v>0</v>
      </c>
      <c r="MX73" s="30">
        <v>0</v>
      </c>
      <c r="MY73" s="30">
        <v>0</v>
      </c>
      <c r="MZ73" s="30">
        <v>9064624928</v>
      </c>
      <c r="NA73" s="30">
        <f t="shared" si="29"/>
        <v>0</v>
      </c>
      <c r="NB73" s="30">
        <v>0</v>
      </c>
      <c r="NC73" s="30">
        <v>0</v>
      </c>
      <c r="ND73" s="30">
        <f t="shared" si="30"/>
        <v>9064624928</v>
      </c>
      <c r="NE73" s="30">
        <v>9064624928</v>
      </c>
      <c r="NF73" s="30">
        <v>0</v>
      </c>
      <c r="NG73" s="30">
        <v>697596257</v>
      </c>
      <c r="NH73" s="30">
        <v>0</v>
      </c>
      <c r="NI73" s="30">
        <v>0</v>
      </c>
      <c r="NJ73" s="30">
        <v>0</v>
      </c>
      <c r="NK73" s="30">
        <v>0</v>
      </c>
      <c r="NL73" s="30">
        <v>0</v>
      </c>
      <c r="NM73" s="30">
        <v>0</v>
      </c>
      <c r="NN73" s="30">
        <v>0</v>
      </c>
      <c r="NO73" s="30">
        <v>0</v>
      </c>
      <c r="NP73" s="30">
        <v>0</v>
      </c>
      <c r="NQ73" s="30">
        <v>0</v>
      </c>
      <c r="NR73" s="30">
        <v>0</v>
      </c>
      <c r="NS73" s="30">
        <v>0</v>
      </c>
      <c r="NT73" s="30">
        <v>0</v>
      </c>
      <c r="NU73" s="30">
        <v>474670601</v>
      </c>
      <c r="NV73" s="30">
        <v>0</v>
      </c>
      <c r="NW73" s="30">
        <v>0</v>
      </c>
      <c r="NX73" s="30">
        <v>0</v>
      </c>
      <c r="NY73" s="30">
        <v>0</v>
      </c>
      <c r="NZ73" s="30">
        <v>0</v>
      </c>
      <c r="OA73" s="30">
        <v>498920929</v>
      </c>
      <c r="OB73" s="30">
        <v>0</v>
      </c>
      <c r="OC73" s="30">
        <v>0</v>
      </c>
      <c r="OD73" s="30">
        <v>0</v>
      </c>
      <c r="OE73" s="30">
        <v>0</v>
      </c>
      <c r="OF73" s="30">
        <v>0</v>
      </c>
      <c r="OG73" s="30">
        <v>0</v>
      </c>
      <c r="OH73" s="30">
        <v>0</v>
      </c>
      <c r="OI73" s="30">
        <v>0</v>
      </c>
      <c r="OJ73" s="30">
        <v>0</v>
      </c>
      <c r="OK73" s="30">
        <v>0</v>
      </c>
      <c r="OL73" s="30">
        <v>0</v>
      </c>
      <c r="OM73" s="30">
        <v>0</v>
      </c>
      <c r="ON73" s="30">
        <v>0</v>
      </c>
      <c r="OO73" s="30">
        <v>0</v>
      </c>
      <c r="OP73" s="30">
        <v>17232105</v>
      </c>
      <c r="OQ73" s="30">
        <v>0</v>
      </c>
      <c r="OR73" s="30">
        <v>481688824</v>
      </c>
      <c r="OS73" s="30">
        <v>1028609533</v>
      </c>
      <c r="OT73" s="30">
        <v>0</v>
      </c>
      <c r="OU73" s="30">
        <v>1012391594</v>
      </c>
      <c r="OV73" s="30">
        <v>0</v>
      </c>
      <c r="OW73" s="30">
        <v>0</v>
      </c>
      <c r="OX73" s="30">
        <v>0</v>
      </c>
      <c r="OY73" s="30">
        <v>0</v>
      </c>
      <c r="OZ73" s="30">
        <v>0</v>
      </c>
      <c r="PA73" s="30">
        <v>0</v>
      </c>
      <c r="PB73" s="30">
        <v>0</v>
      </c>
      <c r="PC73" s="30">
        <v>0</v>
      </c>
      <c r="PD73" s="30">
        <v>0</v>
      </c>
      <c r="PE73" s="30">
        <v>0</v>
      </c>
      <c r="PF73" s="30">
        <v>0</v>
      </c>
      <c r="PG73" s="30">
        <v>0</v>
      </c>
      <c r="PH73" s="30">
        <v>0</v>
      </c>
      <c r="PI73" s="30">
        <v>0</v>
      </c>
      <c r="PJ73" s="30">
        <v>0</v>
      </c>
      <c r="PK73" s="30">
        <v>0</v>
      </c>
      <c r="PL73" s="30">
        <v>0</v>
      </c>
      <c r="PM73" s="30">
        <v>16217939</v>
      </c>
      <c r="PN73" s="30">
        <v>16217939</v>
      </c>
      <c r="PO73" s="30">
        <v>0</v>
      </c>
      <c r="PP73" s="30">
        <v>0</v>
      </c>
      <c r="PQ73" s="30">
        <v>0</v>
      </c>
      <c r="PR73" s="30">
        <v>0</v>
      </c>
      <c r="PS73" s="30">
        <v>0</v>
      </c>
      <c r="PT73" s="30">
        <f t="shared" si="38"/>
        <v>0</v>
      </c>
      <c r="PU73" s="30">
        <v>0</v>
      </c>
      <c r="PV73" s="30">
        <v>0</v>
      </c>
      <c r="PW73" s="30">
        <v>0</v>
      </c>
      <c r="PX73" s="30">
        <v>0</v>
      </c>
      <c r="PY73" s="30">
        <v>0</v>
      </c>
      <c r="PZ73" s="30">
        <v>0</v>
      </c>
      <c r="QA73" s="30">
        <v>0</v>
      </c>
      <c r="QB73" s="30">
        <v>0</v>
      </c>
      <c r="QC73" s="30">
        <v>0</v>
      </c>
      <c r="QD73" s="30">
        <v>0</v>
      </c>
      <c r="QE73" s="30">
        <v>0</v>
      </c>
      <c r="QF73" s="30">
        <v>0</v>
      </c>
      <c r="QG73" s="30">
        <v>0</v>
      </c>
      <c r="QH73" s="30">
        <v>0</v>
      </c>
      <c r="QI73" s="30">
        <v>0</v>
      </c>
      <c r="QJ73" s="30">
        <v>0</v>
      </c>
      <c r="QK73" s="30">
        <v>0</v>
      </c>
      <c r="QL73" s="30">
        <v>0</v>
      </c>
      <c r="QM73" s="30">
        <v>0</v>
      </c>
      <c r="QN73" s="30">
        <v>0</v>
      </c>
      <c r="QO73" s="30">
        <f t="shared" si="16"/>
        <v>8086499169</v>
      </c>
      <c r="QP73" s="30">
        <f t="shared" si="40"/>
        <v>2713092441</v>
      </c>
      <c r="QQ73" s="30">
        <v>178971736</v>
      </c>
      <c r="QR73" s="30">
        <v>32137566</v>
      </c>
      <c r="QS73" s="30">
        <v>146834170</v>
      </c>
      <c r="QT73" s="30">
        <v>0</v>
      </c>
      <c r="QU73" s="30">
        <v>0</v>
      </c>
      <c r="QV73" s="30">
        <v>0</v>
      </c>
      <c r="QW73" s="30">
        <v>1211228277</v>
      </c>
      <c r="QX73" s="30">
        <v>1210746613</v>
      </c>
      <c r="QY73" s="30">
        <v>481664</v>
      </c>
      <c r="QZ73" s="30">
        <v>1322892428</v>
      </c>
      <c r="RA73" s="30">
        <v>0</v>
      </c>
      <c r="RB73" s="30">
        <v>0</v>
      </c>
      <c r="RC73" s="30">
        <v>0</v>
      </c>
      <c r="RD73" s="30">
        <v>0</v>
      </c>
      <c r="RE73" s="30">
        <v>0</v>
      </c>
      <c r="RF73" s="30">
        <v>0</v>
      </c>
      <c r="RG73" s="30">
        <v>0</v>
      </c>
      <c r="RH73" s="30">
        <v>0</v>
      </c>
      <c r="RI73" s="30">
        <v>5373406728</v>
      </c>
      <c r="RJ73" s="30">
        <v>5333079755</v>
      </c>
      <c r="RK73" s="63">
        <v>5333079755</v>
      </c>
      <c r="RL73" s="30">
        <v>4839560270</v>
      </c>
      <c r="RM73" s="30">
        <v>382013419</v>
      </c>
      <c r="RN73" s="30">
        <v>102132295</v>
      </c>
      <c r="RO73" s="30">
        <v>0</v>
      </c>
      <c r="RP73" s="30">
        <v>0</v>
      </c>
      <c r="RQ73" s="30">
        <v>0</v>
      </c>
      <c r="RR73" s="30">
        <v>0</v>
      </c>
      <c r="RS73" s="30">
        <v>0</v>
      </c>
      <c r="RT73" s="30">
        <v>0</v>
      </c>
      <c r="RU73" s="30">
        <v>0</v>
      </c>
      <c r="RV73" s="30">
        <v>4963024</v>
      </c>
      <c r="RW73" s="30">
        <v>853943</v>
      </c>
      <c r="RX73" s="30">
        <v>0</v>
      </c>
      <c r="RY73" s="30">
        <v>958637</v>
      </c>
      <c r="RZ73" s="30">
        <v>0</v>
      </c>
      <c r="SA73" s="30">
        <v>0</v>
      </c>
      <c r="SB73" s="30">
        <v>0</v>
      </c>
      <c r="SC73" s="30">
        <v>2598167</v>
      </c>
      <c r="SD73" s="30">
        <v>0</v>
      </c>
      <c r="SE73" s="30">
        <v>0</v>
      </c>
      <c r="SF73" s="30">
        <v>0</v>
      </c>
      <c r="SG73" s="30">
        <v>0</v>
      </c>
      <c r="SH73" s="30">
        <v>0</v>
      </c>
      <c r="SI73" s="30">
        <v>0</v>
      </c>
      <c r="SJ73" s="30">
        <v>0</v>
      </c>
      <c r="SK73" s="30">
        <v>0</v>
      </c>
      <c r="SL73" s="30">
        <v>0</v>
      </c>
      <c r="SM73" s="30">
        <v>0</v>
      </c>
      <c r="SN73" s="30">
        <v>0</v>
      </c>
      <c r="SO73" s="30">
        <v>0</v>
      </c>
      <c r="SP73" s="30">
        <v>0</v>
      </c>
      <c r="SQ73" s="30">
        <v>0</v>
      </c>
      <c r="SR73" s="30">
        <v>0</v>
      </c>
      <c r="SS73" s="30">
        <v>0</v>
      </c>
      <c r="ST73" s="30">
        <v>0</v>
      </c>
      <c r="SU73" s="30">
        <v>0</v>
      </c>
      <c r="SV73" s="30">
        <v>0</v>
      </c>
      <c r="SW73" s="30">
        <v>0</v>
      </c>
      <c r="SX73" s="30">
        <v>0</v>
      </c>
      <c r="SY73" s="30">
        <v>0</v>
      </c>
      <c r="SZ73" s="30">
        <v>0</v>
      </c>
      <c r="TA73" s="30">
        <v>0</v>
      </c>
      <c r="TB73" s="30">
        <v>0</v>
      </c>
      <c r="TC73" s="30">
        <v>0</v>
      </c>
      <c r="TD73" s="30">
        <v>0</v>
      </c>
      <c r="TE73" s="30">
        <v>0</v>
      </c>
      <c r="TF73" s="30">
        <v>0</v>
      </c>
      <c r="TG73" s="30">
        <v>0</v>
      </c>
      <c r="TH73" s="30">
        <v>0</v>
      </c>
      <c r="TI73" s="30">
        <f t="shared" si="39"/>
        <v>484145714</v>
      </c>
      <c r="TJ73" s="30">
        <f t="shared" si="31"/>
        <v>0</v>
      </c>
      <c r="TK73" s="30">
        <v>0</v>
      </c>
      <c r="TL73" s="30">
        <v>0</v>
      </c>
      <c r="TM73" s="30">
        <v>0</v>
      </c>
      <c r="TN73" s="30">
        <v>0</v>
      </c>
      <c r="TO73" s="30">
        <v>0</v>
      </c>
      <c r="TP73" s="30">
        <v>0</v>
      </c>
      <c r="TQ73" s="30">
        <v>0</v>
      </c>
      <c r="TR73" s="30">
        <v>0</v>
      </c>
      <c r="TS73" s="30">
        <v>0</v>
      </c>
      <c r="TT73" s="30">
        <v>0</v>
      </c>
      <c r="TU73" s="30">
        <v>40326973</v>
      </c>
      <c r="TV73" s="30">
        <v>0</v>
      </c>
      <c r="TW73" s="30">
        <v>13160685</v>
      </c>
      <c r="TX73" s="30">
        <v>823542</v>
      </c>
      <c r="TY73" s="30">
        <v>26342746</v>
      </c>
      <c r="TZ73" s="30">
        <v>0</v>
      </c>
      <c r="UA73" s="30">
        <v>0</v>
      </c>
      <c r="UB73" s="30">
        <v>0</v>
      </c>
      <c r="UC73" s="30">
        <v>0</v>
      </c>
      <c r="UD73" s="30">
        <v>0</v>
      </c>
      <c r="UE73" s="30">
        <v>0</v>
      </c>
      <c r="UF73" s="30">
        <v>0</v>
      </c>
      <c r="UG73" s="30">
        <f t="shared" si="32"/>
        <v>196644294261</v>
      </c>
      <c r="UH73" s="1">
        <v>3230265977242</v>
      </c>
      <c r="UI73" s="1">
        <f>SUM($UG$64:UG73)-UH73</f>
        <v>0</v>
      </c>
    </row>
    <row r="74" spans="2:555">
      <c r="B74" s="58">
        <v>40483</v>
      </c>
      <c r="C74" s="30">
        <f t="shared" si="25"/>
        <v>127857986861</v>
      </c>
      <c r="D74" s="30">
        <f t="shared" si="26"/>
        <v>62386787532</v>
      </c>
      <c r="E74" s="30">
        <v>51016541353</v>
      </c>
      <c r="F74" s="30">
        <v>4398720</v>
      </c>
      <c r="G74" s="30">
        <v>0</v>
      </c>
      <c r="H74" s="30">
        <v>15878013194</v>
      </c>
      <c r="I74" s="30">
        <v>13904376153.985809</v>
      </c>
      <c r="J74" s="30">
        <v>1973637040.0141983</v>
      </c>
      <c r="K74" s="30">
        <v>0</v>
      </c>
      <c r="L74" s="30">
        <v>2052084613</v>
      </c>
      <c r="M74" s="30">
        <v>27707503467</v>
      </c>
      <c r="N74" s="30">
        <v>27707503467</v>
      </c>
      <c r="O74" s="30">
        <v>0</v>
      </c>
      <c r="P74" s="30">
        <v>-284201193</v>
      </c>
      <c r="Q74" s="30">
        <v>2545313752</v>
      </c>
      <c r="R74" s="30">
        <v>2476829560</v>
      </c>
      <c r="S74" s="30">
        <v>11370246179</v>
      </c>
      <c r="T74" s="30">
        <v>3411974000</v>
      </c>
      <c r="U74" s="30">
        <v>4014992000</v>
      </c>
      <c r="V74" s="30">
        <v>7426966000</v>
      </c>
      <c r="W74" s="30">
        <v>114124306</v>
      </c>
      <c r="X74" s="30">
        <v>707322227</v>
      </c>
      <c r="Y74" s="30">
        <v>98612176</v>
      </c>
      <c r="Z74" s="30">
        <v>0</v>
      </c>
      <c r="AA74" s="30">
        <v>0</v>
      </c>
      <c r="AB74" s="30">
        <v>91956198</v>
      </c>
      <c r="AC74" s="30">
        <v>20487990</v>
      </c>
      <c r="AD74" s="30">
        <v>2910777282</v>
      </c>
      <c r="AE74" s="30">
        <v>0</v>
      </c>
      <c r="AF74" s="30">
        <v>0</v>
      </c>
      <c r="AG74" s="30">
        <v>0</v>
      </c>
      <c r="AH74" s="30">
        <v>0</v>
      </c>
      <c r="AI74" s="30">
        <f t="shared" si="27"/>
        <v>65471199329</v>
      </c>
      <c r="AJ74" s="30">
        <v>89572263</v>
      </c>
      <c r="AK74" s="30">
        <v>89035663</v>
      </c>
      <c r="AL74" s="30">
        <v>536600</v>
      </c>
      <c r="AM74" s="30">
        <v>0</v>
      </c>
      <c r="AN74" s="30">
        <v>0</v>
      </c>
      <c r="AO74" s="30">
        <v>2084724403</v>
      </c>
      <c r="AP74" s="30">
        <v>1987272501</v>
      </c>
      <c r="AQ74" s="30">
        <v>705106</v>
      </c>
      <c r="AR74" s="30">
        <v>14291000</v>
      </c>
      <c r="AS74" s="30">
        <v>69415</v>
      </c>
      <c r="AT74" s="30">
        <v>10500057</v>
      </c>
      <c r="AU74" s="30">
        <v>71886324</v>
      </c>
      <c r="AV74" s="30">
        <v>0</v>
      </c>
      <c r="AW74" s="30">
        <v>0</v>
      </c>
      <c r="AX74" s="30">
        <v>0</v>
      </c>
      <c r="AY74" s="30">
        <v>0</v>
      </c>
      <c r="AZ74" s="30">
        <v>0</v>
      </c>
      <c r="BA74" s="30">
        <v>0</v>
      </c>
      <c r="BB74" s="30">
        <v>0</v>
      </c>
      <c r="BC74" s="30">
        <v>0</v>
      </c>
      <c r="BD74" s="30">
        <v>3469081942</v>
      </c>
      <c r="BE74" s="30">
        <v>21461</v>
      </c>
      <c r="BF74" s="30">
        <v>2511580979</v>
      </c>
      <c r="BG74" s="30">
        <v>780717501</v>
      </c>
      <c r="BH74" s="30">
        <v>197860</v>
      </c>
      <c r="BI74" s="30">
        <v>3541</v>
      </c>
      <c r="BJ74" s="30">
        <v>0</v>
      </c>
      <c r="BK74" s="30">
        <v>21626138</v>
      </c>
      <c r="BL74" s="30">
        <v>7285147</v>
      </c>
      <c r="BM74" s="30">
        <v>0</v>
      </c>
      <c r="BN74" s="30">
        <v>6198328</v>
      </c>
      <c r="BO74" s="30">
        <v>0</v>
      </c>
      <c r="BP74" s="30">
        <v>0</v>
      </c>
      <c r="BQ74" s="30">
        <v>0</v>
      </c>
      <c r="BR74" s="30">
        <v>141450987</v>
      </c>
      <c r="BS74" s="30">
        <v>0</v>
      </c>
      <c r="BT74" s="30">
        <v>215529859</v>
      </c>
      <c r="BU74" s="30">
        <v>0</v>
      </c>
      <c r="BV74" s="30">
        <v>653384</v>
      </c>
      <c r="BW74" s="30">
        <v>695430</v>
      </c>
      <c r="BX74" s="30">
        <v>655000</v>
      </c>
      <c r="BY74" s="30">
        <v>213526045</v>
      </c>
      <c r="BZ74" s="30">
        <v>0</v>
      </c>
      <c r="CA74" s="30">
        <v>0</v>
      </c>
      <c r="CB74" s="30">
        <v>0</v>
      </c>
      <c r="CC74" s="30">
        <v>3868552365</v>
      </c>
      <c r="CD74" s="30">
        <v>3851147</v>
      </c>
      <c r="CE74" s="30">
        <v>3404821470</v>
      </c>
      <c r="CF74" s="30">
        <v>125087418</v>
      </c>
      <c r="CG74" s="30">
        <v>1077680910</v>
      </c>
      <c r="CH74" s="30">
        <v>44295147</v>
      </c>
      <c r="CI74" s="30">
        <v>25929333</v>
      </c>
      <c r="CJ74" s="30">
        <v>704954</v>
      </c>
      <c r="CK74" s="30">
        <v>15882647</v>
      </c>
      <c r="CL74" s="30">
        <v>3020154</v>
      </c>
      <c r="CM74" s="30">
        <v>640131</v>
      </c>
      <c r="CN74" s="30">
        <v>449400</v>
      </c>
      <c r="CO74" s="30">
        <v>192600</v>
      </c>
      <c r="CP74" s="30">
        <v>5039447</v>
      </c>
      <c r="CQ74" s="30">
        <v>0</v>
      </c>
      <c r="CR74" s="30">
        <v>0</v>
      </c>
      <c r="CS74" s="30">
        <v>1830289971</v>
      </c>
      <c r="CT74" s="30">
        <v>434200807</v>
      </c>
      <c r="CU74" s="30">
        <v>17309883</v>
      </c>
      <c r="CV74" s="30">
        <v>35477895</v>
      </c>
      <c r="CW74" s="30">
        <v>17486063</v>
      </c>
      <c r="CX74" s="30">
        <v>7234085</v>
      </c>
      <c r="CY74" s="30">
        <v>511540</v>
      </c>
      <c r="CZ74" s="30">
        <f t="shared" si="33"/>
        <v>1318069698</v>
      </c>
      <c r="DA74" s="30">
        <v>1168840242</v>
      </c>
      <c r="DB74" s="30">
        <v>123931956</v>
      </c>
      <c r="DC74" s="30">
        <v>0</v>
      </c>
      <c r="DD74" s="30">
        <v>25297500</v>
      </c>
      <c r="DE74" s="30">
        <v>0</v>
      </c>
      <c r="DF74" s="30">
        <v>0</v>
      </c>
      <c r="DG74" s="30">
        <v>0</v>
      </c>
      <c r="DH74" s="30">
        <v>7148359</v>
      </c>
      <c r="DI74" s="30">
        <v>4917285</v>
      </c>
      <c r="DJ74" s="30">
        <v>0</v>
      </c>
      <c r="DK74" s="30">
        <v>4917285</v>
      </c>
      <c r="DL74" s="30">
        <v>0</v>
      </c>
      <c r="DM74" s="30">
        <v>592611447</v>
      </c>
      <c r="DN74" s="30">
        <v>74301534</v>
      </c>
      <c r="DO74" s="30">
        <v>18179300</v>
      </c>
      <c r="DP74" s="30">
        <v>11780900</v>
      </c>
      <c r="DQ74" s="30">
        <v>6398400</v>
      </c>
      <c r="DR74" s="30">
        <v>479531513</v>
      </c>
      <c r="DS74" s="30">
        <v>31757152</v>
      </c>
      <c r="DT74" s="30">
        <v>29665147</v>
      </c>
      <c r="DU74" s="30">
        <v>1963005</v>
      </c>
      <c r="DV74" s="30">
        <v>129000</v>
      </c>
      <c r="DW74" s="30">
        <v>13077700</v>
      </c>
      <c r="DX74" s="30">
        <v>2804500</v>
      </c>
      <c r="DY74" s="30">
        <v>3587200</v>
      </c>
      <c r="DZ74" s="30">
        <v>0</v>
      </c>
      <c r="EA74" s="30">
        <v>6686000</v>
      </c>
      <c r="EB74" s="30">
        <v>0</v>
      </c>
      <c r="EC74" s="30">
        <v>5505115</v>
      </c>
      <c r="ED74" s="30">
        <v>37800</v>
      </c>
      <c r="EE74" s="30">
        <v>5462500</v>
      </c>
      <c r="EF74" s="30">
        <v>4815</v>
      </c>
      <c r="EG74" s="30">
        <v>32417246</v>
      </c>
      <c r="EH74" s="30">
        <v>32417246</v>
      </c>
      <c r="EI74" s="30">
        <v>0</v>
      </c>
      <c r="EJ74" s="30">
        <v>0</v>
      </c>
      <c r="EK74" s="30">
        <v>67513800</v>
      </c>
      <c r="EL74" s="30">
        <v>55000</v>
      </c>
      <c r="EM74" s="30">
        <v>880000</v>
      </c>
      <c r="EN74" s="30">
        <v>40481300</v>
      </c>
      <c r="EO74" s="30">
        <v>4125000</v>
      </c>
      <c r="EP74" s="30">
        <v>687500</v>
      </c>
      <c r="EQ74" s="30">
        <v>0</v>
      </c>
      <c r="ER74" s="30">
        <v>0</v>
      </c>
      <c r="ES74" s="30">
        <v>2667500</v>
      </c>
      <c r="ET74" s="30">
        <v>770000</v>
      </c>
      <c r="EU74" s="30">
        <v>7480000</v>
      </c>
      <c r="EV74" s="30">
        <v>1984000</v>
      </c>
      <c r="EW74" s="30">
        <v>80052500</v>
      </c>
      <c r="EX74" s="30">
        <v>0</v>
      </c>
      <c r="EY74" s="30">
        <v>1347500</v>
      </c>
      <c r="EZ74" s="30">
        <v>64597500</v>
      </c>
      <c r="FA74" s="30">
        <v>14107500</v>
      </c>
      <c r="FB74" s="30">
        <v>0</v>
      </c>
      <c r="FC74" s="30">
        <v>336000</v>
      </c>
      <c r="FD74" s="30">
        <v>0</v>
      </c>
      <c r="FE74" s="30">
        <v>0</v>
      </c>
      <c r="FF74" s="30">
        <v>193866700</v>
      </c>
      <c r="FG74" s="30">
        <v>20599100</v>
      </c>
      <c r="FH74" s="30">
        <v>3025000</v>
      </c>
      <c r="FI74" s="30">
        <v>0</v>
      </c>
      <c r="FJ74" s="30">
        <v>14989100</v>
      </c>
      <c r="FK74" s="30">
        <v>3937705</v>
      </c>
      <c r="FL74" s="30">
        <v>0</v>
      </c>
      <c r="FM74" s="30">
        <v>0</v>
      </c>
      <c r="FN74" s="30">
        <v>78795</v>
      </c>
      <c r="FO74" s="30">
        <v>10972600</v>
      </c>
      <c r="FP74" s="30">
        <v>2585000</v>
      </c>
      <c r="FQ74" s="30">
        <v>0</v>
      </c>
      <c r="FR74" s="30">
        <v>314541981</v>
      </c>
      <c r="FS74" s="30">
        <v>100173264</v>
      </c>
      <c r="FT74" s="30">
        <v>563200</v>
      </c>
      <c r="FU74" s="30">
        <v>27852193</v>
      </c>
      <c r="FV74" s="30">
        <v>30593700</v>
      </c>
      <c r="FW74" s="30">
        <v>232200</v>
      </c>
      <c r="FX74" s="30">
        <v>30361500</v>
      </c>
      <c r="FY74" s="30">
        <v>0</v>
      </c>
      <c r="FZ74" s="30">
        <v>357500</v>
      </c>
      <c r="GA74" s="30">
        <v>17627171</v>
      </c>
      <c r="GB74" s="30">
        <v>23179500</v>
      </c>
      <c r="GC74" s="30">
        <v>5528526</v>
      </c>
      <c r="GD74" s="30">
        <v>0</v>
      </c>
      <c r="GE74" s="30">
        <v>5528526</v>
      </c>
      <c r="GF74" s="30">
        <v>0</v>
      </c>
      <c r="GG74" s="30">
        <v>0</v>
      </c>
      <c r="GH74" s="30">
        <v>9141121</v>
      </c>
      <c r="GI74" s="30">
        <v>54743269</v>
      </c>
      <c r="GJ74" s="30">
        <v>54743269</v>
      </c>
      <c r="GK74" s="30">
        <v>0</v>
      </c>
      <c r="GL74" s="30">
        <v>144955801</v>
      </c>
      <c r="GM74" s="30">
        <v>11097216</v>
      </c>
      <c r="GN74" s="30">
        <v>0</v>
      </c>
      <c r="GO74" s="30">
        <v>0</v>
      </c>
      <c r="GP74" s="30">
        <v>47660142</v>
      </c>
      <c r="GQ74" s="30">
        <v>21777540</v>
      </c>
      <c r="GR74" s="30">
        <v>39600</v>
      </c>
      <c r="GS74" s="30">
        <v>0</v>
      </c>
      <c r="GT74" s="30">
        <v>64381303</v>
      </c>
      <c r="GU74" s="30">
        <v>2410880829</v>
      </c>
      <c r="GV74" s="30">
        <v>0</v>
      </c>
      <c r="GW74" s="30">
        <v>3918798</v>
      </c>
      <c r="GX74" s="30">
        <v>0</v>
      </c>
      <c r="GY74" s="30">
        <v>0</v>
      </c>
      <c r="GZ74" s="30">
        <v>2406465131</v>
      </c>
      <c r="HA74" s="30">
        <v>496900</v>
      </c>
      <c r="HB74" s="30">
        <v>0</v>
      </c>
      <c r="HC74" s="30">
        <v>0</v>
      </c>
      <c r="HD74" s="30">
        <v>0</v>
      </c>
      <c r="HE74" s="30">
        <v>0</v>
      </c>
      <c r="HF74" s="30">
        <v>0</v>
      </c>
      <c r="HG74" s="30">
        <v>0</v>
      </c>
      <c r="HH74" s="30">
        <f t="shared" si="34"/>
        <v>2080860052</v>
      </c>
      <c r="HI74" s="30">
        <f t="shared" si="35"/>
        <v>325605079</v>
      </c>
      <c r="HJ74" s="30">
        <v>2080860052</v>
      </c>
      <c r="HK74" s="30">
        <v>325605079</v>
      </c>
      <c r="HL74" s="30">
        <v>0</v>
      </c>
      <c r="HM74" s="30">
        <v>0</v>
      </c>
      <c r="HN74" s="30">
        <v>0</v>
      </c>
      <c r="HO74" s="30">
        <v>0</v>
      </c>
      <c r="HP74" s="30">
        <v>294390332</v>
      </c>
      <c r="HQ74" s="30">
        <v>3006692</v>
      </c>
      <c r="HR74" s="30">
        <v>6475234</v>
      </c>
      <c r="HS74" s="30">
        <v>72681718</v>
      </c>
      <c r="HT74" s="30">
        <v>212226688</v>
      </c>
      <c r="HU74" s="30">
        <v>0</v>
      </c>
      <c r="HV74" s="30">
        <v>0</v>
      </c>
      <c r="HW74" s="30">
        <v>0</v>
      </c>
      <c r="HX74" s="30">
        <f t="shared" si="36"/>
        <v>2080860052</v>
      </c>
      <c r="HY74" s="30">
        <f t="shared" si="37"/>
        <v>325605079</v>
      </c>
      <c r="HZ74" s="30">
        <v>48996362930</v>
      </c>
      <c r="IA74" s="30">
        <f>46831104405+11527042</f>
        <v>46842631447</v>
      </c>
      <c r="IB74" s="30">
        <v>46831104405</v>
      </c>
      <c r="IC74" s="30">
        <v>0</v>
      </c>
      <c r="ID74" s="30">
        <v>0</v>
      </c>
      <c r="IE74" s="30">
        <v>0</v>
      </c>
      <c r="IF74" s="30">
        <v>0</v>
      </c>
      <c r="IG74" s="30">
        <v>34543685145</v>
      </c>
      <c r="IH74" s="30">
        <v>33228761575</v>
      </c>
      <c r="II74" s="30">
        <v>0</v>
      </c>
      <c r="IJ74" s="30">
        <v>1314923570</v>
      </c>
      <c r="IK74" s="30">
        <v>0</v>
      </c>
      <c r="IL74" s="30">
        <v>3301457660</v>
      </c>
      <c r="IM74" s="30">
        <v>1826426129</v>
      </c>
      <c r="IN74" s="30">
        <v>207230926</v>
      </c>
      <c r="IO74" s="30">
        <v>155423194</v>
      </c>
      <c r="IP74" s="30">
        <v>2938803540</v>
      </c>
      <c r="IQ74" s="30">
        <v>0</v>
      </c>
      <c r="IR74" s="30">
        <v>0</v>
      </c>
      <c r="IS74" s="30">
        <v>0</v>
      </c>
      <c r="IT74" s="30">
        <v>0</v>
      </c>
      <c r="IU74" s="30">
        <v>0</v>
      </c>
      <c r="IV74" s="30">
        <v>184535471</v>
      </c>
      <c r="IW74" s="30">
        <v>0</v>
      </c>
      <c r="IX74" s="30">
        <v>0</v>
      </c>
      <c r="IY74" s="30">
        <v>0</v>
      </c>
      <c r="IZ74" s="30">
        <v>0</v>
      </c>
      <c r="JA74" s="30">
        <v>0</v>
      </c>
      <c r="JB74" s="30">
        <v>6975000000</v>
      </c>
      <c r="JC74" s="43">
        <v>0</v>
      </c>
      <c r="JD74" s="30">
        <v>0</v>
      </c>
      <c r="JE74" s="30">
        <v>0</v>
      </c>
      <c r="JF74" s="30">
        <v>0</v>
      </c>
      <c r="JG74" s="30">
        <v>0</v>
      </c>
      <c r="JH74" s="30">
        <v>0</v>
      </c>
      <c r="JI74" s="30">
        <v>0</v>
      </c>
      <c r="JJ74" s="43">
        <v>0</v>
      </c>
      <c r="JK74" s="43">
        <v>0</v>
      </c>
      <c r="JL74" s="43"/>
      <c r="JM74" s="30">
        <v>11527042</v>
      </c>
      <c r="JN74" s="30">
        <v>11527042</v>
      </c>
      <c r="JO74" s="30">
        <v>636599240</v>
      </c>
      <c r="JP74" s="30">
        <v>46153199</v>
      </c>
      <c r="JQ74" s="30">
        <v>31153199</v>
      </c>
      <c r="JR74" s="30">
        <v>15000000</v>
      </c>
      <c r="JS74" s="30">
        <v>0</v>
      </c>
      <c r="JT74" s="30">
        <v>0</v>
      </c>
      <c r="JU74" s="30">
        <v>0</v>
      </c>
      <c r="JV74" s="30">
        <v>0</v>
      </c>
      <c r="JW74" s="30">
        <v>0</v>
      </c>
      <c r="JX74" s="30">
        <v>0</v>
      </c>
      <c r="JY74" s="30">
        <v>0</v>
      </c>
      <c r="JZ74" s="30">
        <v>0</v>
      </c>
      <c r="KA74" s="30">
        <v>0</v>
      </c>
      <c r="KB74" s="30">
        <v>0</v>
      </c>
      <c r="KC74" s="30">
        <v>0</v>
      </c>
      <c r="KD74" s="30">
        <v>0</v>
      </c>
      <c r="KE74" s="30">
        <v>0</v>
      </c>
      <c r="KF74" s="30">
        <v>0</v>
      </c>
      <c r="KG74" s="30">
        <v>0</v>
      </c>
      <c r="KH74" s="30">
        <v>0</v>
      </c>
      <c r="KI74" s="30">
        <v>0</v>
      </c>
      <c r="KJ74" s="43">
        <v>0</v>
      </c>
      <c r="KK74" s="43">
        <v>0</v>
      </c>
      <c r="KL74" s="43">
        <v>0</v>
      </c>
      <c r="KM74" s="30">
        <v>2107578284</v>
      </c>
      <c r="KN74" s="30">
        <v>924959067</v>
      </c>
      <c r="KO74" s="30">
        <v>23772424</v>
      </c>
      <c r="KP74" s="30">
        <v>0</v>
      </c>
      <c r="KQ74" s="30">
        <v>5121355</v>
      </c>
      <c r="KR74" s="30">
        <v>0</v>
      </c>
      <c r="KS74" s="30">
        <v>62333</v>
      </c>
      <c r="KT74" s="30">
        <v>2746279</v>
      </c>
      <c r="KU74" s="30">
        <v>0</v>
      </c>
      <c r="KV74" s="30">
        <v>47771633</v>
      </c>
      <c r="KW74" s="30">
        <v>0</v>
      </c>
      <c r="KX74" s="30">
        <v>684742</v>
      </c>
      <c r="KY74" s="30">
        <v>3500464</v>
      </c>
      <c r="KZ74" s="30">
        <v>6940173</v>
      </c>
      <c r="LA74" s="30">
        <v>11940051</v>
      </c>
      <c r="LB74" s="30">
        <v>3937690</v>
      </c>
      <c r="LC74" s="30">
        <v>3738513</v>
      </c>
      <c r="LD74" s="30">
        <v>274598029</v>
      </c>
      <c r="LE74" s="30">
        <v>142297</v>
      </c>
      <c r="LF74" s="30">
        <v>561449</v>
      </c>
      <c r="LG74" s="30">
        <v>0</v>
      </c>
      <c r="LH74" s="30">
        <v>3753485</v>
      </c>
      <c r="LI74" s="30">
        <v>26540791</v>
      </c>
      <c r="LJ74" s="30">
        <v>0</v>
      </c>
      <c r="LK74" s="30">
        <v>0</v>
      </c>
      <c r="LL74" s="30">
        <v>296481</v>
      </c>
      <c r="LM74" s="30">
        <v>1299200</v>
      </c>
      <c r="LN74" s="30">
        <v>9781159</v>
      </c>
      <c r="LO74" s="30">
        <v>69115223</v>
      </c>
      <c r="LP74" s="30">
        <v>774889</v>
      </c>
      <c r="LQ74" s="30">
        <v>685540557</v>
      </c>
      <c r="LR74" s="31">
        <v>0</v>
      </c>
      <c r="LS74" s="31">
        <v>0</v>
      </c>
      <c r="LT74" s="31">
        <v>0</v>
      </c>
      <c r="LU74" s="31">
        <v>0</v>
      </c>
      <c r="LV74" s="31">
        <v>0</v>
      </c>
      <c r="LW74" s="31">
        <v>0</v>
      </c>
      <c r="LX74" s="31">
        <v>0</v>
      </c>
      <c r="LY74" s="31">
        <v>0</v>
      </c>
      <c r="LZ74" s="31">
        <v>0</v>
      </c>
      <c r="MA74" s="31">
        <v>0</v>
      </c>
      <c r="MB74" s="31">
        <v>0</v>
      </c>
      <c r="MC74" s="31">
        <v>0</v>
      </c>
      <c r="MD74" s="31">
        <v>0</v>
      </c>
      <c r="ME74" s="31">
        <v>0</v>
      </c>
      <c r="MF74" s="31">
        <v>0</v>
      </c>
      <c r="MG74" s="31">
        <v>0</v>
      </c>
      <c r="MH74" s="31">
        <v>0</v>
      </c>
      <c r="MI74" s="31">
        <v>0</v>
      </c>
      <c r="MJ74" s="31">
        <v>0</v>
      </c>
      <c r="MK74" s="31">
        <v>0</v>
      </c>
      <c r="ML74" s="31">
        <v>0</v>
      </c>
      <c r="MM74" s="31">
        <v>0</v>
      </c>
      <c r="MN74" s="31">
        <v>0</v>
      </c>
      <c r="MO74" s="31">
        <v>0</v>
      </c>
      <c r="MP74" s="31">
        <v>0</v>
      </c>
      <c r="MQ74" s="30">
        <v>15751408</v>
      </c>
      <c r="MR74" s="30">
        <v>0</v>
      </c>
      <c r="MS74" s="62">
        <f t="shared" si="28"/>
        <v>32287572902</v>
      </c>
      <c r="MT74" s="43">
        <v>30628312645</v>
      </c>
      <c r="MU74" s="30">
        <v>0</v>
      </c>
      <c r="MV74" s="30">
        <v>11348681860</v>
      </c>
      <c r="MW74" s="30">
        <v>0</v>
      </c>
      <c r="MX74" s="30">
        <v>0</v>
      </c>
      <c r="MY74" s="30">
        <v>0</v>
      </c>
      <c r="MZ74" s="30">
        <v>18063952730</v>
      </c>
      <c r="NA74" s="30">
        <f t="shared" si="29"/>
        <v>0</v>
      </c>
      <c r="NB74" s="30">
        <v>0</v>
      </c>
      <c r="NC74" s="30">
        <v>0</v>
      </c>
      <c r="ND74" s="30">
        <f t="shared" si="30"/>
        <v>18063952730</v>
      </c>
      <c r="NE74" s="30">
        <v>18063952730</v>
      </c>
      <c r="NF74" s="30">
        <v>0</v>
      </c>
      <c r="NG74" s="30">
        <v>726313298</v>
      </c>
      <c r="NH74" s="30">
        <v>0</v>
      </c>
      <c r="NI74" s="30">
        <v>0</v>
      </c>
      <c r="NJ74" s="30">
        <v>0</v>
      </c>
      <c r="NK74" s="30">
        <v>0</v>
      </c>
      <c r="NL74" s="30">
        <v>0</v>
      </c>
      <c r="NM74" s="30">
        <v>0</v>
      </c>
      <c r="NN74" s="30">
        <v>0</v>
      </c>
      <c r="NO74" s="30">
        <v>0</v>
      </c>
      <c r="NP74" s="30">
        <v>0</v>
      </c>
      <c r="NQ74" s="30">
        <v>0</v>
      </c>
      <c r="NR74" s="30">
        <v>0</v>
      </c>
      <c r="NS74" s="30">
        <v>0</v>
      </c>
      <c r="NT74" s="30">
        <v>0</v>
      </c>
      <c r="NU74" s="30">
        <v>456778509</v>
      </c>
      <c r="NV74" s="30">
        <v>0</v>
      </c>
      <c r="NW74" s="30">
        <v>0</v>
      </c>
      <c r="NX74" s="30">
        <v>0</v>
      </c>
      <c r="NY74" s="30">
        <v>0</v>
      </c>
      <c r="NZ74" s="30">
        <v>32586248</v>
      </c>
      <c r="OA74" s="30">
        <v>632750144</v>
      </c>
      <c r="OB74" s="30">
        <v>0</v>
      </c>
      <c r="OC74" s="30">
        <v>0</v>
      </c>
      <c r="OD74" s="30">
        <v>0</v>
      </c>
      <c r="OE74" s="30">
        <v>0</v>
      </c>
      <c r="OF74" s="30">
        <v>0</v>
      </c>
      <c r="OG74" s="30">
        <v>0</v>
      </c>
      <c r="OH74" s="30">
        <v>0</v>
      </c>
      <c r="OI74" s="30">
        <v>0</v>
      </c>
      <c r="OJ74" s="30">
        <v>0</v>
      </c>
      <c r="OK74" s="30">
        <v>0</v>
      </c>
      <c r="OL74" s="30">
        <v>0</v>
      </c>
      <c r="OM74" s="30">
        <v>0</v>
      </c>
      <c r="ON74" s="30">
        <v>0</v>
      </c>
      <c r="OO74" s="30">
        <v>0</v>
      </c>
      <c r="OP74" s="30">
        <v>16628366</v>
      </c>
      <c r="OQ74" s="30">
        <v>475794618</v>
      </c>
      <c r="OR74" s="30">
        <v>140327160</v>
      </c>
      <c r="OS74" s="30">
        <v>1026510113</v>
      </c>
      <c r="OT74" s="30">
        <v>0</v>
      </c>
      <c r="OU74" s="30">
        <v>1012391594</v>
      </c>
      <c r="OV74" s="30">
        <v>0</v>
      </c>
      <c r="OW74" s="30">
        <v>0</v>
      </c>
      <c r="OX74" s="30">
        <v>0</v>
      </c>
      <c r="OY74" s="30">
        <v>0</v>
      </c>
      <c r="OZ74" s="30">
        <v>0</v>
      </c>
      <c r="PA74" s="30">
        <v>0</v>
      </c>
      <c r="PB74" s="30">
        <v>0</v>
      </c>
      <c r="PC74" s="30">
        <v>0</v>
      </c>
      <c r="PD74" s="30">
        <v>0</v>
      </c>
      <c r="PE74" s="30">
        <v>0</v>
      </c>
      <c r="PF74" s="30">
        <v>0</v>
      </c>
      <c r="PG74" s="30">
        <v>0</v>
      </c>
      <c r="PH74" s="30">
        <v>0</v>
      </c>
      <c r="PI74" s="30">
        <v>0</v>
      </c>
      <c r="PJ74" s="30">
        <v>0</v>
      </c>
      <c r="PK74" s="30">
        <v>0</v>
      </c>
      <c r="PL74" s="30">
        <v>0</v>
      </c>
      <c r="PM74" s="30">
        <v>14118519</v>
      </c>
      <c r="PN74" s="30">
        <v>14118519</v>
      </c>
      <c r="PO74" s="30">
        <v>0</v>
      </c>
      <c r="PP74" s="30">
        <v>0</v>
      </c>
      <c r="PQ74" s="30">
        <v>0</v>
      </c>
      <c r="PR74" s="30">
        <v>0</v>
      </c>
      <c r="PS74" s="30">
        <v>0</v>
      </c>
      <c r="PT74" s="30">
        <f t="shared" si="38"/>
        <v>0</v>
      </c>
      <c r="PU74" s="30">
        <v>0</v>
      </c>
      <c r="PV74" s="30">
        <v>0</v>
      </c>
      <c r="PW74" s="30">
        <v>0</v>
      </c>
      <c r="PX74" s="30">
        <v>0</v>
      </c>
      <c r="PY74" s="30">
        <v>0</v>
      </c>
      <c r="PZ74" s="30">
        <v>0</v>
      </c>
      <c r="QA74" s="30">
        <v>0</v>
      </c>
      <c r="QB74" s="30">
        <v>0</v>
      </c>
      <c r="QC74" s="30">
        <v>0</v>
      </c>
      <c r="QD74" s="30">
        <v>0</v>
      </c>
      <c r="QE74" s="30">
        <v>0</v>
      </c>
      <c r="QF74" s="30">
        <v>0</v>
      </c>
      <c r="QG74" s="30">
        <v>0</v>
      </c>
      <c r="QH74" s="30">
        <v>0</v>
      </c>
      <c r="QI74" s="30">
        <v>0</v>
      </c>
      <c r="QJ74" s="30">
        <v>0</v>
      </c>
      <c r="QK74" s="30">
        <v>0</v>
      </c>
      <c r="QL74" s="30">
        <v>0</v>
      </c>
      <c r="QM74" s="30">
        <v>0</v>
      </c>
      <c r="QN74" s="30">
        <v>0</v>
      </c>
      <c r="QO74" s="30">
        <f>QP74+RB74+RI74</f>
        <v>8906494671</v>
      </c>
      <c r="QP74" s="30">
        <f t="shared" si="40"/>
        <v>1364056028</v>
      </c>
      <c r="QQ74" s="30">
        <v>8100273</v>
      </c>
      <c r="QR74" s="30">
        <v>8100273</v>
      </c>
      <c r="QS74" s="30">
        <v>0</v>
      </c>
      <c r="QT74" s="30">
        <v>0</v>
      </c>
      <c r="QU74" s="30">
        <v>0</v>
      </c>
      <c r="QV74" s="30">
        <v>0</v>
      </c>
      <c r="QW74" s="30">
        <v>1353619238</v>
      </c>
      <c r="QX74" s="30">
        <v>1353234622</v>
      </c>
      <c r="QY74" s="30">
        <v>384616</v>
      </c>
      <c r="QZ74" s="30">
        <v>2336517</v>
      </c>
      <c r="RA74" s="30">
        <v>0</v>
      </c>
      <c r="RB74" s="30">
        <v>0</v>
      </c>
      <c r="RC74" s="30">
        <v>0</v>
      </c>
      <c r="RD74" s="30">
        <v>0</v>
      </c>
      <c r="RE74" s="30">
        <v>0</v>
      </c>
      <c r="RF74" s="30">
        <v>0</v>
      </c>
      <c r="RG74" s="30">
        <v>0</v>
      </c>
      <c r="RH74" s="30">
        <v>0</v>
      </c>
      <c r="RI74" s="30">
        <v>7542438643</v>
      </c>
      <c r="RJ74" s="30">
        <v>7498554401</v>
      </c>
      <c r="RK74" s="63">
        <v>7498554401</v>
      </c>
      <c r="RL74" s="30">
        <v>6806542930</v>
      </c>
      <c r="RM74" s="30">
        <v>375704944</v>
      </c>
      <c r="RN74" s="30">
        <v>105759154</v>
      </c>
      <c r="RO74" s="30">
        <v>0</v>
      </c>
      <c r="RP74" s="30">
        <v>0</v>
      </c>
      <c r="RQ74" s="30">
        <v>0</v>
      </c>
      <c r="RR74" s="30">
        <v>0</v>
      </c>
      <c r="RS74" s="30">
        <v>0</v>
      </c>
      <c r="RT74" s="30">
        <v>0</v>
      </c>
      <c r="RU74" s="30">
        <v>0</v>
      </c>
      <c r="RV74" s="30">
        <v>3943658</v>
      </c>
      <c r="RW74" s="30">
        <v>990127</v>
      </c>
      <c r="RX74" s="30">
        <v>0</v>
      </c>
      <c r="RY74" s="30">
        <v>900146</v>
      </c>
      <c r="RZ74" s="30">
        <v>0</v>
      </c>
      <c r="SA74" s="30">
        <v>0</v>
      </c>
      <c r="SB74" s="30">
        <v>0</v>
      </c>
      <c r="SC74" s="30">
        <v>1744115</v>
      </c>
      <c r="SD74" s="30">
        <v>0</v>
      </c>
      <c r="SE74" s="30">
        <v>0</v>
      </c>
      <c r="SF74" s="30">
        <v>0</v>
      </c>
      <c r="SG74" s="30">
        <v>0</v>
      </c>
      <c r="SH74" s="30">
        <v>202969327</v>
      </c>
      <c r="SI74" s="30">
        <v>0</v>
      </c>
      <c r="SJ74" s="30">
        <v>0</v>
      </c>
      <c r="SK74" s="30">
        <v>0</v>
      </c>
      <c r="SL74" s="30">
        <v>0</v>
      </c>
      <c r="SM74" s="30">
        <v>0</v>
      </c>
      <c r="SN74" s="30">
        <v>0</v>
      </c>
      <c r="SO74" s="30">
        <v>0</v>
      </c>
      <c r="SP74" s="30">
        <v>0</v>
      </c>
      <c r="SQ74" s="30">
        <v>0</v>
      </c>
      <c r="SR74" s="30">
        <v>0</v>
      </c>
      <c r="SS74" s="30">
        <v>0</v>
      </c>
      <c r="ST74" s="30">
        <v>0</v>
      </c>
      <c r="SU74" s="30">
        <v>0</v>
      </c>
      <c r="SV74" s="30">
        <v>0</v>
      </c>
      <c r="SW74" s="30">
        <v>0</v>
      </c>
      <c r="SX74" s="30">
        <v>0</v>
      </c>
      <c r="SY74" s="30">
        <v>0</v>
      </c>
      <c r="SZ74" s="30">
        <v>0</v>
      </c>
      <c r="TA74" s="30">
        <v>0</v>
      </c>
      <c r="TB74" s="30">
        <v>0</v>
      </c>
      <c r="TC74" s="30">
        <v>0</v>
      </c>
      <c r="TD74" s="30">
        <v>0</v>
      </c>
      <c r="TE74" s="30">
        <v>0</v>
      </c>
      <c r="TF74" s="30">
        <v>0</v>
      </c>
      <c r="TG74" s="30">
        <v>0</v>
      </c>
      <c r="TH74" s="30">
        <v>0</v>
      </c>
      <c r="TI74" s="30">
        <f t="shared" si="39"/>
        <v>481464098</v>
      </c>
      <c r="TJ74" s="30">
        <f t="shared" si="31"/>
        <v>0</v>
      </c>
      <c r="TK74" s="30">
        <v>0</v>
      </c>
      <c r="TL74" s="30">
        <v>0</v>
      </c>
      <c r="TM74" s="30">
        <v>0</v>
      </c>
      <c r="TN74" s="30">
        <v>0</v>
      </c>
      <c r="TO74" s="30">
        <v>0</v>
      </c>
      <c r="TP74" s="30">
        <v>0</v>
      </c>
      <c r="TQ74" s="30">
        <v>0</v>
      </c>
      <c r="TR74" s="30">
        <v>0</v>
      </c>
      <c r="TS74" s="30">
        <v>0</v>
      </c>
      <c r="TT74" s="30">
        <v>0</v>
      </c>
      <c r="TU74" s="30">
        <v>43884242</v>
      </c>
      <c r="TV74" s="30">
        <v>0</v>
      </c>
      <c r="TW74" s="30">
        <v>13913753</v>
      </c>
      <c r="TX74" s="30">
        <v>798337</v>
      </c>
      <c r="TY74" s="30">
        <v>29172152</v>
      </c>
      <c r="TZ74" s="30">
        <v>0</v>
      </c>
      <c r="UA74" s="30">
        <v>0</v>
      </c>
      <c r="UB74" s="30">
        <v>0</v>
      </c>
      <c r="UC74" s="30">
        <v>0</v>
      </c>
      <c r="UD74" s="30">
        <v>0</v>
      </c>
      <c r="UE74" s="30">
        <v>0</v>
      </c>
      <c r="UF74" s="30">
        <v>0</v>
      </c>
      <c r="UG74" s="30">
        <f t="shared" si="32"/>
        <v>169052054434</v>
      </c>
      <c r="UH74" s="1">
        <v>3399318031676</v>
      </c>
      <c r="UI74" s="1">
        <f>SUM($UG$64:UG74)-UH74</f>
        <v>0</v>
      </c>
    </row>
    <row r="75" spans="2:555">
      <c r="B75" s="58">
        <v>40513</v>
      </c>
      <c r="C75" s="30">
        <f t="shared" si="25"/>
        <v>167625588035</v>
      </c>
      <c r="D75" s="30">
        <f t="shared" si="26"/>
        <v>67098030488</v>
      </c>
      <c r="E75" s="30">
        <v>52494739959</v>
      </c>
      <c r="F75" s="30">
        <v>5776440</v>
      </c>
      <c r="G75" s="30">
        <v>0</v>
      </c>
      <c r="H75" s="30">
        <v>18162806738</v>
      </c>
      <c r="I75" s="30">
        <v>15905169860.466614</v>
      </c>
      <c r="J75" s="30">
        <v>2257636877.5334015</v>
      </c>
      <c r="K75" s="30">
        <v>0</v>
      </c>
      <c r="L75" s="30">
        <v>3016289699</v>
      </c>
      <c r="M75" s="30">
        <v>26649251894</v>
      </c>
      <c r="N75" s="30">
        <v>26649251894</v>
      </c>
      <c r="O75" s="30">
        <v>0</v>
      </c>
      <c r="P75" s="30">
        <v>-994897493</v>
      </c>
      <c r="Q75" s="30">
        <v>2633924814</v>
      </c>
      <c r="R75" s="30">
        <v>2465168314</v>
      </c>
      <c r="S75" s="30">
        <v>14603290529</v>
      </c>
      <c r="T75" s="30">
        <v>3343182000</v>
      </c>
      <c r="U75" s="30">
        <v>3933158000</v>
      </c>
      <c r="V75" s="30">
        <v>7276340000</v>
      </c>
      <c r="W75" s="30">
        <v>63211624</v>
      </c>
      <c r="X75" s="30">
        <v>4098513068</v>
      </c>
      <c r="Y75" s="30">
        <v>106191488</v>
      </c>
      <c r="Z75" s="30">
        <v>0</v>
      </c>
      <c r="AA75" s="30">
        <v>0</v>
      </c>
      <c r="AB75" s="30">
        <v>95801627</v>
      </c>
      <c r="AC75" s="30">
        <v>28742793</v>
      </c>
      <c r="AD75" s="30">
        <v>2934489929</v>
      </c>
      <c r="AE75" s="30">
        <v>0</v>
      </c>
      <c r="AF75" s="30">
        <v>0</v>
      </c>
      <c r="AG75" s="30">
        <v>0</v>
      </c>
      <c r="AH75" s="30">
        <v>0</v>
      </c>
      <c r="AI75" s="30">
        <f t="shared" si="27"/>
        <v>100527557547</v>
      </c>
      <c r="AJ75" s="30">
        <v>207940869</v>
      </c>
      <c r="AK75" s="30">
        <v>206296169</v>
      </c>
      <c r="AL75" s="30">
        <v>1644700</v>
      </c>
      <c r="AM75" s="30">
        <v>0</v>
      </c>
      <c r="AN75" s="30">
        <v>0</v>
      </c>
      <c r="AO75" s="30">
        <v>2298706045</v>
      </c>
      <c r="AP75" s="30">
        <v>2265359427</v>
      </c>
      <c r="AQ75" s="30">
        <v>376774</v>
      </c>
      <c r="AR75" s="30">
        <v>10946608</v>
      </c>
      <c r="AS75" s="30">
        <v>68295</v>
      </c>
      <c r="AT75" s="30">
        <v>8494984</v>
      </c>
      <c r="AU75" s="30">
        <v>13459957</v>
      </c>
      <c r="AV75" s="30">
        <v>0</v>
      </c>
      <c r="AW75" s="30">
        <v>0</v>
      </c>
      <c r="AX75" s="30">
        <v>0</v>
      </c>
      <c r="AY75" s="30">
        <v>0</v>
      </c>
      <c r="AZ75" s="30">
        <v>0</v>
      </c>
      <c r="BA75" s="30">
        <v>0</v>
      </c>
      <c r="BB75" s="30">
        <v>0</v>
      </c>
      <c r="BC75" s="30">
        <v>0</v>
      </c>
      <c r="BD75" s="30">
        <v>5664739676</v>
      </c>
      <c r="BE75" s="30">
        <v>44530</v>
      </c>
      <c r="BF75" s="30">
        <v>4498181860</v>
      </c>
      <c r="BG75" s="30">
        <v>924839869</v>
      </c>
      <c r="BH75" s="30">
        <v>8285</v>
      </c>
      <c r="BI75" s="30">
        <v>18201</v>
      </c>
      <c r="BJ75" s="30">
        <v>3266</v>
      </c>
      <c r="BK75" s="30">
        <v>36519251</v>
      </c>
      <c r="BL75" s="30">
        <v>7270917</v>
      </c>
      <c r="BM75" s="30">
        <v>0</v>
      </c>
      <c r="BN75" s="30">
        <v>6249590</v>
      </c>
      <c r="BO75" s="30">
        <v>5500000</v>
      </c>
      <c r="BP75" s="30">
        <v>0</v>
      </c>
      <c r="BQ75" s="30">
        <v>0</v>
      </c>
      <c r="BR75" s="30">
        <v>186103907</v>
      </c>
      <c r="BS75" s="30">
        <v>0</v>
      </c>
      <c r="BT75" s="30">
        <v>204615823</v>
      </c>
      <c r="BU75" s="30">
        <v>0</v>
      </c>
      <c r="BV75" s="30">
        <v>1695387</v>
      </c>
      <c r="BW75" s="30">
        <v>810897</v>
      </c>
      <c r="BX75" s="30">
        <v>11226000</v>
      </c>
      <c r="BY75" s="30">
        <v>190883539</v>
      </c>
      <c r="BZ75" s="30">
        <v>0</v>
      </c>
      <c r="CA75" s="30">
        <v>0</v>
      </c>
      <c r="CB75" s="30">
        <v>0</v>
      </c>
      <c r="CC75" s="30">
        <v>5108868512</v>
      </c>
      <c r="CD75" s="30">
        <v>2714532</v>
      </c>
      <c r="CE75" s="30">
        <v>6213413571</v>
      </c>
      <c r="CF75" s="30">
        <v>129188607</v>
      </c>
      <c r="CG75" s="30">
        <v>3396364376</v>
      </c>
      <c r="CH75" s="30">
        <v>46166945</v>
      </c>
      <c r="CI75" s="30">
        <v>19551840</v>
      </c>
      <c r="CJ75" s="30">
        <v>440732</v>
      </c>
      <c r="CK75" s="30">
        <v>12374832</v>
      </c>
      <c r="CL75" s="30">
        <v>2110737</v>
      </c>
      <c r="CM75" s="30">
        <v>875373</v>
      </c>
      <c r="CN75" s="30">
        <v>503198</v>
      </c>
      <c r="CO75" s="30">
        <v>501000</v>
      </c>
      <c r="CP75" s="30">
        <v>2745968</v>
      </c>
      <c r="CQ75" s="30">
        <v>0</v>
      </c>
      <c r="CR75" s="30">
        <v>0</v>
      </c>
      <c r="CS75" s="30">
        <v>2593957701</v>
      </c>
      <c r="CT75" s="30">
        <v>341342448</v>
      </c>
      <c r="CU75" s="30">
        <v>6487882</v>
      </c>
      <c r="CV75" s="30">
        <v>38039615</v>
      </c>
      <c r="CW75" s="30">
        <v>21621814</v>
      </c>
      <c r="CX75" s="30">
        <v>7097922</v>
      </c>
      <c r="CY75" s="30">
        <v>691828</v>
      </c>
      <c r="CZ75" s="30">
        <f t="shared" si="33"/>
        <v>2155381046</v>
      </c>
      <c r="DA75" s="30">
        <v>2100444600</v>
      </c>
      <c r="DB75" s="30">
        <v>22159946</v>
      </c>
      <c r="DC75" s="30">
        <v>0</v>
      </c>
      <c r="DD75" s="30">
        <v>32776500</v>
      </c>
      <c r="DE75" s="30">
        <v>23295146</v>
      </c>
      <c r="DF75" s="30">
        <v>0</v>
      </c>
      <c r="DG75" s="30">
        <v>0</v>
      </c>
      <c r="DH75" s="30">
        <v>0</v>
      </c>
      <c r="DI75" s="30">
        <v>5053474</v>
      </c>
      <c r="DJ75" s="30">
        <v>0</v>
      </c>
      <c r="DK75" s="30">
        <v>5053474</v>
      </c>
      <c r="DL75" s="30">
        <v>0</v>
      </c>
      <c r="DM75" s="30">
        <v>737483453</v>
      </c>
      <c r="DN75" s="30">
        <v>92877144</v>
      </c>
      <c r="DO75" s="30">
        <v>20243780</v>
      </c>
      <c r="DP75" s="30">
        <v>13038700</v>
      </c>
      <c r="DQ75" s="30">
        <v>7205080</v>
      </c>
      <c r="DR75" s="30">
        <v>587746906</v>
      </c>
      <c r="DS75" s="30">
        <v>41618400</v>
      </c>
      <c r="DT75" s="30">
        <v>38390400</v>
      </c>
      <c r="DU75" s="30">
        <v>2970000</v>
      </c>
      <c r="DV75" s="30">
        <v>258000</v>
      </c>
      <c r="DW75" s="30">
        <v>17329423</v>
      </c>
      <c r="DX75" s="30">
        <v>3160000</v>
      </c>
      <c r="DY75" s="30">
        <v>9271323</v>
      </c>
      <c r="DZ75" s="30">
        <v>0</v>
      </c>
      <c r="EA75" s="30">
        <v>4898100</v>
      </c>
      <c r="EB75" s="30">
        <v>0</v>
      </c>
      <c r="EC75" s="30">
        <v>5426440</v>
      </c>
      <c r="ED75" s="30">
        <v>37800</v>
      </c>
      <c r="EE75" s="30">
        <v>5382500</v>
      </c>
      <c r="EF75" s="30">
        <v>6140</v>
      </c>
      <c r="EG75" s="30">
        <v>41398005</v>
      </c>
      <c r="EH75" s="30">
        <v>41398005</v>
      </c>
      <c r="EI75" s="30">
        <v>0</v>
      </c>
      <c r="EJ75" s="30">
        <v>0</v>
      </c>
      <c r="EK75" s="30">
        <v>80543628</v>
      </c>
      <c r="EL75" s="30">
        <v>65505</v>
      </c>
      <c r="EM75" s="30">
        <v>533005</v>
      </c>
      <c r="EN75" s="30">
        <v>49720000</v>
      </c>
      <c r="EO75" s="30">
        <v>2722500</v>
      </c>
      <c r="EP75" s="30">
        <v>330000</v>
      </c>
      <c r="EQ75" s="30">
        <v>0</v>
      </c>
      <c r="ER75" s="30">
        <v>55000</v>
      </c>
      <c r="ES75" s="30">
        <v>1677500</v>
      </c>
      <c r="ET75" s="30">
        <v>660000</v>
      </c>
      <c r="EU75" s="30">
        <v>12210000</v>
      </c>
      <c r="EV75" s="30">
        <v>1984000</v>
      </c>
      <c r="EW75" s="30">
        <v>60802500</v>
      </c>
      <c r="EX75" s="30">
        <v>0</v>
      </c>
      <c r="EY75" s="30">
        <v>1155000</v>
      </c>
      <c r="EZ75" s="30">
        <v>48180000</v>
      </c>
      <c r="FA75" s="30">
        <v>11467500</v>
      </c>
      <c r="FB75" s="30">
        <v>0</v>
      </c>
      <c r="FC75" s="30">
        <v>312000</v>
      </c>
      <c r="FD75" s="30">
        <v>0</v>
      </c>
      <c r="FE75" s="30">
        <v>0</v>
      </c>
      <c r="FF75" s="30">
        <v>273081500</v>
      </c>
      <c r="FG75" s="30">
        <v>36615623</v>
      </c>
      <c r="FH75" s="30">
        <v>2145000</v>
      </c>
      <c r="FI75" s="30">
        <v>13472200</v>
      </c>
      <c r="FJ75" s="30">
        <v>17714800</v>
      </c>
      <c r="FK75" s="30">
        <v>7403200</v>
      </c>
      <c r="FL75" s="30">
        <v>0</v>
      </c>
      <c r="FM75" s="30">
        <v>0</v>
      </c>
      <c r="FN75" s="30">
        <v>0</v>
      </c>
      <c r="FO75" s="30">
        <v>10311600</v>
      </c>
      <c r="FP75" s="30">
        <v>3283623</v>
      </c>
      <c r="FQ75" s="30">
        <v>0</v>
      </c>
      <c r="FR75" s="30">
        <v>254971213</v>
      </c>
      <c r="FS75" s="30">
        <v>76085693</v>
      </c>
      <c r="FT75" s="30">
        <v>422400</v>
      </c>
      <c r="FU75" s="30">
        <v>23807469</v>
      </c>
      <c r="FV75" s="30">
        <v>32426200</v>
      </c>
      <c r="FW75" s="30">
        <v>154800</v>
      </c>
      <c r="FX75" s="30">
        <v>32271400</v>
      </c>
      <c r="FY75" s="30">
        <v>0</v>
      </c>
      <c r="FZ75" s="30">
        <v>247500</v>
      </c>
      <c r="GA75" s="30">
        <v>14717924</v>
      </c>
      <c r="GB75" s="30">
        <v>4464200</v>
      </c>
      <c r="GC75" s="30">
        <v>4835141</v>
      </c>
      <c r="GD75" s="30">
        <v>0</v>
      </c>
      <c r="GE75" s="30">
        <v>4835141</v>
      </c>
      <c r="GF75" s="30">
        <v>0</v>
      </c>
      <c r="GG75" s="30">
        <v>225663</v>
      </c>
      <c r="GH75" s="30">
        <v>7870500</v>
      </c>
      <c r="GI75" s="30">
        <v>32240924</v>
      </c>
      <c r="GJ75" s="30">
        <v>32240924</v>
      </c>
      <c r="GK75" s="30">
        <v>0</v>
      </c>
      <c r="GL75" s="30">
        <v>133713292</v>
      </c>
      <c r="GM75" s="30">
        <v>7363604</v>
      </c>
      <c r="GN75" s="30">
        <v>630000</v>
      </c>
      <c r="GO75" s="30">
        <v>25000</v>
      </c>
      <c r="GP75" s="30">
        <v>55053555</v>
      </c>
      <c r="GQ75" s="30">
        <v>9670854</v>
      </c>
      <c r="GR75" s="30">
        <v>6600</v>
      </c>
      <c r="GS75" s="30">
        <v>0</v>
      </c>
      <c r="GT75" s="30">
        <v>60963679</v>
      </c>
      <c r="GU75" s="30">
        <v>20025642470</v>
      </c>
      <c r="GV75" s="30">
        <v>3316200</v>
      </c>
      <c r="GW75" s="30">
        <v>0</v>
      </c>
      <c r="GX75" s="30">
        <v>0</v>
      </c>
      <c r="GY75" s="30">
        <v>0</v>
      </c>
      <c r="GZ75" s="30">
        <v>2305575692</v>
      </c>
      <c r="HA75" s="30">
        <v>27200</v>
      </c>
      <c r="HB75" s="30">
        <v>14907131853</v>
      </c>
      <c r="HC75" s="30">
        <v>0</v>
      </c>
      <c r="HD75" s="30">
        <v>2809591525</v>
      </c>
      <c r="HE75" s="30">
        <v>0</v>
      </c>
      <c r="HF75" s="30">
        <v>0</v>
      </c>
      <c r="HG75" s="30">
        <v>0</v>
      </c>
      <c r="HH75" s="30">
        <f t="shared" si="34"/>
        <v>2188444892</v>
      </c>
      <c r="HI75" s="30">
        <f t="shared" si="35"/>
        <v>117130800</v>
      </c>
      <c r="HJ75" s="30">
        <v>2188444892</v>
      </c>
      <c r="HK75" s="30">
        <v>117130800</v>
      </c>
      <c r="HL75" s="30">
        <v>0</v>
      </c>
      <c r="HM75" s="30">
        <v>0</v>
      </c>
      <c r="HN75" s="30">
        <v>0</v>
      </c>
      <c r="HO75" s="30">
        <v>0</v>
      </c>
      <c r="HP75" s="30">
        <v>28184102</v>
      </c>
      <c r="HQ75" s="30">
        <v>2330202</v>
      </c>
      <c r="HR75" s="30">
        <v>4760363</v>
      </c>
      <c r="HS75" s="30">
        <v>21093537</v>
      </c>
      <c r="HT75" s="30">
        <v>0</v>
      </c>
      <c r="HU75" s="30">
        <v>0</v>
      </c>
      <c r="HV75" s="30">
        <v>0</v>
      </c>
      <c r="HW75" s="30">
        <v>0</v>
      </c>
      <c r="HX75" s="30">
        <f t="shared" si="36"/>
        <v>2188444892</v>
      </c>
      <c r="HY75" s="30">
        <f t="shared" si="37"/>
        <v>117130800</v>
      </c>
      <c r="HZ75" s="30">
        <v>59470240156</v>
      </c>
      <c r="IA75" s="30">
        <v>43214993314</v>
      </c>
      <c r="IB75" s="30">
        <v>43214993314</v>
      </c>
      <c r="IC75" s="30">
        <v>0</v>
      </c>
      <c r="ID75" s="30">
        <v>0</v>
      </c>
      <c r="IE75" s="30">
        <v>0</v>
      </c>
      <c r="IF75" s="30">
        <v>0</v>
      </c>
      <c r="IG75" s="30">
        <v>35817517736</v>
      </c>
      <c r="IH75" s="30">
        <v>34705957040</v>
      </c>
      <c r="II75" s="30">
        <v>0</v>
      </c>
      <c r="IJ75" s="30">
        <v>1111560696</v>
      </c>
      <c r="IK75" s="30">
        <v>0</v>
      </c>
      <c r="IL75" s="30">
        <v>3301457657</v>
      </c>
      <c r="IM75" s="30">
        <v>1826426126</v>
      </c>
      <c r="IN75" s="30">
        <v>207230926</v>
      </c>
      <c r="IO75" s="30">
        <v>155423201</v>
      </c>
      <c r="IP75" s="30">
        <v>2938803530</v>
      </c>
      <c r="IQ75" s="30">
        <v>0</v>
      </c>
      <c r="IR75" s="30">
        <v>0</v>
      </c>
      <c r="IS75" s="30">
        <v>0</v>
      </c>
      <c r="IT75" s="30">
        <v>0</v>
      </c>
      <c r="IU75" s="30">
        <v>0</v>
      </c>
      <c r="IV75" s="30">
        <v>184535474</v>
      </c>
      <c r="IW75" s="30">
        <v>0</v>
      </c>
      <c r="IX75" s="30">
        <v>2055910860</v>
      </c>
      <c r="IY75" s="30">
        <v>0</v>
      </c>
      <c r="IZ75" s="30">
        <v>0</v>
      </c>
      <c r="JA75" s="30">
        <v>29145461</v>
      </c>
      <c r="JB75" s="30">
        <v>0</v>
      </c>
      <c r="JC75" s="30">
        <v>0</v>
      </c>
      <c r="JD75" s="30">
        <v>0</v>
      </c>
      <c r="JE75" s="30">
        <v>0</v>
      </c>
      <c r="JF75" s="30">
        <v>0</v>
      </c>
      <c r="JG75" s="30">
        <v>0</v>
      </c>
      <c r="JH75" s="30">
        <v>0</v>
      </c>
      <c r="JI75" s="30">
        <v>0</v>
      </c>
      <c r="JJ75" s="30">
        <v>0</v>
      </c>
      <c r="JK75" s="30">
        <v>0</v>
      </c>
      <c r="JL75" s="30"/>
      <c r="JM75" s="30">
        <v>0</v>
      </c>
      <c r="JN75" s="30">
        <v>0</v>
      </c>
      <c r="JO75" s="30">
        <v>556419553</v>
      </c>
      <c r="JP75" s="30">
        <v>6684978187</v>
      </c>
      <c r="JQ75" s="30">
        <v>0</v>
      </c>
      <c r="JR75" s="30">
        <v>5412335733</v>
      </c>
      <c r="JS75" s="30">
        <v>0</v>
      </c>
      <c r="JT75" s="30">
        <v>0</v>
      </c>
      <c r="JU75" s="30">
        <v>0</v>
      </c>
      <c r="JV75" s="30">
        <v>0</v>
      </c>
      <c r="JW75" s="30">
        <v>0</v>
      </c>
      <c r="JX75" s="30">
        <v>0</v>
      </c>
      <c r="JY75" s="30">
        <v>0</v>
      </c>
      <c r="JZ75" s="30">
        <v>0</v>
      </c>
      <c r="KA75" s="30">
        <v>0</v>
      </c>
      <c r="KB75" s="30">
        <v>0</v>
      </c>
      <c r="KC75" s="30">
        <v>0</v>
      </c>
      <c r="KD75" s="30">
        <v>0</v>
      </c>
      <c r="KE75" s="30">
        <v>0</v>
      </c>
      <c r="KF75" s="30">
        <v>0</v>
      </c>
      <c r="KG75" s="30">
        <v>0</v>
      </c>
      <c r="KH75" s="30">
        <v>0</v>
      </c>
      <c r="KI75" s="30">
        <v>1272642454</v>
      </c>
      <c r="KJ75" s="43">
        <v>0</v>
      </c>
      <c r="KK75" s="43">
        <v>0</v>
      </c>
      <c r="KL75" s="43">
        <v>0</v>
      </c>
      <c r="KM75" s="30">
        <v>9570268655</v>
      </c>
      <c r="KN75" s="30">
        <v>5979412016</v>
      </c>
      <c r="KO75" s="30">
        <v>161731174</v>
      </c>
      <c r="KP75" s="30">
        <v>0</v>
      </c>
      <c r="KQ75" s="30">
        <v>35783843</v>
      </c>
      <c r="KR75" s="30">
        <v>0</v>
      </c>
      <c r="KS75" s="30">
        <v>5736529</v>
      </c>
      <c r="KT75" s="30">
        <v>18740984</v>
      </c>
      <c r="KU75" s="30">
        <v>0</v>
      </c>
      <c r="KV75" s="30">
        <v>320354494</v>
      </c>
      <c r="KW75" s="30">
        <v>0</v>
      </c>
      <c r="KX75" s="30">
        <v>4419547</v>
      </c>
      <c r="KY75" s="30">
        <v>19309037</v>
      </c>
      <c r="KZ75" s="30">
        <v>34187911</v>
      </c>
      <c r="LA75" s="30">
        <v>71297516</v>
      </c>
      <c r="LB75" s="30">
        <v>20135271</v>
      </c>
      <c r="LC75" s="30">
        <v>23348822</v>
      </c>
      <c r="LD75" s="30">
        <v>1885777936</v>
      </c>
      <c r="LE75" s="30">
        <v>1071984</v>
      </c>
      <c r="LF75" s="30">
        <v>3757599</v>
      </c>
      <c r="LG75" s="30">
        <v>0</v>
      </c>
      <c r="LH75" s="30">
        <v>25850209</v>
      </c>
      <c r="LI75" s="30">
        <v>133640532</v>
      </c>
      <c r="LJ75" s="30">
        <v>0</v>
      </c>
      <c r="LK75" s="30">
        <v>0</v>
      </c>
      <c r="LL75" s="30">
        <v>3348602</v>
      </c>
      <c r="LM75" s="30">
        <v>7728885</v>
      </c>
      <c r="LN75" s="30">
        <v>32215728</v>
      </c>
      <c r="LO75" s="30">
        <v>227641456</v>
      </c>
      <c r="LP75" s="30">
        <v>6996340</v>
      </c>
      <c r="LQ75" s="30">
        <v>547782240</v>
      </c>
      <c r="LR75" s="31">
        <v>0</v>
      </c>
      <c r="LS75" s="31">
        <v>0</v>
      </c>
      <c r="LT75" s="31">
        <v>0</v>
      </c>
      <c r="LU75" s="31">
        <v>0</v>
      </c>
      <c r="LV75" s="31">
        <v>0</v>
      </c>
      <c r="LW75" s="31">
        <v>0</v>
      </c>
      <c r="LX75" s="31">
        <v>0</v>
      </c>
      <c r="LY75" s="31">
        <v>0</v>
      </c>
      <c r="LZ75" s="31">
        <v>0</v>
      </c>
      <c r="MA75" s="31">
        <v>0</v>
      </c>
      <c r="MB75" s="31">
        <v>0</v>
      </c>
      <c r="MC75" s="31">
        <v>0</v>
      </c>
      <c r="MD75" s="31">
        <v>0</v>
      </c>
      <c r="ME75" s="31">
        <v>0</v>
      </c>
      <c r="MF75" s="31">
        <v>0</v>
      </c>
      <c r="MG75" s="31">
        <v>0</v>
      </c>
      <c r="MH75" s="31">
        <v>0</v>
      </c>
      <c r="MI75" s="31">
        <v>0</v>
      </c>
      <c r="MJ75" s="31">
        <v>0</v>
      </c>
      <c r="MK75" s="31">
        <v>0</v>
      </c>
      <c r="ML75" s="31">
        <v>0</v>
      </c>
      <c r="MM75" s="31">
        <v>0</v>
      </c>
      <c r="MN75" s="31">
        <v>0</v>
      </c>
      <c r="MO75" s="31">
        <v>0</v>
      </c>
      <c r="MP75" s="31">
        <v>0</v>
      </c>
      <c r="MQ75" s="30">
        <v>331630894</v>
      </c>
      <c r="MR75" s="30">
        <v>1536859</v>
      </c>
      <c r="MS75" s="62">
        <f t="shared" si="28"/>
        <v>36677046485</v>
      </c>
      <c r="MT75" s="43">
        <v>26084708306</v>
      </c>
      <c r="MU75" s="30">
        <v>0</v>
      </c>
      <c r="MV75" s="30">
        <v>1377012260</v>
      </c>
      <c r="MW75" s="30">
        <v>0</v>
      </c>
      <c r="MX75" s="30">
        <v>0</v>
      </c>
      <c r="MY75" s="30">
        <v>0</v>
      </c>
      <c r="MZ75" s="30">
        <v>9103120086</v>
      </c>
      <c r="NA75" s="30">
        <f t="shared" si="29"/>
        <v>0</v>
      </c>
      <c r="NB75" s="30">
        <v>0</v>
      </c>
      <c r="NC75" s="30">
        <v>0</v>
      </c>
      <c r="ND75" s="30">
        <f t="shared" si="30"/>
        <v>9103120086</v>
      </c>
      <c r="NE75" s="30">
        <v>9103120086</v>
      </c>
      <c r="NF75" s="30">
        <v>0</v>
      </c>
      <c r="NG75" s="30">
        <v>896755705</v>
      </c>
      <c r="NH75" s="30">
        <v>13174832730</v>
      </c>
      <c r="NI75" s="30">
        <v>0</v>
      </c>
      <c r="NJ75" s="30">
        <v>0</v>
      </c>
      <c r="NK75" s="30">
        <v>0</v>
      </c>
      <c r="NL75" s="30">
        <v>0</v>
      </c>
      <c r="NM75" s="30">
        <v>0</v>
      </c>
      <c r="NN75" s="30">
        <v>0</v>
      </c>
      <c r="NO75" s="30">
        <v>0</v>
      </c>
      <c r="NP75" s="30">
        <v>0</v>
      </c>
      <c r="NQ75" s="30">
        <v>0</v>
      </c>
      <c r="NR75" s="30">
        <v>0</v>
      </c>
      <c r="NS75" s="30">
        <v>0</v>
      </c>
      <c r="NT75" s="30">
        <v>0</v>
      </c>
      <c r="NU75" s="30">
        <v>462931263</v>
      </c>
      <c r="NV75" s="30">
        <v>0</v>
      </c>
      <c r="NW75" s="30">
        <v>0</v>
      </c>
      <c r="NX75" s="30">
        <v>0</v>
      </c>
      <c r="NY75" s="30">
        <v>13174832730</v>
      </c>
      <c r="NZ75" s="30">
        <v>1070056262</v>
      </c>
      <c r="OA75" s="30">
        <v>9568437078</v>
      </c>
      <c r="OB75" s="30">
        <v>0</v>
      </c>
      <c r="OC75" s="30">
        <v>0</v>
      </c>
      <c r="OD75" s="30">
        <v>0</v>
      </c>
      <c r="OE75" s="30">
        <v>0</v>
      </c>
      <c r="OF75" s="30">
        <v>0</v>
      </c>
      <c r="OG75" s="30">
        <v>0</v>
      </c>
      <c r="OH75" s="30">
        <v>0</v>
      </c>
      <c r="OI75" s="30">
        <v>0</v>
      </c>
      <c r="OJ75" s="30">
        <v>0</v>
      </c>
      <c r="OK75" s="30">
        <v>0</v>
      </c>
      <c r="OL75" s="30">
        <v>0</v>
      </c>
      <c r="OM75" s="30">
        <v>0</v>
      </c>
      <c r="ON75" s="30">
        <v>0</v>
      </c>
      <c r="OO75" s="30">
        <v>0</v>
      </c>
      <c r="OP75" s="30">
        <v>15356519</v>
      </c>
      <c r="OQ75" s="30">
        <v>0</v>
      </c>
      <c r="OR75" s="30">
        <v>9553080559</v>
      </c>
      <c r="OS75" s="30">
        <v>1023901101</v>
      </c>
      <c r="OT75" s="30">
        <v>0</v>
      </c>
      <c r="OU75" s="30">
        <v>1012391597</v>
      </c>
      <c r="OV75" s="30">
        <v>0</v>
      </c>
      <c r="OW75" s="30">
        <v>0</v>
      </c>
      <c r="OX75" s="30">
        <v>0</v>
      </c>
      <c r="OY75" s="30">
        <v>0</v>
      </c>
      <c r="OZ75" s="30">
        <v>0</v>
      </c>
      <c r="PA75" s="30">
        <v>0</v>
      </c>
      <c r="PB75" s="30">
        <v>0</v>
      </c>
      <c r="PC75" s="30">
        <v>0</v>
      </c>
      <c r="PD75" s="30">
        <v>0</v>
      </c>
      <c r="PE75" s="30">
        <v>0</v>
      </c>
      <c r="PF75" s="30">
        <v>0</v>
      </c>
      <c r="PG75" s="30">
        <v>0</v>
      </c>
      <c r="PH75" s="30">
        <v>0</v>
      </c>
      <c r="PI75" s="30">
        <v>0</v>
      </c>
      <c r="PJ75" s="30">
        <v>0</v>
      </c>
      <c r="PK75" s="30">
        <v>0</v>
      </c>
      <c r="PL75" s="30">
        <v>0</v>
      </c>
      <c r="PM75" s="30">
        <v>11441942</v>
      </c>
      <c r="PN75" s="30">
        <v>11441942</v>
      </c>
      <c r="PO75" s="30">
        <v>0</v>
      </c>
      <c r="PP75" s="30">
        <v>0</v>
      </c>
      <c r="PQ75" s="30">
        <v>0</v>
      </c>
      <c r="PR75" s="30">
        <v>0</v>
      </c>
      <c r="PS75" s="30">
        <v>67562</v>
      </c>
      <c r="PT75" s="30">
        <f t="shared" si="38"/>
        <v>0</v>
      </c>
      <c r="PU75" s="30">
        <v>0</v>
      </c>
      <c r="PV75" s="30">
        <v>0</v>
      </c>
      <c r="PW75" s="30">
        <v>0</v>
      </c>
      <c r="PX75" s="30">
        <v>0</v>
      </c>
      <c r="PY75" s="30">
        <v>0</v>
      </c>
      <c r="PZ75" s="30">
        <v>0</v>
      </c>
      <c r="QA75" s="30">
        <v>0</v>
      </c>
      <c r="QB75" s="30">
        <v>0</v>
      </c>
      <c r="QC75" s="30">
        <v>0</v>
      </c>
      <c r="QD75" s="30">
        <v>0</v>
      </c>
      <c r="QE75" s="30">
        <v>0</v>
      </c>
      <c r="QF75" s="30">
        <v>0</v>
      </c>
      <c r="QG75" s="30">
        <v>0</v>
      </c>
      <c r="QH75" s="30">
        <v>0</v>
      </c>
      <c r="QI75" s="30">
        <v>0</v>
      </c>
      <c r="QJ75" s="30">
        <v>0</v>
      </c>
      <c r="QK75" s="30">
        <v>0</v>
      </c>
      <c r="QL75" s="30">
        <v>0</v>
      </c>
      <c r="QM75" s="30">
        <v>0</v>
      </c>
      <c r="QN75" s="30">
        <v>0</v>
      </c>
      <c r="QO75" s="30">
        <f>QP75+RB75+RI75</f>
        <v>42402382052</v>
      </c>
      <c r="QP75" s="30">
        <f t="shared" si="40"/>
        <v>14283036933</v>
      </c>
      <c r="QQ75" s="30">
        <v>328069604</v>
      </c>
      <c r="QR75" s="30">
        <v>290333295</v>
      </c>
      <c r="QS75" s="30">
        <v>37736309</v>
      </c>
      <c r="QT75" s="30">
        <v>0</v>
      </c>
      <c r="QU75" s="30">
        <v>0</v>
      </c>
      <c r="QV75" s="30">
        <v>0</v>
      </c>
      <c r="QW75" s="30">
        <v>3423224477</v>
      </c>
      <c r="QX75" s="30">
        <v>3421680860</v>
      </c>
      <c r="QY75" s="30">
        <v>1543617</v>
      </c>
      <c r="QZ75" s="30">
        <v>10531742852</v>
      </c>
      <c r="RA75" s="30">
        <v>0</v>
      </c>
      <c r="RB75" s="30">
        <v>5000000000</v>
      </c>
      <c r="RC75" s="30">
        <v>5000000000</v>
      </c>
      <c r="RD75" s="30">
        <v>5000000000</v>
      </c>
      <c r="RE75" s="30">
        <v>0</v>
      </c>
      <c r="RF75" s="30">
        <v>0</v>
      </c>
      <c r="RG75" s="30">
        <v>0</v>
      </c>
      <c r="RH75" s="30">
        <v>0</v>
      </c>
      <c r="RI75" s="30">
        <v>23119345119</v>
      </c>
      <c r="RJ75" s="30">
        <v>23030343878</v>
      </c>
      <c r="RK75" s="63">
        <v>23030343878</v>
      </c>
      <c r="RL75" s="30">
        <v>1932021473</v>
      </c>
      <c r="RM75" s="30">
        <v>703925768</v>
      </c>
      <c r="RN75" s="30">
        <v>172889955</v>
      </c>
      <c r="RO75" s="30">
        <v>0</v>
      </c>
      <c r="RP75" s="30">
        <v>0</v>
      </c>
      <c r="RQ75" s="30">
        <v>0</v>
      </c>
      <c r="RR75" s="30">
        <v>0</v>
      </c>
      <c r="RS75" s="30">
        <v>1038114</v>
      </c>
      <c r="RT75" s="30">
        <v>29635457</v>
      </c>
      <c r="RU75" s="30">
        <v>10105886607</v>
      </c>
      <c r="RV75" s="30">
        <v>6533375</v>
      </c>
      <c r="RW75" s="30">
        <v>1059385</v>
      </c>
      <c r="RX75" s="30">
        <v>0</v>
      </c>
      <c r="RY75" s="30">
        <v>0</v>
      </c>
      <c r="RZ75" s="30">
        <v>0</v>
      </c>
      <c r="SA75" s="30">
        <v>0</v>
      </c>
      <c r="SB75" s="30">
        <v>0</v>
      </c>
      <c r="SC75" s="30">
        <v>0</v>
      </c>
      <c r="SD75" s="30">
        <v>0</v>
      </c>
      <c r="SE75" s="30">
        <v>0</v>
      </c>
      <c r="SF75" s="30">
        <v>0</v>
      </c>
      <c r="SG75" s="30">
        <v>10053601119</v>
      </c>
      <c r="SH75" s="30">
        <v>23752625</v>
      </c>
      <c r="SI75" s="30">
        <v>0</v>
      </c>
      <c r="SJ75" s="30">
        <v>0</v>
      </c>
      <c r="SK75" s="30">
        <v>0</v>
      </c>
      <c r="SL75" s="30">
        <v>0</v>
      </c>
      <c r="SM75" s="30">
        <v>0</v>
      </c>
      <c r="SN75" s="30">
        <v>0</v>
      </c>
      <c r="SO75" s="30">
        <v>0</v>
      </c>
      <c r="SP75" s="30">
        <v>0</v>
      </c>
      <c r="SQ75" s="30">
        <v>0</v>
      </c>
      <c r="SR75" s="30">
        <v>0</v>
      </c>
      <c r="SS75" s="30">
        <v>0</v>
      </c>
      <c r="ST75" s="30">
        <v>0</v>
      </c>
      <c r="SU75" s="30">
        <v>0</v>
      </c>
      <c r="SV75" s="30">
        <v>0</v>
      </c>
      <c r="SW75" s="30">
        <v>0</v>
      </c>
      <c r="SX75" s="30">
        <v>0</v>
      </c>
      <c r="SY75" s="30">
        <v>0</v>
      </c>
      <c r="SZ75" s="30">
        <v>0</v>
      </c>
      <c r="TA75" s="30">
        <v>0</v>
      </c>
      <c r="TB75" s="30">
        <v>0</v>
      </c>
      <c r="TC75" s="30">
        <v>0</v>
      </c>
      <c r="TD75" s="30">
        <v>0</v>
      </c>
      <c r="TE75" s="30">
        <v>0</v>
      </c>
      <c r="TF75" s="30">
        <v>0</v>
      </c>
      <c r="TG75" s="30">
        <v>0</v>
      </c>
      <c r="TH75" s="30">
        <v>0</v>
      </c>
      <c r="TI75" s="30">
        <f t="shared" si="39"/>
        <v>876815723</v>
      </c>
      <c r="TJ75" s="30">
        <f t="shared" si="31"/>
        <v>0</v>
      </c>
      <c r="TK75" s="30">
        <v>0</v>
      </c>
      <c r="TL75" s="30">
        <v>0</v>
      </c>
      <c r="TM75" s="30">
        <v>0</v>
      </c>
      <c r="TN75" s="30">
        <v>0</v>
      </c>
      <c r="TO75" s="30">
        <v>0</v>
      </c>
      <c r="TP75" s="30">
        <v>0</v>
      </c>
      <c r="TQ75" s="30">
        <v>0</v>
      </c>
      <c r="TR75" s="30">
        <v>0</v>
      </c>
      <c r="TS75" s="30">
        <v>0</v>
      </c>
      <c r="TT75" s="30">
        <v>0</v>
      </c>
      <c r="TU75" s="30">
        <v>89001241</v>
      </c>
      <c r="TV75" s="30">
        <v>0</v>
      </c>
      <c r="TW75" s="30">
        <v>20490310</v>
      </c>
      <c r="TX75" s="30">
        <v>3051838</v>
      </c>
      <c r="TY75" s="30">
        <v>65459093</v>
      </c>
      <c r="TZ75" s="30">
        <v>0</v>
      </c>
      <c r="UA75" s="30">
        <v>0</v>
      </c>
      <c r="UB75" s="30">
        <v>0</v>
      </c>
      <c r="UC75" s="30">
        <v>0</v>
      </c>
      <c r="UD75" s="30">
        <v>0</v>
      </c>
      <c r="UE75" s="30">
        <v>0</v>
      </c>
      <c r="UF75" s="30">
        <v>0</v>
      </c>
      <c r="UG75" s="30">
        <f t="shared" si="32"/>
        <v>246705016572</v>
      </c>
      <c r="UH75" s="1">
        <v>3646023048248</v>
      </c>
      <c r="UI75" s="1">
        <f>SUM($UG$64:UG75)-UH75</f>
        <v>0</v>
      </c>
    </row>
    <row r="76" spans="2:555">
      <c r="B76" s="58">
        <v>40544</v>
      </c>
      <c r="C76" s="42">
        <v>121077741089</v>
      </c>
      <c r="D76" s="42">
        <v>87624249414</v>
      </c>
      <c r="E76" s="42">
        <v>73838415433</v>
      </c>
      <c r="F76" s="42">
        <v>52873701</v>
      </c>
      <c r="G76" s="42">
        <v>0</v>
      </c>
      <c r="H76" s="42">
        <v>36816451871</v>
      </c>
      <c r="I76" s="42">
        <v>32240166903.4347</v>
      </c>
      <c r="J76" s="42">
        <v>4576284967.5653</v>
      </c>
      <c r="K76" s="42">
        <v>0</v>
      </c>
      <c r="L76" s="42">
        <v>3538020283</v>
      </c>
      <c r="M76" s="42">
        <v>26490006227</v>
      </c>
      <c r="N76" s="42">
        <v>26490006227</v>
      </c>
      <c r="O76" s="42">
        <v>0</v>
      </c>
      <c r="P76" s="42">
        <v>2042725461</v>
      </c>
      <c r="Q76" s="42">
        <v>2387202024</v>
      </c>
      <c r="R76" s="42">
        <v>2511135866</v>
      </c>
      <c r="S76" s="42">
        <v>13785833981</v>
      </c>
      <c r="T76" s="42">
        <v>4012799000</v>
      </c>
      <c r="U76" s="42">
        <v>4698612000</v>
      </c>
      <c r="V76" s="42">
        <v>8711411000</v>
      </c>
      <c r="W76" s="42">
        <v>44735360</v>
      </c>
      <c r="X76" s="42">
        <v>1807270406</v>
      </c>
      <c r="Y76" s="42">
        <v>52268320</v>
      </c>
      <c r="Z76" s="42">
        <v>0</v>
      </c>
      <c r="AA76" s="42">
        <v>0</v>
      </c>
      <c r="AB76" s="42">
        <v>108017679</v>
      </c>
      <c r="AC76" s="42">
        <v>34273315</v>
      </c>
      <c r="AD76" s="42">
        <v>3027857901</v>
      </c>
      <c r="AE76" s="42">
        <v>0</v>
      </c>
      <c r="AF76" s="42">
        <v>0</v>
      </c>
      <c r="AG76" s="42">
        <v>0</v>
      </c>
      <c r="AH76" s="42">
        <v>0</v>
      </c>
      <c r="AI76" s="42">
        <v>33453491675</v>
      </c>
      <c r="AJ76" s="42">
        <v>153897946</v>
      </c>
      <c r="AK76" s="42">
        <v>153486196</v>
      </c>
      <c r="AL76" s="42">
        <v>411750</v>
      </c>
      <c r="AM76" s="42">
        <v>0</v>
      </c>
      <c r="AN76" s="42">
        <v>0</v>
      </c>
      <c r="AO76" s="42">
        <v>1333863113</v>
      </c>
      <c r="AP76" s="42">
        <v>1316815053</v>
      </c>
      <c r="AQ76" s="42">
        <v>205106</v>
      </c>
      <c r="AR76" s="42">
        <v>6584854</v>
      </c>
      <c r="AS76" s="42">
        <v>78830</v>
      </c>
      <c r="AT76" s="42">
        <v>2460970</v>
      </c>
      <c r="AU76" s="42">
        <v>7666800</v>
      </c>
      <c r="AV76" s="42">
        <v>0</v>
      </c>
      <c r="AW76" s="42">
        <v>0</v>
      </c>
      <c r="AX76" s="42">
        <v>51500</v>
      </c>
      <c r="AY76" s="42">
        <v>0</v>
      </c>
      <c r="AZ76" s="42">
        <v>0</v>
      </c>
      <c r="BA76" s="42">
        <v>0</v>
      </c>
      <c r="BB76" s="42">
        <v>0</v>
      </c>
      <c r="BC76" s="42">
        <v>0</v>
      </c>
      <c r="BD76" s="42">
        <v>2364008269</v>
      </c>
      <c r="BE76" s="42">
        <v>192997</v>
      </c>
      <c r="BF76" s="42">
        <v>1714828406</v>
      </c>
      <c r="BG76" s="42">
        <v>442338697</v>
      </c>
      <c r="BH76" s="42">
        <v>12653</v>
      </c>
      <c r="BI76" s="42">
        <v>0</v>
      </c>
      <c r="BJ76" s="42">
        <v>0</v>
      </c>
      <c r="BK76" s="42">
        <v>12332317</v>
      </c>
      <c r="BL76" s="42">
        <v>7361239</v>
      </c>
      <c r="BM76" s="42">
        <v>0</v>
      </c>
      <c r="BN76" s="42">
        <v>7041081</v>
      </c>
      <c r="BO76" s="42">
        <v>1298047</v>
      </c>
      <c r="BP76" s="42">
        <v>0</v>
      </c>
      <c r="BQ76" s="42">
        <v>0</v>
      </c>
      <c r="BR76" s="42">
        <v>178602832</v>
      </c>
      <c r="BS76" s="42">
        <v>0</v>
      </c>
      <c r="BT76" s="42">
        <v>62144210</v>
      </c>
      <c r="BU76" s="42">
        <v>0</v>
      </c>
      <c r="BV76" s="42">
        <v>232787</v>
      </c>
      <c r="BW76" s="42">
        <v>2827678</v>
      </c>
      <c r="BX76" s="42">
        <v>0</v>
      </c>
      <c r="BY76" s="42">
        <v>59083745</v>
      </c>
      <c r="BZ76" s="42">
        <v>0</v>
      </c>
      <c r="CA76" s="42">
        <v>0</v>
      </c>
      <c r="CB76" s="42">
        <v>0</v>
      </c>
      <c r="CC76" s="42">
        <v>4301893360</v>
      </c>
      <c r="CD76" s="42">
        <v>5854676</v>
      </c>
      <c r="CE76" s="42">
        <v>4902966868</v>
      </c>
      <c r="CF76" s="42">
        <v>108426851</v>
      </c>
      <c r="CG76" s="42">
        <v>2495995482</v>
      </c>
      <c r="CH76" s="42">
        <v>35654534</v>
      </c>
      <c r="CI76" s="42">
        <v>25225929</v>
      </c>
      <c r="CJ76" s="42">
        <v>348224</v>
      </c>
      <c r="CK76" s="42">
        <v>11564840</v>
      </c>
      <c r="CL76" s="42">
        <v>3378184</v>
      </c>
      <c r="CM76" s="42">
        <v>849901</v>
      </c>
      <c r="CN76" s="42">
        <v>257104</v>
      </c>
      <c r="CO76" s="42">
        <v>711869</v>
      </c>
      <c r="CP76" s="42">
        <v>8115807</v>
      </c>
      <c r="CQ76" s="42">
        <v>0</v>
      </c>
      <c r="CR76" s="42">
        <v>0</v>
      </c>
      <c r="CS76" s="42">
        <v>2164083245</v>
      </c>
      <c r="CT76" s="42">
        <v>554814480</v>
      </c>
      <c r="CU76" s="42">
        <v>0</v>
      </c>
      <c r="CV76" s="42">
        <v>34829152</v>
      </c>
      <c r="CW76" s="42">
        <v>10640216</v>
      </c>
      <c r="CX76" s="42">
        <v>7083122</v>
      </c>
      <c r="CY76" s="42">
        <v>570677</v>
      </c>
      <c r="CZ76" s="42">
        <v>1555908854</v>
      </c>
      <c r="DA76" s="42">
        <v>1388841805</v>
      </c>
      <c r="DB76" s="42">
        <v>132459649</v>
      </c>
      <c r="DC76" s="42">
        <v>0</v>
      </c>
      <c r="DD76" s="42">
        <v>34607400</v>
      </c>
      <c r="DE76" s="42">
        <v>236744</v>
      </c>
      <c r="DF76" s="42">
        <v>0</v>
      </c>
      <c r="DG76" s="42">
        <v>0</v>
      </c>
      <c r="DH76" s="42">
        <v>15138404</v>
      </c>
      <c r="DI76" s="42">
        <v>10484</v>
      </c>
      <c r="DJ76" s="42">
        <v>0</v>
      </c>
      <c r="DK76" s="42">
        <v>10484</v>
      </c>
      <c r="DL76" s="42">
        <v>0</v>
      </c>
      <c r="DM76" s="42">
        <v>1168368303</v>
      </c>
      <c r="DN76" s="42">
        <v>38238166</v>
      </c>
      <c r="DO76" s="42">
        <v>751583</v>
      </c>
      <c r="DP76" s="42">
        <v>-3099682</v>
      </c>
      <c r="DQ76" s="42">
        <v>3851265</v>
      </c>
      <c r="DR76" s="42">
        <v>1110181929</v>
      </c>
      <c r="DS76" s="42">
        <v>16644533</v>
      </c>
      <c r="DT76" s="42">
        <v>15432202</v>
      </c>
      <c r="DU76" s="42">
        <v>1129519</v>
      </c>
      <c r="DV76" s="42">
        <v>82812</v>
      </c>
      <c r="DW76" s="42">
        <v>6566500</v>
      </c>
      <c r="DX76" s="42">
        <v>410400</v>
      </c>
      <c r="DY76" s="42">
        <v>1960700</v>
      </c>
      <c r="DZ76" s="42">
        <v>0</v>
      </c>
      <c r="EA76" s="42">
        <v>4195400</v>
      </c>
      <c r="EB76" s="42">
        <v>0</v>
      </c>
      <c r="EC76" s="42">
        <v>422923859</v>
      </c>
      <c r="ED76" s="42">
        <v>24164</v>
      </c>
      <c r="EE76" s="42">
        <v>422837800</v>
      </c>
      <c r="EF76" s="42">
        <v>61895</v>
      </c>
      <c r="EG76" s="42">
        <v>27480700</v>
      </c>
      <c r="EH76" s="42">
        <v>27480700</v>
      </c>
      <c r="EI76" s="42">
        <v>0</v>
      </c>
      <c r="EJ76" s="42">
        <v>0</v>
      </c>
      <c r="EK76" s="42">
        <v>34361294</v>
      </c>
      <c r="EL76" s="42">
        <v>17675</v>
      </c>
      <c r="EM76" s="42">
        <v>476602</v>
      </c>
      <c r="EN76" s="42">
        <v>20201987</v>
      </c>
      <c r="EO76" s="42">
        <v>1503718</v>
      </c>
      <c r="EP76" s="42">
        <v>177366</v>
      </c>
      <c r="EQ76" s="42">
        <v>35226</v>
      </c>
      <c r="ER76" s="42">
        <v>0</v>
      </c>
      <c r="ES76" s="42">
        <v>864953</v>
      </c>
      <c r="ET76" s="42">
        <v>426173</v>
      </c>
      <c r="EU76" s="42">
        <v>3426192</v>
      </c>
      <c r="EV76" s="42">
        <v>1787503</v>
      </c>
      <c r="EW76" s="42">
        <v>39200110</v>
      </c>
      <c r="EX76" s="42">
        <v>-534342</v>
      </c>
      <c r="EY76" s="42">
        <v>1398800</v>
      </c>
      <c r="EZ76" s="42">
        <v>31244102</v>
      </c>
      <c r="FA76" s="42">
        <v>7091550</v>
      </c>
      <c r="FB76" s="42">
        <v>0</v>
      </c>
      <c r="FC76" s="42">
        <v>433156</v>
      </c>
      <c r="FD76" s="42">
        <v>0</v>
      </c>
      <c r="FE76" s="42">
        <v>0</v>
      </c>
      <c r="FF76" s="42">
        <v>535158100</v>
      </c>
      <c r="FG76" s="42">
        <v>19196625</v>
      </c>
      <c r="FH76" s="42">
        <v>1553652</v>
      </c>
      <c r="FI76" s="42">
        <v>0</v>
      </c>
      <c r="FJ76" s="42">
        <v>16724069</v>
      </c>
      <c r="FK76" s="42">
        <v>2124190</v>
      </c>
      <c r="FL76" s="42">
        <v>0</v>
      </c>
      <c r="FM76" s="42">
        <v>0</v>
      </c>
      <c r="FN76" s="42">
        <v>0</v>
      </c>
      <c r="FO76" s="42">
        <v>14599879</v>
      </c>
      <c r="FP76" s="42">
        <v>918904</v>
      </c>
      <c r="FQ76" s="42">
        <v>0</v>
      </c>
      <c r="FR76" s="42">
        <v>255013090</v>
      </c>
      <c r="FS76" s="42">
        <v>61897266</v>
      </c>
      <c r="FT76" s="42">
        <v>224952</v>
      </c>
      <c r="FU76" s="42">
        <v>21348612</v>
      </c>
      <c r="FV76" s="42">
        <v>19621377</v>
      </c>
      <c r="FW76" s="42">
        <v>297382</v>
      </c>
      <c r="FX76" s="42">
        <v>19323995</v>
      </c>
      <c r="FY76" s="42">
        <v>0</v>
      </c>
      <c r="FZ76" s="42">
        <v>141398</v>
      </c>
      <c r="GA76" s="42">
        <v>13599427</v>
      </c>
      <c r="GB76" s="42">
        <v>6961500</v>
      </c>
      <c r="GC76" s="42">
        <v>3858702</v>
      </c>
      <c r="GD76" s="42">
        <v>0</v>
      </c>
      <c r="GE76" s="42">
        <v>3858702</v>
      </c>
      <c r="GF76" s="42">
        <v>0</v>
      </c>
      <c r="GG76" s="42">
        <v>0</v>
      </c>
      <c r="GH76" s="42">
        <v>7870000</v>
      </c>
      <c r="GI76" s="42">
        <v>53245351</v>
      </c>
      <c r="GJ76" s="42">
        <v>53245351</v>
      </c>
      <c r="GK76" s="42">
        <v>0</v>
      </c>
      <c r="GL76" s="42">
        <v>128141771</v>
      </c>
      <c r="GM76" s="42">
        <v>5847251</v>
      </c>
      <c r="GN76" s="42">
        <v>252000</v>
      </c>
      <c r="GO76" s="42">
        <v>49000</v>
      </c>
      <c r="GP76" s="42">
        <v>69408748</v>
      </c>
      <c r="GQ76" s="42">
        <v>5071886</v>
      </c>
      <c r="GR76" s="42">
        <v>39600</v>
      </c>
      <c r="GS76" s="42">
        <v>0</v>
      </c>
      <c r="GT76" s="42">
        <v>47473286</v>
      </c>
      <c r="GU76" s="42">
        <v>997751329</v>
      </c>
      <c r="GV76" s="42">
        <v>0</v>
      </c>
      <c r="GW76" s="42">
        <v>0</v>
      </c>
      <c r="GX76" s="42">
        <v>0</v>
      </c>
      <c r="GY76" s="42">
        <v>0</v>
      </c>
      <c r="GZ76" s="42">
        <v>997237329</v>
      </c>
      <c r="HA76" s="42">
        <v>514000</v>
      </c>
      <c r="HB76" s="42">
        <v>0</v>
      </c>
      <c r="HC76" s="42">
        <v>0</v>
      </c>
      <c r="HD76" s="42">
        <v>0</v>
      </c>
      <c r="HE76" s="42">
        <v>0</v>
      </c>
      <c r="HF76" s="42">
        <v>0</v>
      </c>
      <c r="HG76" s="42">
        <v>0</v>
      </c>
      <c r="HH76" s="42">
        <f t="shared" si="34"/>
        <v>963447454</v>
      </c>
      <c r="HI76" s="42">
        <f t="shared" si="35"/>
        <v>33789875</v>
      </c>
      <c r="HJ76" s="42">
        <v>963447454</v>
      </c>
      <c r="HK76" s="42">
        <v>33789875</v>
      </c>
      <c r="HL76" s="42">
        <v>0</v>
      </c>
      <c r="HM76" s="42">
        <v>0</v>
      </c>
      <c r="HN76" s="42">
        <v>0</v>
      </c>
      <c r="HO76" s="42">
        <v>0</v>
      </c>
      <c r="HP76" s="42">
        <v>58442423</v>
      </c>
      <c r="HQ76" s="42">
        <v>3242003</v>
      </c>
      <c r="HR76" s="42">
        <v>5876822</v>
      </c>
      <c r="HS76" s="42">
        <v>49323598</v>
      </c>
      <c r="HT76" s="42">
        <v>0</v>
      </c>
      <c r="HU76" s="42">
        <v>0</v>
      </c>
      <c r="HV76" s="42">
        <v>0</v>
      </c>
      <c r="HW76" s="42">
        <v>0</v>
      </c>
      <c r="HX76" s="42">
        <f t="shared" si="36"/>
        <v>963447454</v>
      </c>
      <c r="HY76" s="42">
        <f t="shared" si="37"/>
        <v>33789875</v>
      </c>
      <c r="HZ76" s="42">
        <v>17907720027</v>
      </c>
      <c r="IA76" s="42">
        <v>15691615404</v>
      </c>
      <c r="IB76" s="42">
        <v>15232481389</v>
      </c>
      <c r="IC76" s="42">
        <v>11692931628</v>
      </c>
      <c r="ID76" s="42">
        <v>11243118934</v>
      </c>
      <c r="IE76" s="42">
        <v>0</v>
      </c>
      <c r="IF76" s="42">
        <v>449812694</v>
      </c>
      <c r="IG76" s="42">
        <v>0</v>
      </c>
      <c r="IH76" s="42">
        <v>0</v>
      </c>
      <c r="II76" s="42">
        <v>0</v>
      </c>
      <c r="IJ76" s="42">
        <v>0</v>
      </c>
      <c r="IK76" s="42">
        <v>0</v>
      </c>
      <c r="IL76" s="42">
        <v>0</v>
      </c>
      <c r="IM76" s="42">
        <v>0</v>
      </c>
      <c r="IN76" s="42">
        <v>0</v>
      </c>
      <c r="IO76" s="42">
        <v>0</v>
      </c>
      <c r="IP76" s="42">
        <v>0</v>
      </c>
      <c r="IQ76" s="42">
        <v>3331608713</v>
      </c>
      <c r="IR76" s="42">
        <v>0</v>
      </c>
      <c r="IS76" s="42">
        <v>207230926</v>
      </c>
      <c r="IT76" s="42">
        <v>155423194</v>
      </c>
      <c r="IU76" s="42">
        <v>2968954593</v>
      </c>
      <c r="IV76" s="42">
        <v>0</v>
      </c>
      <c r="IW76" s="42">
        <v>207941048</v>
      </c>
      <c r="IX76" s="42">
        <v>0</v>
      </c>
      <c r="IY76" s="42">
        <v>0</v>
      </c>
      <c r="IZ76" s="42">
        <v>0</v>
      </c>
      <c r="JA76" s="42">
        <v>0</v>
      </c>
      <c r="JB76" s="42">
        <v>0</v>
      </c>
      <c r="JC76" s="42">
        <v>0</v>
      </c>
      <c r="JD76" s="42">
        <v>0</v>
      </c>
      <c r="JE76" s="42">
        <v>0</v>
      </c>
      <c r="JF76" s="42">
        <v>0</v>
      </c>
      <c r="JG76" s="42">
        <v>0</v>
      </c>
      <c r="JH76" s="42">
        <v>0</v>
      </c>
      <c r="JI76" s="42">
        <v>0</v>
      </c>
      <c r="JJ76" s="59">
        <v>0</v>
      </c>
      <c r="JK76" s="59">
        <v>0</v>
      </c>
      <c r="JL76" s="59"/>
      <c r="JM76" s="42">
        <v>459134015</v>
      </c>
      <c r="JN76" s="42">
        <v>0</v>
      </c>
      <c r="JO76" s="42">
        <v>459134015</v>
      </c>
      <c r="JP76" s="42">
        <v>46081210</v>
      </c>
      <c r="JQ76" s="42">
        <v>46081210</v>
      </c>
      <c r="JR76" s="42">
        <v>0</v>
      </c>
      <c r="JS76" s="42">
        <v>0</v>
      </c>
      <c r="JT76" s="42">
        <v>0</v>
      </c>
      <c r="JU76" s="42">
        <v>0</v>
      </c>
      <c r="JV76" s="42">
        <v>0</v>
      </c>
      <c r="JW76" s="42">
        <v>0</v>
      </c>
      <c r="JX76" s="42">
        <v>0</v>
      </c>
      <c r="JY76" s="42">
        <v>0</v>
      </c>
      <c r="JZ76" s="42">
        <v>0</v>
      </c>
      <c r="KA76" s="42">
        <v>0</v>
      </c>
      <c r="KB76" s="42">
        <v>0</v>
      </c>
      <c r="KC76" s="42">
        <v>0</v>
      </c>
      <c r="KD76" s="42">
        <v>0</v>
      </c>
      <c r="KE76" s="42">
        <v>0</v>
      </c>
      <c r="KF76" s="42">
        <v>0</v>
      </c>
      <c r="KG76" s="42">
        <v>0</v>
      </c>
      <c r="KH76" s="42">
        <v>0</v>
      </c>
      <c r="KI76" s="42">
        <v>0</v>
      </c>
      <c r="KJ76" s="59">
        <v>0</v>
      </c>
      <c r="KK76" s="59">
        <v>0</v>
      </c>
      <c r="KL76" s="59">
        <v>0</v>
      </c>
      <c r="KM76" s="42">
        <v>2170023413</v>
      </c>
      <c r="KN76" s="42">
        <v>1401835563</v>
      </c>
      <c r="KO76" s="42">
        <v>0</v>
      </c>
      <c r="KP76" s="42">
        <v>0</v>
      </c>
      <c r="KQ76" s="42">
        <v>8504138</v>
      </c>
      <c r="KR76" s="42">
        <v>0</v>
      </c>
      <c r="KS76" s="42">
        <v>1573720</v>
      </c>
      <c r="KT76" s="42">
        <v>0</v>
      </c>
      <c r="KU76" s="42">
        <v>0</v>
      </c>
      <c r="KV76" s="42">
        <v>75599942</v>
      </c>
      <c r="KW76" s="42">
        <v>0</v>
      </c>
      <c r="KX76" s="42">
        <v>0</v>
      </c>
      <c r="KY76" s="42">
        <v>4384455</v>
      </c>
      <c r="KZ76" s="42">
        <v>7557069</v>
      </c>
      <c r="LA76" s="42">
        <v>16462594</v>
      </c>
      <c r="LB76" s="42">
        <v>4492345</v>
      </c>
      <c r="LC76" s="42">
        <v>5438854</v>
      </c>
      <c r="LD76" s="42">
        <v>446855341</v>
      </c>
      <c r="LE76" s="42">
        <v>257846</v>
      </c>
      <c r="LF76" s="42">
        <v>886442</v>
      </c>
      <c r="LG76" s="42">
        <v>0</v>
      </c>
      <c r="LH76" s="42">
        <v>6128453</v>
      </c>
      <c r="LI76" s="42">
        <v>29703754</v>
      </c>
      <c r="LJ76" s="42">
        <v>0</v>
      </c>
      <c r="LK76" s="42">
        <v>0</v>
      </c>
      <c r="LL76" s="42">
        <v>846496</v>
      </c>
      <c r="LM76" s="42">
        <v>1783252</v>
      </c>
      <c r="LN76" s="42">
        <v>6222153</v>
      </c>
      <c r="LO76" s="42">
        <v>43966719</v>
      </c>
      <c r="LP76" s="42">
        <v>1725499</v>
      </c>
      <c r="LQ76" s="42">
        <v>105798778</v>
      </c>
      <c r="LR76" s="42">
        <v>0</v>
      </c>
      <c r="LS76" s="42">
        <v>0</v>
      </c>
      <c r="LT76" s="42">
        <v>0</v>
      </c>
      <c r="LU76" s="42">
        <v>0</v>
      </c>
      <c r="LV76" s="42">
        <v>0</v>
      </c>
      <c r="LW76" s="42">
        <v>0</v>
      </c>
      <c r="LX76" s="42">
        <v>0</v>
      </c>
      <c r="LY76" s="42">
        <v>0</v>
      </c>
      <c r="LZ76" s="42">
        <v>0</v>
      </c>
      <c r="MA76" s="42">
        <v>0</v>
      </c>
      <c r="MB76" s="42">
        <v>0</v>
      </c>
      <c r="MC76" s="42">
        <v>0</v>
      </c>
      <c r="MD76" s="42">
        <v>0</v>
      </c>
      <c r="ME76" s="42">
        <v>0</v>
      </c>
      <c r="MF76" s="42">
        <v>0</v>
      </c>
      <c r="MG76" s="42">
        <v>0</v>
      </c>
      <c r="MH76" s="42">
        <v>0</v>
      </c>
      <c r="MI76" s="42">
        <v>0</v>
      </c>
      <c r="MJ76" s="42">
        <v>0</v>
      </c>
      <c r="MK76" s="42">
        <v>0</v>
      </c>
      <c r="ML76" s="42">
        <v>0</v>
      </c>
      <c r="MM76" s="42">
        <v>0</v>
      </c>
      <c r="MN76" s="42">
        <v>0</v>
      </c>
      <c r="MO76" s="42">
        <v>0</v>
      </c>
      <c r="MP76" s="42">
        <v>0</v>
      </c>
      <c r="MQ76" s="42">
        <v>0</v>
      </c>
      <c r="MR76" s="42">
        <v>0</v>
      </c>
      <c r="MS76" s="42">
        <v>1912019552</v>
      </c>
      <c r="MT76" s="42">
        <v>1016617649</v>
      </c>
      <c r="MU76" s="42">
        <v>636269630</v>
      </c>
      <c r="MV76" s="42">
        <v>636269630</v>
      </c>
      <c r="MW76" s="42">
        <v>0</v>
      </c>
      <c r="MX76" s="42">
        <v>0</v>
      </c>
      <c r="MY76" s="42">
        <v>0</v>
      </c>
      <c r="MZ76" s="42">
        <v>0</v>
      </c>
      <c r="NA76" s="42">
        <v>0</v>
      </c>
      <c r="NB76" s="42">
        <v>0</v>
      </c>
      <c r="NC76" s="42">
        <v>0</v>
      </c>
      <c r="ND76" s="42">
        <v>0</v>
      </c>
      <c r="NE76" s="42">
        <v>0</v>
      </c>
      <c r="NF76" s="42">
        <v>0</v>
      </c>
      <c r="NG76" s="42">
        <v>636269630</v>
      </c>
      <c r="NH76" s="42">
        <v>0</v>
      </c>
      <c r="NI76" s="42">
        <v>0</v>
      </c>
      <c r="NJ76" s="42">
        <v>0</v>
      </c>
      <c r="NK76" s="42">
        <v>0</v>
      </c>
      <c r="NL76" s="42">
        <v>0</v>
      </c>
      <c r="NM76" s="42">
        <v>380348019</v>
      </c>
      <c r="NN76" s="42">
        <v>0</v>
      </c>
      <c r="NO76" s="42">
        <v>0</v>
      </c>
      <c r="NP76" s="42">
        <v>0</v>
      </c>
      <c r="NQ76" s="42">
        <v>0</v>
      </c>
      <c r="NR76" s="42">
        <v>0</v>
      </c>
      <c r="NS76" s="42">
        <v>0</v>
      </c>
      <c r="NT76" s="42">
        <v>380348019</v>
      </c>
      <c r="NU76" s="42">
        <v>380348019</v>
      </c>
      <c r="NV76" s="42">
        <v>0</v>
      </c>
      <c r="NW76" s="42">
        <v>0</v>
      </c>
      <c r="NX76" s="42">
        <v>0</v>
      </c>
      <c r="NY76" s="42">
        <v>0</v>
      </c>
      <c r="NZ76" s="42">
        <v>0</v>
      </c>
      <c r="OA76" s="42">
        <v>3618320</v>
      </c>
      <c r="OB76" s="42">
        <v>0</v>
      </c>
      <c r="OC76" s="42">
        <v>0</v>
      </c>
      <c r="OD76" s="42">
        <v>0</v>
      </c>
      <c r="OE76" s="42">
        <v>0</v>
      </c>
      <c r="OF76" s="42">
        <v>0</v>
      </c>
      <c r="OG76" s="42">
        <v>0</v>
      </c>
      <c r="OH76" s="42">
        <v>0</v>
      </c>
      <c r="OI76" s="42">
        <v>0</v>
      </c>
      <c r="OJ76" s="42">
        <v>3618320</v>
      </c>
      <c r="OK76" s="42">
        <v>0</v>
      </c>
      <c r="OL76" s="42">
        <v>0</v>
      </c>
      <c r="OM76" s="42">
        <v>0</v>
      </c>
      <c r="ON76" s="42">
        <v>0</v>
      </c>
      <c r="OO76" s="42">
        <v>3618320</v>
      </c>
      <c r="OP76" s="42">
        <v>3618320</v>
      </c>
      <c r="OQ76" s="42">
        <v>0</v>
      </c>
      <c r="OR76" s="42">
        <v>0</v>
      </c>
      <c r="OS76" s="42">
        <v>891783583</v>
      </c>
      <c r="OT76" s="42">
        <v>881717862</v>
      </c>
      <c r="OU76" s="42">
        <v>881717862</v>
      </c>
      <c r="OV76" s="42">
        <v>881717862</v>
      </c>
      <c r="OW76" s="42">
        <v>0</v>
      </c>
      <c r="OX76" s="42">
        <v>0</v>
      </c>
      <c r="OY76" s="42">
        <v>0</v>
      </c>
      <c r="OZ76" s="42">
        <v>10065721</v>
      </c>
      <c r="PA76" s="42">
        <v>0</v>
      </c>
      <c r="PB76" s="42">
        <v>0</v>
      </c>
      <c r="PC76" s="42">
        <v>0</v>
      </c>
      <c r="PD76" s="42">
        <v>0</v>
      </c>
      <c r="PE76" s="42">
        <v>0</v>
      </c>
      <c r="PF76" s="42">
        <v>0</v>
      </c>
      <c r="PG76" s="42">
        <v>0</v>
      </c>
      <c r="PH76" s="42">
        <v>0</v>
      </c>
      <c r="PI76" s="42">
        <v>0</v>
      </c>
      <c r="PJ76" s="42">
        <v>0</v>
      </c>
      <c r="PK76" s="42">
        <v>0</v>
      </c>
      <c r="PL76" s="42">
        <v>0</v>
      </c>
      <c r="PM76" s="42">
        <v>10065721</v>
      </c>
      <c r="PN76" s="42">
        <v>10065721</v>
      </c>
      <c r="PO76" s="42">
        <v>0</v>
      </c>
      <c r="PP76" s="42">
        <v>0</v>
      </c>
      <c r="PQ76" s="42">
        <v>0</v>
      </c>
      <c r="PR76" s="42">
        <v>0</v>
      </c>
      <c r="PS76" s="42">
        <v>0</v>
      </c>
      <c r="PT76" s="42">
        <v>0</v>
      </c>
      <c r="PU76" s="42">
        <v>0</v>
      </c>
      <c r="PV76" s="42">
        <v>0</v>
      </c>
      <c r="PW76" s="42">
        <v>0</v>
      </c>
      <c r="PX76" s="42">
        <v>0</v>
      </c>
      <c r="PY76" s="42">
        <v>0</v>
      </c>
      <c r="PZ76" s="42">
        <v>0</v>
      </c>
      <c r="QA76" s="42">
        <v>0</v>
      </c>
      <c r="QB76" s="42">
        <v>0</v>
      </c>
      <c r="QC76" s="42">
        <v>0</v>
      </c>
      <c r="QD76" s="42">
        <v>0</v>
      </c>
      <c r="QE76" s="42">
        <v>0</v>
      </c>
      <c r="QF76" s="42">
        <v>0</v>
      </c>
      <c r="QG76" s="42">
        <v>0</v>
      </c>
      <c r="QH76" s="42">
        <v>0</v>
      </c>
      <c r="QI76" s="42">
        <v>0</v>
      </c>
      <c r="QJ76" s="42">
        <v>0</v>
      </c>
      <c r="QK76" s="42">
        <v>0</v>
      </c>
      <c r="QL76" s="42">
        <v>0</v>
      </c>
      <c r="QM76" s="42">
        <v>0</v>
      </c>
      <c r="QN76" s="42">
        <v>0</v>
      </c>
      <c r="QO76" s="42">
        <v>191130497466</v>
      </c>
      <c r="QP76" s="42">
        <v>321734462</v>
      </c>
      <c r="QQ76" s="42">
        <v>62853483</v>
      </c>
      <c r="QR76" s="42">
        <v>11656999</v>
      </c>
      <c r="QS76" s="42">
        <v>51196484</v>
      </c>
      <c r="QT76" s="42">
        <v>0</v>
      </c>
      <c r="QU76" s="42">
        <v>0</v>
      </c>
      <c r="QV76" s="42">
        <v>0</v>
      </c>
      <c r="QW76" s="42">
        <v>258880979</v>
      </c>
      <c r="QX76" s="42">
        <v>258573845</v>
      </c>
      <c r="QY76" s="42">
        <v>307134</v>
      </c>
      <c r="QZ76" s="42">
        <v>0</v>
      </c>
      <c r="RA76" s="42">
        <v>0</v>
      </c>
      <c r="RB76" s="42">
        <v>0</v>
      </c>
      <c r="RC76" s="42">
        <v>0</v>
      </c>
      <c r="RD76" s="42">
        <v>0</v>
      </c>
      <c r="RE76" s="42">
        <v>0</v>
      </c>
      <c r="RF76" s="42">
        <v>0</v>
      </c>
      <c r="RG76" s="42">
        <v>0</v>
      </c>
      <c r="RH76" s="42">
        <v>0</v>
      </c>
      <c r="RI76" s="42">
        <v>190808763004</v>
      </c>
      <c r="RJ76" s="42">
        <v>3290461651</v>
      </c>
      <c r="RK76" s="42">
        <v>3290461651</v>
      </c>
      <c r="RL76" s="42">
        <v>2896616683</v>
      </c>
      <c r="RM76" s="42">
        <v>258065655</v>
      </c>
      <c r="RN76" s="42">
        <v>108865714</v>
      </c>
      <c r="RO76" s="42">
        <v>0</v>
      </c>
      <c r="RP76" s="42">
        <v>0</v>
      </c>
      <c r="RQ76" s="42">
        <v>0</v>
      </c>
      <c r="RR76" s="42">
        <v>0</v>
      </c>
      <c r="RS76" s="42">
        <v>0</v>
      </c>
      <c r="RT76" s="42">
        <v>10833208</v>
      </c>
      <c r="RU76" s="42">
        <v>0</v>
      </c>
      <c r="RV76" s="42">
        <v>3830228</v>
      </c>
      <c r="RW76" s="42">
        <v>1218784</v>
      </c>
      <c r="RX76" s="42">
        <v>0</v>
      </c>
      <c r="RY76" s="42">
        <v>0</v>
      </c>
      <c r="RZ76" s="42">
        <v>0</v>
      </c>
      <c r="SA76" s="42">
        <v>0</v>
      </c>
      <c r="SB76" s="42">
        <v>0</v>
      </c>
      <c r="SC76" s="42">
        <v>0</v>
      </c>
      <c r="SD76" s="42">
        <v>0</v>
      </c>
      <c r="SE76" s="42">
        <v>0</v>
      </c>
      <c r="SF76" s="42">
        <v>0</v>
      </c>
      <c r="SG76" s="42">
        <v>0</v>
      </c>
      <c r="SH76" s="42">
        <v>11031379</v>
      </c>
      <c r="SI76" s="42">
        <v>0</v>
      </c>
      <c r="SJ76" s="42">
        <v>0</v>
      </c>
      <c r="SK76" s="42">
        <v>0</v>
      </c>
      <c r="SL76" s="42">
        <v>0</v>
      </c>
      <c r="SM76" s="42">
        <v>0</v>
      </c>
      <c r="SN76" s="42">
        <v>0</v>
      </c>
      <c r="SO76" s="42">
        <v>0</v>
      </c>
      <c r="SP76" s="42">
        <v>0</v>
      </c>
      <c r="SQ76" s="42">
        <v>0</v>
      </c>
      <c r="SR76" s="42">
        <v>0</v>
      </c>
      <c r="SS76" s="42">
        <v>0</v>
      </c>
      <c r="ST76" s="42">
        <v>0</v>
      </c>
      <c r="SU76" s="42">
        <v>0</v>
      </c>
      <c r="SV76" s="42">
        <v>0</v>
      </c>
      <c r="SW76" s="42">
        <v>0</v>
      </c>
      <c r="SX76" s="42">
        <v>0</v>
      </c>
      <c r="SY76" s="42">
        <v>0</v>
      </c>
      <c r="SZ76" s="42">
        <v>0</v>
      </c>
      <c r="TA76" s="42">
        <v>0</v>
      </c>
      <c r="TB76" s="42">
        <v>0</v>
      </c>
      <c r="TC76" s="42">
        <v>0</v>
      </c>
      <c r="TD76" s="42">
        <v>0</v>
      </c>
      <c r="TE76" s="42">
        <v>0</v>
      </c>
      <c r="TF76" s="42">
        <v>0</v>
      </c>
      <c r="TG76" s="42">
        <v>0</v>
      </c>
      <c r="TH76" s="42">
        <v>0</v>
      </c>
      <c r="TI76" s="42">
        <f t="shared" si="39"/>
        <v>366931369</v>
      </c>
      <c r="TJ76" s="42">
        <f t="shared" si="31"/>
        <v>187500000000</v>
      </c>
      <c r="TK76" s="42">
        <v>187500000000</v>
      </c>
      <c r="TL76" s="42">
        <v>0</v>
      </c>
      <c r="TM76" s="42">
        <v>0</v>
      </c>
      <c r="TN76" s="42">
        <v>0</v>
      </c>
      <c r="TO76" s="42">
        <v>0</v>
      </c>
      <c r="TP76" s="42">
        <v>0</v>
      </c>
      <c r="TQ76" s="42">
        <v>0</v>
      </c>
      <c r="TR76" s="42">
        <v>0</v>
      </c>
      <c r="TS76" s="42">
        <v>187500000000</v>
      </c>
      <c r="TT76" s="42">
        <v>0</v>
      </c>
      <c r="TU76" s="42">
        <v>18301353</v>
      </c>
      <c r="TV76" s="42">
        <v>0</v>
      </c>
      <c r="TW76" s="42">
        <v>18301353</v>
      </c>
      <c r="TX76" s="42">
        <v>0</v>
      </c>
      <c r="TY76" s="42">
        <v>0</v>
      </c>
      <c r="TZ76" s="42">
        <v>0</v>
      </c>
      <c r="UA76" s="42">
        <v>0</v>
      </c>
      <c r="UB76" s="42">
        <v>0</v>
      </c>
      <c r="UC76" s="42">
        <v>0</v>
      </c>
      <c r="UD76" s="42">
        <v>0</v>
      </c>
      <c r="UE76" s="42">
        <v>0</v>
      </c>
      <c r="UF76" s="42">
        <v>0</v>
      </c>
      <c r="UG76" s="42">
        <f t="shared" si="32"/>
        <v>314120258107</v>
      </c>
      <c r="UH76" s="20">
        <v>314120258107</v>
      </c>
      <c r="UI76" s="1">
        <f>UG76-UH76</f>
        <v>0</v>
      </c>
    </row>
    <row r="77" spans="2:555">
      <c r="B77" s="58">
        <v>40575</v>
      </c>
      <c r="C77" s="30">
        <v>175408914072</v>
      </c>
      <c r="D77" s="30">
        <v>77559564106</v>
      </c>
      <c r="E77" s="30">
        <v>63678691100</v>
      </c>
      <c r="F77" s="30">
        <v>38626920</v>
      </c>
      <c r="G77" s="30">
        <v>0</v>
      </c>
      <c r="H77" s="30">
        <v>30225102810.999996</v>
      </c>
      <c r="I77" s="30">
        <v>26468122531.157997</v>
      </c>
      <c r="J77" s="30">
        <v>3756980279.842</v>
      </c>
      <c r="K77" s="30">
        <v>0</v>
      </c>
      <c r="L77" s="30">
        <v>5246145207</v>
      </c>
      <c r="M77" s="30">
        <v>23201770881</v>
      </c>
      <c r="N77" s="30">
        <v>23201770881</v>
      </c>
      <c r="O77" s="30">
        <v>0</v>
      </c>
      <c r="P77" s="30">
        <v>66427542</v>
      </c>
      <c r="Q77" s="30">
        <v>2385788788</v>
      </c>
      <c r="R77" s="30">
        <v>2514828951</v>
      </c>
      <c r="S77" s="30">
        <v>13880873006</v>
      </c>
      <c r="T77" s="30">
        <v>3118932000</v>
      </c>
      <c r="U77" s="30">
        <v>3669331000</v>
      </c>
      <c r="V77" s="30">
        <v>6788263000</v>
      </c>
      <c r="W77" s="30">
        <v>153304369</v>
      </c>
      <c r="X77" s="30">
        <v>3716933193</v>
      </c>
      <c r="Y77" s="30">
        <v>164861110</v>
      </c>
      <c r="Z77" s="30">
        <v>0</v>
      </c>
      <c r="AA77" s="30">
        <v>0</v>
      </c>
      <c r="AB77" s="30">
        <v>134072697</v>
      </c>
      <c r="AC77" s="30">
        <v>20200086</v>
      </c>
      <c r="AD77" s="30">
        <v>2870080954</v>
      </c>
      <c r="AE77" s="30">
        <v>33157597</v>
      </c>
      <c r="AF77" s="30">
        <v>33157597</v>
      </c>
      <c r="AG77" s="30">
        <v>0</v>
      </c>
      <c r="AH77" s="30">
        <v>0</v>
      </c>
      <c r="AI77" s="30">
        <v>97849349966</v>
      </c>
      <c r="AJ77" s="30">
        <v>160852145</v>
      </c>
      <c r="AK77" s="30">
        <v>159857545</v>
      </c>
      <c r="AL77" s="30">
        <v>994600</v>
      </c>
      <c r="AM77" s="30">
        <v>0</v>
      </c>
      <c r="AN77" s="30">
        <v>0</v>
      </c>
      <c r="AO77" s="30">
        <v>1571262997</v>
      </c>
      <c r="AP77" s="30">
        <v>1545206914</v>
      </c>
      <c r="AQ77" s="30">
        <v>1038612</v>
      </c>
      <c r="AR77" s="30">
        <v>19526226</v>
      </c>
      <c r="AS77" s="30">
        <v>65560</v>
      </c>
      <c r="AT77" s="30">
        <v>2540355</v>
      </c>
      <c r="AU77" s="30">
        <v>2748830</v>
      </c>
      <c r="AV77" s="30">
        <v>0</v>
      </c>
      <c r="AW77" s="30">
        <v>0</v>
      </c>
      <c r="AX77" s="30">
        <v>136500</v>
      </c>
      <c r="AY77" s="30">
        <v>0</v>
      </c>
      <c r="AZ77" s="30">
        <v>0</v>
      </c>
      <c r="BA77" s="30">
        <v>0</v>
      </c>
      <c r="BB77" s="30">
        <v>0</v>
      </c>
      <c r="BC77" s="30">
        <v>0</v>
      </c>
      <c r="BD77" s="30">
        <v>3561794683</v>
      </c>
      <c r="BE77" s="30">
        <v>126899</v>
      </c>
      <c r="BF77" s="30">
        <v>2676442982</v>
      </c>
      <c r="BG77" s="30">
        <v>650424089</v>
      </c>
      <c r="BH77" s="30">
        <v>137819</v>
      </c>
      <c r="BI77" s="30">
        <v>94913</v>
      </c>
      <c r="BJ77" s="30">
        <v>0</v>
      </c>
      <c r="BK77" s="30">
        <v>14657639</v>
      </c>
      <c r="BL77" s="30">
        <v>6142646</v>
      </c>
      <c r="BM77" s="30">
        <v>0</v>
      </c>
      <c r="BN77" s="30">
        <v>5551236</v>
      </c>
      <c r="BO77" s="30">
        <v>201317</v>
      </c>
      <c r="BP77" s="30">
        <v>0</v>
      </c>
      <c r="BQ77" s="30">
        <v>0</v>
      </c>
      <c r="BR77" s="30">
        <v>208015143</v>
      </c>
      <c r="BS77" s="30">
        <v>0</v>
      </c>
      <c r="BT77" s="30">
        <v>150489305</v>
      </c>
      <c r="BU77" s="30">
        <v>0</v>
      </c>
      <c r="BV77" s="30">
        <v>223818</v>
      </c>
      <c r="BW77" s="30">
        <v>2409876</v>
      </c>
      <c r="BX77" s="30">
        <v>0</v>
      </c>
      <c r="BY77" s="30">
        <v>147855611</v>
      </c>
      <c r="BZ77" s="30">
        <v>0</v>
      </c>
      <c r="CA77" s="30">
        <v>0</v>
      </c>
      <c r="CB77" s="30">
        <v>0</v>
      </c>
      <c r="CC77" s="30">
        <v>2129059237</v>
      </c>
      <c r="CD77" s="30">
        <v>4886752</v>
      </c>
      <c r="CE77" s="30">
        <v>975146355</v>
      </c>
      <c r="CF77" s="30">
        <v>179969182</v>
      </c>
      <c r="CG77" s="30">
        <v>81689858</v>
      </c>
      <c r="CH77" s="30">
        <v>79708346</v>
      </c>
      <c r="CI77" s="30">
        <v>34386109</v>
      </c>
      <c r="CJ77" s="30">
        <v>1172294</v>
      </c>
      <c r="CK77" s="30">
        <v>13787180</v>
      </c>
      <c r="CL77" s="30">
        <v>2913368</v>
      </c>
      <c r="CM77" s="30">
        <v>541120</v>
      </c>
      <c r="CN77" s="30">
        <v>501596</v>
      </c>
      <c r="CO77" s="30">
        <v>151114</v>
      </c>
      <c r="CP77" s="30">
        <v>15319437</v>
      </c>
      <c r="CQ77" s="30">
        <v>0</v>
      </c>
      <c r="CR77" s="30">
        <v>0</v>
      </c>
      <c r="CS77" s="30">
        <v>557810002</v>
      </c>
      <c r="CT77" s="30">
        <v>468217149</v>
      </c>
      <c r="CU77" s="30">
        <v>0</v>
      </c>
      <c r="CV77" s="30">
        <v>36746951</v>
      </c>
      <c r="CW77" s="30">
        <v>19462840</v>
      </c>
      <c r="CX77" s="30">
        <v>6999046</v>
      </c>
      <c r="CY77" s="30">
        <v>400000</v>
      </c>
      <c r="CZ77" s="30">
        <v>0</v>
      </c>
      <c r="DA77" s="30">
        <v>0</v>
      </c>
      <c r="DB77" s="30">
        <v>0</v>
      </c>
      <c r="DC77" s="30">
        <v>0</v>
      </c>
      <c r="DD77" s="30">
        <v>0</v>
      </c>
      <c r="DE77" s="30">
        <v>0</v>
      </c>
      <c r="DF77" s="30">
        <v>16771276</v>
      </c>
      <c r="DG77" s="30">
        <v>9212740</v>
      </c>
      <c r="DH77" s="30">
        <v>11928652</v>
      </c>
      <c r="DI77" s="30">
        <v>4964512</v>
      </c>
      <c r="DJ77" s="30">
        <v>0</v>
      </c>
      <c r="DK77" s="30">
        <v>4964512</v>
      </c>
      <c r="DL77" s="30">
        <v>0</v>
      </c>
      <c r="DM77" s="30">
        <v>1026961427</v>
      </c>
      <c r="DN77" s="30">
        <v>43764841</v>
      </c>
      <c r="DO77" s="30">
        <v>-2304778</v>
      </c>
      <c r="DP77" s="30">
        <v>-6030910</v>
      </c>
      <c r="DQ77" s="30">
        <v>3726132</v>
      </c>
      <c r="DR77" s="30">
        <v>972586524</v>
      </c>
      <c r="DS77" s="30">
        <v>16771778</v>
      </c>
      <c r="DT77" s="30">
        <v>15187721</v>
      </c>
      <c r="DU77" s="30">
        <v>1484683</v>
      </c>
      <c r="DV77" s="30">
        <v>99374</v>
      </c>
      <c r="DW77" s="30">
        <v>7497900</v>
      </c>
      <c r="DX77" s="30">
        <v>657600</v>
      </c>
      <c r="DY77" s="30">
        <v>1767600</v>
      </c>
      <c r="DZ77" s="30">
        <v>0</v>
      </c>
      <c r="EA77" s="30">
        <v>5072700</v>
      </c>
      <c r="EB77" s="30">
        <v>0</v>
      </c>
      <c r="EC77" s="30">
        <v>299629085</v>
      </c>
      <c r="ED77" s="30">
        <v>48575</v>
      </c>
      <c r="EE77" s="30">
        <v>299536400</v>
      </c>
      <c r="EF77" s="30">
        <v>44110</v>
      </c>
      <c r="EG77" s="30">
        <v>27303375</v>
      </c>
      <c r="EH77" s="30">
        <v>27285700</v>
      </c>
      <c r="EI77" s="30">
        <v>0</v>
      </c>
      <c r="EJ77" s="30">
        <v>17675</v>
      </c>
      <c r="EK77" s="30">
        <v>43531748</v>
      </c>
      <c r="EL77" s="30">
        <v>36029</v>
      </c>
      <c r="EM77" s="30">
        <v>637776</v>
      </c>
      <c r="EN77" s="30">
        <v>24436724</v>
      </c>
      <c r="EO77" s="30">
        <v>1716618</v>
      </c>
      <c r="EP77" s="30">
        <v>408683</v>
      </c>
      <c r="EQ77" s="30">
        <v>17675</v>
      </c>
      <c r="ER77" s="30">
        <v>70699</v>
      </c>
      <c r="ES77" s="30">
        <v>883740</v>
      </c>
      <c r="ET77" s="30">
        <v>335821</v>
      </c>
      <c r="EU77" s="30">
        <v>3465620</v>
      </c>
      <c r="EV77" s="30">
        <v>756185</v>
      </c>
      <c r="EW77" s="30">
        <v>43214886</v>
      </c>
      <c r="EX77" s="30">
        <v>-491634</v>
      </c>
      <c r="EY77" s="30">
        <v>1287000</v>
      </c>
      <c r="EZ77" s="30">
        <v>34642608</v>
      </c>
      <c r="FA77" s="30">
        <v>7776912</v>
      </c>
      <c r="FB77" s="30">
        <v>0</v>
      </c>
      <c r="FC77" s="30">
        <v>247200</v>
      </c>
      <c r="FD77" s="30">
        <v>0</v>
      </c>
      <c r="FE77" s="30">
        <v>0</v>
      </c>
      <c r="FF77" s="30">
        <v>503341600</v>
      </c>
      <c r="FG77" s="30">
        <v>12914840</v>
      </c>
      <c r="FH77" s="30">
        <v>1665510</v>
      </c>
      <c r="FI77" s="30">
        <v>0</v>
      </c>
      <c r="FJ77" s="30">
        <v>10027050</v>
      </c>
      <c r="FK77" s="30">
        <v>1869450</v>
      </c>
      <c r="FL77" s="30">
        <v>0</v>
      </c>
      <c r="FM77" s="30">
        <v>0</v>
      </c>
      <c r="FN77" s="30">
        <v>0</v>
      </c>
      <c r="FO77" s="30">
        <v>8157600</v>
      </c>
      <c r="FP77" s="30">
        <v>1222280</v>
      </c>
      <c r="FQ77" s="30">
        <v>0</v>
      </c>
      <c r="FR77" s="30">
        <v>290119615</v>
      </c>
      <c r="FS77" s="30">
        <v>50871824</v>
      </c>
      <c r="FT77" s="30">
        <v>90475</v>
      </c>
      <c r="FU77" s="30">
        <v>28762709</v>
      </c>
      <c r="FV77" s="30">
        <v>15287095</v>
      </c>
      <c r="FW77" s="30">
        <v>331248</v>
      </c>
      <c r="FX77" s="30">
        <v>14955847</v>
      </c>
      <c r="FY77" s="30">
        <v>0</v>
      </c>
      <c r="FZ77" s="30">
        <v>318146</v>
      </c>
      <c r="GA77" s="30">
        <v>3735899</v>
      </c>
      <c r="GB77" s="30">
        <v>2677500</v>
      </c>
      <c r="GC77" s="30">
        <v>8335527</v>
      </c>
      <c r="GD77" s="30">
        <v>0</v>
      </c>
      <c r="GE77" s="30">
        <v>8335527</v>
      </c>
      <c r="GF77" s="30">
        <v>0</v>
      </c>
      <c r="GG77" s="30">
        <v>0</v>
      </c>
      <c r="GH77" s="30">
        <v>9317800</v>
      </c>
      <c r="GI77" s="30">
        <v>61551141</v>
      </c>
      <c r="GJ77" s="30">
        <v>61551141</v>
      </c>
      <c r="GK77" s="30">
        <v>0</v>
      </c>
      <c r="GL77" s="30">
        <v>160043323</v>
      </c>
      <c r="GM77" s="30">
        <v>6933204</v>
      </c>
      <c r="GN77" s="30">
        <v>100000</v>
      </c>
      <c r="GO77" s="30">
        <v>0</v>
      </c>
      <c r="GP77" s="30">
        <v>71807364</v>
      </c>
      <c r="GQ77" s="30">
        <v>11336398</v>
      </c>
      <c r="GR77" s="30">
        <v>75900</v>
      </c>
      <c r="GS77" s="30">
        <v>0</v>
      </c>
      <c r="GT77" s="30">
        <v>69790457</v>
      </c>
      <c r="GU77" s="30">
        <v>1721884152</v>
      </c>
      <c r="GV77" s="30">
        <v>0</v>
      </c>
      <c r="GW77" s="30">
        <v>0</v>
      </c>
      <c r="GX77" s="30">
        <v>0</v>
      </c>
      <c r="GY77" s="30">
        <v>0</v>
      </c>
      <c r="GZ77" s="30">
        <v>1721370152</v>
      </c>
      <c r="HA77" s="30">
        <v>514000</v>
      </c>
      <c r="HB77" s="30">
        <v>0</v>
      </c>
      <c r="HC77" s="30">
        <v>0</v>
      </c>
      <c r="HD77" s="30">
        <v>0</v>
      </c>
      <c r="HE77" s="30">
        <v>0</v>
      </c>
      <c r="HF77" s="30">
        <v>0</v>
      </c>
      <c r="HG77" s="30">
        <v>0</v>
      </c>
      <c r="HH77" s="30">
        <f t="shared" si="34"/>
        <v>1043291030</v>
      </c>
      <c r="HI77" s="30">
        <f t="shared" si="35"/>
        <v>678079122</v>
      </c>
      <c r="HJ77" s="30">
        <v>1043291030</v>
      </c>
      <c r="HK77" s="30">
        <v>678079122</v>
      </c>
      <c r="HL77" s="30">
        <v>0</v>
      </c>
      <c r="HM77" s="30">
        <v>0</v>
      </c>
      <c r="HN77" s="30">
        <v>0</v>
      </c>
      <c r="HO77" s="30">
        <v>0</v>
      </c>
      <c r="HP77" s="30">
        <v>29654206</v>
      </c>
      <c r="HQ77" s="30">
        <v>3802043</v>
      </c>
      <c r="HR77" s="30">
        <v>4444238</v>
      </c>
      <c r="HS77" s="30">
        <v>21407925</v>
      </c>
      <c r="HT77" s="30">
        <v>0</v>
      </c>
      <c r="HU77" s="30">
        <v>0</v>
      </c>
      <c r="HV77" s="30">
        <v>0</v>
      </c>
      <c r="HW77" s="30">
        <v>0</v>
      </c>
      <c r="HX77" s="30">
        <f t="shared" si="36"/>
        <v>1043291030</v>
      </c>
      <c r="HY77" s="30">
        <f t="shared" si="37"/>
        <v>678079122</v>
      </c>
      <c r="HZ77" s="30">
        <v>86249838563</v>
      </c>
      <c r="IA77" s="30">
        <v>82858933190</v>
      </c>
      <c r="IB77" s="30">
        <v>81778903907</v>
      </c>
      <c r="IC77" s="30">
        <v>0</v>
      </c>
      <c r="ID77" s="30">
        <v>0</v>
      </c>
      <c r="IE77" s="30">
        <v>0</v>
      </c>
      <c r="IF77" s="30">
        <v>0</v>
      </c>
      <c r="IG77" s="30">
        <v>76478322847</v>
      </c>
      <c r="IH77" s="30">
        <v>70851617847</v>
      </c>
      <c r="II77" s="30">
        <v>0</v>
      </c>
      <c r="IJ77" s="30">
        <v>5626705000</v>
      </c>
      <c r="IK77" s="30">
        <v>0</v>
      </c>
      <c r="IL77" s="30">
        <v>3253592825</v>
      </c>
      <c r="IM77" s="30">
        <v>1837152126</v>
      </c>
      <c r="IN77" s="30">
        <v>144604126</v>
      </c>
      <c r="IO77" s="30">
        <v>108453094</v>
      </c>
      <c r="IP77" s="30">
        <v>3000535605</v>
      </c>
      <c r="IQ77" s="30">
        <v>0</v>
      </c>
      <c r="IR77" s="30">
        <v>0</v>
      </c>
      <c r="IS77" s="30">
        <v>0</v>
      </c>
      <c r="IT77" s="30">
        <v>0</v>
      </c>
      <c r="IU77" s="30">
        <v>0</v>
      </c>
      <c r="IV77" s="30">
        <v>209836109</v>
      </c>
      <c r="IW77" s="30">
        <v>0</v>
      </c>
      <c r="IX77" s="30">
        <v>0</v>
      </c>
      <c r="IY77" s="30">
        <v>0</v>
      </c>
      <c r="IZ77" s="30">
        <v>0</v>
      </c>
      <c r="JA77" s="30">
        <v>0</v>
      </c>
      <c r="JB77" s="30">
        <v>0</v>
      </c>
      <c r="JC77" s="30">
        <v>0</v>
      </c>
      <c r="JD77" s="30">
        <v>0</v>
      </c>
      <c r="JE77" s="30">
        <v>0</v>
      </c>
      <c r="JF77" s="30">
        <v>0</v>
      </c>
      <c r="JG77" s="30">
        <v>0</v>
      </c>
      <c r="JH77" s="30">
        <v>0</v>
      </c>
      <c r="JI77" s="30">
        <v>0</v>
      </c>
      <c r="JJ77" s="30">
        <v>0</v>
      </c>
      <c r="JK77" s="30">
        <v>0</v>
      </c>
      <c r="JL77" s="30"/>
      <c r="JM77" s="30">
        <v>1080029283</v>
      </c>
      <c r="JN77" s="30">
        <v>0</v>
      </c>
      <c r="JO77" s="30">
        <v>1080029283</v>
      </c>
      <c r="JP77" s="30">
        <v>1132678306</v>
      </c>
      <c r="JQ77" s="30">
        <v>20066800</v>
      </c>
      <c r="JR77" s="30">
        <v>0</v>
      </c>
      <c r="JS77" s="30">
        <v>0</v>
      </c>
      <c r="JT77" s="30">
        <v>0</v>
      </c>
      <c r="JU77" s="30">
        <v>0</v>
      </c>
      <c r="JV77" s="30">
        <v>0</v>
      </c>
      <c r="JW77" s="30">
        <v>0</v>
      </c>
      <c r="JX77" s="30">
        <v>0</v>
      </c>
      <c r="JY77" s="30">
        <v>0</v>
      </c>
      <c r="JZ77" s="30">
        <v>0</v>
      </c>
      <c r="KA77" s="30">
        <v>0</v>
      </c>
      <c r="KB77" s="30">
        <v>0</v>
      </c>
      <c r="KC77" s="30">
        <v>0</v>
      </c>
      <c r="KD77" s="30">
        <v>0</v>
      </c>
      <c r="KE77" s="30">
        <v>0</v>
      </c>
      <c r="KF77" s="30">
        <v>0</v>
      </c>
      <c r="KG77" s="30">
        <v>1112611506</v>
      </c>
      <c r="KH77" s="30">
        <v>0</v>
      </c>
      <c r="KI77" s="30">
        <v>0</v>
      </c>
      <c r="KJ77" s="43">
        <v>0</v>
      </c>
      <c r="KK77" s="43">
        <v>0</v>
      </c>
      <c r="KL77" s="43">
        <v>0</v>
      </c>
      <c r="KM77" s="30">
        <v>2258227067</v>
      </c>
      <c r="KN77" s="30">
        <v>1401835563</v>
      </c>
      <c r="KO77" s="30">
        <v>76524794</v>
      </c>
      <c r="KP77" s="30">
        <v>2806704</v>
      </c>
      <c r="KQ77" s="30">
        <v>8504138</v>
      </c>
      <c r="KR77" s="30">
        <v>0</v>
      </c>
      <c r="KS77" s="30">
        <v>1573720</v>
      </c>
      <c r="KT77" s="30">
        <v>8872156</v>
      </c>
      <c r="KU77" s="30">
        <v>0</v>
      </c>
      <c r="KV77" s="30">
        <v>75599942</v>
      </c>
      <c r="KW77" s="30">
        <v>0</v>
      </c>
      <c r="KX77" s="30">
        <v>0</v>
      </c>
      <c r="KY77" s="30">
        <v>4384455</v>
      </c>
      <c r="KZ77" s="30">
        <v>7557069</v>
      </c>
      <c r="LA77" s="30">
        <v>16462594</v>
      </c>
      <c r="LB77" s="30">
        <v>4492345</v>
      </c>
      <c r="LC77" s="30">
        <v>5438854</v>
      </c>
      <c r="LD77" s="30">
        <v>446855341</v>
      </c>
      <c r="LE77" s="30">
        <v>257846</v>
      </c>
      <c r="LF77" s="30">
        <v>886442</v>
      </c>
      <c r="LG77" s="30">
        <v>0</v>
      </c>
      <c r="LH77" s="30">
        <v>6128453</v>
      </c>
      <c r="LI77" s="30">
        <v>29703754</v>
      </c>
      <c r="LJ77" s="30">
        <v>0</v>
      </c>
      <c r="LK77" s="30">
        <v>0</v>
      </c>
      <c r="LL77" s="30">
        <v>846496</v>
      </c>
      <c r="LM77" s="30">
        <v>1783252</v>
      </c>
      <c r="LN77" s="30">
        <v>6222153</v>
      </c>
      <c r="LO77" s="30">
        <v>43966719</v>
      </c>
      <c r="LP77" s="30">
        <v>1725499</v>
      </c>
      <c r="LQ77" s="30">
        <v>105798778</v>
      </c>
      <c r="LR77" s="31">
        <v>0</v>
      </c>
      <c r="LS77" s="31">
        <v>0</v>
      </c>
      <c r="LT77" s="31">
        <v>0</v>
      </c>
      <c r="LU77" s="31">
        <v>0</v>
      </c>
      <c r="LV77" s="31">
        <v>0</v>
      </c>
      <c r="LW77" s="31">
        <v>0</v>
      </c>
      <c r="LX77" s="31">
        <v>0</v>
      </c>
      <c r="LY77" s="31">
        <v>0</v>
      </c>
      <c r="LZ77" s="31">
        <v>0</v>
      </c>
      <c r="MA77" s="31">
        <v>0</v>
      </c>
      <c r="MB77" s="31">
        <v>0</v>
      </c>
      <c r="MC77" s="31">
        <v>0</v>
      </c>
      <c r="MD77" s="31">
        <v>0</v>
      </c>
      <c r="ME77" s="31">
        <v>0</v>
      </c>
      <c r="MF77" s="31">
        <v>0</v>
      </c>
      <c r="MG77" s="31">
        <v>0</v>
      </c>
      <c r="MH77" s="31">
        <v>0</v>
      </c>
      <c r="MI77" s="31">
        <v>0</v>
      </c>
      <c r="MJ77" s="31">
        <v>0</v>
      </c>
      <c r="MK77" s="31">
        <v>0</v>
      </c>
      <c r="ML77" s="31">
        <v>0</v>
      </c>
      <c r="MM77" s="31">
        <v>0</v>
      </c>
      <c r="MN77" s="31">
        <v>0</v>
      </c>
      <c r="MO77" s="31">
        <v>0</v>
      </c>
      <c r="MP77" s="31">
        <v>0</v>
      </c>
      <c r="MQ77" s="30">
        <v>2090223</v>
      </c>
      <c r="MR77" s="30">
        <v>0</v>
      </c>
      <c r="MS77" s="30">
        <v>5024108071</v>
      </c>
      <c r="MT77" s="30">
        <v>3828982579</v>
      </c>
      <c r="MU77" s="30">
        <v>3816268964</v>
      </c>
      <c r="MV77" s="30">
        <v>3816268964</v>
      </c>
      <c r="MW77" s="30">
        <v>0</v>
      </c>
      <c r="MX77" s="30">
        <v>0</v>
      </c>
      <c r="MY77" s="30">
        <v>0</v>
      </c>
      <c r="MZ77" s="30">
        <v>0</v>
      </c>
      <c r="NA77" s="30">
        <v>0</v>
      </c>
      <c r="NB77" s="30">
        <v>0</v>
      </c>
      <c r="NC77" s="30">
        <v>0</v>
      </c>
      <c r="ND77" s="30">
        <v>0</v>
      </c>
      <c r="NE77" s="30">
        <v>0</v>
      </c>
      <c r="NF77" s="30">
        <v>0</v>
      </c>
      <c r="NG77" s="30">
        <v>452856186</v>
      </c>
      <c r="NH77" s="30">
        <v>1355541693</v>
      </c>
      <c r="NI77" s="30">
        <v>0</v>
      </c>
      <c r="NJ77" s="30">
        <v>0</v>
      </c>
      <c r="NK77" s="30">
        <v>0</v>
      </c>
      <c r="NL77" s="30">
        <v>0</v>
      </c>
      <c r="NM77" s="30">
        <v>12713615</v>
      </c>
      <c r="NN77" s="30">
        <v>0</v>
      </c>
      <c r="NO77" s="30">
        <v>0</v>
      </c>
      <c r="NP77" s="30">
        <v>0</v>
      </c>
      <c r="NQ77" s="30">
        <v>0</v>
      </c>
      <c r="NR77" s="30">
        <v>0</v>
      </c>
      <c r="NS77" s="30">
        <v>0</v>
      </c>
      <c r="NT77" s="30">
        <v>12713615</v>
      </c>
      <c r="NU77" s="30">
        <v>12713615</v>
      </c>
      <c r="NV77" s="30">
        <v>0</v>
      </c>
      <c r="NW77" s="30">
        <v>0</v>
      </c>
      <c r="NX77" s="30">
        <v>0</v>
      </c>
      <c r="NY77" s="30">
        <v>0</v>
      </c>
      <c r="NZ77" s="30">
        <v>0</v>
      </c>
      <c r="OA77" s="30">
        <v>3276756</v>
      </c>
      <c r="OB77" s="30">
        <v>0</v>
      </c>
      <c r="OC77" s="30">
        <v>0</v>
      </c>
      <c r="OD77" s="30">
        <v>0</v>
      </c>
      <c r="OE77" s="30">
        <v>0</v>
      </c>
      <c r="OF77" s="30">
        <v>0</v>
      </c>
      <c r="OG77" s="30">
        <v>0</v>
      </c>
      <c r="OH77" s="30">
        <v>0</v>
      </c>
      <c r="OI77" s="30">
        <v>0</v>
      </c>
      <c r="OJ77" s="30">
        <v>3276756</v>
      </c>
      <c r="OK77" s="30">
        <v>0</v>
      </c>
      <c r="OL77" s="30">
        <v>0</v>
      </c>
      <c r="OM77" s="30">
        <v>0</v>
      </c>
      <c r="ON77" s="30">
        <v>0</v>
      </c>
      <c r="OO77" s="30">
        <v>3276756</v>
      </c>
      <c r="OP77" s="30">
        <v>3276756</v>
      </c>
      <c r="OQ77" s="30">
        <v>0</v>
      </c>
      <c r="OR77" s="30">
        <v>0</v>
      </c>
      <c r="OS77" s="30">
        <v>1191848736</v>
      </c>
      <c r="OT77" s="30">
        <v>1180429575</v>
      </c>
      <c r="OU77" s="30">
        <v>1180429575</v>
      </c>
      <c r="OV77" s="30">
        <v>0</v>
      </c>
      <c r="OW77" s="30">
        <v>1180429575</v>
      </c>
      <c r="OX77" s="30">
        <v>0</v>
      </c>
      <c r="OY77" s="30">
        <v>0</v>
      </c>
      <c r="OZ77" s="30">
        <v>11419161</v>
      </c>
      <c r="PA77" s="30">
        <v>0</v>
      </c>
      <c r="PB77" s="30">
        <v>0</v>
      </c>
      <c r="PC77" s="30">
        <v>0</v>
      </c>
      <c r="PD77" s="30">
        <v>0</v>
      </c>
      <c r="PE77" s="30">
        <v>0</v>
      </c>
      <c r="PF77" s="30">
        <v>0</v>
      </c>
      <c r="PG77" s="30">
        <v>0</v>
      </c>
      <c r="PH77" s="30">
        <v>0</v>
      </c>
      <c r="PI77" s="30">
        <v>0</v>
      </c>
      <c r="PJ77" s="30">
        <v>0</v>
      </c>
      <c r="PK77" s="30">
        <v>0</v>
      </c>
      <c r="PL77" s="30">
        <v>0</v>
      </c>
      <c r="PM77" s="30">
        <v>11419161</v>
      </c>
      <c r="PN77" s="30">
        <v>11419161</v>
      </c>
      <c r="PO77" s="30">
        <v>0</v>
      </c>
      <c r="PP77" s="30">
        <v>0</v>
      </c>
      <c r="PQ77" s="30">
        <v>0</v>
      </c>
      <c r="PR77" s="30">
        <v>0</v>
      </c>
      <c r="PS77" s="30">
        <v>0</v>
      </c>
      <c r="PT77" s="30">
        <v>0</v>
      </c>
      <c r="PU77" s="30">
        <v>0</v>
      </c>
      <c r="PV77" s="30">
        <v>0</v>
      </c>
      <c r="PW77" s="30">
        <v>0</v>
      </c>
      <c r="PX77" s="30">
        <v>0</v>
      </c>
      <c r="PY77" s="30">
        <v>0</v>
      </c>
      <c r="PZ77" s="30">
        <v>0</v>
      </c>
      <c r="QA77" s="30">
        <v>0</v>
      </c>
      <c r="QB77" s="30">
        <v>0</v>
      </c>
      <c r="QC77" s="30">
        <v>0</v>
      </c>
      <c r="QD77" s="30">
        <v>0</v>
      </c>
      <c r="QE77" s="30">
        <v>0</v>
      </c>
      <c r="QF77" s="30">
        <v>0</v>
      </c>
      <c r="QG77" s="30">
        <v>0</v>
      </c>
      <c r="QH77" s="30">
        <v>0</v>
      </c>
      <c r="QI77" s="30">
        <v>0</v>
      </c>
      <c r="QJ77" s="30">
        <v>0</v>
      </c>
      <c r="QK77" s="30">
        <v>0</v>
      </c>
      <c r="QL77" s="30">
        <v>0</v>
      </c>
      <c r="QM77" s="30">
        <v>0</v>
      </c>
      <c r="QN77" s="30">
        <v>0</v>
      </c>
      <c r="QO77" s="30">
        <v>123705249498</v>
      </c>
      <c r="QP77" s="30">
        <v>522639470</v>
      </c>
      <c r="QQ77" s="30">
        <v>9542215</v>
      </c>
      <c r="QR77" s="30">
        <v>9542215</v>
      </c>
      <c r="QS77" s="30">
        <v>0</v>
      </c>
      <c r="QT77" s="30">
        <v>0</v>
      </c>
      <c r="QU77" s="30">
        <v>0</v>
      </c>
      <c r="QV77" s="30">
        <v>0</v>
      </c>
      <c r="QW77" s="30">
        <v>506248167</v>
      </c>
      <c r="QX77" s="30">
        <v>504883515</v>
      </c>
      <c r="QY77" s="30">
        <v>1364652</v>
      </c>
      <c r="QZ77" s="30">
        <v>6849088</v>
      </c>
      <c r="RA77" s="30">
        <v>0</v>
      </c>
      <c r="RB77" s="30">
        <v>0</v>
      </c>
      <c r="RC77" s="30">
        <v>0</v>
      </c>
      <c r="RD77" s="30">
        <v>0</v>
      </c>
      <c r="RE77" s="30">
        <v>0</v>
      </c>
      <c r="RF77" s="30">
        <v>0</v>
      </c>
      <c r="RG77" s="30">
        <v>0</v>
      </c>
      <c r="RH77" s="30">
        <v>0</v>
      </c>
      <c r="RI77" s="30">
        <v>123182610028</v>
      </c>
      <c r="RJ77" s="30">
        <v>2233077081</v>
      </c>
      <c r="RK77" s="30">
        <v>2233077081</v>
      </c>
      <c r="RL77" s="30">
        <v>1820533097</v>
      </c>
      <c r="RM77" s="30">
        <v>273952836</v>
      </c>
      <c r="RN77" s="30">
        <v>105629171</v>
      </c>
      <c r="RO77" s="30">
        <v>0</v>
      </c>
      <c r="RP77" s="30">
        <v>0</v>
      </c>
      <c r="RQ77" s="30">
        <v>0</v>
      </c>
      <c r="RR77" s="30">
        <v>0</v>
      </c>
      <c r="RS77" s="30">
        <v>0</v>
      </c>
      <c r="RT77" s="30">
        <v>18909982</v>
      </c>
      <c r="RU77" s="30">
        <v>0</v>
      </c>
      <c r="RV77" s="30">
        <v>0</v>
      </c>
      <c r="RW77" s="30">
        <v>0</v>
      </c>
      <c r="RX77" s="30">
        <v>0</v>
      </c>
      <c r="RY77" s="30">
        <v>0</v>
      </c>
      <c r="RZ77" s="30">
        <v>0</v>
      </c>
      <c r="SA77" s="30">
        <v>0</v>
      </c>
      <c r="SB77" s="30">
        <v>0</v>
      </c>
      <c r="SC77" s="30">
        <v>0</v>
      </c>
      <c r="SD77" s="30">
        <v>0</v>
      </c>
      <c r="SE77" s="30">
        <v>0</v>
      </c>
      <c r="SF77" s="30">
        <v>0</v>
      </c>
      <c r="SG77" s="30">
        <v>0</v>
      </c>
      <c r="SH77" s="30">
        <v>14051995</v>
      </c>
      <c r="SI77" s="30">
        <v>0</v>
      </c>
      <c r="SJ77" s="30">
        <v>0</v>
      </c>
      <c r="SK77" s="30">
        <v>0</v>
      </c>
      <c r="SL77" s="30">
        <v>0</v>
      </c>
      <c r="SM77" s="30">
        <v>0</v>
      </c>
      <c r="SN77" s="30">
        <v>0</v>
      </c>
      <c r="SO77" s="30">
        <v>0</v>
      </c>
      <c r="SP77" s="30">
        <v>0</v>
      </c>
      <c r="SQ77" s="30">
        <v>0</v>
      </c>
      <c r="SR77" s="30">
        <v>0</v>
      </c>
      <c r="SS77" s="30">
        <v>0</v>
      </c>
      <c r="ST77" s="30">
        <v>0</v>
      </c>
      <c r="SU77" s="30">
        <v>0</v>
      </c>
      <c r="SV77" s="30">
        <v>0</v>
      </c>
      <c r="SW77" s="30">
        <v>0</v>
      </c>
      <c r="SX77" s="30">
        <v>0</v>
      </c>
      <c r="SY77" s="30">
        <v>0</v>
      </c>
      <c r="SZ77" s="30">
        <v>0</v>
      </c>
      <c r="TA77" s="30">
        <v>0</v>
      </c>
      <c r="TB77" s="30">
        <v>0</v>
      </c>
      <c r="TC77" s="30">
        <v>0</v>
      </c>
      <c r="TD77" s="30">
        <v>0</v>
      </c>
      <c r="TE77" s="30">
        <v>0</v>
      </c>
      <c r="TF77" s="30">
        <v>0</v>
      </c>
      <c r="TG77" s="30">
        <v>0</v>
      </c>
      <c r="TH77" s="30">
        <v>0</v>
      </c>
      <c r="TI77" s="30">
        <f t="shared" si="39"/>
        <v>379582007</v>
      </c>
      <c r="TJ77" s="30">
        <f t="shared" si="31"/>
        <v>120000000000</v>
      </c>
      <c r="TK77" s="30">
        <v>120924988140</v>
      </c>
      <c r="TL77" s="30">
        <v>0</v>
      </c>
      <c r="TM77" s="30">
        <v>924988140</v>
      </c>
      <c r="TN77" s="30">
        <v>924988140</v>
      </c>
      <c r="TO77" s="30">
        <v>0</v>
      </c>
      <c r="TP77" s="30">
        <v>0</v>
      </c>
      <c r="TQ77" s="30">
        <v>0</v>
      </c>
      <c r="TR77" s="30">
        <v>120000000000</v>
      </c>
      <c r="TS77" s="30">
        <v>0</v>
      </c>
      <c r="TT77" s="30">
        <v>0</v>
      </c>
      <c r="TU77" s="30">
        <v>24544807</v>
      </c>
      <c r="TV77" s="30">
        <v>0</v>
      </c>
      <c r="TW77" s="30">
        <v>24423807</v>
      </c>
      <c r="TX77" s="30">
        <v>121000</v>
      </c>
      <c r="TY77" s="30">
        <v>0</v>
      </c>
      <c r="TZ77" s="30">
        <v>0</v>
      </c>
      <c r="UA77" s="30">
        <v>0</v>
      </c>
      <c r="UB77" s="30">
        <v>0</v>
      </c>
      <c r="UC77" s="30">
        <v>0</v>
      </c>
      <c r="UD77" s="30">
        <v>0</v>
      </c>
      <c r="UE77" s="30">
        <v>0</v>
      </c>
      <c r="UF77" s="30">
        <v>0</v>
      </c>
      <c r="UG77" s="30">
        <f t="shared" si="32"/>
        <v>304138271641</v>
      </c>
      <c r="UH77" s="1">
        <v>618258529748</v>
      </c>
      <c r="UI77" s="1">
        <f>UH77-SUM($UG$76:UG77)</f>
        <v>0</v>
      </c>
    </row>
    <row r="78" spans="2:555">
      <c r="B78" s="58">
        <v>40603</v>
      </c>
      <c r="C78" s="30">
        <v>148692051439</v>
      </c>
      <c r="D78" s="30">
        <v>62553453170</v>
      </c>
      <c r="E78" s="30">
        <v>51210661009</v>
      </c>
      <c r="F78" s="30">
        <v>8072880</v>
      </c>
      <c r="G78" s="30">
        <v>0</v>
      </c>
      <c r="H78" s="30">
        <v>13196473734</v>
      </c>
      <c r="I78" s="30">
        <v>11556152048.8638</v>
      </c>
      <c r="J78" s="30">
        <v>1640321685.136199</v>
      </c>
      <c r="K78" s="30">
        <v>0</v>
      </c>
      <c r="L78" s="30">
        <v>6540970828</v>
      </c>
      <c r="M78" s="30">
        <v>27163836977</v>
      </c>
      <c r="N78" s="30">
        <v>27163836977</v>
      </c>
      <c r="O78" s="30">
        <v>0</v>
      </c>
      <c r="P78" s="30">
        <v>-471282573</v>
      </c>
      <c r="Q78" s="30">
        <v>2452886111</v>
      </c>
      <c r="R78" s="30">
        <v>2319703052</v>
      </c>
      <c r="S78" s="30">
        <v>11342792161</v>
      </c>
      <c r="T78" s="30">
        <v>3168911000</v>
      </c>
      <c r="U78" s="30">
        <v>3728130000</v>
      </c>
      <c r="V78" s="30">
        <v>6897041000</v>
      </c>
      <c r="W78" s="30">
        <v>114677174</v>
      </c>
      <c r="X78" s="30">
        <v>917457680</v>
      </c>
      <c r="Y78" s="30">
        <v>98098451</v>
      </c>
      <c r="Z78" s="30">
        <v>0</v>
      </c>
      <c r="AA78" s="30">
        <v>0</v>
      </c>
      <c r="AB78" s="30">
        <v>131321322</v>
      </c>
      <c r="AC78" s="30">
        <v>16995196</v>
      </c>
      <c r="AD78" s="30">
        <v>2950977248</v>
      </c>
      <c r="AE78" s="30">
        <v>216224090</v>
      </c>
      <c r="AF78" s="30">
        <v>216224090</v>
      </c>
      <c r="AG78" s="30">
        <v>0</v>
      </c>
      <c r="AH78" s="30">
        <v>0</v>
      </c>
      <c r="AI78" s="30">
        <v>86138598269</v>
      </c>
      <c r="AJ78" s="30">
        <v>212667026</v>
      </c>
      <c r="AK78" s="30">
        <v>109642738</v>
      </c>
      <c r="AL78" s="30">
        <v>1293210</v>
      </c>
      <c r="AM78" s="30">
        <v>101731078</v>
      </c>
      <c r="AN78" s="30">
        <v>0</v>
      </c>
      <c r="AO78" s="30">
        <v>2687064478</v>
      </c>
      <c r="AP78" s="30">
        <v>2656427700</v>
      </c>
      <c r="AQ78" s="30">
        <v>205106</v>
      </c>
      <c r="AR78" s="30">
        <v>17715172</v>
      </c>
      <c r="AS78" s="30">
        <v>66925</v>
      </c>
      <c r="AT78" s="30">
        <v>2452775</v>
      </c>
      <c r="AU78" s="30">
        <v>8569600</v>
      </c>
      <c r="AV78" s="30">
        <v>0</v>
      </c>
      <c r="AW78" s="30">
        <v>0</v>
      </c>
      <c r="AX78" s="30">
        <v>1627200</v>
      </c>
      <c r="AY78" s="30">
        <v>0</v>
      </c>
      <c r="AZ78" s="30">
        <v>0</v>
      </c>
      <c r="BA78" s="30">
        <v>0</v>
      </c>
      <c r="BB78" s="30">
        <v>0</v>
      </c>
      <c r="BC78" s="30">
        <v>0</v>
      </c>
      <c r="BD78" s="30">
        <v>4286174654</v>
      </c>
      <c r="BE78" s="30">
        <v>100246</v>
      </c>
      <c r="BF78" s="30">
        <v>2970857556</v>
      </c>
      <c r="BG78" s="30">
        <v>682941527</v>
      </c>
      <c r="BH78" s="30">
        <v>266645</v>
      </c>
      <c r="BI78" s="30">
        <v>142381</v>
      </c>
      <c r="BJ78" s="30">
        <v>0</v>
      </c>
      <c r="BK78" s="30">
        <v>11902567</v>
      </c>
      <c r="BL78" s="30">
        <v>6277915</v>
      </c>
      <c r="BM78" s="30">
        <v>0</v>
      </c>
      <c r="BN78" s="30">
        <v>6138711</v>
      </c>
      <c r="BO78" s="30">
        <v>58714</v>
      </c>
      <c r="BP78" s="30">
        <v>0</v>
      </c>
      <c r="BQ78" s="30">
        <v>0</v>
      </c>
      <c r="BR78" s="30">
        <v>607488392</v>
      </c>
      <c r="BS78" s="30">
        <v>0</v>
      </c>
      <c r="BT78" s="30">
        <v>150827149</v>
      </c>
      <c r="BU78" s="30">
        <v>0</v>
      </c>
      <c r="BV78" s="30">
        <v>511624</v>
      </c>
      <c r="BW78" s="30">
        <v>271783</v>
      </c>
      <c r="BX78" s="30">
        <v>38178000</v>
      </c>
      <c r="BY78" s="30">
        <v>111865742</v>
      </c>
      <c r="BZ78" s="30">
        <v>0</v>
      </c>
      <c r="CA78" s="30">
        <v>0</v>
      </c>
      <c r="CB78" s="30">
        <v>0</v>
      </c>
      <c r="CC78" s="30">
        <v>3317138402</v>
      </c>
      <c r="CD78" s="30">
        <v>1566895</v>
      </c>
      <c r="CE78" s="30">
        <v>6620184684</v>
      </c>
      <c r="CF78" s="30">
        <v>126054503</v>
      </c>
      <c r="CG78" s="30">
        <v>2467971548</v>
      </c>
      <c r="CH78" s="30">
        <v>80718505</v>
      </c>
      <c r="CI78" s="30">
        <v>22540955</v>
      </c>
      <c r="CJ78" s="30">
        <v>817071</v>
      </c>
      <c r="CK78" s="30">
        <v>10543148</v>
      </c>
      <c r="CL78" s="30">
        <v>2574602</v>
      </c>
      <c r="CM78" s="30">
        <v>962157</v>
      </c>
      <c r="CN78" s="30">
        <v>385656</v>
      </c>
      <c r="CO78" s="30">
        <v>797800</v>
      </c>
      <c r="CP78" s="30">
        <v>6460521</v>
      </c>
      <c r="CQ78" s="30">
        <v>0</v>
      </c>
      <c r="CR78" s="30">
        <v>0</v>
      </c>
      <c r="CS78" s="30">
        <v>3652739296</v>
      </c>
      <c r="CT78" s="30">
        <v>511961973</v>
      </c>
      <c r="CU78" s="30">
        <v>0</v>
      </c>
      <c r="CV78" s="30">
        <v>41020844</v>
      </c>
      <c r="CW78" s="30">
        <v>16695578</v>
      </c>
      <c r="CX78" s="30">
        <v>7961546</v>
      </c>
      <c r="CY78" s="30">
        <v>511540</v>
      </c>
      <c r="CZ78" s="30">
        <v>3047626176</v>
      </c>
      <c r="DA78" s="30">
        <v>2729257099</v>
      </c>
      <c r="DB78" s="30">
        <v>264221177</v>
      </c>
      <c r="DC78" s="30">
        <v>0</v>
      </c>
      <c r="DD78" s="30">
        <v>54147900</v>
      </c>
      <c r="DE78" s="30">
        <v>2317942</v>
      </c>
      <c r="DF78" s="30">
        <v>16734276</v>
      </c>
      <c r="DG78" s="30">
        <v>7909421</v>
      </c>
      <c r="DH78" s="30">
        <v>19084815</v>
      </c>
      <c r="DI78" s="30">
        <v>7625216</v>
      </c>
      <c r="DJ78" s="30">
        <v>0</v>
      </c>
      <c r="DK78" s="30">
        <v>7625216</v>
      </c>
      <c r="DL78" s="30">
        <v>0</v>
      </c>
      <c r="DM78" s="30">
        <v>679018572</v>
      </c>
      <c r="DN78" s="30">
        <v>6002634</v>
      </c>
      <c r="DO78" s="30">
        <v>45449736</v>
      </c>
      <c r="DP78" s="30">
        <v>41947592</v>
      </c>
      <c r="DQ78" s="30">
        <v>3502144</v>
      </c>
      <c r="DR78" s="30">
        <v>613462391</v>
      </c>
      <c r="DS78" s="30">
        <v>24646707</v>
      </c>
      <c r="DT78" s="30">
        <v>22856114</v>
      </c>
      <c r="DU78" s="30">
        <v>1608407</v>
      </c>
      <c r="DV78" s="30">
        <v>182186</v>
      </c>
      <c r="DW78" s="30">
        <v>10378100</v>
      </c>
      <c r="DX78" s="30">
        <v>986400</v>
      </c>
      <c r="DY78" s="30">
        <v>1964000</v>
      </c>
      <c r="DZ78" s="30">
        <v>0</v>
      </c>
      <c r="EA78" s="30">
        <v>7427700</v>
      </c>
      <c r="EB78" s="30">
        <v>0</v>
      </c>
      <c r="EC78" s="30">
        <v>14515800</v>
      </c>
      <c r="ED78" s="30">
        <v>97150</v>
      </c>
      <c r="EE78" s="30">
        <v>14410200</v>
      </c>
      <c r="EF78" s="30">
        <v>8450</v>
      </c>
      <c r="EG78" s="30">
        <v>40155500</v>
      </c>
      <c r="EH78" s="30">
        <v>40155500</v>
      </c>
      <c r="EI78" s="30">
        <v>0</v>
      </c>
      <c r="EJ78" s="30">
        <v>0</v>
      </c>
      <c r="EK78" s="30">
        <v>51124297</v>
      </c>
      <c r="EL78" s="30">
        <v>17675</v>
      </c>
      <c r="EM78" s="30">
        <v>530924</v>
      </c>
      <c r="EN78" s="30">
        <v>31164690</v>
      </c>
      <c r="EO78" s="30">
        <v>1999293</v>
      </c>
      <c r="EP78" s="30">
        <v>620657</v>
      </c>
      <c r="EQ78" s="30">
        <v>17675</v>
      </c>
      <c r="ER78" s="30">
        <v>35350</v>
      </c>
      <c r="ES78" s="30">
        <v>830716</v>
      </c>
      <c r="ET78" s="30">
        <v>494895</v>
      </c>
      <c r="EU78" s="30">
        <v>4613123</v>
      </c>
      <c r="EV78" s="30">
        <v>1691466</v>
      </c>
      <c r="EW78" s="30">
        <v>45017716</v>
      </c>
      <c r="EX78" s="30">
        <v>1025976</v>
      </c>
      <c r="EY78" s="30">
        <v>-71537</v>
      </c>
      <c r="EZ78" s="30">
        <v>35278901</v>
      </c>
      <c r="FA78" s="30">
        <v>8784376</v>
      </c>
      <c r="FB78" s="30">
        <v>0</v>
      </c>
      <c r="FC78" s="30">
        <v>185400</v>
      </c>
      <c r="FD78" s="30">
        <v>0</v>
      </c>
      <c r="FE78" s="30">
        <v>0</v>
      </c>
      <c r="FF78" s="30">
        <v>387421700</v>
      </c>
      <c r="FG78" s="30">
        <v>14103811</v>
      </c>
      <c r="FH78" s="30">
        <v>1131188</v>
      </c>
      <c r="FI78" s="30">
        <v>0</v>
      </c>
      <c r="FJ78" s="30">
        <v>10706850</v>
      </c>
      <c r="FK78" s="30">
        <v>2719200</v>
      </c>
      <c r="FL78" s="30">
        <v>0</v>
      </c>
      <c r="FM78" s="30">
        <v>0</v>
      </c>
      <c r="FN78" s="30">
        <v>0</v>
      </c>
      <c r="FO78" s="30">
        <v>7987650</v>
      </c>
      <c r="FP78" s="30">
        <v>2265773</v>
      </c>
      <c r="FQ78" s="30">
        <v>0</v>
      </c>
      <c r="FR78" s="30">
        <v>266239332</v>
      </c>
      <c r="FS78" s="30">
        <v>53716760</v>
      </c>
      <c r="FT78" s="30">
        <v>452376</v>
      </c>
      <c r="FU78" s="30">
        <v>33424468</v>
      </c>
      <c r="FV78" s="30">
        <v>11742740</v>
      </c>
      <c r="FW78" s="30">
        <v>264997</v>
      </c>
      <c r="FX78" s="30">
        <v>11477743</v>
      </c>
      <c r="FY78" s="30">
        <v>235200</v>
      </c>
      <c r="FZ78" s="30">
        <v>194423</v>
      </c>
      <c r="GA78" s="30">
        <v>1777053</v>
      </c>
      <c r="GB78" s="30">
        <v>5890500</v>
      </c>
      <c r="GC78" s="30">
        <v>8004817</v>
      </c>
      <c r="GD78" s="30">
        <v>0</v>
      </c>
      <c r="GE78" s="30">
        <v>8004817</v>
      </c>
      <c r="GF78" s="30">
        <v>0</v>
      </c>
      <c r="GG78" s="30">
        <v>210800</v>
      </c>
      <c r="GH78" s="30">
        <v>9422400</v>
      </c>
      <c r="GI78" s="30">
        <v>50635152</v>
      </c>
      <c r="GJ78" s="30">
        <v>50635152</v>
      </c>
      <c r="GK78" s="30">
        <v>0</v>
      </c>
      <c r="GL78" s="30">
        <v>144249403</v>
      </c>
      <c r="GM78" s="30">
        <v>6527883</v>
      </c>
      <c r="GN78" s="30">
        <v>499000</v>
      </c>
      <c r="GO78" s="30">
        <v>0</v>
      </c>
      <c r="GP78" s="30">
        <v>50616507</v>
      </c>
      <c r="GQ78" s="30">
        <v>15888917</v>
      </c>
      <c r="GR78" s="30">
        <v>36300</v>
      </c>
      <c r="GS78" s="30">
        <v>0</v>
      </c>
      <c r="GT78" s="30">
        <v>70680796</v>
      </c>
      <c r="GU78" s="30">
        <v>5156218320</v>
      </c>
      <c r="GV78" s="30">
        <v>0</v>
      </c>
      <c r="GW78" s="30">
        <v>0</v>
      </c>
      <c r="GX78" s="30">
        <v>0</v>
      </c>
      <c r="GY78" s="30">
        <v>0</v>
      </c>
      <c r="GZ78" s="30">
        <v>887265370</v>
      </c>
      <c r="HA78" s="30">
        <v>1548912</v>
      </c>
      <c r="HB78" s="30">
        <v>0</v>
      </c>
      <c r="HC78" s="30">
        <v>0</v>
      </c>
      <c r="HD78" s="30">
        <v>4267404038</v>
      </c>
      <c r="HE78" s="30">
        <v>0</v>
      </c>
      <c r="HF78" s="30">
        <v>0</v>
      </c>
      <c r="HG78" s="30">
        <v>0</v>
      </c>
      <c r="HH78" s="30">
        <f t="shared" si="34"/>
        <v>746534014</v>
      </c>
      <c r="HI78" s="30">
        <f t="shared" si="35"/>
        <v>140731356</v>
      </c>
      <c r="HJ78" s="30">
        <v>746534014</v>
      </c>
      <c r="HK78" s="30">
        <v>140731356</v>
      </c>
      <c r="HL78" s="30">
        <v>0</v>
      </c>
      <c r="HM78" s="30">
        <v>0</v>
      </c>
      <c r="HN78" s="30">
        <v>0</v>
      </c>
      <c r="HO78" s="30">
        <v>0</v>
      </c>
      <c r="HP78" s="30">
        <v>251075062</v>
      </c>
      <c r="HQ78" s="30">
        <v>4091470</v>
      </c>
      <c r="HR78" s="30">
        <v>8360782</v>
      </c>
      <c r="HS78" s="30">
        <v>19668536</v>
      </c>
      <c r="HT78" s="30">
        <v>218954274</v>
      </c>
      <c r="HU78" s="30">
        <v>0</v>
      </c>
      <c r="HV78" s="30">
        <v>0</v>
      </c>
      <c r="HW78" s="30">
        <v>0</v>
      </c>
      <c r="HX78" s="30">
        <f t="shared" si="36"/>
        <v>746534014</v>
      </c>
      <c r="HY78" s="30">
        <f t="shared" si="37"/>
        <v>140731356</v>
      </c>
      <c r="HZ78" s="30">
        <v>62624985875</v>
      </c>
      <c r="IA78" s="30">
        <v>61891307928</v>
      </c>
      <c r="IB78" s="30">
        <v>57453733576</v>
      </c>
      <c r="IC78" s="30">
        <v>1581280224</v>
      </c>
      <c r="ID78" s="30">
        <v>1581280224</v>
      </c>
      <c r="IE78" s="30">
        <v>0</v>
      </c>
      <c r="IF78" s="30">
        <v>0</v>
      </c>
      <c r="IG78" s="30">
        <v>39368785184</v>
      </c>
      <c r="IH78" s="30">
        <v>39368785184</v>
      </c>
      <c r="II78" s="30">
        <v>0</v>
      </c>
      <c r="IJ78" s="30">
        <v>0</v>
      </c>
      <c r="IK78" s="30">
        <v>0</v>
      </c>
      <c r="IL78" s="30">
        <v>3253592825</v>
      </c>
      <c r="IM78" s="30">
        <v>1798267782</v>
      </c>
      <c r="IN78" s="30">
        <v>144604126</v>
      </c>
      <c r="IO78" s="30">
        <v>108453094</v>
      </c>
      <c r="IP78" s="30">
        <v>3000535605</v>
      </c>
      <c r="IQ78" s="30">
        <v>0</v>
      </c>
      <c r="IR78" s="30">
        <v>1837152126</v>
      </c>
      <c r="IS78" s="30">
        <v>0</v>
      </c>
      <c r="IT78" s="30">
        <v>0</v>
      </c>
      <c r="IU78" s="30">
        <v>0</v>
      </c>
      <c r="IV78" s="30">
        <v>209836109</v>
      </c>
      <c r="IW78" s="30">
        <v>0</v>
      </c>
      <c r="IX78" s="30">
        <v>1904819326</v>
      </c>
      <c r="IY78" s="30">
        <v>0</v>
      </c>
      <c r="IZ78" s="30">
        <v>0</v>
      </c>
      <c r="JA78" s="30">
        <v>0</v>
      </c>
      <c r="JB78" s="30">
        <v>7500000000</v>
      </c>
      <c r="JC78" s="30">
        <v>0</v>
      </c>
      <c r="JD78" s="30">
        <v>0</v>
      </c>
      <c r="JE78" s="30">
        <v>0</v>
      </c>
      <c r="JF78" s="30">
        <v>0</v>
      </c>
      <c r="JG78" s="30">
        <v>0</v>
      </c>
      <c r="JH78" s="30">
        <v>0</v>
      </c>
      <c r="JI78" s="30">
        <v>0</v>
      </c>
      <c r="JJ78" s="30">
        <v>0</v>
      </c>
      <c r="JK78" s="30">
        <v>0</v>
      </c>
      <c r="JL78" s="30"/>
      <c r="JM78" s="30">
        <v>4437574352</v>
      </c>
      <c r="JN78" s="30">
        <v>0</v>
      </c>
      <c r="JO78" s="30">
        <v>4437574352</v>
      </c>
      <c r="JP78" s="30">
        <v>-46081210</v>
      </c>
      <c r="JQ78" s="30">
        <v>-46081210</v>
      </c>
      <c r="JR78" s="30">
        <v>0</v>
      </c>
      <c r="JS78" s="30">
        <v>0</v>
      </c>
      <c r="JT78" s="30">
        <v>0</v>
      </c>
      <c r="JU78" s="30">
        <v>0</v>
      </c>
      <c r="JV78" s="30">
        <v>0</v>
      </c>
      <c r="JW78" s="30">
        <v>0</v>
      </c>
      <c r="JX78" s="30">
        <v>0</v>
      </c>
      <c r="JY78" s="30">
        <v>0</v>
      </c>
      <c r="JZ78" s="30">
        <v>0</v>
      </c>
      <c r="KA78" s="30">
        <v>0</v>
      </c>
      <c r="KB78" s="30">
        <v>0</v>
      </c>
      <c r="KC78" s="30">
        <v>0</v>
      </c>
      <c r="KD78" s="30">
        <v>0</v>
      </c>
      <c r="KE78" s="30">
        <v>0</v>
      </c>
      <c r="KF78" s="30">
        <v>0</v>
      </c>
      <c r="KG78" s="30">
        <v>0</v>
      </c>
      <c r="KH78" s="30">
        <v>0</v>
      </c>
      <c r="KI78" s="30">
        <v>0</v>
      </c>
      <c r="KJ78" s="43">
        <v>0</v>
      </c>
      <c r="KK78" s="43">
        <v>0</v>
      </c>
      <c r="KL78" s="43">
        <v>0</v>
      </c>
      <c r="KM78" s="30">
        <v>779759157</v>
      </c>
      <c r="KN78" s="30">
        <v>0</v>
      </c>
      <c r="KO78" s="30">
        <v>0</v>
      </c>
      <c r="KP78" s="30">
        <v>4027721</v>
      </c>
      <c r="KQ78" s="30">
        <v>8504138</v>
      </c>
      <c r="KR78" s="30">
        <v>0</v>
      </c>
      <c r="KS78" s="30">
        <v>1573720</v>
      </c>
      <c r="KT78" s="30">
        <v>4436078</v>
      </c>
      <c r="KU78" s="30">
        <v>0</v>
      </c>
      <c r="KV78" s="30">
        <v>75599942</v>
      </c>
      <c r="KW78" s="30">
        <v>0</v>
      </c>
      <c r="KX78" s="30">
        <v>3107508</v>
      </c>
      <c r="KY78" s="30">
        <v>4384455</v>
      </c>
      <c r="KZ78" s="30">
        <v>7557069</v>
      </c>
      <c r="LA78" s="30">
        <v>16462594</v>
      </c>
      <c r="LB78" s="30">
        <v>4492345</v>
      </c>
      <c r="LC78" s="30">
        <v>5438854</v>
      </c>
      <c r="LD78" s="30">
        <v>446855341</v>
      </c>
      <c r="LE78" s="30">
        <v>257846</v>
      </c>
      <c r="LF78" s="30">
        <v>886442</v>
      </c>
      <c r="LG78" s="30">
        <v>0</v>
      </c>
      <c r="LH78" s="30">
        <v>6128453</v>
      </c>
      <c r="LI78" s="30">
        <v>29703754</v>
      </c>
      <c r="LJ78" s="30">
        <v>0</v>
      </c>
      <c r="LK78" s="30">
        <v>0</v>
      </c>
      <c r="LL78" s="30">
        <v>846496</v>
      </c>
      <c r="LM78" s="30">
        <v>1783252</v>
      </c>
      <c r="LN78" s="30">
        <v>6222153</v>
      </c>
      <c r="LO78" s="30">
        <v>43966719</v>
      </c>
      <c r="LP78" s="30">
        <v>1725499</v>
      </c>
      <c r="LQ78" s="30">
        <v>105798778</v>
      </c>
      <c r="LR78" s="31">
        <v>0</v>
      </c>
      <c r="LS78" s="31">
        <v>0</v>
      </c>
      <c r="LT78" s="31">
        <v>0</v>
      </c>
      <c r="LU78" s="31">
        <v>0</v>
      </c>
      <c r="LV78" s="31">
        <v>0</v>
      </c>
      <c r="LW78" s="31">
        <v>0</v>
      </c>
      <c r="LX78" s="31">
        <v>0</v>
      </c>
      <c r="LY78" s="31">
        <v>0</v>
      </c>
      <c r="LZ78" s="31">
        <v>0</v>
      </c>
      <c r="MA78" s="31">
        <v>0</v>
      </c>
      <c r="MB78" s="31">
        <v>0</v>
      </c>
      <c r="MC78" s="31">
        <v>0</v>
      </c>
      <c r="MD78" s="31">
        <v>0</v>
      </c>
      <c r="ME78" s="31">
        <v>0</v>
      </c>
      <c r="MF78" s="31">
        <v>0</v>
      </c>
      <c r="MG78" s="31">
        <v>0</v>
      </c>
      <c r="MH78" s="31">
        <v>0</v>
      </c>
      <c r="MI78" s="31">
        <v>0</v>
      </c>
      <c r="MJ78" s="31">
        <v>0</v>
      </c>
      <c r="MK78" s="31">
        <v>0</v>
      </c>
      <c r="ML78" s="31">
        <v>0</v>
      </c>
      <c r="MM78" s="31">
        <v>0</v>
      </c>
      <c r="MN78" s="31">
        <v>0</v>
      </c>
      <c r="MO78" s="31">
        <v>0</v>
      </c>
      <c r="MP78" s="31">
        <v>0</v>
      </c>
      <c r="MQ78" s="30">
        <v>128887666</v>
      </c>
      <c r="MR78" s="30">
        <v>0</v>
      </c>
      <c r="MS78" s="30">
        <v>206441861044</v>
      </c>
      <c r="MT78" s="30">
        <v>187653164726</v>
      </c>
      <c r="MU78" s="30">
        <v>5459147163</v>
      </c>
      <c r="MV78" s="30">
        <v>5459147163</v>
      </c>
      <c r="MW78" s="30">
        <v>0</v>
      </c>
      <c r="MX78" s="30">
        <v>0</v>
      </c>
      <c r="MY78" s="30">
        <v>0</v>
      </c>
      <c r="MZ78" s="30">
        <v>0</v>
      </c>
      <c r="NA78" s="30">
        <v>0</v>
      </c>
      <c r="NB78" s="30">
        <v>0</v>
      </c>
      <c r="NC78" s="30">
        <v>0</v>
      </c>
      <c r="ND78" s="30">
        <v>0</v>
      </c>
      <c r="NE78" s="30">
        <v>0</v>
      </c>
      <c r="NF78" s="30">
        <v>0</v>
      </c>
      <c r="NG78" s="30">
        <v>1141157011</v>
      </c>
      <c r="NH78" s="30">
        <v>6325861237</v>
      </c>
      <c r="NI78" s="30">
        <v>0</v>
      </c>
      <c r="NJ78" s="30">
        <v>0</v>
      </c>
      <c r="NK78" s="30">
        <v>0</v>
      </c>
      <c r="NL78" s="30">
        <v>0</v>
      </c>
      <c r="NM78" s="30">
        <v>182194017563</v>
      </c>
      <c r="NN78" s="30">
        <v>169729038964</v>
      </c>
      <c r="NO78" s="30">
        <v>745307186</v>
      </c>
      <c r="NP78" s="30">
        <v>4121093088</v>
      </c>
      <c r="NQ78" s="30">
        <v>18249981883</v>
      </c>
      <c r="NR78" s="30">
        <v>1790082962</v>
      </c>
      <c r="NS78" s="30">
        <v>1355541693</v>
      </c>
      <c r="NT78" s="30">
        <v>12464978599</v>
      </c>
      <c r="NU78" s="30">
        <v>685961518</v>
      </c>
      <c r="NV78" s="30">
        <v>1528802662</v>
      </c>
      <c r="NW78" s="30">
        <v>0</v>
      </c>
      <c r="NX78" s="30">
        <v>0</v>
      </c>
      <c r="NY78" s="30">
        <v>0</v>
      </c>
      <c r="NZ78" s="30">
        <v>0</v>
      </c>
      <c r="OA78" s="30">
        <v>2216286226</v>
      </c>
      <c r="OB78" s="30">
        <v>903546442</v>
      </c>
      <c r="OC78" s="30">
        <v>0</v>
      </c>
      <c r="OD78" s="30">
        <v>0</v>
      </c>
      <c r="OE78" s="30">
        <v>0</v>
      </c>
      <c r="OF78" s="30">
        <v>903546442</v>
      </c>
      <c r="OG78" s="30">
        <v>0</v>
      </c>
      <c r="OH78" s="30">
        <v>903546442</v>
      </c>
      <c r="OI78" s="30">
        <v>0</v>
      </c>
      <c r="OJ78" s="30">
        <v>1312739784</v>
      </c>
      <c r="OK78" s="30">
        <v>1098704235</v>
      </c>
      <c r="OL78" s="30">
        <v>1098704235</v>
      </c>
      <c r="OM78" s="30">
        <v>1098704235</v>
      </c>
      <c r="ON78" s="30">
        <v>0</v>
      </c>
      <c r="OO78" s="30">
        <v>214035549</v>
      </c>
      <c r="OP78" s="30">
        <v>3644479</v>
      </c>
      <c r="OQ78" s="30">
        <v>0</v>
      </c>
      <c r="OR78" s="30">
        <v>0</v>
      </c>
      <c r="OS78" s="30">
        <v>5459428945</v>
      </c>
      <c r="OT78" s="30">
        <v>1180429575</v>
      </c>
      <c r="OU78" s="30">
        <v>1180429575</v>
      </c>
      <c r="OV78" s="30">
        <v>0</v>
      </c>
      <c r="OW78" s="30">
        <v>1180429575</v>
      </c>
      <c r="OX78" s="30">
        <v>0</v>
      </c>
      <c r="OY78" s="30">
        <v>0</v>
      </c>
      <c r="OZ78" s="30">
        <v>4278999370</v>
      </c>
      <c r="PA78" s="30">
        <v>3860648408</v>
      </c>
      <c r="PB78" s="30">
        <v>34966630</v>
      </c>
      <c r="PC78" s="30">
        <v>11387456</v>
      </c>
      <c r="PD78" s="30">
        <v>225108</v>
      </c>
      <c r="PE78" s="30">
        <v>54283436</v>
      </c>
      <c r="PF78" s="30">
        <v>125724</v>
      </c>
      <c r="PG78" s="30">
        <v>225487496</v>
      </c>
      <c r="PH78" s="30">
        <v>608084942</v>
      </c>
      <c r="PI78" s="30">
        <v>74899383</v>
      </c>
      <c r="PJ78" s="30">
        <v>10335936</v>
      </c>
      <c r="PK78" s="30">
        <v>36929731</v>
      </c>
      <c r="PL78" s="30">
        <v>1158591169</v>
      </c>
      <c r="PM78" s="30">
        <v>418350962</v>
      </c>
      <c r="PN78" s="30">
        <v>22554161</v>
      </c>
      <c r="PO78" s="30">
        <v>23080732</v>
      </c>
      <c r="PP78" s="30">
        <v>255228335</v>
      </c>
      <c r="PQ78" s="30">
        <v>0</v>
      </c>
      <c r="PR78" s="30">
        <v>0</v>
      </c>
      <c r="PS78" s="30">
        <v>0</v>
      </c>
      <c r="PT78" s="30">
        <v>11112981147</v>
      </c>
      <c r="PU78" s="30">
        <v>11112981147</v>
      </c>
      <c r="PV78" s="30">
        <v>11112981147</v>
      </c>
      <c r="PW78" s="30">
        <v>0</v>
      </c>
      <c r="PX78" s="30">
        <v>731148354</v>
      </c>
      <c r="PY78" s="30">
        <v>10166100578</v>
      </c>
      <c r="PZ78" s="30">
        <v>77941176</v>
      </c>
      <c r="QA78" s="30">
        <v>0</v>
      </c>
      <c r="QB78" s="30">
        <v>0</v>
      </c>
      <c r="QC78" s="30">
        <v>0</v>
      </c>
      <c r="QD78" s="30">
        <v>0</v>
      </c>
      <c r="QE78" s="30">
        <v>0</v>
      </c>
      <c r="QF78" s="30">
        <v>0</v>
      </c>
      <c r="QG78" s="30">
        <v>0</v>
      </c>
      <c r="QH78" s="30">
        <v>0</v>
      </c>
      <c r="QI78" s="30">
        <v>0</v>
      </c>
      <c r="QJ78" s="30">
        <v>0</v>
      </c>
      <c r="QK78" s="30">
        <v>0</v>
      </c>
      <c r="QL78" s="30">
        <v>0</v>
      </c>
      <c r="QM78" s="30">
        <v>0</v>
      </c>
      <c r="QN78" s="30">
        <v>0</v>
      </c>
      <c r="QO78" s="30">
        <v>407823582890</v>
      </c>
      <c r="QP78" s="30">
        <v>284755412247</v>
      </c>
      <c r="QQ78" s="30">
        <v>158262368</v>
      </c>
      <c r="QR78" s="30">
        <v>157882368</v>
      </c>
      <c r="QS78" s="30">
        <v>380000</v>
      </c>
      <c r="QT78" s="30">
        <v>0</v>
      </c>
      <c r="QU78" s="30">
        <v>0</v>
      </c>
      <c r="QV78" s="30">
        <v>0</v>
      </c>
      <c r="QW78" s="30">
        <v>1454661252</v>
      </c>
      <c r="QX78" s="30">
        <v>1453937333</v>
      </c>
      <c r="QY78" s="30">
        <v>723919</v>
      </c>
      <c r="QZ78" s="30">
        <v>283142488627</v>
      </c>
      <c r="RA78" s="30">
        <v>0</v>
      </c>
      <c r="RB78" s="30">
        <v>0</v>
      </c>
      <c r="RC78" s="30">
        <v>0</v>
      </c>
      <c r="RD78" s="30">
        <v>0</v>
      </c>
      <c r="RE78" s="30">
        <v>0</v>
      </c>
      <c r="RF78" s="30">
        <v>0</v>
      </c>
      <c r="RG78" s="30">
        <v>0</v>
      </c>
      <c r="RH78" s="30">
        <v>0</v>
      </c>
      <c r="RI78" s="30">
        <v>123068170643</v>
      </c>
      <c r="RJ78" s="30">
        <v>2942239031</v>
      </c>
      <c r="RK78" s="30">
        <v>2942239031</v>
      </c>
      <c r="RL78" s="30">
        <v>2403152043</v>
      </c>
      <c r="RM78" s="30">
        <v>290236934</v>
      </c>
      <c r="RN78" s="30">
        <v>117402431</v>
      </c>
      <c r="RO78" s="30">
        <v>0</v>
      </c>
      <c r="RP78" s="30">
        <v>0</v>
      </c>
      <c r="RQ78" s="30">
        <v>0</v>
      </c>
      <c r="RR78" s="30">
        <v>0</v>
      </c>
      <c r="RS78" s="30">
        <v>0</v>
      </c>
      <c r="RT78" s="30">
        <v>11593318</v>
      </c>
      <c r="RU78" s="30">
        <v>0</v>
      </c>
      <c r="RV78" s="30">
        <v>91462477</v>
      </c>
      <c r="RW78" s="30">
        <v>4554170</v>
      </c>
      <c r="RX78" s="30">
        <v>0</v>
      </c>
      <c r="RY78" s="30">
        <v>0</v>
      </c>
      <c r="RZ78" s="30">
        <v>0</v>
      </c>
      <c r="SA78" s="30">
        <v>0</v>
      </c>
      <c r="SB78" s="30">
        <v>0</v>
      </c>
      <c r="SC78" s="30">
        <v>0</v>
      </c>
      <c r="SD78" s="30">
        <v>0</v>
      </c>
      <c r="SE78" s="30">
        <v>0</v>
      </c>
      <c r="SF78" s="30">
        <v>0</v>
      </c>
      <c r="SG78" s="30">
        <v>0</v>
      </c>
      <c r="SH78" s="30">
        <v>23837658</v>
      </c>
      <c r="SI78" s="30">
        <v>0</v>
      </c>
      <c r="SJ78" s="30">
        <v>0</v>
      </c>
      <c r="SK78" s="30">
        <v>0</v>
      </c>
      <c r="SL78" s="30">
        <v>0</v>
      </c>
      <c r="SM78" s="30">
        <v>0</v>
      </c>
      <c r="SN78" s="30">
        <v>0</v>
      </c>
      <c r="SO78" s="30">
        <v>0</v>
      </c>
      <c r="SP78" s="30">
        <v>0</v>
      </c>
      <c r="SQ78" s="30">
        <v>0</v>
      </c>
      <c r="SR78" s="30">
        <v>0</v>
      </c>
      <c r="SS78" s="30">
        <v>0</v>
      </c>
      <c r="ST78" s="30">
        <v>0</v>
      </c>
      <c r="SU78" s="30">
        <v>0</v>
      </c>
      <c r="SV78" s="30">
        <v>0</v>
      </c>
      <c r="SW78" s="30">
        <v>0</v>
      </c>
      <c r="SX78" s="30">
        <v>0</v>
      </c>
      <c r="SY78" s="30">
        <v>0</v>
      </c>
      <c r="SZ78" s="30">
        <v>0</v>
      </c>
      <c r="TA78" s="30">
        <v>0</v>
      </c>
      <c r="TB78" s="30">
        <v>0</v>
      </c>
      <c r="TC78" s="30">
        <v>0</v>
      </c>
      <c r="TD78" s="30">
        <v>0</v>
      </c>
      <c r="TE78" s="30">
        <v>0</v>
      </c>
      <c r="TF78" s="30">
        <v>0</v>
      </c>
      <c r="TG78" s="30">
        <v>0</v>
      </c>
      <c r="TH78" s="30">
        <v>0</v>
      </c>
      <c r="TI78" s="30">
        <f t="shared" si="39"/>
        <v>407639365</v>
      </c>
      <c r="TJ78" s="30">
        <f t="shared" si="31"/>
        <v>120000000000</v>
      </c>
      <c r="TK78" s="30">
        <v>120000000000</v>
      </c>
      <c r="TL78" s="30">
        <v>0</v>
      </c>
      <c r="TM78" s="30">
        <v>0</v>
      </c>
      <c r="TN78" s="30">
        <v>0</v>
      </c>
      <c r="TO78" s="30">
        <v>0</v>
      </c>
      <c r="TP78" s="30">
        <v>0</v>
      </c>
      <c r="TQ78" s="30">
        <v>0</v>
      </c>
      <c r="TR78" s="30">
        <v>120000000000</v>
      </c>
      <c r="TS78" s="30">
        <v>0</v>
      </c>
      <c r="TT78" s="30">
        <v>0</v>
      </c>
      <c r="TU78" s="30">
        <v>125931612</v>
      </c>
      <c r="TV78" s="30">
        <v>0</v>
      </c>
      <c r="TW78" s="30">
        <v>62750279</v>
      </c>
      <c r="TX78" s="30">
        <v>242000</v>
      </c>
      <c r="TY78" s="30">
        <v>62939333</v>
      </c>
      <c r="TZ78" s="30">
        <v>0</v>
      </c>
      <c r="UA78" s="30">
        <v>0</v>
      </c>
      <c r="UB78" s="30">
        <v>0</v>
      </c>
      <c r="UC78" s="30">
        <v>0</v>
      </c>
      <c r="UD78" s="30">
        <v>0</v>
      </c>
      <c r="UE78" s="30">
        <v>0</v>
      </c>
      <c r="UF78" s="30">
        <v>0</v>
      </c>
      <c r="UG78" s="30">
        <f t="shared" si="32"/>
        <v>762957495373</v>
      </c>
      <c r="UH78" s="1">
        <v>1381216025121</v>
      </c>
      <c r="UI78" s="1">
        <f>UH78-SUM($UG$76:UG78)</f>
        <v>0</v>
      </c>
    </row>
    <row r="79" spans="2:555">
      <c r="B79" s="58">
        <v>40634</v>
      </c>
      <c r="C79" s="30">
        <v>178032855632</v>
      </c>
      <c r="D79" s="30">
        <v>99543281061</v>
      </c>
      <c r="E79" s="30">
        <v>87436387686</v>
      </c>
      <c r="F79" s="30">
        <v>4790555</v>
      </c>
      <c r="G79" s="30">
        <v>637440</v>
      </c>
      <c r="H79" s="30">
        <v>54854279745</v>
      </c>
      <c r="I79" s="30">
        <v>48035892772.832703</v>
      </c>
      <c r="J79" s="30">
        <v>6818386972.1672993</v>
      </c>
      <c r="K79" s="30">
        <v>0</v>
      </c>
      <c r="L79" s="30">
        <v>3136437463</v>
      </c>
      <c r="M79" s="30">
        <v>24035721182</v>
      </c>
      <c r="N79" s="30">
        <v>24035721182</v>
      </c>
      <c r="O79" s="30">
        <v>0</v>
      </c>
      <c r="P79" s="30">
        <v>472216632</v>
      </c>
      <c r="Q79" s="30">
        <v>2457333419</v>
      </c>
      <c r="R79" s="30">
        <v>2474971250</v>
      </c>
      <c r="S79" s="30">
        <v>12106893375</v>
      </c>
      <c r="T79" s="30">
        <v>3387556000</v>
      </c>
      <c r="U79" s="30">
        <v>3985360000</v>
      </c>
      <c r="V79" s="30">
        <v>7372916000</v>
      </c>
      <c r="W79" s="30">
        <v>74545996</v>
      </c>
      <c r="X79" s="30">
        <v>1050791021</v>
      </c>
      <c r="Y79" s="30">
        <v>106374548</v>
      </c>
      <c r="Z79" s="30">
        <v>0</v>
      </c>
      <c r="AA79" s="30">
        <v>0</v>
      </c>
      <c r="AB79" s="30">
        <v>93817593</v>
      </c>
      <c r="AC79" s="30">
        <v>17120323</v>
      </c>
      <c r="AD79" s="30">
        <v>3097253060</v>
      </c>
      <c r="AE79" s="30">
        <v>294074834</v>
      </c>
      <c r="AF79" s="30">
        <v>294074834</v>
      </c>
      <c r="AG79" s="30">
        <v>0</v>
      </c>
      <c r="AH79" s="30">
        <v>0</v>
      </c>
      <c r="AI79" s="30">
        <v>78489574571</v>
      </c>
      <c r="AJ79" s="30">
        <v>104129672</v>
      </c>
      <c r="AK79" s="30">
        <v>102836329</v>
      </c>
      <c r="AL79" s="30">
        <v>1293343</v>
      </c>
      <c r="AM79" s="30">
        <v>0</v>
      </c>
      <c r="AN79" s="30">
        <v>0</v>
      </c>
      <c r="AO79" s="30">
        <v>885456255</v>
      </c>
      <c r="AP79" s="30">
        <v>871927847</v>
      </c>
      <c r="AQ79" s="30">
        <v>205106</v>
      </c>
      <c r="AR79" s="30">
        <v>10689197</v>
      </c>
      <c r="AS79" s="30">
        <v>76650</v>
      </c>
      <c r="AT79" s="30">
        <v>0</v>
      </c>
      <c r="AU79" s="30">
        <v>2416690</v>
      </c>
      <c r="AV79" s="30">
        <v>0</v>
      </c>
      <c r="AW79" s="30">
        <v>0</v>
      </c>
      <c r="AX79" s="30">
        <v>140765</v>
      </c>
      <c r="AY79" s="30">
        <v>0</v>
      </c>
      <c r="AZ79" s="30">
        <v>0</v>
      </c>
      <c r="BA79" s="30">
        <v>0</v>
      </c>
      <c r="BB79" s="30">
        <v>0</v>
      </c>
      <c r="BC79" s="30">
        <v>0</v>
      </c>
      <c r="BD79" s="30">
        <v>3022904442</v>
      </c>
      <c r="BE79" s="30">
        <v>376748</v>
      </c>
      <c r="BF79" s="30">
        <v>2308019805</v>
      </c>
      <c r="BG79" s="30">
        <v>561139923</v>
      </c>
      <c r="BH79" s="30">
        <v>16942</v>
      </c>
      <c r="BI79" s="30">
        <v>2054</v>
      </c>
      <c r="BJ79" s="30">
        <v>0</v>
      </c>
      <c r="BK79" s="30">
        <v>19141962</v>
      </c>
      <c r="BL79" s="30">
        <v>7280254</v>
      </c>
      <c r="BM79" s="30">
        <v>0</v>
      </c>
      <c r="BN79" s="30">
        <v>6151563</v>
      </c>
      <c r="BO79" s="30">
        <v>0</v>
      </c>
      <c r="BP79" s="30">
        <v>0</v>
      </c>
      <c r="BQ79" s="30">
        <v>0</v>
      </c>
      <c r="BR79" s="30">
        <v>120775191</v>
      </c>
      <c r="BS79" s="30">
        <v>0</v>
      </c>
      <c r="BT79" s="30">
        <v>118107247</v>
      </c>
      <c r="BU79" s="30">
        <v>0</v>
      </c>
      <c r="BV79" s="30">
        <v>744865</v>
      </c>
      <c r="BW79" s="30">
        <v>271783</v>
      </c>
      <c r="BX79" s="30">
        <v>0</v>
      </c>
      <c r="BY79" s="30">
        <v>117090599</v>
      </c>
      <c r="BZ79" s="30">
        <v>0</v>
      </c>
      <c r="CA79" s="30">
        <v>0</v>
      </c>
      <c r="CB79" s="30">
        <v>0</v>
      </c>
      <c r="CC79" s="30">
        <v>4207054252</v>
      </c>
      <c r="CD79" s="30">
        <v>6322513</v>
      </c>
      <c r="CE79" s="30">
        <v>5900846631</v>
      </c>
      <c r="CF79" s="30">
        <v>121364626</v>
      </c>
      <c r="CG79" s="30">
        <v>2467971548</v>
      </c>
      <c r="CH79" s="30">
        <v>48220971</v>
      </c>
      <c r="CI79" s="30">
        <v>19276970</v>
      </c>
      <c r="CJ79" s="30">
        <v>1110854</v>
      </c>
      <c r="CK79" s="30">
        <v>6323020</v>
      </c>
      <c r="CL79" s="30">
        <v>3421286</v>
      </c>
      <c r="CM79" s="30">
        <v>404779</v>
      </c>
      <c r="CN79" s="30">
        <v>317176</v>
      </c>
      <c r="CO79" s="30">
        <v>256800</v>
      </c>
      <c r="CP79" s="30">
        <v>7443055</v>
      </c>
      <c r="CQ79" s="30">
        <v>0</v>
      </c>
      <c r="CR79" s="30">
        <v>0</v>
      </c>
      <c r="CS79" s="30">
        <v>3219937048</v>
      </c>
      <c r="CT79" s="30">
        <v>416739033</v>
      </c>
      <c r="CU79" s="30">
        <v>0</v>
      </c>
      <c r="CV79" s="30">
        <v>40934542</v>
      </c>
      <c r="CW79" s="30">
        <v>16353197</v>
      </c>
      <c r="CX79" s="30">
        <v>7960712</v>
      </c>
      <c r="CY79" s="30">
        <v>511540</v>
      </c>
      <c r="CZ79" s="30">
        <v>2714180154</v>
      </c>
      <c r="DA79" s="30">
        <v>2403288607</v>
      </c>
      <c r="DB79" s="30">
        <v>264991799</v>
      </c>
      <c r="DC79" s="30">
        <v>0</v>
      </c>
      <c r="DD79" s="30">
        <v>45899748</v>
      </c>
      <c r="DE79" s="30">
        <v>0</v>
      </c>
      <c r="DF79" s="30">
        <v>15302276</v>
      </c>
      <c r="DG79" s="30">
        <v>7955594</v>
      </c>
      <c r="DH79" s="30">
        <v>0</v>
      </c>
      <c r="DI79" s="30">
        <v>1989580</v>
      </c>
      <c r="DJ79" s="30">
        <v>0</v>
      </c>
      <c r="DK79" s="30">
        <v>1989580</v>
      </c>
      <c r="DL79" s="30">
        <v>0</v>
      </c>
      <c r="DM79" s="30">
        <v>457880135</v>
      </c>
      <c r="DN79" s="30">
        <v>32113917</v>
      </c>
      <c r="DO79" s="30">
        <v>7300867</v>
      </c>
      <c r="DP79" s="30">
        <v>6431943</v>
      </c>
      <c r="DQ79" s="30">
        <v>868924</v>
      </c>
      <c r="DR79" s="30">
        <v>407105893</v>
      </c>
      <c r="DS79" s="30">
        <v>18586968</v>
      </c>
      <c r="DT79" s="30">
        <v>17026147</v>
      </c>
      <c r="DU79" s="30">
        <v>1378635</v>
      </c>
      <c r="DV79" s="30">
        <v>182186</v>
      </c>
      <c r="DW79" s="30">
        <v>9415100</v>
      </c>
      <c r="DX79" s="30">
        <v>739800</v>
      </c>
      <c r="DY79" s="30">
        <v>1374800</v>
      </c>
      <c r="DZ79" s="30">
        <v>0</v>
      </c>
      <c r="EA79" s="30">
        <v>7300500</v>
      </c>
      <c r="EB79" s="30">
        <v>0</v>
      </c>
      <c r="EC79" s="30">
        <v>9073932</v>
      </c>
      <c r="ED79" s="30">
        <v>24287</v>
      </c>
      <c r="EE79" s="30">
        <v>9043800</v>
      </c>
      <c r="EF79" s="30">
        <v>5845</v>
      </c>
      <c r="EG79" s="30">
        <v>30030000</v>
      </c>
      <c r="EH79" s="30">
        <v>30030000</v>
      </c>
      <c r="EI79" s="30">
        <v>0</v>
      </c>
      <c r="EJ79" s="30">
        <v>0</v>
      </c>
      <c r="EK79" s="30">
        <v>41042925</v>
      </c>
      <c r="EL79" s="30">
        <v>70699</v>
      </c>
      <c r="EM79" s="30">
        <v>494894</v>
      </c>
      <c r="EN79" s="30">
        <v>24640031</v>
      </c>
      <c r="EO79" s="30">
        <v>1979577</v>
      </c>
      <c r="EP79" s="30">
        <v>318146</v>
      </c>
      <c r="EQ79" s="30">
        <v>0</v>
      </c>
      <c r="ER79" s="30">
        <v>70699</v>
      </c>
      <c r="ES79" s="30">
        <v>866065</v>
      </c>
      <c r="ET79" s="30">
        <v>724667</v>
      </c>
      <c r="EU79" s="30">
        <v>4067923</v>
      </c>
      <c r="EV79" s="30">
        <v>1651667</v>
      </c>
      <c r="EW79" s="30">
        <v>35225877</v>
      </c>
      <c r="EX79" s="30">
        <v>0</v>
      </c>
      <c r="EY79" s="30">
        <v>671642</v>
      </c>
      <c r="EZ79" s="30">
        <v>26105680</v>
      </c>
      <c r="FA79" s="30">
        <v>8448555</v>
      </c>
      <c r="FB79" s="30">
        <v>0</v>
      </c>
      <c r="FC79" s="30">
        <v>185400</v>
      </c>
      <c r="FD79" s="30">
        <v>0</v>
      </c>
      <c r="FE79" s="30">
        <v>0</v>
      </c>
      <c r="FF79" s="30">
        <v>230640900</v>
      </c>
      <c r="FG79" s="30">
        <v>11359458</v>
      </c>
      <c r="FH79" s="30">
        <v>919090</v>
      </c>
      <c r="FI79" s="30">
        <v>0</v>
      </c>
      <c r="FJ79" s="30">
        <v>9432225</v>
      </c>
      <c r="FK79" s="30">
        <v>2634225</v>
      </c>
      <c r="FL79" s="30">
        <v>0</v>
      </c>
      <c r="FM79" s="30">
        <v>0</v>
      </c>
      <c r="FN79" s="30">
        <v>0</v>
      </c>
      <c r="FO79" s="30">
        <v>6798000</v>
      </c>
      <c r="FP79" s="30">
        <v>1008143</v>
      </c>
      <c r="FQ79" s="30">
        <v>0</v>
      </c>
      <c r="FR79" s="30">
        <v>225783443</v>
      </c>
      <c r="FS79" s="30">
        <v>60213086</v>
      </c>
      <c r="FT79" s="30">
        <v>135713</v>
      </c>
      <c r="FU79" s="30">
        <v>20488060</v>
      </c>
      <c r="FV79" s="30">
        <v>30309191</v>
      </c>
      <c r="FW79" s="30">
        <v>99374</v>
      </c>
      <c r="FX79" s="30">
        <v>30209817</v>
      </c>
      <c r="FY79" s="30">
        <v>19600</v>
      </c>
      <c r="FZ79" s="30">
        <v>176748</v>
      </c>
      <c r="GA79" s="30">
        <v>4442774</v>
      </c>
      <c r="GB79" s="30">
        <v>4641000</v>
      </c>
      <c r="GC79" s="30">
        <v>5578191</v>
      </c>
      <c r="GD79" s="30">
        <v>0</v>
      </c>
      <c r="GE79" s="30">
        <v>5578191</v>
      </c>
      <c r="GF79" s="30">
        <v>0</v>
      </c>
      <c r="GG79" s="30">
        <v>0</v>
      </c>
      <c r="GH79" s="30">
        <v>6839500</v>
      </c>
      <c r="GI79" s="30">
        <v>51850093</v>
      </c>
      <c r="GJ79" s="30">
        <v>51850093</v>
      </c>
      <c r="GK79" s="30">
        <v>0</v>
      </c>
      <c r="GL79" s="30">
        <v>101302573</v>
      </c>
      <c r="GM79" s="30">
        <v>4972561</v>
      </c>
      <c r="GN79" s="30">
        <v>72000</v>
      </c>
      <c r="GO79" s="30">
        <v>0</v>
      </c>
      <c r="GP79" s="30">
        <v>33722712</v>
      </c>
      <c r="GQ79" s="30">
        <v>11398494</v>
      </c>
      <c r="GR79" s="30">
        <v>49500</v>
      </c>
      <c r="GS79" s="30">
        <v>0</v>
      </c>
      <c r="GT79" s="30">
        <v>51087306</v>
      </c>
      <c r="GU79" s="30">
        <v>1508907341</v>
      </c>
      <c r="GV79" s="30">
        <v>0</v>
      </c>
      <c r="GW79" s="30">
        <v>0</v>
      </c>
      <c r="GX79" s="30">
        <v>0</v>
      </c>
      <c r="GY79" s="30">
        <v>0</v>
      </c>
      <c r="GZ79" s="30">
        <v>1508734753</v>
      </c>
      <c r="HA79" s="30">
        <v>172588</v>
      </c>
      <c r="HB79" s="30">
        <v>0</v>
      </c>
      <c r="HC79" s="30">
        <v>0</v>
      </c>
      <c r="HD79" s="30">
        <v>0</v>
      </c>
      <c r="HE79" s="30">
        <v>0</v>
      </c>
      <c r="HF79" s="30">
        <v>0</v>
      </c>
      <c r="HG79" s="30">
        <v>0</v>
      </c>
      <c r="HH79" s="30">
        <f t="shared" si="34"/>
        <v>1354761976</v>
      </c>
      <c r="HI79" s="30">
        <f t="shared" si="35"/>
        <v>153972777</v>
      </c>
      <c r="HJ79" s="30">
        <v>1354761976</v>
      </c>
      <c r="HK79" s="30">
        <v>153972777</v>
      </c>
      <c r="HL79" s="30">
        <v>0</v>
      </c>
      <c r="HM79" s="30">
        <v>0</v>
      </c>
      <c r="HN79" s="30">
        <v>0</v>
      </c>
      <c r="HO79" s="30">
        <v>0</v>
      </c>
      <c r="HP79" s="30">
        <v>24075468</v>
      </c>
      <c r="HQ79" s="30">
        <v>2947374</v>
      </c>
      <c r="HR79" s="30">
        <v>3470921</v>
      </c>
      <c r="HS79" s="30">
        <v>17657173</v>
      </c>
      <c r="HT79" s="30">
        <v>0</v>
      </c>
      <c r="HU79" s="30">
        <v>0</v>
      </c>
      <c r="HV79" s="30">
        <v>0</v>
      </c>
      <c r="HW79" s="30">
        <v>0</v>
      </c>
      <c r="HX79" s="30">
        <f t="shared" si="36"/>
        <v>1354761976</v>
      </c>
      <c r="HY79" s="30">
        <f t="shared" si="37"/>
        <v>153972777</v>
      </c>
      <c r="HZ79" s="30">
        <v>62044210968</v>
      </c>
      <c r="IA79" s="30">
        <v>57220145722</v>
      </c>
      <c r="IB79" s="30">
        <v>53146767565</v>
      </c>
      <c r="IC79" s="30">
        <v>0</v>
      </c>
      <c r="ID79" s="30">
        <v>0</v>
      </c>
      <c r="IE79" s="30">
        <v>0</v>
      </c>
      <c r="IF79" s="30">
        <v>0</v>
      </c>
      <c r="IG79" s="30">
        <v>47865628677</v>
      </c>
      <c r="IH79" s="30">
        <v>39297506033</v>
      </c>
      <c r="II79" s="30">
        <v>0</v>
      </c>
      <c r="IJ79" s="30">
        <v>8568122644</v>
      </c>
      <c r="IK79" s="30">
        <v>0</v>
      </c>
      <c r="IL79" s="30">
        <v>3253592825</v>
      </c>
      <c r="IM79" s="30">
        <v>1817709954</v>
      </c>
      <c r="IN79" s="30">
        <v>144604126</v>
      </c>
      <c r="IO79" s="30">
        <v>108453094</v>
      </c>
      <c r="IP79" s="30">
        <v>3000535605</v>
      </c>
      <c r="IQ79" s="30">
        <v>0</v>
      </c>
      <c r="IR79" s="30">
        <v>0</v>
      </c>
      <c r="IS79" s="30">
        <v>0</v>
      </c>
      <c r="IT79" s="30">
        <v>0</v>
      </c>
      <c r="IU79" s="30">
        <v>0</v>
      </c>
      <c r="IV79" s="30">
        <v>209836109</v>
      </c>
      <c r="IW79" s="30">
        <v>0</v>
      </c>
      <c r="IX79" s="30">
        <v>0</v>
      </c>
      <c r="IY79" s="30">
        <v>0</v>
      </c>
      <c r="IZ79" s="30">
        <v>0</v>
      </c>
      <c r="JA79" s="30">
        <v>0</v>
      </c>
      <c r="JB79" s="30">
        <v>0</v>
      </c>
      <c r="JC79" s="30">
        <v>0</v>
      </c>
      <c r="JD79" s="30">
        <v>0</v>
      </c>
      <c r="JE79" s="30">
        <v>0</v>
      </c>
      <c r="JF79" s="30">
        <v>0</v>
      </c>
      <c r="JG79" s="30">
        <v>0</v>
      </c>
      <c r="JH79" s="30">
        <v>0</v>
      </c>
      <c r="JI79" s="30">
        <v>0</v>
      </c>
      <c r="JJ79" s="30">
        <v>0</v>
      </c>
      <c r="JK79" s="30">
        <v>0</v>
      </c>
      <c r="JL79" s="30"/>
      <c r="JM79" s="30">
        <v>4073378157</v>
      </c>
      <c r="JN79" s="30">
        <v>0</v>
      </c>
      <c r="JO79" s="30">
        <v>4073378157</v>
      </c>
      <c r="JP79" s="30">
        <v>1166181841</v>
      </c>
      <c r="JQ79" s="30">
        <v>0</v>
      </c>
      <c r="JR79" s="30">
        <v>0</v>
      </c>
      <c r="JS79" s="30">
        <v>0</v>
      </c>
      <c r="JT79" s="30">
        <v>0</v>
      </c>
      <c r="JU79" s="30">
        <v>0</v>
      </c>
      <c r="JV79" s="30">
        <v>0</v>
      </c>
      <c r="JW79" s="30">
        <v>0</v>
      </c>
      <c r="JX79" s="30">
        <v>0</v>
      </c>
      <c r="JY79" s="30">
        <v>0</v>
      </c>
      <c r="JZ79" s="30">
        <v>0</v>
      </c>
      <c r="KA79" s="30">
        <v>0</v>
      </c>
      <c r="KB79" s="30">
        <v>0</v>
      </c>
      <c r="KC79" s="30">
        <v>0</v>
      </c>
      <c r="KD79" s="30">
        <v>0</v>
      </c>
      <c r="KE79" s="30">
        <v>0</v>
      </c>
      <c r="KF79" s="30">
        <v>0</v>
      </c>
      <c r="KG79" s="30">
        <v>0</v>
      </c>
      <c r="KH79" s="30">
        <v>0</v>
      </c>
      <c r="KI79" s="30">
        <v>1166181841</v>
      </c>
      <c r="KJ79" s="30">
        <v>0</v>
      </c>
      <c r="KK79" s="30">
        <v>0</v>
      </c>
      <c r="KL79" s="30">
        <v>0</v>
      </c>
      <c r="KM79" s="30">
        <v>3657883405</v>
      </c>
      <c r="KN79" s="30">
        <v>2803671126</v>
      </c>
      <c r="KO79" s="30">
        <v>76524794</v>
      </c>
      <c r="KP79" s="30">
        <v>4027721</v>
      </c>
      <c r="KQ79" s="30">
        <v>8504138</v>
      </c>
      <c r="KR79" s="30">
        <v>0</v>
      </c>
      <c r="KS79" s="30">
        <v>1573720</v>
      </c>
      <c r="KT79" s="30">
        <v>4436078</v>
      </c>
      <c r="KU79" s="30">
        <v>0</v>
      </c>
      <c r="KV79" s="30">
        <v>75599942</v>
      </c>
      <c r="KW79" s="30">
        <v>0</v>
      </c>
      <c r="KX79" s="30">
        <v>1035836</v>
      </c>
      <c r="KY79" s="30">
        <v>4384455</v>
      </c>
      <c r="KZ79" s="30">
        <v>7557069</v>
      </c>
      <c r="LA79" s="30">
        <v>16462594</v>
      </c>
      <c r="LB79" s="30">
        <v>4492345</v>
      </c>
      <c r="LC79" s="30">
        <v>5438854</v>
      </c>
      <c r="LD79" s="30">
        <v>446855341</v>
      </c>
      <c r="LE79" s="30">
        <v>257846</v>
      </c>
      <c r="LF79" s="30">
        <v>886442</v>
      </c>
      <c r="LG79" s="30">
        <v>0</v>
      </c>
      <c r="LH79" s="30">
        <v>6128453</v>
      </c>
      <c r="LI79" s="30">
        <v>29703754</v>
      </c>
      <c r="LJ79" s="30">
        <v>0</v>
      </c>
      <c r="LK79" s="30">
        <v>0</v>
      </c>
      <c r="LL79" s="30">
        <v>846496</v>
      </c>
      <c r="LM79" s="30">
        <v>1783252</v>
      </c>
      <c r="LN79" s="30">
        <v>6222153</v>
      </c>
      <c r="LO79" s="30">
        <v>43966719</v>
      </c>
      <c r="LP79" s="30">
        <v>1725499</v>
      </c>
      <c r="LQ79" s="30">
        <v>105798778</v>
      </c>
      <c r="LR79" s="31">
        <v>0</v>
      </c>
      <c r="LS79" s="31">
        <v>0</v>
      </c>
      <c r="LT79" s="31">
        <v>0</v>
      </c>
      <c r="LU79" s="31">
        <v>0</v>
      </c>
      <c r="LV79" s="31">
        <v>0</v>
      </c>
      <c r="LW79" s="31">
        <v>0</v>
      </c>
      <c r="LX79" s="31">
        <v>0</v>
      </c>
      <c r="LY79" s="31">
        <v>0</v>
      </c>
      <c r="LZ79" s="31">
        <v>0</v>
      </c>
      <c r="MA79" s="31">
        <v>0</v>
      </c>
      <c r="MB79" s="31">
        <v>0</v>
      </c>
      <c r="MC79" s="31">
        <v>0</v>
      </c>
      <c r="MD79" s="31">
        <v>0</v>
      </c>
      <c r="ME79" s="31">
        <v>0</v>
      </c>
      <c r="MF79" s="31">
        <v>0</v>
      </c>
      <c r="MG79" s="31">
        <v>0</v>
      </c>
      <c r="MH79" s="31">
        <v>0</v>
      </c>
      <c r="MI79" s="31">
        <v>0</v>
      </c>
      <c r="MJ79" s="31">
        <v>0</v>
      </c>
      <c r="MK79" s="31">
        <v>0</v>
      </c>
      <c r="ML79" s="31">
        <v>0</v>
      </c>
      <c r="MM79" s="31">
        <v>0</v>
      </c>
      <c r="MN79" s="31">
        <v>0</v>
      </c>
      <c r="MO79" s="31">
        <v>0</v>
      </c>
      <c r="MP79" s="31">
        <v>0</v>
      </c>
      <c r="MQ79" s="30">
        <v>5982092</v>
      </c>
      <c r="MR79" s="30">
        <v>0</v>
      </c>
      <c r="MS79" s="30">
        <v>42479071665</v>
      </c>
      <c r="MT79" s="30">
        <v>40055412709</v>
      </c>
      <c r="MU79" s="30">
        <v>39223599678</v>
      </c>
      <c r="MV79" s="30">
        <v>0</v>
      </c>
      <c r="MW79" s="30">
        <v>0</v>
      </c>
      <c r="MX79" s="30">
        <v>0</v>
      </c>
      <c r="MY79" s="30">
        <v>0</v>
      </c>
      <c r="MZ79" s="30">
        <v>37712300466</v>
      </c>
      <c r="NA79" s="30">
        <v>9062144262</v>
      </c>
      <c r="NB79" s="30">
        <v>9062144262</v>
      </c>
      <c r="NC79" s="30">
        <v>0</v>
      </c>
      <c r="ND79" s="30">
        <v>28650156204</v>
      </c>
      <c r="NE79" s="30">
        <v>28650156204</v>
      </c>
      <c r="NF79" s="30">
        <v>0</v>
      </c>
      <c r="NG79" s="30">
        <v>1511299212</v>
      </c>
      <c r="NH79" s="30">
        <v>0</v>
      </c>
      <c r="NI79" s="30">
        <v>0</v>
      </c>
      <c r="NJ79" s="30">
        <v>0</v>
      </c>
      <c r="NK79" s="30">
        <v>0</v>
      </c>
      <c r="NL79" s="30">
        <v>0</v>
      </c>
      <c r="NM79" s="30">
        <v>831813031</v>
      </c>
      <c r="NN79" s="30">
        <v>375243076</v>
      </c>
      <c r="NO79" s="30">
        <v>0</v>
      </c>
      <c r="NP79" s="30">
        <v>0</v>
      </c>
      <c r="NQ79" s="30">
        <v>-17958658263</v>
      </c>
      <c r="NR79" s="30">
        <v>0</v>
      </c>
      <c r="NS79" s="30">
        <v>0</v>
      </c>
      <c r="NT79" s="30">
        <v>456569955</v>
      </c>
      <c r="NU79" s="30">
        <v>456569955</v>
      </c>
      <c r="NV79" s="30">
        <v>0</v>
      </c>
      <c r="NW79" s="30">
        <v>0</v>
      </c>
      <c r="NX79" s="30">
        <v>0</v>
      </c>
      <c r="NY79" s="30">
        <v>0</v>
      </c>
      <c r="NZ79" s="30">
        <v>0</v>
      </c>
      <c r="OA79" s="30">
        <v>1221235680</v>
      </c>
      <c r="OB79" s="30">
        <v>1217526688</v>
      </c>
      <c r="OC79" s="30">
        <v>0</v>
      </c>
      <c r="OD79" s="30">
        <v>0</v>
      </c>
      <c r="OE79" s="30">
        <v>0</v>
      </c>
      <c r="OF79" s="30">
        <v>1217526688</v>
      </c>
      <c r="OG79" s="30">
        <v>0</v>
      </c>
      <c r="OH79" s="30">
        <v>1217526688</v>
      </c>
      <c r="OI79" s="30">
        <v>0</v>
      </c>
      <c r="OJ79" s="30">
        <v>3708992</v>
      </c>
      <c r="OK79" s="30">
        <v>0</v>
      </c>
      <c r="OL79" s="30">
        <v>0</v>
      </c>
      <c r="OM79" s="30">
        <v>0</v>
      </c>
      <c r="ON79" s="30">
        <v>0</v>
      </c>
      <c r="OO79" s="30">
        <v>3708992</v>
      </c>
      <c r="OP79" s="30">
        <v>3708992</v>
      </c>
      <c r="OQ79" s="30">
        <v>0</v>
      </c>
      <c r="OR79" s="30">
        <v>0</v>
      </c>
      <c r="OS79" s="30">
        <v>1202423276</v>
      </c>
      <c r="OT79" s="30">
        <v>1180429575</v>
      </c>
      <c r="OU79" s="30">
        <v>1180429575</v>
      </c>
      <c r="OV79" s="30">
        <v>0</v>
      </c>
      <c r="OW79" s="30">
        <v>1180429575</v>
      </c>
      <c r="OX79" s="30">
        <v>0</v>
      </c>
      <c r="OY79" s="30">
        <v>0</v>
      </c>
      <c r="OZ79" s="30">
        <v>21993701</v>
      </c>
      <c r="PA79" s="30">
        <v>0</v>
      </c>
      <c r="PB79" s="30">
        <v>0</v>
      </c>
      <c r="PC79" s="30">
        <v>0</v>
      </c>
      <c r="PD79" s="30">
        <v>0</v>
      </c>
      <c r="PE79" s="30">
        <v>0</v>
      </c>
      <c r="PF79" s="30">
        <v>0</v>
      </c>
      <c r="PG79" s="30">
        <v>0</v>
      </c>
      <c r="PH79" s="30">
        <v>0</v>
      </c>
      <c r="PI79" s="30">
        <v>0</v>
      </c>
      <c r="PJ79" s="30">
        <v>0</v>
      </c>
      <c r="PK79" s="30">
        <v>0</v>
      </c>
      <c r="PL79" s="30">
        <v>0</v>
      </c>
      <c r="PM79" s="30">
        <v>21993701</v>
      </c>
      <c r="PN79" s="30">
        <v>21993701</v>
      </c>
      <c r="PO79" s="30">
        <v>0</v>
      </c>
      <c r="PP79" s="30">
        <v>0</v>
      </c>
      <c r="PQ79" s="30">
        <v>0</v>
      </c>
      <c r="PR79" s="30">
        <v>0</v>
      </c>
      <c r="PS79" s="30">
        <v>0</v>
      </c>
      <c r="PT79" s="30">
        <v>0</v>
      </c>
      <c r="PU79" s="30">
        <v>0</v>
      </c>
      <c r="PV79" s="30">
        <v>0</v>
      </c>
      <c r="PW79" s="30">
        <v>0</v>
      </c>
      <c r="PX79" s="30">
        <v>0</v>
      </c>
      <c r="PY79" s="30">
        <v>0</v>
      </c>
      <c r="PZ79" s="30">
        <v>0</v>
      </c>
      <c r="QA79" s="30">
        <v>0</v>
      </c>
      <c r="QB79" s="30">
        <v>0</v>
      </c>
      <c r="QC79" s="30">
        <v>0</v>
      </c>
      <c r="QD79" s="30">
        <v>0</v>
      </c>
      <c r="QE79" s="30">
        <v>0</v>
      </c>
      <c r="QF79" s="30">
        <v>0</v>
      </c>
      <c r="QG79" s="30">
        <v>0</v>
      </c>
      <c r="QH79" s="30">
        <v>0</v>
      </c>
      <c r="QI79" s="30">
        <v>0</v>
      </c>
      <c r="QJ79" s="30">
        <v>0</v>
      </c>
      <c r="QK79" s="30">
        <v>0</v>
      </c>
      <c r="QL79" s="30">
        <v>0</v>
      </c>
      <c r="QM79" s="30">
        <v>0</v>
      </c>
      <c r="QN79" s="30">
        <v>0</v>
      </c>
      <c r="QO79" s="30">
        <v>127196937555</v>
      </c>
      <c r="QP79" s="30">
        <v>917465999</v>
      </c>
      <c r="QQ79" s="30">
        <v>520952146</v>
      </c>
      <c r="QR79" s="30">
        <v>383606511</v>
      </c>
      <c r="QS79" s="30">
        <v>137345635</v>
      </c>
      <c r="QT79" s="30">
        <v>0</v>
      </c>
      <c r="QU79" s="30">
        <v>0</v>
      </c>
      <c r="QV79" s="30">
        <v>0</v>
      </c>
      <c r="QW79" s="30">
        <v>252672128</v>
      </c>
      <c r="QX79" s="30">
        <v>251875132</v>
      </c>
      <c r="QY79" s="30">
        <v>796996</v>
      </c>
      <c r="QZ79" s="30">
        <v>143841725</v>
      </c>
      <c r="RA79" s="30">
        <v>0</v>
      </c>
      <c r="RB79" s="30">
        <v>0</v>
      </c>
      <c r="RC79" s="30">
        <v>0</v>
      </c>
      <c r="RD79" s="30">
        <v>0</v>
      </c>
      <c r="RE79" s="30">
        <v>0</v>
      </c>
      <c r="RF79" s="30">
        <v>0</v>
      </c>
      <c r="RG79" s="30">
        <v>0</v>
      </c>
      <c r="RH79" s="30">
        <v>0</v>
      </c>
      <c r="RI79" s="30">
        <v>126279471556</v>
      </c>
      <c r="RJ79" s="30">
        <v>6230771398</v>
      </c>
      <c r="RK79" s="30">
        <v>6230771398</v>
      </c>
      <c r="RL79" s="30">
        <v>5558189528</v>
      </c>
      <c r="RM79" s="30">
        <v>333047283</v>
      </c>
      <c r="RN79" s="30">
        <v>146302186</v>
      </c>
      <c r="RO79" s="30">
        <v>0</v>
      </c>
      <c r="RP79" s="30">
        <v>0</v>
      </c>
      <c r="RQ79" s="30">
        <v>0</v>
      </c>
      <c r="RR79" s="30">
        <v>0</v>
      </c>
      <c r="RS79" s="30">
        <v>0</v>
      </c>
      <c r="RT79" s="30">
        <v>9194498</v>
      </c>
      <c r="RU79" s="30">
        <v>0</v>
      </c>
      <c r="RV79" s="30">
        <v>130834051</v>
      </c>
      <c r="RW79" s="30">
        <v>3707352</v>
      </c>
      <c r="RX79" s="30">
        <v>0</v>
      </c>
      <c r="RY79" s="30">
        <v>0</v>
      </c>
      <c r="RZ79" s="30">
        <v>0</v>
      </c>
      <c r="SA79" s="30">
        <v>0</v>
      </c>
      <c r="SB79" s="30">
        <v>0</v>
      </c>
      <c r="SC79" s="30">
        <v>0</v>
      </c>
      <c r="SD79" s="30">
        <v>0</v>
      </c>
      <c r="SE79" s="30">
        <v>0</v>
      </c>
      <c r="SF79" s="30">
        <v>0</v>
      </c>
      <c r="SG79" s="30">
        <v>0</v>
      </c>
      <c r="SH79" s="30">
        <v>49496500</v>
      </c>
      <c r="SI79" s="30">
        <v>0</v>
      </c>
      <c r="SJ79" s="30">
        <v>0</v>
      </c>
      <c r="SK79" s="30">
        <v>0</v>
      </c>
      <c r="SL79" s="30">
        <v>0</v>
      </c>
      <c r="SM79" s="30">
        <v>0</v>
      </c>
      <c r="SN79" s="30">
        <v>0</v>
      </c>
      <c r="SO79" s="30">
        <v>0</v>
      </c>
      <c r="SP79" s="30">
        <v>0</v>
      </c>
      <c r="SQ79" s="30">
        <v>0</v>
      </c>
      <c r="SR79" s="30">
        <v>0</v>
      </c>
      <c r="SS79" s="30">
        <v>0</v>
      </c>
      <c r="ST79" s="30">
        <v>0</v>
      </c>
      <c r="SU79" s="30">
        <v>0</v>
      </c>
      <c r="SV79" s="30">
        <v>0</v>
      </c>
      <c r="SW79" s="30">
        <v>0</v>
      </c>
      <c r="SX79" s="30">
        <v>0</v>
      </c>
      <c r="SY79" s="30">
        <v>0</v>
      </c>
      <c r="SZ79" s="30">
        <v>0</v>
      </c>
      <c r="TA79" s="30">
        <v>0</v>
      </c>
      <c r="TB79" s="30">
        <v>0</v>
      </c>
      <c r="TC79" s="30">
        <v>0</v>
      </c>
      <c r="TD79" s="30">
        <v>0</v>
      </c>
      <c r="TE79" s="30">
        <v>0</v>
      </c>
      <c r="TF79" s="30">
        <v>0</v>
      </c>
      <c r="TG79" s="30">
        <v>0</v>
      </c>
      <c r="TH79" s="30">
        <v>0</v>
      </c>
      <c r="TI79" s="30">
        <f t="shared" si="39"/>
        <v>479349469</v>
      </c>
      <c r="TJ79" s="30">
        <f t="shared" si="31"/>
        <v>120000000000</v>
      </c>
      <c r="TK79" s="30">
        <v>120000000000</v>
      </c>
      <c r="TL79" s="30">
        <v>0</v>
      </c>
      <c r="TM79" s="30">
        <v>0</v>
      </c>
      <c r="TN79" s="30">
        <v>0</v>
      </c>
      <c r="TO79" s="30">
        <v>0</v>
      </c>
      <c r="TP79" s="30">
        <v>0</v>
      </c>
      <c r="TQ79" s="30">
        <v>0</v>
      </c>
      <c r="TR79" s="30">
        <v>120000000000</v>
      </c>
      <c r="TS79" s="30">
        <v>0</v>
      </c>
      <c r="TT79" s="30">
        <v>0</v>
      </c>
      <c r="TU79" s="30">
        <v>48700158</v>
      </c>
      <c r="TV79" s="30">
        <v>0</v>
      </c>
      <c r="TW79" s="30">
        <v>3973657</v>
      </c>
      <c r="TX79" s="30">
        <v>0</v>
      </c>
      <c r="TY79" s="30">
        <v>44726501</v>
      </c>
      <c r="TZ79" s="30">
        <v>0</v>
      </c>
      <c r="UA79" s="30">
        <v>0</v>
      </c>
      <c r="UB79" s="30">
        <v>0</v>
      </c>
      <c r="UC79" s="30">
        <v>0</v>
      </c>
      <c r="UD79" s="30">
        <v>0</v>
      </c>
      <c r="UE79" s="30">
        <v>0</v>
      </c>
      <c r="UF79" s="30">
        <v>0</v>
      </c>
      <c r="UG79" s="30">
        <f t="shared" si="32"/>
        <v>347708864852</v>
      </c>
      <c r="UH79" s="1">
        <v>1728924889973</v>
      </c>
      <c r="UI79" s="1">
        <f>UH79-SUM($UG$76:UG79)</f>
        <v>0</v>
      </c>
    </row>
    <row r="80" spans="2:555">
      <c r="B80" s="58">
        <v>40664</v>
      </c>
      <c r="C80" s="30">
        <v>180503410810</v>
      </c>
      <c r="D80" s="30">
        <v>88764461477</v>
      </c>
      <c r="E80" s="30">
        <v>77123810986</v>
      </c>
      <c r="F80" s="30">
        <v>54849685</v>
      </c>
      <c r="G80" s="30">
        <v>1307952</v>
      </c>
      <c r="H80" s="30">
        <v>18551934184</v>
      </c>
      <c r="I80" s="30">
        <v>16245928765.2323</v>
      </c>
      <c r="J80" s="30">
        <v>2306005418.7677021</v>
      </c>
      <c r="K80" s="30">
        <v>0</v>
      </c>
      <c r="L80" s="30">
        <v>4671115717</v>
      </c>
      <c r="M80" s="30">
        <v>45694506354</v>
      </c>
      <c r="N80" s="30">
        <v>45694506354</v>
      </c>
      <c r="O80" s="30">
        <v>0</v>
      </c>
      <c r="P80" s="30">
        <v>1010949005</v>
      </c>
      <c r="Q80" s="30">
        <v>4816315652</v>
      </c>
      <c r="R80" s="30">
        <v>2322832437</v>
      </c>
      <c r="S80" s="30">
        <v>11640650491</v>
      </c>
      <c r="T80" s="30">
        <v>3184731000</v>
      </c>
      <c r="U80" s="30">
        <v>3741203000</v>
      </c>
      <c r="V80" s="30">
        <v>6925934000</v>
      </c>
      <c r="W80" s="30">
        <v>76950377</v>
      </c>
      <c r="X80" s="30">
        <v>1264910967</v>
      </c>
      <c r="Y80" s="30">
        <v>94996644</v>
      </c>
      <c r="Z80" s="30">
        <v>0</v>
      </c>
      <c r="AA80" s="30">
        <v>0</v>
      </c>
      <c r="AB80" s="30">
        <v>150743243</v>
      </c>
      <c r="AC80" s="30">
        <v>22095407</v>
      </c>
      <c r="AD80" s="30">
        <v>2873816902</v>
      </c>
      <c r="AE80" s="30">
        <v>231202951</v>
      </c>
      <c r="AF80" s="30">
        <v>231202951</v>
      </c>
      <c r="AG80" s="30">
        <v>0</v>
      </c>
      <c r="AH80" s="30">
        <v>0</v>
      </c>
      <c r="AI80" s="30">
        <v>91738949333</v>
      </c>
      <c r="AJ80" s="30">
        <v>97737082</v>
      </c>
      <c r="AK80" s="30">
        <v>94778219</v>
      </c>
      <c r="AL80" s="30">
        <v>2958863</v>
      </c>
      <c r="AM80" s="30">
        <v>0</v>
      </c>
      <c r="AN80" s="30">
        <v>0</v>
      </c>
      <c r="AO80" s="30">
        <v>1293892347</v>
      </c>
      <c r="AP80" s="30">
        <v>1266217465</v>
      </c>
      <c r="AQ80" s="30">
        <v>1725656</v>
      </c>
      <c r="AR80" s="30">
        <v>19175925</v>
      </c>
      <c r="AS80" s="30">
        <v>67110</v>
      </c>
      <c r="AT80" s="30">
        <v>3210091</v>
      </c>
      <c r="AU80" s="30">
        <v>2909000</v>
      </c>
      <c r="AV80" s="30">
        <v>0</v>
      </c>
      <c r="AW80" s="30">
        <v>0</v>
      </c>
      <c r="AX80" s="30">
        <v>587100</v>
      </c>
      <c r="AY80" s="30">
        <v>0</v>
      </c>
      <c r="AZ80" s="30">
        <v>0</v>
      </c>
      <c r="BA80" s="30">
        <v>0</v>
      </c>
      <c r="BB80" s="30">
        <v>0</v>
      </c>
      <c r="BC80" s="30">
        <v>0</v>
      </c>
      <c r="BD80" s="30">
        <v>4698310021</v>
      </c>
      <c r="BE80" s="30">
        <v>441189</v>
      </c>
      <c r="BF80" s="30">
        <v>3587085658</v>
      </c>
      <c r="BG80" s="30">
        <v>916474120</v>
      </c>
      <c r="BH80" s="30">
        <v>749214</v>
      </c>
      <c r="BI80" s="30">
        <v>10800</v>
      </c>
      <c r="BJ80" s="30">
        <v>26722</v>
      </c>
      <c r="BK80" s="30">
        <v>37071527</v>
      </c>
      <c r="BL80" s="30">
        <v>5941144</v>
      </c>
      <c r="BM80" s="30">
        <v>0</v>
      </c>
      <c r="BN80" s="30">
        <v>5849273</v>
      </c>
      <c r="BO80" s="30">
        <v>0</v>
      </c>
      <c r="BP80" s="30">
        <v>0</v>
      </c>
      <c r="BQ80" s="30">
        <v>0</v>
      </c>
      <c r="BR80" s="30">
        <v>144660374</v>
      </c>
      <c r="BS80" s="30">
        <v>0</v>
      </c>
      <c r="BT80" s="30">
        <v>465003766</v>
      </c>
      <c r="BU80" s="30">
        <v>0</v>
      </c>
      <c r="BV80" s="30">
        <v>517959</v>
      </c>
      <c r="BW80" s="30">
        <v>295853</v>
      </c>
      <c r="BX80" s="30">
        <v>11917244</v>
      </c>
      <c r="BY80" s="30">
        <v>452272710</v>
      </c>
      <c r="BZ80" s="30">
        <v>0</v>
      </c>
      <c r="CA80" s="30">
        <v>0</v>
      </c>
      <c r="CB80" s="30">
        <v>0</v>
      </c>
      <c r="CC80" s="30">
        <v>3167912479</v>
      </c>
      <c r="CD80" s="30">
        <v>-1586962</v>
      </c>
      <c r="CE80" s="30">
        <v>6381782916</v>
      </c>
      <c r="CF80" s="30">
        <v>106975276</v>
      </c>
      <c r="CG80" s="30">
        <v>5219367852</v>
      </c>
      <c r="CH80" s="30">
        <v>73943007</v>
      </c>
      <c r="CI80" s="30">
        <v>27230894</v>
      </c>
      <c r="CJ80" s="30">
        <v>1060997</v>
      </c>
      <c r="CK80" s="30">
        <v>8689198</v>
      </c>
      <c r="CL80" s="30">
        <v>8487515</v>
      </c>
      <c r="CM80" s="30">
        <v>476860</v>
      </c>
      <c r="CN80" s="30">
        <v>1465561</v>
      </c>
      <c r="CO80" s="30">
        <v>324081</v>
      </c>
      <c r="CP80" s="30">
        <v>6726682</v>
      </c>
      <c r="CQ80" s="30">
        <v>0</v>
      </c>
      <c r="CR80" s="30">
        <v>0</v>
      </c>
      <c r="CS80" s="30">
        <v>594372364</v>
      </c>
      <c r="CT80" s="30">
        <v>511721385</v>
      </c>
      <c r="CU80" s="30">
        <v>0</v>
      </c>
      <c r="CV80" s="30">
        <v>34063449</v>
      </c>
      <c r="CW80" s="30">
        <v>16157118</v>
      </c>
      <c r="CX80" s="30">
        <v>7323229</v>
      </c>
      <c r="CY80" s="30">
        <v>639425</v>
      </c>
      <c r="CZ80" s="30">
        <v>0</v>
      </c>
      <c r="DA80" s="30">
        <v>0</v>
      </c>
      <c r="DB80" s="30">
        <v>0</v>
      </c>
      <c r="DC80" s="30">
        <v>0</v>
      </c>
      <c r="DD80" s="30">
        <v>0</v>
      </c>
      <c r="DE80" s="30">
        <v>0</v>
      </c>
      <c r="DF80" s="30">
        <v>16153458</v>
      </c>
      <c r="DG80" s="30">
        <v>8314300</v>
      </c>
      <c r="DH80" s="30">
        <v>5402332</v>
      </c>
      <c r="DI80" s="30">
        <v>4390368</v>
      </c>
      <c r="DJ80" s="30">
        <v>0</v>
      </c>
      <c r="DK80" s="30">
        <v>4390368</v>
      </c>
      <c r="DL80" s="30">
        <v>0</v>
      </c>
      <c r="DM80" s="30">
        <v>550900517</v>
      </c>
      <c r="DN80" s="30">
        <v>54512518</v>
      </c>
      <c r="DO80" s="30">
        <v>-7623998</v>
      </c>
      <c r="DP80" s="30">
        <v>-7955334</v>
      </c>
      <c r="DQ80" s="30">
        <v>331336</v>
      </c>
      <c r="DR80" s="30">
        <v>490234615</v>
      </c>
      <c r="DS80" s="30">
        <v>22335385</v>
      </c>
      <c r="DT80" s="30">
        <v>20255815</v>
      </c>
      <c r="DU80" s="30">
        <v>1979578</v>
      </c>
      <c r="DV80" s="30">
        <v>99992</v>
      </c>
      <c r="DW80" s="30">
        <v>11392700</v>
      </c>
      <c r="DX80" s="30">
        <v>904200</v>
      </c>
      <c r="DY80" s="30">
        <v>1374800</v>
      </c>
      <c r="DZ80" s="30">
        <v>0</v>
      </c>
      <c r="EA80" s="30">
        <v>9113700</v>
      </c>
      <c r="EB80" s="30">
        <v>0</v>
      </c>
      <c r="EC80" s="30">
        <v>10620967</v>
      </c>
      <c r="ED80" s="30">
        <v>24287</v>
      </c>
      <c r="EE80" s="30">
        <v>10590190</v>
      </c>
      <c r="EF80" s="30">
        <v>6490</v>
      </c>
      <c r="EG80" s="30">
        <v>36254975</v>
      </c>
      <c r="EH80" s="30">
        <v>36237300</v>
      </c>
      <c r="EI80" s="30">
        <v>0</v>
      </c>
      <c r="EJ80" s="30">
        <v>17675</v>
      </c>
      <c r="EK80" s="30">
        <v>51557392</v>
      </c>
      <c r="EL80" s="30">
        <v>53024</v>
      </c>
      <c r="EM80" s="30">
        <v>795366</v>
      </c>
      <c r="EN80" s="30">
        <v>29622964</v>
      </c>
      <c r="EO80" s="30">
        <v>2263055</v>
      </c>
      <c r="EP80" s="30">
        <v>424195</v>
      </c>
      <c r="EQ80" s="30">
        <v>18355</v>
      </c>
      <c r="ER80" s="30">
        <v>70699</v>
      </c>
      <c r="ES80" s="30">
        <v>1166537</v>
      </c>
      <c r="ET80" s="30">
        <v>583269</v>
      </c>
      <c r="EU80" s="30">
        <v>5180076</v>
      </c>
      <c r="EV80" s="30">
        <v>1930261</v>
      </c>
      <c r="EW80" s="30">
        <v>46325650</v>
      </c>
      <c r="EX80" s="30">
        <v>0</v>
      </c>
      <c r="EY80" s="30">
        <v>972114</v>
      </c>
      <c r="EZ80" s="30">
        <v>34784006</v>
      </c>
      <c r="FA80" s="30">
        <v>10569530</v>
      </c>
      <c r="FB80" s="30">
        <v>0</v>
      </c>
      <c r="FC80" s="30">
        <v>247200</v>
      </c>
      <c r="FD80" s="30">
        <v>0</v>
      </c>
      <c r="FE80" s="30">
        <v>0</v>
      </c>
      <c r="FF80" s="30">
        <v>271655600</v>
      </c>
      <c r="FG80" s="30">
        <v>13777382</v>
      </c>
      <c r="FH80" s="30">
        <v>1873528</v>
      </c>
      <c r="FI80" s="30">
        <v>0</v>
      </c>
      <c r="FJ80" s="30">
        <v>10030325</v>
      </c>
      <c r="FK80" s="30">
        <v>2637500</v>
      </c>
      <c r="FL80" s="30">
        <v>0</v>
      </c>
      <c r="FM80" s="30">
        <v>0</v>
      </c>
      <c r="FN80" s="30">
        <v>0</v>
      </c>
      <c r="FO80" s="30">
        <v>7392825</v>
      </c>
      <c r="FP80" s="30">
        <v>1873529</v>
      </c>
      <c r="FQ80" s="30">
        <v>0</v>
      </c>
      <c r="FR80" s="30">
        <v>343377009</v>
      </c>
      <c r="FS80" s="30">
        <v>139245171</v>
      </c>
      <c r="FT80" s="30">
        <v>226190</v>
      </c>
      <c r="FU80" s="30">
        <v>26632401</v>
      </c>
      <c r="FV80" s="30">
        <v>93146937</v>
      </c>
      <c r="FW80" s="30">
        <v>99374</v>
      </c>
      <c r="FX80" s="30">
        <v>93047563</v>
      </c>
      <c r="FY80" s="30">
        <v>0</v>
      </c>
      <c r="FZ80" s="30">
        <v>371851</v>
      </c>
      <c r="GA80" s="30">
        <v>8514792</v>
      </c>
      <c r="GB80" s="30">
        <v>10353000</v>
      </c>
      <c r="GC80" s="30">
        <v>6853138</v>
      </c>
      <c r="GD80" s="30">
        <v>0</v>
      </c>
      <c r="GE80" s="30">
        <v>6853138</v>
      </c>
      <c r="GF80" s="30">
        <v>0</v>
      </c>
      <c r="GG80" s="30">
        <v>116642</v>
      </c>
      <c r="GH80" s="30">
        <v>10580500</v>
      </c>
      <c r="GI80" s="30">
        <v>59550851</v>
      </c>
      <c r="GJ80" s="30">
        <v>59550851</v>
      </c>
      <c r="GK80" s="30">
        <v>0</v>
      </c>
      <c r="GL80" s="30">
        <v>127030707</v>
      </c>
      <c r="GM80" s="30">
        <v>6489031</v>
      </c>
      <c r="GN80" s="30">
        <v>120000</v>
      </c>
      <c r="GO80" s="30">
        <v>0</v>
      </c>
      <c r="GP80" s="30">
        <v>53141736</v>
      </c>
      <c r="GQ80" s="30">
        <v>24123853</v>
      </c>
      <c r="GR80" s="30">
        <v>42900</v>
      </c>
      <c r="GS80" s="30">
        <v>0</v>
      </c>
      <c r="GT80" s="30">
        <v>43113187</v>
      </c>
      <c r="GU80" s="30">
        <v>18650935991</v>
      </c>
      <c r="GV80" s="30">
        <v>0</v>
      </c>
      <c r="GW80" s="30">
        <v>0</v>
      </c>
      <c r="GX80" s="30">
        <v>0</v>
      </c>
      <c r="GY80" s="30">
        <v>0</v>
      </c>
      <c r="GZ80" s="30">
        <v>1780016380</v>
      </c>
      <c r="HA80" s="30">
        <v>0</v>
      </c>
      <c r="HB80" s="30">
        <v>14042741082</v>
      </c>
      <c r="HC80" s="30">
        <v>0</v>
      </c>
      <c r="HD80" s="30">
        <v>2828178529</v>
      </c>
      <c r="HE80" s="30">
        <v>0</v>
      </c>
      <c r="HF80" s="30">
        <v>0</v>
      </c>
      <c r="HG80" s="30">
        <v>0</v>
      </c>
      <c r="HH80" s="30">
        <f t="shared" si="34"/>
        <v>1521280486</v>
      </c>
      <c r="HI80" s="30">
        <f t="shared" si="35"/>
        <v>258735894</v>
      </c>
      <c r="HJ80" s="30">
        <v>1521280486</v>
      </c>
      <c r="HK80" s="30">
        <v>258735894</v>
      </c>
      <c r="HL80" s="30">
        <v>0</v>
      </c>
      <c r="HM80" s="30">
        <v>0</v>
      </c>
      <c r="HN80" s="30">
        <v>0</v>
      </c>
      <c r="HO80" s="30">
        <v>0</v>
      </c>
      <c r="HP80" s="30">
        <v>354491191</v>
      </c>
      <c r="HQ80" s="30">
        <v>3689596</v>
      </c>
      <c r="HR80" s="30">
        <v>4467591</v>
      </c>
      <c r="HS80" s="30">
        <v>18633977</v>
      </c>
      <c r="HT80" s="30">
        <v>327700027</v>
      </c>
      <c r="HU80" s="30">
        <v>0</v>
      </c>
      <c r="HV80" s="30">
        <v>0</v>
      </c>
      <c r="HW80" s="30">
        <v>0</v>
      </c>
      <c r="HX80" s="30">
        <f t="shared" si="36"/>
        <v>1521280486</v>
      </c>
      <c r="HY80" s="30">
        <f t="shared" si="37"/>
        <v>258735894</v>
      </c>
      <c r="HZ80" s="30">
        <v>56076119706</v>
      </c>
      <c r="IA80" s="30">
        <v>48720063744</v>
      </c>
      <c r="IB80" s="30">
        <v>45259333494</v>
      </c>
      <c r="IC80" s="30">
        <v>0</v>
      </c>
      <c r="ID80" s="30">
        <v>0</v>
      </c>
      <c r="IE80" s="30">
        <v>0</v>
      </c>
      <c r="IF80" s="30">
        <v>0</v>
      </c>
      <c r="IG80" s="30">
        <v>39811649592</v>
      </c>
      <c r="IH80" s="30">
        <v>38537685431</v>
      </c>
      <c r="II80" s="30">
        <v>0</v>
      </c>
      <c r="IJ80" s="30">
        <v>1273964161</v>
      </c>
      <c r="IK80" s="30">
        <v>0</v>
      </c>
      <c r="IL80" s="30">
        <v>3420137839</v>
      </c>
      <c r="IM80" s="30">
        <v>1817709954</v>
      </c>
      <c r="IN80" s="30">
        <v>239264252</v>
      </c>
      <c r="IO80" s="30">
        <v>179448189</v>
      </c>
      <c r="IP80" s="30">
        <v>3001425398</v>
      </c>
      <c r="IQ80" s="30">
        <v>0</v>
      </c>
      <c r="IR80" s="30">
        <v>0</v>
      </c>
      <c r="IS80" s="30">
        <v>0</v>
      </c>
      <c r="IT80" s="30">
        <v>0</v>
      </c>
      <c r="IU80" s="30">
        <v>0</v>
      </c>
      <c r="IV80" s="30">
        <v>209836109</v>
      </c>
      <c r="IW80" s="30">
        <v>0</v>
      </c>
      <c r="IX80" s="30">
        <v>0</v>
      </c>
      <c r="IY80" s="30">
        <v>0</v>
      </c>
      <c r="IZ80" s="30">
        <v>0</v>
      </c>
      <c r="JA80" s="30">
        <v>0</v>
      </c>
      <c r="JB80" s="30">
        <v>0</v>
      </c>
      <c r="JC80" s="30">
        <v>0</v>
      </c>
      <c r="JD80" s="30">
        <v>0</v>
      </c>
      <c r="JE80" s="30">
        <v>0</v>
      </c>
      <c r="JF80" s="30">
        <v>0</v>
      </c>
      <c r="JG80" s="30">
        <v>0</v>
      </c>
      <c r="JH80" s="30">
        <v>0</v>
      </c>
      <c r="JI80" s="30">
        <v>0</v>
      </c>
      <c r="JJ80" s="30">
        <v>0</v>
      </c>
      <c r="JK80" s="30">
        <v>0</v>
      </c>
      <c r="JL80" s="30"/>
      <c r="JM80" s="30">
        <v>3460730250</v>
      </c>
      <c r="JN80" s="30">
        <v>0</v>
      </c>
      <c r="JO80" s="30">
        <v>3460730250</v>
      </c>
      <c r="JP80" s="30">
        <v>3736434954</v>
      </c>
      <c r="JQ80" s="30">
        <v>21191338</v>
      </c>
      <c r="JR80" s="30">
        <v>2300000000</v>
      </c>
      <c r="JS80" s="30">
        <v>0</v>
      </c>
      <c r="JT80" s="30">
        <v>0</v>
      </c>
      <c r="JU80" s="30">
        <v>0</v>
      </c>
      <c r="JV80" s="30">
        <v>0</v>
      </c>
      <c r="JW80" s="30">
        <v>0</v>
      </c>
      <c r="JX80" s="30">
        <v>0</v>
      </c>
      <c r="JY80" s="30">
        <v>0</v>
      </c>
      <c r="JZ80" s="30">
        <v>1126126170</v>
      </c>
      <c r="KA80" s="30">
        <v>0</v>
      </c>
      <c r="KB80" s="30">
        <v>0</v>
      </c>
      <c r="KC80" s="30">
        <v>0</v>
      </c>
      <c r="KD80" s="30">
        <v>0</v>
      </c>
      <c r="KE80" s="30">
        <v>0</v>
      </c>
      <c r="KF80" s="30">
        <v>0</v>
      </c>
      <c r="KG80" s="30">
        <v>0</v>
      </c>
      <c r="KH80" s="30">
        <v>0</v>
      </c>
      <c r="KI80" s="30">
        <v>0</v>
      </c>
      <c r="KJ80" s="30">
        <v>0</v>
      </c>
      <c r="KK80" s="30">
        <v>0</v>
      </c>
      <c r="KL80" s="30">
        <v>289117446</v>
      </c>
      <c r="KM80" s="30">
        <v>3619621008</v>
      </c>
      <c r="KN80" s="30">
        <v>2803671126</v>
      </c>
      <c r="KO80" s="30">
        <v>38262397</v>
      </c>
      <c r="KP80" s="30">
        <v>4027721</v>
      </c>
      <c r="KQ80" s="30">
        <v>8504138</v>
      </c>
      <c r="KR80" s="30">
        <v>0</v>
      </c>
      <c r="KS80" s="30">
        <v>1573720</v>
      </c>
      <c r="KT80" s="30">
        <v>4436078</v>
      </c>
      <c r="KU80" s="30">
        <v>0</v>
      </c>
      <c r="KV80" s="30">
        <v>75599942</v>
      </c>
      <c r="KW80" s="30">
        <v>0</v>
      </c>
      <c r="KX80" s="30">
        <v>1035836</v>
      </c>
      <c r="KY80" s="30">
        <v>4384455</v>
      </c>
      <c r="KZ80" s="30">
        <v>7557069</v>
      </c>
      <c r="LA80" s="30">
        <v>16462594</v>
      </c>
      <c r="LB80" s="30">
        <v>4492345</v>
      </c>
      <c r="LC80" s="30">
        <v>5438854</v>
      </c>
      <c r="LD80" s="30">
        <v>446855341</v>
      </c>
      <c r="LE80" s="30">
        <v>257846</v>
      </c>
      <c r="LF80" s="30">
        <v>886442</v>
      </c>
      <c r="LG80" s="30">
        <v>0</v>
      </c>
      <c r="LH80" s="30">
        <v>6128453</v>
      </c>
      <c r="LI80" s="30">
        <v>29703754</v>
      </c>
      <c r="LJ80" s="30">
        <v>0</v>
      </c>
      <c r="LK80" s="30">
        <v>0</v>
      </c>
      <c r="LL80" s="30">
        <v>846496</v>
      </c>
      <c r="LM80" s="30">
        <v>1783252</v>
      </c>
      <c r="LN80" s="30">
        <v>6222153</v>
      </c>
      <c r="LO80" s="30">
        <v>43966719</v>
      </c>
      <c r="LP80" s="30">
        <v>1725499</v>
      </c>
      <c r="LQ80" s="30">
        <v>105798778</v>
      </c>
      <c r="LR80" s="31">
        <v>0</v>
      </c>
      <c r="LS80" s="31">
        <v>0</v>
      </c>
      <c r="LT80" s="31">
        <v>0</v>
      </c>
      <c r="LU80" s="31">
        <v>0</v>
      </c>
      <c r="LV80" s="31">
        <v>0</v>
      </c>
      <c r="LW80" s="31">
        <v>0</v>
      </c>
      <c r="LX80" s="31">
        <v>0</v>
      </c>
      <c r="LY80" s="31">
        <v>0</v>
      </c>
      <c r="LZ80" s="31">
        <v>0</v>
      </c>
      <c r="MA80" s="31">
        <v>0</v>
      </c>
      <c r="MB80" s="31">
        <v>0</v>
      </c>
      <c r="MC80" s="31">
        <v>0</v>
      </c>
      <c r="MD80" s="31">
        <v>0</v>
      </c>
      <c r="ME80" s="31">
        <v>0</v>
      </c>
      <c r="MF80" s="31">
        <v>0</v>
      </c>
      <c r="MG80" s="31">
        <v>0</v>
      </c>
      <c r="MH80" s="31">
        <v>0</v>
      </c>
      <c r="MI80" s="31">
        <v>0</v>
      </c>
      <c r="MJ80" s="31">
        <v>0</v>
      </c>
      <c r="MK80" s="31">
        <v>0</v>
      </c>
      <c r="ML80" s="31">
        <v>0</v>
      </c>
      <c r="MM80" s="31">
        <v>0</v>
      </c>
      <c r="MN80" s="31">
        <v>0</v>
      </c>
      <c r="MO80" s="31">
        <v>0</v>
      </c>
      <c r="MP80" s="31">
        <v>0</v>
      </c>
      <c r="MQ80" s="30">
        <v>10174093</v>
      </c>
      <c r="MR80" s="30">
        <v>0</v>
      </c>
      <c r="MS80" s="30">
        <v>14731017996</v>
      </c>
      <c r="MT80" s="30">
        <v>11937716777</v>
      </c>
      <c r="MU80" s="30">
        <v>11454851073</v>
      </c>
      <c r="MV80" s="30">
        <v>1204968305</v>
      </c>
      <c r="MW80" s="30">
        <v>0</v>
      </c>
      <c r="MX80" s="30">
        <v>0</v>
      </c>
      <c r="MY80" s="30">
        <v>0</v>
      </c>
      <c r="MZ80" s="30">
        <v>9550052068</v>
      </c>
      <c r="NA80" s="30">
        <v>0</v>
      </c>
      <c r="NB80" s="30">
        <v>0</v>
      </c>
      <c r="NC80" s="30">
        <v>0</v>
      </c>
      <c r="ND80" s="30">
        <v>9550052068</v>
      </c>
      <c r="NE80" s="30">
        <v>9550052068</v>
      </c>
      <c r="NF80" s="30">
        <v>0</v>
      </c>
      <c r="NG80" s="30">
        <v>699830700</v>
      </c>
      <c r="NH80" s="30">
        <v>0</v>
      </c>
      <c r="NI80" s="30">
        <v>0</v>
      </c>
      <c r="NJ80" s="30">
        <v>0</v>
      </c>
      <c r="NK80" s="30">
        <v>0</v>
      </c>
      <c r="NL80" s="30">
        <v>0</v>
      </c>
      <c r="NM80" s="30">
        <v>482865704</v>
      </c>
      <c r="NN80" s="30">
        <v>0</v>
      </c>
      <c r="NO80" s="30">
        <v>0</v>
      </c>
      <c r="NP80" s="30">
        <v>-4121093088</v>
      </c>
      <c r="NQ80" s="30">
        <v>0</v>
      </c>
      <c r="NR80" s="30">
        <v>0</v>
      </c>
      <c r="NS80" s="30">
        <v>0</v>
      </c>
      <c r="NT80" s="30">
        <v>482865704</v>
      </c>
      <c r="NU80" s="30">
        <v>482865704</v>
      </c>
      <c r="NV80" s="30">
        <v>0</v>
      </c>
      <c r="NW80" s="30">
        <v>0</v>
      </c>
      <c r="NX80" s="30">
        <v>0</v>
      </c>
      <c r="NY80" s="30">
        <v>0</v>
      </c>
      <c r="NZ80" s="30">
        <v>0</v>
      </c>
      <c r="OA80" s="30">
        <v>1587512340</v>
      </c>
      <c r="OB80" s="30">
        <v>1583572552</v>
      </c>
      <c r="OC80" s="30">
        <v>0</v>
      </c>
      <c r="OD80" s="30">
        <v>0</v>
      </c>
      <c r="OE80" s="30">
        <v>0</v>
      </c>
      <c r="OF80" s="30">
        <v>1583572552</v>
      </c>
      <c r="OG80" s="30">
        <v>0</v>
      </c>
      <c r="OH80" s="30">
        <v>1583572552</v>
      </c>
      <c r="OI80" s="30">
        <v>0</v>
      </c>
      <c r="OJ80" s="30">
        <v>3939788</v>
      </c>
      <c r="OK80" s="30">
        <v>0</v>
      </c>
      <c r="OL80" s="30">
        <v>0</v>
      </c>
      <c r="OM80" s="30">
        <v>0</v>
      </c>
      <c r="ON80" s="30">
        <v>0</v>
      </c>
      <c r="OO80" s="30">
        <v>3939788</v>
      </c>
      <c r="OP80" s="30">
        <v>3939788</v>
      </c>
      <c r="OQ80" s="30">
        <v>0</v>
      </c>
      <c r="OR80" s="30">
        <v>0</v>
      </c>
      <c r="OS80" s="30">
        <v>1205788879</v>
      </c>
      <c r="OT80" s="30">
        <v>1180429575</v>
      </c>
      <c r="OU80" s="30">
        <v>1180429575</v>
      </c>
      <c r="OV80" s="30">
        <v>0</v>
      </c>
      <c r="OW80" s="30">
        <v>1180429575</v>
      </c>
      <c r="OX80" s="30">
        <v>0</v>
      </c>
      <c r="OY80" s="30">
        <v>0</v>
      </c>
      <c r="OZ80" s="30">
        <v>25359304</v>
      </c>
      <c r="PA80" s="30">
        <v>0</v>
      </c>
      <c r="PB80" s="30">
        <v>0</v>
      </c>
      <c r="PC80" s="30">
        <v>0</v>
      </c>
      <c r="PD80" s="30">
        <v>0</v>
      </c>
      <c r="PE80" s="30">
        <v>0</v>
      </c>
      <c r="PF80" s="30">
        <v>0</v>
      </c>
      <c r="PG80" s="30">
        <v>0</v>
      </c>
      <c r="PH80" s="30">
        <v>0</v>
      </c>
      <c r="PI80" s="30">
        <v>0</v>
      </c>
      <c r="PJ80" s="30">
        <v>0</v>
      </c>
      <c r="PK80" s="30">
        <v>0</v>
      </c>
      <c r="PL80" s="30">
        <v>0</v>
      </c>
      <c r="PM80" s="30">
        <v>25359304</v>
      </c>
      <c r="PN80" s="30">
        <v>25359304</v>
      </c>
      <c r="PO80" s="30">
        <v>0</v>
      </c>
      <c r="PP80" s="30">
        <v>0</v>
      </c>
      <c r="PQ80" s="30">
        <v>0</v>
      </c>
      <c r="PR80" s="30">
        <v>0</v>
      </c>
      <c r="PS80" s="30">
        <v>0</v>
      </c>
      <c r="PT80" s="30">
        <v>0</v>
      </c>
      <c r="PU80" s="30">
        <v>0</v>
      </c>
      <c r="PV80" s="30">
        <v>0</v>
      </c>
      <c r="PW80" s="30">
        <v>0</v>
      </c>
      <c r="PX80" s="30">
        <v>0</v>
      </c>
      <c r="PY80" s="30">
        <v>0</v>
      </c>
      <c r="PZ80" s="30">
        <v>0</v>
      </c>
      <c r="QA80" s="30">
        <v>0</v>
      </c>
      <c r="QB80" s="30">
        <v>0</v>
      </c>
      <c r="QC80" s="30">
        <v>0</v>
      </c>
      <c r="QD80" s="30">
        <v>0</v>
      </c>
      <c r="QE80" s="30">
        <v>0</v>
      </c>
      <c r="QF80" s="30">
        <v>0</v>
      </c>
      <c r="QG80" s="30">
        <v>0</v>
      </c>
      <c r="QH80" s="30">
        <v>0</v>
      </c>
      <c r="QI80" s="30">
        <v>0</v>
      </c>
      <c r="QJ80" s="30">
        <v>0</v>
      </c>
      <c r="QK80" s="30">
        <v>0</v>
      </c>
      <c r="QL80" s="30">
        <v>0</v>
      </c>
      <c r="QM80" s="30">
        <v>0</v>
      </c>
      <c r="QN80" s="30">
        <v>0</v>
      </c>
      <c r="QO80" s="30">
        <v>85114963431</v>
      </c>
      <c r="QP80" s="30">
        <v>-75183939</v>
      </c>
      <c r="QQ80" s="30">
        <v>16172856</v>
      </c>
      <c r="QR80" s="30">
        <v>16172856</v>
      </c>
      <c r="QS80" s="30">
        <v>0</v>
      </c>
      <c r="QT80" s="30">
        <v>0</v>
      </c>
      <c r="QU80" s="30">
        <v>0</v>
      </c>
      <c r="QV80" s="30">
        <v>0</v>
      </c>
      <c r="QW80" s="30">
        <v>532669950</v>
      </c>
      <c r="QX80" s="30">
        <v>519868845</v>
      </c>
      <c r="QY80" s="30">
        <v>12801105</v>
      </c>
      <c r="QZ80" s="30">
        <v>-624026745</v>
      </c>
      <c r="RA80" s="30">
        <v>0</v>
      </c>
      <c r="RB80" s="30">
        <v>0</v>
      </c>
      <c r="RC80" s="30">
        <v>0</v>
      </c>
      <c r="RD80" s="30">
        <v>0</v>
      </c>
      <c r="RE80" s="30">
        <v>0</v>
      </c>
      <c r="RF80" s="30">
        <v>0</v>
      </c>
      <c r="RG80" s="30">
        <v>0</v>
      </c>
      <c r="RH80" s="30">
        <v>0</v>
      </c>
      <c r="RI80" s="30">
        <v>85190147370</v>
      </c>
      <c r="RJ80" s="30">
        <v>7800769764</v>
      </c>
      <c r="RK80" s="30">
        <v>7800769764</v>
      </c>
      <c r="RL80" s="30">
        <v>7212403744</v>
      </c>
      <c r="RM80" s="30">
        <v>380710095</v>
      </c>
      <c r="RN80" s="30">
        <v>99926789</v>
      </c>
      <c r="RO80" s="30">
        <v>0</v>
      </c>
      <c r="RP80" s="30">
        <v>0</v>
      </c>
      <c r="RQ80" s="30">
        <v>0</v>
      </c>
      <c r="RR80" s="30">
        <v>0</v>
      </c>
      <c r="RS80" s="30">
        <v>0</v>
      </c>
      <c r="RT80" s="30">
        <v>21539085</v>
      </c>
      <c r="RU80" s="30">
        <v>0</v>
      </c>
      <c r="RV80" s="30">
        <v>0</v>
      </c>
      <c r="RW80" s="30">
        <v>0</v>
      </c>
      <c r="RX80" s="30">
        <v>0</v>
      </c>
      <c r="RY80" s="30">
        <v>4275169</v>
      </c>
      <c r="RZ80" s="30">
        <v>0</v>
      </c>
      <c r="SA80" s="30">
        <v>0</v>
      </c>
      <c r="SB80" s="30">
        <v>0</v>
      </c>
      <c r="SC80" s="30">
        <v>21172953</v>
      </c>
      <c r="SD80" s="30">
        <v>0</v>
      </c>
      <c r="SE80" s="30">
        <v>0</v>
      </c>
      <c r="SF80" s="30">
        <v>0</v>
      </c>
      <c r="SG80" s="30">
        <v>0</v>
      </c>
      <c r="SH80" s="30">
        <v>60741929</v>
      </c>
      <c r="SI80" s="30">
        <v>0</v>
      </c>
      <c r="SJ80" s="30">
        <v>0</v>
      </c>
      <c r="SK80" s="30">
        <v>0</v>
      </c>
      <c r="SL80" s="30">
        <v>0</v>
      </c>
      <c r="SM80" s="30">
        <v>0</v>
      </c>
      <c r="SN80" s="30">
        <v>0</v>
      </c>
      <c r="SO80" s="30">
        <v>0</v>
      </c>
      <c r="SP80" s="30">
        <v>0</v>
      </c>
      <c r="SQ80" s="30">
        <v>0</v>
      </c>
      <c r="SR80" s="30">
        <v>0</v>
      </c>
      <c r="SS80" s="30">
        <v>0</v>
      </c>
      <c r="ST80" s="30">
        <v>0</v>
      </c>
      <c r="SU80" s="30">
        <v>0</v>
      </c>
      <c r="SV80" s="30">
        <v>0</v>
      </c>
      <c r="SW80" s="30">
        <v>0</v>
      </c>
      <c r="SX80" s="30">
        <v>0</v>
      </c>
      <c r="SY80" s="30">
        <v>0</v>
      </c>
      <c r="SZ80" s="30">
        <v>0</v>
      </c>
      <c r="TA80" s="30">
        <v>0</v>
      </c>
      <c r="TB80" s="30">
        <v>0</v>
      </c>
      <c r="TC80" s="30">
        <v>0</v>
      </c>
      <c r="TD80" s="30">
        <v>0</v>
      </c>
      <c r="TE80" s="30">
        <v>0</v>
      </c>
      <c r="TF80" s="30">
        <v>0</v>
      </c>
      <c r="TG80" s="30">
        <v>0</v>
      </c>
      <c r="TH80" s="30">
        <v>0</v>
      </c>
      <c r="TI80" s="30">
        <f t="shared" si="39"/>
        <v>480636884</v>
      </c>
      <c r="TJ80" s="30">
        <f t="shared" si="31"/>
        <v>77346293023</v>
      </c>
      <c r="TK80" s="30">
        <v>77346293023</v>
      </c>
      <c r="TL80" s="30">
        <v>0</v>
      </c>
      <c r="TM80" s="30">
        <v>0</v>
      </c>
      <c r="TN80" s="30">
        <v>0</v>
      </c>
      <c r="TO80" s="30">
        <v>0</v>
      </c>
      <c r="TP80" s="30">
        <v>0</v>
      </c>
      <c r="TQ80" s="30">
        <v>0</v>
      </c>
      <c r="TR80" s="30">
        <v>77346293023</v>
      </c>
      <c r="TS80" s="30">
        <v>0</v>
      </c>
      <c r="TT80" s="30">
        <v>0</v>
      </c>
      <c r="TU80" s="30">
        <v>43084583</v>
      </c>
      <c r="TV80" s="30">
        <v>0</v>
      </c>
      <c r="TW80" s="30">
        <v>4999068</v>
      </c>
      <c r="TX80" s="30">
        <v>3605403</v>
      </c>
      <c r="TY80" s="30">
        <v>34480112</v>
      </c>
      <c r="TZ80" s="30">
        <v>0</v>
      </c>
      <c r="UA80" s="30">
        <v>0</v>
      </c>
      <c r="UB80" s="30">
        <v>0</v>
      </c>
      <c r="UC80" s="30">
        <v>0</v>
      </c>
      <c r="UD80" s="30">
        <v>0</v>
      </c>
      <c r="UE80" s="30">
        <v>0</v>
      </c>
      <c r="UF80" s="30">
        <v>0</v>
      </c>
      <c r="UG80" s="30">
        <f t="shared" si="32"/>
        <v>280349392237</v>
      </c>
      <c r="UH80" s="1">
        <v>2009274282210</v>
      </c>
      <c r="UI80" s="1">
        <f>UH80-SUM($UG$76:UG80)</f>
        <v>0</v>
      </c>
    </row>
    <row r="81" spans="2:555">
      <c r="B81" s="58">
        <v>40695</v>
      </c>
      <c r="C81" s="30">
        <v>152621156793</v>
      </c>
      <c r="D81" s="30">
        <v>81211618485</v>
      </c>
      <c r="E81" s="30">
        <v>67759604483</v>
      </c>
      <c r="F81" s="30">
        <v>5055939</v>
      </c>
      <c r="G81" s="30">
        <v>1494600</v>
      </c>
      <c r="H81" s="30">
        <v>14762343635.000011</v>
      </c>
      <c r="I81" s="30">
        <v>12927384321.16951</v>
      </c>
      <c r="J81" s="30">
        <v>1834959313.8305016</v>
      </c>
      <c r="K81" s="30">
        <v>0</v>
      </c>
      <c r="L81" s="30">
        <v>5851870522</v>
      </c>
      <c r="M81" s="30">
        <v>41795903551</v>
      </c>
      <c r="N81" s="30">
        <v>41795903551</v>
      </c>
      <c r="O81" s="30">
        <v>0</v>
      </c>
      <c r="P81" s="30">
        <v>-1093241357</v>
      </c>
      <c r="Q81" s="30">
        <v>3946135819</v>
      </c>
      <c r="R81" s="30">
        <v>2490041774</v>
      </c>
      <c r="S81" s="30">
        <v>13452014002</v>
      </c>
      <c r="T81" s="30">
        <v>3379663000</v>
      </c>
      <c r="U81" s="30">
        <v>3976071000</v>
      </c>
      <c r="V81" s="30">
        <v>7355734000</v>
      </c>
      <c r="W81" s="30">
        <v>157677545</v>
      </c>
      <c r="X81" s="30">
        <v>2302848727</v>
      </c>
      <c r="Y81" s="30">
        <v>112816124</v>
      </c>
      <c r="Z81" s="30">
        <v>0</v>
      </c>
      <c r="AA81" s="30">
        <v>0</v>
      </c>
      <c r="AB81" s="30">
        <v>56878436</v>
      </c>
      <c r="AC81" s="30">
        <v>23903601</v>
      </c>
      <c r="AD81" s="30">
        <v>3165022280</v>
      </c>
      <c r="AE81" s="30">
        <v>277133289</v>
      </c>
      <c r="AF81" s="30">
        <v>277133289</v>
      </c>
      <c r="AG81" s="30">
        <v>0</v>
      </c>
      <c r="AH81" s="30">
        <v>0</v>
      </c>
      <c r="AI81" s="30">
        <v>71409538308</v>
      </c>
      <c r="AJ81" s="30">
        <v>125955076</v>
      </c>
      <c r="AK81" s="30">
        <v>125206396</v>
      </c>
      <c r="AL81" s="30">
        <v>748680</v>
      </c>
      <c r="AM81" s="30">
        <v>0</v>
      </c>
      <c r="AN81" s="30">
        <v>0</v>
      </c>
      <c r="AO81" s="30">
        <v>1252143093</v>
      </c>
      <c r="AP81" s="30">
        <v>1206678816</v>
      </c>
      <c r="AQ81" s="30">
        <v>10706934</v>
      </c>
      <c r="AR81" s="30">
        <v>26178204</v>
      </c>
      <c r="AS81" s="30">
        <v>76075</v>
      </c>
      <c r="AT81" s="30">
        <v>2484564</v>
      </c>
      <c r="AU81" s="30">
        <v>5914000</v>
      </c>
      <c r="AV81" s="30">
        <v>0</v>
      </c>
      <c r="AW81" s="30">
        <v>0</v>
      </c>
      <c r="AX81" s="30">
        <v>104500</v>
      </c>
      <c r="AY81" s="30">
        <v>0</v>
      </c>
      <c r="AZ81" s="30">
        <v>0</v>
      </c>
      <c r="BA81" s="30">
        <v>0</v>
      </c>
      <c r="BB81" s="30">
        <v>0</v>
      </c>
      <c r="BC81" s="30">
        <v>0</v>
      </c>
      <c r="BD81" s="30">
        <v>7880010288</v>
      </c>
      <c r="BE81" s="30">
        <v>427341</v>
      </c>
      <c r="BF81" s="30">
        <v>6014863273</v>
      </c>
      <c r="BG81" s="30">
        <v>1614015798</v>
      </c>
      <c r="BH81" s="30">
        <v>502611</v>
      </c>
      <c r="BI81" s="30">
        <v>276169</v>
      </c>
      <c r="BJ81" s="30">
        <v>2484</v>
      </c>
      <c r="BK81" s="30">
        <v>96903814</v>
      </c>
      <c r="BL81" s="30">
        <v>7205846</v>
      </c>
      <c r="BM81" s="30">
        <v>0</v>
      </c>
      <c r="BN81" s="30">
        <v>6768762</v>
      </c>
      <c r="BO81" s="30">
        <v>1758</v>
      </c>
      <c r="BP81" s="30">
        <v>0</v>
      </c>
      <c r="BQ81" s="30">
        <v>0</v>
      </c>
      <c r="BR81" s="30">
        <v>139042432</v>
      </c>
      <c r="BS81" s="30">
        <v>0</v>
      </c>
      <c r="BT81" s="30">
        <v>456095690</v>
      </c>
      <c r="BU81" s="30">
        <v>0</v>
      </c>
      <c r="BV81" s="30">
        <v>1085054</v>
      </c>
      <c r="BW81" s="30">
        <v>156266</v>
      </c>
      <c r="BX81" s="30">
        <v>4086000</v>
      </c>
      <c r="BY81" s="30">
        <v>450768370</v>
      </c>
      <c r="BZ81" s="30">
        <v>0</v>
      </c>
      <c r="CA81" s="30">
        <v>0</v>
      </c>
      <c r="CB81" s="30">
        <v>0</v>
      </c>
      <c r="CC81" s="30">
        <v>3772858030</v>
      </c>
      <c r="CD81" s="30">
        <v>486050</v>
      </c>
      <c r="CE81" s="30">
        <v>6608285183</v>
      </c>
      <c r="CF81" s="30">
        <v>165676126</v>
      </c>
      <c r="CG81" s="30">
        <v>2467971548</v>
      </c>
      <c r="CH81" s="30">
        <v>129617601</v>
      </c>
      <c r="CI81" s="30">
        <v>16133162</v>
      </c>
      <c r="CJ81" s="30">
        <v>970971</v>
      </c>
      <c r="CK81" s="30">
        <v>7578872</v>
      </c>
      <c r="CL81" s="30">
        <v>2367786</v>
      </c>
      <c r="CM81" s="30">
        <v>1164310</v>
      </c>
      <c r="CN81" s="30">
        <v>356603</v>
      </c>
      <c r="CO81" s="30">
        <v>91592</v>
      </c>
      <c r="CP81" s="30">
        <v>3603028</v>
      </c>
      <c r="CQ81" s="30">
        <v>0</v>
      </c>
      <c r="CR81" s="30">
        <v>0</v>
      </c>
      <c r="CS81" s="30">
        <v>3751654443</v>
      </c>
      <c r="CT81" s="30">
        <v>669617411</v>
      </c>
      <c r="CU81" s="30">
        <v>0</v>
      </c>
      <c r="CV81" s="30">
        <v>29323565</v>
      </c>
      <c r="CW81" s="30">
        <v>25524487</v>
      </c>
      <c r="CX81" s="30">
        <v>6784832</v>
      </c>
      <c r="CY81" s="30">
        <v>511540</v>
      </c>
      <c r="CZ81" s="30">
        <v>2949829743</v>
      </c>
      <c r="DA81" s="30">
        <v>2621816307</v>
      </c>
      <c r="DB81" s="30">
        <v>272269836</v>
      </c>
      <c r="DC81" s="30">
        <v>0</v>
      </c>
      <c r="DD81" s="30">
        <v>55743600</v>
      </c>
      <c r="DE81" s="30">
        <v>44880214</v>
      </c>
      <c r="DF81" s="30">
        <v>16138494</v>
      </c>
      <c r="DG81" s="30">
        <v>9044157</v>
      </c>
      <c r="DH81" s="30">
        <v>19397753</v>
      </c>
      <c r="DI81" s="30">
        <v>6052885</v>
      </c>
      <c r="DJ81" s="30">
        <v>0</v>
      </c>
      <c r="DK81" s="30">
        <v>6052885</v>
      </c>
      <c r="DL81" s="30">
        <v>0</v>
      </c>
      <c r="DM81" s="30">
        <v>500417231</v>
      </c>
      <c r="DN81" s="30">
        <v>35565715</v>
      </c>
      <c r="DO81" s="30">
        <v>8629258</v>
      </c>
      <c r="DP81" s="30">
        <v>5577401</v>
      </c>
      <c r="DQ81" s="30">
        <v>3051857</v>
      </c>
      <c r="DR81" s="30">
        <v>443626243</v>
      </c>
      <c r="DS81" s="30">
        <v>20452093</v>
      </c>
      <c r="DT81" s="30">
        <v>18433951</v>
      </c>
      <c r="DU81" s="30">
        <v>1802830</v>
      </c>
      <c r="DV81" s="30">
        <v>215312</v>
      </c>
      <c r="DW81" s="30">
        <v>9756700</v>
      </c>
      <c r="DX81" s="30">
        <v>493200</v>
      </c>
      <c r="DY81" s="30">
        <v>982000</v>
      </c>
      <c r="DZ81" s="30">
        <v>0</v>
      </c>
      <c r="EA81" s="30">
        <v>8281500</v>
      </c>
      <c r="EB81" s="30">
        <v>0</v>
      </c>
      <c r="EC81" s="30">
        <v>8090627</v>
      </c>
      <c r="ED81" s="30">
        <v>170012</v>
      </c>
      <c r="EE81" s="30">
        <v>7913600</v>
      </c>
      <c r="EF81" s="30">
        <v>7015</v>
      </c>
      <c r="EG81" s="30">
        <v>32958125</v>
      </c>
      <c r="EH81" s="30">
        <v>32958125</v>
      </c>
      <c r="EI81" s="30">
        <v>0</v>
      </c>
      <c r="EJ81" s="30">
        <v>0</v>
      </c>
      <c r="EK81" s="30">
        <v>46202606</v>
      </c>
      <c r="EL81" s="30">
        <v>53024</v>
      </c>
      <c r="EM81" s="30">
        <v>883740</v>
      </c>
      <c r="EN81" s="30">
        <v>27078473</v>
      </c>
      <c r="EO81" s="30">
        <v>2032602</v>
      </c>
      <c r="EP81" s="30">
        <v>441870</v>
      </c>
      <c r="EQ81" s="30">
        <v>35350</v>
      </c>
      <c r="ER81" s="30">
        <v>35350</v>
      </c>
      <c r="ES81" s="30">
        <v>848390</v>
      </c>
      <c r="ET81" s="30">
        <v>671642</v>
      </c>
      <c r="EU81" s="30">
        <v>4826580</v>
      </c>
      <c r="EV81" s="30">
        <v>1532269</v>
      </c>
      <c r="EW81" s="30">
        <v>39450154</v>
      </c>
      <c r="EX81" s="30">
        <v>0</v>
      </c>
      <c r="EY81" s="30">
        <v>618618</v>
      </c>
      <c r="EZ81" s="30">
        <v>30241583</v>
      </c>
      <c r="FA81" s="30">
        <v>8589953</v>
      </c>
      <c r="FB81" s="30">
        <v>0</v>
      </c>
      <c r="FC81" s="30">
        <v>231750</v>
      </c>
      <c r="FD81" s="30">
        <v>0</v>
      </c>
      <c r="FE81" s="30">
        <v>0</v>
      </c>
      <c r="FF81" s="30">
        <v>250077500</v>
      </c>
      <c r="FG81" s="30">
        <v>12596015</v>
      </c>
      <c r="FH81" s="30">
        <v>1307936</v>
      </c>
      <c r="FI81" s="30">
        <v>0</v>
      </c>
      <c r="FJ81" s="30">
        <v>9432225</v>
      </c>
      <c r="FK81" s="30">
        <v>3993825</v>
      </c>
      <c r="FL81" s="30">
        <v>0</v>
      </c>
      <c r="FM81" s="30">
        <v>0</v>
      </c>
      <c r="FN81" s="30">
        <v>0</v>
      </c>
      <c r="FO81" s="30">
        <v>5438400</v>
      </c>
      <c r="FP81" s="30">
        <v>1855854</v>
      </c>
      <c r="FQ81" s="30">
        <v>0</v>
      </c>
      <c r="FR81" s="30">
        <v>258743435</v>
      </c>
      <c r="FS81" s="30">
        <v>81829086</v>
      </c>
      <c r="FT81" s="30">
        <v>180950</v>
      </c>
      <c r="FU81" s="30">
        <v>20630200</v>
      </c>
      <c r="FV81" s="30">
        <v>41836622</v>
      </c>
      <c r="FW81" s="30">
        <v>66250</v>
      </c>
      <c r="FX81" s="30">
        <v>41770372</v>
      </c>
      <c r="FY81" s="30">
        <v>235200</v>
      </c>
      <c r="FZ81" s="30">
        <v>318146</v>
      </c>
      <c r="GA81" s="30">
        <v>7917968</v>
      </c>
      <c r="GB81" s="30">
        <v>10710000</v>
      </c>
      <c r="GC81" s="30">
        <v>6865170</v>
      </c>
      <c r="GD81" s="30">
        <v>0</v>
      </c>
      <c r="GE81" s="30">
        <v>6865170</v>
      </c>
      <c r="GF81" s="30">
        <v>0</v>
      </c>
      <c r="GG81" s="30">
        <v>89856</v>
      </c>
      <c r="GH81" s="30">
        <v>8696155</v>
      </c>
      <c r="GI81" s="30">
        <v>65237813</v>
      </c>
      <c r="GJ81" s="30">
        <v>65237813</v>
      </c>
      <c r="GK81" s="30">
        <v>0</v>
      </c>
      <c r="GL81" s="30">
        <v>96025355</v>
      </c>
      <c r="GM81" s="30">
        <v>5720351</v>
      </c>
      <c r="GN81" s="30">
        <v>208000</v>
      </c>
      <c r="GO81" s="30">
        <v>0</v>
      </c>
      <c r="GP81" s="30">
        <v>58449028</v>
      </c>
      <c r="GQ81" s="30">
        <v>15235538</v>
      </c>
      <c r="GR81" s="30">
        <v>56100</v>
      </c>
      <c r="GS81" s="30">
        <v>0</v>
      </c>
      <c r="GT81" s="30">
        <v>16356338</v>
      </c>
      <c r="GU81" s="30">
        <v>2184572228</v>
      </c>
      <c r="GV81" s="30">
        <v>0</v>
      </c>
      <c r="GW81" s="30">
        <v>0</v>
      </c>
      <c r="GX81" s="30">
        <v>0</v>
      </c>
      <c r="GY81" s="30">
        <v>0</v>
      </c>
      <c r="GZ81" s="30">
        <v>2176858700</v>
      </c>
      <c r="HA81" s="30">
        <v>7713528</v>
      </c>
      <c r="HB81" s="30">
        <v>0</v>
      </c>
      <c r="HC81" s="30">
        <v>0</v>
      </c>
      <c r="HD81" s="30">
        <v>0</v>
      </c>
      <c r="HE81" s="30">
        <v>0</v>
      </c>
      <c r="HF81" s="30">
        <v>0</v>
      </c>
      <c r="HG81" s="30">
        <v>0</v>
      </c>
      <c r="HH81" s="30">
        <f t="shared" si="34"/>
        <v>1491305758</v>
      </c>
      <c r="HI81" s="30">
        <f t="shared" si="35"/>
        <v>685552942</v>
      </c>
      <c r="HJ81" s="30">
        <v>1491305758</v>
      </c>
      <c r="HK81" s="30">
        <v>685552942</v>
      </c>
      <c r="HL81" s="30">
        <v>0</v>
      </c>
      <c r="HM81" s="30">
        <v>0</v>
      </c>
      <c r="HN81" s="30">
        <v>0</v>
      </c>
      <c r="HO81" s="30">
        <v>0</v>
      </c>
      <c r="HP81" s="30">
        <v>57834550</v>
      </c>
      <c r="HQ81" s="30">
        <v>2909118</v>
      </c>
      <c r="HR81" s="30">
        <v>5894336</v>
      </c>
      <c r="HS81" s="30">
        <v>49031096</v>
      </c>
      <c r="HT81" s="30">
        <v>0</v>
      </c>
      <c r="HU81" s="30">
        <v>0</v>
      </c>
      <c r="HV81" s="30">
        <v>0</v>
      </c>
      <c r="HW81" s="30">
        <v>0</v>
      </c>
      <c r="HX81" s="30">
        <f t="shared" si="36"/>
        <v>1491305758</v>
      </c>
      <c r="HY81" s="30">
        <f t="shared" si="37"/>
        <v>685552942</v>
      </c>
      <c r="HZ81" s="30">
        <v>48357934274</v>
      </c>
      <c r="IA81" s="30">
        <v>47541984392</v>
      </c>
      <c r="IB81" s="30">
        <v>46019195663</v>
      </c>
      <c r="IC81" s="30">
        <v>0</v>
      </c>
      <c r="ID81" s="30">
        <v>0</v>
      </c>
      <c r="IE81" s="30">
        <v>0</v>
      </c>
      <c r="IF81" s="30">
        <v>0</v>
      </c>
      <c r="IG81" s="30">
        <v>40571511761</v>
      </c>
      <c r="IH81" s="30">
        <v>39297547600</v>
      </c>
      <c r="II81" s="30">
        <v>0</v>
      </c>
      <c r="IJ81" s="30">
        <v>1273964161</v>
      </c>
      <c r="IK81" s="30">
        <v>0</v>
      </c>
      <c r="IL81" s="30">
        <v>3420137839</v>
      </c>
      <c r="IM81" s="30">
        <v>1817709954</v>
      </c>
      <c r="IN81" s="30">
        <v>239264252</v>
      </c>
      <c r="IO81" s="30">
        <v>179448189</v>
      </c>
      <c r="IP81" s="30">
        <v>3001425398</v>
      </c>
      <c r="IQ81" s="30">
        <v>0</v>
      </c>
      <c r="IR81" s="30">
        <v>0</v>
      </c>
      <c r="IS81" s="43">
        <v>0</v>
      </c>
      <c r="IT81" s="43">
        <v>0</v>
      </c>
      <c r="IU81" s="43">
        <v>0</v>
      </c>
      <c r="IV81" s="30">
        <v>209836109</v>
      </c>
      <c r="IW81" s="30">
        <v>0</v>
      </c>
      <c r="IX81" s="30">
        <v>0</v>
      </c>
      <c r="IY81" s="30">
        <v>0</v>
      </c>
      <c r="IZ81" s="30">
        <v>0</v>
      </c>
      <c r="JA81" s="30">
        <v>0</v>
      </c>
      <c r="JB81" s="30">
        <v>0</v>
      </c>
      <c r="JC81" s="30">
        <v>0</v>
      </c>
      <c r="JD81" s="30">
        <v>0</v>
      </c>
      <c r="JE81" s="30">
        <v>0</v>
      </c>
      <c r="JF81" s="30">
        <v>0</v>
      </c>
      <c r="JG81" s="30">
        <v>0</v>
      </c>
      <c r="JH81" s="30">
        <v>0</v>
      </c>
      <c r="JI81" s="30">
        <v>0</v>
      </c>
      <c r="JJ81" s="43">
        <v>0</v>
      </c>
      <c r="JK81" s="43">
        <v>0</v>
      </c>
      <c r="JL81" s="43"/>
      <c r="JM81" s="30">
        <v>1522788729</v>
      </c>
      <c r="JN81" s="30">
        <v>0</v>
      </c>
      <c r="JO81" s="30">
        <v>1522788729</v>
      </c>
      <c r="JP81" s="30">
        <v>0</v>
      </c>
      <c r="JQ81" s="30">
        <v>0</v>
      </c>
      <c r="JR81" s="30">
        <v>0</v>
      </c>
      <c r="JS81" s="30">
        <v>0</v>
      </c>
      <c r="JT81" s="30">
        <v>0</v>
      </c>
      <c r="JU81" s="30">
        <v>0</v>
      </c>
      <c r="JV81" s="30">
        <v>0</v>
      </c>
      <c r="JW81" s="30">
        <v>0</v>
      </c>
      <c r="JX81" s="30">
        <v>0</v>
      </c>
      <c r="JY81" s="30">
        <v>0</v>
      </c>
      <c r="JZ81" s="30">
        <v>0</v>
      </c>
      <c r="KA81" s="30">
        <v>0</v>
      </c>
      <c r="KB81" s="30">
        <v>0</v>
      </c>
      <c r="KC81" s="30">
        <v>0</v>
      </c>
      <c r="KD81" s="30">
        <v>0</v>
      </c>
      <c r="KE81" s="30">
        <v>0</v>
      </c>
      <c r="KF81" s="30">
        <v>0</v>
      </c>
      <c r="KG81" s="30">
        <v>0</v>
      </c>
      <c r="KH81" s="30">
        <v>0</v>
      </c>
      <c r="KI81" s="30">
        <v>0</v>
      </c>
      <c r="KJ81" s="30">
        <v>0</v>
      </c>
      <c r="KK81" s="30">
        <v>0</v>
      </c>
      <c r="KL81" s="30">
        <v>0</v>
      </c>
      <c r="KM81" s="30">
        <v>815949882</v>
      </c>
      <c r="KN81" s="30">
        <v>0</v>
      </c>
      <c r="KO81" s="30">
        <v>38262397</v>
      </c>
      <c r="KP81" s="30">
        <v>4027721</v>
      </c>
      <c r="KQ81" s="30">
        <v>8504138</v>
      </c>
      <c r="KR81" s="30">
        <v>0</v>
      </c>
      <c r="KS81" s="30">
        <v>1573720</v>
      </c>
      <c r="KT81" s="30">
        <v>4436078</v>
      </c>
      <c r="KU81" s="30">
        <v>0</v>
      </c>
      <c r="KV81" s="30">
        <v>75599942</v>
      </c>
      <c r="KW81" s="30">
        <v>0</v>
      </c>
      <c r="KX81" s="30">
        <v>1035836</v>
      </c>
      <c r="KY81" s="30">
        <v>4384455</v>
      </c>
      <c r="KZ81" s="30">
        <v>7557069</v>
      </c>
      <c r="LA81" s="30">
        <v>16462594</v>
      </c>
      <c r="LB81" s="30">
        <v>4492345</v>
      </c>
      <c r="LC81" s="30">
        <v>5438854</v>
      </c>
      <c r="LD81" s="30">
        <v>446855341</v>
      </c>
      <c r="LE81" s="30">
        <v>257846</v>
      </c>
      <c r="LF81" s="30">
        <v>886442</v>
      </c>
      <c r="LG81" s="30">
        <v>0</v>
      </c>
      <c r="LH81" s="30">
        <v>6128453</v>
      </c>
      <c r="LI81" s="30">
        <v>29703754</v>
      </c>
      <c r="LJ81" s="30">
        <v>0</v>
      </c>
      <c r="LK81" s="30">
        <v>0</v>
      </c>
      <c r="LL81" s="30">
        <v>846496</v>
      </c>
      <c r="LM81" s="30">
        <v>1783252</v>
      </c>
      <c r="LN81" s="30">
        <v>6222153</v>
      </c>
      <c r="LO81" s="30">
        <v>43966719</v>
      </c>
      <c r="LP81" s="30">
        <v>1725499</v>
      </c>
      <c r="LQ81" s="30">
        <v>105798778</v>
      </c>
      <c r="LR81" s="31">
        <v>0</v>
      </c>
      <c r="LS81" s="31">
        <v>0</v>
      </c>
      <c r="LT81" s="31">
        <v>0</v>
      </c>
      <c r="LU81" s="31">
        <v>0</v>
      </c>
      <c r="LV81" s="31">
        <v>0</v>
      </c>
      <c r="LW81" s="31">
        <v>0</v>
      </c>
      <c r="LX81" s="31">
        <v>0</v>
      </c>
      <c r="LY81" s="31">
        <v>0</v>
      </c>
      <c r="LZ81" s="31">
        <v>0</v>
      </c>
      <c r="MA81" s="31">
        <v>0</v>
      </c>
      <c r="MB81" s="31">
        <v>0</v>
      </c>
      <c r="MC81" s="31">
        <v>0</v>
      </c>
      <c r="MD81" s="31">
        <v>0</v>
      </c>
      <c r="ME81" s="31">
        <v>0</v>
      </c>
      <c r="MF81" s="31">
        <v>0</v>
      </c>
      <c r="MG81" s="31">
        <v>0</v>
      </c>
      <c r="MH81" s="31">
        <v>0</v>
      </c>
      <c r="MI81" s="31">
        <v>0</v>
      </c>
      <c r="MJ81" s="31">
        <v>0</v>
      </c>
      <c r="MK81" s="31">
        <v>0</v>
      </c>
      <c r="ML81" s="31">
        <v>0</v>
      </c>
      <c r="MM81" s="31">
        <v>0</v>
      </c>
      <c r="MN81" s="31">
        <v>0</v>
      </c>
      <c r="MO81" s="31">
        <v>0</v>
      </c>
      <c r="MP81" s="31">
        <v>0</v>
      </c>
      <c r="MQ81" s="30">
        <v>5984845</v>
      </c>
      <c r="MR81" s="30">
        <v>0</v>
      </c>
      <c r="MS81" s="30">
        <v>40860399954</v>
      </c>
      <c r="MT81" s="30">
        <v>15754052294</v>
      </c>
      <c r="MU81" s="30">
        <v>12772849921</v>
      </c>
      <c r="MV81" s="30">
        <v>0</v>
      </c>
      <c r="MW81" s="30">
        <v>0</v>
      </c>
      <c r="MX81" s="30">
        <v>0</v>
      </c>
      <c r="MY81" s="30">
        <v>0</v>
      </c>
      <c r="MZ81" s="30">
        <v>9550052068</v>
      </c>
      <c r="NA81" s="30">
        <v>0</v>
      </c>
      <c r="NB81" s="30">
        <v>0</v>
      </c>
      <c r="NC81" s="30">
        <v>0</v>
      </c>
      <c r="ND81" s="30">
        <v>9550052068</v>
      </c>
      <c r="NE81" s="30">
        <v>9550052068</v>
      </c>
      <c r="NF81" s="30">
        <v>0</v>
      </c>
      <c r="NG81" s="30">
        <v>799247402</v>
      </c>
      <c r="NH81" s="30">
        <v>2423550451</v>
      </c>
      <c r="NI81" s="30">
        <v>0</v>
      </c>
      <c r="NJ81" s="30">
        <v>0</v>
      </c>
      <c r="NK81" s="30">
        <v>0</v>
      </c>
      <c r="NL81" s="30">
        <v>0</v>
      </c>
      <c r="NM81" s="30">
        <v>2981202373</v>
      </c>
      <c r="NN81" s="30">
        <v>2439805825</v>
      </c>
      <c r="NO81" s="30">
        <v>0</v>
      </c>
      <c r="NP81" s="30">
        <v>288415900</v>
      </c>
      <c r="NQ81" s="30">
        <v>0</v>
      </c>
      <c r="NR81" s="30">
        <v>0</v>
      </c>
      <c r="NS81" s="30">
        <v>0</v>
      </c>
      <c r="NT81" s="30">
        <v>541396548</v>
      </c>
      <c r="NU81" s="30">
        <v>541396548</v>
      </c>
      <c r="NV81" s="30">
        <v>0</v>
      </c>
      <c r="NW81" s="30">
        <v>0</v>
      </c>
      <c r="NX81" s="30">
        <v>0</v>
      </c>
      <c r="NY81" s="30">
        <v>0</v>
      </c>
      <c r="NZ81" s="30">
        <v>0</v>
      </c>
      <c r="OA81" s="30">
        <v>23851123255</v>
      </c>
      <c r="OB81" s="30">
        <v>3733118826</v>
      </c>
      <c r="OC81" s="30">
        <v>0</v>
      </c>
      <c r="OD81" s="30">
        <v>0</v>
      </c>
      <c r="OE81" s="30">
        <v>0</v>
      </c>
      <c r="OF81" s="30">
        <v>3733118826</v>
      </c>
      <c r="OG81" s="30">
        <v>0</v>
      </c>
      <c r="OH81" s="30">
        <v>3733118826</v>
      </c>
      <c r="OI81" s="30">
        <v>0</v>
      </c>
      <c r="OJ81" s="30">
        <v>20118004429</v>
      </c>
      <c r="OK81" s="30">
        <v>20114480435</v>
      </c>
      <c r="OL81" s="30">
        <v>20114480435</v>
      </c>
      <c r="OM81" s="30">
        <v>0</v>
      </c>
      <c r="ON81" s="30">
        <v>7817522292</v>
      </c>
      <c r="OO81" s="30">
        <v>3523994</v>
      </c>
      <c r="OP81" s="30">
        <v>3523994</v>
      </c>
      <c r="OQ81" s="30">
        <v>0</v>
      </c>
      <c r="OR81" s="30">
        <v>0</v>
      </c>
      <c r="OS81" s="30">
        <v>1255224405</v>
      </c>
      <c r="OT81" s="30">
        <v>1180429575</v>
      </c>
      <c r="OU81" s="30">
        <v>1180429575</v>
      </c>
      <c r="OV81" s="30">
        <v>0</v>
      </c>
      <c r="OW81" s="30">
        <v>1180429575</v>
      </c>
      <c r="OX81" s="30">
        <v>0</v>
      </c>
      <c r="OY81" s="30">
        <v>0</v>
      </c>
      <c r="OZ81" s="30">
        <v>74794830</v>
      </c>
      <c r="PA81" s="30">
        <v>50775599</v>
      </c>
      <c r="PB81" s="30">
        <v>0</v>
      </c>
      <c r="PC81" s="30">
        <v>67562</v>
      </c>
      <c r="PD81" s="30">
        <v>0</v>
      </c>
      <c r="PE81" s="30">
        <v>0</v>
      </c>
      <c r="PF81" s="30">
        <v>0</v>
      </c>
      <c r="PG81" s="30">
        <v>0</v>
      </c>
      <c r="PH81" s="30">
        <v>0</v>
      </c>
      <c r="PI81" s="30">
        <v>0</v>
      </c>
      <c r="PJ81" s="30">
        <v>0</v>
      </c>
      <c r="PK81" s="30">
        <v>0</v>
      </c>
      <c r="PL81" s="30">
        <v>0</v>
      </c>
      <c r="PM81" s="30">
        <v>24019231</v>
      </c>
      <c r="PN81" s="30">
        <v>24019231</v>
      </c>
      <c r="PO81" s="30">
        <v>0</v>
      </c>
      <c r="PP81" s="30">
        <v>0</v>
      </c>
      <c r="PQ81" s="30">
        <v>0</v>
      </c>
      <c r="PR81" s="30">
        <v>0</v>
      </c>
      <c r="PS81" s="30">
        <v>0</v>
      </c>
      <c r="PT81" s="30">
        <v>0</v>
      </c>
      <c r="PU81" s="30">
        <v>0</v>
      </c>
      <c r="PV81" s="30">
        <v>0</v>
      </c>
      <c r="PW81" s="30">
        <v>0</v>
      </c>
      <c r="PX81" s="30">
        <v>0</v>
      </c>
      <c r="PY81" s="30">
        <v>0</v>
      </c>
      <c r="PZ81" s="30">
        <v>0</v>
      </c>
      <c r="QA81" s="30">
        <v>0</v>
      </c>
      <c r="QB81" s="30">
        <v>0</v>
      </c>
      <c r="QC81" s="30">
        <v>0</v>
      </c>
      <c r="QD81" s="30">
        <v>0</v>
      </c>
      <c r="QE81" s="30">
        <v>0</v>
      </c>
      <c r="QF81" s="30">
        <v>0</v>
      </c>
      <c r="QG81" s="30">
        <v>0</v>
      </c>
      <c r="QH81" s="30">
        <v>0</v>
      </c>
      <c r="QI81" s="30">
        <v>0</v>
      </c>
      <c r="QJ81" s="30">
        <v>0</v>
      </c>
      <c r="QK81" s="30">
        <v>0</v>
      </c>
      <c r="QL81" s="30">
        <v>0</v>
      </c>
      <c r="QM81" s="30">
        <v>0</v>
      </c>
      <c r="QN81" s="30">
        <v>0</v>
      </c>
      <c r="QO81" s="30">
        <v>257975684659</v>
      </c>
      <c r="QP81" s="30">
        <v>201340964539</v>
      </c>
      <c r="QQ81" s="30">
        <v>759806836</v>
      </c>
      <c r="QR81" s="30">
        <v>759000785</v>
      </c>
      <c r="QS81" s="30">
        <v>806051</v>
      </c>
      <c r="QT81" s="30">
        <v>0</v>
      </c>
      <c r="QU81" s="30">
        <v>0</v>
      </c>
      <c r="QV81" s="30">
        <v>0</v>
      </c>
      <c r="QW81" s="30">
        <v>2117476024</v>
      </c>
      <c r="QX81" s="30">
        <v>2117471634</v>
      </c>
      <c r="QY81" s="30">
        <v>4390</v>
      </c>
      <c r="QZ81" s="30">
        <v>144899681679</v>
      </c>
      <c r="RA81" s="30">
        <v>53564000000</v>
      </c>
      <c r="RB81" s="30">
        <v>0</v>
      </c>
      <c r="RC81" s="30">
        <v>0</v>
      </c>
      <c r="RD81" s="30">
        <v>0</v>
      </c>
      <c r="RE81" s="30">
        <v>0</v>
      </c>
      <c r="RF81" s="30">
        <v>0</v>
      </c>
      <c r="RG81" s="30">
        <v>0</v>
      </c>
      <c r="RH81" s="30">
        <v>0</v>
      </c>
      <c r="RI81" s="30">
        <v>56634720120</v>
      </c>
      <c r="RJ81" s="30">
        <v>5437052584</v>
      </c>
      <c r="RK81" s="30">
        <v>5437052584</v>
      </c>
      <c r="RL81" s="30">
        <v>5036669613</v>
      </c>
      <c r="RM81" s="30">
        <v>432097483</v>
      </c>
      <c r="RN81" s="30">
        <v>107278746</v>
      </c>
      <c r="RO81" s="30">
        <v>0</v>
      </c>
      <c r="RP81" s="30">
        <v>0</v>
      </c>
      <c r="RQ81" s="30">
        <v>0</v>
      </c>
      <c r="RR81" s="30">
        <v>0</v>
      </c>
      <c r="RS81" s="30">
        <v>0</v>
      </c>
      <c r="RT81" s="30">
        <v>1480931</v>
      </c>
      <c r="RU81" s="30">
        <v>0</v>
      </c>
      <c r="RV81" s="30">
        <v>-211418603</v>
      </c>
      <c r="RW81" s="30">
        <v>3464394</v>
      </c>
      <c r="RX81" s="30">
        <v>0</v>
      </c>
      <c r="RY81" s="30">
        <v>1018601</v>
      </c>
      <c r="RZ81" s="30">
        <v>0</v>
      </c>
      <c r="SA81" s="30">
        <v>0</v>
      </c>
      <c r="SB81" s="30">
        <v>0</v>
      </c>
      <c r="SC81" s="30">
        <v>3254857</v>
      </c>
      <c r="SD81" s="30">
        <v>0</v>
      </c>
      <c r="SE81" s="30">
        <v>0</v>
      </c>
      <c r="SF81" s="30">
        <v>0</v>
      </c>
      <c r="SG81" s="30">
        <v>0</v>
      </c>
      <c r="SH81" s="30">
        <v>63206562</v>
      </c>
      <c r="SI81" s="30">
        <v>0</v>
      </c>
      <c r="SJ81" s="30">
        <v>0</v>
      </c>
      <c r="SK81" s="30">
        <v>0</v>
      </c>
      <c r="SL81" s="30">
        <v>0</v>
      </c>
      <c r="SM81" s="30">
        <v>0</v>
      </c>
      <c r="SN81" s="30">
        <v>0</v>
      </c>
      <c r="SO81" s="30">
        <v>0</v>
      </c>
      <c r="SP81" s="30">
        <v>0</v>
      </c>
      <c r="SQ81" s="30">
        <v>0</v>
      </c>
      <c r="SR81" s="30">
        <v>0</v>
      </c>
      <c r="SS81" s="30">
        <v>0</v>
      </c>
      <c r="ST81" s="30">
        <v>0</v>
      </c>
      <c r="SU81" s="30">
        <v>0</v>
      </c>
      <c r="SV81" s="30">
        <v>0</v>
      </c>
      <c r="SW81" s="30">
        <v>0</v>
      </c>
      <c r="SX81" s="30">
        <v>0</v>
      </c>
      <c r="SY81" s="30">
        <v>0</v>
      </c>
      <c r="SZ81" s="30">
        <v>0</v>
      </c>
      <c r="TA81" s="30">
        <v>0</v>
      </c>
      <c r="TB81" s="30">
        <v>0</v>
      </c>
      <c r="TC81" s="30">
        <v>0</v>
      </c>
      <c r="TD81" s="30">
        <v>0</v>
      </c>
      <c r="TE81" s="30">
        <v>0</v>
      </c>
      <c r="TF81" s="30">
        <v>0</v>
      </c>
      <c r="TG81" s="30">
        <v>0</v>
      </c>
      <c r="TH81" s="30">
        <v>0</v>
      </c>
      <c r="TI81" s="30">
        <f t="shared" si="39"/>
        <v>539376229</v>
      </c>
      <c r="TJ81" s="30">
        <f t="shared" si="31"/>
        <v>50000000000</v>
      </c>
      <c r="TK81" s="30">
        <v>51134217593</v>
      </c>
      <c r="TL81" s="30">
        <v>0</v>
      </c>
      <c r="TM81" s="30">
        <v>1134217593</v>
      </c>
      <c r="TN81" s="30">
        <v>140497021</v>
      </c>
      <c r="TO81" s="30">
        <v>993720572</v>
      </c>
      <c r="TP81" s="30">
        <v>0</v>
      </c>
      <c r="TQ81" s="30">
        <v>0</v>
      </c>
      <c r="TR81" s="30">
        <v>50000000000</v>
      </c>
      <c r="TS81" s="30">
        <v>0</v>
      </c>
      <c r="TT81" s="30">
        <v>0</v>
      </c>
      <c r="TU81" s="30">
        <v>63449943</v>
      </c>
      <c r="TV81" s="30">
        <v>0</v>
      </c>
      <c r="TW81" s="30">
        <v>34475076</v>
      </c>
      <c r="TX81" s="30">
        <v>133100</v>
      </c>
      <c r="TY81" s="30">
        <v>28841767</v>
      </c>
      <c r="TZ81" s="30">
        <v>0</v>
      </c>
      <c r="UA81" s="30">
        <v>0</v>
      </c>
      <c r="UB81" s="30">
        <v>0</v>
      </c>
      <c r="UC81" s="30">
        <v>0</v>
      </c>
      <c r="UD81" s="30">
        <v>0</v>
      </c>
      <c r="UE81" s="30">
        <v>0</v>
      </c>
      <c r="UF81" s="30">
        <v>0</v>
      </c>
      <c r="UG81" s="30">
        <f t="shared" si="32"/>
        <v>451457241406</v>
      </c>
      <c r="UH81" s="1">
        <v>2460731523616</v>
      </c>
      <c r="UI81" s="1">
        <f>UH81-SUM($UG$76:UG81)</f>
        <v>0</v>
      </c>
    </row>
    <row r="82" spans="2:555">
      <c r="B82" s="58">
        <v>40725</v>
      </c>
      <c r="C82" s="30">
        <v>200830389770</v>
      </c>
      <c r="D82" s="30">
        <v>122483519262</v>
      </c>
      <c r="E82" s="30">
        <v>105469556976</v>
      </c>
      <c r="F82" s="30">
        <v>-44815441</v>
      </c>
      <c r="G82" s="30">
        <v>1634640</v>
      </c>
      <c r="H82" s="30">
        <v>57896434300.000015</v>
      </c>
      <c r="I82" s="30">
        <v>50699907516.51001</v>
      </c>
      <c r="J82" s="30">
        <v>7196526783.4900017</v>
      </c>
      <c r="K82" s="30">
        <v>0</v>
      </c>
      <c r="L82" s="30">
        <v>2969587660</v>
      </c>
      <c r="M82" s="30">
        <v>29310982469</v>
      </c>
      <c r="N82" s="30">
        <v>29310982469</v>
      </c>
      <c r="O82" s="30">
        <v>0</v>
      </c>
      <c r="P82" s="30">
        <v>9671351442</v>
      </c>
      <c r="Q82" s="30">
        <v>3275616690</v>
      </c>
      <c r="R82" s="30">
        <v>2388765216</v>
      </c>
      <c r="S82" s="30">
        <v>17013962286</v>
      </c>
      <c r="T82" s="30">
        <v>3177851000</v>
      </c>
      <c r="U82" s="30">
        <v>3738646000</v>
      </c>
      <c r="V82" s="30">
        <v>6916497000</v>
      </c>
      <c r="W82" s="30">
        <v>34058994</v>
      </c>
      <c r="X82" s="30">
        <v>6507789948</v>
      </c>
      <c r="Y82" s="30">
        <v>109282665</v>
      </c>
      <c r="Z82" s="30">
        <v>0</v>
      </c>
      <c r="AA82" s="30">
        <v>0</v>
      </c>
      <c r="AB82" s="30">
        <v>178763393</v>
      </c>
      <c r="AC82" s="30">
        <v>18501466</v>
      </c>
      <c r="AD82" s="30">
        <v>3055472364</v>
      </c>
      <c r="AE82" s="30">
        <v>193596456</v>
      </c>
      <c r="AF82" s="30">
        <v>193596456</v>
      </c>
      <c r="AG82" s="30">
        <v>0</v>
      </c>
      <c r="AH82" s="30">
        <v>0</v>
      </c>
      <c r="AI82" s="30">
        <v>78346870508</v>
      </c>
      <c r="AJ82" s="30">
        <v>360307099</v>
      </c>
      <c r="AK82" s="30">
        <v>359306099</v>
      </c>
      <c r="AL82" s="30">
        <v>1001000</v>
      </c>
      <c r="AM82" s="30">
        <v>0</v>
      </c>
      <c r="AN82" s="30">
        <v>0</v>
      </c>
      <c r="AO82" s="30">
        <v>1207188901</v>
      </c>
      <c r="AP82" s="30">
        <v>1173288256</v>
      </c>
      <c r="AQ82" s="30">
        <v>2717159</v>
      </c>
      <c r="AR82" s="30">
        <v>29386467</v>
      </c>
      <c r="AS82" s="30">
        <v>72440</v>
      </c>
      <c r="AT82" s="30">
        <v>921319</v>
      </c>
      <c r="AU82" s="30">
        <v>755000</v>
      </c>
      <c r="AV82" s="30">
        <v>0</v>
      </c>
      <c r="AW82" s="30">
        <v>0</v>
      </c>
      <c r="AX82" s="30">
        <v>48260</v>
      </c>
      <c r="AY82" s="30">
        <v>0</v>
      </c>
      <c r="AZ82" s="30">
        <v>0</v>
      </c>
      <c r="BA82" s="30">
        <v>0</v>
      </c>
      <c r="BB82" s="30">
        <v>0</v>
      </c>
      <c r="BC82" s="30">
        <v>0</v>
      </c>
      <c r="BD82" s="30">
        <v>4505369266</v>
      </c>
      <c r="BE82" s="30">
        <v>554547</v>
      </c>
      <c r="BF82" s="30">
        <v>3354967015</v>
      </c>
      <c r="BG82" s="30">
        <v>968190684</v>
      </c>
      <c r="BH82" s="30">
        <v>67182</v>
      </c>
      <c r="BI82" s="30">
        <v>29384</v>
      </c>
      <c r="BJ82" s="30">
        <v>318</v>
      </c>
      <c r="BK82" s="30">
        <v>31627100</v>
      </c>
      <c r="BL82" s="30">
        <v>7236724</v>
      </c>
      <c r="BM82" s="30">
        <v>0</v>
      </c>
      <c r="BN82" s="30">
        <v>6862511</v>
      </c>
      <c r="BO82" s="30">
        <v>1115403</v>
      </c>
      <c r="BP82" s="30">
        <v>0</v>
      </c>
      <c r="BQ82" s="30">
        <v>0</v>
      </c>
      <c r="BR82" s="30">
        <v>134718398</v>
      </c>
      <c r="BS82" s="30">
        <v>0</v>
      </c>
      <c r="BT82" s="30">
        <v>408993790</v>
      </c>
      <c r="BU82" s="30">
        <v>0</v>
      </c>
      <c r="BV82" s="30">
        <v>288937</v>
      </c>
      <c r="BW82" s="30">
        <v>214939</v>
      </c>
      <c r="BX82" s="30">
        <v>0</v>
      </c>
      <c r="BY82" s="30">
        <v>408489914</v>
      </c>
      <c r="BZ82" s="30">
        <v>0</v>
      </c>
      <c r="CA82" s="30">
        <v>0</v>
      </c>
      <c r="CB82" s="30">
        <v>0</v>
      </c>
      <c r="CC82" s="30">
        <v>4621431908</v>
      </c>
      <c r="CD82" s="30">
        <v>6372955</v>
      </c>
      <c r="CE82" s="30">
        <v>4922822612</v>
      </c>
      <c r="CF82" s="30">
        <v>115925638</v>
      </c>
      <c r="CG82" s="30">
        <v>2467971548</v>
      </c>
      <c r="CH82" s="30">
        <v>100258418</v>
      </c>
      <c r="CI82" s="30">
        <v>19276429</v>
      </c>
      <c r="CJ82" s="30">
        <v>596370</v>
      </c>
      <c r="CK82" s="30">
        <v>8265309</v>
      </c>
      <c r="CL82" s="30">
        <v>4009283</v>
      </c>
      <c r="CM82" s="30">
        <v>782724</v>
      </c>
      <c r="CN82" s="30">
        <v>832148</v>
      </c>
      <c r="CO82" s="30">
        <v>296176</v>
      </c>
      <c r="CP82" s="30">
        <v>4494419</v>
      </c>
      <c r="CQ82" s="30">
        <v>0</v>
      </c>
      <c r="CR82" s="30">
        <v>0</v>
      </c>
      <c r="CS82" s="30">
        <v>2179200486</v>
      </c>
      <c r="CT82" s="30">
        <v>699785823</v>
      </c>
      <c r="CU82" s="30">
        <v>0</v>
      </c>
      <c r="CV82" s="30">
        <v>47532849</v>
      </c>
      <c r="CW82" s="30">
        <v>19891510</v>
      </c>
      <c r="CX82" s="30">
        <v>5935113</v>
      </c>
      <c r="CY82" s="30">
        <v>387503</v>
      </c>
      <c r="CZ82" s="30">
        <v>1328040920</v>
      </c>
      <c r="DA82" s="30">
        <v>1194515650</v>
      </c>
      <c r="DB82" s="30">
        <v>133525270</v>
      </c>
      <c r="DC82" s="30">
        <v>0</v>
      </c>
      <c r="DD82" s="30">
        <v>0</v>
      </c>
      <c r="DE82" s="30">
        <v>44256063</v>
      </c>
      <c r="DF82" s="30">
        <v>23073195</v>
      </c>
      <c r="DG82" s="30">
        <v>10297510</v>
      </c>
      <c r="DH82" s="30">
        <v>12346893</v>
      </c>
      <c r="DI82" s="30">
        <v>2812163</v>
      </c>
      <c r="DJ82" s="30">
        <v>0</v>
      </c>
      <c r="DK82" s="30">
        <v>2812163</v>
      </c>
      <c r="DL82" s="30">
        <v>0</v>
      </c>
      <c r="DM82" s="30">
        <v>500259166</v>
      </c>
      <c r="DN82" s="30">
        <v>35089715</v>
      </c>
      <c r="DO82" s="30">
        <v>9462259</v>
      </c>
      <c r="DP82" s="30">
        <v>5875647</v>
      </c>
      <c r="DQ82" s="30">
        <v>3586612</v>
      </c>
      <c r="DR82" s="30">
        <v>443050675</v>
      </c>
      <c r="DS82" s="30">
        <v>19716549</v>
      </c>
      <c r="DT82" s="30">
        <v>18168953</v>
      </c>
      <c r="DU82" s="30">
        <v>1431659</v>
      </c>
      <c r="DV82" s="30">
        <v>115937</v>
      </c>
      <c r="DW82" s="30">
        <v>8175488</v>
      </c>
      <c r="DX82" s="30">
        <v>904200</v>
      </c>
      <c r="DY82" s="30">
        <v>196400</v>
      </c>
      <c r="DZ82" s="30">
        <v>0</v>
      </c>
      <c r="EA82" s="30">
        <v>7074888</v>
      </c>
      <c r="EB82" s="30">
        <v>0</v>
      </c>
      <c r="EC82" s="30">
        <v>9102372</v>
      </c>
      <c r="ED82" s="30">
        <v>72862</v>
      </c>
      <c r="EE82" s="30">
        <v>9022900</v>
      </c>
      <c r="EF82" s="30">
        <v>6610</v>
      </c>
      <c r="EG82" s="30">
        <v>32546800</v>
      </c>
      <c r="EH82" s="30">
        <v>32546800</v>
      </c>
      <c r="EI82" s="30">
        <v>0</v>
      </c>
      <c r="EJ82" s="30">
        <v>0</v>
      </c>
      <c r="EK82" s="30">
        <v>46237957</v>
      </c>
      <c r="EL82" s="30">
        <v>17675</v>
      </c>
      <c r="EM82" s="30">
        <v>742342</v>
      </c>
      <c r="EN82" s="30">
        <v>26848701</v>
      </c>
      <c r="EO82" s="30">
        <v>2475152</v>
      </c>
      <c r="EP82" s="30">
        <v>424875</v>
      </c>
      <c r="EQ82" s="30">
        <v>35350</v>
      </c>
      <c r="ER82" s="30">
        <v>53024</v>
      </c>
      <c r="ES82" s="30">
        <v>1431659</v>
      </c>
      <c r="ET82" s="30">
        <v>530244</v>
      </c>
      <c r="EU82" s="30">
        <v>4082879</v>
      </c>
      <c r="EV82" s="30">
        <v>1880512</v>
      </c>
      <c r="EW82" s="30">
        <v>37735698</v>
      </c>
      <c r="EX82" s="30">
        <v>0</v>
      </c>
      <c r="EY82" s="30">
        <v>1520033</v>
      </c>
      <c r="EZ82" s="30">
        <v>27749436</v>
      </c>
      <c r="FA82" s="30">
        <v>8466229</v>
      </c>
      <c r="FB82" s="30">
        <v>0</v>
      </c>
      <c r="FC82" s="30">
        <v>169950</v>
      </c>
      <c r="FD82" s="30">
        <v>0</v>
      </c>
      <c r="FE82" s="30">
        <v>0</v>
      </c>
      <c r="FF82" s="30">
        <v>253318600</v>
      </c>
      <c r="FG82" s="30">
        <v>12656517</v>
      </c>
      <c r="FH82" s="30">
        <v>1166537</v>
      </c>
      <c r="FI82" s="30">
        <v>0</v>
      </c>
      <c r="FJ82" s="30">
        <v>9687150</v>
      </c>
      <c r="FK82" s="30">
        <v>2124375</v>
      </c>
      <c r="FL82" s="30">
        <v>0</v>
      </c>
      <c r="FM82" s="30">
        <v>0</v>
      </c>
      <c r="FN82" s="30">
        <v>0</v>
      </c>
      <c r="FO82" s="30">
        <v>7562775</v>
      </c>
      <c r="FP82" s="30">
        <v>1802830</v>
      </c>
      <c r="FQ82" s="30">
        <v>0</v>
      </c>
      <c r="FR82" s="30">
        <v>290570710</v>
      </c>
      <c r="FS82" s="30">
        <v>125030372</v>
      </c>
      <c r="FT82" s="30">
        <v>90475</v>
      </c>
      <c r="FU82" s="30">
        <v>23255084</v>
      </c>
      <c r="FV82" s="30">
        <v>74116740</v>
      </c>
      <c r="FW82" s="30">
        <v>149062</v>
      </c>
      <c r="FX82" s="30">
        <v>73967678</v>
      </c>
      <c r="FY82" s="30">
        <v>235200</v>
      </c>
      <c r="FZ82" s="30">
        <v>265122</v>
      </c>
      <c r="GA82" s="30">
        <v>9931751</v>
      </c>
      <c r="GB82" s="30">
        <v>17136000</v>
      </c>
      <c r="GC82" s="30">
        <v>6745361</v>
      </c>
      <c r="GD82" s="30">
        <v>0</v>
      </c>
      <c r="GE82" s="30">
        <v>6745361</v>
      </c>
      <c r="GF82" s="30">
        <v>0</v>
      </c>
      <c r="GG82" s="30">
        <v>115824</v>
      </c>
      <c r="GH82" s="30">
        <v>8855241</v>
      </c>
      <c r="GI82" s="30">
        <v>58932592</v>
      </c>
      <c r="GJ82" s="30">
        <v>58932592</v>
      </c>
      <c r="GK82" s="30">
        <v>0</v>
      </c>
      <c r="GL82" s="30">
        <v>90891320</v>
      </c>
      <c r="GM82" s="30">
        <v>5250199</v>
      </c>
      <c r="GN82" s="30">
        <v>295000</v>
      </c>
      <c r="GO82" s="30">
        <v>0</v>
      </c>
      <c r="GP82" s="30">
        <v>57505699</v>
      </c>
      <c r="GQ82" s="30">
        <v>17533632</v>
      </c>
      <c r="GR82" s="30">
        <v>69300</v>
      </c>
      <c r="GS82" s="30">
        <v>0</v>
      </c>
      <c r="GT82" s="30">
        <v>10237490</v>
      </c>
      <c r="GU82" s="30">
        <v>8608087802</v>
      </c>
      <c r="GV82" s="30">
        <v>0</v>
      </c>
      <c r="GW82" s="30">
        <v>0</v>
      </c>
      <c r="GX82" s="30">
        <v>0</v>
      </c>
      <c r="GY82" s="30">
        <v>0</v>
      </c>
      <c r="GZ82" s="30">
        <v>4308782073</v>
      </c>
      <c r="HA82" s="30">
        <v>1029008</v>
      </c>
      <c r="HB82" s="30">
        <v>0</v>
      </c>
      <c r="HC82" s="30">
        <v>0</v>
      </c>
      <c r="HD82" s="30">
        <v>4298276721</v>
      </c>
      <c r="HE82" s="30">
        <v>0</v>
      </c>
      <c r="HF82" s="30">
        <v>0</v>
      </c>
      <c r="HG82" s="30">
        <v>0</v>
      </c>
      <c r="HH82" s="30">
        <f t="shared" si="34"/>
        <v>3373780362</v>
      </c>
      <c r="HI82" s="30">
        <f t="shared" si="35"/>
        <v>935001711</v>
      </c>
      <c r="HJ82" s="30">
        <v>3373780362</v>
      </c>
      <c r="HK82" s="30">
        <v>935001711</v>
      </c>
      <c r="HL82" s="30">
        <v>0</v>
      </c>
      <c r="HM82" s="30">
        <v>0</v>
      </c>
      <c r="HN82" s="30">
        <v>0</v>
      </c>
      <c r="HO82" s="30">
        <v>0</v>
      </c>
      <c r="HP82" s="30">
        <v>27843200</v>
      </c>
      <c r="HQ82" s="30">
        <v>3054668</v>
      </c>
      <c r="HR82" s="30">
        <v>4905954</v>
      </c>
      <c r="HS82" s="30">
        <v>19882578</v>
      </c>
      <c r="HT82" s="30">
        <v>0</v>
      </c>
      <c r="HU82" s="30">
        <v>0</v>
      </c>
      <c r="HV82" s="30">
        <v>0</v>
      </c>
      <c r="HW82" s="30">
        <v>0</v>
      </c>
      <c r="HX82" s="30">
        <f t="shared" si="36"/>
        <v>3373780362</v>
      </c>
      <c r="HY82" s="30">
        <f t="shared" si="37"/>
        <v>935001711</v>
      </c>
      <c r="HZ82" s="30">
        <v>50861127826</v>
      </c>
      <c r="IA82" s="30">
        <v>47003672693</v>
      </c>
      <c r="IB82" s="30">
        <v>45665540236</v>
      </c>
      <c r="IC82" s="30">
        <v>0</v>
      </c>
      <c r="ID82" s="30">
        <v>0</v>
      </c>
      <c r="IE82" s="30">
        <v>0</v>
      </c>
      <c r="IF82" s="30">
        <v>0</v>
      </c>
      <c r="IG82" s="30">
        <v>36505965650</v>
      </c>
      <c r="IH82" s="30">
        <v>35232001489</v>
      </c>
      <c r="II82" s="30">
        <v>0</v>
      </c>
      <c r="IJ82" s="30">
        <v>1273964161</v>
      </c>
      <c r="IK82" s="30">
        <v>0</v>
      </c>
      <c r="IL82" s="30">
        <v>3420137839</v>
      </c>
      <c r="IM82" s="30">
        <v>1817709954</v>
      </c>
      <c r="IN82" s="30">
        <v>239264252</v>
      </c>
      <c r="IO82" s="30">
        <v>179448189</v>
      </c>
      <c r="IP82" s="30">
        <v>3001425398</v>
      </c>
      <c r="IQ82" s="30">
        <v>0</v>
      </c>
      <c r="IR82" s="30">
        <v>0</v>
      </c>
      <c r="IS82" s="43">
        <v>0</v>
      </c>
      <c r="IT82" s="43">
        <v>0</v>
      </c>
      <c r="IU82" s="43">
        <v>0</v>
      </c>
      <c r="IV82" s="30">
        <v>209836109</v>
      </c>
      <c r="IW82" s="30">
        <v>0</v>
      </c>
      <c r="IX82" s="30">
        <v>0</v>
      </c>
      <c r="IY82" s="30">
        <v>0</v>
      </c>
      <c r="IZ82" s="30">
        <v>0</v>
      </c>
      <c r="JA82" s="30">
        <v>0</v>
      </c>
      <c r="JB82" s="30">
        <v>0</v>
      </c>
      <c r="JC82" s="30">
        <v>0</v>
      </c>
      <c r="JD82" s="30">
        <v>3711890684</v>
      </c>
      <c r="JE82" s="30">
        <v>0</v>
      </c>
      <c r="JF82" s="30">
        <v>0</v>
      </c>
      <c r="JG82" s="30">
        <v>0</v>
      </c>
      <c r="JH82" s="30">
        <v>0</v>
      </c>
      <c r="JI82" s="30">
        <v>0</v>
      </c>
      <c r="JJ82" s="43">
        <v>0</v>
      </c>
      <c r="JK82" s="43">
        <v>0</v>
      </c>
      <c r="JL82" s="43"/>
      <c r="JM82" s="30">
        <v>1338132457</v>
      </c>
      <c r="JN82" s="30">
        <v>0</v>
      </c>
      <c r="JO82" s="30">
        <v>1338132457</v>
      </c>
      <c r="JP82" s="30">
        <v>1189739114</v>
      </c>
      <c r="JQ82" s="30">
        <v>23557273</v>
      </c>
      <c r="JR82" s="30">
        <v>0</v>
      </c>
      <c r="JS82" s="30">
        <v>0</v>
      </c>
      <c r="JT82" s="30">
        <v>0</v>
      </c>
      <c r="JU82" s="30">
        <v>0</v>
      </c>
      <c r="JV82" s="30">
        <v>0</v>
      </c>
      <c r="JW82" s="30">
        <v>0</v>
      </c>
      <c r="JX82" s="30">
        <v>0</v>
      </c>
      <c r="JY82" s="30">
        <v>0</v>
      </c>
      <c r="JZ82" s="30">
        <v>0</v>
      </c>
      <c r="KA82" s="30">
        <v>0</v>
      </c>
      <c r="KB82" s="30">
        <v>0</v>
      </c>
      <c r="KC82" s="30">
        <v>0</v>
      </c>
      <c r="KD82" s="30">
        <v>0</v>
      </c>
      <c r="KE82" s="30">
        <v>0</v>
      </c>
      <c r="KF82" s="30">
        <v>0</v>
      </c>
      <c r="KG82" s="30">
        <v>0</v>
      </c>
      <c r="KH82" s="30">
        <v>0</v>
      </c>
      <c r="KI82" s="30">
        <v>1166181841</v>
      </c>
      <c r="KJ82" s="30">
        <v>0</v>
      </c>
      <c r="KK82" s="30">
        <v>0</v>
      </c>
      <c r="KL82" s="30">
        <v>0</v>
      </c>
      <c r="KM82" s="30">
        <v>2667716019</v>
      </c>
      <c r="KN82" s="30">
        <v>2249995214</v>
      </c>
      <c r="KO82" s="30">
        <v>19906352</v>
      </c>
      <c r="KP82" s="30">
        <v>1100889</v>
      </c>
      <c r="KQ82" s="30">
        <v>0</v>
      </c>
      <c r="KR82" s="30">
        <v>0</v>
      </c>
      <c r="KS82" s="30">
        <v>1495045</v>
      </c>
      <c r="KT82" s="30">
        <v>2310152</v>
      </c>
      <c r="KU82" s="30">
        <v>0</v>
      </c>
      <c r="KV82" s="30">
        <v>33050195</v>
      </c>
      <c r="KW82" s="30">
        <v>0</v>
      </c>
      <c r="KX82" s="30">
        <v>681388</v>
      </c>
      <c r="KY82" s="30">
        <v>3039009</v>
      </c>
      <c r="KZ82" s="30">
        <v>6194376</v>
      </c>
      <c r="LA82" s="30">
        <v>16551406</v>
      </c>
      <c r="LB82" s="30">
        <v>4129299</v>
      </c>
      <c r="LC82" s="30">
        <v>3500784</v>
      </c>
      <c r="LD82" s="30">
        <v>185180605</v>
      </c>
      <c r="LE82" s="30">
        <v>249856</v>
      </c>
      <c r="LF82" s="30">
        <v>5693779</v>
      </c>
      <c r="LG82" s="30">
        <v>0</v>
      </c>
      <c r="LH82" s="30">
        <v>3593364</v>
      </c>
      <c r="LI82" s="30">
        <v>12412429</v>
      </c>
      <c r="LJ82" s="30">
        <v>0</v>
      </c>
      <c r="LK82" s="30">
        <v>0</v>
      </c>
      <c r="LL82" s="30">
        <v>130472</v>
      </c>
      <c r="LM82" s="30">
        <v>452853</v>
      </c>
      <c r="LN82" s="30">
        <v>1557300</v>
      </c>
      <c r="LO82" s="30">
        <v>27019037</v>
      </c>
      <c r="LP82" s="30">
        <v>284792</v>
      </c>
      <c r="LQ82" s="30">
        <v>89187423</v>
      </c>
      <c r="LR82" s="31">
        <v>0</v>
      </c>
      <c r="LS82" s="31">
        <v>0</v>
      </c>
      <c r="LT82" s="31">
        <v>0</v>
      </c>
      <c r="LU82" s="31">
        <v>0</v>
      </c>
      <c r="LV82" s="31">
        <v>0</v>
      </c>
      <c r="LW82" s="31">
        <v>0</v>
      </c>
      <c r="LX82" s="31">
        <v>0</v>
      </c>
      <c r="LY82" s="31">
        <v>0</v>
      </c>
      <c r="LZ82" s="31">
        <v>0</v>
      </c>
      <c r="MA82" s="31">
        <v>0</v>
      </c>
      <c r="MB82" s="31">
        <v>0</v>
      </c>
      <c r="MC82" s="31">
        <v>0</v>
      </c>
      <c r="MD82" s="31">
        <v>0</v>
      </c>
      <c r="ME82" s="31">
        <v>0</v>
      </c>
      <c r="MF82" s="31">
        <v>0</v>
      </c>
      <c r="MG82" s="31">
        <v>0</v>
      </c>
      <c r="MH82" s="31">
        <v>0</v>
      </c>
      <c r="MI82" s="31">
        <v>0</v>
      </c>
      <c r="MJ82" s="31">
        <v>0</v>
      </c>
      <c r="MK82" s="31">
        <v>0</v>
      </c>
      <c r="ML82" s="31">
        <v>0</v>
      </c>
      <c r="MM82" s="31">
        <v>0</v>
      </c>
      <c r="MN82" s="31">
        <v>0</v>
      </c>
      <c r="MO82" s="31">
        <v>0</v>
      </c>
      <c r="MP82" s="31">
        <v>0</v>
      </c>
      <c r="MQ82" s="30">
        <v>2051526310</v>
      </c>
      <c r="MR82" s="30">
        <v>0</v>
      </c>
      <c r="MS82" s="30">
        <v>16222432330</v>
      </c>
      <c r="MT82" s="30">
        <v>13741913108</v>
      </c>
      <c r="MU82" s="30">
        <v>13357943842</v>
      </c>
      <c r="MV82" s="30">
        <v>90298</v>
      </c>
      <c r="MW82" s="30">
        <v>0</v>
      </c>
      <c r="MX82" s="30">
        <v>0</v>
      </c>
      <c r="MY82" s="30">
        <v>0</v>
      </c>
      <c r="MZ82" s="30">
        <v>9550052068</v>
      </c>
      <c r="NA82" s="30">
        <v>0</v>
      </c>
      <c r="NB82" s="30">
        <v>0</v>
      </c>
      <c r="NC82" s="30">
        <v>0</v>
      </c>
      <c r="ND82" s="30">
        <v>9550052068</v>
      </c>
      <c r="NE82" s="30">
        <v>9550052068</v>
      </c>
      <c r="NF82" s="30">
        <v>0</v>
      </c>
      <c r="NG82" s="30">
        <v>1198522234</v>
      </c>
      <c r="NH82" s="30">
        <v>2609279242</v>
      </c>
      <c r="NI82" s="30">
        <v>0</v>
      </c>
      <c r="NJ82" s="30">
        <v>0</v>
      </c>
      <c r="NK82" s="30">
        <v>0</v>
      </c>
      <c r="NL82" s="30">
        <v>0</v>
      </c>
      <c r="NM82" s="30">
        <v>383969266</v>
      </c>
      <c r="NN82" s="30">
        <v>0</v>
      </c>
      <c r="NO82" s="30">
        <v>0</v>
      </c>
      <c r="NP82" s="30">
        <v>0</v>
      </c>
      <c r="NQ82" s="30">
        <v>0</v>
      </c>
      <c r="NR82" s="30">
        <v>0</v>
      </c>
      <c r="NS82" s="30">
        <v>0</v>
      </c>
      <c r="NT82" s="30">
        <v>383969266</v>
      </c>
      <c r="NU82" s="30">
        <v>383969266</v>
      </c>
      <c r="NV82" s="30">
        <v>0</v>
      </c>
      <c r="NW82" s="30">
        <v>0</v>
      </c>
      <c r="NX82" s="30">
        <v>0</v>
      </c>
      <c r="NY82" s="30">
        <v>0</v>
      </c>
      <c r="NZ82" s="30">
        <v>0</v>
      </c>
      <c r="OA82" s="30">
        <v>1268788400</v>
      </c>
      <c r="OB82" s="30">
        <v>1263369325</v>
      </c>
      <c r="OC82" s="30">
        <v>0</v>
      </c>
      <c r="OD82" s="30">
        <v>0</v>
      </c>
      <c r="OE82" s="30">
        <v>0</v>
      </c>
      <c r="OF82" s="30">
        <v>1263369325</v>
      </c>
      <c r="OG82" s="30">
        <v>0</v>
      </c>
      <c r="OH82" s="30">
        <v>1263369325</v>
      </c>
      <c r="OI82" s="30">
        <v>0</v>
      </c>
      <c r="OJ82" s="30">
        <v>5419075</v>
      </c>
      <c r="OK82" s="30">
        <v>0</v>
      </c>
      <c r="OL82" s="30">
        <v>0</v>
      </c>
      <c r="OM82" s="30">
        <v>0</v>
      </c>
      <c r="ON82" s="30">
        <v>0</v>
      </c>
      <c r="OO82" s="30">
        <v>5419075</v>
      </c>
      <c r="OP82" s="30">
        <v>5419075</v>
      </c>
      <c r="OQ82" s="30">
        <v>0</v>
      </c>
      <c r="OR82" s="30">
        <v>0</v>
      </c>
      <c r="OS82" s="30">
        <v>1211730822</v>
      </c>
      <c r="OT82" s="30">
        <v>1180429575</v>
      </c>
      <c r="OU82" s="30">
        <v>1180429575</v>
      </c>
      <c r="OV82" s="30">
        <v>0</v>
      </c>
      <c r="OW82" s="30">
        <v>1180429575</v>
      </c>
      <c r="OX82" s="30">
        <v>0</v>
      </c>
      <c r="OY82" s="30">
        <v>0</v>
      </c>
      <c r="OZ82" s="30">
        <v>31301247</v>
      </c>
      <c r="PA82" s="30">
        <v>0</v>
      </c>
      <c r="PB82" s="30">
        <v>0</v>
      </c>
      <c r="PC82" s="30">
        <v>0</v>
      </c>
      <c r="PD82" s="30">
        <v>0</v>
      </c>
      <c r="PE82" s="30">
        <v>0</v>
      </c>
      <c r="PF82" s="30">
        <v>0</v>
      </c>
      <c r="PG82" s="30">
        <v>0</v>
      </c>
      <c r="PH82" s="30">
        <v>0</v>
      </c>
      <c r="PI82" s="30">
        <v>0</v>
      </c>
      <c r="PJ82" s="30">
        <v>0</v>
      </c>
      <c r="PK82" s="30">
        <v>0</v>
      </c>
      <c r="PL82" s="30">
        <v>0</v>
      </c>
      <c r="PM82" s="30">
        <v>31301247</v>
      </c>
      <c r="PN82" s="30">
        <v>31301247</v>
      </c>
      <c r="PO82" s="30">
        <v>0</v>
      </c>
      <c r="PP82" s="30">
        <v>0</v>
      </c>
      <c r="PQ82" s="30">
        <v>0</v>
      </c>
      <c r="PR82" s="30">
        <v>0</v>
      </c>
      <c r="PS82" s="30">
        <v>0</v>
      </c>
      <c r="PT82" s="30">
        <v>0</v>
      </c>
      <c r="PU82" s="30">
        <v>0</v>
      </c>
      <c r="PV82" s="30">
        <v>0</v>
      </c>
      <c r="PW82" s="30">
        <v>0</v>
      </c>
      <c r="PX82" s="30">
        <v>0</v>
      </c>
      <c r="PY82" s="30">
        <v>0</v>
      </c>
      <c r="PZ82" s="30">
        <v>0</v>
      </c>
      <c r="QA82" s="30">
        <v>0</v>
      </c>
      <c r="QB82" s="30">
        <v>0</v>
      </c>
      <c r="QC82" s="30">
        <v>0</v>
      </c>
      <c r="QD82" s="30">
        <v>0</v>
      </c>
      <c r="QE82" s="30">
        <v>0</v>
      </c>
      <c r="QF82" s="30">
        <v>0</v>
      </c>
      <c r="QG82" s="30">
        <v>0</v>
      </c>
      <c r="QH82" s="30">
        <v>0</v>
      </c>
      <c r="QI82" s="30">
        <v>0</v>
      </c>
      <c r="QJ82" s="30">
        <v>0</v>
      </c>
      <c r="QK82" s="30">
        <v>0</v>
      </c>
      <c r="QL82" s="30">
        <v>0</v>
      </c>
      <c r="QM82" s="30">
        <v>0</v>
      </c>
      <c r="QN82" s="30">
        <v>0</v>
      </c>
      <c r="QO82" s="30">
        <v>92465757077</v>
      </c>
      <c r="QP82" s="30">
        <v>15010462193</v>
      </c>
      <c r="QQ82" s="30">
        <v>57542132</v>
      </c>
      <c r="QR82" s="30">
        <v>14005334</v>
      </c>
      <c r="QS82" s="30">
        <v>43536798</v>
      </c>
      <c r="QT82" s="30">
        <v>0</v>
      </c>
      <c r="QU82" s="30">
        <v>0</v>
      </c>
      <c r="QV82" s="30">
        <v>0</v>
      </c>
      <c r="QW82" s="30">
        <v>1640602019</v>
      </c>
      <c r="QX82" s="30">
        <v>1636707989</v>
      </c>
      <c r="QY82" s="30">
        <v>3894030</v>
      </c>
      <c r="QZ82" s="30">
        <v>13312318042</v>
      </c>
      <c r="RA82" s="30">
        <v>0</v>
      </c>
      <c r="RB82" s="30">
        <v>0</v>
      </c>
      <c r="RC82" s="30">
        <v>0</v>
      </c>
      <c r="RD82" s="30">
        <v>0</v>
      </c>
      <c r="RE82" s="30">
        <v>0</v>
      </c>
      <c r="RF82" s="30">
        <v>0</v>
      </c>
      <c r="RG82" s="30">
        <v>0</v>
      </c>
      <c r="RH82" s="30">
        <v>0</v>
      </c>
      <c r="RI82" s="30">
        <v>77455294884</v>
      </c>
      <c r="RJ82" s="30">
        <v>4743344923</v>
      </c>
      <c r="RK82" s="30">
        <v>4743344923</v>
      </c>
      <c r="RL82" s="30">
        <v>4104161788</v>
      </c>
      <c r="RM82" s="30">
        <v>423579408</v>
      </c>
      <c r="RN82" s="30">
        <v>121558550</v>
      </c>
      <c r="RO82" s="30">
        <v>0</v>
      </c>
      <c r="RP82" s="30">
        <v>0</v>
      </c>
      <c r="RQ82" s="30">
        <v>0</v>
      </c>
      <c r="RR82" s="30">
        <v>0</v>
      </c>
      <c r="RS82" s="30">
        <v>0</v>
      </c>
      <c r="RT82" s="30">
        <v>15956568</v>
      </c>
      <c r="RU82" s="30">
        <v>0</v>
      </c>
      <c r="RV82" s="30">
        <v>391341</v>
      </c>
      <c r="RW82" s="30">
        <v>1900243</v>
      </c>
      <c r="RX82" s="30">
        <v>0</v>
      </c>
      <c r="RY82" s="30">
        <v>1138543</v>
      </c>
      <c r="RZ82" s="30">
        <v>0</v>
      </c>
      <c r="SA82" s="30">
        <v>0</v>
      </c>
      <c r="SB82" s="30">
        <v>0</v>
      </c>
      <c r="SC82" s="30">
        <v>3428343</v>
      </c>
      <c r="SD82" s="30">
        <v>0</v>
      </c>
      <c r="SE82" s="30">
        <v>0</v>
      </c>
      <c r="SF82" s="30">
        <v>0</v>
      </c>
      <c r="SG82" s="30">
        <v>0</v>
      </c>
      <c r="SH82" s="30">
        <v>71230139</v>
      </c>
      <c r="SI82" s="30">
        <v>0</v>
      </c>
      <c r="SJ82" s="30">
        <v>0</v>
      </c>
      <c r="SK82" s="30">
        <v>0</v>
      </c>
      <c r="SL82" s="30">
        <v>0</v>
      </c>
      <c r="SM82" s="30">
        <v>0</v>
      </c>
      <c r="SN82" s="30">
        <v>0</v>
      </c>
      <c r="SO82" s="30">
        <v>0</v>
      </c>
      <c r="SP82" s="30">
        <v>0</v>
      </c>
      <c r="SQ82" s="30">
        <v>0</v>
      </c>
      <c r="SR82" s="30">
        <v>0</v>
      </c>
      <c r="SS82" s="30">
        <v>0</v>
      </c>
      <c r="ST82" s="30">
        <v>0</v>
      </c>
      <c r="SU82" s="30">
        <v>0</v>
      </c>
      <c r="SV82" s="30">
        <v>0</v>
      </c>
      <c r="SW82" s="30">
        <v>0</v>
      </c>
      <c r="SX82" s="30">
        <v>0</v>
      </c>
      <c r="SY82" s="30">
        <v>0</v>
      </c>
      <c r="SZ82" s="30">
        <v>0</v>
      </c>
      <c r="TA82" s="30">
        <v>0</v>
      </c>
      <c r="TB82" s="30">
        <v>0</v>
      </c>
      <c r="TC82" s="30">
        <v>0</v>
      </c>
      <c r="TD82" s="30">
        <v>0</v>
      </c>
      <c r="TE82" s="30">
        <v>0</v>
      </c>
      <c r="TF82" s="30">
        <v>0</v>
      </c>
      <c r="TG82" s="30">
        <v>0</v>
      </c>
      <c r="TH82" s="30">
        <v>0</v>
      </c>
      <c r="TI82" s="30">
        <f t="shared" si="39"/>
        <v>545137958</v>
      </c>
      <c r="TJ82" s="30">
        <f t="shared" si="31"/>
        <v>72653706977</v>
      </c>
      <c r="TK82" s="30">
        <v>72653706977</v>
      </c>
      <c r="TL82" s="30">
        <v>0</v>
      </c>
      <c r="TM82" s="30">
        <v>0</v>
      </c>
      <c r="TN82" s="30">
        <v>0</v>
      </c>
      <c r="TO82" s="30">
        <v>0</v>
      </c>
      <c r="TP82" s="30">
        <v>0</v>
      </c>
      <c r="TQ82" s="30">
        <v>0</v>
      </c>
      <c r="TR82" s="30">
        <v>72653706977</v>
      </c>
      <c r="TS82" s="30">
        <v>0</v>
      </c>
      <c r="TT82" s="30">
        <v>0</v>
      </c>
      <c r="TU82" s="30">
        <v>58242984</v>
      </c>
      <c r="TV82" s="30">
        <v>0</v>
      </c>
      <c r="TW82" s="30">
        <v>55126798</v>
      </c>
      <c r="TX82" s="30">
        <v>133100</v>
      </c>
      <c r="TY82" s="30">
        <v>2983086</v>
      </c>
      <c r="TZ82" s="30">
        <v>0</v>
      </c>
      <c r="UA82" s="30">
        <v>0</v>
      </c>
      <c r="UB82" s="30">
        <v>0</v>
      </c>
      <c r="UC82" s="30">
        <v>0</v>
      </c>
      <c r="UD82" s="30">
        <v>0</v>
      </c>
      <c r="UE82" s="30">
        <v>0</v>
      </c>
      <c r="UF82" s="30">
        <v>0</v>
      </c>
      <c r="UG82" s="30">
        <f t="shared" si="32"/>
        <v>309518579177</v>
      </c>
      <c r="UH82" s="1">
        <v>2770250102793</v>
      </c>
      <c r="UI82" s="1">
        <f>UH82-SUM($UG$76:UG82)</f>
        <v>0</v>
      </c>
    </row>
    <row r="83" spans="2:555">
      <c r="B83" s="58">
        <v>40756</v>
      </c>
      <c r="C83" s="30">
        <v>161279764799</v>
      </c>
      <c r="D83" s="30">
        <v>67420558063</v>
      </c>
      <c r="E83" s="30">
        <v>55853738791</v>
      </c>
      <c r="F83" s="30">
        <v>3029385</v>
      </c>
      <c r="G83" s="30">
        <v>1250040</v>
      </c>
      <c r="H83" s="30">
        <v>18380376807.999992</v>
      </c>
      <c r="I83" s="30">
        <v>16095695970.765594</v>
      </c>
      <c r="J83" s="30">
        <v>2284680837.2343979</v>
      </c>
      <c r="K83" s="30">
        <v>0</v>
      </c>
      <c r="L83" s="30">
        <v>4470128640</v>
      </c>
      <c r="M83" s="30">
        <v>23128194968</v>
      </c>
      <c r="N83" s="30">
        <v>23128194968</v>
      </c>
      <c r="O83" s="30">
        <v>0</v>
      </c>
      <c r="P83" s="30">
        <v>4972673423</v>
      </c>
      <c r="Q83" s="30">
        <v>2573497180</v>
      </c>
      <c r="R83" s="30">
        <v>2324588347</v>
      </c>
      <c r="S83" s="30">
        <v>11566819272</v>
      </c>
      <c r="T83" s="30">
        <v>3274482000</v>
      </c>
      <c r="U83" s="30">
        <v>3852332000</v>
      </c>
      <c r="V83" s="30">
        <v>7126814000</v>
      </c>
      <c r="W83" s="30">
        <v>353334316</v>
      </c>
      <c r="X83" s="30">
        <v>578881418</v>
      </c>
      <c r="Y83" s="30">
        <v>109260529</v>
      </c>
      <c r="Z83" s="30">
        <v>0</v>
      </c>
      <c r="AA83" s="30">
        <v>0</v>
      </c>
      <c r="AB83" s="30">
        <v>118399261</v>
      </c>
      <c r="AC83" s="30">
        <v>30399281</v>
      </c>
      <c r="AD83" s="30">
        <v>2934769434</v>
      </c>
      <c r="AE83" s="30">
        <v>314961033</v>
      </c>
      <c r="AF83" s="30">
        <v>314961033</v>
      </c>
      <c r="AG83" s="30">
        <v>0</v>
      </c>
      <c r="AH83" s="30">
        <v>0</v>
      </c>
      <c r="AI83" s="30">
        <v>93859206736</v>
      </c>
      <c r="AJ83" s="30">
        <v>84907708</v>
      </c>
      <c r="AK83" s="30">
        <v>83836441</v>
      </c>
      <c r="AL83" s="30">
        <v>1071267</v>
      </c>
      <c r="AM83" s="30">
        <v>0</v>
      </c>
      <c r="AN83" s="30">
        <v>0</v>
      </c>
      <c r="AO83" s="30">
        <v>1286465442</v>
      </c>
      <c r="AP83" s="30">
        <v>1258895469</v>
      </c>
      <c r="AQ83" s="30">
        <v>1442379</v>
      </c>
      <c r="AR83" s="30">
        <v>17472331</v>
      </c>
      <c r="AS83" s="30">
        <v>73610</v>
      </c>
      <c r="AT83" s="30">
        <v>766653</v>
      </c>
      <c r="AU83" s="30">
        <v>7815000</v>
      </c>
      <c r="AV83" s="30">
        <v>0</v>
      </c>
      <c r="AW83" s="30">
        <v>0</v>
      </c>
      <c r="AX83" s="30">
        <v>0</v>
      </c>
      <c r="AY83" s="30">
        <v>0</v>
      </c>
      <c r="AZ83" s="30">
        <v>0</v>
      </c>
      <c r="BA83" s="30">
        <v>0</v>
      </c>
      <c r="BB83" s="30">
        <v>0</v>
      </c>
      <c r="BC83" s="30">
        <v>0</v>
      </c>
      <c r="BD83" s="30">
        <v>6021263016</v>
      </c>
      <c r="BE83" s="30">
        <v>441583</v>
      </c>
      <c r="BF83" s="30">
        <v>4652237724</v>
      </c>
      <c r="BG83" s="30">
        <v>1170331757</v>
      </c>
      <c r="BH83" s="30">
        <v>521934</v>
      </c>
      <c r="BI83" s="30">
        <v>0</v>
      </c>
      <c r="BJ83" s="30">
        <v>7596</v>
      </c>
      <c r="BK83" s="30">
        <v>60003488</v>
      </c>
      <c r="BL83" s="30">
        <v>7423962</v>
      </c>
      <c r="BM83" s="30">
        <v>0</v>
      </c>
      <c r="BN83" s="30">
        <v>6700996</v>
      </c>
      <c r="BO83" s="30">
        <v>2579546</v>
      </c>
      <c r="BP83" s="30">
        <v>0</v>
      </c>
      <c r="BQ83" s="30">
        <v>0</v>
      </c>
      <c r="BR83" s="30">
        <v>121014430</v>
      </c>
      <c r="BS83" s="30">
        <v>0</v>
      </c>
      <c r="BT83" s="30">
        <v>302578791</v>
      </c>
      <c r="BU83" s="30">
        <v>0</v>
      </c>
      <c r="BV83" s="30">
        <v>283193</v>
      </c>
      <c r="BW83" s="30">
        <v>114826</v>
      </c>
      <c r="BX83" s="30">
        <v>0</v>
      </c>
      <c r="BY83" s="30">
        <v>302180772</v>
      </c>
      <c r="BZ83" s="30">
        <v>0</v>
      </c>
      <c r="CA83" s="30">
        <v>0</v>
      </c>
      <c r="CB83" s="30">
        <v>0</v>
      </c>
      <c r="CC83" s="30">
        <v>4101223263</v>
      </c>
      <c r="CD83" s="30">
        <v>7959386</v>
      </c>
      <c r="CE83" s="30">
        <v>4931686717</v>
      </c>
      <c r="CF83" s="30">
        <v>122737535</v>
      </c>
      <c r="CG83" s="30">
        <v>2467971548</v>
      </c>
      <c r="CH83" s="30">
        <v>57004909</v>
      </c>
      <c r="CI83" s="30">
        <v>18074745</v>
      </c>
      <c r="CJ83" s="30">
        <v>564969</v>
      </c>
      <c r="CK83" s="30">
        <v>7497478</v>
      </c>
      <c r="CL83" s="30">
        <v>5158002</v>
      </c>
      <c r="CM83" s="30">
        <v>628038</v>
      </c>
      <c r="CN83" s="30">
        <v>295042</v>
      </c>
      <c r="CO83" s="30">
        <v>137388</v>
      </c>
      <c r="CP83" s="30">
        <v>3793828</v>
      </c>
      <c r="CQ83" s="30">
        <v>0</v>
      </c>
      <c r="CR83" s="30">
        <v>0</v>
      </c>
      <c r="CS83" s="30">
        <v>2007865819</v>
      </c>
      <c r="CT83" s="30">
        <v>609276916</v>
      </c>
      <c r="CU83" s="30">
        <v>0</v>
      </c>
      <c r="CV83" s="30">
        <v>38317500</v>
      </c>
      <c r="CW83" s="30">
        <v>21358196</v>
      </c>
      <c r="CX83" s="30">
        <v>5674790</v>
      </c>
      <c r="CY83" s="30">
        <v>111540</v>
      </c>
      <c r="CZ83" s="30">
        <v>1300091763</v>
      </c>
      <c r="DA83" s="30">
        <v>1116494074</v>
      </c>
      <c r="DB83" s="30">
        <v>133714703</v>
      </c>
      <c r="DC83" s="30">
        <v>0</v>
      </c>
      <c r="DD83" s="30">
        <v>49882986</v>
      </c>
      <c r="DE83" s="30">
        <v>9104176</v>
      </c>
      <c r="DF83" s="30">
        <v>16421256</v>
      </c>
      <c r="DG83" s="30">
        <v>7509682</v>
      </c>
      <c r="DH83" s="30">
        <v>9236051</v>
      </c>
      <c r="DI83" s="30">
        <v>5687509</v>
      </c>
      <c r="DJ83" s="30">
        <v>0</v>
      </c>
      <c r="DK83" s="30">
        <v>5687509</v>
      </c>
      <c r="DL83" s="30">
        <v>0</v>
      </c>
      <c r="DM83" s="30">
        <v>450077873</v>
      </c>
      <c r="DN83" s="30">
        <v>35587064</v>
      </c>
      <c r="DO83" s="30">
        <v>9601125</v>
      </c>
      <c r="DP83" s="30">
        <v>6015736</v>
      </c>
      <c r="DQ83" s="30">
        <v>3585389</v>
      </c>
      <c r="DR83" s="30">
        <v>392700870</v>
      </c>
      <c r="DS83" s="30">
        <v>19750908</v>
      </c>
      <c r="DT83" s="30">
        <v>17821142</v>
      </c>
      <c r="DU83" s="30">
        <v>1714455</v>
      </c>
      <c r="DV83" s="30">
        <v>215311</v>
      </c>
      <c r="DW83" s="30">
        <v>8237638</v>
      </c>
      <c r="DX83" s="30">
        <v>452100</v>
      </c>
      <c r="DY83" s="30">
        <v>1178400</v>
      </c>
      <c r="DZ83" s="30">
        <v>0</v>
      </c>
      <c r="EA83" s="30">
        <v>6607138</v>
      </c>
      <c r="EB83" s="30">
        <v>0</v>
      </c>
      <c r="EC83" s="30">
        <v>8599685</v>
      </c>
      <c r="ED83" s="30">
        <v>48575</v>
      </c>
      <c r="EE83" s="30">
        <v>8546600</v>
      </c>
      <c r="EF83" s="30">
        <v>4510</v>
      </c>
      <c r="EG83" s="30">
        <v>31707575</v>
      </c>
      <c r="EH83" s="30">
        <v>31689900</v>
      </c>
      <c r="EI83" s="30">
        <v>0</v>
      </c>
      <c r="EJ83" s="30">
        <v>17675</v>
      </c>
      <c r="EK83" s="30">
        <v>48677079</v>
      </c>
      <c r="EL83" s="30">
        <v>17675</v>
      </c>
      <c r="EM83" s="30">
        <v>725347</v>
      </c>
      <c r="EN83" s="30">
        <v>28332704</v>
      </c>
      <c r="EO83" s="30">
        <v>1732131</v>
      </c>
      <c r="EP83" s="30">
        <v>406520</v>
      </c>
      <c r="EQ83" s="30">
        <v>17675</v>
      </c>
      <c r="ER83" s="30">
        <v>35350</v>
      </c>
      <c r="ES83" s="30">
        <v>724667</v>
      </c>
      <c r="ET83" s="30">
        <v>547919</v>
      </c>
      <c r="EU83" s="30">
        <v>4719172</v>
      </c>
      <c r="EV83" s="30">
        <v>1840713</v>
      </c>
      <c r="EW83" s="30">
        <v>38195243</v>
      </c>
      <c r="EX83" s="30">
        <v>0</v>
      </c>
      <c r="EY83" s="30">
        <v>706992</v>
      </c>
      <c r="EZ83" s="30">
        <v>29410867</v>
      </c>
      <c r="FA83" s="30">
        <v>8077384</v>
      </c>
      <c r="FB83" s="30">
        <v>0</v>
      </c>
      <c r="FC83" s="30">
        <v>185400</v>
      </c>
      <c r="FD83" s="30">
        <v>0</v>
      </c>
      <c r="FE83" s="30">
        <v>0</v>
      </c>
      <c r="FF83" s="30">
        <v>199979600</v>
      </c>
      <c r="FG83" s="30">
        <v>12188814</v>
      </c>
      <c r="FH83" s="30">
        <v>1343285</v>
      </c>
      <c r="FI83" s="30">
        <v>0</v>
      </c>
      <c r="FJ83" s="30">
        <v>9007350</v>
      </c>
      <c r="FK83" s="30">
        <v>2804175</v>
      </c>
      <c r="FL83" s="30">
        <v>0</v>
      </c>
      <c r="FM83" s="30">
        <v>0</v>
      </c>
      <c r="FN83" s="30">
        <v>0</v>
      </c>
      <c r="FO83" s="30">
        <v>6203175</v>
      </c>
      <c r="FP83" s="30">
        <v>1838179</v>
      </c>
      <c r="FQ83" s="30">
        <v>0</v>
      </c>
      <c r="FR83" s="30">
        <v>240757836</v>
      </c>
      <c r="FS83" s="30">
        <v>84024223</v>
      </c>
      <c r="FT83" s="30">
        <v>180950</v>
      </c>
      <c r="FU83" s="30">
        <v>21317344</v>
      </c>
      <c r="FV83" s="30">
        <v>39915384</v>
      </c>
      <c r="FW83" s="30">
        <v>215311</v>
      </c>
      <c r="FX83" s="30">
        <v>39700073</v>
      </c>
      <c r="FY83" s="30">
        <v>235200</v>
      </c>
      <c r="FZ83" s="30">
        <v>229772</v>
      </c>
      <c r="GA83" s="30">
        <v>7687073</v>
      </c>
      <c r="GB83" s="30">
        <v>14458500</v>
      </c>
      <c r="GC83" s="30">
        <v>7680714</v>
      </c>
      <c r="GD83" s="30">
        <v>0</v>
      </c>
      <c r="GE83" s="30">
        <v>7680714</v>
      </c>
      <c r="GF83" s="30">
        <v>0</v>
      </c>
      <c r="GG83" s="30">
        <v>382298</v>
      </c>
      <c r="GH83" s="30">
        <v>7739800</v>
      </c>
      <c r="GI83" s="30">
        <v>50156872</v>
      </c>
      <c r="GJ83" s="30">
        <v>50156872</v>
      </c>
      <c r="GK83" s="30">
        <v>0</v>
      </c>
      <c r="GL83" s="30">
        <v>90773929</v>
      </c>
      <c r="GM83" s="30">
        <v>6288997</v>
      </c>
      <c r="GN83" s="30">
        <v>230000</v>
      </c>
      <c r="GO83" s="30">
        <v>0</v>
      </c>
      <c r="GP83" s="30">
        <v>43515404</v>
      </c>
      <c r="GQ83" s="30">
        <v>25871835</v>
      </c>
      <c r="GR83" s="30">
        <v>300800</v>
      </c>
      <c r="GS83" s="30">
        <v>0</v>
      </c>
      <c r="GT83" s="30">
        <v>14566893</v>
      </c>
      <c r="GU83" s="30">
        <v>16166398962</v>
      </c>
      <c r="GV83" s="30">
        <v>0</v>
      </c>
      <c r="GW83" s="30">
        <v>0</v>
      </c>
      <c r="GX83" s="30">
        <v>0</v>
      </c>
      <c r="GY83" s="30">
        <v>0</v>
      </c>
      <c r="GZ83" s="30">
        <v>1919002453</v>
      </c>
      <c r="HA83" s="30">
        <v>1056594</v>
      </c>
      <c r="HB83" s="30">
        <v>14246339915</v>
      </c>
      <c r="HC83" s="30">
        <v>0</v>
      </c>
      <c r="HD83" s="30">
        <v>0</v>
      </c>
      <c r="HE83" s="30">
        <v>0</v>
      </c>
      <c r="HF83" s="30">
        <v>0</v>
      </c>
      <c r="HG83" s="30">
        <v>0</v>
      </c>
      <c r="HH83" s="30">
        <f t="shared" si="34"/>
        <v>1698964312</v>
      </c>
      <c r="HI83" s="30">
        <f t="shared" si="35"/>
        <v>220038141</v>
      </c>
      <c r="HJ83" s="30">
        <v>1698964312</v>
      </c>
      <c r="HK83" s="30">
        <v>220038141</v>
      </c>
      <c r="HL83" s="30">
        <v>0</v>
      </c>
      <c r="HM83" s="30">
        <v>0</v>
      </c>
      <c r="HN83" s="30">
        <v>0</v>
      </c>
      <c r="HO83" s="30">
        <v>0</v>
      </c>
      <c r="HP83" s="30">
        <v>248796110</v>
      </c>
      <c r="HQ83" s="30">
        <v>2976005</v>
      </c>
      <c r="HR83" s="30">
        <v>4280410</v>
      </c>
      <c r="HS83" s="30">
        <v>22585421</v>
      </c>
      <c r="HT83" s="30">
        <v>218954274</v>
      </c>
      <c r="HU83" s="30">
        <v>0</v>
      </c>
      <c r="HV83" s="30">
        <v>0</v>
      </c>
      <c r="HW83" s="30">
        <v>0</v>
      </c>
      <c r="HX83" s="30">
        <f t="shared" si="36"/>
        <v>1698964312</v>
      </c>
      <c r="HY83" s="30">
        <f t="shared" si="37"/>
        <v>220038141</v>
      </c>
      <c r="HZ83" s="30">
        <v>59063759466</v>
      </c>
      <c r="IA83" s="30">
        <v>58152956017</v>
      </c>
      <c r="IB83" s="30">
        <v>55752339055</v>
      </c>
      <c r="IC83" s="30">
        <v>0</v>
      </c>
      <c r="ID83" s="30">
        <v>0</v>
      </c>
      <c r="IE83" s="30">
        <v>0</v>
      </c>
      <c r="IF83" s="30">
        <v>0</v>
      </c>
      <c r="IG83" s="30">
        <v>44356787836</v>
      </c>
      <c r="IH83" s="30">
        <v>43082823675</v>
      </c>
      <c r="II83" s="30">
        <v>0</v>
      </c>
      <c r="IJ83" s="30">
        <v>1273964161</v>
      </c>
      <c r="IK83" s="30">
        <v>0</v>
      </c>
      <c r="IL83" s="30">
        <v>3747373500</v>
      </c>
      <c r="IM83" s="30">
        <v>1817709954</v>
      </c>
      <c r="IN83" s="30">
        <v>239264252</v>
      </c>
      <c r="IO83" s="30">
        <v>179448189</v>
      </c>
      <c r="IP83" s="30">
        <v>3328661059</v>
      </c>
      <c r="IQ83" s="30">
        <v>0</v>
      </c>
      <c r="IR83" s="30">
        <v>0</v>
      </c>
      <c r="IS83" s="43">
        <v>0</v>
      </c>
      <c r="IT83" s="43">
        <v>0</v>
      </c>
      <c r="IU83" s="43">
        <v>0</v>
      </c>
      <c r="IV83" s="30">
        <v>211879003</v>
      </c>
      <c r="IW83" s="30">
        <v>0</v>
      </c>
      <c r="IX83" s="30">
        <v>5618588762</v>
      </c>
      <c r="IY83" s="30">
        <v>0</v>
      </c>
      <c r="IZ83" s="30">
        <v>0</v>
      </c>
      <c r="JA83" s="30">
        <v>0</v>
      </c>
      <c r="JB83" s="30">
        <v>0</v>
      </c>
      <c r="JC83" s="30">
        <v>0</v>
      </c>
      <c r="JD83" s="30">
        <v>0</v>
      </c>
      <c r="JE83" s="30">
        <v>0</v>
      </c>
      <c r="JF83" s="30">
        <v>0</v>
      </c>
      <c r="JG83" s="30">
        <v>0</v>
      </c>
      <c r="JH83" s="30">
        <v>0</v>
      </c>
      <c r="JI83" s="30">
        <v>0</v>
      </c>
      <c r="JJ83" s="43">
        <v>0</v>
      </c>
      <c r="JK83" s="43">
        <v>0</v>
      </c>
      <c r="JL83" s="43"/>
      <c r="JM83" s="30">
        <v>2400616962</v>
      </c>
      <c r="JN83" s="30">
        <v>0</v>
      </c>
      <c r="JO83" s="30">
        <v>2400616962</v>
      </c>
      <c r="JP83" s="30">
        <v>1053133723</v>
      </c>
      <c r="JQ83" s="30">
        <v>53133723</v>
      </c>
      <c r="JR83" s="30">
        <v>1000000000</v>
      </c>
      <c r="JS83" s="30">
        <v>0</v>
      </c>
      <c r="JT83" s="30">
        <v>0</v>
      </c>
      <c r="JU83" s="30">
        <v>0</v>
      </c>
      <c r="JV83" s="30">
        <v>0</v>
      </c>
      <c r="JW83" s="30">
        <v>0</v>
      </c>
      <c r="JX83" s="30">
        <v>0</v>
      </c>
      <c r="JY83" s="30">
        <v>0</v>
      </c>
      <c r="JZ83" s="30">
        <v>0</v>
      </c>
      <c r="KA83" s="30">
        <v>0</v>
      </c>
      <c r="KB83" s="30">
        <v>0</v>
      </c>
      <c r="KC83" s="30">
        <v>0</v>
      </c>
      <c r="KD83" s="30">
        <v>0</v>
      </c>
      <c r="KE83" s="30">
        <v>0</v>
      </c>
      <c r="KF83" s="30">
        <v>0</v>
      </c>
      <c r="KG83" s="30">
        <v>0</v>
      </c>
      <c r="KH83" s="30">
        <v>0</v>
      </c>
      <c r="KI83" s="30">
        <v>0</v>
      </c>
      <c r="KJ83" s="30">
        <v>0</v>
      </c>
      <c r="KK83" s="30">
        <v>0</v>
      </c>
      <c r="KL83" s="30">
        <v>0</v>
      </c>
      <c r="KM83" s="30">
        <v>-142330274</v>
      </c>
      <c r="KN83" s="30">
        <v>-553675912</v>
      </c>
      <c r="KO83" s="30">
        <v>19906352</v>
      </c>
      <c r="KP83" s="30">
        <v>1100889</v>
      </c>
      <c r="KQ83" s="30">
        <v>0</v>
      </c>
      <c r="KR83" s="30">
        <v>0</v>
      </c>
      <c r="KS83" s="30">
        <v>1495045</v>
      </c>
      <c r="KT83" s="30">
        <v>2310152</v>
      </c>
      <c r="KU83" s="30">
        <v>0</v>
      </c>
      <c r="KV83" s="30">
        <v>33050195</v>
      </c>
      <c r="KW83" s="30">
        <v>0</v>
      </c>
      <c r="KX83" s="30">
        <v>0</v>
      </c>
      <c r="KY83" s="30">
        <v>3039009</v>
      </c>
      <c r="KZ83" s="30">
        <v>6194376</v>
      </c>
      <c r="LA83" s="30">
        <v>16551406</v>
      </c>
      <c r="LB83" s="30">
        <v>4129299</v>
      </c>
      <c r="LC83" s="30">
        <v>3500784</v>
      </c>
      <c r="LD83" s="30">
        <v>185180605</v>
      </c>
      <c r="LE83" s="30">
        <v>249856</v>
      </c>
      <c r="LF83" s="30">
        <v>0</v>
      </c>
      <c r="LG83" s="30">
        <v>0</v>
      </c>
      <c r="LH83" s="30">
        <v>3593364</v>
      </c>
      <c r="LI83" s="30">
        <v>12412429</v>
      </c>
      <c r="LJ83" s="30">
        <v>0</v>
      </c>
      <c r="LK83" s="30">
        <v>0</v>
      </c>
      <c r="LL83" s="30">
        <v>130472</v>
      </c>
      <c r="LM83" s="30">
        <v>452853</v>
      </c>
      <c r="LN83" s="30">
        <v>1557300</v>
      </c>
      <c r="LO83" s="30">
        <v>27019037</v>
      </c>
      <c r="LP83" s="30">
        <v>284792</v>
      </c>
      <c r="LQ83" s="30">
        <v>89187423</v>
      </c>
      <c r="LR83" s="31">
        <v>0</v>
      </c>
      <c r="LS83" s="31">
        <v>0</v>
      </c>
      <c r="LT83" s="31">
        <v>0</v>
      </c>
      <c r="LU83" s="31">
        <v>0</v>
      </c>
      <c r="LV83" s="31">
        <v>0</v>
      </c>
      <c r="LW83" s="31">
        <v>0</v>
      </c>
      <c r="LX83" s="31">
        <v>0</v>
      </c>
      <c r="LY83" s="31">
        <v>0</v>
      </c>
      <c r="LZ83" s="31">
        <v>0</v>
      </c>
      <c r="MA83" s="31">
        <v>0</v>
      </c>
      <c r="MB83" s="31">
        <v>0</v>
      </c>
      <c r="MC83" s="31">
        <v>0</v>
      </c>
      <c r="MD83" s="31">
        <v>0</v>
      </c>
      <c r="ME83" s="31">
        <v>0</v>
      </c>
      <c r="MF83" s="31">
        <v>0</v>
      </c>
      <c r="MG83" s="31">
        <v>0</v>
      </c>
      <c r="MH83" s="31">
        <v>0</v>
      </c>
      <c r="MI83" s="31">
        <v>0</v>
      </c>
      <c r="MJ83" s="31">
        <v>0</v>
      </c>
      <c r="MK83" s="31">
        <v>0</v>
      </c>
      <c r="ML83" s="31">
        <v>0</v>
      </c>
      <c r="MM83" s="31">
        <v>0</v>
      </c>
      <c r="MN83" s="31">
        <v>0</v>
      </c>
      <c r="MO83" s="31">
        <v>0</v>
      </c>
      <c r="MP83" s="31">
        <v>0</v>
      </c>
      <c r="MQ83" s="30">
        <v>1196440767</v>
      </c>
      <c r="MR83" s="30">
        <v>0</v>
      </c>
      <c r="MS83" s="30">
        <v>14637972301</v>
      </c>
      <c r="MT83" s="30">
        <v>13471126628</v>
      </c>
      <c r="MU83" s="30">
        <v>12925071291</v>
      </c>
      <c r="MV83" s="30">
        <v>0</v>
      </c>
      <c r="MW83" s="30">
        <v>0</v>
      </c>
      <c r="MX83" s="30">
        <v>0</v>
      </c>
      <c r="MY83" s="30">
        <v>0</v>
      </c>
      <c r="MZ83" s="30">
        <v>9133490782</v>
      </c>
      <c r="NA83" s="30">
        <v>0</v>
      </c>
      <c r="NB83" s="30">
        <v>0</v>
      </c>
      <c r="NC83" s="30">
        <v>0</v>
      </c>
      <c r="ND83" s="30">
        <v>9133490782</v>
      </c>
      <c r="NE83" s="30">
        <v>9133490782</v>
      </c>
      <c r="NF83" s="30">
        <v>0</v>
      </c>
      <c r="NG83" s="30">
        <v>1175473696</v>
      </c>
      <c r="NH83" s="30">
        <v>2616106813</v>
      </c>
      <c r="NI83" s="30">
        <v>0</v>
      </c>
      <c r="NJ83" s="30">
        <v>0</v>
      </c>
      <c r="NK83" s="30">
        <v>0</v>
      </c>
      <c r="NL83" s="30">
        <v>0</v>
      </c>
      <c r="NM83" s="30">
        <v>546055337</v>
      </c>
      <c r="NN83" s="30">
        <v>0</v>
      </c>
      <c r="NO83" s="30">
        <v>0</v>
      </c>
      <c r="NP83" s="30">
        <v>4612878217</v>
      </c>
      <c r="NQ83" s="30">
        <v>34095369292</v>
      </c>
      <c r="NR83" s="30">
        <v>5873270991</v>
      </c>
      <c r="NS83" s="30">
        <v>4508788387</v>
      </c>
      <c r="NT83" s="30">
        <v>546055337</v>
      </c>
      <c r="NU83" s="30">
        <v>546055337</v>
      </c>
      <c r="NV83" s="30">
        <v>0</v>
      </c>
      <c r="NW83" s="30">
        <v>0</v>
      </c>
      <c r="NX83" s="30">
        <v>0</v>
      </c>
      <c r="NY83" s="30">
        <v>0</v>
      </c>
      <c r="NZ83" s="30">
        <v>0</v>
      </c>
      <c r="OA83" s="30">
        <v>4340911</v>
      </c>
      <c r="OB83" s="30">
        <v>0</v>
      </c>
      <c r="OC83" s="30">
        <v>0</v>
      </c>
      <c r="OD83" s="30">
        <v>0</v>
      </c>
      <c r="OE83" s="30">
        <v>0</v>
      </c>
      <c r="OF83" s="30">
        <v>0</v>
      </c>
      <c r="OG83" s="30">
        <v>0</v>
      </c>
      <c r="OH83" s="30">
        <v>0</v>
      </c>
      <c r="OI83" s="30">
        <v>0</v>
      </c>
      <c r="OJ83" s="30">
        <v>4340911</v>
      </c>
      <c r="OK83" s="30">
        <v>0</v>
      </c>
      <c r="OL83" s="30">
        <v>0</v>
      </c>
      <c r="OM83" s="30">
        <v>0</v>
      </c>
      <c r="ON83" s="30">
        <v>0</v>
      </c>
      <c r="OO83" s="30">
        <v>4340911</v>
      </c>
      <c r="OP83" s="30">
        <v>4340911</v>
      </c>
      <c r="OQ83" s="30">
        <v>0</v>
      </c>
      <c r="OR83" s="30">
        <v>0</v>
      </c>
      <c r="OS83" s="30">
        <v>1162504762</v>
      </c>
      <c r="OT83" s="30">
        <v>1125622115</v>
      </c>
      <c r="OU83" s="30">
        <v>1125622115</v>
      </c>
      <c r="OV83" s="30">
        <v>0</v>
      </c>
      <c r="OW83" s="30">
        <v>1125622115</v>
      </c>
      <c r="OX83" s="30">
        <v>0</v>
      </c>
      <c r="OY83" s="30">
        <v>0</v>
      </c>
      <c r="OZ83" s="30">
        <v>36882647</v>
      </c>
      <c r="PA83" s="30">
        <v>15544366</v>
      </c>
      <c r="PB83" s="30">
        <v>0</v>
      </c>
      <c r="PC83" s="30">
        <v>0</v>
      </c>
      <c r="PD83" s="30">
        <v>0</v>
      </c>
      <c r="PE83" s="30">
        <v>0</v>
      </c>
      <c r="PF83" s="30">
        <v>0</v>
      </c>
      <c r="PG83" s="30">
        <v>0</v>
      </c>
      <c r="PH83" s="30">
        <v>0</v>
      </c>
      <c r="PI83" s="30">
        <v>0</v>
      </c>
      <c r="PJ83" s="30">
        <v>0</v>
      </c>
      <c r="PK83" s="30">
        <v>0</v>
      </c>
      <c r="PL83" s="30">
        <v>0</v>
      </c>
      <c r="PM83" s="30">
        <v>21338281</v>
      </c>
      <c r="PN83" s="30">
        <v>21338281</v>
      </c>
      <c r="PO83" s="30">
        <v>0</v>
      </c>
      <c r="PP83" s="30">
        <v>0</v>
      </c>
      <c r="PQ83" s="30">
        <v>0</v>
      </c>
      <c r="PR83" s="30">
        <v>0</v>
      </c>
      <c r="PS83" s="30">
        <v>0</v>
      </c>
      <c r="PT83" s="30">
        <v>0</v>
      </c>
      <c r="PU83" s="30">
        <v>0</v>
      </c>
      <c r="PV83" s="30">
        <v>0</v>
      </c>
      <c r="PW83" s="30">
        <v>0</v>
      </c>
      <c r="PX83" s="30">
        <v>0</v>
      </c>
      <c r="PY83" s="30">
        <v>0</v>
      </c>
      <c r="PZ83" s="30">
        <v>0</v>
      </c>
      <c r="QA83" s="30">
        <v>0</v>
      </c>
      <c r="QB83" s="30">
        <v>0</v>
      </c>
      <c r="QC83" s="30">
        <v>0</v>
      </c>
      <c r="QD83" s="30">
        <v>0</v>
      </c>
      <c r="QE83" s="30">
        <v>0</v>
      </c>
      <c r="QF83" s="30">
        <v>0</v>
      </c>
      <c r="QG83" s="30">
        <v>0</v>
      </c>
      <c r="QH83" s="30">
        <v>0</v>
      </c>
      <c r="QI83" s="30">
        <v>0</v>
      </c>
      <c r="QJ83" s="30">
        <v>0</v>
      </c>
      <c r="QK83" s="30">
        <v>0</v>
      </c>
      <c r="QL83" s="30">
        <v>0</v>
      </c>
      <c r="QM83" s="30">
        <v>0</v>
      </c>
      <c r="QN83" s="30">
        <v>0</v>
      </c>
      <c r="QO83" s="30">
        <v>8631138110</v>
      </c>
      <c r="QP83" s="30">
        <v>3554781834</v>
      </c>
      <c r="QQ83" s="30">
        <v>31638267</v>
      </c>
      <c r="QR83" s="30">
        <v>31638267</v>
      </c>
      <c r="QS83" s="30">
        <v>0</v>
      </c>
      <c r="QT83" s="30">
        <v>0</v>
      </c>
      <c r="QU83" s="30">
        <v>0</v>
      </c>
      <c r="QV83" s="30">
        <v>0</v>
      </c>
      <c r="QW83" s="30">
        <v>2707109511</v>
      </c>
      <c r="QX83" s="30">
        <v>2705290431</v>
      </c>
      <c r="QY83" s="30">
        <v>1819080</v>
      </c>
      <c r="QZ83" s="30">
        <v>816034056</v>
      </c>
      <c r="RA83" s="30">
        <v>0</v>
      </c>
      <c r="RB83" s="30">
        <v>0</v>
      </c>
      <c r="RC83" s="30">
        <v>0</v>
      </c>
      <c r="RD83" s="30">
        <v>0</v>
      </c>
      <c r="RE83" s="30">
        <v>0</v>
      </c>
      <c r="RF83" s="30">
        <v>0</v>
      </c>
      <c r="RG83" s="30">
        <v>0</v>
      </c>
      <c r="RH83" s="30">
        <v>0</v>
      </c>
      <c r="RI83" s="30">
        <v>5076356276</v>
      </c>
      <c r="RJ83" s="30">
        <v>4933113094</v>
      </c>
      <c r="RK83" s="30">
        <v>4933113094</v>
      </c>
      <c r="RL83" s="30">
        <v>4264644338</v>
      </c>
      <c r="RM83" s="30">
        <v>446910573</v>
      </c>
      <c r="RN83" s="30">
        <v>115532759</v>
      </c>
      <c r="RO83" s="30">
        <v>0</v>
      </c>
      <c r="RP83" s="30">
        <v>0</v>
      </c>
      <c r="RQ83" s="30">
        <v>0</v>
      </c>
      <c r="RR83" s="30">
        <v>0</v>
      </c>
      <c r="RS83" s="30">
        <v>0</v>
      </c>
      <c r="RT83" s="30">
        <v>22304330</v>
      </c>
      <c r="RU83" s="30">
        <v>0</v>
      </c>
      <c r="RV83" s="30">
        <v>2281839</v>
      </c>
      <c r="RW83" s="30">
        <v>1997116</v>
      </c>
      <c r="RX83" s="30">
        <v>0</v>
      </c>
      <c r="RY83" s="30">
        <v>1144630</v>
      </c>
      <c r="RZ83" s="30">
        <v>0</v>
      </c>
      <c r="SA83" s="30">
        <v>0</v>
      </c>
      <c r="SB83" s="30">
        <v>0</v>
      </c>
      <c r="SC83" s="30">
        <v>2869500</v>
      </c>
      <c r="SD83" s="30">
        <v>0</v>
      </c>
      <c r="SE83" s="30">
        <v>0</v>
      </c>
      <c r="SF83" s="30">
        <v>0</v>
      </c>
      <c r="SG83" s="30">
        <v>0</v>
      </c>
      <c r="SH83" s="30">
        <v>75428009</v>
      </c>
      <c r="SI83" s="30">
        <v>0</v>
      </c>
      <c r="SJ83" s="30">
        <v>0</v>
      </c>
      <c r="SK83" s="30">
        <v>0</v>
      </c>
      <c r="SL83" s="30">
        <v>0</v>
      </c>
      <c r="SM83" s="30">
        <v>0</v>
      </c>
      <c r="SN83" s="30">
        <v>0</v>
      </c>
      <c r="SO83" s="30">
        <v>0</v>
      </c>
      <c r="SP83" s="30">
        <v>0</v>
      </c>
      <c r="SQ83" s="30">
        <v>0</v>
      </c>
      <c r="SR83" s="30">
        <v>0</v>
      </c>
      <c r="SS83" s="30">
        <v>0</v>
      </c>
      <c r="ST83" s="30">
        <v>0</v>
      </c>
      <c r="SU83" s="30">
        <v>0</v>
      </c>
      <c r="SV83" s="30">
        <v>0</v>
      </c>
      <c r="SW83" s="30">
        <v>0</v>
      </c>
      <c r="SX83" s="30">
        <v>0</v>
      </c>
      <c r="SY83" s="30">
        <v>0</v>
      </c>
      <c r="SZ83" s="30">
        <v>0</v>
      </c>
      <c r="TA83" s="30">
        <v>0</v>
      </c>
      <c r="TB83" s="30">
        <v>0</v>
      </c>
      <c r="TC83" s="30">
        <v>0</v>
      </c>
      <c r="TD83" s="30">
        <v>0</v>
      </c>
      <c r="TE83" s="30">
        <v>0</v>
      </c>
      <c r="TF83" s="30">
        <v>0</v>
      </c>
      <c r="TG83" s="30">
        <v>0</v>
      </c>
      <c r="TH83" s="30">
        <v>0</v>
      </c>
      <c r="TI83" s="30">
        <f t="shared" si="39"/>
        <v>562443332</v>
      </c>
      <c r="TJ83" s="30">
        <f t="shared" si="31"/>
        <v>0</v>
      </c>
      <c r="TK83" s="30">
        <v>0</v>
      </c>
      <c r="TL83" s="30">
        <v>0</v>
      </c>
      <c r="TM83" s="30">
        <v>0</v>
      </c>
      <c r="TN83" s="30">
        <v>0</v>
      </c>
      <c r="TO83" s="30">
        <v>0</v>
      </c>
      <c r="TP83" s="30">
        <v>0</v>
      </c>
      <c r="TQ83" s="30">
        <v>0</v>
      </c>
      <c r="TR83" s="30">
        <v>0</v>
      </c>
      <c r="TS83" s="30">
        <v>0</v>
      </c>
      <c r="TT83" s="30">
        <v>0</v>
      </c>
      <c r="TU83" s="30">
        <v>143243182</v>
      </c>
      <c r="TV83" s="30">
        <v>0</v>
      </c>
      <c r="TW83" s="30">
        <v>37237561</v>
      </c>
      <c r="TX83" s="30">
        <v>0</v>
      </c>
      <c r="TY83" s="30">
        <v>106005621</v>
      </c>
      <c r="TZ83" s="30">
        <v>0</v>
      </c>
      <c r="UA83" s="30">
        <v>0</v>
      </c>
      <c r="UB83" s="30">
        <v>0</v>
      </c>
      <c r="UC83" s="30">
        <v>0</v>
      </c>
      <c r="UD83" s="30">
        <v>0</v>
      </c>
      <c r="UE83" s="30">
        <v>0</v>
      </c>
      <c r="UF83" s="30">
        <v>0</v>
      </c>
      <c r="UG83" s="30">
        <f t="shared" si="32"/>
        <v>184548875210</v>
      </c>
      <c r="UH83" s="1">
        <v>2954798978003</v>
      </c>
      <c r="UI83" s="1">
        <f>UH83-SUM($UG$76:UG83)</f>
        <v>0</v>
      </c>
    </row>
    <row r="84" spans="2:555">
      <c r="B84" s="58">
        <v>40787</v>
      </c>
      <c r="C84" s="30">
        <v>138776809531</v>
      </c>
      <c r="D84" s="30">
        <v>64483881971</v>
      </c>
      <c r="E84" s="30">
        <v>52216630343</v>
      </c>
      <c r="F84" s="30">
        <v>164721374</v>
      </c>
      <c r="G84" s="30">
        <v>1128480</v>
      </c>
      <c r="H84" s="30">
        <v>12591088365</v>
      </c>
      <c r="I84" s="30">
        <v>11026016081.230499</v>
      </c>
      <c r="J84" s="30">
        <v>1565072283.7695007</v>
      </c>
      <c r="K84" s="30">
        <v>0</v>
      </c>
      <c r="L84" s="30">
        <v>4587072035</v>
      </c>
      <c r="M84" s="30">
        <v>29080319955</v>
      </c>
      <c r="N84" s="30">
        <v>29080319955</v>
      </c>
      <c r="O84" s="30">
        <v>0</v>
      </c>
      <c r="P84" s="30">
        <v>954711428</v>
      </c>
      <c r="Q84" s="30">
        <v>2346328099</v>
      </c>
      <c r="R84" s="30">
        <v>2491260607</v>
      </c>
      <c r="S84" s="30">
        <v>12267251628</v>
      </c>
      <c r="T84" s="30">
        <v>3435537000</v>
      </c>
      <c r="U84" s="30">
        <v>4041806000</v>
      </c>
      <c r="V84" s="30">
        <v>7477343000</v>
      </c>
      <c r="W84" s="30">
        <v>171190810</v>
      </c>
      <c r="X84" s="30">
        <v>892145695</v>
      </c>
      <c r="Y84" s="30">
        <v>109592569</v>
      </c>
      <c r="Z84" s="30">
        <v>0</v>
      </c>
      <c r="AA84" s="30">
        <v>0</v>
      </c>
      <c r="AB84" s="30">
        <v>111639742</v>
      </c>
      <c r="AC84" s="30">
        <v>17220774</v>
      </c>
      <c r="AD84" s="30">
        <v>3148893983</v>
      </c>
      <c r="AE84" s="30">
        <v>339225055</v>
      </c>
      <c r="AF84" s="30">
        <v>339225055</v>
      </c>
      <c r="AG84" s="30">
        <v>0</v>
      </c>
      <c r="AH84" s="30">
        <v>0</v>
      </c>
      <c r="AI84" s="30">
        <v>74292927560</v>
      </c>
      <c r="AJ84" s="30">
        <v>62823592</v>
      </c>
      <c r="AK84" s="30">
        <v>61607246</v>
      </c>
      <c r="AL84" s="30">
        <v>1216346</v>
      </c>
      <c r="AM84" s="30">
        <v>0</v>
      </c>
      <c r="AN84" s="30">
        <v>0</v>
      </c>
      <c r="AO84" s="30">
        <v>1403561907</v>
      </c>
      <c r="AP84" s="30">
        <v>1380237480</v>
      </c>
      <c r="AQ84" s="30">
        <v>1183279</v>
      </c>
      <c r="AR84" s="30">
        <v>18478700</v>
      </c>
      <c r="AS84" s="30">
        <v>76145</v>
      </c>
      <c r="AT84" s="30">
        <v>2734783</v>
      </c>
      <c r="AU84" s="30">
        <v>755000</v>
      </c>
      <c r="AV84" s="30">
        <v>0</v>
      </c>
      <c r="AW84" s="30">
        <v>0</v>
      </c>
      <c r="AX84" s="30">
        <v>96520</v>
      </c>
      <c r="AY84" s="30">
        <v>0</v>
      </c>
      <c r="AZ84" s="30">
        <v>0</v>
      </c>
      <c r="BA84" s="30">
        <v>0</v>
      </c>
      <c r="BB84" s="30">
        <v>0</v>
      </c>
      <c r="BC84" s="30">
        <v>0</v>
      </c>
      <c r="BD84" s="30">
        <v>6056099504</v>
      </c>
      <c r="BE84" s="30">
        <v>490148</v>
      </c>
      <c r="BF84" s="30">
        <v>4469704172</v>
      </c>
      <c r="BG84" s="30">
        <v>1236205637</v>
      </c>
      <c r="BH84" s="30">
        <v>370391</v>
      </c>
      <c r="BI84" s="30">
        <v>71437</v>
      </c>
      <c r="BJ84" s="30">
        <v>15005</v>
      </c>
      <c r="BK84" s="30">
        <v>56346780</v>
      </c>
      <c r="BL84" s="30">
        <v>7751496</v>
      </c>
      <c r="BM84" s="30">
        <v>0</v>
      </c>
      <c r="BN84" s="30">
        <v>7184820</v>
      </c>
      <c r="BO84" s="30">
        <v>969016</v>
      </c>
      <c r="BP84" s="30">
        <v>27799</v>
      </c>
      <c r="BQ84" s="30">
        <v>0</v>
      </c>
      <c r="BR84" s="30">
        <v>276962803</v>
      </c>
      <c r="BS84" s="30">
        <v>0</v>
      </c>
      <c r="BT84" s="30">
        <v>211819602</v>
      </c>
      <c r="BU84" s="30">
        <v>22222011</v>
      </c>
      <c r="BV84" s="30">
        <v>738609</v>
      </c>
      <c r="BW84" s="30">
        <v>171990</v>
      </c>
      <c r="BX84" s="30">
        <v>1413000</v>
      </c>
      <c r="BY84" s="30">
        <v>187273992</v>
      </c>
      <c r="BZ84" s="30">
        <v>0</v>
      </c>
      <c r="CA84" s="30">
        <v>0</v>
      </c>
      <c r="CB84" s="30">
        <v>0</v>
      </c>
      <c r="CC84" s="30">
        <v>4792865466</v>
      </c>
      <c r="CD84" s="30">
        <v>0</v>
      </c>
      <c r="CE84" s="30">
        <v>4821165379</v>
      </c>
      <c r="CF84" s="30">
        <v>106986397</v>
      </c>
      <c r="CG84" s="30">
        <v>2467971548</v>
      </c>
      <c r="CH84" s="30">
        <v>129693239</v>
      </c>
      <c r="CI84" s="30">
        <v>13546804</v>
      </c>
      <c r="CJ84" s="30">
        <v>812329</v>
      </c>
      <c r="CK84" s="30">
        <v>4282793</v>
      </c>
      <c r="CL84" s="30">
        <v>3029301</v>
      </c>
      <c r="CM84" s="30">
        <v>712821</v>
      </c>
      <c r="CN84" s="30">
        <v>588247</v>
      </c>
      <c r="CO84" s="30">
        <v>206082</v>
      </c>
      <c r="CP84" s="30">
        <v>3915231</v>
      </c>
      <c r="CQ84" s="30">
        <v>0</v>
      </c>
      <c r="CR84" s="30">
        <v>0</v>
      </c>
      <c r="CS84" s="30">
        <v>2067369056</v>
      </c>
      <c r="CT84" s="30">
        <v>732310665</v>
      </c>
      <c r="CU84" s="30">
        <v>0</v>
      </c>
      <c r="CV84" s="30">
        <v>37237173</v>
      </c>
      <c r="CW84" s="30">
        <v>17113973</v>
      </c>
      <c r="CX84" s="30">
        <v>5347320</v>
      </c>
      <c r="CY84" s="30">
        <v>27805</v>
      </c>
      <c r="CZ84" s="30">
        <v>1225357074</v>
      </c>
      <c r="DA84" s="30">
        <v>1057835082</v>
      </c>
      <c r="DB84" s="30">
        <v>146439732</v>
      </c>
      <c r="DC84" s="30">
        <v>0</v>
      </c>
      <c r="DD84" s="30">
        <v>21082260</v>
      </c>
      <c r="DE84" s="30">
        <v>26695173</v>
      </c>
      <c r="DF84" s="30">
        <v>15131421</v>
      </c>
      <c r="DG84" s="30">
        <v>8148452</v>
      </c>
      <c r="DH84" s="30">
        <v>7859224</v>
      </c>
      <c r="DI84" s="30">
        <v>7931665</v>
      </c>
      <c r="DJ84" s="30">
        <v>0</v>
      </c>
      <c r="DK84" s="30">
        <v>7931665</v>
      </c>
      <c r="DL84" s="30">
        <v>0</v>
      </c>
      <c r="DM84" s="30">
        <v>465519606</v>
      </c>
      <c r="DN84" s="30">
        <v>37668758</v>
      </c>
      <c r="DO84" s="30">
        <v>11236909</v>
      </c>
      <c r="DP84" s="30">
        <v>7060057</v>
      </c>
      <c r="DQ84" s="30">
        <v>4176852</v>
      </c>
      <c r="DR84" s="30">
        <v>404194673</v>
      </c>
      <c r="DS84" s="30">
        <v>21091228</v>
      </c>
      <c r="DT84" s="30">
        <v>19576757</v>
      </c>
      <c r="DU84" s="30">
        <v>1431659</v>
      </c>
      <c r="DV84" s="30">
        <v>82812</v>
      </c>
      <c r="DW84" s="30">
        <v>9314288</v>
      </c>
      <c r="DX84" s="30">
        <v>910488</v>
      </c>
      <c r="DY84" s="30">
        <v>1964000</v>
      </c>
      <c r="DZ84" s="30">
        <v>0</v>
      </c>
      <c r="EA84" s="30">
        <v>6439800</v>
      </c>
      <c r="EB84" s="30">
        <v>0</v>
      </c>
      <c r="EC84" s="30">
        <v>7200385</v>
      </c>
      <c r="ED84" s="30">
        <v>48575</v>
      </c>
      <c r="EE84" s="30">
        <v>7148000</v>
      </c>
      <c r="EF84" s="30">
        <v>3810</v>
      </c>
      <c r="EG84" s="30">
        <v>34995558</v>
      </c>
      <c r="EH84" s="30">
        <v>34995558</v>
      </c>
      <c r="EI84" s="30">
        <v>0</v>
      </c>
      <c r="EJ84" s="30">
        <v>0</v>
      </c>
      <c r="EK84" s="30">
        <v>49507115</v>
      </c>
      <c r="EL84" s="30">
        <v>35350</v>
      </c>
      <c r="EM84" s="30">
        <v>834732</v>
      </c>
      <c r="EN84" s="30">
        <v>31814640</v>
      </c>
      <c r="EO84" s="30">
        <v>1796079</v>
      </c>
      <c r="EP84" s="30">
        <v>547918</v>
      </c>
      <c r="EQ84" s="30">
        <v>28600</v>
      </c>
      <c r="ER84" s="30">
        <v>0</v>
      </c>
      <c r="ES84" s="30">
        <v>618618</v>
      </c>
      <c r="ET84" s="30">
        <v>600943</v>
      </c>
      <c r="EU84" s="30">
        <v>4595448</v>
      </c>
      <c r="EV84" s="30">
        <v>1611868</v>
      </c>
      <c r="EW84" s="30">
        <v>36904982</v>
      </c>
      <c r="EX84" s="30">
        <v>0</v>
      </c>
      <c r="EY84" s="30">
        <v>671642</v>
      </c>
      <c r="EZ84" s="30">
        <v>29357843</v>
      </c>
      <c r="FA84" s="30">
        <v>6875497</v>
      </c>
      <c r="FB84" s="30">
        <v>0</v>
      </c>
      <c r="FC84" s="30">
        <v>154500</v>
      </c>
      <c r="FD84" s="30">
        <v>0</v>
      </c>
      <c r="FE84" s="30">
        <v>0</v>
      </c>
      <c r="FF84" s="30">
        <v>204338500</v>
      </c>
      <c r="FG84" s="30">
        <v>12419266</v>
      </c>
      <c r="FH84" s="30">
        <v>1237236</v>
      </c>
      <c r="FI84" s="30">
        <v>0</v>
      </c>
      <c r="FJ84" s="30">
        <v>9432225</v>
      </c>
      <c r="FK84" s="30">
        <v>2379300</v>
      </c>
      <c r="FL84" s="30">
        <v>0</v>
      </c>
      <c r="FM84" s="30">
        <v>0</v>
      </c>
      <c r="FN84" s="30">
        <v>0</v>
      </c>
      <c r="FO84" s="30">
        <v>7052925</v>
      </c>
      <c r="FP84" s="30">
        <v>1749805</v>
      </c>
      <c r="FQ84" s="30">
        <v>0</v>
      </c>
      <c r="FR84" s="30">
        <v>211490536</v>
      </c>
      <c r="FS84" s="30">
        <v>65646692</v>
      </c>
      <c r="FT84" s="30">
        <v>135713</v>
      </c>
      <c r="FU84" s="30">
        <v>20781486</v>
      </c>
      <c r="FV84" s="30">
        <v>23386109</v>
      </c>
      <c r="FW84" s="30">
        <v>231874</v>
      </c>
      <c r="FX84" s="30">
        <v>23154235</v>
      </c>
      <c r="FY84" s="30">
        <v>235200</v>
      </c>
      <c r="FZ84" s="30">
        <v>265122</v>
      </c>
      <c r="GA84" s="30">
        <v>5135062</v>
      </c>
      <c r="GB84" s="30">
        <v>15708000</v>
      </c>
      <c r="GC84" s="30">
        <v>5456315</v>
      </c>
      <c r="GD84" s="30">
        <v>0</v>
      </c>
      <c r="GE84" s="30">
        <v>5456315</v>
      </c>
      <c r="GF84" s="30">
        <v>0</v>
      </c>
      <c r="GG84" s="30">
        <v>0</v>
      </c>
      <c r="GH84" s="30">
        <v>7575300</v>
      </c>
      <c r="GI84" s="30">
        <v>47543898</v>
      </c>
      <c r="GJ84" s="30">
        <v>47543898</v>
      </c>
      <c r="GK84" s="30">
        <v>0</v>
      </c>
      <c r="GL84" s="30">
        <v>85268331</v>
      </c>
      <c r="GM84" s="30">
        <v>7430059</v>
      </c>
      <c r="GN84" s="30">
        <v>1235000</v>
      </c>
      <c r="GO84" s="30">
        <v>0</v>
      </c>
      <c r="GP84" s="30">
        <v>36855996</v>
      </c>
      <c r="GQ84" s="30">
        <v>24980858</v>
      </c>
      <c r="GR84" s="30">
        <v>52800</v>
      </c>
      <c r="GS84" s="30">
        <v>0</v>
      </c>
      <c r="GT84" s="30">
        <v>14713618</v>
      </c>
      <c r="GU84" s="30">
        <v>3050034104</v>
      </c>
      <c r="GV84" s="30">
        <v>0</v>
      </c>
      <c r="GW84" s="30">
        <v>3631944</v>
      </c>
      <c r="GX84" s="30">
        <v>0</v>
      </c>
      <c r="GY84" s="30">
        <v>0</v>
      </c>
      <c r="GZ84" s="30">
        <v>1606762285</v>
      </c>
      <c r="HA84" s="30">
        <v>7991186</v>
      </c>
      <c r="HB84" s="30">
        <v>0</v>
      </c>
      <c r="HC84" s="30">
        <v>0</v>
      </c>
      <c r="HD84" s="30">
        <v>1431648689</v>
      </c>
      <c r="HE84" s="30">
        <v>0</v>
      </c>
      <c r="HF84" s="30">
        <v>0</v>
      </c>
      <c r="HG84" s="30">
        <v>0</v>
      </c>
      <c r="HH84" s="30">
        <f t="shared" si="34"/>
        <v>1421653436</v>
      </c>
      <c r="HI84" s="30">
        <f t="shared" si="35"/>
        <v>185108849</v>
      </c>
      <c r="HJ84" s="30">
        <v>1421653436</v>
      </c>
      <c r="HK84" s="30">
        <v>185108849</v>
      </c>
      <c r="HL84" s="30">
        <v>0</v>
      </c>
      <c r="HM84" s="30">
        <v>0</v>
      </c>
      <c r="HN84" s="30">
        <v>0</v>
      </c>
      <c r="HO84" s="30">
        <v>0</v>
      </c>
      <c r="HP84" s="30">
        <v>27739111</v>
      </c>
      <c r="HQ84" s="30">
        <v>2877256</v>
      </c>
      <c r="HR84" s="30">
        <v>3723052</v>
      </c>
      <c r="HS84" s="30">
        <v>21138803</v>
      </c>
      <c r="HT84" s="30">
        <v>0</v>
      </c>
      <c r="HU84" s="30">
        <v>0</v>
      </c>
      <c r="HV84" s="30">
        <v>0</v>
      </c>
      <c r="HW84" s="30">
        <v>0</v>
      </c>
      <c r="HX84" s="30">
        <f t="shared" si="36"/>
        <v>1421653436</v>
      </c>
      <c r="HY84" s="30">
        <f t="shared" si="37"/>
        <v>185108849</v>
      </c>
      <c r="HZ84" s="30">
        <v>53207191524</v>
      </c>
      <c r="IA84" s="30">
        <v>48810809986</v>
      </c>
      <c r="IB84" s="30">
        <v>47681355260</v>
      </c>
      <c r="IC84" s="30">
        <v>0</v>
      </c>
      <c r="ID84" s="30">
        <v>0</v>
      </c>
      <c r="IE84" s="30">
        <v>0</v>
      </c>
      <c r="IF84" s="30">
        <v>0</v>
      </c>
      <c r="IG84" s="30">
        <v>41904392803</v>
      </c>
      <c r="IH84" s="30">
        <v>40630428642</v>
      </c>
      <c r="II84" s="30">
        <v>0</v>
      </c>
      <c r="IJ84" s="30">
        <v>1273964161</v>
      </c>
      <c r="IK84" s="30">
        <v>0</v>
      </c>
      <c r="IL84" s="30">
        <v>3747373500</v>
      </c>
      <c r="IM84" s="30">
        <v>1817709954</v>
      </c>
      <c r="IN84" s="30">
        <v>239264252</v>
      </c>
      <c r="IO84" s="30">
        <v>179448189</v>
      </c>
      <c r="IP84" s="30">
        <v>3328661059</v>
      </c>
      <c r="IQ84" s="30">
        <v>0</v>
      </c>
      <c r="IR84" s="30">
        <v>0</v>
      </c>
      <c r="IS84" s="43">
        <v>0</v>
      </c>
      <c r="IT84" s="30">
        <v>0</v>
      </c>
      <c r="IU84" s="30">
        <v>0</v>
      </c>
      <c r="IV84" s="30">
        <v>211879003</v>
      </c>
      <c r="IW84" s="30">
        <v>0</v>
      </c>
      <c r="IX84" s="30">
        <v>0</v>
      </c>
      <c r="IY84" s="30">
        <v>0</v>
      </c>
      <c r="IZ84" s="30">
        <v>0</v>
      </c>
      <c r="JA84" s="30">
        <v>0</v>
      </c>
      <c r="JB84" s="30">
        <v>0</v>
      </c>
      <c r="JC84" s="30">
        <v>0</v>
      </c>
      <c r="JD84" s="30">
        <v>0</v>
      </c>
      <c r="JE84" s="30">
        <v>0</v>
      </c>
      <c r="JF84" s="30">
        <v>0</v>
      </c>
      <c r="JG84" s="30">
        <v>0</v>
      </c>
      <c r="JH84" s="30">
        <v>0</v>
      </c>
      <c r="JI84" s="30">
        <v>0</v>
      </c>
      <c r="JJ84" s="30">
        <v>0</v>
      </c>
      <c r="JK84" s="30">
        <v>0</v>
      </c>
      <c r="JL84" s="30"/>
      <c r="JM84" s="30">
        <v>1129454726</v>
      </c>
      <c r="JN84" s="30">
        <v>0</v>
      </c>
      <c r="JO84" s="30">
        <v>1129454726</v>
      </c>
      <c r="JP84" s="30">
        <v>3125147997</v>
      </c>
      <c r="JQ84" s="30">
        <v>55516878</v>
      </c>
      <c r="JR84" s="30">
        <v>3030830220</v>
      </c>
      <c r="JS84" s="30">
        <v>0</v>
      </c>
      <c r="JT84" s="30">
        <v>0</v>
      </c>
      <c r="JU84" s="30">
        <v>0</v>
      </c>
      <c r="JV84" s="30">
        <v>0</v>
      </c>
      <c r="JW84" s="30">
        <v>0</v>
      </c>
      <c r="JX84" s="30">
        <v>0</v>
      </c>
      <c r="JY84" s="30">
        <v>0</v>
      </c>
      <c r="JZ84" s="30">
        <v>0</v>
      </c>
      <c r="KA84" s="30">
        <v>0</v>
      </c>
      <c r="KB84" s="30">
        <v>0</v>
      </c>
      <c r="KC84" s="30">
        <v>0</v>
      </c>
      <c r="KD84" s="30">
        <v>0</v>
      </c>
      <c r="KE84" s="30">
        <v>0</v>
      </c>
      <c r="KF84" s="30">
        <v>0</v>
      </c>
      <c r="KG84" s="30">
        <v>0</v>
      </c>
      <c r="KH84" s="30">
        <v>0</v>
      </c>
      <c r="KI84" s="30">
        <v>0</v>
      </c>
      <c r="KJ84" s="30">
        <v>0</v>
      </c>
      <c r="KK84" s="30">
        <v>0</v>
      </c>
      <c r="KL84" s="30">
        <v>0</v>
      </c>
      <c r="KM84" s="30">
        <v>1271233541</v>
      </c>
      <c r="KN84" s="30">
        <v>848159651</v>
      </c>
      <c r="KO84" s="30">
        <v>19906352</v>
      </c>
      <c r="KP84" s="30">
        <v>1100889</v>
      </c>
      <c r="KQ84" s="30">
        <v>0</v>
      </c>
      <c r="KR84" s="30">
        <v>0</v>
      </c>
      <c r="KS84" s="30">
        <v>1495045</v>
      </c>
      <c r="KT84" s="30">
        <v>2310152</v>
      </c>
      <c r="KU84" s="30">
        <v>0</v>
      </c>
      <c r="KV84" s="30">
        <v>33050195</v>
      </c>
      <c r="KW84" s="30">
        <v>0</v>
      </c>
      <c r="KX84" s="30">
        <v>340694</v>
      </c>
      <c r="KY84" s="30">
        <v>3039009</v>
      </c>
      <c r="KZ84" s="30">
        <v>6194376</v>
      </c>
      <c r="LA84" s="30">
        <v>16551406</v>
      </c>
      <c r="LB84" s="30">
        <v>4129299</v>
      </c>
      <c r="LC84" s="30">
        <v>3500784</v>
      </c>
      <c r="LD84" s="30">
        <v>185180605</v>
      </c>
      <c r="LE84" s="30">
        <v>249856</v>
      </c>
      <c r="LF84" s="30">
        <v>11387558</v>
      </c>
      <c r="LG84" s="30">
        <v>0</v>
      </c>
      <c r="LH84" s="30">
        <v>3593364</v>
      </c>
      <c r="LI84" s="30">
        <v>12412429</v>
      </c>
      <c r="LJ84" s="30">
        <v>0</v>
      </c>
      <c r="LK84" s="30">
        <v>0</v>
      </c>
      <c r="LL84" s="30">
        <v>130472</v>
      </c>
      <c r="LM84" s="30">
        <v>452853</v>
      </c>
      <c r="LN84" s="30">
        <v>1557300</v>
      </c>
      <c r="LO84" s="30">
        <v>27019037</v>
      </c>
      <c r="LP84" s="30">
        <v>284792</v>
      </c>
      <c r="LQ84" s="30">
        <v>89187423</v>
      </c>
      <c r="LR84" s="31">
        <v>0</v>
      </c>
      <c r="LS84" s="31">
        <v>0</v>
      </c>
      <c r="LT84" s="31">
        <v>0</v>
      </c>
      <c r="LU84" s="31">
        <v>0</v>
      </c>
      <c r="LV84" s="31">
        <v>0</v>
      </c>
      <c r="LW84" s="31">
        <v>0</v>
      </c>
      <c r="LX84" s="31">
        <v>0</v>
      </c>
      <c r="LY84" s="31">
        <v>0</v>
      </c>
      <c r="LZ84" s="31">
        <v>0</v>
      </c>
      <c r="MA84" s="31">
        <v>0</v>
      </c>
      <c r="MB84" s="31">
        <v>0</v>
      </c>
      <c r="MC84" s="31">
        <v>0</v>
      </c>
      <c r="MD84" s="31">
        <v>0</v>
      </c>
      <c r="ME84" s="31">
        <v>0</v>
      </c>
      <c r="MF84" s="31">
        <v>0</v>
      </c>
      <c r="MG84" s="31">
        <v>0</v>
      </c>
      <c r="MH84" s="31">
        <v>0</v>
      </c>
      <c r="MI84" s="31">
        <v>0</v>
      </c>
      <c r="MJ84" s="31">
        <v>0</v>
      </c>
      <c r="MK84" s="31">
        <v>0</v>
      </c>
      <c r="ML84" s="31">
        <v>0</v>
      </c>
      <c r="MM84" s="31">
        <v>0</v>
      </c>
      <c r="MN84" s="31">
        <v>0</v>
      </c>
      <c r="MO84" s="31">
        <v>0</v>
      </c>
      <c r="MP84" s="31">
        <v>0</v>
      </c>
      <c r="MQ84" s="30">
        <v>2424675</v>
      </c>
      <c r="MR84" s="30">
        <v>0</v>
      </c>
      <c r="MS84" s="30">
        <v>16777646509</v>
      </c>
      <c r="MT84" s="30">
        <v>13096470154</v>
      </c>
      <c r="MU84" s="30">
        <v>12511892901</v>
      </c>
      <c r="MV84" s="30">
        <v>-90298</v>
      </c>
      <c r="MW84" s="30">
        <v>0</v>
      </c>
      <c r="MX84" s="30">
        <v>0</v>
      </c>
      <c r="MY84" s="30">
        <v>0</v>
      </c>
      <c r="MZ84" s="30">
        <v>9133490782</v>
      </c>
      <c r="NA84" s="30">
        <v>0</v>
      </c>
      <c r="NB84" s="30">
        <v>0</v>
      </c>
      <c r="NC84" s="30">
        <v>0</v>
      </c>
      <c r="ND84" s="30">
        <v>9133490782</v>
      </c>
      <c r="NE84" s="30">
        <v>9133490782</v>
      </c>
      <c r="NF84" s="30">
        <v>0</v>
      </c>
      <c r="NG84" s="30">
        <v>775772270</v>
      </c>
      <c r="NH84" s="30">
        <v>2602720147</v>
      </c>
      <c r="NI84" s="30">
        <v>0</v>
      </c>
      <c r="NJ84" s="30">
        <v>0</v>
      </c>
      <c r="NK84" s="30">
        <v>0</v>
      </c>
      <c r="NL84" s="30">
        <v>0</v>
      </c>
      <c r="NM84" s="30">
        <v>584577253</v>
      </c>
      <c r="NN84" s="30">
        <v>90298</v>
      </c>
      <c r="NO84" s="30">
        <v>0</v>
      </c>
      <c r="NP84" s="30">
        <v>0</v>
      </c>
      <c r="NQ84" s="30">
        <v>0</v>
      </c>
      <c r="NR84" s="30">
        <v>0</v>
      </c>
      <c r="NS84" s="30">
        <v>0</v>
      </c>
      <c r="NT84" s="30">
        <v>584486955</v>
      </c>
      <c r="NU84" s="30">
        <v>584486955</v>
      </c>
      <c r="NV84" s="30">
        <v>0</v>
      </c>
      <c r="NW84" s="30">
        <v>0</v>
      </c>
      <c r="NX84" s="30">
        <v>0</v>
      </c>
      <c r="NY84" s="30">
        <v>0</v>
      </c>
      <c r="NZ84" s="30">
        <v>0</v>
      </c>
      <c r="OA84" s="30">
        <v>2530643549</v>
      </c>
      <c r="OB84" s="30">
        <v>2526738650</v>
      </c>
      <c r="OC84" s="30">
        <v>0</v>
      </c>
      <c r="OD84" s="30">
        <v>0</v>
      </c>
      <c r="OE84" s="30">
        <v>0</v>
      </c>
      <c r="OF84" s="30">
        <v>2526738650</v>
      </c>
      <c r="OG84" s="30">
        <v>0</v>
      </c>
      <c r="OH84" s="30">
        <v>2526738650</v>
      </c>
      <c r="OI84" s="30">
        <v>0</v>
      </c>
      <c r="OJ84" s="30">
        <v>3904899</v>
      </c>
      <c r="OK84" s="30">
        <v>0</v>
      </c>
      <c r="OL84" s="30">
        <v>0</v>
      </c>
      <c r="OM84" s="30">
        <v>0</v>
      </c>
      <c r="ON84" s="30">
        <v>0</v>
      </c>
      <c r="OO84" s="30">
        <v>3904899</v>
      </c>
      <c r="OP84" s="30">
        <v>3904899</v>
      </c>
      <c r="OQ84" s="30">
        <v>0</v>
      </c>
      <c r="OR84" s="30">
        <v>0</v>
      </c>
      <c r="OS84" s="30">
        <v>1150532806</v>
      </c>
      <c r="OT84" s="30">
        <v>1125622115</v>
      </c>
      <c r="OU84" s="30">
        <v>1125622115</v>
      </c>
      <c r="OV84" s="30">
        <v>0</v>
      </c>
      <c r="OW84" s="30">
        <v>1125622115</v>
      </c>
      <c r="OX84" s="30">
        <v>0</v>
      </c>
      <c r="OY84" s="30">
        <v>0</v>
      </c>
      <c r="OZ84" s="30">
        <v>24910691</v>
      </c>
      <c r="PA84" s="30">
        <v>0</v>
      </c>
      <c r="PB84" s="30">
        <v>0</v>
      </c>
      <c r="PC84" s="30">
        <v>0</v>
      </c>
      <c r="PD84" s="30">
        <v>0</v>
      </c>
      <c r="PE84" s="30">
        <v>0</v>
      </c>
      <c r="PF84" s="30">
        <v>0</v>
      </c>
      <c r="PG84" s="30">
        <v>0</v>
      </c>
      <c r="PH84" s="30">
        <v>0</v>
      </c>
      <c r="PI84" s="30">
        <v>0</v>
      </c>
      <c r="PJ84" s="30">
        <v>0</v>
      </c>
      <c r="PK84" s="30">
        <v>0</v>
      </c>
      <c r="PL84" s="30">
        <v>0</v>
      </c>
      <c r="PM84" s="30">
        <v>24910691</v>
      </c>
      <c r="PN84" s="30">
        <v>24910691</v>
      </c>
      <c r="PO84" s="30">
        <v>0</v>
      </c>
      <c r="PP84" s="30">
        <v>0</v>
      </c>
      <c r="PQ84" s="30">
        <v>0</v>
      </c>
      <c r="PR84" s="30">
        <v>0</v>
      </c>
      <c r="PS84" s="30">
        <v>0</v>
      </c>
      <c r="PT84" s="30">
        <v>0</v>
      </c>
      <c r="PU84" s="30">
        <v>0</v>
      </c>
      <c r="PV84" s="30">
        <v>0</v>
      </c>
      <c r="PW84" s="30">
        <v>0</v>
      </c>
      <c r="PX84" s="30">
        <v>0</v>
      </c>
      <c r="PY84" s="30">
        <v>0</v>
      </c>
      <c r="PZ84" s="30">
        <v>0</v>
      </c>
      <c r="QA84" s="30">
        <v>0</v>
      </c>
      <c r="QB84" s="30">
        <v>0</v>
      </c>
      <c r="QC84" s="30">
        <v>0</v>
      </c>
      <c r="QD84" s="30">
        <v>0</v>
      </c>
      <c r="QE84" s="30">
        <v>0</v>
      </c>
      <c r="QF84" s="30">
        <v>0</v>
      </c>
      <c r="QG84" s="30">
        <v>0</v>
      </c>
      <c r="QH84" s="30">
        <v>0</v>
      </c>
      <c r="QI84" s="30">
        <v>0</v>
      </c>
      <c r="QJ84" s="30">
        <v>0</v>
      </c>
      <c r="QK84" s="30">
        <v>0</v>
      </c>
      <c r="QL84" s="30">
        <v>0</v>
      </c>
      <c r="QM84" s="30">
        <v>0</v>
      </c>
      <c r="QN84" s="30">
        <v>0</v>
      </c>
      <c r="QO84" s="30">
        <v>57690675079</v>
      </c>
      <c r="QP84" s="30">
        <v>876695512</v>
      </c>
      <c r="QQ84" s="30">
        <v>78368494</v>
      </c>
      <c r="QR84" s="30">
        <v>14211407</v>
      </c>
      <c r="QS84" s="30">
        <v>64157087</v>
      </c>
      <c r="QT84" s="30">
        <v>0</v>
      </c>
      <c r="QU84" s="30">
        <v>0</v>
      </c>
      <c r="QV84" s="30">
        <v>0</v>
      </c>
      <c r="QW84" s="30">
        <v>731418653</v>
      </c>
      <c r="QX84" s="30">
        <v>730748516</v>
      </c>
      <c r="QY84" s="30">
        <v>670137</v>
      </c>
      <c r="QZ84" s="30">
        <v>66908365</v>
      </c>
      <c r="RA84" s="30">
        <v>0</v>
      </c>
      <c r="RB84" s="30">
        <v>0</v>
      </c>
      <c r="RC84" s="30">
        <v>0</v>
      </c>
      <c r="RD84" s="30">
        <v>0</v>
      </c>
      <c r="RE84" s="30">
        <v>0</v>
      </c>
      <c r="RF84" s="30">
        <v>0</v>
      </c>
      <c r="RG84" s="30">
        <v>0</v>
      </c>
      <c r="RH84" s="30">
        <v>0</v>
      </c>
      <c r="RI84" s="30">
        <v>56813979567</v>
      </c>
      <c r="RJ84" s="30">
        <v>6771506794</v>
      </c>
      <c r="RK84" s="30">
        <v>6771506794</v>
      </c>
      <c r="RL84" s="30">
        <v>6147539044</v>
      </c>
      <c r="RM84" s="30">
        <v>389725765</v>
      </c>
      <c r="RN84" s="30">
        <v>97691699</v>
      </c>
      <c r="RO84" s="30">
        <v>36413</v>
      </c>
      <c r="RP84" s="30">
        <v>0</v>
      </c>
      <c r="RQ84" s="30">
        <v>0</v>
      </c>
      <c r="RR84" s="30">
        <v>0</v>
      </c>
      <c r="RS84" s="30">
        <v>0</v>
      </c>
      <c r="RT84" s="30">
        <v>39710589</v>
      </c>
      <c r="RU84" s="30">
        <v>0</v>
      </c>
      <c r="RV84" s="30">
        <v>1784673</v>
      </c>
      <c r="RW84" s="30">
        <v>2010518</v>
      </c>
      <c r="RX84" s="30">
        <v>0</v>
      </c>
      <c r="RY84" s="30">
        <v>986836</v>
      </c>
      <c r="RZ84" s="30">
        <v>0</v>
      </c>
      <c r="SA84" s="30">
        <v>0</v>
      </c>
      <c r="SB84" s="30">
        <v>0</v>
      </c>
      <c r="SC84" s="30">
        <v>2604953</v>
      </c>
      <c r="SD84" s="30">
        <v>0</v>
      </c>
      <c r="SE84" s="30">
        <v>0</v>
      </c>
      <c r="SF84" s="30">
        <v>0</v>
      </c>
      <c r="SG84" s="30">
        <v>0</v>
      </c>
      <c r="SH84" s="30">
        <v>71628247</v>
      </c>
      <c r="SI84" s="30">
        <v>0</v>
      </c>
      <c r="SJ84" s="30">
        <v>0</v>
      </c>
      <c r="SK84" s="30">
        <v>0</v>
      </c>
      <c r="SL84" s="30">
        <v>0</v>
      </c>
      <c r="SM84" s="30">
        <v>0</v>
      </c>
      <c r="SN84" s="30">
        <v>0</v>
      </c>
      <c r="SO84" s="30">
        <v>622026</v>
      </c>
      <c r="SP84" s="30">
        <v>0</v>
      </c>
      <c r="SQ84" s="30">
        <v>0</v>
      </c>
      <c r="SR84" s="30">
        <v>0</v>
      </c>
      <c r="SS84" s="30">
        <v>0</v>
      </c>
      <c r="ST84" s="30">
        <v>0</v>
      </c>
      <c r="SU84" s="30">
        <v>0</v>
      </c>
      <c r="SV84" s="30">
        <v>0</v>
      </c>
      <c r="SW84" s="30">
        <v>17166031</v>
      </c>
      <c r="SX84" s="30">
        <v>17166031</v>
      </c>
      <c r="SY84" s="30">
        <v>17166031</v>
      </c>
      <c r="SZ84" s="30">
        <v>17166031</v>
      </c>
      <c r="TA84" s="30">
        <v>0</v>
      </c>
      <c r="TB84" s="30">
        <v>0</v>
      </c>
      <c r="TC84" s="30">
        <v>0</v>
      </c>
      <c r="TD84" s="30">
        <v>0</v>
      </c>
      <c r="TE84" s="30">
        <v>17166031</v>
      </c>
      <c r="TF84" s="30">
        <v>17166031</v>
      </c>
      <c r="TG84" s="30">
        <v>0</v>
      </c>
      <c r="TH84" s="30">
        <v>0</v>
      </c>
      <c r="TI84" s="30">
        <f t="shared" si="39"/>
        <v>487453877</v>
      </c>
      <c r="TJ84" s="30">
        <f t="shared" si="31"/>
        <v>50000000000</v>
      </c>
      <c r="TK84" s="30">
        <v>50000000000</v>
      </c>
      <c r="TL84" s="30">
        <v>0</v>
      </c>
      <c r="TM84" s="30">
        <v>0</v>
      </c>
      <c r="TN84" s="30">
        <v>0</v>
      </c>
      <c r="TO84" s="30">
        <v>0</v>
      </c>
      <c r="TP84" s="30">
        <v>0</v>
      </c>
      <c r="TQ84" s="30">
        <v>0</v>
      </c>
      <c r="TR84" s="30">
        <v>50000000000</v>
      </c>
      <c r="TS84" s="30">
        <v>0</v>
      </c>
      <c r="TT84" s="30">
        <v>0</v>
      </c>
      <c r="TU84" s="30">
        <v>42472773</v>
      </c>
      <c r="TV84" s="30">
        <v>0</v>
      </c>
      <c r="TW84" s="30">
        <v>30453371</v>
      </c>
      <c r="TX84" s="30">
        <v>266200</v>
      </c>
      <c r="TY84" s="30">
        <v>11753202</v>
      </c>
      <c r="TZ84" s="30">
        <v>0</v>
      </c>
      <c r="UA84" s="30">
        <v>0</v>
      </c>
      <c r="UB84" s="30">
        <v>0</v>
      </c>
      <c r="UC84" s="30">
        <v>0</v>
      </c>
      <c r="UD84" s="30">
        <v>0</v>
      </c>
      <c r="UE84" s="30">
        <v>0</v>
      </c>
      <c r="UF84" s="30">
        <v>0</v>
      </c>
      <c r="UG84" s="30">
        <f t="shared" si="32"/>
        <v>213245131119</v>
      </c>
      <c r="UH84" s="1">
        <v>3168044109122</v>
      </c>
      <c r="UI84" s="1">
        <f>UH84-SUM($UG$76:UG84)</f>
        <v>0</v>
      </c>
    </row>
    <row r="85" spans="2:555">
      <c r="B85" s="58">
        <v>40817</v>
      </c>
      <c r="C85" s="30">
        <v>206852351234</v>
      </c>
      <c r="D85" s="30">
        <v>118961270512</v>
      </c>
      <c r="E85" s="30">
        <v>106537379506</v>
      </c>
      <c r="F85" s="30">
        <v>-159132854</v>
      </c>
      <c r="G85" s="30">
        <v>1367040</v>
      </c>
      <c r="H85" s="30">
        <v>63609075822.999977</v>
      </c>
      <c r="I85" s="30">
        <v>55702467698.20108</v>
      </c>
      <c r="J85" s="30">
        <v>7906608124.7988968</v>
      </c>
      <c r="K85" s="30">
        <v>0</v>
      </c>
      <c r="L85" s="30">
        <v>8428760640</v>
      </c>
      <c r="M85" s="30">
        <v>25047188069</v>
      </c>
      <c r="N85" s="30">
        <v>25047188069</v>
      </c>
      <c r="O85" s="30">
        <v>0</v>
      </c>
      <c r="P85" s="30">
        <v>4437850497</v>
      </c>
      <c r="Q85" s="30">
        <v>2744779401</v>
      </c>
      <c r="R85" s="30">
        <v>2427490890</v>
      </c>
      <c r="S85" s="30">
        <v>12423891006</v>
      </c>
      <c r="T85" s="30">
        <v>3331668000</v>
      </c>
      <c r="U85" s="30">
        <v>3886114000</v>
      </c>
      <c r="V85" s="30">
        <v>7217782000</v>
      </c>
      <c r="W85" s="30">
        <v>150978885</v>
      </c>
      <c r="X85" s="30">
        <v>1522122713</v>
      </c>
      <c r="Y85" s="30">
        <v>111836606</v>
      </c>
      <c r="Z85" s="30">
        <v>0</v>
      </c>
      <c r="AA85" s="30">
        <v>0</v>
      </c>
      <c r="AB85" s="30">
        <v>131202666</v>
      </c>
      <c r="AC85" s="30">
        <v>20754504</v>
      </c>
      <c r="AD85" s="30">
        <v>3025829676</v>
      </c>
      <c r="AE85" s="30">
        <v>243383956</v>
      </c>
      <c r="AF85" s="30">
        <v>243383956</v>
      </c>
      <c r="AG85" s="30">
        <v>0</v>
      </c>
      <c r="AH85" s="30">
        <v>0</v>
      </c>
      <c r="AI85" s="30">
        <v>87891080722</v>
      </c>
      <c r="AJ85" s="30">
        <v>41209406</v>
      </c>
      <c r="AK85" s="30">
        <v>39276372</v>
      </c>
      <c r="AL85" s="30">
        <v>1933034</v>
      </c>
      <c r="AM85" s="30">
        <v>0</v>
      </c>
      <c r="AN85" s="30">
        <v>0</v>
      </c>
      <c r="AO85" s="30">
        <v>1276278363</v>
      </c>
      <c r="AP85" s="30">
        <v>1248274388</v>
      </c>
      <c r="AQ85" s="30">
        <v>2842505</v>
      </c>
      <c r="AR85" s="30">
        <v>21448363</v>
      </c>
      <c r="AS85" s="30">
        <v>77510</v>
      </c>
      <c r="AT85" s="30">
        <v>3635597</v>
      </c>
      <c r="AU85" s="30">
        <v>0</v>
      </c>
      <c r="AV85" s="30">
        <v>0</v>
      </c>
      <c r="AW85" s="30">
        <v>0</v>
      </c>
      <c r="AX85" s="30">
        <v>0</v>
      </c>
      <c r="AY85" s="30">
        <v>0</v>
      </c>
      <c r="AZ85" s="30">
        <v>0</v>
      </c>
      <c r="BA85" s="30">
        <v>0</v>
      </c>
      <c r="BB85" s="30">
        <v>0</v>
      </c>
      <c r="BC85" s="30">
        <v>0</v>
      </c>
      <c r="BD85" s="30">
        <v>16511788893</v>
      </c>
      <c r="BE85" s="30">
        <v>665080</v>
      </c>
      <c r="BF85" s="30">
        <v>13166447327</v>
      </c>
      <c r="BG85" s="30">
        <v>3040470653</v>
      </c>
      <c r="BH85" s="30">
        <v>466916</v>
      </c>
      <c r="BI85" s="30">
        <v>107894</v>
      </c>
      <c r="BJ85" s="30">
        <v>32988</v>
      </c>
      <c r="BK85" s="30">
        <v>105600952</v>
      </c>
      <c r="BL85" s="30">
        <v>7375493</v>
      </c>
      <c r="BM85" s="30">
        <v>0</v>
      </c>
      <c r="BN85" s="30">
        <v>6821167</v>
      </c>
      <c r="BO85" s="30">
        <v>874212</v>
      </c>
      <c r="BP85" s="30">
        <v>0</v>
      </c>
      <c r="BQ85" s="30">
        <v>0</v>
      </c>
      <c r="BR85" s="30">
        <v>182926211</v>
      </c>
      <c r="BS85" s="30">
        <v>0</v>
      </c>
      <c r="BT85" s="30">
        <v>365703694</v>
      </c>
      <c r="BU85" s="30">
        <v>4336466</v>
      </c>
      <c r="BV85" s="30">
        <v>513773</v>
      </c>
      <c r="BW85" s="30">
        <v>6754123</v>
      </c>
      <c r="BX85" s="30">
        <v>602000</v>
      </c>
      <c r="BY85" s="30">
        <v>353497332</v>
      </c>
      <c r="BZ85" s="30">
        <v>0</v>
      </c>
      <c r="CA85" s="30">
        <v>0</v>
      </c>
      <c r="CB85" s="30">
        <v>0</v>
      </c>
      <c r="CC85" s="30">
        <v>4661543846</v>
      </c>
      <c r="CD85" s="30">
        <v>12561015</v>
      </c>
      <c r="CE85" s="30">
        <v>3524828207</v>
      </c>
      <c r="CF85" s="30">
        <v>193230629</v>
      </c>
      <c r="CG85" s="30">
        <v>2467971548</v>
      </c>
      <c r="CH85" s="30">
        <v>98834295</v>
      </c>
      <c r="CI85" s="30">
        <v>13841285</v>
      </c>
      <c r="CJ85" s="30">
        <v>1110699</v>
      </c>
      <c r="CK85" s="30">
        <v>4931372</v>
      </c>
      <c r="CL85" s="30">
        <v>2141434</v>
      </c>
      <c r="CM85" s="30">
        <v>666184</v>
      </c>
      <c r="CN85" s="30">
        <v>761460</v>
      </c>
      <c r="CO85" s="30">
        <v>448972</v>
      </c>
      <c r="CP85" s="30">
        <v>3781164</v>
      </c>
      <c r="CQ85" s="30">
        <v>0</v>
      </c>
      <c r="CR85" s="30">
        <v>0</v>
      </c>
      <c r="CS85" s="30">
        <v>702182100</v>
      </c>
      <c r="CT85" s="30">
        <v>599428209</v>
      </c>
      <c r="CU85" s="30">
        <v>0</v>
      </c>
      <c r="CV85" s="30">
        <v>41227030</v>
      </c>
      <c r="CW85" s="30">
        <v>19603687</v>
      </c>
      <c r="CX85" s="30">
        <v>7448154</v>
      </c>
      <c r="CY85" s="30">
        <v>0</v>
      </c>
      <c r="CZ85" s="30">
        <v>0</v>
      </c>
      <c r="DA85" s="30">
        <v>0</v>
      </c>
      <c r="DB85" s="30">
        <v>0</v>
      </c>
      <c r="DC85" s="30">
        <v>0</v>
      </c>
      <c r="DD85" s="30">
        <v>0</v>
      </c>
      <c r="DE85" s="30">
        <v>10430739</v>
      </c>
      <c r="DF85" s="30">
        <v>15581559</v>
      </c>
      <c r="DG85" s="30">
        <v>8462722</v>
      </c>
      <c r="DH85" s="30">
        <v>18729801</v>
      </c>
      <c r="DI85" s="30">
        <v>0</v>
      </c>
      <c r="DJ85" s="30">
        <v>0</v>
      </c>
      <c r="DK85" s="30">
        <v>0</v>
      </c>
      <c r="DL85" s="30">
        <v>0</v>
      </c>
      <c r="DM85" s="30">
        <v>411497007</v>
      </c>
      <c r="DN85" s="30">
        <v>31857294</v>
      </c>
      <c r="DO85" s="30">
        <v>10143975</v>
      </c>
      <c r="DP85" s="30">
        <v>6393457</v>
      </c>
      <c r="DQ85" s="30">
        <v>3750518</v>
      </c>
      <c r="DR85" s="30">
        <v>357510864</v>
      </c>
      <c r="DS85" s="30">
        <v>17191400</v>
      </c>
      <c r="DT85" s="30">
        <v>15452719</v>
      </c>
      <c r="DU85" s="30">
        <v>1573057</v>
      </c>
      <c r="DV85" s="30">
        <v>165624</v>
      </c>
      <c r="DW85" s="30">
        <v>6655821</v>
      </c>
      <c r="DX85" s="30">
        <v>1109700</v>
      </c>
      <c r="DY85" s="30">
        <v>1178400</v>
      </c>
      <c r="DZ85" s="30">
        <v>0</v>
      </c>
      <c r="EA85" s="30">
        <v>4367721</v>
      </c>
      <c r="EB85" s="30">
        <v>0</v>
      </c>
      <c r="EC85" s="30">
        <v>7081682</v>
      </c>
      <c r="ED85" s="30">
        <v>72862</v>
      </c>
      <c r="EE85" s="30">
        <v>7004100</v>
      </c>
      <c r="EF85" s="30">
        <v>4720</v>
      </c>
      <c r="EG85" s="30">
        <v>27893109</v>
      </c>
      <c r="EH85" s="30">
        <v>27822410</v>
      </c>
      <c r="EI85" s="30">
        <v>0</v>
      </c>
      <c r="EJ85" s="30">
        <v>70699</v>
      </c>
      <c r="EK85" s="30">
        <v>44028606</v>
      </c>
      <c r="EL85" s="30">
        <v>1545</v>
      </c>
      <c r="EM85" s="30">
        <v>796726</v>
      </c>
      <c r="EN85" s="30">
        <v>25858232</v>
      </c>
      <c r="EO85" s="30">
        <v>2227028</v>
      </c>
      <c r="EP85" s="30">
        <v>371173</v>
      </c>
      <c r="EQ85" s="30">
        <v>17675</v>
      </c>
      <c r="ER85" s="30">
        <v>88374</v>
      </c>
      <c r="ES85" s="30">
        <v>1360960</v>
      </c>
      <c r="ET85" s="30">
        <v>388846</v>
      </c>
      <c r="EU85" s="30">
        <v>3340537</v>
      </c>
      <c r="EV85" s="30">
        <v>1532269</v>
      </c>
      <c r="EW85" s="30">
        <v>32397909</v>
      </c>
      <c r="EX85" s="30">
        <v>0</v>
      </c>
      <c r="EY85" s="30">
        <v>653968</v>
      </c>
      <c r="EZ85" s="30">
        <v>25363338</v>
      </c>
      <c r="FA85" s="30">
        <v>6380603</v>
      </c>
      <c r="FB85" s="30">
        <v>0</v>
      </c>
      <c r="FC85" s="30">
        <v>154500</v>
      </c>
      <c r="FD85" s="30">
        <v>0</v>
      </c>
      <c r="FE85" s="30">
        <v>0</v>
      </c>
      <c r="FF85" s="30">
        <v>188351500</v>
      </c>
      <c r="FG85" s="30">
        <v>11984874</v>
      </c>
      <c r="FH85" s="30">
        <v>777691</v>
      </c>
      <c r="FI85" s="30">
        <v>0</v>
      </c>
      <c r="FJ85" s="30">
        <v>9687150</v>
      </c>
      <c r="FK85" s="30">
        <v>2549250</v>
      </c>
      <c r="FL85" s="30">
        <v>0</v>
      </c>
      <c r="FM85" s="30">
        <v>0</v>
      </c>
      <c r="FN85" s="30">
        <v>0</v>
      </c>
      <c r="FO85" s="30">
        <v>7137900</v>
      </c>
      <c r="FP85" s="30">
        <v>1520033</v>
      </c>
      <c r="FQ85" s="30">
        <v>0</v>
      </c>
      <c r="FR85" s="30">
        <v>228089206</v>
      </c>
      <c r="FS85" s="30">
        <v>79582657</v>
      </c>
      <c r="FT85" s="30">
        <v>135713</v>
      </c>
      <c r="FU85" s="30">
        <v>25413952</v>
      </c>
      <c r="FV85" s="30">
        <v>26880775</v>
      </c>
      <c r="FW85" s="30">
        <v>132499</v>
      </c>
      <c r="FX85" s="30">
        <v>26748276</v>
      </c>
      <c r="FY85" s="30">
        <v>19600</v>
      </c>
      <c r="FZ85" s="30">
        <v>247447</v>
      </c>
      <c r="GA85" s="30">
        <v>4394170</v>
      </c>
      <c r="GB85" s="30">
        <v>22491000</v>
      </c>
      <c r="GC85" s="30">
        <v>4423052</v>
      </c>
      <c r="GD85" s="30">
        <v>0</v>
      </c>
      <c r="GE85" s="30">
        <v>4423052</v>
      </c>
      <c r="GF85" s="30">
        <v>0</v>
      </c>
      <c r="GG85" s="30">
        <v>337362</v>
      </c>
      <c r="GH85" s="30">
        <v>7728000</v>
      </c>
      <c r="GI85" s="30">
        <v>63596430</v>
      </c>
      <c r="GJ85" s="30">
        <v>63596430</v>
      </c>
      <c r="GK85" s="30">
        <v>0</v>
      </c>
      <c r="GL85" s="30">
        <v>72421705</v>
      </c>
      <c r="GM85" s="30">
        <v>5654958</v>
      </c>
      <c r="GN85" s="30">
        <v>843000</v>
      </c>
      <c r="GO85" s="30">
        <v>5000</v>
      </c>
      <c r="GP85" s="30">
        <v>35891474</v>
      </c>
      <c r="GQ85" s="30">
        <v>19658482</v>
      </c>
      <c r="GR85" s="30">
        <v>59400</v>
      </c>
      <c r="GS85" s="30">
        <v>0</v>
      </c>
      <c r="GT85" s="30">
        <v>10309391</v>
      </c>
      <c r="GU85" s="30">
        <v>609854474</v>
      </c>
      <c r="GV85" s="30">
        <v>0</v>
      </c>
      <c r="GW85" s="30">
        <v>0</v>
      </c>
      <c r="GX85" s="30">
        <v>0</v>
      </c>
      <c r="GY85" s="30">
        <v>0</v>
      </c>
      <c r="GZ85" s="30">
        <v>609854292</v>
      </c>
      <c r="HA85" s="30">
        <v>182</v>
      </c>
      <c r="HB85" s="30">
        <v>0</v>
      </c>
      <c r="HC85" s="30">
        <v>0</v>
      </c>
      <c r="HD85" s="30">
        <v>0</v>
      </c>
      <c r="HE85" s="30">
        <v>0</v>
      </c>
      <c r="HF85" s="30">
        <v>0</v>
      </c>
      <c r="HG85" s="30">
        <v>0</v>
      </c>
      <c r="HH85" s="30">
        <f t="shared" si="34"/>
        <v>490895785</v>
      </c>
      <c r="HI85" s="30">
        <f t="shared" si="35"/>
        <v>118958507</v>
      </c>
      <c r="HJ85" s="30">
        <v>490895785</v>
      </c>
      <c r="HK85" s="30">
        <v>118958507</v>
      </c>
      <c r="HL85" s="30">
        <v>0</v>
      </c>
      <c r="HM85" s="30">
        <v>0</v>
      </c>
      <c r="HN85" s="30">
        <v>0</v>
      </c>
      <c r="HO85" s="30">
        <v>0</v>
      </c>
      <c r="HP85" s="30">
        <v>30038549</v>
      </c>
      <c r="HQ85" s="30">
        <v>3207491</v>
      </c>
      <c r="HR85" s="30">
        <v>4863840</v>
      </c>
      <c r="HS85" s="30">
        <v>21967218</v>
      </c>
      <c r="HT85" s="30">
        <v>0</v>
      </c>
      <c r="HU85" s="30">
        <v>0</v>
      </c>
      <c r="HV85" s="30">
        <v>0</v>
      </c>
      <c r="HW85" s="30">
        <v>0</v>
      </c>
      <c r="HX85" s="30">
        <f t="shared" si="36"/>
        <v>490895785</v>
      </c>
      <c r="HY85" s="30">
        <f t="shared" si="37"/>
        <v>118958507</v>
      </c>
      <c r="HZ85" s="30">
        <v>60245386104</v>
      </c>
      <c r="IA85" s="30">
        <v>57792906102</v>
      </c>
      <c r="IB85" s="30">
        <v>57370752421</v>
      </c>
      <c r="IC85" s="30">
        <v>0</v>
      </c>
      <c r="ID85" s="30">
        <v>0</v>
      </c>
      <c r="IE85" s="30">
        <v>0</v>
      </c>
      <c r="IF85" s="30">
        <v>0</v>
      </c>
      <c r="IG85" s="30">
        <v>44917327908</v>
      </c>
      <c r="IH85" s="30">
        <v>43643363747</v>
      </c>
      <c r="II85" s="30">
        <v>0</v>
      </c>
      <c r="IJ85" s="30">
        <v>1273964161</v>
      </c>
      <c r="IK85" s="30">
        <v>0</v>
      </c>
      <c r="IL85" s="30">
        <v>3747373500</v>
      </c>
      <c r="IM85" s="30">
        <v>1817709954</v>
      </c>
      <c r="IN85" s="30">
        <v>239264252</v>
      </c>
      <c r="IO85" s="30">
        <v>179448189</v>
      </c>
      <c r="IP85" s="30">
        <v>3328661059</v>
      </c>
      <c r="IQ85" s="30">
        <v>0</v>
      </c>
      <c r="IR85" s="30">
        <v>0</v>
      </c>
      <c r="IS85" s="30">
        <v>0</v>
      </c>
      <c r="IT85" s="30">
        <v>0</v>
      </c>
      <c r="IU85" s="30">
        <v>0</v>
      </c>
      <c r="IV85" s="30">
        <v>211879003</v>
      </c>
      <c r="IW85" s="30">
        <v>0</v>
      </c>
      <c r="IX85" s="30">
        <v>1561462056</v>
      </c>
      <c r="IY85" s="30">
        <v>0</v>
      </c>
      <c r="IZ85" s="30">
        <v>0</v>
      </c>
      <c r="JA85" s="30">
        <v>0</v>
      </c>
      <c r="JB85" s="30">
        <v>5000000000</v>
      </c>
      <c r="JC85" s="30">
        <v>0</v>
      </c>
      <c r="JD85" s="30">
        <v>0</v>
      </c>
      <c r="JE85" s="30">
        <v>0</v>
      </c>
      <c r="JF85" s="30">
        <v>0</v>
      </c>
      <c r="JG85" s="30">
        <v>0</v>
      </c>
      <c r="JH85" s="30">
        <v>0</v>
      </c>
      <c r="JI85" s="30">
        <v>0</v>
      </c>
      <c r="JJ85" s="43">
        <v>0</v>
      </c>
      <c r="JK85" s="43">
        <v>0</v>
      </c>
      <c r="JL85" s="43"/>
      <c r="JM85" s="30">
        <v>422153681</v>
      </c>
      <c r="JN85" s="30">
        <v>0</v>
      </c>
      <c r="JO85" s="30">
        <v>422153681</v>
      </c>
      <c r="JP85" s="30">
        <v>1186940240</v>
      </c>
      <c r="JQ85" s="30">
        <v>20758399</v>
      </c>
      <c r="JR85" s="30">
        <v>0</v>
      </c>
      <c r="JS85" s="30">
        <v>0</v>
      </c>
      <c r="JT85" s="30">
        <v>0</v>
      </c>
      <c r="JU85" s="30">
        <v>0</v>
      </c>
      <c r="JV85" s="30">
        <v>0</v>
      </c>
      <c r="JW85" s="30">
        <v>0</v>
      </c>
      <c r="JX85" s="30">
        <v>0</v>
      </c>
      <c r="JY85" s="30">
        <v>0</v>
      </c>
      <c r="JZ85" s="30">
        <v>0</v>
      </c>
      <c r="KA85" s="30">
        <v>0</v>
      </c>
      <c r="KB85" s="30">
        <v>0</v>
      </c>
      <c r="KC85" s="30">
        <v>0</v>
      </c>
      <c r="KD85" s="30">
        <v>0</v>
      </c>
      <c r="KE85" s="30">
        <v>0</v>
      </c>
      <c r="KF85" s="30">
        <v>0</v>
      </c>
      <c r="KG85" s="30">
        <v>0</v>
      </c>
      <c r="KH85" s="30">
        <v>0</v>
      </c>
      <c r="KI85" s="30">
        <v>1166181841</v>
      </c>
      <c r="KJ85" s="30">
        <v>0</v>
      </c>
      <c r="KK85" s="30">
        <v>0</v>
      </c>
      <c r="KL85" s="30">
        <v>0</v>
      </c>
      <c r="KM85" s="30">
        <v>1265539762</v>
      </c>
      <c r="KN85" s="30">
        <v>848159651</v>
      </c>
      <c r="KO85" s="30">
        <v>19906352</v>
      </c>
      <c r="KP85" s="30">
        <v>1100889</v>
      </c>
      <c r="KQ85" s="30">
        <v>0</v>
      </c>
      <c r="KR85" s="30">
        <v>0</v>
      </c>
      <c r="KS85" s="30">
        <v>1495045</v>
      </c>
      <c r="KT85" s="30">
        <v>2310152</v>
      </c>
      <c r="KU85" s="30">
        <v>0</v>
      </c>
      <c r="KV85" s="30">
        <v>33050195</v>
      </c>
      <c r="KW85" s="30">
        <v>0</v>
      </c>
      <c r="KX85" s="30">
        <v>340694</v>
      </c>
      <c r="KY85" s="30">
        <v>3039009</v>
      </c>
      <c r="KZ85" s="30">
        <v>6194376</v>
      </c>
      <c r="LA85" s="30">
        <v>16551406</v>
      </c>
      <c r="LB85" s="30">
        <v>4129299</v>
      </c>
      <c r="LC85" s="30">
        <v>3500784</v>
      </c>
      <c r="LD85" s="30">
        <v>185180605</v>
      </c>
      <c r="LE85" s="30">
        <v>249856</v>
      </c>
      <c r="LF85" s="30">
        <v>5693779</v>
      </c>
      <c r="LG85" s="30">
        <v>0</v>
      </c>
      <c r="LH85" s="30">
        <v>3593364</v>
      </c>
      <c r="LI85" s="30">
        <v>12412429</v>
      </c>
      <c r="LJ85" s="30">
        <v>0</v>
      </c>
      <c r="LK85" s="30">
        <v>0</v>
      </c>
      <c r="LL85" s="30">
        <v>130472</v>
      </c>
      <c r="LM85" s="30">
        <v>452853</v>
      </c>
      <c r="LN85" s="30">
        <v>1557300</v>
      </c>
      <c r="LO85" s="30">
        <v>27019037</v>
      </c>
      <c r="LP85" s="30">
        <v>284792</v>
      </c>
      <c r="LQ85" s="30">
        <v>89187423</v>
      </c>
      <c r="LR85" s="31">
        <v>0</v>
      </c>
      <c r="LS85" s="31">
        <v>0</v>
      </c>
      <c r="LT85" s="31">
        <v>0</v>
      </c>
      <c r="LU85" s="31">
        <v>0</v>
      </c>
      <c r="LV85" s="31">
        <v>0</v>
      </c>
      <c r="LW85" s="31">
        <v>0</v>
      </c>
      <c r="LX85" s="31">
        <v>0</v>
      </c>
      <c r="LY85" s="31">
        <v>0</v>
      </c>
      <c r="LZ85" s="31">
        <v>0</v>
      </c>
      <c r="MA85" s="31">
        <v>0</v>
      </c>
      <c r="MB85" s="31">
        <v>0</v>
      </c>
      <c r="MC85" s="31">
        <v>0</v>
      </c>
      <c r="MD85" s="31">
        <v>0</v>
      </c>
      <c r="ME85" s="31">
        <v>0</v>
      </c>
      <c r="MF85" s="31">
        <v>0</v>
      </c>
      <c r="MG85" s="31">
        <v>0</v>
      </c>
      <c r="MH85" s="31">
        <v>0</v>
      </c>
      <c r="MI85" s="31">
        <v>0</v>
      </c>
      <c r="MJ85" s="31">
        <v>0</v>
      </c>
      <c r="MK85" s="31">
        <v>0</v>
      </c>
      <c r="ML85" s="31">
        <v>0</v>
      </c>
      <c r="MM85" s="31">
        <v>0</v>
      </c>
      <c r="MN85" s="31">
        <v>0</v>
      </c>
      <c r="MO85" s="31">
        <v>0</v>
      </c>
      <c r="MP85" s="31">
        <v>0</v>
      </c>
      <c r="MQ85" s="30">
        <v>2340507</v>
      </c>
      <c r="MR85" s="30">
        <v>0</v>
      </c>
      <c r="MS85" s="30">
        <v>15829392049</v>
      </c>
      <c r="MT85" s="30">
        <v>13416337864</v>
      </c>
      <c r="MU85" s="30">
        <v>12832984411</v>
      </c>
      <c r="MV85" s="30">
        <v>0</v>
      </c>
      <c r="MW85" s="30">
        <v>0</v>
      </c>
      <c r="MX85" s="30">
        <v>0</v>
      </c>
      <c r="MY85" s="30">
        <v>0</v>
      </c>
      <c r="MZ85" s="30">
        <v>9133490782</v>
      </c>
      <c r="NA85" s="30">
        <v>0</v>
      </c>
      <c r="NB85" s="30">
        <v>0</v>
      </c>
      <c r="NC85" s="30">
        <v>0</v>
      </c>
      <c r="ND85" s="30">
        <v>9133490782</v>
      </c>
      <c r="NE85" s="30">
        <v>9133490782</v>
      </c>
      <c r="NF85" s="30">
        <v>0</v>
      </c>
      <c r="NG85" s="30">
        <v>814829025</v>
      </c>
      <c r="NH85" s="30">
        <v>2884664604</v>
      </c>
      <c r="NI85" s="30">
        <v>0</v>
      </c>
      <c r="NJ85" s="30">
        <v>0</v>
      </c>
      <c r="NK85" s="30">
        <v>0</v>
      </c>
      <c r="NL85" s="30">
        <v>0</v>
      </c>
      <c r="NM85" s="30">
        <v>583353453</v>
      </c>
      <c r="NN85" s="30">
        <v>0</v>
      </c>
      <c r="NO85" s="30">
        <v>0</v>
      </c>
      <c r="NP85" s="30">
        <v>0</v>
      </c>
      <c r="NQ85" s="30">
        <v>0</v>
      </c>
      <c r="NR85" s="30">
        <v>0</v>
      </c>
      <c r="NS85" s="30">
        <v>0</v>
      </c>
      <c r="NT85" s="30">
        <v>583353453</v>
      </c>
      <c r="NU85" s="30">
        <v>583353453</v>
      </c>
      <c r="NV85" s="30">
        <v>0</v>
      </c>
      <c r="NW85" s="30">
        <v>0</v>
      </c>
      <c r="NX85" s="30">
        <v>0</v>
      </c>
      <c r="NY85" s="30">
        <v>0</v>
      </c>
      <c r="NZ85" s="30">
        <v>0</v>
      </c>
      <c r="OA85" s="30">
        <v>1267250869</v>
      </c>
      <c r="OB85" s="30">
        <v>1263369325</v>
      </c>
      <c r="OC85" s="30">
        <v>0</v>
      </c>
      <c r="OD85" s="30">
        <v>0</v>
      </c>
      <c r="OE85" s="30">
        <v>0</v>
      </c>
      <c r="OF85" s="30">
        <v>1263369325</v>
      </c>
      <c r="OG85" s="30">
        <v>0</v>
      </c>
      <c r="OH85" s="30">
        <v>1263369325</v>
      </c>
      <c r="OI85" s="30">
        <v>0</v>
      </c>
      <c r="OJ85" s="30">
        <v>3881544</v>
      </c>
      <c r="OK85" s="30">
        <v>0</v>
      </c>
      <c r="OL85" s="30">
        <v>0</v>
      </c>
      <c r="OM85" s="30">
        <v>0</v>
      </c>
      <c r="ON85" s="30">
        <v>0</v>
      </c>
      <c r="OO85" s="30">
        <v>3881544</v>
      </c>
      <c r="OP85" s="30">
        <v>3881544</v>
      </c>
      <c r="OQ85" s="30">
        <v>0</v>
      </c>
      <c r="OR85" s="30">
        <v>0</v>
      </c>
      <c r="OS85" s="30">
        <v>1145803316</v>
      </c>
      <c r="OT85" s="30">
        <v>1125622115</v>
      </c>
      <c r="OU85" s="30">
        <v>1125622115</v>
      </c>
      <c r="OV85" s="30">
        <v>0</v>
      </c>
      <c r="OW85" s="30">
        <v>1125622115</v>
      </c>
      <c r="OX85" s="30">
        <v>0</v>
      </c>
      <c r="OY85" s="30">
        <v>0</v>
      </c>
      <c r="OZ85" s="30">
        <v>20181201</v>
      </c>
      <c r="PA85" s="30">
        <v>0</v>
      </c>
      <c r="PB85" s="30">
        <v>0</v>
      </c>
      <c r="PC85" s="30">
        <v>0</v>
      </c>
      <c r="PD85" s="30">
        <v>0</v>
      </c>
      <c r="PE85" s="30">
        <v>0</v>
      </c>
      <c r="PF85" s="30">
        <v>0</v>
      </c>
      <c r="PG85" s="30">
        <v>0</v>
      </c>
      <c r="PH85" s="30">
        <v>0</v>
      </c>
      <c r="PI85" s="30">
        <v>0</v>
      </c>
      <c r="PJ85" s="30">
        <v>0</v>
      </c>
      <c r="PK85" s="30">
        <v>0</v>
      </c>
      <c r="PL85" s="30">
        <v>0</v>
      </c>
      <c r="PM85" s="30">
        <v>20181201</v>
      </c>
      <c r="PN85" s="30">
        <v>20181201</v>
      </c>
      <c r="PO85" s="30">
        <v>0</v>
      </c>
      <c r="PP85" s="30">
        <v>0</v>
      </c>
      <c r="PQ85" s="30">
        <v>0</v>
      </c>
      <c r="PR85" s="30">
        <v>0</v>
      </c>
      <c r="PS85" s="30">
        <v>0</v>
      </c>
      <c r="PT85" s="30">
        <v>0</v>
      </c>
      <c r="PU85" s="30">
        <v>0</v>
      </c>
      <c r="PV85" s="30">
        <v>0</v>
      </c>
      <c r="PW85" s="30">
        <v>0</v>
      </c>
      <c r="PX85" s="30">
        <v>0</v>
      </c>
      <c r="PY85" s="30">
        <v>0</v>
      </c>
      <c r="PZ85" s="30">
        <v>0</v>
      </c>
      <c r="QA85" s="30">
        <v>0</v>
      </c>
      <c r="QB85" s="30">
        <v>0</v>
      </c>
      <c r="QC85" s="30">
        <v>0</v>
      </c>
      <c r="QD85" s="30">
        <v>0</v>
      </c>
      <c r="QE85" s="30">
        <v>0</v>
      </c>
      <c r="QF85" s="30">
        <v>0</v>
      </c>
      <c r="QG85" s="30">
        <v>0</v>
      </c>
      <c r="QH85" s="30">
        <v>0</v>
      </c>
      <c r="QI85" s="30">
        <v>0</v>
      </c>
      <c r="QJ85" s="30">
        <v>0</v>
      </c>
      <c r="QK85" s="30">
        <v>0</v>
      </c>
      <c r="QL85" s="30">
        <v>0</v>
      </c>
      <c r="QM85" s="30">
        <v>0</v>
      </c>
      <c r="QN85" s="30">
        <v>0</v>
      </c>
      <c r="QO85" s="30">
        <v>15127002381</v>
      </c>
      <c r="QP85" s="30">
        <v>1801825562</v>
      </c>
      <c r="QQ85" s="30">
        <v>13089597</v>
      </c>
      <c r="QR85" s="30">
        <v>12469597</v>
      </c>
      <c r="QS85" s="30">
        <v>620000</v>
      </c>
      <c r="QT85" s="30">
        <v>0</v>
      </c>
      <c r="QU85" s="30">
        <v>0</v>
      </c>
      <c r="QV85" s="30">
        <v>0</v>
      </c>
      <c r="QW85" s="30">
        <v>1430569544</v>
      </c>
      <c r="QX85" s="30">
        <v>1430569544</v>
      </c>
      <c r="QY85" s="30">
        <v>0</v>
      </c>
      <c r="QZ85" s="30">
        <v>358166421</v>
      </c>
      <c r="RA85" s="30">
        <v>0</v>
      </c>
      <c r="RB85" s="30">
        <v>0</v>
      </c>
      <c r="RC85" s="30">
        <v>0</v>
      </c>
      <c r="RD85" s="30">
        <v>0</v>
      </c>
      <c r="RE85" s="30">
        <v>0</v>
      </c>
      <c r="RF85" s="30">
        <v>0</v>
      </c>
      <c r="RG85" s="30">
        <v>0</v>
      </c>
      <c r="RH85" s="30">
        <v>0</v>
      </c>
      <c r="RI85" s="30">
        <v>13325176819</v>
      </c>
      <c r="RJ85" s="30">
        <v>13283967538</v>
      </c>
      <c r="RK85" s="30">
        <v>13283967538</v>
      </c>
      <c r="RL85" s="30">
        <v>5749650869</v>
      </c>
      <c r="RM85" s="30">
        <v>429733017</v>
      </c>
      <c r="RN85" s="30">
        <v>107303232</v>
      </c>
      <c r="RO85" s="30">
        <v>446449</v>
      </c>
      <c r="RP85" s="30">
        <v>0</v>
      </c>
      <c r="RQ85" s="30">
        <v>0</v>
      </c>
      <c r="RR85" s="30">
        <v>0</v>
      </c>
      <c r="RS85" s="30">
        <v>0</v>
      </c>
      <c r="RT85" s="30">
        <v>15000267</v>
      </c>
      <c r="RU85" s="30">
        <v>0</v>
      </c>
      <c r="RV85" s="30">
        <v>0</v>
      </c>
      <c r="RW85" s="30">
        <v>0</v>
      </c>
      <c r="RX85" s="30">
        <v>0</v>
      </c>
      <c r="RY85" s="30">
        <v>833490</v>
      </c>
      <c r="RZ85" s="30">
        <v>0</v>
      </c>
      <c r="SA85" s="30">
        <v>0</v>
      </c>
      <c r="SB85" s="30">
        <v>0</v>
      </c>
      <c r="SC85" s="30">
        <v>2207145</v>
      </c>
      <c r="SD85" s="30">
        <v>0</v>
      </c>
      <c r="SE85" s="30">
        <v>0</v>
      </c>
      <c r="SF85" s="30">
        <v>0</v>
      </c>
      <c r="SG85" s="30">
        <v>0</v>
      </c>
      <c r="SH85" s="30">
        <v>81519156</v>
      </c>
      <c r="SI85" s="30">
        <v>0</v>
      </c>
      <c r="SJ85" s="30">
        <v>0</v>
      </c>
      <c r="SK85" s="30">
        <v>6890421982</v>
      </c>
      <c r="SL85" s="30">
        <v>6890421982</v>
      </c>
      <c r="SM85" s="30">
        <v>0</v>
      </c>
      <c r="SN85" s="30">
        <v>0</v>
      </c>
      <c r="SO85" s="30">
        <v>2755</v>
      </c>
      <c r="SP85" s="30">
        <v>0</v>
      </c>
      <c r="SQ85" s="30">
        <v>0</v>
      </c>
      <c r="SR85" s="30">
        <v>0</v>
      </c>
      <c r="SS85" s="30">
        <v>0</v>
      </c>
      <c r="ST85" s="30">
        <v>0</v>
      </c>
      <c r="SU85" s="30">
        <v>0</v>
      </c>
      <c r="SV85" s="30">
        <v>0</v>
      </c>
      <c r="SW85" s="30">
        <v>6849176</v>
      </c>
      <c r="SX85" s="30">
        <v>6849176</v>
      </c>
      <c r="SY85" s="30">
        <v>6849176</v>
      </c>
      <c r="SZ85" s="30">
        <v>6849176</v>
      </c>
      <c r="TA85" s="30">
        <v>0</v>
      </c>
      <c r="TB85" s="30">
        <v>0</v>
      </c>
      <c r="TC85" s="30">
        <v>0</v>
      </c>
      <c r="TD85" s="30">
        <v>0</v>
      </c>
      <c r="TE85" s="30">
        <v>6849176</v>
      </c>
      <c r="TF85" s="30">
        <v>6849176</v>
      </c>
      <c r="TG85" s="30">
        <v>0</v>
      </c>
      <c r="TH85" s="30">
        <v>0</v>
      </c>
      <c r="TI85" s="30">
        <f t="shared" si="39"/>
        <v>537482698</v>
      </c>
      <c r="TJ85" s="30">
        <f t="shared" si="31"/>
        <v>0</v>
      </c>
      <c r="TK85" s="30">
        <v>0</v>
      </c>
      <c r="TL85" s="30">
        <v>0</v>
      </c>
      <c r="TM85" s="30">
        <v>0</v>
      </c>
      <c r="TN85" s="30">
        <v>0</v>
      </c>
      <c r="TO85" s="30">
        <v>0</v>
      </c>
      <c r="TP85" s="30">
        <v>0</v>
      </c>
      <c r="TQ85" s="30">
        <v>0</v>
      </c>
      <c r="TR85" s="30">
        <v>0</v>
      </c>
      <c r="TS85" s="30">
        <v>0</v>
      </c>
      <c r="TT85" s="30">
        <v>0</v>
      </c>
      <c r="TU85" s="30">
        <v>41209281</v>
      </c>
      <c r="TV85" s="30">
        <v>0</v>
      </c>
      <c r="TW85" s="30">
        <v>25092637</v>
      </c>
      <c r="TX85" s="30">
        <v>133100</v>
      </c>
      <c r="TY85" s="30">
        <v>15983544</v>
      </c>
      <c r="TZ85" s="30">
        <v>0</v>
      </c>
      <c r="UA85" s="30">
        <v>0</v>
      </c>
      <c r="UB85" s="30">
        <v>0</v>
      </c>
      <c r="UC85" s="30">
        <v>0</v>
      </c>
      <c r="UD85" s="30">
        <v>0</v>
      </c>
      <c r="UE85" s="30">
        <v>0</v>
      </c>
      <c r="UF85" s="30">
        <v>0</v>
      </c>
      <c r="UG85" s="30">
        <f t="shared" si="32"/>
        <v>237808745664</v>
      </c>
      <c r="UH85" s="1">
        <v>3405852854786</v>
      </c>
      <c r="UI85" s="1">
        <f>UH85-SUM($UG$76:UG85)</f>
        <v>0</v>
      </c>
    </row>
    <row r="86" spans="2:555">
      <c r="B86" s="58">
        <v>40848</v>
      </c>
      <c r="C86" s="30">
        <v>158151324064</v>
      </c>
      <c r="D86" s="30">
        <v>64018481284</v>
      </c>
      <c r="E86" s="30">
        <v>52107221200</v>
      </c>
      <c r="F86" s="30">
        <v>3691320</v>
      </c>
      <c r="G86" s="30">
        <v>1469280</v>
      </c>
      <c r="H86" s="30">
        <v>15179956544.000008</v>
      </c>
      <c r="I86" s="30">
        <v>13293087945.580811</v>
      </c>
      <c r="J86" s="30">
        <v>1886868598.4191971</v>
      </c>
      <c r="K86" s="30">
        <v>0</v>
      </c>
      <c r="L86" s="30">
        <v>2349782663</v>
      </c>
      <c r="M86" s="30">
        <v>27879397113</v>
      </c>
      <c r="N86" s="30">
        <v>27879397113</v>
      </c>
      <c r="O86" s="30">
        <v>0</v>
      </c>
      <c r="P86" s="30">
        <v>1988031831</v>
      </c>
      <c r="Q86" s="30">
        <v>2374046795</v>
      </c>
      <c r="R86" s="30">
        <v>2330845654</v>
      </c>
      <c r="S86" s="30">
        <v>11911260084</v>
      </c>
      <c r="T86" s="30">
        <v>3336842000</v>
      </c>
      <c r="U86" s="30">
        <v>3915995000</v>
      </c>
      <c r="V86" s="30">
        <v>7252837000</v>
      </c>
      <c r="W86" s="30">
        <v>92688981</v>
      </c>
      <c r="X86" s="30">
        <v>668861316</v>
      </c>
      <c r="Y86" s="30">
        <v>113516175</v>
      </c>
      <c r="Z86" s="30">
        <v>0</v>
      </c>
      <c r="AA86" s="30">
        <v>0</v>
      </c>
      <c r="AB86" s="30">
        <v>132195528</v>
      </c>
      <c r="AC86" s="30">
        <v>21792032</v>
      </c>
      <c r="AD86" s="30">
        <v>3315482050</v>
      </c>
      <c r="AE86" s="30">
        <v>313887002</v>
      </c>
      <c r="AF86" s="30">
        <v>313887002</v>
      </c>
      <c r="AG86" s="30">
        <v>0</v>
      </c>
      <c r="AH86" s="30">
        <v>0</v>
      </c>
      <c r="AI86" s="30">
        <v>94132842780</v>
      </c>
      <c r="AJ86" s="30">
        <v>46739988</v>
      </c>
      <c r="AK86" s="30">
        <v>46129407</v>
      </c>
      <c r="AL86" s="30">
        <v>610581</v>
      </c>
      <c r="AM86" s="30">
        <v>0</v>
      </c>
      <c r="AN86" s="30">
        <v>0</v>
      </c>
      <c r="AO86" s="30">
        <v>1473659473</v>
      </c>
      <c r="AP86" s="30">
        <v>1444218677</v>
      </c>
      <c r="AQ86" s="30">
        <v>107338</v>
      </c>
      <c r="AR86" s="30">
        <v>16397916</v>
      </c>
      <c r="AS86" s="30">
        <v>77625</v>
      </c>
      <c r="AT86" s="30">
        <v>11166117</v>
      </c>
      <c r="AU86" s="30">
        <v>535600</v>
      </c>
      <c r="AV86" s="30">
        <v>0</v>
      </c>
      <c r="AW86" s="30">
        <v>0</v>
      </c>
      <c r="AX86" s="30">
        <v>1156200</v>
      </c>
      <c r="AY86" s="30">
        <v>0</v>
      </c>
      <c r="AZ86" s="30">
        <v>0</v>
      </c>
      <c r="BA86" s="30">
        <v>0</v>
      </c>
      <c r="BB86" s="30">
        <v>0</v>
      </c>
      <c r="BC86" s="30">
        <v>0</v>
      </c>
      <c r="BD86" s="30">
        <v>4148192157</v>
      </c>
      <c r="BE86" s="30">
        <v>506036</v>
      </c>
      <c r="BF86" s="30">
        <v>2717355694</v>
      </c>
      <c r="BG86" s="30">
        <v>1125924284</v>
      </c>
      <c r="BH86" s="30">
        <v>108310</v>
      </c>
      <c r="BI86" s="30">
        <v>61659</v>
      </c>
      <c r="BJ86" s="30">
        <v>123704</v>
      </c>
      <c r="BK86" s="30">
        <v>85095437</v>
      </c>
      <c r="BL86" s="30">
        <v>6647535</v>
      </c>
      <c r="BM86" s="30">
        <v>0</v>
      </c>
      <c r="BN86" s="30">
        <v>7682210</v>
      </c>
      <c r="BO86" s="30">
        <v>2727710</v>
      </c>
      <c r="BP86" s="30">
        <v>0</v>
      </c>
      <c r="BQ86" s="30">
        <v>0</v>
      </c>
      <c r="BR86" s="30">
        <v>201959578</v>
      </c>
      <c r="BS86" s="30">
        <v>0</v>
      </c>
      <c r="BT86" s="30">
        <v>358769534</v>
      </c>
      <c r="BU86" s="30">
        <v>3065232</v>
      </c>
      <c r="BV86" s="30">
        <v>332024</v>
      </c>
      <c r="BW86" s="30">
        <v>152514</v>
      </c>
      <c r="BX86" s="30">
        <v>0</v>
      </c>
      <c r="BY86" s="30">
        <v>355219764</v>
      </c>
      <c r="BZ86" s="30">
        <v>0</v>
      </c>
      <c r="CA86" s="30">
        <v>0</v>
      </c>
      <c r="CB86" s="30">
        <v>0</v>
      </c>
      <c r="CC86" s="30">
        <v>5025007852</v>
      </c>
      <c r="CD86" s="30">
        <v>6036405</v>
      </c>
      <c r="CE86" s="30">
        <v>6603682893</v>
      </c>
      <c r="CF86" s="30">
        <v>168488957</v>
      </c>
      <c r="CG86" s="30">
        <v>2467971548</v>
      </c>
      <c r="CH86" s="30">
        <v>167990140</v>
      </c>
      <c r="CI86" s="30">
        <v>10944138</v>
      </c>
      <c r="CJ86" s="30">
        <v>671643</v>
      </c>
      <c r="CK86" s="30">
        <v>4959522</v>
      </c>
      <c r="CL86" s="30">
        <v>1831994</v>
      </c>
      <c r="CM86" s="30">
        <v>427403</v>
      </c>
      <c r="CN86" s="30">
        <v>152607</v>
      </c>
      <c r="CO86" s="30">
        <v>0</v>
      </c>
      <c r="CP86" s="30">
        <v>2900969</v>
      </c>
      <c r="CQ86" s="30">
        <v>0</v>
      </c>
      <c r="CR86" s="30">
        <v>0</v>
      </c>
      <c r="CS86" s="30">
        <v>3488720532</v>
      </c>
      <c r="CT86" s="30">
        <v>510402606</v>
      </c>
      <c r="CU86" s="30">
        <v>0</v>
      </c>
      <c r="CV86" s="30">
        <v>36825708</v>
      </c>
      <c r="CW86" s="30">
        <v>18784055</v>
      </c>
      <c r="CX86" s="30">
        <v>5837313</v>
      </c>
      <c r="CY86" s="30">
        <v>0</v>
      </c>
      <c r="CZ86" s="30">
        <v>2871835013</v>
      </c>
      <c r="DA86" s="30">
        <v>2552297829</v>
      </c>
      <c r="DB86" s="30">
        <v>274086344</v>
      </c>
      <c r="DC86" s="30">
        <v>0</v>
      </c>
      <c r="DD86" s="30">
        <v>45450840</v>
      </c>
      <c r="DE86" s="30">
        <v>20250558</v>
      </c>
      <c r="DF86" s="30">
        <v>15985037</v>
      </c>
      <c r="DG86" s="30">
        <v>8800242</v>
      </c>
      <c r="DH86" s="30">
        <v>0</v>
      </c>
      <c r="DI86" s="30">
        <v>5095610</v>
      </c>
      <c r="DJ86" s="30">
        <v>0</v>
      </c>
      <c r="DK86" s="30">
        <v>5095610</v>
      </c>
      <c r="DL86" s="30">
        <v>0</v>
      </c>
      <c r="DM86" s="30">
        <v>406155404</v>
      </c>
      <c r="DN86" s="30">
        <v>29758415</v>
      </c>
      <c r="DO86" s="30">
        <v>9186571</v>
      </c>
      <c r="DP86" s="30">
        <v>6020167</v>
      </c>
      <c r="DQ86" s="30">
        <v>3166404</v>
      </c>
      <c r="DR86" s="30">
        <v>355305448</v>
      </c>
      <c r="DS86" s="30">
        <v>16611720</v>
      </c>
      <c r="DT86" s="30">
        <v>14923366</v>
      </c>
      <c r="DU86" s="30">
        <v>1510080</v>
      </c>
      <c r="DV86" s="30">
        <v>178274</v>
      </c>
      <c r="DW86" s="30">
        <v>7193700</v>
      </c>
      <c r="DX86" s="30">
        <v>1191900</v>
      </c>
      <c r="DY86" s="30">
        <v>589200</v>
      </c>
      <c r="DZ86" s="30">
        <v>0</v>
      </c>
      <c r="EA86" s="30">
        <v>5412600</v>
      </c>
      <c r="EB86" s="30">
        <v>0</v>
      </c>
      <c r="EC86" s="30">
        <v>6427165</v>
      </c>
      <c r="ED86" s="30">
        <v>97150</v>
      </c>
      <c r="EE86" s="30">
        <v>6324300</v>
      </c>
      <c r="EF86" s="30">
        <v>5715</v>
      </c>
      <c r="EG86" s="30">
        <v>28149150</v>
      </c>
      <c r="EH86" s="30">
        <v>28113800</v>
      </c>
      <c r="EI86" s="30">
        <v>0</v>
      </c>
      <c r="EJ86" s="30">
        <v>35350</v>
      </c>
      <c r="EK86" s="30">
        <v>40772045</v>
      </c>
      <c r="EL86" s="30">
        <v>70699</v>
      </c>
      <c r="EM86" s="30">
        <v>992363</v>
      </c>
      <c r="EN86" s="30">
        <v>24145150</v>
      </c>
      <c r="EO86" s="30">
        <v>2395420</v>
      </c>
      <c r="EP86" s="30">
        <v>247447</v>
      </c>
      <c r="EQ86" s="30">
        <v>53024</v>
      </c>
      <c r="ER86" s="30">
        <v>70698</v>
      </c>
      <c r="ES86" s="30">
        <v>1250735</v>
      </c>
      <c r="ET86" s="30">
        <v>773516</v>
      </c>
      <c r="EU86" s="30">
        <v>4520573</v>
      </c>
      <c r="EV86" s="30">
        <v>1453218</v>
      </c>
      <c r="EW86" s="30">
        <v>30561445</v>
      </c>
      <c r="EX86" s="30">
        <v>0</v>
      </c>
      <c r="EY86" s="30">
        <v>466294</v>
      </c>
      <c r="EZ86" s="30">
        <v>24350498</v>
      </c>
      <c r="FA86" s="30">
        <v>5744653</v>
      </c>
      <c r="FB86" s="30">
        <v>0</v>
      </c>
      <c r="FC86" s="30">
        <v>67700</v>
      </c>
      <c r="FD86" s="30">
        <v>0</v>
      </c>
      <c r="FE86" s="30">
        <v>0</v>
      </c>
      <c r="FF86" s="30">
        <v>191945100</v>
      </c>
      <c r="FG86" s="30">
        <v>11904970</v>
      </c>
      <c r="FH86" s="30">
        <v>1095838</v>
      </c>
      <c r="FI86" s="30">
        <v>0</v>
      </c>
      <c r="FJ86" s="30">
        <v>9396750</v>
      </c>
      <c r="FK86" s="30">
        <v>3083850</v>
      </c>
      <c r="FL86" s="30">
        <v>0</v>
      </c>
      <c r="FM86" s="30">
        <v>0</v>
      </c>
      <c r="FN86" s="30">
        <v>0</v>
      </c>
      <c r="FO86" s="30">
        <v>6312900</v>
      </c>
      <c r="FP86" s="30">
        <v>1412382</v>
      </c>
      <c r="FQ86" s="30">
        <v>0</v>
      </c>
      <c r="FR86" s="30">
        <v>214257457</v>
      </c>
      <c r="FS86" s="30">
        <v>67405742</v>
      </c>
      <c r="FT86" s="30">
        <v>45238</v>
      </c>
      <c r="FU86" s="30">
        <v>18529984</v>
      </c>
      <c r="FV86" s="30">
        <v>29130635</v>
      </c>
      <c r="FW86" s="30">
        <v>198749</v>
      </c>
      <c r="FX86" s="30">
        <v>28931886</v>
      </c>
      <c r="FY86" s="30">
        <v>0</v>
      </c>
      <c r="FZ86" s="30">
        <v>141398</v>
      </c>
      <c r="GA86" s="30">
        <v>4207487</v>
      </c>
      <c r="GB86" s="30">
        <v>15351000</v>
      </c>
      <c r="GC86" s="30">
        <v>4492889</v>
      </c>
      <c r="GD86" s="30">
        <v>0</v>
      </c>
      <c r="GE86" s="30">
        <v>4492889</v>
      </c>
      <c r="GF86" s="30">
        <v>0</v>
      </c>
      <c r="GG86" s="30">
        <v>196698</v>
      </c>
      <c r="GH86" s="30">
        <v>7988121</v>
      </c>
      <c r="GI86" s="30">
        <v>56063571</v>
      </c>
      <c r="GJ86" s="30">
        <v>56063571</v>
      </c>
      <c r="GK86" s="30">
        <v>0</v>
      </c>
      <c r="GL86" s="30">
        <v>78110436</v>
      </c>
      <c r="GM86" s="30">
        <v>6276816</v>
      </c>
      <c r="GN86" s="30">
        <v>1319000</v>
      </c>
      <c r="GO86" s="30">
        <v>0</v>
      </c>
      <c r="GP86" s="30">
        <v>37183194</v>
      </c>
      <c r="GQ86" s="30">
        <v>22365713</v>
      </c>
      <c r="GR86" s="30">
        <v>36300</v>
      </c>
      <c r="GS86" s="30">
        <v>0</v>
      </c>
      <c r="GT86" s="30">
        <v>10929413</v>
      </c>
      <c r="GU86" s="30">
        <v>22237770752</v>
      </c>
      <c r="GV86" s="30">
        <v>0</v>
      </c>
      <c r="GW86" s="30">
        <v>0</v>
      </c>
      <c r="GX86" s="30">
        <v>0</v>
      </c>
      <c r="GY86" s="30">
        <v>0</v>
      </c>
      <c r="GZ86" s="30">
        <v>1031257319</v>
      </c>
      <c r="HA86" s="30">
        <v>281459</v>
      </c>
      <c r="HB86" s="30">
        <v>18308977311</v>
      </c>
      <c r="HC86" s="30">
        <v>0</v>
      </c>
      <c r="HD86" s="30">
        <v>2897254663</v>
      </c>
      <c r="HE86" s="30">
        <v>0</v>
      </c>
      <c r="HF86" s="30">
        <v>0</v>
      </c>
      <c r="HG86" s="30">
        <v>0</v>
      </c>
      <c r="HH86" s="30">
        <f t="shared" si="34"/>
        <v>525356678</v>
      </c>
      <c r="HI86" s="30">
        <f t="shared" si="35"/>
        <v>505900641</v>
      </c>
      <c r="HJ86" s="30">
        <v>525356678</v>
      </c>
      <c r="HK86" s="30">
        <v>505900641</v>
      </c>
      <c r="HL86" s="30">
        <v>0</v>
      </c>
      <c r="HM86" s="30">
        <v>0</v>
      </c>
      <c r="HN86" s="30">
        <v>0</v>
      </c>
      <c r="HO86" s="30">
        <v>0</v>
      </c>
      <c r="HP86" s="30">
        <v>299567578</v>
      </c>
      <c r="HQ86" s="30">
        <v>3319024</v>
      </c>
      <c r="HR86" s="30">
        <v>4050473</v>
      </c>
      <c r="HS86" s="30">
        <v>73243807</v>
      </c>
      <c r="HT86" s="30">
        <v>218954274</v>
      </c>
      <c r="HU86" s="30">
        <v>0</v>
      </c>
      <c r="HV86" s="30">
        <v>0</v>
      </c>
      <c r="HW86" s="30">
        <v>0</v>
      </c>
      <c r="HX86" s="30">
        <f t="shared" si="36"/>
        <v>525356678</v>
      </c>
      <c r="HY86" s="30">
        <f t="shared" si="37"/>
        <v>505900641</v>
      </c>
      <c r="HZ86" s="30">
        <v>53600830785</v>
      </c>
      <c r="IA86" s="30">
        <v>52266799879</v>
      </c>
      <c r="IB86" s="30">
        <v>51966780270</v>
      </c>
      <c r="IC86" s="30">
        <v>0</v>
      </c>
      <c r="ID86" s="30">
        <v>0</v>
      </c>
      <c r="IE86" s="30">
        <v>0</v>
      </c>
      <c r="IF86" s="30">
        <v>0</v>
      </c>
      <c r="IG86" s="30">
        <v>40417600277</v>
      </c>
      <c r="IH86" s="30">
        <v>39143636116</v>
      </c>
      <c r="II86" s="30">
        <v>0</v>
      </c>
      <c r="IJ86" s="30">
        <v>1273964161</v>
      </c>
      <c r="IK86" s="30">
        <v>0</v>
      </c>
      <c r="IL86" s="30">
        <v>3747373500</v>
      </c>
      <c r="IM86" s="30">
        <v>1817709954</v>
      </c>
      <c r="IN86" s="30">
        <v>239264252</v>
      </c>
      <c r="IO86" s="30">
        <v>179448189</v>
      </c>
      <c r="IP86" s="30">
        <v>3328661059</v>
      </c>
      <c r="IQ86" s="30">
        <v>0</v>
      </c>
      <c r="IR86" s="30">
        <v>0</v>
      </c>
      <c r="IS86" s="30">
        <v>0</v>
      </c>
      <c r="IT86" s="30">
        <v>0</v>
      </c>
      <c r="IU86" s="30">
        <v>0</v>
      </c>
      <c r="IV86" s="30">
        <v>211879003</v>
      </c>
      <c r="IW86" s="30">
        <v>0</v>
      </c>
      <c r="IX86" s="30">
        <v>3271217536</v>
      </c>
      <c r="IY86" s="30">
        <v>0</v>
      </c>
      <c r="IZ86" s="30">
        <v>0</v>
      </c>
      <c r="JA86" s="30">
        <v>0</v>
      </c>
      <c r="JB86" s="30">
        <v>2501000000</v>
      </c>
      <c r="JC86" s="30">
        <v>0</v>
      </c>
      <c r="JD86" s="30">
        <v>0</v>
      </c>
      <c r="JE86" s="30">
        <v>0</v>
      </c>
      <c r="JF86" s="30">
        <v>0</v>
      </c>
      <c r="JG86" s="30">
        <v>0</v>
      </c>
      <c r="JH86" s="30">
        <v>0</v>
      </c>
      <c r="JI86" s="30">
        <v>0</v>
      </c>
      <c r="JJ86" s="43">
        <v>0</v>
      </c>
      <c r="JK86" s="43">
        <v>0</v>
      </c>
      <c r="JL86" s="43"/>
      <c r="JM86" s="30">
        <v>300019609</v>
      </c>
      <c r="JN86" s="30">
        <v>0</v>
      </c>
      <c r="JO86" s="30">
        <v>300019609</v>
      </c>
      <c r="JP86" s="30">
        <v>59278647</v>
      </c>
      <c r="JQ86" s="30">
        <v>22483811</v>
      </c>
      <c r="JR86" s="30">
        <v>0</v>
      </c>
      <c r="JS86" s="30">
        <v>0</v>
      </c>
      <c r="JT86" s="30">
        <v>0</v>
      </c>
      <c r="JU86" s="30">
        <v>0</v>
      </c>
      <c r="JV86" s="30">
        <v>0</v>
      </c>
      <c r="JW86" s="30">
        <v>0</v>
      </c>
      <c r="JX86" s="30">
        <v>0</v>
      </c>
      <c r="JY86" s="30">
        <v>0</v>
      </c>
      <c r="JZ86" s="30">
        <v>0</v>
      </c>
      <c r="KA86" s="30">
        <v>0</v>
      </c>
      <c r="KB86" s="30">
        <v>0</v>
      </c>
      <c r="KC86" s="30">
        <v>0</v>
      </c>
      <c r="KD86" s="30">
        <v>0</v>
      </c>
      <c r="KE86" s="30">
        <v>0</v>
      </c>
      <c r="KF86" s="30">
        <v>0</v>
      </c>
      <c r="KG86" s="30">
        <v>0</v>
      </c>
      <c r="KH86" s="30">
        <v>0</v>
      </c>
      <c r="KI86" s="30">
        <v>0</v>
      </c>
      <c r="KJ86" s="30">
        <v>36794836</v>
      </c>
      <c r="KK86" s="30">
        <v>0</v>
      </c>
      <c r="KL86" s="30">
        <v>0</v>
      </c>
      <c r="KM86" s="30">
        <v>1274752259</v>
      </c>
      <c r="KN86" s="30">
        <v>856292041</v>
      </c>
      <c r="KO86" s="30">
        <v>20116597</v>
      </c>
      <c r="KP86" s="30">
        <v>1119426</v>
      </c>
      <c r="KQ86" s="30">
        <v>0</v>
      </c>
      <c r="KR86" s="30">
        <v>0</v>
      </c>
      <c r="KS86" s="30">
        <v>1506137</v>
      </c>
      <c r="KT86" s="30">
        <v>2334534</v>
      </c>
      <c r="KU86" s="30">
        <v>0</v>
      </c>
      <c r="KV86" s="30">
        <v>33422899</v>
      </c>
      <c r="KW86" s="30">
        <v>0</v>
      </c>
      <c r="KX86" s="30">
        <v>345671</v>
      </c>
      <c r="KY86" s="30">
        <v>3065841</v>
      </c>
      <c r="KZ86" s="30">
        <v>6244078</v>
      </c>
      <c r="LA86" s="30">
        <v>16670731</v>
      </c>
      <c r="LB86" s="30">
        <v>4160462</v>
      </c>
      <c r="LC86" s="30">
        <v>3500784</v>
      </c>
      <c r="LD86" s="30">
        <v>185180605</v>
      </c>
      <c r="LE86" s="30">
        <v>249856</v>
      </c>
      <c r="LF86" s="30">
        <v>5717564</v>
      </c>
      <c r="LG86" s="30">
        <v>0</v>
      </c>
      <c r="LH86" s="30">
        <v>3628501</v>
      </c>
      <c r="LI86" s="30">
        <v>12564655</v>
      </c>
      <c r="LJ86" s="30">
        <v>0</v>
      </c>
      <c r="LK86" s="30">
        <v>0</v>
      </c>
      <c r="LL86" s="30">
        <v>130472</v>
      </c>
      <c r="LM86" s="30">
        <v>452853</v>
      </c>
      <c r="LN86" s="30">
        <v>1557300</v>
      </c>
      <c r="LO86" s="30">
        <v>27019037</v>
      </c>
      <c r="LP86" s="30">
        <v>284792</v>
      </c>
      <c r="LQ86" s="30">
        <v>89187423</v>
      </c>
      <c r="LR86" s="31">
        <v>0</v>
      </c>
      <c r="LS86" s="31">
        <v>0</v>
      </c>
      <c r="LT86" s="31">
        <v>0</v>
      </c>
      <c r="LU86" s="31">
        <v>0</v>
      </c>
      <c r="LV86" s="31">
        <v>0</v>
      </c>
      <c r="LW86" s="31">
        <v>0</v>
      </c>
      <c r="LX86" s="31">
        <v>0</v>
      </c>
      <c r="LY86" s="31">
        <v>0</v>
      </c>
      <c r="LZ86" s="31">
        <v>0</v>
      </c>
      <c r="MA86" s="31">
        <v>0</v>
      </c>
      <c r="MB86" s="31">
        <v>0</v>
      </c>
      <c r="MC86" s="31">
        <v>0</v>
      </c>
      <c r="MD86" s="31">
        <v>0</v>
      </c>
      <c r="ME86" s="31">
        <v>0</v>
      </c>
      <c r="MF86" s="31">
        <v>0</v>
      </c>
      <c r="MG86" s="31">
        <v>0</v>
      </c>
      <c r="MH86" s="31">
        <v>0</v>
      </c>
      <c r="MI86" s="31">
        <v>0</v>
      </c>
      <c r="MJ86" s="31">
        <v>0</v>
      </c>
      <c r="MK86" s="31">
        <v>0</v>
      </c>
      <c r="ML86" s="31">
        <v>0</v>
      </c>
      <c r="MM86" s="31">
        <v>0</v>
      </c>
      <c r="MN86" s="31">
        <v>0</v>
      </c>
      <c r="MO86" s="31">
        <v>0</v>
      </c>
      <c r="MP86" s="31">
        <v>0</v>
      </c>
      <c r="MQ86" s="30">
        <v>6644470</v>
      </c>
      <c r="MR86" s="30">
        <v>0</v>
      </c>
      <c r="MS86" s="30">
        <v>16558612036</v>
      </c>
      <c r="MT86" s="30">
        <v>14019851770</v>
      </c>
      <c r="MU86" s="30">
        <v>13492501456</v>
      </c>
      <c r="MV86" s="30">
        <v>0</v>
      </c>
      <c r="MW86" s="30">
        <v>0</v>
      </c>
      <c r="MX86" s="30">
        <v>0</v>
      </c>
      <c r="MY86" s="30">
        <v>0</v>
      </c>
      <c r="MZ86" s="30">
        <v>9133490782</v>
      </c>
      <c r="NA86" s="30">
        <v>0</v>
      </c>
      <c r="NB86" s="30">
        <v>0</v>
      </c>
      <c r="NC86" s="30">
        <v>0</v>
      </c>
      <c r="ND86" s="30">
        <v>9133490782</v>
      </c>
      <c r="NE86" s="30">
        <v>9133490782</v>
      </c>
      <c r="NF86" s="30">
        <v>0</v>
      </c>
      <c r="NG86" s="30">
        <v>836498916</v>
      </c>
      <c r="NH86" s="30">
        <v>3522511758</v>
      </c>
      <c r="NI86" s="30">
        <v>0</v>
      </c>
      <c r="NJ86" s="30">
        <v>0</v>
      </c>
      <c r="NK86" s="30">
        <v>0</v>
      </c>
      <c r="NL86" s="30">
        <v>0</v>
      </c>
      <c r="NM86" s="30">
        <v>527350314</v>
      </c>
      <c r="NN86" s="30">
        <v>0</v>
      </c>
      <c r="NO86" s="30">
        <v>0</v>
      </c>
      <c r="NP86" s="30">
        <v>0</v>
      </c>
      <c r="NQ86" s="30">
        <v>0</v>
      </c>
      <c r="NR86" s="30">
        <v>0</v>
      </c>
      <c r="NS86" s="30">
        <v>0</v>
      </c>
      <c r="NT86" s="30">
        <v>527350314</v>
      </c>
      <c r="NU86" s="30">
        <v>527350314</v>
      </c>
      <c r="NV86" s="30">
        <v>0</v>
      </c>
      <c r="NW86" s="30">
        <v>0</v>
      </c>
      <c r="NX86" s="30">
        <v>0</v>
      </c>
      <c r="NY86" s="30">
        <v>0</v>
      </c>
      <c r="NZ86" s="30">
        <v>0</v>
      </c>
      <c r="OA86" s="30">
        <v>1267106472</v>
      </c>
      <c r="OB86" s="30">
        <v>1263369325</v>
      </c>
      <c r="OC86" s="30">
        <v>0</v>
      </c>
      <c r="OD86" s="30">
        <v>0</v>
      </c>
      <c r="OE86" s="30">
        <v>0</v>
      </c>
      <c r="OF86" s="30">
        <v>1263369325</v>
      </c>
      <c r="OG86" s="30">
        <v>0</v>
      </c>
      <c r="OH86" s="30">
        <v>1263369325</v>
      </c>
      <c r="OI86" s="30">
        <v>0</v>
      </c>
      <c r="OJ86" s="30">
        <v>3737147</v>
      </c>
      <c r="OK86" s="30">
        <v>0</v>
      </c>
      <c r="OL86" s="30">
        <v>0</v>
      </c>
      <c r="OM86" s="30">
        <v>0</v>
      </c>
      <c r="ON86" s="30">
        <v>0</v>
      </c>
      <c r="OO86" s="30">
        <v>3737147</v>
      </c>
      <c r="OP86" s="30">
        <v>3737147</v>
      </c>
      <c r="OQ86" s="30">
        <v>0</v>
      </c>
      <c r="OR86" s="30">
        <v>0</v>
      </c>
      <c r="OS86" s="30">
        <v>1271653794</v>
      </c>
      <c r="OT86" s="30">
        <v>1245622115</v>
      </c>
      <c r="OU86" s="30">
        <v>1125622115</v>
      </c>
      <c r="OV86" s="30">
        <v>0</v>
      </c>
      <c r="OW86" s="30">
        <v>1125622115</v>
      </c>
      <c r="OX86" s="30">
        <v>0</v>
      </c>
      <c r="OY86" s="30">
        <v>0</v>
      </c>
      <c r="OZ86" s="30">
        <v>26031679</v>
      </c>
      <c r="PA86" s="30">
        <v>0</v>
      </c>
      <c r="PB86" s="30">
        <v>0</v>
      </c>
      <c r="PC86" s="30">
        <v>0</v>
      </c>
      <c r="PD86" s="30">
        <v>0</v>
      </c>
      <c r="PE86" s="30">
        <v>0</v>
      </c>
      <c r="PF86" s="30">
        <v>0</v>
      </c>
      <c r="PG86" s="30">
        <v>0</v>
      </c>
      <c r="PH86" s="30">
        <v>0</v>
      </c>
      <c r="PI86" s="30">
        <v>0</v>
      </c>
      <c r="PJ86" s="30">
        <v>0</v>
      </c>
      <c r="PK86" s="30">
        <v>0</v>
      </c>
      <c r="PL86" s="30">
        <v>0</v>
      </c>
      <c r="PM86" s="30">
        <v>26031679</v>
      </c>
      <c r="PN86" s="30">
        <v>26031679</v>
      </c>
      <c r="PO86" s="30">
        <v>0</v>
      </c>
      <c r="PP86" s="30">
        <v>0</v>
      </c>
      <c r="PQ86" s="30">
        <v>0</v>
      </c>
      <c r="PR86" s="30">
        <v>0</v>
      </c>
      <c r="PS86" s="30">
        <v>0</v>
      </c>
      <c r="PT86" s="30">
        <v>0</v>
      </c>
      <c r="PU86" s="30">
        <v>0</v>
      </c>
      <c r="PV86" s="30">
        <v>0</v>
      </c>
      <c r="PW86" s="30">
        <v>0</v>
      </c>
      <c r="PX86" s="30">
        <v>0</v>
      </c>
      <c r="PY86" s="30">
        <v>0</v>
      </c>
      <c r="PZ86" s="30">
        <v>0</v>
      </c>
      <c r="QA86" s="30">
        <v>0</v>
      </c>
      <c r="QB86" s="30">
        <v>0</v>
      </c>
      <c r="QC86" s="30">
        <v>0</v>
      </c>
      <c r="QD86" s="30">
        <v>0</v>
      </c>
      <c r="QE86" s="30">
        <v>0</v>
      </c>
      <c r="QF86" s="30">
        <v>0</v>
      </c>
      <c r="QG86" s="30">
        <v>0</v>
      </c>
      <c r="QH86" s="30">
        <v>0</v>
      </c>
      <c r="QI86" s="30">
        <v>0</v>
      </c>
      <c r="QJ86" s="30">
        <v>0</v>
      </c>
      <c r="QK86" s="30">
        <v>0</v>
      </c>
      <c r="QL86" s="30">
        <v>0</v>
      </c>
      <c r="QM86" s="30">
        <v>0</v>
      </c>
      <c r="QN86" s="30">
        <v>0</v>
      </c>
      <c r="QO86" s="30">
        <v>1776450855</v>
      </c>
      <c r="QP86" s="30">
        <v>-1416647670</v>
      </c>
      <c r="QQ86" s="30">
        <v>913258905</v>
      </c>
      <c r="QR86" s="30">
        <v>746076070</v>
      </c>
      <c r="QS86" s="30">
        <v>167182835</v>
      </c>
      <c r="QT86" s="30">
        <v>0</v>
      </c>
      <c r="QU86" s="30">
        <v>0</v>
      </c>
      <c r="QV86" s="30">
        <v>0</v>
      </c>
      <c r="QW86" s="30">
        <v>-3083117799</v>
      </c>
      <c r="QX86" s="30">
        <v>-3086647139</v>
      </c>
      <c r="QY86" s="30">
        <v>3529340</v>
      </c>
      <c r="QZ86" s="30">
        <v>753211224</v>
      </c>
      <c r="RA86" s="30">
        <v>0</v>
      </c>
      <c r="RB86" s="30">
        <v>0</v>
      </c>
      <c r="RC86" s="30">
        <v>0</v>
      </c>
      <c r="RD86" s="30">
        <v>0</v>
      </c>
      <c r="RE86" s="30">
        <v>0</v>
      </c>
      <c r="RF86" s="30">
        <v>0</v>
      </c>
      <c r="RG86" s="30">
        <v>0</v>
      </c>
      <c r="RH86" s="30">
        <v>0</v>
      </c>
      <c r="RI86" s="30">
        <v>3193098525</v>
      </c>
      <c r="RJ86" s="30">
        <v>3140772020</v>
      </c>
      <c r="RK86" s="30">
        <v>3140772020</v>
      </c>
      <c r="RL86" s="30">
        <v>1738170831</v>
      </c>
      <c r="RM86" s="30">
        <v>426590210</v>
      </c>
      <c r="RN86" s="30">
        <v>107119679</v>
      </c>
      <c r="RO86" s="30">
        <v>1194829</v>
      </c>
      <c r="RP86" s="30">
        <v>0</v>
      </c>
      <c r="RQ86" s="30">
        <v>0</v>
      </c>
      <c r="RR86" s="30">
        <v>0</v>
      </c>
      <c r="RS86" s="30">
        <v>0</v>
      </c>
      <c r="RT86" s="30">
        <v>1396493</v>
      </c>
      <c r="RU86" s="30">
        <v>0</v>
      </c>
      <c r="RV86" s="30">
        <v>4489126</v>
      </c>
      <c r="RW86" s="30">
        <v>4309695</v>
      </c>
      <c r="RX86" s="30">
        <v>0</v>
      </c>
      <c r="RY86" s="30">
        <v>769889</v>
      </c>
      <c r="RZ86" s="30">
        <v>0</v>
      </c>
      <c r="SA86" s="30">
        <v>0</v>
      </c>
      <c r="SB86" s="30">
        <v>0</v>
      </c>
      <c r="SC86" s="30">
        <v>1642462</v>
      </c>
      <c r="SD86" s="30">
        <v>0</v>
      </c>
      <c r="SE86" s="30">
        <v>0</v>
      </c>
      <c r="SF86" s="30">
        <v>0</v>
      </c>
      <c r="SG86" s="30">
        <v>0</v>
      </c>
      <c r="SH86" s="30">
        <v>84699725</v>
      </c>
      <c r="SI86" s="30">
        <v>0</v>
      </c>
      <c r="SJ86" s="30">
        <v>0</v>
      </c>
      <c r="SK86" s="30">
        <v>763542948</v>
      </c>
      <c r="SL86" s="30">
        <v>763542948</v>
      </c>
      <c r="SM86" s="30">
        <v>0</v>
      </c>
      <c r="SN86" s="30">
        <v>0</v>
      </c>
      <c r="SO86" s="30">
        <v>2707</v>
      </c>
      <c r="SP86" s="30">
        <v>0</v>
      </c>
      <c r="SQ86" s="30">
        <v>0</v>
      </c>
      <c r="SR86" s="30">
        <v>0</v>
      </c>
      <c r="SS86" s="30">
        <v>0</v>
      </c>
      <c r="ST86" s="30">
        <v>0</v>
      </c>
      <c r="SU86" s="30">
        <v>0</v>
      </c>
      <c r="SV86" s="30">
        <v>0</v>
      </c>
      <c r="SW86" s="30">
        <v>6843426</v>
      </c>
      <c r="SX86" s="30">
        <v>6843426</v>
      </c>
      <c r="SY86" s="30">
        <v>6843426</v>
      </c>
      <c r="SZ86" s="30">
        <v>6843426</v>
      </c>
      <c r="TA86" s="30">
        <v>0</v>
      </c>
      <c r="TB86" s="30">
        <v>0</v>
      </c>
      <c r="TC86" s="30">
        <v>0</v>
      </c>
      <c r="TD86" s="30">
        <v>0</v>
      </c>
      <c r="TE86" s="30">
        <v>6843426</v>
      </c>
      <c r="TF86" s="30">
        <v>6843426</v>
      </c>
      <c r="TG86" s="30">
        <v>0</v>
      </c>
      <c r="TH86" s="30">
        <v>0</v>
      </c>
      <c r="TI86" s="30">
        <f t="shared" si="39"/>
        <v>534904718</v>
      </c>
      <c r="TJ86" s="30">
        <f t="shared" si="31"/>
        <v>0</v>
      </c>
      <c r="TK86" s="30">
        <v>0</v>
      </c>
      <c r="TL86" s="30">
        <v>0</v>
      </c>
      <c r="TM86" s="30">
        <v>0</v>
      </c>
      <c r="TN86" s="30">
        <v>0</v>
      </c>
      <c r="TO86" s="30">
        <v>0</v>
      </c>
      <c r="TP86" s="30">
        <v>0</v>
      </c>
      <c r="TQ86" s="30">
        <v>0</v>
      </c>
      <c r="TR86" s="30">
        <v>0</v>
      </c>
      <c r="TS86" s="30">
        <v>0</v>
      </c>
      <c r="TT86" s="30">
        <v>0</v>
      </c>
      <c r="TU86" s="30">
        <v>52326505</v>
      </c>
      <c r="TV86" s="30">
        <v>0</v>
      </c>
      <c r="TW86" s="30">
        <v>28310930</v>
      </c>
      <c r="TX86" s="30">
        <v>0</v>
      </c>
      <c r="TY86" s="30">
        <v>24015575</v>
      </c>
      <c r="TZ86" s="30">
        <v>0</v>
      </c>
      <c r="UA86" s="30">
        <v>0</v>
      </c>
      <c r="UB86" s="30">
        <v>0</v>
      </c>
      <c r="UC86" s="30">
        <v>0</v>
      </c>
      <c r="UD86" s="30">
        <v>0</v>
      </c>
      <c r="UE86" s="30">
        <v>0</v>
      </c>
      <c r="UF86" s="30">
        <v>0</v>
      </c>
      <c r="UG86" s="30">
        <f t="shared" si="32"/>
        <v>176486386955</v>
      </c>
      <c r="UH86" s="1">
        <v>3582339241741</v>
      </c>
      <c r="UI86" s="1">
        <f>UH86-SUM($UG$76:UG86)</f>
        <v>0</v>
      </c>
    </row>
    <row r="87" spans="2:555">
      <c r="B87" s="58">
        <v>40878</v>
      </c>
      <c r="C87" s="30">
        <v>162715676805</v>
      </c>
      <c r="D87" s="30">
        <v>71547431695</v>
      </c>
      <c r="E87" s="30">
        <v>58773820767</v>
      </c>
      <c r="F87" s="30">
        <v>3645566</v>
      </c>
      <c r="G87" s="30">
        <v>1200600</v>
      </c>
      <c r="H87" s="30">
        <v>19345338964</v>
      </c>
      <c r="I87" s="30">
        <v>16940713330.36377</v>
      </c>
      <c r="J87" s="30">
        <v>2404625633.6362</v>
      </c>
      <c r="K87" s="30">
        <v>0</v>
      </c>
      <c r="L87" s="30">
        <v>3584242858</v>
      </c>
      <c r="M87" s="30">
        <v>27745215743</v>
      </c>
      <c r="N87" s="30">
        <v>27745215743</v>
      </c>
      <c r="O87" s="30">
        <v>0</v>
      </c>
      <c r="P87" s="30">
        <v>2751603486</v>
      </c>
      <c r="Q87" s="30">
        <v>2971213446</v>
      </c>
      <c r="R87" s="30">
        <v>2371360104</v>
      </c>
      <c r="S87" s="30">
        <v>12773610928</v>
      </c>
      <c r="T87" s="30">
        <v>3251823000</v>
      </c>
      <c r="U87" s="30">
        <v>3825674000</v>
      </c>
      <c r="V87" s="30">
        <v>7077497000</v>
      </c>
      <c r="W87" s="30">
        <v>65305910</v>
      </c>
      <c r="X87" s="30">
        <v>1727020658</v>
      </c>
      <c r="Y87" s="30">
        <v>118341823</v>
      </c>
      <c r="Z87" s="30">
        <v>0</v>
      </c>
      <c r="AA87" s="30">
        <v>0</v>
      </c>
      <c r="AB87" s="30">
        <v>102721391</v>
      </c>
      <c r="AC87" s="30">
        <v>27250027</v>
      </c>
      <c r="AD87" s="30">
        <v>3084959773</v>
      </c>
      <c r="AE87" s="30">
        <v>570514346</v>
      </c>
      <c r="AF87" s="30">
        <v>570514346</v>
      </c>
      <c r="AG87" s="30">
        <v>0</v>
      </c>
      <c r="AH87" s="30">
        <v>0</v>
      </c>
      <c r="AI87" s="30">
        <v>91168245110</v>
      </c>
      <c r="AJ87" s="30">
        <v>35529876</v>
      </c>
      <c r="AK87" s="30">
        <v>34448998</v>
      </c>
      <c r="AL87" s="30">
        <v>1080878</v>
      </c>
      <c r="AM87" s="30">
        <v>0</v>
      </c>
      <c r="AN87" s="30">
        <v>0</v>
      </c>
      <c r="AO87" s="30">
        <v>1947464508</v>
      </c>
      <c r="AP87" s="30">
        <v>1914716131</v>
      </c>
      <c r="AQ87" s="30">
        <v>626226</v>
      </c>
      <c r="AR87" s="30">
        <v>20473456</v>
      </c>
      <c r="AS87" s="30">
        <v>76970</v>
      </c>
      <c r="AT87" s="30">
        <v>8591048</v>
      </c>
      <c r="AU87" s="30">
        <v>2980677</v>
      </c>
      <c r="AV87" s="30">
        <v>0</v>
      </c>
      <c r="AW87" s="30">
        <v>0</v>
      </c>
      <c r="AX87" s="30">
        <v>0</v>
      </c>
      <c r="AY87" s="30">
        <v>0</v>
      </c>
      <c r="AZ87" s="30">
        <v>0</v>
      </c>
      <c r="BA87" s="30">
        <v>0</v>
      </c>
      <c r="BB87" s="30">
        <v>0</v>
      </c>
      <c r="BC87" s="30">
        <v>0</v>
      </c>
      <c r="BD87" s="30">
        <v>6595865178</v>
      </c>
      <c r="BE87" s="30">
        <v>769146</v>
      </c>
      <c r="BF87" s="30">
        <v>4672028492</v>
      </c>
      <c r="BG87" s="30">
        <v>1395659229</v>
      </c>
      <c r="BH87" s="30">
        <v>635518</v>
      </c>
      <c r="BI87" s="30">
        <v>0</v>
      </c>
      <c r="BJ87" s="30">
        <v>11630</v>
      </c>
      <c r="BK87" s="30">
        <v>99507091</v>
      </c>
      <c r="BL87" s="30">
        <v>6630224</v>
      </c>
      <c r="BM87" s="30">
        <v>0</v>
      </c>
      <c r="BN87" s="30">
        <v>7749201</v>
      </c>
      <c r="BO87" s="30">
        <v>1121119</v>
      </c>
      <c r="BP87" s="30">
        <v>0</v>
      </c>
      <c r="BQ87" s="30">
        <v>0</v>
      </c>
      <c r="BR87" s="30">
        <v>411753528</v>
      </c>
      <c r="BS87" s="30">
        <v>0</v>
      </c>
      <c r="BT87" s="30">
        <v>466814891</v>
      </c>
      <c r="BU87" s="30">
        <v>329296</v>
      </c>
      <c r="BV87" s="30">
        <v>1746149</v>
      </c>
      <c r="BW87" s="30">
        <v>187572</v>
      </c>
      <c r="BX87" s="30">
        <v>512692</v>
      </c>
      <c r="BY87" s="30">
        <v>464039182</v>
      </c>
      <c r="BZ87" s="30">
        <v>0</v>
      </c>
      <c r="CA87" s="30">
        <v>0</v>
      </c>
      <c r="CB87" s="30">
        <v>0</v>
      </c>
      <c r="CC87" s="30">
        <v>6549714336</v>
      </c>
      <c r="CD87" s="30">
        <v>451765</v>
      </c>
      <c r="CE87" s="30">
        <v>3229479266</v>
      </c>
      <c r="CF87" s="30">
        <v>195490137</v>
      </c>
      <c r="CG87" s="30">
        <v>2467971548</v>
      </c>
      <c r="CH87" s="30">
        <v>58638016</v>
      </c>
      <c r="CI87" s="30">
        <v>14242343</v>
      </c>
      <c r="CJ87" s="30">
        <v>1131532</v>
      </c>
      <c r="CK87" s="30">
        <v>4528680</v>
      </c>
      <c r="CL87" s="30">
        <v>2713046</v>
      </c>
      <c r="CM87" s="30">
        <v>1118591</v>
      </c>
      <c r="CN87" s="30">
        <v>839475</v>
      </c>
      <c r="CO87" s="30">
        <v>856642</v>
      </c>
      <c r="CP87" s="30">
        <v>3054377</v>
      </c>
      <c r="CQ87" s="30">
        <v>0</v>
      </c>
      <c r="CR87" s="30">
        <v>0</v>
      </c>
      <c r="CS87" s="30">
        <v>459789747</v>
      </c>
      <c r="CT87" s="30">
        <v>345643726</v>
      </c>
      <c r="CU87" s="30">
        <v>0</v>
      </c>
      <c r="CV87" s="30">
        <v>47278526</v>
      </c>
      <c r="CW87" s="30">
        <v>20471215</v>
      </c>
      <c r="CX87" s="30">
        <v>4976278</v>
      </c>
      <c r="CY87" s="30">
        <v>0</v>
      </c>
      <c r="CZ87" s="30">
        <v>0</v>
      </c>
      <c r="DA87" s="30">
        <v>0</v>
      </c>
      <c r="DB87" s="30">
        <v>0</v>
      </c>
      <c r="DC87" s="30">
        <v>0</v>
      </c>
      <c r="DD87" s="30">
        <v>0</v>
      </c>
      <c r="DE87" s="30">
        <v>10734141</v>
      </c>
      <c r="DF87" s="30">
        <v>19017102</v>
      </c>
      <c r="DG87" s="30">
        <v>11668759</v>
      </c>
      <c r="DH87" s="30">
        <v>5023690</v>
      </c>
      <c r="DI87" s="30">
        <v>3717870</v>
      </c>
      <c r="DJ87" s="30">
        <v>0</v>
      </c>
      <c r="DK87" s="30">
        <v>3717870</v>
      </c>
      <c r="DL87" s="30">
        <v>0</v>
      </c>
      <c r="DM87" s="30">
        <v>604129564</v>
      </c>
      <c r="DN87" s="30">
        <v>46899267</v>
      </c>
      <c r="DO87" s="30">
        <v>12898277</v>
      </c>
      <c r="DP87" s="30">
        <v>8122466</v>
      </c>
      <c r="DQ87" s="30">
        <v>4775811</v>
      </c>
      <c r="DR87" s="30">
        <v>528169408</v>
      </c>
      <c r="DS87" s="30">
        <v>26972360</v>
      </c>
      <c r="DT87" s="30">
        <v>24495146</v>
      </c>
      <c r="DU87" s="30">
        <v>2307677</v>
      </c>
      <c r="DV87" s="30">
        <v>169537</v>
      </c>
      <c r="DW87" s="30">
        <v>10011400</v>
      </c>
      <c r="DX87" s="30">
        <v>1726200</v>
      </c>
      <c r="DY87" s="30">
        <v>3338800</v>
      </c>
      <c r="DZ87" s="30">
        <v>0</v>
      </c>
      <c r="EA87" s="30">
        <v>4946400</v>
      </c>
      <c r="EB87" s="30">
        <v>0</v>
      </c>
      <c r="EC87" s="30">
        <v>7348982</v>
      </c>
      <c r="ED87" s="30">
        <v>24287</v>
      </c>
      <c r="EE87" s="30">
        <v>7319500</v>
      </c>
      <c r="EF87" s="30">
        <v>5195</v>
      </c>
      <c r="EG87" s="30">
        <v>42803955</v>
      </c>
      <c r="EH87" s="30">
        <v>42768605</v>
      </c>
      <c r="EI87" s="30">
        <v>0</v>
      </c>
      <c r="EJ87" s="30">
        <v>35350</v>
      </c>
      <c r="EK87" s="30">
        <v>60028698</v>
      </c>
      <c r="EL87" s="30">
        <v>0</v>
      </c>
      <c r="EM87" s="30">
        <v>881846</v>
      </c>
      <c r="EN87" s="30">
        <v>34552861</v>
      </c>
      <c r="EO87" s="30">
        <v>2977716</v>
      </c>
      <c r="EP87" s="30">
        <v>512569</v>
      </c>
      <c r="EQ87" s="30">
        <v>53024</v>
      </c>
      <c r="ER87" s="30">
        <v>70699</v>
      </c>
      <c r="ES87" s="30">
        <v>1612582</v>
      </c>
      <c r="ET87" s="30">
        <v>728842</v>
      </c>
      <c r="EU87" s="30">
        <v>5076843</v>
      </c>
      <c r="EV87" s="30">
        <v>1591421</v>
      </c>
      <c r="EW87" s="30">
        <v>31565476</v>
      </c>
      <c r="EX87" s="30">
        <v>0</v>
      </c>
      <c r="EY87" s="30">
        <v>647218</v>
      </c>
      <c r="EZ87" s="30">
        <v>24962194</v>
      </c>
      <c r="FA87" s="30">
        <v>5956064</v>
      </c>
      <c r="FB87" s="30">
        <v>0</v>
      </c>
      <c r="FC87" s="30">
        <v>225850</v>
      </c>
      <c r="FD87" s="30">
        <v>0</v>
      </c>
      <c r="FE87" s="30">
        <v>0</v>
      </c>
      <c r="FF87" s="30">
        <v>304132000</v>
      </c>
      <c r="FG87" s="30">
        <v>16162612</v>
      </c>
      <c r="FH87" s="30">
        <v>1307935</v>
      </c>
      <c r="FI87" s="30">
        <v>0</v>
      </c>
      <c r="FJ87" s="30">
        <v>12696750</v>
      </c>
      <c r="FK87" s="30">
        <v>4733850</v>
      </c>
      <c r="FL87" s="30">
        <v>0</v>
      </c>
      <c r="FM87" s="30">
        <v>0</v>
      </c>
      <c r="FN87" s="30">
        <v>0</v>
      </c>
      <c r="FO87" s="30">
        <v>7962900</v>
      </c>
      <c r="FP87" s="30">
        <v>2157927</v>
      </c>
      <c r="FQ87" s="30">
        <v>0</v>
      </c>
      <c r="FR87" s="30">
        <v>205422460</v>
      </c>
      <c r="FS87" s="30">
        <v>70083522</v>
      </c>
      <c r="FT87" s="30">
        <v>180950</v>
      </c>
      <c r="FU87" s="30">
        <v>20239670</v>
      </c>
      <c r="FV87" s="30">
        <v>33094302</v>
      </c>
      <c r="FW87" s="30">
        <v>115937</v>
      </c>
      <c r="FX87" s="30">
        <v>32978365</v>
      </c>
      <c r="FY87" s="30">
        <v>235200</v>
      </c>
      <c r="FZ87" s="30">
        <v>123724</v>
      </c>
      <c r="GA87" s="30">
        <v>5678176</v>
      </c>
      <c r="GB87" s="30">
        <v>10531500</v>
      </c>
      <c r="GC87" s="30">
        <v>3341210</v>
      </c>
      <c r="GD87" s="30">
        <v>0</v>
      </c>
      <c r="GE87" s="30">
        <v>3341210</v>
      </c>
      <c r="GF87" s="30">
        <v>0</v>
      </c>
      <c r="GG87" s="30">
        <v>559515</v>
      </c>
      <c r="GH87" s="30">
        <v>7263000</v>
      </c>
      <c r="GI87" s="30">
        <v>31453819</v>
      </c>
      <c r="GJ87" s="30">
        <v>31453819</v>
      </c>
      <c r="GK87" s="30">
        <v>0</v>
      </c>
      <c r="GL87" s="30">
        <v>92721394</v>
      </c>
      <c r="GM87" s="30">
        <v>6061318</v>
      </c>
      <c r="GN87" s="30">
        <v>0</v>
      </c>
      <c r="GO87" s="30">
        <v>0</v>
      </c>
      <c r="GP87" s="30">
        <v>55715600</v>
      </c>
      <c r="GQ87" s="30">
        <v>17210745</v>
      </c>
      <c r="GR87" s="30">
        <v>79200</v>
      </c>
      <c r="GS87" s="30">
        <v>0</v>
      </c>
      <c r="GT87" s="30">
        <v>13654531</v>
      </c>
      <c r="GU87" s="30">
        <v>11419891386</v>
      </c>
      <c r="GV87" s="30">
        <v>0</v>
      </c>
      <c r="GW87" s="30">
        <v>2017680</v>
      </c>
      <c r="GX87" s="30">
        <v>0</v>
      </c>
      <c r="GY87" s="30">
        <v>0</v>
      </c>
      <c r="GZ87" s="30">
        <v>1283779125</v>
      </c>
      <c r="HA87" s="30">
        <v>785210</v>
      </c>
      <c r="HB87" s="30">
        <v>10133309371</v>
      </c>
      <c r="HC87" s="30">
        <v>0</v>
      </c>
      <c r="HD87" s="30">
        <v>0</v>
      </c>
      <c r="HE87" s="30">
        <v>0</v>
      </c>
      <c r="HF87" s="30">
        <v>0</v>
      </c>
      <c r="HG87" s="30">
        <v>0</v>
      </c>
      <c r="HH87" s="30">
        <f t="shared" si="34"/>
        <v>1056747141</v>
      </c>
      <c r="HI87" s="30">
        <f t="shared" si="35"/>
        <v>227031984</v>
      </c>
      <c r="HJ87" s="30">
        <v>1056747141</v>
      </c>
      <c r="HK87" s="30">
        <v>227031984</v>
      </c>
      <c r="HL87" s="30">
        <v>0</v>
      </c>
      <c r="HM87" s="30">
        <v>0</v>
      </c>
      <c r="HN87" s="30">
        <v>0</v>
      </c>
      <c r="HO87" s="30">
        <v>0</v>
      </c>
      <c r="HP87" s="30">
        <v>28323785</v>
      </c>
      <c r="HQ87" s="30">
        <v>2488936</v>
      </c>
      <c r="HR87" s="30">
        <v>5430884</v>
      </c>
      <c r="HS87" s="30">
        <v>20403965</v>
      </c>
      <c r="HT87" s="30">
        <v>0</v>
      </c>
      <c r="HU87" s="30">
        <v>0</v>
      </c>
      <c r="HV87" s="30">
        <v>0</v>
      </c>
      <c r="HW87" s="30">
        <v>0</v>
      </c>
      <c r="HX87" s="30">
        <f t="shared" si="36"/>
        <v>1056747141</v>
      </c>
      <c r="HY87" s="30">
        <f t="shared" si="37"/>
        <v>227031984</v>
      </c>
      <c r="HZ87" s="30">
        <v>59752721411</v>
      </c>
      <c r="IA87" s="30">
        <v>51844624259</v>
      </c>
      <c r="IB87" s="30">
        <v>51581983102</v>
      </c>
      <c r="IC87" s="30">
        <v>0</v>
      </c>
      <c r="ID87" s="30">
        <v>0</v>
      </c>
      <c r="IE87" s="30">
        <v>0</v>
      </c>
      <c r="IF87" s="30">
        <v>0</v>
      </c>
      <c r="IG87" s="30">
        <v>45092020642</v>
      </c>
      <c r="IH87" s="30">
        <v>43818056478</v>
      </c>
      <c r="II87" s="30">
        <v>0</v>
      </c>
      <c r="IJ87" s="30">
        <v>1273964164</v>
      </c>
      <c r="IK87" s="30">
        <v>0</v>
      </c>
      <c r="IL87" s="30">
        <v>3747373499</v>
      </c>
      <c r="IM87" s="30">
        <v>1817709957</v>
      </c>
      <c r="IN87" s="30">
        <v>239264250</v>
      </c>
      <c r="IO87" s="30">
        <v>179448190</v>
      </c>
      <c r="IP87" s="30">
        <v>3328661059</v>
      </c>
      <c r="IQ87" s="30">
        <v>0</v>
      </c>
      <c r="IR87" s="30">
        <v>0</v>
      </c>
      <c r="IS87" s="30">
        <v>0</v>
      </c>
      <c r="IT87" s="30">
        <v>0</v>
      </c>
      <c r="IU87" s="30">
        <v>0</v>
      </c>
      <c r="IV87" s="30">
        <v>211879004</v>
      </c>
      <c r="IW87" s="30">
        <v>0</v>
      </c>
      <c r="IX87" s="30">
        <v>0</v>
      </c>
      <c r="IY87" s="30">
        <v>0</v>
      </c>
      <c r="IZ87" s="30">
        <v>0</v>
      </c>
      <c r="JA87" s="30">
        <v>713000000</v>
      </c>
      <c r="JB87" s="30">
        <v>0</v>
      </c>
      <c r="JC87" s="30">
        <v>0</v>
      </c>
      <c r="JD87" s="30">
        <v>0</v>
      </c>
      <c r="JE87" s="30">
        <v>0</v>
      </c>
      <c r="JF87" s="30">
        <v>0</v>
      </c>
      <c r="JG87" s="30">
        <v>0</v>
      </c>
      <c r="JH87" s="30">
        <v>0</v>
      </c>
      <c r="JI87" s="30">
        <v>0</v>
      </c>
      <c r="JJ87" s="30">
        <v>0</v>
      </c>
      <c r="JK87" s="30">
        <v>0</v>
      </c>
      <c r="JL87" s="30"/>
      <c r="JM87" s="30">
        <v>262641157</v>
      </c>
      <c r="JN87" s="30">
        <v>24256881</v>
      </c>
      <c r="JO87" s="30">
        <v>238384276</v>
      </c>
      <c r="JP87" s="30">
        <v>2533509272</v>
      </c>
      <c r="JQ87" s="30">
        <v>34328880</v>
      </c>
      <c r="JR87" s="30">
        <v>1541235372</v>
      </c>
      <c r="JS87" s="30">
        <v>0</v>
      </c>
      <c r="JT87" s="30">
        <v>0</v>
      </c>
      <c r="JU87" s="30">
        <v>0</v>
      </c>
      <c r="JV87" s="30">
        <v>0</v>
      </c>
      <c r="JW87" s="30">
        <v>0</v>
      </c>
      <c r="JX87" s="30">
        <v>0</v>
      </c>
      <c r="JY87" s="30">
        <v>0</v>
      </c>
      <c r="JZ87" s="30">
        <v>0</v>
      </c>
      <c r="KA87" s="30">
        <v>0</v>
      </c>
      <c r="KB87" s="30">
        <v>0</v>
      </c>
      <c r="KC87" s="30">
        <v>0</v>
      </c>
      <c r="KD87" s="30">
        <v>0</v>
      </c>
      <c r="KE87" s="30">
        <v>0</v>
      </c>
      <c r="KF87" s="30">
        <v>0</v>
      </c>
      <c r="KG87" s="30">
        <v>0</v>
      </c>
      <c r="KH87" s="30">
        <v>0</v>
      </c>
      <c r="KI87" s="30">
        <v>957945020</v>
      </c>
      <c r="KJ87" s="30">
        <v>0</v>
      </c>
      <c r="KK87" s="30">
        <v>0</v>
      </c>
      <c r="KL87" s="30">
        <v>0</v>
      </c>
      <c r="KM87" s="30">
        <v>5374587880</v>
      </c>
      <c r="KN87" s="30">
        <v>856292041</v>
      </c>
      <c r="KO87" s="30">
        <v>20116597</v>
      </c>
      <c r="KP87" s="30">
        <v>1119426</v>
      </c>
      <c r="KQ87" s="30">
        <v>0</v>
      </c>
      <c r="KR87" s="30">
        <v>0</v>
      </c>
      <c r="KS87" s="30">
        <v>1506137</v>
      </c>
      <c r="KT87" s="30">
        <v>2334534</v>
      </c>
      <c r="KU87" s="30">
        <v>0</v>
      </c>
      <c r="KV87" s="30">
        <v>33462899</v>
      </c>
      <c r="KW87" s="30">
        <v>0</v>
      </c>
      <c r="KX87" s="30">
        <v>345671</v>
      </c>
      <c r="KY87" s="30">
        <v>3065841</v>
      </c>
      <c r="KZ87" s="30">
        <v>6244078</v>
      </c>
      <c r="LA87" s="30">
        <v>16670731</v>
      </c>
      <c r="LB87" s="30">
        <v>4160462</v>
      </c>
      <c r="LC87" s="30">
        <v>3565404</v>
      </c>
      <c r="LD87" s="30">
        <v>189749474</v>
      </c>
      <c r="LE87" s="30">
        <v>253525</v>
      </c>
      <c r="LF87" s="30">
        <v>5717564</v>
      </c>
      <c r="LG87" s="30">
        <v>0</v>
      </c>
      <c r="LH87" s="30">
        <v>3628501</v>
      </c>
      <c r="LI87" s="30">
        <v>12564655</v>
      </c>
      <c r="LJ87" s="30">
        <v>0</v>
      </c>
      <c r="LK87" s="30">
        <v>0</v>
      </c>
      <c r="LL87" s="30">
        <v>137537</v>
      </c>
      <c r="LM87" s="30">
        <v>469016</v>
      </c>
      <c r="LN87" s="30">
        <v>1613536</v>
      </c>
      <c r="LO87" s="30">
        <v>27532178</v>
      </c>
      <c r="LP87" s="30">
        <v>299322</v>
      </c>
      <c r="LQ87" s="30">
        <v>90596941</v>
      </c>
      <c r="LR87" s="31">
        <v>4910947</v>
      </c>
      <c r="LS87" s="31">
        <v>1095210647</v>
      </c>
      <c r="LT87" s="31">
        <v>0</v>
      </c>
      <c r="LU87" s="31">
        <v>2195707209</v>
      </c>
      <c r="LV87" s="31">
        <v>3140858</v>
      </c>
      <c r="LW87" s="31">
        <v>50950161</v>
      </c>
      <c r="LX87" s="31">
        <v>16227380</v>
      </c>
      <c r="LY87" s="31">
        <v>12405656</v>
      </c>
      <c r="LZ87" s="31">
        <v>0</v>
      </c>
      <c r="MA87" s="31">
        <v>0</v>
      </c>
      <c r="MB87" s="31">
        <v>267188398</v>
      </c>
      <c r="MC87" s="31">
        <v>0</v>
      </c>
      <c r="MD87" s="31">
        <v>0</v>
      </c>
      <c r="ME87" s="31">
        <v>231606251</v>
      </c>
      <c r="MF87" s="31">
        <v>155528313</v>
      </c>
      <c r="MG87" s="31">
        <v>60265990</v>
      </c>
      <c r="MH87" s="31">
        <v>0</v>
      </c>
      <c r="MI87" s="31">
        <v>0</v>
      </c>
      <c r="MJ87" s="31">
        <v>0</v>
      </c>
      <c r="MK87" s="31">
        <v>0</v>
      </c>
      <c r="ML87" s="31">
        <v>0</v>
      </c>
      <c r="MM87" s="31">
        <v>0</v>
      </c>
      <c r="MN87" s="31">
        <v>0</v>
      </c>
      <c r="MO87" s="31">
        <v>0</v>
      </c>
      <c r="MP87" s="31">
        <v>0</v>
      </c>
      <c r="MQ87" s="30">
        <v>357042599</v>
      </c>
      <c r="MR87" s="30">
        <v>0</v>
      </c>
      <c r="MS87" s="30">
        <v>13244644612</v>
      </c>
      <c r="MT87" s="30">
        <v>10691423052</v>
      </c>
      <c r="MU87" s="30">
        <v>9904058057</v>
      </c>
      <c r="MV87" s="30">
        <v>1946578</v>
      </c>
      <c r="MW87" s="30">
        <v>0</v>
      </c>
      <c r="MX87" s="30">
        <v>0</v>
      </c>
      <c r="MY87" s="30">
        <v>0</v>
      </c>
      <c r="MZ87" s="30">
        <v>9133490784</v>
      </c>
      <c r="NA87" s="30">
        <v>0</v>
      </c>
      <c r="NB87" s="30">
        <v>0</v>
      </c>
      <c r="NC87" s="30">
        <v>0</v>
      </c>
      <c r="ND87" s="30">
        <v>9133490784</v>
      </c>
      <c r="NE87" s="30">
        <v>9133490784</v>
      </c>
      <c r="NF87" s="30">
        <v>0</v>
      </c>
      <c r="NG87" s="30">
        <v>768620695</v>
      </c>
      <c r="NH87" s="30">
        <v>0</v>
      </c>
      <c r="NI87" s="30">
        <v>0</v>
      </c>
      <c r="NJ87" s="30">
        <v>0</v>
      </c>
      <c r="NK87" s="30">
        <v>0</v>
      </c>
      <c r="NL87" s="30">
        <v>0</v>
      </c>
      <c r="NM87" s="30">
        <v>787364995</v>
      </c>
      <c r="NN87" s="30">
        <v>287161771</v>
      </c>
      <c r="NO87" s="30">
        <v>0</v>
      </c>
      <c r="NP87" s="30">
        <v>0</v>
      </c>
      <c r="NQ87" s="30">
        <v>0</v>
      </c>
      <c r="NR87" s="30">
        <v>0</v>
      </c>
      <c r="NS87" s="30">
        <v>0</v>
      </c>
      <c r="NT87" s="30">
        <v>500203224</v>
      </c>
      <c r="NU87" s="30">
        <v>500203224</v>
      </c>
      <c r="NV87" s="30">
        <v>0</v>
      </c>
      <c r="NW87" s="30">
        <v>0</v>
      </c>
      <c r="NX87" s="30">
        <v>0</v>
      </c>
      <c r="NY87" s="30">
        <v>0</v>
      </c>
      <c r="NZ87" s="30">
        <v>0</v>
      </c>
      <c r="OA87" s="30">
        <v>1409753962</v>
      </c>
      <c r="OB87" s="30">
        <v>1405820767</v>
      </c>
      <c r="OC87" s="30">
        <v>0</v>
      </c>
      <c r="OD87" s="30">
        <v>0</v>
      </c>
      <c r="OE87" s="30">
        <v>0</v>
      </c>
      <c r="OF87" s="30">
        <v>1405820767</v>
      </c>
      <c r="OG87" s="30">
        <v>0</v>
      </c>
      <c r="OH87" s="30">
        <v>1405820767</v>
      </c>
      <c r="OI87" s="30">
        <v>0</v>
      </c>
      <c r="OJ87" s="30">
        <v>3933195</v>
      </c>
      <c r="OK87" s="30">
        <v>0</v>
      </c>
      <c r="OL87" s="30">
        <v>0</v>
      </c>
      <c r="OM87" s="30">
        <v>0</v>
      </c>
      <c r="ON87" s="30">
        <v>0</v>
      </c>
      <c r="OO87" s="30">
        <v>3933195</v>
      </c>
      <c r="OP87" s="30">
        <v>3933195</v>
      </c>
      <c r="OQ87" s="30">
        <v>0</v>
      </c>
      <c r="OR87" s="30">
        <v>0</v>
      </c>
      <c r="OS87" s="30">
        <v>1143467598</v>
      </c>
      <c r="OT87" s="30">
        <v>1125622118</v>
      </c>
      <c r="OU87" s="30">
        <v>1125622118</v>
      </c>
      <c r="OV87" s="30">
        <v>0</v>
      </c>
      <c r="OW87" s="30">
        <v>1125622118</v>
      </c>
      <c r="OX87" s="30">
        <v>0</v>
      </c>
      <c r="OY87" s="30">
        <v>0</v>
      </c>
      <c r="OZ87" s="30">
        <v>17845480</v>
      </c>
      <c r="PA87" s="30">
        <v>0</v>
      </c>
      <c r="PB87" s="30">
        <v>0</v>
      </c>
      <c r="PC87" s="30">
        <v>0</v>
      </c>
      <c r="PD87" s="30">
        <v>0</v>
      </c>
      <c r="PE87" s="30">
        <v>0</v>
      </c>
      <c r="PF87" s="30">
        <v>0</v>
      </c>
      <c r="PG87" s="30">
        <v>0</v>
      </c>
      <c r="PH87" s="30">
        <v>0</v>
      </c>
      <c r="PI87" s="30">
        <v>0</v>
      </c>
      <c r="PJ87" s="30">
        <v>0</v>
      </c>
      <c r="PK87" s="30">
        <v>0</v>
      </c>
      <c r="PL87" s="30">
        <v>0</v>
      </c>
      <c r="PM87" s="30">
        <v>17845480</v>
      </c>
      <c r="PN87" s="30">
        <v>17845480</v>
      </c>
      <c r="PO87" s="30">
        <v>0</v>
      </c>
      <c r="PP87" s="30">
        <v>0</v>
      </c>
      <c r="PQ87" s="30">
        <v>0</v>
      </c>
      <c r="PR87" s="30">
        <v>0</v>
      </c>
      <c r="PS87" s="30">
        <v>0</v>
      </c>
      <c r="PT87" s="30">
        <v>0</v>
      </c>
      <c r="PU87" s="30">
        <v>0</v>
      </c>
      <c r="PV87" s="30">
        <v>0</v>
      </c>
      <c r="PW87" s="30">
        <v>0</v>
      </c>
      <c r="PX87" s="30">
        <v>0</v>
      </c>
      <c r="PY87" s="30">
        <v>0</v>
      </c>
      <c r="PZ87" s="30">
        <v>0</v>
      </c>
      <c r="QA87" s="30">
        <v>0</v>
      </c>
      <c r="QB87" s="30">
        <v>0</v>
      </c>
      <c r="QC87" s="30">
        <v>0</v>
      </c>
      <c r="QD87" s="30">
        <v>0</v>
      </c>
      <c r="QE87" s="30">
        <v>0</v>
      </c>
      <c r="QF87" s="30">
        <v>0</v>
      </c>
      <c r="QG87" s="30">
        <v>0</v>
      </c>
      <c r="QH87" s="30">
        <v>0</v>
      </c>
      <c r="QI87" s="30">
        <v>0</v>
      </c>
      <c r="QJ87" s="30">
        <v>0</v>
      </c>
      <c r="QK87" s="30">
        <v>0</v>
      </c>
      <c r="QL87" s="30">
        <v>0</v>
      </c>
      <c r="QM87" s="30">
        <v>0</v>
      </c>
      <c r="QN87" s="30">
        <v>0</v>
      </c>
      <c r="QO87" s="30">
        <v>190651577372</v>
      </c>
      <c r="QP87" s="30">
        <v>8396367416</v>
      </c>
      <c r="QQ87" s="30">
        <v>219435081</v>
      </c>
      <c r="QR87" s="30">
        <v>219405081</v>
      </c>
      <c r="QS87" s="30">
        <v>30000</v>
      </c>
      <c r="QT87" s="30">
        <v>0</v>
      </c>
      <c r="QU87" s="30">
        <v>0</v>
      </c>
      <c r="QV87" s="30">
        <v>0</v>
      </c>
      <c r="QW87" s="30">
        <v>664255916</v>
      </c>
      <c r="QX87" s="30">
        <v>661786053</v>
      </c>
      <c r="QY87" s="30">
        <v>2469863</v>
      </c>
      <c r="QZ87" s="30">
        <v>7512676419</v>
      </c>
      <c r="RA87" s="30">
        <v>0</v>
      </c>
      <c r="RB87" s="30">
        <v>171868000000</v>
      </c>
      <c r="RC87" s="30">
        <v>10000000000</v>
      </c>
      <c r="RD87" s="30">
        <v>10000000000</v>
      </c>
      <c r="RE87" s="30">
        <v>0</v>
      </c>
      <c r="RF87" s="30">
        <v>161868000000</v>
      </c>
      <c r="RG87" s="30">
        <v>0</v>
      </c>
      <c r="RH87" s="30">
        <v>161868000000</v>
      </c>
      <c r="RI87" s="30">
        <v>10387209956</v>
      </c>
      <c r="RJ87" s="30">
        <v>10269035868</v>
      </c>
      <c r="RK87" s="30">
        <v>10269035868</v>
      </c>
      <c r="RL87" s="30">
        <v>4882416639</v>
      </c>
      <c r="RM87" s="30">
        <v>367030197</v>
      </c>
      <c r="RN87" s="30">
        <v>104617412</v>
      </c>
      <c r="RO87" s="30">
        <v>1490625</v>
      </c>
      <c r="RP87" s="30">
        <v>0</v>
      </c>
      <c r="RQ87" s="30">
        <v>0</v>
      </c>
      <c r="RR87" s="30">
        <v>0</v>
      </c>
      <c r="RS87" s="30">
        <v>0</v>
      </c>
      <c r="RT87" s="30">
        <v>33167025</v>
      </c>
      <c r="RU87" s="30">
        <v>0</v>
      </c>
      <c r="RV87" s="30">
        <v>0</v>
      </c>
      <c r="RW87" s="30">
        <v>0</v>
      </c>
      <c r="RX87" s="30">
        <v>0</v>
      </c>
      <c r="RY87" s="30">
        <v>696500</v>
      </c>
      <c r="RZ87" s="30">
        <v>0</v>
      </c>
      <c r="SA87" s="30">
        <v>0</v>
      </c>
      <c r="SB87" s="30">
        <v>0</v>
      </c>
      <c r="SC87" s="30">
        <v>1370645</v>
      </c>
      <c r="SD87" s="30">
        <v>0</v>
      </c>
      <c r="SE87" s="30">
        <v>0</v>
      </c>
      <c r="SF87" s="30">
        <v>0</v>
      </c>
      <c r="SG87" s="30">
        <v>4773700229</v>
      </c>
      <c r="SH87" s="30">
        <v>95793588</v>
      </c>
      <c r="SI87" s="30">
        <v>0</v>
      </c>
      <c r="SJ87" s="30">
        <v>0</v>
      </c>
      <c r="SK87" s="30">
        <v>0</v>
      </c>
      <c r="SL87" s="30">
        <v>0</v>
      </c>
      <c r="SM87" s="30">
        <v>0</v>
      </c>
      <c r="SN87" s="30">
        <v>0</v>
      </c>
      <c r="SO87" s="30">
        <v>2896</v>
      </c>
      <c r="SP87" s="30">
        <v>0</v>
      </c>
      <c r="SQ87" s="30">
        <v>0</v>
      </c>
      <c r="SR87" s="30">
        <v>0</v>
      </c>
      <c r="SS87" s="30">
        <v>0</v>
      </c>
      <c r="ST87" s="30">
        <v>0</v>
      </c>
      <c r="SU87" s="30">
        <v>0</v>
      </c>
      <c r="SV87" s="30">
        <v>0</v>
      </c>
      <c r="SW87" s="30">
        <v>8750112</v>
      </c>
      <c r="SX87" s="30">
        <v>8750112</v>
      </c>
      <c r="SY87" s="30">
        <v>8750112</v>
      </c>
      <c r="SZ87" s="30">
        <v>8750112</v>
      </c>
      <c r="TA87" s="30">
        <v>0</v>
      </c>
      <c r="TB87" s="30">
        <v>0</v>
      </c>
      <c r="TC87" s="30">
        <v>0</v>
      </c>
      <c r="TD87" s="30">
        <v>0</v>
      </c>
      <c r="TE87" s="30">
        <v>8750112</v>
      </c>
      <c r="TF87" s="30">
        <v>8750112</v>
      </c>
      <c r="TG87" s="30">
        <v>0</v>
      </c>
      <c r="TH87" s="30">
        <v>0</v>
      </c>
      <c r="TI87" s="30">
        <f t="shared" si="39"/>
        <v>473138234</v>
      </c>
      <c r="TJ87" s="30">
        <f t="shared" si="31"/>
        <v>0</v>
      </c>
      <c r="TK87" s="30">
        <v>0</v>
      </c>
      <c r="TL87" s="30">
        <v>0</v>
      </c>
      <c r="TM87" s="30">
        <v>0</v>
      </c>
      <c r="TN87" s="30">
        <v>0</v>
      </c>
      <c r="TO87" s="30">
        <v>0</v>
      </c>
      <c r="TP87" s="30">
        <v>0</v>
      </c>
      <c r="TQ87" s="30">
        <v>0</v>
      </c>
      <c r="TR87" s="30">
        <v>0</v>
      </c>
      <c r="TS87" s="30">
        <v>0</v>
      </c>
      <c r="TT87" s="30">
        <v>0</v>
      </c>
      <c r="TU87" s="30">
        <v>118174088</v>
      </c>
      <c r="TV87" s="30">
        <v>0</v>
      </c>
      <c r="TW87" s="30">
        <v>40293391</v>
      </c>
      <c r="TX87" s="30">
        <v>68340697</v>
      </c>
      <c r="TY87" s="30">
        <v>9540000</v>
      </c>
      <c r="TZ87" s="30">
        <v>0</v>
      </c>
      <c r="UA87" s="30">
        <v>0</v>
      </c>
      <c r="UB87" s="30">
        <v>0</v>
      </c>
      <c r="UC87" s="30">
        <v>0</v>
      </c>
      <c r="UD87" s="30">
        <v>0</v>
      </c>
      <c r="UE87" s="30">
        <v>0</v>
      </c>
      <c r="UF87" s="30">
        <v>0</v>
      </c>
      <c r="UG87" s="30">
        <f t="shared" si="32"/>
        <v>366611898789</v>
      </c>
      <c r="UH87" s="1">
        <v>3948951140530</v>
      </c>
      <c r="UI87" s="1">
        <f>UH87-SUM($UG$76:UG87)</f>
        <v>0</v>
      </c>
    </row>
    <row r="88" spans="2:555">
      <c r="B88" s="58">
        <v>40909</v>
      </c>
      <c r="C88" s="42">
        <v>152052909194</v>
      </c>
      <c r="D88" s="42">
        <v>92046179369</v>
      </c>
      <c r="E88" s="42">
        <v>79289322509</v>
      </c>
      <c r="F88" s="42">
        <v>22254480</v>
      </c>
      <c r="G88" s="42">
        <v>1201560</v>
      </c>
      <c r="H88" s="42">
        <v>43812644208</v>
      </c>
      <c r="I88" s="42">
        <v>38366732532.945602</v>
      </c>
      <c r="J88" s="42">
        <v>5445911675.0543995</v>
      </c>
      <c r="K88" s="42">
        <v>0</v>
      </c>
      <c r="L88" s="42">
        <v>4646863729</v>
      </c>
      <c r="M88" s="42">
        <v>25220574510</v>
      </c>
      <c r="N88" s="42">
        <v>25220574510</v>
      </c>
      <c r="O88" s="42">
        <v>0</v>
      </c>
      <c r="P88" s="42">
        <v>1195330665</v>
      </c>
      <c r="Q88" s="42">
        <v>1950454825</v>
      </c>
      <c r="R88" s="42">
        <v>2439998532</v>
      </c>
      <c r="S88" s="42">
        <v>12756856860</v>
      </c>
      <c r="T88" s="42">
        <v>3678367000</v>
      </c>
      <c r="U88" s="42">
        <v>4327489000</v>
      </c>
      <c r="V88" s="42">
        <v>8005856000</v>
      </c>
      <c r="W88" s="42">
        <v>78168228</v>
      </c>
      <c r="X88" s="42">
        <v>1166384020</v>
      </c>
      <c r="Y88" s="42">
        <v>128718073</v>
      </c>
      <c r="Z88" s="42">
        <v>0</v>
      </c>
      <c r="AA88" s="42">
        <v>0</v>
      </c>
      <c r="AB88" s="42">
        <v>96067045</v>
      </c>
      <c r="AC88" s="42">
        <v>37206018</v>
      </c>
      <c r="AD88" s="42">
        <v>3232278163</v>
      </c>
      <c r="AE88" s="42">
        <v>12179313</v>
      </c>
      <c r="AF88" s="42">
        <v>12179313</v>
      </c>
      <c r="AG88" s="42">
        <v>0</v>
      </c>
      <c r="AH88" s="42">
        <v>0</v>
      </c>
      <c r="AI88" s="42">
        <v>60006729825</v>
      </c>
      <c r="AJ88" s="42">
        <v>42221399</v>
      </c>
      <c r="AK88" s="42">
        <v>42221399</v>
      </c>
      <c r="AL88" s="42">
        <v>0</v>
      </c>
      <c r="AM88" s="42">
        <v>0</v>
      </c>
      <c r="AN88" s="42">
        <v>0</v>
      </c>
      <c r="AO88" s="42">
        <v>2025342728</v>
      </c>
      <c r="AP88" s="42">
        <v>1942615183</v>
      </c>
      <c r="AQ88" s="42">
        <v>853844</v>
      </c>
      <c r="AR88" s="42">
        <v>13450811</v>
      </c>
      <c r="AS88" s="42">
        <v>87215</v>
      </c>
      <c r="AT88" s="42">
        <v>13355677</v>
      </c>
      <c r="AU88" s="42">
        <v>54883478</v>
      </c>
      <c r="AV88" s="42">
        <v>0</v>
      </c>
      <c r="AW88" s="42">
        <v>0</v>
      </c>
      <c r="AX88" s="42">
        <v>96520</v>
      </c>
      <c r="AY88" s="42">
        <v>0</v>
      </c>
      <c r="AZ88" s="42">
        <v>0</v>
      </c>
      <c r="BA88" s="42">
        <v>0</v>
      </c>
      <c r="BB88" s="42">
        <v>0</v>
      </c>
      <c r="BC88" s="42">
        <v>0</v>
      </c>
      <c r="BD88" s="42">
        <v>3411538573</v>
      </c>
      <c r="BE88" s="42">
        <v>586898</v>
      </c>
      <c r="BF88" s="42">
        <v>2389380979</v>
      </c>
      <c r="BG88" s="42">
        <v>764196240</v>
      </c>
      <c r="BH88" s="42">
        <v>199399</v>
      </c>
      <c r="BI88" s="42">
        <v>68316</v>
      </c>
      <c r="BJ88" s="42">
        <v>0</v>
      </c>
      <c r="BK88" s="42">
        <v>31051147</v>
      </c>
      <c r="BL88" s="42">
        <v>7103145</v>
      </c>
      <c r="BM88" s="42">
        <v>0</v>
      </c>
      <c r="BN88" s="42">
        <v>8171811</v>
      </c>
      <c r="BO88" s="42">
        <v>663016</v>
      </c>
      <c r="BP88" s="42">
        <v>0</v>
      </c>
      <c r="BQ88" s="42">
        <v>0</v>
      </c>
      <c r="BR88" s="42">
        <v>210117622</v>
      </c>
      <c r="BS88" s="42">
        <v>0</v>
      </c>
      <c r="BT88" s="42">
        <v>101998670</v>
      </c>
      <c r="BU88" s="42">
        <v>0</v>
      </c>
      <c r="BV88" s="42">
        <v>476943</v>
      </c>
      <c r="BW88" s="42">
        <v>326379</v>
      </c>
      <c r="BX88" s="42">
        <v>829087</v>
      </c>
      <c r="BY88" s="42">
        <v>100366261</v>
      </c>
      <c r="BZ88" s="42">
        <v>0</v>
      </c>
      <c r="CA88" s="42">
        <v>0</v>
      </c>
      <c r="CB88" s="42">
        <v>0</v>
      </c>
      <c r="CC88" s="42">
        <v>6044147805</v>
      </c>
      <c r="CD88" s="42">
        <v>10034057</v>
      </c>
      <c r="CE88" s="42">
        <v>2313083662</v>
      </c>
      <c r="CF88" s="42">
        <v>49763053</v>
      </c>
      <c r="CG88" s="42">
        <v>0</v>
      </c>
      <c r="CH88" s="42">
        <v>51809425</v>
      </c>
      <c r="CI88" s="42">
        <v>23854797</v>
      </c>
      <c r="CJ88" s="42">
        <v>1135264</v>
      </c>
      <c r="CK88" s="42">
        <v>6337641</v>
      </c>
      <c r="CL88" s="42">
        <v>6438696</v>
      </c>
      <c r="CM88" s="42">
        <v>496179</v>
      </c>
      <c r="CN88" s="42">
        <v>670997</v>
      </c>
      <c r="CO88" s="42">
        <v>114490</v>
      </c>
      <c r="CP88" s="42">
        <v>8661530</v>
      </c>
      <c r="CQ88" s="42">
        <v>0</v>
      </c>
      <c r="CR88" s="42">
        <v>0</v>
      </c>
      <c r="CS88" s="42">
        <v>2139482376</v>
      </c>
      <c r="CT88" s="42">
        <v>620347717</v>
      </c>
      <c r="CU88" s="42">
        <v>0</v>
      </c>
      <c r="CV88" s="42">
        <v>45114572</v>
      </c>
      <c r="CW88" s="42">
        <v>13949662</v>
      </c>
      <c r="CX88" s="42">
        <v>4903562</v>
      </c>
      <c r="CY88" s="42">
        <v>0</v>
      </c>
      <c r="CZ88" s="42">
        <v>1418126466</v>
      </c>
      <c r="DA88" s="42">
        <v>1258540842</v>
      </c>
      <c r="DB88" s="42">
        <v>149800764</v>
      </c>
      <c r="DC88" s="42">
        <v>0</v>
      </c>
      <c r="DD88" s="42">
        <v>9784860</v>
      </c>
      <c r="DE88" s="42">
        <v>0</v>
      </c>
      <c r="DF88" s="42">
        <v>23123937</v>
      </c>
      <c r="DG88" s="42">
        <v>13916460</v>
      </c>
      <c r="DH88" s="42">
        <v>22000551</v>
      </c>
      <c r="DI88" s="42">
        <v>0</v>
      </c>
      <c r="DJ88" s="42">
        <v>0</v>
      </c>
      <c r="DK88" s="42">
        <v>0</v>
      </c>
      <c r="DL88" s="42">
        <v>0</v>
      </c>
      <c r="DM88" s="42">
        <v>760612947</v>
      </c>
      <c r="DN88" s="42">
        <v>25423083</v>
      </c>
      <c r="DO88" s="42">
        <v>12039320</v>
      </c>
      <c r="DP88" s="42">
        <v>7199206</v>
      </c>
      <c r="DQ88" s="42">
        <v>4840114</v>
      </c>
      <c r="DR88" s="42">
        <v>673826891</v>
      </c>
      <c r="DS88" s="42">
        <v>14028168</v>
      </c>
      <c r="DT88" s="42">
        <v>12819730</v>
      </c>
      <c r="DU88" s="42">
        <v>1138480</v>
      </c>
      <c r="DV88" s="42">
        <v>69958</v>
      </c>
      <c r="DW88" s="42">
        <v>5948200</v>
      </c>
      <c r="DX88" s="42">
        <v>998200</v>
      </c>
      <c r="DY88" s="42">
        <v>415600</v>
      </c>
      <c r="DZ88" s="42">
        <v>0</v>
      </c>
      <c r="EA88" s="42">
        <v>4534400</v>
      </c>
      <c r="EB88" s="42">
        <v>0</v>
      </c>
      <c r="EC88" s="42">
        <v>185426084</v>
      </c>
      <c r="ED88" s="42">
        <v>25709</v>
      </c>
      <c r="EE88" s="42">
        <v>185373300</v>
      </c>
      <c r="EF88" s="42">
        <v>27075</v>
      </c>
      <c r="EG88" s="42">
        <v>23000864</v>
      </c>
      <c r="EH88" s="42">
        <v>22982200</v>
      </c>
      <c r="EI88" s="42">
        <v>0</v>
      </c>
      <c r="EJ88" s="42">
        <v>18664</v>
      </c>
      <c r="EK88" s="42">
        <v>33034572</v>
      </c>
      <c r="EL88" s="42">
        <v>18664</v>
      </c>
      <c r="EM88" s="42">
        <v>615899</v>
      </c>
      <c r="EN88" s="42">
        <v>19914061</v>
      </c>
      <c r="EO88" s="42">
        <v>2146315</v>
      </c>
      <c r="EP88" s="42">
        <v>298618</v>
      </c>
      <c r="EQ88" s="42">
        <v>55991</v>
      </c>
      <c r="ER88" s="42">
        <v>37327</v>
      </c>
      <c r="ES88" s="42">
        <v>1325116</v>
      </c>
      <c r="ET88" s="42">
        <v>429263</v>
      </c>
      <c r="EU88" s="42">
        <v>2932163</v>
      </c>
      <c r="EV88" s="42">
        <v>1197684</v>
      </c>
      <c r="EW88" s="42">
        <v>35647476</v>
      </c>
      <c r="EX88" s="42">
        <v>0</v>
      </c>
      <c r="EY88" s="42">
        <v>765208</v>
      </c>
      <c r="EZ88" s="42">
        <v>27286183</v>
      </c>
      <c r="FA88" s="42">
        <v>7596085</v>
      </c>
      <c r="FB88" s="42">
        <v>0</v>
      </c>
      <c r="FC88" s="42">
        <v>473141</v>
      </c>
      <c r="FD88" s="42">
        <v>0</v>
      </c>
      <c r="FE88" s="42">
        <v>0</v>
      </c>
      <c r="FF88" s="42">
        <v>349443600</v>
      </c>
      <c r="FG88" s="42">
        <v>49323653</v>
      </c>
      <c r="FH88" s="42">
        <v>1717051</v>
      </c>
      <c r="FI88" s="42">
        <v>25676501</v>
      </c>
      <c r="FJ88" s="42">
        <v>21220884</v>
      </c>
      <c r="FK88" s="42">
        <v>2158056</v>
      </c>
      <c r="FL88" s="42">
        <v>0</v>
      </c>
      <c r="FM88" s="42">
        <v>0</v>
      </c>
      <c r="FN88" s="42">
        <v>0</v>
      </c>
      <c r="FO88" s="42">
        <v>19062828</v>
      </c>
      <c r="FP88" s="42">
        <v>709217</v>
      </c>
      <c r="FQ88" s="42">
        <v>0</v>
      </c>
      <c r="FR88" s="42">
        <v>155133143</v>
      </c>
      <c r="FS88" s="42">
        <v>37995770</v>
      </c>
      <c r="FT88" s="42">
        <v>191333</v>
      </c>
      <c r="FU88" s="42">
        <v>15672913</v>
      </c>
      <c r="FV88" s="42">
        <v>12319706</v>
      </c>
      <c r="FW88" s="42">
        <v>262341</v>
      </c>
      <c r="FX88" s="42">
        <v>12057365</v>
      </c>
      <c r="FY88" s="42">
        <v>0</v>
      </c>
      <c r="FZ88" s="42">
        <v>149309</v>
      </c>
      <c r="GA88" s="42">
        <v>5884509</v>
      </c>
      <c r="GB88" s="42">
        <v>3778000</v>
      </c>
      <c r="GC88" s="42">
        <v>2591998</v>
      </c>
      <c r="GD88" s="42">
        <v>0</v>
      </c>
      <c r="GE88" s="42">
        <v>2591998</v>
      </c>
      <c r="GF88" s="42">
        <v>0</v>
      </c>
      <c r="GG88" s="42">
        <v>0</v>
      </c>
      <c r="GH88" s="42">
        <v>7015000</v>
      </c>
      <c r="GI88" s="42">
        <v>55318673</v>
      </c>
      <c r="GJ88" s="42">
        <v>55318673</v>
      </c>
      <c r="GK88" s="42">
        <v>0</v>
      </c>
      <c r="GL88" s="42">
        <v>52211702</v>
      </c>
      <c r="GM88" s="42">
        <v>5634071</v>
      </c>
      <c r="GN88" s="42">
        <v>2412000</v>
      </c>
      <c r="GO88" s="42">
        <v>0</v>
      </c>
      <c r="GP88" s="42">
        <v>26529084</v>
      </c>
      <c r="GQ88" s="42">
        <v>9122723</v>
      </c>
      <c r="GR88" s="42">
        <v>16500</v>
      </c>
      <c r="GS88" s="42">
        <v>0</v>
      </c>
      <c r="GT88" s="42">
        <v>8497324</v>
      </c>
      <c r="GU88" s="42">
        <v>578135190</v>
      </c>
      <c r="GV88" s="42">
        <v>0</v>
      </c>
      <c r="GW88" s="42">
        <v>0</v>
      </c>
      <c r="GX88" s="42">
        <v>0</v>
      </c>
      <c r="GY88" s="42">
        <v>0</v>
      </c>
      <c r="GZ88" s="42">
        <v>578135190</v>
      </c>
      <c r="HA88" s="42">
        <v>0</v>
      </c>
      <c r="HB88" s="42">
        <v>0</v>
      </c>
      <c r="HC88" s="42">
        <v>0</v>
      </c>
      <c r="HD88" s="42">
        <v>0</v>
      </c>
      <c r="HE88" s="42">
        <v>0</v>
      </c>
      <c r="HF88" s="42">
        <v>0</v>
      </c>
      <c r="HG88" s="42">
        <v>0</v>
      </c>
      <c r="HH88" s="42">
        <f t="shared" si="34"/>
        <v>514772690</v>
      </c>
      <c r="HI88" s="42">
        <f t="shared" si="35"/>
        <v>63362500</v>
      </c>
      <c r="HJ88" s="42">
        <v>514772690</v>
      </c>
      <c r="HK88" s="42">
        <v>63362500</v>
      </c>
      <c r="HL88" s="42">
        <v>0</v>
      </c>
      <c r="HM88" s="42">
        <v>0</v>
      </c>
      <c r="HN88" s="42">
        <v>0</v>
      </c>
      <c r="HO88" s="42">
        <v>0</v>
      </c>
      <c r="HP88" s="42">
        <v>26173460</v>
      </c>
      <c r="HQ88" s="42">
        <v>2689889</v>
      </c>
      <c r="HR88" s="42">
        <v>3803738</v>
      </c>
      <c r="HS88" s="42">
        <v>19679833</v>
      </c>
      <c r="HT88" s="42">
        <v>0</v>
      </c>
      <c r="HU88" s="42">
        <v>0</v>
      </c>
      <c r="HV88" s="42">
        <v>0</v>
      </c>
      <c r="HW88" s="42">
        <v>0</v>
      </c>
      <c r="HX88" s="42">
        <f t="shared" si="36"/>
        <v>514772690</v>
      </c>
      <c r="HY88" s="42">
        <f t="shared" si="37"/>
        <v>63362500</v>
      </c>
      <c r="HZ88" s="42">
        <v>44480655967</v>
      </c>
      <c r="IA88" s="42">
        <v>42286145330</v>
      </c>
      <c r="IB88" s="42">
        <v>42025936756</v>
      </c>
      <c r="IC88" s="42">
        <v>0</v>
      </c>
      <c r="ID88" s="42">
        <v>0</v>
      </c>
      <c r="IE88" s="42">
        <v>0</v>
      </c>
      <c r="IF88" s="42">
        <v>0</v>
      </c>
      <c r="IG88" s="42">
        <v>36371755192</v>
      </c>
      <c r="IH88" s="42">
        <v>36371755192</v>
      </c>
      <c r="II88" s="42">
        <v>0</v>
      </c>
      <c r="IJ88" s="42">
        <v>0</v>
      </c>
      <c r="IK88" s="42">
        <v>0</v>
      </c>
      <c r="IL88" s="42">
        <v>0</v>
      </c>
      <c r="IM88" s="42">
        <v>0</v>
      </c>
      <c r="IN88" s="42">
        <v>0</v>
      </c>
      <c r="IO88" s="42">
        <v>0</v>
      </c>
      <c r="IP88" s="42">
        <v>0</v>
      </c>
      <c r="IQ88" s="42">
        <v>3587523210</v>
      </c>
      <c r="IR88" s="42">
        <v>1852960373</v>
      </c>
      <c r="IS88" s="42">
        <v>217675364</v>
      </c>
      <c r="IT88" s="42">
        <v>163256523</v>
      </c>
      <c r="IU88" s="42">
        <v>3206591323</v>
      </c>
      <c r="IV88" s="42">
        <v>0</v>
      </c>
      <c r="IW88" s="42">
        <v>213697981</v>
      </c>
      <c r="IX88" s="42">
        <v>0</v>
      </c>
      <c r="IY88" s="42">
        <v>0</v>
      </c>
      <c r="IZ88" s="42">
        <v>0</v>
      </c>
      <c r="JA88" s="42">
        <v>0</v>
      </c>
      <c r="JB88" s="42">
        <v>0</v>
      </c>
      <c r="JC88" s="42">
        <v>0</v>
      </c>
      <c r="JD88" s="42">
        <v>0</v>
      </c>
      <c r="JE88" s="42">
        <v>0</v>
      </c>
      <c r="JF88" s="42">
        <v>0</v>
      </c>
      <c r="JG88" s="42">
        <v>0</v>
      </c>
      <c r="JH88" s="42">
        <v>0</v>
      </c>
      <c r="JI88" s="42">
        <v>0</v>
      </c>
      <c r="JJ88" s="59">
        <v>0</v>
      </c>
      <c r="JK88" s="59">
        <v>0</v>
      </c>
      <c r="JL88" s="59"/>
      <c r="JM88" s="42">
        <v>260208574</v>
      </c>
      <c r="JN88" s="42">
        <v>0</v>
      </c>
      <c r="JO88" s="42">
        <v>260208574</v>
      </c>
      <c r="JP88" s="42">
        <v>0</v>
      </c>
      <c r="JQ88" s="42">
        <v>0</v>
      </c>
      <c r="JR88" s="42">
        <v>0</v>
      </c>
      <c r="JS88" s="42">
        <v>0</v>
      </c>
      <c r="JT88" s="42">
        <v>0</v>
      </c>
      <c r="JU88" s="42">
        <v>0</v>
      </c>
      <c r="JV88" s="42">
        <v>0</v>
      </c>
      <c r="JW88" s="42">
        <v>0</v>
      </c>
      <c r="JX88" s="42">
        <v>0</v>
      </c>
      <c r="JY88" s="42">
        <v>0</v>
      </c>
      <c r="JZ88" s="42">
        <v>0</v>
      </c>
      <c r="KA88" s="42">
        <v>0</v>
      </c>
      <c r="KB88" s="42">
        <v>0</v>
      </c>
      <c r="KC88" s="42">
        <v>0</v>
      </c>
      <c r="KD88" s="42">
        <v>0</v>
      </c>
      <c r="KE88" s="42">
        <v>0</v>
      </c>
      <c r="KF88" s="42">
        <v>0</v>
      </c>
      <c r="KG88" s="42">
        <v>0</v>
      </c>
      <c r="KH88" s="42">
        <v>0</v>
      </c>
      <c r="KI88" s="42">
        <v>0</v>
      </c>
      <c r="KJ88" s="59">
        <v>0</v>
      </c>
      <c r="KK88" s="59">
        <v>0</v>
      </c>
      <c r="KL88" s="59">
        <v>0</v>
      </c>
      <c r="KM88" s="42">
        <v>2194510637</v>
      </c>
      <c r="KN88" s="42">
        <v>1165212184</v>
      </c>
      <c r="KO88" s="42">
        <v>30124035</v>
      </c>
      <c r="KP88" s="42">
        <v>2655970</v>
      </c>
      <c r="KQ88" s="42">
        <v>3561399</v>
      </c>
      <c r="KR88" s="42">
        <v>0</v>
      </c>
      <c r="KS88" s="42">
        <v>1589231</v>
      </c>
      <c r="KT88" s="42">
        <v>3493691</v>
      </c>
      <c r="KU88" s="42">
        <v>0</v>
      </c>
      <c r="KV88" s="42">
        <v>56266992</v>
      </c>
      <c r="KW88" s="42">
        <v>0</v>
      </c>
      <c r="KX88" s="42">
        <v>712868</v>
      </c>
      <c r="KY88" s="42">
        <v>3844413</v>
      </c>
      <c r="KZ88" s="42">
        <v>7121504</v>
      </c>
      <c r="LA88" s="42">
        <v>17097065</v>
      </c>
      <c r="LB88" s="42">
        <v>4464918</v>
      </c>
      <c r="LC88" s="42">
        <v>4629599</v>
      </c>
      <c r="LD88" s="42">
        <v>327314468</v>
      </c>
      <c r="LE88" s="42">
        <v>262925</v>
      </c>
      <c r="LF88" s="42">
        <v>3407720</v>
      </c>
      <c r="LG88" s="42">
        <v>0</v>
      </c>
      <c r="LH88" s="42">
        <v>5034668</v>
      </c>
      <c r="LI88" s="42">
        <v>21810842</v>
      </c>
      <c r="LJ88" s="42">
        <v>0</v>
      </c>
      <c r="LK88" s="42">
        <v>0</v>
      </c>
      <c r="LL88" s="42">
        <v>505946</v>
      </c>
      <c r="LM88" s="42">
        <v>1158019</v>
      </c>
      <c r="LN88" s="42">
        <v>4028770</v>
      </c>
      <c r="LO88" s="42">
        <v>36761619</v>
      </c>
      <c r="LP88" s="42">
        <v>1041076</v>
      </c>
      <c r="LQ88" s="42">
        <v>100978125</v>
      </c>
      <c r="LR88" s="42">
        <v>423365</v>
      </c>
      <c r="LS88" s="42">
        <v>94416285</v>
      </c>
      <c r="LT88" s="42">
        <v>0</v>
      </c>
      <c r="LU88" s="42">
        <v>189288259</v>
      </c>
      <c r="LV88" s="42">
        <v>270768</v>
      </c>
      <c r="LW88" s="42">
        <v>4392328</v>
      </c>
      <c r="LX88" s="42">
        <v>1398935</v>
      </c>
      <c r="LY88" s="42">
        <v>1069471</v>
      </c>
      <c r="LZ88" s="42">
        <v>0</v>
      </c>
      <c r="MA88" s="42">
        <v>0</v>
      </c>
      <c r="MB88" s="42">
        <v>23033867</v>
      </c>
      <c r="MC88" s="42">
        <v>0</v>
      </c>
      <c r="MD88" s="42">
        <v>0</v>
      </c>
      <c r="ME88" s="42">
        <v>39932778</v>
      </c>
      <c r="MF88" s="42">
        <v>26815673</v>
      </c>
      <c r="MG88" s="42">
        <v>10390861</v>
      </c>
      <c r="MH88" s="42">
        <v>0</v>
      </c>
      <c r="MI88" s="42">
        <v>0</v>
      </c>
      <c r="MJ88" s="42">
        <v>0</v>
      </c>
      <c r="MK88" s="42">
        <v>0</v>
      </c>
      <c r="ML88" s="42">
        <v>0</v>
      </c>
      <c r="MM88" s="42">
        <v>0</v>
      </c>
      <c r="MN88" s="42">
        <v>0</v>
      </c>
      <c r="MO88" s="42">
        <v>0</v>
      </c>
      <c r="MP88" s="42">
        <v>0</v>
      </c>
      <c r="MQ88" s="42">
        <v>83825684</v>
      </c>
      <c r="MR88" s="42">
        <v>0</v>
      </c>
      <c r="MS88" s="42">
        <v>7507573563</v>
      </c>
      <c r="MT88" s="42">
        <v>6316694684</v>
      </c>
      <c r="MU88" s="42">
        <v>5822782364</v>
      </c>
      <c r="MV88" s="42">
        <v>288900036</v>
      </c>
      <c r="MW88" s="42">
        <v>0</v>
      </c>
      <c r="MX88" s="42">
        <v>0</v>
      </c>
      <c r="MY88" s="42">
        <v>0</v>
      </c>
      <c r="MZ88" s="42">
        <v>5533882328</v>
      </c>
      <c r="NA88" s="42">
        <v>5324592319</v>
      </c>
      <c r="NB88" s="42">
        <v>5324592319</v>
      </c>
      <c r="NC88" s="42">
        <v>0</v>
      </c>
      <c r="ND88" s="42">
        <v>209290009</v>
      </c>
      <c r="NE88" s="42">
        <v>209290009</v>
      </c>
      <c r="NF88" s="42">
        <v>0</v>
      </c>
      <c r="NG88" s="42">
        <v>0</v>
      </c>
      <c r="NH88" s="42">
        <v>0</v>
      </c>
      <c r="NI88" s="42">
        <v>0</v>
      </c>
      <c r="NJ88" s="42">
        <v>0</v>
      </c>
      <c r="NK88" s="42">
        <v>0</v>
      </c>
      <c r="NL88" s="42">
        <v>0</v>
      </c>
      <c r="NM88" s="42">
        <v>493912320</v>
      </c>
      <c r="NN88" s="42">
        <v>0</v>
      </c>
      <c r="NO88" s="42">
        <v>0</v>
      </c>
      <c r="NP88" s="42">
        <v>0</v>
      </c>
      <c r="NQ88" s="42">
        <v>0</v>
      </c>
      <c r="NR88" s="42">
        <v>0</v>
      </c>
      <c r="NS88" s="42">
        <v>0</v>
      </c>
      <c r="NT88" s="42">
        <v>493912320</v>
      </c>
      <c r="NU88" s="42">
        <v>493912320</v>
      </c>
      <c r="NV88" s="42">
        <v>0</v>
      </c>
      <c r="NW88" s="42">
        <v>0</v>
      </c>
      <c r="NX88" s="42">
        <v>0</v>
      </c>
      <c r="NY88" s="42">
        <v>0</v>
      </c>
      <c r="NZ88" s="42">
        <v>0</v>
      </c>
      <c r="OA88" s="42">
        <v>3808674</v>
      </c>
      <c r="OB88" s="42">
        <v>0</v>
      </c>
      <c r="OC88" s="42">
        <v>0</v>
      </c>
      <c r="OD88" s="42">
        <v>0</v>
      </c>
      <c r="OE88" s="42">
        <v>0</v>
      </c>
      <c r="OF88" s="42">
        <v>0</v>
      </c>
      <c r="OG88" s="42">
        <v>0</v>
      </c>
      <c r="OH88" s="42">
        <v>0</v>
      </c>
      <c r="OI88" s="42">
        <v>0</v>
      </c>
      <c r="OJ88" s="42">
        <v>3808674</v>
      </c>
      <c r="OK88" s="42">
        <v>0</v>
      </c>
      <c r="OL88" s="42">
        <v>0</v>
      </c>
      <c r="OM88" s="42">
        <v>0</v>
      </c>
      <c r="ON88" s="42">
        <v>0</v>
      </c>
      <c r="OO88" s="42">
        <v>3808674</v>
      </c>
      <c r="OP88" s="42">
        <v>3808674</v>
      </c>
      <c r="OQ88" s="42">
        <v>0</v>
      </c>
      <c r="OR88" s="42">
        <v>0</v>
      </c>
      <c r="OS88" s="42">
        <v>1187070205</v>
      </c>
      <c r="OT88" s="42">
        <v>1175962473</v>
      </c>
      <c r="OU88" s="42">
        <v>1175962473</v>
      </c>
      <c r="OV88" s="42">
        <v>1175962473</v>
      </c>
      <c r="OW88" s="42">
        <v>0</v>
      </c>
      <c r="OX88" s="42">
        <v>0</v>
      </c>
      <c r="OY88" s="42">
        <v>0</v>
      </c>
      <c r="OZ88" s="42">
        <v>11107732</v>
      </c>
      <c r="PA88" s="42">
        <v>0</v>
      </c>
      <c r="PB88" s="42">
        <v>0</v>
      </c>
      <c r="PC88" s="42">
        <v>0</v>
      </c>
      <c r="PD88" s="42">
        <v>0</v>
      </c>
      <c r="PE88" s="42">
        <v>0</v>
      </c>
      <c r="PF88" s="42">
        <v>0</v>
      </c>
      <c r="PG88" s="42">
        <v>0</v>
      </c>
      <c r="PH88" s="42">
        <v>0</v>
      </c>
      <c r="PI88" s="42">
        <v>0</v>
      </c>
      <c r="PJ88" s="42">
        <v>0</v>
      </c>
      <c r="PK88" s="42">
        <v>0</v>
      </c>
      <c r="PL88" s="42">
        <v>0</v>
      </c>
      <c r="PM88" s="42">
        <v>11107732</v>
      </c>
      <c r="PN88" s="42">
        <v>11107732</v>
      </c>
      <c r="PO88" s="42">
        <v>0</v>
      </c>
      <c r="PP88" s="42">
        <v>0</v>
      </c>
      <c r="PQ88" s="42">
        <v>0</v>
      </c>
      <c r="PR88" s="42">
        <v>0</v>
      </c>
      <c r="PS88" s="42">
        <v>0</v>
      </c>
      <c r="PT88" s="42">
        <v>0</v>
      </c>
      <c r="PU88" s="42">
        <v>0</v>
      </c>
      <c r="PV88" s="42">
        <v>0</v>
      </c>
      <c r="PW88" s="42">
        <v>0</v>
      </c>
      <c r="PX88" s="42">
        <v>0</v>
      </c>
      <c r="PY88" s="42">
        <v>0</v>
      </c>
      <c r="PZ88" s="42">
        <v>0</v>
      </c>
      <c r="QA88" s="42">
        <v>0</v>
      </c>
      <c r="QB88" s="42">
        <v>0</v>
      </c>
      <c r="QC88" s="42">
        <v>0</v>
      </c>
      <c r="QD88" s="42">
        <v>0</v>
      </c>
      <c r="QE88" s="42">
        <v>0</v>
      </c>
      <c r="QF88" s="42">
        <v>0</v>
      </c>
      <c r="QG88" s="42">
        <v>0</v>
      </c>
      <c r="QH88" s="42">
        <v>0</v>
      </c>
      <c r="QI88" s="42">
        <v>0</v>
      </c>
      <c r="QJ88" s="42">
        <v>0</v>
      </c>
      <c r="QK88" s="42">
        <v>0</v>
      </c>
      <c r="QL88" s="42">
        <v>0</v>
      </c>
      <c r="QM88" s="42">
        <v>0</v>
      </c>
      <c r="QN88" s="42">
        <v>0</v>
      </c>
      <c r="QO88" s="42">
        <v>126292934833</v>
      </c>
      <c r="QP88" s="42">
        <v>750486567</v>
      </c>
      <c r="QQ88" s="42">
        <v>319768087</v>
      </c>
      <c r="QR88" s="42">
        <v>218127091</v>
      </c>
      <c r="QS88" s="42">
        <v>101640996</v>
      </c>
      <c r="QT88" s="42">
        <v>0</v>
      </c>
      <c r="QU88" s="42">
        <v>0</v>
      </c>
      <c r="QV88" s="42">
        <v>0</v>
      </c>
      <c r="QW88" s="42">
        <v>430718480</v>
      </c>
      <c r="QX88" s="42">
        <v>430363721</v>
      </c>
      <c r="QY88" s="42">
        <v>354759</v>
      </c>
      <c r="QZ88" s="42">
        <v>0</v>
      </c>
      <c r="RA88" s="42">
        <v>0</v>
      </c>
      <c r="RB88" s="42">
        <v>0</v>
      </c>
      <c r="RC88" s="42">
        <v>0</v>
      </c>
      <c r="RD88" s="42">
        <v>0</v>
      </c>
      <c r="RE88" s="42">
        <v>0</v>
      </c>
      <c r="RF88" s="42">
        <v>0</v>
      </c>
      <c r="RG88" s="42">
        <v>0</v>
      </c>
      <c r="RH88" s="42">
        <v>0</v>
      </c>
      <c r="RI88" s="42">
        <v>125542448266</v>
      </c>
      <c r="RJ88" s="42">
        <v>5107214829</v>
      </c>
      <c r="RK88" s="42">
        <v>5107214829</v>
      </c>
      <c r="RL88" s="42">
        <v>4346770628</v>
      </c>
      <c r="RM88" s="42">
        <v>274631651</v>
      </c>
      <c r="RN88" s="42">
        <v>101468751</v>
      </c>
      <c r="RO88" s="42">
        <v>1606182</v>
      </c>
      <c r="RP88" s="42">
        <v>0</v>
      </c>
      <c r="RQ88" s="42">
        <v>0</v>
      </c>
      <c r="RR88" s="42">
        <v>0</v>
      </c>
      <c r="RS88" s="42">
        <v>0</v>
      </c>
      <c r="RT88" s="42">
        <v>0</v>
      </c>
      <c r="RU88" s="42">
        <v>0</v>
      </c>
      <c r="RV88" s="42">
        <v>2025102</v>
      </c>
      <c r="RW88" s="42">
        <v>2421578</v>
      </c>
      <c r="RX88" s="42">
        <v>0</v>
      </c>
      <c r="RY88" s="42">
        <v>0</v>
      </c>
      <c r="RZ88" s="42">
        <v>0</v>
      </c>
      <c r="SA88" s="42">
        <v>0</v>
      </c>
      <c r="SB88" s="42">
        <v>0</v>
      </c>
      <c r="SC88" s="42">
        <v>0</v>
      </c>
      <c r="SD88" s="42">
        <v>0</v>
      </c>
      <c r="SE88" s="42">
        <v>0</v>
      </c>
      <c r="SF88" s="42">
        <v>0</v>
      </c>
      <c r="SG88" s="42">
        <v>70208</v>
      </c>
      <c r="SH88" s="42">
        <v>97185498</v>
      </c>
      <c r="SI88" s="42">
        <v>0</v>
      </c>
      <c r="SJ88" s="42">
        <v>0</v>
      </c>
      <c r="SK88" s="42">
        <v>0</v>
      </c>
      <c r="SL88" s="42">
        <v>0</v>
      </c>
      <c r="SM88" s="42">
        <v>0</v>
      </c>
      <c r="SN88" s="42">
        <v>239139159</v>
      </c>
      <c r="SO88" s="42">
        <v>0</v>
      </c>
      <c r="SP88" s="42">
        <v>0</v>
      </c>
      <c r="SQ88" s="42">
        <v>0</v>
      </c>
      <c r="SR88" s="42">
        <v>0</v>
      </c>
      <c r="SS88" s="42">
        <v>41896072</v>
      </c>
      <c r="ST88" s="42">
        <v>0</v>
      </c>
      <c r="SU88" s="42">
        <v>0</v>
      </c>
      <c r="SV88" s="42">
        <v>0</v>
      </c>
      <c r="SW88" s="42">
        <v>0</v>
      </c>
      <c r="SX88" s="42">
        <v>0</v>
      </c>
      <c r="SY88" s="42">
        <v>0</v>
      </c>
      <c r="SZ88" s="42">
        <v>0</v>
      </c>
      <c r="TA88" s="42">
        <v>0</v>
      </c>
      <c r="TB88" s="42">
        <v>0</v>
      </c>
      <c r="TC88" s="42">
        <v>0</v>
      </c>
      <c r="TD88" s="42">
        <v>0</v>
      </c>
      <c r="TE88" s="42">
        <v>0</v>
      </c>
      <c r="TF88" s="42">
        <v>0</v>
      </c>
      <c r="TG88" s="42">
        <v>0</v>
      </c>
      <c r="TH88" s="42">
        <v>0</v>
      </c>
      <c r="TI88" s="42">
        <f t="shared" si="39"/>
        <v>377706584</v>
      </c>
      <c r="TJ88" s="42">
        <f t="shared" si="31"/>
        <v>120000000000</v>
      </c>
      <c r="TK88" s="42">
        <v>120400000000</v>
      </c>
      <c r="TL88" s="42">
        <v>120000000000</v>
      </c>
      <c r="TM88" s="42">
        <v>400000000</v>
      </c>
      <c r="TN88" s="42">
        <v>400000000</v>
      </c>
      <c r="TO88" s="42">
        <v>0</v>
      </c>
      <c r="TP88" s="42">
        <v>0</v>
      </c>
      <c r="TQ88" s="42">
        <v>0</v>
      </c>
      <c r="TR88" s="42">
        <v>0</v>
      </c>
      <c r="TS88" s="42">
        <v>0</v>
      </c>
      <c r="TT88" s="42">
        <v>0</v>
      </c>
      <c r="TU88" s="42">
        <v>35233437</v>
      </c>
      <c r="TV88" s="42">
        <v>0</v>
      </c>
      <c r="TW88" s="42">
        <v>26233437</v>
      </c>
      <c r="TX88" s="42">
        <v>0</v>
      </c>
      <c r="TY88" s="42">
        <v>9000000</v>
      </c>
      <c r="TZ88" s="42">
        <v>0</v>
      </c>
      <c r="UA88" s="42">
        <v>0</v>
      </c>
      <c r="UB88" s="42">
        <v>0</v>
      </c>
      <c r="UC88" s="42">
        <v>0</v>
      </c>
      <c r="UD88" s="42">
        <v>0</v>
      </c>
      <c r="UE88" s="42">
        <v>0</v>
      </c>
      <c r="UF88" s="42">
        <v>0</v>
      </c>
      <c r="UG88" s="42">
        <f t="shared" si="32"/>
        <v>285853417590</v>
      </c>
      <c r="UH88" s="20">
        <v>285853417590</v>
      </c>
      <c r="UI88" s="1">
        <f>UH88-SUM($UG$88:UG88)</f>
        <v>0</v>
      </c>
    </row>
    <row r="89" spans="2:555">
      <c r="B89" s="58">
        <v>40940</v>
      </c>
      <c r="C89" s="30">
        <v>158142745254</v>
      </c>
      <c r="D89" s="30">
        <v>85780287279</v>
      </c>
      <c r="E89" s="30">
        <v>74671128034</v>
      </c>
      <c r="F89" s="30">
        <v>19356480</v>
      </c>
      <c r="G89" s="30">
        <v>1547520</v>
      </c>
      <c r="H89" s="30">
        <v>29100397879</v>
      </c>
      <c r="I89" s="30">
        <v>25483218422.694702</v>
      </c>
      <c r="J89" s="30">
        <v>3617179456.3052998</v>
      </c>
      <c r="K89" s="30">
        <v>0</v>
      </c>
      <c r="L89" s="30">
        <v>6729705711</v>
      </c>
      <c r="M89" s="30">
        <v>31770078314</v>
      </c>
      <c r="N89" s="30">
        <v>31770078314</v>
      </c>
      <c r="O89" s="30">
        <v>0</v>
      </c>
      <c r="P89" s="30">
        <v>1417368804</v>
      </c>
      <c r="Q89" s="30">
        <v>3252852264</v>
      </c>
      <c r="R89" s="30">
        <v>2379821062</v>
      </c>
      <c r="S89" s="30">
        <v>11109159245</v>
      </c>
      <c r="T89" s="30">
        <v>3109659000</v>
      </c>
      <c r="U89" s="30">
        <v>3658422000</v>
      </c>
      <c r="V89" s="30">
        <v>6768081000</v>
      </c>
      <c r="W89" s="30">
        <v>337076872</v>
      </c>
      <c r="X89" s="30">
        <v>769689597</v>
      </c>
      <c r="Y89" s="30">
        <v>105826332</v>
      </c>
      <c r="Z89" s="30">
        <v>0</v>
      </c>
      <c r="AA89" s="30">
        <v>0</v>
      </c>
      <c r="AB89" s="30">
        <v>102481363</v>
      </c>
      <c r="AC89" s="30">
        <v>15561984</v>
      </c>
      <c r="AD89" s="30">
        <v>2976365421</v>
      </c>
      <c r="AE89" s="30">
        <v>34076676</v>
      </c>
      <c r="AF89" s="30">
        <v>34076676</v>
      </c>
      <c r="AG89" s="30">
        <v>0</v>
      </c>
      <c r="AH89" s="30">
        <v>0</v>
      </c>
      <c r="AI89" s="30">
        <v>72362457975</v>
      </c>
      <c r="AJ89" s="30">
        <v>573948760</v>
      </c>
      <c r="AK89" s="30">
        <v>52218829</v>
      </c>
      <c r="AL89" s="30">
        <v>1175000</v>
      </c>
      <c r="AM89" s="30">
        <v>520554931</v>
      </c>
      <c r="AN89" s="30">
        <v>0</v>
      </c>
      <c r="AO89" s="30">
        <v>2060457332</v>
      </c>
      <c r="AP89" s="30">
        <v>2029801069</v>
      </c>
      <c r="AQ89" s="30">
        <v>553319</v>
      </c>
      <c r="AR89" s="30">
        <v>19540609</v>
      </c>
      <c r="AS89" s="30">
        <v>78045</v>
      </c>
      <c r="AT89" s="30">
        <v>5849290</v>
      </c>
      <c r="AU89" s="30">
        <v>1030000</v>
      </c>
      <c r="AV89" s="30">
        <v>0</v>
      </c>
      <c r="AW89" s="30">
        <v>0</v>
      </c>
      <c r="AX89" s="30">
        <v>3605000</v>
      </c>
      <c r="AY89" s="30">
        <v>0</v>
      </c>
      <c r="AZ89" s="30">
        <v>0</v>
      </c>
      <c r="BA89" s="30">
        <v>0</v>
      </c>
      <c r="BB89" s="30">
        <v>0</v>
      </c>
      <c r="BC89" s="30">
        <v>0</v>
      </c>
      <c r="BD89" s="30">
        <v>5062203259</v>
      </c>
      <c r="BE89" s="30">
        <v>736472</v>
      </c>
      <c r="BF89" s="30">
        <v>3707720561</v>
      </c>
      <c r="BG89" s="30">
        <v>971688663</v>
      </c>
      <c r="BH89" s="30">
        <v>59065634</v>
      </c>
      <c r="BI89" s="30">
        <v>335611</v>
      </c>
      <c r="BJ89" s="30">
        <v>6279</v>
      </c>
      <c r="BK89" s="30">
        <v>76984096</v>
      </c>
      <c r="BL89" s="30">
        <v>6355844</v>
      </c>
      <c r="BM89" s="30">
        <v>0</v>
      </c>
      <c r="BN89" s="30">
        <v>7075809</v>
      </c>
      <c r="BO89" s="30">
        <v>2481821</v>
      </c>
      <c r="BP89" s="30">
        <v>0</v>
      </c>
      <c r="BQ89" s="30">
        <v>0</v>
      </c>
      <c r="BR89" s="30">
        <v>229752469</v>
      </c>
      <c r="BS89" s="30">
        <v>0</v>
      </c>
      <c r="BT89" s="30">
        <v>190506342</v>
      </c>
      <c r="BU89" s="30">
        <v>0</v>
      </c>
      <c r="BV89" s="30">
        <v>835258</v>
      </c>
      <c r="BW89" s="30">
        <v>283764</v>
      </c>
      <c r="BX89" s="30">
        <v>829087</v>
      </c>
      <c r="BY89" s="30">
        <v>188558233</v>
      </c>
      <c r="BZ89" s="30">
        <v>0</v>
      </c>
      <c r="CA89" s="30">
        <v>0</v>
      </c>
      <c r="CB89" s="30">
        <v>0</v>
      </c>
      <c r="CC89" s="30">
        <v>1933932423</v>
      </c>
      <c r="CD89" s="30">
        <v>9836810</v>
      </c>
      <c r="CE89" s="30">
        <v>8218741657</v>
      </c>
      <c r="CF89" s="30">
        <v>153865729</v>
      </c>
      <c r="CG89" s="30">
        <v>5118490722</v>
      </c>
      <c r="CH89" s="30">
        <v>223923514</v>
      </c>
      <c r="CI89" s="30">
        <v>26019287</v>
      </c>
      <c r="CJ89" s="30">
        <v>1695467</v>
      </c>
      <c r="CK89" s="30">
        <v>5042368</v>
      </c>
      <c r="CL89" s="30">
        <v>3286637</v>
      </c>
      <c r="CM89" s="30">
        <v>1086362</v>
      </c>
      <c r="CN89" s="30">
        <v>1894100</v>
      </c>
      <c r="CO89" s="30">
        <v>365431</v>
      </c>
      <c r="CP89" s="30">
        <v>12648922</v>
      </c>
      <c r="CQ89" s="30">
        <v>0</v>
      </c>
      <c r="CR89" s="30">
        <v>0</v>
      </c>
      <c r="CS89" s="30">
        <v>2423422439</v>
      </c>
      <c r="CT89" s="30">
        <v>843843474</v>
      </c>
      <c r="CU89" s="30">
        <v>0</v>
      </c>
      <c r="CV89" s="30">
        <v>37867008</v>
      </c>
      <c r="CW89" s="30">
        <v>15127061</v>
      </c>
      <c r="CX89" s="30">
        <v>5070220</v>
      </c>
      <c r="CY89" s="30">
        <v>0</v>
      </c>
      <c r="CZ89" s="30">
        <v>1494940672</v>
      </c>
      <c r="DA89" s="30">
        <v>1321217694</v>
      </c>
      <c r="DB89" s="30">
        <v>146658208</v>
      </c>
      <c r="DC89" s="30">
        <v>0</v>
      </c>
      <c r="DD89" s="30">
        <v>27064770</v>
      </c>
      <c r="DE89" s="30">
        <v>0</v>
      </c>
      <c r="DF89" s="30">
        <v>17100869</v>
      </c>
      <c r="DG89" s="30">
        <v>9473135</v>
      </c>
      <c r="DH89" s="30">
        <v>13991717</v>
      </c>
      <c r="DI89" s="30">
        <v>471299</v>
      </c>
      <c r="DJ89" s="30">
        <v>0</v>
      </c>
      <c r="DK89" s="30">
        <v>471299</v>
      </c>
      <c r="DL89" s="30">
        <v>0</v>
      </c>
      <c r="DM89" s="30">
        <v>861580373</v>
      </c>
      <c r="DN89" s="30">
        <v>33750414</v>
      </c>
      <c r="DO89" s="30">
        <v>10022909</v>
      </c>
      <c r="DP89" s="30">
        <v>5671015</v>
      </c>
      <c r="DQ89" s="30">
        <v>4351894</v>
      </c>
      <c r="DR89" s="30">
        <v>774372239</v>
      </c>
      <c r="DS89" s="30">
        <v>16979179</v>
      </c>
      <c r="DT89" s="30">
        <v>15880375</v>
      </c>
      <c r="DU89" s="30">
        <v>1063825</v>
      </c>
      <c r="DV89" s="30">
        <v>34979</v>
      </c>
      <c r="DW89" s="30">
        <v>8529000</v>
      </c>
      <c r="DX89" s="30">
        <v>1041600</v>
      </c>
      <c r="DY89" s="30">
        <v>623400</v>
      </c>
      <c r="DZ89" s="30">
        <v>0</v>
      </c>
      <c r="EA89" s="30">
        <v>6864000</v>
      </c>
      <c r="EB89" s="30">
        <v>0</v>
      </c>
      <c r="EC89" s="30">
        <v>158258745</v>
      </c>
      <c r="ED89" s="30">
        <v>0</v>
      </c>
      <c r="EE89" s="30">
        <v>158235000</v>
      </c>
      <c r="EF89" s="30">
        <v>23745</v>
      </c>
      <c r="EG89" s="30">
        <v>28569200</v>
      </c>
      <c r="EH89" s="30">
        <v>28569200</v>
      </c>
      <c r="EI89" s="30">
        <v>0</v>
      </c>
      <c r="EJ89" s="30">
        <v>0</v>
      </c>
      <c r="EK89" s="30">
        <v>49423190</v>
      </c>
      <c r="EL89" s="30">
        <v>-34670</v>
      </c>
      <c r="EM89" s="30">
        <v>765208</v>
      </c>
      <c r="EN89" s="30">
        <v>27211528</v>
      </c>
      <c r="EO89" s="30">
        <v>2204282</v>
      </c>
      <c r="EP89" s="30">
        <v>355597</v>
      </c>
      <c r="EQ89" s="30">
        <v>18664</v>
      </c>
      <c r="ER89" s="30">
        <v>55991</v>
      </c>
      <c r="ES89" s="30">
        <v>1176795</v>
      </c>
      <c r="ET89" s="30">
        <v>597235</v>
      </c>
      <c r="EU89" s="30">
        <v>4161983</v>
      </c>
      <c r="EV89" s="30">
        <v>1775514</v>
      </c>
      <c r="EW89" s="30">
        <v>43000934</v>
      </c>
      <c r="EX89" s="30">
        <v>0</v>
      </c>
      <c r="EY89" s="30">
        <v>727880</v>
      </c>
      <c r="EZ89" s="30">
        <v>34397015</v>
      </c>
      <c r="FA89" s="30">
        <v>7876039</v>
      </c>
      <c r="FB89" s="30">
        <v>0</v>
      </c>
      <c r="FC89" s="30">
        <v>48946</v>
      </c>
      <c r="FD89" s="30">
        <v>0</v>
      </c>
      <c r="FE89" s="30">
        <v>0</v>
      </c>
      <c r="FF89" s="30">
        <v>433479200</v>
      </c>
      <c r="FG89" s="30">
        <v>43434811</v>
      </c>
      <c r="FH89" s="30">
        <v>1007834</v>
      </c>
      <c r="FI89" s="30">
        <v>32991600</v>
      </c>
      <c r="FJ89" s="30">
        <v>8182629</v>
      </c>
      <c r="FK89" s="30">
        <v>1258866</v>
      </c>
      <c r="FL89" s="30">
        <v>0</v>
      </c>
      <c r="FM89" s="30">
        <v>0</v>
      </c>
      <c r="FN89" s="30">
        <v>0</v>
      </c>
      <c r="FO89" s="30">
        <v>6923763</v>
      </c>
      <c r="FP89" s="30">
        <v>1252748</v>
      </c>
      <c r="FQ89" s="30">
        <v>0</v>
      </c>
      <c r="FR89" s="30">
        <v>237071429</v>
      </c>
      <c r="FS89" s="30">
        <v>45000431</v>
      </c>
      <c r="FT89" s="30">
        <v>286999</v>
      </c>
      <c r="FU89" s="30">
        <v>20305495</v>
      </c>
      <c r="FV89" s="30">
        <v>15255515</v>
      </c>
      <c r="FW89" s="30">
        <v>367277</v>
      </c>
      <c r="FX89" s="30">
        <v>14888238</v>
      </c>
      <c r="FY89" s="30">
        <v>0</v>
      </c>
      <c r="FZ89" s="30">
        <v>242627</v>
      </c>
      <c r="GA89" s="30">
        <v>5320695</v>
      </c>
      <c r="GB89" s="30">
        <v>3589100</v>
      </c>
      <c r="GC89" s="30">
        <v>6257813</v>
      </c>
      <c r="GD89" s="30">
        <v>0</v>
      </c>
      <c r="GE89" s="30">
        <v>6257813</v>
      </c>
      <c r="GF89" s="30">
        <v>0</v>
      </c>
      <c r="GG89" s="30">
        <v>0</v>
      </c>
      <c r="GH89" s="30">
        <v>9759000</v>
      </c>
      <c r="GI89" s="30">
        <v>63527665</v>
      </c>
      <c r="GJ89" s="30">
        <v>63527665</v>
      </c>
      <c r="GK89" s="30">
        <v>0</v>
      </c>
      <c r="GL89" s="30">
        <v>112526520</v>
      </c>
      <c r="GM89" s="30">
        <v>6360305</v>
      </c>
      <c r="GN89" s="30">
        <v>10000</v>
      </c>
      <c r="GO89" s="30">
        <v>2126000</v>
      </c>
      <c r="GP89" s="30">
        <v>74708466</v>
      </c>
      <c r="GQ89" s="30">
        <v>18669428</v>
      </c>
      <c r="GR89" s="30">
        <v>56100</v>
      </c>
      <c r="GS89" s="30">
        <v>0</v>
      </c>
      <c r="GT89" s="30">
        <v>10596221</v>
      </c>
      <c r="GU89" s="30">
        <v>5249144895</v>
      </c>
      <c r="GV89" s="30">
        <v>0</v>
      </c>
      <c r="GW89" s="30">
        <v>0</v>
      </c>
      <c r="GX89" s="30">
        <v>0</v>
      </c>
      <c r="GY89" s="30">
        <v>0</v>
      </c>
      <c r="GZ89" s="30">
        <v>2286595444</v>
      </c>
      <c r="HA89" s="30">
        <v>3287129</v>
      </c>
      <c r="HB89" s="30">
        <v>0</v>
      </c>
      <c r="HC89" s="30">
        <v>0</v>
      </c>
      <c r="HD89" s="30">
        <v>2959262322</v>
      </c>
      <c r="HE89" s="30">
        <v>0</v>
      </c>
      <c r="HF89" s="30">
        <v>0</v>
      </c>
      <c r="HG89" s="30">
        <v>0</v>
      </c>
      <c r="HH89" s="30">
        <f t="shared" si="34"/>
        <v>1992934444</v>
      </c>
      <c r="HI89" s="30">
        <f t="shared" si="35"/>
        <v>293661000</v>
      </c>
      <c r="HJ89" s="30">
        <v>1992934444</v>
      </c>
      <c r="HK89" s="30">
        <v>293661000</v>
      </c>
      <c r="HL89" s="30">
        <v>0</v>
      </c>
      <c r="HM89" s="30">
        <v>0</v>
      </c>
      <c r="HN89" s="30">
        <v>0</v>
      </c>
      <c r="HO89" s="30">
        <v>0</v>
      </c>
      <c r="HP89" s="30">
        <v>259028249</v>
      </c>
      <c r="HQ89" s="30">
        <v>4172305</v>
      </c>
      <c r="HR89" s="30">
        <v>6459943</v>
      </c>
      <c r="HS89" s="30">
        <v>21274733</v>
      </c>
      <c r="HT89" s="30">
        <v>227121268</v>
      </c>
      <c r="HU89" s="30">
        <v>0</v>
      </c>
      <c r="HV89" s="30">
        <v>0</v>
      </c>
      <c r="HW89" s="30">
        <v>0</v>
      </c>
      <c r="HX89" s="30">
        <f t="shared" si="36"/>
        <v>1992934444</v>
      </c>
      <c r="HY89" s="30">
        <f t="shared" si="37"/>
        <v>293661000</v>
      </c>
      <c r="HZ89" s="30">
        <v>47958957677</v>
      </c>
      <c r="IA89" s="30">
        <v>45229217814</v>
      </c>
      <c r="IB89" s="30">
        <v>44552750356</v>
      </c>
      <c r="IC89" s="30">
        <v>0</v>
      </c>
      <c r="ID89" s="30">
        <v>0</v>
      </c>
      <c r="IE89" s="30">
        <v>0</v>
      </c>
      <c r="IF89" s="30">
        <v>0</v>
      </c>
      <c r="IG89" s="30">
        <v>40684292798</v>
      </c>
      <c r="IH89" s="30">
        <v>40684292798</v>
      </c>
      <c r="II89" s="30">
        <v>0</v>
      </c>
      <c r="IJ89" s="30">
        <v>0</v>
      </c>
      <c r="IK89" s="30">
        <v>0</v>
      </c>
      <c r="IL89" s="30">
        <v>3641895122</v>
      </c>
      <c r="IM89" s="30">
        <v>0</v>
      </c>
      <c r="IN89" s="30">
        <v>323650612</v>
      </c>
      <c r="IO89" s="30">
        <v>242737959</v>
      </c>
      <c r="IP89" s="30">
        <v>3075506551</v>
      </c>
      <c r="IQ89" s="30">
        <v>0</v>
      </c>
      <c r="IR89" s="30">
        <v>0</v>
      </c>
      <c r="IS89" s="30">
        <v>0</v>
      </c>
      <c r="IT89" s="30">
        <v>0</v>
      </c>
      <c r="IU89" s="30">
        <v>0</v>
      </c>
      <c r="IV89" s="30">
        <v>226562436</v>
      </c>
      <c r="IW89" s="30">
        <v>0</v>
      </c>
      <c r="IX89" s="30">
        <v>0</v>
      </c>
      <c r="IY89" s="30">
        <v>0</v>
      </c>
      <c r="IZ89" s="30">
        <v>0</v>
      </c>
      <c r="JA89" s="30">
        <v>0</v>
      </c>
      <c r="JB89" s="30">
        <v>0</v>
      </c>
      <c r="JC89" s="30">
        <v>0</v>
      </c>
      <c r="JD89" s="30">
        <v>0</v>
      </c>
      <c r="JE89" s="30">
        <v>0</v>
      </c>
      <c r="JF89" s="30">
        <v>0</v>
      </c>
      <c r="JG89" s="30">
        <v>0</v>
      </c>
      <c r="JH89" s="30">
        <v>0</v>
      </c>
      <c r="JI89" s="30">
        <v>0</v>
      </c>
      <c r="JJ89" s="30">
        <v>0</v>
      </c>
      <c r="JK89" s="30">
        <v>0</v>
      </c>
      <c r="JL89" s="30"/>
      <c r="JM89" s="30">
        <v>676467458</v>
      </c>
      <c r="JN89" s="30">
        <v>0</v>
      </c>
      <c r="JO89" s="30">
        <v>676467458</v>
      </c>
      <c r="JP89" s="30">
        <v>30351212</v>
      </c>
      <c r="JQ89" s="30">
        <v>30351212</v>
      </c>
      <c r="JR89" s="30">
        <v>0</v>
      </c>
      <c r="JS89" s="30">
        <v>0</v>
      </c>
      <c r="JT89" s="30">
        <v>0</v>
      </c>
      <c r="JU89" s="30">
        <v>0</v>
      </c>
      <c r="JV89" s="30">
        <v>0</v>
      </c>
      <c r="JW89" s="30">
        <v>0</v>
      </c>
      <c r="JX89" s="30">
        <v>0</v>
      </c>
      <c r="JY89" s="30">
        <v>0</v>
      </c>
      <c r="JZ89" s="30">
        <v>0</v>
      </c>
      <c r="KA89" s="30">
        <v>0</v>
      </c>
      <c r="KB89" s="30">
        <v>0</v>
      </c>
      <c r="KC89" s="30">
        <v>0</v>
      </c>
      <c r="KD89" s="30">
        <v>0</v>
      </c>
      <c r="KE89" s="30">
        <v>0</v>
      </c>
      <c r="KF89" s="30">
        <v>0</v>
      </c>
      <c r="KG89" s="30">
        <v>0</v>
      </c>
      <c r="KH89" s="30">
        <v>0</v>
      </c>
      <c r="KI89" s="30">
        <v>0</v>
      </c>
      <c r="KJ89" s="30">
        <v>0</v>
      </c>
      <c r="KK89" s="30">
        <v>0</v>
      </c>
      <c r="KL89" s="30">
        <v>0</v>
      </c>
      <c r="KM89" s="30">
        <v>2699388651</v>
      </c>
      <c r="KN89" s="30">
        <v>1165212184</v>
      </c>
      <c r="KO89" s="30">
        <v>30124035</v>
      </c>
      <c r="KP89" s="30">
        <v>2655970</v>
      </c>
      <c r="KQ89" s="30">
        <v>3561399</v>
      </c>
      <c r="KR89" s="30">
        <v>0</v>
      </c>
      <c r="KS89" s="30">
        <v>1589231</v>
      </c>
      <c r="KT89" s="30">
        <v>3493691</v>
      </c>
      <c r="KU89" s="30">
        <v>0</v>
      </c>
      <c r="KV89" s="30">
        <v>56266992</v>
      </c>
      <c r="KW89" s="30">
        <v>0</v>
      </c>
      <c r="KX89" s="30">
        <v>712868</v>
      </c>
      <c r="KY89" s="30">
        <v>3844413</v>
      </c>
      <c r="KZ89" s="30">
        <v>7121504</v>
      </c>
      <c r="LA89" s="30">
        <v>17097065</v>
      </c>
      <c r="LB89" s="30">
        <v>4464918</v>
      </c>
      <c r="LC89" s="30">
        <v>4629599</v>
      </c>
      <c r="LD89" s="30">
        <v>327314468</v>
      </c>
      <c r="LE89" s="30">
        <v>262925</v>
      </c>
      <c r="LF89" s="30">
        <v>3407720</v>
      </c>
      <c r="LG89" s="30">
        <v>0</v>
      </c>
      <c r="LH89" s="30">
        <v>5034668</v>
      </c>
      <c r="LI89" s="30">
        <v>21810842</v>
      </c>
      <c r="LJ89" s="30">
        <v>0</v>
      </c>
      <c r="LK89" s="30">
        <v>0</v>
      </c>
      <c r="LL89" s="30">
        <v>505946</v>
      </c>
      <c r="LM89" s="30">
        <v>1158019</v>
      </c>
      <c r="LN89" s="30">
        <v>4028770</v>
      </c>
      <c r="LO89" s="30">
        <v>36761619</v>
      </c>
      <c r="LP89" s="30">
        <v>0</v>
      </c>
      <c r="LQ89" s="30">
        <v>100978125</v>
      </c>
      <c r="LR89" s="30">
        <v>423365</v>
      </c>
      <c r="LS89" s="30">
        <v>94416285</v>
      </c>
      <c r="LT89" s="31">
        <v>0</v>
      </c>
      <c r="LU89" s="30">
        <v>189288259</v>
      </c>
      <c r="LV89" s="30">
        <v>-252078</v>
      </c>
      <c r="LW89" s="30">
        <v>4392328</v>
      </c>
      <c r="LX89" s="30">
        <v>1398935</v>
      </c>
      <c r="LY89" s="30">
        <v>1069471</v>
      </c>
      <c r="LZ89" s="30">
        <v>0</v>
      </c>
      <c r="MA89" s="30">
        <v>0</v>
      </c>
      <c r="MB89" s="30">
        <v>23033867</v>
      </c>
      <c r="MC89" s="30">
        <v>56113946</v>
      </c>
      <c r="MD89" s="30">
        <v>0</v>
      </c>
      <c r="ME89" s="30">
        <v>273056769</v>
      </c>
      <c r="MF89" s="30">
        <v>183361953</v>
      </c>
      <c r="MG89" s="30">
        <v>71048580</v>
      </c>
      <c r="MH89" s="31">
        <v>0</v>
      </c>
      <c r="MI89" s="31">
        <v>0</v>
      </c>
      <c r="MJ89" s="31">
        <v>0</v>
      </c>
      <c r="MK89" s="31">
        <v>0</v>
      </c>
      <c r="ML89" s="31">
        <v>0</v>
      </c>
      <c r="MM89" s="31">
        <v>0</v>
      </c>
      <c r="MN89" s="31">
        <v>0</v>
      </c>
      <c r="MO89" s="31">
        <v>0</v>
      </c>
      <c r="MP89" s="31">
        <v>0</v>
      </c>
      <c r="MQ89" s="30">
        <v>5605719</v>
      </c>
      <c r="MR89" s="30">
        <v>0</v>
      </c>
      <c r="MS89" s="30">
        <v>14146826920</v>
      </c>
      <c r="MT89" s="30">
        <v>11769257013</v>
      </c>
      <c r="MU89" s="30">
        <v>11303331350</v>
      </c>
      <c r="MV89" s="30">
        <v>1752159036</v>
      </c>
      <c r="MW89" s="30">
        <v>0</v>
      </c>
      <c r="MX89" s="30">
        <v>0</v>
      </c>
      <c r="MY89" s="30">
        <v>0</v>
      </c>
      <c r="MZ89" s="30">
        <v>9551172314</v>
      </c>
      <c r="NA89" s="30">
        <v>820064903</v>
      </c>
      <c r="NB89" s="30">
        <v>820064903</v>
      </c>
      <c r="NC89" s="30">
        <v>0</v>
      </c>
      <c r="ND89" s="30">
        <v>8731107411</v>
      </c>
      <c r="NE89" s="30">
        <v>8731107411</v>
      </c>
      <c r="NF89" s="30">
        <v>0</v>
      </c>
      <c r="NG89" s="30">
        <v>0</v>
      </c>
      <c r="NH89" s="30">
        <v>0</v>
      </c>
      <c r="NI89" s="30">
        <v>0</v>
      </c>
      <c r="NJ89" s="30">
        <v>0</v>
      </c>
      <c r="NK89" s="30">
        <v>0</v>
      </c>
      <c r="NL89" s="30">
        <v>0</v>
      </c>
      <c r="NM89" s="30">
        <v>465925663</v>
      </c>
      <c r="NN89" s="30">
        <v>0</v>
      </c>
      <c r="NO89" s="30">
        <v>0</v>
      </c>
      <c r="NP89" s="30">
        <v>0</v>
      </c>
      <c r="NQ89" s="30">
        <v>0</v>
      </c>
      <c r="NR89" s="30">
        <v>0</v>
      </c>
      <c r="NS89" s="30">
        <v>0</v>
      </c>
      <c r="NT89" s="30">
        <v>465925663</v>
      </c>
      <c r="NU89" s="30">
        <v>465925663</v>
      </c>
      <c r="NV89" s="30">
        <v>0</v>
      </c>
      <c r="NW89" s="30">
        <v>0</v>
      </c>
      <c r="NX89" s="30">
        <v>0</v>
      </c>
      <c r="NY89" s="30">
        <v>0</v>
      </c>
      <c r="NZ89" s="30">
        <v>0</v>
      </c>
      <c r="OA89" s="30">
        <v>1314064480</v>
      </c>
      <c r="OB89" s="30">
        <v>1310493000</v>
      </c>
      <c r="OC89" s="30">
        <v>0</v>
      </c>
      <c r="OD89" s="30">
        <v>0</v>
      </c>
      <c r="OE89" s="30">
        <v>0</v>
      </c>
      <c r="OF89" s="30">
        <v>1310493000</v>
      </c>
      <c r="OG89" s="30">
        <v>0</v>
      </c>
      <c r="OH89" s="30">
        <v>1310493000</v>
      </c>
      <c r="OI89" s="30">
        <v>0</v>
      </c>
      <c r="OJ89" s="30">
        <v>3571480</v>
      </c>
      <c r="OK89" s="30">
        <v>0</v>
      </c>
      <c r="OL89" s="30">
        <v>0</v>
      </c>
      <c r="OM89" s="30">
        <v>0</v>
      </c>
      <c r="ON89" s="30">
        <v>0</v>
      </c>
      <c r="OO89" s="30">
        <v>3571480</v>
      </c>
      <c r="OP89" s="30">
        <v>3571480</v>
      </c>
      <c r="OQ89" s="30">
        <v>0</v>
      </c>
      <c r="OR89" s="30">
        <v>0</v>
      </c>
      <c r="OS89" s="30">
        <v>1063505427</v>
      </c>
      <c r="OT89" s="30">
        <v>1053906826</v>
      </c>
      <c r="OU89" s="30">
        <v>1053906826</v>
      </c>
      <c r="OV89" s="30">
        <v>0</v>
      </c>
      <c r="OW89" s="30">
        <v>1053906826</v>
      </c>
      <c r="OX89" s="30">
        <v>0</v>
      </c>
      <c r="OY89" s="30">
        <v>0</v>
      </c>
      <c r="OZ89" s="30">
        <v>9598601</v>
      </c>
      <c r="PA89" s="30">
        <v>0</v>
      </c>
      <c r="PB89" s="30">
        <v>0</v>
      </c>
      <c r="PC89" s="30">
        <v>0</v>
      </c>
      <c r="PD89" s="30">
        <v>0</v>
      </c>
      <c r="PE89" s="30">
        <v>0</v>
      </c>
      <c r="PF89" s="30">
        <v>0</v>
      </c>
      <c r="PG89" s="30">
        <v>0</v>
      </c>
      <c r="PH89" s="30">
        <v>0</v>
      </c>
      <c r="PI89" s="30">
        <v>0</v>
      </c>
      <c r="PJ89" s="30">
        <v>0</v>
      </c>
      <c r="PK89" s="30">
        <v>0</v>
      </c>
      <c r="PL89" s="30">
        <v>0</v>
      </c>
      <c r="PM89" s="30">
        <v>9598601</v>
      </c>
      <c r="PN89" s="30">
        <v>9598601</v>
      </c>
      <c r="PO89" s="30">
        <v>0</v>
      </c>
      <c r="PP89" s="30">
        <v>0</v>
      </c>
      <c r="PQ89" s="30">
        <v>0</v>
      </c>
      <c r="PR89" s="30">
        <v>0</v>
      </c>
      <c r="PS89" s="30">
        <v>0</v>
      </c>
      <c r="PT89" s="30">
        <v>0</v>
      </c>
      <c r="PU89" s="30">
        <v>0</v>
      </c>
      <c r="PV89" s="30">
        <v>0</v>
      </c>
      <c r="PW89" s="30">
        <v>0</v>
      </c>
      <c r="PX89" s="30">
        <v>0</v>
      </c>
      <c r="PY89" s="30">
        <v>0</v>
      </c>
      <c r="PZ89" s="30">
        <v>0</v>
      </c>
      <c r="QA89" s="30">
        <v>0</v>
      </c>
      <c r="QB89" s="30">
        <v>0</v>
      </c>
      <c r="QC89" s="30">
        <v>0</v>
      </c>
      <c r="QD89" s="30">
        <v>0</v>
      </c>
      <c r="QE89" s="30">
        <v>0</v>
      </c>
      <c r="QF89" s="30">
        <v>0</v>
      </c>
      <c r="QG89" s="30">
        <v>0</v>
      </c>
      <c r="QH89" s="30">
        <v>0</v>
      </c>
      <c r="QI89" s="30">
        <v>0</v>
      </c>
      <c r="QJ89" s="30">
        <v>0</v>
      </c>
      <c r="QK89" s="30">
        <v>0</v>
      </c>
      <c r="QL89" s="30">
        <v>0</v>
      </c>
      <c r="QM89" s="30">
        <v>0</v>
      </c>
      <c r="QN89" s="30">
        <v>0</v>
      </c>
      <c r="QO89" s="30">
        <v>130809867487</v>
      </c>
      <c r="QP89" s="30">
        <v>1637750726</v>
      </c>
      <c r="QQ89" s="30">
        <v>26488831</v>
      </c>
      <c r="QR89" s="30">
        <v>26488831</v>
      </c>
      <c r="QS89" s="30">
        <v>0</v>
      </c>
      <c r="QT89" s="30">
        <v>0</v>
      </c>
      <c r="QU89" s="30">
        <v>0</v>
      </c>
      <c r="QV89" s="30">
        <v>0</v>
      </c>
      <c r="QW89" s="30">
        <v>1611261895</v>
      </c>
      <c r="QX89" s="30">
        <v>1610556185</v>
      </c>
      <c r="QY89" s="30">
        <v>705710</v>
      </c>
      <c r="QZ89" s="30">
        <v>0</v>
      </c>
      <c r="RA89" s="30">
        <v>0</v>
      </c>
      <c r="RB89" s="30">
        <v>0</v>
      </c>
      <c r="RC89" s="30">
        <v>0</v>
      </c>
      <c r="RD89" s="30">
        <v>0</v>
      </c>
      <c r="RE89" s="30">
        <v>0</v>
      </c>
      <c r="RF89" s="30">
        <v>0</v>
      </c>
      <c r="RG89" s="30">
        <v>0</v>
      </c>
      <c r="RH89" s="30">
        <v>0</v>
      </c>
      <c r="RI89" s="30">
        <v>129172116761</v>
      </c>
      <c r="RJ89" s="30">
        <v>8281083246</v>
      </c>
      <c r="RK89" s="30">
        <v>8281083246</v>
      </c>
      <c r="RL89" s="30">
        <v>4427019041</v>
      </c>
      <c r="RM89" s="30">
        <v>301250350</v>
      </c>
      <c r="RN89" s="30">
        <v>106089262</v>
      </c>
      <c r="RO89" s="30">
        <v>1505512</v>
      </c>
      <c r="RP89" s="30">
        <v>0</v>
      </c>
      <c r="RQ89" s="30">
        <v>0</v>
      </c>
      <c r="RR89" s="30">
        <v>0</v>
      </c>
      <c r="RS89" s="30">
        <v>0</v>
      </c>
      <c r="RT89" s="30">
        <v>12915793</v>
      </c>
      <c r="RU89" s="30">
        <v>0</v>
      </c>
      <c r="RV89" s="30">
        <v>3159004</v>
      </c>
      <c r="RW89" s="30">
        <v>2348460</v>
      </c>
      <c r="RX89" s="30">
        <v>0</v>
      </c>
      <c r="RY89" s="30">
        <v>0</v>
      </c>
      <c r="RZ89" s="30">
        <v>0</v>
      </c>
      <c r="SA89" s="30">
        <v>0</v>
      </c>
      <c r="SB89" s="30">
        <v>0</v>
      </c>
      <c r="SC89" s="30">
        <v>0</v>
      </c>
      <c r="SD89" s="30">
        <v>0</v>
      </c>
      <c r="SE89" s="30">
        <v>0</v>
      </c>
      <c r="SF89" s="30">
        <v>0</v>
      </c>
      <c r="SG89" s="30">
        <v>88180</v>
      </c>
      <c r="SH89" s="30">
        <v>101925842</v>
      </c>
      <c r="SI89" s="30">
        <v>0</v>
      </c>
      <c r="SJ89" s="30">
        <v>0</v>
      </c>
      <c r="SK89" s="30">
        <v>3058236798</v>
      </c>
      <c r="SL89" s="30">
        <v>3058236798</v>
      </c>
      <c r="SM89" s="30">
        <v>0</v>
      </c>
      <c r="SN89" s="30">
        <v>226750146</v>
      </c>
      <c r="SO89" s="30">
        <v>0</v>
      </c>
      <c r="SP89" s="30">
        <v>0</v>
      </c>
      <c r="SQ89" s="30">
        <v>0</v>
      </c>
      <c r="SR89" s="30">
        <v>0</v>
      </c>
      <c r="SS89" s="30">
        <v>39794858</v>
      </c>
      <c r="ST89" s="30">
        <v>0</v>
      </c>
      <c r="SU89" s="30">
        <v>0</v>
      </c>
      <c r="SV89" s="30">
        <v>0</v>
      </c>
      <c r="SW89" s="30">
        <v>0</v>
      </c>
      <c r="SX89" s="30">
        <v>0</v>
      </c>
      <c r="SY89" s="30">
        <v>0</v>
      </c>
      <c r="SZ89" s="30">
        <v>0</v>
      </c>
      <c r="TA89" s="30">
        <v>0</v>
      </c>
      <c r="TB89" s="30">
        <v>0</v>
      </c>
      <c r="TC89" s="30">
        <v>0</v>
      </c>
      <c r="TD89" s="30">
        <v>0</v>
      </c>
      <c r="TE89" s="30">
        <v>0</v>
      </c>
      <c r="TF89" s="30">
        <v>0</v>
      </c>
      <c r="TG89" s="30">
        <v>0</v>
      </c>
      <c r="TH89" s="30">
        <v>0</v>
      </c>
      <c r="TI89" s="30">
        <f t="shared" si="39"/>
        <v>408845124</v>
      </c>
      <c r="TJ89" s="30">
        <f t="shared" si="31"/>
        <v>120000000000</v>
      </c>
      <c r="TK89" s="30">
        <v>120789863611</v>
      </c>
      <c r="TL89" s="30">
        <v>120000000000</v>
      </c>
      <c r="TM89" s="30">
        <v>490992733</v>
      </c>
      <c r="TN89" s="30">
        <v>490992733</v>
      </c>
      <c r="TO89" s="30">
        <v>0</v>
      </c>
      <c r="TP89" s="30">
        <v>298870878</v>
      </c>
      <c r="TQ89" s="30">
        <v>298870878</v>
      </c>
      <c r="TR89" s="30">
        <v>0</v>
      </c>
      <c r="TS89" s="30">
        <v>0</v>
      </c>
      <c r="TT89" s="30">
        <v>0</v>
      </c>
      <c r="TU89" s="30">
        <v>101169904</v>
      </c>
      <c r="TV89" s="30">
        <v>0</v>
      </c>
      <c r="TW89" s="30">
        <v>83210280</v>
      </c>
      <c r="TX89" s="30">
        <v>0</v>
      </c>
      <c r="TY89" s="30">
        <v>17959624</v>
      </c>
      <c r="TZ89" s="30">
        <v>0</v>
      </c>
      <c r="UA89" s="30">
        <v>0</v>
      </c>
      <c r="UB89" s="30">
        <v>0</v>
      </c>
      <c r="UC89" s="30">
        <v>0</v>
      </c>
      <c r="UD89" s="30">
        <v>0</v>
      </c>
      <c r="UE89" s="30">
        <v>0</v>
      </c>
      <c r="UF89" s="30">
        <v>0</v>
      </c>
      <c r="UG89" s="30">
        <v>303099439661</v>
      </c>
      <c r="UH89" s="1">
        <v>588952857251</v>
      </c>
      <c r="UI89" s="1">
        <f>UH89-SUM($UG$88:UG89)</f>
        <v>0</v>
      </c>
    </row>
    <row r="90" spans="2:555">
      <c r="B90" s="58">
        <v>40969</v>
      </c>
      <c r="C90" s="30">
        <v>153402050921</v>
      </c>
      <c r="D90" s="30">
        <v>66336785474</v>
      </c>
      <c r="E90" s="30">
        <v>54513283540</v>
      </c>
      <c r="F90" s="30">
        <v>34113259</v>
      </c>
      <c r="G90" s="30">
        <v>1205760</v>
      </c>
      <c r="H90" s="30">
        <v>12962077963</v>
      </c>
      <c r="I90" s="30">
        <v>11350891672.558792</v>
      </c>
      <c r="J90" s="30">
        <v>1611186290.4412003</v>
      </c>
      <c r="K90" s="30">
        <v>0</v>
      </c>
      <c r="L90" s="30">
        <v>6934029906</v>
      </c>
      <c r="M90" s="30">
        <v>28883802265</v>
      </c>
      <c r="N90" s="30">
        <v>28883802265</v>
      </c>
      <c r="O90" s="30">
        <v>0</v>
      </c>
      <c r="P90" s="30">
        <v>670234870</v>
      </c>
      <c r="Q90" s="30">
        <v>2657742711</v>
      </c>
      <c r="R90" s="30">
        <v>2370076806</v>
      </c>
      <c r="S90" s="30">
        <v>11823501934</v>
      </c>
      <c r="T90" s="30">
        <v>3169223000</v>
      </c>
      <c r="U90" s="30">
        <v>3728497000</v>
      </c>
      <c r="V90" s="30">
        <v>6897720000</v>
      </c>
      <c r="W90" s="30">
        <v>138582375</v>
      </c>
      <c r="X90" s="30">
        <v>855471680</v>
      </c>
      <c r="Y90" s="30">
        <v>104128476</v>
      </c>
      <c r="Z90" s="30">
        <v>0</v>
      </c>
      <c r="AA90" s="30">
        <v>0</v>
      </c>
      <c r="AB90" s="30">
        <v>104295981</v>
      </c>
      <c r="AC90" s="30">
        <v>12641672</v>
      </c>
      <c r="AD90" s="30">
        <v>3265174897</v>
      </c>
      <c r="AE90" s="30">
        <v>445486853</v>
      </c>
      <c r="AF90" s="30">
        <v>445486853</v>
      </c>
      <c r="AG90" s="30">
        <v>0</v>
      </c>
      <c r="AH90" s="30">
        <v>0</v>
      </c>
      <c r="AI90" s="30">
        <v>87065265447</v>
      </c>
      <c r="AJ90" s="30">
        <v>607837539</v>
      </c>
      <c r="AK90" s="30">
        <v>76972546</v>
      </c>
      <c r="AL90" s="30">
        <v>1032774</v>
      </c>
      <c r="AM90" s="30">
        <v>529832219</v>
      </c>
      <c r="AN90" s="30">
        <v>0</v>
      </c>
      <c r="AO90" s="30">
        <v>1972609813</v>
      </c>
      <c r="AP90" s="30">
        <v>1942746047</v>
      </c>
      <c r="AQ90" s="30">
        <v>1500000</v>
      </c>
      <c r="AR90" s="30">
        <v>17900895</v>
      </c>
      <c r="AS90" s="30">
        <v>76725</v>
      </c>
      <c r="AT90" s="30">
        <v>6709726</v>
      </c>
      <c r="AU90" s="30">
        <v>3579900</v>
      </c>
      <c r="AV90" s="30">
        <v>0</v>
      </c>
      <c r="AW90" s="30">
        <v>0</v>
      </c>
      <c r="AX90" s="30">
        <v>96520</v>
      </c>
      <c r="AY90" s="30">
        <v>0</v>
      </c>
      <c r="AZ90" s="30">
        <v>0</v>
      </c>
      <c r="BA90" s="30">
        <v>0</v>
      </c>
      <c r="BB90" s="30">
        <v>0</v>
      </c>
      <c r="BC90" s="30">
        <v>0</v>
      </c>
      <c r="BD90" s="30">
        <v>6097019057</v>
      </c>
      <c r="BE90" s="30">
        <v>730485</v>
      </c>
      <c r="BF90" s="30">
        <v>4368225521</v>
      </c>
      <c r="BG90" s="30">
        <v>1098127855</v>
      </c>
      <c r="BH90" s="30">
        <v>500117</v>
      </c>
      <c r="BI90" s="30">
        <v>86818</v>
      </c>
      <c r="BJ90" s="30">
        <v>910</v>
      </c>
      <c r="BK90" s="30">
        <v>87729288</v>
      </c>
      <c r="BL90" s="30">
        <v>6432774</v>
      </c>
      <c r="BM90" s="30">
        <v>0</v>
      </c>
      <c r="BN90" s="30">
        <v>7652783</v>
      </c>
      <c r="BO90" s="30">
        <v>1002587</v>
      </c>
      <c r="BP90" s="30">
        <v>0</v>
      </c>
      <c r="BQ90" s="30">
        <v>0</v>
      </c>
      <c r="BR90" s="30">
        <v>526529919</v>
      </c>
      <c r="BS90" s="30">
        <v>0</v>
      </c>
      <c r="BT90" s="30">
        <v>358179359</v>
      </c>
      <c r="BU90" s="30">
        <v>11503293</v>
      </c>
      <c r="BV90" s="30">
        <v>724969</v>
      </c>
      <c r="BW90" s="30">
        <v>253857</v>
      </c>
      <c r="BX90" s="30">
        <v>829087</v>
      </c>
      <c r="BY90" s="30">
        <v>344868153</v>
      </c>
      <c r="BZ90" s="30">
        <v>0</v>
      </c>
      <c r="CA90" s="30">
        <v>0</v>
      </c>
      <c r="CB90" s="30">
        <v>0</v>
      </c>
      <c r="CC90" s="30">
        <v>4300885348</v>
      </c>
      <c r="CD90" s="30">
        <v>1722931</v>
      </c>
      <c r="CE90" s="30">
        <v>5175390543</v>
      </c>
      <c r="CF90" s="30">
        <v>116467572</v>
      </c>
      <c r="CG90" s="30">
        <v>2546206245</v>
      </c>
      <c r="CH90" s="30">
        <v>195164012</v>
      </c>
      <c r="CI90" s="30">
        <v>12335942</v>
      </c>
      <c r="CJ90" s="30">
        <v>999754</v>
      </c>
      <c r="CK90" s="30">
        <v>4430828</v>
      </c>
      <c r="CL90" s="30">
        <v>1657468</v>
      </c>
      <c r="CM90" s="30">
        <v>582767</v>
      </c>
      <c r="CN90" s="30">
        <v>825966</v>
      </c>
      <c r="CO90" s="30">
        <v>160286</v>
      </c>
      <c r="CP90" s="30">
        <v>3678873</v>
      </c>
      <c r="CQ90" s="30">
        <v>0</v>
      </c>
      <c r="CR90" s="30">
        <v>0</v>
      </c>
      <c r="CS90" s="30">
        <v>2260515934</v>
      </c>
      <c r="CT90" s="30">
        <v>584979907</v>
      </c>
      <c r="CU90" s="30">
        <v>0</v>
      </c>
      <c r="CV90" s="30">
        <v>39617409</v>
      </c>
      <c r="CW90" s="30">
        <v>20230743</v>
      </c>
      <c r="CX90" s="30">
        <v>4289813</v>
      </c>
      <c r="CY90" s="30">
        <v>0</v>
      </c>
      <c r="CZ90" s="30">
        <v>1537099450</v>
      </c>
      <c r="DA90" s="30">
        <v>1373876655</v>
      </c>
      <c r="DB90" s="30">
        <v>132383695</v>
      </c>
      <c r="DC90" s="30">
        <v>0</v>
      </c>
      <c r="DD90" s="30">
        <v>30839100</v>
      </c>
      <c r="DE90" s="30">
        <v>0</v>
      </c>
      <c r="DF90" s="30">
        <v>59235085</v>
      </c>
      <c r="DG90" s="30">
        <v>15063527</v>
      </c>
      <c r="DH90" s="30">
        <v>26879852</v>
      </c>
      <c r="DI90" s="30">
        <v>6956398</v>
      </c>
      <c r="DJ90" s="30">
        <v>0</v>
      </c>
      <c r="DK90" s="30">
        <v>6956398</v>
      </c>
      <c r="DL90" s="30">
        <v>0</v>
      </c>
      <c r="DM90" s="30">
        <v>1182343730</v>
      </c>
      <c r="DN90" s="30">
        <v>36038443</v>
      </c>
      <c r="DO90" s="30">
        <v>9817177</v>
      </c>
      <c r="DP90" s="30">
        <v>6018702</v>
      </c>
      <c r="DQ90" s="30">
        <v>3798475</v>
      </c>
      <c r="DR90" s="30">
        <v>1086831441</v>
      </c>
      <c r="DS90" s="30">
        <v>18907834</v>
      </c>
      <c r="DT90" s="30">
        <v>17489400</v>
      </c>
      <c r="DU90" s="30">
        <v>1418434</v>
      </c>
      <c r="DV90" s="30">
        <v>0</v>
      </c>
      <c r="DW90" s="30">
        <v>9637200</v>
      </c>
      <c r="DX90" s="30">
        <v>1519000</v>
      </c>
      <c r="DY90" s="30">
        <v>623400</v>
      </c>
      <c r="DZ90" s="30">
        <v>0</v>
      </c>
      <c r="EA90" s="30">
        <v>7494800</v>
      </c>
      <c r="EB90" s="30">
        <v>0</v>
      </c>
      <c r="EC90" s="30">
        <v>293351190</v>
      </c>
      <c r="ED90" s="30">
        <v>0</v>
      </c>
      <c r="EE90" s="30">
        <v>293310200</v>
      </c>
      <c r="EF90" s="30">
        <v>40990</v>
      </c>
      <c r="EG90" s="30">
        <v>31094464</v>
      </c>
      <c r="EH90" s="30">
        <v>31075800</v>
      </c>
      <c r="EI90" s="30">
        <v>0</v>
      </c>
      <c r="EJ90" s="30">
        <v>18664</v>
      </c>
      <c r="EK90" s="30">
        <v>49906466</v>
      </c>
      <c r="EL90" s="30">
        <v>18664</v>
      </c>
      <c r="EM90" s="30">
        <v>709217</v>
      </c>
      <c r="EN90" s="30">
        <v>30216368</v>
      </c>
      <c r="EO90" s="30">
        <v>1847697</v>
      </c>
      <c r="EP90" s="30">
        <v>242627</v>
      </c>
      <c r="EQ90" s="30">
        <v>0</v>
      </c>
      <c r="ER90" s="30">
        <v>55991</v>
      </c>
      <c r="ES90" s="30">
        <v>1026498</v>
      </c>
      <c r="ET90" s="30">
        <v>522581</v>
      </c>
      <c r="EU90" s="30">
        <v>4236637</v>
      </c>
      <c r="EV90" s="30">
        <v>1271226</v>
      </c>
      <c r="EW90" s="30">
        <v>41955772</v>
      </c>
      <c r="EX90" s="30">
        <v>0</v>
      </c>
      <c r="EY90" s="30">
        <v>634562</v>
      </c>
      <c r="EZ90" s="30">
        <v>33482498</v>
      </c>
      <c r="FA90" s="30">
        <v>7838712</v>
      </c>
      <c r="FB90" s="30">
        <v>0</v>
      </c>
      <c r="FC90" s="30">
        <v>114206</v>
      </c>
      <c r="FD90" s="30">
        <v>0</v>
      </c>
      <c r="FE90" s="30">
        <v>0</v>
      </c>
      <c r="FF90" s="30">
        <v>603564500</v>
      </c>
      <c r="FG90" s="30">
        <v>49656669</v>
      </c>
      <c r="FH90" s="30">
        <v>748522</v>
      </c>
      <c r="FI90" s="30">
        <v>37345800</v>
      </c>
      <c r="FJ90" s="30">
        <v>9621333</v>
      </c>
      <c r="FK90" s="30">
        <v>1528623</v>
      </c>
      <c r="FL90" s="30">
        <v>0</v>
      </c>
      <c r="FM90" s="30">
        <v>0</v>
      </c>
      <c r="FN90" s="30">
        <v>0</v>
      </c>
      <c r="FO90" s="30">
        <v>8092710</v>
      </c>
      <c r="FP90" s="30">
        <v>1941014</v>
      </c>
      <c r="FQ90" s="30">
        <v>0</v>
      </c>
      <c r="FR90" s="30">
        <v>214185834</v>
      </c>
      <c r="FS90" s="30">
        <v>50473033</v>
      </c>
      <c r="FT90" s="30">
        <v>143500</v>
      </c>
      <c r="FU90" s="30">
        <v>28312372</v>
      </c>
      <c r="FV90" s="30">
        <v>11180609</v>
      </c>
      <c r="FW90" s="30">
        <v>332299</v>
      </c>
      <c r="FX90" s="30">
        <v>10848310</v>
      </c>
      <c r="FY90" s="30">
        <v>0</v>
      </c>
      <c r="FZ90" s="30">
        <v>186636</v>
      </c>
      <c r="GA90" s="30">
        <v>7249716</v>
      </c>
      <c r="GB90" s="30">
        <v>3400200</v>
      </c>
      <c r="GC90" s="30">
        <v>6219025</v>
      </c>
      <c r="GD90" s="30">
        <v>0</v>
      </c>
      <c r="GE90" s="30">
        <v>6219025</v>
      </c>
      <c r="GF90" s="30">
        <v>0</v>
      </c>
      <c r="GG90" s="30">
        <v>261322</v>
      </c>
      <c r="GH90" s="30">
        <v>7733000</v>
      </c>
      <c r="GI90" s="30">
        <v>61068301</v>
      </c>
      <c r="GJ90" s="30">
        <v>61068301</v>
      </c>
      <c r="GK90" s="30">
        <v>0</v>
      </c>
      <c r="GL90" s="30">
        <v>88431153</v>
      </c>
      <c r="GM90" s="30">
        <v>6745171</v>
      </c>
      <c r="GN90" s="30">
        <v>2225000</v>
      </c>
      <c r="GO90" s="30">
        <v>7000</v>
      </c>
      <c r="GP90" s="30">
        <v>43960741</v>
      </c>
      <c r="GQ90" s="30">
        <v>22194329</v>
      </c>
      <c r="GR90" s="30">
        <v>49500</v>
      </c>
      <c r="GS90" s="30">
        <v>0</v>
      </c>
      <c r="GT90" s="30">
        <v>13249412</v>
      </c>
      <c r="GU90" s="30">
        <v>6592865904</v>
      </c>
      <c r="GV90" s="30">
        <v>0</v>
      </c>
      <c r="GW90" s="30">
        <v>0</v>
      </c>
      <c r="GX90" s="30">
        <v>0</v>
      </c>
      <c r="GY90" s="30">
        <v>0</v>
      </c>
      <c r="GZ90" s="30">
        <v>1456924583</v>
      </c>
      <c r="HA90" s="30">
        <v>781691</v>
      </c>
      <c r="HB90" s="30">
        <v>5135159630</v>
      </c>
      <c r="HC90" s="30">
        <v>0</v>
      </c>
      <c r="HD90" s="30">
        <v>0</v>
      </c>
      <c r="HE90" s="30">
        <v>0</v>
      </c>
      <c r="HF90" s="30">
        <v>0</v>
      </c>
      <c r="HG90" s="30">
        <v>0</v>
      </c>
      <c r="HH90" s="30">
        <f t="shared" si="34"/>
        <v>1221864983</v>
      </c>
      <c r="HI90" s="30">
        <f t="shared" si="35"/>
        <v>235059600</v>
      </c>
      <c r="HJ90" s="30">
        <v>1221864983</v>
      </c>
      <c r="HK90" s="30">
        <v>235059600</v>
      </c>
      <c r="HL90" s="30">
        <v>0</v>
      </c>
      <c r="HM90" s="30">
        <v>0</v>
      </c>
      <c r="HN90" s="30">
        <v>0</v>
      </c>
      <c r="HO90" s="30">
        <v>0</v>
      </c>
      <c r="HP90" s="30">
        <v>17820986</v>
      </c>
      <c r="HQ90" s="30">
        <v>2181987</v>
      </c>
      <c r="HR90" s="30">
        <v>2941299</v>
      </c>
      <c r="HS90" s="30">
        <v>12697700</v>
      </c>
      <c r="HT90" s="30">
        <v>0</v>
      </c>
      <c r="HU90" s="30">
        <v>0</v>
      </c>
      <c r="HV90" s="30">
        <v>0</v>
      </c>
      <c r="HW90" s="30">
        <v>0</v>
      </c>
      <c r="HX90" s="30">
        <f t="shared" si="36"/>
        <v>1221864983</v>
      </c>
      <c r="HY90" s="30">
        <f t="shared" si="37"/>
        <v>235059600</v>
      </c>
      <c r="HZ90" s="30">
        <v>60183282290</v>
      </c>
      <c r="IA90" s="30">
        <v>57011667465</v>
      </c>
      <c r="IB90" s="30">
        <v>52801038343</v>
      </c>
      <c r="IC90" s="30">
        <v>0</v>
      </c>
      <c r="ID90" s="30">
        <v>0</v>
      </c>
      <c r="IE90" s="30">
        <v>0</v>
      </c>
      <c r="IF90" s="30">
        <v>0</v>
      </c>
      <c r="IG90" s="30">
        <v>44915204023</v>
      </c>
      <c r="IH90" s="30">
        <v>44915204023</v>
      </c>
      <c r="II90" s="30">
        <v>0</v>
      </c>
      <c r="IJ90" s="30">
        <v>0</v>
      </c>
      <c r="IK90" s="30">
        <v>0</v>
      </c>
      <c r="IL90" s="30">
        <v>3641895122</v>
      </c>
      <c r="IM90" s="30">
        <v>4017376762</v>
      </c>
      <c r="IN90" s="30">
        <v>323650612</v>
      </c>
      <c r="IO90" s="30">
        <v>242737959</v>
      </c>
      <c r="IP90" s="30">
        <v>3075506551</v>
      </c>
      <c r="IQ90" s="30">
        <v>0</v>
      </c>
      <c r="IR90" s="30">
        <v>0</v>
      </c>
      <c r="IS90" s="30">
        <v>0</v>
      </c>
      <c r="IT90" s="30">
        <v>0</v>
      </c>
      <c r="IU90" s="30">
        <v>0</v>
      </c>
      <c r="IV90" s="30">
        <v>226562436</v>
      </c>
      <c r="IW90" s="30">
        <v>0</v>
      </c>
      <c r="IX90" s="30">
        <v>0</v>
      </c>
      <c r="IY90" s="30">
        <v>0</v>
      </c>
      <c r="IZ90" s="30">
        <v>0</v>
      </c>
      <c r="JA90" s="30">
        <v>0</v>
      </c>
      <c r="JB90" s="30">
        <v>0</v>
      </c>
      <c r="JC90" s="30">
        <v>0</v>
      </c>
      <c r="JD90" s="30">
        <v>0</v>
      </c>
      <c r="JE90" s="30">
        <v>0</v>
      </c>
      <c r="JF90" s="30">
        <v>0</v>
      </c>
      <c r="JG90" s="30">
        <v>0</v>
      </c>
      <c r="JH90" s="30">
        <v>0</v>
      </c>
      <c r="JI90" s="30">
        <v>0</v>
      </c>
      <c r="JJ90" s="30">
        <v>0</v>
      </c>
      <c r="JK90" s="30">
        <v>0</v>
      </c>
      <c r="JL90" s="30"/>
      <c r="JM90" s="30">
        <v>4210629122</v>
      </c>
      <c r="JN90" s="30">
        <v>0</v>
      </c>
      <c r="JO90" s="30">
        <v>4210629122</v>
      </c>
      <c r="JP90" s="30">
        <v>956686949</v>
      </c>
      <c r="JQ90" s="30">
        <v>0</v>
      </c>
      <c r="JR90" s="30">
        <v>0</v>
      </c>
      <c r="JS90" s="30">
        <v>0</v>
      </c>
      <c r="JT90" s="30">
        <v>0</v>
      </c>
      <c r="JU90" s="30">
        <v>0</v>
      </c>
      <c r="JV90" s="30">
        <v>0</v>
      </c>
      <c r="JW90" s="30">
        <v>0</v>
      </c>
      <c r="JX90" s="30">
        <v>0</v>
      </c>
      <c r="JY90" s="30">
        <v>0</v>
      </c>
      <c r="JZ90" s="30">
        <v>0</v>
      </c>
      <c r="KA90" s="30">
        <v>0</v>
      </c>
      <c r="KB90" s="30">
        <v>0</v>
      </c>
      <c r="KC90" s="30">
        <v>0</v>
      </c>
      <c r="KD90" s="30">
        <v>0</v>
      </c>
      <c r="KE90" s="30">
        <v>0</v>
      </c>
      <c r="KF90" s="30">
        <v>0</v>
      </c>
      <c r="KG90" s="30">
        <v>956686949</v>
      </c>
      <c r="KH90" s="30">
        <v>0</v>
      </c>
      <c r="KI90" s="30">
        <v>0</v>
      </c>
      <c r="KJ90" s="30">
        <v>0</v>
      </c>
      <c r="KK90" s="30">
        <v>0</v>
      </c>
      <c r="KL90" s="30">
        <v>0</v>
      </c>
      <c r="KM90" s="30">
        <v>2214927876</v>
      </c>
      <c r="KN90" s="30">
        <v>1165212184</v>
      </c>
      <c r="KO90" s="30">
        <v>30124035</v>
      </c>
      <c r="KP90" s="30">
        <v>2655970</v>
      </c>
      <c r="KQ90" s="30">
        <v>3561399</v>
      </c>
      <c r="KR90" s="30">
        <v>0</v>
      </c>
      <c r="KS90" s="30">
        <v>1589231</v>
      </c>
      <c r="KT90" s="30">
        <v>3493691</v>
      </c>
      <c r="KU90" s="30">
        <v>0</v>
      </c>
      <c r="KV90" s="30">
        <v>56266992</v>
      </c>
      <c r="KW90" s="30">
        <v>0</v>
      </c>
      <c r="KX90" s="30">
        <v>712868</v>
      </c>
      <c r="KY90" s="30">
        <v>3844413</v>
      </c>
      <c r="KZ90" s="30">
        <v>0</v>
      </c>
      <c r="LA90" s="30">
        <v>17097065</v>
      </c>
      <c r="LB90" s="30">
        <v>4464918</v>
      </c>
      <c r="LC90" s="30">
        <v>4629599</v>
      </c>
      <c r="LD90" s="30">
        <v>327314468</v>
      </c>
      <c r="LE90" s="30">
        <v>262925</v>
      </c>
      <c r="LF90" s="30">
        <v>3407720</v>
      </c>
      <c r="LG90" s="30">
        <v>0</v>
      </c>
      <c r="LH90" s="30">
        <v>5034668</v>
      </c>
      <c r="LI90" s="30">
        <v>21810842</v>
      </c>
      <c r="LJ90" s="30">
        <v>0</v>
      </c>
      <c r="LK90" s="30">
        <v>0</v>
      </c>
      <c r="LL90" s="30">
        <v>505946</v>
      </c>
      <c r="LM90" s="30">
        <v>1158019</v>
      </c>
      <c r="LN90" s="30">
        <v>4028770</v>
      </c>
      <c r="LO90" s="30">
        <v>36761619</v>
      </c>
      <c r="LP90" s="30">
        <v>0</v>
      </c>
      <c r="LQ90" s="30">
        <v>100978125</v>
      </c>
      <c r="LR90" s="31">
        <v>423365</v>
      </c>
      <c r="LS90" s="31">
        <v>94416285</v>
      </c>
      <c r="LT90" s="31">
        <v>0</v>
      </c>
      <c r="LU90" s="31">
        <v>189288259</v>
      </c>
      <c r="LV90" s="31">
        <v>793614</v>
      </c>
      <c r="LW90" s="31">
        <v>4392328</v>
      </c>
      <c r="LX90" s="31">
        <v>1398935</v>
      </c>
      <c r="LY90" s="31">
        <v>1069471</v>
      </c>
      <c r="LZ90" s="31">
        <v>0</v>
      </c>
      <c r="MA90" s="31">
        <v>0</v>
      </c>
      <c r="MB90" s="31">
        <v>23033867</v>
      </c>
      <c r="MC90" s="31">
        <v>28056973</v>
      </c>
      <c r="MD90" s="31">
        <v>0</v>
      </c>
      <c r="ME90" s="31">
        <v>39932778</v>
      </c>
      <c r="MF90" s="31">
        <v>26815673</v>
      </c>
      <c r="MG90" s="31">
        <v>10390861</v>
      </c>
      <c r="MH90" s="31">
        <v>0</v>
      </c>
      <c r="MI90" s="31">
        <v>0</v>
      </c>
      <c r="MJ90" s="31">
        <v>0</v>
      </c>
      <c r="MK90" s="31">
        <v>0</v>
      </c>
      <c r="ML90" s="31">
        <v>0</v>
      </c>
      <c r="MM90" s="31">
        <v>0</v>
      </c>
      <c r="MN90" s="31">
        <v>0</v>
      </c>
      <c r="MO90" s="31">
        <v>0</v>
      </c>
      <c r="MP90" s="31">
        <v>0</v>
      </c>
      <c r="MQ90" s="30">
        <v>371986701</v>
      </c>
      <c r="MR90" s="30">
        <v>0</v>
      </c>
      <c r="MS90" s="30">
        <v>28398400074</v>
      </c>
      <c r="MT90" s="30">
        <v>24692104652</v>
      </c>
      <c r="MU90" s="30">
        <v>24149237993</v>
      </c>
      <c r="MV90" s="30">
        <v>2163523817</v>
      </c>
      <c r="MW90" s="30">
        <v>0</v>
      </c>
      <c r="MX90" s="30">
        <v>0</v>
      </c>
      <c r="MY90" s="30">
        <v>0</v>
      </c>
      <c r="MZ90" s="30">
        <v>8682838705</v>
      </c>
      <c r="NA90" s="30">
        <v>0</v>
      </c>
      <c r="NB90" s="30">
        <v>0</v>
      </c>
      <c r="NC90" s="30">
        <v>0</v>
      </c>
      <c r="ND90" s="30">
        <v>8682838705</v>
      </c>
      <c r="NE90" s="30">
        <v>8682838705</v>
      </c>
      <c r="NF90" s="30">
        <v>0</v>
      </c>
      <c r="NG90" s="30">
        <v>2841940971</v>
      </c>
      <c r="NH90" s="30">
        <v>10460934500</v>
      </c>
      <c r="NI90" s="30">
        <v>0</v>
      </c>
      <c r="NJ90" s="30">
        <v>0</v>
      </c>
      <c r="NK90" s="30">
        <v>0</v>
      </c>
      <c r="NL90" s="30">
        <v>0</v>
      </c>
      <c r="NM90" s="30">
        <v>542866659</v>
      </c>
      <c r="NN90" s="30">
        <v>42024</v>
      </c>
      <c r="NO90" s="30">
        <v>0</v>
      </c>
      <c r="NP90" s="30">
        <v>42024</v>
      </c>
      <c r="NQ90" s="30">
        <v>0</v>
      </c>
      <c r="NR90" s="30">
        <v>0</v>
      </c>
      <c r="NS90" s="30">
        <v>0</v>
      </c>
      <c r="NT90" s="30">
        <v>542824635</v>
      </c>
      <c r="NU90" s="30">
        <v>542824635</v>
      </c>
      <c r="NV90" s="30">
        <v>0</v>
      </c>
      <c r="NW90" s="30">
        <v>0</v>
      </c>
      <c r="NX90" s="30">
        <v>0</v>
      </c>
      <c r="NY90" s="30">
        <v>0</v>
      </c>
      <c r="NZ90" s="30">
        <v>0</v>
      </c>
      <c r="OA90" s="30">
        <v>2625069672</v>
      </c>
      <c r="OB90" s="30">
        <v>2620986000</v>
      </c>
      <c r="OC90" s="30">
        <v>0</v>
      </c>
      <c r="OD90" s="30">
        <v>0</v>
      </c>
      <c r="OE90" s="30">
        <v>0</v>
      </c>
      <c r="OF90" s="30">
        <v>2620986000</v>
      </c>
      <c r="OG90" s="30">
        <v>0</v>
      </c>
      <c r="OH90" s="30">
        <v>2620986000</v>
      </c>
      <c r="OI90" s="30">
        <v>0</v>
      </c>
      <c r="OJ90" s="30">
        <v>4083672</v>
      </c>
      <c r="OK90" s="30">
        <v>0</v>
      </c>
      <c r="OL90" s="30">
        <v>0</v>
      </c>
      <c r="OM90" s="30">
        <v>0</v>
      </c>
      <c r="ON90" s="30">
        <v>0</v>
      </c>
      <c r="OO90" s="30">
        <v>4083672</v>
      </c>
      <c r="OP90" s="30">
        <v>4083672</v>
      </c>
      <c r="OQ90" s="30">
        <v>0</v>
      </c>
      <c r="OR90" s="30">
        <v>0</v>
      </c>
      <c r="OS90" s="30">
        <v>1081225750</v>
      </c>
      <c r="OT90" s="30">
        <v>1053906826</v>
      </c>
      <c r="OU90" s="30">
        <v>1053906826</v>
      </c>
      <c r="OV90" s="30">
        <v>0</v>
      </c>
      <c r="OW90" s="30">
        <v>1053906826</v>
      </c>
      <c r="OX90" s="30">
        <v>0</v>
      </c>
      <c r="OY90" s="30">
        <v>0</v>
      </c>
      <c r="OZ90" s="30">
        <v>27318924</v>
      </c>
      <c r="PA90" s="30">
        <v>0</v>
      </c>
      <c r="PB90" s="30">
        <v>0</v>
      </c>
      <c r="PC90" s="30">
        <v>0</v>
      </c>
      <c r="PD90" s="30">
        <v>0</v>
      </c>
      <c r="PE90" s="30">
        <v>0</v>
      </c>
      <c r="PF90" s="30">
        <v>0</v>
      </c>
      <c r="PG90" s="30">
        <v>0</v>
      </c>
      <c r="PH90" s="30">
        <v>0</v>
      </c>
      <c r="PI90" s="30">
        <v>0</v>
      </c>
      <c r="PJ90" s="30">
        <v>0</v>
      </c>
      <c r="PK90" s="30">
        <v>0</v>
      </c>
      <c r="PL90" s="30">
        <v>0</v>
      </c>
      <c r="PM90" s="30">
        <v>27318924</v>
      </c>
      <c r="PN90" s="30">
        <v>27318924</v>
      </c>
      <c r="PO90" s="30">
        <v>0</v>
      </c>
      <c r="PP90" s="30">
        <v>0</v>
      </c>
      <c r="PQ90" s="30">
        <v>0</v>
      </c>
      <c r="PR90" s="30">
        <v>0</v>
      </c>
      <c r="PS90" s="30">
        <v>0</v>
      </c>
      <c r="PT90" s="30">
        <v>0</v>
      </c>
      <c r="PU90" s="30">
        <v>0</v>
      </c>
      <c r="PV90" s="30">
        <v>0</v>
      </c>
      <c r="PW90" s="30">
        <v>0</v>
      </c>
      <c r="PX90" s="30">
        <v>0</v>
      </c>
      <c r="PY90" s="30">
        <v>0</v>
      </c>
      <c r="PZ90" s="30">
        <v>0</v>
      </c>
      <c r="QA90" s="30">
        <v>0</v>
      </c>
      <c r="QB90" s="30">
        <v>0</v>
      </c>
      <c r="QC90" s="30">
        <v>0</v>
      </c>
      <c r="QD90" s="30">
        <v>0</v>
      </c>
      <c r="QE90" s="30">
        <v>0</v>
      </c>
      <c r="QF90" s="30">
        <v>0</v>
      </c>
      <c r="QG90" s="30">
        <v>0</v>
      </c>
      <c r="QH90" s="30">
        <v>0</v>
      </c>
      <c r="QI90" s="30">
        <v>0</v>
      </c>
      <c r="QJ90" s="30">
        <v>0</v>
      </c>
      <c r="QK90" s="30">
        <v>0</v>
      </c>
      <c r="QL90" s="30">
        <v>0</v>
      </c>
      <c r="QM90" s="30">
        <v>0</v>
      </c>
      <c r="QN90" s="30">
        <v>0</v>
      </c>
      <c r="QO90" s="30">
        <v>8958382964</v>
      </c>
      <c r="QP90" s="30">
        <v>3900783581</v>
      </c>
      <c r="QQ90" s="30">
        <v>22489156</v>
      </c>
      <c r="QR90" s="30">
        <v>21872184</v>
      </c>
      <c r="QS90" s="30">
        <v>616972</v>
      </c>
      <c r="QT90" s="30">
        <v>0</v>
      </c>
      <c r="QU90" s="30">
        <v>0</v>
      </c>
      <c r="QV90" s="30">
        <v>0</v>
      </c>
      <c r="QW90" s="30">
        <v>587208543</v>
      </c>
      <c r="QX90" s="30">
        <v>581188201</v>
      </c>
      <c r="QY90" s="30">
        <v>6020342</v>
      </c>
      <c r="QZ90" s="30">
        <v>3291085882</v>
      </c>
      <c r="RA90" s="30">
        <v>0</v>
      </c>
      <c r="RB90" s="30">
        <v>0</v>
      </c>
      <c r="RC90" s="30">
        <v>0</v>
      </c>
      <c r="RD90" s="30">
        <v>0</v>
      </c>
      <c r="RE90" s="30">
        <v>0</v>
      </c>
      <c r="RF90" s="30">
        <v>0</v>
      </c>
      <c r="RG90" s="30">
        <v>0</v>
      </c>
      <c r="RH90" s="30">
        <v>0</v>
      </c>
      <c r="RI90" s="30">
        <v>5057599383</v>
      </c>
      <c r="RJ90" s="30">
        <v>4983696299</v>
      </c>
      <c r="RK90" s="30">
        <v>4983696299</v>
      </c>
      <c r="RL90" s="30">
        <v>2772896827</v>
      </c>
      <c r="RM90" s="30">
        <v>357406216</v>
      </c>
      <c r="RN90" s="30">
        <v>128672500</v>
      </c>
      <c r="RO90" s="30">
        <v>1352822</v>
      </c>
      <c r="RP90" s="30">
        <v>0</v>
      </c>
      <c r="RQ90" s="30">
        <v>0</v>
      </c>
      <c r="RR90" s="30">
        <v>0</v>
      </c>
      <c r="RS90" s="30">
        <v>0</v>
      </c>
      <c r="RT90" s="30">
        <v>0</v>
      </c>
      <c r="RU90" s="30">
        <v>0</v>
      </c>
      <c r="RV90" s="30">
        <v>1328300</v>
      </c>
      <c r="RW90" s="30">
        <v>2353153</v>
      </c>
      <c r="RX90" s="30">
        <v>0</v>
      </c>
      <c r="RY90" s="30">
        <v>0</v>
      </c>
      <c r="RZ90" s="30">
        <v>0</v>
      </c>
      <c r="SA90" s="30">
        <v>0</v>
      </c>
      <c r="SB90" s="30">
        <v>0</v>
      </c>
      <c r="SC90" s="30">
        <v>0</v>
      </c>
      <c r="SD90" s="30">
        <v>0</v>
      </c>
      <c r="SE90" s="30">
        <v>0</v>
      </c>
      <c r="SF90" s="30">
        <v>0</v>
      </c>
      <c r="SG90" s="30">
        <v>126048</v>
      </c>
      <c r="SH90" s="30">
        <v>116079784</v>
      </c>
      <c r="SI90" s="30">
        <v>0</v>
      </c>
      <c r="SJ90" s="30">
        <v>0</v>
      </c>
      <c r="SK90" s="30">
        <v>1310599235</v>
      </c>
      <c r="SL90" s="30">
        <v>1310599235</v>
      </c>
      <c r="SM90" s="30">
        <v>0</v>
      </c>
      <c r="SN90" s="30">
        <v>249131264</v>
      </c>
      <c r="SO90" s="30">
        <v>0</v>
      </c>
      <c r="SP90" s="30">
        <v>0</v>
      </c>
      <c r="SQ90" s="30">
        <v>0</v>
      </c>
      <c r="SR90" s="30">
        <v>0</v>
      </c>
      <c r="SS90" s="30">
        <v>43750150</v>
      </c>
      <c r="ST90" s="30">
        <v>0</v>
      </c>
      <c r="SU90" s="30">
        <v>0</v>
      </c>
      <c r="SV90" s="30">
        <v>0</v>
      </c>
      <c r="SW90" s="30">
        <v>0</v>
      </c>
      <c r="SX90" s="30">
        <v>0</v>
      </c>
      <c r="SY90" s="30">
        <v>0</v>
      </c>
      <c r="SZ90" s="30">
        <v>0</v>
      </c>
      <c r="TA90" s="30">
        <v>0</v>
      </c>
      <c r="TB90" s="30">
        <v>0</v>
      </c>
      <c r="TC90" s="30">
        <v>0</v>
      </c>
      <c r="TD90" s="30">
        <v>0</v>
      </c>
      <c r="TE90" s="30">
        <v>0</v>
      </c>
      <c r="TF90" s="30">
        <v>0</v>
      </c>
      <c r="TG90" s="30">
        <v>0</v>
      </c>
      <c r="TH90" s="30">
        <v>0</v>
      </c>
      <c r="TI90" s="30">
        <f t="shared" si="39"/>
        <v>487431538</v>
      </c>
      <c r="TJ90" s="30">
        <f t="shared" si="31"/>
        <v>0</v>
      </c>
      <c r="TK90" s="30">
        <v>0</v>
      </c>
      <c r="TL90" s="30">
        <v>0</v>
      </c>
      <c r="TM90" s="30">
        <v>0</v>
      </c>
      <c r="TN90" s="30">
        <v>0</v>
      </c>
      <c r="TO90" s="30">
        <v>0</v>
      </c>
      <c r="TP90" s="30">
        <v>0</v>
      </c>
      <c r="TQ90" s="30">
        <v>0</v>
      </c>
      <c r="TR90" s="30">
        <v>0</v>
      </c>
      <c r="TS90" s="30">
        <v>0</v>
      </c>
      <c r="TT90" s="30">
        <v>0</v>
      </c>
      <c r="TU90" s="30">
        <v>73903084</v>
      </c>
      <c r="TV90" s="30">
        <v>0</v>
      </c>
      <c r="TW90" s="30">
        <v>47279949</v>
      </c>
      <c r="TX90" s="30">
        <v>0</v>
      </c>
      <c r="TY90" s="30">
        <v>26623135</v>
      </c>
      <c r="TZ90" s="30">
        <v>0</v>
      </c>
      <c r="UA90" s="30">
        <v>0</v>
      </c>
      <c r="UB90" s="30">
        <v>0</v>
      </c>
      <c r="UC90" s="30">
        <v>0</v>
      </c>
      <c r="UD90" s="30">
        <v>0</v>
      </c>
      <c r="UE90" s="30">
        <v>0</v>
      </c>
      <c r="UF90" s="30">
        <v>0</v>
      </c>
      <c r="UG90" s="30">
        <v>190758833959</v>
      </c>
      <c r="UH90" s="1">
        <v>779711691210</v>
      </c>
      <c r="UI90" s="1">
        <f>UH90-SUM($UG$88:UG90)</f>
        <v>0</v>
      </c>
    </row>
    <row r="91" spans="2:555">
      <c r="B91" s="58">
        <v>41000</v>
      </c>
      <c r="C91" s="30">
        <v>186097759962</v>
      </c>
      <c r="D91" s="30">
        <v>107995464156</v>
      </c>
      <c r="E91" s="30">
        <v>95886028044</v>
      </c>
      <c r="F91" s="30">
        <v>17757762</v>
      </c>
      <c r="G91" s="30">
        <v>1318320</v>
      </c>
      <c r="H91" s="30">
        <v>61063128624</v>
      </c>
      <c r="I91" s="30">
        <v>53472981736.036804</v>
      </c>
      <c r="J91" s="30">
        <v>7590146887.9631996</v>
      </c>
      <c r="K91" s="30">
        <v>0</v>
      </c>
      <c r="L91" s="30">
        <v>3331229620</v>
      </c>
      <c r="M91" s="30">
        <v>25201570567</v>
      </c>
      <c r="N91" s="30">
        <v>25201570567</v>
      </c>
      <c r="O91" s="30">
        <v>0</v>
      </c>
      <c r="P91" s="30">
        <v>1261171908</v>
      </c>
      <c r="Q91" s="30">
        <v>2598764104</v>
      </c>
      <c r="R91" s="30">
        <v>2411087139</v>
      </c>
      <c r="S91" s="30">
        <v>12109436112</v>
      </c>
      <c r="T91" s="30">
        <v>3350464000</v>
      </c>
      <c r="U91" s="30">
        <v>3941723000</v>
      </c>
      <c r="V91" s="30">
        <v>7292187000</v>
      </c>
      <c r="W91" s="30">
        <v>125389031</v>
      </c>
      <c r="X91" s="30">
        <v>1000885928</v>
      </c>
      <c r="Y91" s="30">
        <v>119389104</v>
      </c>
      <c r="Z91" s="30">
        <v>0</v>
      </c>
      <c r="AA91" s="30">
        <v>0</v>
      </c>
      <c r="AB91" s="30">
        <v>102370745</v>
      </c>
      <c r="AC91" s="30">
        <v>13914870</v>
      </c>
      <c r="AD91" s="30">
        <v>3163662080</v>
      </c>
      <c r="AE91" s="30">
        <v>291637354</v>
      </c>
      <c r="AF91" s="30">
        <v>286030782</v>
      </c>
      <c r="AG91" s="30">
        <v>5606572</v>
      </c>
      <c r="AH91" s="30">
        <v>0</v>
      </c>
      <c r="AI91" s="30">
        <v>78102295806</v>
      </c>
      <c r="AJ91" s="30">
        <v>630647148</v>
      </c>
      <c r="AK91" s="30">
        <v>45140886</v>
      </c>
      <c r="AL91" s="30">
        <v>607000</v>
      </c>
      <c r="AM91" s="30">
        <v>584899262</v>
      </c>
      <c r="AN91" s="30">
        <v>0</v>
      </c>
      <c r="AO91" s="30">
        <v>1726009781</v>
      </c>
      <c r="AP91" s="30">
        <v>1696797262</v>
      </c>
      <c r="AQ91" s="30">
        <v>132866</v>
      </c>
      <c r="AR91" s="30">
        <v>9852222</v>
      </c>
      <c r="AS91" s="30">
        <v>83260</v>
      </c>
      <c r="AT91" s="30">
        <v>3651295</v>
      </c>
      <c r="AU91" s="30">
        <v>15407876</v>
      </c>
      <c r="AV91" s="30">
        <v>0</v>
      </c>
      <c r="AW91" s="30">
        <v>0</v>
      </c>
      <c r="AX91" s="30">
        <v>85000</v>
      </c>
      <c r="AY91" s="30">
        <v>0</v>
      </c>
      <c r="AZ91" s="30">
        <v>0</v>
      </c>
      <c r="BA91" s="30">
        <v>0</v>
      </c>
      <c r="BB91" s="30">
        <v>0</v>
      </c>
      <c r="BC91" s="30">
        <v>0</v>
      </c>
      <c r="BD91" s="30">
        <v>4667781551</v>
      </c>
      <c r="BE91" s="30">
        <v>853365</v>
      </c>
      <c r="BF91" s="30">
        <v>2942686835</v>
      </c>
      <c r="BG91" s="30">
        <v>1094697565</v>
      </c>
      <c r="BH91" s="30">
        <v>94421</v>
      </c>
      <c r="BI91" s="30">
        <v>62350</v>
      </c>
      <c r="BJ91" s="30">
        <v>0</v>
      </c>
      <c r="BK91" s="30">
        <v>26310905</v>
      </c>
      <c r="BL91" s="30">
        <v>7081753</v>
      </c>
      <c r="BM91" s="30">
        <v>0</v>
      </c>
      <c r="BN91" s="30">
        <v>8086078</v>
      </c>
      <c r="BO91" s="30">
        <v>2381665</v>
      </c>
      <c r="BP91" s="30">
        <v>0</v>
      </c>
      <c r="BQ91" s="30">
        <v>0</v>
      </c>
      <c r="BR91" s="30">
        <v>571700348</v>
      </c>
      <c r="BS91" s="30">
        <v>13826266</v>
      </c>
      <c r="BT91" s="30">
        <v>230263184</v>
      </c>
      <c r="BU91" s="30">
        <v>3333941</v>
      </c>
      <c r="BV91" s="30">
        <v>2383887</v>
      </c>
      <c r="BW91" s="30">
        <v>443741</v>
      </c>
      <c r="BX91" s="30">
        <v>829087</v>
      </c>
      <c r="BY91" s="30">
        <v>223272528</v>
      </c>
      <c r="BZ91" s="30">
        <v>0</v>
      </c>
      <c r="CA91" s="30">
        <v>0</v>
      </c>
      <c r="CB91" s="30">
        <v>0</v>
      </c>
      <c r="CC91" s="30">
        <v>4268092759</v>
      </c>
      <c r="CD91" s="30">
        <v>3036814</v>
      </c>
      <c r="CE91" s="30">
        <v>6162218416</v>
      </c>
      <c r="CF91" s="30">
        <v>103124796</v>
      </c>
      <c r="CG91" s="30">
        <v>2546206245</v>
      </c>
      <c r="CH91" s="30">
        <v>166041363</v>
      </c>
      <c r="CI91" s="30">
        <v>28511690</v>
      </c>
      <c r="CJ91" s="30">
        <v>2779604</v>
      </c>
      <c r="CK91" s="30">
        <v>9315137</v>
      </c>
      <c r="CL91" s="30">
        <v>8002799</v>
      </c>
      <c r="CM91" s="30">
        <v>445215</v>
      </c>
      <c r="CN91" s="30">
        <v>1167821</v>
      </c>
      <c r="CO91" s="30">
        <v>141763</v>
      </c>
      <c r="CP91" s="30">
        <v>6659351</v>
      </c>
      <c r="CQ91" s="30">
        <v>0</v>
      </c>
      <c r="CR91" s="30">
        <v>0</v>
      </c>
      <c r="CS91" s="30">
        <v>2198049014</v>
      </c>
      <c r="CT91" s="30">
        <v>512365077</v>
      </c>
      <c r="CU91" s="30">
        <v>0</v>
      </c>
      <c r="CV91" s="30">
        <v>38270451</v>
      </c>
      <c r="CW91" s="30">
        <v>16325271</v>
      </c>
      <c r="CX91" s="30">
        <v>3585246</v>
      </c>
      <c r="CY91" s="30">
        <v>0</v>
      </c>
      <c r="CZ91" s="30">
        <v>1598611065</v>
      </c>
      <c r="DA91" s="30">
        <v>1444516078</v>
      </c>
      <c r="DB91" s="30">
        <v>131399546</v>
      </c>
      <c r="DC91" s="30">
        <v>0</v>
      </c>
      <c r="DD91" s="30">
        <v>22695441</v>
      </c>
      <c r="DE91" s="30">
        <v>0</v>
      </c>
      <c r="DF91" s="30">
        <v>20404183</v>
      </c>
      <c r="DG91" s="30">
        <v>8487721</v>
      </c>
      <c r="DH91" s="30">
        <v>10485045</v>
      </c>
      <c r="DI91" s="30">
        <v>33657</v>
      </c>
      <c r="DJ91" s="30">
        <v>0</v>
      </c>
      <c r="DK91" s="30">
        <v>33657</v>
      </c>
      <c r="DL91" s="30">
        <v>0</v>
      </c>
      <c r="DM91" s="30">
        <v>695498289</v>
      </c>
      <c r="DN91" s="30">
        <v>29028901</v>
      </c>
      <c r="DO91" s="30">
        <v>7445849</v>
      </c>
      <c r="DP91" s="30">
        <v>4548974</v>
      </c>
      <c r="DQ91" s="30">
        <v>2896875</v>
      </c>
      <c r="DR91" s="30">
        <v>621096690</v>
      </c>
      <c r="DS91" s="30">
        <v>14808392</v>
      </c>
      <c r="DT91" s="30">
        <v>13134539</v>
      </c>
      <c r="DU91" s="30">
        <v>1586406</v>
      </c>
      <c r="DV91" s="30">
        <v>87447</v>
      </c>
      <c r="DW91" s="30">
        <v>10999400</v>
      </c>
      <c r="DX91" s="30">
        <v>1258600</v>
      </c>
      <c r="DY91" s="30">
        <v>1454600</v>
      </c>
      <c r="DZ91" s="30">
        <v>0</v>
      </c>
      <c r="EA91" s="30">
        <v>8286200</v>
      </c>
      <c r="EB91" s="30">
        <v>0</v>
      </c>
      <c r="EC91" s="30">
        <v>149870240</v>
      </c>
      <c r="ED91" s="30">
        <v>0</v>
      </c>
      <c r="EE91" s="30">
        <v>149848100</v>
      </c>
      <c r="EF91" s="30">
        <v>22140</v>
      </c>
      <c r="EG91" s="30">
        <v>23442327</v>
      </c>
      <c r="EH91" s="30">
        <v>23405000</v>
      </c>
      <c r="EI91" s="30">
        <v>0</v>
      </c>
      <c r="EJ91" s="30">
        <v>37327</v>
      </c>
      <c r="EK91" s="30">
        <v>41882107</v>
      </c>
      <c r="EL91" s="30">
        <v>37327</v>
      </c>
      <c r="EM91" s="30">
        <v>522581</v>
      </c>
      <c r="EN91" s="30">
        <v>23105537</v>
      </c>
      <c r="EO91" s="30">
        <v>1363433</v>
      </c>
      <c r="EP91" s="30">
        <v>112970</v>
      </c>
      <c r="EQ91" s="30">
        <v>18664</v>
      </c>
      <c r="ER91" s="30">
        <v>74655</v>
      </c>
      <c r="ES91" s="30">
        <v>746544</v>
      </c>
      <c r="ET91" s="30">
        <v>410600</v>
      </c>
      <c r="EU91" s="30">
        <v>3994010</v>
      </c>
      <c r="EV91" s="30">
        <v>1208190</v>
      </c>
      <c r="EW91" s="30">
        <v>32530655</v>
      </c>
      <c r="EX91" s="30">
        <v>0</v>
      </c>
      <c r="EY91" s="30">
        <v>802535</v>
      </c>
      <c r="EZ91" s="30">
        <v>25363832</v>
      </c>
      <c r="FA91" s="30">
        <v>6364288</v>
      </c>
      <c r="FB91" s="30">
        <v>0</v>
      </c>
      <c r="FC91" s="30">
        <v>97891</v>
      </c>
      <c r="FD91" s="30">
        <v>0</v>
      </c>
      <c r="FE91" s="30">
        <v>0</v>
      </c>
      <c r="FF91" s="30">
        <v>317234600</v>
      </c>
      <c r="FG91" s="30">
        <v>37926849</v>
      </c>
      <c r="FH91" s="30">
        <v>1045162</v>
      </c>
      <c r="FI91" s="30">
        <v>28483500</v>
      </c>
      <c r="FJ91" s="30">
        <v>6923763</v>
      </c>
      <c r="FK91" s="30">
        <v>2337894</v>
      </c>
      <c r="FL91" s="30">
        <v>0</v>
      </c>
      <c r="FM91" s="30">
        <v>0</v>
      </c>
      <c r="FN91" s="30">
        <v>0</v>
      </c>
      <c r="FO91" s="30">
        <v>4585869</v>
      </c>
      <c r="FP91" s="30">
        <v>1474424</v>
      </c>
      <c r="FQ91" s="30">
        <v>0</v>
      </c>
      <c r="FR91" s="30">
        <v>195758058</v>
      </c>
      <c r="FS91" s="30">
        <v>50239695</v>
      </c>
      <c r="FT91" s="30">
        <v>286999</v>
      </c>
      <c r="FU91" s="30">
        <v>19958743</v>
      </c>
      <c r="FV91" s="30">
        <v>21535261</v>
      </c>
      <c r="FW91" s="30">
        <v>262341</v>
      </c>
      <c r="FX91" s="30">
        <v>21272920</v>
      </c>
      <c r="FY91" s="30">
        <v>0</v>
      </c>
      <c r="FZ91" s="30">
        <v>279954</v>
      </c>
      <c r="GA91" s="30">
        <v>5156338</v>
      </c>
      <c r="GB91" s="30">
        <v>3022400</v>
      </c>
      <c r="GC91" s="30">
        <v>3798336</v>
      </c>
      <c r="GD91" s="30">
        <v>0</v>
      </c>
      <c r="GE91" s="30">
        <v>3798336</v>
      </c>
      <c r="GF91" s="30">
        <v>0</v>
      </c>
      <c r="GG91" s="30">
        <v>0</v>
      </c>
      <c r="GH91" s="30">
        <v>6007983</v>
      </c>
      <c r="GI91" s="30">
        <v>71070927</v>
      </c>
      <c r="GJ91" s="30">
        <v>71070927</v>
      </c>
      <c r="GK91" s="30">
        <v>0</v>
      </c>
      <c r="GL91" s="30">
        <v>64641117</v>
      </c>
      <c r="GM91" s="30">
        <v>6393754</v>
      </c>
      <c r="GN91" s="30">
        <v>3026000</v>
      </c>
      <c r="GO91" s="30">
        <v>0</v>
      </c>
      <c r="GP91" s="30">
        <v>34052423</v>
      </c>
      <c r="GQ91" s="30">
        <v>11695294</v>
      </c>
      <c r="GR91" s="30">
        <v>26400</v>
      </c>
      <c r="GS91" s="30">
        <v>0</v>
      </c>
      <c r="GT91" s="30">
        <v>9447246</v>
      </c>
      <c r="GU91" s="30">
        <v>4061598672</v>
      </c>
      <c r="GV91" s="30">
        <v>0</v>
      </c>
      <c r="GW91" s="30">
        <v>0</v>
      </c>
      <c r="GX91" s="30">
        <v>0</v>
      </c>
      <c r="GY91" s="30">
        <v>0</v>
      </c>
      <c r="GZ91" s="30">
        <v>1018886937</v>
      </c>
      <c r="HA91" s="30">
        <v>522526</v>
      </c>
      <c r="HB91" s="30">
        <v>0</v>
      </c>
      <c r="HC91" s="30">
        <v>0</v>
      </c>
      <c r="HD91" s="30">
        <v>3042189209</v>
      </c>
      <c r="HE91" s="30">
        <v>0</v>
      </c>
      <c r="HF91" s="30">
        <v>0</v>
      </c>
      <c r="HG91" s="30">
        <v>0</v>
      </c>
      <c r="HH91" s="30">
        <f t="shared" si="34"/>
        <v>563582437</v>
      </c>
      <c r="HI91" s="30">
        <f t="shared" si="35"/>
        <v>455304500</v>
      </c>
      <c r="HJ91" s="30">
        <v>563582437</v>
      </c>
      <c r="HK91" s="30">
        <v>455304500</v>
      </c>
      <c r="HL91" s="30">
        <v>0</v>
      </c>
      <c r="HM91" s="30">
        <v>0</v>
      </c>
      <c r="HN91" s="30">
        <v>0</v>
      </c>
      <c r="HO91" s="30">
        <v>0</v>
      </c>
      <c r="HP91" s="30">
        <v>1109800263</v>
      </c>
      <c r="HQ91" s="30">
        <v>3533591</v>
      </c>
      <c r="HR91" s="30">
        <v>5692809</v>
      </c>
      <c r="HS91" s="30">
        <v>18099803</v>
      </c>
      <c r="HT91" s="30">
        <v>1082474060</v>
      </c>
      <c r="HU91" s="30">
        <v>0</v>
      </c>
      <c r="HV91" s="30">
        <v>0</v>
      </c>
      <c r="HW91" s="30">
        <v>0</v>
      </c>
      <c r="HX91" s="30">
        <f t="shared" si="36"/>
        <v>563582437</v>
      </c>
      <c r="HY91" s="30">
        <f t="shared" si="37"/>
        <v>455304500</v>
      </c>
      <c r="HZ91" s="30">
        <v>55460315675</v>
      </c>
      <c r="IA91" s="30">
        <v>52433185752</v>
      </c>
      <c r="IB91" s="30">
        <v>47424747660</v>
      </c>
      <c r="IC91" s="30">
        <v>0</v>
      </c>
      <c r="ID91" s="30">
        <v>0</v>
      </c>
      <c r="IE91" s="30">
        <v>0</v>
      </c>
      <c r="IF91" s="30">
        <v>0</v>
      </c>
      <c r="IG91" s="30">
        <v>41547601721</v>
      </c>
      <c r="IH91" s="30">
        <v>36453381573</v>
      </c>
      <c r="II91" s="30">
        <v>0</v>
      </c>
      <c r="IJ91" s="30">
        <v>5094220148</v>
      </c>
      <c r="IK91" s="30">
        <v>0</v>
      </c>
      <c r="IL91" s="30">
        <v>3641895122</v>
      </c>
      <c r="IM91" s="30">
        <v>2008688381</v>
      </c>
      <c r="IN91" s="30">
        <v>323650612</v>
      </c>
      <c r="IO91" s="30">
        <v>242737959</v>
      </c>
      <c r="IP91" s="30">
        <v>3075506551</v>
      </c>
      <c r="IQ91" s="30">
        <v>0</v>
      </c>
      <c r="IR91" s="30">
        <v>0</v>
      </c>
      <c r="IS91" s="30">
        <v>0</v>
      </c>
      <c r="IT91" s="30">
        <v>0</v>
      </c>
      <c r="IU91" s="30">
        <v>0</v>
      </c>
      <c r="IV91" s="30">
        <v>226562436</v>
      </c>
      <c r="IW91" s="30">
        <v>0</v>
      </c>
      <c r="IX91" s="30">
        <v>0</v>
      </c>
      <c r="IY91" s="30">
        <v>0</v>
      </c>
      <c r="IZ91" s="30">
        <v>0</v>
      </c>
      <c r="JA91" s="30">
        <v>0</v>
      </c>
      <c r="JB91" s="30">
        <v>0</v>
      </c>
      <c r="JC91" s="30">
        <v>0</v>
      </c>
      <c r="JD91" s="30">
        <v>0</v>
      </c>
      <c r="JE91" s="30">
        <v>0</v>
      </c>
      <c r="JF91" s="30">
        <v>0</v>
      </c>
      <c r="JG91" s="30">
        <v>0</v>
      </c>
      <c r="JH91" s="30">
        <v>0</v>
      </c>
      <c r="JI91" s="30">
        <v>0</v>
      </c>
      <c r="JJ91" s="30">
        <v>0</v>
      </c>
      <c r="JK91" s="30">
        <v>0</v>
      </c>
      <c r="JL91" s="30"/>
      <c r="JM91" s="30">
        <v>5008438092</v>
      </c>
      <c r="JN91" s="30">
        <v>0</v>
      </c>
      <c r="JO91" s="30">
        <v>5008438092</v>
      </c>
      <c r="JP91" s="30">
        <v>95997784</v>
      </c>
      <c r="JQ91" s="30">
        <v>95997784</v>
      </c>
      <c r="JR91" s="30">
        <v>0</v>
      </c>
      <c r="JS91" s="30">
        <v>0</v>
      </c>
      <c r="JT91" s="30">
        <v>0</v>
      </c>
      <c r="JU91" s="30">
        <v>0</v>
      </c>
      <c r="JV91" s="30">
        <v>0</v>
      </c>
      <c r="JW91" s="30">
        <v>0</v>
      </c>
      <c r="JX91" s="30">
        <v>0</v>
      </c>
      <c r="JY91" s="30">
        <v>0</v>
      </c>
      <c r="JZ91" s="30">
        <v>0</v>
      </c>
      <c r="KA91" s="30">
        <v>0</v>
      </c>
      <c r="KB91" s="30">
        <v>0</v>
      </c>
      <c r="KC91" s="30">
        <v>0</v>
      </c>
      <c r="KD91" s="30">
        <v>0</v>
      </c>
      <c r="KE91" s="30">
        <v>0</v>
      </c>
      <c r="KF91" s="30">
        <v>0</v>
      </c>
      <c r="KG91" s="30">
        <v>0</v>
      </c>
      <c r="KH91" s="30">
        <v>0</v>
      </c>
      <c r="KI91" s="30">
        <v>0</v>
      </c>
      <c r="KJ91" s="30">
        <v>0</v>
      </c>
      <c r="KK91" s="30">
        <v>0</v>
      </c>
      <c r="KL91" s="30">
        <v>0</v>
      </c>
      <c r="KM91" s="30">
        <v>2931132139</v>
      </c>
      <c r="KN91" s="30">
        <v>1192534260</v>
      </c>
      <c r="KO91" s="30">
        <v>30830389</v>
      </c>
      <c r="KP91" s="30">
        <v>2718247</v>
      </c>
      <c r="KQ91" s="30">
        <v>3644907</v>
      </c>
      <c r="KR91" s="30">
        <v>0</v>
      </c>
      <c r="KS91" s="30">
        <v>1626496</v>
      </c>
      <c r="KT91" s="30">
        <v>3575613</v>
      </c>
      <c r="KU91" s="30">
        <v>0</v>
      </c>
      <c r="KV91" s="30">
        <v>57586349</v>
      </c>
      <c r="KW91" s="30">
        <v>0</v>
      </c>
      <c r="KX91" s="30">
        <v>729584</v>
      </c>
      <c r="KY91" s="30">
        <v>3934557</v>
      </c>
      <c r="KZ91" s="30">
        <v>14409995</v>
      </c>
      <c r="LA91" s="30">
        <v>17497960</v>
      </c>
      <c r="LB91" s="30">
        <v>4569613</v>
      </c>
      <c r="LC91" s="30">
        <v>4738154</v>
      </c>
      <c r="LD91" s="30">
        <v>334989389</v>
      </c>
      <c r="LE91" s="30">
        <v>269090</v>
      </c>
      <c r="LF91" s="30">
        <v>3487626</v>
      </c>
      <c r="LG91" s="30">
        <v>0</v>
      </c>
      <c r="LH91" s="30">
        <v>5152723</v>
      </c>
      <c r="LI91" s="30">
        <v>22322266</v>
      </c>
      <c r="LJ91" s="30">
        <v>0</v>
      </c>
      <c r="LK91" s="30">
        <v>0</v>
      </c>
      <c r="LL91" s="30">
        <v>517809</v>
      </c>
      <c r="LM91" s="30">
        <v>1185172</v>
      </c>
      <c r="LN91" s="30">
        <v>4123237</v>
      </c>
      <c r="LO91" s="30">
        <v>37623611</v>
      </c>
      <c r="LP91" s="30">
        <v>3147638</v>
      </c>
      <c r="LQ91" s="30">
        <v>103345875</v>
      </c>
      <c r="LR91" s="31">
        <v>433291</v>
      </c>
      <c r="LS91" s="31">
        <v>96630172</v>
      </c>
      <c r="LT91" s="31">
        <v>0</v>
      </c>
      <c r="LU91" s="31">
        <v>193726720</v>
      </c>
      <c r="LV91" s="31">
        <v>277117</v>
      </c>
      <c r="LW91" s="31">
        <v>4495320</v>
      </c>
      <c r="LX91" s="31">
        <v>1431738</v>
      </c>
      <c r="LY91" s="31">
        <v>1094548</v>
      </c>
      <c r="LZ91" s="31">
        <v>311591666</v>
      </c>
      <c r="MA91" s="31">
        <v>0</v>
      </c>
      <c r="MB91" s="31">
        <v>23573589</v>
      </c>
      <c r="MC91" s="31">
        <v>364369330</v>
      </c>
      <c r="MD91" s="31">
        <v>0</v>
      </c>
      <c r="ME91" s="31">
        <v>40869128</v>
      </c>
      <c r="MF91" s="31">
        <v>27444452</v>
      </c>
      <c r="MG91" s="31">
        <v>10634508</v>
      </c>
      <c r="MH91" s="31">
        <v>0</v>
      </c>
      <c r="MI91" s="31">
        <v>0</v>
      </c>
      <c r="MJ91" s="31">
        <v>0</v>
      </c>
      <c r="MK91" s="31">
        <v>0</v>
      </c>
      <c r="ML91" s="31">
        <v>0</v>
      </c>
      <c r="MM91" s="31">
        <v>0</v>
      </c>
      <c r="MN91" s="31">
        <v>0</v>
      </c>
      <c r="MO91" s="31">
        <v>0</v>
      </c>
      <c r="MP91" s="31">
        <v>0</v>
      </c>
      <c r="MQ91" s="30">
        <v>1041802</v>
      </c>
      <c r="MR91" s="30">
        <v>0</v>
      </c>
      <c r="MS91" s="30">
        <v>176069064720</v>
      </c>
      <c r="MT91" s="30">
        <v>151524680119</v>
      </c>
      <c r="MU91" s="30">
        <v>15717801509</v>
      </c>
      <c r="MV91" s="30">
        <v>2675078074</v>
      </c>
      <c r="MW91" s="30">
        <v>0</v>
      </c>
      <c r="MX91" s="30">
        <v>0</v>
      </c>
      <c r="MY91" s="30">
        <v>0</v>
      </c>
      <c r="MZ91" s="30">
        <v>11735207935</v>
      </c>
      <c r="NA91" s="30">
        <v>2953027079</v>
      </c>
      <c r="NB91" s="30">
        <v>2953027079</v>
      </c>
      <c r="NC91" s="30">
        <v>0</v>
      </c>
      <c r="ND91" s="30">
        <v>8782180856</v>
      </c>
      <c r="NE91" s="30">
        <v>8782180856</v>
      </c>
      <c r="NF91" s="30">
        <v>0</v>
      </c>
      <c r="NG91" s="30">
        <v>0</v>
      </c>
      <c r="NH91" s="30">
        <v>1307515500</v>
      </c>
      <c r="NI91" s="30">
        <v>0</v>
      </c>
      <c r="NJ91" s="30">
        <v>0</v>
      </c>
      <c r="NK91" s="30">
        <v>0</v>
      </c>
      <c r="NL91" s="30">
        <v>0</v>
      </c>
      <c r="NM91" s="30">
        <v>135806878610</v>
      </c>
      <c r="NN91" s="30">
        <v>120473359624</v>
      </c>
      <c r="NO91" s="30">
        <v>0</v>
      </c>
      <c r="NP91" s="30">
        <v>0</v>
      </c>
      <c r="NQ91" s="30">
        <v>0</v>
      </c>
      <c r="NR91" s="30">
        <v>3815550113</v>
      </c>
      <c r="NS91" s="30">
        <v>2462313451</v>
      </c>
      <c r="NT91" s="30">
        <v>15333518986</v>
      </c>
      <c r="NU91" s="30">
        <v>650348554</v>
      </c>
      <c r="NV91" s="30">
        <v>1983178431</v>
      </c>
      <c r="NW91" s="30">
        <v>0</v>
      </c>
      <c r="NX91" s="30">
        <v>0</v>
      </c>
      <c r="NY91" s="30">
        <v>0</v>
      </c>
      <c r="NZ91" s="30">
        <v>0</v>
      </c>
      <c r="OA91" s="30">
        <v>17515008887</v>
      </c>
      <c r="OB91" s="30">
        <v>1310493000</v>
      </c>
      <c r="OC91" s="30">
        <v>0</v>
      </c>
      <c r="OD91" s="30">
        <v>0</v>
      </c>
      <c r="OE91" s="30">
        <v>0</v>
      </c>
      <c r="OF91" s="30">
        <v>1310493000</v>
      </c>
      <c r="OG91" s="30">
        <v>0</v>
      </c>
      <c r="OH91" s="30">
        <v>1310493000</v>
      </c>
      <c r="OI91" s="30">
        <v>0</v>
      </c>
      <c r="OJ91" s="30">
        <v>16204515887</v>
      </c>
      <c r="OK91" s="30">
        <v>16147541252</v>
      </c>
      <c r="OL91" s="30">
        <v>16147541252</v>
      </c>
      <c r="OM91" s="30">
        <v>1098704235</v>
      </c>
      <c r="ON91" s="30">
        <v>854965011</v>
      </c>
      <c r="OO91" s="30">
        <v>56974635</v>
      </c>
      <c r="OP91" s="30">
        <v>3963969</v>
      </c>
      <c r="OQ91" s="30">
        <v>0</v>
      </c>
      <c r="OR91" s="30">
        <v>0</v>
      </c>
      <c r="OS91" s="30">
        <v>3998628185</v>
      </c>
      <c r="OT91" s="30">
        <v>1053906826</v>
      </c>
      <c r="OU91" s="30">
        <v>1053906826</v>
      </c>
      <c r="OV91" s="30">
        <v>0</v>
      </c>
      <c r="OW91" s="30">
        <v>1053906826</v>
      </c>
      <c r="OX91" s="30">
        <v>0</v>
      </c>
      <c r="OY91" s="30">
        <v>0</v>
      </c>
      <c r="OZ91" s="30">
        <v>2944721359</v>
      </c>
      <c r="PA91" s="30">
        <v>2629043461</v>
      </c>
      <c r="PB91" s="30">
        <v>0</v>
      </c>
      <c r="PC91" s="30">
        <v>1</v>
      </c>
      <c r="PD91" s="30">
        <v>0</v>
      </c>
      <c r="PE91" s="30">
        <v>0</v>
      </c>
      <c r="PF91" s="30">
        <v>0</v>
      </c>
      <c r="PG91" s="30">
        <v>379428</v>
      </c>
      <c r="PH91" s="30">
        <v>57076352</v>
      </c>
      <c r="PI91" s="30">
        <v>0</v>
      </c>
      <c r="PJ91" s="30">
        <v>0</v>
      </c>
      <c r="PK91" s="30">
        <v>0</v>
      </c>
      <c r="PL91" s="30">
        <v>0</v>
      </c>
      <c r="PM91" s="30">
        <v>315677898</v>
      </c>
      <c r="PN91" s="30">
        <v>33959386</v>
      </c>
      <c r="PO91" s="30">
        <v>48832775</v>
      </c>
      <c r="PP91" s="30">
        <v>0</v>
      </c>
      <c r="PQ91" s="30">
        <v>0</v>
      </c>
      <c r="PR91" s="30">
        <v>0</v>
      </c>
      <c r="PS91" s="30">
        <v>0</v>
      </c>
      <c r="PT91" s="30">
        <f>PU91</f>
        <v>3030747529</v>
      </c>
      <c r="PU91" s="30">
        <v>3030747529</v>
      </c>
      <c r="PV91" s="30">
        <v>0</v>
      </c>
      <c r="PW91" s="30">
        <v>0</v>
      </c>
      <c r="PX91" s="30">
        <v>206304475</v>
      </c>
      <c r="PY91" s="30">
        <v>0</v>
      </c>
      <c r="PZ91" s="30">
        <v>20277321</v>
      </c>
      <c r="QA91" s="30">
        <v>0</v>
      </c>
      <c r="QB91" s="30">
        <v>0</v>
      </c>
      <c r="QC91" s="30">
        <v>0</v>
      </c>
      <c r="QD91" s="30">
        <v>0</v>
      </c>
      <c r="QE91" s="30">
        <v>0</v>
      </c>
      <c r="QF91" s="30">
        <v>0</v>
      </c>
      <c r="QG91" s="30">
        <v>0</v>
      </c>
      <c r="QH91" s="30">
        <v>0</v>
      </c>
      <c r="QI91" s="30">
        <v>0</v>
      </c>
      <c r="QJ91" s="30">
        <v>0</v>
      </c>
      <c r="QK91" s="30">
        <v>0</v>
      </c>
      <c r="QL91" s="30">
        <v>0</v>
      </c>
      <c r="QM91" s="30">
        <v>0</v>
      </c>
      <c r="QN91" s="30">
        <v>0</v>
      </c>
      <c r="QO91" s="30">
        <v>363651991608</v>
      </c>
      <c r="QP91" s="30">
        <v>235952104858</v>
      </c>
      <c r="QQ91" s="30">
        <v>270187931</v>
      </c>
      <c r="QR91" s="30">
        <v>13278487</v>
      </c>
      <c r="QS91" s="30">
        <v>256909444</v>
      </c>
      <c r="QT91" s="30">
        <v>0</v>
      </c>
      <c r="QU91" s="30">
        <v>0</v>
      </c>
      <c r="QV91" s="30">
        <v>0</v>
      </c>
      <c r="QW91" s="30">
        <v>1713942051</v>
      </c>
      <c r="QX91" s="30">
        <v>1710581316</v>
      </c>
      <c r="QY91" s="30">
        <v>3360735</v>
      </c>
      <c r="QZ91" s="30">
        <v>233967974876</v>
      </c>
      <c r="RA91" s="30">
        <v>0</v>
      </c>
      <c r="RB91" s="30">
        <v>0</v>
      </c>
      <c r="RC91" s="30">
        <v>0</v>
      </c>
      <c r="RD91" s="30">
        <v>0</v>
      </c>
      <c r="RE91" s="30">
        <v>0</v>
      </c>
      <c r="RF91" s="30">
        <v>0</v>
      </c>
      <c r="RG91" s="30">
        <v>0</v>
      </c>
      <c r="RH91" s="30">
        <v>0</v>
      </c>
      <c r="RI91" s="30">
        <v>127699886750</v>
      </c>
      <c r="RJ91" s="30">
        <v>7651106136</v>
      </c>
      <c r="RK91" s="30">
        <v>7651106136</v>
      </c>
      <c r="RL91" s="30">
        <v>5046153078</v>
      </c>
      <c r="RM91" s="30">
        <v>435370912</v>
      </c>
      <c r="RN91" s="30">
        <v>118659313</v>
      </c>
      <c r="RO91" s="30">
        <v>676804</v>
      </c>
      <c r="RP91" s="30">
        <v>0</v>
      </c>
      <c r="RQ91" s="30">
        <v>0</v>
      </c>
      <c r="RR91" s="30">
        <v>0</v>
      </c>
      <c r="RS91" s="30">
        <v>0</v>
      </c>
      <c r="RT91" s="30">
        <v>0</v>
      </c>
      <c r="RU91" s="30">
        <v>0</v>
      </c>
      <c r="RV91" s="30">
        <v>3256250</v>
      </c>
      <c r="RW91" s="30">
        <v>2684596</v>
      </c>
      <c r="RX91" s="30">
        <v>0</v>
      </c>
      <c r="RY91" s="30">
        <v>0</v>
      </c>
      <c r="RZ91" s="30">
        <v>0</v>
      </c>
      <c r="SA91" s="30">
        <v>0</v>
      </c>
      <c r="SB91" s="30">
        <v>0</v>
      </c>
      <c r="SC91" s="30">
        <v>0</v>
      </c>
      <c r="SD91" s="30">
        <v>0</v>
      </c>
      <c r="SE91" s="30">
        <v>0</v>
      </c>
      <c r="SF91" s="30">
        <v>0</v>
      </c>
      <c r="SG91" s="30">
        <v>157434</v>
      </c>
      <c r="SH91" s="30">
        <v>122511270</v>
      </c>
      <c r="SI91" s="30">
        <v>0</v>
      </c>
      <c r="SJ91" s="30">
        <v>0</v>
      </c>
      <c r="SK91" s="30">
        <v>1621754764</v>
      </c>
      <c r="SL91" s="30">
        <v>1621754764</v>
      </c>
      <c r="SM91" s="30">
        <v>0</v>
      </c>
      <c r="SN91" s="30">
        <v>254623461</v>
      </c>
      <c r="SO91" s="30">
        <v>0</v>
      </c>
      <c r="SP91" s="30">
        <v>0</v>
      </c>
      <c r="SQ91" s="30">
        <v>0</v>
      </c>
      <c r="SR91" s="30">
        <v>0</v>
      </c>
      <c r="SS91" s="30">
        <v>45258254</v>
      </c>
      <c r="ST91" s="30">
        <v>0</v>
      </c>
      <c r="SU91" s="30">
        <v>0</v>
      </c>
      <c r="SV91" s="30">
        <v>0</v>
      </c>
      <c r="SW91" s="30">
        <v>0</v>
      </c>
      <c r="SX91" s="30">
        <v>0</v>
      </c>
      <c r="SY91" s="30">
        <v>0</v>
      </c>
      <c r="SZ91" s="30">
        <v>0</v>
      </c>
      <c r="TA91" s="30">
        <v>0</v>
      </c>
      <c r="TB91" s="30">
        <v>0</v>
      </c>
      <c r="TC91" s="30">
        <v>0</v>
      </c>
      <c r="TD91" s="30">
        <v>0</v>
      </c>
      <c r="TE91" s="30">
        <v>0</v>
      </c>
      <c r="TF91" s="30">
        <v>0</v>
      </c>
      <c r="TG91" s="30">
        <v>0</v>
      </c>
      <c r="TH91" s="30">
        <v>0</v>
      </c>
      <c r="TI91" s="30">
        <f t="shared" si="39"/>
        <v>554707029</v>
      </c>
      <c r="TJ91" s="30">
        <f t="shared" si="31"/>
        <v>120000000000</v>
      </c>
      <c r="TK91" s="30">
        <v>120000000000</v>
      </c>
      <c r="TL91" s="30">
        <v>120000000000</v>
      </c>
      <c r="TM91" s="30">
        <v>0</v>
      </c>
      <c r="TN91" s="30">
        <v>0</v>
      </c>
      <c r="TO91" s="30">
        <v>0</v>
      </c>
      <c r="TP91" s="30">
        <v>0</v>
      </c>
      <c r="TQ91" s="30">
        <v>0</v>
      </c>
      <c r="TR91" s="30">
        <v>0</v>
      </c>
      <c r="TS91" s="30">
        <v>0</v>
      </c>
      <c r="TT91" s="30">
        <v>0</v>
      </c>
      <c r="TU91" s="30">
        <v>48780614</v>
      </c>
      <c r="TV91" s="30">
        <v>0</v>
      </c>
      <c r="TW91" s="30">
        <v>31376289</v>
      </c>
      <c r="TX91" s="30">
        <v>0</v>
      </c>
      <c r="TY91" s="30">
        <v>17404325</v>
      </c>
      <c r="TZ91" s="30">
        <v>0</v>
      </c>
      <c r="UA91" s="30">
        <v>0</v>
      </c>
      <c r="UB91" s="30">
        <v>0</v>
      </c>
      <c r="UC91" s="30">
        <v>0</v>
      </c>
      <c r="UD91" s="30">
        <v>0</v>
      </c>
      <c r="UE91" s="30">
        <v>0</v>
      </c>
      <c r="UF91" s="30">
        <v>0</v>
      </c>
      <c r="UG91" s="30">
        <v>725818816290</v>
      </c>
      <c r="UH91" s="1">
        <v>1505530507500</v>
      </c>
      <c r="UI91" s="1">
        <f>UH91-SUM($UG$88:UG91)</f>
        <v>0</v>
      </c>
    </row>
    <row r="92" spans="2:555">
      <c r="B92" s="58">
        <v>41030</v>
      </c>
      <c r="C92" s="30">
        <v>172332269281</v>
      </c>
      <c r="D92" s="30">
        <v>86331965269</v>
      </c>
      <c r="E92" s="30">
        <v>74248113672</v>
      </c>
      <c r="F92" s="30">
        <v>3803160</v>
      </c>
      <c r="G92" s="30">
        <v>1215240</v>
      </c>
      <c r="H92" s="30">
        <v>16530753296</v>
      </c>
      <c r="I92" s="30">
        <v>12841290641.071289</v>
      </c>
      <c r="J92" s="30">
        <v>2054772634.9286995</v>
      </c>
      <c r="K92" s="30">
        <v>1634690020</v>
      </c>
      <c r="L92" s="30">
        <v>3296414207</v>
      </c>
      <c r="M92" s="30">
        <v>46431707236</v>
      </c>
      <c r="N92" s="30">
        <v>44856629907</v>
      </c>
      <c r="O92" s="30">
        <v>1575077329</v>
      </c>
      <c r="P92" s="30">
        <v>677548872</v>
      </c>
      <c r="Q92" s="30">
        <v>4850738313</v>
      </c>
      <c r="R92" s="30">
        <v>2455933348</v>
      </c>
      <c r="S92" s="30">
        <v>12083851597</v>
      </c>
      <c r="T92" s="30">
        <v>3062229000</v>
      </c>
      <c r="U92" s="30">
        <v>3602623000</v>
      </c>
      <c r="V92" s="30">
        <v>6664852000</v>
      </c>
      <c r="W92" s="30">
        <v>122550486</v>
      </c>
      <c r="X92" s="30">
        <v>1485028040</v>
      </c>
      <c r="Y92" s="30">
        <v>101879964</v>
      </c>
      <c r="Z92" s="30">
        <v>0</v>
      </c>
      <c r="AA92" s="30">
        <v>0</v>
      </c>
      <c r="AB92" s="30">
        <v>154493587</v>
      </c>
      <c r="AC92" s="30">
        <v>18644330</v>
      </c>
      <c r="AD92" s="30">
        <v>3215614419</v>
      </c>
      <c r="AE92" s="30">
        <v>320788771</v>
      </c>
      <c r="AF92" s="30">
        <v>310868505</v>
      </c>
      <c r="AG92" s="30">
        <v>9920266</v>
      </c>
      <c r="AH92" s="30">
        <v>0</v>
      </c>
      <c r="AI92" s="30">
        <v>86000304012</v>
      </c>
      <c r="AJ92" s="30">
        <v>537940395</v>
      </c>
      <c r="AK92" s="30">
        <v>59993226</v>
      </c>
      <c r="AL92" s="30">
        <v>935008</v>
      </c>
      <c r="AM92" s="30">
        <v>477012161</v>
      </c>
      <c r="AN92" s="30">
        <v>0</v>
      </c>
      <c r="AO92" s="30">
        <v>1892012034</v>
      </c>
      <c r="AP92" s="30">
        <v>1649388437</v>
      </c>
      <c r="AQ92" s="30">
        <v>169055223</v>
      </c>
      <c r="AR92" s="30">
        <v>22194647</v>
      </c>
      <c r="AS92" s="30">
        <v>74230</v>
      </c>
      <c r="AT92" s="30">
        <v>3462602</v>
      </c>
      <c r="AU92" s="30">
        <v>31768895</v>
      </c>
      <c r="AV92" s="30">
        <v>0</v>
      </c>
      <c r="AW92" s="30">
        <v>0</v>
      </c>
      <c r="AX92" s="30">
        <v>16068000</v>
      </c>
      <c r="AY92" s="30">
        <v>0</v>
      </c>
      <c r="AZ92" s="30">
        <v>0</v>
      </c>
      <c r="BA92" s="30">
        <v>0</v>
      </c>
      <c r="BB92" s="30">
        <v>0</v>
      </c>
      <c r="BC92" s="30">
        <v>0</v>
      </c>
      <c r="BD92" s="30">
        <v>5392015934</v>
      </c>
      <c r="BE92" s="30">
        <v>432000</v>
      </c>
      <c r="BF92" s="30">
        <v>3593940045</v>
      </c>
      <c r="BG92" s="30">
        <v>1246863225</v>
      </c>
      <c r="BH92" s="30">
        <v>832159</v>
      </c>
      <c r="BI92" s="30">
        <v>24361</v>
      </c>
      <c r="BJ92" s="30">
        <v>355680</v>
      </c>
      <c r="BK92" s="30">
        <v>51287962</v>
      </c>
      <c r="BL92" s="30">
        <v>6177065</v>
      </c>
      <c r="BM92" s="30">
        <v>0</v>
      </c>
      <c r="BN92" s="30">
        <v>6828976</v>
      </c>
      <c r="BO92" s="30">
        <v>7068586</v>
      </c>
      <c r="BP92" s="30">
        <v>0</v>
      </c>
      <c r="BQ92" s="30">
        <v>0</v>
      </c>
      <c r="BR92" s="30">
        <v>341043433</v>
      </c>
      <c r="BS92" s="30">
        <v>137162442</v>
      </c>
      <c r="BT92" s="30">
        <v>157737924</v>
      </c>
      <c r="BU92" s="30">
        <v>9913694</v>
      </c>
      <c r="BV92" s="30">
        <v>0</v>
      </c>
      <c r="BW92" s="30">
        <v>235742</v>
      </c>
      <c r="BX92" s="30">
        <v>36055</v>
      </c>
      <c r="BY92" s="30">
        <v>147552433</v>
      </c>
      <c r="BZ92" s="30">
        <v>0</v>
      </c>
      <c r="CA92" s="30">
        <v>0</v>
      </c>
      <c r="CB92" s="30">
        <v>0</v>
      </c>
      <c r="CC92" s="30">
        <v>3595689393</v>
      </c>
      <c r="CD92" s="30">
        <v>21887753</v>
      </c>
      <c r="CE92" s="30">
        <v>4906993264</v>
      </c>
      <c r="CF92" s="30">
        <v>115875689</v>
      </c>
      <c r="CG92" s="30">
        <v>2546206245</v>
      </c>
      <c r="CH92" s="30">
        <v>152761682</v>
      </c>
      <c r="CI92" s="30">
        <v>18319534</v>
      </c>
      <c r="CJ92" s="30">
        <v>1302709</v>
      </c>
      <c r="CK92" s="30">
        <v>7156342</v>
      </c>
      <c r="CL92" s="30">
        <v>3447268</v>
      </c>
      <c r="CM92" s="30">
        <v>957327</v>
      </c>
      <c r="CN92" s="30">
        <v>438339</v>
      </c>
      <c r="CO92" s="30">
        <v>255321</v>
      </c>
      <c r="CP92" s="30">
        <v>4762228</v>
      </c>
      <c r="CQ92" s="30">
        <v>0</v>
      </c>
      <c r="CR92" s="30">
        <v>0</v>
      </c>
      <c r="CS92" s="30">
        <v>2036304620</v>
      </c>
      <c r="CT92" s="30">
        <v>747173404</v>
      </c>
      <c r="CU92" s="30">
        <v>0</v>
      </c>
      <c r="CV92" s="30">
        <v>37603584</v>
      </c>
      <c r="CW92" s="30">
        <v>20697334</v>
      </c>
      <c r="CX92" s="30">
        <v>3968563</v>
      </c>
      <c r="CY92" s="30">
        <v>0</v>
      </c>
      <c r="CZ92" s="30">
        <v>1200059596</v>
      </c>
      <c r="DA92" s="30">
        <v>1044073144</v>
      </c>
      <c r="DB92" s="30">
        <v>144321432</v>
      </c>
      <c r="DC92" s="30">
        <v>0</v>
      </c>
      <c r="DD92" s="30">
        <v>11665020</v>
      </c>
      <c r="DE92" s="30">
        <v>0</v>
      </c>
      <c r="DF92" s="30">
        <v>17239771</v>
      </c>
      <c r="DG92" s="30">
        <v>9562368</v>
      </c>
      <c r="DH92" s="30">
        <v>13602670</v>
      </c>
      <c r="DI92" s="30">
        <v>7338043</v>
      </c>
      <c r="DJ92" s="30">
        <v>0</v>
      </c>
      <c r="DK92" s="30">
        <v>7338043</v>
      </c>
      <c r="DL92" s="30">
        <v>0</v>
      </c>
      <c r="DM92" s="30">
        <v>503261930</v>
      </c>
      <c r="DN92" s="30">
        <v>34615564</v>
      </c>
      <c r="DO92" s="30">
        <v>9560905</v>
      </c>
      <c r="DP92" s="30">
        <v>1175436</v>
      </c>
      <c r="DQ92" s="30">
        <v>8385469</v>
      </c>
      <c r="DR92" s="30">
        <v>419280737</v>
      </c>
      <c r="DS92" s="30">
        <v>17691672</v>
      </c>
      <c r="DT92" s="30">
        <v>16352589</v>
      </c>
      <c r="DU92" s="30">
        <v>1269125</v>
      </c>
      <c r="DV92" s="30">
        <v>69958</v>
      </c>
      <c r="DW92" s="30">
        <v>6924000</v>
      </c>
      <c r="DX92" s="30">
        <v>1736000</v>
      </c>
      <c r="DY92" s="30">
        <v>415600</v>
      </c>
      <c r="DZ92" s="30">
        <v>0</v>
      </c>
      <c r="EA92" s="30">
        <v>4772400</v>
      </c>
      <c r="EB92" s="30">
        <v>0</v>
      </c>
      <c r="EC92" s="30">
        <v>11393749</v>
      </c>
      <c r="ED92" s="30">
        <v>25709</v>
      </c>
      <c r="EE92" s="30">
        <v>11362600</v>
      </c>
      <c r="EF92" s="30">
        <v>5440</v>
      </c>
      <c r="EG92" s="30">
        <v>29718854</v>
      </c>
      <c r="EH92" s="30">
        <v>29233600</v>
      </c>
      <c r="EI92" s="30">
        <v>485254</v>
      </c>
      <c r="EJ92" s="30">
        <v>0</v>
      </c>
      <c r="EK92" s="30">
        <v>48338724</v>
      </c>
      <c r="EL92" s="30">
        <v>37327</v>
      </c>
      <c r="EM92" s="30">
        <v>578572</v>
      </c>
      <c r="EN92" s="30">
        <v>27808764</v>
      </c>
      <c r="EO92" s="30">
        <v>2108987</v>
      </c>
      <c r="EP92" s="30">
        <v>130645</v>
      </c>
      <c r="EQ92" s="30">
        <v>55991</v>
      </c>
      <c r="ER92" s="30">
        <v>37327</v>
      </c>
      <c r="ES92" s="30">
        <v>1418434</v>
      </c>
      <c r="ET92" s="30">
        <v>466590</v>
      </c>
      <c r="EU92" s="30">
        <v>3135485</v>
      </c>
      <c r="EV92" s="30">
        <v>1428816</v>
      </c>
      <c r="EW92" s="30">
        <v>37719135</v>
      </c>
      <c r="EX92" s="30">
        <v>0</v>
      </c>
      <c r="EY92" s="30">
        <v>615899</v>
      </c>
      <c r="EZ92" s="30">
        <v>30925585</v>
      </c>
      <c r="FA92" s="30">
        <v>6177651</v>
      </c>
      <c r="FB92" s="30">
        <v>0</v>
      </c>
      <c r="FC92" s="30">
        <v>163152</v>
      </c>
      <c r="FD92" s="30">
        <v>0</v>
      </c>
      <c r="FE92" s="30">
        <v>0</v>
      </c>
      <c r="FF92" s="30">
        <v>232233500</v>
      </c>
      <c r="FG92" s="30">
        <v>39804724</v>
      </c>
      <c r="FH92" s="30">
        <v>1119816</v>
      </c>
      <c r="FI92" s="30">
        <v>26455800</v>
      </c>
      <c r="FJ92" s="30">
        <v>10250766</v>
      </c>
      <c r="FK92" s="30">
        <v>2607651</v>
      </c>
      <c r="FL92" s="30">
        <v>0</v>
      </c>
      <c r="FM92" s="30">
        <v>0</v>
      </c>
      <c r="FN92" s="30">
        <v>0</v>
      </c>
      <c r="FO92" s="30">
        <v>7643115</v>
      </c>
      <c r="FP92" s="30">
        <v>1978342</v>
      </c>
      <c r="FQ92" s="30">
        <v>0</v>
      </c>
      <c r="FR92" s="30">
        <v>299005560</v>
      </c>
      <c r="FS92" s="30">
        <v>134190736</v>
      </c>
      <c r="FT92" s="30">
        <v>47833</v>
      </c>
      <c r="FU92" s="30">
        <v>24386280</v>
      </c>
      <c r="FV92" s="30">
        <v>95657377</v>
      </c>
      <c r="FW92" s="30">
        <v>50929133</v>
      </c>
      <c r="FX92" s="30">
        <v>44728244</v>
      </c>
      <c r="FY92" s="30">
        <v>0</v>
      </c>
      <c r="FZ92" s="30">
        <v>167972</v>
      </c>
      <c r="GA92" s="30">
        <v>5619674</v>
      </c>
      <c r="GB92" s="30">
        <v>8311600</v>
      </c>
      <c r="GC92" s="30">
        <v>5034532</v>
      </c>
      <c r="GD92" s="30">
        <v>0</v>
      </c>
      <c r="GE92" s="30">
        <v>5034532</v>
      </c>
      <c r="GF92" s="30">
        <v>0</v>
      </c>
      <c r="GG92" s="30">
        <v>0</v>
      </c>
      <c r="GH92" s="30">
        <v>7420500</v>
      </c>
      <c r="GI92" s="30">
        <v>73816468</v>
      </c>
      <c r="GJ92" s="30">
        <v>73816468</v>
      </c>
      <c r="GK92" s="30">
        <v>0</v>
      </c>
      <c r="GL92" s="30">
        <v>78543324</v>
      </c>
      <c r="GM92" s="30">
        <v>6556843</v>
      </c>
      <c r="GN92" s="30">
        <v>2994000</v>
      </c>
      <c r="GO92" s="30">
        <v>0</v>
      </c>
      <c r="GP92" s="30">
        <v>37353089</v>
      </c>
      <c r="GQ92" s="30">
        <v>18000829</v>
      </c>
      <c r="GR92" s="30">
        <v>42900</v>
      </c>
      <c r="GS92" s="30">
        <v>0</v>
      </c>
      <c r="GT92" s="30">
        <v>13595663</v>
      </c>
      <c r="GU92" s="30">
        <v>17103720793</v>
      </c>
      <c r="GV92" s="30">
        <v>0</v>
      </c>
      <c r="GW92" s="30">
        <v>807072</v>
      </c>
      <c r="GX92" s="30">
        <v>0</v>
      </c>
      <c r="GY92" s="30">
        <v>0</v>
      </c>
      <c r="GZ92" s="30">
        <v>3345429154</v>
      </c>
      <c r="HA92" s="30">
        <v>0</v>
      </c>
      <c r="HB92" s="30">
        <v>13757484567</v>
      </c>
      <c r="HC92" s="30">
        <v>0</v>
      </c>
      <c r="HD92" s="30">
        <v>0</v>
      </c>
      <c r="HE92" s="30">
        <v>0</v>
      </c>
      <c r="HF92" s="30">
        <v>0</v>
      </c>
      <c r="HG92" s="30">
        <v>0</v>
      </c>
      <c r="HH92" s="30">
        <f t="shared" si="34"/>
        <v>2795811154</v>
      </c>
      <c r="HI92" s="30">
        <f t="shared" si="35"/>
        <v>549618000</v>
      </c>
      <c r="HJ92" s="30">
        <v>2795811154</v>
      </c>
      <c r="HK92" s="30">
        <v>549618000</v>
      </c>
      <c r="HL92" s="30">
        <v>0</v>
      </c>
      <c r="HM92" s="30">
        <v>0</v>
      </c>
      <c r="HN92" s="30">
        <v>0</v>
      </c>
      <c r="HO92" s="30">
        <v>0</v>
      </c>
      <c r="HP92" s="30">
        <v>23922824</v>
      </c>
      <c r="HQ92" s="30">
        <v>3111405</v>
      </c>
      <c r="HR92" s="30">
        <v>3333857</v>
      </c>
      <c r="HS92" s="30">
        <v>17477562</v>
      </c>
      <c r="HT92" s="30">
        <v>0</v>
      </c>
      <c r="HU92" s="30">
        <v>0</v>
      </c>
      <c r="HV92" s="30">
        <v>0</v>
      </c>
      <c r="HW92" s="30">
        <v>0</v>
      </c>
      <c r="HX92" s="30">
        <f t="shared" si="36"/>
        <v>2795811154</v>
      </c>
      <c r="HY92" s="30">
        <f t="shared" si="37"/>
        <v>549618000</v>
      </c>
      <c r="HZ92" s="30">
        <v>51539045637</v>
      </c>
      <c r="IA92" s="30">
        <v>49303449346</v>
      </c>
      <c r="IB92" s="30">
        <v>48379196792</v>
      </c>
      <c r="IC92" s="30">
        <v>0</v>
      </c>
      <c r="ID92" s="30">
        <v>0</v>
      </c>
      <c r="IE92" s="30">
        <v>0</v>
      </c>
      <c r="IF92" s="30">
        <v>0</v>
      </c>
      <c r="IG92" s="30">
        <v>42510524475</v>
      </c>
      <c r="IH92" s="30">
        <v>41236969438</v>
      </c>
      <c r="II92" s="30">
        <v>0</v>
      </c>
      <c r="IJ92" s="30">
        <v>1273555037</v>
      </c>
      <c r="IK92" s="30">
        <v>0</v>
      </c>
      <c r="IL92" s="30">
        <v>3641895122</v>
      </c>
      <c r="IM92" s="30">
        <v>2008688381</v>
      </c>
      <c r="IN92" s="30">
        <v>323650612</v>
      </c>
      <c r="IO92" s="30">
        <v>242737959</v>
      </c>
      <c r="IP92" s="30">
        <v>3075506551</v>
      </c>
      <c r="IQ92" s="30">
        <v>0</v>
      </c>
      <c r="IR92" s="30">
        <v>0</v>
      </c>
      <c r="IS92" s="30">
        <v>0</v>
      </c>
      <c r="IT92" s="30">
        <v>0</v>
      </c>
      <c r="IU92" s="30">
        <v>0</v>
      </c>
      <c r="IV92" s="30">
        <v>218088814</v>
      </c>
      <c r="IW92" s="30">
        <v>0</v>
      </c>
      <c r="IX92" s="30">
        <v>0</v>
      </c>
      <c r="IY92" s="30">
        <v>0</v>
      </c>
      <c r="IZ92" s="30">
        <v>0</v>
      </c>
      <c r="JA92" s="30">
        <v>0</v>
      </c>
      <c r="JB92" s="30">
        <v>0</v>
      </c>
      <c r="JC92" s="30">
        <v>0</v>
      </c>
      <c r="JD92" s="30">
        <v>0</v>
      </c>
      <c r="JE92" s="30">
        <v>0</v>
      </c>
      <c r="JF92" s="30">
        <v>0</v>
      </c>
      <c r="JG92" s="30">
        <v>0</v>
      </c>
      <c r="JH92" s="30">
        <v>0</v>
      </c>
      <c r="JI92" s="30">
        <v>0</v>
      </c>
      <c r="JJ92" s="30">
        <v>0</v>
      </c>
      <c r="JK92" s="30">
        <v>0</v>
      </c>
      <c r="JL92" s="30"/>
      <c r="JM92" s="30">
        <v>924252554</v>
      </c>
      <c r="JN92" s="30">
        <v>0</v>
      </c>
      <c r="JO92" s="30">
        <v>924252554</v>
      </c>
      <c r="JP92" s="30">
        <v>0</v>
      </c>
      <c r="JQ92" s="30">
        <v>0</v>
      </c>
      <c r="JR92" s="30">
        <v>0</v>
      </c>
      <c r="JS92" s="30">
        <v>0</v>
      </c>
      <c r="JT92" s="30">
        <v>0</v>
      </c>
      <c r="JU92" s="30">
        <v>0</v>
      </c>
      <c r="JV92" s="30">
        <v>0</v>
      </c>
      <c r="JW92" s="30">
        <v>0</v>
      </c>
      <c r="JX92" s="30">
        <v>0</v>
      </c>
      <c r="JY92" s="30">
        <v>0</v>
      </c>
      <c r="JZ92" s="30">
        <v>0</v>
      </c>
      <c r="KA92" s="30">
        <v>0</v>
      </c>
      <c r="KB92" s="30">
        <v>0</v>
      </c>
      <c r="KC92" s="30">
        <v>0</v>
      </c>
      <c r="KD92" s="30">
        <v>0</v>
      </c>
      <c r="KE92" s="30">
        <v>0</v>
      </c>
      <c r="KF92" s="30">
        <v>0</v>
      </c>
      <c r="KG92" s="30">
        <v>0</v>
      </c>
      <c r="KH92" s="30">
        <v>0</v>
      </c>
      <c r="KI92" s="30">
        <v>0</v>
      </c>
      <c r="KJ92" s="30">
        <v>0</v>
      </c>
      <c r="KK92" s="30">
        <v>0</v>
      </c>
      <c r="KL92" s="30">
        <v>0</v>
      </c>
      <c r="KM92" s="30">
        <v>2235596291</v>
      </c>
      <c r="KN92" s="30">
        <v>1172042703</v>
      </c>
      <c r="KO92" s="30">
        <v>30300624</v>
      </c>
      <c r="KP92" s="30">
        <v>2671539</v>
      </c>
      <c r="KQ92" s="30">
        <v>3582276</v>
      </c>
      <c r="KR92" s="30">
        <v>0</v>
      </c>
      <c r="KS92" s="30">
        <v>1598547</v>
      </c>
      <c r="KT92" s="30">
        <v>3514172</v>
      </c>
      <c r="KU92" s="30">
        <v>0</v>
      </c>
      <c r="KV92" s="30">
        <v>56596831</v>
      </c>
      <c r="KW92" s="30">
        <v>0</v>
      </c>
      <c r="KX92" s="30">
        <v>717047</v>
      </c>
      <c r="KY92" s="30">
        <v>3866949</v>
      </c>
      <c r="KZ92" s="30">
        <v>7163251</v>
      </c>
      <c r="LA92" s="30">
        <v>17197289</v>
      </c>
      <c r="LB92" s="30">
        <v>4491092</v>
      </c>
      <c r="LC92" s="30">
        <v>4656737</v>
      </c>
      <c r="LD92" s="30">
        <v>329233198</v>
      </c>
      <c r="LE92" s="30">
        <v>264466</v>
      </c>
      <c r="LF92" s="30">
        <v>3427697</v>
      </c>
      <c r="LG92" s="30">
        <v>0</v>
      </c>
      <c r="LH92" s="30">
        <v>5064182</v>
      </c>
      <c r="LI92" s="30">
        <v>21938698</v>
      </c>
      <c r="LJ92" s="30">
        <v>0</v>
      </c>
      <c r="LK92" s="30">
        <v>0</v>
      </c>
      <c r="LL92" s="30">
        <v>508912</v>
      </c>
      <c r="LM92" s="30">
        <v>1164807</v>
      </c>
      <c r="LN92" s="30">
        <v>4052387</v>
      </c>
      <c r="LO92" s="30">
        <v>36977117</v>
      </c>
      <c r="LP92" s="30">
        <v>1047178</v>
      </c>
      <c r="LQ92" s="30">
        <v>101570062</v>
      </c>
      <c r="LR92" s="31">
        <v>425846</v>
      </c>
      <c r="LS92" s="31">
        <v>94969756</v>
      </c>
      <c r="LT92" s="31">
        <v>0</v>
      </c>
      <c r="LU92" s="31">
        <v>190397874</v>
      </c>
      <c r="LV92" s="31">
        <v>272355</v>
      </c>
      <c r="LW92" s="31">
        <v>4418076</v>
      </c>
      <c r="LX92" s="31">
        <v>1407136</v>
      </c>
      <c r="LY92" s="31">
        <v>1075740</v>
      </c>
      <c r="LZ92" s="31">
        <v>0</v>
      </c>
      <c r="MA92" s="31">
        <v>0</v>
      </c>
      <c r="MB92" s="31">
        <v>23168797</v>
      </c>
      <c r="MC92" s="31">
        <v>28221444</v>
      </c>
      <c r="MD92" s="31">
        <v>0</v>
      </c>
      <c r="ME92" s="31">
        <v>40166865</v>
      </c>
      <c r="MF92" s="31">
        <v>26972868</v>
      </c>
      <c r="MG92" s="31">
        <v>10451773</v>
      </c>
      <c r="MH92" s="31">
        <v>0</v>
      </c>
      <c r="MI92" s="31">
        <v>0</v>
      </c>
      <c r="MJ92" s="31">
        <v>0</v>
      </c>
      <c r="MK92" s="31">
        <v>0</v>
      </c>
      <c r="ML92" s="31">
        <v>0</v>
      </c>
      <c r="MM92" s="31">
        <v>0</v>
      </c>
      <c r="MN92" s="31">
        <v>0</v>
      </c>
      <c r="MO92" s="31">
        <v>0</v>
      </c>
      <c r="MP92" s="31">
        <v>0</v>
      </c>
      <c r="MQ92" s="30">
        <v>43217907</v>
      </c>
      <c r="MR92" s="30">
        <v>437445</v>
      </c>
      <c r="MS92" s="30">
        <v>15740115871</v>
      </c>
      <c r="MT92" s="30">
        <v>13343476779</v>
      </c>
      <c r="MU92" s="30">
        <v>12836665761</v>
      </c>
      <c r="MV92" s="30">
        <v>2853865610</v>
      </c>
      <c r="MW92" s="30">
        <v>0</v>
      </c>
      <c r="MX92" s="30">
        <v>0</v>
      </c>
      <c r="MY92" s="30">
        <v>0</v>
      </c>
      <c r="MZ92" s="30">
        <v>8675284651</v>
      </c>
      <c r="NA92" s="30">
        <v>357195903</v>
      </c>
      <c r="NB92" s="30">
        <v>357195903</v>
      </c>
      <c r="NC92" s="30">
        <v>0</v>
      </c>
      <c r="ND92" s="30">
        <v>8318088748</v>
      </c>
      <c r="NE92" s="30">
        <v>8318088748</v>
      </c>
      <c r="NF92" s="30">
        <v>0</v>
      </c>
      <c r="NG92" s="30">
        <v>0</v>
      </c>
      <c r="NH92" s="30">
        <v>1307515500</v>
      </c>
      <c r="NI92" s="30">
        <v>0</v>
      </c>
      <c r="NJ92" s="30">
        <v>0</v>
      </c>
      <c r="NK92" s="30">
        <v>0</v>
      </c>
      <c r="NL92" s="30">
        <v>0</v>
      </c>
      <c r="NM92" s="30">
        <v>506811018</v>
      </c>
      <c r="NN92" s="30">
        <v>0</v>
      </c>
      <c r="NO92" s="30">
        <v>0</v>
      </c>
      <c r="NP92" s="30">
        <v>0</v>
      </c>
      <c r="NQ92" s="30">
        <v>0</v>
      </c>
      <c r="NR92" s="30">
        <v>0</v>
      </c>
      <c r="NS92" s="30">
        <v>0</v>
      </c>
      <c r="NT92" s="30">
        <v>506811018</v>
      </c>
      <c r="NU92" s="30">
        <v>506811018</v>
      </c>
      <c r="NV92" s="30">
        <v>0</v>
      </c>
      <c r="NW92" s="30">
        <v>0</v>
      </c>
      <c r="NX92" s="30">
        <v>0</v>
      </c>
      <c r="NY92" s="30">
        <v>0</v>
      </c>
      <c r="NZ92" s="30">
        <v>0</v>
      </c>
      <c r="OA92" s="30">
        <v>1314429978</v>
      </c>
      <c r="OB92" s="30">
        <v>1310493000</v>
      </c>
      <c r="OC92" s="30">
        <v>0</v>
      </c>
      <c r="OD92" s="30">
        <v>0</v>
      </c>
      <c r="OE92" s="30">
        <v>0</v>
      </c>
      <c r="OF92" s="30">
        <v>1310493000</v>
      </c>
      <c r="OG92" s="30">
        <v>0</v>
      </c>
      <c r="OH92" s="30">
        <v>1310493000</v>
      </c>
      <c r="OI92" s="30">
        <v>0</v>
      </c>
      <c r="OJ92" s="30">
        <v>3936978</v>
      </c>
      <c r="OK92" s="30">
        <v>0</v>
      </c>
      <c r="OL92" s="30">
        <v>0</v>
      </c>
      <c r="OM92" s="30">
        <v>0</v>
      </c>
      <c r="ON92" s="30">
        <v>0</v>
      </c>
      <c r="OO92" s="30">
        <v>3936978</v>
      </c>
      <c r="OP92" s="30">
        <v>3966978</v>
      </c>
      <c r="OQ92" s="30">
        <v>0</v>
      </c>
      <c r="OR92" s="30">
        <v>0</v>
      </c>
      <c r="OS92" s="30">
        <v>1082209114</v>
      </c>
      <c r="OT92" s="30">
        <v>1053906826</v>
      </c>
      <c r="OU92" s="30">
        <v>1053906826</v>
      </c>
      <c r="OV92" s="30">
        <v>0</v>
      </c>
      <c r="OW92" s="30">
        <v>1053906826</v>
      </c>
      <c r="OX92" s="30">
        <v>0</v>
      </c>
      <c r="OY92" s="30">
        <v>0</v>
      </c>
      <c r="OZ92" s="30">
        <v>28302288</v>
      </c>
      <c r="PA92" s="30">
        <v>0</v>
      </c>
      <c r="PB92" s="30">
        <v>0</v>
      </c>
      <c r="PC92" s="30">
        <v>0</v>
      </c>
      <c r="PD92" s="30">
        <v>0</v>
      </c>
      <c r="PE92" s="30">
        <v>0</v>
      </c>
      <c r="PF92" s="30">
        <v>0</v>
      </c>
      <c r="PG92" s="30">
        <v>0</v>
      </c>
      <c r="PH92" s="30">
        <v>0</v>
      </c>
      <c r="PI92" s="30">
        <v>0</v>
      </c>
      <c r="PJ92" s="30">
        <v>0</v>
      </c>
      <c r="PK92" s="30">
        <v>0</v>
      </c>
      <c r="PL92" s="30">
        <v>0</v>
      </c>
      <c r="PM92" s="30">
        <v>28302288</v>
      </c>
      <c r="PN92" s="30">
        <v>28302288</v>
      </c>
      <c r="PO92" s="30">
        <v>0</v>
      </c>
      <c r="PP92" s="30">
        <v>0</v>
      </c>
      <c r="PQ92" s="30">
        <v>0</v>
      </c>
      <c r="PR92" s="30">
        <v>0</v>
      </c>
      <c r="PS92" s="30">
        <v>0</v>
      </c>
      <c r="PT92" s="30">
        <v>0</v>
      </c>
      <c r="PU92" s="30">
        <v>0</v>
      </c>
      <c r="PV92" s="30">
        <v>0</v>
      </c>
      <c r="PW92" s="30">
        <v>0</v>
      </c>
      <c r="PX92" s="30">
        <v>0</v>
      </c>
      <c r="PY92" s="30">
        <v>0</v>
      </c>
      <c r="PZ92" s="30">
        <v>0</v>
      </c>
      <c r="QA92" s="30">
        <v>0</v>
      </c>
      <c r="QB92" s="30">
        <v>0</v>
      </c>
      <c r="QC92" s="30">
        <v>0</v>
      </c>
      <c r="QD92" s="30">
        <v>0</v>
      </c>
      <c r="QE92" s="30">
        <v>0</v>
      </c>
      <c r="QF92" s="30">
        <v>0</v>
      </c>
      <c r="QG92" s="30">
        <v>0</v>
      </c>
      <c r="QH92" s="30">
        <v>0</v>
      </c>
      <c r="QI92" s="30">
        <v>0</v>
      </c>
      <c r="QJ92" s="30">
        <v>0</v>
      </c>
      <c r="QK92" s="30">
        <v>0</v>
      </c>
      <c r="QL92" s="30">
        <v>0</v>
      </c>
      <c r="QM92" s="30">
        <v>0</v>
      </c>
      <c r="QN92" s="30">
        <v>0</v>
      </c>
      <c r="QO92" s="30">
        <v>106624936078</v>
      </c>
      <c r="QP92" s="30">
        <v>1248061703</v>
      </c>
      <c r="QQ92" s="30">
        <v>12178473</v>
      </c>
      <c r="QR92" s="30">
        <v>12178473</v>
      </c>
      <c r="QS92" s="30">
        <v>0</v>
      </c>
      <c r="QT92" s="30">
        <v>0</v>
      </c>
      <c r="QU92" s="30">
        <v>0</v>
      </c>
      <c r="QV92" s="30">
        <v>0</v>
      </c>
      <c r="QW92" s="30">
        <v>465028392</v>
      </c>
      <c r="QX92" s="30">
        <v>465028392</v>
      </c>
      <c r="QY92" s="30">
        <v>0</v>
      </c>
      <c r="QZ92" s="30">
        <v>770854838</v>
      </c>
      <c r="RA92" s="30">
        <v>0</v>
      </c>
      <c r="RB92" s="30">
        <v>0</v>
      </c>
      <c r="RC92" s="30">
        <v>0</v>
      </c>
      <c r="RD92" s="30">
        <v>0</v>
      </c>
      <c r="RE92" s="30">
        <v>0</v>
      </c>
      <c r="RF92" s="30">
        <v>0</v>
      </c>
      <c r="RG92" s="30">
        <v>0</v>
      </c>
      <c r="RH92" s="30">
        <v>0</v>
      </c>
      <c r="RI92" s="30">
        <v>105376874375</v>
      </c>
      <c r="RJ92" s="30">
        <v>7202459108</v>
      </c>
      <c r="RK92" s="30">
        <v>7202459108</v>
      </c>
      <c r="RL92" s="30">
        <v>4615036688</v>
      </c>
      <c r="RM92" s="30">
        <v>409483957</v>
      </c>
      <c r="RN92" s="30">
        <v>124987732</v>
      </c>
      <c r="RO92" s="30">
        <v>775722</v>
      </c>
      <c r="RP92" s="30">
        <v>0</v>
      </c>
      <c r="RQ92" s="30">
        <v>0</v>
      </c>
      <c r="RR92" s="30">
        <v>0</v>
      </c>
      <c r="RS92" s="30">
        <v>0</v>
      </c>
      <c r="RT92" s="30">
        <v>0</v>
      </c>
      <c r="RU92" s="30">
        <v>0</v>
      </c>
      <c r="RV92" s="30">
        <v>4145754</v>
      </c>
      <c r="RW92" s="30">
        <v>2586316</v>
      </c>
      <c r="RX92" s="30">
        <v>0</v>
      </c>
      <c r="RY92" s="30">
        <v>0</v>
      </c>
      <c r="RZ92" s="30">
        <v>0</v>
      </c>
      <c r="SA92" s="30">
        <v>0</v>
      </c>
      <c r="SB92" s="30">
        <v>0</v>
      </c>
      <c r="SC92" s="30">
        <v>0</v>
      </c>
      <c r="SD92" s="30">
        <v>0</v>
      </c>
      <c r="SE92" s="30">
        <v>0</v>
      </c>
      <c r="SF92" s="30">
        <v>0</v>
      </c>
      <c r="SG92" s="30">
        <v>167765</v>
      </c>
      <c r="SH92" s="30">
        <v>125648111</v>
      </c>
      <c r="SI92" s="30">
        <v>0</v>
      </c>
      <c r="SJ92" s="30">
        <v>0</v>
      </c>
      <c r="SK92" s="30">
        <v>1607251276</v>
      </c>
      <c r="SL92" s="30">
        <v>1607251276</v>
      </c>
      <c r="SM92" s="30">
        <v>0</v>
      </c>
      <c r="SN92" s="30">
        <v>265064864</v>
      </c>
      <c r="SO92" s="30">
        <v>0</v>
      </c>
      <c r="SP92" s="30">
        <v>0</v>
      </c>
      <c r="SQ92" s="30">
        <v>0</v>
      </c>
      <c r="SR92" s="30">
        <v>0</v>
      </c>
      <c r="SS92" s="30">
        <v>47310923</v>
      </c>
      <c r="ST92" s="30">
        <v>0</v>
      </c>
      <c r="SU92" s="30">
        <v>0</v>
      </c>
      <c r="SV92" s="30">
        <v>0</v>
      </c>
      <c r="SW92" s="30">
        <v>0</v>
      </c>
      <c r="SX92" s="30">
        <v>0</v>
      </c>
      <c r="SY92" s="30">
        <v>0</v>
      </c>
      <c r="SZ92" s="30">
        <v>0</v>
      </c>
      <c r="TA92" s="30">
        <v>0</v>
      </c>
      <c r="TB92" s="30">
        <v>0</v>
      </c>
      <c r="TC92" s="30">
        <v>0</v>
      </c>
      <c r="TD92" s="30">
        <v>0</v>
      </c>
      <c r="TE92" s="30">
        <v>0</v>
      </c>
      <c r="TF92" s="30">
        <v>0</v>
      </c>
      <c r="TG92" s="30">
        <v>0</v>
      </c>
      <c r="TH92" s="30">
        <v>0</v>
      </c>
      <c r="TI92" s="30">
        <f t="shared" si="39"/>
        <v>535247411</v>
      </c>
      <c r="TJ92" s="30">
        <f t="shared" si="31"/>
        <v>98095144972</v>
      </c>
      <c r="TK92" s="30">
        <v>98095144972</v>
      </c>
      <c r="TL92" s="30">
        <v>98095144972</v>
      </c>
      <c r="TM92" s="30">
        <v>0</v>
      </c>
      <c r="TN92" s="30">
        <v>0</v>
      </c>
      <c r="TO92" s="30">
        <v>0</v>
      </c>
      <c r="TP92" s="30">
        <v>0</v>
      </c>
      <c r="TQ92" s="30">
        <v>0</v>
      </c>
      <c r="TR92" s="30">
        <v>0</v>
      </c>
      <c r="TS92" s="30">
        <v>0</v>
      </c>
      <c r="TT92" s="30">
        <v>0</v>
      </c>
      <c r="TU92" s="30">
        <v>79270295</v>
      </c>
      <c r="TV92" s="30">
        <v>0</v>
      </c>
      <c r="TW92" s="30">
        <v>38354286</v>
      </c>
      <c r="TX92" s="30">
        <v>0</v>
      </c>
      <c r="TY92" s="30">
        <v>40916009</v>
      </c>
      <c r="TZ92" s="30">
        <v>0</v>
      </c>
      <c r="UA92" s="30">
        <v>0</v>
      </c>
      <c r="UB92" s="30">
        <v>0</v>
      </c>
      <c r="UC92" s="30">
        <v>0</v>
      </c>
      <c r="UD92" s="30">
        <v>0</v>
      </c>
      <c r="UE92" s="30">
        <v>0</v>
      </c>
      <c r="UF92" s="30">
        <v>0</v>
      </c>
      <c r="UG92" s="30">
        <v>294697321230</v>
      </c>
      <c r="UH92" s="1">
        <v>1800227828730</v>
      </c>
      <c r="UI92" s="1">
        <f>UH92-SUM($UG$88:UG92)</f>
        <v>0</v>
      </c>
    </row>
    <row r="93" spans="2:555">
      <c r="B93" s="58">
        <v>41061</v>
      </c>
      <c r="C93" s="30">
        <v>159163062125</v>
      </c>
      <c r="D93" s="30">
        <v>87510426372</v>
      </c>
      <c r="E93" s="30">
        <v>75920239748</v>
      </c>
      <c r="F93" s="30">
        <v>33663544</v>
      </c>
      <c r="G93" s="30">
        <v>878040</v>
      </c>
      <c r="H93" s="30">
        <v>16078837072</v>
      </c>
      <c r="I93" s="30">
        <v>13919449252.923218</v>
      </c>
      <c r="J93" s="30">
        <v>1998599448.3568001</v>
      </c>
      <c r="K93" s="30">
        <v>160788370.72000003</v>
      </c>
      <c r="L93" s="30">
        <v>3449643839</v>
      </c>
      <c r="M93" s="30">
        <v>48306687988</v>
      </c>
      <c r="N93" s="30">
        <v>47823621108.119995</v>
      </c>
      <c r="O93" s="30">
        <v>483066879.88000011</v>
      </c>
      <c r="P93" s="30">
        <v>-365996677</v>
      </c>
      <c r="Q93" s="30">
        <v>5993331323</v>
      </c>
      <c r="R93" s="30">
        <v>2423194619</v>
      </c>
      <c r="S93" s="30">
        <v>11590186624</v>
      </c>
      <c r="T93" s="30">
        <v>3212844000</v>
      </c>
      <c r="U93" s="30">
        <v>3779815000</v>
      </c>
      <c r="V93" s="30">
        <v>6992659000</v>
      </c>
      <c r="W93" s="30">
        <v>7271767</v>
      </c>
      <c r="X93" s="30">
        <v>884733795</v>
      </c>
      <c r="Y93" s="30">
        <v>118958904</v>
      </c>
      <c r="Z93" s="30">
        <v>0</v>
      </c>
      <c r="AA93" s="30">
        <v>0</v>
      </c>
      <c r="AB93" s="30">
        <v>97202801</v>
      </c>
      <c r="AC93" s="30">
        <v>17954840</v>
      </c>
      <c r="AD93" s="30">
        <v>3264138298</v>
      </c>
      <c r="AE93" s="30">
        <v>207267219</v>
      </c>
      <c r="AF93" s="30">
        <v>201106123</v>
      </c>
      <c r="AG93" s="30">
        <v>6161096</v>
      </c>
      <c r="AH93" s="30">
        <v>0</v>
      </c>
      <c r="AI93" s="30">
        <v>71652635753</v>
      </c>
      <c r="AJ93" s="30">
        <v>662698957</v>
      </c>
      <c r="AK93" s="30">
        <v>100050826</v>
      </c>
      <c r="AL93" s="30">
        <v>911696</v>
      </c>
      <c r="AM93" s="30">
        <v>561736435</v>
      </c>
      <c r="AN93" s="30">
        <v>0</v>
      </c>
      <c r="AO93" s="30">
        <v>1183040174</v>
      </c>
      <c r="AP93" s="30">
        <v>1159449870</v>
      </c>
      <c r="AQ93" s="30">
        <v>1000000</v>
      </c>
      <c r="AR93" s="30">
        <v>19358326</v>
      </c>
      <c r="AS93" s="30">
        <v>85285</v>
      </c>
      <c r="AT93" s="30">
        <v>2655983</v>
      </c>
      <c r="AU93" s="30">
        <v>345930</v>
      </c>
      <c r="AV93" s="30">
        <v>0</v>
      </c>
      <c r="AW93" s="30">
        <v>0</v>
      </c>
      <c r="AX93" s="30">
        <v>144780</v>
      </c>
      <c r="AY93" s="30">
        <v>0</v>
      </c>
      <c r="AZ93" s="30">
        <v>0</v>
      </c>
      <c r="BA93" s="30">
        <v>0</v>
      </c>
      <c r="BB93" s="30">
        <v>0</v>
      </c>
      <c r="BC93" s="30">
        <v>0</v>
      </c>
      <c r="BD93" s="30">
        <v>7504077253</v>
      </c>
      <c r="BE93" s="30">
        <v>448422</v>
      </c>
      <c r="BF93" s="30">
        <v>5820520918</v>
      </c>
      <c r="BG93" s="30">
        <v>1315866680</v>
      </c>
      <c r="BH93" s="30">
        <v>254649</v>
      </c>
      <c r="BI93" s="30">
        <v>0</v>
      </c>
      <c r="BJ93" s="30">
        <v>74333</v>
      </c>
      <c r="BK93" s="30">
        <v>35971636</v>
      </c>
      <c r="BL93" s="30">
        <v>6939268</v>
      </c>
      <c r="BM93" s="30">
        <v>0</v>
      </c>
      <c r="BN93" s="30">
        <v>8213069</v>
      </c>
      <c r="BO93" s="30">
        <v>2279161</v>
      </c>
      <c r="BP93" s="30">
        <v>0</v>
      </c>
      <c r="BQ93" s="30">
        <v>0</v>
      </c>
      <c r="BR93" s="30">
        <v>172663822</v>
      </c>
      <c r="BS93" s="30">
        <v>140845295</v>
      </c>
      <c r="BT93" s="30">
        <v>206739906</v>
      </c>
      <c r="BU93" s="30">
        <v>3657588</v>
      </c>
      <c r="BV93" s="30">
        <v>25727</v>
      </c>
      <c r="BW93" s="30">
        <v>291158</v>
      </c>
      <c r="BX93" s="30">
        <v>729801</v>
      </c>
      <c r="BY93" s="30">
        <v>202035632</v>
      </c>
      <c r="BZ93" s="30">
        <v>0</v>
      </c>
      <c r="CA93" s="30">
        <v>0</v>
      </c>
      <c r="CB93" s="30">
        <v>0</v>
      </c>
      <c r="CC93" s="30">
        <v>3916002427</v>
      </c>
      <c r="CD93" s="30">
        <v>149165</v>
      </c>
      <c r="CE93" s="30">
        <v>5123369693</v>
      </c>
      <c r="CF93" s="30">
        <v>149398454</v>
      </c>
      <c r="CG93" s="30">
        <v>2546206245</v>
      </c>
      <c r="CH93" s="30">
        <v>74767692</v>
      </c>
      <c r="CI93" s="30">
        <v>17361492</v>
      </c>
      <c r="CJ93" s="30">
        <v>1161872</v>
      </c>
      <c r="CK93" s="30">
        <v>8460999</v>
      </c>
      <c r="CL93" s="30">
        <v>1980598</v>
      </c>
      <c r="CM93" s="30">
        <v>982809</v>
      </c>
      <c r="CN93" s="30">
        <v>635915</v>
      </c>
      <c r="CO93" s="30">
        <v>0</v>
      </c>
      <c r="CP93" s="30">
        <v>4139299</v>
      </c>
      <c r="CQ93" s="30">
        <v>0</v>
      </c>
      <c r="CR93" s="30">
        <v>0</v>
      </c>
      <c r="CS93" s="30">
        <v>2066731256</v>
      </c>
      <c r="CT93" s="30">
        <v>613783194</v>
      </c>
      <c r="CU93" s="30">
        <v>0</v>
      </c>
      <c r="CV93" s="30">
        <v>46020508</v>
      </c>
      <c r="CW93" s="30">
        <v>13962489</v>
      </c>
      <c r="CX93" s="30">
        <v>3690320</v>
      </c>
      <c r="CY93" s="30">
        <v>0</v>
      </c>
      <c r="CZ93" s="30">
        <v>1320619784</v>
      </c>
      <c r="DA93" s="30">
        <v>1179910347</v>
      </c>
      <c r="DB93" s="30">
        <v>140709437</v>
      </c>
      <c r="DC93" s="30">
        <v>0</v>
      </c>
      <c r="DD93" s="30">
        <v>0</v>
      </c>
      <c r="DE93" s="30">
        <v>0</v>
      </c>
      <c r="DF93" s="30">
        <v>59024526</v>
      </c>
      <c r="DG93" s="30">
        <v>9630435</v>
      </c>
      <c r="DH93" s="30">
        <v>12242626</v>
      </c>
      <c r="DI93" s="30">
        <v>1911374</v>
      </c>
      <c r="DJ93" s="30">
        <v>0</v>
      </c>
      <c r="DK93" s="30">
        <v>1911374</v>
      </c>
      <c r="DL93" s="30">
        <v>0</v>
      </c>
      <c r="DM93" s="30">
        <v>466862650</v>
      </c>
      <c r="DN93" s="30">
        <v>29908727</v>
      </c>
      <c r="DO93" s="30">
        <v>9935636</v>
      </c>
      <c r="DP93" s="30">
        <v>1097383</v>
      </c>
      <c r="DQ93" s="30">
        <v>8838253</v>
      </c>
      <c r="DR93" s="30">
        <v>391196749</v>
      </c>
      <c r="DS93" s="30">
        <v>15050772</v>
      </c>
      <c r="DT93" s="30">
        <v>13729179</v>
      </c>
      <c r="DU93" s="30">
        <v>1269125</v>
      </c>
      <c r="DV93" s="30">
        <v>52468</v>
      </c>
      <c r="DW93" s="30">
        <v>5455800</v>
      </c>
      <c r="DX93" s="30">
        <v>1302000</v>
      </c>
      <c r="DY93" s="30">
        <v>415600</v>
      </c>
      <c r="DZ93" s="30">
        <v>0</v>
      </c>
      <c r="EA93" s="30">
        <v>3738200</v>
      </c>
      <c r="EB93" s="30">
        <v>0</v>
      </c>
      <c r="EC93" s="30">
        <v>7105294</v>
      </c>
      <c r="ED93" s="30">
        <v>25709</v>
      </c>
      <c r="EE93" s="30">
        <v>7075300</v>
      </c>
      <c r="EF93" s="30">
        <v>4285</v>
      </c>
      <c r="EG93" s="30">
        <v>25225154</v>
      </c>
      <c r="EH93" s="30">
        <v>24945200</v>
      </c>
      <c r="EI93" s="30">
        <v>279954</v>
      </c>
      <c r="EJ93" s="30">
        <v>0</v>
      </c>
      <c r="EK93" s="30">
        <v>43038262</v>
      </c>
      <c r="EL93" s="30">
        <v>37327</v>
      </c>
      <c r="EM93" s="30">
        <v>783871</v>
      </c>
      <c r="EN93" s="30">
        <v>24225353</v>
      </c>
      <c r="EO93" s="30">
        <v>1287787</v>
      </c>
      <c r="EP93" s="30">
        <v>55991</v>
      </c>
      <c r="EQ93" s="30">
        <v>37327</v>
      </c>
      <c r="ER93" s="30">
        <v>74654</v>
      </c>
      <c r="ES93" s="30">
        <v>634562</v>
      </c>
      <c r="ET93" s="30">
        <v>485253</v>
      </c>
      <c r="EU93" s="30">
        <v>6084334</v>
      </c>
      <c r="EV93" s="30">
        <v>1208190</v>
      </c>
      <c r="EW93" s="30">
        <v>36207383</v>
      </c>
      <c r="EX93" s="30">
        <v>0</v>
      </c>
      <c r="EY93" s="30">
        <v>1717051</v>
      </c>
      <c r="EZ93" s="30">
        <v>28723280</v>
      </c>
      <c r="FA93" s="30">
        <v>5767052</v>
      </c>
      <c r="FB93" s="30">
        <v>0</v>
      </c>
      <c r="FC93" s="30">
        <v>130522</v>
      </c>
      <c r="FD93" s="30">
        <v>0</v>
      </c>
      <c r="FE93" s="30">
        <v>0</v>
      </c>
      <c r="FF93" s="30">
        <v>225356700</v>
      </c>
      <c r="FG93" s="30">
        <v>35821538</v>
      </c>
      <c r="FH93" s="30">
        <v>895852</v>
      </c>
      <c r="FI93" s="30">
        <v>25071800</v>
      </c>
      <c r="FJ93" s="30">
        <v>7912872</v>
      </c>
      <c r="FK93" s="30">
        <v>2247975</v>
      </c>
      <c r="FL93" s="30">
        <v>0</v>
      </c>
      <c r="FM93" s="30">
        <v>0</v>
      </c>
      <c r="FN93" s="30">
        <v>0</v>
      </c>
      <c r="FO93" s="30">
        <v>5664897</v>
      </c>
      <c r="FP93" s="30">
        <v>1941014</v>
      </c>
      <c r="FQ93" s="30">
        <v>0</v>
      </c>
      <c r="FR93" s="30">
        <v>221033972</v>
      </c>
      <c r="FS93" s="30">
        <v>94391185</v>
      </c>
      <c r="FT93" s="30">
        <v>191333</v>
      </c>
      <c r="FU93" s="30">
        <v>31200533</v>
      </c>
      <c r="FV93" s="30">
        <v>47507637</v>
      </c>
      <c r="FW93" s="30">
        <v>43845926</v>
      </c>
      <c r="FX93" s="30">
        <v>3661711</v>
      </c>
      <c r="FY93" s="30">
        <v>0</v>
      </c>
      <c r="FZ93" s="30">
        <v>74654</v>
      </c>
      <c r="GA93" s="30">
        <v>7672128</v>
      </c>
      <c r="GB93" s="30">
        <v>7744900</v>
      </c>
      <c r="GC93" s="30">
        <v>4777645</v>
      </c>
      <c r="GD93" s="30">
        <v>0</v>
      </c>
      <c r="GE93" s="30">
        <v>4777645</v>
      </c>
      <c r="GF93" s="30">
        <v>0</v>
      </c>
      <c r="GG93" s="30">
        <v>760948</v>
      </c>
      <c r="GH93" s="30">
        <v>8258700</v>
      </c>
      <c r="GI93" s="30">
        <v>61510224</v>
      </c>
      <c r="GJ93" s="30">
        <v>61510224</v>
      </c>
      <c r="GK93" s="30">
        <v>0</v>
      </c>
      <c r="GL93" s="30">
        <v>51335270</v>
      </c>
      <c r="GM93" s="30">
        <v>6871220</v>
      </c>
      <c r="GN93" s="30">
        <v>2726000</v>
      </c>
      <c r="GO93" s="30">
        <v>0</v>
      </c>
      <c r="GP93" s="30">
        <v>14482437</v>
      </c>
      <c r="GQ93" s="30">
        <v>15216636</v>
      </c>
      <c r="GR93" s="30">
        <v>19800</v>
      </c>
      <c r="GS93" s="30">
        <v>0</v>
      </c>
      <c r="GT93" s="30">
        <v>12019177</v>
      </c>
      <c r="GU93" s="30">
        <v>3905609222</v>
      </c>
      <c r="GV93" s="30">
        <v>0</v>
      </c>
      <c r="GW93" s="30">
        <v>0</v>
      </c>
      <c r="GX93" s="30">
        <v>0</v>
      </c>
      <c r="GY93" s="30">
        <v>0</v>
      </c>
      <c r="GZ93" s="30">
        <v>2370986773</v>
      </c>
      <c r="HA93" s="30">
        <v>261263</v>
      </c>
      <c r="HB93" s="30">
        <v>0</v>
      </c>
      <c r="HC93" s="30">
        <v>0</v>
      </c>
      <c r="HD93" s="30">
        <v>1534361186</v>
      </c>
      <c r="HE93" s="30">
        <v>0</v>
      </c>
      <c r="HF93" s="30">
        <v>0</v>
      </c>
      <c r="HG93" s="30">
        <v>0</v>
      </c>
      <c r="HH93" s="30">
        <f t="shared" si="34"/>
        <v>2238703273</v>
      </c>
      <c r="HI93" s="30">
        <f t="shared" si="35"/>
        <v>132283500</v>
      </c>
      <c r="HJ93" s="30">
        <v>2238703273</v>
      </c>
      <c r="HK93" s="30">
        <v>132283500</v>
      </c>
      <c r="HL93" s="30">
        <v>0</v>
      </c>
      <c r="HM93" s="30">
        <v>0</v>
      </c>
      <c r="HN93" s="30">
        <v>0</v>
      </c>
      <c r="HO93" s="30">
        <v>0</v>
      </c>
      <c r="HP93" s="30">
        <v>256661928</v>
      </c>
      <c r="HQ93" s="30">
        <v>2731564</v>
      </c>
      <c r="HR93" s="30">
        <v>7268578</v>
      </c>
      <c r="HS93" s="30">
        <v>19540518</v>
      </c>
      <c r="HT93" s="30">
        <v>227121268</v>
      </c>
      <c r="HU93" s="30">
        <v>0</v>
      </c>
      <c r="HV93" s="30">
        <v>0</v>
      </c>
      <c r="HW93" s="30">
        <v>0</v>
      </c>
      <c r="HX93" s="30">
        <f t="shared" si="36"/>
        <v>2238703273</v>
      </c>
      <c r="HY93" s="30">
        <f t="shared" si="37"/>
        <v>132283500</v>
      </c>
      <c r="HZ93" s="30">
        <v>48451832086</v>
      </c>
      <c r="IA93" s="30">
        <v>44742385306</v>
      </c>
      <c r="IB93" s="30">
        <v>44148285567</v>
      </c>
      <c r="IC93" s="30">
        <v>0</v>
      </c>
      <c r="ID93" s="30">
        <v>0</v>
      </c>
      <c r="IE93" s="30">
        <v>0</v>
      </c>
      <c r="IF93" s="30">
        <v>0</v>
      </c>
      <c r="IG93" s="30">
        <v>38279613250</v>
      </c>
      <c r="IH93" s="30">
        <v>37006058213</v>
      </c>
      <c r="II93" s="30">
        <v>0</v>
      </c>
      <c r="IJ93" s="30">
        <v>1273555037</v>
      </c>
      <c r="IK93" s="30">
        <v>0</v>
      </c>
      <c r="IL93" s="30">
        <v>3641895122</v>
      </c>
      <c r="IM93" s="30">
        <v>2008688381</v>
      </c>
      <c r="IN93" s="30">
        <v>323650612</v>
      </c>
      <c r="IO93" s="30">
        <v>242737959</v>
      </c>
      <c r="IP93" s="30">
        <v>3075506551</v>
      </c>
      <c r="IQ93" s="30">
        <v>0</v>
      </c>
      <c r="IR93" s="30">
        <v>0</v>
      </c>
      <c r="IS93" s="30">
        <v>0</v>
      </c>
      <c r="IT93" s="30">
        <v>0</v>
      </c>
      <c r="IU93" s="30">
        <v>0</v>
      </c>
      <c r="IV93" s="30">
        <v>218088814</v>
      </c>
      <c r="IW93" s="30">
        <v>0</v>
      </c>
      <c r="IX93" s="30">
        <v>0</v>
      </c>
      <c r="IY93" s="30">
        <v>0</v>
      </c>
      <c r="IZ93" s="30">
        <v>0</v>
      </c>
      <c r="JA93" s="30">
        <v>0</v>
      </c>
      <c r="JB93" s="30">
        <v>0</v>
      </c>
      <c r="JC93" s="30">
        <v>0</v>
      </c>
      <c r="JD93" s="30">
        <v>0</v>
      </c>
      <c r="JE93" s="30">
        <v>0</v>
      </c>
      <c r="JF93" s="30">
        <v>0</v>
      </c>
      <c r="JG93" s="30">
        <v>0</v>
      </c>
      <c r="JH93" s="30">
        <v>0</v>
      </c>
      <c r="JI93" s="30">
        <v>0</v>
      </c>
      <c r="JJ93" s="43">
        <v>0</v>
      </c>
      <c r="JK93" s="43">
        <v>0</v>
      </c>
      <c r="JL93" s="43"/>
      <c r="JM93" s="30">
        <v>594099739</v>
      </c>
      <c r="JN93" s="30">
        <v>0</v>
      </c>
      <c r="JO93" s="30">
        <v>594099739</v>
      </c>
      <c r="JP93" s="30">
        <v>1477902876</v>
      </c>
      <c r="JQ93" s="30">
        <v>-22097124</v>
      </c>
      <c r="JR93" s="30">
        <v>0</v>
      </c>
      <c r="JS93" s="30">
        <v>0</v>
      </c>
      <c r="JT93" s="30">
        <v>0</v>
      </c>
      <c r="JU93" s="30">
        <v>0</v>
      </c>
      <c r="JV93" s="30">
        <v>0</v>
      </c>
      <c r="JW93" s="30">
        <v>0</v>
      </c>
      <c r="JX93" s="30">
        <v>0</v>
      </c>
      <c r="JY93" s="30">
        <v>0</v>
      </c>
      <c r="JZ93" s="30">
        <v>0</v>
      </c>
      <c r="KA93" s="30">
        <v>0</v>
      </c>
      <c r="KB93" s="30">
        <v>0</v>
      </c>
      <c r="KC93" s="30">
        <v>0</v>
      </c>
      <c r="KD93" s="30">
        <v>0</v>
      </c>
      <c r="KE93" s="30">
        <v>0</v>
      </c>
      <c r="KF93" s="30">
        <v>0</v>
      </c>
      <c r="KG93" s="30">
        <v>0</v>
      </c>
      <c r="KH93" s="30">
        <v>0</v>
      </c>
      <c r="KI93" s="30">
        <v>1500000000</v>
      </c>
      <c r="KJ93" s="30">
        <v>0</v>
      </c>
      <c r="KK93" s="30">
        <v>0</v>
      </c>
      <c r="KL93" s="30">
        <v>0</v>
      </c>
      <c r="KM93" s="30">
        <v>2231543904</v>
      </c>
      <c r="KN93" s="30">
        <v>1172042703</v>
      </c>
      <c r="KO93" s="30">
        <v>30300624</v>
      </c>
      <c r="KP93" s="30">
        <v>2671539</v>
      </c>
      <c r="KQ93" s="30">
        <v>3582276</v>
      </c>
      <c r="KR93" s="30">
        <v>0</v>
      </c>
      <c r="KS93" s="30">
        <v>1598547</v>
      </c>
      <c r="KT93" s="30">
        <v>3514172</v>
      </c>
      <c r="KU93" s="30">
        <v>0</v>
      </c>
      <c r="KV93" s="30">
        <v>56596831</v>
      </c>
      <c r="KW93" s="30">
        <v>0</v>
      </c>
      <c r="KX93" s="30">
        <v>717047</v>
      </c>
      <c r="KY93" s="30">
        <v>3866949</v>
      </c>
      <c r="KZ93" s="30">
        <v>7163251</v>
      </c>
      <c r="LA93" s="30">
        <v>17197289</v>
      </c>
      <c r="LB93" s="30">
        <v>4491092</v>
      </c>
      <c r="LC93" s="30">
        <v>4656737</v>
      </c>
      <c r="LD93" s="30">
        <v>329233198</v>
      </c>
      <c r="LE93" s="30">
        <v>264466</v>
      </c>
      <c r="LF93" s="30">
        <v>3427697</v>
      </c>
      <c r="LG93" s="30">
        <v>0</v>
      </c>
      <c r="LH93" s="30">
        <v>5064182</v>
      </c>
      <c r="LI93" s="30">
        <v>21938698</v>
      </c>
      <c r="LJ93" s="30">
        <v>0</v>
      </c>
      <c r="LK93" s="30">
        <v>0</v>
      </c>
      <c r="LL93" s="30">
        <v>508912</v>
      </c>
      <c r="LM93" s="30">
        <v>1164807</v>
      </c>
      <c r="LN93" s="30">
        <v>0</v>
      </c>
      <c r="LO93" s="30">
        <v>36977117</v>
      </c>
      <c r="LP93" s="30">
        <v>1047178</v>
      </c>
      <c r="LQ93" s="30">
        <v>101570062</v>
      </c>
      <c r="LR93" s="31">
        <v>425846</v>
      </c>
      <c r="LS93" s="31">
        <v>94969756</v>
      </c>
      <c r="LT93" s="31">
        <v>0</v>
      </c>
      <c r="LU93" s="31">
        <v>190397874</v>
      </c>
      <c r="LV93" s="31">
        <v>272355</v>
      </c>
      <c r="LW93" s="31">
        <v>4418076</v>
      </c>
      <c r="LX93" s="31">
        <v>1407136</v>
      </c>
      <c r="LY93" s="31">
        <v>1075740</v>
      </c>
      <c r="LZ93" s="31">
        <v>0</v>
      </c>
      <c r="MA93" s="31">
        <v>0</v>
      </c>
      <c r="MB93" s="31">
        <v>23168797</v>
      </c>
      <c r="MC93" s="31">
        <v>28221444</v>
      </c>
      <c r="MD93" s="31">
        <v>0</v>
      </c>
      <c r="ME93" s="31">
        <v>40166865</v>
      </c>
      <c r="MF93" s="31">
        <v>26972868</v>
      </c>
      <c r="MG93" s="31">
        <v>10451773</v>
      </c>
      <c r="MH93" s="31">
        <v>0</v>
      </c>
      <c r="MI93" s="31">
        <v>0</v>
      </c>
      <c r="MJ93" s="31">
        <v>0</v>
      </c>
      <c r="MK93" s="31">
        <v>0</v>
      </c>
      <c r="ML93" s="31">
        <v>0</v>
      </c>
      <c r="MM93" s="31">
        <v>0</v>
      </c>
      <c r="MN93" s="31">
        <v>0</v>
      </c>
      <c r="MO93" s="31">
        <v>0</v>
      </c>
      <c r="MP93" s="31">
        <v>0</v>
      </c>
      <c r="MQ93" s="30">
        <v>9308874</v>
      </c>
      <c r="MR93" s="30">
        <v>0</v>
      </c>
      <c r="MS93" s="30">
        <v>17410188748</v>
      </c>
      <c r="MT93" s="30">
        <v>15014695923</v>
      </c>
      <c r="MU93" s="30">
        <v>9613648147</v>
      </c>
      <c r="MV93" s="30">
        <v>1418611714</v>
      </c>
      <c r="MW93" s="30">
        <v>0</v>
      </c>
      <c r="MX93" s="30">
        <v>0</v>
      </c>
      <c r="MY93" s="30">
        <v>0</v>
      </c>
      <c r="MZ93" s="30">
        <v>7647393633</v>
      </c>
      <c r="NA93" s="30">
        <v>0</v>
      </c>
      <c r="NB93" s="30">
        <v>0</v>
      </c>
      <c r="NC93" s="30">
        <v>0</v>
      </c>
      <c r="ND93" s="30">
        <v>7647393633</v>
      </c>
      <c r="NE93" s="30">
        <v>7647393633</v>
      </c>
      <c r="NF93" s="30">
        <v>0</v>
      </c>
      <c r="NG93" s="30">
        <v>-759872700</v>
      </c>
      <c r="NH93" s="30">
        <v>1307515500</v>
      </c>
      <c r="NI93" s="30">
        <v>0</v>
      </c>
      <c r="NJ93" s="30">
        <v>0</v>
      </c>
      <c r="NK93" s="30">
        <v>0</v>
      </c>
      <c r="NL93" s="30">
        <v>0</v>
      </c>
      <c r="NM93" s="30">
        <v>5401047776</v>
      </c>
      <c r="NN93" s="30">
        <v>4993640311</v>
      </c>
      <c r="NO93" s="30">
        <v>0</v>
      </c>
      <c r="NP93" s="30">
        <v>4208071683</v>
      </c>
      <c r="NQ93" s="30">
        <v>0</v>
      </c>
      <c r="NR93" s="30">
        <v>0</v>
      </c>
      <c r="NS93" s="30">
        <v>0</v>
      </c>
      <c r="NT93" s="30">
        <v>407407465</v>
      </c>
      <c r="NU93" s="30">
        <v>407407465</v>
      </c>
      <c r="NV93" s="30">
        <v>0</v>
      </c>
      <c r="NW93" s="30">
        <v>0</v>
      </c>
      <c r="NX93" s="30">
        <v>0</v>
      </c>
      <c r="NY93" s="30">
        <v>0</v>
      </c>
      <c r="NZ93" s="30">
        <v>0</v>
      </c>
      <c r="OA93" s="30">
        <v>1314155779</v>
      </c>
      <c r="OB93" s="30">
        <v>1310493000</v>
      </c>
      <c r="OC93" s="30">
        <v>0</v>
      </c>
      <c r="OD93" s="30">
        <v>0</v>
      </c>
      <c r="OE93" s="30">
        <v>0</v>
      </c>
      <c r="OF93" s="30">
        <v>1310493000</v>
      </c>
      <c r="OG93" s="30">
        <v>0</v>
      </c>
      <c r="OH93" s="30">
        <v>1310493000</v>
      </c>
      <c r="OI93" s="30">
        <v>0</v>
      </c>
      <c r="OJ93" s="30">
        <v>3662779</v>
      </c>
      <c r="OK93" s="30">
        <v>0</v>
      </c>
      <c r="OL93" s="30">
        <v>0</v>
      </c>
      <c r="OM93" s="30">
        <v>0</v>
      </c>
      <c r="ON93" s="30">
        <v>0</v>
      </c>
      <c r="OO93" s="30">
        <v>3662779</v>
      </c>
      <c r="OP93" s="30">
        <v>3662779</v>
      </c>
      <c r="OQ93" s="30">
        <v>0</v>
      </c>
      <c r="OR93" s="30">
        <v>0</v>
      </c>
      <c r="OS93" s="30">
        <v>1081337046</v>
      </c>
      <c r="OT93" s="30">
        <v>1053906826</v>
      </c>
      <c r="OU93" s="30">
        <v>1053906826</v>
      </c>
      <c r="OV93" s="30">
        <v>0</v>
      </c>
      <c r="OW93" s="30">
        <v>1053906826</v>
      </c>
      <c r="OX93" s="30">
        <v>0</v>
      </c>
      <c r="OY93" s="30">
        <v>0</v>
      </c>
      <c r="OZ93" s="30">
        <v>27430220</v>
      </c>
      <c r="PA93" s="30">
        <v>0</v>
      </c>
      <c r="PB93" s="30">
        <v>0</v>
      </c>
      <c r="PC93" s="30">
        <v>0</v>
      </c>
      <c r="PD93" s="30">
        <v>0</v>
      </c>
      <c r="PE93" s="30">
        <v>0</v>
      </c>
      <c r="PF93" s="30">
        <v>0</v>
      </c>
      <c r="PG93" s="30">
        <v>0</v>
      </c>
      <c r="PH93" s="30">
        <v>0</v>
      </c>
      <c r="PI93" s="30">
        <v>0</v>
      </c>
      <c r="PJ93" s="30">
        <v>0</v>
      </c>
      <c r="PK93" s="30">
        <v>0</v>
      </c>
      <c r="PL93" s="30">
        <v>0</v>
      </c>
      <c r="PM93" s="30">
        <v>27430220</v>
      </c>
      <c r="PN93" s="30">
        <v>27430220</v>
      </c>
      <c r="PO93" s="30">
        <v>0</v>
      </c>
      <c r="PP93" s="30">
        <v>0</v>
      </c>
      <c r="PQ93" s="30">
        <v>0</v>
      </c>
      <c r="PR93" s="30">
        <v>0</v>
      </c>
      <c r="PS93" s="30">
        <v>0</v>
      </c>
      <c r="PT93" s="30">
        <v>0</v>
      </c>
      <c r="PU93" s="30">
        <v>0</v>
      </c>
      <c r="PV93" s="30">
        <v>0</v>
      </c>
      <c r="PW93" s="30">
        <v>0</v>
      </c>
      <c r="PX93" s="30">
        <v>0</v>
      </c>
      <c r="PY93" s="30">
        <v>0</v>
      </c>
      <c r="PZ93" s="30">
        <v>0</v>
      </c>
      <c r="QA93" s="30">
        <v>0</v>
      </c>
      <c r="QB93" s="30">
        <v>0</v>
      </c>
      <c r="QC93" s="30">
        <v>0</v>
      </c>
      <c r="QD93" s="30">
        <v>0</v>
      </c>
      <c r="QE93" s="30">
        <v>0</v>
      </c>
      <c r="QF93" s="30">
        <v>0</v>
      </c>
      <c r="QG93" s="30">
        <v>0</v>
      </c>
      <c r="QH93" s="30">
        <v>0</v>
      </c>
      <c r="QI93" s="30">
        <v>0</v>
      </c>
      <c r="QJ93" s="30">
        <v>0</v>
      </c>
      <c r="QK93" s="30">
        <v>0</v>
      </c>
      <c r="QL93" s="30">
        <v>0</v>
      </c>
      <c r="QM93" s="30">
        <v>0</v>
      </c>
      <c r="QN93" s="30">
        <v>0</v>
      </c>
      <c r="QO93" s="30">
        <v>141289512785</v>
      </c>
      <c r="QP93" s="30">
        <v>86721121161</v>
      </c>
      <c r="QQ93" s="30">
        <v>8295241</v>
      </c>
      <c r="QR93" s="30">
        <v>8295241</v>
      </c>
      <c r="QS93" s="30">
        <v>0</v>
      </c>
      <c r="QT93" s="30">
        <v>0</v>
      </c>
      <c r="QU93" s="30">
        <v>0</v>
      </c>
      <c r="QV93" s="30">
        <v>0</v>
      </c>
      <c r="QW93" s="30">
        <v>841304860</v>
      </c>
      <c r="QX93" s="30">
        <v>838651360</v>
      </c>
      <c r="QY93" s="30">
        <v>2653500</v>
      </c>
      <c r="QZ93" s="30">
        <v>5209461719</v>
      </c>
      <c r="RA93" s="30">
        <v>80662059341</v>
      </c>
      <c r="RB93" s="30">
        <v>0</v>
      </c>
      <c r="RC93" s="30">
        <v>0</v>
      </c>
      <c r="RD93" s="30">
        <v>0</v>
      </c>
      <c r="RE93" s="30">
        <v>0</v>
      </c>
      <c r="RF93" s="30">
        <v>0</v>
      </c>
      <c r="RG93" s="30">
        <v>0</v>
      </c>
      <c r="RH93" s="30">
        <v>0</v>
      </c>
      <c r="RI93" s="30">
        <v>54568391624</v>
      </c>
      <c r="RJ93" s="30">
        <v>4516590206</v>
      </c>
      <c r="RK93" s="30">
        <v>4516590206</v>
      </c>
      <c r="RL93" s="30">
        <v>2831495826</v>
      </c>
      <c r="RM93" s="30">
        <v>420770020</v>
      </c>
      <c r="RN93" s="30">
        <v>159798648</v>
      </c>
      <c r="RO93" s="30">
        <v>1769383</v>
      </c>
      <c r="RP93" s="30">
        <v>0</v>
      </c>
      <c r="RQ93" s="30">
        <v>0</v>
      </c>
      <c r="RR93" s="30">
        <v>0</v>
      </c>
      <c r="RS93" s="30">
        <v>0</v>
      </c>
      <c r="RT93" s="30">
        <v>0</v>
      </c>
      <c r="RU93" s="30">
        <v>0</v>
      </c>
      <c r="RV93" s="30">
        <v>8129268</v>
      </c>
      <c r="RW93" s="30">
        <v>2701725</v>
      </c>
      <c r="RX93" s="30">
        <v>0</v>
      </c>
      <c r="RY93" s="30">
        <v>0</v>
      </c>
      <c r="RZ93" s="30">
        <v>0</v>
      </c>
      <c r="SA93" s="30">
        <v>0</v>
      </c>
      <c r="SB93" s="30">
        <v>0</v>
      </c>
      <c r="SC93" s="30">
        <v>0</v>
      </c>
      <c r="SD93" s="30">
        <v>0</v>
      </c>
      <c r="SE93" s="30">
        <v>0</v>
      </c>
      <c r="SF93" s="30">
        <v>0</v>
      </c>
      <c r="SG93" s="30">
        <v>40104</v>
      </c>
      <c r="SH93" s="30">
        <v>116543352</v>
      </c>
      <c r="SI93" s="30">
        <v>0</v>
      </c>
      <c r="SJ93" s="30">
        <v>0</v>
      </c>
      <c r="SK93" s="30">
        <v>620511012</v>
      </c>
      <c r="SL93" s="30">
        <v>620511012</v>
      </c>
      <c r="SM93" s="30">
        <v>0</v>
      </c>
      <c r="SN93" s="30">
        <v>304344669</v>
      </c>
      <c r="SO93" s="30">
        <v>0</v>
      </c>
      <c r="SP93" s="30">
        <v>0</v>
      </c>
      <c r="SQ93" s="30">
        <v>0</v>
      </c>
      <c r="SR93" s="30">
        <v>0</v>
      </c>
      <c r="SS93" s="30">
        <v>50486199</v>
      </c>
      <c r="ST93" s="30">
        <v>0</v>
      </c>
      <c r="SU93" s="30">
        <v>0</v>
      </c>
      <c r="SV93" s="30">
        <v>0</v>
      </c>
      <c r="SW93" s="30">
        <v>0</v>
      </c>
      <c r="SX93" s="30">
        <v>0</v>
      </c>
      <c r="SY93" s="30">
        <v>0</v>
      </c>
      <c r="SZ93" s="30">
        <v>0</v>
      </c>
      <c r="TA93" s="30">
        <v>0</v>
      </c>
      <c r="TB93" s="30">
        <v>0</v>
      </c>
      <c r="TC93" s="30">
        <v>0</v>
      </c>
      <c r="TD93" s="30">
        <v>0</v>
      </c>
      <c r="TE93" s="30">
        <v>0</v>
      </c>
      <c r="TF93" s="30">
        <v>0</v>
      </c>
      <c r="TG93" s="30">
        <v>0</v>
      </c>
      <c r="TH93" s="30">
        <v>0</v>
      </c>
      <c r="TI93" s="30">
        <f t="shared" si="39"/>
        <v>582338051</v>
      </c>
      <c r="TJ93" s="30">
        <f t="shared" si="31"/>
        <v>50000000000</v>
      </c>
      <c r="TK93" s="30">
        <v>50000000000</v>
      </c>
      <c r="TL93" s="30">
        <v>0</v>
      </c>
      <c r="TM93" s="30">
        <v>0</v>
      </c>
      <c r="TN93" s="30">
        <v>0</v>
      </c>
      <c r="TO93" s="30">
        <v>0</v>
      </c>
      <c r="TP93" s="30">
        <v>0</v>
      </c>
      <c r="TQ93" s="30">
        <v>0</v>
      </c>
      <c r="TR93" s="30">
        <v>50000000000</v>
      </c>
      <c r="TS93" s="30">
        <v>0</v>
      </c>
      <c r="TT93" s="30">
        <v>0</v>
      </c>
      <c r="TU93" s="30">
        <v>51801418</v>
      </c>
      <c r="TV93" s="30">
        <v>0</v>
      </c>
      <c r="TW93" s="30">
        <v>31842895</v>
      </c>
      <c r="TX93" s="30">
        <v>0</v>
      </c>
      <c r="TY93" s="30">
        <v>19958523</v>
      </c>
      <c r="TZ93" s="30">
        <v>0</v>
      </c>
      <c r="UA93" s="30">
        <v>0</v>
      </c>
      <c r="UB93" s="30">
        <v>0</v>
      </c>
      <c r="UC93" s="30">
        <v>0</v>
      </c>
      <c r="UD93" s="30">
        <v>0</v>
      </c>
      <c r="UE93" s="30">
        <v>0</v>
      </c>
      <c r="UF93" s="30">
        <v>0</v>
      </c>
      <c r="UG93" s="30">
        <v>317862763658</v>
      </c>
      <c r="UH93" s="1">
        <v>2118090592388</v>
      </c>
      <c r="UI93" s="1">
        <f>UH93-SUM($UG$88:UG93)</f>
        <v>0</v>
      </c>
    </row>
    <row r="94" spans="2:555">
      <c r="B94" s="58">
        <v>41091</v>
      </c>
      <c r="C94" s="30">
        <v>226117389560</v>
      </c>
      <c r="D94" s="30">
        <v>119671478908</v>
      </c>
      <c r="E94" s="30">
        <v>107324053714</v>
      </c>
      <c r="F94" s="30">
        <v>5489692</v>
      </c>
      <c r="G94" s="30">
        <v>1652640</v>
      </c>
      <c r="H94" s="30">
        <v>60265744308</v>
      </c>
      <c r="I94" s="30">
        <v>52172054847.435608</v>
      </c>
      <c r="J94" s="30">
        <v>7491032017.4843979</v>
      </c>
      <c r="K94" s="30">
        <v>602657443.08000016</v>
      </c>
      <c r="L94" s="30">
        <v>2883190651</v>
      </c>
      <c r="M94" s="30">
        <v>37551624388</v>
      </c>
      <c r="N94" s="30">
        <v>37176108144.119995</v>
      </c>
      <c r="O94" s="30">
        <v>375516243.88000011</v>
      </c>
      <c r="P94" s="30">
        <v>659315302</v>
      </c>
      <c r="Q94" s="30">
        <v>3574585092</v>
      </c>
      <c r="R94" s="30">
        <v>2382451641</v>
      </c>
      <c r="S94" s="30">
        <v>12347425194</v>
      </c>
      <c r="T94" s="30">
        <v>3225422000</v>
      </c>
      <c r="U94" s="30">
        <v>3794616000</v>
      </c>
      <c r="V94" s="30">
        <v>7020038000</v>
      </c>
      <c r="W94" s="30">
        <v>48358251</v>
      </c>
      <c r="X94" s="30">
        <v>1451593473</v>
      </c>
      <c r="Y94" s="30">
        <v>127660416</v>
      </c>
      <c r="Z94" s="30">
        <v>0</v>
      </c>
      <c r="AA94" s="30">
        <v>0</v>
      </c>
      <c r="AB94" s="30">
        <v>126788164</v>
      </c>
      <c r="AC94" s="30">
        <v>15338718</v>
      </c>
      <c r="AD94" s="30">
        <v>3187955073</v>
      </c>
      <c r="AE94" s="30">
        <v>369693099</v>
      </c>
      <c r="AF94" s="30">
        <v>358969378</v>
      </c>
      <c r="AG94" s="30">
        <v>10723721</v>
      </c>
      <c r="AH94" s="30">
        <v>0</v>
      </c>
      <c r="AI94" s="30">
        <v>106445910652</v>
      </c>
      <c r="AJ94" s="30">
        <v>626120829</v>
      </c>
      <c r="AK94" s="30">
        <v>101807323</v>
      </c>
      <c r="AL94" s="30">
        <v>1470741</v>
      </c>
      <c r="AM94" s="30">
        <v>522842765</v>
      </c>
      <c r="AN94" s="30">
        <v>0</v>
      </c>
      <c r="AO94" s="30">
        <v>1221807557</v>
      </c>
      <c r="AP94" s="30">
        <v>1157682276</v>
      </c>
      <c r="AQ94" s="30">
        <v>0</v>
      </c>
      <c r="AR94" s="30">
        <v>23661499</v>
      </c>
      <c r="AS94" s="30">
        <v>83910</v>
      </c>
      <c r="AT94" s="30">
        <v>2030667</v>
      </c>
      <c r="AU94" s="30">
        <v>37849205</v>
      </c>
      <c r="AV94" s="30">
        <v>0</v>
      </c>
      <c r="AW94" s="30">
        <v>0</v>
      </c>
      <c r="AX94" s="30">
        <v>500000</v>
      </c>
      <c r="AY94" s="30">
        <v>0</v>
      </c>
      <c r="AZ94" s="30">
        <v>0</v>
      </c>
      <c r="BA94" s="30">
        <v>0</v>
      </c>
      <c r="BB94" s="30">
        <v>0</v>
      </c>
      <c r="BC94" s="30">
        <v>0</v>
      </c>
      <c r="BD94" s="30">
        <v>6084379894</v>
      </c>
      <c r="BE94" s="30">
        <v>956443</v>
      </c>
      <c r="BF94" s="30">
        <v>3848449471</v>
      </c>
      <c r="BG94" s="30">
        <v>1739854288</v>
      </c>
      <c r="BH94" s="30">
        <v>449182</v>
      </c>
      <c r="BI94" s="30">
        <v>90686</v>
      </c>
      <c r="BJ94" s="30">
        <v>624</v>
      </c>
      <c r="BK94" s="30">
        <v>68871206</v>
      </c>
      <c r="BL94" s="30">
        <v>6806361</v>
      </c>
      <c r="BM94" s="30">
        <v>0</v>
      </c>
      <c r="BN94" s="30">
        <v>7961939</v>
      </c>
      <c r="BO94" s="30">
        <v>1591088</v>
      </c>
      <c r="BP94" s="30">
        <v>0</v>
      </c>
      <c r="BQ94" s="30">
        <v>0</v>
      </c>
      <c r="BR94" s="30">
        <v>264868157</v>
      </c>
      <c r="BS94" s="30">
        <v>144480449</v>
      </c>
      <c r="BT94" s="30">
        <v>340150589</v>
      </c>
      <c r="BU94" s="30">
        <v>52935</v>
      </c>
      <c r="BV94" s="30">
        <v>0</v>
      </c>
      <c r="BW94" s="30">
        <v>559748</v>
      </c>
      <c r="BX94" s="30">
        <v>806044</v>
      </c>
      <c r="BY94" s="30">
        <v>338731862</v>
      </c>
      <c r="BZ94" s="30">
        <v>0</v>
      </c>
      <c r="CA94" s="30">
        <v>0</v>
      </c>
      <c r="CB94" s="30">
        <v>0</v>
      </c>
      <c r="CC94" s="30">
        <v>4851212674</v>
      </c>
      <c r="CD94" s="30">
        <v>8116419</v>
      </c>
      <c r="CE94" s="30">
        <v>4900484929</v>
      </c>
      <c r="CF94" s="30">
        <v>167118226</v>
      </c>
      <c r="CG94" s="30">
        <v>2546206245</v>
      </c>
      <c r="CH94" s="30">
        <v>104098739</v>
      </c>
      <c r="CI94" s="30">
        <v>19105472</v>
      </c>
      <c r="CJ94" s="30">
        <v>1174680</v>
      </c>
      <c r="CK94" s="30">
        <v>7927393</v>
      </c>
      <c r="CL94" s="30">
        <v>3572289</v>
      </c>
      <c r="CM94" s="30">
        <v>611788</v>
      </c>
      <c r="CN94" s="30">
        <v>472232</v>
      </c>
      <c r="CO94" s="30">
        <v>245010</v>
      </c>
      <c r="CP94" s="30">
        <v>5102080</v>
      </c>
      <c r="CQ94" s="30">
        <v>0</v>
      </c>
      <c r="CR94" s="30">
        <v>0</v>
      </c>
      <c r="CS94" s="30">
        <v>2019708497</v>
      </c>
      <c r="CT94" s="30">
        <v>790793915</v>
      </c>
      <c r="CU94" s="30">
        <v>0</v>
      </c>
      <c r="CV94" s="30">
        <v>56742712</v>
      </c>
      <c r="CW94" s="30">
        <v>28093275</v>
      </c>
      <c r="CX94" s="30">
        <v>2917231</v>
      </c>
      <c r="CY94" s="30">
        <v>0</v>
      </c>
      <c r="CZ94" s="30">
        <v>1107473741</v>
      </c>
      <c r="DA94" s="30">
        <v>984857162</v>
      </c>
      <c r="DB94" s="30">
        <v>122616579</v>
      </c>
      <c r="DC94" s="30">
        <v>0</v>
      </c>
      <c r="DD94" s="30">
        <v>0</v>
      </c>
      <c r="DE94" s="30">
        <v>0</v>
      </c>
      <c r="DF94" s="30">
        <v>21299762</v>
      </c>
      <c r="DG94" s="30">
        <v>12387861</v>
      </c>
      <c r="DH94" s="30">
        <v>17067485</v>
      </c>
      <c r="DI94" s="30">
        <v>3983252</v>
      </c>
      <c r="DJ94" s="30">
        <v>0</v>
      </c>
      <c r="DK94" s="30">
        <v>3983252</v>
      </c>
      <c r="DL94" s="30">
        <v>0</v>
      </c>
      <c r="DM94" s="30">
        <v>764573295</v>
      </c>
      <c r="DN94" s="30">
        <v>32513930</v>
      </c>
      <c r="DO94" s="30">
        <v>10035293</v>
      </c>
      <c r="DP94" s="30">
        <v>1025076</v>
      </c>
      <c r="DQ94" s="30">
        <v>9010217</v>
      </c>
      <c r="DR94" s="30">
        <v>648932850</v>
      </c>
      <c r="DS94" s="30">
        <v>16812504</v>
      </c>
      <c r="DT94" s="30">
        <v>15618034</v>
      </c>
      <c r="DU94" s="30">
        <v>1194470</v>
      </c>
      <c r="DV94" s="30">
        <v>0</v>
      </c>
      <c r="DW94" s="30">
        <v>8155000</v>
      </c>
      <c r="DX94" s="30">
        <v>1996400</v>
      </c>
      <c r="DY94" s="30">
        <v>207800</v>
      </c>
      <c r="DZ94" s="30">
        <v>0</v>
      </c>
      <c r="EA94" s="30">
        <v>5950800</v>
      </c>
      <c r="EB94" s="30">
        <v>0</v>
      </c>
      <c r="EC94" s="30">
        <v>8882084</v>
      </c>
      <c r="ED94" s="30">
        <v>25709</v>
      </c>
      <c r="EE94" s="30">
        <v>8848800</v>
      </c>
      <c r="EF94" s="30">
        <v>7575</v>
      </c>
      <c r="EG94" s="30">
        <v>28254999</v>
      </c>
      <c r="EH94" s="30">
        <v>27844400</v>
      </c>
      <c r="EI94" s="30">
        <v>410599</v>
      </c>
      <c r="EJ94" s="30">
        <v>0</v>
      </c>
      <c r="EK94" s="30">
        <v>44885958</v>
      </c>
      <c r="EL94" s="30">
        <v>18664</v>
      </c>
      <c r="EM94" s="30">
        <v>690553</v>
      </c>
      <c r="EN94" s="30">
        <v>26614294</v>
      </c>
      <c r="EO94" s="30">
        <v>1437097</v>
      </c>
      <c r="EP94" s="30">
        <v>186636</v>
      </c>
      <c r="EQ94" s="30">
        <v>0</v>
      </c>
      <c r="ER94" s="30">
        <v>37327</v>
      </c>
      <c r="ES94" s="30">
        <v>653226</v>
      </c>
      <c r="ET94" s="30">
        <v>559908</v>
      </c>
      <c r="EU94" s="30">
        <v>3266130</v>
      </c>
      <c r="EV94" s="30">
        <v>1596912</v>
      </c>
      <c r="EW94" s="30">
        <v>35498167</v>
      </c>
      <c r="EX94" s="30">
        <v>0</v>
      </c>
      <c r="EY94" s="30">
        <v>597235</v>
      </c>
      <c r="EZ94" s="30">
        <v>29376506</v>
      </c>
      <c r="FA94" s="30">
        <v>5524426</v>
      </c>
      <c r="FB94" s="30">
        <v>0</v>
      </c>
      <c r="FC94" s="30">
        <v>97891</v>
      </c>
      <c r="FD94" s="30">
        <v>0</v>
      </c>
      <c r="FE94" s="30">
        <v>0</v>
      </c>
      <c r="FF94" s="30">
        <v>472722597</v>
      </c>
      <c r="FG94" s="30">
        <v>73091222</v>
      </c>
      <c r="FH94" s="30">
        <v>858526</v>
      </c>
      <c r="FI94" s="30">
        <v>63479900</v>
      </c>
      <c r="FJ94" s="30">
        <v>6923763</v>
      </c>
      <c r="FK94" s="30">
        <v>2068137</v>
      </c>
      <c r="FL94" s="30">
        <v>0</v>
      </c>
      <c r="FM94" s="30">
        <v>0</v>
      </c>
      <c r="FN94" s="30">
        <v>0</v>
      </c>
      <c r="FO94" s="30">
        <v>4855626</v>
      </c>
      <c r="FP94" s="30">
        <v>1829033</v>
      </c>
      <c r="FQ94" s="30">
        <v>0</v>
      </c>
      <c r="FR94" s="30">
        <v>247278075</v>
      </c>
      <c r="FS94" s="30">
        <v>125807095</v>
      </c>
      <c r="FT94" s="30">
        <v>239166</v>
      </c>
      <c r="FU94" s="30">
        <v>38292578</v>
      </c>
      <c r="FV94" s="30">
        <v>67850653</v>
      </c>
      <c r="FW94" s="30">
        <v>62559584</v>
      </c>
      <c r="FX94" s="30">
        <v>5291069</v>
      </c>
      <c r="FY94" s="30">
        <v>83200</v>
      </c>
      <c r="FZ94" s="30">
        <v>167972</v>
      </c>
      <c r="GA94" s="30">
        <v>6139426</v>
      </c>
      <c r="GB94" s="30">
        <v>13034100</v>
      </c>
      <c r="GC94" s="30">
        <v>5176771</v>
      </c>
      <c r="GD94" s="30">
        <v>0</v>
      </c>
      <c r="GE94" s="30">
        <v>5176771</v>
      </c>
      <c r="GF94" s="30">
        <v>0</v>
      </c>
      <c r="GG94" s="30">
        <v>0</v>
      </c>
      <c r="GH94" s="30">
        <v>8181966</v>
      </c>
      <c r="GI94" s="30">
        <v>56552393</v>
      </c>
      <c r="GJ94" s="30">
        <v>56552393</v>
      </c>
      <c r="GK94" s="30">
        <v>0</v>
      </c>
      <c r="GL94" s="30">
        <v>51559850</v>
      </c>
      <c r="GM94" s="30">
        <v>7115710</v>
      </c>
      <c r="GN94" s="30">
        <v>2532000</v>
      </c>
      <c r="GO94" s="30">
        <v>0</v>
      </c>
      <c r="GP94" s="30">
        <v>4400594</v>
      </c>
      <c r="GQ94" s="30">
        <v>26405647</v>
      </c>
      <c r="GR94" s="30">
        <v>42900</v>
      </c>
      <c r="GS94" s="30">
        <v>0</v>
      </c>
      <c r="GT94" s="30">
        <v>11062999</v>
      </c>
      <c r="GU94" s="30">
        <v>4590093425</v>
      </c>
      <c r="GV94" s="30">
        <v>0</v>
      </c>
      <c r="GW94" s="30">
        <v>0</v>
      </c>
      <c r="GX94" s="30">
        <v>0</v>
      </c>
      <c r="GY94" s="30">
        <v>0</v>
      </c>
      <c r="GZ94" s="30">
        <v>1513767284</v>
      </c>
      <c r="HA94" s="30">
        <v>522526</v>
      </c>
      <c r="HB94" s="30">
        <v>0</v>
      </c>
      <c r="HC94" s="30">
        <v>0</v>
      </c>
      <c r="HD94" s="30">
        <v>3075803615</v>
      </c>
      <c r="HE94" s="30">
        <v>0</v>
      </c>
      <c r="HF94" s="30">
        <v>0</v>
      </c>
      <c r="HG94" s="30">
        <v>0</v>
      </c>
      <c r="HH94" s="30">
        <f t="shared" si="34"/>
        <v>1209209484</v>
      </c>
      <c r="HI94" s="30">
        <f t="shared" si="35"/>
        <v>304557800</v>
      </c>
      <c r="HJ94" s="30">
        <v>1209209484</v>
      </c>
      <c r="HK94" s="30">
        <v>304557800</v>
      </c>
      <c r="HL94" s="30">
        <v>0</v>
      </c>
      <c r="HM94" s="30">
        <v>0</v>
      </c>
      <c r="HN94" s="30">
        <v>0</v>
      </c>
      <c r="HO94" s="30">
        <v>0</v>
      </c>
      <c r="HP94" s="30">
        <v>27180265</v>
      </c>
      <c r="HQ94" s="30">
        <v>3700351</v>
      </c>
      <c r="HR94" s="30">
        <v>5643016</v>
      </c>
      <c r="HS94" s="30">
        <v>17836898</v>
      </c>
      <c r="HT94" s="30">
        <v>0</v>
      </c>
      <c r="HU94" s="30">
        <v>0</v>
      </c>
      <c r="HV94" s="30">
        <v>0</v>
      </c>
      <c r="HW94" s="30">
        <v>0</v>
      </c>
      <c r="HX94" s="30">
        <f t="shared" si="36"/>
        <v>1209209484</v>
      </c>
      <c r="HY94" s="30">
        <f t="shared" si="37"/>
        <v>304557800</v>
      </c>
      <c r="HZ94" s="30">
        <v>82791220736</v>
      </c>
      <c r="IA94" s="30">
        <v>79133920863</v>
      </c>
      <c r="IB94" s="30">
        <v>77545727817</v>
      </c>
      <c r="IC94" s="30">
        <v>0</v>
      </c>
      <c r="ID94" s="30">
        <v>0</v>
      </c>
      <c r="IE94" s="30">
        <v>0</v>
      </c>
      <c r="IF94" s="30">
        <v>0</v>
      </c>
      <c r="IG94" s="30">
        <v>70329343459</v>
      </c>
      <c r="IH94" s="30">
        <v>48463740422</v>
      </c>
      <c r="II94" s="30">
        <v>0</v>
      </c>
      <c r="IJ94" s="30">
        <v>21865603037</v>
      </c>
      <c r="IK94" s="30">
        <v>0</v>
      </c>
      <c r="IL94" s="30">
        <v>3639607164</v>
      </c>
      <c r="IM94" s="30">
        <v>2008688380</v>
      </c>
      <c r="IN94" s="30">
        <v>323447238</v>
      </c>
      <c r="IO94" s="30">
        <v>242585428</v>
      </c>
      <c r="IP94" s="30">
        <v>3073574498</v>
      </c>
      <c r="IQ94" s="30">
        <v>0</v>
      </c>
      <c r="IR94" s="30">
        <v>0</v>
      </c>
      <c r="IS94" s="30">
        <v>0</v>
      </c>
      <c r="IT94" s="30">
        <v>0</v>
      </c>
      <c r="IU94" s="30">
        <v>0</v>
      </c>
      <c r="IV94" s="30">
        <v>218088814</v>
      </c>
      <c r="IW94" s="30">
        <v>0</v>
      </c>
      <c r="IX94" s="30">
        <v>0</v>
      </c>
      <c r="IY94" s="30">
        <v>0</v>
      </c>
      <c r="IZ94" s="30">
        <v>1350000000</v>
      </c>
      <c r="JA94" s="30">
        <v>0</v>
      </c>
      <c r="JB94" s="30">
        <v>0</v>
      </c>
      <c r="JC94" s="30">
        <v>0</v>
      </c>
      <c r="JD94" s="30">
        <v>0</v>
      </c>
      <c r="JE94" s="30">
        <v>0</v>
      </c>
      <c r="JF94" s="30">
        <v>0</v>
      </c>
      <c r="JG94" s="30">
        <v>0</v>
      </c>
      <c r="JH94" s="30">
        <v>0</v>
      </c>
      <c r="JI94" s="30">
        <v>0</v>
      </c>
      <c r="JJ94" s="43">
        <v>0</v>
      </c>
      <c r="JK94" s="43">
        <v>0</v>
      </c>
      <c r="JL94" s="43"/>
      <c r="JM94" s="30">
        <v>1588193046</v>
      </c>
      <c r="JN94" s="30">
        <v>0</v>
      </c>
      <c r="JO94" s="30">
        <v>1588193046</v>
      </c>
      <c r="JP94" s="30">
        <v>1454313489</v>
      </c>
      <c r="JQ94" s="30">
        <v>40205043</v>
      </c>
      <c r="JR94" s="30">
        <v>0</v>
      </c>
      <c r="JS94" s="30">
        <v>0</v>
      </c>
      <c r="JT94" s="30">
        <v>0</v>
      </c>
      <c r="JU94" s="30">
        <v>0</v>
      </c>
      <c r="JV94" s="30">
        <v>0</v>
      </c>
      <c r="JW94" s="30">
        <v>0</v>
      </c>
      <c r="JX94" s="30">
        <v>0</v>
      </c>
      <c r="JY94" s="30">
        <v>0</v>
      </c>
      <c r="JZ94" s="30">
        <v>0</v>
      </c>
      <c r="KA94" s="30">
        <v>0</v>
      </c>
      <c r="KB94" s="30">
        <v>0</v>
      </c>
      <c r="KC94" s="30">
        <v>0</v>
      </c>
      <c r="KD94" s="30">
        <v>0</v>
      </c>
      <c r="KE94" s="30">
        <v>0</v>
      </c>
      <c r="KF94" s="30">
        <v>0</v>
      </c>
      <c r="KG94" s="30">
        <v>0</v>
      </c>
      <c r="KH94" s="30">
        <v>0</v>
      </c>
      <c r="KI94" s="30">
        <v>900000000</v>
      </c>
      <c r="KJ94" s="30">
        <v>0</v>
      </c>
      <c r="KK94" s="30">
        <v>0</v>
      </c>
      <c r="KL94" s="30">
        <v>514108446</v>
      </c>
      <c r="KM94" s="30">
        <v>2202986384</v>
      </c>
      <c r="KN94" s="30">
        <v>1172042703</v>
      </c>
      <c r="KO94" s="30">
        <v>30300624</v>
      </c>
      <c r="KP94" s="30">
        <v>2671539</v>
      </c>
      <c r="KQ94" s="30">
        <v>3582276</v>
      </c>
      <c r="KR94" s="30">
        <v>0</v>
      </c>
      <c r="KS94" s="30">
        <v>1598547</v>
      </c>
      <c r="KT94" s="30">
        <v>3514172</v>
      </c>
      <c r="KU94" s="30">
        <v>0</v>
      </c>
      <c r="KV94" s="30">
        <v>56596831</v>
      </c>
      <c r="KW94" s="30">
        <v>0</v>
      </c>
      <c r="KX94" s="30">
        <v>717047</v>
      </c>
      <c r="KY94" s="30">
        <v>3866949</v>
      </c>
      <c r="KZ94" s="30">
        <v>7163251</v>
      </c>
      <c r="LA94" s="30">
        <v>17197289</v>
      </c>
      <c r="LB94" s="30">
        <v>4491092</v>
      </c>
      <c r="LC94" s="30">
        <v>4656737</v>
      </c>
      <c r="LD94" s="30">
        <v>329233198</v>
      </c>
      <c r="LE94" s="30">
        <v>264466</v>
      </c>
      <c r="LF94" s="30">
        <v>3427697</v>
      </c>
      <c r="LG94" s="30">
        <v>0</v>
      </c>
      <c r="LH94" s="30">
        <v>5064182</v>
      </c>
      <c r="LI94" s="30">
        <v>21938698</v>
      </c>
      <c r="LJ94" s="30">
        <v>0</v>
      </c>
      <c r="LK94" s="30">
        <v>0</v>
      </c>
      <c r="LL94" s="30">
        <v>0</v>
      </c>
      <c r="LM94" s="30">
        <v>1164807</v>
      </c>
      <c r="LN94" s="30">
        <v>0</v>
      </c>
      <c r="LO94" s="30">
        <v>36977117</v>
      </c>
      <c r="LP94" s="30">
        <v>1047178</v>
      </c>
      <c r="LQ94" s="30">
        <v>101570062</v>
      </c>
      <c r="LR94" s="31">
        <v>425846</v>
      </c>
      <c r="LS94" s="31">
        <v>94969756</v>
      </c>
      <c r="LT94" s="31">
        <v>0</v>
      </c>
      <c r="LU94" s="31">
        <v>190397874</v>
      </c>
      <c r="LV94" s="31">
        <v>272355</v>
      </c>
      <c r="LW94" s="31">
        <v>4418076</v>
      </c>
      <c r="LX94" s="31">
        <v>1407136</v>
      </c>
      <c r="LY94" s="31">
        <v>0</v>
      </c>
      <c r="LZ94" s="31">
        <v>0</v>
      </c>
      <c r="MA94" s="31">
        <v>0</v>
      </c>
      <c r="MB94" s="31">
        <v>23168797</v>
      </c>
      <c r="MC94" s="31">
        <v>28221444</v>
      </c>
      <c r="MD94" s="31">
        <v>0</v>
      </c>
      <c r="ME94" s="31">
        <v>40166865</v>
      </c>
      <c r="MF94" s="31">
        <v>0</v>
      </c>
      <c r="MG94" s="31">
        <v>10451773</v>
      </c>
      <c r="MH94" s="31">
        <v>0</v>
      </c>
      <c r="MI94" s="31">
        <v>0</v>
      </c>
      <c r="MJ94" s="31">
        <v>0</v>
      </c>
      <c r="MK94" s="31">
        <v>0</v>
      </c>
      <c r="ML94" s="31">
        <v>0</v>
      </c>
      <c r="MM94" s="31">
        <v>0</v>
      </c>
      <c r="MN94" s="31">
        <v>0</v>
      </c>
      <c r="MO94" s="31">
        <v>0</v>
      </c>
      <c r="MP94" s="31">
        <v>0</v>
      </c>
      <c r="MQ94" s="30">
        <v>16488978</v>
      </c>
      <c r="MR94" s="30">
        <v>0</v>
      </c>
      <c r="MS94" s="30">
        <v>22031286419</v>
      </c>
      <c r="MT94" s="30">
        <v>19459352337</v>
      </c>
      <c r="MU94" s="30">
        <v>19913630526</v>
      </c>
      <c r="MV94" s="30">
        <v>4925545817</v>
      </c>
      <c r="MW94" s="30">
        <v>0</v>
      </c>
      <c r="MX94" s="30">
        <v>0</v>
      </c>
      <c r="MY94" s="30">
        <v>0</v>
      </c>
      <c r="MZ94" s="30">
        <v>8743635001</v>
      </c>
      <c r="NA94" s="30">
        <v>0</v>
      </c>
      <c r="NB94" s="30">
        <v>0</v>
      </c>
      <c r="NC94" s="30">
        <v>0</v>
      </c>
      <c r="ND94" s="30">
        <v>8743635001</v>
      </c>
      <c r="NE94" s="30">
        <v>8743635001</v>
      </c>
      <c r="NF94" s="30">
        <v>0</v>
      </c>
      <c r="NG94" s="30">
        <v>4936934208</v>
      </c>
      <c r="NH94" s="30">
        <v>1307515500</v>
      </c>
      <c r="NI94" s="30">
        <v>0</v>
      </c>
      <c r="NJ94" s="30">
        <v>0</v>
      </c>
      <c r="NK94" s="30">
        <v>0</v>
      </c>
      <c r="NL94" s="30">
        <v>0</v>
      </c>
      <c r="NM94" s="30">
        <v>-454278189</v>
      </c>
      <c r="NN94" s="30">
        <v>-759872700</v>
      </c>
      <c r="NO94" s="30">
        <v>0</v>
      </c>
      <c r="NP94" s="30">
        <v>0</v>
      </c>
      <c r="NQ94" s="30">
        <v>0</v>
      </c>
      <c r="NR94" s="30">
        <v>0</v>
      </c>
      <c r="NS94" s="30">
        <v>0</v>
      </c>
      <c r="NT94" s="30">
        <v>305594511</v>
      </c>
      <c r="NU94" s="30">
        <v>305594511</v>
      </c>
      <c r="NV94" s="30">
        <v>0</v>
      </c>
      <c r="NW94" s="30">
        <v>0</v>
      </c>
      <c r="NX94" s="30">
        <v>0</v>
      </c>
      <c r="NY94" s="30">
        <v>0</v>
      </c>
      <c r="NZ94" s="30">
        <v>0</v>
      </c>
      <c r="OA94" s="30">
        <v>1314147905</v>
      </c>
      <c r="OB94" s="30">
        <v>1310493000</v>
      </c>
      <c r="OC94" s="30">
        <v>0</v>
      </c>
      <c r="OD94" s="30">
        <v>0</v>
      </c>
      <c r="OE94" s="30">
        <v>0</v>
      </c>
      <c r="OF94" s="30">
        <v>1310493000</v>
      </c>
      <c r="OG94" s="30">
        <v>0</v>
      </c>
      <c r="OH94" s="30">
        <v>1310493000</v>
      </c>
      <c r="OI94" s="30">
        <v>0</v>
      </c>
      <c r="OJ94" s="30">
        <v>3654905</v>
      </c>
      <c r="OK94" s="30">
        <v>0</v>
      </c>
      <c r="OL94" s="30">
        <v>0</v>
      </c>
      <c r="OM94" s="30">
        <v>0</v>
      </c>
      <c r="ON94" s="30">
        <v>0</v>
      </c>
      <c r="OO94" s="30">
        <v>3654905</v>
      </c>
      <c r="OP94" s="30">
        <v>3654905</v>
      </c>
      <c r="OQ94" s="30">
        <v>0</v>
      </c>
      <c r="OR94" s="30">
        <v>0</v>
      </c>
      <c r="OS94" s="30">
        <v>1257786177</v>
      </c>
      <c r="OT94" s="30">
        <v>1209904849</v>
      </c>
      <c r="OU94" s="30">
        <v>1053906826</v>
      </c>
      <c r="OV94" s="30">
        <v>0</v>
      </c>
      <c r="OW94" s="30">
        <v>1053906826</v>
      </c>
      <c r="OX94" s="30">
        <v>0</v>
      </c>
      <c r="OY94" s="30">
        <v>0</v>
      </c>
      <c r="OZ94" s="30">
        <v>47881328</v>
      </c>
      <c r="PA94" s="30">
        <v>2777040</v>
      </c>
      <c r="PB94" s="30">
        <v>0</v>
      </c>
      <c r="PC94" s="30">
        <v>0</v>
      </c>
      <c r="PD94" s="30">
        <v>0</v>
      </c>
      <c r="PE94" s="30">
        <v>0</v>
      </c>
      <c r="PF94" s="30">
        <v>0</v>
      </c>
      <c r="PG94" s="30">
        <v>0</v>
      </c>
      <c r="PH94" s="30">
        <v>0</v>
      </c>
      <c r="PI94" s="30">
        <v>0</v>
      </c>
      <c r="PJ94" s="30">
        <v>0</v>
      </c>
      <c r="PK94" s="30">
        <v>0</v>
      </c>
      <c r="PL94" s="30">
        <v>0</v>
      </c>
      <c r="PM94" s="30">
        <v>45104288</v>
      </c>
      <c r="PN94" s="30">
        <v>45104288</v>
      </c>
      <c r="PO94" s="30">
        <v>0</v>
      </c>
      <c r="PP94" s="30">
        <v>0</v>
      </c>
      <c r="PQ94" s="30">
        <v>0</v>
      </c>
      <c r="PR94" s="30">
        <v>0</v>
      </c>
      <c r="PS94" s="30">
        <v>0</v>
      </c>
      <c r="PT94" s="30">
        <v>0</v>
      </c>
      <c r="PU94" s="30">
        <v>0</v>
      </c>
      <c r="PV94" s="30">
        <v>0</v>
      </c>
      <c r="PW94" s="30">
        <v>0</v>
      </c>
      <c r="PX94" s="30">
        <v>0</v>
      </c>
      <c r="PY94" s="30">
        <v>0</v>
      </c>
      <c r="PZ94" s="30">
        <v>0</v>
      </c>
      <c r="QA94" s="30">
        <v>0</v>
      </c>
      <c r="QB94" s="30">
        <v>0</v>
      </c>
      <c r="QC94" s="30">
        <v>0</v>
      </c>
      <c r="QD94" s="30">
        <v>0</v>
      </c>
      <c r="QE94" s="30">
        <v>0</v>
      </c>
      <c r="QF94" s="30">
        <v>0</v>
      </c>
      <c r="QG94" s="30">
        <v>0</v>
      </c>
      <c r="QH94" s="30">
        <v>0</v>
      </c>
      <c r="QI94" s="30">
        <v>0</v>
      </c>
      <c r="QJ94" s="30">
        <v>0</v>
      </c>
      <c r="QK94" s="30">
        <v>0</v>
      </c>
      <c r="QL94" s="30">
        <v>0</v>
      </c>
      <c r="QM94" s="30">
        <v>0</v>
      </c>
      <c r="QN94" s="30">
        <v>0</v>
      </c>
      <c r="QO94" s="30">
        <v>57507377974</v>
      </c>
      <c r="QP94" s="30">
        <v>736384877</v>
      </c>
      <c r="QQ94" s="30">
        <v>95422396</v>
      </c>
      <c r="QR94" s="30">
        <v>29980732</v>
      </c>
      <c r="QS94" s="30">
        <v>65441664</v>
      </c>
      <c r="QT94" s="30">
        <v>0</v>
      </c>
      <c r="QU94" s="30">
        <v>0</v>
      </c>
      <c r="QV94" s="30">
        <v>0</v>
      </c>
      <c r="QW94" s="30">
        <v>312734718</v>
      </c>
      <c r="QX94" s="30">
        <v>311037735</v>
      </c>
      <c r="QY94" s="30">
        <v>1696983</v>
      </c>
      <c r="QZ94" s="30">
        <v>328227763</v>
      </c>
      <c r="RA94" s="30">
        <v>0</v>
      </c>
      <c r="RB94" s="30">
        <v>0</v>
      </c>
      <c r="RC94" s="30">
        <v>0</v>
      </c>
      <c r="RD94" s="30">
        <v>0</v>
      </c>
      <c r="RE94" s="30">
        <v>0</v>
      </c>
      <c r="RF94" s="30">
        <v>0</v>
      </c>
      <c r="RG94" s="30">
        <v>0</v>
      </c>
      <c r="RH94" s="30">
        <v>0</v>
      </c>
      <c r="RI94" s="30">
        <v>56770993097</v>
      </c>
      <c r="RJ94" s="30">
        <v>6653826609</v>
      </c>
      <c r="RK94" s="30">
        <v>6653826609</v>
      </c>
      <c r="RL94" s="30">
        <v>3873740230</v>
      </c>
      <c r="RM94" s="30">
        <v>444694345</v>
      </c>
      <c r="RN94" s="30">
        <v>122735177</v>
      </c>
      <c r="RO94" s="30">
        <v>2544881</v>
      </c>
      <c r="RP94" s="30">
        <v>0</v>
      </c>
      <c r="RQ94" s="30">
        <v>0</v>
      </c>
      <c r="RR94" s="30">
        <v>0</v>
      </c>
      <c r="RS94" s="30">
        <v>0</v>
      </c>
      <c r="RT94" s="30">
        <v>0</v>
      </c>
      <c r="RU94" s="30">
        <v>0</v>
      </c>
      <c r="RV94" s="30">
        <v>11378044</v>
      </c>
      <c r="RW94" s="30">
        <v>2623483</v>
      </c>
      <c r="RX94" s="30">
        <v>0</v>
      </c>
      <c r="RY94" s="30">
        <v>0</v>
      </c>
      <c r="RZ94" s="30">
        <v>0</v>
      </c>
      <c r="SA94" s="30">
        <v>0</v>
      </c>
      <c r="SB94" s="30">
        <v>0</v>
      </c>
      <c r="SC94" s="30">
        <v>0</v>
      </c>
      <c r="SD94" s="30">
        <v>0</v>
      </c>
      <c r="SE94" s="30">
        <v>0</v>
      </c>
      <c r="SF94" s="30">
        <v>0</v>
      </c>
      <c r="SG94" s="30">
        <v>49657</v>
      </c>
      <c r="SH94" s="30">
        <v>129876617</v>
      </c>
      <c r="SI94" s="30">
        <v>0</v>
      </c>
      <c r="SJ94" s="30">
        <v>0</v>
      </c>
      <c r="SK94" s="30">
        <v>1713185830</v>
      </c>
      <c r="SL94" s="30">
        <v>1713185830</v>
      </c>
      <c r="SM94" s="30">
        <v>0</v>
      </c>
      <c r="SN94" s="30">
        <v>296198286</v>
      </c>
      <c r="SO94" s="30">
        <v>0</v>
      </c>
      <c r="SP94" s="30">
        <v>0</v>
      </c>
      <c r="SQ94" s="30">
        <v>0</v>
      </c>
      <c r="SR94" s="30">
        <v>0</v>
      </c>
      <c r="SS94" s="30">
        <v>56800059</v>
      </c>
      <c r="ST94" s="30">
        <v>0</v>
      </c>
      <c r="SU94" s="30">
        <v>0</v>
      </c>
      <c r="SV94" s="30">
        <v>0</v>
      </c>
      <c r="SW94" s="30">
        <v>0</v>
      </c>
      <c r="SX94" s="30">
        <v>0</v>
      </c>
      <c r="SY94" s="30">
        <v>0</v>
      </c>
      <c r="SZ94" s="30">
        <v>0</v>
      </c>
      <c r="TA94" s="30">
        <v>0</v>
      </c>
      <c r="TB94" s="30">
        <v>0</v>
      </c>
      <c r="TC94" s="30">
        <v>0</v>
      </c>
      <c r="TD94" s="30">
        <v>0</v>
      </c>
      <c r="TE94" s="30">
        <v>0</v>
      </c>
      <c r="TF94" s="30">
        <v>0</v>
      </c>
      <c r="TG94" s="30">
        <v>0</v>
      </c>
      <c r="TH94" s="30">
        <v>0</v>
      </c>
      <c r="TI94" s="30">
        <f t="shared" si="39"/>
        <v>569974403</v>
      </c>
      <c r="TJ94" s="30">
        <f t="shared" si="31"/>
        <v>50000000000</v>
      </c>
      <c r="TK94" s="30">
        <v>50000000000</v>
      </c>
      <c r="TL94" s="30">
        <v>0</v>
      </c>
      <c r="TM94" s="30">
        <v>0</v>
      </c>
      <c r="TN94" s="30">
        <v>0</v>
      </c>
      <c r="TO94" s="30">
        <v>0</v>
      </c>
      <c r="TP94" s="30">
        <v>0</v>
      </c>
      <c r="TQ94" s="30">
        <v>0</v>
      </c>
      <c r="TR94" s="30">
        <v>0</v>
      </c>
      <c r="TS94" s="30">
        <v>50000000000</v>
      </c>
      <c r="TT94" s="30">
        <v>0</v>
      </c>
      <c r="TU94" s="30">
        <v>117166488</v>
      </c>
      <c r="TV94" s="30">
        <v>0</v>
      </c>
      <c r="TW94" s="30">
        <v>40919038</v>
      </c>
      <c r="TX94" s="30">
        <v>0</v>
      </c>
      <c r="TY94" s="30">
        <v>76247450</v>
      </c>
      <c r="TZ94" s="30">
        <v>0</v>
      </c>
      <c r="UA94" s="30">
        <v>0</v>
      </c>
      <c r="UB94" s="30">
        <v>0</v>
      </c>
      <c r="UC94" s="30">
        <v>0</v>
      </c>
      <c r="UD94" s="30">
        <v>0</v>
      </c>
      <c r="UE94" s="30">
        <v>0</v>
      </c>
      <c r="UF94" s="30">
        <v>0</v>
      </c>
      <c r="UG94" s="30">
        <v>305656053953</v>
      </c>
      <c r="UH94" s="1">
        <v>2423746646341</v>
      </c>
      <c r="UI94" s="1">
        <f>UH94-SUM($UG$88:UG94)</f>
        <v>0</v>
      </c>
    </row>
    <row r="95" spans="2:555">
      <c r="B95" s="58">
        <v>41122</v>
      </c>
      <c r="C95" s="30">
        <v>166535491872</v>
      </c>
      <c r="D95" s="30">
        <v>74921556848</v>
      </c>
      <c r="E95" s="30">
        <v>61937451457</v>
      </c>
      <c r="F95" s="30">
        <v>3602952</v>
      </c>
      <c r="G95" s="30">
        <v>1024920</v>
      </c>
      <c r="H95" s="30">
        <v>21604529822</v>
      </c>
      <c r="I95" s="30">
        <v>18703041466.905396</v>
      </c>
      <c r="J95" s="30">
        <v>2685443056.8745995</v>
      </c>
      <c r="K95" s="30">
        <v>216045298.21999979</v>
      </c>
      <c r="L95" s="30">
        <v>3419711634</v>
      </c>
      <c r="M95" s="30">
        <v>30739609403</v>
      </c>
      <c r="N95" s="30">
        <v>30432213308.850006</v>
      </c>
      <c r="O95" s="30">
        <v>307396094.1500001</v>
      </c>
      <c r="P95" s="30">
        <v>712153505</v>
      </c>
      <c r="Q95" s="30">
        <v>3116731259</v>
      </c>
      <c r="R95" s="30">
        <v>2340087962</v>
      </c>
      <c r="S95" s="30">
        <v>12984105391</v>
      </c>
      <c r="T95" s="30">
        <v>3326074000</v>
      </c>
      <c r="U95" s="30">
        <v>3913030000</v>
      </c>
      <c r="V95" s="30">
        <v>7239104000</v>
      </c>
      <c r="W95" s="30">
        <v>202463016</v>
      </c>
      <c r="X95" s="30">
        <v>1733229108</v>
      </c>
      <c r="Y95" s="30">
        <v>126886056</v>
      </c>
      <c r="Z95" s="30">
        <v>0</v>
      </c>
      <c r="AA95" s="30">
        <v>0</v>
      </c>
      <c r="AB95" s="30">
        <v>108486440</v>
      </c>
      <c r="AC95" s="30">
        <v>20800421</v>
      </c>
      <c r="AD95" s="30">
        <v>3285070742</v>
      </c>
      <c r="AE95" s="30">
        <v>268065608</v>
      </c>
      <c r="AF95" s="30">
        <v>251102669</v>
      </c>
      <c r="AG95" s="30">
        <v>16962939</v>
      </c>
      <c r="AH95" s="30">
        <v>0</v>
      </c>
      <c r="AI95" s="30">
        <v>91613935024</v>
      </c>
      <c r="AJ95" s="30">
        <v>716777328</v>
      </c>
      <c r="AK95" s="30">
        <v>177773108</v>
      </c>
      <c r="AL95" s="30">
        <v>1097422</v>
      </c>
      <c r="AM95" s="30">
        <v>537906798</v>
      </c>
      <c r="AN95" s="30">
        <v>0</v>
      </c>
      <c r="AO95" s="30">
        <v>1284600166</v>
      </c>
      <c r="AP95" s="30">
        <v>1256706891</v>
      </c>
      <c r="AQ95" s="30">
        <v>11627528</v>
      </c>
      <c r="AR95" s="30">
        <v>11883322</v>
      </c>
      <c r="AS95" s="30">
        <v>87095</v>
      </c>
      <c r="AT95" s="30">
        <v>1332330</v>
      </c>
      <c r="AU95" s="30">
        <v>0</v>
      </c>
      <c r="AV95" s="30">
        <v>0</v>
      </c>
      <c r="AW95" s="30">
        <v>0</v>
      </c>
      <c r="AX95" s="30">
        <v>2963000</v>
      </c>
      <c r="AY95" s="30">
        <v>0</v>
      </c>
      <c r="AZ95" s="30">
        <v>0</v>
      </c>
      <c r="BA95" s="30">
        <v>0</v>
      </c>
      <c r="BB95" s="30">
        <v>0</v>
      </c>
      <c r="BC95" s="30">
        <v>0</v>
      </c>
      <c r="BD95" s="30">
        <v>7331334284</v>
      </c>
      <c r="BE95" s="30">
        <v>625595</v>
      </c>
      <c r="BF95" s="30">
        <v>4728091613</v>
      </c>
      <c r="BG95" s="30">
        <v>1978347743</v>
      </c>
      <c r="BH95" s="30">
        <v>462704</v>
      </c>
      <c r="BI95" s="30">
        <v>136878</v>
      </c>
      <c r="BJ95" s="30">
        <v>18320</v>
      </c>
      <c r="BK95" s="30">
        <v>132993141</v>
      </c>
      <c r="BL95" s="30">
        <v>6632931</v>
      </c>
      <c r="BM95" s="30">
        <v>0</v>
      </c>
      <c r="BN95" s="30">
        <v>8208777</v>
      </c>
      <c r="BO95" s="30">
        <v>1186225</v>
      </c>
      <c r="BP95" s="30">
        <v>0</v>
      </c>
      <c r="BQ95" s="30">
        <v>0</v>
      </c>
      <c r="BR95" s="30">
        <v>322531367</v>
      </c>
      <c r="BS95" s="30">
        <v>152098990</v>
      </c>
      <c r="BT95" s="30">
        <v>454706682</v>
      </c>
      <c r="BU95" s="30">
        <v>123394355</v>
      </c>
      <c r="BV95" s="30">
        <v>0</v>
      </c>
      <c r="BW95" s="30">
        <v>2690265</v>
      </c>
      <c r="BX95" s="30">
        <v>1563574</v>
      </c>
      <c r="BY95" s="30">
        <v>327058488</v>
      </c>
      <c r="BZ95" s="30">
        <v>0</v>
      </c>
      <c r="CA95" s="30">
        <v>0</v>
      </c>
      <c r="CB95" s="30">
        <v>0</v>
      </c>
      <c r="CC95" s="30">
        <v>12757025368</v>
      </c>
      <c r="CD95" s="30">
        <v>287814</v>
      </c>
      <c r="CE95" s="30">
        <v>4860308582</v>
      </c>
      <c r="CF95" s="30">
        <v>137499910</v>
      </c>
      <c r="CG95" s="30">
        <v>2546206245</v>
      </c>
      <c r="CH95" s="30">
        <v>182185857</v>
      </c>
      <c r="CI95" s="30">
        <v>12688412</v>
      </c>
      <c r="CJ95" s="30">
        <v>561605</v>
      </c>
      <c r="CK95" s="30">
        <v>3376804</v>
      </c>
      <c r="CL95" s="30">
        <v>2345412</v>
      </c>
      <c r="CM95" s="30">
        <v>721376</v>
      </c>
      <c r="CN95" s="30">
        <v>436725</v>
      </c>
      <c r="CO95" s="30">
        <v>333489</v>
      </c>
      <c r="CP95" s="30">
        <v>4913001</v>
      </c>
      <c r="CQ95" s="30">
        <v>0</v>
      </c>
      <c r="CR95" s="30">
        <v>0</v>
      </c>
      <c r="CS95" s="30">
        <v>1946803609</v>
      </c>
      <c r="CT95" s="30">
        <v>532002296</v>
      </c>
      <c r="CU95" s="30">
        <v>0</v>
      </c>
      <c r="CV95" s="30">
        <v>42467058</v>
      </c>
      <c r="CW95" s="30">
        <v>22605440</v>
      </c>
      <c r="CX95" s="30">
        <v>3063694</v>
      </c>
      <c r="CY95" s="30">
        <v>0</v>
      </c>
      <c r="CZ95" s="30">
        <v>1299386195</v>
      </c>
      <c r="DA95" s="30">
        <v>1177112028</v>
      </c>
      <c r="DB95" s="30">
        <v>122274167</v>
      </c>
      <c r="DC95" s="30">
        <v>0</v>
      </c>
      <c r="DD95" s="30">
        <v>0</v>
      </c>
      <c r="DE95" s="30">
        <v>0</v>
      </c>
      <c r="DF95" s="30">
        <v>36939629</v>
      </c>
      <c r="DG95" s="30">
        <v>10339297</v>
      </c>
      <c r="DH95" s="30">
        <v>7534755</v>
      </c>
      <c r="DI95" s="30">
        <v>9256601</v>
      </c>
      <c r="DJ95" s="30">
        <v>0</v>
      </c>
      <c r="DK95" s="30">
        <v>9256601</v>
      </c>
      <c r="DL95" s="30">
        <v>0</v>
      </c>
      <c r="DM95" s="30">
        <v>619964395</v>
      </c>
      <c r="DN95" s="30">
        <v>33253848</v>
      </c>
      <c r="DO95" s="30">
        <v>10756364</v>
      </c>
      <c r="DP95" s="30">
        <v>1284019</v>
      </c>
      <c r="DQ95" s="30">
        <v>9472345</v>
      </c>
      <c r="DR95" s="30">
        <v>514070005</v>
      </c>
      <c r="DS95" s="30">
        <v>16551338</v>
      </c>
      <c r="DT95" s="30">
        <v>15303225</v>
      </c>
      <c r="DU95" s="30">
        <v>1213134</v>
      </c>
      <c r="DV95" s="30">
        <v>34979</v>
      </c>
      <c r="DW95" s="30">
        <v>7040800</v>
      </c>
      <c r="DX95" s="30">
        <v>2256800</v>
      </c>
      <c r="DY95" s="30">
        <v>0</v>
      </c>
      <c r="DZ95" s="30">
        <v>0</v>
      </c>
      <c r="EA95" s="30">
        <v>4784000</v>
      </c>
      <c r="EB95" s="30">
        <v>0</v>
      </c>
      <c r="EC95" s="30">
        <v>6950509</v>
      </c>
      <c r="ED95" s="30">
        <v>25709</v>
      </c>
      <c r="EE95" s="30">
        <v>6920000</v>
      </c>
      <c r="EF95" s="30">
        <v>4800</v>
      </c>
      <c r="EG95" s="30">
        <v>27699863</v>
      </c>
      <c r="EH95" s="30">
        <v>27270600</v>
      </c>
      <c r="EI95" s="30">
        <v>391936</v>
      </c>
      <c r="EJ95" s="30">
        <v>37327</v>
      </c>
      <c r="EK95" s="30">
        <v>47517526</v>
      </c>
      <c r="EL95" s="30">
        <v>18664</v>
      </c>
      <c r="EM95" s="30">
        <v>709217</v>
      </c>
      <c r="EN95" s="30">
        <v>28424663</v>
      </c>
      <c r="EO95" s="30">
        <v>1269125</v>
      </c>
      <c r="EP95" s="30">
        <v>167972</v>
      </c>
      <c r="EQ95" s="30">
        <v>0</v>
      </c>
      <c r="ER95" s="30">
        <v>55991</v>
      </c>
      <c r="ES95" s="30">
        <v>671890</v>
      </c>
      <c r="ET95" s="30">
        <v>373272</v>
      </c>
      <c r="EU95" s="30">
        <v>4833872</v>
      </c>
      <c r="EV95" s="30">
        <v>1271226</v>
      </c>
      <c r="EW95" s="30">
        <v>48581351</v>
      </c>
      <c r="EX95" s="30">
        <v>0</v>
      </c>
      <c r="EY95" s="30">
        <v>1661060</v>
      </c>
      <c r="EZ95" s="30">
        <v>40556003</v>
      </c>
      <c r="FA95" s="30">
        <v>6364288</v>
      </c>
      <c r="FB95" s="30">
        <v>0</v>
      </c>
      <c r="FC95" s="30">
        <v>163152</v>
      </c>
      <c r="FD95" s="30">
        <v>0</v>
      </c>
      <c r="FE95" s="30">
        <v>0</v>
      </c>
      <c r="FF95" s="30">
        <v>323038699</v>
      </c>
      <c r="FG95" s="30">
        <v>61884178</v>
      </c>
      <c r="FH95" s="30">
        <v>1082488</v>
      </c>
      <c r="FI95" s="30">
        <v>50550800</v>
      </c>
      <c r="FJ95" s="30">
        <v>8272548</v>
      </c>
      <c r="FK95" s="30">
        <v>2337894</v>
      </c>
      <c r="FL95" s="30">
        <v>0</v>
      </c>
      <c r="FM95" s="30">
        <v>0</v>
      </c>
      <c r="FN95" s="30">
        <v>0</v>
      </c>
      <c r="FO95" s="30">
        <v>5934654</v>
      </c>
      <c r="FP95" s="30">
        <v>1978342</v>
      </c>
      <c r="FQ95" s="30">
        <v>0</v>
      </c>
      <c r="FR95" s="30">
        <v>206664579</v>
      </c>
      <c r="FS95" s="30">
        <v>77701279</v>
      </c>
      <c r="FT95" s="30">
        <v>239166</v>
      </c>
      <c r="FU95" s="30">
        <v>29054034</v>
      </c>
      <c r="FV95" s="30">
        <v>37050583</v>
      </c>
      <c r="FW95" s="30">
        <v>32495305</v>
      </c>
      <c r="FX95" s="30">
        <v>4555278</v>
      </c>
      <c r="FY95" s="30">
        <v>0</v>
      </c>
      <c r="FZ95" s="30">
        <v>205300</v>
      </c>
      <c r="GA95" s="30">
        <v>6618596</v>
      </c>
      <c r="GB95" s="30">
        <v>4533600</v>
      </c>
      <c r="GC95" s="30">
        <v>5770993</v>
      </c>
      <c r="GD95" s="30">
        <v>0</v>
      </c>
      <c r="GE95" s="30">
        <v>5770993</v>
      </c>
      <c r="GF95" s="30">
        <v>0</v>
      </c>
      <c r="GG95" s="30">
        <v>0</v>
      </c>
      <c r="GH95" s="30">
        <v>7392500</v>
      </c>
      <c r="GI95" s="30">
        <v>64202229</v>
      </c>
      <c r="GJ95" s="30">
        <v>64202229</v>
      </c>
      <c r="GK95" s="30">
        <v>0</v>
      </c>
      <c r="GL95" s="30">
        <v>51597578</v>
      </c>
      <c r="GM95" s="30">
        <v>7382334</v>
      </c>
      <c r="GN95" s="30">
        <v>2230000</v>
      </c>
      <c r="GO95" s="30">
        <v>0</v>
      </c>
      <c r="GP95" s="30">
        <v>4664440</v>
      </c>
      <c r="GQ95" s="30">
        <v>23340298</v>
      </c>
      <c r="GR95" s="30">
        <v>42900</v>
      </c>
      <c r="GS95" s="30">
        <v>0</v>
      </c>
      <c r="GT95" s="30">
        <v>13937606</v>
      </c>
      <c r="GU95" s="30">
        <v>8119529234</v>
      </c>
      <c r="GV95" s="30">
        <v>0</v>
      </c>
      <c r="GW95" s="30">
        <v>0</v>
      </c>
      <c r="GX95" s="30">
        <v>0</v>
      </c>
      <c r="GY95" s="30">
        <v>0</v>
      </c>
      <c r="GZ95" s="30">
        <v>3535223195</v>
      </c>
      <c r="HA95" s="30">
        <v>613740</v>
      </c>
      <c r="HB95" s="30">
        <v>4583692299</v>
      </c>
      <c r="HC95" s="30">
        <v>0</v>
      </c>
      <c r="HD95" s="30">
        <v>0</v>
      </c>
      <c r="HE95" s="30">
        <v>0</v>
      </c>
      <c r="HF95" s="30">
        <v>0</v>
      </c>
      <c r="HG95" s="30">
        <v>0</v>
      </c>
      <c r="HH95" s="30">
        <f t="shared" si="34"/>
        <v>3104518138</v>
      </c>
      <c r="HI95" s="30">
        <f t="shared" si="35"/>
        <v>430705057</v>
      </c>
      <c r="HJ95" s="30">
        <v>3104518138</v>
      </c>
      <c r="HK95" s="30">
        <v>430705057</v>
      </c>
      <c r="HL95" s="30">
        <v>0</v>
      </c>
      <c r="HM95" s="30">
        <v>0</v>
      </c>
      <c r="HN95" s="30">
        <v>0</v>
      </c>
      <c r="HO95" s="30">
        <v>0</v>
      </c>
      <c r="HP95" s="30">
        <v>27389794</v>
      </c>
      <c r="HQ95" s="30">
        <v>2490887</v>
      </c>
      <c r="HR95" s="30">
        <v>5271244</v>
      </c>
      <c r="HS95" s="30">
        <v>19627663</v>
      </c>
      <c r="HT95" s="30">
        <v>0</v>
      </c>
      <c r="HU95" s="30">
        <v>0</v>
      </c>
      <c r="HV95" s="30">
        <v>0</v>
      </c>
      <c r="HW95" s="30">
        <v>0</v>
      </c>
      <c r="HX95" s="30">
        <f t="shared" si="36"/>
        <v>3104518138</v>
      </c>
      <c r="HY95" s="30">
        <f t="shared" si="37"/>
        <v>430705057</v>
      </c>
      <c r="HZ95" s="30">
        <v>55265487426</v>
      </c>
      <c r="IA95" s="30">
        <v>52942083876</v>
      </c>
      <c r="IB95" s="30">
        <v>50555458839</v>
      </c>
      <c r="IC95" s="30">
        <v>0</v>
      </c>
      <c r="ID95" s="30">
        <v>0</v>
      </c>
      <c r="IE95" s="30">
        <v>0</v>
      </c>
      <c r="IF95" s="30">
        <v>0</v>
      </c>
      <c r="IG95" s="30">
        <v>42098840653</v>
      </c>
      <c r="IH95" s="30">
        <v>40825285616</v>
      </c>
      <c r="II95" s="30">
        <v>0</v>
      </c>
      <c r="IJ95" s="30">
        <v>1273555037</v>
      </c>
      <c r="IK95" s="30">
        <v>0</v>
      </c>
      <c r="IL95" s="30">
        <v>3639607164</v>
      </c>
      <c r="IM95" s="30">
        <v>1994703708</v>
      </c>
      <c r="IN95" s="30">
        <v>323447238</v>
      </c>
      <c r="IO95" s="30">
        <v>242585428</v>
      </c>
      <c r="IP95" s="30">
        <v>3073574498</v>
      </c>
      <c r="IQ95" s="30">
        <v>0</v>
      </c>
      <c r="IR95" s="30">
        <v>0</v>
      </c>
      <c r="IS95" s="30">
        <v>0</v>
      </c>
      <c r="IT95" s="30">
        <v>0</v>
      </c>
      <c r="IU95" s="30">
        <v>0</v>
      </c>
      <c r="IV95" s="30">
        <v>218088814</v>
      </c>
      <c r="IW95" s="30">
        <v>0</v>
      </c>
      <c r="IX95" s="30">
        <v>1757076640</v>
      </c>
      <c r="IY95" s="30">
        <v>0</v>
      </c>
      <c r="IZ95" s="30">
        <v>0</v>
      </c>
      <c r="JA95" s="30">
        <v>0</v>
      </c>
      <c r="JB95" s="30">
        <v>0</v>
      </c>
      <c r="JC95" s="30">
        <v>0</v>
      </c>
      <c r="JD95" s="30">
        <v>0</v>
      </c>
      <c r="JE95" s="30">
        <v>0</v>
      </c>
      <c r="JF95" s="30">
        <v>0</v>
      </c>
      <c r="JG95" s="30">
        <v>847141860</v>
      </c>
      <c r="JH95" s="30">
        <v>0</v>
      </c>
      <c r="JI95" s="30">
        <v>0</v>
      </c>
      <c r="JJ95" s="43">
        <v>0</v>
      </c>
      <c r="JK95" s="43">
        <v>0</v>
      </c>
      <c r="JL95" s="43"/>
      <c r="JM95" s="30">
        <v>2386625037</v>
      </c>
      <c r="JN95" s="30">
        <v>0</v>
      </c>
      <c r="JO95" s="30">
        <v>2386625037</v>
      </c>
      <c r="JP95" s="30">
        <v>51225273</v>
      </c>
      <c r="JQ95" s="30">
        <v>51225273</v>
      </c>
      <c r="JR95" s="30">
        <v>0</v>
      </c>
      <c r="JS95" s="30">
        <v>0</v>
      </c>
      <c r="JT95" s="30">
        <v>0</v>
      </c>
      <c r="JU95" s="30">
        <v>0</v>
      </c>
      <c r="JV95" s="30">
        <v>0</v>
      </c>
      <c r="JW95" s="30">
        <v>0</v>
      </c>
      <c r="JX95" s="30">
        <v>0</v>
      </c>
      <c r="JY95" s="30">
        <v>0</v>
      </c>
      <c r="JZ95" s="30">
        <v>0</v>
      </c>
      <c r="KA95" s="30">
        <v>0</v>
      </c>
      <c r="KB95" s="30">
        <v>0</v>
      </c>
      <c r="KC95" s="30">
        <v>0</v>
      </c>
      <c r="KD95" s="30">
        <v>0</v>
      </c>
      <c r="KE95" s="30">
        <v>0</v>
      </c>
      <c r="KF95" s="30">
        <v>0</v>
      </c>
      <c r="KG95" s="30">
        <v>0</v>
      </c>
      <c r="KH95" s="30">
        <v>0</v>
      </c>
      <c r="KI95" s="30">
        <v>0</v>
      </c>
      <c r="KJ95" s="30">
        <v>0</v>
      </c>
      <c r="KK95" s="30">
        <v>0</v>
      </c>
      <c r="KL95" s="30">
        <v>0</v>
      </c>
      <c r="KM95" s="30">
        <v>2272178277</v>
      </c>
      <c r="KN95" s="30">
        <v>1338327361</v>
      </c>
      <c r="KO95" s="30">
        <v>36231368</v>
      </c>
      <c r="KP95" s="30">
        <v>2671539</v>
      </c>
      <c r="KQ95" s="30">
        <v>6584291</v>
      </c>
      <c r="KR95" s="30">
        <v>0</v>
      </c>
      <c r="KS95" s="30">
        <v>1653640</v>
      </c>
      <c r="KT95" s="30">
        <v>3458261</v>
      </c>
      <c r="KU95" s="30">
        <v>0</v>
      </c>
      <c r="KV95" s="30">
        <v>59983490</v>
      </c>
      <c r="KW95" s="30">
        <v>0</v>
      </c>
      <c r="KX95" s="30">
        <v>37977</v>
      </c>
      <c r="KY95" s="30">
        <v>3163831</v>
      </c>
      <c r="KZ95" s="30">
        <v>6689148</v>
      </c>
      <c r="LA95" s="30">
        <v>4649995</v>
      </c>
      <c r="LB95" s="30">
        <v>2579068</v>
      </c>
      <c r="LC95" s="30">
        <v>2349401</v>
      </c>
      <c r="LD95" s="30">
        <v>378726197</v>
      </c>
      <c r="LE95" s="30">
        <v>116533</v>
      </c>
      <c r="LF95" s="30">
        <v>3921626</v>
      </c>
      <c r="LG95" s="30">
        <v>0</v>
      </c>
      <c r="LH95" s="30">
        <v>3138798</v>
      </c>
      <c r="LI95" s="30">
        <v>22898425</v>
      </c>
      <c r="LJ95" s="30">
        <v>0</v>
      </c>
      <c r="LK95" s="30">
        <v>0</v>
      </c>
      <c r="LL95" s="30">
        <v>0</v>
      </c>
      <c r="LM95" s="30">
        <v>1670887</v>
      </c>
      <c r="LN95" s="30">
        <v>0</v>
      </c>
      <c r="LO95" s="30">
        <v>35673527</v>
      </c>
      <c r="LP95" s="30">
        <v>1950106</v>
      </c>
      <c r="LQ95" s="30">
        <v>70533011</v>
      </c>
      <c r="LR95" s="30">
        <v>890116</v>
      </c>
      <c r="LS95" s="30">
        <v>114563577</v>
      </c>
      <c r="LT95" s="30">
        <v>0</v>
      </c>
      <c r="LU95" s="30">
        <v>103882666</v>
      </c>
      <c r="LV95" s="30">
        <v>180571</v>
      </c>
      <c r="LW95" s="30">
        <v>5097477</v>
      </c>
      <c r="LX95" s="30">
        <v>1150109</v>
      </c>
      <c r="LY95" s="30">
        <v>0</v>
      </c>
      <c r="LZ95" s="30">
        <v>0</v>
      </c>
      <c r="MA95" s="30">
        <v>0</v>
      </c>
      <c r="MB95" s="30">
        <v>43715577</v>
      </c>
      <c r="MC95" s="30">
        <v>0</v>
      </c>
      <c r="MD95" s="30">
        <v>0</v>
      </c>
      <c r="ME95" s="30">
        <v>0</v>
      </c>
      <c r="MF95" s="30">
        <v>0</v>
      </c>
      <c r="MG95" s="30">
        <v>15689704</v>
      </c>
      <c r="MH95" s="31">
        <v>0</v>
      </c>
      <c r="MI95" s="31">
        <v>0</v>
      </c>
      <c r="MJ95" s="31">
        <v>0</v>
      </c>
      <c r="MK95" s="31">
        <v>0</v>
      </c>
      <c r="ML95" s="31">
        <v>0</v>
      </c>
      <c r="MM95" s="31">
        <v>0</v>
      </c>
      <c r="MN95" s="31">
        <v>0</v>
      </c>
      <c r="MO95" s="31">
        <v>0</v>
      </c>
      <c r="MP95" s="31">
        <v>0</v>
      </c>
      <c r="MQ95" s="30">
        <v>-12007435</v>
      </c>
      <c r="MR95" s="30">
        <v>0</v>
      </c>
      <c r="MS95" s="30">
        <v>4169897588</v>
      </c>
      <c r="MT95" s="30">
        <v>1749583349</v>
      </c>
      <c r="MU95" s="30">
        <v>1307515500</v>
      </c>
      <c r="MV95" s="30">
        <v>0</v>
      </c>
      <c r="MW95" s="30">
        <v>0</v>
      </c>
      <c r="MX95" s="30">
        <v>0</v>
      </c>
      <c r="MY95" s="30">
        <v>0</v>
      </c>
      <c r="MZ95" s="30">
        <v>0</v>
      </c>
      <c r="NA95" s="30">
        <v>0</v>
      </c>
      <c r="NB95" s="30">
        <v>0</v>
      </c>
      <c r="NC95" s="30">
        <v>0</v>
      </c>
      <c r="ND95" s="30">
        <v>0</v>
      </c>
      <c r="NE95" s="30">
        <v>0</v>
      </c>
      <c r="NF95" s="30">
        <v>0</v>
      </c>
      <c r="NG95" s="30">
        <v>0</v>
      </c>
      <c r="NH95" s="30">
        <v>1307515500</v>
      </c>
      <c r="NI95" s="30">
        <v>0</v>
      </c>
      <c r="NJ95" s="30">
        <v>0</v>
      </c>
      <c r="NK95" s="30">
        <v>0</v>
      </c>
      <c r="NL95" s="30">
        <v>0</v>
      </c>
      <c r="NM95" s="30">
        <v>442067849</v>
      </c>
      <c r="NN95" s="30">
        <v>236947084</v>
      </c>
      <c r="NO95" s="30">
        <v>0</v>
      </c>
      <c r="NP95" s="30">
        <v>0</v>
      </c>
      <c r="NQ95" s="30">
        <v>0</v>
      </c>
      <c r="NR95" s="30">
        <v>0</v>
      </c>
      <c r="NS95" s="30">
        <v>0</v>
      </c>
      <c r="NT95" s="30">
        <v>205120765</v>
      </c>
      <c r="NU95" s="30">
        <v>205120765</v>
      </c>
      <c r="NV95" s="30">
        <v>0</v>
      </c>
      <c r="NW95" s="30">
        <v>0</v>
      </c>
      <c r="NX95" s="30">
        <v>0</v>
      </c>
      <c r="NY95" s="30">
        <v>0</v>
      </c>
      <c r="NZ95" s="30">
        <v>0</v>
      </c>
      <c r="OA95" s="30">
        <v>1314037956</v>
      </c>
      <c r="OB95" s="30">
        <v>1310493000</v>
      </c>
      <c r="OC95" s="30">
        <v>0</v>
      </c>
      <c r="OD95" s="30">
        <v>0</v>
      </c>
      <c r="OE95" s="30">
        <v>0</v>
      </c>
      <c r="OF95" s="30">
        <v>1310493000</v>
      </c>
      <c r="OG95" s="30">
        <v>0</v>
      </c>
      <c r="OH95" s="30">
        <v>1310493000</v>
      </c>
      <c r="OI95" s="30">
        <v>0</v>
      </c>
      <c r="OJ95" s="30">
        <v>3544956</v>
      </c>
      <c r="OK95" s="30">
        <v>0</v>
      </c>
      <c r="OL95" s="30">
        <v>0</v>
      </c>
      <c r="OM95" s="30">
        <v>0</v>
      </c>
      <c r="ON95" s="30">
        <v>0</v>
      </c>
      <c r="OO95" s="30">
        <v>3544956</v>
      </c>
      <c r="OP95" s="30">
        <v>3544956</v>
      </c>
      <c r="OQ95" s="30">
        <v>0</v>
      </c>
      <c r="OR95" s="30">
        <v>0</v>
      </c>
      <c r="OS95" s="30">
        <v>1106276283</v>
      </c>
      <c r="OT95" s="30">
        <v>1053906826</v>
      </c>
      <c r="OU95" s="30">
        <v>1053906826</v>
      </c>
      <c r="OV95" s="30">
        <v>0</v>
      </c>
      <c r="OW95" s="30">
        <v>1053906826</v>
      </c>
      <c r="OX95" s="30">
        <v>0</v>
      </c>
      <c r="OY95" s="30">
        <v>0</v>
      </c>
      <c r="OZ95" s="30">
        <v>52369457</v>
      </c>
      <c r="PA95" s="30">
        <v>0</v>
      </c>
      <c r="PB95" s="30">
        <v>0</v>
      </c>
      <c r="PC95" s="30">
        <v>0</v>
      </c>
      <c r="PD95" s="30">
        <v>0</v>
      </c>
      <c r="PE95" s="30">
        <v>0</v>
      </c>
      <c r="PF95" s="30">
        <v>0</v>
      </c>
      <c r="PG95" s="30">
        <v>0</v>
      </c>
      <c r="PH95" s="30">
        <v>0</v>
      </c>
      <c r="PI95" s="30">
        <v>0</v>
      </c>
      <c r="PJ95" s="30">
        <v>0</v>
      </c>
      <c r="PK95" s="30">
        <v>0</v>
      </c>
      <c r="PL95" s="30">
        <v>0</v>
      </c>
      <c r="PM95" s="30">
        <v>52369457</v>
      </c>
      <c r="PN95" s="30">
        <v>52369457</v>
      </c>
      <c r="PO95" s="30">
        <v>0</v>
      </c>
      <c r="PP95" s="30">
        <v>0</v>
      </c>
      <c r="PQ95" s="30">
        <v>0</v>
      </c>
      <c r="PR95" s="30">
        <v>0</v>
      </c>
      <c r="PS95" s="30">
        <v>0</v>
      </c>
      <c r="PT95" s="30">
        <v>0</v>
      </c>
      <c r="PU95" s="30">
        <v>0</v>
      </c>
      <c r="PV95" s="30">
        <v>0</v>
      </c>
      <c r="PW95" s="30">
        <v>0</v>
      </c>
      <c r="PX95" s="30">
        <v>0</v>
      </c>
      <c r="PY95" s="30">
        <v>0</v>
      </c>
      <c r="PZ95" s="30">
        <v>0</v>
      </c>
      <c r="QA95" s="30">
        <v>0</v>
      </c>
      <c r="QB95" s="30">
        <v>0</v>
      </c>
      <c r="QC95" s="30">
        <v>0</v>
      </c>
      <c r="QD95" s="30">
        <v>0</v>
      </c>
      <c r="QE95" s="30">
        <v>0</v>
      </c>
      <c r="QF95" s="30">
        <v>0</v>
      </c>
      <c r="QG95" s="30">
        <v>0</v>
      </c>
      <c r="QH95" s="30">
        <v>0</v>
      </c>
      <c r="QI95" s="30">
        <v>0</v>
      </c>
      <c r="QJ95" s="30">
        <v>0</v>
      </c>
      <c r="QK95" s="30">
        <v>0</v>
      </c>
      <c r="QL95" s="30">
        <v>0</v>
      </c>
      <c r="QM95" s="30">
        <v>0</v>
      </c>
      <c r="QN95" s="30">
        <v>0</v>
      </c>
      <c r="QO95" s="30">
        <v>159823957232</v>
      </c>
      <c r="QP95" s="30">
        <v>2988232099</v>
      </c>
      <c r="QQ95" s="30">
        <v>11148536</v>
      </c>
      <c r="QR95" s="30">
        <v>11148536</v>
      </c>
      <c r="QS95" s="30">
        <v>0</v>
      </c>
      <c r="QT95" s="30">
        <v>0</v>
      </c>
      <c r="QU95" s="30">
        <v>0</v>
      </c>
      <c r="QV95" s="30">
        <v>0</v>
      </c>
      <c r="QW95" s="30">
        <v>455438116</v>
      </c>
      <c r="QX95" s="30">
        <v>453682067</v>
      </c>
      <c r="QY95" s="30">
        <v>1756049</v>
      </c>
      <c r="QZ95" s="30">
        <v>2521645447</v>
      </c>
      <c r="RA95" s="30">
        <v>0</v>
      </c>
      <c r="RB95" s="30">
        <v>0</v>
      </c>
      <c r="RC95" s="30">
        <v>0</v>
      </c>
      <c r="RD95" s="30">
        <v>0</v>
      </c>
      <c r="RE95" s="30">
        <v>0</v>
      </c>
      <c r="RF95" s="30">
        <v>0</v>
      </c>
      <c r="RG95" s="30">
        <v>0</v>
      </c>
      <c r="RH95" s="30">
        <v>0</v>
      </c>
      <c r="RI95" s="30">
        <v>156835725133</v>
      </c>
      <c r="RJ95" s="30">
        <v>6810255535</v>
      </c>
      <c r="RK95" s="30">
        <v>6810255535</v>
      </c>
      <c r="RL95" s="30">
        <v>3272823489</v>
      </c>
      <c r="RM95" s="30">
        <v>446143236</v>
      </c>
      <c r="RN95" s="30">
        <v>123416156</v>
      </c>
      <c r="RO95" s="30">
        <v>2392275</v>
      </c>
      <c r="RP95" s="30">
        <v>0</v>
      </c>
      <c r="RQ95" s="30">
        <v>0</v>
      </c>
      <c r="RR95" s="30">
        <v>0</v>
      </c>
      <c r="RS95" s="30">
        <v>0</v>
      </c>
      <c r="RT95" s="30">
        <v>0</v>
      </c>
      <c r="RU95" s="30">
        <v>0</v>
      </c>
      <c r="RV95" s="30">
        <v>14314544</v>
      </c>
      <c r="RW95" s="30">
        <v>2720706</v>
      </c>
      <c r="RX95" s="30">
        <v>0</v>
      </c>
      <c r="RY95" s="30">
        <v>0</v>
      </c>
      <c r="RZ95" s="30">
        <v>0</v>
      </c>
      <c r="SA95" s="30">
        <v>0</v>
      </c>
      <c r="SB95" s="30">
        <v>0</v>
      </c>
      <c r="SC95" s="30">
        <v>0</v>
      </c>
      <c r="SD95" s="30">
        <v>0</v>
      </c>
      <c r="SE95" s="30">
        <v>0</v>
      </c>
      <c r="SF95" s="30">
        <v>0</v>
      </c>
      <c r="SG95" s="30">
        <v>74057</v>
      </c>
      <c r="SH95" s="30">
        <v>131538426</v>
      </c>
      <c r="SI95" s="30">
        <v>0</v>
      </c>
      <c r="SJ95" s="30">
        <v>0</v>
      </c>
      <c r="SK95" s="30">
        <v>2450467920</v>
      </c>
      <c r="SL95" s="30">
        <v>2450467920</v>
      </c>
      <c r="SM95" s="30">
        <v>0</v>
      </c>
      <c r="SN95" s="30">
        <v>308347831</v>
      </c>
      <c r="SO95" s="30">
        <v>0</v>
      </c>
      <c r="SP95" s="30">
        <v>0</v>
      </c>
      <c r="SQ95" s="30">
        <v>0</v>
      </c>
      <c r="SR95" s="30">
        <v>0</v>
      </c>
      <c r="SS95" s="30">
        <v>58016895</v>
      </c>
      <c r="ST95" s="30">
        <v>0</v>
      </c>
      <c r="SU95" s="30">
        <v>0</v>
      </c>
      <c r="SV95" s="30">
        <v>0</v>
      </c>
      <c r="SW95" s="30">
        <v>0</v>
      </c>
      <c r="SX95" s="30">
        <v>0</v>
      </c>
      <c r="SY95" s="30">
        <v>0</v>
      </c>
      <c r="SZ95" s="30">
        <v>0</v>
      </c>
      <c r="TA95" s="30">
        <v>0</v>
      </c>
      <c r="TB95" s="30">
        <v>0</v>
      </c>
      <c r="TC95" s="30">
        <v>0</v>
      </c>
      <c r="TD95" s="30">
        <v>0</v>
      </c>
      <c r="TE95" s="30">
        <v>0</v>
      </c>
      <c r="TF95" s="30">
        <v>0</v>
      </c>
      <c r="TG95" s="30">
        <v>0</v>
      </c>
      <c r="TH95" s="30">
        <v>0</v>
      </c>
      <c r="TI95" s="30">
        <f t="shared" si="39"/>
        <v>571951667</v>
      </c>
      <c r="TJ95" s="30">
        <f t="shared" si="31"/>
        <v>150000000000</v>
      </c>
      <c r="TK95" s="30">
        <v>150000000000</v>
      </c>
      <c r="TL95" s="30">
        <v>0</v>
      </c>
      <c r="TM95" s="30">
        <v>0</v>
      </c>
      <c r="TN95" s="30">
        <v>0</v>
      </c>
      <c r="TO95" s="30">
        <v>0</v>
      </c>
      <c r="TP95" s="30">
        <v>0</v>
      </c>
      <c r="TQ95" s="30">
        <v>0</v>
      </c>
      <c r="TR95" s="30">
        <v>0</v>
      </c>
      <c r="TS95" s="30">
        <v>150000000000</v>
      </c>
      <c r="TT95" s="30">
        <v>0</v>
      </c>
      <c r="TU95" s="30">
        <v>25469598</v>
      </c>
      <c r="TV95" s="30">
        <v>0</v>
      </c>
      <c r="TW95" s="30">
        <v>42665121</v>
      </c>
      <c r="TX95" s="30">
        <v>0</v>
      </c>
      <c r="TY95" s="30">
        <v>-17195523</v>
      </c>
      <c r="TZ95" s="30">
        <v>0</v>
      </c>
      <c r="UA95" s="30">
        <v>0</v>
      </c>
      <c r="UB95" s="30">
        <v>0</v>
      </c>
      <c r="UC95" s="30">
        <v>0</v>
      </c>
      <c r="UD95" s="30">
        <v>0</v>
      </c>
      <c r="UE95" s="30">
        <v>0</v>
      </c>
      <c r="UF95" s="30">
        <v>0</v>
      </c>
      <c r="UG95" s="30">
        <v>330529346692</v>
      </c>
      <c r="UH95" s="1">
        <v>2754275993033</v>
      </c>
      <c r="UI95" s="1">
        <f>UH95-SUM($UG$88:UG95)</f>
        <v>0</v>
      </c>
    </row>
    <row r="96" spans="2:555">
      <c r="B96" s="58">
        <v>41153</v>
      </c>
      <c r="C96" s="30">
        <v>143574271853.08984</v>
      </c>
      <c r="D96" s="30">
        <v>65044662263.089966</v>
      </c>
      <c r="E96" s="30">
        <v>52574728537.089966</v>
      </c>
      <c r="F96" s="30">
        <v>2831640</v>
      </c>
      <c r="G96" s="30">
        <v>726600</v>
      </c>
      <c r="H96" s="30">
        <v>14743465066</v>
      </c>
      <c r="I96" s="30">
        <v>12910852358.296204</v>
      </c>
      <c r="J96" s="30">
        <v>1832612707.7038002</v>
      </c>
      <c r="K96" s="30">
        <v>0</v>
      </c>
      <c r="L96" s="30">
        <v>3381122319</v>
      </c>
      <c r="M96" s="30">
        <v>15720490727.089966</v>
      </c>
      <c r="N96" s="30">
        <v>15720490726.999969</v>
      </c>
      <c r="O96" s="30">
        <v>9.0000152587890625E-2</v>
      </c>
      <c r="P96" s="30">
        <v>13500474153</v>
      </c>
      <c r="Q96" s="30">
        <v>2745830614</v>
      </c>
      <c r="R96" s="30">
        <v>2479787418</v>
      </c>
      <c r="S96" s="30">
        <v>12469933726</v>
      </c>
      <c r="T96" s="30">
        <v>3463805000</v>
      </c>
      <c r="U96" s="30">
        <v>4075066000</v>
      </c>
      <c r="V96" s="30">
        <v>7538871000</v>
      </c>
      <c r="W96" s="30">
        <v>86065323</v>
      </c>
      <c r="X96" s="30">
        <v>936316944</v>
      </c>
      <c r="Y96" s="30">
        <v>123765672</v>
      </c>
      <c r="Z96" s="30">
        <v>0</v>
      </c>
      <c r="AA96" s="30">
        <v>0</v>
      </c>
      <c r="AB96" s="30">
        <v>119064636</v>
      </c>
      <c r="AC96" s="30">
        <v>15605622</v>
      </c>
      <c r="AD96" s="30">
        <v>3360733943</v>
      </c>
      <c r="AE96" s="30">
        <v>289510586</v>
      </c>
      <c r="AF96" s="30">
        <v>265219217</v>
      </c>
      <c r="AG96" s="30">
        <v>24291369</v>
      </c>
      <c r="AH96" s="30">
        <v>0</v>
      </c>
      <c r="AI96" s="30">
        <v>78529609590</v>
      </c>
      <c r="AJ96" s="30">
        <v>721332287</v>
      </c>
      <c r="AK96" s="30">
        <v>110482210</v>
      </c>
      <c r="AL96" s="30">
        <v>556139</v>
      </c>
      <c r="AM96" s="30">
        <v>610293938</v>
      </c>
      <c r="AN96" s="30">
        <v>0</v>
      </c>
      <c r="AO96" s="30">
        <v>1182732797</v>
      </c>
      <c r="AP96" s="30">
        <v>1155965474</v>
      </c>
      <c r="AQ96" s="30">
        <v>7496319</v>
      </c>
      <c r="AR96" s="30">
        <v>14190865</v>
      </c>
      <c r="AS96" s="30">
        <v>92490</v>
      </c>
      <c r="AT96" s="30">
        <v>4081340</v>
      </c>
      <c r="AU96" s="30">
        <v>906309</v>
      </c>
      <c r="AV96" s="30">
        <v>0</v>
      </c>
      <c r="AW96" s="30">
        <v>0</v>
      </c>
      <c r="AX96" s="30">
        <v>0</v>
      </c>
      <c r="AY96" s="30">
        <v>0</v>
      </c>
      <c r="AZ96" s="30">
        <v>0</v>
      </c>
      <c r="BA96" s="30">
        <v>0</v>
      </c>
      <c r="BB96" s="30">
        <v>0</v>
      </c>
      <c r="BC96" s="30">
        <v>0</v>
      </c>
      <c r="BD96" s="30">
        <v>6034834160</v>
      </c>
      <c r="BE96" s="30">
        <v>564911</v>
      </c>
      <c r="BF96" s="30">
        <v>4365222193</v>
      </c>
      <c r="BG96" s="30">
        <v>1136347445</v>
      </c>
      <c r="BH96" s="30">
        <v>870932</v>
      </c>
      <c r="BI96" s="30">
        <v>13577</v>
      </c>
      <c r="BJ96" s="30">
        <v>1895</v>
      </c>
      <c r="BK96" s="30">
        <v>110188327</v>
      </c>
      <c r="BL96" s="30">
        <v>6975718</v>
      </c>
      <c r="BM96" s="30">
        <v>0</v>
      </c>
      <c r="BN96" s="30">
        <v>13328946</v>
      </c>
      <c r="BO96" s="30">
        <v>3089614</v>
      </c>
      <c r="BP96" s="30">
        <v>0</v>
      </c>
      <c r="BQ96" s="30">
        <v>0</v>
      </c>
      <c r="BR96" s="30">
        <v>239694312</v>
      </c>
      <c r="BS96" s="30">
        <v>158536290</v>
      </c>
      <c r="BT96" s="30">
        <v>295852952</v>
      </c>
      <c r="BU96" s="30">
        <v>2545287</v>
      </c>
      <c r="BV96" s="30">
        <v>0</v>
      </c>
      <c r="BW96" s="30">
        <v>385117</v>
      </c>
      <c r="BX96" s="30">
        <v>1793723</v>
      </c>
      <c r="BY96" s="30">
        <v>291128825</v>
      </c>
      <c r="BZ96" s="30">
        <v>0</v>
      </c>
      <c r="CA96" s="30">
        <v>0</v>
      </c>
      <c r="CB96" s="30">
        <v>0</v>
      </c>
      <c r="CC96" s="30">
        <v>4516569485</v>
      </c>
      <c r="CD96" s="30">
        <v>54479128</v>
      </c>
      <c r="CE96" s="30">
        <v>3726597984</v>
      </c>
      <c r="CF96" s="30">
        <v>151512187</v>
      </c>
      <c r="CG96" s="30">
        <v>2546206245</v>
      </c>
      <c r="CH96" s="30">
        <v>126974917</v>
      </c>
      <c r="CI96" s="30">
        <v>13774941</v>
      </c>
      <c r="CJ96" s="30">
        <v>1213141</v>
      </c>
      <c r="CK96" s="30">
        <v>6704661</v>
      </c>
      <c r="CL96" s="30">
        <v>338753</v>
      </c>
      <c r="CM96" s="30">
        <v>288268</v>
      </c>
      <c r="CN96" s="30">
        <v>801538</v>
      </c>
      <c r="CO96" s="30">
        <v>147006</v>
      </c>
      <c r="CP96" s="30">
        <v>4281574</v>
      </c>
      <c r="CQ96" s="30">
        <v>0</v>
      </c>
      <c r="CR96" s="30">
        <v>0</v>
      </c>
      <c r="CS96" s="30">
        <v>622193435</v>
      </c>
      <c r="CT96" s="30">
        <v>536271933</v>
      </c>
      <c r="CU96" s="30">
        <v>0</v>
      </c>
      <c r="CV96" s="30">
        <v>38854616</v>
      </c>
      <c r="CW96" s="30">
        <v>17894097</v>
      </c>
      <c r="CX96" s="30">
        <v>3275983</v>
      </c>
      <c r="CY96" s="30">
        <v>0</v>
      </c>
      <c r="CZ96" s="30">
        <v>0</v>
      </c>
      <c r="DA96" s="30">
        <v>0</v>
      </c>
      <c r="DB96" s="30">
        <v>0</v>
      </c>
      <c r="DC96" s="30">
        <v>0</v>
      </c>
      <c r="DD96" s="30">
        <v>0</v>
      </c>
      <c r="DE96" s="30">
        <v>0</v>
      </c>
      <c r="DF96" s="30">
        <v>15938850</v>
      </c>
      <c r="DG96" s="30">
        <v>9957956</v>
      </c>
      <c r="DH96" s="30">
        <v>23563292</v>
      </c>
      <c r="DI96" s="30">
        <v>0</v>
      </c>
      <c r="DJ96" s="30">
        <v>0</v>
      </c>
      <c r="DK96" s="30">
        <v>0</v>
      </c>
      <c r="DL96" s="30">
        <v>0</v>
      </c>
      <c r="DM96" s="30">
        <v>453950010</v>
      </c>
      <c r="DN96" s="30">
        <v>32621035</v>
      </c>
      <c r="DO96" s="30">
        <v>8177870</v>
      </c>
      <c r="DP96" s="30">
        <v>955119</v>
      </c>
      <c r="DQ96" s="30">
        <v>7222751</v>
      </c>
      <c r="DR96" s="30">
        <v>374955777</v>
      </c>
      <c r="DS96" s="30">
        <v>16875541</v>
      </c>
      <c r="DT96" s="30">
        <v>15425651</v>
      </c>
      <c r="DU96" s="30">
        <v>1362443</v>
      </c>
      <c r="DV96" s="30">
        <v>87447</v>
      </c>
      <c r="DW96" s="30">
        <v>8228800</v>
      </c>
      <c r="DX96" s="30">
        <v>2821000</v>
      </c>
      <c r="DY96" s="30">
        <v>207800</v>
      </c>
      <c r="DZ96" s="30">
        <v>0</v>
      </c>
      <c r="EA96" s="30">
        <v>5200000</v>
      </c>
      <c r="EB96" s="30">
        <v>0</v>
      </c>
      <c r="EC96" s="30">
        <v>6105221</v>
      </c>
      <c r="ED96" s="30">
        <v>77126</v>
      </c>
      <c r="EE96" s="30">
        <v>6024800</v>
      </c>
      <c r="EF96" s="30">
        <v>3295</v>
      </c>
      <c r="EG96" s="30">
        <v>27783336</v>
      </c>
      <c r="EH96" s="30">
        <v>27391400</v>
      </c>
      <c r="EI96" s="30">
        <v>391936</v>
      </c>
      <c r="EJ96" s="30">
        <v>0</v>
      </c>
      <c r="EK96" s="30">
        <v>46005774</v>
      </c>
      <c r="EL96" s="30">
        <v>0</v>
      </c>
      <c r="EM96" s="30">
        <v>578572</v>
      </c>
      <c r="EN96" s="30">
        <v>27902082</v>
      </c>
      <c r="EO96" s="30">
        <v>1418434</v>
      </c>
      <c r="EP96" s="30">
        <v>223963</v>
      </c>
      <c r="EQ96" s="30">
        <v>0</v>
      </c>
      <c r="ER96" s="30">
        <v>55991</v>
      </c>
      <c r="ES96" s="30">
        <v>858526</v>
      </c>
      <c r="ET96" s="30">
        <v>279954</v>
      </c>
      <c r="EU96" s="30">
        <v>3583411</v>
      </c>
      <c r="EV96" s="30">
        <v>1260720</v>
      </c>
      <c r="EW96" s="30">
        <v>36300702</v>
      </c>
      <c r="EX96" s="30">
        <v>0</v>
      </c>
      <c r="EY96" s="30">
        <v>877189</v>
      </c>
      <c r="EZ96" s="30">
        <v>29525815</v>
      </c>
      <c r="FA96" s="30">
        <v>5897698</v>
      </c>
      <c r="FB96" s="30">
        <v>0</v>
      </c>
      <c r="FC96" s="30">
        <v>163152</v>
      </c>
      <c r="FD96" s="30">
        <v>0</v>
      </c>
      <c r="FE96" s="30">
        <v>0</v>
      </c>
      <c r="FF96" s="30">
        <v>198750032</v>
      </c>
      <c r="FG96" s="30">
        <v>38195328</v>
      </c>
      <c r="FH96" s="30">
        <v>895852</v>
      </c>
      <c r="FI96" s="30">
        <v>26748300</v>
      </c>
      <c r="FJ96" s="30">
        <v>8722143</v>
      </c>
      <c r="FK96" s="30">
        <v>2247975</v>
      </c>
      <c r="FL96" s="30">
        <v>0</v>
      </c>
      <c r="FM96" s="30">
        <v>0</v>
      </c>
      <c r="FN96" s="30">
        <v>0</v>
      </c>
      <c r="FO96" s="30">
        <v>6474168</v>
      </c>
      <c r="FP96" s="30">
        <v>1829033</v>
      </c>
      <c r="FQ96" s="30">
        <v>0</v>
      </c>
      <c r="FR96" s="30">
        <v>154840006</v>
      </c>
      <c r="FS96" s="30">
        <v>60426246</v>
      </c>
      <c r="FT96" s="30">
        <v>143500</v>
      </c>
      <c r="FU96" s="30">
        <v>28950457</v>
      </c>
      <c r="FV96" s="30">
        <v>19087548</v>
      </c>
      <c r="FW96" s="30">
        <v>15338204</v>
      </c>
      <c r="FX96" s="30">
        <v>3749344</v>
      </c>
      <c r="FY96" s="30">
        <v>0</v>
      </c>
      <c r="FZ96" s="30">
        <v>279954</v>
      </c>
      <c r="GA96" s="30">
        <v>5164387</v>
      </c>
      <c r="GB96" s="30">
        <v>6800400</v>
      </c>
      <c r="GC96" s="30">
        <v>4475016</v>
      </c>
      <c r="GD96" s="30">
        <v>0</v>
      </c>
      <c r="GE96" s="30">
        <v>4475016</v>
      </c>
      <c r="GF96" s="30">
        <v>0</v>
      </c>
      <c r="GG96" s="30">
        <v>214992</v>
      </c>
      <c r="GH96" s="30">
        <v>7063500</v>
      </c>
      <c r="GI96" s="30">
        <v>42199499</v>
      </c>
      <c r="GJ96" s="30">
        <v>42199499</v>
      </c>
      <c r="GK96" s="30">
        <v>0</v>
      </c>
      <c r="GL96" s="30">
        <v>40460753</v>
      </c>
      <c r="GM96" s="30">
        <v>6735958</v>
      </c>
      <c r="GN96" s="30">
        <v>3138000</v>
      </c>
      <c r="GO96" s="30">
        <v>0</v>
      </c>
      <c r="GP96" s="30">
        <v>1395321</v>
      </c>
      <c r="GQ96" s="30">
        <v>17142880</v>
      </c>
      <c r="GR96" s="30">
        <v>39600</v>
      </c>
      <c r="GS96" s="30">
        <v>0</v>
      </c>
      <c r="GT96" s="30">
        <v>12008994</v>
      </c>
      <c r="GU96" s="30">
        <v>1849480183</v>
      </c>
      <c r="GV96" s="30">
        <v>0</v>
      </c>
      <c r="GW96" s="30">
        <v>0</v>
      </c>
      <c r="GX96" s="30">
        <v>0</v>
      </c>
      <c r="GY96" s="30">
        <v>0</v>
      </c>
      <c r="GZ96" s="30">
        <v>1848957657</v>
      </c>
      <c r="HA96" s="30">
        <v>522526</v>
      </c>
      <c r="HB96" s="30">
        <v>0</v>
      </c>
      <c r="HC96" s="30">
        <v>0</v>
      </c>
      <c r="HD96" s="30">
        <v>0</v>
      </c>
      <c r="HE96" s="30">
        <v>0</v>
      </c>
      <c r="HF96" s="30">
        <v>0</v>
      </c>
      <c r="HG96" s="30">
        <v>0</v>
      </c>
      <c r="HH96" s="30">
        <f t="shared" si="34"/>
        <v>1598397177</v>
      </c>
      <c r="HI96" s="30">
        <f t="shared" si="35"/>
        <v>250560480</v>
      </c>
      <c r="HJ96" s="30">
        <v>1598397177</v>
      </c>
      <c r="HK96" s="30">
        <v>250560480</v>
      </c>
      <c r="HL96" s="30">
        <v>0</v>
      </c>
      <c r="HM96" s="30">
        <v>0</v>
      </c>
      <c r="HN96" s="30">
        <v>0</v>
      </c>
      <c r="HO96" s="30">
        <v>0</v>
      </c>
      <c r="HP96" s="30">
        <v>242372967</v>
      </c>
      <c r="HQ96" s="30">
        <v>3406970</v>
      </c>
      <c r="HR96" s="30">
        <v>4311640</v>
      </c>
      <c r="HS96" s="30">
        <v>15700083</v>
      </c>
      <c r="HT96" s="30">
        <v>218954274</v>
      </c>
      <c r="HU96" s="30">
        <v>0</v>
      </c>
      <c r="HV96" s="30">
        <v>0</v>
      </c>
      <c r="HW96" s="30">
        <v>0</v>
      </c>
      <c r="HX96" s="30">
        <f t="shared" si="36"/>
        <v>1598397177</v>
      </c>
      <c r="HY96" s="30">
        <f t="shared" si="37"/>
        <v>250560480</v>
      </c>
      <c r="HZ96" s="30">
        <v>59536546241</v>
      </c>
      <c r="IA96" s="30">
        <v>55032967307</v>
      </c>
      <c r="IB96" s="30">
        <v>51843146889</v>
      </c>
      <c r="IC96" s="30">
        <v>0</v>
      </c>
      <c r="ID96" s="30">
        <v>0</v>
      </c>
      <c r="IE96" s="30">
        <v>0</v>
      </c>
      <c r="IF96" s="30">
        <v>0</v>
      </c>
      <c r="IG96" s="30">
        <v>42267786643</v>
      </c>
      <c r="IH96" s="30">
        <v>40825285606</v>
      </c>
      <c r="II96" s="30">
        <v>0</v>
      </c>
      <c r="IJ96" s="30">
        <v>1442501037</v>
      </c>
      <c r="IK96" s="30">
        <v>0</v>
      </c>
      <c r="IL96" s="30">
        <v>3639607164</v>
      </c>
      <c r="IM96" s="30">
        <v>1994703708</v>
      </c>
      <c r="IN96" s="30">
        <v>323447238</v>
      </c>
      <c r="IO96" s="30">
        <v>242585428</v>
      </c>
      <c r="IP96" s="30">
        <v>3073574498</v>
      </c>
      <c r="IQ96" s="30">
        <v>0</v>
      </c>
      <c r="IR96" s="30">
        <v>0</v>
      </c>
      <c r="IS96" s="30">
        <v>0</v>
      </c>
      <c r="IT96" s="30">
        <v>0</v>
      </c>
      <c r="IU96" s="30">
        <v>0</v>
      </c>
      <c r="IV96" s="30">
        <v>218088814</v>
      </c>
      <c r="IW96" s="30">
        <v>0</v>
      </c>
      <c r="IX96" s="30">
        <v>3722960560</v>
      </c>
      <c r="IY96" s="30">
        <v>0</v>
      </c>
      <c r="IZ96" s="30">
        <v>0</v>
      </c>
      <c r="JA96" s="30">
        <v>0</v>
      </c>
      <c r="JB96" s="30">
        <v>0</v>
      </c>
      <c r="JC96" s="30">
        <v>0</v>
      </c>
      <c r="JD96" s="30">
        <v>0</v>
      </c>
      <c r="JE96" s="30">
        <v>0</v>
      </c>
      <c r="JF96" s="30">
        <v>0</v>
      </c>
      <c r="JG96" s="30">
        <v>0</v>
      </c>
      <c r="JH96" s="30">
        <v>0</v>
      </c>
      <c r="JI96" s="30">
        <v>0</v>
      </c>
      <c r="JJ96" s="30">
        <v>0</v>
      </c>
      <c r="JK96" s="30">
        <v>0</v>
      </c>
      <c r="JL96" s="30"/>
      <c r="JM96" s="30">
        <v>3189820418</v>
      </c>
      <c r="JN96" s="30">
        <v>0</v>
      </c>
      <c r="JO96" s="30">
        <v>3189820418</v>
      </c>
      <c r="JP96" s="30">
        <v>2219781361</v>
      </c>
      <c r="JQ96" s="30">
        <v>42184111</v>
      </c>
      <c r="JR96" s="30">
        <v>0</v>
      </c>
      <c r="JS96" s="30">
        <v>0</v>
      </c>
      <c r="JT96" s="30">
        <v>0</v>
      </c>
      <c r="JU96" s="30">
        <v>0</v>
      </c>
      <c r="JV96" s="30">
        <v>0</v>
      </c>
      <c r="JW96" s="30">
        <v>0</v>
      </c>
      <c r="JX96" s="30">
        <v>677597250</v>
      </c>
      <c r="JY96" s="30">
        <v>0</v>
      </c>
      <c r="JZ96" s="30">
        <v>0</v>
      </c>
      <c r="KA96" s="30">
        <v>0</v>
      </c>
      <c r="KB96" s="30">
        <v>0</v>
      </c>
      <c r="KC96" s="30">
        <v>0</v>
      </c>
      <c r="KD96" s="30">
        <v>0</v>
      </c>
      <c r="KE96" s="30">
        <v>0</v>
      </c>
      <c r="KF96" s="30">
        <v>0</v>
      </c>
      <c r="KG96" s="30">
        <v>0</v>
      </c>
      <c r="KH96" s="30">
        <v>0</v>
      </c>
      <c r="KI96" s="30">
        <v>1500000000</v>
      </c>
      <c r="KJ96" s="30">
        <v>0</v>
      </c>
      <c r="KK96" s="30">
        <v>0</v>
      </c>
      <c r="KL96" s="30">
        <v>0</v>
      </c>
      <c r="KM96" s="30">
        <v>2283797573</v>
      </c>
      <c r="KN96" s="30">
        <v>1338327361</v>
      </c>
      <c r="KO96" s="30">
        <v>36231368</v>
      </c>
      <c r="KP96" s="30">
        <v>1687040</v>
      </c>
      <c r="KQ96" s="30">
        <v>6584291</v>
      </c>
      <c r="KR96" s="30">
        <v>0</v>
      </c>
      <c r="KS96" s="30">
        <v>1653640</v>
      </c>
      <c r="KT96" s="30">
        <v>3458261</v>
      </c>
      <c r="KU96" s="30">
        <v>0</v>
      </c>
      <c r="KV96" s="30">
        <v>59983490</v>
      </c>
      <c r="KW96" s="30">
        <v>0</v>
      </c>
      <c r="KX96" s="30">
        <v>37977</v>
      </c>
      <c r="KY96" s="30">
        <v>3163831</v>
      </c>
      <c r="KZ96" s="30">
        <v>6689148</v>
      </c>
      <c r="LA96" s="30">
        <v>4649995</v>
      </c>
      <c r="LB96" s="30">
        <v>2579068</v>
      </c>
      <c r="LC96" s="30">
        <v>2349401</v>
      </c>
      <c r="LD96" s="30">
        <v>378726197</v>
      </c>
      <c r="LE96" s="30">
        <v>116533</v>
      </c>
      <c r="LF96" s="30">
        <v>3921626</v>
      </c>
      <c r="LG96" s="30">
        <v>0</v>
      </c>
      <c r="LH96" s="30">
        <v>3138798</v>
      </c>
      <c r="LI96" s="30">
        <v>22898425</v>
      </c>
      <c r="LJ96" s="30">
        <v>0</v>
      </c>
      <c r="LK96" s="30">
        <v>0</v>
      </c>
      <c r="LL96" s="30">
        <v>0</v>
      </c>
      <c r="LM96" s="30">
        <v>1670887</v>
      </c>
      <c r="LN96" s="30">
        <v>0</v>
      </c>
      <c r="LO96" s="30">
        <v>35673527</v>
      </c>
      <c r="LP96" s="30">
        <v>1950106</v>
      </c>
      <c r="LQ96" s="30">
        <v>70533011</v>
      </c>
      <c r="LR96" s="31">
        <v>890119</v>
      </c>
      <c r="LS96" s="31">
        <v>114563574</v>
      </c>
      <c r="LT96" s="31">
        <v>0</v>
      </c>
      <c r="LU96" s="31">
        <v>103882666</v>
      </c>
      <c r="LV96" s="31">
        <v>180571</v>
      </c>
      <c r="LW96" s="31">
        <v>5097477</v>
      </c>
      <c r="LX96" s="31">
        <v>1150109</v>
      </c>
      <c r="LY96" s="31">
        <v>0</v>
      </c>
      <c r="LZ96" s="31">
        <v>0</v>
      </c>
      <c r="MA96" s="31">
        <v>0</v>
      </c>
      <c r="MB96" s="31">
        <v>43715577</v>
      </c>
      <c r="MC96" s="31">
        <v>12603795</v>
      </c>
      <c r="MD96" s="31">
        <v>0</v>
      </c>
      <c r="ME96" s="31">
        <v>0</v>
      </c>
      <c r="MF96" s="31">
        <v>0</v>
      </c>
      <c r="MG96" s="31">
        <v>15689704</v>
      </c>
      <c r="MH96" s="31">
        <v>0</v>
      </c>
      <c r="MI96" s="31">
        <v>0</v>
      </c>
      <c r="MJ96" s="31">
        <v>0</v>
      </c>
      <c r="MK96" s="31">
        <v>0</v>
      </c>
      <c r="ML96" s="31">
        <v>0</v>
      </c>
      <c r="MM96" s="31">
        <v>0</v>
      </c>
      <c r="MN96" s="31">
        <v>0</v>
      </c>
      <c r="MO96" s="31">
        <v>0</v>
      </c>
      <c r="MP96" s="31">
        <v>0</v>
      </c>
      <c r="MQ96" s="30">
        <v>1866021</v>
      </c>
      <c r="MR96" s="30">
        <v>528336</v>
      </c>
      <c r="MS96" s="30">
        <v>34446782811</v>
      </c>
      <c r="MT96" s="30">
        <v>24390416707</v>
      </c>
      <c r="MU96" s="30">
        <v>23638055377</v>
      </c>
      <c r="MV96" s="30">
        <v>3783195718</v>
      </c>
      <c r="MW96" s="30">
        <v>0</v>
      </c>
      <c r="MX96" s="30">
        <v>0</v>
      </c>
      <c r="MY96" s="30">
        <v>0</v>
      </c>
      <c r="MZ96" s="30">
        <v>8503725517</v>
      </c>
      <c r="NA96" s="30">
        <v>0</v>
      </c>
      <c r="NB96" s="30">
        <v>0</v>
      </c>
      <c r="NC96" s="30">
        <v>0</v>
      </c>
      <c r="ND96" s="30">
        <v>8503725517</v>
      </c>
      <c r="NE96" s="30">
        <v>8503725517</v>
      </c>
      <c r="NF96" s="30">
        <v>0</v>
      </c>
      <c r="NG96" s="30">
        <v>1406748635</v>
      </c>
      <c r="NH96" s="30">
        <v>9944385507</v>
      </c>
      <c r="NI96" s="30">
        <v>0</v>
      </c>
      <c r="NJ96" s="30">
        <v>0</v>
      </c>
      <c r="NK96" s="30">
        <v>0</v>
      </c>
      <c r="NL96" s="30">
        <v>0</v>
      </c>
      <c r="NM96" s="30">
        <v>752361330</v>
      </c>
      <c r="NN96" s="30">
        <v>0</v>
      </c>
      <c r="NO96" s="30">
        <v>0</v>
      </c>
      <c r="NP96" s="30">
        <v>0</v>
      </c>
      <c r="NQ96" s="30">
        <v>0</v>
      </c>
      <c r="NR96" s="30">
        <v>0</v>
      </c>
      <c r="NS96" s="30">
        <v>0</v>
      </c>
      <c r="NT96" s="30">
        <v>752361330</v>
      </c>
      <c r="NU96" s="30">
        <v>183544150</v>
      </c>
      <c r="NV96" s="30">
        <v>0</v>
      </c>
      <c r="NW96" s="30">
        <v>0</v>
      </c>
      <c r="NX96" s="30">
        <v>0</v>
      </c>
      <c r="NY96" s="30">
        <v>0</v>
      </c>
      <c r="NZ96" s="30">
        <v>0</v>
      </c>
      <c r="OA96" s="30">
        <v>1314050071</v>
      </c>
      <c r="OB96" s="30">
        <v>1310493000</v>
      </c>
      <c r="OC96" s="30">
        <v>0</v>
      </c>
      <c r="OD96" s="30">
        <v>0</v>
      </c>
      <c r="OE96" s="30">
        <v>0</v>
      </c>
      <c r="OF96" s="30">
        <v>1310493000</v>
      </c>
      <c r="OG96" s="30">
        <v>0</v>
      </c>
      <c r="OH96" s="30">
        <v>1310493000</v>
      </c>
      <c r="OI96" s="30">
        <v>0</v>
      </c>
      <c r="OJ96" s="30">
        <v>3557071</v>
      </c>
      <c r="OK96" s="30">
        <v>0</v>
      </c>
      <c r="OL96" s="30">
        <v>0</v>
      </c>
      <c r="OM96" s="30">
        <v>0</v>
      </c>
      <c r="ON96" s="30">
        <v>0</v>
      </c>
      <c r="OO96" s="30">
        <v>3557071</v>
      </c>
      <c r="OP96" s="30">
        <v>3557071</v>
      </c>
      <c r="OQ96" s="30">
        <v>0</v>
      </c>
      <c r="OR96" s="30">
        <v>0</v>
      </c>
      <c r="OS96" s="30">
        <v>1153932590</v>
      </c>
      <c r="OT96" s="30">
        <v>1053906826</v>
      </c>
      <c r="OU96" s="30">
        <v>1053906826</v>
      </c>
      <c r="OV96" s="30">
        <v>0</v>
      </c>
      <c r="OW96" s="30">
        <v>1053906826</v>
      </c>
      <c r="OX96" s="30">
        <v>0</v>
      </c>
      <c r="OY96" s="30">
        <v>0</v>
      </c>
      <c r="OZ96" s="30">
        <v>100025764</v>
      </c>
      <c r="PA96" s="30">
        <v>16236766</v>
      </c>
      <c r="PB96" s="30">
        <v>0</v>
      </c>
      <c r="PC96" s="30">
        <v>0</v>
      </c>
      <c r="PD96" s="30">
        <v>0</v>
      </c>
      <c r="PE96" s="30">
        <v>0</v>
      </c>
      <c r="PF96" s="30">
        <v>0</v>
      </c>
      <c r="PG96" s="30">
        <v>15544366</v>
      </c>
      <c r="PH96" s="30">
        <v>0</v>
      </c>
      <c r="PI96" s="30">
        <v>692400</v>
      </c>
      <c r="PJ96" s="30">
        <v>0</v>
      </c>
      <c r="PK96" s="30">
        <v>0</v>
      </c>
      <c r="PL96" s="30">
        <v>0</v>
      </c>
      <c r="PM96" s="30">
        <v>83788998</v>
      </c>
      <c r="PN96" s="30">
        <v>56769140</v>
      </c>
      <c r="PO96" s="30">
        <v>0</v>
      </c>
      <c r="PP96" s="30">
        <v>0</v>
      </c>
      <c r="PQ96" s="30">
        <v>0</v>
      </c>
      <c r="PR96" s="30">
        <v>0</v>
      </c>
      <c r="PS96" s="30">
        <v>0</v>
      </c>
      <c r="PT96" s="30">
        <f t="shared" ref="PT96:PT159" si="41">PU96</f>
        <v>7588383443</v>
      </c>
      <c r="PU96" s="30">
        <v>7588383443</v>
      </c>
      <c r="PV96" s="30">
        <v>0</v>
      </c>
      <c r="PW96" s="30">
        <v>0</v>
      </c>
      <c r="PX96" s="30">
        <v>0</v>
      </c>
      <c r="PY96" s="30">
        <v>0</v>
      </c>
      <c r="PZ96" s="30">
        <v>0</v>
      </c>
      <c r="QA96" s="30">
        <v>0</v>
      </c>
      <c r="QB96" s="30">
        <v>0</v>
      </c>
      <c r="QC96" s="30">
        <v>0</v>
      </c>
      <c r="QD96" s="30">
        <v>0</v>
      </c>
      <c r="QE96" s="30">
        <v>0</v>
      </c>
      <c r="QF96" s="30">
        <v>0</v>
      </c>
      <c r="QG96" s="30">
        <v>0</v>
      </c>
      <c r="QH96" s="30">
        <v>0</v>
      </c>
      <c r="QI96" s="30">
        <v>0</v>
      </c>
      <c r="QJ96" s="30">
        <v>0</v>
      </c>
      <c r="QK96" s="30">
        <v>0</v>
      </c>
      <c r="QL96" s="30">
        <v>0</v>
      </c>
      <c r="QM96" s="30">
        <v>0</v>
      </c>
      <c r="QN96" s="30">
        <v>0</v>
      </c>
      <c r="QO96" s="30">
        <v>91817912571</v>
      </c>
      <c r="QP96" s="30">
        <v>3188993366</v>
      </c>
      <c r="QQ96" s="30">
        <v>56302529</v>
      </c>
      <c r="QR96" s="30">
        <v>9248633</v>
      </c>
      <c r="QS96" s="30">
        <v>47053896</v>
      </c>
      <c r="QT96" s="30">
        <v>0</v>
      </c>
      <c r="QU96" s="30">
        <v>0</v>
      </c>
      <c r="QV96" s="30">
        <v>0</v>
      </c>
      <c r="QW96" s="30">
        <v>170903416</v>
      </c>
      <c r="QX96" s="30">
        <v>168158834</v>
      </c>
      <c r="QY96" s="30">
        <v>2744582</v>
      </c>
      <c r="QZ96" s="30">
        <v>2961787421</v>
      </c>
      <c r="RA96" s="30">
        <v>0</v>
      </c>
      <c r="RB96" s="30">
        <v>0</v>
      </c>
      <c r="RC96" s="30">
        <v>0</v>
      </c>
      <c r="RD96" s="30">
        <v>0</v>
      </c>
      <c r="RE96" s="30">
        <v>0</v>
      </c>
      <c r="RF96" s="30">
        <v>0</v>
      </c>
      <c r="RG96" s="30">
        <v>0</v>
      </c>
      <c r="RH96" s="30">
        <v>0</v>
      </c>
      <c r="RI96" s="30">
        <v>88628919205</v>
      </c>
      <c r="RJ96" s="30">
        <v>8559604330</v>
      </c>
      <c r="RK96" s="30">
        <v>8559604330</v>
      </c>
      <c r="RL96" s="30">
        <v>6022807820</v>
      </c>
      <c r="RM96" s="30">
        <v>419973433</v>
      </c>
      <c r="RN96" s="30">
        <v>112001779</v>
      </c>
      <c r="RO96" s="30">
        <v>2033143</v>
      </c>
      <c r="RP96" s="30">
        <v>0</v>
      </c>
      <c r="RQ96" s="30">
        <v>0</v>
      </c>
      <c r="RR96" s="30">
        <v>0</v>
      </c>
      <c r="RS96" s="30">
        <v>0</v>
      </c>
      <c r="RT96" s="30">
        <v>0</v>
      </c>
      <c r="RU96" s="30">
        <v>0</v>
      </c>
      <c r="RV96" s="30">
        <v>4604975</v>
      </c>
      <c r="RW96" s="30">
        <v>2648352</v>
      </c>
      <c r="RX96" s="30">
        <v>0</v>
      </c>
      <c r="RY96" s="30">
        <v>3736277</v>
      </c>
      <c r="RZ96" s="30">
        <v>0</v>
      </c>
      <c r="SA96" s="30">
        <v>0</v>
      </c>
      <c r="SB96" s="30">
        <v>0</v>
      </c>
      <c r="SC96" s="30">
        <v>42808201</v>
      </c>
      <c r="SD96" s="30">
        <v>0</v>
      </c>
      <c r="SE96" s="30">
        <v>0</v>
      </c>
      <c r="SF96" s="30">
        <v>0</v>
      </c>
      <c r="SG96" s="30">
        <v>1916</v>
      </c>
      <c r="SH96" s="30">
        <v>125005870</v>
      </c>
      <c r="SI96" s="30">
        <v>0</v>
      </c>
      <c r="SJ96" s="30">
        <v>344599</v>
      </c>
      <c r="SK96" s="30">
        <v>1243957012</v>
      </c>
      <c r="SL96" s="30">
        <v>1243957012</v>
      </c>
      <c r="SM96" s="30">
        <v>0</v>
      </c>
      <c r="SN96" s="30">
        <v>300614919</v>
      </c>
      <c r="SO96" s="30">
        <v>27910</v>
      </c>
      <c r="SP96" s="30">
        <v>0</v>
      </c>
      <c r="SQ96" s="30">
        <v>0</v>
      </c>
      <c r="SR96" s="30">
        <v>0</v>
      </c>
      <c r="SS96" s="30">
        <v>57399919</v>
      </c>
      <c r="ST96" s="30">
        <v>0</v>
      </c>
      <c r="SU96" s="30">
        <v>0</v>
      </c>
      <c r="SV96" s="30">
        <v>0</v>
      </c>
      <c r="SW96" s="30">
        <v>0</v>
      </c>
      <c r="SX96" s="30">
        <v>0</v>
      </c>
      <c r="SY96" s="30">
        <v>0</v>
      </c>
      <c r="SZ96" s="30">
        <v>0</v>
      </c>
      <c r="TA96" s="30">
        <v>0</v>
      </c>
      <c r="TB96" s="30">
        <v>0</v>
      </c>
      <c r="TC96" s="30">
        <v>0</v>
      </c>
      <c r="TD96" s="30">
        <v>0</v>
      </c>
      <c r="TE96" s="30">
        <v>0</v>
      </c>
      <c r="TF96" s="30">
        <v>0</v>
      </c>
      <c r="TG96" s="30">
        <v>0</v>
      </c>
      <c r="TH96" s="30">
        <v>0</v>
      </c>
      <c r="TI96" s="30">
        <f t="shared" si="39"/>
        <v>534008355</v>
      </c>
      <c r="TJ96" s="30">
        <f t="shared" si="31"/>
        <v>80000000000</v>
      </c>
      <c r="TK96" s="30">
        <v>80000000000</v>
      </c>
      <c r="TL96" s="30">
        <v>0</v>
      </c>
      <c r="TM96" s="30">
        <v>0</v>
      </c>
      <c r="TN96" s="30">
        <v>0</v>
      </c>
      <c r="TO96" s="30">
        <v>0</v>
      </c>
      <c r="TP96" s="30">
        <v>0</v>
      </c>
      <c r="TQ96" s="30">
        <v>0</v>
      </c>
      <c r="TR96" s="30">
        <v>0</v>
      </c>
      <c r="TS96" s="30">
        <v>80000000000</v>
      </c>
      <c r="TT96" s="30">
        <v>0</v>
      </c>
      <c r="TU96" s="30">
        <v>69314875</v>
      </c>
      <c r="TV96" s="30">
        <v>0</v>
      </c>
      <c r="TW96" s="30">
        <v>38009172</v>
      </c>
      <c r="TX96" s="30">
        <v>0</v>
      </c>
      <c r="TY96" s="30">
        <v>31305703</v>
      </c>
      <c r="TZ96" s="30">
        <v>0</v>
      </c>
      <c r="UA96" s="30">
        <v>0</v>
      </c>
      <c r="UB96" s="30">
        <v>0</v>
      </c>
      <c r="UC96" s="30">
        <v>0</v>
      </c>
      <c r="UD96" s="30">
        <v>0</v>
      </c>
      <c r="UE96" s="30">
        <v>0</v>
      </c>
      <c r="UF96" s="30">
        <v>0</v>
      </c>
      <c r="UG96" s="30">
        <v>269838967235.08984</v>
      </c>
      <c r="UH96" s="1">
        <v>3024114960268.0898</v>
      </c>
      <c r="UI96" s="1">
        <f>UH96-SUM($UG$88:UG96)</f>
        <v>0</v>
      </c>
    </row>
    <row r="97" spans="2:555">
      <c r="B97" s="58">
        <v>41183</v>
      </c>
      <c r="C97" s="30">
        <v>218726106843</v>
      </c>
      <c r="D97" s="30">
        <v>113944835841</v>
      </c>
      <c r="E97" s="30">
        <v>99214646133</v>
      </c>
      <c r="F97" s="30">
        <v>2923459</v>
      </c>
      <c r="G97" s="30">
        <v>992640</v>
      </c>
      <c r="H97" s="30">
        <v>63346029779</v>
      </c>
      <c r="I97" s="30">
        <v>55472118277.470276</v>
      </c>
      <c r="J97" s="30">
        <v>7873911501.5297012</v>
      </c>
      <c r="K97" s="30">
        <v>0</v>
      </c>
      <c r="L97" s="30">
        <v>2525113451</v>
      </c>
      <c r="M97" s="30">
        <v>27636188393</v>
      </c>
      <c r="N97" s="30">
        <v>27636188393</v>
      </c>
      <c r="O97" s="30">
        <v>0</v>
      </c>
      <c r="P97" s="30">
        <v>462219962</v>
      </c>
      <c r="Q97" s="30">
        <v>2877623790</v>
      </c>
      <c r="R97" s="30">
        <v>2363554659</v>
      </c>
      <c r="S97" s="30">
        <v>14730189708</v>
      </c>
      <c r="T97" s="30">
        <v>3192201000</v>
      </c>
      <c r="U97" s="30">
        <v>3755530000</v>
      </c>
      <c r="V97" s="30">
        <v>6947731000</v>
      </c>
      <c r="W97" s="30">
        <v>113304797</v>
      </c>
      <c r="X97" s="30">
        <v>3813759100</v>
      </c>
      <c r="Y97" s="30">
        <v>128176694</v>
      </c>
      <c r="Z97" s="30">
        <v>0</v>
      </c>
      <c r="AA97" s="30">
        <v>0</v>
      </c>
      <c r="AB97" s="30">
        <v>111743778</v>
      </c>
      <c r="AC97" s="30">
        <v>12843778</v>
      </c>
      <c r="AD97" s="30">
        <v>3299812402</v>
      </c>
      <c r="AE97" s="30">
        <v>302818159</v>
      </c>
      <c r="AF97" s="30">
        <v>253155919</v>
      </c>
      <c r="AG97" s="30">
        <v>49662240</v>
      </c>
      <c r="AH97" s="30">
        <v>0</v>
      </c>
      <c r="AI97" s="30">
        <v>104781271002</v>
      </c>
      <c r="AJ97" s="30">
        <v>86826067</v>
      </c>
      <c r="AK97" s="30">
        <v>86344955</v>
      </c>
      <c r="AL97" s="30">
        <v>481112</v>
      </c>
      <c r="AM97" s="30">
        <v>0</v>
      </c>
      <c r="AN97" s="30">
        <v>0</v>
      </c>
      <c r="AO97" s="30">
        <v>1218116654</v>
      </c>
      <c r="AP97" s="30">
        <v>1198812473</v>
      </c>
      <c r="AQ97" s="30">
        <v>1782535</v>
      </c>
      <c r="AR97" s="30">
        <v>15458996</v>
      </c>
      <c r="AS97" s="30">
        <v>0</v>
      </c>
      <c r="AT97" s="30">
        <v>1565750</v>
      </c>
      <c r="AU97" s="30">
        <v>496900</v>
      </c>
      <c r="AV97" s="30">
        <v>0</v>
      </c>
      <c r="AW97" s="30">
        <v>0</v>
      </c>
      <c r="AX97" s="30">
        <v>0</v>
      </c>
      <c r="AY97" s="30">
        <v>0</v>
      </c>
      <c r="AZ97" s="30">
        <v>0</v>
      </c>
      <c r="BA97" s="30">
        <v>0</v>
      </c>
      <c r="BB97" s="30">
        <v>0</v>
      </c>
      <c r="BC97" s="30">
        <v>0</v>
      </c>
      <c r="BD97" s="30">
        <v>6990060314</v>
      </c>
      <c r="BE97" s="30">
        <v>772851</v>
      </c>
      <c r="BF97" s="30">
        <v>4167482691</v>
      </c>
      <c r="BG97" s="30">
        <v>2161923235</v>
      </c>
      <c r="BH97" s="30">
        <v>429434</v>
      </c>
      <c r="BI97" s="30">
        <v>165397</v>
      </c>
      <c r="BJ97" s="30">
        <v>12303</v>
      </c>
      <c r="BK97" s="30">
        <v>230492216</v>
      </c>
      <c r="BL97" s="30">
        <v>6947328</v>
      </c>
      <c r="BM97" s="30">
        <v>0</v>
      </c>
      <c r="BN97" s="30">
        <v>11130526</v>
      </c>
      <c r="BO97" s="30">
        <v>6703738</v>
      </c>
      <c r="BP97" s="30">
        <v>0</v>
      </c>
      <c r="BQ97" s="30">
        <v>0</v>
      </c>
      <c r="BR97" s="30">
        <v>192519439</v>
      </c>
      <c r="BS97" s="30">
        <v>211481156</v>
      </c>
      <c r="BT97" s="30">
        <v>172804913</v>
      </c>
      <c r="BU97" s="30">
        <v>2969186</v>
      </c>
      <c r="BV97" s="30">
        <v>0</v>
      </c>
      <c r="BW97" s="30">
        <v>272036</v>
      </c>
      <c r="BX97" s="30">
        <v>1378495</v>
      </c>
      <c r="BY97" s="30">
        <v>168185196</v>
      </c>
      <c r="BZ97" s="30">
        <v>0</v>
      </c>
      <c r="CA97" s="30">
        <v>0</v>
      </c>
      <c r="CB97" s="30">
        <v>0</v>
      </c>
      <c r="CC97" s="30">
        <v>4676516691</v>
      </c>
      <c r="CD97" s="30">
        <v>273300</v>
      </c>
      <c r="CE97" s="30">
        <v>5168934459</v>
      </c>
      <c r="CF97" s="30">
        <v>144160981</v>
      </c>
      <c r="CG97" s="30">
        <v>2546206245</v>
      </c>
      <c r="CH97" s="30">
        <v>195220795</v>
      </c>
      <c r="CI97" s="30">
        <v>18034935</v>
      </c>
      <c r="CJ97" s="30">
        <v>525432</v>
      </c>
      <c r="CK97" s="30">
        <v>6160655</v>
      </c>
      <c r="CL97" s="30">
        <v>4977698</v>
      </c>
      <c r="CM97" s="30">
        <v>809549</v>
      </c>
      <c r="CN97" s="30">
        <v>362565</v>
      </c>
      <c r="CO97" s="30">
        <v>49002</v>
      </c>
      <c r="CP97" s="30">
        <v>5150034</v>
      </c>
      <c r="CQ97" s="30">
        <v>0</v>
      </c>
      <c r="CR97" s="30">
        <v>0</v>
      </c>
      <c r="CS97" s="30">
        <v>2003924213</v>
      </c>
      <c r="CT97" s="30">
        <v>607825397</v>
      </c>
      <c r="CU97" s="30">
        <v>0</v>
      </c>
      <c r="CV97" s="30">
        <v>39943405</v>
      </c>
      <c r="CW97" s="30">
        <v>18416120</v>
      </c>
      <c r="CX97" s="30">
        <v>1956626</v>
      </c>
      <c r="CY97" s="30">
        <v>0</v>
      </c>
      <c r="CZ97" s="30">
        <v>1300421432</v>
      </c>
      <c r="DA97" s="30">
        <v>1035766684</v>
      </c>
      <c r="DB97" s="30">
        <v>166820857</v>
      </c>
      <c r="DC97" s="30">
        <v>0</v>
      </c>
      <c r="DD97" s="30">
        <v>97833891</v>
      </c>
      <c r="DE97" s="30">
        <v>0</v>
      </c>
      <c r="DF97" s="30">
        <v>24541205</v>
      </c>
      <c r="DG97" s="30">
        <v>10820028</v>
      </c>
      <c r="DH97" s="30">
        <v>7726345</v>
      </c>
      <c r="DI97" s="30">
        <v>4779906</v>
      </c>
      <c r="DJ97" s="30">
        <v>0</v>
      </c>
      <c r="DK97" s="30">
        <v>4779906</v>
      </c>
      <c r="DL97" s="30">
        <v>0</v>
      </c>
      <c r="DM97" s="30">
        <v>465319195</v>
      </c>
      <c r="DN97" s="30">
        <v>32694018</v>
      </c>
      <c r="DO97" s="30">
        <v>8994680</v>
      </c>
      <c r="DP97" s="30">
        <v>958641</v>
      </c>
      <c r="DQ97" s="30">
        <v>8036039</v>
      </c>
      <c r="DR97" s="30">
        <v>385842210</v>
      </c>
      <c r="DS97" s="30">
        <v>15642940</v>
      </c>
      <c r="DT97" s="30">
        <v>14586160</v>
      </c>
      <c r="DU97" s="30">
        <v>951844</v>
      </c>
      <c r="DV97" s="30">
        <v>104936</v>
      </c>
      <c r="DW97" s="30">
        <v>12248400</v>
      </c>
      <c r="DX97" s="30">
        <v>2647400</v>
      </c>
      <c r="DY97" s="30">
        <v>0</v>
      </c>
      <c r="DZ97" s="30">
        <v>0</v>
      </c>
      <c r="EA97" s="30">
        <v>9601000</v>
      </c>
      <c r="EB97" s="30">
        <v>0</v>
      </c>
      <c r="EC97" s="30">
        <v>8109540</v>
      </c>
      <c r="ED97" s="30">
        <v>102835</v>
      </c>
      <c r="EE97" s="30">
        <v>8002800</v>
      </c>
      <c r="EF97" s="30">
        <v>3905</v>
      </c>
      <c r="EG97" s="30">
        <v>26596717</v>
      </c>
      <c r="EH97" s="30">
        <v>26092800</v>
      </c>
      <c r="EI97" s="30">
        <v>503917</v>
      </c>
      <c r="EJ97" s="30">
        <v>0</v>
      </c>
      <c r="EK97" s="30">
        <v>48377040</v>
      </c>
      <c r="EL97" s="30">
        <v>989</v>
      </c>
      <c r="EM97" s="30">
        <v>634562</v>
      </c>
      <c r="EN97" s="30">
        <v>27136875</v>
      </c>
      <c r="EO97" s="30">
        <v>1941015</v>
      </c>
      <c r="EP97" s="30">
        <v>74654</v>
      </c>
      <c r="EQ97" s="30">
        <v>18664</v>
      </c>
      <c r="ER97" s="30">
        <v>111982</v>
      </c>
      <c r="ES97" s="30">
        <v>802535</v>
      </c>
      <c r="ET97" s="30">
        <v>933180</v>
      </c>
      <c r="EU97" s="30">
        <v>4236637</v>
      </c>
      <c r="EV97" s="30">
        <v>1334262</v>
      </c>
      <c r="EW97" s="30">
        <v>38129735</v>
      </c>
      <c r="EX97" s="30">
        <v>0</v>
      </c>
      <c r="EY97" s="30">
        <v>429263</v>
      </c>
      <c r="EZ97" s="30">
        <v>30458995</v>
      </c>
      <c r="FA97" s="30">
        <v>7241477</v>
      </c>
      <c r="FB97" s="30">
        <v>0</v>
      </c>
      <c r="FC97" s="30">
        <v>97891</v>
      </c>
      <c r="FD97" s="30">
        <v>0</v>
      </c>
      <c r="FE97" s="30">
        <v>0</v>
      </c>
      <c r="FF97" s="30">
        <v>201355607</v>
      </c>
      <c r="FG97" s="30">
        <v>37788287</v>
      </c>
      <c r="FH97" s="30">
        <v>858526</v>
      </c>
      <c r="FI97" s="30">
        <v>27120000</v>
      </c>
      <c r="FJ97" s="30">
        <v>8092710</v>
      </c>
      <c r="FK97" s="30">
        <v>2697570</v>
      </c>
      <c r="FL97" s="30">
        <v>0</v>
      </c>
      <c r="FM97" s="30">
        <v>0</v>
      </c>
      <c r="FN97" s="30">
        <v>0</v>
      </c>
      <c r="FO97" s="30">
        <v>5395140</v>
      </c>
      <c r="FP97" s="30">
        <v>1717051</v>
      </c>
      <c r="FQ97" s="30">
        <v>0</v>
      </c>
      <c r="FR97" s="30">
        <v>184497522</v>
      </c>
      <c r="FS97" s="30">
        <v>75717623</v>
      </c>
      <c r="FT97" s="30">
        <v>239166</v>
      </c>
      <c r="FU97" s="30">
        <v>29404873</v>
      </c>
      <c r="FV97" s="30">
        <v>34009591</v>
      </c>
      <c r="FW97" s="30">
        <v>28227892</v>
      </c>
      <c r="FX97" s="30">
        <v>5781699</v>
      </c>
      <c r="FY97" s="30">
        <v>0</v>
      </c>
      <c r="FZ97" s="30">
        <v>167972</v>
      </c>
      <c r="GA97" s="30">
        <v>6795721</v>
      </c>
      <c r="GB97" s="30">
        <v>5100300</v>
      </c>
      <c r="GC97" s="30">
        <v>5112089</v>
      </c>
      <c r="GD97" s="30">
        <v>0</v>
      </c>
      <c r="GE97" s="30">
        <v>5112089</v>
      </c>
      <c r="GF97" s="30">
        <v>0</v>
      </c>
      <c r="GG97" s="30">
        <v>448009</v>
      </c>
      <c r="GH97" s="30">
        <v>8972621</v>
      </c>
      <c r="GI97" s="30">
        <v>52524963</v>
      </c>
      <c r="GJ97" s="30">
        <v>52524963</v>
      </c>
      <c r="GK97" s="30">
        <v>0</v>
      </c>
      <c r="GL97" s="30">
        <v>41722217</v>
      </c>
      <c r="GM97" s="30">
        <v>7427448</v>
      </c>
      <c r="GN97" s="30">
        <v>2117000</v>
      </c>
      <c r="GO97" s="30">
        <v>0</v>
      </c>
      <c r="GP97" s="30">
        <v>924521</v>
      </c>
      <c r="GQ97" s="30">
        <v>19499031</v>
      </c>
      <c r="GR97" s="30">
        <v>16500</v>
      </c>
      <c r="GS97" s="30">
        <v>0</v>
      </c>
      <c r="GT97" s="30">
        <v>11737717</v>
      </c>
      <c r="GU97" s="30">
        <v>18334872582</v>
      </c>
      <c r="GV97" s="30">
        <v>0</v>
      </c>
      <c r="GW97" s="30">
        <v>0</v>
      </c>
      <c r="GX97" s="30">
        <v>0</v>
      </c>
      <c r="GY97" s="30">
        <v>0</v>
      </c>
      <c r="GZ97" s="30">
        <v>1584253648</v>
      </c>
      <c r="HA97" s="30">
        <v>522526</v>
      </c>
      <c r="HB97" s="30">
        <v>13651387129</v>
      </c>
      <c r="HC97" s="30">
        <v>0</v>
      </c>
      <c r="HD97" s="30">
        <v>3098513594</v>
      </c>
      <c r="HE97" s="30">
        <v>195685</v>
      </c>
      <c r="HF97" s="30">
        <v>0</v>
      </c>
      <c r="HG97" s="30">
        <v>0</v>
      </c>
      <c r="HH97" s="30">
        <f t="shared" si="34"/>
        <v>1288924271</v>
      </c>
      <c r="HI97" s="30">
        <f t="shared" si="35"/>
        <v>295329377</v>
      </c>
      <c r="HJ97" s="30">
        <v>1288924271</v>
      </c>
      <c r="HK97" s="30">
        <v>295329377</v>
      </c>
      <c r="HL97" s="30">
        <v>0</v>
      </c>
      <c r="HM97" s="30">
        <v>0</v>
      </c>
      <c r="HN97" s="30">
        <v>0</v>
      </c>
      <c r="HO97" s="30">
        <v>0</v>
      </c>
      <c r="HP97" s="30">
        <v>253660945</v>
      </c>
      <c r="HQ97" s="30">
        <v>3096962</v>
      </c>
      <c r="HR97" s="30">
        <v>3161713</v>
      </c>
      <c r="HS97" s="30">
        <v>20281002</v>
      </c>
      <c r="HT97" s="30">
        <v>227121268</v>
      </c>
      <c r="HU97" s="30">
        <v>0</v>
      </c>
      <c r="HV97" s="30">
        <v>0</v>
      </c>
      <c r="HW97" s="30">
        <v>0</v>
      </c>
      <c r="HX97" s="30">
        <f t="shared" si="36"/>
        <v>1288924271</v>
      </c>
      <c r="HY97" s="30">
        <f t="shared" si="37"/>
        <v>295329377</v>
      </c>
      <c r="HZ97" s="30">
        <v>67477445843</v>
      </c>
      <c r="IA97" s="30">
        <v>64971057443</v>
      </c>
      <c r="IB97" s="30">
        <v>62421394433</v>
      </c>
      <c r="IC97" s="30">
        <v>0</v>
      </c>
      <c r="ID97" s="30">
        <v>0</v>
      </c>
      <c r="IE97" s="30">
        <v>0</v>
      </c>
      <c r="IF97" s="30">
        <v>0</v>
      </c>
      <c r="IG97" s="30">
        <v>42098840643</v>
      </c>
      <c r="IH97" s="30">
        <v>40825285606</v>
      </c>
      <c r="II97" s="30">
        <v>0</v>
      </c>
      <c r="IJ97" s="30">
        <v>1273555037</v>
      </c>
      <c r="IK97" s="30">
        <v>0</v>
      </c>
      <c r="IL97" s="30">
        <v>3639607164</v>
      </c>
      <c r="IM97" s="30">
        <v>1994703708</v>
      </c>
      <c r="IN97" s="30">
        <v>323447238</v>
      </c>
      <c r="IO97" s="30">
        <v>242585428</v>
      </c>
      <c r="IP97" s="30">
        <v>3073574498</v>
      </c>
      <c r="IQ97" s="30">
        <v>0</v>
      </c>
      <c r="IR97" s="30">
        <v>0</v>
      </c>
      <c r="IS97" s="30">
        <v>0</v>
      </c>
      <c r="IT97" s="30">
        <v>0</v>
      </c>
      <c r="IU97" s="30">
        <v>0</v>
      </c>
      <c r="IV97" s="30">
        <v>218088814</v>
      </c>
      <c r="IW97" s="30">
        <v>0</v>
      </c>
      <c r="IX97" s="30">
        <v>14470154104</v>
      </c>
      <c r="IY97" s="30">
        <v>0</v>
      </c>
      <c r="IZ97" s="30">
        <v>0</v>
      </c>
      <c r="JA97" s="30">
        <v>0</v>
      </c>
      <c r="JB97" s="30">
        <v>0</v>
      </c>
      <c r="JC97" s="30">
        <v>0</v>
      </c>
      <c r="JD97" s="30">
        <v>0</v>
      </c>
      <c r="JE97" s="30">
        <v>0</v>
      </c>
      <c r="JF97" s="30">
        <v>0</v>
      </c>
      <c r="JG97" s="30">
        <v>0</v>
      </c>
      <c r="JH97" s="30">
        <v>0</v>
      </c>
      <c r="JI97" s="30">
        <v>0</v>
      </c>
      <c r="JJ97" s="43">
        <v>0</v>
      </c>
      <c r="JK97" s="43">
        <v>0</v>
      </c>
      <c r="JL97" s="43"/>
      <c r="JM97" s="30">
        <v>2549663010</v>
      </c>
      <c r="JN97" s="30">
        <v>0</v>
      </c>
      <c r="JO97" s="30">
        <v>2549663010</v>
      </c>
      <c r="JP97" s="30">
        <v>248505586</v>
      </c>
      <c r="JQ97" s="30">
        <v>37255586</v>
      </c>
      <c r="JR97" s="30">
        <v>211250000</v>
      </c>
      <c r="JS97" s="30">
        <v>0</v>
      </c>
      <c r="JT97" s="30">
        <v>0</v>
      </c>
      <c r="JU97" s="30">
        <v>0</v>
      </c>
      <c r="JV97" s="30">
        <v>0</v>
      </c>
      <c r="JW97" s="30">
        <v>0</v>
      </c>
      <c r="JX97" s="30">
        <v>0</v>
      </c>
      <c r="JY97" s="30">
        <v>0</v>
      </c>
      <c r="JZ97" s="30">
        <v>0</v>
      </c>
      <c r="KA97" s="30">
        <v>0</v>
      </c>
      <c r="KB97" s="30">
        <v>0</v>
      </c>
      <c r="KC97" s="30">
        <v>0</v>
      </c>
      <c r="KD97" s="30">
        <v>0</v>
      </c>
      <c r="KE97" s="30">
        <v>0</v>
      </c>
      <c r="KF97" s="30">
        <v>0</v>
      </c>
      <c r="KG97" s="30">
        <v>0</v>
      </c>
      <c r="KH97" s="30">
        <v>0</v>
      </c>
      <c r="KI97" s="30">
        <v>0</v>
      </c>
      <c r="KJ97" s="30">
        <v>0</v>
      </c>
      <c r="KK97" s="30">
        <v>0</v>
      </c>
      <c r="KL97" s="30">
        <v>0</v>
      </c>
      <c r="KM97" s="30">
        <v>2257882814</v>
      </c>
      <c r="KN97" s="30">
        <v>1338327361</v>
      </c>
      <c r="KO97" s="30">
        <v>36231368</v>
      </c>
      <c r="KP97" s="30">
        <v>0</v>
      </c>
      <c r="KQ97" s="30">
        <v>6584291</v>
      </c>
      <c r="KR97" s="30">
        <v>0</v>
      </c>
      <c r="KS97" s="30">
        <v>1653640</v>
      </c>
      <c r="KT97" s="30">
        <v>3458261</v>
      </c>
      <c r="KU97" s="30">
        <v>0</v>
      </c>
      <c r="KV97" s="30">
        <v>59983490</v>
      </c>
      <c r="KW97" s="30">
        <v>0</v>
      </c>
      <c r="KX97" s="30">
        <v>37977</v>
      </c>
      <c r="KY97" s="30">
        <v>3163831</v>
      </c>
      <c r="KZ97" s="30">
        <v>6689148</v>
      </c>
      <c r="LA97" s="30">
        <v>4649995</v>
      </c>
      <c r="LB97" s="30">
        <v>2579068</v>
      </c>
      <c r="LC97" s="30">
        <v>2349401</v>
      </c>
      <c r="LD97" s="30">
        <v>378726197</v>
      </c>
      <c r="LE97" s="30">
        <v>116533</v>
      </c>
      <c r="LF97" s="30">
        <v>3921626</v>
      </c>
      <c r="LG97" s="30">
        <v>0</v>
      </c>
      <c r="LH97" s="30">
        <v>3138798</v>
      </c>
      <c r="LI97" s="30">
        <v>22898425</v>
      </c>
      <c r="LJ97" s="30">
        <v>0</v>
      </c>
      <c r="LK97" s="30">
        <v>0</v>
      </c>
      <c r="LL97" s="30">
        <v>0</v>
      </c>
      <c r="LM97" s="30">
        <v>1670887</v>
      </c>
      <c r="LN97" s="30">
        <v>-2221083</v>
      </c>
      <c r="LO97" s="30">
        <v>35673527</v>
      </c>
      <c r="LP97" s="30">
        <v>1950106</v>
      </c>
      <c r="LQ97" s="30">
        <v>70533011</v>
      </c>
      <c r="LR97" s="31">
        <v>890119</v>
      </c>
      <c r="LS97" s="31">
        <v>114563574</v>
      </c>
      <c r="LT97" s="31">
        <v>0</v>
      </c>
      <c r="LU97" s="31">
        <v>103882666</v>
      </c>
      <c r="LV97" s="31">
        <v>180571</v>
      </c>
      <c r="LW97" s="31">
        <v>5097477</v>
      </c>
      <c r="LX97" s="31">
        <v>1150109</v>
      </c>
      <c r="LY97" s="31">
        <v>0</v>
      </c>
      <c r="LZ97" s="31">
        <v>0</v>
      </c>
      <c r="MA97" s="31">
        <v>0</v>
      </c>
      <c r="MB97" s="31">
        <v>43715577</v>
      </c>
      <c r="MC97" s="31">
        <v>6286863</v>
      </c>
      <c r="MD97" s="31">
        <v>0</v>
      </c>
      <c r="ME97" s="31">
        <v>0</v>
      </c>
      <c r="MF97" s="31">
        <v>0</v>
      </c>
      <c r="MG97" s="31">
        <v>0</v>
      </c>
      <c r="MH97" s="31">
        <v>0</v>
      </c>
      <c r="MI97" s="31">
        <v>0</v>
      </c>
      <c r="MJ97" s="31">
        <v>0</v>
      </c>
      <c r="MK97" s="31">
        <v>0</v>
      </c>
      <c r="ML97" s="31">
        <v>0</v>
      </c>
      <c r="MM97" s="31">
        <v>0</v>
      </c>
      <c r="MN97" s="31">
        <v>0</v>
      </c>
      <c r="MO97" s="31">
        <v>0</v>
      </c>
      <c r="MP97" s="31">
        <v>0</v>
      </c>
      <c r="MQ97" s="30">
        <v>823556</v>
      </c>
      <c r="MR97" s="30">
        <v>0</v>
      </c>
      <c r="MS97" s="30">
        <v>18112139421</v>
      </c>
      <c r="MT97" s="30">
        <v>15027274457</v>
      </c>
      <c r="MU97" s="30">
        <v>14828335428</v>
      </c>
      <c r="MV97" s="30">
        <v>598583434</v>
      </c>
      <c r="MW97" s="30">
        <v>0</v>
      </c>
      <c r="MX97" s="30">
        <v>0</v>
      </c>
      <c r="MY97" s="30">
        <v>0</v>
      </c>
      <c r="MZ97" s="30">
        <v>974755200</v>
      </c>
      <c r="NA97" s="30">
        <v>0</v>
      </c>
      <c r="NB97" s="30">
        <v>0</v>
      </c>
      <c r="NC97" s="30">
        <v>0</v>
      </c>
      <c r="ND97" s="30">
        <v>974755200</v>
      </c>
      <c r="NE97" s="30">
        <v>974755200</v>
      </c>
      <c r="NF97" s="30">
        <v>0</v>
      </c>
      <c r="NG97" s="30">
        <v>563892926</v>
      </c>
      <c r="NH97" s="30">
        <v>12691103868</v>
      </c>
      <c r="NI97" s="30">
        <v>0</v>
      </c>
      <c r="NJ97" s="30">
        <v>0</v>
      </c>
      <c r="NK97" s="30">
        <v>0</v>
      </c>
      <c r="NL97" s="30">
        <v>0</v>
      </c>
      <c r="NM97" s="30">
        <v>198939029</v>
      </c>
      <c r="NN97" s="30">
        <v>0</v>
      </c>
      <c r="NO97" s="30">
        <v>0</v>
      </c>
      <c r="NP97" s="30">
        <v>0</v>
      </c>
      <c r="NQ97" s="30">
        <v>0</v>
      </c>
      <c r="NR97" s="30">
        <v>0</v>
      </c>
      <c r="NS97" s="30">
        <v>0</v>
      </c>
      <c r="NT97" s="30">
        <v>198939029</v>
      </c>
      <c r="NU97" s="30">
        <v>198939029</v>
      </c>
      <c r="NV97" s="30">
        <v>0</v>
      </c>
      <c r="NW97" s="30">
        <v>0</v>
      </c>
      <c r="NX97" s="30">
        <v>0</v>
      </c>
      <c r="NY97" s="30">
        <v>0</v>
      </c>
      <c r="NZ97" s="30">
        <v>0</v>
      </c>
      <c r="OA97" s="30">
        <v>1314156305</v>
      </c>
      <c r="OB97" s="30">
        <v>1310493000</v>
      </c>
      <c r="OC97" s="30">
        <v>0</v>
      </c>
      <c r="OD97" s="30">
        <v>0</v>
      </c>
      <c r="OE97" s="30">
        <v>0</v>
      </c>
      <c r="OF97" s="30">
        <v>1310493000</v>
      </c>
      <c r="OG97" s="30">
        <v>0</v>
      </c>
      <c r="OH97" s="30">
        <v>1310493000</v>
      </c>
      <c r="OI97" s="30">
        <v>0</v>
      </c>
      <c r="OJ97" s="30">
        <v>3663305</v>
      </c>
      <c r="OK97" s="30">
        <v>0</v>
      </c>
      <c r="OL97" s="30">
        <v>0</v>
      </c>
      <c r="OM97" s="30">
        <v>0</v>
      </c>
      <c r="ON97" s="30">
        <v>0</v>
      </c>
      <c r="OO97" s="30">
        <v>3663305</v>
      </c>
      <c r="OP97" s="30">
        <v>3663305</v>
      </c>
      <c r="OQ97" s="30">
        <v>0</v>
      </c>
      <c r="OR97" s="30">
        <v>0</v>
      </c>
      <c r="OS97" s="30">
        <v>1108515507</v>
      </c>
      <c r="OT97" s="30">
        <v>1053906826</v>
      </c>
      <c r="OU97" s="30">
        <v>1053906826</v>
      </c>
      <c r="OV97" s="30">
        <v>0</v>
      </c>
      <c r="OW97" s="30">
        <v>1053906826</v>
      </c>
      <c r="OX97" s="30">
        <v>0</v>
      </c>
      <c r="OY97" s="30">
        <v>0</v>
      </c>
      <c r="OZ97" s="30">
        <v>54608681</v>
      </c>
      <c r="PA97" s="30">
        <v>0</v>
      </c>
      <c r="PB97" s="30">
        <v>0</v>
      </c>
      <c r="PC97" s="30">
        <v>0</v>
      </c>
      <c r="PD97" s="30">
        <v>0</v>
      </c>
      <c r="PE97" s="30">
        <v>0</v>
      </c>
      <c r="PF97" s="30">
        <v>0</v>
      </c>
      <c r="PG97" s="30">
        <v>0</v>
      </c>
      <c r="PH97" s="30">
        <v>0</v>
      </c>
      <c r="PI97" s="30">
        <v>0</v>
      </c>
      <c r="PJ97" s="30">
        <v>0</v>
      </c>
      <c r="PK97" s="30">
        <v>0</v>
      </c>
      <c r="PL97" s="30">
        <v>0</v>
      </c>
      <c r="PM97" s="30">
        <v>54608681</v>
      </c>
      <c r="PN97" s="30">
        <v>54608681</v>
      </c>
      <c r="PO97" s="30">
        <v>0</v>
      </c>
      <c r="PP97" s="30">
        <v>0</v>
      </c>
      <c r="PQ97" s="30">
        <v>0</v>
      </c>
      <c r="PR97" s="30">
        <v>0</v>
      </c>
      <c r="PS97" s="30">
        <v>0</v>
      </c>
      <c r="PT97" s="30">
        <f t="shared" si="41"/>
        <v>662193152</v>
      </c>
      <c r="PU97" s="30">
        <v>662193152</v>
      </c>
      <c r="PV97" s="30">
        <v>0</v>
      </c>
      <c r="PW97" s="30">
        <v>0</v>
      </c>
      <c r="PX97" s="30">
        <v>0</v>
      </c>
      <c r="PY97" s="30">
        <v>0</v>
      </c>
      <c r="PZ97" s="30">
        <v>0</v>
      </c>
      <c r="QA97" s="30">
        <v>0</v>
      </c>
      <c r="QB97" s="30">
        <v>0</v>
      </c>
      <c r="QC97" s="30">
        <v>0</v>
      </c>
      <c r="QD97" s="30">
        <v>0</v>
      </c>
      <c r="QE97" s="30">
        <v>0</v>
      </c>
      <c r="QF97" s="30">
        <v>0</v>
      </c>
      <c r="QG97" s="30">
        <v>0</v>
      </c>
      <c r="QH97" s="30">
        <v>0</v>
      </c>
      <c r="QI97" s="30">
        <v>0</v>
      </c>
      <c r="QJ97" s="30">
        <v>0</v>
      </c>
      <c r="QK97" s="30">
        <v>0</v>
      </c>
      <c r="QL97" s="30">
        <v>0</v>
      </c>
      <c r="QM97" s="30">
        <v>0</v>
      </c>
      <c r="QN97" s="30">
        <v>0</v>
      </c>
      <c r="QO97" s="30">
        <v>18730400635</v>
      </c>
      <c r="QP97" s="30">
        <v>8535323934</v>
      </c>
      <c r="QQ97" s="30">
        <v>19313336</v>
      </c>
      <c r="QR97" s="30">
        <v>19045773</v>
      </c>
      <c r="QS97" s="30">
        <v>267563</v>
      </c>
      <c r="QT97" s="30">
        <v>0</v>
      </c>
      <c r="QU97" s="30">
        <v>0</v>
      </c>
      <c r="QV97" s="30">
        <v>0</v>
      </c>
      <c r="QW97" s="30">
        <v>1574945989</v>
      </c>
      <c r="QX97" s="30">
        <v>1573536639</v>
      </c>
      <c r="QY97" s="30">
        <v>1409350</v>
      </c>
      <c r="QZ97" s="30">
        <v>6941064609</v>
      </c>
      <c r="RA97" s="30">
        <v>0</v>
      </c>
      <c r="RB97" s="30">
        <v>0</v>
      </c>
      <c r="RC97" s="30">
        <v>0</v>
      </c>
      <c r="RD97" s="30">
        <v>0</v>
      </c>
      <c r="RE97" s="30">
        <v>0</v>
      </c>
      <c r="RF97" s="30">
        <v>0</v>
      </c>
      <c r="RG97" s="30">
        <v>0</v>
      </c>
      <c r="RH97" s="30">
        <v>0</v>
      </c>
      <c r="RI97" s="30">
        <v>10195076701</v>
      </c>
      <c r="RJ97" s="30">
        <v>10195578328</v>
      </c>
      <c r="RK97" s="30">
        <v>10195578328</v>
      </c>
      <c r="RL97" s="30">
        <v>6654355641</v>
      </c>
      <c r="RM97" s="30">
        <v>443615909</v>
      </c>
      <c r="RN97" s="30">
        <v>146041783</v>
      </c>
      <c r="RO97" s="30">
        <v>1740877</v>
      </c>
      <c r="RP97" s="30">
        <v>0</v>
      </c>
      <c r="RQ97" s="30">
        <v>0</v>
      </c>
      <c r="RR97" s="30">
        <v>0</v>
      </c>
      <c r="RS97" s="30">
        <v>0</v>
      </c>
      <c r="RT97" s="30">
        <v>0</v>
      </c>
      <c r="RU97" s="30">
        <v>0</v>
      </c>
      <c r="RV97" s="30">
        <v>10501440</v>
      </c>
      <c r="RW97" s="30">
        <v>-2476479</v>
      </c>
      <c r="RX97" s="30">
        <v>0</v>
      </c>
      <c r="RY97" s="30">
        <v>336413</v>
      </c>
      <c r="RZ97" s="30">
        <v>0</v>
      </c>
      <c r="SA97" s="30">
        <v>0</v>
      </c>
      <c r="SB97" s="30">
        <v>0</v>
      </c>
      <c r="SC97" s="30">
        <v>3851141</v>
      </c>
      <c r="SD97" s="30">
        <v>0</v>
      </c>
      <c r="SE97" s="30">
        <v>0</v>
      </c>
      <c r="SF97" s="30">
        <v>0</v>
      </c>
      <c r="SG97" s="30">
        <v>167573</v>
      </c>
      <c r="SH97" s="30">
        <v>119324282</v>
      </c>
      <c r="SI97" s="30">
        <v>0</v>
      </c>
      <c r="SJ97" s="30">
        <v>40213</v>
      </c>
      <c r="SK97" s="30">
        <v>2411435248</v>
      </c>
      <c r="SL97" s="30">
        <v>2411435248</v>
      </c>
      <c r="SM97" s="30">
        <v>0</v>
      </c>
      <c r="SN97" s="30">
        <v>322054837</v>
      </c>
      <c r="SO97" s="30">
        <v>3257</v>
      </c>
      <c r="SP97" s="30">
        <v>0</v>
      </c>
      <c r="SQ97" s="30">
        <v>0</v>
      </c>
      <c r="SR97" s="30">
        <v>0</v>
      </c>
      <c r="SS97" s="30">
        <v>60276927</v>
      </c>
      <c r="ST97" s="30">
        <v>0</v>
      </c>
      <c r="SU97" s="30">
        <v>0</v>
      </c>
      <c r="SV97" s="30">
        <v>0</v>
      </c>
      <c r="SW97" s="30">
        <v>0</v>
      </c>
      <c r="SX97" s="30">
        <v>0</v>
      </c>
      <c r="SY97" s="30">
        <v>0</v>
      </c>
      <c r="SZ97" s="30">
        <v>0</v>
      </c>
      <c r="TA97" s="30">
        <v>0</v>
      </c>
      <c r="TB97" s="30">
        <v>0</v>
      </c>
      <c r="TC97" s="30">
        <v>0</v>
      </c>
      <c r="TD97" s="30">
        <v>0</v>
      </c>
      <c r="TE97" s="30">
        <v>0</v>
      </c>
      <c r="TF97" s="30">
        <v>0</v>
      </c>
      <c r="TG97" s="30">
        <v>0</v>
      </c>
      <c r="TH97" s="30">
        <v>0</v>
      </c>
      <c r="TI97" s="30">
        <f t="shared" si="39"/>
        <v>591398569</v>
      </c>
      <c r="TJ97" s="30">
        <f t="shared" si="31"/>
        <v>0</v>
      </c>
      <c r="TK97" s="30">
        <v>-54297820</v>
      </c>
      <c r="TL97" s="30">
        <v>0</v>
      </c>
      <c r="TM97" s="30">
        <v>-48297820</v>
      </c>
      <c r="TN97" s="30">
        <v>-48297820</v>
      </c>
      <c r="TO97" s="30">
        <v>0</v>
      </c>
      <c r="TP97" s="30">
        <v>-6000000</v>
      </c>
      <c r="TQ97" s="30">
        <v>-6000000</v>
      </c>
      <c r="TR97" s="30">
        <v>0</v>
      </c>
      <c r="TS97" s="30">
        <v>0</v>
      </c>
      <c r="TT97" s="30">
        <v>0</v>
      </c>
      <c r="TU97" s="30">
        <v>53796193</v>
      </c>
      <c r="TV97" s="30">
        <v>0</v>
      </c>
      <c r="TW97" s="30">
        <v>53796193</v>
      </c>
      <c r="TX97" s="30">
        <v>0</v>
      </c>
      <c r="TY97" s="30">
        <v>0</v>
      </c>
      <c r="TZ97" s="30">
        <v>0</v>
      </c>
      <c r="UA97" s="30">
        <v>0</v>
      </c>
      <c r="UB97" s="30">
        <v>0</v>
      </c>
      <c r="UC97" s="30">
        <v>0</v>
      </c>
      <c r="UD97" s="30">
        <v>0</v>
      </c>
      <c r="UE97" s="30">
        <v>0</v>
      </c>
      <c r="UF97" s="30">
        <v>0</v>
      </c>
      <c r="UG97" s="30">
        <v>255568646899</v>
      </c>
      <c r="UH97" s="1">
        <v>3279683607167.0898</v>
      </c>
      <c r="UI97" s="1">
        <f>UH97-SUM($UG$88:UG97)</f>
        <v>0</v>
      </c>
    </row>
    <row r="98" spans="2:555">
      <c r="B98" s="58">
        <v>41214</v>
      </c>
      <c r="C98" s="30">
        <v>155014972473</v>
      </c>
      <c r="D98" s="30">
        <v>69849339063</v>
      </c>
      <c r="E98" s="30">
        <v>56433510787</v>
      </c>
      <c r="F98" s="30">
        <v>56703146</v>
      </c>
      <c r="G98" s="30">
        <v>1278000</v>
      </c>
      <c r="H98" s="30">
        <v>17724117149</v>
      </c>
      <c r="I98" s="30">
        <v>15521009387.379272</v>
      </c>
      <c r="J98" s="30">
        <v>2203107761.620697</v>
      </c>
      <c r="K98" s="30">
        <v>0</v>
      </c>
      <c r="L98" s="30">
        <v>2573861239</v>
      </c>
      <c r="M98" s="30">
        <v>29947267254</v>
      </c>
      <c r="N98" s="30">
        <v>29947267254</v>
      </c>
      <c r="O98" s="30">
        <v>0</v>
      </c>
      <c r="P98" s="30">
        <v>733357617</v>
      </c>
      <c r="Q98" s="30">
        <v>2922485534</v>
      </c>
      <c r="R98" s="30">
        <v>2474440848</v>
      </c>
      <c r="S98" s="30">
        <v>13415828276</v>
      </c>
      <c r="T98" s="30">
        <v>3384951000</v>
      </c>
      <c r="U98" s="30">
        <v>3982291000</v>
      </c>
      <c r="V98" s="30">
        <v>7367242000</v>
      </c>
      <c r="W98" s="30">
        <v>157502838</v>
      </c>
      <c r="X98" s="30">
        <v>1862038289</v>
      </c>
      <c r="Y98" s="30">
        <v>149916096</v>
      </c>
      <c r="Z98" s="30">
        <v>0</v>
      </c>
      <c r="AA98" s="30">
        <v>0</v>
      </c>
      <c r="AB98" s="30">
        <v>105865120</v>
      </c>
      <c r="AC98" s="30">
        <v>25544535</v>
      </c>
      <c r="AD98" s="30">
        <v>3450910639</v>
      </c>
      <c r="AE98" s="30">
        <v>296808759</v>
      </c>
      <c r="AF98" s="30">
        <v>227718798</v>
      </c>
      <c r="AG98" s="30">
        <v>69089961</v>
      </c>
      <c r="AH98" s="30">
        <v>0</v>
      </c>
      <c r="AI98" s="30">
        <v>85165633410</v>
      </c>
      <c r="AJ98" s="30">
        <v>1251249988</v>
      </c>
      <c r="AK98" s="30">
        <v>123510016</v>
      </c>
      <c r="AL98" s="30">
        <v>2332735</v>
      </c>
      <c r="AM98" s="30">
        <v>1125407237</v>
      </c>
      <c r="AN98" s="30">
        <v>0</v>
      </c>
      <c r="AO98" s="30">
        <v>1150178263</v>
      </c>
      <c r="AP98" s="30">
        <v>1113133822</v>
      </c>
      <c r="AQ98" s="30">
        <v>19367867</v>
      </c>
      <c r="AR98" s="30">
        <v>12780453</v>
      </c>
      <c r="AS98" s="30">
        <v>90880</v>
      </c>
      <c r="AT98" s="30">
        <v>3278341</v>
      </c>
      <c r="AU98" s="30">
        <v>496900</v>
      </c>
      <c r="AV98" s="30">
        <v>0</v>
      </c>
      <c r="AW98" s="30">
        <v>0</v>
      </c>
      <c r="AX98" s="30">
        <v>1030000</v>
      </c>
      <c r="AY98" s="30">
        <v>0</v>
      </c>
      <c r="AZ98" s="30">
        <v>0</v>
      </c>
      <c r="BA98" s="30">
        <v>0</v>
      </c>
      <c r="BB98" s="30">
        <v>0</v>
      </c>
      <c r="BC98" s="30">
        <v>0</v>
      </c>
      <c r="BD98" s="30">
        <v>5372287288</v>
      </c>
      <c r="BE98" s="30">
        <v>941068</v>
      </c>
      <c r="BF98" s="30">
        <v>3171952975</v>
      </c>
      <c r="BG98" s="30">
        <v>1383612223</v>
      </c>
      <c r="BH98" s="30">
        <v>513114</v>
      </c>
      <c r="BI98" s="30">
        <v>305559</v>
      </c>
      <c r="BJ98" s="30">
        <v>104725</v>
      </c>
      <c r="BK98" s="30">
        <v>211970463</v>
      </c>
      <c r="BL98" s="30">
        <v>7237449</v>
      </c>
      <c r="BM98" s="30">
        <v>1712700</v>
      </c>
      <c r="BN98" s="30">
        <v>20620809</v>
      </c>
      <c r="BO98" s="30">
        <v>1769759</v>
      </c>
      <c r="BP98" s="30">
        <v>0</v>
      </c>
      <c r="BQ98" s="30">
        <v>0</v>
      </c>
      <c r="BR98" s="30">
        <v>368773357</v>
      </c>
      <c r="BS98" s="30">
        <v>202773087</v>
      </c>
      <c r="BT98" s="30">
        <v>340928298</v>
      </c>
      <c r="BU98" s="30">
        <v>13676386</v>
      </c>
      <c r="BV98" s="30">
        <v>0</v>
      </c>
      <c r="BW98" s="30">
        <v>156712</v>
      </c>
      <c r="BX98" s="30">
        <v>202994</v>
      </c>
      <c r="BY98" s="30">
        <v>319010719</v>
      </c>
      <c r="BZ98" s="30">
        <v>0</v>
      </c>
      <c r="CA98" s="30">
        <v>0</v>
      </c>
      <c r="CB98" s="30">
        <v>0</v>
      </c>
      <c r="CC98" s="30">
        <v>3977172843</v>
      </c>
      <c r="CD98" s="30">
        <v>3923532</v>
      </c>
      <c r="CE98" s="30">
        <v>4597685144</v>
      </c>
      <c r="CF98" s="30">
        <v>136474147</v>
      </c>
      <c r="CG98" s="30">
        <v>2546206245</v>
      </c>
      <c r="CH98" s="30">
        <v>331040796</v>
      </c>
      <c r="CI98" s="30">
        <v>12690160</v>
      </c>
      <c r="CJ98" s="30">
        <v>452511</v>
      </c>
      <c r="CK98" s="30">
        <v>5490954</v>
      </c>
      <c r="CL98" s="30">
        <v>2576126</v>
      </c>
      <c r="CM98" s="30">
        <v>673271</v>
      </c>
      <c r="CN98" s="30">
        <v>1040172</v>
      </c>
      <c r="CO98" s="30">
        <v>147006</v>
      </c>
      <c r="CP98" s="30">
        <v>2310120</v>
      </c>
      <c r="CQ98" s="30">
        <v>0</v>
      </c>
      <c r="CR98" s="30">
        <v>0</v>
      </c>
      <c r="CS98" s="30">
        <v>1507772044</v>
      </c>
      <c r="CT98" s="30">
        <v>547443461</v>
      </c>
      <c r="CU98" s="30">
        <v>0</v>
      </c>
      <c r="CV98" s="30">
        <v>41025644</v>
      </c>
      <c r="CW98" s="30">
        <v>14659371</v>
      </c>
      <c r="CX98" s="30">
        <v>1898276</v>
      </c>
      <c r="CY98" s="30">
        <v>0</v>
      </c>
      <c r="CZ98" s="30">
        <v>874472747</v>
      </c>
      <c r="DA98" s="30">
        <v>745841005</v>
      </c>
      <c r="DB98" s="30">
        <v>115064932</v>
      </c>
      <c r="DC98" s="30">
        <v>0</v>
      </c>
      <c r="DD98" s="30">
        <v>13566810</v>
      </c>
      <c r="DE98" s="30">
        <v>0</v>
      </c>
      <c r="DF98" s="30">
        <v>17019957</v>
      </c>
      <c r="DG98" s="30">
        <v>11252588</v>
      </c>
      <c r="DH98" s="30">
        <v>35710245</v>
      </c>
      <c r="DI98" s="30">
        <v>8492684</v>
      </c>
      <c r="DJ98" s="30">
        <v>0</v>
      </c>
      <c r="DK98" s="30">
        <v>8492684</v>
      </c>
      <c r="DL98" s="30">
        <v>0</v>
      </c>
      <c r="DM98" s="30">
        <v>455341867</v>
      </c>
      <c r="DN98" s="30">
        <v>31529578</v>
      </c>
      <c r="DO98" s="30">
        <v>7957220</v>
      </c>
      <c r="DP98" s="30">
        <v>831519</v>
      </c>
      <c r="DQ98" s="30">
        <v>7125701</v>
      </c>
      <c r="DR98" s="30">
        <v>375246324</v>
      </c>
      <c r="DS98" s="30">
        <v>16098962</v>
      </c>
      <c r="DT98" s="30">
        <v>14778543</v>
      </c>
      <c r="DU98" s="30">
        <v>1250461</v>
      </c>
      <c r="DV98" s="30">
        <v>69958</v>
      </c>
      <c r="DW98" s="30">
        <v>11524800</v>
      </c>
      <c r="DX98" s="30">
        <v>1085000</v>
      </c>
      <c r="DY98" s="30">
        <v>0</v>
      </c>
      <c r="DZ98" s="30">
        <v>0</v>
      </c>
      <c r="EA98" s="30">
        <v>10439800</v>
      </c>
      <c r="EB98" s="30">
        <v>0</v>
      </c>
      <c r="EC98" s="30">
        <v>7134749</v>
      </c>
      <c r="ED98" s="30">
        <v>25709</v>
      </c>
      <c r="EE98" s="30">
        <v>7104600</v>
      </c>
      <c r="EF98" s="30">
        <v>4440</v>
      </c>
      <c r="EG98" s="30">
        <v>27017826</v>
      </c>
      <c r="EH98" s="30">
        <v>26364600</v>
      </c>
      <c r="EI98" s="30">
        <v>653226</v>
      </c>
      <c r="EJ98" s="30">
        <v>0</v>
      </c>
      <c r="EK98" s="30">
        <v>46808309</v>
      </c>
      <c r="EL98" s="30">
        <v>18664</v>
      </c>
      <c r="EM98" s="30">
        <v>709217</v>
      </c>
      <c r="EN98" s="30">
        <v>25643787</v>
      </c>
      <c r="EO98" s="30">
        <v>1586407</v>
      </c>
      <c r="EP98" s="30">
        <v>111982</v>
      </c>
      <c r="EQ98" s="30">
        <v>0</v>
      </c>
      <c r="ER98" s="30">
        <v>242627</v>
      </c>
      <c r="ES98" s="30">
        <v>821198</v>
      </c>
      <c r="ET98" s="30">
        <v>410600</v>
      </c>
      <c r="EU98" s="30">
        <v>4312280</v>
      </c>
      <c r="EV98" s="30">
        <v>1418310</v>
      </c>
      <c r="EW98" s="30">
        <v>33221208</v>
      </c>
      <c r="EX98" s="30">
        <v>0</v>
      </c>
      <c r="EY98" s="30">
        <v>410599</v>
      </c>
      <c r="EZ98" s="30">
        <v>26968902</v>
      </c>
      <c r="FA98" s="30">
        <v>5841707</v>
      </c>
      <c r="FB98" s="30">
        <v>0</v>
      </c>
      <c r="FC98" s="30">
        <v>261043</v>
      </c>
      <c r="FD98" s="30">
        <v>0</v>
      </c>
      <c r="FE98" s="30">
        <v>0</v>
      </c>
      <c r="FF98" s="30">
        <v>199490762</v>
      </c>
      <c r="FG98" s="30">
        <v>40608745</v>
      </c>
      <c r="FH98" s="30">
        <v>970508</v>
      </c>
      <c r="FI98" s="30">
        <v>28423700</v>
      </c>
      <c r="FJ98" s="30">
        <v>9441495</v>
      </c>
      <c r="FK98" s="30">
        <v>3237084</v>
      </c>
      <c r="FL98" s="30">
        <v>0</v>
      </c>
      <c r="FM98" s="30">
        <v>0</v>
      </c>
      <c r="FN98" s="30">
        <v>0</v>
      </c>
      <c r="FO98" s="30">
        <v>6204411</v>
      </c>
      <c r="FP98" s="30">
        <v>1773042</v>
      </c>
      <c r="FQ98" s="30">
        <v>0</v>
      </c>
      <c r="FR98" s="30">
        <v>200337363</v>
      </c>
      <c r="FS98" s="30">
        <v>82625194</v>
      </c>
      <c r="FT98" s="30">
        <v>191333</v>
      </c>
      <c r="FU98" s="30">
        <v>36527014</v>
      </c>
      <c r="FV98" s="30">
        <v>22997881</v>
      </c>
      <c r="FW98" s="30">
        <v>13466838</v>
      </c>
      <c r="FX98" s="30">
        <v>9531043</v>
      </c>
      <c r="FY98" s="30">
        <v>0</v>
      </c>
      <c r="FZ98" s="30">
        <v>279954</v>
      </c>
      <c r="GA98" s="30">
        <v>5439112</v>
      </c>
      <c r="GB98" s="30">
        <v>17189900</v>
      </c>
      <c r="GC98" s="30">
        <v>4048041</v>
      </c>
      <c r="GD98" s="30">
        <v>0</v>
      </c>
      <c r="GE98" s="30">
        <v>4048041</v>
      </c>
      <c r="GF98" s="30">
        <v>0</v>
      </c>
      <c r="GG98" s="30">
        <v>0</v>
      </c>
      <c r="GH98" s="30">
        <v>9209500</v>
      </c>
      <c r="GI98" s="30">
        <v>59761834</v>
      </c>
      <c r="GJ98" s="30">
        <v>59761834</v>
      </c>
      <c r="GK98" s="30">
        <v>0</v>
      </c>
      <c r="GL98" s="30">
        <v>44692794</v>
      </c>
      <c r="GM98" s="30">
        <v>6329237</v>
      </c>
      <c r="GN98" s="30">
        <v>2640000</v>
      </c>
      <c r="GO98" s="30">
        <v>0</v>
      </c>
      <c r="GP98" s="30">
        <v>5132170</v>
      </c>
      <c r="GQ98" s="30">
        <v>19005843</v>
      </c>
      <c r="GR98" s="30">
        <v>36300</v>
      </c>
      <c r="GS98" s="30">
        <v>0</v>
      </c>
      <c r="GT98" s="30">
        <v>11549244</v>
      </c>
      <c r="GU98" s="30">
        <v>13855720411</v>
      </c>
      <c r="GV98" s="30">
        <v>0</v>
      </c>
      <c r="GW98" s="30">
        <v>427260</v>
      </c>
      <c r="GX98" s="30">
        <v>0</v>
      </c>
      <c r="GY98" s="30">
        <v>0</v>
      </c>
      <c r="GZ98" s="30">
        <v>2464834302</v>
      </c>
      <c r="HA98" s="30">
        <v>705836</v>
      </c>
      <c r="HB98" s="30">
        <v>9815359106</v>
      </c>
      <c r="HC98" s="30">
        <v>0</v>
      </c>
      <c r="HD98" s="30">
        <v>1571566423</v>
      </c>
      <c r="HE98" s="30">
        <v>2827484</v>
      </c>
      <c r="HF98" s="30">
        <v>0</v>
      </c>
      <c r="HG98" s="30">
        <v>0</v>
      </c>
      <c r="HH98" s="30">
        <f t="shared" si="34"/>
        <v>1247090449</v>
      </c>
      <c r="HI98" s="30">
        <f t="shared" si="35"/>
        <v>1217743853</v>
      </c>
      <c r="HJ98" s="30">
        <v>1247090449</v>
      </c>
      <c r="HK98" s="30">
        <v>1217743853</v>
      </c>
      <c r="HL98" s="30">
        <v>0</v>
      </c>
      <c r="HM98" s="30">
        <v>0</v>
      </c>
      <c r="HN98" s="30">
        <v>0</v>
      </c>
      <c r="HO98" s="30">
        <v>0</v>
      </c>
      <c r="HP98" s="30">
        <v>27791507</v>
      </c>
      <c r="HQ98" s="30">
        <v>3355172</v>
      </c>
      <c r="HR98" s="30">
        <v>6951186</v>
      </c>
      <c r="HS98" s="30">
        <v>17485149</v>
      </c>
      <c r="HT98" s="30">
        <v>0</v>
      </c>
      <c r="HU98" s="30">
        <v>0</v>
      </c>
      <c r="HV98" s="30">
        <v>0</v>
      </c>
      <c r="HW98" s="30">
        <v>0</v>
      </c>
      <c r="HX98" s="30">
        <f t="shared" si="36"/>
        <v>1247090449</v>
      </c>
      <c r="HY98" s="30">
        <f t="shared" si="37"/>
        <v>1217743853</v>
      </c>
      <c r="HZ98" s="30">
        <v>53942882415</v>
      </c>
      <c r="IA98" s="30">
        <v>50029389725</v>
      </c>
      <c r="IB98" s="30">
        <v>49735486089</v>
      </c>
      <c r="IC98" s="30">
        <v>0</v>
      </c>
      <c r="ID98" s="30">
        <v>0</v>
      </c>
      <c r="IE98" s="30">
        <v>0</v>
      </c>
      <c r="IF98" s="30">
        <v>0</v>
      </c>
      <c r="IG98" s="30">
        <v>42098840643</v>
      </c>
      <c r="IH98" s="30">
        <v>40825285606</v>
      </c>
      <c r="II98" s="30">
        <v>0</v>
      </c>
      <c r="IJ98" s="30">
        <v>1273555037</v>
      </c>
      <c r="IK98" s="30">
        <v>0</v>
      </c>
      <c r="IL98" s="30">
        <v>3639607164</v>
      </c>
      <c r="IM98" s="30">
        <v>1994703708</v>
      </c>
      <c r="IN98" s="30">
        <v>323447238</v>
      </c>
      <c r="IO98" s="30">
        <v>242585428</v>
      </c>
      <c r="IP98" s="30">
        <v>3073574498</v>
      </c>
      <c r="IQ98" s="30">
        <v>0</v>
      </c>
      <c r="IR98" s="30">
        <v>0</v>
      </c>
      <c r="IS98" s="30">
        <v>0</v>
      </c>
      <c r="IT98" s="30">
        <v>0</v>
      </c>
      <c r="IU98" s="30">
        <v>0</v>
      </c>
      <c r="IV98" s="30">
        <v>218088814</v>
      </c>
      <c r="IW98" s="30">
        <v>0</v>
      </c>
      <c r="IX98" s="30">
        <v>1784245760</v>
      </c>
      <c r="IY98" s="30">
        <v>0</v>
      </c>
      <c r="IZ98" s="30">
        <v>0</v>
      </c>
      <c r="JA98" s="30">
        <v>0</v>
      </c>
      <c r="JB98" s="30">
        <v>0</v>
      </c>
      <c r="JC98" s="30">
        <v>0</v>
      </c>
      <c r="JD98" s="30">
        <v>0</v>
      </c>
      <c r="JE98" s="30">
        <v>0</v>
      </c>
      <c r="JF98" s="30">
        <v>0</v>
      </c>
      <c r="JG98" s="30">
        <v>0</v>
      </c>
      <c r="JH98" s="30">
        <v>0</v>
      </c>
      <c r="JI98" s="30">
        <v>0</v>
      </c>
      <c r="JJ98" s="43">
        <v>0</v>
      </c>
      <c r="JK98" s="43">
        <v>0</v>
      </c>
      <c r="JL98" s="43"/>
      <c r="JM98" s="30">
        <v>293903636</v>
      </c>
      <c r="JN98" s="30">
        <v>0</v>
      </c>
      <c r="JO98" s="30">
        <v>293903636</v>
      </c>
      <c r="JP98" s="30">
        <v>1119001518</v>
      </c>
      <c r="JQ98" s="30">
        <v>29600386</v>
      </c>
      <c r="JR98" s="30">
        <v>0</v>
      </c>
      <c r="JS98" s="30">
        <v>0</v>
      </c>
      <c r="JT98" s="30">
        <v>0</v>
      </c>
      <c r="JU98" s="30">
        <v>0</v>
      </c>
      <c r="JV98" s="30">
        <v>0</v>
      </c>
      <c r="JW98" s="30">
        <v>0</v>
      </c>
      <c r="JX98" s="30">
        <v>0</v>
      </c>
      <c r="JY98" s="30">
        <v>0</v>
      </c>
      <c r="JZ98" s="30">
        <v>0</v>
      </c>
      <c r="KA98" s="30">
        <v>0</v>
      </c>
      <c r="KB98" s="30">
        <v>0</v>
      </c>
      <c r="KC98" s="30">
        <v>0</v>
      </c>
      <c r="KD98" s="30">
        <v>0</v>
      </c>
      <c r="KE98" s="30">
        <v>0</v>
      </c>
      <c r="KF98" s="30">
        <v>0</v>
      </c>
      <c r="KG98" s="30">
        <v>0</v>
      </c>
      <c r="KH98" s="30">
        <v>0</v>
      </c>
      <c r="KI98" s="30">
        <v>974401132</v>
      </c>
      <c r="KJ98" s="30">
        <v>0</v>
      </c>
      <c r="KK98" s="30">
        <v>0</v>
      </c>
      <c r="KL98" s="30">
        <v>0</v>
      </c>
      <c r="KM98" s="30">
        <v>2794491172</v>
      </c>
      <c r="KN98" s="30">
        <v>1338327361</v>
      </c>
      <c r="KO98" s="30">
        <v>36231368</v>
      </c>
      <c r="KP98" s="30">
        <v>0</v>
      </c>
      <c r="KQ98" s="30">
        <v>6584291</v>
      </c>
      <c r="KR98" s="30">
        <v>0</v>
      </c>
      <c r="KS98" s="30">
        <v>1653640</v>
      </c>
      <c r="KT98" s="30">
        <v>3458261</v>
      </c>
      <c r="KU98" s="30">
        <v>0</v>
      </c>
      <c r="KV98" s="30">
        <v>59983490</v>
      </c>
      <c r="KW98" s="30">
        <v>0</v>
      </c>
      <c r="KX98" s="30">
        <v>0</v>
      </c>
      <c r="KY98" s="30">
        <v>3163831</v>
      </c>
      <c r="KZ98" s="30">
        <v>6689148</v>
      </c>
      <c r="LA98" s="30">
        <v>4649995</v>
      </c>
      <c r="LB98" s="30">
        <v>2579068</v>
      </c>
      <c r="LC98" s="30">
        <v>2349401</v>
      </c>
      <c r="LD98" s="30">
        <v>378726197</v>
      </c>
      <c r="LE98" s="30">
        <v>116533</v>
      </c>
      <c r="LF98" s="30">
        <v>3921626</v>
      </c>
      <c r="LG98" s="30">
        <v>0</v>
      </c>
      <c r="LH98" s="30">
        <v>3138798</v>
      </c>
      <c r="LI98" s="30">
        <v>22898425</v>
      </c>
      <c r="LJ98" s="30">
        <v>0</v>
      </c>
      <c r="LK98" s="30">
        <v>0</v>
      </c>
      <c r="LL98" s="30">
        <v>0</v>
      </c>
      <c r="LM98" s="30">
        <v>1670887</v>
      </c>
      <c r="LN98" s="30">
        <v>0</v>
      </c>
      <c r="LO98" s="30">
        <v>35673527</v>
      </c>
      <c r="LP98" s="30">
        <v>1950106</v>
      </c>
      <c r="LQ98" s="30">
        <v>70533011</v>
      </c>
      <c r="LR98" s="31">
        <v>890119</v>
      </c>
      <c r="LS98" s="31">
        <v>114563574</v>
      </c>
      <c r="LT98" s="31">
        <v>0</v>
      </c>
      <c r="LU98" s="31">
        <v>103882666</v>
      </c>
      <c r="LV98" s="31">
        <v>180571</v>
      </c>
      <c r="LW98" s="31">
        <v>5097477</v>
      </c>
      <c r="LX98" s="31">
        <v>1150109</v>
      </c>
      <c r="LY98" s="31">
        <v>0</v>
      </c>
      <c r="LZ98" s="31">
        <v>0</v>
      </c>
      <c r="MA98" s="31">
        <v>517743352</v>
      </c>
      <c r="MB98" s="31">
        <v>43715577</v>
      </c>
      <c r="MC98" s="31">
        <v>6286863</v>
      </c>
      <c r="MD98" s="31">
        <v>16681900</v>
      </c>
      <c r="ME98" s="31">
        <v>0</v>
      </c>
      <c r="MF98" s="31">
        <v>0</v>
      </c>
      <c r="MG98" s="31">
        <v>0</v>
      </c>
      <c r="MH98" s="31">
        <v>0</v>
      </c>
      <c r="MI98" s="31">
        <v>0</v>
      </c>
      <c r="MJ98" s="31">
        <v>0</v>
      </c>
      <c r="MK98" s="31">
        <v>0</v>
      </c>
      <c r="ML98" s="31">
        <v>0</v>
      </c>
      <c r="MM98" s="31">
        <v>0</v>
      </c>
      <c r="MN98" s="31">
        <v>0</v>
      </c>
      <c r="MO98" s="31">
        <v>0</v>
      </c>
      <c r="MP98" s="31">
        <v>0</v>
      </c>
      <c r="MQ98" s="30">
        <v>9433314</v>
      </c>
      <c r="MR98" s="30">
        <v>0</v>
      </c>
      <c r="MS98" s="30">
        <v>51603808172</v>
      </c>
      <c r="MT98" s="30">
        <v>49129772860</v>
      </c>
      <c r="MU98" s="30">
        <v>48950122830</v>
      </c>
      <c r="MV98" s="30">
        <v>22106224143</v>
      </c>
      <c r="MW98" s="30">
        <v>0</v>
      </c>
      <c r="MX98" s="30">
        <v>0</v>
      </c>
      <c r="MY98" s="30">
        <v>0</v>
      </c>
      <c r="MZ98" s="30">
        <v>26044205192</v>
      </c>
      <c r="NA98" s="30">
        <v>0</v>
      </c>
      <c r="NB98" s="30">
        <v>0</v>
      </c>
      <c r="NC98" s="30">
        <v>0</v>
      </c>
      <c r="ND98" s="30">
        <v>26044205192</v>
      </c>
      <c r="NE98" s="30">
        <v>26044205192</v>
      </c>
      <c r="NF98" s="30">
        <v>0</v>
      </c>
      <c r="NG98" s="30">
        <v>799693495</v>
      </c>
      <c r="NH98" s="30">
        <v>0</v>
      </c>
      <c r="NI98" s="30">
        <v>0</v>
      </c>
      <c r="NJ98" s="30">
        <v>0</v>
      </c>
      <c r="NK98" s="30">
        <v>0</v>
      </c>
      <c r="NL98" s="30">
        <v>0</v>
      </c>
      <c r="NM98" s="30">
        <v>179650030</v>
      </c>
      <c r="NN98" s="30">
        <v>0</v>
      </c>
      <c r="NO98" s="30">
        <v>0</v>
      </c>
      <c r="NP98" s="30">
        <v>0</v>
      </c>
      <c r="NQ98" s="30">
        <v>0</v>
      </c>
      <c r="NR98" s="30">
        <v>0</v>
      </c>
      <c r="NS98" s="30">
        <v>0</v>
      </c>
      <c r="NT98" s="30">
        <v>179650030</v>
      </c>
      <c r="NU98" s="30">
        <v>179650030</v>
      </c>
      <c r="NV98" s="30">
        <v>0</v>
      </c>
      <c r="NW98" s="30">
        <v>0</v>
      </c>
      <c r="NX98" s="30">
        <v>0</v>
      </c>
      <c r="NY98" s="30">
        <v>0</v>
      </c>
      <c r="NZ98" s="30">
        <v>0</v>
      </c>
      <c r="OA98" s="30">
        <v>1314158363</v>
      </c>
      <c r="OB98" s="30">
        <v>1310493000</v>
      </c>
      <c r="OC98" s="30">
        <v>0</v>
      </c>
      <c r="OD98" s="30">
        <v>0</v>
      </c>
      <c r="OE98" s="30">
        <v>0</v>
      </c>
      <c r="OF98" s="30">
        <v>1310493000</v>
      </c>
      <c r="OG98" s="30">
        <v>0</v>
      </c>
      <c r="OH98" s="30">
        <v>1310493000</v>
      </c>
      <c r="OI98" s="30">
        <v>0</v>
      </c>
      <c r="OJ98" s="30">
        <v>3665363</v>
      </c>
      <c r="OK98" s="30">
        <v>0</v>
      </c>
      <c r="OL98" s="30">
        <v>0</v>
      </c>
      <c r="OM98" s="30">
        <v>0</v>
      </c>
      <c r="ON98" s="30">
        <v>0</v>
      </c>
      <c r="OO98" s="30">
        <v>3665363</v>
      </c>
      <c r="OP98" s="30">
        <v>3665363</v>
      </c>
      <c r="OQ98" s="30">
        <v>0</v>
      </c>
      <c r="OR98" s="30">
        <v>0</v>
      </c>
      <c r="OS98" s="30">
        <v>1112857159</v>
      </c>
      <c r="OT98" s="30">
        <v>1053906826</v>
      </c>
      <c r="OU98" s="30">
        <v>1053906826</v>
      </c>
      <c r="OV98" s="30">
        <v>0</v>
      </c>
      <c r="OW98" s="30">
        <v>1053906826</v>
      </c>
      <c r="OX98" s="30">
        <v>0</v>
      </c>
      <c r="OY98" s="30">
        <v>0</v>
      </c>
      <c r="OZ98" s="30">
        <v>58950333</v>
      </c>
      <c r="PA98" s="30">
        <v>0</v>
      </c>
      <c r="PB98" s="30">
        <v>0</v>
      </c>
      <c r="PC98" s="30">
        <v>0</v>
      </c>
      <c r="PD98" s="30">
        <v>0</v>
      </c>
      <c r="PE98" s="30">
        <v>0</v>
      </c>
      <c r="PF98" s="30">
        <v>0</v>
      </c>
      <c r="PG98" s="30">
        <v>0</v>
      </c>
      <c r="PH98" s="30">
        <v>0</v>
      </c>
      <c r="PI98" s="30">
        <v>0</v>
      </c>
      <c r="PJ98" s="30">
        <v>0</v>
      </c>
      <c r="PK98" s="30">
        <v>0</v>
      </c>
      <c r="PL98" s="30">
        <v>0</v>
      </c>
      <c r="PM98" s="30">
        <v>58950333</v>
      </c>
      <c r="PN98" s="30">
        <v>58950333</v>
      </c>
      <c r="PO98" s="30">
        <v>0</v>
      </c>
      <c r="PP98" s="30">
        <v>0</v>
      </c>
      <c r="PQ98" s="30">
        <v>0</v>
      </c>
      <c r="PR98" s="30">
        <v>0</v>
      </c>
      <c r="PS98" s="30">
        <v>0</v>
      </c>
      <c r="PT98" s="30">
        <f t="shared" si="41"/>
        <v>47019790</v>
      </c>
      <c r="PU98" s="30">
        <v>47019790</v>
      </c>
      <c r="PV98" s="30">
        <v>0</v>
      </c>
      <c r="PW98" s="30">
        <v>0</v>
      </c>
      <c r="PX98" s="30">
        <v>0</v>
      </c>
      <c r="PY98" s="30">
        <v>0</v>
      </c>
      <c r="PZ98" s="30">
        <v>0</v>
      </c>
      <c r="QA98" s="30">
        <v>0</v>
      </c>
      <c r="QB98" s="30">
        <v>0</v>
      </c>
      <c r="QC98" s="30">
        <v>0</v>
      </c>
      <c r="QD98" s="30">
        <v>0</v>
      </c>
      <c r="QE98" s="30">
        <v>0</v>
      </c>
      <c r="QF98" s="30">
        <v>0</v>
      </c>
      <c r="QG98" s="30">
        <v>0</v>
      </c>
      <c r="QH98" s="30">
        <v>0</v>
      </c>
      <c r="QI98" s="30">
        <v>0</v>
      </c>
      <c r="QJ98" s="30">
        <v>0</v>
      </c>
      <c r="QK98" s="30">
        <v>0</v>
      </c>
      <c r="QL98" s="30">
        <v>0</v>
      </c>
      <c r="QM98" s="30">
        <v>0</v>
      </c>
      <c r="QN98" s="30">
        <v>0</v>
      </c>
      <c r="QO98" s="30">
        <v>61942365480</v>
      </c>
      <c r="QP98" s="30">
        <v>2293600070</v>
      </c>
      <c r="QQ98" s="30">
        <v>284164964</v>
      </c>
      <c r="QR98" s="30">
        <v>118219676</v>
      </c>
      <c r="QS98" s="30">
        <v>165945288</v>
      </c>
      <c r="QT98" s="30">
        <v>0</v>
      </c>
      <c r="QU98" s="30">
        <v>0</v>
      </c>
      <c r="QV98" s="30">
        <v>0</v>
      </c>
      <c r="QW98" s="30">
        <v>1720794289</v>
      </c>
      <c r="QX98" s="30">
        <v>1719324226</v>
      </c>
      <c r="QY98" s="30">
        <v>1470063</v>
      </c>
      <c r="QZ98" s="30">
        <v>288640817</v>
      </c>
      <c r="RA98" s="30">
        <v>0</v>
      </c>
      <c r="RB98" s="30">
        <v>0</v>
      </c>
      <c r="RC98" s="30">
        <v>0</v>
      </c>
      <c r="RD98" s="30">
        <v>0</v>
      </c>
      <c r="RE98" s="30">
        <v>0</v>
      </c>
      <c r="RF98" s="30">
        <v>0</v>
      </c>
      <c r="RG98" s="30">
        <v>0</v>
      </c>
      <c r="RH98" s="30">
        <v>0</v>
      </c>
      <c r="RI98" s="30">
        <v>59648765410</v>
      </c>
      <c r="RJ98" s="30">
        <v>7861296095</v>
      </c>
      <c r="RK98" s="30">
        <v>7861296095</v>
      </c>
      <c r="RL98" s="30">
        <v>4260538153</v>
      </c>
      <c r="RM98" s="30">
        <v>449630774</v>
      </c>
      <c r="RN98" s="30">
        <v>111697560</v>
      </c>
      <c r="RO98" s="30">
        <v>1192217</v>
      </c>
      <c r="RP98" s="30">
        <v>0</v>
      </c>
      <c r="RQ98" s="30">
        <v>0</v>
      </c>
      <c r="RR98" s="30">
        <v>0</v>
      </c>
      <c r="RS98" s="30">
        <v>0</v>
      </c>
      <c r="RT98" s="30">
        <v>0</v>
      </c>
      <c r="RU98" s="30">
        <v>0</v>
      </c>
      <c r="RV98" s="30">
        <v>7420391</v>
      </c>
      <c r="RW98" s="30">
        <v>164243</v>
      </c>
      <c r="RX98" s="30">
        <v>0</v>
      </c>
      <c r="RY98" s="30">
        <v>310610</v>
      </c>
      <c r="RZ98" s="30">
        <v>0</v>
      </c>
      <c r="SA98" s="30">
        <v>0</v>
      </c>
      <c r="SB98" s="30">
        <v>0</v>
      </c>
      <c r="SC98" s="30">
        <v>2091670</v>
      </c>
      <c r="SD98" s="30">
        <v>0</v>
      </c>
      <c r="SE98" s="30">
        <v>0</v>
      </c>
      <c r="SF98" s="30">
        <v>0</v>
      </c>
      <c r="SG98" s="30">
        <v>116121</v>
      </c>
      <c r="SH98" s="30">
        <v>98301741</v>
      </c>
      <c r="SI98" s="30">
        <v>0</v>
      </c>
      <c r="SJ98" s="30">
        <v>38153</v>
      </c>
      <c r="SK98" s="30">
        <v>1987165960</v>
      </c>
      <c r="SL98" s="30">
        <v>1987165960</v>
      </c>
      <c r="SM98" s="30">
        <v>0</v>
      </c>
      <c r="SN98" s="30">
        <v>309370769</v>
      </c>
      <c r="SO98" s="30">
        <v>3090</v>
      </c>
      <c r="SP98" s="30">
        <v>0</v>
      </c>
      <c r="SQ98" s="30">
        <v>0</v>
      </c>
      <c r="SR98" s="30">
        <v>551556728</v>
      </c>
      <c r="SS98" s="30">
        <v>60032804</v>
      </c>
      <c r="ST98" s="30">
        <v>0</v>
      </c>
      <c r="SU98" s="30">
        <v>0</v>
      </c>
      <c r="SV98" s="30">
        <v>0</v>
      </c>
      <c r="SW98" s="30">
        <v>0</v>
      </c>
      <c r="SX98" s="30">
        <v>0</v>
      </c>
      <c r="SY98" s="30">
        <v>0</v>
      </c>
      <c r="SZ98" s="30">
        <v>0</v>
      </c>
      <c r="TA98" s="30">
        <v>0</v>
      </c>
      <c r="TB98" s="30">
        <v>0</v>
      </c>
      <c r="TC98" s="30">
        <v>0</v>
      </c>
      <c r="TD98" s="30">
        <v>0</v>
      </c>
      <c r="TE98" s="30">
        <v>0</v>
      </c>
      <c r="TF98" s="30">
        <v>0</v>
      </c>
      <c r="TG98" s="30">
        <v>0</v>
      </c>
      <c r="TH98" s="30">
        <v>0</v>
      </c>
      <c r="TI98" s="30">
        <f t="shared" si="39"/>
        <v>562520551</v>
      </c>
      <c r="TJ98" s="30">
        <f t="shared" si="31"/>
        <v>51746024434</v>
      </c>
      <c r="TK98" s="30">
        <v>51746024434</v>
      </c>
      <c r="TL98" s="30">
        <v>0</v>
      </c>
      <c r="TM98" s="30">
        <v>0</v>
      </c>
      <c r="TN98" s="30">
        <v>0</v>
      </c>
      <c r="TO98" s="30">
        <v>0</v>
      </c>
      <c r="TP98" s="30">
        <v>0</v>
      </c>
      <c r="TQ98" s="30">
        <v>0</v>
      </c>
      <c r="TR98" s="30">
        <v>0</v>
      </c>
      <c r="TS98" s="30">
        <v>51746024434</v>
      </c>
      <c r="TT98" s="30">
        <v>0</v>
      </c>
      <c r="TU98" s="30">
        <v>41444881</v>
      </c>
      <c r="TV98" s="30">
        <v>0</v>
      </c>
      <c r="TW98" s="30">
        <v>39311718</v>
      </c>
      <c r="TX98" s="30">
        <v>0</v>
      </c>
      <c r="TY98" s="30">
        <v>2133163</v>
      </c>
      <c r="TZ98" s="30">
        <v>0</v>
      </c>
      <c r="UA98" s="30">
        <v>0</v>
      </c>
      <c r="UB98" s="30">
        <v>0</v>
      </c>
      <c r="UC98" s="30">
        <v>0</v>
      </c>
      <c r="UD98" s="30">
        <v>0</v>
      </c>
      <c r="UE98" s="30">
        <v>0</v>
      </c>
      <c r="UF98" s="30">
        <v>0</v>
      </c>
      <c r="UG98" s="30">
        <v>268561146125</v>
      </c>
      <c r="UH98" s="1">
        <v>3548244753292.0898</v>
      </c>
      <c r="UI98" s="1">
        <f>UH98-SUM($UG$88:UG98)</f>
        <v>0</v>
      </c>
    </row>
    <row r="99" spans="2:555">
      <c r="B99" s="58">
        <v>41244</v>
      </c>
      <c r="C99" s="30">
        <v>172879444761</v>
      </c>
      <c r="D99" s="30">
        <v>70526593178</v>
      </c>
      <c r="E99" s="30">
        <v>54639604007</v>
      </c>
      <c r="F99" s="30">
        <v>3494834</v>
      </c>
      <c r="G99" s="30">
        <v>1114560</v>
      </c>
      <c r="H99" s="30">
        <v>18866772214</v>
      </c>
      <c r="I99" s="30">
        <v>16483943054.420532</v>
      </c>
      <c r="J99" s="30">
        <v>2345139786.5795059</v>
      </c>
      <c r="K99" s="30">
        <v>37689373</v>
      </c>
      <c r="L99" s="30">
        <v>4747805098</v>
      </c>
      <c r="M99" s="30">
        <v>25791165780</v>
      </c>
      <c r="N99" s="30">
        <v>25816685814</v>
      </c>
      <c r="O99" s="30">
        <v>-25520034</v>
      </c>
      <c r="P99" s="30">
        <v>240224159</v>
      </c>
      <c r="Q99" s="30">
        <v>2655303805</v>
      </c>
      <c r="R99" s="30">
        <v>2333723557</v>
      </c>
      <c r="S99" s="30">
        <v>15886989171</v>
      </c>
      <c r="T99" s="30">
        <v>3335723000</v>
      </c>
      <c r="U99" s="30">
        <v>3924380000</v>
      </c>
      <c r="V99" s="30">
        <v>7260103000</v>
      </c>
      <c r="W99" s="30">
        <v>173653952</v>
      </c>
      <c r="X99" s="30">
        <v>4485821822</v>
      </c>
      <c r="Y99" s="30">
        <v>149154213</v>
      </c>
      <c r="Z99" s="30">
        <v>0</v>
      </c>
      <c r="AA99" s="30">
        <v>0</v>
      </c>
      <c r="AB99" s="30">
        <v>119839973</v>
      </c>
      <c r="AC99" s="30">
        <v>24347556</v>
      </c>
      <c r="AD99" s="30">
        <v>3213238202</v>
      </c>
      <c r="AE99" s="30">
        <v>460830453</v>
      </c>
      <c r="AF99" s="30">
        <v>385959203</v>
      </c>
      <c r="AG99" s="30">
        <v>74871250</v>
      </c>
      <c r="AH99" s="30">
        <v>0</v>
      </c>
      <c r="AI99" s="30">
        <v>102352851583</v>
      </c>
      <c r="AJ99" s="30">
        <v>685394296</v>
      </c>
      <c r="AK99" s="30">
        <v>181991967</v>
      </c>
      <c r="AL99" s="30">
        <v>1174077</v>
      </c>
      <c r="AM99" s="30">
        <v>502228252</v>
      </c>
      <c r="AN99" s="30">
        <v>0</v>
      </c>
      <c r="AO99" s="30">
        <v>1156847314</v>
      </c>
      <c r="AP99" s="30">
        <v>1114276296</v>
      </c>
      <c r="AQ99" s="30">
        <v>6454617</v>
      </c>
      <c r="AR99" s="30">
        <v>9504799</v>
      </c>
      <c r="AS99" s="30">
        <v>0</v>
      </c>
      <c r="AT99" s="30">
        <v>19877342</v>
      </c>
      <c r="AU99" s="30">
        <v>6734260</v>
      </c>
      <c r="AV99" s="30">
        <v>0</v>
      </c>
      <c r="AW99" s="30">
        <v>0</v>
      </c>
      <c r="AX99" s="30">
        <v>0</v>
      </c>
      <c r="AY99" s="30">
        <v>0</v>
      </c>
      <c r="AZ99" s="30">
        <v>0</v>
      </c>
      <c r="BA99" s="30">
        <v>0</v>
      </c>
      <c r="BB99" s="30">
        <v>0</v>
      </c>
      <c r="BC99" s="30">
        <v>0</v>
      </c>
      <c r="BD99" s="30">
        <v>9296179083</v>
      </c>
      <c r="BE99" s="30">
        <v>829039</v>
      </c>
      <c r="BF99" s="30">
        <v>6839895474</v>
      </c>
      <c r="BG99" s="30">
        <v>1253805716</v>
      </c>
      <c r="BH99" s="30">
        <v>166949</v>
      </c>
      <c r="BI99" s="30">
        <v>43114</v>
      </c>
      <c r="BJ99" s="30">
        <v>183534</v>
      </c>
      <c r="BK99" s="30">
        <v>200758849</v>
      </c>
      <c r="BL99" s="30">
        <v>6801450</v>
      </c>
      <c r="BM99" s="30">
        <v>10243</v>
      </c>
      <c r="BN99" s="30">
        <v>8462136</v>
      </c>
      <c r="BO99" s="30">
        <v>5613010</v>
      </c>
      <c r="BP99" s="30">
        <v>0</v>
      </c>
      <c r="BQ99" s="30">
        <v>0</v>
      </c>
      <c r="BR99" s="30">
        <v>757432993</v>
      </c>
      <c r="BS99" s="30">
        <v>222176576</v>
      </c>
      <c r="BT99" s="30">
        <v>516960109</v>
      </c>
      <c r="BU99" s="30">
        <v>6609473</v>
      </c>
      <c r="BV99" s="30">
        <v>12194</v>
      </c>
      <c r="BW99" s="30">
        <v>324735</v>
      </c>
      <c r="BX99" s="30">
        <v>98701</v>
      </c>
      <c r="BY99" s="30">
        <v>509888888</v>
      </c>
      <c r="BZ99" s="30">
        <v>0</v>
      </c>
      <c r="CA99" s="30">
        <v>0</v>
      </c>
      <c r="CB99" s="30">
        <v>0</v>
      </c>
      <c r="CC99" s="30">
        <v>6179418344</v>
      </c>
      <c r="CD99" s="30">
        <v>-113747723</v>
      </c>
      <c r="CE99" s="30">
        <v>4428063319</v>
      </c>
      <c r="CF99" s="30">
        <v>232691007</v>
      </c>
      <c r="CG99" s="30">
        <v>2546206245</v>
      </c>
      <c r="CH99" s="30">
        <v>219468128</v>
      </c>
      <c r="CI99" s="30">
        <v>14322347</v>
      </c>
      <c r="CJ99" s="30">
        <v>543893</v>
      </c>
      <c r="CK99" s="30">
        <v>8837742</v>
      </c>
      <c r="CL99" s="30">
        <v>1984429</v>
      </c>
      <c r="CM99" s="30">
        <v>619081</v>
      </c>
      <c r="CN99" s="30">
        <v>108713</v>
      </c>
      <c r="CO99" s="30">
        <v>124362</v>
      </c>
      <c r="CP99" s="30">
        <v>2104127</v>
      </c>
      <c r="CQ99" s="30">
        <v>0</v>
      </c>
      <c r="CR99" s="30">
        <v>0</v>
      </c>
      <c r="CS99" s="30">
        <v>1391017660</v>
      </c>
      <c r="CT99" s="30">
        <v>324902646</v>
      </c>
      <c r="CU99" s="30">
        <v>0</v>
      </c>
      <c r="CV99" s="30">
        <v>61726061</v>
      </c>
      <c r="CW99" s="30">
        <v>20915542</v>
      </c>
      <c r="CX99" s="30">
        <v>2123276</v>
      </c>
      <c r="CY99" s="30">
        <v>0</v>
      </c>
      <c r="CZ99" s="30">
        <v>938147519</v>
      </c>
      <c r="DA99" s="30">
        <v>764721443</v>
      </c>
      <c r="DB99" s="30">
        <v>126628956</v>
      </c>
      <c r="DC99" s="30">
        <v>0</v>
      </c>
      <c r="DD99" s="30">
        <v>46797120</v>
      </c>
      <c r="DE99" s="30">
        <v>0</v>
      </c>
      <c r="DF99" s="30">
        <v>26503717</v>
      </c>
      <c r="DG99" s="30">
        <v>16698899</v>
      </c>
      <c r="DH99" s="30">
        <v>0</v>
      </c>
      <c r="DI99" s="30">
        <v>56095</v>
      </c>
      <c r="DJ99" s="30">
        <v>0</v>
      </c>
      <c r="DK99" s="30">
        <v>56095</v>
      </c>
      <c r="DL99" s="30">
        <v>0</v>
      </c>
      <c r="DM99" s="30">
        <v>531820205</v>
      </c>
      <c r="DN99" s="30">
        <v>35996681</v>
      </c>
      <c r="DO99" s="30">
        <v>9144523</v>
      </c>
      <c r="DP99" s="30">
        <v>893320</v>
      </c>
      <c r="DQ99" s="30">
        <v>8251203</v>
      </c>
      <c r="DR99" s="30">
        <v>437401700</v>
      </c>
      <c r="DS99" s="30">
        <v>19136247</v>
      </c>
      <c r="DT99" s="30">
        <v>17856678</v>
      </c>
      <c r="DU99" s="30">
        <v>1157143</v>
      </c>
      <c r="DV99" s="30">
        <v>122426</v>
      </c>
      <c r="DW99" s="30">
        <v>6127000</v>
      </c>
      <c r="DX99" s="30">
        <v>1432200</v>
      </c>
      <c r="DY99" s="30">
        <v>207800</v>
      </c>
      <c r="DZ99" s="30">
        <v>0</v>
      </c>
      <c r="EA99" s="30">
        <v>4487000</v>
      </c>
      <c r="EB99" s="30">
        <v>0</v>
      </c>
      <c r="EC99" s="30">
        <v>6785111</v>
      </c>
      <c r="ED99" s="30">
        <v>77126</v>
      </c>
      <c r="EE99" s="30">
        <v>6703500</v>
      </c>
      <c r="EF99" s="30">
        <v>4485</v>
      </c>
      <c r="EG99" s="30">
        <v>32278726</v>
      </c>
      <c r="EH99" s="30">
        <v>31812136</v>
      </c>
      <c r="EI99" s="30">
        <v>466590</v>
      </c>
      <c r="EJ99" s="30">
        <v>0</v>
      </c>
      <c r="EK99" s="30">
        <v>53174572</v>
      </c>
      <c r="EL99" s="30">
        <v>-72678</v>
      </c>
      <c r="EM99" s="30">
        <v>709217</v>
      </c>
      <c r="EN99" s="30">
        <v>29152542</v>
      </c>
      <c r="EO99" s="30">
        <v>1123770</v>
      </c>
      <c r="EP99" s="30">
        <v>39304</v>
      </c>
      <c r="EQ99" s="30">
        <v>37327</v>
      </c>
      <c r="ER99" s="30">
        <v>37327</v>
      </c>
      <c r="ES99" s="30">
        <v>728869</v>
      </c>
      <c r="ET99" s="30">
        <v>280943</v>
      </c>
      <c r="EU99" s="30">
        <v>3639402</v>
      </c>
      <c r="EV99" s="30">
        <v>1355274</v>
      </c>
      <c r="EW99" s="30">
        <v>28275354</v>
      </c>
      <c r="EX99" s="30">
        <v>0</v>
      </c>
      <c r="EY99" s="30">
        <v>447926</v>
      </c>
      <c r="EZ99" s="30">
        <v>22601620</v>
      </c>
      <c r="FA99" s="30">
        <v>5225808</v>
      </c>
      <c r="FB99" s="30">
        <v>0</v>
      </c>
      <c r="FC99" s="30">
        <v>130522</v>
      </c>
      <c r="FD99" s="30">
        <v>0</v>
      </c>
      <c r="FE99" s="30">
        <v>0</v>
      </c>
      <c r="FF99" s="30">
        <v>255586641</v>
      </c>
      <c r="FG99" s="30">
        <v>49277301</v>
      </c>
      <c r="FH99" s="30">
        <v>1082488</v>
      </c>
      <c r="FI99" s="30">
        <v>38387400</v>
      </c>
      <c r="FJ99" s="30">
        <v>7193520</v>
      </c>
      <c r="FK99" s="30">
        <v>3416922</v>
      </c>
      <c r="FL99" s="30">
        <v>0</v>
      </c>
      <c r="FM99" s="30">
        <v>0</v>
      </c>
      <c r="FN99" s="30">
        <v>0</v>
      </c>
      <c r="FO99" s="30">
        <v>3776598</v>
      </c>
      <c r="FP99" s="30">
        <v>2613893</v>
      </c>
      <c r="FQ99" s="30">
        <v>0</v>
      </c>
      <c r="FR99" s="30">
        <v>138773241</v>
      </c>
      <c r="FS99" s="30">
        <v>67130690</v>
      </c>
      <c r="FT99" s="30">
        <v>286999</v>
      </c>
      <c r="FU99" s="30">
        <v>37861461</v>
      </c>
      <c r="FV99" s="30">
        <v>19692014</v>
      </c>
      <c r="FW99" s="30">
        <v>10371215</v>
      </c>
      <c r="FX99" s="30">
        <v>9320799</v>
      </c>
      <c r="FY99" s="30">
        <v>0</v>
      </c>
      <c r="FZ99" s="30">
        <v>186635</v>
      </c>
      <c r="GA99" s="30">
        <v>7214581</v>
      </c>
      <c r="GB99" s="30">
        <v>1889000</v>
      </c>
      <c r="GC99" s="30">
        <v>2910352</v>
      </c>
      <c r="GD99" s="30">
        <v>0</v>
      </c>
      <c r="GE99" s="30">
        <v>2910352</v>
      </c>
      <c r="GF99" s="30">
        <v>0</v>
      </c>
      <c r="GG99" s="30">
        <v>406947</v>
      </c>
      <c r="GH99" s="30">
        <v>6377500</v>
      </c>
      <c r="GI99" s="30">
        <v>30170549</v>
      </c>
      <c r="GJ99" s="30">
        <v>30170549</v>
      </c>
      <c r="GK99" s="30">
        <v>0</v>
      </c>
      <c r="GL99" s="30">
        <v>31777203</v>
      </c>
      <c r="GM99" s="30">
        <v>6474700</v>
      </c>
      <c r="GN99" s="30">
        <v>2833000</v>
      </c>
      <c r="GO99" s="30">
        <v>0</v>
      </c>
      <c r="GP99" s="30">
        <v>1688184</v>
      </c>
      <c r="GQ99" s="30">
        <v>11569372</v>
      </c>
      <c r="GR99" s="30">
        <v>16500</v>
      </c>
      <c r="GS99" s="30">
        <v>0</v>
      </c>
      <c r="GT99" s="30">
        <v>9195447</v>
      </c>
      <c r="GU99" s="30">
        <v>15391016326</v>
      </c>
      <c r="GV99" s="30">
        <v>0</v>
      </c>
      <c r="GW99" s="30">
        <v>0</v>
      </c>
      <c r="GX99" s="30">
        <v>0</v>
      </c>
      <c r="GY99" s="30">
        <v>0</v>
      </c>
      <c r="GZ99" s="30">
        <v>2688012729</v>
      </c>
      <c r="HA99" s="30">
        <v>0</v>
      </c>
      <c r="HB99" s="30">
        <v>9603981091</v>
      </c>
      <c r="HC99" s="30">
        <v>0</v>
      </c>
      <c r="HD99" s="30">
        <v>3085575665</v>
      </c>
      <c r="HE99" s="30">
        <v>13446841</v>
      </c>
      <c r="HF99" s="30">
        <v>0</v>
      </c>
      <c r="HG99" s="30">
        <v>0</v>
      </c>
      <c r="HH99" s="30">
        <f t="shared" si="34"/>
        <v>1810213297</v>
      </c>
      <c r="HI99" s="30">
        <f t="shared" si="35"/>
        <v>877799432</v>
      </c>
      <c r="HJ99" s="30">
        <v>1810213297</v>
      </c>
      <c r="HK99" s="30">
        <v>877799432</v>
      </c>
      <c r="HL99" s="30">
        <v>0</v>
      </c>
      <c r="HM99" s="30">
        <v>0</v>
      </c>
      <c r="HN99" s="30">
        <v>0</v>
      </c>
      <c r="HO99" s="30">
        <v>0</v>
      </c>
      <c r="HP99" s="30">
        <v>24357932</v>
      </c>
      <c r="HQ99" s="30">
        <v>2869403</v>
      </c>
      <c r="HR99" s="30">
        <v>5095849</v>
      </c>
      <c r="HS99" s="30">
        <v>16392680</v>
      </c>
      <c r="HT99" s="30">
        <v>0</v>
      </c>
      <c r="HU99" s="30">
        <v>0</v>
      </c>
      <c r="HV99" s="30">
        <v>0</v>
      </c>
      <c r="HW99" s="30">
        <v>0</v>
      </c>
      <c r="HX99" s="30">
        <f t="shared" si="36"/>
        <v>1810213297</v>
      </c>
      <c r="HY99" s="30">
        <f t="shared" si="37"/>
        <v>877799432</v>
      </c>
      <c r="HZ99" s="30">
        <v>64140759003</v>
      </c>
      <c r="IA99" s="30">
        <v>59869711848</v>
      </c>
      <c r="IB99" s="30">
        <v>59532568629</v>
      </c>
      <c r="IC99" s="30">
        <v>0</v>
      </c>
      <c r="ID99" s="30">
        <v>0</v>
      </c>
      <c r="IE99" s="30">
        <v>0</v>
      </c>
      <c r="IF99" s="30">
        <v>0</v>
      </c>
      <c r="IG99" s="30">
        <v>42238244644</v>
      </c>
      <c r="IH99" s="30">
        <v>40825285607</v>
      </c>
      <c r="II99" s="30">
        <v>0</v>
      </c>
      <c r="IJ99" s="30">
        <v>1412959037</v>
      </c>
      <c r="IK99" s="30">
        <v>0</v>
      </c>
      <c r="IL99" s="30">
        <v>3639607165</v>
      </c>
      <c r="IM99" s="30">
        <v>1994703708</v>
      </c>
      <c r="IN99" s="30">
        <v>323447234</v>
      </c>
      <c r="IO99" s="30">
        <v>242585428</v>
      </c>
      <c r="IP99" s="30">
        <v>3073574503</v>
      </c>
      <c r="IQ99" s="30">
        <v>0</v>
      </c>
      <c r="IR99" s="30">
        <v>0</v>
      </c>
      <c r="IS99" s="30">
        <v>0</v>
      </c>
      <c r="IT99" s="30">
        <v>0</v>
      </c>
      <c r="IU99" s="30">
        <v>0</v>
      </c>
      <c r="IV99" s="30">
        <v>218088810</v>
      </c>
      <c r="IW99" s="30">
        <v>0</v>
      </c>
      <c r="IX99" s="30">
        <v>11441924302</v>
      </c>
      <c r="IY99" s="30">
        <v>0</v>
      </c>
      <c r="IZ99" s="30">
        <v>0</v>
      </c>
      <c r="JA99" s="30">
        <v>0</v>
      </c>
      <c r="JB99" s="30">
        <v>0</v>
      </c>
      <c r="JC99" s="30">
        <v>0</v>
      </c>
      <c r="JD99" s="30">
        <v>0</v>
      </c>
      <c r="JE99" s="30">
        <v>0</v>
      </c>
      <c r="JF99" s="30">
        <v>0</v>
      </c>
      <c r="JG99" s="30">
        <v>0</v>
      </c>
      <c r="JH99" s="30">
        <v>0</v>
      </c>
      <c r="JI99" s="30">
        <v>0</v>
      </c>
      <c r="JJ99" s="30">
        <v>0</v>
      </c>
      <c r="JK99" s="30">
        <v>0</v>
      </c>
      <c r="JL99" s="30"/>
      <c r="JM99" s="30">
        <v>337143219</v>
      </c>
      <c r="JN99" s="30">
        <v>7433450</v>
      </c>
      <c r="JO99" s="30">
        <v>329709769</v>
      </c>
      <c r="JP99" s="30">
        <v>1328825558</v>
      </c>
      <c r="JQ99" s="30">
        <v>33744519</v>
      </c>
      <c r="JR99" s="30">
        <v>0</v>
      </c>
      <c r="JS99" s="30">
        <v>0</v>
      </c>
      <c r="JT99" s="30">
        <v>0</v>
      </c>
      <c r="JU99" s="30">
        <v>0</v>
      </c>
      <c r="JV99" s="30">
        <v>0</v>
      </c>
      <c r="JW99" s="30">
        <v>0</v>
      </c>
      <c r="JX99" s="30">
        <v>0</v>
      </c>
      <c r="JY99" s="30">
        <v>0</v>
      </c>
      <c r="JZ99" s="30">
        <v>1026034808</v>
      </c>
      <c r="KA99" s="30">
        <v>0</v>
      </c>
      <c r="KB99" s="30">
        <v>0</v>
      </c>
      <c r="KC99" s="30">
        <v>0</v>
      </c>
      <c r="KD99" s="30">
        <v>0</v>
      </c>
      <c r="KE99" s="30">
        <v>0</v>
      </c>
      <c r="KF99" s="30">
        <v>0</v>
      </c>
      <c r="KG99" s="30">
        <v>0</v>
      </c>
      <c r="KH99" s="30">
        <v>0</v>
      </c>
      <c r="KI99" s="30">
        <v>0</v>
      </c>
      <c r="KJ99" s="30">
        <v>0</v>
      </c>
      <c r="KK99" s="30">
        <v>0</v>
      </c>
      <c r="KL99" s="30">
        <v>0</v>
      </c>
      <c r="KM99" s="30">
        <v>2942221597</v>
      </c>
      <c r="KN99" s="30">
        <v>1338327361</v>
      </c>
      <c r="KO99" s="30">
        <v>36231368</v>
      </c>
      <c r="KP99" s="30">
        <v>0</v>
      </c>
      <c r="KQ99" s="30">
        <v>6584291</v>
      </c>
      <c r="KR99" s="30">
        <v>0</v>
      </c>
      <c r="KS99" s="30">
        <v>1653640</v>
      </c>
      <c r="KT99" s="30">
        <v>3458261</v>
      </c>
      <c r="KU99" s="30">
        <v>0</v>
      </c>
      <c r="KV99" s="30">
        <v>59983490</v>
      </c>
      <c r="KW99" s="30">
        <v>0</v>
      </c>
      <c r="KX99" s="30">
        <v>75954</v>
      </c>
      <c r="KY99" s="30">
        <v>3163831</v>
      </c>
      <c r="KZ99" s="30">
        <v>6689148</v>
      </c>
      <c r="LA99" s="30">
        <v>4649995</v>
      </c>
      <c r="LB99" s="30">
        <v>2579068</v>
      </c>
      <c r="LC99" s="30">
        <v>2349401</v>
      </c>
      <c r="LD99" s="30">
        <v>378726197</v>
      </c>
      <c r="LE99" s="30">
        <v>116533</v>
      </c>
      <c r="LF99" s="30">
        <v>3921626</v>
      </c>
      <c r="LG99" s="30">
        <v>0</v>
      </c>
      <c r="LH99" s="30">
        <v>3138798</v>
      </c>
      <c r="LI99" s="30">
        <v>22898425</v>
      </c>
      <c r="LJ99" s="30">
        <v>0</v>
      </c>
      <c r="LK99" s="30">
        <v>0</v>
      </c>
      <c r="LL99" s="30">
        <v>0</v>
      </c>
      <c r="LM99" s="30">
        <v>1670887</v>
      </c>
      <c r="LN99" s="30">
        <v>0</v>
      </c>
      <c r="LO99" s="30">
        <v>35673527</v>
      </c>
      <c r="LP99" s="30">
        <v>1950106</v>
      </c>
      <c r="LQ99" s="30">
        <v>70533011</v>
      </c>
      <c r="LR99" s="31">
        <v>890119</v>
      </c>
      <c r="LS99" s="31">
        <v>114563574</v>
      </c>
      <c r="LT99" s="31">
        <v>0</v>
      </c>
      <c r="LU99" s="31">
        <v>103882666</v>
      </c>
      <c r="LV99" s="31">
        <v>180571</v>
      </c>
      <c r="LW99" s="31">
        <v>5097477</v>
      </c>
      <c r="LX99" s="31">
        <v>1150109</v>
      </c>
      <c r="LY99" s="31">
        <v>0</v>
      </c>
      <c r="LZ99" s="31">
        <v>280140815</v>
      </c>
      <c r="MA99" s="31">
        <v>386998534</v>
      </c>
      <c r="MB99" s="31">
        <v>43715577</v>
      </c>
      <c r="MC99" s="31">
        <v>6286863</v>
      </c>
      <c r="MD99" s="31">
        <v>0</v>
      </c>
      <c r="ME99" s="31">
        <v>0</v>
      </c>
      <c r="MF99" s="31">
        <v>0</v>
      </c>
      <c r="MG99" s="31">
        <v>14940374</v>
      </c>
      <c r="MH99" s="31">
        <v>0</v>
      </c>
      <c r="MI99" s="31">
        <v>0</v>
      </c>
      <c r="MJ99" s="31">
        <v>0</v>
      </c>
      <c r="MK99" s="31">
        <v>0</v>
      </c>
      <c r="ML99" s="31">
        <v>0</v>
      </c>
      <c r="MM99" s="31">
        <v>0</v>
      </c>
      <c r="MN99" s="31">
        <v>0</v>
      </c>
      <c r="MO99" s="31">
        <v>0</v>
      </c>
      <c r="MP99" s="31">
        <v>0</v>
      </c>
      <c r="MQ99" s="30">
        <v>1311971</v>
      </c>
      <c r="MR99" s="30">
        <v>0</v>
      </c>
      <c r="MS99" s="30">
        <v>22841045023</v>
      </c>
      <c r="MT99" s="30">
        <v>19993743220</v>
      </c>
      <c r="MU99" s="30">
        <v>19829006739</v>
      </c>
      <c r="MV99" s="30">
        <v>6854008731</v>
      </c>
      <c r="MW99" s="30">
        <v>0</v>
      </c>
      <c r="MX99" s="30">
        <v>0</v>
      </c>
      <c r="MY99" s="30">
        <v>0</v>
      </c>
      <c r="MZ99" s="30">
        <v>8399386753</v>
      </c>
      <c r="NA99" s="30">
        <v>0</v>
      </c>
      <c r="NB99" s="30">
        <v>0</v>
      </c>
      <c r="NC99" s="30">
        <v>0</v>
      </c>
      <c r="ND99" s="30">
        <v>8399386753</v>
      </c>
      <c r="NE99" s="30">
        <v>8399386753</v>
      </c>
      <c r="NF99" s="30">
        <v>0</v>
      </c>
      <c r="NG99" s="30">
        <v>678778035</v>
      </c>
      <c r="NH99" s="30">
        <v>3896833220</v>
      </c>
      <c r="NI99" s="30">
        <v>0</v>
      </c>
      <c r="NJ99" s="30">
        <v>0</v>
      </c>
      <c r="NK99" s="30">
        <v>0</v>
      </c>
      <c r="NL99" s="30">
        <v>0</v>
      </c>
      <c r="NM99" s="30">
        <v>164736481</v>
      </c>
      <c r="NN99" s="30">
        <v>0</v>
      </c>
      <c r="NO99" s="30">
        <v>0</v>
      </c>
      <c r="NP99" s="30">
        <v>0</v>
      </c>
      <c r="NQ99" s="30">
        <v>0</v>
      </c>
      <c r="NR99" s="30">
        <v>0</v>
      </c>
      <c r="NS99" s="30">
        <v>0</v>
      </c>
      <c r="NT99" s="30">
        <v>164736481</v>
      </c>
      <c r="NU99" s="30">
        <v>164736481</v>
      </c>
      <c r="NV99" s="30">
        <v>0</v>
      </c>
      <c r="NW99" s="30">
        <v>0</v>
      </c>
      <c r="NX99" s="30">
        <v>0</v>
      </c>
      <c r="NY99" s="30">
        <v>0</v>
      </c>
      <c r="NZ99" s="30">
        <v>0</v>
      </c>
      <c r="OA99" s="30">
        <v>1314182829</v>
      </c>
      <c r="OB99" s="30">
        <v>1310493005</v>
      </c>
      <c r="OC99" s="30">
        <v>0</v>
      </c>
      <c r="OD99" s="30">
        <v>0</v>
      </c>
      <c r="OE99" s="30">
        <v>0</v>
      </c>
      <c r="OF99" s="30">
        <v>1310493005</v>
      </c>
      <c r="OG99" s="30">
        <v>0</v>
      </c>
      <c r="OH99" s="30">
        <v>1310493005</v>
      </c>
      <c r="OI99" s="30">
        <v>0</v>
      </c>
      <c r="OJ99" s="30">
        <v>3689824</v>
      </c>
      <c r="OK99" s="30">
        <v>0</v>
      </c>
      <c r="OL99" s="30">
        <v>0</v>
      </c>
      <c r="OM99" s="30">
        <v>0</v>
      </c>
      <c r="ON99" s="30">
        <v>0</v>
      </c>
      <c r="OO99" s="30">
        <v>3689824</v>
      </c>
      <c r="OP99" s="30">
        <v>3689824</v>
      </c>
      <c r="OQ99" s="30">
        <v>0</v>
      </c>
      <c r="OR99" s="30">
        <v>0</v>
      </c>
      <c r="OS99" s="30">
        <v>1168099243</v>
      </c>
      <c r="OT99" s="30">
        <v>1140850821</v>
      </c>
      <c r="OU99" s="30">
        <v>1053906821</v>
      </c>
      <c r="OV99" s="30">
        <v>0</v>
      </c>
      <c r="OW99" s="30">
        <v>1053906821</v>
      </c>
      <c r="OX99" s="30">
        <v>0</v>
      </c>
      <c r="OY99" s="30">
        <v>0</v>
      </c>
      <c r="OZ99" s="30">
        <v>27248422</v>
      </c>
      <c r="PA99" s="30">
        <v>0</v>
      </c>
      <c r="PB99" s="30">
        <v>0</v>
      </c>
      <c r="PC99" s="30">
        <v>0</v>
      </c>
      <c r="PD99" s="30">
        <v>0</v>
      </c>
      <c r="PE99" s="30">
        <v>0</v>
      </c>
      <c r="PF99" s="30">
        <v>0</v>
      </c>
      <c r="PG99" s="30">
        <v>0</v>
      </c>
      <c r="PH99" s="30">
        <v>0</v>
      </c>
      <c r="PI99" s="30">
        <v>0</v>
      </c>
      <c r="PJ99" s="30">
        <v>0</v>
      </c>
      <c r="PK99" s="30">
        <v>0</v>
      </c>
      <c r="PL99" s="30">
        <v>0</v>
      </c>
      <c r="PM99" s="30">
        <v>27248422</v>
      </c>
      <c r="PN99" s="30">
        <v>27248422</v>
      </c>
      <c r="PO99" s="30">
        <v>0</v>
      </c>
      <c r="PP99" s="30">
        <v>0</v>
      </c>
      <c r="PQ99" s="30">
        <v>0</v>
      </c>
      <c r="PR99" s="30">
        <v>0</v>
      </c>
      <c r="PS99" s="30">
        <v>0</v>
      </c>
      <c r="PT99" s="30">
        <f t="shared" si="41"/>
        <v>365019731</v>
      </c>
      <c r="PU99" s="30">
        <v>365019731</v>
      </c>
      <c r="PV99" s="30">
        <v>0</v>
      </c>
      <c r="PW99" s="30">
        <v>0</v>
      </c>
      <c r="PX99" s="30">
        <v>0</v>
      </c>
      <c r="PY99" s="30">
        <v>0</v>
      </c>
      <c r="PZ99" s="30">
        <v>0</v>
      </c>
      <c r="QA99" s="30">
        <v>0</v>
      </c>
      <c r="QB99" s="30">
        <v>0</v>
      </c>
      <c r="QC99" s="30">
        <v>0</v>
      </c>
      <c r="QD99" s="30">
        <v>0</v>
      </c>
      <c r="QE99" s="30">
        <v>0</v>
      </c>
      <c r="QF99" s="30">
        <v>0</v>
      </c>
      <c r="QG99" s="30">
        <v>0</v>
      </c>
      <c r="QH99" s="30">
        <v>0</v>
      </c>
      <c r="QI99" s="30">
        <v>0</v>
      </c>
      <c r="QJ99" s="30">
        <v>0</v>
      </c>
      <c r="QK99" s="30">
        <v>0</v>
      </c>
      <c r="QL99" s="30">
        <v>0</v>
      </c>
      <c r="QM99" s="30">
        <v>0</v>
      </c>
      <c r="QN99" s="30">
        <v>0</v>
      </c>
      <c r="QO99" s="30">
        <v>65963894625</v>
      </c>
      <c r="QP99" s="30">
        <v>3594006829</v>
      </c>
      <c r="QQ99" s="30">
        <v>37433703</v>
      </c>
      <c r="QR99" s="30">
        <v>13522403</v>
      </c>
      <c r="QS99" s="30">
        <v>23911300</v>
      </c>
      <c r="QT99" s="30">
        <v>0</v>
      </c>
      <c r="QU99" s="30">
        <v>0</v>
      </c>
      <c r="QV99" s="30">
        <v>0</v>
      </c>
      <c r="QW99" s="30">
        <v>1063674751</v>
      </c>
      <c r="QX99" s="30">
        <v>1062356292</v>
      </c>
      <c r="QY99" s="30">
        <v>1318459</v>
      </c>
      <c r="QZ99" s="30">
        <v>2492898375</v>
      </c>
      <c r="RA99" s="30">
        <v>0</v>
      </c>
      <c r="RB99" s="30">
        <v>52000000000</v>
      </c>
      <c r="RC99" s="30">
        <v>52000000000</v>
      </c>
      <c r="RD99" s="30">
        <v>52000000000</v>
      </c>
      <c r="RE99" s="30">
        <v>0</v>
      </c>
      <c r="RF99" s="30">
        <v>0</v>
      </c>
      <c r="RG99" s="30">
        <v>0</v>
      </c>
      <c r="RH99" s="30">
        <v>0</v>
      </c>
      <c r="RI99" s="30">
        <v>10369887796</v>
      </c>
      <c r="RJ99" s="30">
        <v>10139009490</v>
      </c>
      <c r="RK99" s="30">
        <v>10139009490</v>
      </c>
      <c r="RL99" s="30">
        <v>7383488998</v>
      </c>
      <c r="RM99" s="30">
        <v>211111608</v>
      </c>
      <c r="RN99" s="30">
        <v>102373849</v>
      </c>
      <c r="RO99" s="30">
        <v>1024665</v>
      </c>
      <c r="RP99" s="30">
        <v>0</v>
      </c>
      <c r="RQ99" s="30">
        <v>0</v>
      </c>
      <c r="RR99" s="30">
        <v>0</v>
      </c>
      <c r="RS99" s="30">
        <v>0</v>
      </c>
      <c r="RT99" s="30">
        <v>0</v>
      </c>
      <c r="RU99" s="30">
        <v>0</v>
      </c>
      <c r="RV99" s="30">
        <v>7285870</v>
      </c>
      <c r="RW99" s="30">
        <v>195880</v>
      </c>
      <c r="RX99" s="30">
        <v>0</v>
      </c>
      <c r="RY99" s="30">
        <v>201284</v>
      </c>
      <c r="RZ99" s="30">
        <v>0</v>
      </c>
      <c r="SA99" s="30">
        <v>0</v>
      </c>
      <c r="SB99" s="30">
        <v>0</v>
      </c>
      <c r="SC99" s="30">
        <v>989520</v>
      </c>
      <c r="SD99" s="30">
        <v>0</v>
      </c>
      <c r="SE99" s="30">
        <v>0</v>
      </c>
      <c r="SF99" s="30">
        <v>0</v>
      </c>
      <c r="SG99" s="30">
        <v>0</v>
      </c>
      <c r="SH99" s="30">
        <v>55955608</v>
      </c>
      <c r="SI99" s="30">
        <v>0</v>
      </c>
      <c r="SJ99" s="30">
        <v>38717</v>
      </c>
      <c r="SK99" s="30">
        <v>1818405151</v>
      </c>
      <c r="SL99" s="30">
        <v>1818405151</v>
      </c>
      <c r="SM99" s="30">
        <v>0</v>
      </c>
      <c r="SN99" s="30">
        <v>323678703</v>
      </c>
      <c r="SO99" s="30">
        <v>3136</v>
      </c>
      <c r="SP99" s="30">
        <v>0</v>
      </c>
      <c r="SQ99" s="30">
        <v>0</v>
      </c>
      <c r="SR99" s="30">
        <v>141002646</v>
      </c>
      <c r="SS99" s="30">
        <v>66574618</v>
      </c>
      <c r="ST99" s="30">
        <v>0</v>
      </c>
      <c r="SU99" s="30">
        <v>0</v>
      </c>
      <c r="SV99" s="30">
        <v>0</v>
      </c>
      <c r="SW99" s="30">
        <v>0</v>
      </c>
      <c r="SX99" s="30">
        <v>0</v>
      </c>
      <c r="SY99" s="30">
        <v>0</v>
      </c>
      <c r="SZ99" s="30">
        <v>0</v>
      </c>
      <c r="TA99" s="30">
        <v>0</v>
      </c>
      <c r="TB99" s="30">
        <v>0</v>
      </c>
      <c r="TC99" s="30">
        <v>0</v>
      </c>
      <c r="TD99" s="30">
        <v>0</v>
      </c>
      <c r="TE99" s="30">
        <v>0</v>
      </c>
      <c r="TF99" s="30">
        <v>0</v>
      </c>
      <c r="TG99" s="30">
        <v>0</v>
      </c>
      <c r="TH99" s="30">
        <v>0</v>
      </c>
      <c r="TI99" s="30">
        <f t="shared" si="39"/>
        <v>314510122</v>
      </c>
      <c r="TJ99" s="30">
        <f t="shared" si="31"/>
        <v>0</v>
      </c>
      <c r="TK99" s="30">
        <v>0</v>
      </c>
      <c r="TL99" s="30">
        <v>0</v>
      </c>
      <c r="TM99" s="30">
        <v>0</v>
      </c>
      <c r="TN99" s="30">
        <v>0</v>
      </c>
      <c r="TO99" s="30">
        <v>0</v>
      </c>
      <c r="TP99" s="30">
        <v>0</v>
      </c>
      <c r="TQ99" s="30">
        <v>0</v>
      </c>
      <c r="TR99" s="30">
        <v>0</v>
      </c>
      <c r="TS99" s="30">
        <v>0</v>
      </c>
      <c r="TT99" s="30">
        <v>0</v>
      </c>
      <c r="TU99" s="30">
        <v>230878306</v>
      </c>
      <c r="TV99" s="30">
        <v>0</v>
      </c>
      <c r="TW99" s="30">
        <v>60645730</v>
      </c>
      <c r="TX99" s="30">
        <v>0</v>
      </c>
      <c r="TY99" s="30">
        <v>170232576</v>
      </c>
      <c r="TZ99" s="30">
        <v>0</v>
      </c>
      <c r="UA99" s="30">
        <v>0</v>
      </c>
      <c r="UB99" s="30">
        <v>0</v>
      </c>
      <c r="UC99" s="30">
        <v>0</v>
      </c>
      <c r="UD99" s="30">
        <v>0</v>
      </c>
      <c r="UE99" s="30">
        <v>0</v>
      </c>
      <c r="UF99" s="30">
        <v>0</v>
      </c>
      <c r="UG99" s="30">
        <v>261684384409</v>
      </c>
      <c r="UH99" s="1">
        <v>3809929137701.0898</v>
      </c>
      <c r="UI99" s="1">
        <f>UH99-SUM($UG$88:UG99)</f>
        <v>0</v>
      </c>
    </row>
    <row r="100" spans="2:555">
      <c r="B100" s="58">
        <v>41275</v>
      </c>
      <c r="C100" s="42">
        <v>147220764880</v>
      </c>
      <c r="D100" s="42">
        <v>82536692936</v>
      </c>
      <c r="E100" s="42">
        <v>70108670652</v>
      </c>
      <c r="F100" s="42">
        <v>12134322</v>
      </c>
      <c r="G100" s="42">
        <v>1302120</v>
      </c>
      <c r="H100" s="42">
        <v>32227689574</v>
      </c>
      <c r="I100" s="42">
        <v>27899510864.2118</v>
      </c>
      <c r="J100" s="42">
        <v>4005901814.0481997</v>
      </c>
      <c r="K100" s="42">
        <v>322276895.74000001</v>
      </c>
      <c r="L100" s="42">
        <v>2129757593</v>
      </c>
      <c r="M100" s="42">
        <v>27965885201</v>
      </c>
      <c r="N100" s="42">
        <v>27686226348.990002</v>
      </c>
      <c r="O100" s="42">
        <v>279658852.00999999</v>
      </c>
      <c r="P100" s="42">
        <v>2431702046</v>
      </c>
      <c r="Q100" s="42">
        <v>2950797510</v>
      </c>
      <c r="R100" s="42">
        <v>2389402286</v>
      </c>
      <c r="S100" s="42">
        <v>12428022284</v>
      </c>
      <c r="T100" s="42">
        <v>3618070000</v>
      </c>
      <c r="U100" s="42">
        <v>4256547000</v>
      </c>
      <c r="V100" s="42">
        <v>7874617000</v>
      </c>
      <c r="W100" s="42">
        <v>122293942</v>
      </c>
      <c r="X100" s="42">
        <v>698613299</v>
      </c>
      <c r="Y100" s="42">
        <v>147633378</v>
      </c>
      <c r="Z100" s="42">
        <v>0</v>
      </c>
      <c r="AA100" s="42">
        <v>0</v>
      </c>
      <c r="AB100" s="42">
        <v>71033755</v>
      </c>
      <c r="AC100" s="42">
        <v>34454582</v>
      </c>
      <c r="AD100" s="42">
        <v>3392275717</v>
      </c>
      <c r="AE100" s="42">
        <v>87100611</v>
      </c>
      <c r="AF100" s="42">
        <v>0</v>
      </c>
      <c r="AG100" s="42">
        <v>87100611</v>
      </c>
      <c r="AH100" s="42">
        <v>0</v>
      </c>
      <c r="AI100" s="42">
        <v>64684071944</v>
      </c>
      <c r="AJ100" s="42">
        <v>533027062</v>
      </c>
      <c r="AK100" s="42">
        <v>44231246</v>
      </c>
      <c r="AL100" s="42">
        <v>660283</v>
      </c>
      <c r="AM100" s="42">
        <v>488135533</v>
      </c>
      <c r="AN100" s="42">
        <v>0</v>
      </c>
      <c r="AO100" s="42">
        <v>1543140257</v>
      </c>
      <c r="AP100" s="42">
        <v>1453527798</v>
      </c>
      <c r="AQ100" s="42">
        <v>7466139</v>
      </c>
      <c r="AR100" s="42">
        <v>13563418</v>
      </c>
      <c r="AS100" s="42">
        <v>0</v>
      </c>
      <c r="AT100" s="42">
        <v>68582902</v>
      </c>
      <c r="AU100" s="42">
        <v>0</v>
      </c>
      <c r="AV100" s="42">
        <v>0</v>
      </c>
      <c r="AW100" s="42">
        <v>0</v>
      </c>
      <c r="AX100" s="42">
        <v>0</v>
      </c>
      <c r="AY100" s="42">
        <v>0</v>
      </c>
      <c r="AZ100" s="42">
        <v>0</v>
      </c>
      <c r="BA100" s="42">
        <v>0</v>
      </c>
      <c r="BB100" s="42">
        <v>0</v>
      </c>
      <c r="BC100" s="42">
        <v>0</v>
      </c>
      <c r="BD100" s="42">
        <v>2570795401</v>
      </c>
      <c r="BE100" s="42">
        <v>498760</v>
      </c>
      <c r="BF100" s="42">
        <v>1397003854</v>
      </c>
      <c r="BG100" s="42">
        <v>616247139</v>
      </c>
      <c r="BH100" s="42">
        <v>97225</v>
      </c>
      <c r="BI100" s="42">
        <v>29251</v>
      </c>
      <c r="BJ100" s="42">
        <v>3652</v>
      </c>
      <c r="BK100" s="42">
        <v>185706868</v>
      </c>
      <c r="BL100" s="42">
        <v>6759224</v>
      </c>
      <c r="BM100" s="42">
        <v>0</v>
      </c>
      <c r="BN100" s="42">
        <v>504449</v>
      </c>
      <c r="BO100" s="42">
        <v>4490776</v>
      </c>
      <c r="BP100" s="42">
        <v>0</v>
      </c>
      <c r="BQ100" s="42">
        <v>0</v>
      </c>
      <c r="BR100" s="42">
        <v>103886544</v>
      </c>
      <c r="BS100" s="42">
        <v>255567659</v>
      </c>
      <c r="BT100" s="42">
        <v>107887345</v>
      </c>
      <c r="BU100" s="42">
        <v>1656678</v>
      </c>
      <c r="BV100" s="42">
        <v>0</v>
      </c>
      <c r="BW100" s="42">
        <v>68472</v>
      </c>
      <c r="BX100" s="42">
        <v>130153</v>
      </c>
      <c r="BY100" s="42">
        <v>106032042</v>
      </c>
      <c r="BZ100" s="42">
        <v>0</v>
      </c>
      <c r="CA100" s="42">
        <v>0</v>
      </c>
      <c r="CB100" s="42">
        <v>0</v>
      </c>
      <c r="CC100" s="42">
        <v>4782591752</v>
      </c>
      <c r="CD100" s="42">
        <v>3326149</v>
      </c>
      <c r="CE100" s="42">
        <v>4665344737</v>
      </c>
      <c r="CF100" s="42">
        <v>161255532</v>
      </c>
      <c r="CG100" s="42">
        <v>2672837570</v>
      </c>
      <c r="CH100" s="42">
        <v>108638293</v>
      </c>
      <c r="CI100" s="42">
        <v>28116837</v>
      </c>
      <c r="CJ100" s="42">
        <v>370981</v>
      </c>
      <c r="CK100" s="42">
        <v>18028164</v>
      </c>
      <c r="CL100" s="42">
        <v>2873564</v>
      </c>
      <c r="CM100" s="42">
        <v>1156075</v>
      </c>
      <c r="CN100" s="42">
        <v>500506</v>
      </c>
      <c r="CO100" s="42">
        <v>122505</v>
      </c>
      <c r="CP100" s="42">
        <v>5065042</v>
      </c>
      <c r="CQ100" s="42">
        <v>0</v>
      </c>
      <c r="CR100" s="42">
        <v>0</v>
      </c>
      <c r="CS100" s="42">
        <v>1438042465</v>
      </c>
      <c r="CT100" s="42">
        <v>444643676</v>
      </c>
      <c r="CU100" s="42">
        <v>0</v>
      </c>
      <c r="CV100" s="42">
        <v>30477380</v>
      </c>
      <c r="CW100" s="42">
        <v>10511081</v>
      </c>
      <c r="CX100" s="42">
        <v>2314620</v>
      </c>
      <c r="CY100" s="42">
        <v>0</v>
      </c>
      <c r="CZ100" s="42">
        <v>925534956</v>
      </c>
      <c r="DA100" s="42">
        <v>770062618</v>
      </c>
      <c r="DB100" s="42">
        <v>124770202</v>
      </c>
      <c r="DC100" s="42">
        <v>0</v>
      </c>
      <c r="DD100" s="42">
        <v>30702136</v>
      </c>
      <c r="DE100" s="42">
        <v>0</v>
      </c>
      <c r="DF100" s="42">
        <v>14716763</v>
      </c>
      <c r="DG100" s="42">
        <v>9843989</v>
      </c>
      <c r="DH100" s="42">
        <v>0</v>
      </c>
      <c r="DI100" s="42">
        <v>2804497</v>
      </c>
      <c r="DJ100" s="42">
        <v>0</v>
      </c>
      <c r="DK100" s="42">
        <v>2804497</v>
      </c>
      <c r="DL100" s="42">
        <v>0</v>
      </c>
      <c r="DM100" s="42">
        <v>625818599</v>
      </c>
      <c r="DN100" s="42">
        <v>32172242</v>
      </c>
      <c r="DO100" s="42">
        <v>10580944</v>
      </c>
      <c r="DP100" s="42">
        <v>944315</v>
      </c>
      <c r="DQ100" s="42">
        <v>9636629</v>
      </c>
      <c r="DR100" s="42">
        <v>539011302</v>
      </c>
      <c r="DS100" s="42">
        <v>17021875</v>
      </c>
      <c r="DT100" s="42">
        <v>15824837</v>
      </c>
      <c r="DU100" s="42">
        <v>1178065</v>
      </c>
      <c r="DV100" s="42">
        <v>18973</v>
      </c>
      <c r="DW100" s="42">
        <v>11657800</v>
      </c>
      <c r="DX100" s="42">
        <v>2892800</v>
      </c>
      <c r="DY100" s="42">
        <v>0</v>
      </c>
      <c r="DZ100" s="42">
        <v>0</v>
      </c>
      <c r="EA100" s="42">
        <v>8765000</v>
      </c>
      <c r="EB100" s="42">
        <v>0</v>
      </c>
      <c r="EC100" s="42">
        <v>7093535</v>
      </c>
      <c r="ED100" s="42">
        <v>53395</v>
      </c>
      <c r="EE100" s="42">
        <v>7025200</v>
      </c>
      <c r="EF100" s="42">
        <v>14940</v>
      </c>
      <c r="EG100" s="42">
        <v>27034566</v>
      </c>
      <c r="EH100" s="42">
        <v>26722600</v>
      </c>
      <c r="EI100" s="42">
        <v>311966</v>
      </c>
      <c r="EJ100" s="42">
        <v>0</v>
      </c>
      <c r="EK100" s="42">
        <v>42219550</v>
      </c>
      <c r="EL100" s="42">
        <v>0</v>
      </c>
      <c r="EM100" s="42">
        <v>727161</v>
      </c>
      <c r="EN100" s="42">
        <v>24368502</v>
      </c>
      <c r="EO100" s="42">
        <v>912786</v>
      </c>
      <c r="EP100" s="42">
        <v>136578</v>
      </c>
      <c r="EQ100" s="42">
        <v>0</v>
      </c>
      <c r="ER100" s="42">
        <v>58216</v>
      </c>
      <c r="ES100" s="42">
        <v>582156</v>
      </c>
      <c r="ET100" s="42">
        <v>135836</v>
      </c>
      <c r="EU100" s="42">
        <v>3584591</v>
      </c>
      <c r="EV100" s="42">
        <v>1866544</v>
      </c>
      <c r="EW100" s="42">
        <v>39344011</v>
      </c>
      <c r="EX100" s="42">
        <v>0</v>
      </c>
      <c r="EY100" s="42">
        <v>450904</v>
      </c>
      <c r="EZ100" s="42">
        <v>31360059</v>
      </c>
      <c r="FA100" s="42">
        <v>7533048</v>
      </c>
      <c r="FB100" s="42">
        <v>0</v>
      </c>
      <c r="FC100" s="42">
        <v>203940</v>
      </c>
      <c r="FD100" s="42">
        <v>0</v>
      </c>
      <c r="FE100" s="42">
        <v>0</v>
      </c>
      <c r="FF100" s="42">
        <v>362976441</v>
      </c>
      <c r="FG100" s="42">
        <v>44054111</v>
      </c>
      <c r="FH100" s="42">
        <v>1357712</v>
      </c>
      <c r="FI100" s="42">
        <v>22313200</v>
      </c>
      <c r="FJ100" s="42">
        <v>19500055</v>
      </c>
      <c r="FK100" s="42">
        <v>1503223</v>
      </c>
      <c r="FL100" s="42">
        <v>0</v>
      </c>
      <c r="FM100" s="42">
        <v>0</v>
      </c>
      <c r="FN100" s="42">
        <v>0</v>
      </c>
      <c r="FO100" s="42">
        <v>17996832</v>
      </c>
      <c r="FP100" s="42">
        <v>883144</v>
      </c>
      <c r="FQ100" s="42">
        <v>0</v>
      </c>
      <c r="FR100" s="42">
        <v>155959207</v>
      </c>
      <c r="FS100" s="42">
        <v>70832182</v>
      </c>
      <c r="FT100" s="42">
        <v>249054</v>
      </c>
      <c r="FU100" s="42">
        <v>38740530</v>
      </c>
      <c r="FV100" s="42">
        <v>18332396</v>
      </c>
      <c r="FW100" s="42">
        <v>14431965</v>
      </c>
      <c r="FX100" s="42">
        <v>3900431</v>
      </c>
      <c r="FY100" s="42">
        <v>0</v>
      </c>
      <c r="FZ100" s="42">
        <v>39552</v>
      </c>
      <c r="GA100" s="42">
        <v>11112650</v>
      </c>
      <c r="GB100" s="42">
        <v>2358000</v>
      </c>
      <c r="GC100" s="42">
        <v>2037910</v>
      </c>
      <c r="GD100" s="42">
        <v>0</v>
      </c>
      <c r="GE100" s="42">
        <v>2037910</v>
      </c>
      <c r="GF100" s="42">
        <v>0</v>
      </c>
      <c r="GG100" s="42">
        <v>0</v>
      </c>
      <c r="GH100" s="42">
        <v>6823500</v>
      </c>
      <c r="GI100" s="42">
        <v>52867645</v>
      </c>
      <c r="GJ100" s="42">
        <v>52867645</v>
      </c>
      <c r="GK100" s="42">
        <v>0</v>
      </c>
      <c r="GL100" s="42">
        <v>23397970</v>
      </c>
      <c r="GM100" s="42">
        <v>5773482</v>
      </c>
      <c r="GN100" s="42">
        <v>2904000</v>
      </c>
      <c r="GO100" s="42">
        <v>0</v>
      </c>
      <c r="GP100" s="42">
        <v>0</v>
      </c>
      <c r="GQ100" s="42">
        <v>5478799</v>
      </c>
      <c r="GR100" s="42">
        <v>6878</v>
      </c>
      <c r="GS100" s="42">
        <v>0</v>
      </c>
      <c r="GT100" s="42">
        <v>9234811</v>
      </c>
      <c r="GU100" s="42">
        <v>277866000</v>
      </c>
      <c r="GV100" s="42">
        <v>0</v>
      </c>
      <c r="GW100" s="42">
        <v>0</v>
      </c>
      <c r="GX100" s="42">
        <v>0</v>
      </c>
      <c r="GY100" s="42">
        <v>0</v>
      </c>
      <c r="GZ100" s="42">
        <v>277866000</v>
      </c>
      <c r="HA100" s="42">
        <v>0</v>
      </c>
      <c r="HB100" s="42">
        <v>0</v>
      </c>
      <c r="HC100" s="42">
        <v>0</v>
      </c>
      <c r="HD100" s="42">
        <v>0</v>
      </c>
      <c r="HE100" s="42">
        <v>0</v>
      </c>
      <c r="HF100" s="42">
        <v>0</v>
      </c>
      <c r="HG100" s="42">
        <v>0</v>
      </c>
      <c r="HH100" s="42">
        <f t="shared" si="34"/>
        <v>201643500</v>
      </c>
      <c r="HI100" s="42">
        <f t="shared" si="35"/>
        <v>76222500</v>
      </c>
      <c r="HJ100" s="42">
        <v>201643500</v>
      </c>
      <c r="HK100" s="42">
        <v>76222500</v>
      </c>
      <c r="HL100" s="42">
        <v>0</v>
      </c>
      <c r="HM100" s="42">
        <v>0</v>
      </c>
      <c r="HN100" s="42">
        <v>0</v>
      </c>
      <c r="HO100" s="42">
        <v>0</v>
      </c>
      <c r="HP100" s="42">
        <v>256454040</v>
      </c>
      <c r="HQ100" s="42">
        <v>3118700</v>
      </c>
      <c r="HR100" s="42">
        <v>4725350</v>
      </c>
      <c r="HS100" s="42">
        <v>21488722</v>
      </c>
      <c r="HT100" s="42">
        <v>227121268</v>
      </c>
      <c r="HU100" s="42">
        <v>0</v>
      </c>
      <c r="HV100" s="42">
        <v>0</v>
      </c>
      <c r="HW100" s="42">
        <v>0</v>
      </c>
      <c r="HX100" s="42">
        <f t="shared" si="36"/>
        <v>201643500</v>
      </c>
      <c r="HY100" s="42">
        <f t="shared" si="37"/>
        <v>76222500</v>
      </c>
      <c r="HZ100" s="42">
        <v>49079868893</v>
      </c>
      <c r="IA100" s="42">
        <v>46766019710</v>
      </c>
      <c r="IB100" s="42">
        <v>46071170850</v>
      </c>
      <c r="IC100" s="42">
        <v>0</v>
      </c>
      <c r="ID100" s="42">
        <v>0</v>
      </c>
      <c r="IE100" s="42">
        <v>0</v>
      </c>
      <c r="IF100" s="42">
        <v>0</v>
      </c>
      <c r="IG100" s="42">
        <v>40881552433</v>
      </c>
      <c r="IH100" s="42">
        <v>40881552433</v>
      </c>
      <c r="II100" s="42">
        <v>0</v>
      </c>
      <c r="IJ100" s="42">
        <v>0</v>
      </c>
      <c r="IK100" s="42">
        <v>0</v>
      </c>
      <c r="IL100" s="42">
        <v>0</v>
      </c>
      <c r="IM100" s="42">
        <v>0</v>
      </c>
      <c r="IN100" s="42">
        <v>0</v>
      </c>
      <c r="IO100" s="42">
        <v>0</v>
      </c>
      <c r="IP100" s="42">
        <v>0</v>
      </c>
      <c r="IQ100" s="42">
        <v>3958360075</v>
      </c>
      <c r="IR100" s="42">
        <v>0</v>
      </c>
      <c r="IS100" s="42">
        <v>351854229</v>
      </c>
      <c r="IT100" s="42">
        <v>263890672</v>
      </c>
      <c r="IU100" s="42">
        <v>3342615174</v>
      </c>
      <c r="IV100" s="42">
        <v>0</v>
      </c>
      <c r="IW100" s="42">
        <v>238559382</v>
      </c>
      <c r="IX100" s="42">
        <v>992698960</v>
      </c>
      <c r="IY100" s="42">
        <v>0</v>
      </c>
      <c r="IZ100" s="42">
        <v>0</v>
      </c>
      <c r="JA100" s="42">
        <v>0</v>
      </c>
      <c r="JB100" s="42">
        <v>0</v>
      </c>
      <c r="JC100" s="42">
        <v>0</v>
      </c>
      <c r="JD100" s="42">
        <v>0</v>
      </c>
      <c r="JE100" s="42">
        <v>0</v>
      </c>
      <c r="JF100" s="42">
        <v>0</v>
      </c>
      <c r="JG100" s="42">
        <v>0</v>
      </c>
      <c r="JH100" s="42">
        <v>0</v>
      </c>
      <c r="JI100" s="42">
        <v>0</v>
      </c>
      <c r="JJ100" s="59">
        <v>0</v>
      </c>
      <c r="JK100" s="59">
        <v>0</v>
      </c>
      <c r="JL100" s="59"/>
      <c r="JM100" s="42">
        <v>694848860</v>
      </c>
      <c r="JN100" s="42">
        <v>24256881</v>
      </c>
      <c r="JO100" s="42">
        <v>670591979</v>
      </c>
      <c r="JP100" s="42">
        <v>39450511</v>
      </c>
      <c r="JQ100" s="42">
        <v>39450511</v>
      </c>
      <c r="JR100" s="42">
        <v>0</v>
      </c>
      <c r="JS100" s="42">
        <v>0</v>
      </c>
      <c r="JT100" s="42">
        <v>0</v>
      </c>
      <c r="JU100" s="42">
        <v>0</v>
      </c>
      <c r="JV100" s="42">
        <v>0</v>
      </c>
      <c r="JW100" s="42">
        <v>0</v>
      </c>
      <c r="JX100" s="42">
        <v>0</v>
      </c>
      <c r="JY100" s="42">
        <v>0</v>
      </c>
      <c r="JZ100" s="42">
        <v>0</v>
      </c>
      <c r="KA100" s="42">
        <v>0</v>
      </c>
      <c r="KB100" s="42">
        <v>0</v>
      </c>
      <c r="KC100" s="42">
        <v>0</v>
      </c>
      <c r="KD100" s="42">
        <v>0</v>
      </c>
      <c r="KE100" s="42">
        <v>0</v>
      </c>
      <c r="KF100" s="42">
        <v>0</v>
      </c>
      <c r="KG100" s="42">
        <v>0</v>
      </c>
      <c r="KH100" s="42">
        <v>0</v>
      </c>
      <c r="KI100" s="42">
        <v>0</v>
      </c>
      <c r="KJ100" s="42">
        <v>0</v>
      </c>
      <c r="KK100" s="42">
        <v>0</v>
      </c>
      <c r="KL100" s="42">
        <v>0</v>
      </c>
      <c r="KM100" s="42">
        <v>2274398672</v>
      </c>
      <c r="KN100" s="42">
        <v>1338327361</v>
      </c>
      <c r="KO100" s="42">
        <v>36231368</v>
      </c>
      <c r="KP100" s="42">
        <v>4578320</v>
      </c>
      <c r="KQ100" s="42">
        <v>0</v>
      </c>
      <c r="KR100" s="42">
        <v>0</v>
      </c>
      <c r="KS100" s="42">
        <v>1653640</v>
      </c>
      <c r="KT100" s="42">
        <v>3458261</v>
      </c>
      <c r="KU100" s="42">
        <v>0</v>
      </c>
      <c r="KV100" s="42">
        <v>59983490</v>
      </c>
      <c r="KW100" s="42">
        <v>0</v>
      </c>
      <c r="KX100" s="42">
        <v>37977</v>
      </c>
      <c r="KY100" s="42">
        <v>3163831</v>
      </c>
      <c r="KZ100" s="42">
        <v>6689148</v>
      </c>
      <c r="LA100" s="42">
        <v>4649995</v>
      </c>
      <c r="LB100" s="42">
        <v>2579068</v>
      </c>
      <c r="LC100" s="42">
        <v>2349401</v>
      </c>
      <c r="LD100" s="42">
        <v>378726197</v>
      </c>
      <c r="LE100" s="42">
        <v>116533</v>
      </c>
      <c r="LF100" s="42">
        <v>3921626</v>
      </c>
      <c r="LG100" s="42">
        <v>0</v>
      </c>
      <c r="LH100" s="42">
        <v>3138798</v>
      </c>
      <c r="LI100" s="42">
        <v>22898425</v>
      </c>
      <c r="LJ100" s="42">
        <v>0</v>
      </c>
      <c r="LK100" s="42">
        <v>0</v>
      </c>
      <c r="LL100" s="42">
        <v>0</v>
      </c>
      <c r="LM100" s="42">
        <v>1670887</v>
      </c>
      <c r="LN100" s="42">
        <v>1503404</v>
      </c>
      <c r="LO100" s="42">
        <v>35673527</v>
      </c>
      <c r="LP100" s="42">
        <v>0</v>
      </c>
      <c r="LQ100" s="42">
        <v>70533011</v>
      </c>
      <c r="LR100" s="42">
        <v>890119</v>
      </c>
      <c r="LS100" s="42">
        <v>114563574</v>
      </c>
      <c r="LT100" s="42">
        <v>0</v>
      </c>
      <c r="LU100" s="42">
        <v>103882666</v>
      </c>
      <c r="LV100" s="42">
        <v>180571</v>
      </c>
      <c r="LW100" s="42">
        <v>5097477</v>
      </c>
      <c r="LX100" s="42">
        <v>1150109</v>
      </c>
      <c r="LY100" s="42">
        <v>0</v>
      </c>
      <c r="LZ100" s="42">
        <v>18201195</v>
      </c>
      <c r="MA100" s="42">
        <v>0</v>
      </c>
      <c r="MB100" s="42">
        <v>43715577</v>
      </c>
      <c r="MC100" s="42">
        <v>0</v>
      </c>
      <c r="MD100" s="42">
        <v>0</v>
      </c>
      <c r="ME100" s="42">
        <v>0</v>
      </c>
      <c r="MF100" s="42">
        <v>0</v>
      </c>
      <c r="MG100" s="42">
        <v>0</v>
      </c>
      <c r="MH100" s="42">
        <v>0</v>
      </c>
      <c r="MI100" s="42">
        <v>0</v>
      </c>
      <c r="MJ100" s="42">
        <v>4833116</v>
      </c>
      <c r="MK100" s="42">
        <v>0</v>
      </c>
      <c r="ML100" s="42">
        <v>0</v>
      </c>
      <c r="MM100" s="42">
        <v>0</v>
      </c>
      <c r="MN100" s="42">
        <v>0</v>
      </c>
      <c r="MO100" s="42">
        <v>0</v>
      </c>
      <c r="MP100" s="42">
        <v>0</v>
      </c>
      <c r="MQ100" s="42">
        <v>335642045</v>
      </c>
      <c r="MR100" s="42">
        <v>0</v>
      </c>
      <c r="MS100" s="42">
        <v>3146181100</v>
      </c>
      <c r="MT100" s="42">
        <v>1567347751</v>
      </c>
      <c r="MU100" s="42">
        <v>1394163410</v>
      </c>
      <c r="MV100" s="42">
        <v>0</v>
      </c>
      <c r="MW100" s="42">
        <v>0</v>
      </c>
      <c r="MX100" s="42">
        <v>0</v>
      </c>
      <c r="MY100" s="42">
        <v>0</v>
      </c>
      <c r="MZ100" s="42">
        <v>0</v>
      </c>
      <c r="NA100" s="42">
        <v>0</v>
      </c>
      <c r="NB100" s="42">
        <v>0</v>
      </c>
      <c r="NC100" s="42">
        <v>0</v>
      </c>
      <c r="ND100" s="42">
        <v>0</v>
      </c>
      <c r="NE100" s="42">
        <v>0</v>
      </c>
      <c r="NF100" s="42">
        <v>0</v>
      </c>
      <c r="NG100" s="42">
        <v>1394163410</v>
      </c>
      <c r="NH100" s="42">
        <v>0</v>
      </c>
      <c r="NI100" s="42">
        <v>0</v>
      </c>
      <c r="NJ100" s="42">
        <v>0</v>
      </c>
      <c r="NK100" s="42">
        <v>0</v>
      </c>
      <c r="NL100" s="42">
        <v>0</v>
      </c>
      <c r="NM100" s="42">
        <v>173184341</v>
      </c>
      <c r="NN100" s="42">
        <v>0</v>
      </c>
      <c r="NO100" s="42">
        <v>0</v>
      </c>
      <c r="NP100" s="42">
        <v>0</v>
      </c>
      <c r="NQ100" s="42">
        <v>0</v>
      </c>
      <c r="NR100" s="42">
        <v>0</v>
      </c>
      <c r="NS100" s="42">
        <v>0</v>
      </c>
      <c r="NT100" s="42">
        <v>173184341</v>
      </c>
      <c r="NU100" s="42">
        <v>173184341</v>
      </c>
      <c r="NV100" s="42">
        <v>0</v>
      </c>
      <c r="NW100" s="42">
        <v>0</v>
      </c>
      <c r="NX100" s="42">
        <v>0</v>
      </c>
      <c r="NY100" s="42">
        <v>0</v>
      </c>
      <c r="NZ100" s="42">
        <v>0</v>
      </c>
      <c r="OA100" s="42">
        <v>413028856</v>
      </c>
      <c r="OB100" s="42">
        <v>409324986</v>
      </c>
      <c r="OC100" s="42">
        <v>409324986</v>
      </c>
      <c r="OD100" s="42">
        <v>409324986</v>
      </c>
      <c r="OE100" s="42">
        <v>0</v>
      </c>
      <c r="OF100" s="42">
        <v>0</v>
      </c>
      <c r="OG100" s="42">
        <v>0</v>
      </c>
      <c r="OH100" s="42">
        <v>0</v>
      </c>
      <c r="OI100" s="42">
        <v>0</v>
      </c>
      <c r="OJ100" s="42">
        <v>3703870</v>
      </c>
      <c r="OK100" s="42">
        <v>0</v>
      </c>
      <c r="OL100" s="42">
        <v>0</v>
      </c>
      <c r="OM100" s="42">
        <v>0</v>
      </c>
      <c r="ON100" s="42">
        <v>0</v>
      </c>
      <c r="OO100" s="42">
        <v>3703870</v>
      </c>
      <c r="OP100" s="42">
        <v>3703870</v>
      </c>
      <c r="OQ100" s="42">
        <v>0</v>
      </c>
      <c r="OR100" s="42">
        <v>0</v>
      </c>
      <c r="OS100" s="42">
        <v>1165804493</v>
      </c>
      <c r="OT100" s="42">
        <v>1144225754</v>
      </c>
      <c r="OU100" s="42">
        <v>1144225754</v>
      </c>
      <c r="OV100" s="42">
        <v>1144225754</v>
      </c>
      <c r="OW100" s="42">
        <v>0</v>
      </c>
      <c r="OX100" s="42">
        <v>0</v>
      </c>
      <c r="OY100" s="42">
        <v>0</v>
      </c>
      <c r="OZ100" s="42">
        <v>21578739</v>
      </c>
      <c r="PA100" s="42">
        <v>0</v>
      </c>
      <c r="PB100" s="42">
        <v>0</v>
      </c>
      <c r="PC100" s="42">
        <v>0</v>
      </c>
      <c r="PD100" s="42">
        <v>0</v>
      </c>
      <c r="PE100" s="42">
        <v>0</v>
      </c>
      <c r="PF100" s="42">
        <v>0</v>
      </c>
      <c r="PG100" s="42">
        <v>0</v>
      </c>
      <c r="PH100" s="42">
        <v>0</v>
      </c>
      <c r="PI100" s="42">
        <v>0</v>
      </c>
      <c r="PJ100" s="42">
        <v>0</v>
      </c>
      <c r="PK100" s="42">
        <v>0</v>
      </c>
      <c r="PL100" s="42">
        <v>0</v>
      </c>
      <c r="PM100" s="42">
        <v>21578739</v>
      </c>
      <c r="PN100" s="42">
        <v>21578739</v>
      </c>
      <c r="PO100" s="42">
        <v>0</v>
      </c>
      <c r="PP100" s="42">
        <v>0</v>
      </c>
      <c r="PQ100" s="42">
        <v>0</v>
      </c>
      <c r="PR100" s="42">
        <v>0</v>
      </c>
      <c r="PS100" s="42">
        <v>0</v>
      </c>
      <c r="PT100" s="42">
        <f t="shared" si="41"/>
        <v>0</v>
      </c>
      <c r="PU100" s="42">
        <v>0</v>
      </c>
      <c r="PV100" s="42">
        <v>0</v>
      </c>
      <c r="PW100" s="42">
        <v>0</v>
      </c>
      <c r="PX100" s="42">
        <v>0</v>
      </c>
      <c r="PY100" s="42">
        <v>0</v>
      </c>
      <c r="PZ100" s="42">
        <v>0</v>
      </c>
      <c r="QA100" s="42">
        <v>0</v>
      </c>
      <c r="QB100" s="42">
        <v>0</v>
      </c>
      <c r="QC100" s="42">
        <v>0</v>
      </c>
      <c r="QD100" s="42">
        <v>0</v>
      </c>
      <c r="QE100" s="42">
        <v>0</v>
      </c>
      <c r="QF100" s="42">
        <v>0</v>
      </c>
      <c r="QG100" s="42">
        <v>0</v>
      </c>
      <c r="QH100" s="42">
        <v>0</v>
      </c>
      <c r="QI100" s="42">
        <v>0</v>
      </c>
      <c r="QJ100" s="42">
        <v>0</v>
      </c>
      <c r="QK100" s="42">
        <v>0</v>
      </c>
      <c r="QL100" s="42">
        <v>0</v>
      </c>
      <c r="QM100" s="42">
        <v>0</v>
      </c>
      <c r="QN100" s="42">
        <v>0</v>
      </c>
      <c r="QO100" s="42">
        <v>151037860899</v>
      </c>
      <c r="QP100" s="42">
        <v>479976359</v>
      </c>
      <c r="QQ100" s="42">
        <v>211912930</v>
      </c>
      <c r="QR100" s="42">
        <v>14222646</v>
      </c>
      <c r="QS100" s="42">
        <v>197690284</v>
      </c>
      <c r="QT100" s="42">
        <v>0</v>
      </c>
      <c r="QU100" s="42">
        <v>0</v>
      </c>
      <c r="QV100" s="42">
        <v>0</v>
      </c>
      <c r="QW100" s="42">
        <v>268063429</v>
      </c>
      <c r="QX100" s="42">
        <v>266287354</v>
      </c>
      <c r="QY100" s="42">
        <v>1776075</v>
      </c>
      <c r="QZ100" s="42">
        <v>0</v>
      </c>
      <c r="RA100" s="42">
        <v>0</v>
      </c>
      <c r="RB100" s="42">
        <v>0</v>
      </c>
      <c r="RC100" s="42">
        <v>0</v>
      </c>
      <c r="RD100" s="42">
        <v>0</v>
      </c>
      <c r="RE100" s="42">
        <v>0</v>
      </c>
      <c r="RF100" s="42">
        <v>0</v>
      </c>
      <c r="RG100" s="42">
        <v>0</v>
      </c>
      <c r="RH100" s="42">
        <v>0</v>
      </c>
      <c r="RI100" s="42">
        <v>150557884540</v>
      </c>
      <c r="RJ100" s="42">
        <v>5418357004</v>
      </c>
      <c r="RK100" s="42">
        <v>5418357004</v>
      </c>
      <c r="RL100" s="42">
        <v>2744814503</v>
      </c>
      <c r="RM100" s="42">
        <v>154042487</v>
      </c>
      <c r="RN100" s="42">
        <v>90487154</v>
      </c>
      <c r="RO100" s="42">
        <v>993033</v>
      </c>
      <c r="RP100" s="42">
        <v>0</v>
      </c>
      <c r="RQ100" s="42">
        <v>0</v>
      </c>
      <c r="RR100" s="42">
        <v>0</v>
      </c>
      <c r="RS100" s="42">
        <v>0</v>
      </c>
      <c r="RT100" s="42">
        <v>0</v>
      </c>
      <c r="RU100" s="42">
        <v>0</v>
      </c>
      <c r="RV100" s="42">
        <v>6056130</v>
      </c>
      <c r="RW100" s="42">
        <v>282745</v>
      </c>
      <c r="RX100" s="42">
        <v>0</v>
      </c>
      <c r="RY100" s="42">
        <v>0</v>
      </c>
      <c r="RZ100" s="42">
        <v>0</v>
      </c>
      <c r="SA100" s="42">
        <v>0</v>
      </c>
      <c r="SB100" s="42">
        <v>0</v>
      </c>
      <c r="SC100" s="42">
        <v>0</v>
      </c>
      <c r="SD100" s="42">
        <v>0</v>
      </c>
      <c r="SE100" s="42">
        <v>0</v>
      </c>
      <c r="SF100" s="42">
        <v>0</v>
      </c>
      <c r="SG100" s="42">
        <v>316603</v>
      </c>
      <c r="SH100" s="42">
        <v>46413672</v>
      </c>
      <c r="SI100" s="42">
        <v>0</v>
      </c>
      <c r="SJ100" s="42">
        <v>0</v>
      </c>
      <c r="SK100" s="42">
        <v>2307566308</v>
      </c>
      <c r="SL100" s="42">
        <v>2307566308</v>
      </c>
      <c r="SM100" s="42">
        <v>0</v>
      </c>
      <c r="SN100" s="42">
        <v>0</v>
      </c>
      <c r="SO100" s="42">
        <v>0</v>
      </c>
      <c r="SP100" s="42">
        <v>0</v>
      </c>
      <c r="SQ100" s="42">
        <v>0</v>
      </c>
      <c r="SR100" s="42">
        <v>0</v>
      </c>
      <c r="SS100" s="42">
        <v>67384369</v>
      </c>
      <c r="ST100" s="42">
        <v>0</v>
      </c>
      <c r="SU100" s="42">
        <v>0</v>
      </c>
      <c r="SV100" s="42">
        <v>0</v>
      </c>
      <c r="SW100" s="42">
        <v>0</v>
      </c>
      <c r="SX100" s="42">
        <v>0</v>
      </c>
      <c r="SY100" s="42">
        <v>0</v>
      </c>
      <c r="SZ100" s="42">
        <v>0</v>
      </c>
      <c r="TA100" s="42">
        <v>0</v>
      </c>
      <c r="TB100" s="42">
        <v>0</v>
      </c>
      <c r="TC100" s="42">
        <v>0</v>
      </c>
      <c r="TD100" s="42">
        <v>0</v>
      </c>
      <c r="TE100" s="42">
        <v>0</v>
      </c>
      <c r="TF100" s="42">
        <v>0</v>
      </c>
      <c r="TG100" s="42">
        <v>0</v>
      </c>
      <c r="TH100" s="42">
        <v>0</v>
      </c>
      <c r="TI100" s="42">
        <f t="shared" si="39"/>
        <v>245522674</v>
      </c>
      <c r="TJ100" s="42">
        <f t="shared" si="31"/>
        <v>145000000000</v>
      </c>
      <c r="TK100" s="42">
        <v>145000000000</v>
      </c>
      <c r="TL100" s="42">
        <v>120000000000</v>
      </c>
      <c r="TM100" s="42">
        <v>0</v>
      </c>
      <c r="TN100" s="42">
        <v>0</v>
      </c>
      <c r="TO100" s="42">
        <v>0</v>
      </c>
      <c r="TP100" s="42">
        <v>0</v>
      </c>
      <c r="TQ100" s="42">
        <v>0</v>
      </c>
      <c r="TR100" s="42">
        <v>25000000000</v>
      </c>
      <c r="TS100" s="42">
        <v>0</v>
      </c>
      <c r="TT100" s="42">
        <v>0</v>
      </c>
      <c r="TU100" s="42">
        <v>139527536</v>
      </c>
      <c r="TV100" s="42">
        <v>0</v>
      </c>
      <c r="TW100" s="42">
        <v>128419706</v>
      </c>
      <c r="TX100" s="42">
        <v>0</v>
      </c>
      <c r="TY100" s="42">
        <v>11107830</v>
      </c>
      <c r="TZ100" s="42">
        <v>0</v>
      </c>
      <c r="UA100" s="42">
        <v>0</v>
      </c>
      <c r="UB100" s="42">
        <v>0</v>
      </c>
      <c r="UC100" s="42">
        <v>0</v>
      </c>
      <c r="UD100" s="42">
        <v>0</v>
      </c>
      <c r="UE100" s="42">
        <v>0</v>
      </c>
      <c r="UF100" s="42">
        <v>0</v>
      </c>
      <c r="UG100" s="42">
        <v>301404806879</v>
      </c>
      <c r="UH100" s="20">
        <v>301404806879</v>
      </c>
      <c r="UI100" s="1">
        <f>UH100-SUM($UG$100:UG100)</f>
        <v>0</v>
      </c>
    </row>
    <row r="101" spans="2:555">
      <c r="B101" s="58">
        <v>41306</v>
      </c>
      <c r="C101" s="30">
        <v>192704826185</v>
      </c>
      <c r="D101" s="30">
        <v>121369958922</v>
      </c>
      <c r="E101" s="30">
        <v>108778471955</v>
      </c>
      <c r="F101" s="30">
        <v>9410280</v>
      </c>
      <c r="G101" s="30">
        <v>1482600</v>
      </c>
      <c r="H101" s="30">
        <v>66554909589.999985</v>
      </c>
      <c r="I101" s="30">
        <v>57616585231.851189</v>
      </c>
      <c r="J101" s="30">
        <v>8272775261.9887991</v>
      </c>
      <c r="K101" s="30">
        <v>665549096.15999997</v>
      </c>
      <c r="L101" s="30">
        <v>9256098497</v>
      </c>
      <c r="M101" s="30">
        <v>25681531270</v>
      </c>
      <c r="N101" s="30">
        <v>25424715957.310001</v>
      </c>
      <c r="O101" s="30">
        <v>256815312.69000006</v>
      </c>
      <c r="P101" s="30">
        <v>2120090066</v>
      </c>
      <c r="Q101" s="30">
        <v>2789885751</v>
      </c>
      <c r="R101" s="30">
        <v>2365063901</v>
      </c>
      <c r="S101" s="30">
        <v>12591486967</v>
      </c>
      <c r="T101" s="30">
        <v>3192830000</v>
      </c>
      <c r="U101" s="30">
        <v>3756269000</v>
      </c>
      <c r="V101" s="30">
        <v>6949099000</v>
      </c>
      <c r="W101" s="30">
        <v>463393834</v>
      </c>
      <c r="X101" s="30">
        <v>1435311269</v>
      </c>
      <c r="Y101" s="30">
        <v>123589920</v>
      </c>
      <c r="Z101" s="30">
        <v>0</v>
      </c>
      <c r="AA101" s="30">
        <v>0</v>
      </c>
      <c r="AB101" s="30">
        <v>213167705</v>
      </c>
      <c r="AC101" s="30">
        <v>9809000</v>
      </c>
      <c r="AD101" s="30">
        <v>3347071972</v>
      </c>
      <c r="AE101" s="30">
        <v>50044267</v>
      </c>
      <c r="AF101" s="30">
        <v>33013563</v>
      </c>
      <c r="AG101" s="30">
        <v>17030704</v>
      </c>
      <c r="AH101" s="30">
        <v>0</v>
      </c>
      <c r="AI101" s="30">
        <v>71334867263</v>
      </c>
      <c r="AJ101" s="30">
        <v>691881546</v>
      </c>
      <c r="AK101" s="30">
        <v>173370946</v>
      </c>
      <c r="AL101" s="30">
        <v>1986530</v>
      </c>
      <c r="AM101" s="30">
        <v>516524070</v>
      </c>
      <c r="AN101" s="30">
        <v>0</v>
      </c>
      <c r="AO101" s="30">
        <v>983862642</v>
      </c>
      <c r="AP101" s="30">
        <v>865823877</v>
      </c>
      <c r="AQ101" s="30">
        <v>6971740</v>
      </c>
      <c r="AR101" s="30">
        <v>9246329</v>
      </c>
      <c r="AS101" s="30">
        <v>88495</v>
      </c>
      <c r="AT101" s="30">
        <v>99104582</v>
      </c>
      <c r="AU101" s="30">
        <v>2627619</v>
      </c>
      <c r="AV101" s="30">
        <v>0</v>
      </c>
      <c r="AW101" s="30">
        <v>0</v>
      </c>
      <c r="AX101" s="30">
        <v>0</v>
      </c>
      <c r="AY101" s="30">
        <v>0</v>
      </c>
      <c r="AZ101" s="30">
        <v>0</v>
      </c>
      <c r="BA101" s="30">
        <v>0</v>
      </c>
      <c r="BB101" s="30">
        <v>0</v>
      </c>
      <c r="BC101" s="30">
        <v>0</v>
      </c>
      <c r="BD101" s="30">
        <v>5123534411</v>
      </c>
      <c r="BE101" s="30">
        <v>809432</v>
      </c>
      <c r="BF101" s="30">
        <v>3861556025</v>
      </c>
      <c r="BG101" s="30">
        <v>833976686</v>
      </c>
      <c r="BH101" s="30">
        <v>184768</v>
      </c>
      <c r="BI101" s="30">
        <v>106887</v>
      </c>
      <c r="BJ101" s="30">
        <v>86</v>
      </c>
      <c r="BK101" s="30">
        <v>42004896</v>
      </c>
      <c r="BL101" s="30">
        <v>8165030</v>
      </c>
      <c r="BM101" s="30">
        <v>0</v>
      </c>
      <c r="BN101" s="30">
        <v>9941069</v>
      </c>
      <c r="BO101" s="30">
        <v>5383128</v>
      </c>
      <c r="BP101" s="30">
        <v>0</v>
      </c>
      <c r="BQ101" s="30">
        <v>0</v>
      </c>
      <c r="BR101" s="30">
        <v>152473403</v>
      </c>
      <c r="BS101" s="30">
        <v>208933001</v>
      </c>
      <c r="BT101" s="30">
        <v>241127916</v>
      </c>
      <c r="BU101" s="30">
        <v>18709919</v>
      </c>
      <c r="BV101" s="30">
        <v>0</v>
      </c>
      <c r="BW101" s="30">
        <v>123888</v>
      </c>
      <c r="BX101" s="30">
        <v>130153</v>
      </c>
      <c r="BY101" s="30">
        <v>222163956</v>
      </c>
      <c r="BZ101" s="30">
        <v>0</v>
      </c>
      <c r="CA101" s="30">
        <v>0</v>
      </c>
      <c r="CB101" s="30">
        <v>0</v>
      </c>
      <c r="CC101" s="30">
        <v>3597564627</v>
      </c>
      <c r="CD101" s="30">
        <v>1436708</v>
      </c>
      <c r="CE101" s="30">
        <v>5251768106</v>
      </c>
      <c r="CF101" s="30">
        <v>147234692</v>
      </c>
      <c r="CG101" s="30">
        <v>2641179738</v>
      </c>
      <c r="CH101" s="30">
        <v>150713663</v>
      </c>
      <c r="CI101" s="30">
        <v>29757911</v>
      </c>
      <c r="CJ101" s="30">
        <v>975102</v>
      </c>
      <c r="CK101" s="30">
        <v>12933411</v>
      </c>
      <c r="CL101" s="30">
        <v>2836327</v>
      </c>
      <c r="CM101" s="30">
        <v>628446</v>
      </c>
      <c r="CN101" s="30">
        <v>435120</v>
      </c>
      <c r="CO101" s="30">
        <v>245010</v>
      </c>
      <c r="CP101" s="30">
        <v>11704495</v>
      </c>
      <c r="CQ101" s="30">
        <v>0</v>
      </c>
      <c r="CR101" s="30">
        <v>0</v>
      </c>
      <c r="CS101" s="30">
        <v>2237252665</v>
      </c>
      <c r="CT101" s="30">
        <v>1246172119</v>
      </c>
      <c r="CU101" s="30">
        <v>0</v>
      </c>
      <c r="CV101" s="30">
        <v>37368989</v>
      </c>
      <c r="CW101" s="30">
        <v>11639434</v>
      </c>
      <c r="CX101" s="30">
        <v>2167820</v>
      </c>
      <c r="CY101" s="30">
        <v>0</v>
      </c>
      <c r="CZ101" s="30">
        <v>899613279</v>
      </c>
      <c r="DA101" s="30">
        <v>772195656</v>
      </c>
      <c r="DB101" s="30">
        <v>114637593</v>
      </c>
      <c r="DC101" s="30">
        <v>0</v>
      </c>
      <c r="DD101" s="30">
        <v>12780030</v>
      </c>
      <c r="DE101" s="30">
        <v>0</v>
      </c>
      <c r="DF101" s="30">
        <v>21914816</v>
      </c>
      <c r="DG101" s="30">
        <v>18376208</v>
      </c>
      <c r="DH101" s="30">
        <v>17623635</v>
      </c>
      <c r="DI101" s="30">
        <v>4275908</v>
      </c>
      <c r="DJ101" s="30">
        <v>0</v>
      </c>
      <c r="DK101" s="30">
        <v>4275908</v>
      </c>
      <c r="DL101" s="30">
        <v>0</v>
      </c>
      <c r="DM101" s="30">
        <v>586106481</v>
      </c>
      <c r="DN101" s="30">
        <v>-14006779</v>
      </c>
      <c r="DO101" s="30">
        <v>21869186</v>
      </c>
      <c r="DP101" s="30">
        <v>14903616</v>
      </c>
      <c r="DQ101" s="30">
        <v>6965570</v>
      </c>
      <c r="DR101" s="30">
        <v>541669580</v>
      </c>
      <c r="DS101" s="30">
        <v>12513643</v>
      </c>
      <c r="DT101" s="30">
        <v>11868794</v>
      </c>
      <c r="DU101" s="30">
        <v>626618</v>
      </c>
      <c r="DV101" s="30">
        <v>18231</v>
      </c>
      <c r="DW101" s="30">
        <v>7676700</v>
      </c>
      <c r="DX101" s="30">
        <v>2802400</v>
      </c>
      <c r="DY101" s="30">
        <v>216200</v>
      </c>
      <c r="DZ101" s="30">
        <v>0</v>
      </c>
      <c r="EA101" s="30">
        <v>4658100</v>
      </c>
      <c r="EB101" s="30">
        <v>0</v>
      </c>
      <c r="EC101" s="30">
        <v>4893160</v>
      </c>
      <c r="ED101" s="30">
        <v>53395</v>
      </c>
      <c r="EE101" s="30">
        <v>4828100</v>
      </c>
      <c r="EF101" s="30">
        <v>11665</v>
      </c>
      <c r="EG101" s="30">
        <v>47939493</v>
      </c>
      <c r="EH101" s="30">
        <v>47726036</v>
      </c>
      <c r="EI101" s="30">
        <v>213457</v>
      </c>
      <c r="EJ101" s="30">
        <v>0</v>
      </c>
      <c r="EK101" s="30">
        <v>43826443</v>
      </c>
      <c r="EL101" s="30">
        <v>-73667</v>
      </c>
      <c r="EM101" s="30">
        <v>496108</v>
      </c>
      <c r="EN101" s="30">
        <v>23374223</v>
      </c>
      <c r="EO101" s="30">
        <v>1047880</v>
      </c>
      <c r="EP101" s="30">
        <v>194052</v>
      </c>
      <c r="EQ101" s="30">
        <v>0</v>
      </c>
      <c r="ER101" s="30">
        <v>174647</v>
      </c>
      <c r="ES101" s="30">
        <v>620966</v>
      </c>
      <c r="ET101" s="30">
        <v>58215</v>
      </c>
      <c r="EU101" s="30">
        <v>2048850</v>
      </c>
      <c r="EV101" s="30">
        <v>1021679</v>
      </c>
      <c r="EW101" s="30">
        <v>29078723</v>
      </c>
      <c r="EX101" s="30">
        <v>0</v>
      </c>
      <c r="EY101" s="30">
        <v>305899</v>
      </c>
      <c r="EZ101" s="30">
        <v>24391080</v>
      </c>
      <c r="FA101" s="30">
        <v>4381744</v>
      </c>
      <c r="FB101" s="30">
        <v>0</v>
      </c>
      <c r="FC101" s="30">
        <v>84975</v>
      </c>
      <c r="FD101" s="30">
        <v>0</v>
      </c>
      <c r="FE101" s="30">
        <v>0</v>
      </c>
      <c r="FF101" s="30">
        <v>367741370</v>
      </c>
      <c r="FG101" s="30">
        <v>36574494</v>
      </c>
      <c r="FH101" s="30">
        <v>3223398</v>
      </c>
      <c r="FI101" s="30">
        <v>23191500</v>
      </c>
      <c r="FJ101" s="30">
        <v>8558133</v>
      </c>
      <c r="FK101" s="30">
        <v>1122041</v>
      </c>
      <c r="FL101" s="30">
        <v>0</v>
      </c>
      <c r="FM101" s="30">
        <v>0</v>
      </c>
      <c r="FN101" s="30">
        <v>0</v>
      </c>
      <c r="FO101" s="30">
        <v>7436092</v>
      </c>
      <c r="FP101" s="30">
        <v>1601463</v>
      </c>
      <c r="FQ101" s="30">
        <v>0</v>
      </c>
      <c r="FR101" s="30">
        <v>139829107</v>
      </c>
      <c r="FS101" s="30">
        <v>48584665</v>
      </c>
      <c r="FT101" s="30">
        <v>298865</v>
      </c>
      <c r="FU101" s="30">
        <v>29090841</v>
      </c>
      <c r="FV101" s="30">
        <v>11184335</v>
      </c>
      <c r="FW101" s="30">
        <v>4601941</v>
      </c>
      <c r="FX101" s="30">
        <v>6582394</v>
      </c>
      <c r="FY101" s="30">
        <v>0</v>
      </c>
      <c r="FZ101" s="30">
        <v>213457</v>
      </c>
      <c r="GA101" s="30">
        <v>5635667</v>
      </c>
      <c r="GB101" s="30">
        <v>2161500</v>
      </c>
      <c r="GC101" s="30">
        <v>6078702</v>
      </c>
      <c r="GD101" s="30">
        <v>0</v>
      </c>
      <c r="GE101" s="30">
        <v>6078702</v>
      </c>
      <c r="GF101" s="30">
        <v>0</v>
      </c>
      <c r="GG101" s="30">
        <v>213272</v>
      </c>
      <c r="GH101" s="30">
        <v>7642983</v>
      </c>
      <c r="GI101" s="30">
        <v>48365147</v>
      </c>
      <c r="GJ101" s="30">
        <v>48365147</v>
      </c>
      <c r="GK101" s="30">
        <v>0</v>
      </c>
      <c r="GL101" s="30">
        <v>28944338</v>
      </c>
      <c r="GM101" s="30">
        <v>5907067</v>
      </c>
      <c r="GN101" s="30">
        <v>2687000</v>
      </c>
      <c r="GO101" s="30">
        <v>0</v>
      </c>
      <c r="GP101" s="30">
        <v>0</v>
      </c>
      <c r="GQ101" s="30">
        <v>10951859</v>
      </c>
      <c r="GR101" s="30">
        <v>48146</v>
      </c>
      <c r="GS101" s="30">
        <v>0</v>
      </c>
      <c r="GT101" s="30">
        <v>9350266</v>
      </c>
      <c r="GU101" s="30">
        <v>2128711431</v>
      </c>
      <c r="GV101" s="30">
        <v>0</v>
      </c>
      <c r="GW101" s="30">
        <v>0</v>
      </c>
      <c r="GX101" s="30">
        <v>0</v>
      </c>
      <c r="GY101" s="30">
        <v>0</v>
      </c>
      <c r="GZ101" s="30">
        <v>2127762941</v>
      </c>
      <c r="HA101" s="30">
        <v>0</v>
      </c>
      <c r="HB101" s="30">
        <v>0</v>
      </c>
      <c r="HC101" s="30">
        <v>0</v>
      </c>
      <c r="HD101" s="30">
        <v>0</v>
      </c>
      <c r="HE101" s="30">
        <v>948490</v>
      </c>
      <c r="HF101" s="30">
        <v>0</v>
      </c>
      <c r="HG101" s="30">
        <v>0</v>
      </c>
      <c r="HH101" s="30">
        <f t="shared" si="34"/>
        <v>2056241941</v>
      </c>
      <c r="HI101" s="30">
        <f t="shared" si="35"/>
        <v>71521000</v>
      </c>
      <c r="HJ101" s="30">
        <v>2056241941</v>
      </c>
      <c r="HK101" s="30">
        <v>71521000</v>
      </c>
      <c r="HL101" s="30">
        <v>0</v>
      </c>
      <c r="HM101" s="30">
        <v>0</v>
      </c>
      <c r="HN101" s="30">
        <v>0</v>
      </c>
      <c r="HO101" s="30">
        <v>0</v>
      </c>
      <c r="HP101" s="30">
        <v>28005802</v>
      </c>
      <c r="HQ101" s="30">
        <v>2942620</v>
      </c>
      <c r="HR101" s="30">
        <v>4937009</v>
      </c>
      <c r="HS101" s="30">
        <v>20126173</v>
      </c>
      <c r="HT101" s="30">
        <v>0</v>
      </c>
      <c r="HU101" s="30">
        <v>0</v>
      </c>
      <c r="HV101" s="30">
        <v>0</v>
      </c>
      <c r="HW101" s="30">
        <v>0</v>
      </c>
      <c r="HX101" s="30">
        <f t="shared" si="36"/>
        <v>2056241941</v>
      </c>
      <c r="HY101" s="30">
        <f t="shared" si="37"/>
        <v>71521000</v>
      </c>
      <c r="HZ101" s="30">
        <v>51465716966</v>
      </c>
      <c r="IA101" s="30">
        <v>49199158590</v>
      </c>
      <c r="IB101" s="30">
        <v>46946962643</v>
      </c>
      <c r="IC101" s="30">
        <v>0</v>
      </c>
      <c r="ID101" s="30">
        <v>0</v>
      </c>
      <c r="IE101" s="30">
        <v>0</v>
      </c>
      <c r="IF101" s="30">
        <v>0</v>
      </c>
      <c r="IG101" s="30">
        <v>40881552433</v>
      </c>
      <c r="IH101" s="30">
        <v>40881552433</v>
      </c>
      <c r="II101" s="30">
        <v>0</v>
      </c>
      <c r="IJ101" s="30">
        <v>0</v>
      </c>
      <c r="IK101" s="30">
        <v>0</v>
      </c>
      <c r="IL101" s="30">
        <v>3887431035</v>
      </c>
      <c r="IM101" s="30">
        <v>0</v>
      </c>
      <c r="IN101" s="30">
        <v>345549425</v>
      </c>
      <c r="IO101" s="30">
        <v>259162069</v>
      </c>
      <c r="IP101" s="30">
        <v>3282719541</v>
      </c>
      <c r="IQ101" s="30">
        <v>0</v>
      </c>
      <c r="IR101" s="30">
        <v>2177979175</v>
      </c>
      <c r="IS101" s="30">
        <v>0</v>
      </c>
      <c r="IT101" s="30">
        <v>0</v>
      </c>
      <c r="IU101" s="30">
        <v>0</v>
      </c>
      <c r="IV101" s="30">
        <v>0</v>
      </c>
      <c r="IW101" s="30">
        <v>0</v>
      </c>
      <c r="IX101" s="30">
        <v>0</v>
      </c>
      <c r="IY101" s="30">
        <v>0</v>
      </c>
      <c r="IZ101" s="30">
        <v>0</v>
      </c>
      <c r="JA101" s="30">
        <v>0</v>
      </c>
      <c r="JB101" s="30">
        <v>0</v>
      </c>
      <c r="JC101" s="30">
        <v>0</v>
      </c>
      <c r="JD101" s="30">
        <v>0</v>
      </c>
      <c r="JE101" s="30">
        <v>0</v>
      </c>
      <c r="JF101" s="30">
        <v>0</v>
      </c>
      <c r="JG101" s="30">
        <v>0</v>
      </c>
      <c r="JH101" s="30">
        <v>0</v>
      </c>
      <c r="JI101" s="30">
        <v>0</v>
      </c>
      <c r="JJ101" s="30">
        <v>0</v>
      </c>
      <c r="JK101" s="30">
        <v>0</v>
      </c>
      <c r="JL101" s="30"/>
      <c r="JM101" s="30">
        <v>2252195947</v>
      </c>
      <c r="JN101" s="30">
        <v>7433450</v>
      </c>
      <c r="JO101" s="30">
        <v>2244762497</v>
      </c>
      <c r="JP101" s="30">
        <v>35120804</v>
      </c>
      <c r="JQ101" s="30">
        <v>35120804</v>
      </c>
      <c r="JR101" s="30">
        <v>0</v>
      </c>
      <c r="JS101" s="30">
        <v>0</v>
      </c>
      <c r="JT101" s="30">
        <v>0</v>
      </c>
      <c r="JU101" s="30">
        <v>0</v>
      </c>
      <c r="JV101" s="30">
        <v>0</v>
      </c>
      <c r="JW101" s="30">
        <v>0</v>
      </c>
      <c r="JX101" s="30">
        <v>0</v>
      </c>
      <c r="JY101" s="30">
        <v>0</v>
      </c>
      <c r="JZ101" s="30">
        <v>0</v>
      </c>
      <c r="KA101" s="30">
        <v>0</v>
      </c>
      <c r="KB101" s="30">
        <v>0</v>
      </c>
      <c r="KC101" s="30">
        <v>0</v>
      </c>
      <c r="KD101" s="30">
        <v>0</v>
      </c>
      <c r="KE101" s="30">
        <v>0</v>
      </c>
      <c r="KF101" s="30">
        <v>0</v>
      </c>
      <c r="KG101" s="30">
        <v>0</v>
      </c>
      <c r="KH101" s="30">
        <v>0</v>
      </c>
      <c r="KI101" s="30">
        <v>0</v>
      </c>
      <c r="KJ101" s="30">
        <v>0</v>
      </c>
      <c r="KK101" s="30">
        <v>0</v>
      </c>
      <c r="KL101" s="30">
        <v>0</v>
      </c>
      <c r="KM101" s="30">
        <v>2231437572</v>
      </c>
      <c r="KN101" s="30">
        <v>1144328593</v>
      </c>
      <c r="KO101" s="30">
        <v>29312166</v>
      </c>
      <c r="KP101" s="30">
        <v>4578320</v>
      </c>
      <c r="KQ101" s="30">
        <v>0</v>
      </c>
      <c r="KR101" s="30">
        <v>0</v>
      </c>
      <c r="KS101" s="30">
        <v>1589366</v>
      </c>
      <c r="KT101" s="30">
        <v>3523491</v>
      </c>
      <c r="KU101" s="30">
        <v>0</v>
      </c>
      <c r="KV101" s="30">
        <v>56032388</v>
      </c>
      <c r="KW101" s="30">
        <v>0</v>
      </c>
      <c r="KX101" s="30">
        <v>830225</v>
      </c>
      <c r="KY101" s="30">
        <v>3984135</v>
      </c>
      <c r="KZ101" s="30">
        <v>7242268</v>
      </c>
      <c r="LA101" s="30">
        <v>19288505</v>
      </c>
      <c r="LB101" s="30">
        <v>4809762</v>
      </c>
      <c r="LC101" s="30">
        <v>5041293</v>
      </c>
      <c r="LD101" s="30">
        <v>320984365</v>
      </c>
      <c r="LE101" s="30">
        <v>289121</v>
      </c>
      <c r="LF101" s="30">
        <v>3345376</v>
      </c>
      <c r="LG101" s="30">
        <v>0</v>
      </c>
      <c r="LH101" s="30">
        <v>5385080</v>
      </c>
      <c r="LI101" s="30">
        <v>21778743</v>
      </c>
      <c r="LJ101" s="30">
        <v>0</v>
      </c>
      <c r="LK101" s="30">
        <v>0</v>
      </c>
      <c r="LL101" s="30">
        <v>0</v>
      </c>
      <c r="LM101" s="30">
        <v>1080461</v>
      </c>
      <c r="LN101" s="30">
        <v>1503404</v>
      </c>
      <c r="LO101" s="30">
        <v>37194381</v>
      </c>
      <c r="LP101" s="30">
        <v>2846796</v>
      </c>
      <c r="LQ101" s="30">
        <v>106742903</v>
      </c>
      <c r="LR101" s="31">
        <v>348465</v>
      </c>
      <c r="LS101" s="31">
        <v>91704120</v>
      </c>
      <c r="LT101" s="31">
        <v>0</v>
      </c>
      <c r="LU101" s="31">
        <v>204817076</v>
      </c>
      <c r="LV101" s="31">
        <v>287653</v>
      </c>
      <c r="LW101" s="31">
        <v>4304843</v>
      </c>
      <c r="LX101" s="31">
        <v>1449973</v>
      </c>
      <c r="LY101" s="31">
        <v>0</v>
      </c>
      <c r="LZ101" s="31">
        <v>28488941</v>
      </c>
      <c r="MA101" s="31">
        <v>0</v>
      </c>
      <c r="MB101" s="31">
        <v>19744333</v>
      </c>
      <c r="MC101" s="31">
        <v>0</v>
      </c>
      <c r="MD101" s="31">
        <v>0</v>
      </c>
      <c r="ME101" s="31">
        <v>45535560</v>
      </c>
      <c r="MF101" s="31">
        <v>22943862</v>
      </c>
      <c r="MG101" s="31">
        <v>25268488</v>
      </c>
      <c r="MH101" s="31">
        <v>0</v>
      </c>
      <c r="MI101" s="31">
        <v>0</v>
      </c>
      <c r="MJ101" s="31">
        <v>4833116</v>
      </c>
      <c r="MK101" s="31">
        <v>0</v>
      </c>
      <c r="ML101" s="31">
        <v>0</v>
      </c>
      <c r="MM101" s="31">
        <v>0</v>
      </c>
      <c r="MN101" s="31">
        <v>0</v>
      </c>
      <c r="MO101" s="31">
        <v>0</v>
      </c>
      <c r="MP101" s="31">
        <v>0</v>
      </c>
      <c r="MQ101" s="30">
        <v>1119051414</v>
      </c>
      <c r="MR101" s="30">
        <v>0</v>
      </c>
      <c r="MS101" s="30">
        <v>5003094694</v>
      </c>
      <c r="MT101" s="30">
        <v>935959756</v>
      </c>
      <c r="MU101" s="30">
        <v>758364047</v>
      </c>
      <c r="MV101" s="30">
        <v>0</v>
      </c>
      <c r="MW101" s="30">
        <v>0</v>
      </c>
      <c r="MX101" s="30">
        <v>0</v>
      </c>
      <c r="MY101" s="30">
        <v>0</v>
      </c>
      <c r="MZ101" s="30">
        <v>0</v>
      </c>
      <c r="NA101" s="30">
        <v>0</v>
      </c>
      <c r="NB101" s="30">
        <v>0</v>
      </c>
      <c r="NC101" s="30">
        <v>0</v>
      </c>
      <c r="ND101" s="30">
        <v>0</v>
      </c>
      <c r="NE101" s="30">
        <v>0</v>
      </c>
      <c r="NF101" s="30">
        <v>0</v>
      </c>
      <c r="NG101" s="30">
        <v>758364047</v>
      </c>
      <c r="NH101" s="30">
        <v>0</v>
      </c>
      <c r="NI101" s="30">
        <v>0</v>
      </c>
      <c r="NJ101" s="30">
        <v>0</v>
      </c>
      <c r="NK101" s="30">
        <v>0</v>
      </c>
      <c r="NL101" s="30">
        <v>0</v>
      </c>
      <c r="NM101" s="30">
        <v>177595709</v>
      </c>
      <c r="NN101" s="30">
        <v>0</v>
      </c>
      <c r="NO101" s="30">
        <v>0</v>
      </c>
      <c r="NP101" s="30">
        <v>0</v>
      </c>
      <c r="NQ101" s="30">
        <v>0</v>
      </c>
      <c r="NR101" s="30">
        <v>0</v>
      </c>
      <c r="NS101" s="30">
        <v>0</v>
      </c>
      <c r="NT101" s="30">
        <v>177595709</v>
      </c>
      <c r="NU101" s="30">
        <v>177595709</v>
      </c>
      <c r="NV101" s="30">
        <v>0</v>
      </c>
      <c r="NW101" s="30">
        <v>0</v>
      </c>
      <c r="NX101" s="30">
        <v>0</v>
      </c>
      <c r="NY101" s="30">
        <v>0</v>
      </c>
      <c r="NZ101" s="30">
        <v>0</v>
      </c>
      <c r="OA101" s="30">
        <v>2933455302</v>
      </c>
      <c r="OB101" s="30">
        <v>2929032940</v>
      </c>
      <c r="OC101" s="30">
        <v>0</v>
      </c>
      <c r="OD101" s="30">
        <v>0</v>
      </c>
      <c r="OE101" s="30">
        <v>0</v>
      </c>
      <c r="OF101" s="30">
        <v>2929032940</v>
      </c>
      <c r="OG101" s="30">
        <v>0</v>
      </c>
      <c r="OH101" s="30">
        <v>2929032940</v>
      </c>
      <c r="OI101" s="30">
        <v>0</v>
      </c>
      <c r="OJ101" s="30">
        <v>4422362</v>
      </c>
      <c r="OK101" s="30">
        <v>0</v>
      </c>
      <c r="OL101" s="30">
        <v>0</v>
      </c>
      <c r="OM101" s="30">
        <v>0</v>
      </c>
      <c r="ON101" s="30">
        <v>0</v>
      </c>
      <c r="OO101" s="30">
        <v>4422362</v>
      </c>
      <c r="OP101" s="30">
        <v>4422362</v>
      </c>
      <c r="OQ101" s="30">
        <v>0</v>
      </c>
      <c r="OR101" s="30">
        <v>0</v>
      </c>
      <c r="OS101" s="30">
        <v>1133679636</v>
      </c>
      <c r="OT101" s="30">
        <v>1114349738</v>
      </c>
      <c r="OU101" s="30">
        <v>1114349738</v>
      </c>
      <c r="OV101" s="30">
        <v>0</v>
      </c>
      <c r="OW101" s="30">
        <v>1114349738</v>
      </c>
      <c r="OX101" s="30">
        <v>0</v>
      </c>
      <c r="OY101" s="30">
        <v>0</v>
      </c>
      <c r="OZ101" s="30">
        <v>19329898</v>
      </c>
      <c r="PA101" s="30">
        <v>0</v>
      </c>
      <c r="PB101" s="30">
        <v>0</v>
      </c>
      <c r="PC101" s="30">
        <v>0</v>
      </c>
      <c r="PD101" s="30">
        <v>0</v>
      </c>
      <c r="PE101" s="30">
        <v>0</v>
      </c>
      <c r="PF101" s="30">
        <v>0</v>
      </c>
      <c r="PG101" s="30">
        <v>0</v>
      </c>
      <c r="PH101" s="30">
        <v>0</v>
      </c>
      <c r="PI101" s="30">
        <v>0</v>
      </c>
      <c r="PJ101" s="30">
        <v>0</v>
      </c>
      <c r="PK101" s="30">
        <v>0</v>
      </c>
      <c r="PL101" s="30">
        <v>0</v>
      </c>
      <c r="PM101" s="30">
        <v>19329898</v>
      </c>
      <c r="PN101" s="30">
        <v>19329898</v>
      </c>
      <c r="PO101" s="30">
        <v>0</v>
      </c>
      <c r="PP101" s="30">
        <v>0</v>
      </c>
      <c r="PQ101" s="30">
        <v>0</v>
      </c>
      <c r="PR101" s="30">
        <v>0</v>
      </c>
      <c r="PS101" s="30">
        <v>0</v>
      </c>
      <c r="PT101" s="30">
        <f t="shared" si="41"/>
        <v>0</v>
      </c>
      <c r="PU101" s="30">
        <v>0</v>
      </c>
      <c r="PV101" s="30">
        <v>0</v>
      </c>
      <c r="PW101" s="30">
        <v>0</v>
      </c>
      <c r="PX101" s="30">
        <v>0</v>
      </c>
      <c r="PY101" s="30">
        <v>0</v>
      </c>
      <c r="PZ101" s="30">
        <v>0</v>
      </c>
      <c r="QA101" s="30">
        <v>0</v>
      </c>
      <c r="QB101" s="30">
        <v>0</v>
      </c>
      <c r="QC101" s="30">
        <v>0</v>
      </c>
      <c r="QD101" s="30">
        <v>0</v>
      </c>
      <c r="QE101" s="30">
        <v>0</v>
      </c>
      <c r="QF101" s="30">
        <v>0</v>
      </c>
      <c r="QG101" s="30">
        <v>0</v>
      </c>
      <c r="QH101" s="30">
        <v>0</v>
      </c>
      <c r="QI101" s="30">
        <v>0</v>
      </c>
      <c r="QJ101" s="30">
        <v>0</v>
      </c>
      <c r="QK101" s="30">
        <v>0</v>
      </c>
      <c r="QL101" s="30">
        <v>0</v>
      </c>
      <c r="QM101" s="30">
        <v>0</v>
      </c>
      <c r="QN101" s="30">
        <v>0</v>
      </c>
      <c r="QO101" s="30">
        <v>153071013370</v>
      </c>
      <c r="QP101" s="30">
        <v>553232023</v>
      </c>
      <c r="QQ101" s="30">
        <v>15622997</v>
      </c>
      <c r="QR101" s="30">
        <v>11164986</v>
      </c>
      <c r="QS101" s="30">
        <v>4458011</v>
      </c>
      <c r="QT101" s="30">
        <v>0</v>
      </c>
      <c r="QU101" s="30">
        <v>0</v>
      </c>
      <c r="QV101" s="30">
        <v>0</v>
      </c>
      <c r="QW101" s="30">
        <v>537609026</v>
      </c>
      <c r="QX101" s="30">
        <v>527254226</v>
      </c>
      <c r="QY101" s="30">
        <v>10354800</v>
      </c>
      <c r="QZ101" s="30">
        <v>0</v>
      </c>
      <c r="RA101" s="30">
        <v>0</v>
      </c>
      <c r="RB101" s="30">
        <v>0</v>
      </c>
      <c r="RC101" s="30">
        <v>0</v>
      </c>
      <c r="RD101" s="30">
        <v>0</v>
      </c>
      <c r="RE101" s="30">
        <v>0</v>
      </c>
      <c r="RF101" s="30">
        <v>0</v>
      </c>
      <c r="RG101" s="30">
        <v>0</v>
      </c>
      <c r="RH101" s="30">
        <v>0</v>
      </c>
      <c r="RI101" s="30">
        <v>152517781347</v>
      </c>
      <c r="RJ101" s="30">
        <v>6176445049</v>
      </c>
      <c r="RK101" s="30">
        <v>6176445049</v>
      </c>
      <c r="RL101" s="30">
        <v>2091113967</v>
      </c>
      <c r="RM101" s="30">
        <v>166661340</v>
      </c>
      <c r="RN101" s="30">
        <v>84821280</v>
      </c>
      <c r="RO101" s="30">
        <v>1249321</v>
      </c>
      <c r="RP101" s="30">
        <v>0</v>
      </c>
      <c r="RQ101" s="30">
        <v>0</v>
      </c>
      <c r="RR101" s="30">
        <v>0</v>
      </c>
      <c r="RS101" s="30">
        <v>0</v>
      </c>
      <c r="RT101" s="30">
        <v>0</v>
      </c>
      <c r="RU101" s="30">
        <v>0</v>
      </c>
      <c r="RV101" s="30">
        <v>4621422</v>
      </c>
      <c r="RW101" s="30">
        <v>310205</v>
      </c>
      <c r="RX101" s="30">
        <v>0</v>
      </c>
      <c r="RY101" s="30">
        <v>0</v>
      </c>
      <c r="RZ101" s="30">
        <v>0</v>
      </c>
      <c r="SA101" s="30">
        <v>0</v>
      </c>
      <c r="SB101" s="30">
        <v>0</v>
      </c>
      <c r="SC101" s="30">
        <v>0</v>
      </c>
      <c r="SD101" s="30">
        <v>0</v>
      </c>
      <c r="SE101" s="30">
        <v>0</v>
      </c>
      <c r="SF101" s="30">
        <v>0</v>
      </c>
      <c r="SG101" s="30">
        <v>171387</v>
      </c>
      <c r="SH101" s="30">
        <v>42543706</v>
      </c>
      <c r="SI101" s="30">
        <v>0</v>
      </c>
      <c r="SJ101" s="30">
        <v>0</v>
      </c>
      <c r="SK101" s="30">
        <v>3723264799</v>
      </c>
      <c r="SL101" s="30">
        <v>3723264799</v>
      </c>
      <c r="SM101" s="30">
        <v>0</v>
      </c>
      <c r="SN101" s="30">
        <v>0</v>
      </c>
      <c r="SO101" s="30">
        <v>0</v>
      </c>
      <c r="SP101" s="30">
        <v>0</v>
      </c>
      <c r="SQ101" s="30">
        <v>0</v>
      </c>
      <c r="SR101" s="30">
        <v>0</v>
      </c>
      <c r="SS101" s="30">
        <v>61687622</v>
      </c>
      <c r="ST101" s="30">
        <v>0</v>
      </c>
      <c r="SU101" s="30">
        <v>0</v>
      </c>
      <c r="SV101" s="30">
        <v>0</v>
      </c>
      <c r="SW101" s="30">
        <v>0</v>
      </c>
      <c r="SX101" s="30">
        <v>0</v>
      </c>
      <c r="SY101" s="30">
        <v>0</v>
      </c>
      <c r="SZ101" s="30">
        <v>0</v>
      </c>
      <c r="TA101" s="30">
        <v>0</v>
      </c>
      <c r="TB101" s="30">
        <v>0</v>
      </c>
      <c r="TC101" s="30">
        <v>0</v>
      </c>
      <c r="TD101" s="30">
        <v>0</v>
      </c>
      <c r="TE101" s="30">
        <v>0</v>
      </c>
      <c r="TF101" s="30">
        <v>0</v>
      </c>
      <c r="TG101" s="30">
        <v>0</v>
      </c>
      <c r="TH101" s="30">
        <v>0</v>
      </c>
      <c r="TI101" s="30">
        <f t="shared" si="39"/>
        <v>252731941</v>
      </c>
      <c r="TJ101" s="30">
        <f t="shared" si="31"/>
        <v>145000000000</v>
      </c>
      <c r="TK101" s="30">
        <v>146316247818</v>
      </c>
      <c r="TL101" s="30">
        <v>120000000000</v>
      </c>
      <c r="TM101" s="30">
        <v>1316247818</v>
      </c>
      <c r="TN101" s="30">
        <v>1316247818</v>
      </c>
      <c r="TO101" s="30">
        <v>0</v>
      </c>
      <c r="TP101" s="30">
        <v>0</v>
      </c>
      <c r="TQ101" s="30">
        <v>0</v>
      </c>
      <c r="TR101" s="30">
        <v>25000000000</v>
      </c>
      <c r="TS101" s="30">
        <v>0</v>
      </c>
      <c r="TT101" s="30">
        <v>0</v>
      </c>
      <c r="TU101" s="30">
        <v>25088480</v>
      </c>
      <c r="TV101" s="30">
        <v>0</v>
      </c>
      <c r="TW101" s="30">
        <v>25088480</v>
      </c>
      <c r="TX101" s="30">
        <v>0</v>
      </c>
      <c r="TY101" s="30">
        <v>0</v>
      </c>
      <c r="TZ101" s="30">
        <v>0</v>
      </c>
      <c r="UA101" s="30">
        <v>0</v>
      </c>
      <c r="UB101" s="30">
        <v>0</v>
      </c>
      <c r="UC101" s="30">
        <v>0</v>
      </c>
      <c r="UD101" s="30">
        <v>0</v>
      </c>
      <c r="UE101" s="30">
        <v>0</v>
      </c>
      <c r="UF101" s="30">
        <v>0</v>
      </c>
      <c r="UG101" s="30">
        <v>350778934249</v>
      </c>
      <c r="UH101" s="1">
        <v>652183741128</v>
      </c>
      <c r="UI101" s="1">
        <f>UH101-SUM($UG$100:UG101)</f>
        <v>0</v>
      </c>
    </row>
    <row r="102" spans="2:555">
      <c r="B102" s="58">
        <v>41334</v>
      </c>
      <c r="C102" s="30">
        <v>149634204587</v>
      </c>
      <c r="D102" s="30">
        <v>66006527646</v>
      </c>
      <c r="E102" s="30">
        <v>55228040344</v>
      </c>
      <c r="F102" s="30">
        <v>11216846</v>
      </c>
      <c r="G102" s="30">
        <v>1666320</v>
      </c>
      <c r="H102" s="30">
        <v>17300656310.000015</v>
      </c>
      <c r="I102" s="30">
        <v>14977178167.504013</v>
      </c>
      <c r="J102" s="30">
        <v>2150471579.2960014</v>
      </c>
      <c r="K102" s="30">
        <v>173006563.19999993</v>
      </c>
      <c r="L102" s="30">
        <v>5824074402</v>
      </c>
      <c r="M102" s="30">
        <v>26599222936</v>
      </c>
      <c r="N102" s="30">
        <v>26333230706.339996</v>
      </c>
      <c r="O102" s="30">
        <v>265992229.65999997</v>
      </c>
      <c r="P102" s="30">
        <v>530468883</v>
      </c>
      <c r="Q102" s="30">
        <v>2691220324</v>
      </c>
      <c r="R102" s="30">
        <v>2269514323</v>
      </c>
      <c r="S102" s="30">
        <v>10778487302</v>
      </c>
      <c r="T102" s="30">
        <v>3003212000</v>
      </c>
      <c r="U102" s="30">
        <v>3533191000</v>
      </c>
      <c r="V102" s="30">
        <v>6536403000</v>
      </c>
      <c r="W102" s="30">
        <v>-264867427</v>
      </c>
      <c r="X102" s="30">
        <v>566124489</v>
      </c>
      <c r="Y102" s="30">
        <v>117641505</v>
      </c>
      <c r="Z102" s="30">
        <v>0</v>
      </c>
      <c r="AA102" s="30">
        <v>0</v>
      </c>
      <c r="AB102" s="30">
        <v>80292851</v>
      </c>
      <c r="AC102" s="30">
        <v>18504486</v>
      </c>
      <c r="AD102" s="30">
        <v>3198346107</v>
      </c>
      <c r="AE102" s="30">
        <v>526042291</v>
      </c>
      <c r="AF102" s="30">
        <v>423446648</v>
      </c>
      <c r="AG102" s="30">
        <v>102595643</v>
      </c>
      <c r="AH102" s="30">
        <v>0</v>
      </c>
      <c r="AI102" s="30">
        <v>83627676941</v>
      </c>
      <c r="AJ102" s="30">
        <v>678814772</v>
      </c>
      <c r="AK102" s="30">
        <v>70839866</v>
      </c>
      <c r="AL102" s="30">
        <v>1342409</v>
      </c>
      <c r="AM102" s="30">
        <v>606632497</v>
      </c>
      <c r="AN102" s="30">
        <v>0</v>
      </c>
      <c r="AO102" s="30">
        <v>1231178423</v>
      </c>
      <c r="AP102" s="30">
        <v>1187691328</v>
      </c>
      <c r="AQ102" s="30">
        <v>1500000</v>
      </c>
      <c r="AR102" s="30">
        <v>8951627</v>
      </c>
      <c r="AS102" s="30">
        <v>78955</v>
      </c>
      <c r="AT102" s="30">
        <v>32420913</v>
      </c>
      <c r="AU102" s="30">
        <v>0</v>
      </c>
      <c r="AV102" s="30">
        <v>0</v>
      </c>
      <c r="AW102" s="30">
        <v>0</v>
      </c>
      <c r="AX102" s="30">
        <v>535600</v>
      </c>
      <c r="AY102" s="30">
        <v>0</v>
      </c>
      <c r="AZ102" s="30">
        <v>0</v>
      </c>
      <c r="BA102" s="30">
        <v>0</v>
      </c>
      <c r="BB102" s="30">
        <v>0</v>
      </c>
      <c r="BC102" s="30">
        <v>0</v>
      </c>
      <c r="BD102" s="30">
        <v>3247805676</v>
      </c>
      <c r="BE102" s="30">
        <v>610516</v>
      </c>
      <c r="BF102" s="30">
        <v>2109335523</v>
      </c>
      <c r="BG102" s="30">
        <v>729673997</v>
      </c>
      <c r="BH102" s="30">
        <v>108749</v>
      </c>
      <c r="BI102" s="30">
        <v>118467</v>
      </c>
      <c r="BJ102" s="30">
        <v>1087</v>
      </c>
      <c r="BK102" s="30">
        <v>41419581</v>
      </c>
      <c r="BL102" s="30">
        <v>6085818</v>
      </c>
      <c r="BM102" s="30">
        <v>0</v>
      </c>
      <c r="BN102" s="30">
        <v>17561042</v>
      </c>
      <c r="BO102" s="30">
        <v>1092187</v>
      </c>
      <c r="BP102" s="30">
        <v>0</v>
      </c>
      <c r="BQ102" s="30">
        <v>0</v>
      </c>
      <c r="BR102" s="30">
        <v>123523660</v>
      </c>
      <c r="BS102" s="30">
        <v>218275049</v>
      </c>
      <c r="BT102" s="30">
        <v>170789153</v>
      </c>
      <c r="BU102" s="30">
        <v>2192433</v>
      </c>
      <c r="BV102" s="30">
        <v>0</v>
      </c>
      <c r="BW102" s="30">
        <v>73888</v>
      </c>
      <c r="BX102" s="30">
        <v>130153</v>
      </c>
      <c r="BY102" s="30">
        <v>168392679</v>
      </c>
      <c r="BZ102" s="30">
        <v>0</v>
      </c>
      <c r="CA102" s="30">
        <v>0</v>
      </c>
      <c r="CB102" s="30">
        <v>0</v>
      </c>
      <c r="CC102" s="30">
        <v>4372964458</v>
      </c>
      <c r="CD102" s="30">
        <v>-4762857</v>
      </c>
      <c r="CE102" s="30">
        <v>4518636958</v>
      </c>
      <c r="CF102" s="30">
        <v>89878502</v>
      </c>
      <c r="CG102" s="30">
        <v>2641179738</v>
      </c>
      <c r="CH102" s="30">
        <v>114740150</v>
      </c>
      <c r="CI102" s="30">
        <v>13607197</v>
      </c>
      <c r="CJ102" s="30">
        <v>242967</v>
      </c>
      <c r="CK102" s="30">
        <v>7115273</v>
      </c>
      <c r="CL102" s="30">
        <v>908598</v>
      </c>
      <c r="CM102" s="30">
        <v>0</v>
      </c>
      <c r="CN102" s="30">
        <v>0</v>
      </c>
      <c r="CO102" s="30">
        <v>0</v>
      </c>
      <c r="CP102" s="30">
        <v>5340359</v>
      </c>
      <c r="CQ102" s="30">
        <v>0</v>
      </c>
      <c r="CR102" s="30">
        <v>0</v>
      </c>
      <c r="CS102" s="30">
        <v>1649542111</v>
      </c>
      <c r="CT102" s="30">
        <v>683961619</v>
      </c>
      <c r="CU102" s="30">
        <v>0</v>
      </c>
      <c r="CV102" s="30">
        <v>35298258</v>
      </c>
      <c r="CW102" s="30">
        <v>12775653</v>
      </c>
      <c r="CX102" s="30">
        <v>2044887</v>
      </c>
      <c r="CY102" s="30">
        <v>0</v>
      </c>
      <c r="CZ102" s="30">
        <v>862327246</v>
      </c>
      <c r="DA102" s="30">
        <v>716012257</v>
      </c>
      <c r="DB102" s="30">
        <v>119588709</v>
      </c>
      <c r="DC102" s="30">
        <v>0</v>
      </c>
      <c r="DD102" s="30">
        <v>26726280</v>
      </c>
      <c r="DE102" s="30">
        <v>0</v>
      </c>
      <c r="DF102" s="30">
        <v>39533201</v>
      </c>
      <c r="DG102" s="30">
        <v>13601247</v>
      </c>
      <c r="DH102" s="30">
        <v>0</v>
      </c>
      <c r="DI102" s="30">
        <v>1724055</v>
      </c>
      <c r="DJ102" s="30">
        <v>0</v>
      </c>
      <c r="DK102" s="30">
        <v>1724055</v>
      </c>
      <c r="DL102" s="30">
        <v>0</v>
      </c>
      <c r="DM102" s="30">
        <v>660303345</v>
      </c>
      <c r="DN102" s="30">
        <v>-21618827</v>
      </c>
      <c r="DO102" s="30">
        <v>27591994</v>
      </c>
      <c r="DP102" s="30">
        <v>20952363</v>
      </c>
      <c r="DQ102" s="30">
        <v>6639631</v>
      </c>
      <c r="DR102" s="30">
        <v>620687001</v>
      </c>
      <c r="DS102" s="30">
        <v>15201008</v>
      </c>
      <c r="DT102" s="30">
        <v>14056101</v>
      </c>
      <c r="DU102" s="30">
        <v>1144907</v>
      </c>
      <c r="DV102" s="30">
        <v>0</v>
      </c>
      <c r="DW102" s="30">
        <v>9806600</v>
      </c>
      <c r="DX102" s="30">
        <v>3570800</v>
      </c>
      <c r="DY102" s="30">
        <v>0</v>
      </c>
      <c r="DZ102" s="30">
        <v>0</v>
      </c>
      <c r="EA102" s="30">
        <v>6235800</v>
      </c>
      <c r="EB102" s="30">
        <v>0</v>
      </c>
      <c r="EC102" s="30">
        <v>3613368</v>
      </c>
      <c r="ED102" s="30">
        <v>26698</v>
      </c>
      <c r="EE102" s="30">
        <v>3572100</v>
      </c>
      <c r="EF102" s="30">
        <v>14570</v>
      </c>
      <c r="EG102" s="30">
        <v>56773573</v>
      </c>
      <c r="EH102" s="30">
        <v>56501900</v>
      </c>
      <c r="EI102" s="30">
        <v>271673</v>
      </c>
      <c r="EJ102" s="30">
        <v>0</v>
      </c>
      <c r="EK102" s="30">
        <v>44230380</v>
      </c>
      <c r="EL102" s="30">
        <v>-18664</v>
      </c>
      <c r="EM102" s="30">
        <v>505276</v>
      </c>
      <c r="EN102" s="30">
        <v>23984827</v>
      </c>
      <c r="EO102" s="30">
        <v>1222527</v>
      </c>
      <c r="EP102" s="30">
        <v>232862</v>
      </c>
      <c r="EQ102" s="30">
        <v>0</v>
      </c>
      <c r="ER102" s="30">
        <v>116431</v>
      </c>
      <c r="ES102" s="30">
        <v>873234</v>
      </c>
      <c r="ET102" s="30">
        <v>0</v>
      </c>
      <c r="EU102" s="30">
        <v>3648178</v>
      </c>
      <c r="EV102" s="30">
        <v>820395</v>
      </c>
      <c r="EW102" s="30">
        <v>30621405</v>
      </c>
      <c r="EX102" s="30">
        <v>0</v>
      </c>
      <c r="EY102" s="30">
        <v>271673</v>
      </c>
      <c r="EZ102" s="30">
        <v>24780440</v>
      </c>
      <c r="FA102" s="30">
        <v>5569292</v>
      </c>
      <c r="FB102" s="30">
        <v>0</v>
      </c>
      <c r="FC102" s="30">
        <v>101970</v>
      </c>
      <c r="FD102" s="30">
        <v>0</v>
      </c>
      <c r="FE102" s="30">
        <v>0</v>
      </c>
      <c r="FF102" s="30">
        <v>430176158</v>
      </c>
      <c r="FG102" s="30">
        <v>33643177</v>
      </c>
      <c r="FH102" s="30">
        <v>3182452</v>
      </c>
      <c r="FI102" s="30">
        <v>23278700</v>
      </c>
      <c r="FJ102" s="30">
        <v>5610204</v>
      </c>
      <c r="FK102" s="30">
        <v>1309048</v>
      </c>
      <c r="FL102" s="30">
        <v>0</v>
      </c>
      <c r="FM102" s="30">
        <v>0</v>
      </c>
      <c r="FN102" s="30">
        <v>0</v>
      </c>
      <c r="FO102" s="30">
        <v>4301156</v>
      </c>
      <c r="FP102" s="30">
        <v>1571821</v>
      </c>
      <c r="FQ102" s="30">
        <v>0</v>
      </c>
      <c r="FR102" s="30">
        <v>134334191</v>
      </c>
      <c r="FS102" s="30">
        <v>63674663</v>
      </c>
      <c r="FT102" s="30">
        <v>199243</v>
      </c>
      <c r="FU102" s="30">
        <v>40089784</v>
      </c>
      <c r="FV102" s="30">
        <v>14092563</v>
      </c>
      <c r="FW102" s="30">
        <v>8240412</v>
      </c>
      <c r="FX102" s="30">
        <v>5852151</v>
      </c>
      <c r="FY102" s="30">
        <v>0</v>
      </c>
      <c r="FZ102" s="30">
        <v>58957</v>
      </c>
      <c r="GA102" s="30">
        <v>6090116</v>
      </c>
      <c r="GB102" s="30">
        <v>3144000</v>
      </c>
      <c r="GC102" s="30">
        <v>3424137</v>
      </c>
      <c r="GD102" s="30">
        <v>0</v>
      </c>
      <c r="GE102" s="30">
        <v>3424137</v>
      </c>
      <c r="GF102" s="30">
        <v>0</v>
      </c>
      <c r="GG102" s="30">
        <v>0</v>
      </c>
      <c r="GH102" s="30">
        <v>5413000</v>
      </c>
      <c r="GI102" s="30">
        <v>32425277</v>
      </c>
      <c r="GJ102" s="30">
        <v>32425277</v>
      </c>
      <c r="GK102" s="30">
        <v>0</v>
      </c>
      <c r="GL102" s="30">
        <v>29397114</v>
      </c>
      <c r="GM102" s="30">
        <v>5238739</v>
      </c>
      <c r="GN102" s="30">
        <v>3422000</v>
      </c>
      <c r="GO102" s="30">
        <v>0</v>
      </c>
      <c r="GP102" s="30">
        <v>146207</v>
      </c>
      <c r="GQ102" s="30">
        <v>9013259</v>
      </c>
      <c r="GR102" s="30">
        <v>27512</v>
      </c>
      <c r="GS102" s="30">
        <v>0</v>
      </c>
      <c r="GT102" s="30">
        <v>11549397</v>
      </c>
      <c r="GU102" s="30">
        <v>12762981850</v>
      </c>
      <c r="GV102" s="30">
        <v>0</v>
      </c>
      <c r="GW102" s="30">
        <v>0</v>
      </c>
      <c r="GX102" s="30">
        <v>0</v>
      </c>
      <c r="GY102" s="30">
        <v>0</v>
      </c>
      <c r="GZ102" s="30">
        <v>4870948909</v>
      </c>
      <c r="HA102" s="30">
        <v>11493</v>
      </c>
      <c r="HB102" s="30">
        <v>4812220687</v>
      </c>
      <c r="HC102" s="30">
        <v>0</v>
      </c>
      <c r="HD102" s="30">
        <v>3079014604</v>
      </c>
      <c r="HE102" s="30">
        <v>786157</v>
      </c>
      <c r="HF102" s="30">
        <v>0</v>
      </c>
      <c r="HG102" s="30">
        <v>0</v>
      </c>
      <c r="HH102" s="30">
        <f t="shared" si="34"/>
        <v>4293206909</v>
      </c>
      <c r="HI102" s="30">
        <f t="shared" si="35"/>
        <v>577742000</v>
      </c>
      <c r="HJ102" s="30">
        <v>4293206909</v>
      </c>
      <c r="HK102" s="30">
        <v>577742000</v>
      </c>
      <c r="HL102" s="30">
        <v>0</v>
      </c>
      <c r="HM102" s="30">
        <v>0</v>
      </c>
      <c r="HN102" s="30">
        <v>0</v>
      </c>
      <c r="HO102" s="30">
        <v>0</v>
      </c>
      <c r="HP102" s="30">
        <v>9689260</v>
      </c>
      <c r="HQ102" s="30">
        <v>1459333</v>
      </c>
      <c r="HR102" s="30">
        <v>838814</v>
      </c>
      <c r="HS102" s="30">
        <v>7391113</v>
      </c>
      <c r="HT102" s="30">
        <v>0</v>
      </c>
      <c r="HU102" s="30">
        <v>0</v>
      </c>
      <c r="HV102" s="30">
        <v>0</v>
      </c>
      <c r="HW102" s="30">
        <v>0</v>
      </c>
      <c r="HX102" s="30">
        <f t="shared" si="36"/>
        <v>4293206909</v>
      </c>
      <c r="HY102" s="30">
        <f t="shared" si="37"/>
        <v>577742000</v>
      </c>
      <c r="HZ102" s="30">
        <v>55891194727</v>
      </c>
      <c r="IA102" s="30">
        <v>52793789600</v>
      </c>
      <c r="IB102" s="30">
        <v>48562693160</v>
      </c>
      <c r="IC102" s="30">
        <v>0</v>
      </c>
      <c r="ID102" s="30">
        <v>0</v>
      </c>
      <c r="IE102" s="30">
        <v>0</v>
      </c>
      <c r="IF102" s="30">
        <v>0</v>
      </c>
      <c r="IG102" s="30">
        <v>40881552433</v>
      </c>
      <c r="IH102" s="30">
        <v>40881552433</v>
      </c>
      <c r="II102" s="30">
        <v>0</v>
      </c>
      <c r="IJ102" s="30">
        <v>0</v>
      </c>
      <c r="IK102" s="30">
        <v>0</v>
      </c>
      <c r="IL102" s="30">
        <v>3887431035</v>
      </c>
      <c r="IM102" s="30">
        <v>3793709692</v>
      </c>
      <c r="IN102" s="30">
        <v>345549425</v>
      </c>
      <c r="IO102" s="30">
        <v>259162069</v>
      </c>
      <c r="IP102" s="30">
        <v>3282719541</v>
      </c>
      <c r="IQ102" s="30">
        <v>0</v>
      </c>
      <c r="IR102" s="30">
        <v>0</v>
      </c>
      <c r="IS102" s="30">
        <v>0</v>
      </c>
      <c r="IT102" s="30">
        <v>0</v>
      </c>
      <c r="IU102" s="30">
        <v>0</v>
      </c>
      <c r="IV102" s="30">
        <v>0</v>
      </c>
      <c r="IW102" s="30">
        <v>0</v>
      </c>
      <c r="IX102" s="30">
        <v>0</v>
      </c>
      <c r="IY102" s="30">
        <v>0</v>
      </c>
      <c r="IZ102" s="30">
        <v>0</v>
      </c>
      <c r="JA102" s="30">
        <v>0</v>
      </c>
      <c r="JB102" s="30">
        <v>0</v>
      </c>
      <c r="JC102" s="30">
        <v>0</v>
      </c>
      <c r="JD102" s="30">
        <v>0</v>
      </c>
      <c r="JE102" s="30">
        <v>0</v>
      </c>
      <c r="JF102" s="30">
        <v>0</v>
      </c>
      <c r="JG102" s="30">
        <v>0</v>
      </c>
      <c r="JH102" s="30">
        <v>0</v>
      </c>
      <c r="JI102" s="30">
        <v>0</v>
      </c>
      <c r="JJ102" s="30">
        <v>0</v>
      </c>
      <c r="JK102" s="30">
        <v>0</v>
      </c>
      <c r="JL102" s="30"/>
      <c r="JM102" s="30">
        <v>4231096440</v>
      </c>
      <c r="JN102" s="30">
        <v>0</v>
      </c>
      <c r="JO102" s="30">
        <v>4231096440</v>
      </c>
      <c r="JP102" s="30">
        <v>1500000000</v>
      </c>
      <c r="JQ102" s="30">
        <v>0</v>
      </c>
      <c r="JR102" s="30">
        <v>0</v>
      </c>
      <c r="JS102" s="30">
        <v>0</v>
      </c>
      <c r="JT102" s="30">
        <v>0</v>
      </c>
      <c r="JU102" s="30">
        <v>0</v>
      </c>
      <c r="JV102" s="30">
        <v>0</v>
      </c>
      <c r="JW102" s="30">
        <v>0</v>
      </c>
      <c r="JX102" s="30">
        <v>0</v>
      </c>
      <c r="JY102" s="30">
        <v>0</v>
      </c>
      <c r="JZ102" s="30">
        <v>0</v>
      </c>
      <c r="KA102" s="30">
        <v>0</v>
      </c>
      <c r="KB102" s="30">
        <v>0</v>
      </c>
      <c r="KC102" s="30">
        <v>0</v>
      </c>
      <c r="KD102" s="30">
        <v>0</v>
      </c>
      <c r="KE102" s="30">
        <v>0</v>
      </c>
      <c r="KF102" s="30">
        <v>0</v>
      </c>
      <c r="KG102" s="30">
        <v>0</v>
      </c>
      <c r="KH102" s="30">
        <v>0</v>
      </c>
      <c r="KI102" s="30">
        <v>1500000000</v>
      </c>
      <c r="KJ102" s="30">
        <v>0</v>
      </c>
      <c r="KK102" s="30">
        <v>0</v>
      </c>
      <c r="KL102" s="30">
        <v>0</v>
      </c>
      <c r="KM102" s="30">
        <v>1597405127</v>
      </c>
      <c r="KN102" s="30">
        <v>1241327977</v>
      </c>
      <c r="KO102" s="30">
        <v>32771767</v>
      </c>
      <c r="KP102" s="30">
        <v>4578320</v>
      </c>
      <c r="KQ102" s="30">
        <v>0</v>
      </c>
      <c r="KR102" s="30">
        <v>0</v>
      </c>
      <c r="KS102" s="30">
        <v>1621503</v>
      </c>
      <c r="KT102" s="30">
        <v>3490876</v>
      </c>
      <c r="KU102" s="30">
        <v>0</v>
      </c>
      <c r="KV102" s="30">
        <v>58007939</v>
      </c>
      <c r="KW102" s="30">
        <v>0</v>
      </c>
      <c r="KX102" s="30">
        <v>434101</v>
      </c>
      <c r="KY102" s="30">
        <v>3573983</v>
      </c>
      <c r="KZ102" s="30">
        <v>6965708</v>
      </c>
      <c r="LA102" s="30">
        <v>11969250</v>
      </c>
      <c r="LB102" s="30">
        <v>3694415</v>
      </c>
      <c r="LC102" s="30">
        <v>3695347</v>
      </c>
      <c r="LD102" s="30">
        <v>0</v>
      </c>
      <c r="LE102" s="30">
        <v>202827</v>
      </c>
      <c r="LF102" s="30">
        <v>3633501</v>
      </c>
      <c r="LG102" s="30">
        <v>0</v>
      </c>
      <c r="LH102" s="30">
        <v>4261939</v>
      </c>
      <c r="LI102" s="30">
        <v>22338584</v>
      </c>
      <c r="LJ102" s="30">
        <v>0</v>
      </c>
      <c r="LK102" s="30">
        <v>0</v>
      </c>
      <c r="LL102" s="30">
        <v>0</v>
      </c>
      <c r="LM102" s="30">
        <v>1375674</v>
      </c>
      <c r="LN102" s="30">
        <v>1503404</v>
      </c>
      <c r="LO102" s="30">
        <v>36433954</v>
      </c>
      <c r="LP102" s="30">
        <v>1423398</v>
      </c>
      <c r="LQ102" s="30">
        <v>88637957</v>
      </c>
      <c r="LR102" s="31">
        <v>619292</v>
      </c>
      <c r="LS102" s="31">
        <v>0</v>
      </c>
      <c r="LT102" s="31">
        <v>0</v>
      </c>
      <c r="LU102" s="31">
        <v>0</v>
      </c>
      <c r="LV102" s="31">
        <v>234112</v>
      </c>
      <c r="LW102" s="31">
        <v>4701160</v>
      </c>
      <c r="LX102" s="31">
        <v>0</v>
      </c>
      <c r="LY102" s="31">
        <v>0</v>
      </c>
      <c r="LZ102" s="31">
        <v>23345068</v>
      </c>
      <c r="MA102" s="31">
        <v>0</v>
      </c>
      <c r="MB102" s="31">
        <v>31729955</v>
      </c>
      <c r="MC102" s="31">
        <v>0</v>
      </c>
      <c r="MD102" s="31">
        <v>0</v>
      </c>
      <c r="ME102" s="31">
        <v>0</v>
      </c>
      <c r="MF102" s="31">
        <v>0</v>
      </c>
      <c r="MG102" s="31">
        <v>0</v>
      </c>
      <c r="MH102" s="31">
        <v>0</v>
      </c>
      <c r="MI102" s="31">
        <v>0</v>
      </c>
      <c r="MJ102" s="31">
        <v>4833116</v>
      </c>
      <c r="MK102" s="31">
        <v>0</v>
      </c>
      <c r="ML102" s="31">
        <v>0</v>
      </c>
      <c r="MM102" s="31">
        <v>0</v>
      </c>
      <c r="MN102" s="31">
        <v>0</v>
      </c>
      <c r="MO102" s="31">
        <v>0</v>
      </c>
      <c r="MP102" s="31">
        <v>0</v>
      </c>
      <c r="MQ102" s="30">
        <v>-38287810</v>
      </c>
      <c r="MR102" s="30">
        <v>0</v>
      </c>
      <c r="MS102" s="30">
        <v>33921014730</v>
      </c>
      <c r="MT102" s="30">
        <v>31313766246</v>
      </c>
      <c r="MU102" s="30">
        <v>31130056428</v>
      </c>
      <c r="MV102" s="30">
        <v>20952202801</v>
      </c>
      <c r="MW102" s="30">
        <v>0</v>
      </c>
      <c r="MX102" s="30">
        <v>0</v>
      </c>
      <c r="MY102" s="30">
        <v>0</v>
      </c>
      <c r="MZ102" s="30">
        <v>9400253732</v>
      </c>
      <c r="NA102" s="30">
        <v>8682891917</v>
      </c>
      <c r="NB102" s="30">
        <v>8682891917</v>
      </c>
      <c r="NC102" s="30">
        <v>0</v>
      </c>
      <c r="ND102" s="30">
        <v>717361815</v>
      </c>
      <c r="NE102" s="30">
        <v>717361815</v>
      </c>
      <c r="NF102" s="30">
        <v>0</v>
      </c>
      <c r="NG102" s="30">
        <v>777599895</v>
      </c>
      <c r="NH102" s="30">
        <v>0</v>
      </c>
      <c r="NI102" s="30">
        <v>0</v>
      </c>
      <c r="NJ102" s="30">
        <v>0</v>
      </c>
      <c r="NK102" s="30">
        <v>0</v>
      </c>
      <c r="NL102" s="30">
        <v>0</v>
      </c>
      <c r="NM102" s="30">
        <v>183709818</v>
      </c>
      <c r="NN102" s="30">
        <v>0</v>
      </c>
      <c r="NO102" s="30">
        <v>0</v>
      </c>
      <c r="NP102" s="30">
        <v>0</v>
      </c>
      <c r="NQ102" s="30">
        <v>0</v>
      </c>
      <c r="NR102" s="30">
        <v>0</v>
      </c>
      <c r="NS102" s="30">
        <v>0</v>
      </c>
      <c r="NT102" s="30">
        <v>183709818</v>
      </c>
      <c r="NU102" s="30">
        <v>183709818</v>
      </c>
      <c r="NV102" s="30">
        <v>0</v>
      </c>
      <c r="NW102" s="30">
        <v>0</v>
      </c>
      <c r="NX102" s="30">
        <v>0</v>
      </c>
      <c r="NY102" s="30">
        <v>0</v>
      </c>
      <c r="NZ102" s="30">
        <v>0</v>
      </c>
      <c r="OA102" s="30">
        <v>1464516470</v>
      </c>
      <c r="OB102" s="30">
        <v>1464516470</v>
      </c>
      <c r="OC102" s="30">
        <v>0</v>
      </c>
      <c r="OD102" s="30">
        <v>0</v>
      </c>
      <c r="OE102" s="30">
        <v>0</v>
      </c>
      <c r="OF102" s="30">
        <v>1464516470</v>
      </c>
      <c r="OG102" s="30">
        <v>0</v>
      </c>
      <c r="OH102" s="30">
        <v>1464516470</v>
      </c>
      <c r="OI102" s="30">
        <v>0</v>
      </c>
      <c r="OJ102" s="30">
        <v>0</v>
      </c>
      <c r="OK102" s="30">
        <v>0</v>
      </c>
      <c r="OL102" s="30">
        <v>0</v>
      </c>
      <c r="OM102" s="30">
        <v>0</v>
      </c>
      <c r="ON102" s="30">
        <v>0</v>
      </c>
      <c r="OO102" s="30">
        <v>0</v>
      </c>
      <c r="OP102" s="30">
        <v>0</v>
      </c>
      <c r="OQ102" s="30">
        <v>0</v>
      </c>
      <c r="OR102" s="30">
        <v>0</v>
      </c>
      <c r="OS102" s="30">
        <v>1142732014</v>
      </c>
      <c r="OT102" s="30">
        <v>1114349738</v>
      </c>
      <c r="OU102" s="30">
        <v>1114349738</v>
      </c>
      <c r="OV102" s="30">
        <v>0</v>
      </c>
      <c r="OW102" s="30">
        <v>1114349738</v>
      </c>
      <c r="OX102" s="30">
        <v>0</v>
      </c>
      <c r="OY102" s="30">
        <v>0</v>
      </c>
      <c r="OZ102" s="30">
        <v>28382276</v>
      </c>
      <c r="PA102" s="30">
        <v>0</v>
      </c>
      <c r="PB102" s="30">
        <v>0</v>
      </c>
      <c r="PC102" s="30">
        <v>0</v>
      </c>
      <c r="PD102" s="30">
        <v>0</v>
      </c>
      <c r="PE102" s="30">
        <v>0</v>
      </c>
      <c r="PF102" s="30">
        <v>0</v>
      </c>
      <c r="PG102" s="30">
        <v>0</v>
      </c>
      <c r="PH102" s="30">
        <v>0</v>
      </c>
      <c r="PI102" s="30">
        <v>0</v>
      </c>
      <c r="PJ102" s="30">
        <v>0</v>
      </c>
      <c r="PK102" s="30">
        <v>0</v>
      </c>
      <c r="PL102" s="30">
        <v>0</v>
      </c>
      <c r="PM102" s="30">
        <v>28382276</v>
      </c>
      <c r="PN102" s="30">
        <v>28382276</v>
      </c>
      <c r="PO102" s="30">
        <v>0</v>
      </c>
      <c r="PP102" s="30">
        <v>0</v>
      </c>
      <c r="PQ102" s="30">
        <v>0</v>
      </c>
      <c r="PR102" s="30">
        <v>0</v>
      </c>
      <c r="PS102" s="30">
        <v>0</v>
      </c>
      <c r="PT102" s="30">
        <f t="shared" si="41"/>
        <v>0</v>
      </c>
      <c r="PU102" s="30">
        <v>0</v>
      </c>
      <c r="PV102" s="30">
        <v>0</v>
      </c>
      <c r="PW102" s="30">
        <v>0</v>
      </c>
      <c r="PX102" s="30">
        <v>0</v>
      </c>
      <c r="PY102" s="30">
        <v>0</v>
      </c>
      <c r="PZ102" s="30">
        <v>0</v>
      </c>
      <c r="QA102" s="30">
        <v>0</v>
      </c>
      <c r="QB102" s="30">
        <v>0</v>
      </c>
      <c r="QC102" s="30">
        <v>0</v>
      </c>
      <c r="QD102" s="30">
        <v>0</v>
      </c>
      <c r="QE102" s="30">
        <v>0</v>
      </c>
      <c r="QF102" s="30">
        <v>0</v>
      </c>
      <c r="QG102" s="30">
        <v>0</v>
      </c>
      <c r="QH102" s="30">
        <v>0</v>
      </c>
      <c r="QI102" s="30">
        <v>0</v>
      </c>
      <c r="QJ102" s="30">
        <v>0</v>
      </c>
      <c r="QK102" s="30">
        <v>0</v>
      </c>
      <c r="QL102" s="30">
        <v>0</v>
      </c>
      <c r="QM102" s="30">
        <v>0</v>
      </c>
      <c r="QN102" s="30">
        <v>0</v>
      </c>
      <c r="QO102" s="30">
        <v>66856065476</v>
      </c>
      <c r="QP102" s="30">
        <v>176168363</v>
      </c>
      <c r="QQ102" s="30">
        <v>9029120</v>
      </c>
      <c r="QR102" s="30">
        <v>9029120</v>
      </c>
      <c r="QS102" s="30">
        <v>0</v>
      </c>
      <c r="QT102" s="30">
        <v>0</v>
      </c>
      <c r="QU102" s="30">
        <v>0</v>
      </c>
      <c r="QV102" s="30">
        <v>0</v>
      </c>
      <c r="QW102" s="30">
        <v>167139243</v>
      </c>
      <c r="QX102" s="30">
        <v>165338681</v>
      </c>
      <c r="QY102" s="30">
        <v>1800562</v>
      </c>
      <c r="QZ102" s="30">
        <v>0</v>
      </c>
      <c r="RA102" s="30">
        <v>0</v>
      </c>
      <c r="RB102" s="30">
        <v>0</v>
      </c>
      <c r="RC102" s="30">
        <v>0</v>
      </c>
      <c r="RD102" s="30">
        <v>0</v>
      </c>
      <c r="RE102" s="30">
        <v>0</v>
      </c>
      <c r="RF102" s="30">
        <v>0</v>
      </c>
      <c r="RG102" s="30">
        <v>0</v>
      </c>
      <c r="RH102" s="30">
        <v>0</v>
      </c>
      <c r="RI102" s="30">
        <v>66679897113</v>
      </c>
      <c r="RJ102" s="30">
        <v>6655252267</v>
      </c>
      <c r="RK102" s="30">
        <v>6655252267</v>
      </c>
      <c r="RL102" s="30">
        <v>3548487861</v>
      </c>
      <c r="RM102" s="30">
        <v>187329753</v>
      </c>
      <c r="RN102" s="30">
        <v>105043696</v>
      </c>
      <c r="RO102" s="30">
        <v>1557108</v>
      </c>
      <c r="RP102" s="30">
        <v>0</v>
      </c>
      <c r="RQ102" s="30">
        <v>0</v>
      </c>
      <c r="RR102" s="30">
        <v>0</v>
      </c>
      <c r="RS102" s="30">
        <v>0</v>
      </c>
      <c r="RT102" s="30">
        <v>0</v>
      </c>
      <c r="RU102" s="30">
        <v>0</v>
      </c>
      <c r="RV102" s="30">
        <v>3979295</v>
      </c>
      <c r="RW102" s="30">
        <v>294315</v>
      </c>
      <c r="RX102" s="30">
        <v>0</v>
      </c>
      <c r="RY102" s="30">
        <v>0</v>
      </c>
      <c r="RZ102" s="30">
        <v>0</v>
      </c>
      <c r="SA102" s="30">
        <v>0</v>
      </c>
      <c r="SB102" s="30">
        <v>0</v>
      </c>
      <c r="SC102" s="30">
        <v>0</v>
      </c>
      <c r="SD102" s="30">
        <v>0</v>
      </c>
      <c r="SE102" s="30">
        <v>0</v>
      </c>
      <c r="SF102" s="30">
        <v>0</v>
      </c>
      <c r="SG102" s="30">
        <v>121352</v>
      </c>
      <c r="SH102" s="30">
        <v>52784058</v>
      </c>
      <c r="SI102" s="30">
        <v>0</v>
      </c>
      <c r="SJ102" s="30">
        <v>0</v>
      </c>
      <c r="SK102" s="30">
        <v>2693893645</v>
      </c>
      <c r="SL102" s="30">
        <v>2693893645</v>
      </c>
      <c r="SM102" s="30">
        <v>0</v>
      </c>
      <c r="SN102" s="30">
        <v>0</v>
      </c>
      <c r="SO102" s="30">
        <v>0</v>
      </c>
      <c r="SP102" s="30">
        <v>0</v>
      </c>
      <c r="SQ102" s="30">
        <v>0</v>
      </c>
      <c r="SR102" s="30">
        <v>0</v>
      </c>
      <c r="SS102" s="30">
        <v>61761184</v>
      </c>
      <c r="ST102" s="30">
        <v>0</v>
      </c>
      <c r="SU102" s="30">
        <v>0</v>
      </c>
      <c r="SV102" s="30">
        <v>0</v>
      </c>
      <c r="SW102" s="30">
        <v>0</v>
      </c>
      <c r="SX102" s="30">
        <v>0</v>
      </c>
      <c r="SY102" s="30">
        <v>0</v>
      </c>
      <c r="SZ102" s="30">
        <v>0</v>
      </c>
      <c r="TA102" s="30">
        <v>0</v>
      </c>
      <c r="TB102" s="30">
        <v>0</v>
      </c>
      <c r="TC102" s="30">
        <v>0</v>
      </c>
      <c r="TD102" s="30">
        <v>0</v>
      </c>
      <c r="TE102" s="30">
        <v>0</v>
      </c>
      <c r="TF102" s="30">
        <v>0</v>
      </c>
      <c r="TG102" s="30">
        <v>0</v>
      </c>
      <c r="TH102" s="30">
        <v>0</v>
      </c>
      <c r="TI102" s="30">
        <f t="shared" si="39"/>
        <v>293930557</v>
      </c>
      <c r="TJ102" s="30">
        <f t="shared" si="31"/>
        <v>60000000000</v>
      </c>
      <c r="TK102" s="30">
        <v>60000000000</v>
      </c>
      <c r="TL102" s="30">
        <v>60000000000</v>
      </c>
      <c r="TM102" s="30">
        <v>0</v>
      </c>
      <c r="TN102" s="30">
        <v>0</v>
      </c>
      <c r="TO102" s="30">
        <v>0</v>
      </c>
      <c r="TP102" s="30">
        <v>0</v>
      </c>
      <c r="TQ102" s="30">
        <v>0</v>
      </c>
      <c r="TR102" s="30">
        <v>0</v>
      </c>
      <c r="TS102" s="30">
        <v>0</v>
      </c>
      <c r="TT102" s="30">
        <v>0</v>
      </c>
      <c r="TU102" s="30">
        <v>24644846</v>
      </c>
      <c r="TV102" s="30">
        <v>0</v>
      </c>
      <c r="TW102" s="30">
        <v>23669945</v>
      </c>
      <c r="TX102" s="30">
        <v>0</v>
      </c>
      <c r="TY102" s="30">
        <v>974901</v>
      </c>
      <c r="TZ102" s="30">
        <v>0</v>
      </c>
      <c r="UA102" s="30">
        <v>0</v>
      </c>
      <c r="UB102" s="30">
        <v>0</v>
      </c>
      <c r="UC102" s="30">
        <v>0</v>
      </c>
      <c r="UD102" s="30">
        <v>0</v>
      </c>
      <c r="UE102" s="30">
        <v>0</v>
      </c>
      <c r="UF102" s="30">
        <v>0</v>
      </c>
      <c r="UG102" s="30">
        <v>250411284793</v>
      </c>
      <c r="UH102" s="1">
        <v>902595025921</v>
      </c>
      <c r="UI102" s="1">
        <f>UH102-SUM($UG$100:UG102)</f>
        <v>0</v>
      </c>
    </row>
    <row r="103" spans="2:555">
      <c r="B103" s="58">
        <v>41365</v>
      </c>
      <c r="C103" s="30">
        <v>142742015891</v>
      </c>
      <c r="D103" s="30">
        <v>61115475945</v>
      </c>
      <c r="E103" s="30">
        <v>48217398384</v>
      </c>
      <c r="F103" s="30">
        <v>17824191</v>
      </c>
      <c r="G103" s="30">
        <v>1806960</v>
      </c>
      <c r="H103" s="30">
        <v>10976693567.000015</v>
      </c>
      <c r="I103" s="30">
        <v>9502523620.9519043</v>
      </c>
      <c r="J103" s="30">
        <v>1364403010.3780994</v>
      </c>
      <c r="K103" s="30">
        <v>109766935.67000008</v>
      </c>
      <c r="L103" s="30">
        <v>2893874055</v>
      </c>
      <c r="M103" s="30">
        <v>27453251058</v>
      </c>
      <c r="N103" s="30">
        <v>27178718547.419998</v>
      </c>
      <c r="O103" s="30">
        <v>274532510.58000004</v>
      </c>
      <c r="P103" s="30">
        <v>1670850396</v>
      </c>
      <c r="Q103" s="30">
        <v>2862672967</v>
      </c>
      <c r="R103" s="30">
        <v>2340425190</v>
      </c>
      <c r="S103" s="30">
        <v>12898077561</v>
      </c>
      <c r="T103" s="30">
        <v>3221078000</v>
      </c>
      <c r="U103" s="30">
        <v>3789497000</v>
      </c>
      <c r="V103" s="30">
        <v>7010575000</v>
      </c>
      <c r="W103" s="30">
        <v>104533726</v>
      </c>
      <c r="X103" s="30">
        <v>1527517943</v>
      </c>
      <c r="Y103" s="30">
        <v>109766430</v>
      </c>
      <c r="Z103" s="30">
        <v>0</v>
      </c>
      <c r="AA103" s="30">
        <v>0</v>
      </c>
      <c r="AB103" s="30">
        <v>177664883</v>
      </c>
      <c r="AC103" s="30">
        <v>21991840</v>
      </c>
      <c r="AD103" s="30">
        <v>3325522501</v>
      </c>
      <c r="AE103" s="30">
        <v>620505238</v>
      </c>
      <c r="AF103" s="30">
        <v>498759816</v>
      </c>
      <c r="AG103" s="30">
        <v>121745422</v>
      </c>
      <c r="AH103" s="30">
        <v>0</v>
      </c>
      <c r="AI103" s="30">
        <v>81626539946</v>
      </c>
      <c r="AJ103" s="30">
        <v>684163798</v>
      </c>
      <c r="AK103" s="30">
        <v>130317514</v>
      </c>
      <c r="AL103" s="30">
        <v>773000</v>
      </c>
      <c r="AM103" s="30">
        <v>553073284</v>
      </c>
      <c r="AN103" s="30">
        <v>0</v>
      </c>
      <c r="AO103" s="30">
        <v>1505268739</v>
      </c>
      <c r="AP103" s="30">
        <v>1451928962</v>
      </c>
      <c r="AQ103" s="30">
        <v>13762139</v>
      </c>
      <c r="AR103" s="30">
        <v>13149808</v>
      </c>
      <c r="AS103" s="30">
        <v>77980</v>
      </c>
      <c r="AT103" s="30">
        <v>25834850</v>
      </c>
      <c r="AU103" s="30">
        <v>0</v>
      </c>
      <c r="AV103" s="30">
        <v>0</v>
      </c>
      <c r="AW103" s="30">
        <v>0</v>
      </c>
      <c r="AX103" s="30">
        <v>515000</v>
      </c>
      <c r="AY103" s="30">
        <v>0</v>
      </c>
      <c r="AZ103" s="30">
        <v>0</v>
      </c>
      <c r="BA103" s="30">
        <v>0</v>
      </c>
      <c r="BB103" s="30">
        <v>0</v>
      </c>
      <c r="BC103" s="30">
        <v>0</v>
      </c>
      <c r="BD103" s="30">
        <v>2992804512</v>
      </c>
      <c r="BE103" s="30">
        <v>1027257</v>
      </c>
      <c r="BF103" s="30">
        <v>1646589779</v>
      </c>
      <c r="BG103" s="30">
        <v>814741232</v>
      </c>
      <c r="BH103" s="30">
        <v>22271</v>
      </c>
      <c r="BI103" s="30">
        <v>8553</v>
      </c>
      <c r="BJ103" s="30">
        <v>397408</v>
      </c>
      <c r="BK103" s="30">
        <v>52990676</v>
      </c>
      <c r="BL103" s="30">
        <v>6211436</v>
      </c>
      <c r="BM103" s="30">
        <v>0</v>
      </c>
      <c r="BN103" s="30">
        <v>7756673</v>
      </c>
      <c r="BO103" s="30">
        <v>7111423</v>
      </c>
      <c r="BP103" s="30">
        <v>0</v>
      </c>
      <c r="BQ103" s="30">
        <v>0</v>
      </c>
      <c r="BR103" s="30">
        <v>175442998</v>
      </c>
      <c r="BS103" s="30">
        <v>280504806</v>
      </c>
      <c r="BT103" s="30">
        <v>89771839</v>
      </c>
      <c r="BU103" s="30">
        <v>6013291</v>
      </c>
      <c r="BV103" s="30">
        <v>0</v>
      </c>
      <c r="BW103" s="30">
        <v>92360</v>
      </c>
      <c r="BX103" s="30">
        <v>130153</v>
      </c>
      <c r="BY103" s="30">
        <v>83536035</v>
      </c>
      <c r="BZ103" s="30">
        <v>0</v>
      </c>
      <c r="CA103" s="30">
        <v>0</v>
      </c>
      <c r="CB103" s="30">
        <v>0</v>
      </c>
      <c r="CC103" s="30">
        <v>2715984348</v>
      </c>
      <c r="CD103" s="30">
        <v>0</v>
      </c>
      <c r="CE103" s="30">
        <v>6370702959</v>
      </c>
      <c r="CF103" s="30">
        <v>137195058</v>
      </c>
      <c r="CG103" s="30">
        <v>2641179738</v>
      </c>
      <c r="CH103" s="30">
        <v>258961105</v>
      </c>
      <c r="CI103" s="30">
        <v>32317717</v>
      </c>
      <c r="CJ103" s="30">
        <v>989507</v>
      </c>
      <c r="CK103" s="30">
        <v>12774218</v>
      </c>
      <c r="CL103" s="30">
        <v>10352818</v>
      </c>
      <c r="CM103" s="30">
        <v>2083938</v>
      </c>
      <c r="CN103" s="30">
        <v>875635</v>
      </c>
      <c r="CO103" s="30">
        <v>265906</v>
      </c>
      <c r="CP103" s="30">
        <v>4975695</v>
      </c>
      <c r="CQ103" s="30">
        <v>0</v>
      </c>
      <c r="CR103" s="30">
        <v>0</v>
      </c>
      <c r="CS103" s="30">
        <v>1709909461</v>
      </c>
      <c r="CT103" s="30">
        <v>815472020</v>
      </c>
      <c r="CU103" s="30">
        <v>0</v>
      </c>
      <c r="CV103" s="30">
        <v>34221252</v>
      </c>
      <c r="CW103" s="30">
        <v>15274122</v>
      </c>
      <c r="CX103" s="30">
        <v>1921978</v>
      </c>
      <c r="CY103" s="30">
        <v>0</v>
      </c>
      <c r="CZ103" s="30">
        <v>810685836</v>
      </c>
      <c r="DA103" s="30">
        <v>683724445</v>
      </c>
      <c r="DB103" s="30">
        <v>111461981</v>
      </c>
      <c r="DC103" s="30">
        <v>0</v>
      </c>
      <c r="DD103" s="30">
        <v>15499410</v>
      </c>
      <c r="DE103" s="30">
        <v>0</v>
      </c>
      <c r="DF103" s="30">
        <v>21414659</v>
      </c>
      <c r="DG103" s="30">
        <v>10919594</v>
      </c>
      <c r="DH103" s="30">
        <v>27476572</v>
      </c>
      <c r="DI103" s="30">
        <v>4274177</v>
      </c>
      <c r="DJ103" s="30">
        <v>0</v>
      </c>
      <c r="DK103" s="30">
        <v>4274177</v>
      </c>
      <c r="DL103" s="30">
        <v>0</v>
      </c>
      <c r="DM103" s="30">
        <v>697001680</v>
      </c>
      <c r="DN103" s="30">
        <v>-26950253</v>
      </c>
      <c r="DO103" s="30">
        <v>33440833</v>
      </c>
      <c r="DP103" s="30">
        <v>25967062</v>
      </c>
      <c r="DQ103" s="30">
        <v>7473771</v>
      </c>
      <c r="DR103" s="30">
        <v>652626269</v>
      </c>
      <c r="DS103" s="30">
        <v>18577265</v>
      </c>
      <c r="DT103" s="30">
        <v>17319450</v>
      </c>
      <c r="DU103" s="30">
        <v>1203122</v>
      </c>
      <c r="DV103" s="30">
        <v>54693</v>
      </c>
      <c r="DW103" s="30">
        <v>10887900</v>
      </c>
      <c r="DX103" s="30">
        <v>3570800</v>
      </c>
      <c r="DY103" s="30">
        <v>432400</v>
      </c>
      <c r="DZ103" s="30">
        <v>0</v>
      </c>
      <c r="EA103" s="30">
        <v>6884700</v>
      </c>
      <c r="EB103" s="30">
        <v>0</v>
      </c>
      <c r="EC103" s="30">
        <v>5802923</v>
      </c>
      <c r="ED103" s="30">
        <v>80093</v>
      </c>
      <c r="EE103" s="30">
        <v>5700800</v>
      </c>
      <c r="EF103" s="30">
        <v>22030</v>
      </c>
      <c r="EG103" s="30">
        <v>71093745</v>
      </c>
      <c r="EH103" s="30">
        <v>70550400</v>
      </c>
      <c r="EI103" s="30">
        <v>523940</v>
      </c>
      <c r="EJ103" s="30">
        <v>19405</v>
      </c>
      <c r="EK103" s="30">
        <v>55013742</v>
      </c>
      <c r="EL103" s="30">
        <v>116431</v>
      </c>
      <c r="EM103" s="30">
        <v>717992</v>
      </c>
      <c r="EN103" s="30">
        <v>30737837</v>
      </c>
      <c r="EO103" s="30">
        <v>1571820</v>
      </c>
      <c r="EP103" s="30">
        <v>135836</v>
      </c>
      <c r="EQ103" s="30">
        <v>19405</v>
      </c>
      <c r="ER103" s="30">
        <v>97026</v>
      </c>
      <c r="ES103" s="30">
        <v>1222528</v>
      </c>
      <c r="ET103" s="30">
        <v>97025</v>
      </c>
      <c r="EU103" s="30">
        <v>4133308</v>
      </c>
      <c r="EV103" s="30">
        <v>1432957</v>
      </c>
      <c r="EW103" s="30">
        <v>42264526</v>
      </c>
      <c r="EX103" s="30">
        <v>0</v>
      </c>
      <c r="EY103" s="30">
        <v>349294</v>
      </c>
      <c r="EZ103" s="30">
        <v>34909955</v>
      </c>
      <c r="FA103" s="30">
        <v>7005277</v>
      </c>
      <c r="FB103" s="30">
        <v>0</v>
      </c>
      <c r="FC103" s="30">
        <v>152955</v>
      </c>
      <c r="FD103" s="30">
        <v>0</v>
      </c>
      <c r="FE103" s="30">
        <v>0</v>
      </c>
      <c r="FF103" s="30">
        <v>410122868</v>
      </c>
      <c r="FG103" s="30">
        <v>37884831</v>
      </c>
      <c r="FH103" s="30">
        <v>2212192</v>
      </c>
      <c r="FI103" s="30">
        <v>24459400</v>
      </c>
      <c r="FJ103" s="30">
        <v>9350340</v>
      </c>
      <c r="FK103" s="30">
        <v>2711599</v>
      </c>
      <c r="FL103" s="30">
        <v>0</v>
      </c>
      <c r="FM103" s="30">
        <v>0</v>
      </c>
      <c r="FN103" s="30">
        <v>0</v>
      </c>
      <c r="FO103" s="30">
        <v>6638741</v>
      </c>
      <c r="FP103" s="30">
        <v>1862899</v>
      </c>
      <c r="FQ103" s="30">
        <v>0</v>
      </c>
      <c r="FR103" s="30">
        <v>187198778</v>
      </c>
      <c r="FS103" s="30">
        <v>90092090</v>
      </c>
      <c r="FT103" s="30">
        <v>149432</v>
      </c>
      <c r="FU103" s="30">
        <v>37925300</v>
      </c>
      <c r="FV103" s="30">
        <v>39834735</v>
      </c>
      <c r="FW103" s="30">
        <v>31193241</v>
      </c>
      <c r="FX103" s="30">
        <v>8641494</v>
      </c>
      <c r="FY103" s="30">
        <v>0</v>
      </c>
      <c r="FZ103" s="30">
        <v>271673</v>
      </c>
      <c r="GA103" s="30">
        <v>7194950</v>
      </c>
      <c r="GB103" s="30">
        <v>4716000</v>
      </c>
      <c r="GC103" s="30">
        <v>5002586</v>
      </c>
      <c r="GD103" s="30">
        <v>0</v>
      </c>
      <c r="GE103" s="30">
        <v>5002586</v>
      </c>
      <c r="GF103" s="30">
        <v>0</v>
      </c>
      <c r="GG103" s="30">
        <v>0</v>
      </c>
      <c r="GH103" s="30">
        <v>7820000</v>
      </c>
      <c r="GI103" s="30">
        <v>42299613</v>
      </c>
      <c r="GJ103" s="30">
        <v>42299613</v>
      </c>
      <c r="GK103" s="30">
        <v>0</v>
      </c>
      <c r="GL103" s="30">
        <v>41984489</v>
      </c>
      <c r="GM103" s="30">
        <v>6780587</v>
      </c>
      <c r="GN103" s="30">
        <v>3049000</v>
      </c>
      <c r="GO103" s="30">
        <v>0</v>
      </c>
      <c r="GP103" s="30">
        <v>301740</v>
      </c>
      <c r="GQ103" s="30">
        <v>19166415</v>
      </c>
      <c r="GR103" s="30">
        <v>51585</v>
      </c>
      <c r="GS103" s="30">
        <v>0</v>
      </c>
      <c r="GT103" s="30">
        <v>12635162</v>
      </c>
      <c r="GU103" s="30">
        <v>2509068378</v>
      </c>
      <c r="GV103" s="30">
        <v>0</v>
      </c>
      <c r="GW103" s="30">
        <v>0</v>
      </c>
      <c r="GX103" s="30">
        <v>0</v>
      </c>
      <c r="GY103" s="30">
        <v>0</v>
      </c>
      <c r="GZ103" s="30">
        <v>2506420461</v>
      </c>
      <c r="HA103" s="30">
        <v>11493</v>
      </c>
      <c r="HB103" s="30">
        <v>0</v>
      </c>
      <c r="HC103" s="30">
        <v>0</v>
      </c>
      <c r="HD103" s="30">
        <v>0</v>
      </c>
      <c r="HE103" s="30">
        <v>2636424</v>
      </c>
      <c r="HF103" s="30">
        <v>0</v>
      </c>
      <c r="HG103" s="30">
        <v>0</v>
      </c>
      <c r="HH103" s="30">
        <f t="shared" si="34"/>
        <v>2267125961</v>
      </c>
      <c r="HI103" s="30">
        <f t="shared" si="35"/>
        <v>239294500</v>
      </c>
      <c r="HJ103" s="30">
        <v>2267125961</v>
      </c>
      <c r="HK103" s="30">
        <v>239294500</v>
      </c>
      <c r="HL103" s="30">
        <v>0</v>
      </c>
      <c r="HM103" s="30">
        <v>0</v>
      </c>
      <c r="HN103" s="30">
        <v>0</v>
      </c>
      <c r="HO103" s="30">
        <v>0</v>
      </c>
      <c r="HP103" s="30">
        <v>1563663308</v>
      </c>
      <c r="HQ103" s="30">
        <v>4943412</v>
      </c>
      <c r="HR103" s="30">
        <v>7886490</v>
      </c>
      <c r="HS103" s="30">
        <v>28436059</v>
      </c>
      <c r="HT103" s="30">
        <v>1522397347</v>
      </c>
      <c r="HU103" s="30">
        <v>0</v>
      </c>
      <c r="HV103" s="30">
        <v>0</v>
      </c>
      <c r="HW103" s="30">
        <v>0</v>
      </c>
      <c r="HX103" s="30">
        <f t="shared" si="36"/>
        <v>2267125961</v>
      </c>
      <c r="HY103" s="30">
        <f t="shared" si="37"/>
        <v>239294500</v>
      </c>
      <c r="HZ103" s="30">
        <v>63826855540</v>
      </c>
      <c r="IA103" s="30">
        <v>58590357819</v>
      </c>
      <c r="IB103" s="30">
        <v>52393787684</v>
      </c>
      <c r="IC103" s="30">
        <v>0</v>
      </c>
      <c r="ID103" s="30">
        <v>0</v>
      </c>
      <c r="IE103" s="30">
        <v>0</v>
      </c>
      <c r="IF103" s="30">
        <v>0</v>
      </c>
      <c r="IG103" s="30">
        <v>45975772581</v>
      </c>
      <c r="IH103" s="30">
        <v>40881552433</v>
      </c>
      <c r="II103" s="30">
        <v>0</v>
      </c>
      <c r="IJ103" s="30">
        <v>5094220148</v>
      </c>
      <c r="IK103" s="30">
        <v>0</v>
      </c>
      <c r="IL103" s="30">
        <v>3887431035</v>
      </c>
      <c r="IM103" s="30">
        <v>1896854846</v>
      </c>
      <c r="IN103" s="30">
        <v>345549425</v>
      </c>
      <c r="IO103" s="30">
        <v>259162069</v>
      </c>
      <c r="IP103" s="30">
        <v>3282719541</v>
      </c>
      <c r="IQ103" s="30">
        <v>0</v>
      </c>
      <c r="IR103" s="30">
        <v>0</v>
      </c>
      <c r="IS103" s="30">
        <v>0</v>
      </c>
      <c r="IT103" s="30">
        <v>0</v>
      </c>
      <c r="IU103" s="30">
        <v>0</v>
      </c>
      <c r="IV103" s="30">
        <v>633729222</v>
      </c>
      <c r="IW103" s="30">
        <v>0</v>
      </c>
      <c r="IX103" s="30">
        <v>0</v>
      </c>
      <c r="IY103" s="30">
        <v>0</v>
      </c>
      <c r="IZ103" s="30">
        <v>0</v>
      </c>
      <c r="JA103" s="30">
        <v>0</v>
      </c>
      <c r="JB103" s="30">
        <v>0</v>
      </c>
      <c r="JC103" s="30">
        <v>0</v>
      </c>
      <c r="JD103" s="30">
        <v>0</v>
      </c>
      <c r="JE103" s="30">
        <v>0</v>
      </c>
      <c r="JF103" s="30">
        <v>0</v>
      </c>
      <c r="JG103" s="30">
        <v>0</v>
      </c>
      <c r="JH103" s="30">
        <v>0</v>
      </c>
      <c r="JI103" s="30">
        <v>0</v>
      </c>
      <c r="JJ103" s="30">
        <v>0</v>
      </c>
      <c r="JK103" s="30">
        <v>0</v>
      </c>
      <c r="JL103" s="30"/>
      <c r="JM103" s="30">
        <v>6196570135</v>
      </c>
      <c r="JN103" s="30">
        <v>2635892</v>
      </c>
      <c r="JO103" s="30">
        <v>6193934243</v>
      </c>
      <c r="JP103" s="30">
        <v>2329366645</v>
      </c>
      <c r="JQ103" s="30">
        <v>56640101</v>
      </c>
      <c r="JR103" s="30">
        <v>1738053760</v>
      </c>
      <c r="JS103" s="30">
        <v>0</v>
      </c>
      <c r="JT103" s="30">
        <v>0</v>
      </c>
      <c r="JU103" s="30">
        <v>0</v>
      </c>
      <c r="JV103" s="30">
        <v>0</v>
      </c>
      <c r="JW103" s="30">
        <v>0</v>
      </c>
      <c r="JX103" s="30">
        <v>0</v>
      </c>
      <c r="JY103" s="30">
        <v>0</v>
      </c>
      <c r="JZ103" s="30">
        <v>0</v>
      </c>
      <c r="KA103" s="30">
        <v>0</v>
      </c>
      <c r="KB103" s="30">
        <v>0</v>
      </c>
      <c r="KC103" s="30">
        <v>0</v>
      </c>
      <c r="KD103" s="30">
        <v>0</v>
      </c>
      <c r="KE103" s="30">
        <v>0</v>
      </c>
      <c r="KF103" s="30">
        <v>0</v>
      </c>
      <c r="KG103" s="30">
        <v>0</v>
      </c>
      <c r="KH103" s="30">
        <v>0</v>
      </c>
      <c r="KI103" s="30">
        <v>0</v>
      </c>
      <c r="KJ103" s="30">
        <v>0</v>
      </c>
      <c r="KK103" s="30">
        <v>0</v>
      </c>
      <c r="KL103" s="30">
        <v>534672784</v>
      </c>
      <c r="KM103" s="30">
        <v>2907131076</v>
      </c>
      <c r="KN103" s="30">
        <v>1241327977</v>
      </c>
      <c r="KO103" s="30">
        <v>32771767</v>
      </c>
      <c r="KP103" s="30">
        <v>4578320</v>
      </c>
      <c r="KQ103" s="30">
        <v>0</v>
      </c>
      <c r="KR103" s="30">
        <v>0</v>
      </c>
      <c r="KS103" s="30">
        <v>1621503</v>
      </c>
      <c r="KT103" s="30">
        <v>3490876</v>
      </c>
      <c r="KU103" s="30">
        <v>0</v>
      </c>
      <c r="KV103" s="30">
        <v>58007939</v>
      </c>
      <c r="KW103" s="30">
        <v>0</v>
      </c>
      <c r="KX103" s="30">
        <v>434101</v>
      </c>
      <c r="KY103" s="30">
        <v>3573983</v>
      </c>
      <c r="KZ103" s="30">
        <v>6965708</v>
      </c>
      <c r="LA103" s="30">
        <v>11969250</v>
      </c>
      <c r="LB103" s="30">
        <v>3694415</v>
      </c>
      <c r="LC103" s="30">
        <v>3695347</v>
      </c>
      <c r="LD103" s="30">
        <v>699710562</v>
      </c>
      <c r="LE103" s="30">
        <v>202827</v>
      </c>
      <c r="LF103" s="30">
        <v>3633501</v>
      </c>
      <c r="LG103" s="30">
        <v>0</v>
      </c>
      <c r="LH103" s="30">
        <v>4261939</v>
      </c>
      <c r="LI103" s="30">
        <v>22338584</v>
      </c>
      <c r="LJ103" s="30">
        <v>0</v>
      </c>
      <c r="LK103" s="30">
        <v>0</v>
      </c>
      <c r="LL103" s="30">
        <v>0</v>
      </c>
      <c r="LM103" s="30">
        <v>1375674</v>
      </c>
      <c r="LN103" s="30">
        <v>1503404</v>
      </c>
      <c r="LO103" s="30">
        <v>36433954</v>
      </c>
      <c r="LP103" s="30">
        <v>1423398</v>
      </c>
      <c r="LQ103" s="30">
        <v>88637957</v>
      </c>
      <c r="LR103" s="31">
        <v>619292</v>
      </c>
      <c r="LS103" s="31">
        <v>206267694</v>
      </c>
      <c r="LT103" s="31">
        <v>0</v>
      </c>
      <c r="LU103" s="31">
        <v>308699742</v>
      </c>
      <c r="LV103" s="31">
        <v>234112</v>
      </c>
      <c r="LW103" s="31">
        <v>4701160</v>
      </c>
      <c r="LX103" s="31">
        <v>1300041</v>
      </c>
      <c r="LY103" s="31">
        <v>0</v>
      </c>
      <c r="LZ103" s="31">
        <v>23345068</v>
      </c>
      <c r="MA103" s="31">
        <v>0</v>
      </c>
      <c r="MB103" s="31">
        <v>31729955</v>
      </c>
      <c r="MC103" s="31">
        <v>0</v>
      </c>
      <c r="MD103" s="31">
        <v>0</v>
      </c>
      <c r="ME103" s="31">
        <v>45535560</v>
      </c>
      <c r="MF103" s="31">
        <v>22943862</v>
      </c>
      <c r="MG103" s="31">
        <v>25268488</v>
      </c>
      <c r="MH103" s="31">
        <v>0</v>
      </c>
      <c r="MI103" s="31">
        <v>0</v>
      </c>
      <c r="MJ103" s="31">
        <v>4833116</v>
      </c>
      <c r="MK103" s="31">
        <v>0</v>
      </c>
      <c r="ML103" s="31">
        <v>0</v>
      </c>
      <c r="MM103" s="31">
        <v>0</v>
      </c>
      <c r="MN103" s="31">
        <v>0</v>
      </c>
      <c r="MO103" s="31">
        <v>0</v>
      </c>
      <c r="MP103" s="31">
        <v>0</v>
      </c>
      <c r="MQ103" s="30">
        <v>43445198</v>
      </c>
      <c r="MR103" s="30">
        <v>0</v>
      </c>
      <c r="MS103" s="30">
        <v>126535711606</v>
      </c>
      <c r="MT103" s="30">
        <v>92501024922</v>
      </c>
      <c r="MU103" s="30">
        <v>31718013429</v>
      </c>
      <c r="MV103" s="30">
        <v>0</v>
      </c>
      <c r="MW103" s="30">
        <v>0</v>
      </c>
      <c r="MX103" s="30">
        <v>0</v>
      </c>
      <c r="MY103" s="30">
        <v>0</v>
      </c>
      <c r="MZ103" s="30">
        <v>22322266740</v>
      </c>
      <c r="NA103" s="30">
        <v>0</v>
      </c>
      <c r="NB103" s="30">
        <v>0</v>
      </c>
      <c r="NC103" s="30">
        <v>0</v>
      </c>
      <c r="ND103" s="30">
        <v>22322266740</v>
      </c>
      <c r="NE103" s="30">
        <v>22322266740</v>
      </c>
      <c r="NF103" s="30">
        <v>0</v>
      </c>
      <c r="NG103" s="30">
        <v>810430271</v>
      </c>
      <c r="NH103" s="30">
        <v>8585316418</v>
      </c>
      <c r="NI103" s="30">
        <v>0</v>
      </c>
      <c r="NJ103" s="30">
        <v>0</v>
      </c>
      <c r="NK103" s="30">
        <v>0</v>
      </c>
      <c r="NL103" s="30">
        <v>0</v>
      </c>
      <c r="NM103" s="30">
        <v>60783011493</v>
      </c>
      <c r="NN103" s="30">
        <v>51995559671</v>
      </c>
      <c r="NO103" s="30">
        <v>0</v>
      </c>
      <c r="NP103" s="30">
        <v>110596038</v>
      </c>
      <c r="NQ103" s="30">
        <v>0</v>
      </c>
      <c r="NR103" s="30">
        <v>3815550113</v>
      </c>
      <c r="NS103" s="30">
        <v>0</v>
      </c>
      <c r="NT103" s="30">
        <v>8787451822</v>
      </c>
      <c r="NU103" s="30">
        <v>198479108</v>
      </c>
      <c r="NV103" s="30">
        <v>454375769</v>
      </c>
      <c r="NW103" s="30">
        <v>0</v>
      </c>
      <c r="NX103" s="30">
        <v>0</v>
      </c>
      <c r="NY103" s="30">
        <v>0</v>
      </c>
      <c r="NZ103" s="30">
        <v>0</v>
      </c>
      <c r="OA103" s="30">
        <v>18846566129</v>
      </c>
      <c r="OB103" s="30">
        <v>976341113</v>
      </c>
      <c r="OC103" s="30">
        <v>14403</v>
      </c>
      <c r="OD103" s="30">
        <v>0</v>
      </c>
      <c r="OE103" s="30">
        <v>14403</v>
      </c>
      <c r="OF103" s="30">
        <v>976326710</v>
      </c>
      <c r="OG103" s="30">
        <v>0</v>
      </c>
      <c r="OH103" s="30">
        <v>976326710</v>
      </c>
      <c r="OI103" s="30">
        <v>0</v>
      </c>
      <c r="OJ103" s="30">
        <v>17870225016</v>
      </c>
      <c r="OK103" s="30">
        <v>0</v>
      </c>
      <c r="OL103" s="30">
        <v>0</v>
      </c>
      <c r="OM103" s="30">
        <v>1098704235</v>
      </c>
      <c r="ON103" s="30">
        <v>1157077996</v>
      </c>
      <c r="OO103" s="30">
        <v>17870225016</v>
      </c>
      <c r="OP103" s="30">
        <v>8736264</v>
      </c>
      <c r="OQ103" s="30">
        <v>0</v>
      </c>
      <c r="OR103" s="30">
        <v>0</v>
      </c>
      <c r="OS103" s="30">
        <v>13944534517</v>
      </c>
      <c r="OT103" s="30">
        <v>1114349738</v>
      </c>
      <c r="OU103" s="30">
        <v>1114349738</v>
      </c>
      <c r="OV103" s="30">
        <v>0</v>
      </c>
      <c r="OW103" s="30">
        <v>1114349738</v>
      </c>
      <c r="OX103" s="30">
        <v>0</v>
      </c>
      <c r="OY103" s="30">
        <v>0</v>
      </c>
      <c r="OZ103" s="30">
        <v>12830184779</v>
      </c>
      <c r="PA103" s="30">
        <v>12590781449</v>
      </c>
      <c r="PB103" s="30">
        <v>0</v>
      </c>
      <c r="PC103" s="30">
        <v>0</v>
      </c>
      <c r="PD103" s="30">
        <v>0</v>
      </c>
      <c r="PE103" s="30">
        <v>0</v>
      </c>
      <c r="PF103" s="30">
        <v>0</v>
      </c>
      <c r="PG103" s="30">
        <v>15544366</v>
      </c>
      <c r="PH103" s="30">
        <v>74792783</v>
      </c>
      <c r="PI103" s="30">
        <v>795</v>
      </c>
      <c r="PJ103" s="30">
        <v>0</v>
      </c>
      <c r="PK103" s="30">
        <v>0</v>
      </c>
      <c r="PL103" s="30">
        <v>0</v>
      </c>
      <c r="PM103" s="30">
        <v>239403330</v>
      </c>
      <c r="PN103" s="30">
        <v>36106855</v>
      </c>
      <c r="PO103" s="30">
        <v>0</v>
      </c>
      <c r="PP103" s="30">
        <v>0</v>
      </c>
      <c r="PQ103" s="30">
        <v>0</v>
      </c>
      <c r="PR103" s="30">
        <v>0</v>
      </c>
      <c r="PS103" s="30">
        <v>0</v>
      </c>
      <c r="PT103" s="30">
        <f t="shared" si="41"/>
        <v>1243586038</v>
      </c>
      <c r="PU103" s="30">
        <v>1243586038</v>
      </c>
      <c r="PV103" s="30">
        <v>0</v>
      </c>
      <c r="PW103" s="30">
        <v>0</v>
      </c>
      <c r="PX103" s="30">
        <v>206304475</v>
      </c>
      <c r="PY103" s="30">
        <v>0</v>
      </c>
      <c r="PZ103" s="30">
        <v>0</v>
      </c>
      <c r="QA103" s="30">
        <v>0</v>
      </c>
      <c r="QB103" s="30">
        <v>0</v>
      </c>
      <c r="QC103" s="30">
        <v>6382258025</v>
      </c>
      <c r="QD103" s="30">
        <v>6382258025</v>
      </c>
      <c r="QE103" s="30">
        <v>2371372167</v>
      </c>
      <c r="QF103" s="30">
        <v>2340212454</v>
      </c>
      <c r="QG103" s="30">
        <v>226966395</v>
      </c>
      <c r="QH103" s="30">
        <v>14447728</v>
      </c>
      <c r="QI103" s="30">
        <v>1429259281</v>
      </c>
      <c r="QJ103" s="30">
        <v>0</v>
      </c>
      <c r="QK103" s="30">
        <v>0</v>
      </c>
      <c r="QL103" s="30">
        <v>2096344003</v>
      </c>
      <c r="QM103" s="30">
        <v>0</v>
      </c>
      <c r="QN103" s="30">
        <v>0</v>
      </c>
      <c r="QO103" s="30">
        <v>397175610123</v>
      </c>
      <c r="QP103" s="30">
        <v>210521951076</v>
      </c>
      <c r="QQ103" s="30">
        <v>459536601</v>
      </c>
      <c r="QR103" s="30">
        <v>281773264</v>
      </c>
      <c r="QS103" s="30">
        <v>177763337</v>
      </c>
      <c r="QT103" s="30">
        <v>0</v>
      </c>
      <c r="QU103" s="30">
        <v>0</v>
      </c>
      <c r="QV103" s="30">
        <v>0</v>
      </c>
      <c r="QW103" s="30">
        <v>2014968394</v>
      </c>
      <c r="QX103" s="30">
        <v>2013167832</v>
      </c>
      <c r="QY103" s="30">
        <v>1800562</v>
      </c>
      <c r="QZ103" s="30">
        <v>208047446081</v>
      </c>
      <c r="RA103" s="30">
        <v>0</v>
      </c>
      <c r="RB103" s="30">
        <v>0</v>
      </c>
      <c r="RC103" s="30">
        <v>0</v>
      </c>
      <c r="RD103" s="30">
        <v>0</v>
      </c>
      <c r="RE103" s="30">
        <v>0</v>
      </c>
      <c r="RF103" s="30">
        <v>0</v>
      </c>
      <c r="RG103" s="30">
        <v>0</v>
      </c>
      <c r="RH103" s="30">
        <v>0</v>
      </c>
      <c r="RI103" s="30">
        <v>186653659047</v>
      </c>
      <c r="RJ103" s="30">
        <v>6325838050</v>
      </c>
      <c r="RK103" s="30">
        <v>6325838050</v>
      </c>
      <c r="RL103" s="30">
        <v>4109046333</v>
      </c>
      <c r="RM103" s="30">
        <v>186573655</v>
      </c>
      <c r="RN103" s="30">
        <v>131307843</v>
      </c>
      <c r="RO103" s="30">
        <v>1870288</v>
      </c>
      <c r="RP103" s="30">
        <v>0</v>
      </c>
      <c r="RQ103" s="30">
        <v>0</v>
      </c>
      <c r="RR103" s="30">
        <v>0</v>
      </c>
      <c r="RS103" s="30">
        <v>0</v>
      </c>
      <c r="RT103" s="30">
        <v>0</v>
      </c>
      <c r="RU103" s="30">
        <v>0</v>
      </c>
      <c r="RV103" s="30">
        <v>4206701</v>
      </c>
      <c r="RW103" s="30">
        <v>338851</v>
      </c>
      <c r="RX103" s="30">
        <v>0</v>
      </c>
      <c r="RY103" s="30">
        <v>0</v>
      </c>
      <c r="RZ103" s="30">
        <v>0</v>
      </c>
      <c r="SA103" s="30">
        <v>0</v>
      </c>
      <c r="SB103" s="30">
        <v>0</v>
      </c>
      <c r="SC103" s="30">
        <v>0</v>
      </c>
      <c r="SD103" s="30">
        <v>0</v>
      </c>
      <c r="SE103" s="30">
        <v>0</v>
      </c>
      <c r="SF103" s="30">
        <v>0</v>
      </c>
      <c r="SG103" s="30">
        <v>94636</v>
      </c>
      <c r="SH103" s="30">
        <v>50519956</v>
      </c>
      <c r="SI103" s="30">
        <v>0</v>
      </c>
      <c r="SJ103" s="30">
        <v>0</v>
      </c>
      <c r="SK103" s="30">
        <v>1792231492</v>
      </c>
      <c r="SL103" s="30">
        <v>1792231492</v>
      </c>
      <c r="SM103" s="30">
        <v>0</v>
      </c>
      <c r="SN103" s="30">
        <v>0</v>
      </c>
      <c r="SO103" s="30">
        <v>0</v>
      </c>
      <c r="SP103" s="30">
        <v>0</v>
      </c>
      <c r="SQ103" s="30">
        <v>0</v>
      </c>
      <c r="SR103" s="30">
        <v>0</v>
      </c>
      <c r="SS103" s="30">
        <v>49648295</v>
      </c>
      <c r="ST103" s="30">
        <v>0</v>
      </c>
      <c r="SU103" s="30">
        <v>0</v>
      </c>
      <c r="SV103" s="30">
        <v>0</v>
      </c>
      <c r="SW103" s="30">
        <v>0</v>
      </c>
      <c r="SX103" s="30">
        <v>0</v>
      </c>
      <c r="SY103" s="30">
        <v>0</v>
      </c>
      <c r="SZ103" s="30">
        <v>0</v>
      </c>
      <c r="TA103" s="30">
        <v>0</v>
      </c>
      <c r="TB103" s="30">
        <v>0</v>
      </c>
      <c r="TC103" s="30">
        <v>0</v>
      </c>
      <c r="TD103" s="30">
        <v>0</v>
      </c>
      <c r="TE103" s="30">
        <v>0</v>
      </c>
      <c r="TF103" s="30">
        <v>0</v>
      </c>
      <c r="TG103" s="30">
        <v>0</v>
      </c>
      <c r="TH103" s="30">
        <v>0</v>
      </c>
      <c r="TI103" s="30">
        <f t="shared" si="39"/>
        <v>319751786</v>
      </c>
      <c r="TJ103" s="30">
        <f t="shared" si="31"/>
        <v>180000000000</v>
      </c>
      <c r="TK103" s="30">
        <v>180000000000</v>
      </c>
      <c r="TL103" s="30">
        <v>180000000000</v>
      </c>
      <c r="TM103" s="30">
        <v>0</v>
      </c>
      <c r="TN103" s="30">
        <v>0</v>
      </c>
      <c r="TO103" s="30">
        <v>0</v>
      </c>
      <c r="TP103" s="30">
        <v>0</v>
      </c>
      <c r="TQ103" s="30">
        <v>0</v>
      </c>
      <c r="TR103" s="30">
        <v>0</v>
      </c>
      <c r="TS103" s="30">
        <v>0</v>
      </c>
      <c r="TT103" s="30">
        <v>0</v>
      </c>
      <c r="TU103" s="30">
        <v>327820997</v>
      </c>
      <c r="TV103" s="30">
        <v>0</v>
      </c>
      <c r="TW103" s="30">
        <v>39021825</v>
      </c>
      <c r="TX103" s="30">
        <v>0</v>
      </c>
      <c r="TY103" s="30">
        <v>288799172</v>
      </c>
      <c r="TZ103" s="30">
        <v>0</v>
      </c>
      <c r="UA103" s="30">
        <v>0</v>
      </c>
      <c r="UB103" s="30">
        <v>0</v>
      </c>
      <c r="UC103" s="30">
        <v>0</v>
      </c>
      <c r="UD103" s="30">
        <v>0</v>
      </c>
      <c r="UE103" s="30">
        <v>0</v>
      </c>
      <c r="UF103" s="30">
        <v>0</v>
      </c>
      <c r="UG103" s="30">
        <v>674931939648</v>
      </c>
      <c r="UH103" s="1">
        <v>1577526965569</v>
      </c>
      <c r="UI103" s="1">
        <f>UH103-SUM($UG$100:UG103)</f>
        <v>0</v>
      </c>
    </row>
    <row r="104" spans="2:555">
      <c r="B104" s="58">
        <v>41395</v>
      </c>
      <c r="C104" s="30">
        <v>254007135746</v>
      </c>
      <c r="D104" s="30">
        <v>163643384198.00006</v>
      </c>
      <c r="E104" s="30">
        <v>151154121465.00006</v>
      </c>
      <c r="F104" s="30">
        <v>21681324</v>
      </c>
      <c r="G104" s="30">
        <v>1979880</v>
      </c>
      <c r="H104" s="30">
        <v>82990594089.000015</v>
      </c>
      <c r="I104" s="30">
        <v>71844957302.847305</v>
      </c>
      <c r="J104" s="30">
        <v>10315730845.262701</v>
      </c>
      <c r="K104" s="30">
        <v>829905940.88999987</v>
      </c>
      <c r="L104" s="30">
        <v>7203832051</v>
      </c>
      <c r="M104" s="30">
        <v>50978439499</v>
      </c>
      <c r="N104" s="30">
        <v>50468655104.01001</v>
      </c>
      <c r="O104" s="30">
        <v>509784394.99000001</v>
      </c>
      <c r="P104" s="30">
        <v>1845594441</v>
      </c>
      <c r="Q104" s="30">
        <v>5638022989</v>
      </c>
      <c r="R104" s="30">
        <v>2473977192</v>
      </c>
      <c r="S104" s="30">
        <v>12489262733</v>
      </c>
      <c r="T104" s="30">
        <v>3266229000</v>
      </c>
      <c r="U104" s="30">
        <v>3842619000</v>
      </c>
      <c r="V104" s="30">
        <v>7108848000</v>
      </c>
      <c r="W104" s="30">
        <v>115727050</v>
      </c>
      <c r="X104" s="30">
        <v>876545868</v>
      </c>
      <c r="Y104" s="30">
        <v>130096830</v>
      </c>
      <c r="Z104" s="30">
        <v>0</v>
      </c>
      <c r="AA104" s="30">
        <v>0</v>
      </c>
      <c r="AB104" s="30">
        <v>119924711</v>
      </c>
      <c r="AC104" s="30">
        <v>10681322</v>
      </c>
      <c r="AD104" s="30">
        <v>3652803059</v>
      </c>
      <c r="AE104" s="30">
        <v>474635893</v>
      </c>
      <c r="AF104" s="30">
        <v>369688482</v>
      </c>
      <c r="AG104" s="30">
        <v>104947411</v>
      </c>
      <c r="AH104" s="30">
        <v>0</v>
      </c>
      <c r="AI104" s="30">
        <v>90363751548</v>
      </c>
      <c r="AJ104" s="30">
        <v>772191156</v>
      </c>
      <c r="AK104" s="30">
        <v>86815440</v>
      </c>
      <c r="AL104" s="30">
        <v>1611773</v>
      </c>
      <c r="AM104" s="30">
        <v>683763943</v>
      </c>
      <c r="AN104" s="30">
        <v>0</v>
      </c>
      <c r="AO104" s="30">
        <v>1470777122</v>
      </c>
      <c r="AP104" s="30">
        <v>1370108839</v>
      </c>
      <c r="AQ104" s="30">
        <v>6924073</v>
      </c>
      <c r="AR104" s="30">
        <v>23587820</v>
      </c>
      <c r="AS104" s="30">
        <v>88255</v>
      </c>
      <c r="AT104" s="30">
        <v>16360169</v>
      </c>
      <c r="AU104" s="30">
        <v>53707966</v>
      </c>
      <c r="AV104" s="30">
        <v>0</v>
      </c>
      <c r="AW104" s="30">
        <v>0</v>
      </c>
      <c r="AX104" s="30">
        <v>0</v>
      </c>
      <c r="AY104" s="30">
        <v>0</v>
      </c>
      <c r="AZ104" s="30">
        <v>0</v>
      </c>
      <c r="BA104" s="30">
        <v>0</v>
      </c>
      <c r="BB104" s="30">
        <v>0</v>
      </c>
      <c r="BC104" s="30">
        <v>0</v>
      </c>
      <c r="BD104" s="30">
        <v>6227755912</v>
      </c>
      <c r="BE104" s="30">
        <v>752049</v>
      </c>
      <c r="BF104" s="30">
        <v>4270187821</v>
      </c>
      <c r="BG104" s="30">
        <v>1459810527</v>
      </c>
      <c r="BH104" s="30">
        <v>33820</v>
      </c>
      <c r="BI104" s="30">
        <v>16247</v>
      </c>
      <c r="BJ104" s="30">
        <v>0</v>
      </c>
      <c r="BK104" s="30">
        <v>78653221</v>
      </c>
      <c r="BL104" s="30">
        <v>7082941</v>
      </c>
      <c r="BM104" s="30">
        <v>0</v>
      </c>
      <c r="BN104" s="30">
        <v>8629359</v>
      </c>
      <c r="BO104" s="30">
        <v>1903829</v>
      </c>
      <c r="BP104" s="30">
        <v>0</v>
      </c>
      <c r="BQ104" s="30">
        <v>0</v>
      </c>
      <c r="BR104" s="30">
        <v>110509840</v>
      </c>
      <c r="BS104" s="30">
        <v>290176258</v>
      </c>
      <c r="BT104" s="30">
        <v>145955415</v>
      </c>
      <c r="BU104" s="30">
        <v>2035686</v>
      </c>
      <c r="BV104" s="30">
        <v>0</v>
      </c>
      <c r="BW104" s="30">
        <v>123844</v>
      </c>
      <c r="BX104" s="30">
        <v>130153</v>
      </c>
      <c r="BY104" s="30">
        <v>143665732</v>
      </c>
      <c r="BZ104" s="30">
        <v>0</v>
      </c>
      <c r="CA104" s="30">
        <v>0</v>
      </c>
      <c r="CB104" s="30">
        <v>0</v>
      </c>
      <c r="CC104" s="30">
        <v>3964163769</v>
      </c>
      <c r="CD104" s="30">
        <v>0</v>
      </c>
      <c r="CE104" s="30">
        <v>5037293868</v>
      </c>
      <c r="CF104" s="30">
        <v>159219509</v>
      </c>
      <c r="CG104" s="30">
        <v>2641179738</v>
      </c>
      <c r="CH104" s="30">
        <v>495803667</v>
      </c>
      <c r="CI104" s="30">
        <v>19880932</v>
      </c>
      <c r="CJ104" s="30">
        <v>649920</v>
      </c>
      <c r="CK104" s="30">
        <v>9070231</v>
      </c>
      <c r="CL104" s="30">
        <v>4608855</v>
      </c>
      <c r="CM104" s="30">
        <v>626334</v>
      </c>
      <c r="CN104" s="30">
        <v>299511</v>
      </c>
      <c r="CO104" s="30">
        <v>114825</v>
      </c>
      <c r="CP104" s="30">
        <v>4511256</v>
      </c>
      <c r="CQ104" s="30">
        <v>0</v>
      </c>
      <c r="CR104" s="30">
        <v>0</v>
      </c>
      <c r="CS104" s="30">
        <v>1684018712</v>
      </c>
      <c r="CT104" s="30">
        <v>748660093</v>
      </c>
      <c r="CU104" s="30">
        <v>0</v>
      </c>
      <c r="CV104" s="30">
        <v>36326833</v>
      </c>
      <c r="CW104" s="30">
        <v>12713215</v>
      </c>
      <c r="CX104" s="30">
        <v>2538653</v>
      </c>
      <c r="CY104" s="30">
        <v>0</v>
      </c>
      <c r="CZ104" s="30">
        <v>849365537</v>
      </c>
      <c r="DA104" s="30">
        <v>715159106</v>
      </c>
      <c r="DB104" s="30">
        <v>111855981</v>
      </c>
      <c r="DC104" s="30">
        <v>0</v>
      </c>
      <c r="DD104" s="30">
        <v>22350450</v>
      </c>
      <c r="DE104" s="30">
        <v>0</v>
      </c>
      <c r="DF104" s="30">
        <v>23891558</v>
      </c>
      <c r="DG104" s="30">
        <v>10522823</v>
      </c>
      <c r="DH104" s="30">
        <v>5747052</v>
      </c>
      <c r="DI104" s="30">
        <v>8517132</v>
      </c>
      <c r="DJ104" s="30">
        <v>0</v>
      </c>
      <c r="DK104" s="30">
        <v>8517132</v>
      </c>
      <c r="DL104" s="30">
        <v>0</v>
      </c>
      <c r="DM104" s="30">
        <v>658477382</v>
      </c>
      <c r="DN104" s="30">
        <v>-28620312</v>
      </c>
      <c r="DO104" s="30">
        <v>45213511</v>
      </c>
      <c r="DP104" s="30">
        <v>29280161</v>
      </c>
      <c r="DQ104" s="30">
        <v>15933350</v>
      </c>
      <c r="DR104" s="30">
        <v>610987665</v>
      </c>
      <c r="DS104" s="30">
        <v>19886499</v>
      </c>
      <c r="DT104" s="30">
        <v>18414052</v>
      </c>
      <c r="DU104" s="30">
        <v>1435985</v>
      </c>
      <c r="DV104" s="30">
        <v>36462</v>
      </c>
      <c r="DW104" s="30">
        <v>4659000</v>
      </c>
      <c r="DX104" s="30">
        <v>3706400</v>
      </c>
      <c r="DY104" s="30">
        <v>0</v>
      </c>
      <c r="DZ104" s="30">
        <v>0</v>
      </c>
      <c r="EA104" s="30">
        <v>952600</v>
      </c>
      <c r="EB104" s="30">
        <v>0</v>
      </c>
      <c r="EC104" s="30">
        <v>10104486</v>
      </c>
      <c r="ED104" s="30">
        <v>160186</v>
      </c>
      <c r="EE104" s="30">
        <v>9916955</v>
      </c>
      <c r="EF104" s="30">
        <v>27345</v>
      </c>
      <c r="EG104" s="30">
        <v>75081181</v>
      </c>
      <c r="EH104" s="30">
        <v>74673672</v>
      </c>
      <c r="EI104" s="30">
        <v>407509</v>
      </c>
      <c r="EJ104" s="30">
        <v>0</v>
      </c>
      <c r="EK104" s="30">
        <v>49048000</v>
      </c>
      <c r="EL104" s="30">
        <v>79104</v>
      </c>
      <c r="EM104" s="30">
        <v>738880</v>
      </c>
      <c r="EN104" s="30">
        <v>29457093</v>
      </c>
      <c r="EO104" s="30">
        <v>853828</v>
      </c>
      <c r="EP104" s="30">
        <v>38810</v>
      </c>
      <c r="EQ104" s="30">
        <v>19405</v>
      </c>
      <c r="ER104" s="30">
        <v>77621</v>
      </c>
      <c r="ES104" s="30">
        <v>717992</v>
      </c>
      <c r="ET104" s="30">
        <v>0</v>
      </c>
      <c r="EU104" s="30">
        <v>1397174</v>
      </c>
      <c r="EV104" s="30">
        <v>1334509</v>
      </c>
      <c r="EW104" s="30">
        <v>38305865</v>
      </c>
      <c r="EX104" s="30">
        <v>0</v>
      </c>
      <c r="EY104" s="30">
        <v>252268</v>
      </c>
      <c r="EZ104" s="30">
        <v>31863338</v>
      </c>
      <c r="FA104" s="30">
        <v>6190259</v>
      </c>
      <c r="FB104" s="30">
        <v>0</v>
      </c>
      <c r="FC104" s="30">
        <v>135960</v>
      </c>
      <c r="FD104" s="30">
        <v>0</v>
      </c>
      <c r="FE104" s="30">
        <v>0</v>
      </c>
      <c r="FF104" s="30">
        <v>379906086</v>
      </c>
      <c r="FG104" s="30">
        <v>30896518</v>
      </c>
      <c r="FH104" s="30">
        <v>970260</v>
      </c>
      <c r="FI104" s="30">
        <v>18361933</v>
      </c>
      <c r="FJ104" s="30">
        <v>9817857</v>
      </c>
      <c r="FK104" s="30">
        <v>1963571</v>
      </c>
      <c r="FL104" s="30">
        <v>0</v>
      </c>
      <c r="FM104" s="30">
        <v>0</v>
      </c>
      <c r="FN104" s="30">
        <v>0</v>
      </c>
      <c r="FO104" s="30">
        <v>7854286</v>
      </c>
      <c r="FP104" s="30">
        <v>1746468</v>
      </c>
      <c r="FQ104" s="30">
        <v>0</v>
      </c>
      <c r="FR104" s="30">
        <v>232801050</v>
      </c>
      <c r="FS104" s="30">
        <v>143992164</v>
      </c>
      <c r="FT104" s="30">
        <v>398486</v>
      </c>
      <c r="FU104" s="30">
        <v>30878185</v>
      </c>
      <c r="FV104" s="30">
        <v>101419053</v>
      </c>
      <c r="FW104" s="30">
        <v>85521621</v>
      </c>
      <c r="FX104" s="30">
        <v>15897432</v>
      </c>
      <c r="FY104" s="30">
        <v>0</v>
      </c>
      <c r="FZ104" s="30">
        <v>97026</v>
      </c>
      <c r="GA104" s="30">
        <v>6286914</v>
      </c>
      <c r="GB104" s="30">
        <v>4912500</v>
      </c>
      <c r="GC104" s="30">
        <v>4960278</v>
      </c>
      <c r="GD104" s="30">
        <v>0</v>
      </c>
      <c r="GE104" s="30">
        <v>4960278</v>
      </c>
      <c r="GF104" s="30">
        <v>0</v>
      </c>
      <c r="GG104" s="30">
        <v>0</v>
      </c>
      <c r="GH104" s="30">
        <v>7979500</v>
      </c>
      <c r="GI104" s="30">
        <v>38310815</v>
      </c>
      <c r="GJ104" s="30">
        <v>38310815</v>
      </c>
      <c r="GK104" s="30">
        <v>0</v>
      </c>
      <c r="GL104" s="30">
        <v>37558293</v>
      </c>
      <c r="GM104" s="30">
        <v>6256187</v>
      </c>
      <c r="GN104" s="30">
        <v>2746000</v>
      </c>
      <c r="GO104" s="30">
        <v>0</v>
      </c>
      <c r="GP104" s="30">
        <v>1006202</v>
      </c>
      <c r="GQ104" s="30">
        <v>15214799</v>
      </c>
      <c r="GR104" s="30">
        <v>55024</v>
      </c>
      <c r="GS104" s="30">
        <v>0</v>
      </c>
      <c r="GT104" s="30">
        <v>12280081</v>
      </c>
      <c r="GU104" s="30">
        <v>9859793390</v>
      </c>
      <c r="GV104" s="30">
        <v>0</v>
      </c>
      <c r="GW104" s="30">
        <v>0</v>
      </c>
      <c r="GX104" s="30">
        <v>0</v>
      </c>
      <c r="GY104" s="30">
        <v>0</v>
      </c>
      <c r="GZ104" s="30">
        <v>1213607675</v>
      </c>
      <c r="HA104" s="30">
        <v>355469</v>
      </c>
      <c r="HB104" s="30">
        <v>8641607067</v>
      </c>
      <c r="HC104" s="30">
        <v>0</v>
      </c>
      <c r="HD104" s="30">
        <v>0</v>
      </c>
      <c r="HE104" s="30">
        <v>4223179</v>
      </c>
      <c r="HF104" s="30">
        <v>0</v>
      </c>
      <c r="HG104" s="30">
        <v>0</v>
      </c>
      <c r="HH104" s="30">
        <f t="shared" si="34"/>
        <v>1045463675</v>
      </c>
      <c r="HI104" s="30">
        <f t="shared" si="35"/>
        <v>168144000</v>
      </c>
      <c r="HJ104" s="30">
        <v>1045463675</v>
      </c>
      <c r="HK104" s="30">
        <v>168144000</v>
      </c>
      <c r="HL104" s="30">
        <v>0</v>
      </c>
      <c r="HM104" s="30">
        <v>0</v>
      </c>
      <c r="HN104" s="30">
        <v>0</v>
      </c>
      <c r="HO104" s="30">
        <v>0</v>
      </c>
      <c r="HP104" s="30">
        <v>31444258</v>
      </c>
      <c r="HQ104" s="30">
        <v>2558583</v>
      </c>
      <c r="HR104" s="30">
        <v>4464235</v>
      </c>
      <c r="HS104" s="30">
        <v>24421440</v>
      </c>
      <c r="HT104" s="30">
        <v>0</v>
      </c>
      <c r="HU104" s="30">
        <v>0</v>
      </c>
      <c r="HV104" s="30">
        <v>0</v>
      </c>
      <c r="HW104" s="30">
        <v>0</v>
      </c>
      <c r="HX104" s="30">
        <f t="shared" si="36"/>
        <v>1045463675</v>
      </c>
      <c r="HY104" s="30">
        <f t="shared" si="37"/>
        <v>168144000</v>
      </c>
      <c r="HZ104" s="30">
        <v>60489588056</v>
      </c>
      <c r="IA104" s="30">
        <v>55842311837</v>
      </c>
      <c r="IB104" s="30">
        <v>54555759066</v>
      </c>
      <c r="IC104" s="30">
        <v>0</v>
      </c>
      <c r="ID104" s="30">
        <v>0</v>
      </c>
      <c r="IE104" s="30">
        <v>0</v>
      </c>
      <c r="IF104" s="30">
        <v>0</v>
      </c>
      <c r="IG104" s="30">
        <v>42912795437</v>
      </c>
      <c r="IH104" s="30">
        <v>41639240400</v>
      </c>
      <c r="II104" s="30">
        <v>0</v>
      </c>
      <c r="IJ104" s="30">
        <v>1273555037</v>
      </c>
      <c r="IK104" s="30">
        <v>0</v>
      </c>
      <c r="IL104" s="30">
        <v>3887431035</v>
      </c>
      <c r="IM104" s="30">
        <v>1896854846</v>
      </c>
      <c r="IN104" s="30">
        <v>345549425</v>
      </c>
      <c r="IO104" s="30">
        <v>259162069</v>
      </c>
      <c r="IP104" s="30">
        <v>3282719541</v>
      </c>
      <c r="IQ104" s="30">
        <v>0</v>
      </c>
      <c r="IR104" s="30">
        <v>0</v>
      </c>
      <c r="IS104" s="30">
        <v>0</v>
      </c>
      <c r="IT104" s="30">
        <v>0</v>
      </c>
      <c r="IU104" s="30">
        <v>0</v>
      </c>
      <c r="IV104" s="30">
        <v>211243074</v>
      </c>
      <c r="IW104" s="30">
        <v>0</v>
      </c>
      <c r="IX104" s="30">
        <v>0</v>
      </c>
      <c r="IY104" s="30">
        <v>0</v>
      </c>
      <c r="IZ104" s="30">
        <v>0</v>
      </c>
      <c r="JA104" s="30">
        <v>0</v>
      </c>
      <c r="JB104" s="30">
        <v>0</v>
      </c>
      <c r="JC104" s="30">
        <v>0</v>
      </c>
      <c r="JD104" s="30">
        <v>0</v>
      </c>
      <c r="JE104" s="30">
        <v>0</v>
      </c>
      <c r="JF104" s="30">
        <v>0</v>
      </c>
      <c r="JG104" s="30">
        <v>5647434674</v>
      </c>
      <c r="JH104" s="30">
        <v>0</v>
      </c>
      <c r="JI104" s="30">
        <v>0</v>
      </c>
      <c r="JJ104" s="30">
        <v>0</v>
      </c>
      <c r="JK104" s="30">
        <v>0</v>
      </c>
      <c r="JL104" s="30"/>
      <c r="JM104" s="30">
        <v>1286552771</v>
      </c>
      <c r="JN104" s="30">
        <v>0</v>
      </c>
      <c r="JO104" s="30">
        <v>1286552771</v>
      </c>
      <c r="JP104" s="30">
        <v>2394358097</v>
      </c>
      <c r="JQ104" s="30">
        <v>20185543</v>
      </c>
      <c r="JR104" s="30">
        <v>553000000</v>
      </c>
      <c r="JS104" s="30">
        <v>0</v>
      </c>
      <c r="JT104" s="30">
        <v>0</v>
      </c>
      <c r="JU104" s="30">
        <v>0</v>
      </c>
      <c r="JV104" s="30">
        <v>0</v>
      </c>
      <c r="JW104" s="30">
        <v>0</v>
      </c>
      <c r="JX104" s="30">
        <v>0</v>
      </c>
      <c r="JY104" s="30">
        <v>0</v>
      </c>
      <c r="JZ104" s="30">
        <v>0</v>
      </c>
      <c r="KA104" s="30">
        <v>0</v>
      </c>
      <c r="KB104" s="30">
        <v>0</v>
      </c>
      <c r="KC104" s="30">
        <v>0</v>
      </c>
      <c r="KD104" s="30">
        <v>0</v>
      </c>
      <c r="KE104" s="30">
        <v>0</v>
      </c>
      <c r="KF104" s="30">
        <v>0</v>
      </c>
      <c r="KG104" s="30">
        <v>0</v>
      </c>
      <c r="KH104" s="30">
        <v>0</v>
      </c>
      <c r="KI104" s="30">
        <v>1348508123</v>
      </c>
      <c r="KJ104" s="30">
        <v>0</v>
      </c>
      <c r="KK104" s="30">
        <v>0</v>
      </c>
      <c r="KL104" s="30">
        <v>0</v>
      </c>
      <c r="KM104" s="30">
        <v>2252918122</v>
      </c>
      <c r="KN104" s="30">
        <v>1241327977</v>
      </c>
      <c r="KO104" s="30">
        <v>32771767</v>
      </c>
      <c r="KP104" s="30">
        <v>4578320</v>
      </c>
      <c r="KQ104" s="30">
        <v>0</v>
      </c>
      <c r="KR104" s="30">
        <v>0</v>
      </c>
      <c r="KS104" s="30">
        <v>1621503</v>
      </c>
      <c r="KT104" s="30">
        <v>3490876</v>
      </c>
      <c r="KU104" s="30">
        <v>0</v>
      </c>
      <c r="KV104" s="30">
        <v>58007939</v>
      </c>
      <c r="KW104" s="30">
        <v>0</v>
      </c>
      <c r="KX104" s="30">
        <v>434101</v>
      </c>
      <c r="KY104" s="30">
        <v>3573983</v>
      </c>
      <c r="KZ104" s="30">
        <v>6965708</v>
      </c>
      <c r="LA104" s="30">
        <v>11969250</v>
      </c>
      <c r="LB104" s="30">
        <v>3694415</v>
      </c>
      <c r="LC104" s="30">
        <v>3695347</v>
      </c>
      <c r="LD104" s="30">
        <v>349855281</v>
      </c>
      <c r="LE104" s="30">
        <v>202827</v>
      </c>
      <c r="LF104" s="30">
        <v>3633501</v>
      </c>
      <c r="LG104" s="30">
        <v>0</v>
      </c>
      <c r="LH104" s="30">
        <v>4261939</v>
      </c>
      <c r="LI104" s="30">
        <v>22338584</v>
      </c>
      <c r="LJ104" s="30">
        <v>0</v>
      </c>
      <c r="LK104" s="30">
        <v>0</v>
      </c>
      <c r="LL104" s="30">
        <v>0</v>
      </c>
      <c r="LM104" s="30">
        <v>1375674</v>
      </c>
      <c r="LN104" s="30">
        <v>1503404</v>
      </c>
      <c r="LO104" s="30">
        <v>36433954</v>
      </c>
      <c r="LP104" s="30">
        <v>1423398</v>
      </c>
      <c r="LQ104" s="30">
        <v>88637957</v>
      </c>
      <c r="LR104" s="31">
        <v>619292</v>
      </c>
      <c r="LS104" s="31">
        <v>103133847</v>
      </c>
      <c r="LT104" s="31">
        <v>0</v>
      </c>
      <c r="LU104" s="31">
        <v>154349871</v>
      </c>
      <c r="LV104" s="31">
        <v>234112</v>
      </c>
      <c r="LW104" s="31">
        <v>4701160</v>
      </c>
      <c r="LX104" s="31">
        <v>1300041</v>
      </c>
      <c r="LY104" s="31">
        <v>0</v>
      </c>
      <c r="LZ104" s="31">
        <v>23345068</v>
      </c>
      <c r="MA104" s="31">
        <v>0</v>
      </c>
      <c r="MB104" s="31">
        <v>31729955</v>
      </c>
      <c r="MC104" s="31">
        <v>0</v>
      </c>
      <c r="MD104" s="31">
        <v>0</v>
      </c>
      <c r="ME104" s="31">
        <v>22767780</v>
      </c>
      <c r="MF104" s="31">
        <v>11471931</v>
      </c>
      <c r="MG104" s="31">
        <v>12634244</v>
      </c>
      <c r="MH104" s="31">
        <v>0</v>
      </c>
      <c r="MI104" s="31">
        <v>0</v>
      </c>
      <c r="MJ104" s="31">
        <v>4833116</v>
      </c>
      <c r="MK104" s="31">
        <v>0</v>
      </c>
      <c r="ML104" s="31">
        <v>0</v>
      </c>
      <c r="MM104" s="31">
        <v>0</v>
      </c>
      <c r="MN104" s="31">
        <v>0</v>
      </c>
      <c r="MO104" s="31">
        <v>0</v>
      </c>
      <c r="MP104" s="31">
        <v>0</v>
      </c>
      <c r="MQ104" s="30">
        <v>1496437296</v>
      </c>
      <c r="MR104" s="30">
        <v>0</v>
      </c>
      <c r="MS104" s="30">
        <v>47465354042</v>
      </c>
      <c r="MT104" s="30">
        <v>44964644255</v>
      </c>
      <c r="MU104" s="30">
        <v>50098494437</v>
      </c>
      <c r="MV104" s="30">
        <v>31087586316</v>
      </c>
      <c r="MW104" s="30">
        <v>0</v>
      </c>
      <c r="MX104" s="30">
        <v>0</v>
      </c>
      <c r="MY104" s="30">
        <v>0</v>
      </c>
      <c r="MZ104" s="30">
        <v>11153405016</v>
      </c>
      <c r="NA104" s="30">
        <v>0</v>
      </c>
      <c r="NB104" s="30">
        <v>0</v>
      </c>
      <c r="NC104" s="30">
        <v>0</v>
      </c>
      <c r="ND104" s="30">
        <v>11153405016</v>
      </c>
      <c r="NE104" s="30">
        <v>11153405016</v>
      </c>
      <c r="NF104" s="30">
        <v>0</v>
      </c>
      <c r="NG104" s="30">
        <v>872879940</v>
      </c>
      <c r="NH104" s="30">
        <v>6984623165</v>
      </c>
      <c r="NI104" s="30">
        <v>0</v>
      </c>
      <c r="NJ104" s="30">
        <v>0</v>
      </c>
      <c r="NK104" s="30">
        <v>0</v>
      </c>
      <c r="NL104" s="30">
        <v>0</v>
      </c>
      <c r="NM104" s="30">
        <v>-5133850182</v>
      </c>
      <c r="NN104" s="30">
        <v>-5338309448</v>
      </c>
      <c r="NO104" s="30">
        <v>0</v>
      </c>
      <c r="NP104" s="30">
        <v>0</v>
      </c>
      <c r="NQ104" s="30">
        <v>0</v>
      </c>
      <c r="NR104" s="30">
        <v>0</v>
      </c>
      <c r="NS104" s="30">
        <v>0</v>
      </c>
      <c r="NT104" s="30">
        <v>204459266</v>
      </c>
      <c r="NU104" s="30">
        <v>204459266</v>
      </c>
      <c r="NV104" s="30">
        <v>0</v>
      </c>
      <c r="NW104" s="30">
        <v>0</v>
      </c>
      <c r="NX104" s="30">
        <v>0</v>
      </c>
      <c r="NY104" s="30">
        <v>0</v>
      </c>
      <c r="NZ104" s="30">
        <v>0</v>
      </c>
      <c r="OA104" s="30">
        <v>1346257145</v>
      </c>
      <c r="OB104" s="30">
        <v>1342473831</v>
      </c>
      <c r="OC104" s="30">
        <v>4801</v>
      </c>
      <c r="OD104" s="30">
        <v>0</v>
      </c>
      <c r="OE104" s="30">
        <v>4801</v>
      </c>
      <c r="OF104" s="30">
        <v>1342469030</v>
      </c>
      <c r="OG104" s="30">
        <v>0</v>
      </c>
      <c r="OH104" s="30">
        <v>1342469030</v>
      </c>
      <c r="OI104" s="30">
        <v>0</v>
      </c>
      <c r="OJ104" s="30">
        <v>3783314</v>
      </c>
      <c r="OK104" s="30">
        <v>0</v>
      </c>
      <c r="OL104" s="30">
        <v>0</v>
      </c>
      <c r="OM104" s="30">
        <v>0</v>
      </c>
      <c r="ON104" s="30">
        <v>0</v>
      </c>
      <c r="OO104" s="30">
        <v>3783314</v>
      </c>
      <c r="OP104" s="30">
        <v>3783314</v>
      </c>
      <c r="OQ104" s="30">
        <v>0</v>
      </c>
      <c r="OR104" s="30">
        <v>0</v>
      </c>
      <c r="OS104" s="30">
        <v>1154452642</v>
      </c>
      <c r="OT104" s="30">
        <v>1114349738</v>
      </c>
      <c r="OU104" s="30">
        <v>1114349738</v>
      </c>
      <c r="OV104" s="30">
        <v>0</v>
      </c>
      <c r="OW104" s="30">
        <v>1114349738</v>
      </c>
      <c r="OX104" s="30">
        <v>0</v>
      </c>
      <c r="OY104" s="30">
        <v>0</v>
      </c>
      <c r="OZ104" s="30">
        <v>40102904</v>
      </c>
      <c r="PA104" s="30">
        <v>0</v>
      </c>
      <c r="PB104" s="30">
        <v>0</v>
      </c>
      <c r="PC104" s="30">
        <v>0</v>
      </c>
      <c r="PD104" s="30">
        <v>0</v>
      </c>
      <c r="PE104" s="30">
        <v>0</v>
      </c>
      <c r="PF104" s="30">
        <v>0</v>
      </c>
      <c r="PG104" s="30">
        <v>0</v>
      </c>
      <c r="PH104" s="30">
        <v>0</v>
      </c>
      <c r="PI104" s="30">
        <v>0</v>
      </c>
      <c r="PJ104" s="30">
        <v>0</v>
      </c>
      <c r="PK104" s="30">
        <v>0</v>
      </c>
      <c r="PL104" s="30">
        <v>0</v>
      </c>
      <c r="PM104" s="30">
        <v>40102904</v>
      </c>
      <c r="PN104" s="30">
        <v>40102904</v>
      </c>
      <c r="PO104" s="30">
        <v>0</v>
      </c>
      <c r="PP104" s="30">
        <v>0</v>
      </c>
      <c r="PQ104" s="30">
        <v>0</v>
      </c>
      <c r="PR104" s="30">
        <v>0</v>
      </c>
      <c r="PS104" s="30">
        <v>0</v>
      </c>
      <c r="PT104" s="30">
        <f t="shared" si="41"/>
        <v>0</v>
      </c>
      <c r="PU104" s="30">
        <v>0</v>
      </c>
      <c r="PV104" s="30">
        <v>0</v>
      </c>
      <c r="PW104" s="30">
        <v>0</v>
      </c>
      <c r="PX104" s="30">
        <v>0</v>
      </c>
      <c r="PY104" s="30">
        <v>0</v>
      </c>
      <c r="PZ104" s="30">
        <v>0</v>
      </c>
      <c r="QA104" s="30">
        <v>0</v>
      </c>
      <c r="QB104" s="30">
        <v>0</v>
      </c>
      <c r="QC104" s="30">
        <v>0</v>
      </c>
      <c r="QD104" s="30">
        <v>0</v>
      </c>
      <c r="QE104" s="30">
        <v>0</v>
      </c>
      <c r="QF104" s="30">
        <v>0</v>
      </c>
      <c r="QG104" s="30">
        <v>0</v>
      </c>
      <c r="QH104" s="30">
        <v>0</v>
      </c>
      <c r="QI104" s="30">
        <v>0</v>
      </c>
      <c r="QJ104" s="30">
        <v>0</v>
      </c>
      <c r="QK104" s="30">
        <v>0</v>
      </c>
      <c r="QL104" s="30">
        <v>0</v>
      </c>
      <c r="QM104" s="30">
        <v>0</v>
      </c>
      <c r="QN104" s="30">
        <v>0</v>
      </c>
      <c r="QO104" s="30">
        <v>200555876025</v>
      </c>
      <c r="QP104" s="30">
        <v>87217492729</v>
      </c>
      <c r="QQ104" s="30">
        <v>99952314</v>
      </c>
      <c r="QR104" s="30">
        <v>13006878</v>
      </c>
      <c r="QS104" s="30">
        <v>86945436</v>
      </c>
      <c r="QT104" s="30">
        <v>0</v>
      </c>
      <c r="QU104" s="30">
        <v>0</v>
      </c>
      <c r="QV104" s="30">
        <v>0</v>
      </c>
      <c r="QW104" s="30">
        <v>923556042</v>
      </c>
      <c r="QX104" s="30">
        <v>892223121</v>
      </c>
      <c r="QY104" s="30">
        <v>31332921</v>
      </c>
      <c r="QZ104" s="30">
        <v>1436708517</v>
      </c>
      <c r="RA104" s="30">
        <v>84757275856</v>
      </c>
      <c r="RB104" s="30">
        <v>0</v>
      </c>
      <c r="RC104" s="30">
        <v>0</v>
      </c>
      <c r="RD104" s="30">
        <v>0</v>
      </c>
      <c r="RE104" s="30">
        <v>0</v>
      </c>
      <c r="RF104" s="30">
        <v>0</v>
      </c>
      <c r="RG104" s="30">
        <v>0</v>
      </c>
      <c r="RH104" s="30">
        <v>0</v>
      </c>
      <c r="RI104" s="30">
        <v>113338383296</v>
      </c>
      <c r="RJ104" s="30">
        <v>6551513063</v>
      </c>
      <c r="RK104" s="30">
        <v>6551513063</v>
      </c>
      <c r="RL104" s="30">
        <v>4527352870</v>
      </c>
      <c r="RM104" s="30">
        <v>199941963</v>
      </c>
      <c r="RN104" s="30">
        <v>152926217</v>
      </c>
      <c r="RO104" s="30">
        <v>1821672</v>
      </c>
      <c r="RP104" s="30">
        <v>0</v>
      </c>
      <c r="RQ104" s="30">
        <v>0</v>
      </c>
      <c r="RR104" s="30">
        <v>0</v>
      </c>
      <c r="RS104" s="30">
        <v>0</v>
      </c>
      <c r="RT104" s="30">
        <v>0</v>
      </c>
      <c r="RU104" s="30">
        <v>0</v>
      </c>
      <c r="RV104" s="30">
        <v>3859761</v>
      </c>
      <c r="RW104" s="30">
        <v>328506</v>
      </c>
      <c r="RX104" s="30">
        <v>0</v>
      </c>
      <c r="RY104" s="30">
        <v>0</v>
      </c>
      <c r="RZ104" s="30">
        <v>0</v>
      </c>
      <c r="SA104" s="30">
        <v>0</v>
      </c>
      <c r="SB104" s="30">
        <v>0</v>
      </c>
      <c r="SC104" s="30">
        <v>0</v>
      </c>
      <c r="SD104" s="30">
        <v>0</v>
      </c>
      <c r="SE104" s="30">
        <v>0</v>
      </c>
      <c r="SF104" s="30">
        <v>0</v>
      </c>
      <c r="SG104" s="30">
        <v>97871</v>
      </c>
      <c r="SH104" s="30">
        <v>46611824</v>
      </c>
      <c r="SI104" s="30">
        <v>0</v>
      </c>
      <c r="SJ104" s="30">
        <v>0</v>
      </c>
      <c r="SK104" s="30">
        <v>1572543310</v>
      </c>
      <c r="SL104" s="30">
        <v>1572543310</v>
      </c>
      <c r="SM104" s="30">
        <v>0</v>
      </c>
      <c r="SN104" s="30">
        <v>0</v>
      </c>
      <c r="SO104" s="30">
        <v>0</v>
      </c>
      <c r="SP104" s="30">
        <v>0</v>
      </c>
      <c r="SQ104" s="30">
        <v>0</v>
      </c>
      <c r="SR104" s="30">
        <v>0</v>
      </c>
      <c r="SS104" s="30">
        <v>46029069</v>
      </c>
      <c r="ST104" s="30">
        <v>0</v>
      </c>
      <c r="SU104" s="30">
        <v>0</v>
      </c>
      <c r="SV104" s="30">
        <v>0</v>
      </c>
      <c r="SW104" s="30">
        <v>0</v>
      </c>
      <c r="SX104" s="30">
        <v>0</v>
      </c>
      <c r="SY104" s="30">
        <v>0</v>
      </c>
      <c r="SZ104" s="30">
        <v>0</v>
      </c>
      <c r="TA104" s="30">
        <v>0</v>
      </c>
      <c r="TB104" s="30">
        <v>0</v>
      </c>
      <c r="TC104" s="30">
        <v>0</v>
      </c>
      <c r="TD104" s="30">
        <v>0</v>
      </c>
      <c r="TE104" s="30">
        <v>0</v>
      </c>
      <c r="TF104" s="30">
        <v>0</v>
      </c>
      <c r="TG104" s="30">
        <v>0</v>
      </c>
      <c r="TH104" s="30">
        <v>0</v>
      </c>
      <c r="TI104" s="30">
        <f t="shared" si="39"/>
        <v>354689852</v>
      </c>
      <c r="TJ104" s="30">
        <f t="shared" si="31"/>
        <v>106122021084</v>
      </c>
      <c r="TK104" s="30">
        <v>106622373815</v>
      </c>
      <c r="TL104" s="30">
        <v>46122021084</v>
      </c>
      <c r="TM104" s="30">
        <v>500352731</v>
      </c>
      <c r="TN104" s="30">
        <v>500352731</v>
      </c>
      <c r="TO104" s="30">
        <v>0</v>
      </c>
      <c r="TP104" s="30">
        <v>0</v>
      </c>
      <c r="TQ104" s="30">
        <v>0</v>
      </c>
      <c r="TR104" s="30">
        <v>0</v>
      </c>
      <c r="TS104" s="30">
        <v>60000000000</v>
      </c>
      <c r="TT104" s="30">
        <v>0</v>
      </c>
      <c r="TU104" s="30">
        <v>164496418</v>
      </c>
      <c r="TV104" s="30">
        <v>0</v>
      </c>
      <c r="TW104" s="30">
        <v>34974187</v>
      </c>
      <c r="TX104" s="30">
        <v>0</v>
      </c>
      <c r="TY104" s="30">
        <v>129522231</v>
      </c>
      <c r="TZ104" s="30">
        <v>0</v>
      </c>
      <c r="UA104" s="30">
        <v>0</v>
      </c>
      <c r="UB104" s="30">
        <v>0</v>
      </c>
      <c r="UC104" s="30">
        <v>0</v>
      </c>
      <c r="UD104" s="30">
        <v>0</v>
      </c>
      <c r="UE104" s="30">
        <v>0</v>
      </c>
      <c r="UF104" s="30">
        <v>0</v>
      </c>
      <c r="UG104" s="30">
        <v>502028365813</v>
      </c>
      <c r="UH104" s="1">
        <v>2079555331382</v>
      </c>
      <c r="UI104" s="1">
        <f>UH104-SUM($UG$100:UG104)</f>
        <v>0</v>
      </c>
    </row>
    <row r="105" spans="2:555">
      <c r="B105" s="58">
        <v>41426</v>
      </c>
      <c r="C105" s="30">
        <v>174336754780</v>
      </c>
      <c r="D105" s="30">
        <v>88509091371.999939</v>
      </c>
      <c r="E105" s="30">
        <v>74512552670</v>
      </c>
      <c r="F105" s="30">
        <v>11760681</v>
      </c>
      <c r="G105" s="30">
        <v>1072670</v>
      </c>
      <c r="H105" s="30">
        <v>22730254129</v>
      </c>
      <c r="I105" s="30">
        <v>19677580999.628021</v>
      </c>
      <c r="J105" s="30">
        <v>2825370587.9719963</v>
      </c>
      <c r="K105" s="30">
        <v>227302541.4000001</v>
      </c>
      <c r="L105" s="30">
        <v>7385759989</v>
      </c>
      <c r="M105" s="30">
        <v>35683451359</v>
      </c>
      <c r="N105" s="30">
        <v>35326616845.399994</v>
      </c>
      <c r="O105" s="30">
        <v>356834513.60000014</v>
      </c>
      <c r="P105" s="30">
        <v>1929780080</v>
      </c>
      <c r="Q105" s="30">
        <v>4354875614</v>
      </c>
      <c r="R105" s="30">
        <v>2415598148</v>
      </c>
      <c r="S105" s="30">
        <v>13996538702</v>
      </c>
      <c r="T105" s="30">
        <v>3313429000</v>
      </c>
      <c r="U105" s="30">
        <v>3898151000</v>
      </c>
      <c r="V105" s="30">
        <v>7211580000</v>
      </c>
      <c r="W105" s="30">
        <v>25775211</v>
      </c>
      <c r="X105" s="30">
        <v>2628816927</v>
      </c>
      <c r="Y105" s="30">
        <v>141142620</v>
      </c>
      <c r="Z105" s="30">
        <v>0</v>
      </c>
      <c r="AA105" s="30">
        <v>0</v>
      </c>
      <c r="AB105" s="30">
        <v>117849206</v>
      </c>
      <c r="AC105" s="30">
        <v>16256350</v>
      </c>
      <c r="AD105" s="30">
        <v>3471510622</v>
      </c>
      <c r="AE105" s="30">
        <v>383607766</v>
      </c>
      <c r="AF105" s="30">
        <v>311479713</v>
      </c>
      <c r="AG105" s="30">
        <v>72128053</v>
      </c>
      <c r="AH105" s="30">
        <v>0</v>
      </c>
      <c r="AI105" s="30">
        <v>85827663408</v>
      </c>
      <c r="AJ105" s="30">
        <v>765836079</v>
      </c>
      <c r="AK105" s="30">
        <v>101966672</v>
      </c>
      <c r="AL105" s="30">
        <v>346935</v>
      </c>
      <c r="AM105" s="30">
        <v>663522472</v>
      </c>
      <c r="AN105" s="30">
        <v>0</v>
      </c>
      <c r="AO105" s="30">
        <v>1217640968</v>
      </c>
      <c r="AP105" s="30">
        <v>1179422014</v>
      </c>
      <c r="AQ105" s="30">
        <v>6940379</v>
      </c>
      <c r="AR105" s="30">
        <v>9802029</v>
      </c>
      <c r="AS105" s="30">
        <v>91165</v>
      </c>
      <c r="AT105" s="30">
        <v>21300381</v>
      </c>
      <c r="AU105" s="30">
        <v>0</v>
      </c>
      <c r="AV105" s="30">
        <v>0</v>
      </c>
      <c r="AW105" s="30">
        <v>0</v>
      </c>
      <c r="AX105" s="30">
        <v>85000</v>
      </c>
      <c r="AY105" s="30">
        <v>0</v>
      </c>
      <c r="AZ105" s="30">
        <v>0</v>
      </c>
      <c r="BA105" s="30">
        <v>0</v>
      </c>
      <c r="BB105" s="30">
        <v>0</v>
      </c>
      <c r="BC105" s="30">
        <v>0</v>
      </c>
      <c r="BD105" s="30">
        <v>6194792601</v>
      </c>
      <c r="BE105" s="30">
        <v>529383</v>
      </c>
      <c r="BF105" s="30">
        <v>3828392970</v>
      </c>
      <c r="BG105" s="30">
        <v>1841362469</v>
      </c>
      <c r="BH105" s="30">
        <v>8712</v>
      </c>
      <c r="BI105" s="30">
        <v>281</v>
      </c>
      <c r="BJ105" s="30">
        <v>0</v>
      </c>
      <c r="BK105" s="30">
        <v>81920908</v>
      </c>
      <c r="BL105" s="30">
        <v>6102588</v>
      </c>
      <c r="BM105" s="30">
        <v>0</v>
      </c>
      <c r="BN105" s="30">
        <v>7966558</v>
      </c>
      <c r="BO105" s="30">
        <v>1087248</v>
      </c>
      <c r="BP105" s="30">
        <v>0</v>
      </c>
      <c r="BQ105" s="30">
        <v>0</v>
      </c>
      <c r="BR105" s="30">
        <v>114000690</v>
      </c>
      <c r="BS105" s="30">
        <v>313420794</v>
      </c>
      <c r="BT105" s="30">
        <v>713953536</v>
      </c>
      <c r="BU105" s="30">
        <v>19609795</v>
      </c>
      <c r="BV105" s="30">
        <v>0</v>
      </c>
      <c r="BW105" s="30">
        <v>582470</v>
      </c>
      <c r="BX105" s="30">
        <v>130153</v>
      </c>
      <c r="BY105" s="30">
        <v>693631118</v>
      </c>
      <c r="BZ105" s="30">
        <v>0</v>
      </c>
      <c r="CA105" s="30">
        <v>0</v>
      </c>
      <c r="CB105" s="30">
        <v>0</v>
      </c>
      <c r="CC105" s="30">
        <v>4653569238</v>
      </c>
      <c r="CD105" s="30">
        <v>0</v>
      </c>
      <c r="CE105" s="30">
        <v>4709486834</v>
      </c>
      <c r="CF105" s="30">
        <v>135886252</v>
      </c>
      <c r="CG105" s="30">
        <v>2641179738</v>
      </c>
      <c r="CH105" s="30">
        <v>153151606</v>
      </c>
      <c r="CI105" s="30">
        <v>19075332</v>
      </c>
      <c r="CJ105" s="30">
        <v>1902090</v>
      </c>
      <c r="CK105" s="30">
        <v>8547309</v>
      </c>
      <c r="CL105" s="30">
        <v>3177141</v>
      </c>
      <c r="CM105" s="30">
        <v>588183</v>
      </c>
      <c r="CN105" s="30">
        <v>225921</v>
      </c>
      <c r="CO105" s="30">
        <v>287068</v>
      </c>
      <c r="CP105" s="30">
        <v>4347620</v>
      </c>
      <c r="CQ105" s="30">
        <v>0</v>
      </c>
      <c r="CR105" s="30">
        <v>0</v>
      </c>
      <c r="CS105" s="30">
        <v>1719700301</v>
      </c>
      <c r="CT105" s="30">
        <v>673961351</v>
      </c>
      <c r="CU105" s="30">
        <v>0</v>
      </c>
      <c r="CV105" s="30">
        <v>36461005</v>
      </c>
      <c r="CW105" s="30">
        <v>14937223</v>
      </c>
      <c r="CX105" s="30">
        <v>1405312</v>
      </c>
      <c r="CY105" s="30">
        <v>0</v>
      </c>
      <c r="CZ105" s="30">
        <v>959638175</v>
      </c>
      <c r="DA105" s="30">
        <v>802552563</v>
      </c>
      <c r="DB105" s="30">
        <v>126728732</v>
      </c>
      <c r="DC105" s="30">
        <v>0</v>
      </c>
      <c r="DD105" s="30">
        <v>30356880</v>
      </c>
      <c r="DE105" s="30">
        <v>0</v>
      </c>
      <c r="DF105" s="30">
        <v>19293752</v>
      </c>
      <c r="DG105" s="30">
        <v>14003483</v>
      </c>
      <c r="DH105" s="30">
        <v>14879201</v>
      </c>
      <c r="DI105" s="30">
        <v>22986</v>
      </c>
      <c r="DJ105" s="30">
        <v>0</v>
      </c>
      <c r="DK105" s="30">
        <v>22986</v>
      </c>
      <c r="DL105" s="30">
        <v>0</v>
      </c>
      <c r="DM105" s="30">
        <v>534223362</v>
      </c>
      <c r="DN105" s="30">
        <v>-21729267</v>
      </c>
      <c r="DO105" s="30">
        <v>48723195</v>
      </c>
      <c r="DP105" s="30">
        <v>29182455</v>
      </c>
      <c r="DQ105" s="30">
        <v>19540740</v>
      </c>
      <c r="DR105" s="30">
        <v>479325816</v>
      </c>
      <c r="DS105" s="30">
        <v>15379177</v>
      </c>
      <c r="DT105" s="30">
        <v>13910253</v>
      </c>
      <c r="DU105" s="30">
        <v>1377769</v>
      </c>
      <c r="DV105" s="30">
        <v>91155</v>
      </c>
      <c r="DW105" s="30">
        <v>4351400</v>
      </c>
      <c r="DX105" s="30">
        <v>2576400</v>
      </c>
      <c r="DY105" s="30">
        <v>216200</v>
      </c>
      <c r="DZ105" s="30">
        <v>0</v>
      </c>
      <c r="EA105" s="30">
        <v>1558800</v>
      </c>
      <c r="EB105" s="30">
        <v>0</v>
      </c>
      <c r="EC105" s="30">
        <v>6214103</v>
      </c>
      <c r="ED105" s="30">
        <v>26698</v>
      </c>
      <c r="EE105" s="30">
        <v>6172800</v>
      </c>
      <c r="EF105" s="30">
        <v>14605</v>
      </c>
      <c r="EG105" s="30">
        <v>57329220</v>
      </c>
      <c r="EH105" s="30">
        <v>56882900</v>
      </c>
      <c r="EI105" s="30">
        <v>446320</v>
      </c>
      <c r="EJ105" s="30">
        <v>0</v>
      </c>
      <c r="EK105" s="30">
        <v>44282667</v>
      </c>
      <c r="EL105" s="30">
        <v>97026</v>
      </c>
      <c r="EM105" s="30">
        <v>582156</v>
      </c>
      <c r="EN105" s="30">
        <v>25013302</v>
      </c>
      <c r="EO105" s="30">
        <v>1377769</v>
      </c>
      <c r="EP105" s="30">
        <v>174647</v>
      </c>
      <c r="EQ105" s="30">
        <v>19405</v>
      </c>
      <c r="ER105" s="30">
        <v>19405</v>
      </c>
      <c r="ES105" s="30">
        <v>1125502</v>
      </c>
      <c r="ET105" s="30">
        <v>38810</v>
      </c>
      <c r="EU105" s="30">
        <v>1668847</v>
      </c>
      <c r="EV105" s="30">
        <v>1181369</v>
      </c>
      <c r="EW105" s="30">
        <v>30854268</v>
      </c>
      <c r="EX105" s="30">
        <v>0</v>
      </c>
      <c r="EY105" s="30">
        <v>232862</v>
      </c>
      <c r="EZ105" s="30">
        <v>25323786</v>
      </c>
      <c r="FA105" s="30">
        <v>5297620</v>
      </c>
      <c r="FB105" s="30">
        <v>0</v>
      </c>
      <c r="FC105" s="30">
        <v>169950</v>
      </c>
      <c r="FD105" s="30">
        <v>0</v>
      </c>
      <c r="FE105" s="30">
        <v>0</v>
      </c>
      <c r="FF105" s="30">
        <v>290824562</v>
      </c>
      <c r="FG105" s="30">
        <v>27903618</v>
      </c>
      <c r="FH105" s="30">
        <v>1164312</v>
      </c>
      <c r="FI105" s="30">
        <v>16997400</v>
      </c>
      <c r="FJ105" s="30">
        <v>8228300</v>
      </c>
      <c r="FK105" s="30">
        <v>2244082</v>
      </c>
      <c r="FL105" s="30">
        <v>0</v>
      </c>
      <c r="FM105" s="30">
        <v>0</v>
      </c>
      <c r="FN105" s="30">
        <v>0</v>
      </c>
      <c r="FO105" s="30">
        <v>5984218</v>
      </c>
      <c r="FP105" s="30">
        <v>1513606</v>
      </c>
      <c r="FQ105" s="30">
        <v>0</v>
      </c>
      <c r="FR105" s="30">
        <v>192043972</v>
      </c>
      <c r="FS105" s="30">
        <v>79827730</v>
      </c>
      <c r="FT105" s="30">
        <v>249054</v>
      </c>
      <c r="FU105" s="30">
        <v>25434346</v>
      </c>
      <c r="FV105" s="30">
        <v>42295920</v>
      </c>
      <c r="FW105" s="30">
        <v>37391781</v>
      </c>
      <c r="FX105" s="30">
        <v>4904139</v>
      </c>
      <c r="FY105" s="30">
        <v>0</v>
      </c>
      <c r="FZ105" s="30">
        <v>77621</v>
      </c>
      <c r="GA105" s="30">
        <v>9412789</v>
      </c>
      <c r="GB105" s="30">
        <v>2358000</v>
      </c>
      <c r="GC105" s="30">
        <v>4547383</v>
      </c>
      <c r="GD105" s="30">
        <v>0</v>
      </c>
      <c r="GE105" s="30">
        <v>4547383</v>
      </c>
      <c r="GF105" s="30">
        <v>0</v>
      </c>
      <c r="GG105" s="30">
        <v>902934</v>
      </c>
      <c r="GH105" s="30">
        <v>8417000</v>
      </c>
      <c r="GI105" s="30">
        <v>61920574</v>
      </c>
      <c r="GJ105" s="30">
        <v>61920574</v>
      </c>
      <c r="GK105" s="30">
        <v>0</v>
      </c>
      <c r="GL105" s="30">
        <v>36428351</v>
      </c>
      <c r="GM105" s="30">
        <v>6422298</v>
      </c>
      <c r="GN105" s="30">
        <v>3185000</v>
      </c>
      <c r="GO105" s="30">
        <v>0</v>
      </c>
      <c r="GP105" s="30">
        <v>158148</v>
      </c>
      <c r="GQ105" s="30">
        <v>17081483</v>
      </c>
      <c r="GR105" s="30">
        <v>70186</v>
      </c>
      <c r="GS105" s="30">
        <v>0</v>
      </c>
      <c r="GT105" s="30">
        <v>9511236</v>
      </c>
      <c r="GU105" s="30">
        <v>3989626289</v>
      </c>
      <c r="GV105" s="30">
        <v>0</v>
      </c>
      <c r="GW105" s="30">
        <v>0</v>
      </c>
      <c r="GX105" s="30">
        <v>0</v>
      </c>
      <c r="GY105" s="30">
        <v>0</v>
      </c>
      <c r="GZ105" s="30">
        <v>2422282294</v>
      </c>
      <c r="HA105" s="30">
        <v>0</v>
      </c>
      <c r="HB105" s="30">
        <v>0</v>
      </c>
      <c r="HC105" s="30">
        <v>0</v>
      </c>
      <c r="HD105" s="30">
        <v>1564270121</v>
      </c>
      <c r="HE105" s="30">
        <v>3073874</v>
      </c>
      <c r="HF105" s="30">
        <v>0</v>
      </c>
      <c r="HG105" s="30">
        <v>0</v>
      </c>
      <c r="HH105" s="30">
        <f t="shared" si="34"/>
        <v>2225530794</v>
      </c>
      <c r="HI105" s="30">
        <f t="shared" si="35"/>
        <v>196751500</v>
      </c>
      <c r="HJ105" s="30">
        <v>2225530794</v>
      </c>
      <c r="HK105" s="30">
        <v>196751500</v>
      </c>
      <c r="HL105" s="30">
        <v>0</v>
      </c>
      <c r="HM105" s="30">
        <v>0</v>
      </c>
      <c r="HN105" s="30">
        <v>0</v>
      </c>
      <c r="HO105" s="30">
        <v>0</v>
      </c>
      <c r="HP105" s="30">
        <v>25614404</v>
      </c>
      <c r="HQ105" s="30">
        <v>3200725</v>
      </c>
      <c r="HR105" s="30">
        <v>4678104</v>
      </c>
      <c r="HS105" s="30">
        <v>17735575</v>
      </c>
      <c r="HT105" s="30">
        <v>0</v>
      </c>
      <c r="HU105" s="30">
        <v>0</v>
      </c>
      <c r="HV105" s="30">
        <v>0</v>
      </c>
      <c r="HW105" s="30">
        <v>0</v>
      </c>
      <c r="HX105" s="30">
        <f t="shared" si="36"/>
        <v>2225530794</v>
      </c>
      <c r="HY105" s="30">
        <f t="shared" si="37"/>
        <v>196751500</v>
      </c>
      <c r="HZ105" s="30">
        <v>62851087756</v>
      </c>
      <c r="IA105" s="30">
        <v>59331409673</v>
      </c>
      <c r="IB105" s="30">
        <v>58416097165</v>
      </c>
      <c r="IC105" s="30">
        <v>0</v>
      </c>
      <c r="ID105" s="30">
        <v>0</v>
      </c>
      <c r="IE105" s="30">
        <v>0</v>
      </c>
      <c r="IF105" s="30">
        <v>0</v>
      </c>
      <c r="IG105" s="30">
        <v>42912795437</v>
      </c>
      <c r="IH105" s="30">
        <v>41639240400</v>
      </c>
      <c r="II105" s="30">
        <v>0</v>
      </c>
      <c r="IJ105" s="30">
        <v>1273555037</v>
      </c>
      <c r="IK105" s="30">
        <v>0</v>
      </c>
      <c r="IL105" s="30">
        <v>3887431035</v>
      </c>
      <c r="IM105" s="30">
        <v>1896854846</v>
      </c>
      <c r="IN105" s="30">
        <v>345549425</v>
      </c>
      <c r="IO105" s="30">
        <v>259162069</v>
      </c>
      <c r="IP105" s="30">
        <v>3282719541</v>
      </c>
      <c r="IQ105" s="30">
        <v>0</v>
      </c>
      <c r="IR105" s="30">
        <v>0</v>
      </c>
      <c r="IS105" s="30">
        <v>0</v>
      </c>
      <c r="IT105" s="30">
        <v>0</v>
      </c>
      <c r="IU105" s="30">
        <v>0</v>
      </c>
      <c r="IV105" s="30">
        <v>211243074</v>
      </c>
      <c r="IW105" s="30">
        <v>0</v>
      </c>
      <c r="IX105" s="30">
        <v>9507772773</v>
      </c>
      <c r="IY105" s="30">
        <v>0</v>
      </c>
      <c r="IZ105" s="30">
        <v>0</v>
      </c>
      <c r="JA105" s="30">
        <v>0</v>
      </c>
      <c r="JB105" s="30">
        <v>0</v>
      </c>
      <c r="JC105" s="30">
        <v>0</v>
      </c>
      <c r="JD105" s="30">
        <v>0</v>
      </c>
      <c r="JE105" s="30">
        <v>0</v>
      </c>
      <c r="JF105" s="30">
        <v>0</v>
      </c>
      <c r="JG105" s="30">
        <v>0</v>
      </c>
      <c r="JH105" s="30">
        <v>0</v>
      </c>
      <c r="JI105" s="30">
        <v>0</v>
      </c>
      <c r="JJ105" s="43">
        <v>0</v>
      </c>
      <c r="JK105" s="43">
        <v>0</v>
      </c>
      <c r="JL105" s="43"/>
      <c r="JM105" s="30">
        <v>915312508</v>
      </c>
      <c r="JN105" s="30">
        <v>0</v>
      </c>
      <c r="JO105" s="30">
        <v>915312508</v>
      </c>
      <c r="JP105" s="30">
        <v>1414371771</v>
      </c>
      <c r="JQ105" s="30">
        <v>-85628229</v>
      </c>
      <c r="JR105" s="30">
        <v>0</v>
      </c>
      <c r="JS105" s="30">
        <v>0</v>
      </c>
      <c r="JT105" s="30">
        <v>0</v>
      </c>
      <c r="JU105" s="30">
        <v>0</v>
      </c>
      <c r="JV105" s="30">
        <v>0</v>
      </c>
      <c r="JW105" s="30">
        <v>0</v>
      </c>
      <c r="JX105" s="30">
        <v>0</v>
      </c>
      <c r="JY105" s="30">
        <v>0</v>
      </c>
      <c r="JZ105" s="30">
        <v>0</v>
      </c>
      <c r="KA105" s="30">
        <v>0</v>
      </c>
      <c r="KB105" s="30">
        <v>0</v>
      </c>
      <c r="KC105" s="30">
        <v>0</v>
      </c>
      <c r="KD105" s="30">
        <v>0</v>
      </c>
      <c r="KE105" s="30">
        <v>0</v>
      </c>
      <c r="KF105" s="30">
        <v>0</v>
      </c>
      <c r="KG105" s="30">
        <v>0</v>
      </c>
      <c r="KH105" s="30">
        <v>0</v>
      </c>
      <c r="KI105" s="30">
        <v>1500000000</v>
      </c>
      <c r="KJ105" s="30">
        <v>0</v>
      </c>
      <c r="KK105" s="30">
        <v>0</v>
      </c>
      <c r="KL105" s="30">
        <v>0</v>
      </c>
      <c r="KM105" s="30">
        <v>2094306312</v>
      </c>
      <c r="KN105" s="30">
        <v>1241327977</v>
      </c>
      <c r="KO105" s="30">
        <v>32771767</v>
      </c>
      <c r="KP105" s="30">
        <v>4578320</v>
      </c>
      <c r="KQ105" s="30">
        <v>0</v>
      </c>
      <c r="KR105" s="30">
        <v>0</v>
      </c>
      <c r="KS105" s="30">
        <v>1621503</v>
      </c>
      <c r="KT105" s="30">
        <v>3490876</v>
      </c>
      <c r="KU105" s="30">
        <v>0</v>
      </c>
      <c r="KV105" s="30">
        <v>58007939</v>
      </c>
      <c r="KW105" s="30">
        <v>0</v>
      </c>
      <c r="KX105" s="30">
        <v>434101</v>
      </c>
      <c r="KY105" s="30">
        <v>3573983</v>
      </c>
      <c r="KZ105" s="30">
        <v>6965708</v>
      </c>
      <c r="LA105" s="30">
        <v>11969250</v>
      </c>
      <c r="LB105" s="30">
        <v>3694415</v>
      </c>
      <c r="LC105" s="30">
        <v>3695347</v>
      </c>
      <c r="LD105" s="30">
        <v>349855281</v>
      </c>
      <c r="LE105" s="30">
        <v>202827</v>
      </c>
      <c r="LF105" s="30">
        <v>3633501</v>
      </c>
      <c r="LG105" s="30">
        <v>0</v>
      </c>
      <c r="LH105" s="30">
        <v>0</v>
      </c>
      <c r="LI105" s="30">
        <v>22338584</v>
      </c>
      <c r="LJ105" s="30">
        <v>0</v>
      </c>
      <c r="LK105" s="30">
        <v>0</v>
      </c>
      <c r="LL105" s="30">
        <v>0</v>
      </c>
      <c r="LM105" s="30">
        <v>1375674</v>
      </c>
      <c r="LN105" s="30">
        <v>1503404</v>
      </c>
      <c r="LO105" s="30">
        <v>36433954</v>
      </c>
      <c r="LP105" s="30">
        <v>1423398</v>
      </c>
      <c r="LQ105" s="30">
        <v>88637957</v>
      </c>
      <c r="LR105" s="30">
        <v>619292</v>
      </c>
      <c r="LS105" s="30">
        <v>103133847</v>
      </c>
      <c r="LT105" s="30">
        <v>0</v>
      </c>
      <c r="LU105" s="30">
        <v>0</v>
      </c>
      <c r="LV105" s="30">
        <v>234112</v>
      </c>
      <c r="LW105" s="30">
        <v>4701160</v>
      </c>
      <c r="LX105" s="30">
        <v>1300041</v>
      </c>
      <c r="LY105" s="30">
        <v>0</v>
      </c>
      <c r="LZ105" s="30">
        <v>23345068</v>
      </c>
      <c r="MA105" s="30">
        <v>0</v>
      </c>
      <c r="MB105" s="30">
        <v>31729955</v>
      </c>
      <c r="MC105" s="30">
        <v>0</v>
      </c>
      <c r="MD105" s="30">
        <v>0</v>
      </c>
      <c r="ME105" s="30">
        <v>22767780</v>
      </c>
      <c r="MF105" s="30">
        <v>11471931</v>
      </c>
      <c r="MG105" s="30">
        <v>12634244</v>
      </c>
      <c r="MH105" s="30">
        <v>0</v>
      </c>
      <c r="MI105" s="30">
        <v>0</v>
      </c>
      <c r="MJ105" s="30">
        <v>4833116</v>
      </c>
      <c r="MK105" s="30">
        <v>0</v>
      </c>
      <c r="ML105" s="30">
        <v>0</v>
      </c>
      <c r="MM105" s="30">
        <v>0</v>
      </c>
      <c r="MN105" s="30">
        <v>0</v>
      </c>
      <c r="MO105" s="30">
        <v>0</v>
      </c>
      <c r="MP105" s="30">
        <v>0</v>
      </c>
      <c r="MQ105" s="30">
        <v>5379787</v>
      </c>
      <c r="MR105" s="30">
        <v>0</v>
      </c>
      <c r="MS105" s="30">
        <v>3743265095</v>
      </c>
      <c r="MT105" s="30">
        <v>1247929938</v>
      </c>
      <c r="MU105" s="30">
        <v>567565340</v>
      </c>
      <c r="MV105" s="30">
        <v>0</v>
      </c>
      <c r="MW105" s="30">
        <v>0</v>
      </c>
      <c r="MX105" s="30">
        <v>0</v>
      </c>
      <c r="MY105" s="30">
        <v>0</v>
      </c>
      <c r="MZ105" s="30">
        <v>0</v>
      </c>
      <c r="NA105" s="30">
        <v>0</v>
      </c>
      <c r="NB105" s="30">
        <v>0</v>
      </c>
      <c r="NC105" s="30">
        <v>0</v>
      </c>
      <c r="ND105" s="30">
        <v>0</v>
      </c>
      <c r="NE105" s="30">
        <v>0</v>
      </c>
      <c r="NF105" s="30">
        <v>0</v>
      </c>
      <c r="NG105" s="30">
        <v>1044148010</v>
      </c>
      <c r="NH105" s="30">
        <v>-476582670</v>
      </c>
      <c r="NI105" s="30">
        <v>0</v>
      </c>
      <c r="NJ105" s="30">
        <v>0</v>
      </c>
      <c r="NK105" s="30">
        <v>0</v>
      </c>
      <c r="NL105" s="30">
        <v>0</v>
      </c>
      <c r="NM105" s="30">
        <v>680364598</v>
      </c>
      <c r="NN105" s="30">
        <v>476582670</v>
      </c>
      <c r="NO105" s="30">
        <v>0</v>
      </c>
      <c r="NP105" s="30">
        <v>0</v>
      </c>
      <c r="NQ105" s="30">
        <v>0</v>
      </c>
      <c r="NR105" s="30">
        <v>0</v>
      </c>
      <c r="NS105" s="30">
        <v>0</v>
      </c>
      <c r="NT105" s="30">
        <v>203781928</v>
      </c>
      <c r="NU105" s="30">
        <v>203781928</v>
      </c>
      <c r="NV105" s="30">
        <v>0</v>
      </c>
      <c r="NW105" s="30">
        <v>0</v>
      </c>
      <c r="NX105" s="30">
        <v>0</v>
      </c>
      <c r="NY105" s="30">
        <v>0</v>
      </c>
      <c r="NZ105" s="30">
        <v>0</v>
      </c>
      <c r="OA105" s="30">
        <v>1345747918</v>
      </c>
      <c r="OB105" s="30">
        <v>1342473831</v>
      </c>
      <c r="OC105" s="30">
        <v>4801</v>
      </c>
      <c r="OD105" s="30">
        <v>0</v>
      </c>
      <c r="OE105" s="30">
        <v>4801</v>
      </c>
      <c r="OF105" s="30">
        <v>1342469030</v>
      </c>
      <c r="OG105" s="30">
        <v>0</v>
      </c>
      <c r="OH105" s="30">
        <v>1342469030</v>
      </c>
      <c r="OI105" s="30">
        <v>0</v>
      </c>
      <c r="OJ105" s="30">
        <v>3274087</v>
      </c>
      <c r="OK105" s="30">
        <v>0</v>
      </c>
      <c r="OL105" s="30">
        <v>0</v>
      </c>
      <c r="OM105" s="30">
        <v>0</v>
      </c>
      <c r="ON105" s="30">
        <v>0</v>
      </c>
      <c r="OO105" s="30">
        <v>3274087</v>
      </c>
      <c r="OP105" s="30">
        <v>3274087</v>
      </c>
      <c r="OQ105" s="30">
        <v>0</v>
      </c>
      <c r="OR105" s="30">
        <v>0</v>
      </c>
      <c r="OS105" s="30">
        <v>1149587239</v>
      </c>
      <c r="OT105" s="30">
        <v>1114349738</v>
      </c>
      <c r="OU105" s="30">
        <v>1114349738</v>
      </c>
      <c r="OV105" s="30">
        <v>0</v>
      </c>
      <c r="OW105" s="30">
        <v>1114349738</v>
      </c>
      <c r="OX105" s="30">
        <v>0</v>
      </c>
      <c r="OY105" s="30">
        <v>0</v>
      </c>
      <c r="OZ105" s="30">
        <v>35237501</v>
      </c>
      <c r="PA105" s="30">
        <v>0</v>
      </c>
      <c r="PB105" s="30">
        <v>0</v>
      </c>
      <c r="PC105" s="30">
        <v>0</v>
      </c>
      <c r="PD105" s="30">
        <v>0</v>
      </c>
      <c r="PE105" s="30">
        <v>0</v>
      </c>
      <c r="PF105" s="30">
        <v>0</v>
      </c>
      <c r="PG105" s="30">
        <v>0</v>
      </c>
      <c r="PH105" s="30">
        <v>0</v>
      </c>
      <c r="PI105" s="30">
        <v>0</v>
      </c>
      <c r="PJ105" s="30">
        <v>0</v>
      </c>
      <c r="PK105" s="30">
        <v>0</v>
      </c>
      <c r="PL105" s="30">
        <v>0</v>
      </c>
      <c r="PM105" s="30">
        <v>35237501</v>
      </c>
      <c r="PN105" s="30">
        <v>35237501</v>
      </c>
      <c r="PO105" s="30">
        <v>0</v>
      </c>
      <c r="PP105" s="30">
        <v>0</v>
      </c>
      <c r="PQ105" s="30">
        <v>0</v>
      </c>
      <c r="PR105" s="30">
        <v>0</v>
      </c>
      <c r="PS105" s="30">
        <v>0</v>
      </c>
      <c r="PT105" s="30">
        <f t="shared" si="41"/>
        <v>0</v>
      </c>
      <c r="PU105" s="30">
        <v>0</v>
      </c>
      <c r="PV105" s="30">
        <v>0</v>
      </c>
      <c r="PW105" s="30">
        <v>0</v>
      </c>
      <c r="PX105" s="30">
        <v>0</v>
      </c>
      <c r="PY105" s="30">
        <v>0</v>
      </c>
      <c r="PZ105" s="30">
        <v>0</v>
      </c>
      <c r="QA105" s="30">
        <v>0</v>
      </c>
      <c r="QB105" s="30">
        <v>0</v>
      </c>
      <c r="QC105" s="30">
        <v>0</v>
      </c>
      <c r="QD105" s="30">
        <v>0</v>
      </c>
      <c r="QE105" s="30">
        <v>0</v>
      </c>
      <c r="QF105" s="30">
        <v>0</v>
      </c>
      <c r="QG105" s="30">
        <v>0</v>
      </c>
      <c r="QH105" s="30">
        <v>0</v>
      </c>
      <c r="QI105" s="30">
        <v>0</v>
      </c>
      <c r="QJ105" s="30">
        <v>0</v>
      </c>
      <c r="QK105" s="30">
        <v>0</v>
      </c>
      <c r="QL105" s="30">
        <v>0</v>
      </c>
      <c r="QM105" s="30">
        <v>0</v>
      </c>
      <c r="QN105" s="30">
        <v>0</v>
      </c>
      <c r="QO105" s="30">
        <v>71589678423</v>
      </c>
      <c r="QP105" s="30">
        <v>6665984070</v>
      </c>
      <c r="QQ105" s="30">
        <v>61005686</v>
      </c>
      <c r="QR105" s="30">
        <v>44910505</v>
      </c>
      <c r="QS105" s="30">
        <v>16095181</v>
      </c>
      <c r="QT105" s="30">
        <v>0</v>
      </c>
      <c r="QU105" s="30">
        <v>0</v>
      </c>
      <c r="QV105" s="30">
        <v>0</v>
      </c>
      <c r="QW105" s="30">
        <v>853786520</v>
      </c>
      <c r="QX105" s="30">
        <v>858646195</v>
      </c>
      <c r="QY105" s="30">
        <v>-4859675</v>
      </c>
      <c r="QZ105" s="30">
        <v>5751191864</v>
      </c>
      <c r="RA105" s="30">
        <v>0</v>
      </c>
      <c r="RB105" s="30">
        <v>0</v>
      </c>
      <c r="RC105" s="30">
        <v>0</v>
      </c>
      <c r="RD105" s="30">
        <v>0</v>
      </c>
      <c r="RE105" s="30">
        <v>0</v>
      </c>
      <c r="RF105" s="30">
        <v>0</v>
      </c>
      <c r="RG105" s="30">
        <v>0</v>
      </c>
      <c r="RH105" s="30">
        <v>0</v>
      </c>
      <c r="RI105" s="30">
        <v>64923694353</v>
      </c>
      <c r="RJ105" s="30">
        <v>4889828085</v>
      </c>
      <c r="RK105" s="30">
        <v>4889828085</v>
      </c>
      <c r="RL105" s="30">
        <v>4467146705</v>
      </c>
      <c r="RM105" s="30">
        <v>194912023</v>
      </c>
      <c r="RN105" s="30">
        <v>132561424</v>
      </c>
      <c r="RO105" s="30">
        <v>1839961</v>
      </c>
      <c r="RP105" s="30">
        <v>0</v>
      </c>
      <c r="RQ105" s="30">
        <v>0</v>
      </c>
      <c r="RR105" s="30">
        <v>0</v>
      </c>
      <c r="RS105" s="30">
        <v>0</v>
      </c>
      <c r="RT105" s="30">
        <v>0</v>
      </c>
      <c r="RU105" s="30">
        <v>0</v>
      </c>
      <c r="RV105" s="30">
        <v>3599146</v>
      </c>
      <c r="RW105" s="30">
        <v>344973</v>
      </c>
      <c r="RX105" s="30">
        <v>0</v>
      </c>
      <c r="RY105" s="30">
        <v>0</v>
      </c>
      <c r="RZ105" s="30">
        <v>0</v>
      </c>
      <c r="SA105" s="30">
        <v>0</v>
      </c>
      <c r="SB105" s="30">
        <v>0</v>
      </c>
      <c r="SC105" s="30">
        <v>0</v>
      </c>
      <c r="SD105" s="30">
        <v>0</v>
      </c>
      <c r="SE105" s="30">
        <v>0</v>
      </c>
      <c r="SF105" s="30">
        <v>0</v>
      </c>
      <c r="SG105" s="30">
        <v>94796</v>
      </c>
      <c r="SH105" s="30">
        <v>47489745</v>
      </c>
      <c r="SI105" s="30">
        <v>0</v>
      </c>
      <c r="SJ105" s="30">
        <v>0</v>
      </c>
      <c r="SK105" s="30">
        <v>0</v>
      </c>
      <c r="SL105" s="30">
        <v>0</v>
      </c>
      <c r="SM105" s="30">
        <v>0</v>
      </c>
      <c r="SN105" s="30">
        <v>0</v>
      </c>
      <c r="SO105" s="30">
        <v>0</v>
      </c>
      <c r="SP105" s="30">
        <v>0</v>
      </c>
      <c r="SQ105" s="30">
        <v>0</v>
      </c>
      <c r="SR105" s="30">
        <v>0</v>
      </c>
      <c r="SS105" s="30">
        <v>41839312</v>
      </c>
      <c r="ST105" s="30">
        <v>0</v>
      </c>
      <c r="SU105" s="30">
        <v>0</v>
      </c>
      <c r="SV105" s="30">
        <v>0</v>
      </c>
      <c r="SW105" s="30">
        <v>0</v>
      </c>
      <c r="SX105" s="30">
        <v>0</v>
      </c>
      <c r="SY105" s="30">
        <v>0</v>
      </c>
      <c r="SZ105" s="30">
        <v>0</v>
      </c>
      <c r="TA105" s="30">
        <v>0</v>
      </c>
      <c r="TB105" s="30">
        <v>0</v>
      </c>
      <c r="TC105" s="30">
        <v>0</v>
      </c>
      <c r="TD105" s="30">
        <v>0</v>
      </c>
      <c r="TE105" s="30">
        <v>0</v>
      </c>
      <c r="TF105" s="30">
        <v>0</v>
      </c>
      <c r="TG105" s="30">
        <v>0</v>
      </c>
      <c r="TH105" s="30">
        <v>0</v>
      </c>
      <c r="TI105" s="30">
        <f t="shared" si="39"/>
        <v>329313408</v>
      </c>
      <c r="TJ105" s="30">
        <f t="shared" si="31"/>
        <v>60000000000</v>
      </c>
      <c r="TK105" s="30">
        <v>60000000000</v>
      </c>
      <c r="TL105" s="30">
        <v>0</v>
      </c>
      <c r="TM105" s="30">
        <v>0</v>
      </c>
      <c r="TN105" s="30">
        <v>0</v>
      </c>
      <c r="TO105" s="30">
        <v>0</v>
      </c>
      <c r="TP105" s="30">
        <v>0</v>
      </c>
      <c r="TQ105" s="30">
        <v>0</v>
      </c>
      <c r="TR105" s="30">
        <v>0</v>
      </c>
      <c r="TS105" s="30">
        <v>60000000000</v>
      </c>
      <c r="TT105" s="30">
        <v>0</v>
      </c>
      <c r="TU105" s="30">
        <v>33866268</v>
      </c>
      <c r="TV105" s="30">
        <v>0</v>
      </c>
      <c r="TW105" s="30">
        <v>33866268</v>
      </c>
      <c r="TX105" s="30">
        <v>0</v>
      </c>
      <c r="TY105" s="30">
        <v>0</v>
      </c>
      <c r="TZ105" s="30">
        <v>0</v>
      </c>
      <c r="UA105" s="30">
        <v>0</v>
      </c>
      <c r="UB105" s="30">
        <v>0</v>
      </c>
      <c r="UC105" s="30">
        <v>0</v>
      </c>
      <c r="UD105" s="30">
        <v>0</v>
      </c>
      <c r="UE105" s="30">
        <v>0</v>
      </c>
      <c r="UF105" s="30">
        <v>0</v>
      </c>
      <c r="UG105" s="30">
        <v>249669698298</v>
      </c>
      <c r="UH105" s="1">
        <v>2329225029680</v>
      </c>
      <c r="UI105" s="1">
        <f>UH105-SUM($UG$100:UG105)</f>
        <v>0</v>
      </c>
    </row>
    <row r="106" spans="2:555">
      <c r="B106" s="58">
        <v>41456</v>
      </c>
      <c r="C106" s="30">
        <v>245567735395</v>
      </c>
      <c r="D106" s="30">
        <v>128782997121</v>
      </c>
      <c r="E106" s="30">
        <v>116630408238.99994</v>
      </c>
      <c r="F106" s="30">
        <v>14545552</v>
      </c>
      <c r="G106" s="30">
        <v>1735680</v>
      </c>
      <c r="H106" s="30">
        <v>67927402639.000031</v>
      </c>
      <c r="I106" s="30">
        <v>58804752464.582306</v>
      </c>
      <c r="J106" s="30">
        <v>8443376148.0276985</v>
      </c>
      <c r="K106" s="30">
        <v>679274026.38999987</v>
      </c>
      <c r="L106" s="30">
        <v>4446597016</v>
      </c>
      <c r="M106" s="30">
        <v>36651385916</v>
      </c>
      <c r="N106" s="30">
        <v>36284872056.839996</v>
      </c>
      <c r="O106" s="30">
        <v>366513859.15999985</v>
      </c>
      <c r="P106" s="30">
        <v>1848450752</v>
      </c>
      <c r="Q106" s="30">
        <v>3517184994</v>
      </c>
      <c r="R106" s="30">
        <v>2223105690</v>
      </c>
      <c r="S106" s="30">
        <v>12152588882</v>
      </c>
      <c r="T106" s="30">
        <v>3299821568</v>
      </c>
      <c r="U106" s="30">
        <v>3882142000</v>
      </c>
      <c r="V106" s="30">
        <v>7181963568</v>
      </c>
      <c r="W106" s="30">
        <v>235545208</v>
      </c>
      <c r="X106" s="30">
        <v>940342416</v>
      </c>
      <c r="Y106" s="30">
        <v>110924790</v>
      </c>
      <c r="Z106" s="30">
        <v>0</v>
      </c>
      <c r="AA106" s="30">
        <v>0</v>
      </c>
      <c r="AB106" s="30">
        <v>144223699</v>
      </c>
      <c r="AC106" s="30">
        <v>13956274</v>
      </c>
      <c r="AD106" s="30">
        <v>3243146556</v>
      </c>
      <c r="AE106" s="30">
        <v>282486371</v>
      </c>
      <c r="AF106" s="30">
        <v>219249631</v>
      </c>
      <c r="AG106" s="30">
        <v>63236740</v>
      </c>
      <c r="AH106" s="30">
        <v>0</v>
      </c>
      <c r="AI106" s="30">
        <v>116784738274</v>
      </c>
      <c r="AJ106" s="30">
        <v>500245779</v>
      </c>
      <c r="AK106" s="30">
        <v>68855997</v>
      </c>
      <c r="AL106" s="30">
        <v>1113161</v>
      </c>
      <c r="AM106" s="30">
        <v>430276621</v>
      </c>
      <c r="AN106" s="30">
        <v>0</v>
      </c>
      <c r="AO106" s="30">
        <v>1444771821</v>
      </c>
      <c r="AP106" s="30">
        <v>1406120747</v>
      </c>
      <c r="AQ106" s="30">
        <v>8401800</v>
      </c>
      <c r="AR106" s="30">
        <v>13231757</v>
      </c>
      <c r="AS106" s="30">
        <v>89030</v>
      </c>
      <c r="AT106" s="30">
        <v>16928487</v>
      </c>
      <c r="AU106" s="30">
        <v>0</v>
      </c>
      <c r="AV106" s="30">
        <v>0</v>
      </c>
      <c r="AW106" s="30">
        <v>0</v>
      </c>
      <c r="AX106" s="30">
        <v>0</v>
      </c>
      <c r="AY106" s="30">
        <v>0</v>
      </c>
      <c r="AZ106" s="30">
        <v>0</v>
      </c>
      <c r="BA106" s="30">
        <v>0</v>
      </c>
      <c r="BB106" s="30">
        <v>0</v>
      </c>
      <c r="BC106" s="30">
        <v>0</v>
      </c>
      <c r="BD106" s="30">
        <v>5491926222</v>
      </c>
      <c r="BE106" s="30">
        <v>1352909</v>
      </c>
      <c r="BF106" s="30">
        <v>3234969917</v>
      </c>
      <c r="BG106" s="30">
        <v>1353360250</v>
      </c>
      <c r="BH106" s="30">
        <v>353358</v>
      </c>
      <c r="BI106" s="30">
        <v>139540</v>
      </c>
      <c r="BJ106" s="30">
        <v>312041</v>
      </c>
      <c r="BK106" s="30">
        <v>137878074</v>
      </c>
      <c r="BL106" s="30">
        <v>5585951</v>
      </c>
      <c r="BM106" s="30">
        <v>0</v>
      </c>
      <c r="BN106" s="30">
        <v>8224457</v>
      </c>
      <c r="BO106" s="30">
        <v>5466652</v>
      </c>
      <c r="BP106" s="30">
        <v>0</v>
      </c>
      <c r="BQ106" s="30">
        <v>0</v>
      </c>
      <c r="BR106" s="30">
        <v>343718598</v>
      </c>
      <c r="BS106" s="30">
        <v>400564475</v>
      </c>
      <c r="BT106" s="30">
        <v>266724973</v>
      </c>
      <c r="BU106" s="30">
        <v>10296539</v>
      </c>
      <c r="BV106" s="30">
        <v>0</v>
      </c>
      <c r="BW106" s="30">
        <v>0</v>
      </c>
      <c r="BX106" s="30">
        <v>130153</v>
      </c>
      <c r="BY106" s="30">
        <v>256298281</v>
      </c>
      <c r="BZ106" s="30">
        <v>0</v>
      </c>
      <c r="CA106" s="30">
        <v>0</v>
      </c>
      <c r="CB106" s="30">
        <v>0</v>
      </c>
      <c r="CC106" s="30">
        <v>3747028295</v>
      </c>
      <c r="CD106" s="30">
        <v>0</v>
      </c>
      <c r="CE106" s="30">
        <v>5296484352</v>
      </c>
      <c r="CF106" s="30">
        <v>93256119</v>
      </c>
      <c r="CG106" s="30">
        <v>2641179738</v>
      </c>
      <c r="CH106" s="30">
        <v>262357959</v>
      </c>
      <c r="CI106" s="30">
        <v>25101027</v>
      </c>
      <c r="CJ106" s="30">
        <v>1455847</v>
      </c>
      <c r="CK106" s="30">
        <v>12221658</v>
      </c>
      <c r="CL106" s="30">
        <v>3430140</v>
      </c>
      <c r="CM106" s="30">
        <v>1022960</v>
      </c>
      <c r="CN106" s="30">
        <v>918521</v>
      </c>
      <c r="CO106" s="30">
        <v>171291</v>
      </c>
      <c r="CP106" s="30">
        <v>5880610</v>
      </c>
      <c r="CQ106" s="30">
        <v>0</v>
      </c>
      <c r="CR106" s="30">
        <v>0</v>
      </c>
      <c r="CS106" s="30">
        <v>1998249150</v>
      </c>
      <c r="CT106" s="30">
        <v>936471857</v>
      </c>
      <c r="CU106" s="30">
        <v>0</v>
      </c>
      <c r="CV106" s="30">
        <v>48128060</v>
      </c>
      <c r="CW106" s="30">
        <v>14656370</v>
      </c>
      <c r="CX106" s="30">
        <v>1669046</v>
      </c>
      <c r="CY106" s="30">
        <v>0</v>
      </c>
      <c r="CZ106" s="30">
        <v>947618962</v>
      </c>
      <c r="DA106" s="30">
        <v>792825007</v>
      </c>
      <c r="DB106" s="30">
        <v>127553964</v>
      </c>
      <c r="DC106" s="30">
        <v>0</v>
      </c>
      <c r="DD106" s="30">
        <v>27239991</v>
      </c>
      <c r="DE106" s="30">
        <v>0</v>
      </c>
      <c r="DF106" s="30">
        <v>33713366</v>
      </c>
      <c r="DG106" s="30">
        <v>15991489</v>
      </c>
      <c r="DH106" s="30">
        <v>17858197</v>
      </c>
      <c r="DI106" s="30">
        <v>5632082</v>
      </c>
      <c r="DJ106" s="30">
        <v>0</v>
      </c>
      <c r="DK106" s="30">
        <v>5632082</v>
      </c>
      <c r="DL106" s="30">
        <v>0</v>
      </c>
      <c r="DM106" s="30">
        <v>656853707</v>
      </c>
      <c r="DN106" s="30">
        <v>-25610885</v>
      </c>
      <c r="DO106" s="30">
        <v>58529334</v>
      </c>
      <c r="DP106" s="30">
        <v>33783588</v>
      </c>
      <c r="DQ106" s="30">
        <v>24745746</v>
      </c>
      <c r="DR106" s="30">
        <v>588713608</v>
      </c>
      <c r="DS106" s="30">
        <v>17817434</v>
      </c>
      <c r="DT106" s="30">
        <v>16444362</v>
      </c>
      <c r="DU106" s="30">
        <v>1300148</v>
      </c>
      <c r="DV106" s="30">
        <v>72924</v>
      </c>
      <c r="DW106" s="30">
        <v>6309700</v>
      </c>
      <c r="DX106" s="30">
        <v>2802400</v>
      </c>
      <c r="DY106" s="30">
        <v>0</v>
      </c>
      <c r="DZ106" s="30">
        <v>0</v>
      </c>
      <c r="EA106" s="30">
        <v>3507300</v>
      </c>
      <c r="EB106" s="30">
        <v>0</v>
      </c>
      <c r="EC106" s="30">
        <v>6530088</v>
      </c>
      <c r="ED106" s="30">
        <v>133488</v>
      </c>
      <c r="EE106" s="30">
        <v>6378500</v>
      </c>
      <c r="EF106" s="30">
        <v>18100</v>
      </c>
      <c r="EG106" s="30">
        <v>67645761</v>
      </c>
      <c r="EH106" s="30">
        <v>67044200</v>
      </c>
      <c r="EI106" s="30">
        <v>601561</v>
      </c>
      <c r="EJ106" s="30">
        <v>0</v>
      </c>
      <c r="EK106" s="30">
        <v>52918722</v>
      </c>
      <c r="EL106" s="30">
        <v>116431</v>
      </c>
      <c r="EM106" s="30">
        <v>717992</v>
      </c>
      <c r="EN106" s="30">
        <v>30776647</v>
      </c>
      <c r="EO106" s="30">
        <v>1397174</v>
      </c>
      <c r="EP106" s="30">
        <v>174647</v>
      </c>
      <c r="EQ106" s="30">
        <v>0</v>
      </c>
      <c r="ER106" s="30">
        <v>77621</v>
      </c>
      <c r="ES106" s="30">
        <v>1047881</v>
      </c>
      <c r="ET106" s="30">
        <v>97025</v>
      </c>
      <c r="EU106" s="30">
        <v>2445055</v>
      </c>
      <c r="EV106" s="30">
        <v>1345448</v>
      </c>
      <c r="EW106" s="30">
        <v>36501182</v>
      </c>
      <c r="EX106" s="30">
        <v>0</v>
      </c>
      <c r="EY106" s="30">
        <v>310483</v>
      </c>
      <c r="EZ106" s="30">
        <v>31106536</v>
      </c>
      <c r="FA106" s="30">
        <v>5084163</v>
      </c>
      <c r="FB106" s="30">
        <v>0</v>
      </c>
      <c r="FC106" s="30">
        <v>84975</v>
      </c>
      <c r="FD106" s="30">
        <v>0</v>
      </c>
      <c r="FE106" s="30">
        <v>0</v>
      </c>
      <c r="FF106" s="30">
        <v>364106999</v>
      </c>
      <c r="FG106" s="30">
        <v>35221650</v>
      </c>
      <c r="FH106" s="30">
        <v>543346</v>
      </c>
      <c r="FI106" s="30">
        <v>22413600</v>
      </c>
      <c r="FJ106" s="30">
        <v>10285374</v>
      </c>
      <c r="FK106" s="30">
        <v>2898605</v>
      </c>
      <c r="FL106" s="30">
        <v>0</v>
      </c>
      <c r="FM106" s="30">
        <v>0</v>
      </c>
      <c r="FN106" s="30">
        <v>0</v>
      </c>
      <c r="FO106" s="30">
        <v>7386769</v>
      </c>
      <c r="FP106" s="30">
        <v>1979330</v>
      </c>
      <c r="FQ106" s="30">
        <v>0</v>
      </c>
      <c r="FR106" s="30">
        <v>440988101</v>
      </c>
      <c r="FS106" s="30">
        <v>308713431</v>
      </c>
      <c r="FT106" s="30">
        <v>99622</v>
      </c>
      <c r="FU106" s="30">
        <v>123372375</v>
      </c>
      <c r="FV106" s="30">
        <v>82112424</v>
      </c>
      <c r="FW106" s="30">
        <v>73270389</v>
      </c>
      <c r="FX106" s="30">
        <v>8842035</v>
      </c>
      <c r="FY106" s="30">
        <v>0</v>
      </c>
      <c r="FZ106" s="30">
        <v>135836</v>
      </c>
      <c r="GA106" s="30">
        <v>85504674</v>
      </c>
      <c r="GB106" s="30">
        <v>17488500</v>
      </c>
      <c r="GC106" s="30">
        <v>4776702</v>
      </c>
      <c r="GD106" s="30">
        <v>0</v>
      </c>
      <c r="GE106" s="30">
        <v>4776702</v>
      </c>
      <c r="GF106" s="30">
        <v>0</v>
      </c>
      <c r="GG106" s="30">
        <v>58794</v>
      </c>
      <c r="GH106" s="30">
        <v>8360500</v>
      </c>
      <c r="GI106" s="30">
        <v>70094049</v>
      </c>
      <c r="GJ106" s="30">
        <v>70094049</v>
      </c>
      <c r="GK106" s="30">
        <v>0</v>
      </c>
      <c r="GL106" s="30">
        <v>48984625</v>
      </c>
      <c r="GM106" s="30">
        <v>7046974</v>
      </c>
      <c r="GN106" s="30">
        <v>2746000</v>
      </c>
      <c r="GO106" s="30">
        <v>0</v>
      </c>
      <c r="GP106" s="30">
        <v>237838</v>
      </c>
      <c r="GQ106" s="30">
        <v>26454014</v>
      </c>
      <c r="GR106" s="30">
        <v>20634</v>
      </c>
      <c r="GS106" s="30">
        <v>0</v>
      </c>
      <c r="GT106" s="30">
        <v>12479165</v>
      </c>
      <c r="GU106" s="30">
        <v>13840701318</v>
      </c>
      <c r="GV106" s="30">
        <v>0</v>
      </c>
      <c r="GW106" s="30">
        <v>0</v>
      </c>
      <c r="GX106" s="30">
        <v>0</v>
      </c>
      <c r="GY106" s="30">
        <v>0</v>
      </c>
      <c r="GZ106" s="30">
        <v>2252006240</v>
      </c>
      <c r="HA106" s="30">
        <v>8922275</v>
      </c>
      <c r="HB106" s="30">
        <v>8531600075</v>
      </c>
      <c r="HC106" s="30">
        <v>0</v>
      </c>
      <c r="HD106" s="30">
        <v>3044827991</v>
      </c>
      <c r="HE106" s="30">
        <v>3344737</v>
      </c>
      <c r="HF106" s="30">
        <v>0</v>
      </c>
      <c r="HG106" s="30">
        <v>0</v>
      </c>
      <c r="HH106" s="30">
        <f t="shared" si="34"/>
        <v>2134664240</v>
      </c>
      <c r="HI106" s="30">
        <f t="shared" si="35"/>
        <v>117342000</v>
      </c>
      <c r="HJ106" s="30">
        <v>2134664240</v>
      </c>
      <c r="HK106" s="30">
        <v>117342000</v>
      </c>
      <c r="HL106" s="30">
        <v>0</v>
      </c>
      <c r="HM106" s="30">
        <v>0</v>
      </c>
      <c r="HN106" s="30">
        <v>0</v>
      </c>
      <c r="HO106" s="30">
        <v>0</v>
      </c>
      <c r="HP106" s="30">
        <v>258482162</v>
      </c>
      <c r="HQ106" s="30">
        <v>3100669</v>
      </c>
      <c r="HR106" s="30">
        <v>5077554</v>
      </c>
      <c r="HS106" s="30">
        <v>17640912</v>
      </c>
      <c r="HT106" s="30">
        <v>232663027</v>
      </c>
      <c r="HU106" s="30">
        <v>0</v>
      </c>
      <c r="HV106" s="30">
        <v>0</v>
      </c>
      <c r="HW106" s="30">
        <v>0</v>
      </c>
      <c r="HX106" s="30">
        <f t="shared" si="36"/>
        <v>2134664240</v>
      </c>
      <c r="HY106" s="30">
        <f t="shared" si="37"/>
        <v>117342000</v>
      </c>
      <c r="HZ106" s="30">
        <v>84976576511</v>
      </c>
      <c r="IA106" s="30">
        <v>81816941457</v>
      </c>
      <c r="IB106" s="30">
        <v>78116529932</v>
      </c>
      <c r="IC106" s="30">
        <v>0</v>
      </c>
      <c r="ID106" s="30">
        <v>0</v>
      </c>
      <c r="IE106" s="30">
        <v>0</v>
      </c>
      <c r="IF106" s="30">
        <v>0</v>
      </c>
      <c r="IG106" s="30">
        <v>64191154437</v>
      </c>
      <c r="IH106" s="30">
        <v>41639240400</v>
      </c>
      <c r="II106" s="30">
        <v>0</v>
      </c>
      <c r="IJ106" s="30">
        <v>22551914037</v>
      </c>
      <c r="IK106" s="30">
        <v>0</v>
      </c>
      <c r="IL106" s="30">
        <v>3887431035</v>
      </c>
      <c r="IM106" s="30">
        <v>1896854846</v>
      </c>
      <c r="IN106" s="30">
        <v>345549425</v>
      </c>
      <c r="IO106" s="30">
        <v>259162069</v>
      </c>
      <c r="IP106" s="30">
        <v>3282719541</v>
      </c>
      <c r="IQ106" s="30">
        <v>0</v>
      </c>
      <c r="IR106" s="30">
        <v>0</v>
      </c>
      <c r="IS106" s="30">
        <v>0</v>
      </c>
      <c r="IT106" s="30">
        <v>0</v>
      </c>
      <c r="IU106" s="30">
        <v>0</v>
      </c>
      <c r="IV106" s="30">
        <v>211243074</v>
      </c>
      <c r="IW106" s="30">
        <v>0</v>
      </c>
      <c r="IX106" s="30">
        <v>7929846540</v>
      </c>
      <c r="IY106" s="30">
        <v>0</v>
      </c>
      <c r="IZ106" s="30">
        <v>0</v>
      </c>
      <c r="JA106" s="30">
        <v>0</v>
      </c>
      <c r="JB106" s="30">
        <v>0</v>
      </c>
      <c r="JC106" s="30">
        <v>0</v>
      </c>
      <c r="JD106" s="30">
        <v>0</v>
      </c>
      <c r="JE106" s="30">
        <v>0</v>
      </c>
      <c r="JF106" s="30">
        <v>0</v>
      </c>
      <c r="JG106" s="30">
        <v>0</v>
      </c>
      <c r="JH106" s="30">
        <v>0</v>
      </c>
      <c r="JI106" s="30">
        <v>0</v>
      </c>
      <c r="JJ106" s="43">
        <v>0</v>
      </c>
      <c r="JK106" s="43">
        <v>0</v>
      </c>
      <c r="JL106" s="43"/>
      <c r="JM106" s="30">
        <v>3700411525</v>
      </c>
      <c r="JN106" s="30">
        <v>0</v>
      </c>
      <c r="JO106" s="30">
        <v>3700411525</v>
      </c>
      <c r="JP106" s="30">
        <v>906708802</v>
      </c>
      <c r="JQ106" s="30">
        <v>24555029</v>
      </c>
      <c r="JR106" s="30">
        <v>254420000</v>
      </c>
      <c r="JS106" s="30">
        <v>0</v>
      </c>
      <c r="JT106" s="30">
        <v>0</v>
      </c>
      <c r="JU106" s="30">
        <v>0</v>
      </c>
      <c r="JV106" s="30">
        <v>0</v>
      </c>
      <c r="JW106" s="30">
        <v>0</v>
      </c>
      <c r="JX106" s="30">
        <v>0</v>
      </c>
      <c r="JY106" s="30">
        <v>0</v>
      </c>
      <c r="JZ106" s="30">
        <v>0</v>
      </c>
      <c r="KA106" s="30">
        <v>0</v>
      </c>
      <c r="KB106" s="30">
        <v>0</v>
      </c>
      <c r="KC106" s="30">
        <v>0</v>
      </c>
      <c r="KD106" s="30">
        <v>0</v>
      </c>
      <c r="KE106" s="30">
        <v>0</v>
      </c>
      <c r="KF106" s="30">
        <v>0</v>
      </c>
      <c r="KG106" s="30">
        <v>0</v>
      </c>
      <c r="KH106" s="30">
        <v>0</v>
      </c>
      <c r="KI106" s="30">
        <v>627733773</v>
      </c>
      <c r="KJ106" s="30">
        <v>0</v>
      </c>
      <c r="KK106" s="30">
        <v>0</v>
      </c>
      <c r="KL106" s="30">
        <v>0</v>
      </c>
      <c r="KM106" s="30">
        <v>2252926252</v>
      </c>
      <c r="KN106" s="30">
        <v>1241327977</v>
      </c>
      <c r="KO106" s="30">
        <v>32771767</v>
      </c>
      <c r="KP106" s="30">
        <v>4578320</v>
      </c>
      <c r="KQ106" s="30">
        <v>0</v>
      </c>
      <c r="KR106" s="30">
        <v>0</v>
      </c>
      <c r="KS106" s="30">
        <v>1621503</v>
      </c>
      <c r="KT106" s="30">
        <v>3490876</v>
      </c>
      <c r="KU106" s="30">
        <v>0</v>
      </c>
      <c r="KV106" s="30">
        <v>58007939</v>
      </c>
      <c r="KW106" s="30">
        <v>0</v>
      </c>
      <c r="KX106" s="30">
        <v>434101</v>
      </c>
      <c r="KY106" s="30">
        <v>3573983</v>
      </c>
      <c r="KZ106" s="30">
        <v>6965708</v>
      </c>
      <c r="LA106" s="30">
        <v>11969250</v>
      </c>
      <c r="LB106" s="30">
        <v>3694415</v>
      </c>
      <c r="LC106" s="30">
        <v>3695347</v>
      </c>
      <c r="LD106" s="30">
        <v>349855281</v>
      </c>
      <c r="LE106" s="30">
        <v>202827</v>
      </c>
      <c r="LF106" s="30">
        <v>3633501</v>
      </c>
      <c r="LG106" s="30">
        <v>0</v>
      </c>
      <c r="LH106" s="30">
        <v>4261939</v>
      </c>
      <c r="LI106" s="30">
        <v>22338584</v>
      </c>
      <c r="LJ106" s="30">
        <v>0</v>
      </c>
      <c r="LK106" s="30">
        <v>0</v>
      </c>
      <c r="LL106" s="30">
        <v>0</v>
      </c>
      <c r="LM106" s="30">
        <v>1375674</v>
      </c>
      <c r="LN106" s="30">
        <v>1503404</v>
      </c>
      <c r="LO106" s="30">
        <v>36433954</v>
      </c>
      <c r="LP106" s="30">
        <v>1423398</v>
      </c>
      <c r="LQ106" s="30">
        <v>88637957</v>
      </c>
      <c r="LR106" s="31">
        <v>619292</v>
      </c>
      <c r="LS106" s="31">
        <v>103133847</v>
      </c>
      <c r="LT106" s="31">
        <v>0</v>
      </c>
      <c r="LU106" s="31">
        <v>154349871</v>
      </c>
      <c r="LV106" s="31">
        <v>234112</v>
      </c>
      <c r="LW106" s="31">
        <v>4701160</v>
      </c>
      <c r="LX106" s="31">
        <v>1300041</v>
      </c>
      <c r="LY106" s="31">
        <v>0</v>
      </c>
      <c r="LZ106" s="31">
        <v>23345068</v>
      </c>
      <c r="MA106" s="31">
        <v>0</v>
      </c>
      <c r="MB106" s="31">
        <v>31729955</v>
      </c>
      <c r="MC106" s="31">
        <v>0</v>
      </c>
      <c r="MD106" s="31">
        <v>0</v>
      </c>
      <c r="ME106" s="31">
        <v>22767780</v>
      </c>
      <c r="MF106" s="31">
        <v>11475761</v>
      </c>
      <c r="MG106" s="31">
        <v>12638544</v>
      </c>
      <c r="MH106" s="31">
        <v>0</v>
      </c>
      <c r="MI106" s="31">
        <v>0</v>
      </c>
      <c r="MJ106" s="31">
        <v>4833116</v>
      </c>
      <c r="MK106" s="31">
        <v>0</v>
      </c>
      <c r="ML106" s="31">
        <v>0</v>
      </c>
      <c r="MM106" s="31">
        <v>0</v>
      </c>
      <c r="MN106" s="31">
        <v>0</v>
      </c>
      <c r="MO106" s="31">
        <v>0</v>
      </c>
      <c r="MP106" s="31">
        <v>0</v>
      </c>
      <c r="MQ106" s="30">
        <v>116805113</v>
      </c>
      <c r="MR106" s="30">
        <v>0</v>
      </c>
      <c r="MS106" s="30">
        <v>66642197777</v>
      </c>
      <c r="MT106" s="30">
        <v>59869003267</v>
      </c>
      <c r="MU106" s="30">
        <v>59667999585</v>
      </c>
      <c r="MV106" s="30">
        <v>21623731471</v>
      </c>
      <c r="MW106" s="30">
        <v>0</v>
      </c>
      <c r="MX106" s="30">
        <v>0</v>
      </c>
      <c r="MY106" s="30">
        <v>0</v>
      </c>
      <c r="MZ106" s="30">
        <v>22321297318</v>
      </c>
      <c r="NA106" s="30">
        <v>717406610</v>
      </c>
      <c r="NB106" s="30">
        <v>717406610</v>
      </c>
      <c r="NC106" s="30">
        <v>0</v>
      </c>
      <c r="ND106" s="30">
        <v>21603890708</v>
      </c>
      <c r="NE106" s="30">
        <v>21603890708</v>
      </c>
      <c r="NF106" s="30">
        <v>0</v>
      </c>
      <c r="NG106" s="30">
        <v>1654415251</v>
      </c>
      <c r="NH106" s="30">
        <v>14068555545</v>
      </c>
      <c r="NI106" s="30">
        <v>0</v>
      </c>
      <c r="NJ106" s="30">
        <v>0</v>
      </c>
      <c r="NK106" s="30">
        <v>0</v>
      </c>
      <c r="NL106" s="30">
        <v>0</v>
      </c>
      <c r="NM106" s="30">
        <v>201003682</v>
      </c>
      <c r="NN106" s="30">
        <v>0</v>
      </c>
      <c r="NO106" s="30">
        <v>0</v>
      </c>
      <c r="NP106" s="30">
        <v>0</v>
      </c>
      <c r="NQ106" s="30">
        <v>0</v>
      </c>
      <c r="NR106" s="30">
        <v>0</v>
      </c>
      <c r="NS106" s="30">
        <v>0</v>
      </c>
      <c r="NT106" s="30">
        <v>201003682</v>
      </c>
      <c r="NU106" s="30">
        <v>201003682</v>
      </c>
      <c r="NV106" s="30">
        <v>0</v>
      </c>
      <c r="NW106" s="30">
        <v>0</v>
      </c>
      <c r="NX106" s="30">
        <v>0</v>
      </c>
      <c r="NY106" s="30">
        <v>0</v>
      </c>
      <c r="NZ106" s="30">
        <v>0</v>
      </c>
      <c r="OA106" s="30">
        <v>1346037828</v>
      </c>
      <c r="OB106" s="30">
        <v>1342473829</v>
      </c>
      <c r="OC106" s="30">
        <v>4799</v>
      </c>
      <c r="OD106" s="30">
        <v>0</v>
      </c>
      <c r="OE106" s="30">
        <v>4799</v>
      </c>
      <c r="OF106" s="30">
        <v>1342469030</v>
      </c>
      <c r="OG106" s="30">
        <v>0</v>
      </c>
      <c r="OH106" s="30">
        <v>1342469030</v>
      </c>
      <c r="OI106" s="30">
        <v>0</v>
      </c>
      <c r="OJ106" s="30">
        <v>3563999</v>
      </c>
      <c r="OK106" s="30">
        <v>0</v>
      </c>
      <c r="OL106" s="30">
        <v>0</v>
      </c>
      <c r="OM106" s="30">
        <v>0</v>
      </c>
      <c r="ON106" s="30">
        <v>0</v>
      </c>
      <c r="OO106" s="30">
        <v>3563999</v>
      </c>
      <c r="OP106" s="30">
        <v>3563999</v>
      </c>
      <c r="OQ106" s="30">
        <v>0</v>
      </c>
      <c r="OR106" s="30">
        <v>0</v>
      </c>
      <c r="OS106" s="30">
        <v>1154337392</v>
      </c>
      <c r="OT106" s="30">
        <v>1114349738</v>
      </c>
      <c r="OU106" s="30">
        <v>1114349738</v>
      </c>
      <c r="OV106" s="30">
        <v>0</v>
      </c>
      <c r="OW106" s="30">
        <v>1114349738</v>
      </c>
      <c r="OX106" s="30">
        <v>0</v>
      </c>
      <c r="OY106" s="30">
        <v>0</v>
      </c>
      <c r="OZ106" s="30">
        <v>39987654</v>
      </c>
      <c r="PA106" s="30">
        <v>0</v>
      </c>
      <c r="PB106" s="30">
        <v>0</v>
      </c>
      <c r="PC106" s="30">
        <v>0</v>
      </c>
      <c r="PD106" s="30">
        <v>0</v>
      </c>
      <c r="PE106" s="30">
        <v>0</v>
      </c>
      <c r="PF106" s="30">
        <v>0</v>
      </c>
      <c r="PG106" s="30">
        <v>0</v>
      </c>
      <c r="PH106" s="30">
        <v>0</v>
      </c>
      <c r="PI106" s="30">
        <v>0</v>
      </c>
      <c r="PJ106" s="30">
        <v>0</v>
      </c>
      <c r="PK106" s="30">
        <v>0</v>
      </c>
      <c r="PL106" s="30">
        <v>0</v>
      </c>
      <c r="PM106" s="30">
        <v>39987654</v>
      </c>
      <c r="PN106" s="30">
        <v>39987654</v>
      </c>
      <c r="PO106" s="30">
        <v>0</v>
      </c>
      <c r="PP106" s="30">
        <v>0</v>
      </c>
      <c r="PQ106" s="30">
        <v>0</v>
      </c>
      <c r="PR106" s="30">
        <v>0</v>
      </c>
      <c r="PS106" s="30">
        <v>0</v>
      </c>
      <c r="PT106" s="30">
        <f t="shared" si="41"/>
        <v>4272819290</v>
      </c>
      <c r="PU106" s="30">
        <v>4272819290</v>
      </c>
      <c r="PV106" s="30">
        <v>0</v>
      </c>
      <c r="PW106" s="30">
        <v>0</v>
      </c>
      <c r="PX106" s="30">
        <v>0</v>
      </c>
      <c r="PY106" s="30">
        <v>0</v>
      </c>
      <c r="PZ106" s="30">
        <v>0</v>
      </c>
      <c r="QA106" s="30">
        <v>0</v>
      </c>
      <c r="QB106" s="30">
        <v>0</v>
      </c>
      <c r="QC106" s="30">
        <v>0</v>
      </c>
      <c r="QD106" s="30">
        <v>0</v>
      </c>
      <c r="QE106" s="30">
        <v>0</v>
      </c>
      <c r="QF106" s="30">
        <v>0</v>
      </c>
      <c r="QG106" s="30">
        <v>0</v>
      </c>
      <c r="QH106" s="30">
        <v>0</v>
      </c>
      <c r="QI106" s="30">
        <v>0</v>
      </c>
      <c r="QJ106" s="30">
        <v>0</v>
      </c>
      <c r="QK106" s="30">
        <v>0</v>
      </c>
      <c r="QL106" s="30">
        <v>0</v>
      </c>
      <c r="QM106" s="30">
        <v>0</v>
      </c>
      <c r="QN106" s="30">
        <v>0</v>
      </c>
      <c r="QO106" s="30">
        <v>68735474185</v>
      </c>
      <c r="QP106" s="30">
        <v>4778937386</v>
      </c>
      <c r="QQ106" s="30">
        <v>28029508</v>
      </c>
      <c r="QR106" s="30">
        <v>12608103</v>
      </c>
      <c r="QS106" s="30">
        <v>15421405</v>
      </c>
      <c r="QT106" s="30">
        <v>0</v>
      </c>
      <c r="QU106" s="30">
        <v>0</v>
      </c>
      <c r="QV106" s="30">
        <v>0</v>
      </c>
      <c r="QW106" s="30">
        <v>2989218150</v>
      </c>
      <c r="QX106" s="30">
        <v>2992068150</v>
      </c>
      <c r="QY106" s="30">
        <v>-2850000</v>
      </c>
      <c r="QZ106" s="30">
        <v>1761689728</v>
      </c>
      <c r="RA106" s="30">
        <v>0</v>
      </c>
      <c r="RB106" s="30">
        <v>0</v>
      </c>
      <c r="RC106" s="30">
        <v>0</v>
      </c>
      <c r="RD106" s="30">
        <v>0</v>
      </c>
      <c r="RE106" s="30">
        <v>0</v>
      </c>
      <c r="RF106" s="30">
        <v>0</v>
      </c>
      <c r="RG106" s="30">
        <v>0</v>
      </c>
      <c r="RH106" s="30">
        <v>0</v>
      </c>
      <c r="RI106" s="30">
        <v>63956536799</v>
      </c>
      <c r="RJ106" s="30">
        <v>3552570784</v>
      </c>
      <c r="RK106" s="30">
        <v>3552570784</v>
      </c>
      <c r="RL106" s="30">
        <v>3114561045</v>
      </c>
      <c r="RM106" s="30">
        <v>207004194</v>
      </c>
      <c r="RN106" s="30">
        <v>131633507</v>
      </c>
      <c r="RO106" s="30">
        <v>307174</v>
      </c>
      <c r="RP106" s="30">
        <v>0</v>
      </c>
      <c r="RQ106" s="30">
        <v>0</v>
      </c>
      <c r="RR106" s="30">
        <v>0</v>
      </c>
      <c r="RS106" s="30">
        <v>0</v>
      </c>
      <c r="RT106" s="30">
        <v>0</v>
      </c>
      <c r="RU106" s="30">
        <v>0</v>
      </c>
      <c r="RV106" s="30">
        <v>2956454</v>
      </c>
      <c r="RW106" s="30">
        <v>360677</v>
      </c>
      <c r="RX106" s="30">
        <v>0</v>
      </c>
      <c r="RY106" s="30">
        <v>0</v>
      </c>
      <c r="RZ106" s="30">
        <v>0</v>
      </c>
      <c r="SA106" s="30">
        <v>0</v>
      </c>
      <c r="SB106" s="30">
        <v>0</v>
      </c>
      <c r="SC106" s="30">
        <v>0</v>
      </c>
      <c r="SD106" s="30">
        <v>0</v>
      </c>
      <c r="SE106" s="30">
        <v>0</v>
      </c>
      <c r="SF106" s="30">
        <v>0</v>
      </c>
      <c r="SG106" s="30">
        <v>98037</v>
      </c>
      <c r="SH106" s="30">
        <v>52659245</v>
      </c>
      <c r="SI106" s="30">
        <v>0</v>
      </c>
      <c r="SJ106" s="30">
        <v>0</v>
      </c>
      <c r="SK106" s="30">
        <v>0</v>
      </c>
      <c r="SL106" s="30">
        <v>0</v>
      </c>
      <c r="SM106" s="30">
        <v>0</v>
      </c>
      <c r="SN106" s="30">
        <v>0</v>
      </c>
      <c r="SO106" s="30">
        <v>0</v>
      </c>
      <c r="SP106" s="30">
        <v>0</v>
      </c>
      <c r="SQ106" s="30">
        <v>0</v>
      </c>
      <c r="SR106" s="30">
        <v>0</v>
      </c>
      <c r="SS106" s="30">
        <v>42990451</v>
      </c>
      <c r="ST106" s="30">
        <v>0</v>
      </c>
      <c r="SU106" s="30">
        <v>0</v>
      </c>
      <c r="SV106" s="30">
        <v>0</v>
      </c>
      <c r="SW106" s="30">
        <v>0</v>
      </c>
      <c r="SX106" s="30">
        <v>0</v>
      </c>
      <c r="SY106" s="30">
        <v>0</v>
      </c>
      <c r="SZ106" s="30">
        <v>0</v>
      </c>
      <c r="TA106" s="30">
        <v>0</v>
      </c>
      <c r="TB106" s="30">
        <v>0</v>
      </c>
      <c r="TC106" s="30">
        <v>0</v>
      </c>
      <c r="TD106" s="30">
        <v>0</v>
      </c>
      <c r="TE106" s="30">
        <v>0</v>
      </c>
      <c r="TF106" s="30">
        <v>0</v>
      </c>
      <c r="TG106" s="30">
        <v>0</v>
      </c>
      <c r="TH106" s="30">
        <v>0</v>
      </c>
      <c r="TI106" s="30">
        <f t="shared" si="39"/>
        <v>338944875</v>
      </c>
      <c r="TJ106" s="30">
        <f t="shared" si="31"/>
        <v>60000000000</v>
      </c>
      <c r="TK106" s="30">
        <v>60000000000</v>
      </c>
      <c r="TL106" s="30">
        <v>0</v>
      </c>
      <c r="TM106" s="30">
        <v>0</v>
      </c>
      <c r="TN106" s="30">
        <v>0</v>
      </c>
      <c r="TO106" s="30">
        <v>0</v>
      </c>
      <c r="TP106" s="30">
        <v>0</v>
      </c>
      <c r="TQ106" s="30">
        <v>0</v>
      </c>
      <c r="TR106" s="30">
        <v>0</v>
      </c>
      <c r="TS106" s="30">
        <v>60000000000</v>
      </c>
      <c r="TT106" s="30">
        <v>0</v>
      </c>
      <c r="TU106" s="30">
        <v>403966015</v>
      </c>
      <c r="TV106" s="30">
        <v>0</v>
      </c>
      <c r="TW106" s="30">
        <v>370671375</v>
      </c>
      <c r="TX106" s="30">
        <v>0</v>
      </c>
      <c r="TY106" s="30">
        <v>33294640</v>
      </c>
      <c r="TZ106" s="30">
        <v>0</v>
      </c>
      <c r="UA106" s="30">
        <v>0</v>
      </c>
      <c r="UB106" s="30">
        <v>0</v>
      </c>
      <c r="UC106" s="30">
        <v>0</v>
      </c>
      <c r="UD106" s="30">
        <v>0</v>
      </c>
      <c r="UE106" s="30">
        <v>0</v>
      </c>
      <c r="UF106" s="30">
        <v>0</v>
      </c>
      <c r="UG106" s="30">
        <v>380945407357</v>
      </c>
      <c r="UH106" s="1">
        <v>2710170437037</v>
      </c>
      <c r="UI106" s="1">
        <f>UH106-SUM($UG$100:UG106)</f>
        <v>0</v>
      </c>
    </row>
    <row r="107" spans="2:555">
      <c r="B107" s="58">
        <v>41487</v>
      </c>
      <c r="C107" s="30">
        <v>171637355439</v>
      </c>
      <c r="D107" s="30">
        <v>85731409568</v>
      </c>
      <c r="E107" s="30">
        <v>71691172505</v>
      </c>
      <c r="F107" s="30">
        <v>6452592</v>
      </c>
      <c r="G107" s="30">
        <v>1063992</v>
      </c>
      <c r="H107" s="30">
        <v>26715134996.999878</v>
      </c>
      <c r="I107" s="30">
        <v>23127292368.326355</v>
      </c>
      <c r="J107" s="30">
        <v>3320691279.1536026</v>
      </c>
      <c r="K107" s="30">
        <v>267151349.51999998</v>
      </c>
      <c r="L107" s="30">
        <v>8070674786</v>
      </c>
      <c r="M107" s="30">
        <v>25812780551</v>
      </c>
      <c r="N107" s="30">
        <v>25554652745.179993</v>
      </c>
      <c r="O107" s="30">
        <v>258127805.82000017</v>
      </c>
      <c r="P107" s="30">
        <v>5021130943</v>
      </c>
      <c r="Q107" s="30">
        <v>3684072906</v>
      </c>
      <c r="R107" s="30">
        <v>2379861738</v>
      </c>
      <c r="S107" s="30">
        <v>14040237063</v>
      </c>
      <c r="T107" s="30">
        <v>3486133000</v>
      </c>
      <c r="U107" s="30">
        <v>4101331000</v>
      </c>
      <c r="V107" s="30">
        <v>7587464000</v>
      </c>
      <c r="W107" s="30">
        <v>260502938</v>
      </c>
      <c r="X107" s="30">
        <v>1756291138</v>
      </c>
      <c r="Y107" s="30">
        <v>131281785</v>
      </c>
      <c r="Z107" s="30">
        <v>0</v>
      </c>
      <c r="AA107" s="30">
        <v>0</v>
      </c>
      <c r="AB107" s="30">
        <v>111834011</v>
      </c>
      <c r="AC107" s="30">
        <v>20507450</v>
      </c>
      <c r="AD107" s="30">
        <v>3752056847</v>
      </c>
      <c r="AE107" s="30">
        <v>420298894</v>
      </c>
      <c r="AF107" s="30">
        <v>318392227</v>
      </c>
      <c r="AG107" s="30">
        <v>101906667</v>
      </c>
      <c r="AH107" s="30">
        <v>0</v>
      </c>
      <c r="AI107" s="30">
        <v>85905945871</v>
      </c>
      <c r="AJ107" s="30">
        <v>1233998006</v>
      </c>
      <c r="AK107" s="30">
        <v>171262434</v>
      </c>
      <c r="AL107" s="30">
        <v>1541000</v>
      </c>
      <c r="AM107" s="30">
        <v>1061194572</v>
      </c>
      <c r="AN107" s="30">
        <v>0</v>
      </c>
      <c r="AO107" s="30">
        <v>1478899798</v>
      </c>
      <c r="AP107" s="30">
        <v>1474189936</v>
      </c>
      <c r="AQ107" s="30">
        <v>1901136</v>
      </c>
      <c r="AR107" s="30">
        <v>19809972</v>
      </c>
      <c r="AS107" s="30">
        <v>92395</v>
      </c>
      <c r="AT107" s="30">
        <v>15026789</v>
      </c>
      <c r="AU107" s="30">
        <v>-32120430</v>
      </c>
      <c r="AV107" s="30">
        <v>0</v>
      </c>
      <c r="AW107" s="30">
        <v>0</v>
      </c>
      <c r="AX107" s="30">
        <v>0</v>
      </c>
      <c r="AY107" s="30">
        <v>0</v>
      </c>
      <c r="AZ107" s="30">
        <v>0</v>
      </c>
      <c r="BA107" s="30">
        <v>0</v>
      </c>
      <c r="BB107" s="30">
        <v>0</v>
      </c>
      <c r="BC107" s="30">
        <v>0</v>
      </c>
      <c r="BD107" s="30">
        <v>5851421987</v>
      </c>
      <c r="BE107" s="30">
        <v>817960</v>
      </c>
      <c r="BF107" s="30">
        <v>3902277493</v>
      </c>
      <c r="BG107" s="30">
        <v>1258170746</v>
      </c>
      <c r="BH107" s="30">
        <v>138075</v>
      </c>
      <c r="BI107" s="30">
        <v>10806</v>
      </c>
      <c r="BJ107" s="30">
        <v>5484</v>
      </c>
      <c r="BK107" s="30">
        <v>80816449</v>
      </c>
      <c r="BL107" s="30">
        <v>6345374</v>
      </c>
      <c r="BM107" s="30">
        <v>0</v>
      </c>
      <c r="BN107" s="30">
        <v>8827150</v>
      </c>
      <c r="BO107" s="30">
        <v>3293891</v>
      </c>
      <c r="BP107" s="30">
        <v>0</v>
      </c>
      <c r="BQ107" s="30">
        <v>0</v>
      </c>
      <c r="BR107" s="30">
        <v>207631739</v>
      </c>
      <c r="BS107" s="30">
        <v>383086820</v>
      </c>
      <c r="BT107" s="30">
        <v>165915743</v>
      </c>
      <c r="BU107" s="30">
        <v>22620172</v>
      </c>
      <c r="BV107" s="30">
        <v>0</v>
      </c>
      <c r="BW107" s="30">
        <v>0</v>
      </c>
      <c r="BX107" s="30">
        <v>130153</v>
      </c>
      <c r="BY107" s="30">
        <v>143165418</v>
      </c>
      <c r="BZ107" s="30">
        <v>0</v>
      </c>
      <c r="CA107" s="30">
        <v>0</v>
      </c>
      <c r="CB107" s="30">
        <v>0</v>
      </c>
      <c r="CC107" s="30">
        <v>3255417294</v>
      </c>
      <c r="CD107" s="30">
        <v>0</v>
      </c>
      <c r="CE107" s="30">
        <v>4822394895</v>
      </c>
      <c r="CF107" s="30">
        <v>73452523</v>
      </c>
      <c r="CG107" s="30">
        <v>2641179738</v>
      </c>
      <c r="CH107" s="30">
        <v>163634832</v>
      </c>
      <c r="CI107" s="30">
        <v>22963791</v>
      </c>
      <c r="CJ107" s="30">
        <v>1419212</v>
      </c>
      <c r="CK107" s="30">
        <v>10993823</v>
      </c>
      <c r="CL107" s="30">
        <v>5843353</v>
      </c>
      <c r="CM107" s="30">
        <v>647370</v>
      </c>
      <c r="CN107" s="30">
        <v>616567</v>
      </c>
      <c r="CO107" s="30">
        <v>326586</v>
      </c>
      <c r="CP107" s="30">
        <v>3116880</v>
      </c>
      <c r="CQ107" s="30">
        <v>0</v>
      </c>
      <c r="CR107" s="30">
        <v>0</v>
      </c>
      <c r="CS107" s="30">
        <v>1880052840</v>
      </c>
      <c r="CT107" s="30">
        <v>620188789</v>
      </c>
      <c r="CU107" s="30">
        <v>0</v>
      </c>
      <c r="CV107" s="30">
        <v>35700545</v>
      </c>
      <c r="CW107" s="30">
        <v>12176991</v>
      </c>
      <c r="CX107" s="30">
        <v>1264166</v>
      </c>
      <c r="CY107" s="30">
        <v>0</v>
      </c>
      <c r="CZ107" s="30">
        <v>1171167386</v>
      </c>
      <c r="DA107" s="30">
        <v>1023956719</v>
      </c>
      <c r="DB107" s="30">
        <v>124682390</v>
      </c>
      <c r="DC107" s="30">
        <v>0</v>
      </c>
      <c r="DD107" s="30">
        <v>22528277</v>
      </c>
      <c r="DE107" s="30">
        <v>0</v>
      </c>
      <c r="DF107" s="30">
        <v>27503971</v>
      </c>
      <c r="DG107" s="30">
        <v>12050992</v>
      </c>
      <c r="DH107" s="30">
        <v>16287698</v>
      </c>
      <c r="DI107" s="30">
        <v>2976994</v>
      </c>
      <c r="DJ107" s="30">
        <v>0</v>
      </c>
      <c r="DK107" s="30">
        <v>2976994</v>
      </c>
      <c r="DL107" s="30">
        <v>0</v>
      </c>
      <c r="DM107" s="30">
        <v>571434855</v>
      </c>
      <c r="DN107" s="30">
        <v>-24379795</v>
      </c>
      <c r="DO107" s="30">
        <v>63903294</v>
      </c>
      <c r="DP107" s="30">
        <v>33603583</v>
      </c>
      <c r="DQ107" s="30">
        <v>30299711</v>
      </c>
      <c r="DR107" s="30">
        <v>500907012</v>
      </c>
      <c r="DS107" s="30">
        <v>20081259</v>
      </c>
      <c r="DT107" s="30">
        <v>18488864</v>
      </c>
      <c r="DU107" s="30">
        <v>1555933</v>
      </c>
      <c r="DV107" s="30">
        <v>36462</v>
      </c>
      <c r="DW107" s="30">
        <v>10722273</v>
      </c>
      <c r="DX107" s="30">
        <v>3209200</v>
      </c>
      <c r="DY107" s="30">
        <v>0</v>
      </c>
      <c r="DZ107" s="30">
        <v>0</v>
      </c>
      <c r="EA107" s="30">
        <v>7513073</v>
      </c>
      <c r="EB107" s="30">
        <v>0</v>
      </c>
      <c r="EC107" s="30">
        <v>6467316</v>
      </c>
      <c r="ED107" s="30">
        <v>160186</v>
      </c>
      <c r="EE107" s="30">
        <v>6298900</v>
      </c>
      <c r="EF107" s="30">
        <v>8230</v>
      </c>
      <c r="EG107" s="30">
        <v>71057950</v>
      </c>
      <c r="EH107" s="30">
        <v>70568236</v>
      </c>
      <c r="EI107" s="30">
        <v>489714</v>
      </c>
      <c r="EJ107" s="30">
        <v>0</v>
      </c>
      <c r="EK107" s="30">
        <v>58214175</v>
      </c>
      <c r="EL107" s="30">
        <v>-1267</v>
      </c>
      <c r="EM107" s="30">
        <v>640372</v>
      </c>
      <c r="EN107" s="30">
        <v>33828036</v>
      </c>
      <c r="EO107" s="30">
        <v>1372117</v>
      </c>
      <c r="EP107" s="30">
        <v>310483</v>
      </c>
      <c r="EQ107" s="30">
        <v>82205</v>
      </c>
      <c r="ER107" s="30">
        <v>58216</v>
      </c>
      <c r="ES107" s="30">
        <v>921213</v>
      </c>
      <c r="ET107" s="30">
        <v>0</v>
      </c>
      <c r="EU107" s="30">
        <v>4739568</v>
      </c>
      <c r="EV107" s="30">
        <v>1495402</v>
      </c>
      <c r="EW107" s="30">
        <v>41755909</v>
      </c>
      <c r="EX107" s="30">
        <v>0</v>
      </c>
      <c r="EY107" s="30">
        <v>673530</v>
      </c>
      <c r="EZ107" s="30">
        <v>35647541</v>
      </c>
      <c r="FA107" s="30">
        <v>5434838</v>
      </c>
      <c r="FB107" s="30">
        <v>0</v>
      </c>
      <c r="FC107" s="30">
        <v>258940</v>
      </c>
      <c r="FD107" s="30">
        <v>0</v>
      </c>
      <c r="FE107" s="30">
        <v>0</v>
      </c>
      <c r="FF107" s="30">
        <v>250274962</v>
      </c>
      <c r="FG107" s="30">
        <v>31004344</v>
      </c>
      <c r="FH107" s="30">
        <v>1483964</v>
      </c>
      <c r="FI107" s="30">
        <v>18822033</v>
      </c>
      <c r="FJ107" s="30">
        <v>8575079</v>
      </c>
      <c r="FK107" s="30">
        <v>2755778</v>
      </c>
      <c r="FL107" s="30">
        <v>0</v>
      </c>
      <c r="FM107" s="30">
        <v>0</v>
      </c>
      <c r="FN107" s="30">
        <v>0</v>
      </c>
      <c r="FO107" s="30">
        <v>5819301</v>
      </c>
      <c r="FP107" s="30">
        <v>2123268</v>
      </c>
      <c r="FQ107" s="30">
        <v>0</v>
      </c>
      <c r="FR107" s="30">
        <v>351825445</v>
      </c>
      <c r="FS107" s="30">
        <v>255690327</v>
      </c>
      <c r="FT107" s="30">
        <v>99622</v>
      </c>
      <c r="FU107" s="30">
        <v>125794399</v>
      </c>
      <c r="FV107" s="30">
        <v>41085948</v>
      </c>
      <c r="FW107" s="30">
        <v>33805171</v>
      </c>
      <c r="FX107" s="30">
        <v>7280777</v>
      </c>
      <c r="FY107" s="30">
        <v>0</v>
      </c>
      <c r="FZ107" s="30">
        <v>576504</v>
      </c>
      <c r="GA107" s="30">
        <v>82238854</v>
      </c>
      <c r="GB107" s="30">
        <v>5895000</v>
      </c>
      <c r="GC107" s="30">
        <v>4102568</v>
      </c>
      <c r="GD107" s="30">
        <v>0</v>
      </c>
      <c r="GE107" s="30">
        <v>4102568</v>
      </c>
      <c r="GF107" s="30">
        <v>0</v>
      </c>
      <c r="GG107" s="30">
        <v>29316</v>
      </c>
      <c r="GH107" s="30">
        <v>6373500</v>
      </c>
      <c r="GI107" s="30">
        <v>43969269</v>
      </c>
      <c r="GJ107" s="30">
        <v>43969269</v>
      </c>
      <c r="GK107" s="30">
        <v>0</v>
      </c>
      <c r="GL107" s="30">
        <v>41660465</v>
      </c>
      <c r="GM107" s="30">
        <v>8193423</v>
      </c>
      <c r="GN107" s="30">
        <v>0</v>
      </c>
      <c r="GO107" s="30">
        <v>0</v>
      </c>
      <c r="GP107" s="30">
        <v>101312</v>
      </c>
      <c r="GQ107" s="30">
        <v>21432765</v>
      </c>
      <c r="GR107" s="30">
        <v>37829</v>
      </c>
      <c r="GS107" s="30">
        <v>0</v>
      </c>
      <c r="GT107" s="30">
        <v>11895136</v>
      </c>
      <c r="GU107" s="30">
        <v>13694689334</v>
      </c>
      <c r="GV107" s="30">
        <v>0</v>
      </c>
      <c r="GW107" s="30">
        <v>0</v>
      </c>
      <c r="GX107" s="30">
        <v>0</v>
      </c>
      <c r="GY107" s="30">
        <v>0</v>
      </c>
      <c r="GZ107" s="30">
        <v>2235970777</v>
      </c>
      <c r="HA107" s="30">
        <v>0</v>
      </c>
      <c r="HB107" s="30">
        <v>8399736900</v>
      </c>
      <c r="HC107" s="30">
        <v>0</v>
      </c>
      <c r="HD107" s="30">
        <v>3056581300</v>
      </c>
      <c r="HE107" s="30">
        <v>2400357</v>
      </c>
      <c r="HF107" s="30">
        <v>0</v>
      </c>
      <c r="HG107" s="30">
        <v>0</v>
      </c>
      <c r="HH107" s="30">
        <f t="shared" si="34"/>
        <v>2005558804</v>
      </c>
      <c r="HI107" s="30">
        <f t="shared" si="35"/>
        <v>230411973</v>
      </c>
      <c r="HJ107" s="30">
        <v>2005558804</v>
      </c>
      <c r="HK107" s="30">
        <v>230411973</v>
      </c>
      <c r="HL107" s="30">
        <v>0</v>
      </c>
      <c r="HM107" s="30">
        <v>0</v>
      </c>
      <c r="HN107" s="30">
        <v>0</v>
      </c>
      <c r="HO107" s="30">
        <v>0</v>
      </c>
      <c r="HP107" s="30">
        <v>24823473</v>
      </c>
      <c r="HQ107" s="30">
        <v>3196975</v>
      </c>
      <c r="HR107" s="30">
        <v>4659879</v>
      </c>
      <c r="HS107" s="30">
        <v>16966619</v>
      </c>
      <c r="HT107" s="30">
        <v>0</v>
      </c>
      <c r="HU107" s="30">
        <v>0</v>
      </c>
      <c r="HV107" s="30">
        <v>0</v>
      </c>
      <c r="HW107" s="30">
        <v>0</v>
      </c>
      <c r="HX107" s="30">
        <f t="shared" si="36"/>
        <v>2005558804</v>
      </c>
      <c r="HY107" s="30">
        <f t="shared" si="37"/>
        <v>230411973</v>
      </c>
      <c r="HZ107" s="30">
        <v>54410045511</v>
      </c>
      <c r="IA107" s="30">
        <v>51112862010</v>
      </c>
      <c r="IB107" s="30">
        <v>50089031670</v>
      </c>
      <c r="IC107" s="30">
        <v>0</v>
      </c>
      <c r="ID107" s="30">
        <v>0</v>
      </c>
      <c r="IE107" s="30">
        <v>0</v>
      </c>
      <c r="IF107" s="30">
        <v>0</v>
      </c>
      <c r="IG107" s="30">
        <v>44074502715</v>
      </c>
      <c r="IH107" s="30">
        <v>41835085678</v>
      </c>
      <c r="II107" s="30">
        <v>0</v>
      </c>
      <c r="IJ107" s="30">
        <v>2239417037</v>
      </c>
      <c r="IK107" s="30">
        <v>0</v>
      </c>
      <c r="IL107" s="30">
        <v>3887431035</v>
      </c>
      <c r="IM107" s="30">
        <v>1896854846</v>
      </c>
      <c r="IN107" s="30">
        <v>345549425</v>
      </c>
      <c r="IO107" s="30">
        <v>259162069</v>
      </c>
      <c r="IP107" s="30">
        <v>3282719541</v>
      </c>
      <c r="IQ107" s="30">
        <v>0</v>
      </c>
      <c r="IR107" s="30">
        <v>0</v>
      </c>
      <c r="IS107" s="30">
        <v>0</v>
      </c>
      <c r="IT107" s="30">
        <v>0</v>
      </c>
      <c r="IU107" s="30">
        <v>0</v>
      </c>
      <c r="IV107" s="30">
        <v>211243074</v>
      </c>
      <c r="IW107" s="30">
        <v>0</v>
      </c>
      <c r="IX107" s="30">
        <v>0</v>
      </c>
      <c r="IY107" s="30">
        <v>0</v>
      </c>
      <c r="IZ107" s="30">
        <v>0</v>
      </c>
      <c r="JA107" s="30">
        <v>0</v>
      </c>
      <c r="JB107" s="30">
        <v>0</v>
      </c>
      <c r="JC107" s="30">
        <v>19000000</v>
      </c>
      <c r="JD107" s="30">
        <v>0</v>
      </c>
      <c r="JE107" s="30">
        <v>0</v>
      </c>
      <c r="JF107" s="30">
        <v>0</v>
      </c>
      <c r="JG107" s="30">
        <v>0</v>
      </c>
      <c r="JH107" s="30">
        <v>0</v>
      </c>
      <c r="JI107" s="30">
        <v>0</v>
      </c>
      <c r="JJ107" s="43">
        <v>0</v>
      </c>
      <c r="JK107" s="43">
        <v>0</v>
      </c>
      <c r="JL107" s="43"/>
      <c r="JM107" s="30">
        <v>1023830340</v>
      </c>
      <c r="JN107" s="30">
        <v>0</v>
      </c>
      <c r="JO107" s="30">
        <v>1023830340</v>
      </c>
      <c r="JP107" s="30">
        <v>704606835</v>
      </c>
      <c r="JQ107" s="30">
        <v>41819656</v>
      </c>
      <c r="JR107" s="30">
        <v>0</v>
      </c>
      <c r="JS107" s="30">
        <v>0</v>
      </c>
      <c r="JT107" s="30">
        <v>0</v>
      </c>
      <c r="JU107" s="30">
        <v>0</v>
      </c>
      <c r="JV107" s="30">
        <v>0</v>
      </c>
      <c r="JW107" s="30">
        <v>0</v>
      </c>
      <c r="JX107" s="30">
        <v>0</v>
      </c>
      <c r="JY107" s="30">
        <v>0</v>
      </c>
      <c r="JZ107" s="30">
        <v>0</v>
      </c>
      <c r="KA107" s="30">
        <v>0</v>
      </c>
      <c r="KB107" s="30">
        <v>0</v>
      </c>
      <c r="KC107" s="30">
        <v>0</v>
      </c>
      <c r="KD107" s="30">
        <v>0</v>
      </c>
      <c r="KE107" s="30">
        <v>0</v>
      </c>
      <c r="KF107" s="30">
        <v>0</v>
      </c>
      <c r="KG107" s="30">
        <v>0</v>
      </c>
      <c r="KH107" s="30">
        <v>0</v>
      </c>
      <c r="KI107" s="30">
        <v>662787179</v>
      </c>
      <c r="KJ107" s="30">
        <v>0</v>
      </c>
      <c r="KK107" s="30">
        <v>0</v>
      </c>
      <c r="KL107" s="30">
        <v>0</v>
      </c>
      <c r="KM107" s="30">
        <v>2592576666</v>
      </c>
      <c r="KN107" s="30">
        <v>1224226249</v>
      </c>
      <c r="KO107" s="30">
        <v>29161016</v>
      </c>
      <c r="KP107" s="30">
        <v>0</v>
      </c>
      <c r="KQ107" s="30">
        <v>0</v>
      </c>
      <c r="KR107" s="30">
        <v>0</v>
      </c>
      <c r="KS107" s="30">
        <v>2173544</v>
      </c>
      <c r="KT107" s="30">
        <v>3520500</v>
      </c>
      <c r="KU107" s="30">
        <v>0</v>
      </c>
      <c r="KV107" s="30">
        <v>85828139</v>
      </c>
      <c r="KW107" s="30">
        <v>0</v>
      </c>
      <c r="KX107" s="30">
        <v>706941</v>
      </c>
      <c r="KY107" s="30">
        <v>4827764</v>
      </c>
      <c r="KZ107" s="30">
        <v>5206728</v>
      </c>
      <c r="LA107" s="30">
        <v>6628753</v>
      </c>
      <c r="LB107" s="30">
        <v>0</v>
      </c>
      <c r="LC107" s="30">
        <v>6552014</v>
      </c>
      <c r="LD107" s="30">
        <v>353200884</v>
      </c>
      <c r="LE107" s="30">
        <v>0</v>
      </c>
      <c r="LF107" s="30">
        <v>5337207</v>
      </c>
      <c r="LG107" s="30">
        <v>0</v>
      </c>
      <c r="LH107" s="30">
        <v>0</v>
      </c>
      <c r="LI107" s="30">
        <v>10297715</v>
      </c>
      <c r="LJ107" s="30">
        <v>0</v>
      </c>
      <c r="LK107" s="30">
        <v>76645</v>
      </c>
      <c r="LL107" s="30">
        <v>0</v>
      </c>
      <c r="LM107" s="30">
        <v>1090055</v>
      </c>
      <c r="LN107" s="30">
        <v>44656170</v>
      </c>
      <c r="LO107" s="30">
        <v>42988158</v>
      </c>
      <c r="LP107" s="30">
        <v>1692723</v>
      </c>
      <c r="LQ107" s="30">
        <v>124740066</v>
      </c>
      <c r="LR107" s="31">
        <v>1354253</v>
      </c>
      <c r="LS107" s="31">
        <v>115258524</v>
      </c>
      <c r="LT107" s="31">
        <v>0</v>
      </c>
      <c r="LU107" s="31">
        <v>315802349</v>
      </c>
      <c r="LV107" s="31">
        <v>354459</v>
      </c>
      <c r="LW107" s="31">
        <v>4416182</v>
      </c>
      <c r="LX107" s="31">
        <v>2166599</v>
      </c>
      <c r="LY107" s="31">
        <v>0</v>
      </c>
      <c r="LZ107" s="31">
        <v>19323874</v>
      </c>
      <c r="MA107" s="31">
        <v>0</v>
      </c>
      <c r="MB107" s="31">
        <v>26112990</v>
      </c>
      <c r="MC107" s="31">
        <v>0</v>
      </c>
      <c r="MD107" s="31">
        <v>9651789</v>
      </c>
      <c r="ME107" s="31">
        <v>87834864</v>
      </c>
      <c r="MF107" s="31">
        <v>25976239</v>
      </c>
      <c r="MG107" s="31">
        <v>25543348</v>
      </c>
      <c r="MH107" s="31">
        <v>0</v>
      </c>
      <c r="MI107" s="31">
        <v>0</v>
      </c>
      <c r="MJ107" s="31">
        <v>5869925</v>
      </c>
      <c r="MK107" s="31">
        <v>0</v>
      </c>
      <c r="ML107" s="31">
        <v>0</v>
      </c>
      <c r="MM107" s="31">
        <v>0</v>
      </c>
      <c r="MN107" s="31">
        <v>0</v>
      </c>
      <c r="MO107" s="31">
        <v>0</v>
      </c>
      <c r="MP107" s="31">
        <v>0</v>
      </c>
      <c r="MQ107" s="30">
        <v>66926009</v>
      </c>
      <c r="MR107" s="30">
        <v>0</v>
      </c>
      <c r="MS107" s="30">
        <v>24296986484</v>
      </c>
      <c r="MT107" s="30">
        <v>22840322409</v>
      </c>
      <c r="MU107" s="30">
        <v>13627294781</v>
      </c>
      <c r="MV107" s="30">
        <v>10636659892</v>
      </c>
      <c r="MW107" s="30">
        <v>0</v>
      </c>
      <c r="MX107" s="30">
        <v>0</v>
      </c>
      <c r="MY107" s="30">
        <v>0</v>
      </c>
      <c r="MZ107" s="30">
        <v>11161128015</v>
      </c>
      <c r="NA107" s="30">
        <v>0</v>
      </c>
      <c r="NB107" s="30">
        <v>0</v>
      </c>
      <c r="NC107" s="30">
        <v>0</v>
      </c>
      <c r="ND107" s="30">
        <v>11161128015</v>
      </c>
      <c r="NE107" s="30">
        <v>11161128015</v>
      </c>
      <c r="NF107" s="30">
        <v>0</v>
      </c>
      <c r="NG107" s="30">
        <v>864694865</v>
      </c>
      <c r="NH107" s="30">
        <v>-9035187991</v>
      </c>
      <c r="NI107" s="30">
        <v>0</v>
      </c>
      <c r="NJ107" s="30">
        <v>0</v>
      </c>
      <c r="NK107" s="30">
        <v>0</v>
      </c>
      <c r="NL107" s="30">
        <v>0</v>
      </c>
      <c r="NM107" s="30">
        <v>9213027628</v>
      </c>
      <c r="NN107" s="30">
        <v>9035187991</v>
      </c>
      <c r="NO107" s="30">
        <v>0</v>
      </c>
      <c r="NP107" s="30">
        <v>0</v>
      </c>
      <c r="NQ107" s="30">
        <v>0</v>
      </c>
      <c r="NR107" s="30">
        <v>0</v>
      </c>
      <c r="NS107" s="30">
        <v>0</v>
      </c>
      <c r="NT107" s="30">
        <v>177839637</v>
      </c>
      <c r="NU107" s="30">
        <v>177839637</v>
      </c>
      <c r="NV107" s="30">
        <v>0</v>
      </c>
      <c r="NW107" s="30">
        <v>0</v>
      </c>
      <c r="NX107" s="30">
        <v>0</v>
      </c>
      <c r="NY107" s="30">
        <v>0</v>
      </c>
      <c r="NZ107" s="30">
        <v>0</v>
      </c>
      <c r="OA107" s="30">
        <v>1345903255</v>
      </c>
      <c r="OB107" s="30">
        <v>1342469030</v>
      </c>
      <c r="OC107" s="30">
        <v>0</v>
      </c>
      <c r="OD107" s="30">
        <v>0</v>
      </c>
      <c r="OE107" s="30">
        <v>0</v>
      </c>
      <c r="OF107" s="30">
        <v>1342469030</v>
      </c>
      <c r="OG107" s="30">
        <v>0</v>
      </c>
      <c r="OH107" s="30">
        <v>1342469030</v>
      </c>
      <c r="OI107" s="30">
        <v>0</v>
      </c>
      <c r="OJ107" s="30">
        <v>3434225</v>
      </c>
      <c r="OK107" s="30">
        <v>0</v>
      </c>
      <c r="OL107" s="30">
        <v>0</v>
      </c>
      <c r="OM107" s="30">
        <v>0</v>
      </c>
      <c r="ON107" s="30">
        <v>0</v>
      </c>
      <c r="OO107" s="30">
        <v>3434225</v>
      </c>
      <c r="OP107" s="30">
        <v>3434225</v>
      </c>
      <c r="OQ107" s="30">
        <v>0</v>
      </c>
      <c r="OR107" s="30">
        <v>0</v>
      </c>
      <c r="OS107" s="30">
        <v>36590369</v>
      </c>
      <c r="OT107" s="30">
        <v>0</v>
      </c>
      <c r="OU107" s="30">
        <v>0</v>
      </c>
      <c r="OV107" s="30">
        <v>0</v>
      </c>
      <c r="OW107" s="30">
        <v>0</v>
      </c>
      <c r="OX107" s="30">
        <v>0</v>
      </c>
      <c r="OY107" s="30">
        <v>0</v>
      </c>
      <c r="OZ107" s="30">
        <v>36590369</v>
      </c>
      <c r="PA107" s="30">
        <v>0</v>
      </c>
      <c r="PB107" s="30">
        <v>0</v>
      </c>
      <c r="PC107" s="30">
        <v>0</v>
      </c>
      <c r="PD107" s="30">
        <v>0</v>
      </c>
      <c r="PE107" s="30">
        <v>0</v>
      </c>
      <c r="PF107" s="30">
        <v>0</v>
      </c>
      <c r="PG107" s="30">
        <v>0</v>
      </c>
      <c r="PH107" s="30">
        <v>0</v>
      </c>
      <c r="PI107" s="30">
        <v>0</v>
      </c>
      <c r="PJ107" s="30">
        <v>0</v>
      </c>
      <c r="PK107" s="30">
        <v>0</v>
      </c>
      <c r="PL107" s="30">
        <v>0</v>
      </c>
      <c r="PM107" s="30">
        <v>36590369</v>
      </c>
      <c r="PN107" s="30">
        <v>36590369</v>
      </c>
      <c r="PO107" s="30">
        <v>0</v>
      </c>
      <c r="PP107" s="30">
        <v>0</v>
      </c>
      <c r="PQ107" s="30">
        <v>0</v>
      </c>
      <c r="PR107" s="30">
        <v>0</v>
      </c>
      <c r="PS107" s="30">
        <v>0</v>
      </c>
      <c r="PT107" s="30">
        <f t="shared" si="41"/>
        <v>74170451</v>
      </c>
      <c r="PU107" s="30">
        <v>74170451</v>
      </c>
      <c r="PV107" s="30">
        <v>0</v>
      </c>
      <c r="PW107" s="30">
        <v>0</v>
      </c>
      <c r="PX107" s="30">
        <v>0</v>
      </c>
      <c r="PY107" s="30">
        <v>0</v>
      </c>
      <c r="PZ107" s="30">
        <v>0</v>
      </c>
      <c r="QA107" s="30">
        <v>0</v>
      </c>
      <c r="QB107" s="30">
        <v>0</v>
      </c>
      <c r="QC107" s="30">
        <v>0</v>
      </c>
      <c r="QD107" s="30">
        <v>0</v>
      </c>
      <c r="QE107" s="30">
        <v>0</v>
      </c>
      <c r="QF107" s="30">
        <v>0</v>
      </c>
      <c r="QG107" s="30">
        <v>0</v>
      </c>
      <c r="QH107" s="30">
        <v>0</v>
      </c>
      <c r="QI107" s="30">
        <v>0</v>
      </c>
      <c r="QJ107" s="30">
        <v>0</v>
      </c>
      <c r="QK107" s="30">
        <v>0</v>
      </c>
      <c r="QL107" s="30">
        <v>0</v>
      </c>
      <c r="QM107" s="30">
        <v>0</v>
      </c>
      <c r="QN107" s="30">
        <v>0</v>
      </c>
      <c r="QO107" s="30">
        <v>66231101263</v>
      </c>
      <c r="QP107" s="30">
        <v>2005632516</v>
      </c>
      <c r="QQ107" s="30">
        <v>34788554</v>
      </c>
      <c r="QR107" s="30">
        <v>15539294</v>
      </c>
      <c r="QS107" s="30">
        <v>19249260</v>
      </c>
      <c r="QT107" s="30">
        <v>0</v>
      </c>
      <c r="QU107" s="30">
        <v>0</v>
      </c>
      <c r="QV107" s="30">
        <v>0</v>
      </c>
      <c r="QW107" s="30">
        <v>1174058395</v>
      </c>
      <c r="QX107" s="30">
        <v>1167052949</v>
      </c>
      <c r="QY107" s="30">
        <v>7005446</v>
      </c>
      <c r="QZ107" s="30">
        <v>796785567</v>
      </c>
      <c r="RA107" s="30">
        <v>0</v>
      </c>
      <c r="RB107" s="30">
        <v>0</v>
      </c>
      <c r="RC107" s="30">
        <v>0</v>
      </c>
      <c r="RD107" s="30">
        <v>0</v>
      </c>
      <c r="RE107" s="30">
        <v>0</v>
      </c>
      <c r="RF107" s="30">
        <v>0</v>
      </c>
      <c r="RG107" s="30">
        <v>0</v>
      </c>
      <c r="RH107" s="30">
        <v>0</v>
      </c>
      <c r="RI107" s="30">
        <v>64225468747</v>
      </c>
      <c r="RJ107" s="30">
        <v>4170049295</v>
      </c>
      <c r="RK107" s="30">
        <v>4170049295</v>
      </c>
      <c r="RL107" s="30">
        <v>3584276780</v>
      </c>
      <c r="RM107" s="30">
        <v>222095314</v>
      </c>
      <c r="RN107" s="30">
        <v>120817136</v>
      </c>
      <c r="RO107" s="30">
        <v>152171</v>
      </c>
      <c r="RP107" s="30">
        <v>0</v>
      </c>
      <c r="RQ107" s="30">
        <v>0</v>
      </c>
      <c r="RR107" s="30">
        <v>0</v>
      </c>
      <c r="RS107" s="30">
        <v>0</v>
      </c>
      <c r="RT107" s="30">
        <v>0</v>
      </c>
      <c r="RU107" s="30">
        <v>0</v>
      </c>
      <c r="RV107" s="30">
        <v>2525957</v>
      </c>
      <c r="RW107" s="30">
        <v>401914</v>
      </c>
      <c r="RX107" s="30">
        <v>0</v>
      </c>
      <c r="RY107" s="30">
        <v>0</v>
      </c>
      <c r="RZ107" s="30">
        <v>0</v>
      </c>
      <c r="SA107" s="30">
        <v>0</v>
      </c>
      <c r="SB107" s="30">
        <v>0</v>
      </c>
      <c r="SC107" s="30">
        <v>0</v>
      </c>
      <c r="SD107" s="30">
        <v>0</v>
      </c>
      <c r="SE107" s="30">
        <v>0</v>
      </c>
      <c r="SF107" s="30">
        <v>0</v>
      </c>
      <c r="SG107" s="30">
        <v>98120</v>
      </c>
      <c r="SH107" s="30">
        <v>42407055</v>
      </c>
      <c r="SI107" s="30">
        <v>0</v>
      </c>
      <c r="SJ107" s="30">
        <v>0</v>
      </c>
      <c r="SK107" s="30">
        <v>0</v>
      </c>
      <c r="SL107" s="30">
        <v>0</v>
      </c>
      <c r="SM107" s="30">
        <v>0</v>
      </c>
      <c r="SN107" s="30">
        <v>0</v>
      </c>
      <c r="SO107" s="30">
        <v>0</v>
      </c>
      <c r="SP107" s="30">
        <v>0</v>
      </c>
      <c r="SQ107" s="30">
        <v>0</v>
      </c>
      <c r="SR107" s="30">
        <v>0</v>
      </c>
      <c r="SS107" s="30">
        <v>43311856</v>
      </c>
      <c r="ST107" s="30">
        <v>0</v>
      </c>
      <c r="SU107" s="30">
        <v>0</v>
      </c>
      <c r="SV107" s="30">
        <v>0</v>
      </c>
      <c r="SW107" s="30">
        <v>0</v>
      </c>
      <c r="SX107" s="30">
        <v>0</v>
      </c>
      <c r="SY107" s="30">
        <v>0</v>
      </c>
      <c r="SZ107" s="30">
        <v>0</v>
      </c>
      <c r="TA107" s="30">
        <v>0</v>
      </c>
      <c r="TB107" s="30">
        <v>0</v>
      </c>
      <c r="TC107" s="30">
        <v>0</v>
      </c>
      <c r="TD107" s="30">
        <v>0</v>
      </c>
      <c r="TE107" s="30">
        <v>0</v>
      </c>
      <c r="TF107" s="30">
        <v>0</v>
      </c>
      <c r="TG107" s="30">
        <v>0</v>
      </c>
      <c r="TH107" s="30">
        <v>0</v>
      </c>
      <c r="TI107" s="30">
        <f>SUM(RM107:RO107)</f>
        <v>343064621</v>
      </c>
      <c r="TJ107" s="30">
        <f t="shared" si="31"/>
        <v>60000000000</v>
      </c>
      <c r="TK107" s="30">
        <v>60000000000</v>
      </c>
      <c r="TL107" s="30">
        <v>0</v>
      </c>
      <c r="TM107" s="30">
        <v>0</v>
      </c>
      <c r="TN107" s="30">
        <v>0</v>
      </c>
      <c r="TO107" s="30">
        <v>0</v>
      </c>
      <c r="TP107" s="30">
        <v>0</v>
      </c>
      <c r="TQ107" s="30">
        <v>0</v>
      </c>
      <c r="TR107" s="30">
        <v>0</v>
      </c>
      <c r="TS107" s="30">
        <v>60000000000</v>
      </c>
      <c r="TT107" s="30">
        <v>0</v>
      </c>
      <c r="TU107" s="30">
        <v>55419452</v>
      </c>
      <c r="TV107" s="30">
        <v>0</v>
      </c>
      <c r="TW107" s="30">
        <v>22319452</v>
      </c>
      <c r="TX107" s="30">
        <v>0</v>
      </c>
      <c r="TY107" s="30">
        <v>33100000</v>
      </c>
      <c r="TZ107" s="30">
        <v>0</v>
      </c>
      <c r="UA107" s="30">
        <v>0</v>
      </c>
      <c r="UB107" s="30">
        <v>0</v>
      </c>
      <c r="UC107" s="30">
        <v>0</v>
      </c>
      <c r="UD107" s="30">
        <v>0</v>
      </c>
      <c r="UE107" s="30">
        <v>0</v>
      </c>
      <c r="UF107" s="30">
        <v>0</v>
      </c>
      <c r="UG107" s="30">
        <v>262165443186</v>
      </c>
      <c r="UH107" s="1">
        <v>2972335880223</v>
      </c>
      <c r="UI107" s="1">
        <f>UH107-SUM($UG$100:UG107)</f>
        <v>0</v>
      </c>
    </row>
    <row r="108" spans="2:555">
      <c r="B108" s="58">
        <v>41518</v>
      </c>
      <c r="C108" s="30">
        <v>301017147664</v>
      </c>
      <c r="D108" s="30">
        <v>101774961945</v>
      </c>
      <c r="E108" s="30">
        <v>88098249196</v>
      </c>
      <c r="F108" s="30">
        <v>5235984</v>
      </c>
      <c r="G108" s="30">
        <v>1657080</v>
      </c>
      <c r="H108" s="30">
        <v>19233609019.000061</v>
      </c>
      <c r="I108" s="30">
        <v>16650535327.845398</v>
      </c>
      <c r="J108" s="30">
        <v>2390737600.9346008</v>
      </c>
      <c r="K108" s="30">
        <v>192336090.22000027</v>
      </c>
      <c r="L108" s="30">
        <v>21391838767</v>
      </c>
      <c r="M108" s="30">
        <v>33232090114</v>
      </c>
      <c r="N108" s="30">
        <v>32899769212.369995</v>
      </c>
      <c r="O108" s="30">
        <v>332320901.62999964</v>
      </c>
      <c r="P108" s="30">
        <v>8232761148</v>
      </c>
      <c r="Q108" s="30">
        <v>3729420841</v>
      </c>
      <c r="R108" s="30">
        <v>2271636243</v>
      </c>
      <c r="S108" s="30">
        <v>13676712749</v>
      </c>
      <c r="T108" s="30">
        <v>3530611000</v>
      </c>
      <c r="U108" s="30">
        <v>4153658000</v>
      </c>
      <c r="V108" s="30">
        <v>7684269000</v>
      </c>
      <c r="W108" s="30">
        <v>60784204</v>
      </c>
      <c r="X108" s="30">
        <v>1594365374</v>
      </c>
      <c r="Y108" s="30">
        <v>134830740</v>
      </c>
      <c r="Z108" s="30">
        <v>0</v>
      </c>
      <c r="AA108" s="30">
        <v>0</v>
      </c>
      <c r="AB108" s="30">
        <v>177763718</v>
      </c>
      <c r="AC108" s="30">
        <v>12965474</v>
      </c>
      <c r="AD108" s="30">
        <v>3501587150</v>
      </c>
      <c r="AE108" s="30">
        <v>510147089</v>
      </c>
      <c r="AF108" s="30">
        <v>386079663</v>
      </c>
      <c r="AG108" s="30">
        <v>124067426</v>
      </c>
      <c r="AH108" s="30">
        <v>0</v>
      </c>
      <c r="AI108" s="30">
        <v>199242185719</v>
      </c>
      <c r="AJ108" s="30">
        <v>654301464</v>
      </c>
      <c r="AK108" s="30">
        <v>159305203</v>
      </c>
      <c r="AL108" s="30">
        <v>1693242</v>
      </c>
      <c r="AM108" s="30">
        <v>493303019</v>
      </c>
      <c r="AN108" s="30">
        <v>0</v>
      </c>
      <c r="AO108" s="30">
        <v>1490707337</v>
      </c>
      <c r="AP108" s="30">
        <v>1441274739</v>
      </c>
      <c r="AQ108" s="30">
        <v>500000</v>
      </c>
      <c r="AR108" s="30">
        <v>30794131</v>
      </c>
      <c r="AS108" s="30">
        <v>95820</v>
      </c>
      <c r="AT108" s="30">
        <v>18042647</v>
      </c>
      <c r="AU108" s="30">
        <v>0</v>
      </c>
      <c r="AV108" s="30">
        <v>0</v>
      </c>
      <c r="AW108" s="30">
        <v>0</v>
      </c>
      <c r="AX108" s="30">
        <v>0</v>
      </c>
      <c r="AY108" s="30">
        <v>0</v>
      </c>
      <c r="AZ108" s="30">
        <v>0</v>
      </c>
      <c r="BA108" s="30">
        <v>0</v>
      </c>
      <c r="BB108" s="30">
        <v>0</v>
      </c>
      <c r="BC108" s="30">
        <v>0</v>
      </c>
      <c r="BD108" s="30">
        <v>21316207230</v>
      </c>
      <c r="BE108" s="30">
        <v>1191277</v>
      </c>
      <c r="BF108" s="30">
        <v>14516214820</v>
      </c>
      <c r="BG108" s="30">
        <v>5856148406</v>
      </c>
      <c r="BH108" s="30">
        <v>186006</v>
      </c>
      <c r="BI108" s="30">
        <v>117758</v>
      </c>
      <c r="BJ108" s="30">
        <v>0</v>
      </c>
      <c r="BK108" s="30">
        <v>281151858</v>
      </c>
      <c r="BL108" s="30">
        <v>5866860</v>
      </c>
      <c r="BM108" s="30">
        <v>0</v>
      </c>
      <c r="BN108" s="30">
        <v>9317580</v>
      </c>
      <c r="BO108" s="30">
        <v>40681736</v>
      </c>
      <c r="BP108" s="30">
        <v>0</v>
      </c>
      <c r="BQ108" s="30">
        <v>0</v>
      </c>
      <c r="BR108" s="30">
        <v>147381452</v>
      </c>
      <c r="BS108" s="30">
        <v>457949477</v>
      </c>
      <c r="BT108" s="30">
        <v>313640880</v>
      </c>
      <c r="BU108" s="30">
        <v>2403346</v>
      </c>
      <c r="BV108" s="30">
        <v>0</v>
      </c>
      <c r="BW108" s="30">
        <v>1171199</v>
      </c>
      <c r="BX108" s="30">
        <v>64839</v>
      </c>
      <c r="BY108" s="30">
        <v>310001496</v>
      </c>
      <c r="BZ108" s="30">
        <v>0</v>
      </c>
      <c r="CA108" s="30">
        <v>0</v>
      </c>
      <c r="CB108" s="30">
        <v>0</v>
      </c>
      <c r="CC108" s="30">
        <v>4314719570</v>
      </c>
      <c r="CD108" s="30">
        <v>0</v>
      </c>
      <c r="CE108" s="30">
        <v>5122422554</v>
      </c>
      <c r="CF108" s="30">
        <v>136050971</v>
      </c>
      <c r="CG108" s="30">
        <v>2641179738</v>
      </c>
      <c r="CH108" s="30">
        <v>403401302</v>
      </c>
      <c r="CI108" s="30">
        <v>25819599</v>
      </c>
      <c r="CJ108" s="30">
        <v>1185554</v>
      </c>
      <c r="CK108" s="30">
        <v>12678307</v>
      </c>
      <c r="CL108" s="30">
        <v>4030504</v>
      </c>
      <c r="CM108" s="30">
        <v>1427412</v>
      </c>
      <c r="CN108" s="30">
        <v>703114</v>
      </c>
      <c r="CO108" s="30">
        <v>237662</v>
      </c>
      <c r="CP108" s="30">
        <v>5557046</v>
      </c>
      <c r="CQ108" s="30">
        <v>0</v>
      </c>
      <c r="CR108" s="30">
        <v>0</v>
      </c>
      <c r="CS108" s="30">
        <v>1862449402</v>
      </c>
      <c r="CT108" s="30">
        <v>606312001</v>
      </c>
      <c r="CU108" s="30">
        <v>0</v>
      </c>
      <c r="CV108" s="30">
        <v>35131988</v>
      </c>
      <c r="CW108" s="30">
        <v>17369115</v>
      </c>
      <c r="CX108" s="30">
        <v>1075175</v>
      </c>
      <c r="CY108" s="30">
        <v>0</v>
      </c>
      <c r="CZ108" s="30">
        <v>1162146560</v>
      </c>
      <c r="DA108" s="30">
        <v>1007176178</v>
      </c>
      <c r="DB108" s="30">
        <v>134822082</v>
      </c>
      <c r="DC108" s="30">
        <v>0</v>
      </c>
      <c r="DD108" s="30">
        <v>20148300</v>
      </c>
      <c r="DE108" s="30">
        <v>0</v>
      </c>
      <c r="DF108" s="30">
        <v>28587439</v>
      </c>
      <c r="DG108" s="30">
        <v>11827124</v>
      </c>
      <c r="DH108" s="30">
        <v>24813894</v>
      </c>
      <c r="DI108" s="30">
        <v>4344664</v>
      </c>
      <c r="DJ108" s="30">
        <v>0</v>
      </c>
      <c r="DK108" s="30">
        <v>4344664</v>
      </c>
      <c r="DL108" s="30">
        <v>0</v>
      </c>
      <c r="DM108" s="30">
        <v>456375050</v>
      </c>
      <c r="DN108" s="30">
        <v>-22572609</v>
      </c>
      <c r="DO108" s="30">
        <v>41345186</v>
      </c>
      <c r="DP108" s="30">
        <v>24410736</v>
      </c>
      <c r="DQ108" s="30">
        <v>16934450</v>
      </c>
      <c r="DR108" s="30">
        <v>412257965</v>
      </c>
      <c r="DS108" s="30">
        <v>12290447</v>
      </c>
      <c r="DT108" s="30">
        <v>11465411</v>
      </c>
      <c r="DU108" s="30">
        <v>733881</v>
      </c>
      <c r="DV108" s="30">
        <v>91155</v>
      </c>
      <c r="DW108" s="30">
        <v>7354400</v>
      </c>
      <c r="DX108" s="30">
        <v>2214800</v>
      </c>
      <c r="DY108" s="30">
        <v>648600</v>
      </c>
      <c r="DZ108" s="30">
        <v>0</v>
      </c>
      <c r="EA108" s="30">
        <v>4491000</v>
      </c>
      <c r="EB108" s="30">
        <v>0</v>
      </c>
      <c r="EC108" s="30">
        <v>5925150</v>
      </c>
      <c r="ED108" s="30">
        <v>53395</v>
      </c>
      <c r="EE108" s="30">
        <v>5864900</v>
      </c>
      <c r="EF108" s="30">
        <v>6855</v>
      </c>
      <c r="EG108" s="30">
        <v>52628114</v>
      </c>
      <c r="EH108" s="30">
        <v>52264000</v>
      </c>
      <c r="EI108" s="30">
        <v>364114</v>
      </c>
      <c r="EJ108" s="30">
        <v>0</v>
      </c>
      <c r="EK108" s="30">
        <v>45334001</v>
      </c>
      <c r="EL108" s="30">
        <v>58216</v>
      </c>
      <c r="EM108" s="30">
        <v>815018</v>
      </c>
      <c r="EN108" s="30">
        <v>23980054</v>
      </c>
      <c r="EO108" s="30">
        <v>1364016</v>
      </c>
      <c r="EP108" s="30">
        <v>271673</v>
      </c>
      <c r="EQ108" s="30">
        <v>-62800</v>
      </c>
      <c r="ER108" s="30">
        <v>0</v>
      </c>
      <c r="ES108" s="30">
        <v>572987</v>
      </c>
      <c r="ET108" s="30">
        <v>582156</v>
      </c>
      <c r="EU108" s="30">
        <v>2594331</v>
      </c>
      <c r="EV108" s="30">
        <v>1392388</v>
      </c>
      <c r="EW108" s="30">
        <v>28995450</v>
      </c>
      <c r="EX108" s="30">
        <v>0</v>
      </c>
      <c r="EY108" s="30">
        <v>122083</v>
      </c>
      <c r="EZ108" s="30">
        <v>23169620</v>
      </c>
      <c r="FA108" s="30">
        <v>5703747</v>
      </c>
      <c r="FB108" s="30">
        <v>0</v>
      </c>
      <c r="FC108" s="30">
        <v>97955</v>
      </c>
      <c r="FD108" s="30">
        <v>0</v>
      </c>
      <c r="FE108" s="30">
        <v>0</v>
      </c>
      <c r="FF108" s="30">
        <v>229428425</v>
      </c>
      <c r="FG108" s="30">
        <v>25344508</v>
      </c>
      <c r="FH108" s="30">
        <v>650608</v>
      </c>
      <c r="FI108" s="30">
        <v>15520333</v>
      </c>
      <c r="FJ108" s="30">
        <v>7881520</v>
      </c>
      <c r="FK108" s="30">
        <v>1264868</v>
      </c>
      <c r="FL108" s="30">
        <v>0</v>
      </c>
      <c r="FM108" s="30">
        <v>0</v>
      </c>
      <c r="FN108" s="30">
        <v>0</v>
      </c>
      <c r="FO108" s="30">
        <v>6616652</v>
      </c>
      <c r="FP108" s="30">
        <v>1292047</v>
      </c>
      <c r="FQ108" s="30">
        <v>0</v>
      </c>
      <c r="FR108" s="30">
        <v>360104418</v>
      </c>
      <c r="FS108" s="30">
        <v>262843780</v>
      </c>
      <c r="FT108" s="30">
        <v>199243</v>
      </c>
      <c r="FU108" s="30">
        <v>131452193</v>
      </c>
      <c r="FV108" s="30">
        <v>32767833</v>
      </c>
      <c r="FW108" s="30">
        <v>28107305</v>
      </c>
      <c r="FX108" s="30">
        <v>4660528</v>
      </c>
      <c r="FY108" s="30">
        <v>0</v>
      </c>
      <c r="FZ108" s="30">
        <v>-52564</v>
      </c>
      <c r="GA108" s="30">
        <v>94350575</v>
      </c>
      <c r="GB108" s="30">
        <v>4126500</v>
      </c>
      <c r="GC108" s="30">
        <v>4912871</v>
      </c>
      <c r="GD108" s="30">
        <v>0</v>
      </c>
      <c r="GE108" s="30">
        <v>4912871</v>
      </c>
      <c r="GF108" s="30">
        <v>0</v>
      </c>
      <c r="GG108" s="30">
        <v>36726</v>
      </c>
      <c r="GH108" s="30">
        <v>6939500</v>
      </c>
      <c r="GI108" s="30">
        <v>39466048</v>
      </c>
      <c r="GJ108" s="30">
        <v>39466048</v>
      </c>
      <c r="GK108" s="30">
        <v>0</v>
      </c>
      <c r="GL108" s="30">
        <v>45905493</v>
      </c>
      <c r="GM108" s="30">
        <v>5994855</v>
      </c>
      <c r="GN108" s="30">
        <v>3988000</v>
      </c>
      <c r="GO108" s="30">
        <v>0</v>
      </c>
      <c r="GP108" s="30">
        <v>0</v>
      </c>
      <c r="GQ108" s="30">
        <v>25562936</v>
      </c>
      <c r="GR108" s="30">
        <v>37829</v>
      </c>
      <c r="GS108" s="30">
        <v>0</v>
      </c>
      <c r="GT108" s="30">
        <v>10321873</v>
      </c>
      <c r="GU108" s="30">
        <v>4341045233</v>
      </c>
      <c r="GV108" s="30">
        <v>0</v>
      </c>
      <c r="GW108" s="30">
        <v>0</v>
      </c>
      <c r="GX108" s="30">
        <v>0</v>
      </c>
      <c r="GY108" s="30">
        <v>0</v>
      </c>
      <c r="GZ108" s="30">
        <v>4339269224</v>
      </c>
      <c r="HA108" s="30">
        <v>0</v>
      </c>
      <c r="HB108" s="30">
        <v>0</v>
      </c>
      <c r="HC108" s="30">
        <v>0</v>
      </c>
      <c r="HD108" s="30">
        <v>0</v>
      </c>
      <c r="HE108" s="30">
        <v>1776009</v>
      </c>
      <c r="HF108" s="30">
        <v>0</v>
      </c>
      <c r="HG108" s="30">
        <v>0</v>
      </c>
      <c r="HH108" s="30">
        <f t="shared" si="34"/>
        <v>3883049068</v>
      </c>
      <c r="HI108" s="30">
        <f t="shared" si="35"/>
        <v>456220156</v>
      </c>
      <c r="HJ108" s="30">
        <v>3883049068</v>
      </c>
      <c r="HK108" s="30">
        <v>456220156</v>
      </c>
      <c r="HL108" s="30">
        <v>0</v>
      </c>
      <c r="HM108" s="30">
        <v>0</v>
      </c>
      <c r="HN108" s="30">
        <v>0</v>
      </c>
      <c r="HO108" s="30">
        <v>0</v>
      </c>
      <c r="HP108" s="30">
        <v>28707648</v>
      </c>
      <c r="HQ108" s="30">
        <v>2798091</v>
      </c>
      <c r="HR108" s="30">
        <v>5256580</v>
      </c>
      <c r="HS108" s="30">
        <v>20652977</v>
      </c>
      <c r="HT108" s="30">
        <v>0</v>
      </c>
      <c r="HU108" s="30">
        <v>0</v>
      </c>
      <c r="HV108" s="30">
        <v>0</v>
      </c>
      <c r="HW108" s="30">
        <v>0</v>
      </c>
      <c r="HX108" s="30">
        <f t="shared" si="36"/>
        <v>3883049068</v>
      </c>
      <c r="HY108" s="30">
        <f t="shared" si="37"/>
        <v>456220156</v>
      </c>
      <c r="HZ108" s="30">
        <v>56818364167</v>
      </c>
      <c r="IA108" s="30">
        <v>54328476976</v>
      </c>
      <c r="IB108" s="30">
        <v>53715597129</v>
      </c>
      <c r="IC108" s="30">
        <v>0</v>
      </c>
      <c r="ID108" s="30">
        <v>0</v>
      </c>
      <c r="IE108" s="30">
        <v>0</v>
      </c>
      <c r="IF108" s="30">
        <v>0</v>
      </c>
      <c r="IG108" s="30">
        <v>43108640715</v>
      </c>
      <c r="IH108" s="30">
        <v>41835085678</v>
      </c>
      <c r="II108" s="30">
        <v>0</v>
      </c>
      <c r="IJ108" s="30">
        <v>1273555037</v>
      </c>
      <c r="IK108" s="30">
        <v>0</v>
      </c>
      <c r="IL108" s="30">
        <v>3887431035</v>
      </c>
      <c r="IM108" s="30">
        <v>1896854846</v>
      </c>
      <c r="IN108" s="30">
        <v>345549425</v>
      </c>
      <c r="IO108" s="30">
        <v>259162069</v>
      </c>
      <c r="IP108" s="30">
        <v>3282719541</v>
      </c>
      <c r="IQ108" s="30">
        <v>0</v>
      </c>
      <c r="IR108" s="30">
        <v>0</v>
      </c>
      <c r="IS108" s="30">
        <v>0</v>
      </c>
      <c r="IT108" s="30">
        <v>0</v>
      </c>
      <c r="IU108" s="30">
        <v>0</v>
      </c>
      <c r="IV108" s="30">
        <v>211243074</v>
      </c>
      <c r="IW108" s="30">
        <v>0</v>
      </c>
      <c r="IX108" s="30">
        <v>4742427459</v>
      </c>
      <c r="IY108" s="30">
        <v>0</v>
      </c>
      <c r="IZ108" s="30">
        <v>0</v>
      </c>
      <c r="JA108" s="30">
        <v>0</v>
      </c>
      <c r="JB108" s="30">
        <v>0</v>
      </c>
      <c r="JC108" s="30">
        <v>19000000</v>
      </c>
      <c r="JD108" s="30">
        <v>0</v>
      </c>
      <c r="JE108" s="30">
        <v>0</v>
      </c>
      <c r="JF108" s="30">
        <v>0</v>
      </c>
      <c r="JG108" s="30">
        <v>-150000000</v>
      </c>
      <c r="JH108" s="30">
        <v>0</v>
      </c>
      <c r="JI108" s="30">
        <v>0</v>
      </c>
      <c r="JJ108" s="30">
        <v>0</v>
      </c>
      <c r="JK108" s="30">
        <v>0</v>
      </c>
      <c r="JL108" s="30"/>
      <c r="JM108" s="30">
        <v>612879847</v>
      </c>
      <c r="JN108" s="30">
        <v>0</v>
      </c>
      <c r="JO108" s="30">
        <v>612879847</v>
      </c>
      <c r="JP108" s="30">
        <v>61754293</v>
      </c>
      <c r="JQ108" s="30">
        <v>26033848</v>
      </c>
      <c r="JR108" s="30">
        <v>0</v>
      </c>
      <c r="JS108" s="30">
        <v>0</v>
      </c>
      <c r="JT108" s="30">
        <v>0</v>
      </c>
      <c r="JU108" s="30">
        <v>0</v>
      </c>
      <c r="JV108" s="30">
        <v>0</v>
      </c>
      <c r="JW108" s="30">
        <v>0</v>
      </c>
      <c r="JX108" s="30">
        <v>0</v>
      </c>
      <c r="JY108" s="30">
        <v>0</v>
      </c>
      <c r="JZ108" s="30">
        <v>0</v>
      </c>
      <c r="KA108" s="30">
        <v>0</v>
      </c>
      <c r="KB108" s="30">
        <v>0</v>
      </c>
      <c r="KC108" s="30">
        <v>0</v>
      </c>
      <c r="KD108" s="30">
        <v>0</v>
      </c>
      <c r="KE108" s="30">
        <v>0</v>
      </c>
      <c r="KF108" s="30">
        <v>0</v>
      </c>
      <c r="KG108" s="30">
        <v>0</v>
      </c>
      <c r="KH108" s="30">
        <v>0</v>
      </c>
      <c r="KI108" s="30">
        <v>0</v>
      </c>
      <c r="KJ108" s="30">
        <v>0</v>
      </c>
      <c r="KK108" s="30">
        <v>0</v>
      </c>
      <c r="KL108" s="30">
        <v>0</v>
      </c>
      <c r="KM108" s="30">
        <v>2428132898</v>
      </c>
      <c r="KN108" s="30">
        <v>1224226249</v>
      </c>
      <c r="KO108" s="30">
        <v>29161016</v>
      </c>
      <c r="KP108" s="30">
        <v>0</v>
      </c>
      <c r="KQ108" s="30">
        <v>0</v>
      </c>
      <c r="KR108" s="30">
        <v>0</v>
      </c>
      <c r="KS108" s="30">
        <v>2173544</v>
      </c>
      <c r="KT108" s="30">
        <v>3520500</v>
      </c>
      <c r="KU108" s="30">
        <v>0</v>
      </c>
      <c r="KV108" s="30">
        <v>85828139</v>
      </c>
      <c r="KW108" s="30">
        <v>0</v>
      </c>
      <c r="KX108" s="30">
        <v>706941</v>
      </c>
      <c r="KY108" s="30">
        <v>4827764</v>
      </c>
      <c r="KZ108" s="30">
        <v>5206728</v>
      </c>
      <c r="LA108" s="30">
        <v>6628753</v>
      </c>
      <c r="LB108" s="30">
        <v>1801136</v>
      </c>
      <c r="LC108" s="30">
        <v>6552014</v>
      </c>
      <c r="LD108" s="30">
        <v>353200884</v>
      </c>
      <c r="LE108" s="30">
        <v>0</v>
      </c>
      <c r="LF108" s="30">
        <v>5337207</v>
      </c>
      <c r="LG108" s="30">
        <v>0</v>
      </c>
      <c r="LH108" s="30">
        <v>0</v>
      </c>
      <c r="LI108" s="30">
        <v>10297715</v>
      </c>
      <c r="LJ108" s="30">
        <v>0</v>
      </c>
      <c r="LK108" s="30">
        <v>0</v>
      </c>
      <c r="LL108" s="30">
        <v>0</v>
      </c>
      <c r="LM108" s="30">
        <v>1090055</v>
      </c>
      <c r="LN108" s="30">
        <v>44656170</v>
      </c>
      <c r="LO108" s="30">
        <v>42988158</v>
      </c>
      <c r="LP108" s="30">
        <v>1692723</v>
      </c>
      <c r="LQ108" s="30">
        <v>124740066</v>
      </c>
      <c r="LR108" s="31">
        <v>1354253</v>
      </c>
      <c r="LS108" s="31">
        <v>115258524</v>
      </c>
      <c r="LT108" s="31">
        <v>0</v>
      </c>
      <c r="LU108" s="31">
        <v>161452478</v>
      </c>
      <c r="LV108" s="31">
        <v>354459</v>
      </c>
      <c r="LW108" s="31">
        <v>4416182</v>
      </c>
      <c r="LX108" s="31">
        <v>0</v>
      </c>
      <c r="LY108" s="31">
        <v>0</v>
      </c>
      <c r="LZ108" s="31">
        <v>19323874</v>
      </c>
      <c r="MA108" s="31">
        <v>0</v>
      </c>
      <c r="MB108" s="31">
        <v>26112990</v>
      </c>
      <c r="MC108" s="31">
        <v>0</v>
      </c>
      <c r="MD108" s="31">
        <v>0</v>
      </c>
      <c r="ME108" s="31">
        <v>87834864</v>
      </c>
      <c r="MF108" s="31">
        <v>25976239</v>
      </c>
      <c r="MG108" s="31">
        <v>25543348</v>
      </c>
      <c r="MH108" s="31">
        <v>0</v>
      </c>
      <c r="MI108" s="31">
        <v>0</v>
      </c>
      <c r="MJ108" s="31">
        <v>5869925</v>
      </c>
      <c r="MK108" s="31">
        <v>0</v>
      </c>
      <c r="ML108" s="31">
        <v>0</v>
      </c>
      <c r="MM108" s="31">
        <v>0</v>
      </c>
      <c r="MN108" s="31">
        <v>0</v>
      </c>
      <c r="MO108" s="31">
        <v>0</v>
      </c>
      <c r="MP108" s="31">
        <v>0</v>
      </c>
      <c r="MQ108" s="30">
        <v>34995990</v>
      </c>
      <c r="MR108" s="30">
        <v>537720</v>
      </c>
      <c r="MS108" s="30">
        <v>33266883927</v>
      </c>
      <c r="MT108" s="30">
        <v>27912351273</v>
      </c>
      <c r="MU108" s="30">
        <v>27753221081</v>
      </c>
      <c r="MV108" s="30">
        <v>10809842452</v>
      </c>
      <c r="MW108" s="30">
        <v>0</v>
      </c>
      <c r="MX108" s="30">
        <v>0</v>
      </c>
      <c r="MY108" s="30">
        <v>0</v>
      </c>
      <c r="MZ108" s="30">
        <v>11161133371</v>
      </c>
      <c r="NA108" s="30">
        <v>0</v>
      </c>
      <c r="NB108" s="30">
        <v>0</v>
      </c>
      <c r="NC108" s="30">
        <v>0</v>
      </c>
      <c r="ND108" s="30">
        <v>11161133371</v>
      </c>
      <c r="NE108" s="30">
        <v>11161133371</v>
      </c>
      <c r="NF108" s="30">
        <v>0</v>
      </c>
      <c r="NG108" s="30">
        <v>748877703</v>
      </c>
      <c r="NH108" s="30">
        <v>5033367555</v>
      </c>
      <c r="NI108" s="30">
        <v>0</v>
      </c>
      <c r="NJ108" s="30">
        <v>0</v>
      </c>
      <c r="NK108" s="30">
        <v>0</v>
      </c>
      <c r="NL108" s="30">
        <v>0</v>
      </c>
      <c r="NM108" s="30">
        <v>159130192</v>
      </c>
      <c r="NN108" s="30">
        <v>0</v>
      </c>
      <c r="NO108" s="30">
        <v>0</v>
      </c>
      <c r="NP108" s="30">
        <v>0</v>
      </c>
      <c r="NQ108" s="30">
        <v>0</v>
      </c>
      <c r="NR108" s="30">
        <v>0</v>
      </c>
      <c r="NS108" s="30">
        <v>0</v>
      </c>
      <c r="NT108" s="30">
        <v>159130192</v>
      </c>
      <c r="NU108" s="30">
        <v>159130192</v>
      </c>
      <c r="NV108" s="30">
        <v>0</v>
      </c>
      <c r="NW108" s="30">
        <v>0</v>
      </c>
      <c r="NX108" s="30">
        <v>0</v>
      </c>
      <c r="NY108" s="30">
        <v>0</v>
      </c>
      <c r="NZ108" s="30">
        <v>0</v>
      </c>
      <c r="OA108" s="30">
        <v>1350569123</v>
      </c>
      <c r="OB108" s="30">
        <v>1342469030</v>
      </c>
      <c r="OC108" s="30">
        <v>0</v>
      </c>
      <c r="OD108" s="30">
        <v>0</v>
      </c>
      <c r="OE108" s="30">
        <v>0</v>
      </c>
      <c r="OF108" s="30">
        <v>1342469030</v>
      </c>
      <c r="OG108" s="30">
        <v>0</v>
      </c>
      <c r="OH108" s="30">
        <v>1342469030</v>
      </c>
      <c r="OI108" s="30">
        <v>0</v>
      </c>
      <c r="OJ108" s="30">
        <v>8100093</v>
      </c>
      <c r="OK108" s="30">
        <v>0</v>
      </c>
      <c r="OL108" s="30">
        <v>0</v>
      </c>
      <c r="OM108" s="30">
        <v>0</v>
      </c>
      <c r="ON108" s="30">
        <v>0</v>
      </c>
      <c r="OO108" s="30">
        <v>8100093</v>
      </c>
      <c r="OP108" s="30">
        <v>3267117</v>
      </c>
      <c r="OQ108" s="30">
        <v>0</v>
      </c>
      <c r="OR108" s="30">
        <v>0</v>
      </c>
      <c r="OS108" s="30">
        <v>3813465276</v>
      </c>
      <c r="OT108" s="30">
        <v>2934012667</v>
      </c>
      <c r="OU108" s="30">
        <v>2095696738</v>
      </c>
      <c r="OV108" s="30">
        <v>0</v>
      </c>
      <c r="OW108" s="30">
        <v>2095696738</v>
      </c>
      <c r="OX108" s="30">
        <v>0</v>
      </c>
      <c r="OY108" s="30">
        <v>0</v>
      </c>
      <c r="OZ108" s="30">
        <v>879452609</v>
      </c>
      <c r="PA108" s="30">
        <v>631585437</v>
      </c>
      <c r="PB108" s="30">
        <v>0</v>
      </c>
      <c r="PC108" s="30">
        <v>0</v>
      </c>
      <c r="PD108" s="30">
        <v>0</v>
      </c>
      <c r="PE108" s="30">
        <v>0</v>
      </c>
      <c r="PF108" s="30">
        <v>0</v>
      </c>
      <c r="PG108" s="30">
        <v>0</v>
      </c>
      <c r="PH108" s="30">
        <v>0</v>
      </c>
      <c r="PI108" s="30">
        <v>0</v>
      </c>
      <c r="PJ108" s="30">
        <v>0</v>
      </c>
      <c r="PK108" s="30">
        <v>0</v>
      </c>
      <c r="PL108" s="30">
        <v>0</v>
      </c>
      <c r="PM108" s="30">
        <v>247867172</v>
      </c>
      <c r="PN108" s="30">
        <v>45099700</v>
      </c>
      <c r="PO108" s="30">
        <v>0</v>
      </c>
      <c r="PP108" s="30">
        <v>0</v>
      </c>
      <c r="PQ108" s="30">
        <v>0</v>
      </c>
      <c r="PR108" s="30">
        <v>0</v>
      </c>
      <c r="PS108" s="30">
        <v>0</v>
      </c>
      <c r="PT108" s="30">
        <f t="shared" si="41"/>
        <v>190498255</v>
      </c>
      <c r="PU108" s="30">
        <v>190498255</v>
      </c>
      <c r="PV108" s="30">
        <v>0</v>
      </c>
      <c r="PW108" s="30">
        <v>0</v>
      </c>
      <c r="PX108" s="30">
        <v>0</v>
      </c>
      <c r="PY108" s="30">
        <v>0</v>
      </c>
      <c r="PZ108" s="30">
        <v>0</v>
      </c>
      <c r="QA108" s="30">
        <v>0</v>
      </c>
      <c r="QB108" s="30">
        <v>0</v>
      </c>
      <c r="QC108" s="30">
        <v>-225000000</v>
      </c>
      <c r="QD108" s="30">
        <v>-225000000</v>
      </c>
      <c r="QE108" s="30">
        <v>0</v>
      </c>
      <c r="QF108" s="30">
        <v>0</v>
      </c>
      <c r="QG108" s="30">
        <v>-225000000</v>
      </c>
      <c r="QH108" s="30">
        <v>0</v>
      </c>
      <c r="QI108" s="30">
        <v>0</v>
      </c>
      <c r="QJ108" s="30">
        <v>0</v>
      </c>
      <c r="QK108" s="30">
        <v>0</v>
      </c>
      <c r="QL108" s="30">
        <v>0</v>
      </c>
      <c r="QM108" s="30">
        <v>0</v>
      </c>
      <c r="QN108" s="30">
        <v>0</v>
      </c>
      <c r="QO108" s="30">
        <v>68277856020</v>
      </c>
      <c r="QP108" s="30">
        <v>4039026377</v>
      </c>
      <c r="QQ108" s="30">
        <v>73055249</v>
      </c>
      <c r="QR108" s="30">
        <v>19322450</v>
      </c>
      <c r="QS108" s="30">
        <v>53732799</v>
      </c>
      <c r="QT108" s="30">
        <v>0</v>
      </c>
      <c r="QU108" s="30">
        <v>0</v>
      </c>
      <c r="QV108" s="30">
        <v>0</v>
      </c>
      <c r="QW108" s="30">
        <v>1713632355</v>
      </c>
      <c r="QX108" s="30">
        <v>1712088021</v>
      </c>
      <c r="QY108" s="30">
        <v>1544334</v>
      </c>
      <c r="QZ108" s="30">
        <v>2252338773</v>
      </c>
      <c r="RA108" s="30">
        <v>0</v>
      </c>
      <c r="RB108" s="30">
        <v>0</v>
      </c>
      <c r="RC108" s="30">
        <v>0</v>
      </c>
      <c r="RD108" s="30">
        <v>0</v>
      </c>
      <c r="RE108" s="30">
        <v>0</v>
      </c>
      <c r="RF108" s="30">
        <v>0</v>
      </c>
      <c r="RG108" s="30">
        <v>0</v>
      </c>
      <c r="RH108" s="30">
        <v>0</v>
      </c>
      <c r="RI108" s="30">
        <v>64238829643</v>
      </c>
      <c r="RJ108" s="30">
        <v>4214259000</v>
      </c>
      <c r="RK108" s="30">
        <v>4214259000</v>
      </c>
      <c r="RL108" s="30">
        <v>3676581091</v>
      </c>
      <c r="RM108" s="30">
        <v>236918985</v>
      </c>
      <c r="RN108" s="30">
        <v>116593259</v>
      </c>
      <c r="RO108" s="30">
        <v>756733</v>
      </c>
      <c r="RP108" s="30">
        <v>0</v>
      </c>
      <c r="RQ108" s="30">
        <v>0</v>
      </c>
      <c r="RR108" s="30">
        <v>0</v>
      </c>
      <c r="RS108" s="30">
        <v>0</v>
      </c>
      <c r="RT108" s="30">
        <v>0</v>
      </c>
      <c r="RU108" s="30">
        <v>0</v>
      </c>
      <c r="RV108" s="30">
        <v>2595735</v>
      </c>
      <c r="RW108" s="30">
        <v>434922</v>
      </c>
      <c r="RX108" s="30">
        <v>0</v>
      </c>
      <c r="RY108" s="30">
        <v>0</v>
      </c>
      <c r="RZ108" s="30">
        <v>0</v>
      </c>
      <c r="SA108" s="30">
        <v>0</v>
      </c>
      <c r="SB108" s="30">
        <v>0</v>
      </c>
      <c r="SC108" s="30">
        <v>0</v>
      </c>
      <c r="SD108" s="30">
        <v>0</v>
      </c>
      <c r="SE108" s="30">
        <v>0</v>
      </c>
      <c r="SF108" s="30">
        <v>0</v>
      </c>
      <c r="SG108" s="30">
        <v>95037</v>
      </c>
      <c r="SH108" s="30">
        <v>37723017</v>
      </c>
      <c r="SI108" s="30">
        <v>0</v>
      </c>
      <c r="SJ108" s="30">
        <v>0</v>
      </c>
      <c r="SK108" s="30">
        <v>86074791</v>
      </c>
      <c r="SL108" s="30">
        <v>86074791</v>
      </c>
      <c r="SM108" s="30">
        <v>0</v>
      </c>
      <c r="SN108" s="30">
        <v>0</v>
      </c>
      <c r="SO108" s="30">
        <v>0</v>
      </c>
      <c r="SP108" s="30">
        <v>0</v>
      </c>
      <c r="SQ108" s="30">
        <v>0</v>
      </c>
      <c r="SR108" s="30">
        <v>0</v>
      </c>
      <c r="SS108" s="30">
        <v>42732111</v>
      </c>
      <c r="ST108" s="30">
        <v>0</v>
      </c>
      <c r="SU108" s="30">
        <v>0</v>
      </c>
      <c r="SV108" s="30">
        <v>0</v>
      </c>
      <c r="SW108" s="30">
        <v>0</v>
      </c>
      <c r="SX108" s="30">
        <v>0</v>
      </c>
      <c r="SY108" s="30">
        <v>0</v>
      </c>
      <c r="SZ108" s="30">
        <v>0</v>
      </c>
      <c r="TA108" s="30">
        <v>0</v>
      </c>
      <c r="TB108" s="30">
        <v>0</v>
      </c>
      <c r="TC108" s="30">
        <v>0</v>
      </c>
      <c r="TD108" s="30">
        <v>0</v>
      </c>
      <c r="TE108" s="30">
        <v>0</v>
      </c>
      <c r="TF108" s="30">
        <v>0</v>
      </c>
      <c r="TG108" s="30">
        <v>0</v>
      </c>
      <c r="TH108" s="30">
        <v>0</v>
      </c>
      <c r="TI108" s="30">
        <f t="shared" ref="TI108:TI118" si="42">SUM(RM108:RO108)</f>
        <v>354268977</v>
      </c>
      <c r="TJ108" s="30">
        <f t="shared" si="31"/>
        <v>60000000000</v>
      </c>
      <c r="TK108" s="30">
        <v>60000000000</v>
      </c>
      <c r="TL108" s="30">
        <v>0</v>
      </c>
      <c r="TM108" s="30">
        <v>0</v>
      </c>
      <c r="TN108" s="30">
        <v>0</v>
      </c>
      <c r="TO108" s="30">
        <v>0</v>
      </c>
      <c r="TP108" s="30">
        <v>0</v>
      </c>
      <c r="TQ108" s="30">
        <v>0</v>
      </c>
      <c r="TR108" s="30">
        <v>0</v>
      </c>
      <c r="TS108" s="30">
        <v>60000000000</v>
      </c>
      <c r="TT108" s="30">
        <v>0</v>
      </c>
      <c r="TU108" s="30">
        <v>24570643</v>
      </c>
      <c r="TV108" s="30">
        <v>0</v>
      </c>
      <c r="TW108" s="30">
        <v>24570643</v>
      </c>
      <c r="TX108" s="30">
        <v>0</v>
      </c>
      <c r="TY108" s="30">
        <v>0</v>
      </c>
      <c r="TZ108" s="30">
        <v>0</v>
      </c>
      <c r="UA108" s="30">
        <v>0</v>
      </c>
      <c r="UB108" s="30">
        <v>0</v>
      </c>
      <c r="UC108" s="30">
        <v>0</v>
      </c>
      <c r="UD108" s="30">
        <v>0</v>
      </c>
      <c r="UE108" s="30">
        <v>0</v>
      </c>
      <c r="UF108" s="30">
        <v>0</v>
      </c>
      <c r="UG108" s="30">
        <v>402336887611</v>
      </c>
      <c r="UH108" s="1">
        <v>3374672767834</v>
      </c>
      <c r="UI108" s="1">
        <f>UH108-SUM($UG$100:UG108)</f>
        <v>0</v>
      </c>
    </row>
    <row r="109" spans="2:555">
      <c r="B109" s="58">
        <v>41548</v>
      </c>
      <c r="C109" s="30">
        <v>189551927235</v>
      </c>
      <c r="D109" s="30">
        <v>94009999136.999878</v>
      </c>
      <c r="E109" s="30">
        <v>81089357815.999878</v>
      </c>
      <c r="F109" s="30">
        <v>5676000</v>
      </c>
      <c r="G109" s="30">
        <v>1392000</v>
      </c>
      <c r="H109" s="30">
        <v>46105305428</v>
      </c>
      <c r="I109" s="30">
        <v>39913362909.271301</v>
      </c>
      <c r="J109" s="30">
        <v>5730889464.6387024</v>
      </c>
      <c r="K109" s="30">
        <v>461053054.09000015</v>
      </c>
      <c r="L109" s="30">
        <v>2260794902</v>
      </c>
      <c r="M109" s="30">
        <v>27025896459</v>
      </c>
      <c r="N109" s="30">
        <v>26755637494.549988</v>
      </c>
      <c r="O109" s="30">
        <v>270258964.45000029</v>
      </c>
      <c r="P109" s="30">
        <v>673833522</v>
      </c>
      <c r="Q109" s="30">
        <v>2792634014</v>
      </c>
      <c r="R109" s="30">
        <v>2223825491</v>
      </c>
      <c r="S109" s="30">
        <v>12920641321</v>
      </c>
      <c r="T109" s="30">
        <v>3374556000</v>
      </c>
      <c r="U109" s="30">
        <v>3970062000</v>
      </c>
      <c r="V109" s="30">
        <v>7344618000</v>
      </c>
      <c r="W109" s="30">
        <v>94047974</v>
      </c>
      <c r="X109" s="30">
        <v>1140029441</v>
      </c>
      <c r="Y109" s="30">
        <v>125498850</v>
      </c>
      <c r="Z109" s="30">
        <v>0</v>
      </c>
      <c r="AA109" s="30">
        <v>0</v>
      </c>
      <c r="AB109" s="30">
        <v>141494815</v>
      </c>
      <c r="AC109" s="30">
        <v>14668864</v>
      </c>
      <c r="AD109" s="30">
        <v>3550231128</v>
      </c>
      <c r="AE109" s="30">
        <v>510052249</v>
      </c>
      <c r="AF109" s="30">
        <v>367511553</v>
      </c>
      <c r="AG109" s="30">
        <v>142540696</v>
      </c>
      <c r="AH109" s="30">
        <v>0</v>
      </c>
      <c r="AI109" s="30">
        <v>95541928098</v>
      </c>
      <c r="AJ109" s="30">
        <v>432407010</v>
      </c>
      <c r="AK109" s="30">
        <v>94441648</v>
      </c>
      <c r="AL109" s="30">
        <v>803212</v>
      </c>
      <c r="AM109" s="30">
        <v>337162150</v>
      </c>
      <c r="AN109" s="30">
        <v>0</v>
      </c>
      <c r="AO109" s="30">
        <v>1832378390</v>
      </c>
      <c r="AP109" s="30">
        <v>1708340129</v>
      </c>
      <c r="AQ109" s="30">
        <v>3756087</v>
      </c>
      <c r="AR109" s="30">
        <v>83528087</v>
      </c>
      <c r="AS109" s="30">
        <v>85840</v>
      </c>
      <c r="AT109" s="30">
        <v>36078747</v>
      </c>
      <c r="AU109" s="30">
        <v>0</v>
      </c>
      <c r="AV109" s="30">
        <v>0</v>
      </c>
      <c r="AW109" s="30">
        <v>0</v>
      </c>
      <c r="AX109" s="30">
        <v>589500</v>
      </c>
      <c r="AY109" s="30">
        <v>0</v>
      </c>
      <c r="AZ109" s="30">
        <v>0</v>
      </c>
      <c r="BA109" s="30">
        <v>0</v>
      </c>
      <c r="BB109" s="30">
        <v>0</v>
      </c>
      <c r="BC109" s="30">
        <v>0</v>
      </c>
      <c r="BD109" s="30">
        <v>5014077202</v>
      </c>
      <c r="BE109" s="30">
        <v>813170</v>
      </c>
      <c r="BF109" s="30">
        <v>2958208133</v>
      </c>
      <c r="BG109" s="30">
        <v>1324020585</v>
      </c>
      <c r="BH109" s="30">
        <v>91455</v>
      </c>
      <c r="BI109" s="30">
        <v>54937</v>
      </c>
      <c r="BJ109" s="30">
        <v>0</v>
      </c>
      <c r="BK109" s="30">
        <v>32392678</v>
      </c>
      <c r="BL109" s="30">
        <v>5515486</v>
      </c>
      <c r="BM109" s="30">
        <v>0</v>
      </c>
      <c r="BN109" s="30">
        <v>11519944</v>
      </c>
      <c r="BO109" s="30">
        <v>1093488</v>
      </c>
      <c r="BP109" s="30">
        <v>0</v>
      </c>
      <c r="BQ109" s="30">
        <v>0</v>
      </c>
      <c r="BR109" s="30">
        <v>150044438</v>
      </c>
      <c r="BS109" s="30">
        <v>530322888</v>
      </c>
      <c r="BT109" s="30">
        <v>116655697</v>
      </c>
      <c r="BU109" s="30">
        <v>3562654</v>
      </c>
      <c r="BV109" s="30">
        <v>0</v>
      </c>
      <c r="BW109" s="30">
        <v>893031</v>
      </c>
      <c r="BX109" s="30">
        <v>0</v>
      </c>
      <c r="BY109" s="30">
        <v>112200012</v>
      </c>
      <c r="BZ109" s="30">
        <v>0</v>
      </c>
      <c r="CA109" s="30">
        <v>0</v>
      </c>
      <c r="CB109" s="30">
        <v>0</v>
      </c>
      <c r="CC109" s="30">
        <v>3367061463</v>
      </c>
      <c r="CD109" s="30">
        <v>0</v>
      </c>
      <c r="CE109" s="30">
        <v>4857125539</v>
      </c>
      <c r="CF109" s="30">
        <v>109639554</v>
      </c>
      <c r="CG109" s="30">
        <v>2641179738</v>
      </c>
      <c r="CH109" s="30">
        <v>139748889</v>
      </c>
      <c r="CI109" s="30">
        <v>18201279</v>
      </c>
      <c r="CJ109" s="30">
        <v>826913</v>
      </c>
      <c r="CK109" s="30">
        <v>9160522</v>
      </c>
      <c r="CL109" s="30">
        <v>3080393</v>
      </c>
      <c r="CM109" s="30">
        <v>712066</v>
      </c>
      <c r="CN109" s="30">
        <v>502304</v>
      </c>
      <c r="CO109" s="30">
        <v>185473</v>
      </c>
      <c r="CP109" s="30">
        <v>3733608</v>
      </c>
      <c r="CQ109" s="30">
        <v>0</v>
      </c>
      <c r="CR109" s="30">
        <v>0</v>
      </c>
      <c r="CS109" s="30">
        <v>1689128746</v>
      </c>
      <c r="CT109" s="30">
        <v>630881245</v>
      </c>
      <c r="CU109" s="30">
        <v>0</v>
      </c>
      <c r="CV109" s="30">
        <v>37780044</v>
      </c>
      <c r="CW109" s="30">
        <v>14590686</v>
      </c>
      <c r="CX109" s="30">
        <v>886232</v>
      </c>
      <c r="CY109" s="30">
        <v>0</v>
      </c>
      <c r="CZ109" s="30">
        <v>932439955</v>
      </c>
      <c r="DA109" s="30">
        <v>787683146</v>
      </c>
      <c r="DB109" s="30">
        <v>126639059</v>
      </c>
      <c r="DC109" s="30">
        <v>0</v>
      </c>
      <c r="DD109" s="30">
        <v>18117750</v>
      </c>
      <c r="DE109" s="30">
        <v>0</v>
      </c>
      <c r="DF109" s="30">
        <v>31690943</v>
      </c>
      <c r="DG109" s="30">
        <v>40859641</v>
      </c>
      <c r="DH109" s="30">
        <v>10980401</v>
      </c>
      <c r="DI109" s="30">
        <v>6689541</v>
      </c>
      <c r="DJ109" s="30">
        <v>0</v>
      </c>
      <c r="DK109" s="30">
        <v>6689541</v>
      </c>
      <c r="DL109" s="30">
        <v>0</v>
      </c>
      <c r="DM109" s="30">
        <v>520967792</v>
      </c>
      <c r="DN109" s="30">
        <v>-25156475</v>
      </c>
      <c r="DO109" s="30">
        <v>38447102</v>
      </c>
      <c r="DP109" s="30">
        <v>27109435</v>
      </c>
      <c r="DQ109" s="30">
        <v>11337667</v>
      </c>
      <c r="DR109" s="30">
        <v>475913969</v>
      </c>
      <c r="DS109" s="30">
        <v>17843267</v>
      </c>
      <c r="DT109" s="30">
        <v>16025049</v>
      </c>
      <c r="DU109" s="30">
        <v>1727063</v>
      </c>
      <c r="DV109" s="30">
        <v>91155</v>
      </c>
      <c r="DW109" s="30">
        <v>14089800</v>
      </c>
      <c r="DX109" s="30">
        <v>3480400</v>
      </c>
      <c r="DY109" s="30">
        <v>216200</v>
      </c>
      <c r="DZ109" s="30">
        <v>0</v>
      </c>
      <c r="EA109" s="30">
        <v>10393200</v>
      </c>
      <c r="EB109" s="30">
        <v>0</v>
      </c>
      <c r="EC109" s="30">
        <v>6475848</v>
      </c>
      <c r="ED109" s="30">
        <v>80093</v>
      </c>
      <c r="EE109" s="30">
        <v>6388100</v>
      </c>
      <c r="EF109" s="30">
        <v>7655</v>
      </c>
      <c r="EG109" s="30">
        <v>66213430</v>
      </c>
      <c r="EH109" s="30">
        <v>65728300</v>
      </c>
      <c r="EI109" s="30">
        <v>485130</v>
      </c>
      <c r="EJ109" s="30">
        <v>0</v>
      </c>
      <c r="EK109" s="30">
        <v>54689230</v>
      </c>
      <c r="EL109" s="30">
        <v>82442</v>
      </c>
      <c r="EM109" s="30">
        <v>892639</v>
      </c>
      <c r="EN109" s="30">
        <v>31805122</v>
      </c>
      <c r="EO109" s="30">
        <v>1630037</v>
      </c>
      <c r="EP109" s="30">
        <v>213457</v>
      </c>
      <c r="EQ109" s="30">
        <v>0</v>
      </c>
      <c r="ER109" s="30">
        <v>97026</v>
      </c>
      <c r="ES109" s="30">
        <v>756803</v>
      </c>
      <c r="ET109" s="30">
        <v>562751</v>
      </c>
      <c r="EU109" s="30">
        <v>4967731</v>
      </c>
      <c r="EV109" s="30">
        <v>1607974</v>
      </c>
      <c r="EW109" s="30">
        <v>40324006</v>
      </c>
      <c r="EX109" s="30">
        <v>0</v>
      </c>
      <c r="EY109" s="30">
        <v>1261338</v>
      </c>
      <c r="EZ109" s="30">
        <v>32329063</v>
      </c>
      <c r="FA109" s="30">
        <v>6733605</v>
      </c>
      <c r="FB109" s="30">
        <v>607185</v>
      </c>
      <c r="FC109" s="30">
        <v>67980</v>
      </c>
      <c r="FD109" s="30">
        <v>0</v>
      </c>
      <c r="FE109" s="30">
        <v>0</v>
      </c>
      <c r="FF109" s="30">
        <v>234617278</v>
      </c>
      <c r="FG109" s="30">
        <v>31763196</v>
      </c>
      <c r="FH109" s="30">
        <v>737398</v>
      </c>
      <c r="FI109" s="30">
        <v>19189800</v>
      </c>
      <c r="FJ109" s="30">
        <v>9817857</v>
      </c>
      <c r="FK109" s="30">
        <v>2244082</v>
      </c>
      <c r="FL109" s="30">
        <v>0</v>
      </c>
      <c r="FM109" s="30">
        <v>0</v>
      </c>
      <c r="FN109" s="30">
        <v>0</v>
      </c>
      <c r="FO109" s="30">
        <v>7573775</v>
      </c>
      <c r="FP109" s="30">
        <v>2018141</v>
      </c>
      <c r="FQ109" s="30">
        <v>0</v>
      </c>
      <c r="FR109" s="30">
        <v>331449416</v>
      </c>
      <c r="FS109" s="30">
        <v>227937232</v>
      </c>
      <c r="FT109" s="30">
        <v>199243</v>
      </c>
      <c r="FU109" s="30">
        <v>109516468</v>
      </c>
      <c r="FV109" s="30">
        <v>28750287</v>
      </c>
      <c r="FW109" s="30">
        <v>20746878</v>
      </c>
      <c r="FX109" s="30">
        <v>8003409</v>
      </c>
      <c r="FY109" s="30">
        <v>0</v>
      </c>
      <c r="FZ109" s="30">
        <v>174647</v>
      </c>
      <c r="GA109" s="30">
        <v>86349087</v>
      </c>
      <c r="GB109" s="30">
        <v>2947500</v>
      </c>
      <c r="GC109" s="30">
        <v>4355114</v>
      </c>
      <c r="GD109" s="30">
        <v>0</v>
      </c>
      <c r="GE109" s="30">
        <v>4355114</v>
      </c>
      <c r="GF109" s="30">
        <v>0</v>
      </c>
      <c r="GG109" s="30">
        <v>527600</v>
      </c>
      <c r="GH109" s="30">
        <v>6720200</v>
      </c>
      <c r="GI109" s="30">
        <v>40783787</v>
      </c>
      <c r="GJ109" s="30">
        <v>40783787</v>
      </c>
      <c r="GK109" s="30">
        <v>0</v>
      </c>
      <c r="GL109" s="30">
        <v>51125483</v>
      </c>
      <c r="GM109" s="30">
        <v>8234240</v>
      </c>
      <c r="GN109" s="30">
        <v>2114000</v>
      </c>
      <c r="GO109" s="30">
        <v>0</v>
      </c>
      <c r="GP109" s="30">
        <v>0</v>
      </c>
      <c r="GQ109" s="30">
        <v>27797821</v>
      </c>
      <c r="GR109" s="30">
        <v>44768</v>
      </c>
      <c r="GS109" s="30">
        <v>0</v>
      </c>
      <c r="GT109" s="30">
        <v>12934654</v>
      </c>
      <c r="GU109" s="30">
        <v>4628979071</v>
      </c>
      <c r="GV109" s="30">
        <v>0</v>
      </c>
      <c r="GW109" s="30">
        <v>0</v>
      </c>
      <c r="GX109" s="30">
        <v>0</v>
      </c>
      <c r="GY109" s="30">
        <v>0</v>
      </c>
      <c r="GZ109" s="30">
        <v>4626200152</v>
      </c>
      <c r="HA109" s="30">
        <v>0</v>
      </c>
      <c r="HB109" s="30">
        <v>0</v>
      </c>
      <c r="HC109" s="30">
        <v>0</v>
      </c>
      <c r="HD109" s="30">
        <v>0</v>
      </c>
      <c r="HE109" s="30">
        <v>2778919</v>
      </c>
      <c r="HF109" s="30">
        <v>0</v>
      </c>
      <c r="HG109" s="30">
        <v>0</v>
      </c>
      <c r="HH109" s="30">
        <f t="shared" si="34"/>
        <v>4220130560</v>
      </c>
      <c r="HI109" s="30">
        <f t="shared" si="35"/>
        <v>406069592</v>
      </c>
      <c r="HJ109" s="30">
        <v>4220130560</v>
      </c>
      <c r="HK109" s="30">
        <v>406069592</v>
      </c>
      <c r="HL109" s="30">
        <v>0</v>
      </c>
      <c r="HM109" s="30">
        <v>0</v>
      </c>
      <c r="HN109" s="30">
        <v>0</v>
      </c>
      <c r="HO109" s="30">
        <v>0</v>
      </c>
      <c r="HP109" s="30">
        <v>248246932</v>
      </c>
      <c r="HQ109" s="30">
        <v>1585164</v>
      </c>
      <c r="HR109" s="30">
        <v>1672697</v>
      </c>
      <c r="HS109" s="30">
        <v>12326044</v>
      </c>
      <c r="HT109" s="30">
        <v>232663027</v>
      </c>
      <c r="HU109" s="30">
        <v>0</v>
      </c>
      <c r="HV109" s="30">
        <v>0</v>
      </c>
      <c r="HW109" s="30">
        <v>0</v>
      </c>
      <c r="HX109" s="30">
        <f t="shared" si="36"/>
        <v>4220130560</v>
      </c>
      <c r="HY109" s="30">
        <f t="shared" si="37"/>
        <v>406069592</v>
      </c>
      <c r="HZ109" s="30">
        <v>74418067378</v>
      </c>
      <c r="IA109" s="30">
        <v>71768388956</v>
      </c>
      <c r="IB109" s="30">
        <v>71313084637</v>
      </c>
      <c r="IC109" s="30">
        <v>0</v>
      </c>
      <c r="ID109" s="30">
        <v>0</v>
      </c>
      <c r="IE109" s="30">
        <v>0</v>
      </c>
      <c r="IF109" s="30">
        <v>0</v>
      </c>
      <c r="IG109" s="30">
        <v>55784671676</v>
      </c>
      <c r="IH109" s="30">
        <v>54511116639</v>
      </c>
      <c r="II109" s="30">
        <v>0</v>
      </c>
      <c r="IJ109" s="30">
        <v>1273555037</v>
      </c>
      <c r="IK109" s="30">
        <v>0</v>
      </c>
      <c r="IL109" s="30">
        <v>3887431035</v>
      </c>
      <c r="IM109" s="30">
        <v>1896854846</v>
      </c>
      <c r="IN109" s="30">
        <v>345549425</v>
      </c>
      <c r="IO109" s="30">
        <v>259162069</v>
      </c>
      <c r="IP109" s="30">
        <v>3282719541</v>
      </c>
      <c r="IQ109" s="30">
        <v>0</v>
      </c>
      <c r="IR109" s="30">
        <v>0</v>
      </c>
      <c r="IS109" s="30">
        <v>0</v>
      </c>
      <c r="IT109" s="30">
        <v>0</v>
      </c>
      <c r="IU109" s="30">
        <v>0</v>
      </c>
      <c r="IV109" s="30">
        <v>211243074</v>
      </c>
      <c r="IW109" s="30">
        <v>0</v>
      </c>
      <c r="IX109" s="30">
        <v>9532884006</v>
      </c>
      <c r="IY109" s="30">
        <v>0</v>
      </c>
      <c r="IZ109" s="30">
        <v>0</v>
      </c>
      <c r="JA109" s="30">
        <v>0</v>
      </c>
      <c r="JB109" s="30">
        <v>0</v>
      </c>
      <c r="JC109" s="30">
        <v>0</v>
      </c>
      <c r="JD109" s="30">
        <v>0</v>
      </c>
      <c r="JE109" s="30">
        <v>0</v>
      </c>
      <c r="JF109" s="30">
        <v>0</v>
      </c>
      <c r="JG109" s="30">
        <v>0</v>
      </c>
      <c r="JH109" s="30">
        <v>0</v>
      </c>
      <c r="JI109" s="30">
        <v>0</v>
      </c>
      <c r="JJ109" s="43">
        <v>0</v>
      </c>
      <c r="JK109" s="43">
        <v>0</v>
      </c>
      <c r="JL109" s="43"/>
      <c r="JM109" s="30">
        <v>455304319</v>
      </c>
      <c r="JN109" s="30">
        <v>-80280</v>
      </c>
      <c r="JO109" s="30">
        <v>455384599</v>
      </c>
      <c r="JP109" s="30">
        <v>196907107</v>
      </c>
      <c r="JQ109" s="30">
        <v>33792107</v>
      </c>
      <c r="JR109" s="30">
        <v>0</v>
      </c>
      <c r="JS109" s="30">
        <v>0</v>
      </c>
      <c r="JT109" s="30">
        <v>0</v>
      </c>
      <c r="JU109" s="30">
        <v>0</v>
      </c>
      <c r="JV109" s="30">
        <v>0</v>
      </c>
      <c r="JW109" s="30">
        <v>0</v>
      </c>
      <c r="JX109" s="30">
        <v>0</v>
      </c>
      <c r="JY109" s="30">
        <v>0</v>
      </c>
      <c r="JZ109" s="30">
        <v>0</v>
      </c>
      <c r="KA109" s="30">
        <v>0</v>
      </c>
      <c r="KB109" s="30">
        <v>0</v>
      </c>
      <c r="KC109" s="30">
        <v>0</v>
      </c>
      <c r="KD109" s="30">
        <v>0</v>
      </c>
      <c r="KE109" s="30">
        <v>0</v>
      </c>
      <c r="KF109" s="30">
        <v>0</v>
      </c>
      <c r="KG109" s="30">
        <v>0</v>
      </c>
      <c r="KH109" s="30">
        <v>0</v>
      </c>
      <c r="KI109" s="30">
        <v>0</v>
      </c>
      <c r="KJ109" s="30">
        <v>0</v>
      </c>
      <c r="KK109" s="30">
        <v>0</v>
      </c>
      <c r="KL109" s="30">
        <v>0</v>
      </c>
      <c r="KM109" s="30">
        <v>2452771315</v>
      </c>
      <c r="KN109" s="30">
        <v>1224226249</v>
      </c>
      <c r="KO109" s="30">
        <v>29161016</v>
      </c>
      <c r="KP109" s="30">
        <v>0</v>
      </c>
      <c r="KQ109" s="30">
        <v>0</v>
      </c>
      <c r="KR109" s="30">
        <v>0</v>
      </c>
      <c r="KS109" s="30">
        <v>2173544</v>
      </c>
      <c r="KT109" s="30">
        <v>3520500</v>
      </c>
      <c r="KU109" s="30">
        <v>0</v>
      </c>
      <c r="KV109" s="30">
        <v>85828139</v>
      </c>
      <c r="KW109" s="30">
        <v>0</v>
      </c>
      <c r="KX109" s="30">
        <v>706941</v>
      </c>
      <c r="KY109" s="30">
        <v>4827764</v>
      </c>
      <c r="KZ109" s="30">
        <v>5206728</v>
      </c>
      <c r="LA109" s="30">
        <v>6628753</v>
      </c>
      <c r="LB109" s="30">
        <v>1801136</v>
      </c>
      <c r="LC109" s="30">
        <v>6552014</v>
      </c>
      <c r="LD109" s="30">
        <v>353200884</v>
      </c>
      <c r="LE109" s="30">
        <v>0</v>
      </c>
      <c r="LF109" s="30">
        <v>5337207</v>
      </c>
      <c r="LG109" s="30">
        <v>0</v>
      </c>
      <c r="LH109" s="30">
        <v>19776175</v>
      </c>
      <c r="LI109" s="30">
        <v>10297715</v>
      </c>
      <c r="LJ109" s="30">
        <v>0</v>
      </c>
      <c r="LK109" s="30">
        <v>0</v>
      </c>
      <c r="LL109" s="30">
        <v>0</v>
      </c>
      <c r="LM109" s="30">
        <v>1090055</v>
      </c>
      <c r="LN109" s="30">
        <v>44656170</v>
      </c>
      <c r="LO109" s="30">
        <v>42988158</v>
      </c>
      <c r="LP109" s="30">
        <v>1692723</v>
      </c>
      <c r="LQ109" s="30">
        <v>124740066</v>
      </c>
      <c r="LR109" s="31">
        <v>1354253</v>
      </c>
      <c r="LS109" s="31">
        <v>115258524</v>
      </c>
      <c r="LT109" s="31">
        <v>0</v>
      </c>
      <c r="LU109" s="31">
        <v>161452478</v>
      </c>
      <c r="LV109" s="31">
        <v>354459</v>
      </c>
      <c r="LW109" s="31">
        <v>4416182</v>
      </c>
      <c r="LX109" s="31">
        <v>1733116</v>
      </c>
      <c r="LY109" s="31">
        <v>0</v>
      </c>
      <c r="LZ109" s="31">
        <v>19323874</v>
      </c>
      <c r="MA109" s="31">
        <v>0</v>
      </c>
      <c r="MB109" s="31">
        <v>26112990</v>
      </c>
      <c r="MC109" s="31">
        <v>0</v>
      </c>
      <c r="MD109" s="31">
        <v>3129126</v>
      </c>
      <c r="ME109" s="31">
        <v>87834864</v>
      </c>
      <c r="MF109" s="31">
        <v>25976239</v>
      </c>
      <c r="MG109" s="31">
        <v>25543348</v>
      </c>
      <c r="MH109" s="31">
        <v>0</v>
      </c>
      <c r="MI109" s="31">
        <v>0</v>
      </c>
      <c r="MJ109" s="31">
        <v>5869925</v>
      </c>
      <c r="MK109" s="31">
        <v>0</v>
      </c>
      <c r="ML109" s="31">
        <v>0</v>
      </c>
      <c r="MM109" s="31">
        <v>0</v>
      </c>
      <c r="MN109" s="31">
        <v>0</v>
      </c>
      <c r="MO109" s="31">
        <v>0</v>
      </c>
      <c r="MP109" s="31">
        <v>0</v>
      </c>
      <c r="MQ109" s="30">
        <v>16069599</v>
      </c>
      <c r="MR109" s="30">
        <v>0</v>
      </c>
      <c r="MS109" s="30">
        <v>2976009889</v>
      </c>
      <c r="MT109" s="30">
        <v>337794409</v>
      </c>
      <c r="MU109" s="30">
        <v>185958778</v>
      </c>
      <c r="MV109" s="30">
        <v>0</v>
      </c>
      <c r="MW109" s="30">
        <v>0</v>
      </c>
      <c r="MX109" s="30">
        <v>0</v>
      </c>
      <c r="MY109" s="30">
        <v>0</v>
      </c>
      <c r="MZ109" s="30">
        <v>0</v>
      </c>
      <c r="NA109" s="30">
        <v>0</v>
      </c>
      <c r="NB109" s="30">
        <v>0</v>
      </c>
      <c r="NC109" s="30">
        <v>0</v>
      </c>
      <c r="ND109" s="30">
        <v>0</v>
      </c>
      <c r="NE109" s="30">
        <v>0</v>
      </c>
      <c r="NF109" s="30">
        <v>0</v>
      </c>
      <c r="NG109" s="30">
        <v>185958778</v>
      </c>
      <c r="NH109" s="30">
        <v>0</v>
      </c>
      <c r="NI109" s="30">
        <v>0</v>
      </c>
      <c r="NJ109" s="30">
        <v>0</v>
      </c>
      <c r="NK109" s="30">
        <v>0</v>
      </c>
      <c r="NL109" s="30">
        <v>0</v>
      </c>
      <c r="NM109" s="30">
        <v>151835631</v>
      </c>
      <c r="NN109" s="30">
        <v>0</v>
      </c>
      <c r="NO109" s="30">
        <v>0</v>
      </c>
      <c r="NP109" s="30">
        <v>0</v>
      </c>
      <c r="NQ109" s="30">
        <v>0</v>
      </c>
      <c r="NR109" s="30">
        <v>0</v>
      </c>
      <c r="NS109" s="30">
        <v>0</v>
      </c>
      <c r="NT109" s="30">
        <v>151835631</v>
      </c>
      <c r="NU109" s="30">
        <v>151835631</v>
      </c>
      <c r="NV109" s="30">
        <v>0</v>
      </c>
      <c r="NW109" s="30">
        <v>0</v>
      </c>
      <c r="NX109" s="30">
        <v>0</v>
      </c>
      <c r="NY109" s="30">
        <v>0</v>
      </c>
      <c r="NZ109" s="30">
        <v>0</v>
      </c>
      <c r="OA109" s="30">
        <v>1345768465</v>
      </c>
      <c r="OB109" s="30">
        <v>1342469030</v>
      </c>
      <c r="OC109" s="30">
        <v>0</v>
      </c>
      <c r="OD109" s="30">
        <v>0</v>
      </c>
      <c r="OE109" s="30">
        <v>0</v>
      </c>
      <c r="OF109" s="30">
        <v>1342469030</v>
      </c>
      <c r="OG109" s="30">
        <v>0</v>
      </c>
      <c r="OH109" s="30">
        <v>1342469030</v>
      </c>
      <c r="OI109" s="30">
        <v>0</v>
      </c>
      <c r="OJ109" s="30">
        <v>3299435</v>
      </c>
      <c r="OK109" s="30">
        <v>0</v>
      </c>
      <c r="OL109" s="30">
        <v>0</v>
      </c>
      <c r="OM109" s="30">
        <v>0</v>
      </c>
      <c r="ON109" s="30">
        <v>0</v>
      </c>
      <c r="OO109" s="30">
        <v>3299435</v>
      </c>
      <c r="OP109" s="30">
        <v>3299435</v>
      </c>
      <c r="OQ109" s="30">
        <v>0</v>
      </c>
      <c r="OR109" s="30">
        <v>0</v>
      </c>
      <c r="OS109" s="30">
        <v>1093900504</v>
      </c>
      <c r="OT109" s="30">
        <v>1047848369</v>
      </c>
      <c r="OU109" s="30">
        <v>1047848369</v>
      </c>
      <c r="OV109" s="30">
        <v>0</v>
      </c>
      <c r="OW109" s="30">
        <v>1047848369</v>
      </c>
      <c r="OX109" s="30">
        <v>0</v>
      </c>
      <c r="OY109" s="30">
        <v>0</v>
      </c>
      <c r="OZ109" s="30">
        <v>46052135</v>
      </c>
      <c r="PA109" s="30">
        <v>0</v>
      </c>
      <c r="PB109" s="30">
        <v>0</v>
      </c>
      <c r="PC109" s="30">
        <v>0</v>
      </c>
      <c r="PD109" s="30">
        <v>0</v>
      </c>
      <c r="PE109" s="30">
        <v>0</v>
      </c>
      <c r="PF109" s="30">
        <v>0</v>
      </c>
      <c r="PG109" s="30">
        <v>0</v>
      </c>
      <c r="PH109" s="30">
        <v>0</v>
      </c>
      <c r="PI109" s="30">
        <v>0</v>
      </c>
      <c r="PJ109" s="30">
        <v>0</v>
      </c>
      <c r="PK109" s="30">
        <v>0</v>
      </c>
      <c r="PL109" s="30">
        <v>0</v>
      </c>
      <c r="PM109" s="30">
        <v>46052135</v>
      </c>
      <c r="PN109" s="30">
        <v>46052135</v>
      </c>
      <c r="PO109" s="30">
        <v>0</v>
      </c>
      <c r="PP109" s="30">
        <v>0</v>
      </c>
      <c r="PQ109" s="30">
        <v>0</v>
      </c>
      <c r="PR109" s="30">
        <v>0</v>
      </c>
      <c r="PS109" s="30">
        <v>0</v>
      </c>
      <c r="PT109" s="30">
        <f t="shared" si="41"/>
        <v>198546511</v>
      </c>
      <c r="PU109" s="30">
        <v>198546511</v>
      </c>
      <c r="PV109" s="30">
        <v>0</v>
      </c>
      <c r="PW109" s="30">
        <v>0</v>
      </c>
      <c r="PX109" s="30">
        <v>0</v>
      </c>
      <c r="PY109" s="30">
        <v>0</v>
      </c>
      <c r="PZ109" s="30">
        <v>0</v>
      </c>
      <c r="QA109" s="30">
        <v>0</v>
      </c>
      <c r="QB109" s="30">
        <v>0</v>
      </c>
      <c r="QC109" s="30">
        <v>0</v>
      </c>
      <c r="QD109" s="30">
        <v>0</v>
      </c>
      <c r="QE109" s="30">
        <v>0</v>
      </c>
      <c r="QF109" s="30">
        <v>0</v>
      </c>
      <c r="QG109" s="30">
        <v>0</v>
      </c>
      <c r="QH109" s="30">
        <v>0</v>
      </c>
      <c r="QI109" s="30">
        <v>0</v>
      </c>
      <c r="QJ109" s="30">
        <v>0</v>
      </c>
      <c r="QK109" s="30">
        <v>0</v>
      </c>
      <c r="QL109" s="30">
        <v>442984991</v>
      </c>
      <c r="QM109" s="30">
        <v>0</v>
      </c>
      <c r="QN109" s="30">
        <v>0</v>
      </c>
      <c r="QO109" s="30">
        <v>117122384574</v>
      </c>
      <c r="QP109" s="30">
        <v>23022159100</v>
      </c>
      <c r="QQ109" s="30">
        <v>111178891</v>
      </c>
      <c r="QR109" s="30">
        <v>19538329</v>
      </c>
      <c r="QS109" s="30">
        <v>91640562</v>
      </c>
      <c r="QT109" s="30">
        <v>0</v>
      </c>
      <c r="QU109" s="30">
        <v>0</v>
      </c>
      <c r="QV109" s="30">
        <v>0</v>
      </c>
      <c r="QW109" s="30">
        <v>487167837</v>
      </c>
      <c r="QX109" s="30">
        <v>484317837</v>
      </c>
      <c r="QY109" s="30">
        <v>2850000</v>
      </c>
      <c r="QZ109" s="30">
        <v>22423812372</v>
      </c>
      <c r="RA109" s="30">
        <v>0</v>
      </c>
      <c r="RB109" s="30">
        <v>0</v>
      </c>
      <c r="RC109" s="30">
        <v>0</v>
      </c>
      <c r="RD109" s="30">
        <v>0</v>
      </c>
      <c r="RE109" s="30">
        <v>0</v>
      </c>
      <c r="RF109" s="30">
        <v>0</v>
      </c>
      <c r="RG109" s="30">
        <v>0</v>
      </c>
      <c r="RH109" s="30">
        <v>0</v>
      </c>
      <c r="RI109" s="30">
        <v>94100225474</v>
      </c>
      <c r="RJ109" s="30">
        <v>5630872474</v>
      </c>
      <c r="RK109" s="30">
        <v>5630872474</v>
      </c>
      <c r="RL109" s="30">
        <v>3032028357</v>
      </c>
      <c r="RM109" s="30">
        <v>271282844</v>
      </c>
      <c r="RN109" s="30">
        <v>118090188</v>
      </c>
      <c r="RO109" s="30">
        <v>605090</v>
      </c>
      <c r="RP109" s="30">
        <v>0</v>
      </c>
      <c r="RQ109" s="30">
        <v>0</v>
      </c>
      <c r="RR109" s="30">
        <v>0</v>
      </c>
      <c r="RS109" s="30">
        <v>0</v>
      </c>
      <c r="RT109" s="30">
        <v>0</v>
      </c>
      <c r="RU109" s="30">
        <v>0</v>
      </c>
      <c r="RV109" s="30">
        <v>2628041</v>
      </c>
      <c r="RW109" s="30">
        <v>448593</v>
      </c>
      <c r="RX109" s="30">
        <v>0</v>
      </c>
      <c r="RY109" s="30">
        <v>0</v>
      </c>
      <c r="RZ109" s="30">
        <v>0</v>
      </c>
      <c r="SA109" s="30">
        <v>0</v>
      </c>
      <c r="SB109" s="30">
        <v>0</v>
      </c>
      <c r="SC109" s="30">
        <v>0</v>
      </c>
      <c r="SD109" s="30">
        <v>0</v>
      </c>
      <c r="SE109" s="30">
        <v>0</v>
      </c>
      <c r="SF109" s="30">
        <v>0</v>
      </c>
      <c r="SG109" s="30">
        <v>98286</v>
      </c>
      <c r="SH109" s="30">
        <v>34338965</v>
      </c>
      <c r="SI109" s="30">
        <v>0</v>
      </c>
      <c r="SJ109" s="30">
        <v>0</v>
      </c>
      <c r="SK109" s="30">
        <v>2113517967</v>
      </c>
      <c r="SL109" s="30">
        <v>2113517967</v>
      </c>
      <c r="SM109" s="30">
        <v>0</v>
      </c>
      <c r="SN109" s="30">
        <v>0</v>
      </c>
      <c r="SO109" s="30">
        <v>0</v>
      </c>
      <c r="SP109" s="30">
        <v>0</v>
      </c>
      <c r="SQ109" s="30">
        <v>0</v>
      </c>
      <c r="SR109" s="30">
        <v>0</v>
      </c>
      <c r="SS109" s="30">
        <v>44385256</v>
      </c>
      <c r="ST109" s="30">
        <v>0</v>
      </c>
      <c r="SU109" s="30">
        <v>0</v>
      </c>
      <c r="SV109" s="30">
        <v>0</v>
      </c>
      <c r="SW109" s="30">
        <v>0</v>
      </c>
      <c r="SX109" s="30">
        <v>0</v>
      </c>
      <c r="SY109" s="30">
        <v>0</v>
      </c>
      <c r="SZ109" s="30">
        <v>0</v>
      </c>
      <c r="TA109" s="30">
        <v>0</v>
      </c>
      <c r="TB109" s="30">
        <v>0</v>
      </c>
      <c r="TC109" s="30">
        <v>0</v>
      </c>
      <c r="TD109" s="30">
        <v>0</v>
      </c>
      <c r="TE109" s="30">
        <v>0</v>
      </c>
      <c r="TF109" s="30">
        <v>0</v>
      </c>
      <c r="TG109" s="30">
        <v>0</v>
      </c>
      <c r="TH109" s="30">
        <v>0</v>
      </c>
      <c r="TI109" s="30">
        <f t="shared" si="42"/>
        <v>389978122</v>
      </c>
      <c r="TJ109" s="30">
        <f t="shared" si="31"/>
        <v>88435017570</v>
      </c>
      <c r="TK109" s="30">
        <v>88435017570</v>
      </c>
      <c r="TL109" s="30">
        <v>0</v>
      </c>
      <c r="TM109" s="30">
        <v>0</v>
      </c>
      <c r="TN109" s="30">
        <v>0</v>
      </c>
      <c r="TO109" s="30">
        <v>0</v>
      </c>
      <c r="TP109" s="30">
        <v>0</v>
      </c>
      <c r="TQ109" s="30">
        <v>0</v>
      </c>
      <c r="TR109" s="30">
        <v>0</v>
      </c>
      <c r="TS109" s="30">
        <v>88435017570</v>
      </c>
      <c r="TT109" s="30">
        <v>0</v>
      </c>
      <c r="TU109" s="30">
        <v>34335430</v>
      </c>
      <c r="TV109" s="30">
        <v>0</v>
      </c>
      <c r="TW109" s="30">
        <v>18253083</v>
      </c>
      <c r="TX109" s="30">
        <v>0</v>
      </c>
      <c r="TY109" s="30">
        <v>16082347</v>
      </c>
      <c r="TZ109" s="30">
        <v>0</v>
      </c>
      <c r="UA109" s="30">
        <v>0</v>
      </c>
      <c r="UB109" s="30">
        <v>0</v>
      </c>
      <c r="UC109" s="30">
        <v>0</v>
      </c>
      <c r="UD109" s="30">
        <v>0</v>
      </c>
      <c r="UE109" s="30">
        <v>0</v>
      </c>
      <c r="UF109" s="30">
        <v>0</v>
      </c>
      <c r="UG109" s="30">
        <v>310093306689</v>
      </c>
      <c r="UH109" s="1">
        <v>3684766074523</v>
      </c>
      <c r="UI109" s="1">
        <f>UH109-SUM($UG$100:UG109)</f>
        <v>0</v>
      </c>
    </row>
    <row r="110" spans="2:555">
      <c r="B110" s="58">
        <v>41579</v>
      </c>
      <c r="C110" s="30">
        <v>217652160133</v>
      </c>
      <c r="D110" s="30">
        <v>96929387279.000122</v>
      </c>
      <c r="E110" s="30">
        <v>83800608672.000122</v>
      </c>
      <c r="F110" s="30">
        <v>4710360</v>
      </c>
      <c r="G110" s="30">
        <v>1448040</v>
      </c>
      <c r="H110" s="30">
        <v>45515137093</v>
      </c>
      <c r="I110" s="30">
        <v>39402454181.390503</v>
      </c>
      <c r="J110" s="30">
        <v>5657531540.9594955</v>
      </c>
      <c r="K110" s="30">
        <v>455151370.6500001</v>
      </c>
      <c r="L110" s="30">
        <v>2610682444</v>
      </c>
      <c r="M110" s="30">
        <v>29492463553</v>
      </c>
      <c r="N110" s="30">
        <v>29197538917.059998</v>
      </c>
      <c r="O110" s="30">
        <v>294924635.94000006</v>
      </c>
      <c r="P110" s="30">
        <v>850635045</v>
      </c>
      <c r="Q110" s="30">
        <v>2929362126</v>
      </c>
      <c r="R110" s="30">
        <v>2396170011</v>
      </c>
      <c r="S110" s="30">
        <v>13128778607</v>
      </c>
      <c r="T110" s="30">
        <v>3468972000</v>
      </c>
      <c r="U110" s="30">
        <v>4081139000</v>
      </c>
      <c r="V110" s="30">
        <v>7550111000</v>
      </c>
      <c r="W110" s="30">
        <v>51219530</v>
      </c>
      <c r="X110" s="30">
        <v>914559052</v>
      </c>
      <c r="Y110" s="30">
        <v>140486610</v>
      </c>
      <c r="Z110" s="30">
        <v>0</v>
      </c>
      <c r="AA110" s="30">
        <v>0</v>
      </c>
      <c r="AB110" s="30">
        <v>149172773</v>
      </c>
      <c r="AC110" s="30">
        <v>13938010</v>
      </c>
      <c r="AD110" s="30">
        <v>3622235181</v>
      </c>
      <c r="AE110" s="30">
        <v>687056451</v>
      </c>
      <c r="AF110" s="30">
        <v>527547258</v>
      </c>
      <c r="AG110" s="30">
        <v>159509193</v>
      </c>
      <c r="AH110" s="30">
        <v>0</v>
      </c>
      <c r="AI110" s="30">
        <v>120722772854</v>
      </c>
      <c r="AJ110" s="30">
        <v>459903639</v>
      </c>
      <c r="AK110" s="30">
        <v>98383336</v>
      </c>
      <c r="AL110" s="30">
        <v>546303</v>
      </c>
      <c r="AM110" s="30">
        <v>360974000</v>
      </c>
      <c r="AN110" s="30">
        <v>0</v>
      </c>
      <c r="AO110" s="30">
        <v>2415093379</v>
      </c>
      <c r="AP110" s="30">
        <v>2359605883</v>
      </c>
      <c r="AQ110" s="30">
        <v>99746</v>
      </c>
      <c r="AR110" s="30">
        <v>15928974</v>
      </c>
      <c r="AS110" s="30">
        <v>94780</v>
      </c>
      <c r="AT110" s="30">
        <v>39363996</v>
      </c>
      <c r="AU110" s="30">
        <v>0</v>
      </c>
      <c r="AV110" s="30">
        <v>0</v>
      </c>
      <c r="AW110" s="30">
        <v>0</v>
      </c>
      <c r="AX110" s="30">
        <v>0</v>
      </c>
      <c r="AY110" s="30">
        <v>0</v>
      </c>
      <c r="AZ110" s="30">
        <v>0</v>
      </c>
      <c r="BA110" s="30">
        <v>0</v>
      </c>
      <c r="BB110" s="30">
        <v>0</v>
      </c>
      <c r="BC110" s="30">
        <v>0</v>
      </c>
      <c r="BD110" s="30">
        <v>4903006203</v>
      </c>
      <c r="BE110" s="30">
        <v>736781</v>
      </c>
      <c r="BF110" s="30">
        <v>3008561505</v>
      </c>
      <c r="BG110" s="30">
        <v>1020151976</v>
      </c>
      <c r="BH110" s="30">
        <v>57183</v>
      </c>
      <c r="BI110" s="30">
        <v>36460</v>
      </c>
      <c r="BJ110" s="30">
        <v>0</v>
      </c>
      <c r="BK110" s="30">
        <v>33635174</v>
      </c>
      <c r="BL110" s="30">
        <v>5782599</v>
      </c>
      <c r="BM110" s="30">
        <v>0</v>
      </c>
      <c r="BN110" s="30">
        <v>11456615</v>
      </c>
      <c r="BO110" s="30">
        <v>6153778</v>
      </c>
      <c r="BP110" s="30">
        <v>0</v>
      </c>
      <c r="BQ110" s="30">
        <v>0</v>
      </c>
      <c r="BR110" s="30">
        <v>262501469</v>
      </c>
      <c r="BS110" s="30">
        <v>553932663</v>
      </c>
      <c r="BT110" s="30">
        <v>135084104</v>
      </c>
      <c r="BU110" s="30">
        <v>3814745</v>
      </c>
      <c r="BV110" s="30">
        <v>0</v>
      </c>
      <c r="BW110" s="30">
        <v>0</v>
      </c>
      <c r="BX110" s="30">
        <v>0</v>
      </c>
      <c r="BY110" s="30">
        <v>131269359</v>
      </c>
      <c r="BZ110" s="30">
        <v>0</v>
      </c>
      <c r="CA110" s="30">
        <v>0</v>
      </c>
      <c r="CB110" s="30">
        <v>0</v>
      </c>
      <c r="CC110" s="30">
        <v>4951395833</v>
      </c>
      <c r="CD110" s="30">
        <v>0</v>
      </c>
      <c r="CE110" s="30">
        <v>5062234682</v>
      </c>
      <c r="CF110" s="30">
        <v>161587928</v>
      </c>
      <c r="CG110" s="30">
        <v>2641179738</v>
      </c>
      <c r="CH110" s="30">
        <v>150303974</v>
      </c>
      <c r="CI110" s="30">
        <v>18043081</v>
      </c>
      <c r="CJ110" s="30">
        <v>1328891</v>
      </c>
      <c r="CK110" s="30">
        <v>8307056</v>
      </c>
      <c r="CL110" s="30">
        <v>3528737</v>
      </c>
      <c r="CM110" s="30">
        <v>1362504</v>
      </c>
      <c r="CN110" s="30">
        <v>669666</v>
      </c>
      <c r="CO110" s="30">
        <v>211567</v>
      </c>
      <c r="CP110" s="30">
        <v>2634660</v>
      </c>
      <c r="CQ110" s="30">
        <v>0</v>
      </c>
      <c r="CR110" s="30">
        <v>0</v>
      </c>
      <c r="CS110" s="30">
        <v>2030946620</v>
      </c>
      <c r="CT110" s="30">
        <v>644182038</v>
      </c>
      <c r="CU110" s="30">
        <v>0</v>
      </c>
      <c r="CV110" s="30">
        <v>36145185</v>
      </c>
      <c r="CW110" s="30">
        <v>14095394</v>
      </c>
      <c r="CX110" s="30">
        <v>976327</v>
      </c>
      <c r="CY110" s="30">
        <v>0</v>
      </c>
      <c r="CZ110" s="30">
        <v>1309685677</v>
      </c>
      <c r="DA110" s="30">
        <v>1160837606</v>
      </c>
      <c r="DB110" s="30">
        <v>126259871</v>
      </c>
      <c r="DC110" s="30">
        <v>0</v>
      </c>
      <c r="DD110" s="30">
        <v>22588200</v>
      </c>
      <c r="DE110" s="30">
        <v>0</v>
      </c>
      <c r="DF110" s="30">
        <v>16005868</v>
      </c>
      <c r="DG110" s="30">
        <v>9856131</v>
      </c>
      <c r="DH110" s="30">
        <v>25682908</v>
      </c>
      <c r="DI110" s="30">
        <v>1770026</v>
      </c>
      <c r="DJ110" s="30">
        <v>0</v>
      </c>
      <c r="DK110" s="30">
        <v>1770026</v>
      </c>
      <c r="DL110" s="30">
        <v>0</v>
      </c>
      <c r="DM110" s="30">
        <v>494440111</v>
      </c>
      <c r="DN110" s="30">
        <v>-27141214</v>
      </c>
      <c r="DO110" s="30">
        <v>32193004</v>
      </c>
      <c r="DP110" s="30">
        <v>24482379</v>
      </c>
      <c r="DQ110" s="30">
        <v>7710625</v>
      </c>
      <c r="DR110" s="30">
        <v>459863772</v>
      </c>
      <c r="DS110" s="30">
        <v>18673735</v>
      </c>
      <c r="DT110" s="30">
        <v>17647608</v>
      </c>
      <c r="DU110" s="30">
        <v>989665</v>
      </c>
      <c r="DV110" s="30">
        <v>36462</v>
      </c>
      <c r="DW110" s="30">
        <v>9306100</v>
      </c>
      <c r="DX110" s="30">
        <v>3299600</v>
      </c>
      <c r="DY110" s="30">
        <v>0</v>
      </c>
      <c r="DZ110" s="30">
        <v>0</v>
      </c>
      <c r="EA110" s="30">
        <v>6006500</v>
      </c>
      <c r="EB110" s="30">
        <v>0</v>
      </c>
      <c r="EC110" s="30">
        <v>6439791</v>
      </c>
      <c r="ED110" s="30">
        <v>213581</v>
      </c>
      <c r="EE110" s="30">
        <v>6219200</v>
      </c>
      <c r="EF110" s="30">
        <v>7010</v>
      </c>
      <c r="EG110" s="30">
        <v>71496619</v>
      </c>
      <c r="EH110" s="30">
        <v>71050300</v>
      </c>
      <c r="EI110" s="30">
        <v>426914</v>
      </c>
      <c r="EJ110" s="30">
        <v>19405</v>
      </c>
      <c r="EK110" s="30">
        <v>50958055</v>
      </c>
      <c r="EL110" s="30">
        <v>38810</v>
      </c>
      <c r="EM110" s="30">
        <v>562751</v>
      </c>
      <c r="EN110" s="30">
        <v>29592930</v>
      </c>
      <c r="EO110" s="30">
        <v>1358364</v>
      </c>
      <c r="EP110" s="30">
        <v>232862</v>
      </c>
      <c r="EQ110" s="30">
        <v>0</v>
      </c>
      <c r="ER110" s="30">
        <v>77621</v>
      </c>
      <c r="ES110" s="30">
        <v>698587</v>
      </c>
      <c r="ET110" s="30">
        <v>349294</v>
      </c>
      <c r="EU110" s="30">
        <v>4133308</v>
      </c>
      <c r="EV110" s="30">
        <v>1564220</v>
      </c>
      <c r="EW110" s="30">
        <v>36792260</v>
      </c>
      <c r="EX110" s="30">
        <v>0</v>
      </c>
      <c r="EY110" s="30">
        <v>834424</v>
      </c>
      <c r="EZ110" s="30">
        <v>30136276</v>
      </c>
      <c r="FA110" s="30">
        <v>5821560</v>
      </c>
      <c r="FB110" s="30">
        <v>0</v>
      </c>
      <c r="FC110" s="30">
        <v>135960</v>
      </c>
      <c r="FD110" s="30">
        <v>0</v>
      </c>
      <c r="FE110" s="30">
        <v>0</v>
      </c>
      <c r="FF110" s="30">
        <v>228810869</v>
      </c>
      <c r="FG110" s="30">
        <v>29524549</v>
      </c>
      <c r="FH110" s="30">
        <v>1280744</v>
      </c>
      <c r="FI110" s="30">
        <v>17482200</v>
      </c>
      <c r="FJ110" s="30">
        <v>8976327</v>
      </c>
      <c r="FK110" s="30">
        <v>2057075</v>
      </c>
      <c r="FL110" s="30">
        <v>0</v>
      </c>
      <c r="FM110" s="30">
        <v>0</v>
      </c>
      <c r="FN110" s="30">
        <v>0</v>
      </c>
      <c r="FO110" s="30">
        <v>6919252</v>
      </c>
      <c r="FP110" s="30">
        <v>1785278</v>
      </c>
      <c r="FQ110" s="30">
        <v>0</v>
      </c>
      <c r="FR110" s="30">
        <v>351313561</v>
      </c>
      <c r="FS110" s="30">
        <v>262310646</v>
      </c>
      <c r="FT110" s="30">
        <v>149432</v>
      </c>
      <c r="FU110" s="30">
        <v>119372743</v>
      </c>
      <c r="FV110" s="30">
        <v>33891429</v>
      </c>
      <c r="FW110" s="30">
        <v>14347797</v>
      </c>
      <c r="FX110" s="30">
        <v>19543632</v>
      </c>
      <c r="FY110" s="30">
        <v>0</v>
      </c>
      <c r="FZ110" s="30">
        <v>97026</v>
      </c>
      <c r="GA110" s="30">
        <v>97206516</v>
      </c>
      <c r="GB110" s="30">
        <v>11593500</v>
      </c>
      <c r="GC110" s="30">
        <v>3975880</v>
      </c>
      <c r="GD110" s="30">
        <v>0</v>
      </c>
      <c r="GE110" s="30">
        <v>3975880</v>
      </c>
      <c r="GF110" s="30">
        <v>0</v>
      </c>
      <c r="GG110" s="30">
        <v>66123</v>
      </c>
      <c r="GH110" s="30">
        <v>5978600</v>
      </c>
      <c r="GI110" s="30">
        <v>40210312</v>
      </c>
      <c r="GJ110" s="30">
        <v>40210312</v>
      </c>
      <c r="GK110" s="30">
        <v>0</v>
      </c>
      <c r="GL110" s="30">
        <v>38772000</v>
      </c>
      <c r="GM110" s="30">
        <v>5820216</v>
      </c>
      <c r="GN110" s="30">
        <v>1683000</v>
      </c>
      <c r="GO110" s="30">
        <v>0</v>
      </c>
      <c r="GP110" s="30">
        <v>0</v>
      </c>
      <c r="GQ110" s="30">
        <v>21079540</v>
      </c>
      <c r="GR110" s="30">
        <v>55024</v>
      </c>
      <c r="GS110" s="30">
        <v>0</v>
      </c>
      <c r="GT110" s="30">
        <v>10134220</v>
      </c>
      <c r="GU110" s="30">
        <v>17683700240</v>
      </c>
      <c r="GV110" s="30">
        <v>0</v>
      </c>
      <c r="GW110" s="30">
        <v>0</v>
      </c>
      <c r="GX110" s="30">
        <v>0</v>
      </c>
      <c r="GY110" s="30">
        <v>0</v>
      </c>
      <c r="GZ110" s="30">
        <v>4454746911</v>
      </c>
      <c r="HA110" s="30">
        <v>0</v>
      </c>
      <c r="HB110" s="30">
        <v>13226235350</v>
      </c>
      <c r="HC110" s="30">
        <v>0</v>
      </c>
      <c r="HD110" s="30">
        <v>0</v>
      </c>
      <c r="HE110" s="30">
        <v>2717979</v>
      </c>
      <c r="HF110" s="30">
        <v>0</v>
      </c>
      <c r="HG110" s="30">
        <v>0</v>
      </c>
      <c r="HH110" s="30">
        <f t="shared" si="34"/>
        <v>4121976950</v>
      </c>
      <c r="HI110" s="30">
        <f t="shared" si="35"/>
        <v>332769961</v>
      </c>
      <c r="HJ110" s="30">
        <v>4121976950</v>
      </c>
      <c r="HK110" s="30">
        <v>332769961</v>
      </c>
      <c r="HL110" s="30">
        <v>0</v>
      </c>
      <c r="HM110" s="30">
        <v>0</v>
      </c>
      <c r="HN110" s="30">
        <v>0</v>
      </c>
      <c r="HO110" s="30">
        <v>0</v>
      </c>
      <c r="HP110" s="30">
        <v>34490433</v>
      </c>
      <c r="HQ110" s="30">
        <v>3864050</v>
      </c>
      <c r="HR110" s="30">
        <v>7584385</v>
      </c>
      <c r="HS110" s="30">
        <v>23041998</v>
      </c>
      <c r="HT110" s="30">
        <v>0</v>
      </c>
      <c r="HU110" s="30">
        <v>0</v>
      </c>
      <c r="HV110" s="30">
        <v>0</v>
      </c>
      <c r="HW110" s="30">
        <v>0</v>
      </c>
      <c r="HX110" s="30">
        <f t="shared" si="36"/>
        <v>4121976950</v>
      </c>
      <c r="HY110" s="30">
        <f t="shared" si="37"/>
        <v>332769961</v>
      </c>
      <c r="HZ110" s="30">
        <v>84258147402</v>
      </c>
      <c r="IA110" s="30">
        <v>81354132108</v>
      </c>
      <c r="IB110" s="30">
        <v>81037503568</v>
      </c>
      <c r="IC110" s="30">
        <v>0</v>
      </c>
      <c r="ID110" s="30">
        <v>0</v>
      </c>
      <c r="IE110" s="30">
        <v>0</v>
      </c>
      <c r="IF110" s="30">
        <v>0</v>
      </c>
      <c r="IG110" s="30">
        <v>65509090607</v>
      </c>
      <c r="IH110" s="30">
        <v>64235535570</v>
      </c>
      <c r="II110" s="30">
        <v>0</v>
      </c>
      <c r="IJ110" s="30">
        <v>1273555037</v>
      </c>
      <c r="IK110" s="30">
        <v>0</v>
      </c>
      <c r="IL110" s="30">
        <v>3887431035</v>
      </c>
      <c r="IM110" s="30">
        <v>1896854846</v>
      </c>
      <c r="IN110" s="30">
        <v>345549425</v>
      </c>
      <c r="IO110" s="30">
        <v>259162069</v>
      </c>
      <c r="IP110" s="30">
        <v>3282719541</v>
      </c>
      <c r="IQ110" s="30">
        <v>0</v>
      </c>
      <c r="IR110" s="30">
        <v>0</v>
      </c>
      <c r="IS110" s="30">
        <v>0</v>
      </c>
      <c r="IT110" s="30">
        <v>0</v>
      </c>
      <c r="IU110" s="30">
        <v>0</v>
      </c>
      <c r="IV110" s="30">
        <v>211243074</v>
      </c>
      <c r="IW110" s="30">
        <v>0</v>
      </c>
      <c r="IX110" s="30">
        <v>9532884006</v>
      </c>
      <c r="IY110" s="30">
        <v>0</v>
      </c>
      <c r="IZ110" s="30">
        <v>0</v>
      </c>
      <c r="JA110" s="30">
        <v>0</v>
      </c>
      <c r="JB110" s="30">
        <v>0</v>
      </c>
      <c r="JC110" s="30">
        <v>0</v>
      </c>
      <c r="JD110" s="30">
        <v>0</v>
      </c>
      <c r="JE110" s="30">
        <v>0</v>
      </c>
      <c r="JF110" s="30">
        <v>0</v>
      </c>
      <c r="JG110" s="30">
        <v>0</v>
      </c>
      <c r="JH110" s="30">
        <v>0</v>
      </c>
      <c r="JI110" s="30">
        <v>0</v>
      </c>
      <c r="JJ110" s="43">
        <v>0</v>
      </c>
      <c r="JK110" s="43">
        <v>0</v>
      </c>
      <c r="JL110" s="43"/>
      <c r="JM110" s="30">
        <v>316628540</v>
      </c>
      <c r="JN110" s="30">
        <v>0</v>
      </c>
      <c r="JO110" s="30">
        <v>316628540</v>
      </c>
      <c r="JP110" s="30">
        <v>387738264</v>
      </c>
      <c r="JQ110" s="30">
        <v>39497564</v>
      </c>
      <c r="JR110" s="30">
        <v>348240700</v>
      </c>
      <c r="JS110" s="30">
        <v>0</v>
      </c>
      <c r="JT110" s="30">
        <v>0</v>
      </c>
      <c r="JU110" s="30">
        <v>0</v>
      </c>
      <c r="JV110" s="30">
        <v>0</v>
      </c>
      <c r="JW110" s="30">
        <v>0</v>
      </c>
      <c r="JX110" s="30">
        <v>0</v>
      </c>
      <c r="JY110" s="30">
        <v>0</v>
      </c>
      <c r="JZ110" s="30">
        <v>0</v>
      </c>
      <c r="KA110" s="30">
        <v>0</v>
      </c>
      <c r="KB110" s="30">
        <v>0</v>
      </c>
      <c r="KC110" s="30">
        <v>0</v>
      </c>
      <c r="KD110" s="30">
        <v>0</v>
      </c>
      <c r="KE110" s="30">
        <v>0</v>
      </c>
      <c r="KF110" s="30">
        <v>0</v>
      </c>
      <c r="KG110" s="30">
        <v>0</v>
      </c>
      <c r="KH110" s="30">
        <v>0</v>
      </c>
      <c r="KI110" s="30">
        <v>0</v>
      </c>
      <c r="KJ110" s="30">
        <v>0</v>
      </c>
      <c r="KK110" s="30">
        <v>0</v>
      </c>
      <c r="KL110" s="30">
        <v>0</v>
      </c>
      <c r="KM110" s="30">
        <v>2516277030</v>
      </c>
      <c r="KN110" s="30">
        <v>1224226249</v>
      </c>
      <c r="KO110" s="30">
        <v>29161016</v>
      </c>
      <c r="KP110" s="30">
        <v>0</v>
      </c>
      <c r="KQ110" s="30">
        <v>0</v>
      </c>
      <c r="KR110" s="30">
        <v>0</v>
      </c>
      <c r="KS110" s="30">
        <v>2173544</v>
      </c>
      <c r="KT110" s="30">
        <v>3520500</v>
      </c>
      <c r="KU110" s="30">
        <v>0</v>
      </c>
      <c r="KV110" s="30">
        <v>85828139</v>
      </c>
      <c r="KW110" s="30">
        <v>0</v>
      </c>
      <c r="KX110" s="30">
        <v>706941</v>
      </c>
      <c r="KY110" s="30">
        <v>4827764</v>
      </c>
      <c r="KZ110" s="30">
        <v>5206728</v>
      </c>
      <c r="LA110" s="30">
        <v>6628753</v>
      </c>
      <c r="LB110" s="30">
        <v>1801136</v>
      </c>
      <c r="LC110" s="30">
        <v>6552014</v>
      </c>
      <c r="LD110" s="30">
        <v>353200884</v>
      </c>
      <c r="LE110" s="30">
        <v>0</v>
      </c>
      <c r="LF110" s="30">
        <v>5337207</v>
      </c>
      <c r="LG110" s="30">
        <v>0</v>
      </c>
      <c r="LH110" s="30">
        <v>5171512</v>
      </c>
      <c r="LI110" s="30">
        <v>10297715</v>
      </c>
      <c r="LJ110" s="30">
        <v>0</v>
      </c>
      <c r="LK110" s="30">
        <v>0</v>
      </c>
      <c r="LL110" s="30">
        <v>0</v>
      </c>
      <c r="LM110" s="30">
        <v>1090055</v>
      </c>
      <c r="LN110" s="30">
        <v>44656170</v>
      </c>
      <c r="LO110" s="30">
        <v>42988158</v>
      </c>
      <c r="LP110" s="30">
        <v>1692723</v>
      </c>
      <c r="LQ110" s="30">
        <v>124740066</v>
      </c>
      <c r="LR110" s="31">
        <v>1354253</v>
      </c>
      <c r="LS110" s="31">
        <v>115258524</v>
      </c>
      <c r="LT110" s="31">
        <v>0</v>
      </c>
      <c r="LU110" s="31">
        <v>161452478</v>
      </c>
      <c r="LV110" s="31">
        <v>354459</v>
      </c>
      <c r="LW110" s="31">
        <v>4416182</v>
      </c>
      <c r="LX110" s="31">
        <v>866558</v>
      </c>
      <c r="LY110" s="31">
        <v>0</v>
      </c>
      <c r="LZ110" s="31">
        <v>19323874</v>
      </c>
      <c r="MA110" s="31">
        <v>0</v>
      </c>
      <c r="MB110" s="31">
        <v>26112990</v>
      </c>
      <c r="MC110" s="31">
        <v>0</v>
      </c>
      <c r="MD110" s="31">
        <v>1564563</v>
      </c>
      <c r="ME110" s="31">
        <v>87834864</v>
      </c>
      <c r="MF110" s="31">
        <v>25976239</v>
      </c>
      <c r="MG110" s="31">
        <v>25543348</v>
      </c>
      <c r="MH110" s="31">
        <v>0</v>
      </c>
      <c r="MI110" s="31">
        <v>0</v>
      </c>
      <c r="MJ110" s="31">
        <v>5869925</v>
      </c>
      <c r="MK110" s="31">
        <v>80541499</v>
      </c>
      <c r="ML110" s="31">
        <v>0</v>
      </c>
      <c r="MM110" s="31">
        <v>0</v>
      </c>
      <c r="MN110" s="31">
        <v>0</v>
      </c>
      <c r="MO110" s="31">
        <v>0</v>
      </c>
      <c r="MP110" s="31">
        <v>0</v>
      </c>
      <c r="MQ110" s="30">
        <v>6683674</v>
      </c>
      <c r="MR110" s="30">
        <v>0</v>
      </c>
      <c r="MS110" s="30">
        <v>61883071989</v>
      </c>
      <c r="MT110" s="30">
        <v>59426359617</v>
      </c>
      <c r="MU110" s="30">
        <v>59288931527</v>
      </c>
      <c r="MV110" s="30">
        <v>21116784287</v>
      </c>
      <c r="MW110" s="30">
        <v>0</v>
      </c>
      <c r="MX110" s="30">
        <v>0</v>
      </c>
      <c r="MY110" s="30">
        <v>0</v>
      </c>
      <c r="MZ110" s="30">
        <v>22322266741</v>
      </c>
      <c r="NA110" s="30">
        <v>0</v>
      </c>
      <c r="NB110" s="30">
        <v>0</v>
      </c>
      <c r="NC110" s="30">
        <v>0</v>
      </c>
      <c r="ND110" s="30">
        <v>22322266741</v>
      </c>
      <c r="NE110" s="30">
        <v>22322266741</v>
      </c>
      <c r="NF110" s="30">
        <v>0</v>
      </c>
      <c r="NG110" s="30">
        <v>749779819</v>
      </c>
      <c r="NH110" s="30">
        <v>15100100680</v>
      </c>
      <c r="NI110" s="30">
        <v>0</v>
      </c>
      <c r="NJ110" s="30">
        <v>0</v>
      </c>
      <c r="NK110" s="30">
        <v>0</v>
      </c>
      <c r="NL110" s="30">
        <v>0</v>
      </c>
      <c r="NM110" s="30">
        <v>137428090</v>
      </c>
      <c r="NN110" s="30">
        <v>0</v>
      </c>
      <c r="NO110" s="30">
        <v>0</v>
      </c>
      <c r="NP110" s="30">
        <v>0</v>
      </c>
      <c r="NQ110" s="30">
        <v>0</v>
      </c>
      <c r="NR110" s="30">
        <v>0</v>
      </c>
      <c r="NS110" s="30">
        <v>0</v>
      </c>
      <c r="NT110" s="30">
        <v>137428090</v>
      </c>
      <c r="NU110" s="30">
        <v>137428090</v>
      </c>
      <c r="NV110" s="30">
        <v>0</v>
      </c>
      <c r="NW110" s="30">
        <v>0</v>
      </c>
      <c r="NX110" s="30">
        <v>0</v>
      </c>
      <c r="NY110" s="30">
        <v>0</v>
      </c>
      <c r="NZ110" s="30">
        <v>0</v>
      </c>
      <c r="OA110" s="30">
        <v>1345577709</v>
      </c>
      <c r="OB110" s="30">
        <v>1342469030</v>
      </c>
      <c r="OC110" s="30">
        <v>0</v>
      </c>
      <c r="OD110" s="30">
        <v>0</v>
      </c>
      <c r="OE110" s="30">
        <v>0</v>
      </c>
      <c r="OF110" s="30">
        <v>1342469030</v>
      </c>
      <c r="OG110" s="30">
        <v>0</v>
      </c>
      <c r="OH110" s="30">
        <v>1342469030</v>
      </c>
      <c r="OI110" s="30">
        <v>0</v>
      </c>
      <c r="OJ110" s="30">
        <v>3108679</v>
      </c>
      <c r="OK110" s="30">
        <v>0</v>
      </c>
      <c r="OL110" s="30">
        <v>0</v>
      </c>
      <c r="OM110" s="30">
        <v>0</v>
      </c>
      <c r="ON110" s="30">
        <v>0</v>
      </c>
      <c r="OO110" s="30">
        <v>3108679</v>
      </c>
      <c r="OP110" s="30">
        <v>3108679</v>
      </c>
      <c r="OQ110" s="30">
        <v>0</v>
      </c>
      <c r="OR110" s="30">
        <v>0</v>
      </c>
      <c r="OS110" s="30">
        <v>1088463850</v>
      </c>
      <c r="OT110" s="30">
        <v>1047848369</v>
      </c>
      <c r="OU110" s="30">
        <v>1047848369</v>
      </c>
      <c r="OV110" s="30">
        <v>0</v>
      </c>
      <c r="OW110" s="30">
        <v>1047848369</v>
      </c>
      <c r="OX110" s="30">
        <v>0</v>
      </c>
      <c r="OY110" s="30">
        <v>0</v>
      </c>
      <c r="OZ110" s="30">
        <v>40615481</v>
      </c>
      <c r="PA110" s="30">
        <v>0</v>
      </c>
      <c r="PB110" s="30">
        <v>0</v>
      </c>
      <c r="PC110" s="30">
        <v>0</v>
      </c>
      <c r="PD110" s="30">
        <v>0</v>
      </c>
      <c r="PE110" s="30">
        <v>0</v>
      </c>
      <c r="PF110" s="30">
        <v>0</v>
      </c>
      <c r="PG110" s="30">
        <v>0</v>
      </c>
      <c r="PH110" s="30">
        <v>0</v>
      </c>
      <c r="PI110" s="30">
        <v>0</v>
      </c>
      <c r="PJ110" s="30">
        <v>0</v>
      </c>
      <c r="PK110" s="30">
        <v>0</v>
      </c>
      <c r="PL110" s="30">
        <v>0</v>
      </c>
      <c r="PM110" s="30">
        <v>40615481</v>
      </c>
      <c r="PN110" s="30">
        <v>40615481</v>
      </c>
      <c r="PO110" s="30">
        <v>0</v>
      </c>
      <c r="PP110" s="30">
        <v>0</v>
      </c>
      <c r="PQ110" s="30">
        <v>0</v>
      </c>
      <c r="PR110" s="30">
        <v>0</v>
      </c>
      <c r="PS110" s="30">
        <v>0</v>
      </c>
      <c r="PT110" s="30">
        <f t="shared" si="41"/>
        <v>22670813</v>
      </c>
      <c r="PU110" s="30">
        <v>22670813</v>
      </c>
      <c r="PV110" s="30">
        <v>0</v>
      </c>
      <c r="PW110" s="30">
        <v>0</v>
      </c>
      <c r="PX110" s="30">
        <v>0</v>
      </c>
      <c r="PY110" s="30">
        <v>0</v>
      </c>
      <c r="PZ110" s="30">
        <v>0</v>
      </c>
      <c r="QA110" s="30">
        <v>0</v>
      </c>
      <c r="QB110" s="30">
        <v>0</v>
      </c>
      <c r="QC110" s="30">
        <v>0</v>
      </c>
      <c r="QD110" s="30">
        <v>0</v>
      </c>
      <c r="QE110" s="30">
        <v>0</v>
      </c>
      <c r="QF110" s="30">
        <v>0</v>
      </c>
      <c r="QG110" s="30">
        <v>0</v>
      </c>
      <c r="QH110" s="30">
        <v>0</v>
      </c>
      <c r="QI110" s="30">
        <v>0</v>
      </c>
      <c r="QJ110" s="30">
        <v>0</v>
      </c>
      <c r="QK110" s="30">
        <v>0</v>
      </c>
      <c r="QL110" s="30">
        <v>0</v>
      </c>
      <c r="QM110" s="30">
        <v>0</v>
      </c>
      <c r="QN110" s="30">
        <v>0</v>
      </c>
      <c r="QO110" s="30">
        <v>64910166664</v>
      </c>
      <c r="QP110" s="30">
        <v>800677307</v>
      </c>
      <c r="QQ110" s="30">
        <v>21951049</v>
      </c>
      <c r="QR110" s="30">
        <v>15902150</v>
      </c>
      <c r="QS110" s="30">
        <v>6048899</v>
      </c>
      <c r="QT110" s="30">
        <v>0</v>
      </c>
      <c r="QU110" s="30">
        <v>0</v>
      </c>
      <c r="QV110" s="30">
        <v>0</v>
      </c>
      <c r="QW110" s="30">
        <v>592650831</v>
      </c>
      <c r="QX110" s="30">
        <v>591106337</v>
      </c>
      <c r="QY110" s="30">
        <v>1544494</v>
      </c>
      <c r="QZ110" s="30">
        <v>186075427</v>
      </c>
      <c r="RA110" s="30">
        <v>0</v>
      </c>
      <c r="RB110" s="30">
        <v>57481000000</v>
      </c>
      <c r="RC110" s="30">
        <v>0</v>
      </c>
      <c r="RD110" s="30">
        <v>0</v>
      </c>
      <c r="RE110" s="30">
        <v>0</v>
      </c>
      <c r="RF110" s="30">
        <v>57481000000</v>
      </c>
      <c r="RG110" s="30">
        <v>0</v>
      </c>
      <c r="RH110" s="30">
        <v>57481000000</v>
      </c>
      <c r="RI110" s="30">
        <v>6628489357</v>
      </c>
      <c r="RJ110" s="30">
        <v>6610972377</v>
      </c>
      <c r="RK110" s="30">
        <v>6610972377</v>
      </c>
      <c r="RL110" s="30">
        <v>3587774249</v>
      </c>
      <c r="RM110" s="30">
        <v>358370222</v>
      </c>
      <c r="RN110" s="30">
        <v>116407880</v>
      </c>
      <c r="RO110" s="30">
        <v>379563</v>
      </c>
      <c r="RP110" s="30">
        <v>0</v>
      </c>
      <c r="RQ110" s="30">
        <v>0</v>
      </c>
      <c r="RR110" s="30">
        <v>0</v>
      </c>
      <c r="RS110" s="30">
        <v>0</v>
      </c>
      <c r="RT110" s="30">
        <v>0</v>
      </c>
      <c r="RU110" s="30">
        <v>0</v>
      </c>
      <c r="RV110" s="30">
        <v>3540033</v>
      </c>
      <c r="RW110" s="30">
        <v>482217</v>
      </c>
      <c r="RX110" s="30">
        <v>0</v>
      </c>
      <c r="RY110" s="30">
        <v>0</v>
      </c>
      <c r="RZ110" s="30">
        <v>0</v>
      </c>
      <c r="SA110" s="30">
        <v>0</v>
      </c>
      <c r="SB110" s="30">
        <v>0</v>
      </c>
      <c r="SC110" s="30">
        <v>0</v>
      </c>
      <c r="SD110" s="30">
        <v>0</v>
      </c>
      <c r="SE110" s="30">
        <v>0</v>
      </c>
      <c r="SF110" s="30">
        <v>0</v>
      </c>
      <c r="SG110" s="30">
        <v>95287</v>
      </c>
      <c r="SH110" s="30">
        <v>29097307</v>
      </c>
      <c r="SI110" s="30">
        <v>0</v>
      </c>
      <c r="SJ110" s="30">
        <v>0</v>
      </c>
      <c r="SK110" s="30">
        <v>2459562983</v>
      </c>
      <c r="SL110" s="30">
        <v>2459562983</v>
      </c>
      <c r="SM110" s="30">
        <v>0</v>
      </c>
      <c r="SN110" s="30">
        <v>0</v>
      </c>
      <c r="SO110" s="30">
        <v>0</v>
      </c>
      <c r="SP110" s="30">
        <v>0</v>
      </c>
      <c r="SQ110" s="30">
        <v>0</v>
      </c>
      <c r="SR110" s="30">
        <v>0</v>
      </c>
      <c r="SS110" s="30">
        <v>43690685</v>
      </c>
      <c r="ST110" s="30">
        <v>0</v>
      </c>
      <c r="SU110" s="30">
        <v>0</v>
      </c>
      <c r="SV110" s="30">
        <v>0</v>
      </c>
      <c r="SW110" s="30">
        <v>0</v>
      </c>
      <c r="SX110" s="30">
        <v>0</v>
      </c>
      <c r="SY110" s="30">
        <v>0</v>
      </c>
      <c r="SZ110" s="30">
        <v>0</v>
      </c>
      <c r="TA110" s="30">
        <v>0</v>
      </c>
      <c r="TB110" s="30">
        <v>0</v>
      </c>
      <c r="TC110" s="30">
        <v>0</v>
      </c>
      <c r="TD110" s="30">
        <v>0</v>
      </c>
      <c r="TE110" s="30">
        <v>0</v>
      </c>
      <c r="TF110" s="30">
        <v>0</v>
      </c>
      <c r="TG110" s="30">
        <v>0</v>
      </c>
      <c r="TH110" s="30">
        <v>0</v>
      </c>
      <c r="TI110" s="30">
        <f t="shared" si="42"/>
        <v>475157665</v>
      </c>
      <c r="TJ110" s="30">
        <f t="shared" ref="TJ110:TJ118" si="43">TL110+TR110+TS110+TT110</f>
        <v>0</v>
      </c>
      <c r="TK110" s="30">
        <v>0</v>
      </c>
      <c r="TL110" s="30">
        <v>0</v>
      </c>
      <c r="TM110" s="30">
        <v>0</v>
      </c>
      <c r="TN110" s="30">
        <v>0</v>
      </c>
      <c r="TO110" s="30">
        <v>0</v>
      </c>
      <c r="TP110" s="30">
        <v>0</v>
      </c>
      <c r="TQ110" s="30">
        <v>0</v>
      </c>
      <c r="TR110" s="30">
        <v>0</v>
      </c>
      <c r="TS110" s="30">
        <v>0</v>
      </c>
      <c r="TT110" s="30">
        <v>0</v>
      </c>
      <c r="TU110" s="30">
        <v>17516980</v>
      </c>
      <c r="TV110" s="30">
        <v>0</v>
      </c>
      <c r="TW110" s="30">
        <v>17516980</v>
      </c>
      <c r="TX110" s="30">
        <v>0</v>
      </c>
      <c r="TY110" s="30">
        <v>0</v>
      </c>
      <c r="TZ110" s="30">
        <v>0</v>
      </c>
      <c r="UA110" s="30">
        <v>0</v>
      </c>
      <c r="UB110" s="30">
        <v>0</v>
      </c>
      <c r="UC110" s="30">
        <v>0</v>
      </c>
      <c r="UD110" s="30">
        <v>0</v>
      </c>
      <c r="UE110" s="30">
        <v>0</v>
      </c>
      <c r="UF110" s="30">
        <v>0</v>
      </c>
      <c r="UG110" s="30">
        <v>344445398786</v>
      </c>
      <c r="UH110" s="100">
        <v>4029211473309</v>
      </c>
      <c r="UI110" s="1">
        <f>UH110-SUM($UG$100:UG110)</f>
        <v>0</v>
      </c>
    </row>
    <row r="111" spans="2:555">
      <c r="B111" s="58">
        <v>41609</v>
      </c>
      <c r="C111" s="30">
        <v>144823002114</v>
      </c>
      <c r="D111" s="30">
        <v>78920595481</v>
      </c>
      <c r="E111" s="30">
        <v>64627298648</v>
      </c>
      <c r="F111" s="30">
        <v>3240600</v>
      </c>
      <c r="G111" s="30">
        <v>972360</v>
      </c>
      <c r="H111" s="30">
        <v>19411547477.000061</v>
      </c>
      <c r="I111" s="30">
        <v>16804576650.428833</v>
      </c>
      <c r="J111" s="30">
        <v>2412855351.7312012</v>
      </c>
      <c r="K111" s="30">
        <v>194115474.84000015</v>
      </c>
      <c r="L111" s="30">
        <v>8997663645</v>
      </c>
      <c r="M111" s="30">
        <v>30011644576</v>
      </c>
      <c r="N111" s="30">
        <v>29711528129.77002</v>
      </c>
      <c r="O111" s="30">
        <v>300116446.23000002</v>
      </c>
      <c r="P111" s="30">
        <v>815002799</v>
      </c>
      <c r="Q111" s="30">
        <v>3113686322</v>
      </c>
      <c r="R111" s="30">
        <v>2273540869</v>
      </c>
      <c r="S111" s="30">
        <v>14293296833</v>
      </c>
      <c r="T111" s="30">
        <v>3893153000</v>
      </c>
      <c r="U111" s="30">
        <v>4580176000</v>
      </c>
      <c r="V111" s="30">
        <v>8473329000</v>
      </c>
      <c r="W111" s="30">
        <v>297055572</v>
      </c>
      <c r="X111" s="30">
        <v>839424904</v>
      </c>
      <c r="Y111" s="30">
        <v>137903940</v>
      </c>
      <c r="Z111" s="30">
        <v>0</v>
      </c>
      <c r="AA111" s="30">
        <v>0</v>
      </c>
      <c r="AB111" s="30">
        <v>129497369</v>
      </c>
      <c r="AC111" s="30">
        <v>13797312</v>
      </c>
      <c r="AD111" s="30">
        <v>3299939399</v>
      </c>
      <c r="AE111" s="30">
        <v>1102349337</v>
      </c>
      <c r="AF111" s="30">
        <v>841629012</v>
      </c>
      <c r="AG111" s="30">
        <v>260720325</v>
      </c>
      <c r="AH111" s="30">
        <v>0</v>
      </c>
      <c r="AI111" s="30">
        <v>65902406633</v>
      </c>
      <c r="AJ111" s="30">
        <v>417822935</v>
      </c>
      <c r="AK111" s="30">
        <v>86036135</v>
      </c>
      <c r="AL111" s="30">
        <v>674000</v>
      </c>
      <c r="AM111" s="30">
        <v>331112800</v>
      </c>
      <c r="AN111" s="30">
        <v>0</v>
      </c>
      <c r="AO111" s="30">
        <v>1308850643</v>
      </c>
      <c r="AP111" s="30">
        <v>1228499980</v>
      </c>
      <c r="AQ111" s="30">
        <v>500000</v>
      </c>
      <c r="AR111" s="30">
        <v>18099939</v>
      </c>
      <c r="AS111" s="30">
        <v>86240</v>
      </c>
      <c r="AT111" s="30">
        <v>39717860</v>
      </c>
      <c r="AU111" s="30">
        <v>21946624</v>
      </c>
      <c r="AV111" s="30">
        <v>0</v>
      </c>
      <c r="AW111" s="30">
        <v>0</v>
      </c>
      <c r="AX111" s="30">
        <v>0</v>
      </c>
      <c r="AY111" s="30">
        <v>0</v>
      </c>
      <c r="AZ111" s="30">
        <v>0</v>
      </c>
      <c r="BA111" s="30">
        <v>0</v>
      </c>
      <c r="BB111" s="30">
        <v>0</v>
      </c>
      <c r="BC111" s="30">
        <v>0</v>
      </c>
      <c r="BD111" s="30">
        <v>8009642055</v>
      </c>
      <c r="BE111" s="30">
        <v>927306</v>
      </c>
      <c r="BF111" s="30">
        <v>5531710170</v>
      </c>
      <c r="BG111" s="30">
        <v>1046965953</v>
      </c>
      <c r="BH111" s="30">
        <v>1769593</v>
      </c>
      <c r="BI111" s="30">
        <v>1088487</v>
      </c>
      <c r="BJ111" s="30">
        <v>503</v>
      </c>
      <c r="BK111" s="30">
        <v>45135017</v>
      </c>
      <c r="BL111" s="30">
        <v>5543478</v>
      </c>
      <c r="BM111" s="30">
        <v>0</v>
      </c>
      <c r="BN111" s="30">
        <v>11582277</v>
      </c>
      <c r="BO111" s="30">
        <v>1355107</v>
      </c>
      <c r="BP111" s="30">
        <v>0</v>
      </c>
      <c r="BQ111" s="30">
        <v>0</v>
      </c>
      <c r="BR111" s="30">
        <v>406286739</v>
      </c>
      <c r="BS111" s="30">
        <v>957277425</v>
      </c>
      <c r="BT111" s="30">
        <v>263650406</v>
      </c>
      <c r="BU111" s="30">
        <v>18994205</v>
      </c>
      <c r="BV111" s="30">
        <v>0</v>
      </c>
      <c r="BW111" s="30">
        <v>0</v>
      </c>
      <c r="BX111" s="30">
        <v>0</v>
      </c>
      <c r="BY111" s="30">
        <v>244656201</v>
      </c>
      <c r="BZ111" s="30">
        <v>0</v>
      </c>
      <c r="CA111" s="30">
        <v>0</v>
      </c>
      <c r="CB111" s="30">
        <v>0</v>
      </c>
      <c r="CC111" s="30">
        <v>9180672010</v>
      </c>
      <c r="CD111" s="30">
        <v>0</v>
      </c>
      <c r="CE111" s="30">
        <v>4774658846</v>
      </c>
      <c r="CF111" s="30">
        <v>142172454</v>
      </c>
      <c r="CG111" s="30">
        <v>2641179738</v>
      </c>
      <c r="CH111" s="30">
        <v>316154856</v>
      </c>
      <c r="CI111" s="30">
        <v>20875289</v>
      </c>
      <c r="CJ111" s="30">
        <v>756860</v>
      </c>
      <c r="CK111" s="30">
        <v>12220015</v>
      </c>
      <c r="CL111" s="30">
        <v>3868396</v>
      </c>
      <c r="CM111" s="30">
        <v>788978</v>
      </c>
      <c r="CN111" s="30">
        <v>368932</v>
      </c>
      <c r="CO111" s="30">
        <v>107191</v>
      </c>
      <c r="CP111" s="30">
        <v>2764917</v>
      </c>
      <c r="CQ111" s="30">
        <v>0</v>
      </c>
      <c r="CR111" s="30">
        <v>0</v>
      </c>
      <c r="CS111" s="30">
        <v>1623957195</v>
      </c>
      <c r="CT111" s="30">
        <v>547271264</v>
      </c>
      <c r="CU111" s="30">
        <v>0</v>
      </c>
      <c r="CV111" s="30">
        <v>61611730</v>
      </c>
      <c r="CW111" s="30">
        <v>21353854</v>
      </c>
      <c r="CX111" s="30">
        <v>882695</v>
      </c>
      <c r="CY111" s="30">
        <v>0</v>
      </c>
      <c r="CZ111" s="30">
        <v>946564509</v>
      </c>
      <c r="DA111" s="30">
        <v>803303588</v>
      </c>
      <c r="DB111" s="30">
        <v>127257271</v>
      </c>
      <c r="DC111" s="30">
        <v>0</v>
      </c>
      <c r="DD111" s="30">
        <v>16003650</v>
      </c>
      <c r="DE111" s="30">
        <v>0</v>
      </c>
      <c r="DF111" s="30">
        <v>27027544</v>
      </c>
      <c r="DG111" s="30">
        <v>19245599</v>
      </c>
      <c r="DH111" s="30">
        <v>0</v>
      </c>
      <c r="DI111" s="30">
        <v>4351255</v>
      </c>
      <c r="DJ111" s="30">
        <v>0</v>
      </c>
      <c r="DK111" s="30">
        <v>4351255</v>
      </c>
      <c r="DL111" s="30">
        <v>0</v>
      </c>
      <c r="DM111" s="30">
        <v>567352095</v>
      </c>
      <c r="DN111" s="30">
        <v>805340718</v>
      </c>
      <c r="DO111" s="30">
        <v>-284504091</v>
      </c>
      <c r="DP111" s="30">
        <v>-186328641</v>
      </c>
      <c r="DQ111" s="30">
        <v>-98175450</v>
      </c>
      <c r="DR111" s="30">
        <v>9394657</v>
      </c>
      <c r="DS111" s="30">
        <v>19906398</v>
      </c>
      <c r="DT111" s="30">
        <v>18960240</v>
      </c>
      <c r="DU111" s="30">
        <v>873234</v>
      </c>
      <c r="DV111" s="30">
        <v>72924</v>
      </c>
      <c r="DW111" s="30">
        <v>9963800</v>
      </c>
      <c r="DX111" s="30">
        <v>3480400</v>
      </c>
      <c r="DY111" s="30">
        <v>0</v>
      </c>
      <c r="DZ111" s="30">
        <v>0</v>
      </c>
      <c r="EA111" s="30">
        <v>6483400</v>
      </c>
      <c r="EB111" s="30">
        <v>0</v>
      </c>
      <c r="EC111" s="30">
        <v>5350868</v>
      </c>
      <c r="ED111" s="30">
        <v>80093</v>
      </c>
      <c r="EE111" s="30">
        <v>5266300</v>
      </c>
      <c r="EF111" s="30">
        <v>4475</v>
      </c>
      <c r="EG111" s="30">
        <v>-434186599</v>
      </c>
      <c r="EH111" s="30">
        <v>-434671729</v>
      </c>
      <c r="EI111" s="30">
        <v>485130</v>
      </c>
      <c r="EJ111" s="30">
        <v>0</v>
      </c>
      <c r="EK111" s="30">
        <v>57963332</v>
      </c>
      <c r="EL111" s="30">
        <v>19405</v>
      </c>
      <c r="EM111" s="30">
        <v>717992</v>
      </c>
      <c r="EN111" s="30">
        <v>32193226</v>
      </c>
      <c r="EO111" s="30">
        <v>1610631</v>
      </c>
      <c r="EP111" s="30">
        <v>213457</v>
      </c>
      <c r="EQ111" s="30">
        <v>19405</v>
      </c>
      <c r="ER111" s="30">
        <v>77621</v>
      </c>
      <c r="ES111" s="30">
        <v>1009070</v>
      </c>
      <c r="ET111" s="30">
        <v>291078</v>
      </c>
      <c r="EU111" s="30">
        <v>3881040</v>
      </c>
      <c r="EV111" s="30">
        <v>1214185</v>
      </c>
      <c r="EW111" s="30">
        <v>31701691</v>
      </c>
      <c r="EX111" s="30">
        <v>0</v>
      </c>
      <c r="EY111" s="30">
        <v>1507200</v>
      </c>
      <c r="EZ111" s="30">
        <v>26391072</v>
      </c>
      <c r="FA111" s="30">
        <v>3803419</v>
      </c>
      <c r="FB111" s="30">
        <v>2853800</v>
      </c>
      <c r="FC111" s="30">
        <v>84975</v>
      </c>
      <c r="FD111" s="30">
        <v>0</v>
      </c>
      <c r="FE111" s="30">
        <v>0</v>
      </c>
      <c r="FF111" s="30">
        <v>276119913</v>
      </c>
      <c r="FG111" s="30">
        <v>37120811</v>
      </c>
      <c r="FH111" s="30">
        <v>543346</v>
      </c>
      <c r="FI111" s="30">
        <v>24616199</v>
      </c>
      <c r="FJ111" s="30">
        <v>10098367</v>
      </c>
      <c r="FK111" s="30">
        <v>2524592</v>
      </c>
      <c r="FL111" s="30">
        <v>0</v>
      </c>
      <c r="FM111" s="30">
        <v>0</v>
      </c>
      <c r="FN111" s="30">
        <v>0</v>
      </c>
      <c r="FO111" s="30">
        <v>7573775</v>
      </c>
      <c r="FP111" s="30">
        <v>1862899</v>
      </c>
      <c r="FQ111" s="30">
        <v>0</v>
      </c>
      <c r="FR111" s="30">
        <v>439328288</v>
      </c>
      <c r="FS111" s="30">
        <v>355496246</v>
      </c>
      <c r="FT111" s="30">
        <v>99622</v>
      </c>
      <c r="FU111" s="30">
        <v>111402303</v>
      </c>
      <c r="FV111" s="30">
        <v>17155371</v>
      </c>
      <c r="FW111" s="30">
        <v>9352503</v>
      </c>
      <c r="FX111" s="30">
        <v>7802868</v>
      </c>
      <c r="FY111" s="30">
        <v>0</v>
      </c>
      <c r="FZ111" s="30">
        <v>135836</v>
      </c>
      <c r="GA111" s="30">
        <v>219432614</v>
      </c>
      <c r="GB111" s="30">
        <v>7270500</v>
      </c>
      <c r="GC111" s="30">
        <v>2872437</v>
      </c>
      <c r="GD111" s="30">
        <v>0</v>
      </c>
      <c r="GE111" s="30">
        <v>2872437</v>
      </c>
      <c r="GF111" s="30">
        <v>0</v>
      </c>
      <c r="GG111" s="30">
        <v>650360</v>
      </c>
      <c r="GH111" s="30">
        <v>6206000</v>
      </c>
      <c r="GI111" s="30">
        <v>42439995</v>
      </c>
      <c r="GJ111" s="30">
        <v>42439995</v>
      </c>
      <c r="GK111" s="30">
        <v>0</v>
      </c>
      <c r="GL111" s="30">
        <v>31663250</v>
      </c>
      <c r="GM111" s="30">
        <v>5079437</v>
      </c>
      <c r="GN111" s="30">
        <v>0</v>
      </c>
      <c r="GO111" s="30">
        <v>0</v>
      </c>
      <c r="GP111" s="30">
        <v>0</v>
      </c>
      <c r="GQ111" s="30">
        <v>14899418</v>
      </c>
      <c r="GR111" s="30">
        <v>41268</v>
      </c>
      <c r="GS111" s="30">
        <v>0</v>
      </c>
      <c r="GT111" s="30">
        <v>11643127</v>
      </c>
      <c r="GU111" s="30">
        <v>17937781303</v>
      </c>
      <c r="GV111" s="30">
        <v>0</v>
      </c>
      <c r="GW111" s="30">
        <v>0</v>
      </c>
      <c r="GX111" s="30">
        <v>0</v>
      </c>
      <c r="GY111" s="30">
        <v>0</v>
      </c>
      <c r="GZ111" s="30">
        <v>1220686933</v>
      </c>
      <c r="HA111" s="30">
        <v>0</v>
      </c>
      <c r="HB111" s="30">
        <v>8854226861</v>
      </c>
      <c r="HC111" s="30">
        <v>0</v>
      </c>
      <c r="HD111" s="30">
        <v>7857403091</v>
      </c>
      <c r="HE111" s="30">
        <v>5464418</v>
      </c>
      <c r="HF111" s="30">
        <v>0</v>
      </c>
      <c r="HG111" s="30">
        <v>0</v>
      </c>
      <c r="HH111" s="30">
        <f t="shared" si="34"/>
        <v>1106369408</v>
      </c>
      <c r="HI111" s="30">
        <f t="shared" si="35"/>
        <v>114317525</v>
      </c>
      <c r="HJ111" s="30">
        <v>1106369408</v>
      </c>
      <c r="HK111" s="30">
        <v>114317525</v>
      </c>
      <c r="HL111" s="30">
        <v>0</v>
      </c>
      <c r="HM111" s="30">
        <v>0</v>
      </c>
      <c r="HN111" s="30">
        <v>0</v>
      </c>
      <c r="HO111" s="30">
        <v>0</v>
      </c>
      <c r="HP111" s="30">
        <v>30319314</v>
      </c>
      <c r="HQ111" s="30">
        <v>3026068</v>
      </c>
      <c r="HR111" s="30">
        <v>5898232</v>
      </c>
      <c r="HS111" s="30">
        <v>21395014</v>
      </c>
      <c r="HT111" s="30">
        <v>0</v>
      </c>
      <c r="HU111" s="30">
        <v>0</v>
      </c>
      <c r="HV111" s="30">
        <v>0</v>
      </c>
      <c r="HW111" s="30">
        <v>0</v>
      </c>
      <c r="HX111" s="30">
        <f t="shared" si="36"/>
        <v>1106369408</v>
      </c>
      <c r="HY111" s="30">
        <f t="shared" si="37"/>
        <v>114317525</v>
      </c>
      <c r="HZ111" s="30">
        <v>22995225803</v>
      </c>
      <c r="IA111" s="30">
        <v>18638299737</v>
      </c>
      <c r="IB111" s="30">
        <v>18234459977</v>
      </c>
      <c r="IC111" s="30">
        <v>0</v>
      </c>
      <c r="ID111" s="30">
        <v>0</v>
      </c>
      <c r="IE111" s="30">
        <v>0</v>
      </c>
      <c r="IF111" s="30">
        <v>0</v>
      </c>
      <c r="IG111" s="30">
        <v>10604902036</v>
      </c>
      <c r="IH111" s="30">
        <v>8810130303</v>
      </c>
      <c r="II111" s="30">
        <v>0</v>
      </c>
      <c r="IJ111" s="30">
        <v>1794771733</v>
      </c>
      <c r="IK111" s="30">
        <v>0</v>
      </c>
      <c r="IL111" s="30">
        <v>3887431032</v>
      </c>
      <c r="IM111" s="30">
        <v>1896854852</v>
      </c>
      <c r="IN111" s="30">
        <v>345549428</v>
      </c>
      <c r="IO111" s="30">
        <v>259162069</v>
      </c>
      <c r="IP111" s="30">
        <v>3282719535</v>
      </c>
      <c r="IQ111" s="30">
        <v>0</v>
      </c>
      <c r="IR111" s="30">
        <v>0</v>
      </c>
      <c r="IS111" s="30">
        <v>0</v>
      </c>
      <c r="IT111" s="30">
        <v>0</v>
      </c>
      <c r="IU111" s="30">
        <v>0</v>
      </c>
      <c r="IV111" s="30">
        <v>211243073</v>
      </c>
      <c r="IW111" s="30">
        <v>0</v>
      </c>
      <c r="IX111" s="30">
        <v>0</v>
      </c>
      <c r="IY111" s="30">
        <v>0</v>
      </c>
      <c r="IZ111" s="30">
        <v>0</v>
      </c>
      <c r="JA111" s="30">
        <v>0</v>
      </c>
      <c r="JB111" s="30">
        <v>1634028984</v>
      </c>
      <c r="JC111" s="30">
        <v>0</v>
      </c>
      <c r="JD111" s="30">
        <v>0</v>
      </c>
      <c r="JE111" s="30">
        <v>0</v>
      </c>
      <c r="JF111" s="30">
        <v>0</v>
      </c>
      <c r="JG111" s="30">
        <v>0</v>
      </c>
      <c r="JH111" s="30">
        <v>0</v>
      </c>
      <c r="JI111" s="30">
        <v>0</v>
      </c>
      <c r="JJ111" s="30">
        <v>0</v>
      </c>
      <c r="JK111" s="30">
        <v>0</v>
      </c>
      <c r="JL111" s="30"/>
      <c r="JM111" s="30">
        <v>403839760</v>
      </c>
      <c r="JN111" s="30">
        <v>0</v>
      </c>
      <c r="JO111" s="30">
        <v>403839760</v>
      </c>
      <c r="JP111" s="30">
        <v>1919389399</v>
      </c>
      <c r="JQ111" s="30">
        <v>0</v>
      </c>
      <c r="JR111" s="30">
        <v>1919389399</v>
      </c>
      <c r="JS111" s="30">
        <v>0</v>
      </c>
      <c r="JT111" s="30">
        <v>0</v>
      </c>
      <c r="JU111" s="30">
        <v>0</v>
      </c>
      <c r="JV111" s="30">
        <v>0</v>
      </c>
      <c r="JW111" s="30">
        <v>0</v>
      </c>
      <c r="JX111" s="30">
        <v>0</v>
      </c>
      <c r="JY111" s="30">
        <v>0</v>
      </c>
      <c r="JZ111" s="30">
        <v>0</v>
      </c>
      <c r="KA111" s="30">
        <v>0</v>
      </c>
      <c r="KB111" s="30">
        <v>0</v>
      </c>
      <c r="KC111" s="30">
        <v>0</v>
      </c>
      <c r="KD111" s="30">
        <v>0</v>
      </c>
      <c r="KE111" s="30">
        <v>0</v>
      </c>
      <c r="KF111" s="30">
        <v>0</v>
      </c>
      <c r="KG111" s="30">
        <v>0</v>
      </c>
      <c r="KH111" s="30">
        <v>0</v>
      </c>
      <c r="KI111" s="30">
        <v>0</v>
      </c>
      <c r="KJ111" s="30">
        <v>0</v>
      </c>
      <c r="KK111" s="30">
        <v>0</v>
      </c>
      <c r="KL111" s="30">
        <v>0</v>
      </c>
      <c r="KM111" s="30">
        <v>2437536667</v>
      </c>
      <c r="KN111" s="30">
        <v>1224226249</v>
      </c>
      <c r="KO111" s="30">
        <v>29161016</v>
      </c>
      <c r="KP111" s="30">
        <v>0</v>
      </c>
      <c r="KQ111" s="30">
        <v>0</v>
      </c>
      <c r="KR111" s="30">
        <v>0</v>
      </c>
      <c r="KS111" s="30">
        <v>2173544</v>
      </c>
      <c r="KT111" s="30">
        <v>3520500</v>
      </c>
      <c r="KU111" s="30">
        <v>0</v>
      </c>
      <c r="KV111" s="30">
        <v>85828139</v>
      </c>
      <c r="KW111" s="30">
        <v>0</v>
      </c>
      <c r="KX111" s="30">
        <v>706941</v>
      </c>
      <c r="KY111" s="30">
        <v>4827764</v>
      </c>
      <c r="KZ111" s="30">
        <v>5206728</v>
      </c>
      <c r="LA111" s="30">
        <v>6628753</v>
      </c>
      <c r="LB111" s="30">
        <v>3602272</v>
      </c>
      <c r="LC111" s="30">
        <v>6552014</v>
      </c>
      <c r="LD111" s="30">
        <v>353200884</v>
      </c>
      <c r="LE111" s="30">
        <v>0</v>
      </c>
      <c r="LF111" s="30">
        <v>5337207</v>
      </c>
      <c r="LG111" s="30">
        <v>0</v>
      </c>
      <c r="LH111" s="30">
        <v>5171512</v>
      </c>
      <c r="LI111" s="30">
        <v>10297715</v>
      </c>
      <c r="LJ111" s="30">
        <v>0</v>
      </c>
      <c r="LK111" s="30">
        <v>0</v>
      </c>
      <c r="LL111" s="30">
        <v>0</v>
      </c>
      <c r="LM111" s="30">
        <v>1090055</v>
      </c>
      <c r="LN111" s="30">
        <v>44656170</v>
      </c>
      <c r="LO111" s="30">
        <v>42988158</v>
      </c>
      <c r="LP111" s="30">
        <v>1692723</v>
      </c>
      <c r="LQ111" s="30">
        <v>124740066</v>
      </c>
      <c r="LR111" s="31">
        <v>1354253</v>
      </c>
      <c r="LS111" s="31">
        <v>115258524</v>
      </c>
      <c r="LT111" s="31">
        <v>0</v>
      </c>
      <c r="LU111" s="31">
        <v>161452478</v>
      </c>
      <c r="LV111" s="31">
        <v>354459</v>
      </c>
      <c r="LW111" s="31">
        <v>4416182</v>
      </c>
      <c r="LX111" s="31">
        <v>866558</v>
      </c>
      <c r="LY111" s="31">
        <v>0</v>
      </c>
      <c r="LZ111" s="31">
        <v>19323874</v>
      </c>
      <c r="MA111" s="31">
        <v>0</v>
      </c>
      <c r="MB111" s="31">
        <v>26112990</v>
      </c>
      <c r="MC111" s="31">
        <v>0</v>
      </c>
      <c r="MD111" s="31">
        <v>1564563</v>
      </c>
      <c r="ME111" s="31">
        <v>87834864</v>
      </c>
      <c r="MF111" s="31">
        <v>25976239</v>
      </c>
      <c r="MG111" s="31">
        <v>25543348</v>
      </c>
      <c r="MH111" s="31">
        <v>0</v>
      </c>
      <c r="MI111" s="31">
        <v>0</v>
      </c>
      <c r="MJ111" s="31">
        <v>5869925</v>
      </c>
      <c r="MK111" s="31">
        <v>0</v>
      </c>
      <c r="ML111" s="31">
        <v>0</v>
      </c>
      <c r="MM111" s="31">
        <v>0</v>
      </c>
      <c r="MN111" s="31">
        <v>0</v>
      </c>
      <c r="MO111" s="31">
        <v>0</v>
      </c>
      <c r="MP111" s="31">
        <v>0</v>
      </c>
      <c r="MQ111" s="30">
        <v>3070994</v>
      </c>
      <c r="MR111" s="30">
        <v>0</v>
      </c>
      <c r="MS111" s="30">
        <v>64618104067</v>
      </c>
      <c r="MT111" s="30">
        <v>62136212961</v>
      </c>
      <c r="MU111" s="30">
        <v>60366281387</v>
      </c>
      <c r="MV111" s="30">
        <v>21766312043</v>
      </c>
      <c r="MW111" s="30">
        <v>0</v>
      </c>
      <c r="MX111" s="30">
        <v>0</v>
      </c>
      <c r="MY111" s="30">
        <v>0</v>
      </c>
      <c r="MZ111" s="30">
        <v>22321253131</v>
      </c>
      <c r="NA111" s="30">
        <v>0</v>
      </c>
      <c r="NB111" s="30">
        <v>0</v>
      </c>
      <c r="NC111" s="30">
        <v>0</v>
      </c>
      <c r="ND111" s="30">
        <v>22321253131</v>
      </c>
      <c r="NE111" s="30">
        <v>22321253131</v>
      </c>
      <c r="NF111" s="30">
        <v>0</v>
      </c>
      <c r="NG111" s="30">
        <v>1178633982</v>
      </c>
      <c r="NH111" s="30">
        <v>15100082231</v>
      </c>
      <c r="NI111" s="30">
        <v>0</v>
      </c>
      <c r="NJ111" s="30">
        <v>0</v>
      </c>
      <c r="NK111" s="30">
        <v>0</v>
      </c>
      <c r="NL111" s="30">
        <v>0</v>
      </c>
      <c r="NM111" s="30">
        <v>1769931574</v>
      </c>
      <c r="NN111" s="30">
        <v>1649439502</v>
      </c>
      <c r="NO111" s="30">
        <v>0</v>
      </c>
      <c r="NP111" s="30">
        <v>0</v>
      </c>
      <c r="NQ111" s="30">
        <v>0</v>
      </c>
      <c r="NR111" s="30">
        <v>0</v>
      </c>
      <c r="NS111" s="30">
        <v>0</v>
      </c>
      <c r="NT111" s="30">
        <v>120492072</v>
      </c>
      <c r="NU111" s="30">
        <v>120492072</v>
      </c>
      <c r="NV111" s="30">
        <v>0</v>
      </c>
      <c r="NW111" s="30">
        <v>0</v>
      </c>
      <c r="NX111" s="30">
        <v>0</v>
      </c>
      <c r="NY111" s="30">
        <v>0</v>
      </c>
      <c r="NZ111" s="30">
        <v>0</v>
      </c>
      <c r="OA111" s="30">
        <v>1345475194</v>
      </c>
      <c r="OB111" s="30">
        <v>1342469025</v>
      </c>
      <c r="OC111" s="30">
        <v>0</v>
      </c>
      <c r="OD111" s="30">
        <v>0</v>
      </c>
      <c r="OE111" s="30">
        <v>0</v>
      </c>
      <c r="OF111" s="30">
        <v>1342469025</v>
      </c>
      <c r="OG111" s="30">
        <v>0</v>
      </c>
      <c r="OH111" s="30">
        <v>1342469025</v>
      </c>
      <c r="OI111" s="30">
        <v>0</v>
      </c>
      <c r="OJ111" s="30">
        <v>3006169</v>
      </c>
      <c r="OK111" s="30">
        <v>0</v>
      </c>
      <c r="OL111" s="30">
        <v>0</v>
      </c>
      <c r="OM111" s="30">
        <v>0</v>
      </c>
      <c r="ON111" s="30">
        <v>0</v>
      </c>
      <c r="OO111" s="30">
        <v>3006169</v>
      </c>
      <c r="OP111" s="30">
        <v>3006169</v>
      </c>
      <c r="OQ111" s="30">
        <v>0</v>
      </c>
      <c r="OR111" s="30">
        <v>0</v>
      </c>
      <c r="OS111" s="30">
        <v>1078017645</v>
      </c>
      <c r="OT111" s="30">
        <v>1047848370</v>
      </c>
      <c r="OU111" s="30">
        <v>1047848370</v>
      </c>
      <c r="OV111" s="30">
        <v>0</v>
      </c>
      <c r="OW111" s="30">
        <v>1047848370</v>
      </c>
      <c r="OX111" s="30">
        <v>0</v>
      </c>
      <c r="OY111" s="30">
        <v>0</v>
      </c>
      <c r="OZ111" s="30">
        <v>30169275</v>
      </c>
      <c r="PA111" s="30">
        <v>0</v>
      </c>
      <c r="PB111" s="30">
        <v>0</v>
      </c>
      <c r="PC111" s="30">
        <v>0</v>
      </c>
      <c r="PD111" s="30">
        <v>0</v>
      </c>
      <c r="PE111" s="30">
        <v>0</v>
      </c>
      <c r="PF111" s="30">
        <v>0</v>
      </c>
      <c r="PG111" s="30">
        <v>0</v>
      </c>
      <c r="PH111" s="30">
        <v>0</v>
      </c>
      <c r="PI111" s="30">
        <v>0</v>
      </c>
      <c r="PJ111" s="30">
        <v>0</v>
      </c>
      <c r="PK111" s="30">
        <v>0</v>
      </c>
      <c r="PL111" s="30">
        <v>0</v>
      </c>
      <c r="PM111" s="30">
        <v>30169275</v>
      </c>
      <c r="PN111" s="30">
        <v>30169275</v>
      </c>
      <c r="PO111" s="30">
        <v>0</v>
      </c>
      <c r="PP111" s="30">
        <v>0</v>
      </c>
      <c r="PQ111" s="30">
        <v>0</v>
      </c>
      <c r="PR111" s="30">
        <v>0</v>
      </c>
      <c r="PS111" s="30">
        <v>0</v>
      </c>
      <c r="PT111" s="30">
        <f t="shared" si="41"/>
        <v>58398267</v>
      </c>
      <c r="PU111" s="30">
        <v>58398267</v>
      </c>
      <c r="PV111" s="30">
        <v>0</v>
      </c>
      <c r="PW111" s="30">
        <v>0</v>
      </c>
      <c r="PX111" s="30">
        <v>0</v>
      </c>
      <c r="PY111" s="30">
        <v>0</v>
      </c>
      <c r="PZ111" s="30">
        <v>0</v>
      </c>
      <c r="QA111" s="30">
        <v>0</v>
      </c>
      <c r="QB111" s="30">
        <v>0</v>
      </c>
      <c r="QC111" s="30">
        <v>1685841712</v>
      </c>
      <c r="QD111" s="30">
        <v>1429259281</v>
      </c>
      <c r="QE111" s="30">
        <v>0</v>
      </c>
      <c r="QF111" s="30">
        <v>0</v>
      </c>
      <c r="QG111" s="30">
        <v>0</v>
      </c>
      <c r="QH111" s="30">
        <v>0</v>
      </c>
      <c r="QI111" s="30">
        <v>1429259281</v>
      </c>
      <c r="QJ111" s="30">
        <v>6582431</v>
      </c>
      <c r="QK111" s="30">
        <v>0</v>
      </c>
      <c r="QL111" s="30">
        <v>0</v>
      </c>
      <c r="QM111" s="30">
        <v>0</v>
      </c>
      <c r="QN111" s="30">
        <v>0</v>
      </c>
      <c r="QO111" s="30">
        <v>284085390611</v>
      </c>
      <c r="QP111" s="30">
        <v>3108740717</v>
      </c>
      <c r="QQ111" s="30">
        <v>20432945</v>
      </c>
      <c r="QR111" s="30">
        <v>11855173</v>
      </c>
      <c r="QS111" s="30">
        <v>8577772</v>
      </c>
      <c r="QT111" s="30">
        <v>0</v>
      </c>
      <c r="QU111" s="30">
        <v>0</v>
      </c>
      <c r="QV111" s="30">
        <v>0</v>
      </c>
      <c r="QW111" s="30">
        <v>4753767398</v>
      </c>
      <c r="QX111" s="30">
        <v>4750948875</v>
      </c>
      <c r="QY111" s="30">
        <v>2818523</v>
      </c>
      <c r="QZ111" s="30">
        <v>-1665459626</v>
      </c>
      <c r="RA111" s="30">
        <v>0</v>
      </c>
      <c r="RB111" s="30">
        <v>260705982945</v>
      </c>
      <c r="RC111" s="30">
        <v>224390582945</v>
      </c>
      <c r="RD111" s="30">
        <v>178000000000</v>
      </c>
      <c r="RE111" s="30">
        <v>46390582945</v>
      </c>
      <c r="RF111" s="30">
        <v>36315400000</v>
      </c>
      <c r="RG111" s="30">
        <v>0</v>
      </c>
      <c r="RH111" s="30">
        <v>36315400000</v>
      </c>
      <c r="RI111" s="30">
        <v>20270666949</v>
      </c>
      <c r="RJ111" s="30">
        <v>20208556866</v>
      </c>
      <c r="RK111" s="30">
        <v>20208556866</v>
      </c>
      <c r="RL111" s="30">
        <v>13612311670</v>
      </c>
      <c r="RM111" s="30">
        <v>637827810</v>
      </c>
      <c r="RN111" s="30">
        <v>159636009</v>
      </c>
      <c r="RO111" s="30">
        <v>953791</v>
      </c>
      <c r="RP111" s="30">
        <v>0</v>
      </c>
      <c r="RQ111" s="30">
        <v>0</v>
      </c>
      <c r="RR111" s="30">
        <v>0</v>
      </c>
      <c r="RS111" s="30">
        <v>0</v>
      </c>
      <c r="RT111" s="30">
        <v>129797898</v>
      </c>
      <c r="RU111" s="30">
        <v>0</v>
      </c>
      <c r="RV111" s="30">
        <v>3343761</v>
      </c>
      <c r="RW111" s="30">
        <v>489381</v>
      </c>
      <c r="RX111" s="30">
        <v>0</v>
      </c>
      <c r="RY111" s="30">
        <v>0</v>
      </c>
      <c r="RZ111" s="30">
        <v>0</v>
      </c>
      <c r="SA111" s="30">
        <v>0</v>
      </c>
      <c r="SB111" s="30">
        <v>0</v>
      </c>
      <c r="SC111" s="30">
        <v>0</v>
      </c>
      <c r="SD111" s="30">
        <v>0</v>
      </c>
      <c r="SE111" s="30">
        <v>0</v>
      </c>
      <c r="SF111" s="30">
        <v>0</v>
      </c>
      <c r="SG111" s="30">
        <v>5566158227</v>
      </c>
      <c r="SH111" s="30">
        <v>38316333</v>
      </c>
      <c r="SI111" s="30">
        <v>0</v>
      </c>
      <c r="SJ111" s="30">
        <v>0</v>
      </c>
      <c r="SK111" s="30">
        <v>3014789</v>
      </c>
      <c r="SL111" s="30">
        <v>3014789</v>
      </c>
      <c r="SM111" s="30">
        <v>0</v>
      </c>
      <c r="SN111" s="30">
        <v>0</v>
      </c>
      <c r="SO111" s="30">
        <v>0</v>
      </c>
      <c r="SP111" s="30">
        <v>0</v>
      </c>
      <c r="SQ111" s="30">
        <v>0</v>
      </c>
      <c r="SR111" s="30">
        <v>0</v>
      </c>
      <c r="SS111" s="30">
        <v>46925839</v>
      </c>
      <c r="ST111" s="30">
        <v>0</v>
      </c>
      <c r="SU111" s="30">
        <v>0</v>
      </c>
      <c r="SV111" s="30">
        <v>0</v>
      </c>
      <c r="SW111" s="30">
        <v>0</v>
      </c>
      <c r="SX111" s="30">
        <v>0</v>
      </c>
      <c r="SY111" s="30">
        <v>0</v>
      </c>
      <c r="SZ111" s="30">
        <v>0</v>
      </c>
      <c r="TA111" s="30">
        <v>0</v>
      </c>
      <c r="TB111" s="30">
        <v>0</v>
      </c>
      <c r="TC111" s="30">
        <v>0</v>
      </c>
      <c r="TD111" s="30">
        <v>0</v>
      </c>
      <c r="TE111" s="30">
        <v>0</v>
      </c>
      <c r="TF111" s="30">
        <v>0</v>
      </c>
      <c r="TG111" s="30">
        <v>0</v>
      </c>
      <c r="TH111" s="30">
        <v>0</v>
      </c>
      <c r="TI111" s="30">
        <f t="shared" si="42"/>
        <v>798417610</v>
      </c>
      <c r="TJ111" s="30">
        <f t="shared" si="43"/>
        <v>0</v>
      </c>
      <c r="TK111" s="30">
        <v>0</v>
      </c>
      <c r="TL111" s="30">
        <v>0</v>
      </c>
      <c r="TM111" s="30">
        <v>0</v>
      </c>
      <c r="TN111" s="30">
        <v>0</v>
      </c>
      <c r="TO111" s="30">
        <v>0</v>
      </c>
      <c r="TP111" s="30">
        <v>0</v>
      </c>
      <c r="TQ111" s="30">
        <v>0</v>
      </c>
      <c r="TR111" s="30">
        <v>0</v>
      </c>
      <c r="TS111" s="30">
        <v>0</v>
      </c>
      <c r="TT111" s="30">
        <v>0</v>
      </c>
      <c r="TU111" s="30">
        <v>62110083</v>
      </c>
      <c r="TV111" s="30">
        <v>0</v>
      </c>
      <c r="TW111" s="30">
        <v>20306063</v>
      </c>
      <c r="TX111" s="30">
        <v>0</v>
      </c>
      <c r="TY111" s="30">
        <v>41804020</v>
      </c>
      <c r="TZ111" s="30">
        <v>0</v>
      </c>
      <c r="UA111" s="30">
        <v>0</v>
      </c>
      <c r="UB111" s="30">
        <v>0</v>
      </c>
      <c r="UC111" s="30">
        <v>0</v>
      </c>
      <c r="UD111" s="30">
        <v>0</v>
      </c>
      <c r="UE111" s="30">
        <v>0</v>
      </c>
      <c r="UF111" s="30">
        <v>0</v>
      </c>
      <c r="UG111" s="30">
        <v>495212338504</v>
      </c>
      <c r="UH111" s="1">
        <v>4524423811813</v>
      </c>
      <c r="UI111" s="1">
        <f>UH111-SUM($UG$100:UG111)</f>
        <v>0</v>
      </c>
    </row>
    <row r="112" spans="2:555">
      <c r="B112" s="58">
        <v>41640</v>
      </c>
      <c r="C112" s="42">
        <v>156481430547</v>
      </c>
      <c r="D112" s="42">
        <v>83590202080</v>
      </c>
      <c r="E112" s="42">
        <v>69010173770</v>
      </c>
      <c r="F112" s="42">
        <v>12657475</v>
      </c>
      <c r="G112" s="42">
        <v>2537870</v>
      </c>
      <c r="H112" s="42">
        <v>27278865032</v>
      </c>
      <c r="I112" s="42">
        <v>23615313458.2024</v>
      </c>
      <c r="J112" s="42">
        <v>3390762923.4775996</v>
      </c>
      <c r="K112" s="42">
        <v>272788650.31999999</v>
      </c>
      <c r="L112" s="42">
        <v>5339337687</v>
      </c>
      <c r="M112" s="42">
        <v>27749406164</v>
      </c>
      <c r="N112" s="42">
        <v>27471912102.360001</v>
      </c>
      <c r="O112" s="42">
        <v>277494061.63999999</v>
      </c>
      <c r="P112" s="42">
        <v>3629600355</v>
      </c>
      <c r="Q112" s="42">
        <v>2686185346</v>
      </c>
      <c r="R112" s="42">
        <v>2311583841</v>
      </c>
      <c r="S112" s="42">
        <v>14580028310</v>
      </c>
      <c r="T112" s="42">
        <v>3802222000</v>
      </c>
      <c r="U112" s="42">
        <v>4473201000</v>
      </c>
      <c r="V112" s="42">
        <v>8275423000</v>
      </c>
      <c r="W112" s="42">
        <v>120233180</v>
      </c>
      <c r="X112" s="42">
        <v>2210559459</v>
      </c>
      <c r="Y112" s="42">
        <v>157992030</v>
      </c>
      <c r="Z112" s="42">
        <v>15799203</v>
      </c>
      <c r="AA112" s="42">
        <v>142192827</v>
      </c>
      <c r="AB112" s="42">
        <v>116168345</v>
      </c>
      <c r="AC112" s="42">
        <v>18019816</v>
      </c>
      <c r="AD112" s="42">
        <v>3660983064</v>
      </c>
      <c r="AE112" s="42">
        <v>20649416</v>
      </c>
      <c r="AF112" s="42">
        <v>1975418</v>
      </c>
      <c r="AG112" s="42">
        <v>18673998</v>
      </c>
      <c r="AH112" s="42">
        <v>0</v>
      </c>
      <c r="AI112" s="42">
        <v>72891228467</v>
      </c>
      <c r="AJ112" s="42">
        <v>512257972</v>
      </c>
      <c r="AK112" s="42">
        <v>112767432</v>
      </c>
      <c r="AL112" s="42">
        <v>1122590</v>
      </c>
      <c r="AM112" s="42">
        <v>398367950</v>
      </c>
      <c r="AN112" s="42">
        <v>0</v>
      </c>
      <c r="AO112" s="42">
        <v>2347157732</v>
      </c>
      <c r="AP112" s="42">
        <v>2356273078</v>
      </c>
      <c r="AQ112" s="42">
        <v>1500000</v>
      </c>
      <c r="AR112" s="42">
        <v>-58896964</v>
      </c>
      <c r="AS112" s="42">
        <v>95435</v>
      </c>
      <c r="AT112" s="42">
        <v>44482480</v>
      </c>
      <c r="AU112" s="42">
        <v>3703703</v>
      </c>
      <c r="AV112" s="42">
        <v>0</v>
      </c>
      <c r="AW112" s="42">
        <v>0</v>
      </c>
      <c r="AX112" s="42">
        <v>0</v>
      </c>
      <c r="AY112" s="42">
        <v>0</v>
      </c>
      <c r="AZ112" s="42">
        <v>0</v>
      </c>
      <c r="BA112" s="42">
        <v>0</v>
      </c>
      <c r="BB112" s="42">
        <v>0</v>
      </c>
      <c r="BC112" s="42">
        <v>0</v>
      </c>
      <c r="BD112" s="42">
        <v>4133181375</v>
      </c>
      <c r="BE112" s="42">
        <v>816719</v>
      </c>
      <c r="BF112" s="42">
        <v>2216179553</v>
      </c>
      <c r="BG112" s="42">
        <v>966801259</v>
      </c>
      <c r="BH112" s="42">
        <v>16345</v>
      </c>
      <c r="BI112" s="42">
        <v>0</v>
      </c>
      <c r="BJ112" s="42">
        <v>0</v>
      </c>
      <c r="BK112" s="42">
        <v>31251155</v>
      </c>
      <c r="BL112" s="42">
        <v>214241</v>
      </c>
      <c r="BM112" s="42">
        <v>437132</v>
      </c>
      <c r="BN112" s="42">
        <v>12306537</v>
      </c>
      <c r="BO112" s="42">
        <v>2004474</v>
      </c>
      <c r="BP112" s="42">
        <v>0</v>
      </c>
      <c r="BQ112" s="42">
        <v>0</v>
      </c>
      <c r="BR112" s="42">
        <v>145368966</v>
      </c>
      <c r="BS112" s="42">
        <v>757784994</v>
      </c>
      <c r="BT112" s="42">
        <v>188593343</v>
      </c>
      <c r="BU112" s="42">
        <v>2083044</v>
      </c>
      <c r="BV112" s="42">
        <v>15691564</v>
      </c>
      <c r="BW112" s="42">
        <v>212988</v>
      </c>
      <c r="BX112" s="42">
        <v>0</v>
      </c>
      <c r="BY112" s="42">
        <v>170605747</v>
      </c>
      <c r="BZ112" s="42">
        <v>0</v>
      </c>
      <c r="CA112" s="42">
        <v>0</v>
      </c>
      <c r="CB112" s="42">
        <v>0</v>
      </c>
      <c r="CC112" s="42">
        <v>7133336596</v>
      </c>
      <c r="CD112" s="42">
        <v>1201510</v>
      </c>
      <c r="CE112" s="42">
        <v>4822231822</v>
      </c>
      <c r="CF112" s="42">
        <v>35528411</v>
      </c>
      <c r="CG112" s="42">
        <v>2727106118</v>
      </c>
      <c r="CH112" s="42">
        <v>132337042</v>
      </c>
      <c r="CI112" s="42">
        <v>29689564</v>
      </c>
      <c r="CJ112" s="42">
        <v>1578658</v>
      </c>
      <c r="CK112" s="42">
        <v>11821495</v>
      </c>
      <c r="CL112" s="42">
        <v>6174169</v>
      </c>
      <c r="CM112" s="42">
        <v>1194978</v>
      </c>
      <c r="CN112" s="42">
        <v>964031</v>
      </c>
      <c r="CO112" s="42">
        <v>211567</v>
      </c>
      <c r="CP112" s="42">
        <v>7744666</v>
      </c>
      <c r="CQ112" s="42">
        <v>0</v>
      </c>
      <c r="CR112" s="42">
        <v>0</v>
      </c>
      <c r="CS112" s="42">
        <v>1626041990</v>
      </c>
      <c r="CT112" s="42">
        <v>519787946</v>
      </c>
      <c r="CU112" s="42">
        <v>0</v>
      </c>
      <c r="CV112" s="42">
        <v>23952009</v>
      </c>
      <c r="CW112" s="42">
        <v>5549421</v>
      </c>
      <c r="CX112" s="42">
        <v>724362</v>
      </c>
      <c r="CY112" s="42">
        <v>0</v>
      </c>
      <c r="CZ112" s="42">
        <v>1038423193</v>
      </c>
      <c r="DA112" s="42">
        <v>897698799</v>
      </c>
      <c r="DB112" s="42">
        <v>119339944</v>
      </c>
      <c r="DC112" s="42">
        <v>0</v>
      </c>
      <c r="DD112" s="42">
        <v>21384450</v>
      </c>
      <c r="DE112" s="42">
        <v>0</v>
      </c>
      <c r="DF112" s="42">
        <v>22334245</v>
      </c>
      <c r="DG112" s="42">
        <v>15270814</v>
      </c>
      <c r="DH112" s="42">
        <v>0</v>
      </c>
      <c r="DI112" s="42">
        <v>6664093</v>
      </c>
      <c r="DJ112" s="42">
        <v>0</v>
      </c>
      <c r="DK112" s="42">
        <v>6664093</v>
      </c>
      <c r="DL112" s="42">
        <v>0</v>
      </c>
      <c r="DM112" s="42">
        <v>595220694</v>
      </c>
      <c r="DN112" s="42">
        <v>33972429</v>
      </c>
      <c r="DO112" s="42">
        <v>10984666</v>
      </c>
      <c r="DP112" s="42">
        <v>1809133</v>
      </c>
      <c r="DQ112" s="42">
        <v>9175533</v>
      </c>
      <c r="DR112" s="42">
        <v>538559606</v>
      </c>
      <c r="DS112" s="42">
        <v>15547150</v>
      </c>
      <c r="DT112" s="42">
        <v>14371776</v>
      </c>
      <c r="DU112" s="42">
        <v>1118271</v>
      </c>
      <c r="DV112" s="42">
        <v>57103</v>
      </c>
      <c r="DW112" s="42">
        <v>8728700</v>
      </c>
      <c r="DX112" s="42">
        <v>5428000</v>
      </c>
      <c r="DY112" s="42">
        <v>0</v>
      </c>
      <c r="DZ112" s="42">
        <v>0</v>
      </c>
      <c r="EA112" s="42">
        <v>3300700</v>
      </c>
      <c r="EB112" s="42">
        <v>0</v>
      </c>
      <c r="EC112" s="42">
        <v>5733359</v>
      </c>
      <c r="ED112" s="42">
        <v>111734</v>
      </c>
      <c r="EE112" s="42">
        <v>5604800</v>
      </c>
      <c r="EF112" s="42">
        <v>16825</v>
      </c>
      <c r="EG112" s="42">
        <v>25815783</v>
      </c>
      <c r="EH112" s="42">
        <v>25510800</v>
      </c>
      <c r="EI112" s="42">
        <v>304983</v>
      </c>
      <c r="EJ112" s="42">
        <v>0</v>
      </c>
      <c r="EK112" s="42">
        <v>42510984</v>
      </c>
      <c r="EL112" s="42">
        <v>20332</v>
      </c>
      <c r="EM112" s="42">
        <v>488900</v>
      </c>
      <c r="EN112" s="42">
        <v>24362611</v>
      </c>
      <c r="EO112" s="42">
        <v>1182975</v>
      </c>
      <c r="EP112" s="42">
        <v>225508</v>
      </c>
      <c r="EQ112" s="42">
        <v>0</v>
      </c>
      <c r="ER112" s="42">
        <v>81329</v>
      </c>
      <c r="ES112" s="42">
        <v>508305</v>
      </c>
      <c r="ET112" s="42">
        <v>367833</v>
      </c>
      <c r="EU112" s="42">
        <v>2243031</v>
      </c>
      <c r="EV112" s="42">
        <v>1417692</v>
      </c>
      <c r="EW112" s="42">
        <v>41823336</v>
      </c>
      <c r="EX112" s="42">
        <v>0</v>
      </c>
      <c r="EY112" s="42">
        <v>1911227</v>
      </c>
      <c r="EZ112" s="42">
        <v>34076768</v>
      </c>
      <c r="FA112" s="42">
        <v>5835341</v>
      </c>
      <c r="FB112" s="42">
        <v>0</v>
      </c>
      <c r="FC112" s="42">
        <v>141893</v>
      </c>
      <c r="FD112" s="42">
        <v>0</v>
      </c>
      <c r="FE112" s="42">
        <v>0</v>
      </c>
      <c r="FF112" s="42">
        <v>368542860</v>
      </c>
      <c r="FG112" s="42">
        <v>11703993</v>
      </c>
      <c r="FH112" s="42">
        <v>772624</v>
      </c>
      <c r="FI112" s="42">
        <v>0</v>
      </c>
      <c r="FJ112" s="42">
        <v>9770580</v>
      </c>
      <c r="FK112" s="42">
        <v>1465587</v>
      </c>
      <c r="FL112" s="42">
        <v>0</v>
      </c>
      <c r="FM112" s="42">
        <v>0</v>
      </c>
      <c r="FN112" s="42">
        <v>0</v>
      </c>
      <c r="FO112" s="42">
        <v>8304993</v>
      </c>
      <c r="FP112" s="42">
        <v>1160789</v>
      </c>
      <c r="FQ112" s="42">
        <v>0</v>
      </c>
      <c r="FR112" s="42">
        <v>308056298</v>
      </c>
      <c r="FS112" s="42">
        <v>212035026</v>
      </c>
      <c r="FT112" s="42">
        <v>104071</v>
      </c>
      <c r="FU112" s="42">
        <v>76814646</v>
      </c>
      <c r="FV112" s="42">
        <v>18311092</v>
      </c>
      <c r="FW112" s="42">
        <v>13381183</v>
      </c>
      <c r="FX112" s="42">
        <v>4929909</v>
      </c>
      <c r="FY112" s="42">
        <v>0</v>
      </c>
      <c r="FZ112" s="42">
        <v>182990</v>
      </c>
      <c r="GA112" s="42">
        <v>115595727</v>
      </c>
      <c r="GB112" s="42">
        <v>1026500</v>
      </c>
      <c r="GC112" s="42">
        <v>2754296</v>
      </c>
      <c r="GD112" s="42">
        <v>0</v>
      </c>
      <c r="GE112" s="42">
        <v>2754296</v>
      </c>
      <c r="GF112" s="42">
        <v>0</v>
      </c>
      <c r="GG112" s="42">
        <v>14658</v>
      </c>
      <c r="GH112" s="42">
        <v>6927700</v>
      </c>
      <c r="GI112" s="42">
        <v>51525117</v>
      </c>
      <c r="GJ112" s="42">
        <v>51525117</v>
      </c>
      <c r="GK112" s="42">
        <v>0</v>
      </c>
      <c r="GL112" s="42">
        <v>34799501</v>
      </c>
      <c r="GM112" s="42">
        <v>5618916</v>
      </c>
      <c r="GN112" s="42">
        <v>4448000</v>
      </c>
      <c r="GO112" s="42">
        <v>0</v>
      </c>
      <c r="GP112" s="42">
        <v>0</v>
      </c>
      <c r="GQ112" s="42">
        <v>14896773</v>
      </c>
      <c r="GR112" s="42">
        <v>70160</v>
      </c>
      <c r="GS112" s="42">
        <v>0</v>
      </c>
      <c r="GT112" s="42">
        <v>9765652</v>
      </c>
      <c r="GU112" s="42">
        <v>681046800</v>
      </c>
      <c r="GV112" s="42">
        <v>0</v>
      </c>
      <c r="GW112" s="42">
        <v>0</v>
      </c>
      <c r="GX112" s="42">
        <v>0</v>
      </c>
      <c r="GY112" s="42">
        <v>0</v>
      </c>
      <c r="GZ112" s="42">
        <v>681046800</v>
      </c>
      <c r="HA112" s="42">
        <v>0</v>
      </c>
      <c r="HB112" s="42">
        <v>0</v>
      </c>
      <c r="HC112" s="42">
        <v>0</v>
      </c>
      <c r="HD112" s="42">
        <v>0</v>
      </c>
      <c r="HE112" s="42">
        <v>0</v>
      </c>
      <c r="HF112" s="42">
        <v>0</v>
      </c>
      <c r="HG112" s="42">
        <v>0</v>
      </c>
      <c r="HH112" s="42">
        <f t="shared" si="34"/>
        <v>415018800</v>
      </c>
      <c r="HI112" s="42">
        <f t="shared" si="35"/>
        <v>266028000</v>
      </c>
      <c r="HJ112" s="42">
        <v>415018800</v>
      </c>
      <c r="HK112" s="42">
        <v>266028000</v>
      </c>
      <c r="HL112" s="42">
        <v>0</v>
      </c>
      <c r="HM112" s="42">
        <v>0</v>
      </c>
      <c r="HN112" s="42">
        <v>0</v>
      </c>
      <c r="HO112" s="42">
        <v>0</v>
      </c>
      <c r="HP112" s="42">
        <v>271528697</v>
      </c>
      <c r="HQ112" s="42">
        <v>3875381</v>
      </c>
      <c r="HR112" s="42">
        <v>6477157</v>
      </c>
      <c r="HS112" s="42">
        <v>23999469</v>
      </c>
      <c r="HT112" s="42">
        <v>237176690</v>
      </c>
      <c r="HU112" s="42">
        <v>0</v>
      </c>
      <c r="HV112" s="42">
        <v>0</v>
      </c>
      <c r="HW112" s="42">
        <v>0</v>
      </c>
      <c r="HX112" s="42">
        <f t="shared" si="36"/>
        <v>415018800</v>
      </c>
      <c r="HY112" s="42">
        <f t="shared" si="37"/>
        <v>266028000</v>
      </c>
      <c r="HZ112" s="42">
        <v>52162280232</v>
      </c>
      <c r="IA112" s="42">
        <v>48918908383</v>
      </c>
      <c r="IB112" s="42">
        <v>48375768961</v>
      </c>
      <c r="IC112" s="42">
        <v>0</v>
      </c>
      <c r="ID112" s="42">
        <v>0</v>
      </c>
      <c r="IE112" s="42">
        <v>0</v>
      </c>
      <c r="IF112" s="42">
        <v>0</v>
      </c>
      <c r="IG112" s="42">
        <v>42777226925</v>
      </c>
      <c r="IH112" s="42">
        <v>42777226925</v>
      </c>
      <c r="II112" s="42">
        <v>0</v>
      </c>
      <c r="IJ112" s="42">
        <v>0</v>
      </c>
      <c r="IK112" s="42">
        <v>0</v>
      </c>
      <c r="IL112" s="42">
        <v>0</v>
      </c>
      <c r="IM112" s="42">
        <v>0</v>
      </c>
      <c r="IN112" s="42">
        <v>0</v>
      </c>
      <c r="IO112" s="42">
        <v>0</v>
      </c>
      <c r="IP112" s="42">
        <v>0</v>
      </c>
      <c r="IQ112" s="42">
        <v>3630040875</v>
      </c>
      <c r="IR112" s="42">
        <v>1770650102</v>
      </c>
      <c r="IS112" s="42">
        <v>322670300</v>
      </c>
      <c r="IT112" s="42">
        <v>242002725</v>
      </c>
      <c r="IU112" s="42">
        <v>3065367850</v>
      </c>
      <c r="IV112" s="42">
        <v>0</v>
      </c>
      <c r="IW112" s="42">
        <v>197851059</v>
      </c>
      <c r="IX112" s="42">
        <v>0</v>
      </c>
      <c r="IY112" s="42">
        <v>0</v>
      </c>
      <c r="IZ112" s="42">
        <v>0</v>
      </c>
      <c r="JA112" s="42">
        <v>0</v>
      </c>
      <c r="JB112" s="42">
        <v>0</v>
      </c>
      <c r="JC112" s="42">
        <v>0</v>
      </c>
      <c r="JD112" s="42">
        <v>0</v>
      </c>
      <c r="JE112" s="42">
        <v>0</v>
      </c>
      <c r="JF112" s="42">
        <v>0</v>
      </c>
      <c r="JG112" s="42">
        <v>0</v>
      </c>
      <c r="JH112" s="42">
        <v>0</v>
      </c>
      <c r="JI112" s="42">
        <v>0</v>
      </c>
      <c r="JJ112" s="42">
        <v>0</v>
      </c>
      <c r="JK112" s="42">
        <v>0</v>
      </c>
      <c r="JL112" s="42"/>
      <c r="JM112" s="42">
        <v>543139422</v>
      </c>
      <c r="JN112" s="42">
        <v>0</v>
      </c>
      <c r="JO112" s="42">
        <v>543139422</v>
      </c>
      <c r="JP112" s="42">
        <v>870887888</v>
      </c>
      <c r="JQ112" s="42">
        <v>78982774</v>
      </c>
      <c r="JR112" s="42">
        <v>791905114</v>
      </c>
      <c r="JS112" s="42">
        <v>0</v>
      </c>
      <c r="JT112" s="42">
        <v>0</v>
      </c>
      <c r="JU112" s="42">
        <v>0</v>
      </c>
      <c r="JV112" s="42">
        <v>0</v>
      </c>
      <c r="JW112" s="42">
        <v>0</v>
      </c>
      <c r="JX112" s="42">
        <v>0</v>
      </c>
      <c r="JY112" s="42">
        <v>0</v>
      </c>
      <c r="JZ112" s="42">
        <v>0</v>
      </c>
      <c r="KA112" s="42">
        <v>0</v>
      </c>
      <c r="KB112" s="42">
        <v>0</v>
      </c>
      <c r="KC112" s="42">
        <v>0</v>
      </c>
      <c r="KD112" s="42">
        <v>0</v>
      </c>
      <c r="KE112" s="42">
        <v>0</v>
      </c>
      <c r="KF112" s="42">
        <v>0</v>
      </c>
      <c r="KG112" s="42">
        <v>0</v>
      </c>
      <c r="KH112" s="42">
        <v>0</v>
      </c>
      <c r="KI112" s="42">
        <v>0</v>
      </c>
      <c r="KJ112" s="42">
        <v>0</v>
      </c>
      <c r="KK112" s="42">
        <v>0</v>
      </c>
      <c r="KL112" s="42">
        <v>0</v>
      </c>
      <c r="KM112" s="42">
        <v>2372483961</v>
      </c>
      <c r="KN112" s="42">
        <v>1288110040</v>
      </c>
      <c r="KO112" s="42">
        <v>32205306</v>
      </c>
      <c r="KP112" s="42">
        <v>1549430</v>
      </c>
      <c r="KQ112" s="42">
        <v>0</v>
      </c>
      <c r="KR112" s="42">
        <v>0</v>
      </c>
      <c r="KS112" s="42">
        <v>1907066</v>
      </c>
      <c r="KT112" s="42">
        <v>3608316</v>
      </c>
      <c r="KU112" s="42">
        <v>0</v>
      </c>
      <c r="KV112" s="42">
        <v>71687680</v>
      </c>
      <c r="KW112" s="42">
        <v>0</v>
      </c>
      <c r="KX112" s="42">
        <v>564218</v>
      </c>
      <c r="KY112" s="42">
        <v>4219284</v>
      </c>
      <c r="KZ112" s="42">
        <v>6419784</v>
      </c>
      <c r="LA112" s="42">
        <v>10036364</v>
      </c>
      <c r="LB112" s="42">
        <v>2992715</v>
      </c>
      <c r="LC112" s="42">
        <v>5032194</v>
      </c>
      <c r="LD112" s="42">
        <v>361786761</v>
      </c>
      <c r="LE112" s="42">
        <v>0</v>
      </c>
      <c r="LF112" s="42">
        <v>4473680</v>
      </c>
      <c r="LG112" s="42">
        <v>0</v>
      </c>
      <c r="LH112" s="42">
        <v>0</v>
      </c>
      <c r="LI112" s="42">
        <v>17841202</v>
      </c>
      <c r="LJ112" s="42">
        <v>0</v>
      </c>
      <c r="LK112" s="42">
        <v>6579</v>
      </c>
      <c r="LL112" s="42">
        <v>0</v>
      </c>
      <c r="LM112" s="42">
        <v>1294366</v>
      </c>
      <c r="LN112" s="42">
        <v>20068235</v>
      </c>
      <c r="LO112" s="42">
        <v>40339818</v>
      </c>
      <c r="LP112" s="42">
        <v>1581685</v>
      </c>
      <c r="LQ112" s="42">
        <v>106790917</v>
      </c>
      <c r="LR112" s="42">
        <v>953291</v>
      </c>
      <c r="LS112" s="42">
        <v>111431370</v>
      </c>
      <c r="LT112" s="42">
        <v>0</v>
      </c>
      <c r="LU112" s="42">
        <v>162028569</v>
      </c>
      <c r="LV112" s="42">
        <v>292784</v>
      </c>
      <c r="LW112" s="42">
        <v>4719892</v>
      </c>
      <c r="LX112" s="42">
        <v>1153006</v>
      </c>
      <c r="LY112" s="42">
        <v>0</v>
      </c>
      <c r="LZ112" s="42">
        <v>22319658</v>
      </c>
      <c r="MA112" s="42">
        <v>0</v>
      </c>
      <c r="MB112" s="42">
        <v>30271240</v>
      </c>
      <c r="MC112" s="42">
        <v>0</v>
      </c>
      <c r="MD112" s="42">
        <v>0</v>
      </c>
      <c r="ME112" s="42">
        <v>51375437</v>
      </c>
      <c r="MF112" s="42">
        <v>0</v>
      </c>
      <c r="MG112" s="42">
        <v>0</v>
      </c>
      <c r="MH112" s="42">
        <v>0</v>
      </c>
      <c r="MI112" s="42">
        <v>0</v>
      </c>
      <c r="MJ112" s="42">
        <v>5423074</v>
      </c>
      <c r="MK112" s="42">
        <v>0</v>
      </c>
      <c r="ML112" s="42">
        <v>0</v>
      </c>
      <c r="MM112" s="42">
        <v>0</v>
      </c>
      <c r="MN112" s="42">
        <v>0</v>
      </c>
      <c r="MO112" s="42">
        <v>0</v>
      </c>
      <c r="MP112" s="42">
        <v>0</v>
      </c>
      <c r="MQ112" s="42">
        <v>0</v>
      </c>
      <c r="MR112" s="42">
        <v>0</v>
      </c>
      <c r="MS112" s="42">
        <v>1622045142</v>
      </c>
      <c r="MT112" s="42">
        <v>560658660</v>
      </c>
      <c r="MU112" s="42">
        <v>455979904</v>
      </c>
      <c r="MV112" s="42">
        <v>0</v>
      </c>
      <c r="MW112" s="42">
        <v>0</v>
      </c>
      <c r="MX112" s="42">
        <v>0</v>
      </c>
      <c r="MY112" s="42">
        <v>0</v>
      </c>
      <c r="MZ112" s="42">
        <v>0</v>
      </c>
      <c r="NA112" s="42">
        <v>0</v>
      </c>
      <c r="NB112" s="42">
        <v>0</v>
      </c>
      <c r="NC112" s="42">
        <v>0</v>
      </c>
      <c r="ND112" s="42">
        <v>0</v>
      </c>
      <c r="NE112" s="42">
        <v>0</v>
      </c>
      <c r="NF112" s="42">
        <v>0</v>
      </c>
      <c r="NG112" s="42">
        <v>455979904</v>
      </c>
      <c r="NH112" s="42">
        <v>0</v>
      </c>
      <c r="NI112" s="42">
        <v>0</v>
      </c>
      <c r="NJ112" s="42">
        <v>0</v>
      </c>
      <c r="NK112" s="42">
        <v>0</v>
      </c>
      <c r="NL112" s="42">
        <v>0</v>
      </c>
      <c r="NM112" s="42">
        <v>104678756</v>
      </c>
      <c r="NN112" s="42">
        <v>0</v>
      </c>
      <c r="NO112" s="42">
        <v>0</v>
      </c>
      <c r="NP112" s="42">
        <v>0</v>
      </c>
      <c r="NQ112" s="42">
        <v>0</v>
      </c>
      <c r="NR112" s="42">
        <v>0</v>
      </c>
      <c r="NS112" s="42">
        <v>0</v>
      </c>
      <c r="NT112" s="42">
        <v>104678756</v>
      </c>
      <c r="NU112" s="42">
        <v>104678756</v>
      </c>
      <c r="NV112" s="42">
        <v>0</v>
      </c>
      <c r="NW112" s="42">
        <v>0</v>
      </c>
      <c r="NX112" s="42">
        <v>0</v>
      </c>
      <c r="NY112" s="42">
        <v>0</v>
      </c>
      <c r="NZ112" s="42">
        <v>0</v>
      </c>
      <c r="OA112" s="42">
        <v>22969878</v>
      </c>
      <c r="OB112" s="42">
        <v>20098001</v>
      </c>
      <c r="OC112" s="42">
        <v>20098001</v>
      </c>
      <c r="OD112" s="42">
        <v>20098001</v>
      </c>
      <c r="OE112" s="42">
        <v>0</v>
      </c>
      <c r="OF112" s="42">
        <v>0</v>
      </c>
      <c r="OG112" s="42">
        <v>0</v>
      </c>
      <c r="OH112" s="42">
        <v>0</v>
      </c>
      <c r="OI112" s="42">
        <v>0</v>
      </c>
      <c r="OJ112" s="42">
        <v>2871877</v>
      </c>
      <c r="OK112" s="42">
        <v>0</v>
      </c>
      <c r="OL112" s="42">
        <v>0</v>
      </c>
      <c r="OM112" s="42">
        <v>0</v>
      </c>
      <c r="ON112" s="42">
        <v>0</v>
      </c>
      <c r="OO112" s="42">
        <v>2871877</v>
      </c>
      <c r="OP112" s="42">
        <v>2871877</v>
      </c>
      <c r="OQ112" s="42">
        <v>0</v>
      </c>
      <c r="OR112" s="42">
        <v>0</v>
      </c>
      <c r="OS112" s="42">
        <v>1038416604</v>
      </c>
      <c r="OT112" s="42">
        <v>1013156643</v>
      </c>
      <c r="OU112" s="42">
        <v>1013156643</v>
      </c>
      <c r="OV112" s="42">
        <v>1013156643</v>
      </c>
      <c r="OW112" s="42">
        <v>0</v>
      </c>
      <c r="OX112" s="42">
        <v>0</v>
      </c>
      <c r="OY112" s="42">
        <v>0</v>
      </c>
      <c r="OZ112" s="42">
        <v>25259961</v>
      </c>
      <c r="PA112" s="42">
        <v>0</v>
      </c>
      <c r="PB112" s="42">
        <v>0</v>
      </c>
      <c r="PC112" s="42">
        <v>0</v>
      </c>
      <c r="PD112" s="42">
        <v>0</v>
      </c>
      <c r="PE112" s="42">
        <v>0</v>
      </c>
      <c r="PF112" s="42">
        <v>0</v>
      </c>
      <c r="PG112" s="42">
        <v>0</v>
      </c>
      <c r="PH112" s="42">
        <v>0</v>
      </c>
      <c r="PI112" s="42">
        <v>0</v>
      </c>
      <c r="PJ112" s="42">
        <v>0</v>
      </c>
      <c r="PK112" s="42">
        <v>0</v>
      </c>
      <c r="PL112" s="42">
        <v>0</v>
      </c>
      <c r="PM112" s="42">
        <v>25259961</v>
      </c>
      <c r="PN112" s="42">
        <v>25259961</v>
      </c>
      <c r="PO112" s="42">
        <v>0</v>
      </c>
      <c r="PP112" s="42">
        <v>0</v>
      </c>
      <c r="PQ112" s="42">
        <v>0</v>
      </c>
      <c r="PR112" s="42">
        <v>0</v>
      </c>
      <c r="PS112" s="42">
        <v>0</v>
      </c>
      <c r="PT112" s="42">
        <f t="shared" si="41"/>
        <v>0</v>
      </c>
      <c r="PU112" s="42">
        <v>0</v>
      </c>
      <c r="PV112" s="42">
        <v>0</v>
      </c>
      <c r="PW112" s="42">
        <v>0</v>
      </c>
      <c r="PX112" s="42">
        <v>0</v>
      </c>
      <c r="PY112" s="42">
        <v>0</v>
      </c>
      <c r="PZ112" s="42">
        <v>0</v>
      </c>
      <c r="QA112" s="42">
        <v>0</v>
      </c>
      <c r="QB112" s="42">
        <v>0</v>
      </c>
      <c r="QC112" s="42">
        <v>0</v>
      </c>
      <c r="QD112" s="42">
        <v>0</v>
      </c>
      <c r="QE112" s="42">
        <v>0</v>
      </c>
      <c r="QF112" s="42">
        <v>0</v>
      </c>
      <c r="QG112" s="42">
        <v>0</v>
      </c>
      <c r="QH112" s="42">
        <v>0</v>
      </c>
      <c r="QI112" s="42">
        <v>0</v>
      </c>
      <c r="QJ112" s="42">
        <v>0</v>
      </c>
      <c r="QK112" s="42">
        <v>0</v>
      </c>
      <c r="QL112" s="42">
        <v>0</v>
      </c>
      <c r="QM112" s="42">
        <v>0</v>
      </c>
      <c r="QN112" s="42">
        <v>0</v>
      </c>
      <c r="QO112" s="42">
        <v>354119288773</v>
      </c>
      <c r="QP112" s="42">
        <v>27933379978</v>
      </c>
      <c r="QQ112" s="42">
        <v>9021189622</v>
      </c>
      <c r="QR112" s="42">
        <v>13756181</v>
      </c>
      <c r="QS112" s="42">
        <v>7433441</v>
      </c>
      <c r="QT112" s="42">
        <v>9000000000</v>
      </c>
      <c r="QU112" s="42">
        <v>9000000000</v>
      </c>
      <c r="QV112" s="42">
        <v>0</v>
      </c>
      <c r="QW112" s="42">
        <v>7660233317</v>
      </c>
      <c r="QX112" s="42">
        <v>7660233317</v>
      </c>
      <c r="QY112" s="42">
        <v>0</v>
      </c>
      <c r="QZ112" s="42">
        <v>11251957039</v>
      </c>
      <c r="RA112" s="42">
        <v>0</v>
      </c>
      <c r="RB112" s="42">
        <v>0</v>
      </c>
      <c r="RC112" s="42">
        <v>0</v>
      </c>
      <c r="RD112" s="42">
        <v>0</v>
      </c>
      <c r="RE112" s="42">
        <v>0</v>
      </c>
      <c r="RF112" s="42">
        <v>0</v>
      </c>
      <c r="RG112" s="42">
        <v>0</v>
      </c>
      <c r="RH112" s="42">
        <v>0</v>
      </c>
      <c r="RI112" s="42">
        <v>326185908795</v>
      </c>
      <c r="RJ112" s="42">
        <v>4755594165</v>
      </c>
      <c r="RK112" s="42">
        <v>4755594165</v>
      </c>
      <c r="RL112" s="42">
        <v>3198228794</v>
      </c>
      <c r="RM112" s="42">
        <v>155100916</v>
      </c>
      <c r="RN112" s="42">
        <v>99131388</v>
      </c>
      <c r="RO112" s="42">
        <v>2140271</v>
      </c>
      <c r="RP112" s="42">
        <v>0</v>
      </c>
      <c r="RQ112" s="42">
        <v>0</v>
      </c>
      <c r="RR112" s="42">
        <v>0</v>
      </c>
      <c r="RS112" s="42">
        <v>0</v>
      </c>
      <c r="RT112" s="42">
        <v>0</v>
      </c>
      <c r="RU112" s="42">
        <v>0</v>
      </c>
      <c r="RV112" s="42">
        <v>3059330</v>
      </c>
      <c r="RW112" s="42">
        <v>529927</v>
      </c>
      <c r="RX112" s="42">
        <v>0</v>
      </c>
      <c r="RY112" s="42">
        <v>0</v>
      </c>
      <c r="RZ112" s="42">
        <v>0</v>
      </c>
      <c r="SA112" s="42">
        <v>0</v>
      </c>
      <c r="SB112" s="42">
        <v>0</v>
      </c>
      <c r="SC112" s="42">
        <v>0</v>
      </c>
      <c r="SD112" s="42">
        <v>0</v>
      </c>
      <c r="SE112" s="42">
        <v>0</v>
      </c>
      <c r="SF112" s="42">
        <v>0</v>
      </c>
      <c r="SG112" s="42">
        <v>99249</v>
      </c>
      <c r="SH112" s="42">
        <v>7596304</v>
      </c>
      <c r="SI112" s="42">
        <v>0</v>
      </c>
      <c r="SJ112" s="42">
        <v>0</v>
      </c>
      <c r="SK112" s="42">
        <v>947842600</v>
      </c>
      <c r="SL112" s="42">
        <v>947842600</v>
      </c>
      <c r="SM112" s="42">
        <v>0</v>
      </c>
      <c r="SN112" s="42">
        <v>274369910</v>
      </c>
      <c r="SO112" s="42">
        <v>0</v>
      </c>
      <c r="SP112" s="42">
        <v>0</v>
      </c>
      <c r="SQ112" s="42">
        <v>0</v>
      </c>
      <c r="SR112" s="42">
        <v>22489666</v>
      </c>
      <c r="SS112" s="42">
        <v>45005810</v>
      </c>
      <c r="ST112" s="42">
        <v>0</v>
      </c>
      <c r="SU112" s="42">
        <v>0</v>
      </c>
      <c r="SV112" s="42">
        <v>0</v>
      </c>
      <c r="SW112" s="42">
        <v>0</v>
      </c>
      <c r="SX112" s="42">
        <v>0</v>
      </c>
      <c r="SY112" s="42">
        <v>0</v>
      </c>
      <c r="SZ112" s="42">
        <v>0</v>
      </c>
      <c r="TA112" s="42">
        <v>0</v>
      </c>
      <c r="TB112" s="42">
        <v>0</v>
      </c>
      <c r="TC112" s="42">
        <v>0</v>
      </c>
      <c r="TD112" s="42">
        <v>0</v>
      </c>
      <c r="TE112" s="42">
        <v>0</v>
      </c>
      <c r="TF112" s="42">
        <v>0</v>
      </c>
      <c r="TG112" s="42">
        <v>0</v>
      </c>
      <c r="TH112" s="42">
        <v>0</v>
      </c>
      <c r="TI112" s="42">
        <f t="shared" si="42"/>
        <v>256372575</v>
      </c>
      <c r="TJ112" s="42">
        <f t="shared" si="43"/>
        <v>102461000000</v>
      </c>
      <c r="TK112" s="42">
        <v>102461000000</v>
      </c>
      <c r="TL112" s="42">
        <v>0</v>
      </c>
      <c r="TM112" s="42">
        <v>0</v>
      </c>
      <c r="TN112" s="42">
        <v>0</v>
      </c>
      <c r="TO112" s="42">
        <v>0</v>
      </c>
      <c r="TP112" s="42">
        <v>0</v>
      </c>
      <c r="TQ112" s="42">
        <v>0</v>
      </c>
      <c r="TR112" s="42">
        <v>0</v>
      </c>
      <c r="TS112" s="42">
        <v>0</v>
      </c>
      <c r="TT112" s="42">
        <v>102461000000</v>
      </c>
      <c r="TU112" s="42">
        <v>218969314630</v>
      </c>
      <c r="TV112" s="42">
        <v>0</v>
      </c>
      <c r="TW112" s="42">
        <v>33441164</v>
      </c>
      <c r="TX112" s="42">
        <v>0</v>
      </c>
      <c r="TY112" s="42">
        <v>0</v>
      </c>
      <c r="TZ112" s="42">
        <v>0</v>
      </c>
      <c r="UA112" s="42">
        <v>0</v>
      </c>
      <c r="UB112" s="42">
        <v>218935873466</v>
      </c>
      <c r="UC112" s="42">
        <v>0</v>
      </c>
      <c r="UD112" s="42">
        <v>218935873466</v>
      </c>
      <c r="UE112" s="42">
        <v>0</v>
      </c>
      <c r="UF112" s="42">
        <v>0</v>
      </c>
      <c r="UG112" s="42">
        <v>512222764462</v>
      </c>
      <c r="UH112" s="20">
        <v>512222764462</v>
      </c>
      <c r="UI112" s="1">
        <f>UH112-SUM($UG$112:UG112)</f>
        <v>0</v>
      </c>
    </row>
    <row r="113" spans="2:555">
      <c r="B113" s="58">
        <v>41671</v>
      </c>
      <c r="C113" s="30">
        <v>216843524533</v>
      </c>
      <c r="D113" s="30">
        <v>141729838440</v>
      </c>
      <c r="E113" s="30">
        <v>129511959122</v>
      </c>
      <c r="F113" s="30">
        <v>11298004</v>
      </c>
      <c r="G113" s="30">
        <v>1655280</v>
      </c>
      <c r="H113" s="30">
        <v>82534324233.000015</v>
      </c>
      <c r="I113" s="30">
        <v>71455424715.944794</v>
      </c>
      <c r="J113" s="30">
        <v>10253962844.415199</v>
      </c>
      <c r="K113" s="30">
        <v>824936672.6400001</v>
      </c>
      <c r="L113" s="30">
        <v>9458117395</v>
      </c>
      <c r="M113" s="30">
        <v>29746556433.999992</v>
      </c>
      <c r="N113" s="30">
        <v>29461347363.149994</v>
      </c>
      <c r="O113" s="30">
        <v>285209070.85000002</v>
      </c>
      <c r="P113" s="30">
        <v>2252170119</v>
      </c>
      <c r="Q113" s="30">
        <v>3142825718</v>
      </c>
      <c r="R113" s="30">
        <v>2365011939</v>
      </c>
      <c r="S113" s="30">
        <v>12217879318</v>
      </c>
      <c r="T113" s="30">
        <v>3284233000</v>
      </c>
      <c r="U113" s="30">
        <v>3863798000</v>
      </c>
      <c r="V113" s="30">
        <v>7148031000</v>
      </c>
      <c r="W113" s="30">
        <v>160666716</v>
      </c>
      <c r="X113" s="30">
        <v>761478470</v>
      </c>
      <c r="Y113" s="30">
        <v>128247000</v>
      </c>
      <c r="Z113" s="30">
        <v>12824700</v>
      </c>
      <c r="AA113" s="30">
        <v>115422300</v>
      </c>
      <c r="AB113" s="30">
        <v>253598914</v>
      </c>
      <c r="AC113" s="30">
        <v>10207116</v>
      </c>
      <c r="AD113" s="30">
        <v>3580120179</v>
      </c>
      <c r="AE113" s="30">
        <v>175529923</v>
      </c>
      <c r="AF113" s="30">
        <v>33988223</v>
      </c>
      <c r="AG113" s="30">
        <v>141541700</v>
      </c>
      <c r="AH113" s="30">
        <v>0</v>
      </c>
      <c r="AI113" s="30">
        <v>75113686093</v>
      </c>
      <c r="AJ113" s="30">
        <v>457866366</v>
      </c>
      <c r="AK113" s="30">
        <v>66937999</v>
      </c>
      <c r="AL113" s="30">
        <v>618517</v>
      </c>
      <c r="AM113" s="30">
        <v>390309850</v>
      </c>
      <c r="AN113" s="30">
        <v>0</v>
      </c>
      <c r="AO113" s="30">
        <v>2230246032</v>
      </c>
      <c r="AP113" s="30">
        <v>2149834856</v>
      </c>
      <c r="AQ113" s="30">
        <v>0</v>
      </c>
      <c r="AR113" s="30">
        <v>36160008</v>
      </c>
      <c r="AS113" s="30">
        <v>90935</v>
      </c>
      <c r="AT113" s="30">
        <v>40772233</v>
      </c>
      <c r="AU113" s="30">
        <v>0</v>
      </c>
      <c r="AV113" s="30">
        <v>0</v>
      </c>
      <c r="AW113" s="30">
        <v>0</v>
      </c>
      <c r="AX113" s="30">
        <v>3388000</v>
      </c>
      <c r="AY113" s="30">
        <v>0</v>
      </c>
      <c r="AZ113" s="30">
        <v>0</v>
      </c>
      <c r="BA113" s="30">
        <v>0</v>
      </c>
      <c r="BB113" s="30">
        <v>0</v>
      </c>
      <c r="BC113" s="30">
        <v>0</v>
      </c>
      <c r="BD113" s="30">
        <v>5120127450</v>
      </c>
      <c r="BE113" s="30">
        <v>964905</v>
      </c>
      <c r="BF113" s="30">
        <v>3236777768</v>
      </c>
      <c r="BG113" s="30">
        <v>849359870</v>
      </c>
      <c r="BH113" s="30">
        <v>55473</v>
      </c>
      <c r="BI113" s="30">
        <v>35829</v>
      </c>
      <c r="BJ113" s="30">
        <v>0</v>
      </c>
      <c r="BK113" s="30">
        <v>32406683</v>
      </c>
      <c r="BL113" s="30">
        <v>6204022</v>
      </c>
      <c r="BM113" s="30">
        <v>2344</v>
      </c>
      <c r="BN113" s="30">
        <v>11533127</v>
      </c>
      <c r="BO113" s="30">
        <v>12850732</v>
      </c>
      <c r="BP113" s="30">
        <v>0</v>
      </c>
      <c r="BQ113" s="30">
        <v>0</v>
      </c>
      <c r="BR113" s="30">
        <v>189712778</v>
      </c>
      <c r="BS113" s="30">
        <v>780223919</v>
      </c>
      <c r="BT113" s="30">
        <v>216963138</v>
      </c>
      <c r="BU113" s="30">
        <v>2266102</v>
      </c>
      <c r="BV113" s="30">
        <v>0</v>
      </c>
      <c r="BW113" s="30">
        <v>0</v>
      </c>
      <c r="BX113" s="30">
        <v>0</v>
      </c>
      <c r="BY113" s="30">
        <v>214605786</v>
      </c>
      <c r="BZ113" s="30">
        <v>91250</v>
      </c>
      <c r="CA113" s="30">
        <v>0</v>
      </c>
      <c r="CB113" s="30">
        <v>0</v>
      </c>
      <c r="CC113" s="30">
        <v>2726267423</v>
      </c>
      <c r="CD113" s="30">
        <v>1086356</v>
      </c>
      <c r="CE113" s="30">
        <v>5758303617</v>
      </c>
      <c r="CF113" s="30">
        <v>153418791</v>
      </c>
      <c r="CG113" s="30">
        <v>2705624523</v>
      </c>
      <c r="CH113" s="30">
        <v>200638423</v>
      </c>
      <c r="CI113" s="30">
        <v>48632286</v>
      </c>
      <c r="CJ113" s="30">
        <v>1896081</v>
      </c>
      <c r="CK113" s="30">
        <v>12082616</v>
      </c>
      <c r="CL113" s="30">
        <v>7089847</v>
      </c>
      <c r="CM113" s="30">
        <v>1425334</v>
      </c>
      <c r="CN113" s="30">
        <v>290845</v>
      </c>
      <c r="CO113" s="30">
        <v>107191</v>
      </c>
      <c r="CP113" s="30">
        <v>25740372</v>
      </c>
      <c r="CQ113" s="30">
        <v>0</v>
      </c>
      <c r="CR113" s="30">
        <v>0</v>
      </c>
      <c r="CS113" s="30">
        <v>2617195413</v>
      </c>
      <c r="CT113" s="30">
        <v>1186445684</v>
      </c>
      <c r="CU113" s="30">
        <v>0</v>
      </c>
      <c r="CV113" s="30">
        <v>32802714</v>
      </c>
      <c r="CW113" s="30">
        <v>11247452</v>
      </c>
      <c r="CX113" s="30">
        <v>724362</v>
      </c>
      <c r="CY113" s="30">
        <v>0</v>
      </c>
      <c r="CZ113" s="30">
        <v>1349705372</v>
      </c>
      <c r="DA113" s="30">
        <v>1217596986</v>
      </c>
      <c r="DB113" s="30">
        <v>132108386</v>
      </c>
      <c r="DC113" s="30">
        <v>0</v>
      </c>
      <c r="DD113" s="30">
        <v>0</v>
      </c>
      <c r="DE113" s="30">
        <v>0</v>
      </c>
      <c r="DF113" s="30">
        <v>23260463</v>
      </c>
      <c r="DG113" s="30">
        <v>13009366</v>
      </c>
      <c r="DH113" s="30">
        <v>6522812</v>
      </c>
      <c r="DI113" s="30">
        <v>4241381</v>
      </c>
      <c r="DJ113" s="30">
        <v>0</v>
      </c>
      <c r="DK113" s="30">
        <v>4241381</v>
      </c>
      <c r="DL113" s="30">
        <v>0</v>
      </c>
      <c r="DM113" s="30">
        <v>712203314</v>
      </c>
      <c r="DN113" s="30">
        <v>40796261</v>
      </c>
      <c r="DO113" s="30">
        <v>7299172</v>
      </c>
      <c r="DP113" s="30">
        <v>1469974</v>
      </c>
      <c r="DQ113" s="30">
        <v>5829198</v>
      </c>
      <c r="DR113" s="30">
        <v>639330098</v>
      </c>
      <c r="DS113" s="30">
        <v>19110104</v>
      </c>
      <c r="DT113" s="30">
        <v>17568751</v>
      </c>
      <c r="DU113" s="30">
        <v>1484250</v>
      </c>
      <c r="DV113" s="30">
        <v>57103</v>
      </c>
      <c r="DW113" s="30">
        <v>16680500</v>
      </c>
      <c r="DX113" s="30">
        <v>5097600</v>
      </c>
      <c r="DY113" s="30">
        <v>225900</v>
      </c>
      <c r="DZ113" s="30">
        <v>0</v>
      </c>
      <c r="EA113" s="30">
        <v>11357000</v>
      </c>
      <c r="EB113" s="30">
        <v>0</v>
      </c>
      <c r="EC113" s="30">
        <v>5163515</v>
      </c>
      <c r="ED113" s="30">
        <v>0</v>
      </c>
      <c r="EE113" s="30">
        <v>5149200</v>
      </c>
      <c r="EF113" s="30">
        <v>14315</v>
      </c>
      <c r="EG113" s="30">
        <v>31686437</v>
      </c>
      <c r="EH113" s="30">
        <v>31157800</v>
      </c>
      <c r="EI113" s="30">
        <v>528637</v>
      </c>
      <c r="EJ113" s="30">
        <v>0</v>
      </c>
      <c r="EK113" s="30">
        <v>54920053</v>
      </c>
      <c r="EL113" s="30">
        <v>40664</v>
      </c>
      <c r="EM113" s="30">
        <v>569302</v>
      </c>
      <c r="EN113" s="30">
        <v>32451118</v>
      </c>
      <c r="EO113" s="30">
        <v>1992556</v>
      </c>
      <c r="EP113" s="30">
        <v>365980</v>
      </c>
      <c r="EQ113" s="30">
        <v>0</v>
      </c>
      <c r="ER113" s="30">
        <v>81329</v>
      </c>
      <c r="ES113" s="30">
        <v>894617</v>
      </c>
      <c r="ET113" s="30">
        <v>650630</v>
      </c>
      <c r="EU113" s="30">
        <v>4310426</v>
      </c>
      <c r="EV113" s="30">
        <v>1291929</v>
      </c>
      <c r="EW113" s="30">
        <v>45849111</v>
      </c>
      <c r="EX113" s="30">
        <v>0</v>
      </c>
      <c r="EY113" s="30">
        <v>996278</v>
      </c>
      <c r="EZ113" s="30">
        <v>38366861</v>
      </c>
      <c r="FA113" s="30">
        <v>6485972</v>
      </c>
      <c r="FB113" s="30">
        <v>0</v>
      </c>
      <c r="FC113" s="30">
        <v>283786</v>
      </c>
      <c r="FD113" s="30">
        <v>0</v>
      </c>
      <c r="FE113" s="30">
        <v>0</v>
      </c>
      <c r="FF113" s="30">
        <v>424980597</v>
      </c>
      <c r="FG113" s="30">
        <v>24777783</v>
      </c>
      <c r="FH113" s="30">
        <v>1057274</v>
      </c>
      <c r="FI113" s="30">
        <v>0</v>
      </c>
      <c r="FJ113" s="30">
        <v>22276923</v>
      </c>
      <c r="FK113" s="30">
        <v>2540351</v>
      </c>
      <c r="FL113" s="30">
        <v>0</v>
      </c>
      <c r="FM113" s="30">
        <v>0</v>
      </c>
      <c r="FN113" s="30">
        <v>0</v>
      </c>
      <c r="FO113" s="30">
        <v>19736572</v>
      </c>
      <c r="FP113" s="30">
        <v>1443586</v>
      </c>
      <c r="FQ113" s="30">
        <v>0</v>
      </c>
      <c r="FR113" s="30">
        <v>379036191</v>
      </c>
      <c r="FS113" s="30">
        <v>269692907</v>
      </c>
      <c r="FT113" s="30">
        <v>52036</v>
      </c>
      <c r="FU113" s="30">
        <v>88686278</v>
      </c>
      <c r="FV113" s="30">
        <v>10868642</v>
      </c>
      <c r="FW113" s="30">
        <v>7575691</v>
      </c>
      <c r="FX113" s="30">
        <v>3292951</v>
      </c>
      <c r="FY113" s="30">
        <v>0</v>
      </c>
      <c r="FZ113" s="30">
        <v>223654</v>
      </c>
      <c r="GA113" s="30">
        <v>166782797</v>
      </c>
      <c r="GB113" s="30">
        <v>3079500</v>
      </c>
      <c r="GC113" s="30">
        <v>5727366</v>
      </c>
      <c r="GD113" s="30">
        <v>0</v>
      </c>
      <c r="GE113" s="30">
        <v>5727366</v>
      </c>
      <c r="GF113" s="30">
        <v>0</v>
      </c>
      <c r="GG113" s="30">
        <v>246861</v>
      </c>
      <c r="GH113" s="30">
        <v>7541200</v>
      </c>
      <c r="GI113" s="30">
        <v>54575044</v>
      </c>
      <c r="GJ113" s="30">
        <v>54575044</v>
      </c>
      <c r="GK113" s="30">
        <v>0</v>
      </c>
      <c r="GL113" s="30">
        <v>41252813</v>
      </c>
      <c r="GM113" s="30">
        <v>7067202</v>
      </c>
      <c r="GN113" s="30">
        <v>1639000</v>
      </c>
      <c r="GO113" s="30">
        <v>0</v>
      </c>
      <c r="GP113" s="30">
        <v>0</v>
      </c>
      <c r="GQ113" s="30">
        <v>20122268</v>
      </c>
      <c r="GR113" s="30">
        <v>56128</v>
      </c>
      <c r="GS113" s="30">
        <v>0</v>
      </c>
      <c r="GT113" s="30">
        <v>12368215</v>
      </c>
      <c r="GU113" s="30">
        <v>2096262051</v>
      </c>
      <c r="GV113" s="30">
        <v>0</v>
      </c>
      <c r="GW113" s="30">
        <v>0</v>
      </c>
      <c r="GX113" s="30">
        <v>0</v>
      </c>
      <c r="GY113" s="30">
        <v>0</v>
      </c>
      <c r="GZ113" s="30">
        <v>2092066500</v>
      </c>
      <c r="HA113" s="30">
        <v>0</v>
      </c>
      <c r="HB113" s="30">
        <v>0</v>
      </c>
      <c r="HC113" s="30">
        <v>0</v>
      </c>
      <c r="HD113" s="30">
        <v>0</v>
      </c>
      <c r="HE113" s="30">
        <v>4195551</v>
      </c>
      <c r="HF113" s="30">
        <v>0</v>
      </c>
      <c r="HG113" s="30">
        <v>0</v>
      </c>
      <c r="HH113" s="30">
        <f t="shared" si="34"/>
        <v>1913214000</v>
      </c>
      <c r="HI113" s="30">
        <f t="shared" si="35"/>
        <v>178852500</v>
      </c>
      <c r="HJ113" s="30">
        <v>1913214000</v>
      </c>
      <c r="HK113" s="30">
        <v>178852500</v>
      </c>
      <c r="HL113" s="30">
        <v>0</v>
      </c>
      <c r="HM113" s="30">
        <v>0</v>
      </c>
      <c r="HN113" s="30">
        <v>0</v>
      </c>
      <c r="HO113" s="30">
        <v>0</v>
      </c>
      <c r="HP113" s="30">
        <v>26271369</v>
      </c>
      <c r="HQ113" s="30">
        <v>2860238</v>
      </c>
      <c r="HR113" s="30">
        <v>4939844</v>
      </c>
      <c r="HS113" s="30">
        <v>18471287</v>
      </c>
      <c r="HT113" s="30">
        <v>0</v>
      </c>
      <c r="HU113" s="30">
        <v>0</v>
      </c>
      <c r="HV113" s="30">
        <v>0</v>
      </c>
      <c r="HW113" s="30">
        <v>0</v>
      </c>
      <c r="HX113" s="30">
        <f t="shared" si="36"/>
        <v>1913214000</v>
      </c>
      <c r="HY113" s="30">
        <f t="shared" si="37"/>
        <v>178852500</v>
      </c>
      <c r="HZ113" s="30">
        <v>51786349238</v>
      </c>
      <c r="IA113" s="30">
        <v>49365601113</v>
      </c>
      <c r="IB113" s="30">
        <v>47109027770</v>
      </c>
      <c r="IC113" s="30">
        <v>0</v>
      </c>
      <c r="ID113" s="30">
        <v>0</v>
      </c>
      <c r="IE113" s="30">
        <v>0</v>
      </c>
      <c r="IF113" s="30">
        <v>0</v>
      </c>
      <c r="IG113" s="30">
        <v>42777226925</v>
      </c>
      <c r="IH113" s="30">
        <v>42777226925</v>
      </c>
      <c r="II113" s="30">
        <v>0</v>
      </c>
      <c r="IJ113" s="30">
        <v>0</v>
      </c>
      <c r="IK113" s="30">
        <v>0</v>
      </c>
      <c r="IL113" s="30">
        <v>4087722597</v>
      </c>
      <c r="IM113" s="30">
        <v>0</v>
      </c>
      <c r="IN113" s="30">
        <v>363353120</v>
      </c>
      <c r="IO113" s="30">
        <v>272514840</v>
      </c>
      <c r="IP113" s="30">
        <v>3451854637</v>
      </c>
      <c r="IQ113" s="30">
        <v>0</v>
      </c>
      <c r="IR113" s="30">
        <v>0</v>
      </c>
      <c r="IS113" s="30">
        <v>0</v>
      </c>
      <c r="IT113" s="30">
        <v>0</v>
      </c>
      <c r="IU113" s="30">
        <v>0</v>
      </c>
      <c r="IV113" s="30">
        <v>235887603</v>
      </c>
      <c r="IW113" s="30">
        <v>0</v>
      </c>
      <c r="IX113" s="30">
        <v>0</v>
      </c>
      <c r="IY113" s="30">
        <v>0</v>
      </c>
      <c r="IZ113" s="30">
        <v>0</v>
      </c>
      <c r="JA113" s="30">
        <v>0</v>
      </c>
      <c r="JB113" s="30">
        <v>0</v>
      </c>
      <c r="JC113" s="30">
        <v>0</v>
      </c>
      <c r="JD113" s="30">
        <v>0</v>
      </c>
      <c r="JE113" s="30">
        <v>0</v>
      </c>
      <c r="JF113" s="30">
        <v>0</v>
      </c>
      <c r="JG113" s="30">
        <v>0</v>
      </c>
      <c r="JH113" s="30">
        <v>0</v>
      </c>
      <c r="JI113" s="30">
        <v>0</v>
      </c>
      <c r="JJ113" s="30">
        <v>8190645</v>
      </c>
      <c r="JK113" s="30">
        <v>8190645</v>
      </c>
      <c r="JL113" s="30"/>
      <c r="JM113" s="30">
        <v>2256573343</v>
      </c>
      <c r="JN113" s="30">
        <v>0</v>
      </c>
      <c r="JO113" s="30">
        <v>2256573343</v>
      </c>
      <c r="JP113" s="30">
        <v>37597700</v>
      </c>
      <c r="JQ113" s="30">
        <v>37597700</v>
      </c>
      <c r="JR113" s="30">
        <v>0</v>
      </c>
      <c r="JS113" s="30">
        <v>0</v>
      </c>
      <c r="JT113" s="30">
        <v>0</v>
      </c>
      <c r="JU113" s="30">
        <v>0</v>
      </c>
      <c r="JV113" s="30">
        <v>0</v>
      </c>
      <c r="JW113" s="30">
        <v>0</v>
      </c>
      <c r="JX113" s="30">
        <v>0</v>
      </c>
      <c r="JY113" s="30">
        <v>0</v>
      </c>
      <c r="JZ113" s="30">
        <v>0</v>
      </c>
      <c r="KA113" s="30">
        <v>0</v>
      </c>
      <c r="KB113" s="30">
        <v>0</v>
      </c>
      <c r="KC113" s="30">
        <v>0</v>
      </c>
      <c r="KD113" s="30">
        <v>0</v>
      </c>
      <c r="KE113" s="30">
        <v>0</v>
      </c>
      <c r="KF113" s="30">
        <v>0</v>
      </c>
      <c r="KG113" s="30">
        <v>0</v>
      </c>
      <c r="KH113" s="30">
        <v>0</v>
      </c>
      <c r="KI113" s="30">
        <v>0</v>
      </c>
      <c r="KJ113" s="30">
        <v>0</v>
      </c>
      <c r="KK113" s="30">
        <v>0</v>
      </c>
      <c r="KL113" s="30">
        <v>0</v>
      </c>
      <c r="KM113" s="30">
        <v>2383150425</v>
      </c>
      <c r="KN113" s="30">
        <v>1288110040</v>
      </c>
      <c r="KO113" s="30">
        <v>32205306</v>
      </c>
      <c r="KP113" s="30">
        <v>2655840</v>
      </c>
      <c r="KQ113" s="30">
        <v>0</v>
      </c>
      <c r="KR113" s="30">
        <v>0</v>
      </c>
      <c r="KS113" s="30">
        <v>1907066</v>
      </c>
      <c r="KT113" s="30">
        <v>3608316</v>
      </c>
      <c r="KU113" s="30">
        <v>0</v>
      </c>
      <c r="KV113" s="30">
        <v>71687680</v>
      </c>
      <c r="KW113" s="30">
        <v>0</v>
      </c>
      <c r="KX113" s="30">
        <v>564218</v>
      </c>
      <c r="KY113" s="30">
        <v>4219284</v>
      </c>
      <c r="KZ113" s="30">
        <v>6419784</v>
      </c>
      <c r="LA113" s="30">
        <v>10036364</v>
      </c>
      <c r="LB113" s="30">
        <v>2992715</v>
      </c>
      <c r="LC113" s="30">
        <v>5032194</v>
      </c>
      <c r="LD113" s="30">
        <v>361786761</v>
      </c>
      <c r="LE113" s="30">
        <v>0</v>
      </c>
      <c r="LF113" s="30">
        <v>4473680</v>
      </c>
      <c r="LG113" s="30">
        <v>0</v>
      </c>
      <c r="LH113" s="30">
        <v>9560054</v>
      </c>
      <c r="LI113" s="30">
        <v>17841202</v>
      </c>
      <c r="LJ113" s="30">
        <v>0</v>
      </c>
      <c r="LK113" s="30">
        <v>6579</v>
      </c>
      <c r="LL113" s="30">
        <v>0</v>
      </c>
      <c r="LM113" s="30">
        <v>1294366</v>
      </c>
      <c r="LN113" s="30">
        <v>20068235</v>
      </c>
      <c r="LO113" s="30">
        <v>40339818</v>
      </c>
      <c r="LP113" s="30">
        <v>1581685</v>
      </c>
      <c r="LQ113" s="30">
        <v>106790917</v>
      </c>
      <c r="LR113" s="30">
        <v>953291</v>
      </c>
      <c r="LS113" s="30">
        <v>111431370</v>
      </c>
      <c r="LT113" s="30">
        <v>0</v>
      </c>
      <c r="LU113" s="30">
        <v>162028569</v>
      </c>
      <c r="LV113" s="30">
        <v>292784</v>
      </c>
      <c r="LW113" s="30">
        <v>4719892</v>
      </c>
      <c r="LX113" s="30">
        <v>1153006</v>
      </c>
      <c r="LY113" s="30">
        <v>0</v>
      </c>
      <c r="LZ113" s="30">
        <v>22319658</v>
      </c>
      <c r="MA113" s="30">
        <v>0</v>
      </c>
      <c r="MB113" s="30">
        <v>30271240</v>
      </c>
      <c r="MC113" s="30">
        <v>0</v>
      </c>
      <c r="MD113" s="30">
        <v>0</v>
      </c>
      <c r="ME113" s="30">
        <v>51375437</v>
      </c>
      <c r="MF113" s="30">
        <v>0</v>
      </c>
      <c r="MG113" s="30">
        <v>0</v>
      </c>
      <c r="MH113" s="30">
        <v>0</v>
      </c>
      <c r="MI113" s="30">
        <v>0</v>
      </c>
      <c r="MJ113" s="30">
        <v>5423074</v>
      </c>
      <c r="MK113" s="30">
        <v>0</v>
      </c>
      <c r="ML113" s="30">
        <v>0</v>
      </c>
      <c r="MM113" s="30">
        <v>0</v>
      </c>
      <c r="MN113" s="30">
        <v>0</v>
      </c>
      <c r="MO113" s="30">
        <v>0</v>
      </c>
      <c r="MP113" s="30">
        <v>0</v>
      </c>
      <c r="MQ113" s="30">
        <v>3624733536</v>
      </c>
      <c r="MR113" s="30">
        <v>0</v>
      </c>
      <c r="MS113" s="30">
        <v>69599052434</v>
      </c>
      <c r="MT113" s="30">
        <v>48104549497</v>
      </c>
      <c r="MU113" s="30">
        <v>48009411403</v>
      </c>
      <c r="MV113" s="30">
        <v>45447100945</v>
      </c>
      <c r="MW113" s="30">
        <v>0</v>
      </c>
      <c r="MX113" s="30">
        <v>0</v>
      </c>
      <c r="MY113" s="30">
        <v>0</v>
      </c>
      <c r="MZ113" s="30">
        <v>0</v>
      </c>
      <c r="NA113" s="30">
        <v>0</v>
      </c>
      <c r="NB113" s="30">
        <v>0</v>
      </c>
      <c r="NC113" s="30">
        <v>0</v>
      </c>
      <c r="ND113" s="30">
        <v>0</v>
      </c>
      <c r="NE113" s="30">
        <v>0</v>
      </c>
      <c r="NF113" s="30">
        <v>0</v>
      </c>
      <c r="NG113" s="30">
        <v>2562310458</v>
      </c>
      <c r="NH113" s="30">
        <v>0</v>
      </c>
      <c r="NI113" s="30">
        <v>0</v>
      </c>
      <c r="NJ113" s="30">
        <v>0</v>
      </c>
      <c r="NK113" s="30">
        <v>0</v>
      </c>
      <c r="NL113" s="30">
        <v>0</v>
      </c>
      <c r="NM113" s="30">
        <v>95138094</v>
      </c>
      <c r="NN113" s="30">
        <v>0</v>
      </c>
      <c r="NO113" s="30">
        <v>0</v>
      </c>
      <c r="NP113" s="30">
        <v>0</v>
      </c>
      <c r="NQ113" s="30">
        <v>0</v>
      </c>
      <c r="NR113" s="30">
        <v>0</v>
      </c>
      <c r="NS113" s="30">
        <v>0</v>
      </c>
      <c r="NT113" s="30">
        <v>95138094</v>
      </c>
      <c r="NU113" s="30">
        <v>95138094</v>
      </c>
      <c r="NV113" s="30">
        <v>0</v>
      </c>
      <c r="NW113" s="30">
        <v>0</v>
      </c>
      <c r="NX113" s="30">
        <v>0</v>
      </c>
      <c r="NY113" s="30">
        <v>0</v>
      </c>
      <c r="NZ113" s="30">
        <v>0</v>
      </c>
      <c r="OA113" s="30">
        <v>2988479938</v>
      </c>
      <c r="OB113" s="30">
        <v>2985846390</v>
      </c>
      <c r="OC113" s="30">
        <v>0</v>
      </c>
      <c r="OD113" s="30">
        <v>0</v>
      </c>
      <c r="OE113" s="30">
        <v>0</v>
      </c>
      <c r="OF113" s="30">
        <v>2985846390</v>
      </c>
      <c r="OG113" s="30">
        <v>0</v>
      </c>
      <c r="OH113" s="30">
        <v>2985846390</v>
      </c>
      <c r="OI113" s="30">
        <v>0</v>
      </c>
      <c r="OJ113" s="30">
        <v>2633548</v>
      </c>
      <c r="OK113" s="30">
        <v>0</v>
      </c>
      <c r="OL113" s="30">
        <v>0</v>
      </c>
      <c r="OM113" s="30">
        <v>0</v>
      </c>
      <c r="ON113" s="30">
        <v>0</v>
      </c>
      <c r="OO113" s="30">
        <v>2633548</v>
      </c>
      <c r="OP113" s="30">
        <v>2633548</v>
      </c>
      <c r="OQ113" s="30">
        <v>0</v>
      </c>
      <c r="OR113" s="30">
        <v>0</v>
      </c>
      <c r="OS113" s="30">
        <v>16204666838</v>
      </c>
      <c r="OT113" s="30">
        <v>1170915352</v>
      </c>
      <c r="OU113" s="30">
        <v>1170915352</v>
      </c>
      <c r="OV113" s="30">
        <v>0</v>
      </c>
      <c r="OW113" s="30">
        <v>1170915352</v>
      </c>
      <c r="OX113" s="30">
        <v>0</v>
      </c>
      <c r="OY113" s="30">
        <v>0</v>
      </c>
      <c r="OZ113" s="30">
        <v>15033751486</v>
      </c>
      <c r="PA113" s="30">
        <v>14627565628</v>
      </c>
      <c r="PB113" s="30">
        <v>0</v>
      </c>
      <c r="PC113" s="30">
        <v>0</v>
      </c>
      <c r="PD113" s="30">
        <v>0</v>
      </c>
      <c r="PE113" s="30">
        <v>0</v>
      </c>
      <c r="PF113" s="30">
        <v>0</v>
      </c>
      <c r="PG113" s="30">
        <v>0</v>
      </c>
      <c r="PH113" s="30">
        <v>4440480</v>
      </c>
      <c r="PI113" s="30">
        <v>0</v>
      </c>
      <c r="PJ113" s="30">
        <v>0</v>
      </c>
      <c r="PK113" s="30">
        <v>0</v>
      </c>
      <c r="PL113" s="30">
        <v>0</v>
      </c>
      <c r="PM113" s="30">
        <v>406185858</v>
      </c>
      <c r="PN113" s="30">
        <v>21814388</v>
      </c>
      <c r="PO113" s="30">
        <v>0</v>
      </c>
      <c r="PP113" s="30">
        <v>0</v>
      </c>
      <c r="PQ113" s="30">
        <v>0</v>
      </c>
      <c r="PR113" s="30">
        <v>0</v>
      </c>
      <c r="PS113" s="30">
        <v>0</v>
      </c>
      <c r="PT113" s="30">
        <f t="shared" si="41"/>
        <v>2301356161</v>
      </c>
      <c r="PU113" s="30">
        <v>2301356161</v>
      </c>
      <c r="PV113" s="30">
        <v>0</v>
      </c>
      <c r="PW113" s="30">
        <v>0</v>
      </c>
      <c r="PX113" s="30">
        <v>0</v>
      </c>
      <c r="PY113" s="30">
        <v>0</v>
      </c>
      <c r="PZ113" s="30">
        <v>0</v>
      </c>
      <c r="QA113" s="30">
        <v>0</v>
      </c>
      <c r="QB113" s="30">
        <v>0</v>
      </c>
      <c r="QC113" s="30">
        <v>2753812817</v>
      </c>
      <c r="QD113" s="30">
        <v>0</v>
      </c>
      <c r="QE113" s="30">
        <v>137268050</v>
      </c>
      <c r="QF113" s="30">
        <v>42232297</v>
      </c>
      <c r="QG113" s="30">
        <v>1</v>
      </c>
      <c r="QH113" s="30">
        <v>0</v>
      </c>
      <c r="QI113" s="30">
        <v>262848293</v>
      </c>
      <c r="QJ113" s="30">
        <v>0</v>
      </c>
      <c r="QK113" s="30">
        <v>0</v>
      </c>
      <c r="QL113" s="30">
        <v>5235867726</v>
      </c>
      <c r="QM113" s="30">
        <v>0</v>
      </c>
      <c r="QN113" s="30">
        <v>0</v>
      </c>
      <c r="QO113" s="30">
        <v>305817574825</v>
      </c>
      <c r="QP113" s="30">
        <v>142293846370</v>
      </c>
      <c r="QQ113" s="30">
        <v>185805151</v>
      </c>
      <c r="QR113" s="30">
        <v>12569245</v>
      </c>
      <c r="QS113" s="30">
        <v>173235906</v>
      </c>
      <c r="QT113" s="30">
        <v>0</v>
      </c>
      <c r="QU113" s="30">
        <v>0</v>
      </c>
      <c r="QV113" s="30">
        <v>0</v>
      </c>
      <c r="QW113" s="30">
        <v>1293287645</v>
      </c>
      <c r="QX113" s="30">
        <v>1293287645</v>
      </c>
      <c r="QY113" s="30">
        <v>0</v>
      </c>
      <c r="QZ113" s="30">
        <v>140814753574</v>
      </c>
      <c r="RA113" s="30">
        <v>0</v>
      </c>
      <c r="RB113" s="30">
        <v>0</v>
      </c>
      <c r="RC113" s="30">
        <v>0</v>
      </c>
      <c r="RD113" s="30">
        <v>0</v>
      </c>
      <c r="RE113" s="30">
        <v>0</v>
      </c>
      <c r="RF113" s="30">
        <v>0</v>
      </c>
      <c r="RG113" s="30">
        <v>0</v>
      </c>
      <c r="RH113" s="30">
        <v>0</v>
      </c>
      <c r="RI113" s="30">
        <v>163523728455</v>
      </c>
      <c r="RJ113" s="30">
        <v>2740187727</v>
      </c>
      <c r="RK113" s="30">
        <v>2740187727</v>
      </c>
      <c r="RL113" s="30">
        <v>2102940869</v>
      </c>
      <c r="RM113" s="30">
        <v>187031175</v>
      </c>
      <c r="RN113" s="30">
        <v>92255395</v>
      </c>
      <c r="RO113" s="30">
        <v>1921489</v>
      </c>
      <c r="RP113" s="30">
        <v>0</v>
      </c>
      <c r="RQ113" s="30">
        <v>0</v>
      </c>
      <c r="RR113" s="30">
        <v>0</v>
      </c>
      <c r="RS113" s="30">
        <v>0</v>
      </c>
      <c r="RT113" s="30">
        <v>0</v>
      </c>
      <c r="RU113" s="30">
        <v>0</v>
      </c>
      <c r="RV113" s="30">
        <v>3222680</v>
      </c>
      <c r="RW113" s="30">
        <v>543089</v>
      </c>
      <c r="RX113" s="30">
        <v>0</v>
      </c>
      <c r="RY113" s="30">
        <v>0</v>
      </c>
      <c r="RZ113" s="30">
        <v>0</v>
      </c>
      <c r="SA113" s="30">
        <v>0</v>
      </c>
      <c r="SB113" s="30">
        <v>0</v>
      </c>
      <c r="SC113" s="30">
        <v>0</v>
      </c>
      <c r="SD113" s="30">
        <v>0</v>
      </c>
      <c r="SE113" s="30">
        <v>0</v>
      </c>
      <c r="SF113" s="30">
        <v>0</v>
      </c>
      <c r="SG113" s="30">
        <v>28830</v>
      </c>
      <c r="SH113" s="30">
        <v>10472175</v>
      </c>
      <c r="SI113" s="30">
        <v>0</v>
      </c>
      <c r="SJ113" s="30">
        <v>0</v>
      </c>
      <c r="SK113" s="30">
        <v>35248212</v>
      </c>
      <c r="SL113" s="30">
        <v>35248212</v>
      </c>
      <c r="SM113" s="30">
        <v>0</v>
      </c>
      <c r="SN113" s="30">
        <v>243559448</v>
      </c>
      <c r="SO113" s="30">
        <v>0</v>
      </c>
      <c r="SP113" s="30">
        <v>0</v>
      </c>
      <c r="SQ113" s="30">
        <v>0</v>
      </c>
      <c r="SR113" s="30">
        <v>22387448</v>
      </c>
      <c r="SS113" s="30">
        <v>40576917</v>
      </c>
      <c r="ST113" s="30">
        <v>0</v>
      </c>
      <c r="SU113" s="30">
        <v>0</v>
      </c>
      <c r="SV113" s="30">
        <v>0</v>
      </c>
      <c r="SW113" s="30">
        <v>0</v>
      </c>
      <c r="SX113" s="30">
        <v>0</v>
      </c>
      <c r="SY113" s="30">
        <v>0</v>
      </c>
      <c r="SZ113" s="30">
        <v>0</v>
      </c>
      <c r="TA113" s="30">
        <v>0</v>
      </c>
      <c r="TB113" s="30">
        <v>0</v>
      </c>
      <c r="TC113" s="30">
        <v>0</v>
      </c>
      <c r="TD113" s="30">
        <v>0</v>
      </c>
      <c r="TE113" s="30">
        <v>0</v>
      </c>
      <c r="TF113" s="30">
        <v>0</v>
      </c>
      <c r="TG113" s="30">
        <v>0</v>
      </c>
      <c r="TH113" s="30">
        <v>0</v>
      </c>
      <c r="TI113" s="30">
        <f t="shared" si="42"/>
        <v>281208059</v>
      </c>
      <c r="TJ113" s="30">
        <f t="shared" si="43"/>
        <v>160701337596</v>
      </c>
      <c r="TK113" s="30">
        <v>160701337596</v>
      </c>
      <c r="TL113" s="30">
        <v>0</v>
      </c>
      <c r="TM113" s="30">
        <v>0</v>
      </c>
      <c r="TN113" s="30">
        <v>0</v>
      </c>
      <c r="TO113" s="30">
        <v>0</v>
      </c>
      <c r="TP113" s="30">
        <v>0</v>
      </c>
      <c r="TQ113" s="30">
        <v>0</v>
      </c>
      <c r="TR113" s="30">
        <v>0</v>
      </c>
      <c r="TS113" s="30">
        <v>160701337596</v>
      </c>
      <c r="TT113" s="30">
        <v>0</v>
      </c>
      <c r="TU113" s="30">
        <v>82203132</v>
      </c>
      <c r="TV113" s="30">
        <v>0</v>
      </c>
      <c r="TW113" s="30">
        <v>41451693</v>
      </c>
      <c r="TX113" s="30">
        <v>0</v>
      </c>
      <c r="TY113" s="30">
        <v>40751439</v>
      </c>
      <c r="TZ113" s="30">
        <v>0</v>
      </c>
      <c r="UA113" s="30">
        <v>0</v>
      </c>
      <c r="UB113" s="30">
        <v>0</v>
      </c>
      <c r="UC113" s="30">
        <v>0</v>
      </c>
      <c r="UD113" s="30">
        <v>0</v>
      </c>
      <c r="UE113" s="30">
        <v>0</v>
      </c>
      <c r="UF113" s="30">
        <v>0</v>
      </c>
      <c r="UG113" s="30">
        <v>600249832335</v>
      </c>
      <c r="UH113" s="1">
        <v>1112472596797</v>
      </c>
      <c r="UI113" s="1">
        <f>UH113-SUM($UG$112:UG113)</f>
        <v>0</v>
      </c>
    </row>
    <row r="114" spans="2:555">
      <c r="B114" s="58">
        <v>41699</v>
      </c>
      <c r="C114" s="30">
        <v>159714799788</v>
      </c>
      <c r="D114" s="30">
        <v>78483430598</v>
      </c>
      <c r="E114" s="30">
        <v>66294479964</v>
      </c>
      <c r="F114" s="30">
        <v>13873680</v>
      </c>
      <c r="G114" s="30">
        <v>1832520</v>
      </c>
      <c r="H114" s="30">
        <v>21828635590.999985</v>
      </c>
      <c r="I114" s="30">
        <v>18897049830.981506</v>
      </c>
      <c r="J114" s="30">
        <v>2713299404.0685005</v>
      </c>
      <c r="K114" s="30">
        <v>218286355.95000005</v>
      </c>
      <c r="L114" s="30">
        <v>8285498543</v>
      </c>
      <c r="M114" s="30">
        <v>29335226061.000008</v>
      </c>
      <c r="N114" s="30">
        <v>29041873800.880005</v>
      </c>
      <c r="O114" s="30">
        <v>293352260.12</v>
      </c>
      <c r="P114" s="30">
        <v>1659720042</v>
      </c>
      <c r="Q114" s="30">
        <v>3032780946</v>
      </c>
      <c r="R114" s="30">
        <v>2136912581</v>
      </c>
      <c r="S114" s="30">
        <v>12188950634</v>
      </c>
      <c r="T114" s="30">
        <v>3267682000</v>
      </c>
      <c r="U114" s="30">
        <v>3844330000</v>
      </c>
      <c r="V114" s="30">
        <v>7112012000</v>
      </c>
      <c r="W114" s="30">
        <v>86028897</v>
      </c>
      <c r="X114" s="30">
        <v>732226659</v>
      </c>
      <c r="Y114" s="30">
        <v>111954000</v>
      </c>
      <c r="Z114" s="30">
        <v>11195400</v>
      </c>
      <c r="AA114" s="30">
        <v>100758600</v>
      </c>
      <c r="AB114" s="30">
        <v>140630055</v>
      </c>
      <c r="AC114" s="30">
        <v>10245030</v>
      </c>
      <c r="AD114" s="30">
        <v>3512073936</v>
      </c>
      <c r="AE114" s="30">
        <v>483780057</v>
      </c>
      <c r="AF114" s="30">
        <v>371181370</v>
      </c>
      <c r="AG114" s="30">
        <v>112598687</v>
      </c>
      <c r="AH114" s="30">
        <v>0</v>
      </c>
      <c r="AI114" s="30">
        <v>81231369190</v>
      </c>
      <c r="AJ114" s="30">
        <v>493985417</v>
      </c>
      <c r="AK114" s="30">
        <v>76497838</v>
      </c>
      <c r="AL114" s="30">
        <v>711279</v>
      </c>
      <c r="AM114" s="30">
        <v>416776300</v>
      </c>
      <c r="AN114" s="30">
        <v>0</v>
      </c>
      <c r="AO114" s="30">
        <v>2146269534</v>
      </c>
      <c r="AP114" s="30">
        <v>2078501224</v>
      </c>
      <c r="AQ114" s="30">
        <v>126753</v>
      </c>
      <c r="AR114" s="30">
        <v>30483172</v>
      </c>
      <c r="AS114" s="30">
        <v>86130</v>
      </c>
      <c r="AT114" s="30">
        <v>36456255</v>
      </c>
      <c r="AU114" s="30">
        <v>0</v>
      </c>
      <c r="AV114" s="30">
        <v>0</v>
      </c>
      <c r="AW114" s="30">
        <v>0</v>
      </c>
      <c r="AX114" s="30">
        <v>616000</v>
      </c>
      <c r="AY114" s="30">
        <v>0</v>
      </c>
      <c r="AZ114" s="30">
        <v>0</v>
      </c>
      <c r="BA114" s="30">
        <v>0</v>
      </c>
      <c r="BB114" s="30">
        <v>0</v>
      </c>
      <c r="BC114" s="30">
        <v>0</v>
      </c>
      <c r="BD114" s="30">
        <v>5053762817</v>
      </c>
      <c r="BE114" s="30">
        <v>1246472</v>
      </c>
      <c r="BF114" s="30">
        <v>3132063313</v>
      </c>
      <c r="BG114" s="30">
        <v>712788765</v>
      </c>
      <c r="BH114" s="30">
        <v>290526</v>
      </c>
      <c r="BI114" s="30">
        <v>307442</v>
      </c>
      <c r="BJ114" s="30">
        <v>0</v>
      </c>
      <c r="BK114" s="30">
        <v>45719401</v>
      </c>
      <c r="BL114" s="30">
        <v>4835557</v>
      </c>
      <c r="BM114" s="30">
        <v>0</v>
      </c>
      <c r="BN114" s="30">
        <v>15575187</v>
      </c>
      <c r="BO114" s="30">
        <v>1375909</v>
      </c>
      <c r="BP114" s="30">
        <v>0</v>
      </c>
      <c r="BQ114" s="30">
        <v>0</v>
      </c>
      <c r="BR114" s="30">
        <v>358528522</v>
      </c>
      <c r="BS114" s="30">
        <v>781031723</v>
      </c>
      <c r="BT114" s="30">
        <v>171864264</v>
      </c>
      <c r="BU114" s="30">
        <v>3403548</v>
      </c>
      <c r="BV114" s="30">
        <v>0</v>
      </c>
      <c r="BW114" s="30">
        <v>106494</v>
      </c>
      <c r="BX114" s="30">
        <v>0</v>
      </c>
      <c r="BY114" s="30">
        <v>168262972</v>
      </c>
      <c r="BZ114" s="30">
        <v>91250</v>
      </c>
      <c r="CA114" s="30">
        <v>0</v>
      </c>
      <c r="CB114" s="30">
        <v>0</v>
      </c>
      <c r="CC114" s="30">
        <v>4056841461</v>
      </c>
      <c r="CD114" s="30">
        <v>1206284</v>
      </c>
      <c r="CE114" s="30">
        <v>6366319597</v>
      </c>
      <c r="CF114" s="30">
        <v>129968648</v>
      </c>
      <c r="CG114" s="30">
        <v>2705624523</v>
      </c>
      <c r="CH114" s="30">
        <v>123232674</v>
      </c>
      <c r="CI114" s="30">
        <v>31072366</v>
      </c>
      <c r="CJ114" s="30">
        <v>1494684</v>
      </c>
      <c r="CK114" s="30">
        <v>12852426</v>
      </c>
      <c r="CL114" s="30">
        <v>3679039</v>
      </c>
      <c r="CM114" s="30">
        <v>1028625</v>
      </c>
      <c r="CN114" s="30">
        <v>1167641</v>
      </c>
      <c r="CO114" s="30">
        <v>55003</v>
      </c>
      <c r="CP114" s="30">
        <v>10794948</v>
      </c>
      <c r="CQ114" s="30">
        <v>0</v>
      </c>
      <c r="CR114" s="30">
        <v>0</v>
      </c>
      <c r="CS114" s="30">
        <v>2226055170</v>
      </c>
      <c r="CT114" s="30">
        <v>887604652</v>
      </c>
      <c r="CU114" s="30">
        <v>0</v>
      </c>
      <c r="CV114" s="30">
        <v>36392477</v>
      </c>
      <c r="CW114" s="30">
        <v>16376096</v>
      </c>
      <c r="CX114" s="30">
        <v>724362</v>
      </c>
      <c r="CY114" s="30">
        <v>0</v>
      </c>
      <c r="CZ114" s="30">
        <v>1253078570</v>
      </c>
      <c r="DA114" s="30">
        <v>1101844882</v>
      </c>
      <c r="DB114" s="30">
        <v>125552638</v>
      </c>
      <c r="DC114" s="30">
        <v>0</v>
      </c>
      <c r="DD114" s="30">
        <v>25681050</v>
      </c>
      <c r="DE114" s="30">
        <v>0</v>
      </c>
      <c r="DF114" s="30">
        <v>18185898</v>
      </c>
      <c r="DG114" s="30">
        <v>13693115</v>
      </c>
      <c r="DH114" s="30">
        <v>27229595</v>
      </c>
      <c r="DI114" s="30">
        <v>0</v>
      </c>
      <c r="DJ114" s="30">
        <v>0</v>
      </c>
      <c r="DK114" s="30">
        <v>0</v>
      </c>
      <c r="DL114" s="30">
        <v>0</v>
      </c>
      <c r="DM114" s="30">
        <v>816297092</v>
      </c>
      <c r="DN114" s="30">
        <v>40301160</v>
      </c>
      <c r="DO114" s="30">
        <v>7107492</v>
      </c>
      <c r="DP114" s="30">
        <v>874616</v>
      </c>
      <c r="DQ114" s="30">
        <v>6232876</v>
      </c>
      <c r="DR114" s="30">
        <v>756040406</v>
      </c>
      <c r="DS114" s="30">
        <v>18975134</v>
      </c>
      <c r="DT114" s="30">
        <v>17740061</v>
      </c>
      <c r="DU114" s="30">
        <v>1158935</v>
      </c>
      <c r="DV114" s="30">
        <v>76138</v>
      </c>
      <c r="DW114" s="30">
        <v>14824067</v>
      </c>
      <c r="DX114" s="30">
        <v>3492800</v>
      </c>
      <c r="DY114" s="30">
        <v>0</v>
      </c>
      <c r="DZ114" s="30">
        <v>0</v>
      </c>
      <c r="EA114" s="30">
        <v>11331267</v>
      </c>
      <c r="EB114" s="30">
        <v>0</v>
      </c>
      <c r="EC114" s="30">
        <v>5542023</v>
      </c>
      <c r="ED114" s="30">
        <v>139668</v>
      </c>
      <c r="EE114" s="30">
        <v>5384755</v>
      </c>
      <c r="EF114" s="30">
        <v>17600</v>
      </c>
      <c r="EG114" s="30">
        <v>31957266</v>
      </c>
      <c r="EH114" s="30">
        <v>31448961</v>
      </c>
      <c r="EI114" s="30">
        <v>508305</v>
      </c>
      <c r="EJ114" s="30">
        <v>0</v>
      </c>
      <c r="EK114" s="30">
        <v>55204704</v>
      </c>
      <c r="EL114" s="30">
        <v>61924</v>
      </c>
      <c r="EM114" s="30">
        <v>471966</v>
      </c>
      <c r="EN114" s="30">
        <v>32246869</v>
      </c>
      <c r="EO114" s="30">
        <v>1911228</v>
      </c>
      <c r="EP114" s="30">
        <v>264319</v>
      </c>
      <c r="EQ114" s="30">
        <v>0</v>
      </c>
      <c r="ER114" s="30">
        <v>60997</v>
      </c>
      <c r="ES114" s="30">
        <v>894617</v>
      </c>
      <c r="ET114" s="30">
        <v>691295</v>
      </c>
      <c r="EU114" s="30">
        <v>4226438</v>
      </c>
      <c r="EV114" s="30">
        <v>1394826</v>
      </c>
      <c r="EW114" s="30">
        <v>44222536</v>
      </c>
      <c r="EX114" s="30">
        <v>0</v>
      </c>
      <c r="EY114" s="30">
        <v>1118271</v>
      </c>
      <c r="EZ114" s="30">
        <v>36231981</v>
      </c>
      <c r="FA114" s="30">
        <v>6872284</v>
      </c>
      <c r="FB114" s="30">
        <v>0</v>
      </c>
      <c r="FC114" s="30">
        <v>319259</v>
      </c>
      <c r="FD114" s="30">
        <v>0</v>
      </c>
      <c r="FE114" s="30">
        <v>0</v>
      </c>
      <c r="FF114" s="30">
        <v>544682166</v>
      </c>
      <c r="FG114" s="30">
        <v>12848034</v>
      </c>
      <c r="FH114" s="30">
        <v>1059128</v>
      </c>
      <c r="FI114" s="30">
        <v>0</v>
      </c>
      <c r="FJ114" s="30">
        <v>10161403</v>
      </c>
      <c r="FK114" s="30">
        <v>2442645</v>
      </c>
      <c r="FL114" s="30">
        <v>0</v>
      </c>
      <c r="FM114" s="30">
        <v>0</v>
      </c>
      <c r="FN114" s="30">
        <v>0</v>
      </c>
      <c r="FO114" s="30">
        <v>7718758</v>
      </c>
      <c r="FP114" s="30">
        <v>1627503</v>
      </c>
      <c r="FQ114" s="30">
        <v>0</v>
      </c>
      <c r="FR114" s="30">
        <v>300322402</v>
      </c>
      <c r="FS114" s="30">
        <v>201490777</v>
      </c>
      <c r="FT114" s="30">
        <v>104071</v>
      </c>
      <c r="FU114" s="30">
        <v>80544216</v>
      </c>
      <c r="FV114" s="30">
        <v>9555269</v>
      </c>
      <c r="FW114" s="30">
        <v>5995836</v>
      </c>
      <c r="FX114" s="30">
        <v>3559433</v>
      </c>
      <c r="FY114" s="30">
        <v>0</v>
      </c>
      <c r="FZ114" s="30">
        <v>162658</v>
      </c>
      <c r="GA114" s="30">
        <v>106197363</v>
      </c>
      <c r="GB114" s="30">
        <v>4927200</v>
      </c>
      <c r="GC114" s="30">
        <v>4712944</v>
      </c>
      <c r="GD114" s="30">
        <v>0</v>
      </c>
      <c r="GE114" s="30">
        <v>4712944</v>
      </c>
      <c r="GF114" s="30">
        <v>0</v>
      </c>
      <c r="GG114" s="30">
        <v>29967</v>
      </c>
      <c r="GH114" s="30">
        <v>6457000</v>
      </c>
      <c r="GI114" s="30">
        <v>51446130</v>
      </c>
      <c r="GJ114" s="30">
        <v>51446130</v>
      </c>
      <c r="GK114" s="30">
        <v>0</v>
      </c>
      <c r="GL114" s="30">
        <v>36185584</v>
      </c>
      <c r="GM114" s="30">
        <v>7378083</v>
      </c>
      <c r="GN114" s="30">
        <v>1851000</v>
      </c>
      <c r="GO114" s="30">
        <v>0</v>
      </c>
      <c r="GP114" s="30">
        <v>91426</v>
      </c>
      <c r="GQ114" s="30">
        <v>15532971</v>
      </c>
      <c r="GR114" s="30">
        <v>133304</v>
      </c>
      <c r="GS114" s="30">
        <v>0</v>
      </c>
      <c r="GT114" s="30">
        <v>11198800</v>
      </c>
      <c r="GU114" s="30">
        <v>4204691595</v>
      </c>
      <c r="GV114" s="30">
        <v>0</v>
      </c>
      <c r="GW114" s="30">
        <v>0</v>
      </c>
      <c r="GX114" s="30">
        <v>0</v>
      </c>
      <c r="GY114" s="30">
        <v>0</v>
      </c>
      <c r="GZ114" s="30">
        <v>4202210057</v>
      </c>
      <c r="HA114" s="30">
        <v>0</v>
      </c>
      <c r="HB114" s="30">
        <v>0</v>
      </c>
      <c r="HC114" s="30">
        <v>0</v>
      </c>
      <c r="HD114" s="30">
        <v>0</v>
      </c>
      <c r="HE114" s="30">
        <v>2481538</v>
      </c>
      <c r="HF114" s="30">
        <v>0</v>
      </c>
      <c r="HG114" s="30">
        <v>0</v>
      </c>
      <c r="HH114" s="30">
        <f t="shared" si="34"/>
        <v>3808134057</v>
      </c>
      <c r="HI114" s="30">
        <f t="shared" si="35"/>
        <v>394076000</v>
      </c>
      <c r="HJ114" s="30">
        <v>3808134057</v>
      </c>
      <c r="HK114" s="30">
        <v>394076000</v>
      </c>
      <c r="HL114" s="30">
        <v>0</v>
      </c>
      <c r="HM114" s="30">
        <v>0</v>
      </c>
      <c r="HN114" s="30">
        <v>0</v>
      </c>
      <c r="HO114" s="30">
        <v>0</v>
      </c>
      <c r="HP114" s="30">
        <v>1123136621</v>
      </c>
      <c r="HQ114" s="30">
        <v>3246848</v>
      </c>
      <c r="HR114" s="30">
        <v>4840360</v>
      </c>
      <c r="HS114" s="30">
        <v>17621864</v>
      </c>
      <c r="HT114" s="30">
        <v>1097427549</v>
      </c>
      <c r="HU114" s="30">
        <v>0</v>
      </c>
      <c r="HV114" s="30">
        <v>0</v>
      </c>
      <c r="HW114" s="30">
        <v>0</v>
      </c>
      <c r="HX114" s="30">
        <f t="shared" si="36"/>
        <v>3808134057</v>
      </c>
      <c r="HY114" s="30">
        <f t="shared" si="37"/>
        <v>394076000</v>
      </c>
      <c r="HZ114" s="30">
        <v>57221471648</v>
      </c>
      <c r="IA114" s="30">
        <v>54964461751</v>
      </c>
      <c r="IB114" s="30">
        <v>51185703458</v>
      </c>
      <c r="IC114" s="30">
        <v>0</v>
      </c>
      <c r="ID114" s="30">
        <v>0</v>
      </c>
      <c r="IE114" s="30">
        <v>0</v>
      </c>
      <c r="IF114" s="30">
        <v>0</v>
      </c>
      <c r="IG114" s="30">
        <v>43019905892</v>
      </c>
      <c r="IH114" s="30">
        <v>43019905892</v>
      </c>
      <c r="II114" s="30">
        <v>0</v>
      </c>
      <c r="IJ114" s="30">
        <v>0</v>
      </c>
      <c r="IK114" s="30">
        <v>0</v>
      </c>
      <c r="IL114" s="30">
        <v>4087722597</v>
      </c>
      <c r="IM114" s="30">
        <v>3790841886</v>
      </c>
      <c r="IN114" s="30">
        <v>363353120</v>
      </c>
      <c r="IO114" s="30">
        <v>272514840</v>
      </c>
      <c r="IP114" s="30">
        <v>3451854637</v>
      </c>
      <c r="IQ114" s="30">
        <v>0</v>
      </c>
      <c r="IR114" s="30">
        <v>0</v>
      </c>
      <c r="IS114" s="30">
        <v>0</v>
      </c>
      <c r="IT114" s="30">
        <v>0</v>
      </c>
      <c r="IU114" s="30">
        <v>0</v>
      </c>
      <c r="IV114" s="30">
        <v>235887603</v>
      </c>
      <c r="IW114" s="30">
        <v>0</v>
      </c>
      <c r="IX114" s="30">
        <v>0</v>
      </c>
      <c r="IY114" s="30">
        <v>0</v>
      </c>
      <c r="IZ114" s="30">
        <v>0</v>
      </c>
      <c r="JA114" s="30">
        <v>0</v>
      </c>
      <c r="JB114" s="30">
        <v>0</v>
      </c>
      <c r="JC114" s="30">
        <v>0</v>
      </c>
      <c r="JD114" s="30">
        <v>0</v>
      </c>
      <c r="JE114" s="30">
        <v>0</v>
      </c>
      <c r="JF114" s="30">
        <v>0</v>
      </c>
      <c r="JG114" s="30">
        <v>0</v>
      </c>
      <c r="JH114" s="30">
        <v>0</v>
      </c>
      <c r="JI114" s="30">
        <v>0</v>
      </c>
      <c r="JJ114" s="30">
        <v>51345480</v>
      </c>
      <c r="JK114" s="30">
        <v>51345480</v>
      </c>
      <c r="JL114" s="30"/>
      <c r="JM114" s="30">
        <v>3778758293</v>
      </c>
      <c r="JN114" s="30">
        <v>0</v>
      </c>
      <c r="JO114" s="30">
        <v>3778758293</v>
      </c>
      <c r="JP114" s="30">
        <v>-116580474</v>
      </c>
      <c r="JQ114" s="30">
        <v>-116580474</v>
      </c>
      <c r="JR114" s="30">
        <v>0</v>
      </c>
      <c r="JS114" s="30">
        <v>0</v>
      </c>
      <c r="JT114" s="30">
        <v>0</v>
      </c>
      <c r="JU114" s="30">
        <v>0</v>
      </c>
      <c r="JV114" s="30">
        <v>0</v>
      </c>
      <c r="JW114" s="30">
        <v>0</v>
      </c>
      <c r="JX114" s="30">
        <v>0</v>
      </c>
      <c r="JY114" s="30">
        <v>0</v>
      </c>
      <c r="JZ114" s="30">
        <v>0</v>
      </c>
      <c r="KA114" s="30">
        <v>0</v>
      </c>
      <c r="KB114" s="30">
        <v>0</v>
      </c>
      <c r="KC114" s="30">
        <v>0</v>
      </c>
      <c r="KD114" s="30">
        <v>0</v>
      </c>
      <c r="KE114" s="30">
        <v>0</v>
      </c>
      <c r="KF114" s="30">
        <v>0</v>
      </c>
      <c r="KG114" s="30">
        <v>0</v>
      </c>
      <c r="KH114" s="30">
        <v>0</v>
      </c>
      <c r="KI114" s="30">
        <v>0</v>
      </c>
      <c r="KJ114" s="30">
        <v>0</v>
      </c>
      <c r="KK114" s="30">
        <v>0</v>
      </c>
      <c r="KL114" s="30">
        <v>0</v>
      </c>
      <c r="KM114" s="30">
        <v>2373590371</v>
      </c>
      <c r="KN114" s="30">
        <v>1288110040</v>
      </c>
      <c r="KO114" s="30">
        <v>32205306</v>
      </c>
      <c r="KP114" s="30">
        <v>2655840</v>
      </c>
      <c r="KQ114" s="30">
        <v>0</v>
      </c>
      <c r="KR114" s="30">
        <v>0</v>
      </c>
      <c r="KS114" s="30">
        <v>1907066</v>
      </c>
      <c r="KT114" s="30">
        <v>3608316</v>
      </c>
      <c r="KU114" s="30">
        <v>0</v>
      </c>
      <c r="KV114" s="30">
        <v>71687680</v>
      </c>
      <c r="KW114" s="30">
        <v>0</v>
      </c>
      <c r="KX114" s="30">
        <v>564218</v>
      </c>
      <c r="KY114" s="30">
        <v>4219284</v>
      </c>
      <c r="KZ114" s="30">
        <v>6419784</v>
      </c>
      <c r="LA114" s="30">
        <v>10036364</v>
      </c>
      <c r="LB114" s="30">
        <v>2992715</v>
      </c>
      <c r="LC114" s="30">
        <v>5032194</v>
      </c>
      <c r="LD114" s="30">
        <v>361786761</v>
      </c>
      <c r="LE114" s="30">
        <v>0</v>
      </c>
      <c r="LF114" s="30">
        <v>4473680</v>
      </c>
      <c r="LG114" s="30">
        <v>0</v>
      </c>
      <c r="LH114" s="30">
        <v>0</v>
      </c>
      <c r="LI114" s="30">
        <v>17841202</v>
      </c>
      <c r="LJ114" s="30">
        <v>0</v>
      </c>
      <c r="LK114" s="30">
        <v>6579</v>
      </c>
      <c r="LL114" s="30">
        <v>0</v>
      </c>
      <c r="LM114" s="30">
        <v>1294366</v>
      </c>
      <c r="LN114" s="30">
        <v>20068235</v>
      </c>
      <c r="LO114" s="30">
        <v>40339818</v>
      </c>
      <c r="LP114" s="30">
        <v>1581685</v>
      </c>
      <c r="LQ114" s="30">
        <v>106790917</v>
      </c>
      <c r="LR114" s="30">
        <v>953291</v>
      </c>
      <c r="LS114" s="30">
        <v>111431370</v>
      </c>
      <c r="LT114" s="30">
        <v>0</v>
      </c>
      <c r="LU114" s="30">
        <v>162028569</v>
      </c>
      <c r="LV114" s="30">
        <v>292784</v>
      </c>
      <c r="LW114" s="30">
        <v>4719892</v>
      </c>
      <c r="LX114" s="30">
        <v>1153006</v>
      </c>
      <c r="LY114" s="30">
        <v>0</v>
      </c>
      <c r="LZ114" s="30">
        <v>22319658</v>
      </c>
      <c r="MA114" s="30">
        <v>0</v>
      </c>
      <c r="MB114" s="30">
        <v>30271240</v>
      </c>
      <c r="MC114" s="30">
        <v>0</v>
      </c>
      <c r="MD114" s="30">
        <v>0</v>
      </c>
      <c r="ME114" s="30">
        <v>51375437</v>
      </c>
      <c r="MF114" s="30">
        <v>0</v>
      </c>
      <c r="MG114" s="30">
        <v>0</v>
      </c>
      <c r="MH114" s="30">
        <v>0</v>
      </c>
      <c r="MI114" s="30">
        <v>0</v>
      </c>
      <c r="MJ114" s="30">
        <v>5423074</v>
      </c>
      <c r="MK114" s="30">
        <v>0</v>
      </c>
      <c r="ML114" s="30">
        <v>0</v>
      </c>
      <c r="MM114" s="30">
        <v>0</v>
      </c>
      <c r="MN114" s="30">
        <v>0</v>
      </c>
      <c r="MO114" s="30">
        <v>0</v>
      </c>
      <c r="MP114" s="30">
        <v>0</v>
      </c>
      <c r="MQ114" s="30">
        <v>398337079</v>
      </c>
      <c r="MR114" s="30">
        <v>0</v>
      </c>
      <c r="MS114" s="30">
        <v>73261396622</v>
      </c>
      <c r="MT114" s="30">
        <v>67873952818</v>
      </c>
      <c r="MU114" s="30">
        <v>35510275660</v>
      </c>
      <c r="MV114" s="30">
        <v>0</v>
      </c>
      <c r="MW114" s="30">
        <v>0</v>
      </c>
      <c r="MX114" s="30">
        <v>0</v>
      </c>
      <c r="MY114" s="30">
        <v>0</v>
      </c>
      <c r="MZ114" s="30">
        <v>34741837618</v>
      </c>
      <c r="NA114" s="30">
        <v>10423434431</v>
      </c>
      <c r="NB114" s="30">
        <v>10423434431</v>
      </c>
      <c r="NC114" s="30">
        <v>0</v>
      </c>
      <c r="ND114" s="30">
        <v>24318403187</v>
      </c>
      <c r="NE114" s="30">
        <v>24318403187</v>
      </c>
      <c r="NF114" s="30">
        <v>0</v>
      </c>
      <c r="NG114" s="30">
        <v>768438042</v>
      </c>
      <c r="NH114" s="30">
        <v>0</v>
      </c>
      <c r="NI114" s="30">
        <v>0</v>
      </c>
      <c r="NJ114" s="30">
        <v>0</v>
      </c>
      <c r="NK114" s="30">
        <v>0</v>
      </c>
      <c r="NL114" s="30">
        <v>0</v>
      </c>
      <c r="NM114" s="30">
        <v>32363677158</v>
      </c>
      <c r="NN114" s="30">
        <v>29282948294</v>
      </c>
      <c r="NO114" s="30">
        <v>0</v>
      </c>
      <c r="NP114" s="30">
        <v>110596038</v>
      </c>
      <c r="NQ114" s="30">
        <v>0</v>
      </c>
      <c r="NR114" s="30">
        <v>0</v>
      </c>
      <c r="NS114" s="30">
        <v>0</v>
      </c>
      <c r="NT114" s="30">
        <v>3080728864</v>
      </c>
      <c r="NU114" s="30">
        <v>106646169</v>
      </c>
      <c r="NV114" s="30">
        <v>0</v>
      </c>
      <c r="NW114" s="30">
        <v>0</v>
      </c>
      <c r="NX114" s="30">
        <v>0</v>
      </c>
      <c r="NY114" s="30">
        <v>0</v>
      </c>
      <c r="NZ114" s="30">
        <v>0</v>
      </c>
      <c r="OA114" s="30">
        <v>2821568191</v>
      </c>
      <c r="OB114" s="30">
        <v>1492954041</v>
      </c>
      <c r="OC114" s="30">
        <v>30846</v>
      </c>
      <c r="OD114" s="30">
        <v>0</v>
      </c>
      <c r="OE114" s="30">
        <v>30846</v>
      </c>
      <c r="OF114" s="30">
        <v>1492923195</v>
      </c>
      <c r="OG114" s="30">
        <v>0</v>
      </c>
      <c r="OH114" s="30">
        <v>1492923195</v>
      </c>
      <c r="OI114" s="30">
        <v>0</v>
      </c>
      <c r="OJ114" s="30">
        <v>1328614150</v>
      </c>
      <c r="OK114" s="30">
        <v>1184278271</v>
      </c>
      <c r="OL114" s="30">
        <v>1184278271</v>
      </c>
      <c r="OM114" s="30">
        <v>1012174498</v>
      </c>
      <c r="ON114" s="30">
        <v>0</v>
      </c>
      <c r="OO114" s="30">
        <v>144335879</v>
      </c>
      <c r="OP114" s="30">
        <v>2922716</v>
      </c>
      <c r="OQ114" s="30">
        <v>0</v>
      </c>
      <c r="OR114" s="30">
        <v>0</v>
      </c>
      <c r="OS114" s="30">
        <v>2428333024</v>
      </c>
      <c r="OT114" s="30">
        <v>1366391482</v>
      </c>
      <c r="OU114" s="30">
        <v>1170915352</v>
      </c>
      <c r="OV114" s="30">
        <v>0</v>
      </c>
      <c r="OW114" s="30">
        <v>1170915352</v>
      </c>
      <c r="OX114" s="30">
        <v>0</v>
      </c>
      <c r="OY114" s="30">
        <v>0</v>
      </c>
      <c r="OZ114" s="30">
        <v>1061941542</v>
      </c>
      <c r="PA114" s="30">
        <v>959939053</v>
      </c>
      <c r="PB114" s="30">
        <v>0</v>
      </c>
      <c r="PC114" s="30">
        <v>0</v>
      </c>
      <c r="PD114" s="30">
        <v>0</v>
      </c>
      <c r="PE114" s="30">
        <v>0</v>
      </c>
      <c r="PF114" s="30">
        <v>0</v>
      </c>
      <c r="PG114" s="30">
        <v>0</v>
      </c>
      <c r="PH114" s="30">
        <v>0</v>
      </c>
      <c r="PI114" s="30">
        <v>0</v>
      </c>
      <c r="PJ114" s="30">
        <v>0</v>
      </c>
      <c r="PK114" s="30">
        <v>0</v>
      </c>
      <c r="PL114" s="30">
        <v>0</v>
      </c>
      <c r="PM114" s="30">
        <v>102002489</v>
      </c>
      <c r="PN114" s="30">
        <v>36652701</v>
      </c>
      <c r="PO114" s="30">
        <v>0</v>
      </c>
      <c r="PP114" s="30">
        <v>0</v>
      </c>
      <c r="PQ114" s="30">
        <v>0</v>
      </c>
      <c r="PR114" s="30">
        <v>0</v>
      </c>
      <c r="PS114" s="30">
        <v>0</v>
      </c>
      <c r="PT114" s="30">
        <f t="shared" si="41"/>
        <v>137542589</v>
      </c>
      <c r="PU114" s="30">
        <v>137542589</v>
      </c>
      <c r="PV114" s="30">
        <v>0</v>
      </c>
      <c r="PW114" s="30">
        <v>0</v>
      </c>
      <c r="PX114" s="30">
        <v>1</v>
      </c>
      <c r="PY114" s="30">
        <v>0</v>
      </c>
      <c r="PZ114" s="30">
        <v>0</v>
      </c>
      <c r="QA114" s="30">
        <v>0</v>
      </c>
      <c r="QB114" s="30">
        <v>0</v>
      </c>
      <c r="QC114" s="30">
        <v>120616824</v>
      </c>
      <c r="QD114" s="30">
        <v>0</v>
      </c>
      <c r="QE114" s="30">
        <v>9278493</v>
      </c>
      <c r="QF114" s="30">
        <v>0</v>
      </c>
      <c r="QG114" s="30">
        <v>0</v>
      </c>
      <c r="QH114" s="30">
        <v>14447728</v>
      </c>
      <c r="QI114" s="30">
        <v>0</v>
      </c>
      <c r="QJ114" s="30">
        <v>0</v>
      </c>
      <c r="QK114" s="30">
        <v>0</v>
      </c>
      <c r="QL114" s="30">
        <v>319849712</v>
      </c>
      <c r="QM114" s="30">
        <v>0</v>
      </c>
      <c r="QN114" s="30">
        <v>0</v>
      </c>
      <c r="QO114" s="30">
        <v>279909194059</v>
      </c>
      <c r="QP114" s="30">
        <v>169291658066</v>
      </c>
      <c r="QQ114" s="30">
        <v>17232236</v>
      </c>
      <c r="QR114" s="30">
        <v>10792087</v>
      </c>
      <c r="QS114" s="30">
        <v>6440149</v>
      </c>
      <c r="QT114" s="30">
        <v>0</v>
      </c>
      <c r="QU114" s="30">
        <v>0</v>
      </c>
      <c r="QV114" s="30">
        <v>0</v>
      </c>
      <c r="QW114" s="30">
        <v>3191255037</v>
      </c>
      <c r="QX114" s="30">
        <v>3191255037</v>
      </c>
      <c r="QY114" s="30">
        <v>0</v>
      </c>
      <c r="QZ114" s="30">
        <v>166083170793</v>
      </c>
      <c r="RA114" s="30">
        <v>0</v>
      </c>
      <c r="RB114" s="30">
        <v>0</v>
      </c>
      <c r="RC114" s="30">
        <v>0</v>
      </c>
      <c r="RD114" s="30">
        <v>0</v>
      </c>
      <c r="RE114" s="30">
        <v>0</v>
      </c>
      <c r="RF114" s="30">
        <v>0</v>
      </c>
      <c r="RG114" s="30">
        <v>0</v>
      </c>
      <c r="RH114" s="30">
        <v>0</v>
      </c>
      <c r="RI114" s="30">
        <v>110617535993</v>
      </c>
      <c r="RJ114" s="30">
        <v>8180810515</v>
      </c>
      <c r="RK114" s="30">
        <v>8180810515</v>
      </c>
      <c r="RL114" s="30">
        <v>4269964174</v>
      </c>
      <c r="RM114" s="30">
        <v>197800787</v>
      </c>
      <c r="RN114" s="30">
        <v>115790387</v>
      </c>
      <c r="RO114" s="30">
        <v>29056369</v>
      </c>
      <c r="RP114" s="30">
        <v>0</v>
      </c>
      <c r="RQ114" s="30">
        <v>0</v>
      </c>
      <c r="RR114" s="30">
        <v>0</v>
      </c>
      <c r="RS114" s="30">
        <v>0</v>
      </c>
      <c r="RT114" s="30">
        <v>0</v>
      </c>
      <c r="RU114" s="30">
        <v>0</v>
      </c>
      <c r="RV114" s="30">
        <v>3800924</v>
      </c>
      <c r="RW114" s="30">
        <v>12086</v>
      </c>
      <c r="RX114" s="30">
        <v>0</v>
      </c>
      <c r="RY114" s="30">
        <v>0</v>
      </c>
      <c r="RZ114" s="30">
        <v>0</v>
      </c>
      <c r="SA114" s="30">
        <v>0</v>
      </c>
      <c r="SB114" s="30">
        <v>0</v>
      </c>
      <c r="SC114" s="30">
        <v>0</v>
      </c>
      <c r="SD114" s="30">
        <v>0</v>
      </c>
      <c r="SE114" s="30">
        <v>0</v>
      </c>
      <c r="SF114" s="30">
        <v>0</v>
      </c>
      <c r="SG114" s="30">
        <v>0</v>
      </c>
      <c r="SH114" s="30">
        <v>16523891</v>
      </c>
      <c r="SI114" s="30">
        <v>0</v>
      </c>
      <c r="SJ114" s="30">
        <v>0</v>
      </c>
      <c r="SK114" s="30">
        <v>1018099562</v>
      </c>
      <c r="SL114" s="30">
        <v>1018099562</v>
      </c>
      <c r="SM114" s="30">
        <v>0</v>
      </c>
      <c r="SN114" s="30">
        <v>271008195</v>
      </c>
      <c r="SO114" s="30">
        <v>0</v>
      </c>
      <c r="SP114" s="30">
        <v>0</v>
      </c>
      <c r="SQ114" s="30">
        <v>0</v>
      </c>
      <c r="SR114" s="30">
        <v>32092465</v>
      </c>
      <c r="SS114" s="30">
        <v>45652880</v>
      </c>
      <c r="ST114" s="30">
        <v>0</v>
      </c>
      <c r="SU114" s="30">
        <v>0</v>
      </c>
      <c r="SV114" s="30">
        <v>0</v>
      </c>
      <c r="SW114" s="30">
        <v>0</v>
      </c>
      <c r="SX114" s="30">
        <v>0</v>
      </c>
      <c r="SY114" s="30">
        <v>0</v>
      </c>
      <c r="SZ114" s="30">
        <v>0</v>
      </c>
      <c r="TA114" s="30">
        <v>2181008795</v>
      </c>
      <c r="TB114" s="30">
        <v>0</v>
      </c>
      <c r="TC114" s="30">
        <v>0</v>
      </c>
      <c r="TD114" s="30">
        <v>0</v>
      </c>
      <c r="TE114" s="30">
        <v>0</v>
      </c>
      <c r="TF114" s="30">
        <v>0</v>
      </c>
      <c r="TG114" s="30">
        <v>0</v>
      </c>
      <c r="TH114" s="30">
        <v>0</v>
      </c>
      <c r="TI114" s="30">
        <f t="shared" si="42"/>
        <v>342647543</v>
      </c>
      <c r="TJ114" s="30">
        <f t="shared" si="43"/>
        <v>100701337596</v>
      </c>
      <c r="TK114" s="30">
        <v>102391571572</v>
      </c>
      <c r="TL114" s="30">
        <v>0</v>
      </c>
      <c r="TM114" s="30">
        <v>1690233976</v>
      </c>
      <c r="TN114" s="30">
        <v>1690233976</v>
      </c>
      <c r="TO114" s="30">
        <v>0</v>
      </c>
      <c r="TP114" s="30">
        <v>0</v>
      </c>
      <c r="TQ114" s="30">
        <v>0</v>
      </c>
      <c r="TR114" s="30">
        <v>0</v>
      </c>
      <c r="TS114" s="30">
        <v>100701337596</v>
      </c>
      <c r="TT114" s="30">
        <v>0</v>
      </c>
      <c r="TU114" s="30">
        <v>45153906</v>
      </c>
      <c r="TV114" s="30">
        <v>0</v>
      </c>
      <c r="TW114" s="30">
        <v>34767106</v>
      </c>
      <c r="TX114" s="30">
        <v>0</v>
      </c>
      <c r="TY114" s="30">
        <v>10386800</v>
      </c>
      <c r="TZ114" s="30">
        <v>0</v>
      </c>
      <c r="UA114" s="30">
        <v>0</v>
      </c>
      <c r="UB114" s="30">
        <v>0</v>
      </c>
      <c r="UC114" s="30">
        <v>0</v>
      </c>
      <c r="UD114" s="30">
        <v>0</v>
      </c>
      <c r="UE114" s="30">
        <v>0</v>
      </c>
      <c r="UF114" s="30">
        <v>0</v>
      </c>
      <c r="UG114" s="30">
        <v>513325857005</v>
      </c>
      <c r="UH114" s="1">
        <v>1625798453802</v>
      </c>
      <c r="UI114" s="1">
        <f>UH114-SUM($UG$112:UG114)</f>
        <v>0</v>
      </c>
    </row>
    <row r="115" spans="2:555">
      <c r="B115" s="58">
        <v>41730</v>
      </c>
      <c r="C115" s="30">
        <v>219352973538</v>
      </c>
      <c r="D115" s="30">
        <v>106602509655</v>
      </c>
      <c r="E115" s="30">
        <v>93022765446</v>
      </c>
      <c r="F115" s="30">
        <v>15657960</v>
      </c>
      <c r="G115" s="30">
        <v>1719720</v>
      </c>
      <c r="H115" s="30">
        <v>51215948626</v>
      </c>
      <c r="I115" s="30">
        <v>44332593067.399506</v>
      </c>
      <c r="J115" s="30">
        <v>6371196072.2504997</v>
      </c>
      <c r="K115" s="30">
        <v>512159486.3499999</v>
      </c>
      <c r="L115" s="30">
        <v>3643502199</v>
      </c>
      <c r="M115" s="30">
        <v>30255195647</v>
      </c>
      <c r="N115" s="30">
        <v>29952643690.139999</v>
      </c>
      <c r="O115" s="30">
        <v>302551956.86000001</v>
      </c>
      <c r="P115" s="30">
        <v>2123343177</v>
      </c>
      <c r="Q115" s="30">
        <v>3415623147</v>
      </c>
      <c r="R115" s="30">
        <v>2351774970</v>
      </c>
      <c r="S115" s="30">
        <v>13579744209</v>
      </c>
      <c r="T115" s="30">
        <v>3581451000</v>
      </c>
      <c r="U115" s="30">
        <v>4213466000</v>
      </c>
      <c r="V115" s="30">
        <v>7794917000</v>
      </c>
      <c r="W115" s="30">
        <v>180625636</v>
      </c>
      <c r="X115" s="30">
        <v>968478476</v>
      </c>
      <c r="Y115" s="30">
        <v>122352000</v>
      </c>
      <c r="Z115" s="30">
        <v>12235200</v>
      </c>
      <c r="AA115" s="30">
        <v>110116800</v>
      </c>
      <c r="AB115" s="30">
        <v>142595466</v>
      </c>
      <c r="AC115" s="30">
        <v>9071880</v>
      </c>
      <c r="AD115" s="30">
        <v>3707544276</v>
      </c>
      <c r="AE115" s="30">
        <v>654159475</v>
      </c>
      <c r="AF115" s="30">
        <v>497591089</v>
      </c>
      <c r="AG115" s="30">
        <v>156568386</v>
      </c>
      <c r="AH115" s="30">
        <v>0</v>
      </c>
      <c r="AI115" s="30">
        <v>112750463883</v>
      </c>
      <c r="AJ115" s="30">
        <v>470535594</v>
      </c>
      <c r="AK115" s="30">
        <v>85380719</v>
      </c>
      <c r="AL115" s="30">
        <v>935575</v>
      </c>
      <c r="AM115" s="30">
        <v>384219300</v>
      </c>
      <c r="AN115" s="30">
        <v>0</v>
      </c>
      <c r="AO115" s="30">
        <v>1607219399</v>
      </c>
      <c r="AP115" s="30">
        <v>1549601386</v>
      </c>
      <c r="AQ115" s="30">
        <v>0</v>
      </c>
      <c r="AR115" s="30">
        <v>26190244</v>
      </c>
      <c r="AS115" s="30">
        <v>85635</v>
      </c>
      <c r="AT115" s="30">
        <v>29802134</v>
      </c>
      <c r="AU115" s="30">
        <v>0</v>
      </c>
      <c r="AV115" s="30">
        <v>0</v>
      </c>
      <c r="AW115" s="30">
        <v>0</v>
      </c>
      <c r="AX115" s="30">
        <v>1540000</v>
      </c>
      <c r="AY115" s="30">
        <v>0</v>
      </c>
      <c r="AZ115" s="30">
        <v>0</v>
      </c>
      <c r="BA115" s="30">
        <v>0</v>
      </c>
      <c r="BB115" s="30">
        <v>0</v>
      </c>
      <c r="BC115" s="30">
        <v>0</v>
      </c>
      <c r="BD115" s="30">
        <v>4668911094</v>
      </c>
      <c r="BE115" s="30">
        <v>1461738</v>
      </c>
      <c r="BF115" s="30">
        <v>2372005180</v>
      </c>
      <c r="BG115" s="30">
        <v>1166222584</v>
      </c>
      <c r="BH115" s="30">
        <v>435518</v>
      </c>
      <c r="BI115" s="30">
        <v>289487</v>
      </c>
      <c r="BJ115" s="30">
        <v>0</v>
      </c>
      <c r="BK115" s="30">
        <v>199624644</v>
      </c>
      <c r="BL115" s="30">
        <v>10252391</v>
      </c>
      <c r="BM115" s="30">
        <v>0</v>
      </c>
      <c r="BN115" s="30">
        <v>10941895</v>
      </c>
      <c r="BO115" s="30">
        <v>3463619</v>
      </c>
      <c r="BP115" s="30">
        <v>0</v>
      </c>
      <c r="BQ115" s="30">
        <v>0</v>
      </c>
      <c r="BR115" s="30">
        <v>186089109</v>
      </c>
      <c r="BS115" s="30">
        <v>718124929</v>
      </c>
      <c r="BT115" s="30">
        <v>199696651</v>
      </c>
      <c r="BU115" s="30">
        <v>5862712</v>
      </c>
      <c r="BV115" s="30">
        <v>0</v>
      </c>
      <c r="BW115" s="30">
        <v>0</v>
      </c>
      <c r="BX115" s="30">
        <v>0</v>
      </c>
      <c r="BY115" s="30">
        <v>193833939</v>
      </c>
      <c r="BZ115" s="30">
        <v>0</v>
      </c>
      <c r="CA115" s="30">
        <v>0</v>
      </c>
      <c r="CB115" s="30">
        <v>0</v>
      </c>
      <c r="CC115" s="30">
        <v>3269285858</v>
      </c>
      <c r="CD115" s="30">
        <v>16996933</v>
      </c>
      <c r="CE115" s="30">
        <v>5083631148</v>
      </c>
      <c r="CF115" s="30">
        <v>148941597</v>
      </c>
      <c r="CG115" s="30">
        <v>2705624523</v>
      </c>
      <c r="CH115" s="30">
        <v>303459203</v>
      </c>
      <c r="CI115" s="30">
        <v>30235832</v>
      </c>
      <c r="CJ115" s="30">
        <v>1292038</v>
      </c>
      <c r="CK115" s="30">
        <v>15310695</v>
      </c>
      <c r="CL115" s="30">
        <v>4371526</v>
      </c>
      <c r="CM115" s="30">
        <v>1081813</v>
      </c>
      <c r="CN115" s="30">
        <v>476199</v>
      </c>
      <c r="CO115" s="30">
        <v>237661</v>
      </c>
      <c r="CP115" s="30">
        <v>7465900</v>
      </c>
      <c r="CQ115" s="30">
        <v>0</v>
      </c>
      <c r="CR115" s="30">
        <v>0</v>
      </c>
      <c r="CS115" s="30">
        <v>1869610411</v>
      </c>
      <c r="CT115" s="30">
        <v>663224962</v>
      </c>
      <c r="CU115" s="30">
        <v>0</v>
      </c>
      <c r="CV115" s="30">
        <v>40332225</v>
      </c>
      <c r="CW115" s="30">
        <v>10633034</v>
      </c>
      <c r="CX115" s="30">
        <v>724362</v>
      </c>
      <c r="CY115" s="30">
        <v>0</v>
      </c>
      <c r="CZ115" s="30">
        <v>1121704977</v>
      </c>
      <c r="DA115" s="30">
        <v>992909553</v>
      </c>
      <c r="DB115" s="30">
        <v>109633044</v>
      </c>
      <c r="DC115" s="30">
        <v>0</v>
      </c>
      <c r="DD115" s="30">
        <v>19162380</v>
      </c>
      <c r="DE115" s="30">
        <v>0</v>
      </c>
      <c r="DF115" s="30">
        <v>20443466</v>
      </c>
      <c r="DG115" s="30">
        <v>12547385</v>
      </c>
      <c r="DH115" s="30">
        <v>0</v>
      </c>
      <c r="DI115" s="30">
        <v>6245343</v>
      </c>
      <c r="DJ115" s="30">
        <v>0</v>
      </c>
      <c r="DK115" s="30">
        <v>6245343</v>
      </c>
      <c r="DL115" s="30">
        <v>0</v>
      </c>
      <c r="DM115" s="30">
        <v>691901477</v>
      </c>
      <c r="DN115" s="30">
        <v>41114840</v>
      </c>
      <c r="DO115" s="30">
        <v>5768055</v>
      </c>
      <c r="DP115" s="30">
        <v>539219</v>
      </c>
      <c r="DQ115" s="30">
        <v>5228836</v>
      </c>
      <c r="DR115" s="30">
        <v>633325466</v>
      </c>
      <c r="DS115" s="30">
        <v>20388870</v>
      </c>
      <c r="DT115" s="30">
        <v>19129572</v>
      </c>
      <c r="DU115" s="30">
        <v>1240264</v>
      </c>
      <c r="DV115" s="30">
        <v>19034</v>
      </c>
      <c r="DW115" s="30">
        <v>12935621</v>
      </c>
      <c r="DX115" s="30">
        <v>3587200</v>
      </c>
      <c r="DY115" s="30">
        <v>0</v>
      </c>
      <c r="DZ115" s="30">
        <v>0</v>
      </c>
      <c r="EA115" s="30">
        <v>9348421</v>
      </c>
      <c r="EB115" s="30">
        <v>0</v>
      </c>
      <c r="EC115" s="30">
        <v>4038995</v>
      </c>
      <c r="ED115" s="30">
        <v>0</v>
      </c>
      <c r="EE115" s="30">
        <v>4019200</v>
      </c>
      <c r="EF115" s="30">
        <v>19795</v>
      </c>
      <c r="EG115" s="30">
        <v>34435969</v>
      </c>
      <c r="EH115" s="30">
        <v>33887000</v>
      </c>
      <c r="EI115" s="30">
        <v>548969</v>
      </c>
      <c r="EJ115" s="30">
        <v>0</v>
      </c>
      <c r="EK115" s="30">
        <v>55305438</v>
      </c>
      <c r="EL115" s="30">
        <v>82431</v>
      </c>
      <c r="EM115" s="30">
        <v>630298</v>
      </c>
      <c r="EN115" s="30">
        <v>31453914</v>
      </c>
      <c r="EO115" s="30">
        <v>1667415</v>
      </c>
      <c r="EP115" s="30">
        <v>142325</v>
      </c>
      <c r="EQ115" s="30">
        <v>20332</v>
      </c>
      <c r="ER115" s="30">
        <v>101661</v>
      </c>
      <c r="ES115" s="30">
        <v>1036942</v>
      </c>
      <c r="ET115" s="30">
        <v>366155</v>
      </c>
      <c r="EU115" s="30">
        <v>2989184</v>
      </c>
      <c r="EV115" s="30">
        <v>1028970</v>
      </c>
      <c r="EW115" s="30">
        <v>35581350</v>
      </c>
      <c r="EX115" s="30">
        <v>0</v>
      </c>
      <c r="EY115" s="30">
        <v>955613</v>
      </c>
      <c r="EZ115" s="30">
        <v>29786673</v>
      </c>
      <c r="FA115" s="30">
        <v>4839064</v>
      </c>
      <c r="FB115" s="30">
        <v>0</v>
      </c>
      <c r="FC115" s="30">
        <v>195103</v>
      </c>
      <c r="FD115" s="30">
        <v>0</v>
      </c>
      <c r="FE115" s="30">
        <v>0</v>
      </c>
      <c r="FF115" s="30">
        <v>432591908</v>
      </c>
      <c r="FG115" s="30">
        <v>11693116</v>
      </c>
      <c r="FH115" s="30">
        <v>1016610</v>
      </c>
      <c r="FI115" s="30">
        <v>0</v>
      </c>
      <c r="FJ115" s="30">
        <v>8988933</v>
      </c>
      <c r="FK115" s="30">
        <v>2833468</v>
      </c>
      <c r="FL115" s="30">
        <v>0</v>
      </c>
      <c r="FM115" s="30">
        <v>0</v>
      </c>
      <c r="FN115" s="30">
        <v>0</v>
      </c>
      <c r="FO115" s="30">
        <v>6155465</v>
      </c>
      <c r="FP115" s="30">
        <v>1687573</v>
      </c>
      <c r="FQ115" s="30">
        <v>0</v>
      </c>
      <c r="FR115" s="30">
        <v>308713648</v>
      </c>
      <c r="FS115" s="30">
        <v>227323688</v>
      </c>
      <c r="FT115" s="30">
        <v>156107</v>
      </c>
      <c r="FU115" s="30">
        <v>78492171</v>
      </c>
      <c r="FV115" s="30">
        <v>39210865</v>
      </c>
      <c r="FW115" s="30">
        <v>35346881</v>
      </c>
      <c r="FX115" s="30">
        <v>3863984</v>
      </c>
      <c r="FY115" s="30">
        <v>0</v>
      </c>
      <c r="FZ115" s="30">
        <v>264319</v>
      </c>
      <c r="GA115" s="30">
        <v>108173726</v>
      </c>
      <c r="GB115" s="30">
        <v>1026500</v>
      </c>
      <c r="GC115" s="30">
        <v>3644809</v>
      </c>
      <c r="GD115" s="30">
        <v>0</v>
      </c>
      <c r="GE115" s="30">
        <v>3644809</v>
      </c>
      <c r="GF115" s="30">
        <v>0</v>
      </c>
      <c r="GG115" s="30">
        <v>112314</v>
      </c>
      <c r="GH115" s="30">
        <v>5162500</v>
      </c>
      <c r="GI115" s="30">
        <v>34633963</v>
      </c>
      <c r="GJ115" s="30">
        <v>34633963</v>
      </c>
      <c r="GK115" s="30">
        <v>0</v>
      </c>
      <c r="GL115" s="30">
        <v>37836374</v>
      </c>
      <c r="GM115" s="30">
        <v>5990647</v>
      </c>
      <c r="GN115" s="30">
        <v>1666000</v>
      </c>
      <c r="GO115" s="30">
        <v>0</v>
      </c>
      <c r="GP115" s="30">
        <v>0</v>
      </c>
      <c r="GQ115" s="30">
        <v>17220892</v>
      </c>
      <c r="GR115" s="30">
        <v>108748</v>
      </c>
      <c r="GS115" s="30">
        <v>0</v>
      </c>
      <c r="GT115" s="30">
        <v>12850087</v>
      </c>
      <c r="GU115" s="30">
        <v>16478225536</v>
      </c>
      <c r="GV115" s="30">
        <v>0</v>
      </c>
      <c r="GW115" s="30">
        <v>0</v>
      </c>
      <c r="GX115" s="30">
        <v>0</v>
      </c>
      <c r="GY115" s="30">
        <v>0</v>
      </c>
      <c r="GZ115" s="30">
        <v>361428317</v>
      </c>
      <c r="HA115" s="30">
        <v>835042</v>
      </c>
      <c r="HB115" s="30">
        <v>12913576701</v>
      </c>
      <c r="HC115" s="30">
        <v>0</v>
      </c>
      <c r="HD115" s="30">
        <v>3199998210</v>
      </c>
      <c r="HE115" s="30">
        <v>2387266</v>
      </c>
      <c r="HF115" s="30">
        <v>0</v>
      </c>
      <c r="HG115" s="30">
        <v>0</v>
      </c>
      <c r="HH115" s="30">
        <f t="shared" si="34"/>
        <v>245348317</v>
      </c>
      <c r="HI115" s="30">
        <f t="shared" si="35"/>
        <v>116080000</v>
      </c>
      <c r="HJ115" s="30">
        <v>245348317</v>
      </c>
      <c r="HK115" s="30">
        <v>116080000</v>
      </c>
      <c r="HL115" s="30">
        <v>0</v>
      </c>
      <c r="HM115" s="30">
        <v>0</v>
      </c>
      <c r="HN115" s="30">
        <v>0</v>
      </c>
      <c r="HO115" s="30">
        <v>0</v>
      </c>
      <c r="HP115" s="30">
        <v>25759582</v>
      </c>
      <c r="HQ115" s="30">
        <v>3433244</v>
      </c>
      <c r="HR115" s="30">
        <v>4943622</v>
      </c>
      <c r="HS115" s="30">
        <v>17382716</v>
      </c>
      <c r="HT115" s="30">
        <v>0</v>
      </c>
      <c r="HU115" s="30">
        <v>0</v>
      </c>
      <c r="HV115" s="30">
        <v>0</v>
      </c>
      <c r="HW115" s="30">
        <v>0</v>
      </c>
      <c r="HX115" s="30">
        <f t="shared" si="36"/>
        <v>245348317</v>
      </c>
      <c r="HY115" s="30">
        <f t="shared" si="37"/>
        <v>116080000</v>
      </c>
      <c r="HZ115" s="30">
        <v>79459341208</v>
      </c>
      <c r="IA115" s="30">
        <v>75526077231</v>
      </c>
      <c r="IB115" s="30">
        <v>67064885413</v>
      </c>
      <c r="IC115" s="30">
        <v>0</v>
      </c>
      <c r="ID115" s="30">
        <v>0</v>
      </c>
      <c r="IE115" s="30">
        <v>0</v>
      </c>
      <c r="IF115" s="30">
        <v>0</v>
      </c>
      <c r="IG115" s="30">
        <v>48599483976</v>
      </c>
      <c r="IH115" s="30">
        <v>43505263828</v>
      </c>
      <c r="II115" s="30">
        <v>0</v>
      </c>
      <c r="IJ115" s="30">
        <v>5094220148</v>
      </c>
      <c r="IK115" s="30">
        <v>0</v>
      </c>
      <c r="IL115" s="30">
        <v>4087722597</v>
      </c>
      <c r="IM115" s="30">
        <v>1895420943</v>
      </c>
      <c r="IN115" s="30">
        <v>363353120</v>
      </c>
      <c r="IO115" s="30">
        <v>272514840</v>
      </c>
      <c r="IP115" s="30">
        <v>3451854637</v>
      </c>
      <c r="IQ115" s="30">
        <v>0</v>
      </c>
      <c r="IR115" s="30">
        <v>0</v>
      </c>
      <c r="IS115" s="30">
        <v>0</v>
      </c>
      <c r="IT115" s="30">
        <v>0</v>
      </c>
      <c r="IU115" s="30">
        <v>0</v>
      </c>
      <c r="IV115" s="30">
        <v>235887603</v>
      </c>
      <c r="IW115" s="30">
        <v>0</v>
      </c>
      <c r="IX115" s="30">
        <v>8565296280</v>
      </c>
      <c r="IY115" s="30">
        <v>0</v>
      </c>
      <c r="IZ115" s="30">
        <v>0</v>
      </c>
      <c r="JA115" s="30">
        <v>0</v>
      </c>
      <c r="JB115" s="30">
        <v>3601611216</v>
      </c>
      <c r="JC115" s="30">
        <v>0</v>
      </c>
      <c r="JD115" s="30">
        <v>0</v>
      </c>
      <c r="JE115" s="30">
        <v>0</v>
      </c>
      <c r="JF115" s="30">
        <v>0</v>
      </c>
      <c r="JG115" s="30">
        <v>0</v>
      </c>
      <c r="JH115" s="30">
        <v>0</v>
      </c>
      <c r="JI115" s="30">
        <v>0</v>
      </c>
      <c r="JJ115" s="30">
        <v>79462798</v>
      </c>
      <c r="JK115" s="30">
        <v>79462798</v>
      </c>
      <c r="JL115" s="30"/>
      <c r="JM115" s="30">
        <v>8461191818</v>
      </c>
      <c r="JN115" s="30">
        <v>0</v>
      </c>
      <c r="JO115" s="30">
        <v>8461191818</v>
      </c>
      <c r="JP115" s="30">
        <v>1550113552</v>
      </c>
      <c r="JQ115" s="30">
        <v>29035946</v>
      </c>
      <c r="JR115" s="30">
        <v>0</v>
      </c>
      <c r="JS115" s="30">
        <v>0</v>
      </c>
      <c r="JT115" s="30">
        <v>0</v>
      </c>
      <c r="JU115" s="30">
        <v>0</v>
      </c>
      <c r="JV115" s="30">
        <v>0</v>
      </c>
      <c r="JW115" s="30">
        <v>0</v>
      </c>
      <c r="JX115" s="30">
        <v>0</v>
      </c>
      <c r="JY115" s="30">
        <v>0</v>
      </c>
      <c r="JZ115" s="30">
        <v>0</v>
      </c>
      <c r="KA115" s="30">
        <v>0</v>
      </c>
      <c r="KB115" s="30">
        <v>0</v>
      </c>
      <c r="KC115" s="30">
        <v>0</v>
      </c>
      <c r="KD115" s="30">
        <v>0</v>
      </c>
      <c r="KE115" s="30">
        <v>0</v>
      </c>
      <c r="KF115" s="30">
        <v>0</v>
      </c>
      <c r="KG115" s="30">
        <v>0</v>
      </c>
      <c r="KH115" s="30">
        <v>0</v>
      </c>
      <c r="KI115" s="30">
        <v>1521077606</v>
      </c>
      <c r="KJ115" s="30">
        <v>0</v>
      </c>
      <c r="KK115" s="30">
        <v>0</v>
      </c>
      <c r="KL115" s="30">
        <v>0</v>
      </c>
      <c r="KM115" s="30">
        <v>2383150425</v>
      </c>
      <c r="KN115" s="30">
        <v>1288110040</v>
      </c>
      <c r="KO115" s="30">
        <v>32205306</v>
      </c>
      <c r="KP115" s="30">
        <v>2655840</v>
      </c>
      <c r="KQ115" s="30">
        <v>0</v>
      </c>
      <c r="KR115" s="30">
        <v>0</v>
      </c>
      <c r="KS115" s="30">
        <v>1907066</v>
      </c>
      <c r="KT115" s="30">
        <v>3608316</v>
      </c>
      <c r="KU115" s="30">
        <v>0</v>
      </c>
      <c r="KV115" s="30">
        <v>71687680</v>
      </c>
      <c r="KW115" s="30">
        <v>0</v>
      </c>
      <c r="KX115" s="30">
        <v>564218</v>
      </c>
      <c r="KY115" s="30">
        <v>4219284</v>
      </c>
      <c r="KZ115" s="30">
        <v>6419784</v>
      </c>
      <c r="LA115" s="30">
        <v>10036364</v>
      </c>
      <c r="LB115" s="30">
        <v>2992715</v>
      </c>
      <c r="LC115" s="30">
        <v>5032194</v>
      </c>
      <c r="LD115" s="30">
        <v>361786761</v>
      </c>
      <c r="LE115" s="30">
        <v>0</v>
      </c>
      <c r="LF115" s="30">
        <v>4473680</v>
      </c>
      <c r="LG115" s="30">
        <v>0</v>
      </c>
      <c r="LH115" s="30">
        <v>9560054</v>
      </c>
      <c r="LI115" s="30">
        <v>17841202</v>
      </c>
      <c r="LJ115" s="30">
        <v>0</v>
      </c>
      <c r="LK115" s="30">
        <v>6579</v>
      </c>
      <c r="LL115" s="30">
        <v>0</v>
      </c>
      <c r="LM115" s="30">
        <v>1294366</v>
      </c>
      <c r="LN115" s="30">
        <v>20068235</v>
      </c>
      <c r="LO115" s="30">
        <v>40339818</v>
      </c>
      <c r="LP115" s="30">
        <v>1581685</v>
      </c>
      <c r="LQ115" s="30">
        <v>106790917</v>
      </c>
      <c r="LR115" s="30">
        <v>953291</v>
      </c>
      <c r="LS115" s="30">
        <v>111431370</v>
      </c>
      <c r="LT115" s="30">
        <v>0</v>
      </c>
      <c r="LU115" s="30">
        <v>162028569</v>
      </c>
      <c r="LV115" s="30">
        <v>292784</v>
      </c>
      <c r="LW115" s="30">
        <v>4719892</v>
      </c>
      <c r="LX115" s="30">
        <v>1153006</v>
      </c>
      <c r="LY115" s="30">
        <v>0</v>
      </c>
      <c r="LZ115" s="30">
        <v>22319658</v>
      </c>
      <c r="MA115" s="30">
        <v>0</v>
      </c>
      <c r="MB115" s="30">
        <v>30271240</v>
      </c>
      <c r="MC115" s="30">
        <v>0</v>
      </c>
      <c r="MD115" s="30">
        <v>0</v>
      </c>
      <c r="ME115" s="30">
        <v>51375437</v>
      </c>
      <c r="MF115" s="30">
        <v>0</v>
      </c>
      <c r="MG115" s="30">
        <v>0</v>
      </c>
      <c r="MH115" s="30">
        <v>0</v>
      </c>
      <c r="MI115" s="30">
        <v>0</v>
      </c>
      <c r="MJ115" s="30">
        <v>5423074</v>
      </c>
      <c r="MK115" s="30">
        <v>0</v>
      </c>
      <c r="ML115" s="30">
        <v>0</v>
      </c>
      <c r="MM115" s="30">
        <v>0</v>
      </c>
      <c r="MN115" s="30">
        <v>0</v>
      </c>
      <c r="MO115" s="30">
        <v>0</v>
      </c>
      <c r="MP115" s="30">
        <v>0</v>
      </c>
      <c r="MQ115" s="30">
        <v>489759994</v>
      </c>
      <c r="MR115" s="30">
        <v>0</v>
      </c>
      <c r="MS115" s="30">
        <v>3590055630</v>
      </c>
      <c r="MT115" s="30">
        <v>104498084</v>
      </c>
      <c r="MU115" s="30">
        <v>0</v>
      </c>
      <c r="MV115" s="30">
        <v>0</v>
      </c>
      <c r="MW115" s="30">
        <v>0</v>
      </c>
      <c r="MX115" s="30">
        <v>0</v>
      </c>
      <c r="MY115" s="30">
        <v>0</v>
      </c>
      <c r="MZ115" s="30">
        <v>0</v>
      </c>
      <c r="NA115" s="30">
        <v>0</v>
      </c>
      <c r="NB115" s="30">
        <v>0</v>
      </c>
      <c r="NC115" s="30">
        <v>0</v>
      </c>
      <c r="ND115" s="30">
        <v>0</v>
      </c>
      <c r="NE115" s="30">
        <v>0</v>
      </c>
      <c r="NF115" s="30">
        <v>0</v>
      </c>
      <c r="NG115" s="30">
        <v>0</v>
      </c>
      <c r="NH115" s="30">
        <v>0</v>
      </c>
      <c r="NI115" s="30">
        <v>0</v>
      </c>
      <c r="NJ115" s="30">
        <v>0</v>
      </c>
      <c r="NK115" s="30">
        <v>0</v>
      </c>
      <c r="NL115" s="30">
        <v>0</v>
      </c>
      <c r="NM115" s="30">
        <v>104498084</v>
      </c>
      <c r="NN115" s="30">
        <v>0</v>
      </c>
      <c r="NO115" s="30">
        <v>0</v>
      </c>
      <c r="NP115" s="30">
        <v>0</v>
      </c>
      <c r="NQ115" s="30">
        <v>0</v>
      </c>
      <c r="NR115" s="30">
        <v>0</v>
      </c>
      <c r="NS115" s="30">
        <v>0</v>
      </c>
      <c r="NT115" s="30">
        <v>104498084</v>
      </c>
      <c r="NU115" s="30">
        <v>104498084</v>
      </c>
      <c r="NV115" s="30">
        <v>0</v>
      </c>
      <c r="NW115" s="30">
        <v>0</v>
      </c>
      <c r="NX115" s="30">
        <v>0</v>
      </c>
      <c r="NY115" s="30">
        <v>0</v>
      </c>
      <c r="NZ115" s="30">
        <v>0</v>
      </c>
      <c r="OA115" s="30">
        <v>1495718070</v>
      </c>
      <c r="OB115" s="30">
        <v>1492938618</v>
      </c>
      <c r="OC115" s="30">
        <v>15423</v>
      </c>
      <c r="OD115" s="30">
        <v>0</v>
      </c>
      <c r="OE115" s="30">
        <v>15423</v>
      </c>
      <c r="OF115" s="30">
        <v>1492923195</v>
      </c>
      <c r="OG115" s="30">
        <v>0</v>
      </c>
      <c r="OH115" s="30">
        <v>1492923195</v>
      </c>
      <c r="OI115" s="30">
        <v>0</v>
      </c>
      <c r="OJ115" s="30">
        <v>2779452</v>
      </c>
      <c r="OK115" s="30">
        <v>0</v>
      </c>
      <c r="OL115" s="30">
        <v>0</v>
      </c>
      <c r="OM115" s="30">
        <v>0</v>
      </c>
      <c r="ON115" s="30">
        <v>0</v>
      </c>
      <c r="OO115" s="30">
        <v>2779452</v>
      </c>
      <c r="OP115" s="30">
        <v>2779452</v>
      </c>
      <c r="OQ115" s="30">
        <v>0</v>
      </c>
      <c r="OR115" s="30">
        <v>0</v>
      </c>
      <c r="OS115" s="30">
        <v>1198034766</v>
      </c>
      <c r="OT115" s="30">
        <v>1170915352</v>
      </c>
      <c r="OU115" s="30">
        <v>1170915352</v>
      </c>
      <c r="OV115" s="30">
        <v>0</v>
      </c>
      <c r="OW115" s="30">
        <v>1170915352</v>
      </c>
      <c r="OX115" s="30">
        <v>0</v>
      </c>
      <c r="OY115" s="30">
        <v>0</v>
      </c>
      <c r="OZ115" s="30">
        <v>27119414</v>
      </c>
      <c r="PA115" s="30">
        <v>0</v>
      </c>
      <c r="PB115" s="30">
        <v>0</v>
      </c>
      <c r="PC115" s="30">
        <v>0</v>
      </c>
      <c r="PD115" s="30">
        <v>0</v>
      </c>
      <c r="PE115" s="30">
        <v>0</v>
      </c>
      <c r="PF115" s="30">
        <v>0</v>
      </c>
      <c r="PG115" s="30">
        <v>0</v>
      </c>
      <c r="PH115" s="30">
        <v>0</v>
      </c>
      <c r="PI115" s="30">
        <v>0</v>
      </c>
      <c r="PJ115" s="30">
        <v>0</v>
      </c>
      <c r="PK115" s="30">
        <v>0</v>
      </c>
      <c r="PL115" s="30">
        <v>0</v>
      </c>
      <c r="PM115" s="30">
        <v>27119414</v>
      </c>
      <c r="PN115" s="30">
        <v>27119414</v>
      </c>
      <c r="PO115" s="30">
        <v>0</v>
      </c>
      <c r="PP115" s="30">
        <v>0</v>
      </c>
      <c r="PQ115" s="30">
        <v>0</v>
      </c>
      <c r="PR115" s="30">
        <v>0</v>
      </c>
      <c r="PS115" s="30">
        <v>0</v>
      </c>
      <c r="PT115" s="30">
        <f t="shared" si="41"/>
        <v>791804710</v>
      </c>
      <c r="PU115" s="30">
        <v>791804710</v>
      </c>
      <c r="PV115" s="30">
        <v>0</v>
      </c>
      <c r="PW115" s="30">
        <v>0</v>
      </c>
      <c r="PX115" s="30">
        <v>0</v>
      </c>
      <c r="PY115" s="30">
        <v>0</v>
      </c>
      <c r="PZ115" s="30">
        <v>0</v>
      </c>
      <c r="QA115" s="30">
        <v>0</v>
      </c>
      <c r="QB115" s="30">
        <v>0</v>
      </c>
      <c r="QC115" s="30">
        <v>-14447728</v>
      </c>
      <c r="QD115" s="30">
        <v>0</v>
      </c>
      <c r="QE115" s="30">
        <v>0</v>
      </c>
      <c r="QF115" s="30">
        <v>0</v>
      </c>
      <c r="QG115" s="30">
        <v>0</v>
      </c>
      <c r="QH115" s="30">
        <v>-14447728</v>
      </c>
      <c r="QI115" s="30">
        <v>0</v>
      </c>
      <c r="QJ115" s="30">
        <v>0</v>
      </c>
      <c r="QK115" s="30">
        <v>0</v>
      </c>
      <c r="QL115" s="30">
        <v>1608761431</v>
      </c>
      <c r="QM115" s="30">
        <v>0</v>
      </c>
      <c r="QN115" s="30">
        <v>0</v>
      </c>
      <c r="QO115" s="30">
        <v>76514190853</v>
      </c>
      <c r="QP115" s="30">
        <v>7059663381</v>
      </c>
      <c r="QQ115" s="30">
        <v>9840171</v>
      </c>
      <c r="QR115" s="30">
        <v>9840171</v>
      </c>
      <c r="QS115" s="30">
        <v>0</v>
      </c>
      <c r="QT115" s="30">
        <v>0</v>
      </c>
      <c r="QU115" s="30">
        <v>0</v>
      </c>
      <c r="QV115" s="30">
        <v>0</v>
      </c>
      <c r="QW115" s="30">
        <v>1858591095</v>
      </c>
      <c r="QX115" s="30">
        <v>1858591095</v>
      </c>
      <c r="QY115" s="30">
        <v>0</v>
      </c>
      <c r="QZ115" s="30">
        <v>5191232115</v>
      </c>
      <c r="RA115" s="30">
        <v>0</v>
      </c>
      <c r="RB115" s="30">
        <v>0</v>
      </c>
      <c r="RC115" s="30">
        <v>0</v>
      </c>
      <c r="RD115" s="30">
        <v>0</v>
      </c>
      <c r="RE115" s="30">
        <v>0</v>
      </c>
      <c r="RF115" s="30">
        <v>0</v>
      </c>
      <c r="RG115" s="30">
        <v>0</v>
      </c>
      <c r="RH115" s="30">
        <v>0</v>
      </c>
      <c r="RI115" s="30">
        <v>69454527472</v>
      </c>
      <c r="RJ115" s="30">
        <v>9403733835</v>
      </c>
      <c r="RK115" s="30">
        <v>9403733835</v>
      </c>
      <c r="RL115" s="30">
        <v>3623675923</v>
      </c>
      <c r="RM115" s="30">
        <v>196000193</v>
      </c>
      <c r="RN115" s="30">
        <v>106249150</v>
      </c>
      <c r="RO115" s="30">
        <v>-25589433</v>
      </c>
      <c r="RP115" s="30">
        <v>0</v>
      </c>
      <c r="RQ115" s="30">
        <v>0</v>
      </c>
      <c r="RR115" s="30">
        <v>0</v>
      </c>
      <c r="RS115" s="30">
        <v>0</v>
      </c>
      <c r="RT115" s="30">
        <v>39835262</v>
      </c>
      <c r="RU115" s="30">
        <v>0</v>
      </c>
      <c r="RV115" s="30">
        <v>4265922</v>
      </c>
      <c r="RW115" s="30">
        <v>40020</v>
      </c>
      <c r="RX115" s="30">
        <v>0</v>
      </c>
      <c r="RY115" s="30">
        <v>0</v>
      </c>
      <c r="RZ115" s="30">
        <v>0</v>
      </c>
      <c r="SA115" s="30">
        <v>0</v>
      </c>
      <c r="SB115" s="30">
        <v>0</v>
      </c>
      <c r="SC115" s="30">
        <v>0</v>
      </c>
      <c r="SD115" s="30">
        <v>0</v>
      </c>
      <c r="SE115" s="30">
        <v>0</v>
      </c>
      <c r="SF115" s="30">
        <v>0</v>
      </c>
      <c r="SG115" s="30">
        <v>0</v>
      </c>
      <c r="SH115" s="30">
        <v>22093962</v>
      </c>
      <c r="SI115" s="30">
        <v>0</v>
      </c>
      <c r="SJ115" s="30">
        <v>0</v>
      </c>
      <c r="SK115" s="30">
        <v>4506334063</v>
      </c>
      <c r="SL115" s="30">
        <v>4506334063</v>
      </c>
      <c r="SM115" s="30">
        <v>0</v>
      </c>
      <c r="SN115" s="30">
        <v>268518960</v>
      </c>
      <c r="SO115" s="30">
        <v>0</v>
      </c>
      <c r="SP115" s="30">
        <v>0</v>
      </c>
      <c r="SQ115" s="30">
        <v>0</v>
      </c>
      <c r="SR115" s="30">
        <v>70198451</v>
      </c>
      <c r="SS115" s="30">
        <v>44727393</v>
      </c>
      <c r="ST115" s="30">
        <v>0</v>
      </c>
      <c r="SU115" s="30">
        <v>0</v>
      </c>
      <c r="SV115" s="30">
        <v>0</v>
      </c>
      <c r="SW115" s="30">
        <v>0</v>
      </c>
      <c r="SX115" s="30">
        <v>0</v>
      </c>
      <c r="SY115" s="30">
        <v>0</v>
      </c>
      <c r="SZ115" s="30">
        <v>0</v>
      </c>
      <c r="TA115" s="30">
        <v>547383969</v>
      </c>
      <c r="TB115" s="30">
        <v>0</v>
      </c>
      <c r="TC115" s="30">
        <v>0</v>
      </c>
      <c r="TD115" s="30">
        <v>0</v>
      </c>
      <c r="TE115" s="30">
        <v>0</v>
      </c>
      <c r="TF115" s="30">
        <v>0</v>
      </c>
      <c r="TG115" s="30">
        <v>0</v>
      </c>
      <c r="TH115" s="30">
        <v>0</v>
      </c>
      <c r="TI115" s="30">
        <f t="shared" si="42"/>
        <v>276659910</v>
      </c>
      <c r="TJ115" s="30">
        <f t="shared" si="43"/>
        <v>60000000000</v>
      </c>
      <c r="TK115" s="30">
        <v>60000000000</v>
      </c>
      <c r="TL115" s="30">
        <v>0</v>
      </c>
      <c r="TM115" s="30">
        <v>0</v>
      </c>
      <c r="TN115" s="30">
        <v>0</v>
      </c>
      <c r="TO115" s="30">
        <v>0</v>
      </c>
      <c r="TP115" s="30">
        <v>0</v>
      </c>
      <c r="TQ115" s="30">
        <v>0</v>
      </c>
      <c r="TR115" s="30">
        <v>0</v>
      </c>
      <c r="TS115" s="30">
        <v>60000000000</v>
      </c>
      <c r="TT115" s="30">
        <v>0</v>
      </c>
      <c r="TU115" s="30">
        <v>50793637</v>
      </c>
      <c r="TV115" s="30">
        <v>0</v>
      </c>
      <c r="TW115" s="30">
        <v>33192057</v>
      </c>
      <c r="TX115" s="30">
        <v>0</v>
      </c>
      <c r="TY115" s="30">
        <v>17601580</v>
      </c>
      <c r="TZ115" s="30">
        <v>0</v>
      </c>
      <c r="UA115" s="30">
        <v>0</v>
      </c>
      <c r="UB115" s="30">
        <v>0</v>
      </c>
      <c r="UC115" s="30">
        <v>0</v>
      </c>
      <c r="UD115" s="30">
        <v>0</v>
      </c>
      <c r="UE115" s="30">
        <v>0</v>
      </c>
      <c r="UF115" s="30">
        <v>0</v>
      </c>
      <c r="UG115" s="30">
        <v>301051533724</v>
      </c>
      <c r="UH115" s="1">
        <v>1926849987526</v>
      </c>
      <c r="UI115" s="1">
        <f>UH115-SUM($UG$112:UG115)</f>
        <v>0</v>
      </c>
    </row>
    <row r="116" spans="2:555">
      <c r="B116" s="58">
        <v>41760</v>
      </c>
      <c r="C116" s="30">
        <v>253752813965</v>
      </c>
      <c r="D116" s="30">
        <v>145696417084</v>
      </c>
      <c r="E116" s="30">
        <v>131183711261.99994</v>
      </c>
      <c r="F116" s="30">
        <v>22432355</v>
      </c>
      <c r="G116" s="30">
        <v>3009432</v>
      </c>
      <c r="H116" s="30">
        <v>48413094236.999969</v>
      </c>
      <c r="I116" s="30">
        <v>41911215681.442688</v>
      </c>
      <c r="J116" s="30">
        <v>6017747613.4473</v>
      </c>
      <c r="K116" s="30">
        <v>484130942.1099999</v>
      </c>
      <c r="L116" s="30">
        <v>7422238020</v>
      </c>
      <c r="M116" s="30">
        <v>64447220460</v>
      </c>
      <c r="N116" s="30">
        <v>63802748255.869995</v>
      </c>
      <c r="O116" s="30">
        <v>644472204.12999988</v>
      </c>
      <c r="P116" s="30">
        <v>1384493810</v>
      </c>
      <c r="Q116" s="30">
        <v>7091857843</v>
      </c>
      <c r="R116" s="30">
        <v>2399365105</v>
      </c>
      <c r="S116" s="30">
        <v>14512705822</v>
      </c>
      <c r="T116" s="30">
        <v>3424478000</v>
      </c>
      <c r="U116" s="30">
        <v>4028793000</v>
      </c>
      <c r="V116" s="30">
        <v>7453271000</v>
      </c>
      <c r="W116" s="30">
        <v>267689045</v>
      </c>
      <c r="X116" s="30">
        <v>2378969073</v>
      </c>
      <c r="Y116" s="30">
        <v>120264000</v>
      </c>
      <c r="Z116" s="30">
        <v>12026400</v>
      </c>
      <c r="AA116" s="30">
        <v>108237600</v>
      </c>
      <c r="AB116" s="30">
        <v>135879603</v>
      </c>
      <c r="AC116" s="30">
        <v>10060330</v>
      </c>
      <c r="AD116" s="30">
        <v>3558541387</v>
      </c>
      <c r="AE116" s="30">
        <v>588031384</v>
      </c>
      <c r="AF116" s="30">
        <v>423725790</v>
      </c>
      <c r="AG116" s="30">
        <v>164305594</v>
      </c>
      <c r="AH116" s="30">
        <v>0</v>
      </c>
      <c r="AI116" s="30">
        <v>108056396881</v>
      </c>
      <c r="AJ116" s="30">
        <v>675456681</v>
      </c>
      <c r="AK116" s="30">
        <v>232246193</v>
      </c>
      <c r="AL116" s="30">
        <v>1331208</v>
      </c>
      <c r="AM116" s="30">
        <v>441879280</v>
      </c>
      <c r="AN116" s="30">
        <v>0</v>
      </c>
      <c r="AO116" s="30">
        <v>1183101195</v>
      </c>
      <c r="AP116" s="30">
        <v>1138854364</v>
      </c>
      <c r="AQ116" s="30">
        <v>0</v>
      </c>
      <c r="AR116" s="30">
        <v>17588052</v>
      </c>
      <c r="AS116" s="30">
        <v>87665</v>
      </c>
      <c r="AT116" s="30">
        <v>26263114</v>
      </c>
      <c r="AU116" s="30">
        <v>0</v>
      </c>
      <c r="AV116" s="30">
        <v>0</v>
      </c>
      <c r="AW116" s="30">
        <v>0</v>
      </c>
      <c r="AX116" s="30">
        <v>308000</v>
      </c>
      <c r="AY116" s="30">
        <v>0</v>
      </c>
      <c r="AZ116" s="30">
        <v>0</v>
      </c>
      <c r="BA116" s="30">
        <v>0</v>
      </c>
      <c r="BB116" s="30">
        <v>0</v>
      </c>
      <c r="BC116" s="30">
        <v>0</v>
      </c>
      <c r="BD116" s="30">
        <v>4897911978</v>
      </c>
      <c r="BE116" s="30">
        <v>1792720</v>
      </c>
      <c r="BF116" s="30">
        <v>2811870507</v>
      </c>
      <c r="BG116" s="30">
        <v>938276229</v>
      </c>
      <c r="BH116" s="30">
        <v>131666</v>
      </c>
      <c r="BI116" s="30">
        <v>84324</v>
      </c>
      <c r="BJ116" s="30">
        <v>24683</v>
      </c>
      <c r="BK116" s="30">
        <v>90590015</v>
      </c>
      <c r="BL116" s="30">
        <v>6116112</v>
      </c>
      <c r="BM116" s="30">
        <v>0</v>
      </c>
      <c r="BN116" s="30">
        <v>10479443</v>
      </c>
      <c r="BO116" s="30">
        <v>1219552</v>
      </c>
      <c r="BP116" s="30">
        <v>0</v>
      </c>
      <c r="BQ116" s="30">
        <v>0</v>
      </c>
      <c r="BR116" s="30">
        <v>221554876</v>
      </c>
      <c r="BS116" s="30">
        <v>815771851</v>
      </c>
      <c r="BT116" s="30">
        <v>113799314</v>
      </c>
      <c r="BU116" s="30">
        <v>5365733</v>
      </c>
      <c r="BV116" s="30">
        <v>0</v>
      </c>
      <c r="BW116" s="30">
        <v>106494</v>
      </c>
      <c r="BX116" s="30">
        <v>0</v>
      </c>
      <c r="BY116" s="30">
        <v>108327087</v>
      </c>
      <c r="BZ116" s="30">
        <v>0</v>
      </c>
      <c r="CA116" s="30">
        <v>0</v>
      </c>
      <c r="CB116" s="30">
        <v>0</v>
      </c>
      <c r="CC116" s="30">
        <v>4318735118</v>
      </c>
      <c r="CD116" s="30">
        <v>-20491083</v>
      </c>
      <c r="CE116" s="30">
        <v>5538582026</v>
      </c>
      <c r="CF116" s="30">
        <v>110288890</v>
      </c>
      <c r="CG116" s="30">
        <v>2705624523</v>
      </c>
      <c r="CH116" s="30">
        <v>401365484</v>
      </c>
      <c r="CI116" s="30">
        <v>25901865</v>
      </c>
      <c r="CJ116" s="30">
        <v>1351317</v>
      </c>
      <c r="CK116" s="30">
        <v>10963835</v>
      </c>
      <c r="CL116" s="30">
        <v>4689400</v>
      </c>
      <c r="CM116" s="30">
        <v>839045</v>
      </c>
      <c r="CN116" s="30">
        <v>319085</v>
      </c>
      <c r="CO116" s="30">
        <v>374915</v>
      </c>
      <c r="CP116" s="30">
        <v>7364268</v>
      </c>
      <c r="CQ116" s="30">
        <v>0</v>
      </c>
      <c r="CR116" s="30">
        <v>0</v>
      </c>
      <c r="CS116" s="30">
        <v>2001526333</v>
      </c>
      <c r="CT116" s="30">
        <v>585151616</v>
      </c>
      <c r="CU116" s="30">
        <v>0</v>
      </c>
      <c r="CV116" s="30">
        <v>38691252</v>
      </c>
      <c r="CW116" s="30">
        <v>15831348</v>
      </c>
      <c r="CX116" s="30">
        <v>724362</v>
      </c>
      <c r="CY116" s="30">
        <v>0</v>
      </c>
      <c r="CZ116" s="30">
        <v>1331462277</v>
      </c>
      <c r="DA116" s="30">
        <v>1178589423</v>
      </c>
      <c r="DB116" s="30">
        <v>126342474</v>
      </c>
      <c r="DC116" s="30">
        <v>0</v>
      </c>
      <c r="DD116" s="30">
        <v>26530380</v>
      </c>
      <c r="DE116" s="30">
        <v>0</v>
      </c>
      <c r="DF116" s="30">
        <v>17701522</v>
      </c>
      <c r="DG116" s="30">
        <v>11963956</v>
      </c>
      <c r="DH116" s="30">
        <v>29337770</v>
      </c>
      <c r="DI116" s="30">
        <v>1944962</v>
      </c>
      <c r="DJ116" s="30">
        <v>0</v>
      </c>
      <c r="DK116" s="30">
        <v>1944962</v>
      </c>
      <c r="DL116" s="30">
        <v>0</v>
      </c>
      <c r="DM116" s="30">
        <v>795167571</v>
      </c>
      <c r="DN116" s="30">
        <v>42874776</v>
      </c>
      <c r="DO116" s="30">
        <v>4852586</v>
      </c>
      <c r="DP116" s="30">
        <v>593899</v>
      </c>
      <c r="DQ116" s="30">
        <v>4258687</v>
      </c>
      <c r="DR116" s="30">
        <v>735296510</v>
      </c>
      <c r="DS116" s="30">
        <v>21626539</v>
      </c>
      <c r="DT116" s="30">
        <v>20081292</v>
      </c>
      <c r="DU116" s="30">
        <v>1545247</v>
      </c>
      <c r="DV116" s="30">
        <v>0</v>
      </c>
      <c r="DW116" s="30">
        <v>15076030</v>
      </c>
      <c r="DX116" s="30">
        <v>3398400</v>
      </c>
      <c r="DY116" s="30">
        <v>0</v>
      </c>
      <c r="DZ116" s="30">
        <v>0</v>
      </c>
      <c r="EA116" s="30">
        <v>11677630</v>
      </c>
      <c r="EB116" s="30">
        <v>0</v>
      </c>
      <c r="EC116" s="30">
        <v>4564405</v>
      </c>
      <c r="ED116" s="30">
        <v>195535</v>
      </c>
      <c r="EE116" s="30">
        <v>4339600</v>
      </c>
      <c r="EF116" s="30">
        <v>29270</v>
      </c>
      <c r="EG116" s="30">
        <v>36190944</v>
      </c>
      <c r="EH116" s="30">
        <v>35762300</v>
      </c>
      <c r="EI116" s="30">
        <v>428644</v>
      </c>
      <c r="EJ116" s="30">
        <v>0</v>
      </c>
      <c r="EK116" s="30">
        <v>57869705</v>
      </c>
      <c r="EL116" s="30">
        <v>143994</v>
      </c>
      <c r="EM116" s="30">
        <v>772624</v>
      </c>
      <c r="EN116" s="30">
        <v>32450191</v>
      </c>
      <c r="EO116" s="30">
        <v>1851898</v>
      </c>
      <c r="EP116" s="30">
        <v>325315</v>
      </c>
      <c r="EQ116" s="30">
        <v>20332</v>
      </c>
      <c r="ER116" s="30">
        <v>81329</v>
      </c>
      <c r="ES116" s="30">
        <v>1079275</v>
      </c>
      <c r="ET116" s="30">
        <v>345647</v>
      </c>
      <c r="EU116" s="30">
        <v>4326993</v>
      </c>
      <c r="EV116" s="30">
        <v>1086135</v>
      </c>
      <c r="EW116" s="30">
        <v>38164467</v>
      </c>
      <c r="EX116" s="30">
        <v>0</v>
      </c>
      <c r="EY116" s="30">
        <v>528637</v>
      </c>
      <c r="EZ116" s="30">
        <v>32268129</v>
      </c>
      <c r="FA116" s="30">
        <v>5367701</v>
      </c>
      <c r="FB116" s="30">
        <v>0</v>
      </c>
      <c r="FC116" s="30">
        <v>195103</v>
      </c>
      <c r="FD116" s="30">
        <v>0</v>
      </c>
      <c r="FE116" s="30">
        <v>0</v>
      </c>
      <c r="FF116" s="30">
        <v>520977482</v>
      </c>
      <c r="FG116" s="30">
        <v>12143699</v>
      </c>
      <c r="FH116" s="30">
        <v>1057274</v>
      </c>
      <c r="FI116" s="30">
        <v>0</v>
      </c>
      <c r="FJ116" s="30">
        <v>8605897</v>
      </c>
      <c r="FK116" s="30">
        <v>2157314</v>
      </c>
      <c r="FL116" s="30">
        <v>0</v>
      </c>
      <c r="FM116" s="30">
        <v>0</v>
      </c>
      <c r="FN116" s="30">
        <v>0</v>
      </c>
      <c r="FO116" s="30">
        <v>6448583</v>
      </c>
      <c r="FP116" s="30">
        <v>2480528</v>
      </c>
      <c r="FQ116" s="30">
        <v>0</v>
      </c>
      <c r="FR116" s="30">
        <v>373471381</v>
      </c>
      <c r="FS116" s="30">
        <v>272008778</v>
      </c>
      <c r="FT116" s="30">
        <v>104071</v>
      </c>
      <c r="FU116" s="30">
        <v>68890324</v>
      </c>
      <c r="FV116" s="30">
        <v>91791540</v>
      </c>
      <c r="FW116" s="30">
        <v>88338651</v>
      </c>
      <c r="FX116" s="30">
        <v>3452889</v>
      </c>
      <c r="FY116" s="30">
        <v>0</v>
      </c>
      <c r="FZ116" s="30">
        <v>264319</v>
      </c>
      <c r="GA116" s="30">
        <v>105415424</v>
      </c>
      <c r="GB116" s="30">
        <v>5543100</v>
      </c>
      <c r="GC116" s="30">
        <v>4417245</v>
      </c>
      <c r="GD116" s="30">
        <v>0</v>
      </c>
      <c r="GE116" s="30">
        <v>4417245</v>
      </c>
      <c r="GF116" s="30">
        <v>0</v>
      </c>
      <c r="GG116" s="30">
        <v>0</v>
      </c>
      <c r="GH116" s="30">
        <v>775000</v>
      </c>
      <c r="GI116" s="30">
        <v>49233989</v>
      </c>
      <c r="GJ116" s="30">
        <v>49233989</v>
      </c>
      <c r="GK116" s="30">
        <v>0</v>
      </c>
      <c r="GL116" s="30">
        <v>47036369</v>
      </c>
      <c r="GM116" s="30">
        <v>7554497</v>
      </c>
      <c r="GN116" s="30">
        <v>2582000</v>
      </c>
      <c r="GO116" s="30">
        <v>0</v>
      </c>
      <c r="GP116" s="30">
        <v>-55332</v>
      </c>
      <c r="GQ116" s="30">
        <v>21016461</v>
      </c>
      <c r="GR116" s="30">
        <v>119272</v>
      </c>
      <c r="GS116" s="30">
        <v>0</v>
      </c>
      <c r="GT116" s="30">
        <v>15819471</v>
      </c>
      <c r="GU116" s="30">
        <v>2752350482</v>
      </c>
      <c r="GV116" s="30">
        <v>0</v>
      </c>
      <c r="GW116" s="30">
        <v>0</v>
      </c>
      <c r="GX116" s="30">
        <v>0</v>
      </c>
      <c r="GY116" s="30">
        <v>0</v>
      </c>
      <c r="GZ116" s="30">
        <v>2749653278</v>
      </c>
      <c r="HA116" s="30">
        <v>0</v>
      </c>
      <c r="HB116" s="30">
        <v>0</v>
      </c>
      <c r="HC116" s="30">
        <v>0</v>
      </c>
      <c r="HD116" s="30">
        <v>0</v>
      </c>
      <c r="HE116" s="30">
        <v>2697204</v>
      </c>
      <c r="HF116" s="30">
        <v>0</v>
      </c>
      <c r="HG116" s="30">
        <v>0</v>
      </c>
      <c r="HH116" s="30">
        <f t="shared" si="34"/>
        <v>2341129015</v>
      </c>
      <c r="HI116" s="30">
        <f t="shared" si="35"/>
        <v>408524263</v>
      </c>
      <c r="HJ116" s="30">
        <v>2341129015</v>
      </c>
      <c r="HK116" s="30">
        <v>408524263</v>
      </c>
      <c r="HL116" s="30">
        <v>0</v>
      </c>
      <c r="HM116" s="30">
        <v>0</v>
      </c>
      <c r="HN116" s="30">
        <v>0</v>
      </c>
      <c r="HO116" s="30">
        <v>0</v>
      </c>
      <c r="HP116" s="30">
        <v>264537161</v>
      </c>
      <c r="HQ116" s="30">
        <v>2933495</v>
      </c>
      <c r="HR116" s="30">
        <v>6349647</v>
      </c>
      <c r="HS116" s="30">
        <v>18077329</v>
      </c>
      <c r="HT116" s="30">
        <v>237176690</v>
      </c>
      <c r="HU116" s="30">
        <v>0</v>
      </c>
      <c r="HV116" s="30">
        <v>0</v>
      </c>
      <c r="HW116" s="30">
        <v>0</v>
      </c>
      <c r="HX116" s="30">
        <f t="shared" si="36"/>
        <v>2341129015</v>
      </c>
      <c r="HY116" s="30">
        <f t="shared" si="37"/>
        <v>408524263</v>
      </c>
      <c r="HZ116" s="30">
        <v>87220573878</v>
      </c>
      <c r="IA116" s="30">
        <v>84818104356</v>
      </c>
      <c r="IB116" s="30">
        <v>83563069381</v>
      </c>
      <c r="IC116" s="30">
        <v>0</v>
      </c>
      <c r="ID116" s="30">
        <v>0</v>
      </c>
      <c r="IE116" s="30">
        <v>0</v>
      </c>
      <c r="IF116" s="30">
        <v>0</v>
      </c>
      <c r="IG116" s="30">
        <v>66503656929</v>
      </c>
      <c r="IH116" s="30">
        <v>43019905892</v>
      </c>
      <c r="II116" s="30">
        <v>0</v>
      </c>
      <c r="IJ116" s="30">
        <v>23483751037</v>
      </c>
      <c r="IK116" s="30">
        <v>0</v>
      </c>
      <c r="IL116" s="30">
        <v>4081991085</v>
      </c>
      <c r="IM116" s="30">
        <v>1895420943</v>
      </c>
      <c r="IN116" s="30">
        <v>362843652</v>
      </c>
      <c r="IO116" s="30">
        <v>272132739</v>
      </c>
      <c r="IP116" s="30">
        <v>3447014694</v>
      </c>
      <c r="IQ116" s="30">
        <v>0</v>
      </c>
      <c r="IR116" s="30">
        <v>0</v>
      </c>
      <c r="IS116" s="30">
        <v>0</v>
      </c>
      <c r="IT116" s="30">
        <v>0</v>
      </c>
      <c r="IU116" s="30">
        <v>0</v>
      </c>
      <c r="IV116" s="30">
        <v>235887603</v>
      </c>
      <c r="IW116" s="30">
        <v>0</v>
      </c>
      <c r="IX116" s="30">
        <v>7149663005</v>
      </c>
      <c r="IY116" s="30">
        <v>0</v>
      </c>
      <c r="IZ116" s="30">
        <v>0</v>
      </c>
      <c r="JA116" s="30">
        <v>0</v>
      </c>
      <c r="JB116" s="30">
        <v>3601611216</v>
      </c>
      <c r="JC116" s="30">
        <v>0</v>
      </c>
      <c r="JD116" s="30">
        <v>0</v>
      </c>
      <c r="JE116" s="30">
        <v>0</v>
      </c>
      <c r="JF116" s="30">
        <v>0</v>
      </c>
      <c r="JG116" s="30">
        <v>0</v>
      </c>
      <c r="JH116" s="30">
        <v>0</v>
      </c>
      <c r="JI116" s="30">
        <v>0</v>
      </c>
      <c r="JJ116" s="30">
        <v>94838600</v>
      </c>
      <c r="JK116" s="30">
        <v>94838600</v>
      </c>
      <c r="JL116" s="30"/>
      <c r="JM116" s="30">
        <v>1255034975</v>
      </c>
      <c r="JN116" s="30">
        <v>0</v>
      </c>
      <c r="JO116" s="30">
        <v>1255034975</v>
      </c>
      <c r="JP116" s="30">
        <v>24008168</v>
      </c>
      <c r="JQ116" s="30">
        <v>24008168</v>
      </c>
      <c r="JR116" s="30">
        <v>0</v>
      </c>
      <c r="JS116" s="30">
        <v>0</v>
      </c>
      <c r="JT116" s="30">
        <v>0</v>
      </c>
      <c r="JU116" s="30">
        <v>0</v>
      </c>
      <c r="JV116" s="30">
        <v>0</v>
      </c>
      <c r="JW116" s="30">
        <v>0</v>
      </c>
      <c r="JX116" s="30">
        <v>0</v>
      </c>
      <c r="JY116" s="30">
        <v>0</v>
      </c>
      <c r="JZ116" s="30">
        <v>0</v>
      </c>
      <c r="KA116" s="30">
        <v>0</v>
      </c>
      <c r="KB116" s="30">
        <v>0</v>
      </c>
      <c r="KC116" s="30">
        <v>0</v>
      </c>
      <c r="KD116" s="30">
        <v>0</v>
      </c>
      <c r="KE116" s="30">
        <v>0</v>
      </c>
      <c r="KF116" s="30">
        <v>0</v>
      </c>
      <c r="KG116" s="30">
        <v>0</v>
      </c>
      <c r="KH116" s="30">
        <v>0</v>
      </c>
      <c r="KI116" s="30">
        <v>0</v>
      </c>
      <c r="KJ116" s="30">
        <v>0</v>
      </c>
      <c r="KK116" s="30">
        <v>0</v>
      </c>
      <c r="KL116" s="30">
        <v>0</v>
      </c>
      <c r="KM116" s="30">
        <v>2378461354</v>
      </c>
      <c r="KN116" s="30">
        <v>1288110040</v>
      </c>
      <c r="KO116" s="30">
        <v>32205306</v>
      </c>
      <c r="KP116" s="30">
        <v>2655840</v>
      </c>
      <c r="KQ116" s="30">
        <v>0</v>
      </c>
      <c r="KR116" s="30">
        <v>0</v>
      </c>
      <c r="KS116" s="30">
        <v>1907066</v>
      </c>
      <c r="KT116" s="30">
        <v>3608316</v>
      </c>
      <c r="KU116" s="30">
        <v>0</v>
      </c>
      <c r="KV116" s="30">
        <v>71687680</v>
      </c>
      <c r="KW116" s="30">
        <v>0</v>
      </c>
      <c r="KX116" s="30">
        <v>564218</v>
      </c>
      <c r="KY116" s="30">
        <v>4219284</v>
      </c>
      <c r="KZ116" s="30">
        <v>6419784</v>
      </c>
      <c r="LA116" s="30">
        <v>10036364</v>
      </c>
      <c r="LB116" s="30">
        <v>2992715</v>
      </c>
      <c r="LC116" s="30">
        <v>5032194</v>
      </c>
      <c r="LD116" s="30">
        <v>361786761</v>
      </c>
      <c r="LE116" s="30">
        <v>90956</v>
      </c>
      <c r="LF116" s="30">
        <v>4473680</v>
      </c>
      <c r="LG116" s="30">
        <v>0</v>
      </c>
      <c r="LH116" s="30">
        <v>4780027</v>
      </c>
      <c r="LI116" s="30">
        <v>17841202</v>
      </c>
      <c r="LJ116" s="30">
        <v>0</v>
      </c>
      <c r="LK116" s="30">
        <v>6579</v>
      </c>
      <c r="LL116" s="30">
        <v>0</v>
      </c>
      <c r="LM116" s="30">
        <v>1294366</v>
      </c>
      <c r="LN116" s="30">
        <v>20068235</v>
      </c>
      <c r="LO116" s="30">
        <v>40339818</v>
      </c>
      <c r="LP116" s="30">
        <v>1581685</v>
      </c>
      <c r="LQ116" s="30">
        <v>106790917</v>
      </c>
      <c r="LR116" s="30">
        <v>953291</v>
      </c>
      <c r="LS116" s="30">
        <v>111431370</v>
      </c>
      <c r="LT116" s="30">
        <v>0</v>
      </c>
      <c r="LU116" s="30">
        <v>162028569</v>
      </c>
      <c r="LV116" s="30">
        <v>292784</v>
      </c>
      <c r="LW116" s="30">
        <v>4719892</v>
      </c>
      <c r="LX116" s="30">
        <v>1153006</v>
      </c>
      <c r="LY116" s="30">
        <v>0</v>
      </c>
      <c r="LZ116" s="30">
        <v>22319658</v>
      </c>
      <c r="MA116" s="30">
        <v>0</v>
      </c>
      <c r="MB116" s="30">
        <v>30271240</v>
      </c>
      <c r="MC116" s="30">
        <v>0</v>
      </c>
      <c r="MD116" s="30">
        <v>0</v>
      </c>
      <c r="ME116" s="30">
        <v>51375437</v>
      </c>
      <c r="MF116" s="30">
        <v>0</v>
      </c>
      <c r="MG116" s="30">
        <v>0</v>
      </c>
      <c r="MH116" s="30">
        <v>0</v>
      </c>
      <c r="MI116" s="30">
        <v>0</v>
      </c>
      <c r="MJ116" s="30">
        <v>5423074</v>
      </c>
      <c r="MK116" s="30">
        <v>0</v>
      </c>
      <c r="ML116" s="30">
        <v>0</v>
      </c>
      <c r="MM116" s="30">
        <v>0</v>
      </c>
      <c r="MN116" s="30">
        <v>0</v>
      </c>
      <c r="MO116" s="30">
        <v>0</v>
      </c>
      <c r="MP116" s="30">
        <v>0</v>
      </c>
      <c r="MQ116" s="30">
        <v>205793378</v>
      </c>
      <c r="MR116" s="30">
        <v>0</v>
      </c>
      <c r="MS116" s="30">
        <v>56362463865</v>
      </c>
      <c r="MT116" s="30">
        <v>53515672871</v>
      </c>
      <c r="MU116" s="30">
        <v>53401509694</v>
      </c>
      <c r="MV116" s="30">
        <v>11206895044</v>
      </c>
      <c r="MW116" s="30">
        <v>0</v>
      </c>
      <c r="MX116" s="30">
        <v>0</v>
      </c>
      <c r="MY116" s="30">
        <v>0</v>
      </c>
      <c r="MZ116" s="30">
        <v>24318403188</v>
      </c>
      <c r="NA116" s="30">
        <v>0</v>
      </c>
      <c r="NB116" s="30">
        <v>0</v>
      </c>
      <c r="NC116" s="30">
        <v>0</v>
      </c>
      <c r="ND116" s="30">
        <v>24318403188</v>
      </c>
      <c r="NE116" s="30">
        <v>24318403188</v>
      </c>
      <c r="NF116" s="30">
        <v>0</v>
      </c>
      <c r="NG116" s="30">
        <v>1392684658</v>
      </c>
      <c r="NH116" s="30">
        <v>16483526804</v>
      </c>
      <c r="NI116" s="30">
        <v>0</v>
      </c>
      <c r="NJ116" s="30">
        <v>0</v>
      </c>
      <c r="NK116" s="30">
        <v>0</v>
      </c>
      <c r="NL116" s="30">
        <v>0</v>
      </c>
      <c r="NM116" s="30">
        <v>114163177</v>
      </c>
      <c r="NN116" s="30">
        <v>0</v>
      </c>
      <c r="NO116" s="30">
        <v>0</v>
      </c>
      <c r="NP116" s="30">
        <v>0</v>
      </c>
      <c r="NQ116" s="30">
        <v>0</v>
      </c>
      <c r="NR116" s="30">
        <v>0</v>
      </c>
      <c r="NS116" s="30">
        <v>0</v>
      </c>
      <c r="NT116" s="30">
        <v>114163177</v>
      </c>
      <c r="NU116" s="30">
        <v>114163177</v>
      </c>
      <c r="NV116" s="30">
        <v>0</v>
      </c>
      <c r="NW116" s="30">
        <v>0</v>
      </c>
      <c r="NX116" s="30">
        <v>0</v>
      </c>
      <c r="NY116" s="30">
        <v>0</v>
      </c>
      <c r="NZ116" s="30">
        <v>0</v>
      </c>
      <c r="OA116" s="30">
        <v>1495893133</v>
      </c>
      <c r="OB116" s="30">
        <v>1492938618</v>
      </c>
      <c r="OC116" s="30">
        <v>15423</v>
      </c>
      <c r="OD116" s="30">
        <v>0</v>
      </c>
      <c r="OE116" s="30">
        <v>15423</v>
      </c>
      <c r="OF116" s="30">
        <v>1492923195</v>
      </c>
      <c r="OG116" s="30">
        <v>0</v>
      </c>
      <c r="OH116" s="30">
        <v>1492923195</v>
      </c>
      <c r="OI116" s="30">
        <v>0</v>
      </c>
      <c r="OJ116" s="30">
        <v>2954515</v>
      </c>
      <c r="OK116" s="30">
        <v>0</v>
      </c>
      <c r="OL116" s="30">
        <v>0</v>
      </c>
      <c r="OM116" s="30">
        <v>0</v>
      </c>
      <c r="ON116" s="30">
        <v>0</v>
      </c>
      <c r="OO116" s="30">
        <v>2954515</v>
      </c>
      <c r="OP116" s="30">
        <v>2954515</v>
      </c>
      <c r="OQ116" s="30">
        <v>0</v>
      </c>
      <c r="OR116" s="30">
        <v>0</v>
      </c>
      <c r="OS116" s="30">
        <v>1350897861</v>
      </c>
      <c r="OT116" s="30">
        <v>1170915352</v>
      </c>
      <c r="OU116" s="30">
        <v>1170915352</v>
      </c>
      <c r="OV116" s="30">
        <v>0</v>
      </c>
      <c r="OW116" s="30">
        <v>1170915352</v>
      </c>
      <c r="OX116" s="30">
        <v>0</v>
      </c>
      <c r="OY116" s="30">
        <v>0</v>
      </c>
      <c r="OZ116" s="30">
        <v>179982509</v>
      </c>
      <c r="PA116" s="30">
        <v>10575924</v>
      </c>
      <c r="PB116" s="30">
        <v>0</v>
      </c>
      <c r="PC116" s="30">
        <v>0</v>
      </c>
      <c r="PD116" s="30">
        <v>0</v>
      </c>
      <c r="PE116" s="30">
        <v>0</v>
      </c>
      <c r="PF116" s="30">
        <v>0</v>
      </c>
      <c r="PG116" s="30">
        <v>0</v>
      </c>
      <c r="PH116" s="30">
        <v>0</v>
      </c>
      <c r="PI116" s="30">
        <v>0</v>
      </c>
      <c r="PJ116" s="30">
        <v>0</v>
      </c>
      <c r="PK116" s="30">
        <v>0</v>
      </c>
      <c r="PL116" s="30">
        <v>0</v>
      </c>
      <c r="PM116" s="30">
        <v>169406585</v>
      </c>
      <c r="PN116" s="30">
        <v>22041791</v>
      </c>
      <c r="PO116" s="30">
        <v>0</v>
      </c>
      <c r="PP116" s="30">
        <v>0</v>
      </c>
      <c r="PQ116" s="30">
        <v>0</v>
      </c>
      <c r="PR116" s="30">
        <v>0</v>
      </c>
      <c r="PS116" s="30">
        <v>0</v>
      </c>
      <c r="PT116" s="30">
        <f t="shared" si="41"/>
        <v>0</v>
      </c>
      <c r="PU116" s="30">
        <v>0</v>
      </c>
      <c r="PV116" s="30">
        <v>0</v>
      </c>
      <c r="PW116" s="30">
        <v>0</v>
      </c>
      <c r="PX116" s="30">
        <v>0</v>
      </c>
      <c r="PY116" s="30">
        <v>0</v>
      </c>
      <c r="PZ116" s="30">
        <v>0</v>
      </c>
      <c r="QA116" s="30">
        <v>0</v>
      </c>
      <c r="QB116" s="30">
        <v>0</v>
      </c>
      <c r="QC116" s="30">
        <v>2511683</v>
      </c>
      <c r="QD116" s="30">
        <v>0</v>
      </c>
      <c r="QE116" s="30">
        <v>0</v>
      </c>
      <c r="QF116" s="30">
        <v>0</v>
      </c>
      <c r="QG116" s="30">
        <v>0</v>
      </c>
      <c r="QH116" s="30">
        <v>0</v>
      </c>
      <c r="QI116" s="30">
        <v>0</v>
      </c>
      <c r="QJ116" s="30">
        <v>0</v>
      </c>
      <c r="QK116" s="30">
        <v>0</v>
      </c>
      <c r="QL116" s="30">
        <v>3474396988</v>
      </c>
      <c r="QM116" s="30">
        <v>0</v>
      </c>
      <c r="QN116" s="30">
        <v>0</v>
      </c>
      <c r="QO116" s="30">
        <v>248677185764</v>
      </c>
      <c r="QP116" s="30">
        <v>150475242353</v>
      </c>
      <c r="QQ116" s="30">
        <v>34663054</v>
      </c>
      <c r="QR116" s="30">
        <v>18392559</v>
      </c>
      <c r="QS116" s="30">
        <v>16270495</v>
      </c>
      <c r="QT116" s="30">
        <v>0</v>
      </c>
      <c r="QU116" s="30">
        <v>0</v>
      </c>
      <c r="QV116" s="30">
        <v>0</v>
      </c>
      <c r="QW116" s="30">
        <v>1425529565</v>
      </c>
      <c r="QX116" s="30">
        <v>1425529565</v>
      </c>
      <c r="QY116" s="30">
        <v>0</v>
      </c>
      <c r="QZ116" s="30">
        <v>4533373460</v>
      </c>
      <c r="RA116" s="30">
        <v>144481676274</v>
      </c>
      <c r="RB116" s="30">
        <v>0</v>
      </c>
      <c r="RC116" s="30">
        <v>0</v>
      </c>
      <c r="RD116" s="30">
        <v>0</v>
      </c>
      <c r="RE116" s="30">
        <v>0</v>
      </c>
      <c r="RF116" s="30">
        <v>0</v>
      </c>
      <c r="RG116" s="30">
        <v>0</v>
      </c>
      <c r="RH116" s="30">
        <v>0</v>
      </c>
      <c r="RI116" s="30">
        <v>98201943411</v>
      </c>
      <c r="RJ116" s="30">
        <v>6019021612</v>
      </c>
      <c r="RK116" s="30">
        <v>6019021612</v>
      </c>
      <c r="RL116" s="30">
        <v>3091000855</v>
      </c>
      <c r="RM116" s="30">
        <v>249294004</v>
      </c>
      <c r="RN116" s="30">
        <v>113470225</v>
      </c>
      <c r="RO116" s="30">
        <v>1508503</v>
      </c>
      <c r="RP116" s="30">
        <v>0</v>
      </c>
      <c r="RQ116" s="30">
        <v>0</v>
      </c>
      <c r="RR116" s="30">
        <v>0</v>
      </c>
      <c r="RS116" s="30">
        <v>0</v>
      </c>
      <c r="RT116" s="30">
        <v>33868684</v>
      </c>
      <c r="RU116" s="30">
        <v>0</v>
      </c>
      <c r="RV116" s="30">
        <v>3770657</v>
      </c>
      <c r="RW116" s="30">
        <v>63040</v>
      </c>
      <c r="RX116" s="30">
        <v>0</v>
      </c>
      <c r="RY116" s="30">
        <v>0</v>
      </c>
      <c r="RZ116" s="30">
        <v>0</v>
      </c>
      <c r="SA116" s="30">
        <v>0</v>
      </c>
      <c r="SB116" s="30">
        <v>0</v>
      </c>
      <c r="SC116" s="30">
        <v>0</v>
      </c>
      <c r="SD116" s="30">
        <v>0</v>
      </c>
      <c r="SE116" s="30">
        <v>0</v>
      </c>
      <c r="SF116" s="30">
        <v>0</v>
      </c>
      <c r="SG116" s="30">
        <v>0</v>
      </c>
      <c r="SH116" s="30">
        <v>9692941</v>
      </c>
      <c r="SI116" s="30">
        <v>0</v>
      </c>
      <c r="SJ116" s="30">
        <v>0</v>
      </c>
      <c r="SK116" s="30">
        <v>1601959728</v>
      </c>
      <c r="SL116" s="30">
        <v>1601959728</v>
      </c>
      <c r="SM116" s="30">
        <v>0</v>
      </c>
      <c r="SN116" s="30">
        <v>295228893</v>
      </c>
      <c r="SO116" s="30">
        <v>0</v>
      </c>
      <c r="SP116" s="30">
        <v>0</v>
      </c>
      <c r="SQ116" s="30">
        <v>0</v>
      </c>
      <c r="SR116" s="30">
        <v>25341418</v>
      </c>
      <c r="SS116" s="30">
        <v>47404827</v>
      </c>
      <c r="ST116" s="30">
        <v>0</v>
      </c>
      <c r="SU116" s="30">
        <v>0</v>
      </c>
      <c r="SV116" s="30">
        <v>0</v>
      </c>
      <c r="SW116" s="30">
        <v>0</v>
      </c>
      <c r="SX116" s="30">
        <v>0</v>
      </c>
      <c r="SY116" s="30">
        <v>0</v>
      </c>
      <c r="SZ116" s="30">
        <v>0</v>
      </c>
      <c r="TA116" s="30">
        <v>546417837</v>
      </c>
      <c r="TB116" s="30">
        <v>0</v>
      </c>
      <c r="TC116" s="30">
        <v>0</v>
      </c>
      <c r="TD116" s="30">
        <v>0</v>
      </c>
      <c r="TE116" s="30">
        <v>0</v>
      </c>
      <c r="TF116" s="30">
        <v>0</v>
      </c>
      <c r="TG116" s="30">
        <v>0</v>
      </c>
      <c r="TH116" s="30">
        <v>0</v>
      </c>
      <c r="TI116" s="30">
        <f t="shared" si="42"/>
        <v>364272732</v>
      </c>
      <c r="TJ116" s="30">
        <f t="shared" si="43"/>
        <v>92128332612</v>
      </c>
      <c r="TK116" s="30">
        <v>92128332612</v>
      </c>
      <c r="TL116" s="30">
        <v>0</v>
      </c>
      <c r="TM116" s="30">
        <v>0</v>
      </c>
      <c r="TN116" s="30">
        <v>0</v>
      </c>
      <c r="TO116" s="30">
        <v>0</v>
      </c>
      <c r="TP116" s="30">
        <v>0</v>
      </c>
      <c r="TQ116" s="30">
        <v>0</v>
      </c>
      <c r="TR116" s="30">
        <v>0</v>
      </c>
      <c r="TS116" s="30">
        <v>92128332612</v>
      </c>
      <c r="TT116" s="30">
        <v>0</v>
      </c>
      <c r="TU116" s="30">
        <v>54589187</v>
      </c>
      <c r="TV116" s="30">
        <v>0</v>
      </c>
      <c r="TW116" s="30">
        <v>40890021</v>
      </c>
      <c r="TX116" s="30">
        <v>0</v>
      </c>
      <c r="TY116" s="30">
        <v>13699166</v>
      </c>
      <c r="TZ116" s="30">
        <v>0</v>
      </c>
      <c r="UA116" s="30">
        <v>0</v>
      </c>
      <c r="UB116" s="30">
        <v>0</v>
      </c>
      <c r="UC116" s="30">
        <v>0</v>
      </c>
      <c r="UD116" s="30">
        <v>0</v>
      </c>
      <c r="UE116" s="30">
        <v>0</v>
      </c>
      <c r="UF116" s="30">
        <v>0</v>
      </c>
      <c r="UG116" s="30">
        <v>562269372265</v>
      </c>
      <c r="UH116" s="1">
        <v>2489119359791</v>
      </c>
      <c r="UI116" s="1">
        <f>UH116-SUM($UG$112:UG116)</f>
        <v>0</v>
      </c>
    </row>
    <row r="117" spans="2:555">
      <c r="B117" s="58">
        <v>41791</v>
      </c>
      <c r="C117" s="30">
        <v>206306495438</v>
      </c>
      <c r="D117" s="30">
        <v>102967239832</v>
      </c>
      <c r="E117" s="30">
        <v>87007592762.000061</v>
      </c>
      <c r="F117" s="30">
        <v>23543366</v>
      </c>
      <c r="G117" s="30">
        <v>1486252</v>
      </c>
      <c r="H117" s="30">
        <v>18428607440.000031</v>
      </c>
      <c r="I117" s="30">
        <v>15953645460.837128</v>
      </c>
      <c r="J117" s="30">
        <v>2290675905.1329002</v>
      </c>
      <c r="K117" s="30">
        <v>184286074.03000021</v>
      </c>
      <c r="L117" s="30">
        <v>4309591918</v>
      </c>
      <c r="M117" s="30">
        <v>55245853318</v>
      </c>
      <c r="N117" s="30">
        <v>54693394784.420013</v>
      </c>
      <c r="O117" s="30">
        <v>552458533.5800004</v>
      </c>
      <c r="P117" s="30">
        <v>-488661722</v>
      </c>
      <c r="Q117" s="30">
        <v>7179784500</v>
      </c>
      <c r="R117" s="30">
        <v>2307387690</v>
      </c>
      <c r="S117" s="30">
        <v>15959647070</v>
      </c>
      <c r="T117" s="30">
        <v>3698115000</v>
      </c>
      <c r="U117" s="30">
        <v>4350722000</v>
      </c>
      <c r="V117" s="30">
        <v>8048837000</v>
      </c>
      <c r="W117" s="30">
        <v>10679122</v>
      </c>
      <c r="X117" s="30">
        <v>3302062587</v>
      </c>
      <c r="Y117" s="30">
        <v>134415000</v>
      </c>
      <c r="Z117" s="30">
        <v>13441500</v>
      </c>
      <c r="AA117" s="30">
        <v>120973500</v>
      </c>
      <c r="AB117" s="30">
        <v>127476659</v>
      </c>
      <c r="AC117" s="30">
        <v>9750610</v>
      </c>
      <c r="AD117" s="30">
        <v>3762493009</v>
      </c>
      <c r="AE117" s="30">
        <v>563933083</v>
      </c>
      <c r="AF117" s="30">
        <v>413954492</v>
      </c>
      <c r="AG117" s="30">
        <v>149978591</v>
      </c>
      <c r="AH117" s="30">
        <v>0</v>
      </c>
      <c r="AI117" s="30">
        <v>103339255606</v>
      </c>
      <c r="AJ117" s="30">
        <v>476734295</v>
      </c>
      <c r="AK117" s="30">
        <v>104268689</v>
      </c>
      <c r="AL117" s="30">
        <v>1450306</v>
      </c>
      <c r="AM117" s="30">
        <v>371015300</v>
      </c>
      <c r="AN117" s="30">
        <v>0</v>
      </c>
      <c r="AO117" s="30">
        <v>1201672834</v>
      </c>
      <c r="AP117" s="30">
        <v>1140509770</v>
      </c>
      <c r="AQ117" s="30">
        <v>500000</v>
      </c>
      <c r="AR117" s="30">
        <v>21373179</v>
      </c>
      <c r="AS117" s="30">
        <v>103140</v>
      </c>
      <c r="AT117" s="30">
        <v>25119412</v>
      </c>
      <c r="AU117" s="30">
        <v>13451333</v>
      </c>
      <c r="AV117" s="30">
        <v>0</v>
      </c>
      <c r="AW117" s="30">
        <v>0</v>
      </c>
      <c r="AX117" s="30">
        <v>616000</v>
      </c>
      <c r="AY117" s="30">
        <v>0</v>
      </c>
      <c r="AZ117" s="30">
        <v>0</v>
      </c>
      <c r="BA117" s="30">
        <v>0</v>
      </c>
      <c r="BB117" s="30">
        <v>0</v>
      </c>
      <c r="BC117" s="30">
        <v>0</v>
      </c>
      <c r="BD117" s="30">
        <v>5832388033</v>
      </c>
      <c r="BE117" s="30">
        <v>1410235</v>
      </c>
      <c r="BF117" s="30">
        <v>3664492497</v>
      </c>
      <c r="BG117" s="30">
        <v>1176776055</v>
      </c>
      <c r="BH117" s="30">
        <v>162803</v>
      </c>
      <c r="BI117" s="30">
        <v>108277</v>
      </c>
      <c r="BJ117" s="30">
        <v>0</v>
      </c>
      <c r="BK117" s="30">
        <v>94473511</v>
      </c>
      <c r="BL117" s="30">
        <v>6327657</v>
      </c>
      <c r="BM117" s="30">
        <v>0</v>
      </c>
      <c r="BN117" s="30">
        <v>389735</v>
      </c>
      <c r="BO117" s="30">
        <v>1808145</v>
      </c>
      <c r="BP117" s="30">
        <v>0</v>
      </c>
      <c r="BQ117" s="30">
        <v>0</v>
      </c>
      <c r="BR117" s="30">
        <v>76340553</v>
      </c>
      <c r="BS117" s="30">
        <v>810098565</v>
      </c>
      <c r="BT117" s="30">
        <v>196266663</v>
      </c>
      <c r="BU117" s="30">
        <v>17427635</v>
      </c>
      <c r="BV117" s="30">
        <v>0</v>
      </c>
      <c r="BW117" s="30">
        <v>288744</v>
      </c>
      <c r="BX117" s="30">
        <v>0</v>
      </c>
      <c r="BY117" s="30">
        <v>178550284</v>
      </c>
      <c r="BZ117" s="30">
        <v>0</v>
      </c>
      <c r="CA117" s="30">
        <v>0</v>
      </c>
      <c r="CB117" s="30">
        <v>0</v>
      </c>
      <c r="CC117" s="30">
        <v>4204569590</v>
      </c>
      <c r="CD117" s="30">
        <v>0</v>
      </c>
      <c r="CE117" s="30">
        <v>5395014306</v>
      </c>
      <c r="CF117" s="30">
        <v>72457348</v>
      </c>
      <c r="CG117" s="30">
        <v>2705624523</v>
      </c>
      <c r="CH117" s="30">
        <v>56178996</v>
      </c>
      <c r="CI117" s="30">
        <v>24681393</v>
      </c>
      <c r="CJ117" s="30">
        <v>921781</v>
      </c>
      <c r="CK117" s="30">
        <v>11597512</v>
      </c>
      <c r="CL117" s="30">
        <v>4200171</v>
      </c>
      <c r="CM117" s="30">
        <v>584652</v>
      </c>
      <c r="CN117" s="30">
        <v>560057</v>
      </c>
      <c r="CO117" s="30">
        <v>920475</v>
      </c>
      <c r="CP117" s="30">
        <v>5896745</v>
      </c>
      <c r="CQ117" s="30">
        <v>0</v>
      </c>
      <c r="CR117" s="30">
        <v>0</v>
      </c>
      <c r="CS117" s="30">
        <v>2508317240</v>
      </c>
      <c r="CT117" s="30">
        <v>1032968213</v>
      </c>
      <c r="CU117" s="30">
        <v>0</v>
      </c>
      <c r="CV117" s="30">
        <v>60271776</v>
      </c>
      <c r="CW117" s="30">
        <v>19515785</v>
      </c>
      <c r="CX117" s="30">
        <v>724362</v>
      </c>
      <c r="CY117" s="30">
        <v>0</v>
      </c>
      <c r="CZ117" s="30">
        <v>1327257431</v>
      </c>
      <c r="DA117" s="30">
        <v>1185672939</v>
      </c>
      <c r="DB117" s="30">
        <v>117536612</v>
      </c>
      <c r="DC117" s="30">
        <v>0</v>
      </c>
      <c r="DD117" s="30">
        <v>24047880</v>
      </c>
      <c r="DE117" s="30">
        <v>0</v>
      </c>
      <c r="DF117" s="30">
        <v>22600663</v>
      </c>
      <c r="DG117" s="30">
        <v>44979010</v>
      </c>
      <c r="DH117" s="30">
        <v>8279284</v>
      </c>
      <c r="DI117" s="30">
        <v>4065639</v>
      </c>
      <c r="DJ117" s="30">
        <v>0</v>
      </c>
      <c r="DK117" s="30">
        <v>4065639</v>
      </c>
      <c r="DL117" s="30">
        <v>0</v>
      </c>
      <c r="DM117" s="30">
        <v>1508366486</v>
      </c>
      <c r="DN117" s="30">
        <v>34044817</v>
      </c>
      <c r="DO117" s="30">
        <v>4317078</v>
      </c>
      <c r="DP117" s="30">
        <v>321238</v>
      </c>
      <c r="DQ117" s="30">
        <v>3995840</v>
      </c>
      <c r="DR117" s="30">
        <v>1459589560</v>
      </c>
      <c r="DS117" s="30">
        <v>16495471</v>
      </c>
      <c r="DT117" s="30">
        <v>15398830</v>
      </c>
      <c r="DU117" s="30">
        <v>1077607</v>
      </c>
      <c r="DV117" s="30">
        <v>19034</v>
      </c>
      <c r="DW117" s="30">
        <v>11219115</v>
      </c>
      <c r="DX117" s="30">
        <v>2501600</v>
      </c>
      <c r="DY117" s="30">
        <v>0</v>
      </c>
      <c r="DZ117" s="30">
        <v>0</v>
      </c>
      <c r="EA117" s="30">
        <v>8717515</v>
      </c>
      <c r="EB117" s="30">
        <v>0</v>
      </c>
      <c r="EC117" s="30">
        <v>716591884</v>
      </c>
      <c r="ED117" s="30">
        <v>27934</v>
      </c>
      <c r="EE117" s="30">
        <v>716535100</v>
      </c>
      <c r="EF117" s="30">
        <v>28850</v>
      </c>
      <c r="EG117" s="30">
        <v>27746544</v>
      </c>
      <c r="EH117" s="30">
        <v>27319568</v>
      </c>
      <c r="EI117" s="30">
        <v>426976</v>
      </c>
      <c r="EJ117" s="30">
        <v>0</v>
      </c>
      <c r="EK117" s="30">
        <v>46845389</v>
      </c>
      <c r="EL117" s="30">
        <v>20332</v>
      </c>
      <c r="EM117" s="30">
        <v>487973</v>
      </c>
      <c r="EN117" s="30">
        <v>27631460</v>
      </c>
      <c r="EO117" s="30">
        <v>1789233</v>
      </c>
      <c r="EP117" s="30">
        <v>223654</v>
      </c>
      <c r="EQ117" s="30">
        <v>0</v>
      </c>
      <c r="ER117" s="30">
        <v>101661</v>
      </c>
      <c r="ES117" s="30">
        <v>955613</v>
      </c>
      <c r="ET117" s="30">
        <v>508305</v>
      </c>
      <c r="EU117" s="30">
        <v>2824293</v>
      </c>
      <c r="EV117" s="30">
        <v>181201617</v>
      </c>
      <c r="EW117" s="30">
        <v>29075046</v>
      </c>
      <c r="EX117" s="30">
        <v>0</v>
      </c>
      <c r="EY117" s="30">
        <v>731959</v>
      </c>
      <c r="EZ117" s="30">
        <v>24703623</v>
      </c>
      <c r="FA117" s="30">
        <v>3639464</v>
      </c>
      <c r="FB117" s="30">
        <v>0</v>
      </c>
      <c r="FC117" s="30">
        <v>159629</v>
      </c>
      <c r="FD117" s="30">
        <v>0</v>
      </c>
      <c r="FE117" s="30">
        <v>0</v>
      </c>
      <c r="FF117" s="30">
        <v>397501574</v>
      </c>
      <c r="FG117" s="30">
        <v>10415031</v>
      </c>
      <c r="FH117" s="30">
        <v>731960</v>
      </c>
      <c r="FI117" s="30">
        <v>0</v>
      </c>
      <c r="FJ117" s="30">
        <v>7914170</v>
      </c>
      <c r="FK117" s="30">
        <v>1954116</v>
      </c>
      <c r="FL117" s="30">
        <v>0</v>
      </c>
      <c r="FM117" s="30">
        <v>0</v>
      </c>
      <c r="FN117" s="30">
        <v>0</v>
      </c>
      <c r="FO117" s="30">
        <v>5960054</v>
      </c>
      <c r="FP117" s="30">
        <v>1768901</v>
      </c>
      <c r="FQ117" s="30">
        <v>0</v>
      </c>
      <c r="FR117" s="30">
        <v>362282868</v>
      </c>
      <c r="FS117" s="30">
        <v>267603154</v>
      </c>
      <c r="FT117" s="30">
        <v>52036</v>
      </c>
      <c r="FU117" s="30">
        <v>97848097</v>
      </c>
      <c r="FV117" s="30">
        <v>31616138</v>
      </c>
      <c r="FW117" s="30">
        <v>27847327</v>
      </c>
      <c r="FX117" s="30">
        <v>3768811</v>
      </c>
      <c r="FY117" s="30">
        <v>0</v>
      </c>
      <c r="FZ117" s="30">
        <v>121993</v>
      </c>
      <c r="GA117" s="30">
        <v>123388590</v>
      </c>
      <c r="GB117" s="30">
        <v>14576300</v>
      </c>
      <c r="GC117" s="30">
        <v>3806313</v>
      </c>
      <c r="GD117" s="30">
        <v>0</v>
      </c>
      <c r="GE117" s="30">
        <v>3806313</v>
      </c>
      <c r="GF117" s="30">
        <v>0</v>
      </c>
      <c r="GG117" s="30">
        <v>619755</v>
      </c>
      <c r="GH117" s="30">
        <v>617000</v>
      </c>
      <c r="GI117" s="30">
        <v>57775298</v>
      </c>
      <c r="GJ117" s="30">
        <v>57775298</v>
      </c>
      <c r="GK117" s="30">
        <v>0</v>
      </c>
      <c r="GL117" s="30">
        <v>31861348</v>
      </c>
      <c r="GM117" s="30">
        <v>5929199</v>
      </c>
      <c r="GN117" s="30">
        <v>2164000</v>
      </c>
      <c r="GO117" s="30">
        <v>0</v>
      </c>
      <c r="GP117" s="30">
        <v>0</v>
      </c>
      <c r="GQ117" s="30">
        <v>12850008</v>
      </c>
      <c r="GR117" s="30">
        <v>80684</v>
      </c>
      <c r="GS117" s="30">
        <v>0</v>
      </c>
      <c r="GT117" s="30">
        <v>10837457</v>
      </c>
      <c r="GU117" s="30">
        <v>19383878846</v>
      </c>
      <c r="GV117" s="30">
        <v>0</v>
      </c>
      <c r="GW117" s="30">
        <v>0</v>
      </c>
      <c r="GX117" s="30">
        <v>0</v>
      </c>
      <c r="GY117" s="30">
        <v>0</v>
      </c>
      <c r="GZ117" s="30">
        <v>3629721244</v>
      </c>
      <c r="HA117" s="30">
        <v>3879163</v>
      </c>
      <c r="HB117" s="30">
        <v>9054635557</v>
      </c>
      <c r="HC117" s="30">
        <v>0</v>
      </c>
      <c r="HD117" s="30">
        <v>6694129438</v>
      </c>
      <c r="HE117" s="30">
        <v>1513444</v>
      </c>
      <c r="HF117" s="30">
        <v>0</v>
      </c>
      <c r="HG117" s="30">
        <v>0</v>
      </c>
      <c r="HH117" s="30">
        <f t="shared" si="34"/>
        <v>3748175507</v>
      </c>
      <c r="HI117" s="30">
        <f t="shared" si="35"/>
        <v>-118454263</v>
      </c>
      <c r="HJ117" s="30">
        <v>3748175507</v>
      </c>
      <c r="HK117" s="30">
        <v>-118454263</v>
      </c>
      <c r="HL117" s="30">
        <v>0</v>
      </c>
      <c r="HM117" s="30">
        <v>0</v>
      </c>
      <c r="HN117" s="30">
        <v>0</v>
      </c>
      <c r="HO117" s="30">
        <v>0</v>
      </c>
      <c r="HP117" s="30">
        <v>19475522</v>
      </c>
      <c r="HQ117" s="30">
        <v>2520113</v>
      </c>
      <c r="HR117" s="30">
        <v>3930428</v>
      </c>
      <c r="HS117" s="30">
        <v>13024981</v>
      </c>
      <c r="HT117" s="30">
        <v>0</v>
      </c>
      <c r="HU117" s="30">
        <v>0</v>
      </c>
      <c r="HV117" s="30">
        <v>0</v>
      </c>
      <c r="HW117" s="30">
        <v>0</v>
      </c>
      <c r="HX117" s="30">
        <f t="shared" si="36"/>
        <v>3748175507</v>
      </c>
      <c r="HY117" s="30">
        <f t="shared" si="37"/>
        <v>-118454263</v>
      </c>
      <c r="HZ117" s="30">
        <v>64748834425</v>
      </c>
      <c r="IA117" s="30">
        <v>62337163142</v>
      </c>
      <c r="IB117" s="30">
        <v>61803325204</v>
      </c>
      <c r="IC117" s="30">
        <v>0</v>
      </c>
      <c r="ID117" s="30">
        <v>0</v>
      </c>
      <c r="IE117" s="30">
        <v>0</v>
      </c>
      <c r="IF117" s="30">
        <v>0</v>
      </c>
      <c r="IG117" s="30">
        <v>51875037847</v>
      </c>
      <c r="IH117" s="30">
        <v>50601482810</v>
      </c>
      <c r="II117" s="30">
        <v>0</v>
      </c>
      <c r="IJ117" s="30">
        <v>1273555037</v>
      </c>
      <c r="IK117" s="30">
        <v>0</v>
      </c>
      <c r="IL117" s="30">
        <v>4081991085</v>
      </c>
      <c r="IM117" s="30">
        <v>1895420943</v>
      </c>
      <c r="IN117" s="30">
        <v>362843652</v>
      </c>
      <c r="IO117" s="30">
        <v>272132739</v>
      </c>
      <c r="IP117" s="30">
        <v>3447014694</v>
      </c>
      <c r="IQ117" s="30">
        <v>0</v>
      </c>
      <c r="IR117" s="30">
        <v>0</v>
      </c>
      <c r="IS117" s="30">
        <v>0</v>
      </c>
      <c r="IT117" s="30">
        <v>0</v>
      </c>
      <c r="IU117" s="30">
        <v>0</v>
      </c>
      <c r="IV117" s="30">
        <v>235887603</v>
      </c>
      <c r="IW117" s="30">
        <v>0</v>
      </c>
      <c r="IX117" s="30">
        <v>0</v>
      </c>
      <c r="IY117" s="30">
        <v>0</v>
      </c>
      <c r="IZ117" s="30">
        <v>0</v>
      </c>
      <c r="JA117" s="30">
        <v>0</v>
      </c>
      <c r="JB117" s="30">
        <v>3601611216</v>
      </c>
      <c r="JC117" s="30">
        <v>0</v>
      </c>
      <c r="JD117" s="30">
        <v>0</v>
      </c>
      <c r="JE117" s="30">
        <v>0</v>
      </c>
      <c r="JF117" s="30">
        <v>0</v>
      </c>
      <c r="JG117" s="30">
        <v>0</v>
      </c>
      <c r="JH117" s="30">
        <v>0</v>
      </c>
      <c r="JI117" s="30">
        <v>0</v>
      </c>
      <c r="JJ117" s="30">
        <v>113376510</v>
      </c>
      <c r="JK117" s="30">
        <v>113376510</v>
      </c>
      <c r="JL117" s="30"/>
      <c r="JM117" s="30">
        <v>533837938</v>
      </c>
      <c r="JN117" s="30">
        <v>0</v>
      </c>
      <c r="JO117" s="30">
        <v>533837938</v>
      </c>
      <c r="JP117" s="30">
        <v>33206215</v>
      </c>
      <c r="JQ117" s="30">
        <v>33206215</v>
      </c>
      <c r="JR117" s="30">
        <v>0</v>
      </c>
      <c r="JS117" s="30">
        <v>0</v>
      </c>
      <c r="JT117" s="30">
        <v>0</v>
      </c>
      <c r="JU117" s="30">
        <v>0</v>
      </c>
      <c r="JV117" s="30">
        <v>0</v>
      </c>
      <c r="JW117" s="30">
        <v>0</v>
      </c>
      <c r="JX117" s="30">
        <v>0</v>
      </c>
      <c r="JY117" s="30">
        <v>0</v>
      </c>
      <c r="JZ117" s="30">
        <v>0</v>
      </c>
      <c r="KA117" s="30">
        <v>0</v>
      </c>
      <c r="KB117" s="30">
        <v>0</v>
      </c>
      <c r="KC117" s="30">
        <v>0</v>
      </c>
      <c r="KD117" s="30">
        <v>0</v>
      </c>
      <c r="KE117" s="30">
        <v>0</v>
      </c>
      <c r="KF117" s="30">
        <v>0</v>
      </c>
      <c r="KG117" s="30">
        <v>0</v>
      </c>
      <c r="KH117" s="30">
        <v>0</v>
      </c>
      <c r="KI117" s="30">
        <v>0</v>
      </c>
      <c r="KJ117" s="30">
        <v>0</v>
      </c>
      <c r="KK117" s="30">
        <v>0</v>
      </c>
      <c r="KL117" s="30">
        <v>0</v>
      </c>
      <c r="KM117" s="30">
        <v>2378465068</v>
      </c>
      <c r="KN117" s="30">
        <v>1288110040</v>
      </c>
      <c r="KO117" s="30">
        <v>32205306</v>
      </c>
      <c r="KP117" s="30">
        <v>2655840</v>
      </c>
      <c r="KQ117" s="30">
        <v>0</v>
      </c>
      <c r="KR117" s="30">
        <v>0</v>
      </c>
      <c r="KS117" s="30">
        <v>1907066</v>
      </c>
      <c r="KT117" s="30">
        <v>3608316</v>
      </c>
      <c r="KU117" s="30">
        <v>0</v>
      </c>
      <c r="KV117" s="30">
        <v>71687680</v>
      </c>
      <c r="KW117" s="30">
        <v>0</v>
      </c>
      <c r="KX117" s="30">
        <v>564218</v>
      </c>
      <c r="KY117" s="30">
        <v>4219284</v>
      </c>
      <c r="KZ117" s="30">
        <v>6419784</v>
      </c>
      <c r="LA117" s="30">
        <v>10036364</v>
      </c>
      <c r="LB117" s="30">
        <v>2992715</v>
      </c>
      <c r="LC117" s="30">
        <v>5032194</v>
      </c>
      <c r="LD117" s="30">
        <v>361786761</v>
      </c>
      <c r="LE117" s="30">
        <v>94670</v>
      </c>
      <c r="LF117" s="30">
        <v>4473680</v>
      </c>
      <c r="LG117" s="30">
        <v>0</v>
      </c>
      <c r="LH117" s="30">
        <v>4780027</v>
      </c>
      <c r="LI117" s="30">
        <v>17841202</v>
      </c>
      <c r="LJ117" s="30">
        <v>0</v>
      </c>
      <c r="LK117" s="30">
        <v>6579</v>
      </c>
      <c r="LL117" s="30">
        <v>0</v>
      </c>
      <c r="LM117" s="30">
        <v>1294366</v>
      </c>
      <c r="LN117" s="30">
        <v>20068235</v>
      </c>
      <c r="LO117" s="30">
        <v>40339818</v>
      </c>
      <c r="LP117" s="30">
        <v>1581685</v>
      </c>
      <c r="LQ117" s="30">
        <v>106790917</v>
      </c>
      <c r="LR117" s="30">
        <v>953291</v>
      </c>
      <c r="LS117" s="30">
        <v>111431370</v>
      </c>
      <c r="LT117" s="30">
        <v>0</v>
      </c>
      <c r="LU117" s="30">
        <v>162028569</v>
      </c>
      <c r="LV117" s="30">
        <v>292784</v>
      </c>
      <c r="LW117" s="30">
        <v>4719892</v>
      </c>
      <c r="LX117" s="30">
        <v>1153006</v>
      </c>
      <c r="LY117" s="30">
        <v>0</v>
      </c>
      <c r="LZ117" s="30">
        <v>22319658</v>
      </c>
      <c r="MA117" s="30">
        <v>0</v>
      </c>
      <c r="MB117" s="30">
        <v>30271240</v>
      </c>
      <c r="MC117" s="30">
        <v>0</v>
      </c>
      <c r="MD117" s="30">
        <v>0</v>
      </c>
      <c r="ME117" s="30">
        <v>51375437</v>
      </c>
      <c r="MF117" s="30">
        <v>0</v>
      </c>
      <c r="MG117" s="30">
        <v>0</v>
      </c>
      <c r="MH117" s="30">
        <v>0</v>
      </c>
      <c r="MI117" s="30">
        <v>0</v>
      </c>
      <c r="MJ117" s="30">
        <v>5423074</v>
      </c>
      <c r="MK117" s="30">
        <v>0</v>
      </c>
      <c r="ML117" s="30">
        <v>0</v>
      </c>
      <c r="MM117" s="30">
        <v>0</v>
      </c>
      <c r="MN117" s="30">
        <v>0</v>
      </c>
      <c r="MO117" s="30">
        <v>0</v>
      </c>
      <c r="MP117" s="30">
        <v>0</v>
      </c>
      <c r="MQ117" s="30">
        <v>25181621</v>
      </c>
      <c r="MR117" s="30">
        <v>0</v>
      </c>
      <c r="MS117" s="30">
        <v>9963611432</v>
      </c>
      <c r="MT117" s="30">
        <v>7263046034</v>
      </c>
      <c r="MU117" s="30">
        <v>6438420179</v>
      </c>
      <c r="MV117" s="30">
        <v>0</v>
      </c>
      <c r="MW117" s="30">
        <v>0</v>
      </c>
      <c r="MX117" s="30">
        <v>0</v>
      </c>
      <c r="MY117" s="30">
        <v>0</v>
      </c>
      <c r="MZ117" s="30">
        <v>0</v>
      </c>
      <c r="NA117" s="30">
        <v>0</v>
      </c>
      <c r="NB117" s="30">
        <v>0</v>
      </c>
      <c r="NC117" s="30">
        <v>0</v>
      </c>
      <c r="ND117" s="30">
        <v>0</v>
      </c>
      <c r="NE117" s="30">
        <v>0</v>
      </c>
      <c r="NF117" s="30">
        <v>0</v>
      </c>
      <c r="NG117" s="30">
        <v>966911106</v>
      </c>
      <c r="NH117" s="30">
        <v>5471509073</v>
      </c>
      <c r="NI117" s="30">
        <v>0</v>
      </c>
      <c r="NJ117" s="30">
        <v>0</v>
      </c>
      <c r="NK117" s="30">
        <v>0</v>
      </c>
      <c r="NL117" s="30">
        <v>0</v>
      </c>
      <c r="NM117" s="30">
        <v>824625855</v>
      </c>
      <c r="NN117" s="30">
        <v>711805465</v>
      </c>
      <c r="NO117" s="30">
        <v>0</v>
      </c>
      <c r="NP117" s="30">
        <v>0</v>
      </c>
      <c r="NQ117" s="30">
        <v>0</v>
      </c>
      <c r="NR117" s="30">
        <v>0</v>
      </c>
      <c r="NS117" s="30">
        <v>0</v>
      </c>
      <c r="NT117" s="30">
        <v>112820390</v>
      </c>
      <c r="NU117" s="30">
        <v>112820390</v>
      </c>
      <c r="NV117" s="30">
        <v>0</v>
      </c>
      <c r="NW117" s="30">
        <v>0</v>
      </c>
      <c r="NX117" s="30">
        <v>0</v>
      </c>
      <c r="NY117" s="30">
        <v>0</v>
      </c>
      <c r="NZ117" s="30">
        <v>0</v>
      </c>
      <c r="OA117" s="30">
        <v>1495750828</v>
      </c>
      <c r="OB117" s="30">
        <v>1492938618</v>
      </c>
      <c r="OC117" s="30">
        <v>15423</v>
      </c>
      <c r="OD117" s="30">
        <v>0</v>
      </c>
      <c r="OE117" s="30">
        <v>15423</v>
      </c>
      <c r="OF117" s="30">
        <v>1492923195</v>
      </c>
      <c r="OG117" s="30">
        <v>0</v>
      </c>
      <c r="OH117" s="30">
        <v>1492923195</v>
      </c>
      <c r="OI117" s="30">
        <v>0</v>
      </c>
      <c r="OJ117" s="30">
        <v>2812210</v>
      </c>
      <c r="OK117" s="30">
        <v>0</v>
      </c>
      <c r="OL117" s="30">
        <v>0</v>
      </c>
      <c r="OM117" s="30">
        <v>0</v>
      </c>
      <c r="ON117" s="30">
        <v>0</v>
      </c>
      <c r="OO117" s="30">
        <v>2812210</v>
      </c>
      <c r="OP117" s="30">
        <v>2812210</v>
      </c>
      <c r="OQ117" s="30">
        <v>0</v>
      </c>
      <c r="OR117" s="30">
        <v>0</v>
      </c>
      <c r="OS117" s="30">
        <v>1204814570</v>
      </c>
      <c r="OT117" s="30">
        <v>1170915352</v>
      </c>
      <c r="OU117" s="30">
        <v>1170915352</v>
      </c>
      <c r="OV117" s="30">
        <v>0</v>
      </c>
      <c r="OW117" s="30">
        <v>1170915352</v>
      </c>
      <c r="OX117" s="30">
        <v>0</v>
      </c>
      <c r="OY117" s="30">
        <v>0</v>
      </c>
      <c r="OZ117" s="30">
        <v>33899218</v>
      </c>
      <c r="PA117" s="30">
        <v>0</v>
      </c>
      <c r="PB117" s="30">
        <v>0</v>
      </c>
      <c r="PC117" s="30">
        <v>0</v>
      </c>
      <c r="PD117" s="30">
        <v>0</v>
      </c>
      <c r="PE117" s="30">
        <v>0</v>
      </c>
      <c r="PF117" s="30">
        <v>0</v>
      </c>
      <c r="PG117" s="30">
        <v>0</v>
      </c>
      <c r="PH117" s="30">
        <v>0</v>
      </c>
      <c r="PI117" s="30">
        <v>0</v>
      </c>
      <c r="PJ117" s="30">
        <v>0</v>
      </c>
      <c r="PK117" s="30">
        <v>0</v>
      </c>
      <c r="PL117" s="30">
        <v>0</v>
      </c>
      <c r="PM117" s="30">
        <v>33899218</v>
      </c>
      <c r="PN117" s="30">
        <v>33899218</v>
      </c>
      <c r="PO117" s="30">
        <v>0</v>
      </c>
      <c r="PP117" s="30">
        <v>0</v>
      </c>
      <c r="PQ117" s="30">
        <v>0</v>
      </c>
      <c r="PR117" s="30">
        <v>0</v>
      </c>
      <c r="PS117" s="30">
        <v>0</v>
      </c>
      <c r="PT117" s="30">
        <f t="shared" si="41"/>
        <v>0</v>
      </c>
      <c r="PU117" s="30">
        <v>0</v>
      </c>
      <c r="PV117" s="30">
        <v>0</v>
      </c>
      <c r="PW117" s="30">
        <v>0</v>
      </c>
      <c r="PX117" s="30">
        <v>0</v>
      </c>
      <c r="PY117" s="30">
        <v>0</v>
      </c>
      <c r="PZ117" s="30">
        <v>0</v>
      </c>
      <c r="QA117" s="30">
        <v>0</v>
      </c>
      <c r="QB117" s="30">
        <v>0</v>
      </c>
      <c r="QC117" s="30">
        <v>0</v>
      </c>
      <c r="QD117" s="30">
        <v>0</v>
      </c>
      <c r="QE117" s="30">
        <v>0</v>
      </c>
      <c r="QF117" s="30">
        <v>0</v>
      </c>
      <c r="QG117" s="30">
        <v>0</v>
      </c>
      <c r="QH117" s="30">
        <v>0</v>
      </c>
      <c r="QI117" s="30">
        <v>0</v>
      </c>
      <c r="QJ117" s="30">
        <v>0</v>
      </c>
      <c r="QK117" s="30">
        <v>0</v>
      </c>
      <c r="QL117" s="30">
        <v>1422200</v>
      </c>
      <c r="QM117" s="30">
        <v>0</v>
      </c>
      <c r="QN117" s="30">
        <v>0</v>
      </c>
      <c r="QO117" s="30">
        <v>179726679824</v>
      </c>
      <c r="QP117" s="30">
        <v>3948197851</v>
      </c>
      <c r="QQ117" s="30">
        <v>8365277</v>
      </c>
      <c r="QR117" s="30">
        <v>8365277</v>
      </c>
      <c r="QS117" s="30">
        <v>0</v>
      </c>
      <c r="QT117" s="30">
        <v>0</v>
      </c>
      <c r="QU117" s="30">
        <v>0</v>
      </c>
      <c r="QV117" s="30">
        <v>0</v>
      </c>
      <c r="QW117" s="30">
        <v>2156735806</v>
      </c>
      <c r="QX117" s="30">
        <v>2156735806</v>
      </c>
      <c r="QY117" s="30">
        <v>0</v>
      </c>
      <c r="QZ117" s="30">
        <v>1783096768</v>
      </c>
      <c r="RA117" s="30">
        <v>0</v>
      </c>
      <c r="RB117" s="30">
        <v>0</v>
      </c>
      <c r="RC117" s="30">
        <v>0</v>
      </c>
      <c r="RD117" s="30">
        <v>0</v>
      </c>
      <c r="RE117" s="30">
        <v>0</v>
      </c>
      <c r="RF117" s="30">
        <v>0</v>
      </c>
      <c r="RG117" s="30">
        <v>0</v>
      </c>
      <c r="RH117" s="30">
        <v>0</v>
      </c>
      <c r="RI117" s="30">
        <v>175778481973</v>
      </c>
      <c r="RJ117" s="30">
        <v>6515585279</v>
      </c>
      <c r="RK117" s="30">
        <v>6515585279</v>
      </c>
      <c r="RL117" s="30">
        <v>3595119701</v>
      </c>
      <c r="RM117" s="30">
        <v>288014360</v>
      </c>
      <c r="RN117" s="30">
        <v>111334013</v>
      </c>
      <c r="RO117" s="30">
        <v>1482051</v>
      </c>
      <c r="RP117" s="30">
        <v>0</v>
      </c>
      <c r="RQ117" s="30">
        <v>0</v>
      </c>
      <c r="RR117" s="30">
        <v>0</v>
      </c>
      <c r="RS117" s="30">
        <v>0</v>
      </c>
      <c r="RT117" s="30">
        <v>0</v>
      </c>
      <c r="RU117" s="30">
        <v>0</v>
      </c>
      <c r="RV117" s="30">
        <v>3371031</v>
      </c>
      <c r="RW117" s="30">
        <v>89086</v>
      </c>
      <c r="RX117" s="30">
        <v>0</v>
      </c>
      <c r="RY117" s="30">
        <v>0</v>
      </c>
      <c r="RZ117" s="30">
        <v>0</v>
      </c>
      <c r="SA117" s="30">
        <v>0</v>
      </c>
      <c r="SB117" s="30">
        <v>0</v>
      </c>
      <c r="SC117" s="30">
        <v>0</v>
      </c>
      <c r="SD117" s="30">
        <v>0</v>
      </c>
      <c r="SE117" s="30">
        <v>0</v>
      </c>
      <c r="SF117" s="30">
        <v>0</v>
      </c>
      <c r="SG117" s="30">
        <v>0</v>
      </c>
      <c r="SH117" s="30">
        <v>10446232</v>
      </c>
      <c r="SI117" s="30">
        <v>0</v>
      </c>
      <c r="SJ117" s="30">
        <v>0</v>
      </c>
      <c r="SK117" s="30">
        <v>1686268552</v>
      </c>
      <c r="SL117" s="30">
        <v>1686268552</v>
      </c>
      <c r="SM117" s="30">
        <v>0</v>
      </c>
      <c r="SN117" s="30">
        <v>283108438</v>
      </c>
      <c r="SO117" s="30">
        <v>0</v>
      </c>
      <c r="SP117" s="30">
        <v>0</v>
      </c>
      <c r="SQ117" s="30">
        <v>0</v>
      </c>
      <c r="SR117" s="30">
        <v>20772789</v>
      </c>
      <c r="SS117" s="30">
        <v>46354998</v>
      </c>
      <c r="ST117" s="30">
        <v>0</v>
      </c>
      <c r="SU117" s="30">
        <v>0</v>
      </c>
      <c r="SV117" s="30">
        <v>0</v>
      </c>
      <c r="SW117" s="30">
        <v>0</v>
      </c>
      <c r="SX117" s="30">
        <v>0</v>
      </c>
      <c r="SY117" s="30">
        <v>0</v>
      </c>
      <c r="SZ117" s="30">
        <v>0</v>
      </c>
      <c r="TA117" s="30">
        <v>469224028</v>
      </c>
      <c r="TB117" s="30">
        <v>0</v>
      </c>
      <c r="TC117" s="30">
        <v>0</v>
      </c>
      <c r="TD117" s="30">
        <v>0</v>
      </c>
      <c r="TE117" s="30">
        <v>0</v>
      </c>
      <c r="TF117" s="30">
        <v>0</v>
      </c>
      <c r="TG117" s="30">
        <v>0</v>
      </c>
      <c r="TH117" s="30">
        <v>0</v>
      </c>
      <c r="TI117" s="30">
        <f t="shared" si="42"/>
        <v>400830424</v>
      </c>
      <c r="TJ117" s="30">
        <f t="shared" si="43"/>
        <v>168841605116</v>
      </c>
      <c r="TK117" s="30">
        <v>168841605116</v>
      </c>
      <c r="TL117" s="30">
        <v>168841605116</v>
      </c>
      <c r="TM117" s="30">
        <v>0</v>
      </c>
      <c r="TN117" s="30">
        <v>0</v>
      </c>
      <c r="TO117" s="30">
        <v>0</v>
      </c>
      <c r="TP117" s="30">
        <v>0</v>
      </c>
      <c r="TQ117" s="30">
        <v>0</v>
      </c>
      <c r="TR117" s="30">
        <v>0</v>
      </c>
      <c r="TS117" s="30">
        <v>0</v>
      </c>
      <c r="TT117" s="30">
        <v>0</v>
      </c>
      <c r="TU117" s="30">
        <v>421291578</v>
      </c>
      <c r="TV117" s="30">
        <v>0</v>
      </c>
      <c r="TW117" s="30">
        <v>409938126</v>
      </c>
      <c r="TX117" s="30">
        <v>0</v>
      </c>
      <c r="TY117" s="30">
        <v>11353452</v>
      </c>
      <c r="TZ117" s="30">
        <v>0</v>
      </c>
      <c r="UA117" s="30">
        <v>0</v>
      </c>
      <c r="UB117" s="30">
        <v>0</v>
      </c>
      <c r="UC117" s="30">
        <v>0</v>
      </c>
      <c r="UD117" s="30">
        <v>0</v>
      </c>
      <c r="UE117" s="30">
        <v>0</v>
      </c>
      <c r="UF117" s="30">
        <v>0</v>
      </c>
      <c r="UG117" s="30">
        <v>395998208894</v>
      </c>
      <c r="UH117" s="1">
        <v>2885117568685</v>
      </c>
      <c r="UI117" s="1">
        <f>UH117-SUM($UG$112:UG117)</f>
        <v>0</v>
      </c>
    </row>
    <row r="118" spans="2:555">
      <c r="B118" s="58">
        <v>41821</v>
      </c>
      <c r="C118" s="30">
        <v>226058562119</v>
      </c>
      <c r="D118" s="30">
        <v>147559626837</v>
      </c>
      <c r="E118" s="30">
        <v>134388394613</v>
      </c>
      <c r="F118" s="30">
        <v>7480736</v>
      </c>
      <c r="G118" s="30">
        <v>1687560</v>
      </c>
      <c r="H118" s="30">
        <v>82402791542</v>
      </c>
      <c r="I118" s="30">
        <v>71336096638.10141</v>
      </c>
      <c r="J118" s="30">
        <v>10242666988.878601</v>
      </c>
      <c r="K118" s="30">
        <v>824027915.01999998</v>
      </c>
      <c r="L118" s="30">
        <v>3378792456</v>
      </c>
      <c r="M118" s="30">
        <v>41273766334.000061</v>
      </c>
      <c r="N118" s="30">
        <v>40861028670.840027</v>
      </c>
      <c r="O118" s="30">
        <v>412737663.15999985</v>
      </c>
      <c r="P118" s="30">
        <v>1085332526</v>
      </c>
      <c r="Q118" s="30">
        <v>4035762550</v>
      </c>
      <c r="R118" s="30">
        <v>2202780909</v>
      </c>
      <c r="S118" s="30">
        <v>13171232224</v>
      </c>
      <c r="T118" s="30">
        <v>3271605000</v>
      </c>
      <c r="U118" s="30">
        <v>3848940000</v>
      </c>
      <c r="V118" s="30">
        <v>7120545000</v>
      </c>
      <c r="W118" s="30">
        <v>75849181</v>
      </c>
      <c r="X118" s="30">
        <v>1212530639</v>
      </c>
      <c r="Y118" s="30">
        <v>122757000</v>
      </c>
      <c r="Z118" s="30">
        <v>12275700</v>
      </c>
      <c r="AA118" s="30">
        <v>110481300</v>
      </c>
      <c r="AB118" s="30">
        <v>158472169</v>
      </c>
      <c r="AC118" s="30">
        <v>15099610</v>
      </c>
      <c r="AD118" s="30">
        <v>3527081401</v>
      </c>
      <c r="AE118" s="30">
        <v>938897224</v>
      </c>
      <c r="AF118" s="30">
        <v>705523624</v>
      </c>
      <c r="AG118" s="30">
        <v>233373600</v>
      </c>
      <c r="AH118" s="30">
        <v>0</v>
      </c>
      <c r="AI118" s="30">
        <v>78498935282</v>
      </c>
      <c r="AJ118" s="30">
        <v>553408218</v>
      </c>
      <c r="AK118" s="30">
        <v>90737533</v>
      </c>
      <c r="AL118" s="30">
        <v>657821</v>
      </c>
      <c r="AM118" s="30">
        <v>461590850</v>
      </c>
      <c r="AN118" s="30">
        <v>422014</v>
      </c>
      <c r="AO118" s="30">
        <v>1462689868</v>
      </c>
      <c r="AP118" s="30">
        <v>1413806234</v>
      </c>
      <c r="AQ118" s="30">
        <v>142167</v>
      </c>
      <c r="AR118" s="30">
        <v>12272372</v>
      </c>
      <c r="AS118" s="30">
        <v>77830</v>
      </c>
      <c r="AT118" s="30">
        <v>35775265</v>
      </c>
      <c r="AU118" s="30">
        <v>0</v>
      </c>
      <c r="AV118" s="30">
        <v>0</v>
      </c>
      <c r="AW118" s="30">
        <v>0</v>
      </c>
      <c r="AX118" s="30">
        <v>616000</v>
      </c>
      <c r="AY118" s="30">
        <v>0</v>
      </c>
      <c r="AZ118" s="30">
        <v>0</v>
      </c>
      <c r="BA118" s="30">
        <v>0</v>
      </c>
      <c r="BB118" s="30">
        <v>0</v>
      </c>
      <c r="BC118" s="30">
        <v>0</v>
      </c>
      <c r="BD118" s="30">
        <v>5950113220</v>
      </c>
      <c r="BE118" s="30">
        <v>1489781</v>
      </c>
      <c r="BF118" s="30">
        <v>3230670623</v>
      </c>
      <c r="BG118" s="30">
        <v>1339734782</v>
      </c>
      <c r="BH118" s="30">
        <v>186951</v>
      </c>
      <c r="BI118" s="30">
        <v>0</v>
      </c>
      <c r="BJ118" s="30">
        <v>6378</v>
      </c>
      <c r="BK118" s="30">
        <v>62935397</v>
      </c>
      <c r="BL118" s="30">
        <v>5667423</v>
      </c>
      <c r="BM118" s="30">
        <v>62814</v>
      </c>
      <c r="BN118" s="30">
        <v>12122493</v>
      </c>
      <c r="BO118" s="30">
        <v>3858375</v>
      </c>
      <c r="BP118" s="30">
        <v>0</v>
      </c>
      <c r="BQ118" s="30">
        <v>0</v>
      </c>
      <c r="BR118" s="30">
        <v>264077631</v>
      </c>
      <c r="BS118" s="30">
        <v>1029300572</v>
      </c>
      <c r="BT118" s="30">
        <v>379438232</v>
      </c>
      <c r="BU118" s="30">
        <v>149134609</v>
      </c>
      <c r="BV118" s="30">
        <v>0</v>
      </c>
      <c r="BW118" s="30">
        <v>201246</v>
      </c>
      <c r="BX118" s="30">
        <v>0</v>
      </c>
      <c r="BY118" s="30">
        <v>228770512</v>
      </c>
      <c r="BZ118" s="30">
        <v>1331865</v>
      </c>
      <c r="CA118" s="30">
        <v>0</v>
      </c>
      <c r="CB118" s="30">
        <v>0</v>
      </c>
      <c r="CC118" s="30">
        <v>4591209436</v>
      </c>
      <c r="CD118" s="30">
        <v>0</v>
      </c>
      <c r="CE118" s="30">
        <v>5183018831</v>
      </c>
      <c r="CF118" s="30">
        <v>112612840</v>
      </c>
      <c r="CG118" s="30">
        <v>2705624523</v>
      </c>
      <c r="CH118" s="30">
        <v>120444246</v>
      </c>
      <c r="CI118" s="30">
        <v>25674519</v>
      </c>
      <c r="CJ118" s="30">
        <v>1537527</v>
      </c>
      <c r="CK118" s="30">
        <v>9897538</v>
      </c>
      <c r="CL118" s="30">
        <v>4250225</v>
      </c>
      <c r="CM118" s="30">
        <v>1193534</v>
      </c>
      <c r="CN118" s="30">
        <v>770359</v>
      </c>
      <c r="CO118" s="30">
        <v>270539</v>
      </c>
      <c r="CP118" s="30">
        <v>7754797</v>
      </c>
      <c r="CQ118" s="30">
        <v>0</v>
      </c>
      <c r="CR118" s="30">
        <v>0</v>
      </c>
      <c r="CS118" s="30">
        <v>2181119848</v>
      </c>
      <c r="CT118" s="30">
        <v>719822207</v>
      </c>
      <c r="CU118" s="30">
        <v>0</v>
      </c>
      <c r="CV118" s="30">
        <v>46419243</v>
      </c>
      <c r="CW118" s="30">
        <v>11607765</v>
      </c>
      <c r="CX118" s="30">
        <v>424358</v>
      </c>
      <c r="CY118" s="30">
        <v>0</v>
      </c>
      <c r="CZ118" s="30">
        <v>1360576859</v>
      </c>
      <c r="DA118" s="30">
        <v>1209296830</v>
      </c>
      <c r="DB118" s="30">
        <v>121215529</v>
      </c>
      <c r="DC118" s="30">
        <v>0</v>
      </c>
      <c r="DD118" s="30">
        <v>30064500</v>
      </c>
      <c r="DE118" s="30">
        <v>0</v>
      </c>
      <c r="DF118" s="30">
        <v>20335305</v>
      </c>
      <c r="DG118" s="30">
        <v>21934111</v>
      </c>
      <c r="DH118" s="30">
        <v>22262814</v>
      </c>
      <c r="DI118" s="30">
        <v>6772669</v>
      </c>
      <c r="DJ118" s="30">
        <v>0</v>
      </c>
      <c r="DK118" s="30">
        <v>6772669</v>
      </c>
      <c r="DL118" s="30">
        <v>0</v>
      </c>
      <c r="DM118" s="30">
        <v>772589369</v>
      </c>
      <c r="DN118" s="30">
        <v>47196964</v>
      </c>
      <c r="DO118" s="30">
        <v>5562842</v>
      </c>
      <c r="DP118" s="30">
        <v>281315</v>
      </c>
      <c r="DQ118" s="30">
        <v>5281527</v>
      </c>
      <c r="DR118" s="30">
        <v>707078618</v>
      </c>
      <c r="DS118" s="30">
        <v>24356245</v>
      </c>
      <c r="DT118" s="30">
        <v>22631901</v>
      </c>
      <c r="DU118" s="30">
        <v>1667241</v>
      </c>
      <c r="DV118" s="30">
        <v>57103</v>
      </c>
      <c r="DW118" s="30">
        <v>14136300</v>
      </c>
      <c r="DX118" s="30">
        <v>3870400</v>
      </c>
      <c r="DY118" s="30">
        <v>0</v>
      </c>
      <c r="DZ118" s="30">
        <v>0</v>
      </c>
      <c r="EA118" s="30">
        <v>10265900</v>
      </c>
      <c r="EB118" s="30">
        <v>0</v>
      </c>
      <c r="EC118" s="30">
        <v>79778012</v>
      </c>
      <c r="ED118" s="30">
        <v>55867</v>
      </c>
      <c r="EE118" s="30">
        <v>79712500</v>
      </c>
      <c r="EF118" s="30">
        <v>9645</v>
      </c>
      <c r="EG118" s="30">
        <v>40724673</v>
      </c>
      <c r="EH118" s="30">
        <v>40236700</v>
      </c>
      <c r="EI118" s="30">
        <v>487973</v>
      </c>
      <c r="EJ118" s="30">
        <v>0</v>
      </c>
      <c r="EK118" s="30">
        <v>62991010</v>
      </c>
      <c r="EL118" s="30">
        <v>41592</v>
      </c>
      <c r="EM118" s="30">
        <v>853952</v>
      </c>
      <c r="EN118" s="30">
        <v>38814170</v>
      </c>
      <c r="EO118" s="30">
        <v>1608099</v>
      </c>
      <c r="EP118" s="30">
        <v>162658</v>
      </c>
      <c r="EQ118" s="30">
        <v>0</v>
      </c>
      <c r="ER118" s="30">
        <v>101661</v>
      </c>
      <c r="ES118" s="30">
        <v>691295</v>
      </c>
      <c r="ET118" s="30">
        <v>652485</v>
      </c>
      <c r="EU118" s="30">
        <v>3233747</v>
      </c>
      <c r="EV118" s="30">
        <v>20110647</v>
      </c>
      <c r="EW118" s="30">
        <v>42961937</v>
      </c>
      <c r="EX118" s="30">
        <v>0</v>
      </c>
      <c r="EY118" s="30">
        <v>955613</v>
      </c>
      <c r="EZ118" s="30">
        <v>36272644</v>
      </c>
      <c r="FA118" s="30">
        <v>5733680</v>
      </c>
      <c r="FB118" s="30">
        <v>0</v>
      </c>
      <c r="FC118" s="30">
        <v>124156</v>
      </c>
      <c r="FD118" s="30">
        <v>0</v>
      </c>
      <c r="FE118" s="30">
        <v>0</v>
      </c>
      <c r="FF118" s="30">
        <v>377344078</v>
      </c>
      <c r="FG118" s="30">
        <v>12750945</v>
      </c>
      <c r="FH118" s="30">
        <v>1118270</v>
      </c>
      <c r="FI118" s="30">
        <v>0</v>
      </c>
      <c r="FJ118" s="30">
        <v>9477462</v>
      </c>
      <c r="FK118" s="30">
        <v>1856410</v>
      </c>
      <c r="FL118" s="30">
        <v>0</v>
      </c>
      <c r="FM118" s="30">
        <v>0</v>
      </c>
      <c r="FN118" s="30">
        <v>0</v>
      </c>
      <c r="FO118" s="30">
        <v>7621052</v>
      </c>
      <c r="FP118" s="30">
        <v>2155213</v>
      </c>
      <c r="FQ118" s="30">
        <v>0</v>
      </c>
      <c r="FR118" s="30">
        <v>536105786</v>
      </c>
      <c r="FS118" s="30">
        <v>384287723</v>
      </c>
      <c r="FT118" s="30">
        <v>52036</v>
      </c>
      <c r="FU118" s="30">
        <v>128160616</v>
      </c>
      <c r="FV118" s="30">
        <v>97322888</v>
      </c>
      <c r="FW118" s="30">
        <v>90698917</v>
      </c>
      <c r="FX118" s="30">
        <v>6623971</v>
      </c>
      <c r="FY118" s="30">
        <v>0</v>
      </c>
      <c r="FZ118" s="30">
        <v>284651</v>
      </c>
      <c r="GA118" s="30">
        <v>144712432</v>
      </c>
      <c r="GB118" s="30">
        <v>13755100</v>
      </c>
      <c r="GC118" s="30">
        <v>4877610</v>
      </c>
      <c r="GD118" s="30">
        <v>0</v>
      </c>
      <c r="GE118" s="30">
        <v>4877610</v>
      </c>
      <c r="GF118" s="30">
        <v>0</v>
      </c>
      <c r="GG118" s="30">
        <v>29967</v>
      </c>
      <c r="GH118" s="30">
        <v>1178500</v>
      </c>
      <c r="GI118" s="30">
        <v>85440473</v>
      </c>
      <c r="GJ118" s="30">
        <v>85440473</v>
      </c>
      <c r="GK118" s="30">
        <v>0</v>
      </c>
      <c r="GL118" s="30">
        <v>60291513</v>
      </c>
      <c r="GM118" s="30">
        <v>8091617</v>
      </c>
      <c r="GN118" s="30">
        <v>3456000</v>
      </c>
      <c r="GO118" s="30">
        <v>0</v>
      </c>
      <c r="GP118" s="30">
        <v>0</v>
      </c>
      <c r="GQ118" s="30">
        <v>36313506</v>
      </c>
      <c r="GR118" s="30">
        <v>150844</v>
      </c>
      <c r="GS118" s="30">
        <v>0</v>
      </c>
      <c r="GT118" s="30">
        <v>12279546</v>
      </c>
      <c r="GU118" s="30">
        <v>1692221064</v>
      </c>
      <c r="GV118" s="30">
        <v>0</v>
      </c>
      <c r="GW118" s="30">
        <v>0</v>
      </c>
      <c r="GX118" s="30">
        <v>0</v>
      </c>
      <c r="GY118" s="30">
        <v>0</v>
      </c>
      <c r="GZ118" s="30">
        <v>1689187275</v>
      </c>
      <c r="HA118" s="30">
        <v>0</v>
      </c>
      <c r="HB118" s="30">
        <v>0</v>
      </c>
      <c r="HC118" s="30">
        <v>0</v>
      </c>
      <c r="HD118" s="30">
        <v>0</v>
      </c>
      <c r="HE118" s="30">
        <v>3033789</v>
      </c>
      <c r="HF118" s="30">
        <v>0</v>
      </c>
      <c r="HG118" s="30">
        <v>0</v>
      </c>
      <c r="HH118" s="30">
        <f t="shared" si="34"/>
        <v>1311775775</v>
      </c>
      <c r="HI118" s="30">
        <f t="shared" si="35"/>
        <v>377411500</v>
      </c>
      <c r="HJ118" s="30">
        <v>1311775775</v>
      </c>
      <c r="HK118" s="30">
        <v>377411500</v>
      </c>
      <c r="HL118" s="30">
        <v>0</v>
      </c>
      <c r="HM118" s="30">
        <v>0</v>
      </c>
      <c r="HN118" s="30">
        <v>0</v>
      </c>
      <c r="HO118" s="30">
        <v>0</v>
      </c>
      <c r="HP118" s="30">
        <v>15280041</v>
      </c>
      <c r="HQ118" s="30">
        <v>2020668</v>
      </c>
      <c r="HR118" s="30">
        <v>1773410</v>
      </c>
      <c r="HS118" s="30">
        <v>11485963</v>
      </c>
      <c r="HT118" s="30">
        <v>0</v>
      </c>
      <c r="HU118" s="30">
        <v>0</v>
      </c>
      <c r="HV118" s="30">
        <v>0</v>
      </c>
      <c r="HW118" s="30">
        <v>0</v>
      </c>
      <c r="HX118" s="30">
        <f t="shared" si="36"/>
        <v>1311775775</v>
      </c>
      <c r="HY118" s="30">
        <f t="shared" si="37"/>
        <v>377411500</v>
      </c>
      <c r="HZ118" s="30">
        <v>57308737099</v>
      </c>
      <c r="IA118" s="30">
        <v>53418743340</v>
      </c>
      <c r="IB118" s="30">
        <v>51152722111</v>
      </c>
      <c r="IC118" s="30">
        <v>0</v>
      </c>
      <c r="ID118" s="30">
        <v>0</v>
      </c>
      <c r="IE118" s="30">
        <v>0</v>
      </c>
      <c r="IF118" s="30">
        <v>0</v>
      </c>
      <c r="IG118" s="30">
        <v>43552963820</v>
      </c>
      <c r="IH118" s="30">
        <v>42214957783</v>
      </c>
      <c r="II118" s="30">
        <v>0</v>
      </c>
      <c r="IJ118" s="30">
        <v>1338006037</v>
      </c>
      <c r="IK118" s="30">
        <v>0</v>
      </c>
      <c r="IL118" s="30">
        <v>4081991085</v>
      </c>
      <c r="IM118" s="30">
        <v>1895420943</v>
      </c>
      <c r="IN118" s="30">
        <v>362843652</v>
      </c>
      <c r="IO118" s="30">
        <v>272132739</v>
      </c>
      <c r="IP118" s="30">
        <v>3447014694</v>
      </c>
      <c r="IQ118" s="30">
        <v>0</v>
      </c>
      <c r="IR118" s="30">
        <v>0</v>
      </c>
      <c r="IS118" s="30">
        <v>0</v>
      </c>
      <c r="IT118" s="30">
        <v>0</v>
      </c>
      <c r="IU118" s="30">
        <v>0</v>
      </c>
      <c r="IV118" s="30">
        <v>235887603</v>
      </c>
      <c r="IW118" s="30">
        <v>0</v>
      </c>
      <c r="IX118" s="30">
        <v>0</v>
      </c>
      <c r="IY118" s="30">
        <v>0</v>
      </c>
      <c r="IZ118" s="30">
        <v>0</v>
      </c>
      <c r="JA118" s="30">
        <v>0</v>
      </c>
      <c r="JB118" s="30">
        <v>1299300000</v>
      </c>
      <c r="JC118" s="30">
        <v>0</v>
      </c>
      <c r="JD118" s="30">
        <v>0</v>
      </c>
      <c r="JE118" s="30">
        <v>0</v>
      </c>
      <c r="JF118" s="30">
        <v>0</v>
      </c>
      <c r="JG118" s="30">
        <v>0</v>
      </c>
      <c r="JH118" s="30">
        <v>0</v>
      </c>
      <c r="JI118" s="30">
        <v>0</v>
      </c>
      <c r="JJ118" s="30">
        <v>87158660</v>
      </c>
      <c r="JK118" s="30">
        <v>87158660</v>
      </c>
      <c r="JL118" s="30"/>
      <c r="JM118" s="30">
        <v>2266021229</v>
      </c>
      <c r="JN118" s="30">
        <v>8682062</v>
      </c>
      <c r="JO118" s="30">
        <v>2257339167</v>
      </c>
      <c r="JP118" s="30">
        <v>1511532405</v>
      </c>
      <c r="JQ118" s="30">
        <v>28532405</v>
      </c>
      <c r="JR118" s="30">
        <v>0</v>
      </c>
      <c r="JS118" s="30">
        <v>0</v>
      </c>
      <c r="JT118" s="30">
        <v>0</v>
      </c>
      <c r="JU118" s="30">
        <v>0</v>
      </c>
      <c r="JV118" s="30">
        <v>0</v>
      </c>
      <c r="JW118" s="30">
        <v>0</v>
      </c>
      <c r="JX118" s="30">
        <v>0</v>
      </c>
      <c r="JY118" s="30">
        <v>0</v>
      </c>
      <c r="JZ118" s="30">
        <v>0</v>
      </c>
      <c r="KA118" s="30">
        <v>0</v>
      </c>
      <c r="KB118" s="30">
        <v>0</v>
      </c>
      <c r="KC118" s="30">
        <v>0</v>
      </c>
      <c r="KD118" s="30">
        <v>0</v>
      </c>
      <c r="KE118" s="30">
        <v>0</v>
      </c>
      <c r="KF118" s="30">
        <v>0</v>
      </c>
      <c r="KG118" s="30">
        <v>0</v>
      </c>
      <c r="KH118" s="30">
        <v>0</v>
      </c>
      <c r="KI118" s="30">
        <v>1483000000</v>
      </c>
      <c r="KJ118" s="30">
        <v>0</v>
      </c>
      <c r="KK118" s="30">
        <v>0</v>
      </c>
      <c r="KL118" s="30">
        <v>0</v>
      </c>
      <c r="KM118" s="30">
        <v>2378461354</v>
      </c>
      <c r="KN118" s="30">
        <v>1288110040</v>
      </c>
      <c r="KO118" s="30">
        <v>32205306</v>
      </c>
      <c r="KP118" s="30">
        <v>2655840</v>
      </c>
      <c r="KQ118" s="30">
        <v>0</v>
      </c>
      <c r="KR118" s="30">
        <v>0</v>
      </c>
      <c r="KS118" s="30">
        <v>1907066</v>
      </c>
      <c r="KT118" s="30">
        <v>3608316</v>
      </c>
      <c r="KU118" s="30">
        <v>0</v>
      </c>
      <c r="KV118" s="30">
        <v>71687680</v>
      </c>
      <c r="KW118" s="30">
        <v>0</v>
      </c>
      <c r="KX118" s="30">
        <v>564218</v>
      </c>
      <c r="KY118" s="30">
        <v>4219284</v>
      </c>
      <c r="KZ118" s="30">
        <v>6419784</v>
      </c>
      <c r="LA118" s="30">
        <v>10036364</v>
      </c>
      <c r="LB118" s="30">
        <v>2992715</v>
      </c>
      <c r="LC118" s="30">
        <v>5032194</v>
      </c>
      <c r="LD118" s="30">
        <v>361786761</v>
      </c>
      <c r="LE118" s="30">
        <v>90956</v>
      </c>
      <c r="LF118" s="30">
        <v>4473680</v>
      </c>
      <c r="LG118" s="30">
        <v>0</v>
      </c>
      <c r="LH118" s="30">
        <v>4780027</v>
      </c>
      <c r="LI118" s="30">
        <v>17841202</v>
      </c>
      <c r="LJ118" s="30">
        <v>0</v>
      </c>
      <c r="LK118" s="30">
        <v>6579</v>
      </c>
      <c r="LL118" s="30">
        <v>0</v>
      </c>
      <c r="LM118" s="30">
        <v>1294366</v>
      </c>
      <c r="LN118" s="30">
        <v>20068235</v>
      </c>
      <c r="LO118" s="30">
        <v>40339818</v>
      </c>
      <c r="LP118" s="30">
        <v>1581685</v>
      </c>
      <c r="LQ118" s="30">
        <v>106790917</v>
      </c>
      <c r="LR118" s="30">
        <v>953291</v>
      </c>
      <c r="LS118" s="30">
        <v>111431370</v>
      </c>
      <c r="LT118" s="30">
        <v>0</v>
      </c>
      <c r="LU118" s="30">
        <v>162028569</v>
      </c>
      <c r="LV118" s="30">
        <v>292784</v>
      </c>
      <c r="LW118" s="30">
        <v>4719892</v>
      </c>
      <c r="LX118" s="30">
        <v>1153006</v>
      </c>
      <c r="LY118" s="30">
        <v>0</v>
      </c>
      <c r="LZ118" s="30">
        <v>22319658</v>
      </c>
      <c r="MA118" s="30">
        <v>0</v>
      </c>
      <c r="MB118" s="30">
        <v>30271240</v>
      </c>
      <c r="MC118" s="30">
        <v>0</v>
      </c>
      <c r="MD118" s="30">
        <v>0</v>
      </c>
      <c r="ME118" s="30">
        <v>51375437</v>
      </c>
      <c r="MF118" s="30">
        <v>0</v>
      </c>
      <c r="MG118" s="30">
        <v>0</v>
      </c>
      <c r="MH118" s="30">
        <v>0</v>
      </c>
      <c r="MI118" s="30">
        <v>0</v>
      </c>
      <c r="MJ118" s="30">
        <v>5423074</v>
      </c>
      <c r="MK118" s="30">
        <v>0</v>
      </c>
      <c r="ML118" s="30">
        <v>0</v>
      </c>
      <c r="MM118" s="30">
        <v>0</v>
      </c>
      <c r="MN118" s="30">
        <v>0</v>
      </c>
      <c r="MO118" s="30">
        <v>0</v>
      </c>
      <c r="MP118" s="30">
        <v>0</v>
      </c>
      <c r="MQ118" s="30">
        <v>62631490</v>
      </c>
      <c r="MR118" s="30">
        <v>0</v>
      </c>
      <c r="MS118" s="30">
        <v>70241511770</v>
      </c>
      <c r="MT118" s="30">
        <v>64214653781</v>
      </c>
      <c r="MU118" s="30">
        <v>64604252431</v>
      </c>
      <c r="MV118" s="30">
        <v>32863258671</v>
      </c>
      <c r="MW118" s="30">
        <v>0</v>
      </c>
      <c r="MX118" s="30">
        <v>0</v>
      </c>
      <c r="MY118" s="30">
        <v>0</v>
      </c>
      <c r="MZ118" s="30">
        <v>24317791217</v>
      </c>
      <c r="NA118" s="30">
        <v>0</v>
      </c>
      <c r="NB118" s="30">
        <v>0</v>
      </c>
      <c r="NC118" s="30">
        <v>0</v>
      </c>
      <c r="ND118" s="30">
        <v>24317791217</v>
      </c>
      <c r="NE118" s="30">
        <v>24317791217</v>
      </c>
      <c r="NF118" s="30">
        <v>0</v>
      </c>
      <c r="NG118" s="30">
        <v>1951693470</v>
      </c>
      <c r="NH118" s="30">
        <v>5471509073</v>
      </c>
      <c r="NI118" s="30">
        <v>0</v>
      </c>
      <c r="NJ118" s="30">
        <v>0</v>
      </c>
      <c r="NK118" s="30">
        <v>0</v>
      </c>
      <c r="NL118" s="30">
        <v>0</v>
      </c>
      <c r="NM118" s="30">
        <v>-389598650</v>
      </c>
      <c r="NN118" s="30">
        <v>-510812736</v>
      </c>
      <c r="NO118" s="30">
        <v>0</v>
      </c>
      <c r="NP118" s="30">
        <v>0</v>
      </c>
      <c r="NQ118" s="30">
        <v>0</v>
      </c>
      <c r="NR118" s="30">
        <v>0</v>
      </c>
      <c r="NS118" s="30">
        <v>0</v>
      </c>
      <c r="NT118" s="30">
        <v>121214086</v>
      </c>
      <c r="NU118" s="30">
        <v>121214086</v>
      </c>
      <c r="NV118" s="30">
        <v>0</v>
      </c>
      <c r="NW118" s="30">
        <v>0</v>
      </c>
      <c r="NX118" s="30">
        <v>0</v>
      </c>
      <c r="NY118" s="30">
        <v>0</v>
      </c>
      <c r="NZ118" s="30">
        <v>0</v>
      </c>
      <c r="OA118" s="30">
        <v>1495807111</v>
      </c>
      <c r="OB118" s="30">
        <v>1492938618</v>
      </c>
      <c r="OC118" s="30">
        <v>15423</v>
      </c>
      <c r="OD118" s="30">
        <v>0</v>
      </c>
      <c r="OE118" s="30">
        <v>15423</v>
      </c>
      <c r="OF118" s="30">
        <v>1492923195</v>
      </c>
      <c r="OG118" s="30">
        <v>0</v>
      </c>
      <c r="OH118" s="30">
        <v>1492923195</v>
      </c>
      <c r="OI118" s="30">
        <v>0</v>
      </c>
      <c r="OJ118" s="30">
        <v>2868493</v>
      </c>
      <c r="OK118" s="30">
        <v>0</v>
      </c>
      <c r="OL118" s="30">
        <v>0</v>
      </c>
      <c r="OM118" s="30">
        <v>0</v>
      </c>
      <c r="ON118" s="30">
        <v>0</v>
      </c>
      <c r="OO118" s="30">
        <v>2868493</v>
      </c>
      <c r="OP118" s="30">
        <v>2868493</v>
      </c>
      <c r="OQ118" s="30">
        <v>0</v>
      </c>
      <c r="OR118" s="30">
        <v>0</v>
      </c>
      <c r="OS118" s="30">
        <v>1222967967</v>
      </c>
      <c r="OT118" s="30">
        <v>1170915352</v>
      </c>
      <c r="OU118" s="30">
        <v>1170915352</v>
      </c>
      <c r="OV118" s="30">
        <v>0</v>
      </c>
      <c r="OW118" s="30">
        <v>1170915352</v>
      </c>
      <c r="OX118" s="30">
        <v>0</v>
      </c>
      <c r="OY118" s="30">
        <v>0</v>
      </c>
      <c r="OZ118" s="30">
        <v>52052615</v>
      </c>
      <c r="PA118" s="30">
        <v>0</v>
      </c>
      <c r="PB118" s="30">
        <v>0</v>
      </c>
      <c r="PC118" s="30">
        <v>0</v>
      </c>
      <c r="PD118" s="30">
        <v>0</v>
      </c>
      <c r="PE118" s="30">
        <v>0</v>
      </c>
      <c r="PF118" s="30">
        <v>0</v>
      </c>
      <c r="PG118" s="30">
        <v>0</v>
      </c>
      <c r="PH118" s="30">
        <v>0</v>
      </c>
      <c r="PI118" s="30">
        <v>0</v>
      </c>
      <c r="PJ118" s="30">
        <v>0</v>
      </c>
      <c r="PK118" s="30">
        <v>0</v>
      </c>
      <c r="PL118" s="30">
        <v>0</v>
      </c>
      <c r="PM118" s="30">
        <v>52052615</v>
      </c>
      <c r="PN118" s="30">
        <v>52052615</v>
      </c>
      <c r="PO118" s="30">
        <v>0</v>
      </c>
      <c r="PP118" s="30">
        <v>0</v>
      </c>
      <c r="PQ118" s="30">
        <v>0</v>
      </c>
      <c r="PR118" s="30">
        <v>0</v>
      </c>
      <c r="PS118" s="30">
        <v>0</v>
      </c>
      <c r="PT118" s="30">
        <f t="shared" si="41"/>
        <v>3308082911</v>
      </c>
      <c r="PU118" s="30">
        <v>3308082911</v>
      </c>
      <c r="PV118" s="30">
        <v>0</v>
      </c>
      <c r="PW118" s="30">
        <v>0</v>
      </c>
      <c r="PX118" s="30">
        <v>0</v>
      </c>
      <c r="PY118" s="30">
        <v>0</v>
      </c>
      <c r="PZ118" s="30">
        <v>0</v>
      </c>
      <c r="QA118" s="30">
        <v>0</v>
      </c>
      <c r="QB118" s="30">
        <v>0</v>
      </c>
      <c r="QC118" s="30">
        <v>0</v>
      </c>
      <c r="QD118" s="30">
        <v>0</v>
      </c>
      <c r="QE118" s="30">
        <v>0</v>
      </c>
      <c r="QF118" s="30">
        <v>0</v>
      </c>
      <c r="QG118" s="30">
        <v>0</v>
      </c>
      <c r="QH118" s="30">
        <v>0</v>
      </c>
      <c r="QI118" s="30">
        <v>0</v>
      </c>
      <c r="QJ118" s="30">
        <v>0</v>
      </c>
      <c r="QK118" s="30">
        <v>0</v>
      </c>
      <c r="QL118" s="30">
        <v>0</v>
      </c>
      <c r="QM118" s="30">
        <v>0</v>
      </c>
      <c r="QN118" s="30">
        <v>0</v>
      </c>
      <c r="QO118" s="30">
        <v>180531943124</v>
      </c>
      <c r="QP118" s="30">
        <v>1755150080</v>
      </c>
      <c r="QQ118" s="30">
        <v>15107144</v>
      </c>
      <c r="QR118" s="30">
        <v>15107144</v>
      </c>
      <c r="QS118" s="30">
        <v>0</v>
      </c>
      <c r="QT118" s="30">
        <v>0</v>
      </c>
      <c r="QU118" s="30">
        <v>0</v>
      </c>
      <c r="QV118" s="30">
        <v>0</v>
      </c>
      <c r="QW118" s="30">
        <v>920956351</v>
      </c>
      <c r="QX118" s="30">
        <v>920956351</v>
      </c>
      <c r="QY118" s="30">
        <v>0</v>
      </c>
      <c r="QZ118" s="30">
        <v>819086585</v>
      </c>
      <c r="RA118" s="30">
        <v>0</v>
      </c>
      <c r="RB118" s="30">
        <v>0</v>
      </c>
      <c r="RC118" s="30">
        <v>0</v>
      </c>
      <c r="RD118" s="30">
        <v>0</v>
      </c>
      <c r="RE118" s="30">
        <v>0</v>
      </c>
      <c r="RF118" s="30">
        <v>0</v>
      </c>
      <c r="RG118" s="30">
        <v>0</v>
      </c>
      <c r="RH118" s="30">
        <v>0</v>
      </c>
      <c r="RI118" s="30">
        <v>178776793044</v>
      </c>
      <c r="RJ118" s="30">
        <v>9740172141</v>
      </c>
      <c r="RK118" s="30">
        <v>9740172141</v>
      </c>
      <c r="RL118" s="30">
        <v>8329538720</v>
      </c>
      <c r="RM118" s="30">
        <v>321792498</v>
      </c>
      <c r="RN118" s="30">
        <v>120722739</v>
      </c>
      <c r="RO118" s="30">
        <v>2418562</v>
      </c>
      <c r="RP118" s="30">
        <v>0</v>
      </c>
      <c r="RQ118" s="30">
        <v>0</v>
      </c>
      <c r="RR118" s="30">
        <v>0</v>
      </c>
      <c r="RS118" s="30">
        <v>0</v>
      </c>
      <c r="RT118" s="30">
        <v>0</v>
      </c>
      <c r="RU118" s="30">
        <v>0</v>
      </c>
      <c r="RV118" s="30">
        <v>3789050</v>
      </c>
      <c r="RW118" s="30">
        <v>114741</v>
      </c>
      <c r="RX118" s="30">
        <v>0</v>
      </c>
      <c r="RY118" s="30">
        <v>0</v>
      </c>
      <c r="RZ118" s="30">
        <v>0</v>
      </c>
      <c r="SA118" s="30">
        <v>0</v>
      </c>
      <c r="SB118" s="30">
        <v>0</v>
      </c>
      <c r="SC118" s="30">
        <v>0</v>
      </c>
      <c r="SD118" s="30">
        <v>0</v>
      </c>
      <c r="SE118" s="30">
        <v>0</v>
      </c>
      <c r="SF118" s="30">
        <v>0</v>
      </c>
      <c r="SG118" s="30">
        <v>0</v>
      </c>
      <c r="SH118" s="30">
        <v>12086307</v>
      </c>
      <c r="SI118" s="30">
        <v>0</v>
      </c>
      <c r="SJ118" s="30">
        <v>0</v>
      </c>
      <c r="SK118" s="30">
        <v>127399111</v>
      </c>
      <c r="SL118" s="30">
        <v>127399111</v>
      </c>
      <c r="SM118" s="30">
        <v>0</v>
      </c>
      <c r="SN118" s="30">
        <v>245439475</v>
      </c>
      <c r="SO118" s="30">
        <v>0</v>
      </c>
      <c r="SP118" s="30">
        <v>0</v>
      </c>
      <c r="SQ118" s="30">
        <v>0</v>
      </c>
      <c r="SR118" s="30">
        <v>92084312</v>
      </c>
      <c r="SS118" s="30">
        <v>1786286</v>
      </c>
      <c r="ST118" s="30">
        <v>0</v>
      </c>
      <c r="SU118" s="30">
        <v>0</v>
      </c>
      <c r="SV118" s="30">
        <v>0</v>
      </c>
      <c r="SW118" s="30">
        <v>0</v>
      </c>
      <c r="SX118" s="30">
        <v>0</v>
      </c>
      <c r="SY118" s="30">
        <v>0</v>
      </c>
      <c r="SZ118" s="30">
        <v>0</v>
      </c>
      <c r="TA118" s="30">
        <v>483000340</v>
      </c>
      <c r="TB118" s="30">
        <v>0</v>
      </c>
      <c r="TC118" s="30">
        <v>0</v>
      </c>
      <c r="TD118" s="30">
        <v>0</v>
      </c>
      <c r="TE118" s="30">
        <v>0</v>
      </c>
      <c r="TF118" s="30">
        <v>0</v>
      </c>
      <c r="TG118" s="30">
        <v>0</v>
      </c>
      <c r="TH118" s="30">
        <v>0</v>
      </c>
      <c r="TI118" s="30">
        <f t="shared" si="42"/>
        <v>444933799</v>
      </c>
      <c r="TJ118" s="30">
        <f t="shared" si="43"/>
        <v>168841605116</v>
      </c>
      <c r="TK118" s="30">
        <v>168856308299</v>
      </c>
      <c r="TL118" s="30">
        <v>168841605116</v>
      </c>
      <c r="TM118" s="30">
        <v>14703183</v>
      </c>
      <c r="TN118" s="30">
        <v>14703183</v>
      </c>
      <c r="TO118" s="30">
        <v>0</v>
      </c>
      <c r="TP118" s="30">
        <v>0</v>
      </c>
      <c r="TQ118" s="30">
        <v>0</v>
      </c>
      <c r="TR118" s="30">
        <v>0</v>
      </c>
      <c r="TS118" s="30">
        <v>0</v>
      </c>
      <c r="TT118" s="30">
        <v>0</v>
      </c>
      <c r="TU118" s="30">
        <v>180312604</v>
      </c>
      <c r="TV118" s="30">
        <v>0</v>
      </c>
      <c r="TW118" s="30">
        <v>59752783</v>
      </c>
      <c r="TX118" s="30">
        <v>0</v>
      </c>
      <c r="TY118" s="30">
        <v>120559821</v>
      </c>
      <c r="TZ118" s="30">
        <v>0</v>
      </c>
      <c r="UA118" s="30">
        <v>0</v>
      </c>
      <c r="UB118" s="30">
        <v>0</v>
      </c>
      <c r="UC118" s="30">
        <v>0</v>
      </c>
      <c r="UD118" s="30">
        <v>0</v>
      </c>
      <c r="UE118" s="30">
        <v>0</v>
      </c>
      <c r="UF118" s="30">
        <v>0</v>
      </c>
      <c r="UG118" s="30">
        <v>476832017013</v>
      </c>
      <c r="UH118" s="1">
        <v>3361949585698</v>
      </c>
      <c r="UI118" s="1">
        <f>UH118-SUM($UG$112:UG118)</f>
        <v>0</v>
      </c>
    </row>
    <row r="119" spans="2:555">
      <c r="B119" s="58">
        <v>41852</v>
      </c>
      <c r="C119" s="30">
        <v>165839673002</v>
      </c>
      <c r="D119" s="30">
        <v>76312988937</v>
      </c>
      <c r="E119" s="30">
        <v>60582670162</v>
      </c>
      <c r="F119" s="30">
        <v>4251024</v>
      </c>
      <c r="G119" s="30">
        <v>1914000</v>
      </c>
      <c r="H119" s="30">
        <v>21211600378.000061</v>
      </c>
      <c r="I119" s="30">
        <v>18362882447.325195</v>
      </c>
      <c r="J119" s="30">
        <v>2636601927.3147964</v>
      </c>
      <c r="K119" s="30">
        <v>212116003.36000013</v>
      </c>
      <c r="L119" s="30">
        <v>3308439051</v>
      </c>
      <c r="M119" s="30">
        <v>29531695123.999939</v>
      </c>
      <c r="N119" s="30">
        <v>29236378173.099976</v>
      </c>
      <c r="O119" s="30">
        <v>295316950.89999962</v>
      </c>
      <c r="P119" s="30">
        <v>979263576</v>
      </c>
      <c r="Q119" s="30">
        <v>3125654576</v>
      </c>
      <c r="R119" s="30">
        <v>2419852433</v>
      </c>
      <c r="S119" s="30">
        <v>15730318775</v>
      </c>
      <c r="T119" s="30">
        <v>3598372000</v>
      </c>
      <c r="U119" s="30">
        <v>4201807000</v>
      </c>
      <c r="V119" s="30">
        <v>7800179000</v>
      </c>
      <c r="W119" s="30">
        <v>177820758</v>
      </c>
      <c r="X119" s="30">
        <v>2632292486</v>
      </c>
      <c r="Y119" s="30">
        <v>142005000</v>
      </c>
      <c r="Z119" s="30">
        <v>14200500</v>
      </c>
      <c r="AA119" s="30">
        <v>127804500</v>
      </c>
      <c r="AB119" s="30">
        <v>148920340</v>
      </c>
      <c r="AC119" s="30">
        <v>13103460</v>
      </c>
      <c r="AD119" s="30">
        <v>4042896520</v>
      </c>
      <c r="AE119" s="30">
        <v>773101211</v>
      </c>
      <c r="AF119" s="30">
        <v>555010459</v>
      </c>
      <c r="AG119" s="30">
        <v>218090752</v>
      </c>
      <c r="AH119" s="30">
        <v>0</v>
      </c>
      <c r="AI119" s="30">
        <v>89526684065</v>
      </c>
      <c r="AJ119" s="30">
        <v>683139372</v>
      </c>
      <c r="AK119" s="30">
        <v>184218887</v>
      </c>
      <c r="AL119" s="30">
        <v>773613</v>
      </c>
      <c r="AM119" s="30">
        <v>426163100</v>
      </c>
      <c r="AN119" s="30">
        <v>71983772</v>
      </c>
      <c r="AO119" s="30">
        <v>7918065798</v>
      </c>
      <c r="AP119" s="30">
        <v>7869149093</v>
      </c>
      <c r="AQ119" s="30">
        <v>160845</v>
      </c>
      <c r="AR119" s="30">
        <v>26203327</v>
      </c>
      <c r="AS119" s="30">
        <v>97355</v>
      </c>
      <c r="AT119" s="30">
        <v>22455178</v>
      </c>
      <c r="AU119" s="30">
        <v>0</v>
      </c>
      <c r="AV119" s="30">
        <v>0</v>
      </c>
      <c r="AW119" s="30">
        <v>0</v>
      </c>
      <c r="AX119" s="30">
        <v>0</v>
      </c>
      <c r="AY119" s="30">
        <v>0</v>
      </c>
      <c r="AZ119" s="30">
        <v>0</v>
      </c>
      <c r="BA119" s="30">
        <v>0</v>
      </c>
      <c r="BB119" s="30">
        <v>0</v>
      </c>
      <c r="BC119" s="30">
        <v>0</v>
      </c>
      <c r="BD119" s="30">
        <v>4696531401</v>
      </c>
      <c r="BE119" s="30">
        <v>1272262</v>
      </c>
      <c r="BF119" s="30">
        <v>2910448981</v>
      </c>
      <c r="BG119" s="30">
        <v>793797351</v>
      </c>
      <c r="BH119" s="30">
        <v>4706303</v>
      </c>
      <c r="BI119" s="30">
        <v>274946</v>
      </c>
      <c r="BJ119" s="30">
        <v>2212</v>
      </c>
      <c r="BK119" s="30">
        <v>23016917</v>
      </c>
      <c r="BL119" s="30">
        <v>7677279</v>
      </c>
      <c r="BM119" s="30">
        <v>2845</v>
      </c>
      <c r="BN119" s="30">
        <v>13449413</v>
      </c>
      <c r="BO119" s="30">
        <v>1679502</v>
      </c>
      <c r="BP119" s="30">
        <v>0</v>
      </c>
      <c r="BQ119" s="30">
        <v>0</v>
      </c>
      <c r="BR119" s="30">
        <v>78166545</v>
      </c>
      <c r="BS119" s="30">
        <v>862036845</v>
      </c>
      <c r="BT119" s="30">
        <v>206359879</v>
      </c>
      <c r="BU119" s="30">
        <v>3558527</v>
      </c>
      <c r="BV119" s="30">
        <v>0</v>
      </c>
      <c r="BW119" s="30">
        <v>133166</v>
      </c>
      <c r="BX119" s="30">
        <v>0</v>
      </c>
      <c r="BY119" s="30">
        <v>202668186</v>
      </c>
      <c r="BZ119" s="30">
        <v>0</v>
      </c>
      <c r="CA119" s="30">
        <v>0</v>
      </c>
      <c r="CB119" s="30">
        <v>0</v>
      </c>
      <c r="CC119" s="30">
        <v>5749561737</v>
      </c>
      <c r="CD119" s="30">
        <v>0</v>
      </c>
      <c r="CE119" s="30">
        <v>5490416448</v>
      </c>
      <c r="CF119" s="30">
        <v>311365139</v>
      </c>
      <c r="CG119" s="30">
        <v>2705624523</v>
      </c>
      <c r="CH119" s="30">
        <v>327512897</v>
      </c>
      <c r="CI119" s="30">
        <v>25448375</v>
      </c>
      <c r="CJ119" s="30">
        <v>1314299</v>
      </c>
      <c r="CK119" s="30">
        <v>10188862</v>
      </c>
      <c r="CL119" s="30">
        <v>4463895</v>
      </c>
      <c r="CM119" s="30">
        <v>1148436</v>
      </c>
      <c r="CN119" s="30">
        <v>854909</v>
      </c>
      <c r="CO119" s="30">
        <v>984143</v>
      </c>
      <c r="CP119" s="30">
        <v>6493831</v>
      </c>
      <c r="CQ119" s="30">
        <v>0</v>
      </c>
      <c r="CR119" s="30">
        <v>0</v>
      </c>
      <c r="CS119" s="30">
        <v>2083932864</v>
      </c>
      <c r="CT119" s="30">
        <v>640117625</v>
      </c>
      <c r="CU119" s="30">
        <v>0</v>
      </c>
      <c r="CV119" s="30">
        <v>43386802</v>
      </c>
      <c r="CW119" s="30">
        <v>10885909</v>
      </c>
      <c r="CX119" s="30">
        <v>350468</v>
      </c>
      <c r="CY119" s="30">
        <v>0</v>
      </c>
      <c r="CZ119" s="30">
        <v>1358111467</v>
      </c>
      <c r="DA119" s="30">
        <v>1215794166</v>
      </c>
      <c r="DB119" s="30">
        <v>117102601</v>
      </c>
      <c r="DC119" s="30">
        <v>0</v>
      </c>
      <c r="DD119" s="30">
        <v>25214700</v>
      </c>
      <c r="DE119" s="30">
        <v>0</v>
      </c>
      <c r="DF119" s="30">
        <v>18012027</v>
      </c>
      <c r="DG119" s="30">
        <v>13068566</v>
      </c>
      <c r="DH119" s="30">
        <v>0</v>
      </c>
      <c r="DI119" s="30">
        <v>1523092</v>
      </c>
      <c r="DJ119" s="30">
        <v>0</v>
      </c>
      <c r="DK119" s="30">
        <v>1523092</v>
      </c>
      <c r="DL119" s="30">
        <v>0</v>
      </c>
      <c r="DM119" s="30">
        <v>735095234</v>
      </c>
      <c r="DN119" s="30">
        <v>102356700</v>
      </c>
      <c r="DO119" s="30">
        <v>8125600</v>
      </c>
      <c r="DP119" s="30">
        <v>546700</v>
      </c>
      <c r="DQ119" s="30">
        <v>7578900</v>
      </c>
      <c r="DR119" s="30">
        <v>604553334</v>
      </c>
      <c r="DS119" s="30">
        <v>39944800</v>
      </c>
      <c r="DT119" s="30">
        <v>37483600</v>
      </c>
      <c r="DU119" s="30">
        <v>2368800</v>
      </c>
      <c r="DV119" s="30">
        <v>92400</v>
      </c>
      <c r="DW119" s="30">
        <v>13927200</v>
      </c>
      <c r="DX119" s="30">
        <v>3351200</v>
      </c>
      <c r="DY119" s="30">
        <v>0</v>
      </c>
      <c r="DZ119" s="30">
        <v>0</v>
      </c>
      <c r="EA119" s="30">
        <v>10576000</v>
      </c>
      <c r="EB119" s="30">
        <v>0</v>
      </c>
      <c r="EC119" s="30">
        <v>13194230</v>
      </c>
      <c r="ED119" s="30">
        <v>45200</v>
      </c>
      <c r="EE119" s="30">
        <v>13142700</v>
      </c>
      <c r="EF119" s="30">
        <v>6330</v>
      </c>
      <c r="EG119" s="30">
        <v>42210700</v>
      </c>
      <c r="EH119" s="30">
        <v>41454000</v>
      </c>
      <c r="EI119" s="30">
        <v>723800</v>
      </c>
      <c r="EJ119" s="30">
        <v>32900</v>
      </c>
      <c r="EK119" s="30">
        <v>98009100</v>
      </c>
      <c r="EL119" s="30">
        <v>98700</v>
      </c>
      <c r="EM119" s="30">
        <v>1513400</v>
      </c>
      <c r="EN119" s="30">
        <v>59581900</v>
      </c>
      <c r="EO119" s="30">
        <v>4441500</v>
      </c>
      <c r="EP119" s="30">
        <v>394800</v>
      </c>
      <c r="EQ119" s="30">
        <v>0</v>
      </c>
      <c r="ER119" s="30">
        <v>98700</v>
      </c>
      <c r="ES119" s="30">
        <v>3125500</v>
      </c>
      <c r="ET119" s="30">
        <v>822500</v>
      </c>
      <c r="EU119" s="30">
        <v>5922000</v>
      </c>
      <c r="EV119" s="30">
        <v>5217000</v>
      </c>
      <c r="EW119" s="30">
        <v>57969800</v>
      </c>
      <c r="EX119" s="30">
        <v>0</v>
      </c>
      <c r="EY119" s="30">
        <v>1480500</v>
      </c>
      <c r="EZ119" s="30">
        <v>49843500</v>
      </c>
      <c r="FA119" s="30">
        <v>6645800</v>
      </c>
      <c r="FB119" s="30">
        <v>0</v>
      </c>
      <c r="FC119" s="30">
        <v>229600</v>
      </c>
      <c r="FD119" s="30">
        <v>0</v>
      </c>
      <c r="FE119" s="30">
        <v>0</v>
      </c>
      <c r="FF119" s="30">
        <v>262293404</v>
      </c>
      <c r="FG119" s="30">
        <v>20059600</v>
      </c>
      <c r="FH119" s="30">
        <v>1250200</v>
      </c>
      <c r="FI119" s="30">
        <v>0</v>
      </c>
      <c r="FJ119" s="30">
        <v>14861400</v>
      </c>
      <c r="FK119" s="30">
        <v>3320100</v>
      </c>
      <c r="FL119" s="30">
        <v>0</v>
      </c>
      <c r="FM119" s="30">
        <v>0</v>
      </c>
      <c r="FN119" s="30">
        <v>0</v>
      </c>
      <c r="FO119" s="30">
        <v>11541300</v>
      </c>
      <c r="FP119" s="30">
        <v>3948000</v>
      </c>
      <c r="FQ119" s="30">
        <v>0</v>
      </c>
      <c r="FR119" s="30">
        <v>513912001</v>
      </c>
      <c r="FS119" s="30">
        <v>375903493</v>
      </c>
      <c r="FT119" s="30">
        <v>336800</v>
      </c>
      <c r="FU119" s="30">
        <v>151646584</v>
      </c>
      <c r="FV119" s="30">
        <v>66743600</v>
      </c>
      <c r="FW119" s="30">
        <v>58366000</v>
      </c>
      <c r="FX119" s="30">
        <v>8377600</v>
      </c>
      <c r="FY119" s="30">
        <v>0</v>
      </c>
      <c r="FZ119" s="30">
        <v>526400</v>
      </c>
      <c r="GA119" s="30">
        <v>150285809</v>
      </c>
      <c r="GB119" s="30">
        <v>6364300</v>
      </c>
      <c r="GC119" s="30">
        <v>4509371</v>
      </c>
      <c r="GD119" s="30">
        <v>0</v>
      </c>
      <c r="GE119" s="30">
        <v>4509371</v>
      </c>
      <c r="GF119" s="30">
        <v>0</v>
      </c>
      <c r="GG119" s="30">
        <v>0</v>
      </c>
      <c r="GH119" s="30">
        <v>883000</v>
      </c>
      <c r="GI119" s="30">
        <v>68624419</v>
      </c>
      <c r="GJ119" s="30">
        <v>68624419</v>
      </c>
      <c r="GK119" s="30">
        <v>0</v>
      </c>
      <c r="GL119" s="30">
        <v>63991718</v>
      </c>
      <c r="GM119" s="30">
        <v>11675168</v>
      </c>
      <c r="GN119" s="30">
        <v>1859000</v>
      </c>
      <c r="GO119" s="30">
        <v>0</v>
      </c>
      <c r="GP119" s="30">
        <v>0</v>
      </c>
      <c r="GQ119" s="30">
        <v>35360670</v>
      </c>
      <c r="GR119" s="30">
        <v>80684</v>
      </c>
      <c r="GS119" s="30">
        <v>0</v>
      </c>
      <c r="GT119" s="30">
        <v>15016196</v>
      </c>
      <c r="GU119" s="30">
        <v>580326605</v>
      </c>
      <c r="GV119" s="30">
        <v>0</v>
      </c>
      <c r="GW119" s="30">
        <v>0</v>
      </c>
      <c r="GX119" s="30">
        <v>0</v>
      </c>
      <c r="GY119" s="30">
        <v>0</v>
      </c>
      <c r="GZ119" s="30">
        <v>577021175</v>
      </c>
      <c r="HA119" s="30">
        <v>0</v>
      </c>
      <c r="HB119" s="30">
        <v>0</v>
      </c>
      <c r="HC119" s="30">
        <v>0</v>
      </c>
      <c r="HD119" s="30">
        <v>0</v>
      </c>
      <c r="HE119" s="30">
        <v>3305430</v>
      </c>
      <c r="HF119" s="30">
        <v>0</v>
      </c>
      <c r="HG119" s="30">
        <v>0</v>
      </c>
      <c r="HH119" s="30">
        <f t="shared" si="34"/>
        <v>455179975</v>
      </c>
      <c r="HI119" s="30">
        <f t="shared" si="35"/>
        <v>121841200</v>
      </c>
      <c r="HJ119" s="30">
        <v>455179975</v>
      </c>
      <c r="HK119" s="30">
        <v>121841200</v>
      </c>
      <c r="HL119" s="30">
        <v>0</v>
      </c>
      <c r="HM119" s="30">
        <v>0</v>
      </c>
      <c r="HN119" s="30">
        <v>0</v>
      </c>
      <c r="HO119" s="30">
        <v>0</v>
      </c>
      <c r="HP119" s="30">
        <v>36532650</v>
      </c>
      <c r="HQ119" s="30">
        <v>7839643</v>
      </c>
      <c r="HR119" s="30">
        <v>7580962</v>
      </c>
      <c r="HS119" s="30">
        <v>21112045</v>
      </c>
      <c r="HT119" s="30">
        <v>0</v>
      </c>
      <c r="HU119" s="30">
        <v>0</v>
      </c>
      <c r="HV119" s="30">
        <v>0</v>
      </c>
      <c r="HW119" s="30">
        <v>0</v>
      </c>
      <c r="HX119" s="30">
        <f t="shared" si="36"/>
        <v>455179975</v>
      </c>
      <c r="HY119" s="30">
        <f t="shared" si="37"/>
        <v>121841200</v>
      </c>
      <c r="HZ119" s="30">
        <v>62703114524</v>
      </c>
      <c r="IA119" s="30">
        <v>60321664694</v>
      </c>
      <c r="IB119" s="30">
        <v>58011771592</v>
      </c>
      <c r="IC119" s="30">
        <v>0</v>
      </c>
      <c r="ID119" s="30">
        <v>0</v>
      </c>
      <c r="IE119" s="30">
        <v>0</v>
      </c>
      <c r="IF119" s="30">
        <v>0</v>
      </c>
      <c r="IG119" s="30">
        <v>44529259929</v>
      </c>
      <c r="IH119" s="30">
        <v>43019905892</v>
      </c>
      <c r="II119" s="30">
        <v>0</v>
      </c>
      <c r="IJ119" s="30">
        <v>1509354037</v>
      </c>
      <c r="IK119" s="30">
        <v>0</v>
      </c>
      <c r="IL119" s="30">
        <v>4081991085</v>
      </c>
      <c r="IM119" s="30">
        <v>1895420943</v>
      </c>
      <c r="IN119" s="30">
        <v>362843652</v>
      </c>
      <c r="IO119" s="30">
        <v>272132739</v>
      </c>
      <c r="IP119" s="30">
        <v>3447014694</v>
      </c>
      <c r="IQ119" s="30">
        <v>0</v>
      </c>
      <c r="IR119" s="30">
        <v>0</v>
      </c>
      <c r="IS119" s="30">
        <v>0</v>
      </c>
      <c r="IT119" s="30">
        <v>0</v>
      </c>
      <c r="IU119" s="30">
        <v>0</v>
      </c>
      <c r="IV119" s="30">
        <v>235887603</v>
      </c>
      <c r="IW119" s="30">
        <v>0</v>
      </c>
      <c r="IX119" s="30">
        <v>0</v>
      </c>
      <c r="IY119" s="30">
        <v>0</v>
      </c>
      <c r="IZ119" s="30">
        <v>0</v>
      </c>
      <c r="JA119" s="30">
        <v>0</v>
      </c>
      <c r="JB119" s="30">
        <v>7245222432</v>
      </c>
      <c r="JC119" s="30">
        <v>0</v>
      </c>
      <c r="JD119" s="30">
        <v>0</v>
      </c>
      <c r="JE119" s="30">
        <v>0</v>
      </c>
      <c r="JF119" s="30">
        <v>0</v>
      </c>
      <c r="JG119" s="30">
        <v>0</v>
      </c>
      <c r="JH119" s="30">
        <v>0</v>
      </c>
      <c r="JI119" s="30">
        <v>0</v>
      </c>
      <c r="JJ119" s="30">
        <v>23989600</v>
      </c>
      <c r="JK119" s="30">
        <v>23989600</v>
      </c>
      <c r="JL119" s="30"/>
      <c r="JM119" s="30">
        <v>2309893102</v>
      </c>
      <c r="JN119" s="30">
        <v>0</v>
      </c>
      <c r="JO119" s="30">
        <v>2309893102</v>
      </c>
      <c r="JP119" s="30">
        <v>2988476</v>
      </c>
      <c r="JQ119" s="30">
        <v>0</v>
      </c>
      <c r="JR119" s="30">
        <v>0</v>
      </c>
      <c r="JS119" s="30">
        <v>0</v>
      </c>
      <c r="JT119" s="30">
        <v>0</v>
      </c>
      <c r="JU119" s="30">
        <v>0</v>
      </c>
      <c r="JV119" s="30">
        <v>0</v>
      </c>
      <c r="JW119" s="30">
        <v>0</v>
      </c>
      <c r="JX119" s="30">
        <v>0</v>
      </c>
      <c r="JY119" s="30">
        <v>0</v>
      </c>
      <c r="JZ119" s="30">
        <v>0</v>
      </c>
      <c r="KA119" s="30">
        <v>0</v>
      </c>
      <c r="KB119" s="30">
        <v>0</v>
      </c>
      <c r="KC119" s="30">
        <v>0</v>
      </c>
      <c r="KD119" s="30">
        <v>0</v>
      </c>
      <c r="KE119" s="30">
        <v>0</v>
      </c>
      <c r="KF119" s="30">
        <v>0</v>
      </c>
      <c r="KG119" s="30">
        <v>0</v>
      </c>
      <c r="KH119" s="30">
        <v>0</v>
      </c>
      <c r="KI119" s="30">
        <v>0</v>
      </c>
      <c r="KJ119" s="30">
        <v>0</v>
      </c>
      <c r="KK119" s="30">
        <v>0</v>
      </c>
      <c r="KL119" s="30">
        <v>0</v>
      </c>
      <c r="KM119" s="30">
        <v>2378461354</v>
      </c>
      <c r="KN119" s="30">
        <v>1288110040</v>
      </c>
      <c r="KO119" s="30">
        <v>32205306</v>
      </c>
      <c r="KP119" s="30">
        <v>2655840</v>
      </c>
      <c r="KQ119" s="30">
        <v>0</v>
      </c>
      <c r="KR119" s="30">
        <v>0</v>
      </c>
      <c r="KS119" s="30">
        <v>1907066</v>
      </c>
      <c r="KT119" s="30">
        <v>3608316</v>
      </c>
      <c r="KU119" s="30">
        <v>0</v>
      </c>
      <c r="KV119" s="30">
        <v>71687680</v>
      </c>
      <c r="KW119" s="30">
        <v>0</v>
      </c>
      <c r="KX119" s="30">
        <v>564218</v>
      </c>
      <c r="KY119" s="30">
        <v>4219284</v>
      </c>
      <c r="KZ119" s="30">
        <v>6419784</v>
      </c>
      <c r="LA119" s="30">
        <v>10036364</v>
      </c>
      <c r="LB119" s="30">
        <v>2992715</v>
      </c>
      <c r="LC119" s="30">
        <v>5032194</v>
      </c>
      <c r="LD119" s="30">
        <v>361786761</v>
      </c>
      <c r="LE119" s="30">
        <v>90956</v>
      </c>
      <c r="LF119" s="30">
        <v>4473680</v>
      </c>
      <c r="LG119" s="30">
        <v>0</v>
      </c>
      <c r="LH119" s="30">
        <v>4780027</v>
      </c>
      <c r="LI119" s="30">
        <v>17841202</v>
      </c>
      <c r="LJ119" s="30">
        <v>0</v>
      </c>
      <c r="LK119" s="30">
        <v>6579</v>
      </c>
      <c r="LL119" s="30">
        <v>0</v>
      </c>
      <c r="LM119" s="30">
        <v>1294366</v>
      </c>
      <c r="LN119" s="30">
        <v>20068235</v>
      </c>
      <c r="LO119" s="30">
        <v>40339818</v>
      </c>
      <c r="LP119" s="30">
        <v>1581685</v>
      </c>
      <c r="LQ119" s="30">
        <v>106790917</v>
      </c>
      <c r="LR119" s="30">
        <v>953291</v>
      </c>
      <c r="LS119" s="30">
        <v>111431370</v>
      </c>
      <c r="LT119" s="30">
        <v>0</v>
      </c>
      <c r="LU119" s="30">
        <v>162028569</v>
      </c>
      <c r="LV119" s="30">
        <v>292784</v>
      </c>
      <c r="LW119" s="30">
        <v>4719892</v>
      </c>
      <c r="LX119" s="30">
        <v>1153006</v>
      </c>
      <c r="LY119" s="30">
        <v>0</v>
      </c>
      <c r="LZ119" s="30">
        <v>22319658</v>
      </c>
      <c r="MA119" s="30">
        <v>0</v>
      </c>
      <c r="MB119" s="30">
        <v>30271240</v>
      </c>
      <c r="MC119" s="30">
        <v>0</v>
      </c>
      <c r="MD119" s="30">
        <v>0</v>
      </c>
      <c r="ME119" s="30">
        <v>51375437</v>
      </c>
      <c r="MF119" s="30">
        <v>0</v>
      </c>
      <c r="MG119" s="30">
        <v>0</v>
      </c>
      <c r="MH119" s="30">
        <v>0</v>
      </c>
      <c r="MI119" s="30">
        <v>0</v>
      </c>
      <c r="MJ119" s="30">
        <v>5423074</v>
      </c>
      <c r="MK119" s="30">
        <v>0</v>
      </c>
      <c r="ML119" s="30">
        <v>0</v>
      </c>
      <c r="MM119" s="30">
        <v>0</v>
      </c>
      <c r="MN119" s="30">
        <v>0</v>
      </c>
      <c r="MO119" s="30">
        <v>0</v>
      </c>
      <c r="MP119" s="30">
        <v>0</v>
      </c>
      <c r="MQ119" s="30">
        <v>248637974</v>
      </c>
      <c r="MR119" s="30">
        <v>0</v>
      </c>
      <c r="MS119" s="30">
        <v>30269769233</v>
      </c>
      <c r="MT119" s="30">
        <v>29031472893</v>
      </c>
      <c r="MU119" s="30">
        <v>28918011877</v>
      </c>
      <c r="MV119" s="30">
        <v>8974291382</v>
      </c>
      <c r="MW119" s="30">
        <v>0</v>
      </c>
      <c r="MX119" s="30">
        <v>0</v>
      </c>
      <c r="MY119" s="30">
        <v>0</v>
      </c>
      <c r="MZ119" s="30">
        <v>12159201594</v>
      </c>
      <c r="NA119" s="30">
        <v>0</v>
      </c>
      <c r="NB119" s="30">
        <v>0</v>
      </c>
      <c r="NC119" s="30">
        <v>0</v>
      </c>
      <c r="ND119" s="30">
        <v>12159201594</v>
      </c>
      <c r="NE119" s="30">
        <v>12159201594</v>
      </c>
      <c r="NF119" s="30">
        <v>0</v>
      </c>
      <c r="NG119" s="30">
        <v>2313009828</v>
      </c>
      <c r="NH119" s="30">
        <v>5471509073</v>
      </c>
      <c r="NI119" s="30">
        <v>0</v>
      </c>
      <c r="NJ119" s="30">
        <v>0</v>
      </c>
      <c r="NK119" s="30">
        <v>0</v>
      </c>
      <c r="NL119" s="30">
        <v>0</v>
      </c>
      <c r="NM119" s="30">
        <v>113461016</v>
      </c>
      <c r="NN119" s="30">
        <v>0</v>
      </c>
      <c r="NO119" s="30">
        <v>0</v>
      </c>
      <c r="NP119" s="30">
        <v>0</v>
      </c>
      <c r="NQ119" s="30">
        <v>0</v>
      </c>
      <c r="NR119" s="30">
        <v>0</v>
      </c>
      <c r="NS119" s="30">
        <v>0</v>
      </c>
      <c r="NT119" s="30">
        <v>113461016</v>
      </c>
      <c r="NU119" s="30">
        <v>113461016</v>
      </c>
      <c r="NV119" s="30">
        <v>0</v>
      </c>
      <c r="NW119" s="30">
        <v>0</v>
      </c>
      <c r="NX119" s="30">
        <v>0</v>
      </c>
      <c r="NY119" s="30">
        <v>0</v>
      </c>
      <c r="NZ119" s="30">
        <v>0</v>
      </c>
      <c r="OA119" s="30">
        <v>2677501</v>
      </c>
      <c r="OB119" s="30">
        <v>15423</v>
      </c>
      <c r="OC119" s="30">
        <v>15423</v>
      </c>
      <c r="OD119" s="30">
        <v>0</v>
      </c>
      <c r="OE119" s="30">
        <v>15423</v>
      </c>
      <c r="OF119" s="30">
        <v>0</v>
      </c>
      <c r="OG119" s="30">
        <v>0</v>
      </c>
      <c r="OH119" s="30">
        <v>0</v>
      </c>
      <c r="OI119" s="30">
        <v>0</v>
      </c>
      <c r="OJ119" s="30">
        <v>2662078</v>
      </c>
      <c r="OK119" s="30">
        <v>0</v>
      </c>
      <c r="OL119" s="30">
        <v>0</v>
      </c>
      <c r="OM119" s="30">
        <v>0</v>
      </c>
      <c r="ON119" s="30">
        <v>0</v>
      </c>
      <c r="OO119" s="30">
        <v>2662078</v>
      </c>
      <c r="OP119" s="30">
        <v>2662078</v>
      </c>
      <c r="OQ119" s="30">
        <v>0</v>
      </c>
      <c r="OR119" s="30">
        <v>0</v>
      </c>
      <c r="OS119" s="30">
        <v>1215900156</v>
      </c>
      <c r="OT119" s="30">
        <v>1170915352</v>
      </c>
      <c r="OU119" s="30">
        <v>1170915352</v>
      </c>
      <c r="OV119" s="30">
        <v>0</v>
      </c>
      <c r="OW119" s="30">
        <v>1170915352</v>
      </c>
      <c r="OX119" s="30">
        <v>0</v>
      </c>
      <c r="OY119" s="30">
        <v>0</v>
      </c>
      <c r="OZ119" s="30">
        <v>44984804</v>
      </c>
      <c r="PA119" s="30">
        <v>0</v>
      </c>
      <c r="PB119" s="30">
        <v>0</v>
      </c>
      <c r="PC119" s="30">
        <v>0</v>
      </c>
      <c r="PD119" s="30">
        <v>0</v>
      </c>
      <c r="PE119" s="30">
        <v>0</v>
      </c>
      <c r="PF119" s="30">
        <v>0</v>
      </c>
      <c r="PG119" s="30">
        <v>0</v>
      </c>
      <c r="PH119" s="30">
        <v>0</v>
      </c>
      <c r="PI119" s="30">
        <v>0</v>
      </c>
      <c r="PJ119" s="30">
        <v>0</v>
      </c>
      <c r="PK119" s="30">
        <v>0</v>
      </c>
      <c r="PL119" s="30">
        <v>0</v>
      </c>
      <c r="PM119" s="30">
        <v>44984804</v>
      </c>
      <c r="PN119" s="30">
        <v>44984804</v>
      </c>
      <c r="PO119" s="30">
        <v>0</v>
      </c>
      <c r="PP119" s="30">
        <v>0</v>
      </c>
      <c r="PQ119" s="30">
        <v>0</v>
      </c>
      <c r="PR119" s="30">
        <v>0</v>
      </c>
      <c r="PS119" s="30">
        <v>0</v>
      </c>
      <c r="PT119" s="30">
        <f t="shared" si="41"/>
        <v>19718683</v>
      </c>
      <c r="PU119" s="30">
        <v>19718683</v>
      </c>
      <c r="PV119" s="30">
        <v>0</v>
      </c>
      <c r="PW119" s="30">
        <v>0</v>
      </c>
      <c r="PX119" s="30">
        <v>0</v>
      </c>
      <c r="PY119" s="30">
        <v>0</v>
      </c>
      <c r="PZ119" s="30">
        <v>0</v>
      </c>
      <c r="QA119" s="30">
        <v>0</v>
      </c>
      <c r="QB119" s="30">
        <v>0</v>
      </c>
      <c r="QC119" s="30">
        <v>0</v>
      </c>
      <c r="QD119" s="30">
        <v>0</v>
      </c>
      <c r="QE119" s="30">
        <v>0</v>
      </c>
      <c r="QF119" s="30">
        <v>0</v>
      </c>
      <c r="QG119" s="30">
        <v>0</v>
      </c>
      <c r="QH119" s="30">
        <v>0</v>
      </c>
      <c r="QI119" s="30">
        <v>0</v>
      </c>
      <c r="QJ119" s="30">
        <v>0</v>
      </c>
      <c r="QK119" s="30">
        <v>0</v>
      </c>
      <c r="QL119" s="30">
        <v>0</v>
      </c>
      <c r="QM119" s="30">
        <v>0</v>
      </c>
      <c r="QN119" s="30">
        <v>0</v>
      </c>
      <c r="QO119" s="30">
        <v>681401615363</v>
      </c>
      <c r="QP119" s="30">
        <v>1837426413</v>
      </c>
      <c r="QQ119" s="30">
        <v>489468005</v>
      </c>
      <c r="QR119" s="30">
        <v>285094753</v>
      </c>
      <c r="QS119" s="30">
        <v>204373252</v>
      </c>
      <c r="QT119" s="30">
        <v>0</v>
      </c>
      <c r="QU119" s="30">
        <v>0</v>
      </c>
      <c r="QV119" s="30">
        <v>0</v>
      </c>
      <c r="QW119" s="30">
        <v>1133109744</v>
      </c>
      <c r="QX119" s="30">
        <v>1133109744</v>
      </c>
      <c r="QY119" s="30">
        <v>0</v>
      </c>
      <c r="QZ119" s="30">
        <v>214848664</v>
      </c>
      <c r="RA119" s="30">
        <v>0</v>
      </c>
      <c r="RB119" s="30">
        <v>0</v>
      </c>
      <c r="RC119" s="30">
        <v>0</v>
      </c>
      <c r="RD119" s="30">
        <v>0</v>
      </c>
      <c r="RE119" s="30">
        <v>0</v>
      </c>
      <c r="RF119" s="30">
        <v>0</v>
      </c>
      <c r="RG119" s="30">
        <v>0</v>
      </c>
      <c r="RH119" s="30">
        <v>0</v>
      </c>
      <c r="RI119" s="30">
        <v>679564188950</v>
      </c>
      <c r="RJ119" s="30">
        <v>6676392631</v>
      </c>
      <c r="RK119" s="30">
        <v>6676392631</v>
      </c>
      <c r="RL119" s="30">
        <v>4306397903</v>
      </c>
      <c r="RM119" s="30">
        <v>355842944</v>
      </c>
      <c r="RN119" s="30">
        <v>121652652</v>
      </c>
      <c r="RO119" s="30">
        <v>3410843</v>
      </c>
      <c r="RP119" s="30">
        <v>0</v>
      </c>
      <c r="RQ119" s="30">
        <v>0</v>
      </c>
      <c r="RR119" s="30">
        <v>0</v>
      </c>
      <c r="RS119" s="30">
        <v>0</v>
      </c>
      <c r="RT119" s="30">
        <v>0</v>
      </c>
      <c r="RU119" s="30">
        <v>0</v>
      </c>
      <c r="RV119" s="30">
        <v>3515198</v>
      </c>
      <c r="RW119" s="30">
        <v>160399</v>
      </c>
      <c r="RX119" s="30">
        <v>0</v>
      </c>
      <c r="RY119" s="30">
        <v>1370130</v>
      </c>
      <c r="RZ119" s="30">
        <v>0</v>
      </c>
      <c r="SA119" s="30">
        <v>0</v>
      </c>
      <c r="SB119" s="30">
        <v>0</v>
      </c>
      <c r="SC119" s="30">
        <v>0</v>
      </c>
      <c r="SD119" s="30">
        <v>0</v>
      </c>
      <c r="SE119" s="30">
        <v>0</v>
      </c>
      <c r="SF119" s="30">
        <v>0</v>
      </c>
      <c r="SG119" s="30">
        <v>0</v>
      </c>
      <c r="SH119" s="30">
        <v>16862625</v>
      </c>
      <c r="SI119" s="30">
        <v>0</v>
      </c>
      <c r="SJ119" s="30">
        <v>0</v>
      </c>
      <c r="SK119" s="30">
        <v>921938494</v>
      </c>
      <c r="SL119" s="30">
        <v>921938494</v>
      </c>
      <c r="SM119" s="30">
        <v>0</v>
      </c>
      <c r="SN119" s="30">
        <v>256798659</v>
      </c>
      <c r="SO119" s="30">
        <v>0</v>
      </c>
      <c r="SP119" s="30">
        <v>0</v>
      </c>
      <c r="SQ119" s="30">
        <v>0</v>
      </c>
      <c r="SR119" s="30">
        <v>33825448</v>
      </c>
      <c r="SS119" s="30">
        <v>5226</v>
      </c>
      <c r="ST119" s="30">
        <v>0</v>
      </c>
      <c r="SU119" s="30">
        <v>0</v>
      </c>
      <c r="SV119" s="30">
        <v>0</v>
      </c>
      <c r="SW119" s="30">
        <v>0</v>
      </c>
      <c r="SX119" s="30">
        <v>0</v>
      </c>
      <c r="SY119" s="30">
        <v>0</v>
      </c>
      <c r="SZ119" s="30">
        <v>0</v>
      </c>
      <c r="TA119" s="30">
        <v>654612110</v>
      </c>
      <c r="TB119" s="30">
        <v>0</v>
      </c>
      <c r="TC119" s="30">
        <v>0</v>
      </c>
      <c r="TD119" s="30">
        <v>0</v>
      </c>
      <c r="TE119" s="30">
        <v>0</v>
      </c>
      <c r="TF119" s="30">
        <v>0</v>
      </c>
      <c r="TG119" s="30">
        <v>0</v>
      </c>
      <c r="TH119" s="30">
        <v>0</v>
      </c>
      <c r="TI119" s="30">
        <f t="shared" ref="TI119:TI125" si="44">SUM(RM119:RO119)</f>
        <v>480906439</v>
      </c>
      <c r="TJ119" s="30">
        <f t="shared" ref="TJ119:TJ124" si="45">TL119+TR119+TS119+TT119</f>
        <v>158553999134</v>
      </c>
      <c r="TK119" s="30">
        <v>158553999134</v>
      </c>
      <c r="TL119" s="30">
        <v>158553999134</v>
      </c>
      <c r="TM119" s="30">
        <v>0</v>
      </c>
      <c r="TN119" s="30">
        <v>0</v>
      </c>
      <c r="TO119" s="30">
        <v>0</v>
      </c>
      <c r="TP119" s="30">
        <v>0</v>
      </c>
      <c r="TQ119" s="30">
        <v>0</v>
      </c>
      <c r="TR119" s="30">
        <v>0</v>
      </c>
      <c r="TS119" s="30">
        <v>0</v>
      </c>
      <c r="TT119" s="30">
        <v>0</v>
      </c>
      <c r="TU119" s="30">
        <v>514333797185</v>
      </c>
      <c r="TV119" s="30">
        <v>0</v>
      </c>
      <c r="TW119" s="30">
        <v>45628935</v>
      </c>
      <c r="TX119" s="30">
        <v>0</v>
      </c>
      <c r="TY119" s="30">
        <v>0</v>
      </c>
      <c r="TZ119" s="30">
        <v>0</v>
      </c>
      <c r="UA119" s="30">
        <v>0</v>
      </c>
      <c r="UB119" s="30">
        <v>514288168250</v>
      </c>
      <c r="UC119" s="30">
        <v>500000000000</v>
      </c>
      <c r="UD119" s="30">
        <v>14288168250</v>
      </c>
      <c r="UE119" s="30">
        <v>0</v>
      </c>
      <c r="UF119" s="30">
        <v>0</v>
      </c>
      <c r="UG119" s="30">
        <v>877511057598</v>
      </c>
      <c r="UH119" s="1">
        <v>4239460643296</v>
      </c>
      <c r="UI119" s="1">
        <f>UH119-SUM($UG$112:UG119)</f>
        <v>0</v>
      </c>
    </row>
    <row r="120" spans="2:555">
      <c r="B120" s="58">
        <v>41883</v>
      </c>
      <c r="C120" s="30">
        <v>194020442881.78003</v>
      </c>
      <c r="D120" s="30">
        <v>77674246585.780029</v>
      </c>
      <c r="E120" s="30">
        <v>62619449782.780029</v>
      </c>
      <c r="F120" s="30">
        <v>2598120</v>
      </c>
      <c r="G120" s="30">
        <v>1580280</v>
      </c>
      <c r="H120" s="30">
        <v>20282394540.779907</v>
      </c>
      <c r="I120" s="30">
        <v>17558468953.909058</v>
      </c>
      <c r="J120" s="30">
        <v>2521101641.4608994</v>
      </c>
      <c r="K120" s="30">
        <v>202823945.40999985</v>
      </c>
      <c r="L120" s="30">
        <v>4225672215</v>
      </c>
      <c r="M120" s="30">
        <v>32210279956</v>
      </c>
      <c r="N120" s="30">
        <v>31888177156.679993</v>
      </c>
      <c r="O120" s="30">
        <v>322102799.32000017</v>
      </c>
      <c r="P120" s="30">
        <v>518690133</v>
      </c>
      <c r="Q120" s="30">
        <v>3189301128</v>
      </c>
      <c r="R120" s="30">
        <v>2188933410</v>
      </c>
      <c r="S120" s="30">
        <v>15054796803</v>
      </c>
      <c r="T120" s="30">
        <v>3627746000</v>
      </c>
      <c r="U120" s="30">
        <v>4267935000</v>
      </c>
      <c r="V120" s="30">
        <v>7895681000</v>
      </c>
      <c r="W120" s="30">
        <v>98561505</v>
      </c>
      <c r="X120" s="30">
        <v>2261113292</v>
      </c>
      <c r="Y120" s="30">
        <v>128076000</v>
      </c>
      <c r="Z120" s="30">
        <v>12807600</v>
      </c>
      <c r="AA120" s="30">
        <v>115268400</v>
      </c>
      <c r="AB120" s="30">
        <v>153216009</v>
      </c>
      <c r="AC120" s="30">
        <v>10016780</v>
      </c>
      <c r="AD120" s="30">
        <v>3684261301</v>
      </c>
      <c r="AE120" s="30">
        <v>823870916</v>
      </c>
      <c r="AF120" s="30">
        <v>607342202</v>
      </c>
      <c r="AG120" s="30">
        <v>216528714</v>
      </c>
      <c r="AH120" s="30">
        <v>0</v>
      </c>
      <c r="AI120" s="30">
        <v>116346196296</v>
      </c>
      <c r="AJ120" s="30">
        <v>877946138</v>
      </c>
      <c r="AK120" s="30">
        <v>274832309</v>
      </c>
      <c r="AL120" s="30">
        <v>1270713</v>
      </c>
      <c r="AM120" s="30">
        <v>459487500</v>
      </c>
      <c r="AN120" s="30">
        <v>142355616</v>
      </c>
      <c r="AO120" s="30">
        <v>-1332191751</v>
      </c>
      <c r="AP120" s="30">
        <v>-1377931082</v>
      </c>
      <c r="AQ120" s="30">
        <v>224839</v>
      </c>
      <c r="AR120" s="30">
        <v>26075590</v>
      </c>
      <c r="AS120" s="30">
        <v>86510</v>
      </c>
      <c r="AT120" s="30">
        <v>17807392</v>
      </c>
      <c r="AU120" s="30">
        <v>1545000</v>
      </c>
      <c r="AV120" s="30">
        <v>0</v>
      </c>
      <c r="AW120" s="30">
        <v>0</v>
      </c>
      <c r="AX120" s="30">
        <v>0</v>
      </c>
      <c r="AY120" s="30">
        <v>0</v>
      </c>
      <c r="AZ120" s="30">
        <v>0</v>
      </c>
      <c r="BA120" s="30">
        <v>0</v>
      </c>
      <c r="BB120" s="30">
        <v>0</v>
      </c>
      <c r="BC120" s="30">
        <v>0</v>
      </c>
      <c r="BD120" s="30">
        <v>6109372791</v>
      </c>
      <c r="BE120" s="30">
        <v>1441067</v>
      </c>
      <c r="BF120" s="30">
        <v>3827739937</v>
      </c>
      <c r="BG120" s="30">
        <v>1005043279</v>
      </c>
      <c r="BH120" s="30">
        <v>251343</v>
      </c>
      <c r="BI120" s="30">
        <v>143044</v>
      </c>
      <c r="BJ120" s="30">
        <v>0</v>
      </c>
      <c r="BK120" s="30">
        <v>46603964</v>
      </c>
      <c r="BL120" s="30">
        <v>5520422</v>
      </c>
      <c r="BM120" s="30">
        <v>37502</v>
      </c>
      <c r="BN120" s="30">
        <v>17541075</v>
      </c>
      <c r="BO120" s="30">
        <v>5769474</v>
      </c>
      <c r="BP120" s="30">
        <v>0</v>
      </c>
      <c r="BQ120" s="30">
        <v>0</v>
      </c>
      <c r="BR120" s="30">
        <v>307950647</v>
      </c>
      <c r="BS120" s="30">
        <v>891331037</v>
      </c>
      <c r="BT120" s="30">
        <v>217444950</v>
      </c>
      <c r="BU120" s="30">
        <v>3576851</v>
      </c>
      <c r="BV120" s="30">
        <v>0</v>
      </c>
      <c r="BW120" s="30">
        <v>403986</v>
      </c>
      <c r="BX120" s="30">
        <v>0</v>
      </c>
      <c r="BY120" s="30">
        <v>213373113</v>
      </c>
      <c r="BZ120" s="30">
        <v>91000</v>
      </c>
      <c r="CA120" s="30">
        <v>0</v>
      </c>
      <c r="CB120" s="30">
        <v>0</v>
      </c>
      <c r="CC120" s="30">
        <v>5810368213</v>
      </c>
      <c r="CD120" s="30">
        <v>0</v>
      </c>
      <c r="CE120" s="30">
        <v>5144841952</v>
      </c>
      <c r="CF120" s="30">
        <v>222129591</v>
      </c>
      <c r="CG120" s="30">
        <v>2359845708</v>
      </c>
      <c r="CH120" s="30">
        <v>225638875</v>
      </c>
      <c r="CI120" s="30">
        <v>25667473</v>
      </c>
      <c r="CJ120" s="30">
        <v>2350438</v>
      </c>
      <c r="CK120" s="30">
        <v>10629552</v>
      </c>
      <c r="CL120" s="30">
        <v>3499743</v>
      </c>
      <c r="CM120" s="30">
        <v>1686591</v>
      </c>
      <c r="CN120" s="30">
        <v>621389</v>
      </c>
      <c r="CO120" s="30">
        <v>374915</v>
      </c>
      <c r="CP120" s="30">
        <v>6504845</v>
      </c>
      <c r="CQ120" s="30">
        <v>0</v>
      </c>
      <c r="CR120" s="30">
        <v>0</v>
      </c>
      <c r="CS120" s="30">
        <v>2253608312</v>
      </c>
      <c r="CT120" s="30">
        <v>695109830</v>
      </c>
      <c r="CU120" s="30">
        <v>0</v>
      </c>
      <c r="CV120" s="30">
        <v>44922040</v>
      </c>
      <c r="CW120" s="30">
        <v>15600106</v>
      </c>
      <c r="CX120" s="30">
        <v>350468</v>
      </c>
      <c r="CY120" s="30">
        <v>0</v>
      </c>
      <c r="CZ120" s="30">
        <v>1463168655</v>
      </c>
      <c r="DA120" s="30">
        <v>1309291919</v>
      </c>
      <c r="DB120" s="30">
        <v>137737384</v>
      </c>
      <c r="DC120" s="30">
        <v>0</v>
      </c>
      <c r="DD120" s="30">
        <v>16139352</v>
      </c>
      <c r="DE120" s="30">
        <v>0</v>
      </c>
      <c r="DF120" s="30">
        <v>20672625</v>
      </c>
      <c r="DG120" s="30">
        <v>13784588</v>
      </c>
      <c r="DH120" s="30">
        <v>26029951</v>
      </c>
      <c r="DI120" s="30">
        <v>4206454</v>
      </c>
      <c r="DJ120" s="30">
        <v>0</v>
      </c>
      <c r="DK120" s="30">
        <v>4206454</v>
      </c>
      <c r="DL120" s="30">
        <v>0</v>
      </c>
      <c r="DM120" s="30">
        <v>474746935</v>
      </c>
      <c r="DN120" s="30">
        <v>34653505</v>
      </c>
      <c r="DO120" s="30">
        <v>4741983</v>
      </c>
      <c r="DP120" s="30">
        <v>289473</v>
      </c>
      <c r="DQ120" s="30">
        <v>4452510</v>
      </c>
      <c r="DR120" s="30">
        <v>426280585</v>
      </c>
      <c r="DS120" s="30">
        <v>18186195</v>
      </c>
      <c r="DT120" s="30">
        <v>16845568</v>
      </c>
      <c r="DU120" s="30">
        <v>1321593</v>
      </c>
      <c r="DV120" s="30">
        <v>19034</v>
      </c>
      <c r="DW120" s="30">
        <v>10842100</v>
      </c>
      <c r="DX120" s="30">
        <v>3162400</v>
      </c>
      <c r="DY120" s="30">
        <v>451800</v>
      </c>
      <c r="DZ120" s="30">
        <v>0</v>
      </c>
      <c r="EA120" s="30">
        <v>7227900</v>
      </c>
      <c r="EB120" s="30">
        <v>0</v>
      </c>
      <c r="EC120" s="30">
        <v>5529202</v>
      </c>
      <c r="ED120" s="30">
        <v>55867</v>
      </c>
      <c r="EE120" s="30">
        <v>5469000</v>
      </c>
      <c r="EF120" s="30">
        <v>4335</v>
      </c>
      <c r="EG120" s="30">
        <v>32552905</v>
      </c>
      <c r="EH120" s="30">
        <v>32176200</v>
      </c>
      <c r="EI120" s="30">
        <v>376705</v>
      </c>
      <c r="EJ120" s="30">
        <v>0</v>
      </c>
      <c r="EK120" s="30">
        <v>51879221</v>
      </c>
      <c r="EL120" s="30">
        <v>20333</v>
      </c>
      <c r="EM120" s="30">
        <v>670963</v>
      </c>
      <c r="EN120" s="30">
        <v>29871160</v>
      </c>
      <c r="EO120" s="30">
        <v>1372982</v>
      </c>
      <c r="EP120" s="30">
        <v>203322</v>
      </c>
      <c r="EQ120" s="30">
        <v>0</v>
      </c>
      <c r="ER120" s="30">
        <v>142325</v>
      </c>
      <c r="ES120" s="30">
        <v>788152</v>
      </c>
      <c r="ET120" s="30">
        <v>239183</v>
      </c>
      <c r="EU120" s="30">
        <v>2814003</v>
      </c>
      <c r="EV120" s="30">
        <v>1164723</v>
      </c>
      <c r="EW120" s="30">
        <v>33804486</v>
      </c>
      <c r="EX120" s="30">
        <v>0</v>
      </c>
      <c r="EY120" s="30">
        <v>603320</v>
      </c>
      <c r="EZ120" s="30">
        <v>29804570</v>
      </c>
      <c r="FA120" s="30">
        <v>3396596</v>
      </c>
      <c r="FB120" s="30">
        <v>0</v>
      </c>
      <c r="FC120" s="30">
        <v>31283</v>
      </c>
      <c r="FD120" s="30">
        <v>0</v>
      </c>
      <c r="FE120" s="30">
        <v>0</v>
      </c>
      <c r="FF120" s="30">
        <v>237541029</v>
      </c>
      <c r="FG120" s="30">
        <v>9070862</v>
      </c>
      <c r="FH120" s="30">
        <v>772624</v>
      </c>
      <c r="FI120" s="30">
        <v>0</v>
      </c>
      <c r="FJ120" s="30">
        <v>6557039</v>
      </c>
      <c r="FK120" s="30">
        <v>1614833</v>
      </c>
      <c r="FL120" s="30">
        <v>0</v>
      </c>
      <c r="FM120" s="30">
        <v>0</v>
      </c>
      <c r="FN120" s="30">
        <v>0</v>
      </c>
      <c r="FO120" s="30">
        <v>4942206</v>
      </c>
      <c r="FP120" s="30">
        <v>1741199</v>
      </c>
      <c r="FQ120" s="30">
        <v>0</v>
      </c>
      <c r="FR120" s="30">
        <v>440608741</v>
      </c>
      <c r="FS120" s="30">
        <v>299424705</v>
      </c>
      <c r="FT120" s="30">
        <v>0</v>
      </c>
      <c r="FU120" s="30">
        <v>140723232</v>
      </c>
      <c r="FV120" s="30">
        <v>8288033</v>
      </c>
      <c r="FW120" s="30">
        <v>5078427</v>
      </c>
      <c r="FX120" s="30">
        <v>3209606</v>
      </c>
      <c r="FY120" s="30">
        <v>0</v>
      </c>
      <c r="FZ120" s="30">
        <v>304984</v>
      </c>
      <c r="GA120" s="30">
        <v>146823656</v>
      </c>
      <c r="GB120" s="30">
        <v>3284800</v>
      </c>
      <c r="GC120" s="30">
        <v>4231897</v>
      </c>
      <c r="GD120" s="30">
        <v>0</v>
      </c>
      <c r="GE120" s="30">
        <v>4231897</v>
      </c>
      <c r="GF120" s="30">
        <v>0</v>
      </c>
      <c r="GG120" s="30">
        <v>142281</v>
      </c>
      <c r="GH120" s="30">
        <v>871500</v>
      </c>
      <c r="GI120" s="30">
        <v>74516838</v>
      </c>
      <c r="GJ120" s="30">
        <v>74516838</v>
      </c>
      <c r="GK120" s="30">
        <v>0</v>
      </c>
      <c r="GL120" s="30">
        <v>61421520</v>
      </c>
      <c r="GM120" s="30">
        <v>6265455</v>
      </c>
      <c r="GN120" s="30">
        <v>1805000</v>
      </c>
      <c r="GO120" s="30">
        <v>0</v>
      </c>
      <c r="GP120" s="30">
        <v>0</v>
      </c>
      <c r="GQ120" s="30">
        <v>42566068</v>
      </c>
      <c r="GR120" s="30">
        <v>136812</v>
      </c>
      <c r="GS120" s="30">
        <v>0</v>
      </c>
      <c r="GT120" s="30">
        <v>10648185</v>
      </c>
      <c r="GU120" s="30">
        <v>41313637238</v>
      </c>
      <c r="GV120" s="30">
        <v>0</v>
      </c>
      <c r="GW120" s="30">
        <v>0</v>
      </c>
      <c r="GX120" s="30">
        <v>0</v>
      </c>
      <c r="GY120" s="30">
        <v>0</v>
      </c>
      <c r="GZ120" s="30">
        <v>6636316872</v>
      </c>
      <c r="HA120" s="30">
        <v>2654891</v>
      </c>
      <c r="HB120" s="30">
        <v>0</v>
      </c>
      <c r="HC120" s="30">
        <v>0</v>
      </c>
      <c r="HD120" s="30">
        <v>0</v>
      </c>
      <c r="HE120" s="30">
        <v>3192328</v>
      </c>
      <c r="HF120" s="30">
        <v>0</v>
      </c>
      <c r="HG120" s="30">
        <v>0</v>
      </c>
      <c r="HH120" s="30">
        <f t="shared" si="34"/>
        <v>6187428045</v>
      </c>
      <c r="HI120" s="30">
        <f t="shared" si="35"/>
        <v>448888827</v>
      </c>
      <c r="HJ120" s="30">
        <v>6187428045</v>
      </c>
      <c r="HK120" s="30">
        <v>448888827</v>
      </c>
      <c r="HL120" s="30">
        <v>0</v>
      </c>
      <c r="HM120" s="30">
        <v>0</v>
      </c>
      <c r="HN120" s="30">
        <v>0</v>
      </c>
      <c r="HO120" s="30">
        <v>0</v>
      </c>
      <c r="HP120" s="30">
        <v>31922042</v>
      </c>
      <c r="HQ120" s="30">
        <v>3763357</v>
      </c>
      <c r="HR120" s="30">
        <v>4636823</v>
      </c>
      <c r="HS120" s="30">
        <v>23521862</v>
      </c>
      <c r="HT120" s="30">
        <v>0</v>
      </c>
      <c r="HU120" s="30">
        <v>0</v>
      </c>
      <c r="HV120" s="30">
        <v>0</v>
      </c>
      <c r="HW120" s="30">
        <v>0</v>
      </c>
      <c r="HX120" s="30">
        <f t="shared" si="36"/>
        <v>6187428045</v>
      </c>
      <c r="HY120" s="30">
        <f t="shared" si="37"/>
        <v>448888827</v>
      </c>
      <c r="HZ120" s="30">
        <v>57160321677</v>
      </c>
      <c r="IA120" s="30">
        <v>53714610415</v>
      </c>
      <c r="IB120" s="30">
        <v>53006319995</v>
      </c>
      <c r="IC120" s="30">
        <v>0</v>
      </c>
      <c r="ID120" s="30">
        <v>0</v>
      </c>
      <c r="IE120" s="30">
        <v>0</v>
      </c>
      <c r="IF120" s="30">
        <v>0</v>
      </c>
      <c r="IG120" s="30">
        <v>44293460929</v>
      </c>
      <c r="IH120" s="30">
        <v>43019905892</v>
      </c>
      <c r="II120" s="30">
        <v>0</v>
      </c>
      <c r="IJ120" s="30">
        <v>1273555037</v>
      </c>
      <c r="IK120" s="30">
        <v>0</v>
      </c>
      <c r="IL120" s="30">
        <v>4081991085</v>
      </c>
      <c r="IM120" s="30">
        <v>1895420943</v>
      </c>
      <c r="IN120" s="30">
        <v>362843652</v>
      </c>
      <c r="IO120" s="30">
        <v>272132739</v>
      </c>
      <c r="IP120" s="30">
        <v>3447014694</v>
      </c>
      <c r="IQ120" s="30">
        <v>0</v>
      </c>
      <c r="IR120" s="30">
        <v>0</v>
      </c>
      <c r="IS120" s="30">
        <v>0</v>
      </c>
      <c r="IT120" s="30">
        <v>0</v>
      </c>
      <c r="IU120" s="30">
        <v>0</v>
      </c>
      <c r="IV120" s="30">
        <v>235887603</v>
      </c>
      <c r="IW120" s="30">
        <v>0</v>
      </c>
      <c r="IX120" s="30">
        <v>2383221002</v>
      </c>
      <c r="IY120" s="30">
        <v>0</v>
      </c>
      <c r="IZ120" s="30">
        <v>0</v>
      </c>
      <c r="JA120" s="30">
        <v>0</v>
      </c>
      <c r="JB120" s="30">
        <v>0</v>
      </c>
      <c r="JC120" s="30">
        <v>0</v>
      </c>
      <c r="JD120" s="30">
        <v>0</v>
      </c>
      <c r="JE120" s="30">
        <v>0</v>
      </c>
      <c r="JF120" s="30">
        <v>0</v>
      </c>
      <c r="JG120" s="30">
        <v>0</v>
      </c>
      <c r="JH120" s="30">
        <v>0</v>
      </c>
      <c r="JI120" s="30">
        <v>0</v>
      </c>
      <c r="JJ120" s="30">
        <v>116338433</v>
      </c>
      <c r="JK120" s="30">
        <v>116338433</v>
      </c>
      <c r="JL120" s="30"/>
      <c r="JM120" s="30">
        <v>708290420</v>
      </c>
      <c r="JN120" s="30">
        <v>9900031</v>
      </c>
      <c r="JO120" s="30">
        <v>698390389</v>
      </c>
      <c r="JP120" s="30">
        <v>1006823723</v>
      </c>
      <c r="JQ120" s="30">
        <v>36188788</v>
      </c>
      <c r="JR120" s="30">
        <v>470000000</v>
      </c>
      <c r="JS120" s="30">
        <v>0</v>
      </c>
      <c r="JT120" s="30">
        <v>0</v>
      </c>
      <c r="JU120" s="30">
        <v>0</v>
      </c>
      <c r="JV120" s="30">
        <v>0</v>
      </c>
      <c r="JW120" s="30">
        <v>0</v>
      </c>
      <c r="JX120" s="30">
        <v>0</v>
      </c>
      <c r="JY120" s="30">
        <v>0</v>
      </c>
      <c r="JZ120" s="30">
        <v>233699039</v>
      </c>
      <c r="KA120" s="30">
        <v>0</v>
      </c>
      <c r="KB120" s="30">
        <v>0</v>
      </c>
      <c r="KC120" s="30">
        <v>0</v>
      </c>
      <c r="KD120" s="30">
        <v>0</v>
      </c>
      <c r="KE120" s="30">
        <v>0</v>
      </c>
      <c r="KF120" s="30">
        <v>0</v>
      </c>
      <c r="KG120" s="30">
        <v>0</v>
      </c>
      <c r="KH120" s="30">
        <v>0</v>
      </c>
      <c r="KI120" s="30">
        <v>0</v>
      </c>
      <c r="KJ120" s="30">
        <v>0</v>
      </c>
      <c r="KK120" s="30">
        <v>0</v>
      </c>
      <c r="KL120" s="30">
        <v>0</v>
      </c>
      <c r="KM120" s="30">
        <v>2438887539</v>
      </c>
      <c r="KN120" s="30">
        <v>1233997313</v>
      </c>
      <c r="KO120" s="30">
        <v>29645694</v>
      </c>
      <c r="KP120" s="30">
        <v>1052225</v>
      </c>
      <c r="KQ120" s="30">
        <v>0</v>
      </c>
      <c r="KR120" s="30">
        <v>0</v>
      </c>
      <c r="KS120" s="30">
        <v>1973038</v>
      </c>
      <c r="KT120" s="30">
        <v>3916144</v>
      </c>
      <c r="KU120" s="30">
        <v>0</v>
      </c>
      <c r="KV120" s="30">
        <v>62110286</v>
      </c>
      <c r="KW120" s="30">
        <v>0</v>
      </c>
      <c r="KX120" s="30">
        <v>2354552</v>
      </c>
      <c r="KY120" s="30">
        <v>94160241</v>
      </c>
      <c r="KZ120" s="30">
        <v>7761512</v>
      </c>
      <c r="LA120" s="30">
        <v>14996891</v>
      </c>
      <c r="LB120" s="30">
        <v>3590657</v>
      </c>
      <c r="LC120" s="30">
        <v>9309322</v>
      </c>
      <c r="LD120" s="30">
        <v>360983844</v>
      </c>
      <c r="LE120" s="30">
        <v>656763</v>
      </c>
      <c r="LF120" s="30">
        <v>0</v>
      </c>
      <c r="LG120" s="30">
        <v>0</v>
      </c>
      <c r="LH120" s="30">
        <v>10765073</v>
      </c>
      <c r="LI120" s="30">
        <v>37667353</v>
      </c>
      <c r="LJ120" s="30">
        <v>0</v>
      </c>
      <c r="LK120" s="30">
        <v>1294463</v>
      </c>
      <c r="LL120" s="30">
        <v>0</v>
      </c>
      <c r="LM120" s="30">
        <v>2339509</v>
      </c>
      <c r="LN120" s="30">
        <v>0</v>
      </c>
      <c r="LO120" s="30">
        <v>25969781</v>
      </c>
      <c r="LP120" s="30">
        <v>0</v>
      </c>
      <c r="LQ120" s="30">
        <v>84805004</v>
      </c>
      <c r="LR120" s="30">
        <v>728037</v>
      </c>
      <c r="LS120" s="30">
        <v>94646851</v>
      </c>
      <c r="LT120" s="30">
        <v>0</v>
      </c>
      <c r="LU120" s="30">
        <v>165177755</v>
      </c>
      <c r="LV120" s="30">
        <v>273511</v>
      </c>
      <c r="LW120" s="30">
        <v>6033302</v>
      </c>
      <c r="LX120" s="30">
        <v>1585739</v>
      </c>
      <c r="LY120" s="30">
        <v>0</v>
      </c>
      <c r="LZ120" s="30">
        <v>25982097</v>
      </c>
      <c r="MA120" s="30">
        <v>0</v>
      </c>
      <c r="MB120" s="30">
        <v>109305903</v>
      </c>
      <c r="MC120" s="30">
        <v>0</v>
      </c>
      <c r="MD120" s="30">
        <v>0</v>
      </c>
      <c r="ME120" s="30">
        <v>45804679</v>
      </c>
      <c r="MF120" s="30">
        <v>0</v>
      </c>
      <c r="MG120" s="30">
        <v>0</v>
      </c>
      <c r="MH120" s="30">
        <v>0</v>
      </c>
      <c r="MI120" s="30">
        <v>0</v>
      </c>
      <c r="MJ120" s="30">
        <v>0</v>
      </c>
      <c r="MK120" s="30">
        <v>0</v>
      </c>
      <c r="ML120" s="30">
        <v>0</v>
      </c>
      <c r="MM120" s="30">
        <v>0</v>
      </c>
      <c r="MN120" s="30">
        <v>0</v>
      </c>
      <c r="MO120" s="30">
        <v>0</v>
      </c>
      <c r="MP120" s="30">
        <v>0</v>
      </c>
      <c r="MQ120" s="30">
        <v>124892958</v>
      </c>
      <c r="MR120" s="30">
        <v>0</v>
      </c>
      <c r="MS120" s="30">
        <v>38536868130</v>
      </c>
      <c r="MT120" s="30">
        <v>34249043195</v>
      </c>
      <c r="MU120" s="30">
        <v>34148532903</v>
      </c>
      <c r="MV120" s="30">
        <v>10192990011</v>
      </c>
      <c r="MW120" s="30">
        <v>0</v>
      </c>
      <c r="MX120" s="30">
        <v>0</v>
      </c>
      <c r="MY120" s="30">
        <v>0</v>
      </c>
      <c r="MZ120" s="30">
        <v>12056016411</v>
      </c>
      <c r="NA120" s="30">
        <v>0</v>
      </c>
      <c r="NB120" s="30">
        <v>0</v>
      </c>
      <c r="NC120" s="30">
        <v>0</v>
      </c>
      <c r="ND120" s="30">
        <v>12056016411</v>
      </c>
      <c r="NE120" s="30">
        <v>12056016411</v>
      </c>
      <c r="NF120" s="30">
        <v>0</v>
      </c>
      <c r="NG120" s="30">
        <v>990770382</v>
      </c>
      <c r="NH120" s="30">
        <v>10908756099</v>
      </c>
      <c r="NI120" s="30">
        <v>0</v>
      </c>
      <c r="NJ120" s="30">
        <v>0</v>
      </c>
      <c r="NK120" s="30">
        <v>0</v>
      </c>
      <c r="NL120" s="30">
        <v>0</v>
      </c>
      <c r="NM120" s="30">
        <v>100510292</v>
      </c>
      <c r="NN120" s="30">
        <v>0</v>
      </c>
      <c r="NO120" s="30">
        <v>0</v>
      </c>
      <c r="NP120" s="30">
        <v>0</v>
      </c>
      <c r="NQ120" s="30">
        <v>0</v>
      </c>
      <c r="NR120" s="30">
        <v>0</v>
      </c>
      <c r="NS120" s="30">
        <v>0</v>
      </c>
      <c r="NT120" s="30">
        <v>100510292</v>
      </c>
      <c r="NU120" s="30">
        <v>100510292</v>
      </c>
      <c r="NV120" s="30">
        <v>0</v>
      </c>
      <c r="NW120" s="30">
        <v>0</v>
      </c>
      <c r="NX120" s="30">
        <v>0</v>
      </c>
      <c r="NY120" s="30">
        <v>0</v>
      </c>
      <c r="NZ120" s="30">
        <v>0</v>
      </c>
      <c r="OA120" s="30">
        <v>2988233350</v>
      </c>
      <c r="OB120" s="30">
        <v>2985846390</v>
      </c>
      <c r="OC120" s="30">
        <v>0</v>
      </c>
      <c r="OD120" s="30">
        <v>0</v>
      </c>
      <c r="OE120" s="30">
        <v>0</v>
      </c>
      <c r="OF120" s="30">
        <v>2985846390</v>
      </c>
      <c r="OG120" s="30">
        <v>0</v>
      </c>
      <c r="OH120" s="30">
        <v>2985846390</v>
      </c>
      <c r="OI120" s="30">
        <v>0</v>
      </c>
      <c r="OJ120" s="30">
        <v>2386960</v>
      </c>
      <c r="OK120" s="30">
        <v>0</v>
      </c>
      <c r="OL120" s="30">
        <v>0</v>
      </c>
      <c r="OM120" s="30">
        <v>0</v>
      </c>
      <c r="ON120" s="30">
        <v>0</v>
      </c>
      <c r="OO120" s="30">
        <v>2386960</v>
      </c>
      <c r="OP120" s="30">
        <v>2386960</v>
      </c>
      <c r="OQ120" s="30">
        <v>0</v>
      </c>
      <c r="OR120" s="30">
        <v>0</v>
      </c>
      <c r="OS120" s="30">
        <v>1224735491</v>
      </c>
      <c r="OT120" s="30">
        <v>1170915352</v>
      </c>
      <c r="OU120" s="30">
        <v>1170915352</v>
      </c>
      <c r="OV120" s="30">
        <v>0</v>
      </c>
      <c r="OW120" s="30">
        <v>1170915352</v>
      </c>
      <c r="OX120" s="30">
        <v>0</v>
      </c>
      <c r="OY120" s="30">
        <v>0</v>
      </c>
      <c r="OZ120" s="30">
        <v>53820139</v>
      </c>
      <c r="PA120" s="30">
        <v>0</v>
      </c>
      <c r="PB120" s="30">
        <v>0</v>
      </c>
      <c r="PC120" s="30">
        <v>0</v>
      </c>
      <c r="PD120" s="30">
        <v>0</v>
      </c>
      <c r="PE120" s="30">
        <v>0</v>
      </c>
      <c r="PF120" s="30">
        <v>0</v>
      </c>
      <c r="PG120" s="30">
        <v>0</v>
      </c>
      <c r="PH120" s="30">
        <v>0</v>
      </c>
      <c r="PI120" s="30">
        <v>0</v>
      </c>
      <c r="PJ120" s="30">
        <v>0</v>
      </c>
      <c r="PK120" s="30">
        <v>0</v>
      </c>
      <c r="PL120" s="30">
        <v>0</v>
      </c>
      <c r="PM120" s="30">
        <v>53820139</v>
      </c>
      <c r="PN120" s="30">
        <v>53820139</v>
      </c>
      <c r="PO120" s="30">
        <v>0</v>
      </c>
      <c r="PP120" s="30">
        <v>0</v>
      </c>
      <c r="PQ120" s="30">
        <v>0</v>
      </c>
      <c r="PR120" s="30">
        <v>0</v>
      </c>
      <c r="PS120" s="30">
        <v>0</v>
      </c>
      <c r="PT120" s="30">
        <f t="shared" si="41"/>
        <v>74856094</v>
      </c>
      <c r="PU120" s="30">
        <v>74856094</v>
      </c>
      <c r="PV120" s="30">
        <v>0</v>
      </c>
      <c r="PW120" s="30">
        <v>0</v>
      </c>
      <c r="PX120" s="30">
        <v>0</v>
      </c>
      <c r="PY120" s="30">
        <v>0</v>
      </c>
      <c r="PZ120" s="30">
        <v>0</v>
      </c>
      <c r="QA120" s="30">
        <v>0</v>
      </c>
      <c r="QB120" s="30">
        <v>0</v>
      </c>
      <c r="QC120" s="30">
        <v>0</v>
      </c>
      <c r="QD120" s="30">
        <v>0</v>
      </c>
      <c r="QE120" s="30">
        <v>0</v>
      </c>
      <c r="QF120" s="30">
        <v>0</v>
      </c>
      <c r="QG120" s="30">
        <v>0</v>
      </c>
      <c r="QH120" s="30">
        <v>0</v>
      </c>
      <c r="QI120" s="30">
        <v>0</v>
      </c>
      <c r="QJ120" s="30">
        <v>0</v>
      </c>
      <c r="QK120" s="30">
        <v>0</v>
      </c>
      <c r="QL120" s="30">
        <v>0</v>
      </c>
      <c r="QM120" s="30">
        <v>0</v>
      </c>
      <c r="QN120" s="30">
        <v>0</v>
      </c>
      <c r="QO120" s="30">
        <v>210903880342</v>
      </c>
      <c r="QP120" s="30">
        <v>647978439</v>
      </c>
      <c r="QQ120" s="30">
        <v>23989477</v>
      </c>
      <c r="QR120" s="30">
        <v>21114242</v>
      </c>
      <c r="QS120" s="30">
        <v>2875235</v>
      </c>
      <c r="QT120" s="30">
        <v>0</v>
      </c>
      <c r="QU120" s="30">
        <v>0</v>
      </c>
      <c r="QV120" s="30">
        <v>0</v>
      </c>
      <c r="QW120" s="30">
        <v>356444197</v>
      </c>
      <c r="QX120" s="30">
        <v>356444197</v>
      </c>
      <c r="QY120" s="30">
        <v>0</v>
      </c>
      <c r="QZ120" s="30">
        <v>267544765</v>
      </c>
      <c r="RA120" s="30">
        <v>0</v>
      </c>
      <c r="RB120" s="30">
        <v>0</v>
      </c>
      <c r="RC120" s="30">
        <v>0</v>
      </c>
      <c r="RD120" s="30">
        <v>0</v>
      </c>
      <c r="RE120" s="30">
        <v>0</v>
      </c>
      <c r="RF120" s="30">
        <v>0</v>
      </c>
      <c r="RG120" s="30">
        <v>0</v>
      </c>
      <c r="RH120" s="30">
        <v>0</v>
      </c>
      <c r="RI120" s="30">
        <v>210255901903</v>
      </c>
      <c r="RJ120" s="30">
        <v>9970568919</v>
      </c>
      <c r="RK120" s="30">
        <v>9970568919</v>
      </c>
      <c r="RL120" s="30">
        <v>6077684970</v>
      </c>
      <c r="RM120" s="30">
        <v>371709801</v>
      </c>
      <c r="RN120" s="30">
        <v>136337889</v>
      </c>
      <c r="RO120" s="30">
        <v>3233606</v>
      </c>
      <c r="RP120" s="30">
        <v>0</v>
      </c>
      <c r="RQ120" s="30">
        <v>0</v>
      </c>
      <c r="RR120" s="30">
        <v>0</v>
      </c>
      <c r="RS120" s="30">
        <v>0</v>
      </c>
      <c r="RT120" s="30">
        <v>0</v>
      </c>
      <c r="RU120" s="30">
        <v>0</v>
      </c>
      <c r="RV120" s="30">
        <v>3860994</v>
      </c>
      <c r="RW120" s="30">
        <v>182775</v>
      </c>
      <c r="RX120" s="30">
        <v>0</v>
      </c>
      <c r="RY120" s="30">
        <v>43</v>
      </c>
      <c r="RZ120" s="30">
        <v>0</v>
      </c>
      <c r="SA120" s="30">
        <v>0</v>
      </c>
      <c r="SB120" s="30">
        <v>0</v>
      </c>
      <c r="SC120" s="30">
        <v>0</v>
      </c>
      <c r="SD120" s="30">
        <v>0</v>
      </c>
      <c r="SE120" s="30">
        <v>0</v>
      </c>
      <c r="SF120" s="30">
        <v>0</v>
      </c>
      <c r="SG120" s="30">
        <v>0</v>
      </c>
      <c r="SH120" s="30">
        <v>21727424</v>
      </c>
      <c r="SI120" s="30">
        <v>0</v>
      </c>
      <c r="SJ120" s="30">
        <v>0</v>
      </c>
      <c r="SK120" s="30">
        <v>2575047862</v>
      </c>
      <c r="SL120" s="30">
        <v>2575047862</v>
      </c>
      <c r="SM120" s="30">
        <v>0</v>
      </c>
      <c r="SN120" s="30">
        <v>253095610</v>
      </c>
      <c r="SO120" s="30">
        <v>0</v>
      </c>
      <c r="SP120" s="30">
        <v>0</v>
      </c>
      <c r="SQ120" s="30">
        <v>0</v>
      </c>
      <c r="SR120" s="30">
        <v>51781075</v>
      </c>
      <c r="SS120" s="30">
        <v>5072</v>
      </c>
      <c r="ST120" s="30">
        <v>0</v>
      </c>
      <c r="SU120" s="30">
        <v>0</v>
      </c>
      <c r="SV120" s="30">
        <v>0</v>
      </c>
      <c r="SW120" s="30">
        <v>0</v>
      </c>
      <c r="SX120" s="30">
        <v>0</v>
      </c>
      <c r="SY120" s="30">
        <v>0</v>
      </c>
      <c r="SZ120" s="30">
        <v>0</v>
      </c>
      <c r="TA120" s="30">
        <v>475901798</v>
      </c>
      <c r="TB120" s="30">
        <v>0</v>
      </c>
      <c r="TC120" s="30">
        <v>0</v>
      </c>
      <c r="TD120" s="30">
        <v>0</v>
      </c>
      <c r="TE120" s="30">
        <v>0</v>
      </c>
      <c r="TF120" s="30">
        <v>0</v>
      </c>
      <c r="TG120" s="30">
        <v>0</v>
      </c>
      <c r="TH120" s="30">
        <v>0</v>
      </c>
      <c r="TI120" s="30">
        <f t="shared" si="44"/>
        <v>511281296</v>
      </c>
      <c r="TJ120" s="30">
        <f t="shared" si="45"/>
        <v>0</v>
      </c>
      <c r="TK120" s="30">
        <v>0</v>
      </c>
      <c r="TL120" s="30">
        <v>0</v>
      </c>
      <c r="TM120" s="30">
        <v>0</v>
      </c>
      <c r="TN120" s="30">
        <v>0</v>
      </c>
      <c r="TO120" s="30">
        <v>0</v>
      </c>
      <c r="TP120" s="30">
        <v>0</v>
      </c>
      <c r="TQ120" s="30">
        <v>0</v>
      </c>
      <c r="TR120" s="30">
        <v>0</v>
      </c>
      <c r="TS120" s="30">
        <v>0</v>
      </c>
      <c r="TT120" s="30">
        <v>0</v>
      </c>
      <c r="TU120" s="30">
        <v>200285332984</v>
      </c>
      <c r="TV120" s="30">
        <v>0</v>
      </c>
      <c r="TW120" s="30">
        <v>47401524</v>
      </c>
      <c r="TX120" s="30">
        <v>0</v>
      </c>
      <c r="TY120" s="30">
        <v>33851937</v>
      </c>
      <c r="TZ120" s="30">
        <v>0</v>
      </c>
      <c r="UA120" s="30">
        <v>0</v>
      </c>
      <c r="UB120" s="30">
        <v>200204079523</v>
      </c>
      <c r="UC120" s="30">
        <v>200204079523</v>
      </c>
      <c r="UD120" s="30">
        <v>0</v>
      </c>
      <c r="UE120" s="30">
        <v>0</v>
      </c>
      <c r="UF120" s="30">
        <v>0</v>
      </c>
      <c r="UG120" s="30">
        <v>443461191353.78027</v>
      </c>
      <c r="UH120" s="1">
        <v>4682921834649.7803</v>
      </c>
      <c r="UI120" s="1">
        <f>UH120-SUM($UG$112:UG120)</f>
        <v>0</v>
      </c>
    </row>
    <row r="121" spans="2:555">
      <c r="B121" s="58">
        <v>41913</v>
      </c>
      <c r="C121" s="30">
        <v>239075799521</v>
      </c>
      <c r="D121" s="30">
        <v>132265170541</v>
      </c>
      <c r="E121" s="30">
        <v>118355594794</v>
      </c>
      <c r="F121" s="30">
        <v>3672960</v>
      </c>
      <c r="G121" s="30">
        <v>1486560</v>
      </c>
      <c r="H121" s="30">
        <v>78307336587.000061</v>
      </c>
      <c r="I121" s="30">
        <v>67790661284.222229</v>
      </c>
      <c r="J121" s="30">
        <v>9733601937.3178024</v>
      </c>
      <c r="K121" s="30">
        <v>783073365.46000051</v>
      </c>
      <c r="L121" s="30">
        <v>3479683157</v>
      </c>
      <c r="M121" s="30">
        <v>30610065905</v>
      </c>
      <c r="N121" s="30">
        <v>30303965245.51001</v>
      </c>
      <c r="O121" s="30">
        <v>306100659.49000025</v>
      </c>
      <c r="P121" s="30">
        <v>586609909</v>
      </c>
      <c r="Q121" s="30">
        <v>3061800204</v>
      </c>
      <c r="R121" s="30">
        <v>2304939512</v>
      </c>
      <c r="S121" s="30">
        <v>13909575747</v>
      </c>
      <c r="T121" s="30">
        <v>3603572000</v>
      </c>
      <c r="U121" s="30">
        <v>4239495000</v>
      </c>
      <c r="V121" s="30">
        <v>7843067000</v>
      </c>
      <c r="W121" s="30">
        <v>143067788</v>
      </c>
      <c r="X121" s="30">
        <v>253576689</v>
      </c>
      <c r="Y121" s="30">
        <v>152388000</v>
      </c>
      <c r="Z121" s="30">
        <v>15238800</v>
      </c>
      <c r="AA121" s="30">
        <v>137149200</v>
      </c>
      <c r="AB121" s="30">
        <v>192504698</v>
      </c>
      <c r="AC121" s="30">
        <v>10925164</v>
      </c>
      <c r="AD121" s="30">
        <v>3902254201</v>
      </c>
      <c r="AE121" s="30">
        <v>1411792207</v>
      </c>
      <c r="AF121" s="30">
        <v>1069736840</v>
      </c>
      <c r="AG121" s="30">
        <v>342055367</v>
      </c>
      <c r="AH121" s="30">
        <v>0</v>
      </c>
      <c r="AI121" s="30">
        <v>106810628980</v>
      </c>
      <c r="AJ121" s="30">
        <v>632511365</v>
      </c>
      <c r="AK121" s="30">
        <v>35305262</v>
      </c>
      <c r="AL121" s="30">
        <v>2054780</v>
      </c>
      <c r="AM121" s="30">
        <v>452348056</v>
      </c>
      <c r="AN121" s="30">
        <v>142803267</v>
      </c>
      <c r="AO121" s="30">
        <v>1307506808</v>
      </c>
      <c r="AP121" s="30">
        <v>1253914452</v>
      </c>
      <c r="AQ121" s="30">
        <v>600818</v>
      </c>
      <c r="AR121" s="30">
        <v>25683405</v>
      </c>
      <c r="AS121" s="30">
        <v>86075</v>
      </c>
      <c r="AT121" s="30">
        <v>27222058</v>
      </c>
      <c r="AU121" s="30">
        <v>0</v>
      </c>
      <c r="AV121" s="30">
        <v>0</v>
      </c>
      <c r="AW121" s="30">
        <v>0</v>
      </c>
      <c r="AX121" s="30">
        <v>0</v>
      </c>
      <c r="AY121" s="30">
        <v>0</v>
      </c>
      <c r="AZ121" s="30">
        <v>0</v>
      </c>
      <c r="BA121" s="30">
        <v>0</v>
      </c>
      <c r="BB121" s="30">
        <v>0</v>
      </c>
      <c r="BC121" s="30">
        <v>0</v>
      </c>
      <c r="BD121" s="30">
        <v>5092406695</v>
      </c>
      <c r="BE121" s="30">
        <v>1306753</v>
      </c>
      <c r="BF121" s="30">
        <v>2826095392</v>
      </c>
      <c r="BG121" s="30">
        <v>948507307</v>
      </c>
      <c r="BH121" s="30">
        <v>325332</v>
      </c>
      <c r="BI121" s="30">
        <v>214565</v>
      </c>
      <c r="BJ121" s="30">
        <v>0</v>
      </c>
      <c r="BK121" s="30">
        <v>40625829</v>
      </c>
      <c r="BL121" s="30">
        <v>5484651</v>
      </c>
      <c r="BM121" s="30">
        <v>0</v>
      </c>
      <c r="BN121" s="30">
        <v>11051012</v>
      </c>
      <c r="BO121" s="30">
        <v>14685014</v>
      </c>
      <c r="BP121" s="30">
        <v>0</v>
      </c>
      <c r="BQ121" s="30">
        <v>0</v>
      </c>
      <c r="BR121" s="30">
        <v>234678415</v>
      </c>
      <c r="BS121" s="30">
        <v>1009432425</v>
      </c>
      <c r="BT121" s="30">
        <v>366210706</v>
      </c>
      <c r="BU121" s="30">
        <v>6955822</v>
      </c>
      <c r="BV121" s="30">
        <v>0</v>
      </c>
      <c r="BW121" s="30">
        <v>82847039</v>
      </c>
      <c r="BX121" s="30">
        <v>4315722</v>
      </c>
      <c r="BY121" s="30">
        <v>272092123</v>
      </c>
      <c r="BZ121" s="30">
        <v>0</v>
      </c>
      <c r="CA121" s="30">
        <v>0</v>
      </c>
      <c r="CB121" s="30">
        <v>0</v>
      </c>
      <c r="CC121" s="30">
        <v>5087239500</v>
      </c>
      <c r="CD121" s="30">
        <v>0</v>
      </c>
      <c r="CE121" s="30">
        <v>5699072700</v>
      </c>
      <c r="CF121" s="30">
        <v>181336762</v>
      </c>
      <c r="CG121" s="30">
        <v>3051403338</v>
      </c>
      <c r="CH121" s="30">
        <v>180748089</v>
      </c>
      <c r="CI121" s="30">
        <v>26116467</v>
      </c>
      <c r="CJ121" s="30">
        <v>1524269</v>
      </c>
      <c r="CK121" s="30">
        <v>10363326</v>
      </c>
      <c r="CL121" s="30">
        <v>4331417</v>
      </c>
      <c r="CM121" s="30">
        <v>1023623</v>
      </c>
      <c r="CN121" s="30">
        <v>789105</v>
      </c>
      <c r="CO121" s="30">
        <v>333816</v>
      </c>
      <c r="CP121" s="30">
        <v>7750911</v>
      </c>
      <c r="CQ121" s="30">
        <v>0</v>
      </c>
      <c r="CR121" s="30">
        <v>0</v>
      </c>
      <c r="CS121" s="30">
        <v>2229422362</v>
      </c>
      <c r="CT121" s="30">
        <v>762520490</v>
      </c>
      <c r="CU121" s="30">
        <v>0</v>
      </c>
      <c r="CV121" s="30">
        <v>43504618</v>
      </c>
      <c r="CW121" s="30">
        <v>11431462</v>
      </c>
      <c r="CX121" s="30">
        <v>382968</v>
      </c>
      <c r="CY121" s="30">
        <v>0</v>
      </c>
      <c r="CZ121" s="30">
        <v>1370691393</v>
      </c>
      <c r="DA121" s="30">
        <v>1217398522</v>
      </c>
      <c r="DB121" s="30">
        <v>118059024</v>
      </c>
      <c r="DC121" s="30">
        <v>0</v>
      </c>
      <c r="DD121" s="30">
        <v>35233847</v>
      </c>
      <c r="DE121" s="30">
        <v>0</v>
      </c>
      <c r="DF121" s="30">
        <v>19028981</v>
      </c>
      <c r="DG121" s="30">
        <v>21862450</v>
      </c>
      <c r="DH121" s="30">
        <v>5062809</v>
      </c>
      <c r="DI121" s="30">
        <v>8119933</v>
      </c>
      <c r="DJ121" s="30">
        <v>0</v>
      </c>
      <c r="DK121" s="30">
        <v>8119933</v>
      </c>
      <c r="DL121" s="30">
        <v>0</v>
      </c>
      <c r="DM121" s="30">
        <v>602379076</v>
      </c>
      <c r="DN121" s="30">
        <v>47727355</v>
      </c>
      <c r="DO121" s="30">
        <v>4360522</v>
      </c>
      <c r="DP121" s="30">
        <v>259128</v>
      </c>
      <c r="DQ121" s="30">
        <v>4101394</v>
      </c>
      <c r="DR121" s="30">
        <v>536453067</v>
      </c>
      <c r="DS121" s="30">
        <v>25503067</v>
      </c>
      <c r="DT121" s="30">
        <v>24040447</v>
      </c>
      <c r="DU121" s="30">
        <v>1443586</v>
      </c>
      <c r="DV121" s="30">
        <v>19034</v>
      </c>
      <c r="DW121" s="30">
        <v>12822400</v>
      </c>
      <c r="DX121" s="30">
        <v>2879200</v>
      </c>
      <c r="DY121" s="30">
        <v>0</v>
      </c>
      <c r="DZ121" s="30">
        <v>0</v>
      </c>
      <c r="EA121" s="30">
        <v>9943200</v>
      </c>
      <c r="EB121" s="30">
        <v>0</v>
      </c>
      <c r="EC121" s="30">
        <v>6831877</v>
      </c>
      <c r="ED121" s="30">
        <v>55867</v>
      </c>
      <c r="EE121" s="30">
        <v>6770500</v>
      </c>
      <c r="EF121" s="30">
        <v>5510</v>
      </c>
      <c r="EG121" s="30">
        <v>43466098</v>
      </c>
      <c r="EH121" s="30">
        <v>42835800</v>
      </c>
      <c r="EI121" s="30">
        <v>630298</v>
      </c>
      <c r="EJ121" s="30">
        <v>0</v>
      </c>
      <c r="EK121" s="30">
        <v>64066762</v>
      </c>
      <c r="EL121" s="30">
        <v>40664</v>
      </c>
      <c r="EM121" s="30">
        <v>935281</v>
      </c>
      <c r="EN121" s="30">
        <v>35500021</v>
      </c>
      <c r="EO121" s="30">
        <v>1992555</v>
      </c>
      <c r="EP121" s="30">
        <v>162658</v>
      </c>
      <c r="EQ121" s="30">
        <v>0</v>
      </c>
      <c r="ER121" s="30">
        <v>20332</v>
      </c>
      <c r="ES121" s="30">
        <v>1524915</v>
      </c>
      <c r="ET121" s="30">
        <v>284650</v>
      </c>
      <c r="EU121" s="30">
        <v>3476806</v>
      </c>
      <c r="EV121" s="30">
        <v>1692084</v>
      </c>
      <c r="EW121" s="30">
        <v>43909788</v>
      </c>
      <c r="EX121" s="30">
        <v>0</v>
      </c>
      <c r="EY121" s="30">
        <v>467641</v>
      </c>
      <c r="EZ121" s="30">
        <v>38908066</v>
      </c>
      <c r="FA121" s="30">
        <v>4534081</v>
      </c>
      <c r="FB121" s="30">
        <v>0</v>
      </c>
      <c r="FC121" s="30">
        <v>230576</v>
      </c>
      <c r="FD121" s="30">
        <v>0</v>
      </c>
      <c r="FE121" s="30">
        <v>0</v>
      </c>
      <c r="FF121" s="30">
        <v>295985088</v>
      </c>
      <c r="FG121" s="30">
        <v>13838132</v>
      </c>
      <c r="FH121" s="30">
        <v>813288</v>
      </c>
      <c r="FI121" s="30">
        <v>0</v>
      </c>
      <c r="FJ121" s="30">
        <v>10747638</v>
      </c>
      <c r="FK121" s="30">
        <v>3028880</v>
      </c>
      <c r="FL121" s="30">
        <v>0</v>
      </c>
      <c r="FM121" s="30">
        <v>0</v>
      </c>
      <c r="FN121" s="30">
        <v>0</v>
      </c>
      <c r="FO121" s="30">
        <v>7718758</v>
      </c>
      <c r="FP121" s="30">
        <v>2277206</v>
      </c>
      <c r="FQ121" s="30">
        <v>0</v>
      </c>
      <c r="FR121" s="30">
        <v>585259170</v>
      </c>
      <c r="FS121" s="30">
        <v>445966527</v>
      </c>
      <c r="FT121" s="30">
        <v>52036</v>
      </c>
      <c r="FU121" s="30">
        <v>128180085</v>
      </c>
      <c r="FV121" s="30">
        <v>55390103</v>
      </c>
      <c r="FW121" s="30">
        <v>46558142</v>
      </c>
      <c r="FX121" s="30">
        <v>8831961</v>
      </c>
      <c r="FY121" s="30">
        <v>0</v>
      </c>
      <c r="FZ121" s="30">
        <v>975946</v>
      </c>
      <c r="GA121" s="30">
        <v>249666257</v>
      </c>
      <c r="GB121" s="30">
        <v>11702100</v>
      </c>
      <c r="GC121" s="30">
        <v>5134484</v>
      </c>
      <c r="GD121" s="30">
        <v>0</v>
      </c>
      <c r="GE121" s="30">
        <v>5134484</v>
      </c>
      <c r="GF121" s="30">
        <v>0</v>
      </c>
      <c r="GG121" s="30">
        <v>700472</v>
      </c>
      <c r="GH121" s="30">
        <v>717500</v>
      </c>
      <c r="GI121" s="30">
        <v>68167062</v>
      </c>
      <c r="GJ121" s="30">
        <v>68167062</v>
      </c>
      <c r="GK121" s="30">
        <v>0</v>
      </c>
      <c r="GL121" s="30">
        <v>64573125</v>
      </c>
      <c r="GM121" s="30">
        <v>8578048</v>
      </c>
      <c r="GN121" s="30">
        <v>1478000</v>
      </c>
      <c r="GO121" s="30">
        <v>0</v>
      </c>
      <c r="GP121" s="30">
        <v>0</v>
      </c>
      <c r="GQ121" s="30">
        <v>37926722</v>
      </c>
      <c r="GR121" s="30">
        <v>126388</v>
      </c>
      <c r="GS121" s="30">
        <v>0</v>
      </c>
      <c r="GT121" s="30">
        <v>16463967</v>
      </c>
      <c r="GU121" s="30">
        <v>16817803473</v>
      </c>
      <c r="GV121" s="30">
        <v>0</v>
      </c>
      <c r="GW121" s="30">
        <v>0</v>
      </c>
      <c r="GX121" s="30">
        <v>0</v>
      </c>
      <c r="GY121" s="30">
        <v>0</v>
      </c>
      <c r="GZ121" s="30">
        <v>9971197657</v>
      </c>
      <c r="HA121" s="30">
        <v>7037302</v>
      </c>
      <c r="HB121" s="30">
        <v>166327508</v>
      </c>
      <c r="HC121" s="30">
        <v>0</v>
      </c>
      <c r="HD121" s="30">
        <v>6670450406</v>
      </c>
      <c r="HE121" s="30">
        <v>2790600</v>
      </c>
      <c r="HF121" s="30">
        <v>0</v>
      </c>
      <c r="HG121" s="30">
        <v>0</v>
      </c>
      <c r="HH121" s="30">
        <f t="shared" si="34"/>
        <v>9266710857</v>
      </c>
      <c r="HI121" s="30">
        <f t="shared" si="35"/>
        <v>704486800</v>
      </c>
      <c r="HJ121" s="30">
        <v>9266710857</v>
      </c>
      <c r="HK121" s="30">
        <v>704486800</v>
      </c>
      <c r="HL121" s="30">
        <v>0</v>
      </c>
      <c r="HM121" s="30">
        <v>0</v>
      </c>
      <c r="HN121" s="30">
        <v>0</v>
      </c>
      <c r="HO121" s="30">
        <v>0</v>
      </c>
      <c r="HP121" s="30">
        <v>24982873</v>
      </c>
      <c r="HQ121" s="30">
        <v>3626521</v>
      </c>
      <c r="HR121" s="30">
        <v>4715802</v>
      </c>
      <c r="HS121" s="30">
        <v>16640550</v>
      </c>
      <c r="HT121" s="30">
        <v>0</v>
      </c>
      <c r="HU121" s="30">
        <v>0</v>
      </c>
      <c r="HV121" s="30">
        <v>0</v>
      </c>
      <c r="HW121" s="30">
        <v>0</v>
      </c>
      <c r="HX121" s="30">
        <f t="shared" si="36"/>
        <v>9266710857</v>
      </c>
      <c r="HY121" s="30">
        <f t="shared" si="37"/>
        <v>704486800</v>
      </c>
      <c r="HZ121" s="30">
        <v>70258488791</v>
      </c>
      <c r="IA121" s="30">
        <v>66059261263</v>
      </c>
      <c r="IB121" s="30">
        <v>65644867706</v>
      </c>
      <c r="IC121" s="30">
        <v>0</v>
      </c>
      <c r="ID121" s="30">
        <v>0</v>
      </c>
      <c r="IE121" s="30">
        <v>0</v>
      </c>
      <c r="IF121" s="30">
        <v>0</v>
      </c>
      <c r="IG121" s="30">
        <v>54473491199</v>
      </c>
      <c r="IH121" s="30">
        <v>53199936162</v>
      </c>
      <c r="II121" s="30">
        <v>0</v>
      </c>
      <c r="IJ121" s="30">
        <v>1273555037</v>
      </c>
      <c r="IK121" s="30">
        <v>0</v>
      </c>
      <c r="IL121" s="30">
        <v>4081720464</v>
      </c>
      <c r="IM121" s="30">
        <v>1895420943</v>
      </c>
      <c r="IN121" s="30">
        <v>362819596</v>
      </c>
      <c r="IO121" s="30">
        <v>272114698</v>
      </c>
      <c r="IP121" s="30">
        <v>3446786170</v>
      </c>
      <c r="IQ121" s="30">
        <v>0</v>
      </c>
      <c r="IR121" s="30">
        <v>0</v>
      </c>
      <c r="IS121" s="30">
        <v>0</v>
      </c>
      <c r="IT121" s="30">
        <v>0</v>
      </c>
      <c r="IU121" s="30">
        <v>0</v>
      </c>
      <c r="IV121" s="30">
        <v>235887603</v>
      </c>
      <c r="IW121" s="30">
        <v>0</v>
      </c>
      <c r="IX121" s="30">
        <v>4813503031</v>
      </c>
      <c r="IY121" s="30">
        <v>0</v>
      </c>
      <c r="IZ121" s="30">
        <v>0</v>
      </c>
      <c r="JA121" s="30">
        <v>0</v>
      </c>
      <c r="JB121" s="30">
        <v>0</v>
      </c>
      <c r="JC121" s="30">
        <v>0</v>
      </c>
      <c r="JD121" s="30">
        <v>0</v>
      </c>
      <c r="JE121" s="30">
        <v>0</v>
      </c>
      <c r="JF121" s="30">
        <v>0</v>
      </c>
      <c r="JG121" s="30">
        <v>0</v>
      </c>
      <c r="JH121" s="30">
        <v>0</v>
      </c>
      <c r="JI121" s="30">
        <v>0</v>
      </c>
      <c r="JJ121" s="30">
        <v>144844466</v>
      </c>
      <c r="JK121" s="30">
        <v>144844466</v>
      </c>
      <c r="JL121" s="30"/>
      <c r="JM121" s="30">
        <v>414393557</v>
      </c>
      <c r="JN121" s="30">
        <v>0</v>
      </c>
      <c r="JO121" s="30">
        <v>414393557</v>
      </c>
      <c r="JP121" s="30">
        <v>1529580227</v>
      </c>
      <c r="JQ121" s="30">
        <v>66344799</v>
      </c>
      <c r="JR121" s="30">
        <v>0</v>
      </c>
      <c r="JS121" s="30">
        <v>0</v>
      </c>
      <c r="JT121" s="30">
        <v>0</v>
      </c>
      <c r="JU121" s="30">
        <v>0</v>
      </c>
      <c r="JV121" s="30">
        <v>0</v>
      </c>
      <c r="JW121" s="30">
        <v>0</v>
      </c>
      <c r="JX121" s="30">
        <v>0</v>
      </c>
      <c r="JY121" s="30">
        <v>0</v>
      </c>
      <c r="JZ121" s="30">
        <v>0</v>
      </c>
      <c r="KA121" s="30">
        <v>0</v>
      </c>
      <c r="KB121" s="30">
        <v>0</v>
      </c>
      <c r="KC121" s="30">
        <v>0</v>
      </c>
      <c r="KD121" s="30">
        <v>0</v>
      </c>
      <c r="KE121" s="30">
        <v>0</v>
      </c>
      <c r="KF121" s="30">
        <v>0</v>
      </c>
      <c r="KG121" s="30">
        <v>0</v>
      </c>
      <c r="KH121" s="30">
        <v>0</v>
      </c>
      <c r="KI121" s="30">
        <v>1463235428</v>
      </c>
      <c r="KJ121" s="30">
        <v>0</v>
      </c>
      <c r="KK121" s="30">
        <v>0</v>
      </c>
      <c r="KL121" s="30">
        <v>0</v>
      </c>
      <c r="KM121" s="30">
        <v>2669647301</v>
      </c>
      <c r="KN121" s="30">
        <v>1233997313</v>
      </c>
      <c r="KO121" s="30">
        <v>29645694</v>
      </c>
      <c r="KP121" s="30">
        <v>1052225</v>
      </c>
      <c r="KQ121" s="30">
        <v>0</v>
      </c>
      <c r="KR121" s="30">
        <v>0</v>
      </c>
      <c r="KS121" s="30">
        <v>1973038</v>
      </c>
      <c r="KT121" s="30">
        <v>3916144</v>
      </c>
      <c r="KU121" s="30">
        <v>0</v>
      </c>
      <c r="KV121" s="30">
        <v>62110286</v>
      </c>
      <c r="KW121" s="30">
        <v>0</v>
      </c>
      <c r="KX121" s="30">
        <v>2354552</v>
      </c>
      <c r="KY121" s="30">
        <v>94160241</v>
      </c>
      <c r="KZ121" s="30">
        <v>7761512</v>
      </c>
      <c r="LA121" s="30">
        <v>14996891</v>
      </c>
      <c r="LB121" s="30">
        <v>3590657</v>
      </c>
      <c r="LC121" s="30">
        <v>9309322</v>
      </c>
      <c r="LD121" s="30">
        <v>360983844</v>
      </c>
      <c r="LE121" s="30">
        <v>656763</v>
      </c>
      <c r="LF121" s="30">
        <v>0</v>
      </c>
      <c r="LG121" s="30">
        <v>0</v>
      </c>
      <c r="LH121" s="30">
        <v>10765073</v>
      </c>
      <c r="LI121" s="30">
        <v>37667353</v>
      </c>
      <c r="LJ121" s="30">
        <v>260724</v>
      </c>
      <c r="LK121" s="30">
        <v>1294463</v>
      </c>
      <c r="LL121" s="30">
        <v>38439</v>
      </c>
      <c r="LM121" s="30">
        <v>2339509</v>
      </c>
      <c r="LN121" s="30">
        <v>0</v>
      </c>
      <c r="LO121" s="30">
        <v>25969781</v>
      </c>
      <c r="LP121" s="30">
        <v>0</v>
      </c>
      <c r="LQ121" s="30">
        <v>84805004</v>
      </c>
      <c r="LR121" s="30">
        <v>728037</v>
      </c>
      <c r="LS121" s="30">
        <v>94646851</v>
      </c>
      <c r="LT121" s="30">
        <v>0</v>
      </c>
      <c r="LU121" s="30">
        <v>165177755</v>
      </c>
      <c r="LV121" s="30">
        <v>273511</v>
      </c>
      <c r="LW121" s="30">
        <v>6033302</v>
      </c>
      <c r="LX121" s="30">
        <v>0</v>
      </c>
      <c r="LY121" s="30">
        <v>0</v>
      </c>
      <c r="LZ121" s="30">
        <v>25982097</v>
      </c>
      <c r="MA121" s="30">
        <v>231546503</v>
      </c>
      <c r="MB121" s="30">
        <v>109305903</v>
      </c>
      <c r="MC121" s="30">
        <v>0</v>
      </c>
      <c r="MD121" s="30">
        <v>0</v>
      </c>
      <c r="ME121" s="30">
        <v>45804679</v>
      </c>
      <c r="MF121" s="30">
        <v>0</v>
      </c>
      <c r="MG121" s="30">
        <v>0</v>
      </c>
      <c r="MH121" s="30">
        <v>0</v>
      </c>
      <c r="MI121" s="30">
        <v>499835</v>
      </c>
      <c r="MJ121" s="30">
        <v>0</v>
      </c>
      <c r="MK121" s="30">
        <v>0</v>
      </c>
      <c r="ML121" s="30">
        <v>0</v>
      </c>
      <c r="MM121" s="30">
        <v>0</v>
      </c>
      <c r="MN121" s="30">
        <v>0</v>
      </c>
      <c r="MO121" s="30">
        <v>0</v>
      </c>
      <c r="MP121" s="30">
        <v>0</v>
      </c>
      <c r="MQ121" s="30">
        <v>353630763</v>
      </c>
      <c r="MR121" s="30">
        <v>0</v>
      </c>
      <c r="MS121" s="30">
        <v>32128920354</v>
      </c>
      <c r="MT121" s="30">
        <v>29047373714</v>
      </c>
      <c r="MU121" s="30">
        <v>28943885771</v>
      </c>
      <c r="MV121" s="30">
        <v>10639487275</v>
      </c>
      <c r="MW121" s="30">
        <v>0</v>
      </c>
      <c r="MX121" s="30">
        <v>0</v>
      </c>
      <c r="MY121" s="30">
        <v>0</v>
      </c>
      <c r="MZ121" s="30">
        <v>11911641995</v>
      </c>
      <c r="NA121" s="30">
        <v>0</v>
      </c>
      <c r="NB121" s="30">
        <v>0</v>
      </c>
      <c r="NC121" s="30">
        <v>0</v>
      </c>
      <c r="ND121" s="30">
        <v>11911641995</v>
      </c>
      <c r="NE121" s="30">
        <v>11911641995</v>
      </c>
      <c r="NF121" s="30">
        <v>0</v>
      </c>
      <c r="NG121" s="30">
        <v>375793074</v>
      </c>
      <c r="NH121" s="30">
        <v>6016963427</v>
      </c>
      <c r="NI121" s="30">
        <v>0</v>
      </c>
      <c r="NJ121" s="30">
        <v>0</v>
      </c>
      <c r="NK121" s="30">
        <v>0</v>
      </c>
      <c r="NL121" s="30">
        <v>0</v>
      </c>
      <c r="NM121" s="30">
        <v>103487943</v>
      </c>
      <c r="NN121" s="30">
        <v>0</v>
      </c>
      <c r="NO121" s="30">
        <v>0</v>
      </c>
      <c r="NP121" s="30">
        <v>0</v>
      </c>
      <c r="NQ121" s="30">
        <v>0</v>
      </c>
      <c r="NR121" s="30">
        <v>0</v>
      </c>
      <c r="NS121" s="30">
        <v>0</v>
      </c>
      <c r="NT121" s="30">
        <v>103487943</v>
      </c>
      <c r="NU121" s="30">
        <v>103487943</v>
      </c>
      <c r="NV121" s="30">
        <v>0</v>
      </c>
      <c r="NW121" s="30">
        <v>0</v>
      </c>
      <c r="NX121" s="30">
        <v>0</v>
      </c>
      <c r="NY121" s="30">
        <v>0</v>
      </c>
      <c r="NZ121" s="30">
        <v>0</v>
      </c>
      <c r="OA121" s="30">
        <v>1495148403</v>
      </c>
      <c r="OB121" s="30">
        <v>1492923195</v>
      </c>
      <c r="OC121" s="30">
        <v>0</v>
      </c>
      <c r="OD121" s="30">
        <v>0</v>
      </c>
      <c r="OE121" s="30">
        <v>0</v>
      </c>
      <c r="OF121" s="30">
        <v>1492923195</v>
      </c>
      <c r="OG121" s="30">
        <v>0</v>
      </c>
      <c r="OH121" s="30">
        <v>1492923195</v>
      </c>
      <c r="OI121" s="30">
        <v>0</v>
      </c>
      <c r="OJ121" s="30">
        <v>2225208</v>
      </c>
      <c r="OK121" s="30">
        <v>0</v>
      </c>
      <c r="OL121" s="30">
        <v>0</v>
      </c>
      <c r="OM121" s="30">
        <v>0</v>
      </c>
      <c r="ON121" s="30">
        <v>0</v>
      </c>
      <c r="OO121" s="30">
        <v>2225208</v>
      </c>
      <c r="OP121" s="30">
        <v>2225208</v>
      </c>
      <c r="OQ121" s="30">
        <v>0</v>
      </c>
      <c r="OR121" s="30">
        <v>0</v>
      </c>
      <c r="OS121" s="30">
        <v>1222662170</v>
      </c>
      <c r="OT121" s="30">
        <v>1170915352</v>
      </c>
      <c r="OU121" s="30">
        <v>1170915352</v>
      </c>
      <c r="OV121" s="30">
        <v>0</v>
      </c>
      <c r="OW121" s="30">
        <v>1170915352</v>
      </c>
      <c r="OX121" s="30">
        <v>0</v>
      </c>
      <c r="OY121" s="30">
        <v>0</v>
      </c>
      <c r="OZ121" s="30">
        <v>51746818</v>
      </c>
      <c r="PA121" s="30">
        <v>0</v>
      </c>
      <c r="PB121" s="30">
        <v>0</v>
      </c>
      <c r="PC121" s="30">
        <v>0</v>
      </c>
      <c r="PD121" s="30">
        <v>0</v>
      </c>
      <c r="PE121" s="30">
        <v>0</v>
      </c>
      <c r="PF121" s="30">
        <v>0</v>
      </c>
      <c r="PG121" s="30">
        <v>0</v>
      </c>
      <c r="PH121" s="30">
        <v>0</v>
      </c>
      <c r="PI121" s="30">
        <v>0</v>
      </c>
      <c r="PJ121" s="30">
        <v>0</v>
      </c>
      <c r="PK121" s="30">
        <v>0</v>
      </c>
      <c r="PL121" s="30">
        <v>0</v>
      </c>
      <c r="PM121" s="30">
        <v>51746818</v>
      </c>
      <c r="PN121" s="30">
        <v>51556913</v>
      </c>
      <c r="PO121" s="30">
        <v>0</v>
      </c>
      <c r="PP121" s="30">
        <v>0</v>
      </c>
      <c r="PQ121" s="30">
        <v>0</v>
      </c>
      <c r="PR121" s="30">
        <v>0</v>
      </c>
      <c r="PS121" s="30">
        <v>0</v>
      </c>
      <c r="PT121" s="30">
        <f t="shared" si="41"/>
        <v>363736067</v>
      </c>
      <c r="PU121" s="30">
        <v>363736067</v>
      </c>
      <c r="PV121" s="30">
        <v>0</v>
      </c>
      <c r="PW121" s="30">
        <v>0</v>
      </c>
      <c r="PX121" s="30">
        <v>0</v>
      </c>
      <c r="PY121" s="30">
        <v>0</v>
      </c>
      <c r="PZ121" s="30">
        <v>0</v>
      </c>
      <c r="QA121" s="30">
        <v>26828149</v>
      </c>
      <c r="QB121" s="30">
        <v>0</v>
      </c>
      <c r="QC121" s="30">
        <v>0</v>
      </c>
      <c r="QD121" s="30">
        <v>0</v>
      </c>
      <c r="QE121" s="30">
        <v>0</v>
      </c>
      <c r="QF121" s="30">
        <v>0</v>
      </c>
      <c r="QG121" s="30">
        <v>0</v>
      </c>
      <c r="QH121" s="30">
        <v>0</v>
      </c>
      <c r="QI121" s="30">
        <v>0</v>
      </c>
      <c r="QJ121" s="30">
        <v>0</v>
      </c>
      <c r="QK121" s="30">
        <v>0</v>
      </c>
      <c r="QL121" s="30">
        <v>151764698</v>
      </c>
      <c r="QM121" s="30">
        <v>0</v>
      </c>
      <c r="QN121" s="30">
        <v>0</v>
      </c>
      <c r="QO121" s="30">
        <v>299880894781</v>
      </c>
      <c r="QP121" s="30">
        <v>6618264509</v>
      </c>
      <c r="QQ121" s="30">
        <v>37336059</v>
      </c>
      <c r="QR121" s="30">
        <v>29333360</v>
      </c>
      <c r="QS121" s="30">
        <v>8002699</v>
      </c>
      <c r="QT121" s="30">
        <v>0</v>
      </c>
      <c r="QU121" s="30">
        <v>0</v>
      </c>
      <c r="QV121" s="30">
        <v>0</v>
      </c>
      <c r="QW121" s="30">
        <v>3001285775</v>
      </c>
      <c r="QX121" s="30">
        <v>3001285775</v>
      </c>
      <c r="QY121" s="30">
        <v>0</v>
      </c>
      <c r="QZ121" s="30">
        <v>3579642675</v>
      </c>
      <c r="RA121" s="30">
        <v>0</v>
      </c>
      <c r="RB121" s="30">
        <v>0</v>
      </c>
      <c r="RC121" s="30">
        <v>0</v>
      </c>
      <c r="RD121" s="30">
        <v>0</v>
      </c>
      <c r="RE121" s="30">
        <v>0</v>
      </c>
      <c r="RF121" s="30">
        <v>0</v>
      </c>
      <c r="RG121" s="30">
        <v>0</v>
      </c>
      <c r="RH121" s="30">
        <v>0</v>
      </c>
      <c r="RI121" s="30">
        <v>293262630272</v>
      </c>
      <c r="RJ121" s="30">
        <v>6204694837</v>
      </c>
      <c r="RK121" s="30">
        <v>6204694837</v>
      </c>
      <c r="RL121" s="30">
        <v>4535430562</v>
      </c>
      <c r="RM121" s="30">
        <v>494797669</v>
      </c>
      <c r="RN121" s="30">
        <v>172764498</v>
      </c>
      <c r="RO121" s="30">
        <v>2868714</v>
      </c>
      <c r="RP121" s="30">
        <v>0</v>
      </c>
      <c r="RQ121" s="30">
        <v>0</v>
      </c>
      <c r="RR121" s="30">
        <v>0</v>
      </c>
      <c r="RS121" s="30">
        <v>0</v>
      </c>
      <c r="RT121" s="30">
        <v>39194109</v>
      </c>
      <c r="RU121" s="30">
        <v>0</v>
      </c>
      <c r="RV121" s="30">
        <v>5029395</v>
      </c>
      <c r="RW121" s="30">
        <v>211400</v>
      </c>
      <c r="RX121" s="30">
        <v>0</v>
      </c>
      <c r="RY121" s="30">
        <v>46</v>
      </c>
      <c r="RZ121" s="30">
        <v>0</v>
      </c>
      <c r="SA121" s="30">
        <v>0</v>
      </c>
      <c r="SB121" s="30">
        <v>0</v>
      </c>
      <c r="SC121" s="30">
        <v>0</v>
      </c>
      <c r="SD121" s="30">
        <v>0</v>
      </c>
      <c r="SE121" s="30">
        <v>0</v>
      </c>
      <c r="SF121" s="30">
        <v>0</v>
      </c>
      <c r="SG121" s="30">
        <v>0</v>
      </c>
      <c r="SH121" s="30">
        <v>28330006</v>
      </c>
      <c r="SI121" s="30">
        <v>0</v>
      </c>
      <c r="SJ121" s="30">
        <v>0</v>
      </c>
      <c r="SK121" s="30">
        <v>0</v>
      </c>
      <c r="SL121" s="30">
        <v>0</v>
      </c>
      <c r="SM121" s="30">
        <v>0</v>
      </c>
      <c r="SN121" s="30">
        <v>263614180</v>
      </c>
      <c r="SO121" s="30">
        <v>0</v>
      </c>
      <c r="SP121" s="30">
        <v>0</v>
      </c>
      <c r="SQ121" s="30">
        <v>0</v>
      </c>
      <c r="SR121" s="30">
        <v>53854624</v>
      </c>
      <c r="SS121" s="30">
        <v>5256</v>
      </c>
      <c r="ST121" s="30">
        <v>0</v>
      </c>
      <c r="SU121" s="30">
        <v>0</v>
      </c>
      <c r="SV121" s="30">
        <v>0</v>
      </c>
      <c r="SW121" s="30">
        <v>0</v>
      </c>
      <c r="SX121" s="30">
        <v>0</v>
      </c>
      <c r="SY121" s="30">
        <v>191033300</v>
      </c>
      <c r="SZ121" s="30">
        <v>0</v>
      </c>
      <c r="TA121" s="30">
        <v>417561078</v>
      </c>
      <c r="TB121" s="30">
        <v>0</v>
      </c>
      <c r="TC121" s="30">
        <v>0</v>
      </c>
      <c r="TD121" s="30">
        <v>0</v>
      </c>
      <c r="TE121" s="30">
        <v>0</v>
      </c>
      <c r="TF121" s="30">
        <v>0</v>
      </c>
      <c r="TG121" s="30">
        <v>0</v>
      </c>
      <c r="TH121" s="30">
        <v>0</v>
      </c>
      <c r="TI121" s="30">
        <f t="shared" si="44"/>
        <v>670430881</v>
      </c>
      <c r="TJ121" s="30">
        <f t="shared" si="45"/>
        <v>0</v>
      </c>
      <c r="TK121" s="30">
        <v>0</v>
      </c>
      <c r="TL121" s="30">
        <v>0</v>
      </c>
      <c r="TM121" s="30">
        <v>0</v>
      </c>
      <c r="TN121" s="30">
        <v>0</v>
      </c>
      <c r="TO121" s="30">
        <v>0</v>
      </c>
      <c r="TP121" s="30">
        <v>0</v>
      </c>
      <c r="TQ121" s="30">
        <v>0</v>
      </c>
      <c r="TR121" s="30">
        <v>0</v>
      </c>
      <c r="TS121" s="30">
        <v>0</v>
      </c>
      <c r="TT121" s="30">
        <v>0</v>
      </c>
      <c r="TU121" s="30">
        <v>287057935435</v>
      </c>
      <c r="TV121" s="30">
        <v>0</v>
      </c>
      <c r="TW121" s="30">
        <v>49448806</v>
      </c>
      <c r="TX121" s="30">
        <v>0</v>
      </c>
      <c r="TY121" s="30">
        <v>28448822</v>
      </c>
      <c r="TZ121" s="30">
        <v>0</v>
      </c>
      <c r="UA121" s="30">
        <v>0</v>
      </c>
      <c r="UB121" s="30">
        <v>286980037807</v>
      </c>
      <c r="UC121" s="30">
        <v>200204079523</v>
      </c>
      <c r="UD121" s="30">
        <v>86775958284</v>
      </c>
      <c r="UE121" s="30">
        <v>0</v>
      </c>
      <c r="UF121" s="30">
        <v>0</v>
      </c>
      <c r="UG121" s="30">
        <v>571237379354</v>
      </c>
      <c r="UH121" s="1">
        <v>5254159214003.7803</v>
      </c>
      <c r="UI121" s="1">
        <f>UH121-SUM($UG$112:UG121)</f>
        <v>0</v>
      </c>
    </row>
    <row r="122" spans="2:555">
      <c r="B122" s="58">
        <v>41944</v>
      </c>
      <c r="C122" s="30">
        <v>182643268813.00024</v>
      </c>
      <c r="D122" s="30">
        <v>72048175722</v>
      </c>
      <c r="E122" s="30">
        <v>58223658287</v>
      </c>
      <c r="F122" s="30">
        <v>2559412</v>
      </c>
      <c r="G122" s="30">
        <v>1201972</v>
      </c>
      <c r="H122" s="30">
        <v>18679680553.999939</v>
      </c>
      <c r="I122" s="30">
        <v>16170999455.231873</v>
      </c>
      <c r="J122" s="30">
        <v>2321884293.0980988</v>
      </c>
      <c r="K122" s="30">
        <v>186796805.67000008</v>
      </c>
      <c r="L122" s="30">
        <v>2624540669</v>
      </c>
      <c r="M122" s="30">
        <v>31232490949</v>
      </c>
      <c r="N122" s="30">
        <v>30920166039.559998</v>
      </c>
      <c r="O122" s="30">
        <v>312324909.43999958</v>
      </c>
      <c r="P122" s="30">
        <v>591864036</v>
      </c>
      <c r="Q122" s="30">
        <v>2923129289</v>
      </c>
      <c r="R122" s="30">
        <v>2168191406</v>
      </c>
      <c r="S122" s="30">
        <v>13824517435</v>
      </c>
      <c r="T122" s="30">
        <v>3666338000</v>
      </c>
      <c r="U122" s="30">
        <v>4313332000</v>
      </c>
      <c r="V122" s="30">
        <v>7979670000</v>
      </c>
      <c r="W122" s="30">
        <v>123766130</v>
      </c>
      <c r="X122" s="30">
        <v>911204673</v>
      </c>
      <c r="Y122" s="30">
        <v>164367000</v>
      </c>
      <c r="Z122" s="30">
        <v>16436700</v>
      </c>
      <c r="AA122" s="30">
        <v>147930300</v>
      </c>
      <c r="AB122" s="30">
        <v>168720556</v>
      </c>
      <c r="AC122" s="30">
        <v>6397520</v>
      </c>
      <c r="AD122" s="30">
        <v>3771170215</v>
      </c>
      <c r="AE122" s="30">
        <v>699221341</v>
      </c>
      <c r="AF122" s="30">
        <v>484032511</v>
      </c>
      <c r="AG122" s="30">
        <v>215188830</v>
      </c>
      <c r="AH122" s="30">
        <v>0</v>
      </c>
      <c r="AI122" s="30">
        <v>110595093091</v>
      </c>
      <c r="AJ122" s="30">
        <v>464700650</v>
      </c>
      <c r="AK122" s="30">
        <v>70307950</v>
      </c>
      <c r="AL122" s="30">
        <v>1336800</v>
      </c>
      <c r="AM122" s="30">
        <v>393055900</v>
      </c>
      <c r="AN122" s="30">
        <v>0</v>
      </c>
      <c r="AO122" s="30">
        <v>1478937177</v>
      </c>
      <c r="AP122" s="30">
        <v>1319863326</v>
      </c>
      <c r="AQ122" s="30">
        <v>74188</v>
      </c>
      <c r="AR122" s="30">
        <v>21051964</v>
      </c>
      <c r="AS122" s="30">
        <v>91595</v>
      </c>
      <c r="AT122" s="30">
        <v>12618796</v>
      </c>
      <c r="AU122" s="30">
        <v>125152308</v>
      </c>
      <c r="AV122" s="30">
        <v>0</v>
      </c>
      <c r="AW122" s="30">
        <v>0</v>
      </c>
      <c r="AX122" s="30">
        <v>85000</v>
      </c>
      <c r="AY122" s="30">
        <v>0</v>
      </c>
      <c r="AZ122" s="30">
        <v>0</v>
      </c>
      <c r="BA122" s="30">
        <v>0</v>
      </c>
      <c r="BB122" s="30">
        <v>0</v>
      </c>
      <c r="BC122" s="30">
        <v>0</v>
      </c>
      <c r="BD122" s="30">
        <v>5077916764</v>
      </c>
      <c r="BE122" s="30">
        <v>1030381</v>
      </c>
      <c r="BF122" s="30">
        <v>2907522989</v>
      </c>
      <c r="BG122" s="30">
        <v>1069504121</v>
      </c>
      <c r="BH122" s="30">
        <v>62624</v>
      </c>
      <c r="BI122" s="30">
        <v>35584</v>
      </c>
      <c r="BJ122" s="30">
        <v>0</v>
      </c>
      <c r="BK122" s="30">
        <v>45013362</v>
      </c>
      <c r="BL122" s="30">
        <v>5225578</v>
      </c>
      <c r="BM122" s="30">
        <v>0</v>
      </c>
      <c r="BN122" s="30">
        <v>11586293</v>
      </c>
      <c r="BO122" s="30">
        <v>603246</v>
      </c>
      <c r="BP122" s="30">
        <v>0</v>
      </c>
      <c r="BQ122" s="30">
        <v>0</v>
      </c>
      <c r="BR122" s="30">
        <v>108504140</v>
      </c>
      <c r="BS122" s="30">
        <v>928828446</v>
      </c>
      <c r="BT122" s="30">
        <v>166418559</v>
      </c>
      <c r="BU122" s="30">
        <v>9328897</v>
      </c>
      <c r="BV122" s="30">
        <v>0</v>
      </c>
      <c r="BW122" s="30">
        <v>215662</v>
      </c>
      <c r="BX122" s="30">
        <v>0</v>
      </c>
      <c r="BY122" s="30">
        <v>156874000</v>
      </c>
      <c r="BZ122" s="30">
        <v>0</v>
      </c>
      <c r="CA122" s="30">
        <v>0</v>
      </c>
      <c r="CB122" s="30">
        <v>0</v>
      </c>
      <c r="CC122" s="30">
        <v>5701622675</v>
      </c>
      <c r="CD122" s="30">
        <v>0</v>
      </c>
      <c r="CE122" s="30">
        <v>6102106184</v>
      </c>
      <c r="CF122" s="30">
        <v>158109964</v>
      </c>
      <c r="CG122" s="30">
        <v>2697532246</v>
      </c>
      <c r="CH122" s="30">
        <v>276593566</v>
      </c>
      <c r="CI122" s="30">
        <v>19602893</v>
      </c>
      <c r="CJ122" s="30">
        <v>1008548</v>
      </c>
      <c r="CK122" s="30">
        <v>8645499</v>
      </c>
      <c r="CL122" s="30">
        <v>3378919</v>
      </c>
      <c r="CM122" s="30">
        <v>676819</v>
      </c>
      <c r="CN122" s="30">
        <v>710714</v>
      </c>
      <c r="CO122" s="30">
        <v>166163</v>
      </c>
      <c r="CP122" s="30">
        <v>5016231</v>
      </c>
      <c r="CQ122" s="30">
        <v>0</v>
      </c>
      <c r="CR122" s="30">
        <v>0</v>
      </c>
      <c r="CS122" s="30">
        <v>2430696352</v>
      </c>
      <c r="CT122" s="30">
        <v>847052443</v>
      </c>
      <c r="CU122" s="30">
        <v>0</v>
      </c>
      <c r="CV122" s="30">
        <v>57298878</v>
      </c>
      <c r="CW122" s="30">
        <v>18354245</v>
      </c>
      <c r="CX122" s="30">
        <v>394627</v>
      </c>
      <c r="CY122" s="30">
        <v>0</v>
      </c>
      <c r="CZ122" s="30">
        <v>1463065657</v>
      </c>
      <c r="DA122" s="30">
        <v>1315591120</v>
      </c>
      <c r="DB122" s="30">
        <v>126202137</v>
      </c>
      <c r="DC122" s="30">
        <v>0</v>
      </c>
      <c r="DD122" s="30">
        <v>21272400</v>
      </c>
      <c r="DE122" s="30">
        <v>0</v>
      </c>
      <c r="DF122" s="30">
        <v>23229171</v>
      </c>
      <c r="DG122" s="30">
        <v>21301331</v>
      </c>
      <c r="DH122" s="30">
        <v>24261378</v>
      </c>
      <c r="DI122" s="30">
        <v>11716</v>
      </c>
      <c r="DJ122" s="30">
        <v>0</v>
      </c>
      <c r="DK122" s="30">
        <v>11716</v>
      </c>
      <c r="DL122" s="30">
        <v>0</v>
      </c>
      <c r="DM122" s="30">
        <v>-1312580227</v>
      </c>
      <c r="DN122" s="30">
        <v>41211257</v>
      </c>
      <c r="DO122" s="30">
        <v>4818112</v>
      </c>
      <c r="DP122" s="30">
        <v>282560</v>
      </c>
      <c r="DQ122" s="30">
        <v>4535552</v>
      </c>
      <c r="DR122" s="30">
        <v>-1371385325</v>
      </c>
      <c r="DS122" s="30">
        <v>21846732</v>
      </c>
      <c r="DT122" s="30">
        <v>20671358</v>
      </c>
      <c r="DU122" s="30">
        <v>1118271</v>
      </c>
      <c r="DV122" s="30">
        <v>57103</v>
      </c>
      <c r="DW122" s="30">
        <v>10428380</v>
      </c>
      <c r="DX122" s="30">
        <v>3964800</v>
      </c>
      <c r="DY122" s="30">
        <v>225900</v>
      </c>
      <c r="DZ122" s="30">
        <v>0</v>
      </c>
      <c r="EA122" s="30">
        <v>6237680</v>
      </c>
      <c r="EB122" s="30">
        <v>0</v>
      </c>
      <c r="EC122" s="30">
        <v>6344174</v>
      </c>
      <c r="ED122" s="30">
        <v>111734</v>
      </c>
      <c r="EE122" s="30">
        <v>6228500</v>
      </c>
      <c r="EF122" s="30">
        <v>3940</v>
      </c>
      <c r="EG122" s="30">
        <v>37747116</v>
      </c>
      <c r="EH122" s="30">
        <v>36994825</v>
      </c>
      <c r="EI122" s="30">
        <v>752291</v>
      </c>
      <c r="EJ122" s="30">
        <v>0</v>
      </c>
      <c r="EK122" s="30">
        <v>50911829</v>
      </c>
      <c r="EL122" s="30">
        <v>121039</v>
      </c>
      <c r="EM122" s="30">
        <v>917606</v>
      </c>
      <c r="EN122" s="30">
        <v>29624016</v>
      </c>
      <c r="EO122" s="30">
        <v>1382590</v>
      </c>
      <c r="EP122" s="30">
        <v>345647</v>
      </c>
      <c r="EQ122" s="30">
        <v>0</v>
      </c>
      <c r="ER122" s="30">
        <v>60997</v>
      </c>
      <c r="ES122" s="30">
        <v>711627</v>
      </c>
      <c r="ET122" s="30">
        <v>264319</v>
      </c>
      <c r="EU122" s="30">
        <v>2783604</v>
      </c>
      <c r="EV122" s="30">
        <v>1566321</v>
      </c>
      <c r="EW122" s="30">
        <v>35500021</v>
      </c>
      <c r="EX122" s="30">
        <v>0</v>
      </c>
      <c r="EY122" s="30">
        <v>345647</v>
      </c>
      <c r="EZ122" s="30">
        <v>31209927</v>
      </c>
      <c r="FA122" s="30">
        <v>3944447</v>
      </c>
      <c r="FB122" s="30">
        <v>0</v>
      </c>
      <c r="FC122" s="30">
        <v>106420</v>
      </c>
      <c r="FD122" s="30">
        <v>0</v>
      </c>
      <c r="FE122" s="30">
        <v>0</v>
      </c>
      <c r="FF122" s="30">
        <v>-1570665173</v>
      </c>
      <c r="FG122" s="30">
        <v>12775729</v>
      </c>
      <c r="FH122" s="30">
        <v>-37883</v>
      </c>
      <c r="FI122" s="30">
        <v>0</v>
      </c>
      <c r="FJ122" s="30">
        <v>10943050</v>
      </c>
      <c r="FK122" s="30">
        <v>3615115</v>
      </c>
      <c r="FL122" s="30">
        <v>0</v>
      </c>
      <c r="FM122" s="30">
        <v>0</v>
      </c>
      <c r="FN122" s="30">
        <v>0</v>
      </c>
      <c r="FO122" s="30">
        <v>7327935</v>
      </c>
      <c r="FP122" s="30">
        <v>1870562</v>
      </c>
      <c r="FQ122" s="30">
        <v>0</v>
      </c>
      <c r="FR122" s="30">
        <v>396647204</v>
      </c>
      <c r="FS122" s="30">
        <v>303760200</v>
      </c>
      <c r="FT122" s="30">
        <v>104071</v>
      </c>
      <c r="FU122" s="30">
        <v>127864916</v>
      </c>
      <c r="FV122" s="30">
        <v>18082680</v>
      </c>
      <c r="FW122" s="30">
        <v>10126301</v>
      </c>
      <c r="FX122" s="30">
        <v>7956379</v>
      </c>
      <c r="FY122" s="30">
        <v>0</v>
      </c>
      <c r="FZ122" s="30">
        <v>386312</v>
      </c>
      <c r="GA122" s="30">
        <v>129401421</v>
      </c>
      <c r="GB122" s="30">
        <v>27920800</v>
      </c>
      <c r="GC122" s="30">
        <v>3374131</v>
      </c>
      <c r="GD122" s="30">
        <v>0</v>
      </c>
      <c r="GE122" s="30">
        <v>3374131</v>
      </c>
      <c r="GF122" s="30">
        <v>0</v>
      </c>
      <c r="GG122" s="30">
        <v>247207</v>
      </c>
      <c r="GH122" s="30">
        <v>761000</v>
      </c>
      <c r="GI122" s="30">
        <v>40384416</v>
      </c>
      <c r="GJ122" s="30">
        <v>40384416</v>
      </c>
      <c r="GK122" s="30">
        <v>0</v>
      </c>
      <c r="GL122" s="30">
        <v>48120250</v>
      </c>
      <c r="GM122" s="30">
        <v>6965329</v>
      </c>
      <c r="GN122" s="30">
        <v>0</v>
      </c>
      <c r="GO122" s="30">
        <v>909000</v>
      </c>
      <c r="GP122" s="30">
        <v>0</v>
      </c>
      <c r="GQ122" s="30">
        <v>28076862</v>
      </c>
      <c r="GR122" s="30">
        <v>70160</v>
      </c>
      <c r="GS122" s="30">
        <v>0</v>
      </c>
      <c r="GT122" s="30">
        <v>12098899</v>
      </c>
      <c r="GU122" s="30">
        <v>10591798606</v>
      </c>
      <c r="GV122" s="30">
        <v>0</v>
      </c>
      <c r="GW122" s="30">
        <v>0</v>
      </c>
      <c r="GX122" s="30">
        <v>0</v>
      </c>
      <c r="GY122" s="30">
        <v>0</v>
      </c>
      <c r="GZ122" s="30">
        <v>1696901907</v>
      </c>
      <c r="HA122" s="30">
        <v>2872067</v>
      </c>
      <c r="HB122" s="30">
        <v>8889642379</v>
      </c>
      <c r="HC122" s="30">
        <v>0</v>
      </c>
      <c r="HD122" s="30">
        <v>0</v>
      </c>
      <c r="HE122" s="30">
        <v>2382253</v>
      </c>
      <c r="HF122" s="30">
        <v>0</v>
      </c>
      <c r="HG122" s="30">
        <v>0</v>
      </c>
      <c r="HH122" s="30">
        <f t="shared" si="34"/>
        <v>1361791714</v>
      </c>
      <c r="HI122" s="30">
        <f t="shared" si="35"/>
        <v>318472816</v>
      </c>
      <c r="HJ122" s="30">
        <v>1361791714</v>
      </c>
      <c r="HK122" s="30">
        <v>318472816</v>
      </c>
      <c r="HL122" s="30">
        <v>16637377</v>
      </c>
      <c r="HM122" s="30">
        <v>0</v>
      </c>
      <c r="HN122" s="30">
        <v>0</v>
      </c>
      <c r="HO122" s="30">
        <v>0</v>
      </c>
      <c r="HP122" s="30">
        <v>495309785</v>
      </c>
      <c r="HQ122" s="30">
        <v>2991847</v>
      </c>
      <c r="HR122" s="30">
        <v>4686233</v>
      </c>
      <c r="HS122" s="30">
        <v>13278325</v>
      </c>
      <c r="HT122" s="30">
        <v>474353380</v>
      </c>
      <c r="HU122" s="30">
        <v>0</v>
      </c>
      <c r="HV122" s="30">
        <v>0</v>
      </c>
      <c r="HW122" s="30">
        <v>0</v>
      </c>
      <c r="HX122" s="30">
        <f t="shared" si="36"/>
        <v>1361791714</v>
      </c>
      <c r="HY122" s="30">
        <f t="shared" si="37"/>
        <v>318472816</v>
      </c>
      <c r="HZ122" s="30">
        <v>81583081882</v>
      </c>
      <c r="IA122" s="30">
        <v>78989562925</v>
      </c>
      <c r="IB122" s="30">
        <v>78471092177</v>
      </c>
      <c r="IC122" s="30">
        <v>0</v>
      </c>
      <c r="ID122" s="30">
        <v>0</v>
      </c>
      <c r="IE122" s="30">
        <v>0</v>
      </c>
      <c r="IF122" s="30">
        <v>0</v>
      </c>
      <c r="IG122" s="30">
        <v>67444560136</v>
      </c>
      <c r="IH122" s="30">
        <v>66171005099</v>
      </c>
      <c r="II122" s="30">
        <v>0</v>
      </c>
      <c r="IJ122" s="30">
        <v>1273555037</v>
      </c>
      <c r="IK122" s="30">
        <v>0</v>
      </c>
      <c r="IL122" s="30">
        <v>4081720464</v>
      </c>
      <c r="IM122" s="30">
        <v>1895420943</v>
      </c>
      <c r="IN122" s="30">
        <v>362819597</v>
      </c>
      <c r="IO122" s="30">
        <v>272114698</v>
      </c>
      <c r="IP122" s="30">
        <v>3446786169</v>
      </c>
      <c r="IQ122" s="30">
        <v>0</v>
      </c>
      <c r="IR122" s="30">
        <v>0</v>
      </c>
      <c r="IS122" s="30">
        <v>0</v>
      </c>
      <c r="IT122" s="30">
        <v>0</v>
      </c>
      <c r="IU122" s="30">
        <v>0</v>
      </c>
      <c r="IV122" s="30">
        <v>235887603</v>
      </c>
      <c r="IW122" s="30">
        <v>0</v>
      </c>
      <c r="IX122" s="30">
        <v>4813503031</v>
      </c>
      <c r="IY122" s="30">
        <v>0</v>
      </c>
      <c r="IZ122" s="30">
        <v>0</v>
      </c>
      <c r="JA122" s="30">
        <v>1299300000</v>
      </c>
      <c r="JB122" s="30">
        <v>-1299300000</v>
      </c>
      <c r="JC122" s="30">
        <v>0</v>
      </c>
      <c r="JD122" s="30">
        <v>0</v>
      </c>
      <c r="JE122" s="30">
        <v>0</v>
      </c>
      <c r="JF122" s="30">
        <v>0</v>
      </c>
      <c r="JG122" s="30">
        <v>0</v>
      </c>
      <c r="JH122" s="30">
        <v>0</v>
      </c>
      <c r="JI122" s="30">
        <v>0</v>
      </c>
      <c r="JJ122" s="30">
        <v>0</v>
      </c>
      <c r="JK122" s="30">
        <v>0</v>
      </c>
      <c r="JL122" s="30"/>
      <c r="JM122" s="30">
        <v>518470748</v>
      </c>
      <c r="JN122" s="30">
        <v>0</v>
      </c>
      <c r="JO122" s="30">
        <v>518470748</v>
      </c>
      <c r="JP122" s="30">
        <v>26734583</v>
      </c>
      <c r="JQ122" s="30">
        <v>26734583</v>
      </c>
      <c r="JR122" s="30">
        <v>0</v>
      </c>
      <c r="JS122" s="30">
        <v>0</v>
      </c>
      <c r="JT122" s="30">
        <v>0</v>
      </c>
      <c r="JU122" s="30">
        <v>0</v>
      </c>
      <c r="JV122" s="30">
        <v>0</v>
      </c>
      <c r="JW122" s="30">
        <v>0</v>
      </c>
      <c r="JX122" s="30">
        <v>0</v>
      </c>
      <c r="JY122" s="30">
        <v>0</v>
      </c>
      <c r="JZ122" s="30">
        <v>0</v>
      </c>
      <c r="KA122" s="30">
        <v>0</v>
      </c>
      <c r="KB122" s="30">
        <v>0</v>
      </c>
      <c r="KC122" s="30">
        <v>0</v>
      </c>
      <c r="KD122" s="30">
        <v>0</v>
      </c>
      <c r="KE122" s="30">
        <v>0</v>
      </c>
      <c r="KF122" s="30">
        <v>0</v>
      </c>
      <c r="KG122" s="30">
        <v>0</v>
      </c>
      <c r="KH122" s="30">
        <v>0</v>
      </c>
      <c r="KI122" s="30">
        <v>0</v>
      </c>
      <c r="KJ122" s="30">
        <v>0</v>
      </c>
      <c r="KK122" s="30">
        <v>0</v>
      </c>
      <c r="KL122" s="30">
        <v>0</v>
      </c>
      <c r="KM122" s="30">
        <v>2566784374</v>
      </c>
      <c r="KN122" s="30">
        <v>1233997313</v>
      </c>
      <c r="KO122" s="30">
        <v>29645694</v>
      </c>
      <c r="KP122" s="30">
        <v>1052225</v>
      </c>
      <c r="KQ122" s="30">
        <v>0</v>
      </c>
      <c r="KR122" s="30">
        <v>0</v>
      </c>
      <c r="KS122" s="30">
        <v>1973038</v>
      </c>
      <c r="KT122" s="30">
        <v>3916144</v>
      </c>
      <c r="KU122" s="30">
        <v>0</v>
      </c>
      <c r="KV122" s="30">
        <v>62110286</v>
      </c>
      <c r="KW122" s="30">
        <v>0</v>
      </c>
      <c r="KX122" s="30">
        <v>2354552</v>
      </c>
      <c r="KY122" s="30">
        <v>94160241</v>
      </c>
      <c r="KZ122" s="30">
        <v>7761512</v>
      </c>
      <c r="LA122" s="30">
        <v>14996891</v>
      </c>
      <c r="LB122" s="30">
        <v>3590657</v>
      </c>
      <c r="LC122" s="30">
        <v>9309322</v>
      </c>
      <c r="LD122" s="30">
        <v>360983844</v>
      </c>
      <c r="LE122" s="30">
        <v>656763</v>
      </c>
      <c r="LF122" s="30">
        <v>0</v>
      </c>
      <c r="LG122" s="30">
        <v>0</v>
      </c>
      <c r="LH122" s="30">
        <v>10765073</v>
      </c>
      <c r="LI122" s="30">
        <v>37667353</v>
      </c>
      <c r="LJ122" s="30">
        <v>2629</v>
      </c>
      <c r="LK122" s="30">
        <v>1294463</v>
      </c>
      <c r="LL122" s="30">
        <v>38439</v>
      </c>
      <c r="LM122" s="30">
        <v>2339509</v>
      </c>
      <c r="LN122" s="30">
        <v>0</v>
      </c>
      <c r="LO122" s="30">
        <v>25969781</v>
      </c>
      <c r="LP122" s="30">
        <v>0</v>
      </c>
      <c r="LQ122" s="30">
        <v>84805004</v>
      </c>
      <c r="LR122" s="30">
        <v>0</v>
      </c>
      <c r="LS122" s="30">
        <v>94646851</v>
      </c>
      <c r="LT122" s="30">
        <v>0</v>
      </c>
      <c r="LU122" s="30">
        <v>165177755</v>
      </c>
      <c r="LV122" s="30">
        <v>273511</v>
      </c>
      <c r="LW122" s="30">
        <v>6033302</v>
      </c>
      <c r="LX122" s="30">
        <v>0</v>
      </c>
      <c r="LY122" s="30">
        <v>0</v>
      </c>
      <c r="LZ122" s="30">
        <v>25982097</v>
      </c>
      <c r="MA122" s="30">
        <v>0</v>
      </c>
      <c r="MB122" s="30">
        <v>109305903</v>
      </c>
      <c r="MC122" s="30">
        <v>0</v>
      </c>
      <c r="MD122" s="30">
        <v>0</v>
      </c>
      <c r="ME122" s="30">
        <v>45804679</v>
      </c>
      <c r="MF122" s="30">
        <v>0</v>
      </c>
      <c r="MG122" s="30">
        <v>0</v>
      </c>
      <c r="MH122" s="30">
        <v>129669708</v>
      </c>
      <c r="MI122" s="30">
        <v>499835</v>
      </c>
      <c r="MJ122" s="30">
        <v>0</v>
      </c>
      <c r="MK122" s="30">
        <v>0</v>
      </c>
      <c r="ML122" s="30">
        <v>0</v>
      </c>
      <c r="MM122" s="30">
        <v>0</v>
      </c>
      <c r="MN122" s="30">
        <v>0</v>
      </c>
      <c r="MO122" s="30">
        <v>0</v>
      </c>
      <c r="MP122" s="30">
        <v>0</v>
      </c>
      <c r="MQ122" s="30">
        <v>344431901</v>
      </c>
      <c r="MR122" s="30">
        <v>0</v>
      </c>
      <c r="MS122" s="30">
        <v>32603948512</v>
      </c>
      <c r="MT122" s="30">
        <v>29822389778</v>
      </c>
      <c r="MU122" s="30">
        <v>29723305386</v>
      </c>
      <c r="MV122" s="30">
        <v>12161658255</v>
      </c>
      <c r="MW122" s="30">
        <v>0</v>
      </c>
      <c r="MX122" s="30">
        <v>0</v>
      </c>
      <c r="MY122" s="30">
        <v>0</v>
      </c>
      <c r="MZ122" s="30">
        <v>11927114918</v>
      </c>
      <c r="NA122" s="30">
        <v>0</v>
      </c>
      <c r="NB122" s="30">
        <v>0</v>
      </c>
      <c r="NC122" s="30">
        <v>0</v>
      </c>
      <c r="ND122" s="30">
        <v>11927114918</v>
      </c>
      <c r="NE122" s="30">
        <v>11927114918</v>
      </c>
      <c r="NF122" s="30">
        <v>0</v>
      </c>
      <c r="NG122" s="30">
        <v>256664859</v>
      </c>
      <c r="NH122" s="30">
        <v>5377867354</v>
      </c>
      <c r="NI122" s="30">
        <v>0</v>
      </c>
      <c r="NJ122" s="30">
        <v>0</v>
      </c>
      <c r="NK122" s="30">
        <v>0</v>
      </c>
      <c r="NL122" s="30">
        <v>0</v>
      </c>
      <c r="NM122" s="30">
        <v>99084392</v>
      </c>
      <c r="NN122" s="30">
        <v>0</v>
      </c>
      <c r="NO122" s="30">
        <v>0</v>
      </c>
      <c r="NP122" s="30">
        <v>0</v>
      </c>
      <c r="NQ122" s="30">
        <v>0</v>
      </c>
      <c r="NR122" s="30">
        <v>0</v>
      </c>
      <c r="NS122" s="30">
        <v>0</v>
      </c>
      <c r="NT122" s="30">
        <v>99084392</v>
      </c>
      <c r="NU122" s="30">
        <v>99084392</v>
      </c>
      <c r="NV122" s="30">
        <v>0</v>
      </c>
      <c r="NW122" s="30">
        <v>0</v>
      </c>
      <c r="NX122" s="30">
        <v>0</v>
      </c>
      <c r="NY122" s="30">
        <v>0</v>
      </c>
      <c r="NZ122" s="30">
        <v>0</v>
      </c>
      <c r="OA122" s="30">
        <v>1502351991</v>
      </c>
      <c r="OB122" s="30">
        <v>1492923195</v>
      </c>
      <c r="OC122" s="30">
        <v>0</v>
      </c>
      <c r="OD122" s="30">
        <v>0</v>
      </c>
      <c r="OE122" s="30">
        <v>0</v>
      </c>
      <c r="OF122" s="30">
        <v>1492923195</v>
      </c>
      <c r="OG122" s="30">
        <v>0</v>
      </c>
      <c r="OH122" s="30">
        <v>1492923195</v>
      </c>
      <c r="OI122" s="30">
        <v>0</v>
      </c>
      <c r="OJ122" s="30">
        <v>9428796</v>
      </c>
      <c r="OK122" s="30">
        <v>7389244</v>
      </c>
      <c r="OL122" s="30">
        <v>7389244</v>
      </c>
      <c r="OM122" s="30">
        <v>0</v>
      </c>
      <c r="ON122" s="30">
        <v>0</v>
      </c>
      <c r="OO122" s="30">
        <v>2039552</v>
      </c>
      <c r="OP122" s="30">
        <v>2039552</v>
      </c>
      <c r="OQ122" s="30">
        <v>0</v>
      </c>
      <c r="OR122" s="30">
        <v>0</v>
      </c>
      <c r="OS122" s="30">
        <v>1248903503</v>
      </c>
      <c r="OT122" s="30">
        <v>1170915352</v>
      </c>
      <c r="OU122" s="30">
        <v>1170915352</v>
      </c>
      <c r="OV122" s="30">
        <v>0</v>
      </c>
      <c r="OW122" s="30">
        <v>1170915352</v>
      </c>
      <c r="OX122" s="30">
        <v>0</v>
      </c>
      <c r="OY122" s="30">
        <v>0</v>
      </c>
      <c r="OZ122" s="30">
        <v>77988151</v>
      </c>
      <c r="PA122" s="30">
        <v>31753844</v>
      </c>
      <c r="PB122" s="30">
        <v>0</v>
      </c>
      <c r="PC122" s="30">
        <v>0</v>
      </c>
      <c r="PD122" s="30">
        <v>0</v>
      </c>
      <c r="PE122" s="30">
        <v>0</v>
      </c>
      <c r="PF122" s="30">
        <v>0</v>
      </c>
      <c r="PG122" s="30">
        <v>0</v>
      </c>
      <c r="PH122" s="30">
        <v>0</v>
      </c>
      <c r="PI122" s="30">
        <v>0</v>
      </c>
      <c r="PJ122" s="30">
        <v>0</v>
      </c>
      <c r="PK122" s="30">
        <v>0</v>
      </c>
      <c r="PL122" s="30">
        <v>0</v>
      </c>
      <c r="PM122" s="30">
        <v>46234307</v>
      </c>
      <c r="PN122" s="30">
        <v>46234307</v>
      </c>
      <c r="PO122" s="30">
        <v>0</v>
      </c>
      <c r="PP122" s="30">
        <v>0</v>
      </c>
      <c r="PQ122" s="30">
        <v>0</v>
      </c>
      <c r="PR122" s="30">
        <v>0</v>
      </c>
      <c r="PS122" s="30">
        <v>0</v>
      </c>
      <c r="PT122" s="30">
        <f t="shared" si="41"/>
        <v>30303240</v>
      </c>
      <c r="PU122" s="30">
        <v>30303240</v>
      </c>
      <c r="PV122" s="30">
        <v>0</v>
      </c>
      <c r="PW122" s="30">
        <v>0</v>
      </c>
      <c r="PX122" s="30">
        <v>0</v>
      </c>
      <c r="PY122" s="30">
        <v>0</v>
      </c>
      <c r="PZ122" s="30">
        <v>0</v>
      </c>
      <c r="QA122" s="30">
        <v>14946371</v>
      </c>
      <c r="QB122" s="30">
        <v>0</v>
      </c>
      <c r="QC122" s="30">
        <v>0</v>
      </c>
      <c r="QD122" s="30">
        <v>0</v>
      </c>
      <c r="QE122" s="30">
        <v>0</v>
      </c>
      <c r="QF122" s="30">
        <v>0</v>
      </c>
      <c r="QG122" s="30">
        <v>0</v>
      </c>
      <c r="QH122" s="30">
        <v>0</v>
      </c>
      <c r="QI122" s="30">
        <v>0</v>
      </c>
      <c r="QJ122" s="30">
        <v>0</v>
      </c>
      <c r="QK122" s="30">
        <v>0</v>
      </c>
      <c r="QL122" s="30">
        <v>0</v>
      </c>
      <c r="QM122" s="30">
        <v>0</v>
      </c>
      <c r="QN122" s="30">
        <v>0</v>
      </c>
      <c r="QO122" s="30">
        <v>216667913328</v>
      </c>
      <c r="QP122" s="30">
        <v>9376307280</v>
      </c>
      <c r="QQ122" s="30">
        <v>29125717</v>
      </c>
      <c r="QR122" s="30">
        <v>11229769</v>
      </c>
      <c r="QS122" s="30">
        <v>17895948</v>
      </c>
      <c r="QT122" s="30">
        <v>0</v>
      </c>
      <c r="QU122" s="30">
        <v>0</v>
      </c>
      <c r="QV122" s="30">
        <v>0</v>
      </c>
      <c r="QW122" s="30">
        <v>513382018</v>
      </c>
      <c r="QX122" s="30">
        <v>513382018</v>
      </c>
      <c r="QY122" s="30">
        <v>0</v>
      </c>
      <c r="QZ122" s="30">
        <v>8833799545</v>
      </c>
      <c r="RA122" s="30">
        <v>0</v>
      </c>
      <c r="RB122" s="30">
        <v>0</v>
      </c>
      <c r="RC122" s="30">
        <v>0</v>
      </c>
      <c r="RD122" s="30">
        <v>0</v>
      </c>
      <c r="RE122" s="30">
        <v>0</v>
      </c>
      <c r="RF122" s="30">
        <v>0</v>
      </c>
      <c r="RG122" s="30">
        <v>0</v>
      </c>
      <c r="RH122" s="30">
        <v>0</v>
      </c>
      <c r="RI122" s="30">
        <v>207291606048</v>
      </c>
      <c r="RJ122" s="30">
        <v>7038601734</v>
      </c>
      <c r="RK122" s="30">
        <v>7038601734</v>
      </c>
      <c r="RL122" s="30">
        <v>3310891719</v>
      </c>
      <c r="RM122" s="30">
        <v>419235370</v>
      </c>
      <c r="RN122" s="30">
        <v>102768235</v>
      </c>
      <c r="RO122" s="30">
        <v>2372906</v>
      </c>
      <c r="RP122" s="30">
        <v>0</v>
      </c>
      <c r="RQ122" s="30">
        <v>0</v>
      </c>
      <c r="RR122" s="30">
        <v>0</v>
      </c>
      <c r="RS122" s="30">
        <v>0</v>
      </c>
      <c r="RT122" s="30">
        <v>0</v>
      </c>
      <c r="RU122" s="30">
        <v>0</v>
      </c>
      <c r="RV122" s="30">
        <v>2035996</v>
      </c>
      <c r="RW122" s="30">
        <v>263173</v>
      </c>
      <c r="RX122" s="30">
        <v>0</v>
      </c>
      <c r="RY122" s="30">
        <v>45</v>
      </c>
      <c r="RZ122" s="30">
        <v>0</v>
      </c>
      <c r="SA122" s="30">
        <v>0</v>
      </c>
      <c r="SB122" s="30">
        <v>0</v>
      </c>
      <c r="SC122" s="30">
        <v>0</v>
      </c>
      <c r="SD122" s="30">
        <v>0</v>
      </c>
      <c r="SE122" s="30">
        <v>0</v>
      </c>
      <c r="SF122" s="30">
        <v>0</v>
      </c>
      <c r="SG122" s="30">
        <v>0</v>
      </c>
      <c r="SH122" s="30">
        <v>34548642</v>
      </c>
      <c r="SI122" s="30">
        <v>150715430</v>
      </c>
      <c r="SJ122" s="30">
        <v>0</v>
      </c>
      <c r="SK122" s="30">
        <v>2491471788</v>
      </c>
      <c r="SL122" s="30">
        <v>2491471788</v>
      </c>
      <c r="SM122" s="30">
        <v>0</v>
      </c>
      <c r="SN122" s="30">
        <v>248733124</v>
      </c>
      <c r="SO122" s="30">
        <v>0</v>
      </c>
      <c r="SP122" s="30">
        <v>0</v>
      </c>
      <c r="SQ122" s="30">
        <v>0</v>
      </c>
      <c r="SR122" s="30">
        <v>113053255</v>
      </c>
      <c r="SS122" s="30">
        <v>5101</v>
      </c>
      <c r="ST122" s="30">
        <v>0</v>
      </c>
      <c r="SU122" s="30">
        <v>0</v>
      </c>
      <c r="SV122" s="30">
        <v>0</v>
      </c>
      <c r="SW122" s="30">
        <v>0</v>
      </c>
      <c r="SX122" s="30">
        <v>0</v>
      </c>
      <c r="SY122" s="30">
        <v>19585185</v>
      </c>
      <c r="SZ122" s="30">
        <v>0</v>
      </c>
      <c r="TA122" s="30">
        <v>142921765</v>
      </c>
      <c r="TB122" s="30">
        <v>0</v>
      </c>
      <c r="TC122" s="30">
        <v>0</v>
      </c>
      <c r="TD122" s="30">
        <v>0</v>
      </c>
      <c r="TE122" s="30">
        <v>0</v>
      </c>
      <c r="TF122" s="30">
        <v>0</v>
      </c>
      <c r="TG122" s="30">
        <v>0</v>
      </c>
      <c r="TH122" s="30">
        <v>0</v>
      </c>
      <c r="TI122" s="30">
        <f t="shared" si="44"/>
        <v>524376511</v>
      </c>
      <c r="TJ122" s="30">
        <f t="shared" si="45"/>
        <v>0</v>
      </c>
      <c r="TK122" s="30">
        <v>0</v>
      </c>
      <c r="TL122" s="30">
        <v>0</v>
      </c>
      <c r="TM122" s="30">
        <v>0</v>
      </c>
      <c r="TN122" s="30">
        <v>0</v>
      </c>
      <c r="TO122" s="30">
        <v>0</v>
      </c>
      <c r="TP122" s="30">
        <v>0</v>
      </c>
      <c r="TQ122" s="30">
        <v>0</v>
      </c>
      <c r="TR122" s="30">
        <v>0</v>
      </c>
      <c r="TS122" s="30">
        <v>0</v>
      </c>
      <c r="TT122" s="30">
        <v>0</v>
      </c>
      <c r="TU122" s="30">
        <v>200253004314</v>
      </c>
      <c r="TV122" s="30">
        <v>0</v>
      </c>
      <c r="TW122" s="30">
        <v>47933411</v>
      </c>
      <c r="TX122" s="30">
        <v>0</v>
      </c>
      <c r="TY122" s="30">
        <v>991380</v>
      </c>
      <c r="TZ122" s="30">
        <v>0</v>
      </c>
      <c r="UA122" s="30">
        <v>0</v>
      </c>
      <c r="UB122" s="30">
        <v>200204079523</v>
      </c>
      <c r="UC122" s="30">
        <v>200204079523</v>
      </c>
      <c r="UD122" s="30">
        <v>0</v>
      </c>
      <c r="UE122" s="30">
        <v>0</v>
      </c>
      <c r="UF122" s="30">
        <v>0</v>
      </c>
      <c r="UG122" s="30">
        <v>431915130653</v>
      </c>
      <c r="UH122" s="1">
        <v>5686074344656.7803</v>
      </c>
      <c r="UI122" s="1">
        <f>UH122-SUM($UG$112:UG122)</f>
        <v>0</v>
      </c>
    </row>
    <row r="123" spans="2:555">
      <c r="B123" s="58">
        <v>41974</v>
      </c>
      <c r="C123" s="30">
        <v>172399913217</v>
      </c>
      <c r="D123" s="30">
        <v>87449919084.000244</v>
      </c>
      <c r="E123" s="30">
        <v>72145929285.000122</v>
      </c>
      <c r="F123" s="30">
        <v>2580984</v>
      </c>
      <c r="G123" s="30">
        <v>1142880</v>
      </c>
      <c r="H123" s="30">
        <v>23014335896</v>
      </c>
      <c r="I123" s="30">
        <v>19923510584.569397</v>
      </c>
      <c r="J123" s="30">
        <v>2860681952.0106049</v>
      </c>
      <c r="K123" s="30">
        <v>230143359.42000008</v>
      </c>
      <c r="L123" s="30">
        <v>4801374585</v>
      </c>
      <c r="M123" s="30">
        <v>36913223868</v>
      </c>
      <c r="N123" s="30">
        <v>36544091629.809998</v>
      </c>
      <c r="O123" s="30">
        <v>369132238.19000053</v>
      </c>
      <c r="P123" s="30">
        <v>954731321</v>
      </c>
      <c r="Q123" s="30">
        <v>4252903595</v>
      </c>
      <c r="R123" s="30">
        <v>2205636156</v>
      </c>
      <c r="S123" s="30">
        <v>15303989799</v>
      </c>
      <c r="T123" s="30">
        <v>3495679000</v>
      </c>
      <c r="U123" s="30">
        <v>4112564000</v>
      </c>
      <c r="V123" s="30">
        <v>7608243000</v>
      </c>
      <c r="W123" s="30">
        <v>233384170</v>
      </c>
      <c r="X123" s="30">
        <v>1105088953</v>
      </c>
      <c r="Y123" s="30">
        <v>153936000</v>
      </c>
      <c r="Z123" s="30">
        <v>15393600</v>
      </c>
      <c r="AA123" s="30">
        <v>138542400</v>
      </c>
      <c r="AB123" s="30">
        <v>96482338</v>
      </c>
      <c r="AC123" s="30">
        <v>8508956</v>
      </c>
      <c r="AD123" s="30">
        <v>3731545618</v>
      </c>
      <c r="AE123" s="30">
        <v>2366800764</v>
      </c>
      <c r="AF123" s="30">
        <v>1842064957</v>
      </c>
      <c r="AG123" s="30">
        <v>524735807</v>
      </c>
      <c r="AH123" s="30">
        <v>0</v>
      </c>
      <c r="AI123" s="30">
        <v>84949994133</v>
      </c>
      <c r="AJ123" s="30">
        <v>480133571</v>
      </c>
      <c r="AK123" s="30">
        <v>113465221</v>
      </c>
      <c r="AL123" s="30">
        <v>324000</v>
      </c>
      <c r="AM123" s="30">
        <v>366344350</v>
      </c>
      <c r="AN123" s="30">
        <v>0</v>
      </c>
      <c r="AO123" s="30">
        <v>1980449269</v>
      </c>
      <c r="AP123" s="30">
        <v>1952996452</v>
      </c>
      <c r="AQ123" s="30">
        <v>357187</v>
      </c>
      <c r="AR123" s="30">
        <v>16102667</v>
      </c>
      <c r="AS123" s="30">
        <v>83610</v>
      </c>
      <c r="AT123" s="30">
        <v>10909353</v>
      </c>
      <c r="AU123" s="30">
        <v>0</v>
      </c>
      <c r="AV123" s="30">
        <v>0</v>
      </c>
      <c r="AW123" s="30">
        <v>0</v>
      </c>
      <c r="AX123" s="30">
        <v>0</v>
      </c>
      <c r="AY123" s="30">
        <v>0</v>
      </c>
      <c r="AZ123" s="30">
        <v>0</v>
      </c>
      <c r="BA123" s="30">
        <v>0</v>
      </c>
      <c r="BB123" s="30">
        <v>0</v>
      </c>
      <c r="BC123" s="30">
        <v>0</v>
      </c>
      <c r="BD123" s="30">
        <v>7034728951</v>
      </c>
      <c r="BE123" s="30">
        <v>1276815</v>
      </c>
      <c r="BF123" s="30">
        <v>4530968738</v>
      </c>
      <c r="BG123" s="30">
        <v>1215426340</v>
      </c>
      <c r="BH123" s="30">
        <v>663588</v>
      </c>
      <c r="BI123" s="30">
        <v>435541</v>
      </c>
      <c r="BJ123" s="30">
        <v>0</v>
      </c>
      <c r="BK123" s="30">
        <v>100698863</v>
      </c>
      <c r="BL123" s="30">
        <v>5975706</v>
      </c>
      <c r="BM123" s="30">
        <v>0</v>
      </c>
      <c r="BN123" s="30">
        <v>13015182</v>
      </c>
      <c r="BO123" s="30">
        <v>1017811</v>
      </c>
      <c r="BP123" s="30">
        <v>0</v>
      </c>
      <c r="BQ123" s="30">
        <v>0</v>
      </c>
      <c r="BR123" s="30">
        <v>155818874</v>
      </c>
      <c r="BS123" s="30">
        <v>1009431493</v>
      </c>
      <c r="BT123" s="30">
        <v>362114694</v>
      </c>
      <c r="BU123" s="30">
        <v>3263155</v>
      </c>
      <c r="BV123" s="30">
        <v>0</v>
      </c>
      <c r="BW123" s="30">
        <v>296492</v>
      </c>
      <c r="BX123" s="30">
        <v>0</v>
      </c>
      <c r="BY123" s="30">
        <v>358555047</v>
      </c>
      <c r="BZ123" s="30">
        <v>0</v>
      </c>
      <c r="CA123" s="30">
        <v>0</v>
      </c>
      <c r="CB123" s="30">
        <v>0</v>
      </c>
      <c r="CC123" s="30">
        <v>4085592212</v>
      </c>
      <c r="CD123" s="30">
        <v>0</v>
      </c>
      <c r="CE123" s="30">
        <v>5307764279</v>
      </c>
      <c r="CF123" s="30">
        <v>375529043</v>
      </c>
      <c r="CG123" s="30">
        <v>2705624523</v>
      </c>
      <c r="CH123" s="30">
        <v>321434556</v>
      </c>
      <c r="CI123" s="30">
        <v>20102281</v>
      </c>
      <c r="CJ123" s="30">
        <v>1113916</v>
      </c>
      <c r="CK123" s="30">
        <v>7822285</v>
      </c>
      <c r="CL123" s="30">
        <v>3267596</v>
      </c>
      <c r="CM123" s="30">
        <v>1156628</v>
      </c>
      <c r="CN123" s="30">
        <v>1274371</v>
      </c>
      <c r="CO123" s="30">
        <v>246141</v>
      </c>
      <c r="CP123" s="30">
        <v>5221344</v>
      </c>
      <c r="CQ123" s="30">
        <v>0</v>
      </c>
      <c r="CR123" s="30">
        <v>0</v>
      </c>
      <c r="CS123" s="30">
        <v>1852017269</v>
      </c>
      <c r="CT123" s="30">
        <v>336834750</v>
      </c>
      <c r="CU123" s="30">
        <v>0</v>
      </c>
      <c r="CV123" s="30">
        <v>54073069</v>
      </c>
      <c r="CW123" s="30">
        <v>13781375</v>
      </c>
      <c r="CX123" s="30">
        <v>223793</v>
      </c>
      <c r="CY123" s="30">
        <v>0</v>
      </c>
      <c r="CZ123" s="30">
        <v>1422565160</v>
      </c>
      <c r="DA123" s="30">
        <v>1269902385</v>
      </c>
      <c r="DB123" s="30">
        <v>129090695</v>
      </c>
      <c r="DC123" s="30">
        <v>0</v>
      </c>
      <c r="DD123" s="30">
        <v>23572080</v>
      </c>
      <c r="DE123" s="30">
        <v>0</v>
      </c>
      <c r="DF123" s="30">
        <v>9329715</v>
      </c>
      <c r="DG123" s="30">
        <v>15209407</v>
      </c>
      <c r="DH123" s="30">
        <v>2603989</v>
      </c>
      <c r="DI123" s="30">
        <v>6467846</v>
      </c>
      <c r="DJ123" s="30">
        <v>0</v>
      </c>
      <c r="DK123" s="30">
        <v>6467846</v>
      </c>
      <c r="DL123" s="30">
        <v>0</v>
      </c>
      <c r="DM123" s="30">
        <v>327583658</v>
      </c>
      <c r="DN123" s="30">
        <v>54998980</v>
      </c>
      <c r="DO123" s="30">
        <v>5914570</v>
      </c>
      <c r="DP123" s="30">
        <v>306344</v>
      </c>
      <c r="DQ123" s="30">
        <v>5608226</v>
      </c>
      <c r="DR123" s="30">
        <v>253948517</v>
      </c>
      <c r="DS123" s="30">
        <v>29766774</v>
      </c>
      <c r="DT123" s="30">
        <v>28304154</v>
      </c>
      <c r="DU123" s="30">
        <v>1443586</v>
      </c>
      <c r="DV123" s="30">
        <v>19034</v>
      </c>
      <c r="DW123" s="30">
        <v>11896100</v>
      </c>
      <c r="DX123" s="30">
        <v>4861600</v>
      </c>
      <c r="DY123" s="30">
        <v>0</v>
      </c>
      <c r="DZ123" s="30">
        <v>0</v>
      </c>
      <c r="EA123" s="30">
        <v>7034500</v>
      </c>
      <c r="EB123" s="30">
        <v>0</v>
      </c>
      <c r="EC123" s="30">
        <v>6544491</v>
      </c>
      <c r="ED123" s="30">
        <v>83801</v>
      </c>
      <c r="EE123" s="30">
        <v>6456900</v>
      </c>
      <c r="EF123" s="30">
        <v>3790</v>
      </c>
      <c r="EG123" s="30">
        <v>50617775</v>
      </c>
      <c r="EH123" s="30">
        <v>50190799</v>
      </c>
      <c r="EI123" s="30">
        <v>426976</v>
      </c>
      <c r="EJ123" s="30">
        <v>0</v>
      </c>
      <c r="EK123" s="30">
        <v>70247751</v>
      </c>
      <c r="EL123" s="30">
        <v>-20332</v>
      </c>
      <c r="EM123" s="30">
        <v>915876</v>
      </c>
      <c r="EN123" s="30">
        <v>43348250</v>
      </c>
      <c r="EO123" s="30">
        <v>1728237</v>
      </c>
      <c r="EP123" s="30">
        <v>325315</v>
      </c>
      <c r="EQ123" s="30">
        <v>0</v>
      </c>
      <c r="ER123" s="30">
        <v>101661</v>
      </c>
      <c r="ES123" s="30">
        <v>955613</v>
      </c>
      <c r="ET123" s="30">
        <v>345648</v>
      </c>
      <c r="EU123" s="30">
        <v>3842786</v>
      </c>
      <c r="EV123" s="30">
        <v>1566321</v>
      </c>
      <c r="EW123" s="30">
        <v>33405805</v>
      </c>
      <c r="EX123" s="30">
        <v>0</v>
      </c>
      <c r="EY123" s="30">
        <v>325315</v>
      </c>
      <c r="EZ123" s="30">
        <v>29095378</v>
      </c>
      <c r="FA123" s="30">
        <v>3985112</v>
      </c>
      <c r="FB123" s="30">
        <v>0</v>
      </c>
      <c r="FC123" s="30">
        <v>88683</v>
      </c>
      <c r="FD123" s="30">
        <v>0</v>
      </c>
      <c r="FE123" s="30">
        <v>0</v>
      </c>
      <c r="FF123" s="30">
        <v>0</v>
      </c>
      <c r="FG123" s="30">
        <v>12721591</v>
      </c>
      <c r="FH123" s="30">
        <v>1463918</v>
      </c>
      <c r="FI123" s="30">
        <v>0</v>
      </c>
      <c r="FJ123" s="30">
        <v>8695816</v>
      </c>
      <c r="FK123" s="30">
        <v>1954116</v>
      </c>
      <c r="FL123" s="30">
        <v>0</v>
      </c>
      <c r="FM123" s="30">
        <v>0</v>
      </c>
      <c r="FN123" s="30">
        <v>0</v>
      </c>
      <c r="FO123" s="30">
        <v>6741700</v>
      </c>
      <c r="FP123" s="30">
        <v>2561857</v>
      </c>
      <c r="FQ123" s="30">
        <v>0</v>
      </c>
      <c r="FR123" s="30">
        <v>381801541</v>
      </c>
      <c r="FS123" s="30">
        <v>321478787</v>
      </c>
      <c r="FT123" s="30">
        <v>52036</v>
      </c>
      <c r="FU123" s="30">
        <v>137250736</v>
      </c>
      <c r="FV123" s="30">
        <v>16141172</v>
      </c>
      <c r="FW123" s="30">
        <v>10107267</v>
      </c>
      <c r="FX123" s="30">
        <v>6033905</v>
      </c>
      <c r="FY123" s="30">
        <v>0</v>
      </c>
      <c r="FZ123" s="30">
        <v>670962</v>
      </c>
      <c r="GA123" s="30">
        <v>162436681</v>
      </c>
      <c r="GB123" s="30">
        <v>4927200</v>
      </c>
      <c r="GC123" s="30">
        <v>2667227</v>
      </c>
      <c r="GD123" s="30">
        <v>0</v>
      </c>
      <c r="GE123" s="30">
        <v>2667227</v>
      </c>
      <c r="GF123" s="30">
        <v>0</v>
      </c>
      <c r="GG123" s="30">
        <v>44909</v>
      </c>
      <c r="GH123" s="30">
        <v>786000</v>
      </c>
      <c r="GI123" s="30">
        <v>21597896</v>
      </c>
      <c r="GJ123" s="30">
        <v>21597896</v>
      </c>
      <c r="GK123" s="30">
        <v>0</v>
      </c>
      <c r="GL123" s="30">
        <v>35226722</v>
      </c>
      <c r="GM123" s="30">
        <v>7771547</v>
      </c>
      <c r="GN123" s="30">
        <v>2107000</v>
      </c>
      <c r="GO123" s="30">
        <v>0</v>
      </c>
      <c r="GP123" s="30">
        <v>0</v>
      </c>
      <c r="GQ123" s="30">
        <v>13598379</v>
      </c>
      <c r="GR123" s="30">
        <v>62324</v>
      </c>
      <c r="GS123" s="30">
        <v>0</v>
      </c>
      <c r="GT123" s="30">
        <v>11687472</v>
      </c>
      <c r="GU123" s="30">
        <v>24860941111</v>
      </c>
      <c r="GV123" s="30">
        <v>0</v>
      </c>
      <c r="GW123" s="30">
        <v>0</v>
      </c>
      <c r="GX123" s="30">
        <v>0</v>
      </c>
      <c r="GY123" s="30">
        <v>0</v>
      </c>
      <c r="GZ123" s="30">
        <v>2344736584</v>
      </c>
      <c r="HA123" s="30">
        <v>-1656964</v>
      </c>
      <c r="HB123" s="30">
        <v>22513165795</v>
      </c>
      <c r="HC123" s="30">
        <v>0</v>
      </c>
      <c r="HD123" s="30">
        <v>0</v>
      </c>
      <c r="HE123" s="30">
        <v>4695696</v>
      </c>
      <c r="HF123" s="30">
        <v>0</v>
      </c>
      <c r="HG123" s="30">
        <v>0</v>
      </c>
      <c r="HH123" s="30">
        <f t="shared" si="34"/>
        <v>1809678040</v>
      </c>
      <c r="HI123" s="30">
        <f t="shared" si="35"/>
        <v>535058544</v>
      </c>
      <c r="HJ123" s="30">
        <v>1809678040</v>
      </c>
      <c r="HK123" s="30">
        <v>535058544</v>
      </c>
      <c r="HL123" s="30">
        <v>0</v>
      </c>
      <c r="HM123" s="30">
        <v>0</v>
      </c>
      <c r="HN123" s="30">
        <v>0</v>
      </c>
      <c r="HO123" s="30">
        <v>0</v>
      </c>
      <c r="HP123" s="30">
        <v>30452618</v>
      </c>
      <c r="HQ123" s="30">
        <v>3748399</v>
      </c>
      <c r="HR123" s="30">
        <v>5890018</v>
      </c>
      <c r="HS123" s="30">
        <v>20814201</v>
      </c>
      <c r="HT123" s="30">
        <v>0</v>
      </c>
      <c r="HU123" s="30">
        <v>0</v>
      </c>
      <c r="HV123" s="30">
        <v>0</v>
      </c>
      <c r="HW123" s="30">
        <v>0</v>
      </c>
      <c r="HX123" s="30">
        <f t="shared" si="36"/>
        <v>1809678040</v>
      </c>
      <c r="HY123" s="30">
        <f t="shared" si="37"/>
        <v>535058544</v>
      </c>
      <c r="HZ123" s="30">
        <v>39348431119</v>
      </c>
      <c r="IA123" s="30">
        <v>27958588829</v>
      </c>
      <c r="IB123" s="30">
        <v>27032644034</v>
      </c>
      <c r="IC123" s="30">
        <v>0</v>
      </c>
      <c r="ID123" s="30">
        <v>0</v>
      </c>
      <c r="IE123" s="30">
        <v>0</v>
      </c>
      <c r="IF123" s="30">
        <v>0</v>
      </c>
      <c r="IG123" s="30">
        <v>19912415025</v>
      </c>
      <c r="IH123" s="30">
        <v>18638859988</v>
      </c>
      <c r="II123" s="30">
        <v>0</v>
      </c>
      <c r="IJ123" s="30">
        <v>1273555037</v>
      </c>
      <c r="IK123" s="30">
        <v>0</v>
      </c>
      <c r="IL123" s="30">
        <v>4081720465</v>
      </c>
      <c r="IM123" s="30">
        <v>1895420943</v>
      </c>
      <c r="IN123" s="30">
        <v>362819597</v>
      </c>
      <c r="IO123" s="30">
        <v>272114696</v>
      </c>
      <c r="IP123" s="30">
        <v>3446786172</v>
      </c>
      <c r="IQ123" s="30">
        <v>0</v>
      </c>
      <c r="IR123" s="30">
        <v>0</v>
      </c>
      <c r="IS123" s="30">
        <v>0</v>
      </c>
      <c r="IT123" s="30">
        <v>0</v>
      </c>
      <c r="IU123" s="30">
        <v>0</v>
      </c>
      <c r="IV123" s="30">
        <v>235887601</v>
      </c>
      <c r="IW123" s="30">
        <v>0</v>
      </c>
      <c r="IX123" s="30">
        <v>0</v>
      </c>
      <c r="IY123" s="30">
        <v>0</v>
      </c>
      <c r="IZ123" s="30">
        <v>0</v>
      </c>
      <c r="JA123" s="30">
        <v>866200000</v>
      </c>
      <c r="JB123" s="30">
        <v>0</v>
      </c>
      <c r="JC123" s="30">
        <v>8000000</v>
      </c>
      <c r="JD123" s="30">
        <v>0</v>
      </c>
      <c r="JE123" s="30">
        <v>0</v>
      </c>
      <c r="JF123" s="30">
        <v>0</v>
      </c>
      <c r="JG123" s="30">
        <v>0</v>
      </c>
      <c r="JH123" s="30">
        <v>0</v>
      </c>
      <c r="JI123" s="30">
        <v>0</v>
      </c>
      <c r="JJ123" s="30">
        <v>0</v>
      </c>
      <c r="JK123" s="30">
        <v>0</v>
      </c>
      <c r="JL123" s="30"/>
      <c r="JM123" s="30">
        <v>925944795</v>
      </c>
      <c r="JN123" s="30">
        <v>0</v>
      </c>
      <c r="JO123" s="30">
        <v>925944795</v>
      </c>
      <c r="JP123" s="30">
        <v>8987072195</v>
      </c>
      <c r="JQ123" s="30">
        <v>33347867</v>
      </c>
      <c r="JR123" s="30">
        <v>7264788248</v>
      </c>
      <c r="JS123" s="30">
        <v>0</v>
      </c>
      <c r="JT123" s="30">
        <v>0</v>
      </c>
      <c r="JU123" s="30">
        <v>0</v>
      </c>
      <c r="JV123" s="30">
        <v>0</v>
      </c>
      <c r="JW123" s="30">
        <v>0</v>
      </c>
      <c r="JX123" s="30">
        <v>0</v>
      </c>
      <c r="JY123" s="30">
        <v>0</v>
      </c>
      <c r="JZ123" s="30">
        <v>0</v>
      </c>
      <c r="KA123" s="30">
        <v>0</v>
      </c>
      <c r="KB123" s="30">
        <v>0</v>
      </c>
      <c r="KC123" s="30">
        <v>0</v>
      </c>
      <c r="KD123" s="30">
        <v>0</v>
      </c>
      <c r="KE123" s="30">
        <v>0</v>
      </c>
      <c r="KF123" s="30">
        <v>0</v>
      </c>
      <c r="KG123" s="30">
        <v>0</v>
      </c>
      <c r="KH123" s="30">
        <v>225700653</v>
      </c>
      <c r="KI123" s="30">
        <v>1463235427</v>
      </c>
      <c r="KJ123" s="30">
        <v>0</v>
      </c>
      <c r="KK123" s="30">
        <v>0</v>
      </c>
      <c r="KL123" s="30">
        <v>0</v>
      </c>
      <c r="KM123" s="30">
        <v>2402770095</v>
      </c>
      <c r="KN123" s="30">
        <v>1233997313</v>
      </c>
      <c r="KO123" s="30">
        <v>29645694</v>
      </c>
      <c r="KP123" s="30">
        <v>1052225</v>
      </c>
      <c r="KQ123" s="30">
        <v>0</v>
      </c>
      <c r="KR123" s="30">
        <v>0</v>
      </c>
      <c r="KS123" s="30">
        <v>1973038</v>
      </c>
      <c r="KT123" s="30">
        <v>3916144</v>
      </c>
      <c r="KU123" s="30">
        <v>0</v>
      </c>
      <c r="KV123" s="30">
        <v>62110286</v>
      </c>
      <c r="KW123" s="30">
        <v>0</v>
      </c>
      <c r="KX123" s="30">
        <v>2354552</v>
      </c>
      <c r="KY123" s="30">
        <v>94160241</v>
      </c>
      <c r="KZ123" s="30">
        <v>7761512</v>
      </c>
      <c r="LA123" s="30">
        <v>14996891</v>
      </c>
      <c r="LB123" s="30">
        <v>3590657</v>
      </c>
      <c r="LC123" s="30">
        <v>0</v>
      </c>
      <c r="LD123" s="30">
        <v>360983844</v>
      </c>
      <c r="LE123" s="30">
        <v>656763</v>
      </c>
      <c r="LF123" s="30">
        <v>-17774615</v>
      </c>
      <c r="LG123" s="30">
        <v>0</v>
      </c>
      <c r="LH123" s="30">
        <v>10765073</v>
      </c>
      <c r="LI123" s="30">
        <v>37667353</v>
      </c>
      <c r="LJ123" s="30">
        <v>0</v>
      </c>
      <c r="LK123" s="30">
        <v>1294463</v>
      </c>
      <c r="LL123" s="30">
        <v>0</v>
      </c>
      <c r="LM123" s="30">
        <v>2339509</v>
      </c>
      <c r="LN123" s="30">
        <v>-67704603</v>
      </c>
      <c r="LO123" s="30">
        <v>25969781</v>
      </c>
      <c r="LP123" s="30">
        <v>-10563108</v>
      </c>
      <c r="LQ123" s="30">
        <v>84805004</v>
      </c>
      <c r="LR123" s="30">
        <v>1456074</v>
      </c>
      <c r="LS123" s="30">
        <v>94646851</v>
      </c>
      <c r="LT123" s="30">
        <v>0</v>
      </c>
      <c r="LU123" s="30">
        <v>165177755</v>
      </c>
      <c r="LV123" s="30">
        <v>273511</v>
      </c>
      <c r="LW123" s="30">
        <v>6033302</v>
      </c>
      <c r="LX123" s="30">
        <v>4757217</v>
      </c>
      <c r="LY123" s="30">
        <v>0</v>
      </c>
      <c r="LZ123" s="30">
        <v>25982097</v>
      </c>
      <c r="MA123" s="30">
        <v>0</v>
      </c>
      <c r="MB123" s="30">
        <v>109305903</v>
      </c>
      <c r="MC123" s="30">
        <v>0</v>
      </c>
      <c r="MD123" s="30">
        <v>0</v>
      </c>
      <c r="ME123" s="30">
        <v>45804679</v>
      </c>
      <c r="MF123" s="30">
        <v>0</v>
      </c>
      <c r="MG123" s="30">
        <v>0</v>
      </c>
      <c r="MH123" s="30">
        <v>64834854</v>
      </c>
      <c r="MI123" s="30">
        <v>499835</v>
      </c>
      <c r="MJ123" s="30">
        <v>0</v>
      </c>
      <c r="MK123" s="30">
        <v>0</v>
      </c>
      <c r="ML123" s="30">
        <v>0</v>
      </c>
      <c r="MM123" s="30">
        <v>0</v>
      </c>
      <c r="MN123" s="30">
        <v>0</v>
      </c>
      <c r="MO123" s="30">
        <v>0</v>
      </c>
      <c r="MP123" s="30">
        <v>0</v>
      </c>
      <c r="MQ123" s="30">
        <v>773985882</v>
      </c>
      <c r="MR123" s="30">
        <v>0</v>
      </c>
      <c r="MS123" s="30">
        <v>33720364339</v>
      </c>
      <c r="MT123" s="30">
        <v>30770408767</v>
      </c>
      <c r="MU123" s="30">
        <v>30665214678</v>
      </c>
      <c r="MV123" s="30">
        <v>11434640065</v>
      </c>
      <c r="MW123" s="30">
        <v>0</v>
      </c>
      <c r="MX123" s="30">
        <v>0</v>
      </c>
      <c r="MY123" s="30">
        <v>0</v>
      </c>
      <c r="MZ123" s="30">
        <v>12176041999</v>
      </c>
      <c r="NA123" s="30">
        <v>0</v>
      </c>
      <c r="NB123" s="30">
        <v>0</v>
      </c>
      <c r="NC123" s="30">
        <v>0</v>
      </c>
      <c r="ND123" s="30">
        <v>12176041999</v>
      </c>
      <c r="NE123" s="30">
        <v>12176041999</v>
      </c>
      <c r="NF123" s="30">
        <v>0</v>
      </c>
      <c r="NG123" s="30">
        <v>1807141135</v>
      </c>
      <c r="NH123" s="30">
        <v>5247391479</v>
      </c>
      <c r="NI123" s="30">
        <v>0</v>
      </c>
      <c r="NJ123" s="30">
        <v>0</v>
      </c>
      <c r="NK123" s="30">
        <v>0</v>
      </c>
      <c r="NL123" s="30">
        <v>0</v>
      </c>
      <c r="NM123" s="30">
        <v>105194089</v>
      </c>
      <c r="NN123" s="30">
        <v>0</v>
      </c>
      <c r="NO123" s="30">
        <v>0</v>
      </c>
      <c r="NP123" s="30">
        <v>0</v>
      </c>
      <c r="NQ123" s="30">
        <v>0</v>
      </c>
      <c r="NR123" s="30">
        <v>0</v>
      </c>
      <c r="NS123" s="30">
        <v>0</v>
      </c>
      <c r="NT123" s="30">
        <v>105194089</v>
      </c>
      <c r="NU123" s="30">
        <v>105194089</v>
      </c>
      <c r="NV123" s="30">
        <v>0</v>
      </c>
      <c r="NW123" s="30">
        <v>0</v>
      </c>
      <c r="NX123" s="30">
        <v>0</v>
      </c>
      <c r="NY123" s="30">
        <v>0</v>
      </c>
      <c r="NZ123" s="30">
        <v>0</v>
      </c>
      <c r="OA123" s="30">
        <v>1877210</v>
      </c>
      <c r="OB123" s="30">
        <v>0</v>
      </c>
      <c r="OC123" s="30">
        <v>0</v>
      </c>
      <c r="OD123" s="30">
        <v>0</v>
      </c>
      <c r="OE123" s="30">
        <v>0</v>
      </c>
      <c r="OF123" s="30">
        <v>0</v>
      </c>
      <c r="OG123" s="30">
        <v>0</v>
      </c>
      <c r="OH123" s="30">
        <v>0</v>
      </c>
      <c r="OI123" s="30">
        <v>0</v>
      </c>
      <c r="OJ123" s="30">
        <v>1877210</v>
      </c>
      <c r="OK123" s="30">
        <v>0</v>
      </c>
      <c r="OL123" s="30">
        <v>0</v>
      </c>
      <c r="OM123" s="30">
        <v>0</v>
      </c>
      <c r="ON123" s="30">
        <v>0</v>
      </c>
      <c r="OO123" s="30">
        <v>1877210</v>
      </c>
      <c r="OP123" s="30">
        <v>1877210</v>
      </c>
      <c r="OQ123" s="30">
        <v>0</v>
      </c>
      <c r="OR123" s="30">
        <v>0</v>
      </c>
      <c r="OS123" s="30">
        <v>2226461237</v>
      </c>
      <c r="OT123" s="30">
        <v>1170915356</v>
      </c>
      <c r="OU123" s="30">
        <v>1170915356</v>
      </c>
      <c r="OV123" s="30">
        <v>0</v>
      </c>
      <c r="OW123" s="30">
        <v>1170915356</v>
      </c>
      <c r="OX123" s="30">
        <v>0</v>
      </c>
      <c r="OY123" s="30">
        <v>0</v>
      </c>
      <c r="OZ123" s="30">
        <v>1055545881</v>
      </c>
      <c r="PA123" s="30">
        <v>1025000000</v>
      </c>
      <c r="PB123" s="30">
        <v>0</v>
      </c>
      <c r="PC123" s="30">
        <v>0</v>
      </c>
      <c r="PD123" s="30">
        <v>0</v>
      </c>
      <c r="PE123" s="30">
        <v>0</v>
      </c>
      <c r="PF123" s="30">
        <v>0</v>
      </c>
      <c r="PG123" s="30">
        <v>0</v>
      </c>
      <c r="PH123" s="30">
        <v>0</v>
      </c>
      <c r="PI123" s="30">
        <v>0</v>
      </c>
      <c r="PJ123" s="30">
        <v>0</v>
      </c>
      <c r="PK123" s="30">
        <v>0</v>
      </c>
      <c r="PL123" s="30">
        <v>0</v>
      </c>
      <c r="PM123" s="30">
        <v>30545881</v>
      </c>
      <c r="PN123" s="30">
        <v>30545881</v>
      </c>
      <c r="PO123" s="30">
        <v>0</v>
      </c>
      <c r="PP123" s="30">
        <v>0</v>
      </c>
      <c r="PQ123" s="30">
        <v>0</v>
      </c>
      <c r="PR123" s="30">
        <v>0</v>
      </c>
      <c r="PS123" s="30">
        <v>0</v>
      </c>
      <c r="PT123" s="30">
        <f t="shared" si="41"/>
        <v>721617125</v>
      </c>
      <c r="PU123" s="30">
        <v>721617125</v>
      </c>
      <c r="PV123" s="30">
        <v>0</v>
      </c>
      <c r="PW123" s="30">
        <v>0</v>
      </c>
      <c r="PX123" s="30">
        <v>0</v>
      </c>
      <c r="PY123" s="30">
        <v>0</v>
      </c>
      <c r="PZ123" s="30">
        <v>0</v>
      </c>
      <c r="QA123" s="30">
        <v>-41774520</v>
      </c>
      <c r="QB123" s="30">
        <v>0</v>
      </c>
      <c r="QC123" s="30">
        <v>0</v>
      </c>
      <c r="QD123" s="30">
        <v>0</v>
      </c>
      <c r="QE123" s="30">
        <v>0</v>
      </c>
      <c r="QF123" s="30">
        <v>0</v>
      </c>
      <c r="QG123" s="30">
        <v>0</v>
      </c>
      <c r="QH123" s="30">
        <v>0</v>
      </c>
      <c r="QI123" s="30">
        <v>0</v>
      </c>
      <c r="QJ123" s="30">
        <v>0</v>
      </c>
      <c r="QK123" s="30">
        <v>0</v>
      </c>
      <c r="QL123" s="30">
        <v>0</v>
      </c>
      <c r="QM123" s="30">
        <v>0</v>
      </c>
      <c r="QN123" s="30">
        <v>0</v>
      </c>
      <c r="QO123" s="30">
        <v>131188785414</v>
      </c>
      <c r="QP123" s="30">
        <v>1892283249</v>
      </c>
      <c r="QQ123" s="30">
        <v>12202171</v>
      </c>
      <c r="QR123" s="30">
        <v>8894973</v>
      </c>
      <c r="QS123" s="30">
        <v>3307198</v>
      </c>
      <c r="QT123" s="30">
        <v>0</v>
      </c>
      <c r="QU123" s="30">
        <v>0</v>
      </c>
      <c r="QV123" s="30">
        <v>0</v>
      </c>
      <c r="QW123" s="30">
        <v>2433103672</v>
      </c>
      <c r="QX123" s="30">
        <v>2433103672</v>
      </c>
      <c r="QY123" s="30">
        <v>0</v>
      </c>
      <c r="QZ123" s="30">
        <v>-553022594</v>
      </c>
      <c r="RA123" s="30">
        <v>0</v>
      </c>
      <c r="RB123" s="30">
        <v>115499820298</v>
      </c>
      <c r="RC123" s="30">
        <v>0</v>
      </c>
      <c r="RD123" s="30">
        <v>0</v>
      </c>
      <c r="RE123" s="30">
        <v>0</v>
      </c>
      <c r="RF123" s="30">
        <v>115499820298</v>
      </c>
      <c r="RG123" s="30">
        <v>0</v>
      </c>
      <c r="RH123" s="30">
        <v>115499820298</v>
      </c>
      <c r="RI123" s="30">
        <v>13796681867</v>
      </c>
      <c r="RJ123" s="30">
        <v>14823253017</v>
      </c>
      <c r="RK123" s="30">
        <v>14823253017</v>
      </c>
      <c r="RL123" s="30">
        <v>6075257438</v>
      </c>
      <c r="RM123" s="30">
        <v>264712257</v>
      </c>
      <c r="RN123" s="30">
        <v>96981125</v>
      </c>
      <c r="RO123" s="30">
        <v>2360079</v>
      </c>
      <c r="RP123" s="30">
        <v>0</v>
      </c>
      <c r="RQ123" s="30">
        <v>0</v>
      </c>
      <c r="RR123" s="30">
        <v>0</v>
      </c>
      <c r="RS123" s="30">
        <v>0</v>
      </c>
      <c r="RT123" s="30">
        <v>92917630</v>
      </c>
      <c r="RU123" s="30">
        <v>0</v>
      </c>
      <c r="RV123" s="30">
        <v>5079840</v>
      </c>
      <c r="RW123" s="30">
        <v>281598</v>
      </c>
      <c r="RX123" s="30">
        <v>0</v>
      </c>
      <c r="RY123" s="30">
        <v>10913273</v>
      </c>
      <c r="RZ123" s="30">
        <v>0</v>
      </c>
      <c r="SA123" s="30">
        <v>0</v>
      </c>
      <c r="SB123" s="30">
        <v>0</v>
      </c>
      <c r="SC123" s="30">
        <v>0</v>
      </c>
      <c r="SD123" s="30">
        <v>0</v>
      </c>
      <c r="SE123" s="30">
        <v>0</v>
      </c>
      <c r="SF123" s="30">
        <v>0</v>
      </c>
      <c r="SG123" s="30">
        <v>0</v>
      </c>
      <c r="SH123" s="30">
        <v>37143884</v>
      </c>
      <c r="SI123" s="30">
        <v>16613922</v>
      </c>
      <c r="SJ123" s="30">
        <v>0</v>
      </c>
      <c r="SK123" s="30">
        <v>2036079487</v>
      </c>
      <c r="SL123" s="30">
        <v>2036079487</v>
      </c>
      <c r="SM123" s="30">
        <v>0</v>
      </c>
      <c r="SN123" s="30">
        <v>241326849</v>
      </c>
      <c r="SO123" s="30">
        <v>0</v>
      </c>
      <c r="SP123" s="30">
        <v>0</v>
      </c>
      <c r="SQ123" s="30">
        <v>0</v>
      </c>
      <c r="SR123" s="30">
        <v>52341134</v>
      </c>
      <c r="SS123" s="30">
        <v>3096770</v>
      </c>
      <c r="ST123" s="30">
        <v>0</v>
      </c>
      <c r="SU123" s="30">
        <v>0</v>
      </c>
      <c r="SV123" s="30">
        <v>0</v>
      </c>
      <c r="SW123" s="30">
        <v>0</v>
      </c>
      <c r="SX123" s="30">
        <v>0</v>
      </c>
      <c r="SY123" s="30">
        <v>17957192</v>
      </c>
      <c r="SZ123" s="30">
        <v>0</v>
      </c>
      <c r="TA123" s="30">
        <v>5870190539</v>
      </c>
      <c r="TB123" s="30">
        <v>0</v>
      </c>
      <c r="TC123" s="30">
        <v>0</v>
      </c>
      <c r="TD123" s="30">
        <v>0</v>
      </c>
      <c r="TE123" s="30">
        <v>0</v>
      </c>
      <c r="TF123" s="30">
        <v>0</v>
      </c>
      <c r="TG123" s="30">
        <v>0</v>
      </c>
      <c r="TH123" s="30">
        <v>0</v>
      </c>
      <c r="TI123" s="30">
        <f t="shared" si="44"/>
        <v>364053461</v>
      </c>
      <c r="TJ123" s="30">
        <f t="shared" si="45"/>
        <v>-1072783741</v>
      </c>
      <c r="TK123" s="30">
        <v>-1072783741</v>
      </c>
      <c r="TL123" s="30">
        <v>0</v>
      </c>
      <c r="TM123" s="30">
        <v>0</v>
      </c>
      <c r="TN123" s="30">
        <v>0</v>
      </c>
      <c r="TO123" s="30">
        <v>0</v>
      </c>
      <c r="TP123" s="30">
        <v>0</v>
      </c>
      <c r="TQ123" s="30">
        <v>0</v>
      </c>
      <c r="TR123" s="30">
        <v>0</v>
      </c>
      <c r="TS123" s="30">
        <v>-1072783741</v>
      </c>
      <c r="TT123" s="30">
        <v>0</v>
      </c>
      <c r="TU123" s="30">
        <v>46212591</v>
      </c>
      <c r="TV123" s="30">
        <v>0</v>
      </c>
      <c r="TW123" s="30">
        <v>36308922</v>
      </c>
      <c r="TX123" s="30">
        <v>0</v>
      </c>
      <c r="TY123" s="30">
        <v>9903669</v>
      </c>
      <c r="TZ123" s="30">
        <v>0</v>
      </c>
      <c r="UA123" s="30">
        <v>0</v>
      </c>
      <c r="UB123" s="30">
        <v>0</v>
      </c>
      <c r="UC123" s="30">
        <v>0</v>
      </c>
      <c r="UD123" s="30">
        <v>0</v>
      </c>
      <c r="UE123" s="30">
        <v>0</v>
      </c>
      <c r="UF123" s="30">
        <v>0</v>
      </c>
      <c r="UG123" s="30">
        <v>337309062970</v>
      </c>
      <c r="UH123" s="1">
        <v>6023383407626.7803</v>
      </c>
      <c r="UI123" s="1">
        <f>UH123-SUM($UG$112:UG123)</f>
        <v>0</v>
      </c>
    </row>
    <row r="124" spans="2:555">
      <c r="B124" s="58">
        <v>42005</v>
      </c>
      <c r="C124" s="42">
        <v>142620181303</v>
      </c>
      <c r="D124" s="42">
        <v>73536656715</v>
      </c>
      <c r="E124" s="42">
        <v>58971666567</v>
      </c>
      <c r="F124" s="42">
        <v>10395014</v>
      </c>
      <c r="G124" s="42">
        <v>1663200</v>
      </c>
      <c r="H124" s="42">
        <v>18743551323</v>
      </c>
      <c r="I124" s="42">
        <v>16226292380.3211</v>
      </c>
      <c r="J124" s="42">
        <v>2329823429.4488997</v>
      </c>
      <c r="K124" s="42">
        <v>187435513.22999999</v>
      </c>
      <c r="L124" s="42">
        <v>2068689733</v>
      </c>
      <c r="M124" s="42">
        <v>29020850881</v>
      </c>
      <c r="N124" s="42">
        <v>28730642372.189999</v>
      </c>
      <c r="O124" s="42">
        <v>290208508.81</v>
      </c>
      <c r="P124" s="42">
        <v>3872676905</v>
      </c>
      <c r="Q124" s="42">
        <v>2892030786</v>
      </c>
      <c r="R124" s="42">
        <v>2361808725</v>
      </c>
      <c r="S124" s="42">
        <v>14564990148</v>
      </c>
      <c r="T124" s="42">
        <v>4055675000</v>
      </c>
      <c r="U124" s="42">
        <v>4771380000</v>
      </c>
      <c r="V124" s="42">
        <v>8827055000</v>
      </c>
      <c r="W124" s="42">
        <v>262261748</v>
      </c>
      <c r="X124" s="42">
        <v>1028752035</v>
      </c>
      <c r="Y124" s="42">
        <v>177918000</v>
      </c>
      <c r="Z124" s="42">
        <v>17791800</v>
      </c>
      <c r="AA124" s="42">
        <v>160126200</v>
      </c>
      <c r="AB124" s="42">
        <v>134939123</v>
      </c>
      <c r="AC124" s="42">
        <v>9162950</v>
      </c>
      <c r="AD124" s="42">
        <v>3898255697</v>
      </c>
      <c r="AE124" s="42">
        <v>207514066</v>
      </c>
      <c r="AF124" s="42">
        <v>2032315</v>
      </c>
      <c r="AG124" s="42">
        <v>205481751</v>
      </c>
      <c r="AH124" s="42">
        <v>19131529</v>
      </c>
      <c r="AI124" s="42">
        <v>69083524588</v>
      </c>
      <c r="AJ124" s="42">
        <v>524705729</v>
      </c>
      <c r="AK124" s="42">
        <v>73664520</v>
      </c>
      <c r="AL124" s="42">
        <v>1141309</v>
      </c>
      <c r="AM124" s="42">
        <v>449899900</v>
      </c>
      <c r="AN124" s="42">
        <v>0</v>
      </c>
      <c r="AO124" s="42">
        <v>1922537297</v>
      </c>
      <c r="AP124" s="42">
        <v>1896822850</v>
      </c>
      <c r="AQ124" s="42">
        <v>140530</v>
      </c>
      <c r="AR124" s="42">
        <v>14750870</v>
      </c>
      <c r="AS124" s="42">
        <v>96790</v>
      </c>
      <c r="AT124" s="42">
        <v>6400082</v>
      </c>
      <c r="AU124" s="42">
        <v>0</v>
      </c>
      <c r="AV124" s="42">
        <v>0</v>
      </c>
      <c r="AW124" s="42">
        <v>0</v>
      </c>
      <c r="AX124" s="42">
        <v>4326175</v>
      </c>
      <c r="AY124" s="42">
        <v>0</v>
      </c>
      <c r="AZ124" s="42">
        <v>0</v>
      </c>
      <c r="BA124" s="42">
        <v>0</v>
      </c>
      <c r="BB124" s="42">
        <v>0</v>
      </c>
      <c r="BC124" s="42">
        <v>0</v>
      </c>
      <c r="BD124" s="42">
        <v>2808971966</v>
      </c>
      <c r="BE124" s="42">
        <v>820772</v>
      </c>
      <c r="BF124" s="42">
        <v>1068605500</v>
      </c>
      <c r="BG124" s="42">
        <v>602294142</v>
      </c>
      <c r="BH124" s="42">
        <v>6090832</v>
      </c>
      <c r="BI124" s="42">
        <v>3013188</v>
      </c>
      <c r="BJ124" s="42">
        <v>0</v>
      </c>
      <c r="BK124" s="42">
        <v>93812971</v>
      </c>
      <c r="BL124" s="42">
        <v>6350987</v>
      </c>
      <c r="BM124" s="42">
        <v>2352</v>
      </c>
      <c r="BN124" s="42">
        <v>12691901</v>
      </c>
      <c r="BO124" s="42">
        <v>1759644</v>
      </c>
      <c r="BP124" s="42">
        <v>0</v>
      </c>
      <c r="BQ124" s="42">
        <v>0</v>
      </c>
      <c r="BR124" s="42">
        <v>64343387</v>
      </c>
      <c r="BS124" s="42">
        <v>949186290</v>
      </c>
      <c r="BT124" s="42">
        <v>122605704</v>
      </c>
      <c r="BU124" s="42">
        <v>0</v>
      </c>
      <c r="BV124" s="42">
        <v>0</v>
      </c>
      <c r="BW124" s="42">
        <v>77164</v>
      </c>
      <c r="BX124" s="42">
        <v>447121</v>
      </c>
      <c r="BY124" s="42">
        <v>121987419</v>
      </c>
      <c r="BZ124" s="42">
        <v>94000</v>
      </c>
      <c r="CA124" s="42">
        <v>0</v>
      </c>
      <c r="CB124" s="42">
        <v>0</v>
      </c>
      <c r="CC124" s="42">
        <v>9770293768</v>
      </c>
      <c r="CD124" s="42">
        <v>0</v>
      </c>
      <c r="CE124" s="42">
        <v>5430087739</v>
      </c>
      <c r="CF124" s="42">
        <v>154118262</v>
      </c>
      <c r="CG124" s="42">
        <v>2775610012</v>
      </c>
      <c r="CH124" s="42">
        <v>244639819</v>
      </c>
      <c r="CI124" s="42">
        <v>25335770</v>
      </c>
      <c r="CJ124" s="42">
        <v>1772023</v>
      </c>
      <c r="CK124" s="42">
        <v>11100693</v>
      </c>
      <c r="CL124" s="42">
        <v>3756470</v>
      </c>
      <c r="CM124" s="42">
        <v>1044332</v>
      </c>
      <c r="CN124" s="42">
        <v>406649</v>
      </c>
      <c r="CO124" s="42">
        <v>704864</v>
      </c>
      <c r="CP124" s="42">
        <v>6550739</v>
      </c>
      <c r="CQ124" s="42">
        <v>0</v>
      </c>
      <c r="CR124" s="42">
        <v>0</v>
      </c>
      <c r="CS124" s="42">
        <v>2192072716</v>
      </c>
      <c r="CT124" s="42">
        <v>760989753</v>
      </c>
      <c r="CU124" s="42">
        <v>0</v>
      </c>
      <c r="CV124" s="42">
        <v>33703996</v>
      </c>
      <c r="CW124" s="42">
        <v>5113118</v>
      </c>
      <c r="CX124" s="42">
        <v>157134</v>
      </c>
      <c r="CY124" s="42">
        <v>0</v>
      </c>
      <c r="CZ124" s="42">
        <v>1368648185</v>
      </c>
      <c r="DA124" s="42">
        <v>1226262670</v>
      </c>
      <c r="DB124" s="42">
        <v>116086615</v>
      </c>
      <c r="DC124" s="42">
        <v>0</v>
      </c>
      <c r="DD124" s="42">
        <v>26298900</v>
      </c>
      <c r="DE124" s="42">
        <v>0</v>
      </c>
      <c r="DF124" s="42">
        <v>13691916</v>
      </c>
      <c r="DG124" s="42">
        <v>9768614</v>
      </c>
      <c r="DH124" s="42">
        <v>7359976</v>
      </c>
      <c r="DI124" s="42">
        <v>0</v>
      </c>
      <c r="DJ124" s="42">
        <v>0</v>
      </c>
      <c r="DK124" s="42">
        <v>0</v>
      </c>
      <c r="DL124" s="42">
        <v>0</v>
      </c>
      <c r="DM124" s="42">
        <v>242885488</v>
      </c>
      <c r="DN124" s="42">
        <v>37088491</v>
      </c>
      <c r="DO124" s="42">
        <v>4376851</v>
      </c>
      <c r="DP124" s="42">
        <v>235336</v>
      </c>
      <c r="DQ124" s="42">
        <v>4141515</v>
      </c>
      <c r="DR124" s="42">
        <v>187464595</v>
      </c>
      <c r="DS124" s="42">
        <v>18463738</v>
      </c>
      <c r="DT124" s="42">
        <v>17233918</v>
      </c>
      <c r="DU124" s="42">
        <v>1209920</v>
      </c>
      <c r="DV124" s="42">
        <v>19900</v>
      </c>
      <c r="DW124" s="42">
        <v>11250600</v>
      </c>
      <c r="DX124" s="42">
        <v>5532800</v>
      </c>
      <c r="DY124" s="42">
        <v>0</v>
      </c>
      <c r="DZ124" s="42">
        <v>0</v>
      </c>
      <c r="EA124" s="42">
        <v>5717800</v>
      </c>
      <c r="EB124" s="42">
        <v>0</v>
      </c>
      <c r="EC124" s="42">
        <v>5026760</v>
      </c>
      <c r="ED124" s="42">
        <v>0</v>
      </c>
      <c r="EE124" s="42">
        <v>5013400</v>
      </c>
      <c r="EF124" s="42">
        <v>13360</v>
      </c>
      <c r="EG124" s="42">
        <v>31085523</v>
      </c>
      <c r="EH124" s="42">
        <v>30851672</v>
      </c>
      <c r="EI124" s="42">
        <v>233851</v>
      </c>
      <c r="EJ124" s="42">
        <v>0</v>
      </c>
      <c r="EK124" s="42">
        <v>49037620</v>
      </c>
      <c r="EL124" s="42">
        <v>63778</v>
      </c>
      <c r="EM124" s="42">
        <v>663671</v>
      </c>
      <c r="EN124" s="42">
        <v>28700847</v>
      </c>
      <c r="EO124" s="42">
        <v>1743254</v>
      </c>
      <c r="EP124" s="42">
        <v>233851</v>
      </c>
      <c r="EQ124" s="42">
        <v>0</v>
      </c>
      <c r="ER124" s="42">
        <v>106296</v>
      </c>
      <c r="ES124" s="42">
        <v>1147997</v>
      </c>
      <c r="ET124" s="42">
        <v>255110</v>
      </c>
      <c r="EU124" s="42">
        <v>2509513</v>
      </c>
      <c r="EV124" s="42">
        <v>1272277</v>
      </c>
      <c r="EW124" s="42">
        <v>37535403</v>
      </c>
      <c r="EX124" s="42">
        <v>0</v>
      </c>
      <c r="EY124" s="42">
        <v>233851</v>
      </c>
      <c r="EZ124" s="42">
        <v>31837938</v>
      </c>
      <c r="FA124" s="42">
        <v>5463614</v>
      </c>
      <c r="FB124" s="42">
        <v>0</v>
      </c>
      <c r="FC124" s="42">
        <v>111611</v>
      </c>
      <c r="FD124" s="42">
        <v>0</v>
      </c>
      <c r="FE124" s="42">
        <v>0</v>
      </c>
      <c r="FF124" s="42">
        <v>0</v>
      </c>
      <c r="FG124" s="42">
        <v>13955551</v>
      </c>
      <c r="FH124" s="42">
        <v>682148</v>
      </c>
      <c r="FI124" s="42">
        <v>0</v>
      </c>
      <c r="FJ124" s="42">
        <v>12061629</v>
      </c>
      <c r="FK124" s="42">
        <v>1124389</v>
      </c>
      <c r="FL124" s="42">
        <v>0</v>
      </c>
      <c r="FM124" s="42">
        <v>0</v>
      </c>
      <c r="FN124" s="42">
        <v>0</v>
      </c>
      <c r="FO124" s="42">
        <v>10937240</v>
      </c>
      <c r="FP124" s="42">
        <v>1211774</v>
      </c>
      <c r="FQ124" s="42">
        <v>0</v>
      </c>
      <c r="FR124" s="42">
        <v>259785848</v>
      </c>
      <c r="FS124" s="42">
        <v>205611322</v>
      </c>
      <c r="FT124" s="42">
        <v>0</v>
      </c>
      <c r="FU124" s="42">
        <v>20527760</v>
      </c>
      <c r="FV124" s="42">
        <v>15402292</v>
      </c>
      <c r="FW124" s="42">
        <v>11084078</v>
      </c>
      <c r="FX124" s="42">
        <v>4318214</v>
      </c>
      <c r="FY124" s="42">
        <v>0</v>
      </c>
      <c r="FZ124" s="42">
        <v>106296</v>
      </c>
      <c r="GA124" s="42">
        <v>162701374</v>
      </c>
      <c r="GB124" s="42">
        <v>6873600</v>
      </c>
      <c r="GC124" s="42">
        <v>932615</v>
      </c>
      <c r="GD124" s="42">
        <v>0</v>
      </c>
      <c r="GE124" s="42">
        <v>932615</v>
      </c>
      <c r="GF124" s="42">
        <v>0</v>
      </c>
      <c r="GG124" s="42">
        <v>106307</v>
      </c>
      <c r="GH124" s="42">
        <v>1053500</v>
      </c>
      <c r="GI124" s="42">
        <v>33884788</v>
      </c>
      <c r="GJ124" s="42">
        <v>33884788</v>
      </c>
      <c r="GK124" s="42">
        <v>0</v>
      </c>
      <c r="GL124" s="42">
        <v>18197316</v>
      </c>
      <c r="GM124" s="42">
        <v>-4917683</v>
      </c>
      <c r="GN124" s="42">
        <v>1338000</v>
      </c>
      <c r="GO124" s="42">
        <v>0</v>
      </c>
      <c r="GP124" s="42">
        <v>0</v>
      </c>
      <c r="GQ124" s="42">
        <v>13052221</v>
      </c>
      <c r="GR124" s="42">
        <v>73668</v>
      </c>
      <c r="GS124" s="42">
        <v>0</v>
      </c>
      <c r="GT124" s="42">
        <v>8651110</v>
      </c>
      <c r="GU124" s="42">
        <v>195332200</v>
      </c>
      <c r="GV124" s="42">
        <v>0</v>
      </c>
      <c r="GW124" s="42">
        <v>0</v>
      </c>
      <c r="GX124" s="42">
        <v>0</v>
      </c>
      <c r="GY124" s="42">
        <v>0</v>
      </c>
      <c r="GZ124" s="42">
        <v>191195200</v>
      </c>
      <c r="HA124" s="42">
        <v>4137000</v>
      </c>
      <c r="HB124" s="42">
        <v>0</v>
      </c>
      <c r="HC124" s="42">
        <v>0</v>
      </c>
      <c r="HD124" s="42">
        <v>0</v>
      </c>
      <c r="HE124" s="42">
        <v>0</v>
      </c>
      <c r="HF124" s="42">
        <v>0</v>
      </c>
      <c r="HG124" s="42">
        <v>0</v>
      </c>
      <c r="HH124" s="42">
        <f t="shared" si="34"/>
        <v>177072000</v>
      </c>
      <c r="HI124" s="42">
        <f t="shared" si="35"/>
        <v>14123200</v>
      </c>
      <c r="HJ124" s="42">
        <v>177072000</v>
      </c>
      <c r="HK124" s="42">
        <v>14123200</v>
      </c>
      <c r="HL124" s="42">
        <v>0</v>
      </c>
      <c r="HM124" s="42">
        <v>0</v>
      </c>
      <c r="HN124" s="42">
        <v>0</v>
      </c>
      <c r="HO124" s="42">
        <v>0</v>
      </c>
      <c r="HP124" s="42">
        <v>30951184</v>
      </c>
      <c r="HQ124" s="42">
        <v>4312668</v>
      </c>
      <c r="HR124" s="42">
        <v>6271312</v>
      </c>
      <c r="HS124" s="42">
        <v>20367204</v>
      </c>
      <c r="HT124" s="42">
        <v>0</v>
      </c>
      <c r="HU124" s="42">
        <v>0</v>
      </c>
      <c r="HV124" s="42">
        <v>0</v>
      </c>
      <c r="HW124" s="42">
        <v>0</v>
      </c>
      <c r="HX124" s="42">
        <f t="shared" si="36"/>
        <v>177072000</v>
      </c>
      <c r="HY124" s="42">
        <f t="shared" si="37"/>
        <v>14123200</v>
      </c>
      <c r="HZ124" s="42">
        <v>47372561020</v>
      </c>
      <c r="IA124" s="42">
        <v>45056033416</v>
      </c>
      <c r="IB124" s="42">
        <v>44220952603</v>
      </c>
      <c r="IC124" s="42">
        <v>0</v>
      </c>
      <c r="ID124" s="42">
        <v>0</v>
      </c>
      <c r="IE124" s="42">
        <v>0</v>
      </c>
      <c r="IF124" s="42">
        <v>0</v>
      </c>
      <c r="IG124" s="42">
        <v>40169203607</v>
      </c>
      <c r="IH124" s="42">
        <v>40169203607</v>
      </c>
      <c r="II124" s="42">
        <v>0</v>
      </c>
      <c r="IJ124" s="42">
        <v>0</v>
      </c>
      <c r="IK124" s="42">
        <v>0</v>
      </c>
      <c r="IL124" s="42">
        <v>0</v>
      </c>
      <c r="IM124" s="42">
        <v>0</v>
      </c>
      <c r="IN124" s="42">
        <v>0</v>
      </c>
      <c r="IO124" s="42">
        <v>0</v>
      </c>
      <c r="IP124" s="42">
        <v>0</v>
      </c>
      <c r="IQ124" s="42">
        <v>3814285884</v>
      </c>
      <c r="IR124" s="42">
        <v>0</v>
      </c>
      <c r="IS124" s="42">
        <v>339047634</v>
      </c>
      <c r="IT124" s="42">
        <v>254285726</v>
      </c>
      <c r="IU124" s="42">
        <v>3220952524</v>
      </c>
      <c r="IV124" s="42">
        <v>0</v>
      </c>
      <c r="IW124" s="42">
        <v>220862345</v>
      </c>
      <c r="IX124" s="42">
        <v>0</v>
      </c>
      <c r="IY124" s="42">
        <v>0</v>
      </c>
      <c r="IZ124" s="42">
        <v>0</v>
      </c>
      <c r="JA124" s="42">
        <v>0</v>
      </c>
      <c r="JB124" s="42">
        <v>0</v>
      </c>
      <c r="JC124" s="42">
        <v>0</v>
      </c>
      <c r="JD124" s="42">
        <v>0</v>
      </c>
      <c r="JE124" s="42">
        <v>0</v>
      </c>
      <c r="JF124" s="42">
        <v>0</v>
      </c>
      <c r="JG124" s="42">
        <v>0</v>
      </c>
      <c r="JH124" s="42">
        <v>0</v>
      </c>
      <c r="JI124" s="42">
        <v>0</v>
      </c>
      <c r="JJ124" s="42">
        <v>16600767</v>
      </c>
      <c r="JK124" s="42">
        <v>16600767</v>
      </c>
      <c r="JL124" s="42"/>
      <c r="JM124" s="42">
        <v>835080813</v>
      </c>
      <c r="JN124" s="42">
        <v>0</v>
      </c>
      <c r="JO124" s="42">
        <v>835080813</v>
      </c>
      <c r="JP124" s="42">
        <v>0</v>
      </c>
      <c r="JQ124" s="42">
        <v>0</v>
      </c>
      <c r="JR124" s="42">
        <v>0</v>
      </c>
      <c r="JS124" s="42">
        <v>0</v>
      </c>
      <c r="JT124" s="42">
        <v>0</v>
      </c>
      <c r="JU124" s="42">
        <v>0</v>
      </c>
      <c r="JV124" s="42">
        <v>0</v>
      </c>
      <c r="JW124" s="42">
        <v>0</v>
      </c>
      <c r="JX124" s="42">
        <v>0</v>
      </c>
      <c r="JY124" s="42">
        <v>0</v>
      </c>
      <c r="JZ124" s="42">
        <v>0</v>
      </c>
      <c r="KA124" s="42">
        <v>0</v>
      </c>
      <c r="KB124" s="42">
        <v>0</v>
      </c>
      <c r="KC124" s="42">
        <v>0</v>
      </c>
      <c r="KD124" s="42">
        <v>0</v>
      </c>
      <c r="KE124" s="42">
        <v>0</v>
      </c>
      <c r="KF124" s="42">
        <v>0</v>
      </c>
      <c r="KG124" s="42">
        <v>0</v>
      </c>
      <c r="KH124" s="42">
        <v>0</v>
      </c>
      <c r="KI124" s="42">
        <v>0</v>
      </c>
      <c r="KJ124" s="42">
        <v>0</v>
      </c>
      <c r="KK124" s="42">
        <v>0</v>
      </c>
      <c r="KL124" s="42">
        <v>0</v>
      </c>
      <c r="KM124" s="42">
        <v>2316527604</v>
      </c>
      <c r="KN124" s="42">
        <v>1270054584</v>
      </c>
      <c r="KO124" s="42">
        <v>31351660</v>
      </c>
      <c r="KP124" s="42">
        <v>2121272</v>
      </c>
      <c r="KQ124" s="42">
        <v>0</v>
      </c>
      <c r="KR124" s="42">
        <v>0</v>
      </c>
      <c r="KS124" s="42">
        <v>1929029</v>
      </c>
      <c r="KT124" s="42">
        <v>3710873</v>
      </c>
      <c r="KU124" s="42">
        <v>0</v>
      </c>
      <c r="KV124" s="42">
        <v>68494251</v>
      </c>
      <c r="KW124" s="42">
        <v>0</v>
      </c>
      <c r="KX124" s="42">
        <v>1160980</v>
      </c>
      <c r="KY124" s="42">
        <v>34199122</v>
      </c>
      <c r="KZ124" s="42">
        <v>6866930</v>
      </c>
      <c r="LA124" s="42">
        <v>11689708</v>
      </c>
      <c r="LB124" s="42">
        <v>3191984</v>
      </c>
      <c r="LC124" s="42">
        <v>15767134</v>
      </c>
      <c r="LD124" s="42">
        <v>361514033</v>
      </c>
      <c r="LE124" s="42">
        <v>279554</v>
      </c>
      <c r="LF124" s="42">
        <v>1501214</v>
      </c>
      <c r="LG124" s="42">
        <v>0</v>
      </c>
      <c r="LH124" s="42">
        <v>6774947</v>
      </c>
      <c r="LI124" s="42">
        <v>24449575</v>
      </c>
      <c r="LJ124" s="42">
        <v>21946</v>
      </c>
      <c r="LK124" s="42">
        <v>435868</v>
      </c>
      <c r="LL124" s="42">
        <v>0</v>
      </c>
      <c r="LM124" s="42">
        <v>1642724</v>
      </c>
      <c r="LN124" s="42">
        <v>7736664</v>
      </c>
      <c r="LO124" s="42">
        <v>35549305</v>
      </c>
      <c r="LP124" s="42">
        <v>174195</v>
      </c>
      <c r="LQ124" s="42">
        <v>0</v>
      </c>
      <c r="LR124" s="42">
        <v>878194</v>
      </c>
      <c r="LS124" s="42">
        <v>105835041</v>
      </c>
      <c r="LT124" s="42">
        <v>0</v>
      </c>
      <c r="LU124" s="42">
        <v>163076002</v>
      </c>
      <c r="LV124" s="42">
        <v>286356</v>
      </c>
      <c r="LW124" s="42">
        <v>5157623</v>
      </c>
      <c r="LX124" s="42">
        <v>1297232</v>
      </c>
      <c r="LY124" s="42">
        <v>0</v>
      </c>
      <c r="LZ124" s="42">
        <v>23540140</v>
      </c>
      <c r="MA124" s="42">
        <v>0</v>
      </c>
      <c r="MB124" s="42">
        <v>56615331</v>
      </c>
      <c r="MC124" s="42">
        <v>0</v>
      </c>
      <c r="MD124" s="42">
        <v>0</v>
      </c>
      <c r="ME124" s="42">
        <v>49517820</v>
      </c>
      <c r="MF124" s="42">
        <v>0</v>
      </c>
      <c r="MG124" s="42">
        <v>0</v>
      </c>
      <c r="MH124" s="42">
        <v>16208485</v>
      </c>
      <c r="MI124" s="42">
        <v>124957</v>
      </c>
      <c r="MJ124" s="42">
        <v>3372871</v>
      </c>
      <c r="MK124" s="42">
        <v>0</v>
      </c>
      <c r="ML124" s="42">
        <v>0</v>
      </c>
      <c r="MM124" s="42">
        <v>0</v>
      </c>
      <c r="MN124" s="42">
        <v>0</v>
      </c>
      <c r="MO124" s="42">
        <v>0</v>
      </c>
      <c r="MP124" s="42">
        <v>0</v>
      </c>
      <c r="MQ124" s="42">
        <v>433757829</v>
      </c>
      <c r="MR124" s="42">
        <v>0</v>
      </c>
      <c r="MS124" s="42">
        <v>1232400876</v>
      </c>
      <c r="MT124" s="42">
        <v>102450807</v>
      </c>
      <c r="MU124" s="42">
        <v>0</v>
      </c>
      <c r="MV124" s="42">
        <v>0</v>
      </c>
      <c r="MW124" s="42">
        <v>0</v>
      </c>
      <c r="MX124" s="42">
        <v>0</v>
      </c>
      <c r="MY124" s="42">
        <v>0</v>
      </c>
      <c r="MZ124" s="42">
        <v>0</v>
      </c>
      <c r="NA124" s="42">
        <v>0</v>
      </c>
      <c r="NB124" s="42">
        <v>0</v>
      </c>
      <c r="NC124" s="42">
        <v>0</v>
      </c>
      <c r="ND124" s="42">
        <v>0</v>
      </c>
      <c r="NE124" s="42">
        <v>0</v>
      </c>
      <c r="NF124" s="42">
        <v>0</v>
      </c>
      <c r="NG124" s="42">
        <v>0</v>
      </c>
      <c r="NH124" s="42">
        <v>0</v>
      </c>
      <c r="NI124" s="42">
        <v>0</v>
      </c>
      <c r="NJ124" s="42">
        <v>0</v>
      </c>
      <c r="NK124" s="42">
        <v>0</v>
      </c>
      <c r="NL124" s="42">
        <v>0</v>
      </c>
      <c r="NM124" s="42">
        <v>102450807</v>
      </c>
      <c r="NN124" s="42">
        <v>0</v>
      </c>
      <c r="NO124" s="42">
        <v>0</v>
      </c>
      <c r="NP124" s="42">
        <v>0</v>
      </c>
      <c r="NQ124" s="42">
        <v>0</v>
      </c>
      <c r="NR124" s="42">
        <v>0</v>
      </c>
      <c r="NS124" s="42">
        <v>0</v>
      </c>
      <c r="NT124" s="42">
        <v>102450807</v>
      </c>
      <c r="NU124" s="42">
        <v>102450807</v>
      </c>
      <c r="NV124" s="42">
        <v>0</v>
      </c>
      <c r="NW124" s="42">
        <v>0</v>
      </c>
      <c r="NX124" s="42">
        <v>0</v>
      </c>
      <c r="NY124" s="42">
        <v>0</v>
      </c>
      <c r="NZ124" s="42">
        <v>0</v>
      </c>
      <c r="OA124" s="42">
        <v>1855250</v>
      </c>
      <c r="OB124" s="42">
        <v>0</v>
      </c>
      <c r="OC124" s="42">
        <v>0</v>
      </c>
      <c r="OD124" s="42">
        <v>0</v>
      </c>
      <c r="OE124" s="42">
        <v>0</v>
      </c>
      <c r="OF124" s="42">
        <v>0</v>
      </c>
      <c r="OG124" s="42">
        <v>0</v>
      </c>
      <c r="OH124" s="42">
        <v>0</v>
      </c>
      <c r="OI124" s="42">
        <v>0</v>
      </c>
      <c r="OJ124" s="42">
        <v>1855250</v>
      </c>
      <c r="OK124" s="42">
        <v>0</v>
      </c>
      <c r="OL124" s="42">
        <v>0</v>
      </c>
      <c r="OM124" s="42">
        <v>0</v>
      </c>
      <c r="ON124" s="42">
        <v>0</v>
      </c>
      <c r="OO124" s="42">
        <v>1855250</v>
      </c>
      <c r="OP124" s="42">
        <v>1855250</v>
      </c>
      <c r="OQ124" s="42">
        <v>0</v>
      </c>
      <c r="OR124" s="42">
        <v>0</v>
      </c>
      <c r="OS124" s="42">
        <v>1128094819</v>
      </c>
      <c r="OT124" s="42">
        <v>1116676079</v>
      </c>
      <c r="OU124" s="42">
        <v>1116676079</v>
      </c>
      <c r="OV124" s="42">
        <v>1116676079</v>
      </c>
      <c r="OW124" s="42">
        <v>0</v>
      </c>
      <c r="OX124" s="42">
        <v>0</v>
      </c>
      <c r="OY124" s="42">
        <v>0</v>
      </c>
      <c r="OZ124" s="42">
        <v>11418740</v>
      </c>
      <c r="PA124" s="42">
        <v>0</v>
      </c>
      <c r="PB124" s="42">
        <v>0</v>
      </c>
      <c r="PC124" s="42">
        <v>0</v>
      </c>
      <c r="PD124" s="42">
        <v>0</v>
      </c>
      <c r="PE124" s="42">
        <v>0</v>
      </c>
      <c r="PF124" s="42">
        <v>0</v>
      </c>
      <c r="PG124" s="42">
        <v>0</v>
      </c>
      <c r="PH124" s="42">
        <v>0</v>
      </c>
      <c r="PI124" s="42">
        <v>0</v>
      </c>
      <c r="PJ124" s="42">
        <v>0</v>
      </c>
      <c r="PK124" s="42">
        <v>0</v>
      </c>
      <c r="PL124" s="42">
        <v>0</v>
      </c>
      <c r="PM124" s="42">
        <v>11418740</v>
      </c>
      <c r="PN124" s="42">
        <v>11418740</v>
      </c>
      <c r="PO124" s="42">
        <v>0</v>
      </c>
      <c r="PP124" s="42">
        <v>0</v>
      </c>
      <c r="PQ124" s="42">
        <v>0</v>
      </c>
      <c r="PR124" s="42">
        <v>0</v>
      </c>
      <c r="PS124" s="42">
        <v>0</v>
      </c>
      <c r="PT124" s="42">
        <f t="shared" si="41"/>
        <v>0</v>
      </c>
      <c r="PU124" s="42">
        <v>0</v>
      </c>
      <c r="PV124" s="42">
        <v>0</v>
      </c>
      <c r="PW124" s="42">
        <v>0</v>
      </c>
      <c r="PX124" s="42">
        <v>0</v>
      </c>
      <c r="PY124" s="42">
        <v>0</v>
      </c>
      <c r="PZ124" s="42">
        <v>0</v>
      </c>
      <c r="QA124" s="42">
        <v>0</v>
      </c>
      <c r="QB124" s="42">
        <v>0</v>
      </c>
      <c r="QC124" s="42">
        <v>0</v>
      </c>
      <c r="QD124" s="42">
        <v>0</v>
      </c>
      <c r="QE124" s="42">
        <v>0</v>
      </c>
      <c r="QF124" s="42">
        <v>0</v>
      </c>
      <c r="QG124" s="42">
        <v>0</v>
      </c>
      <c r="QH124" s="42">
        <v>0</v>
      </c>
      <c r="QI124" s="42">
        <v>0</v>
      </c>
      <c r="QJ124" s="42">
        <v>0</v>
      </c>
      <c r="QK124" s="42">
        <v>0</v>
      </c>
      <c r="QL124" s="42">
        <v>0</v>
      </c>
      <c r="QM124" s="42">
        <v>0</v>
      </c>
      <c r="QN124" s="42">
        <v>0</v>
      </c>
      <c r="QO124" s="42">
        <v>6441332920</v>
      </c>
      <c r="QP124" s="42">
        <v>3703948337</v>
      </c>
      <c r="QQ124" s="42">
        <v>178554773</v>
      </c>
      <c r="QR124" s="42">
        <v>14782888</v>
      </c>
      <c r="QS124" s="42">
        <v>163771885</v>
      </c>
      <c r="QT124" s="42">
        <v>0</v>
      </c>
      <c r="QU124" s="42">
        <v>0</v>
      </c>
      <c r="QV124" s="42">
        <v>0</v>
      </c>
      <c r="QW124" s="42">
        <v>972182092</v>
      </c>
      <c r="QX124" s="42">
        <v>972182092</v>
      </c>
      <c r="QY124" s="42">
        <v>0</v>
      </c>
      <c r="QZ124" s="42">
        <v>2553211472</v>
      </c>
      <c r="RA124" s="42">
        <v>0</v>
      </c>
      <c r="RB124" s="42">
        <v>0</v>
      </c>
      <c r="RC124" s="42">
        <v>0</v>
      </c>
      <c r="RD124" s="42">
        <v>0</v>
      </c>
      <c r="RE124" s="42">
        <v>0</v>
      </c>
      <c r="RF124" s="42">
        <v>0</v>
      </c>
      <c r="RG124" s="42">
        <v>0</v>
      </c>
      <c r="RH124" s="42">
        <v>0</v>
      </c>
      <c r="RI124" s="42">
        <v>2737384583</v>
      </c>
      <c r="RJ124" s="42">
        <v>2695558092</v>
      </c>
      <c r="RK124" s="42">
        <v>2695558092</v>
      </c>
      <c r="RL124" s="42">
        <v>2078179452</v>
      </c>
      <c r="RM124" s="42">
        <v>132615580</v>
      </c>
      <c r="RN124" s="42">
        <v>94411402</v>
      </c>
      <c r="RO124" s="42">
        <v>2137520</v>
      </c>
      <c r="RP124" s="42">
        <v>0</v>
      </c>
      <c r="RQ124" s="42">
        <v>0</v>
      </c>
      <c r="RR124" s="42">
        <v>0</v>
      </c>
      <c r="RS124" s="42">
        <v>0</v>
      </c>
      <c r="RT124" s="42">
        <v>0</v>
      </c>
      <c r="RU124" s="42">
        <v>0</v>
      </c>
      <c r="RV124" s="42">
        <v>1518580</v>
      </c>
      <c r="RW124" s="42">
        <v>326216</v>
      </c>
      <c r="RX124" s="42">
        <v>0</v>
      </c>
      <c r="RY124" s="42">
        <v>0</v>
      </c>
      <c r="RZ124" s="42">
        <v>0</v>
      </c>
      <c r="SA124" s="42">
        <v>0</v>
      </c>
      <c r="SB124" s="42">
        <v>0</v>
      </c>
      <c r="SC124" s="42">
        <v>0</v>
      </c>
      <c r="SD124" s="42">
        <v>0</v>
      </c>
      <c r="SE124" s="42">
        <v>0</v>
      </c>
      <c r="SF124" s="42">
        <v>0</v>
      </c>
      <c r="SG124" s="42">
        <v>0</v>
      </c>
      <c r="SH124" s="42">
        <v>28783209</v>
      </c>
      <c r="SI124" s="42">
        <v>13444699</v>
      </c>
      <c r="SJ124" s="42">
        <v>0</v>
      </c>
      <c r="SK124" s="42">
        <v>0</v>
      </c>
      <c r="SL124" s="42">
        <v>0</v>
      </c>
      <c r="SM124" s="42">
        <v>0</v>
      </c>
      <c r="SN124" s="42">
        <v>252546662</v>
      </c>
      <c r="SO124" s="42">
        <v>0</v>
      </c>
      <c r="SP124" s="42">
        <v>635222</v>
      </c>
      <c r="SQ124" s="42">
        <v>25671</v>
      </c>
      <c r="SR124" s="42">
        <v>11953424</v>
      </c>
      <c r="SS124" s="42">
        <v>2891172</v>
      </c>
      <c r="ST124" s="42">
        <v>0</v>
      </c>
      <c r="SU124" s="42">
        <v>0</v>
      </c>
      <c r="SV124" s="42">
        <v>0</v>
      </c>
      <c r="SW124" s="42">
        <v>941062</v>
      </c>
      <c r="SX124" s="42">
        <v>0</v>
      </c>
      <c r="SY124" s="42">
        <v>0</v>
      </c>
      <c r="SZ124" s="42">
        <v>0</v>
      </c>
      <c r="TA124" s="42">
        <v>75148221</v>
      </c>
      <c r="TB124" s="42">
        <v>0</v>
      </c>
      <c r="TC124" s="42">
        <v>0</v>
      </c>
      <c r="TD124" s="42">
        <v>0</v>
      </c>
      <c r="TE124" s="42">
        <v>0</v>
      </c>
      <c r="TF124" s="42">
        <v>0</v>
      </c>
      <c r="TG124" s="42">
        <v>0</v>
      </c>
      <c r="TH124" s="42">
        <v>0</v>
      </c>
      <c r="TI124" s="42">
        <f t="shared" si="44"/>
        <v>229164502</v>
      </c>
      <c r="TJ124" s="42">
        <f t="shared" si="45"/>
        <v>0</v>
      </c>
      <c r="TK124" s="42">
        <v>0</v>
      </c>
      <c r="TL124" s="42">
        <v>0</v>
      </c>
      <c r="TM124" s="42">
        <v>0</v>
      </c>
      <c r="TN124" s="42">
        <v>0</v>
      </c>
      <c r="TO124" s="42">
        <v>0</v>
      </c>
      <c r="TP124" s="42">
        <v>0</v>
      </c>
      <c r="TQ124" s="42">
        <v>0</v>
      </c>
      <c r="TR124" s="42">
        <v>0</v>
      </c>
      <c r="TS124" s="42">
        <v>0</v>
      </c>
      <c r="TT124" s="42">
        <v>0</v>
      </c>
      <c r="TU124" s="42">
        <v>41826491</v>
      </c>
      <c r="TV124" s="42">
        <v>0</v>
      </c>
      <c r="TW124" s="42">
        <v>37387246</v>
      </c>
      <c r="TX124" s="42">
        <v>0</v>
      </c>
      <c r="TY124" s="42">
        <v>4439245</v>
      </c>
      <c r="TZ124" s="42">
        <v>0</v>
      </c>
      <c r="UA124" s="42">
        <v>0</v>
      </c>
      <c r="UB124" s="42">
        <v>0</v>
      </c>
      <c r="UC124" s="42">
        <v>0</v>
      </c>
      <c r="UD124" s="42">
        <v>0</v>
      </c>
      <c r="UE124" s="42">
        <v>0</v>
      </c>
      <c r="UF124" s="42">
        <v>0</v>
      </c>
      <c r="UG124" s="42">
        <v>150293915099</v>
      </c>
      <c r="UH124" s="20">
        <f>UG124</f>
        <v>150293915099</v>
      </c>
      <c r="UI124" s="1">
        <f>UH124-SUM($UG$124:UG124)</f>
        <v>0</v>
      </c>
    </row>
    <row r="125" spans="2:555">
      <c r="B125" s="58">
        <v>42036</v>
      </c>
      <c r="C125" s="30">
        <v>244713599042</v>
      </c>
      <c r="D125" s="30">
        <v>157815807793</v>
      </c>
      <c r="E125" s="30">
        <v>145240010239</v>
      </c>
      <c r="F125" s="30">
        <v>8578320</v>
      </c>
      <c r="G125" s="30">
        <v>1500720</v>
      </c>
      <c r="H125" s="30">
        <v>96009608882</v>
      </c>
      <c r="I125" s="30">
        <v>83115518408.826294</v>
      </c>
      <c r="J125" s="30">
        <v>11933994384.583698</v>
      </c>
      <c r="K125" s="30">
        <v>960096088.59000015</v>
      </c>
      <c r="L125" s="30">
        <v>9453354895</v>
      </c>
      <c r="M125" s="30">
        <v>31858143328</v>
      </c>
      <c r="N125" s="30">
        <v>31539561894.530003</v>
      </c>
      <c r="O125" s="30">
        <v>318581433.46999997</v>
      </c>
      <c r="P125" s="30">
        <v>2172244856</v>
      </c>
      <c r="Q125" s="30">
        <v>3599048642</v>
      </c>
      <c r="R125" s="30">
        <v>2137530596</v>
      </c>
      <c r="S125" s="30">
        <v>12575797554</v>
      </c>
      <c r="T125" s="30">
        <v>3456242000</v>
      </c>
      <c r="U125" s="30">
        <v>4066166000</v>
      </c>
      <c r="V125" s="30">
        <v>7522408000</v>
      </c>
      <c r="W125" s="30">
        <v>193726556</v>
      </c>
      <c r="X125" s="30">
        <v>690635824</v>
      </c>
      <c r="Y125" s="30">
        <v>152963200</v>
      </c>
      <c r="Z125" s="30">
        <v>15296320</v>
      </c>
      <c r="AA125" s="30">
        <v>137666880</v>
      </c>
      <c r="AB125" s="30">
        <v>265155930</v>
      </c>
      <c r="AC125" s="30">
        <v>3806260</v>
      </c>
      <c r="AD125" s="30">
        <v>3682026847</v>
      </c>
      <c r="AE125" s="30">
        <v>32206111</v>
      </c>
      <c r="AF125" s="30">
        <v>17167414</v>
      </c>
      <c r="AG125" s="30">
        <v>15038697</v>
      </c>
      <c r="AH125" s="30">
        <v>32868826</v>
      </c>
      <c r="AI125" s="30">
        <v>86897791249</v>
      </c>
      <c r="AJ125" s="30">
        <v>478557750</v>
      </c>
      <c r="AK125" s="30">
        <v>60127442</v>
      </c>
      <c r="AL125" s="30">
        <v>145644</v>
      </c>
      <c r="AM125" s="30">
        <v>412871250</v>
      </c>
      <c r="AN125" s="30">
        <v>5413414</v>
      </c>
      <c r="AO125" s="30">
        <v>2069277897</v>
      </c>
      <c r="AP125" s="30">
        <v>2025263205</v>
      </c>
      <c r="AQ125" s="30">
        <v>309540</v>
      </c>
      <c r="AR125" s="30">
        <v>29073248</v>
      </c>
      <c r="AS125" s="30">
        <v>89650</v>
      </c>
      <c r="AT125" s="30">
        <v>5951404</v>
      </c>
      <c r="AU125" s="30">
        <v>0</v>
      </c>
      <c r="AV125" s="30">
        <v>0</v>
      </c>
      <c r="AW125" s="30">
        <v>0</v>
      </c>
      <c r="AX125" s="30">
        <v>8590850</v>
      </c>
      <c r="AY125" s="30">
        <v>0</v>
      </c>
      <c r="AZ125" s="30">
        <v>0</v>
      </c>
      <c r="BA125" s="30">
        <v>0</v>
      </c>
      <c r="BB125" s="30">
        <v>0</v>
      </c>
      <c r="BC125" s="30">
        <v>0</v>
      </c>
      <c r="BD125" s="30">
        <v>5527574942</v>
      </c>
      <c r="BE125" s="30">
        <v>433678</v>
      </c>
      <c r="BF125" s="30">
        <v>3347952757</v>
      </c>
      <c r="BG125" s="30">
        <v>896821292</v>
      </c>
      <c r="BH125" s="30">
        <v>70673</v>
      </c>
      <c r="BI125" s="30">
        <v>42468</v>
      </c>
      <c r="BJ125" s="30">
        <v>0</v>
      </c>
      <c r="BK125" s="30">
        <v>55251404</v>
      </c>
      <c r="BL125" s="30">
        <v>6653223</v>
      </c>
      <c r="BM125" s="30">
        <v>14000</v>
      </c>
      <c r="BN125" s="30">
        <v>11500794</v>
      </c>
      <c r="BO125" s="30">
        <v>2191868</v>
      </c>
      <c r="BP125" s="30">
        <v>0</v>
      </c>
      <c r="BQ125" s="30">
        <v>61365</v>
      </c>
      <c r="BR125" s="30">
        <v>142360265</v>
      </c>
      <c r="BS125" s="30">
        <v>1064221155</v>
      </c>
      <c r="BT125" s="30">
        <v>122083851</v>
      </c>
      <c r="BU125" s="30">
        <v>5883944</v>
      </c>
      <c r="BV125" s="30">
        <v>0</v>
      </c>
      <c r="BW125" s="30">
        <v>284645</v>
      </c>
      <c r="BX125" s="30">
        <v>1000</v>
      </c>
      <c r="BY125" s="30">
        <v>115820262</v>
      </c>
      <c r="BZ125" s="30">
        <v>94000</v>
      </c>
      <c r="CA125" s="30">
        <v>0</v>
      </c>
      <c r="CB125" s="30">
        <v>0</v>
      </c>
      <c r="CC125" s="30">
        <v>18284412484</v>
      </c>
      <c r="CD125" s="30">
        <v>0</v>
      </c>
      <c r="CE125" s="30">
        <v>5406465351</v>
      </c>
      <c r="CF125" s="30">
        <v>145704207</v>
      </c>
      <c r="CG125" s="30">
        <v>2758113640</v>
      </c>
      <c r="CH125" s="30">
        <v>156777157</v>
      </c>
      <c r="CI125" s="30">
        <v>33591976</v>
      </c>
      <c r="CJ125" s="30">
        <v>1134219</v>
      </c>
      <c r="CK125" s="30">
        <v>15594549</v>
      </c>
      <c r="CL125" s="30">
        <v>2748663</v>
      </c>
      <c r="CM125" s="30">
        <v>1327445</v>
      </c>
      <c r="CN125" s="30">
        <v>665885</v>
      </c>
      <c r="CO125" s="30">
        <v>1982847</v>
      </c>
      <c r="CP125" s="30">
        <v>10138368</v>
      </c>
      <c r="CQ125" s="30">
        <v>0</v>
      </c>
      <c r="CR125" s="30">
        <v>0</v>
      </c>
      <c r="CS125" s="30">
        <v>2261081139</v>
      </c>
      <c r="CT125" s="30">
        <v>1609766706</v>
      </c>
      <c r="CU125" s="30">
        <v>0</v>
      </c>
      <c r="CV125" s="30">
        <v>36454559</v>
      </c>
      <c r="CW125" s="30">
        <v>10639774</v>
      </c>
      <c r="CX125" s="30">
        <v>257134</v>
      </c>
      <c r="CY125" s="30">
        <v>0</v>
      </c>
      <c r="CZ125" s="30">
        <v>587657353</v>
      </c>
      <c r="DA125" s="30">
        <v>568357401</v>
      </c>
      <c r="DB125" s="30">
        <v>12034552</v>
      </c>
      <c r="DC125" s="30">
        <v>0</v>
      </c>
      <c r="DD125" s="30">
        <v>7265400</v>
      </c>
      <c r="DE125" s="30">
        <v>0</v>
      </c>
      <c r="DF125" s="30">
        <v>13244352</v>
      </c>
      <c r="DG125" s="30">
        <v>3061261</v>
      </c>
      <c r="DH125" s="30">
        <v>18327932</v>
      </c>
      <c r="DI125" s="30">
        <v>3679813</v>
      </c>
      <c r="DJ125" s="30">
        <v>0</v>
      </c>
      <c r="DK125" s="30">
        <v>3679813</v>
      </c>
      <c r="DL125" s="30">
        <v>0</v>
      </c>
      <c r="DM125" s="30">
        <v>303379646</v>
      </c>
      <c r="DN125" s="30">
        <v>44431844</v>
      </c>
      <c r="DO125" s="30">
        <v>3505098</v>
      </c>
      <c r="DP125" s="30">
        <v>165995</v>
      </c>
      <c r="DQ125" s="30">
        <v>3339103</v>
      </c>
      <c r="DR125" s="30">
        <v>229480648</v>
      </c>
      <c r="DS125" s="30">
        <v>20873505</v>
      </c>
      <c r="DT125" s="30">
        <v>19223013</v>
      </c>
      <c r="DU125" s="30">
        <v>1550994</v>
      </c>
      <c r="DV125" s="30">
        <v>99498</v>
      </c>
      <c r="DW125" s="30">
        <v>13769740</v>
      </c>
      <c r="DX125" s="30">
        <v>7854600</v>
      </c>
      <c r="DY125" s="30">
        <v>0</v>
      </c>
      <c r="DZ125" s="30">
        <v>0</v>
      </c>
      <c r="EA125" s="30">
        <v>5915140</v>
      </c>
      <c r="EB125" s="30">
        <v>0</v>
      </c>
      <c r="EC125" s="30">
        <v>5938188</v>
      </c>
      <c r="ED125" s="30">
        <v>58463</v>
      </c>
      <c r="EE125" s="30">
        <v>5868500</v>
      </c>
      <c r="EF125" s="30">
        <v>11225</v>
      </c>
      <c r="EG125" s="30">
        <v>34421643</v>
      </c>
      <c r="EH125" s="30">
        <v>33975200</v>
      </c>
      <c r="EI125" s="30">
        <v>446443</v>
      </c>
      <c r="EJ125" s="30">
        <v>0</v>
      </c>
      <c r="EK125" s="30">
        <v>68753180</v>
      </c>
      <c r="EL125" s="30">
        <v>42518</v>
      </c>
      <c r="EM125" s="30">
        <v>573998</v>
      </c>
      <c r="EN125" s="30">
        <v>36757156</v>
      </c>
      <c r="EO125" s="30">
        <v>1892069</v>
      </c>
      <c r="EP125" s="30">
        <v>106296</v>
      </c>
      <c r="EQ125" s="30">
        <v>21259</v>
      </c>
      <c r="ER125" s="30">
        <v>106296</v>
      </c>
      <c r="ES125" s="30">
        <v>1169256</v>
      </c>
      <c r="ET125" s="30">
        <v>488962</v>
      </c>
      <c r="EU125" s="30">
        <v>2569465</v>
      </c>
      <c r="EV125" s="30">
        <v>1469110</v>
      </c>
      <c r="EW125" s="30">
        <v>42327067</v>
      </c>
      <c r="EX125" s="30">
        <v>0</v>
      </c>
      <c r="EY125" s="30">
        <v>255110</v>
      </c>
      <c r="EZ125" s="30">
        <v>36565824</v>
      </c>
      <c r="FA125" s="30">
        <v>5506133</v>
      </c>
      <c r="FB125" s="30">
        <v>0</v>
      </c>
      <c r="FC125" s="30">
        <v>93009</v>
      </c>
      <c r="FD125" s="30">
        <v>0</v>
      </c>
      <c r="FE125" s="30">
        <v>0</v>
      </c>
      <c r="FF125" s="30">
        <v>0</v>
      </c>
      <c r="FG125" s="30">
        <v>25962056</v>
      </c>
      <c r="FH125" s="30">
        <v>1020442</v>
      </c>
      <c r="FI125" s="30">
        <v>0</v>
      </c>
      <c r="FJ125" s="30">
        <v>22794435</v>
      </c>
      <c r="FK125" s="30">
        <v>2146561</v>
      </c>
      <c r="FL125" s="30">
        <v>0</v>
      </c>
      <c r="FM125" s="30">
        <v>0</v>
      </c>
      <c r="FN125" s="30">
        <v>0</v>
      </c>
      <c r="FO125" s="30">
        <v>20647874</v>
      </c>
      <c r="FP125" s="30">
        <v>2147179</v>
      </c>
      <c r="FQ125" s="30">
        <v>0</v>
      </c>
      <c r="FR125" s="30">
        <v>466554783</v>
      </c>
      <c r="FS125" s="30">
        <v>333865744</v>
      </c>
      <c r="FT125" s="30">
        <v>20792</v>
      </c>
      <c r="FU125" s="30">
        <v>133712273</v>
      </c>
      <c r="FV125" s="30">
        <v>11541768</v>
      </c>
      <c r="FW125" s="30">
        <v>6905161</v>
      </c>
      <c r="FX125" s="30">
        <v>4636607</v>
      </c>
      <c r="FY125" s="30">
        <v>0</v>
      </c>
      <c r="FZ125" s="30">
        <v>297629</v>
      </c>
      <c r="GA125" s="30">
        <v>185286082</v>
      </c>
      <c r="GB125" s="30">
        <v>3007200</v>
      </c>
      <c r="GC125" s="30">
        <v>4741779</v>
      </c>
      <c r="GD125" s="30">
        <v>0</v>
      </c>
      <c r="GE125" s="30">
        <v>4741779</v>
      </c>
      <c r="GF125" s="30">
        <v>0</v>
      </c>
      <c r="GG125" s="30">
        <v>0</v>
      </c>
      <c r="GH125" s="30">
        <v>1355300</v>
      </c>
      <c r="GI125" s="30">
        <v>49669182</v>
      </c>
      <c r="GJ125" s="30">
        <v>49669182</v>
      </c>
      <c r="GK125" s="30">
        <v>0</v>
      </c>
      <c r="GL125" s="30">
        <v>76922778</v>
      </c>
      <c r="GM125" s="30">
        <v>5863953</v>
      </c>
      <c r="GN125" s="30">
        <v>2609001</v>
      </c>
      <c r="GO125" s="30">
        <v>0</v>
      </c>
      <c r="GP125" s="30">
        <v>0</v>
      </c>
      <c r="GQ125" s="30">
        <v>55122246</v>
      </c>
      <c r="GR125" s="30">
        <v>168384</v>
      </c>
      <c r="GS125" s="30">
        <v>0</v>
      </c>
      <c r="GT125" s="30">
        <v>13159194</v>
      </c>
      <c r="GU125" s="30">
        <v>518857973</v>
      </c>
      <c r="GV125" s="30">
        <v>0</v>
      </c>
      <c r="GW125" s="30">
        <v>0</v>
      </c>
      <c r="GX125" s="30">
        <v>0</v>
      </c>
      <c r="GY125" s="30">
        <v>0</v>
      </c>
      <c r="GZ125" s="30">
        <v>518673500</v>
      </c>
      <c r="HA125" s="30">
        <v>184473</v>
      </c>
      <c r="HB125" s="30">
        <v>0</v>
      </c>
      <c r="HC125" s="30">
        <v>0</v>
      </c>
      <c r="HD125" s="30">
        <v>0</v>
      </c>
      <c r="HE125" s="30">
        <v>0</v>
      </c>
      <c r="HF125" s="30">
        <v>0</v>
      </c>
      <c r="HG125" s="30">
        <v>0</v>
      </c>
      <c r="HH125" s="30">
        <f t="shared" si="34"/>
        <v>246667100</v>
      </c>
      <c r="HI125" s="30">
        <f t="shared" si="35"/>
        <v>272006400</v>
      </c>
      <c r="HJ125" s="30">
        <v>246667100</v>
      </c>
      <c r="HK125" s="30">
        <v>272006400</v>
      </c>
      <c r="HL125" s="30">
        <v>0</v>
      </c>
      <c r="HM125" s="30">
        <v>0</v>
      </c>
      <c r="HN125" s="30">
        <v>0</v>
      </c>
      <c r="HO125" s="30">
        <v>0</v>
      </c>
      <c r="HP125" s="30">
        <v>32869300</v>
      </c>
      <c r="HQ125" s="30">
        <v>3837392</v>
      </c>
      <c r="HR125" s="30">
        <v>6536120</v>
      </c>
      <c r="HS125" s="30">
        <v>22495788</v>
      </c>
      <c r="HT125" s="30">
        <v>0</v>
      </c>
      <c r="HU125" s="30">
        <v>0</v>
      </c>
      <c r="HV125" s="30">
        <v>0</v>
      </c>
      <c r="HW125" s="30">
        <v>0</v>
      </c>
      <c r="HX125" s="30">
        <f t="shared" si="36"/>
        <v>246667100</v>
      </c>
      <c r="HY125" s="30">
        <f t="shared" si="37"/>
        <v>272006400</v>
      </c>
      <c r="HZ125" s="30">
        <v>53372155490</v>
      </c>
      <c r="IA125" s="30">
        <v>51038857568</v>
      </c>
      <c r="IB125" s="30">
        <v>48639795224</v>
      </c>
      <c r="IC125" s="30">
        <v>0</v>
      </c>
      <c r="ID125" s="30">
        <v>0</v>
      </c>
      <c r="IE125" s="30">
        <v>0</v>
      </c>
      <c r="IF125" s="30">
        <v>0</v>
      </c>
      <c r="IG125" s="30">
        <v>46860593022</v>
      </c>
      <c r="IH125" s="30">
        <v>46860593022</v>
      </c>
      <c r="II125" s="30">
        <v>0</v>
      </c>
      <c r="IJ125" s="30">
        <v>0</v>
      </c>
      <c r="IK125" s="30">
        <v>0</v>
      </c>
      <c r="IL125" s="30">
        <v>0</v>
      </c>
      <c r="IM125" s="30">
        <v>0</v>
      </c>
      <c r="IN125" s="30">
        <v>0</v>
      </c>
      <c r="IO125" s="30">
        <v>0</v>
      </c>
      <c r="IP125" s="30">
        <v>0</v>
      </c>
      <c r="IQ125" s="30">
        <v>0</v>
      </c>
      <c r="IR125" s="30">
        <v>1779202202</v>
      </c>
      <c r="IS125" s="30">
        <v>0</v>
      </c>
      <c r="IT125" s="30">
        <v>0</v>
      </c>
      <c r="IU125" s="30">
        <v>0</v>
      </c>
      <c r="IV125" s="30">
        <v>0</v>
      </c>
      <c r="IW125" s="30">
        <v>0</v>
      </c>
      <c r="IX125" s="30">
        <v>0</v>
      </c>
      <c r="IY125" s="30">
        <v>0</v>
      </c>
      <c r="IZ125" s="30">
        <v>0</v>
      </c>
      <c r="JA125" s="30">
        <v>0</v>
      </c>
      <c r="JB125" s="30">
        <v>0</v>
      </c>
      <c r="JC125" s="30">
        <v>0</v>
      </c>
      <c r="JD125" s="30">
        <v>0</v>
      </c>
      <c r="JE125" s="30">
        <v>0</v>
      </c>
      <c r="JF125" s="30">
        <v>0</v>
      </c>
      <c r="JG125" s="30">
        <v>0</v>
      </c>
      <c r="JH125" s="30">
        <v>0</v>
      </c>
      <c r="JI125" s="30">
        <v>0</v>
      </c>
      <c r="JJ125" s="30">
        <v>0</v>
      </c>
      <c r="JK125" s="30">
        <v>0</v>
      </c>
      <c r="JL125" s="30"/>
      <c r="JM125" s="30">
        <v>2399062344</v>
      </c>
      <c r="JN125" s="30">
        <v>0</v>
      </c>
      <c r="JO125" s="30">
        <v>2399062344</v>
      </c>
      <c r="JP125" s="30">
        <v>26070030</v>
      </c>
      <c r="JQ125" s="30">
        <v>26070030</v>
      </c>
      <c r="JR125" s="30">
        <v>0</v>
      </c>
      <c r="JS125" s="30">
        <v>0</v>
      </c>
      <c r="JT125" s="30">
        <v>0</v>
      </c>
      <c r="JU125" s="30">
        <v>0</v>
      </c>
      <c r="JV125" s="30">
        <v>0</v>
      </c>
      <c r="JW125" s="30">
        <v>0</v>
      </c>
      <c r="JX125" s="30">
        <v>0</v>
      </c>
      <c r="JY125" s="30">
        <v>0</v>
      </c>
      <c r="JZ125" s="30">
        <v>0</v>
      </c>
      <c r="KA125" s="30">
        <v>0</v>
      </c>
      <c r="KB125" s="30">
        <v>0</v>
      </c>
      <c r="KC125" s="30">
        <v>0</v>
      </c>
      <c r="KD125" s="30">
        <v>0</v>
      </c>
      <c r="KE125" s="30">
        <v>0</v>
      </c>
      <c r="KF125" s="30">
        <v>0</v>
      </c>
      <c r="KG125" s="30">
        <v>0</v>
      </c>
      <c r="KH125" s="30">
        <v>0</v>
      </c>
      <c r="KI125" s="30">
        <v>0</v>
      </c>
      <c r="KJ125" s="30">
        <v>0</v>
      </c>
      <c r="KK125" s="30">
        <v>0</v>
      </c>
      <c r="KL125" s="30">
        <v>0</v>
      </c>
      <c r="KM125" s="30">
        <v>2307227892</v>
      </c>
      <c r="KN125" s="30">
        <v>1270054584</v>
      </c>
      <c r="KO125" s="30">
        <v>31351660</v>
      </c>
      <c r="KP125" s="30">
        <v>2121272</v>
      </c>
      <c r="KQ125" s="30">
        <v>0</v>
      </c>
      <c r="KR125" s="30">
        <v>0</v>
      </c>
      <c r="KS125" s="30">
        <v>1929029</v>
      </c>
      <c r="KT125" s="30">
        <v>3710873</v>
      </c>
      <c r="KU125" s="30">
        <v>0</v>
      </c>
      <c r="KV125" s="30">
        <v>68494251</v>
      </c>
      <c r="KW125" s="30">
        <v>0</v>
      </c>
      <c r="KX125" s="30">
        <v>1160980</v>
      </c>
      <c r="KY125" s="30">
        <v>34199122</v>
      </c>
      <c r="KZ125" s="30">
        <v>6866930</v>
      </c>
      <c r="LA125" s="30">
        <v>11689708</v>
      </c>
      <c r="LB125" s="30">
        <v>3191984</v>
      </c>
      <c r="LC125" s="30">
        <v>6457812</v>
      </c>
      <c r="LD125" s="30">
        <v>361514033</v>
      </c>
      <c r="LE125" s="30">
        <v>279554</v>
      </c>
      <c r="LF125" s="30">
        <v>1501214</v>
      </c>
      <c r="LG125" s="30">
        <v>0</v>
      </c>
      <c r="LH125" s="30">
        <v>6774947</v>
      </c>
      <c r="LI125" s="30">
        <v>24449575</v>
      </c>
      <c r="LJ125" s="30">
        <v>21946</v>
      </c>
      <c r="LK125" s="30">
        <v>435868</v>
      </c>
      <c r="LL125" s="30">
        <v>9610</v>
      </c>
      <c r="LM125" s="30">
        <v>1642724</v>
      </c>
      <c r="LN125" s="30">
        <v>7736664</v>
      </c>
      <c r="LO125" s="30">
        <v>35549305</v>
      </c>
      <c r="LP125" s="30">
        <v>174195</v>
      </c>
      <c r="LQ125" s="30">
        <v>0</v>
      </c>
      <c r="LR125" s="30">
        <v>878194</v>
      </c>
      <c r="LS125" s="30">
        <v>105835041</v>
      </c>
      <c r="LT125" s="30">
        <v>0</v>
      </c>
      <c r="LU125" s="30">
        <v>163076002</v>
      </c>
      <c r="LV125" s="30">
        <v>286356</v>
      </c>
      <c r="LW125" s="30">
        <v>5157623</v>
      </c>
      <c r="LX125" s="30">
        <v>1297232</v>
      </c>
      <c r="LY125" s="30">
        <v>0</v>
      </c>
      <c r="LZ125" s="30">
        <v>23540140</v>
      </c>
      <c r="MA125" s="30">
        <v>0</v>
      </c>
      <c r="MB125" s="30">
        <v>56615331</v>
      </c>
      <c r="MC125" s="30">
        <v>0</v>
      </c>
      <c r="MD125" s="30">
        <v>0</v>
      </c>
      <c r="ME125" s="30">
        <v>49517820</v>
      </c>
      <c r="MF125" s="30">
        <v>0</v>
      </c>
      <c r="MG125" s="30">
        <v>0</v>
      </c>
      <c r="MH125" s="30">
        <v>16208485</v>
      </c>
      <c r="MI125" s="30">
        <v>124957</v>
      </c>
      <c r="MJ125" s="30">
        <v>3372871</v>
      </c>
      <c r="MK125" s="30">
        <v>0</v>
      </c>
      <c r="ML125" s="30">
        <v>0</v>
      </c>
      <c r="MM125" s="30">
        <v>0</v>
      </c>
      <c r="MN125" s="30">
        <v>0</v>
      </c>
      <c r="MO125" s="30">
        <v>0</v>
      </c>
      <c r="MP125" s="30">
        <v>0</v>
      </c>
      <c r="MQ125" s="30">
        <v>344791269</v>
      </c>
      <c r="MR125" s="30">
        <v>0</v>
      </c>
      <c r="MS125" s="30">
        <v>54673603689</v>
      </c>
      <c r="MT125" s="30">
        <v>35373502048</v>
      </c>
      <c r="MU125" s="30">
        <v>35004288571</v>
      </c>
      <c r="MV125" s="30">
        <v>21853216895</v>
      </c>
      <c r="MW125" s="30">
        <v>21853216895</v>
      </c>
      <c r="MX125" s="30">
        <v>0</v>
      </c>
      <c r="MY125" s="30">
        <v>0</v>
      </c>
      <c r="MZ125" s="30">
        <v>10826502349</v>
      </c>
      <c r="NA125" s="30">
        <v>10826502349</v>
      </c>
      <c r="NB125" s="30">
        <v>10826502349</v>
      </c>
      <c r="NC125" s="30">
        <v>0</v>
      </c>
      <c r="ND125" s="30">
        <v>0</v>
      </c>
      <c r="NE125" s="30">
        <v>0</v>
      </c>
      <c r="NF125" s="30">
        <v>0</v>
      </c>
      <c r="NG125" s="30">
        <v>0</v>
      </c>
      <c r="NH125" s="30">
        <v>0</v>
      </c>
      <c r="NI125" s="30">
        <v>2324569327</v>
      </c>
      <c r="NJ125" s="30">
        <v>267648512</v>
      </c>
      <c r="NK125" s="30">
        <v>2056920815</v>
      </c>
      <c r="NL125" s="30">
        <v>0</v>
      </c>
      <c r="NM125" s="30">
        <v>369213477</v>
      </c>
      <c r="NN125" s="30">
        <v>275009677</v>
      </c>
      <c r="NO125" s="30">
        <v>0</v>
      </c>
      <c r="NP125" s="30">
        <v>0</v>
      </c>
      <c r="NQ125" s="30">
        <v>0</v>
      </c>
      <c r="NR125" s="30">
        <v>0</v>
      </c>
      <c r="NS125" s="30">
        <v>0</v>
      </c>
      <c r="NT125" s="30">
        <v>94203800</v>
      </c>
      <c r="NU125" s="30">
        <v>94203800</v>
      </c>
      <c r="NV125" s="30">
        <v>0</v>
      </c>
      <c r="NW125" s="30">
        <v>0</v>
      </c>
      <c r="NX125" s="30">
        <v>0</v>
      </c>
      <c r="NY125" s="30">
        <v>0</v>
      </c>
      <c r="NZ125" s="30">
        <v>0</v>
      </c>
      <c r="OA125" s="30">
        <v>3096809121</v>
      </c>
      <c r="OB125" s="30">
        <v>3095128368</v>
      </c>
      <c r="OC125" s="30">
        <v>0</v>
      </c>
      <c r="OD125" s="30">
        <v>0</v>
      </c>
      <c r="OE125" s="30">
        <v>0</v>
      </c>
      <c r="OF125" s="30">
        <v>3095128368</v>
      </c>
      <c r="OG125" s="30">
        <v>0</v>
      </c>
      <c r="OH125" s="30">
        <v>3095128368</v>
      </c>
      <c r="OI125" s="30">
        <v>0</v>
      </c>
      <c r="OJ125" s="30">
        <v>1680753</v>
      </c>
      <c r="OK125" s="30">
        <v>0</v>
      </c>
      <c r="OL125" s="30">
        <v>0</v>
      </c>
      <c r="OM125" s="30">
        <v>0</v>
      </c>
      <c r="ON125" s="30">
        <v>0</v>
      </c>
      <c r="OO125" s="30">
        <v>1680753</v>
      </c>
      <c r="OP125" s="30">
        <v>1680753</v>
      </c>
      <c r="OQ125" s="30">
        <v>0</v>
      </c>
      <c r="OR125" s="30">
        <v>0</v>
      </c>
      <c r="OS125" s="30">
        <v>15011839785</v>
      </c>
      <c r="OT125" s="30">
        <v>0</v>
      </c>
      <c r="OU125" s="30">
        <v>0</v>
      </c>
      <c r="OV125" s="30">
        <v>0</v>
      </c>
      <c r="OW125" s="30">
        <v>0</v>
      </c>
      <c r="OX125" s="30">
        <v>0</v>
      </c>
      <c r="OY125" s="30">
        <v>0</v>
      </c>
      <c r="OZ125" s="30">
        <v>15011839785</v>
      </c>
      <c r="PA125" s="30">
        <v>14773418295</v>
      </c>
      <c r="PB125" s="30">
        <v>0</v>
      </c>
      <c r="PC125" s="30">
        <v>0</v>
      </c>
      <c r="PD125" s="30">
        <v>0</v>
      </c>
      <c r="PE125" s="30">
        <v>0</v>
      </c>
      <c r="PF125" s="30">
        <v>0</v>
      </c>
      <c r="PG125" s="30">
        <v>0</v>
      </c>
      <c r="PH125" s="30">
        <v>0</v>
      </c>
      <c r="PI125" s="30">
        <v>0</v>
      </c>
      <c r="PJ125" s="30">
        <v>0</v>
      </c>
      <c r="PK125" s="30">
        <v>0</v>
      </c>
      <c r="PL125" s="30">
        <v>0</v>
      </c>
      <c r="PM125" s="30">
        <v>238421490</v>
      </c>
      <c r="PN125" s="30">
        <v>9470049</v>
      </c>
      <c r="PO125" s="30">
        <v>0</v>
      </c>
      <c r="PP125" s="30">
        <v>0</v>
      </c>
      <c r="PQ125" s="30">
        <v>0</v>
      </c>
      <c r="PR125" s="30">
        <v>0</v>
      </c>
      <c r="PS125" s="30">
        <v>0</v>
      </c>
      <c r="PT125" s="30">
        <f t="shared" si="41"/>
        <v>1191452735</v>
      </c>
      <c r="PU125" s="30">
        <v>1191452735</v>
      </c>
      <c r="PV125" s="30">
        <v>0</v>
      </c>
      <c r="PW125" s="30">
        <v>0</v>
      </c>
      <c r="PX125" s="30">
        <v>0</v>
      </c>
      <c r="PY125" s="30">
        <v>0</v>
      </c>
      <c r="PZ125" s="30">
        <v>0</v>
      </c>
      <c r="QA125" s="30">
        <v>0</v>
      </c>
      <c r="QB125" s="30">
        <v>0</v>
      </c>
      <c r="QC125" s="30">
        <v>268344179</v>
      </c>
      <c r="QD125" s="30">
        <v>0</v>
      </c>
      <c r="QE125" s="30">
        <v>0</v>
      </c>
      <c r="QF125" s="30">
        <v>0</v>
      </c>
      <c r="QG125" s="30">
        <v>0</v>
      </c>
      <c r="QH125" s="30">
        <v>0</v>
      </c>
      <c r="QI125" s="30">
        <v>0</v>
      </c>
      <c r="QJ125" s="30">
        <v>0</v>
      </c>
      <c r="QK125" s="30">
        <v>0</v>
      </c>
      <c r="QL125" s="30">
        <v>4922146485</v>
      </c>
      <c r="QM125" s="30">
        <v>0</v>
      </c>
      <c r="QN125" s="30">
        <v>0</v>
      </c>
      <c r="QO125" s="30">
        <v>335619065128</v>
      </c>
      <c r="QP125" s="30">
        <v>189655129703</v>
      </c>
      <c r="QQ125" s="30">
        <v>14683457</v>
      </c>
      <c r="QR125" s="30">
        <v>14241909</v>
      </c>
      <c r="QS125" s="30">
        <v>441548</v>
      </c>
      <c r="QT125" s="30">
        <v>0</v>
      </c>
      <c r="QU125" s="30">
        <v>0</v>
      </c>
      <c r="QV125" s="30">
        <v>0</v>
      </c>
      <c r="QW125" s="30">
        <v>380178938</v>
      </c>
      <c r="QX125" s="30">
        <v>380178938</v>
      </c>
      <c r="QY125" s="30">
        <v>0</v>
      </c>
      <c r="QZ125" s="30">
        <v>189260267308</v>
      </c>
      <c r="RA125" s="30">
        <v>0</v>
      </c>
      <c r="RB125" s="30">
        <v>0</v>
      </c>
      <c r="RC125" s="30">
        <v>0</v>
      </c>
      <c r="RD125" s="30">
        <v>0</v>
      </c>
      <c r="RE125" s="30">
        <v>0</v>
      </c>
      <c r="RF125" s="30">
        <v>0</v>
      </c>
      <c r="RG125" s="30">
        <v>0</v>
      </c>
      <c r="RH125" s="30">
        <v>0</v>
      </c>
      <c r="RI125" s="30">
        <v>145963935425</v>
      </c>
      <c r="RJ125" s="30">
        <v>8168120226</v>
      </c>
      <c r="RK125" s="30">
        <v>8168120226</v>
      </c>
      <c r="RL125" s="30">
        <v>2984271730</v>
      </c>
      <c r="RM125" s="30">
        <v>166718649</v>
      </c>
      <c r="RN125" s="30">
        <v>89395431</v>
      </c>
      <c r="RO125" s="30">
        <v>2427095</v>
      </c>
      <c r="RP125" s="30">
        <v>0</v>
      </c>
      <c r="RQ125" s="30">
        <v>0</v>
      </c>
      <c r="RR125" s="30">
        <v>0</v>
      </c>
      <c r="RS125" s="30">
        <v>0</v>
      </c>
      <c r="RT125" s="30">
        <v>0</v>
      </c>
      <c r="RU125" s="30">
        <v>0</v>
      </c>
      <c r="RV125" s="30">
        <v>2419667</v>
      </c>
      <c r="RW125" s="30">
        <v>353425</v>
      </c>
      <c r="RX125" s="30">
        <v>0</v>
      </c>
      <c r="RY125" s="30">
        <v>0</v>
      </c>
      <c r="RZ125" s="30">
        <v>0</v>
      </c>
      <c r="SA125" s="30">
        <v>0</v>
      </c>
      <c r="SB125" s="30">
        <v>0</v>
      </c>
      <c r="SC125" s="30">
        <v>0</v>
      </c>
      <c r="SD125" s="30">
        <v>0</v>
      </c>
      <c r="SE125" s="30">
        <v>0</v>
      </c>
      <c r="SF125" s="30">
        <v>0</v>
      </c>
      <c r="SG125" s="30">
        <v>0</v>
      </c>
      <c r="SH125" s="30">
        <v>29004099</v>
      </c>
      <c r="SI125" s="30">
        <v>17736784</v>
      </c>
      <c r="SJ125" s="30">
        <v>0</v>
      </c>
      <c r="SK125" s="30">
        <v>4528521392</v>
      </c>
      <c r="SL125" s="30">
        <v>4528521392</v>
      </c>
      <c r="SM125" s="30">
        <v>0</v>
      </c>
      <c r="SN125" s="30">
        <v>255488077</v>
      </c>
      <c r="SO125" s="30">
        <v>0</v>
      </c>
      <c r="SP125" s="30">
        <v>1250399</v>
      </c>
      <c r="SQ125" s="30">
        <v>650398</v>
      </c>
      <c r="SR125" s="30">
        <v>20640419</v>
      </c>
      <c r="SS125" s="30">
        <v>3830222</v>
      </c>
      <c r="ST125" s="30">
        <v>0</v>
      </c>
      <c r="SU125" s="30">
        <v>0</v>
      </c>
      <c r="SV125" s="30">
        <v>0</v>
      </c>
      <c r="SW125" s="30">
        <v>852358</v>
      </c>
      <c r="SX125" s="30">
        <v>0</v>
      </c>
      <c r="SY125" s="30">
        <v>0</v>
      </c>
      <c r="SZ125" s="30">
        <v>0</v>
      </c>
      <c r="TA125" s="30">
        <v>64560081</v>
      </c>
      <c r="TB125" s="30">
        <v>0</v>
      </c>
      <c r="TC125" s="30">
        <v>0</v>
      </c>
      <c r="TD125" s="30">
        <v>0</v>
      </c>
      <c r="TE125" s="30">
        <v>0</v>
      </c>
      <c r="TF125" s="30">
        <v>0</v>
      </c>
      <c r="TG125" s="30">
        <v>0</v>
      </c>
      <c r="TH125" s="30">
        <v>0</v>
      </c>
      <c r="TI125" s="30">
        <f t="shared" si="44"/>
        <v>258541175</v>
      </c>
      <c r="TJ125" s="30">
        <f>TL125+TR125+TS125+TT125</f>
        <v>136329579418</v>
      </c>
      <c r="TK125" s="30">
        <v>137738197299</v>
      </c>
      <c r="TL125" s="30">
        <v>136329579418</v>
      </c>
      <c r="TM125" s="30">
        <v>1408617881</v>
      </c>
      <c r="TN125" s="30">
        <v>1408617881</v>
      </c>
      <c r="TO125" s="30">
        <v>0</v>
      </c>
      <c r="TP125" s="30">
        <v>0</v>
      </c>
      <c r="TQ125" s="30">
        <v>0</v>
      </c>
      <c r="TR125" s="30">
        <v>0</v>
      </c>
      <c r="TS125" s="30">
        <v>0</v>
      </c>
      <c r="TT125" s="30">
        <v>0</v>
      </c>
      <c r="TU125" s="30">
        <v>57617900</v>
      </c>
      <c r="TV125" s="30">
        <v>0</v>
      </c>
      <c r="TW125" s="30">
        <v>57617900</v>
      </c>
      <c r="TX125" s="30">
        <v>0</v>
      </c>
      <c r="TY125" s="30">
        <v>0</v>
      </c>
      <c r="TZ125" s="30">
        <v>0</v>
      </c>
      <c r="UA125" s="30">
        <v>0</v>
      </c>
      <c r="UB125" s="30">
        <v>0</v>
      </c>
      <c r="UC125" s="30">
        <v>0</v>
      </c>
      <c r="UD125" s="30">
        <v>0</v>
      </c>
      <c r="UE125" s="30">
        <v>0</v>
      </c>
      <c r="UF125" s="30">
        <v>0</v>
      </c>
      <c r="UG125" s="30">
        <v>640196758523</v>
      </c>
      <c r="UH125" s="1">
        <f>UG125+UH124</f>
        <v>790490673622</v>
      </c>
      <c r="UI125" s="1">
        <f>UH125-SUM($UG$124:UG125)</f>
        <v>0</v>
      </c>
    </row>
    <row r="126" spans="2:555">
      <c r="B126" s="58">
        <v>42064</v>
      </c>
      <c r="C126" s="30">
        <v>183301376169</v>
      </c>
      <c r="D126" s="30">
        <v>78589877593</v>
      </c>
      <c r="E126" s="30">
        <v>65559716496.000031</v>
      </c>
      <c r="F126" s="30">
        <v>10769812</v>
      </c>
      <c r="G126" s="30">
        <v>2602200</v>
      </c>
      <c r="H126" s="30">
        <v>20184782597</v>
      </c>
      <c r="I126" s="30">
        <v>17473966294.0755</v>
      </c>
      <c r="J126" s="30">
        <v>2508968476.7745018</v>
      </c>
      <c r="K126" s="30">
        <v>201847826.14999986</v>
      </c>
      <c r="L126" s="30">
        <v>7032896794</v>
      </c>
      <c r="M126" s="30">
        <v>31238105848</v>
      </c>
      <c r="N126" s="30">
        <v>30925724789.800003</v>
      </c>
      <c r="O126" s="30">
        <v>312381058.20000005</v>
      </c>
      <c r="P126" s="30">
        <v>1516814458</v>
      </c>
      <c r="Q126" s="30">
        <v>3231999673</v>
      </c>
      <c r="R126" s="30">
        <v>2341745114</v>
      </c>
      <c r="S126" s="30">
        <v>13030161097</v>
      </c>
      <c r="T126" s="30">
        <v>3465470000</v>
      </c>
      <c r="U126" s="30">
        <v>4077021000</v>
      </c>
      <c r="V126" s="30">
        <v>7542491000</v>
      </c>
      <c r="W126" s="30">
        <v>180764586</v>
      </c>
      <c r="X126" s="30">
        <v>657563428</v>
      </c>
      <c r="Y126" s="30">
        <v>139840000</v>
      </c>
      <c r="Z126" s="30">
        <v>13984000</v>
      </c>
      <c r="AA126" s="30">
        <v>125856000</v>
      </c>
      <c r="AB126" s="30">
        <v>126372862</v>
      </c>
      <c r="AC126" s="30">
        <v>9029920</v>
      </c>
      <c r="AD126" s="30">
        <v>3671380155</v>
      </c>
      <c r="AE126" s="30">
        <v>680668841</v>
      </c>
      <c r="AF126" s="30">
        <v>523069151</v>
      </c>
      <c r="AG126" s="30">
        <v>157599690</v>
      </c>
      <c r="AH126" s="30">
        <v>22050305</v>
      </c>
      <c r="AI126" s="30">
        <v>104711498576</v>
      </c>
      <c r="AJ126" s="30">
        <v>755527070</v>
      </c>
      <c r="AK126" s="30">
        <v>100021977</v>
      </c>
      <c r="AL126" s="30">
        <v>344000</v>
      </c>
      <c r="AM126" s="30">
        <v>476458450</v>
      </c>
      <c r="AN126" s="30">
        <v>178702643</v>
      </c>
      <c r="AO126" s="30">
        <v>1941219337</v>
      </c>
      <c r="AP126" s="30">
        <v>1900187861</v>
      </c>
      <c r="AQ126" s="30">
        <v>472093</v>
      </c>
      <c r="AR126" s="30">
        <v>25110822</v>
      </c>
      <c r="AS126" s="30">
        <v>82825</v>
      </c>
      <c r="AT126" s="30">
        <v>10364561</v>
      </c>
      <c r="AU126" s="30">
        <v>0</v>
      </c>
      <c r="AV126" s="30">
        <v>0</v>
      </c>
      <c r="AW126" s="30">
        <v>0</v>
      </c>
      <c r="AX126" s="30">
        <v>5001175</v>
      </c>
      <c r="AY126" s="30">
        <v>0</v>
      </c>
      <c r="AZ126" s="30">
        <v>0</v>
      </c>
      <c r="BA126" s="30">
        <v>0</v>
      </c>
      <c r="BB126" s="30">
        <v>0</v>
      </c>
      <c r="BC126" s="30">
        <v>0</v>
      </c>
      <c r="BD126" s="30">
        <v>4731288393</v>
      </c>
      <c r="BE126" s="30">
        <v>1604266</v>
      </c>
      <c r="BF126" s="30">
        <v>2742414489</v>
      </c>
      <c r="BG126" s="30">
        <v>732897004</v>
      </c>
      <c r="BH126" s="30">
        <v>277913</v>
      </c>
      <c r="BI126" s="30">
        <v>144209</v>
      </c>
      <c r="BJ126" s="30">
        <v>2444</v>
      </c>
      <c r="BK126" s="30">
        <v>41523814</v>
      </c>
      <c r="BL126" s="30">
        <v>8050971</v>
      </c>
      <c r="BM126" s="30">
        <v>17284000</v>
      </c>
      <c r="BN126" s="30">
        <v>12114651</v>
      </c>
      <c r="BO126" s="30">
        <v>3563365</v>
      </c>
      <c r="BP126" s="30">
        <v>0</v>
      </c>
      <c r="BQ126" s="30">
        <v>56235</v>
      </c>
      <c r="BR126" s="30">
        <v>111674019</v>
      </c>
      <c r="BS126" s="30">
        <v>1059681013</v>
      </c>
      <c r="BT126" s="30">
        <v>133370263</v>
      </c>
      <c r="BU126" s="30">
        <v>3307798</v>
      </c>
      <c r="BV126" s="30">
        <v>0</v>
      </c>
      <c r="BW126" s="30">
        <v>203560</v>
      </c>
      <c r="BX126" s="30">
        <v>0</v>
      </c>
      <c r="BY126" s="30">
        <v>129858905</v>
      </c>
      <c r="BZ126" s="30">
        <v>0</v>
      </c>
      <c r="CA126" s="30">
        <v>0</v>
      </c>
      <c r="CB126" s="30">
        <v>0</v>
      </c>
      <c r="CC126" s="30">
        <v>4772606087</v>
      </c>
      <c r="CD126" s="30">
        <v>0</v>
      </c>
      <c r="CE126" s="30">
        <v>6706119494</v>
      </c>
      <c r="CF126" s="30">
        <v>135592868</v>
      </c>
      <c r="CG126" s="30">
        <v>2758113640</v>
      </c>
      <c r="CH126" s="30">
        <v>249685792</v>
      </c>
      <c r="CI126" s="30">
        <v>25609061</v>
      </c>
      <c r="CJ126" s="30">
        <v>876511</v>
      </c>
      <c r="CK126" s="30">
        <v>11875609</v>
      </c>
      <c r="CL126" s="30">
        <v>4740944</v>
      </c>
      <c r="CM126" s="30">
        <v>891979</v>
      </c>
      <c r="CN126" s="30">
        <v>413917</v>
      </c>
      <c r="CO126" s="30">
        <v>353085</v>
      </c>
      <c r="CP126" s="30">
        <v>6457016</v>
      </c>
      <c r="CQ126" s="30">
        <v>0</v>
      </c>
      <c r="CR126" s="30">
        <v>0</v>
      </c>
      <c r="CS126" s="30">
        <v>3255584109</v>
      </c>
      <c r="CT126" s="30">
        <v>947518971</v>
      </c>
      <c r="CU126" s="30">
        <v>0</v>
      </c>
      <c r="CV126" s="30">
        <v>42499446</v>
      </c>
      <c r="CW126" s="30">
        <v>13611184</v>
      </c>
      <c r="CX126" s="30">
        <v>223801</v>
      </c>
      <c r="CY126" s="30">
        <v>0</v>
      </c>
      <c r="CZ126" s="30">
        <v>2219288328</v>
      </c>
      <c r="DA126" s="30">
        <v>1933651781</v>
      </c>
      <c r="DB126" s="30">
        <v>261504457</v>
      </c>
      <c r="DC126" s="30">
        <v>0</v>
      </c>
      <c r="DD126" s="30">
        <v>24132090</v>
      </c>
      <c r="DE126" s="30">
        <v>0</v>
      </c>
      <c r="DF126" s="30">
        <v>22277132</v>
      </c>
      <c r="DG126" s="30">
        <v>10165247</v>
      </c>
      <c r="DH126" s="30">
        <v>12072724</v>
      </c>
      <c r="DI126" s="30">
        <v>6644128</v>
      </c>
      <c r="DJ126" s="30">
        <v>0</v>
      </c>
      <c r="DK126" s="30">
        <v>6644128</v>
      </c>
      <c r="DL126" s="30">
        <v>0</v>
      </c>
      <c r="DM126" s="30">
        <v>314116871</v>
      </c>
      <c r="DN126" s="30">
        <v>48275731</v>
      </c>
      <c r="DO126" s="30">
        <v>3365307</v>
      </c>
      <c r="DP126" s="30">
        <v>204435</v>
      </c>
      <c r="DQ126" s="30">
        <v>3160872</v>
      </c>
      <c r="DR126" s="30">
        <v>250438306</v>
      </c>
      <c r="DS126" s="30">
        <v>22867421</v>
      </c>
      <c r="DT126" s="30">
        <v>21431869</v>
      </c>
      <c r="DU126" s="30">
        <v>1355954</v>
      </c>
      <c r="DV126" s="30">
        <v>79598</v>
      </c>
      <c r="DW126" s="30">
        <v>19539300</v>
      </c>
      <c r="DX126" s="30">
        <v>8814300</v>
      </c>
      <c r="DY126" s="30">
        <v>0</v>
      </c>
      <c r="DZ126" s="30">
        <v>0</v>
      </c>
      <c r="EA126" s="30">
        <v>10725000</v>
      </c>
      <c r="EB126" s="30">
        <v>0</v>
      </c>
      <c r="EC126" s="30">
        <v>5269693</v>
      </c>
      <c r="ED126" s="30">
        <v>58463</v>
      </c>
      <c r="EE126" s="30">
        <v>5196400</v>
      </c>
      <c r="EF126" s="30">
        <v>14830</v>
      </c>
      <c r="EG126" s="30">
        <v>38726458</v>
      </c>
      <c r="EH126" s="30">
        <v>38024905</v>
      </c>
      <c r="EI126" s="30">
        <v>701553</v>
      </c>
      <c r="EJ126" s="30">
        <v>0</v>
      </c>
      <c r="EK126" s="30">
        <v>71495617</v>
      </c>
      <c r="EL126" s="30">
        <v>42519</v>
      </c>
      <c r="EM126" s="30">
        <v>684559</v>
      </c>
      <c r="EN126" s="30">
        <v>39882259</v>
      </c>
      <c r="EO126" s="30">
        <v>1917592</v>
      </c>
      <c r="EP126" s="30">
        <v>382666</v>
      </c>
      <c r="EQ126" s="30">
        <v>0</v>
      </c>
      <c r="ER126" s="30">
        <v>127555</v>
      </c>
      <c r="ES126" s="30">
        <v>833373</v>
      </c>
      <c r="ET126" s="30">
        <v>573998</v>
      </c>
      <c r="EU126" s="30">
        <v>5039358</v>
      </c>
      <c r="EV126" s="30">
        <v>1222095</v>
      </c>
      <c r="EW126" s="30">
        <v>43621222</v>
      </c>
      <c r="EX126" s="30">
        <v>0</v>
      </c>
      <c r="EY126" s="30">
        <v>507564</v>
      </c>
      <c r="EZ126" s="30">
        <v>37926413</v>
      </c>
      <c r="FA126" s="30">
        <v>5187245</v>
      </c>
      <c r="FB126" s="30">
        <v>0</v>
      </c>
      <c r="FC126" s="30">
        <v>130213</v>
      </c>
      <c r="FD126" s="30">
        <v>0</v>
      </c>
      <c r="FE126" s="30">
        <v>0</v>
      </c>
      <c r="FF126" s="30">
        <v>0</v>
      </c>
      <c r="FG126" s="30">
        <v>12037527</v>
      </c>
      <c r="FH126" s="30">
        <v>1743254</v>
      </c>
      <c r="FI126" s="30">
        <v>0</v>
      </c>
      <c r="FJ126" s="30">
        <v>7870724</v>
      </c>
      <c r="FK126" s="30">
        <v>3168733</v>
      </c>
      <c r="FL126" s="30">
        <v>0</v>
      </c>
      <c r="FM126" s="30">
        <v>0</v>
      </c>
      <c r="FN126" s="30">
        <v>0</v>
      </c>
      <c r="FO126" s="30">
        <v>4701991</v>
      </c>
      <c r="FP126" s="30">
        <v>2423549</v>
      </c>
      <c r="FQ126" s="30">
        <v>0</v>
      </c>
      <c r="FR126" s="30">
        <v>619524767</v>
      </c>
      <c r="FS126" s="30">
        <v>459018899</v>
      </c>
      <c r="FT126" s="30">
        <v>0</v>
      </c>
      <c r="FU126" s="30">
        <v>206107662</v>
      </c>
      <c r="FV126" s="30">
        <v>9830402</v>
      </c>
      <c r="FW126" s="30">
        <v>4477410</v>
      </c>
      <c r="FX126" s="30">
        <v>5352992</v>
      </c>
      <c r="FY126" s="30">
        <v>0</v>
      </c>
      <c r="FZ126" s="30">
        <v>573999</v>
      </c>
      <c r="GA126" s="30">
        <v>236277636</v>
      </c>
      <c r="GB126" s="30">
        <v>6229200</v>
      </c>
      <c r="GC126" s="30">
        <v>4960193</v>
      </c>
      <c r="GD126" s="30">
        <v>0</v>
      </c>
      <c r="GE126" s="30">
        <v>4960193</v>
      </c>
      <c r="GF126" s="30">
        <v>0</v>
      </c>
      <c r="GG126" s="30">
        <v>796164</v>
      </c>
      <c r="GH126" s="30">
        <v>995500</v>
      </c>
      <c r="GI126" s="30">
        <v>45560596</v>
      </c>
      <c r="GJ126" s="30">
        <v>45560596</v>
      </c>
      <c r="GK126" s="30">
        <v>0</v>
      </c>
      <c r="GL126" s="30">
        <v>108193415</v>
      </c>
      <c r="GM126" s="30">
        <v>10673144</v>
      </c>
      <c r="GN126" s="30">
        <v>1767000</v>
      </c>
      <c r="GO126" s="30">
        <v>0</v>
      </c>
      <c r="GP126" s="30">
        <v>0</v>
      </c>
      <c r="GQ126" s="30">
        <v>83273969</v>
      </c>
      <c r="GR126" s="30">
        <v>98224</v>
      </c>
      <c r="GS126" s="30">
        <v>0</v>
      </c>
      <c r="GT126" s="30">
        <v>12381078</v>
      </c>
      <c r="GU126" s="30">
        <v>6691715246</v>
      </c>
      <c r="GV126" s="30">
        <v>0</v>
      </c>
      <c r="GW126" s="30">
        <v>0</v>
      </c>
      <c r="GX126" s="30">
        <v>0</v>
      </c>
      <c r="GY126" s="30">
        <v>0</v>
      </c>
      <c r="GZ126" s="30">
        <v>2123484000</v>
      </c>
      <c r="HA126" s="30">
        <v>1576960</v>
      </c>
      <c r="HB126" s="30">
        <v>0</v>
      </c>
      <c r="HC126" s="30">
        <v>0</v>
      </c>
      <c r="HD126" s="30">
        <v>0</v>
      </c>
      <c r="HE126" s="30">
        <v>0</v>
      </c>
      <c r="HF126" s="30">
        <v>1997603138</v>
      </c>
      <c r="HG126" s="30">
        <v>2569051148</v>
      </c>
      <c r="HH126" s="30">
        <f t="shared" si="34"/>
        <v>1803384000</v>
      </c>
      <c r="HI126" s="30">
        <f t="shared" si="35"/>
        <v>320100000</v>
      </c>
      <c r="HJ126" s="30">
        <v>1803384000</v>
      </c>
      <c r="HK126" s="30">
        <v>320100000</v>
      </c>
      <c r="HL126" s="30">
        <v>0</v>
      </c>
      <c r="HM126" s="30">
        <v>0</v>
      </c>
      <c r="HN126" s="30">
        <v>0</v>
      </c>
      <c r="HO126" s="30">
        <v>0</v>
      </c>
      <c r="HP126" s="30">
        <v>269461300</v>
      </c>
      <c r="HQ126" s="30">
        <v>3512487</v>
      </c>
      <c r="HR126" s="30">
        <v>4004009</v>
      </c>
      <c r="HS126" s="30">
        <v>16087447</v>
      </c>
      <c r="HT126" s="30">
        <v>245857357</v>
      </c>
      <c r="HU126" s="30">
        <v>0</v>
      </c>
      <c r="HV126" s="30">
        <v>0</v>
      </c>
      <c r="HW126" s="30">
        <v>0</v>
      </c>
      <c r="HX126" s="30">
        <f t="shared" si="36"/>
        <v>1803384000</v>
      </c>
      <c r="HY126" s="30">
        <f t="shared" si="37"/>
        <v>320100000</v>
      </c>
      <c r="HZ126" s="30">
        <v>77929835996</v>
      </c>
      <c r="IA126" s="30">
        <v>75263859429</v>
      </c>
      <c r="IB126" s="30">
        <v>69299455400</v>
      </c>
      <c r="IC126" s="30">
        <v>0</v>
      </c>
      <c r="ID126" s="30">
        <v>0</v>
      </c>
      <c r="IE126" s="30">
        <v>0</v>
      </c>
      <c r="IF126" s="30">
        <v>0</v>
      </c>
      <c r="IG126" s="30">
        <v>42777226925</v>
      </c>
      <c r="IH126" s="30">
        <v>42777226925</v>
      </c>
      <c r="II126" s="30">
        <v>0</v>
      </c>
      <c r="IJ126" s="30">
        <v>0</v>
      </c>
      <c r="IK126" s="30">
        <v>0</v>
      </c>
      <c r="IL126" s="30">
        <v>8608778540</v>
      </c>
      <c r="IM126" s="30">
        <v>3809443120</v>
      </c>
      <c r="IN126" s="30">
        <v>765224760</v>
      </c>
      <c r="IO126" s="30">
        <v>573918570</v>
      </c>
      <c r="IP126" s="30">
        <v>7269635210</v>
      </c>
      <c r="IQ126" s="30">
        <v>0</v>
      </c>
      <c r="IR126" s="30">
        <v>0</v>
      </c>
      <c r="IS126" s="30">
        <v>0</v>
      </c>
      <c r="IT126" s="30">
        <v>0</v>
      </c>
      <c r="IU126" s="30">
        <v>0</v>
      </c>
      <c r="IV126" s="30">
        <v>504015174</v>
      </c>
      <c r="IW126" s="30">
        <v>0</v>
      </c>
      <c r="IX126" s="30">
        <v>13599991641</v>
      </c>
      <c r="IY126" s="30">
        <v>0</v>
      </c>
      <c r="IZ126" s="30">
        <v>0</v>
      </c>
      <c r="JA126" s="30">
        <v>0</v>
      </c>
      <c r="JB126" s="30">
        <v>0</v>
      </c>
      <c r="JC126" s="30">
        <v>0</v>
      </c>
      <c r="JD126" s="30">
        <v>0</v>
      </c>
      <c r="JE126" s="30">
        <v>0</v>
      </c>
      <c r="JF126" s="30">
        <v>0</v>
      </c>
      <c r="JG126" s="30">
        <v>0</v>
      </c>
      <c r="JH126" s="30">
        <v>0</v>
      </c>
      <c r="JI126" s="30">
        <v>0</v>
      </c>
      <c r="JJ126" s="30">
        <v>0</v>
      </c>
      <c r="JK126" s="30">
        <v>0</v>
      </c>
      <c r="JL126" s="30"/>
      <c r="JM126" s="30">
        <v>5964404029</v>
      </c>
      <c r="JN126" s="30">
        <v>0</v>
      </c>
      <c r="JO126" s="30">
        <v>5964404029</v>
      </c>
      <c r="JP126" s="30">
        <v>495935376</v>
      </c>
      <c r="JQ126" s="30">
        <v>25935376</v>
      </c>
      <c r="JR126" s="30">
        <v>470000000</v>
      </c>
      <c r="JS126" s="30">
        <v>0</v>
      </c>
      <c r="JT126" s="30">
        <v>0</v>
      </c>
      <c r="JU126" s="30">
        <v>0</v>
      </c>
      <c r="JV126" s="30">
        <v>0</v>
      </c>
      <c r="JW126" s="30">
        <v>0</v>
      </c>
      <c r="JX126" s="30">
        <v>0</v>
      </c>
      <c r="JY126" s="30">
        <v>0</v>
      </c>
      <c r="JZ126" s="30">
        <v>0</v>
      </c>
      <c r="KA126" s="30">
        <v>0</v>
      </c>
      <c r="KB126" s="30">
        <v>0</v>
      </c>
      <c r="KC126" s="30">
        <v>0</v>
      </c>
      <c r="KD126" s="30">
        <v>0</v>
      </c>
      <c r="KE126" s="30">
        <v>0</v>
      </c>
      <c r="KF126" s="30">
        <v>0</v>
      </c>
      <c r="KG126" s="30">
        <v>0</v>
      </c>
      <c r="KH126" s="30">
        <v>0</v>
      </c>
      <c r="KI126" s="30">
        <v>0</v>
      </c>
      <c r="KJ126" s="30">
        <v>0</v>
      </c>
      <c r="KK126" s="30">
        <v>0</v>
      </c>
      <c r="KL126" s="30">
        <v>0</v>
      </c>
      <c r="KM126" s="30">
        <v>2170041191</v>
      </c>
      <c r="KN126" s="30">
        <v>1270054584</v>
      </c>
      <c r="KO126" s="30">
        <v>0</v>
      </c>
      <c r="KP126" s="30">
        <v>2121272</v>
      </c>
      <c r="KQ126" s="30">
        <v>0</v>
      </c>
      <c r="KR126" s="30">
        <v>0</v>
      </c>
      <c r="KS126" s="30">
        <v>1929029</v>
      </c>
      <c r="KT126" s="30">
        <v>3710873</v>
      </c>
      <c r="KU126" s="30">
        <v>0</v>
      </c>
      <c r="KV126" s="30">
        <v>68494251</v>
      </c>
      <c r="KW126" s="30">
        <v>0</v>
      </c>
      <c r="KX126" s="30">
        <v>1160980</v>
      </c>
      <c r="KY126" s="30">
        <v>34199122</v>
      </c>
      <c r="KZ126" s="30">
        <v>6866930</v>
      </c>
      <c r="LA126" s="30">
        <v>11689708</v>
      </c>
      <c r="LB126" s="30">
        <v>3191984</v>
      </c>
      <c r="LC126" s="30">
        <v>6457812</v>
      </c>
      <c r="LD126" s="30">
        <v>361514033</v>
      </c>
      <c r="LE126" s="30">
        <v>279554</v>
      </c>
      <c r="LF126" s="30">
        <v>1501214</v>
      </c>
      <c r="LG126" s="30">
        <v>0</v>
      </c>
      <c r="LH126" s="30">
        <v>6774947</v>
      </c>
      <c r="LI126" s="30">
        <v>24449575</v>
      </c>
      <c r="LJ126" s="30">
        <v>21946</v>
      </c>
      <c r="LK126" s="30">
        <v>435868</v>
      </c>
      <c r="LL126" s="30">
        <v>9610</v>
      </c>
      <c r="LM126" s="30">
        <v>1642724</v>
      </c>
      <c r="LN126" s="30">
        <v>7736664</v>
      </c>
      <c r="LO126" s="30">
        <v>35549305</v>
      </c>
      <c r="LP126" s="30">
        <v>174195</v>
      </c>
      <c r="LQ126" s="30">
        <v>0</v>
      </c>
      <c r="LR126" s="30">
        <v>878194</v>
      </c>
      <c r="LS126" s="30">
        <v>0</v>
      </c>
      <c r="LT126" s="30">
        <v>0</v>
      </c>
      <c r="LU126" s="30">
        <v>163076002</v>
      </c>
      <c r="LV126" s="30">
        <v>286356</v>
      </c>
      <c r="LW126" s="30">
        <v>5157623</v>
      </c>
      <c r="LX126" s="30">
        <v>1297232</v>
      </c>
      <c r="LY126" s="30">
        <v>0</v>
      </c>
      <c r="LZ126" s="30">
        <v>23540140</v>
      </c>
      <c r="MA126" s="30">
        <v>0</v>
      </c>
      <c r="MB126" s="30">
        <v>56615331</v>
      </c>
      <c r="MC126" s="30">
        <v>0</v>
      </c>
      <c r="MD126" s="30">
        <v>0</v>
      </c>
      <c r="ME126" s="30">
        <v>49517820</v>
      </c>
      <c r="MF126" s="30">
        <v>0</v>
      </c>
      <c r="MG126" s="30">
        <v>0</v>
      </c>
      <c r="MH126" s="30">
        <v>16208485</v>
      </c>
      <c r="MI126" s="30">
        <v>124957</v>
      </c>
      <c r="MJ126" s="30">
        <v>3372871</v>
      </c>
      <c r="MK126" s="30">
        <v>0</v>
      </c>
      <c r="ML126" s="30">
        <v>0</v>
      </c>
      <c r="MM126" s="30">
        <v>0</v>
      </c>
      <c r="MN126" s="30">
        <v>0</v>
      </c>
      <c r="MO126" s="30">
        <v>0</v>
      </c>
      <c r="MP126" s="30">
        <v>0</v>
      </c>
      <c r="MQ126" s="30">
        <v>109530924</v>
      </c>
      <c r="MR126" s="30">
        <v>0</v>
      </c>
      <c r="MS126" s="30">
        <v>97555261028</v>
      </c>
      <c r="MT126" s="30">
        <v>90382632734</v>
      </c>
      <c r="MU126" s="30">
        <v>63552503674</v>
      </c>
      <c r="MV126" s="30">
        <v>28572200394</v>
      </c>
      <c r="MW126" s="30">
        <v>28572200394</v>
      </c>
      <c r="MX126" s="30">
        <v>0</v>
      </c>
      <c r="MY126" s="30">
        <v>0</v>
      </c>
      <c r="MZ126" s="30">
        <v>22331334584</v>
      </c>
      <c r="NA126" s="30">
        <v>0</v>
      </c>
      <c r="NB126" s="30">
        <v>0</v>
      </c>
      <c r="NC126" s="30">
        <v>0</v>
      </c>
      <c r="ND126" s="30">
        <v>22331334584</v>
      </c>
      <c r="NE126" s="30">
        <v>22331334584</v>
      </c>
      <c r="NF126" s="30">
        <v>0</v>
      </c>
      <c r="NG126" s="30">
        <v>0</v>
      </c>
      <c r="NH126" s="30">
        <v>10376110699</v>
      </c>
      <c r="NI126" s="30">
        <v>2272857997</v>
      </c>
      <c r="NJ126" s="30">
        <v>850689006</v>
      </c>
      <c r="NK126" s="30">
        <v>1422168991</v>
      </c>
      <c r="NL126" s="30">
        <v>0</v>
      </c>
      <c r="NM126" s="30">
        <v>26830129060</v>
      </c>
      <c r="NN126" s="30">
        <v>26736611224</v>
      </c>
      <c r="NO126" s="30">
        <v>0</v>
      </c>
      <c r="NP126" s="30">
        <v>110596038</v>
      </c>
      <c r="NQ126" s="30">
        <v>0</v>
      </c>
      <c r="NR126" s="30">
        <v>0</v>
      </c>
      <c r="NS126" s="30">
        <v>0</v>
      </c>
      <c r="NT126" s="30">
        <v>93517836</v>
      </c>
      <c r="NU126" s="30">
        <v>93517836</v>
      </c>
      <c r="NV126" s="30">
        <v>0</v>
      </c>
      <c r="NW126" s="30">
        <v>0</v>
      </c>
      <c r="NX126" s="30">
        <v>0</v>
      </c>
      <c r="NY126" s="30">
        <v>0</v>
      </c>
      <c r="NZ126" s="30">
        <v>0</v>
      </c>
      <c r="OA126" s="30">
        <v>2324073246</v>
      </c>
      <c r="OB126" s="30">
        <v>1547564184</v>
      </c>
      <c r="OC126" s="30">
        <v>0</v>
      </c>
      <c r="OD126" s="30">
        <v>0</v>
      </c>
      <c r="OE126" s="30">
        <v>0</v>
      </c>
      <c r="OF126" s="30">
        <v>1547564184</v>
      </c>
      <c r="OG126" s="30">
        <v>0</v>
      </c>
      <c r="OH126" s="30">
        <v>1547564184</v>
      </c>
      <c r="OI126" s="30">
        <v>0</v>
      </c>
      <c r="OJ126" s="30">
        <v>776509062</v>
      </c>
      <c r="OK126" s="30">
        <v>601913044</v>
      </c>
      <c r="OL126" s="30">
        <v>601913044</v>
      </c>
      <c r="OM126" s="30">
        <v>458775609</v>
      </c>
      <c r="ON126" s="30">
        <v>0</v>
      </c>
      <c r="OO126" s="30">
        <v>174596018</v>
      </c>
      <c r="OP126" s="30">
        <v>2149036</v>
      </c>
      <c r="OQ126" s="30">
        <v>0</v>
      </c>
      <c r="OR126" s="30">
        <v>0</v>
      </c>
      <c r="OS126" s="30">
        <v>4544966712</v>
      </c>
      <c r="OT126" s="30">
        <v>2844068940</v>
      </c>
      <c r="OU126" s="30">
        <v>2844068940</v>
      </c>
      <c r="OV126" s="30">
        <v>0</v>
      </c>
      <c r="OW126" s="30">
        <v>2844068940</v>
      </c>
      <c r="OX126" s="30">
        <v>0</v>
      </c>
      <c r="OY126" s="30">
        <v>0</v>
      </c>
      <c r="OZ126" s="30">
        <v>1700897772</v>
      </c>
      <c r="PA126" s="30">
        <v>1663589888</v>
      </c>
      <c r="PB126" s="30">
        <v>0</v>
      </c>
      <c r="PC126" s="30">
        <v>0</v>
      </c>
      <c r="PD126" s="30">
        <v>0</v>
      </c>
      <c r="PE126" s="30">
        <v>0</v>
      </c>
      <c r="PF126" s="30">
        <v>0</v>
      </c>
      <c r="PG126" s="30">
        <v>0</v>
      </c>
      <c r="PH126" s="30">
        <v>0</v>
      </c>
      <c r="PI126" s="30">
        <v>0</v>
      </c>
      <c r="PJ126" s="30">
        <v>0</v>
      </c>
      <c r="PK126" s="30">
        <v>0</v>
      </c>
      <c r="PL126" s="30">
        <v>0</v>
      </c>
      <c r="PM126" s="30">
        <v>37307884</v>
      </c>
      <c r="PN126" s="30">
        <v>34311015</v>
      </c>
      <c r="PO126" s="30">
        <v>0</v>
      </c>
      <c r="PP126" s="30">
        <v>0</v>
      </c>
      <c r="PQ126" s="30">
        <v>0</v>
      </c>
      <c r="PR126" s="30">
        <v>0</v>
      </c>
      <c r="PS126" s="30">
        <v>0</v>
      </c>
      <c r="PT126" s="30">
        <f t="shared" si="41"/>
        <v>303588336</v>
      </c>
      <c r="PU126" s="30">
        <v>303588336</v>
      </c>
      <c r="PV126" s="30">
        <v>0</v>
      </c>
      <c r="PW126" s="30">
        <v>0</v>
      </c>
      <c r="PX126" s="30">
        <v>1</v>
      </c>
      <c r="PY126" s="30">
        <v>0</v>
      </c>
      <c r="PZ126" s="30">
        <v>0</v>
      </c>
      <c r="QA126" s="30">
        <v>0</v>
      </c>
      <c r="QB126" s="30">
        <v>0</v>
      </c>
      <c r="QC126" s="30">
        <v>1075386815</v>
      </c>
      <c r="QD126" s="30">
        <v>0</v>
      </c>
      <c r="QE126" s="30">
        <v>21898475</v>
      </c>
      <c r="QF126" s="30">
        <v>0</v>
      </c>
      <c r="QG126" s="30">
        <v>0</v>
      </c>
      <c r="QH126" s="30">
        <v>0</v>
      </c>
      <c r="QI126" s="30">
        <v>6782841</v>
      </c>
      <c r="QJ126" s="30">
        <v>0</v>
      </c>
      <c r="QK126" s="30">
        <v>0</v>
      </c>
      <c r="QL126" s="30">
        <v>6165567393</v>
      </c>
      <c r="QM126" s="30">
        <v>1449914355</v>
      </c>
      <c r="QN126" s="30">
        <v>0</v>
      </c>
      <c r="QO126" s="30">
        <v>331468287729</v>
      </c>
      <c r="QP126" s="30">
        <v>188208530029</v>
      </c>
      <c r="QQ126" s="30">
        <v>12819368</v>
      </c>
      <c r="QR126" s="30">
        <v>12565363</v>
      </c>
      <c r="QS126" s="30">
        <v>254005</v>
      </c>
      <c r="QT126" s="30">
        <v>0</v>
      </c>
      <c r="QU126" s="30">
        <v>0</v>
      </c>
      <c r="QV126" s="30">
        <v>0</v>
      </c>
      <c r="QW126" s="30">
        <v>1385088137</v>
      </c>
      <c r="QX126" s="30">
        <v>1385088137</v>
      </c>
      <c r="QY126" s="30">
        <v>0</v>
      </c>
      <c r="QZ126" s="30">
        <v>186810622524</v>
      </c>
      <c r="RA126" s="30">
        <v>0</v>
      </c>
      <c r="RB126" s="30">
        <v>0</v>
      </c>
      <c r="RC126" s="30">
        <v>0</v>
      </c>
      <c r="RD126" s="30">
        <v>0</v>
      </c>
      <c r="RE126" s="30">
        <v>0</v>
      </c>
      <c r="RF126" s="30">
        <v>0</v>
      </c>
      <c r="RG126" s="30">
        <v>0</v>
      </c>
      <c r="RH126" s="30">
        <v>0</v>
      </c>
      <c r="RI126" s="30">
        <v>143259757700</v>
      </c>
      <c r="RJ126" s="30">
        <v>6628157753</v>
      </c>
      <c r="RK126" s="30">
        <v>6628157753</v>
      </c>
      <c r="RL126" s="30">
        <v>2678940400</v>
      </c>
      <c r="RM126" s="30">
        <v>207119799</v>
      </c>
      <c r="RN126" s="30">
        <v>119539226</v>
      </c>
      <c r="RO126" s="30">
        <v>2625576</v>
      </c>
      <c r="RP126" s="30">
        <v>0</v>
      </c>
      <c r="RQ126" s="30">
        <v>0</v>
      </c>
      <c r="RR126" s="30">
        <v>0</v>
      </c>
      <c r="RS126" s="30">
        <v>0</v>
      </c>
      <c r="RT126" s="30">
        <v>0</v>
      </c>
      <c r="RU126" s="30">
        <v>0</v>
      </c>
      <c r="RV126" s="30">
        <v>3274133</v>
      </c>
      <c r="RW126" s="30">
        <v>342180</v>
      </c>
      <c r="RX126" s="30">
        <v>0</v>
      </c>
      <c r="RY126" s="30">
        <v>0</v>
      </c>
      <c r="RZ126" s="30">
        <v>0</v>
      </c>
      <c r="SA126" s="30">
        <v>0</v>
      </c>
      <c r="SB126" s="30">
        <v>0</v>
      </c>
      <c r="SC126" s="30">
        <v>0</v>
      </c>
      <c r="SD126" s="30">
        <v>0</v>
      </c>
      <c r="SE126" s="30">
        <v>0</v>
      </c>
      <c r="SF126" s="30">
        <v>0</v>
      </c>
      <c r="SG126" s="30">
        <v>0</v>
      </c>
      <c r="SH126" s="30">
        <v>36937287</v>
      </c>
      <c r="SI126" s="30">
        <v>20618051</v>
      </c>
      <c r="SJ126" s="30">
        <v>0</v>
      </c>
      <c r="SK126" s="30">
        <v>1970610637</v>
      </c>
      <c r="SL126" s="30">
        <v>1970610637</v>
      </c>
      <c r="SM126" s="30">
        <v>0</v>
      </c>
      <c r="SN126" s="30">
        <v>951444398</v>
      </c>
      <c r="SO126" s="30">
        <v>0</v>
      </c>
      <c r="SP126" s="30">
        <v>1516435</v>
      </c>
      <c r="SQ126" s="30">
        <v>824890</v>
      </c>
      <c r="SR126" s="30">
        <v>11686508</v>
      </c>
      <c r="SS126" s="30">
        <v>550600914</v>
      </c>
      <c r="ST126" s="30">
        <v>0</v>
      </c>
      <c r="SU126" s="30">
        <v>0</v>
      </c>
      <c r="SV126" s="30">
        <v>0</v>
      </c>
      <c r="SW126" s="30">
        <v>946309</v>
      </c>
      <c r="SX126" s="30">
        <v>0</v>
      </c>
      <c r="SY126" s="30">
        <v>0</v>
      </c>
      <c r="SZ126" s="30">
        <v>0</v>
      </c>
      <c r="TA126" s="30">
        <v>71131010</v>
      </c>
      <c r="TB126" s="30">
        <v>0</v>
      </c>
      <c r="TC126" s="30">
        <v>0</v>
      </c>
      <c r="TD126" s="30">
        <v>0</v>
      </c>
      <c r="TE126" s="30">
        <v>0</v>
      </c>
      <c r="TF126" s="30">
        <v>0</v>
      </c>
      <c r="TG126" s="30">
        <v>0</v>
      </c>
      <c r="TH126" s="30">
        <v>0</v>
      </c>
      <c r="TI126" s="30">
        <f>SUM(RM126:RO126)</f>
        <v>329284601</v>
      </c>
      <c r="TJ126" s="30">
        <f>TL126+TR126+TS126+TT126</f>
        <v>136329579418</v>
      </c>
      <c r="TK126" s="30">
        <v>136568726452</v>
      </c>
      <c r="TL126" s="30">
        <v>136329579418</v>
      </c>
      <c r="TM126" s="30">
        <v>239147034</v>
      </c>
      <c r="TN126" s="30">
        <v>239147034</v>
      </c>
      <c r="TO126" s="30">
        <v>0</v>
      </c>
      <c r="TP126" s="30">
        <v>0</v>
      </c>
      <c r="TQ126" s="30">
        <v>0</v>
      </c>
      <c r="TR126" s="30">
        <v>0</v>
      </c>
      <c r="TS126" s="30">
        <v>0</v>
      </c>
      <c r="TT126" s="30">
        <v>0</v>
      </c>
      <c r="TU126" s="30">
        <v>62873495</v>
      </c>
      <c r="TV126" s="30">
        <v>0</v>
      </c>
      <c r="TW126" s="30">
        <v>50987118</v>
      </c>
      <c r="TX126" s="30">
        <v>0</v>
      </c>
      <c r="TY126" s="30">
        <v>11886377</v>
      </c>
      <c r="TZ126" s="30">
        <v>0</v>
      </c>
      <c r="UA126" s="30">
        <v>0</v>
      </c>
      <c r="UB126" s="30">
        <v>0</v>
      </c>
      <c r="UC126" s="30">
        <v>0</v>
      </c>
      <c r="UD126" s="30">
        <v>0</v>
      </c>
      <c r="UE126" s="30">
        <v>0</v>
      </c>
      <c r="UF126" s="30">
        <v>0</v>
      </c>
      <c r="UG126" s="30">
        <v>621015793489</v>
      </c>
      <c r="UH126" s="1">
        <f>UG126+UH125</f>
        <v>1411506467111</v>
      </c>
      <c r="UI126" s="1">
        <f>UH126-SUM($UG$124:UG126)</f>
        <v>0</v>
      </c>
    </row>
    <row r="127" spans="2:555">
      <c r="B127" s="58">
        <v>42095</v>
      </c>
      <c r="C127" s="30">
        <v>218217267170</v>
      </c>
      <c r="D127" s="30">
        <v>128078564070</v>
      </c>
      <c r="E127" s="30">
        <v>112438999754.99997</v>
      </c>
      <c r="F127" s="30">
        <v>18135600</v>
      </c>
      <c r="G127" s="30">
        <v>1808040</v>
      </c>
      <c r="H127" s="30">
        <v>68660913575</v>
      </c>
      <c r="I127" s="30">
        <v>59439752881.654602</v>
      </c>
      <c r="J127" s="30">
        <v>8534551557.5653973</v>
      </c>
      <c r="K127" s="30">
        <v>686609135.77999997</v>
      </c>
      <c r="L127" s="30">
        <v>3720419993</v>
      </c>
      <c r="M127" s="30">
        <v>32507529615</v>
      </c>
      <c r="N127" s="30">
        <v>32182454319.330002</v>
      </c>
      <c r="O127" s="30">
        <v>325075295.67000008</v>
      </c>
      <c r="P127" s="30">
        <v>1557181061</v>
      </c>
      <c r="Q127" s="30">
        <v>3572817709</v>
      </c>
      <c r="R127" s="30">
        <v>2400194162</v>
      </c>
      <c r="S127" s="30">
        <v>15639564315</v>
      </c>
      <c r="T127" s="30">
        <v>3744082000</v>
      </c>
      <c r="U127" s="30">
        <v>4404798000</v>
      </c>
      <c r="V127" s="30">
        <v>8148880000</v>
      </c>
      <c r="W127" s="30">
        <v>185199951</v>
      </c>
      <c r="X127" s="30">
        <v>1012518249</v>
      </c>
      <c r="Y127" s="30">
        <v>138102400</v>
      </c>
      <c r="Z127" s="30">
        <v>13810240</v>
      </c>
      <c r="AA127" s="30">
        <v>124292160</v>
      </c>
      <c r="AB127" s="30">
        <v>177797236</v>
      </c>
      <c r="AC127" s="30">
        <v>6991430</v>
      </c>
      <c r="AD127" s="30">
        <v>3918135826</v>
      </c>
      <c r="AE127" s="30">
        <v>2034246264</v>
      </c>
      <c r="AF127" s="30">
        <v>1541578876</v>
      </c>
      <c r="AG127" s="30">
        <v>492667388</v>
      </c>
      <c r="AH127" s="30">
        <v>17692959</v>
      </c>
      <c r="AI127" s="30">
        <v>90138703100</v>
      </c>
      <c r="AJ127" s="30">
        <v>1125466356</v>
      </c>
      <c r="AK127" s="30">
        <v>60004665</v>
      </c>
      <c r="AL127" s="30">
        <v>1307124</v>
      </c>
      <c r="AM127" s="30">
        <v>388779600</v>
      </c>
      <c r="AN127" s="30">
        <v>675374967</v>
      </c>
      <c r="AO127" s="30">
        <v>1824030434</v>
      </c>
      <c r="AP127" s="30">
        <v>1777234067</v>
      </c>
      <c r="AQ127" s="30">
        <v>175540</v>
      </c>
      <c r="AR127" s="30">
        <v>25052453</v>
      </c>
      <c r="AS127" s="30">
        <v>92665</v>
      </c>
      <c r="AT127" s="30">
        <v>5640109</v>
      </c>
      <c r="AU127" s="30">
        <v>11969500</v>
      </c>
      <c r="AV127" s="30">
        <v>0</v>
      </c>
      <c r="AW127" s="30">
        <v>0</v>
      </c>
      <c r="AX127" s="30">
        <v>3866100</v>
      </c>
      <c r="AY127" s="30">
        <v>0</v>
      </c>
      <c r="AZ127" s="30">
        <v>0</v>
      </c>
      <c r="BA127" s="30">
        <v>0</v>
      </c>
      <c r="BB127" s="30">
        <v>0</v>
      </c>
      <c r="BC127" s="30">
        <v>0</v>
      </c>
      <c r="BD127" s="30">
        <v>3870170629</v>
      </c>
      <c r="BE127" s="30">
        <v>783741</v>
      </c>
      <c r="BF127" s="30">
        <v>1977383874</v>
      </c>
      <c r="BG127" s="30">
        <v>679758769</v>
      </c>
      <c r="BH127" s="30">
        <v>545975</v>
      </c>
      <c r="BI127" s="30">
        <v>289731</v>
      </c>
      <c r="BJ127" s="30">
        <v>859</v>
      </c>
      <c r="BK127" s="30">
        <v>47518898</v>
      </c>
      <c r="BL127" s="30">
        <v>8693116</v>
      </c>
      <c r="BM127" s="30">
        <v>131844</v>
      </c>
      <c r="BN127" s="30">
        <v>11908795</v>
      </c>
      <c r="BO127" s="30">
        <v>1085573</v>
      </c>
      <c r="BP127" s="30">
        <v>0</v>
      </c>
      <c r="BQ127" s="30">
        <v>72918</v>
      </c>
      <c r="BR127" s="30">
        <v>85304548</v>
      </c>
      <c r="BS127" s="30">
        <v>1056691988</v>
      </c>
      <c r="BT127" s="30">
        <v>121511513</v>
      </c>
      <c r="BU127" s="30">
        <v>3906952</v>
      </c>
      <c r="BV127" s="30">
        <v>2103068</v>
      </c>
      <c r="BW127" s="30">
        <v>232534</v>
      </c>
      <c r="BX127" s="30">
        <v>0</v>
      </c>
      <c r="BY127" s="30">
        <v>115167959</v>
      </c>
      <c r="BZ127" s="30">
        <v>101000</v>
      </c>
      <c r="CA127" s="30">
        <v>0</v>
      </c>
      <c r="CB127" s="30">
        <v>0</v>
      </c>
      <c r="CC127" s="30">
        <v>8055423265</v>
      </c>
      <c r="CD127" s="30">
        <v>0</v>
      </c>
      <c r="CE127" s="30">
        <v>5212907115</v>
      </c>
      <c r="CF127" s="30">
        <v>141173962</v>
      </c>
      <c r="CG127" s="30">
        <v>2758113640</v>
      </c>
      <c r="CH127" s="30">
        <v>354904213</v>
      </c>
      <c r="CI127" s="30">
        <v>37693956</v>
      </c>
      <c r="CJ127" s="30">
        <v>1454668</v>
      </c>
      <c r="CK127" s="30">
        <v>14823654</v>
      </c>
      <c r="CL127" s="30">
        <v>8491999</v>
      </c>
      <c r="CM127" s="30">
        <v>604961</v>
      </c>
      <c r="CN127" s="30">
        <v>590842</v>
      </c>
      <c r="CO127" s="30">
        <v>299200</v>
      </c>
      <c r="CP127" s="30">
        <v>11428632</v>
      </c>
      <c r="CQ127" s="30">
        <v>0</v>
      </c>
      <c r="CR127" s="30">
        <v>0</v>
      </c>
      <c r="CS127" s="30">
        <v>1887584983</v>
      </c>
      <c r="CT127" s="30">
        <v>873576754</v>
      </c>
      <c r="CU127" s="30">
        <v>0</v>
      </c>
      <c r="CV127" s="30">
        <v>38482031</v>
      </c>
      <c r="CW127" s="30">
        <v>11381241</v>
      </c>
      <c r="CX127" s="30">
        <v>290468</v>
      </c>
      <c r="CY127" s="30">
        <v>0</v>
      </c>
      <c r="CZ127" s="30">
        <v>926205940</v>
      </c>
      <c r="DA127" s="30">
        <v>784722735</v>
      </c>
      <c r="DB127" s="30">
        <v>119454745</v>
      </c>
      <c r="DC127" s="30">
        <v>0</v>
      </c>
      <c r="DD127" s="30">
        <v>22028460</v>
      </c>
      <c r="DE127" s="30">
        <v>0</v>
      </c>
      <c r="DF127" s="30">
        <v>27214471</v>
      </c>
      <c r="DG127" s="30">
        <v>10434078</v>
      </c>
      <c r="DH127" s="30">
        <v>6407310</v>
      </c>
      <c r="DI127" s="30">
        <v>4238589</v>
      </c>
      <c r="DJ127" s="30">
        <v>0</v>
      </c>
      <c r="DK127" s="30">
        <v>4238589</v>
      </c>
      <c r="DL127" s="30">
        <v>0</v>
      </c>
      <c r="DM127" s="30">
        <v>287829212</v>
      </c>
      <c r="DN127" s="30">
        <v>44059184</v>
      </c>
      <c r="DO127" s="30">
        <v>3073376</v>
      </c>
      <c r="DP127" s="30">
        <v>277668</v>
      </c>
      <c r="DQ127" s="30">
        <v>2795708</v>
      </c>
      <c r="DR127" s="30">
        <v>228313230</v>
      </c>
      <c r="DS127" s="30">
        <v>21417902</v>
      </c>
      <c r="DT127" s="30">
        <v>19939399</v>
      </c>
      <c r="DU127" s="30">
        <v>1418804</v>
      </c>
      <c r="DV127" s="30">
        <v>59699</v>
      </c>
      <c r="DW127" s="30">
        <v>9912900</v>
      </c>
      <c r="DX127" s="30">
        <v>3952000</v>
      </c>
      <c r="DY127" s="30">
        <v>0</v>
      </c>
      <c r="DZ127" s="30">
        <v>0</v>
      </c>
      <c r="EA127" s="30">
        <v>5960900</v>
      </c>
      <c r="EB127" s="30">
        <v>0</v>
      </c>
      <c r="EC127" s="30">
        <v>6798414</v>
      </c>
      <c r="ED127" s="30">
        <v>87694</v>
      </c>
      <c r="EE127" s="30">
        <v>6687800</v>
      </c>
      <c r="EF127" s="30">
        <v>22920</v>
      </c>
      <c r="EG127" s="30">
        <v>36206348</v>
      </c>
      <c r="EH127" s="30">
        <v>35674868</v>
      </c>
      <c r="EI127" s="30">
        <v>531480</v>
      </c>
      <c r="EJ127" s="30">
        <v>0</v>
      </c>
      <c r="EK127" s="30">
        <v>64627968</v>
      </c>
      <c r="EL127" s="30">
        <v>85037</v>
      </c>
      <c r="EM127" s="30">
        <v>1042628</v>
      </c>
      <c r="EN127" s="30">
        <v>35290272</v>
      </c>
      <c r="EO127" s="30">
        <v>1679477</v>
      </c>
      <c r="EP127" s="30">
        <v>382666</v>
      </c>
      <c r="EQ127" s="30">
        <v>0</v>
      </c>
      <c r="ER127" s="30">
        <v>21259</v>
      </c>
      <c r="ES127" s="30">
        <v>956664</v>
      </c>
      <c r="ET127" s="30">
        <v>318888</v>
      </c>
      <c r="EU127" s="30">
        <v>2976288</v>
      </c>
      <c r="EV127" s="30">
        <v>1652470</v>
      </c>
      <c r="EW127" s="30">
        <v>43411286</v>
      </c>
      <c r="EX127" s="30">
        <v>0</v>
      </c>
      <c r="EY127" s="30">
        <v>318888</v>
      </c>
      <c r="EZ127" s="30">
        <v>37628784</v>
      </c>
      <c r="FA127" s="30">
        <v>5463614</v>
      </c>
      <c r="FB127" s="30">
        <v>3119231</v>
      </c>
      <c r="FC127" s="30">
        <v>93009</v>
      </c>
      <c r="FD127" s="30">
        <v>0</v>
      </c>
      <c r="FE127" s="30">
        <v>0</v>
      </c>
      <c r="FF127" s="30">
        <v>0</v>
      </c>
      <c r="FG127" s="30">
        <v>12383422</v>
      </c>
      <c r="FH127" s="30">
        <v>1020442</v>
      </c>
      <c r="FI127" s="30">
        <v>0</v>
      </c>
      <c r="FJ127" s="30">
        <v>9301765</v>
      </c>
      <c r="FK127" s="30">
        <v>2555430</v>
      </c>
      <c r="FL127" s="30">
        <v>0</v>
      </c>
      <c r="FM127" s="30">
        <v>0</v>
      </c>
      <c r="FN127" s="30">
        <v>0</v>
      </c>
      <c r="FO127" s="30">
        <v>6746335</v>
      </c>
      <c r="FP127" s="30">
        <v>2061215</v>
      </c>
      <c r="FQ127" s="30">
        <v>0</v>
      </c>
      <c r="FR127" s="30">
        <v>611842782</v>
      </c>
      <c r="FS127" s="30">
        <v>454514548</v>
      </c>
      <c r="FT127" s="30">
        <v>217783</v>
      </c>
      <c r="FU127" s="30">
        <v>163840762</v>
      </c>
      <c r="FV127" s="30">
        <v>44794000</v>
      </c>
      <c r="FW127" s="30">
        <v>37013256</v>
      </c>
      <c r="FX127" s="30">
        <v>7780744</v>
      </c>
      <c r="FY127" s="30">
        <v>0</v>
      </c>
      <c r="FZ127" s="30">
        <v>531480</v>
      </c>
      <c r="GA127" s="30">
        <v>239330923</v>
      </c>
      <c r="GB127" s="30">
        <v>5799600</v>
      </c>
      <c r="GC127" s="30">
        <v>4349182</v>
      </c>
      <c r="GD127" s="30">
        <v>0</v>
      </c>
      <c r="GE127" s="30">
        <v>4349182</v>
      </c>
      <c r="GF127" s="30">
        <v>0</v>
      </c>
      <c r="GG127" s="30">
        <v>0</v>
      </c>
      <c r="GH127" s="30">
        <v>835500</v>
      </c>
      <c r="GI127" s="30">
        <v>50564505</v>
      </c>
      <c r="GJ127" s="30">
        <v>50564505</v>
      </c>
      <c r="GK127" s="30">
        <v>0</v>
      </c>
      <c r="GL127" s="30">
        <v>101579047</v>
      </c>
      <c r="GM127" s="30">
        <v>10436880</v>
      </c>
      <c r="GN127" s="30">
        <v>644000</v>
      </c>
      <c r="GO127" s="30">
        <v>0</v>
      </c>
      <c r="GP127" s="30">
        <v>0</v>
      </c>
      <c r="GQ127" s="30">
        <v>79201660</v>
      </c>
      <c r="GR127" s="30">
        <v>133304</v>
      </c>
      <c r="GS127" s="30">
        <v>0</v>
      </c>
      <c r="GT127" s="30">
        <v>11163203</v>
      </c>
      <c r="GU127" s="30">
        <v>10651631168</v>
      </c>
      <c r="GV127" s="30">
        <v>0</v>
      </c>
      <c r="GW127" s="30">
        <v>0</v>
      </c>
      <c r="GX127" s="30">
        <v>0</v>
      </c>
      <c r="GY127" s="30">
        <v>0</v>
      </c>
      <c r="GZ127" s="30">
        <v>113352600</v>
      </c>
      <c r="HA127" s="30">
        <v>13523</v>
      </c>
      <c r="HB127" s="30">
        <v>0</v>
      </c>
      <c r="HC127" s="30">
        <v>0</v>
      </c>
      <c r="HD127" s="30">
        <v>1726070012</v>
      </c>
      <c r="HE127" s="30">
        <v>0</v>
      </c>
      <c r="HF127" s="30">
        <v>3907314747</v>
      </c>
      <c r="HG127" s="30">
        <v>4904880286</v>
      </c>
      <c r="HH127" s="30">
        <f t="shared" si="34"/>
        <v>105178600</v>
      </c>
      <c r="HI127" s="30">
        <f t="shared" si="35"/>
        <v>8174000</v>
      </c>
      <c r="HJ127" s="30">
        <v>105178600</v>
      </c>
      <c r="HK127" s="30">
        <v>8174000</v>
      </c>
      <c r="HL127" s="30">
        <v>0</v>
      </c>
      <c r="HM127" s="30">
        <v>0</v>
      </c>
      <c r="HN127" s="30">
        <v>0</v>
      </c>
      <c r="HO127" s="30">
        <v>0</v>
      </c>
      <c r="HP127" s="30">
        <v>27029051</v>
      </c>
      <c r="HQ127" s="30">
        <v>3840017</v>
      </c>
      <c r="HR127" s="30">
        <v>5116520</v>
      </c>
      <c r="HS127" s="30">
        <v>18072514</v>
      </c>
      <c r="HT127" s="30">
        <v>0</v>
      </c>
      <c r="HU127" s="30">
        <v>0</v>
      </c>
      <c r="HV127" s="30">
        <v>0</v>
      </c>
      <c r="HW127" s="30">
        <v>0</v>
      </c>
      <c r="HX127" s="30">
        <f t="shared" si="36"/>
        <v>105178600</v>
      </c>
      <c r="HY127" s="30">
        <f t="shared" si="37"/>
        <v>8174000</v>
      </c>
      <c r="HZ127" s="30">
        <v>58062800338</v>
      </c>
      <c r="IA127" s="30">
        <v>54286405317</v>
      </c>
      <c r="IB127" s="30">
        <v>50809116712</v>
      </c>
      <c r="IC127" s="30">
        <v>0</v>
      </c>
      <c r="ID127" s="30">
        <v>0</v>
      </c>
      <c r="IE127" s="30">
        <v>0</v>
      </c>
      <c r="IF127" s="30">
        <v>0</v>
      </c>
      <c r="IG127" s="30">
        <v>44133920461</v>
      </c>
      <c r="IH127" s="30">
        <v>42777226925</v>
      </c>
      <c r="II127" s="30">
        <v>0</v>
      </c>
      <c r="IJ127" s="30">
        <v>1356693536</v>
      </c>
      <c r="IK127" s="30">
        <v>0</v>
      </c>
      <c r="IL127" s="30">
        <v>4304389270</v>
      </c>
      <c r="IM127" s="30">
        <v>1904721560</v>
      </c>
      <c r="IN127" s="30">
        <v>382612380</v>
      </c>
      <c r="IO127" s="30">
        <v>286959285</v>
      </c>
      <c r="IP127" s="30">
        <v>3634817605</v>
      </c>
      <c r="IQ127" s="30">
        <v>0</v>
      </c>
      <c r="IR127" s="30">
        <v>0</v>
      </c>
      <c r="IS127" s="30">
        <v>0</v>
      </c>
      <c r="IT127" s="30">
        <v>0</v>
      </c>
      <c r="IU127" s="30">
        <v>0</v>
      </c>
      <c r="IV127" s="30">
        <v>252007587</v>
      </c>
      <c r="IW127" s="30">
        <v>0</v>
      </c>
      <c r="IX127" s="30">
        <v>0</v>
      </c>
      <c r="IY127" s="30">
        <v>0</v>
      </c>
      <c r="IZ127" s="30">
        <v>0</v>
      </c>
      <c r="JA127" s="30">
        <v>0</v>
      </c>
      <c r="JB127" s="30">
        <v>0</v>
      </c>
      <c r="JC127" s="30">
        <v>0</v>
      </c>
      <c r="JD127" s="30">
        <v>0</v>
      </c>
      <c r="JE127" s="30">
        <v>0</v>
      </c>
      <c r="JF127" s="30">
        <v>0</v>
      </c>
      <c r="JG127" s="30">
        <v>0</v>
      </c>
      <c r="JH127" s="30">
        <v>0</v>
      </c>
      <c r="JI127" s="30">
        <v>0</v>
      </c>
      <c r="JJ127" s="30">
        <v>214077834</v>
      </c>
      <c r="JK127" s="30">
        <v>214077834</v>
      </c>
      <c r="JL127" s="30"/>
      <c r="JM127" s="30">
        <v>3477288605</v>
      </c>
      <c r="JN127" s="30">
        <v>0</v>
      </c>
      <c r="JO127" s="30">
        <v>3477288605</v>
      </c>
      <c r="JP127" s="30">
        <v>1331932379</v>
      </c>
      <c r="JQ127" s="30">
        <v>26621665</v>
      </c>
      <c r="JR127" s="30">
        <v>0</v>
      </c>
      <c r="JS127" s="30">
        <v>0</v>
      </c>
      <c r="JT127" s="30">
        <v>0</v>
      </c>
      <c r="JU127" s="30">
        <v>0</v>
      </c>
      <c r="JV127" s="30">
        <v>0</v>
      </c>
      <c r="JW127" s="30">
        <v>0</v>
      </c>
      <c r="JX127" s="30">
        <v>0</v>
      </c>
      <c r="JY127" s="30">
        <v>0</v>
      </c>
      <c r="JZ127" s="30">
        <v>0</v>
      </c>
      <c r="KA127" s="30">
        <v>0</v>
      </c>
      <c r="KB127" s="30">
        <v>0</v>
      </c>
      <c r="KC127" s="30">
        <v>0</v>
      </c>
      <c r="KD127" s="30">
        <v>0</v>
      </c>
      <c r="KE127" s="30">
        <v>0</v>
      </c>
      <c r="KF127" s="30">
        <v>0</v>
      </c>
      <c r="KG127" s="30">
        <v>0</v>
      </c>
      <c r="KH127" s="30">
        <v>0</v>
      </c>
      <c r="KI127" s="30">
        <v>1305310714</v>
      </c>
      <c r="KJ127" s="30">
        <v>0</v>
      </c>
      <c r="KK127" s="30">
        <v>0</v>
      </c>
      <c r="KL127" s="30">
        <v>0</v>
      </c>
      <c r="KM127" s="30">
        <v>2444462642</v>
      </c>
      <c r="KN127" s="30">
        <v>1270054584</v>
      </c>
      <c r="KO127" s="30">
        <v>62703320</v>
      </c>
      <c r="KP127" s="30">
        <v>2121272</v>
      </c>
      <c r="KQ127" s="30">
        <v>0</v>
      </c>
      <c r="KR127" s="30">
        <v>0</v>
      </c>
      <c r="KS127" s="30">
        <v>1929029</v>
      </c>
      <c r="KT127" s="30">
        <v>3710873</v>
      </c>
      <c r="KU127" s="30">
        <v>0</v>
      </c>
      <c r="KV127" s="30">
        <v>68494251</v>
      </c>
      <c r="KW127" s="30">
        <v>0</v>
      </c>
      <c r="KX127" s="30">
        <v>1160980</v>
      </c>
      <c r="KY127" s="30">
        <v>34199122</v>
      </c>
      <c r="KZ127" s="30">
        <v>6866930</v>
      </c>
      <c r="LA127" s="30">
        <v>11689708</v>
      </c>
      <c r="LB127" s="30">
        <v>3191984</v>
      </c>
      <c r="LC127" s="30">
        <v>6457812</v>
      </c>
      <c r="LD127" s="30">
        <v>361514033</v>
      </c>
      <c r="LE127" s="30">
        <v>279554</v>
      </c>
      <c r="LF127" s="30">
        <v>1501214</v>
      </c>
      <c r="LG127" s="30">
        <v>0</v>
      </c>
      <c r="LH127" s="30">
        <v>6774947</v>
      </c>
      <c r="LI127" s="30">
        <v>24449575</v>
      </c>
      <c r="LJ127" s="30">
        <v>21946</v>
      </c>
      <c r="LK127" s="30">
        <v>435868</v>
      </c>
      <c r="LL127" s="30">
        <v>57659</v>
      </c>
      <c r="LM127" s="30">
        <v>1642724</v>
      </c>
      <c r="LN127" s="30">
        <v>7736664</v>
      </c>
      <c r="LO127" s="30">
        <v>35549305</v>
      </c>
      <c r="LP127" s="30">
        <v>174195</v>
      </c>
      <c r="LQ127" s="30">
        <v>0</v>
      </c>
      <c r="LR127" s="30">
        <v>878194</v>
      </c>
      <c r="LS127" s="30">
        <v>211670082</v>
      </c>
      <c r="LT127" s="30">
        <v>0</v>
      </c>
      <c r="LU127" s="30">
        <v>163076002</v>
      </c>
      <c r="LV127" s="30">
        <v>286356</v>
      </c>
      <c r="LW127" s="30">
        <v>5157623</v>
      </c>
      <c r="LX127" s="30">
        <v>1297232</v>
      </c>
      <c r="LY127" s="30">
        <v>0</v>
      </c>
      <c r="LZ127" s="30">
        <v>23540140</v>
      </c>
      <c r="MA127" s="30">
        <v>0</v>
      </c>
      <c r="MB127" s="30">
        <v>56615331</v>
      </c>
      <c r="MC127" s="30">
        <v>0</v>
      </c>
      <c r="MD127" s="30">
        <v>0</v>
      </c>
      <c r="ME127" s="30">
        <v>49517820</v>
      </c>
      <c r="MF127" s="30">
        <v>0</v>
      </c>
      <c r="MG127" s="30">
        <v>0</v>
      </c>
      <c r="MH127" s="30">
        <v>16208485</v>
      </c>
      <c r="MI127" s="30">
        <v>124957</v>
      </c>
      <c r="MJ127" s="30">
        <v>3372871</v>
      </c>
      <c r="MK127" s="30">
        <v>0</v>
      </c>
      <c r="ML127" s="30">
        <v>0</v>
      </c>
      <c r="MM127" s="30">
        <v>0</v>
      </c>
      <c r="MN127" s="30">
        <v>0</v>
      </c>
      <c r="MO127" s="30">
        <v>0</v>
      </c>
      <c r="MP127" s="30">
        <v>0</v>
      </c>
      <c r="MQ127" s="30">
        <v>309259211</v>
      </c>
      <c r="MR127" s="30">
        <v>1592488</v>
      </c>
      <c r="MS127" s="30">
        <v>45646471886</v>
      </c>
      <c r="MT127" s="30">
        <v>42640351289</v>
      </c>
      <c r="MU127" s="30">
        <v>42556017884</v>
      </c>
      <c r="MV127" s="30">
        <v>18628344551</v>
      </c>
      <c r="MW127" s="30">
        <v>18628344551</v>
      </c>
      <c r="MX127" s="30">
        <v>0</v>
      </c>
      <c r="MY127" s="30">
        <v>0</v>
      </c>
      <c r="MZ127" s="30">
        <v>15904017753</v>
      </c>
      <c r="NA127" s="30">
        <v>558198441</v>
      </c>
      <c r="NB127" s="30">
        <v>558198441</v>
      </c>
      <c r="NC127" s="30">
        <v>0</v>
      </c>
      <c r="ND127" s="30">
        <v>15345819312</v>
      </c>
      <c r="NE127" s="30">
        <v>15345819312</v>
      </c>
      <c r="NF127" s="30">
        <v>0</v>
      </c>
      <c r="NG127" s="30">
        <v>0</v>
      </c>
      <c r="NH127" s="30">
        <v>6734100890</v>
      </c>
      <c r="NI127" s="30">
        <v>1289554690</v>
      </c>
      <c r="NJ127" s="30">
        <v>260807444</v>
      </c>
      <c r="NK127" s="30">
        <v>1028747246</v>
      </c>
      <c r="NL127" s="30">
        <v>0</v>
      </c>
      <c r="NM127" s="30">
        <v>84333405</v>
      </c>
      <c r="NN127" s="30">
        <v>6243816</v>
      </c>
      <c r="NO127" s="30">
        <v>0</v>
      </c>
      <c r="NP127" s="30">
        <v>0</v>
      </c>
      <c r="NQ127" s="30">
        <v>0</v>
      </c>
      <c r="NR127" s="30">
        <v>0</v>
      </c>
      <c r="NS127" s="30">
        <v>0</v>
      </c>
      <c r="NT127" s="30">
        <v>78089589</v>
      </c>
      <c r="NU127" s="30">
        <v>78089589</v>
      </c>
      <c r="NV127" s="30">
        <v>0</v>
      </c>
      <c r="NW127" s="30">
        <v>0</v>
      </c>
      <c r="NX127" s="30">
        <v>0</v>
      </c>
      <c r="NY127" s="30">
        <v>0</v>
      </c>
      <c r="NZ127" s="30">
        <v>0</v>
      </c>
      <c r="OA127" s="30">
        <v>1549628117</v>
      </c>
      <c r="OB127" s="30">
        <v>1547564184</v>
      </c>
      <c r="OC127" s="30">
        <v>0</v>
      </c>
      <c r="OD127" s="30">
        <v>0</v>
      </c>
      <c r="OE127" s="30">
        <v>0</v>
      </c>
      <c r="OF127" s="30">
        <v>1547564184</v>
      </c>
      <c r="OG127" s="30">
        <v>0</v>
      </c>
      <c r="OH127" s="30">
        <v>1547564184</v>
      </c>
      <c r="OI127" s="30">
        <v>0</v>
      </c>
      <c r="OJ127" s="30">
        <v>2063933</v>
      </c>
      <c r="OK127" s="30">
        <v>0</v>
      </c>
      <c r="OL127" s="30">
        <v>0</v>
      </c>
      <c r="OM127" s="30">
        <v>0</v>
      </c>
      <c r="ON127" s="30">
        <v>0</v>
      </c>
      <c r="OO127" s="30">
        <v>2063933</v>
      </c>
      <c r="OP127" s="30">
        <v>2063933</v>
      </c>
      <c r="OQ127" s="30">
        <v>0</v>
      </c>
      <c r="OR127" s="30">
        <v>0</v>
      </c>
      <c r="OS127" s="30">
        <v>1456492480</v>
      </c>
      <c r="OT127" s="30">
        <v>1422034470</v>
      </c>
      <c r="OU127" s="30">
        <v>1422034470</v>
      </c>
      <c r="OV127" s="30">
        <v>0</v>
      </c>
      <c r="OW127" s="30">
        <v>1422034470</v>
      </c>
      <c r="OX127" s="30">
        <v>0</v>
      </c>
      <c r="OY127" s="30">
        <v>0</v>
      </c>
      <c r="OZ127" s="30">
        <v>34458010</v>
      </c>
      <c r="PA127" s="30">
        <v>2390196</v>
      </c>
      <c r="PB127" s="30">
        <v>0</v>
      </c>
      <c r="PC127" s="30">
        <v>0</v>
      </c>
      <c r="PD127" s="30">
        <v>0</v>
      </c>
      <c r="PE127" s="30">
        <v>0</v>
      </c>
      <c r="PF127" s="30">
        <v>0</v>
      </c>
      <c r="PG127" s="30">
        <v>0</v>
      </c>
      <c r="PH127" s="30">
        <v>0</v>
      </c>
      <c r="PI127" s="30">
        <v>0</v>
      </c>
      <c r="PJ127" s="30">
        <v>0</v>
      </c>
      <c r="PK127" s="30">
        <v>0</v>
      </c>
      <c r="PL127" s="30">
        <v>0</v>
      </c>
      <c r="PM127" s="30">
        <v>32067814</v>
      </c>
      <c r="PN127" s="30">
        <v>32067814</v>
      </c>
      <c r="PO127" s="30">
        <v>0</v>
      </c>
      <c r="PP127" s="30">
        <v>0</v>
      </c>
      <c r="PQ127" s="30">
        <v>0</v>
      </c>
      <c r="PR127" s="30">
        <v>0</v>
      </c>
      <c r="PS127" s="30">
        <v>0</v>
      </c>
      <c r="PT127" s="30">
        <f t="shared" si="41"/>
        <v>0</v>
      </c>
      <c r="PU127" s="30">
        <v>0</v>
      </c>
      <c r="PV127" s="30">
        <v>0</v>
      </c>
      <c r="PW127" s="30">
        <v>0</v>
      </c>
      <c r="PX127" s="30">
        <v>0</v>
      </c>
      <c r="PY127" s="30">
        <v>0</v>
      </c>
      <c r="PZ127" s="30">
        <v>0</v>
      </c>
      <c r="QA127" s="30">
        <v>0</v>
      </c>
      <c r="QB127" s="30">
        <v>0</v>
      </c>
      <c r="QC127" s="30">
        <v>325119030</v>
      </c>
      <c r="QD127" s="30">
        <v>0</v>
      </c>
      <c r="QE127" s="30">
        <v>0</v>
      </c>
      <c r="QF127" s="30">
        <v>0</v>
      </c>
      <c r="QG127" s="30">
        <v>0</v>
      </c>
      <c r="QH127" s="30">
        <v>0</v>
      </c>
      <c r="QI127" s="30">
        <v>0</v>
      </c>
      <c r="QJ127" s="30">
        <v>0</v>
      </c>
      <c r="QK127" s="30">
        <v>0</v>
      </c>
      <c r="QL127" s="30">
        <v>590222084</v>
      </c>
      <c r="QM127" s="30">
        <v>0</v>
      </c>
      <c r="QN127" s="30">
        <v>0</v>
      </c>
      <c r="QO127" s="30">
        <v>124700331239</v>
      </c>
      <c r="QP127" s="30">
        <v>27353862493</v>
      </c>
      <c r="QQ127" s="30">
        <v>15333775685</v>
      </c>
      <c r="QR127" s="30">
        <v>15315877386</v>
      </c>
      <c r="QS127" s="30">
        <v>17898299</v>
      </c>
      <c r="QT127" s="30">
        <v>0</v>
      </c>
      <c r="QU127" s="30">
        <v>0</v>
      </c>
      <c r="QV127" s="30">
        <v>0</v>
      </c>
      <c r="QW127" s="30">
        <v>2041948886</v>
      </c>
      <c r="QX127" s="30">
        <v>2041948886</v>
      </c>
      <c r="QY127" s="30">
        <v>0</v>
      </c>
      <c r="QZ127" s="30">
        <v>9978137922</v>
      </c>
      <c r="RA127" s="30">
        <v>0</v>
      </c>
      <c r="RB127" s="30">
        <v>0</v>
      </c>
      <c r="RC127" s="30">
        <v>0</v>
      </c>
      <c r="RD127" s="30">
        <v>0</v>
      </c>
      <c r="RE127" s="30">
        <v>0</v>
      </c>
      <c r="RF127" s="30">
        <v>0</v>
      </c>
      <c r="RG127" s="30">
        <v>0</v>
      </c>
      <c r="RH127" s="30">
        <v>0</v>
      </c>
      <c r="RI127" s="30">
        <v>97346468746</v>
      </c>
      <c r="RJ127" s="30">
        <v>8140999921</v>
      </c>
      <c r="RK127" s="30">
        <v>8140999921</v>
      </c>
      <c r="RL127" s="30">
        <v>2841212387</v>
      </c>
      <c r="RM127" s="30">
        <v>322906779</v>
      </c>
      <c r="RN127" s="30">
        <v>113335053</v>
      </c>
      <c r="RO127" s="30">
        <v>1682448</v>
      </c>
      <c r="RP127" s="30">
        <v>0</v>
      </c>
      <c r="RQ127" s="30">
        <v>0</v>
      </c>
      <c r="RR127" s="30">
        <v>0</v>
      </c>
      <c r="RS127" s="30">
        <v>0</v>
      </c>
      <c r="RT127" s="30">
        <v>0</v>
      </c>
      <c r="RU127" s="30">
        <v>0</v>
      </c>
      <c r="RV127" s="30">
        <v>3519646</v>
      </c>
      <c r="RW127" s="30">
        <v>416149</v>
      </c>
      <c r="RX127" s="30">
        <v>0</v>
      </c>
      <c r="RY127" s="30">
        <v>0</v>
      </c>
      <c r="RZ127" s="30">
        <v>0</v>
      </c>
      <c r="SA127" s="30">
        <v>0</v>
      </c>
      <c r="SB127" s="30">
        <v>0</v>
      </c>
      <c r="SC127" s="30">
        <v>0</v>
      </c>
      <c r="SD127" s="30">
        <v>0</v>
      </c>
      <c r="SE127" s="30">
        <v>0</v>
      </c>
      <c r="SF127" s="30">
        <v>0</v>
      </c>
      <c r="SG127" s="30">
        <v>0</v>
      </c>
      <c r="SH127" s="30">
        <v>39560304</v>
      </c>
      <c r="SI127" s="30">
        <v>19676196</v>
      </c>
      <c r="SJ127" s="30">
        <v>0</v>
      </c>
      <c r="SK127" s="30">
        <v>0</v>
      </c>
      <c r="SL127" s="30">
        <v>0</v>
      </c>
      <c r="SM127" s="30">
        <v>0</v>
      </c>
      <c r="SN127" s="30">
        <v>332513206</v>
      </c>
      <c r="SO127" s="30">
        <v>0</v>
      </c>
      <c r="SP127" s="30">
        <v>1138354</v>
      </c>
      <c r="SQ127" s="30">
        <v>1418859</v>
      </c>
      <c r="SR127" s="30">
        <v>29800534</v>
      </c>
      <c r="SS127" s="30">
        <v>75052046</v>
      </c>
      <c r="ST127" s="30">
        <v>0</v>
      </c>
      <c r="SU127" s="30">
        <v>0</v>
      </c>
      <c r="SV127" s="30">
        <v>0</v>
      </c>
      <c r="SW127" s="30">
        <v>918420</v>
      </c>
      <c r="SX127" s="30">
        <v>0</v>
      </c>
      <c r="SY127" s="30">
        <v>0</v>
      </c>
      <c r="SZ127" s="30">
        <v>0</v>
      </c>
      <c r="TA127" s="30">
        <v>4357849540</v>
      </c>
      <c r="TB127" s="30">
        <v>0</v>
      </c>
      <c r="TC127" s="30">
        <v>0</v>
      </c>
      <c r="TD127" s="30">
        <v>0</v>
      </c>
      <c r="TE127" s="30">
        <v>0</v>
      </c>
      <c r="TF127" s="30">
        <v>0</v>
      </c>
      <c r="TG127" s="30">
        <v>0</v>
      </c>
      <c r="TH127" s="30">
        <v>352502990</v>
      </c>
      <c r="TI127" s="30">
        <f t="shared" ref="TI127:TI133" si="46">SUM(RM127:RO127)</f>
        <v>437924280</v>
      </c>
      <c r="TJ127" s="30">
        <f t="shared" ref="TJ127:TJ133" si="47">TL127+TR127+TS127+TT127</f>
        <v>68164789709</v>
      </c>
      <c r="TK127" s="30">
        <v>68164789709</v>
      </c>
      <c r="TL127" s="30">
        <v>68164789709</v>
      </c>
      <c r="TM127" s="30">
        <v>0</v>
      </c>
      <c r="TN127" s="30">
        <v>0</v>
      </c>
      <c r="TO127" s="30">
        <v>0</v>
      </c>
      <c r="TP127" s="30">
        <v>0</v>
      </c>
      <c r="TQ127" s="30">
        <v>0</v>
      </c>
      <c r="TR127" s="30">
        <v>0</v>
      </c>
      <c r="TS127" s="30">
        <v>0</v>
      </c>
      <c r="TT127" s="30">
        <v>0</v>
      </c>
      <c r="TU127" s="30">
        <v>20688176126</v>
      </c>
      <c r="TV127" s="30">
        <v>0</v>
      </c>
      <c r="TW127" s="30">
        <v>42937557</v>
      </c>
      <c r="TX127" s="30">
        <v>0</v>
      </c>
      <c r="TY127" s="30">
        <v>33000000</v>
      </c>
      <c r="TZ127" s="30">
        <v>0</v>
      </c>
      <c r="UA127" s="30">
        <v>0</v>
      </c>
      <c r="UB127" s="30">
        <v>20612238569</v>
      </c>
      <c r="UC127" s="30">
        <v>20612238569</v>
      </c>
      <c r="UD127" s="30">
        <v>0</v>
      </c>
      <c r="UE127" s="30">
        <v>0</v>
      </c>
      <c r="UF127" s="30">
        <v>0</v>
      </c>
      <c r="UG127" s="30">
        <v>389479411409</v>
      </c>
      <c r="UH127" s="1">
        <f>UG127+UH126</f>
        <v>1800985878520</v>
      </c>
      <c r="UI127" s="1">
        <f>UH127-SUM($UG$124:UG127)</f>
        <v>0</v>
      </c>
    </row>
    <row r="128" spans="2:555">
      <c r="B128" s="58">
        <v>42125</v>
      </c>
      <c r="C128" s="30">
        <v>285025327025</v>
      </c>
      <c r="D128" s="30">
        <v>159163336391</v>
      </c>
      <c r="E128" s="30">
        <v>145037637915</v>
      </c>
      <c r="F128" s="30">
        <v>20228520</v>
      </c>
      <c r="G128" s="30">
        <v>1853400</v>
      </c>
      <c r="H128" s="30">
        <v>42911230606</v>
      </c>
      <c r="I128" s="30">
        <v>37148252335.736694</v>
      </c>
      <c r="J128" s="30">
        <v>5333865963.9533005</v>
      </c>
      <c r="K128" s="30">
        <v>429112306.30999994</v>
      </c>
      <c r="L128" s="30">
        <v>20122070522</v>
      </c>
      <c r="M128" s="30">
        <v>65679947617.000031</v>
      </c>
      <c r="N128" s="30">
        <v>65023148140.980011</v>
      </c>
      <c r="O128" s="30">
        <v>656799476.01999998</v>
      </c>
      <c r="P128" s="30">
        <v>6669330299</v>
      </c>
      <c r="Q128" s="30">
        <v>7111654922</v>
      </c>
      <c r="R128" s="30">
        <v>2521322029</v>
      </c>
      <c r="S128" s="30">
        <v>14125698476</v>
      </c>
      <c r="T128" s="30">
        <v>3581588000</v>
      </c>
      <c r="U128" s="30">
        <v>4213627000</v>
      </c>
      <c r="V128" s="30">
        <v>7795215000</v>
      </c>
      <c r="W128" s="30">
        <v>176836935</v>
      </c>
      <c r="X128" s="30">
        <v>1000127920</v>
      </c>
      <c r="Y128" s="30">
        <v>137388800</v>
      </c>
      <c r="Z128" s="30">
        <v>13738880</v>
      </c>
      <c r="AA128" s="30">
        <v>123649920</v>
      </c>
      <c r="AB128" s="30">
        <v>146951636</v>
      </c>
      <c r="AC128" s="30">
        <v>6092940</v>
      </c>
      <c r="AD128" s="30">
        <v>3680831465</v>
      </c>
      <c r="AE128" s="30">
        <v>1042105697</v>
      </c>
      <c r="AF128" s="30">
        <v>768325682</v>
      </c>
      <c r="AG128" s="30">
        <v>273780015</v>
      </c>
      <c r="AH128" s="30">
        <v>140148083</v>
      </c>
      <c r="AI128" s="30">
        <v>125861990634</v>
      </c>
      <c r="AJ128" s="30">
        <v>510510917</v>
      </c>
      <c r="AK128" s="30">
        <v>81200276</v>
      </c>
      <c r="AL128" s="30">
        <v>251241</v>
      </c>
      <c r="AM128" s="30">
        <v>429059400</v>
      </c>
      <c r="AN128" s="30">
        <v>0</v>
      </c>
      <c r="AO128" s="30">
        <v>1606869709</v>
      </c>
      <c r="AP128" s="30">
        <v>1571479649</v>
      </c>
      <c r="AQ128" s="30">
        <v>1713174</v>
      </c>
      <c r="AR128" s="30">
        <v>16254706</v>
      </c>
      <c r="AS128" s="30">
        <v>93300</v>
      </c>
      <c r="AT128" s="30">
        <v>10199905</v>
      </c>
      <c r="AU128" s="30">
        <v>0</v>
      </c>
      <c r="AV128" s="30">
        <v>0</v>
      </c>
      <c r="AW128" s="30">
        <v>0</v>
      </c>
      <c r="AX128" s="30">
        <v>7128975</v>
      </c>
      <c r="AY128" s="30">
        <v>0</v>
      </c>
      <c r="AZ128" s="30">
        <v>0</v>
      </c>
      <c r="BA128" s="30">
        <v>0</v>
      </c>
      <c r="BB128" s="30">
        <v>0</v>
      </c>
      <c r="BC128" s="30">
        <v>0</v>
      </c>
      <c r="BD128" s="30">
        <v>14312511138</v>
      </c>
      <c r="BE128" s="30">
        <v>712880</v>
      </c>
      <c r="BF128" s="30">
        <v>9399633001</v>
      </c>
      <c r="BG128" s="30">
        <v>2968531023</v>
      </c>
      <c r="BH128" s="30">
        <v>184938</v>
      </c>
      <c r="BI128" s="30">
        <v>119636</v>
      </c>
      <c r="BJ128" s="30">
        <v>0</v>
      </c>
      <c r="BK128" s="30">
        <v>111124999</v>
      </c>
      <c r="BL128" s="30">
        <v>6011905</v>
      </c>
      <c r="BM128" s="30">
        <v>513886498</v>
      </c>
      <c r="BN128" s="30">
        <v>13630682</v>
      </c>
      <c r="BO128" s="30">
        <v>2306319</v>
      </c>
      <c r="BP128" s="30">
        <v>0</v>
      </c>
      <c r="BQ128" s="30">
        <v>856</v>
      </c>
      <c r="BR128" s="30">
        <v>318602408</v>
      </c>
      <c r="BS128" s="30">
        <v>977765993</v>
      </c>
      <c r="BT128" s="30">
        <v>227775258</v>
      </c>
      <c r="BU128" s="30">
        <v>2953075</v>
      </c>
      <c r="BV128" s="30">
        <v>1000000</v>
      </c>
      <c r="BW128" s="30">
        <v>660300</v>
      </c>
      <c r="BX128" s="30">
        <v>0</v>
      </c>
      <c r="BY128" s="30">
        <v>223161883</v>
      </c>
      <c r="BZ128" s="30">
        <v>0</v>
      </c>
      <c r="CA128" s="30">
        <v>0</v>
      </c>
      <c r="CB128" s="30">
        <v>0</v>
      </c>
      <c r="CC128" s="30">
        <v>7690214704</v>
      </c>
      <c r="CD128" s="30">
        <v>0</v>
      </c>
      <c r="CE128" s="30">
        <v>6895446508</v>
      </c>
      <c r="CF128" s="30">
        <v>144171526</v>
      </c>
      <c r="CG128" s="30">
        <v>2758113640</v>
      </c>
      <c r="CH128" s="30">
        <v>222601949</v>
      </c>
      <c r="CI128" s="30">
        <v>19865314</v>
      </c>
      <c r="CJ128" s="30">
        <v>1159016</v>
      </c>
      <c r="CK128" s="30">
        <v>8355037</v>
      </c>
      <c r="CL128" s="30">
        <v>4426788</v>
      </c>
      <c r="CM128" s="30">
        <v>714357</v>
      </c>
      <c r="CN128" s="30">
        <v>338483</v>
      </c>
      <c r="CO128" s="30">
        <v>347357</v>
      </c>
      <c r="CP128" s="30">
        <v>4524276</v>
      </c>
      <c r="CQ128" s="30">
        <v>0</v>
      </c>
      <c r="CR128" s="30">
        <v>0</v>
      </c>
      <c r="CS128" s="30">
        <v>2384225621</v>
      </c>
      <c r="CT128" s="30">
        <v>1053293866</v>
      </c>
      <c r="CU128" s="30">
        <v>0</v>
      </c>
      <c r="CV128" s="30">
        <v>60856826</v>
      </c>
      <c r="CW128" s="30">
        <v>17572737</v>
      </c>
      <c r="CX128" s="30">
        <v>290468</v>
      </c>
      <c r="CY128" s="30">
        <v>0</v>
      </c>
      <c r="CZ128" s="30">
        <v>1204114356</v>
      </c>
      <c r="DA128" s="30">
        <v>1042527783</v>
      </c>
      <c r="DB128" s="30">
        <v>137088483</v>
      </c>
      <c r="DC128" s="30">
        <v>0</v>
      </c>
      <c r="DD128" s="30">
        <v>24498090</v>
      </c>
      <c r="DE128" s="30">
        <v>0</v>
      </c>
      <c r="DF128" s="30">
        <v>33292763</v>
      </c>
      <c r="DG128" s="30">
        <v>14804605</v>
      </c>
      <c r="DH128" s="30">
        <v>30896726</v>
      </c>
      <c r="DI128" s="30">
        <v>303626</v>
      </c>
      <c r="DJ128" s="30">
        <v>0</v>
      </c>
      <c r="DK128" s="30">
        <v>303626</v>
      </c>
      <c r="DL128" s="30">
        <v>0</v>
      </c>
      <c r="DM128" s="30">
        <v>286978692</v>
      </c>
      <c r="DN128" s="30">
        <v>46069687</v>
      </c>
      <c r="DO128" s="30">
        <v>2523590</v>
      </c>
      <c r="DP128" s="30">
        <v>100857</v>
      </c>
      <c r="DQ128" s="30">
        <v>2422733</v>
      </c>
      <c r="DR128" s="30">
        <v>225912878</v>
      </c>
      <c r="DS128" s="30">
        <v>24224735</v>
      </c>
      <c r="DT128" s="30">
        <v>22486548</v>
      </c>
      <c r="DU128" s="30">
        <v>1718287</v>
      </c>
      <c r="DV128" s="30">
        <v>19900</v>
      </c>
      <c r="DW128" s="30">
        <v>9262400</v>
      </c>
      <c r="DX128" s="30">
        <v>3606200</v>
      </c>
      <c r="DY128" s="30">
        <v>0</v>
      </c>
      <c r="DZ128" s="30">
        <v>0</v>
      </c>
      <c r="EA128" s="30">
        <v>5656200</v>
      </c>
      <c r="EB128" s="30">
        <v>0</v>
      </c>
      <c r="EC128" s="30">
        <v>5374867</v>
      </c>
      <c r="ED128" s="30">
        <v>146157</v>
      </c>
      <c r="EE128" s="30">
        <v>5203000</v>
      </c>
      <c r="EF128" s="30">
        <v>25710</v>
      </c>
      <c r="EG128" s="30">
        <v>40970262</v>
      </c>
      <c r="EH128" s="30">
        <v>40481300</v>
      </c>
      <c r="EI128" s="30">
        <v>425184</v>
      </c>
      <c r="EJ128" s="30">
        <v>63778</v>
      </c>
      <c r="EK128" s="30">
        <v>62629603</v>
      </c>
      <c r="EL128" s="30">
        <v>106296</v>
      </c>
      <c r="EM128" s="30">
        <v>1233034</v>
      </c>
      <c r="EN128" s="30">
        <v>37628783</v>
      </c>
      <c r="EO128" s="30">
        <v>1679476</v>
      </c>
      <c r="EP128" s="30">
        <v>233851</v>
      </c>
      <c r="EQ128" s="30">
        <v>0</v>
      </c>
      <c r="ER128" s="30">
        <v>42518</v>
      </c>
      <c r="ES128" s="30">
        <v>914146</v>
      </c>
      <c r="ET128" s="30">
        <v>488961</v>
      </c>
      <c r="EU128" s="30">
        <v>2742437</v>
      </c>
      <c r="EV128" s="30">
        <v>1292176</v>
      </c>
      <c r="EW128" s="30">
        <v>38713004</v>
      </c>
      <c r="EX128" s="30">
        <v>0</v>
      </c>
      <c r="EY128" s="30">
        <v>255110</v>
      </c>
      <c r="EZ128" s="30">
        <v>34291090</v>
      </c>
      <c r="FA128" s="30">
        <v>4166804</v>
      </c>
      <c r="FB128" s="30">
        <v>0</v>
      </c>
      <c r="FC128" s="30">
        <v>55805</v>
      </c>
      <c r="FD128" s="30">
        <v>0</v>
      </c>
      <c r="FE128" s="30">
        <v>0</v>
      </c>
      <c r="FF128" s="30">
        <v>0</v>
      </c>
      <c r="FG128" s="30">
        <v>12472537</v>
      </c>
      <c r="FH128" s="30">
        <v>722812</v>
      </c>
      <c r="FI128" s="30">
        <v>0</v>
      </c>
      <c r="FJ128" s="30">
        <v>9199548</v>
      </c>
      <c r="FK128" s="30">
        <v>1942127</v>
      </c>
      <c r="FL128" s="30">
        <v>0</v>
      </c>
      <c r="FM128" s="30">
        <v>0</v>
      </c>
      <c r="FN128" s="30">
        <v>0</v>
      </c>
      <c r="FO128" s="30">
        <v>7257421</v>
      </c>
      <c r="FP128" s="30">
        <v>2550177</v>
      </c>
      <c r="FQ128" s="30">
        <v>0</v>
      </c>
      <c r="FR128" s="30">
        <v>596655697</v>
      </c>
      <c r="FS128" s="30">
        <v>425458812</v>
      </c>
      <c r="FT128" s="30">
        <v>54446</v>
      </c>
      <c r="FU128" s="30">
        <v>143627460</v>
      </c>
      <c r="FV128" s="30">
        <v>101149668</v>
      </c>
      <c r="FW128" s="30">
        <v>90722277</v>
      </c>
      <c r="FX128" s="30">
        <v>10427391</v>
      </c>
      <c r="FY128" s="30">
        <v>0</v>
      </c>
      <c r="FZ128" s="30">
        <v>488962</v>
      </c>
      <c r="GA128" s="30">
        <v>173479476</v>
      </c>
      <c r="GB128" s="30">
        <v>6658800</v>
      </c>
      <c r="GC128" s="30">
        <v>5370469</v>
      </c>
      <c r="GD128" s="30">
        <v>0</v>
      </c>
      <c r="GE128" s="30">
        <v>5370469</v>
      </c>
      <c r="GF128" s="30">
        <v>0</v>
      </c>
      <c r="GG128" s="30">
        <v>69870</v>
      </c>
      <c r="GH128" s="30">
        <v>1025775</v>
      </c>
      <c r="GI128" s="30">
        <v>51912965</v>
      </c>
      <c r="GJ128" s="30">
        <v>51912965</v>
      </c>
      <c r="GK128" s="30">
        <v>0</v>
      </c>
      <c r="GL128" s="30">
        <v>112817806</v>
      </c>
      <c r="GM128" s="30">
        <v>11353135</v>
      </c>
      <c r="GN128" s="30">
        <v>0</v>
      </c>
      <c r="GO128" s="30">
        <v>628000</v>
      </c>
      <c r="GP128" s="30">
        <v>0</v>
      </c>
      <c r="GQ128" s="30">
        <v>88868310</v>
      </c>
      <c r="GR128" s="30">
        <v>84192</v>
      </c>
      <c r="GS128" s="30">
        <v>0</v>
      </c>
      <c r="GT128" s="30">
        <v>11884169</v>
      </c>
      <c r="GU128" s="30">
        <v>11402661260</v>
      </c>
      <c r="GV128" s="30">
        <v>0</v>
      </c>
      <c r="GW128" s="30">
        <v>0</v>
      </c>
      <c r="GX128" s="30">
        <v>0</v>
      </c>
      <c r="GY128" s="30">
        <v>0</v>
      </c>
      <c r="GZ128" s="30">
        <v>500512070</v>
      </c>
      <c r="HA128" s="30">
        <v>343486</v>
      </c>
      <c r="HB128" s="30">
        <v>0</v>
      </c>
      <c r="HC128" s="30">
        <v>0</v>
      </c>
      <c r="HD128" s="30">
        <v>1741344627</v>
      </c>
      <c r="HE128" s="30">
        <v>0</v>
      </c>
      <c r="HF128" s="30">
        <v>4083610478</v>
      </c>
      <c r="HG128" s="30">
        <v>5076850599</v>
      </c>
      <c r="HH128" s="30">
        <f t="shared" si="34"/>
        <v>464550070</v>
      </c>
      <c r="HI128" s="30">
        <f t="shared" si="35"/>
        <v>35962000</v>
      </c>
      <c r="HJ128" s="30">
        <v>464550070</v>
      </c>
      <c r="HK128" s="30">
        <v>35962000</v>
      </c>
      <c r="HL128" s="30">
        <v>0</v>
      </c>
      <c r="HM128" s="30">
        <v>0</v>
      </c>
      <c r="HN128" s="30">
        <v>0</v>
      </c>
      <c r="HO128" s="30">
        <v>0</v>
      </c>
      <c r="HP128" s="30">
        <v>1335571732</v>
      </c>
      <c r="HQ128" s="30">
        <v>3908214</v>
      </c>
      <c r="HR128" s="30">
        <v>3949944</v>
      </c>
      <c r="HS128" s="30">
        <v>19342493</v>
      </c>
      <c r="HT128" s="30">
        <v>1308371081</v>
      </c>
      <c r="HU128" s="30">
        <v>0</v>
      </c>
      <c r="HV128" s="30">
        <v>0</v>
      </c>
      <c r="HW128" s="30">
        <v>0</v>
      </c>
      <c r="HX128" s="30">
        <f t="shared" si="36"/>
        <v>464550070</v>
      </c>
      <c r="HY128" s="30">
        <f t="shared" si="37"/>
        <v>35962000</v>
      </c>
      <c r="HZ128" s="30">
        <v>82310290577</v>
      </c>
      <c r="IA128" s="30">
        <v>79970805935</v>
      </c>
      <c r="IB128" s="30">
        <v>77765747700</v>
      </c>
      <c r="IC128" s="30">
        <v>0</v>
      </c>
      <c r="ID128" s="30">
        <v>0</v>
      </c>
      <c r="IE128" s="30">
        <v>23014996215</v>
      </c>
      <c r="IF128" s="30">
        <v>0</v>
      </c>
      <c r="IG128" s="30">
        <v>71218997284</v>
      </c>
      <c r="IH128" s="30">
        <v>42777226925</v>
      </c>
      <c r="II128" s="30">
        <v>0</v>
      </c>
      <c r="IJ128" s="30">
        <v>5426774144</v>
      </c>
      <c r="IK128" s="30">
        <v>0</v>
      </c>
      <c r="IL128" s="30">
        <v>4304389270</v>
      </c>
      <c r="IM128" s="30">
        <v>1904721560</v>
      </c>
      <c r="IN128" s="30">
        <v>382612380</v>
      </c>
      <c r="IO128" s="30">
        <v>286959285</v>
      </c>
      <c r="IP128" s="30">
        <v>3634817605</v>
      </c>
      <c r="IQ128" s="30">
        <v>0</v>
      </c>
      <c r="IR128" s="30">
        <v>0</v>
      </c>
      <c r="IS128" s="30">
        <v>0</v>
      </c>
      <c r="IT128" s="30">
        <v>0</v>
      </c>
      <c r="IU128" s="30">
        <v>0</v>
      </c>
      <c r="IV128" s="30">
        <v>252007587</v>
      </c>
      <c r="IW128" s="30">
        <v>0</v>
      </c>
      <c r="IX128" s="30">
        <v>0</v>
      </c>
      <c r="IY128" s="30">
        <v>0</v>
      </c>
      <c r="IZ128" s="30">
        <v>0</v>
      </c>
      <c r="JA128" s="30">
        <v>0</v>
      </c>
      <c r="JB128" s="30">
        <v>0</v>
      </c>
      <c r="JC128" s="30">
        <v>22000000</v>
      </c>
      <c r="JD128" s="30">
        <v>0</v>
      </c>
      <c r="JE128" s="30">
        <v>0</v>
      </c>
      <c r="JF128" s="30">
        <v>0</v>
      </c>
      <c r="JG128" s="30">
        <v>0</v>
      </c>
      <c r="JH128" s="30">
        <v>0</v>
      </c>
      <c r="JI128" s="30">
        <v>0</v>
      </c>
      <c r="JJ128" s="30">
        <v>63631999</v>
      </c>
      <c r="JK128" s="30">
        <v>63631999</v>
      </c>
      <c r="JL128" s="30"/>
      <c r="JM128" s="30">
        <v>2205058235</v>
      </c>
      <c r="JN128" s="30">
        <v>0</v>
      </c>
      <c r="JO128" s="30">
        <v>2205058235</v>
      </c>
      <c r="JP128" s="30">
        <v>32256750</v>
      </c>
      <c r="JQ128" s="30">
        <v>32256750</v>
      </c>
      <c r="JR128" s="30">
        <v>0</v>
      </c>
      <c r="JS128" s="30">
        <v>0</v>
      </c>
      <c r="JT128" s="30">
        <v>0</v>
      </c>
      <c r="JU128" s="30">
        <v>0</v>
      </c>
      <c r="JV128" s="30">
        <v>0</v>
      </c>
      <c r="JW128" s="30">
        <v>0</v>
      </c>
      <c r="JX128" s="30">
        <v>0</v>
      </c>
      <c r="JY128" s="30">
        <v>0</v>
      </c>
      <c r="JZ128" s="30">
        <v>0</v>
      </c>
      <c r="KA128" s="30">
        <v>0</v>
      </c>
      <c r="KB128" s="30">
        <v>0</v>
      </c>
      <c r="KC128" s="30">
        <v>0</v>
      </c>
      <c r="KD128" s="30">
        <v>0</v>
      </c>
      <c r="KE128" s="30">
        <v>0</v>
      </c>
      <c r="KF128" s="30">
        <v>0</v>
      </c>
      <c r="KG128" s="30">
        <v>0</v>
      </c>
      <c r="KH128" s="30">
        <v>0</v>
      </c>
      <c r="KI128" s="30">
        <v>0</v>
      </c>
      <c r="KJ128" s="30">
        <v>0</v>
      </c>
      <c r="KK128" s="30">
        <v>0</v>
      </c>
      <c r="KL128" s="30">
        <v>0</v>
      </c>
      <c r="KM128" s="30">
        <v>2307227892</v>
      </c>
      <c r="KN128" s="30">
        <v>1270054584</v>
      </c>
      <c r="KO128" s="30">
        <v>31351660</v>
      </c>
      <c r="KP128" s="30">
        <v>2121272</v>
      </c>
      <c r="KQ128" s="30">
        <v>0</v>
      </c>
      <c r="KR128" s="30">
        <v>0</v>
      </c>
      <c r="KS128" s="30">
        <v>1929029</v>
      </c>
      <c r="KT128" s="30">
        <v>3710873</v>
      </c>
      <c r="KU128" s="30">
        <v>0</v>
      </c>
      <c r="KV128" s="30">
        <v>68494251</v>
      </c>
      <c r="KW128" s="30">
        <v>0</v>
      </c>
      <c r="KX128" s="30">
        <v>1160980</v>
      </c>
      <c r="KY128" s="30">
        <v>34199122</v>
      </c>
      <c r="KZ128" s="30">
        <v>6866930</v>
      </c>
      <c r="LA128" s="30">
        <v>11689708</v>
      </c>
      <c r="LB128" s="30">
        <v>3191984</v>
      </c>
      <c r="LC128" s="30">
        <v>6457812</v>
      </c>
      <c r="LD128" s="30">
        <v>361514033</v>
      </c>
      <c r="LE128" s="30">
        <v>279554</v>
      </c>
      <c r="LF128" s="30">
        <v>1501214</v>
      </c>
      <c r="LG128" s="30">
        <v>0</v>
      </c>
      <c r="LH128" s="30">
        <v>6774947</v>
      </c>
      <c r="LI128" s="30">
        <v>24449575</v>
      </c>
      <c r="LJ128" s="30">
        <v>21946</v>
      </c>
      <c r="LK128" s="30">
        <v>435868</v>
      </c>
      <c r="LL128" s="30">
        <v>9610</v>
      </c>
      <c r="LM128" s="30">
        <v>1642724</v>
      </c>
      <c r="LN128" s="30">
        <v>7736664</v>
      </c>
      <c r="LO128" s="30">
        <v>35549305</v>
      </c>
      <c r="LP128" s="30">
        <v>174195</v>
      </c>
      <c r="LQ128" s="30">
        <v>0</v>
      </c>
      <c r="LR128" s="30">
        <v>878194</v>
      </c>
      <c r="LS128" s="30">
        <v>105835041</v>
      </c>
      <c r="LT128" s="30">
        <v>0</v>
      </c>
      <c r="LU128" s="30">
        <v>163076002</v>
      </c>
      <c r="LV128" s="30">
        <v>286356</v>
      </c>
      <c r="LW128" s="30">
        <v>5157623</v>
      </c>
      <c r="LX128" s="30">
        <v>1297232</v>
      </c>
      <c r="LY128" s="30">
        <v>0</v>
      </c>
      <c r="LZ128" s="30">
        <v>23540140</v>
      </c>
      <c r="MA128" s="30">
        <v>0</v>
      </c>
      <c r="MB128" s="30">
        <v>56615331</v>
      </c>
      <c r="MC128" s="30">
        <v>0</v>
      </c>
      <c r="MD128" s="30">
        <v>0</v>
      </c>
      <c r="ME128" s="30">
        <v>49517820</v>
      </c>
      <c r="MF128" s="30">
        <v>0</v>
      </c>
      <c r="MG128" s="30">
        <v>0</v>
      </c>
      <c r="MH128" s="30">
        <v>16208485</v>
      </c>
      <c r="MI128" s="30">
        <v>124957</v>
      </c>
      <c r="MJ128" s="30">
        <v>3372871</v>
      </c>
      <c r="MK128" s="30">
        <v>0</v>
      </c>
      <c r="ML128" s="30">
        <v>0</v>
      </c>
      <c r="MM128" s="30">
        <v>0</v>
      </c>
      <c r="MN128" s="30">
        <v>0</v>
      </c>
      <c r="MO128" s="30">
        <v>0</v>
      </c>
      <c r="MP128" s="30">
        <v>0</v>
      </c>
      <c r="MQ128" s="30">
        <v>21772548</v>
      </c>
      <c r="MR128" s="30">
        <v>0</v>
      </c>
      <c r="MS128" s="30">
        <v>43897478785</v>
      </c>
      <c r="MT128" s="30">
        <v>35363789270</v>
      </c>
      <c r="MU128" s="30">
        <v>34996831660</v>
      </c>
      <c r="MV128" s="30">
        <v>15589206339</v>
      </c>
      <c r="MW128" s="30">
        <v>14847965569</v>
      </c>
      <c r="MX128" s="30">
        <v>0</v>
      </c>
      <c r="MY128" s="30">
        <v>741240770</v>
      </c>
      <c r="MZ128" s="30">
        <v>12559131503</v>
      </c>
      <c r="NA128" s="30">
        <v>0</v>
      </c>
      <c r="NB128" s="30">
        <v>0</v>
      </c>
      <c r="NC128" s="30">
        <v>0</v>
      </c>
      <c r="ND128" s="30">
        <v>12559131503</v>
      </c>
      <c r="NE128" s="30">
        <v>12559131503</v>
      </c>
      <c r="NF128" s="30">
        <v>0</v>
      </c>
      <c r="NG128" s="30">
        <v>0</v>
      </c>
      <c r="NH128" s="30">
        <v>5703403862</v>
      </c>
      <c r="NI128" s="30">
        <v>1145089956</v>
      </c>
      <c r="NJ128" s="30">
        <v>286273144</v>
      </c>
      <c r="NK128" s="30">
        <v>858816812</v>
      </c>
      <c r="NL128" s="30">
        <v>0</v>
      </c>
      <c r="NM128" s="30">
        <v>366957610</v>
      </c>
      <c r="NN128" s="30">
        <v>301146912</v>
      </c>
      <c r="NO128" s="30">
        <v>0</v>
      </c>
      <c r="NP128" s="30">
        <v>0</v>
      </c>
      <c r="NQ128" s="30">
        <v>0</v>
      </c>
      <c r="NR128" s="30">
        <v>0</v>
      </c>
      <c r="NS128" s="30">
        <v>0</v>
      </c>
      <c r="NT128" s="30">
        <v>65810698</v>
      </c>
      <c r="NU128" s="30">
        <v>65810698</v>
      </c>
      <c r="NV128" s="30">
        <v>0</v>
      </c>
      <c r="NW128" s="30">
        <v>0</v>
      </c>
      <c r="NX128" s="30">
        <v>0</v>
      </c>
      <c r="NY128" s="30">
        <v>0</v>
      </c>
      <c r="NZ128" s="30">
        <v>0</v>
      </c>
      <c r="OA128" s="30">
        <v>1549616945</v>
      </c>
      <c r="OB128" s="30">
        <v>1547564184</v>
      </c>
      <c r="OC128" s="30">
        <v>0</v>
      </c>
      <c r="OD128" s="30">
        <v>0</v>
      </c>
      <c r="OE128" s="30">
        <v>0</v>
      </c>
      <c r="OF128" s="30">
        <v>1547564184</v>
      </c>
      <c r="OG128" s="30">
        <v>0</v>
      </c>
      <c r="OH128" s="30">
        <v>1547564184</v>
      </c>
      <c r="OI128" s="30">
        <v>0</v>
      </c>
      <c r="OJ128" s="30">
        <v>2052761</v>
      </c>
      <c r="OK128" s="30">
        <v>0</v>
      </c>
      <c r="OL128" s="30">
        <v>0</v>
      </c>
      <c r="OM128" s="30">
        <v>0</v>
      </c>
      <c r="ON128" s="30">
        <v>0</v>
      </c>
      <c r="OO128" s="30">
        <v>2052761</v>
      </c>
      <c r="OP128" s="30">
        <v>2052761</v>
      </c>
      <c r="OQ128" s="30">
        <v>0</v>
      </c>
      <c r="OR128" s="30">
        <v>0</v>
      </c>
      <c r="OS128" s="30">
        <v>1454673654</v>
      </c>
      <c r="OT128" s="30">
        <v>1422034470</v>
      </c>
      <c r="OU128" s="30">
        <v>1422034470</v>
      </c>
      <c r="OV128" s="30">
        <v>0</v>
      </c>
      <c r="OW128" s="30">
        <v>1422034470</v>
      </c>
      <c r="OX128" s="30">
        <v>0</v>
      </c>
      <c r="OY128" s="30">
        <v>0</v>
      </c>
      <c r="OZ128" s="30">
        <v>32639184</v>
      </c>
      <c r="PA128" s="30">
        <v>0</v>
      </c>
      <c r="PB128" s="30">
        <v>0</v>
      </c>
      <c r="PC128" s="30">
        <v>0</v>
      </c>
      <c r="PD128" s="30">
        <v>0</v>
      </c>
      <c r="PE128" s="30">
        <v>0</v>
      </c>
      <c r="PF128" s="30">
        <v>0</v>
      </c>
      <c r="PG128" s="30">
        <v>0</v>
      </c>
      <c r="PH128" s="30">
        <v>0</v>
      </c>
      <c r="PI128" s="30">
        <v>0</v>
      </c>
      <c r="PJ128" s="30">
        <v>0</v>
      </c>
      <c r="PK128" s="30">
        <v>0</v>
      </c>
      <c r="PL128" s="30">
        <v>0</v>
      </c>
      <c r="PM128" s="30">
        <v>32639184</v>
      </c>
      <c r="PN128" s="30">
        <v>32639184</v>
      </c>
      <c r="PO128" s="30">
        <v>0</v>
      </c>
      <c r="PP128" s="30">
        <v>0</v>
      </c>
      <c r="PQ128" s="30">
        <v>0</v>
      </c>
      <c r="PR128" s="30">
        <v>0</v>
      </c>
      <c r="PS128" s="30">
        <v>0</v>
      </c>
      <c r="PT128" s="30">
        <f t="shared" si="41"/>
        <v>5529398916</v>
      </c>
      <c r="PU128" s="30">
        <v>5529398916</v>
      </c>
      <c r="PV128" s="30">
        <v>0</v>
      </c>
      <c r="PW128" s="30">
        <v>0</v>
      </c>
      <c r="PX128" s="30">
        <v>-1</v>
      </c>
      <c r="PY128" s="30">
        <v>0</v>
      </c>
      <c r="PZ128" s="30">
        <v>0</v>
      </c>
      <c r="QA128" s="30">
        <v>0</v>
      </c>
      <c r="QB128" s="30">
        <v>0</v>
      </c>
      <c r="QC128" s="30">
        <v>145075933</v>
      </c>
      <c r="QD128" s="30">
        <v>0</v>
      </c>
      <c r="QE128" s="30">
        <v>0</v>
      </c>
      <c r="QF128" s="30">
        <v>0</v>
      </c>
      <c r="QG128" s="30">
        <v>0</v>
      </c>
      <c r="QH128" s="30">
        <v>0</v>
      </c>
      <c r="QI128" s="30">
        <v>0</v>
      </c>
      <c r="QJ128" s="30">
        <v>0</v>
      </c>
      <c r="QK128" s="30">
        <v>0</v>
      </c>
      <c r="QL128" s="30">
        <v>1846233546</v>
      </c>
      <c r="QM128" s="30">
        <v>0</v>
      </c>
      <c r="QN128" s="30">
        <v>0</v>
      </c>
      <c r="QO128" s="30">
        <v>327698101740</v>
      </c>
      <c r="QP128" s="30">
        <v>172146995601</v>
      </c>
      <c r="QQ128" s="30">
        <v>3892660616</v>
      </c>
      <c r="QR128" s="30">
        <v>3885665268</v>
      </c>
      <c r="QS128" s="30">
        <v>6995348</v>
      </c>
      <c r="QT128" s="30">
        <v>0</v>
      </c>
      <c r="QU128" s="30">
        <v>0</v>
      </c>
      <c r="QV128" s="30">
        <v>0</v>
      </c>
      <c r="QW128" s="30">
        <v>501147570</v>
      </c>
      <c r="QX128" s="30">
        <v>501147570</v>
      </c>
      <c r="QY128" s="30">
        <v>0</v>
      </c>
      <c r="QZ128" s="30">
        <v>13910877417</v>
      </c>
      <c r="RA128" s="30">
        <v>153842309998</v>
      </c>
      <c r="RB128" s="30">
        <v>0</v>
      </c>
      <c r="RC128" s="30">
        <v>0</v>
      </c>
      <c r="RD128" s="30">
        <v>0</v>
      </c>
      <c r="RE128" s="30">
        <v>0</v>
      </c>
      <c r="RF128" s="30">
        <v>0</v>
      </c>
      <c r="RG128" s="30">
        <v>0</v>
      </c>
      <c r="RH128" s="30">
        <v>0</v>
      </c>
      <c r="RI128" s="30">
        <v>155551106139</v>
      </c>
      <c r="RJ128" s="30">
        <v>23867701160</v>
      </c>
      <c r="RK128" s="30">
        <v>23867701160</v>
      </c>
      <c r="RL128" s="30">
        <v>2163838140</v>
      </c>
      <c r="RM128" s="30">
        <v>260117604</v>
      </c>
      <c r="RN128" s="30">
        <v>111981191</v>
      </c>
      <c r="RO128" s="30">
        <v>2466287</v>
      </c>
      <c r="RP128" s="30">
        <v>0</v>
      </c>
      <c r="RQ128" s="30">
        <v>0</v>
      </c>
      <c r="RR128" s="30">
        <v>0</v>
      </c>
      <c r="RS128" s="30">
        <v>0</v>
      </c>
      <c r="RT128" s="30">
        <v>0</v>
      </c>
      <c r="RU128" s="30">
        <v>0</v>
      </c>
      <c r="RV128" s="30">
        <v>2552055</v>
      </c>
      <c r="RW128" s="30">
        <v>428333</v>
      </c>
      <c r="RX128" s="30">
        <v>0</v>
      </c>
      <c r="RY128" s="30">
        <v>0</v>
      </c>
      <c r="RZ128" s="30">
        <v>0</v>
      </c>
      <c r="SA128" s="30">
        <v>0</v>
      </c>
      <c r="SB128" s="30">
        <v>0</v>
      </c>
      <c r="SC128" s="30">
        <v>0</v>
      </c>
      <c r="SD128" s="30">
        <v>0</v>
      </c>
      <c r="SE128" s="30">
        <v>0</v>
      </c>
      <c r="SF128" s="30">
        <v>0</v>
      </c>
      <c r="SG128" s="30">
        <v>0</v>
      </c>
      <c r="SH128" s="30">
        <v>27369122</v>
      </c>
      <c r="SI128" s="30">
        <v>20701442</v>
      </c>
      <c r="SJ128" s="30">
        <v>0</v>
      </c>
      <c r="SK128" s="30">
        <v>2575560438</v>
      </c>
      <c r="SL128" s="30">
        <v>2575560438</v>
      </c>
      <c r="SM128" s="30">
        <v>0</v>
      </c>
      <c r="SN128" s="30">
        <v>350789920</v>
      </c>
      <c r="SO128" s="30">
        <v>0</v>
      </c>
      <c r="SP128" s="30">
        <v>2566279</v>
      </c>
      <c r="SQ128" s="30">
        <v>3274826</v>
      </c>
      <c r="SR128" s="30">
        <v>97988629</v>
      </c>
      <c r="SS128" s="30">
        <v>79615864</v>
      </c>
      <c r="ST128" s="30">
        <v>0</v>
      </c>
      <c r="SU128" s="30">
        <v>0</v>
      </c>
      <c r="SV128" s="30">
        <v>0</v>
      </c>
      <c r="SW128" s="30">
        <v>951765</v>
      </c>
      <c r="SX128" s="30">
        <v>0</v>
      </c>
      <c r="SY128" s="30">
        <v>0</v>
      </c>
      <c r="SZ128" s="30">
        <v>0</v>
      </c>
      <c r="TA128" s="30">
        <v>18167499265</v>
      </c>
      <c r="TB128" s="30">
        <v>0</v>
      </c>
      <c r="TC128" s="30">
        <v>0</v>
      </c>
      <c r="TD128" s="30">
        <v>0</v>
      </c>
      <c r="TE128" s="30">
        <v>0</v>
      </c>
      <c r="TF128" s="30">
        <v>0</v>
      </c>
      <c r="TG128" s="30">
        <v>0</v>
      </c>
      <c r="TH128" s="30">
        <v>0</v>
      </c>
      <c r="TI128" s="30">
        <f t="shared" si="46"/>
        <v>374565082</v>
      </c>
      <c r="TJ128" s="30">
        <f t="shared" si="47"/>
        <v>131637368179</v>
      </c>
      <c r="TK128" s="30">
        <v>131637368179</v>
      </c>
      <c r="TL128" s="30">
        <v>131637368179</v>
      </c>
      <c r="TM128" s="30">
        <v>0</v>
      </c>
      <c r="TN128" s="30">
        <v>0</v>
      </c>
      <c r="TO128" s="30">
        <v>0</v>
      </c>
      <c r="TP128" s="30">
        <v>0</v>
      </c>
      <c r="TQ128" s="30">
        <v>0</v>
      </c>
      <c r="TR128" s="30">
        <v>0</v>
      </c>
      <c r="TS128" s="30">
        <v>0</v>
      </c>
      <c r="TT128" s="30">
        <v>0</v>
      </c>
      <c r="TU128" s="30">
        <v>46036800</v>
      </c>
      <c r="TV128" s="30">
        <v>0</v>
      </c>
      <c r="TW128" s="30">
        <v>36371541</v>
      </c>
      <c r="TX128" s="30">
        <v>0</v>
      </c>
      <c r="TY128" s="30">
        <v>9665259</v>
      </c>
      <c r="TZ128" s="30">
        <v>0</v>
      </c>
      <c r="UA128" s="30">
        <v>0</v>
      </c>
      <c r="UB128" s="30">
        <v>0</v>
      </c>
      <c r="UC128" s="30">
        <v>0</v>
      </c>
      <c r="UD128" s="30">
        <v>0</v>
      </c>
      <c r="UE128" s="30">
        <v>0</v>
      </c>
      <c r="UF128" s="30">
        <v>0</v>
      </c>
      <c r="UG128" s="30">
        <v>658612217029</v>
      </c>
      <c r="UH128" s="1">
        <f>UG128+UH127</f>
        <v>2459598095549</v>
      </c>
      <c r="UI128" s="1">
        <f>UH128-SUM($UG$124:UG128)</f>
        <v>0</v>
      </c>
    </row>
    <row r="129" spans="2:555">
      <c r="B129" s="58">
        <v>42156</v>
      </c>
      <c r="C129" s="30">
        <v>184000188556</v>
      </c>
      <c r="D129" s="30">
        <v>81154093395</v>
      </c>
      <c r="E129" s="30">
        <v>66421698991</v>
      </c>
      <c r="F129" s="30">
        <v>13996728</v>
      </c>
      <c r="G129" s="30">
        <v>1527720</v>
      </c>
      <c r="H129" s="30">
        <v>20970896361</v>
      </c>
      <c r="I129" s="30">
        <v>18154504980.103516</v>
      </c>
      <c r="J129" s="30">
        <v>2606682417.3465004</v>
      </c>
      <c r="K129" s="30">
        <v>209708963.55000019</v>
      </c>
      <c r="L129" s="30">
        <v>5887588752</v>
      </c>
      <c r="M129" s="30">
        <v>33082331240.999969</v>
      </c>
      <c r="N129" s="30">
        <v>32751507928.759979</v>
      </c>
      <c r="O129" s="30">
        <v>330823312.23999977</v>
      </c>
      <c r="P129" s="30">
        <v>804936980</v>
      </c>
      <c r="Q129" s="30">
        <v>3329370881</v>
      </c>
      <c r="R129" s="30">
        <v>2331050328</v>
      </c>
      <c r="S129" s="30">
        <v>14732394404</v>
      </c>
      <c r="T129" s="30">
        <v>3716666000</v>
      </c>
      <c r="U129" s="30">
        <v>4372547000</v>
      </c>
      <c r="V129" s="30">
        <v>8089213000</v>
      </c>
      <c r="W129" s="30">
        <v>60063822</v>
      </c>
      <c r="X129" s="30">
        <v>1592173892</v>
      </c>
      <c r="Y129" s="30">
        <v>150678400</v>
      </c>
      <c r="Z129" s="30">
        <v>15067840</v>
      </c>
      <c r="AA129" s="30">
        <v>135610560</v>
      </c>
      <c r="AB129" s="30">
        <v>153457918</v>
      </c>
      <c r="AC129" s="30">
        <v>5736740</v>
      </c>
      <c r="AD129" s="30">
        <v>3885306267</v>
      </c>
      <c r="AE129" s="30">
        <v>778850856</v>
      </c>
      <c r="AF129" s="30">
        <v>542615877</v>
      </c>
      <c r="AG129" s="30">
        <v>236234979</v>
      </c>
      <c r="AH129" s="30">
        <v>16913509</v>
      </c>
      <c r="AI129" s="30">
        <v>102846095161</v>
      </c>
      <c r="AJ129" s="30">
        <v>711877139</v>
      </c>
      <c r="AK129" s="30">
        <v>129855208</v>
      </c>
      <c r="AL129" s="30">
        <v>280000</v>
      </c>
      <c r="AM129" s="30">
        <v>435707050</v>
      </c>
      <c r="AN129" s="30">
        <v>146034881</v>
      </c>
      <c r="AO129" s="30">
        <v>2258067126</v>
      </c>
      <c r="AP129" s="30">
        <v>2229606377</v>
      </c>
      <c r="AQ129" s="30">
        <v>624412</v>
      </c>
      <c r="AR129" s="30">
        <v>20167247</v>
      </c>
      <c r="AS129" s="30">
        <v>92605</v>
      </c>
      <c r="AT129" s="30">
        <v>7576485</v>
      </c>
      <c r="AU129" s="30">
        <v>0</v>
      </c>
      <c r="AV129" s="30">
        <v>0</v>
      </c>
      <c r="AW129" s="30">
        <v>0</v>
      </c>
      <c r="AX129" s="30">
        <v>0</v>
      </c>
      <c r="AY129" s="30">
        <v>0</v>
      </c>
      <c r="AZ129" s="30">
        <v>0</v>
      </c>
      <c r="BA129" s="30">
        <v>0</v>
      </c>
      <c r="BB129" s="30">
        <v>0</v>
      </c>
      <c r="BC129" s="30">
        <v>0</v>
      </c>
      <c r="BD129" s="30">
        <v>5584226870</v>
      </c>
      <c r="BE129" s="30">
        <v>1093186</v>
      </c>
      <c r="BF129" s="30">
        <v>3298646634</v>
      </c>
      <c r="BG129" s="30">
        <v>946266554</v>
      </c>
      <c r="BH129" s="30">
        <v>52725</v>
      </c>
      <c r="BI129" s="30">
        <v>31484</v>
      </c>
      <c r="BJ129" s="30">
        <v>0</v>
      </c>
      <c r="BK129" s="30">
        <v>36588328</v>
      </c>
      <c r="BL129" s="30">
        <v>5684036</v>
      </c>
      <c r="BM129" s="30">
        <v>0</v>
      </c>
      <c r="BN129" s="30">
        <v>19534999</v>
      </c>
      <c r="BO129" s="30">
        <v>1714652</v>
      </c>
      <c r="BP129" s="30">
        <v>0</v>
      </c>
      <c r="BQ129" s="30">
        <v>9578724</v>
      </c>
      <c r="BR129" s="30">
        <v>94851496</v>
      </c>
      <c r="BS129" s="30">
        <v>1170184052</v>
      </c>
      <c r="BT129" s="30">
        <v>135049513</v>
      </c>
      <c r="BU129" s="30">
        <v>6300924</v>
      </c>
      <c r="BV129" s="30">
        <v>1243200</v>
      </c>
      <c r="BW129" s="30">
        <v>1195811</v>
      </c>
      <c r="BX129" s="30">
        <v>0</v>
      </c>
      <c r="BY129" s="30">
        <v>126309578</v>
      </c>
      <c r="BZ129" s="30">
        <v>0</v>
      </c>
      <c r="CA129" s="30">
        <v>0</v>
      </c>
      <c r="CB129" s="30">
        <v>0</v>
      </c>
      <c r="CC129" s="30">
        <v>9074014027</v>
      </c>
      <c r="CD129" s="30">
        <v>0</v>
      </c>
      <c r="CE129" s="30">
        <v>5031038113</v>
      </c>
      <c r="CF129" s="30">
        <v>139928240</v>
      </c>
      <c r="CG129" s="30">
        <v>2758113640</v>
      </c>
      <c r="CH129" s="30">
        <v>160169111</v>
      </c>
      <c r="CI129" s="30">
        <v>24386873</v>
      </c>
      <c r="CJ129" s="30">
        <v>1167045</v>
      </c>
      <c r="CK129" s="30">
        <v>12359110</v>
      </c>
      <c r="CL129" s="30">
        <v>4342876</v>
      </c>
      <c r="CM129" s="30">
        <v>1102759</v>
      </c>
      <c r="CN129" s="30">
        <v>599228</v>
      </c>
      <c r="CO129" s="30">
        <v>619242</v>
      </c>
      <c r="CP129" s="30">
        <v>4196613</v>
      </c>
      <c r="CQ129" s="30">
        <v>0</v>
      </c>
      <c r="CR129" s="30">
        <v>0</v>
      </c>
      <c r="CS129" s="30">
        <v>1890951724</v>
      </c>
      <c r="CT129" s="30">
        <v>681243680</v>
      </c>
      <c r="CU129" s="30">
        <v>0</v>
      </c>
      <c r="CV129" s="30">
        <v>37074845</v>
      </c>
      <c r="CW129" s="30">
        <v>15117533</v>
      </c>
      <c r="CX129" s="30">
        <v>290468</v>
      </c>
      <c r="CY129" s="30">
        <v>0</v>
      </c>
      <c r="CZ129" s="30">
        <v>1133632200</v>
      </c>
      <c r="DA129" s="30">
        <v>986134701</v>
      </c>
      <c r="DB129" s="30">
        <v>128335614</v>
      </c>
      <c r="DC129" s="30">
        <v>0</v>
      </c>
      <c r="DD129" s="30">
        <v>19161885</v>
      </c>
      <c r="DE129" s="30">
        <v>0</v>
      </c>
      <c r="DF129" s="30">
        <v>15372100</v>
      </c>
      <c r="DG129" s="30">
        <v>8220898</v>
      </c>
      <c r="DH129" s="30">
        <v>19730233</v>
      </c>
      <c r="DI129" s="30">
        <v>3923243</v>
      </c>
      <c r="DJ129" s="30">
        <v>0</v>
      </c>
      <c r="DK129" s="30">
        <v>3923243</v>
      </c>
      <c r="DL129" s="30">
        <v>0</v>
      </c>
      <c r="DM129" s="30">
        <v>279513604</v>
      </c>
      <c r="DN129" s="30">
        <v>44204056</v>
      </c>
      <c r="DO129" s="30">
        <v>2701989</v>
      </c>
      <c r="DP129" s="30">
        <v>73234</v>
      </c>
      <c r="DQ129" s="30">
        <v>2628755</v>
      </c>
      <c r="DR129" s="30">
        <v>220221929</v>
      </c>
      <c r="DS129" s="30">
        <v>23946629</v>
      </c>
      <c r="DT129" s="30">
        <v>22491249</v>
      </c>
      <c r="DU129" s="30">
        <v>1435480</v>
      </c>
      <c r="DV129" s="30">
        <v>19900</v>
      </c>
      <c r="DW129" s="30">
        <v>9183525</v>
      </c>
      <c r="DX129" s="30">
        <v>3952000</v>
      </c>
      <c r="DY129" s="30">
        <v>0</v>
      </c>
      <c r="DZ129" s="30">
        <v>0</v>
      </c>
      <c r="EA129" s="30">
        <v>5231525</v>
      </c>
      <c r="EB129" s="30">
        <v>0</v>
      </c>
      <c r="EC129" s="30">
        <v>4827900</v>
      </c>
      <c r="ED129" s="30">
        <v>24785</v>
      </c>
      <c r="EE129" s="30">
        <v>4785500</v>
      </c>
      <c r="EF129" s="30">
        <v>17615</v>
      </c>
      <c r="EG129" s="30">
        <v>42500071</v>
      </c>
      <c r="EH129" s="30">
        <v>41942241</v>
      </c>
      <c r="EI129" s="30">
        <v>536571</v>
      </c>
      <c r="EJ129" s="30">
        <v>21259</v>
      </c>
      <c r="EK129" s="30">
        <v>60708635</v>
      </c>
      <c r="EL129" s="30">
        <v>64705</v>
      </c>
      <c r="EM129" s="30">
        <v>1185906</v>
      </c>
      <c r="EN129" s="30">
        <v>36364790</v>
      </c>
      <c r="EO129" s="30">
        <v>1398975</v>
      </c>
      <c r="EP129" s="30">
        <v>206125</v>
      </c>
      <c r="EQ129" s="30">
        <v>-21259</v>
      </c>
      <c r="ER129" s="30">
        <v>0</v>
      </c>
      <c r="ES129" s="30">
        <v>863784</v>
      </c>
      <c r="ET129" s="30">
        <v>350325</v>
      </c>
      <c r="EU129" s="30">
        <v>2723399</v>
      </c>
      <c r="EV129" s="30">
        <v>1084004</v>
      </c>
      <c r="EW129" s="30">
        <v>36177585</v>
      </c>
      <c r="EX129" s="30">
        <v>0</v>
      </c>
      <c r="EY129" s="30">
        <v>160373</v>
      </c>
      <c r="EZ129" s="30">
        <v>32147075</v>
      </c>
      <c r="FA129" s="30">
        <v>3870137</v>
      </c>
      <c r="FB129" s="30">
        <v>0</v>
      </c>
      <c r="FC129" s="30">
        <v>55805</v>
      </c>
      <c r="FD129" s="30">
        <v>0</v>
      </c>
      <c r="FE129" s="30">
        <v>0</v>
      </c>
      <c r="FF129" s="30">
        <v>0</v>
      </c>
      <c r="FG129" s="30">
        <v>12385630</v>
      </c>
      <c r="FH129" s="30">
        <v>758864</v>
      </c>
      <c r="FI129" s="30">
        <v>0</v>
      </c>
      <c r="FJ129" s="30">
        <v>9492967</v>
      </c>
      <c r="FK129" s="30">
        <v>2375475</v>
      </c>
      <c r="FL129" s="30">
        <v>0</v>
      </c>
      <c r="FM129" s="30">
        <v>0</v>
      </c>
      <c r="FN129" s="30">
        <v>0</v>
      </c>
      <c r="FO129" s="30">
        <v>7117492</v>
      </c>
      <c r="FP129" s="30">
        <v>2133799</v>
      </c>
      <c r="FQ129" s="30">
        <v>0</v>
      </c>
      <c r="FR129" s="30">
        <v>509403198</v>
      </c>
      <c r="FS129" s="30">
        <v>381845057</v>
      </c>
      <c r="FT129" s="30">
        <v>163337</v>
      </c>
      <c r="FU129" s="30">
        <v>153670492</v>
      </c>
      <c r="FV129" s="30">
        <v>47458936</v>
      </c>
      <c r="FW129" s="30">
        <v>41658171</v>
      </c>
      <c r="FX129" s="30">
        <v>5800765</v>
      </c>
      <c r="FY129" s="30">
        <v>0</v>
      </c>
      <c r="FZ129" s="30">
        <v>688620</v>
      </c>
      <c r="GA129" s="30">
        <v>175567672</v>
      </c>
      <c r="GB129" s="30">
        <v>4296000</v>
      </c>
      <c r="GC129" s="30">
        <v>3952342</v>
      </c>
      <c r="GD129" s="30">
        <v>0</v>
      </c>
      <c r="GE129" s="30">
        <v>3952342</v>
      </c>
      <c r="GF129" s="30">
        <v>0</v>
      </c>
      <c r="GG129" s="30">
        <v>0</v>
      </c>
      <c r="GH129" s="30">
        <v>712500</v>
      </c>
      <c r="GI129" s="30">
        <v>54626894</v>
      </c>
      <c r="GJ129" s="30">
        <v>54626894</v>
      </c>
      <c r="GK129" s="30">
        <v>0</v>
      </c>
      <c r="GL129" s="30">
        <v>68266405</v>
      </c>
      <c r="GM129" s="30">
        <v>9208336</v>
      </c>
      <c r="GN129" s="30">
        <v>0</v>
      </c>
      <c r="GO129" s="30">
        <v>281000</v>
      </c>
      <c r="GP129" s="30">
        <v>100280</v>
      </c>
      <c r="GQ129" s="30">
        <v>47019606</v>
      </c>
      <c r="GR129" s="30">
        <v>0</v>
      </c>
      <c r="GS129" s="30">
        <v>0</v>
      </c>
      <c r="GT129" s="30">
        <v>11657183</v>
      </c>
      <c r="GU129" s="30">
        <v>620057876</v>
      </c>
      <c r="GV129" s="30">
        <v>0</v>
      </c>
      <c r="GW129" s="30">
        <v>0</v>
      </c>
      <c r="GX129" s="30">
        <v>0</v>
      </c>
      <c r="GY129" s="30">
        <v>0</v>
      </c>
      <c r="GZ129" s="30">
        <v>607278322</v>
      </c>
      <c r="HA129" s="30">
        <v>10011809</v>
      </c>
      <c r="HB129" s="30">
        <v>0</v>
      </c>
      <c r="HC129" s="30">
        <v>0</v>
      </c>
      <c r="HD129" s="30">
        <v>0</v>
      </c>
      <c r="HE129" s="30">
        <v>0</v>
      </c>
      <c r="HF129" s="30">
        <v>2595252</v>
      </c>
      <c r="HG129" s="30">
        <v>172493</v>
      </c>
      <c r="HH129" s="30">
        <f t="shared" si="34"/>
        <v>580565322</v>
      </c>
      <c r="HI129" s="30">
        <f t="shared" si="35"/>
        <v>26713000</v>
      </c>
      <c r="HJ129" s="30">
        <v>580565322</v>
      </c>
      <c r="HK129" s="30">
        <v>26713000</v>
      </c>
      <c r="HL129" s="30">
        <v>0</v>
      </c>
      <c r="HM129" s="30">
        <v>0</v>
      </c>
      <c r="HN129" s="30">
        <v>0</v>
      </c>
      <c r="HO129" s="30">
        <v>0</v>
      </c>
      <c r="HP129" s="30">
        <v>37758292</v>
      </c>
      <c r="HQ129" s="30">
        <v>5823232</v>
      </c>
      <c r="HR129" s="30">
        <v>7199844</v>
      </c>
      <c r="HS129" s="30">
        <v>24735216</v>
      </c>
      <c r="HT129" s="30">
        <v>0</v>
      </c>
      <c r="HU129" s="30">
        <v>0</v>
      </c>
      <c r="HV129" s="30">
        <v>0</v>
      </c>
      <c r="HW129" s="30">
        <v>0</v>
      </c>
      <c r="HX129" s="30">
        <f t="shared" si="36"/>
        <v>580565322</v>
      </c>
      <c r="HY129" s="30">
        <f t="shared" si="37"/>
        <v>26713000</v>
      </c>
      <c r="HZ129" s="30">
        <v>78538106597</v>
      </c>
      <c r="IA129" s="30">
        <v>63973588205</v>
      </c>
      <c r="IB129" s="30">
        <v>62907890343</v>
      </c>
      <c r="IC129" s="30">
        <v>0</v>
      </c>
      <c r="ID129" s="30">
        <v>0</v>
      </c>
      <c r="IE129" s="30">
        <v>713915333</v>
      </c>
      <c r="IF129" s="30">
        <v>0</v>
      </c>
      <c r="IG129" s="30">
        <v>43491142258</v>
      </c>
      <c r="IH129" s="30">
        <v>42777226925</v>
      </c>
      <c r="II129" s="30">
        <v>0</v>
      </c>
      <c r="IJ129" s="30">
        <v>0</v>
      </c>
      <c r="IK129" s="30">
        <v>0</v>
      </c>
      <c r="IL129" s="30">
        <v>4304389270</v>
      </c>
      <c r="IM129" s="30">
        <v>1904721560</v>
      </c>
      <c r="IN129" s="30">
        <v>382612380</v>
      </c>
      <c r="IO129" s="30">
        <v>286959285</v>
      </c>
      <c r="IP129" s="30">
        <v>3634817605</v>
      </c>
      <c r="IQ129" s="30">
        <v>0</v>
      </c>
      <c r="IR129" s="30">
        <v>0</v>
      </c>
      <c r="IS129" s="30">
        <v>0</v>
      </c>
      <c r="IT129" s="30">
        <v>0</v>
      </c>
      <c r="IU129" s="30">
        <v>0</v>
      </c>
      <c r="IV129" s="30">
        <v>252007587</v>
      </c>
      <c r="IW129" s="30">
        <v>0</v>
      </c>
      <c r="IX129" s="30">
        <v>12927790923</v>
      </c>
      <c r="IY129" s="30">
        <v>0</v>
      </c>
      <c r="IZ129" s="30">
        <v>0</v>
      </c>
      <c r="JA129" s="30">
        <v>0</v>
      </c>
      <c r="JB129" s="30">
        <v>0</v>
      </c>
      <c r="JC129" s="30">
        <v>0</v>
      </c>
      <c r="JD129" s="30">
        <v>0</v>
      </c>
      <c r="JE129" s="30">
        <v>0</v>
      </c>
      <c r="JF129" s="30">
        <v>0</v>
      </c>
      <c r="JG129" s="30">
        <v>0</v>
      </c>
      <c r="JH129" s="30">
        <v>0</v>
      </c>
      <c r="JI129" s="30">
        <v>0</v>
      </c>
      <c r="JJ129" s="30">
        <v>27838745</v>
      </c>
      <c r="JK129" s="30">
        <v>27838745</v>
      </c>
      <c r="JL129" s="30"/>
      <c r="JM129" s="30">
        <v>1065697862</v>
      </c>
      <c r="JN129" s="30">
        <v>0</v>
      </c>
      <c r="JO129" s="30">
        <v>1065697862</v>
      </c>
      <c r="JP129" s="30">
        <v>12280830640</v>
      </c>
      <c r="JQ129" s="30">
        <v>30830640</v>
      </c>
      <c r="JR129" s="30">
        <v>12250000000</v>
      </c>
      <c r="JS129" s="30">
        <v>0</v>
      </c>
      <c r="JT129" s="30">
        <v>0</v>
      </c>
      <c r="JU129" s="30">
        <v>0</v>
      </c>
      <c r="JV129" s="30">
        <v>0</v>
      </c>
      <c r="JW129" s="30">
        <v>0</v>
      </c>
      <c r="JX129" s="30">
        <v>0</v>
      </c>
      <c r="JY129" s="30">
        <v>0</v>
      </c>
      <c r="JZ129" s="30">
        <v>0</v>
      </c>
      <c r="KA129" s="30">
        <v>0</v>
      </c>
      <c r="KB129" s="30">
        <v>0</v>
      </c>
      <c r="KC129" s="30">
        <v>0</v>
      </c>
      <c r="KD129" s="30">
        <v>0</v>
      </c>
      <c r="KE129" s="30">
        <v>0</v>
      </c>
      <c r="KF129" s="30">
        <v>0</v>
      </c>
      <c r="KG129" s="30">
        <v>0</v>
      </c>
      <c r="KH129" s="30">
        <v>0</v>
      </c>
      <c r="KI129" s="30">
        <v>0</v>
      </c>
      <c r="KJ129" s="30">
        <v>0</v>
      </c>
      <c r="KK129" s="30">
        <v>0</v>
      </c>
      <c r="KL129" s="30">
        <v>0</v>
      </c>
      <c r="KM129" s="30">
        <v>2283687752</v>
      </c>
      <c r="KN129" s="30">
        <v>1270054584</v>
      </c>
      <c r="KO129" s="30">
        <v>31351660</v>
      </c>
      <c r="KP129" s="30">
        <v>2121272</v>
      </c>
      <c r="KQ129" s="30">
        <v>0</v>
      </c>
      <c r="KR129" s="30">
        <v>0</v>
      </c>
      <c r="KS129" s="30">
        <v>1929029</v>
      </c>
      <c r="KT129" s="30">
        <v>3710873</v>
      </c>
      <c r="KU129" s="30">
        <v>0</v>
      </c>
      <c r="KV129" s="30">
        <v>68494251</v>
      </c>
      <c r="KW129" s="30">
        <v>0</v>
      </c>
      <c r="KX129" s="30">
        <v>1160980</v>
      </c>
      <c r="KY129" s="30">
        <v>34199122</v>
      </c>
      <c r="KZ129" s="30">
        <v>6866930</v>
      </c>
      <c r="LA129" s="30">
        <v>11689708</v>
      </c>
      <c r="LB129" s="30">
        <v>3191984</v>
      </c>
      <c r="LC129" s="30">
        <v>6457812</v>
      </c>
      <c r="LD129" s="30">
        <v>361514033</v>
      </c>
      <c r="LE129" s="30">
        <v>279554</v>
      </c>
      <c r="LF129" s="30">
        <v>1501214</v>
      </c>
      <c r="LG129" s="30">
        <v>0</v>
      </c>
      <c r="LH129" s="30">
        <v>6774947</v>
      </c>
      <c r="LI129" s="30">
        <v>24449575</v>
      </c>
      <c r="LJ129" s="30">
        <v>21946</v>
      </c>
      <c r="LK129" s="30">
        <v>435868</v>
      </c>
      <c r="LL129" s="30">
        <v>9610</v>
      </c>
      <c r="LM129" s="30">
        <v>1642724</v>
      </c>
      <c r="LN129" s="30">
        <v>7736664</v>
      </c>
      <c r="LO129" s="30">
        <v>35549305</v>
      </c>
      <c r="LP129" s="30">
        <v>174195</v>
      </c>
      <c r="LQ129" s="30">
        <v>0</v>
      </c>
      <c r="LR129" s="30">
        <v>878194</v>
      </c>
      <c r="LS129" s="30">
        <v>105835041</v>
      </c>
      <c r="LT129" s="30">
        <v>0</v>
      </c>
      <c r="LU129" s="30">
        <v>163076002</v>
      </c>
      <c r="LV129" s="30">
        <v>286356</v>
      </c>
      <c r="LW129" s="30">
        <v>5157623</v>
      </c>
      <c r="LX129" s="30">
        <v>1297232</v>
      </c>
      <c r="LY129" s="30">
        <v>0</v>
      </c>
      <c r="LZ129" s="30">
        <v>0</v>
      </c>
      <c r="MA129" s="30">
        <v>0</v>
      </c>
      <c r="MB129" s="30">
        <v>56615331</v>
      </c>
      <c r="MC129" s="30">
        <v>0</v>
      </c>
      <c r="MD129" s="30">
        <v>0</v>
      </c>
      <c r="ME129" s="30">
        <v>49517820</v>
      </c>
      <c r="MF129" s="30">
        <v>0</v>
      </c>
      <c r="MG129" s="30">
        <v>0</v>
      </c>
      <c r="MH129" s="30">
        <v>16208485</v>
      </c>
      <c r="MI129" s="30">
        <v>124957</v>
      </c>
      <c r="MJ129" s="30">
        <v>3372871</v>
      </c>
      <c r="MK129" s="30">
        <v>0</v>
      </c>
      <c r="ML129" s="30">
        <v>0</v>
      </c>
      <c r="MM129" s="30">
        <v>0</v>
      </c>
      <c r="MN129" s="30">
        <v>0</v>
      </c>
      <c r="MO129" s="30">
        <v>0</v>
      </c>
      <c r="MP129" s="30">
        <v>0</v>
      </c>
      <c r="MQ129" s="30">
        <v>100817855</v>
      </c>
      <c r="MR129" s="30">
        <v>0</v>
      </c>
      <c r="MS129" s="30">
        <v>38920179955</v>
      </c>
      <c r="MT129" s="30">
        <v>35812450328</v>
      </c>
      <c r="MU129" s="30">
        <v>34449384355</v>
      </c>
      <c r="MV129" s="30">
        <v>14990632780</v>
      </c>
      <c r="MW129" s="30">
        <v>14990632780</v>
      </c>
      <c r="MX129" s="30">
        <v>0</v>
      </c>
      <c r="MY129" s="30">
        <v>0</v>
      </c>
      <c r="MZ129" s="30">
        <v>12558994203</v>
      </c>
      <c r="NA129" s="30">
        <v>0</v>
      </c>
      <c r="NB129" s="30">
        <v>0</v>
      </c>
      <c r="NC129" s="30">
        <v>0</v>
      </c>
      <c r="ND129" s="30">
        <v>12558994203</v>
      </c>
      <c r="NE129" s="30">
        <v>12558994203</v>
      </c>
      <c r="NF129" s="30">
        <v>0</v>
      </c>
      <c r="NG129" s="30">
        <v>0</v>
      </c>
      <c r="NH129" s="30">
        <v>5703403862</v>
      </c>
      <c r="NI129" s="30">
        <v>1196353510</v>
      </c>
      <c r="NJ129" s="30">
        <v>299091514</v>
      </c>
      <c r="NK129" s="30">
        <v>897261996</v>
      </c>
      <c r="NL129" s="30">
        <v>0</v>
      </c>
      <c r="NM129" s="30">
        <v>1363065973</v>
      </c>
      <c r="NN129" s="30">
        <v>1311438289</v>
      </c>
      <c r="NO129" s="30">
        <v>0</v>
      </c>
      <c r="NP129" s="30">
        <v>0</v>
      </c>
      <c r="NQ129" s="30">
        <v>0</v>
      </c>
      <c r="NR129" s="30">
        <v>0</v>
      </c>
      <c r="NS129" s="30">
        <v>0</v>
      </c>
      <c r="NT129" s="30">
        <v>51627684</v>
      </c>
      <c r="NU129" s="30">
        <v>51627684</v>
      </c>
      <c r="NV129" s="30">
        <v>0</v>
      </c>
      <c r="NW129" s="30">
        <v>0</v>
      </c>
      <c r="NX129" s="30">
        <v>0</v>
      </c>
      <c r="NY129" s="30">
        <v>0</v>
      </c>
      <c r="NZ129" s="30">
        <v>0</v>
      </c>
      <c r="OA129" s="30">
        <v>1549347378</v>
      </c>
      <c r="OB129" s="30">
        <v>1547564184</v>
      </c>
      <c r="OC129" s="30">
        <v>0</v>
      </c>
      <c r="OD129" s="30">
        <v>0</v>
      </c>
      <c r="OE129" s="30">
        <v>0</v>
      </c>
      <c r="OF129" s="30">
        <v>1547564184</v>
      </c>
      <c r="OG129" s="30">
        <v>0</v>
      </c>
      <c r="OH129" s="30">
        <v>1547564184</v>
      </c>
      <c r="OI129" s="30">
        <v>0</v>
      </c>
      <c r="OJ129" s="30">
        <v>1783194</v>
      </c>
      <c r="OK129" s="30">
        <v>-2</v>
      </c>
      <c r="OL129" s="30">
        <v>-2</v>
      </c>
      <c r="OM129" s="30">
        <v>0</v>
      </c>
      <c r="ON129" s="30">
        <v>0</v>
      </c>
      <c r="OO129" s="30">
        <v>1783196</v>
      </c>
      <c r="OP129" s="30">
        <v>1783196</v>
      </c>
      <c r="OQ129" s="30">
        <v>0</v>
      </c>
      <c r="OR129" s="30">
        <v>0</v>
      </c>
      <c r="OS129" s="30">
        <v>1515097774</v>
      </c>
      <c r="OT129" s="30">
        <v>1422034470</v>
      </c>
      <c r="OU129" s="30">
        <v>1422034470</v>
      </c>
      <c r="OV129" s="30">
        <v>0</v>
      </c>
      <c r="OW129" s="30">
        <v>1422034470</v>
      </c>
      <c r="OX129" s="30">
        <v>0</v>
      </c>
      <c r="OY129" s="30">
        <v>0</v>
      </c>
      <c r="OZ129" s="30">
        <v>93063304</v>
      </c>
      <c r="PA129" s="30">
        <v>0</v>
      </c>
      <c r="PB129" s="30">
        <v>0</v>
      </c>
      <c r="PC129" s="30">
        <v>0</v>
      </c>
      <c r="PD129" s="30">
        <v>0</v>
      </c>
      <c r="PE129" s="30">
        <v>0</v>
      </c>
      <c r="PF129" s="30">
        <v>0</v>
      </c>
      <c r="PG129" s="30">
        <v>0</v>
      </c>
      <c r="PH129" s="30">
        <v>0</v>
      </c>
      <c r="PI129" s="30">
        <v>0</v>
      </c>
      <c r="PJ129" s="30">
        <v>0</v>
      </c>
      <c r="PK129" s="30">
        <v>0</v>
      </c>
      <c r="PL129" s="30">
        <v>0</v>
      </c>
      <c r="PM129" s="30">
        <v>93063304</v>
      </c>
      <c r="PN129" s="30">
        <v>30368108</v>
      </c>
      <c r="PO129" s="30">
        <v>0</v>
      </c>
      <c r="PP129" s="30">
        <v>0</v>
      </c>
      <c r="PQ129" s="30">
        <v>0</v>
      </c>
      <c r="PR129" s="30">
        <v>0</v>
      </c>
      <c r="PS129" s="30">
        <v>0</v>
      </c>
      <c r="PT129" s="30">
        <f t="shared" si="41"/>
        <v>43284475</v>
      </c>
      <c r="PU129" s="30">
        <v>43284475</v>
      </c>
      <c r="PV129" s="30">
        <v>0</v>
      </c>
      <c r="PW129" s="30">
        <v>0</v>
      </c>
      <c r="PX129" s="30">
        <v>0</v>
      </c>
      <c r="PY129" s="30">
        <v>0</v>
      </c>
      <c r="PZ129" s="30">
        <v>0</v>
      </c>
      <c r="QA129" s="30">
        <v>0</v>
      </c>
      <c r="QB129" s="30">
        <v>0</v>
      </c>
      <c r="QC129" s="30">
        <v>479088372</v>
      </c>
      <c r="QD129" s="30">
        <v>0</v>
      </c>
      <c r="QE129" s="30">
        <v>0</v>
      </c>
      <c r="QF129" s="30">
        <v>0</v>
      </c>
      <c r="QG129" s="30">
        <v>0</v>
      </c>
      <c r="QH129" s="30">
        <v>0</v>
      </c>
      <c r="QI129" s="30">
        <v>-6782841</v>
      </c>
      <c r="QJ129" s="30">
        <v>0</v>
      </c>
      <c r="QK129" s="30">
        <v>0</v>
      </c>
      <c r="QL129" s="30">
        <v>-1488399675</v>
      </c>
      <c r="QM129" s="30">
        <v>0</v>
      </c>
      <c r="QN129" s="30">
        <v>0</v>
      </c>
      <c r="QO129" s="30">
        <v>84923109833</v>
      </c>
      <c r="QP129" s="30">
        <v>7899897764</v>
      </c>
      <c r="QQ129" s="30">
        <v>24502995</v>
      </c>
      <c r="QR129" s="30">
        <v>12837566</v>
      </c>
      <c r="QS129" s="30">
        <v>11665429</v>
      </c>
      <c r="QT129" s="30">
        <v>0</v>
      </c>
      <c r="QU129" s="30">
        <v>0</v>
      </c>
      <c r="QV129" s="30">
        <v>0</v>
      </c>
      <c r="QW129" s="30">
        <v>750886449</v>
      </c>
      <c r="QX129" s="30">
        <v>750886449</v>
      </c>
      <c r="QY129" s="30">
        <v>0</v>
      </c>
      <c r="QZ129" s="30">
        <v>7124508320</v>
      </c>
      <c r="RA129" s="30">
        <v>0</v>
      </c>
      <c r="RB129" s="30">
        <v>0</v>
      </c>
      <c r="RC129" s="30">
        <v>0</v>
      </c>
      <c r="RD129" s="30">
        <v>0</v>
      </c>
      <c r="RE129" s="30">
        <v>0</v>
      </c>
      <c r="RF129" s="30">
        <v>0</v>
      </c>
      <c r="RG129" s="30">
        <v>0</v>
      </c>
      <c r="RH129" s="30">
        <v>0</v>
      </c>
      <c r="RI129" s="30">
        <v>77023212069</v>
      </c>
      <c r="RJ129" s="30">
        <v>8230945255</v>
      </c>
      <c r="RK129" s="30">
        <v>8230945255</v>
      </c>
      <c r="RL129" s="30">
        <v>3202762678</v>
      </c>
      <c r="RM129" s="30">
        <v>238623163</v>
      </c>
      <c r="RN129" s="30">
        <v>122074147</v>
      </c>
      <c r="RO129" s="30">
        <v>2335946</v>
      </c>
      <c r="RP129" s="30">
        <v>0</v>
      </c>
      <c r="RQ129" s="30">
        <v>0</v>
      </c>
      <c r="RR129" s="30">
        <v>0</v>
      </c>
      <c r="RS129" s="30">
        <v>0</v>
      </c>
      <c r="RT129" s="30">
        <v>54879711</v>
      </c>
      <c r="RU129" s="30">
        <v>0</v>
      </c>
      <c r="RV129" s="30">
        <v>7339173</v>
      </c>
      <c r="RW129" s="30">
        <v>471572</v>
      </c>
      <c r="RX129" s="30">
        <v>0</v>
      </c>
      <c r="RY129" s="30">
        <v>0</v>
      </c>
      <c r="RZ129" s="30">
        <v>0</v>
      </c>
      <c r="SA129" s="30">
        <v>0</v>
      </c>
      <c r="SB129" s="30">
        <v>0</v>
      </c>
      <c r="SC129" s="30">
        <v>0</v>
      </c>
      <c r="SD129" s="30">
        <v>0</v>
      </c>
      <c r="SE129" s="30">
        <v>0</v>
      </c>
      <c r="SF129" s="30">
        <v>0</v>
      </c>
      <c r="SG129" s="30">
        <v>0</v>
      </c>
      <c r="SH129" s="30">
        <v>20336468</v>
      </c>
      <c r="SI129" s="30">
        <v>19334623</v>
      </c>
      <c r="SJ129" s="30">
        <v>0</v>
      </c>
      <c r="SK129" s="30">
        <v>0</v>
      </c>
      <c r="SL129" s="30">
        <v>0</v>
      </c>
      <c r="SM129" s="30">
        <v>0</v>
      </c>
      <c r="SN129" s="30">
        <v>-140647863</v>
      </c>
      <c r="SO129" s="30">
        <v>0</v>
      </c>
      <c r="SP129" s="30">
        <v>2436513</v>
      </c>
      <c r="SQ129" s="30">
        <v>2059763</v>
      </c>
      <c r="SR129" s="30">
        <v>86821965</v>
      </c>
      <c r="SS129" s="30">
        <v>-290230730</v>
      </c>
      <c r="ST129" s="30">
        <v>0</v>
      </c>
      <c r="SU129" s="30">
        <v>0</v>
      </c>
      <c r="SV129" s="30">
        <v>0</v>
      </c>
      <c r="SW129" s="30">
        <v>923714</v>
      </c>
      <c r="SX129" s="30">
        <v>0</v>
      </c>
      <c r="SY129" s="30">
        <v>0</v>
      </c>
      <c r="SZ129" s="30">
        <v>0</v>
      </c>
      <c r="TA129" s="30">
        <v>4386447131</v>
      </c>
      <c r="TB129" s="30">
        <v>0</v>
      </c>
      <c r="TC129" s="30">
        <v>0</v>
      </c>
      <c r="TD129" s="30">
        <v>0</v>
      </c>
      <c r="TE129" s="30">
        <v>0</v>
      </c>
      <c r="TF129" s="30">
        <v>0</v>
      </c>
      <c r="TG129" s="30">
        <v>0</v>
      </c>
      <c r="TH129" s="30">
        <v>0</v>
      </c>
      <c r="TI129" s="30">
        <f t="shared" si="46"/>
        <v>363033256</v>
      </c>
      <c r="TJ129" s="30">
        <f t="shared" si="47"/>
        <v>68159989712</v>
      </c>
      <c r="TK129" s="30">
        <v>68298984418</v>
      </c>
      <c r="TL129" s="30">
        <v>68159989712</v>
      </c>
      <c r="TM129" s="30">
        <v>138994706</v>
      </c>
      <c r="TN129" s="30">
        <v>138994706</v>
      </c>
      <c r="TO129" s="30">
        <v>0</v>
      </c>
      <c r="TP129" s="30">
        <v>0</v>
      </c>
      <c r="TQ129" s="30">
        <v>0</v>
      </c>
      <c r="TR129" s="30">
        <v>0</v>
      </c>
      <c r="TS129" s="30">
        <v>0</v>
      </c>
      <c r="TT129" s="30">
        <v>0</v>
      </c>
      <c r="TU129" s="30">
        <v>493282396</v>
      </c>
      <c r="TV129" s="30">
        <v>0</v>
      </c>
      <c r="TW129" s="30">
        <v>482497701</v>
      </c>
      <c r="TX129" s="30">
        <v>0</v>
      </c>
      <c r="TY129" s="30">
        <v>10784695</v>
      </c>
      <c r="TZ129" s="30">
        <v>0</v>
      </c>
      <c r="UA129" s="30">
        <v>0</v>
      </c>
      <c r="UB129" s="30">
        <v>0</v>
      </c>
      <c r="UC129" s="30">
        <v>0</v>
      </c>
      <c r="UD129" s="30">
        <v>0</v>
      </c>
      <c r="UE129" s="30">
        <v>0</v>
      </c>
      <c r="UF129" s="30">
        <v>0</v>
      </c>
      <c r="UG129" s="30">
        <v>306834167041</v>
      </c>
      <c r="UH129" s="1">
        <v>2766432262590</v>
      </c>
      <c r="UI129" s="1">
        <f>UH129-SUM($UG$124:UG129)</f>
        <v>0</v>
      </c>
    </row>
    <row r="130" spans="2:555">
      <c r="B130" s="58">
        <v>42186</v>
      </c>
      <c r="C130" s="30">
        <v>306033772898</v>
      </c>
      <c r="D130" s="30">
        <v>171080805556</v>
      </c>
      <c r="E130" s="30">
        <v>152455451101</v>
      </c>
      <c r="F130" s="30">
        <v>14747376</v>
      </c>
      <c r="G130" s="30">
        <v>1818840</v>
      </c>
      <c r="H130" s="30">
        <v>85396519387</v>
      </c>
      <c r="I130" s="30">
        <v>73927766832.608215</v>
      </c>
      <c r="J130" s="30">
        <v>10614787360.131802</v>
      </c>
      <c r="K130" s="30">
        <v>853965194.25999975</v>
      </c>
      <c r="L130" s="30">
        <v>3869233233</v>
      </c>
      <c r="M130" s="30">
        <v>54292391026</v>
      </c>
      <c r="N130" s="30">
        <v>53749467116.149994</v>
      </c>
      <c r="O130" s="30">
        <v>542923909.85000038</v>
      </c>
      <c r="P130" s="30">
        <v>1239072310</v>
      </c>
      <c r="Q130" s="30">
        <v>5297201263</v>
      </c>
      <c r="R130" s="30">
        <v>2344467666</v>
      </c>
      <c r="S130" s="30">
        <v>18625354455</v>
      </c>
      <c r="T130" s="30">
        <v>3616165000</v>
      </c>
      <c r="U130" s="30">
        <v>4254310000</v>
      </c>
      <c r="V130" s="30">
        <v>7870475000</v>
      </c>
      <c r="W130" s="30">
        <v>231621415</v>
      </c>
      <c r="X130" s="30">
        <v>5255096320</v>
      </c>
      <c r="Y130" s="30">
        <v>149897600</v>
      </c>
      <c r="Z130" s="30">
        <v>14989760</v>
      </c>
      <c r="AA130" s="30">
        <v>134907840</v>
      </c>
      <c r="AB130" s="30">
        <v>142156649</v>
      </c>
      <c r="AC130" s="30">
        <v>8673420</v>
      </c>
      <c r="AD130" s="30">
        <v>3791220101</v>
      </c>
      <c r="AE130" s="30">
        <v>1164818342</v>
      </c>
      <c r="AF130" s="30">
        <v>845996234</v>
      </c>
      <c r="AG130" s="30">
        <v>318822108</v>
      </c>
      <c r="AH130" s="30">
        <v>11395608</v>
      </c>
      <c r="AI130" s="30">
        <v>134952967342</v>
      </c>
      <c r="AJ130" s="30">
        <v>954993702</v>
      </c>
      <c r="AK130" s="30">
        <v>492005032</v>
      </c>
      <c r="AL130" s="30">
        <v>633000</v>
      </c>
      <c r="AM130" s="30">
        <v>462355670</v>
      </c>
      <c r="AN130" s="30">
        <v>0</v>
      </c>
      <c r="AO130" s="30">
        <v>2809425134</v>
      </c>
      <c r="AP130" s="30">
        <v>2770653048</v>
      </c>
      <c r="AQ130" s="30">
        <v>678062</v>
      </c>
      <c r="AR130" s="30">
        <v>21723737</v>
      </c>
      <c r="AS130" s="30">
        <v>96670</v>
      </c>
      <c r="AT130" s="30">
        <v>15711467</v>
      </c>
      <c r="AU130" s="30">
        <v>254150</v>
      </c>
      <c r="AV130" s="30">
        <v>0</v>
      </c>
      <c r="AW130" s="30">
        <v>0</v>
      </c>
      <c r="AX130" s="30">
        <v>308000</v>
      </c>
      <c r="AY130" s="30">
        <v>0</v>
      </c>
      <c r="AZ130" s="30">
        <v>0</v>
      </c>
      <c r="BA130" s="30">
        <v>0</v>
      </c>
      <c r="BB130" s="30">
        <v>0</v>
      </c>
      <c r="BC130" s="30">
        <v>0</v>
      </c>
      <c r="BD130" s="30">
        <v>6416589741</v>
      </c>
      <c r="BE130" s="30">
        <v>882592</v>
      </c>
      <c r="BF130" s="30">
        <v>3054616562</v>
      </c>
      <c r="BG130" s="30">
        <v>1750214998</v>
      </c>
      <c r="BH130" s="30">
        <v>3240992</v>
      </c>
      <c r="BI130" s="30">
        <v>2150240</v>
      </c>
      <c r="BJ130" s="30">
        <v>774</v>
      </c>
      <c r="BK130" s="30">
        <v>87124521</v>
      </c>
      <c r="BL130" s="30">
        <v>5912916</v>
      </c>
      <c r="BM130" s="30">
        <v>0</v>
      </c>
      <c r="BN130" s="30">
        <v>12901873</v>
      </c>
      <c r="BO130" s="30">
        <v>1701392</v>
      </c>
      <c r="BP130" s="30">
        <v>0</v>
      </c>
      <c r="BQ130" s="30">
        <v>144755</v>
      </c>
      <c r="BR130" s="30">
        <v>268278457</v>
      </c>
      <c r="BS130" s="30">
        <v>1229419669</v>
      </c>
      <c r="BT130" s="30">
        <v>172016677</v>
      </c>
      <c r="BU130" s="30">
        <v>6485263</v>
      </c>
      <c r="BV130" s="30">
        <v>0</v>
      </c>
      <c r="BW130" s="30">
        <v>233579</v>
      </c>
      <c r="BX130" s="30">
        <v>0</v>
      </c>
      <c r="BY130" s="30">
        <v>165297835</v>
      </c>
      <c r="BZ130" s="30">
        <v>0</v>
      </c>
      <c r="CA130" s="30">
        <v>0</v>
      </c>
      <c r="CB130" s="30">
        <v>0</v>
      </c>
      <c r="CC130" s="30">
        <v>7770710626</v>
      </c>
      <c r="CD130" s="30">
        <v>0</v>
      </c>
      <c r="CE130" s="30">
        <v>6483791348</v>
      </c>
      <c r="CF130" s="30">
        <v>226631876</v>
      </c>
      <c r="CG130" s="30">
        <v>2758113640</v>
      </c>
      <c r="CH130" s="30">
        <v>470523746</v>
      </c>
      <c r="CI130" s="30">
        <v>23683091</v>
      </c>
      <c r="CJ130" s="30">
        <v>1360584</v>
      </c>
      <c r="CK130" s="30">
        <v>9022994</v>
      </c>
      <c r="CL130" s="30">
        <v>3765245</v>
      </c>
      <c r="CM130" s="30">
        <v>815741</v>
      </c>
      <c r="CN130" s="30">
        <v>551967</v>
      </c>
      <c r="CO130" s="30">
        <v>174146</v>
      </c>
      <c r="CP130" s="30">
        <v>7992414</v>
      </c>
      <c r="CQ130" s="30">
        <v>0</v>
      </c>
      <c r="CR130" s="30">
        <v>0</v>
      </c>
      <c r="CS130" s="30">
        <v>2461442239</v>
      </c>
      <c r="CT130" s="30">
        <v>955704311</v>
      </c>
      <c r="CU130" s="30">
        <v>0</v>
      </c>
      <c r="CV130" s="30">
        <v>42514222</v>
      </c>
      <c r="CW130" s="30">
        <v>19170473</v>
      </c>
      <c r="CX130" s="30">
        <v>290468</v>
      </c>
      <c r="CY130" s="30">
        <v>0</v>
      </c>
      <c r="CZ130" s="30">
        <v>1409902818</v>
      </c>
      <c r="DA130" s="30">
        <v>1262292247</v>
      </c>
      <c r="DB130" s="30">
        <v>122579430</v>
      </c>
      <c r="DC130" s="30">
        <v>0</v>
      </c>
      <c r="DD130" s="30">
        <v>25031141</v>
      </c>
      <c r="DE130" s="30">
        <v>0</v>
      </c>
      <c r="DF130" s="30">
        <v>20852447</v>
      </c>
      <c r="DG130" s="30">
        <v>13007500</v>
      </c>
      <c r="DH130" s="30">
        <v>24136242</v>
      </c>
      <c r="DI130" s="30">
        <v>7251079</v>
      </c>
      <c r="DJ130" s="30">
        <v>0</v>
      </c>
      <c r="DK130" s="30">
        <v>7251079</v>
      </c>
      <c r="DL130" s="30">
        <v>0</v>
      </c>
      <c r="DM130" s="30">
        <v>298308270</v>
      </c>
      <c r="DN130" s="30">
        <v>40236131</v>
      </c>
      <c r="DO130" s="30">
        <v>3160791</v>
      </c>
      <c r="DP130" s="30">
        <v>145695</v>
      </c>
      <c r="DQ130" s="30">
        <v>3015096</v>
      </c>
      <c r="DR130" s="30">
        <v>242465524</v>
      </c>
      <c r="DS130" s="30">
        <v>25802573</v>
      </c>
      <c r="DT130" s="30">
        <v>23923469</v>
      </c>
      <c r="DU130" s="30">
        <v>1898138</v>
      </c>
      <c r="DV130" s="30">
        <v>-19034</v>
      </c>
      <c r="DW130" s="30">
        <v>11422100</v>
      </c>
      <c r="DX130" s="30">
        <v>4495400</v>
      </c>
      <c r="DY130" s="30">
        <v>0</v>
      </c>
      <c r="DZ130" s="30">
        <v>0</v>
      </c>
      <c r="EA130" s="30">
        <v>6926700</v>
      </c>
      <c r="EB130" s="30">
        <v>0</v>
      </c>
      <c r="EC130" s="30">
        <v>8076636</v>
      </c>
      <c r="ED130" s="30">
        <v>148711</v>
      </c>
      <c r="EE130" s="30">
        <v>7909200</v>
      </c>
      <c r="EF130" s="30">
        <v>18725</v>
      </c>
      <c r="EG130" s="30">
        <v>51078397</v>
      </c>
      <c r="EH130" s="30">
        <v>50521909</v>
      </c>
      <c r="EI130" s="30">
        <v>502411</v>
      </c>
      <c r="EJ130" s="30">
        <v>54077</v>
      </c>
      <c r="EK130" s="30">
        <v>63790292</v>
      </c>
      <c r="EL130" s="30">
        <v>54077</v>
      </c>
      <c r="EM130" s="30">
        <v>1006200</v>
      </c>
      <c r="EN130" s="30">
        <v>37222865</v>
      </c>
      <c r="EO130" s="30">
        <v>1676381</v>
      </c>
      <c r="EP130" s="30">
        <v>198282</v>
      </c>
      <c r="EQ130" s="30">
        <v>0</v>
      </c>
      <c r="ER130" s="30">
        <v>90128</v>
      </c>
      <c r="ES130" s="30">
        <v>991408</v>
      </c>
      <c r="ET130" s="30">
        <v>396563</v>
      </c>
      <c r="EU130" s="30">
        <v>2974224</v>
      </c>
      <c r="EV130" s="30">
        <v>1672503</v>
      </c>
      <c r="EW130" s="30">
        <v>37673504</v>
      </c>
      <c r="EX130" s="30">
        <v>0</v>
      </c>
      <c r="EY130" s="30">
        <v>288410</v>
      </c>
      <c r="EZ130" s="30">
        <v>33113027</v>
      </c>
      <c r="FA130" s="30">
        <v>4272067</v>
      </c>
      <c r="FB130" s="30">
        <v>0</v>
      </c>
      <c r="FC130" s="30">
        <v>15772</v>
      </c>
      <c r="FD130" s="30">
        <v>0</v>
      </c>
      <c r="FE130" s="30">
        <v>0</v>
      </c>
      <c r="FF130" s="30">
        <v>0</v>
      </c>
      <c r="FG130" s="30">
        <v>12445824</v>
      </c>
      <c r="FH130" s="30">
        <v>1081536</v>
      </c>
      <c r="FI130" s="30">
        <v>0</v>
      </c>
      <c r="FJ130" s="30">
        <v>8984909</v>
      </c>
      <c r="FK130" s="30">
        <v>1964671</v>
      </c>
      <c r="FL130" s="30">
        <v>0</v>
      </c>
      <c r="FM130" s="30">
        <v>0</v>
      </c>
      <c r="FN130" s="30">
        <v>0</v>
      </c>
      <c r="FO130" s="30">
        <v>7020238</v>
      </c>
      <c r="FP130" s="30">
        <v>2379379</v>
      </c>
      <c r="FQ130" s="30">
        <v>0</v>
      </c>
      <c r="FR130" s="30">
        <v>663390077</v>
      </c>
      <c r="FS130" s="30">
        <v>465249423</v>
      </c>
      <c r="FT130" s="30">
        <v>138493</v>
      </c>
      <c r="FU130" s="30">
        <v>153892724</v>
      </c>
      <c r="FV130" s="30">
        <v>86152516</v>
      </c>
      <c r="FW130" s="30">
        <v>76754367</v>
      </c>
      <c r="FX130" s="30">
        <v>9398149</v>
      </c>
      <c r="FY130" s="30">
        <v>0</v>
      </c>
      <c r="FZ130" s="30">
        <v>630896</v>
      </c>
      <c r="GA130" s="30">
        <v>200162394</v>
      </c>
      <c r="GB130" s="30">
        <v>24272400</v>
      </c>
      <c r="GC130" s="30">
        <v>4754037</v>
      </c>
      <c r="GD130" s="30">
        <v>0</v>
      </c>
      <c r="GE130" s="30">
        <v>4754037</v>
      </c>
      <c r="GF130" s="30">
        <v>0</v>
      </c>
      <c r="GG130" s="30">
        <v>0</v>
      </c>
      <c r="GH130" s="30">
        <v>1012862</v>
      </c>
      <c r="GI130" s="30">
        <v>62303035</v>
      </c>
      <c r="GJ130" s="30">
        <v>62303035</v>
      </c>
      <c r="GK130" s="30">
        <v>0</v>
      </c>
      <c r="GL130" s="30">
        <v>130070720</v>
      </c>
      <c r="GM130" s="30">
        <v>9976029</v>
      </c>
      <c r="GN130" s="30">
        <v>1021000</v>
      </c>
      <c r="GO130" s="30">
        <v>0</v>
      </c>
      <c r="GP130" s="30">
        <v>42438</v>
      </c>
      <c r="GQ130" s="30">
        <v>105878659</v>
      </c>
      <c r="GR130" s="30">
        <v>3508</v>
      </c>
      <c r="GS130" s="30">
        <v>0</v>
      </c>
      <c r="GT130" s="30">
        <v>13149086</v>
      </c>
      <c r="GU130" s="30">
        <v>9857984921</v>
      </c>
      <c r="GV130" s="30">
        <v>0</v>
      </c>
      <c r="GW130" s="30">
        <v>0</v>
      </c>
      <c r="GX130" s="30">
        <v>0</v>
      </c>
      <c r="GY130" s="30">
        <v>0</v>
      </c>
      <c r="GZ130" s="30">
        <v>5170437146</v>
      </c>
      <c r="HA130" s="30">
        <v>3007022</v>
      </c>
      <c r="HB130" s="30">
        <v>0</v>
      </c>
      <c r="HC130" s="30">
        <v>0</v>
      </c>
      <c r="HD130" s="30">
        <v>0</v>
      </c>
      <c r="HE130" s="30">
        <v>0</v>
      </c>
      <c r="HF130" s="30">
        <v>2066918847</v>
      </c>
      <c r="HG130" s="30">
        <v>2617621906</v>
      </c>
      <c r="HH130" s="30">
        <f t="shared" si="34"/>
        <v>1504375766</v>
      </c>
      <c r="HI130" s="30">
        <f t="shared" si="35"/>
        <v>-352276260</v>
      </c>
      <c r="HJ130" s="30">
        <v>1504375766</v>
      </c>
      <c r="HK130" s="30">
        <v>-352276260</v>
      </c>
      <c r="HL130" s="30">
        <v>0</v>
      </c>
      <c r="HM130" s="30">
        <v>0</v>
      </c>
      <c r="HN130" s="30">
        <v>0</v>
      </c>
      <c r="HO130" s="30">
        <v>0</v>
      </c>
      <c r="HP130" s="30">
        <v>519260514</v>
      </c>
      <c r="HQ130" s="30">
        <v>3642976</v>
      </c>
      <c r="HR130" s="30">
        <v>4936860</v>
      </c>
      <c r="HS130" s="30">
        <v>18965964</v>
      </c>
      <c r="HT130" s="30">
        <v>491714714</v>
      </c>
      <c r="HU130" s="30">
        <v>0</v>
      </c>
      <c r="HV130" s="30">
        <v>0</v>
      </c>
      <c r="HW130" s="30">
        <v>0</v>
      </c>
      <c r="HX130" s="30">
        <f t="shared" si="36"/>
        <v>1504375766</v>
      </c>
      <c r="HY130" s="30">
        <f t="shared" si="37"/>
        <v>-352276260</v>
      </c>
      <c r="HZ130" s="30">
        <v>99338005624</v>
      </c>
      <c r="IA130" s="30">
        <v>90447330438</v>
      </c>
      <c r="IB130" s="30">
        <v>87073884073</v>
      </c>
      <c r="IC130" s="30">
        <v>0</v>
      </c>
      <c r="ID130" s="30">
        <v>0</v>
      </c>
      <c r="IE130" s="30">
        <v>19521111</v>
      </c>
      <c r="IF130" s="30">
        <v>0</v>
      </c>
      <c r="IG130" s="30">
        <v>70469047104</v>
      </c>
      <c r="IH130" s="30">
        <v>67736138921</v>
      </c>
      <c r="II130" s="30">
        <v>0</v>
      </c>
      <c r="IJ130" s="30">
        <v>2713387072</v>
      </c>
      <c r="IK130" s="30">
        <v>0</v>
      </c>
      <c r="IL130" s="30">
        <v>4304642106</v>
      </c>
      <c r="IM130" s="30">
        <v>1904721560</v>
      </c>
      <c r="IN130" s="30">
        <v>382634854</v>
      </c>
      <c r="IO130" s="30">
        <v>286976141</v>
      </c>
      <c r="IP130" s="30">
        <v>3635031111</v>
      </c>
      <c r="IQ130" s="30">
        <v>0</v>
      </c>
      <c r="IR130" s="30">
        <v>0</v>
      </c>
      <c r="IS130" s="30">
        <v>0</v>
      </c>
      <c r="IT130" s="30">
        <v>0</v>
      </c>
      <c r="IU130" s="30">
        <v>0</v>
      </c>
      <c r="IV130" s="30">
        <v>257970767</v>
      </c>
      <c r="IW130" s="30">
        <v>0</v>
      </c>
      <c r="IX130" s="30">
        <v>0</v>
      </c>
      <c r="IY130" s="30">
        <v>0</v>
      </c>
      <c r="IZ130" s="30">
        <v>0</v>
      </c>
      <c r="JA130" s="30">
        <v>0</v>
      </c>
      <c r="JB130" s="30">
        <v>10137502536</v>
      </c>
      <c r="JC130" s="30">
        <v>0</v>
      </c>
      <c r="JD130" s="30">
        <v>0</v>
      </c>
      <c r="JE130" s="30">
        <v>0</v>
      </c>
      <c r="JF130" s="30">
        <v>0</v>
      </c>
      <c r="JG130" s="30">
        <v>0</v>
      </c>
      <c r="JH130" s="30">
        <v>0</v>
      </c>
      <c r="JI130" s="30">
        <v>0</v>
      </c>
      <c r="JJ130" s="30">
        <v>0</v>
      </c>
      <c r="JK130" s="30">
        <v>0</v>
      </c>
      <c r="JL130" s="30"/>
      <c r="JM130" s="30">
        <v>3373446365</v>
      </c>
      <c r="JN130" s="30">
        <v>0</v>
      </c>
      <c r="JO130" s="30">
        <v>3373446365</v>
      </c>
      <c r="JP130" s="30">
        <v>6583447294</v>
      </c>
      <c r="JQ130" s="30">
        <v>0</v>
      </c>
      <c r="JR130" s="30">
        <v>3600000000</v>
      </c>
      <c r="JS130" s="30">
        <v>0</v>
      </c>
      <c r="JT130" s="30">
        <v>0</v>
      </c>
      <c r="JU130" s="30">
        <v>0</v>
      </c>
      <c r="JV130" s="30">
        <v>0</v>
      </c>
      <c r="JW130" s="30">
        <v>0</v>
      </c>
      <c r="JX130" s="30">
        <v>0</v>
      </c>
      <c r="JY130" s="30">
        <v>0</v>
      </c>
      <c r="JZ130" s="30">
        <v>0</v>
      </c>
      <c r="KA130" s="30">
        <v>0</v>
      </c>
      <c r="KB130" s="30">
        <v>1678136580</v>
      </c>
      <c r="KC130" s="30">
        <v>0</v>
      </c>
      <c r="KD130" s="30">
        <v>0</v>
      </c>
      <c r="KE130" s="30">
        <v>0</v>
      </c>
      <c r="KF130" s="30">
        <v>0</v>
      </c>
      <c r="KG130" s="30">
        <v>0</v>
      </c>
      <c r="KH130" s="30">
        <v>0</v>
      </c>
      <c r="KI130" s="30">
        <v>1305310714</v>
      </c>
      <c r="KJ130" s="30">
        <v>0</v>
      </c>
      <c r="KK130" s="30">
        <v>0</v>
      </c>
      <c r="KL130" s="30">
        <v>0</v>
      </c>
      <c r="KM130" s="30">
        <v>2307227892</v>
      </c>
      <c r="KN130" s="30">
        <v>1270054584</v>
      </c>
      <c r="KO130" s="30">
        <v>31351660</v>
      </c>
      <c r="KP130" s="30">
        <v>2121272</v>
      </c>
      <c r="KQ130" s="30">
        <v>0</v>
      </c>
      <c r="KR130" s="30">
        <v>0</v>
      </c>
      <c r="KS130" s="30">
        <v>1929029</v>
      </c>
      <c r="KT130" s="30">
        <v>3710873</v>
      </c>
      <c r="KU130" s="30">
        <v>0</v>
      </c>
      <c r="KV130" s="30">
        <v>68494251</v>
      </c>
      <c r="KW130" s="30">
        <v>0</v>
      </c>
      <c r="KX130" s="30">
        <v>1160980</v>
      </c>
      <c r="KY130" s="30">
        <v>34199122</v>
      </c>
      <c r="KZ130" s="30">
        <v>6866930</v>
      </c>
      <c r="LA130" s="30">
        <v>11689708</v>
      </c>
      <c r="LB130" s="30">
        <v>3191984</v>
      </c>
      <c r="LC130" s="30">
        <v>6457812</v>
      </c>
      <c r="LD130" s="30">
        <v>361514033</v>
      </c>
      <c r="LE130" s="30">
        <v>279554</v>
      </c>
      <c r="LF130" s="30">
        <v>1501214</v>
      </c>
      <c r="LG130" s="30">
        <v>0</v>
      </c>
      <c r="LH130" s="30">
        <v>6774947</v>
      </c>
      <c r="LI130" s="30">
        <v>24449575</v>
      </c>
      <c r="LJ130" s="30">
        <v>21946</v>
      </c>
      <c r="LK130" s="30">
        <v>435868</v>
      </c>
      <c r="LL130" s="30">
        <v>9610</v>
      </c>
      <c r="LM130" s="30">
        <v>1642724</v>
      </c>
      <c r="LN130" s="30">
        <v>7736664</v>
      </c>
      <c r="LO130" s="30">
        <v>35549305</v>
      </c>
      <c r="LP130" s="30">
        <v>174195</v>
      </c>
      <c r="LQ130" s="30">
        <v>0</v>
      </c>
      <c r="LR130" s="30">
        <v>878194</v>
      </c>
      <c r="LS130" s="30">
        <v>105835041</v>
      </c>
      <c r="LT130" s="30">
        <v>0</v>
      </c>
      <c r="LU130" s="30">
        <v>163076002</v>
      </c>
      <c r="LV130" s="30">
        <v>286356</v>
      </c>
      <c r="LW130" s="30">
        <v>5157623</v>
      </c>
      <c r="LX130" s="30">
        <v>1297232</v>
      </c>
      <c r="LY130" s="30">
        <v>0</v>
      </c>
      <c r="LZ130" s="30">
        <v>23540140</v>
      </c>
      <c r="MA130" s="30">
        <v>0</v>
      </c>
      <c r="MB130" s="30">
        <v>56615331</v>
      </c>
      <c r="MC130" s="30">
        <v>0</v>
      </c>
      <c r="MD130" s="30">
        <v>0</v>
      </c>
      <c r="ME130" s="30">
        <v>49517820</v>
      </c>
      <c r="MF130" s="30">
        <v>0</v>
      </c>
      <c r="MG130" s="30">
        <v>0</v>
      </c>
      <c r="MH130" s="30">
        <v>16208485</v>
      </c>
      <c r="MI130" s="30">
        <v>124957</v>
      </c>
      <c r="MJ130" s="30">
        <v>3372871</v>
      </c>
      <c r="MK130" s="30">
        <v>0</v>
      </c>
      <c r="ML130" s="30">
        <v>0</v>
      </c>
      <c r="MM130" s="30">
        <v>0</v>
      </c>
      <c r="MN130" s="30">
        <v>0</v>
      </c>
      <c r="MO130" s="30">
        <v>0</v>
      </c>
      <c r="MP130" s="30">
        <v>0</v>
      </c>
      <c r="MQ130" s="30">
        <v>180500143</v>
      </c>
      <c r="MR130" s="30">
        <v>0</v>
      </c>
      <c r="MS130" s="30">
        <v>38206087117</v>
      </c>
      <c r="MT130" s="30">
        <v>34952311402</v>
      </c>
      <c r="MU130" s="30">
        <v>34910862190</v>
      </c>
      <c r="MV130" s="30">
        <v>15282998952</v>
      </c>
      <c r="MW130" s="30">
        <v>15282998952</v>
      </c>
      <c r="MX130" s="30">
        <v>0</v>
      </c>
      <c r="MY130" s="30">
        <v>0</v>
      </c>
      <c r="MZ130" s="30">
        <v>12559157826</v>
      </c>
      <c r="NA130" s="30">
        <v>0</v>
      </c>
      <c r="NB130" s="30">
        <v>0</v>
      </c>
      <c r="NC130" s="30">
        <v>0</v>
      </c>
      <c r="ND130" s="30">
        <v>12559157826</v>
      </c>
      <c r="NE130" s="30">
        <v>12559157826</v>
      </c>
      <c r="NF130" s="30">
        <v>0</v>
      </c>
      <c r="NG130" s="30">
        <v>0</v>
      </c>
      <c r="NH130" s="30">
        <v>5703403863</v>
      </c>
      <c r="NI130" s="30">
        <v>1365301549</v>
      </c>
      <c r="NJ130" s="30">
        <v>583298149</v>
      </c>
      <c r="NK130" s="30">
        <v>782003400</v>
      </c>
      <c r="NL130" s="30">
        <v>0</v>
      </c>
      <c r="NM130" s="30">
        <v>41449212</v>
      </c>
      <c r="NN130" s="30">
        <v>0</v>
      </c>
      <c r="NO130" s="30">
        <v>0</v>
      </c>
      <c r="NP130" s="30">
        <v>0</v>
      </c>
      <c r="NQ130" s="30">
        <v>0</v>
      </c>
      <c r="NR130" s="30">
        <v>0</v>
      </c>
      <c r="NS130" s="30">
        <v>0</v>
      </c>
      <c r="NT130" s="30">
        <v>41449212</v>
      </c>
      <c r="NU130" s="30">
        <v>41449212</v>
      </c>
      <c r="NV130" s="30">
        <v>0</v>
      </c>
      <c r="NW130" s="30">
        <v>0</v>
      </c>
      <c r="NX130" s="30">
        <v>0</v>
      </c>
      <c r="NY130" s="30">
        <v>0</v>
      </c>
      <c r="NZ130" s="30">
        <v>0</v>
      </c>
      <c r="OA130" s="30">
        <v>1549249587</v>
      </c>
      <c r="OB130" s="30">
        <v>1547564184</v>
      </c>
      <c r="OC130" s="30">
        <v>0</v>
      </c>
      <c r="OD130" s="30">
        <v>0</v>
      </c>
      <c r="OE130" s="30">
        <v>0</v>
      </c>
      <c r="OF130" s="30">
        <v>1547564184</v>
      </c>
      <c r="OG130" s="30">
        <v>0</v>
      </c>
      <c r="OH130" s="30">
        <v>1547564184</v>
      </c>
      <c r="OI130" s="30">
        <v>0</v>
      </c>
      <c r="OJ130" s="30">
        <v>1685403</v>
      </c>
      <c r="OK130" s="30">
        <v>0</v>
      </c>
      <c r="OL130" s="30">
        <v>0</v>
      </c>
      <c r="OM130" s="30">
        <v>0</v>
      </c>
      <c r="ON130" s="30">
        <v>0</v>
      </c>
      <c r="OO130" s="30">
        <v>1685403</v>
      </c>
      <c r="OP130" s="30">
        <v>1685403</v>
      </c>
      <c r="OQ130" s="30">
        <v>0</v>
      </c>
      <c r="OR130" s="30">
        <v>0</v>
      </c>
      <c r="OS130" s="30">
        <v>1466418472</v>
      </c>
      <c r="OT130" s="30">
        <v>1422034470</v>
      </c>
      <c r="OU130" s="30">
        <v>1422034470</v>
      </c>
      <c r="OV130" s="30">
        <v>0</v>
      </c>
      <c r="OW130" s="30">
        <v>1422034470</v>
      </c>
      <c r="OX130" s="30">
        <v>0</v>
      </c>
      <c r="OY130" s="30">
        <v>0</v>
      </c>
      <c r="OZ130" s="30">
        <v>44384002</v>
      </c>
      <c r="PA130" s="30">
        <v>9091762</v>
      </c>
      <c r="PB130" s="30">
        <v>0</v>
      </c>
      <c r="PC130" s="30">
        <v>0</v>
      </c>
      <c r="PD130" s="30">
        <v>0</v>
      </c>
      <c r="PE130" s="30">
        <v>0</v>
      </c>
      <c r="PF130" s="30">
        <v>0</v>
      </c>
      <c r="PG130" s="30">
        <v>0</v>
      </c>
      <c r="PH130" s="30">
        <v>0</v>
      </c>
      <c r="PI130" s="30">
        <v>0</v>
      </c>
      <c r="PJ130" s="30">
        <v>0</v>
      </c>
      <c r="PK130" s="30">
        <v>0</v>
      </c>
      <c r="PL130" s="30">
        <v>0</v>
      </c>
      <c r="PM130" s="30">
        <v>35292240</v>
      </c>
      <c r="PN130" s="30">
        <v>35292240</v>
      </c>
      <c r="PO130" s="30">
        <v>0</v>
      </c>
      <c r="PP130" s="30">
        <v>0</v>
      </c>
      <c r="PQ130" s="30">
        <v>0</v>
      </c>
      <c r="PR130" s="30">
        <v>0</v>
      </c>
      <c r="PS130" s="30">
        <v>0</v>
      </c>
      <c r="PT130" s="30">
        <f t="shared" si="41"/>
        <v>238107656</v>
      </c>
      <c r="PU130" s="30">
        <v>238107656</v>
      </c>
      <c r="PV130" s="30">
        <v>0</v>
      </c>
      <c r="PW130" s="30">
        <v>0</v>
      </c>
      <c r="PX130" s="30">
        <v>0</v>
      </c>
      <c r="PY130" s="30">
        <v>0</v>
      </c>
      <c r="PZ130" s="30">
        <v>0</v>
      </c>
      <c r="QA130" s="30">
        <v>0</v>
      </c>
      <c r="QB130" s="30">
        <v>0</v>
      </c>
      <c r="QC130" s="30">
        <v>100864553</v>
      </c>
      <c r="QD130" s="30">
        <v>0</v>
      </c>
      <c r="QE130" s="30">
        <v>0</v>
      </c>
      <c r="QF130" s="30">
        <v>0</v>
      </c>
      <c r="QG130" s="30">
        <v>0</v>
      </c>
      <c r="QH130" s="30">
        <v>0</v>
      </c>
      <c r="QI130" s="30">
        <v>0</v>
      </c>
      <c r="QJ130" s="30">
        <v>0</v>
      </c>
      <c r="QK130" s="30">
        <v>85652017</v>
      </c>
      <c r="QL130" s="30">
        <v>85874025</v>
      </c>
      <c r="QM130" s="30">
        <v>0</v>
      </c>
      <c r="QN130" s="30">
        <v>0</v>
      </c>
      <c r="QO130" s="30">
        <v>61977439977</v>
      </c>
      <c r="QP130" s="30">
        <v>2927907206</v>
      </c>
      <c r="QQ130" s="30">
        <v>204999377</v>
      </c>
      <c r="QR130" s="30">
        <v>15871438</v>
      </c>
      <c r="QS130" s="30">
        <v>189127939</v>
      </c>
      <c r="QT130" s="30">
        <v>0</v>
      </c>
      <c r="QU130" s="30">
        <v>0</v>
      </c>
      <c r="QV130" s="30">
        <v>0</v>
      </c>
      <c r="QW130" s="30">
        <v>1223258124</v>
      </c>
      <c r="QX130" s="30">
        <v>1223258124</v>
      </c>
      <c r="QY130" s="30">
        <v>0</v>
      </c>
      <c r="QZ130" s="30">
        <v>1499649705</v>
      </c>
      <c r="RA130" s="30">
        <v>0</v>
      </c>
      <c r="RB130" s="30">
        <v>0</v>
      </c>
      <c r="RC130" s="30">
        <v>0</v>
      </c>
      <c r="RD130" s="30">
        <v>0</v>
      </c>
      <c r="RE130" s="30">
        <v>0</v>
      </c>
      <c r="RF130" s="30">
        <v>0</v>
      </c>
      <c r="RG130" s="30">
        <v>0</v>
      </c>
      <c r="RH130" s="30">
        <v>0</v>
      </c>
      <c r="RI130" s="30">
        <v>59049532771</v>
      </c>
      <c r="RJ130" s="30">
        <v>13821982647</v>
      </c>
      <c r="RK130" s="30">
        <v>13821982647</v>
      </c>
      <c r="RL130" s="30">
        <v>7304717753</v>
      </c>
      <c r="RM130" s="30">
        <v>266334322</v>
      </c>
      <c r="RN130" s="30">
        <v>155447411</v>
      </c>
      <c r="RO130" s="30">
        <v>3195007</v>
      </c>
      <c r="RP130" s="30">
        <v>0</v>
      </c>
      <c r="RQ130" s="30">
        <v>0</v>
      </c>
      <c r="RR130" s="30">
        <v>0</v>
      </c>
      <c r="RS130" s="30">
        <v>0</v>
      </c>
      <c r="RT130" s="30">
        <v>0</v>
      </c>
      <c r="RU130" s="30">
        <v>0</v>
      </c>
      <c r="RV130" s="30">
        <v>2124489</v>
      </c>
      <c r="RW130" s="30">
        <v>489617</v>
      </c>
      <c r="RX130" s="30">
        <v>0</v>
      </c>
      <c r="RY130" s="30">
        <v>0</v>
      </c>
      <c r="RZ130" s="30">
        <v>0</v>
      </c>
      <c r="SA130" s="30">
        <v>0</v>
      </c>
      <c r="SB130" s="30">
        <v>0</v>
      </c>
      <c r="SC130" s="30">
        <v>0</v>
      </c>
      <c r="SD130" s="30">
        <v>0</v>
      </c>
      <c r="SE130" s="30">
        <v>0</v>
      </c>
      <c r="SF130" s="30">
        <v>0</v>
      </c>
      <c r="SG130" s="30">
        <v>0</v>
      </c>
      <c r="SH130" s="30">
        <v>39546257</v>
      </c>
      <c r="SI130" s="30">
        <v>24613863</v>
      </c>
      <c r="SJ130" s="30">
        <v>0</v>
      </c>
      <c r="SK130" s="30">
        <v>882910331</v>
      </c>
      <c r="SL130" s="30">
        <v>882910331</v>
      </c>
      <c r="SM130" s="30">
        <v>0</v>
      </c>
      <c r="SN130" s="30">
        <v>335180789</v>
      </c>
      <c r="SO130" s="30">
        <v>0</v>
      </c>
      <c r="SP130" s="30">
        <v>1040807</v>
      </c>
      <c r="SQ130" s="30">
        <v>230787</v>
      </c>
      <c r="SR130" s="30">
        <v>178466784</v>
      </c>
      <c r="SS130" s="30">
        <v>71234237</v>
      </c>
      <c r="ST130" s="30">
        <v>0</v>
      </c>
      <c r="SU130" s="30">
        <v>0</v>
      </c>
      <c r="SV130" s="30">
        <v>0</v>
      </c>
      <c r="SW130" s="30">
        <v>957252</v>
      </c>
      <c r="SX130" s="30">
        <v>0</v>
      </c>
      <c r="SY130" s="30">
        <v>0</v>
      </c>
      <c r="SZ130" s="30">
        <v>0</v>
      </c>
      <c r="TA130" s="30">
        <v>4547671665</v>
      </c>
      <c r="TB130" s="30">
        <v>0</v>
      </c>
      <c r="TC130" s="30">
        <v>0</v>
      </c>
      <c r="TD130" s="30">
        <v>0</v>
      </c>
      <c r="TE130" s="30">
        <v>0</v>
      </c>
      <c r="TF130" s="30">
        <v>0</v>
      </c>
      <c r="TG130" s="30">
        <v>0</v>
      </c>
      <c r="TH130" s="30">
        <v>0</v>
      </c>
      <c r="TI130" s="30">
        <f t="shared" si="46"/>
        <v>424976740</v>
      </c>
      <c r="TJ130" s="30">
        <f t="shared" si="47"/>
        <v>45051775536</v>
      </c>
      <c r="TK130" s="30">
        <v>45051775536</v>
      </c>
      <c r="TL130" s="30">
        <v>0</v>
      </c>
      <c r="TM130" s="30">
        <v>0</v>
      </c>
      <c r="TN130" s="30">
        <v>0</v>
      </c>
      <c r="TO130" s="30">
        <v>0</v>
      </c>
      <c r="TP130" s="30">
        <v>0</v>
      </c>
      <c r="TQ130" s="30">
        <v>0</v>
      </c>
      <c r="TR130" s="30">
        <v>0</v>
      </c>
      <c r="TS130" s="30">
        <v>45051775536</v>
      </c>
      <c r="TT130" s="30">
        <v>0</v>
      </c>
      <c r="TU130" s="30">
        <v>175774588</v>
      </c>
      <c r="TV130" s="30">
        <v>0</v>
      </c>
      <c r="TW130" s="30">
        <v>52545294</v>
      </c>
      <c r="TX130" s="30">
        <v>0</v>
      </c>
      <c r="TY130" s="30">
        <v>123229294</v>
      </c>
      <c r="TZ130" s="30">
        <v>0</v>
      </c>
      <c r="UA130" s="30">
        <v>0</v>
      </c>
      <c r="UB130" s="30">
        <v>0</v>
      </c>
      <c r="UC130" s="30">
        <v>0</v>
      </c>
      <c r="UD130" s="30">
        <v>0</v>
      </c>
      <c r="UE130" s="30">
        <v>0</v>
      </c>
      <c r="UF130" s="30">
        <v>0</v>
      </c>
      <c r="UG130" s="30">
        <v>406404038570</v>
      </c>
      <c r="UH130" s="1">
        <v>3172836301160</v>
      </c>
      <c r="UI130" s="1">
        <f>UH130-SUM($UG$124:UG130)</f>
        <v>0</v>
      </c>
    </row>
    <row r="131" spans="2:555">
      <c r="B131" s="58">
        <v>42217</v>
      </c>
      <c r="C131" s="30">
        <v>198671262352</v>
      </c>
      <c r="D131" s="30">
        <v>86037175131</v>
      </c>
      <c r="E131" s="30">
        <v>69140984958</v>
      </c>
      <c r="F131" s="30">
        <v>5383248</v>
      </c>
      <c r="G131" s="30">
        <v>1226160</v>
      </c>
      <c r="H131" s="30">
        <v>23651836815</v>
      </c>
      <c r="I131" s="30">
        <v>20475395130.419556</v>
      </c>
      <c r="J131" s="30">
        <v>2939923316.3003998</v>
      </c>
      <c r="K131" s="30">
        <v>236518368.28000021</v>
      </c>
      <c r="L131" s="30">
        <v>5075700949</v>
      </c>
      <c r="M131" s="30">
        <v>33724399044</v>
      </c>
      <c r="N131" s="30">
        <v>33387155053.820007</v>
      </c>
      <c r="O131" s="30">
        <v>337243990.17999983</v>
      </c>
      <c r="P131" s="30">
        <v>954423479</v>
      </c>
      <c r="Q131" s="30">
        <v>3286374466</v>
      </c>
      <c r="R131" s="30">
        <v>2441640797</v>
      </c>
      <c r="S131" s="30">
        <v>16896190173</v>
      </c>
      <c r="T131" s="30">
        <v>3929903000</v>
      </c>
      <c r="U131" s="30">
        <v>4623415000</v>
      </c>
      <c r="V131" s="30">
        <v>8553318000</v>
      </c>
      <c r="W131" s="30">
        <v>230331252</v>
      </c>
      <c r="X131" s="30">
        <v>2417460462</v>
      </c>
      <c r="Y131" s="30">
        <v>162284800</v>
      </c>
      <c r="Z131" s="30">
        <v>16228480</v>
      </c>
      <c r="AA131" s="30">
        <v>146056320</v>
      </c>
      <c r="AB131" s="30">
        <v>130365240</v>
      </c>
      <c r="AC131" s="30">
        <v>4211020</v>
      </c>
      <c r="AD131" s="30">
        <v>4020800622</v>
      </c>
      <c r="AE131" s="30">
        <v>1350216404</v>
      </c>
      <c r="AF131" s="30">
        <v>948610099</v>
      </c>
      <c r="AG131" s="30">
        <v>401606305</v>
      </c>
      <c r="AH131" s="30">
        <v>27202373</v>
      </c>
      <c r="AI131" s="30">
        <v>112634087221</v>
      </c>
      <c r="AJ131" s="30">
        <v>699648383</v>
      </c>
      <c r="AK131" s="30">
        <v>228676074</v>
      </c>
      <c r="AL131" s="30">
        <v>1003000</v>
      </c>
      <c r="AM131" s="30">
        <v>469646000</v>
      </c>
      <c r="AN131" s="30">
        <v>323309</v>
      </c>
      <c r="AO131" s="30">
        <v>1122826211</v>
      </c>
      <c r="AP131" s="30">
        <v>1075406570</v>
      </c>
      <c r="AQ131" s="30">
        <v>92158</v>
      </c>
      <c r="AR131" s="30">
        <v>32477416</v>
      </c>
      <c r="AS131" s="30">
        <v>105930</v>
      </c>
      <c r="AT131" s="30">
        <v>14744137</v>
      </c>
      <c r="AU131" s="30">
        <v>0</v>
      </c>
      <c r="AV131" s="30">
        <v>0</v>
      </c>
      <c r="AW131" s="30">
        <v>0</v>
      </c>
      <c r="AX131" s="30">
        <v>0</v>
      </c>
      <c r="AY131" s="30">
        <v>0</v>
      </c>
      <c r="AZ131" s="30">
        <v>0</v>
      </c>
      <c r="BA131" s="30">
        <v>0</v>
      </c>
      <c r="BB131" s="30">
        <v>0</v>
      </c>
      <c r="BC131" s="30">
        <v>0</v>
      </c>
      <c r="BD131" s="30">
        <v>5491052038</v>
      </c>
      <c r="BE131" s="30">
        <v>899582</v>
      </c>
      <c r="BF131" s="30">
        <v>3333773707</v>
      </c>
      <c r="BG131" s="30">
        <v>913877345</v>
      </c>
      <c r="BH131" s="30">
        <v>260442</v>
      </c>
      <c r="BI131" s="30">
        <v>156891</v>
      </c>
      <c r="BJ131" s="30">
        <v>0</v>
      </c>
      <c r="BK131" s="30">
        <v>68099222</v>
      </c>
      <c r="BL131" s="30">
        <v>6320711</v>
      </c>
      <c r="BM131" s="30">
        <v>0</v>
      </c>
      <c r="BN131" s="30">
        <v>13846789</v>
      </c>
      <c r="BO131" s="30">
        <v>2108959</v>
      </c>
      <c r="BP131" s="30">
        <v>0</v>
      </c>
      <c r="BQ131" s="30">
        <v>30</v>
      </c>
      <c r="BR131" s="30">
        <v>105790811</v>
      </c>
      <c r="BS131" s="30">
        <v>1045917549</v>
      </c>
      <c r="BT131" s="30">
        <v>175441593</v>
      </c>
      <c r="BU131" s="30">
        <v>1308339</v>
      </c>
      <c r="BV131" s="30">
        <v>0</v>
      </c>
      <c r="BW131" s="30">
        <v>533672</v>
      </c>
      <c r="BX131" s="30">
        <v>0</v>
      </c>
      <c r="BY131" s="30">
        <v>173599582</v>
      </c>
      <c r="BZ131" s="30">
        <v>0</v>
      </c>
      <c r="CA131" s="30">
        <v>0</v>
      </c>
      <c r="CB131" s="30">
        <v>0</v>
      </c>
      <c r="CC131" s="30">
        <v>8588915258</v>
      </c>
      <c r="CD131" s="30">
        <v>0</v>
      </c>
      <c r="CE131" s="30">
        <v>5850277207</v>
      </c>
      <c r="CF131" s="30">
        <v>345434776</v>
      </c>
      <c r="CG131" s="30">
        <v>2758113640</v>
      </c>
      <c r="CH131" s="30">
        <v>190343914</v>
      </c>
      <c r="CI131" s="30">
        <v>24104080</v>
      </c>
      <c r="CJ131" s="30">
        <v>1031659</v>
      </c>
      <c r="CK131" s="30">
        <v>10367623</v>
      </c>
      <c r="CL131" s="30">
        <v>3793180</v>
      </c>
      <c r="CM131" s="30">
        <v>1148488</v>
      </c>
      <c r="CN131" s="30">
        <v>691473</v>
      </c>
      <c r="CO131" s="30">
        <v>29091</v>
      </c>
      <c r="CP131" s="30">
        <v>7042566</v>
      </c>
      <c r="CQ131" s="30">
        <v>0</v>
      </c>
      <c r="CR131" s="30">
        <v>0</v>
      </c>
      <c r="CS131" s="30">
        <v>2511761119</v>
      </c>
      <c r="CT131" s="30">
        <v>892933323</v>
      </c>
      <c r="CU131" s="30">
        <v>0</v>
      </c>
      <c r="CV131" s="30">
        <v>45629415</v>
      </c>
      <c r="CW131" s="30">
        <v>10306484</v>
      </c>
      <c r="CX131" s="30">
        <v>290468</v>
      </c>
      <c r="CY131" s="30">
        <v>0</v>
      </c>
      <c r="CZ131" s="30">
        <v>1534954880</v>
      </c>
      <c r="DA131" s="30">
        <v>1376284465</v>
      </c>
      <c r="DB131" s="30">
        <v>130239573</v>
      </c>
      <c r="DC131" s="30">
        <v>0</v>
      </c>
      <c r="DD131" s="30">
        <v>28430842</v>
      </c>
      <c r="DE131" s="30">
        <v>0</v>
      </c>
      <c r="DF131" s="30">
        <v>16588648</v>
      </c>
      <c r="DG131" s="30">
        <v>11057901</v>
      </c>
      <c r="DH131" s="30">
        <v>18033598</v>
      </c>
      <c r="DI131" s="30">
        <v>303397</v>
      </c>
      <c r="DJ131" s="30">
        <v>0</v>
      </c>
      <c r="DK131" s="30">
        <v>303397</v>
      </c>
      <c r="DL131" s="30">
        <v>0</v>
      </c>
      <c r="DM131" s="30">
        <v>263224322</v>
      </c>
      <c r="DN131" s="30">
        <v>35569042</v>
      </c>
      <c r="DO131" s="30">
        <v>2730292</v>
      </c>
      <c r="DP131" s="30">
        <v>208238</v>
      </c>
      <c r="DQ131" s="30">
        <v>2522054</v>
      </c>
      <c r="DR131" s="30">
        <v>215454841</v>
      </c>
      <c r="DS131" s="30">
        <v>21580416</v>
      </c>
      <c r="DT131" s="30">
        <v>20213615</v>
      </c>
      <c r="DU131" s="30">
        <v>1366801</v>
      </c>
      <c r="DV131" s="30">
        <v>0</v>
      </c>
      <c r="DW131" s="30">
        <v>15046300</v>
      </c>
      <c r="DX131" s="30">
        <v>8990800</v>
      </c>
      <c r="DY131" s="30">
        <v>0</v>
      </c>
      <c r="DZ131" s="30">
        <v>0</v>
      </c>
      <c r="EA131" s="30">
        <v>6055500</v>
      </c>
      <c r="EB131" s="30">
        <v>0</v>
      </c>
      <c r="EC131" s="30">
        <v>4883816</v>
      </c>
      <c r="ED131" s="30">
        <v>99141</v>
      </c>
      <c r="EE131" s="30">
        <v>4777900</v>
      </c>
      <c r="EF131" s="30">
        <v>6775</v>
      </c>
      <c r="EG131" s="30">
        <v>43050786</v>
      </c>
      <c r="EH131" s="30">
        <v>42708300</v>
      </c>
      <c r="EI131" s="30">
        <v>342486</v>
      </c>
      <c r="EJ131" s="30">
        <v>0</v>
      </c>
      <c r="EK131" s="30">
        <v>57826125</v>
      </c>
      <c r="EL131" s="30">
        <v>54077</v>
      </c>
      <c r="EM131" s="30">
        <v>1009434</v>
      </c>
      <c r="EN131" s="30">
        <v>33491565</v>
      </c>
      <c r="EO131" s="30">
        <v>1045484</v>
      </c>
      <c r="EP131" s="30">
        <v>162230</v>
      </c>
      <c r="EQ131" s="30">
        <v>0</v>
      </c>
      <c r="ER131" s="30">
        <v>72102</v>
      </c>
      <c r="ES131" s="30">
        <v>486691</v>
      </c>
      <c r="ET131" s="30">
        <v>324461</v>
      </c>
      <c r="EU131" s="30">
        <v>2397405</v>
      </c>
      <c r="EV131" s="30">
        <v>958239</v>
      </c>
      <c r="EW131" s="30">
        <v>34032332</v>
      </c>
      <c r="EX131" s="30">
        <v>0</v>
      </c>
      <c r="EY131" s="30">
        <v>432614</v>
      </c>
      <c r="EZ131" s="30">
        <v>29273574</v>
      </c>
      <c r="FA131" s="30">
        <v>4326144</v>
      </c>
      <c r="FB131" s="30">
        <v>0</v>
      </c>
      <c r="FC131" s="30">
        <v>78862</v>
      </c>
      <c r="FD131" s="30">
        <v>0</v>
      </c>
      <c r="FE131" s="30">
        <v>0</v>
      </c>
      <c r="FF131" s="30">
        <v>0</v>
      </c>
      <c r="FG131" s="30">
        <v>9470147</v>
      </c>
      <c r="FH131" s="30">
        <v>684972</v>
      </c>
      <c r="FI131" s="30">
        <v>0</v>
      </c>
      <c r="FJ131" s="30">
        <v>7020238</v>
      </c>
      <c r="FK131" s="30">
        <v>1300044</v>
      </c>
      <c r="FL131" s="30">
        <v>0</v>
      </c>
      <c r="FM131" s="30">
        <v>0</v>
      </c>
      <c r="FN131" s="30">
        <v>0</v>
      </c>
      <c r="FO131" s="30">
        <v>5720194</v>
      </c>
      <c r="FP131" s="30">
        <v>1764937</v>
      </c>
      <c r="FQ131" s="30">
        <v>0</v>
      </c>
      <c r="FR131" s="30">
        <v>235129979</v>
      </c>
      <c r="FS131" s="30">
        <v>407367873</v>
      </c>
      <c r="FT131" s="30">
        <v>92329</v>
      </c>
      <c r="FU131" s="30">
        <v>173943570</v>
      </c>
      <c r="FV131" s="30">
        <v>27772629</v>
      </c>
      <c r="FW131" s="30">
        <v>25258582</v>
      </c>
      <c r="FX131" s="30">
        <v>2514047</v>
      </c>
      <c r="FY131" s="30">
        <v>0</v>
      </c>
      <c r="FZ131" s="30">
        <v>630897</v>
      </c>
      <c r="GA131" s="30">
        <v>199988048</v>
      </c>
      <c r="GB131" s="30">
        <v>4940400</v>
      </c>
      <c r="GC131" s="30">
        <v>4469593</v>
      </c>
      <c r="GD131" s="30">
        <v>0</v>
      </c>
      <c r="GE131" s="30">
        <v>4469593</v>
      </c>
      <c r="GF131" s="30">
        <v>0</v>
      </c>
      <c r="GG131" s="30">
        <v>0</v>
      </c>
      <c r="GH131" s="30">
        <v>843500</v>
      </c>
      <c r="GI131" s="30">
        <v>48198941</v>
      </c>
      <c r="GJ131" s="30">
        <v>48198941</v>
      </c>
      <c r="GK131" s="30">
        <v>0</v>
      </c>
      <c r="GL131" s="30">
        <v>-225749928</v>
      </c>
      <c r="GM131" s="30">
        <v>8336979</v>
      </c>
      <c r="GN131" s="30">
        <v>543000</v>
      </c>
      <c r="GO131" s="30">
        <v>0</v>
      </c>
      <c r="GP131" s="30">
        <v>19285</v>
      </c>
      <c r="GQ131" s="30">
        <v>-247240697</v>
      </c>
      <c r="GR131" s="30">
        <v>10524</v>
      </c>
      <c r="GS131" s="30">
        <v>0</v>
      </c>
      <c r="GT131" s="30">
        <v>12580981</v>
      </c>
      <c r="GU131" s="30">
        <v>17770193084</v>
      </c>
      <c r="GV131" s="30">
        <v>0</v>
      </c>
      <c r="GW131" s="30">
        <v>0</v>
      </c>
      <c r="GX131" s="30">
        <v>0</v>
      </c>
      <c r="GY131" s="30">
        <v>0</v>
      </c>
      <c r="GZ131" s="30">
        <v>6009834270</v>
      </c>
      <c r="HA131" s="30">
        <v>616000</v>
      </c>
      <c r="HB131" s="30">
        <v>0</v>
      </c>
      <c r="HC131" s="30">
        <v>0</v>
      </c>
      <c r="HD131" s="30">
        <v>6967110848</v>
      </c>
      <c r="HE131" s="30">
        <v>0</v>
      </c>
      <c r="HF131" s="30">
        <v>2109977607</v>
      </c>
      <c r="HG131" s="30">
        <v>2682654359</v>
      </c>
      <c r="HH131" s="30">
        <f t="shared" si="34"/>
        <v>5180971721</v>
      </c>
      <c r="HI131" s="30">
        <f t="shared" si="35"/>
        <v>792704497</v>
      </c>
      <c r="HJ131" s="30">
        <v>5180971721</v>
      </c>
      <c r="HK131" s="30">
        <v>792704497</v>
      </c>
      <c r="HL131" s="30">
        <v>0</v>
      </c>
      <c r="HM131" s="30">
        <v>0</v>
      </c>
      <c r="HN131" s="30">
        <v>0</v>
      </c>
      <c r="HO131" s="30">
        <v>0</v>
      </c>
      <c r="HP131" s="30">
        <v>2486080</v>
      </c>
      <c r="HQ131" s="30">
        <v>444863</v>
      </c>
      <c r="HR131" s="30">
        <v>0</v>
      </c>
      <c r="HS131" s="30">
        <v>2041217</v>
      </c>
      <c r="HT131" s="30">
        <v>0</v>
      </c>
      <c r="HU131" s="30">
        <v>0</v>
      </c>
      <c r="HV131" s="30">
        <v>0</v>
      </c>
      <c r="HW131" s="30">
        <v>0</v>
      </c>
      <c r="HX131" s="30">
        <f t="shared" si="36"/>
        <v>5180971721</v>
      </c>
      <c r="HY131" s="30">
        <f t="shared" si="37"/>
        <v>792704497</v>
      </c>
      <c r="HZ131" s="30">
        <v>72116559984</v>
      </c>
      <c r="IA131" s="30">
        <v>64861815191</v>
      </c>
      <c r="IB131" s="30">
        <v>62898987893</v>
      </c>
      <c r="IC131" s="30">
        <v>0</v>
      </c>
      <c r="ID131" s="30">
        <v>0</v>
      </c>
      <c r="IE131" s="30">
        <v>205479489</v>
      </c>
      <c r="IF131" s="30">
        <v>0</v>
      </c>
      <c r="IG131" s="30">
        <v>47001109143</v>
      </c>
      <c r="IH131" s="30">
        <v>45438936118</v>
      </c>
      <c r="II131" s="30">
        <v>0</v>
      </c>
      <c r="IJ131" s="30">
        <v>1356693536</v>
      </c>
      <c r="IK131" s="30">
        <v>0</v>
      </c>
      <c r="IL131" s="30">
        <v>4304642106</v>
      </c>
      <c r="IM131" s="30">
        <v>1904721560</v>
      </c>
      <c r="IN131" s="30">
        <v>382634854</v>
      </c>
      <c r="IO131" s="30">
        <v>286976141</v>
      </c>
      <c r="IP131" s="30">
        <v>3635031111</v>
      </c>
      <c r="IQ131" s="30">
        <v>0</v>
      </c>
      <c r="IR131" s="30">
        <v>0</v>
      </c>
      <c r="IS131" s="30">
        <v>0</v>
      </c>
      <c r="IT131" s="30">
        <v>0</v>
      </c>
      <c r="IU131" s="30">
        <v>0</v>
      </c>
      <c r="IV131" s="30">
        <v>257970767</v>
      </c>
      <c r="IW131" s="30">
        <v>0</v>
      </c>
      <c r="IX131" s="30">
        <v>927798300</v>
      </c>
      <c r="IY131" s="30">
        <v>0</v>
      </c>
      <c r="IZ131" s="30">
        <v>0</v>
      </c>
      <c r="JA131" s="30">
        <v>0</v>
      </c>
      <c r="JB131" s="30">
        <v>8416643352</v>
      </c>
      <c r="JC131" s="30">
        <v>0</v>
      </c>
      <c r="JD131" s="30">
        <v>0</v>
      </c>
      <c r="JE131" s="30">
        <v>0</v>
      </c>
      <c r="JF131" s="30">
        <v>0</v>
      </c>
      <c r="JG131" s="30">
        <v>0</v>
      </c>
      <c r="JH131" s="30">
        <v>0</v>
      </c>
      <c r="JI131" s="30">
        <v>0</v>
      </c>
      <c r="JJ131" s="30">
        <v>86102665</v>
      </c>
      <c r="JK131" s="30">
        <v>86102665</v>
      </c>
      <c r="JL131" s="30"/>
      <c r="JM131" s="30">
        <v>1962827298</v>
      </c>
      <c r="JN131" s="30">
        <v>0</v>
      </c>
      <c r="JO131" s="30">
        <v>1962827298</v>
      </c>
      <c r="JP131" s="30">
        <v>4981716023</v>
      </c>
      <c r="JQ131" s="30">
        <v>31716023</v>
      </c>
      <c r="JR131" s="30">
        <v>4950000000</v>
      </c>
      <c r="JS131" s="30">
        <v>0</v>
      </c>
      <c r="JT131" s="30">
        <v>0</v>
      </c>
      <c r="JU131" s="30">
        <v>0</v>
      </c>
      <c r="JV131" s="30">
        <v>0</v>
      </c>
      <c r="JW131" s="30">
        <v>0</v>
      </c>
      <c r="JX131" s="30">
        <v>0</v>
      </c>
      <c r="JY131" s="30">
        <v>0</v>
      </c>
      <c r="JZ131" s="30">
        <v>0</v>
      </c>
      <c r="KA131" s="30">
        <v>0</v>
      </c>
      <c r="KB131" s="30">
        <v>0</v>
      </c>
      <c r="KC131" s="30">
        <v>0</v>
      </c>
      <c r="KD131" s="30">
        <v>0</v>
      </c>
      <c r="KE131" s="30">
        <v>0</v>
      </c>
      <c r="KF131" s="30">
        <v>0</v>
      </c>
      <c r="KG131" s="30">
        <v>0</v>
      </c>
      <c r="KH131" s="30">
        <v>0</v>
      </c>
      <c r="KI131" s="30">
        <v>0</v>
      </c>
      <c r="KJ131" s="30">
        <v>0</v>
      </c>
      <c r="KK131" s="30">
        <v>0</v>
      </c>
      <c r="KL131" s="30">
        <v>0</v>
      </c>
      <c r="KM131" s="30">
        <v>2273028770</v>
      </c>
      <c r="KN131" s="30">
        <v>1270054584</v>
      </c>
      <c r="KO131" s="30">
        <v>31351660</v>
      </c>
      <c r="KP131" s="30">
        <v>2121272</v>
      </c>
      <c r="KQ131" s="30">
        <v>0</v>
      </c>
      <c r="KR131" s="30">
        <v>0</v>
      </c>
      <c r="KS131" s="30">
        <v>1929029</v>
      </c>
      <c r="KT131" s="30">
        <v>3710873</v>
      </c>
      <c r="KU131" s="30">
        <v>0</v>
      </c>
      <c r="KV131" s="30">
        <v>68494251</v>
      </c>
      <c r="KW131" s="30">
        <v>0</v>
      </c>
      <c r="KX131" s="30">
        <v>1160980</v>
      </c>
      <c r="KY131" s="30">
        <v>0</v>
      </c>
      <c r="KZ131" s="30">
        <v>6866930</v>
      </c>
      <c r="LA131" s="30">
        <v>11689708</v>
      </c>
      <c r="LB131" s="30">
        <v>3191984</v>
      </c>
      <c r="LC131" s="30">
        <v>6457812</v>
      </c>
      <c r="LD131" s="30">
        <v>361514033</v>
      </c>
      <c r="LE131" s="30">
        <v>279554</v>
      </c>
      <c r="LF131" s="30">
        <v>1501214</v>
      </c>
      <c r="LG131" s="30">
        <v>0</v>
      </c>
      <c r="LH131" s="30">
        <v>6774947</v>
      </c>
      <c r="LI131" s="30">
        <v>24449575</v>
      </c>
      <c r="LJ131" s="30">
        <v>21946</v>
      </c>
      <c r="LK131" s="30">
        <v>435868</v>
      </c>
      <c r="LL131" s="30">
        <v>9610</v>
      </c>
      <c r="LM131" s="30">
        <v>1642724</v>
      </c>
      <c r="LN131" s="30">
        <v>7736664</v>
      </c>
      <c r="LO131" s="30">
        <v>35549305</v>
      </c>
      <c r="LP131" s="30">
        <v>174195</v>
      </c>
      <c r="LQ131" s="30">
        <v>0</v>
      </c>
      <c r="LR131" s="30">
        <v>878194</v>
      </c>
      <c r="LS131" s="30">
        <v>105835041</v>
      </c>
      <c r="LT131" s="30">
        <v>0</v>
      </c>
      <c r="LU131" s="30">
        <v>163076002</v>
      </c>
      <c r="LV131" s="30">
        <v>286356</v>
      </c>
      <c r="LW131" s="30">
        <v>5157623</v>
      </c>
      <c r="LX131" s="30">
        <v>1297232</v>
      </c>
      <c r="LY131" s="30">
        <v>0</v>
      </c>
      <c r="LZ131" s="30">
        <v>23540140</v>
      </c>
      <c r="MA131" s="30">
        <v>0</v>
      </c>
      <c r="MB131" s="30">
        <v>56615331</v>
      </c>
      <c r="MC131" s="30">
        <v>0</v>
      </c>
      <c r="MD131" s="30">
        <v>0</v>
      </c>
      <c r="ME131" s="30">
        <v>49517820</v>
      </c>
      <c r="MF131" s="30">
        <v>0</v>
      </c>
      <c r="MG131" s="30">
        <v>0</v>
      </c>
      <c r="MH131" s="30">
        <v>16208485</v>
      </c>
      <c r="MI131" s="30">
        <v>124957</v>
      </c>
      <c r="MJ131" s="30">
        <v>3372871</v>
      </c>
      <c r="MK131" s="30">
        <v>0</v>
      </c>
      <c r="ML131" s="30">
        <v>0</v>
      </c>
      <c r="MM131" s="30">
        <v>0</v>
      </c>
      <c r="MN131" s="30">
        <v>0</v>
      </c>
      <c r="MO131" s="30">
        <v>0</v>
      </c>
      <c r="MP131" s="30">
        <v>0</v>
      </c>
      <c r="MQ131" s="30">
        <v>320515765</v>
      </c>
      <c r="MR131" s="30">
        <v>0</v>
      </c>
      <c r="MS131" s="30">
        <v>7022868816</v>
      </c>
      <c r="MT131" s="30">
        <v>286075552</v>
      </c>
      <c r="MU131" s="30">
        <v>253975453</v>
      </c>
      <c r="MV131" s="30">
        <v>0</v>
      </c>
      <c r="MW131" s="30">
        <v>0</v>
      </c>
      <c r="MX131" s="30">
        <v>0</v>
      </c>
      <c r="MY131" s="30">
        <v>0</v>
      </c>
      <c r="MZ131" s="30">
        <v>0</v>
      </c>
      <c r="NA131" s="30">
        <v>0</v>
      </c>
      <c r="NB131" s="30">
        <v>0</v>
      </c>
      <c r="NC131" s="30">
        <v>0</v>
      </c>
      <c r="ND131" s="30">
        <v>0</v>
      </c>
      <c r="NE131" s="30">
        <v>0</v>
      </c>
      <c r="NF131" s="30">
        <v>0</v>
      </c>
      <c r="NG131" s="30">
        <v>0</v>
      </c>
      <c r="NH131" s="30">
        <v>0</v>
      </c>
      <c r="NI131" s="30">
        <v>253975453</v>
      </c>
      <c r="NJ131" s="30">
        <v>253975453</v>
      </c>
      <c r="NK131" s="30">
        <v>0</v>
      </c>
      <c r="NL131" s="30">
        <v>0</v>
      </c>
      <c r="NM131" s="30">
        <v>32100099</v>
      </c>
      <c r="NN131" s="30">
        <v>0</v>
      </c>
      <c r="NO131" s="30">
        <v>0</v>
      </c>
      <c r="NP131" s="30">
        <v>0</v>
      </c>
      <c r="NQ131" s="30">
        <v>0</v>
      </c>
      <c r="NR131" s="30">
        <v>0</v>
      </c>
      <c r="NS131" s="30">
        <v>0</v>
      </c>
      <c r="NT131" s="30">
        <v>32100099</v>
      </c>
      <c r="NU131" s="30">
        <v>32100099</v>
      </c>
      <c r="NV131" s="30">
        <v>0</v>
      </c>
      <c r="NW131" s="30">
        <v>0</v>
      </c>
      <c r="NX131" s="30">
        <v>0</v>
      </c>
      <c r="NY131" s="30">
        <v>0</v>
      </c>
      <c r="NZ131" s="30">
        <v>0</v>
      </c>
      <c r="OA131" s="30">
        <v>1549091390</v>
      </c>
      <c r="OB131" s="30">
        <v>1547564184</v>
      </c>
      <c r="OC131" s="30">
        <v>0</v>
      </c>
      <c r="OD131" s="30">
        <v>0</v>
      </c>
      <c r="OE131" s="30">
        <v>0</v>
      </c>
      <c r="OF131" s="30">
        <v>1547564184</v>
      </c>
      <c r="OG131" s="30">
        <v>0</v>
      </c>
      <c r="OH131" s="30">
        <v>1547564184</v>
      </c>
      <c r="OI131" s="30">
        <v>0</v>
      </c>
      <c r="OJ131" s="30">
        <v>1527206</v>
      </c>
      <c r="OK131" s="30">
        <v>0</v>
      </c>
      <c r="OL131" s="30">
        <v>0</v>
      </c>
      <c r="OM131" s="30">
        <v>0</v>
      </c>
      <c r="ON131" s="30">
        <v>0</v>
      </c>
      <c r="OO131" s="30">
        <v>1527206</v>
      </c>
      <c r="OP131" s="30">
        <v>1527206</v>
      </c>
      <c r="OQ131" s="30">
        <v>0</v>
      </c>
      <c r="OR131" s="30">
        <v>0</v>
      </c>
      <c r="OS131" s="30">
        <v>1487524429</v>
      </c>
      <c r="OT131" s="30">
        <v>1422034470</v>
      </c>
      <c r="OU131" s="30">
        <v>1422034470</v>
      </c>
      <c r="OV131" s="30">
        <v>0</v>
      </c>
      <c r="OW131" s="30">
        <v>1422034470</v>
      </c>
      <c r="OX131" s="30">
        <v>0</v>
      </c>
      <c r="OY131" s="30">
        <v>0</v>
      </c>
      <c r="OZ131" s="30">
        <v>65489959</v>
      </c>
      <c r="PA131" s="30">
        <v>32000000</v>
      </c>
      <c r="PB131" s="30">
        <v>0</v>
      </c>
      <c r="PC131" s="30">
        <v>0</v>
      </c>
      <c r="PD131" s="30">
        <v>0</v>
      </c>
      <c r="PE131" s="30">
        <v>0</v>
      </c>
      <c r="PF131" s="30">
        <v>0</v>
      </c>
      <c r="PG131" s="30">
        <v>0</v>
      </c>
      <c r="PH131" s="30">
        <v>0</v>
      </c>
      <c r="PI131" s="30">
        <v>0</v>
      </c>
      <c r="PJ131" s="30">
        <v>0</v>
      </c>
      <c r="PK131" s="30">
        <v>0</v>
      </c>
      <c r="PL131" s="30">
        <v>0</v>
      </c>
      <c r="PM131" s="30">
        <v>33489959</v>
      </c>
      <c r="PN131" s="30">
        <v>33489959</v>
      </c>
      <c r="PO131" s="30">
        <v>0</v>
      </c>
      <c r="PP131" s="30">
        <v>0</v>
      </c>
      <c r="PQ131" s="30">
        <v>0</v>
      </c>
      <c r="PR131" s="30">
        <v>0</v>
      </c>
      <c r="PS131" s="30">
        <v>0</v>
      </c>
      <c r="PT131" s="30">
        <f t="shared" si="41"/>
        <v>3700177445</v>
      </c>
      <c r="PU131" s="30">
        <v>3700177445</v>
      </c>
      <c r="PV131" s="30">
        <v>0</v>
      </c>
      <c r="PW131" s="30">
        <v>0</v>
      </c>
      <c r="PX131" s="30">
        <v>0</v>
      </c>
      <c r="PY131" s="30">
        <v>0</v>
      </c>
      <c r="PZ131" s="30">
        <v>0</v>
      </c>
      <c r="QA131" s="30">
        <v>0</v>
      </c>
      <c r="QB131" s="30">
        <v>0</v>
      </c>
      <c r="QC131" s="30">
        <v>16072714</v>
      </c>
      <c r="QD131" s="30">
        <v>0</v>
      </c>
      <c r="QE131" s="30">
        <v>0</v>
      </c>
      <c r="QF131" s="30">
        <v>0</v>
      </c>
      <c r="QG131" s="30">
        <v>0</v>
      </c>
      <c r="QH131" s="30">
        <v>0</v>
      </c>
      <c r="QI131" s="30">
        <v>0</v>
      </c>
      <c r="QJ131" s="30">
        <v>0</v>
      </c>
      <c r="QK131" s="30">
        <v>16072714</v>
      </c>
      <c r="QL131" s="30">
        <v>0</v>
      </c>
      <c r="QM131" s="30">
        <v>0</v>
      </c>
      <c r="QN131" s="30">
        <v>0</v>
      </c>
      <c r="QO131" s="30">
        <v>75304334920</v>
      </c>
      <c r="QP131" s="30">
        <v>3657799232</v>
      </c>
      <c r="QQ131" s="30">
        <v>25173385</v>
      </c>
      <c r="QR131" s="30">
        <v>13885548</v>
      </c>
      <c r="QS131" s="30">
        <v>11287837</v>
      </c>
      <c r="QT131" s="30">
        <v>0</v>
      </c>
      <c r="QU131" s="30">
        <v>0</v>
      </c>
      <c r="QV131" s="30">
        <v>0</v>
      </c>
      <c r="QW131" s="30">
        <v>1152932880</v>
      </c>
      <c r="QX131" s="30">
        <v>1152932880</v>
      </c>
      <c r="QY131" s="30">
        <v>0</v>
      </c>
      <c r="QZ131" s="30">
        <v>2479692967</v>
      </c>
      <c r="RA131" s="30">
        <v>0</v>
      </c>
      <c r="RB131" s="30">
        <v>0</v>
      </c>
      <c r="RC131" s="30">
        <v>0</v>
      </c>
      <c r="RD131" s="30">
        <v>0</v>
      </c>
      <c r="RE131" s="30">
        <v>0</v>
      </c>
      <c r="RF131" s="30">
        <v>0</v>
      </c>
      <c r="RG131" s="30">
        <v>0</v>
      </c>
      <c r="RH131" s="30">
        <v>0</v>
      </c>
      <c r="RI131" s="30">
        <v>71646535688</v>
      </c>
      <c r="RJ131" s="30">
        <v>3998355857</v>
      </c>
      <c r="RK131" s="30">
        <v>3998355857</v>
      </c>
      <c r="RL131" s="30">
        <v>1746200424</v>
      </c>
      <c r="RM131" s="30">
        <v>320981182</v>
      </c>
      <c r="RN131" s="30">
        <v>145990152</v>
      </c>
      <c r="RO131" s="30">
        <v>4003619</v>
      </c>
      <c r="RP131" s="30">
        <v>0</v>
      </c>
      <c r="RQ131" s="30">
        <v>0</v>
      </c>
      <c r="RR131" s="30">
        <v>0</v>
      </c>
      <c r="RS131" s="30">
        <v>0</v>
      </c>
      <c r="RT131" s="30">
        <v>0</v>
      </c>
      <c r="RU131" s="30">
        <v>0</v>
      </c>
      <c r="RV131" s="30">
        <v>2331114</v>
      </c>
      <c r="RW131" s="30">
        <v>537956</v>
      </c>
      <c r="RX131" s="30">
        <v>0</v>
      </c>
      <c r="RY131" s="30">
        <v>0</v>
      </c>
      <c r="RZ131" s="30">
        <v>0</v>
      </c>
      <c r="SA131" s="30">
        <v>0</v>
      </c>
      <c r="SB131" s="30">
        <v>0</v>
      </c>
      <c r="SC131" s="30">
        <v>0</v>
      </c>
      <c r="SD131" s="30">
        <v>0</v>
      </c>
      <c r="SE131" s="30">
        <v>0</v>
      </c>
      <c r="SF131" s="30">
        <v>0</v>
      </c>
      <c r="SG131" s="30">
        <v>0</v>
      </c>
      <c r="SH131" s="30">
        <v>19678270</v>
      </c>
      <c r="SI131" s="30">
        <v>29023490</v>
      </c>
      <c r="SJ131" s="30">
        <v>0</v>
      </c>
      <c r="SK131" s="30">
        <v>1360239641</v>
      </c>
      <c r="SL131" s="30">
        <v>1360239641</v>
      </c>
      <c r="SM131" s="30">
        <v>0</v>
      </c>
      <c r="SN131" s="30">
        <v>147741458</v>
      </c>
      <c r="SO131" s="30">
        <v>0</v>
      </c>
      <c r="SP131" s="30">
        <v>1574997</v>
      </c>
      <c r="SQ131" s="30">
        <v>1092868</v>
      </c>
      <c r="SR131" s="30">
        <v>139098146</v>
      </c>
      <c r="SS131" s="30">
        <v>38544973</v>
      </c>
      <c r="ST131" s="30">
        <v>0</v>
      </c>
      <c r="SU131" s="30">
        <v>0</v>
      </c>
      <c r="SV131" s="30">
        <v>0</v>
      </c>
      <c r="SW131" s="30">
        <v>960053</v>
      </c>
      <c r="SX131" s="30">
        <v>0</v>
      </c>
      <c r="SY131" s="30">
        <v>0</v>
      </c>
      <c r="SZ131" s="30">
        <v>0</v>
      </c>
      <c r="TA131" s="30">
        <v>30456708</v>
      </c>
      <c r="TB131" s="30">
        <v>0</v>
      </c>
      <c r="TC131" s="30">
        <v>0</v>
      </c>
      <c r="TD131" s="30">
        <v>0</v>
      </c>
      <c r="TE131" s="30">
        <v>0</v>
      </c>
      <c r="TF131" s="30">
        <v>0</v>
      </c>
      <c r="TG131" s="30">
        <v>0</v>
      </c>
      <c r="TH131" s="30">
        <v>0</v>
      </c>
      <c r="TI131" s="30">
        <f t="shared" si="46"/>
        <v>470974953</v>
      </c>
      <c r="TJ131" s="30">
        <f t="shared" si="47"/>
        <v>67577663305</v>
      </c>
      <c r="TK131" s="30">
        <v>67577663305</v>
      </c>
      <c r="TL131" s="30">
        <v>0</v>
      </c>
      <c r="TM131" s="30">
        <v>0</v>
      </c>
      <c r="TN131" s="30">
        <v>0</v>
      </c>
      <c r="TO131" s="30">
        <v>0</v>
      </c>
      <c r="TP131" s="30">
        <v>0</v>
      </c>
      <c r="TQ131" s="30">
        <v>0</v>
      </c>
      <c r="TR131" s="30">
        <v>0</v>
      </c>
      <c r="TS131" s="30">
        <v>67577663305</v>
      </c>
      <c r="TT131" s="30">
        <v>0</v>
      </c>
      <c r="TU131" s="30">
        <v>70516526</v>
      </c>
      <c r="TV131" s="30">
        <v>0</v>
      </c>
      <c r="TW131" s="30">
        <v>45107629</v>
      </c>
      <c r="TX131" s="30">
        <v>0</v>
      </c>
      <c r="TY131" s="30">
        <v>25408897</v>
      </c>
      <c r="TZ131" s="30">
        <v>0</v>
      </c>
      <c r="UA131" s="30">
        <v>0</v>
      </c>
      <c r="UB131" s="30">
        <v>0</v>
      </c>
      <c r="UC131" s="30">
        <v>0</v>
      </c>
      <c r="UD131" s="30">
        <v>0</v>
      </c>
      <c r="UE131" s="30">
        <v>0</v>
      </c>
      <c r="UF131" s="30">
        <v>0</v>
      </c>
      <c r="UG131" s="30">
        <v>281014538802</v>
      </c>
      <c r="UH131" s="1">
        <v>3453850839962</v>
      </c>
      <c r="UI131" s="1">
        <f>UH131-SUM($UG$124:UG131)</f>
        <v>0</v>
      </c>
    </row>
    <row r="132" spans="2:555">
      <c r="B132" s="58">
        <v>42248</v>
      </c>
      <c r="C132" s="30">
        <v>184463921444</v>
      </c>
      <c r="D132" s="30">
        <v>82539994832</v>
      </c>
      <c r="E132" s="30">
        <v>66607755256</v>
      </c>
      <c r="F132" s="30">
        <v>4594752</v>
      </c>
      <c r="G132" s="30">
        <v>1512480</v>
      </c>
      <c r="H132" s="30">
        <v>19294049013</v>
      </c>
      <c r="I132" s="30">
        <v>16702858230.808594</v>
      </c>
      <c r="J132" s="30">
        <v>2398250292.2114029</v>
      </c>
      <c r="K132" s="30">
        <v>192940489.98000002</v>
      </c>
      <c r="L132" s="30">
        <v>5609303760</v>
      </c>
      <c r="M132" s="30">
        <v>34278081279</v>
      </c>
      <c r="N132" s="30">
        <v>33920565470.440002</v>
      </c>
      <c r="O132" s="30">
        <v>357515808.55999994</v>
      </c>
      <c r="P132" s="30">
        <v>1675619983</v>
      </c>
      <c r="Q132" s="30">
        <v>3470202640</v>
      </c>
      <c r="R132" s="30">
        <v>2274391349</v>
      </c>
      <c r="S132" s="30">
        <v>15932239576</v>
      </c>
      <c r="T132" s="30">
        <v>3895999000</v>
      </c>
      <c r="U132" s="30">
        <v>4583526000</v>
      </c>
      <c r="V132" s="30">
        <v>8479525000</v>
      </c>
      <c r="W132" s="30">
        <v>185554122</v>
      </c>
      <c r="X132" s="30">
        <v>1438398525</v>
      </c>
      <c r="Y132" s="30">
        <v>157734400</v>
      </c>
      <c r="Z132" s="30">
        <v>15773440</v>
      </c>
      <c r="AA132" s="30">
        <v>141960960</v>
      </c>
      <c r="AB132" s="30">
        <v>233437605</v>
      </c>
      <c r="AC132" s="30">
        <v>3247790</v>
      </c>
      <c r="AD132" s="30">
        <v>3716337810</v>
      </c>
      <c r="AE132" s="30">
        <v>1663645062</v>
      </c>
      <c r="AF132" s="30">
        <v>1242014603</v>
      </c>
      <c r="AG132" s="30">
        <v>421630459</v>
      </c>
      <c r="AH132" s="30">
        <v>54359262</v>
      </c>
      <c r="AI132" s="30">
        <v>101923926612</v>
      </c>
      <c r="AJ132" s="30">
        <v>1304898679</v>
      </c>
      <c r="AK132" s="30">
        <v>140248900</v>
      </c>
      <c r="AL132" s="30">
        <v>1007000</v>
      </c>
      <c r="AM132" s="30">
        <v>482222200</v>
      </c>
      <c r="AN132" s="30">
        <v>681420579</v>
      </c>
      <c r="AO132" s="30">
        <v>2108845639</v>
      </c>
      <c r="AP132" s="30">
        <v>2065401706</v>
      </c>
      <c r="AQ132" s="30">
        <v>445735</v>
      </c>
      <c r="AR132" s="30">
        <v>26586810</v>
      </c>
      <c r="AS132" s="30">
        <v>99965</v>
      </c>
      <c r="AT132" s="30">
        <v>13025673</v>
      </c>
      <c r="AU132" s="30">
        <v>0</v>
      </c>
      <c r="AV132" s="30">
        <v>0</v>
      </c>
      <c r="AW132" s="30">
        <v>0</v>
      </c>
      <c r="AX132" s="30">
        <v>3285750</v>
      </c>
      <c r="AY132" s="30">
        <v>0</v>
      </c>
      <c r="AZ132" s="30">
        <v>0</v>
      </c>
      <c r="BA132" s="30">
        <v>0</v>
      </c>
      <c r="BB132" s="30">
        <v>0</v>
      </c>
      <c r="BC132" s="30">
        <v>0</v>
      </c>
      <c r="BD132" s="30">
        <v>6684779591</v>
      </c>
      <c r="BE132" s="30">
        <v>1370950</v>
      </c>
      <c r="BF132" s="30">
        <v>4060771100</v>
      </c>
      <c r="BG132" s="30">
        <v>1032532079</v>
      </c>
      <c r="BH132" s="30">
        <v>353244</v>
      </c>
      <c r="BI132" s="30">
        <v>255043</v>
      </c>
      <c r="BJ132" s="30">
        <v>0</v>
      </c>
      <c r="BK132" s="30">
        <v>53598710</v>
      </c>
      <c r="BL132" s="30">
        <v>5256623</v>
      </c>
      <c r="BM132" s="30">
        <v>-2352</v>
      </c>
      <c r="BN132" s="30">
        <v>10449467</v>
      </c>
      <c r="BO132" s="30">
        <v>8509088</v>
      </c>
      <c r="BP132" s="30">
        <v>0</v>
      </c>
      <c r="BQ132" s="30">
        <v>565595</v>
      </c>
      <c r="BR132" s="30">
        <v>270952548</v>
      </c>
      <c r="BS132" s="30">
        <v>1240167496</v>
      </c>
      <c r="BT132" s="30">
        <v>164471329</v>
      </c>
      <c r="BU132" s="30">
        <v>8743746</v>
      </c>
      <c r="BV132" s="30">
        <v>0</v>
      </c>
      <c r="BW132" s="30">
        <v>225611</v>
      </c>
      <c r="BX132" s="30">
        <v>0</v>
      </c>
      <c r="BY132" s="30">
        <v>155595972</v>
      </c>
      <c r="BZ132" s="30">
        <v>-94000</v>
      </c>
      <c r="CA132" s="30">
        <v>0</v>
      </c>
      <c r="CB132" s="30">
        <v>0</v>
      </c>
      <c r="CC132" s="30">
        <v>7027970561</v>
      </c>
      <c r="CD132" s="30">
        <v>0</v>
      </c>
      <c r="CE132" s="30">
        <v>5245948929</v>
      </c>
      <c r="CF132" s="30">
        <v>154510436</v>
      </c>
      <c r="CG132" s="30">
        <v>2758113640</v>
      </c>
      <c r="CH132" s="30">
        <v>231327394</v>
      </c>
      <c r="CI132" s="30">
        <v>34207175</v>
      </c>
      <c r="CJ132" s="30">
        <v>1183726</v>
      </c>
      <c r="CK132" s="30">
        <v>19375699</v>
      </c>
      <c r="CL132" s="30">
        <v>5270897</v>
      </c>
      <c r="CM132" s="30">
        <v>1016886</v>
      </c>
      <c r="CN132" s="30">
        <v>355282</v>
      </c>
      <c r="CO132" s="30">
        <v>563044</v>
      </c>
      <c r="CP132" s="30">
        <v>6441641</v>
      </c>
      <c r="CQ132" s="30">
        <v>0</v>
      </c>
      <c r="CR132" s="30">
        <v>0</v>
      </c>
      <c r="CS132" s="30">
        <v>1980196635</v>
      </c>
      <c r="CT132" s="30">
        <v>945304665</v>
      </c>
      <c r="CU132" s="30">
        <v>0</v>
      </c>
      <c r="CV132" s="30">
        <v>49530322</v>
      </c>
      <c r="CW132" s="30">
        <v>12174121</v>
      </c>
      <c r="CX132" s="30">
        <v>352967</v>
      </c>
      <c r="CY132" s="30">
        <v>0</v>
      </c>
      <c r="CZ132" s="30">
        <v>902877444</v>
      </c>
      <c r="DA132" s="30">
        <v>747070742</v>
      </c>
      <c r="DB132" s="30">
        <v>139073291</v>
      </c>
      <c r="DC132" s="30">
        <v>0</v>
      </c>
      <c r="DD132" s="30">
        <v>16733411</v>
      </c>
      <c r="DE132" s="30">
        <v>0</v>
      </c>
      <c r="DF132" s="30">
        <v>23508930</v>
      </c>
      <c r="DG132" s="30">
        <v>46448186</v>
      </c>
      <c r="DH132" s="30">
        <v>40636331</v>
      </c>
      <c r="DI132" s="30">
        <v>5162448</v>
      </c>
      <c r="DJ132" s="30">
        <v>0</v>
      </c>
      <c r="DK132" s="30">
        <v>5162448</v>
      </c>
      <c r="DL132" s="30">
        <v>0</v>
      </c>
      <c r="DM132" s="30">
        <v>296339517</v>
      </c>
      <c r="DN132" s="30">
        <v>40228748</v>
      </c>
      <c r="DO132" s="30">
        <v>2783635</v>
      </c>
      <c r="DP132" s="30">
        <v>190212</v>
      </c>
      <c r="DQ132" s="30">
        <v>2593423</v>
      </c>
      <c r="DR132" s="30">
        <v>241272201</v>
      </c>
      <c r="DS132" s="30">
        <v>24722791</v>
      </c>
      <c r="DT132" s="30">
        <v>23115736</v>
      </c>
      <c r="DU132" s="30">
        <v>1556437</v>
      </c>
      <c r="DV132" s="30">
        <v>50618</v>
      </c>
      <c r="DW132" s="30">
        <v>13347700</v>
      </c>
      <c r="DX132" s="30">
        <v>6372600</v>
      </c>
      <c r="DY132" s="30">
        <v>0</v>
      </c>
      <c r="DZ132" s="30">
        <v>0</v>
      </c>
      <c r="EA132" s="30">
        <v>6975100</v>
      </c>
      <c r="EB132" s="30">
        <v>0</v>
      </c>
      <c r="EC132" s="30">
        <v>5864696</v>
      </c>
      <c r="ED132" s="30">
        <v>99141</v>
      </c>
      <c r="EE132" s="30">
        <v>5760100</v>
      </c>
      <c r="EF132" s="30">
        <v>5455</v>
      </c>
      <c r="EG132" s="30">
        <v>49963674</v>
      </c>
      <c r="EH132" s="30">
        <v>49278700</v>
      </c>
      <c r="EI132" s="30">
        <v>666948</v>
      </c>
      <c r="EJ132" s="30">
        <v>18026</v>
      </c>
      <c r="EK132" s="30">
        <v>65505031</v>
      </c>
      <c r="EL132" s="30">
        <v>36051</v>
      </c>
      <c r="EM132" s="30">
        <v>1369945</v>
      </c>
      <c r="EN132" s="30">
        <v>39061476</v>
      </c>
      <c r="EO132" s="30">
        <v>1171664</v>
      </c>
      <c r="EP132" s="30">
        <v>288410</v>
      </c>
      <c r="EQ132" s="30">
        <v>0</v>
      </c>
      <c r="ER132" s="30">
        <v>72102</v>
      </c>
      <c r="ES132" s="30">
        <v>540768</v>
      </c>
      <c r="ET132" s="30">
        <v>270384</v>
      </c>
      <c r="EU132" s="30">
        <v>2739892</v>
      </c>
      <c r="EV132" s="30">
        <v>1211488</v>
      </c>
      <c r="EW132" s="30">
        <v>36246248</v>
      </c>
      <c r="EX132" s="30">
        <v>0</v>
      </c>
      <c r="EY132" s="30">
        <v>177023</v>
      </c>
      <c r="EZ132" s="30">
        <v>31148237</v>
      </c>
      <c r="FA132" s="30">
        <v>4920988</v>
      </c>
      <c r="FB132" s="30">
        <v>0</v>
      </c>
      <c r="FC132" s="30">
        <v>31545</v>
      </c>
      <c r="FD132" s="30">
        <v>0</v>
      </c>
      <c r="FE132" s="30">
        <v>0</v>
      </c>
      <c r="FF132" s="30">
        <v>0</v>
      </c>
      <c r="FG132" s="30">
        <v>12054933</v>
      </c>
      <c r="FH132" s="30">
        <v>504716</v>
      </c>
      <c r="FI132" s="30">
        <v>0</v>
      </c>
      <c r="FJ132" s="30">
        <v>9100308</v>
      </c>
      <c r="FK132" s="30">
        <v>3120106</v>
      </c>
      <c r="FL132" s="30">
        <v>0</v>
      </c>
      <c r="FM132" s="30">
        <v>0</v>
      </c>
      <c r="FN132" s="30">
        <v>0</v>
      </c>
      <c r="FO132" s="30">
        <v>5980202</v>
      </c>
      <c r="FP132" s="30">
        <v>2449909</v>
      </c>
      <c r="FQ132" s="30">
        <v>0</v>
      </c>
      <c r="FR132" s="30">
        <v>505876889</v>
      </c>
      <c r="FS132" s="30">
        <v>426951546</v>
      </c>
      <c r="FT132" s="30">
        <v>138493</v>
      </c>
      <c r="FU132" s="30">
        <v>191590733</v>
      </c>
      <c r="FV132" s="30">
        <v>10511755</v>
      </c>
      <c r="FW132" s="30">
        <v>7289050</v>
      </c>
      <c r="FX132" s="30">
        <v>3222705</v>
      </c>
      <c r="FY132" s="30">
        <v>0</v>
      </c>
      <c r="FZ132" s="30">
        <v>793127</v>
      </c>
      <c r="GA132" s="30">
        <v>216614238</v>
      </c>
      <c r="GB132" s="30">
        <v>7303200</v>
      </c>
      <c r="GC132" s="30">
        <v>4594609</v>
      </c>
      <c r="GD132" s="30">
        <v>0</v>
      </c>
      <c r="GE132" s="30">
        <v>4594609</v>
      </c>
      <c r="GF132" s="30">
        <v>0</v>
      </c>
      <c r="GG132" s="30">
        <v>0</v>
      </c>
      <c r="GH132" s="30">
        <v>785741</v>
      </c>
      <c r="GI132" s="30">
        <v>45408666</v>
      </c>
      <c r="GJ132" s="30">
        <v>45408666</v>
      </c>
      <c r="GK132" s="30">
        <v>0</v>
      </c>
      <c r="GL132" s="30">
        <v>28136327</v>
      </c>
      <c r="GM132" s="30">
        <v>10644320</v>
      </c>
      <c r="GN132" s="30">
        <v>986000</v>
      </c>
      <c r="GO132" s="30">
        <v>0</v>
      </c>
      <c r="GP132" s="30">
        <v>1595047</v>
      </c>
      <c r="GQ132" s="30">
        <v>0</v>
      </c>
      <c r="GR132" s="30">
        <v>122400</v>
      </c>
      <c r="GS132" s="30">
        <v>0</v>
      </c>
      <c r="GT132" s="30">
        <v>14788560</v>
      </c>
      <c r="GU132" s="30">
        <v>9281600394</v>
      </c>
      <c r="GV132" s="30">
        <v>0</v>
      </c>
      <c r="GW132" s="30">
        <v>0</v>
      </c>
      <c r="GX132" s="30">
        <v>0</v>
      </c>
      <c r="GY132" s="30">
        <v>0</v>
      </c>
      <c r="GZ132" s="30">
        <v>1008520109</v>
      </c>
      <c r="HA132" s="30">
        <v>3978917</v>
      </c>
      <c r="HB132" s="30">
        <v>0</v>
      </c>
      <c r="HC132" s="30">
        <v>0</v>
      </c>
      <c r="HD132" s="30">
        <v>3514970068</v>
      </c>
      <c r="HE132" s="30">
        <v>0</v>
      </c>
      <c r="HF132" s="30">
        <v>2105653577</v>
      </c>
      <c r="HG132" s="30">
        <v>2648477723</v>
      </c>
      <c r="HH132" s="30">
        <f t="shared" si="34"/>
        <v>369126975</v>
      </c>
      <c r="HI132" s="30">
        <f t="shared" si="35"/>
        <v>97101134</v>
      </c>
      <c r="HJ132" s="30">
        <v>369126975</v>
      </c>
      <c r="HK132" s="30">
        <v>97101134</v>
      </c>
      <c r="HL132" s="30">
        <v>0</v>
      </c>
      <c r="HM132" s="30">
        <v>0</v>
      </c>
      <c r="HN132" s="30">
        <v>0</v>
      </c>
      <c r="HO132" s="30">
        <v>0</v>
      </c>
      <c r="HP132" s="30">
        <v>46957318</v>
      </c>
      <c r="HQ132" s="30">
        <v>6994533</v>
      </c>
      <c r="HR132" s="30">
        <v>9549668</v>
      </c>
      <c r="HS132" s="30">
        <v>30413117</v>
      </c>
      <c r="HT132" s="30">
        <v>0</v>
      </c>
      <c r="HU132" s="30">
        <v>0</v>
      </c>
      <c r="HV132" s="30">
        <v>0</v>
      </c>
      <c r="HW132" s="30">
        <v>0</v>
      </c>
      <c r="HX132" s="30">
        <f t="shared" si="36"/>
        <v>369126975</v>
      </c>
      <c r="HY132" s="30">
        <f t="shared" si="37"/>
        <v>97101134</v>
      </c>
      <c r="HZ132" s="30">
        <v>69052836963</v>
      </c>
      <c r="IA132" s="30">
        <v>66522040638</v>
      </c>
      <c r="IB132" s="30">
        <v>65067112487</v>
      </c>
      <c r="IC132" s="30">
        <v>0</v>
      </c>
      <c r="ID132" s="30">
        <v>0</v>
      </c>
      <c r="IE132" s="30">
        <v>0</v>
      </c>
      <c r="IF132" s="30">
        <v>0</v>
      </c>
      <c r="IG132" s="30">
        <v>45963399773</v>
      </c>
      <c r="IH132" s="30">
        <v>43250012701</v>
      </c>
      <c r="II132" s="30">
        <v>0</v>
      </c>
      <c r="IJ132" s="30">
        <v>2713387072</v>
      </c>
      <c r="IK132" s="30">
        <v>0</v>
      </c>
      <c r="IL132" s="30">
        <v>4304642106</v>
      </c>
      <c r="IM132" s="30">
        <v>1904721560</v>
      </c>
      <c r="IN132" s="30">
        <v>382634854</v>
      </c>
      <c r="IO132" s="30">
        <v>286976141</v>
      </c>
      <c r="IP132" s="30">
        <v>3635031111</v>
      </c>
      <c r="IQ132" s="30">
        <v>0</v>
      </c>
      <c r="IR132" s="30">
        <v>0</v>
      </c>
      <c r="IS132" s="30">
        <v>0</v>
      </c>
      <c r="IT132" s="30">
        <v>0</v>
      </c>
      <c r="IU132" s="30">
        <v>0</v>
      </c>
      <c r="IV132" s="30">
        <v>257970767</v>
      </c>
      <c r="IW132" s="30">
        <v>0</v>
      </c>
      <c r="IX132" s="30">
        <v>10399993607</v>
      </c>
      <c r="IY132" s="30">
        <v>0</v>
      </c>
      <c r="IZ132" s="30">
        <v>0</v>
      </c>
      <c r="JA132" s="30">
        <v>0</v>
      </c>
      <c r="JB132" s="30">
        <v>0</v>
      </c>
      <c r="JC132" s="30">
        <v>0</v>
      </c>
      <c r="JD132" s="30">
        <v>0</v>
      </c>
      <c r="JE132" s="30">
        <v>0</v>
      </c>
      <c r="JF132" s="30">
        <v>0</v>
      </c>
      <c r="JG132" s="30">
        <v>2236384674</v>
      </c>
      <c r="JH132" s="30">
        <v>0</v>
      </c>
      <c r="JI132" s="30">
        <v>0</v>
      </c>
      <c r="JJ132" s="30">
        <v>0</v>
      </c>
      <c r="JK132" s="30">
        <v>0</v>
      </c>
      <c r="JL132" s="30"/>
      <c r="JM132" s="30">
        <v>1454928151</v>
      </c>
      <c r="JN132" s="30">
        <v>0</v>
      </c>
      <c r="JO132" s="30">
        <v>1454928151</v>
      </c>
      <c r="JP132" s="30">
        <v>426001180</v>
      </c>
      <c r="JQ132" s="30">
        <v>0</v>
      </c>
      <c r="JR132" s="30">
        <v>426001180</v>
      </c>
      <c r="JS132" s="30">
        <v>0</v>
      </c>
      <c r="JT132" s="30">
        <v>0</v>
      </c>
      <c r="JU132" s="30">
        <v>0</v>
      </c>
      <c r="JV132" s="30">
        <v>0</v>
      </c>
      <c r="JW132" s="30">
        <v>0</v>
      </c>
      <c r="JX132" s="30">
        <v>0</v>
      </c>
      <c r="JY132" s="30">
        <v>0</v>
      </c>
      <c r="JZ132" s="30">
        <v>0</v>
      </c>
      <c r="KA132" s="30">
        <v>0</v>
      </c>
      <c r="KB132" s="30">
        <v>0</v>
      </c>
      <c r="KC132" s="30">
        <v>0</v>
      </c>
      <c r="KD132" s="30">
        <v>0</v>
      </c>
      <c r="KE132" s="30">
        <v>0</v>
      </c>
      <c r="KF132" s="30">
        <v>0</v>
      </c>
      <c r="KG132" s="30">
        <v>0</v>
      </c>
      <c r="KH132" s="30">
        <v>0</v>
      </c>
      <c r="KI132" s="30">
        <v>0</v>
      </c>
      <c r="KJ132" s="30">
        <v>0</v>
      </c>
      <c r="KK132" s="30">
        <v>0</v>
      </c>
      <c r="KL132" s="30">
        <v>0</v>
      </c>
      <c r="KM132" s="30">
        <v>2104795145</v>
      </c>
      <c r="KN132" s="30">
        <v>1270054584</v>
      </c>
      <c r="KO132" s="30">
        <v>31351660</v>
      </c>
      <c r="KP132" s="30">
        <v>2121272</v>
      </c>
      <c r="KQ132" s="30">
        <v>0</v>
      </c>
      <c r="KR132" s="30">
        <v>0</v>
      </c>
      <c r="KS132" s="30">
        <v>1929029</v>
      </c>
      <c r="KT132" s="30">
        <v>3710873</v>
      </c>
      <c r="KU132" s="30">
        <v>0</v>
      </c>
      <c r="KV132" s="30">
        <v>68494251</v>
      </c>
      <c r="KW132" s="30">
        <v>0</v>
      </c>
      <c r="KX132" s="30">
        <v>1160980</v>
      </c>
      <c r="KY132" s="30">
        <v>0</v>
      </c>
      <c r="KZ132" s="30">
        <v>6866930</v>
      </c>
      <c r="LA132" s="30">
        <v>11689708</v>
      </c>
      <c r="LB132" s="30">
        <v>3191984</v>
      </c>
      <c r="LC132" s="30">
        <v>6457812</v>
      </c>
      <c r="LD132" s="30">
        <v>361514033</v>
      </c>
      <c r="LE132" s="30">
        <v>279554</v>
      </c>
      <c r="LF132" s="30">
        <v>1501214</v>
      </c>
      <c r="LG132" s="30">
        <v>0</v>
      </c>
      <c r="LH132" s="30">
        <v>6774947</v>
      </c>
      <c r="LI132" s="30">
        <v>24449575</v>
      </c>
      <c r="LJ132" s="30">
        <v>21946</v>
      </c>
      <c r="LK132" s="30">
        <v>435868</v>
      </c>
      <c r="LL132" s="30">
        <v>9610</v>
      </c>
      <c r="LM132" s="30">
        <v>1642724</v>
      </c>
      <c r="LN132" s="30">
        <v>7736664</v>
      </c>
      <c r="LO132" s="30">
        <v>35549305</v>
      </c>
      <c r="LP132" s="30">
        <v>174195</v>
      </c>
      <c r="LQ132" s="30">
        <v>0</v>
      </c>
      <c r="LR132" s="30">
        <v>878194</v>
      </c>
      <c r="LS132" s="30">
        <v>105835041</v>
      </c>
      <c r="LT132" s="30">
        <v>0</v>
      </c>
      <c r="LU132" s="30">
        <v>0</v>
      </c>
      <c r="LV132" s="30">
        <v>286356</v>
      </c>
      <c r="LW132" s="30">
        <v>0</v>
      </c>
      <c r="LX132" s="30">
        <v>1297232</v>
      </c>
      <c r="LY132" s="30">
        <v>0</v>
      </c>
      <c r="LZ132" s="30">
        <v>23540140</v>
      </c>
      <c r="MA132" s="30">
        <v>0</v>
      </c>
      <c r="MB132" s="30">
        <v>56615331</v>
      </c>
      <c r="MC132" s="30">
        <v>0</v>
      </c>
      <c r="MD132" s="30">
        <v>0</v>
      </c>
      <c r="ME132" s="30">
        <v>49517820</v>
      </c>
      <c r="MF132" s="30">
        <v>0</v>
      </c>
      <c r="MG132" s="30">
        <v>0</v>
      </c>
      <c r="MH132" s="30">
        <v>16208485</v>
      </c>
      <c r="MI132" s="30">
        <v>124957</v>
      </c>
      <c r="MJ132" s="30">
        <v>3372871</v>
      </c>
      <c r="MK132" s="30">
        <v>0</v>
      </c>
      <c r="ML132" s="30">
        <v>0</v>
      </c>
      <c r="MM132" s="30">
        <v>0</v>
      </c>
      <c r="MN132" s="30">
        <v>0</v>
      </c>
      <c r="MO132" s="30">
        <v>0</v>
      </c>
      <c r="MP132" s="30">
        <v>0</v>
      </c>
      <c r="MQ132" s="30">
        <v>245195673</v>
      </c>
      <c r="MR132" s="30">
        <v>0</v>
      </c>
      <c r="MS132" s="30">
        <v>65303894813</v>
      </c>
      <c r="MT132" s="30">
        <v>62222166245</v>
      </c>
      <c r="MU132" s="30">
        <v>62195608388</v>
      </c>
      <c r="MV132" s="30">
        <v>24900645223</v>
      </c>
      <c r="MW132" s="30">
        <v>24455900761</v>
      </c>
      <c r="MX132" s="30">
        <v>0</v>
      </c>
      <c r="MY132" s="30">
        <v>444744462</v>
      </c>
      <c r="MZ132" s="30">
        <v>23623405932</v>
      </c>
      <c r="NA132" s="30">
        <v>0</v>
      </c>
      <c r="NB132" s="30">
        <v>0</v>
      </c>
      <c r="NC132" s="30">
        <v>0</v>
      </c>
      <c r="ND132" s="30">
        <v>23623405932</v>
      </c>
      <c r="NE132" s="30">
        <v>23623405932</v>
      </c>
      <c r="NF132" s="30">
        <v>0</v>
      </c>
      <c r="NG132" s="30">
        <v>0</v>
      </c>
      <c r="NH132" s="30">
        <v>10684424840</v>
      </c>
      <c r="NI132" s="30">
        <v>2987132393</v>
      </c>
      <c r="NJ132" s="30">
        <v>258802910</v>
      </c>
      <c r="NK132" s="30">
        <v>2728329483</v>
      </c>
      <c r="NL132" s="30">
        <v>0</v>
      </c>
      <c r="NM132" s="30">
        <v>26557857</v>
      </c>
      <c r="NN132" s="30">
        <v>0</v>
      </c>
      <c r="NO132" s="30">
        <v>0</v>
      </c>
      <c r="NP132" s="30">
        <v>0</v>
      </c>
      <c r="NQ132" s="30">
        <v>0</v>
      </c>
      <c r="NR132" s="30">
        <v>0</v>
      </c>
      <c r="NS132" s="30">
        <v>0</v>
      </c>
      <c r="NT132" s="30">
        <v>26557857</v>
      </c>
      <c r="NU132" s="30">
        <v>26557857</v>
      </c>
      <c r="NV132" s="30">
        <v>0</v>
      </c>
      <c r="NW132" s="30">
        <v>0</v>
      </c>
      <c r="NX132" s="30">
        <v>0</v>
      </c>
      <c r="NY132" s="30">
        <v>0</v>
      </c>
      <c r="NZ132" s="30">
        <v>0</v>
      </c>
      <c r="OA132" s="30">
        <v>1548739028</v>
      </c>
      <c r="OB132" s="30">
        <v>1547564184</v>
      </c>
      <c r="OC132" s="30">
        <v>0</v>
      </c>
      <c r="OD132" s="30">
        <v>0</v>
      </c>
      <c r="OE132" s="30">
        <v>0</v>
      </c>
      <c r="OF132" s="30">
        <v>1547564184</v>
      </c>
      <c r="OG132" s="30">
        <v>0</v>
      </c>
      <c r="OH132" s="30">
        <v>1547564184</v>
      </c>
      <c r="OI132" s="30">
        <v>0</v>
      </c>
      <c r="OJ132" s="30">
        <v>1174844</v>
      </c>
      <c r="OK132" s="30">
        <v>0</v>
      </c>
      <c r="OL132" s="30">
        <v>0</v>
      </c>
      <c r="OM132" s="30">
        <v>0</v>
      </c>
      <c r="ON132" s="30">
        <v>0</v>
      </c>
      <c r="OO132" s="30">
        <v>1174844</v>
      </c>
      <c r="OP132" s="30">
        <v>1174844</v>
      </c>
      <c r="OQ132" s="30">
        <v>0</v>
      </c>
      <c r="OR132" s="30">
        <v>0</v>
      </c>
      <c r="OS132" s="30">
        <v>1465487837</v>
      </c>
      <c r="OT132" s="30">
        <v>1422034470</v>
      </c>
      <c r="OU132" s="30">
        <v>1422034470</v>
      </c>
      <c r="OV132" s="30">
        <v>0</v>
      </c>
      <c r="OW132" s="30">
        <v>1422034470</v>
      </c>
      <c r="OX132" s="30">
        <v>0</v>
      </c>
      <c r="OY132" s="30">
        <v>0</v>
      </c>
      <c r="OZ132" s="30">
        <v>43453367</v>
      </c>
      <c r="PA132" s="30">
        <v>0</v>
      </c>
      <c r="PB132" s="30">
        <v>0</v>
      </c>
      <c r="PC132" s="30">
        <v>0</v>
      </c>
      <c r="PD132" s="30">
        <v>0</v>
      </c>
      <c r="PE132" s="30">
        <v>0</v>
      </c>
      <c r="PF132" s="30">
        <v>0</v>
      </c>
      <c r="PG132" s="30">
        <v>0</v>
      </c>
      <c r="PH132" s="30">
        <v>0</v>
      </c>
      <c r="PI132" s="30">
        <v>0</v>
      </c>
      <c r="PJ132" s="30">
        <v>0</v>
      </c>
      <c r="PK132" s="30">
        <v>0</v>
      </c>
      <c r="PL132" s="30">
        <v>0</v>
      </c>
      <c r="PM132" s="30">
        <v>43453367</v>
      </c>
      <c r="PN132" s="30">
        <v>43453367</v>
      </c>
      <c r="PO132" s="30">
        <v>0</v>
      </c>
      <c r="PP132" s="30">
        <v>0</v>
      </c>
      <c r="PQ132" s="30">
        <v>0</v>
      </c>
      <c r="PR132" s="30">
        <v>0</v>
      </c>
      <c r="PS132" s="30">
        <v>0</v>
      </c>
      <c r="PT132" s="30">
        <f t="shared" si="41"/>
        <v>67501703</v>
      </c>
      <c r="PU132" s="30">
        <v>67501703</v>
      </c>
      <c r="PV132" s="30">
        <v>0</v>
      </c>
      <c r="PW132" s="30">
        <v>0</v>
      </c>
      <c r="PX132" s="30">
        <v>0</v>
      </c>
      <c r="PY132" s="30">
        <v>0</v>
      </c>
      <c r="PZ132" s="30">
        <v>0</v>
      </c>
      <c r="QA132" s="30">
        <v>0</v>
      </c>
      <c r="QB132" s="30">
        <v>0</v>
      </c>
      <c r="QC132" s="30">
        <v>16160230</v>
      </c>
      <c r="QD132" s="30">
        <v>0</v>
      </c>
      <c r="QE132" s="30">
        <v>0</v>
      </c>
      <c r="QF132" s="30">
        <v>0</v>
      </c>
      <c r="QG132" s="30">
        <v>0</v>
      </c>
      <c r="QH132" s="30">
        <v>0</v>
      </c>
      <c r="QI132" s="30">
        <v>0</v>
      </c>
      <c r="QJ132" s="30">
        <v>0</v>
      </c>
      <c r="QK132" s="30">
        <v>16160230</v>
      </c>
      <c r="QL132" s="30">
        <v>0</v>
      </c>
      <c r="QM132" s="30">
        <v>0</v>
      </c>
      <c r="QN132" s="30">
        <v>0</v>
      </c>
      <c r="QO132" s="30">
        <v>132879624547</v>
      </c>
      <c r="QP132" s="30">
        <v>5853210404</v>
      </c>
      <c r="QQ132" s="30">
        <v>19220981</v>
      </c>
      <c r="QR132" s="30">
        <v>15594752</v>
      </c>
      <c r="QS132" s="30">
        <v>3626229</v>
      </c>
      <c r="QT132" s="30">
        <v>0</v>
      </c>
      <c r="QU132" s="30">
        <v>0</v>
      </c>
      <c r="QV132" s="30">
        <v>0</v>
      </c>
      <c r="QW132" s="30">
        <v>4785242057</v>
      </c>
      <c r="QX132" s="30">
        <v>4785242057</v>
      </c>
      <c r="QY132" s="30">
        <v>0</v>
      </c>
      <c r="QZ132" s="30">
        <v>1048747366</v>
      </c>
      <c r="RA132" s="30">
        <v>0</v>
      </c>
      <c r="RB132" s="30">
        <v>0</v>
      </c>
      <c r="RC132" s="30">
        <v>0</v>
      </c>
      <c r="RD132" s="30">
        <v>0</v>
      </c>
      <c r="RE132" s="30">
        <v>0</v>
      </c>
      <c r="RF132" s="30">
        <v>0</v>
      </c>
      <c r="RG132" s="30">
        <v>0</v>
      </c>
      <c r="RH132" s="30">
        <v>0</v>
      </c>
      <c r="RI132" s="30">
        <v>127026414143</v>
      </c>
      <c r="RJ132" s="30">
        <v>14296421332</v>
      </c>
      <c r="RK132" s="30">
        <v>14296421332</v>
      </c>
      <c r="RL132" s="30">
        <v>4491939343</v>
      </c>
      <c r="RM132" s="30">
        <v>265905750</v>
      </c>
      <c r="RN132" s="30">
        <v>136573638</v>
      </c>
      <c r="RO132" s="30">
        <v>2627883</v>
      </c>
      <c r="RP132" s="30">
        <v>0</v>
      </c>
      <c r="RQ132" s="30">
        <v>0</v>
      </c>
      <c r="RR132" s="30">
        <v>0</v>
      </c>
      <c r="RS132" s="30">
        <v>0</v>
      </c>
      <c r="RT132" s="30">
        <v>0</v>
      </c>
      <c r="RU132" s="30">
        <v>0</v>
      </c>
      <c r="RV132" s="30">
        <v>1909860</v>
      </c>
      <c r="RW132" s="30">
        <v>572614</v>
      </c>
      <c r="RX132" s="30">
        <v>0</v>
      </c>
      <c r="RY132" s="30">
        <v>0</v>
      </c>
      <c r="RZ132" s="30">
        <v>0</v>
      </c>
      <c r="SA132" s="30">
        <v>0</v>
      </c>
      <c r="SB132" s="30">
        <v>0</v>
      </c>
      <c r="SC132" s="30">
        <v>0</v>
      </c>
      <c r="SD132" s="30">
        <v>0</v>
      </c>
      <c r="SE132" s="30">
        <v>0</v>
      </c>
      <c r="SF132" s="30">
        <v>0</v>
      </c>
      <c r="SG132" s="30">
        <v>0</v>
      </c>
      <c r="SH132" s="30">
        <v>13083245</v>
      </c>
      <c r="SI132" s="30">
        <v>30326519</v>
      </c>
      <c r="SJ132" s="30">
        <v>0</v>
      </c>
      <c r="SK132" s="30">
        <v>0</v>
      </c>
      <c r="SL132" s="30">
        <v>0</v>
      </c>
      <c r="SM132" s="30">
        <v>0</v>
      </c>
      <c r="SN132" s="30">
        <v>116844541</v>
      </c>
      <c r="SO132" s="30">
        <v>0</v>
      </c>
      <c r="SP132" s="30">
        <v>1329815</v>
      </c>
      <c r="SQ132" s="30">
        <v>512600</v>
      </c>
      <c r="SR132" s="30">
        <v>157785944</v>
      </c>
      <c r="SS132" s="30">
        <v>70009720</v>
      </c>
      <c r="ST132" s="30">
        <v>0</v>
      </c>
      <c r="SU132" s="30">
        <v>0</v>
      </c>
      <c r="SV132" s="30">
        <v>0</v>
      </c>
      <c r="SW132" s="30">
        <v>931758</v>
      </c>
      <c r="SX132" s="30">
        <v>0</v>
      </c>
      <c r="SY132" s="30">
        <v>0</v>
      </c>
      <c r="SZ132" s="30">
        <v>0</v>
      </c>
      <c r="TA132" s="30">
        <v>8640945105</v>
      </c>
      <c r="TB132" s="30">
        <v>0</v>
      </c>
      <c r="TC132" s="30">
        <v>0</v>
      </c>
      <c r="TD132" s="30">
        <v>0</v>
      </c>
      <c r="TE132" s="30">
        <v>0</v>
      </c>
      <c r="TF132" s="30">
        <v>0</v>
      </c>
      <c r="TG132" s="30">
        <v>0</v>
      </c>
      <c r="TH132" s="30">
        <v>0</v>
      </c>
      <c r="TI132" s="30">
        <f t="shared" si="46"/>
        <v>405107271</v>
      </c>
      <c r="TJ132" s="30">
        <f t="shared" si="47"/>
        <v>112629438841</v>
      </c>
      <c r="TK132" s="30">
        <v>112629438841</v>
      </c>
      <c r="TL132" s="30">
        <v>0</v>
      </c>
      <c r="TM132" s="30">
        <v>0</v>
      </c>
      <c r="TN132" s="30">
        <v>0</v>
      </c>
      <c r="TO132" s="30">
        <v>0</v>
      </c>
      <c r="TP132" s="30">
        <v>0</v>
      </c>
      <c r="TQ132" s="30">
        <v>0</v>
      </c>
      <c r="TR132" s="30">
        <v>0</v>
      </c>
      <c r="TS132" s="30">
        <v>112629438841</v>
      </c>
      <c r="TT132" s="30">
        <v>0</v>
      </c>
      <c r="TU132" s="30">
        <v>100553970</v>
      </c>
      <c r="TV132" s="30">
        <v>0</v>
      </c>
      <c r="TW132" s="30">
        <v>47638829</v>
      </c>
      <c r="TX132" s="30">
        <v>0</v>
      </c>
      <c r="TY132" s="30">
        <v>52915141</v>
      </c>
      <c r="TZ132" s="30">
        <v>0</v>
      </c>
      <c r="UA132" s="30">
        <v>0</v>
      </c>
      <c r="UB132" s="30">
        <v>0</v>
      </c>
      <c r="UC132" s="30">
        <v>0</v>
      </c>
      <c r="UD132" s="30">
        <v>0</v>
      </c>
      <c r="UE132" s="30">
        <v>0</v>
      </c>
      <c r="UF132" s="30">
        <v>0</v>
      </c>
      <c r="UG132" s="30">
        <v>382663601034</v>
      </c>
      <c r="UH132" s="1">
        <v>3836514440996</v>
      </c>
      <c r="UI132" s="1">
        <f>UH132-SUM($UG$124:UG132)</f>
        <v>0</v>
      </c>
    </row>
    <row r="133" spans="2:555">
      <c r="B133" s="58">
        <v>42278</v>
      </c>
      <c r="C133" s="30">
        <v>218303202442</v>
      </c>
      <c r="D133" s="30">
        <v>131056003317</v>
      </c>
      <c r="E133" s="30">
        <v>115106170742</v>
      </c>
      <c r="F133" s="30">
        <v>7783348</v>
      </c>
      <c r="G133" s="30">
        <v>2083852</v>
      </c>
      <c r="H133" s="30">
        <v>68447441853</v>
      </c>
      <c r="I133" s="30">
        <v>59254950412.588013</v>
      </c>
      <c r="J133" s="30">
        <v>8508017022.0119934</v>
      </c>
      <c r="K133" s="30">
        <v>684474418.39999962</v>
      </c>
      <c r="L133" s="30">
        <v>6587055340</v>
      </c>
      <c r="M133" s="30">
        <v>31633819678</v>
      </c>
      <c r="N133" s="30">
        <v>31332216475.219971</v>
      </c>
      <c r="O133" s="30">
        <v>301603202.78000021</v>
      </c>
      <c r="P133" s="30">
        <v>2879021357</v>
      </c>
      <c r="Q133" s="30">
        <v>3208901583</v>
      </c>
      <c r="R133" s="30">
        <v>2340063731</v>
      </c>
      <c r="S133" s="30">
        <v>15949832575</v>
      </c>
      <c r="T133" s="30">
        <v>3854240000</v>
      </c>
      <c r="U133" s="30">
        <v>4534395000</v>
      </c>
      <c r="V133" s="30">
        <v>8388635000</v>
      </c>
      <c r="W133" s="30">
        <v>97686001</v>
      </c>
      <c r="X133" s="30">
        <v>1752298895</v>
      </c>
      <c r="Y133" s="30">
        <v>166524800</v>
      </c>
      <c r="Z133" s="30">
        <v>16652480</v>
      </c>
      <c r="AA133" s="30">
        <v>149872320</v>
      </c>
      <c r="AB133" s="30">
        <v>191653782</v>
      </c>
      <c r="AC133" s="30">
        <v>597200</v>
      </c>
      <c r="AD133" s="30">
        <v>3959343681</v>
      </c>
      <c r="AE133" s="30">
        <v>1304768322</v>
      </c>
      <c r="AF133" s="30">
        <v>912196894</v>
      </c>
      <c r="AG133" s="30">
        <v>392571428</v>
      </c>
      <c r="AH133" s="30">
        <v>88324894</v>
      </c>
      <c r="AI133" s="30">
        <v>87247199125</v>
      </c>
      <c r="AJ133" s="30">
        <v>691029988</v>
      </c>
      <c r="AK133" s="30">
        <v>189920830</v>
      </c>
      <c r="AL133" s="30">
        <v>1843000</v>
      </c>
      <c r="AM133" s="30">
        <v>499113270</v>
      </c>
      <c r="AN133" s="30">
        <v>152888</v>
      </c>
      <c r="AO133" s="30">
        <v>2505877022</v>
      </c>
      <c r="AP133" s="30">
        <v>1951431048</v>
      </c>
      <c r="AQ133" s="30">
        <v>607940</v>
      </c>
      <c r="AR133" s="30">
        <v>21586543</v>
      </c>
      <c r="AS133" s="30">
        <v>104340</v>
      </c>
      <c r="AT133" s="30">
        <v>94747391</v>
      </c>
      <c r="AU133" s="30">
        <v>437351398</v>
      </c>
      <c r="AV133" s="30">
        <v>0</v>
      </c>
      <c r="AW133" s="30">
        <v>0</v>
      </c>
      <c r="AX133" s="30">
        <v>48362</v>
      </c>
      <c r="AY133" s="30">
        <v>0</v>
      </c>
      <c r="AZ133" s="30">
        <v>0</v>
      </c>
      <c r="BA133" s="30">
        <v>0</v>
      </c>
      <c r="BB133" s="30">
        <v>0</v>
      </c>
      <c r="BC133" s="30">
        <v>0</v>
      </c>
      <c r="BD133" s="30">
        <v>9176969780</v>
      </c>
      <c r="BE133" s="30">
        <v>1414322</v>
      </c>
      <c r="BF133" s="30">
        <v>5030971492</v>
      </c>
      <c r="BG133" s="30">
        <v>2660260718</v>
      </c>
      <c r="BH133" s="30">
        <v>561344</v>
      </c>
      <c r="BI133" s="30">
        <v>394915</v>
      </c>
      <c r="BJ133" s="30">
        <v>0</v>
      </c>
      <c r="BK133" s="30">
        <v>94320221</v>
      </c>
      <c r="BL133" s="30">
        <v>7168391</v>
      </c>
      <c r="BM133" s="30">
        <v>1301000</v>
      </c>
      <c r="BN133" s="30">
        <v>9239077</v>
      </c>
      <c r="BO133" s="30">
        <v>2965565</v>
      </c>
      <c r="BP133" s="30">
        <v>0</v>
      </c>
      <c r="BQ133" s="30">
        <v>0</v>
      </c>
      <c r="BR133" s="30">
        <v>223947246</v>
      </c>
      <c r="BS133" s="30">
        <v>1144425489</v>
      </c>
      <c r="BT133" s="30">
        <v>196630188</v>
      </c>
      <c r="BU133" s="30">
        <v>10344733</v>
      </c>
      <c r="BV133" s="30">
        <v>0</v>
      </c>
      <c r="BW133" s="30">
        <v>709720</v>
      </c>
      <c r="BX133" s="30">
        <v>0</v>
      </c>
      <c r="BY133" s="30">
        <v>182446735</v>
      </c>
      <c r="BZ133" s="30">
        <v>3129000</v>
      </c>
      <c r="CA133" s="30">
        <v>0</v>
      </c>
      <c r="CB133" s="30">
        <v>0</v>
      </c>
      <c r="CC133" s="30">
        <v>8218704857</v>
      </c>
      <c r="CD133" s="30">
        <v>0</v>
      </c>
      <c r="CE133" s="30">
        <v>5621112755</v>
      </c>
      <c r="CF133" s="30">
        <v>122774896</v>
      </c>
      <c r="CG133" s="30">
        <v>2758113640</v>
      </c>
      <c r="CH133" s="30">
        <v>131975658</v>
      </c>
      <c r="CI133" s="30">
        <v>49978814</v>
      </c>
      <c r="CJ133" s="30">
        <v>908748</v>
      </c>
      <c r="CK133" s="30">
        <v>28170671</v>
      </c>
      <c r="CL133" s="30">
        <v>6633366</v>
      </c>
      <c r="CM133" s="30">
        <v>1423448</v>
      </c>
      <c r="CN133" s="30">
        <v>708650</v>
      </c>
      <c r="CO133" s="30">
        <v>2703691</v>
      </c>
      <c r="CP133" s="30">
        <v>9430240</v>
      </c>
      <c r="CQ133" s="30">
        <v>0</v>
      </c>
      <c r="CR133" s="30">
        <v>0</v>
      </c>
      <c r="CS133" s="30">
        <v>2264326595</v>
      </c>
      <c r="CT133" s="30">
        <v>816148893</v>
      </c>
      <c r="CU133" s="30">
        <v>0</v>
      </c>
      <c r="CV133" s="30">
        <v>46902622</v>
      </c>
      <c r="CW133" s="30">
        <v>10361741</v>
      </c>
      <c r="CX133" s="30">
        <v>299626</v>
      </c>
      <c r="CY133" s="30">
        <v>0</v>
      </c>
      <c r="CZ133" s="30">
        <v>1361890881</v>
      </c>
      <c r="DA133" s="30">
        <v>1216317699</v>
      </c>
      <c r="DB133" s="30">
        <v>133306182</v>
      </c>
      <c r="DC133" s="30">
        <v>0</v>
      </c>
      <c r="DD133" s="30">
        <v>12267000</v>
      </c>
      <c r="DE133" s="30">
        <v>0</v>
      </c>
      <c r="DF133" s="30">
        <v>19918870</v>
      </c>
      <c r="DG133" s="30">
        <v>8803962</v>
      </c>
      <c r="DH133" s="30">
        <v>18469277</v>
      </c>
      <c r="DI133" s="30">
        <v>3048415</v>
      </c>
      <c r="DJ133" s="30">
        <v>0</v>
      </c>
      <c r="DK133" s="30">
        <v>3048415</v>
      </c>
      <c r="DL133" s="30">
        <v>0</v>
      </c>
      <c r="DM133" s="30">
        <v>282669628</v>
      </c>
      <c r="DN133" s="30">
        <v>38495378</v>
      </c>
      <c r="DO133" s="30">
        <v>2623144</v>
      </c>
      <c r="DP133" s="30">
        <v>190212</v>
      </c>
      <c r="DQ133" s="30">
        <v>2432932</v>
      </c>
      <c r="DR133" s="30">
        <v>231120361</v>
      </c>
      <c r="DS133" s="30">
        <v>23183751</v>
      </c>
      <c r="DT133" s="30">
        <v>21529693</v>
      </c>
      <c r="DU133" s="30">
        <v>1637185</v>
      </c>
      <c r="DV133" s="30">
        <v>16873</v>
      </c>
      <c r="DW133" s="30">
        <v>11133000</v>
      </c>
      <c r="DX133" s="30">
        <v>5483400</v>
      </c>
      <c r="DY133" s="30">
        <v>0</v>
      </c>
      <c r="DZ133" s="30">
        <v>0</v>
      </c>
      <c r="EA133" s="30">
        <v>5649600</v>
      </c>
      <c r="EB133" s="30">
        <v>0</v>
      </c>
      <c r="EC133" s="30">
        <v>5252037</v>
      </c>
      <c r="ED133" s="30">
        <v>272637</v>
      </c>
      <c r="EE133" s="30">
        <v>4968600</v>
      </c>
      <c r="EF133" s="30">
        <v>10800</v>
      </c>
      <c r="EG133" s="30">
        <v>46520950</v>
      </c>
      <c r="EH133" s="30">
        <v>45781900</v>
      </c>
      <c r="EI133" s="30">
        <v>739050</v>
      </c>
      <c r="EJ133" s="30">
        <v>0</v>
      </c>
      <c r="EK133" s="30">
        <v>70678377</v>
      </c>
      <c r="EL133" s="30">
        <v>36051</v>
      </c>
      <c r="EM133" s="30">
        <v>1297843</v>
      </c>
      <c r="EN133" s="30">
        <v>35402279</v>
      </c>
      <c r="EO133" s="30">
        <v>1333895</v>
      </c>
      <c r="EP133" s="30">
        <v>180256</v>
      </c>
      <c r="EQ133" s="30">
        <v>0</v>
      </c>
      <c r="ER133" s="30">
        <v>54077</v>
      </c>
      <c r="ES133" s="30">
        <v>847203</v>
      </c>
      <c r="ET133" s="30">
        <v>252359</v>
      </c>
      <c r="EU133" s="30">
        <v>2956198</v>
      </c>
      <c r="EV133" s="30">
        <v>976788</v>
      </c>
      <c r="EW133" s="30">
        <v>32301875</v>
      </c>
      <c r="EX133" s="30">
        <v>0</v>
      </c>
      <c r="EY133" s="30">
        <v>234333</v>
      </c>
      <c r="EZ133" s="30">
        <v>29021216</v>
      </c>
      <c r="FA133" s="30">
        <v>3046326</v>
      </c>
      <c r="FB133" s="30">
        <v>0</v>
      </c>
      <c r="FC133" s="30">
        <v>47317</v>
      </c>
      <c r="FD133" s="30">
        <v>0</v>
      </c>
      <c r="FE133" s="30">
        <v>0</v>
      </c>
      <c r="FF133" s="30">
        <v>0</v>
      </c>
      <c r="FG133" s="30">
        <v>10430745</v>
      </c>
      <c r="FH133" s="30">
        <v>612870</v>
      </c>
      <c r="FI133" s="30">
        <v>0</v>
      </c>
      <c r="FJ133" s="30">
        <v>7713595</v>
      </c>
      <c r="FK133" s="30">
        <v>3293445</v>
      </c>
      <c r="FL133" s="30">
        <v>0</v>
      </c>
      <c r="FM133" s="30">
        <v>0</v>
      </c>
      <c r="FN133" s="30">
        <v>0</v>
      </c>
      <c r="FO133" s="30">
        <v>4420150</v>
      </c>
      <c r="FP133" s="30">
        <v>2104280</v>
      </c>
      <c r="FQ133" s="30">
        <v>0</v>
      </c>
      <c r="FR133" s="30">
        <v>594648544</v>
      </c>
      <c r="FS133" s="30">
        <v>444515223</v>
      </c>
      <c r="FT133" s="30">
        <v>0</v>
      </c>
      <c r="FU133" s="30">
        <v>181442629</v>
      </c>
      <c r="FV133" s="30">
        <v>37592598</v>
      </c>
      <c r="FW133" s="30">
        <v>28565650</v>
      </c>
      <c r="FX133" s="30">
        <v>9026948</v>
      </c>
      <c r="FY133" s="30">
        <v>0</v>
      </c>
      <c r="FZ133" s="30">
        <v>504717</v>
      </c>
      <c r="GA133" s="30">
        <v>212516879</v>
      </c>
      <c r="GB133" s="30">
        <v>12458400</v>
      </c>
      <c r="GC133" s="30">
        <v>10779969</v>
      </c>
      <c r="GD133" s="30">
        <v>0</v>
      </c>
      <c r="GE133" s="30">
        <v>10779969</v>
      </c>
      <c r="GF133" s="30">
        <v>0</v>
      </c>
      <c r="GG133" s="30">
        <v>853803</v>
      </c>
      <c r="GH133" s="30">
        <v>880345</v>
      </c>
      <c r="GI133" s="30">
        <v>41698743</v>
      </c>
      <c r="GJ133" s="30">
        <v>41698743</v>
      </c>
      <c r="GK133" s="30">
        <v>0</v>
      </c>
      <c r="GL133" s="30">
        <v>95920461</v>
      </c>
      <c r="GM133" s="30">
        <v>10077319</v>
      </c>
      <c r="GN133" s="30">
        <v>1024000</v>
      </c>
      <c r="GO133" s="30">
        <v>0</v>
      </c>
      <c r="GP133" s="30">
        <v>441232</v>
      </c>
      <c r="GQ133" s="30">
        <v>65689795</v>
      </c>
      <c r="GR133" s="30">
        <v>295080</v>
      </c>
      <c r="GS133" s="30">
        <v>0</v>
      </c>
      <c r="GT133" s="30">
        <v>18393035</v>
      </c>
      <c r="GU133" s="30">
        <v>3355106580</v>
      </c>
      <c r="GV133" s="30">
        <v>0</v>
      </c>
      <c r="GW133" s="30">
        <v>0</v>
      </c>
      <c r="GX133" s="30">
        <v>0</v>
      </c>
      <c r="GY133" s="30">
        <v>0</v>
      </c>
      <c r="GZ133" s="30">
        <v>1530644631</v>
      </c>
      <c r="HA133" s="30">
        <v>12960845</v>
      </c>
      <c r="HB133" s="30">
        <v>0</v>
      </c>
      <c r="HC133" s="30">
        <v>0</v>
      </c>
      <c r="HD133" s="30">
        <v>1808082620</v>
      </c>
      <c r="HE133" s="30">
        <v>0</v>
      </c>
      <c r="HF133" s="30">
        <v>3160273</v>
      </c>
      <c r="HG133" s="30">
        <v>258211</v>
      </c>
      <c r="HH133" s="30">
        <f t="shared" ref="HH133:HH157" si="48">HJ133+HN133</f>
        <v>-5497234704</v>
      </c>
      <c r="HI133" s="30">
        <f t="shared" ref="HI133:HI157" si="49">HK133+HO133</f>
        <v>-628311049</v>
      </c>
      <c r="HJ133" s="30">
        <v>-5497234704</v>
      </c>
      <c r="HK133" s="30">
        <v>-628311049</v>
      </c>
      <c r="HL133" s="30">
        <v>0</v>
      </c>
      <c r="HM133" s="30">
        <v>0</v>
      </c>
      <c r="HN133" s="30">
        <v>0</v>
      </c>
      <c r="HO133" s="30">
        <v>0</v>
      </c>
      <c r="HP133" s="30">
        <v>275473875</v>
      </c>
      <c r="HQ133" s="30">
        <v>3717126</v>
      </c>
      <c r="HR133" s="30">
        <v>5173331</v>
      </c>
      <c r="HS133" s="30">
        <v>20726061</v>
      </c>
      <c r="HT133" s="30">
        <v>245857357</v>
      </c>
      <c r="HU133" s="30">
        <v>0</v>
      </c>
      <c r="HV133" s="30">
        <v>0</v>
      </c>
      <c r="HW133" s="30">
        <v>0</v>
      </c>
      <c r="HX133" s="30">
        <f t="shared" ref="HX133:HX171" si="50">HH133</f>
        <v>-5497234704</v>
      </c>
      <c r="HY133" s="30">
        <f t="shared" ref="HY133:HY171" si="51">HI133</f>
        <v>-628311049</v>
      </c>
      <c r="HZ133" s="30">
        <v>56356157247</v>
      </c>
      <c r="IA133" s="30">
        <v>50963259995</v>
      </c>
      <c r="IB133" s="30">
        <v>49516952929</v>
      </c>
      <c r="IC133" s="30">
        <v>0</v>
      </c>
      <c r="ID133" s="30">
        <v>0</v>
      </c>
      <c r="IE133" s="30">
        <v>0</v>
      </c>
      <c r="IF133" s="30">
        <v>0</v>
      </c>
      <c r="IG133" s="30">
        <v>44192422988</v>
      </c>
      <c r="IH133" s="30">
        <v>44192422988</v>
      </c>
      <c r="II133" s="30">
        <v>0</v>
      </c>
      <c r="IJ133" s="30">
        <v>0</v>
      </c>
      <c r="IK133" s="30">
        <v>0</v>
      </c>
      <c r="IL133" s="30">
        <v>4304642106</v>
      </c>
      <c r="IM133" s="30">
        <v>1904721560</v>
      </c>
      <c r="IN133" s="30">
        <v>382634854</v>
      </c>
      <c r="IO133" s="30">
        <v>286976141</v>
      </c>
      <c r="IP133" s="30">
        <v>3635031111</v>
      </c>
      <c r="IQ133" s="30">
        <v>0</v>
      </c>
      <c r="IR133" s="30">
        <v>0</v>
      </c>
      <c r="IS133" s="30">
        <v>0</v>
      </c>
      <c r="IT133" s="30">
        <v>0</v>
      </c>
      <c r="IU133" s="30">
        <v>0</v>
      </c>
      <c r="IV133" s="30">
        <v>257970767</v>
      </c>
      <c r="IW133" s="30">
        <v>0</v>
      </c>
      <c r="IX133" s="30">
        <v>0</v>
      </c>
      <c r="IY133" s="30">
        <v>0</v>
      </c>
      <c r="IZ133" s="30">
        <v>0</v>
      </c>
      <c r="JA133" s="30">
        <v>0</v>
      </c>
      <c r="JB133" s="30">
        <v>0</v>
      </c>
      <c r="JC133" s="30">
        <v>22000000</v>
      </c>
      <c r="JD133" s="30">
        <v>0</v>
      </c>
      <c r="JE133" s="30">
        <v>0</v>
      </c>
      <c r="JF133" s="30">
        <v>0</v>
      </c>
      <c r="JG133" s="30">
        <v>-1148203725</v>
      </c>
      <c r="JH133" s="30">
        <v>0</v>
      </c>
      <c r="JI133" s="30">
        <v>0</v>
      </c>
      <c r="JJ133" s="30">
        <v>-16600767</v>
      </c>
      <c r="JK133" s="30">
        <v>-16600767</v>
      </c>
      <c r="JL133" s="30"/>
      <c r="JM133" s="30">
        <v>1446307066</v>
      </c>
      <c r="JN133" s="30">
        <v>10897857</v>
      </c>
      <c r="JO133" s="30">
        <v>1403706973</v>
      </c>
      <c r="JP133" s="30">
        <v>5058209259</v>
      </c>
      <c r="JQ133" s="30">
        <v>34813703</v>
      </c>
      <c r="JR133" s="30">
        <v>3692779232</v>
      </c>
      <c r="JS133" s="30">
        <v>0</v>
      </c>
      <c r="JT133" s="30">
        <v>0</v>
      </c>
      <c r="JU133" s="30">
        <v>0</v>
      </c>
      <c r="JV133" s="30">
        <v>0</v>
      </c>
      <c r="JW133" s="30">
        <v>0</v>
      </c>
      <c r="JX133" s="30">
        <v>0</v>
      </c>
      <c r="JY133" s="30">
        <v>0</v>
      </c>
      <c r="JZ133" s="30">
        <v>0</v>
      </c>
      <c r="KA133" s="30">
        <v>0</v>
      </c>
      <c r="KB133" s="30">
        <v>0</v>
      </c>
      <c r="KC133" s="30">
        <v>0</v>
      </c>
      <c r="KD133" s="30">
        <v>0</v>
      </c>
      <c r="KE133" s="30">
        <v>0</v>
      </c>
      <c r="KF133" s="30">
        <v>0</v>
      </c>
      <c r="KG133" s="30">
        <v>0</v>
      </c>
      <c r="KH133" s="30">
        <v>0</v>
      </c>
      <c r="KI133" s="30">
        <v>1305310714</v>
      </c>
      <c r="KJ133" s="30">
        <v>0</v>
      </c>
      <c r="KK133" s="30">
        <v>0</v>
      </c>
      <c r="KL133" s="30">
        <v>0</v>
      </c>
      <c r="KM133" s="30">
        <v>334687993</v>
      </c>
      <c r="KN133" s="30">
        <v>0</v>
      </c>
      <c r="KO133" s="30">
        <v>0</v>
      </c>
      <c r="KP133" s="30">
        <v>0</v>
      </c>
      <c r="KQ133" s="30">
        <v>0</v>
      </c>
      <c r="KR133" s="30">
        <v>0</v>
      </c>
      <c r="KS133" s="30">
        <v>0</v>
      </c>
      <c r="KT133" s="30">
        <v>0</v>
      </c>
      <c r="KU133" s="30">
        <v>0</v>
      </c>
      <c r="KV133" s="30">
        <v>0</v>
      </c>
      <c r="KW133" s="30">
        <v>0</v>
      </c>
      <c r="KX133" s="30">
        <v>0</v>
      </c>
      <c r="KY133" s="30">
        <v>0</v>
      </c>
      <c r="KZ133" s="30">
        <v>0</v>
      </c>
      <c r="LA133" s="30">
        <v>0</v>
      </c>
      <c r="LB133" s="30">
        <v>0</v>
      </c>
      <c r="LC133" s="30">
        <v>0</v>
      </c>
      <c r="LD133" s="30">
        <v>0</v>
      </c>
      <c r="LE133" s="30">
        <v>0</v>
      </c>
      <c r="LF133" s="30">
        <v>0</v>
      </c>
      <c r="LG133" s="30">
        <v>0</v>
      </c>
      <c r="LH133" s="30">
        <v>0</v>
      </c>
      <c r="LI133" s="30">
        <v>0</v>
      </c>
      <c r="LJ133" s="30">
        <v>0</v>
      </c>
      <c r="LK133" s="30">
        <v>0</v>
      </c>
      <c r="LL133" s="30">
        <v>0</v>
      </c>
      <c r="LM133" s="30">
        <v>0</v>
      </c>
      <c r="LN133" s="30">
        <v>-1245000</v>
      </c>
      <c r="LO133" s="30">
        <v>0</v>
      </c>
      <c r="LP133" s="30">
        <v>0</v>
      </c>
      <c r="LQ133" s="30">
        <v>0</v>
      </c>
      <c r="LR133" s="30">
        <v>0</v>
      </c>
      <c r="LS133" s="30">
        <v>0</v>
      </c>
      <c r="LT133" s="30">
        <v>0</v>
      </c>
      <c r="LU133" s="30">
        <v>163076002</v>
      </c>
      <c r="LV133" s="30">
        <v>0</v>
      </c>
      <c r="LW133" s="30">
        <v>5157623</v>
      </c>
      <c r="LX133" s="30">
        <v>0</v>
      </c>
      <c r="LY133" s="30">
        <v>0</v>
      </c>
      <c r="LZ133" s="30">
        <v>23540140</v>
      </c>
      <c r="MA133" s="30">
        <v>144159228</v>
      </c>
      <c r="MB133" s="30">
        <v>0</v>
      </c>
      <c r="MC133" s="30">
        <v>0</v>
      </c>
      <c r="MD133" s="30">
        <v>0</v>
      </c>
      <c r="ME133" s="30">
        <v>0</v>
      </c>
      <c r="MF133" s="30">
        <v>0</v>
      </c>
      <c r="MG133" s="30">
        <v>0</v>
      </c>
      <c r="MH133" s="30">
        <v>0</v>
      </c>
      <c r="MI133" s="30">
        <v>0</v>
      </c>
      <c r="MJ133" s="30">
        <v>0</v>
      </c>
      <c r="MK133" s="30">
        <v>0</v>
      </c>
      <c r="ML133" s="30">
        <v>0</v>
      </c>
      <c r="MM133" s="30">
        <v>0</v>
      </c>
      <c r="MN133" s="30">
        <v>0</v>
      </c>
      <c r="MO133" s="30">
        <v>0</v>
      </c>
      <c r="MP133" s="30">
        <v>0</v>
      </c>
      <c r="MQ133" s="30">
        <v>245244121</v>
      </c>
      <c r="MR133" s="30">
        <v>0</v>
      </c>
      <c r="MS133" s="30">
        <v>39021017485</v>
      </c>
      <c r="MT133" s="30">
        <v>34433711383</v>
      </c>
      <c r="MU133" s="30">
        <v>34418464314</v>
      </c>
      <c r="MV133" s="30">
        <v>13745442942</v>
      </c>
      <c r="MW133" s="30">
        <v>13745442942</v>
      </c>
      <c r="MX133" s="30">
        <v>0</v>
      </c>
      <c r="MY133" s="30">
        <v>0</v>
      </c>
      <c r="MZ133" s="30">
        <v>13365649714</v>
      </c>
      <c r="NA133" s="30">
        <v>0</v>
      </c>
      <c r="NB133" s="30">
        <v>0</v>
      </c>
      <c r="NC133" s="30">
        <v>0</v>
      </c>
      <c r="ND133" s="30">
        <v>13365649714</v>
      </c>
      <c r="NE133" s="30">
        <v>13365649714</v>
      </c>
      <c r="NF133" s="30">
        <v>0</v>
      </c>
      <c r="NG133" s="30">
        <v>0</v>
      </c>
      <c r="NH133" s="30">
        <v>6059152089</v>
      </c>
      <c r="NI133" s="30">
        <v>1248219569</v>
      </c>
      <c r="NJ133" s="30">
        <v>281296170</v>
      </c>
      <c r="NK133" s="30">
        <v>966923399</v>
      </c>
      <c r="NL133" s="30">
        <v>0</v>
      </c>
      <c r="NM133" s="30">
        <v>15247069</v>
      </c>
      <c r="NN133" s="30">
        <v>-381810782</v>
      </c>
      <c r="NO133" s="30">
        <v>0</v>
      </c>
      <c r="NP133" s="30">
        <v>0</v>
      </c>
      <c r="NQ133" s="30">
        <v>0</v>
      </c>
      <c r="NR133" s="30">
        <v>0</v>
      </c>
      <c r="NS133" s="30">
        <v>0</v>
      </c>
      <c r="NT133" s="30">
        <v>397057851</v>
      </c>
      <c r="NU133" s="30">
        <v>15247069</v>
      </c>
      <c r="NV133" s="30">
        <v>0</v>
      </c>
      <c r="NW133" s="30">
        <v>0</v>
      </c>
      <c r="NX133" s="30">
        <v>0</v>
      </c>
      <c r="NY133" s="30">
        <v>0</v>
      </c>
      <c r="NZ133" s="30">
        <v>0</v>
      </c>
      <c r="OA133" s="30">
        <v>1548559978</v>
      </c>
      <c r="OB133" s="30">
        <v>1547564184</v>
      </c>
      <c r="OC133" s="30">
        <v>0</v>
      </c>
      <c r="OD133" s="30">
        <v>0</v>
      </c>
      <c r="OE133" s="30">
        <v>0</v>
      </c>
      <c r="OF133" s="30">
        <v>1547564184</v>
      </c>
      <c r="OG133" s="30">
        <v>0</v>
      </c>
      <c r="OH133" s="30">
        <v>1547564184</v>
      </c>
      <c r="OI133" s="30">
        <v>0</v>
      </c>
      <c r="OJ133" s="30">
        <v>995794</v>
      </c>
      <c r="OK133" s="30">
        <v>0</v>
      </c>
      <c r="OL133" s="30">
        <v>0</v>
      </c>
      <c r="OM133" s="30">
        <v>0</v>
      </c>
      <c r="ON133" s="30">
        <v>0</v>
      </c>
      <c r="OO133" s="30">
        <v>995794</v>
      </c>
      <c r="OP133" s="30">
        <v>995794</v>
      </c>
      <c r="OQ133" s="30">
        <v>0</v>
      </c>
      <c r="OR133" s="30">
        <v>0</v>
      </c>
      <c r="OS133" s="30">
        <v>2615686518</v>
      </c>
      <c r="OT133" s="30">
        <v>2570238195</v>
      </c>
      <c r="OU133" s="30">
        <v>1422034470</v>
      </c>
      <c r="OV133" s="30">
        <v>0</v>
      </c>
      <c r="OW133" s="30">
        <v>1422034470</v>
      </c>
      <c r="OX133" s="30">
        <v>0</v>
      </c>
      <c r="OY133" s="30">
        <v>0</v>
      </c>
      <c r="OZ133" s="30">
        <v>45448323</v>
      </c>
      <c r="PA133" s="30">
        <v>0</v>
      </c>
      <c r="PB133" s="30">
        <v>0</v>
      </c>
      <c r="PC133" s="30">
        <v>0</v>
      </c>
      <c r="PD133" s="30">
        <v>0</v>
      </c>
      <c r="PE133" s="30">
        <v>0</v>
      </c>
      <c r="PF133" s="30">
        <v>0</v>
      </c>
      <c r="PG133" s="30">
        <v>0</v>
      </c>
      <c r="PH133" s="30">
        <v>0</v>
      </c>
      <c r="PI133" s="30">
        <v>0</v>
      </c>
      <c r="PJ133" s="30">
        <v>0</v>
      </c>
      <c r="PK133" s="30">
        <v>0</v>
      </c>
      <c r="PL133" s="30">
        <v>0</v>
      </c>
      <c r="PM133" s="30">
        <v>45448323</v>
      </c>
      <c r="PN133" s="30">
        <v>45448323</v>
      </c>
      <c r="PO133" s="30">
        <v>0</v>
      </c>
      <c r="PP133" s="30">
        <v>0</v>
      </c>
      <c r="PQ133" s="30">
        <v>0</v>
      </c>
      <c r="PR133" s="30">
        <v>0</v>
      </c>
      <c r="PS133" s="30">
        <v>0</v>
      </c>
      <c r="PT133" s="30">
        <f t="shared" si="41"/>
        <v>423059606</v>
      </c>
      <c r="PU133" s="30">
        <v>423059606</v>
      </c>
      <c r="PV133" s="30">
        <v>0</v>
      </c>
      <c r="PW133" s="30">
        <v>0</v>
      </c>
      <c r="PX133" s="30">
        <v>0</v>
      </c>
      <c r="PY133" s="30">
        <v>0</v>
      </c>
      <c r="PZ133" s="30">
        <v>0</v>
      </c>
      <c r="QA133" s="30">
        <v>0</v>
      </c>
      <c r="QB133" s="30">
        <v>0</v>
      </c>
      <c r="QC133" s="30">
        <v>17441977</v>
      </c>
      <c r="QD133" s="30">
        <v>0</v>
      </c>
      <c r="QE133" s="30">
        <v>0</v>
      </c>
      <c r="QF133" s="30">
        <v>0</v>
      </c>
      <c r="QG133" s="30">
        <v>0</v>
      </c>
      <c r="QH133" s="30">
        <v>0</v>
      </c>
      <c r="QI133" s="30">
        <v>0</v>
      </c>
      <c r="QJ133" s="30">
        <v>0</v>
      </c>
      <c r="QK133" s="30">
        <v>17441977</v>
      </c>
      <c r="QL133" s="30">
        <v>0</v>
      </c>
      <c r="QM133" s="30">
        <v>0</v>
      </c>
      <c r="QN133" s="30">
        <v>0</v>
      </c>
      <c r="QO133" s="30">
        <v>123872075759</v>
      </c>
      <c r="QP133" s="30">
        <v>4752722676</v>
      </c>
      <c r="QQ133" s="30">
        <v>216193173</v>
      </c>
      <c r="QR133" s="30">
        <v>69796499</v>
      </c>
      <c r="QS133" s="30">
        <v>146396674</v>
      </c>
      <c r="QT133" s="30">
        <v>0</v>
      </c>
      <c r="QU133" s="30">
        <v>0</v>
      </c>
      <c r="QV133" s="30">
        <v>0</v>
      </c>
      <c r="QW133" s="30">
        <v>1336419745</v>
      </c>
      <c r="QX133" s="30">
        <v>1336419745</v>
      </c>
      <c r="QY133" s="30">
        <v>0</v>
      </c>
      <c r="QZ133" s="30">
        <v>3200109758</v>
      </c>
      <c r="RA133" s="30">
        <v>0</v>
      </c>
      <c r="RB133" s="30">
        <v>0</v>
      </c>
      <c r="RC133" s="30">
        <v>0</v>
      </c>
      <c r="RD133" s="30">
        <v>0</v>
      </c>
      <c r="RE133" s="30">
        <v>0</v>
      </c>
      <c r="RF133" s="30">
        <v>0</v>
      </c>
      <c r="RG133" s="30">
        <v>0</v>
      </c>
      <c r="RH133" s="30">
        <v>0</v>
      </c>
      <c r="RI133" s="30">
        <v>119119353083</v>
      </c>
      <c r="RJ133" s="30">
        <v>6342603040</v>
      </c>
      <c r="RK133" s="30">
        <v>6342603040</v>
      </c>
      <c r="RL133" s="30">
        <v>4287217278</v>
      </c>
      <c r="RM133" s="30">
        <v>401388244</v>
      </c>
      <c r="RN133" s="30">
        <v>147482119</v>
      </c>
      <c r="RO133" s="30">
        <v>2131148</v>
      </c>
      <c r="RP133" s="30">
        <v>0</v>
      </c>
      <c r="RQ133" s="30">
        <v>0</v>
      </c>
      <c r="RR133" s="30">
        <v>0</v>
      </c>
      <c r="RS133" s="30">
        <v>0</v>
      </c>
      <c r="RT133" s="30">
        <v>41823042</v>
      </c>
      <c r="RU133" s="30">
        <v>0</v>
      </c>
      <c r="RV133" s="30">
        <v>1802500</v>
      </c>
      <c r="RW133" s="30">
        <v>570055</v>
      </c>
      <c r="RX133" s="30">
        <v>0</v>
      </c>
      <c r="RY133" s="30">
        <v>0</v>
      </c>
      <c r="RZ133" s="30">
        <v>0</v>
      </c>
      <c r="SA133" s="30">
        <v>0</v>
      </c>
      <c r="SB133" s="30">
        <v>0</v>
      </c>
      <c r="SC133" s="30">
        <v>0</v>
      </c>
      <c r="SD133" s="30">
        <v>0</v>
      </c>
      <c r="SE133" s="30">
        <v>0</v>
      </c>
      <c r="SF133" s="30">
        <v>0</v>
      </c>
      <c r="SG133" s="30">
        <v>0</v>
      </c>
      <c r="SH133" s="30">
        <v>12363774</v>
      </c>
      <c r="SI133" s="30">
        <v>33406360</v>
      </c>
      <c r="SJ133" s="30">
        <v>0</v>
      </c>
      <c r="SK133" s="30">
        <v>0</v>
      </c>
      <c r="SL133" s="30">
        <v>0</v>
      </c>
      <c r="SM133" s="30">
        <v>0</v>
      </c>
      <c r="SN133" s="30">
        <v>122028303</v>
      </c>
      <c r="SO133" s="30">
        <v>0</v>
      </c>
      <c r="SP133" s="30">
        <v>1523109</v>
      </c>
      <c r="SQ133" s="30">
        <v>465918</v>
      </c>
      <c r="SR133" s="30">
        <v>272291090</v>
      </c>
      <c r="SS133" s="30">
        <v>54535142</v>
      </c>
      <c r="ST133" s="30">
        <v>0</v>
      </c>
      <c r="SU133" s="30">
        <v>0</v>
      </c>
      <c r="SV133" s="30">
        <v>0</v>
      </c>
      <c r="SW133" s="30">
        <v>1004762</v>
      </c>
      <c r="SX133" s="30">
        <v>0</v>
      </c>
      <c r="SY133" s="30">
        <v>0</v>
      </c>
      <c r="SZ133" s="30">
        <v>0</v>
      </c>
      <c r="TA133" s="30">
        <v>105886627</v>
      </c>
      <c r="TB133" s="30">
        <v>0</v>
      </c>
      <c r="TC133" s="30">
        <v>0</v>
      </c>
      <c r="TD133" s="30">
        <v>0</v>
      </c>
      <c r="TE133" s="30">
        <v>0</v>
      </c>
      <c r="TF133" s="30">
        <v>0</v>
      </c>
      <c r="TG133" s="30">
        <v>0</v>
      </c>
      <c r="TH133" s="30">
        <v>443910808</v>
      </c>
      <c r="TI133" s="30">
        <f t="shared" si="46"/>
        <v>551001511</v>
      </c>
      <c r="TJ133" s="30">
        <f t="shared" si="47"/>
        <v>112629438841</v>
      </c>
      <c r="TK133" s="30">
        <v>112629438841</v>
      </c>
      <c r="TL133" s="30">
        <v>0</v>
      </c>
      <c r="TM133" s="30">
        <v>0</v>
      </c>
      <c r="TN133" s="30">
        <v>0</v>
      </c>
      <c r="TO133" s="30">
        <v>0</v>
      </c>
      <c r="TP133" s="30">
        <v>0</v>
      </c>
      <c r="TQ133" s="30">
        <v>0</v>
      </c>
      <c r="TR133" s="30">
        <v>0</v>
      </c>
      <c r="TS133" s="30">
        <v>112629438841</v>
      </c>
      <c r="TT133" s="30">
        <v>0</v>
      </c>
      <c r="TU133" s="30">
        <v>-296599606</v>
      </c>
      <c r="TV133" s="30">
        <v>0</v>
      </c>
      <c r="TW133" s="30">
        <v>-403118000</v>
      </c>
      <c r="TX133" s="30">
        <v>0</v>
      </c>
      <c r="TY133" s="30">
        <v>106518394</v>
      </c>
      <c r="TZ133" s="30">
        <v>0</v>
      </c>
      <c r="UA133" s="30">
        <v>0</v>
      </c>
      <c r="UB133" s="30">
        <v>0</v>
      </c>
      <c r="UC133" s="30">
        <v>0</v>
      </c>
      <c r="UD133" s="30">
        <v>0</v>
      </c>
      <c r="UE133" s="30">
        <v>0</v>
      </c>
      <c r="UF133" s="30">
        <v>0</v>
      </c>
      <c r="UG133" s="30">
        <v>381213737663</v>
      </c>
      <c r="UH133" s="1">
        <v>4217728178659</v>
      </c>
      <c r="UI133" s="1">
        <f>UH133-SUM($UG$124:UG133)</f>
        <v>0</v>
      </c>
    </row>
    <row r="134" spans="2:555">
      <c r="B134" s="58">
        <v>42309</v>
      </c>
      <c r="C134" s="30">
        <v>192099546220</v>
      </c>
      <c r="D134" s="30">
        <v>96313724527</v>
      </c>
      <c r="E134" s="30">
        <v>78982425211.999878</v>
      </c>
      <c r="F134" s="30">
        <v>4755953</v>
      </c>
      <c r="G134" s="30">
        <v>1476240</v>
      </c>
      <c r="H134" s="30">
        <v>35683732016.999939</v>
      </c>
      <c r="I134" s="30">
        <v>30891406806.974792</v>
      </c>
      <c r="J134" s="30">
        <v>4435487889.3852005</v>
      </c>
      <c r="K134" s="30">
        <v>356837320.64000034</v>
      </c>
      <c r="L134" s="30">
        <v>2570767465</v>
      </c>
      <c r="M134" s="30">
        <v>35134559233</v>
      </c>
      <c r="N134" s="30">
        <v>34783213640.450012</v>
      </c>
      <c r="O134" s="30">
        <v>351345592.54999971</v>
      </c>
      <c r="P134" s="30">
        <v>281538288</v>
      </c>
      <c r="Q134" s="30">
        <v>3095526831</v>
      </c>
      <c r="R134" s="30">
        <v>2210069185</v>
      </c>
      <c r="S134" s="30">
        <v>17331299315</v>
      </c>
      <c r="T134" s="30">
        <v>4026973000</v>
      </c>
      <c r="U134" s="30">
        <v>4737613000</v>
      </c>
      <c r="V134" s="30">
        <v>8764586000</v>
      </c>
      <c r="W134" s="30">
        <v>61804985</v>
      </c>
      <c r="X134" s="30">
        <v>2207501362</v>
      </c>
      <c r="Y134" s="30">
        <v>166083200</v>
      </c>
      <c r="Z134" s="30">
        <v>16608320</v>
      </c>
      <c r="AA134" s="30">
        <v>149474880</v>
      </c>
      <c r="AB134" s="30">
        <v>154454714</v>
      </c>
      <c r="AC134" s="30">
        <v>5843698</v>
      </c>
      <c r="AD134" s="30">
        <v>3873779754</v>
      </c>
      <c r="AE134" s="30">
        <v>2034398499</v>
      </c>
      <c r="AF134" s="30">
        <v>1496952151</v>
      </c>
      <c r="AG134" s="30">
        <v>537446348</v>
      </c>
      <c r="AH134" s="30">
        <v>62847103</v>
      </c>
      <c r="AI134" s="30">
        <v>95785821693</v>
      </c>
      <c r="AJ134" s="30">
        <v>750752607</v>
      </c>
      <c r="AK134" s="30">
        <v>155385976</v>
      </c>
      <c r="AL134" s="30">
        <v>757000</v>
      </c>
      <c r="AM134" s="30">
        <v>448574750</v>
      </c>
      <c r="AN134" s="30">
        <v>146034881</v>
      </c>
      <c r="AO134" s="30">
        <v>1771449765</v>
      </c>
      <c r="AP134" s="30">
        <v>1689865644</v>
      </c>
      <c r="AQ134" s="30">
        <v>607940</v>
      </c>
      <c r="AR134" s="30">
        <v>20455363</v>
      </c>
      <c r="AS134" s="30">
        <v>104025</v>
      </c>
      <c r="AT134" s="30">
        <v>60368431</v>
      </c>
      <c r="AU134" s="30">
        <v>0</v>
      </c>
      <c r="AV134" s="30">
        <v>0</v>
      </c>
      <c r="AW134" s="30">
        <v>0</v>
      </c>
      <c r="AX134" s="30">
        <v>48362</v>
      </c>
      <c r="AY134" s="30">
        <v>0</v>
      </c>
      <c r="AZ134" s="30">
        <v>0</v>
      </c>
      <c r="BA134" s="30">
        <v>0</v>
      </c>
      <c r="BB134" s="30">
        <v>0</v>
      </c>
      <c r="BC134" s="30">
        <v>0</v>
      </c>
      <c r="BD134" s="30">
        <v>5045319212</v>
      </c>
      <c r="BE134" s="30">
        <v>793845</v>
      </c>
      <c r="BF134" s="30">
        <v>2685044924</v>
      </c>
      <c r="BG134" s="30">
        <v>1151010251</v>
      </c>
      <c r="BH134" s="30">
        <v>291523</v>
      </c>
      <c r="BI134" s="30">
        <v>192554</v>
      </c>
      <c r="BJ134" s="30">
        <v>990</v>
      </c>
      <c r="BK134" s="30">
        <v>43272828</v>
      </c>
      <c r="BL134" s="30">
        <v>0</v>
      </c>
      <c r="BM134" s="30">
        <v>0</v>
      </c>
      <c r="BN134" s="30">
        <v>9740228</v>
      </c>
      <c r="BO134" s="30">
        <v>13814474</v>
      </c>
      <c r="BP134" s="30">
        <v>0</v>
      </c>
      <c r="BQ134" s="30">
        <v>0</v>
      </c>
      <c r="BR134" s="30">
        <v>118039609</v>
      </c>
      <c r="BS134" s="30">
        <v>1023117986</v>
      </c>
      <c r="BT134" s="30">
        <v>172670749</v>
      </c>
      <c r="BU134" s="30">
        <v>3520847</v>
      </c>
      <c r="BV134" s="30">
        <v>0</v>
      </c>
      <c r="BW134" s="30">
        <v>580158</v>
      </c>
      <c r="BX134" s="30">
        <v>0</v>
      </c>
      <c r="BY134" s="30">
        <v>168569744</v>
      </c>
      <c r="BZ134" s="30">
        <v>0</v>
      </c>
      <c r="CA134" s="30">
        <v>0</v>
      </c>
      <c r="CB134" s="30">
        <v>0</v>
      </c>
      <c r="CC134" s="30">
        <v>9047229380</v>
      </c>
      <c r="CD134" s="30">
        <v>0</v>
      </c>
      <c r="CE134" s="30">
        <v>6105002453</v>
      </c>
      <c r="CF134" s="30">
        <v>134710555</v>
      </c>
      <c r="CG134" s="30">
        <v>2758113640</v>
      </c>
      <c r="CH134" s="30">
        <v>247494811</v>
      </c>
      <c r="CI134" s="30">
        <v>30755593</v>
      </c>
      <c r="CJ134" s="30">
        <v>1034695</v>
      </c>
      <c r="CK134" s="30">
        <v>17917902</v>
      </c>
      <c r="CL134" s="30">
        <v>3388020</v>
      </c>
      <c r="CM134" s="30">
        <v>1724892</v>
      </c>
      <c r="CN134" s="30">
        <v>631136</v>
      </c>
      <c r="CO134" s="30">
        <v>588051</v>
      </c>
      <c r="CP134" s="30">
        <v>5470897</v>
      </c>
      <c r="CQ134" s="30">
        <v>0</v>
      </c>
      <c r="CR134" s="30">
        <v>0</v>
      </c>
      <c r="CS134" s="30">
        <v>2898794413</v>
      </c>
      <c r="CT134" s="30">
        <v>1231036296</v>
      </c>
      <c r="CU134" s="30">
        <v>0</v>
      </c>
      <c r="CV134" s="30">
        <v>72107880</v>
      </c>
      <c r="CW134" s="30">
        <v>17934882</v>
      </c>
      <c r="CX134" s="30">
        <v>183800</v>
      </c>
      <c r="CY134" s="30">
        <v>0</v>
      </c>
      <c r="CZ134" s="30">
        <v>1519917571</v>
      </c>
      <c r="DA134" s="30">
        <v>1351210283</v>
      </c>
      <c r="DB134" s="30">
        <v>141322662</v>
      </c>
      <c r="DC134" s="30">
        <v>0</v>
      </c>
      <c r="DD134" s="30">
        <v>27384626</v>
      </c>
      <c r="DE134" s="30">
        <v>0</v>
      </c>
      <c r="DF134" s="30">
        <v>45345489</v>
      </c>
      <c r="DG134" s="30">
        <v>12268495</v>
      </c>
      <c r="DH134" s="30">
        <v>5899567</v>
      </c>
      <c r="DI134" s="30">
        <v>3947535</v>
      </c>
      <c r="DJ134" s="30">
        <v>0</v>
      </c>
      <c r="DK134" s="30">
        <v>3947535</v>
      </c>
      <c r="DL134" s="30">
        <v>0</v>
      </c>
      <c r="DM134" s="30">
        <v>269077945</v>
      </c>
      <c r="DN134" s="30">
        <v>36012165</v>
      </c>
      <c r="DO134" s="30">
        <v>2579443</v>
      </c>
      <c r="DP134" s="30">
        <v>208238</v>
      </c>
      <c r="DQ134" s="30">
        <v>2371205</v>
      </c>
      <c r="DR134" s="30">
        <v>220412123</v>
      </c>
      <c r="DS134" s="30">
        <v>22538288</v>
      </c>
      <c r="DT134" s="30">
        <v>21462202</v>
      </c>
      <c r="DU134" s="30">
        <v>1042340</v>
      </c>
      <c r="DV134" s="30">
        <v>33746</v>
      </c>
      <c r="DW134" s="30">
        <v>7991900</v>
      </c>
      <c r="DX134" s="30">
        <v>3606200</v>
      </c>
      <c r="DY134" s="30">
        <v>0</v>
      </c>
      <c r="DZ134" s="30">
        <v>0</v>
      </c>
      <c r="EA134" s="30">
        <v>4385700</v>
      </c>
      <c r="EB134" s="30">
        <v>0</v>
      </c>
      <c r="EC134" s="30">
        <v>5659572</v>
      </c>
      <c r="ED134" s="30">
        <v>223067</v>
      </c>
      <c r="EE134" s="30">
        <v>5429800</v>
      </c>
      <c r="EF134" s="30">
        <v>6705</v>
      </c>
      <c r="EG134" s="30">
        <v>48295191</v>
      </c>
      <c r="EH134" s="30">
        <v>47808500</v>
      </c>
      <c r="EI134" s="30">
        <v>486691</v>
      </c>
      <c r="EJ134" s="30">
        <v>0</v>
      </c>
      <c r="EK134" s="30">
        <v>57321408</v>
      </c>
      <c r="EL134" s="30">
        <v>0</v>
      </c>
      <c r="EM134" s="30">
        <v>1207715</v>
      </c>
      <c r="EN134" s="30">
        <v>31580851</v>
      </c>
      <c r="EO134" s="30">
        <v>2054918</v>
      </c>
      <c r="EP134" s="30">
        <v>198282</v>
      </c>
      <c r="EQ134" s="30">
        <v>0</v>
      </c>
      <c r="ER134" s="30">
        <v>90128</v>
      </c>
      <c r="ES134" s="30">
        <v>1514150</v>
      </c>
      <c r="ET134" s="30">
        <v>252358</v>
      </c>
      <c r="EU134" s="30">
        <v>2992250</v>
      </c>
      <c r="EV134" s="30">
        <v>1068646</v>
      </c>
      <c r="EW134" s="30">
        <v>39638294</v>
      </c>
      <c r="EX134" s="30">
        <v>0</v>
      </c>
      <c r="EY134" s="30">
        <v>90128</v>
      </c>
      <c r="EZ134" s="30">
        <v>37258915</v>
      </c>
      <c r="FA134" s="30">
        <v>2289251</v>
      </c>
      <c r="FB134" s="30">
        <v>0</v>
      </c>
      <c r="FC134" s="30">
        <v>63090</v>
      </c>
      <c r="FD134" s="30">
        <v>0</v>
      </c>
      <c r="FE134" s="30">
        <v>0</v>
      </c>
      <c r="FF134" s="30">
        <v>0</v>
      </c>
      <c r="FG134" s="30">
        <v>10074214</v>
      </c>
      <c r="FH134" s="30">
        <v>468666</v>
      </c>
      <c r="FI134" s="30">
        <v>0</v>
      </c>
      <c r="FJ134" s="30">
        <v>7280246</v>
      </c>
      <c r="FK134" s="30">
        <v>2166740</v>
      </c>
      <c r="FL134" s="30">
        <v>0</v>
      </c>
      <c r="FM134" s="30">
        <v>0</v>
      </c>
      <c r="FN134" s="30">
        <v>0</v>
      </c>
      <c r="FO134" s="30">
        <v>5113506</v>
      </c>
      <c r="FP134" s="30">
        <v>2325302</v>
      </c>
      <c r="FQ134" s="30">
        <v>0</v>
      </c>
      <c r="FR134" s="30">
        <v>854972697</v>
      </c>
      <c r="FS134" s="30">
        <v>346530399</v>
      </c>
      <c r="FT134" s="30">
        <v>276986</v>
      </c>
      <c r="FU134" s="30">
        <v>141445862</v>
      </c>
      <c r="FV134" s="30">
        <v>31805227</v>
      </c>
      <c r="FW134" s="30">
        <v>19774921</v>
      </c>
      <c r="FX134" s="30">
        <v>12030306</v>
      </c>
      <c r="FY134" s="30">
        <v>0</v>
      </c>
      <c r="FZ134" s="30">
        <v>594845</v>
      </c>
      <c r="GA134" s="30">
        <v>165387815</v>
      </c>
      <c r="GB134" s="30">
        <v>7019664</v>
      </c>
      <c r="GC134" s="30">
        <v>15726506</v>
      </c>
      <c r="GD134" s="30">
        <v>0</v>
      </c>
      <c r="GE134" s="30">
        <v>15726506</v>
      </c>
      <c r="GF134" s="30">
        <v>0</v>
      </c>
      <c r="GG134" s="30">
        <v>0</v>
      </c>
      <c r="GH134" s="30">
        <v>137500</v>
      </c>
      <c r="GI134" s="30">
        <v>36448782</v>
      </c>
      <c r="GJ134" s="30">
        <v>36448782</v>
      </c>
      <c r="GK134" s="30">
        <v>0</v>
      </c>
      <c r="GL134" s="30">
        <v>456129510</v>
      </c>
      <c r="GM134" s="30">
        <v>11422180</v>
      </c>
      <c r="GN134" s="30">
        <v>745000</v>
      </c>
      <c r="GO134" s="30">
        <v>0</v>
      </c>
      <c r="GP134" s="30">
        <v>-124396</v>
      </c>
      <c r="GQ134" s="30">
        <v>429873934</v>
      </c>
      <c r="GR134" s="30">
        <v>1617460</v>
      </c>
      <c r="GS134" s="30">
        <v>0</v>
      </c>
      <c r="GT134" s="30">
        <v>12595332</v>
      </c>
      <c r="GU134" s="30">
        <v>12010378545</v>
      </c>
      <c r="GV134" s="30">
        <v>0</v>
      </c>
      <c r="GW134" s="30">
        <v>0</v>
      </c>
      <c r="GX134" s="30">
        <v>0</v>
      </c>
      <c r="GY134" s="30">
        <v>0</v>
      </c>
      <c r="GZ134" s="30">
        <v>852260893</v>
      </c>
      <c r="HA134" s="30">
        <v>4986629</v>
      </c>
      <c r="HB134" s="30">
        <v>0</v>
      </c>
      <c r="HC134" s="30">
        <v>0</v>
      </c>
      <c r="HD134" s="30">
        <v>1628040264</v>
      </c>
      <c r="HE134" s="30">
        <v>0</v>
      </c>
      <c r="HF134" s="30">
        <v>4191593284</v>
      </c>
      <c r="HG134" s="30">
        <v>5333497475</v>
      </c>
      <c r="HH134" s="30">
        <f t="shared" si="48"/>
        <v>824124459</v>
      </c>
      <c r="HI134" s="30">
        <f t="shared" si="49"/>
        <v>23923646</v>
      </c>
      <c r="HJ134" s="30">
        <v>824124459</v>
      </c>
      <c r="HK134" s="30">
        <v>23923646</v>
      </c>
      <c r="HL134" s="30">
        <v>0</v>
      </c>
      <c r="HM134" s="30">
        <v>0</v>
      </c>
      <c r="HN134" s="30">
        <v>0</v>
      </c>
      <c r="HO134" s="30">
        <v>0</v>
      </c>
      <c r="HP134" s="30">
        <v>29233874</v>
      </c>
      <c r="HQ134" s="30">
        <v>4237938</v>
      </c>
      <c r="HR134" s="30">
        <v>4014861</v>
      </c>
      <c r="HS134" s="30">
        <v>20981075</v>
      </c>
      <c r="HT134" s="30">
        <v>0</v>
      </c>
      <c r="HU134" s="30">
        <v>0</v>
      </c>
      <c r="HV134" s="30">
        <v>0</v>
      </c>
      <c r="HW134" s="30">
        <v>0</v>
      </c>
      <c r="HX134" s="30">
        <f t="shared" si="50"/>
        <v>824124459</v>
      </c>
      <c r="HY134" s="30">
        <f t="shared" si="51"/>
        <v>23923646</v>
      </c>
      <c r="HZ134" s="30">
        <v>59592280613</v>
      </c>
      <c r="IA134" s="30">
        <v>55889380574</v>
      </c>
      <c r="IB134" s="30">
        <v>55306025477</v>
      </c>
      <c r="IC134" s="30">
        <v>0</v>
      </c>
      <c r="ID134" s="30">
        <v>0</v>
      </c>
      <c r="IE134" s="30">
        <v>20218920</v>
      </c>
      <c r="IF134" s="30">
        <v>0</v>
      </c>
      <c r="IG134" s="30">
        <v>48533566848</v>
      </c>
      <c r="IH134" s="30">
        <v>47156654392</v>
      </c>
      <c r="II134" s="30">
        <v>0</v>
      </c>
      <c r="IJ134" s="30">
        <v>1356693536</v>
      </c>
      <c r="IK134" s="30">
        <v>0</v>
      </c>
      <c r="IL134" s="30">
        <v>4304642106</v>
      </c>
      <c r="IM134" s="30">
        <v>1904721560</v>
      </c>
      <c r="IN134" s="30">
        <v>382634854</v>
      </c>
      <c r="IO134" s="30">
        <v>286976141</v>
      </c>
      <c r="IP134" s="30">
        <v>3635031111</v>
      </c>
      <c r="IQ134" s="30">
        <v>0</v>
      </c>
      <c r="IR134" s="30">
        <v>0</v>
      </c>
      <c r="IS134" s="30">
        <v>0</v>
      </c>
      <c r="IT134" s="30">
        <v>0</v>
      </c>
      <c r="IU134" s="30">
        <v>0</v>
      </c>
      <c r="IV134" s="30">
        <v>257970767</v>
      </c>
      <c r="IW134" s="30">
        <v>0</v>
      </c>
      <c r="IX134" s="30">
        <v>0</v>
      </c>
      <c r="IY134" s="30">
        <v>0</v>
      </c>
      <c r="IZ134" s="30">
        <v>0</v>
      </c>
      <c r="JA134" s="30">
        <v>0</v>
      </c>
      <c r="JB134" s="30">
        <v>0</v>
      </c>
      <c r="JC134" s="30">
        <v>0</v>
      </c>
      <c r="JD134" s="30">
        <v>0</v>
      </c>
      <c r="JE134" s="30">
        <v>0</v>
      </c>
      <c r="JF134" s="30">
        <v>0</v>
      </c>
      <c r="JG134" s="30">
        <v>0</v>
      </c>
      <c r="JH134" s="30">
        <v>0</v>
      </c>
      <c r="JI134" s="30">
        <v>0</v>
      </c>
      <c r="JJ134" s="30">
        <v>305124196</v>
      </c>
      <c r="JK134" s="30">
        <v>0</v>
      </c>
      <c r="JL134" s="30"/>
      <c r="JM134" s="30">
        <v>583355097</v>
      </c>
      <c r="JN134" s="30">
        <v>0</v>
      </c>
      <c r="JO134" s="30">
        <v>583355097</v>
      </c>
      <c r="JP134" s="30">
        <v>33320507</v>
      </c>
      <c r="JQ134" s="30">
        <v>33320507</v>
      </c>
      <c r="JR134" s="30">
        <v>0</v>
      </c>
      <c r="JS134" s="30">
        <v>0</v>
      </c>
      <c r="JT134" s="30">
        <v>0</v>
      </c>
      <c r="JU134" s="30">
        <v>0</v>
      </c>
      <c r="JV134" s="30">
        <v>0</v>
      </c>
      <c r="JW134" s="30">
        <v>0</v>
      </c>
      <c r="JX134" s="30">
        <v>0</v>
      </c>
      <c r="JY134" s="30">
        <v>0</v>
      </c>
      <c r="JZ134" s="30">
        <v>0</v>
      </c>
      <c r="KA134" s="30">
        <v>0</v>
      </c>
      <c r="KB134" s="30">
        <v>0</v>
      </c>
      <c r="KC134" s="30">
        <v>0</v>
      </c>
      <c r="KD134" s="30">
        <v>0</v>
      </c>
      <c r="KE134" s="30">
        <v>0</v>
      </c>
      <c r="KF134" s="30">
        <v>0</v>
      </c>
      <c r="KG134" s="30">
        <v>0</v>
      </c>
      <c r="KH134" s="30">
        <v>0</v>
      </c>
      <c r="KI134" s="30">
        <v>0</v>
      </c>
      <c r="KJ134" s="30">
        <v>0</v>
      </c>
      <c r="KK134" s="30">
        <v>0</v>
      </c>
      <c r="KL134" s="30">
        <v>0</v>
      </c>
      <c r="KM134" s="30">
        <v>3669579532</v>
      </c>
      <c r="KN134" s="30">
        <v>2612235181</v>
      </c>
      <c r="KO134" s="30">
        <v>64514213</v>
      </c>
      <c r="KP134" s="30">
        <v>3723432</v>
      </c>
      <c r="KQ134" s="30">
        <v>0</v>
      </c>
      <c r="KR134" s="30">
        <v>0</v>
      </c>
      <c r="KS134" s="30">
        <v>3385591</v>
      </c>
      <c r="KT134" s="30">
        <v>7636035</v>
      </c>
      <c r="KU134" s="30">
        <v>0</v>
      </c>
      <c r="KV134" s="30">
        <v>140945235</v>
      </c>
      <c r="KW134" s="30">
        <v>0</v>
      </c>
      <c r="KX134" s="30">
        <v>2038009</v>
      </c>
      <c r="KY134" s="30">
        <v>0</v>
      </c>
      <c r="KZ134" s="30">
        <v>14130465</v>
      </c>
      <c r="LA134" s="30">
        <v>20516633</v>
      </c>
      <c r="LB134" s="30">
        <v>5602118</v>
      </c>
      <c r="LC134" s="30">
        <v>13288545</v>
      </c>
      <c r="LD134" s="30">
        <v>0</v>
      </c>
      <c r="LE134" s="30">
        <v>0</v>
      </c>
      <c r="LF134" s="30">
        <v>2634795</v>
      </c>
      <c r="LG134" s="30">
        <v>0</v>
      </c>
      <c r="LH134" s="30">
        <v>13941183</v>
      </c>
      <c r="LI134" s="30">
        <v>50311561</v>
      </c>
      <c r="LJ134" s="30">
        <v>77129</v>
      </c>
      <c r="LK134" s="30">
        <v>764965</v>
      </c>
      <c r="LL134" s="30">
        <v>19778</v>
      </c>
      <c r="LM134" s="30">
        <v>2882996</v>
      </c>
      <c r="LN134" s="30">
        <v>15920216</v>
      </c>
      <c r="LO134" s="30">
        <v>73151481</v>
      </c>
      <c r="LP134" s="30">
        <v>305399</v>
      </c>
      <c r="LQ134" s="30">
        <v>0</v>
      </c>
      <c r="LR134" s="30">
        <v>1807117</v>
      </c>
      <c r="LS134" s="30">
        <v>217782198</v>
      </c>
      <c r="LT134" s="30">
        <v>0</v>
      </c>
      <c r="LU134" s="30">
        <v>335570525</v>
      </c>
      <c r="LV134" s="30">
        <v>589248</v>
      </c>
      <c r="LW134" s="30">
        <v>10613143</v>
      </c>
      <c r="LX134" s="30">
        <v>2669372</v>
      </c>
      <c r="LY134" s="30">
        <v>0</v>
      </c>
      <c r="LZ134" s="30">
        <v>0</v>
      </c>
      <c r="MA134" s="30">
        <v>0</v>
      </c>
      <c r="MB134" s="30">
        <v>16915988</v>
      </c>
      <c r="MC134" s="30">
        <v>0</v>
      </c>
      <c r="MD134" s="30">
        <v>0</v>
      </c>
      <c r="ME134" s="30">
        <v>0</v>
      </c>
      <c r="MF134" s="30">
        <v>0</v>
      </c>
      <c r="MG134" s="30">
        <v>0</v>
      </c>
      <c r="MH134" s="30">
        <v>28447314</v>
      </c>
      <c r="MI134" s="30">
        <v>219313</v>
      </c>
      <c r="MJ134" s="30">
        <v>6940354</v>
      </c>
      <c r="MK134" s="30">
        <v>0</v>
      </c>
      <c r="ML134" s="30">
        <v>0</v>
      </c>
      <c r="MM134" s="30">
        <v>0</v>
      </c>
      <c r="MN134" s="30">
        <v>0</v>
      </c>
      <c r="MO134" s="30">
        <v>0</v>
      </c>
      <c r="MP134" s="30">
        <v>0</v>
      </c>
      <c r="MQ134" s="30">
        <v>162740192</v>
      </c>
      <c r="MR134" s="30">
        <v>0</v>
      </c>
      <c r="MS134" s="30">
        <v>5509130488</v>
      </c>
      <c r="MT134" s="30">
        <v>1745933496</v>
      </c>
      <c r="MU134" s="30">
        <v>1725238092</v>
      </c>
      <c r="MV134" s="30">
        <v>1164748838</v>
      </c>
      <c r="MW134" s="30">
        <v>659444393</v>
      </c>
      <c r="MX134" s="30">
        <v>0</v>
      </c>
      <c r="MY134" s="30">
        <v>505304445</v>
      </c>
      <c r="MZ134" s="30">
        <v>169956792</v>
      </c>
      <c r="NA134" s="30">
        <v>0</v>
      </c>
      <c r="NB134" s="30">
        <v>0</v>
      </c>
      <c r="NC134" s="30">
        <v>0</v>
      </c>
      <c r="ND134" s="30">
        <v>169956792</v>
      </c>
      <c r="NE134" s="30">
        <v>169956792</v>
      </c>
      <c r="NF134" s="30">
        <v>0</v>
      </c>
      <c r="NG134" s="30">
        <v>0</v>
      </c>
      <c r="NH134" s="30">
        <v>76869593</v>
      </c>
      <c r="NI134" s="30">
        <v>313662869</v>
      </c>
      <c r="NJ134" s="30">
        <v>302242960</v>
      </c>
      <c r="NK134" s="30">
        <v>11419909</v>
      </c>
      <c r="NL134" s="30">
        <v>0</v>
      </c>
      <c r="NM134" s="30">
        <v>20695404</v>
      </c>
      <c r="NN134" s="30">
        <v>7146348</v>
      </c>
      <c r="NO134" s="30">
        <v>0</v>
      </c>
      <c r="NP134" s="30">
        <v>525501</v>
      </c>
      <c r="NQ134" s="30">
        <v>6242064</v>
      </c>
      <c r="NR134" s="30">
        <v>0</v>
      </c>
      <c r="NS134" s="30">
        <v>-614789559</v>
      </c>
      <c r="NT134" s="30">
        <v>13549056</v>
      </c>
      <c r="NU134" s="30">
        <v>13549056</v>
      </c>
      <c r="NV134" s="30">
        <v>0</v>
      </c>
      <c r="NW134" s="30">
        <v>0</v>
      </c>
      <c r="NX134" s="30">
        <v>0</v>
      </c>
      <c r="NY134" s="30">
        <v>0</v>
      </c>
      <c r="NZ134" s="30">
        <v>0</v>
      </c>
      <c r="OA134" s="30">
        <v>1548482164</v>
      </c>
      <c r="OB134" s="30">
        <v>1547564183</v>
      </c>
      <c r="OC134" s="30">
        <v>0</v>
      </c>
      <c r="OD134" s="30">
        <v>0</v>
      </c>
      <c r="OE134" s="30">
        <v>0</v>
      </c>
      <c r="OF134" s="30">
        <v>1547564183</v>
      </c>
      <c r="OG134" s="30">
        <v>0</v>
      </c>
      <c r="OH134" s="30">
        <v>1547564183</v>
      </c>
      <c r="OI134" s="30">
        <v>0</v>
      </c>
      <c r="OJ134" s="30">
        <v>917981</v>
      </c>
      <c r="OK134" s="30">
        <v>0</v>
      </c>
      <c r="OL134" s="30">
        <v>0</v>
      </c>
      <c r="OM134" s="30">
        <v>0</v>
      </c>
      <c r="ON134" s="30">
        <v>0</v>
      </c>
      <c r="OO134" s="30">
        <v>917981</v>
      </c>
      <c r="OP134" s="30">
        <v>917981</v>
      </c>
      <c r="OQ134" s="30">
        <v>0</v>
      </c>
      <c r="OR134" s="30">
        <v>0</v>
      </c>
      <c r="OS134" s="30">
        <v>1459177796</v>
      </c>
      <c r="OT134" s="30">
        <v>1422034470</v>
      </c>
      <c r="OU134" s="30">
        <v>1422034470</v>
      </c>
      <c r="OV134" s="30">
        <v>0</v>
      </c>
      <c r="OW134" s="30">
        <v>1422034470</v>
      </c>
      <c r="OX134" s="30">
        <v>0</v>
      </c>
      <c r="OY134" s="30">
        <v>0</v>
      </c>
      <c r="OZ134" s="30">
        <v>37143326</v>
      </c>
      <c r="PA134" s="30">
        <v>0</v>
      </c>
      <c r="PB134" s="30">
        <v>0</v>
      </c>
      <c r="PC134" s="30">
        <v>0</v>
      </c>
      <c r="PD134" s="30">
        <v>0</v>
      </c>
      <c r="PE134" s="30">
        <v>0</v>
      </c>
      <c r="PF134" s="30">
        <v>0</v>
      </c>
      <c r="PG134" s="30">
        <v>0</v>
      </c>
      <c r="PH134" s="30">
        <v>0</v>
      </c>
      <c r="PI134" s="30">
        <v>0</v>
      </c>
      <c r="PJ134" s="30">
        <v>0</v>
      </c>
      <c r="PK134" s="30">
        <v>0</v>
      </c>
      <c r="PL134" s="30">
        <v>0</v>
      </c>
      <c r="PM134" s="30">
        <v>37143326</v>
      </c>
      <c r="PN134" s="30">
        <v>37143326</v>
      </c>
      <c r="PO134" s="30">
        <v>0</v>
      </c>
      <c r="PP134" s="30">
        <v>0</v>
      </c>
      <c r="PQ134" s="30">
        <v>0</v>
      </c>
      <c r="PR134" s="30">
        <v>0</v>
      </c>
      <c r="PS134" s="30">
        <v>0</v>
      </c>
      <c r="PT134" s="30">
        <f t="shared" si="41"/>
        <v>755537032</v>
      </c>
      <c r="PU134" s="30">
        <v>755537032</v>
      </c>
      <c r="PV134" s="30">
        <v>0</v>
      </c>
      <c r="PW134" s="30">
        <v>0</v>
      </c>
      <c r="PX134" s="30">
        <v>0</v>
      </c>
      <c r="PY134" s="30">
        <v>0</v>
      </c>
      <c r="PZ134" s="30">
        <v>0</v>
      </c>
      <c r="QA134" s="30">
        <v>0</v>
      </c>
      <c r="QB134" s="30">
        <v>0</v>
      </c>
      <c r="QC134" s="30">
        <v>915593433</v>
      </c>
      <c r="QD134" s="30">
        <v>0</v>
      </c>
      <c r="QE134" s="30">
        <v>0</v>
      </c>
      <c r="QF134" s="30">
        <v>0</v>
      </c>
      <c r="QG134" s="30">
        <v>0</v>
      </c>
      <c r="QH134" s="30">
        <v>0</v>
      </c>
      <c r="QI134" s="30">
        <v>0</v>
      </c>
      <c r="QJ134" s="30">
        <v>0</v>
      </c>
      <c r="QK134" s="30">
        <v>15593433</v>
      </c>
      <c r="QL134" s="30">
        <v>0</v>
      </c>
      <c r="QM134" s="30">
        <v>0</v>
      </c>
      <c r="QN134" s="30">
        <v>0</v>
      </c>
      <c r="QO134" s="30">
        <v>21831472466</v>
      </c>
      <c r="QP134" s="30">
        <v>3049913467</v>
      </c>
      <c r="QQ134" s="30">
        <v>24144803</v>
      </c>
      <c r="QR134" s="30">
        <v>17484027</v>
      </c>
      <c r="QS134" s="30">
        <v>6660776</v>
      </c>
      <c r="QT134" s="30">
        <v>0</v>
      </c>
      <c r="QU134" s="30">
        <v>0</v>
      </c>
      <c r="QV134" s="30">
        <v>0</v>
      </c>
      <c r="QW134" s="30">
        <v>634553350</v>
      </c>
      <c r="QX134" s="30">
        <v>634553350</v>
      </c>
      <c r="QY134" s="30">
        <v>0</v>
      </c>
      <c r="QZ134" s="30">
        <v>2391215314</v>
      </c>
      <c r="RA134" s="30">
        <v>0</v>
      </c>
      <c r="RB134" s="30">
        <v>0</v>
      </c>
      <c r="RC134" s="30">
        <v>0</v>
      </c>
      <c r="RD134" s="30">
        <v>0</v>
      </c>
      <c r="RE134" s="30">
        <v>0</v>
      </c>
      <c r="RF134" s="30">
        <v>0</v>
      </c>
      <c r="RG134" s="30">
        <v>0</v>
      </c>
      <c r="RH134" s="30">
        <v>0</v>
      </c>
      <c r="RI134" s="30">
        <v>18781558999</v>
      </c>
      <c r="RJ134" s="30">
        <v>18715704305</v>
      </c>
      <c r="RK134" s="30">
        <v>18715704305</v>
      </c>
      <c r="RL134" s="30">
        <v>5312596737</v>
      </c>
      <c r="RM134" s="30">
        <v>285513565</v>
      </c>
      <c r="RN134" s="30">
        <v>131040834</v>
      </c>
      <c r="RO134" s="30">
        <v>1597702</v>
      </c>
      <c r="RP134" s="30">
        <v>0</v>
      </c>
      <c r="RQ134" s="30">
        <v>0</v>
      </c>
      <c r="RR134" s="30">
        <v>0</v>
      </c>
      <c r="RS134" s="30">
        <v>0</v>
      </c>
      <c r="RT134" s="30">
        <v>0</v>
      </c>
      <c r="RU134" s="30">
        <v>0</v>
      </c>
      <c r="RV134" s="30">
        <v>1776333</v>
      </c>
      <c r="RW134" s="30">
        <v>636534</v>
      </c>
      <c r="RX134" s="30">
        <v>0</v>
      </c>
      <c r="RY134" s="30">
        <v>0</v>
      </c>
      <c r="RZ134" s="30">
        <v>0</v>
      </c>
      <c r="SA134" s="30">
        <v>0</v>
      </c>
      <c r="SB134" s="30">
        <v>0</v>
      </c>
      <c r="SC134" s="30">
        <v>0</v>
      </c>
      <c r="SD134" s="30">
        <v>0</v>
      </c>
      <c r="SE134" s="30">
        <v>0</v>
      </c>
      <c r="SF134" s="30">
        <v>0</v>
      </c>
      <c r="SG134" s="30">
        <v>0</v>
      </c>
      <c r="SH134" s="30">
        <v>13942570</v>
      </c>
      <c r="SI134" s="30">
        <v>33997167</v>
      </c>
      <c r="SJ134" s="30">
        <v>0</v>
      </c>
      <c r="SK134" s="30">
        <v>2570264093</v>
      </c>
      <c r="SL134" s="30">
        <v>2570264093</v>
      </c>
      <c r="SM134" s="30">
        <v>0</v>
      </c>
      <c r="SN134" s="30">
        <v>105228783</v>
      </c>
      <c r="SO134" s="30">
        <v>0</v>
      </c>
      <c r="SP134" s="30">
        <v>1225914</v>
      </c>
      <c r="SQ134" s="30">
        <v>278488</v>
      </c>
      <c r="SR134" s="30">
        <v>223849962</v>
      </c>
      <c r="SS134" s="30">
        <v>61479307</v>
      </c>
      <c r="ST134" s="30">
        <v>0</v>
      </c>
      <c r="SU134" s="30">
        <v>0</v>
      </c>
      <c r="SV134" s="30">
        <v>0</v>
      </c>
      <c r="SW134" s="30">
        <v>1068222</v>
      </c>
      <c r="SX134" s="30">
        <v>81832875</v>
      </c>
      <c r="SY134" s="30">
        <v>187489025</v>
      </c>
      <c r="SZ134" s="30">
        <v>0</v>
      </c>
      <c r="TA134" s="30">
        <v>9014770044</v>
      </c>
      <c r="TB134" s="30">
        <v>0</v>
      </c>
      <c r="TC134" s="30">
        <v>0</v>
      </c>
      <c r="TD134" s="30">
        <v>0</v>
      </c>
      <c r="TE134" s="30">
        <v>0</v>
      </c>
      <c r="TF134" s="30">
        <v>0</v>
      </c>
      <c r="TG134" s="30">
        <v>0</v>
      </c>
      <c r="TH134" s="30">
        <v>0</v>
      </c>
      <c r="TI134" s="30">
        <f>SUM(RM134:RO134)</f>
        <v>418152101</v>
      </c>
      <c r="TJ134" s="30">
        <f>TL134+TR134+TS134+TT134</f>
        <v>0</v>
      </c>
      <c r="TK134" s="30">
        <v>0</v>
      </c>
      <c r="TL134" s="30">
        <v>0</v>
      </c>
      <c r="TM134" s="30">
        <v>0</v>
      </c>
      <c r="TN134" s="30">
        <v>0</v>
      </c>
      <c r="TO134" s="30">
        <v>0</v>
      </c>
      <c r="TP134" s="30">
        <v>0</v>
      </c>
      <c r="TQ134" s="30">
        <v>0</v>
      </c>
      <c r="TR134" s="30">
        <v>0</v>
      </c>
      <c r="TS134" s="30">
        <v>0</v>
      </c>
      <c r="TT134" s="30">
        <v>0</v>
      </c>
      <c r="TU134" s="30">
        <v>65854694</v>
      </c>
      <c r="TV134" s="30">
        <v>0</v>
      </c>
      <c r="TW134" s="30">
        <v>53032706</v>
      </c>
      <c r="TX134" s="30">
        <v>0</v>
      </c>
      <c r="TY134" s="30">
        <v>12821988</v>
      </c>
      <c r="TZ134" s="30">
        <v>0</v>
      </c>
      <c r="UA134" s="30">
        <v>0</v>
      </c>
      <c r="UB134" s="30">
        <v>0</v>
      </c>
      <c r="UC134" s="30">
        <v>0</v>
      </c>
      <c r="UD134" s="30">
        <v>0</v>
      </c>
      <c r="UE134" s="30">
        <v>0</v>
      </c>
      <c r="UF134" s="30">
        <v>0</v>
      </c>
      <c r="UG134" s="30">
        <v>220355742607</v>
      </c>
      <c r="UH134" s="1">
        <v>4438083921266</v>
      </c>
      <c r="UI134" s="1">
        <f>UH134-SUM($UG$124:UG134)</f>
        <v>0</v>
      </c>
    </row>
    <row r="135" spans="2:555">
      <c r="B135" s="58">
        <v>42339</v>
      </c>
      <c r="C135" s="30">
        <v>205943814514</v>
      </c>
      <c r="D135" s="30">
        <v>81202377587</v>
      </c>
      <c r="E135" s="30">
        <v>67332644793.000122</v>
      </c>
      <c r="F135" s="30">
        <v>3060240</v>
      </c>
      <c r="G135" s="30">
        <v>1163280</v>
      </c>
      <c r="H135" s="30">
        <v>22673677600.000061</v>
      </c>
      <c r="I135" s="30">
        <v>19628602698.203125</v>
      </c>
      <c r="J135" s="30">
        <v>2818338125.9669037</v>
      </c>
      <c r="K135" s="30">
        <v>226736775.82999992</v>
      </c>
      <c r="L135" s="30">
        <v>4165135532</v>
      </c>
      <c r="M135" s="30">
        <v>30357214368</v>
      </c>
      <c r="N135" s="30">
        <v>30053642224.650024</v>
      </c>
      <c r="O135" s="30">
        <v>303572143.35000038</v>
      </c>
      <c r="P135" s="30">
        <v>4203924850</v>
      </c>
      <c r="Q135" s="30">
        <v>3440793741</v>
      </c>
      <c r="R135" s="30">
        <v>2487675182</v>
      </c>
      <c r="S135" s="30">
        <v>13869732794</v>
      </c>
      <c r="T135" s="30">
        <v>3765082000</v>
      </c>
      <c r="U135" s="30">
        <v>4429507000</v>
      </c>
      <c r="V135" s="30">
        <v>8194589000</v>
      </c>
      <c r="W135" s="30">
        <v>238551177</v>
      </c>
      <c r="X135" s="30">
        <v>482165540</v>
      </c>
      <c r="Y135" s="30">
        <v>165734400</v>
      </c>
      <c r="Z135" s="30">
        <v>16573440</v>
      </c>
      <c r="AA135" s="30">
        <v>149160960</v>
      </c>
      <c r="AB135" s="30">
        <v>137875191</v>
      </c>
      <c r="AC135" s="30">
        <v>4078620</v>
      </c>
      <c r="AD135" s="30">
        <v>3585668134</v>
      </c>
      <c r="AE135" s="30">
        <v>991689323</v>
      </c>
      <c r="AF135" s="30">
        <v>668420694</v>
      </c>
      <c r="AG135" s="30">
        <v>323268629</v>
      </c>
      <c r="AH135" s="30">
        <v>69381409</v>
      </c>
      <c r="AI135" s="30">
        <v>124741436927</v>
      </c>
      <c r="AJ135" s="30">
        <v>617067194</v>
      </c>
      <c r="AK135" s="30">
        <v>46529862</v>
      </c>
      <c r="AL135" s="30">
        <v>613000</v>
      </c>
      <c r="AM135" s="30">
        <v>391681150</v>
      </c>
      <c r="AN135" s="30">
        <v>178243182</v>
      </c>
      <c r="AO135" s="30">
        <v>1896219277</v>
      </c>
      <c r="AP135" s="30">
        <v>1800335216</v>
      </c>
      <c r="AQ135" s="30">
        <v>607940</v>
      </c>
      <c r="AR135" s="30">
        <v>12654800</v>
      </c>
      <c r="AS135" s="30">
        <v>56545</v>
      </c>
      <c r="AT135" s="30">
        <v>76268169</v>
      </c>
      <c r="AU135" s="30">
        <v>3168110</v>
      </c>
      <c r="AV135" s="30">
        <v>0</v>
      </c>
      <c r="AW135" s="30">
        <v>0</v>
      </c>
      <c r="AX135" s="30">
        <v>3128497</v>
      </c>
      <c r="AY135" s="30">
        <v>0</v>
      </c>
      <c r="AZ135" s="30">
        <v>0</v>
      </c>
      <c r="BA135" s="30">
        <v>0</v>
      </c>
      <c r="BB135" s="30">
        <v>0</v>
      </c>
      <c r="BC135" s="30">
        <v>0</v>
      </c>
      <c r="BD135" s="30">
        <v>7287575701</v>
      </c>
      <c r="BE135" s="30">
        <v>821359</v>
      </c>
      <c r="BF135" s="30">
        <v>4608005501</v>
      </c>
      <c r="BG135" s="30">
        <v>1234198691</v>
      </c>
      <c r="BH135" s="30">
        <v>1644059</v>
      </c>
      <c r="BI135" s="30">
        <v>1477902</v>
      </c>
      <c r="BJ135" s="30">
        <v>0</v>
      </c>
      <c r="BK135" s="30">
        <v>103828302</v>
      </c>
      <c r="BL135" s="30">
        <v>5394769</v>
      </c>
      <c r="BM135" s="30">
        <v>0</v>
      </c>
      <c r="BN135" s="30">
        <v>9645498</v>
      </c>
      <c r="BO135" s="30">
        <v>3832737</v>
      </c>
      <c r="BP135" s="30">
        <v>0</v>
      </c>
      <c r="BQ135" s="30">
        <v>0</v>
      </c>
      <c r="BR135" s="30">
        <v>153724970</v>
      </c>
      <c r="BS135" s="30">
        <v>1165001913</v>
      </c>
      <c r="BT135" s="30">
        <v>243330665</v>
      </c>
      <c r="BU135" s="30">
        <v>9542965</v>
      </c>
      <c r="BV135" s="30">
        <v>10422596</v>
      </c>
      <c r="BW135" s="30">
        <v>1016445</v>
      </c>
      <c r="BX135" s="30">
        <v>839415</v>
      </c>
      <c r="BY135" s="30">
        <v>221509244</v>
      </c>
      <c r="BZ135" s="30">
        <v>0</v>
      </c>
      <c r="CA135" s="30">
        <v>0</v>
      </c>
      <c r="CB135" s="30">
        <v>0</v>
      </c>
      <c r="CC135" s="30">
        <v>10293344444</v>
      </c>
      <c r="CD135" s="30">
        <v>0</v>
      </c>
      <c r="CE135" s="30">
        <v>4878970844</v>
      </c>
      <c r="CF135" s="30">
        <v>165362002</v>
      </c>
      <c r="CG135" s="30">
        <v>2079594077</v>
      </c>
      <c r="CH135" s="30">
        <v>255998722</v>
      </c>
      <c r="CI135" s="30">
        <v>30438963</v>
      </c>
      <c r="CJ135" s="30">
        <v>1447474</v>
      </c>
      <c r="CK135" s="30">
        <v>16118605</v>
      </c>
      <c r="CL135" s="30">
        <v>5134038</v>
      </c>
      <c r="CM135" s="30">
        <v>836900</v>
      </c>
      <c r="CN135" s="30">
        <v>646579</v>
      </c>
      <c r="CO135" s="30">
        <v>277864</v>
      </c>
      <c r="CP135" s="30">
        <v>5977503</v>
      </c>
      <c r="CQ135" s="30">
        <v>0</v>
      </c>
      <c r="CR135" s="30">
        <v>0</v>
      </c>
      <c r="CS135" s="30">
        <v>2315240831</v>
      </c>
      <c r="CT135" s="30">
        <v>676794449</v>
      </c>
      <c r="CU135" s="30">
        <v>0</v>
      </c>
      <c r="CV135" s="30">
        <v>53555530</v>
      </c>
      <c r="CW135" s="30">
        <v>13079484</v>
      </c>
      <c r="CX135" s="30">
        <v>233800</v>
      </c>
      <c r="CY135" s="30">
        <v>0</v>
      </c>
      <c r="CZ135" s="30">
        <v>1533977475</v>
      </c>
      <c r="DA135" s="30">
        <v>1388115684</v>
      </c>
      <c r="DB135" s="30">
        <v>145861791</v>
      </c>
      <c r="DC135" s="30">
        <v>0</v>
      </c>
      <c r="DD135" s="30">
        <v>0</v>
      </c>
      <c r="DE135" s="30">
        <v>0</v>
      </c>
      <c r="DF135" s="30">
        <v>9546789</v>
      </c>
      <c r="DG135" s="30">
        <v>28053304</v>
      </c>
      <c r="DH135" s="30">
        <v>0</v>
      </c>
      <c r="DI135" s="30">
        <v>6765580</v>
      </c>
      <c r="DJ135" s="30">
        <v>0</v>
      </c>
      <c r="DK135" s="30">
        <v>6765580</v>
      </c>
      <c r="DL135" s="30">
        <v>0</v>
      </c>
      <c r="DM135" s="30">
        <v>322064105</v>
      </c>
      <c r="DN135" s="30">
        <v>46993370</v>
      </c>
      <c r="DO135" s="30">
        <v>4007348</v>
      </c>
      <c r="DP135" s="30">
        <v>132787</v>
      </c>
      <c r="DQ135" s="30">
        <v>3874561</v>
      </c>
      <c r="DR135" s="30">
        <v>258827411</v>
      </c>
      <c r="DS135" s="30">
        <v>32092799</v>
      </c>
      <c r="DT135" s="30">
        <v>29105580</v>
      </c>
      <c r="DU135" s="30">
        <v>2936601</v>
      </c>
      <c r="DV135" s="30">
        <v>50618</v>
      </c>
      <c r="DW135" s="30">
        <v>9927100</v>
      </c>
      <c r="DX135" s="30">
        <v>5088200</v>
      </c>
      <c r="DY135" s="30">
        <v>0</v>
      </c>
      <c r="DZ135" s="30">
        <v>0</v>
      </c>
      <c r="EA135" s="30">
        <v>4838900</v>
      </c>
      <c r="EB135" s="30">
        <v>0</v>
      </c>
      <c r="EC135" s="30">
        <v>3907161</v>
      </c>
      <c r="ED135" s="30">
        <v>123926</v>
      </c>
      <c r="EE135" s="30">
        <v>3778700</v>
      </c>
      <c r="EF135" s="30">
        <v>4535</v>
      </c>
      <c r="EG135" s="30">
        <v>65777299</v>
      </c>
      <c r="EH135" s="30">
        <v>65074300</v>
      </c>
      <c r="EI135" s="30">
        <v>702999</v>
      </c>
      <c r="EJ135" s="30">
        <v>0</v>
      </c>
      <c r="EK135" s="30">
        <v>69007362</v>
      </c>
      <c r="EL135" s="30">
        <v>36051</v>
      </c>
      <c r="EM135" s="30">
        <v>1384116</v>
      </c>
      <c r="EN135" s="30">
        <v>40179063</v>
      </c>
      <c r="EO135" s="30">
        <v>3298684</v>
      </c>
      <c r="EP135" s="30">
        <v>162230</v>
      </c>
      <c r="EQ135" s="30">
        <v>0</v>
      </c>
      <c r="ER135" s="30">
        <v>72102</v>
      </c>
      <c r="ES135" s="30">
        <v>2559635</v>
      </c>
      <c r="ET135" s="30">
        <v>504717</v>
      </c>
      <c r="EU135" s="30">
        <v>3118429</v>
      </c>
      <c r="EV135" s="30">
        <v>672554</v>
      </c>
      <c r="EW135" s="30">
        <v>29363703</v>
      </c>
      <c r="EX135" s="30">
        <v>0</v>
      </c>
      <c r="EY135" s="30">
        <v>108154</v>
      </c>
      <c r="EZ135" s="30">
        <v>26695913</v>
      </c>
      <c r="FA135" s="30">
        <v>2559636</v>
      </c>
      <c r="FB135" s="30">
        <v>0</v>
      </c>
      <c r="FC135" s="30">
        <v>63090</v>
      </c>
      <c r="FD135" s="30">
        <v>0</v>
      </c>
      <c r="FE135" s="30">
        <v>0</v>
      </c>
      <c r="FF135" s="30">
        <v>0</v>
      </c>
      <c r="FG135" s="30">
        <v>12235976</v>
      </c>
      <c r="FH135" s="30">
        <v>504716</v>
      </c>
      <c r="FI135" s="30">
        <v>0</v>
      </c>
      <c r="FJ135" s="30">
        <v>9100308</v>
      </c>
      <c r="FK135" s="30">
        <v>3293445</v>
      </c>
      <c r="FL135" s="30">
        <v>0</v>
      </c>
      <c r="FM135" s="30">
        <v>0</v>
      </c>
      <c r="FN135" s="30">
        <v>0</v>
      </c>
      <c r="FO135" s="30">
        <v>5806863</v>
      </c>
      <c r="FP135" s="30">
        <v>2630952</v>
      </c>
      <c r="FQ135" s="30">
        <v>0</v>
      </c>
      <c r="FR135" s="30">
        <v>462538164</v>
      </c>
      <c r="FS135" s="30">
        <v>353838829</v>
      </c>
      <c r="FT135" s="30">
        <v>0</v>
      </c>
      <c r="FU135" s="30">
        <v>160565637</v>
      </c>
      <c r="FV135" s="30">
        <v>15978542</v>
      </c>
      <c r="FW135" s="30">
        <v>8942584</v>
      </c>
      <c r="FX135" s="30">
        <v>7035958</v>
      </c>
      <c r="FY135" s="30">
        <v>23600</v>
      </c>
      <c r="FZ135" s="30">
        <v>883255</v>
      </c>
      <c r="GA135" s="30">
        <v>175743395</v>
      </c>
      <c r="GB135" s="30">
        <v>644400</v>
      </c>
      <c r="GC135" s="30">
        <v>13420549</v>
      </c>
      <c r="GD135" s="30">
        <v>0</v>
      </c>
      <c r="GE135" s="30">
        <v>13420549</v>
      </c>
      <c r="GF135" s="30">
        <v>0</v>
      </c>
      <c r="GG135" s="30">
        <v>514148</v>
      </c>
      <c r="GH135" s="30">
        <v>0</v>
      </c>
      <c r="GI135" s="30">
        <v>31831787</v>
      </c>
      <c r="GJ135" s="30">
        <v>31831787</v>
      </c>
      <c r="GK135" s="30">
        <v>0</v>
      </c>
      <c r="GL135" s="30">
        <v>62932851</v>
      </c>
      <c r="GM135" s="30">
        <v>9701372</v>
      </c>
      <c r="GN135" s="30">
        <v>511000</v>
      </c>
      <c r="GO135" s="30">
        <v>0</v>
      </c>
      <c r="GP135" s="30">
        <v>66243</v>
      </c>
      <c r="GQ135" s="30">
        <v>38403166</v>
      </c>
      <c r="GR135" s="30">
        <v>1315635</v>
      </c>
      <c r="GS135" s="30">
        <v>0</v>
      </c>
      <c r="GT135" s="30">
        <v>12935435</v>
      </c>
      <c r="GU135" s="30">
        <v>21853326040</v>
      </c>
      <c r="GV135" s="30">
        <v>0</v>
      </c>
      <c r="GW135" s="30">
        <v>0</v>
      </c>
      <c r="GX135" s="30">
        <v>0</v>
      </c>
      <c r="GY135" s="30">
        <v>0</v>
      </c>
      <c r="GZ135" s="30">
        <v>1706023315</v>
      </c>
      <c r="HA135" s="30">
        <v>1979279</v>
      </c>
      <c r="HB135" s="30">
        <v>0</v>
      </c>
      <c r="HC135" s="30">
        <v>0</v>
      </c>
      <c r="HD135" s="30">
        <v>3300415999</v>
      </c>
      <c r="HE135" s="30">
        <v>0</v>
      </c>
      <c r="HF135" s="30">
        <v>4180300062</v>
      </c>
      <c r="HG135" s="30">
        <v>5299882686</v>
      </c>
      <c r="HH135" s="30">
        <f t="shared" si="48"/>
        <v>1072818303</v>
      </c>
      <c r="HI135" s="30">
        <f t="shared" si="49"/>
        <v>-11850092</v>
      </c>
      <c r="HJ135" s="30">
        <v>1072818303</v>
      </c>
      <c r="HK135" s="30">
        <v>-11850092</v>
      </c>
      <c r="HL135" s="30">
        <v>0</v>
      </c>
      <c r="HM135" s="30">
        <v>0</v>
      </c>
      <c r="HN135" s="30">
        <v>0</v>
      </c>
      <c r="HO135" s="30">
        <v>0</v>
      </c>
      <c r="HP135" s="30">
        <v>32336249</v>
      </c>
      <c r="HQ135" s="30">
        <v>3948876</v>
      </c>
      <c r="HR135" s="30">
        <v>5393266</v>
      </c>
      <c r="HS135" s="30">
        <v>22994107</v>
      </c>
      <c r="HT135" s="30">
        <v>0</v>
      </c>
      <c r="HU135" s="30">
        <v>0</v>
      </c>
      <c r="HV135" s="30">
        <v>0</v>
      </c>
      <c r="HW135" s="30">
        <v>0</v>
      </c>
      <c r="HX135" s="30">
        <f t="shared" si="50"/>
        <v>1072818303</v>
      </c>
      <c r="HY135" s="30">
        <f t="shared" si="51"/>
        <v>-11850092</v>
      </c>
      <c r="HZ135" s="30">
        <v>73403495075</v>
      </c>
      <c r="IA135" s="30">
        <v>63144788247</v>
      </c>
      <c r="IB135" s="30">
        <v>62797896083</v>
      </c>
      <c r="IC135" s="30">
        <v>0</v>
      </c>
      <c r="ID135" s="30">
        <v>0</v>
      </c>
      <c r="IE135" s="30">
        <v>0</v>
      </c>
      <c r="IF135" s="30">
        <v>0</v>
      </c>
      <c r="IG135" s="30">
        <v>51831958215</v>
      </c>
      <c r="IH135" s="30">
        <v>50475264682</v>
      </c>
      <c r="II135" s="30">
        <v>0</v>
      </c>
      <c r="IJ135" s="30">
        <v>1356693533</v>
      </c>
      <c r="IK135" s="30">
        <v>0</v>
      </c>
      <c r="IL135" s="30">
        <v>4304642105</v>
      </c>
      <c r="IM135" s="30">
        <v>1904721557</v>
      </c>
      <c r="IN135" s="30">
        <v>382634851</v>
      </c>
      <c r="IO135" s="30">
        <v>286976136</v>
      </c>
      <c r="IP135" s="30">
        <v>3635031118</v>
      </c>
      <c r="IQ135" s="30">
        <v>0</v>
      </c>
      <c r="IR135" s="30">
        <v>0</v>
      </c>
      <c r="IS135" s="30">
        <v>0</v>
      </c>
      <c r="IT135" s="30">
        <v>0</v>
      </c>
      <c r="IU135" s="30">
        <v>0</v>
      </c>
      <c r="IV135" s="30">
        <v>257970764</v>
      </c>
      <c r="IW135" s="30">
        <v>0</v>
      </c>
      <c r="IX135" s="30">
        <v>3999997540</v>
      </c>
      <c r="IY135" s="30">
        <v>0</v>
      </c>
      <c r="IZ135" s="30">
        <v>0</v>
      </c>
      <c r="JA135" s="30">
        <v>0</v>
      </c>
      <c r="JB135" s="30">
        <v>0</v>
      </c>
      <c r="JC135" s="30">
        <v>0</v>
      </c>
      <c r="JD135" s="30">
        <v>0</v>
      </c>
      <c r="JE135" s="30">
        <v>0</v>
      </c>
      <c r="JF135" s="30">
        <v>0</v>
      </c>
      <c r="JG135" s="30">
        <v>0</v>
      </c>
      <c r="JH135" s="30">
        <v>0</v>
      </c>
      <c r="JI135" s="30">
        <v>0</v>
      </c>
      <c r="JJ135" s="30">
        <v>498605902</v>
      </c>
      <c r="JK135" s="30">
        <v>0</v>
      </c>
      <c r="JL135" s="30"/>
      <c r="JM135" s="30">
        <v>346892164</v>
      </c>
      <c r="JN135" s="30">
        <v>0</v>
      </c>
      <c r="JO135" s="30">
        <v>346892164</v>
      </c>
      <c r="JP135" s="30">
        <v>3915228390</v>
      </c>
      <c r="JQ135" s="30">
        <v>26967675</v>
      </c>
      <c r="JR135" s="30">
        <v>2376948820</v>
      </c>
      <c r="JS135" s="30">
        <v>0</v>
      </c>
      <c r="JT135" s="30">
        <v>0</v>
      </c>
      <c r="JU135" s="30">
        <v>0</v>
      </c>
      <c r="JV135" s="30">
        <v>206001180</v>
      </c>
      <c r="JW135" s="30">
        <v>0</v>
      </c>
      <c r="JX135" s="30">
        <v>0</v>
      </c>
      <c r="JY135" s="30">
        <v>0</v>
      </c>
      <c r="JZ135" s="30">
        <v>0</v>
      </c>
      <c r="KA135" s="30">
        <v>0</v>
      </c>
      <c r="KB135" s="30">
        <v>0</v>
      </c>
      <c r="KC135" s="30">
        <v>0</v>
      </c>
      <c r="KD135" s="30">
        <v>0</v>
      </c>
      <c r="KE135" s="30">
        <v>0</v>
      </c>
      <c r="KF135" s="30">
        <v>0</v>
      </c>
      <c r="KG135" s="30">
        <v>0</v>
      </c>
      <c r="KH135" s="30">
        <v>0</v>
      </c>
      <c r="KI135" s="30">
        <v>1305310715</v>
      </c>
      <c r="KJ135" s="30">
        <v>0</v>
      </c>
      <c r="KK135" s="30">
        <v>0</v>
      </c>
      <c r="KL135" s="30">
        <v>0</v>
      </c>
      <c r="KM135" s="30">
        <v>6343478438</v>
      </c>
      <c r="KN135" s="30">
        <v>2612235181</v>
      </c>
      <c r="KO135" s="30">
        <v>64514213</v>
      </c>
      <c r="KP135" s="30">
        <v>3723432</v>
      </c>
      <c r="KQ135" s="30">
        <v>0</v>
      </c>
      <c r="KR135" s="30">
        <v>0</v>
      </c>
      <c r="KS135" s="30">
        <v>3385591</v>
      </c>
      <c r="KT135" s="30">
        <v>7636035</v>
      </c>
      <c r="KU135" s="30">
        <v>0</v>
      </c>
      <c r="KV135" s="30">
        <v>140945235</v>
      </c>
      <c r="KW135" s="30">
        <v>0</v>
      </c>
      <c r="KX135" s="30">
        <v>2038009</v>
      </c>
      <c r="KY135" s="30">
        <v>0</v>
      </c>
      <c r="KZ135" s="30">
        <v>14130465</v>
      </c>
      <c r="LA135" s="30">
        <v>20516633</v>
      </c>
      <c r="LB135" s="30">
        <v>5602118</v>
      </c>
      <c r="LC135" s="30">
        <v>13288545</v>
      </c>
      <c r="LD135" s="30">
        <v>0</v>
      </c>
      <c r="LE135" s="30">
        <v>981190</v>
      </c>
      <c r="LF135" s="30">
        <v>2634795</v>
      </c>
      <c r="LG135" s="30">
        <v>0</v>
      </c>
      <c r="LH135" s="30">
        <v>13941183</v>
      </c>
      <c r="LI135" s="30">
        <v>50311561</v>
      </c>
      <c r="LJ135" s="30">
        <v>0</v>
      </c>
      <c r="LK135" s="30">
        <v>764965</v>
      </c>
      <c r="LL135" s="30">
        <v>19778</v>
      </c>
      <c r="LM135" s="30">
        <v>2882996</v>
      </c>
      <c r="LN135" s="30">
        <v>15920216</v>
      </c>
      <c r="LO135" s="30">
        <v>73151481</v>
      </c>
      <c r="LP135" s="30">
        <v>305399</v>
      </c>
      <c r="LQ135" s="30">
        <v>1304479483</v>
      </c>
      <c r="LR135" s="30">
        <v>1807117</v>
      </c>
      <c r="LS135" s="30">
        <v>217782198</v>
      </c>
      <c r="LT135" s="30">
        <v>0</v>
      </c>
      <c r="LU135" s="30">
        <v>335570525</v>
      </c>
      <c r="LV135" s="30">
        <v>589248</v>
      </c>
      <c r="LW135" s="30">
        <v>10613143</v>
      </c>
      <c r="LX135" s="30">
        <v>2669372</v>
      </c>
      <c r="LY135" s="30">
        <v>0</v>
      </c>
      <c r="LZ135" s="30">
        <v>-42607157</v>
      </c>
      <c r="MA135" s="30">
        <v>0</v>
      </c>
      <c r="MB135" s="30">
        <v>16915988</v>
      </c>
      <c r="MC135" s="30">
        <v>0</v>
      </c>
      <c r="MD135" s="30">
        <v>0</v>
      </c>
      <c r="ME135" s="30">
        <v>0</v>
      </c>
      <c r="MF135" s="30">
        <v>0</v>
      </c>
      <c r="MG135" s="30">
        <v>0</v>
      </c>
      <c r="MH135" s="30">
        <v>28447314</v>
      </c>
      <c r="MI135" s="30">
        <v>219313</v>
      </c>
      <c r="MJ135" s="30">
        <v>6940354</v>
      </c>
      <c r="MK135" s="30">
        <v>0</v>
      </c>
      <c r="ML135" s="30">
        <v>1226082</v>
      </c>
      <c r="MM135" s="30">
        <v>0</v>
      </c>
      <c r="MN135" s="30">
        <v>0</v>
      </c>
      <c r="MO135" s="30">
        <v>1409896437</v>
      </c>
      <c r="MP135" s="30">
        <v>0</v>
      </c>
      <c r="MQ135" s="30">
        <v>3476739838</v>
      </c>
      <c r="MR135" s="30">
        <v>0</v>
      </c>
      <c r="MS135" s="30">
        <v>76292001758</v>
      </c>
      <c r="MT135" s="30">
        <v>71809605561</v>
      </c>
      <c r="MU135" s="30">
        <v>71677577360</v>
      </c>
      <c r="MV135" s="30">
        <v>32348463462</v>
      </c>
      <c r="MW135" s="30">
        <v>32194709852</v>
      </c>
      <c r="MX135" s="30">
        <v>0</v>
      </c>
      <c r="MY135" s="30">
        <v>153753610</v>
      </c>
      <c r="MZ135" s="30">
        <v>25636613464</v>
      </c>
      <c r="NA135" s="30">
        <v>0</v>
      </c>
      <c r="NB135" s="30">
        <v>0</v>
      </c>
      <c r="NC135" s="30">
        <v>0</v>
      </c>
      <c r="ND135" s="30">
        <v>25636613464</v>
      </c>
      <c r="NE135" s="30">
        <v>25636613464</v>
      </c>
      <c r="NF135" s="30">
        <v>0</v>
      </c>
      <c r="NG135" s="30">
        <v>0</v>
      </c>
      <c r="NH135" s="30">
        <v>12386855214</v>
      </c>
      <c r="NI135" s="30">
        <v>1305645220</v>
      </c>
      <c r="NJ135" s="30">
        <v>281480363</v>
      </c>
      <c r="NK135" s="30">
        <v>1024164857</v>
      </c>
      <c r="NL135" s="30">
        <v>0</v>
      </c>
      <c r="NM135" s="30">
        <v>132028201</v>
      </c>
      <c r="NN135" s="30">
        <v>115686570</v>
      </c>
      <c r="NO135" s="30">
        <v>0</v>
      </c>
      <c r="NP135" s="30">
        <v>0</v>
      </c>
      <c r="NQ135" s="30">
        <v>0</v>
      </c>
      <c r="NR135" s="30">
        <v>0</v>
      </c>
      <c r="NS135" s="30">
        <v>379635</v>
      </c>
      <c r="NT135" s="30">
        <v>16341631</v>
      </c>
      <c r="NU135" s="30">
        <v>16341631</v>
      </c>
      <c r="NV135" s="30">
        <v>0</v>
      </c>
      <c r="NW135" s="30">
        <v>0</v>
      </c>
      <c r="NX135" s="30">
        <v>0</v>
      </c>
      <c r="NY135" s="30">
        <v>0</v>
      </c>
      <c r="NZ135" s="30">
        <v>0</v>
      </c>
      <c r="OA135" s="30">
        <v>766019</v>
      </c>
      <c r="OB135" s="30">
        <v>0</v>
      </c>
      <c r="OC135" s="30">
        <v>0</v>
      </c>
      <c r="OD135" s="30">
        <v>0</v>
      </c>
      <c r="OE135" s="30">
        <v>0</v>
      </c>
      <c r="OF135" s="30">
        <v>0</v>
      </c>
      <c r="OG135" s="30">
        <v>0</v>
      </c>
      <c r="OH135" s="30">
        <v>0</v>
      </c>
      <c r="OI135" s="30">
        <v>0</v>
      </c>
      <c r="OJ135" s="30">
        <v>766019</v>
      </c>
      <c r="OK135" s="30">
        <v>0</v>
      </c>
      <c r="OL135" s="30">
        <v>0</v>
      </c>
      <c r="OM135" s="30">
        <v>0</v>
      </c>
      <c r="ON135" s="30">
        <v>0</v>
      </c>
      <c r="OO135" s="30">
        <v>766019</v>
      </c>
      <c r="OP135" s="30">
        <v>766019</v>
      </c>
      <c r="OQ135" s="30">
        <v>0</v>
      </c>
      <c r="OR135" s="30">
        <v>0</v>
      </c>
      <c r="OS135" s="30">
        <v>1454977106</v>
      </c>
      <c r="OT135" s="30">
        <v>1422034468</v>
      </c>
      <c r="OU135" s="30">
        <v>1422034468</v>
      </c>
      <c r="OV135" s="30">
        <v>0</v>
      </c>
      <c r="OW135" s="30">
        <v>1422034468</v>
      </c>
      <c r="OX135" s="30">
        <v>0</v>
      </c>
      <c r="OY135" s="30">
        <v>0</v>
      </c>
      <c r="OZ135" s="30">
        <v>32942638</v>
      </c>
      <c r="PA135" s="30">
        <v>13704496</v>
      </c>
      <c r="PB135" s="30">
        <v>0</v>
      </c>
      <c r="PC135" s="30">
        <v>0</v>
      </c>
      <c r="PD135" s="30">
        <v>0</v>
      </c>
      <c r="PE135" s="30">
        <v>0</v>
      </c>
      <c r="PF135" s="30">
        <v>0</v>
      </c>
      <c r="PG135" s="30">
        <v>0</v>
      </c>
      <c r="PH135" s="30">
        <v>0</v>
      </c>
      <c r="PI135" s="30">
        <v>0</v>
      </c>
      <c r="PJ135" s="30">
        <v>0</v>
      </c>
      <c r="PK135" s="30">
        <v>0</v>
      </c>
      <c r="PL135" s="30">
        <v>0</v>
      </c>
      <c r="PM135" s="30">
        <v>19238142</v>
      </c>
      <c r="PN135" s="30">
        <v>14978810</v>
      </c>
      <c r="PO135" s="30">
        <v>0</v>
      </c>
      <c r="PP135" s="30">
        <v>0</v>
      </c>
      <c r="PQ135" s="30">
        <v>0</v>
      </c>
      <c r="PR135" s="30">
        <v>0</v>
      </c>
      <c r="PS135" s="30">
        <v>0</v>
      </c>
      <c r="PT135" s="30">
        <f t="shared" si="41"/>
        <v>3026653072</v>
      </c>
      <c r="PU135" s="30">
        <v>3026653072</v>
      </c>
      <c r="PV135" s="30">
        <v>0</v>
      </c>
      <c r="PW135" s="30">
        <v>0</v>
      </c>
      <c r="PX135" s="30">
        <v>0</v>
      </c>
      <c r="PY135" s="30">
        <v>0</v>
      </c>
      <c r="PZ135" s="30">
        <v>0</v>
      </c>
      <c r="QA135" s="30">
        <v>9589077</v>
      </c>
      <c r="QB135" s="30">
        <v>0</v>
      </c>
      <c r="QC135" s="30">
        <v>14776496</v>
      </c>
      <c r="QD135" s="30">
        <v>0</v>
      </c>
      <c r="QE135" s="30">
        <v>0</v>
      </c>
      <c r="QF135" s="30">
        <v>0</v>
      </c>
      <c r="QG135" s="30">
        <v>0</v>
      </c>
      <c r="QH135" s="30">
        <v>0</v>
      </c>
      <c r="QI135" s="30">
        <v>0</v>
      </c>
      <c r="QJ135" s="30">
        <v>0</v>
      </c>
      <c r="QK135" s="30">
        <v>14776496</v>
      </c>
      <c r="QL135" s="30">
        <v>0</v>
      </c>
      <c r="QM135" s="30">
        <v>0</v>
      </c>
      <c r="QN135" s="30">
        <v>0</v>
      </c>
      <c r="QO135" s="30">
        <v>122039895329</v>
      </c>
      <c r="QP135" s="30">
        <v>4058600574</v>
      </c>
      <c r="QQ135" s="30">
        <v>43140447</v>
      </c>
      <c r="QR135" s="30">
        <v>16070206</v>
      </c>
      <c r="QS135" s="30">
        <v>27070241</v>
      </c>
      <c r="QT135" s="30">
        <v>0</v>
      </c>
      <c r="QU135" s="30">
        <v>0</v>
      </c>
      <c r="QV135" s="30">
        <v>0</v>
      </c>
      <c r="QW135" s="30">
        <v>2666449848</v>
      </c>
      <c r="QX135" s="30">
        <v>2666449848</v>
      </c>
      <c r="QY135" s="30">
        <v>0</v>
      </c>
      <c r="QZ135" s="30">
        <v>1349010279</v>
      </c>
      <c r="RA135" s="30">
        <v>0</v>
      </c>
      <c r="RB135" s="30">
        <v>0</v>
      </c>
      <c r="RC135" s="30">
        <v>0</v>
      </c>
      <c r="RD135" s="30">
        <v>0</v>
      </c>
      <c r="RE135" s="30">
        <v>0</v>
      </c>
      <c r="RF135" s="30">
        <v>0</v>
      </c>
      <c r="RG135" s="30">
        <v>0</v>
      </c>
      <c r="RH135" s="30">
        <v>0</v>
      </c>
      <c r="RI135" s="30">
        <v>117981294755</v>
      </c>
      <c r="RJ135" s="30">
        <v>5296510761</v>
      </c>
      <c r="RK135" s="30">
        <v>5296510761</v>
      </c>
      <c r="RL135" s="30">
        <v>4031669075</v>
      </c>
      <c r="RM135" s="30">
        <v>122237933</v>
      </c>
      <c r="RN135" s="30">
        <v>125343162</v>
      </c>
      <c r="RO135" s="30">
        <v>1981550</v>
      </c>
      <c r="RP135" s="30">
        <v>0</v>
      </c>
      <c r="RQ135" s="30">
        <v>0</v>
      </c>
      <c r="RR135" s="30">
        <v>0</v>
      </c>
      <c r="RS135" s="30">
        <v>0</v>
      </c>
      <c r="RT135" s="30">
        <v>59231154</v>
      </c>
      <c r="RU135" s="30">
        <v>0</v>
      </c>
      <c r="RV135" s="30">
        <v>1363232</v>
      </c>
      <c r="RW135" s="30">
        <v>660309</v>
      </c>
      <c r="RX135" s="30">
        <v>0</v>
      </c>
      <c r="RY135" s="30">
        <v>0</v>
      </c>
      <c r="RZ135" s="30">
        <v>0</v>
      </c>
      <c r="SA135" s="30">
        <v>0</v>
      </c>
      <c r="SB135" s="30">
        <v>0</v>
      </c>
      <c r="SC135" s="30">
        <v>0</v>
      </c>
      <c r="SD135" s="30">
        <v>0</v>
      </c>
      <c r="SE135" s="30">
        <v>0</v>
      </c>
      <c r="SF135" s="30">
        <v>0</v>
      </c>
      <c r="SG135" s="30">
        <v>0</v>
      </c>
      <c r="SH135" s="30">
        <v>6331921</v>
      </c>
      <c r="SI135" s="30">
        <v>27314277</v>
      </c>
      <c r="SJ135" s="30">
        <v>0</v>
      </c>
      <c r="SK135" s="30">
        <v>0</v>
      </c>
      <c r="SL135" s="30">
        <v>0</v>
      </c>
      <c r="SM135" s="30">
        <v>0</v>
      </c>
      <c r="SN135" s="30">
        <v>91786054</v>
      </c>
      <c r="SO135" s="30">
        <v>0</v>
      </c>
      <c r="SP135" s="30">
        <v>1099357</v>
      </c>
      <c r="SQ135" s="30">
        <v>486042</v>
      </c>
      <c r="SR135" s="30">
        <v>258155013</v>
      </c>
      <c r="SS135" s="30">
        <v>69387266</v>
      </c>
      <c r="ST135" s="30">
        <v>0</v>
      </c>
      <c r="SU135" s="30">
        <v>0</v>
      </c>
      <c r="SV135" s="30">
        <v>0</v>
      </c>
      <c r="SW135" s="30">
        <v>1102716</v>
      </c>
      <c r="SX135" s="30">
        <v>14739171</v>
      </c>
      <c r="SY135" s="30">
        <v>19453072</v>
      </c>
      <c r="SZ135" s="30">
        <v>0</v>
      </c>
      <c r="TA135" s="30">
        <v>423390409</v>
      </c>
      <c r="TB135" s="30">
        <v>0</v>
      </c>
      <c r="TC135" s="30">
        <v>0</v>
      </c>
      <c r="TD135" s="30">
        <v>0</v>
      </c>
      <c r="TE135" s="30">
        <v>0</v>
      </c>
      <c r="TF135" s="30">
        <v>0</v>
      </c>
      <c r="TG135" s="30">
        <v>0</v>
      </c>
      <c r="TH135" s="30">
        <v>0</v>
      </c>
      <c r="TI135" s="30">
        <f>SUM(RM135:RO135)</f>
        <v>249562645</v>
      </c>
      <c r="TJ135" s="30">
        <f>TL135+TR135+TS135+TT135</f>
        <v>112629438841</v>
      </c>
      <c r="TK135" s="30">
        <v>112629438841</v>
      </c>
      <c r="TL135" s="30">
        <v>0</v>
      </c>
      <c r="TM135" s="30">
        <v>0</v>
      </c>
      <c r="TN135" s="30">
        <v>0</v>
      </c>
      <c r="TO135" s="30">
        <v>0</v>
      </c>
      <c r="TP135" s="30">
        <v>0</v>
      </c>
      <c r="TQ135" s="30">
        <v>0</v>
      </c>
      <c r="TR135" s="30">
        <v>0</v>
      </c>
      <c r="TS135" s="30">
        <v>112629438841</v>
      </c>
      <c r="TT135" s="30">
        <v>0</v>
      </c>
      <c r="TU135" s="30">
        <v>55345153</v>
      </c>
      <c r="TV135" s="30">
        <v>0</v>
      </c>
      <c r="TW135" s="30">
        <v>41003277</v>
      </c>
      <c r="TX135" s="30">
        <v>0</v>
      </c>
      <c r="TY135" s="30">
        <v>14341876</v>
      </c>
      <c r="TZ135" s="30">
        <v>0</v>
      </c>
      <c r="UA135" s="30">
        <v>0</v>
      </c>
      <c r="UB135" s="30">
        <v>0</v>
      </c>
      <c r="UC135" s="30">
        <v>0</v>
      </c>
      <c r="UD135" s="30">
        <v>0</v>
      </c>
      <c r="UE135" s="30">
        <v>0</v>
      </c>
      <c r="UF135" s="30">
        <v>0</v>
      </c>
      <c r="UG135" s="30">
        <v>404290488097</v>
      </c>
      <c r="UH135" s="1">
        <v>4842374409363</v>
      </c>
      <c r="UI135" s="1">
        <f>UH135-SUM($UG$124:UG135)</f>
        <v>0</v>
      </c>
    </row>
    <row r="136" spans="2:555">
      <c r="B136" s="58">
        <v>42370</v>
      </c>
      <c r="C136" s="42">
        <v>157827488276</v>
      </c>
      <c r="D136" s="42">
        <v>80375049795</v>
      </c>
      <c r="E136" s="42">
        <v>64495006515</v>
      </c>
      <c r="F136" s="42">
        <v>11927880</v>
      </c>
      <c r="G136" s="42">
        <v>1806120</v>
      </c>
      <c r="H136" s="42">
        <v>17281466380</v>
      </c>
      <c r="I136" s="42">
        <v>14960565445.166</v>
      </c>
      <c r="J136" s="42">
        <v>2148086271.0339999</v>
      </c>
      <c r="K136" s="42">
        <v>172814663.80000001</v>
      </c>
      <c r="L136" s="42">
        <v>2411584857</v>
      </c>
      <c r="M136" s="42">
        <v>35541962775</v>
      </c>
      <c r="N136" s="42">
        <v>35186543147.25</v>
      </c>
      <c r="O136" s="42">
        <v>355419627.75</v>
      </c>
      <c r="P136" s="42">
        <v>3383191520</v>
      </c>
      <c r="Q136" s="42">
        <v>3483200522</v>
      </c>
      <c r="R136" s="42">
        <v>2379866461</v>
      </c>
      <c r="S136" s="42">
        <v>15880043280</v>
      </c>
      <c r="T136" s="42">
        <v>4325519000</v>
      </c>
      <c r="U136" s="42">
        <v>5088841000</v>
      </c>
      <c r="V136" s="42">
        <v>9414360000</v>
      </c>
      <c r="W136" s="42">
        <v>240355397</v>
      </c>
      <c r="X136" s="42">
        <v>432964957</v>
      </c>
      <c r="Y136" s="42">
        <v>188934400</v>
      </c>
      <c r="Z136" s="42">
        <v>18893440</v>
      </c>
      <c r="AA136" s="42">
        <v>170040960</v>
      </c>
      <c r="AB136" s="42">
        <v>115859283</v>
      </c>
      <c r="AC136" s="42">
        <v>3583260</v>
      </c>
      <c r="AD136" s="42">
        <v>3998952957</v>
      </c>
      <c r="AE136" s="42">
        <v>1449953826</v>
      </c>
      <c r="AF136" s="42">
        <v>890209812</v>
      </c>
      <c r="AG136" s="42">
        <v>559744014</v>
      </c>
      <c r="AH136" s="42">
        <v>35079200</v>
      </c>
      <c r="AI136" s="42">
        <v>77452438481</v>
      </c>
      <c r="AJ136" s="42">
        <v>436073087</v>
      </c>
      <c r="AK136" s="42">
        <v>36966237</v>
      </c>
      <c r="AL136" s="42">
        <v>326000</v>
      </c>
      <c r="AM136" s="42">
        <v>398780850</v>
      </c>
      <c r="AN136" s="42">
        <v>0</v>
      </c>
      <c r="AO136" s="42">
        <v>1786823948</v>
      </c>
      <c r="AP136" s="42">
        <v>1698320682</v>
      </c>
      <c r="AQ136" s="42">
        <v>607940</v>
      </c>
      <c r="AR136" s="42">
        <v>4338686</v>
      </c>
      <c r="AS136" s="42">
        <v>86365</v>
      </c>
      <c r="AT136" s="42">
        <v>83336913</v>
      </c>
      <c r="AU136" s="42">
        <v>0</v>
      </c>
      <c r="AV136" s="42">
        <v>0</v>
      </c>
      <c r="AW136" s="42">
        <v>0</v>
      </c>
      <c r="AX136" s="42">
        <v>133362</v>
      </c>
      <c r="AY136" s="42">
        <v>0</v>
      </c>
      <c r="AZ136" s="42">
        <v>0</v>
      </c>
      <c r="BA136" s="42">
        <v>0</v>
      </c>
      <c r="BB136" s="42">
        <v>0</v>
      </c>
      <c r="BC136" s="42">
        <v>0</v>
      </c>
      <c r="BD136" s="42">
        <v>3532229471</v>
      </c>
      <c r="BE136" s="42">
        <v>694563</v>
      </c>
      <c r="BF136" s="42">
        <v>1138600097</v>
      </c>
      <c r="BG136" s="42">
        <v>1107681518</v>
      </c>
      <c r="BH136" s="42">
        <v>3655591</v>
      </c>
      <c r="BI136" s="42">
        <v>2818719</v>
      </c>
      <c r="BJ136" s="42">
        <v>0</v>
      </c>
      <c r="BK136" s="42">
        <v>67860366</v>
      </c>
      <c r="BL136" s="42">
        <v>0</v>
      </c>
      <c r="BM136" s="42">
        <v>139010</v>
      </c>
      <c r="BN136" s="42">
        <v>14244198</v>
      </c>
      <c r="BO136" s="42">
        <v>801708</v>
      </c>
      <c r="BP136" s="42">
        <v>0</v>
      </c>
      <c r="BQ136" s="42">
        <v>0</v>
      </c>
      <c r="BR136" s="42">
        <v>32561432</v>
      </c>
      <c r="BS136" s="42">
        <v>1163172269</v>
      </c>
      <c r="BT136" s="42">
        <v>63331088</v>
      </c>
      <c r="BU136" s="42">
        <v>213000</v>
      </c>
      <c r="BV136" s="42">
        <v>0</v>
      </c>
      <c r="BW136" s="42">
        <v>1235789</v>
      </c>
      <c r="BX136" s="42">
        <v>0</v>
      </c>
      <c r="BY136" s="42">
        <v>60166597</v>
      </c>
      <c r="BZ136" s="42">
        <v>1583146</v>
      </c>
      <c r="CA136" s="42">
        <v>0</v>
      </c>
      <c r="CB136" s="42">
        <v>132556</v>
      </c>
      <c r="CC136" s="42">
        <v>17101992454</v>
      </c>
      <c r="CD136" s="42">
        <v>1823787</v>
      </c>
      <c r="CE136" s="42">
        <v>7181585153</v>
      </c>
      <c r="CF136" s="42">
        <v>139531826</v>
      </c>
      <c r="CG136" s="42">
        <v>3571229151</v>
      </c>
      <c r="CH136" s="42">
        <v>257244175</v>
      </c>
      <c r="CI136" s="42">
        <v>31773773</v>
      </c>
      <c r="CJ136" s="42">
        <v>1125328</v>
      </c>
      <c r="CK136" s="42">
        <v>12565101</v>
      </c>
      <c r="CL136" s="42">
        <v>5104378</v>
      </c>
      <c r="CM136" s="42">
        <v>2407505</v>
      </c>
      <c r="CN136" s="42">
        <v>718462</v>
      </c>
      <c r="CO136" s="42">
        <v>0</v>
      </c>
      <c r="CP136" s="42">
        <v>9852999</v>
      </c>
      <c r="CQ136" s="42">
        <v>0</v>
      </c>
      <c r="CR136" s="42">
        <v>0</v>
      </c>
      <c r="CS136" s="42">
        <v>3152457497</v>
      </c>
      <c r="CT136" s="42">
        <v>1199180901</v>
      </c>
      <c r="CU136" s="42">
        <v>0</v>
      </c>
      <c r="CV136" s="42">
        <v>35291182</v>
      </c>
      <c r="CW136" s="42">
        <v>7095655</v>
      </c>
      <c r="CX136" s="42">
        <v>283800</v>
      </c>
      <c r="CY136" s="42">
        <v>0</v>
      </c>
      <c r="CZ136" s="42">
        <v>1882138803</v>
      </c>
      <c r="DA136" s="42">
        <v>1745529023</v>
      </c>
      <c r="DB136" s="42">
        <v>136609780</v>
      </c>
      <c r="DC136" s="42">
        <v>0</v>
      </c>
      <c r="DD136" s="42">
        <v>0</v>
      </c>
      <c r="DE136" s="42">
        <v>0</v>
      </c>
      <c r="DF136" s="42">
        <v>19591701</v>
      </c>
      <c r="DG136" s="42">
        <v>8875455</v>
      </c>
      <c r="DH136" s="42">
        <v>26214366</v>
      </c>
      <c r="DI136" s="42">
        <v>0</v>
      </c>
      <c r="DJ136" s="42">
        <v>0</v>
      </c>
      <c r="DK136" s="42">
        <v>0</v>
      </c>
      <c r="DL136" s="42">
        <v>0</v>
      </c>
      <c r="DM136" s="42">
        <v>209650861</v>
      </c>
      <c r="DN136" s="42">
        <v>27259081</v>
      </c>
      <c r="DO136" s="42">
        <v>3972758</v>
      </c>
      <c r="DP136" s="42">
        <v>200482</v>
      </c>
      <c r="DQ136" s="42">
        <v>3772276</v>
      </c>
      <c r="DR136" s="42">
        <v>166563522</v>
      </c>
      <c r="DS136" s="42">
        <v>22902782</v>
      </c>
      <c r="DT136" s="42">
        <v>21767117</v>
      </c>
      <c r="DU136" s="42">
        <v>1135665</v>
      </c>
      <c r="DV136" s="42">
        <v>0</v>
      </c>
      <c r="DW136" s="42">
        <v>8244300</v>
      </c>
      <c r="DX136" s="42">
        <v>4761000</v>
      </c>
      <c r="DY136" s="42">
        <v>0</v>
      </c>
      <c r="DZ136" s="42">
        <v>0</v>
      </c>
      <c r="EA136" s="42">
        <v>3483300</v>
      </c>
      <c r="EB136" s="42">
        <v>0</v>
      </c>
      <c r="EC136" s="42">
        <v>2337233</v>
      </c>
      <c r="ED136" s="42">
        <v>106058</v>
      </c>
      <c r="EE136" s="42">
        <v>2215600</v>
      </c>
      <c r="EF136" s="42">
        <v>15575</v>
      </c>
      <c r="EG136" s="42">
        <v>45852438</v>
      </c>
      <c r="EH136" s="42">
        <v>45466774</v>
      </c>
      <c r="EI136" s="42">
        <v>385664</v>
      </c>
      <c r="EJ136" s="42">
        <v>0</v>
      </c>
      <c r="EK136" s="42">
        <v>25746845</v>
      </c>
      <c r="EL136" s="42">
        <v>0</v>
      </c>
      <c r="EM136" s="42">
        <v>790612</v>
      </c>
      <c r="EN136" s="42">
        <v>23044681</v>
      </c>
      <c r="EO136" s="42">
        <v>2913021</v>
      </c>
      <c r="EP136" s="42">
        <v>57850</v>
      </c>
      <c r="EQ136" s="42">
        <v>0</v>
      </c>
      <c r="ER136" s="42">
        <v>38566</v>
      </c>
      <c r="ES136" s="42">
        <v>2680365</v>
      </c>
      <c r="ET136" s="42">
        <v>136240</v>
      </c>
      <c r="EU136" s="42">
        <v>1910294</v>
      </c>
      <c r="EV136" s="42">
        <v>464107</v>
      </c>
      <c r="EW136" s="42">
        <v>32357209</v>
      </c>
      <c r="EX136" s="42">
        <v>0</v>
      </c>
      <c r="EY136" s="42">
        <v>404947</v>
      </c>
      <c r="EZ136" s="42">
        <v>28288454</v>
      </c>
      <c r="FA136" s="42">
        <v>3663808</v>
      </c>
      <c r="FB136" s="42">
        <v>0</v>
      </c>
      <c r="FC136" s="42">
        <v>0</v>
      </c>
      <c r="FD136" s="42">
        <v>0</v>
      </c>
      <c r="FE136" s="42">
        <v>0</v>
      </c>
      <c r="FF136" s="42">
        <v>0</v>
      </c>
      <c r="FG136" s="42">
        <v>11855500</v>
      </c>
      <c r="FH136" s="42">
        <v>385664</v>
      </c>
      <c r="FI136" s="42">
        <v>0</v>
      </c>
      <c r="FJ136" s="42">
        <v>10851516</v>
      </c>
      <c r="FK136" s="42">
        <v>1854960</v>
      </c>
      <c r="FL136" s="42">
        <v>0</v>
      </c>
      <c r="FM136" s="42">
        <v>0</v>
      </c>
      <c r="FN136" s="42">
        <v>0</v>
      </c>
      <c r="FO136" s="42">
        <v>8996556</v>
      </c>
      <c r="FP136" s="42">
        <v>618320</v>
      </c>
      <c r="FQ136" s="42">
        <v>0</v>
      </c>
      <c r="FR136" s="42">
        <v>421670606</v>
      </c>
      <c r="FS136" s="42">
        <v>329109884</v>
      </c>
      <c r="FT136" s="42">
        <v>98722</v>
      </c>
      <c r="FU136" s="42">
        <v>131370607</v>
      </c>
      <c r="FV136" s="42">
        <v>12595074</v>
      </c>
      <c r="FW136" s="42">
        <v>8930532</v>
      </c>
      <c r="FX136" s="42">
        <v>3664542</v>
      </c>
      <c r="FY136" s="42">
        <v>0</v>
      </c>
      <c r="FZ136" s="42">
        <v>1176275</v>
      </c>
      <c r="GA136" s="42">
        <v>172379206</v>
      </c>
      <c r="GB136" s="42">
        <v>11490000</v>
      </c>
      <c r="GC136" s="42">
        <v>2233541</v>
      </c>
      <c r="GD136" s="42">
        <v>0</v>
      </c>
      <c r="GE136" s="42">
        <v>2233541</v>
      </c>
      <c r="GF136" s="42">
        <v>0</v>
      </c>
      <c r="GG136" s="42">
        <v>0</v>
      </c>
      <c r="GH136" s="42">
        <v>0</v>
      </c>
      <c r="GI136" s="42">
        <v>36394837</v>
      </c>
      <c r="GJ136" s="42">
        <v>36394837</v>
      </c>
      <c r="GK136" s="42">
        <v>0</v>
      </c>
      <c r="GL136" s="42">
        <v>53932344</v>
      </c>
      <c r="GM136" s="42">
        <v>8770458</v>
      </c>
      <c r="GN136" s="42">
        <v>1247000</v>
      </c>
      <c r="GO136" s="42">
        <v>0</v>
      </c>
      <c r="GP136" s="42">
        <v>0</v>
      </c>
      <c r="GQ136" s="42">
        <v>35315200</v>
      </c>
      <c r="GR136" s="42">
        <v>134822</v>
      </c>
      <c r="GS136" s="42">
        <v>0</v>
      </c>
      <c r="GT136" s="42">
        <v>8464864</v>
      </c>
      <c r="GU136" s="42">
        <v>4367294</v>
      </c>
      <c r="GV136" s="42">
        <v>0</v>
      </c>
      <c r="GW136" s="42">
        <v>0</v>
      </c>
      <c r="GX136" s="42">
        <v>0</v>
      </c>
      <c r="GY136" s="42">
        <v>0</v>
      </c>
      <c r="GZ136" s="42">
        <v>0</v>
      </c>
      <c r="HA136" s="42">
        <v>4367294</v>
      </c>
      <c r="HB136" s="42">
        <v>0</v>
      </c>
      <c r="HC136" s="42">
        <v>0</v>
      </c>
      <c r="HD136" s="42">
        <v>0</v>
      </c>
      <c r="HE136" s="42">
        <v>0</v>
      </c>
      <c r="HF136" s="42">
        <v>0</v>
      </c>
      <c r="HG136" s="42">
        <v>0</v>
      </c>
      <c r="HH136" s="42">
        <f t="shared" si="48"/>
        <v>0</v>
      </c>
      <c r="HI136" s="42">
        <f t="shared" si="49"/>
        <v>0</v>
      </c>
      <c r="HJ136" s="42">
        <v>0</v>
      </c>
      <c r="HK136" s="42">
        <v>0</v>
      </c>
      <c r="HL136" s="42">
        <v>0</v>
      </c>
      <c r="HM136" s="42">
        <v>0</v>
      </c>
      <c r="HN136" s="42">
        <v>0</v>
      </c>
      <c r="HO136" s="42">
        <v>0</v>
      </c>
      <c r="HP136" s="42">
        <v>3134365</v>
      </c>
      <c r="HQ136" s="42">
        <v>0</v>
      </c>
      <c r="HR136" s="42">
        <v>167821</v>
      </c>
      <c r="HS136" s="42">
        <v>2966544</v>
      </c>
      <c r="HT136" s="42">
        <v>0</v>
      </c>
      <c r="HU136" s="42">
        <v>0</v>
      </c>
      <c r="HV136" s="42">
        <v>0</v>
      </c>
      <c r="HW136" s="42">
        <v>0</v>
      </c>
      <c r="HX136" s="42">
        <f t="shared" si="50"/>
        <v>0</v>
      </c>
      <c r="HY136" s="42">
        <f t="shared" si="51"/>
        <v>0</v>
      </c>
      <c r="HZ136" s="42">
        <v>46602216865</v>
      </c>
      <c r="IA136" s="42">
        <v>46523862310</v>
      </c>
      <c r="IB136" s="42">
        <v>45916141986</v>
      </c>
      <c r="IC136" s="42">
        <v>0</v>
      </c>
      <c r="ID136" s="42">
        <v>0</v>
      </c>
      <c r="IE136" s="42">
        <v>0</v>
      </c>
      <c r="IF136" s="42">
        <v>0</v>
      </c>
      <c r="IG136" s="42">
        <v>41007197349</v>
      </c>
      <c r="IH136" s="42">
        <v>41007197349</v>
      </c>
      <c r="II136" s="42">
        <v>0</v>
      </c>
      <c r="IJ136" s="42">
        <v>0</v>
      </c>
      <c r="IK136" s="42">
        <v>0</v>
      </c>
      <c r="IL136" s="42">
        <v>0</v>
      </c>
      <c r="IM136" s="42">
        <v>0</v>
      </c>
      <c r="IN136" s="42">
        <v>0</v>
      </c>
      <c r="IO136" s="42">
        <v>0</v>
      </c>
      <c r="IP136" s="42">
        <v>0</v>
      </c>
      <c r="IQ136" s="42">
        <v>4634612133</v>
      </c>
      <c r="IR136" s="42">
        <v>0</v>
      </c>
      <c r="IS136" s="42">
        <v>411965523</v>
      </c>
      <c r="IT136" s="42">
        <v>308974142</v>
      </c>
      <c r="IU136" s="42">
        <v>3913672468</v>
      </c>
      <c r="IV136" s="42">
        <v>0</v>
      </c>
      <c r="IW136" s="42">
        <v>274332504</v>
      </c>
      <c r="IX136" s="42">
        <v>0</v>
      </c>
      <c r="IY136" s="42">
        <v>0</v>
      </c>
      <c r="IZ136" s="42">
        <v>0</v>
      </c>
      <c r="JA136" s="42">
        <v>0</v>
      </c>
      <c r="JB136" s="42">
        <v>0</v>
      </c>
      <c r="JC136" s="42">
        <v>0</v>
      </c>
      <c r="JD136" s="42">
        <v>0</v>
      </c>
      <c r="JE136" s="42">
        <v>0</v>
      </c>
      <c r="JF136" s="42">
        <v>0</v>
      </c>
      <c r="JG136" s="42">
        <v>0</v>
      </c>
      <c r="JH136" s="42">
        <v>0</v>
      </c>
      <c r="JI136" s="42">
        <v>0</v>
      </c>
      <c r="JJ136" s="42">
        <v>0</v>
      </c>
      <c r="JK136" s="42">
        <v>0</v>
      </c>
      <c r="JL136" s="42"/>
      <c r="JM136" s="42">
        <v>607720324</v>
      </c>
      <c r="JN136" s="42">
        <v>0</v>
      </c>
      <c r="JO136" s="42">
        <v>607720324</v>
      </c>
      <c r="JP136" s="42">
        <v>0</v>
      </c>
      <c r="JQ136" s="42">
        <v>0</v>
      </c>
      <c r="JR136" s="42">
        <v>0</v>
      </c>
      <c r="JS136" s="42">
        <v>0</v>
      </c>
      <c r="JT136" s="42">
        <v>0</v>
      </c>
      <c r="JU136" s="42">
        <v>0</v>
      </c>
      <c r="JV136" s="42">
        <v>0</v>
      </c>
      <c r="JW136" s="42">
        <v>0</v>
      </c>
      <c r="JX136" s="42">
        <v>0</v>
      </c>
      <c r="JY136" s="42">
        <v>0</v>
      </c>
      <c r="JZ136" s="42">
        <v>0</v>
      </c>
      <c r="KA136" s="42">
        <v>0</v>
      </c>
      <c r="KB136" s="42">
        <v>0</v>
      </c>
      <c r="KC136" s="42">
        <v>0</v>
      </c>
      <c r="KD136" s="42">
        <v>0</v>
      </c>
      <c r="KE136" s="42">
        <v>0</v>
      </c>
      <c r="KF136" s="42">
        <v>0</v>
      </c>
      <c r="KG136" s="42">
        <v>0</v>
      </c>
      <c r="KH136" s="42">
        <v>0</v>
      </c>
      <c r="KI136" s="42">
        <v>0</v>
      </c>
      <c r="KJ136" s="42">
        <v>0</v>
      </c>
      <c r="KK136" s="42">
        <v>0</v>
      </c>
      <c r="KL136" s="42">
        <v>0</v>
      </c>
      <c r="KM136" s="42">
        <v>78354555</v>
      </c>
      <c r="KN136" s="42">
        <v>0</v>
      </c>
      <c r="KO136" s="42">
        <v>0</v>
      </c>
      <c r="KP136" s="42">
        <v>0</v>
      </c>
      <c r="KQ136" s="42">
        <v>0</v>
      </c>
      <c r="KR136" s="42">
        <v>0</v>
      </c>
      <c r="KS136" s="42">
        <v>2286025</v>
      </c>
      <c r="KT136" s="42">
        <v>0</v>
      </c>
      <c r="KU136" s="42">
        <v>0</v>
      </c>
      <c r="KV136" s="42">
        <v>0</v>
      </c>
      <c r="KW136" s="42">
        <v>0</v>
      </c>
      <c r="KX136" s="42">
        <v>8578336</v>
      </c>
      <c r="KY136" s="42">
        <v>0</v>
      </c>
      <c r="KZ136" s="42">
        <v>0</v>
      </c>
      <c r="LA136" s="42">
        <v>0</v>
      </c>
      <c r="LB136" s="42">
        <v>0</v>
      </c>
      <c r="LC136" s="42">
        <v>0</v>
      </c>
      <c r="LD136" s="42">
        <v>0</v>
      </c>
      <c r="LE136" s="42">
        <v>0</v>
      </c>
      <c r="LF136" s="42">
        <v>0</v>
      </c>
      <c r="LG136" s="42">
        <v>0</v>
      </c>
      <c r="LH136" s="42">
        <v>0</v>
      </c>
      <c r="LI136" s="42">
        <v>30196807</v>
      </c>
      <c r="LJ136" s="42">
        <v>0</v>
      </c>
      <c r="LK136" s="42">
        <v>984008</v>
      </c>
      <c r="LL136" s="42">
        <v>1164506</v>
      </c>
      <c r="LM136" s="42">
        <v>0</v>
      </c>
      <c r="LN136" s="42">
        <v>0</v>
      </c>
      <c r="LO136" s="42">
        <v>0</v>
      </c>
      <c r="LP136" s="42">
        <v>0</v>
      </c>
      <c r="LQ136" s="42">
        <v>0</v>
      </c>
      <c r="LR136" s="42">
        <v>0</v>
      </c>
      <c r="LS136" s="42">
        <v>0</v>
      </c>
      <c r="LT136" s="42">
        <v>0</v>
      </c>
      <c r="LU136" s="42">
        <v>0</v>
      </c>
      <c r="LV136" s="42">
        <v>0</v>
      </c>
      <c r="LW136" s="42">
        <v>0</v>
      </c>
      <c r="LX136" s="42">
        <v>0</v>
      </c>
      <c r="LY136" s="42">
        <v>0</v>
      </c>
      <c r="LZ136" s="42">
        <v>0</v>
      </c>
      <c r="MA136" s="42">
        <v>1226082</v>
      </c>
      <c r="MB136" s="42">
        <v>33778957</v>
      </c>
      <c r="MC136" s="42">
        <v>0</v>
      </c>
      <c r="MD136" s="42">
        <v>0</v>
      </c>
      <c r="ME136" s="42">
        <v>0</v>
      </c>
      <c r="MF136" s="42">
        <v>0</v>
      </c>
      <c r="MG136" s="42">
        <v>0</v>
      </c>
      <c r="MH136" s="42">
        <v>0</v>
      </c>
      <c r="MI136" s="42">
        <v>75167</v>
      </c>
      <c r="MJ136" s="42">
        <v>0</v>
      </c>
      <c r="MK136" s="42">
        <v>0</v>
      </c>
      <c r="ML136" s="42">
        <v>0</v>
      </c>
      <c r="MM136" s="42">
        <v>64667</v>
      </c>
      <c r="MN136" s="42">
        <v>0</v>
      </c>
      <c r="MO136" s="42">
        <v>0</v>
      </c>
      <c r="MP136" s="42">
        <v>0</v>
      </c>
      <c r="MQ136" s="42">
        <v>110673867</v>
      </c>
      <c r="MR136" s="42">
        <v>0</v>
      </c>
      <c r="MS136" s="42">
        <v>23797763901</v>
      </c>
      <c r="MT136" s="42">
        <v>22262158863</v>
      </c>
      <c r="MU136" s="42">
        <v>22246260241</v>
      </c>
      <c r="MV136" s="42">
        <v>15993974618</v>
      </c>
      <c r="MW136" s="42">
        <v>15993974618</v>
      </c>
      <c r="MX136" s="42">
        <v>0</v>
      </c>
      <c r="MY136" s="42">
        <v>0</v>
      </c>
      <c r="MZ136" s="42">
        <v>0</v>
      </c>
      <c r="NA136" s="42">
        <v>0</v>
      </c>
      <c r="NB136" s="42">
        <v>0</v>
      </c>
      <c r="NC136" s="42">
        <v>0</v>
      </c>
      <c r="ND136" s="42">
        <v>0</v>
      </c>
      <c r="NE136" s="42">
        <v>0</v>
      </c>
      <c r="NF136" s="42">
        <v>0</v>
      </c>
      <c r="NG136" s="42">
        <v>0</v>
      </c>
      <c r="NH136" s="42">
        <v>4731830198</v>
      </c>
      <c r="NI136" s="42">
        <v>1520455425</v>
      </c>
      <c r="NJ136" s="42">
        <v>771996628</v>
      </c>
      <c r="NK136" s="42">
        <v>748458797</v>
      </c>
      <c r="NL136" s="42">
        <v>0</v>
      </c>
      <c r="NM136" s="42">
        <v>15898622</v>
      </c>
      <c r="NN136" s="42">
        <v>0</v>
      </c>
      <c r="NO136" s="42">
        <v>0</v>
      </c>
      <c r="NP136" s="42">
        <v>0</v>
      </c>
      <c r="NQ136" s="42">
        <v>0</v>
      </c>
      <c r="NR136" s="42">
        <v>0</v>
      </c>
      <c r="NS136" s="42">
        <v>0</v>
      </c>
      <c r="NT136" s="42">
        <v>15898622</v>
      </c>
      <c r="NU136" s="42">
        <v>15898622</v>
      </c>
      <c r="NV136" s="42">
        <v>0</v>
      </c>
      <c r="NW136" s="42">
        <v>0</v>
      </c>
      <c r="NX136" s="42">
        <v>0</v>
      </c>
      <c r="NY136" s="42">
        <v>0</v>
      </c>
      <c r="NZ136" s="42">
        <v>0</v>
      </c>
      <c r="OA136" s="42">
        <v>709208</v>
      </c>
      <c r="OB136" s="42">
        <v>0</v>
      </c>
      <c r="OC136" s="42">
        <v>0</v>
      </c>
      <c r="OD136" s="42">
        <v>0</v>
      </c>
      <c r="OE136" s="42">
        <v>0</v>
      </c>
      <c r="OF136" s="42">
        <v>0</v>
      </c>
      <c r="OG136" s="42">
        <v>0</v>
      </c>
      <c r="OH136" s="42">
        <v>0</v>
      </c>
      <c r="OI136" s="42">
        <v>0</v>
      </c>
      <c r="OJ136" s="42">
        <v>709208</v>
      </c>
      <c r="OK136" s="42">
        <v>0</v>
      </c>
      <c r="OL136" s="42">
        <v>0</v>
      </c>
      <c r="OM136" s="42">
        <v>0</v>
      </c>
      <c r="ON136" s="42">
        <v>0</v>
      </c>
      <c r="OO136" s="42">
        <v>709208</v>
      </c>
      <c r="OP136" s="42">
        <v>709208</v>
      </c>
      <c r="OQ136" s="42">
        <v>0</v>
      </c>
      <c r="OR136" s="42">
        <v>0</v>
      </c>
      <c r="OS136" s="42">
        <v>1534895830</v>
      </c>
      <c r="OT136" s="42">
        <v>1529751889</v>
      </c>
      <c r="OU136" s="42">
        <v>1529751889</v>
      </c>
      <c r="OV136" s="42">
        <v>1529751889</v>
      </c>
      <c r="OW136" s="42">
        <v>0</v>
      </c>
      <c r="OX136" s="42">
        <v>0</v>
      </c>
      <c r="OY136" s="42">
        <v>0</v>
      </c>
      <c r="OZ136" s="42">
        <v>5143941</v>
      </c>
      <c r="PA136" s="42">
        <v>0</v>
      </c>
      <c r="PB136" s="42">
        <v>0</v>
      </c>
      <c r="PC136" s="42">
        <v>0</v>
      </c>
      <c r="PD136" s="42">
        <v>0</v>
      </c>
      <c r="PE136" s="42">
        <v>0</v>
      </c>
      <c r="PF136" s="42">
        <v>0</v>
      </c>
      <c r="PG136" s="42">
        <v>0</v>
      </c>
      <c r="PH136" s="42">
        <v>0</v>
      </c>
      <c r="PI136" s="42">
        <v>0</v>
      </c>
      <c r="PJ136" s="42">
        <v>0</v>
      </c>
      <c r="PK136" s="42">
        <v>0</v>
      </c>
      <c r="PL136" s="42">
        <v>0</v>
      </c>
      <c r="PM136" s="42">
        <v>5143941</v>
      </c>
      <c r="PN136" s="42">
        <v>5143941</v>
      </c>
      <c r="PO136" s="42">
        <v>0</v>
      </c>
      <c r="PP136" s="42">
        <v>0</v>
      </c>
      <c r="PQ136" s="42">
        <v>0</v>
      </c>
      <c r="PR136" s="42">
        <v>0</v>
      </c>
      <c r="PS136" s="42">
        <v>0</v>
      </c>
      <c r="PT136" s="42">
        <f t="shared" si="41"/>
        <v>0</v>
      </c>
      <c r="PU136" s="42">
        <v>0</v>
      </c>
      <c r="PV136" s="42">
        <v>0</v>
      </c>
      <c r="PW136" s="42">
        <v>0</v>
      </c>
      <c r="PX136" s="42">
        <v>0</v>
      </c>
      <c r="PY136" s="42">
        <v>0</v>
      </c>
      <c r="PZ136" s="42">
        <v>0</v>
      </c>
      <c r="QA136" s="42">
        <v>0</v>
      </c>
      <c r="QB136" s="42">
        <v>0</v>
      </c>
      <c r="QC136" s="42">
        <v>0</v>
      </c>
      <c r="QD136" s="42">
        <v>0</v>
      </c>
      <c r="QE136" s="42">
        <v>0</v>
      </c>
      <c r="QF136" s="42">
        <v>0</v>
      </c>
      <c r="QG136" s="42">
        <v>0</v>
      </c>
      <c r="QH136" s="42">
        <v>0</v>
      </c>
      <c r="QI136" s="42">
        <v>0</v>
      </c>
      <c r="QJ136" s="42">
        <v>0</v>
      </c>
      <c r="QK136" s="42">
        <v>0</v>
      </c>
      <c r="QL136" s="42">
        <v>0</v>
      </c>
      <c r="QM136" s="42">
        <v>0</v>
      </c>
      <c r="QN136" s="42">
        <v>0</v>
      </c>
      <c r="QO136" s="42">
        <v>58688999818</v>
      </c>
      <c r="QP136" s="42">
        <v>1228246254</v>
      </c>
      <c r="QQ136" s="42">
        <v>114826987</v>
      </c>
      <c r="QR136" s="42">
        <v>26497881</v>
      </c>
      <c r="QS136" s="42">
        <v>88329106</v>
      </c>
      <c r="QT136" s="42">
        <v>0</v>
      </c>
      <c r="QU136" s="42">
        <v>0</v>
      </c>
      <c r="QV136" s="42">
        <v>0</v>
      </c>
      <c r="QW136" s="42">
        <v>1113419267</v>
      </c>
      <c r="QX136" s="42">
        <v>1113419267</v>
      </c>
      <c r="QY136" s="42">
        <v>0</v>
      </c>
      <c r="QZ136" s="42">
        <v>0</v>
      </c>
      <c r="RA136" s="42">
        <v>0</v>
      </c>
      <c r="RB136" s="42">
        <v>0</v>
      </c>
      <c r="RC136" s="42">
        <v>0</v>
      </c>
      <c r="RD136" s="42">
        <v>0</v>
      </c>
      <c r="RE136" s="42">
        <v>0</v>
      </c>
      <c r="RF136" s="42">
        <v>0</v>
      </c>
      <c r="RG136" s="42">
        <v>0</v>
      </c>
      <c r="RH136" s="42">
        <v>0</v>
      </c>
      <c r="RI136" s="42">
        <v>57460753564</v>
      </c>
      <c r="RJ136" s="42">
        <v>7387448094</v>
      </c>
      <c r="RK136" s="42">
        <v>7387448094</v>
      </c>
      <c r="RL136" s="42">
        <v>1750217501</v>
      </c>
      <c r="RM136" s="42">
        <v>146700376</v>
      </c>
      <c r="RN136" s="42">
        <v>125747833</v>
      </c>
      <c r="RO136" s="42">
        <v>2533194</v>
      </c>
      <c r="RP136" s="42">
        <v>0</v>
      </c>
      <c r="RQ136" s="42">
        <v>0</v>
      </c>
      <c r="RR136" s="42">
        <v>0</v>
      </c>
      <c r="RS136" s="42">
        <v>0</v>
      </c>
      <c r="RT136" s="42">
        <v>0</v>
      </c>
      <c r="RU136" s="42">
        <v>0</v>
      </c>
      <c r="RV136" s="42">
        <v>1402934</v>
      </c>
      <c r="RW136" s="42">
        <v>734583</v>
      </c>
      <c r="RX136" s="42">
        <v>0</v>
      </c>
      <c r="RY136" s="42">
        <v>0</v>
      </c>
      <c r="RZ136" s="42">
        <v>0</v>
      </c>
      <c r="SA136" s="42">
        <v>0</v>
      </c>
      <c r="SB136" s="42">
        <v>0</v>
      </c>
      <c r="SC136" s="42">
        <v>0</v>
      </c>
      <c r="SD136" s="42">
        <v>0</v>
      </c>
      <c r="SE136" s="42">
        <v>0</v>
      </c>
      <c r="SF136" s="42">
        <v>0</v>
      </c>
      <c r="SG136" s="42">
        <v>0</v>
      </c>
      <c r="SH136" s="42">
        <v>2492284</v>
      </c>
      <c r="SI136" s="42">
        <v>28403553</v>
      </c>
      <c r="SJ136" s="42">
        <v>0</v>
      </c>
      <c r="SK136" s="42">
        <v>0</v>
      </c>
      <c r="SL136" s="42">
        <v>0</v>
      </c>
      <c r="SM136" s="42">
        <v>0</v>
      </c>
      <c r="SN136" s="42">
        <v>0</v>
      </c>
      <c r="SO136" s="42">
        <v>0</v>
      </c>
      <c r="SP136" s="42">
        <v>1271652</v>
      </c>
      <c r="SQ136" s="42">
        <v>805059</v>
      </c>
      <c r="SR136" s="42">
        <v>211972548</v>
      </c>
      <c r="SS136" s="42">
        <v>0</v>
      </c>
      <c r="ST136" s="42">
        <v>0</v>
      </c>
      <c r="SU136" s="42">
        <v>0</v>
      </c>
      <c r="SV136" s="42">
        <v>0</v>
      </c>
      <c r="SW136" s="42">
        <v>1041335</v>
      </c>
      <c r="SX136" s="42">
        <v>0</v>
      </c>
      <c r="SY136" s="42">
        <v>0</v>
      </c>
      <c r="SZ136" s="42">
        <v>0</v>
      </c>
      <c r="TA136" s="42">
        <v>5113205343</v>
      </c>
      <c r="TB136" s="42">
        <v>919899</v>
      </c>
      <c r="TC136" s="42">
        <v>0</v>
      </c>
      <c r="TD136" s="42">
        <v>0</v>
      </c>
      <c r="TE136" s="42">
        <v>0</v>
      </c>
      <c r="TF136" s="42">
        <v>0</v>
      </c>
      <c r="TG136" s="42">
        <v>0</v>
      </c>
      <c r="TH136" s="42">
        <v>0</v>
      </c>
      <c r="TI136" s="42">
        <f t="shared" ref="TI136:TI145" si="52">SUM(RM136:RO136)</f>
        <v>274981403</v>
      </c>
      <c r="TJ136" s="42">
        <f t="shared" ref="TJ136:TJ145" si="53">TL136+TR136+TS136+TT136</f>
        <v>50000000000</v>
      </c>
      <c r="TK136" s="42">
        <v>50000000000</v>
      </c>
      <c r="TL136" s="42">
        <v>50000000000</v>
      </c>
      <c r="TM136" s="42">
        <v>0</v>
      </c>
      <c r="TN136" s="42">
        <v>0</v>
      </c>
      <c r="TO136" s="42">
        <v>0</v>
      </c>
      <c r="TP136" s="42">
        <v>0</v>
      </c>
      <c r="TQ136" s="42">
        <v>0</v>
      </c>
      <c r="TR136" s="42">
        <v>0</v>
      </c>
      <c r="TS136" s="42">
        <v>0</v>
      </c>
      <c r="TT136" s="42">
        <v>0</v>
      </c>
      <c r="TU136" s="42">
        <v>73305470</v>
      </c>
      <c r="TV136" s="42">
        <v>0</v>
      </c>
      <c r="TW136" s="42">
        <v>39088144</v>
      </c>
      <c r="TX136" s="42">
        <v>0</v>
      </c>
      <c r="TY136" s="42">
        <v>34217326</v>
      </c>
      <c r="TZ136" s="42">
        <v>0</v>
      </c>
      <c r="UA136" s="42">
        <v>0</v>
      </c>
      <c r="UB136" s="42">
        <v>0</v>
      </c>
      <c r="UC136" s="42">
        <v>0</v>
      </c>
      <c r="UD136" s="42">
        <v>0</v>
      </c>
      <c r="UE136" s="42">
        <v>0</v>
      </c>
      <c r="UF136" s="42">
        <v>0</v>
      </c>
      <c r="UG136" s="42">
        <v>240314251995</v>
      </c>
      <c r="UH136" s="20">
        <v>240314251995</v>
      </c>
      <c r="UI136" s="1">
        <f>UH136-SUM($UG$136:UG136)</f>
        <v>0</v>
      </c>
    </row>
    <row r="137" spans="2:555">
      <c r="B137" s="58">
        <v>42401</v>
      </c>
      <c r="C137" s="30">
        <v>251627209454</v>
      </c>
      <c r="D137" s="30">
        <v>173194811477</v>
      </c>
      <c r="E137" s="30">
        <v>159170866516</v>
      </c>
      <c r="F137" s="30">
        <v>8964000</v>
      </c>
      <c r="G137" s="30">
        <v>2331360</v>
      </c>
      <c r="H137" s="30">
        <v>106351836436</v>
      </c>
      <c r="I137" s="30">
        <v>92068784802.479202</v>
      </c>
      <c r="J137" s="30">
        <v>13219533268.960798</v>
      </c>
      <c r="K137" s="30">
        <v>1063518364.5600002</v>
      </c>
      <c r="L137" s="30">
        <v>10419942676</v>
      </c>
      <c r="M137" s="30">
        <v>34061555031</v>
      </c>
      <c r="N137" s="30">
        <v>33720939480.440002</v>
      </c>
      <c r="O137" s="30">
        <v>340615550.55999994</v>
      </c>
      <c r="P137" s="30">
        <v>2606916994</v>
      </c>
      <c r="Q137" s="30">
        <v>3569384054</v>
      </c>
      <c r="R137" s="30">
        <v>2149935965</v>
      </c>
      <c r="S137" s="30">
        <v>14023944961</v>
      </c>
      <c r="T137" s="30">
        <v>3673709000</v>
      </c>
      <c r="U137" s="30">
        <v>4322007000</v>
      </c>
      <c r="V137" s="30">
        <v>7995716000</v>
      </c>
      <c r="W137" s="30">
        <v>219276264</v>
      </c>
      <c r="X137" s="30">
        <v>1150644329</v>
      </c>
      <c r="Y137" s="30">
        <v>161921100</v>
      </c>
      <c r="Z137" s="30">
        <v>16192110</v>
      </c>
      <c r="AA137" s="30">
        <v>145728990</v>
      </c>
      <c r="AB137" s="30">
        <v>228072507</v>
      </c>
      <c r="AC137" s="30">
        <v>4543420</v>
      </c>
      <c r="AD137" s="30">
        <v>4102117580</v>
      </c>
      <c r="AE137" s="30">
        <v>143902717</v>
      </c>
      <c r="AF137" s="30">
        <v>86024449</v>
      </c>
      <c r="AG137" s="30">
        <v>57878268</v>
      </c>
      <c r="AH137" s="30">
        <v>17751044</v>
      </c>
      <c r="AI137" s="30">
        <v>78432397977</v>
      </c>
      <c r="AJ137" s="30">
        <v>582082689</v>
      </c>
      <c r="AK137" s="30">
        <v>98953989</v>
      </c>
      <c r="AL137" s="30">
        <v>235000</v>
      </c>
      <c r="AM137" s="30">
        <v>482893700</v>
      </c>
      <c r="AN137" s="30">
        <v>0</v>
      </c>
      <c r="AO137" s="30">
        <v>2077903508</v>
      </c>
      <c r="AP137" s="30">
        <v>2013927258</v>
      </c>
      <c r="AQ137" s="30">
        <v>1107940</v>
      </c>
      <c r="AR137" s="30">
        <v>11527362</v>
      </c>
      <c r="AS137" s="30">
        <v>93200</v>
      </c>
      <c r="AT137" s="30">
        <v>51199386</v>
      </c>
      <c r="AU137" s="30">
        <v>0</v>
      </c>
      <c r="AV137" s="30">
        <v>0</v>
      </c>
      <c r="AW137" s="30">
        <v>0</v>
      </c>
      <c r="AX137" s="30">
        <v>48362</v>
      </c>
      <c r="AY137" s="30">
        <v>0</v>
      </c>
      <c r="AZ137" s="30">
        <v>0</v>
      </c>
      <c r="BA137" s="30">
        <v>0</v>
      </c>
      <c r="BB137" s="30">
        <v>0</v>
      </c>
      <c r="BC137" s="30">
        <v>0</v>
      </c>
      <c r="BD137" s="30">
        <v>6743345345</v>
      </c>
      <c r="BE137" s="30">
        <v>1445356</v>
      </c>
      <c r="BF137" s="30">
        <v>4050986079</v>
      </c>
      <c r="BG137" s="30">
        <v>1050476964</v>
      </c>
      <c r="BH137" s="30">
        <v>176695</v>
      </c>
      <c r="BI137" s="30">
        <v>145358</v>
      </c>
      <c r="BJ137" s="30">
        <v>0</v>
      </c>
      <c r="BK137" s="30">
        <v>40394796</v>
      </c>
      <c r="BL137" s="30">
        <v>0</v>
      </c>
      <c r="BM137" s="30">
        <v>3710</v>
      </c>
      <c r="BN137" s="30">
        <v>21498664</v>
      </c>
      <c r="BO137" s="30">
        <v>2430103</v>
      </c>
      <c r="BP137" s="30">
        <v>0</v>
      </c>
      <c r="BQ137" s="30">
        <v>8035086</v>
      </c>
      <c r="BR137" s="30">
        <v>303660398</v>
      </c>
      <c r="BS137" s="30">
        <v>1264092136</v>
      </c>
      <c r="BT137" s="30">
        <v>48656914</v>
      </c>
      <c r="BU137" s="30">
        <v>20132311</v>
      </c>
      <c r="BV137" s="30">
        <v>0</v>
      </c>
      <c r="BW137" s="30">
        <v>288760</v>
      </c>
      <c r="BX137" s="30">
        <v>0</v>
      </c>
      <c r="BY137" s="30">
        <v>28037843</v>
      </c>
      <c r="BZ137" s="30">
        <v>99000</v>
      </c>
      <c r="CA137" s="30">
        <v>0</v>
      </c>
      <c r="CB137" s="30">
        <v>99000</v>
      </c>
      <c r="CC137" s="30">
        <v>3937101017</v>
      </c>
      <c r="CD137" s="30">
        <v>1820516</v>
      </c>
      <c r="CE137" s="30">
        <v>5962209689</v>
      </c>
      <c r="CF137" s="30">
        <v>326442293</v>
      </c>
      <c r="CG137" s="30">
        <v>2859060600</v>
      </c>
      <c r="CH137" s="30">
        <v>266000996</v>
      </c>
      <c r="CI137" s="30">
        <v>32434829</v>
      </c>
      <c r="CJ137" s="30">
        <v>1024282</v>
      </c>
      <c r="CK137" s="30">
        <v>17974963</v>
      </c>
      <c r="CL137" s="30">
        <v>3189291</v>
      </c>
      <c r="CM137" s="30">
        <v>913200</v>
      </c>
      <c r="CN137" s="30">
        <v>509559</v>
      </c>
      <c r="CO137" s="30">
        <v>533085</v>
      </c>
      <c r="CP137" s="30">
        <v>8290449</v>
      </c>
      <c r="CQ137" s="30">
        <v>0</v>
      </c>
      <c r="CR137" s="30">
        <v>0</v>
      </c>
      <c r="CS137" s="30">
        <v>2416429937</v>
      </c>
      <c r="CT137" s="30">
        <v>1119443207</v>
      </c>
      <c r="CU137" s="30">
        <v>0</v>
      </c>
      <c r="CV137" s="30">
        <v>39413509</v>
      </c>
      <c r="CW137" s="30">
        <v>10385221</v>
      </c>
      <c r="CX137" s="30">
        <v>283800</v>
      </c>
      <c r="CY137" s="30">
        <v>0</v>
      </c>
      <c r="CZ137" s="30">
        <v>1220559277</v>
      </c>
      <c r="DA137" s="30">
        <v>992294126</v>
      </c>
      <c r="DB137" s="30">
        <v>153022466</v>
      </c>
      <c r="DC137" s="30">
        <v>0</v>
      </c>
      <c r="DD137" s="30">
        <v>75242685</v>
      </c>
      <c r="DE137" s="30">
        <v>0</v>
      </c>
      <c r="DF137" s="30">
        <v>15430511</v>
      </c>
      <c r="DG137" s="30">
        <v>10914412</v>
      </c>
      <c r="DH137" s="30">
        <v>9625881</v>
      </c>
      <c r="DI137" s="30">
        <v>3813938</v>
      </c>
      <c r="DJ137" s="30">
        <v>0</v>
      </c>
      <c r="DK137" s="30">
        <v>3813938</v>
      </c>
      <c r="DL137" s="30">
        <v>0</v>
      </c>
      <c r="DM137" s="30">
        <v>286219376</v>
      </c>
      <c r="DN137" s="30">
        <v>36519811</v>
      </c>
      <c r="DO137" s="30">
        <v>3204867</v>
      </c>
      <c r="DP137" s="30">
        <v>128956</v>
      </c>
      <c r="DQ137" s="30">
        <v>3075911</v>
      </c>
      <c r="DR137" s="30">
        <v>223612665</v>
      </c>
      <c r="DS137" s="30">
        <v>26631305</v>
      </c>
      <c r="DT137" s="30">
        <v>24857250</v>
      </c>
      <c r="DU137" s="30">
        <v>1774055</v>
      </c>
      <c r="DV137" s="30">
        <v>0</v>
      </c>
      <c r="DW137" s="30">
        <v>11759000</v>
      </c>
      <c r="DX137" s="30">
        <v>6877000</v>
      </c>
      <c r="DY137" s="30">
        <v>0</v>
      </c>
      <c r="DZ137" s="30">
        <v>0</v>
      </c>
      <c r="EA137" s="30">
        <v>4882000</v>
      </c>
      <c r="EB137" s="30">
        <v>0</v>
      </c>
      <c r="EC137" s="30">
        <v>6999846</v>
      </c>
      <c r="ED137" s="30">
        <v>185601</v>
      </c>
      <c r="EE137" s="30">
        <v>6801900</v>
      </c>
      <c r="EF137" s="30">
        <v>12345</v>
      </c>
      <c r="EG137" s="30">
        <v>52589114</v>
      </c>
      <c r="EH137" s="30">
        <v>52145600</v>
      </c>
      <c r="EI137" s="30">
        <v>443514</v>
      </c>
      <c r="EJ137" s="30">
        <v>0</v>
      </c>
      <c r="EK137" s="30">
        <v>49348223</v>
      </c>
      <c r="EL137" s="30">
        <v>19283</v>
      </c>
      <c r="EM137" s="30">
        <v>964160</v>
      </c>
      <c r="EN137" s="30">
        <v>34113239</v>
      </c>
      <c r="EO137" s="30">
        <v>1696921</v>
      </c>
      <c r="EP137" s="30">
        <v>192832</v>
      </c>
      <c r="EQ137" s="30">
        <v>0</v>
      </c>
      <c r="ER137" s="30">
        <v>57850</v>
      </c>
      <c r="ES137" s="30">
        <v>1195558</v>
      </c>
      <c r="ET137" s="30">
        <v>250681</v>
      </c>
      <c r="EU137" s="30">
        <v>2392374</v>
      </c>
      <c r="EV137" s="30">
        <v>1177009</v>
      </c>
      <c r="EW137" s="30">
        <v>35905318</v>
      </c>
      <c r="EX137" s="30">
        <v>0</v>
      </c>
      <c r="EY137" s="30">
        <v>231398</v>
      </c>
      <c r="EZ137" s="30">
        <v>32415059</v>
      </c>
      <c r="FA137" s="30">
        <v>3258861</v>
      </c>
      <c r="FB137" s="30">
        <v>0</v>
      </c>
      <c r="FC137" s="30">
        <v>16873</v>
      </c>
      <c r="FD137" s="30">
        <v>0</v>
      </c>
      <c r="FE137" s="30">
        <v>0</v>
      </c>
      <c r="FF137" s="30">
        <v>0</v>
      </c>
      <c r="FG137" s="30">
        <v>22882033</v>
      </c>
      <c r="FH137" s="30">
        <v>308532</v>
      </c>
      <c r="FI137" s="30">
        <v>0</v>
      </c>
      <c r="FJ137" s="30">
        <v>21146544</v>
      </c>
      <c r="FK137" s="30">
        <v>2133204</v>
      </c>
      <c r="FL137" s="30">
        <v>0</v>
      </c>
      <c r="FM137" s="30">
        <v>0</v>
      </c>
      <c r="FN137" s="30">
        <v>0</v>
      </c>
      <c r="FO137" s="30">
        <v>19013340</v>
      </c>
      <c r="FP137" s="30">
        <v>1426957</v>
      </c>
      <c r="FQ137" s="30">
        <v>0</v>
      </c>
      <c r="FR137" s="30">
        <v>577988440</v>
      </c>
      <c r="FS137" s="30">
        <v>416427638</v>
      </c>
      <c r="FT137" s="30">
        <v>0</v>
      </c>
      <c r="FU137" s="30">
        <v>191242840</v>
      </c>
      <c r="FV137" s="30">
        <v>10065254</v>
      </c>
      <c r="FW137" s="30">
        <v>7122732</v>
      </c>
      <c r="FX137" s="30">
        <v>2942522</v>
      </c>
      <c r="FY137" s="30">
        <v>0</v>
      </c>
      <c r="FZ137" s="30">
        <v>1349824</v>
      </c>
      <c r="GA137" s="30">
        <v>206875720</v>
      </c>
      <c r="GB137" s="30">
        <v>6894000</v>
      </c>
      <c r="GC137" s="30">
        <v>4904011</v>
      </c>
      <c r="GD137" s="30">
        <v>0</v>
      </c>
      <c r="GE137" s="30">
        <v>4904011</v>
      </c>
      <c r="GF137" s="30">
        <v>0</v>
      </c>
      <c r="GG137" s="30">
        <v>0</v>
      </c>
      <c r="GH137" s="30">
        <v>0</v>
      </c>
      <c r="GI137" s="30">
        <v>66355266</v>
      </c>
      <c r="GJ137" s="30">
        <v>66355266</v>
      </c>
      <c r="GK137" s="30">
        <v>0</v>
      </c>
      <c r="GL137" s="30">
        <v>90301525</v>
      </c>
      <c r="GM137" s="30">
        <v>9870131</v>
      </c>
      <c r="GN137" s="30">
        <v>422000</v>
      </c>
      <c r="GO137" s="30">
        <v>0</v>
      </c>
      <c r="GP137" s="30">
        <v>0</v>
      </c>
      <c r="GQ137" s="30">
        <v>67238924</v>
      </c>
      <c r="GR137" s="30">
        <v>341760</v>
      </c>
      <c r="GS137" s="30">
        <v>0</v>
      </c>
      <c r="GT137" s="30">
        <v>12428710</v>
      </c>
      <c r="GU137" s="30">
        <v>616000</v>
      </c>
      <c r="GV137" s="30">
        <v>0</v>
      </c>
      <c r="GW137" s="30">
        <v>0</v>
      </c>
      <c r="GX137" s="30">
        <v>0</v>
      </c>
      <c r="GY137" s="30">
        <v>0</v>
      </c>
      <c r="GZ137" s="30">
        <v>0</v>
      </c>
      <c r="HA137" s="30">
        <v>616000</v>
      </c>
      <c r="HB137" s="30">
        <v>0</v>
      </c>
      <c r="HC137" s="30">
        <v>0</v>
      </c>
      <c r="HD137" s="30">
        <v>0</v>
      </c>
      <c r="HE137" s="30">
        <v>0</v>
      </c>
      <c r="HF137" s="30">
        <v>0</v>
      </c>
      <c r="HG137" s="30">
        <v>0</v>
      </c>
      <c r="HH137" s="30">
        <f t="shared" si="48"/>
        <v>0</v>
      </c>
      <c r="HI137" s="30">
        <f t="shared" si="49"/>
        <v>0</v>
      </c>
      <c r="HJ137" s="30">
        <v>0</v>
      </c>
      <c r="HK137" s="30">
        <v>0</v>
      </c>
      <c r="HL137" s="30">
        <v>0</v>
      </c>
      <c r="HM137" s="30">
        <f>HN137+HO137</f>
        <v>0</v>
      </c>
      <c r="HN137" s="30">
        <v>0</v>
      </c>
      <c r="HO137" s="30">
        <v>0</v>
      </c>
      <c r="HP137" s="30">
        <v>52215153</v>
      </c>
      <c r="HQ137" s="30">
        <v>6501567</v>
      </c>
      <c r="HR137" s="30">
        <v>11297882</v>
      </c>
      <c r="HS137" s="30">
        <v>34415704</v>
      </c>
      <c r="HT137" s="30">
        <v>0</v>
      </c>
      <c r="HU137" s="30">
        <v>0</v>
      </c>
      <c r="HV137" s="30">
        <v>0</v>
      </c>
      <c r="HW137" s="30">
        <v>0</v>
      </c>
      <c r="HX137" s="30">
        <f t="shared" si="50"/>
        <v>0</v>
      </c>
      <c r="HY137" s="30">
        <f t="shared" si="51"/>
        <v>0</v>
      </c>
      <c r="HZ137" s="30">
        <v>58061930615</v>
      </c>
      <c r="IA137" s="30">
        <v>51896694598</v>
      </c>
      <c r="IB137" s="30">
        <v>50521118540</v>
      </c>
      <c r="IC137" s="30">
        <v>0</v>
      </c>
      <c r="ID137" s="30">
        <v>0</v>
      </c>
      <c r="IE137" s="30">
        <v>0</v>
      </c>
      <c r="IF137" s="30">
        <v>0</v>
      </c>
      <c r="IG137" s="30">
        <v>48459441072</v>
      </c>
      <c r="IH137" s="30">
        <v>48459441072</v>
      </c>
      <c r="II137" s="30">
        <v>0</v>
      </c>
      <c r="IJ137" s="30">
        <v>0</v>
      </c>
      <c r="IK137" s="30">
        <v>0</v>
      </c>
      <c r="IL137" s="30">
        <v>0</v>
      </c>
      <c r="IM137" s="30">
        <v>0</v>
      </c>
      <c r="IN137" s="30">
        <v>0</v>
      </c>
      <c r="IO137" s="30">
        <v>0</v>
      </c>
      <c r="IP137" s="30">
        <v>0</v>
      </c>
      <c r="IQ137" s="30">
        <v>0</v>
      </c>
      <c r="IR137" s="30">
        <v>2061677468</v>
      </c>
      <c r="IS137" s="30">
        <v>0</v>
      </c>
      <c r="IT137" s="30">
        <v>0</v>
      </c>
      <c r="IU137" s="30">
        <v>0</v>
      </c>
      <c r="IV137" s="30">
        <v>0</v>
      </c>
      <c r="IW137" s="30">
        <v>0</v>
      </c>
      <c r="IX137" s="30">
        <v>0</v>
      </c>
      <c r="IY137" s="30">
        <v>0</v>
      </c>
      <c r="IZ137" s="30">
        <v>0</v>
      </c>
      <c r="JA137" s="30">
        <v>0</v>
      </c>
      <c r="JB137" s="30">
        <v>0</v>
      </c>
      <c r="JC137" s="30">
        <v>0</v>
      </c>
      <c r="JD137" s="30">
        <v>0</v>
      </c>
      <c r="JE137" s="30">
        <v>0</v>
      </c>
      <c r="JF137" s="30">
        <v>0</v>
      </c>
      <c r="JG137" s="30">
        <v>0</v>
      </c>
      <c r="JH137" s="30">
        <v>0</v>
      </c>
      <c r="JI137" s="30">
        <v>0</v>
      </c>
      <c r="JJ137" s="30">
        <v>0</v>
      </c>
      <c r="JK137" s="30">
        <v>0</v>
      </c>
      <c r="JL137" s="30"/>
      <c r="JM137" s="30">
        <v>1375576058</v>
      </c>
      <c r="JN137" s="30">
        <v>0</v>
      </c>
      <c r="JO137" s="30">
        <v>1375576058</v>
      </c>
      <c r="JP137" s="30">
        <v>1340000000</v>
      </c>
      <c r="JQ137" s="30">
        <v>0</v>
      </c>
      <c r="JR137" s="30">
        <v>0</v>
      </c>
      <c r="JS137" s="30">
        <v>0</v>
      </c>
      <c r="JT137" s="30">
        <v>0</v>
      </c>
      <c r="JU137" s="30">
        <v>0</v>
      </c>
      <c r="JV137" s="30">
        <v>0</v>
      </c>
      <c r="JW137" s="30">
        <v>0</v>
      </c>
      <c r="JX137" s="30">
        <v>0</v>
      </c>
      <c r="JY137" s="30">
        <v>0</v>
      </c>
      <c r="JZ137" s="30">
        <v>0</v>
      </c>
      <c r="KA137" s="30">
        <v>0</v>
      </c>
      <c r="KB137" s="30">
        <v>0</v>
      </c>
      <c r="KC137" s="30">
        <v>0</v>
      </c>
      <c r="KD137" s="30">
        <v>0</v>
      </c>
      <c r="KE137" s="30">
        <v>0</v>
      </c>
      <c r="KF137" s="30">
        <v>0</v>
      </c>
      <c r="KG137" s="30">
        <v>0</v>
      </c>
      <c r="KH137" s="30">
        <v>0</v>
      </c>
      <c r="KI137" s="30">
        <v>1340000000</v>
      </c>
      <c r="KJ137" s="30">
        <v>0</v>
      </c>
      <c r="KK137" s="30">
        <v>0</v>
      </c>
      <c r="KL137" s="30">
        <v>0</v>
      </c>
      <c r="KM137" s="30">
        <v>4825236017</v>
      </c>
      <c r="KN137" s="30">
        <v>2948662036</v>
      </c>
      <c r="KO137" s="30">
        <v>74105968</v>
      </c>
      <c r="KP137" s="30">
        <v>16138992</v>
      </c>
      <c r="KQ137" s="30">
        <v>0</v>
      </c>
      <c r="KR137" s="30">
        <v>0</v>
      </c>
      <c r="KS137" s="30">
        <v>2286025</v>
      </c>
      <c r="KT137" s="30">
        <v>12186710</v>
      </c>
      <c r="KU137" s="30">
        <v>0</v>
      </c>
      <c r="KV137" s="30">
        <v>203475742</v>
      </c>
      <c r="KW137" s="30">
        <v>0</v>
      </c>
      <c r="KX137" s="30">
        <v>8578336</v>
      </c>
      <c r="KY137" s="30">
        <v>3744062</v>
      </c>
      <c r="KZ137" s="30">
        <v>15566588</v>
      </c>
      <c r="LA137" s="30">
        <v>10206548</v>
      </c>
      <c r="LB137" s="30">
        <v>5258900</v>
      </c>
      <c r="LC137" s="30">
        <v>11680352</v>
      </c>
      <c r="LD137" s="30">
        <v>354541858</v>
      </c>
      <c r="LE137" s="30">
        <v>1926436</v>
      </c>
      <c r="LF137" s="30">
        <v>6939402</v>
      </c>
      <c r="LG137" s="30">
        <v>0</v>
      </c>
      <c r="LH137" s="30">
        <v>17391976</v>
      </c>
      <c r="LI137" s="30">
        <v>30196807</v>
      </c>
      <c r="LJ137" s="30">
        <v>3385644</v>
      </c>
      <c r="LK137" s="30">
        <v>984008</v>
      </c>
      <c r="LL137" s="30">
        <v>0</v>
      </c>
      <c r="LM137" s="30">
        <v>11314366</v>
      </c>
      <c r="LN137" s="30">
        <v>31533178</v>
      </c>
      <c r="LO137" s="30">
        <v>78311812</v>
      </c>
      <c r="LP137" s="30">
        <v>17224490</v>
      </c>
      <c r="LQ137" s="30">
        <v>229802822</v>
      </c>
      <c r="LR137" s="30">
        <v>3027156</v>
      </c>
      <c r="LS137" s="30">
        <v>105255598</v>
      </c>
      <c r="LT137" s="30">
        <v>0</v>
      </c>
      <c r="LU137" s="30">
        <v>322493988</v>
      </c>
      <c r="LV137" s="30">
        <v>891328</v>
      </c>
      <c r="LW137" s="30">
        <v>12811354</v>
      </c>
      <c r="LX137" s="30">
        <v>0</v>
      </c>
      <c r="LY137" s="30">
        <v>0</v>
      </c>
      <c r="LZ137" s="30">
        <v>21043588</v>
      </c>
      <c r="MA137" s="30">
        <v>-1226082</v>
      </c>
      <c r="MB137" s="30">
        <v>33778957</v>
      </c>
      <c r="MC137" s="30">
        <v>0</v>
      </c>
      <c r="MD137" s="30">
        <v>0</v>
      </c>
      <c r="ME137" s="30">
        <v>34912804</v>
      </c>
      <c r="MF137" s="30">
        <v>0</v>
      </c>
      <c r="MG137" s="30">
        <v>0</v>
      </c>
      <c r="MH137" s="30">
        <v>5542736</v>
      </c>
      <c r="MI137" s="30">
        <v>75167</v>
      </c>
      <c r="MJ137" s="30">
        <v>12140224</v>
      </c>
      <c r="MK137" s="30">
        <v>0</v>
      </c>
      <c r="ML137" s="30">
        <v>1226082</v>
      </c>
      <c r="MM137" s="30">
        <v>0</v>
      </c>
      <c r="MN137" s="30">
        <v>2525751</v>
      </c>
      <c r="MO137" s="30">
        <v>175294308</v>
      </c>
      <c r="MP137" s="30">
        <v>0</v>
      </c>
      <c r="MQ137" s="30">
        <v>148709930</v>
      </c>
      <c r="MR137" s="30">
        <v>0</v>
      </c>
      <c r="MS137" s="30">
        <v>59755532526</v>
      </c>
      <c r="MT137" s="30">
        <v>50505184664</v>
      </c>
      <c r="MU137" s="30">
        <v>50465015865</v>
      </c>
      <c r="MV137" s="30">
        <v>17289947677</v>
      </c>
      <c r="MW137" s="30">
        <v>17289947677</v>
      </c>
      <c r="MX137" s="30">
        <v>0</v>
      </c>
      <c r="MY137" s="30">
        <v>0</v>
      </c>
      <c r="MZ137" s="30">
        <v>24976003983</v>
      </c>
      <c r="NA137" s="30">
        <v>13497546519</v>
      </c>
      <c r="NB137" s="30">
        <v>13497546519</v>
      </c>
      <c r="NC137" s="30">
        <v>0</v>
      </c>
      <c r="ND137" s="30">
        <v>11478457464</v>
      </c>
      <c r="NE137" s="30">
        <v>11478457464</v>
      </c>
      <c r="NF137" s="30">
        <v>0</v>
      </c>
      <c r="NG137" s="30">
        <v>0</v>
      </c>
      <c r="NH137" s="30">
        <v>5351272610</v>
      </c>
      <c r="NI137" s="30">
        <v>2847791595</v>
      </c>
      <c r="NJ137" s="30">
        <v>293404993</v>
      </c>
      <c r="NK137" s="30">
        <v>2554386602</v>
      </c>
      <c r="NL137" s="30">
        <v>0</v>
      </c>
      <c r="NM137" s="30">
        <v>40168799</v>
      </c>
      <c r="NN137" s="30">
        <v>0</v>
      </c>
      <c r="NO137" s="30">
        <v>0</v>
      </c>
      <c r="NP137" s="30">
        <v>0</v>
      </c>
      <c r="NQ137" s="30">
        <v>0</v>
      </c>
      <c r="NR137" s="30">
        <v>0</v>
      </c>
      <c r="NS137" s="30">
        <v>0</v>
      </c>
      <c r="NT137" s="30">
        <v>40168799</v>
      </c>
      <c r="NU137" s="30">
        <v>40168799</v>
      </c>
      <c r="NV137" s="30">
        <v>0</v>
      </c>
      <c r="NW137" s="30">
        <v>0</v>
      </c>
      <c r="NX137" s="30">
        <v>0</v>
      </c>
      <c r="NY137" s="30">
        <v>0</v>
      </c>
      <c r="NZ137" s="30">
        <v>0</v>
      </c>
      <c r="OA137" s="30">
        <v>3388931779</v>
      </c>
      <c r="OB137" s="30">
        <v>3187982218</v>
      </c>
      <c r="OC137" s="30">
        <v>0</v>
      </c>
      <c r="OD137" s="30">
        <v>0</v>
      </c>
      <c r="OE137" s="30">
        <v>0</v>
      </c>
      <c r="OF137" s="30">
        <v>3187982218</v>
      </c>
      <c r="OG137" s="30">
        <v>0</v>
      </c>
      <c r="OH137" s="30">
        <v>3187982218</v>
      </c>
      <c r="OI137" s="30">
        <v>0</v>
      </c>
      <c r="OJ137" s="30">
        <v>200949561</v>
      </c>
      <c r="OK137" s="30">
        <v>153084490</v>
      </c>
      <c r="OL137" s="30">
        <v>153084490</v>
      </c>
      <c r="OM137" s="30">
        <v>153084490</v>
      </c>
      <c r="ON137" s="30">
        <v>0</v>
      </c>
      <c r="OO137" s="30">
        <v>47865071</v>
      </c>
      <c r="OP137" s="30">
        <v>636324</v>
      </c>
      <c r="OQ137" s="30">
        <v>0</v>
      </c>
      <c r="OR137" s="30">
        <v>0</v>
      </c>
      <c r="OS137" s="30">
        <v>5022809213</v>
      </c>
      <c r="OT137" s="30">
        <v>1553332851</v>
      </c>
      <c r="OU137" s="30">
        <v>1553332851</v>
      </c>
      <c r="OV137" s="30">
        <v>0</v>
      </c>
      <c r="OW137" s="30">
        <v>1553332851</v>
      </c>
      <c r="OX137" s="30">
        <v>0</v>
      </c>
      <c r="OY137" s="30">
        <v>0</v>
      </c>
      <c r="OZ137" s="30">
        <v>3469476362</v>
      </c>
      <c r="PA137" s="30">
        <v>3361035066</v>
      </c>
      <c r="PB137" s="30">
        <v>0</v>
      </c>
      <c r="PC137" s="30">
        <v>0</v>
      </c>
      <c r="PD137" s="30">
        <v>0</v>
      </c>
      <c r="PE137" s="30">
        <v>0</v>
      </c>
      <c r="PF137" s="30">
        <v>0</v>
      </c>
      <c r="PG137" s="30">
        <v>0</v>
      </c>
      <c r="PH137" s="30">
        <v>0</v>
      </c>
      <c r="PI137" s="30">
        <v>0</v>
      </c>
      <c r="PJ137" s="30">
        <v>0</v>
      </c>
      <c r="PK137" s="30">
        <v>0</v>
      </c>
      <c r="PL137" s="30">
        <v>0</v>
      </c>
      <c r="PM137" s="30">
        <v>108441296</v>
      </c>
      <c r="PN137" s="30">
        <v>11908241</v>
      </c>
      <c r="PO137" s="30">
        <v>0</v>
      </c>
      <c r="PP137" s="30">
        <v>0</v>
      </c>
      <c r="PQ137" s="30">
        <v>0</v>
      </c>
      <c r="PR137" s="30">
        <v>0</v>
      </c>
      <c r="PS137" s="30">
        <v>0</v>
      </c>
      <c r="PT137" s="30">
        <f t="shared" si="41"/>
        <v>838606870</v>
      </c>
      <c r="PU137" s="30">
        <v>838606870</v>
      </c>
      <c r="PV137" s="30">
        <v>0</v>
      </c>
      <c r="PW137" s="30">
        <v>0</v>
      </c>
      <c r="PX137" s="30">
        <v>0</v>
      </c>
      <c r="PY137" s="30">
        <v>0</v>
      </c>
      <c r="PZ137" s="30">
        <v>0</v>
      </c>
      <c r="QA137" s="30">
        <v>0</v>
      </c>
      <c r="QB137" s="30">
        <v>0</v>
      </c>
      <c r="QC137" s="30">
        <v>1949889978</v>
      </c>
      <c r="QD137" s="30">
        <v>0</v>
      </c>
      <c r="QE137" s="30">
        <v>0</v>
      </c>
      <c r="QF137" s="30">
        <v>0</v>
      </c>
      <c r="QG137" s="30">
        <v>0</v>
      </c>
      <c r="QH137" s="30">
        <v>0</v>
      </c>
      <c r="QI137" s="30">
        <v>0</v>
      </c>
      <c r="QJ137" s="30">
        <v>0</v>
      </c>
      <c r="QK137" s="30">
        <v>0</v>
      </c>
      <c r="QL137" s="30">
        <v>2028898512</v>
      </c>
      <c r="QM137" s="30">
        <v>0</v>
      </c>
      <c r="QN137" s="30">
        <v>43261</v>
      </c>
      <c r="QO137" s="30">
        <v>208441608749</v>
      </c>
      <c r="QP137" s="30">
        <v>116544865336</v>
      </c>
      <c r="QQ137" s="30">
        <v>17749206</v>
      </c>
      <c r="QR137" s="30">
        <v>934809</v>
      </c>
      <c r="QS137" s="30">
        <v>16814397</v>
      </c>
      <c r="QT137" s="30">
        <v>0</v>
      </c>
      <c r="QU137" s="30">
        <v>0</v>
      </c>
      <c r="QV137" s="30">
        <v>0</v>
      </c>
      <c r="QW137" s="30">
        <v>1166788856</v>
      </c>
      <c r="QX137" s="30">
        <v>1166788856</v>
      </c>
      <c r="QY137" s="30">
        <v>0</v>
      </c>
      <c r="QZ137" s="30">
        <v>115360327274</v>
      </c>
      <c r="RA137" s="30">
        <v>0</v>
      </c>
      <c r="RB137" s="30">
        <v>0</v>
      </c>
      <c r="RC137" s="30">
        <v>0</v>
      </c>
      <c r="RD137" s="30">
        <v>0</v>
      </c>
      <c r="RE137" s="30">
        <v>0</v>
      </c>
      <c r="RF137" s="30">
        <v>0</v>
      </c>
      <c r="RG137" s="30">
        <v>0</v>
      </c>
      <c r="RH137" s="30">
        <v>0</v>
      </c>
      <c r="RI137" s="30">
        <v>91896743413</v>
      </c>
      <c r="RJ137" s="30">
        <v>2724611403</v>
      </c>
      <c r="RK137" s="30">
        <v>2724611403</v>
      </c>
      <c r="RL137" s="30">
        <v>2179057315</v>
      </c>
      <c r="RM137" s="30">
        <v>163336085</v>
      </c>
      <c r="RN137" s="30">
        <v>125736891</v>
      </c>
      <c r="RO137" s="30">
        <v>2776518</v>
      </c>
      <c r="RP137" s="30">
        <v>0</v>
      </c>
      <c r="RQ137" s="30">
        <v>0</v>
      </c>
      <c r="RR137" s="30">
        <v>0</v>
      </c>
      <c r="RS137" s="30">
        <v>0</v>
      </c>
      <c r="RT137" s="30">
        <v>0</v>
      </c>
      <c r="RU137" s="30">
        <v>0</v>
      </c>
      <c r="RV137" s="30">
        <v>1603467</v>
      </c>
      <c r="RW137" s="30">
        <v>850668</v>
      </c>
      <c r="RX137" s="30">
        <v>0</v>
      </c>
      <c r="RY137" s="30">
        <v>0</v>
      </c>
      <c r="RZ137" s="30">
        <v>0</v>
      </c>
      <c r="SA137" s="30">
        <v>0</v>
      </c>
      <c r="SB137" s="30">
        <v>0</v>
      </c>
      <c r="SC137" s="30">
        <v>0</v>
      </c>
      <c r="SD137" s="30">
        <v>0</v>
      </c>
      <c r="SE137" s="30">
        <v>0</v>
      </c>
      <c r="SF137" s="30">
        <v>0</v>
      </c>
      <c r="SG137" s="30">
        <v>0</v>
      </c>
      <c r="SH137" s="30">
        <v>2631167</v>
      </c>
      <c r="SI137" s="30">
        <v>32095007</v>
      </c>
      <c r="SJ137" s="30">
        <v>0</v>
      </c>
      <c r="SK137" s="30">
        <v>0</v>
      </c>
      <c r="SL137" s="30">
        <v>0</v>
      </c>
      <c r="SM137" s="30">
        <v>0</v>
      </c>
      <c r="SN137" s="30">
        <v>0</v>
      </c>
      <c r="SO137" s="30">
        <v>0</v>
      </c>
      <c r="SP137" s="30">
        <v>1969101</v>
      </c>
      <c r="SQ137" s="30">
        <v>726784</v>
      </c>
      <c r="SR137" s="30">
        <v>212839755</v>
      </c>
      <c r="SS137" s="30">
        <v>0</v>
      </c>
      <c r="ST137" s="30">
        <v>0</v>
      </c>
      <c r="SU137" s="30">
        <v>0</v>
      </c>
      <c r="SV137" s="30">
        <v>0</v>
      </c>
      <c r="SW137" s="30">
        <v>977295</v>
      </c>
      <c r="SX137" s="30">
        <v>0</v>
      </c>
      <c r="SY137" s="30">
        <v>0</v>
      </c>
      <c r="SZ137" s="30">
        <v>0</v>
      </c>
      <c r="TA137" s="30">
        <v>0</v>
      </c>
      <c r="TB137" s="30">
        <v>11350</v>
      </c>
      <c r="TC137" s="30">
        <v>0</v>
      </c>
      <c r="TD137" s="30">
        <v>0</v>
      </c>
      <c r="TE137" s="30">
        <v>0</v>
      </c>
      <c r="TF137" s="30">
        <v>0</v>
      </c>
      <c r="TG137" s="30">
        <v>0</v>
      </c>
      <c r="TH137" s="30">
        <v>0</v>
      </c>
      <c r="TI137" s="30">
        <f t="shared" si="52"/>
        <v>291849494</v>
      </c>
      <c r="TJ137" s="30">
        <f t="shared" si="53"/>
        <v>87241500000</v>
      </c>
      <c r="TK137" s="30">
        <v>89113396157</v>
      </c>
      <c r="TL137" s="30">
        <v>87241500000</v>
      </c>
      <c r="TM137" s="30">
        <v>1871896157</v>
      </c>
      <c r="TN137" s="30">
        <v>1871896157</v>
      </c>
      <c r="TO137" s="30">
        <v>0</v>
      </c>
      <c r="TP137" s="30">
        <v>0</v>
      </c>
      <c r="TQ137" s="30">
        <v>0</v>
      </c>
      <c r="TR137" s="30">
        <v>0</v>
      </c>
      <c r="TS137" s="30">
        <v>0</v>
      </c>
      <c r="TT137" s="30">
        <v>0</v>
      </c>
      <c r="TU137" s="30">
        <v>58735853</v>
      </c>
      <c r="TV137" s="30">
        <v>0</v>
      </c>
      <c r="TW137" s="30">
        <v>53014901</v>
      </c>
      <c r="TX137" s="30">
        <v>0</v>
      </c>
      <c r="TY137" s="30">
        <v>5720952</v>
      </c>
      <c r="TZ137" s="30">
        <v>0</v>
      </c>
      <c r="UA137" s="30">
        <v>0</v>
      </c>
      <c r="UB137" s="30">
        <v>0</v>
      </c>
      <c r="UC137" s="30">
        <v>0</v>
      </c>
      <c r="UD137" s="30">
        <v>0</v>
      </c>
      <c r="UE137" s="30">
        <v>0</v>
      </c>
      <c r="UF137" s="30">
        <v>0</v>
      </c>
      <c r="UG137" s="30">
        <v>523803182480</v>
      </c>
      <c r="UH137" s="1">
        <v>764117434475</v>
      </c>
      <c r="UI137" s="1">
        <f>UH137-SUM($UG$136:UG137)</f>
        <v>0</v>
      </c>
    </row>
    <row r="138" spans="2:555">
      <c r="B138" s="58">
        <v>42430</v>
      </c>
      <c r="C138" s="30">
        <v>178577894244</v>
      </c>
      <c r="D138" s="30">
        <v>90035987344</v>
      </c>
      <c r="E138" s="30">
        <v>75087355446</v>
      </c>
      <c r="F138" s="30">
        <v>7606838</v>
      </c>
      <c r="G138" s="30">
        <v>1412160</v>
      </c>
      <c r="H138" s="30">
        <v>22153876441</v>
      </c>
      <c r="I138" s="30">
        <v>19178610835.328491</v>
      </c>
      <c r="J138" s="30">
        <v>2753726841.6215</v>
      </c>
      <c r="K138" s="30">
        <v>221538764.04999995</v>
      </c>
      <c r="L138" s="30">
        <v>7670354618</v>
      </c>
      <c r="M138" s="30">
        <v>37583839761</v>
      </c>
      <c r="N138" s="30">
        <v>37208001363.699997</v>
      </c>
      <c r="O138" s="30">
        <v>375838397.30000007</v>
      </c>
      <c r="P138" s="30">
        <v>1591895936</v>
      </c>
      <c r="Q138" s="30">
        <v>3710129509</v>
      </c>
      <c r="R138" s="30">
        <v>2368240183</v>
      </c>
      <c r="S138" s="30">
        <v>14948631898</v>
      </c>
      <c r="T138" s="30">
        <v>3884211000</v>
      </c>
      <c r="U138" s="30">
        <v>4569655000</v>
      </c>
      <c r="V138" s="30">
        <v>8453866000</v>
      </c>
      <c r="W138" s="30">
        <v>178609929</v>
      </c>
      <c r="X138" s="30">
        <v>476140971</v>
      </c>
      <c r="Y138" s="30">
        <v>161396400</v>
      </c>
      <c r="Z138" s="30">
        <v>16139640</v>
      </c>
      <c r="AA138" s="30">
        <v>145256760</v>
      </c>
      <c r="AB138" s="30">
        <v>128920417</v>
      </c>
      <c r="AC138" s="30">
        <v>1162000</v>
      </c>
      <c r="AD138" s="30">
        <v>4376154310</v>
      </c>
      <c r="AE138" s="30">
        <v>1162981376</v>
      </c>
      <c r="AF138" s="30">
        <v>816099414</v>
      </c>
      <c r="AG138" s="30">
        <v>346881962</v>
      </c>
      <c r="AH138" s="30">
        <v>9400495</v>
      </c>
      <c r="AI138" s="30">
        <v>88541906900</v>
      </c>
      <c r="AJ138" s="30">
        <v>499278428</v>
      </c>
      <c r="AK138" s="30">
        <v>40261728</v>
      </c>
      <c r="AL138" s="30">
        <v>367000</v>
      </c>
      <c r="AM138" s="30">
        <v>458649700</v>
      </c>
      <c r="AN138" s="30">
        <v>0</v>
      </c>
      <c r="AO138" s="30">
        <v>1582960409</v>
      </c>
      <c r="AP138" s="30">
        <v>1334171579</v>
      </c>
      <c r="AQ138" s="30">
        <v>607940</v>
      </c>
      <c r="AR138" s="30">
        <v>7719248</v>
      </c>
      <c r="AS138" s="30">
        <v>90225</v>
      </c>
      <c r="AT138" s="30">
        <v>27476594</v>
      </c>
      <c r="AU138" s="30">
        <v>212846461</v>
      </c>
      <c r="AV138" s="30">
        <v>0</v>
      </c>
      <c r="AW138" s="30">
        <v>0</v>
      </c>
      <c r="AX138" s="30">
        <v>48362</v>
      </c>
      <c r="AY138" s="30">
        <v>0</v>
      </c>
      <c r="AZ138" s="30">
        <v>0</v>
      </c>
      <c r="BA138" s="30">
        <v>0</v>
      </c>
      <c r="BB138" s="30">
        <v>0</v>
      </c>
      <c r="BC138" s="30">
        <v>0</v>
      </c>
      <c r="BD138" s="30">
        <v>5818466923</v>
      </c>
      <c r="BE138" s="30">
        <v>847479</v>
      </c>
      <c r="BF138" s="30">
        <v>3548692682</v>
      </c>
      <c r="BG138" s="30">
        <v>1020645368</v>
      </c>
      <c r="BH138" s="30">
        <v>375962</v>
      </c>
      <c r="BI138" s="30">
        <v>313527</v>
      </c>
      <c r="BJ138" s="30">
        <v>0</v>
      </c>
      <c r="BK138" s="30">
        <v>49600077</v>
      </c>
      <c r="BL138" s="30">
        <v>5615806</v>
      </c>
      <c r="BM138" s="30">
        <v>0</v>
      </c>
      <c r="BN138" s="30">
        <v>20902987</v>
      </c>
      <c r="BO138" s="30">
        <v>692242</v>
      </c>
      <c r="BP138" s="30">
        <v>0</v>
      </c>
      <c r="BQ138" s="30">
        <v>0</v>
      </c>
      <c r="BR138" s="30">
        <v>39175516</v>
      </c>
      <c r="BS138" s="30">
        <v>1131605277</v>
      </c>
      <c r="BT138" s="30">
        <v>68574028</v>
      </c>
      <c r="BU138" s="30">
        <v>7725535</v>
      </c>
      <c r="BV138" s="30">
        <v>0</v>
      </c>
      <c r="BW138" s="30">
        <v>265820</v>
      </c>
      <c r="BX138" s="30">
        <v>0</v>
      </c>
      <c r="BY138" s="30">
        <v>60582673</v>
      </c>
      <c r="BZ138" s="30">
        <v>0</v>
      </c>
      <c r="CA138" s="30">
        <v>0</v>
      </c>
      <c r="CB138" s="30">
        <v>0</v>
      </c>
      <c r="CC138" s="30">
        <v>8271677655</v>
      </c>
      <c r="CD138" s="30">
        <v>2051226</v>
      </c>
      <c r="CE138" s="30">
        <v>8189094445</v>
      </c>
      <c r="CF138" s="30">
        <v>171590180</v>
      </c>
      <c r="CG138" s="30">
        <v>2859060600</v>
      </c>
      <c r="CH138" s="30">
        <v>258853418</v>
      </c>
      <c r="CI138" s="30">
        <v>26373022</v>
      </c>
      <c r="CJ138" s="30">
        <v>1024281</v>
      </c>
      <c r="CK138" s="30">
        <v>13158198</v>
      </c>
      <c r="CL138" s="30">
        <v>2482586</v>
      </c>
      <c r="CM138" s="30">
        <v>1308421</v>
      </c>
      <c r="CN138" s="30">
        <v>314490</v>
      </c>
      <c r="CO138" s="30">
        <v>439948</v>
      </c>
      <c r="CP138" s="30">
        <v>7645098</v>
      </c>
      <c r="CQ138" s="30">
        <v>0</v>
      </c>
      <c r="CR138" s="30">
        <v>0</v>
      </c>
      <c r="CS138" s="30">
        <v>3289600774</v>
      </c>
      <c r="CT138" s="30">
        <v>1782970113</v>
      </c>
      <c r="CU138" s="30">
        <v>0</v>
      </c>
      <c r="CV138" s="30">
        <v>40960363</v>
      </c>
      <c r="CW138" s="30">
        <v>10183255</v>
      </c>
      <c r="CX138" s="30">
        <v>485875</v>
      </c>
      <c r="CY138" s="30">
        <v>0</v>
      </c>
      <c r="CZ138" s="30">
        <v>1425280422</v>
      </c>
      <c r="DA138" s="30">
        <v>1263247266</v>
      </c>
      <c r="DB138" s="30">
        <v>138366170</v>
      </c>
      <c r="DC138" s="30">
        <v>0</v>
      </c>
      <c r="DD138" s="30">
        <v>23666986</v>
      </c>
      <c r="DE138" s="30">
        <v>0</v>
      </c>
      <c r="DF138" s="30">
        <v>18322010</v>
      </c>
      <c r="DG138" s="30">
        <v>11398736</v>
      </c>
      <c r="DH138" s="30">
        <v>31987560</v>
      </c>
      <c r="DI138" s="30">
        <v>6243343</v>
      </c>
      <c r="DJ138" s="30">
        <v>0</v>
      </c>
      <c r="DK138" s="30">
        <v>6243343</v>
      </c>
      <c r="DL138" s="30">
        <v>0</v>
      </c>
      <c r="DM138" s="30">
        <v>245927930</v>
      </c>
      <c r="DN138" s="30">
        <v>32428528</v>
      </c>
      <c r="DO138" s="30">
        <v>2974047</v>
      </c>
      <c r="DP138" s="30">
        <v>30130</v>
      </c>
      <c r="DQ138" s="30">
        <v>2943917</v>
      </c>
      <c r="DR138" s="30">
        <v>204256326</v>
      </c>
      <c r="DS138" s="30">
        <v>23390678</v>
      </c>
      <c r="DT138" s="30">
        <v>22325364</v>
      </c>
      <c r="DU138" s="30">
        <v>1065314</v>
      </c>
      <c r="DV138" s="30">
        <v>0</v>
      </c>
      <c r="DW138" s="30">
        <v>9088100</v>
      </c>
      <c r="DX138" s="30">
        <v>4866800</v>
      </c>
      <c r="DY138" s="30">
        <v>0</v>
      </c>
      <c r="DZ138" s="30">
        <v>0</v>
      </c>
      <c r="EA138" s="30">
        <v>4221300</v>
      </c>
      <c r="EB138" s="30">
        <v>0</v>
      </c>
      <c r="EC138" s="30">
        <v>3481316</v>
      </c>
      <c r="ED138" s="30">
        <v>108486</v>
      </c>
      <c r="EE138" s="30">
        <v>3363000</v>
      </c>
      <c r="EF138" s="30">
        <v>9830</v>
      </c>
      <c r="EG138" s="30">
        <v>48567315</v>
      </c>
      <c r="EH138" s="30">
        <v>48355200</v>
      </c>
      <c r="EI138" s="30">
        <v>212115</v>
      </c>
      <c r="EJ138" s="30">
        <v>0</v>
      </c>
      <c r="EK138" s="30">
        <v>49310823</v>
      </c>
      <c r="EL138" s="30">
        <v>77133</v>
      </c>
      <c r="EM138" s="30">
        <v>718777</v>
      </c>
      <c r="EN138" s="30">
        <v>34321594</v>
      </c>
      <c r="EO138" s="30">
        <v>1027308</v>
      </c>
      <c r="EP138" s="30">
        <v>98182</v>
      </c>
      <c r="EQ138" s="30">
        <v>0</v>
      </c>
      <c r="ER138" s="30">
        <v>19283</v>
      </c>
      <c r="ES138" s="30">
        <v>638112</v>
      </c>
      <c r="ET138" s="30">
        <v>271731</v>
      </c>
      <c r="EU138" s="30">
        <v>1679405</v>
      </c>
      <c r="EV138" s="30">
        <v>521997</v>
      </c>
      <c r="EW138" s="30">
        <v>32055007</v>
      </c>
      <c r="EX138" s="30">
        <v>0</v>
      </c>
      <c r="EY138" s="30">
        <v>192832</v>
      </c>
      <c r="EZ138" s="30">
        <v>28822348</v>
      </c>
      <c r="FA138" s="30">
        <v>3039827</v>
      </c>
      <c r="FB138" s="30">
        <v>0</v>
      </c>
      <c r="FC138" s="30">
        <v>16873</v>
      </c>
      <c r="FD138" s="30">
        <v>0</v>
      </c>
      <c r="FE138" s="30">
        <v>0</v>
      </c>
      <c r="FF138" s="30">
        <v>0</v>
      </c>
      <c r="FG138" s="30">
        <v>6269029</v>
      </c>
      <c r="FH138" s="30">
        <v>199898</v>
      </c>
      <c r="FI138" s="30">
        <v>0</v>
      </c>
      <c r="FJ138" s="30">
        <v>4654392</v>
      </c>
      <c r="FK138" s="30">
        <v>1020228</v>
      </c>
      <c r="FL138" s="30">
        <v>0</v>
      </c>
      <c r="FM138" s="30">
        <v>0</v>
      </c>
      <c r="FN138" s="30">
        <v>0</v>
      </c>
      <c r="FO138" s="30">
        <v>3634164</v>
      </c>
      <c r="FP138" s="30">
        <v>1414739</v>
      </c>
      <c r="FQ138" s="30">
        <v>0</v>
      </c>
      <c r="FR138" s="30">
        <v>557589487</v>
      </c>
      <c r="FS138" s="30">
        <v>347407648</v>
      </c>
      <c r="FT138" s="30">
        <v>49361</v>
      </c>
      <c r="FU138" s="30">
        <v>155606571</v>
      </c>
      <c r="FV138" s="30">
        <v>5993381</v>
      </c>
      <c r="FW138" s="30">
        <v>2146452</v>
      </c>
      <c r="FX138" s="30">
        <v>3846929</v>
      </c>
      <c r="FY138" s="30">
        <v>0</v>
      </c>
      <c r="FZ138" s="30">
        <v>619338</v>
      </c>
      <c r="GA138" s="30">
        <v>181002597</v>
      </c>
      <c r="GB138" s="30">
        <v>4136400</v>
      </c>
      <c r="GC138" s="30">
        <v>5272363</v>
      </c>
      <c r="GD138" s="30">
        <v>0</v>
      </c>
      <c r="GE138" s="30">
        <v>5272363</v>
      </c>
      <c r="GF138" s="30">
        <v>0</v>
      </c>
      <c r="GG138" s="30">
        <v>0</v>
      </c>
      <c r="GH138" s="30">
        <v>0</v>
      </c>
      <c r="GI138" s="30">
        <v>49731208</v>
      </c>
      <c r="GJ138" s="30">
        <v>49731208</v>
      </c>
      <c r="GK138" s="30">
        <v>0</v>
      </c>
      <c r="GL138" s="30">
        <v>155178268</v>
      </c>
      <c r="GM138" s="30">
        <v>9671505</v>
      </c>
      <c r="GN138" s="30">
        <v>688000</v>
      </c>
      <c r="GO138" s="30">
        <v>0</v>
      </c>
      <c r="GP138" s="30">
        <v>0</v>
      </c>
      <c r="GQ138" s="30">
        <v>133877621</v>
      </c>
      <c r="GR138" s="30">
        <v>942676</v>
      </c>
      <c r="GS138" s="30">
        <v>0</v>
      </c>
      <c r="GT138" s="30">
        <v>9998466</v>
      </c>
      <c r="GU138" s="30">
        <v>1921368237</v>
      </c>
      <c r="GV138" s="30">
        <v>0</v>
      </c>
      <c r="GW138" s="30">
        <v>0</v>
      </c>
      <c r="GX138" s="30">
        <v>0</v>
      </c>
      <c r="GY138" s="30">
        <v>0</v>
      </c>
      <c r="GZ138" s="30">
        <v>30804900</v>
      </c>
      <c r="HA138" s="30">
        <v>0</v>
      </c>
      <c r="HB138" s="30">
        <v>0</v>
      </c>
      <c r="HC138" s="30">
        <v>0</v>
      </c>
      <c r="HD138" s="30">
        <v>1886635305</v>
      </c>
      <c r="HE138" s="30">
        <v>0</v>
      </c>
      <c r="HF138" s="30">
        <v>3802330</v>
      </c>
      <c r="HG138" s="30">
        <v>125702</v>
      </c>
      <c r="HH138" s="30">
        <f t="shared" si="48"/>
        <v>30804900</v>
      </c>
      <c r="HI138" s="30">
        <f t="shared" si="49"/>
        <v>0</v>
      </c>
      <c r="HJ138" s="30">
        <v>30804900</v>
      </c>
      <c r="HK138" s="30">
        <v>0</v>
      </c>
      <c r="HL138" s="30">
        <v>0</v>
      </c>
      <c r="HM138" s="30">
        <f t="shared" ref="HM138:HM147" si="54">HN138+HO138</f>
        <v>0</v>
      </c>
      <c r="HN138" s="30">
        <v>0</v>
      </c>
      <c r="HO138" s="30">
        <v>0</v>
      </c>
      <c r="HP138" s="30">
        <v>1551628891</v>
      </c>
      <c r="HQ138" s="30">
        <v>4056079</v>
      </c>
      <c r="HR138" s="30">
        <v>1307795</v>
      </c>
      <c r="HS138" s="30">
        <v>13552158</v>
      </c>
      <c r="HT138" s="30">
        <v>1532712859</v>
      </c>
      <c r="HU138" s="30">
        <v>0</v>
      </c>
      <c r="HV138" s="30">
        <v>0</v>
      </c>
      <c r="HW138" s="30">
        <v>0</v>
      </c>
      <c r="HX138" s="30">
        <f t="shared" si="50"/>
        <v>30804900</v>
      </c>
      <c r="HY138" s="30">
        <f t="shared" si="51"/>
        <v>0</v>
      </c>
      <c r="HZ138" s="30">
        <v>61323189442</v>
      </c>
      <c r="IA138" s="30">
        <v>58829734509</v>
      </c>
      <c r="IB138" s="30">
        <v>56983723379</v>
      </c>
      <c r="IC138" s="30">
        <v>0</v>
      </c>
      <c r="ID138" s="30">
        <v>0</v>
      </c>
      <c r="IE138" s="30">
        <v>0</v>
      </c>
      <c r="IF138" s="30">
        <v>0</v>
      </c>
      <c r="IG138" s="30">
        <v>47227540645</v>
      </c>
      <c r="IH138" s="30">
        <v>47227540645</v>
      </c>
      <c r="II138" s="30">
        <v>0</v>
      </c>
      <c r="IJ138" s="30">
        <v>0</v>
      </c>
      <c r="IK138" s="30">
        <v>0</v>
      </c>
      <c r="IL138" s="30">
        <v>9253542250</v>
      </c>
      <c r="IM138" s="30">
        <v>0</v>
      </c>
      <c r="IN138" s="30">
        <v>822537090</v>
      </c>
      <c r="IO138" s="30">
        <v>616902816</v>
      </c>
      <c r="IP138" s="30">
        <v>7814102344</v>
      </c>
      <c r="IQ138" s="30">
        <v>0</v>
      </c>
      <c r="IR138" s="30">
        <v>0</v>
      </c>
      <c r="IS138" s="30">
        <v>0</v>
      </c>
      <c r="IT138" s="30">
        <v>0</v>
      </c>
      <c r="IU138" s="30">
        <v>0</v>
      </c>
      <c r="IV138" s="30">
        <v>502640484</v>
      </c>
      <c r="IW138" s="30">
        <v>0</v>
      </c>
      <c r="IX138" s="30">
        <v>0</v>
      </c>
      <c r="IY138" s="30">
        <v>0</v>
      </c>
      <c r="IZ138" s="30">
        <v>0</v>
      </c>
      <c r="JA138" s="30">
        <v>0</v>
      </c>
      <c r="JB138" s="30">
        <v>0</v>
      </c>
      <c r="JC138" s="30">
        <v>0</v>
      </c>
      <c r="JD138" s="30">
        <v>0</v>
      </c>
      <c r="JE138" s="30">
        <v>0</v>
      </c>
      <c r="JF138" s="30">
        <v>0</v>
      </c>
      <c r="JG138" s="30">
        <v>0</v>
      </c>
      <c r="JH138" s="30">
        <v>0</v>
      </c>
      <c r="JI138" s="30">
        <v>0</v>
      </c>
      <c r="JJ138" s="30">
        <v>0</v>
      </c>
      <c r="JK138" s="30">
        <v>0</v>
      </c>
      <c r="JL138" s="30"/>
      <c r="JM138" s="30">
        <v>1846011130</v>
      </c>
      <c r="JN138" s="30">
        <v>0</v>
      </c>
      <c r="JO138" s="30">
        <v>1846011130</v>
      </c>
      <c r="JP138" s="30">
        <v>0</v>
      </c>
      <c r="JQ138" s="30">
        <v>0</v>
      </c>
      <c r="JR138" s="30">
        <v>0</v>
      </c>
      <c r="JS138" s="30">
        <v>0</v>
      </c>
      <c r="JT138" s="30">
        <v>0</v>
      </c>
      <c r="JU138" s="30">
        <v>0</v>
      </c>
      <c r="JV138" s="30">
        <v>0</v>
      </c>
      <c r="JW138" s="30">
        <v>0</v>
      </c>
      <c r="JX138" s="30">
        <v>0</v>
      </c>
      <c r="JY138" s="30">
        <v>0</v>
      </c>
      <c r="JZ138" s="30">
        <v>0</v>
      </c>
      <c r="KA138" s="30">
        <v>0</v>
      </c>
      <c r="KB138" s="30">
        <v>0</v>
      </c>
      <c r="KC138" s="30">
        <v>0</v>
      </c>
      <c r="KD138" s="30">
        <v>0</v>
      </c>
      <c r="KE138" s="30">
        <v>0</v>
      </c>
      <c r="KF138" s="30">
        <v>0</v>
      </c>
      <c r="KG138" s="30">
        <v>0</v>
      </c>
      <c r="KH138" s="30">
        <v>0</v>
      </c>
      <c r="KI138" s="30">
        <v>0</v>
      </c>
      <c r="KJ138" s="30">
        <v>0</v>
      </c>
      <c r="KK138" s="30">
        <v>0</v>
      </c>
      <c r="KL138" s="30">
        <v>0</v>
      </c>
      <c r="KM138" s="30">
        <v>2493454933</v>
      </c>
      <c r="KN138" s="30">
        <v>1474331018</v>
      </c>
      <c r="KO138" s="30">
        <v>37052984</v>
      </c>
      <c r="KP138" s="30">
        <v>0</v>
      </c>
      <c r="KQ138" s="30">
        <v>0</v>
      </c>
      <c r="KR138" s="30">
        <v>0</v>
      </c>
      <c r="KS138" s="30">
        <v>2286025</v>
      </c>
      <c r="KT138" s="30">
        <v>6093355</v>
      </c>
      <c r="KU138" s="30">
        <v>0</v>
      </c>
      <c r="KV138" s="30">
        <v>101737871</v>
      </c>
      <c r="KW138" s="30">
        <v>0</v>
      </c>
      <c r="KX138" s="30">
        <v>0</v>
      </c>
      <c r="KY138" s="30">
        <v>7488124</v>
      </c>
      <c r="KZ138" s="30">
        <v>7783294</v>
      </c>
      <c r="LA138" s="30">
        <v>5103274</v>
      </c>
      <c r="LB138" s="30">
        <v>0</v>
      </c>
      <c r="LC138" s="30">
        <v>5840176</v>
      </c>
      <c r="LD138" s="30">
        <v>177270929</v>
      </c>
      <c r="LE138" s="30">
        <v>963218</v>
      </c>
      <c r="LF138" s="30">
        <v>3469701</v>
      </c>
      <c r="LG138" s="30">
        <v>0</v>
      </c>
      <c r="LH138" s="30">
        <v>8695988</v>
      </c>
      <c r="LI138" s="30">
        <v>30196807</v>
      </c>
      <c r="LJ138" s="30">
        <v>1692822</v>
      </c>
      <c r="LK138" s="30">
        <v>984008</v>
      </c>
      <c r="LL138" s="30">
        <v>2329012</v>
      </c>
      <c r="LM138" s="30">
        <v>5657183</v>
      </c>
      <c r="LN138" s="30">
        <v>15766589</v>
      </c>
      <c r="LO138" s="30">
        <v>39155906</v>
      </c>
      <c r="LP138" s="30">
        <v>8612245</v>
      </c>
      <c r="LQ138" s="30">
        <v>114901411</v>
      </c>
      <c r="LR138" s="30">
        <v>1513578</v>
      </c>
      <c r="LS138" s="30">
        <v>105255598</v>
      </c>
      <c r="LT138" s="30">
        <v>0</v>
      </c>
      <c r="LU138" s="30">
        <v>161246994</v>
      </c>
      <c r="LV138" s="30">
        <v>445664</v>
      </c>
      <c r="LW138" s="30">
        <v>6405677</v>
      </c>
      <c r="LX138" s="30">
        <v>0</v>
      </c>
      <c r="LY138" s="30">
        <v>0</v>
      </c>
      <c r="LZ138" s="30">
        <v>10521794</v>
      </c>
      <c r="MA138" s="30">
        <v>0</v>
      </c>
      <c r="MB138" s="30">
        <v>33778957</v>
      </c>
      <c r="MC138" s="30">
        <v>0</v>
      </c>
      <c r="MD138" s="30">
        <v>0</v>
      </c>
      <c r="ME138" s="30">
        <v>17456402</v>
      </c>
      <c r="MF138" s="30">
        <v>0</v>
      </c>
      <c r="MG138" s="30">
        <v>0</v>
      </c>
      <c r="MH138" s="30">
        <v>2771368</v>
      </c>
      <c r="MI138" s="30">
        <v>75167</v>
      </c>
      <c r="MJ138" s="30">
        <v>6070112</v>
      </c>
      <c r="MK138" s="30">
        <v>0</v>
      </c>
      <c r="ML138" s="30">
        <v>199443</v>
      </c>
      <c r="MM138" s="30">
        <v>129334</v>
      </c>
      <c r="MN138" s="30">
        <v>2525751</v>
      </c>
      <c r="MO138" s="30">
        <v>87647154</v>
      </c>
      <c r="MP138" s="30">
        <v>0</v>
      </c>
      <c r="MQ138" s="30">
        <v>55485347</v>
      </c>
      <c r="MR138" s="30">
        <v>0</v>
      </c>
      <c r="MS138" s="30">
        <v>56395035602</v>
      </c>
      <c r="MT138" s="30">
        <v>47355571520</v>
      </c>
      <c r="MU138" s="30">
        <v>44992169730</v>
      </c>
      <c r="MV138" s="30">
        <v>21837227850</v>
      </c>
      <c r="MW138" s="30">
        <v>21338761296</v>
      </c>
      <c r="MX138" s="30">
        <v>0</v>
      </c>
      <c r="MY138" s="30">
        <v>498466554</v>
      </c>
      <c r="MZ138" s="30">
        <v>15322365741</v>
      </c>
      <c r="NA138" s="30">
        <v>0</v>
      </c>
      <c r="NB138" s="30">
        <v>0</v>
      </c>
      <c r="NC138" s="30">
        <v>0</v>
      </c>
      <c r="ND138" s="30">
        <v>15322365741</v>
      </c>
      <c r="NE138" s="30">
        <v>15322365741</v>
      </c>
      <c r="NF138" s="30">
        <v>0</v>
      </c>
      <c r="NG138" s="30">
        <v>0</v>
      </c>
      <c r="NH138" s="30">
        <v>6210033343</v>
      </c>
      <c r="NI138" s="30">
        <v>1622542796</v>
      </c>
      <c r="NJ138" s="30">
        <v>303336503</v>
      </c>
      <c r="NK138" s="30">
        <v>1319206293</v>
      </c>
      <c r="NL138" s="30">
        <v>0</v>
      </c>
      <c r="NM138" s="30">
        <v>2363401790</v>
      </c>
      <c r="NN138" s="30">
        <v>2310251366</v>
      </c>
      <c r="NO138" s="30">
        <v>0</v>
      </c>
      <c r="NP138" s="30">
        <v>0</v>
      </c>
      <c r="NQ138" s="30">
        <v>6242064</v>
      </c>
      <c r="NR138" s="30">
        <v>0</v>
      </c>
      <c r="NS138" s="30">
        <v>379635</v>
      </c>
      <c r="NT138" s="30">
        <v>53150424</v>
      </c>
      <c r="NU138" s="30">
        <v>52593135</v>
      </c>
      <c r="NV138" s="30">
        <v>0</v>
      </c>
      <c r="NW138" s="30">
        <v>0</v>
      </c>
      <c r="NX138" s="30">
        <v>0</v>
      </c>
      <c r="NY138" s="30">
        <v>0</v>
      </c>
      <c r="NZ138" s="30">
        <v>0</v>
      </c>
      <c r="OA138" s="30">
        <v>1737951718</v>
      </c>
      <c r="OB138" s="30">
        <v>1593991109</v>
      </c>
      <c r="OC138" s="30">
        <v>0</v>
      </c>
      <c r="OD138" s="30">
        <v>0</v>
      </c>
      <c r="OE138" s="30">
        <v>0</v>
      </c>
      <c r="OF138" s="30">
        <v>1593991109</v>
      </c>
      <c r="OG138" s="30">
        <v>0</v>
      </c>
      <c r="OH138" s="30">
        <v>1593991109</v>
      </c>
      <c r="OI138" s="30">
        <v>0</v>
      </c>
      <c r="OJ138" s="30">
        <v>143960609</v>
      </c>
      <c r="OK138" s="30">
        <v>143105836</v>
      </c>
      <c r="OL138" s="30">
        <v>143105836</v>
      </c>
      <c r="OM138" s="30">
        <v>0</v>
      </c>
      <c r="ON138" s="30">
        <v>0</v>
      </c>
      <c r="OO138" s="30">
        <v>854773</v>
      </c>
      <c r="OP138" s="30">
        <v>854773</v>
      </c>
      <c r="OQ138" s="30">
        <v>0</v>
      </c>
      <c r="OR138" s="30">
        <v>0</v>
      </c>
      <c r="OS138" s="30">
        <v>3122281901</v>
      </c>
      <c r="OT138" s="30">
        <v>1553332851</v>
      </c>
      <c r="OU138" s="30">
        <v>1553332851</v>
      </c>
      <c r="OV138" s="30">
        <v>0</v>
      </c>
      <c r="OW138" s="30">
        <v>1553332851</v>
      </c>
      <c r="OX138" s="30">
        <v>0</v>
      </c>
      <c r="OY138" s="30">
        <v>0</v>
      </c>
      <c r="OZ138" s="30">
        <v>1568949050</v>
      </c>
      <c r="PA138" s="30">
        <v>1504518106</v>
      </c>
      <c r="PB138" s="30">
        <v>0</v>
      </c>
      <c r="PC138" s="30">
        <v>0</v>
      </c>
      <c r="PD138" s="30">
        <v>0</v>
      </c>
      <c r="PE138" s="30">
        <v>0</v>
      </c>
      <c r="PF138" s="30">
        <v>0</v>
      </c>
      <c r="PG138" s="30">
        <v>0</v>
      </c>
      <c r="PH138" s="30">
        <v>0</v>
      </c>
      <c r="PI138" s="30">
        <v>0</v>
      </c>
      <c r="PJ138" s="30">
        <v>0</v>
      </c>
      <c r="PK138" s="30">
        <v>0</v>
      </c>
      <c r="PL138" s="30">
        <v>0</v>
      </c>
      <c r="PM138" s="30">
        <v>64430944</v>
      </c>
      <c r="PN138" s="30">
        <v>39646803</v>
      </c>
      <c r="PO138" s="30">
        <v>0</v>
      </c>
      <c r="PP138" s="30">
        <v>0</v>
      </c>
      <c r="PQ138" s="30">
        <v>0</v>
      </c>
      <c r="PR138" s="30">
        <v>0</v>
      </c>
      <c r="PS138" s="30">
        <v>0</v>
      </c>
      <c r="PT138" s="30">
        <f t="shared" si="41"/>
        <v>4179230463</v>
      </c>
      <c r="PU138" s="30">
        <v>4179230463</v>
      </c>
      <c r="PV138" s="30">
        <v>0</v>
      </c>
      <c r="PW138" s="30">
        <v>0</v>
      </c>
      <c r="PX138" s="30">
        <v>0</v>
      </c>
      <c r="PY138" s="30">
        <v>0</v>
      </c>
      <c r="PZ138" s="30">
        <v>0</v>
      </c>
      <c r="QA138" s="30">
        <v>0</v>
      </c>
      <c r="QB138" s="30">
        <v>0</v>
      </c>
      <c r="QC138" s="30">
        <v>562951971</v>
      </c>
      <c r="QD138" s="30">
        <v>0</v>
      </c>
      <c r="QE138" s="30">
        <v>0</v>
      </c>
      <c r="QF138" s="30">
        <v>0</v>
      </c>
      <c r="QG138" s="30">
        <v>0</v>
      </c>
      <c r="QH138" s="30">
        <v>0</v>
      </c>
      <c r="QI138" s="30">
        <v>0</v>
      </c>
      <c r="QJ138" s="30">
        <v>0</v>
      </c>
      <c r="QK138" s="30">
        <v>0</v>
      </c>
      <c r="QL138" s="30">
        <v>18736346173</v>
      </c>
      <c r="QM138" s="30">
        <v>2943326141</v>
      </c>
      <c r="QN138" s="30">
        <v>1007535</v>
      </c>
      <c r="QO138" s="30">
        <v>149021034532</v>
      </c>
      <c r="QP138" s="30">
        <v>92795058814</v>
      </c>
      <c r="QQ138" s="30">
        <v>12520044</v>
      </c>
      <c r="QR138" s="30">
        <v>11617367</v>
      </c>
      <c r="QS138" s="30">
        <v>902677</v>
      </c>
      <c r="QT138" s="30">
        <v>0</v>
      </c>
      <c r="QU138" s="30">
        <v>0</v>
      </c>
      <c r="QV138" s="30">
        <v>0</v>
      </c>
      <c r="QW138" s="30">
        <v>1815275400</v>
      </c>
      <c r="QX138" s="30">
        <v>1815275400</v>
      </c>
      <c r="QY138" s="30">
        <v>0</v>
      </c>
      <c r="QZ138" s="30">
        <v>90967263370</v>
      </c>
      <c r="RA138" s="30">
        <v>0</v>
      </c>
      <c r="RB138" s="30">
        <v>0</v>
      </c>
      <c r="RC138" s="30">
        <v>0</v>
      </c>
      <c r="RD138" s="30">
        <v>0</v>
      </c>
      <c r="RE138" s="30">
        <v>0</v>
      </c>
      <c r="RF138" s="30">
        <v>0</v>
      </c>
      <c r="RG138" s="30">
        <v>0</v>
      </c>
      <c r="RH138" s="30">
        <v>0</v>
      </c>
      <c r="RI138" s="30">
        <v>56225975718</v>
      </c>
      <c r="RJ138" s="30">
        <v>6431879420</v>
      </c>
      <c r="RK138" s="30">
        <v>6431879420</v>
      </c>
      <c r="RL138" s="30">
        <v>5797903096</v>
      </c>
      <c r="RM138" s="30">
        <v>173260428</v>
      </c>
      <c r="RN138" s="30">
        <v>173993756</v>
      </c>
      <c r="RO138" s="30">
        <v>3784894</v>
      </c>
      <c r="RP138" s="30">
        <v>0</v>
      </c>
      <c r="RQ138" s="30">
        <v>0</v>
      </c>
      <c r="RR138" s="30">
        <v>0</v>
      </c>
      <c r="RS138" s="30">
        <v>0</v>
      </c>
      <c r="RT138" s="30">
        <v>0</v>
      </c>
      <c r="RU138" s="30">
        <v>0</v>
      </c>
      <c r="RV138" s="30">
        <v>2570148</v>
      </c>
      <c r="RW138" s="30">
        <v>898271</v>
      </c>
      <c r="RX138" s="30">
        <v>0</v>
      </c>
      <c r="RY138" s="30">
        <v>0</v>
      </c>
      <c r="RZ138" s="30">
        <v>0</v>
      </c>
      <c r="SA138" s="30">
        <v>0</v>
      </c>
      <c r="SB138" s="30">
        <v>0</v>
      </c>
      <c r="SC138" s="30">
        <v>0</v>
      </c>
      <c r="SD138" s="30">
        <v>0</v>
      </c>
      <c r="SE138" s="30">
        <v>0</v>
      </c>
      <c r="SF138" s="30">
        <v>0</v>
      </c>
      <c r="SG138" s="30">
        <v>0</v>
      </c>
      <c r="SH138" s="30">
        <v>11502824</v>
      </c>
      <c r="SI138" s="30">
        <v>36349198</v>
      </c>
      <c r="SJ138" s="30">
        <v>0</v>
      </c>
      <c r="SK138" s="30">
        <v>0</v>
      </c>
      <c r="SL138" s="30">
        <v>0</v>
      </c>
      <c r="SM138" s="30">
        <v>0</v>
      </c>
      <c r="SN138" s="30">
        <v>0</v>
      </c>
      <c r="SO138" s="30">
        <v>0</v>
      </c>
      <c r="SP138" s="30">
        <v>2619589</v>
      </c>
      <c r="SQ138" s="30">
        <v>973220</v>
      </c>
      <c r="SR138" s="30">
        <v>226975930</v>
      </c>
      <c r="SS138" s="30">
        <v>0</v>
      </c>
      <c r="ST138" s="30">
        <v>0</v>
      </c>
      <c r="SU138" s="30">
        <v>0</v>
      </c>
      <c r="SV138" s="30">
        <v>0</v>
      </c>
      <c r="SW138" s="30">
        <v>1048066</v>
      </c>
      <c r="SX138" s="30">
        <v>0</v>
      </c>
      <c r="SY138" s="30">
        <v>0</v>
      </c>
      <c r="SZ138" s="30">
        <v>0</v>
      </c>
      <c r="TA138" s="30">
        <v>0</v>
      </c>
      <c r="TB138" s="30">
        <v>0</v>
      </c>
      <c r="TC138" s="30">
        <v>0</v>
      </c>
      <c r="TD138" s="30">
        <v>0</v>
      </c>
      <c r="TE138" s="30">
        <v>0</v>
      </c>
      <c r="TF138" s="30">
        <v>0</v>
      </c>
      <c r="TG138" s="30">
        <v>0</v>
      </c>
      <c r="TH138" s="30">
        <v>0</v>
      </c>
      <c r="TI138" s="30">
        <f t="shared" si="52"/>
        <v>351039078</v>
      </c>
      <c r="TJ138" s="30">
        <f t="shared" si="53"/>
        <v>49741500000</v>
      </c>
      <c r="TK138" s="30">
        <v>49741500000</v>
      </c>
      <c r="TL138" s="30">
        <v>49741500000</v>
      </c>
      <c r="TM138" s="30">
        <v>0</v>
      </c>
      <c r="TN138" s="30">
        <v>0</v>
      </c>
      <c r="TO138" s="30">
        <v>0</v>
      </c>
      <c r="TP138" s="30">
        <v>0</v>
      </c>
      <c r="TQ138" s="30">
        <v>0</v>
      </c>
      <c r="TR138" s="30">
        <v>0</v>
      </c>
      <c r="TS138" s="30">
        <v>0</v>
      </c>
      <c r="TT138" s="30">
        <v>0</v>
      </c>
      <c r="TU138" s="30">
        <v>52596298</v>
      </c>
      <c r="TV138" s="30">
        <v>0</v>
      </c>
      <c r="TW138" s="30">
        <v>38636783</v>
      </c>
      <c r="TX138" s="30">
        <v>0</v>
      </c>
      <c r="TY138" s="30">
        <v>13959515</v>
      </c>
      <c r="TZ138" s="30">
        <v>0</v>
      </c>
      <c r="UA138" s="30">
        <v>0</v>
      </c>
      <c r="UB138" s="30">
        <v>0</v>
      </c>
      <c r="UC138" s="30">
        <v>0</v>
      </c>
      <c r="UD138" s="30">
        <v>0</v>
      </c>
      <c r="UE138" s="30">
        <v>0</v>
      </c>
      <c r="UF138" s="30">
        <v>0</v>
      </c>
      <c r="UG138" s="30">
        <v>406237596198</v>
      </c>
      <c r="UH138" s="1">
        <v>1170355030673</v>
      </c>
      <c r="UI138" s="1">
        <f>UH138-SUM($UG$136:UG138)</f>
        <v>0</v>
      </c>
    </row>
    <row r="139" spans="2:555">
      <c r="B139" s="58">
        <v>42461</v>
      </c>
      <c r="C139" s="30">
        <v>274503000656</v>
      </c>
      <c r="D139" s="30">
        <v>133258143126</v>
      </c>
      <c r="E139" s="30">
        <v>119503702570</v>
      </c>
      <c r="F139" s="30">
        <v>23114663</v>
      </c>
      <c r="G139" s="30">
        <v>2421000</v>
      </c>
      <c r="H139" s="30">
        <v>71764430241</v>
      </c>
      <c r="I139" s="30">
        <v>62126467259.660004</v>
      </c>
      <c r="J139" s="30">
        <v>8920318679.3400002</v>
      </c>
      <c r="K139" s="30">
        <v>717644301.99999976</v>
      </c>
      <c r="L139" s="30">
        <v>3425282031</v>
      </c>
      <c r="M139" s="30">
        <v>36116142367.000031</v>
      </c>
      <c r="N139" s="30">
        <v>35754980942.940018</v>
      </c>
      <c r="O139" s="30">
        <v>361161424.06000006</v>
      </c>
      <c r="P139" s="30">
        <v>1823687669</v>
      </c>
      <c r="Q139" s="30">
        <v>3784598953</v>
      </c>
      <c r="R139" s="30">
        <v>2564025646</v>
      </c>
      <c r="S139" s="30">
        <v>13754440556</v>
      </c>
      <c r="T139" s="30">
        <v>4014291187</v>
      </c>
      <c r="U139" s="30">
        <v>4706559000</v>
      </c>
      <c r="V139" s="30">
        <v>8720850187</v>
      </c>
      <c r="W139" s="30">
        <v>188729580</v>
      </c>
      <c r="X139" s="30">
        <v>831438642</v>
      </c>
      <c r="Y139" s="30">
        <v>156014100</v>
      </c>
      <c r="Z139" s="30">
        <v>15601410</v>
      </c>
      <c r="AA139" s="30">
        <v>140412690</v>
      </c>
      <c r="AB139" s="30">
        <v>203322139</v>
      </c>
      <c r="AC139" s="30">
        <v>2004450</v>
      </c>
      <c r="AD139" s="30">
        <v>2580034634</v>
      </c>
      <c r="AE139" s="30">
        <v>1046863748</v>
      </c>
      <c r="AF139" s="30">
        <v>777676496</v>
      </c>
      <c r="AG139" s="30">
        <v>269187252</v>
      </c>
      <c r="AH139" s="30">
        <v>25183076</v>
      </c>
      <c r="AI139" s="30">
        <v>141244857530</v>
      </c>
      <c r="AJ139" s="30">
        <v>591053921</v>
      </c>
      <c r="AK139" s="30">
        <v>86847693</v>
      </c>
      <c r="AL139" s="30">
        <v>757200</v>
      </c>
      <c r="AM139" s="30">
        <v>503418436</v>
      </c>
      <c r="AN139" s="30">
        <v>30592</v>
      </c>
      <c r="AO139" s="30">
        <v>2294648182</v>
      </c>
      <c r="AP139" s="30">
        <v>2276306813</v>
      </c>
      <c r="AQ139" s="30">
        <v>607940</v>
      </c>
      <c r="AR139" s="30">
        <v>5602736</v>
      </c>
      <c r="AS139" s="30">
        <v>91490</v>
      </c>
      <c r="AT139" s="30">
        <v>11990841</v>
      </c>
      <c r="AU139" s="30">
        <v>0</v>
      </c>
      <c r="AV139" s="30">
        <v>0</v>
      </c>
      <c r="AW139" s="30">
        <v>0</v>
      </c>
      <c r="AX139" s="30">
        <v>48362</v>
      </c>
      <c r="AY139" s="30">
        <v>0</v>
      </c>
      <c r="AZ139" s="30">
        <v>0</v>
      </c>
      <c r="BA139" s="30">
        <v>0</v>
      </c>
      <c r="BB139" s="30">
        <v>0</v>
      </c>
      <c r="BC139" s="30">
        <v>0</v>
      </c>
      <c r="BD139" s="30">
        <v>5679036540</v>
      </c>
      <c r="BE139" s="30">
        <v>1497529</v>
      </c>
      <c r="BF139" s="30">
        <v>2747602408</v>
      </c>
      <c r="BG139" s="30">
        <v>1234828015</v>
      </c>
      <c r="BH139" s="30">
        <v>436493</v>
      </c>
      <c r="BI139" s="30">
        <v>540068</v>
      </c>
      <c r="BJ139" s="30">
        <v>0</v>
      </c>
      <c r="BK139" s="30">
        <v>98876243</v>
      </c>
      <c r="BL139" s="30">
        <v>11741796</v>
      </c>
      <c r="BM139" s="30">
        <v>0</v>
      </c>
      <c r="BN139" s="30">
        <v>10957506</v>
      </c>
      <c r="BO139" s="30">
        <v>8153296</v>
      </c>
      <c r="BP139" s="30">
        <v>0</v>
      </c>
      <c r="BQ139" s="30">
        <v>12669661</v>
      </c>
      <c r="BR139" s="30">
        <v>197866726</v>
      </c>
      <c r="BS139" s="30">
        <v>1353866799</v>
      </c>
      <c r="BT139" s="30">
        <v>230202718</v>
      </c>
      <c r="BU139" s="30">
        <v>50695378</v>
      </c>
      <c r="BV139" s="30">
        <v>0</v>
      </c>
      <c r="BW139" s="30">
        <v>242916</v>
      </c>
      <c r="BX139" s="30">
        <v>0</v>
      </c>
      <c r="BY139" s="30">
        <v>179264424</v>
      </c>
      <c r="BZ139" s="30">
        <v>0</v>
      </c>
      <c r="CA139" s="30">
        <v>0</v>
      </c>
      <c r="CB139" s="30">
        <v>0</v>
      </c>
      <c r="CC139" s="30">
        <v>8129863532</v>
      </c>
      <c r="CD139" s="30">
        <v>545895</v>
      </c>
      <c r="CE139" s="30">
        <v>5934066794</v>
      </c>
      <c r="CF139" s="30">
        <v>195098315</v>
      </c>
      <c r="CG139" s="30">
        <v>2859060600</v>
      </c>
      <c r="CH139" s="30">
        <v>271541370</v>
      </c>
      <c r="CI139" s="30">
        <v>25592555</v>
      </c>
      <c r="CJ139" s="30">
        <v>1101103</v>
      </c>
      <c r="CK139" s="30">
        <v>9600337</v>
      </c>
      <c r="CL139" s="30">
        <v>5641017</v>
      </c>
      <c r="CM139" s="30">
        <v>1158227</v>
      </c>
      <c r="CN139" s="30">
        <v>375170</v>
      </c>
      <c r="CO139" s="30">
        <v>210639</v>
      </c>
      <c r="CP139" s="30">
        <v>7506062</v>
      </c>
      <c r="CQ139" s="30">
        <v>0</v>
      </c>
      <c r="CR139" s="30">
        <v>0</v>
      </c>
      <c r="CS139" s="30">
        <v>2548001168</v>
      </c>
      <c r="CT139" s="30">
        <v>985673083</v>
      </c>
      <c r="CU139" s="30">
        <v>0</v>
      </c>
      <c r="CV139" s="30">
        <v>38942097</v>
      </c>
      <c r="CW139" s="30">
        <v>11021096</v>
      </c>
      <c r="CX139" s="30">
        <v>687966</v>
      </c>
      <c r="CY139" s="30">
        <v>0</v>
      </c>
      <c r="CZ139" s="30">
        <v>1470922115</v>
      </c>
      <c r="DA139" s="30">
        <v>1304510868</v>
      </c>
      <c r="DB139" s="30">
        <v>145338405</v>
      </c>
      <c r="DC139" s="30">
        <v>0</v>
      </c>
      <c r="DD139" s="30">
        <v>21072842</v>
      </c>
      <c r="DE139" s="30">
        <v>0</v>
      </c>
      <c r="DF139" s="30">
        <v>30666286</v>
      </c>
      <c r="DG139" s="30">
        <v>10088525</v>
      </c>
      <c r="DH139" s="30">
        <v>0</v>
      </c>
      <c r="DI139" s="30">
        <v>1226648</v>
      </c>
      <c r="DJ139" s="30">
        <v>0</v>
      </c>
      <c r="DK139" s="30">
        <v>1226648</v>
      </c>
      <c r="DL139" s="30">
        <v>0</v>
      </c>
      <c r="DM139" s="30">
        <v>345117949</v>
      </c>
      <c r="DN139" s="30">
        <v>52086729</v>
      </c>
      <c r="DO139" s="30">
        <v>2712091</v>
      </c>
      <c r="DP139" s="30">
        <v>45561</v>
      </c>
      <c r="DQ139" s="30">
        <v>2666530</v>
      </c>
      <c r="DR139" s="30">
        <v>274586969</v>
      </c>
      <c r="DS139" s="30">
        <v>28595624</v>
      </c>
      <c r="DT139" s="30">
        <v>26593704</v>
      </c>
      <c r="DU139" s="30">
        <v>1983842</v>
      </c>
      <c r="DV139" s="30">
        <v>18078</v>
      </c>
      <c r="DW139" s="30">
        <v>7994400</v>
      </c>
      <c r="DX139" s="30">
        <v>3808800</v>
      </c>
      <c r="DY139" s="30">
        <v>0</v>
      </c>
      <c r="DZ139" s="30">
        <v>0</v>
      </c>
      <c r="EA139" s="30">
        <v>4185600</v>
      </c>
      <c r="EB139" s="30">
        <v>0</v>
      </c>
      <c r="EC139" s="30">
        <v>3573152</v>
      </c>
      <c r="ED139" s="30">
        <v>183172</v>
      </c>
      <c r="EE139" s="30">
        <v>3360900</v>
      </c>
      <c r="EF139" s="30">
        <v>29080</v>
      </c>
      <c r="EG139" s="30">
        <v>54585146</v>
      </c>
      <c r="EH139" s="30">
        <v>53929517</v>
      </c>
      <c r="EI139" s="30">
        <v>636346</v>
      </c>
      <c r="EJ139" s="30">
        <v>19283</v>
      </c>
      <c r="EK139" s="30">
        <v>87201670</v>
      </c>
      <c r="EL139" s="30">
        <v>38566</v>
      </c>
      <c r="EM139" s="30">
        <v>1093843</v>
      </c>
      <c r="EN139" s="30">
        <v>46397882</v>
      </c>
      <c r="EO139" s="30">
        <v>1248110</v>
      </c>
      <c r="EP139" s="30">
        <v>287482</v>
      </c>
      <c r="EQ139" s="30">
        <v>0</v>
      </c>
      <c r="ER139" s="30">
        <v>57850</v>
      </c>
      <c r="ES139" s="30">
        <v>596013</v>
      </c>
      <c r="ET139" s="30">
        <v>306765</v>
      </c>
      <c r="EU139" s="30">
        <v>1945837</v>
      </c>
      <c r="EV139" s="30">
        <v>621686</v>
      </c>
      <c r="EW139" s="30">
        <v>41240435</v>
      </c>
      <c r="EX139" s="30">
        <v>0</v>
      </c>
      <c r="EY139" s="30">
        <v>212115</v>
      </c>
      <c r="EZ139" s="30">
        <v>37781824</v>
      </c>
      <c r="FA139" s="30">
        <v>3246496</v>
      </c>
      <c r="FB139" s="30">
        <v>0</v>
      </c>
      <c r="FC139" s="30">
        <v>50618</v>
      </c>
      <c r="FD139" s="30">
        <v>0</v>
      </c>
      <c r="FE139" s="30">
        <v>0</v>
      </c>
      <c r="FF139" s="30">
        <v>0</v>
      </c>
      <c r="FG139" s="30">
        <v>15732160</v>
      </c>
      <c r="FH139" s="30">
        <v>879962</v>
      </c>
      <c r="FI139" s="30">
        <v>0</v>
      </c>
      <c r="FJ139" s="30">
        <v>11947500</v>
      </c>
      <c r="FK139" s="30">
        <v>3060684</v>
      </c>
      <c r="FL139" s="30">
        <v>0</v>
      </c>
      <c r="FM139" s="30">
        <v>0</v>
      </c>
      <c r="FN139" s="30">
        <v>0</v>
      </c>
      <c r="FO139" s="30">
        <v>8886816</v>
      </c>
      <c r="FP139" s="30">
        <v>2904698</v>
      </c>
      <c r="FQ139" s="30">
        <v>0</v>
      </c>
      <c r="FR139" s="30">
        <v>575417012</v>
      </c>
      <c r="FS139" s="30">
        <v>415696936</v>
      </c>
      <c r="FT139" s="30">
        <v>49361</v>
      </c>
      <c r="FU139" s="30">
        <v>184673946</v>
      </c>
      <c r="FV139" s="30">
        <v>45208964</v>
      </c>
      <c r="FW139" s="30">
        <v>40192224</v>
      </c>
      <c r="FX139" s="30">
        <v>5016740</v>
      </c>
      <c r="FY139" s="30">
        <v>0</v>
      </c>
      <c r="FZ139" s="30">
        <v>1537866</v>
      </c>
      <c r="GA139" s="30">
        <v>172966599</v>
      </c>
      <c r="GB139" s="30">
        <v>11260200</v>
      </c>
      <c r="GC139" s="30">
        <v>4159952</v>
      </c>
      <c r="GD139" s="30">
        <v>0</v>
      </c>
      <c r="GE139" s="30">
        <v>4159952</v>
      </c>
      <c r="GF139" s="30">
        <v>0</v>
      </c>
      <c r="GG139" s="30">
        <v>93189</v>
      </c>
      <c r="GH139" s="30">
        <v>0</v>
      </c>
      <c r="GI139" s="30">
        <v>51145697</v>
      </c>
      <c r="GJ139" s="30">
        <v>51145697</v>
      </c>
      <c r="GK139" s="30">
        <v>0</v>
      </c>
      <c r="GL139" s="30">
        <v>104321238</v>
      </c>
      <c r="GM139" s="30">
        <v>13195065</v>
      </c>
      <c r="GN139" s="30">
        <v>0</v>
      </c>
      <c r="GO139" s="30">
        <v>0</v>
      </c>
      <c r="GP139" s="30">
        <v>0</v>
      </c>
      <c r="GQ139" s="30">
        <v>79923816</v>
      </c>
      <c r="GR139" s="30">
        <v>491489</v>
      </c>
      <c r="GS139" s="30">
        <v>0</v>
      </c>
      <c r="GT139" s="30">
        <v>10710868</v>
      </c>
      <c r="GU139" s="30">
        <v>15034639908</v>
      </c>
      <c r="GV139" s="30">
        <v>0</v>
      </c>
      <c r="GW139" s="30">
        <v>0</v>
      </c>
      <c r="GX139" s="30">
        <v>0</v>
      </c>
      <c r="GY139" s="30">
        <v>0</v>
      </c>
      <c r="GZ139" s="30">
        <v>43133608</v>
      </c>
      <c r="HA139" s="30">
        <v>0</v>
      </c>
      <c r="HB139" s="30">
        <v>0</v>
      </c>
      <c r="HC139" s="30">
        <v>0</v>
      </c>
      <c r="HD139" s="30">
        <v>3539251078</v>
      </c>
      <c r="HE139" s="30">
        <v>0</v>
      </c>
      <c r="HF139" s="30">
        <v>6099271814</v>
      </c>
      <c r="HG139" s="30">
        <v>5352983408</v>
      </c>
      <c r="HH139" s="30">
        <f t="shared" si="48"/>
        <v>43133608</v>
      </c>
      <c r="HI139" s="30">
        <f t="shared" si="49"/>
        <v>0</v>
      </c>
      <c r="HJ139" s="30">
        <v>43133608</v>
      </c>
      <c r="HK139" s="30">
        <v>0</v>
      </c>
      <c r="HL139" s="30">
        <v>0</v>
      </c>
      <c r="HM139" s="30">
        <f t="shared" si="54"/>
        <v>0</v>
      </c>
      <c r="HN139" s="30">
        <v>0</v>
      </c>
      <c r="HO139" s="30">
        <v>0</v>
      </c>
      <c r="HP139" s="30">
        <v>34772786</v>
      </c>
      <c r="HQ139" s="30">
        <v>2905479</v>
      </c>
      <c r="HR139" s="30">
        <v>9116768</v>
      </c>
      <c r="HS139" s="30">
        <v>22750539</v>
      </c>
      <c r="HT139" s="30">
        <v>0</v>
      </c>
      <c r="HU139" s="30">
        <v>0</v>
      </c>
      <c r="HV139" s="30">
        <v>0</v>
      </c>
      <c r="HW139" s="30">
        <v>0</v>
      </c>
      <c r="HX139" s="30">
        <f t="shared" si="50"/>
        <v>43133608</v>
      </c>
      <c r="HY139" s="30">
        <f t="shared" si="51"/>
        <v>0</v>
      </c>
      <c r="HZ139" s="30">
        <v>102090727648</v>
      </c>
      <c r="IA139" s="30">
        <v>99547958717</v>
      </c>
      <c r="IB139" s="30">
        <v>96860611678</v>
      </c>
      <c r="IC139" s="30">
        <v>0</v>
      </c>
      <c r="ID139" s="30">
        <v>0</v>
      </c>
      <c r="IE139" s="30">
        <v>12334350614</v>
      </c>
      <c r="IF139" s="30">
        <v>0</v>
      </c>
      <c r="IG139" s="30">
        <v>84208951275</v>
      </c>
      <c r="IH139" s="30">
        <v>68657731778</v>
      </c>
      <c r="II139" s="30">
        <v>0</v>
      </c>
      <c r="IJ139" s="30">
        <v>0</v>
      </c>
      <c r="IK139" s="30">
        <v>3216868883</v>
      </c>
      <c r="IL139" s="30">
        <v>4626771125</v>
      </c>
      <c r="IM139" s="30">
        <v>6167688798</v>
      </c>
      <c r="IN139" s="30">
        <v>411268545</v>
      </c>
      <c r="IO139" s="30">
        <v>308451408</v>
      </c>
      <c r="IP139" s="30">
        <v>3907051172</v>
      </c>
      <c r="IQ139" s="30">
        <v>0</v>
      </c>
      <c r="IR139" s="30">
        <v>0</v>
      </c>
      <c r="IS139" s="30">
        <v>0</v>
      </c>
      <c r="IT139" s="30">
        <v>0</v>
      </c>
      <c r="IU139" s="30">
        <v>0</v>
      </c>
      <c r="IV139" s="30">
        <v>251320242</v>
      </c>
      <c r="IW139" s="30">
        <v>0</v>
      </c>
      <c r="IX139" s="30">
        <v>0</v>
      </c>
      <c r="IY139" s="30">
        <v>0</v>
      </c>
      <c r="IZ139" s="30">
        <v>0</v>
      </c>
      <c r="JA139" s="30">
        <v>0</v>
      </c>
      <c r="JB139" s="30">
        <v>0</v>
      </c>
      <c r="JC139" s="30">
        <v>0</v>
      </c>
      <c r="JD139" s="30">
        <v>0</v>
      </c>
      <c r="JE139" s="30">
        <v>0</v>
      </c>
      <c r="JF139" s="30">
        <v>0</v>
      </c>
      <c r="JG139" s="30">
        <v>0</v>
      </c>
      <c r="JH139" s="30">
        <v>0</v>
      </c>
      <c r="JI139" s="30">
        <v>0</v>
      </c>
      <c r="JJ139" s="30">
        <v>866256818</v>
      </c>
      <c r="JK139" s="30">
        <v>866256818</v>
      </c>
      <c r="JL139" s="30"/>
      <c r="JM139" s="30">
        <v>2687347039</v>
      </c>
      <c r="JN139" s="30">
        <v>0</v>
      </c>
      <c r="JO139" s="30">
        <v>2687347039</v>
      </c>
      <c r="JP139" s="30">
        <v>24105307</v>
      </c>
      <c r="JQ139" s="30">
        <v>24105307</v>
      </c>
      <c r="JR139" s="30">
        <v>0</v>
      </c>
      <c r="JS139" s="30">
        <v>0</v>
      </c>
      <c r="JT139" s="30">
        <v>0</v>
      </c>
      <c r="JU139" s="30">
        <v>0</v>
      </c>
      <c r="JV139" s="30">
        <v>0</v>
      </c>
      <c r="JW139" s="30">
        <v>0</v>
      </c>
      <c r="JX139" s="30">
        <v>0</v>
      </c>
      <c r="JY139" s="30">
        <v>0</v>
      </c>
      <c r="JZ139" s="30">
        <v>0</v>
      </c>
      <c r="KA139" s="30">
        <v>0</v>
      </c>
      <c r="KB139" s="30">
        <v>0</v>
      </c>
      <c r="KC139" s="30">
        <v>0</v>
      </c>
      <c r="KD139" s="30">
        <v>0</v>
      </c>
      <c r="KE139" s="30">
        <v>0</v>
      </c>
      <c r="KF139" s="30">
        <v>0</v>
      </c>
      <c r="KG139" s="30">
        <v>0</v>
      </c>
      <c r="KH139" s="30">
        <v>0</v>
      </c>
      <c r="KI139" s="30">
        <v>0</v>
      </c>
      <c r="KJ139" s="30">
        <v>0</v>
      </c>
      <c r="KK139" s="30">
        <v>0</v>
      </c>
      <c r="KL139" s="30">
        <v>0</v>
      </c>
      <c r="KM139" s="30">
        <v>2518663624</v>
      </c>
      <c r="KN139" s="30">
        <v>1474331018</v>
      </c>
      <c r="KO139" s="30">
        <v>37052984</v>
      </c>
      <c r="KP139" s="30">
        <v>8069496</v>
      </c>
      <c r="KQ139" s="30">
        <v>0</v>
      </c>
      <c r="KR139" s="30">
        <v>0</v>
      </c>
      <c r="KS139" s="30">
        <v>2286025</v>
      </c>
      <c r="KT139" s="30">
        <v>6093355</v>
      </c>
      <c r="KU139" s="30">
        <v>0</v>
      </c>
      <c r="KV139" s="30">
        <v>101737871</v>
      </c>
      <c r="KW139" s="30">
        <v>0</v>
      </c>
      <c r="KX139" s="30">
        <v>17156672</v>
      </c>
      <c r="KY139" s="30">
        <v>3744062</v>
      </c>
      <c r="KZ139" s="30">
        <v>7783294</v>
      </c>
      <c r="LA139" s="30">
        <v>5103274</v>
      </c>
      <c r="LB139" s="30">
        <v>2629450</v>
      </c>
      <c r="LC139" s="30">
        <v>5840176</v>
      </c>
      <c r="LD139" s="30">
        <v>177270929</v>
      </c>
      <c r="LE139" s="30">
        <v>963218</v>
      </c>
      <c r="LF139" s="30">
        <v>3469701</v>
      </c>
      <c r="LG139" s="30">
        <v>0</v>
      </c>
      <c r="LH139" s="30">
        <v>8695988</v>
      </c>
      <c r="LI139" s="30">
        <v>30196807</v>
      </c>
      <c r="LJ139" s="30">
        <v>1692822</v>
      </c>
      <c r="LK139" s="30">
        <v>984008</v>
      </c>
      <c r="LL139" s="30">
        <v>1164506</v>
      </c>
      <c r="LM139" s="30">
        <v>5657183</v>
      </c>
      <c r="LN139" s="30">
        <v>15766589</v>
      </c>
      <c r="LO139" s="30">
        <v>39155906</v>
      </c>
      <c r="LP139" s="30">
        <v>8612245</v>
      </c>
      <c r="LQ139" s="30">
        <v>114901411</v>
      </c>
      <c r="LR139" s="30">
        <v>1513578</v>
      </c>
      <c r="LS139" s="30">
        <v>105255598</v>
      </c>
      <c r="LT139" s="30">
        <v>0</v>
      </c>
      <c r="LU139" s="30">
        <v>161246994</v>
      </c>
      <c r="LV139" s="30">
        <v>445664</v>
      </c>
      <c r="LW139" s="30">
        <v>6405677</v>
      </c>
      <c r="LX139" s="30">
        <v>0</v>
      </c>
      <c r="LY139" s="30">
        <v>0</v>
      </c>
      <c r="LZ139" s="30">
        <v>10521794</v>
      </c>
      <c r="MA139" s="30">
        <v>0</v>
      </c>
      <c r="MB139" s="30">
        <v>33778957</v>
      </c>
      <c r="MC139" s="30">
        <v>0</v>
      </c>
      <c r="MD139" s="30">
        <v>0</v>
      </c>
      <c r="ME139" s="30">
        <v>17456402</v>
      </c>
      <c r="MF139" s="30">
        <v>0</v>
      </c>
      <c r="MG139" s="30">
        <v>0</v>
      </c>
      <c r="MH139" s="30">
        <v>2771368</v>
      </c>
      <c r="MI139" s="30">
        <v>75167</v>
      </c>
      <c r="MJ139" s="30">
        <v>6070112</v>
      </c>
      <c r="MK139" s="30">
        <v>0</v>
      </c>
      <c r="ML139" s="30">
        <v>0</v>
      </c>
      <c r="MM139" s="30">
        <v>64667</v>
      </c>
      <c r="MN139" s="30">
        <v>5051502</v>
      </c>
      <c r="MO139" s="30">
        <v>87647154</v>
      </c>
      <c r="MP139" s="30">
        <v>0</v>
      </c>
      <c r="MQ139" s="30">
        <v>338310783</v>
      </c>
      <c r="MR139" s="30">
        <v>0</v>
      </c>
      <c r="MS139" s="30">
        <v>40454536544</v>
      </c>
      <c r="MT139" s="30">
        <v>37049599229</v>
      </c>
      <c r="MU139" s="30">
        <v>36998380354</v>
      </c>
      <c r="MV139" s="30">
        <v>16981018024</v>
      </c>
      <c r="MW139" s="30">
        <v>16814862506</v>
      </c>
      <c r="MX139" s="30">
        <v>0</v>
      </c>
      <c r="MY139" s="30">
        <v>166155518</v>
      </c>
      <c r="MZ139" s="30">
        <v>13400187403</v>
      </c>
      <c r="NA139" s="30">
        <v>0</v>
      </c>
      <c r="NB139" s="30">
        <v>0</v>
      </c>
      <c r="NC139" s="30">
        <v>0</v>
      </c>
      <c r="ND139" s="30">
        <v>13400187403</v>
      </c>
      <c r="NE139" s="30">
        <v>13400187403</v>
      </c>
      <c r="NF139" s="30">
        <v>0</v>
      </c>
      <c r="NG139" s="30">
        <v>0</v>
      </c>
      <c r="NH139" s="30">
        <v>5431045383</v>
      </c>
      <c r="NI139" s="30">
        <v>1186129544</v>
      </c>
      <c r="NJ139" s="30">
        <v>296538153</v>
      </c>
      <c r="NK139" s="30">
        <v>889591391</v>
      </c>
      <c r="NL139" s="30">
        <v>0</v>
      </c>
      <c r="NM139" s="30">
        <v>51218875</v>
      </c>
      <c r="NN139" s="30">
        <v>0</v>
      </c>
      <c r="NO139" s="30">
        <v>0</v>
      </c>
      <c r="NP139" s="30">
        <v>0</v>
      </c>
      <c r="NQ139" s="30">
        <v>0</v>
      </c>
      <c r="NR139" s="30">
        <v>0</v>
      </c>
      <c r="NS139" s="30">
        <v>0</v>
      </c>
      <c r="NT139" s="30">
        <v>51218875</v>
      </c>
      <c r="NU139" s="30">
        <v>34877244</v>
      </c>
      <c r="NV139" s="30">
        <v>0</v>
      </c>
      <c r="NW139" s="30">
        <v>0</v>
      </c>
      <c r="NX139" s="30">
        <v>0</v>
      </c>
      <c r="NY139" s="30">
        <v>0</v>
      </c>
      <c r="NZ139" s="30">
        <v>0</v>
      </c>
      <c r="OA139" s="30">
        <v>1597759975</v>
      </c>
      <c r="OB139" s="30">
        <v>1593991109</v>
      </c>
      <c r="OC139" s="30">
        <v>0</v>
      </c>
      <c r="OD139" s="30">
        <v>0</v>
      </c>
      <c r="OE139" s="30">
        <v>0</v>
      </c>
      <c r="OF139" s="30">
        <v>1593991109</v>
      </c>
      <c r="OG139" s="30">
        <v>0</v>
      </c>
      <c r="OH139" s="30">
        <v>1593991109</v>
      </c>
      <c r="OI139" s="30">
        <v>0</v>
      </c>
      <c r="OJ139" s="30">
        <v>3768866</v>
      </c>
      <c r="OK139" s="30">
        <v>0</v>
      </c>
      <c r="OL139" s="30">
        <v>0</v>
      </c>
      <c r="OM139" s="30">
        <v>0</v>
      </c>
      <c r="ON139" s="30">
        <v>0</v>
      </c>
      <c r="OO139" s="30">
        <v>3768866</v>
      </c>
      <c r="OP139" s="30">
        <v>697088</v>
      </c>
      <c r="OQ139" s="30">
        <v>0</v>
      </c>
      <c r="OR139" s="30">
        <v>0</v>
      </c>
      <c r="OS139" s="30">
        <v>1601336134</v>
      </c>
      <c r="OT139" s="30">
        <v>1553332851</v>
      </c>
      <c r="OU139" s="30">
        <v>1553332851</v>
      </c>
      <c r="OV139" s="30">
        <v>0</v>
      </c>
      <c r="OW139" s="30">
        <v>1553332851</v>
      </c>
      <c r="OX139" s="30">
        <v>0</v>
      </c>
      <c r="OY139" s="30">
        <v>0</v>
      </c>
      <c r="OZ139" s="30">
        <v>48003283</v>
      </c>
      <c r="PA139" s="30">
        <v>2357064</v>
      </c>
      <c r="PB139" s="30">
        <v>0</v>
      </c>
      <c r="PC139" s="30">
        <v>0</v>
      </c>
      <c r="PD139" s="30">
        <v>0</v>
      </c>
      <c r="PE139" s="30">
        <v>0</v>
      </c>
      <c r="PF139" s="30">
        <v>0</v>
      </c>
      <c r="PG139" s="30">
        <v>0</v>
      </c>
      <c r="PH139" s="30">
        <v>0</v>
      </c>
      <c r="PI139" s="30">
        <v>0</v>
      </c>
      <c r="PJ139" s="30">
        <v>0</v>
      </c>
      <c r="PK139" s="30">
        <v>0</v>
      </c>
      <c r="PL139" s="30">
        <v>0</v>
      </c>
      <c r="PM139" s="30">
        <v>45646219</v>
      </c>
      <c r="PN139" s="30">
        <v>45645484</v>
      </c>
      <c r="PO139" s="30">
        <v>0</v>
      </c>
      <c r="PP139" s="30">
        <v>0</v>
      </c>
      <c r="PQ139" s="30">
        <v>0</v>
      </c>
      <c r="PR139" s="30">
        <v>0</v>
      </c>
      <c r="PS139" s="30">
        <v>0</v>
      </c>
      <c r="PT139" s="30">
        <f t="shared" si="41"/>
        <v>205841206</v>
      </c>
      <c r="PU139" s="30">
        <v>205841206</v>
      </c>
      <c r="PV139" s="30">
        <v>0</v>
      </c>
      <c r="PW139" s="30">
        <v>0</v>
      </c>
      <c r="PX139" s="30">
        <v>0</v>
      </c>
      <c r="PY139" s="30">
        <v>0</v>
      </c>
      <c r="PZ139" s="30">
        <v>0</v>
      </c>
      <c r="QA139" s="30">
        <v>0</v>
      </c>
      <c r="QB139" s="30">
        <v>0</v>
      </c>
      <c r="QC139" s="30">
        <v>0</v>
      </c>
      <c r="QD139" s="30">
        <v>0</v>
      </c>
      <c r="QE139" s="30">
        <v>0</v>
      </c>
      <c r="QF139" s="30">
        <v>0</v>
      </c>
      <c r="QG139" s="30">
        <v>0</v>
      </c>
      <c r="QH139" s="30">
        <v>0</v>
      </c>
      <c r="QI139" s="30">
        <v>0</v>
      </c>
      <c r="QJ139" s="30">
        <v>0</v>
      </c>
      <c r="QK139" s="30">
        <v>0</v>
      </c>
      <c r="QL139" s="30">
        <v>0</v>
      </c>
      <c r="QM139" s="30">
        <v>0</v>
      </c>
      <c r="QN139" s="30">
        <v>0</v>
      </c>
      <c r="QO139" s="30">
        <v>12169893640</v>
      </c>
      <c r="QP139" s="30">
        <v>8729954821</v>
      </c>
      <c r="QQ139" s="30">
        <v>13806502</v>
      </c>
      <c r="QR139" s="30">
        <v>13771002</v>
      </c>
      <c r="QS139" s="30">
        <v>35500</v>
      </c>
      <c r="QT139" s="30">
        <v>0</v>
      </c>
      <c r="QU139" s="30">
        <v>0</v>
      </c>
      <c r="QV139" s="30">
        <v>0</v>
      </c>
      <c r="QW139" s="30">
        <v>1166933898</v>
      </c>
      <c r="QX139" s="30">
        <v>1166933898</v>
      </c>
      <c r="QY139" s="30">
        <v>0</v>
      </c>
      <c r="QZ139" s="30">
        <v>7549214421</v>
      </c>
      <c r="RA139" s="30">
        <v>0</v>
      </c>
      <c r="RB139" s="30">
        <v>0</v>
      </c>
      <c r="RC139" s="30">
        <v>0</v>
      </c>
      <c r="RD139" s="30">
        <v>0</v>
      </c>
      <c r="RE139" s="30">
        <v>0</v>
      </c>
      <c r="RF139" s="30">
        <v>0</v>
      </c>
      <c r="RG139" s="30">
        <v>0</v>
      </c>
      <c r="RH139" s="30">
        <v>0</v>
      </c>
      <c r="RI139" s="30">
        <v>3439938819</v>
      </c>
      <c r="RJ139" s="30">
        <v>3397531664</v>
      </c>
      <c r="RK139" s="30">
        <v>3397531664</v>
      </c>
      <c r="RL139" s="30">
        <v>2662588892</v>
      </c>
      <c r="RM139" s="30">
        <v>209274733</v>
      </c>
      <c r="RN139" s="30">
        <v>191144877</v>
      </c>
      <c r="RO139" s="30">
        <v>4529423</v>
      </c>
      <c r="RP139" s="30">
        <v>0</v>
      </c>
      <c r="RQ139" s="30">
        <v>0</v>
      </c>
      <c r="RR139" s="30">
        <v>0</v>
      </c>
      <c r="RS139" s="30">
        <v>0</v>
      </c>
      <c r="RT139" s="30">
        <v>0</v>
      </c>
      <c r="RU139" s="30">
        <v>0</v>
      </c>
      <c r="RV139" s="30">
        <v>1908420</v>
      </c>
      <c r="RW139" s="30">
        <v>1080705</v>
      </c>
      <c r="RX139" s="30">
        <v>0</v>
      </c>
      <c r="RY139" s="30">
        <v>0</v>
      </c>
      <c r="RZ139" s="30">
        <v>0</v>
      </c>
      <c r="SA139" s="30">
        <v>0</v>
      </c>
      <c r="SB139" s="30">
        <v>0</v>
      </c>
      <c r="SC139" s="30">
        <v>0</v>
      </c>
      <c r="SD139" s="30">
        <v>0</v>
      </c>
      <c r="SE139" s="30">
        <v>0</v>
      </c>
      <c r="SF139" s="30">
        <v>0</v>
      </c>
      <c r="SG139" s="30">
        <v>0</v>
      </c>
      <c r="SH139" s="30">
        <v>31424737</v>
      </c>
      <c r="SI139" s="30">
        <v>39458941</v>
      </c>
      <c r="SJ139" s="30">
        <v>0</v>
      </c>
      <c r="SK139" s="30">
        <v>0</v>
      </c>
      <c r="SL139" s="30">
        <v>0</v>
      </c>
      <c r="SM139" s="30">
        <v>0</v>
      </c>
      <c r="SN139" s="30">
        <v>0</v>
      </c>
      <c r="SO139" s="30">
        <v>0</v>
      </c>
      <c r="SP139" s="30">
        <v>2653198</v>
      </c>
      <c r="SQ139" s="30">
        <v>1534581</v>
      </c>
      <c r="SR139" s="30">
        <v>250915572</v>
      </c>
      <c r="SS139" s="30">
        <v>0</v>
      </c>
      <c r="ST139" s="30">
        <v>0</v>
      </c>
      <c r="SU139" s="30">
        <v>0</v>
      </c>
      <c r="SV139" s="30">
        <v>0</v>
      </c>
      <c r="SW139" s="30">
        <v>1017585</v>
      </c>
      <c r="SX139" s="30">
        <v>0</v>
      </c>
      <c r="SY139" s="30">
        <v>0</v>
      </c>
      <c r="SZ139" s="30">
        <v>0</v>
      </c>
      <c r="TA139" s="30">
        <v>0</v>
      </c>
      <c r="TB139" s="30">
        <v>0</v>
      </c>
      <c r="TC139" s="30">
        <v>0</v>
      </c>
      <c r="TD139" s="30">
        <v>0</v>
      </c>
      <c r="TE139" s="30">
        <v>0</v>
      </c>
      <c r="TF139" s="30">
        <v>0</v>
      </c>
      <c r="TG139" s="30">
        <v>0</v>
      </c>
      <c r="TH139" s="30">
        <v>0</v>
      </c>
      <c r="TI139" s="30">
        <f t="shared" si="52"/>
        <v>404949033</v>
      </c>
      <c r="TJ139" s="30">
        <f t="shared" si="53"/>
        <v>0</v>
      </c>
      <c r="TK139" s="30">
        <v>0</v>
      </c>
      <c r="TL139" s="30">
        <v>0</v>
      </c>
      <c r="TM139" s="30">
        <v>0</v>
      </c>
      <c r="TN139" s="30">
        <v>0</v>
      </c>
      <c r="TO139" s="30">
        <v>0</v>
      </c>
      <c r="TP139" s="30">
        <v>0</v>
      </c>
      <c r="TQ139" s="30">
        <v>0</v>
      </c>
      <c r="TR139" s="30">
        <v>0</v>
      </c>
      <c r="TS139" s="30">
        <v>0</v>
      </c>
      <c r="TT139" s="30">
        <v>0</v>
      </c>
      <c r="TU139" s="30">
        <v>42407155</v>
      </c>
      <c r="TV139" s="30">
        <v>0</v>
      </c>
      <c r="TW139" s="30">
        <v>42407155</v>
      </c>
      <c r="TX139" s="30">
        <v>0</v>
      </c>
      <c r="TY139" s="30">
        <v>0</v>
      </c>
      <c r="TZ139" s="30">
        <v>0</v>
      </c>
      <c r="UA139" s="30">
        <v>0</v>
      </c>
      <c r="UB139" s="30">
        <v>0</v>
      </c>
      <c r="UC139" s="30">
        <v>0</v>
      </c>
      <c r="UD139" s="30">
        <v>0</v>
      </c>
      <c r="UE139" s="30">
        <v>0</v>
      </c>
      <c r="UF139" s="30">
        <v>0</v>
      </c>
      <c r="UG139" s="30">
        <v>327127430840</v>
      </c>
      <c r="UH139" s="1">
        <v>1497482461513</v>
      </c>
      <c r="UI139" s="1">
        <f>UH139-SUM($UG$136:UG139)</f>
        <v>0</v>
      </c>
    </row>
    <row r="140" spans="2:555">
      <c r="B140" s="58">
        <v>42491</v>
      </c>
      <c r="C140" s="30">
        <v>247602485976</v>
      </c>
      <c r="D140" s="30">
        <v>153834203068</v>
      </c>
      <c r="E140" s="30">
        <v>136006467210</v>
      </c>
      <c r="F140" s="30">
        <v>18349560</v>
      </c>
      <c r="G140" s="30">
        <v>2013720</v>
      </c>
      <c r="H140" s="30">
        <v>45667995701.000031</v>
      </c>
      <c r="I140" s="30">
        <v>39534783878.722015</v>
      </c>
      <c r="J140" s="30">
        <v>5676531865.6780014</v>
      </c>
      <c r="K140" s="30">
        <v>456679956.60000038</v>
      </c>
      <c r="L140" s="30">
        <v>4660772981</v>
      </c>
      <c r="M140" s="30">
        <v>73692956384.999969</v>
      </c>
      <c r="N140" s="30">
        <v>72956026820.819977</v>
      </c>
      <c r="O140" s="30">
        <v>736929564.17999983</v>
      </c>
      <c r="P140" s="30">
        <v>2221119234</v>
      </c>
      <c r="Q140" s="30">
        <v>7346713427</v>
      </c>
      <c r="R140" s="30">
        <v>2396546202</v>
      </c>
      <c r="S140" s="30">
        <v>17827735858</v>
      </c>
      <c r="T140" s="30">
        <v>3971009000</v>
      </c>
      <c r="U140" s="30">
        <v>4657127000</v>
      </c>
      <c r="V140" s="30">
        <v>8628136000</v>
      </c>
      <c r="W140" s="30">
        <v>271853385</v>
      </c>
      <c r="X140" s="30">
        <v>1367190289</v>
      </c>
      <c r="Y140" s="30">
        <v>177071400</v>
      </c>
      <c r="Z140" s="30">
        <v>17707140</v>
      </c>
      <c r="AA140" s="30">
        <v>159364260</v>
      </c>
      <c r="AB140" s="30">
        <v>146707133</v>
      </c>
      <c r="AC140" s="30">
        <v>5025650</v>
      </c>
      <c r="AD140" s="30">
        <v>6020470541</v>
      </c>
      <c r="AE140" s="30">
        <v>1164790714</v>
      </c>
      <c r="AF140" s="30">
        <v>844570474</v>
      </c>
      <c r="AG140" s="30">
        <v>320220240</v>
      </c>
      <c r="AH140" s="30">
        <v>46490746</v>
      </c>
      <c r="AI140" s="30">
        <v>93768282908</v>
      </c>
      <c r="AJ140" s="30">
        <v>582510449</v>
      </c>
      <c r="AK140" s="30">
        <v>71542921</v>
      </c>
      <c r="AL140" s="30">
        <v>401728</v>
      </c>
      <c r="AM140" s="30">
        <v>510565800</v>
      </c>
      <c r="AN140" s="30">
        <v>0</v>
      </c>
      <c r="AO140" s="30">
        <v>1646485467</v>
      </c>
      <c r="AP140" s="30">
        <v>1624510281</v>
      </c>
      <c r="AQ140" s="30">
        <v>618821</v>
      </c>
      <c r="AR140" s="30">
        <v>9527180</v>
      </c>
      <c r="AS140" s="30">
        <v>98050</v>
      </c>
      <c r="AT140" s="30">
        <v>10099605</v>
      </c>
      <c r="AU140" s="30">
        <v>1583168</v>
      </c>
      <c r="AV140" s="30">
        <v>0</v>
      </c>
      <c r="AW140" s="30">
        <v>0</v>
      </c>
      <c r="AX140" s="30">
        <v>48362</v>
      </c>
      <c r="AY140" s="30">
        <v>0</v>
      </c>
      <c r="AZ140" s="30">
        <v>0</v>
      </c>
      <c r="BA140" s="30">
        <v>0</v>
      </c>
      <c r="BB140" s="30">
        <v>0</v>
      </c>
      <c r="BC140" s="30">
        <v>0</v>
      </c>
      <c r="BD140" s="30">
        <v>6748568591</v>
      </c>
      <c r="BE140" s="30">
        <v>999516</v>
      </c>
      <c r="BF140" s="30">
        <v>3797929849</v>
      </c>
      <c r="BG140" s="30">
        <v>1392190176</v>
      </c>
      <c r="BH140" s="30">
        <v>185782</v>
      </c>
      <c r="BI140" s="30">
        <v>1676138</v>
      </c>
      <c r="BJ140" s="30">
        <v>0</v>
      </c>
      <c r="BK140" s="30">
        <v>63707777</v>
      </c>
      <c r="BL140" s="30">
        <v>6102267</v>
      </c>
      <c r="BM140" s="30">
        <v>0</v>
      </c>
      <c r="BN140" s="30">
        <v>67121038</v>
      </c>
      <c r="BO140" s="30">
        <v>10048453</v>
      </c>
      <c r="BP140" s="30">
        <v>0</v>
      </c>
      <c r="BQ140" s="30">
        <v>-9485392</v>
      </c>
      <c r="BR140" s="30">
        <v>210938950</v>
      </c>
      <c r="BS140" s="30">
        <v>1207154037</v>
      </c>
      <c r="BT140" s="30">
        <v>141367838</v>
      </c>
      <c r="BU140" s="30">
        <v>9006352</v>
      </c>
      <c r="BV140" s="30">
        <v>0</v>
      </c>
      <c r="BW140" s="30">
        <v>364374</v>
      </c>
      <c r="BX140" s="30">
        <v>0</v>
      </c>
      <c r="BY140" s="30">
        <v>131997112</v>
      </c>
      <c r="BZ140" s="30">
        <v>0</v>
      </c>
      <c r="CA140" s="30">
        <v>0</v>
      </c>
      <c r="CB140" s="30">
        <v>0</v>
      </c>
      <c r="CC140" s="30">
        <v>6107303942</v>
      </c>
      <c r="CD140" s="30">
        <v>1772380</v>
      </c>
      <c r="CE140" s="30">
        <v>6917332132</v>
      </c>
      <c r="CF140" s="30">
        <v>183527134</v>
      </c>
      <c r="CG140" s="30">
        <v>2859060600</v>
      </c>
      <c r="CH140" s="30">
        <v>344257232</v>
      </c>
      <c r="CI140" s="30">
        <v>33788021</v>
      </c>
      <c r="CJ140" s="30">
        <v>1034387</v>
      </c>
      <c r="CK140" s="30">
        <v>21440927</v>
      </c>
      <c r="CL140" s="30">
        <v>2934798</v>
      </c>
      <c r="CM140" s="30">
        <v>1216107</v>
      </c>
      <c r="CN140" s="30">
        <v>559230</v>
      </c>
      <c r="CO140" s="30">
        <v>544485</v>
      </c>
      <c r="CP140" s="30">
        <v>6058087</v>
      </c>
      <c r="CQ140" s="30">
        <v>0</v>
      </c>
      <c r="CR140" s="30">
        <v>0</v>
      </c>
      <c r="CS140" s="30">
        <v>3147448434</v>
      </c>
      <c r="CT140" s="30">
        <v>1477510768</v>
      </c>
      <c r="CU140" s="30">
        <v>0</v>
      </c>
      <c r="CV140" s="30">
        <v>54048490</v>
      </c>
      <c r="CW140" s="30">
        <v>12871558</v>
      </c>
      <c r="CX140" s="30">
        <v>896299</v>
      </c>
      <c r="CY140" s="30">
        <v>0</v>
      </c>
      <c r="CZ140" s="30">
        <v>1504623190</v>
      </c>
      <c r="DA140" s="30">
        <v>1322980816</v>
      </c>
      <c r="DB140" s="30">
        <v>153677283</v>
      </c>
      <c r="DC140" s="30">
        <v>0</v>
      </c>
      <c r="DD140" s="30">
        <v>27965091</v>
      </c>
      <c r="DE140" s="30">
        <v>0</v>
      </c>
      <c r="DF140" s="30">
        <v>84140388</v>
      </c>
      <c r="DG140" s="30">
        <v>13357741</v>
      </c>
      <c r="DH140" s="30">
        <v>42858978</v>
      </c>
      <c r="DI140" s="30">
        <v>3671623</v>
      </c>
      <c r="DJ140" s="30">
        <v>0</v>
      </c>
      <c r="DK140" s="30">
        <v>3671623</v>
      </c>
      <c r="DL140" s="30">
        <v>0</v>
      </c>
      <c r="DM140" s="30">
        <v>314111527</v>
      </c>
      <c r="DN140" s="30">
        <v>45118700</v>
      </c>
      <c r="DO140" s="30">
        <v>3005769</v>
      </c>
      <c r="DP140" s="30">
        <v>113289</v>
      </c>
      <c r="DQ140" s="30">
        <v>2892480</v>
      </c>
      <c r="DR140" s="30">
        <v>252746311</v>
      </c>
      <c r="DS140" s="30">
        <v>27634031</v>
      </c>
      <c r="DT140" s="30">
        <v>24839172</v>
      </c>
      <c r="DU140" s="30">
        <v>2776781</v>
      </c>
      <c r="DV140" s="30">
        <v>18078</v>
      </c>
      <c r="DW140" s="30">
        <v>10286000</v>
      </c>
      <c r="DX140" s="30">
        <v>4232000</v>
      </c>
      <c r="DY140" s="30">
        <v>0</v>
      </c>
      <c r="DZ140" s="30">
        <v>0</v>
      </c>
      <c r="EA140" s="30">
        <v>6054000</v>
      </c>
      <c r="EB140" s="30">
        <v>0</v>
      </c>
      <c r="EC140" s="30">
        <v>4125561</v>
      </c>
      <c r="ED140" s="30">
        <v>185601</v>
      </c>
      <c r="EE140" s="30">
        <v>3916300</v>
      </c>
      <c r="EF140" s="30">
        <v>23660</v>
      </c>
      <c r="EG140" s="30">
        <v>53393561</v>
      </c>
      <c r="EH140" s="30">
        <v>52660800</v>
      </c>
      <c r="EI140" s="30">
        <v>694195</v>
      </c>
      <c r="EJ140" s="30">
        <v>38566</v>
      </c>
      <c r="EK140" s="30">
        <v>72466266</v>
      </c>
      <c r="EL140" s="30">
        <v>96416</v>
      </c>
      <c r="EM140" s="30">
        <v>1407674</v>
      </c>
      <c r="EN140" s="30">
        <v>42289315</v>
      </c>
      <c r="EO140" s="30">
        <v>1851188</v>
      </c>
      <c r="EP140" s="30">
        <v>289248</v>
      </c>
      <c r="EQ140" s="30">
        <v>0</v>
      </c>
      <c r="ER140" s="30">
        <v>57850</v>
      </c>
      <c r="ES140" s="30">
        <v>1060576</v>
      </c>
      <c r="ET140" s="30">
        <v>443514</v>
      </c>
      <c r="EU140" s="30">
        <v>2565923</v>
      </c>
      <c r="EV140" s="30">
        <v>732290</v>
      </c>
      <c r="EW140" s="30">
        <v>35847468</v>
      </c>
      <c r="EX140" s="30">
        <v>0</v>
      </c>
      <c r="EY140" s="30">
        <v>231398</v>
      </c>
      <c r="EZ140" s="30">
        <v>32260793</v>
      </c>
      <c r="FA140" s="30">
        <v>3355277</v>
      </c>
      <c r="FB140" s="30">
        <v>0</v>
      </c>
      <c r="FC140" s="30">
        <v>50618</v>
      </c>
      <c r="FD140" s="30">
        <v>0</v>
      </c>
      <c r="FE140" s="30">
        <v>0</v>
      </c>
      <c r="FF140" s="30">
        <v>0</v>
      </c>
      <c r="FG140" s="30">
        <v>13240747</v>
      </c>
      <c r="FH140" s="30">
        <v>732762</v>
      </c>
      <c r="FI140" s="30">
        <v>0</v>
      </c>
      <c r="FJ140" s="30">
        <v>9924036</v>
      </c>
      <c r="FK140" s="30">
        <v>3338928</v>
      </c>
      <c r="FL140" s="30">
        <v>0</v>
      </c>
      <c r="FM140" s="30">
        <v>0</v>
      </c>
      <c r="FN140" s="30">
        <v>0</v>
      </c>
      <c r="FO140" s="30">
        <v>6585108</v>
      </c>
      <c r="FP140" s="30">
        <v>2583949</v>
      </c>
      <c r="FQ140" s="30">
        <v>0</v>
      </c>
      <c r="FR140" s="30">
        <v>623403401</v>
      </c>
      <c r="FS140" s="30">
        <v>477543225</v>
      </c>
      <c r="FT140" s="30">
        <v>148082</v>
      </c>
      <c r="FU140" s="30">
        <v>185424605</v>
      </c>
      <c r="FV140" s="30">
        <v>89732118</v>
      </c>
      <c r="FW140" s="30">
        <v>84821976</v>
      </c>
      <c r="FX140" s="30">
        <v>4910142</v>
      </c>
      <c r="FY140" s="30">
        <v>0</v>
      </c>
      <c r="FZ140" s="30">
        <v>1253408</v>
      </c>
      <c r="GA140" s="30">
        <v>189035412</v>
      </c>
      <c r="GB140" s="30">
        <v>11949600</v>
      </c>
      <c r="GC140" s="30">
        <v>3620711</v>
      </c>
      <c r="GD140" s="30">
        <v>0</v>
      </c>
      <c r="GE140" s="30">
        <v>3620711</v>
      </c>
      <c r="GF140" s="30">
        <v>0</v>
      </c>
      <c r="GG140" s="30">
        <v>0</v>
      </c>
      <c r="GH140" s="30">
        <v>612500</v>
      </c>
      <c r="GI140" s="30">
        <v>58244099</v>
      </c>
      <c r="GJ140" s="30">
        <v>58244099</v>
      </c>
      <c r="GK140" s="30">
        <v>0</v>
      </c>
      <c r="GL140" s="30">
        <v>83382866</v>
      </c>
      <c r="GM140" s="30">
        <v>11398712</v>
      </c>
      <c r="GN140" s="30">
        <v>0</v>
      </c>
      <c r="GO140" s="30">
        <v>1280000</v>
      </c>
      <c r="GP140" s="30">
        <v>339504</v>
      </c>
      <c r="GQ140" s="30">
        <v>60074320</v>
      </c>
      <c r="GR140" s="30">
        <v>550041</v>
      </c>
      <c r="GS140" s="30">
        <v>0</v>
      </c>
      <c r="GT140" s="30">
        <v>9740289</v>
      </c>
      <c r="GU140" s="30">
        <v>2338616025</v>
      </c>
      <c r="GV140" s="30">
        <v>0</v>
      </c>
      <c r="GW140" s="30">
        <v>0</v>
      </c>
      <c r="GX140" s="30">
        <v>0</v>
      </c>
      <c r="GY140" s="30">
        <v>0</v>
      </c>
      <c r="GZ140" s="30">
        <v>67505278</v>
      </c>
      <c r="HA140" s="30">
        <v>377504</v>
      </c>
      <c r="HB140" s="30">
        <v>0</v>
      </c>
      <c r="HC140" s="30">
        <v>0</v>
      </c>
      <c r="HD140" s="30">
        <v>0</v>
      </c>
      <c r="HE140" s="30">
        <v>0</v>
      </c>
      <c r="HF140" s="30">
        <v>3364264</v>
      </c>
      <c r="HG140" s="30">
        <v>2267368979</v>
      </c>
      <c r="HH140" s="30">
        <f t="shared" si="48"/>
        <v>67505278</v>
      </c>
      <c r="HI140" s="30">
        <f t="shared" si="49"/>
        <v>0</v>
      </c>
      <c r="HJ140" s="30">
        <v>67505278</v>
      </c>
      <c r="HK140" s="30">
        <v>0</v>
      </c>
      <c r="HL140" s="30">
        <v>0</v>
      </c>
      <c r="HM140" s="30">
        <f t="shared" si="54"/>
        <v>0</v>
      </c>
      <c r="HN140" s="30">
        <v>0</v>
      </c>
      <c r="HO140" s="30">
        <v>0</v>
      </c>
      <c r="HP140" s="30">
        <v>306391733</v>
      </c>
      <c r="HQ140" s="30">
        <v>4346031</v>
      </c>
      <c r="HR140" s="30">
        <v>5020382</v>
      </c>
      <c r="HS140" s="30">
        <v>34447502</v>
      </c>
      <c r="HT140" s="30">
        <v>262577818</v>
      </c>
      <c r="HU140" s="30">
        <v>0</v>
      </c>
      <c r="HV140" s="30">
        <v>0</v>
      </c>
      <c r="HW140" s="30">
        <v>0</v>
      </c>
      <c r="HX140" s="30">
        <f t="shared" si="50"/>
        <v>67505278</v>
      </c>
      <c r="HY140" s="30">
        <f t="shared" si="51"/>
        <v>0</v>
      </c>
      <c r="HZ140" s="30">
        <v>67660821760</v>
      </c>
      <c r="IA140" s="30">
        <v>64912723238</v>
      </c>
      <c r="IB140" s="30">
        <v>51471597701</v>
      </c>
      <c r="IC140" s="30">
        <v>0</v>
      </c>
      <c r="ID140" s="30">
        <v>0</v>
      </c>
      <c r="IE140" s="30">
        <v>150934024</v>
      </c>
      <c r="IF140" s="30">
        <v>0</v>
      </c>
      <c r="IG140" s="30">
        <v>35226066340</v>
      </c>
      <c r="IH140" s="30">
        <v>28923816261</v>
      </c>
      <c r="II140" s="30">
        <v>0</v>
      </c>
      <c r="IJ140" s="30">
        <v>6151316055</v>
      </c>
      <c r="IK140" s="30">
        <v>0</v>
      </c>
      <c r="IL140" s="30">
        <v>4626771125</v>
      </c>
      <c r="IM140" s="30">
        <v>2055896266</v>
      </c>
      <c r="IN140" s="30">
        <v>411268545</v>
      </c>
      <c r="IO140" s="30">
        <v>308451408</v>
      </c>
      <c r="IP140" s="30">
        <v>3907051172</v>
      </c>
      <c r="IQ140" s="30">
        <v>0</v>
      </c>
      <c r="IR140" s="30">
        <v>0</v>
      </c>
      <c r="IS140" s="30">
        <v>0</v>
      </c>
      <c r="IT140" s="30">
        <v>0</v>
      </c>
      <c r="IU140" s="30">
        <v>0</v>
      </c>
      <c r="IV140" s="30">
        <v>251320242</v>
      </c>
      <c r="IW140" s="30">
        <v>0</v>
      </c>
      <c r="IX140" s="30">
        <v>9311543728</v>
      </c>
      <c r="IY140" s="30">
        <v>0</v>
      </c>
      <c r="IZ140" s="30">
        <v>0</v>
      </c>
      <c r="JA140" s="30">
        <v>0</v>
      </c>
      <c r="JB140" s="30">
        <v>0</v>
      </c>
      <c r="JC140" s="30">
        <v>0</v>
      </c>
      <c r="JD140" s="30">
        <v>0</v>
      </c>
      <c r="JE140" s="30">
        <v>0</v>
      </c>
      <c r="JF140" s="30">
        <v>0</v>
      </c>
      <c r="JG140" s="30">
        <v>0</v>
      </c>
      <c r="JH140" s="30">
        <v>0</v>
      </c>
      <c r="JI140" s="30">
        <v>0</v>
      </c>
      <c r="JJ140" s="30">
        <v>0</v>
      </c>
      <c r="JK140" s="30">
        <v>0</v>
      </c>
      <c r="JL140" s="30"/>
      <c r="JM140" s="30">
        <v>13441125537</v>
      </c>
      <c r="JN140" s="30">
        <v>0</v>
      </c>
      <c r="JO140" s="30">
        <v>13441125537</v>
      </c>
      <c r="JP140" s="30">
        <v>354952346</v>
      </c>
      <c r="JQ140" s="30">
        <v>22701872</v>
      </c>
      <c r="JR140" s="30">
        <v>0</v>
      </c>
      <c r="JS140" s="30">
        <v>0</v>
      </c>
      <c r="JT140" s="30">
        <v>0</v>
      </c>
      <c r="JU140" s="30">
        <v>0</v>
      </c>
      <c r="JV140" s="30">
        <v>0</v>
      </c>
      <c r="JW140" s="30">
        <v>0</v>
      </c>
      <c r="JX140" s="30">
        <v>0</v>
      </c>
      <c r="JY140" s="30">
        <v>0</v>
      </c>
      <c r="JZ140" s="30">
        <v>0</v>
      </c>
      <c r="KA140" s="30">
        <v>0</v>
      </c>
      <c r="KB140" s="30">
        <v>0</v>
      </c>
      <c r="KC140" s="30">
        <v>0</v>
      </c>
      <c r="KD140" s="30">
        <v>0</v>
      </c>
      <c r="KE140" s="30">
        <v>0</v>
      </c>
      <c r="KF140" s="30">
        <v>0</v>
      </c>
      <c r="KG140" s="30">
        <v>0</v>
      </c>
      <c r="KH140" s="30">
        <v>0</v>
      </c>
      <c r="KI140" s="30">
        <v>0</v>
      </c>
      <c r="KJ140" s="30">
        <v>0</v>
      </c>
      <c r="KK140" s="30">
        <v>0</v>
      </c>
      <c r="KL140" s="30">
        <v>0</v>
      </c>
      <c r="KM140" s="30">
        <v>2393146176</v>
      </c>
      <c r="KN140" s="30">
        <v>1474331018</v>
      </c>
      <c r="KO140" s="30">
        <v>37052984</v>
      </c>
      <c r="KP140" s="30">
        <v>8069496</v>
      </c>
      <c r="KQ140" s="30">
        <v>0</v>
      </c>
      <c r="KR140" s="30">
        <v>0</v>
      </c>
      <c r="KS140" s="30">
        <v>2286025</v>
      </c>
      <c r="KT140" s="30">
        <v>6093355</v>
      </c>
      <c r="KU140" s="30">
        <v>0</v>
      </c>
      <c r="KV140" s="30">
        <v>0</v>
      </c>
      <c r="KW140" s="30">
        <v>0</v>
      </c>
      <c r="KX140" s="30">
        <v>8578336</v>
      </c>
      <c r="KY140" s="30">
        <v>0</v>
      </c>
      <c r="KZ140" s="30">
        <v>7783294</v>
      </c>
      <c r="LA140" s="30">
        <v>5103274</v>
      </c>
      <c r="LB140" s="30">
        <v>2629450</v>
      </c>
      <c r="LC140" s="30">
        <v>5840176</v>
      </c>
      <c r="LD140" s="30">
        <v>177270929</v>
      </c>
      <c r="LE140" s="30">
        <v>963218</v>
      </c>
      <c r="LF140" s="30">
        <v>3469701</v>
      </c>
      <c r="LG140" s="30">
        <v>0</v>
      </c>
      <c r="LH140" s="30">
        <v>8695988</v>
      </c>
      <c r="LI140" s="30">
        <v>30196807</v>
      </c>
      <c r="LJ140" s="30">
        <v>1692822</v>
      </c>
      <c r="LK140" s="30">
        <v>984008</v>
      </c>
      <c r="LL140" s="30">
        <v>1164506</v>
      </c>
      <c r="LM140" s="30">
        <v>5657183</v>
      </c>
      <c r="LN140" s="30">
        <v>15766589</v>
      </c>
      <c r="LO140" s="30">
        <v>39155906</v>
      </c>
      <c r="LP140" s="30">
        <v>8612245</v>
      </c>
      <c r="LQ140" s="30">
        <v>114901411</v>
      </c>
      <c r="LR140" s="30">
        <v>1513578</v>
      </c>
      <c r="LS140" s="30">
        <v>105255598</v>
      </c>
      <c r="LT140" s="30">
        <v>0</v>
      </c>
      <c r="LU140" s="30">
        <v>161246994</v>
      </c>
      <c r="LV140" s="30">
        <v>445664</v>
      </c>
      <c r="LW140" s="30">
        <v>0</v>
      </c>
      <c r="LX140" s="30">
        <v>0</v>
      </c>
      <c r="LY140" s="30">
        <v>0</v>
      </c>
      <c r="LZ140" s="30">
        <v>10521794</v>
      </c>
      <c r="MA140" s="30">
        <v>0</v>
      </c>
      <c r="MB140" s="30">
        <v>33778957</v>
      </c>
      <c r="MC140" s="30">
        <v>0</v>
      </c>
      <c r="MD140" s="30">
        <v>0</v>
      </c>
      <c r="ME140" s="30">
        <v>17456402</v>
      </c>
      <c r="MF140" s="30">
        <v>0</v>
      </c>
      <c r="MG140" s="30">
        <v>0</v>
      </c>
      <c r="MH140" s="30">
        <v>2771368</v>
      </c>
      <c r="MI140" s="30">
        <v>75167</v>
      </c>
      <c r="MJ140" s="30">
        <v>6070112</v>
      </c>
      <c r="MK140" s="30">
        <v>0</v>
      </c>
      <c r="ML140" s="30">
        <v>0</v>
      </c>
      <c r="MM140" s="30">
        <v>64667</v>
      </c>
      <c r="MN140" s="30">
        <v>0</v>
      </c>
      <c r="MO140" s="30">
        <v>87647154</v>
      </c>
      <c r="MP140" s="30">
        <v>0</v>
      </c>
      <c r="MQ140" s="30">
        <v>682317773</v>
      </c>
      <c r="MR140" s="30">
        <v>0</v>
      </c>
      <c r="MS140" s="30">
        <v>40661400257</v>
      </c>
      <c r="MT140" s="30">
        <v>37211339060</v>
      </c>
      <c r="MU140" s="30">
        <v>37184241510</v>
      </c>
      <c r="MV140" s="30">
        <v>17096767132</v>
      </c>
      <c r="MW140" s="30">
        <v>16930611614</v>
      </c>
      <c r="MX140" s="30">
        <v>0</v>
      </c>
      <c r="MY140" s="30">
        <v>166155518</v>
      </c>
      <c r="MZ140" s="30">
        <v>13400534911</v>
      </c>
      <c r="NA140" s="30">
        <v>0</v>
      </c>
      <c r="NB140" s="30">
        <v>0</v>
      </c>
      <c r="NC140" s="30">
        <v>0</v>
      </c>
      <c r="ND140" s="30">
        <v>13400534911</v>
      </c>
      <c r="NE140" s="30">
        <v>13400534911</v>
      </c>
      <c r="NF140" s="30">
        <v>0</v>
      </c>
      <c r="NG140" s="30">
        <v>0</v>
      </c>
      <c r="NH140" s="30">
        <v>5431045386</v>
      </c>
      <c r="NI140" s="30">
        <v>1255894081</v>
      </c>
      <c r="NJ140" s="30">
        <v>313973521</v>
      </c>
      <c r="NK140" s="30">
        <v>941920560</v>
      </c>
      <c r="NL140" s="30">
        <v>0</v>
      </c>
      <c r="NM140" s="30">
        <v>27097550</v>
      </c>
      <c r="NN140" s="30">
        <v>0</v>
      </c>
      <c r="NO140" s="30">
        <v>0</v>
      </c>
      <c r="NP140" s="30">
        <v>0</v>
      </c>
      <c r="NQ140" s="30">
        <v>0</v>
      </c>
      <c r="NR140" s="30">
        <v>0</v>
      </c>
      <c r="NS140" s="30">
        <v>0</v>
      </c>
      <c r="NT140" s="30">
        <v>27097550</v>
      </c>
      <c r="NU140" s="30">
        <v>27097550</v>
      </c>
      <c r="NV140" s="30">
        <v>0</v>
      </c>
      <c r="NW140" s="30">
        <v>0</v>
      </c>
      <c r="NX140" s="30">
        <v>0</v>
      </c>
      <c r="NY140" s="30">
        <v>0</v>
      </c>
      <c r="NZ140" s="30">
        <v>0</v>
      </c>
      <c r="OA140" s="30">
        <v>1594362389</v>
      </c>
      <c r="OB140" s="30">
        <v>1593991109</v>
      </c>
      <c r="OC140" s="30">
        <v>0</v>
      </c>
      <c r="OD140" s="30">
        <v>0</v>
      </c>
      <c r="OE140" s="30">
        <v>0</v>
      </c>
      <c r="OF140" s="30">
        <v>1593991109</v>
      </c>
      <c r="OG140" s="30">
        <v>0</v>
      </c>
      <c r="OH140" s="30">
        <v>1593991109</v>
      </c>
      <c r="OI140" s="30">
        <v>0</v>
      </c>
      <c r="OJ140" s="30">
        <v>371280</v>
      </c>
      <c r="OK140" s="30">
        <v>0</v>
      </c>
      <c r="OL140" s="30">
        <v>0</v>
      </c>
      <c r="OM140" s="30">
        <v>0</v>
      </c>
      <c r="ON140" s="30">
        <v>0</v>
      </c>
      <c r="OO140" s="30">
        <v>371280</v>
      </c>
      <c r="OP140" s="30">
        <v>371280</v>
      </c>
      <c r="OQ140" s="30">
        <v>0</v>
      </c>
      <c r="OR140" s="30">
        <v>0</v>
      </c>
      <c r="OS140" s="30">
        <v>1610900527</v>
      </c>
      <c r="OT140" s="30">
        <v>1553332851</v>
      </c>
      <c r="OU140" s="30">
        <v>1553332851</v>
      </c>
      <c r="OV140" s="30">
        <v>0</v>
      </c>
      <c r="OW140" s="30">
        <v>1553332851</v>
      </c>
      <c r="OX140" s="30">
        <v>0</v>
      </c>
      <c r="OY140" s="30">
        <v>0</v>
      </c>
      <c r="OZ140" s="30">
        <v>57567676</v>
      </c>
      <c r="PA140" s="30">
        <v>-9265502</v>
      </c>
      <c r="PB140" s="30">
        <v>0</v>
      </c>
      <c r="PC140" s="30">
        <v>0</v>
      </c>
      <c r="PD140" s="30">
        <v>0</v>
      </c>
      <c r="PE140" s="30">
        <v>0</v>
      </c>
      <c r="PF140" s="30">
        <v>0</v>
      </c>
      <c r="PG140" s="30">
        <v>0</v>
      </c>
      <c r="PH140" s="30">
        <v>0</v>
      </c>
      <c r="PI140" s="30">
        <v>0</v>
      </c>
      <c r="PJ140" s="30">
        <v>0</v>
      </c>
      <c r="PK140" s="30">
        <v>0</v>
      </c>
      <c r="PL140" s="30">
        <v>0</v>
      </c>
      <c r="PM140" s="30">
        <v>66833178</v>
      </c>
      <c r="PN140" s="30">
        <v>66630817</v>
      </c>
      <c r="PO140" s="30">
        <v>0</v>
      </c>
      <c r="PP140" s="30">
        <v>0</v>
      </c>
      <c r="PQ140" s="30">
        <v>0</v>
      </c>
      <c r="PR140" s="30">
        <v>0</v>
      </c>
      <c r="PS140" s="30">
        <v>0</v>
      </c>
      <c r="PT140" s="30">
        <f t="shared" si="41"/>
        <v>244798281</v>
      </c>
      <c r="PU140" s="30">
        <v>244798281</v>
      </c>
      <c r="PV140" s="30">
        <v>0</v>
      </c>
      <c r="PW140" s="30">
        <v>0</v>
      </c>
      <c r="PX140" s="30">
        <v>0</v>
      </c>
      <c r="PY140" s="30">
        <v>0</v>
      </c>
      <c r="PZ140" s="30">
        <v>0</v>
      </c>
      <c r="QA140" s="30">
        <v>0</v>
      </c>
      <c r="QB140" s="30">
        <v>0</v>
      </c>
      <c r="QC140" s="30">
        <v>85718253</v>
      </c>
      <c r="QD140" s="30">
        <v>0</v>
      </c>
      <c r="QE140" s="30">
        <v>0</v>
      </c>
      <c r="QF140" s="30">
        <v>0</v>
      </c>
      <c r="QG140" s="30">
        <v>0</v>
      </c>
      <c r="QH140" s="30">
        <v>0</v>
      </c>
      <c r="QI140" s="30">
        <v>0</v>
      </c>
      <c r="QJ140" s="30">
        <v>0</v>
      </c>
      <c r="QK140" s="30">
        <v>0</v>
      </c>
      <c r="QL140" s="30">
        <v>20918303580</v>
      </c>
      <c r="QM140" s="30">
        <v>185223214</v>
      </c>
      <c r="QN140" s="30">
        <v>0</v>
      </c>
      <c r="QO140" s="30">
        <v>273986286421</v>
      </c>
      <c r="QP140" s="30">
        <v>7826457208</v>
      </c>
      <c r="QQ140" s="30">
        <v>10793385</v>
      </c>
      <c r="QR140" s="30">
        <v>10793385</v>
      </c>
      <c r="QS140" s="30">
        <v>0</v>
      </c>
      <c r="QT140" s="30">
        <v>0</v>
      </c>
      <c r="QU140" s="30">
        <v>0</v>
      </c>
      <c r="QV140" s="30">
        <v>0</v>
      </c>
      <c r="QW140" s="30">
        <v>1274945668</v>
      </c>
      <c r="QX140" s="30">
        <v>1274945668</v>
      </c>
      <c r="QY140" s="30">
        <v>0</v>
      </c>
      <c r="QZ140" s="30">
        <v>6540718155</v>
      </c>
      <c r="RA140" s="30">
        <v>0</v>
      </c>
      <c r="RB140" s="30">
        <v>0</v>
      </c>
      <c r="RC140" s="30">
        <v>0</v>
      </c>
      <c r="RD140" s="30">
        <v>0</v>
      </c>
      <c r="RE140" s="30">
        <v>0</v>
      </c>
      <c r="RF140" s="30">
        <v>0</v>
      </c>
      <c r="RG140" s="30">
        <v>0</v>
      </c>
      <c r="RH140" s="30">
        <v>0</v>
      </c>
      <c r="RI140" s="30">
        <v>266159829213</v>
      </c>
      <c r="RJ140" s="30">
        <v>7701896508</v>
      </c>
      <c r="RK140" s="30">
        <v>7701896508</v>
      </c>
      <c r="RL140" s="30">
        <v>3592108336</v>
      </c>
      <c r="RM140" s="30">
        <v>444388516</v>
      </c>
      <c r="RN140" s="30">
        <v>203329056</v>
      </c>
      <c r="RO140" s="30">
        <v>4786213</v>
      </c>
      <c r="RP140" s="30">
        <v>0</v>
      </c>
      <c r="RQ140" s="30">
        <v>0</v>
      </c>
      <c r="RR140" s="30">
        <v>0</v>
      </c>
      <c r="RS140" s="30">
        <v>0</v>
      </c>
      <c r="RT140" s="30">
        <v>39105312</v>
      </c>
      <c r="RU140" s="30">
        <v>0</v>
      </c>
      <c r="RV140" s="30">
        <v>2895230</v>
      </c>
      <c r="RW140" s="30">
        <v>70642</v>
      </c>
      <c r="RX140" s="30">
        <v>0</v>
      </c>
      <c r="RY140" s="30">
        <v>0</v>
      </c>
      <c r="RZ140" s="30">
        <v>0</v>
      </c>
      <c r="SA140" s="30">
        <v>0</v>
      </c>
      <c r="SB140" s="30">
        <v>0</v>
      </c>
      <c r="SC140" s="30">
        <v>0</v>
      </c>
      <c r="SD140" s="30">
        <v>0</v>
      </c>
      <c r="SE140" s="30">
        <v>0</v>
      </c>
      <c r="SF140" s="30">
        <v>0</v>
      </c>
      <c r="SG140" s="30">
        <v>0</v>
      </c>
      <c r="SH140" s="30">
        <v>11371050</v>
      </c>
      <c r="SI140" s="30">
        <v>49331270</v>
      </c>
      <c r="SJ140" s="30">
        <v>0</v>
      </c>
      <c r="SK140" s="30">
        <v>0</v>
      </c>
      <c r="SL140" s="30">
        <v>0</v>
      </c>
      <c r="SM140" s="30">
        <v>0</v>
      </c>
      <c r="SN140" s="30">
        <v>0</v>
      </c>
      <c r="SO140" s="30">
        <v>0</v>
      </c>
      <c r="SP140" s="30">
        <v>6575019</v>
      </c>
      <c r="SQ140" s="30">
        <v>4978590</v>
      </c>
      <c r="SR140" s="30">
        <v>367826220</v>
      </c>
      <c r="SS140" s="30">
        <v>0</v>
      </c>
      <c r="ST140" s="30">
        <v>0</v>
      </c>
      <c r="SU140" s="30">
        <v>0</v>
      </c>
      <c r="SV140" s="30">
        <v>0</v>
      </c>
      <c r="SW140" s="30">
        <v>1502972</v>
      </c>
      <c r="SX140" s="30">
        <v>0</v>
      </c>
      <c r="SY140" s="30">
        <v>0</v>
      </c>
      <c r="SZ140" s="30">
        <v>0</v>
      </c>
      <c r="TA140" s="30">
        <v>2973628082</v>
      </c>
      <c r="TB140" s="30">
        <v>0</v>
      </c>
      <c r="TC140" s="30">
        <v>0</v>
      </c>
      <c r="TD140" s="30">
        <v>0</v>
      </c>
      <c r="TE140" s="30">
        <v>0</v>
      </c>
      <c r="TF140" s="30">
        <v>0</v>
      </c>
      <c r="TG140" s="30">
        <v>0</v>
      </c>
      <c r="TH140" s="30">
        <v>0</v>
      </c>
      <c r="TI140" s="30">
        <f t="shared" si="52"/>
        <v>652503785</v>
      </c>
      <c r="TJ140" s="30">
        <f t="shared" si="53"/>
        <v>258392100781</v>
      </c>
      <c r="TK140" s="30">
        <v>258392100781</v>
      </c>
      <c r="TL140" s="30">
        <v>258392100781</v>
      </c>
      <c r="TM140" s="30">
        <v>0</v>
      </c>
      <c r="TN140" s="30">
        <v>0</v>
      </c>
      <c r="TO140" s="30">
        <v>0</v>
      </c>
      <c r="TP140" s="30">
        <v>0</v>
      </c>
      <c r="TQ140" s="30">
        <v>0</v>
      </c>
      <c r="TR140" s="30">
        <v>0</v>
      </c>
      <c r="TS140" s="30">
        <v>0</v>
      </c>
      <c r="TT140" s="30">
        <v>0</v>
      </c>
      <c r="TU140" s="30">
        <v>65831924</v>
      </c>
      <c r="TV140" s="30">
        <v>0</v>
      </c>
      <c r="TW140" s="30">
        <v>41604130</v>
      </c>
      <c r="TX140" s="30">
        <v>0</v>
      </c>
      <c r="TY140" s="30">
        <v>24227794</v>
      </c>
      <c r="TZ140" s="30">
        <v>0</v>
      </c>
      <c r="UA140" s="30">
        <v>0</v>
      </c>
      <c r="UB140" s="30">
        <v>0</v>
      </c>
      <c r="UC140" s="30">
        <v>0</v>
      </c>
      <c r="UD140" s="30">
        <v>0</v>
      </c>
      <c r="UE140" s="30">
        <v>0</v>
      </c>
      <c r="UF140" s="30">
        <v>0</v>
      </c>
      <c r="UG140" s="30">
        <v>583439417701</v>
      </c>
      <c r="UH140" s="1">
        <v>2080921879214</v>
      </c>
      <c r="UI140" s="1">
        <f>UH140-SUM($UG$136:UG140)</f>
        <v>0</v>
      </c>
    </row>
    <row r="141" spans="2:555">
      <c r="B141" s="58">
        <v>42522</v>
      </c>
      <c r="C141" s="30">
        <v>207774881039</v>
      </c>
      <c r="D141" s="30">
        <v>96155016873.000122</v>
      </c>
      <c r="E141" s="30">
        <v>80305996844.000122</v>
      </c>
      <c r="F141" s="30">
        <v>11942966</v>
      </c>
      <c r="G141" s="30">
        <v>1758240</v>
      </c>
      <c r="H141" s="30">
        <v>22045535172.999969</v>
      </c>
      <c r="I141" s="30">
        <v>19084819798.9104</v>
      </c>
      <c r="J141" s="30">
        <v>2740260022.3695984</v>
      </c>
      <c r="K141" s="30">
        <v>220455351.71999979</v>
      </c>
      <c r="L141" s="30">
        <v>5087273908</v>
      </c>
      <c r="M141" s="30">
        <v>43091519693</v>
      </c>
      <c r="N141" s="30">
        <v>42660604495.920013</v>
      </c>
      <c r="O141" s="30">
        <v>430915197.07999992</v>
      </c>
      <c r="P141" s="30">
        <v>3240098763</v>
      </c>
      <c r="Q141" s="30">
        <v>4446558112</v>
      </c>
      <c r="R141" s="30">
        <v>2381309989</v>
      </c>
      <c r="S141" s="30">
        <v>15849020029</v>
      </c>
      <c r="T141" s="30">
        <v>4077932187</v>
      </c>
      <c r="U141" s="30">
        <v>4784223000</v>
      </c>
      <c r="V141" s="30">
        <v>8862155187</v>
      </c>
      <c r="W141" s="30">
        <v>274111969</v>
      </c>
      <c r="X141" s="30">
        <v>1201911309</v>
      </c>
      <c r="Y141" s="30">
        <v>177992045</v>
      </c>
      <c r="Z141" s="30">
        <v>17799204.5</v>
      </c>
      <c r="AA141" s="30">
        <v>160192840.5</v>
      </c>
      <c r="AB141" s="30">
        <v>100322860</v>
      </c>
      <c r="AC141" s="30">
        <v>2184560</v>
      </c>
      <c r="AD141" s="30">
        <v>4006597176</v>
      </c>
      <c r="AE141" s="30">
        <v>1182650075</v>
      </c>
      <c r="AF141" s="30">
        <v>861225427</v>
      </c>
      <c r="AG141" s="30">
        <v>321424648</v>
      </c>
      <c r="AH141" s="30">
        <v>41094848</v>
      </c>
      <c r="AI141" s="30">
        <v>111619864166</v>
      </c>
      <c r="AJ141" s="30">
        <v>498973356</v>
      </c>
      <c r="AK141" s="30">
        <v>91105909</v>
      </c>
      <c r="AL141" s="30">
        <v>804897</v>
      </c>
      <c r="AM141" s="30">
        <v>407062550</v>
      </c>
      <c r="AN141" s="30">
        <v>0</v>
      </c>
      <c r="AO141" s="30">
        <v>1867966734</v>
      </c>
      <c r="AP141" s="30">
        <v>1776348899</v>
      </c>
      <c r="AQ141" s="30">
        <v>1986848</v>
      </c>
      <c r="AR141" s="30">
        <v>4315969</v>
      </c>
      <c r="AS141" s="30">
        <v>0</v>
      </c>
      <c r="AT141" s="30">
        <v>18267520</v>
      </c>
      <c r="AU141" s="30">
        <v>66999136</v>
      </c>
      <c r="AV141" s="30">
        <v>0</v>
      </c>
      <c r="AW141" s="30">
        <v>0</v>
      </c>
      <c r="AX141" s="30">
        <v>48362</v>
      </c>
      <c r="AY141" s="30">
        <v>0</v>
      </c>
      <c r="AZ141" s="30">
        <v>0</v>
      </c>
      <c r="BA141" s="30">
        <v>0</v>
      </c>
      <c r="BB141" s="30">
        <v>0</v>
      </c>
      <c r="BC141" s="30">
        <v>0</v>
      </c>
      <c r="BD141" s="30">
        <v>7013761689</v>
      </c>
      <c r="BE141" s="30">
        <v>956710</v>
      </c>
      <c r="BF141" s="30">
        <v>4001501240</v>
      </c>
      <c r="BG141" s="30">
        <v>1403506439</v>
      </c>
      <c r="BH141" s="30">
        <v>296007</v>
      </c>
      <c r="BI141" s="30">
        <v>3179499</v>
      </c>
      <c r="BJ141" s="30">
        <v>0</v>
      </c>
      <c r="BK141" s="30">
        <v>97231786</v>
      </c>
      <c r="BL141" s="30">
        <v>5674119</v>
      </c>
      <c r="BM141" s="30">
        <v>5114</v>
      </c>
      <c r="BN141" s="30">
        <v>22216650</v>
      </c>
      <c r="BO141" s="30">
        <v>782124</v>
      </c>
      <c r="BP141" s="30">
        <v>0</v>
      </c>
      <c r="BQ141" s="30">
        <v>3493149</v>
      </c>
      <c r="BR141" s="30">
        <v>141750822</v>
      </c>
      <c r="BS141" s="30">
        <v>1333168030</v>
      </c>
      <c r="BT141" s="30">
        <v>132953589</v>
      </c>
      <c r="BU141" s="30">
        <v>17037274</v>
      </c>
      <c r="BV141" s="30">
        <v>0</v>
      </c>
      <c r="BW141" s="30">
        <v>242916</v>
      </c>
      <c r="BX141" s="30">
        <v>0</v>
      </c>
      <c r="BY141" s="30">
        <v>115470193</v>
      </c>
      <c r="BZ141" s="30">
        <v>104206</v>
      </c>
      <c r="CA141" s="30">
        <v>0</v>
      </c>
      <c r="CB141" s="30">
        <v>99000</v>
      </c>
      <c r="CC141" s="30">
        <v>10926740227</v>
      </c>
      <c r="CD141" s="30">
        <v>1804258</v>
      </c>
      <c r="CE141" s="30">
        <v>6222207865</v>
      </c>
      <c r="CF141" s="30">
        <v>189665447</v>
      </c>
      <c r="CG141" s="30">
        <v>2859060600</v>
      </c>
      <c r="CH141" s="30">
        <v>308492252</v>
      </c>
      <c r="CI141" s="30">
        <v>25009509</v>
      </c>
      <c r="CJ141" s="30">
        <v>1447908</v>
      </c>
      <c r="CK141" s="30">
        <v>11441183</v>
      </c>
      <c r="CL141" s="30">
        <v>3574545</v>
      </c>
      <c r="CM141" s="30">
        <v>1659833</v>
      </c>
      <c r="CN141" s="30">
        <v>467845</v>
      </c>
      <c r="CO141" s="30">
        <v>342307</v>
      </c>
      <c r="CP141" s="30">
        <v>6075888</v>
      </c>
      <c r="CQ141" s="30">
        <v>0</v>
      </c>
      <c r="CR141" s="30">
        <v>0</v>
      </c>
      <c r="CS141" s="30">
        <v>2774264214</v>
      </c>
      <c r="CT141" s="30">
        <v>1197085813</v>
      </c>
      <c r="CU141" s="30">
        <v>0</v>
      </c>
      <c r="CV141" s="30">
        <v>39724934</v>
      </c>
      <c r="CW141" s="30">
        <v>12689670</v>
      </c>
      <c r="CX141" s="30">
        <v>1104632</v>
      </c>
      <c r="CY141" s="30">
        <v>0</v>
      </c>
      <c r="CZ141" s="30">
        <v>1469938343</v>
      </c>
      <c r="DA141" s="30">
        <v>1306276749</v>
      </c>
      <c r="DB141" s="30">
        <v>142512020</v>
      </c>
      <c r="DC141" s="30">
        <v>0</v>
      </c>
      <c r="DD141" s="30">
        <v>21149574</v>
      </c>
      <c r="DE141" s="30">
        <v>0</v>
      </c>
      <c r="DF141" s="30">
        <v>38470221</v>
      </c>
      <c r="DG141" s="30">
        <v>15250601</v>
      </c>
      <c r="DH141" s="30">
        <v>25063909</v>
      </c>
      <c r="DI141" s="30">
        <v>6038927</v>
      </c>
      <c r="DJ141" s="30">
        <v>0</v>
      </c>
      <c r="DK141" s="30">
        <v>6038927</v>
      </c>
      <c r="DL141" s="30">
        <v>0</v>
      </c>
      <c r="DM141" s="30">
        <v>317355120</v>
      </c>
      <c r="DN141" s="30">
        <v>44978512</v>
      </c>
      <c r="DO141" s="30">
        <v>2835469</v>
      </c>
      <c r="DP141" s="30">
        <v>58688</v>
      </c>
      <c r="DQ141" s="30">
        <v>2776781</v>
      </c>
      <c r="DR141" s="30">
        <v>256783415</v>
      </c>
      <c r="DS141" s="30">
        <v>27049509</v>
      </c>
      <c r="DT141" s="30">
        <v>25526136</v>
      </c>
      <c r="DU141" s="30">
        <v>1523373</v>
      </c>
      <c r="DV141" s="30">
        <v>0</v>
      </c>
      <c r="DW141" s="30">
        <v>10920300</v>
      </c>
      <c r="DX141" s="30">
        <v>5395800</v>
      </c>
      <c r="DY141" s="30">
        <v>0</v>
      </c>
      <c r="DZ141" s="30">
        <v>0</v>
      </c>
      <c r="EA141" s="30">
        <v>5524500</v>
      </c>
      <c r="EB141" s="30">
        <v>0</v>
      </c>
      <c r="EC141" s="30">
        <v>3982073</v>
      </c>
      <c r="ED141" s="30">
        <v>106058</v>
      </c>
      <c r="EE141" s="30">
        <v>3860700</v>
      </c>
      <c r="EF141" s="30">
        <v>15315</v>
      </c>
      <c r="EG141" s="30">
        <v>55011743</v>
      </c>
      <c r="EH141" s="30">
        <v>54317548</v>
      </c>
      <c r="EI141" s="30">
        <v>674912</v>
      </c>
      <c r="EJ141" s="30">
        <v>19283</v>
      </c>
      <c r="EK141" s="30">
        <v>71579238</v>
      </c>
      <c r="EL141" s="30">
        <v>0</v>
      </c>
      <c r="EM141" s="30">
        <v>1527092</v>
      </c>
      <c r="EN141" s="30">
        <v>43387200</v>
      </c>
      <c r="EO141" s="30">
        <v>1909038</v>
      </c>
      <c r="EP141" s="30">
        <v>462797</v>
      </c>
      <c r="EQ141" s="30">
        <v>0</v>
      </c>
      <c r="ER141" s="30">
        <v>96416</v>
      </c>
      <c r="ES141" s="30">
        <v>925594</v>
      </c>
      <c r="ET141" s="30">
        <v>424231</v>
      </c>
      <c r="EU141" s="30">
        <v>2448966</v>
      </c>
      <c r="EV141" s="30">
        <v>715208</v>
      </c>
      <c r="EW141" s="30">
        <v>38219302</v>
      </c>
      <c r="EX141" s="30">
        <v>0</v>
      </c>
      <c r="EY141" s="30">
        <v>134982</v>
      </c>
      <c r="EZ141" s="30">
        <v>34574778</v>
      </c>
      <c r="FA141" s="30">
        <v>3509542</v>
      </c>
      <c r="FB141" s="30">
        <v>0</v>
      </c>
      <c r="FC141" s="30">
        <v>33746</v>
      </c>
      <c r="FD141" s="30">
        <v>0</v>
      </c>
      <c r="FE141" s="30">
        <v>0</v>
      </c>
      <c r="FF141" s="30">
        <v>0</v>
      </c>
      <c r="FG141" s="30">
        <v>12757724</v>
      </c>
      <c r="FH141" s="30">
        <v>539930</v>
      </c>
      <c r="FI141" s="30">
        <v>0</v>
      </c>
      <c r="FJ141" s="30">
        <v>9460296</v>
      </c>
      <c r="FK141" s="30">
        <v>3246180</v>
      </c>
      <c r="FL141" s="30">
        <v>0</v>
      </c>
      <c r="FM141" s="30">
        <v>0</v>
      </c>
      <c r="FN141" s="30">
        <v>0</v>
      </c>
      <c r="FO141" s="30">
        <v>6214116</v>
      </c>
      <c r="FP141" s="30">
        <v>2757498</v>
      </c>
      <c r="FQ141" s="30">
        <v>0</v>
      </c>
      <c r="FR141" s="30">
        <v>575388256</v>
      </c>
      <c r="FS141" s="30">
        <v>416099657</v>
      </c>
      <c r="FT141" s="30">
        <v>49361</v>
      </c>
      <c r="FU141" s="30">
        <v>177956189</v>
      </c>
      <c r="FV141" s="30">
        <v>50628042</v>
      </c>
      <c r="FW141" s="30">
        <v>44797284</v>
      </c>
      <c r="FX141" s="30">
        <v>5830758</v>
      </c>
      <c r="FY141" s="30">
        <v>0</v>
      </c>
      <c r="FZ141" s="30">
        <v>1213585</v>
      </c>
      <c r="GA141" s="30">
        <v>177749880</v>
      </c>
      <c r="GB141" s="30">
        <v>8502600</v>
      </c>
      <c r="GC141" s="30">
        <v>3904429</v>
      </c>
      <c r="GD141" s="30">
        <v>0</v>
      </c>
      <c r="GE141" s="30">
        <v>3904429</v>
      </c>
      <c r="GF141" s="30">
        <v>0</v>
      </c>
      <c r="GG141" s="30">
        <v>955167</v>
      </c>
      <c r="GH141" s="30">
        <v>890000</v>
      </c>
      <c r="GI141" s="30">
        <v>58443211</v>
      </c>
      <c r="GJ141" s="30">
        <v>58443211</v>
      </c>
      <c r="GK141" s="30">
        <v>0</v>
      </c>
      <c r="GL141" s="30">
        <v>95095792</v>
      </c>
      <c r="GM141" s="30">
        <v>14101026</v>
      </c>
      <c r="GN141" s="30">
        <v>0</v>
      </c>
      <c r="GO141" s="30">
        <v>260000</v>
      </c>
      <c r="GP141" s="30">
        <v>0</v>
      </c>
      <c r="GQ141" s="30">
        <v>68459067</v>
      </c>
      <c r="GR141" s="30">
        <v>446446</v>
      </c>
      <c r="GS141" s="30">
        <v>0</v>
      </c>
      <c r="GT141" s="30">
        <v>11829253</v>
      </c>
      <c r="GU141" s="30">
        <v>6402834797</v>
      </c>
      <c r="GV141" s="30">
        <v>0</v>
      </c>
      <c r="GW141" s="30">
        <v>0</v>
      </c>
      <c r="GX141" s="30">
        <v>0</v>
      </c>
      <c r="GY141" s="30">
        <v>0</v>
      </c>
      <c r="GZ141" s="30">
        <v>93077778</v>
      </c>
      <c r="HA141" s="30">
        <v>45962</v>
      </c>
      <c r="HB141" s="30">
        <v>0</v>
      </c>
      <c r="HC141" s="30">
        <v>0</v>
      </c>
      <c r="HD141" s="30">
        <v>1832802498</v>
      </c>
      <c r="HE141" s="30">
        <v>0</v>
      </c>
      <c r="HF141" s="30">
        <v>2017104204</v>
      </c>
      <c r="HG141" s="30">
        <v>2459804355</v>
      </c>
      <c r="HH141" s="30">
        <f t="shared" si="48"/>
        <v>90327778</v>
      </c>
      <c r="HI141" s="30">
        <f t="shared" si="49"/>
        <v>2750000</v>
      </c>
      <c r="HJ141" s="30">
        <v>90327778</v>
      </c>
      <c r="HK141" s="30">
        <v>2750000</v>
      </c>
      <c r="HL141" s="30">
        <v>0</v>
      </c>
      <c r="HM141" s="30">
        <f t="shared" si="54"/>
        <v>0</v>
      </c>
      <c r="HN141" s="30">
        <v>0</v>
      </c>
      <c r="HO141" s="30">
        <v>0</v>
      </c>
      <c r="HP141" s="30">
        <v>40651934</v>
      </c>
      <c r="HQ141" s="30">
        <v>3669472</v>
      </c>
      <c r="HR141" s="30">
        <v>3847325</v>
      </c>
      <c r="HS141" s="30">
        <v>33135137</v>
      </c>
      <c r="HT141" s="30">
        <v>0</v>
      </c>
      <c r="HU141" s="30">
        <v>0</v>
      </c>
      <c r="HV141" s="30">
        <v>0</v>
      </c>
      <c r="HW141" s="30">
        <v>0</v>
      </c>
      <c r="HX141" s="30">
        <f t="shared" si="50"/>
        <v>90327778</v>
      </c>
      <c r="HY141" s="30">
        <f t="shared" si="51"/>
        <v>2750000</v>
      </c>
      <c r="HZ141" s="30">
        <v>77511086080</v>
      </c>
      <c r="IA141" s="30">
        <v>75076797081</v>
      </c>
      <c r="IB141" s="30">
        <v>76314838708</v>
      </c>
      <c r="IC141" s="30">
        <v>0</v>
      </c>
      <c r="ID141" s="30">
        <v>0</v>
      </c>
      <c r="IE141" s="30">
        <v>0</v>
      </c>
      <c r="IF141" s="30">
        <v>0</v>
      </c>
      <c r="IG141" s="30">
        <v>55413535482</v>
      </c>
      <c r="IH141" s="30">
        <v>51023001939</v>
      </c>
      <c r="II141" s="30">
        <v>0</v>
      </c>
      <c r="IJ141" s="30">
        <v>4390533543</v>
      </c>
      <c r="IK141" s="30">
        <v>0</v>
      </c>
      <c r="IL141" s="30">
        <v>4626771125</v>
      </c>
      <c r="IM141" s="30">
        <v>2055896266</v>
      </c>
      <c r="IN141" s="30">
        <v>411268545</v>
      </c>
      <c r="IO141" s="30">
        <v>308451408</v>
      </c>
      <c r="IP141" s="30">
        <v>3907051172</v>
      </c>
      <c r="IQ141" s="30">
        <v>0</v>
      </c>
      <c r="IR141" s="30">
        <v>0</v>
      </c>
      <c r="IS141" s="30">
        <v>0</v>
      </c>
      <c r="IT141" s="30">
        <v>0</v>
      </c>
      <c r="IU141" s="30">
        <v>0</v>
      </c>
      <c r="IV141" s="30">
        <v>251320242</v>
      </c>
      <c r="IW141" s="30">
        <v>0</v>
      </c>
      <c r="IX141" s="30">
        <v>13967315593</v>
      </c>
      <c r="IY141" s="30">
        <v>0</v>
      </c>
      <c r="IZ141" s="30">
        <v>0</v>
      </c>
      <c r="JA141" s="30">
        <v>0</v>
      </c>
      <c r="JB141" s="30">
        <v>0</v>
      </c>
      <c r="JC141" s="30">
        <v>0</v>
      </c>
      <c r="JD141" s="30">
        <v>0</v>
      </c>
      <c r="JE141" s="30">
        <v>0</v>
      </c>
      <c r="JF141" s="30">
        <v>0</v>
      </c>
      <c r="JG141" s="30">
        <v>0</v>
      </c>
      <c r="JH141" s="30">
        <v>0</v>
      </c>
      <c r="JI141" s="30">
        <v>0</v>
      </c>
      <c r="JJ141" s="30">
        <v>0</v>
      </c>
      <c r="JK141" s="30">
        <v>0</v>
      </c>
      <c r="JL141" s="30"/>
      <c r="JM141" s="30">
        <v>-1238041627</v>
      </c>
      <c r="JN141" s="30">
        <v>0</v>
      </c>
      <c r="JO141" s="30">
        <v>-1238041627</v>
      </c>
      <c r="JP141" s="30">
        <v>14376616</v>
      </c>
      <c r="JQ141" s="30">
        <v>14376616</v>
      </c>
      <c r="JR141" s="30">
        <v>0</v>
      </c>
      <c r="JS141" s="30">
        <v>0</v>
      </c>
      <c r="JT141" s="30">
        <v>0</v>
      </c>
      <c r="JU141" s="30">
        <v>0</v>
      </c>
      <c r="JV141" s="30">
        <v>0</v>
      </c>
      <c r="JW141" s="30">
        <v>0</v>
      </c>
      <c r="JX141" s="30">
        <v>0</v>
      </c>
      <c r="JY141" s="30">
        <v>0</v>
      </c>
      <c r="JZ141" s="30">
        <v>0</v>
      </c>
      <c r="KA141" s="30">
        <v>0</v>
      </c>
      <c r="KB141" s="30">
        <v>0</v>
      </c>
      <c r="KC141" s="30">
        <v>0</v>
      </c>
      <c r="KD141" s="30">
        <v>0</v>
      </c>
      <c r="KE141" s="30">
        <v>0</v>
      </c>
      <c r="KF141" s="30">
        <v>0</v>
      </c>
      <c r="KG141" s="30">
        <v>0</v>
      </c>
      <c r="KH141" s="30">
        <v>0</v>
      </c>
      <c r="KI141" s="30">
        <v>0</v>
      </c>
      <c r="KJ141" s="30">
        <v>0</v>
      </c>
      <c r="KK141" s="30">
        <v>0</v>
      </c>
      <c r="KL141" s="30">
        <v>0</v>
      </c>
      <c r="KM141" s="30">
        <v>2419912383</v>
      </c>
      <c r="KN141" s="30">
        <v>1474331018</v>
      </c>
      <c r="KO141" s="30">
        <v>37052984</v>
      </c>
      <c r="KP141" s="30">
        <v>8069496</v>
      </c>
      <c r="KQ141" s="30">
        <v>0</v>
      </c>
      <c r="KR141" s="30">
        <v>0</v>
      </c>
      <c r="KS141" s="30">
        <v>2286025</v>
      </c>
      <c r="KT141" s="30">
        <v>6093355</v>
      </c>
      <c r="KU141" s="30">
        <v>0</v>
      </c>
      <c r="KV141" s="30">
        <v>101737871</v>
      </c>
      <c r="KW141" s="30">
        <v>0</v>
      </c>
      <c r="KX141" s="30">
        <v>8578336</v>
      </c>
      <c r="KY141" s="30">
        <v>3744062</v>
      </c>
      <c r="KZ141" s="30">
        <v>7783294</v>
      </c>
      <c r="LA141" s="30">
        <v>5103274</v>
      </c>
      <c r="LB141" s="30">
        <v>2629450</v>
      </c>
      <c r="LC141" s="30">
        <v>5840176</v>
      </c>
      <c r="LD141" s="30">
        <v>177270929</v>
      </c>
      <c r="LE141" s="30">
        <v>963218</v>
      </c>
      <c r="LF141" s="30">
        <v>3469701</v>
      </c>
      <c r="LG141" s="30">
        <v>0</v>
      </c>
      <c r="LH141" s="30">
        <v>8695988</v>
      </c>
      <c r="LI141" s="30">
        <v>30196807</v>
      </c>
      <c r="LJ141" s="30">
        <v>1692822</v>
      </c>
      <c r="LK141" s="30">
        <v>984008</v>
      </c>
      <c r="LL141" s="30">
        <v>1164506</v>
      </c>
      <c r="LM141" s="30">
        <v>5657183</v>
      </c>
      <c r="LN141" s="30">
        <v>15766589</v>
      </c>
      <c r="LO141" s="30">
        <v>39155906</v>
      </c>
      <c r="LP141" s="30">
        <v>8612245</v>
      </c>
      <c r="LQ141" s="30">
        <v>114901411</v>
      </c>
      <c r="LR141" s="30">
        <v>1513578</v>
      </c>
      <c r="LS141" s="30">
        <v>105255598</v>
      </c>
      <c r="LT141" s="30">
        <v>0</v>
      </c>
      <c r="LU141" s="30">
        <v>161246994</v>
      </c>
      <c r="LV141" s="30">
        <v>445664</v>
      </c>
      <c r="LW141" s="30">
        <v>6405677</v>
      </c>
      <c r="LX141" s="30">
        <v>0</v>
      </c>
      <c r="LY141" s="30">
        <v>0</v>
      </c>
      <c r="LZ141" s="30">
        <v>10521794</v>
      </c>
      <c r="MA141" s="30">
        <v>0</v>
      </c>
      <c r="MB141" s="30">
        <v>33778957</v>
      </c>
      <c r="MC141" s="30">
        <v>0</v>
      </c>
      <c r="MD141" s="30">
        <v>0</v>
      </c>
      <c r="ME141" s="30">
        <v>17456402</v>
      </c>
      <c r="MF141" s="30">
        <v>0</v>
      </c>
      <c r="MG141" s="30">
        <v>0</v>
      </c>
      <c r="MH141" s="30">
        <v>2771368</v>
      </c>
      <c r="MI141" s="30">
        <v>75167</v>
      </c>
      <c r="MJ141" s="30">
        <v>6070112</v>
      </c>
      <c r="MK141" s="30">
        <v>0</v>
      </c>
      <c r="ML141" s="30">
        <v>0</v>
      </c>
      <c r="MM141" s="30">
        <v>64667</v>
      </c>
      <c r="MN141" s="30">
        <v>2525751</v>
      </c>
      <c r="MO141" s="30">
        <v>0</v>
      </c>
      <c r="MP141" s="30">
        <v>0</v>
      </c>
      <c r="MQ141" s="30">
        <v>142753268</v>
      </c>
      <c r="MR141" s="30">
        <v>0</v>
      </c>
      <c r="MS141" s="30">
        <v>37297139730</v>
      </c>
      <c r="MT141" s="30">
        <v>34969908542</v>
      </c>
      <c r="MU141" s="30">
        <v>34956569778</v>
      </c>
      <c r="MV141" s="30">
        <v>16819545527</v>
      </c>
      <c r="MW141" s="30">
        <v>16653390009</v>
      </c>
      <c r="MX141" s="30">
        <v>0</v>
      </c>
      <c r="MY141" s="30">
        <v>166155518</v>
      </c>
      <c r="MZ141" s="30">
        <v>12020119423</v>
      </c>
      <c r="NA141" s="30">
        <v>0</v>
      </c>
      <c r="NB141" s="30">
        <v>0</v>
      </c>
      <c r="NC141" s="30">
        <v>0</v>
      </c>
      <c r="ND141" s="30">
        <v>12020119423</v>
      </c>
      <c r="NE141" s="30">
        <v>12020119423</v>
      </c>
      <c r="NF141" s="30">
        <v>0</v>
      </c>
      <c r="NG141" s="30">
        <v>0</v>
      </c>
      <c r="NH141" s="30">
        <v>4871653555</v>
      </c>
      <c r="NI141" s="30">
        <v>1245251273</v>
      </c>
      <c r="NJ141" s="30">
        <v>337378324</v>
      </c>
      <c r="NK141" s="30">
        <v>907872949</v>
      </c>
      <c r="NL141" s="30">
        <v>0</v>
      </c>
      <c r="NM141" s="30">
        <v>13338764</v>
      </c>
      <c r="NN141" s="30">
        <v>0</v>
      </c>
      <c r="NO141" s="30">
        <v>0</v>
      </c>
      <c r="NP141" s="30">
        <v>0</v>
      </c>
      <c r="NQ141" s="30">
        <v>0</v>
      </c>
      <c r="NR141" s="30">
        <v>0</v>
      </c>
      <c r="NS141" s="30">
        <v>0</v>
      </c>
      <c r="NT141" s="30">
        <v>13338764</v>
      </c>
      <c r="NU141" s="30">
        <v>13338764</v>
      </c>
      <c r="NV141" s="30">
        <v>0</v>
      </c>
      <c r="NW141" s="30">
        <v>0</v>
      </c>
      <c r="NX141" s="30">
        <v>0</v>
      </c>
      <c r="NY141" s="30">
        <v>0</v>
      </c>
      <c r="NZ141" s="30">
        <v>0</v>
      </c>
      <c r="OA141" s="30">
        <v>181644</v>
      </c>
      <c r="OB141" s="30">
        <v>0</v>
      </c>
      <c r="OC141" s="30">
        <v>0</v>
      </c>
      <c r="OD141" s="30">
        <v>0</v>
      </c>
      <c r="OE141" s="30">
        <v>0</v>
      </c>
      <c r="OF141" s="30">
        <v>0</v>
      </c>
      <c r="OG141" s="30">
        <v>0</v>
      </c>
      <c r="OH141" s="30">
        <v>0</v>
      </c>
      <c r="OI141" s="30">
        <v>0</v>
      </c>
      <c r="OJ141" s="30">
        <v>181644</v>
      </c>
      <c r="OK141" s="30">
        <v>0</v>
      </c>
      <c r="OL141" s="30">
        <v>0</v>
      </c>
      <c r="OM141" s="30">
        <v>0</v>
      </c>
      <c r="ON141" s="30">
        <v>0</v>
      </c>
      <c r="OO141" s="30">
        <v>181644</v>
      </c>
      <c r="OP141" s="30">
        <v>181644</v>
      </c>
      <c r="OQ141" s="30">
        <v>0</v>
      </c>
      <c r="OR141" s="30">
        <v>0</v>
      </c>
      <c r="OS141" s="30">
        <v>1631433973</v>
      </c>
      <c r="OT141" s="30">
        <v>1553332851</v>
      </c>
      <c r="OU141" s="30">
        <v>1553332851</v>
      </c>
      <c r="OV141" s="30">
        <v>0</v>
      </c>
      <c r="OW141" s="30">
        <v>1553332851</v>
      </c>
      <c r="OX141" s="30">
        <v>0</v>
      </c>
      <c r="OY141" s="30">
        <v>0</v>
      </c>
      <c r="OZ141" s="30">
        <v>78101122</v>
      </c>
      <c r="PA141" s="30">
        <v>0</v>
      </c>
      <c r="PB141" s="30">
        <v>0</v>
      </c>
      <c r="PC141" s="30">
        <v>0</v>
      </c>
      <c r="PD141" s="30">
        <v>0</v>
      </c>
      <c r="PE141" s="30">
        <v>0</v>
      </c>
      <c r="PF141" s="30">
        <v>0</v>
      </c>
      <c r="PG141" s="30">
        <v>0</v>
      </c>
      <c r="PH141" s="30">
        <v>0</v>
      </c>
      <c r="PI141" s="30">
        <v>0</v>
      </c>
      <c r="PJ141" s="30">
        <v>0</v>
      </c>
      <c r="PK141" s="30">
        <v>0</v>
      </c>
      <c r="PL141" s="30">
        <v>0</v>
      </c>
      <c r="PM141" s="30">
        <v>78101122</v>
      </c>
      <c r="PN141" s="30">
        <v>77990987</v>
      </c>
      <c r="PO141" s="30">
        <v>0</v>
      </c>
      <c r="PP141" s="30">
        <v>0</v>
      </c>
      <c r="PQ141" s="30">
        <v>0</v>
      </c>
      <c r="PR141" s="30">
        <v>0</v>
      </c>
      <c r="PS141" s="30">
        <v>0</v>
      </c>
      <c r="PT141" s="30">
        <f t="shared" si="41"/>
        <v>695615571</v>
      </c>
      <c r="PU141" s="30">
        <v>695615571</v>
      </c>
      <c r="PV141" s="30">
        <v>0</v>
      </c>
      <c r="PW141" s="30">
        <v>0</v>
      </c>
      <c r="PX141" s="30">
        <v>0</v>
      </c>
      <c r="PY141" s="30">
        <v>0</v>
      </c>
      <c r="PZ141" s="30">
        <v>0</v>
      </c>
      <c r="QA141" s="30">
        <v>0</v>
      </c>
      <c r="QB141" s="30">
        <v>0</v>
      </c>
      <c r="QC141" s="30">
        <v>63265568</v>
      </c>
      <c r="QD141" s="30">
        <v>0</v>
      </c>
      <c r="QE141" s="30">
        <v>0</v>
      </c>
      <c r="QF141" s="30">
        <v>0</v>
      </c>
      <c r="QG141" s="30">
        <v>0</v>
      </c>
      <c r="QH141" s="30">
        <v>0</v>
      </c>
      <c r="QI141" s="30">
        <v>0</v>
      </c>
      <c r="QJ141" s="30">
        <v>0</v>
      </c>
      <c r="QK141" s="30">
        <v>0</v>
      </c>
      <c r="QL141" s="30">
        <v>0</v>
      </c>
      <c r="QM141" s="30">
        <v>24963372</v>
      </c>
      <c r="QN141" s="30">
        <v>0</v>
      </c>
      <c r="QO141" s="30">
        <v>49036780441</v>
      </c>
      <c r="QP141" s="30">
        <v>4887881413</v>
      </c>
      <c r="QQ141" s="30">
        <v>12436333</v>
      </c>
      <c r="QR141" s="30">
        <v>10120091</v>
      </c>
      <c r="QS141" s="30">
        <v>2316242</v>
      </c>
      <c r="QT141" s="30">
        <v>0</v>
      </c>
      <c r="QU141" s="30">
        <v>0</v>
      </c>
      <c r="QV141" s="30">
        <v>0</v>
      </c>
      <c r="QW141" s="30">
        <v>1539347992</v>
      </c>
      <c r="QX141" s="30">
        <v>1539347992</v>
      </c>
      <c r="QY141" s="30">
        <v>0</v>
      </c>
      <c r="QZ141" s="30">
        <v>3336097088</v>
      </c>
      <c r="RA141" s="30">
        <v>0</v>
      </c>
      <c r="RB141" s="30">
        <v>0</v>
      </c>
      <c r="RC141" s="30">
        <v>0</v>
      </c>
      <c r="RD141" s="30">
        <v>0</v>
      </c>
      <c r="RE141" s="30">
        <v>0</v>
      </c>
      <c r="RF141" s="30">
        <v>0</v>
      </c>
      <c r="RG141" s="30">
        <v>0</v>
      </c>
      <c r="RH141" s="30">
        <v>0</v>
      </c>
      <c r="RI141" s="30">
        <v>44148899028</v>
      </c>
      <c r="RJ141" s="30">
        <v>44084247829</v>
      </c>
      <c r="RK141" s="30">
        <v>43224954891</v>
      </c>
      <c r="RL141" s="30">
        <v>4817389189</v>
      </c>
      <c r="RM141" s="30">
        <v>326953818</v>
      </c>
      <c r="RN141" s="30">
        <v>232574169</v>
      </c>
      <c r="RO141" s="30">
        <v>7652978</v>
      </c>
      <c r="RP141" s="30">
        <v>0</v>
      </c>
      <c r="RQ141" s="30">
        <v>0</v>
      </c>
      <c r="RR141" s="30">
        <v>0</v>
      </c>
      <c r="RS141" s="30">
        <v>0</v>
      </c>
      <c r="RT141" s="30">
        <v>0</v>
      </c>
      <c r="RU141" s="30">
        <v>0</v>
      </c>
      <c r="RV141" s="30">
        <v>2103135</v>
      </c>
      <c r="RW141" s="30">
        <v>99426</v>
      </c>
      <c r="RX141" s="30">
        <v>0</v>
      </c>
      <c r="RY141" s="30">
        <v>0</v>
      </c>
      <c r="RZ141" s="30">
        <v>0</v>
      </c>
      <c r="SA141" s="30">
        <v>0</v>
      </c>
      <c r="SB141" s="30">
        <v>0</v>
      </c>
      <c r="SC141" s="30">
        <v>0</v>
      </c>
      <c r="SD141" s="30">
        <v>0</v>
      </c>
      <c r="SE141" s="30">
        <v>0</v>
      </c>
      <c r="SF141" s="30">
        <v>0</v>
      </c>
      <c r="SG141" s="30">
        <v>0</v>
      </c>
      <c r="SH141" s="30">
        <v>15827693</v>
      </c>
      <c r="SI141" s="30">
        <v>54707311</v>
      </c>
      <c r="SJ141" s="30">
        <v>0</v>
      </c>
      <c r="SK141" s="30">
        <v>14123938917</v>
      </c>
      <c r="SL141" s="30">
        <v>14123938917</v>
      </c>
      <c r="SM141" s="30">
        <v>0</v>
      </c>
      <c r="SN141" s="30">
        <v>0</v>
      </c>
      <c r="SO141" s="30">
        <v>0</v>
      </c>
      <c r="SP141" s="30">
        <v>3524306</v>
      </c>
      <c r="SQ141" s="30">
        <v>2306638</v>
      </c>
      <c r="SR141" s="30">
        <v>529125105</v>
      </c>
      <c r="SS141" s="30">
        <v>0</v>
      </c>
      <c r="ST141" s="30">
        <v>0</v>
      </c>
      <c r="SU141" s="30">
        <v>0</v>
      </c>
      <c r="SV141" s="30">
        <v>0</v>
      </c>
      <c r="SW141" s="30">
        <v>1525866</v>
      </c>
      <c r="SX141" s="30">
        <v>0</v>
      </c>
      <c r="SY141" s="30">
        <v>0</v>
      </c>
      <c r="SZ141" s="30">
        <v>0</v>
      </c>
      <c r="TA141" s="30">
        <v>22623827632</v>
      </c>
      <c r="TB141" s="30">
        <v>2161768</v>
      </c>
      <c r="TC141" s="30">
        <v>0</v>
      </c>
      <c r="TD141" s="30">
        <v>0</v>
      </c>
      <c r="TE141" s="30">
        <v>0</v>
      </c>
      <c r="TF141" s="30">
        <v>0</v>
      </c>
      <c r="TG141" s="30">
        <v>0</v>
      </c>
      <c r="TH141" s="30">
        <v>859292938</v>
      </c>
      <c r="TI141" s="30">
        <f t="shared" si="52"/>
        <v>567180965</v>
      </c>
      <c r="TJ141" s="30">
        <f t="shared" si="53"/>
        <v>0</v>
      </c>
      <c r="TK141" s="30">
        <v>0</v>
      </c>
      <c r="TL141" s="30">
        <v>0</v>
      </c>
      <c r="TM141" s="30">
        <v>0</v>
      </c>
      <c r="TN141" s="30">
        <v>0</v>
      </c>
      <c r="TO141" s="30">
        <v>0</v>
      </c>
      <c r="TP141" s="30">
        <v>0</v>
      </c>
      <c r="TQ141" s="30">
        <v>0</v>
      </c>
      <c r="TR141" s="30">
        <v>0</v>
      </c>
      <c r="TS141" s="30">
        <v>0</v>
      </c>
      <c r="TT141" s="30">
        <v>0</v>
      </c>
      <c r="TU141" s="30">
        <v>64651199</v>
      </c>
      <c r="TV141" s="30">
        <v>0</v>
      </c>
      <c r="TW141" s="30">
        <v>52671879</v>
      </c>
      <c r="TX141" s="30">
        <v>0</v>
      </c>
      <c r="TY141" s="30">
        <v>11979320</v>
      </c>
      <c r="TZ141" s="30">
        <v>0</v>
      </c>
      <c r="UA141" s="30">
        <v>0</v>
      </c>
      <c r="UB141" s="30">
        <v>0</v>
      </c>
      <c r="UC141" s="30">
        <v>0</v>
      </c>
      <c r="UD141" s="30">
        <v>0</v>
      </c>
      <c r="UE141" s="30">
        <v>0</v>
      </c>
      <c r="UF141" s="30">
        <v>0</v>
      </c>
      <c r="UG141" s="30">
        <v>294197030150</v>
      </c>
      <c r="UH141" s="1">
        <v>2375118909364</v>
      </c>
      <c r="UI141" s="1">
        <f>UH141-SUM($UG$136:UG141)</f>
        <v>0</v>
      </c>
    </row>
    <row r="142" spans="2:555">
      <c r="B142" s="58">
        <v>42552</v>
      </c>
      <c r="C142" s="30">
        <v>217781279833</v>
      </c>
      <c r="D142" s="30">
        <v>116011439442.99988</v>
      </c>
      <c r="E142" s="30">
        <v>101090477395.99988</v>
      </c>
      <c r="F142" s="30">
        <v>12554198</v>
      </c>
      <c r="G142" s="30">
        <v>1249775</v>
      </c>
      <c r="H142" s="30">
        <v>52739226946.000061</v>
      </c>
      <c r="I142" s="30">
        <v>45656348766.886108</v>
      </c>
      <c r="J142" s="30">
        <v>6555485909.3839035</v>
      </c>
      <c r="K142" s="30">
        <v>527392269.73000002</v>
      </c>
      <c r="L142" s="30">
        <v>3223924117</v>
      </c>
      <c r="M142" s="30">
        <v>38444050146</v>
      </c>
      <c r="N142" s="30">
        <v>38059609644.469971</v>
      </c>
      <c r="O142" s="30">
        <v>384440501.53000021</v>
      </c>
      <c r="P142" s="30">
        <v>798440417</v>
      </c>
      <c r="Q142" s="30">
        <v>3449757181</v>
      </c>
      <c r="R142" s="30">
        <v>2421274616</v>
      </c>
      <c r="S142" s="30">
        <v>14920962047</v>
      </c>
      <c r="T142" s="30">
        <v>3885670000</v>
      </c>
      <c r="U142" s="30">
        <v>4571376000</v>
      </c>
      <c r="V142" s="30">
        <v>8457046000</v>
      </c>
      <c r="W142" s="30">
        <v>414285065</v>
      </c>
      <c r="X142" s="30">
        <v>922601559</v>
      </c>
      <c r="Y142" s="30">
        <v>185436900</v>
      </c>
      <c r="Z142" s="30">
        <v>18543690.5</v>
      </c>
      <c r="AA142" s="30">
        <v>166893209.5</v>
      </c>
      <c r="AB142" s="30">
        <v>221292856</v>
      </c>
      <c r="AC142" s="30">
        <v>2777180</v>
      </c>
      <c r="AD142" s="30">
        <v>4282170824</v>
      </c>
      <c r="AE142" s="30">
        <v>427214458</v>
      </c>
      <c r="AF142" s="30">
        <v>251879556</v>
      </c>
      <c r="AG142" s="30">
        <v>175334902</v>
      </c>
      <c r="AH142" s="30">
        <v>8137205</v>
      </c>
      <c r="AI142" s="30">
        <v>101769840390</v>
      </c>
      <c r="AJ142" s="30">
        <v>652530630</v>
      </c>
      <c r="AK142" s="30">
        <v>102027566</v>
      </c>
      <c r="AL142" s="30">
        <v>1287768</v>
      </c>
      <c r="AM142" s="30">
        <v>549138406</v>
      </c>
      <c r="AN142" s="30">
        <v>76890</v>
      </c>
      <c r="AO142" s="30">
        <v>1637140157</v>
      </c>
      <c r="AP142" s="30">
        <v>1604091918</v>
      </c>
      <c r="AQ142" s="30">
        <v>607940</v>
      </c>
      <c r="AR142" s="30">
        <v>10198370</v>
      </c>
      <c r="AS142" s="30">
        <v>100375</v>
      </c>
      <c r="AT142" s="30">
        <v>11749392</v>
      </c>
      <c r="AU142" s="30">
        <v>10343800</v>
      </c>
      <c r="AV142" s="30">
        <v>0</v>
      </c>
      <c r="AW142" s="30">
        <v>0</v>
      </c>
      <c r="AX142" s="30">
        <v>48362</v>
      </c>
      <c r="AY142" s="30">
        <v>0</v>
      </c>
      <c r="AZ142" s="30">
        <v>0</v>
      </c>
      <c r="BA142" s="30">
        <v>0</v>
      </c>
      <c r="BB142" s="30">
        <v>0</v>
      </c>
      <c r="BC142" s="30">
        <v>0</v>
      </c>
      <c r="BD142" s="30">
        <v>5412564590</v>
      </c>
      <c r="BE142" s="30">
        <v>790111</v>
      </c>
      <c r="BF142" s="30">
        <v>2666638743</v>
      </c>
      <c r="BG142" s="30">
        <v>1207224292</v>
      </c>
      <c r="BH142" s="30">
        <v>2553002</v>
      </c>
      <c r="BI142" s="30">
        <v>3690971</v>
      </c>
      <c r="BJ142" s="30">
        <v>0</v>
      </c>
      <c r="BK142" s="30">
        <v>964766</v>
      </c>
      <c r="BL142" s="30">
        <v>6233375</v>
      </c>
      <c r="BM142" s="30">
        <v>0</v>
      </c>
      <c r="BN142" s="30">
        <v>232297</v>
      </c>
      <c r="BO142" s="30">
        <v>1004166</v>
      </c>
      <c r="BP142" s="30">
        <v>0</v>
      </c>
      <c r="BQ142" s="30">
        <v>364913</v>
      </c>
      <c r="BR142" s="30">
        <v>188174698</v>
      </c>
      <c r="BS142" s="30">
        <v>1334693256</v>
      </c>
      <c r="BT142" s="30">
        <v>186692152</v>
      </c>
      <c r="BU142" s="30">
        <v>12436860</v>
      </c>
      <c r="BV142" s="30">
        <v>0</v>
      </c>
      <c r="BW142" s="30">
        <v>257456</v>
      </c>
      <c r="BX142" s="30">
        <v>0</v>
      </c>
      <c r="BY142" s="30">
        <v>173997836</v>
      </c>
      <c r="BZ142" s="30">
        <v>0</v>
      </c>
      <c r="CA142" s="30">
        <v>0</v>
      </c>
      <c r="CB142" s="30">
        <v>0</v>
      </c>
      <c r="CC142" s="30">
        <v>6057339016</v>
      </c>
      <c r="CD142" s="30">
        <v>1917258</v>
      </c>
      <c r="CE142" s="30">
        <v>5853253784</v>
      </c>
      <c r="CF142" s="30">
        <v>123297091</v>
      </c>
      <c r="CG142" s="30">
        <v>2360042576</v>
      </c>
      <c r="CH142" s="30">
        <v>775325868</v>
      </c>
      <c r="CI142" s="30">
        <v>22917336</v>
      </c>
      <c r="CJ142" s="30">
        <v>1088122</v>
      </c>
      <c r="CK142" s="30">
        <v>9282941</v>
      </c>
      <c r="CL142" s="30">
        <v>5143149</v>
      </c>
      <c r="CM142" s="30">
        <v>952257</v>
      </c>
      <c r="CN142" s="30">
        <v>711663</v>
      </c>
      <c r="CO142" s="30">
        <v>713055</v>
      </c>
      <c r="CP142" s="30">
        <v>5026149</v>
      </c>
      <c r="CQ142" s="30">
        <v>0</v>
      </c>
      <c r="CR142" s="30">
        <v>0</v>
      </c>
      <c r="CS142" s="30">
        <v>2479056099</v>
      </c>
      <c r="CT142" s="30">
        <v>889517621</v>
      </c>
      <c r="CU142" s="30">
        <v>0</v>
      </c>
      <c r="CV142" s="30">
        <v>39454994</v>
      </c>
      <c r="CW142" s="30">
        <v>13417837</v>
      </c>
      <c r="CX142" s="30">
        <v>1104632</v>
      </c>
      <c r="CY142" s="30">
        <v>0</v>
      </c>
      <c r="CZ142" s="30">
        <v>1489748785</v>
      </c>
      <c r="DA142" s="30">
        <v>1315546627</v>
      </c>
      <c r="DB142" s="30">
        <v>147207726</v>
      </c>
      <c r="DC142" s="30">
        <v>0</v>
      </c>
      <c r="DD142" s="30">
        <v>26994432</v>
      </c>
      <c r="DE142" s="30">
        <v>0</v>
      </c>
      <c r="DF142" s="30">
        <v>20378011</v>
      </c>
      <c r="DG142" s="30">
        <v>25434219</v>
      </c>
      <c r="DH142" s="30">
        <v>50974185</v>
      </c>
      <c r="DI142" s="30">
        <v>1420968</v>
      </c>
      <c r="DJ142" s="30">
        <v>0</v>
      </c>
      <c r="DK142" s="30">
        <v>1420968</v>
      </c>
      <c r="DL142" s="30">
        <v>0</v>
      </c>
      <c r="DM142" s="30">
        <v>289874363</v>
      </c>
      <c r="DN142" s="30">
        <v>41500312</v>
      </c>
      <c r="DO142" s="30">
        <v>2806911</v>
      </c>
      <c r="DP142" s="30">
        <v>179575</v>
      </c>
      <c r="DQ142" s="30">
        <v>2627336</v>
      </c>
      <c r="DR142" s="30">
        <v>235127174</v>
      </c>
      <c r="DS142" s="30">
        <v>23820778</v>
      </c>
      <c r="DT142" s="30">
        <v>21874380</v>
      </c>
      <c r="DU142" s="30">
        <v>1928320</v>
      </c>
      <c r="DV142" s="30">
        <v>18078</v>
      </c>
      <c r="DW142" s="30">
        <v>11880000</v>
      </c>
      <c r="DX142" s="30">
        <v>6665400</v>
      </c>
      <c r="DY142" s="30">
        <v>0</v>
      </c>
      <c r="DZ142" s="30">
        <v>0</v>
      </c>
      <c r="EA142" s="30">
        <v>5214600</v>
      </c>
      <c r="EB142" s="30">
        <v>0</v>
      </c>
      <c r="EC142" s="30">
        <v>4743948</v>
      </c>
      <c r="ED142" s="30">
        <v>291658</v>
      </c>
      <c r="EE142" s="30">
        <v>4436600</v>
      </c>
      <c r="EF142" s="30">
        <v>15690</v>
      </c>
      <c r="EG142" s="30">
        <v>48367712</v>
      </c>
      <c r="EH142" s="30">
        <v>47673517</v>
      </c>
      <c r="EI142" s="30">
        <v>694195</v>
      </c>
      <c r="EJ142" s="30">
        <v>0</v>
      </c>
      <c r="EK142" s="30">
        <v>68844482</v>
      </c>
      <c r="EL142" s="30">
        <v>19283</v>
      </c>
      <c r="EM142" s="30">
        <v>2256134</v>
      </c>
      <c r="EN142" s="30">
        <v>37894946</v>
      </c>
      <c r="EO142" s="30">
        <v>1523373</v>
      </c>
      <c r="EP142" s="30">
        <v>192832</v>
      </c>
      <c r="EQ142" s="30">
        <v>0</v>
      </c>
      <c r="ER142" s="30">
        <v>115699</v>
      </c>
      <c r="ES142" s="30">
        <v>867744</v>
      </c>
      <c r="ET142" s="30">
        <v>347098</v>
      </c>
      <c r="EU142" s="30">
        <v>2371833</v>
      </c>
      <c r="EV142" s="30">
        <v>951060</v>
      </c>
      <c r="EW142" s="30">
        <v>32453625</v>
      </c>
      <c r="EX142" s="30">
        <v>0</v>
      </c>
      <c r="EY142" s="30">
        <v>308531</v>
      </c>
      <c r="EZ142" s="30">
        <v>29329747</v>
      </c>
      <c r="FA142" s="30">
        <v>2815347</v>
      </c>
      <c r="FB142" s="30">
        <v>0</v>
      </c>
      <c r="FC142" s="30">
        <v>0</v>
      </c>
      <c r="FD142" s="30">
        <v>0</v>
      </c>
      <c r="FE142" s="30">
        <v>0</v>
      </c>
      <c r="FF142" s="30">
        <v>0</v>
      </c>
      <c r="FG142" s="30">
        <v>10439966</v>
      </c>
      <c r="FH142" s="30">
        <v>462796</v>
      </c>
      <c r="FI142" s="30">
        <v>0</v>
      </c>
      <c r="FJ142" s="30">
        <v>7605336</v>
      </c>
      <c r="FK142" s="30">
        <v>3338928</v>
      </c>
      <c r="FL142" s="30">
        <v>0</v>
      </c>
      <c r="FM142" s="30">
        <v>0</v>
      </c>
      <c r="FN142" s="30">
        <v>0</v>
      </c>
      <c r="FO142" s="30">
        <v>4266408</v>
      </c>
      <c r="FP142" s="30">
        <v>2371834</v>
      </c>
      <c r="FQ142" s="30">
        <v>0</v>
      </c>
      <c r="FR142" s="30">
        <v>585512918</v>
      </c>
      <c r="FS142" s="30">
        <v>450349792</v>
      </c>
      <c r="FT142" s="30">
        <v>0</v>
      </c>
      <c r="FU142" s="30">
        <v>180830898</v>
      </c>
      <c r="FV142" s="30">
        <v>73066036</v>
      </c>
      <c r="FW142" s="30">
        <v>69347208</v>
      </c>
      <c r="FX142" s="30">
        <v>3718828</v>
      </c>
      <c r="FY142" s="30">
        <v>0</v>
      </c>
      <c r="FZ142" s="30">
        <v>943619</v>
      </c>
      <c r="GA142" s="30">
        <v>181721239</v>
      </c>
      <c r="GB142" s="30">
        <v>13788000</v>
      </c>
      <c r="GC142" s="30">
        <v>3698191</v>
      </c>
      <c r="GD142" s="30">
        <v>0</v>
      </c>
      <c r="GE142" s="30">
        <v>3698191</v>
      </c>
      <c r="GF142" s="30">
        <v>0</v>
      </c>
      <c r="GG142" s="30">
        <v>0</v>
      </c>
      <c r="GH142" s="30">
        <v>977500</v>
      </c>
      <c r="GI142" s="30">
        <v>47254283</v>
      </c>
      <c r="GJ142" s="30">
        <v>47254283</v>
      </c>
      <c r="GK142" s="30">
        <v>0</v>
      </c>
      <c r="GL142" s="30">
        <v>83233152</v>
      </c>
      <c r="GM142" s="30">
        <v>11395030</v>
      </c>
      <c r="GN142" s="30">
        <v>0</v>
      </c>
      <c r="GO142" s="30">
        <v>1532794</v>
      </c>
      <c r="GP142" s="30">
        <v>0</v>
      </c>
      <c r="GQ142" s="30">
        <v>60403520</v>
      </c>
      <c r="GR142" s="30">
        <v>377381</v>
      </c>
      <c r="GS142" s="30">
        <v>0</v>
      </c>
      <c r="GT142" s="30">
        <v>9524427</v>
      </c>
      <c r="GU142" s="30">
        <v>12151325942</v>
      </c>
      <c r="GV142" s="30">
        <v>0</v>
      </c>
      <c r="GW142" s="30">
        <v>0</v>
      </c>
      <c r="GX142" s="30">
        <v>0</v>
      </c>
      <c r="GY142" s="30">
        <v>0</v>
      </c>
      <c r="GZ142" s="30">
        <v>158097848</v>
      </c>
      <c r="HA142" s="30">
        <v>3194905</v>
      </c>
      <c r="HB142" s="30">
        <v>0</v>
      </c>
      <c r="HC142" s="30">
        <v>0</v>
      </c>
      <c r="HD142" s="30">
        <v>1937442655</v>
      </c>
      <c r="HE142" s="30">
        <v>0</v>
      </c>
      <c r="HF142" s="30">
        <v>4495070185</v>
      </c>
      <c r="HG142" s="30">
        <v>5557520349</v>
      </c>
      <c r="HH142" s="30">
        <f t="shared" si="48"/>
        <v>154388298</v>
      </c>
      <c r="HI142" s="30">
        <f t="shared" si="49"/>
        <v>3709550</v>
      </c>
      <c r="HJ142" s="30">
        <v>154388298</v>
      </c>
      <c r="HK142" s="30">
        <v>3709550</v>
      </c>
      <c r="HL142" s="30">
        <v>0</v>
      </c>
      <c r="HM142" s="30">
        <f t="shared" si="54"/>
        <v>0</v>
      </c>
      <c r="HN142" s="30">
        <v>0</v>
      </c>
      <c r="HO142" s="30">
        <v>0</v>
      </c>
      <c r="HP142" s="30">
        <v>41640629</v>
      </c>
      <c r="HQ142" s="30">
        <v>5490836</v>
      </c>
      <c r="HR142" s="30">
        <v>5984120</v>
      </c>
      <c r="HS142" s="30">
        <v>30165673</v>
      </c>
      <c r="HT142" s="30">
        <v>0</v>
      </c>
      <c r="HU142" s="30">
        <v>0</v>
      </c>
      <c r="HV142" s="30">
        <v>0</v>
      </c>
      <c r="HW142" s="30">
        <v>0</v>
      </c>
      <c r="HX142" s="30">
        <f t="shared" si="50"/>
        <v>154388298</v>
      </c>
      <c r="HY142" s="30">
        <f t="shared" si="51"/>
        <v>3709550</v>
      </c>
      <c r="HZ142" s="30">
        <v>68864617725</v>
      </c>
      <c r="IA142" s="30">
        <v>65436508606</v>
      </c>
      <c r="IB142" s="30">
        <v>62688902137</v>
      </c>
      <c r="IC142" s="30">
        <v>0</v>
      </c>
      <c r="ID142" s="30">
        <v>0</v>
      </c>
      <c r="IE142" s="30">
        <v>11125698781</v>
      </c>
      <c r="IF142" s="30">
        <v>0</v>
      </c>
      <c r="IG142" s="30">
        <v>60331996665</v>
      </c>
      <c r="IH142" s="30">
        <v>47449322951</v>
      </c>
      <c r="II142" s="30">
        <v>0</v>
      </c>
      <c r="IJ142" s="30">
        <v>1756974933</v>
      </c>
      <c r="IK142" s="30">
        <v>0</v>
      </c>
      <c r="IL142" s="30">
        <v>0</v>
      </c>
      <c r="IM142" s="30">
        <v>2055896266</v>
      </c>
      <c r="IN142" s="30">
        <v>0</v>
      </c>
      <c r="IO142" s="30">
        <v>0</v>
      </c>
      <c r="IP142" s="30">
        <v>0</v>
      </c>
      <c r="IQ142" s="30">
        <v>0</v>
      </c>
      <c r="IR142" s="30">
        <v>0</v>
      </c>
      <c r="IS142" s="30">
        <v>0</v>
      </c>
      <c r="IT142" s="30">
        <v>0</v>
      </c>
      <c r="IU142" s="30">
        <v>0</v>
      </c>
      <c r="IV142" s="30">
        <v>0</v>
      </c>
      <c r="IW142" s="30">
        <v>0</v>
      </c>
      <c r="IX142" s="30">
        <v>0</v>
      </c>
      <c r="IY142" s="30">
        <v>0</v>
      </c>
      <c r="IZ142" s="30">
        <v>0</v>
      </c>
      <c r="JA142" s="30">
        <v>0</v>
      </c>
      <c r="JB142" s="30">
        <v>0</v>
      </c>
      <c r="JC142" s="30">
        <v>0</v>
      </c>
      <c r="JD142" s="30">
        <v>0</v>
      </c>
      <c r="JE142" s="30">
        <v>0</v>
      </c>
      <c r="JF142" s="30">
        <v>0</v>
      </c>
      <c r="JG142" s="30">
        <v>0</v>
      </c>
      <c r="JH142" s="30">
        <v>0</v>
      </c>
      <c r="JI142" s="30">
        <v>0</v>
      </c>
      <c r="JJ142" s="30">
        <v>301009206</v>
      </c>
      <c r="JK142" s="30">
        <v>301009206</v>
      </c>
      <c r="JL142" s="30"/>
      <c r="JM142" s="30">
        <v>2747606469</v>
      </c>
      <c r="JN142" s="30">
        <v>0</v>
      </c>
      <c r="JO142" s="30">
        <v>2747606469</v>
      </c>
      <c r="JP142" s="30">
        <v>746590182</v>
      </c>
      <c r="JQ142" s="30">
        <v>24284446</v>
      </c>
      <c r="JR142" s="30">
        <v>0</v>
      </c>
      <c r="JS142" s="30">
        <v>0</v>
      </c>
      <c r="JT142" s="30">
        <v>0</v>
      </c>
      <c r="JU142" s="30">
        <v>0</v>
      </c>
      <c r="JV142" s="30">
        <v>0</v>
      </c>
      <c r="JW142" s="30">
        <v>0</v>
      </c>
      <c r="JX142" s="30">
        <v>0</v>
      </c>
      <c r="JY142" s="30">
        <v>0</v>
      </c>
      <c r="JZ142" s="30">
        <v>0</v>
      </c>
      <c r="KA142" s="30">
        <v>0</v>
      </c>
      <c r="KB142" s="30">
        <v>0</v>
      </c>
      <c r="KC142" s="30">
        <v>0</v>
      </c>
      <c r="KD142" s="30">
        <v>0</v>
      </c>
      <c r="KE142" s="30">
        <v>0</v>
      </c>
      <c r="KF142" s="30">
        <v>0</v>
      </c>
      <c r="KG142" s="30">
        <v>0</v>
      </c>
      <c r="KH142" s="30">
        <v>0</v>
      </c>
      <c r="KI142" s="30">
        <v>0</v>
      </c>
      <c r="KJ142" s="30">
        <v>0</v>
      </c>
      <c r="KK142" s="30">
        <v>0</v>
      </c>
      <c r="KL142" s="30">
        <v>722305736</v>
      </c>
      <c r="KM142" s="30">
        <v>2681518937</v>
      </c>
      <c r="KN142" s="30">
        <v>1474331018</v>
      </c>
      <c r="KO142" s="30">
        <v>37052984</v>
      </c>
      <c r="KP142" s="30">
        <v>8069496</v>
      </c>
      <c r="KQ142" s="30">
        <v>0</v>
      </c>
      <c r="KR142" s="30">
        <v>0</v>
      </c>
      <c r="KS142" s="30">
        <v>2286025</v>
      </c>
      <c r="KT142" s="30">
        <v>6093355</v>
      </c>
      <c r="KU142" s="30">
        <v>0</v>
      </c>
      <c r="KV142" s="30">
        <v>203475742</v>
      </c>
      <c r="KW142" s="30">
        <v>0</v>
      </c>
      <c r="KX142" s="30">
        <v>8578336</v>
      </c>
      <c r="KY142" s="30">
        <v>3744062</v>
      </c>
      <c r="KZ142" s="30">
        <v>7783294</v>
      </c>
      <c r="LA142" s="30">
        <v>0</v>
      </c>
      <c r="LB142" s="30">
        <v>2629450</v>
      </c>
      <c r="LC142" s="30">
        <v>5840176</v>
      </c>
      <c r="LD142" s="30">
        <v>177270929</v>
      </c>
      <c r="LE142" s="30">
        <v>963218</v>
      </c>
      <c r="LF142" s="30">
        <v>3469701</v>
      </c>
      <c r="LG142" s="30">
        <v>0</v>
      </c>
      <c r="LH142" s="30">
        <v>8695988</v>
      </c>
      <c r="LI142" s="30">
        <v>30196807</v>
      </c>
      <c r="LJ142" s="30">
        <v>1692822</v>
      </c>
      <c r="LK142" s="30">
        <v>984008</v>
      </c>
      <c r="LL142" s="30">
        <v>1164506</v>
      </c>
      <c r="LM142" s="30">
        <v>5657183</v>
      </c>
      <c r="LN142" s="30">
        <v>15766589</v>
      </c>
      <c r="LO142" s="30">
        <v>39155906</v>
      </c>
      <c r="LP142" s="30">
        <v>8612245</v>
      </c>
      <c r="LQ142" s="30">
        <v>114901411</v>
      </c>
      <c r="LR142" s="30">
        <v>1513578</v>
      </c>
      <c r="LS142" s="30">
        <v>105255598</v>
      </c>
      <c r="LT142" s="30">
        <v>0</v>
      </c>
      <c r="LU142" s="30">
        <v>161246994</v>
      </c>
      <c r="LV142" s="30">
        <v>445664</v>
      </c>
      <c r="LW142" s="30">
        <v>6405677</v>
      </c>
      <c r="LX142" s="30">
        <v>0</v>
      </c>
      <c r="LY142" s="30">
        <v>0</v>
      </c>
      <c r="LZ142" s="30">
        <v>0</v>
      </c>
      <c r="MA142" s="30">
        <v>0</v>
      </c>
      <c r="MB142" s="30">
        <v>33778957</v>
      </c>
      <c r="MC142" s="30">
        <v>0</v>
      </c>
      <c r="MD142" s="30">
        <v>0</v>
      </c>
      <c r="ME142" s="30">
        <v>17456402</v>
      </c>
      <c r="MF142" s="30">
        <v>0</v>
      </c>
      <c r="MG142" s="30">
        <v>0</v>
      </c>
      <c r="MH142" s="30">
        <v>2771368</v>
      </c>
      <c r="MI142" s="30">
        <v>75167</v>
      </c>
      <c r="MJ142" s="30">
        <v>6070112</v>
      </c>
      <c r="MK142" s="30">
        <v>0</v>
      </c>
      <c r="ML142" s="30">
        <v>199443</v>
      </c>
      <c r="MM142" s="30">
        <v>64667</v>
      </c>
      <c r="MN142" s="30">
        <v>2525751</v>
      </c>
      <c r="MO142" s="30">
        <v>175294308</v>
      </c>
      <c r="MP142" s="30">
        <v>0</v>
      </c>
      <c r="MQ142" s="30">
        <v>75650887</v>
      </c>
      <c r="MR142" s="30">
        <v>0</v>
      </c>
      <c r="MS142" s="30">
        <v>45813137267</v>
      </c>
      <c r="MT142" s="30">
        <v>42440172019</v>
      </c>
      <c r="MU142" s="30">
        <v>42346258463</v>
      </c>
      <c r="MV142" s="30">
        <v>19576571427</v>
      </c>
      <c r="MW142" s="30">
        <v>19410415909</v>
      </c>
      <c r="MX142" s="30">
        <v>0</v>
      </c>
      <c r="MY142" s="30">
        <v>166155518</v>
      </c>
      <c r="MZ142" s="30">
        <v>14780141595</v>
      </c>
      <c r="NA142" s="30">
        <v>0</v>
      </c>
      <c r="NB142" s="30">
        <v>0</v>
      </c>
      <c r="NC142" s="30">
        <v>0</v>
      </c>
      <c r="ND142" s="30">
        <v>14780141595</v>
      </c>
      <c r="NE142" s="30">
        <v>14780141595</v>
      </c>
      <c r="NF142" s="30">
        <v>0</v>
      </c>
      <c r="NG142" s="30">
        <v>0</v>
      </c>
      <c r="NH142" s="30">
        <v>5990198091</v>
      </c>
      <c r="NI142" s="30">
        <v>1999347350</v>
      </c>
      <c r="NJ142" s="30">
        <v>854727583</v>
      </c>
      <c r="NK142" s="30">
        <v>1144619767</v>
      </c>
      <c r="NL142" s="30">
        <v>0</v>
      </c>
      <c r="NM142" s="30">
        <v>93913556</v>
      </c>
      <c r="NN142" s="30">
        <v>0</v>
      </c>
      <c r="NO142" s="30">
        <v>0</v>
      </c>
      <c r="NP142" s="30">
        <v>0</v>
      </c>
      <c r="NQ142" s="30">
        <v>0</v>
      </c>
      <c r="NR142" s="30">
        <v>0</v>
      </c>
      <c r="NS142" s="30">
        <v>0</v>
      </c>
      <c r="NT142" s="30">
        <v>93913556</v>
      </c>
      <c r="NU142" s="30">
        <v>93913556</v>
      </c>
      <c r="NV142" s="30">
        <v>0</v>
      </c>
      <c r="NW142" s="30">
        <v>0</v>
      </c>
      <c r="NX142" s="30">
        <v>0</v>
      </c>
      <c r="NY142" s="30">
        <v>0</v>
      </c>
      <c r="NZ142" s="30">
        <v>0</v>
      </c>
      <c r="OA142" s="30">
        <v>1594027016</v>
      </c>
      <c r="OB142" s="30">
        <v>1593991109</v>
      </c>
      <c r="OC142" s="30">
        <v>0</v>
      </c>
      <c r="OD142" s="30">
        <v>0</v>
      </c>
      <c r="OE142" s="30">
        <v>0</v>
      </c>
      <c r="OF142" s="30">
        <v>1593991109</v>
      </c>
      <c r="OG142" s="30">
        <v>0</v>
      </c>
      <c r="OH142" s="30">
        <v>1593991109</v>
      </c>
      <c r="OI142" s="30">
        <v>0</v>
      </c>
      <c r="OJ142" s="30">
        <v>35907</v>
      </c>
      <c r="OK142" s="30">
        <v>0</v>
      </c>
      <c r="OL142" s="30">
        <v>0</v>
      </c>
      <c r="OM142" s="30">
        <v>0</v>
      </c>
      <c r="ON142" s="30">
        <v>0</v>
      </c>
      <c r="OO142" s="30">
        <v>35907</v>
      </c>
      <c r="OP142" s="30">
        <v>35907</v>
      </c>
      <c r="OQ142" s="30">
        <v>0</v>
      </c>
      <c r="OR142" s="30">
        <v>0</v>
      </c>
      <c r="OS142" s="30">
        <v>1632913417</v>
      </c>
      <c r="OT142" s="30">
        <v>1553332851</v>
      </c>
      <c r="OU142" s="30">
        <v>1553332851</v>
      </c>
      <c r="OV142" s="30">
        <v>0</v>
      </c>
      <c r="OW142" s="30">
        <v>1553332851</v>
      </c>
      <c r="OX142" s="30">
        <v>0</v>
      </c>
      <c r="OY142" s="30">
        <v>0</v>
      </c>
      <c r="OZ142" s="30">
        <v>79580566</v>
      </c>
      <c r="PA142" s="30">
        <v>0</v>
      </c>
      <c r="PB142" s="30">
        <v>0</v>
      </c>
      <c r="PC142" s="30">
        <v>0</v>
      </c>
      <c r="PD142" s="30">
        <v>0</v>
      </c>
      <c r="PE142" s="30">
        <v>0</v>
      </c>
      <c r="PF142" s="30">
        <v>0</v>
      </c>
      <c r="PG142" s="30">
        <v>0</v>
      </c>
      <c r="PH142" s="30">
        <v>0</v>
      </c>
      <c r="PI142" s="30">
        <v>0</v>
      </c>
      <c r="PJ142" s="30">
        <v>0</v>
      </c>
      <c r="PK142" s="30">
        <v>0</v>
      </c>
      <c r="PL142" s="30">
        <v>0</v>
      </c>
      <c r="PM142" s="30">
        <v>79580566</v>
      </c>
      <c r="PN142" s="30">
        <v>79580566</v>
      </c>
      <c r="PO142" s="30">
        <v>0</v>
      </c>
      <c r="PP142" s="30">
        <v>0</v>
      </c>
      <c r="PQ142" s="30">
        <v>0</v>
      </c>
      <c r="PR142" s="30">
        <v>0</v>
      </c>
      <c r="PS142" s="30">
        <v>0</v>
      </c>
      <c r="PT142" s="30">
        <f t="shared" si="41"/>
        <v>146024815</v>
      </c>
      <c r="PU142" s="30">
        <v>146024815</v>
      </c>
      <c r="PV142" s="30">
        <v>0</v>
      </c>
      <c r="PW142" s="30">
        <v>0</v>
      </c>
      <c r="PX142" s="30">
        <v>0</v>
      </c>
      <c r="PY142" s="30">
        <v>0</v>
      </c>
      <c r="PZ142" s="30">
        <v>0</v>
      </c>
      <c r="QA142" s="30">
        <v>0</v>
      </c>
      <c r="QB142" s="30">
        <v>0</v>
      </c>
      <c r="QC142" s="30">
        <v>0</v>
      </c>
      <c r="QD142" s="30">
        <v>0</v>
      </c>
      <c r="QE142" s="30">
        <v>0</v>
      </c>
      <c r="QF142" s="30">
        <v>0</v>
      </c>
      <c r="QG142" s="30">
        <v>0</v>
      </c>
      <c r="QH142" s="30">
        <v>0</v>
      </c>
      <c r="QI142" s="30">
        <v>0</v>
      </c>
      <c r="QJ142" s="30">
        <v>0</v>
      </c>
      <c r="QK142" s="30">
        <v>0</v>
      </c>
      <c r="QL142" s="30">
        <v>0</v>
      </c>
      <c r="QM142" s="30">
        <v>0</v>
      </c>
      <c r="QN142" s="30">
        <v>0</v>
      </c>
      <c r="QO142" s="30">
        <v>304366516042</v>
      </c>
      <c r="QP142" s="30">
        <v>207603640011</v>
      </c>
      <c r="QQ142" s="30">
        <v>12517723</v>
      </c>
      <c r="QR142" s="30">
        <v>12098934</v>
      </c>
      <c r="QS142" s="30">
        <v>418789</v>
      </c>
      <c r="QT142" s="30">
        <v>0</v>
      </c>
      <c r="QU142" s="30">
        <v>0</v>
      </c>
      <c r="QV142" s="30">
        <v>0</v>
      </c>
      <c r="QW142" s="30">
        <v>591859497</v>
      </c>
      <c r="QX142" s="30">
        <v>591859497</v>
      </c>
      <c r="QY142" s="30">
        <v>0</v>
      </c>
      <c r="QZ142" s="30">
        <v>7253388782</v>
      </c>
      <c r="RA142" s="30">
        <v>199745874009</v>
      </c>
      <c r="RB142" s="30">
        <v>0</v>
      </c>
      <c r="RC142" s="30">
        <v>0</v>
      </c>
      <c r="RD142" s="30">
        <v>0</v>
      </c>
      <c r="RE142" s="30">
        <v>0</v>
      </c>
      <c r="RF142" s="30">
        <v>0</v>
      </c>
      <c r="RG142" s="30">
        <v>0</v>
      </c>
      <c r="RH142" s="30">
        <v>0</v>
      </c>
      <c r="RI142" s="30">
        <v>96762876031</v>
      </c>
      <c r="RJ142" s="30">
        <v>21695843048</v>
      </c>
      <c r="RK142" s="30">
        <v>21695843048</v>
      </c>
      <c r="RL142" s="30">
        <v>8233289678</v>
      </c>
      <c r="RM142" s="30">
        <v>229259438</v>
      </c>
      <c r="RN142" s="30">
        <v>219441717</v>
      </c>
      <c r="RO142" s="30">
        <v>7239611</v>
      </c>
      <c r="RP142" s="30">
        <v>0</v>
      </c>
      <c r="RQ142" s="30">
        <v>0</v>
      </c>
      <c r="RR142" s="30">
        <v>0</v>
      </c>
      <c r="RS142" s="30">
        <v>0</v>
      </c>
      <c r="RT142" s="30">
        <v>0</v>
      </c>
      <c r="RU142" s="30">
        <v>0</v>
      </c>
      <c r="RV142" s="30">
        <v>3717950</v>
      </c>
      <c r="RW142" s="30">
        <v>146121</v>
      </c>
      <c r="RX142" s="30">
        <v>0</v>
      </c>
      <c r="RY142" s="30">
        <v>0</v>
      </c>
      <c r="RZ142" s="30">
        <v>0</v>
      </c>
      <c r="SA142" s="30">
        <v>0</v>
      </c>
      <c r="SB142" s="30">
        <v>0</v>
      </c>
      <c r="SC142" s="30">
        <v>0</v>
      </c>
      <c r="SD142" s="30">
        <v>0</v>
      </c>
      <c r="SE142" s="30">
        <v>0</v>
      </c>
      <c r="SF142" s="30">
        <v>0</v>
      </c>
      <c r="SG142" s="30">
        <v>0</v>
      </c>
      <c r="SH142" s="30">
        <v>19116590</v>
      </c>
      <c r="SI142" s="30">
        <v>60938784</v>
      </c>
      <c r="SJ142" s="30">
        <v>0</v>
      </c>
      <c r="SK142" s="30">
        <v>5097623750</v>
      </c>
      <c r="SL142" s="30">
        <v>5097623750</v>
      </c>
      <c r="SM142" s="30">
        <v>0</v>
      </c>
      <c r="SN142" s="30">
        <v>0</v>
      </c>
      <c r="SO142" s="30">
        <v>0</v>
      </c>
      <c r="SP142" s="30">
        <v>4740779</v>
      </c>
      <c r="SQ142" s="30">
        <v>2852692</v>
      </c>
      <c r="SR142" s="30">
        <v>546407865</v>
      </c>
      <c r="SS142" s="30">
        <v>0</v>
      </c>
      <c r="ST142" s="30">
        <v>0</v>
      </c>
      <c r="SU142" s="30">
        <v>0</v>
      </c>
      <c r="SV142" s="30">
        <v>0</v>
      </c>
      <c r="SW142" s="30">
        <v>1584425</v>
      </c>
      <c r="SX142" s="30">
        <v>0</v>
      </c>
      <c r="SY142" s="30">
        <v>0</v>
      </c>
      <c r="SZ142" s="30">
        <v>0</v>
      </c>
      <c r="TA142" s="30">
        <v>5537481576</v>
      </c>
      <c r="TB142" s="30">
        <v>940198761</v>
      </c>
      <c r="TC142" s="30">
        <v>0</v>
      </c>
      <c r="TD142" s="30">
        <v>0</v>
      </c>
      <c r="TE142" s="30">
        <v>0</v>
      </c>
      <c r="TF142" s="30">
        <v>0</v>
      </c>
      <c r="TG142" s="30">
        <v>0</v>
      </c>
      <c r="TH142" s="30">
        <v>0</v>
      </c>
      <c r="TI142" s="30">
        <f t="shared" si="52"/>
        <v>455940766</v>
      </c>
      <c r="TJ142" s="30">
        <f t="shared" si="53"/>
        <v>75000000000</v>
      </c>
      <c r="TK142" s="30">
        <v>75000000000</v>
      </c>
      <c r="TL142" s="30">
        <v>0</v>
      </c>
      <c r="TM142" s="30">
        <v>0</v>
      </c>
      <c r="TN142" s="30">
        <v>0</v>
      </c>
      <c r="TO142" s="30">
        <v>0</v>
      </c>
      <c r="TP142" s="30">
        <v>0</v>
      </c>
      <c r="TQ142" s="30">
        <v>0</v>
      </c>
      <c r="TR142" s="30">
        <v>0</v>
      </c>
      <c r="TS142" s="30">
        <v>75000000000</v>
      </c>
      <c r="TT142" s="30">
        <v>0</v>
      </c>
      <c r="TU142" s="30">
        <v>67032983</v>
      </c>
      <c r="TV142" s="30">
        <v>0</v>
      </c>
      <c r="TW142" s="30">
        <v>36252930</v>
      </c>
      <c r="TX142" s="30">
        <v>0</v>
      </c>
      <c r="TY142" s="30">
        <v>30780053</v>
      </c>
      <c r="TZ142" s="30">
        <v>0</v>
      </c>
      <c r="UA142" s="30">
        <v>0</v>
      </c>
      <c r="UB142" s="30">
        <v>0</v>
      </c>
      <c r="UC142" s="30">
        <v>0</v>
      </c>
      <c r="UD142" s="30">
        <v>0</v>
      </c>
      <c r="UE142" s="30">
        <v>0</v>
      </c>
      <c r="UF142" s="30">
        <v>0</v>
      </c>
      <c r="UG142" s="30">
        <v>567960933142</v>
      </c>
      <c r="UH142" s="1">
        <v>2943079842506</v>
      </c>
      <c r="UI142" s="1">
        <f>UH142-SUM($UG$136:UG142)</f>
        <v>0</v>
      </c>
    </row>
    <row r="143" spans="2:555">
      <c r="B143" s="58">
        <v>42583</v>
      </c>
      <c r="C143" s="30">
        <v>225976022173</v>
      </c>
      <c r="D143" s="30">
        <v>140962929568</v>
      </c>
      <c r="E143" s="30">
        <v>123863446499</v>
      </c>
      <c r="F143" s="30">
        <v>12016800</v>
      </c>
      <c r="G143" s="30">
        <v>1706040</v>
      </c>
      <c r="H143" s="30">
        <v>64096534001.999939</v>
      </c>
      <c r="I143" s="30">
        <v>55488369485.37915</v>
      </c>
      <c r="J143" s="30">
        <v>7967199176.0607986</v>
      </c>
      <c r="K143" s="30">
        <v>640965340.55999994</v>
      </c>
      <c r="L143" s="30">
        <v>5084085006</v>
      </c>
      <c r="M143" s="30">
        <v>46608544837</v>
      </c>
      <c r="N143" s="30">
        <v>46142459389.090027</v>
      </c>
      <c r="O143" s="30">
        <v>466085447.90999985</v>
      </c>
      <c r="P143" s="30">
        <v>918525269</v>
      </c>
      <c r="Q143" s="30">
        <v>4859381721</v>
      </c>
      <c r="R143" s="30">
        <v>2282652824</v>
      </c>
      <c r="S143" s="30">
        <v>17099483069</v>
      </c>
      <c r="T143" s="30">
        <v>4257720000</v>
      </c>
      <c r="U143" s="30">
        <v>5024792000</v>
      </c>
      <c r="V143" s="30">
        <v>9282512000</v>
      </c>
      <c r="W143" s="30">
        <v>520742639</v>
      </c>
      <c r="X143" s="30">
        <v>1565851451</v>
      </c>
      <c r="Y143" s="30">
        <v>167630100</v>
      </c>
      <c r="Z143" s="30">
        <v>16763010</v>
      </c>
      <c r="AA143" s="30">
        <v>150867090</v>
      </c>
      <c r="AB143" s="30">
        <v>147426971</v>
      </c>
      <c r="AC143" s="30">
        <v>1859200</v>
      </c>
      <c r="AD143" s="30">
        <v>4128246096</v>
      </c>
      <c r="AE143" s="30">
        <v>1233174023</v>
      </c>
      <c r="AF143" s="30">
        <v>888783586</v>
      </c>
      <c r="AG143" s="30">
        <v>344390437</v>
      </c>
      <c r="AH143" s="30">
        <v>52040589</v>
      </c>
      <c r="AI143" s="30">
        <v>85013092605</v>
      </c>
      <c r="AJ143" s="30">
        <v>685807614</v>
      </c>
      <c r="AK143" s="30">
        <v>135343974</v>
      </c>
      <c r="AL143" s="30">
        <v>491748</v>
      </c>
      <c r="AM143" s="30">
        <v>546042864</v>
      </c>
      <c r="AN143" s="30">
        <v>3929028</v>
      </c>
      <c r="AO143" s="30">
        <v>1929351343</v>
      </c>
      <c r="AP143" s="30">
        <v>1901341710</v>
      </c>
      <c r="AQ143" s="30">
        <v>607946</v>
      </c>
      <c r="AR143" s="30">
        <v>6534694</v>
      </c>
      <c r="AS143" s="30">
        <v>74780</v>
      </c>
      <c r="AT143" s="30">
        <v>20692851</v>
      </c>
      <c r="AU143" s="30">
        <v>51000</v>
      </c>
      <c r="AV143" s="30">
        <v>0</v>
      </c>
      <c r="AW143" s="30">
        <v>0</v>
      </c>
      <c r="AX143" s="30">
        <v>48362</v>
      </c>
      <c r="AY143" s="30">
        <v>0</v>
      </c>
      <c r="AZ143" s="30">
        <v>0</v>
      </c>
      <c r="BA143" s="30">
        <v>0</v>
      </c>
      <c r="BB143" s="30">
        <v>0</v>
      </c>
      <c r="BC143" s="30">
        <v>0</v>
      </c>
      <c r="BD143" s="30">
        <v>7656316648</v>
      </c>
      <c r="BE143" s="30">
        <v>1293816</v>
      </c>
      <c r="BF143" s="30">
        <v>4654823324</v>
      </c>
      <c r="BG143" s="30">
        <v>1248806050</v>
      </c>
      <c r="BH143" s="30">
        <v>128061</v>
      </c>
      <c r="BI143" s="30">
        <v>2842646</v>
      </c>
      <c r="BJ143" s="30">
        <v>0</v>
      </c>
      <c r="BK143" s="30">
        <v>39507671</v>
      </c>
      <c r="BL143" s="30">
        <v>5214637</v>
      </c>
      <c r="BM143" s="30">
        <v>0</v>
      </c>
      <c r="BN143" s="30">
        <v>186009</v>
      </c>
      <c r="BO143" s="30">
        <v>1295054</v>
      </c>
      <c r="BP143" s="30">
        <v>0</v>
      </c>
      <c r="BQ143" s="30">
        <v>8259450</v>
      </c>
      <c r="BR143" s="30">
        <v>257445607</v>
      </c>
      <c r="BS143" s="30">
        <v>1436514323</v>
      </c>
      <c r="BT143" s="30">
        <v>268407363</v>
      </c>
      <c r="BU143" s="30">
        <v>1029903</v>
      </c>
      <c r="BV143" s="30">
        <v>0</v>
      </c>
      <c r="BW143" s="30">
        <v>28166805</v>
      </c>
      <c r="BX143" s="30">
        <v>0</v>
      </c>
      <c r="BY143" s="30">
        <v>239210655</v>
      </c>
      <c r="BZ143" s="30">
        <v>0</v>
      </c>
      <c r="CA143" s="30">
        <v>0</v>
      </c>
      <c r="CB143" s="30">
        <v>0</v>
      </c>
      <c r="CC143" s="30">
        <v>7883388920</v>
      </c>
      <c r="CD143" s="30">
        <v>1967321</v>
      </c>
      <c r="CE143" s="30">
        <v>6547102409</v>
      </c>
      <c r="CF143" s="30">
        <v>225378433</v>
      </c>
      <c r="CG143" s="30">
        <v>2859060600</v>
      </c>
      <c r="CH143" s="30">
        <v>499162113</v>
      </c>
      <c r="CI143" s="30">
        <v>31147127</v>
      </c>
      <c r="CJ143" s="30">
        <v>1110189</v>
      </c>
      <c r="CK143" s="30">
        <v>13186295</v>
      </c>
      <c r="CL143" s="30">
        <v>6520215</v>
      </c>
      <c r="CM143" s="30">
        <v>1665332</v>
      </c>
      <c r="CN143" s="30">
        <v>393190</v>
      </c>
      <c r="CO143" s="30">
        <v>676428</v>
      </c>
      <c r="CP143" s="30">
        <v>7595478</v>
      </c>
      <c r="CQ143" s="30">
        <v>0</v>
      </c>
      <c r="CR143" s="30">
        <v>0</v>
      </c>
      <c r="CS143" s="30">
        <v>2621964201</v>
      </c>
      <c r="CT143" s="30">
        <v>985009088</v>
      </c>
      <c r="CU143" s="30">
        <v>0</v>
      </c>
      <c r="CV143" s="30">
        <v>37885603</v>
      </c>
      <c r="CW143" s="30">
        <v>10988696</v>
      </c>
      <c r="CX143" s="30">
        <v>1083807</v>
      </c>
      <c r="CY143" s="30">
        <v>0</v>
      </c>
      <c r="CZ143" s="30">
        <v>1549753517</v>
      </c>
      <c r="DA143" s="30">
        <v>1353478401</v>
      </c>
      <c r="DB143" s="30">
        <v>147475109</v>
      </c>
      <c r="DC143" s="30">
        <v>0</v>
      </c>
      <c r="DD143" s="30">
        <v>48800007</v>
      </c>
      <c r="DE143" s="30">
        <v>0</v>
      </c>
      <c r="DF143" s="30">
        <v>23453073</v>
      </c>
      <c r="DG143" s="30">
        <v>13790417</v>
      </c>
      <c r="DH143" s="30">
        <v>12671964</v>
      </c>
      <c r="DI143" s="30">
        <v>4858509</v>
      </c>
      <c r="DJ143" s="30">
        <v>0</v>
      </c>
      <c r="DK143" s="30">
        <v>4858509</v>
      </c>
      <c r="DL143" s="30">
        <v>0</v>
      </c>
      <c r="DM143" s="30">
        <v>1291971357</v>
      </c>
      <c r="DN143" s="30">
        <v>51066459</v>
      </c>
      <c r="DO143" s="30">
        <v>3361303</v>
      </c>
      <c r="DP143" s="30">
        <v>95211</v>
      </c>
      <c r="DQ143" s="30">
        <v>3266092</v>
      </c>
      <c r="DR143" s="30">
        <v>1224322131</v>
      </c>
      <c r="DS143" s="30">
        <v>33441889</v>
      </c>
      <c r="DT143" s="30">
        <v>31419564</v>
      </c>
      <c r="DU143" s="30">
        <v>1986169</v>
      </c>
      <c r="DV143" s="30">
        <v>36156</v>
      </c>
      <c r="DW143" s="30">
        <v>10062800</v>
      </c>
      <c r="DX143" s="30">
        <v>5819000</v>
      </c>
      <c r="DY143" s="30">
        <v>0</v>
      </c>
      <c r="DZ143" s="30">
        <v>0</v>
      </c>
      <c r="EA143" s="30">
        <v>4243800</v>
      </c>
      <c r="EB143" s="30">
        <v>0</v>
      </c>
      <c r="EC143" s="30">
        <v>780151724</v>
      </c>
      <c r="ED143" s="30">
        <v>26514</v>
      </c>
      <c r="EE143" s="30">
        <v>780109400</v>
      </c>
      <c r="EF143" s="30">
        <v>15810</v>
      </c>
      <c r="EG143" s="30">
        <v>66708096</v>
      </c>
      <c r="EH143" s="30">
        <v>66129600</v>
      </c>
      <c r="EI143" s="30">
        <v>578496</v>
      </c>
      <c r="EJ143" s="30">
        <v>0</v>
      </c>
      <c r="EK143" s="30">
        <v>75647994</v>
      </c>
      <c r="EL143" s="30">
        <v>96416</v>
      </c>
      <c r="EM143" s="30">
        <v>1889754</v>
      </c>
      <c r="EN143" s="30">
        <v>47860903</v>
      </c>
      <c r="EO143" s="30">
        <v>1677640</v>
      </c>
      <c r="EP143" s="30">
        <v>347098</v>
      </c>
      <c r="EQ143" s="30">
        <v>0</v>
      </c>
      <c r="ER143" s="30">
        <v>57850</v>
      </c>
      <c r="ES143" s="30">
        <v>925594</v>
      </c>
      <c r="ET143" s="30">
        <v>347098</v>
      </c>
      <c r="EU143" s="30">
        <v>2044019</v>
      </c>
      <c r="EV143" s="30">
        <v>167218199</v>
      </c>
      <c r="EW143" s="30">
        <v>37505824</v>
      </c>
      <c r="EX143" s="30">
        <v>0</v>
      </c>
      <c r="EY143" s="30">
        <v>385664</v>
      </c>
      <c r="EZ143" s="30">
        <v>33629900</v>
      </c>
      <c r="FA143" s="30">
        <v>3490260</v>
      </c>
      <c r="FB143" s="30">
        <v>0</v>
      </c>
      <c r="FC143" s="30">
        <v>16873</v>
      </c>
      <c r="FD143" s="30">
        <v>0</v>
      </c>
      <c r="FE143" s="30">
        <v>0</v>
      </c>
      <c r="FF143" s="30">
        <v>0</v>
      </c>
      <c r="FG143" s="30">
        <v>13221464</v>
      </c>
      <c r="FH143" s="30">
        <v>732762</v>
      </c>
      <c r="FI143" s="30">
        <v>0</v>
      </c>
      <c r="FJ143" s="30">
        <v>9924036</v>
      </c>
      <c r="FK143" s="30">
        <v>2782440</v>
      </c>
      <c r="FL143" s="30">
        <v>0</v>
      </c>
      <c r="FM143" s="30">
        <v>0</v>
      </c>
      <c r="FN143" s="30">
        <v>0</v>
      </c>
      <c r="FO143" s="30">
        <v>7141596</v>
      </c>
      <c r="FP143" s="30">
        <v>2564666</v>
      </c>
      <c r="FQ143" s="30">
        <v>0</v>
      </c>
      <c r="FR143" s="30">
        <v>548445418</v>
      </c>
      <c r="FS143" s="30">
        <v>421785024</v>
      </c>
      <c r="FT143" s="30">
        <v>98722</v>
      </c>
      <c r="FU143" s="30">
        <v>183726213</v>
      </c>
      <c r="FV143" s="30">
        <v>38263476</v>
      </c>
      <c r="FW143" s="30">
        <v>32920038</v>
      </c>
      <c r="FX143" s="30">
        <v>5343438</v>
      </c>
      <c r="FY143" s="30">
        <v>0</v>
      </c>
      <c r="FZ143" s="30">
        <v>1754771</v>
      </c>
      <c r="GA143" s="30">
        <v>190818042</v>
      </c>
      <c r="GB143" s="30">
        <v>7123800</v>
      </c>
      <c r="GC143" s="30">
        <v>4356137</v>
      </c>
      <c r="GD143" s="30">
        <v>0</v>
      </c>
      <c r="GE143" s="30">
        <v>4356137</v>
      </c>
      <c r="GF143" s="30">
        <v>0</v>
      </c>
      <c r="GG143" s="30">
        <v>612859</v>
      </c>
      <c r="GH143" s="30">
        <v>906500</v>
      </c>
      <c r="GI143" s="30">
        <v>52742851</v>
      </c>
      <c r="GJ143" s="30">
        <v>52742851</v>
      </c>
      <c r="GK143" s="30">
        <v>0</v>
      </c>
      <c r="GL143" s="30">
        <v>68042047</v>
      </c>
      <c r="GM143" s="30">
        <v>13881715</v>
      </c>
      <c r="GN143" s="30">
        <v>0</v>
      </c>
      <c r="GO143" s="30">
        <v>1116988</v>
      </c>
      <c r="GP143" s="30">
        <v>0</v>
      </c>
      <c r="GQ143" s="30">
        <v>42621945</v>
      </c>
      <c r="GR143" s="30">
        <v>271548</v>
      </c>
      <c r="GS143" s="30">
        <v>0</v>
      </c>
      <c r="GT143" s="30">
        <v>10149851</v>
      </c>
      <c r="GU143" s="30">
        <v>2004030313</v>
      </c>
      <c r="GV143" s="30">
        <v>0</v>
      </c>
      <c r="GW143" s="30">
        <v>0</v>
      </c>
      <c r="GX143" s="30">
        <v>0</v>
      </c>
      <c r="GY143" s="30">
        <v>0</v>
      </c>
      <c r="GZ143" s="30">
        <v>39720928</v>
      </c>
      <c r="HA143" s="30">
        <v>100000</v>
      </c>
      <c r="HB143" s="30">
        <v>0</v>
      </c>
      <c r="HC143" s="30">
        <v>0</v>
      </c>
      <c r="HD143" s="30">
        <v>1955205448</v>
      </c>
      <c r="HE143" s="30">
        <v>0</v>
      </c>
      <c r="HF143" s="30">
        <v>7647521</v>
      </c>
      <c r="HG143" s="30">
        <v>1356416</v>
      </c>
      <c r="HH143" s="30">
        <f t="shared" si="48"/>
        <v>27720928</v>
      </c>
      <c r="HI143" s="30">
        <f t="shared" si="49"/>
        <v>12000000</v>
      </c>
      <c r="HJ143" s="30">
        <v>27720928</v>
      </c>
      <c r="HK143" s="30">
        <v>12000000</v>
      </c>
      <c r="HL143" s="30">
        <v>0</v>
      </c>
      <c r="HM143" s="30">
        <f t="shared" si="54"/>
        <v>0</v>
      </c>
      <c r="HN143" s="30">
        <v>0</v>
      </c>
      <c r="HO143" s="30">
        <v>0</v>
      </c>
      <c r="HP143" s="30">
        <v>297717971</v>
      </c>
      <c r="HQ143" s="30">
        <v>3327617</v>
      </c>
      <c r="HR143" s="30">
        <v>5067397</v>
      </c>
      <c r="HS143" s="30">
        <v>26745139</v>
      </c>
      <c r="HT143" s="30">
        <v>262577818</v>
      </c>
      <c r="HU143" s="30">
        <v>0</v>
      </c>
      <c r="HV143" s="30">
        <v>0</v>
      </c>
      <c r="HW143" s="30">
        <v>0</v>
      </c>
      <c r="HX143" s="30">
        <f t="shared" si="50"/>
        <v>27720928</v>
      </c>
      <c r="HY143" s="30">
        <f t="shared" si="51"/>
        <v>12000000</v>
      </c>
      <c r="HZ143" s="30">
        <v>56126946698</v>
      </c>
      <c r="IA143" s="30">
        <v>53598590037</v>
      </c>
      <c r="IB143" s="30">
        <v>50798791787</v>
      </c>
      <c r="IC143" s="30">
        <v>0</v>
      </c>
      <c r="ID143" s="30">
        <v>0</v>
      </c>
      <c r="IE143" s="30">
        <v>135498304</v>
      </c>
      <c r="IF143" s="30">
        <v>0</v>
      </c>
      <c r="IG143" s="30">
        <v>47686587248</v>
      </c>
      <c r="IH143" s="30">
        <v>45794114011</v>
      </c>
      <c r="II143" s="30">
        <v>0</v>
      </c>
      <c r="IJ143" s="30">
        <v>1756974933</v>
      </c>
      <c r="IK143" s="30">
        <v>0</v>
      </c>
      <c r="IL143" s="30">
        <v>0</v>
      </c>
      <c r="IM143" s="30">
        <v>2055896266</v>
      </c>
      <c r="IN143" s="30">
        <v>0</v>
      </c>
      <c r="IO143" s="30">
        <v>0</v>
      </c>
      <c r="IP143" s="30">
        <v>0</v>
      </c>
      <c r="IQ143" s="30">
        <v>0</v>
      </c>
      <c r="IR143" s="30">
        <v>0</v>
      </c>
      <c r="IS143" s="30">
        <v>0</v>
      </c>
      <c r="IT143" s="30">
        <v>0</v>
      </c>
      <c r="IU143" s="30">
        <v>0</v>
      </c>
      <c r="IV143" s="30">
        <v>0</v>
      </c>
      <c r="IW143" s="30">
        <v>0</v>
      </c>
      <c r="IX143" s="30">
        <v>0</v>
      </c>
      <c r="IY143" s="30">
        <v>0</v>
      </c>
      <c r="IZ143" s="30">
        <v>0</v>
      </c>
      <c r="JA143" s="30">
        <v>0</v>
      </c>
      <c r="JB143" s="30">
        <v>0</v>
      </c>
      <c r="JC143" s="30">
        <v>0</v>
      </c>
      <c r="JD143" s="30">
        <v>0</v>
      </c>
      <c r="JE143" s="30">
        <v>0</v>
      </c>
      <c r="JF143" s="30">
        <v>0</v>
      </c>
      <c r="JG143" s="30">
        <v>1056308273</v>
      </c>
      <c r="JH143" s="30">
        <v>0</v>
      </c>
      <c r="JI143" s="30">
        <v>0</v>
      </c>
      <c r="JJ143" s="30">
        <v>0</v>
      </c>
      <c r="JK143" s="30">
        <v>0</v>
      </c>
      <c r="JL143" s="30"/>
      <c r="JM143" s="30">
        <v>2799798250</v>
      </c>
      <c r="JN143" s="30">
        <v>0</v>
      </c>
      <c r="JO143" s="30">
        <v>2799798250</v>
      </c>
      <c r="JP143" s="30">
        <v>36840237</v>
      </c>
      <c r="JQ143" s="30">
        <v>36840237</v>
      </c>
      <c r="JR143" s="30">
        <v>0</v>
      </c>
      <c r="JS143" s="30">
        <v>0</v>
      </c>
      <c r="JT143" s="30">
        <v>0</v>
      </c>
      <c r="JU143" s="30">
        <v>0</v>
      </c>
      <c r="JV143" s="30">
        <v>0</v>
      </c>
      <c r="JW143" s="30">
        <v>0</v>
      </c>
      <c r="JX143" s="30">
        <v>0</v>
      </c>
      <c r="JY143" s="30">
        <v>0</v>
      </c>
      <c r="JZ143" s="30">
        <v>0</v>
      </c>
      <c r="KA143" s="30">
        <v>0</v>
      </c>
      <c r="KB143" s="30">
        <v>0</v>
      </c>
      <c r="KC143" s="30">
        <v>0</v>
      </c>
      <c r="KD143" s="30">
        <v>0</v>
      </c>
      <c r="KE143" s="30">
        <v>0</v>
      </c>
      <c r="KF143" s="30">
        <v>0</v>
      </c>
      <c r="KG143" s="30">
        <v>0</v>
      </c>
      <c r="KH143" s="30">
        <v>0</v>
      </c>
      <c r="KI143" s="30">
        <v>0</v>
      </c>
      <c r="KJ143" s="30">
        <v>0</v>
      </c>
      <c r="KK143" s="30">
        <v>0</v>
      </c>
      <c r="KL143" s="30">
        <v>0</v>
      </c>
      <c r="KM143" s="30">
        <v>2491516424</v>
      </c>
      <c r="KN143" s="30">
        <v>1474331018</v>
      </c>
      <c r="KO143" s="30">
        <v>37052984</v>
      </c>
      <c r="KP143" s="30">
        <v>8069496</v>
      </c>
      <c r="KQ143" s="30">
        <v>0</v>
      </c>
      <c r="KR143" s="30">
        <v>0</v>
      </c>
      <c r="KS143" s="30">
        <v>2286025</v>
      </c>
      <c r="KT143" s="30">
        <v>6093355</v>
      </c>
      <c r="KU143" s="30">
        <v>0</v>
      </c>
      <c r="KV143" s="30">
        <v>101737871</v>
      </c>
      <c r="KW143" s="30">
        <v>0</v>
      </c>
      <c r="KX143" s="30">
        <v>8578336</v>
      </c>
      <c r="KY143" s="30">
        <v>0</v>
      </c>
      <c r="KZ143" s="30">
        <v>7783294</v>
      </c>
      <c r="LA143" s="30">
        <v>5103274</v>
      </c>
      <c r="LB143" s="30">
        <v>2629450</v>
      </c>
      <c r="LC143" s="30">
        <v>5840176</v>
      </c>
      <c r="LD143" s="30">
        <v>177270929</v>
      </c>
      <c r="LE143" s="30">
        <v>963218</v>
      </c>
      <c r="LF143" s="30">
        <v>3469701</v>
      </c>
      <c r="LG143" s="30">
        <v>0</v>
      </c>
      <c r="LH143" s="30">
        <v>8695988</v>
      </c>
      <c r="LI143" s="30">
        <v>30196807</v>
      </c>
      <c r="LJ143" s="30">
        <v>1692822</v>
      </c>
      <c r="LK143" s="30">
        <v>984008</v>
      </c>
      <c r="LL143" s="30">
        <v>1164506</v>
      </c>
      <c r="LM143" s="30">
        <v>0</v>
      </c>
      <c r="LN143" s="30">
        <v>15766589</v>
      </c>
      <c r="LO143" s="30">
        <v>39155906</v>
      </c>
      <c r="LP143" s="30">
        <v>8612245</v>
      </c>
      <c r="LQ143" s="30">
        <v>114901411</v>
      </c>
      <c r="LR143" s="30">
        <v>1513578</v>
      </c>
      <c r="LS143" s="30">
        <v>105255598</v>
      </c>
      <c r="LT143" s="30">
        <v>0</v>
      </c>
      <c r="LU143" s="30">
        <v>161246994</v>
      </c>
      <c r="LV143" s="30">
        <v>445664</v>
      </c>
      <c r="LW143" s="30">
        <v>12811354</v>
      </c>
      <c r="LX143" s="30">
        <v>0</v>
      </c>
      <c r="LY143" s="30">
        <v>0</v>
      </c>
      <c r="LZ143" s="30">
        <v>0</v>
      </c>
      <c r="MA143" s="30">
        <v>0</v>
      </c>
      <c r="MB143" s="30">
        <v>33778957</v>
      </c>
      <c r="MC143" s="30">
        <v>0</v>
      </c>
      <c r="MD143" s="30">
        <v>0</v>
      </c>
      <c r="ME143" s="30">
        <v>17456402</v>
      </c>
      <c r="MF143" s="30">
        <v>0</v>
      </c>
      <c r="MG143" s="30">
        <v>0</v>
      </c>
      <c r="MH143" s="30">
        <v>2771368</v>
      </c>
      <c r="MI143" s="30">
        <v>75167</v>
      </c>
      <c r="MJ143" s="30">
        <v>6070112</v>
      </c>
      <c r="MK143" s="30">
        <v>0</v>
      </c>
      <c r="ML143" s="30">
        <v>0</v>
      </c>
      <c r="MM143" s="30">
        <v>64667</v>
      </c>
      <c r="MN143" s="30">
        <v>0</v>
      </c>
      <c r="MO143" s="30">
        <v>87647154</v>
      </c>
      <c r="MP143" s="30">
        <v>0</v>
      </c>
      <c r="MQ143" s="30">
        <v>64498692</v>
      </c>
      <c r="MR143" s="30">
        <v>0</v>
      </c>
      <c r="MS143" s="30">
        <v>40765343224</v>
      </c>
      <c r="MT143" s="30">
        <v>34669582358</v>
      </c>
      <c r="MU143" s="30">
        <v>34543288066</v>
      </c>
      <c r="MV143" s="30">
        <v>15040605507</v>
      </c>
      <c r="MW143" s="30">
        <v>14874449989</v>
      </c>
      <c r="MX143" s="30">
        <v>0</v>
      </c>
      <c r="MY143" s="30">
        <v>166155518</v>
      </c>
      <c r="MZ143" s="30">
        <v>13401124918</v>
      </c>
      <c r="NA143" s="30">
        <v>0</v>
      </c>
      <c r="NB143" s="30">
        <v>0</v>
      </c>
      <c r="NC143" s="30">
        <v>0</v>
      </c>
      <c r="ND143" s="30">
        <v>13401124918</v>
      </c>
      <c r="NE143" s="30">
        <v>13401124918</v>
      </c>
      <c r="NF143" s="30">
        <v>0</v>
      </c>
      <c r="NG143" s="30">
        <v>0</v>
      </c>
      <c r="NH143" s="30">
        <v>5431284505</v>
      </c>
      <c r="NI143" s="30">
        <v>670273136</v>
      </c>
      <c r="NJ143" s="30">
        <v>364708307</v>
      </c>
      <c r="NK143" s="30">
        <v>305564829</v>
      </c>
      <c r="NL143" s="30">
        <v>0</v>
      </c>
      <c r="NM143" s="30">
        <v>126294292</v>
      </c>
      <c r="NN143" s="30">
        <v>0</v>
      </c>
      <c r="NO143" s="30">
        <v>0</v>
      </c>
      <c r="NP143" s="30">
        <v>0</v>
      </c>
      <c r="NQ143" s="30">
        <v>0</v>
      </c>
      <c r="NR143" s="30">
        <v>0</v>
      </c>
      <c r="NS143" s="30">
        <v>0</v>
      </c>
      <c r="NT143" s="30">
        <v>126294292</v>
      </c>
      <c r="NU143" s="30">
        <v>126294292</v>
      </c>
      <c r="NV143" s="30">
        <v>0</v>
      </c>
      <c r="NW143" s="30">
        <v>0</v>
      </c>
      <c r="NX143" s="30">
        <v>0</v>
      </c>
      <c r="NY143" s="30">
        <v>0</v>
      </c>
      <c r="NZ143" s="30">
        <v>0</v>
      </c>
      <c r="OA143" s="30">
        <v>1594034602</v>
      </c>
      <c r="OB143" s="30">
        <v>1593991109</v>
      </c>
      <c r="OC143" s="30">
        <v>0</v>
      </c>
      <c r="OD143" s="30">
        <v>0</v>
      </c>
      <c r="OE143" s="30">
        <v>0</v>
      </c>
      <c r="OF143" s="30">
        <v>1593991109</v>
      </c>
      <c r="OG143" s="30">
        <v>0</v>
      </c>
      <c r="OH143" s="30">
        <v>1593991109</v>
      </c>
      <c r="OI143" s="30">
        <v>0</v>
      </c>
      <c r="OJ143" s="30">
        <v>43493</v>
      </c>
      <c r="OK143" s="30">
        <v>0</v>
      </c>
      <c r="OL143" s="30">
        <v>0</v>
      </c>
      <c r="OM143" s="30">
        <v>0</v>
      </c>
      <c r="ON143" s="30">
        <v>0</v>
      </c>
      <c r="OO143" s="30">
        <v>43493</v>
      </c>
      <c r="OP143" s="30">
        <v>43493</v>
      </c>
      <c r="OQ143" s="30">
        <v>0</v>
      </c>
      <c r="OR143" s="30">
        <v>0</v>
      </c>
      <c r="OS143" s="30">
        <v>2960582738</v>
      </c>
      <c r="OT143" s="30">
        <v>2749641124</v>
      </c>
      <c r="OU143" s="30">
        <v>1553332851</v>
      </c>
      <c r="OV143" s="30">
        <v>0</v>
      </c>
      <c r="OW143" s="30">
        <v>1553332851</v>
      </c>
      <c r="OX143" s="30">
        <v>0</v>
      </c>
      <c r="OY143" s="30">
        <v>0</v>
      </c>
      <c r="OZ143" s="30">
        <v>210941614</v>
      </c>
      <c r="PA143" s="30">
        <v>118566681</v>
      </c>
      <c r="PB143" s="30">
        <v>0</v>
      </c>
      <c r="PC143" s="30">
        <v>0</v>
      </c>
      <c r="PD143" s="30">
        <v>0</v>
      </c>
      <c r="PE143" s="30">
        <v>0</v>
      </c>
      <c r="PF143" s="30">
        <v>0</v>
      </c>
      <c r="PG143" s="30">
        <v>0</v>
      </c>
      <c r="PH143" s="30">
        <v>0</v>
      </c>
      <c r="PI143" s="30">
        <v>0</v>
      </c>
      <c r="PJ143" s="30">
        <v>0</v>
      </c>
      <c r="PK143" s="30">
        <v>0</v>
      </c>
      <c r="PL143" s="30">
        <v>0</v>
      </c>
      <c r="PM143" s="30">
        <v>92374933</v>
      </c>
      <c r="PN143" s="30">
        <v>92374933</v>
      </c>
      <c r="PO143" s="30">
        <v>0</v>
      </c>
      <c r="PP143" s="30">
        <v>0</v>
      </c>
      <c r="PQ143" s="30">
        <v>0</v>
      </c>
      <c r="PR143" s="30">
        <v>0</v>
      </c>
      <c r="PS143" s="30">
        <v>0</v>
      </c>
      <c r="PT143" s="30">
        <f t="shared" si="41"/>
        <v>1541143526</v>
      </c>
      <c r="PU143" s="30">
        <v>1541143526</v>
      </c>
      <c r="PV143" s="30">
        <v>0</v>
      </c>
      <c r="PW143" s="30">
        <v>0</v>
      </c>
      <c r="PX143" s="30">
        <v>0</v>
      </c>
      <c r="PY143" s="30">
        <v>0</v>
      </c>
      <c r="PZ143" s="30">
        <v>0</v>
      </c>
      <c r="QA143" s="30">
        <v>0</v>
      </c>
      <c r="QB143" s="30">
        <v>0</v>
      </c>
      <c r="QC143" s="30">
        <v>581566704</v>
      </c>
      <c r="QD143" s="30">
        <v>0</v>
      </c>
      <c r="QE143" s="30">
        <v>0</v>
      </c>
      <c r="QF143" s="30">
        <v>0</v>
      </c>
      <c r="QG143" s="30">
        <v>0</v>
      </c>
      <c r="QH143" s="30">
        <v>0</v>
      </c>
      <c r="QI143" s="30">
        <v>0</v>
      </c>
      <c r="QJ143" s="30">
        <v>0</v>
      </c>
      <c r="QK143" s="30">
        <v>0</v>
      </c>
      <c r="QL143" s="30">
        <v>0</v>
      </c>
      <c r="QM143" s="30">
        <v>0</v>
      </c>
      <c r="QN143" s="30">
        <v>0</v>
      </c>
      <c r="QO143" s="30">
        <v>98510843452</v>
      </c>
      <c r="QP143" s="30">
        <v>9201032910</v>
      </c>
      <c r="QQ143" s="30">
        <v>113338124</v>
      </c>
      <c r="QR143" s="30">
        <v>113305974</v>
      </c>
      <c r="QS143" s="30">
        <v>32150</v>
      </c>
      <c r="QT143" s="30">
        <v>0</v>
      </c>
      <c r="QU143" s="30">
        <v>0</v>
      </c>
      <c r="QV143" s="30">
        <v>0</v>
      </c>
      <c r="QW143" s="30">
        <v>1194877835</v>
      </c>
      <c r="QX143" s="30">
        <v>1194877835</v>
      </c>
      <c r="QY143" s="30">
        <v>0</v>
      </c>
      <c r="QZ143" s="30">
        <v>7892816951</v>
      </c>
      <c r="RA143" s="30">
        <v>0</v>
      </c>
      <c r="RB143" s="30">
        <v>0</v>
      </c>
      <c r="RC143" s="30">
        <v>0</v>
      </c>
      <c r="RD143" s="30">
        <v>0</v>
      </c>
      <c r="RE143" s="30">
        <v>0</v>
      </c>
      <c r="RF143" s="30">
        <v>0</v>
      </c>
      <c r="RG143" s="30">
        <v>0</v>
      </c>
      <c r="RH143" s="30">
        <v>0</v>
      </c>
      <c r="RI143" s="30">
        <v>89309810542</v>
      </c>
      <c r="RJ143" s="30">
        <v>14274464625</v>
      </c>
      <c r="RK143" s="30">
        <v>14274464625</v>
      </c>
      <c r="RL143" s="30">
        <v>5305535189</v>
      </c>
      <c r="RM143" s="30">
        <v>322474031</v>
      </c>
      <c r="RN143" s="30">
        <v>230979918</v>
      </c>
      <c r="RO143" s="30">
        <v>10394299</v>
      </c>
      <c r="RP143" s="30">
        <v>0</v>
      </c>
      <c r="RQ143" s="30">
        <v>0</v>
      </c>
      <c r="RR143" s="30">
        <v>0</v>
      </c>
      <c r="RS143" s="30">
        <v>0</v>
      </c>
      <c r="RT143" s="30">
        <v>0</v>
      </c>
      <c r="RU143" s="30">
        <v>0</v>
      </c>
      <c r="RV143" s="30">
        <v>7154559</v>
      </c>
      <c r="RW143" s="30">
        <v>249849</v>
      </c>
      <c r="RX143" s="30">
        <v>0</v>
      </c>
      <c r="RY143" s="30">
        <v>0</v>
      </c>
      <c r="RZ143" s="30">
        <v>0</v>
      </c>
      <c r="SA143" s="30">
        <v>0</v>
      </c>
      <c r="SB143" s="30">
        <v>0</v>
      </c>
      <c r="SC143" s="30">
        <v>0</v>
      </c>
      <c r="SD143" s="30">
        <v>0</v>
      </c>
      <c r="SE143" s="30">
        <v>0</v>
      </c>
      <c r="SF143" s="30">
        <v>0</v>
      </c>
      <c r="SG143" s="30">
        <v>0</v>
      </c>
      <c r="SH143" s="30">
        <v>16574050</v>
      </c>
      <c r="SI143" s="30">
        <v>69728558</v>
      </c>
      <c r="SJ143" s="30">
        <v>0</v>
      </c>
      <c r="SK143" s="30">
        <v>1784284956</v>
      </c>
      <c r="SL143" s="30">
        <v>1784284956</v>
      </c>
      <c r="SM143" s="30">
        <v>0</v>
      </c>
      <c r="SN143" s="30">
        <v>0</v>
      </c>
      <c r="SO143" s="30">
        <v>0</v>
      </c>
      <c r="SP143" s="30">
        <v>9350914</v>
      </c>
      <c r="SQ143" s="30">
        <v>5002375</v>
      </c>
      <c r="SR143" s="30">
        <v>527181538</v>
      </c>
      <c r="SS143" s="30">
        <v>0</v>
      </c>
      <c r="ST143" s="30">
        <v>0</v>
      </c>
      <c r="SU143" s="30">
        <v>0</v>
      </c>
      <c r="SV143" s="30">
        <v>0</v>
      </c>
      <c r="SW143" s="30">
        <v>1688018</v>
      </c>
      <c r="SX143" s="30">
        <v>0</v>
      </c>
      <c r="SY143" s="30">
        <v>0</v>
      </c>
      <c r="SZ143" s="30">
        <v>0</v>
      </c>
      <c r="TA143" s="30">
        <v>5243668348</v>
      </c>
      <c r="TB143" s="30">
        <v>193682503</v>
      </c>
      <c r="TC143" s="30">
        <v>0</v>
      </c>
      <c r="TD143" s="30">
        <v>0</v>
      </c>
      <c r="TE143" s="30">
        <v>0</v>
      </c>
      <c r="TF143" s="30">
        <v>0</v>
      </c>
      <c r="TG143" s="30">
        <v>0</v>
      </c>
      <c r="TH143" s="30">
        <v>0</v>
      </c>
      <c r="TI143" s="30">
        <f t="shared" si="52"/>
        <v>563848248</v>
      </c>
      <c r="TJ143" s="30">
        <f t="shared" si="53"/>
        <v>75000000000</v>
      </c>
      <c r="TK143" s="30">
        <v>75000000000</v>
      </c>
      <c r="TL143" s="30">
        <v>0</v>
      </c>
      <c r="TM143" s="30">
        <v>0</v>
      </c>
      <c r="TN143" s="30">
        <v>0</v>
      </c>
      <c r="TO143" s="30">
        <v>0</v>
      </c>
      <c r="TP143" s="30">
        <v>0</v>
      </c>
      <c r="TQ143" s="30">
        <v>0</v>
      </c>
      <c r="TR143" s="30">
        <v>0</v>
      </c>
      <c r="TS143" s="30">
        <v>75000000000</v>
      </c>
      <c r="TT143" s="30">
        <v>0</v>
      </c>
      <c r="TU143" s="30">
        <v>35345917</v>
      </c>
      <c r="TV143" s="30">
        <v>0</v>
      </c>
      <c r="TW143" s="30">
        <v>35345917</v>
      </c>
      <c r="TX143" s="30">
        <v>0</v>
      </c>
      <c r="TY143" s="30">
        <v>0</v>
      </c>
      <c r="TZ143" s="30">
        <v>0</v>
      </c>
      <c r="UA143" s="30">
        <v>0</v>
      </c>
      <c r="UB143" s="30">
        <v>0</v>
      </c>
      <c r="UC143" s="30">
        <v>0</v>
      </c>
      <c r="UD143" s="30">
        <v>0</v>
      </c>
      <c r="UE143" s="30">
        <v>0</v>
      </c>
      <c r="UF143" s="30">
        <v>0</v>
      </c>
      <c r="UG143" s="30">
        <v>365833775553</v>
      </c>
      <c r="UH143" s="1">
        <v>3308913618059</v>
      </c>
      <c r="UI143" s="1">
        <f>UH143-SUM($UG$136:UG143)</f>
        <v>0</v>
      </c>
    </row>
    <row r="144" spans="2:555">
      <c r="B144" s="58">
        <v>42614</v>
      </c>
      <c r="C144" s="30">
        <v>189451275972</v>
      </c>
      <c r="D144" s="30">
        <v>88894672832</v>
      </c>
      <c r="E144" s="30">
        <v>68819412825</v>
      </c>
      <c r="F144" s="30">
        <v>3407880</v>
      </c>
      <c r="G144" s="30">
        <v>1652520</v>
      </c>
      <c r="H144" s="30">
        <v>18425314496</v>
      </c>
      <c r="I144" s="30">
        <v>15950794759.655823</v>
      </c>
      <c r="J144" s="30">
        <v>2290266591.4041977</v>
      </c>
      <c r="K144" s="30">
        <v>184253144.94000006</v>
      </c>
      <c r="L144" s="30">
        <v>5581724755</v>
      </c>
      <c r="M144" s="30">
        <v>37174123464</v>
      </c>
      <c r="N144" s="30">
        <v>36802382229.72998</v>
      </c>
      <c r="O144" s="30">
        <v>371741234.26999998</v>
      </c>
      <c r="P144" s="30">
        <v>984094528</v>
      </c>
      <c r="Q144" s="30">
        <v>4210124283</v>
      </c>
      <c r="R144" s="30">
        <v>2438970899</v>
      </c>
      <c r="S144" s="30">
        <v>20075260007</v>
      </c>
      <c r="T144" s="30">
        <v>4270182000</v>
      </c>
      <c r="U144" s="30">
        <v>5042999000</v>
      </c>
      <c r="V144" s="30">
        <v>9313181000</v>
      </c>
      <c r="W144" s="30">
        <v>161947940</v>
      </c>
      <c r="X144" s="30">
        <v>3392537797</v>
      </c>
      <c r="Y144" s="30">
        <v>195633900</v>
      </c>
      <c r="Z144" s="30">
        <v>19563390</v>
      </c>
      <c r="AA144" s="30">
        <v>176070510</v>
      </c>
      <c r="AB144" s="30">
        <v>184618005</v>
      </c>
      <c r="AC144" s="30">
        <v>6338410</v>
      </c>
      <c r="AD144" s="30">
        <v>4609082290</v>
      </c>
      <c r="AE144" s="30">
        <v>2142977000</v>
      </c>
      <c r="AF144" s="30">
        <v>1613558396</v>
      </c>
      <c r="AG144" s="30">
        <v>529418604</v>
      </c>
      <c r="AH144" s="30">
        <v>68943665</v>
      </c>
      <c r="AI144" s="30">
        <v>100556603140</v>
      </c>
      <c r="AJ144" s="30">
        <v>629560802</v>
      </c>
      <c r="AK144" s="30">
        <v>65987659</v>
      </c>
      <c r="AL144" s="30">
        <v>867257</v>
      </c>
      <c r="AM144" s="30">
        <v>562705886</v>
      </c>
      <c r="AN144" s="30">
        <v>0</v>
      </c>
      <c r="AO144" s="30">
        <v>1795654457</v>
      </c>
      <c r="AP144" s="30">
        <v>1767886816</v>
      </c>
      <c r="AQ144" s="30">
        <v>0</v>
      </c>
      <c r="AR144" s="30">
        <v>14174738</v>
      </c>
      <c r="AS144" s="30">
        <v>97600</v>
      </c>
      <c r="AT144" s="30">
        <v>13446935</v>
      </c>
      <c r="AU144" s="30">
        <v>0</v>
      </c>
      <c r="AV144" s="30">
        <v>0</v>
      </c>
      <c r="AW144" s="30">
        <v>0</v>
      </c>
      <c r="AX144" s="30">
        <v>48368</v>
      </c>
      <c r="AY144" s="30">
        <v>0</v>
      </c>
      <c r="AZ144" s="30">
        <v>0</v>
      </c>
      <c r="BA144" s="30">
        <v>0</v>
      </c>
      <c r="BB144" s="30">
        <v>0</v>
      </c>
      <c r="BC144" s="30">
        <v>0</v>
      </c>
      <c r="BD144" s="30">
        <v>7665225239</v>
      </c>
      <c r="BE144" s="30">
        <v>1270867</v>
      </c>
      <c r="BF144" s="30">
        <v>5140916503</v>
      </c>
      <c r="BG144" s="30">
        <v>1017409076</v>
      </c>
      <c r="BH144" s="30">
        <v>794602</v>
      </c>
      <c r="BI144" s="30">
        <v>6119121</v>
      </c>
      <c r="BJ144" s="30">
        <v>0</v>
      </c>
      <c r="BK144" s="30">
        <v>27446396</v>
      </c>
      <c r="BL144" s="30">
        <v>4618545</v>
      </c>
      <c r="BM144" s="30">
        <v>0</v>
      </c>
      <c r="BN144" s="30">
        <v>24817437</v>
      </c>
      <c r="BO144" s="30">
        <v>1512939</v>
      </c>
      <c r="BP144" s="30">
        <v>0</v>
      </c>
      <c r="BQ144" s="30">
        <v>6148807</v>
      </c>
      <c r="BR144" s="30">
        <v>120570374</v>
      </c>
      <c r="BS144" s="30">
        <v>1313600572</v>
      </c>
      <c r="BT144" s="30">
        <v>183638144</v>
      </c>
      <c r="BU144" s="30">
        <v>11437547</v>
      </c>
      <c r="BV144" s="30">
        <v>1702590</v>
      </c>
      <c r="BW144" s="30">
        <v>444460</v>
      </c>
      <c r="BX144" s="30">
        <v>0</v>
      </c>
      <c r="BY144" s="30">
        <v>170053547</v>
      </c>
      <c r="BZ144" s="30">
        <v>0</v>
      </c>
      <c r="CA144" s="30">
        <v>0</v>
      </c>
      <c r="CB144" s="30">
        <v>0</v>
      </c>
      <c r="CC144" s="30">
        <v>8130544676</v>
      </c>
      <c r="CD144" s="30">
        <v>1935070</v>
      </c>
      <c r="CE144" s="30">
        <v>6618512171</v>
      </c>
      <c r="CF144" s="30">
        <v>163018426</v>
      </c>
      <c r="CG144" s="30">
        <v>3358078624</v>
      </c>
      <c r="CH144" s="30">
        <v>305872021</v>
      </c>
      <c r="CI144" s="30">
        <v>23807663</v>
      </c>
      <c r="CJ144" s="30">
        <v>2557128</v>
      </c>
      <c r="CK144" s="30">
        <v>8257608</v>
      </c>
      <c r="CL144" s="30">
        <v>4970018</v>
      </c>
      <c r="CM144" s="30">
        <v>736908</v>
      </c>
      <c r="CN144" s="30">
        <v>88305</v>
      </c>
      <c r="CO144" s="30">
        <v>336082</v>
      </c>
      <c r="CP144" s="30">
        <v>6861614</v>
      </c>
      <c r="CQ144" s="30">
        <v>0</v>
      </c>
      <c r="CR144" s="30">
        <v>0</v>
      </c>
      <c r="CS144" s="30">
        <v>2720366798</v>
      </c>
      <c r="CT144" s="30">
        <v>995514578</v>
      </c>
      <c r="CU144" s="30">
        <v>0</v>
      </c>
      <c r="CV144" s="30">
        <v>38480100</v>
      </c>
      <c r="CW144" s="30">
        <v>12841419</v>
      </c>
      <c r="CX144" s="30">
        <v>1062966</v>
      </c>
      <c r="CY144" s="30">
        <v>0</v>
      </c>
      <c r="CZ144" s="30">
        <v>1641682646</v>
      </c>
      <c r="DA144" s="30">
        <v>1496680459</v>
      </c>
      <c r="DB144" s="30">
        <v>145002187</v>
      </c>
      <c r="DC144" s="30">
        <v>0</v>
      </c>
      <c r="DD144" s="30">
        <v>0</v>
      </c>
      <c r="DE144" s="30">
        <v>0</v>
      </c>
      <c r="DF144" s="30">
        <v>17407564</v>
      </c>
      <c r="DG144" s="30">
        <v>13377525</v>
      </c>
      <c r="DH144" s="30">
        <v>11657821</v>
      </c>
      <c r="DI144" s="30">
        <v>6339112</v>
      </c>
      <c r="DJ144" s="30">
        <v>0</v>
      </c>
      <c r="DK144" s="30">
        <v>6339112</v>
      </c>
      <c r="DL144" s="30">
        <v>0</v>
      </c>
      <c r="DM144" s="30">
        <v>476469581</v>
      </c>
      <c r="DN144" s="30">
        <v>48201753</v>
      </c>
      <c r="DO144" s="30">
        <v>3396254</v>
      </c>
      <c r="DP144" s="30">
        <v>77133</v>
      </c>
      <c r="DQ144" s="30">
        <v>3319121</v>
      </c>
      <c r="DR144" s="30">
        <v>415011046</v>
      </c>
      <c r="DS144" s="30">
        <v>29665998</v>
      </c>
      <c r="DT144" s="30">
        <v>27912432</v>
      </c>
      <c r="DU144" s="30">
        <v>1735488</v>
      </c>
      <c r="DV144" s="30">
        <v>18078</v>
      </c>
      <c r="DW144" s="30">
        <v>11230100</v>
      </c>
      <c r="DX144" s="30">
        <v>7247300</v>
      </c>
      <c r="DY144" s="30">
        <v>0</v>
      </c>
      <c r="DZ144" s="30">
        <v>0</v>
      </c>
      <c r="EA144" s="30">
        <v>3982800</v>
      </c>
      <c r="EB144" s="30">
        <v>0</v>
      </c>
      <c r="EC144" s="30">
        <v>124895925</v>
      </c>
      <c r="ED144" s="30">
        <v>0</v>
      </c>
      <c r="EE144" s="30">
        <v>124890000</v>
      </c>
      <c r="EF144" s="30">
        <v>5925</v>
      </c>
      <c r="EG144" s="30">
        <v>60038464</v>
      </c>
      <c r="EH144" s="30">
        <v>59652800</v>
      </c>
      <c r="EI144" s="30">
        <v>385664</v>
      </c>
      <c r="EJ144" s="30">
        <v>0</v>
      </c>
      <c r="EK144" s="30">
        <v>76091507</v>
      </c>
      <c r="EL144" s="30">
        <v>19283</v>
      </c>
      <c r="EM144" s="30">
        <v>1966887</v>
      </c>
      <c r="EN144" s="30">
        <v>43522182</v>
      </c>
      <c r="EO144" s="30">
        <v>2044019</v>
      </c>
      <c r="EP144" s="30">
        <v>385664</v>
      </c>
      <c r="EQ144" s="30">
        <v>0</v>
      </c>
      <c r="ER144" s="30">
        <v>134982</v>
      </c>
      <c r="ES144" s="30">
        <v>1060576</v>
      </c>
      <c r="ET144" s="30">
        <v>462797</v>
      </c>
      <c r="EU144" s="30">
        <v>1754771</v>
      </c>
      <c r="EV144" s="30">
        <v>26741292</v>
      </c>
      <c r="EW144" s="30">
        <v>37023745</v>
      </c>
      <c r="EX144" s="30">
        <v>0</v>
      </c>
      <c r="EY144" s="30">
        <v>154266</v>
      </c>
      <c r="EZ144" s="30">
        <v>34092698</v>
      </c>
      <c r="FA144" s="30">
        <v>2776781</v>
      </c>
      <c r="FB144" s="30">
        <v>0</v>
      </c>
      <c r="FC144" s="30">
        <v>16873</v>
      </c>
      <c r="FD144" s="30">
        <v>0</v>
      </c>
      <c r="FE144" s="30">
        <v>0</v>
      </c>
      <c r="FF144" s="30">
        <v>0</v>
      </c>
      <c r="FG144" s="30">
        <v>9860528</v>
      </c>
      <c r="FH144" s="30">
        <v>154266</v>
      </c>
      <c r="FI144" s="30">
        <v>0</v>
      </c>
      <c r="FJ144" s="30">
        <v>7141596</v>
      </c>
      <c r="FK144" s="30">
        <v>1947708</v>
      </c>
      <c r="FL144" s="30">
        <v>0</v>
      </c>
      <c r="FM144" s="30">
        <v>0</v>
      </c>
      <c r="FN144" s="30">
        <v>0</v>
      </c>
      <c r="FO144" s="30">
        <v>5193888</v>
      </c>
      <c r="FP144" s="30">
        <v>2564666</v>
      </c>
      <c r="FQ144" s="30">
        <v>0</v>
      </c>
      <c r="FR144" s="30">
        <v>606549767</v>
      </c>
      <c r="FS144" s="30">
        <v>425484912</v>
      </c>
      <c r="FT144" s="30">
        <v>49361</v>
      </c>
      <c r="FU144" s="30">
        <v>203140861</v>
      </c>
      <c r="FV144" s="30">
        <v>16192229</v>
      </c>
      <c r="FW144" s="30">
        <v>12274962</v>
      </c>
      <c r="FX144" s="30">
        <v>3917267</v>
      </c>
      <c r="FY144" s="30">
        <v>0</v>
      </c>
      <c r="FZ144" s="30">
        <v>2254877</v>
      </c>
      <c r="GA144" s="30">
        <v>196034384</v>
      </c>
      <c r="GB144" s="30">
        <v>7813200</v>
      </c>
      <c r="GC144" s="30">
        <v>4182706</v>
      </c>
      <c r="GD144" s="30">
        <v>0</v>
      </c>
      <c r="GE144" s="30">
        <v>4182706</v>
      </c>
      <c r="GF144" s="30">
        <v>0</v>
      </c>
      <c r="GG144" s="30">
        <v>0</v>
      </c>
      <c r="GH144" s="30">
        <v>1094000</v>
      </c>
      <c r="GI144" s="30">
        <v>48961844</v>
      </c>
      <c r="GJ144" s="30">
        <v>48961844</v>
      </c>
      <c r="GK144" s="30">
        <v>0</v>
      </c>
      <c r="GL144" s="30">
        <v>126826305</v>
      </c>
      <c r="GM144" s="30">
        <v>14944095</v>
      </c>
      <c r="GN144" s="30">
        <v>0</v>
      </c>
      <c r="GO144" s="30">
        <v>629892</v>
      </c>
      <c r="GP144" s="30">
        <v>0</v>
      </c>
      <c r="GQ144" s="30">
        <v>97932072</v>
      </c>
      <c r="GR144" s="30">
        <v>907522</v>
      </c>
      <c r="GS144" s="30">
        <v>0</v>
      </c>
      <c r="GT144" s="30">
        <v>12412724</v>
      </c>
      <c r="GU144" s="30">
        <v>3928329500</v>
      </c>
      <c r="GV144" s="30">
        <v>0</v>
      </c>
      <c r="GW144" s="30">
        <v>0</v>
      </c>
      <c r="GX144" s="30">
        <v>0</v>
      </c>
      <c r="GY144" s="30">
        <v>0</v>
      </c>
      <c r="GZ144" s="30">
        <v>1768976288</v>
      </c>
      <c r="HA144" s="30">
        <v>1446905</v>
      </c>
      <c r="HB144" s="30">
        <v>0</v>
      </c>
      <c r="HC144" s="30">
        <v>0</v>
      </c>
      <c r="HD144" s="30">
        <v>2153149754</v>
      </c>
      <c r="HE144" s="30">
        <v>0</v>
      </c>
      <c r="HF144" s="30">
        <v>3929618</v>
      </c>
      <c r="HG144" s="30">
        <v>826935</v>
      </c>
      <c r="HH144" s="30">
        <f t="shared" si="48"/>
        <v>1635124788</v>
      </c>
      <c r="HI144" s="30">
        <f t="shared" si="49"/>
        <v>133851500</v>
      </c>
      <c r="HJ144" s="30">
        <v>1635124788</v>
      </c>
      <c r="HK144" s="30">
        <v>133851500</v>
      </c>
      <c r="HL144" s="30">
        <v>0</v>
      </c>
      <c r="HM144" s="30">
        <f t="shared" si="54"/>
        <v>0</v>
      </c>
      <c r="HN144" s="30">
        <v>0</v>
      </c>
      <c r="HO144" s="30">
        <v>0</v>
      </c>
      <c r="HP144" s="30">
        <v>35710818</v>
      </c>
      <c r="HQ144" s="30">
        <v>4326280</v>
      </c>
      <c r="HR144" s="30">
        <v>9192678</v>
      </c>
      <c r="HS144" s="30">
        <v>22191860</v>
      </c>
      <c r="HT144" s="30">
        <v>0</v>
      </c>
      <c r="HU144" s="30">
        <v>0</v>
      </c>
      <c r="HV144" s="30">
        <v>0</v>
      </c>
      <c r="HW144" s="30">
        <v>0</v>
      </c>
      <c r="HX144" s="30">
        <f t="shared" si="50"/>
        <v>1635124788</v>
      </c>
      <c r="HY144" s="30">
        <f t="shared" si="51"/>
        <v>133851500</v>
      </c>
      <c r="HZ144" s="30">
        <v>70428281901</v>
      </c>
      <c r="IA144" s="30">
        <v>67304720212</v>
      </c>
      <c r="IB144" s="30">
        <v>66910374362</v>
      </c>
      <c r="IC144" s="30">
        <v>0</v>
      </c>
      <c r="ID144" s="30">
        <v>0</v>
      </c>
      <c r="IE144" s="30">
        <v>113165174</v>
      </c>
      <c r="IF144" s="30">
        <v>0</v>
      </c>
      <c r="IG144" s="30">
        <v>51098812669</v>
      </c>
      <c r="IH144" s="30">
        <v>49228672562</v>
      </c>
      <c r="II144" s="30">
        <v>0</v>
      </c>
      <c r="IJ144" s="30">
        <v>1756974933</v>
      </c>
      <c r="IK144" s="30">
        <v>0</v>
      </c>
      <c r="IL144" s="30">
        <v>0</v>
      </c>
      <c r="IM144" s="30">
        <v>2055896266</v>
      </c>
      <c r="IN144" s="30">
        <v>0</v>
      </c>
      <c r="IO144" s="30">
        <v>0</v>
      </c>
      <c r="IP144" s="30">
        <v>0</v>
      </c>
      <c r="IQ144" s="30">
        <v>0</v>
      </c>
      <c r="IR144" s="30">
        <v>0</v>
      </c>
      <c r="IS144" s="30">
        <v>0</v>
      </c>
      <c r="IT144" s="30">
        <v>0</v>
      </c>
      <c r="IU144" s="30">
        <v>0</v>
      </c>
      <c r="IV144" s="30">
        <v>0</v>
      </c>
      <c r="IW144" s="30">
        <v>0</v>
      </c>
      <c r="IX144" s="30">
        <v>11749982996</v>
      </c>
      <c r="IY144" s="30">
        <v>0</v>
      </c>
      <c r="IZ144" s="30">
        <v>0</v>
      </c>
      <c r="JA144" s="30">
        <v>0</v>
      </c>
      <c r="JB144" s="30">
        <v>0</v>
      </c>
      <c r="JC144" s="30">
        <v>0</v>
      </c>
      <c r="JD144" s="30">
        <v>0</v>
      </c>
      <c r="JE144" s="30">
        <v>0</v>
      </c>
      <c r="JF144" s="30">
        <v>0</v>
      </c>
      <c r="JG144" s="30">
        <v>0</v>
      </c>
      <c r="JH144" s="30">
        <v>0</v>
      </c>
      <c r="JI144" s="30">
        <v>0</v>
      </c>
      <c r="JJ144" s="30">
        <v>0</v>
      </c>
      <c r="JK144" s="30">
        <v>0</v>
      </c>
      <c r="JL144" s="30"/>
      <c r="JM144" s="30">
        <v>394345850</v>
      </c>
      <c r="JN144" s="30">
        <v>0</v>
      </c>
      <c r="JO144" s="30">
        <v>394345850</v>
      </c>
      <c r="JP144" s="30">
        <v>599210545</v>
      </c>
      <c r="JQ144" s="30">
        <v>24620230</v>
      </c>
      <c r="JR144" s="30">
        <v>0</v>
      </c>
      <c r="JS144" s="30">
        <v>0</v>
      </c>
      <c r="JT144" s="30">
        <v>0</v>
      </c>
      <c r="JU144" s="30">
        <v>0</v>
      </c>
      <c r="JV144" s="30">
        <v>0</v>
      </c>
      <c r="JW144" s="30">
        <v>0</v>
      </c>
      <c r="JX144" s="30">
        <v>0</v>
      </c>
      <c r="JY144" s="30">
        <v>574590315</v>
      </c>
      <c r="JZ144" s="30">
        <v>0</v>
      </c>
      <c r="KA144" s="30">
        <v>0</v>
      </c>
      <c r="KB144" s="30">
        <v>0</v>
      </c>
      <c r="KC144" s="30">
        <v>0</v>
      </c>
      <c r="KD144" s="30">
        <v>0</v>
      </c>
      <c r="KE144" s="30">
        <v>0</v>
      </c>
      <c r="KF144" s="30">
        <v>0</v>
      </c>
      <c r="KG144" s="30">
        <v>0</v>
      </c>
      <c r="KH144" s="30">
        <v>0</v>
      </c>
      <c r="KI144" s="30">
        <v>0</v>
      </c>
      <c r="KJ144" s="30">
        <v>0</v>
      </c>
      <c r="KK144" s="30">
        <v>0</v>
      </c>
      <c r="KL144" s="30">
        <v>0</v>
      </c>
      <c r="KM144" s="30">
        <v>2524351144</v>
      </c>
      <c r="KN144" s="30">
        <v>1474331018</v>
      </c>
      <c r="KO144" s="30">
        <v>37052984</v>
      </c>
      <c r="KP144" s="30">
        <v>8069496</v>
      </c>
      <c r="KQ144" s="30">
        <v>0</v>
      </c>
      <c r="KR144" s="30">
        <v>0</v>
      </c>
      <c r="KS144" s="30">
        <v>2286025</v>
      </c>
      <c r="KT144" s="30">
        <v>6093355</v>
      </c>
      <c r="KU144" s="30">
        <v>0</v>
      </c>
      <c r="KV144" s="30">
        <v>101737871</v>
      </c>
      <c r="KW144" s="30">
        <v>0</v>
      </c>
      <c r="KX144" s="30">
        <v>8578336</v>
      </c>
      <c r="KY144" s="30">
        <v>7488124</v>
      </c>
      <c r="KZ144" s="30">
        <v>7783294</v>
      </c>
      <c r="LA144" s="30">
        <v>5103274</v>
      </c>
      <c r="LB144" s="30">
        <v>2629450</v>
      </c>
      <c r="LC144" s="30">
        <v>5840176</v>
      </c>
      <c r="LD144" s="30">
        <v>177270929</v>
      </c>
      <c r="LE144" s="30">
        <v>963218</v>
      </c>
      <c r="LF144" s="30">
        <v>3469701</v>
      </c>
      <c r="LG144" s="30">
        <v>0</v>
      </c>
      <c r="LH144" s="30">
        <v>8695988</v>
      </c>
      <c r="LI144" s="30">
        <v>30196807</v>
      </c>
      <c r="LJ144" s="30">
        <v>1692822</v>
      </c>
      <c r="LK144" s="30">
        <v>984008</v>
      </c>
      <c r="LL144" s="30">
        <v>1164506</v>
      </c>
      <c r="LM144" s="30">
        <v>5657183</v>
      </c>
      <c r="LN144" s="30">
        <v>15766589</v>
      </c>
      <c r="LO144" s="30">
        <v>39155906</v>
      </c>
      <c r="LP144" s="30">
        <v>8612245</v>
      </c>
      <c r="LQ144" s="30">
        <v>114901411</v>
      </c>
      <c r="LR144" s="30">
        <v>1513578</v>
      </c>
      <c r="LS144" s="30">
        <v>105255598</v>
      </c>
      <c r="LT144" s="30">
        <v>0</v>
      </c>
      <c r="LU144" s="30">
        <v>161246994</v>
      </c>
      <c r="LV144" s="30">
        <v>445664</v>
      </c>
      <c r="LW144" s="30">
        <v>6405677</v>
      </c>
      <c r="LX144" s="30">
        <v>0</v>
      </c>
      <c r="LY144" s="30">
        <v>0</v>
      </c>
      <c r="LZ144" s="30">
        <v>21043588</v>
      </c>
      <c r="MA144" s="30">
        <v>0</v>
      </c>
      <c r="MB144" s="30">
        <v>33778957</v>
      </c>
      <c r="MC144" s="30">
        <v>0</v>
      </c>
      <c r="MD144" s="30">
        <v>0</v>
      </c>
      <c r="ME144" s="30">
        <v>17456402</v>
      </c>
      <c r="MF144" s="30">
        <v>0</v>
      </c>
      <c r="MG144" s="30">
        <v>0</v>
      </c>
      <c r="MH144" s="30">
        <v>2771368</v>
      </c>
      <c r="MI144" s="30">
        <v>75167</v>
      </c>
      <c r="MJ144" s="30">
        <v>6070112</v>
      </c>
      <c r="MK144" s="30">
        <v>0</v>
      </c>
      <c r="ML144" s="30">
        <v>0</v>
      </c>
      <c r="MM144" s="30">
        <v>64667</v>
      </c>
      <c r="MN144" s="30">
        <v>5051502</v>
      </c>
      <c r="MO144" s="30">
        <v>87647154</v>
      </c>
      <c r="MP144" s="30">
        <v>0</v>
      </c>
      <c r="MQ144" s="30">
        <v>85562720</v>
      </c>
      <c r="MR144" s="30">
        <v>0</v>
      </c>
      <c r="MS144" s="30">
        <v>24425715833</v>
      </c>
      <c r="MT144" s="30">
        <v>21146366047</v>
      </c>
      <c r="MU144" s="30">
        <v>21049405149</v>
      </c>
      <c r="MV144" s="30">
        <v>1784572412</v>
      </c>
      <c r="MW144" s="30">
        <v>1618416894</v>
      </c>
      <c r="MX144" s="30">
        <v>0</v>
      </c>
      <c r="MY144" s="30">
        <v>166155518</v>
      </c>
      <c r="MZ144" s="30">
        <v>13400534912</v>
      </c>
      <c r="NA144" s="30">
        <v>0</v>
      </c>
      <c r="NB144" s="30">
        <v>0</v>
      </c>
      <c r="NC144" s="30">
        <v>0</v>
      </c>
      <c r="ND144" s="30">
        <v>13400534912</v>
      </c>
      <c r="NE144" s="30">
        <v>13400534912</v>
      </c>
      <c r="NF144" s="30">
        <v>0</v>
      </c>
      <c r="NG144" s="30">
        <v>0</v>
      </c>
      <c r="NH144" s="30">
        <v>5431045385</v>
      </c>
      <c r="NI144" s="30">
        <v>433252440</v>
      </c>
      <c r="NJ144" s="30">
        <v>335631949</v>
      </c>
      <c r="NK144" s="30">
        <v>97620491</v>
      </c>
      <c r="NL144" s="30">
        <v>0</v>
      </c>
      <c r="NM144" s="30">
        <v>96960898</v>
      </c>
      <c r="NN144" s="30">
        <v>0</v>
      </c>
      <c r="NO144" s="30">
        <v>0</v>
      </c>
      <c r="NP144" s="30">
        <v>0</v>
      </c>
      <c r="NQ144" s="30">
        <v>0</v>
      </c>
      <c r="NR144" s="30">
        <v>0</v>
      </c>
      <c r="NS144" s="30">
        <v>0</v>
      </c>
      <c r="NT144" s="30">
        <v>96960898</v>
      </c>
      <c r="NU144" s="30">
        <v>96960898</v>
      </c>
      <c r="NV144" s="30">
        <v>0</v>
      </c>
      <c r="NW144" s="30">
        <v>0</v>
      </c>
      <c r="NX144" s="30">
        <v>0</v>
      </c>
      <c r="NY144" s="30">
        <v>0</v>
      </c>
      <c r="NZ144" s="30">
        <v>0</v>
      </c>
      <c r="OA144" s="30">
        <v>1594010935</v>
      </c>
      <c r="OB144" s="30">
        <v>1593991109</v>
      </c>
      <c r="OC144" s="30">
        <v>0</v>
      </c>
      <c r="OD144" s="30">
        <v>0</v>
      </c>
      <c r="OE144" s="30">
        <v>0</v>
      </c>
      <c r="OF144" s="30">
        <v>1593991109</v>
      </c>
      <c r="OG144" s="30">
        <v>0</v>
      </c>
      <c r="OH144" s="30">
        <v>1593991109</v>
      </c>
      <c r="OI144" s="30">
        <v>0</v>
      </c>
      <c r="OJ144" s="30">
        <v>19826</v>
      </c>
      <c r="OK144" s="30">
        <v>0</v>
      </c>
      <c r="OL144" s="30">
        <v>0</v>
      </c>
      <c r="OM144" s="30">
        <v>0</v>
      </c>
      <c r="ON144" s="30">
        <v>0</v>
      </c>
      <c r="OO144" s="30">
        <v>19826</v>
      </c>
      <c r="OP144" s="30">
        <v>19826</v>
      </c>
      <c r="OQ144" s="30">
        <v>0</v>
      </c>
      <c r="OR144" s="30">
        <v>0</v>
      </c>
      <c r="OS144" s="30">
        <v>1650657289</v>
      </c>
      <c r="OT144" s="30">
        <v>1553332851</v>
      </c>
      <c r="OU144" s="30">
        <v>1553332851</v>
      </c>
      <c r="OV144" s="30">
        <v>0</v>
      </c>
      <c r="OW144" s="30">
        <v>1553332851</v>
      </c>
      <c r="OX144" s="30">
        <v>0</v>
      </c>
      <c r="OY144" s="30">
        <v>0</v>
      </c>
      <c r="OZ144" s="30">
        <v>97324438</v>
      </c>
      <c r="PA144" s="30">
        <v>0</v>
      </c>
      <c r="PB144" s="30">
        <v>0</v>
      </c>
      <c r="PC144" s="30">
        <v>0</v>
      </c>
      <c r="PD144" s="30">
        <v>0</v>
      </c>
      <c r="PE144" s="30">
        <v>0</v>
      </c>
      <c r="PF144" s="30">
        <v>0</v>
      </c>
      <c r="PG144" s="30">
        <v>0</v>
      </c>
      <c r="PH144" s="30">
        <v>0</v>
      </c>
      <c r="PI144" s="30">
        <v>0</v>
      </c>
      <c r="PJ144" s="30">
        <v>0</v>
      </c>
      <c r="PK144" s="30">
        <v>0</v>
      </c>
      <c r="PL144" s="30">
        <v>0</v>
      </c>
      <c r="PM144" s="30">
        <v>97324438</v>
      </c>
      <c r="PN144" s="30">
        <v>97846053</v>
      </c>
      <c r="PO144" s="30">
        <v>0</v>
      </c>
      <c r="PP144" s="30">
        <v>0</v>
      </c>
      <c r="PQ144" s="30">
        <v>0</v>
      </c>
      <c r="PR144" s="30">
        <v>0</v>
      </c>
      <c r="PS144" s="30">
        <v>0</v>
      </c>
      <c r="PT144" s="30">
        <f t="shared" si="41"/>
        <v>34681562</v>
      </c>
      <c r="PU144" s="30">
        <v>34681562</v>
      </c>
      <c r="PV144" s="30">
        <v>0</v>
      </c>
      <c r="PW144" s="30">
        <v>0</v>
      </c>
      <c r="PX144" s="30">
        <v>0</v>
      </c>
      <c r="PY144" s="30">
        <v>0</v>
      </c>
      <c r="PZ144" s="30">
        <v>0</v>
      </c>
      <c r="QA144" s="30">
        <v>0</v>
      </c>
      <c r="QB144" s="30">
        <v>0</v>
      </c>
      <c r="QC144" s="30">
        <v>0</v>
      </c>
      <c r="QD144" s="30">
        <v>0</v>
      </c>
      <c r="QE144" s="30">
        <v>0</v>
      </c>
      <c r="QF144" s="30">
        <v>0</v>
      </c>
      <c r="QG144" s="30">
        <v>0</v>
      </c>
      <c r="QH144" s="30">
        <v>0</v>
      </c>
      <c r="QI144" s="30">
        <v>0</v>
      </c>
      <c r="QJ144" s="30">
        <v>0</v>
      </c>
      <c r="QK144" s="30">
        <v>0</v>
      </c>
      <c r="QL144" s="30">
        <v>0</v>
      </c>
      <c r="QM144" s="30">
        <v>0</v>
      </c>
      <c r="QN144" s="30">
        <v>-1007535</v>
      </c>
      <c r="QO144" s="30">
        <v>90585332812</v>
      </c>
      <c r="QP144" s="30">
        <v>1671791863</v>
      </c>
      <c r="QQ144" s="30">
        <v>252231535</v>
      </c>
      <c r="QR144" s="30">
        <v>10951535</v>
      </c>
      <c r="QS144" s="30">
        <v>241280000</v>
      </c>
      <c r="QT144" s="30">
        <v>0</v>
      </c>
      <c r="QU144" s="30">
        <v>0</v>
      </c>
      <c r="QV144" s="30">
        <v>0</v>
      </c>
      <c r="QW144" s="30">
        <v>2462758171</v>
      </c>
      <c r="QX144" s="30">
        <v>2462758171</v>
      </c>
      <c r="QY144" s="30">
        <v>0</v>
      </c>
      <c r="QZ144" s="30">
        <v>-1043197843</v>
      </c>
      <c r="RA144" s="30">
        <v>0</v>
      </c>
      <c r="RB144" s="30">
        <v>0</v>
      </c>
      <c r="RC144" s="30">
        <v>0</v>
      </c>
      <c r="RD144" s="30">
        <v>0</v>
      </c>
      <c r="RE144" s="30">
        <v>0</v>
      </c>
      <c r="RF144" s="30">
        <v>0</v>
      </c>
      <c r="RG144" s="30">
        <v>0</v>
      </c>
      <c r="RH144" s="30">
        <v>0</v>
      </c>
      <c r="RI144" s="30">
        <v>88913540949</v>
      </c>
      <c r="RJ144" s="30">
        <v>13860672951</v>
      </c>
      <c r="RK144" s="30">
        <v>13860672951</v>
      </c>
      <c r="RL144" s="30">
        <v>4572264224</v>
      </c>
      <c r="RM144" s="30">
        <v>224434122</v>
      </c>
      <c r="RN144" s="30">
        <v>195786353</v>
      </c>
      <c r="RO144" s="30">
        <v>9289665</v>
      </c>
      <c r="RP144" s="30">
        <v>0</v>
      </c>
      <c r="RQ144" s="30">
        <v>0</v>
      </c>
      <c r="RR144" s="30">
        <v>0</v>
      </c>
      <c r="RS144" s="30">
        <v>0</v>
      </c>
      <c r="RT144" s="30">
        <v>0</v>
      </c>
      <c r="RU144" s="30">
        <v>0</v>
      </c>
      <c r="RV144" s="30">
        <v>4870067</v>
      </c>
      <c r="RW144" s="30">
        <v>304582</v>
      </c>
      <c r="RX144" s="30">
        <v>0</v>
      </c>
      <c r="RY144" s="30">
        <v>0</v>
      </c>
      <c r="RZ144" s="30">
        <v>0</v>
      </c>
      <c r="SA144" s="30">
        <v>0</v>
      </c>
      <c r="SB144" s="30">
        <v>0</v>
      </c>
      <c r="SC144" s="30">
        <v>0</v>
      </c>
      <c r="SD144" s="30">
        <v>0</v>
      </c>
      <c r="SE144" s="30">
        <v>0</v>
      </c>
      <c r="SF144" s="30">
        <v>0</v>
      </c>
      <c r="SG144" s="30">
        <v>0</v>
      </c>
      <c r="SH144" s="30">
        <v>37778109</v>
      </c>
      <c r="SI144" s="30">
        <v>58441513</v>
      </c>
      <c r="SJ144" s="30">
        <v>0</v>
      </c>
      <c r="SK144" s="30">
        <v>2933667811</v>
      </c>
      <c r="SL144" s="30">
        <v>2933667811</v>
      </c>
      <c r="SM144" s="30">
        <v>0</v>
      </c>
      <c r="SN144" s="30">
        <v>0</v>
      </c>
      <c r="SO144" s="30">
        <v>0</v>
      </c>
      <c r="SP144" s="30">
        <v>8286292</v>
      </c>
      <c r="SQ144" s="30">
        <v>1065011</v>
      </c>
      <c r="SR144" s="30">
        <v>614325953</v>
      </c>
      <c r="SS144" s="30">
        <v>0</v>
      </c>
      <c r="ST144" s="30">
        <v>0</v>
      </c>
      <c r="SU144" s="30">
        <v>0</v>
      </c>
      <c r="SV144" s="30">
        <v>0</v>
      </c>
      <c r="SW144" s="30">
        <v>1674413</v>
      </c>
      <c r="SX144" s="30">
        <v>0</v>
      </c>
      <c r="SY144" s="30">
        <v>0</v>
      </c>
      <c r="SZ144" s="30">
        <v>0</v>
      </c>
      <c r="TA144" s="30">
        <v>4822242514</v>
      </c>
      <c r="TB144" s="30">
        <v>204820432</v>
      </c>
      <c r="TC144" s="30">
        <v>0</v>
      </c>
      <c r="TD144" s="30">
        <v>0</v>
      </c>
      <c r="TE144" s="30">
        <v>0</v>
      </c>
      <c r="TF144" s="30">
        <v>0</v>
      </c>
      <c r="TG144" s="30">
        <v>0</v>
      </c>
      <c r="TH144" s="30">
        <v>0</v>
      </c>
      <c r="TI144" s="30">
        <f t="shared" si="52"/>
        <v>429510140</v>
      </c>
      <c r="TJ144" s="30">
        <f t="shared" si="53"/>
        <v>75000000000</v>
      </c>
      <c r="TK144" s="30">
        <v>75000000000</v>
      </c>
      <c r="TL144" s="30">
        <v>0</v>
      </c>
      <c r="TM144" s="30">
        <v>0</v>
      </c>
      <c r="TN144" s="30">
        <v>0</v>
      </c>
      <c r="TO144" s="30">
        <v>0</v>
      </c>
      <c r="TP144" s="30">
        <v>0</v>
      </c>
      <c r="TQ144" s="30">
        <v>0</v>
      </c>
      <c r="TR144" s="30">
        <v>0</v>
      </c>
      <c r="TS144" s="30">
        <v>75000000000</v>
      </c>
      <c r="TT144" s="30">
        <v>0</v>
      </c>
      <c r="TU144" s="30">
        <v>52867998</v>
      </c>
      <c r="TV144" s="30">
        <v>0</v>
      </c>
      <c r="TW144" s="30">
        <v>36080003</v>
      </c>
      <c r="TX144" s="30">
        <v>0</v>
      </c>
      <c r="TY144" s="30">
        <v>16787995</v>
      </c>
      <c r="TZ144" s="30">
        <v>0</v>
      </c>
      <c r="UA144" s="30">
        <v>0</v>
      </c>
      <c r="UB144" s="30">
        <v>0</v>
      </c>
      <c r="UC144" s="30">
        <v>0</v>
      </c>
      <c r="UD144" s="30">
        <v>0</v>
      </c>
      <c r="UE144" s="30">
        <v>0</v>
      </c>
      <c r="UF144" s="30">
        <v>0</v>
      </c>
      <c r="UG144" s="30">
        <v>304461317082</v>
      </c>
      <c r="UH144" s="1">
        <v>3613374935141</v>
      </c>
      <c r="UI144" s="1">
        <f>UH144-SUM($UG$136:UG144)</f>
        <v>0</v>
      </c>
    </row>
    <row r="145" spans="2:555">
      <c r="B145" s="58">
        <v>42644</v>
      </c>
      <c r="C145" s="30">
        <v>254701998359</v>
      </c>
      <c r="D145" s="30">
        <v>119403019906</v>
      </c>
      <c r="E145" s="30">
        <v>103143277758</v>
      </c>
      <c r="F145" s="30">
        <v>2517480</v>
      </c>
      <c r="G145" s="30">
        <v>1488960</v>
      </c>
      <c r="H145" s="30">
        <v>53283375550</v>
      </c>
      <c r="I145" s="30">
        <v>46127418213.447815</v>
      </c>
      <c r="J145" s="30">
        <v>6623123581.0121994</v>
      </c>
      <c r="K145" s="30">
        <v>532833755.53999996</v>
      </c>
      <c r="L145" s="30">
        <v>2900285136</v>
      </c>
      <c r="M145" s="30">
        <v>38025261279</v>
      </c>
      <c r="N145" s="30">
        <v>37645008665.850037</v>
      </c>
      <c r="O145" s="30">
        <v>380252613.1500001</v>
      </c>
      <c r="P145" s="30">
        <v>2549294800</v>
      </c>
      <c r="Q145" s="30">
        <v>4088382687</v>
      </c>
      <c r="R145" s="30">
        <v>2292671866</v>
      </c>
      <c r="S145" s="30">
        <v>16259742148</v>
      </c>
      <c r="T145" s="30">
        <v>4086835000</v>
      </c>
      <c r="U145" s="30">
        <v>4808036000</v>
      </c>
      <c r="V145" s="30">
        <v>8894871000</v>
      </c>
      <c r="W145" s="30">
        <v>134224836</v>
      </c>
      <c r="X145" s="30">
        <v>1447141786</v>
      </c>
      <c r="Y145" s="30">
        <v>194201700</v>
      </c>
      <c r="Z145" s="30">
        <v>19420170</v>
      </c>
      <c r="AA145" s="30">
        <v>174781530</v>
      </c>
      <c r="AB145" s="30">
        <v>173917227</v>
      </c>
      <c r="AC145" s="30">
        <v>1824340</v>
      </c>
      <c r="AD145" s="30">
        <v>4322425915</v>
      </c>
      <c r="AE145" s="30">
        <v>1039639826</v>
      </c>
      <c r="AF145" s="30">
        <v>743680971</v>
      </c>
      <c r="AG145" s="30">
        <v>295958855</v>
      </c>
      <c r="AH145" s="30">
        <v>51495518</v>
      </c>
      <c r="AI145" s="30">
        <v>135298978453</v>
      </c>
      <c r="AJ145" s="30">
        <v>633494450</v>
      </c>
      <c r="AK145" s="30">
        <v>115436690</v>
      </c>
      <c r="AL145" s="30">
        <v>2057344</v>
      </c>
      <c r="AM145" s="30">
        <v>515878736</v>
      </c>
      <c r="AN145" s="30">
        <v>121680</v>
      </c>
      <c r="AO145" s="30">
        <v>1501505263</v>
      </c>
      <c r="AP145" s="30">
        <v>1450266724</v>
      </c>
      <c r="AQ145" s="30">
        <v>5777327</v>
      </c>
      <c r="AR145" s="30">
        <v>8410946</v>
      </c>
      <c r="AS145" s="30">
        <v>89305</v>
      </c>
      <c r="AT145" s="30">
        <v>36344961</v>
      </c>
      <c r="AU145" s="30">
        <v>0</v>
      </c>
      <c r="AV145" s="30">
        <v>0</v>
      </c>
      <c r="AW145" s="30">
        <v>0</v>
      </c>
      <c r="AX145" s="30">
        <v>616000</v>
      </c>
      <c r="AY145" s="30">
        <v>0</v>
      </c>
      <c r="AZ145" s="30">
        <v>0</v>
      </c>
      <c r="BA145" s="30">
        <v>0</v>
      </c>
      <c r="BB145" s="30">
        <v>0</v>
      </c>
      <c r="BC145" s="30">
        <v>0</v>
      </c>
      <c r="BD145" s="30">
        <v>5292431567</v>
      </c>
      <c r="BE145" s="30">
        <v>1101312</v>
      </c>
      <c r="BF145" s="30">
        <v>2853794145</v>
      </c>
      <c r="BG145" s="30">
        <v>1058596153</v>
      </c>
      <c r="BH145" s="30">
        <v>877995</v>
      </c>
      <c r="BI145" s="30">
        <v>22432514</v>
      </c>
      <c r="BJ145" s="30">
        <v>0</v>
      </c>
      <c r="BK145" s="30">
        <v>41527810</v>
      </c>
      <c r="BL145" s="30">
        <v>4145520</v>
      </c>
      <c r="BM145" s="30">
        <v>0</v>
      </c>
      <c r="BN145" s="30">
        <v>8150237</v>
      </c>
      <c r="BO145" s="30">
        <v>74146136</v>
      </c>
      <c r="BP145" s="30">
        <v>0</v>
      </c>
      <c r="BQ145" s="30">
        <v>0</v>
      </c>
      <c r="BR145" s="30">
        <v>144967518</v>
      </c>
      <c r="BS145" s="30">
        <v>1082692227</v>
      </c>
      <c r="BT145" s="30">
        <v>183998275</v>
      </c>
      <c r="BU145" s="30">
        <v>764554</v>
      </c>
      <c r="BV145" s="30">
        <v>574549</v>
      </c>
      <c r="BW145" s="30">
        <v>513516</v>
      </c>
      <c r="BX145" s="30">
        <v>1073572</v>
      </c>
      <c r="BY145" s="30">
        <v>181072084</v>
      </c>
      <c r="BZ145" s="30">
        <v>0</v>
      </c>
      <c r="CA145" s="30">
        <v>0</v>
      </c>
      <c r="CB145" s="30">
        <v>0</v>
      </c>
      <c r="CC145" s="30">
        <v>8644890677</v>
      </c>
      <c r="CD145" s="30">
        <v>2013366</v>
      </c>
      <c r="CE145" s="30">
        <v>7019700705</v>
      </c>
      <c r="CF145" s="30">
        <v>288358397</v>
      </c>
      <c r="CG145" s="30">
        <v>2859060600</v>
      </c>
      <c r="CH145" s="30">
        <v>406695655</v>
      </c>
      <c r="CI145" s="30">
        <v>38311045</v>
      </c>
      <c r="CJ145" s="30">
        <v>2383925</v>
      </c>
      <c r="CK145" s="30">
        <v>23419518</v>
      </c>
      <c r="CL145" s="30">
        <v>3685746</v>
      </c>
      <c r="CM145" s="30">
        <v>718582</v>
      </c>
      <c r="CN145" s="30">
        <v>638747</v>
      </c>
      <c r="CO145" s="30">
        <v>648615</v>
      </c>
      <c r="CP145" s="30">
        <v>6815912</v>
      </c>
      <c r="CQ145" s="30">
        <v>0</v>
      </c>
      <c r="CR145" s="30">
        <v>0</v>
      </c>
      <c r="CS145" s="30">
        <v>3083121522</v>
      </c>
      <c r="CT145" s="30">
        <v>1123051621</v>
      </c>
      <c r="CU145" s="30">
        <v>0</v>
      </c>
      <c r="CV145" s="30">
        <v>54802325</v>
      </c>
      <c r="CW145" s="30">
        <v>14215773</v>
      </c>
      <c r="CX145" s="30">
        <v>1062966</v>
      </c>
      <c r="CY145" s="30">
        <v>0</v>
      </c>
      <c r="CZ145" s="30">
        <v>1791152286</v>
      </c>
      <c r="DA145" s="30">
        <v>1586178262</v>
      </c>
      <c r="DB145" s="30">
        <v>164647124</v>
      </c>
      <c r="DC145" s="30">
        <v>0</v>
      </c>
      <c r="DD145" s="30">
        <v>40326900</v>
      </c>
      <c r="DE145" s="30">
        <v>0</v>
      </c>
      <c r="DF145" s="30">
        <v>62751869</v>
      </c>
      <c r="DG145" s="30">
        <v>36084682</v>
      </c>
      <c r="DH145" s="30">
        <v>40106076</v>
      </c>
      <c r="DI145" s="30">
        <v>121450</v>
      </c>
      <c r="DJ145" s="30">
        <v>0</v>
      </c>
      <c r="DK145" s="30">
        <v>121450</v>
      </c>
      <c r="DL145" s="30">
        <v>0</v>
      </c>
      <c r="DM145" s="30">
        <v>323879844</v>
      </c>
      <c r="DN145" s="30">
        <v>45007477</v>
      </c>
      <c r="DO145" s="30">
        <v>2989315</v>
      </c>
      <c r="DP145" s="30">
        <v>31754</v>
      </c>
      <c r="DQ145" s="30">
        <v>2957561</v>
      </c>
      <c r="DR145" s="30">
        <v>263476094</v>
      </c>
      <c r="DS145" s="30">
        <v>27450841</v>
      </c>
      <c r="DT145" s="30">
        <v>25833462</v>
      </c>
      <c r="DU145" s="30">
        <v>1581223</v>
      </c>
      <c r="DV145" s="30">
        <v>36156</v>
      </c>
      <c r="DW145" s="30">
        <v>10884900</v>
      </c>
      <c r="DX145" s="30">
        <v>7300200</v>
      </c>
      <c r="DY145" s="30">
        <v>0</v>
      </c>
      <c r="DZ145" s="30">
        <v>0</v>
      </c>
      <c r="EA145" s="30">
        <v>3584700</v>
      </c>
      <c r="EB145" s="30">
        <v>0</v>
      </c>
      <c r="EC145" s="30">
        <v>12949505</v>
      </c>
      <c r="ED145" s="30">
        <v>0</v>
      </c>
      <c r="EE145" s="30">
        <v>12945100</v>
      </c>
      <c r="EF145" s="30">
        <v>4405</v>
      </c>
      <c r="EG145" s="30">
        <v>55813529</v>
      </c>
      <c r="EH145" s="30">
        <v>55273600</v>
      </c>
      <c r="EI145" s="30">
        <v>520646</v>
      </c>
      <c r="EJ145" s="30">
        <v>19283</v>
      </c>
      <c r="EK145" s="30">
        <v>72371106</v>
      </c>
      <c r="EL145" s="30">
        <v>115699</v>
      </c>
      <c r="EM145" s="30">
        <v>1947603</v>
      </c>
      <c r="EN145" s="30">
        <v>42133792</v>
      </c>
      <c r="EO145" s="30">
        <v>1619789</v>
      </c>
      <c r="EP145" s="30">
        <v>192832</v>
      </c>
      <c r="EQ145" s="30">
        <v>0</v>
      </c>
      <c r="ER145" s="30">
        <v>96416</v>
      </c>
      <c r="ES145" s="30">
        <v>848461</v>
      </c>
      <c r="ET145" s="30">
        <v>482080</v>
      </c>
      <c r="EU145" s="30">
        <v>1909037</v>
      </c>
      <c r="EV145" s="30">
        <v>2708242</v>
      </c>
      <c r="EW145" s="30">
        <v>33572051</v>
      </c>
      <c r="EX145" s="30">
        <v>0</v>
      </c>
      <c r="EY145" s="30">
        <v>134982</v>
      </c>
      <c r="EZ145" s="30">
        <v>30737421</v>
      </c>
      <c r="FA145" s="30">
        <v>2699648</v>
      </c>
      <c r="FB145" s="30">
        <v>0</v>
      </c>
      <c r="FC145" s="30">
        <v>0</v>
      </c>
      <c r="FD145" s="30">
        <v>0</v>
      </c>
      <c r="FE145" s="30">
        <v>0</v>
      </c>
      <c r="FF145" s="30">
        <v>0</v>
      </c>
      <c r="FG145" s="30">
        <v>12406958</v>
      </c>
      <c r="FH145" s="30">
        <v>192832</v>
      </c>
      <c r="FI145" s="30">
        <v>0</v>
      </c>
      <c r="FJ145" s="30">
        <v>9553044</v>
      </c>
      <c r="FK145" s="30">
        <v>2596944</v>
      </c>
      <c r="FL145" s="30">
        <v>0</v>
      </c>
      <c r="FM145" s="30">
        <v>0</v>
      </c>
      <c r="FN145" s="30">
        <v>0</v>
      </c>
      <c r="FO145" s="30">
        <v>6956100</v>
      </c>
      <c r="FP145" s="30">
        <v>2661082</v>
      </c>
      <c r="FQ145" s="30">
        <v>0</v>
      </c>
      <c r="FR145" s="30">
        <v>569305212</v>
      </c>
      <c r="FS145" s="30">
        <v>427858052</v>
      </c>
      <c r="FT145" s="30">
        <v>0</v>
      </c>
      <c r="FU145" s="30">
        <v>183148471</v>
      </c>
      <c r="FV145" s="30">
        <v>47353409</v>
      </c>
      <c r="FW145" s="30">
        <v>39735444</v>
      </c>
      <c r="FX145" s="30">
        <v>7617965</v>
      </c>
      <c r="FY145" s="30">
        <v>0</v>
      </c>
      <c r="FZ145" s="30">
        <v>3027462</v>
      </c>
      <c r="GA145" s="30">
        <v>183757910</v>
      </c>
      <c r="GB145" s="30">
        <v>10570800</v>
      </c>
      <c r="GC145" s="30">
        <v>3452829</v>
      </c>
      <c r="GD145" s="30">
        <v>0</v>
      </c>
      <c r="GE145" s="30">
        <v>3452829</v>
      </c>
      <c r="GF145" s="30">
        <v>0</v>
      </c>
      <c r="GG145" s="30">
        <v>0</v>
      </c>
      <c r="GH145" s="30">
        <v>716500</v>
      </c>
      <c r="GI145" s="30">
        <v>49903375</v>
      </c>
      <c r="GJ145" s="30">
        <v>49903375</v>
      </c>
      <c r="GK145" s="30">
        <v>0</v>
      </c>
      <c r="GL145" s="30">
        <v>87374456</v>
      </c>
      <c r="GM145" s="30">
        <v>11613492</v>
      </c>
      <c r="GN145" s="30">
        <v>0</v>
      </c>
      <c r="GO145" s="30">
        <v>999784</v>
      </c>
      <c r="GP145" s="30">
        <v>0</v>
      </c>
      <c r="GQ145" s="30">
        <v>62193444</v>
      </c>
      <c r="GR145" s="30">
        <v>409044</v>
      </c>
      <c r="GS145" s="30">
        <v>0</v>
      </c>
      <c r="GT145" s="30">
        <v>12158692</v>
      </c>
      <c r="GU145" s="30">
        <v>34746363195</v>
      </c>
      <c r="GV145" s="30">
        <v>0</v>
      </c>
      <c r="GW145" s="30">
        <v>0</v>
      </c>
      <c r="GX145" s="30">
        <v>0</v>
      </c>
      <c r="GY145" s="30">
        <v>0</v>
      </c>
      <c r="GZ145" s="30">
        <v>19518818201</v>
      </c>
      <c r="HA145" s="30">
        <v>0</v>
      </c>
      <c r="HB145" s="30">
        <v>0</v>
      </c>
      <c r="HC145" s="30">
        <v>0</v>
      </c>
      <c r="HD145" s="30">
        <v>0</v>
      </c>
      <c r="HE145" s="30">
        <v>0</v>
      </c>
      <c r="HF145" s="30">
        <v>6847478738</v>
      </c>
      <c r="HG145" s="30">
        <v>8380066256</v>
      </c>
      <c r="HH145" s="30">
        <f t="shared" si="48"/>
        <v>16981539283</v>
      </c>
      <c r="HI145" s="30">
        <f t="shared" si="49"/>
        <v>2537278918</v>
      </c>
      <c r="HJ145" s="30">
        <v>303311438</v>
      </c>
      <c r="HK145" s="30">
        <v>155838407</v>
      </c>
      <c r="HL145" s="30">
        <v>0</v>
      </c>
      <c r="HM145" s="30">
        <f t="shared" si="54"/>
        <v>19059668356</v>
      </c>
      <c r="HN145" s="30">
        <v>16678227845</v>
      </c>
      <c r="HO145" s="30">
        <v>2381440511</v>
      </c>
      <c r="HP145" s="30">
        <v>304047410</v>
      </c>
      <c r="HQ145" s="30">
        <v>3657317</v>
      </c>
      <c r="HR145" s="30">
        <v>5844347</v>
      </c>
      <c r="HS145" s="30">
        <v>31967928</v>
      </c>
      <c r="HT145" s="30">
        <v>262577818</v>
      </c>
      <c r="HU145" s="30">
        <v>0</v>
      </c>
      <c r="HV145" s="30">
        <v>0</v>
      </c>
      <c r="HW145" s="30">
        <v>0</v>
      </c>
      <c r="HX145" s="30">
        <f t="shared" si="50"/>
        <v>16981539283</v>
      </c>
      <c r="HY145" s="30">
        <f t="shared" si="51"/>
        <v>2537278918</v>
      </c>
      <c r="HZ145" s="30">
        <v>76088531076</v>
      </c>
      <c r="IA145" s="30">
        <v>73456993482</v>
      </c>
      <c r="IB145" s="30">
        <v>72548207509</v>
      </c>
      <c r="IC145" s="30">
        <v>0</v>
      </c>
      <c r="ID145" s="30">
        <v>0</v>
      </c>
      <c r="IE145" s="30">
        <v>0</v>
      </c>
      <c r="IF145" s="30">
        <v>0</v>
      </c>
      <c r="IG145" s="30">
        <v>50967774299</v>
      </c>
      <c r="IH145" s="30">
        <v>49210799366</v>
      </c>
      <c r="II145" s="30">
        <v>0</v>
      </c>
      <c r="IJ145" s="30">
        <v>1756974933</v>
      </c>
      <c r="IK145" s="30">
        <v>0</v>
      </c>
      <c r="IL145" s="30">
        <v>18507084500</v>
      </c>
      <c r="IM145" s="30">
        <v>2055896266</v>
      </c>
      <c r="IN145" s="30">
        <v>1645074180</v>
      </c>
      <c r="IO145" s="30">
        <v>1233805632</v>
      </c>
      <c r="IP145" s="30">
        <v>15628204688</v>
      </c>
      <c r="IQ145" s="30">
        <v>0</v>
      </c>
      <c r="IR145" s="30">
        <v>0</v>
      </c>
      <c r="IS145" s="30">
        <v>0</v>
      </c>
      <c r="IT145" s="30">
        <v>0</v>
      </c>
      <c r="IU145" s="30">
        <v>0</v>
      </c>
      <c r="IV145" s="30">
        <v>1017452444</v>
      </c>
      <c r="IW145" s="30">
        <v>0</v>
      </c>
      <c r="IX145" s="30">
        <v>0</v>
      </c>
      <c r="IY145" s="30">
        <v>0</v>
      </c>
      <c r="IZ145" s="30">
        <v>0</v>
      </c>
      <c r="JA145" s="30">
        <v>0</v>
      </c>
      <c r="JB145" s="30">
        <v>0</v>
      </c>
      <c r="JC145" s="30">
        <v>0</v>
      </c>
      <c r="JD145" s="30">
        <v>0</v>
      </c>
      <c r="JE145" s="30">
        <v>0</v>
      </c>
      <c r="JF145" s="30">
        <v>0</v>
      </c>
      <c r="JG145" s="30">
        <v>0</v>
      </c>
      <c r="JH145" s="30">
        <v>0</v>
      </c>
      <c r="JI145" s="30">
        <v>0</v>
      </c>
      <c r="JJ145" s="30">
        <v>0</v>
      </c>
      <c r="JK145" s="30">
        <v>0</v>
      </c>
      <c r="JL145" s="30"/>
      <c r="JM145" s="30">
        <v>908785973</v>
      </c>
      <c r="JN145" s="30">
        <v>0</v>
      </c>
      <c r="JO145" s="30">
        <v>908785973</v>
      </c>
      <c r="JP145" s="30">
        <v>88327965</v>
      </c>
      <c r="JQ145" s="30">
        <v>37388206</v>
      </c>
      <c r="JR145" s="30">
        <v>0</v>
      </c>
      <c r="JS145" s="30">
        <v>0</v>
      </c>
      <c r="JT145" s="30">
        <v>0</v>
      </c>
      <c r="JU145" s="30">
        <v>0</v>
      </c>
      <c r="JV145" s="30">
        <v>0</v>
      </c>
      <c r="JW145" s="30">
        <v>0</v>
      </c>
      <c r="JX145" s="30">
        <v>0</v>
      </c>
      <c r="JY145" s="30">
        <v>0</v>
      </c>
      <c r="JZ145" s="30">
        <v>0</v>
      </c>
      <c r="KA145" s="30">
        <v>0</v>
      </c>
      <c r="KB145" s="30">
        <v>0</v>
      </c>
      <c r="KC145" s="30">
        <v>0</v>
      </c>
      <c r="KD145" s="30">
        <v>0</v>
      </c>
      <c r="KE145" s="30">
        <v>0</v>
      </c>
      <c r="KF145" s="30">
        <v>0</v>
      </c>
      <c r="KG145" s="30">
        <v>0</v>
      </c>
      <c r="KH145" s="30">
        <v>50939759</v>
      </c>
      <c r="KI145" s="30">
        <v>0</v>
      </c>
      <c r="KJ145" s="30">
        <v>0</v>
      </c>
      <c r="KK145" s="30">
        <v>0</v>
      </c>
      <c r="KL145" s="30">
        <v>0</v>
      </c>
      <c r="KM145" s="30">
        <v>2543209629</v>
      </c>
      <c r="KN145" s="30">
        <v>1474331018</v>
      </c>
      <c r="KO145" s="30">
        <v>37052984</v>
      </c>
      <c r="KP145" s="30">
        <v>16138992</v>
      </c>
      <c r="KQ145" s="30">
        <v>0</v>
      </c>
      <c r="KR145" s="30">
        <v>0</v>
      </c>
      <c r="KS145" s="30">
        <v>2286025</v>
      </c>
      <c r="KT145" s="30">
        <v>6093355</v>
      </c>
      <c r="KU145" s="30">
        <v>0</v>
      </c>
      <c r="KV145" s="30">
        <v>101737871</v>
      </c>
      <c r="KW145" s="30">
        <v>0</v>
      </c>
      <c r="KX145" s="30">
        <v>8578336</v>
      </c>
      <c r="KY145" s="30">
        <v>7488124</v>
      </c>
      <c r="KZ145" s="30">
        <v>7783294</v>
      </c>
      <c r="LA145" s="30">
        <v>10206548</v>
      </c>
      <c r="LB145" s="30">
        <v>5258900</v>
      </c>
      <c r="LC145" s="30">
        <v>5840176</v>
      </c>
      <c r="LD145" s="30">
        <v>177270929</v>
      </c>
      <c r="LE145" s="30">
        <v>963218</v>
      </c>
      <c r="LF145" s="30">
        <v>3469701</v>
      </c>
      <c r="LG145" s="30">
        <v>0</v>
      </c>
      <c r="LH145" s="30">
        <v>8695988</v>
      </c>
      <c r="LI145" s="30">
        <v>30196807</v>
      </c>
      <c r="LJ145" s="30">
        <v>1692822</v>
      </c>
      <c r="LK145" s="30">
        <v>984008</v>
      </c>
      <c r="LL145" s="30">
        <v>1164506</v>
      </c>
      <c r="LM145" s="30">
        <v>11314366</v>
      </c>
      <c r="LN145" s="30">
        <v>15766589</v>
      </c>
      <c r="LO145" s="30">
        <v>39155906</v>
      </c>
      <c r="LP145" s="30">
        <v>8612245</v>
      </c>
      <c r="LQ145" s="30">
        <v>114901411</v>
      </c>
      <c r="LR145" s="30">
        <v>1513578</v>
      </c>
      <c r="LS145" s="30">
        <v>105255598</v>
      </c>
      <c r="LT145" s="30">
        <v>0</v>
      </c>
      <c r="LU145" s="30">
        <v>161246994</v>
      </c>
      <c r="LV145" s="30">
        <v>445664</v>
      </c>
      <c r="LW145" s="30">
        <v>6405677</v>
      </c>
      <c r="LX145" s="30">
        <v>0</v>
      </c>
      <c r="LY145" s="30">
        <v>0</v>
      </c>
      <c r="LZ145" s="30">
        <v>21043588</v>
      </c>
      <c r="MA145" s="30">
        <v>0</v>
      </c>
      <c r="MB145" s="30">
        <v>33778957</v>
      </c>
      <c r="MC145" s="30">
        <v>0</v>
      </c>
      <c r="MD145" s="30">
        <v>0</v>
      </c>
      <c r="ME145" s="30">
        <v>17456402</v>
      </c>
      <c r="MF145" s="30">
        <v>0</v>
      </c>
      <c r="MG145" s="30">
        <v>0</v>
      </c>
      <c r="MH145" s="30">
        <v>2771368</v>
      </c>
      <c r="MI145" s="30">
        <v>0</v>
      </c>
      <c r="MJ145" s="30">
        <v>6070112</v>
      </c>
      <c r="MK145" s="30">
        <v>0</v>
      </c>
      <c r="ML145" s="30">
        <v>0</v>
      </c>
      <c r="MM145" s="30">
        <v>64667</v>
      </c>
      <c r="MN145" s="30">
        <v>2525751</v>
      </c>
      <c r="MO145" s="30">
        <v>87647154</v>
      </c>
      <c r="MP145" s="30">
        <v>0</v>
      </c>
      <c r="MQ145" s="30">
        <v>292743373</v>
      </c>
      <c r="MR145" s="30">
        <v>0</v>
      </c>
      <c r="MS145" s="30">
        <v>59621301896</v>
      </c>
      <c r="MT145" s="30">
        <v>55369581272</v>
      </c>
      <c r="MU145" s="30">
        <v>55289079734</v>
      </c>
      <c r="MV145" s="30">
        <v>33145326884</v>
      </c>
      <c r="MW145" s="30">
        <v>32979171366</v>
      </c>
      <c r="MX145" s="30">
        <v>0</v>
      </c>
      <c r="MY145" s="30">
        <v>166155518</v>
      </c>
      <c r="MZ145" s="30">
        <v>13400534913</v>
      </c>
      <c r="NA145" s="30">
        <v>0</v>
      </c>
      <c r="NB145" s="30">
        <v>0</v>
      </c>
      <c r="NC145" s="30">
        <v>0</v>
      </c>
      <c r="ND145" s="30">
        <v>13400534913</v>
      </c>
      <c r="NE145" s="30">
        <v>13400534913</v>
      </c>
      <c r="NF145" s="30">
        <v>0</v>
      </c>
      <c r="NG145" s="30">
        <v>0</v>
      </c>
      <c r="NH145" s="30">
        <v>5431045385</v>
      </c>
      <c r="NI145" s="30">
        <v>3312172552</v>
      </c>
      <c r="NJ145" s="30">
        <v>344888528</v>
      </c>
      <c r="NK145" s="30">
        <v>2967284024</v>
      </c>
      <c r="NL145" s="30">
        <v>0</v>
      </c>
      <c r="NM145" s="30">
        <v>80501538</v>
      </c>
      <c r="NN145" s="30">
        <v>0</v>
      </c>
      <c r="NO145" s="30">
        <v>0</v>
      </c>
      <c r="NP145" s="30">
        <v>0</v>
      </c>
      <c r="NQ145" s="30">
        <v>0</v>
      </c>
      <c r="NR145" s="30">
        <v>0</v>
      </c>
      <c r="NS145" s="30">
        <v>0</v>
      </c>
      <c r="NT145" s="30">
        <v>80501538</v>
      </c>
      <c r="NU145" s="30">
        <v>80501538</v>
      </c>
      <c r="NV145" s="30">
        <v>0</v>
      </c>
      <c r="NW145" s="30">
        <v>0</v>
      </c>
      <c r="NX145" s="30">
        <v>0</v>
      </c>
      <c r="NY145" s="30">
        <v>0</v>
      </c>
      <c r="NZ145" s="30">
        <v>0</v>
      </c>
      <c r="OA145" s="30">
        <v>1794867926</v>
      </c>
      <c r="OB145" s="30">
        <v>1593991109</v>
      </c>
      <c r="OC145" s="30">
        <v>0</v>
      </c>
      <c r="OD145" s="30">
        <v>0</v>
      </c>
      <c r="OE145" s="30">
        <v>0</v>
      </c>
      <c r="OF145" s="30">
        <v>1593991109</v>
      </c>
      <c r="OG145" s="30">
        <v>0</v>
      </c>
      <c r="OH145" s="30">
        <v>1593991109</v>
      </c>
      <c r="OI145" s="30">
        <v>0</v>
      </c>
      <c r="OJ145" s="30">
        <v>200876817</v>
      </c>
      <c r="OK145" s="30">
        <v>200000000</v>
      </c>
      <c r="OL145" s="30">
        <v>200000000</v>
      </c>
      <c r="OM145" s="30">
        <v>0</v>
      </c>
      <c r="ON145" s="30">
        <v>0</v>
      </c>
      <c r="OO145" s="30">
        <v>876817</v>
      </c>
      <c r="OP145" s="30">
        <v>876817</v>
      </c>
      <c r="OQ145" s="30">
        <v>0</v>
      </c>
      <c r="OR145" s="30">
        <v>0</v>
      </c>
      <c r="OS145" s="30">
        <v>1638271177</v>
      </c>
      <c r="OT145" s="30">
        <v>1553332851</v>
      </c>
      <c r="OU145" s="30">
        <v>1553332851</v>
      </c>
      <c r="OV145" s="30">
        <v>0</v>
      </c>
      <c r="OW145" s="30">
        <v>1553332851</v>
      </c>
      <c r="OX145" s="30">
        <v>0</v>
      </c>
      <c r="OY145" s="30">
        <v>0</v>
      </c>
      <c r="OZ145" s="30">
        <v>84938326</v>
      </c>
      <c r="PA145" s="30">
        <v>0</v>
      </c>
      <c r="PB145" s="30">
        <v>0</v>
      </c>
      <c r="PC145" s="30">
        <v>0</v>
      </c>
      <c r="PD145" s="30">
        <v>0</v>
      </c>
      <c r="PE145" s="30">
        <v>0</v>
      </c>
      <c r="PF145" s="30">
        <v>0</v>
      </c>
      <c r="PG145" s="30">
        <v>0</v>
      </c>
      <c r="PH145" s="30">
        <v>0</v>
      </c>
      <c r="PI145" s="30">
        <v>0</v>
      </c>
      <c r="PJ145" s="30">
        <v>0</v>
      </c>
      <c r="PK145" s="30">
        <v>0</v>
      </c>
      <c r="PL145" s="30">
        <v>0</v>
      </c>
      <c r="PM145" s="30">
        <v>84938326</v>
      </c>
      <c r="PN145" s="30">
        <v>84930324</v>
      </c>
      <c r="PO145" s="30">
        <v>0</v>
      </c>
      <c r="PP145" s="30">
        <v>0</v>
      </c>
      <c r="PQ145" s="30">
        <v>0</v>
      </c>
      <c r="PR145" s="30">
        <v>0</v>
      </c>
      <c r="PS145" s="30">
        <v>0</v>
      </c>
      <c r="PT145" s="30">
        <f t="shared" si="41"/>
        <v>818581521</v>
      </c>
      <c r="PU145" s="30">
        <v>818581521</v>
      </c>
      <c r="PV145" s="30">
        <v>0</v>
      </c>
      <c r="PW145" s="30">
        <v>0</v>
      </c>
      <c r="PX145" s="30">
        <v>0</v>
      </c>
      <c r="PY145" s="30">
        <v>0</v>
      </c>
      <c r="PZ145" s="30">
        <v>0</v>
      </c>
      <c r="QA145" s="30">
        <v>0</v>
      </c>
      <c r="QB145" s="30">
        <v>0</v>
      </c>
      <c r="QC145" s="30">
        <v>308532158</v>
      </c>
      <c r="QD145" s="30">
        <v>0</v>
      </c>
      <c r="QE145" s="30">
        <v>0</v>
      </c>
      <c r="QF145" s="30">
        <v>0</v>
      </c>
      <c r="QG145" s="30">
        <v>0</v>
      </c>
      <c r="QH145" s="30">
        <v>0</v>
      </c>
      <c r="QI145" s="30">
        <v>0</v>
      </c>
      <c r="QJ145" s="30">
        <v>0</v>
      </c>
      <c r="QK145" s="30">
        <v>308532158</v>
      </c>
      <c r="QL145" s="30">
        <v>0</v>
      </c>
      <c r="QM145" s="30">
        <v>0</v>
      </c>
      <c r="QN145" s="30">
        <v>0</v>
      </c>
      <c r="QO145" s="30">
        <v>97145993692</v>
      </c>
      <c r="QP145" s="30">
        <v>2498391120</v>
      </c>
      <c r="QQ145" s="30">
        <v>141995111</v>
      </c>
      <c r="QR145" s="30">
        <v>2984111</v>
      </c>
      <c r="QS145" s="30">
        <v>139011000</v>
      </c>
      <c r="QT145" s="30">
        <v>0</v>
      </c>
      <c r="QU145" s="30">
        <v>0</v>
      </c>
      <c r="QV145" s="30">
        <v>0</v>
      </c>
      <c r="QW145" s="30">
        <v>842201552</v>
      </c>
      <c r="QX145" s="30">
        <v>842201552</v>
      </c>
      <c r="QY145" s="30">
        <v>0</v>
      </c>
      <c r="QZ145" s="30">
        <v>1514194457</v>
      </c>
      <c r="RA145" s="30">
        <v>0</v>
      </c>
      <c r="RB145" s="30">
        <v>0</v>
      </c>
      <c r="RC145" s="30">
        <v>0</v>
      </c>
      <c r="RD145" s="30">
        <v>0</v>
      </c>
      <c r="RE145" s="30">
        <v>0</v>
      </c>
      <c r="RF145" s="30">
        <v>0</v>
      </c>
      <c r="RG145" s="30">
        <v>0</v>
      </c>
      <c r="RH145" s="30">
        <v>0</v>
      </c>
      <c r="RI145" s="30">
        <v>94647602572</v>
      </c>
      <c r="RJ145" s="30">
        <v>19795813822</v>
      </c>
      <c r="RK145" s="30">
        <v>19795813822</v>
      </c>
      <c r="RL145" s="30">
        <v>6026778755</v>
      </c>
      <c r="RM145" s="30">
        <v>316833388</v>
      </c>
      <c r="RN145" s="30">
        <v>327844232</v>
      </c>
      <c r="RO145" s="30">
        <v>12371626</v>
      </c>
      <c r="RP145" s="30">
        <v>0</v>
      </c>
      <c r="RQ145" s="30">
        <v>0</v>
      </c>
      <c r="RR145" s="30">
        <v>0</v>
      </c>
      <c r="RS145" s="30">
        <v>0</v>
      </c>
      <c r="RT145" s="30">
        <v>47280805</v>
      </c>
      <c r="RU145" s="30">
        <v>0</v>
      </c>
      <c r="RV145" s="30">
        <v>5988730</v>
      </c>
      <c r="RW145" s="30">
        <v>322018</v>
      </c>
      <c r="RX145" s="30">
        <v>0</v>
      </c>
      <c r="RY145" s="30">
        <v>0</v>
      </c>
      <c r="RZ145" s="30">
        <v>0</v>
      </c>
      <c r="SA145" s="30">
        <v>0</v>
      </c>
      <c r="SB145" s="30">
        <v>0</v>
      </c>
      <c r="SC145" s="30">
        <v>0</v>
      </c>
      <c r="SD145" s="30">
        <v>0</v>
      </c>
      <c r="SE145" s="30">
        <v>0</v>
      </c>
      <c r="SF145" s="30">
        <v>0</v>
      </c>
      <c r="SG145" s="30">
        <v>0</v>
      </c>
      <c r="SH145" s="30">
        <v>31553843</v>
      </c>
      <c r="SI145" s="30">
        <v>56626261</v>
      </c>
      <c r="SJ145" s="30">
        <v>0</v>
      </c>
      <c r="SK145" s="30">
        <v>4935200427</v>
      </c>
      <c r="SL145" s="30">
        <v>4935200427</v>
      </c>
      <c r="SM145" s="30">
        <v>0</v>
      </c>
      <c r="SN145" s="30">
        <v>0</v>
      </c>
      <c r="SO145" s="30">
        <v>0</v>
      </c>
      <c r="SP145" s="30">
        <v>4003715</v>
      </c>
      <c r="SQ145" s="30">
        <v>7694</v>
      </c>
      <c r="SR145" s="30">
        <v>580565037</v>
      </c>
      <c r="SS145" s="30">
        <v>0</v>
      </c>
      <c r="ST145" s="30">
        <v>0</v>
      </c>
      <c r="SU145" s="30">
        <v>0</v>
      </c>
      <c r="SV145" s="30">
        <v>0</v>
      </c>
      <c r="SW145" s="30">
        <v>1739355</v>
      </c>
      <c r="SX145" s="30">
        <v>0</v>
      </c>
      <c r="SY145" s="30">
        <v>0</v>
      </c>
      <c r="SZ145" s="30">
        <v>0</v>
      </c>
      <c r="TA145" s="30">
        <v>5352850544</v>
      </c>
      <c r="TB145" s="30">
        <v>251054047</v>
      </c>
      <c r="TC145" s="30">
        <v>0</v>
      </c>
      <c r="TD145" s="30">
        <v>0</v>
      </c>
      <c r="TE145" s="30">
        <v>0</v>
      </c>
      <c r="TF145" s="30">
        <v>0</v>
      </c>
      <c r="TG145" s="30">
        <v>0</v>
      </c>
      <c r="TH145" s="30">
        <v>0</v>
      </c>
      <c r="TI145" s="30">
        <f t="shared" si="52"/>
        <v>657049246</v>
      </c>
      <c r="TJ145" s="30">
        <f t="shared" si="53"/>
        <v>75000000000</v>
      </c>
      <c r="TK145" s="30">
        <v>74812373007</v>
      </c>
      <c r="TL145" s="30">
        <v>0</v>
      </c>
      <c r="TM145" s="30">
        <v>-187626993</v>
      </c>
      <c r="TN145" s="30">
        <v>-187626993</v>
      </c>
      <c r="TO145" s="30">
        <v>0</v>
      </c>
      <c r="TP145" s="30">
        <v>0</v>
      </c>
      <c r="TQ145" s="30">
        <v>0</v>
      </c>
      <c r="TR145" s="30">
        <v>0</v>
      </c>
      <c r="TS145" s="30">
        <v>75000000000</v>
      </c>
      <c r="TT145" s="30">
        <v>0</v>
      </c>
      <c r="TU145" s="30">
        <v>39415743</v>
      </c>
      <c r="TV145" s="30">
        <v>0</v>
      </c>
      <c r="TW145" s="30">
        <v>39415743</v>
      </c>
      <c r="TX145" s="30">
        <v>0</v>
      </c>
      <c r="TY145" s="30">
        <v>0</v>
      </c>
      <c r="TZ145" s="30">
        <v>0</v>
      </c>
      <c r="UA145" s="30">
        <v>0</v>
      </c>
      <c r="UB145" s="30">
        <v>0</v>
      </c>
      <c r="UC145" s="30">
        <v>0</v>
      </c>
      <c r="UD145" s="30">
        <v>0</v>
      </c>
      <c r="UE145" s="30">
        <v>0</v>
      </c>
      <c r="UF145" s="30">
        <v>0</v>
      </c>
      <c r="UG145" s="30">
        <v>411777826105</v>
      </c>
      <c r="UH145" s="1">
        <v>4025152761246</v>
      </c>
      <c r="UI145" s="1">
        <f>UH145-SUM($UG$136:UG145)</f>
        <v>0</v>
      </c>
    </row>
    <row r="146" spans="2:555">
      <c r="B146" s="58">
        <v>42675</v>
      </c>
      <c r="C146" s="30">
        <v>261342835662</v>
      </c>
      <c r="D146" s="30">
        <v>124604209195</v>
      </c>
      <c r="E146" s="30">
        <v>108829875728</v>
      </c>
      <c r="F146" s="30">
        <v>2547720</v>
      </c>
      <c r="G146" s="30">
        <v>1156680</v>
      </c>
      <c r="H146" s="30">
        <v>55915070865</v>
      </c>
      <c r="I146" s="30">
        <v>48405676848.195496</v>
      </c>
      <c r="J146" s="30">
        <v>6950243308.6545029</v>
      </c>
      <c r="K146" s="30">
        <v>559150708.14999962</v>
      </c>
      <c r="L146" s="30">
        <v>4166700808</v>
      </c>
      <c r="M146" s="30">
        <v>40358687436</v>
      </c>
      <c r="N146" s="30">
        <v>39955100561.429993</v>
      </c>
      <c r="O146" s="30">
        <v>403586874.56999969</v>
      </c>
      <c r="P146" s="30">
        <v>2211362073</v>
      </c>
      <c r="Q146" s="30">
        <v>3858942883</v>
      </c>
      <c r="R146" s="30">
        <v>2315407263</v>
      </c>
      <c r="S146" s="30">
        <v>15774333467</v>
      </c>
      <c r="T146" s="30">
        <v>4144241000</v>
      </c>
      <c r="U146" s="30">
        <v>4893209000</v>
      </c>
      <c r="V146" s="30">
        <v>9037450000</v>
      </c>
      <c r="W146" s="30">
        <v>286627570</v>
      </c>
      <c r="X146" s="30">
        <v>571112909</v>
      </c>
      <c r="Y146" s="30">
        <v>203243700</v>
      </c>
      <c r="Z146" s="30">
        <v>20324370</v>
      </c>
      <c r="AA146" s="30">
        <v>182919330</v>
      </c>
      <c r="AB146" s="30">
        <v>210967347</v>
      </c>
      <c r="AC146" s="30">
        <v>1010940</v>
      </c>
      <c r="AD146" s="30">
        <v>4198229263</v>
      </c>
      <c r="AE146" s="30">
        <v>1163944277</v>
      </c>
      <c r="AF146" s="30">
        <v>839800158</v>
      </c>
      <c r="AG146" s="30">
        <v>324144119</v>
      </c>
      <c r="AH146" s="30">
        <v>101747461</v>
      </c>
      <c r="AI146" s="30">
        <v>136738626467</v>
      </c>
      <c r="AJ146" s="30">
        <v>572539834</v>
      </c>
      <c r="AK146" s="30">
        <v>57088695</v>
      </c>
      <c r="AL146" s="30">
        <v>1057764</v>
      </c>
      <c r="AM146" s="30">
        <v>514393375</v>
      </c>
      <c r="AN146" s="30">
        <v>0</v>
      </c>
      <c r="AO146" s="30">
        <v>1548147425</v>
      </c>
      <c r="AP146" s="30">
        <v>1415716205</v>
      </c>
      <c r="AQ146" s="30">
        <v>2946840</v>
      </c>
      <c r="AR146" s="30">
        <v>21169019</v>
      </c>
      <c r="AS146" s="30">
        <v>93160</v>
      </c>
      <c r="AT146" s="30">
        <v>87098018</v>
      </c>
      <c r="AU146" s="30">
        <v>18044048</v>
      </c>
      <c r="AV146" s="30">
        <v>0</v>
      </c>
      <c r="AW146" s="30">
        <v>0</v>
      </c>
      <c r="AX146" s="30">
        <v>3080135</v>
      </c>
      <c r="AY146" s="30">
        <v>0</v>
      </c>
      <c r="AZ146" s="30">
        <v>0</v>
      </c>
      <c r="BA146" s="30">
        <v>0</v>
      </c>
      <c r="BB146" s="30">
        <v>0</v>
      </c>
      <c r="BC146" s="30">
        <v>0</v>
      </c>
      <c r="BD146" s="30">
        <v>6663020550</v>
      </c>
      <c r="BE146" s="30">
        <v>700771</v>
      </c>
      <c r="BF146" s="30">
        <v>4109552150</v>
      </c>
      <c r="BG146" s="30">
        <v>1177875654</v>
      </c>
      <c r="BH146" s="30">
        <v>879786</v>
      </c>
      <c r="BI146" s="30">
        <v>8033490</v>
      </c>
      <c r="BJ146" s="30">
        <v>0</v>
      </c>
      <c r="BK146" s="30">
        <v>129805007</v>
      </c>
      <c r="BL146" s="30">
        <v>4990545</v>
      </c>
      <c r="BM146" s="30">
        <v>13318802</v>
      </c>
      <c r="BN146" s="30">
        <v>38465019</v>
      </c>
      <c r="BO146" s="30">
        <v>2935908</v>
      </c>
      <c r="BP146" s="30">
        <v>0</v>
      </c>
      <c r="BQ146" s="30">
        <v>0</v>
      </c>
      <c r="BR146" s="30">
        <v>119674461</v>
      </c>
      <c r="BS146" s="30">
        <v>1056788957</v>
      </c>
      <c r="BT146" s="30">
        <v>242721650</v>
      </c>
      <c r="BU146" s="30">
        <v>7993701</v>
      </c>
      <c r="BV146" s="30">
        <v>0</v>
      </c>
      <c r="BW146" s="30">
        <v>359785</v>
      </c>
      <c r="BX146" s="30">
        <v>0</v>
      </c>
      <c r="BY146" s="30">
        <v>225159964</v>
      </c>
      <c r="BZ146" s="30">
        <v>9208200</v>
      </c>
      <c r="CA146" s="30">
        <v>0</v>
      </c>
      <c r="CB146" s="30">
        <v>0</v>
      </c>
      <c r="CC146" s="30">
        <v>9276490410</v>
      </c>
      <c r="CD146" s="30">
        <v>1961863</v>
      </c>
      <c r="CE146" s="30">
        <v>6260813644</v>
      </c>
      <c r="CF146" s="30">
        <v>192053917</v>
      </c>
      <c r="CG146" s="30">
        <v>2859060600</v>
      </c>
      <c r="CH146" s="30">
        <v>309170296</v>
      </c>
      <c r="CI146" s="30">
        <v>19205822</v>
      </c>
      <c r="CJ146" s="30">
        <v>1131263</v>
      </c>
      <c r="CK146" s="30">
        <v>8684336</v>
      </c>
      <c r="CL146" s="30">
        <v>3811683</v>
      </c>
      <c r="CM146" s="30">
        <v>500931</v>
      </c>
      <c r="CN146" s="30">
        <v>305849</v>
      </c>
      <c r="CO146" s="30">
        <v>554837</v>
      </c>
      <c r="CP146" s="30">
        <v>4216923</v>
      </c>
      <c r="CQ146" s="30">
        <v>0</v>
      </c>
      <c r="CR146" s="30">
        <v>0</v>
      </c>
      <c r="CS146" s="30">
        <v>2821885405</v>
      </c>
      <c r="CT146" s="30">
        <v>920320844</v>
      </c>
      <c r="CU146" s="30">
        <v>0</v>
      </c>
      <c r="CV146" s="30">
        <v>38200303</v>
      </c>
      <c r="CW146" s="30">
        <v>17439891</v>
      </c>
      <c r="CX146" s="30">
        <v>1104633</v>
      </c>
      <c r="CY146" s="30">
        <v>0</v>
      </c>
      <c r="CZ146" s="30">
        <v>1802577335</v>
      </c>
      <c r="DA146" s="30">
        <v>1180906894</v>
      </c>
      <c r="DB146" s="30">
        <v>145037679</v>
      </c>
      <c r="DC146" s="30">
        <v>0</v>
      </c>
      <c r="DD146" s="30">
        <v>476632762</v>
      </c>
      <c r="DE146" s="30">
        <v>0</v>
      </c>
      <c r="DF146" s="30">
        <v>31459532</v>
      </c>
      <c r="DG146" s="30">
        <v>10782867</v>
      </c>
      <c r="DH146" s="30">
        <v>20533535</v>
      </c>
      <c r="DI146" s="30">
        <v>4781309</v>
      </c>
      <c r="DJ146" s="30">
        <v>0</v>
      </c>
      <c r="DK146" s="30">
        <v>4781309</v>
      </c>
      <c r="DL146" s="30">
        <v>0</v>
      </c>
      <c r="DM146" s="30">
        <v>334435838</v>
      </c>
      <c r="DN146" s="30">
        <v>49589646</v>
      </c>
      <c r="DO146" s="30">
        <v>2318805</v>
      </c>
      <c r="DP146" s="30">
        <v>12052</v>
      </c>
      <c r="DQ146" s="30">
        <v>2306753</v>
      </c>
      <c r="DR146" s="30">
        <v>270526319</v>
      </c>
      <c r="DS146" s="30">
        <v>32251152</v>
      </c>
      <c r="DT146" s="30">
        <v>30714522</v>
      </c>
      <c r="DU146" s="30">
        <v>1446240</v>
      </c>
      <c r="DV146" s="30">
        <v>90390</v>
      </c>
      <c r="DW146" s="30">
        <v>10297800</v>
      </c>
      <c r="DX146" s="30">
        <v>5554500</v>
      </c>
      <c r="DY146" s="30">
        <v>0</v>
      </c>
      <c r="DZ146" s="30">
        <v>0</v>
      </c>
      <c r="EA146" s="30">
        <v>4743300</v>
      </c>
      <c r="EB146" s="30">
        <v>0</v>
      </c>
      <c r="EC146" s="30">
        <v>7812759</v>
      </c>
      <c r="ED146" s="30">
        <v>26514</v>
      </c>
      <c r="EE146" s="30">
        <v>7782100</v>
      </c>
      <c r="EF146" s="30">
        <v>4145</v>
      </c>
      <c r="EG146" s="30">
        <v>65647961</v>
      </c>
      <c r="EH146" s="30">
        <v>64915200</v>
      </c>
      <c r="EI146" s="30">
        <v>713478</v>
      </c>
      <c r="EJ146" s="30">
        <v>19283</v>
      </c>
      <c r="EK146" s="30">
        <v>67857581</v>
      </c>
      <c r="EL146" s="30">
        <v>134982</v>
      </c>
      <c r="EM146" s="30">
        <v>1677638</v>
      </c>
      <c r="EN146" s="30">
        <v>44544192</v>
      </c>
      <c r="EO146" s="30">
        <v>1831904</v>
      </c>
      <c r="EP146" s="30">
        <v>289248</v>
      </c>
      <c r="EQ146" s="30">
        <v>19283</v>
      </c>
      <c r="ER146" s="30">
        <v>77133</v>
      </c>
      <c r="ES146" s="30">
        <v>983443</v>
      </c>
      <c r="ET146" s="30">
        <v>462797</v>
      </c>
      <c r="EU146" s="30">
        <v>2140435</v>
      </c>
      <c r="EV146" s="30">
        <v>1564716</v>
      </c>
      <c r="EW146" s="30">
        <v>34748326</v>
      </c>
      <c r="EX146" s="30">
        <v>0</v>
      </c>
      <c r="EY146" s="30">
        <v>77133</v>
      </c>
      <c r="EZ146" s="30">
        <v>31605164</v>
      </c>
      <c r="FA146" s="30">
        <v>3066029</v>
      </c>
      <c r="FB146" s="30">
        <v>0</v>
      </c>
      <c r="FC146" s="30">
        <v>16873</v>
      </c>
      <c r="FD146" s="30">
        <v>0</v>
      </c>
      <c r="FE146" s="30">
        <v>0</v>
      </c>
      <c r="FF146" s="30">
        <v>0</v>
      </c>
      <c r="FG146" s="30">
        <v>12001068</v>
      </c>
      <c r="FH146" s="30">
        <v>154266</v>
      </c>
      <c r="FI146" s="30">
        <v>0</v>
      </c>
      <c r="FJ146" s="30">
        <v>9089304</v>
      </c>
      <c r="FK146" s="30">
        <v>3524424</v>
      </c>
      <c r="FL146" s="30">
        <v>0</v>
      </c>
      <c r="FM146" s="30">
        <v>0</v>
      </c>
      <c r="FN146" s="30">
        <v>0</v>
      </c>
      <c r="FO146" s="30">
        <v>5564880</v>
      </c>
      <c r="FP146" s="30">
        <v>2757498</v>
      </c>
      <c r="FQ146" s="30">
        <v>0</v>
      </c>
      <c r="FR146" s="30">
        <v>633689377</v>
      </c>
      <c r="FS146" s="30">
        <v>474634695</v>
      </c>
      <c r="FT146" s="30">
        <v>98722</v>
      </c>
      <c r="FU146" s="30">
        <v>199926781</v>
      </c>
      <c r="FV146" s="30">
        <v>14741378</v>
      </c>
      <c r="FW146" s="30">
        <v>7646994</v>
      </c>
      <c r="FX146" s="30">
        <v>7094384</v>
      </c>
      <c r="FY146" s="30">
        <v>0</v>
      </c>
      <c r="FZ146" s="30">
        <v>8446042</v>
      </c>
      <c r="GA146" s="30">
        <v>229590772</v>
      </c>
      <c r="GB146" s="30">
        <v>21831000</v>
      </c>
      <c r="GC146" s="30">
        <v>3446121</v>
      </c>
      <c r="GD146" s="30">
        <v>0</v>
      </c>
      <c r="GE146" s="30">
        <v>3446121</v>
      </c>
      <c r="GF146" s="30">
        <v>0</v>
      </c>
      <c r="GG146" s="30">
        <v>0</v>
      </c>
      <c r="GH146" s="30">
        <v>978000</v>
      </c>
      <c r="GI146" s="30">
        <v>49033461</v>
      </c>
      <c r="GJ146" s="30">
        <v>49033461</v>
      </c>
      <c r="GK146" s="30">
        <v>0</v>
      </c>
      <c r="GL146" s="30">
        <v>105597100</v>
      </c>
      <c r="GM146" s="30">
        <v>10231857</v>
      </c>
      <c r="GN146" s="30">
        <v>0</v>
      </c>
      <c r="GO146" s="30">
        <v>724838</v>
      </c>
      <c r="GP146" s="30">
        <v>0</v>
      </c>
      <c r="GQ146" s="30">
        <v>84173359</v>
      </c>
      <c r="GR146" s="30">
        <v>519347</v>
      </c>
      <c r="GS146" s="30">
        <v>0</v>
      </c>
      <c r="GT146" s="30">
        <v>9947699</v>
      </c>
      <c r="GU146" s="30">
        <v>33509446209</v>
      </c>
      <c r="GV146" s="30">
        <v>0</v>
      </c>
      <c r="GW146" s="30">
        <v>0</v>
      </c>
      <c r="GX146" s="30">
        <v>0</v>
      </c>
      <c r="GY146" s="30">
        <v>0</v>
      </c>
      <c r="GZ146" s="30">
        <v>20646089510</v>
      </c>
      <c r="HA146" s="30">
        <v>45962</v>
      </c>
      <c r="HB146" s="30">
        <v>0</v>
      </c>
      <c r="HC146" s="30">
        <v>0</v>
      </c>
      <c r="HD146" s="30">
        <v>4346500358</v>
      </c>
      <c r="HE146" s="30">
        <v>0</v>
      </c>
      <c r="HF146" s="30">
        <v>5936787</v>
      </c>
      <c r="HG146" s="30">
        <v>745863</v>
      </c>
      <c r="HH146" s="30">
        <f t="shared" si="48"/>
        <v>20473467712</v>
      </c>
      <c r="HI146" s="30">
        <f t="shared" si="49"/>
        <v>172621798</v>
      </c>
      <c r="HJ146" s="30">
        <v>15914842705</v>
      </c>
      <c r="HK146" s="30">
        <v>69980000</v>
      </c>
      <c r="HL146" s="30">
        <v>0</v>
      </c>
      <c r="HM146" s="30">
        <f t="shared" si="54"/>
        <v>4661266805</v>
      </c>
      <c r="HN146" s="30">
        <v>4558625007</v>
      </c>
      <c r="HO146" s="30">
        <v>102641798</v>
      </c>
      <c r="HP146" s="30">
        <v>38904069</v>
      </c>
      <c r="HQ146" s="30">
        <v>3853471</v>
      </c>
      <c r="HR146" s="30">
        <v>5965897</v>
      </c>
      <c r="HS146" s="30">
        <v>29084701</v>
      </c>
      <c r="HT146" s="30">
        <v>0</v>
      </c>
      <c r="HU146" s="30">
        <v>0</v>
      </c>
      <c r="HV146" s="30">
        <v>0</v>
      </c>
      <c r="HW146" s="30">
        <v>0</v>
      </c>
      <c r="HX146" s="30">
        <f t="shared" si="50"/>
        <v>20473467712</v>
      </c>
      <c r="HY146" s="30">
        <f t="shared" si="51"/>
        <v>172621798</v>
      </c>
      <c r="HZ146" s="30">
        <v>77339507315</v>
      </c>
      <c r="IA146" s="30">
        <v>71758117202</v>
      </c>
      <c r="IB146" s="30">
        <v>70841128835</v>
      </c>
      <c r="IC146" s="30">
        <v>0</v>
      </c>
      <c r="ID146" s="30">
        <v>0</v>
      </c>
      <c r="IE146" s="30">
        <v>0</v>
      </c>
      <c r="IF146" s="30">
        <v>0</v>
      </c>
      <c r="IG146" s="30">
        <v>63893126193</v>
      </c>
      <c r="IH146" s="30">
        <v>62136151260</v>
      </c>
      <c r="II146" s="30">
        <v>0</v>
      </c>
      <c r="IJ146" s="30">
        <v>1756974933</v>
      </c>
      <c r="IK146" s="30">
        <v>0</v>
      </c>
      <c r="IL146" s="30">
        <v>4626771125</v>
      </c>
      <c r="IM146" s="30">
        <v>2055896266</v>
      </c>
      <c r="IN146" s="30">
        <v>411268545</v>
      </c>
      <c r="IO146" s="30">
        <v>308451408</v>
      </c>
      <c r="IP146" s="30">
        <v>3907051172</v>
      </c>
      <c r="IQ146" s="30">
        <v>0</v>
      </c>
      <c r="IR146" s="30">
        <v>0</v>
      </c>
      <c r="IS146" s="30">
        <v>0</v>
      </c>
      <c r="IT146" s="30">
        <v>0</v>
      </c>
      <c r="IU146" s="30">
        <v>0</v>
      </c>
      <c r="IV146" s="30">
        <v>254363111</v>
      </c>
      <c r="IW146" s="30">
        <v>0</v>
      </c>
      <c r="IX146" s="30">
        <v>0</v>
      </c>
      <c r="IY146" s="30">
        <v>0</v>
      </c>
      <c r="IZ146" s="30">
        <v>0</v>
      </c>
      <c r="JA146" s="30">
        <v>0</v>
      </c>
      <c r="JB146" s="30">
        <v>0</v>
      </c>
      <c r="JC146" s="30">
        <v>0</v>
      </c>
      <c r="JD146" s="30">
        <v>0</v>
      </c>
      <c r="JE146" s="30">
        <v>0</v>
      </c>
      <c r="JF146" s="30">
        <v>0</v>
      </c>
      <c r="JG146" s="30">
        <v>0</v>
      </c>
      <c r="JH146" s="30">
        <v>0</v>
      </c>
      <c r="JI146" s="30">
        <v>0</v>
      </c>
      <c r="JJ146" s="30">
        <v>0</v>
      </c>
      <c r="JK146" s="30">
        <v>0</v>
      </c>
      <c r="JL146" s="30"/>
      <c r="JM146" s="30">
        <v>916988367</v>
      </c>
      <c r="JN146" s="30">
        <v>0</v>
      </c>
      <c r="JO146" s="30">
        <v>916988367</v>
      </c>
      <c r="JP146" s="30">
        <v>3073818409</v>
      </c>
      <c r="JQ146" s="30">
        <v>30273176</v>
      </c>
      <c r="JR146" s="30">
        <v>0</v>
      </c>
      <c r="JS146" s="30">
        <v>0</v>
      </c>
      <c r="JT146" s="30">
        <v>0</v>
      </c>
      <c r="JU146" s="30">
        <v>0</v>
      </c>
      <c r="JV146" s="30">
        <v>0</v>
      </c>
      <c r="JW146" s="30">
        <v>0</v>
      </c>
      <c r="JX146" s="30">
        <v>0</v>
      </c>
      <c r="JY146" s="30">
        <v>0</v>
      </c>
      <c r="JZ146" s="30">
        <v>0</v>
      </c>
      <c r="KA146" s="30">
        <v>0</v>
      </c>
      <c r="KB146" s="30">
        <v>0</v>
      </c>
      <c r="KC146" s="30">
        <v>0</v>
      </c>
      <c r="KD146" s="30">
        <v>0</v>
      </c>
      <c r="KE146" s="30">
        <v>0</v>
      </c>
      <c r="KF146" s="30">
        <v>0</v>
      </c>
      <c r="KG146" s="30">
        <v>0</v>
      </c>
      <c r="KH146" s="30">
        <v>48226945</v>
      </c>
      <c r="KI146" s="30">
        <v>2995318288</v>
      </c>
      <c r="KJ146" s="30">
        <v>0</v>
      </c>
      <c r="KK146" s="30">
        <v>0</v>
      </c>
      <c r="KL146" s="30">
        <v>0</v>
      </c>
      <c r="KM146" s="30">
        <v>2507571704</v>
      </c>
      <c r="KN146" s="30">
        <v>1474331018</v>
      </c>
      <c r="KO146" s="30">
        <v>37052984</v>
      </c>
      <c r="KP146" s="30">
        <v>8069496</v>
      </c>
      <c r="KQ146" s="30">
        <v>0</v>
      </c>
      <c r="KR146" s="30">
        <v>0</v>
      </c>
      <c r="KS146" s="30">
        <v>2286025</v>
      </c>
      <c r="KT146" s="30">
        <v>6093355</v>
      </c>
      <c r="KU146" s="30">
        <v>0</v>
      </c>
      <c r="KV146" s="30">
        <v>101737871</v>
      </c>
      <c r="KW146" s="30">
        <v>0</v>
      </c>
      <c r="KX146" s="30">
        <v>8578336</v>
      </c>
      <c r="KY146" s="30">
        <v>3744062</v>
      </c>
      <c r="KZ146" s="30">
        <v>7783294</v>
      </c>
      <c r="LA146" s="30">
        <v>5103274</v>
      </c>
      <c r="LB146" s="30">
        <v>2629450</v>
      </c>
      <c r="LC146" s="30">
        <v>5840176</v>
      </c>
      <c r="LD146" s="30">
        <v>177270929</v>
      </c>
      <c r="LE146" s="30">
        <v>963218</v>
      </c>
      <c r="LF146" s="30">
        <v>3406701</v>
      </c>
      <c r="LG146" s="30">
        <v>0</v>
      </c>
      <c r="LH146" s="30">
        <v>8695988</v>
      </c>
      <c r="LI146" s="30">
        <v>30196807</v>
      </c>
      <c r="LJ146" s="30">
        <v>1692822</v>
      </c>
      <c r="LK146" s="30">
        <v>984008</v>
      </c>
      <c r="LL146" s="30">
        <v>1164506</v>
      </c>
      <c r="LM146" s="30">
        <v>5657183</v>
      </c>
      <c r="LN146" s="30">
        <v>15766589</v>
      </c>
      <c r="LO146" s="30">
        <v>39155906</v>
      </c>
      <c r="LP146" s="30">
        <v>8612245</v>
      </c>
      <c r="LQ146" s="30">
        <v>114901411</v>
      </c>
      <c r="LR146" s="30">
        <v>1513578</v>
      </c>
      <c r="LS146" s="30">
        <v>105255598</v>
      </c>
      <c r="LT146" s="30">
        <v>0</v>
      </c>
      <c r="LU146" s="30">
        <v>161246994</v>
      </c>
      <c r="LV146" s="30">
        <v>445664</v>
      </c>
      <c r="LW146" s="30">
        <v>6405677</v>
      </c>
      <c r="LX146" s="30">
        <v>0</v>
      </c>
      <c r="LY146" s="30">
        <v>0</v>
      </c>
      <c r="LZ146" s="30">
        <v>10521794</v>
      </c>
      <c r="MA146" s="30">
        <v>0</v>
      </c>
      <c r="MB146" s="30">
        <v>33778957</v>
      </c>
      <c r="MC146" s="30">
        <v>0</v>
      </c>
      <c r="MD146" s="30">
        <v>0</v>
      </c>
      <c r="ME146" s="30">
        <v>17456402</v>
      </c>
      <c r="MF146" s="30">
        <v>0</v>
      </c>
      <c r="MG146" s="30">
        <v>0</v>
      </c>
      <c r="MH146" s="30">
        <v>2771368</v>
      </c>
      <c r="MI146" s="30">
        <v>150334</v>
      </c>
      <c r="MJ146" s="30">
        <v>6070112</v>
      </c>
      <c r="MK146" s="30">
        <v>0</v>
      </c>
      <c r="ML146" s="30">
        <v>0</v>
      </c>
      <c r="MM146" s="30">
        <v>64667</v>
      </c>
      <c r="MN146" s="30">
        <v>2525751</v>
      </c>
      <c r="MO146" s="30">
        <v>87647154</v>
      </c>
      <c r="MP146" s="30">
        <v>0</v>
      </c>
      <c r="MQ146" s="30">
        <v>351071043</v>
      </c>
      <c r="MR146" s="30">
        <v>0</v>
      </c>
      <c r="MS146" s="30">
        <v>24298380848</v>
      </c>
      <c r="MT146" s="30">
        <v>21055012597</v>
      </c>
      <c r="MU146" s="30">
        <v>20995407811</v>
      </c>
      <c r="MV146" s="30">
        <v>1728986694</v>
      </c>
      <c r="MW146" s="30">
        <v>1562831176</v>
      </c>
      <c r="MX146" s="30">
        <v>0</v>
      </c>
      <c r="MY146" s="30">
        <v>166155518</v>
      </c>
      <c r="MZ146" s="30">
        <v>13400534913</v>
      </c>
      <c r="NA146" s="30">
        <v>0</v>
      </c>
      <c r="NB146" s="30">
        <v>0</v>
      </c>
      <c r="NC146" s="30">
        <v>0</v>
      </c>
      <c r="ND146" s="30">
        <v>13400534913</v>
      </c>
      <c r="NE146" s="30">
        <v>13400534913</v>
      </c>
      <c r="NF146" s="30">
        <v>0</v>
      </c>
      <c r="NG146" s="30">
        <v>0</v>
      </c>
      <c r="NH146" s="30">
        <v>5431045385</v>
      </c>
      <c r="NI146" s="30">
        <v>434840819</v>
      </c>
      <c r="NJ146" s="30">
        <v>339589860</v>
      </c>
      <c r="NK146" s="30">
        <v>95250959</v>
      </c>
      <c r="NL146" s="30">
        <v>0</v>
      </c>
      <c r="NM146" s="30">
        <v>59604786</v>
      </c>
      <c r="NN146" s="30">
        <v>0</v>
      </c>
      <c r="NO146" s="30">
        <v>0</v>
      </c>
      <c r="NP146" s="30">
        <v>0</v>
      </c>
      <c r="NQ146" s="30">
        <v>0</v>
      </c>
      <c r="NR146" s="30">
        <v>0</v>
      </c>
      <c r="NS146" s="30">
        <v>0</v>
      </c>
      <c r="NT146" s="30">
        <v>59604786</v>
      </c>
      <c r="NU146" s="30">
        <v>59604786</v>
      </c>
      <c r="NV146" s="30">
        <v>0</v>
      </c>
      <c r="NW146" s="30">
        <v>0</v>
      </c>
      <c r="NX146" s="30">
        <v>0</v>
      </c>
      <c r="NY146" s="30">
        <v>0</v>
      </c>
      <c r="NZ146" s="30">
        <v>0</v>
      </c>
      <c r="OA146" s="30">
        <v>1594977393</v>
      </c>
      <c r="OB146" s="30">
        <v>1593991109</v>
      </c>
      <c r="OC146" s="30">
        <v>0</v>
      </c>
      <c r="OD146" s="30">
        <v>0</v>
      </c>
      <c r="OE146" s="30">
        <v>0</v>
      </c>
      <c r="OF146" s="30">
        <v>1593991109</v>
      </c>
      <c r="OG146" s="30">
        <v>0</v>
      </c>
      <c r="OH146" s="30">
        <v>1593991109</v>
      </c>
      <c r="OI146" s="30">
        <v>0</v>
      </c>
      <c r="OJ146" s="30">
        <v>986284</v>
      </c>
      <c r="OK146" s="30">
        <v>0</v>
      </c>
      <c r="OL146" s="30">
        <v>0</v>
      </c>
      <c r="OM146" s="30">
        <v>0</v>
      </c>
      <c r="ON146" s="30">
        <v>0</v>
      </c>
      <c r="OO146" s="30">
        <v>986284</v>
      </c>
      <c r="OP146" s="30">
        <v>986284</v>
      </c>
      <c r="OQ146" s="30">
        <v>0</v>
      </c>
      <c r="OR146" s="30">
        <v>0</v>
      </c>
      <c r="OS146" s="30">
        <v>1618640781</v>
      </c>
      <c r="OT146" s="30">
        <v>1553332851</v>
      </c>
      <c r="OU146" s="30">
        <v>1553332851</v>
      </c>
      <c r="OV146" s="30">
        <v>0</v>
      </c>
      <c r="OW146" s="30">
        <v>1553332851</v>
      </c>
      <c r="OX146" s="30">
        <v>0</v>
      </c>
      <c r="OY146" s="30">
        <v>0</v>
      </c>
      <c r="OZ146" s="30">
        <v>65307930</v>
      </c>
      <c r="PA146" s="30">
        <v>2750533</v>
      </c>
      <c r="PB146" s="30">
        <v>0</v>
      </c>
      <c r="PC146" s="30">
        <v>0</v>
      </c>
      <c r="PD146" s="30">
        <v>0</v>
      </c>
      <c r="PE146" s="30">
        <v>0</v>
      </c>
      <c r="PF146" s="30">
        <v>0</v>
      </c>
      <c r="PG146" s="30">
        <v>0</v>
      </c>
      <c r="PH146" s="30">
        <v>0</v>
      </c>
      <c r="PI146" s="30">
        <v>0</v>
      </c>
      <c r="PJ146" s="30">
        <v>0</v>
      </c>
      <c r="PK146" s="30">
        <v>0</v>
      </c>
      <c r="PL146" s="30">
        <v>0</v>
      </c>
      <c r="PM146" s="30">
        <v>62557397</v>
      </c>
      <c r="PN146" s="30">
        <v>62557397</v>
      </c>
      <c r="PO146" s="30">
        <v>0</v>
      </c>
      <c r="PP146" s="30">
        <v>0</v>
      </c>
      <c r="PQ146" s="30">
        <v>0</v>
      </c>
      <c r="PR146" s="30">
        <v>0</v>
      </c>
      <c r="PS146" s="30">
        <v>0</v>
      </c>
      <c r="PT146" s="30">
        <f t="shared" si="41"/>
        <v>29750077</v>
      </c>
      <c r="PU146" s="30">
        <v>29750077</v>
      </c>
      <c r="PV146" s="30">
        <v>0</v>
      </c>
      <c r="PW146" s="30">
        <v>0</v>
      </c>
      <c r="PX146" s="30">
        <v>0</v>
      </c>
      <c r="PY146" s="30">
        <v>0</v>
      </c>
      <c r="PZ146" s="30">
        <v>0</v>
      </c>
      <c r="QA146" s="30">
        <v>0</v>
      </c>
      <c r="QB146" s="30">
        <v>0</v>
      </c>
      <c r="QC146" s="30">
        <v>64522042</v>
      </c>
      <c r="QD146" s="30">
        <v>0</v>
      </c>
      <c r="QE146" s="30">
        <v>0</v>
      </c>
      <c r="QF146" s="30">
        <v>0</v>
      </c>
      <c r="QG146" s="30">
        <v>0</v>
      </c>
      <c r="QH146" s="30">
        <v>0</v>
      </c>
      <c r="QI146" s="30">
        <v>0</v>
      </c>
      <c r="QJ146" s="30">
        <v>0</v>
      </c>
      <c r="QK146" s="30">
        <v>64522042</v>
      </c>
      <c r="QL146" s="30">
        <v>0</v>
      </c>
      <c r="QM146" s="30">
        <v>0</v>
      </c>
      <c r="QN146" s="30">
        <v>0</v>
      </c>
      <c r="QO146" s="30">
        <v>136370676561</v>
      </c>
      <c r="QP146" s="30">
        <v>5404351700</v>
      </c>
      <c r="QQ146" s="30">
        <v>286207683</v>
      </c>
      <c r="QR146" s="30">
        <v>23957683</v>
      </c>
      <c r="QS146" s="30">
        <v>262250000</v>
      </c>
      <c r="QT146" s="30">
        <v>0</v>
      </c>
      <c r="QU146" s="30">
        <v>0</v>
      </c>
      <c r="QV146" s="30">
        <v>0</v>
      </c>
      <c r="QW146" s="30">
        <v>4947304436</v>
      </c>
      <c r="QX146" s="30">
        <v>4947304436</v>
      </c>
      <c r="QY146" s="30">
        <v>0</v>
      </c>
      <c r="QZ146" s="30">
        <v>170839581</v>
      </c>
      <c r="RA146" s="30">
        <v>0</v>
      </c>
      <c r="RB146" s="30">
        <v>0</v>
      </c>
      <c r="RC146" s="30">
        <v>0</v>
      </c>
      <c r="RD146" s="30">
        <v>0</v>
      </c>
      <c r="RE146" s="30">
        <v>0</v>
      </c>
      <c r="RF146" s="30">
        <v>0</v>
      </c>
      <c r="RG146" s="30">
        <v>0</v>
      </c>
      <c r="RH146" s="30">
        <v>0</v>
      </c>
      <c r="RI146" s="30">
        <v>130966324861</v>
      </c>
      <c r="RJ146" s="30">
        <v>13735490448</v>
      </c>
      <c r="RK146" s="30">
        <v>13172665917</v>
      </c>
      <c r="RL146" s="30">
        <v>5601233959</v>
      </c>
      <c r="RM146" s="30">
        <v>313537390</v>
      </c>
      <c r="RN146" s="30">
        <v>270380429</v>
      </c>
      <c r="RO146" s="30">
        <v>15477153</v>
      </c>
      <c r="RP146" s="30">
        <v>0</v>
      </c>
      <c r="RQ146" s="30">
        <v>0</v>
      </c>
      <c r="RR146" s="30">
        <v>0</v>
      </c>
      <c r="RS146" s="30">
        <v>0</v>
      </c>
      <c r="RT146" s="30">
        <v>0</v>
      </c>
      <c r="RU146" s="30">
        <v>0</v>
      </c>
      <c r="RV146" s="30">
        <v>4391052</v>
      </c>
      <c r="RW146" s="30">
        <v>9853750</v>
      </c>
      <c r="RX146" s="30">
        <v>0</v>
      </c>
      <c r="RY146" s="30">
        <v>0</v>
      </c>
      <c r="RZ146" s="30">
        <v>0</v>
      </c>
      <c r="SA146" s="30">
        <v>0</v>
      </c>
      <c r="SB146" s="30">
        <v>0</v>
      </c>
      <c r="SC146" s="30">
        <v>0</v>
      </c>
      <c r="SD146" s="30">
        <v>0</v>
      </c>
      <c r="SE146" s="30">
        <v>0</v>
      </c>
      <c r="SF146" s="30">
        <v>0</v>
      </c>
      <c r="SG146" s="30">
        <v>0</v>
      </c>
      <c r="SH146" s="30">
        <v>43270590</v>
      </c>
      <c r="SI146" s="30">
        <v>60690513</v>
      </c>
      <c r="SJ146" s="30">
        <v>0</v>
      </c>
      <c r="SK146" s="30">
        <v>1254191341</v>
      </c>
      <c r="SL146" s="30">
        <v>1254191341</v>
      </c>
      <c r="SM146" s="30">
        <v>0</v>
      </c>
      <c r="SN146" s="30">
        <v>0</v>
      </c>
      <c r="SO146" s="30">
        <v>0</v>
      </c>
      <c r="SP146" s="30">
        <v>3116870</v>
      </c>
      <c r="SQ146" s="30">
        <v>2237</v>
      </c>
      <c r="SR146" s="30">
        <v>547427773</v>
      </c>
      <c r="SS146" s="30">
        <v>0</v>
      </c>
      <c r="ST146" s="30">
        <v>0</v>
      </c>
      <c r="SU146" s="30">
        <v>0</v>
      </c>
      <c r="SV146" s="30">
        <v>0</v>
      </c>
      <c r="SW146" s="30">
        <v>44995239</v>
      </c>
      <c r="SX146" s="30">
        <v>0</v>
      </c>
      <c r="SY146" s="30">
        <v>0</v>
      </c>
      <c r="SZ146" s="30">
        <v>0</v>
      </c>
      <c r="TA146" s="30">
        <v>4547861322</v>
      </c>
      <c r="TB146" s="30">
        <v>231107958</v>
      </c>
      <c r="TC146" s="30">
        <v>0</v>
      </c>
      <c r="TD146" s="30">
        <v>0</v>
      </c>
      <c r="TE146" s="30">
        <v>0</v>
      </c>
      <c r="TF146" s="30">
        <v>0</v>
      </c>
      <c r="TG146" s="30">
        <v>0</v>
      </c>
      <c r="TH146" s="30">
        <v>562824531</v>
      </c>
      <c r="TI146" s="30">
        <f t="shared" ref="TI146:TI159" si="55">SUM(RM146:RO146)</f>
        <v>599394972</v>
      </c>
      <c r="TJ146" s="30">
        <f t="shared" ref="TJ146:TJ159" si="56">TL146+TR146+TS146+TT146</f>
        <v>71145917317</v>
      </c>
      <c r="TK146" s="30">
        <v>71145917317</v>
      </c>
      <c r="TL146" s="30">
        <v>0</v>
      </c>
      <c r="TM146" s="30">
        <v>0</v>
      </c>
      <c r="TN146" s="30">
        <v>0</v>
      </c>
      <c r="TO146" s="30">
        <v>0</v>
      </c>
      <c r="TP146" s="30">
        <v>0</v>
      </c>
      <c r="TQ146" s="30">
        <v>0</v>
      </c>
      <c r="TR146" s="30">
        <v>0</v>
      </c>
      <c r="TS146" s="30">
        <v>71145917317</v>
      </c>
      <c r="TT146" s="30">
        <v>0</v>
      </c>
      <c r="TU146" s="30">
        <v>46084917096</v>
      </c>
      <c r="TV146" s="30">
        <v>0</v>
      </c>
      <c r="TW146" s="30">
        <v>30939280</v>
      </c>
      <c r="TX146" s="30">
        <v>0</v>
      </c>
      <c r="TY146" s="30">
        <v>13649028</v>
      </c>
      <c r="TZ146" s="30">
        <v>0</v>
      </c>
      <c r="UA146" s="30">
        <v>0</v>
      </c>
      <c r="UB146" s="30">
        <v>46040328788</v>
      </c>
      <c r="UC146" s="30">
        <v>0</v>
      </c>
      <c r="UD146" s="30">
        <v>0</v>
      </c>
      <c r="UE146" s="30">
        <v>0</v>
      </c>
      <c r="UF146" s="30">
        <v>0</v>
      </c>
      <c r="UG146" s="30">
        <v>422076415113</v>
      </c>
      <c r="UH146" s="1">
        <v>4447229176359</v>
      </c>
      <c r="UI146" s="1">
        <f>UH146-SUM($UG$136:UG146)</f>
        <v>0</v>
      </c>
    </row>
    <row r="147" spans="2:555">
      <c r="B147" s="58">
        <v>42705</v>
      </c>
      <c r="C147" s="30">
        <v>240759290542</v>
      </c>
      <c r="D147" s="30">
        <v>95726039906</v>
      </c>
      <c r="E147" s="30">
        <v>77874670033</v>
      </c>
      <c r="F147" s="30">
        <v>2439456</v>
      </c>
      <c r="G147" s="30">
        <v>917640</v>
      </c>
      <c r="H147" s="30">
        <v>22017441165</v>
      </c>
      <c r="I147" s="30">
        <v>19060498815.710022</v>
      </c>
      <c r="J147" s="30">
        <v>2736767937.2900009</v>
      </c>
      <c r="K147" s="30">
        <v>220174412</v>
      </c>
      <c r="L147" s="30">
        <v>7364774175</v>
      </c>
      <c r="M147" s="30">
        <v>38675653581</v>
      </c>
      <c r="N147" s="30">
        <v>38288897045.549988</v>
      </c>
      <c r="O147" s="30">
        <v>386756535.45000076</v>
      </c>
      <c r="P147" s="30">
        <v>3615969413</v>
      </c>
      <c r="Q147" s="30">
        <v>3871151194</v>
      </c>
      <c r="R147" s="30">
        <v>2326323409</v>
      </c>
      <c r="S147" s="30">
        <v>17851369873</v>
      </c>
      <c r="T147" s="30">
        <v>4098713000</v>
      </c>
      <c r="U147" s="30">
        <v>4822012000</v>
      </c>
      <c r="V147" s="30">
        <v>8920725000</v>
      </c>
      <c r="W147" s="30">
        <v>138429886</v>
      </c>
      <c r="X147" s="30">
        <v>2515746418</v>
      </c>
      <c r="Y147" s="30">
        <v>211229700</v>
      </c>
      <c r="Z147" s="30">
        <v>21122970</v>
      </c>
      <c r="AA147" s="30">
        <v>190106730</v>
      </c>
      <c r="AB147" s="30">
        <v>166364155</v>
      </c>
      <c r="AC147" s="30">
        <v>5461400</v>
      </c>
      <c r="AD147" s="30">
        <v>4270059129</v>
      </c>
      <c r="AE147" s="30">
        <v>1575011685</v>
      </c>
      <c r="AF147" s="30">
        <v>1174746604</v>
      </c>
      <c r="AG147" s="30">
        <v>400265081</v>
      </c>
      <c r="AH147" s="30">
        <v>48342500</v>
      </c>
      <c r="AI147" s="30">
        <v>145033250636</v>
      </c>
      <c r="AJ147" s="30">
        <v>732412561</v>
      </c>
      <c r="AK147" s="30">
        <v>240015559</v>
      </c>
      <c r="AL147" s="30">
        <v>598022</v>
      </c>
      <c r="AM147" s="30">
        <v>475646700</v>
      </c>
      <c r="AN147" s="30">
        <v>16152280</v>
      </c>
      <c r="AO147" s="30">
        <v>1900430586</v>
      </c>
      <c r="AP147" s="30">
        <v>1827555052</v>
      </c>
      <c r="AQ147" s="30">
        <v>1803533</v>
      </c>
      <c r="AR147" s="30">
        <v>23085123</v>
      </c>
      <c r="AS147" s="30">
        <v>95560</v>
      </c>
      <c r="AT147" s="30">
        <v>45036982</v>
      </c>
      <c r="AU147" s="30">
        <v>2854336</v>
      </c>
      <c r="AV147" s="30">
        <v>0</v>
      </c>
      <c r="AW147" s="30">
        <v>0</v>
      </c>
      <c r="AX147" s="30">
        <v>0</v>
      </c>
      <c r="AY147" s="30">
        <v>0</v>
      </c>
      <c r="AZ147" s="30">
        <v>0</v>
      </c>
      <c r="BA147" s="30">
        <v>0</v>
      </c>
      <c r="BB147" s="30">
        <v>0</v>
      </c>
      <c r="BC147" s="30">
        <v>0</v>
      </c>
      <c r="BD147" s="30">
        <v>8410535933</v>
      </c>
      <c r="BE147" s="30">
        <v>816072</v>
      </c>
      <c r="BF147" s="30">
        <v>5472924943</v>
      </c>
      <c r="BG147" s="30">
        <v>1442617720</v>
      </c>
      <c r="BH147" s="30">
        <v>552117</v>
      </c>
      <c r="BI147" s="30">
        <v>13736275</v>
      </c>
      <c r="BJ147" s="30">
        <v>0</v>
      </c>
      <c r="BK147" s="30">
        <v>93559207</v>
      </c>
      <c r="BL147" s="30">
        <v>5215742</v>
      </c>
      <c r="BM147" s="30">
        <v>0</v>
      </c>
      <c r="BN147" s="30">
        <v>12379904</v>
      </c>
      <c r="BO147" s="30">
        <v>-5540124</v>
      </c>
      <c r="BP147" s="30">
        <v>0</v>
      </c>
      <c r="BQ147" s="30">
        <v>2996989</v>
      </c>
      <c r="BR147" s="30">
        <v>76505347</v>
      </c>
      <c r="BS147" s="30">
        <v>1294771741</v>
      </c>
      <c r="BT147" s="30">
        <v>266275704</v>
      </c>
      <c r="BU147" s="30">
        <v>0</v>
      </c>
      <c r="BV147" s="30">
        <v>0</v>
      </c>
      <c r="BW147" s="30">
        <v>570893</v>
      </c>
      <c r="BX147" s="30">
        <v>0</v>
      </c>
      <c r="BY147" s="30">
        <v>265704811</v>
      </c>
      <c r="BZ147" s="30">
        <v>0</v>
      </c>
      <c r="CA147" s="30">
        <v>0</v>
      </c>
      <c r="CB147" s="30">
        <v>0</v>
      </c>
      <c r="CC147" s="30">
        <v>10419376274</v>
      </c>
      <c r="CD147" s="30">
        <v>3013677</v>
      </c>
      <c r="CE147" s="30">
        <v>5263085431</v>
      </c>
      <c r="CF147" s="30">
        <v>210746322</v>
      </c>
      <c r="CG147" s="30">
        <v>2923580067</v>
      </c>
      <c r="CH147" s="30">
        <v>311981413</v>
      </c>
      <c r="CI147" s="30">
        <v>23919018</v>
      </c>
      <c r="CJ147" s="30">
        <v>633936</v>
      </c>
      <c r="CK147" s="30">
        <v>14422003</v>
      </c>
      <c r="CL147" s="30">
        <v>3556825</v>
      </c>
      <c r="CM147" s="30">
        <v>2492037</v>
      </c>
      <c r="CN147" s="30">
        <v>815357</v>
      </c>
      <c r="CO147" s="30">
        <v>852504</v>
      </c>
      <c r="CP147" s="30">
        <v>1146356</v>
      </c>
      <c r="CQ147" s="30">
        <v>0</v>
      </c>
      <c r="CR147" s="30">
        <v>0</v>
      </c>
      <c r="CS147" s="30">
        <v>1748564071</v>
      </c>
      <c r="CT147" s="30">
        <v>512366968</v>
      </c>
      <c r="CU147" s="30">
        <v>0</v>
      </c>
      <c r="CV147" s="30">
        <v>50834086</v>
      </c>
      <c r="CW147" s="30">
        <v>16157683</v>
      </c>
      <c r="CX147" s="30">
        <v>1096300</v>
      </c>
      <c r="CY147" s="30">
        <v>0</v>
      </c>
      <c r="CZ147" s="30">
        <v>1134703528</v>
      </c>
      <c r="DA147" s="30">
        <v>955744260</v>
      </c>
      <c r="DB147" s="30">
        <v>143180668</v>
      </c>
      <c r="DC147" s="30">
        <v>0</v>
      </c>
      <c r="DD147" s="30">
        <v>35778600</v>
      </c>
      <c r="DE147" s="30">
        <v>0</v>
      </c>
      <c r="DF147" s="30">
        <v>12810469</v>
      </c>
      <c r="DG147" s="30">
        <v>20595037</v>
      </c>
      <c r="DH147" s="30">
        <v>0</v>
      </c>
      <c r="DI147" s="30">
        <v>2599136</v>
      </c>
      <c r="DJ147" s="30">
        <v>0</v>
      </c>
      <c r="DK147" s="30">
        <v>2599136</v>
      </c>
      <c r="DL147" s="30">
        <v>0</v>
      </c>
      <c r="DM147" s="30">
        <v>408776650</v>
      </c>
      <c r="DN147" s="30">
        <v>61234566</v>
      </c>
      <c r="DO147" s="30">
        <v>2955150</v>
      </c>
      <c r="DP147" s="30">
        <v>38566</v>
      </c>
      <c r="DQ147" s="30">
        <v>2916584</v>
      </c>
      <c r="DR147" s="30">
        <v>333077170</v>
      </c>
      <c r="DS147" s="30">
        <v>44323640</v>
      </c>
      <c r="DT147" s="30">
        <v>42899094</v>
      </c>
      <c r="DU147" s="30">
        <v>1388390</v>
      </c>
      <c r="DV147" s="30">
        <v>36156</v>
      </c>
      <c r="DW147" s="30">
        <v>15870000</v>
      </c>
      <c r="DX147" s="30">
        <v>9998100</v>
      </c>
      <c r="DY147" s="30">
        <v>0</v>
      </c>
      <c r="DZ147" s="30">
        <v>0</v>
      </c>
      <c r="EA147" s="30">
        <v>5871900</v>
      </c>
      <c r="EB147" s="30">
        <v>0</v>
      </c>
      <c r="EC147" s="30">
        <v>6675894</v>
      </c>
      <c r="ED147" s="30">
        <v>26514</v>
      </c>
      <c r="EE147" s="30">
        <v>6645900</v>
      </c>
      <c r="EF147" s="30">
        <v>3480</v>
      </c>
      <c r="EG147" s="30">
        <v>90882163</v>
      </c>
      <c r="EH147" s="30">
        <v>90380800</v>
      </c>
      <c r="EI147" s="30">
        <v>462797</v>
      </c>
      <c r="EJ147" s="30">
        <v>38566</v>
      </c>
      <c r="EK147" s="30">
        <v>80526643</v>
      </c>
      <c r="EL147" s="30">
        <v>77133</v>
      </c>
      <c r="EM147" s="30">
        <v>2044019</v>
      </c>
      <c r="EN147" s="30">
        <v>57656768</v>
      </c>
      <c r="EO147" s="30">
        <v>1581222</v>
      </c>
      <c r="EP147" s="30">
        <v>366381</v>
      </c>
      <c r="EQ147" s="30">
        <v>0</v>
      </c>
      <c r="ER147" s="30">
        <v>173549</v>
      </c>
      <c r="ES147" s="30">
        <v>732762</v>
      </c>
      <c r="ET147" s="30">
        <v>308530</v>
      </c>
      <c r="EU147" s="30">
        <v>2931046</v>
      </c>
      <c r="EV147" s="30">
        <v>1297005</v>
      </c>
      <c r="EW147" s="30">
        <v>29194764</v>
      </c>
      <c r="EX147" s="30">
        <v>0</v>
      </c>
      <c r="EY147" s="30">
        <v>19283</v>
      </c>
      <c r="EZ147" s="30">
        <v>26437267</v>
      </c>
      <c r="FA147" s="30">
        <v>2738214</v>
      </c>
      <c r="FB147" s="30">
        <v>0</v>
      </c>
      <c r="FC147" s="30">
        <v>16873</v>
      </c>
      <c r="FD147" s="30">
        <v>0</v>
      </c>
      <c r="FE147" s="30">
        <v>0</v>
      </c>
      <c r="FF147" s="30">
        <v>0</v>
      </c>
      <c r="FG147" s="30">
        <v>11509764</v>
      </c>
      <c r="FH147" s="30">
        <v>231398</v>
      </c>
      <c r="FI147" s="30">
        <v>0</v>
      </c>
      <c r="FJ147" s="30">
        <v>8347320</v>
      </c>
      <c r="FK147" s="30">
        <v>2504196</v>
      </c>
      <c r="FL147" s="30">
        <v>0</v>
      </c>
      <c r="FM147" s="30">
        <v>0</v>
      </c>
      <c r="FN147" s="30">
        <v>0</v>
      </c>
      <c r="FO147" s="30">
        <v>5843124</v>
      </c>
      <c r="FP147" s="30">
        <v>2931046</v>
      </c>
      <c r="FQ147" s="30">
        <v>0</v>
      </c>
      <c r="FR147" s="30">
        <v>573280705</v>
      </c>
      <c r="FS147" s="30">
        <v>438379462</v>
      </c>
      <c r="FT147" s="30">
        <v>49361</v>
      </c>
      <c r="FU147" s="30">
        <v>216108551</v>
      </c>
      <c r="FV147" s="30">
        <v>15646692</v>
      </c>
      <c r="FW147" s="30">
        <v>9509028</v>
      </c>
      <c r="FX147" s="30">
        <v>6137664</v>
      </c>
      <c r="FY147" s="30">
        <v>0</v>
      </c>
      <c r="FZ147" s="30">
        <v>4010906</v>
      </c>
      <c r="GA147" s="30">
        <v>197508352</v>
      </c>
      <c r="GB147" s="30">
        <v>5055600</v>
      </c>
      <c r="GC147" s="30">
        <v>2751602</v>
      </c>
      <c r="GD147" s="30">
        <v>0</v>
      </c>
      <c r="GE147" s="30">
        <v>2751602</v>
      </c>
      <c r="GF147" s="30">
        <v>0</v>
      </c>
      <c r="GG147" s="30">
        <v>607302</v>
      </c>
      <c r="GH147" s="30">
        <v>906000</v>
      </c>
      <c r="GI147" s="30">
        <v>51256169</v>
      </c>
      <c r="GJ147" s="30">
        <v>51256169</v>
      </c>
      <c r="GK147" s="30">
        <v>0</v>
      </c>
      <c r="GL147" s="30">
        <v>79380170</v>
      </c>
      <c r="GM147" s="30">
        <v>10295962</v>
      </c>
      <c r="GN147" s="30">
        <v>0</v>
      </c>
      <c r="GO147" s="30">
        <v>819784</v>
      </c>
      <c r="GP147" s="30">
        <v>0</v>
      </c>
      <c r="GQ147" s="30">
        <v>60938218</v>
      </c>
      <c r="GR147" s="30">
        <v>-134246</v>
      </c>
      <c r="GS147" s="30">
        <v>0</v>
      </c>
      <c r="GT147" s="30">
        <v>7460452</v>
      </c>
      <c r="GU147" s="30">
        <v>40054198606</v>
      </c>
      <c r="GV147" s="30">
        <v>0</v>
      </c>
      <c r="GW147" s="30">
        <v>0</v>
      </c>
      <c r="GX147" s="30">
        <v>0</v>
      </c>
      <c r="GY147" s="30">
        <v>0</v>
      </c>
      <c r="GZ147" s="30">
        <v>9516031633</v>
      </c>
      <c r="HA147" s="30">
        <v>92800</v>
      </c>
      <c r="HB147" s="30">
        <v>0</v>
      </c>
      <c r="HC147" s="30">
        <v>0</v>
      </c>
      <c r="HD147" s="30">
        <v>4494700376</v>
      </c>
      <c r="HE147" s="30">
        <v>0</v>
      </c>
      <c r="HF147" s="30">
        <v>6995213290</v>
      </c>
      <c r="HG147" s="30">
        <v>7919142184</v>
      </c>
      <c r="HH147" s="30">
        <f t="shared" si="48"/>
        <v>8585761081</v>
      </c>
      <c r="HI147" s="30">
        <f t="shared" si="49"/>
        <v>930270552</v>
      </c>
      <c r="HJ147" s="30">
        <v>7766540429</v>
      </c>
      <c r="HK147" s="30">
        <v>565256000</v>
      </c>
      <c r="HL147" s="30">
        <v>0</v>
      </c>
      <c r="HM147" s="30">
        <f t="shared" si="54"/>
        <v>1184235204</v>
      </c>
      <c r="HN147" s="30">
        <v>819220652</v>
      </c>
      <c r="HO147" s="30">
        <v>365014552</v>
      </c>
      <c r="HP147" s="30">
        <v>44294540</v>
      </c>
      <c r="HQ147" s="30">
        <v>3264948</v>
      </c>
      <c r="HR147" s="30">
        <v>4649513</v>
      </c>
      <c r="HS147" s="30">
        <v>36380079</v>
      </c>
      <c r="HT147" s="30">
        <v>0</v>
      </c>
      <c r="HU147" s="30">
        <v>0</v>
      </c>
      <c r="HV147" s="30">
        <v>0</v>
      </c>
      <c r="HW147" s="30">
        <v>0</v>
      </c>
      <c r="HX147" s="30">
        <f t="shared" si="50"/>
        <v>8585761081</v>
      </c>
      <c r="HY147" s="30">
        <f t="shared" si="51"/>
        <v>930270552</v>
      </c>
      <c r="HZ147" s="30">
        <v>76755564717</v>
      </c>
      <c r="IA147" s="30">
        <v>72126890950</v>
      </c>
      <c r="IB147" s="30">
        <v>71562360734</v>
      </c>
      <c r="IC147" s="30">
        <v>0</v>
      </c>
      <c r="ID147" s="30">
        <v>0</v>
      </c>
      <c r="IE147" s="30">
        <v>547908842</v>
      </c>
      <c r="IF147" s="30">
        <v>0</v>
      </c>
      <c r="IG147" s="30">
        <v>56515683145</v>
      </c>
      <c r="IH147" s="30">
        <v>54210799366</v>
      </c>
      <c r="II147" s="30">
        <v>0</v>
      </c>
      <c r="IJ147" s="30">
        <v>1756974937</v>
      </c>
      <c r="IK147" s="30">
        <v>0</v>
      </c>
      <c r="IL147" s="30">
        <v>4626771122</v>
      </c>
      <c r="IM147" s="30">
        <v>2055896265</v>
      </c>
      <c r="IN147" s="30">
        <v>411268539</v>
      </c>
      <c r="IO147" s="30">
        <v>308451411</v>
      </c>
      <c r="IP147" s="30">
        <v>3907051172</v>
      </c>
      <c r="IQ147" s="30">
        <v>0</v>
      </c>
      <c r="IR147" s="30">
        <v>0</v>
      </c>
      <c r="IS147" s="30">
        <v>0</v>
      </c>
      <c r="IT147" s="30">
        <v>0</v>
      </c>
      <c r="IU147" s="30">
        <v>0</v>
      </c>
      <c r="IV147" s="30">
        <v>254363113</v>
      </c>
      <c r="IW147" s="30">
        <v>0</v>
      </c>
      <c r="IX147" s="30">
        <v>7909026389</v>
      </c>
      <c r="IY147" s="30">
        <v>0</v>
      </c>
      <c r="IZ147" s="30">
        <v>0</v>
      </c>
      <c r="JA147" s="30">
        <v>0</v>
      </c>
      <c r="JB147" s="30">
        <v>0</v>
      </c>
      <c r="JC147" s="30">
        <v>0</v>
      </c>
      <c r="JD147" s="30">
        <v>0</v>
      </c>
      <c r="JE147" s="30">
        <v>0</v>
      </c>
      <c r="JF147" s="30">
        <v>0</v>
      </c>
      <c r="JG147" s="30">
        <v>0</v>
      </c>
      <c r="JH147" s="30">
        <v>0</v>
      </c>
      <c r="JI147" s="30">
        <v>0</v>
      </c>
      <c r="JJ147" s="30">
        <v>199670700</v>
      </c>
      <c r="JK147" s="30">
        <v>148427749</v>
      </c>
      <c r="JL147" s="30"/>
      <c r="JM147" s="30">
        <v>564530216</v>
      </c>
      <c r="JN147" s="30">
        <v>11460403</v>
      </c>
      <c r="JO147" s="30">
        <v>553069813</v>
      </c>
      <c r="JP147" s="30">
        <v>30485633</v>
      </c>
      <c r="JQ147" s="30">
        <v>30485633</v>
      </c>
      <c r="JR147" s="30">
        <v>0</v>
      </c>
      <c r="JS147" s="30">
        <v>0</v>
      </c>
      <c r="JT147" s="30">
        <v>0</v>
      </c>
      <c r="JU147" s="30">
        <v>0</v>
      </c>
      <c r="JV147" s="30">
        <v>0</v>
      </c>
      <c r="JW147" s="30">
        <v>0</v>
      </c>
      <c r="JX147" s="30">
        <v>0</v>
      </c>
      <c r="JY147" s="30">
        <v>0</v>
      </c>
      <c r="JZ147" s="30">
        <v>0</v>
      </c>
      <c r="KA147" s="30">
        <v>0</v>
      </c>
      <c r="KB147" s="30">
        <v>0</v>
      </c>
      <c r="KC147" s="30">
        <v>0</v>
      </c>
      <c r="KD147" s="30">
        <v>0</v>
      </c>
      <c r="KE147" s="30">
        <v>0</v>
      </c>
      <c r="KF147" s="30">
        <v>0</v>
      </c>
      <c r="KG147" s="30">
        <v>0</v>
      </c>
      <c r="KH147" s="30">
        <v>0</v>
      </c>
      <c r="KI147" s="30">
        <v>0</v>
      </c>
      <c r="KJ147" s="30">
        <v>0</v>
      </c>
      <c r="KK147" s="30">
        <v>0</v>
      </c>
      <c r="KL147" s="30">
        <v>0</v>
      </c>
      <c r="KM147" s="30">
        <v>4598188134</v>
      </c>
      <c r="KN147" s="30">
        <v>2787878113</v>
      </c>
      <c r="KO147" s="30">
        <v>68439299</v>
      </c>
      <c r="KP147" s="30">
        <v>0</v>
      </c>
      <c r="KQ147" s="30">
        <v>0</v>
      </c>
      <c r="KR147" s="30">
        <v>0</v>
      </c>
      <c r="KS147" s="30">
        <v>3433562</v>
      </c>
      <c r="KT147" s="30">
        <v>9152096</v>
      </c>
      <c r="KU147" s="30">
        <v>0</v>
      </c>
      <c r="KV147" s="30">
        <v>152808149</v>
      </c>
      <c r="KW147" s="30">
        <v>0</v>
      </c>
      <c r="KX147" s="30">
        <v>12953287</v>
      </c>
      <c r="KY147" s="30">
        <v>0</v>
      </c>
      <c r="KZ147" s="30">
        <v>11752778</v>
      </c>
      <c r="LA147" s="30">
        <v>7705941</v>
      </c>
      <c r="LB147" s="30">
        <v>3970472</v>
      </c>
      <c r="LC147" s="30">
        <v>8771828</v>
      </c>
      <c r="LD147" s="30">
        <v>301487090</v>
      </c>
      <c r="LE147" s="30">
        <v>1454462</v>
      </c>
      <c r="LF147" s="30">
        <v>5239242</v>
      </c>
      <c r="LG147" s="30">
        <v>0</v>
      </c>
      <c r="LH147" s="30">
        <v>13061192</v>
      </c>
      <c r="LI147" s="30">
        <v>50105116</v>
      </c>
      <c r="LJ147" s="30">
        <v>2556157</v>
      </c>
      <c r="LK147" s="30">
        <v>1485853</v>
      </c>
      <c r="LL147" s="30">
        <v>1758403</v>
      </c>
      <c r="LM147" s="30">
        <v>8542346</v>
      </c>
      <c r="LN147" s="30">
        <v>58017283</v>
      </c>
      <c r="LO147" s="30">
        <v>66513193</v>
      </c>
      <c r="LP147" s="30">
        <v>13004487</v>
      </c>
      <c r="LQ147" s="30">
        <v>204472444</v>
      </c>
      <c r="LR147" s="30">
        <v>2273361</v>
      </c>
      <c r="LS147" s="30">
        <v>192664500</v>
      </c>
      <c r="LT147" s="30">
        <v>0</v>
      </c>
      <c r="LU147" s="30">
        <v>290532856</v>
      </c>
      <c r="LV147" s="30">
        <v>1419694</v>
      </c>
      <c r="LW147" s="30">
        <v>0</v>
      </c>
      <c r="LX147" s="30">
        <v>0</v>
      </c>
      <c r="LY147" s="30">
        <v>0</v>
      </c>
      <c r="LZ147" s="30">
        <v>18353057</v>
      </c>
      <c r="MA147" s="30">
        <v>0</v>
      </c>
      <c r="MB147" s="30">
        <v>61118413</v>
      </c>
      <c r="MC147" s="30">
        <v>0</v>
      </c>
      <c r="MD147" s="30">
        <v>0</v>
      </c>
      <c r="ME147" s="30">
        <v>30277655</v>
      </c>
      <c r="MF147" s="30">
        <v>0</v>
      </c>
      <c r="MG147" s="30">
        <v>0</v>
      </c>
      <c r="MH147" s="30">
        <v>4184761</v>
      </c>
      <c r="MI147" s="30">
        <v>113498</v>
      </c>
      <c r="MJ147" s="30">
        <v>9165867</v>
      </c>
      <c r="MK147" s="30">
        <v>0</v>
      </c>
      <c r="ML147" s="30">
        <v>0</v>
      </c>
      <c r="MM147" s="30">
        <v>97643</v>
      </c>
      <c r="MN147" s="30">
        <v>2525751</v>
      </c>
      <c r="MO147" s="30">
        <v>190898285</v>
      </c>
      <c r="MP147" s="30">
        <v>0</v>
      </c>
      <c r="MQ147" s="30">
        <v>243700656</v>
      </c>
      <c r="MR147" s="30">
        <v>0</v>
      </c>
      <c r="MS147" s="30">
        <v>58908014861</v>
      </c>
      <c r="MT147" s="30">
        <v>54797806268</v>
      </c>
      <c r="MU147" s="30">
        <v>54760158628</v>
      </c>
      <c r="MV147" s="30">
        <v>31880907105</v>
      </c>
      <c r="MW147" s="30">
        <v>31714751592</v>
      </c>
      <c r="MX147" s="30">
        <v>0</v>
      </c>
      <c r="MY147" s="30">
        <v>166155513</v>
      </c>
      <c r="MZ147" s="30">
        <v>13400534916</v>
      </c>
      <c r="NA147" s="30">
        <v>0</v>
      </c>
      <c r="NB147" s="30">
        <v>0</v>
      </c>
      <c r="NC147" s="30">
        <v>0</v>
      </c>
      <c r="ND147" s="30">
        <v>13400534916</v>
      </c>
      <c r="NE147" s="30">
        <v>13400534916</v>
      </c>
      <c r="NF147" s="30">
        <v>0</v>
      </c>
      <c r="NG147" s="30">
        <v>0</v>
      </c>
      <c r="NH147" s="30">
        <v>6515643866</v>
      </c>
      <c r="NI147" s="30">
        <v>2963072741</v>
      </c>
      <c r="NJ147" s="30">
        <v>316596034</v>
      </c>
      <c r="NK147" s="30">
        <v>2646476707</v>
      </c>
      <c r="NL147" s="30">
        <v>0</v>
      </c>
      <c r="NM147" s="30">
        <v>37647640</v>
      </c>
      <c r="NN147" s="30">
        <v>0</v>
      </c>
      <c r="NO147" s="30">
        <v>0</v>
      </c>
      <c r="NP147" s="30">
        <v>0</v>
      </c>
      <c r="NQ147" s="30">
        <v>0</v>
      </c>
      <c r="NR147" s="30">
        <v>0</v>
      </c>
      <c r="NS147" s="30">
        <v>0</v>
      </c>
      <c r="NT147" s="30">
        <v>37647640</v>
      </c>
      <c r="NU147" s="30">
        <v>37647640</v>
      </c>
      <c r="NV147" s="30">
        <v>0</v>
      </c>
      <c r="NW147" s="30">
        <v>0</v>
      </c>
      <c r="NX147" s="30">
        <v>0</v>
      </c>
      <c r="NY147" s="30">
        <v>0</v>
      </c>
      <c r="NZ147" s="30">
        <v>0</v>
      </c>
      <c r="OA147" s="30">
        <v>1451454605</v>
      </c>
      <c r="OB147" s="30">
        <v>1593991114</v>
      </c>
      <c r="OC147" s="30">
        <v>0</v>
      </c>
      <c r="OD147" s="30">
        <v>0</v>
      </c>
      <c r="OE147" s="30">
        <v>0</v>
      </c>
      <c r="OF147" s="30">
        <v>1593991114</v>
      </c>
      <c r="OG147" s="30">
        <v>0</v>
      </c>
      <c r="OH147" s="30">
        <v>1593991114</v>
      </c>
      <c r="OI147" s="30">
        <v>0</v>
      </c>
      <c r="OJ147" s="30">
        <v>-142536509</v>
      </c>
      <c r="OK147" s="30">
        <v>-143105836</v>
      </c>
      <c r="OL147" s="30">
        <v>-143105836</v>
      </c>
      <c r="OM147" s="30">
        <v>0</v>
      </c>
      <c r="ON147" s="30">
        <v>0</v>
      </c>
      <c r="OO147" s="30">
        <v>569327</v>
      </c>
      <c r="OP147" s="30">
        <v>569327</v>
      </c>
      <c r="OQ147" s="30">
        <v>0</v>
      </c>
      <c r="OR147" s="30">
        <v>0</v>
      </c>
      <c r="OS147" s="30">
        <v>1808779072</v>
      </c>
      <c r="OT147" s="30">
        <v>1770645953</v>
      </c>
      <c r="OU147" s="30">
        <v>1553332850</v>
      </c>
      <c r="OV147" s="30">
        <v>0</v>
      </c>
      <c r="OW147" s="30">
        <v>1553332850</v>
      </c>
      <c r="OX147" s="30">
        <v>0</v>
      </c>
      <c r="OY147" s="30">
        <v>0</v>
      </c>
      <c r="OZ147" s="30">
        <v>38133119</v>
      </c>
      <c r="PA147" s="30">
        <v>0</v>
      </c>
      <c r="PB147" s="30">
        <v>0</v>
      </c>
      <c r="PC147" s="30">
        <v>0</v>
      </c>
      <c r="PD147" s="30">
        <v>0</v>
      </c>
      <c r="PE147" s="30">
        <v>0</v>
      </c>
      <c r="PF147" s="30">
        <v>0</v>
      </c>
      <c r="PG147" s="30">
        <v>0</v>
      </c>
      <c r="PH147" s="30">
        <v>0</v>
      </c>
      <c r="PI147" s="30">
        <v>0</v>
      </c>
      <c r="PJ147" s="30">
        <v>0</v>
      </c>
      <c r="PK147" s="30">
        <v>0</v>
      </c>
      <c r="PL147" s="30">
        <v>0</v>
      </c>
      <c r="PM147" s="30">
        <v>38133119</v>
      </c>
      <c r="PN147" s="30">
        <v>38133119</v>
      </c>
      <c r="PO147" s="30">
        <v>0</v>
      </c>
      <c r="PP147" s="30">
        <v>0</v>
      </c>
      <c r="PQ147" s="30">
        <v>0</v>
      </c>
      <c r="PR147" s="30">
        <v>0</v>
      </c>
      <c r="PS147" s="30">
        <v>0</v>
      </c>
      <c r="PT147" s="30">
        <f t="shared" si="41"/>
        <v>849974916</v>
      </c>
      <c r="PU147" s="30">
        <v>849974916</v>
      </c>
      <c r="PV147" s="30">
        <v>0</v>
      </c>
      <c r="PW147" s="30">
        <v>0</v>
      </c>
      <c r="PX147" s="30">
        <v>0</v>
      </c>
      <c r="PY147" s="30">
        <v>0</v>
      </c>
      <c r="PZ147" s="30">
        <v>0</v>
      </c>
      <c r="QA147" s="30">
        <v>0</v>
      </c>
      <c r="QB147" s="30">
        <v>0</v>
      </c>
      <c r="QC147" s="30">
        <v>107256247</v>
      </c>
      <c r="QD147" s="30">
        <v>0</v>
      </c>
      <c r="QE147" s="30">
        <v>0</v>
      </c>
      <c r="QF147" s="30">
        <v>0</v>
      </c>
      <c r="QG147" s="30">
        <v>0</v>
      </c>
      <c r="QH147" s="30">
        <v>0</v>
      </c>
      <c r="QI147" s="30">
        <v>0</v>
      </c>
      <c r="QJ147" s="30">
        <v>0</v>
      </c>
      <c r="QK147" s="30">
        <v>70586335</v>
      </c>
      <c r="QL147" s="30">
        <v>118436282</v>
      </c>
      <c r="QM147" s="30">
        <v>0</v>
      </c>
      <c r="QN147" s="30">
        <v>0</v>
      </c>
      <c r="QO147" s="30">
        <v>184502908553</v>
      </c>
      <c r="QP147" s="30">
        <v>4835642763</v>
      </c>
      <c r="QQ147" s="30">
        <v>212845739</v>
      </c>
      <c r="QR147" s="30">
        <v>212845739</v>
      </c>
      <c r="QS147" s="30">
        <v>0</v>
      </c>
      <c r="QT147" s="30">
        <v>0</v>
      </c>
      <c r="QU147" s="30">
        <v>0</v>
      </c>
      <c r="QV147" s="30">
        <v>0</v>
      </c>
      <c r="QW147" s="30">
        <v>3499075558</v>
      </c>
      <c r="QX147" s="30">
        <v>3499075558</v>
      </c>
      <c r="QY147" s="30">
        <v>0</v>
      </c>
      <c r="QZ147" s="30">
        <v>1123721466</v>
      </c>
      <c r="RA147" s="30">
        <v>0</v>
      </c>
      <c r="RB147" s="30">
        <v>168900000000</v>
      </c>
      <c r="RC147" s="30">
        <v>168900000000</v>
      </c>
      <c r="RD147" s="30">
        <v>168900000000</v>
      </c>
      <c r="RE147" s="30">
        <v>0</v>
      </c>
      <c r="RF147" s="30">
        <v>0</v>
      </c>
      <c r="RG147" s="30">
        <v>0</v>
      </c>
      <c r="RH147" s="30">
        <v>0</v>
      </c>
      <c r="RI147" s="30">
        <v>10767265790</v>
      </c>
      <c r="RJ147" s="30">
        <v>10710186855</v>
      </c>
      <c r="RK147" s="30">
        <v>10710186855</v>
      </c>
      <c r="RL147" s="30">
        <v>6276331153</v>
      </c>
      <c r="RM147" s="30">
        <v>357297858</v>
      </c>
      <c r="RN147" s="30">
        <v>244868100</v>
      </c>
      <c r="RO147" s="30">
        <v>4437309</v>
      </c>
      <c r="RP147" s="30">
        <v>0</v>
      </c>
      <c r="RQ147" s="30">
        <v>0</v>
      </c>
      <c r="RR147" s="30">
        <v>0</v>
      </c>
      <c r="RS147" s="30">
        <v>0</v>
      </c>
      <c r="RT147" s="30">
        <v>0</v>
      </c>
      <c r="RU147" s="30">
        <v>0</v>
      </c>
      <c r="RV147" s="30">
        <v>2499079</v>
      </c>
      <c r="RW147" s="30">
        <v>464124</v>
      </c>
      <c r="RX147" s="30">
        <v>0</v>
      </c>
      <c r="RY147" s="30">
        <v>0</v>
      </c>
      <c r="RZ147" s="30">
        <v>0</v>
      </c>
      <c r="SA147" s="30">
        <v>0</v>
      </c>
      <c r="SB147" s="30">
        <v>0</v>
      </c>
      <c r="SC147" s="30">
        <v>0</v>
      </c>
      <c r="SD147" s="30">
        <v>0</v>
      </c>
      <c r="SE147" s="30">
        <v>0</v>
      </c>
      <c r="SF147" s="30">
        <v>0</v>
      </c>
      <c r="SG147" s="30">
        <v>0</v>
      </c>
      <c r="SH147" s="30">
        <v>45121150</v>
      </c>
      <c r="SI147" s="30">
        <v>58933043</v>
      </c>
      <c r="SJ147" s="30">
        <v>0</v>
      </c>
      <c r="SK147" s="30">
        <v>1956134396</v>
      </c>
      <c r="SL147" s="30">
        <v>1956134396</v>
      </c>
      <c r="SM147" s="30">
        <v>0</v>
      </c>
      <c r="SN147" s="30">
        <v>0</v>
      </c>
      <c r="SO147" s="30">
        <v>0</v>
      </c>
      <c r="SP147" s="30">
        <v>0</v>
      </c>
      <c r="SQ147" s="30">
        <v>0</v>
      </c>
      <c r="SR147" s="30">
        <v>543335272</v>
      </c>
      <c r="SS147" s="30">
        <v>0</v>
      </c>
      <c r="ST147" s="30">
        <v>0</v>
      </c>
      <c r="SU147" s="30">
        <v>0</v>
      </c>
      <c r="SV147" s="30">
        <v>0</v>
      </c>
      <c r="SW147" s="30">
        <v>1752030</v>
      </c>
      <c r="SX147" s="30">
        <v>0</v>
      </c>
      <c r="SY147" s="30">
        <v>0</v>
      </c>
      <c r="SZ147" s="30">
        <v>0</v>
      </c>
      <c r="TA147" s="30">
        <v>118136394</v>
      </c>
      <c r="TB147" s="30">
        <v>403059393</v>
      </c>
      <c r="TC147" s="30">
        <v>0</v>
      </c>
      <c r="TD147" s="30">
        <v>0</v>
      </c>
      <c r="TE147" s="30">
        <v>0</v>
      </c>
      <c r="TF147" s="30">
        <v>0</v>
      </c>
      <c r="TG147" s="30">
        <v>0</v>
      </c>
      <c r="TH147" s="30">
        <v>0</v>
      </c>
      <c r="TI147" s="30">
        <f t="shared" si="55"/>
        <v>606603267</v>
      </c>
      <c r="TJ147" s="30">
        <f t="shared" si="56"/>
        <v>0</v>
      </c>
      <c r="TK147" s="30">
        <v>0</v>
      </c>
      <c r="TL147" s="30">
        <v>0</v>
      </c>
      <c r="TM147" s="30">
        <v>0</v>
      </c>
      <c r="TN147" s="30">
        <v>0</v>
      </c>
      <c r="TO147" s="30">
        <v>0</v>
      </c>
      <c r="TP147" s="30">
        <v>0</v>
      </c>
      <c r="TQ147" s="30">
        <v>0</v>
      </c>
      <c r="TR147" s="30">
        <v>0</v>
      </c>
      <c r="TS147" s="30">
        <v>0</v>
      </c>
      <c r="TT147" s="30">
        <v>0</v>
      </c>
      <c r="TU147" s="30">
        <v>57078935</v>
      </c>
      <c r="TV147" s="30">
        <v>0</v>
      </c>
      <c r="TW147" s="30">
        <v>27558741</v>
      </c>
      <c r="TX147" s="30">
        <v>0</v>
      </c>
      <c r="TY147" s="30">
        <v>29520194</v>
      </c>
      <c r="TZ147" s="30">
        <v>0</v>
      </c>
      <c r="UA147" s="30">
        <v>0</v>
      </c>
      <c r="UB147" s="30">
        <v>0</v>
      </c>
      <c r="UC147" s="30">
        <v>0</v>
      </c>
      <c r="UD147" s="30">
        <v>0</v>
      </c>
      <c r="UE147" s="30">
        <v>0</v>
      </c>
      <c r="UF147" s="30">
        <v>0</v>
      </c>
      <c r="UG147" s="30">
        <v>484395906485</v>
      </c>
      <c r="UH147" s="1">
        <v>4931625082844</v>
      </c>
      <c r="UI147" s="1">
        <f>UH147-SUM($UG$136:UG147)</f>
        <v>0</v>
      </c>
    </row>
    <row r="148" spans="2:555">
      <c r="B148" s="58">
        <v>42736</v>
      </c>
      <c r="C148" s="42">
        <v>180001277766</v>
      </c>
      <c r="D148" s="42">
        <v>91316680912</v>
      </c>
      <c r="E148" s="42">
        <v>72162333228</v>
      </c>
      <c r="F148" s="42">
        <v>10617629</v>
      </c>
      <c r="G148" s="42">
        <v>1986840</v>
      </c>
      <c r="H148" s="42">
        <v>20613224906</v>
      </c>
      <c r="I148" s="42">
        <v>17844868801.124199</v>
      </c>
      <c r="J148" s="42">
        <v>2562223855.8157997</v>
      </c>
      <c r="K148" s="42">
        <v>206132249.06</v>
      </c>
      <c r="L148" s="42">
        <v>2522876282</v>
      </c>
      <c r="M148" s="42">
        <v>39270863646</v>
      </c>
      <c r="N148" s="42">
        <v>38878155009.540001</v>
      </c>
      <c r="O148" s="42">
        <v>392708636.45999998</v>
      </c>
      <c r="P148" s="42">
        <v>3544201441</v>
      </c>
      <c r="Q148" s="42">
        <v>3828942584</v>
      </c>
      <c r="R148" s="42">
        <v>2369619900</v>
      </c>
      <c r="S148" s="42">
        <v>19154347684</v>
      </c>
      <c r="T148" s="42">
        <v>4528329000</v>
      </c>
      <c r="U148" s="42">
        <v>5327444000</v>
      </c>
      <c r="V148" s="42">
        <v>9855773000</v>
      </c>
      <c r="W148" s="42">
        <v>31195187</v>
      </c>
      <c r="X148" s="42">
        <v>3814138320</v>
      </c>
      <c r="Y148" s="42">
        <v>219215700</v>
      </c>
      <c r="Z148" s="42">
        <v>21921570</v>
      </c>
      <c r="AA148" s="42">
        <v>197294130</v>
      </c>
      <c r="AB148" s="42">
        <v>111024082</v>
      </c>
      <c r="AC148" s="42">
        <v>2370480</v>
      </c>
      <c r="AD148" s="42">
        <v>4450244572</v>
      </c>
      <c r="AE148" s="42">
        <v>636052954</v>
      </c>
      <c r="AF148" s="42">
        <v>285179396</v>
      </c>
      <c r="AG148" s="42">
        <v>350873558</v>
      </c>
      <c r="AH148" s="42">
        <v>34333389</v>
      </c>
      <c r="AI148" s="42">
        <v>88684596854</v>
      </c>
      <c r="AJ148" s="42">
        <v>581750601</v>
      </c>
      <c r="AK148" s="42">
        <v>67089768</v>
      </c>
      <c r="AL148" s="42">
        <v>870497</v>
      </c>
      <c r="AM148" s="42">
        <v>513790336</v>
      </c>
      <c r="AN148" s="42">
        <v>0</v>
      </c>
      <c r="AO148" s="42">
        <v>1940194772</v>
      </c>
      <c r="AP148" s="42">
        <v>1916286601</v>
      </c>
      <c r="AQ148" s="42">
        <v>1645159</v>
      </c>
      <c r="AR148" s="42">
        <v>0</v>
      </c>
      <c r="AS148" s="42">
        <v>106800</v>
      </c>
      <c r="AT148" s="42">
        <v>22156212</v>
      </c>
      <c r="AU148" s="42">
        <v>0</v>
      </c>
      <c r="AV148" s="42">
        <v>0</v>
      </c>
      <c r="AW148" s="42">
        <v>0</v>
      </c>
      <c r="AX148" s="42">
        <v>0</v>
      </c>
      <c r="AY148" s="42">
        <v>0</v>
      </c>
      <c r="AZ148" s="42">
        <v>0</v>
      </c>
      <c r="BA148" s="42">
        <v>0</v>
      </c>
      <c r="BB148" s="42">
        <v>0</v>
      </c>
      <c r="BC148" s="42">
        <v>0</v>
      </c>
      <c r="BD148" s="42">
        <v>3800903807</v>
      </c>
      <c r="BE148" s="42">
        <v>1056957</v>
      </c>
      <c r="BF148" s="42">
        <v>1514159243</v>
      </c>
      <c r="BG148" s="42">
        <v>728650510</v>
      </c>
      <c r="BH148" s="42">
        <v>4393</v>
      </c>
      <c r="BI148" s="42">
        <v>7263448</v>
      </c>
      <c r="BJ148" s="42">
        <v>0</v>
      </c>
      <c r="BK148" s="42">
        <v>26481712</v>
      </c>
      <c r="BL148" s="42">
        <v>4463158</v>
      </c>
      <c r="BM148" s="42">
        <v>0</v>
      </c>
      <c r="BN148" s="42">
        <v>10737019</v>
      </c>
      <c r="BO148" s="42">
        <v>3041581</v>
      </c>
      <c r="BP148" s="42">
        <v>0</v>
      </c>
      <c r="BQ148" s="42">
        <v>0</v>
      </c>
      <c r="BR148" s="42">
        <v>123446664</v>
      </c>
      <c r="BS148" s="42">
        <v>1381599122</v>
      </c>
      <c r="BT148" s="42">
        <v>58382189</v>
      </c>
      <c r="BU148" s="42">
        <v>0</v>
      </c>
      <c r="BV148" s="42">
        <v>0</v>
      </c>
      <c r="BW148" s="42">
        <v>183553</v>
      </c>
      <c r="BX148" s="42">
        <v>0</v>
      </c>
      <c r="BY148" s="42">
        <v>58198636</v>
      </c>
      <c r="BZ148" s="42">
        <v>0</v>
      </c>
      <c r="CA148" s="42">
        <v>0</v>
      </c>
      <c r="CB148" s="42">
        <v>0</v>
      </c>
      <c r="CC148" s="42">
        <v>12900532807</v>
      </c>
      <c r="CD148" s="42">
        <v>2014700</v>
      </c>
      <c r="CE148" s="42">
        <v>6636999377</v>
      </c>
      <c r="CF148" s="42">
        <v>137691252</v>
      </c>
      <c r="CG148" s="42">
        <v>3052619001</v>
      </c>
      <c r="CH148" s="42">
        <v>101532452</v>
      </c>
      <c r="CI148" s="42">
        <v>221780378</v>
      </c>
      <c r="CJ148" s="42">
        <v>1348985</v>
      </c>
      <c r="CK148" s="42">
        <v>17865602</v>
      </c>
      <c r="CL148" s="42">
        <v>4015015</v>
      </c>
      <c r="CM148" s="42">
        <v>428876</v>
      </c>
      <c r="CN148" s="42">
        <v>305849</v>
      </c>
      <c r="CO148" s="42">
        <v>154191</v>
      </c>
      <c r="CP148" s="42">
        <v>12785049</v>
      </c>
      <c r="CQ148" s="42">
        <v>184876811</v>
      </c>
      <c r="CR148" s="42">
        <v>86874768</v>
      </c>
      <c r="CS148" s="42">
        <v>3033134213</v>
      </c>
      <c r="CT148" s="42">
        <v>728819604</v>
      </c>
      <c r="CU148" s="42">
        <v>0</v>
      </c>
      <c r="CV148" s="42">
        <v>29341397</v>
      </c>
      <c r="CW148" s="42">
        <v>9763547</v>
      </c>
      <c r="CX148" s="42">
        <v>1046300</v>
      </c>
      <c r="CY148" s="42">
        <v>0</v>
      </c>
      <c r="CZ148" s="42">
        <v>2192242269</v>
      </c>
      <c r="DA148" s="42">
        <v>2097843141</v>
      </c>
      <c r="DB148" s="42">
        <v>57898728</v>
      </c>
      <c r="DC148" s="42">
        <v>0</v>
      </c>
      <c r="DD148" s="42">
        <v>36500400</v>
      </c>
      <c r="DE148" s="42">
        <v>0</v>
      </c>
      <c r="DF148" s="42">
        <v>62994574</v>
      </c>
      <c r="DG148" s="42">
        <v>8926522</v>
      </c>
      <c r="DH148" s="42">
        <v>3367313</v>
      </c>
      <c r="DI148" s="42">
        <v>0</v>
      </c>
      <c r="DJ148" s="42">
        <v>0</v>
      </c>
      <c r="DK148" s="42">
        <v>0</v>
      </c>
      <c r="DL148" s="42">
        <v>0</v>
      </c>
      <c r="DM148" s="42">
        <v>294885148</v>
      </c>
      <c r="DN148" s="42">
        <v>36578391</v>
      </c>
      <c r="DO148" s="42">
        <v>3303117</v>
      </c>
      <c r="DP148" s="42">
        <v>41186</v>
      </c>
      <c r="DQ148" s="42">
        <v>3261931</v>
      </c>
      <c r="DR148" s="42">
        <v>228368406</v>
      </c>
      <c r="DS148" s="42">
        <v>27612285</v>
      </c>
      <c r="DT148" s="42">
        <v>26626379</v>
      </c>
      <c r="DU148" s="42">
        <v>966570</v>
      </c>
      <c r="DV148" s="42">
        <v>19336</v>
      </c>
      <c r="DW148" s="42">
        <v>22950634</v>
      </c>
      <c r="DX148" s="42">
        <v>18678000</v>
      </c>
      <c r="DY148" s="42">
        <v>0</v>
      </c>
      <c r="DZ148" s="42">
        <v>0</v>
      </c>
      <c r="EA148" s="42">
        <v>4272634</v>
      </c>
      <c r="EB148" s="42">
        <v>0</v>
      </c>
      <c r="EC148" s="42">
        <v>4410968</v>
      </c>
      <c r="ED148" s="42">
        <v>28348</v>
      </c>
      <c r="EE148" s="42">
        <v>4368200</v>
      </c>
      <c r="EF148" s="42">
        <v>14420</v>
      </c>
      <c r="EG148" s="42">
        <v>55926557</v>
      </c>
      <c r="EH148" s="42">
        <v>55494100</v>
      </c>
      <c r="EI148" s="42">
        <v>432457</v>
      </c>
      <c r="EJ148" s="42">
        <v>0</v>
      </c>
      <c r="EK148" s="42">
        <v>45393963</v>
      </c>
      <c r="EL148" s="42">
        <v>205932</v>
      </c>
      <c r="EM148" s="42">
        <v>1235592</v>
      </c>
      <c r="EN148" s="42">
        <v>35276152</v>
      </c>
      <c r="EO148" s="42">
        <v>885507</v>
      </c>
      <c r="EP148" s="42">
        <v>102966</v>
      </c>
      <c r="EQ148" s="42">
        <v>0</v>
      </c>
      <c r="ER148" s="42">
        <v>41186</v>
      </c>
      <c r="ES148" s="42">
        <v>556016</v>
      </c>
      <c r="ET148" s="42">
        <v>185339</v>
      </c>
      <c r="EU148" s="42">
        <v>1729829</v>
      </c>
      <c r="EV148" s="42">
        <v>906520</v>
      </c>
      <c r="EW148" s="42">
        <v>31834467</v>
      </c>
      <c r="EX148" s="42">
        <v>0</v>
      </c>
      <c r="EY148" s="42">
        <v>82373</v>
      </c>
      <c r="EZ148" s="42">
        <v>27859979</v>
      </c>
      <c r="FA148" s="42">
        <v>3892115</v>
      </c>
      <c r="FB148" s="42">
        <v>0</v>
      </c>
      <c r="FC148" s="42">
        <v>0</v>
      </c>
      <c r="FD148" s="42">
        <v>0</v>
      </c>
      <c r="FE148" s="42">
        <v>0</v>
      </c>
      <c r="FF148" s="42">
        <v>0</v>
      </c>
      <c r="FG148" s="42">
        <v>26635234</v>
      </c>
      <c r="FH148" s="42">
        <v>370678</v>
      </c>
      <c r="FI148" s="42">
        <v>0</v>
      </c>
      <c r="FJ148" s="42">
        <v>25089434</v>
      </c>
      <c r="FK148" s="42">
        <v>2572578</v>
      </c>
      <c r="FL148" s="42">
        <v>0</v>
      </c>
      <c r="FM148" s="42">
        <v>0</v>
      </c>
      <c r="FN148" s="42">
        <v>0</v>
      </c>
      <c r="FO148" s="42">
        <v>22516856</v>
      </c>
      <c r="FP148" s="42">
        <v>1175122</v>
      </c>
      <c r="FQ148" s="42">
        <v>0</v>
      </c>
      <c r="FR148" s="42">
        <v>454730276</v>
      </c>
      <c r="FS148" s="42">
        <v>390634495</v>
      </c>
      <c r="FT148" s="42">
        <v>52819</v>
      </c>
      <c r="FU148" s="42">
        <v>227783923</v>
      </c>
      <c r="FV148" s="42">
        <v>13363467</v>
      </c>
      <c r="FW148" s="42">
        <v>9281088</v>
      </c>
      <c r="FX148" s="42">
        <v>4082379</v>
      </c>
      <c r="FY148" s="42">
        <v>0</v>
      </c>
      <c r="FZ148" s="42">
        <v>1069589</v>
      </c>
      <c r="GA148" s="42">
        <v>132872997</v>
      </c>
      <c r="GB148" s="42">
        <v>15491700</v>
      </c>
      <c r="GC148" s="42">
        <v>509830</v>
      </c>
      <c r="GD148" s="42">
        <v>0</v>
      </c>
      <c r="GE148" s="42">
        <v>509830</v>
      </c>
      <c r="GF148" s="42">
        <v>0</v>
      </c>
      <c r="GG148" s="42">
        <v>610610</v>
      </c>
      <c r="GH148" s="42">
        <v>1274000</v>
      </c>
      <c r="GI148" s="42">
        <v>10245691</v>
      </c>
      <c r="GJ148" s="42">
        <v>10245691</v>
      </c>
      <c r="GK148" s="42">
        <v>0</v>
      </c>
      <c r="GL148" s="42">
        <v>51455650</v>
      </c>
      <c r="GM148" s="42">
        <v>9831062</v>
      </c>
      <c r="GN148" s="42">
        <v>0</v>
      </c>
      <c r="GO148" s="42">
        <v>608546</v>
      </c>
      <c r="GP148" s="42">
        <v>0</v>
      </c>
      <c r="GQ148" s="42">
        <v>35112100</v>
      </c>
      <c r="GR148" s="42">
        <v>58701</v>
      </c>
      <c r="GS148" s="42">
        <v>0</v>
      </c>
      <c r="GT148" s="42">
        <v>5845241</v>
      </c>
      <c r="GU148" s="42">
        <v>1480852221</v>
      </c>
      <c r="GV148" s="42">
        <v>0</v>
      </c>
      <c r="GW148" s="42">
        <v>0</v>
      </c>
      <c r="GX148" s="42">
        <v>0</v>
      </c>
      <c r="GY148" s="42">
        <v>0</v>
      </c>
      <c r="GZ148" s="42">
        <v>0</v>
      </c>
      <c r="HA148" s="42">
        <v>0</v>
      </c>
      <c r="HB148" s="42">
        <v>0</v>
      </c>
      <c r="HC148" s="42">
        <v>0</v>
      </c>
      <c r="HD148" s="42">
        <v>0</v>
      </c>
      <c r="HE148" s="42">
        <v>0</v>
      </c>
      <c r="HF148" s="42">
        <v>0</v>
      </c>
      <c r="HG148" s="42">
        <v>0</v>
      </c>
      <c r="HH148" s="42">
        <f t="shared" si="48"/>
        <v>950243274</v>
      </c>
      <c r="HI148" s="42">
        <f t="shared" si="49"/>
        <v>216903254</v>
      </c>
      <c r="HJ148" s="42">
        <v>540741042</v>
      </c>
      <c r="HK148" s="42">
        <v>20076000</v>
      </c>
      <c r="HL148" s="42">
        <v>0</v>
      </c>
      <c r="HM148" s="42">
        <v>606329486</v>
      </c>
      <c r="HN148" s="42">
        <v>409502232</v>
      </c>
      <c r="HO148" s="42">
        <v>196827254</v>
      </c>
      <c r="HP148" s="42">
        <v>313705693</v>
      </c>
      <c r="HQ148" s="42">
        <v>767775</v>
      </c>
      <c r="HR148" s="42">
        <v>3266973</v>
      </c>
      <c r="HS148" s="42">
        <v>19721051</v>
      </c>
      <c r="HT148" s="42">
        <v>252543937</v>
      </c>
      <c r="HU148" s="42">
        <v>0</v>
      </c>
      <c r="HV148" s="42">
        <v>37405957</v>
      </c>
      <c r="HW148" s="42">
        <v>0</v>
      </c>
      <c r="HX148" s="42">
        <f t="shared" si="50"/>
        <v>950243274</v>
      </c>
      <c r="HY148" s="42">
        <f t="shared" si="51"/>
        <v>216903254</v>
      </c>
      <c r="HZ148" s="42">
        <v>60517864200</v>
      </c>
      <c r="IA148" s="42">
        <v>57835667604</v>
      </c>
      <c r="IB148" s="42">
        <v>57095911290</v>
      </c>
      <c r="IC148" s="42">
        <v>0</v>
      </c>
      <c r="ID148" s="42">
        <v>0</v>
      </c>
      <c r="IE148" s="42">
        <v>0</v>
      </c>
      <c r="IF148" s="42">
        <v>0</v>
      </c>
      <c r="IG148" s="42">
        <v>50676964648</v>
      </c>
      <c r="IH148" s="42">
        <v>50676964648</v>
      </c>
      <c r="II148" s="42">
        <v>0</v>
      </c>
      <c r="IJ148" s="42">
        <v>0</v>
      </c>
      <c r="IK148" s="42">
        <v>0</v>
      </c>
      <c r="IL148" s="42">
        <v>0</v>
      </c>
      <c r="IM148" s="42">
        <v>0</v>
      </c>
      <c r="IN148" s="42">
        <v>0</v>
      </c>
      <c r="IO148" s="42">
        <v>0</v>
      </c>
      <c r="IP148" s="42">
        <v>0</v>
      </c>
      <c r="IQ148" s="42">
        <v>6087377356</v>
      </c>
      <c r="IR148" s="42">
        <v>0</v>
      </c>
      <c r="IS148" s="42">
        <v>541100208</v>
      </c>
      <c r="IT148" s="42">
        <v>405825158</v>
      </c>
      <c r="IU148" s="42">
        <v>5140451990</v>
      </c>
      <c r="IV148" s="42">
        <v>0</v>
      </c>
      <c r="IW148" s="42">
        <v>331569286</v>
      </c>
      <c r="IX148" s="42">
        <v>0</v>
      </c>
      <c r="IY148" s="42">
        <v>0</v>
      </c>
      <c r="IZ148" s="42">
        <v>0</v>
      </c>
      <c r="JA148" s="42">
        <v>0</v>
      </c>
      <c r="JB148" s="42">
        <v>0</v>
      </c>
      <c r="JC148" s="42">
        <v>0</v>
      </c>
      <c r="JD148" s="42">
        <v>0</v>
      </c>
      <c r="JE148" s="42">
        <v>0</v>
      </c>
      <c r="JF148" s="42">
        <v>0</v>
      </c>
      <c r="JG148" s="42">
        <v>0</v>
      </c>
      <c r="JH148" s="42">
        <v>0</v>
      </c>
      <c r="JI148" s="42">
        <v>0</v>
      </c>
      <c r="JJ148" s="42">
        <v>0</v>
      </c>
      <c r="JK148" s="42">
        <v>0</v>
      </c>
      <c r="JL148" s="42">
        <v>0</v>
      </c>
      <c r="JM148" s="42">
        <v>739756314</v>
      </c>
      <c r="JN148" s="42">
        <v>0</v>
      </c>
      <c r="JO148" s="42">
        <v>739756314</v>
      </c>
      <c r="JP148" s="42">
        <v>0</v>
      </c>
      <c r="JQ148" s="42">
        <v>0</v>
      </c>
      <c r="JR148" s="42">
        <v>0</v>
      </c>
      <c r="JS148" s="42">
        <v>0</v>
      </c>
      <c r="JT148" s="42">
        <v>0</v>
      </c>
      <c r="JU148" s="42">
        <v>0</v>
      </c>
      <c r="JV148" s="42">
        <v>0</v>
      </c>
      <c r="JW148" s="42">
        <v>0</v>
      </c>
      <c r="JX148" s="42">
        <v>0</v>
      </c>
      <c r="JY148" s="42">
        <v>0</v>
      </c>
      <c r="JZ148" s="42">
        <v>0</v>
      </c>
      <c r="KA148" s="42">
        <v>0</v>
      </c>
      <c r="KB148" s="42">
        <v>0</v>
      </c>
      <c r="KC148" s="42">
        <v>0</v>
      </c>
      <c r="KD148" s="42">
        <v>0</v>
      </c>
      <c r="KE148" s="42">
        <v>0</v>
      </c>
      <c r="KF148" s="42">
        <v>0</v>
      </c>
      <c r="KG148" s="42">
        <v>0</v>
      </c>
      <c r="KH148" s="42">
        <v>0</v>
      </c>
      <c r="KI148" s="42">
        <v>0</v>
      </c>
      <c r="KJ148" s="42">
        <v>0</v>
      </c>
      <c r="KK148" s="42">
        <v>0</v>
      </c>
      <c r="KL148" s="42">
        <v>0</v>
      </c>
      <c r="KM148" s="42">
        <v>2682196596</v>
      </c>
      <c r="KN148" s="42">
        <v>1582084764</v>
      </c>
      <c r="KO148" s="42">
        <v>39761058</v>
      </c>
      <c r="KP148" s="42">
        <v>8736707</v>
      </c>
      <c r="KQ148" s="42">
        <v>0</v>
      </c>
      <c r="KR148" s="42">
        <v>0</v>
      </c>
      <c r="KS148" s="42">
        <v>2453103</v>
      </c>
      <c r="KT148" s="42">
        <v>6538698</v>
      </c>
      <c r="KU148" s="42">
        <v>0</v>
      </c>
      <c r="KV148" s="42">
        <v>109173539</v>
      </c>
      <c r="KW148" s="42">
        <v>0</v>
      </c>
      <c r="KX148" s="42">
        <v>9211203</v>
      </c>
      <c r="KY148" s="42">
        <v>9641201</v>
      </c>
      <c r="KZ148" s="42">
        <v>8357507</v>
      </c>
      <c r="LA148" s="42">
        <v>5479768</v>
      </c>
      <c r="LB148" s="42">
        <v>2823438</v>
      </c>
      <c r="LC148" s="42">
        <v>6267015</v>
      </c>
      <c r="LD148" s="42">
        <v>190227047</v>
      </c>
      <c r="LE148" s="42">
        <v>1034280</v>
      </c>
      <c r="LF148" s="42">
        <v>3725678</v>
      </c>
      <c r="LG148" s="42">
        <v>0</v>
      </c>
      <c r="LH148" s="42">
        <v>9331548</v>
      </c>
      <c r="LI148" s="42">
        <v>32403787</v>
      </c>
      <c r="LJ148" s="42">
        <v>1817710</v>
      </c>
      <c r="LK148" s="42">
        <v>1056603</v>
      </c>
      <c r="LL148" s="42">
        <v>1250417</v>
      </c>
      <c r="LM148" s="42">
        <v>6074542</v>
      </c>
      <c r="LN148" s="42">
        <v>16918915</v>
      </c>
      <c r="LO148" s="42">
        <v>42017676</v>
      </c>
      <c r="LP148" s="42">
        <v>9247613</v>
      </c>
      <c r="LQ148" s="42">
        <v>123299157</v>
      </c>
      <c r="LR148" s="42">
        <v>1624200</v>
      </c>
      <c r="LS148" s="42">
        <v>112948365</v>
      </c>
      <c r="LT148" s="42">
        <v>0</v>
      </c>
      <c r="LU148" s="42">
        <v>173031978</v>
      </c>
      <c r="LV148" s="42">
        <v>478236</v>
      </c>
      <c r="LW148" s="42">
        <v>0</v>
      </c>
      <c r="LX148" s="42">
        <v>0</v>
      </c>
      <c r="LY148" s="42">
        <v>0</v>
      </c>
      <c r="LZ148" s="42">
        <v>0</v>
      </c>
      <c r="MA148" s="42">
        <v>0</v>
      </c>
      <c r="MB148" s="42">
        <v>36247743</v>
      </c>
      <c r="MC148" s="42">
        <v>0</v>
      </c>
      <c r="MD148" s="42">
        <v>0</v>
      </c>
      <c r="ME148" s="42">
        <v>18732230</v>
      </c>
      <c r="MF148" s="42">
        <v>0</v>
      </c>
      <c r="MG148" s="42">
        <v>0</v>
      </c>
      <c r="MH148" s="42">
        <v>2975825</v>
      </c>
      <c r="MI148" s="42">
        <v>80712</v>
      </c>
      <c r="MJ148" s="42">
        <v>6517934</v>
      </c>
      <c r="MK148" s="42">
        <v>0</v>
      </c>
      <c r="ML148" s="42">
        <v>0</v>
      </c>
      <c r="MM148" s="42">
        <v>69437</v>
      </c>
      <c r="MN148" s="42">
        <v>6503981</v>
      </c>
      <c r="MO148" s="42">
        <v>94052981</v>
      </c>
      <c r="MP148" s="42">
        <v>0</v>
      </c>
      <c r="MQ148" s="42">
        <v>15486756</v>
      </c>
      <c r="MR148" s="42">
        <v>0</v>
      </c>
      <c r="MS148" s="42">
        <v>8422395348</v>
      </c>
      <c r="MT148" s="42">
        <v>944683679</v>
      </c>
      <c r="MU148" s="42">
        <v>912751928</v>
      </c>
      <c r="MV148" s="42">
        <v>0</v>
      </c>
      <c r="MW148" s="42">
        <v>0</v>
      </c>
      <c r="MX148" s="42">
        <v>0</v>
      </c>
      <c r="MY148" s="42">
        <v>0</v>
      </c>
      <c r="MZ148" s="42">
        <v>0</v>
      </c>
      <c r="NA148" s="42">
        <v>0</v>
      </c>
      <c r="NB148" s="42">
        <v>0</v>
      </c>
      <c r="NC148" s="42">
        <v>0</v>
      </c>
      <c r="ND148" s="42">
        <v>0</v>
      </c>
      <c r="NE148" s="42">
        <v>0</v>
      </c>
      <c r="NF148" s="42">
        <v>0</v>
      </c>
      <c r="NG148" s="42">
        <v>0</v>
      </c>
      <c r="NH148" s="42">
        <v>0</v>
      </c>
      <c r="NI148" s="42">
        <v>912751928</v>
      </c>
      <c r="NJ148" s="42">
        <v>912751928</v>
      </c>
      <c r="NK148" s="42">
        <v>0</v>
      </c>
      <c r="NL148" s="42">
        <v>0</v>
      </c>
      <c r="NM148" s="42">
        <v>31931751</v>
      </c>
      <c r="NN148" s="42">
        <v>0</v>
      </c>
      <c r="NO148" s="42">
        <v>0</v>
      </c>
      <c r="NP148" s="42">
        <v>0</v>
      </c>
      <c r="NQ148" s="42">
        <v>0</v>
      </c>
      <c r="NR148" s="42">
        <v>0</v>
      </c>
      <c r="NS148" s="42">
        <v>0</v>
      </c>
      <c r="NT148" s="42">
        <v>31931751</v>
      </c>
      <c r="NU148" s="42">
        <v>31931751</v>
      </c>
      <c r="NV148" s="42">
        <v>0</v>
      </c>
      <c r="NW148" s="42">
        <v>0</v>
      </c>
      <c r="NX148" s="42">
        <v>0</v>
      </c>
      <c r="NY148" s="42">
        <v>0</v>
      </c>
      <c r="NZ148" s="42">
        <v>0</v>
      </c>
      <c r="OA148" s="42">
        <v>0</v>
      </c>
      <c r="OB148" s="42">
        <v>0</v>
      </c>
      <c r="OC148" s="42">
        <v>0</v>
      </c>
      <c r="OD148" s="42">
        <v>0</v>
      </c>
      <c r="OE148" s="42">
        <v>0</v>
      </c>
      <c r="OF148" s="42">
        <v>0</v>
      </c>
      <c r="OG148" s="42">
        <v>0</v>
      </c>
      <c r="OH148" s="42">
        <v>0</v>
      </c>
      <c r="OI148" s="42">
        <v>0</v>
      </c>
      <c r="OJ148" s="42">
        <v>0</v>
      </c>
      <c r="OK148" s="42">
        <v>0</v>
      </c>
      <c r="OL148" s="42">
        <v>0</v>
      </c>
      <c r="OM148" s="42">
        <v>0</v>
      </c>
      <c r="ON148" s="42">
        <v>0</v>
      </c>
      <c r="OO148" s="42">
        <v>0</v>
      </c>
      <c r="OP148" s="42">
        <v>0</v>
      </c>
      <c r="OQ148" s="42">
        <v>0</v>
      </c>
      <c r="OR148" s="42">
        <v>0</v>
      </c>
      <c r="OS148" s="42">
        <v>7477711669</v>
      </c>
      <c r="OT148" s="42">
        <v>2038990536</v>
      </c>
      <c r="OU148" s="42">
        <v>2038990536</v>
      </c>
      <c r="OV148" s="42">
        <v>2038990536</v>
      </c>
      <c r="OW148" s="42">
        <v>0</v>
      </c>
      <c r="OX148" s="42">
        <v>0</v>
      </c>
      <c r="OY148" s="42">
        <v>0</v>
      </c>
      <c r="OZ148" s="42">
        <v>5438721133</v>
      </c>
      <c r="PA148" s="42">
        <v>5413442913</v>
      </c>
      <c r="PB148" s="42">
        <v>0</v>
      </c>
      <c r="PC148" s="42">
        <v>0</v>
      </c>
      <c r="PD148" s="42">
        <v>0</v>
      </c>
      <c r="PE148" s="42">
        <v>0</v>
      </c>
      <c r="PF148" s="42">
        <v>0</v>
      </c>
      <c r="PG148" s="42">
        <v>0</v>
      </c>
      <c r="PH148" s="42">
        <v>0</v>
      </c>
      <c r="PI148" s="42">
        <v>0</v>
      </c>
      <c r="PJ148" s="42">
        <v>0</v>
      </c>
      <c r="PK148" s="42">
        <v>0</v>
      </c>
      <c r="PL148" s="42">
        <v>0</v>
      </c>
      <c r="PM148" s="42">
        <v>25278220</v>
      </c>
      <c r="PN148" s="42">
        <v>0</v>
      </c>
      <c r="PO148" s="42">
        <v>0</v>
      </c>
      <c r="PP148" s="42">
        <v>0</v>
      </c>
      <c r="PQ148" s="42">
        <v>0</v>
      </c>
      <c r="PR148" s="42">
        <v>0</v>
      </c>
      <c r="PS148" s="42">
        <v>0</v>
      </c>
      <c r="PT148" s="42">
        <f t="shared" si="41"/>
        <v>0</v>
      </c>
      <c r="PU148" s="42">
        <v>0</v>
      </c>
      <c r="PV148" s="42">
        <v>0</v>
      </c>
      <c r="PW148" s="42">
        <v>0</v>
      </c>
      <c r="PX148" s="42">
        <v>0</v>
      </c>
      <c r="PY148" s="42">
        <v>0</v>
      </c>
      <c r="PZ148" s="42">
        <v>0</v>
      </c>
      <c r="QA148" s="42">
        <v>0</v>
      </c>
      <c r="QB148" s="42">
        <v>0</v>
      </c>
      <c r="QC148" s="42">
        <v>45601635</v>
      </c>
      <c r="QD148" s="42">
        <v>0</v>
      </c>
      <c r="QE148" s="42">
        <v>0</v>
      </c>
      <c r="QF148" s="42">
        <v>0</v>
      </c>
      <c r="QG148" s="42">
        <v>0</v>
      </c>
      <c r="QH148" s="42">
        <v>0</v>
      </c>
      <c r="QI148" s="42">
        <v>0</v>
      </c>
      <c r="QJ148" s="42">
        <v>0</v>
      </c>
      <c r="QK148" s="42">
        <v>0</v>
      </c>
      <c r="QL148" s="42">
        <v>0</v>
      </c>
      <c r="QM148" s="42">
        <v>0</v>
      </c>
      <c r="QN148" s="42">
        <v>0</v>
      </c>
      <c r="QO148" s="42">
        <v>112530803186</v>
      </c>
      <c r="QP148" s="42">
        <v>47783108847</v>
      </c>
      <c r="QQ148" s="42">
        <v>187283102</v>
      </c>
      <c r="QR148" s="42">
        <v>4343102</v>
      </c>
      <c r="QS148" s="42">
        <v>182940000</v>
      </c>
      <c r="QT148" s="42">
        <v>0</v>
      </c>
      <c r="QU148" s="42">
        <v>0</v>
      </c>
      <c r="QV148" s="42">
        <v>0</v>
      </c>
      <c r="QW148" s="42">
        <v>252710582</v>
      </c>
      <c r="QX148" s="42">
        <v>252710582</v>
      </c>
      <c r="QY148" s="42">
        <v>0</v>
      </c>
      <c r="QZ148" s="42">
        <v>47343115163</v>
      </c>
      <c r="RA148" s="42">
        <v>0</v>
      </c>
      <c r="RB148" s="42">
        <v>0</v>
      </c>
      <c r="RC148" s="42">
        <v>0</v>
      </c>
      <c r="RD148" s="42">
        <v>0</v>
      </c>
      <c r="RE148" s="42">
        <v>0</v>
      </c>
      <c r="RF148" s="42">
        <v>0</v>
      </c>
      <c r="RG148" s="42">
        <v>0</v>
      </c>
      <c r="RH148" s="42">
        <v>0</v>
      </c>
      <c r="RI148" s="42">
        <v>64747694339</v>
      </c>
      <c r="RJ148" s="42">
        <v>14691438235</v>
      </c>
      <c r="RK148" s="42">
        <v>14691438235</v>
      </c>
      <c r="RL148" s="42">
        <v>4843205667</v>
      </c>
      <c r="RM148" s="42">
        <v>156878591</v>
      </c>
      <c r="RN148" s="42">
        <v>0</v>
      </c>
      <c r="RO148" s="42">
        <v>7773017</v>
      </c>
      <c r="RP148" s="42">
        <v>0</v>
      </c>
      <c r="RQ148" s="42">
        <v>0</v>
      </c>
      <c r="RR148" s="42">
        <v>0</v>
      </c>
      <c r="RS148" s="42">
        <v>0</v>
      </c>
      <c r="RT148" s="42">
        <v>0</v>
      </c>
      <c r="RU148" s="42">
        <v>0</v>
      </c>
      <c r="RV148" s="42">
        <v>4872431</v>
      </c>
      <c r="RW148" s="42">
        <v>1141778</v>
      </c>
      <c r="RX148" s="42">
        <v>0</v>
      </c>
      <c r="RY148" s="42">
        <v>0</v>
      </c>
      <c r="RZ148" s="42">
        <v>0</v>
      </c>
      <c r="SA148" s="42">
        <v>0</v>
      </c>
      <c r="SB148" s="42">
        <v>0</v>
      </c>
      <c r="SC148" s="42">
        <v>0</v>
      </c>
      <c r="SD148" s="42">
        <v>0</v>
      </c>
      <c r="SE148" s="42">
        <v>0</v>
      </c>
      <c r="SF148" s="42">
        <v>0</v>
      </c>
      <c r="SG148" s="42">
        <v>0</v>
      </c>
      <c r="SH148" s="42">
        <v>19481333</v>
      </c>
      <c r="SI148" s="42">
        <v>57361933</v>
      </c>
      <c r="SJ148" s="42">
        <v>0</v>
      </c>
      <c r="SK148" s="42">
        <v>3324395334</v>
      </c>
      <c r="SL148" s="42">
        <v>3324395334</v>
      </c>
      <c r="SM148" s="42">
        <v>0</v>
      </c>
      <c r="SN148" s="42">
        <v>376627868</v>
      </c>
      <c r="SO148" s="42">
        <v>0</v>
      </c>
      <c r="SP148" s="42">
        <v>0</v>
      </c>
      <c r="SQ148" s="42">
        <v>0</v>
      </c>
      <c r="SR148" s="42">
        <v>586323798</v>
      </c>
      <c r="SS148" s="42">
        <v>176275834</v>
      </c>
      <c r="ST148" s="42">
        <v>0</v>
      </c>
      <c r="SU148" s="42">
        <v>0</v>
      </c>
      <c r="SV148" s="42">
        <v>0</v>
      </c>
      <c r="SW148" s="42">
        <v>1707820</v>
      </c>
      <c r="SX148" s="42">
        <v>17517779</v>
      </c>
      <c r="SY148" s="42">
        <v>23996552</v>
      </c>
      <c r="SZ148" s="42">
        <v>479839</v>
      </c>
      <c r="TA148" s="42">
        <v>4854230269</v>
      </c>
      <c r="TB148" s="42">
        <v>239167860</v>
      </c>
      <c r="TC148" s="42">
        <v>0</v>
      </c>
      <c r="TD148" s="42">
        <v>0</v>
      </c>
      <c r="TE148" s="42">
        <v>532</v>
      </c>
      <c r="TF148" s="42">
        <v>0</v>
      </c>
      <c r="TG148" s="42">
        <v>0</v>
      </c>
      <c r="TH148" s="42">
        <v>0</v>
      </c>
      <c r="TI148" s="42">
        <f t="shared" si="55"/>
        <v>164651608</v>
      </c>
      <c r="TJ148" s="42">
        <f t="shared" si="56"/>
        <v>50000000000</v>
      </c>
      <c r="TK148" s="42">
        <v>50000000000</v>
      </c>
      <c r="TL148" s="42">
        <v>50000000000</v>
      </c>
      <c r="TM148" s="42">
        <v>0</v>
      </c>
      <c r="TN148" s="42">
        <v>0</v>
      </c>
      <c r="TO148" s="42">
        <v>0</v>
      </c>
      <c r="TP148" s="42">
        <v>0</v>
      </c>
      <c r="TQ148" s="42">
        <v>0</v>
      </c>
      <c r="TR148" s="42">
        <v>0</v>
      </c>
      <c r="TS148" s="42">
        <v>0</v>
      </c>
      <c r="TT148" s="42">
        <v>0</v>
      </c>
      <c r="TU148" s="42">
        <v>56256104</v>
      </c>
      <c r="TV148" s="42">
        <v>0</v>
      </c>
      <c r="TW148" s="42">
        <v>28673101</v>
      </c>
      <c r="TX148" s="42">
        <v>0</v>
      </c>
      <c r="TY148" s="42">
        <v>27583003</v>
      </c>
      <c r="TZ148" s="42">
        <v>0</v>
      </c>
      <c r="UA148" s="42">
        <v>0</v>
      </c>
      <c r="UB148" s="42">
        <v>0</v>
      </c>
      <c r="UC148" s="42">
        <v>0</v>
      </c>
      <c r="UD148" s="42">
        <v>0</v>
      </c>
      <c r="UE148" s="42">
        <v>0</v>
      </c>
      <c r="UF148" s="42">
        <v>0</v>
      </c>
      <c r="UG148" s="42">
        <v>301000077935</v>
      </c>
      <c r="UH148" s="20">
        <v>301000077935</v>
      </c>
      <c r="UI148" s="1">
        <f>UH148-SUM($UG$148:UG148)</f>
        <v>0</v>
      </c>
    </row>
    <row r="149" spans="2:555">
      <c r="B149" s="58">
        <v>42767</v>
      </c>
      <c r="C149" s="30">
        <v>272081595122</v>
      </c>
      <c r="D149" s="30">
        <v>182423728949.00003</v>
      </c>
      <c r="E149" s="30">
        <v>167739686930.00003</v>
      </c>
      <c r="F149" s="30">
        <v>7834440</v>
      </c>
      <c r="G149" s="30">
        <v>1870800</v>
      </c>
      <c r="H149" s="30">
        <v>112874315645.00002</v>
      </c>
      <c r="I149" s="30">
        <v>97715295053.752319</v>
      </c>
      <c r="J149" s="30">
        <v>14030277434.8577</v>
      </c>
      <c r="K149" s="30">
        <v>1128743156.3900001</v>
      </c>
      <c r="L149" s="30">
        <v>8531716208</v>
      </c>
      <c r="M149" s="30">
        <v>37901545942</v>
      </c>
      <c r="N149" s="30">
        <v>37522530483.040001</v>
      </c>
      <c r="O149" s="30">
        <v>379015458.9600001</v>
      </c>
      <c r="P149" s="30">
        <v>2080240168</v>
      </c>
      <c r="Q149" s="30">
        <v>4001731642</v>
      </c>
      <c r="R149" s="30">
        <v>2340432085</v>
      </c>
      <c r="S149" s="30">
        <v>14684042019</v>
      </c>
      <c r="T149" s="30">
        <v>2837129000</v>
      </c>
      <c r="U149" s="30">
        <v>3337799000</v>
      </c>
      <c r="V149" s="30">
        <v>6174928000</v>
      </c>
      <c r="W149" s="30">
        <v>226494946</v>
      </c>
      <c r="X149" s="30">
        <v>3173528295</v>
      </c>
      <c r="Y149" s="30">
        <v>201173000</v>
      </c>
      <c r="Z149" s="30">
        <v>20117300</v>
      </c>
      <c r="AA149" s="30">
        <v>181055700</v>
      </c>
      <c r="AB149" s="30">
        <v>249569118</v>
      </c>
      <c r="AC149" s="30">
        <v>1810540</v>
      </c>
      <c r="AD149" s="30">
        <v>4502514345</v>
      </c>
      <c r="AE149" s="30">
        <v>124605227</v>
      </c>
      <c r="AF149" s="30">
        <v>82726799</v>
      </c>
      <c r="AG149" s="30">
        <v>41878428</v>
      </c>
      <c r="AH149" s="30">
        <v>29418548</v>
      </c>
      <c r="AI149" s="30">
        <v>89657866173</v>
      </c>
      <c r="AJ149" s="30">
        <v>688222599</v>
      </c>
      <c r="AK149" s="30">
        <v>198400352</v>
      </c>
      <c r="AL149" s="30">
        <v>279624</v>
      </c>
      <c r="AM149" s="30">
        <v>489542623</v>
      </c>
      <c r="AN149" s="30">
        <v>0</v>
      </c>
      <c r="AO149" s="30">
        <v>2069125041</v>
      </c>
      <c r="AP149" s="30">
        <v>2039674964</v>
      </c>
      <c r="AQ149" s="30">
        <v>7273929</v>
      </c>
      <c r="AR149" s="30">
        <v>0</v>
      </c>
      <c r="AS149" s="30">
        <v>93790</v>
      </c>
      <c r="AT149" s="30">
        <v>16857440</v>
      </c>
      <c r="AU149" s="30">
        <v>5224918</v>
      </c>
      <c r="AV149" s="30">
        <v>0</v>
      </c>
      <c r="AW149" s="30">
        <v>0</v>
      </c>
      <c r="AX149" s="30">
        <v>0</v>
      </c>
      <c r="AY149" s="30">
        <v>0</v>
      </c>
      <c r="AZ149" s="30">
        <v>0</v>
      </c>
      <c r="BA149" s="30">
        <v>0</v>
      </c>
      <c r="BB149" s="30">
        <v>0</v>
      </c>
      <c r="BC149" s="30">
        <v>0</v>
      </c>
      <c r="BD149" s="30">
        <v>6861263685</v>
      </c>
      <c r="BE149" s="30">
        <v>922315646</v>
      </c>
      <c r="BF149" s="30">
        <v>3572679417</v>
      </c>
      <c r="BG149" s="30">
        <v>841967729</v>
      </c>
      <c r="BH149" s="30">
        <v>285717</v>
      </c>
      <c r="BI149" s="30">
        <v>5911642</v>
      </c>
      <c r="BJ149" s="30">
        <v>0</v>
      </c>
      <c r="BK149" s="30">
        <v>36691097</v>
      </c>
      <c r="BL149" s="30">
        <v>4622381</v>
      </c>
      <c r="BM149" s="30">
        <v>6192376</v>
      </c>
      <c r="BN149" s="30">
        <v>10380982</v>
      </c>
      <c r="BO149" s="30">
        <v>800707</v>
      </c>
      <c r="BP149" s="30">
        <v>0</v>
      </c>
      <c r="BQ149" s="30">
        <v>111050</v>
      </c>
      <c r="BR149" s="30">
        <v>65927880</v>
      </c>
      <c r="BS149" s="30">
        <v>1393377061</v>
      </c>
      <c r="BT149" s="30">
        <v>93980653</v>
      </c>
      <c r="BU149" s="30">
        <v>312067</v>
      </c>
      <c r="BV149" s="30">
        <v>0</v>
      </c>
      <c r="BW149" s="30">
        <v>265658</v>
      </c>
      <c r="BX149" s="30">
        <v>0</v>
      </c>
      <c r="BY149" s="30">
        <v>80100689</v>
      </c>
      <c r="BZ149" s="30">
        <v>13302239</v>
      </c>
      <c r="CA149" s="30">
        <v>0</v>
      </c>
      <c r="CB149" s="30">
        <v>0</v>
      </c>
      <c r="CC149" s="30">
        <v>4904103267</v>
      </c>
      <c r="CD149" s="30">
        <v>1831792</v>
      </c>
      <c r="CE149" s="30">
        <v>7786797560</v>
      </c>
      <c r="CF149" s="30">
        <v>27133633</v>
      </c>
      <c r="CG149" s="30">
        <v>3052619002</v>
      </c>
      <c r="CH149" s="30">
        <v>242712522</v>
      </c>
      <c r="CI149" s="30">
        <v>167053503</v>
      </c>
      <c r="CJ149" s="30">
        <v>929586</v>
      </c>
      <c r="CK149" s="30">
        <v>14931463</v>
      </c>
      <c r="CL149" s="30">
        <v>5534550</v>
      </c>
      <c r="CM149" s="30">
        <v>1682943</v>
      </c>
      <c r="CN149" s="30">
        <v>962405</v>
      </c>
      <c r="CO149" s="30">
        <v>457949</v>
      </c>
      <c r="CP149" s="30">
        <v>8817172</v>
      </c>
      <c r="CQ149" s="30">
        <v>133737435</v>
      </c>
      <c r="CR149" s="30">
        <v>86874768</v>
      </c>
      <c r="CS149" s="30">
        <v>4210404132</v>
      </c>
      <c r="CT149" s="30">
        <v>1146320056</v>
      </c>
      <c r="CU149" s="30">
        <v>0</v>
      </c>
      <c r="CV149" s="30">
        <v>40352479</v>
      </c>
      <c r="CW149" s="30">
        <v>11117640</v>
      </c>
      <c r="CX149" s="30">
        <v>1046300</v>
      </c>
      <c r="CY149" s="30">
        <v>0</v>
      </c>
      <c r="CZ149" s="30">
        <v>2975224060</v>
      </c>
      <c r="DA149" s="30">
        <v>2623279190</v>
      </c>
      <c r="DB149" s="30">
        <v>313996070</v>
      </c>
      <c r="DC149" s="30">
        <v>0</v>
      </c>
      <c r="DD149" s="30">
        <v>37948800</v>
      </c>
      <c r="DE149" s="30">
        <v>0</v>
      </c>
      <c r="DF149" s="30">
        <v>21488667</v>
      </c>
      <c r="DG149" s="30">
        <v>14854930</v>
      </c>
      <c r="DH149" s="30">
        <v>0</v>
      </c>
      <c r="DI149" s="30">
        <v>12145</v>
      </c>
      <c r="DJ149" s="30">
        <v>0</v>
      </c>
      <c r="DK149" s="30">
        <v>12145</v>
      </c>
      <c r="DL149" s="30">
        <v>0</v>
      </c>
      <c r="DM149" s="30">
        <v>361078432</v>
      </c>
      <c r="DN149" s="30">
        <v>50369395</v>
      </c>
      <c r="DO149" s="30">
        <v>3124978</v>
      </c>
      <c r="DP149" s="30">
        <v>77342</v>
      </c>
      <c r="DQ149" s="30">
        <v>3047636</v>
      </c>
      <c r="DR149" s="30">
        <v>296188264</v>
      </c>
      <c r="DS149" s="30">
        <v>31307534</v>
      </c>
      <c r="DT149" s="30">
        <v>30124865</v>
      </c>
      <c r="DU149" s="30">
        <v>1163333</v>
      </c>
      <c r="DV149" s="30">
        <v>19336</v>
      </c>
      <c r="DW149" s="30">
        <v>21767200</v>
      </c>
      <c r="DX149" s="30">
        <v>16300800</v>
      </c>
      <c r="DY149" s="30">
        <v>0</v>
      </c>
      <c r="DZ149" s="30">
        <v>0</v>
      </c>
      <c r="EA149" s="30">
        <v>5466400</v>
      </c>
      <c r="EB149" s="30">
        <v>0</v>
      </c>
      <c r="EC149" s="30">
        <v>5629395</v>
      </c>
      <c r="ED149" s="30">
        <v>85045</v>
      </c>
      <c r="EE149" s="30">
        <v>5533500</v>
      </c>
      <c r="EF149" s="30">
        <v>10850</v>
      </c>
      <c r="EG149" s="30">
        <v>64573830</v>
      </c>
      <c r="EH149" s="30">
        <v>64059000</v>
      </c>
      <c r="EI149" s="30">
        <v>494237</v>
      </c>
      <c r="EJ149" s="30">
        <v>20593</v>
      </c>
      <c r="EK149" s="30">
        <v>76936195</v>
      </c>
      <c r="EL149" s="30">
        <v>82373</v>
      </c>
      <c r="EM149" s="30">
        <v>2079913</v>
      </c>
      <c r="EN149" s="30">
        <v>49341308</v>
      </c>
      <c r="EO149" s="30">
        <v>1709235</v>
      </c>
      <c r="EP149" s="30">
        <v>556016</v>
      </c>
      <c r="EQ149" s="30">
        <v>0</v>
      </c>
      <c r="ER149" s="30">
        <v>20593</v>
      </c>
      <c r="ES149" s="30">
        <v>761948</v>
      </c>
      <c r="ET149" s="30">
        <v>370678</v>
      </c>
      <c r="EU149" s="30">
        <v>2429998</v>
      </c>
      <c r="EV149" s="30">
        <v>1173288</v>
      </c>
      <c r="EW149" s="30">
        <v>39085893</v>
      </c>
      <c r="EX149" s="30">
        <v>0</v>
      </c>
      <c r="EY149" s="30">
        <v>20593</v>
      </c>
      <c r="EZ149" s="30">
        <v>35482083</v>
      </c>
      <c r="FA149" s="30">
        <v>3583217</v>
      </c>
      <c r="FB149" s="30">
        <v>0</v>
      </c>
      <c r="FC149" s="30">
        <v>72102</v>
      </c>
      <c r="FD149" s="30">
        <v>0</v>
      </c>
      <c r="FE149" s="30">
        <v>0</v>
      </c>
      <c r="FF149" s="30">
        <v>0</v>
      </c>
      <c r="FG149" s="30">
        <v>11395795</v>
      </c>
      <c r="FH149" s="30">
        <v>247118</v>
      </c>
      <c r="FI149" s="30">
        <v>0</v>
      </c>
      <c r="FJ149" s="30">
        <v>8828195</v>
      </c>
      <c r="FK149" s="30">
        <v>2777410</v>
      </c>
      <c r="FL149" s="30">
        <v>0</v>
      </c>
      <c r="FM149" s="30">
        <v>0</v>
      </c>
      <c r="FN149" s="30">
        <v>0</v>
      </c>
      <c r="FO149" s="30">
        <v>6050785</v>
      </c>
      <c r="FP149" s="30">
        <v>2320482</v>
      </c>
      <c r="FQ149" s="30">
        <v>0</v>
      </c>
      <c r="FR149" s="30">
        <v>953893072</v>
      </c>
      <c r="FS149" s="30">
        <v>813679809</v>
      </c>
      <c r="FT149" s="30">
        <v>158458</v>
      </c>
      <c r="FU149" s="30">
        <v>319215424</v>
      </c>
      <c r="FV149" s="30">
        <v>11330661</v>
      </c>
      <c r="FW149" s="30">
        <v>6168056</v>
      </c>
      <c r="FX149" s="30">
        <v>5162605</v>
      </c>
      <c r="FY149" s="30">
        <v>0</v>
      </c>
      <c r="FZ149" s="30">
        <v>1704101</v>
      </c>
      <c r="GA149" s="30">
        <v>474631865</v>
      </c>
      <c r="GB149" s="30">
        <v>6639300</v>
      </c>
      <c r="GC149" s="30">
        <v>1775050</v>
      </c>
      <c r="GD149" s="30">
        <v>0</v>
      </c>
      <c r="GE149" s="30">
        <v>1775050</v>
      </c>
      <c r="GF149" s="30">
        <v>0</v>
      </c>
      <c r="GG149" s="30">
        <v>0</v>
      </c>
      <c r="GH149" s="30">
        <v>1660000</v>
      </c>
      <c r="GI149" s="30">
        <v>19853825</v>
      </c>
      <c r="GJ149" s="30">
        <v>19853825</v>
      </c>
      <c r="GK149" s="30">
        <v>0</v>
      </c>
      <c r="GL149" s="30">
        <v>116924388</v>
      </c>
      <c r="GM149" s="30">
        <v>12763892</v>
      </c>
      <c r="GN149" s="30">
        <v>0</v>
      </c>
      <c r="GO149" s="30">
        <v>815950</v>
      </c>
      <c r="GP149" s="30">
        <v>0</v>
      </c>
      <c r="GQ149" s="30">
        <v>92372697</v>
      </c>
      <c r="GR149" s="30">
        <v>630759</v>
      </c>
      <c r="GS149" s="30">
        <v>0</v>
      </c>
      <c r="GT149" s="30">
        <v>10341090</v>
      </c>
      <c r="GU149" s="30">
        <v>6654068302</v>
      </c>
      <c r="GV149" s="30">
        <v>0</v>
      </c>
      <c r="GW149" s="30">
        <v>0</v>
      </c>
      <c r="GX149" s="30">
        <v>0</v>
      </c>
      <c r="GY149" s="30">
        <v>0</v>
      </c>
      <c r="GZ149" s="30">
        <v>0</v>
      </c>
      <c r="HA149" s="30">
        <v>4137000</v>
      </c>
      <c r="HB149" s="30">
        <v>0</v>
      </c>
      <c r="HC149" s="30">
        <v>0</v>
      </c>
      <c r="HD149" s="30">
        <v>0</v>
      </c>
      <c r="HE149" s="30">
        <v>0</v>
      </c>
      <c r="HF149" s="30">
        <v>0</v>
      </c>
      <c r="HG149" s="30">
        <v>0</v>
      </c>
      <c r="HH149" s="30">
        <f t="shared" si="48"/>
        <v>6390506867</v>
      </c>
      <c r="HI149" s="30">
        <f t="shared" si="49"/>
        <v>196721442</v>
      </c>
      <c r="HJ149" s="30">
        <v>5857929042</v>
      </c>
      <c r="HK149" s="30">
        <v>127000000</v>
      </c>
      <c r="HL149" s="30">
        <v>0</v>
      </c>
      <c r="HM149" s="30">
        <v>602299267</v>
      </c>
      <c r="HN149" s="30">
        <v>532577825</v>
      </c>
      <c r="HO149" s="30">
        <v>69721442</v>
      </c>
      <c r="HP149" s="30">
        <v>62702993</v>
      </c>
      <c r="HQ149" s="30">
        <v>506557</v>
      </c>
      <c r="HR149" s="30">
        <v>2990347</v>
      </c>
      <c r="HS149" s="30">
        <v>9636325</v>
      </c>
      <c r="HT149" s="30">
        <v>25132106</v>
      </c>
      <c r="HU149" s="30">
        <v>0</v>
      </c>
      <c r="HV149" s="30">
        <v>24437658</v>
      </c>
      <c r="HW149" s="30">
        <v>0</v>
      </c>
      <c r="HX149" s="30">
        <f t="shared" si="50"/>
        <v>6390506867</v>
      </c>
      <c r="HY149" s="30">
        <f t="shared" si="51"/>
        <v>196721442</v>
      </c>
      <c r="HZ149" s="30">
        <v>59067921835</v>
      </c>
      <c r="IA149" s="30">
        <v>55856700032</v>
      </c>
      <c r="IB149" s="30">
        <v>55204867626</v>
      </c>
      <c r="IC149" s="30">
        <v>0</v>
      </c>
      <c r="ID149" s="30">
        <v>0</v>
      </c>
      <c r="IE149" s="30">
        <v>0</v>
      </c>
      <c r="IF149" s="30">
        <v>0</v>
      </c>
      <c r="IG149" s="30">
        <v>55204867626</v>
      </c>
      <c r="IH149" s="30">
        <v>55204867626</v>
      </c>
      <c r="II149" s="30">
        <v>0</v>
      </c>
      <c r="IJ149" s="30">
        <v>0</v>
      </c>
      <c r="IK149" s="30">
        <v>0</v>
      </c>
      <c r="IL149" s="30">
        <v>0</v>
      </c>
      <c r="IM149" s="30">
        <v>0</v>
      </c>
      <c r="IN149" s="30">
        <v>0</v>
      </c>
      <c r="IO149" s="30">
        <v>0</v>
      </c>
      <c r="IP149" s="30">
        <v>0</v>
      </c>
      <c r="IQ149" s="30">
        <v>0</v>
      </c>
      <c r="IR149" s="30">
        <v>0</v>
      </c>
      <c r="IS149" s="30">
        <v>0</v>
      </c>
      <c r="IT149" s="30">
        <v>0</v>
      </c>
      <c r="IU149" s="30">
        <v>0</v>
      </c>
      <c r="IV149" s="30">
        <v>0</v>
      </c>
      <c r="IW149" s="30">
        <v>0</v>
      </c>
      <c r="IX149" s="30">
        <v>0</v>
      </c>
      <c r="IY149" s="30">
        <v>0</v>
      </c>
      <c r="IZ149" s="30">
        <v>0</v>
      </c>
      <c r="JA149" s="30">
        <v>0</v>
      </c>
      <c r="JB149" s="30">
        <v>0</v>
      </c>
      <c r="JC149" s="30">
        <v>0</v>
      </c>
      <c r="JD149" s="30">
        <v>0</v>
      </c>
      <c r="JE149" s="30">
        <v>0</v>
      </c>
      <c r="JF149" s="30">
        <v>0</v>
      </c>
      <c r="JG149" s="30">
        <v>0</v>
      </c>
      <c r="JH149" s="30">
        <v>0</v>
      </c>
      <c r="JI149" s="30">
        <v>0</v>
      </c>
      <c r="JJ149" s="30">
        <v>0</v>
      </c>
      <c r="JK149" s="30">
        <v>0</v>
      </c>
      <c r="JL149" s="30">
        <v>0</v>
      </c>
      <c r="JM149" s="30">
        <v>651832406</v>
      </c>
      <c r="JN149" s="30">
        <v>0</v>
      </c>
      <c r="JO149" s="30">
        <v>651832406</v>
      </c>
      <c r="JP149" s="30">
        <v>91447503</v>
      </c>
      <c r="JQ149" s="30">
        <v>91447503</v>
      </c>
      <c r="JR149" s="30">
        <v>0</v>
      </c>
      <c r="JS149" s="30">
        <v>0</v>
      </c>
      <c r="JT149" s="30">
        <v>0</v>
      </c>
      <c r="JU149" s="30">
        <v>0</v>
      </c>
      <c r="JV149" s="30">
        <v>0</v>
      </c>
      <c r="JW149" s="30">
        <v>0</v>
      </c>
      <c r="JX149" s="30">
        <v>0</v>
      </c>
      <c r="JY149" s="30">
        <v>0</v>
      </c>
      <c r="JZ149" s="30">
        <v>0</v>
      </c>
      <c r="KA149" s="30">
        <v>0</v>
      </c>
      <c r="KB149" s="30">
        <v>0</v>
      </c>
      <c r="KC149" s="30">
        <v>0</v>
      </c>
      <c r="KD149" s="30">
        <v>0</v>
      </c>
      <c r="KE149" s="30">
        <v>0</v>
      </c>
      <c r="KF149" s="30">
        <v>0</v>
      </c>
      <c r="KG149" s="30">
        <v>0</v>
      </c>
      <c r="KH149" s="30">
        <v>0</v>
      </c>
      <c r="KI149" s="30">
        <v>0</v>
      </c>
      <c r="KJ149" s="30">
        <v>0</v>
      </c>
      <c r="KK149" s="30">
        <v>0</v>
      </c>
      <c r="KL149" s="30">
        <v>0</v>
      </c>
      <c r="KM149" s="30">
        <v>3119774300</v>
      </c>
      <c r="KN149" s="30">
        <v>1582084764</v>
      </c>
      <c r="KO149" s="30">
        <v>39761058</v>
      </c>
      <c r="KP149" s="30">
        <v>8664823</v>
      </c>
      <c r="KQ149" s="30">
        <v>0</v>
      </c>
      <c r="KR149" s="30">
        <v>0</v>
      </c>
      <c r="KS149" s="30">
        <v>2453103</v>
      </c>
      <c r="KT149" s="30">
        <v>6538698</v>
      </c>
      <c r="KU149" s="30">
        <v>0</v>
      </c>
      <c r="KV149" s="30">
        <v>109173539</v>
      </c>
      <c r="KW149" s="30">
        <v>0</v>
      </c>
      <c r="KX149" s="30">
        <v>9211203</v>
      </c>
      <c r="KY149" s="30">
        <v>4017702</v>
      </c>
      <c r="KZ149" s="30">
        <v>8357507</v>
      </c>
      <c r="LA149" s="30">
        <v>5479768</v>
      </c>
      <c r="LB149" s="30">
        <v>2823438</v>
      </c>
      <c r="LC149" s="30">
        <v>6267015</v>
      </c>
      <c r="LD149" s="30">
        <v>190227047</v>
      </c>
      <c r="LE149" s="30">
        <v>1034280</v>
      </c>
      <c r="LF149" s="30">
        <v>3725678</v>
      </c>
      <c r="LG149" s="30">
        <v>0</v>
      </c>
      <c r="LH149" s="30">
        <v>0</v>
      </c>
      <c r="LI149" s="30">
        <v>32403787</v>
      </c>
      <c r="LJ149" s="30">
        <v>1817710</v>
      </c>
      <c r="LK149" s="30">
        <v>1056603</v>
      </c>
      <c r="LL149" s="30">
        <v>1250417</v>
      </c>
      <c r="LM149" s="30">
        <v>6074542</v>
      </c>
      <c r="LN149" s="30">
        <v>0</v>
      </c>
      <c r="LO149" s="30">
        <v>42017676</v>
      </c>
      <c r="LP149" s="30">
        <v>9247613</v>
      </c>
      <c r="LQ149" s="30">
        <v>123299157</v>
      </c>
      <c r="LR149" s="30">
        <v>1624200</v>
      </c>
      <c r="LS149" s="30">
        <v>112948365</v>
      </c>
      <c r="LT149" s="30">
        <v>0</v>
      </c>
      <c r="LU149" s="30">
        <v>173031978</v>
      </c>
      <c r="LV149" s="30">
        <v>478236</v>
      </c>
      <c r="LW149" s="30">
        <v>0</v>
      </c>
      <c r="LX149" s="30">
        <v>0</v>
      </c>
      <c r="LY149" s="30">
        <v>0</v>
      </c>
      <c r="LZ149" s="30">
        <v>0</v>
      </c>
      <c r="MA149" s="30">
        <v>473317181</v>
      </c>
      <c r="MB149" s="30">
        <v>36247743</v>
      </c>
      <c r="MC149" s="30">
        <v>0</v>
      </c>
      <c r="MD149" s="30">
        <v>0</v>
      </c>
      <c r="ME149" s="30">
        <v>18732230</v>
      </c>
      <c r="MF149" s="30">
        <v>0</v>
      </c>
      <c r="MG149" s="30">
        <v>0</v>
      </c>
      <c r="MH149" s="30">
        <v>2975825</v>
      </c>
      <c r="MI149" s="30">
        <v>80712</v>
      </c>
      <c r="MJ149" s="30">
        <v>6517934</v>
      </c>
      <c r="MK149" s="30">
        <v>0</v>
      </c>
      <c r="ML149" s="30">
        <v>0</v>
      </c>
      <c r="MM149" s="30">
        <v>69437</v>
      </c>
      <c r="MN149" s="30">
        <v>2710350</v>
      </c>
      <c r="MO149" s="30">
        <v>94052981</v>
      </c>
      <c r="MP149" s="30">
        <v>0</v>
      </c>
      <c r="MQ149" s="30">
        <v>215567790</v>
      </c>
      <c r="MR149" s="30">
        <v>0</v>
      </c>
      <c r="MS149" s="30">
        <v>80139515576</v>
      </c>
      <c r="MT149" s="30">
        <v>75358943728</v>
      </c>
      <c r="MU149" s="30">
        <v>75281938145</v>
      </c>
      <c r="MV149" s="30">
        <v>30116015720</v>
      </c>
      <c r="MW149" s="30">
        <v>30116015720</v>
      </c>
      <c r="MX149" s="30">
        <v>0</v>
      </c>
      <c r="MY149" s="30">
        <v>0</v>
      </c>
      <c r="MZ149" s="30">
        <v>31749442204</v>
      </c>
      <c r="NA149" s="30">
        <v>17563173547</v>
      </c>
      <c r="NB149" s="30">
        <v>17563173547</v>
      </c>
      <c r="NC149" s="30">
        <v>0</v>
      </c>
      <c r="ND149" s="30">
        <v>14186268657</v>
      </c>
      <c r="NE149" s="30">
        <v>14186268657</v>
      </c>
      <c r="NF149" s="30">
        <v>0</v>
      </c>
      <c r="NG149" s="30">
        <v>0</v>
      </c>
      <c r="NH149" s="30">
        <v>11549693786</v>
      </c>
      <c r="NI149" s="30">
        <v>1866786435</v>
      </c>
      <c r="NJ149" s="30">
        <v>384288531</v>
      </c>
      <c r="NK149" s="30">
        <v>1482497904</v>
      </c>
      <c r="NL149" s="30">
        <v>0</v>
      </c>
      <c r="NM149" s="30">
        <v>77005583</v>
      </c>
      <c r="NN149" s="30">
        <v>0</v>
      </c>
      <c r="NO149" s="30">
        <v>0</v>
      </c>
      <c r="NP149" s="30">
        <v>0</v>
      </c>
      <c r="NQ149" s="30">
        <v>0</v>
      </c>
      <c r="NR149" s="30">
        <v>0</v>
      </c>
      <c r="NS149" s="30">
        <v>0</v>
      </c>
      <c r="NT149" s="30">
        <v>77005583</v>
      </c>
      <c r="NU149" s="30">
        <v>77005583</v>
      </c>
      <c r="NV149" s="30">
        <v>0</v>
      </c>
      <c r="NW149" s="30">
        <v>0</v>
      </c>
      <c r="NX149" s="30">
        <v>0</v>
      </c>
      <c r="NY149" s="30">
        <v>0</v>
      </c>
      <c r="NZ149" s="30">
        <v>0</v>
      </c>
      <c r="OA149" s="30">
        <v>0</v>
      </c>
      <c r="OB149" s="30">
        <v>0</v>
      </c>
      <c r="OC149" s="30">
        <v>0</v>
      </c>
      <c r="OD149" s="30">
        <v>0</v>
      </c>
      <c r="OE149" s="30">
        <v>0</v>
      </c>
      <c r="OF149" s="30">
        <v>0</v>
      </c>
      <c r="OG149" s="30">
        <v>0</v>
      </c>
      <c r="OH149" s="30">
        <v>0</v>
      </c>
      <c r="OI149" s="30">
        <v>0</v>
      </c>
      <c r="OJ149" s="30">
        <v>0</v>
      </c>
      <c r="OK149" s="30">
        <v>0</v>
      </c>
      <c r="OL149" s="30">
        <v>0</v>
      </c>
      <c r="OM149" s="30">
        <v>0</v>
      </c>
      <c r="ON149" s="30">
        <v>0</v>
      </c>
      <c r="OO149" s="30">
        <v>0</v>
      </c>
      <c r="OP149" s="30">
        <v>0</v>
      </c>
      <c r="OQ149" s="30">
        <v>0</v>
      </c>
      <c r="OR149" s="30">
        <v>0</v>
      </c>
      <c r="OS149" s="30">
        <v>4729016318</v>
      </c>
      <c r="OT149" s="30">
        <v>2744590789</v>
      </c>
      <c r="OU149" s="30">
        <v>2744590789</v>
      </c>
      <c r="OV149" s="30">
        <v>0</v>
      </c>
      <c r="OW149" s="30">
        <v>2744590789</v>
      </c>
      <c r="OX149" s="30">
        <v>0</v>
      </c>
      <c r="OY149" s="30">
        <v>0</v>
      </c>
      <c r="OZ149" s="30">
        <v>1984425529</v>
      </c>
      <c r="PA149" s="30">
        <v>1841789946</v>
      </c>
      <c r="PB149" s="30">
        <v>0</v>
      </c>
      <c r="PC149" s="30">
        <v>0</v>
      </c>
      <c r="PD149" s="30">
        <v>0</v>
      </c>
      <c r="PE149" s="30">
        <v>0</v>
      </c>
      <c r="PF149" s="30">
        <v>0</v>
      </c>
      <c r="PG149" s="30">
        <v>0</v>
      </c>
      <c r="PH149" s="30">
        <v>0</v>
      </c>
      <c r="PI149" s="30">
        <v>0</v>
      </c>
      <c r="PJ149" s="30">
        <v>0</v>
      </c>
      <c r="PK149" s="30">
        <v>0</v>
      </c>
      <c r="PL149" s="30">
        <v>0</v>
      </c>
      <c r="PM149" s="30">
        <v>142635583</v>
      </c>
      <c r="PN149" s="30">
        <v>0</v>
      </c>
      <c r="PO149" s="30">
        <v>0</v>
      </c>
      <c r="PP149" s="30">
        <v>0</v>
      </c>
      <c r="PQ149" s="30">
        <v>0</v>
      </c>
      <c r="PR149" s="30">
        <v>0</v>
      </c>
      <c r="PS149" s="30">
        <v>0</v>
      </c>
      <c r="PT149" s="30">
        <f t="shared" si="41"/>
        <v>51555530</v>
      </c>
      <c r="PU149" s="30">
        <v>51555530</v>
      </c>
      <c r="PV149" s="30">
        <v>0</v>
      </c>
      <c r="PW149" s="30">
        <v>0</v>
      </c>
      <c r="PX149" s="30">
        <v>0</v>
      </c>
      <c r="PY149" s="30">
        <v>0</v>
      </c>
      <c r="PZ149" s="30">
        <v>0</v>
      </c>
      <c r="QA149" s="30">
        <v>32419887</v>
      </c>
      <c r="QB149" s="30">
        <v>0</v>
      </c>
      <c r="QC149" s="30">
        <v>1143094611</v>
      </c>
      <c r="QD149" s="30">
        <v>0</v>
      </c>
      <c r="QE149" s="30">
        <v>0</v>
      </c>
      <c r="QF149" s="30">
        <v>0</v>
      </c>
      <c r="QG149" s="30">
        <v>0</v>
      </c>
      <c r="QH149" s="30">
        <v>0</v>
      </c>
      <c r="QI149" s="30">
        <v>0</v>
      </c>
      <c r="QJ149" s="30">
        <v>0</v>
      </c>
      <c r="QK149" s="30">
        <v>0</v>
      </c>
      <c r="QL149" s="30">
        <v>4499503880</v>
      </c>
      <c r="QM149" s="30">
        <v>0</v>
      </c>
      <c r="QN149" s="30">
        <v>0</v>
      </c>
      <c r="QO149" s="30">
        <v>184736161073</v>
      </c>
      <c r="QP149" s="30">
        <v>40888928897</v>
      </c>
      <c r="QQ149" s="30">
        <v>55946561</v>
      </c>
      <c r="QR149" s="30">
        <v>15646561</v>
      </c>
      <c r="QS149" s="30">
        <v>40300000</v>
      </c>
      <c r="QT149" s="30">
        <v>0</v>
      </c>
      <c r="QU149" s="30">
        <v>0</v>
      </c>
      <c r="QV149" s="30">
        <v>0</v>
      </c>
      <c r="QW149" s="30">
        <v>6889257581</v>
      </c>
      <c r="QX149" s="30">
        <v>6889257581</v>
      </c>
      <c r="QY149" s="30">
        <v>0</v>
      </c>
      <c r="QZ149" s="30">
        <v>33943724755</v>
      </c>
      <c r="RA149" s="30">
        <v>0</v>
      </c>
      <c r="RB149" s="30">
        <v>0</v>
      </c>
      <c r="RC149" s="30">
        <v>0</v>
      </c>
      <c r="RD149" s="30">
        <v>0</v>
      </c>
      <c r="RE149" s="30">
        <v>0</v>
      </c>
      <c r="RF149" s="30">
        <v>0</v>
      </c>
      <c r="RG149" s="30">
        <v>0</v>
      </c>
      <c r="RH149" s="30">
        <v>0</v>
      </c>
      <c r="RI149" s="30">
        <v>143847232176</v>
      </c>
      <c r="RJ149" s="30">
        <v>12608925365</v>
      </c>
      <c r="RK149" s="30">
        <v>12608925365</v>
      </c>
      <c r="RL149" s="30">
        <v>2408438100</v>
      </c>
      <c r="RM149" s="30">
        <v>208540370</v>
      </c>
      <c r="RN149" s="30">
        <v>0</v>
      </c>
      <c r="RO149" s="30">
        <v>8303964</v>
      </c>
      <c r="RP149" s="30">
        <v>0</v>
      </c>
      <c r="RQ149" s="30">
        <v>0</v>
      </c>
      <c r="RR149" s="30">
        <v>0</v>
      </c>
      <c r="RS149" s="30">
        <v>0</v>
      </c>
      <c r="RT149" s="30">
        <v>42392879</v>
      </c>
      <c r="RU149" s="30">
        <v>0</v>
      </c>
      <c r="RV149" s="30">
        <v>12956666</v>
      </c>
      <c r="RW149" s="30">
        <v>2284863</v>
      </c>
      <c r="RX149" s="30">
        <v>0</v>
      </c>
      <c r="RY149" s="30">
        <v>0</v>
      </c>
      <c r="RZ149" s="30">
        <v>0</v>
      </c>
      <c r="SA149" s="30">
        <v>0</v>
      </c>
      <c r="SB149" s="30">
        <v>0</v>
      </c>
      <c r="SC149" s="30">
        <v>0</v>
      </c>
      <c r="SD149" s="30">
        <v>0</v>
      </c>
      <c r="SE149" s="30">
        <v>0</v>
      </c>
      <c r="SF149" s="30">
        <v>0</v>
      </c>
      <c r="SG149" s="30">
        <v>0</v>
      </c>
      <c r="SH149" s="30">
        <v>9386199</v>
      </c>
      <c r="SI149" s="30">
        <v>51688270</v>
      </c>
      <c r="SJ149" s="30">
        <v>0</v>
      </c>
      <c r="SK149" s="30">
        <v>4303806359</v>
      </c>
      <c r="SL149" s="30">
        <v>4303806359</v>
      </c>
      <c r="SM149" s="30">
        <v>0</v>
      </c>
      <c r="SN149" s="30">
        <v>340638573</v>
      </c>
      <c r="SO149" s="30">
        <v>0</v>
      </c>
      <c r="SP149" s="30">
        <v>0</v>
      </c>
      <c r="SQ149" s="30">
        <v>0</v>
      </c>
      <c r="SR149" s="30">
        <v>520424971</v>
      </c>
      <c r="SS149" s="30">
        <v>160885933</v>
      </c>
      <c r="ST149" s="30">
        <v>0</v>
      </c>
      <c r="SU149" s="30">
        <v>0</v>
      </c>
      <c r="SV149" s="30">
        <v>0</v>
      </c>
      <c r="SW149" s="30">
        <v>1550418</v>
      </c>
      <c r="SX149" s="30">
        <v>15647662</v>
      </c>
      <c r="SY149" s="30">
        <v>21396226</v>
      </c>
      <c r="SZ149" s="30">
        <v>436278</v>
      </c>
      <c r="TA149" s="30">
        <v>4443803460</v>
      </c>
      <c r="TB149" s="30">
        <v>56343693</v>
      </c>
      <c r="TC149" s="30">
        <v>0</v>
      </c>
      <c r="TD149" s="30">
        <v>0</v>
      </c>
      <c r="TE149" s="30">
        <v>481</v>
      </c>
      <c r="TF149" s="30">
        <v>0</v>
      </c>
      <c r="TG149" s="30">
        <v>0</v>
      </c>
      <c r="TH149" s="30">
        <v>0</v>
      </c>
      <c r="TI149" s="30">
        <f t="shared" si="55"/>
        <v>216844334</v>
      </c>
      <c r="TJ149" s="30">
        <f t="shared" si="56"/>
        <v>130000000000</v>
      </c>
      <c r="TK149" s="30">
        <v>131178800110</v>
      </c>
      <c r="TL149" s="30">
        <v>130000000000</v>
      </c>
      <c r="TM149" s="30">
        <v>1178800110</v>
      </c>
      <c r="TN149" s="30">
        <v>1178800110</v>
      </c>
      <c r="TO149" s="30">
        <v>0</v>
      </c>
      <c r="TP149" s="30">
        <v>0</v>
      </c>
      <c r="TQ149" s="30">
        <v>0</v>
      </c>
      <c r="TR149" s="30">
        <v>0</v>
      </c>
      <c r="TS149" s="30">
        <v>0</v>
      </c>
      <c r="TT149" s="30">
        <v>0</v>
      </c>
      <c r="TU149" s="30">
        <v>59506701</v>
      </c>
      <c r="TV149" s="30">
        <v>0</v>
      </c>
      <c r="TW149" s="30">
        <v>57352572</v>
      </c>
      <c r="TX149" s="30">
        <v>0</v>
      </c>
      <c r="TY149" s="30">
        <v>2154129</v>
      </c>
      <c r="TZ149" s="30">
        <v>0</v>
      </c>
      <c r="UA149" s="30">
        <v>0</v>
      </c>
      <c r="UB149" s="30">
        <v>0</v>
      </c>
      <c r="UC149" s="30">
        <v>0</v>
      </c>
      <c r="UD149" s="30">
        <v>0</v>
      </c>
      <c r="UE149" s="30">
        <v>0</v>
      </c>
      <c r="UF149" s="30">
        <v>0</v>
      </c>
      <c r="UG149" s="30">
        <v>542599870262</v>
      </c>
      <c r="UH149" s="1">
        <v>843599948197</v>
      </c>
      <c r="UI149" s="1">
        <f>UH149-SUM($UG$148:UG149)</f>
        <v>0</v>
      </c>
    </row>
    <row r="150" spans="2:555">
      <c r="B150" s="58">
        <v>42795</v>
      </c>
      <c r="C150" s="30">
        <v>206293287190</v>
      </c>
      <c r="D150" s="30">
        <v>99526666341.999969</v>
      </c>
      <c r="E150" s="30">
        <v>87320762928.999969</v>
      </c>
      <c r="F150" s="30">
        <v>13148760</v>
      </c>
      <c r="G150" s="30">
        <v>2023440</v>
      </c>
      <c r="H150" s="30">
        <v>30356748974.999985</v>
      </c>
      <c r="I150" s="30">
        <v>26279837587.780975</v>
      </c>
      <c r="J150" s="30">
        <v>3773343897.9189987</v>
      </c>
      <c r="K150" s="30">
        <v>303567489.29999995</v>
      </c>
      <c r="L150" s="30">
        <v>7363895085</v>
      </c>
      <c r="M150" s="30">
        <v>40612995092</v>
      </c>
      <c r="N150" s="30">
        <v>40206865141.5</v>
      </c>
      <c r="O150" s="30">
        <v>406129950.5</v>
      </c>
      <c r="P150" s="30">
        <v>2114976264</v>
      </c>
      <c r="Q150" s="30">
        <v>4487732161</v>
      </c>
      <c r="R150" s="30">
        <v>2369243152</v>
      </c>
      <c r="S150" s="30">
        <v>12205903413</v>
      </c>
      <c r="T150" s="30">
        <v>2787936000</v>
      </c>
      <c r="U150" s="30">
        <v>3352277000</v>
      </c>
      <c r="V150" s="30">
        <v>6140213000</v>
      </c>
      <c r="W150" s="30">
        <v>135857602</v>
      </c>
      <c r="X150" s="30">
        <v>550147039</v>
      </c>
      <c r="Y150" s="30">
        <v>179452000</v>
      </c>
      <c r="Z150" s="30">
        <v>17945200</v>
      </c>
      <c r="AA150" s="30">
        <v>161506800</v>
      </c>
      <c r="AB150" s="30">
        <v>207614609</v>
      </c>
      <c r="AC150" s="30">
        <v>639100</v>
      </c>
      <c r="AD150" s="30">
        <v>4241514258</v>
      </c>
      <c r="AE150" s="30">
        <v>741329887</v>
      </c>
      <c r="AF150" s="30">
        <v>541690764</v>
      </c>
      <c r="AG150" s="30">
        <v>199639123</v>
      </c>
      <c r="AH150" s="30">
        <v>9135918</v>
      </c>
      <c r="AI150" s="30">
        <v>106766620848</v>
      </c>
      <c r="AJ150" s="30">
        <v>526970432</v>
      </c>
      <c r="AK150" s="30">
        <v>55170773</v>
      </c>
      <c r="AL150" s="30">
        <v>610617</v>
      </c>
      <c r="AM150" s="30">
        <v>471189042</v>
      </c>
      <c r="AN150" s="30">
        <v>0</v>
      </c>
      <c r="AO150" s="30">
        <v>1939476801</v>
      </c>
      <c r="AP150" s="30">
        <v>1933104843</v>
      </c>
      <c r="AQ150" s="30">
        <v>319169</v>
      </c>
      <c r="AR150" s="30">
        <v>0</v>
      </c>
      <c r="AS150" s="30">
        <v>89945</v>
      </c>
      <c r="AT150" s="30">
        <v>5962844</v>
      </c>
      <c r="AU150" s="30">
        <v>0</v>
      </c>
      <c r="AV150" s="30">
        <v>0</v>
      </c>
      <c r="AW150" s="30">
        <v>0</v>
      </c>
      <c r="AX150" s="30">
        <v>0</v>
      </c>
      <c r="AY150" s="30">
        <v>0</v>
      </c>
      <c r="AZ150" s="30">
        <v>0</v>
      </c>
      <c r="BA150" s="30">
        <v>0</v>
      </c>
      <c r="BB150" s="30">
        <v>0</v>
      </c>
      <c r="BC150" s="30">
        <v>0</v>
      </c>
      <c r="BD150" s="30">
        <v>5019055853</v>
      </c>
      <c r="BE150" s="30">
        <v>1258554</v>
      </c>
      <c r="BF150" s="30">
        <v>2809614463</v>
      </c>
      <c r="BG150" s="30">
        <v>500153767</v>
      </c>
      <c r="BH150" s="30">
        <v>133977</v>
      </c>
      <c r="BI150" s="30">
        <v>6364406</v>
      </c>
      <c r="BJ150" s="30">
        <v>0</v>
      </c>
      <c r="BK150" s="30">
        <v>48662135</v>
      </c>
      <c r="BL150" s="30">
        <v>3848741</v>
      </c>
      <c r="BM150" s="30">
        <v>0</v>
      </c>
      <c r="BN150" s="30">
        <v>9738077</v>
      </c>
      <c r="BO150" s="30">
        <v>2455</v>
      </c>
      <c r="BP150" s="30">
        <v>0</v>
      </c>
      <c r="BQ150" s="30">
        <v>0</v>
      </c>
      <c r="BR150" s="30">
        <v>177361197</v>
      </c>
      <c r="BS150" s="30">
        <v>1461918081</v>
      </c>
      <c r="BT150" s="30">
        <v>128313095</v>
      </c>
      <c r="BU150" s="30">
        <v>0</v>
      </c>
      <c r="BV150" s="30">
        <v>0</v>
      </c>
      <c r="BW150" s="30">
        <v>195890</v>
      </c>
      <c r="BX150" s="30">
        <v>0</v>
      </c>
      <c r="BY150" s="30">
        <v>128117205</v>
      </c>
      <c r="BZ150" s="30">
        <v>0</v>
      </c>
      <c r="CA150" s="30">
        <v>0</v>
      </c>
      <c r="CB150" s="30">
        <v>0</v>
      </c>
      <c r="CC150" s="30">
        <v>6231547253</v>
      </c>
      <c r="CD150" s="30">
        <v>1982675</v>
      </c>
      <c r="CE150" s="30">
        <v>6137257636</v>
      </c>
      <c r="CF150" s="30">
        <v>226419364</v>
      </c>
      <c r="CG150" s="30">
        <v>3052619002</v>
      </c>
      <c r="CH150" s="30">
        <v>195528247</v>
      </c>
      <c r="CI150" s="30">
        <v>187392415</v>
      </c>
      <c r="CJ150" s="30">
        <v>575533</v>
      </c>
      <c r="CK150" s="30">
        <v>7788481</v>
      </c>
      <c r="CL150" s="30">
        <v>3866838</v>
      </c>
      <c r="CM150" s="30">
        <v>2068972</v>
      </c>
      <c r="CN150" s="30">
        <v>269675</v>
      </c>
      <c r="CO150" s="30">
        <v>536224</v>
      </c>
      <c r="CP150" s="30">
        <v>7793662</v>
      </c>
      <c r="CQ150" s="30">
        <v>164493030</v>
      </c>
      <c r="CR150" s="30">
        <v>86874768</v>
      </c>
      <c r="CS150" s="30">
        <v>2346658553</v>
      </c>
      <c r="CT150" s="30">
        <v>1149152084</v>
      </c>
      <c r="CU150" s="30">
        <v>0</v>
      </c>
      <c r="CV150" s="30">
        <v>42966184</v>
      </c>
      <c r="CW150" s="30">
        <v>12156402</v>
      </c>
      <c r="CX150" s="30">
        <v>777550</v>
      </c>
      <c r="CY150" s="30">
        <v>0</v>
      </c>
      <c r="CZ150" s="30">
        <v>1097097562</v>
      </c>
      <c r="DA150" s="30">
        <v>1039350637</v>
      </c>
      <c r="DB150" s="30">
        <v>21657275</v>
      </c>
      <c r="DC150" s="30">
        <v>0</v>
      </c>
      <c r="DD150" s="30">
        <v>36089650</v>
      </c>
      <c r="DE150" s="30">
        <v>0</v>
      </c>
      <c r="DF150" s="30">
        <v>22877265</v>
      </c>
      <c r="DG150" s="30">
        <v>21631506</v>
      </c>
      <c r="DH150" s="30">
        <v>41765287</v>
      </c>
      <c r="DI150" s="30">
        <v>0</v>
      </c>
      <c r="DJ150" s="30">
        <v>0</v>
      </c>
      <c r="DK150" s="30">
        <v>0</v>
      </c>
      <c r="DL150" s="30">
        <v>0</v>
      </c>
      <c r="DM150" s="30">
        <v>386253115</v>
      </c>
      <c r="DN150" s="30">
        <v>54946902</v>
      </c>
      <c r="DO150" s="30">
        <v>2700067</v>
      </c>
      <c r="DP150" s="30">
        <v>0</v>
      </c>
      <c r="DQ150" s="30">
        <v>2700067</v>
      </c>
      <c r="DR150" s="30">
        <v>310793343</v>
      </c>
      <c r="DS150" s="30">
        <v>34324463</v>
      </c>
      <c r="DT150" s="30">
        <v>32580486</v>
      </c>
      <c r="DU150" s="30">
        <v>1705306</v>
      </c>
      <c r="DV150" s="30">
        <v>38671</v>
      </c>
      <c r="DW150" s="30">
        <v>18434600</v>
      </c>
      <c r="DX150" s="30">
        <v>11659600</v>
      </c>
      <c r="DY150" s="30">
        <v>0</v>
      </c>
      <c r="DZ150" s="30">
        <v>0</v>
      </c>
      <c r="EA150" s="30">
        <v>6775000</v>
      </c>
      <c r="EB150" s="30">
        <v>0</v>
      </c>
      <c r="EC150" s="30">
        <v>6710202</v>
      </c>
      <c r="ED150" s="30">
        <v>56697</v>
      </c>
      <c r="EE150" s="30">
        <v>6636200</v>
      </c>
      <c r="EF150" s="30">
        <v>17305</v>
      </c>
      <c r="EG150" s="30">
        <v>69690533</v>
      </c>
      <c r="EH150" s="30">
        <v>68578500</v>
      </c>
      <c r="EI150" s="30">
        <v>1112033</v>
      </c>
      <c r="EJ150" s="30">
        <v>0</v>
      </c>
      <c r="EK150" s="30">
        <v>82249240</v>
      </c>
      <c r="EL150" s="30">
        <v>123559</v>
      </c>
      <c r="EM150" s="30">
        <v>2100506</v>
      </c>
      <c r="EN150" s="30">
        <v>51194696</v>
      </c>
      <c r="EO150" s="30">
        <v>1565084</v>
      </c>
      <c r="EP150" s="30">
        <v>308898</v>
      </c>
      <c r="EQ150" s="30">
        <v>20593</v>
      </c>
      <c r="ER150" s="30">
        <v>82373</v>
      </c>
      <c r="ES150" s="30">
        <v>700169</v>
      </c>
      <c r="ET150" s="30">
        <v>453051</v>
      </c>
      <c r="EU150" s="30">
        <v>2903641</v>
      </c>
      <c r="EV150" s="30">
        <v>1383832</v>
      </c>
      <c r="EW150" s="30">
        <v>40094961</v>
      </c>
      <c r="EX150" s="30">
        <v>0</v>
      </c>
      <c r="EY150" s="30">
        <v>164746</v>
      </c>
      <c r="EZ150" s="30">
        <v>36202846</v>
      </c>
      <c r="FA150" s="30">
        <v>3727369</v>
      </c>
      <c r="FB150" s="30">
        <v>0</v>
      </c>
      <c r="FC150" s="30">
        <v>18026</v>
      </c>
      <c r="FD150" s="30">
        <v>0</v>
      </c>
      <c r="FE150" s="30">
        <v>0</v>
      </c>
      <c r="FF150" s="30">
        <v>0</v>
      </c>
      <c r="FG150" s="30">
        <v>17812803</v>
      </c>
      <c r="FH150" s="30">
        <v>658982</v>
      </c>
      <c r="FI150" s="30">
        <v>0</v>
      </c>
      <c r="FJ150" s="30">
        <v>14085434</v>
      </c>
      <c r="FK150" s="30">
        <v>5654012</v>
      </c>
      <c r="FL150" s="30">
        <v>0</v>
      </c>
      <c r="FM150" s="30">
        <v>0</v>
      </c>
      <c r="FN150" s="30">
        <v>0</v>
      </c>
      <c r="FO150" s="30">
        <v>8431422</v>
      </c>
      <c r="FP150" s="30">
        <v>3068387</v>
      </c>
      <c r="FQ150" s="30">
        <v>0</v>
      </c>
      <c r="FR150" s="30">
        <v>1039563332</v>
      </c>
      <c r="FS150" s="30">
        <v>864712346</v>
      </c>
      <c r="FT150" s="30">
        <v>52819</v>
      </c>
      <c r="FU150" s="30">
        <v>430203739</v>
      </c>
      <c r="FV150" s="30">
        <v>12258770</v>
      </c>
      <c r="FW150" s="30">
        <v>7463541</v>
      </c>
      <c r="FX150" s="30">
        <v>4795229</v>
      </c>
      <c r="FY150" s="30">
        <v>0</v>
      </c>
      <c r="FZ150" s="30">
        <v>3230565</v>
      </c>
      <c r="GA150" s="30">
        <v>411097653</v>
      </c>
      <c r="GB150" s="30">
        <v>7868800</v>
      </c>
      <c r="GC150" s="30">
        <v>1621957</v>
      </c>
      <c r="GD150" s="30">
        <v>0</v>
      </c>
      <c r="GE150" s="30">
        <v>1621957</v>
      </c>
      <c r="GF150" s="30">
        <v>0</v>
      </c>
      <c r="GG150" s="30">
        <v>0</v>
      </c>
      <c r="GH150" s="30">
        <v>1247000</v>
      </c>
      <c r="GI150" s="30">
        <v>18040030</v>
      </c>
      <c r="GJ150" s="30">
        <v>18040030</v>
      </c>
      <c r="GK150" s="30">
        <v>0</v>
      </c>
      <c r="GL150" s="30">
        <v>153941999</v>
      </c>
      <c r="GM150" s="30">
        <v>13037286</v>
      </c>
      <c r="GN150" s="30">
        <v>0</v>
      </c>
      <c r="GO150" s="30">
        <v>0</v>
      </c>
      <c r="GP150" s="30">
        <v>0</v>
      </c>
      <c r="GQ150" s="30">
        <v>129197674</v>
      </c>
      <c r="GR150" s="30">
        <v>176102</v>
      </c>
      <c r="GS150" s="30">
        <v>0</v>
      </c>
      <c r="GT150" s="30">
        <v>11530937</v>
      </c>
      <c r="GU150" s="30">
        <v>1446782023</v>
      </c>
      <c r="GV150" s="30">
        <v>0</v>
      </c>
      <c r="GW150" s="30">
        <v>0</v>
      </c>
      <c r="GX150" s="30">
        <v>0</v>
      </c>
      <c r="GY150" s="30">
        <v>0</v>
      </c>
      <c r="GZ150" s="30">
        <v>0</v>
      </c>
      <c r="HA150" s="30">
        <v>0</v>
      </c>
      <c r="HB150" s="30">
        <v>0</v>
      </c>
      <c r="HC150" s="30">
        <v>0</v>
      </c>
      <c r="HD150" s="30">
        <v>0</v>
      </c>
      <c r="HE150" s="30">
        <v>0</v>
      </c>
      <c r="HF150" s="30">
        <v>403957</v>
      </c>
      <c r="HG150" s="30">
        <v>0</v>
      </c>
      <c r="HH150" s="30">
        <f t="shared" si="48"/>
        <v>297945079</v>
      </c>
      <c r="HI150" s="30">
        <f t="shared" si="49"/>
        <v>68880743</v>
      </c>
      <c r="HJ150" s="30">
        <v>14571613</v>
      </c>
      <c r="HK150" s="30">
        <v>0</v>
      </c>
      <c r="HL150" s="30">
        <v>0</v>
      </c>
      <c r="HM150" s="30">
        <v>352254209</v>
      </c>
      <c r="HN150" s="30">
        <v>283373466</v>
      </c>
      <c r="HO150" s="30">
        <v>68880743</v>
      </c>
      <c r="HP150" s="30">
        <v>1079552244</v>
      </c>
      <c r="HQ150" s="30">
        <v>277451</v>
      </c>
      <c r="HR150" s="30">
        <v>1172989</v>
      </c>
      <c r="HS150" s="30">
        <v>10257379</v>
      </c>
      <c r="HT150" s="30">
        <v>1056809169</v>
      </c>
      <c r="HU150" s="30">
        <v>0</v>
      </c>
      <c r="HV150" s="30">
        <v>11035256</v>
      </c>
      <c r="HW150" s="30">
        <v>0</v>
      </c>
      <c r="HX150" s="30">
        <f t="shared" si="50"/>
        <v>297945079</v>
      </c>
      <c r="HY150" s="30">
        <f t="shared" si="51"/>
        <v>68880743</v>
      </c>
      <c r="HZ150" s="30">
        <v>83711331240</v>
      </c>
      <c r="IA150" s="30">
        <v>80148934886</v>
      </c>
      <c r="IB150" s="30">
        <v>70253612338</v>
      </c>
      <c r="IC150" s="30">
        <v>0</v>
      </c>
      <c r="ID150" s="30">
        <v>0</v>
      </c>
      <c r="IE150" s="30">
        <v>6447549902</v>
      </c>
      <c r="IF150" s="30">
        <v>0</v>
      </c>
      <c r="IG150" s="30">
        <v>51383396196</v>
      </c>
      <c r="IH150" s="30">
        <v>44935846294</v>
      </c>
      <c r="II150" s="30">
        <v>0</v>
      </c>
      <c r="IJ150" s="30">
        <v>0</v>
      </c>
      <c r="IK150" s="30">
        <v>0</v>
      </c>
      <c r="IL150" s="30">
        <v>10155233444</v>
      </c>
      <c r="IM150" s="30">
        <v>4832724246</v>
      </c>
      <c r="IN150" s="30">
        <v>902687418</v>
      </c>
      <c r="IO150" s="30">
        <v>677015562</v>
      </c>
      <c r="IP150" s="30">
        <v>8575530464</v>
      </c>
      <c r="IQ150" s="30">
        <v>0</v>
      </c>
      <c r="IR150" s="30">
        <v>2744590789</v>
      </c>
      <c r="IS150" s="30">
        <v>0</v>
      </c>
      <c r="IT150" s="30">
        <v>0</v>
      </c>
      <c r="IU150" s="30">
        <v>0</v>
      </c>
      <c r="IV150" s="30">
        <v>549268358</v>
      </c>
      <c r="IW150" s="30">
        <v>0</v>
      </c>
      <c r="IX150" s="30">
        <v>0</v>
      </c>
      <c r="IY150" s="30">
        <v>0</v>
      </c>
      <c r="IZ150" s="30">
        <v>0</v>
      </c>
      <c r="JA150" s="30">
        <v>0</v>
      </c>
      <c r="JB150" s="30">
        <v>0</v>
      </c>
      <c r="JC150" s="30">
        <v>0</v>
      </c>
      <c r="JD150" s="30">
        <v>0</v>
      </c>
      <c r="JE150" s="30">
        <v>0</v>
      </c>
      <c r="JF150" s="30">
        <v>0</v>
      </c>
      <c r="JG150" s="30">
        <v>0</v>
      </c>
      <c r="JH150" s="30">
        <v>0</v>
      </c>
      <c r="JI150" s="30">
        <v>0</v>
      </c>
      <c r="JJ150" s="30">
        <v>588399305</v>
      </c>
      <c r="JK150" s="30">
        <v>0</v>
      </c>
      <c r="JL150" s="30">
        <v>588399305</v>
      </c>
      <c r="JM150" s="30">
        <v>9895322548</v>
      </c>
      <c r="JN150" s="30">
        <v>0</v>
      </c>
      <c r="JO150" s="30">
        <v>9895322548</v>
      </c>
      <c r="JP150" s="30">
        <v>833838316</v>
      </c>
      <c r="JQ150" s="30">
        <v>0</v>
      </c>
      <c r="JR150" s="30">
        <v>70000000</v>
      </c>
      <c r="JS150" s="30">
        <v>0</v>
      </c>
      <c r="JT150" s="30">
        <v>0</v>
      </c>
      <c r="JU150" s="30">
        <v>0</v>
      </c>
      <c r="JV150" s="30">
        <v>0</v>
      </c>
      <c r="JW150" s="30">
        <v>0</v>
      </c>
      <c r="JX150" s="30">
        <v>0</v>
      </c>
      <c r="JY150" s="30">
        <v>0</v>
      </c>
      <c r="JZ150" s="30">
        <v>0</v>
      </c>
      <c r="KA150" s="30">
        <v>0</v>
      </c>
      <c r="KB150" s="30">
        <v>0</v>
      </c>
      <c r="KC150" s="30">
        <v>0</v>
      </c>
      <c r="KD150" s="30">
        <v>0</v>
      </c>
      <c r="KE150" s="30">
        <v>0</v>
      </c>
      <c r="KF150" s="30">
        <v>0</v>
      </c>
      <c r="KG150" s="30">
        <v>0</v>
      </c>
      <c r="KH150" s="30">
        <v>0</v>
      </c>
      <c r="KI150" s="30">
        <v>0</v>
      </c>
      <c r="KJ150" s="30">
        <v>0</v>
      </c>
      <c r="KK150" s="30">
        <v>0</v>
      </c>
      <c r="KL150" s="30">
        <v>763838316</v>
      </c>
      <c r="KM150" s="30">
        <v>2728558038</v>
      </c>
      <c r="KN150" s="30">
        <v>1582084764</v>
      </c>
      <c r="KO150" s="30">
        <v>39761058</v>
      </c>
      <c r="KP150" s="30">
        <v>8664823</v>
      </c>
      <c r="KQ150" s="30">
        <v>0</v>
      </c>
      <c r="KR150" s="30">
        <v>0</v>
      </c>
      <c r="KS150" s="30">
        <v>2453103</v>
      </c>
      <c r="KT150" s="30">
        <v>6538698</v>
      </c>
      <c r="KU150" s="30">
        <v>0</v>
      </c>
      <c r="KV150" s="30">
        <v>109173539</v>
      </c>
      <c r="KW150" s="30">
        <v>0</v>
      </c>
      <c r="KX150" s="30">
        <v>9211203</v>
      </c>
      <c r="KY150" s="30">
        <v>4017702</v>
      </c>
      <c r="KZ150" s="30">
        <v>8357507</v>
      </c>
      <c r="LA150" s="30">
        <v>5479768</v>
      </c>
      <c r="LB150" s="30">
        <v>2823438</v>
      </c>
      <c r="LC150" s="30">
        <v>6267015</v>
      </c>
      <c r="LD150" s="30">
        <v>190227047</v>
      </c>
      <c r="LE150" s="30">
        <v>1034280</v>
      </c>
      <c r="LF150" s="30">
        <v>3725678</v>
      </c>
      <c r="LG150" s="30">
        <v>0</v>
      </c>
      <c r="LH150" s="30">
        <v>18663096</v>
      </c>
      <c r="LI150" s="30">
        <v>32403787</v>
      </c>
      <c r="LJ150" s="30">
        <v>1817710</v>
      </c>
      <c r="LK150" s="30">
        <v>1056603</v>
      </c>
      <c r="LL150" s="30">
        <v>1250417</v>
      </c>
      <c r="LM150" s="30">
        <v>6074542</v>
      </c>
      <c r="LN150" s="30">
        <v>33837830</v>
      </c>
      <c r="LO150" s="30">
        <v>42017676</v>
      </c>
      <c r="LP150" s="30">
        <v>9247613</v>
      </c>
      <c r="LQ150" s="30">
        <v>123299157</v>
      </c>
      <c r="LR150" s="30">
        <v>1624200</v>
      </c>
      <c r="LS150" s="30">
        <v>112948365</v>
      </c>
      <c r="LT150" s="30">
        <v>0</v>
      </c>
      <c r="LU150" s="30">
        <v>173031978</v>
      </c>
      <c r="LV150" s="30">
        <v>478236</v>
      </c>
      <c r="LW150" s="30">
        <v>0</v>
      </c>
      <c r="LX150" s="30">
        <v>0</v>
      </c>
      <c r="LY150" s="30">
        <v>0</v>
      </c>
      <c r="LZ150" s="30">
        <v>0</v>
      </c>
      <c r="MA150" s="30">
        <v>29599993</v>
      </c>
      <c r="MB150" s="30">
        <v>36247743</v>
      </c>
      <c r="MC150" s="30">
        <v>0</v>
      </c>
      <c r="MD150" s="30">
        <v>0</v>
      </c>
      <c r="ME150" s="30">
        <v>18732230</v>
      </c>
      <c r="MF150" s="30">
        <v>0</v>
      </c>
      <c r="MG150" s="30">
        <v>0</v>
      </c>
      <c r="MH150" s="30">
        <v>2975825</v>
      </c>
      <c r="MI150" s="30">
        <v>80712</v>
      </c>
      <c r="MJ150" s="30">
        <v>6517934</v>
      </c>
      <c r="MK150" s="30">
        <v>0</v>
      </c>
      <c r="ML150" s="30">
        <v>0</v>
      </c>
      <c r="MM150" s="30">
        <v>69437</v>
      </c>
      <c r="MN150" s="30">
        <v>2710350</v>
      </c>
      <c r="MO150" s="30">
        <v>94052981</v>
      </c>
      <c r="MP150" s="30">
        <v>0</v>
      </c>
      <c r="MQ150" s="30">
        <v>198087393</v>
      </c>
      <c r="MR150" s="30">
        <v>0</v>
      </c>
      <c r="MS150" s="30">
        <v>48247694822</v>
      </c>
      <c r="MT150" s="30">
        <v>43182817638</v>
      </c>
      <c r="MU150" s="30">
        <v>40273804779</v>
      </c>
      <c r="MV150" s="30">
        <v>18821507189</v>
      </c>
      <c r="MW150" s="30">
        <v>18305006729</v>
      </c>
      <c r="MX150" s="30">
        <v>0</v>
      </c>
      <c r="MY150" s="30">
        <v>516500460</v>
      </c>
      <c r="MZ150" s="30">
        <v>14186538659</v>
      </c>
      <c r="NA150" s="30">
        <v>270000</v>
      </c>
      <c r="NB150" s="30">
        <v>270000</v>
      </c>
      <c r="NC150" s="30">
        <v>0</v>
      </c>
      <c r="ND150" s="30">
        <v>14186268659</v>
      </c>
      <c r="NE150" s="30">
        <v>14186268659</v>
      </c>
      <c r="NF150" s="30">
        <v>0</v>
      </c>
      <c r="NG150" s="30">
        <v>0</v>
      </c>
      <c r="NH150" s="30">
        <v>5774846894</v>
      </c>
      <c r="NI150" s="30">
        <v>1490912037</v>
      </c>
      <c r="NJ150" s="30">
        <v>372728009</v>
      </c>
      <c r="NK150" s="30">
        <v>1118184028</v>
      </c>
      <c r="NL150" s="30">
        <v>0</v>
      </c>
      <c r="NM150" s="30">
        <v>2909012859</v>
      </c>
      <c r="NN150" s="30">
        <v>2459341229</v>
      </c>
      <c r="NO150" s="30">
        <v>0</v>
      </c>
      <c r="NP150" s="30">
        <v>0</v>
      </c>
      <c r="NQ150" s="30">
        <v>7470208</v>
      </c>
      <c r="NR150" s="30">
        <v>0</v>
      </c>
      <c r="NS150" s="30">
        <v>670511</v>
      </c>
      <c r="NT150" s="30">
        <v>449671630</v>
      </c>
      <c r="NU150" s="30">
        <v>70376060</v>
      </c>
      <c r="NV150" s="30">
        <v>0</v>
      </c>
      <c r="NW150" s="30">
        <v>0</v>
      </c>
      <c r="NX150" s="30">
        <v>0</v>
      </c>
      <c r="NY150" s="30">
        <v>0</v>
      </c>
      <c r="NZ150" s="30">
        <v>0</v>
      </c>
      <c r="OA150" s="30">
        <v>134788831</v>
      </c>
      <c r="OB150" s="30">
        <v>0</v>
      </c>
      <c r="OC150" s="30">
        <v>0</v>
      </c>
      <c r="OD150" s="30">
        <v>0</v>
      </c>
      <c r="OE150" s="30">
        <v>0</v>
      </c>
      <c r="OF150" s="30">
        <v>0</v>
      </c>
      <c r="OG150" s="30">
        <v>0</v>
      </c>
      <c r="OH150" s="30">
        <v>0</v>
      </c>
      <c r="OI150" s="30">
        <v>0</v>
      </c>
      <c r="OJ150" s="30">
        <v>134788831</v>
      </c>
      <c r="OK150" s="30">
        <v>134137044</v>
      </c>
      <c r="OL150" s="30">
        <v>134137044</v>
      </c>
      <c r="OM150" s="30">
        <v>968</v>
      </c>
      <c r="ON150" s="30">
        <v>0</v>
      </c>
      <c r="OO150" s="30">
        <v>651787</v>
      </c>
      <c r="OP150" s="30">
        <v>0</v>
      </c>
      <c r="OQ150" s="30">
        <v>0</v>
      </c>
      <c r="OR150" s="30">
        <v>0</v>
      </c>
      <c r="OS150" s="30">
        <v>2308226136</v>
      </c>
      <c r="OT150" s="30">
        <v>577905921</v>
      </c>
      <c r="OU150" s="30">
        <v>577905921</v>
      </c>
      <c r="OV150" s="30">
        <v>0</v>
      </c>
      <c r="OW150" s="30">
        <v>577905921</v>
      </c>
      <c r="OX150" s="30">
        <v>0</v>
      </c>
      <c r="OY150" s="30">
        <v>0</v>
      </c>
      <c r="OZ150" s="30">
        <v>1730320215</v>
      </c>
      <c r="PA150" s="30">
        <v>1446766611</v>
      </c>
      <c r="PB150" s="30">
        <v>0</v>
      </c>
      <c r="PC150" s="30">
        <v>0</v>
      </c>
      <c r="PD150" s="30">
        <v>0</v>
      </c>
      <c r="PE150" s="30">
        <v>0</v>
      </c>
      <c r="PF150" s="30">
        <v>0</v>
      </c>
      <c r="PG150" s="30">
        <v>0</v>
      </c>
      <c r="PH150" s="30">
        <v>0</v>
      </c>
      <c r="PI150" s="30">
        <v>0</v>
      </c>
      <c r="PJ150" s="30">
        <v>0</v>
      </c>
      <c r="PK150" s="30">
        <v>0</v>
      </c>
      <c r="PL150" s="30">
        <v>0</v>
      </c>
      <c r="PM150" s="30">
        <v>283553604</v>
      </c>
      <c r="PN150" s="30">
        <v>0</v>
      </c>
      <c r="PO150" s="30">
        <v>0</v>
      </c>
      <c r="PP150" s="30">
        <v>0</v>
      </c>
      <c r="PQ150" s="30">
        <v>0</v>
      </c>
      <c r="PR150" s="30">
        <v>0</v>
      </c>
      <c r="PS150" s="30">
        <v>0</v>
      </c>
      <c r="PT150" s="30">
        <f t="shared" si="41"/>
        <v>2621862217</v>
      </c>
      <c r="PU150" s="30">
        <v>2621862217</v>
      </c>
      <c r="PV150" s="30">
        <v>0</v>
      </c>
      <c r="PW150" s="30">
        <v>0</v>
      </c>
      <c r="PX150" s="30">
        <v>0</v>
      </c>
      <c r="PY150" s="30">
        <v>0</v>
      </c>
      <c r="PZ150" s="30">
        <v>0</v>
      </c>
      <c r="QA150" s="30">
        <v>-32419887</v>
      </c>
      <c r="QB150" s="30">
        <v>0</v>
      </c>
      <c r="QC150" s="30">
        <v>2547257065</v>
      </c>
      <c r="QD150" s="30">
        <v>0</v>
      </c>
      <c r="QE150" s="30">
        <v>0</v>
      </c>
      <c r="QF150" s="30">
        <v>0</v>
      </c>
      <c r="QG150" s="30">
        <v>0</v>
      </c>
      <c r="QH150" s="30">
        <v>0</v>
      </c>
      <c r="QI150" s="30">
        <v>0</v>
      </c>
      <c r="QJ150" s="30">
        <v>0</v>
      </c>
      <c r="QK150" s="30">
        <v>0</v>
      </c>
      <c r="QL150" s="30">
        <v>44853150961</v>
      </c>
      <c r="QM150" s="30">
        <v>4691726866</v>
      </c>
      <c r="QN150" s="30">
        <v>9810</v>
      </c>
      <c r="QO150" s="30">
        <v>208510825291</v>
      </c>
      <c r="QP150" s="30">
        <v>128784221811</v>
      </c>
      <c r="QQ150" s="30">
        <v>288621408</v>
      </c>
      <c r="QR150" s="30">
        <v>19901408</v>
      </c>
      <c r="QS150" s="30">
        <v>268720000</v>
      </c>
      <c r="QT150" s="30">
        <v>0</v>
      </c>
      <c r="QU150" s="30">
        <v>0</v>
      </c>
      <c r="QV150" s="30">
        <v>0</v>
      </c>
      <c r="QW150" s="30">
        <v>280856368</v>
      </c>
      <c r="QX150" s="30">
        <v>280856368</v>
      </c>
      <c r="QY150" s="30">
        <v>0</v>
      </c>
      <c r="QZ150" s="30">
        <v>128214744035</v>
      </c>
      <c r="RA150" s="30">
        <v>0</v>
      </c>
      <c r="RB150" s="30">
        <v>0</v>
      </c>
      <c r="RC150" s="30">
        <v>0</v>
      </c>
      <c r="RD150" s="30">
        <v>0</v>
      </c>
      <c r="RE150" s="30">
        <v>0</v>
      </c>
      <c r="RF150" s="30">
        <v>0</v>
      </c>
      <c r="RG150" s="30">
        <v>0</v>
      </c>
      <c r="RH150" s="30">
        <v>0</v>
      </c>
      <c r="RI150" s="30">
        <v>79726603480</v>
      </c>
      <c r="RJ150" s="30">
        <v>9042433282</v>
      </c>
      <c r="RK150" s="30">
        <v>9042433282</v>
      </c>
      <c r="RL150" s="30">
        <v>2290325344</v>
      </c>
      <c r="RM150" s="30">
        <v>201419805</v>
      </c>
      <c r="RN150" s="30">
        <v>0</v>
      </c>
      <c r="RO150" s="30">
        <v>10675813</v>
      </c>
      <c r="RP150" s="30">
        <v>0</v>
      </c>
      <c r="RQ150" s="30">
        <v>0</v>
      </c>
      <c r="RR150" s="30">
        <v>0</v>
      </c>
      <c r="RS150" s="30">
        <v>0</v>
      </c>
      <c r="RT150" s="30">
        <v>0</v>
      </c>
      <c r="RU150" s="30">
        <v>0</v>
      </c>
      <c r="RV150" s="30">
        <v>16791041</v>
      </c>
      <c r="RW150" s="30">
        <v>2270261</v>
      </c>
      <c r="RX150" s="30">
        <v>0</v>
      </c>
      <c r="RY150" s="30">
        <v>0</v>
      </c>
      <c r="RZ150" s="30">
        <v>0</v>
      </c>
      <c r="SA150" s="30">
        <v>0</v>
      </c>
      <c r="SB150" s="30">
        <v>0</v>
      </c>
      <c r="SC150" s="30">
        <v>0</v>
      </c>
      <c r="SD150" s="30">
        <v>0</v>
      </c>
      <c r="SE150" s="30">
        <v>0</v>
      </c>
      <c r="SF150" s="30">
        <v>0</v>
      </c>
      <c r="SG150" s="30">
        <v>0</v>
      </c>
      <c r="SH150" s="30">
        <v>59009171</v>
      </c>
      <c r="SI150" s="30">
        <v>55416240</v>
      </c>
      <c r="SJ150" s="30">
        <v>0</v>
      </c>
      <c r="SK150" s="30">
        <v>0</v>
      </c>
      <c r="SL150" s="30">
        <v>0</v>
      </c>
      <c r="SM150" s="30">
        <v>0</v>
      </c>
      <c r="SN150" s="30">
        <v>371058984</v>
      </c>
      <c r="SO150" s="30">
        <v>0</v>
      </c>
      <c r="SP150" s="30">
        <v>0</v>
      </c>
      <c r="SQ150" s="30">
        <v>0</v>
      </c>
      <c r="SR150" s="30">
        <v>553343652</v>
      </c>
      <c r="SS150" s="30">
        <v>174856851</v>
      </c>
      <c r="ST150" s="30">
        <v>0</v>
      </c>
      <c r="SU150" s="30">
        <v>0</v>
      </c>
      <c r="SV150" s="30">
        <v>0</v>
      </c>
      <c r="SW150" s="30">
        <v>1725294</v>
      </c>
      <c r="SX150" s="30">
        <v>16920007</v>
      </c>
      <c r="SY150" s="30">
        <v>23009230</v>
      </c>
      <c r="SZ150" s="30">
        <v>472214</v>
      </c>
      <c r="TA150" s="30">
        <v>5204111532</v>
      </c>
      <c r="TB150" s="30">
        <v>60984701</v>
      </c>
      <c r="TC150" s="30">
        <v>0</v>
      </c>
      <c r="TD150" s="30">
        <v>0</v>
      </c>
      <c r="TE150" s="30">
        <v>43142</v>
      </c>
      <c r="TF150" s="30">
        <v>0</v>
      </c>
      <c r="TG150" s="30">
        <v>0</v>
      </c>
      <c r="TH150" s="30">
        <v>0</v>
      </c>
      <c r="TI150" s="30">
        <f t="shared" si="55"/>
        <v>212095618</v>
      </c>
      <c r="TJ150" s="30">
        <f t="shared" si="56"/>
        <v>70000000000</v>
      </c>
      <c r="TK150" s="30">
        <v>70589400055</v>
      </c>
      <c r="TL150" s="30">
        <v>70000000000</v>
      </c>
      <c r="TM150" s="30">
        <v>589400055</v>
      </c>
      <c r="TN150" s="30">
        <v>589400055</v>
      </c>
      <c r="TO150" s="30">
        <v>0</v>
      </c>
      <c r="TP150" s="30">
        <v>0</v>
      </c>
      <c r="TQ150" s="30">
        <v>0</v>
      </c>
      <c r="TR150" s="30">
        <v>0</v>
      </c>
      <c r="TS150" s="30">
        <v>0</v>
      </c>
      <c r="TT150" s="30">
        <v>0</v>
      </c>
      <c r="TU150" s="30">
        <v>94770143</v>
      </c>
      <c r="TV150" s="30">
        <v>0</v>
      </c>
      <c r="TW150" s="30">
        <v>29881780</v>
      </c>
      <c r="TX150" s="30">
        <v>0</v>
      </c>
      <c r="TY150" s="30">
        <v>64888363</v>
      </c>
      <c r="TZ150" s="30">
        <v>0</v>
      </c>
      <c r="UA150" s="30">
        <v>0</v>
      </c>
      <c r="UB150" s="30">
        <v>0</v>
      </c>
      <c r="UC150" s="30">
        <v>0</v>
      </c>
      <c r="UD150" s="30">
        <v>0</v>
      </c>
      <c r="UE150" s="30">
        <v>0</v>
      </c>
      <c r="UF150" s="30">
        <v>0</v>
      </c>
      <c r="UG150" s="30">
        <v>515143952005</v>
      </c>
      <c r="UH150" s="1">
        <v>1358743900202</v>
      </c>
      <c r="UI150" s="1">
        <f>UH150-SUM($UG$148:UG150)</f>
        <v>0</v>
      </c>
    </row>
    <row r="151" spans="2:555">
      <c r="B151" s="58">
        <v>42826</v>
      </c>
      <c r="C151" s="30">
        <v>229807126547</v>
      </c>
      <c r="D151" s="30">
        <v>132454231552</v>
      </c>
      <c r="E151" s="30">
        <v>116689557963</v>
      </c>
      <c r="F151" s="30">
        <v>18598835</v>
      </c>
      <c r="G151" s="30">
        <v>1991640</v>
      </c>
      <c r="H151" s="30">
        <v>47780134841</v>
      </c>
      <c r="I151" s="30">
        <v>41363262732.196198</v>
      </c>
      <c r="J151" s="30">
        <v>5939070760.1437988</v>
      </c>
      <c r="K151" s="30">
        <v>477801348.66000009</v>
      </c>
      <c r="L151" s="30">
        <v>1552597997</v>
      </c>
      <c r="M151" s="30">
        <v>56576302507</v>
      </c>
      <c r="N151" s="30">
        <v>56010539481.849991</v>
      </c>
      <c r="O151" s="30">
        <v>565763025.1500001</v>
      </c>
      <c r="P151" s="30">
        <v>1634945259</v>
      </c>
      <c r="Q151" s="30">
        <v>6650174441</v>
      </c>
      <c r="R151" s="30">
        <v>2474812443</v>
      </c>
      <c r="S151" s="30">
        <v>15764673589</v>
      </c>
      <c r="T151" s="30">
        <v>4121903000</v>
      </c>
      <c r="U151" s="30">
        <v>4868095000</v>
      </c>
      <c r="V151" s="30">
        <v>8989998000</v>
      </c>
      <c r="W151" s="30">
        <v>241254088</v>
      </c>
      <c r="X151" s="30">
        <v>463735915</v>
      </c>
      <c r="Y151" s="30">
        <v>193956000</v>
      </c>
      <c r="Z151" s="30">
        <v>19395600</v>
      </c>
      <c r="AA151" s="30">
        <v>174560400</v>
      </c>
      <c r="AB151" s="30">
        <v>166372053</v>
      </c>
      <c r="AC151" s="30">
        <v>4134396</v>
      </c>
      <c r="AD151" s="30">
        <v>4886207230</v>
      </c>
      <c r="AE151" s="30">
        <v>734534791</v>
      </c>
      <c r="AF151" s="30">
        <v>456059541</v>
      </c>
      <c r="AG151" s="30">
        <v>278475250</v>
      </c>
      <c r="AH151" s="30">
        <v>84481116</v>
      </c>
      <c r="AI151" s="30">
        <v>97352894995</v>
      </c>
      <c r="AJ151" s="30">
        <v>546090296</v>
      </c>
      <c r="AK151" s="30">
        <v>46527195</v>
      </c>
      <c r="AL151" s="30">
        <v>535967</v>
      </c>
      <c r="AM151" s="30">
        <v>498296200</v>
      </c>
      <c r="AN151" s="30">
        <v>730934</v>
      </c>
      <c r="AO151" s="30">
        <v>1706613554</v>
      </c>
      <c r="AP151" s="30">
        <v>1670604693</v>
      </c>
      <c r="AQ151" s="30">
        <v>5000000</v>
      </c>
      <c r="AR151" s="30">
        <v>0</v>
      </c>
      <c r="AS151" s="30">
        <v>95700</v>
      </c>
      <c r="AT151" s="30">
        <v>4800092</v>
      </c>
      <c r="AU151" s="30">
        <v>26113069</v>
      </c>
      <c r="AV151" s="30">
        <v>0</v>
      </c>
      <c r="AW151" s="30">
        <v>0</v>
      </c>
      <c r="AX151" s="30">
        <v>0</v>
      </c>
      <c r="AY151" s="30">
        <v>0</v>
      </c>
      <c r="AZ151" s="30">
        <v>0</v>
      </c>
      <c r="BA151" s="30">
        <v>0</v>
      </c>
      <c r="BB151" s="30">
        <v>0</v>
      </c>
      <c r="BC151" s="30">
        <v>0</v>
      </c>
      <c r="BD151" s="30">
        <v>3319221679</v>
      </c>
      <c r="BE151" s="30">
        <v>933070</v>
      </c>
      <c r="BF151" s="30">
        <v>1559589671</v>
      </c>
      <c r="BG151" s="30">
        <v>374464337</v>
      </c>
      <c r="BH151" s="30">
        <v>990812</v>
      </c>
      <c r="BI151" s="30">
        <v>11717319</v>
      </c>
      <c r="BJ151" s="30">
        <v>0</v>
      </c>
      <c r="BK151" s="30">
        <v>38702175</v>
      </c>
      <c r="BL151" s="30">
        <v>4148922</v>
      </c>
      <c r="BM151" s="30">
        <v>0</v>
      </c>
      <c r="BN151" s="30">
        <v>9503314</v>
      </c>
      <c r="BO151" s="30">
        <v>899898</v>
      </c>
      <c r="BP151" s="30">
        <v>0</v>
      </c>
      <c r="BQ151" s="30">
        <v>1029655</v>
      </c>
      <c r="BR151" s="30">
        <v>53496596</v>
      </c>
      <c r="BS151" s="30">
        <v>1263745910</v>
      </c>
      <c r="BT151" s="30">
        <v>62416864</v>
      </c>
      <c r="BU151" s="30">
        <v>0</v>
      </c>
      <c r="BV151" s="30">
        <v>0</v>
      </c>
      <c r="BW151" s="30">
        <v>665516</v>
      </c>
      <c r="BX151" s="30">
        <v>0</v>
      </c>
      <c r="BY151" s="30">
        <v>61751348</v>
      </c>
      <c r="BZ151" s="30">
        <v>0</v>
      </c>
      <c r="CA151" s="30">
        <v>0</v>
      </c>
      <c r="CB151" s="30">
        <v>0</v>
      </c>
      <c r="CC151" s="30">
        <v>5856821982</v>
      </c>
      <c r="CD151" s="30">
        <v>1856517</v>
      </c>
      <c r="CE151" s="30">
        <v>8253422324</v>
      </c>
      <c r="CF151" s="30">
        <v>196706934</v>
      </c>
      <c r="CG151" s="30">
        <v>3052619002</v>
      </c>
      <c r="CH151" s="30">
        <v>332763167</v>
      </c>
      <c r="CI151" s="30">
        <v>168428271</v>
      </c>
      <c r="CJ151" s="30">
        <v>1061888</v>
      </c>
      <c r="CK151" s="30">
        <v>8114992</v>
      </c>
      <c r="CL151" s="30">
        <v>5170722</v>
      </c>
      <c r="CM151" s="30">
        <v>1426129</v>
      </c>
      <c r="CN151" s="30">
        <v>788712</v>
      </c>
      <c r="CO151" s="30">
        <v>289440</v>
      </c>
      <c r="CP151" s="30">
        <v>4425327</v>
      </c>
      <c r="CQ151" s="30">
        <v>147151061</v>
      </c>
      <c r="CR151" s="30">
        <v>86874768</v>
      </c>
      <c r="CS151" s="30">
        <v>4400779652</v>
      </c>
      <c r="CT151" s="30">
        <v>1800888500</v>
      </c>
      <c r="CU151" s="30">
        <v>0</v>
      </c>
      <c r="CV151" s="30">
        <v>57059629</v>
      </c>
      <c r="CW151" s="30">
        <v>14437967</v>
      </c>
      <c r="CX151" s="30">
        <v>508800</v>
      </c>
      <c r="CY151" s="30">
        <v>0</v>
      </c>
      <c r="CZ151" s="30">
        <v>2481924164</v>
      </c>
      <c r="DA151" s="30">
        <v>2262984419</v>
      </c>
      <c r="DB151" s="30">
        <v>182298493</v>
      </c>
      <c r="DC151" s="30">
        <v>0</v>
      </c>
      <c r="DD151" s="30">
        <v>36641252</v>
      </c>
      <c r="DE151" s="30">
        <v>0</v>
      </c>
      <c r="DF151" s="30">
        <v>28669786</v>
      </c>
      <c r="DG151" s="30">
        <v>17290806</v>
      </c>
      <c r="DH151" s="30">
        <v>15250530</v>
      </c>
      <c r="DI151" s="30">
        <v>0</v>
      </c>
      <c r="DJ151" s="30">
        <v>0</v>
      </c>
      <c r="DK151" s="30">
        <v>0</v>
      </c>
      <c r="DL151" s="30">
        <v>0</v>
      </c>
      <c r="DM151" s="30">
        <v>318561544</v>
      </c>
      <c r="DN151" s="30">
        <v>45621170</v>
      </c>
      <c r="DO151" s="30">
        <v>2578237</v>
      </c>
      <c r="DP151" s="30">
        <v>78600</v>
      </c>
      <c r="DQ151" s="30">
        <v>2499637</v>
      </c>
      <c r="DR151" s="30">
        <v>258621027</v>
      </c>
      <c r="DS151" s="30">
        <v>29298569</v>
      </c>
      <c r="DT151" s="30">
        <v>27591901</v>
      </c>
      <c r="DU151" s="30">
        <v>1687332</v>
      </c>
      <c r="DV151" s="30">
        <v>19336</v>
      </c>
      <c r="DW151" s="30">
        <v>14105800</v>
      </c>
      <c r="DX151" s="30">
        <v>8546600</v>
      </c>
      <c r="DY151" s="30">
        <v>0</v>
      </c>
      <c r="DZ151" s="30">
        <v>0</v>
      </c>
      <c r="EA151" s="30">
        <v>5559200</v>
      </c>
      <c r="EB151" s="30">
        <v>0</v>
      </c>
      <c r="EC151" s="30">
        <v>5960978</v>
      </c>
      <c r="ED151" s="30">
        <v>28348</v>
      </c>
      <c r="EE151" s="30">
        <v>5908700</v>
      </c>
      <c r="EF151" s="30">
        <v>23930</v>
      </c>
      <c r="EG151" s="30">
        <v>60372660</v>
      </c>
      <c r="EH151" s="30">
        <v>59343000</v>
      </c>
      <c r="EI151" s="30">
        <v>1029660</v>
      </c>
      <c r="EJ151" s="30">
        <v>0</v>
      </c>
      <c r="EK151" s="30">
        <v>65383410</v>
      </c>
      <c r="EL151" s="30">
        <v>124869</v>
      </c>
      <c r="EM151" s="30">
        <v>2162286</v>
      </c>
      <c r="EN151" s="30">
        <v>42669110</v>
      </c>
      <c r="EO151" s="30">
        <v>1626862</v>
      </c>
      <c r="EP151" s="30">
        <v>308898</v>
      </c>
      <c r="EQ151" s="30">
        <v>0</v>
      </c>
      <c r="ER151" s="30">
        <v>144152</v>
      </c>
      <c r="ES151" s="30">
        <v>926694</v>
      </c>
      <c r="ET151" s="30">
        <v>247118</v>
      </c>
      <c r="EU151" s="30">
        <v>2410715</v>
      </c>
      <c r="EV151" s="30">
        <v>1103596</v>
      </c>
      <c r="EW151" s="30">
        <v>33402172</v>
      </c>
      <c r="EX151" s="30">
        <v>0</v>
      </c>
      <c r="EY151" s="30">
        <v>61780</v>
      </c>
      <c r="EZ151" s="30">
        <v>30828021</v>
      </c>
      <c r="FA151" s="30">
        <v>2512371</v>
      </c>
      <c r="FB151" s="30">
        <v>0</v>
      </c>
      <c r="FC151" s="30">
        <v>0</v>
      </c>
      <c r="FD151" s="30">
        <v>0</v>
      </c>
      <c r="FE151" s="30">
        <v>0</v>
      </c>
      <c r="FF151" s="30">
        <v>0</v>
      </c>
      <c r="FG151" s="30">
        <v>11741110</v>
      </c>
      <c r="FH151" s="30">
        <v>494236</v>
      </c>
      <c r="FI151" s="30">
        <v>0</v>
      </c>
      <c r="FJ151" s="30">
        <v>9125774</v>
      </c>
      <c r="FK151" s="30">
        <v>5158046</v>
      </c>
      <c r="FL151" s="30">
        <v>0</v>
      </c>
      <c r="FM151" s="30">
        <v>0</v>
      </c>
      <c r="FN151" s="30">
        <v>0</v>
      </c>
      <c r="FO151" s="30">
        <v>3967728</v>
      </c>
      <c r="FP151" s="30">
        <v>2121100</v>
      </c>
      <c r="FQ151" s="30">
        <v>0</v>
      </c>
      <c r="FR151" s="30">
        <v>866162594</v>
      </c>
      <c r="FS151" s="30">
        <v>732362814</v>
      </c>
      <c r="FT151" s="30">
        <v>52819</v>
      </c>
      <c r="FU151" s="30">
        <v>355414800</v>
      </c>
      <c r="FV151" s="30">
        <v>48339000</v>
      </c>
      <c r="FW151" s="30">
        <v>43369751</v>
      </c>
      <c r="FX151" s="30">
        <v>4969249</v>
      </c>
      <c r="FY151" s="30">
        <v>0</v>
      </c>
      <c r="FZ151" s="30">
        <v>3068387</v>
      </c>
      <c r="GA151" s="30">
        <v>308028908</v>
      </c>
      <c r="GB151" s="30">
        <v>17458900</v>
      </c>
      <c r="GC151" s="30">
        <v>1120504</v>
      </c>
      <c r="GD151" s="30">
        <v>0</v>
      </c>
      <c r="GE151" s="30">
        <v>1120504</v>
      </c>
      <c r="GF151" s="30">
        <v>0</v>
      </c>
      <c r="GG151" s="30">
        <v>0</v>
      </c>
      <c r="GH151" s="30">
        <v>955500</v>
      </c>
      <c r="GI151" s="30">
        <v>12668034</v>
      </c>
      <c r="GJ151" s="30">
        <v>12668034</v>
      </c>
      <c r="GK151" s="30">
        <v>0</v>
      </c>
      <c r="GL151" s="30">
        <v>119055742</v>
      </c>
      <c r="GM151" s="30">
        <v>9801872</v>
      </c>
      <c r="GN151" s="30">
        <v>0</v>
      </c>
      <c r="GO151" s="30">
        <v>859600</v>
      </c>
      <c r="GP151" s="30">
        <v>0</v>
      </c>
      <c r="GQ151" s="30">
        <v>100128612</v>
      </c>
      <c r="GR151" s="30">
        <v>78096</v>
      </c>
      <c r="GS151" s="30">
        <v>0</v>
      </c>
      <c r="GT151" s="30">
        <v>8187562</v>
      </c>
      <c r="GU151" s="30">
        <v>5347121218</v>
      </c>
      <c r="GV151" s="30">
        <v>0</v>
      </c>
      <c r="GW151" s="30">
        <v>0</v>
      </c>
      <c r="GX151" s="30">
        <v>0</v>
      </c>
      <c r="GY151" s="30">
        <v>0</v>
      </c>
      <c r="GZ151" s="30">
        <v>0</v>
      </c>
      <c r="HA151" s="30">
        <v>0</v>
      </c>
      <c r="HB151" s="30">
        <v>0</v>
      </c>
      <c r="HC151" s="30">
        <v>0</v>
      </c>
      <c r="HD151" s="30">
        <v>0</v>
      </c>
      <c r="HE151" s="30">
        <v>0</v>
      </c>
      <c r="HF151" s="30">
        <v>2687256851</v>
      </c>
      <c r="HG151" s="30">
        <v>2642879334</v>
      </c>
      <c r="HH151" s="30">
        <f t="shared" si="48"/>
        <v>0</v>
      </c>
      <c r="HI151" s="30">
        <f t="shared" si="49"/>
        <v>0</v>
      </c>
      <c r="HJ151" s="30">
        <v>0</v>
      </c>
      <c r="HK151" s="30">
        <v>0</v>
      </c>
      <c r="HL151" s="30">
        <v>0</v>
      </c>
      <c r="HM151" s="30">
        <v>0</v>
      </c>
      <c r="HN151" s="30">
        <v>0</v>
      </c>
      <c r="HO151" s="30">
        <v>0</v>
      </c>
      <c r="HP151" s="30">
        <v>16985033</v>
      </c>
      <c r="HQ151" s="30">
        <v>0</v>
      </c>
      <c r="HR151" s="30">
        <v>0</v>
      </c>
      <c r="HS151" s="30">
        <v>0</v>
      </c>
      <c r="HT151" s="30">
        <v>0</v>
      </c>
      <c r="HU151" s="30">
        <v>0</v>
      </c>
      <c r="HV151" s="30">
        <v>16985033</v>
      </c>
      <c r="HW151" s="30">
        <v>0</v>
      </c>
      <c r="HX151" s="30">
        <f t="shared" si="50"/>
        <v>0</v>
      </c>
      <c r="HY151" s="30">
        <f t="shared" si="51"/>
        <v>0</v>
      </c>
      <c r="HZ151" s="30">
        <v>70899915467</v>
      </c>
      <c r="IA151" s="30">
        <v>68150024572</v>
      </c>
      <c r="IB151" s="30">
        <v>58096960399</v>
      </c>
      <c r="IC151" s="30">
        <v>0</v>
      </c>
      <c r="ID151" s="30">
        <v>0</v>
      </c>
      <c r="IE151" s="30">
        <v>50758548</v>
      </c>
      <c r="IF151" s="30">
        <v>0</v>
      </c>
      <c r="IG151" s="30">
        <v>44986604842</v>
      </c>
      <c r="IH151" s="30">
        <v>44935846294</v>
      </c>
      <c r="II151" s="30">
        <v>0</v>
      </c>
      <c r="IJ151" s="30">
        <v>0</v>
      </c>
      <c r="IK151" s="30">
        <v>0</v>
      </c>
      <c r="IL151" s="30">
        <v>5077616722</v>
      </c>
      <c r="IM151" s="30">
        <v>2416362123</v>
      </c>
      <c r="IN151" s="30">
        <v>451343709</v>
      </c>
      <c r="IO151" s="30">
        <v>338507781</v>
      </c>
      <c r="IP151" s="30">
        <v>4287765232</v>
      </c>
      <c r="IQ151" s="30">
        <v>0</v>
      </c>
      <c r="IR151" s="30">
        <v>0</v>
      </c>
      <c r="IS151" s="30">
        <v>0</v>
      </c>
      <c r="IT151" s="30">
        <v>0</v>
      </c>
      <c r="IU151" s="30">
        <v>0</v>
      </c>
      <c r="IV151" s="30">
        <v>274634179</v>
      </c>
      <c r="IW151" s="30">
        <v>0</v>
      </c>
      <c r="IX151" s="30">
        <v>0</v>
      </c>
      <c r="IY151" s="30">
        <v>0</v>
      </c>
      <c r="IZ151" s="30">
        <v>0</v>
      </c>
      <c r="JA151" s="30">
        <v>0</v>
      </c>
      <c r="JB151" s="30">
        <v>0</v>
      </c>
      <c r="JC151" s="30">
        <v>0</v>
      </c>
      <c r="JD151" s="30">
        <v>0</v>
      </c>
      <c r="JE151" s="30">
        <v>0</v>
      </c>
      <c r="JF151" s="30">
        <v>0</v>
      </c>
      <c r="JG151" s="30">
        <v>0</v>
      </c>
      <c r="JH151" s="30">
        <v>0</v>
      </c>
      <c r="JI151" s="30">
        <v>0</v>
      </c>
      <c r="JJ151" s="30">
        <v>5341742533</v>
      </c>
      <c r="JK151" s="30">
        <v>3358774878</v>
      </c>
      <c r="JL151" s="30">
        <v>1982967655</v>
      </c>
      <c r="JM151" s="30">
        <v>10053064173</v>
      </c>
      <c r="JN151" s="30">
        <v>0</v>
      </c>
      <c r="JO151" s="30">
        <v>10053064173</v>
      </c>
      <c r="JP151" s="30">
        <v>35470268</v>
      </c>
      <c r="JQ151" s="30">
        <v>35470268</v>
      </c>
      <c r="JR151" s="30">
        <v>0</v>
      </c>
      <c r="JS151" s="30">
        <v>0</v>
      </c>
      <c r="JT151" s="30">
        <v>0</v>
      </c>
      <c r="JU151" s="30">
        <v>0</v>
      </c>
      <c r="JV151" s="30">
        <v>0</v>
      </c>
      <c r="JW151" s="30">
        <v>0</v>
      </c>
      <c r="JX151" s="30">
        <v>0</v>
      </c>
      <c r="JY151" s="30">
        <v>0</v>
      </c>
      <c r="JZ151" s="30">
        <v>0</v>
      </c>
      <c r="KA151" s="30">
        <v>0</v>
      </c>
      <c r="KB151" s="30">
        <v>0</v>
      </c>
      <c r="KC151" s="30">
        <v>0</v>
      </c>
      <c r="KD151" s="30">
        <v>0</v>
      </c>
      <c r="KE151" s="30">
        <v>0</v>
      </c>
      <c r="KF151" s="30">
        <v>0</v>
      </c>
      <c r="KG151" s="30">
        <v>0</v>
      </c>
      <c r="KH151" s="30">
        <v>0</v>
      </c>
      <c r="KI151" s="30">
        <v>0</v>
      </c>
      <c r="KJ151" s="30">
        <v>0</v>
      </c>
      <c r="KK151" s="30">
        <v>0</v>
      </c>
      <c r="KL151" s="30">
        <v>0</v>
      </c>
      <c r="KM151" s="30">
        <v>2714420627</v>
      </c>
      <c r="KN151" s="30">
        <v>1582084764</v>
      </c>
      <c r="KO151" s="30">
        <v>39761058</v>
      </c>
      <c r="KP151" s="30">
        <v>20777875</v>
      </c>
      <c r="KQ151" s="30">
        <v>0</v>
      </c>
      <c r="KR151" s="30">
        <v>0</v>
      </c>
      <c r="KS151" s="30">
        <v>2453103</v>
      </c>
      <c r="KT151" s="30">
        <v>6538698</v>
      </c>
      <c r="KU151" s="30">
        <v>0</v>
      </c>
      <c r="KV151" s="30">
        <v>109173539</v>
      </c>
      <c r="KW151" s="30">
        <v>0</v>
      </c>
      <c r="KX151" s="30">
        <v>9211203</v>
      </c>
      <c r="KY151" s="30">
        <v>4017702</v>
      </c>
      <c r="KZ151" s="30">
        <v>8357507</v>
      </c>
      <c r="LA151" s="30">
        <v>5479768</v>
      </c>
      <c r="LB151" s="30">
        <v>2823438</v>
      </c>
      <c r="LC151" s="30">
        <v>6267015</v>
      </c>
      <c r="LD151" s="30">
        <v>190227047</v>
      </c>
      <c r="LE151" s="30">
        <v>1034280</v>
      </c>
      <c r="LF151" s="30">
        <v>3725678</v>
      </c>
      <c r="LG151" s="30">
        <v>0</v>
      </c>
      <c r="LH151" s="30">
        <v>9331548</v>
      </c>
      <c r="LI151" s="30">
        <v>32403787</v>
      </c>
      <c r="LJ151" s="30">
        <v>1817710</v>
      </c>
      <c r="LK151" s="30">
        <v>1056603</v>
      </c>
      <c r="LL151" s="30">
        <v>1250417</v>
      </c>
      <c r="LM151" s="30">
        <v>6074542</v>
      </c>
      <c r="LN151" s="30">
        <v>16918915</v>
      </c>
      <c r="LO151" s="30">
        <v>42017676</v>
      </c>
      <c r="LP151" s="30">
        <v>9247613</v>
      </c>
      <c r="LQ151" s="30">
        <v>123299157</v>
      </c>
      <c r="LR151" s="30">
        <v>1624200</v>
      </c>
      <c r="LS151" s="30">
        <v>112948365</v>
      </c>
      <c r="LT151" s="30">
        <v>0</v>
      </c>
      <c r="LU151" s="30">
        <v>173031978</v>
      </c>
      <c r="LV151" s="30">
        <v>478236</v>
      </c>
      <c r="LW151" s="30">
        <v>0</v>
      </c>
      <c r="LX151" s="30">
        <v>0</v>
      </c>
      <c r="LY151" s="30">
        <v>0</v>
      </c>
      <c r="LZ151" s="30">
        <v>0</v>
      </c>
      <c r="MA151" s="30">
        <v>29599993</v>
      </c>
      <c r="MB151" s="30">
        <v>36247743</v>
      </c>
      <c r="MC151" s="30">
        <v>0</v>
      </c>
      <c r="MD151" s="30">
        <v>0</v>
      </c>
      <c r="ME151" s="30">
        <v>18732230</v>
      </c>
      <c r="MF151" s="30">
        <v>0</v>
      </c>
      <c r="MG151" s="30">
        <v>0</v>
      </c>
      <c r="MH151" s="30">
        <v>2975825</v>
      </c>
      <c r="MI151" s="30">
        <v>80712</v>
      </c>
      <c r="MJ151" s="30">
        <v>6517934</v>
      </c>
      <c r="MK151" s="30">
        <v>0</v>
      </c>
      <c r="ML151" s="30">
        <v>0</v>
      </c>
      <c r="MM151" s="30">
        <v>69437</v>
      </c>
      <c r="MN151" s="30">
        <v>2710350</v>
      </c>
      <c r="MO151" s="30">
        <v>94052981</v>
      </c>
      <c r="MP151" s="30">
        <v>0</v>
      </c>
      <c r="MQ151" s="30">
        <v>174690956</v>
      </c>
      <c r="MR151" s="30">
        <v>0</v>
      </c>
      <c r="MS151" s="30">
        <v>44307994392</v>
      </c>
      <c r="MT151" s="30">
        <v>42588101888</v>
      </c>
      <c r="MU151" s="30">
        <v>42526634000</v>
      </c>
      <c r="MV151" s="30">
        <v>17896436951</v>
      </c>
      <c r="MW151" s="30">
        <v>17724270131</v>
      </c>
      <c r="MX151" s="30">
        <v>0</v>
      </c>
      <c r="MY151" s="30">
        <v>172166820</v>
      </c>
      <c r="MZ151" s="30">
        <v>14186268658</v>
      </c>
      <c r="NA151" s="30">
        <v>0</v>
      </c>
      <c r="NB151" s="30">
        <v>0</v>
      </c>
      <c r="NC151" s="30">
        <v>0</v>
      </c>
      <c r="ND151" s="30">
        <v>14186268658</v>
      </c>
      <c r="NE151" s="30">
        <v>14186268658</v>
      </c>
      <c r="NF151" s="30">
        <v>0</v>
      </c>
      <c r="NG151" s="30">
        <v>0</v>
      </c>
      <c r="NH151" s="30">
        <v>6498114153</v>
      </c>
      <c r="NI151" s="30">
        <v>3945814238</v>
      </c>
      <c r="NJ151" s="30">
        <v>384298082</v>
      </c>
      <c r="NK151" s="30">
        <v>3561516156</v>
      </c>
      <c r="NL151" s="30">
        <v>0</v>
      </c>
      <c r="NM151" s="30">
        <v>61467888</v>
      </c>
      <c r="NN151" s="30">
        <v>0</v>
      </c>
      <c r="NO151" s="30">
        <v>0</v>
      </c>
      <c r="NP151" s="30">
        <v>0</v>
      </c>
      <c r="NQ151" s="30">
        <v>0</v>
      </c>
      <c r="NR151" s="30">
        <v>0</v>
      </c>
      <c r="NS151" s="30">
        <v>0</v>
      </c>
      <c r="NT151" s="30">
        <v>61467888</v>
      </c>
      <c r="NU151" s="30">
        <v>61467888</v>
      </c>
      <c r="NV151" s="30">
        <v>0</v>
      </c>
      <c r="NW151" s="30">
        <v>0</v>
      </c>
      <c r="NX151" s="30">
        <v>0</v>
      </c>
      <c r="NY151" s="30">
        <v>0</v>
      </c>
      <c r="NZ151" s="30">
        <v>0</v>
      </c>
      <c r="OA151" s="30">
        <v>0</v>
      </c>
      <c r="OB151" s="30">
        <v>0</v>
      </c>
      <c r="OC151" s="30">
        <v>0</v>
      </c>
      <c r="OD151" s="30">
        <v>0</v>
      </c>
      <c r="OE151" s="30">
        <v>0</v>
      </c>
      <c r="OF151" s="30">
        <v>0</v>
      </c>
      <c r="OG151" s="30">
        <v>0</v>
      </c>
      <c r="OH151" s="30">
        <v>0</v>
      </c>
      <c r="OI151" s="30">
        <v>0</v>
      </c>
      <c r="OJ151" s="30">
        <v>0</v>
      </c>
      <c r="OK151" s="30">
        <v>0</v>
      </c>
      <c r="OL151" s="30">
        <v>0</v>
      </c>
      <c r="OM151" s="30">
        <v>0</v>
      </c>
      <c r="ON151" s="30">
        <v>0</v>
      </c>
      <c r="OO151" s="30">
        <v>0</v>
      </c>
      <c r="OP151" s="30">
        <v>0</v>
      </c>
      <c r="OQ151" s="30">
        <v>0</v>
      </c>
      <c r="OR151" s="30">
        <v>0</v>
      </c>
      <c r="OS151" s="30">
        <v>1719892504</v>
      </c>
      <c r="OT151" s="30">
        <v>1661248355</v>
      </c>
      <c r="OU151" s="30">
        <v>1661248355</v>
      </c>
      <c r="OV151" s="30">
        <v>0</v>
      </c>
      <c r="OW151" s="30">
        <v>1661248355</v>
      </c>
      <c r="OX151" s="30">
        <v>0</v>
      </c>
      <c r="OY151" s="30">
        <v>0</v>
      </c>
      <c r="OZ151" s="30">
        <v>58644149</v>
      </c>
      <c r="PA151" s="30">
        <v>11140792</v>
      </c>
      <c r="PB151" s="30">
        <v>0</v>
      </c>
      <c r="PC151" s="30">
        <v>0</v>
      </c>
      <c r="PD151" s="30">
        <v>0</v>
      </c>
      <c r="PE151" s="30">
        <v>0</v>
      </c>
      <c r="PF151" s="30">
        <v>0</v>
      </c>
      <c r="PG151" s="30">
        <v>0</v>
      </c>
      <c r="PH151" s="30">
        <v>0</v>
      </c>
      <c r="PI151" s="30">
        <v>0</v>
      </c>
      <c r="PJ151" s="30">
        <v>0</v>
      </c>
      <c r="PK151" s="30">
        <v>0</v>
      </c>
      <c r="PL151" s="30">
        <v>0</v>
      </c>
      <c r="PM151" s="30">
        <v>47503357</v>
      </c>
      <c r="PN151" s="30">
        <v>0</v>
      </c>
      <c r="PO151" s="30">
        <v>0</v>
      </c>
      <c r="PP151" s="30">
        <v>0</v>
      </c>
      <c r="PQ151" s="30">
        <v>0</v>
      </c>
      <c r="PR151" s="30">
        <v>0</v>
      </c>
      <c r="PS151" s="30">
        <v>0</v>
      </c>
      <c r="PT151" s="30">
        <f t="shared" si="41"/>
        <v>0</v>
      </c>
      <c r="PU151" s="30">
        <v>0</v>
      </c>
      <c r="PV151" s="30">
        <v>0</v>
      </c>
      <c r="PW151" s="30">
        <v>0</v>
      </c>
      <c r="PX151" s="30">
        <v>0</v>
      </c>
      <c r="PY151" s="30">
        <v>0</v>
      </c>
      <c r="PZ151" s="30">
        <v>0</v>
      </c>
      <c r="QA151" s="30">
        <v>0</v>
      </c>
      <c r="QB151" s="30">
        <v>0</v>
      </c>
      <c r="QC151" s="30">
        <v>4483570</v>
      </c>
      <c r="QD151" s="30">
        <v>0</v>
      </c>
      <c r="QE151" s="30">
        <v>0</v>
      </c>
      <c r="QF151" s="30">
        <v>0</v>
      </c>
      <c r="QG151" s="30">
        <v>0</v>
      </c>
      <c r="QH151" s="30">
        <v>0</v>
      </c>
      <c r="QI151" s="30">
        <v>0</v>
      </c>
      <c r="QJ151" s="30">
        <v>0</v>
      </c>
      <c r="QK151" s="30">
        <v>0</v>
      </c>
      <c r="QL151" s="30">
        <v>0</v>
      </c>
      <c r="QM151" s="30">
        <v>0</v>
      </c>
      <c r="QN151" s="30">
        <v>0</v>
      </c>
      <c r="QO151" s="30">
        <v>268043132188</v>
      </c>
      <c r="QP151" s="30">
        <v>3787423496</v>
      </c>
      <c r="QQ151" s="30">
        <v>29406778</v>
      </c>
      <c r="QR151" s="30">
        <v>11556778</v>
      </c>
      <c r="QS151" s="30">
        <v>17850000</v>
      </c>
      <c r="QT151" s="30">
        <v>0</v>
      </c>
      <c r="QU151" s="30">
        <v>0</v>
      </c>
      <c r="QV151" s="30">
        <v>0</v>
      </c>
      <c r="QW151" s="30">
        <v>485322747</v>
      </c>
      <c r="QX151" s="30">
        <v>485322747</v>
      </c>
      <c r="QY151" s="30">
        <v>0</v>
      </c>
      <c r="QZ151" s="30">
        <v>3272693971</v>
      </c>
      <c r="RA151" s="30">
        <v>0</v>
      </c>
      <c r="RB151" s="30">
        <v>0</v>
      </c>
      <c r="RC151" s="30">
        <v>0</v>
      </c>
      <c r="RD151" s="30">
        <v>0</v>
      </c>
      <c r="RE151" s="30">
        <v>0</v>
      </c>
      <c r="RF151" s="30">
        <v>0</v>
      </c>
      <c r="RG151" s="30">
        <v>0</v>
      </c>
      <c r="RH151" s="30">
        <v>0</v>
      </c>
      <c r="RI151" s="30">
        <v>264255708692</v>
      </c>
      <c r="RJ151" s="30">
        <v>14230771702</v>
      </c>
      <c r="RK151" s="30">
        <v>14230771702</v>
      </c>
      <c r="RL151" s="30">
        <v>2875988411</v>
      </c>
      <c r="RM151" s="30">
        <v>186132903</v>
      </c>
      <c r="RN151" s="30">
        <v>0</v>
      </c>
      <c r="RO151" s="30">
        <v>10790337</v>
      </c>
      <c r="RP151" s="30">
        <v>0</v>
      </c>
      <c r="RQ151" s="30">
        <v>0</v>
      </c>
      <c r="RR151" s="30">
        <v>0</v>
      </c>
      <c r="RS151" s="30">
        <v>0</v>
      </c>
      <c r="RT151" s="30">
        <v>0</v>
      </c>
      <c r="RU151" s="30">
        <v>0</v>
      </c>
      <c r="RV151" s="30">
        <v>21504966</v>
      </c>
      <c r="RW151" s="30">
        <v>2378361</v>
      </c>
      <c r="RX151" s="30">
        <v>0</v>
      </c>
      <c r="RY151" s="30">
        <v>0</v>
      </c>
      <c r="RZ151" s="30">
        <v>0</v>
      </c>
      <c r="SA151" s="30">
        <v>0</v>
      </c>
      <c r="SB151" s="30">
        <v>0</v>
      </c>
      <c r="SC151" s="30">
        <v>0</v>
      </c>
      <c r="SD151" s="30">
        <v>0</v>
      </c>
      <c r="SE151" s="30">
        <v>0</v>
      </c>
      <c r="SF151" s="30">
        <v>0</v>
      </c>
      <c r="SG151" s="30">
        <v>0</v>
      </c>
      <c r="SH151" s="30">
        <v>73554518</v>
      </c>
      <c r="SI151" s="30">
        <v>54790221</v>
      </c>
      <c r="SJ151" s="30">
        <v>0</v>
      </c>
      <c r="SK151" s="30">
        <v>4413124888</v>
      </c>
      <c r="SL151" s="30">
        <v>4413124888</v>
      </c>
      <c r="SM151" s="30">
        <v>0</v>
      </c>
      <c r="SN151" s="30">
        <v>340093135</v>
      </c>
      <c r="SO151" s="30">
        <v>0</v>
      </c>
      <c r="SP151" s="30">
        <v>0</v>
      </c>
      <c r="SQ151" s="30">
        <v>0</v>
      </c>
      <c r="SR151" s="30">
        <v>595692622</v>
      </c>
      <c r="SS151" s="30">
        <v>167496997</v>
      </c>
      <c r="ST151" s="30">
        <v>0</v>
      </c>
      <c r="SU151" s="30">
        <v>0</v>
      </c>
      <c r="SV151" s="30">
        <v>0</v>
      </c>
      <c r="SW151" s="30">
        <v>1678448</v>
      </c>
      <c r="SX151" s="30">
        <v>18459719</v>
      </c>
      <c r="SY151" s="30">
        <v>29453671</v>
      </c>
      <c r="SZ151" s="30">
        <v>442164</v>
      </c>
      <c r="TA151" s="30">
        <v>4479341208</v>
      </c>
      <c r="TB151" s="30">
        <v>57104586</v>
      </c>
      <c r="TC151" s="30">
        <v>0</v>
      </c>
      <c r="TD151" s="30">
        <v>0</v>
      </c>
      <c r="TE151" s="30">
        <v>146707</v>
      </c>
      <c r="TF151" s="30">
        <v>0</v>
      </c>
      <c r="TG151" s="30">
        <v>902597840</v>
      </c>
      <c r="TH151" s="30">
        <v>0</v>
      </c>
      <c r="TI151" s="30">
        <f t="shared" si="55"/>
        <v>196923240</v>
      </c>
      <c r="TJ151" s="30">
        <f t="shared" si="56"/>
        <v>250000000000</v>
      </c>
      <c r="TK151" s="30">
        <v>250000000000</v>
      </c>
      <c r="TL151" s="30">
        <v>250000000000</v>
      </c>
      <c r="TM151" s="30">
        <v>0</v>
      </c>
      <c r="TN151" s="30">
        <v>0</v>
      </c>
      <c r="TO151" s="30">
        <v>0</v>
      </c>
      <c r="TP151" s="30">
        <v>0</v>
      </c>
      <c r="TQ151" s="30">
        <v>0</v>
      </c>
      <c r="TR151" s="30">
        <v>0</v>
      </c>
      <c r="TS151" s="30">
        <v>0</v>
      </c>
      <c r="TT151" s="30">
        <v>0</v>
      </c>
      <c r="TU151" s="30">
        <v>24936990</v>
      </c>
      <c r="TV151" s="30">
        <v>0</v>
      </c>
      <c r="TW151" s="30">
        <v>24443473</v>
      </c>
      <c r="TX151" s="30">
        <v>0</v>
      </c>
      <c r="TY151" s="30">
        <v>493517</v>
      </c>
      <c r="TZ151" s="30">
        <v>0</v>
      </c>
      <c r="UA151" s="30">
        <v>0</v>
      </c>
      <c r="UB151" s="30">
        <v>0</v>
      </c>
      <c r="UC151" s="30">
        <v>0</v>
      </c>
      <c r="UD151" s="30">
        <v>0</v>
      </c>
      <c r="UE151" s="30">
        <v>0</v>
      </c>
      <c r="UF151" s="30">
        <v>0</v>
      </c>
      <c r="UG151" s="30">
        <v>542162736697</v>
      </c>
      <c r="UH151" s="1">
        <v>1900906636899</v>
      </c>
      <c r="UI151" s="1">
        <f>UH151-SUM($UG$148:UG151)</f>
        <v>0</v>
      </c>
    </row>
    <row r="152" spans="2:555">
      <c r="B152" s="58">
        <v>42856</v>
      </c>
      <c r="C152" s="30">
        <v>318656578230</v>
      </c>
      <c r="D152" s="30">
        <v>187355527056</v>
      </c>
      <c r="E152" s="30">
        <v>172033334034</v>
      </c>
      <c r="F152" s="30">
        <v>17121309</v>
      </c>
      <c r="G152" s="30">
        <v>2030760</v>
      </c>
      <c r="H152" s="30">
        <v>72392734899</v>
      </c>
      <c r="I152" s="30">
        <v>62670390602.210602</v>
      </c>
      <c r="J152" s="30">
        <v>8998416948.209404</v>
      </c>
      <c r="K152" s="30">
        <v>723927348.57999969</v>
      </c>
      <c r="L152" s="30">
        <v>18220449236</v>
      </c>
      <c r="M152" s="30">
        <v>67192491676</v>
      </c>
      <c r="N152" s="30">
        <v>66520566759.309998</v>
      </c>
      <c r="O152" s="30">
        <v>671924916.69000006</v>
      </c>
      <c r="P152" s="30">
        <v>4870304011</v>
      </c>
      <c r="Q152" s="30">
        <v>6997155443</v>
      </c>
      <c r="R152" s="30">
        <v>2341046700</v>
      </c>
      <c r="S152" s="30">
        <v>15322193022</v>
      </c>
      <c r="T152" s="30">
        <v>3941289000</v>
      </c>
      <c r="U152" s="30">
        <v>4636808000</v>
      </c>
      <c r="V152" s="30">
        <v>8578097000</v>
      </c>
      <c r="W152" s="30">
        <v>461392112</v>
      </c>
      <c r="X152" s="30">
        <v>1063041637</v>
      </c>
      <c r="Y152" s="30">
        <v>167778540</v>
      </c>
      <c r="Z152" s="30">
        <v>16777854</v>
      </c>
      <c r="AA152" s="30">
        <v>151000686</v>
      </c>
      <c r="AB152" s="30">
        <v>160427805</v>
      </c>
      <c r="AC152" s="30">
        <v>1673280</v>
      </c>
      <c r="AD152" s="30">
        <v>4185084556</v>
      </c>
      <c r="AE152" s="30">
        <v>671612041</v>
      </c>
      <c r="AF152" s="30">
        <v>311743861</v>
      </c>
      <c r="AG152" s="30">
        <v>359868180</v>
      </c>
      <c r="AH152" s="30">
        <v>33086051</v>
      </c>
      <c r="AI152" s="30">
        <v>131301051174</v>
      </c>
      <c r="AJ152" s="30">
        <v>884770581</v>
      </c>
      <c r="AK152" s="30">
        <v>108833606</v>
      </c>
      <c r="AL152" s="30">
        <v>903942</v>
      </c>
      <c r="AM152" s="30">
        <v>710819800</v>
      </c>
      <c r="AN152" s="30">
        <v>64213233</v>
      </c>
      <c r="AO152" s="30">
        <v>2144898258</v>
      </c>
      <c r="AP152" s="30">
        <v>2076133452</v>
      </c>
      <c r="AQ152" s="30">
        <v>59274329</v>
      </c>
      <c r="AR152" s="30">
        <v>0</v>
      </c>
      <c r="AS152" s="30">
        <v>0</v>
      </c>
      <c r="AT152" s="30">
        <v>9490477</v>
      </c>
      <c r="AU152" s="30">
        <v>0</v>
      </c>
      <c r="AV152" s="30">
        <v>0</v>
      </c>
      <c r="AW152" s="30">
        <v>0</v>
      </c>
      <c r="AX152" s="30">
        <v>0</v>
      </c>
      <c r="AY152" s="30">
        <v>0</v>
      </c>
      <c r="AZ152" s="30">
        <v>0</v>
      </c>
      <c r="BA152" s="30">
        <v>0</v>
      </c>
      <c r="BB152" s="30">
        <v>0</v>
      </c>
      <c r="BC152" s="30">
        <v>0</v>
      </c>
      <c r="BD152" s="30">
        <v>16924273218</v>
      </c>
      <c r="BE152" s="30">
        <v>628989</v>
      </c>
      <c r="BF152" s="30">
        <v>11222620056</v>
      </c>
      <c r="BG152" s="30">
        <v>3508304342</v>
      </c>
      <c r="BH152" s="30">
        <v>843070</v>
      </c>
      <c r="BI152" s="30">
        <v>11909494</v>
      </c>
      <c r="BJ152" s="30">
        <v>0</v>
      </c>
      <c r="BK152" s="30">
        <v>203620978</v>
      </c>
      <c r="BL152" s="30">
        <v>2688</v>
      </c>
      <c r="BM152" s="30">
        <v>298693205</v>
      </c>
      <c r="BN152" s="30">
        <v>9226552</v>
      </c>
      <c r="BO152" s="30">
        <v>2820615</v>
      </c>
      <c r="BP152" s="30">
        <v>0</v>
      </c>
      <c r="BQ152" s="30">
        <v>0</v>
      </c>
      <c r="BR152" s="30">
        <v>116739337</v>
      </c>
      <c r="BS152" s="30">
        <v>1548863892</v>
      </c>
      <c r="BT152" s="30">
        <v>551153474</v>
      </c>
      <c r="BU152" s="30">
        <v>5815482</v>
      </c>
      <c r="BV152" s="30">
        <v>12709842</v>
      </c>
      <c r="BW152" s="30">
        <v>816156</v>
      </c>
      <c r="BX152" s="30">
        <v>4304300</v>
      </c>
      <c r="BY152" s="30">
        <v>523756133</v>
      </c>
      <c r="BZ152" s="30">
        <v>3645561</v>
      </c>
      <c r="CA152" s="30">
        <v>0</v>
      </c>
      <c r="CB152" s="30">
        <v>106000</v>
      </c>
      <c r="CC152" s="30">
        <v>9203318589</v>
      </c>
      <c r="CD152" s="30">
        <v>1786124</v>
      </c>
      <c r="CE152" s="30">
        <v>7787823030</v>
      </c>
      <c r="CF152" s="30">
        <v>195855050</v>
      </c>
      <c r="CG152" s="30">
        <v>3052619002</v>
      </c>
      <c r="CH152" s="30">
        <v>497224992</v>
      </c>
      <c r="CI152" s="30">
        <v>184613110</v>
      </c>
      <c r="CJ152" s="30">
        <v>771185</v>
      </c>
      <c r="CK152" s="30">
        <v>15608728</v>
      </c>
      <c r="CL152" s="30">
        <v>3703149</v>
      </c>
      <c r="CM152" s="30">
        <v>2027562</v>
      </c>
      <c r="CN152" s="30">
        <v>759969</v>
      </c>
      <c r="CO152" s="30">
        <v>405365</v>
      </c>
      <c r="CP152" s="30">
        <v>7443506</v>
      </c>
      <c r="CQ152" s="30">
        <v>153893646</v>
      </c>
      <c r="CR152" s="30">
        <v>86874768</v>
      </c>
      <c r="CS152" s="30">
        <v>3738940693</v>
      </c>
      <c r="CT152" s="30">
        <v>1581300937</v>
      </c>
      <c r="CU152" s="30">
        <v>0</v>
      </c>
      <c r="CV152" s="30">
        <v>43857832</v>
      </c>
      <c r="CW152" s="30">
        <v>12366841</v>
      </c>
      <c r="CX152" s="30">
        <v>492143</v>
      </c>
      <c r="CY152" s="30">
        <v>0</v>
      </c>
      <c r="CZ152" s="30">
        <v>2067257738</v>
      </c>
      <c r="DA152" s="30">
        <v>1857107440</v>
      </c>
      <c r="DB152" s="30">
        <v>173110446</v>
      </c>
      <c r="DC152" s="30">
        <v>0</v>
      </c>
      <c r="DD152" s="30">
        <v>37039852</v>
      </c>
      <c r="DE152" s="30">
        <v>0</v>
      </c>
      <c r="DF152" s="30">
        <v>21270769</v>
      </c>
      <c r="DG152" s="30">
        <v>12394433</v>
      </c>
      <c r="DH152" s="30">
        <v>31695415</v>
      </c>
      <c r="DI152" s="30">
        <v>1115</v>
      </c>
      <c r="DJ152" s="30">
        <v>0</v>
      </c>
      <c r="DK152" s="30">
        <v>1115</v>
      </c>
      <c r="DL152" s="30">
        <v>0</v>
      </c>
      <c r="DM152" s="30">
        <v>369346679</v>
      </c>
      <c r="DN152" s="30">
        <v>53004381</v>
      </c>
      <c r="DO152" s="30">
        <v>2452949</v>
      </c>
      <c r="DP152" s="30">
        <v>97935</v>
      </c>
      <c r="DQ152" s="30">
        <v>2355014</v>
      </c>
      <c r="DR152" s="30">
        <v>301624133</v>
      </c>
      <c r="DS152" s="30">
        <v>35302299</v>
      </c>
      <c r="DT152" s="30">
        <v>33083211</v>
      </c>
      <c r="DU152" s="30">
        <v>2199752</v>
      </c>
      <c r="DV152" s="30">
        <v>19336</v>
      </c>
      <c r="DW152" s="30">
        <v>14537000</v>
      </c>
      <c r="DX152" s="30">
        <v>8490000</v>
      </c>
      <c r="DY152" s="30">
        <v>0</v>
      </c>
      <c r="DZ152" s="30">
        <v>0</v>
      </c>
      <c r="EA152" s="30">
        <v>6047000</v>
      </c>
      <c r="EB152" s="30">
        <v>0</v>
      </c>
      <c r="EC152" s="30">
        <v>6060587</v>
      </c>
      <c r="ED152" s="30">
        <v>56697</v>
      </c>
      <c r="EE152" s="30">
        <v>5981600</v>
      </c>
      <c r="EF152" s="30">
        <v>22290</v>
      </c>
      <c r="EG152" s="30">
        <v>71124039</v>
      </c>
      <c r="EH152" s="30">
        <v>70032600</v>
      </c>
      <c r="EI152" s="30">
        <v>967880</v>
      </c>
      <c r="EJ152" s="30">
        <v>123559</v>
      </c>
      <c r="EK152" s="30">
        <v>74896159</v>
      </c>
      <c r="EL152" s="30">
        <v>20593</v>
      </c>
      <c r="EM152" s="30">
        <v>2491777</v>
      </c>
      <c r="EN152" s="30">
        <v>50268001</v>
      </c>
      <c r="EO152" s="30">
        <v>1935761</v>
      </c>
      <c r="EP152" s="30">
        <v>267712</v>
      </c>
      <c r="EQ152" s="30">
        <v>0</v>
      </c>
      <c r="ER152" s="30">
        <v>226525</v>
      </c>
      <c r="ES152" s="30">
        <v>1070846</v>
      </c>
      <c r="ET152" s="30">
        <v>370678</v>
      </c>
      <c r="EU152" s="30">
        <v>2759489</v>
      </c>
      <c r="EV152" s="30">
        <v>1229933</v>
      </c>
      <c r="EW152" s="30">
        <v>40980469</v>
      </c>
      <c r="EX152" s="30">
        <v>0</v>
      </c>
      <c r="EY152" s="30">
        <v>164746</v>
      </c>
      <c r="EZ152" s="30">
        <v>38076827</v>
      </c>
      <c r="FA152" s="30">
        <v>2738896</v>
      </c>
      <c r="FB152" s="30">
        <v>0</v>
      </c>
      <c r="FC152" s="30">
        <v>18026</v>
      </c>
      <c r="FD152" s="30">
        <v>0</v>
      </c>
      <c r="FE152" s="30">
        <v>0</v>
      </c>
      <c r="FF152" s="30">
        <v>0</v>
      </c>
      <c r="FG152" s="30">
        <v>12265216</v>
      </c>
      <c r="FH152" s="30">
        <v>411864</v>
      </c>
      <c r="FI152" s="30">
        <v>0</v>
      </c>
      <c r="FJ152" s="30">
        <v>9423354</v>
      </c>
      <c r="FK152" s="30">
        <v>4860467</v>
      </c>
      <c r="FL152" s="30">
        <v>0</v>
      </c>
      <c r="FM152" s="30">
        <v>0</v>
      </c>
      <c r="FN152" s="30">
        <v>0</v>
      </c>
      <c r="FO152" s="30">
        <v>4562887</v>
      </c>
      <c r="FP152" s="30">
        <v>2429998</v>
      </c>
      <c r="FQ152" s="30">
        <v>0</v>
      </c>
      <c r="FR152" s="30">
        <v>1082555557</v>
      </c>
      <c r="FS152" s="30">
        <v>863907727</v>
      </c>
      <c r="FT152" s="30">
        <v>105638</v>
      </c>
      <c r="FU152" s="30">
        <v>399777150</v>
      </c>
      <c r="FV152" s="30">
        <v>101840605</v>
      </c>
      <c r="FW152" s="30">
        <v>90393930</v>
      </c>
      <c r="FX152" s="30">
        <v>11446675</v>
      </c>
      <c r="FY152" s="30">
        <v>0</v>
      </c>
      <c r="FZ152" s="30">
        <v>3436497</v>
      </c>
      <c r="GA152" s="30">
        <v>336370937</v>
      </c>
      <c r="GB152" s="30">
        <v>22376900</v>
      </c>
      <c r="GC152" s="30">
        <v>1591285</v>
      </c>
      <c r="GD152" s="30">
        <v>0</v>
      </c>
      <c r="GE152" s="30">
        <v>1591285</v>
      </c>
      <c r="GF152" s="30">
        <v>0</v>
      </c>
      <c r="GG152" s="30">
        <v>0</v>
      </c>
      <c r="GH152" s="30">
        <v>1374500</v>
      </c>
      <c r="GI152" s="30">
        <v>19906808</v>
      </c>
      <c r="GJ152" s="30">
        <v>19906808</v>
      </c>
      <c r="GK152" s="30">
        <v>0</v>
      </c>
      <c r="GL152" s="30">
        <v>195775237</v>
      </c>
      <c r="GM152" s="30">
        <v>12517537</v>
      </c>
      <c r="GN152" s="30">
        <v>0</v>
      </c>
      <c r="GO152" s="30">
        <v>3931680</v>
      </c>
      <c r="GP152" s="30">
        <v>0</v>
      </c>
      <c r="GQ152" s="30">
        <v>168449137</v>
      </c>
      <c r="GR152" s="30">
        <v>170934</v>
      </c>
      <c r="GS152" s="30">
        <v>0</v>
      </c>
      <c r="GT152" s="30">
        <v>10705949</v>
      </c>
      <c r="GU152" s="30">
        <v>24609644340</v>
      </c>
      <c r="GV152" s="30">
        <v>0</v>
      </c>
      <c r="GW152" s="30">
        <v>0</v>
      </c>
      <c r="GX152" s="30">
        <v>0</v>
      </c>
      <c r="GY152" s="30">
        <v>0</v>
      </c>
      <c r="GZ152" s="30">
        <v>0</v>
      </c>
      <c r="HA152" s="30">
        <v>0</v>
      </c>
      <c r="HB152" s="30">
        <v>0</v>
      </c>
      <c r="HC152" s="30">
        <v>0</v>
      </c>
      <c r="HD152" s="30">
        <v>6576583107</v>
      </c>
      <c r="HE152" s="30">
        <v>0</v>
      </c>
      <c r="HF152" s="30">
        <v>8321710269</v>
      </c>
      <c r="HG152" s="30">
        <v>7636764294</v>
      </c>
      <c r="HH152" s="30">
        <f t="shared" si="48"/>
        <v>1549399637</v>
      </c>
      <c r="HI152" s="30">
        <f t="shared" si="49"/>
        <v>66987500</v>
      </c>
      <c r="HJ152" s="30">
        <v>1026615823</v>
      </c>
      <c r="HK152" s="30">
        <v>43250000</v>
      </c>
      <c r="HL152" s="30">
        <v>0</v>
      </c>
      <c r="HM152" s="30">
        <v>1616387137</v>
      </c>
      <c r="HN152" s="30">
        <v>522783814</v>
      </c>
      <c r="HO152" s="30">
        <v>23737500</v>
      </c>
      <c r="HP152" s="30">
        <v>458199533</v>
      </c>
      <c r="HQ152" s="30">
        <v>22838929</v>
      </c>
      <c r="HR152" s="30">
        <v>25237125</v>
      </c>
      <c r="HS152" s="30">
        <v>88282932</v>
      </c>
      <c r="HT152" s="30">
        <v>277676043</v>
      </c>
      <c r="HU152" s="30">
        <v>0</v>
      </c>
      <c r="HV152" s="30">
        <v>44164504</v>
      </c>
      <c r="HW152" s="30">
        <v>0</v>
      </c>
      <c r="HX152" s="30">
        <f t="shared" si="50"/>
        <v>1549399637</v>
      </c>
      <c r="HY152" s="30">
        <f t="shared" si="51"/>
        <v>66987500</v>
      </c>
      <c r="HZ152" s="30">
        <v>67666309025</v>
      </c>
      <c r="IA152" s="30">
        <v>64935361192</v>
      </c>
      <c r="IB152" s="30">
        <v>67915829170</v>
      </c>
      <c r="IC152" s="30">
        <v>0</v>
      </c>
      <c r="ID152" s="30">
        <v>0</v>
      </c>
      <c r="IE152" s="30">
        <v>0</v>
      </c>
      <c r="IF152" s="30">
        <v>0</v>
      </c>
      <c r="IG152" s="30">
        <v>50329805974</v>
      </c>
      <c r="IH152" s="30">
        <v>44935846294</v>
      </c>
      <c r="II152" s="30">
        <v>0</v>
      </c>
      <c r="IJ152" s="30">
        <v>5393959680</v>
      </c>
      <c r="IK152" s="30">
        <v>0</v>
      </c>
      <c r="IL152" s="30">
        <v>5077616722</v>
      </c>
      <c r="IM152" s="30">
        <v>2416362123</v>
      </c>
      <c r="IN152" s="30">
        <v>451343709</v>
      </c>
      <c r="IO152" s="30">
        <v>338507781</v>
      </c>
      <c r="IP152" s="30">
        <v>4287765232</v>
      </c>
      <c r="IQ152" s="30">
        <v>0</v>
      </c>
      <c r="IR152" s="30">
        <v>0</v>
      </c>
      <c r="IS152" s="30">
        <v>0</v>
      </c>
      <c r="IT152" s="30">
        <v>0</v>
      </c>
      <c r="IU152" s="30">
        <v>0</v>
      </c>
      <c r="IV152" s="30">
        <v>274634179</v>
      </c>
      <c r="IW152" s="30">
        <v>0</v>
      </c>
      <c r="IX152" s="30">
        <v>9643517226</v>
      </c>
      <c r="IY152" s="30">
        <v>0</v>
      </c>
      <c r="IZ152" s="30">
        <v>0</v>
      </c>
      <c r="JA152" s="30">
        <v>0</v>
      </c>
      <c r="JB152" s="30">
        <v>0</v>
      </c>
      <c r="JC152" s="30">
        <v>0</v>
      </c>
      <c r="JD152" s="30">
        <v>0</v>
      </c>
      <c r="JE152" s="30">
        <v>0</v>
      </c>
      <c r="JF152" s="30">
        <v>0</v>
      </c>
      <c r="JG152" s="30">
        <v>0</v>
      </c>
      <c r="JH152" s="30">
        <v>0</v>
      </c>
      <c r="JI152" s="30">
        <v>0</v>
      </c>
      <c r="JJ152" s="30">
        <v>9817410172</v>
      </c>
      <c r="JK152" s="30">
        <v>173892946</v>
      </c>
      <c r="JL152" s="30">
        <v>0</v>
      </c>
      <c r="JM152" s="30">
        <v>-2980467978</v>
      </c>
      <c r="JN152" s="30">
        <v>0</v>
      </c>
      <c r="JO152" s="30">
        <v>-2980467978</v>
      </c>
      <c r="JP152" s="30">
        <v>28640258</v>
      </c>
      <c r="JQ152" s="30">
        <v>28640258</v>
      </c>
      <c r="JR152" s="30">
        <v>0</v>
      </c>
      <c r="JS152" s="30">
        <v>0</v>
      </c>
      <c r="JT152" s="30">
        <v>0</v>
      </c>
      <c r="JU152" s="30">
        <v>0</v>
      </c>
      <c r="JV152" s="30">
        <v>0</v>
      </c>
      <c r="JW152" s="30">
        <v>0</v>
      </c>
      <c r="JX152" s="30">
        <v>0</v>
      </c>
      <c r="JY152" s="30">
        <v>0</v>
      </c>
      <c r="JZ152" s="30">
        <v>0</v>
      </c>
      <c r="KA152" s="30">
        <v>0</v>
      </c>
      <c r="KB152" s="30">
        <v>0</v>
      </c>
      <c r="KC152" s="30">
        <v>0</v>
      </c>
      <c r="KD152" s="30">
        <v>0</v>
      </c>
      <c r="KE152" s="30">
        <v>0</v>
      </c>
      <c r="KF152" s="30">
        <v>0</v>
      </c>
      <c r="KG152" s="30">
        <v>0</v>
      </c>
      <c r="KH152" s="30">
        <v>0</v>
      </c>
      <c r="KI152" s="30">
        <v>0</v>
      </c>
      <c r="KJ152" s="30">
        <v>0</v>
      </c>
      <c r="KK152" s="30">
        <v>0</v>
      </c>
      <c r="KL152" s="30">
        <v>0</v>
      </c>
      <c r="KM152" s="30">
        <v>2702307575</v>
      </c>
      <c r="KN152" s="30">
        <v>1582084764</v>
      </c>
      <c r="KO152" s="30">
        <v>39761058</v>
      </c>
      <c r="KP152" s="30">
        <v>8664823</v>
      </c>
      <c r="KQ152" s="30">
        <v>0</v>
      </c>
      <c r="KR152" s="30">
        <v>0</v>
      </c>
      <c r="KS152" s="30">
        <v>2453103</v>
      </c>
      <c r="KT152" s="30">
        <v>6538698</v>
      </c>
      <c r="KU152" s="30">
        <v>0</v>
      </c>
      <c r="KV152" s="30">
        <v>109173539</v>
      </c>
      <c r="KW152" s="30">
        <v>0</v>
      </c>
      <c r="KX152" s="30">
        <v>9211203</v>
      </c>
      <c r="KY152" s="30">
        <v>4017702</v>
      </c>
      <c r="KZ152" s="30">
        <v>8357507</v>
      </c>
      <c r="LA152" s="30">
        <v>5479768</v>
      </c>
      <c r="LB152" s="30">
        <v>2823438</v>
      </c>
      <c r="LC152" s="30">
        <v>6267015</v>
      </c>
      <c r="LD152" s="30">
        <v>190227047</v>
      </c>
      <c r="LE152" s="30">
        <v>1034280</v>
      </c>
      <c r="LF152" s="30">
        <v>3725678</v>
      </c>
      <c r="LG152" s="30">
        <v>0</v>
      </c>
      <c r="LH152" s="30">
        <v>9331548</v>
      </c>
      <c r="LI152" s="30">
        <v>32403787</v>
      </c>
      <c r="LJ152" s="30">
        <v>1817710</v>
      </c>
      <c r="LK152" s="30">
        <v>1056603</v>
      </c>
      <c r="LL152" s="30">
        <v>1250417</v>
      </c>
      <c r="LM152" s="30">
        <v>6074542</v>
      </c>
      <c r="LN152" s="30">
        <v>16918915</v>
      </c>
      <c r="LO152" s="30">
        <v>42017676</v>
      </c>
      <c r="LP152" s="30">
        <v>9247613</v>
      </c>
      <c r="LQ152" s="30">
        <v>123299157</v>
      </c>
      <c r="LR152" s="30">
        <v>1624200</v>
      </c>
      <c r="LS152" s="30">
        <v>112948365</v>
      </c>
      <c r="LT152" s="30">
        <v>0</v>
      </c>
      <c r="LU152" s="30">
        <v>173031978</v>
      </c>
      <c r="LV152" s="30">
        <v>478236</v>
      </c>
      <c r="LW152" s="30">
        <v>0</v>
      </c>
      <c r="LX152" s="30">
        <v>0</v>
      </c>
      <c r="LY152" s="30">
        <v>0</v>
      </c>
      <c r="LZ152" s="30">
        <v>0</v>
      </c>
      <c r="MA152" s="30">
        <v>29599993</v>
      </c>
      <c r="MB152" s="30">
        <v>36247743</v>
      </c>
      <c r="MC152" s="30">
        <v>0</v>
      </c>
      <c r="MD152" s="30">
        <v>0</v>
      </c>
      <c r="ME152" s="30">
        <v>18732230</v>
      </c>
      <c r="MF152" s="30">
        <v>0</v>
      </c>
      <c r="MG152" s="30">
        <v>0</v>
      </c>
      <c r="MH152" s="30">
        <v>2975825</v>
      </c>
      <c r="MI152" s="30">
        <v>80712</v>
      </c>
      <c r="MJ152" s="30">
        <v>6517934</v>
      </c>
      <c r="MK152" s="30">
        <v>0</v>
      </c>
      <c r="ML152" s="30">
        <v>0</v>
      </c>
      <c r="MM152" s="30">
        <v>69437</v>
      </c>
      <c r="MN152" s="30">
        <v>2710350</v>
      </c>
      <c r="MO152" s="30">
        <v>94052981</v>
      </c>
      <c r="MP152" s="30">
        <v>0</v>
      </c>
      <c r="MQ152" s="30">
        <v>75171184</v>
      </c>
      <c r="MR152" s="30">
        <v>0</v>
      </c>
      <c r="MS152" s="30">
        <v>50113946144</v>
      </c>
      <c r="MT152" s="30">
        <v>39410988748</v>
      </c>
      <c r="MU152" s="30">
        <v>39302173536</v>
      </c>
      <c r="MV152" s="30">
        <v>17794764337</v>
      </c>
      <c r="MW152" s="30">
        <v>17622597517</v>
      </c>
      <c r="MX152" s="30">
        <v>0</v>
      </c>
      <c r="MY152" s="30">
        <v>172166820</v>
      </c>
      <c r="MZ152" s="30">
        <v>14186268659</v>
      </c>
      <c r="NA152" s="30">
        <v>0</v>
      </c>
      <c r="NB152" s="30">
        <v>0</v>
      </c>
      <c r="NC152" s="30">
        <v>0</v>
      </c>
      <c r="ND152" s="30">
        <v>14186268659</v>
      </c>
      <c r="NE152" s="30">
        <v>14186268659</v>
      </c>
      <c r="NF152" s="30">
        <v>0</v>
      </c>
      <c r="NG152" s="30">
        <v>0</v>
      </c>
      <c r="NH152" s="30">
        <v>5774846894</v>
      </c>
      <c r="NI152" s="30">
        <v>1546293646</v>
      </c>
      <c r="NJ152" s="30">
        <v>386573412</v>
      </c>
      <c r="NK152" s="30">
        <v>1159720234</v>
      </c>
      <c r="NL152" s="30">
        <v>0</v>
      </c>
      <c r="NM152" s="30">
        <v>108815212</v>
      </c>
      <c r="NN152" s="30">
        <v>1404674</v>
      </c>
      <c r="NO152" s="30">
        <v>0</v>
      </c>
      <c r="NP152" s="30">
        <v>0</v>
      </c>
      <c r="NQ152" s="30">
        <v>0</v>
      </c>
      <c r="NR152" s="30">
        <v>0</v>
      </c>
      <c r="NS152" s="30">
        <v>0</v>
      </c>
      <c r="NT152" s="30">
        <v>107410538</v>
      </c>
      <c r="NU152" s="30">
        <v>107410538</v>
      </c>
      <c r="NV152" s="30">
        <v>0</v>
      </c>
      <c r="NW152" s="30">
        <v>0</v>
      </c>
      <c r="NX152" s="30">
        <v>0</v>
      </c>
      <c r="NY152" s="30">
        <v>0</v>
      </c>
      <c r="NZ152" s="30">
        <v>0</v>
      </c>
      <c r="OA152" s="30">
        <v>6375964440</v>
      </c>
      <c r="OB152" s="30">
        <v>6375964440</v>
      </c>
      <c r="OC152" s="30">
        <v>0</v>
      </c>
      <c r="OD152" s="30">
        <v>0</v>
      </c>
      <c r="OE152" s="30">
        <v>0</v>
      </c>
      <c r="OF152" s="30">
        <v>6375964440</v>
      </c>
      <c r="OG152" s="30">
        <v>0</v>
      </c>
      <c r="OH152" s="30">
        <v>6375964440</v>
      </c>
      <c r="OI152" s="30">
        <v>0</v>
      </c>
      <c r="OJ152" s="30">
        <v>0</v>
      </c>
      <c r="OK152" s="30">
        <v>0</v>
      </c>
      <c r="OL152" s="30">
        <v>0</v>
      </c>
      <c r="OM152" s="30">
        <v>0</v>
      </c>
      <c r="ON152" s="30">
        <v>0</v>
      </c>
      <c r="OO152" s="30">
        <v>0</v>
      </c>
      <c r="OP152" s="30">
        <v>0</v>
      </c>
      <c r="OQ152" s="30">
        <v>0</v>
      </c>
      <c r="OR152" s="30">
        <v>0</v>
      </c>
      <c r="OS152" s="30">
        <v>1724560711</v>
      </c>
      <c r="OT152" s="30">
        <v>1661248355</v>
      </c>
      <c r="OU152" s="30">
        <v>1661248355</v>
      </c>
      <c r="OV152" s="30">
        <v>0</v>
      </c>
      <c r="OW152" s="30">
        <v>1661248355</v>
      </c>
      <c r="OX152" s="30">
        <v>0</v>
      </c>
      <c r="OY152" s="30">
        <v>0</v>
      </c>
      <c r="OZ152" s="30">
        <v>63312356</v>
      </c>
      <c r="PA152" s="30">
        <v>0</v>
      </c>
      <c r="PB152" s="30">
        <v>0</v>
      </c>
      <c r="PC152" s="30">
        <v>0</v>
      </c>
      <c r="PD152" s="30">
        <v>0</v>
      </c>
      <c r="PE152" s="30">
        <v>0</v>
      </c>
      <c r="PF152" s="30">
        <v>0</v>
      </c>
      <c r="PG152" s="30">
        <v>0</v>
      </c>
      <c r="PH152" s="30">
        <v>0</v>
      </c>
      <c r="PI152" s="30">
        <v>0</v>
      </c>
      <c r="PJ152" s="30">
        <v>0</v>
      </c>
      <c r="PK152" s="30">
        <v>0</v>
      </c>
      <c r="PL152" s="30">
        <v>0</v>
      </c>
      <c r="PM152" s="30">
        <v>63312356</v>
      </c>
      <c r="PN152" s="30">
        <v>0</v>
      </c>
      <c r="PO152" s="30">
        <v>0</v>
      </c>
      <c r="PP152" s="30">
        <v>0</v>
      </c>
      <c r="PQ152" s="30">
        <v>0</v>
      </c>
      <c r="PR152" s="30">
        <v>0</v>
      </c>
      <c r="PS152" s="30">
        <v>0</v>
      </c>
      <c r="PT152" s="30">
        <f t="shared" si="41"/>
        <v>2602432245</v>
      </c>
      <c r="PU152" s="30">
        <v>2602432245</v>
      </c>
      <c r="PV152" s="30">
        <v>0</v>
      </c>
      <c r="PW152" s="30">
        <v>0</v>
      </c>
      <c r="PX152" s="30">
        <v>0</v>
      </c>
      <c r="PY152" s="30">
        <v>0</v>
      </c>
      <c r="PZ152" s="30">
        <v>0</v>
      </c>
      <c r="QA152" s="30">
        <v>0</v>
      </c>
      <c r="QB152" s="30">
        <v>0</v>
      </c>
      <c r="QC152" s="30">
        <v>188168726</v>
      </c>
      <c r="QD152" s="30">
        <v>0</v>
      </c>
      <c r="QE152" s="30">
        <v>0</v>
      </c>
      <c r="QF152" s="30">
        <v>0</v>
      </c>
      <c r="QG152" s="30">
        <v>0</v>
      </c>
      <c r="QH152" s="30">
        <v>0</v>
      </c>
      <c r="QI152" s="30">
        <v>0</v>
      </c>
      <c r="QJ152" s="30">
        <v>0</v>
      </c>
      <c r="QK152" s="30">
        <v>0</v>
      </c>
      <c r="QL152" s="30">
        <v>71962683</v>
      </c>
      <c r="QM152" s="30">
        <v>0</v>
      </c>
      <c r="QN152" s="30">
        <v>0</v>
      </c>
      <c r="QO152" s="30">
        <v>159439762776</v>
      </c>
      <c r="QP152" s="30">
        <v>3589861758</v>
      </c>
      <c r="QQ152" s="30">
        <v>25067161</v>
      </c>
      <c r="QR152" s="30">
        <v>24067161</v>
      </c>
      <c r="QS152" s="30">
        <v>1000000</v>
      </c>
      <c r="QT152" s="30">
        <v>0</v>
      </c>
      <c r="QU152" s="30">
        <v>0</v>
      </c>
      <c r="QV152" s="30">
        <v>0</v>
      </c>
      <c r="QW152" s="30">
        <v>600996533</v>
      </c>
      <c r="QX152" s="30">
        <v>600996533</v>
      </c>
      <c r="QY152" s="30">
        <v>0</v>
      </c>
      <c r="QZ152" s="30">
        <v>2963798064</v>
      </c>
      <c r="RA152" s="30">
        <v>0</v>
      </c>
      <c r="RB152" s="30">
        <v>0</v>
      </c>
      <c r="RC152" s="30">
        <v>0</v>
      </c>
      <c r="RD152" s="30">
        <v>0</v>
      </c>
      <c r="RE152" s="30">
        <v>0</v>
      </c>
      <c r="RF152" s="30">
        <v>0</v>
      </c>
      <c r="RG152" s="30">
        <v>0</v>
      </c>
      <c r="RH152" s="30">
        <v>0</v>
      </c>
      <c r="RI152" s="30">
        <v>155849901018</v>
      </c>
      <c r="RJ152" s="30">
        <v>18067173455</v>
      </c>
      <c r="RK152" s="30">
        <v>18067173455</v>
      </c>
      <c r="RL152" s="30">
        <v>6325648911</v>
      </c>
      <c r="RM152" s="30">
        <v>169832180</v>
      </c>
      <c r="RN152" s="30">
        <v>0</v>
      </c>
      <c r="RO152" s="30">
        <v>11638523</v>
      </c>
      <c r="RP152" s="30">
        <v>0</v>
      </c>
      <c r="RQ152" s="30">
        <v>0</v>
      </c>
      <c r="RR152" s="30">
        <v>0</v>
      </c>
      <c r="RS152" s="30">
        <v>0</v>
      </c>
      <c r="RT152" s="30">
        <v>0</v>
      </c>
      <c r="RU152" s="30">
        <v>0</v>
      </c>
      <c r="RV152" s="30">
        <v>18950755</v>
      </c>
      <c r="RW152" s="30">
        <v>635033</v>
      </c>
      <c r="RX152" s="30">
        <v>0</v>
      </c>
      <c r="RY152" s="30">
        <v>0</v>
      </c>
      <c r="RZ152" s="30">
        <v>0</v>
      </c>
      <c r="SA152" s="30">
        <v>0</v>
      </c>
      <c r="SB152" s="30">
        <v>0</v>
      </c>
      <c r="SC152" s="30">
        <v>0</v>
      </c>
      <c r="SD152" s="30">
        <v>0</v>
      </c>
      <c r="SE152" s="30">
        <v>0</v>
      </c>
      <c r="SF152" s="30">
        <v>0</v>
      </c>
      <c r="SG152" s="30">
        <v>0</v>
      </c>
      <c r="SH152" s="30">
        <v>75214517</v>
      </c>
      <c r="SI152" s="30">
        <v>51054983</v>
      </c>
      <c r="SJ152" s="30">
        <v>0</v>
      </c>
      <c r="SK152" s="30">
        <v>6548448145</v>
      </c>
      <c r="SL152" s="30">
        <v>6548448145</v>
      </c>
      <c r="SM152" s="30">
        <v>0</v>
      </c>
      <c r="SN152" s="30">
        <v>325628870</v>
      </c>
      <c r="SO152" s="30">
        <v>0</v>
      </c>
      <c r="SP152" s="30">
        <v>0</v>
      </c>
      <c r="SQ152" s="30">
        <v>0</v>
      </c>
      <c r="SR152" s="30">
        <v>502370819</v>
      </c>
      <c r="SS152" s="30">
        <v>162506964</v>
      </c>
      <c r="ST152" s="30">
        <v>0</v>
      </c>
      <c r="SU152" s="30">
        <v>0</v>
      </c>
      <c r="SV152" s="30">
        <v>0</v>
      </c>
      <c r="SW152" s="30">
        <v>1743548</v>
      </c>
      <c r="SX152" s="30">
        <v>17419771</v>
      </c>
      <c r="SY152" s="30">
        <v>40858445</v>
      </c>
      <c r="SZ152" s="30">
        <v>425401</v>
      </c>
      <c r="TA152" s="30">
        <v>3434887028</v>
      </c>
      <c r="TB152" s="30">
        <v>152338337</v>
      </c>
      <c r="TC152" s="30">
        <v>0</v>
      </c>
      <c r="TD152" s="30">
        <v>0</v>
      </c>
      <c r="TE152" s="30">
        <v>109170</v>
      </c>
      <c r="TF152" s="30">
        <v>0</v>
      </c>
      <c r="TG152" s="30">
        <v>227462055</v>
      </c>
      <c r="TH152" s="30">
        <v>0</v>
      </c>
      <c r="TI152" s="30">
        <f t="shared" si="55"/>
        <v>181470703</v>
      </c>
      <c r="TJ152" s="30">
        <f t="shared" si="56"/>
        <v>135234713628</v>
      </c>
      <c r="TK152" s="30">
        <v>137736335919</v>
      </c>
      <c r="TL152" s="30">
        <v>50437713628</v>
      </c>
      <c r="TM152" s="30">
        <v>2501622291</v>
      </c>
      <c r="TN152" s="30">
        <v>2501622291</v>
      </c>
      <c r="TO152" s="30">
        <v>0</v>
      </c>
      <c r="TP152" s="30">
        <v>0</v>
      </c>
      <c r="TQ152" s="30">
        <v>0</v>
      </c>
      <c r="TR152" s="30">
        <v>0</v>
      </c>
      <c r="TS152" s="30">
        <v>84797000000</v>
      </c>
      <c r="TT152" s="30">
        <v>0</v>
      </c>
      <c r="TU152" s="30">
        <v>46391644</v>
      </c>
      <c r="TV152" s="30">
        <v>0</v>
      </c>
      <c r="TW152" s="30">
        <v>34733886</v>
      </c>
      <c r="TX152" s="30">
        <v>0</v>
      </c>
      <c r="TY152" s="30">
        <v>11657758</v>
      </c>
      <c r="TZ152" s="30">
        <v>0</v>
      </c>
      <c r="UA152" s="30">
        <v>0</v>
      </c>
      <c r="UB152" s="30">
        <v>0</v>
      </c>
      <c r="UC152" s="30">
        <v>0</v>
      </c>
      <c r="UD152" s="30">
        <v>0</v>
      </c>
      <c r="UE152" s="30">
        <v>0</v>
      </c>
      <c r="UF152" s="30">
        <v>0</v>
      </c>
      <c r="UG152" s="30">
        <v>528470418559</v>
      </c>
      <c r="UH152" s="1">
        <v>2429377055458</v>
      </c>
      <c r="UI152" s="1">
        <f>UH152-SUM($UG$148:UG152)</f>
        <v>0</v>
      </c>
    </row>
    <row r="153" spans="2:555">
      <c r="B153" s="58">
        <v>42887</v>
      </c>
      <c r="C153" s="30">
        <v>232771041329</v>
      </c>
      <c r="D153" s="30">
        <v>93815461643.000122</v>
      </c>
      <c r="E153" s="30">
        <v>77667970433.000122</v>
      </c>
      <c r="F153" s="30">
        <v>13258656</v>
      </c>
      <c r="G153" s="30">
        <v>1960920</v>
      </c>
      <c r="H153" s="30">
        <v>24470278846.000061</v>
      </c>
      <c r="I153" s="30">
        <v>21183920396.917908</v>
      </c>
      <c r="J153" s="30">
        <v>3041655660.6120987</v>
      </c>
      <c r="K153" s="30">
        <v>244702788.47000027</v>
      </c>
      <c r="L153" s="30">
        <v>4691126415</v>
      </c>
      <c r="M153" s="30">
        <v>40444841660</v>
      </c>
      <c r="N153" s="30">
        <v>40040393243.160034</v>
      </c>
      <c r="O153" s="30">
        <v>404448416.83999968</v>
      </c>
      <c r="P153" s="30">
        <v>1314611452</v>
      </c>
      <c r="Q153" s="30">
        <v>4290008027</v>
      </c>
      <c r="R153" s="30">
        <v>2441884457</v>
      </c>
      <c r="S153" s="30">
        <v>16147491210</v>
      </c>
      <c r="T153" s="30">
        <v>4146051000</v>
      </c>
      <c r="U153" s="30">
        <v>4877707000</v>
      </c>
      <c r="V153" s="30">
        <v>9023758000</v>
      </c>
      <c r="W153" s="30">
        <v>392291855</v>
      </c>
      <c r="X153" s="30">
        <v>978556609</v>
      </c>
      <c r="Y153" s="30">
        <v>203288415</v>
      </c>
      <c r="Z153" s="30">
        <v>20328841.5</v>
      </c>
      <c r="AA153" s="30">
        <v>182959573.5</v>
      </c>
      <c r="AB153" s="30">
        <v>171311091</v>
      </c>
      <c r="AC153" s="30">
        <v>627480</v>
      </c>
      <c r="AD153" s="30">
        <v>4860597726</v>
      </c>
      <c r="AE153" s="30">
        <v>479140198</v>
      </c>
      <c r="AF153" s="30">
        <v>298064974</v>
      </c>
      <c r="AG153" s="30">
        <v>181075224</v>
      </c>
      <c r="AH153" s="30">
        <v>37919836</v>
      </c>
      <c r="AI153" s="30">
        <v>138955579686</v>
      </c>
      <c r="AJ153" s="30">
        <v>805859050</v>
      </c>
      <c r="AK153" s="30">
        <v>121683826</v>
      </c>
      <c r="AL153" s="30">
        <v>1416424</v>
      </c>
      <c r="AM153" s="30">
        <v>682758800</v>
      </c>
      <c r="AN153" s="30">
        <v>0</v>
      </c>
      <c r="AO153" s="30">
        <v>1853407742</v>
      </c>
      <c r="AP153" s="30">
        <v>1839381025</v>
      </c>
      <c r="AQ153" s="30">
        <v>1145000</v>
      </c>
      <c r="AR153" s="30">
        <v>0</v>
      </c>
      <c r="AS153" s="30">
        <v>0</v>
      </c>
      <c r="AT153" s="30">
        <v>12881717</v>
      </c>
      <c r="AU153" s="30">
        <v>0</v>
      </c>
      <c r="AV153" s="30">
        <v>0</v>
      </c>
      <c r="AW153" s="30">
        <v>0</v>
      </c>
      <c r="AX153" s="30">
        <v>0</v>
      </c>
      <c r="AY153" s="30">
        <v>0</v>
      </c>
      <c r="AZ153" s="30">
        <v>0</v>
      </c>
      <c r="BA153" s="30">
        <v>0</v>
      </c>
      <c r="BB153" s="30">
        <v>0</v>
      </c>
      <c r="BC153" s="30">
        <v>0</v>
      </c>
      <c r="BD153" s="30">
        <v>5118578817</v>
      </c>
      <c r="BE153" s="30">
        <v>-920255582</v>
      </c>
      <c r="BF153" s="30">
        <v>3278093181</v>
      </c>
      <c r="BG153" s="30">
        <v>865234346</v>
      </c>
      <c r="BH153" s="30">
        <v>1017741</v>
      </c>
      <c r="BI153" s="30">
        <v>12746499</v>
      </c>
      <c r="BJ153" s="30">
        <v>174</v>
      </c>
      <c r="BK153" s="30">
        <v>74760167</v>
      </c>
      <c r="BL153" s="30">
        <v>16685</v>
      </c>
      <c r="BM153" s="30">
        <v>4954700</v>
      </c>
      <c r="BN153" s="30">
        <v>10196898</v>
      </c>
      <c r="BO153" s="30">
        <v>3470601</v>
      </c>
      <c r="BP153" s="30">
        <v>0</v>
      </c>
      <c r="BQ153" s="30">
        <v>0</v>
      </c>
      <c r="BR153" s="30">
        <v>283180843</v>
      </c>
      <c r="BS153" s="30">
        <v>1505162564</v>
      </c>
      <c r="BT153" s="30">
        <v>2009037095</v>
      </c>
      <c r="BU153" s="30">
        <v>456746</v>
      </c>
      <c r="BV153" s="30">
        <v>2145380448</v>
      </c>
      <c r="BW153" s="30">
        <v>230772</v>
      </c>
      <c r="BX153" s="30">
        <v>0</v>
      </c>
      <c r="BY153" s="30">
        <v>-146158504</v>
      </c>
      <c r="BZ153" s="30">
        <v>9127633</v>
      </c>
      <c r="CA153" s="30">
        <v>0</v>
      </c>
      <c r="CB153" s="30">
        <v>0</v>
      </c>
      <c r="CC153" s="30">
        <v>5736298049</v>
      </c>
      <c r="CD153" s="30">
        <v>1652310</v>
      </c>
      <c r="CE153" s="30">
        <v>7678442143</v>
      </c>
      <c r="CF153" s="30">
        <v>135111483</v>
      </c>
      <c r="CG153" s="30">
        <v>3052619006</v>
      </c>
      <c r="CH153" s="30">
        <v>378748569</v>
      </c>
      <c r="CI153" s="30">
        <v>180171382</v>
      </c>
      <c r="CJ153" s="30">
        <v>1502661</v>
      </c>
      <c r="CK153" s="30">
        <v>17355669</v>
      </c>
      <c r="CL153" s="30">
        <v>5408651</v>
      </c>
      <c r="CM153" s="30">
        <v>1522409</v>
      </c>
      <c r="CN153" s="30">
        <v>474749</v>
      </c>
      <c r="CO153" s="30">
        <v>530300</v>
      </c>
      <c r="CP153" s="30">
        <v>9243305</v>
      </c>
      <c r="CQ153" s="30">
        <v>144133638</v>
      </c>
      <c r="CR153" s="30">
        <v>86874768</v>
      </c>
      <c r="CS153" s="30">
        <v>3791330682</v>
      </c>
      <c r="CT153" s="30">
        <v>1401328763</v>
      </c>
      <c r="CU153" s="30">
        <v>0</v>
      </c>
      <c r="CV153" s="30">
        <v>44649083</v>
      </c>
      <c r="CW153" s="30">
        <v>11602331</v>
      </c>
      <c r="CX153" s="30">
        <v>283802</v>
      </c>
      <c r="CY153" s="30">
        <v>0</v>
      </c>
      <c r="CZ153" s="30">
        <v>2287128656</v>
      </c>
      <c r="DA153" s="30">
        <v>2058501446</v>
      </c>
      <c r="DB153" s="30">
        <v>192641658</v>
      </c>
      <c r="DC153" s="30">
        <v>0</v>
      </c>
      <c r="DD153" s="30">
        <v>35985552</v>
      </c>
      <c r="DE153" s="30">
        <v>0</v>
      </c>
      <c r="DF153" s="30">
        <v>32636211</v>
      </c>
      <c r="DG153" s="30">
        <v>13701836</v>
      </c>
      <c r="DH153" s="30">
        <v>53586253</v>
      </c>
      <c r="DI153" s="30">
        <v>0</v>
      </c>
      <c r="DJ153" s="30">
        <v>0</v>
      </c>
      <c r="DK153" s="30">
        <v>0</v>
      </c>
      <c r="DL153" s="30">
        <v>0</v>
      </c>
      <c r="DM153" s="30">
        <v>362846476</v>
      </c>
      <c r="DN153" s="30">
        <v>52051277</v>
      </c>
      <c r="DO153" s="30">
        <v>3359993</v>
      </c>
      <c r="DP153" s="30">
        <v>38671</v>
      </c>
      <c r="DQ153" s="30">
        <v>3321322</v>
      </c>
      <c r="DR153" s="30">
        <v>295557490</v>
      </c>
      <c r="DS153" s="30">
        <v>34366646</v>
      </c>
      <c r="DT153" s="30">
        <v>32000419</v>
      </c>
      <c r="DU153" s="30">
        <v>2346891</v>
      </c>
      <c r="DV153" s="30">
        <v>19336</v>
      </c>
      <c r="DW153" s="30">
        <v>14937200</v>
      </c>
      <c r="DX153" s="30">
        <v>10074800</v>
      </c>
      <c r="DY153" s="30">
        <v>0</v>
      </c>
      <c r="DZ153" s="30">
        <v>0</v>
      </c>
      <c r="EA153" s="30">
        <v>4862400</v>
      </c>
      <c r="EB153" s="30">
        <v>0</v>
      </c>
      <c r="EC153" s="30">
        <v>5157365</v>
      </c>
      <c r="ED153" s="30">
        <v>85045</v>
      </c>
      <c r="EE153" s="30">
        <v>5054900</v>
      </c>
      <c r="EF153" s="30">
        <v>17420</v>
      </c>
      <c r="EG153" s="30">
        <v>68829548</v>
      </c>
      <c r="EH153" s="30">
        <v>68067600</v>
      </c>
      <c r="EI153" s="30">
        <v>761948</v>
      </c>
      <c r="EJ153" s="30">
        <v>0</v>
      </c>
      <c r="EK153" s="30">
        <v>75329926</v>
      </c>
      <c r="EL153" s="30">
        <v>123559</v>
      </c>
      <c r="EM153" s="30">
        <v>2141693</v>
      </c>
      <c r="EN153" s="30">
        <v>47982156</v>
      </c>
      <c r="EO153" s="30">
        <v>2409406</v>
      </c>
      <c r="EP153" s="30">
        <v>514830</v>
      </c>
      <c r="EQ153" s="30">
        <v>0</v>
      </c>
      <c r="ER153" s="30">
        <v>61780</v>
      </c>
      <c r="ES153" s="30">
        <v>1420931</v>
      </c>
      <c r="ET153" s="30">
        <v>411865</v>
      </c>
      <c r="EU153" s="30">
        <v>2327032</v>
      </c>
      <c r="EV153" s="30">
        <v>1082322</v>
      </c>
      <c r="EW153" s="30">
        <v>37788521</v>
      </c>
      <c r="EX153" s="30">
        <v>0</v>
      </c>
      <c r="EY153" s="30">
        <v>82373</v>
      </c>
      <c r="EZ153" s="30">
        <v>34761321</v>
      </c>
      <c r="FA153" s="30">
        <v>2944827</v>
      </c>
      <c r="FB153" s="30">
        <v>3028039</v>
      </c>
      <c r="FC153" s="30">
        <v>54077</v>
      </c>
      <c r="FD153" s="30">
        <v>0</v>
      </c>
      <c r="FE153" s="30">
        <v>0</v>
      </c>
      <c r="FF153" s="30">
        <v>0</v>
      </c>
      <c r="FG153" s="30">
        <v>11877716</v>
      </c>
      <c r="FH153" s="30">
        <v>247118</v>
      </c>
      <c r="FI153" s="30">
        <v>0</v>
      </c>
      <c r="FJ153" s="30">
        <v>9324160</v>
      </c>
      <c r="FK153" s="30">
        <v>3670148</v>
      </c>
      <c r="FL153" s="30">
        <v>0</v>
      </c>
      <c r="FM153" s="30">
        <v>0</v>
      </c>
      <c r="FN153" s="30">
        <v>0</v>
      </c>
      <c r="FO153" s="30">
        <v>5654012</v>
      </c>
      <c r="FP153" s="30">
        <v>2306438</v>
      </c>
      <c r="FQ153" s="30">
        <v>0</v>
      </c>
      <c r="FR153" s="30">
        <v>860717518</v>
      </c>
      <c r="FS153" s="30">
        <v>719375469</v>
      </c>
      <c r="FT153" s="30">
        <v>0</v>
      </c>
      <c r="FU153" s="30">
        <v>342738939</v>
      </c>
      <c r="FV153" s="30">
        <v>41165493</v>
      </c>
      <c r="FW153" s="30">
        <v>34204677</v>
      </c>
      <c r="FX153" s="30">
        <v>6960816</v>
      </c>
      <c r="FY153" s="30">
        <v>0</v>
      </c>
      <c r="FZ153" s="30">
        <v>3171353</v>
      </c>
      <c r="GA153" s="30">
        <v>300332684</v>
      </c>
      <c r="GB153" s="30">
        <v>31967000</v>
      </c>
      <c r="GC153" s="30">
        <v>1366386</v>
      </c>
      <c r="GD153" s="30">
        <v>0</v>
      </c>
      <c r="GE153" s="30">
        <v>1366386</v>
      </c>
      <c r="GF153" s="30">
        <v>0</v>
      </c>
      <c r="GG153" s="30">
        <v>0</v>
      </c>
      <c r="GH153" s="30">
        <v>982500</v>
      </c>
      <c r="GI153" s="30">
        <v>14276979</v>
      </c>
      <c r="GJ153" s="30">
        <v>14276979</v>
      </c>
      <c r="GK153" s="30">
        <v>0</v>
      </c>
      <c r="GL153" s="30">
        <v>124716184</v>
      </c>
      <c r="GM153" s="30">
        <v>11849039</v>
      </c>
      <c r="GN153" s="30">
        <v>0</v>
      </c>
      <c r="GO153" s="30">
        <v>1978346</v>
      </c>
      <c r="GP153" s="30">
        <v>0</v>
      </c>
      <c r="GQ153" s="30">
        <v>99439446</v>
      </c>
      <c r="GR153" s="30">
        <v>114798</v>
      </c>
      <c r="GS153" s="30">
        <v>0</v>
      </c>
      <c r="GT153" s="30">
        <v>11334555</v>
      </c>
      <c r="GU153" s="30">
        <v>4026144111</v>
      </c>
      <c r="GV153" s="30">
        <v>0</v>
      </c>
      <c r="GW153" s="30">
        <v>0</v>
      </c>
      <c r="GX153" s="30">
        <v>0</v>
      </c>
      <c r="GY153" s="30">
        <v>0</v>
      </c>
      <c r="GZ153" s="30">
        <v>0</v>
      </c>
      <c r="HA153" s="30">
        <v>0</v>
      </c>
      <c r="HB153" s="30">
        <v>0</v>
      </c>
      <c r="HC153" s="30">
        <v>0</v>
      </c>
      <c r="HD153" s="30">
        <v>0</v>
      </c>
      <c r="HE153" s="30">
        <v>0</v>
      </c>
      <c r="HF153" s="30">
        <v>5154370</v>
      </c>
      <c r="HG153" s="30">
        <v>640951</v>
      </c>
      <c r="HH153" s="30">
        <f t="shared" si="48"/>
        <v>3501488250</v>
      </c>
      <c r="HI153" s="30">
        <f t="shared" si="49"/>
        <v>461585394</v>
      </c>
      <c r="HJ153" s="30">
        <v>2929824753</v>
      </c>
      <c r="HK153" s="30">
        <v>286938500</v>
      </c>
      <c r="HL153" s="30">
        <v>0</v>
      </c>
      <c r="HM153" s="30">
        <v>3963073644</v>
      </c>
      <c r="HN153" s="30">
        <v>571663497</v>
      </c>
      <c r="HO153" s="30">
        <v>174646894</v>
      </c>
      <c r="HP153" s="30">
        <v>57275146</v>
      </c>
      <c r="HQ153" s="30">
        <v>3376612</v>
      </c>
      <c r="HR153" s="30">
        <v>6820014</v>
      </c>
      <c r="HS153" s="30">
        <v>30386995</v>
      </c>
      <c r="HT153" s="30">
        <v>0</v>
      </c>
      <c r="HU153" s="30">
        <v>0</v>
      </c>
      <c r="HV153" s="30">
        <v>16691525</v>
      </c>
      <c r="HW153" s="30">
        <v>0</v>
      </c>
      <c r="HX153" s="30">
        <f t="shared" si="50"/>
        <v>3501488250</v>
      </c>
      <c r="HY153" s="30">
        <f t="shared" si="51"/>
        <v>461585394</v>
      </c>
      <c r="HZ153" s="30">
        <v>110340511393</v>
      </c>
      <c r="IA153" s="30">
        <v>107570520599</v>
      </c>
      <c r="IB153" s="30">
        <v>103534582434</v>
      </c>
      <c r="IC153" s="30">
        <v>0</v>
      </c>
      <c r="ID153" s="30">
        <v>0</v>
      </c>
      <c r="IE153" s="30">
        <v>13068125845</v>
      </c>
      <c r="IF153" s="30">
        <v>0</v>
      </c>
      <c r="IG153" s="30">
        <v>82650175607</v>
      </c>
      <c r="IH153" s="30">
        <v>64188090082</v>
      </c>
      <c r="II153" s="30">
        <v>0</v>
      </c>
      <c r="IJ153" s="30">
        <v>5393959680</v>
      </c>
      <c r="IK153" s="30">
        <v>0</v>
      </c>
      <c r="IL153" s="30">
        <v>5077616722</v>
      </c>
      <c r="IM153" s="30">
        <v>2416362123</v>
      </c>
      <c r="IN153" s="30">
        <v>451343709</v>
      </c>
      <c r="IO153" s="30">
        <v>338507781</v>
      </c>
      <c r="IP153" s="30">
        <v>4287765232</v>
      </c>
      <c r="IQ153" s="30">
        <v>0</v>
      </c>
      <c r="IR153" s="30">
        <v>0</v>
      </c>
      <c r="IS153" s="30">
        <v>0</v>
      </c>
      <c r="IT153" s="30">
        <v>0</v>
      </c>
      <c r="IU153" s="30">
        <v>0</v>
      </c>
      <c r="IV153" s="30">
        <v>274634179</v>
      </c>
      <c r="IW153" s="30">
        <v>0</v>
      </c>
      <c r="IX153" s="30">
        <v>12858022968</v>
      </c>
      <c r="IY153" s="30">
        <v>0</v>
      </c>
      <c r="IZ153" s="30">
        <v>0</v>
      </c>
      <c r="JA153" s="30">
        <v>0</v>
      </c>
      <c r="JB153" s="30">
        <v>0</v>
      </c>
      <c r="JC153" s="30">
        <v>0</v>
      </c>
      <c r="JD153" s="30">
        <v>0</v>
      </c>
      <c r="JE153" s="30">
        <v>0</v>
      </c>
      <c r="JF153" s="30">
        <v>0</v>
      </c>
      <c r="JG153" s="30">
        <v>0</v>
      </c>
      <c r="JH153" s="30">
        <v>0</v>
      </c>
      <c r="JI153" s="30">
        <v>0</v>
      </c>
      <c r="JJ153" s="30">
        <v>13115793803</v>
      </c>
      <c r="JK153" s="30">
        <v>257770835</v>
      </c>
      <c r="JL153" s="30">
        <v>0</v>
      </c>
      <c r="JM153" s="30">
        <v>4035938165</v>
      </c>
      <c r="JN153" s="30">
        <v>0</v>
      </c>
      <c r="JO153" s="30">
        <v>4035938165</v>
      </c>
      <c r="JP153" s="30">
        <v>38083226</v>
      </c>
      <c r="JQ153" s="30">
        <v>38083226</v>
      </c>
      <c r="JR153" s="30">
        <v>0</v>
      </c>
      <c r="JS153" s="30">
        <v>0</v>
      </c>
      <c r="JT153" s="30">
        <v>0</v>
      </c>
      <c r="JU153" s="30">
        <v>0</v>
      </c>
      <c r="JV153" s="30">
        <v>0</v>
      </c>
      <c r="JW153" s="30">
        <v>0</v>
      </c>
      <c r="JX153" s="30">
        <v>0</v>
      </c>
      <c r="JY153" s="30">
        <v>0</v>
      </c>
      <c r="JZ153" s="30">
        <v>0</v>
      </c>
      <c r="KA153" s="30">
        <v>0</v>
      </c>
      <c r="KB153" s="30">
        <v>0</v>
      </c>
      <c r="KC153" s="30">
        <v>0</v>
      </c>
      <c r="KD153" s="30">
        <v>0</v>
      </c>
      <c r="KE153" s="30">
        <v>0</v>
      </c>
      <c r="KF153" s="30">
        <v>0</v>
      </c>
      <c r="KG153" s="30">
        <v>0</v>
      </c>
      <c r="KH153" s="30">
        <v>0</v>
      </c>
      <c r="KI153" s="30">
        <v>0</v>
      </c>
      <c r="KJ153" s="30">
        <v>0</v>
      </c>
      <c r="KK153" s="30">
        <v>0</v>
      </c>
      <c r="KL153" s="30">
        <v>0</v>
      </c>
      <c r="KM153" s="30">
        <v>2731907568</v>
      </c>
      <c r="KN153" s="30">
        <v>1582084764</v>
      </c>
      <c r="KO153" s="30">
        <v>39761058</v>
      </c>
      <c r="KP153" s="30">
        <v>8664823</v>
      </c>
      <c r="KQ153" s="30">
        <v>0</v>
      </c>
      <c r="KR153" s="30">
        <v>0</v>
      </c>
      <c r="KS153" s="30">
        <v>2453103</v>
      </c>
      <c r="KT153" s="30">
        <v>6538698</v>
      </c>
      <c r="KU153" s="30">
        <v>0</v>
      </c>
      <c r="KV153" s="30">
        <v>109173539</v>
      </c>
      <c r="KW153" s="30">
        <v>0</v>
      </c>
      <c r="KX153" s="30">
        <v>9211203</v>
      </c>
      <c r="KY153" s="30">
        <v>4017702</v>
      </c>
      <c r="KZ153" s="30">
        <v>8357507</v>
      </c>
      <c r="LA153" s="30">
        <v>5479768</v>
      </c>
      <c r="LB153" s="30">
        <v>2823438</v>
      </c>
      <c r="LC153" s="30">
        <v>6267015</v>
      </c>
      <c r="LD153" s="30">
        <v>190227047</v>
      </c>
      <c r="LE153" s="30">
        <v>1034280</v>
      </c>
      <c r="LF153" s="30">
        <v>3725678</v>
      </c>
      <c r="LG153" s="30">
        <v>0</v>
      </c>
      <c r="LH153" s="30">
        <v>9331548</v>
      </c>
      <c r="LI153" s="30">
        <v>32403787</v>
      </c>
      <c r="LJ153" s="30">
        <v>1817710</v>
      </c>
      <c r="LK153" s="30">
        <v>1056603</v>
      </c>
      <c r="LL153" s="30">
        <v>1250417</v>
      </c>
      <c r="LM153" s="30">
        <v>6074542</v>
      </c>
      <c r="LN153" s="30">
        <v>16918915</v>
      </c>
      <c r="LO153" s="30">
        <v>42017676</v>
      </c>
      <c r="LP153" s="30">
        <v>9247613</v>
      </c>
      <c r="LQ153" s="30">
        <v>123299157</v>
      </c>
      <c r="LR153" s="30">
        <v>1624200</v>
      </c>
      <c r="LS153" s="30">
        <v>112948365</v>
      </c>
      <c r="LT153" s="30">
        <v>0</v>
      </c>
      <c r="LU153" s="30">
        <v>173031978</v>
      </c>
      <c r="LV153" s="30">
        <v>478236</v>
      </c>
      <c r="LW153" s="30">
        <v>0</v>
      </c>
      <c r="LX153" s="30">
        <v>0</v>
      </c>
      <c r="LY153" s="30">
        <v>0</v>
      </c>
      <c r="LZ153" s="30">
        <v>0</v>
      </c>
      <c r="MA153" s="30">
        <v>59199986</v>
      </c>
      <c r="MB153" s="30">
        <v>36247743</v>
      </c>
      <c r="MC153" s="30">
        <v>0</v>
      </c>
      <c r="MD153" s="30">
        <v>0</v>
      </c>
      <c r="ME153" s="30">
        <v>18732230</v>
      </c>
      <c r="MF153" s="30">
        <v>0</v>
      </c>
      <c r="MG153" s="30">
        <v>0</v>
      </c>
      <c r="MH153" s="30">
        <v>2975825</v>
      </c>
      <c r="MI153" s="30">
        <v>80712</v>
      </c>
      <c r="MJ153" s="30">
        <v>6517934</v>
      </c>
      <c r="MK153" s="30">
        <v>0</v>
      </c>
      <c r="ML153" s="30">
        <v>0</v>
      </c>
      <c r="MM153" s="30">
        <v>69437</v>
      </c>
      <c r="MN153" s="30">
        <v>2710350</v>
      </c>
      <c r="MO153" s="30">
        <v>94052981</v>
      </c>
      <c r="MP153" s="30">
        <v>0</v>
      </c>
      <c r="MQ153" s="30">
        <v>162084982</v>
      </c>
      <c r="MR153" s="30">
        <v>0</v>
      </c>
      <c r="MS153" s="30">
        <v>43610780312</v>
      </c>
      <c r="MT153" s="30">
        <v>40386266493</v>
      </c>
      <c r="MU153" s="30">
        <v>39518811810</v>
      </c>
      <c r="MV153" s="30">
        <v>17992675802</v>
      </c>
      <c r="MW153" s="30">
        <v>17820508982</v>
      </c>
      <c r="MX153" s="30">
        <v>0</v>
      </c>
      <c r="MY153" s="30">
        <v>172166820</v>
      </c>
      <c r="MZ153" s="30">
        <v>14186268660</v>
      </c>
      <c r="NA153" s="30">
        <v>0</v>
      </c>
      <c r="NB153" s="30">
        <v>0</v>
      </c>
      <c r="NC153" s="30">
        <v>0</v>
      </c>
      <c r="ND153" s="30">
        <v>14186268660</v>
      </c>
      <c r="NE153" s="30">
        <v>14186268660</v>
      </c>
      <c r="NF153" s="30">
        <v>0</v>
      </c>
      <c r="NG153" s="30">
        <v>0</v>
      </c>
      <c r="NH153" s="30">
        <v>5774846894</v>
      </c>
      <c r="NI153" s="30">
        <v>1565020454</v>
      </c>
      <c r="NJ153" s="30">
        <v>391255115</v>
      </c>
      <c r="NK153" s="30">
        <v>1173765339</v>
      </c>
      <c r="NL153" s="30">
        <v>0</v>
      </c>
      <c r="NM153" s="30">
        <v>867454683</v>
      </c>
      <c r="NN153" s="30">
        <v>651905265</v>
      </c>
      <c r="NO153" s="30">
        <v>0</v>
      </c>
      <c r="NP153" s="30">
        <v>0</v>
      </c>
      <c r="NQ153" s="30">
        <v>0</v>
      </c>
      <c r="NR153" s="30">
        <v>0</v>
      </c>
      <c r="NS153" s="30">
        <v>0</v>
      </c>
      <c r="NT153" s="30">
        <v>215549418</v>
      </c>
      <c r="NU153" s="30">
        <v>118296992</v>
      </c>
      <c r="NV153" s="30">
        <v>0</v>
      </c>
      <c r="NW153" s="30">
        <v>0</v>
      </c>
      <c r="NX153" s="30">
        <v>0</v>
      </c>
      <c r="NY153" s="30">
        <v>0</v>
      </c>
      <c r="NZ153" s="30">
        <v>0</v>
      </c>
      <c r="OA153" s="30">
        <v>1277102939</v>
      </c>
      <c r="OB153" s="30">
        <v>1275192888</v>
      </c>
      <c r="OC153" s="30">
        <v>0</v>
      </c>
      <c r="OD153" s="30">
        <v>0</v>
      </c>
      <c r="OE153" s="30">
        <v>0</v>
      </c>
      <c r="OF153" s="30">
        <v>1275192888</v>
      </c>
      <c r="OG153" s="30">
        <v>0</v>
      </c>
      <c r="OH153" s="30">
        <v>1275192888</v>
      </c>
      <c r="OI153" s="30">
        <v>0</v>
      </c>
      <c r="OJ153" s="30">
        <v>1910051</v>
      </c>
      <c r="OK153" s="30">
        <v>0</v>
      </c>
      <c r="OL153" s="30">
        <v>0</v>
      </c>
      <c r="OM153" s="30">
        <v>0</v>
      </c>
      <c r="ON153" s="30">
        <v>0</v>
      </c>
      <c r="OO153" s="30">
        <v>1910051</v>
      </c>
      <c r="OP153" s="30">
        <v>0</v>
      </c>
      <c r="OQ153" s="30">
        <v>0</v>
      </c>
      <c r="OR153" s="30">
        <v>0</v>
      </c>
      <c r="OS153" s="30">
        <v>1909212949</v>
      </c>
      <c r="OT153" s="30">
        <v>1661248355</v>
      </c>
      <c r="OU153" s="30">
        <v>1661248355</v>
      </c>
      <c r="OV153" s="30">
        <v>0</v>
      </c>
      <c r="OW153" s="30">
        <v>1661248355</v>
      </c>
      <c r="OX153" s="30">
        <v>0</v>
      </c>
      <c r="OY153" s="30">
        <v>0</v>
      </c>
      <c r="OZ153" s="30">
        <v>247964594</v>
      </c>
      <c r="PA153" s="30">
        <v>0</v>
      </c>
      <c r="PB153" s="30">
        <v>0</v>
      </c>
      <c r="PC153" s="30">
        <v>0</v>
      </c>
      <c r="PD153" s="30">
        <v>0</v>
      </c>
      <c r="PE153" s="30">
        <v>0</v>
      </c>
      <c r="PF153" s="30">
        <v>0</v>
      </c>
      <c r="PG153" s="30">
        <v>0</v>
      </c>
      <c r="PH153" s="30">
        <v>0</v>
      </c>
      <c r="PI153" s="30">
        <v>0</v>
      </c>
      <c r="PJ153" s="30">
        <v>0</v>
      </c>
      <c r="PK153" s="30">
        <v>0</v>
      </c>
      <c r="PL153" s="30">
        <v>0</v>
      </c>
      <c r="PM153" s="30">
        <v>247964594</v>
      </c>
      <c r="PN153" s="30">
        <v>0</v>
      </c>
      <c r="PO153" s="30">
        <v>0</v>
      </c>
      <c r="PP153" s="30">
        <v>0</v>
      </c>
      <c r="PQ153" s="30">
        <v>0</v>
      </c>
      <c r="PR153" s="30">
        <v>0</v>
      </c>
      <c r="PS153" s="30">
        <v>0</v>
      </c>
      <c r="PT153" s="30">
        <f t="shared" si="41"/>
        <v>38197931</v>
      </c>
      <c r="PU153" s="30">
        <v>38197931</v>
      </c>
      <c r="PV153" s="30">
        <v>0</v>
      </c>
      <c r="PW153" s="30">
        <v>0</v>
      </c>
      <c r="PX153" s="30">
        <v>0</v>
      </c>
      <c r="PY153" s="30">
        <v>0</v>
      </c>
      <c r="PZ153" s="30">
        <v>0</v>
      </c>
      <c r="QA153" s="30">
        <v>0</v>
      </c>
      <c r="QB153" s="30">
        <v>0</v>
      </c>
      <c r="QC153" s="30">
        <v>0</v>
      </c>
      <c r="QD153" s="30">
        <v>3638208718</v>
      </c>
      <c r="QE153" s="30">
        <v>0</v>
      </c>
      <c r="QF153" s="30">
        <v>0</v>
      </c>
      <c r="QG153" s="30">
        <v>0</v>
      </c>
      <c r="QH153" s="30">
        <v>0</v>
      </c>
      <c r="QI153" s="30">
        <v>0</v>
      </c>
      <c r="QJ153" s="30">
        <v>290396889</v>
      </c>
      <c r="QK153" s="30">
        <v>0</v>
      </c>
      <c r="QL153" s="30">
        <v>44354690957</v>
      </c>
      <c r="QM153" s="30">
        <v>0</v>
      </c>
      <c r="QN153" s="30">
        <v>-9810</v>
      </c>
      <c r="QO153" s="30">
        <v>427161619116</v>
      </c>
      <c r="QP153" s="30">
        <v>264124370322</v>
      </c>
      <c r="QQ153" s="30">
        <v>284987265</v>
      </c>
      <c r="QR153" s="30">
        <v>2612821</v>
      </c>
      <c r="QS153" s="30">
        <v>282374444</v>
      </c>
      <c r="QT153" s="30">
        <v>0</v>
      </c>
      <c r="QU153" s="30">
        <v>0</v>
      </c>
      <c r="QV153" s="30">
        <v>0</v>
      </c>
      <c r="QW153" s="30">
        <v>249571592</v>
      </c>
      <c r="QX153" s="30">
        <v>249571592</v>
      </c>
      <c r="QY153" s="30">
        <v>0</v>
      </c>
      <c r="QZ153" s="30">
        <v>35951302124</v>
      </c>
      <c r="RA153" s="30">
        <v>227638509341</v>
      </c>
      <c r="RB153" s="30">
        <v>0</v>
      </c>
      <c r="RC153" s="30">
        <v>0</v>
      </c>
      <c r="RD153" s="30">
        <v>0</v>
      </c>
      <c r="RE153" s="30">
        <v>0</v>
      </c>
      <c r="RF153" s="30">
        <v>0</v>
      </c>
      <c r="RG153" s="30">
        <v>0</v>
      </c>
      <c r="RH153" s="30">
        <v>0</v>
      </c>
      <c r="RI153" s="30">
        <v>163037248794</v>
      </c>
      <c r="RJ153" s="30">
        <v>13001803405</v>
      </c>
      <c r="RK153" s="30">
        <v>12697718966</v>
      </c>
      <c r="RL153" s="30">
        <v>5550798972</v>
      </c>
      <c r="RM153" s="30">
        <v>158987735</v>
      </c>
      <c r="RN153" s="30">
        <v>0</v>
      </c>
      <c r="RO153" s="30">
        <v>12099903</v>
      </c>
      <c r="RP153" s="30">
        <v>0</v>
      </c>
      <c r="RQ153" s="30">
        <v>0</v>
      </c>
      <c r="RR153" s="30">
        <v>0</v>
      </c>
      <c r="RS153" s="30">
        <v>0</v>
      </c>
      <c r="RT153" s="30">
        <v>37587668</v>
      </c>
      <c r="RU153" s="30">
        <v>0</v>
      </c>
      <c r="RV153" s="30">
        <v>15128341</v>
      </c>
      <c r="RW153" s="30">
        <v>810858</v>
      </c>
      <c r="RX153" s="30">
        <v>0</v>
      </c>
      <c r="RY153" s="30">
        <v>0</v>
      </c>
      <c r="RZ153" s="30">
        <v>0</v>
      </c>
      <c r="SA153" s="30">
        <v>0</v>
      </c>
      <c r="SB153" s="30">
        <v>0</v>
      </c>
      <c r="SC153" s="30">
        <v>0</v>
      </c>
      <c r="SD153" s="30">
        <v>0</v>
      </c>
      <c r="SE153" s="30">
        <v>0</v>
      </c>
      <c r="SF153" s="30">
        <v>0</v>
      </c>
      <c r="SG153" s="30">
        <v>0</v>
      </c>
      <c r="SH153" s="30">
        <v>46339432</v>
      </c>
      <c r="SI153" s="30">
        <v>52749140</v>
      </c>
      <c r="SJ153" s="30">
        <v>0</v>
      </c>
      <c r="SK153" s="30">
        <v>2780525473</v>
      </c>
      <c r="SL153" s="30">
        <v>2780525473</v>
      </c>
      <c r="SM153" s="30">
        <v>0</v>
      </c>
      <c r="SN153" s="30">
        <v>343685105</v>
      </c>
      <c r="SO153" s="30">
        <v>0</v>
      </c>
      <c r="SP153" s="30">
        <v>0</v>
      </c>
      <c r="SQ153" s="30">
        <v>0</v>
      </c>
      <c r="SR153" s="30">
        <v>570685743</v>
      </c>
      <c r="SS153" s="30">
        <v>159180956</v>
      </c>
      <c r="ST153" s="30">
        <v>0</v>
      </c>
      <c r="SU153" s="30">
        <v>0</v>
      </c>
      <c r="SV153" s="30">
        <v>0</v>
      </c>
      <c r="SW153" s="30">
        <v>1615675</v>
      </c>
      <c r="SX153" s="30">
        <v>17938988</v>
      </c>
      <c r="SY153" s="30">
        <v>39110094</v>
      </c>
      <c r="SZ153" s="30">
        <v>393529</v>
      </c>
      <c r="TA153" s="30">
        <v>2640396432</v>
      </c>
      <c r="TB153" s="30">
        <v>50823482</v>
      </c>
      <c r="TC153" s="30">
        <v>0</v>
      </c>
      <c r="TD153" s="30">
        <v>0</v>
      </c>
      <c r="TE153" s="30">
        <v>21470</v>
      </c>
      <c r="TF153" s="30">
        <v>0</v>
      </c>
      <c r="TG153" s="30">
        <v>218678069</v>
      </c>
      <c r="TH153" s="30">
        <v>304084439</v>
      </c>
      <c r="TI153" s="30">
        <f t="shared" si="55"/>
        <v>171087638</v>
      </c>
      <c r="TJ153" s="30">
        <f t="shared" si="56"/>
        <v>0</v>
      </c>
      <c r="TK153" s="30">
        <v>0</v>
      </c>
      <c r="TL153" s="30">
        <v>0</v>
      </c>
      <c r="TM153" s="30">
        <v>0</v>
      </c>
      <c r="TN153" s="30">
        <v>0</v>
      </c>
      <c r="TO153" s="30">
        <v>0</v>
      </c>
      <c r="TP153" s="30">
        <v>0</v>
      </c>
      <c r="TQ153" s="30">
        <v>0</v>
      </c>
      <c r="TR153" s="30">
        <v>0</v>
      </c>
      <c r="TS153" s="30">
        <v>0</v>
      </c>
      <c r="TT153" s="30">
        <v>0</v>
      </c>
      <c r="TU153" s="30">
        <v>150035445389</v>
      </c>
      <c r="TV153" s="30">
        <v>0</v>
      </c>
      <c r="TW153" s="30">
        <v>21804445</v>
      </c>
      <c r="TX153" s="30">
        <v>0</v>
      </c>
      <c r="TY153" s="30">
        <v>13640944</v>
      </c>
      <c r="TZ153" s="30">
        <v>0</v>
      </c>
      <c r="UA153" s="30">
        <v>0</v>
      </c>
      <c r="UB153" s="30">
        <v>150000000000</v>
      </c>
      <c r="UC153" s="30">
        <v>0</v>
      </c>
      <c r="UD153" s="30">
        <v>150000000000</v>
      </c>
      <c r="UE153" s="30">
        <v>0</v>
      </c>
      <c r="UF153" s="30">
        <v>0</v>
      </c>
      <c r="UG153" s="30">
        <v>747898121904</v>
      </c>
      <c r="UH153" s="1">
        <v>3177275177362</v>
      </c>
      <c r="UI153" s="1">
        <f>UH153-SUM($UG$148:UG153)</f>
        <v>0</v>
      </c>
    </row>
    <row r="154" spans="2:555">
      <c r="B154" s="58">
        <v>42917</v>
      </c>
      <c r="C154" s="30">
        <v>302271762931</v>
      </c>
      <c r="D154" s="30">
        <v>171394077110</v>
      </c>
      <c r="E154" s="30">
        <v>160797983198</v>
      </c>
      <c r="F154" s="30">
        <v>12838240</v>
      </c>
      <c r="G154" s="30">
        <v>1870440</v>
      </c>
      <c r="H154" s="30">
        <v>77177818303.999939</v>
      </c>
      <c r="I154" s="30">
        <v>66812837305.790619</v>
      </c>
      <c r="J154" s="30">
        <v>9593202815.6293945</v>
      </c>
      <c r="K154" s="30">
        <v>771778182.57999992</v>
      </c>
      <c r="L154" s="30">
        <v>3932851594</v>
      </c>
      <c r="M154" s="30">
        <v>68087404317</v>
      </c>
      <c r="N154" s="30">
        <v>67406534352.429993</v>
      </c>
      <c r="O154" s="30">
        <v>680869964.57000017</v>
      </c>
      <c r="P154" s="30">
        <v>2199892336</v>
      </c>
      <c r="Q154" s="30">
        <v>7112149448</v>
      </c>
      <c r="R154" s="30">
        <v>2273158519</v>
      </c>
      <c r="S154" s="30">
        <v>10596093912</v>
      </c>
      <c r="T154" s="30">
        <v>4020373000</v>
      </c>
      <c r="U154" s="30">
        <v>4766796000</v>
      </c>
      <c r="V154" s="30">
        <v>8787169000</v>
      </c>
      <c r="W154" s="30">
        <v>144160756</v>
      </c>
      <c r="X154" s="30">
        <v>515312324</v>
      </c>
      <c r="Y154" s="30">
        <v>199997000</v>
      </c>
      <c r="Z154" s="30">
        <v>19999699.5</v>
      </c>
      <c r="AA154" s="30">
        <v>179997300.5</v>
      </c>
      <c r="AB154" s="30">
        <v>192955644</v>
      </c>
      <c r="AC154" s="30">
        <v>1743000</v>
      </c>
      <c r="AD154" s="30">
        <v>223351321</v>
      </c>
      <c r="AE154" s="30">
        <v>519340310</v>
      </c>
      <c r="AF154" s="30">
        <v>322918490</v>
      </c>
      <c r="AG154" s="30">
        <v>196421820</v>
      </c>
      <c r="AH154" s="30">
        <v>12064557</v>
      </c>
      <c r="AI154" s="30">
        <v>130877685821</v>
      </c>
      <c r="AJ154" s="30">
        <v>600009403</v>
      </c>
      <c r="AK154" s="30">
        <v>57215492</v>
      </c>
      <c r="AL154" s="30">
        <v>1550711</v>
      </c>
      <c r="AM154" s="30">
        <v>541243200</v>
      </c>
      <c r="AN154" s="30">
        <v>0</v>
      </c>
      <c r="AO154" s="30">
        <v>1880711814</v>
      </c>
      <c r="AP154" s="30">
        <v>1869177394</v>
      </c>
      <c r="AQ154" s="30">
        <v>4349004</v>
      </c>
      <c r="AR154" s="30">
        <v>0</v>
      </c>
      <c r="AS154" s="30">
        <v>93030</v>
      </c>
      <c r="AT154" s="30">
        <v>7092386</v>
      </c>
      <c r="AU154" s="30">
        <v>0</v>
      </c>
      <c r="AV154" s="30">
        <v>0</v>
      </c>
      <c r="AW154" s="30">
        <v>0</v>
      </c>
      <c r="AX154" s="30">
        <v>0</v>
      </c>
      <c r="AY154" s="30">
        <v>0</v>
      </c>
      <c r="AZ154" s="30">
        <v>0</v>
      </c>
      <c r="BA154" s="30">
        <v>0</v>
      </c>
      <c r="BB154" s="30">
        <v>0</v>
      </c>
      <c r="BC154" s="30">
        <v>0</v>
      </c>
      <c r="BD154" s="30">
        <v>7133974546</v>
      </c>
      <c r="BE154" s="30">
        <v>1218297</v>
      </c>
      <c r="BF154" s="30">
        <v>3638865396</v>
      </c>
      <c r="BG154" s="30">
        <v>1734445522</v>
      </c>
      <c r="BH154" s="30">
        <v>160272</v>
      </c>
      <c r="BI154" s="30">
        <v>16137972</v>
      </c>
      <c r="BJ154" s="30">
        <v>9175</v>
      </c>
      <c r="BK154" s="30">
        <v>77031745</v>
      </c>
      <c r="BL154" s="30">
        <v>5973</v>
      </c>
      <c r="BM154" s="30">
        <v>0</v>
      </c>
      <c r="BN154" s="30">
        <v>1477711</v>
      </c>
      <c r="BO154" s="30">
        <v>5534269</v>
      </c>
      <c r="BP154" s="30">
        <v>0</v>
      </c>
      <c r="BQ154" s="30">
        <v>0</v>
      </c>
      <c r="BR154" s="30">
        <v>143674055</v>
      </c>
      <c r="BS154" s="30">
        <v>1515414159</v>
      </c>
      <c r="BT154" s="30">
        <v>161640496</v>
      </c>
      <c r="BU154" s="30">
        <v>2498276</v>
      </c>
      <c r="BV154" s="30">
        <v>4320</v>
      </c>
      <c r="BW154" s="30">
        <v>216203</v>
      </c>
      <c r="BX154" s="30">
        <v>0</v>
      </c>
      <c r="BY154" s="30">
        <v>158921697</v>
      </c>
      <c r="BZ154" s="30">
        <v>0</v>
      </c>
      <c r="CA154" s="30">
        <v>0</v>
      </c>
      <c r="CB154" s="30">
        <v>0</v>
      </c>
      <c r="CC154" s="30">
        <v>6028093934</v>
      </c>
      <c r="CD154" s="30">
        <v>1568145</v>
      </c>
      <c r="CE154" s="30">
        <v>7349422044</v>
      </c>
      <c r="CF154" s="30">
        <v>263374615</v>
      </c>
      <c r="CG154" s="30">
        <v>3052619002</v>
      </c>
      <c r="CH154" s="30">
        <v>222608299</v>
      </c>
      <c r="CI154" s="30">
        <v>93061628</v>
      </c>
      <c r="CJ154" s="30">
        <v>1469399</v>
      </c>
      <c r="CK154" s="30">
        <v>12538521</v>
      </c>
      <c r="CL154" s="30">
        <v>4732181</v>
      </c>
      <c r="CM154" s="30">
        <v>1398395</v>
      </c>
      <c r="CN154" s="30">
        <v>601674</v>
      </c>
      <c r="CO154" s="30">
        <v>396554</v>
      </c>
      <c r="CP154" s="30">
        <v>7619643</v>
      </c>
      <c r="CQ154" s="30">
        <v>64305261</v>
      </c>
      <c r="CR154" s="30">
        <v>92574670</v>
      </c>
      <c r="CS154" s="30">
        <v>3599901192</v>
      </c>
      <c r="CT154" s="30">
        <v>1314205156</v>
      </c>
      <c r="CU154" s="30">
        <v>0</v>
      </c>
      <c r="CV154" s="30">
        <v>40518653</v>
      </c>
      <c r="CW154" s="30">
        <v>15094054</v>
      </c>
      <c r="CX154" s="30">
        <v>283802</v>
      </c>
      <c r="CY154" s="30">
        <v>0</v>
      </c>
      <c r="CZ154" s="30">
        <v>2196538980</v>
      </c>
      <c r="DA154" s="30">
        <v>1964534810</v>
      </c>
      <c r="DB154" s="30">
        <v>187061195</v>
      </c>
      <c r="DC154" s="30">
        <v>0</v>
      </c>
      <c r="DD154" s="30">
        <v>44942975</v>
      </c>
      <c r="DE154" s="30">
        <v>0</v>
      </c>
      <c r="DF154" s="30">
        <v>22798585</v>
      </c>
      <c r="DG154" s="30">
        <v>10461962</v>
      </c>
      <c r="DH154" s="30">
        <v>25282638</v>
      </c>
      <c r="DI154" s="30">
        <v>0</v>
      </c>
      <c r="DJ154" s="30">
        <v>0</v>
      </c>
      <c r="DK154" s="30">
        <v>0</v>
      </c>
      <c r="DL154" s="30">
        <v>0</v>
      </c>
      <c r="DM154" s="30">
        <v>346249343</v>
      </c>
      <c r="DN154" s="30">
        <v>50725768</v>
      </c>
      <c r="DO154" s="30">
        <v>2605118</v>
      </c>
      <c r="DP154" s="30">
        <v>19336</v>
      </c>
      <c r="DQ154" s="30">
        <v>2585782</v>
      </c>
      <c r="DR154" s="30">
        <v>281176613</v>
      </c>
      <c r="DS154" s="30">
        <v>31177947</v>
      </c>
      <c r="DT154" s="30">
        <v>29409447</v>
      </c>
      <c r="DU154" s="30">
        <v>1729829</v>
      </c>
      <c r="DV154" s="30">
        <v>38671</v>
      </c>
      <c r="DW154" s="30">
        <v>13318000</v>
      </c>
      <c r="DX154" s="30">
        <v>8773000</v>
      </c>
      <c r="DY154" s="30">
        <v>0</v>
      </c>
      <c r="DZ154" s="30">
        <v>0</v>
      </c>
      <c r="EA154" s="30">
        <v>4545000</v>
      </c>
      <c r="EB154" s="30">
        <v>0</v>
      </c>
      <c r="EC154" s="30">
        <v>4857198</v>
      </c>
      <c r="ED154" s="30">
        <v>28348</v>
      </c>
      <c r="EE154" s="30">
        <v>4812300</v>
      </c>
      <c r="EF154" s="30">
        <v>16550</v>
      </c>
      <c r="EG154" s="30">
        <v>63306955</v>
      </c>
      <c r="EH154" s="30">
        <v>62565600</v>
      </c>
      <c r="EI154" s="30">
        <v>741355</v>
      </c>
      <c r="EJ154" s="30">
        <v>0</v>
      </c>
      <c r="EK154" s="30">
        <v>75988908</v>
      </c>
      <c r="EL154" s="30">
        <v>20593</v>
      </c>
      <c r="EM154" s="30">
        <v>1997540</v>
      </c>
      <c r="EN154" s="30">
        <v>47076055</v>
      </c>
      <c r="EO154" s="30">
        <v>3274319</v>
      </c>
      <c r="EP154" s="30">
        <v>370678</v>
      </c>
      <c r="EQ154" s="30">
        <v>0</v>
      </c>
      <c r="ER154" s="30">
        <v>226525</v>
      </c>
      <c r="ES154" s="30">
        <v>2306438</v>
      </c>
      <c r="ET154" s="30">
        <v>370678</v>
      </c>
      <c r="EU154" s="30">
        <v>2327032</v>
      </c>
      <c r="EV154" s="30">
        <v>972806</v>
      </c>
      <c r="EW154" s="30">
        <v>36841234</v>
      </c>
      <c r="EX154" s="30">
        <v>0</v>
      </c>
      <c r="EY154" s="30">
        <v>102966</v>
      </c>
      <c r="EZ154" s="30">
        <v>34637762</v>
      </c>
      <c r="FA154" s="30">
        <v>2100506</v>
      </c>
      <c r="FB154" s="30">
        <v>0</v>
      </c>
      <c r="FC154" s="30">
        <v>18026</v>
      </c>
      <c r="FD154" s="30">
        <v>0</v>
      </c>
      <c r="FE154" s="30">
        <v>0</v>
      </c>
      <c r="FF154" s="30">
        <v>0</v>
      </c>
      <c r="FG154" s="30">
        <v>11741844</v>
      </c>
      <c r="FH154" s="30">
        <v>453050</v>
      </c>
      <c r="FI154" s="30">
        <v>0</v>
      </c>
      <c r="FJ154" s="30">
        <v>8530615</v>
      </c>
      <c r="FK154" s="30">
        <v>3670148</v>
      </c>
      <c r="FL154" s="30">
        <v>0</v>
      </c>
      <c r="FM154" s="30">
        <v>0</v>
      </c>
      <c r="FN154" s="30">
        <v>0</v>
      </c>
      <c r="FO154" s="30">
        <v>4860467</v>
      </c>
      <c r="FP154" s="30">
        <v>2758179</v>
      </c>
      <c r="FQ154" s="30">
        <v>0</v>
      </c>
      <c r="FR154" s="30">
        <v>833113678</v>
      </c>
      <c r="FS154" s="30">
        <v>671843877</v>
      </c>
      <c r="FT154" s="30">
        <v>0</v>
      </c>
      <c r="FU154" s="30">
        <v>296965718</v>
      </c>
      <c r="FV154" s="30">
        <v>94570419</v>
      </c>
      <c r="FW154" s="30">
        <v>87918973</v>
      </c>
      <c r="FX154" s="30">
        <v>6651446</v>
      </c>
      <c r="FY154" s="30">
        <v>0</v>
      </c>
      <c r="FZ154" s="30">
        <v>4880588</v>
      </c>
      <c r="GA154" s="30">
        <v>260673152</v>
      </c>
      <c r="GB154" s="30">
        <v>14754000</v>
      </c>
      <c r="GC154" s="30">
        <v>1356344</v>
      </c>
      <c r="GD154" s="30">
        <v>0</v>
      </c>
      <c r="GE154" s="30">
        <v>1356344</v>
      </c>
      <c r="GF154" s="30">
        <v>0</v>
      </c>
      <c r="GG154" s="30">
        <v>0</v>
      </c>
      <c r="GH154" s="30">
        <v>1258500</v>
      </c>
      <c r="GI154" s="30">
        <v>12518562</v>
      </c>
      <c r="GJ154" s="30">
        <v>12518562</v>
      </c>
      <c r="GK154" s="30">
        <v>0</v>
      </c>
      <c r="GL154" s="30">
        <v>146136395</v>
      </c>
      <c r="GM154" s="30">
        <v>11954913</v>
      </c>
      <c r="GN154" s="30">
        <v>0</v>
      </c>
      <c r="GO154" s="30">
        <v>0</v>
      </c>
      <c r="GP154" s="30">
        <v>0</v>
      </c>
      <c r="GQ154" s="30">
        <v>124004037</v>
      </c>
      <c r="GR154" s="30">
        <v>117320</v>
      </c>
      <c r="GS154" s="30">
        <v>0</v>
      </c>
      <c r="GT154" s="30">
        <v>10060125</v>
      </c>
      <c r="GU154" s="30">
        <v>16001982336</v>
      </c>
      <c r="GV154" s="30">
        <v>0</v>
      </c>
      <c r="GW154" s="30">
        <v>0</v>
      </c>
      <c r="GX154" s="30">
        <v>0</v>
      </c>
      <c r="GY154" s="30">
        <v>0</v>
      </c>
      <c r="GZ154" s="30">
        <v>0</v>
      </c>
      <c r="HA154" s="30">
        <v>0</v>
      </c>
      <c r="HB154" s="30">
        <v>0</v>
      </c>
      <c r="HC154" s="30">
        <v>0</v>
      </c>
      <c r="HD154" s="30">
        <v>4516269725</v>
      </c>
      <c r="HE154" s="30">
        <v>0</v>
      </c>
      <c r="HF154" s="30">
        <v>5665578695</v>
      </c>
      <c r="HG154" s="30">
        <v>5185841580</v>
      </c>
      <c r="HH154" s="30">
        <f t="shared" si="48"/>
        <v>414658295</v>
      </c>
      <c r="HI154" s="30">
        <f t="shared" si="49"/>
        <v>80365637</v>
      </c>
      <c r="HJ154" s="30">
        <v>125544744</v>
      </c>
      <c r="HK154" s="30">
        <v>61088500</v>
      </c>
      <c r="HL154" s="30">
        <v>0</v>
      </c>
      <c r="HM154" s="30">
        <v>495023932</v>
      </c>
      <c r="HN154" s="30">
        <v>289113551</v>
      </c>
      <c r="HO154" s="30">
        <v>19277137</v>
      </c>
      <c r="HP154" s="30">
        <v>139268404</v>
      </c>
      <c r="HQ154" s="30">
        <v>3564582</v>
      </c>
      <c r="HR154" s="30">
        <v>7095749</v>
      </c>
      <c r="HS154" s="30">
        <v>29705043</v>
      </c>
      <c r="HT154" s="30">
        <v>0</v>
      </c>
      <c r="HU154" s="30">
        <v>0</v>
      </c>
      <c r="HV154" s="30">
        <v>98903030</v>
      </c>
      <c r="HW154" s="30">
        <v>0</v>
      </c>
      <c r="HX154" s="30">
        <f t="shared" si="50"/>
        <v>414658295</v>
      </c>
      <c r="HY154" s="30">
        <f t="shared" si="51"/>
        <v>80365637</v>
      </c>
      <c r="HZ154" s="30">
        <v>90486385868</v>
      </c>
      <c r="IA154" s="30">
        <v>87746038033</v>
      </c>
      <c r="IB154" s="30">
        <v>83694280675</v>
      </c>
      <c r="IC154" s="30">
        <v>0</v>
      </c>
      <c r="ID154" s="30">
        <v>0</v>
      </c>
      <c r="IE154" s="30">
        <v>3157454862</v>
      </c>
      <c r="IF154" s="30">
        <v>0</v>
      </c>
      <c r="IG154" s="30">
        <v>75840017859</v>
      </c>
      <c r="IH154" s="30">
        <v>70884576437</v>
      </c>
      <c r="II154" s="30">
        <v>0</v>
      </c>
      <c r="IJ154" s="30">
        <v>1797986560</v>
      </c>
      <c r="IK154" s="30">
        <v>0</v>
      </c>
      <c r="IL154" s="30">
        <v>5077616722</v>
      </c>
      <c r="IM154" s="30">
        <v>2416362123</v>
      </c>
      <c r="IN154" s="30">
        <v>451343709</v>
      </c>
      <c r="IO154" s="30">
        <v>338507781</v>
      </c>
      <c r="IP154" s="30">
        <v>4287765232</v>
      </c>
      <c r="IQ154" s="30">
        <v>0</v>
      </c>
      <c r="IR154" s="30">
        <v>0</v>
      </c>
      <c r="IS154" s="30">
        <v>0</v>
      </c>
      <c r="IT154" s="30">
        <v>0</v>
      </c>
      <c r="IU154" s="30">
        <v>0</v>
      </c>
      <c r="IV154" s="30">
        <v>274634179</v>
      </c>
      <c r="IW154" s="30">
        <v>0</v>
      </c>
      <c r="IX154" s="30">
        <v>0</v>
      </c>
      <c r="IY154" s="30">
        <v>0</v>
      </c>
      <c r="IZ154" s="30">
        <v>0</v>
      </c>
      <c r="JA154" s="30">
        <v>0</v>
      </c>
      <c r="JB154" s="30">
        <v>0</v>
      </c>
      <c r="JC154" s="30">
        <v>0</v>
      </c>
      <c r="JD154" s="30">
        <v>0</v>
      </c>
      <c r="JE154" s="30">
        <v>0</v>
      </c>
      <c r="JF154" s="30">
        <v>0</v>
      </c>
      <c r="JG154" s="30">
        <v>0</v>
      </c>
      <c r="JH154" s="30">
        <v>0</v>
      </c>
      <c r="JI154" s="30">
        <v>0</v>
      </c>
      <c r="JJ154" s="30">
        <v>85649792</v>
      </c>
      <c r="JK154" s="30">
        <v>85649792</v>
      </c>
      <c r="JL154" s="30">
        <v>0</v>
      </c>
      <c r="JM154" s="30">
        <v>4051757358</v>
      </c>
      <c r="JN154" s="30">
        <v>0</v>
      </c>
      <c r="JO154" s="30">
        <v>4051757358</v>
      </c>
      <c r="JP154" s="30">
        <v>38040260</v>
      </c>
      <c r="JQ154" s="30">
        <v>38040260</v>
      </c>
      <c r="JR154" s="30">
        <v>0</v>
      </c>
      <c r="JS154" s="30">
        <v>0</v>
      </c>
      <c r="JT154" s="30">
        <v>0</v>
      </c>
      <c r="JU154" s="30">
        <v>0</v>
      </c>
      <c r="JV154" s="30">
        <v>0</v>
      </c>
      <c r="JW154" s="30">
        <v>0</v>
      </c>
      <c r="JX154" s="30">
        <v>0</v>
      </c>
      <c r="JY154" s="30">
        <v>0</v>
      </c>
      <c r="JZ154" s="30">
        <v>0</v>
      </c>
      <c r="KA154" s="30">
        <v>0</v>
      </c>
      <c r="KB154" s="30">
        <v>0</v>
      </c>
      <c r="KC154" s="30">
        <v>0</v>
      </c>
      <c r="KD154" s="30">
        <v>0</v>
      </c>
      <c r="KE154" s="30">
        <v>0</v>
      </c>
      <c r="KF154" s="30">
        <v>0</v>
      </c>
      <c r="KG154" s="30">
        <v>0</v>
      </c>
      <c r="KH154" s="30">
        <v>0</v>
      </c>
      <c r="KI154" s="30">
        <v>0</v>
      </c>
      <c r="KJ154" s="30">
        <v>0</v>
      </c>
      <c r="KK154" s="30">
        <v>0</v>
      </c>
      <c r="KL154" s="30">
        <v>0</v>
      </c>
      <c r="KM154" s="30">
        <v>2702307575</v>
      </c>
      <c r="KN154" s="30">
        <v>1582084764</v>
      </c>
      <c r="KO154" s="30">
        <v>39761058</v>
      </c>
      <c r="KP154" s="30">
        <v>8664823</v>
      </c>
      <c r="KQ154" s="30">
        <v>0</v>
      </c>
      <c r="KR154" s="30">
        <v>0</v>
      </c>
      <c r="KS154" s="30">
        <v>2453103</v>
      </c>
      <c r="KT154" s="30">
        <v>6538698</v>
      </c>
      <c r="KU154" s="30">
        <v>0</v>
      </c>
      <c r="KV154" s="30">
        <v>109173539</v>
      </c>
      <c r="KW154" s="30">
        <v>0</v>
      </c>
      <c r="KX154" s="30">
        <v>9211203</v>
      </c>
      <c r="KY154" s="30">
        <v>4017702</v>
      </c>
      <c r="KZ154" s="30">
        <v>8357507</v>
      </c>
      <c r="LA154" s="30">
        <v>5479768</v>
      </c>
      <c r="LB154" s="30">
        <v>2823438</v>
      </c>
      <c r="LC154" s="30">
        <v>6267015</v>
      </c>
      <c r="LD154" s="30">
        <v>190227047</v>
      </c>
      <c r="LE154" s="30">
        <v>1034280</v>
      </c>
      <c r="LF154" s="30">
        <v>3725678</v>
      </c>
      <c r="LG154" s="30">
        <v>0</v>
      </c>
      <c r="LH154" s="30">
        <v>9331548</v>
      </c>
      <c r="LI154" s="30">
        <v>32403787</v>
      </c>
      <c r="LJ154" s="30">
        <v>1817710</v>
      </c>
      <c r="LK154" s="30">
        <v>1056603</v>
      </c>
      <c r="LL154" s="30">
        <v>1250417</v>
      </c>
      <c r="LM154" s="30">
        <v>6074542</v>
      </c>
      <c r="LN154" s="30">
        <v>16918915</v>
      </c>
      <c r="LO154" s="30">
        <v>42017676</v>
      </c>
      <c r="LP154" s="30">
        <v>9247613</v>
      </c>
      <c r="LQ154" s="30">
        <v>123299157</v>
      </c>
      <c r="LR154" s="30">
        <v>1624200</v>
      </c>
      <c r="LS154" s="30">
        <v>112948365</v>
      </c>
      <c r="LT154" s="30">
        <v>0</v>
      </c>
      <c r="LU154" s="30">
        <v>173031978</v>
      </c>
      <c r="LV154" s="30">
        <v>478236</v>
      </c>
      <c r="LW154" s="30">
        <v>0</v>
      </c>
      <c r="LX154" s="30">
        <v>0</v>
      </c>
      <c r="LY154" s="30">
        <v>0</v>
      </c>
      <c r="LZ154" s="30">
        <v>0</v>
      </c>
      <c r="MA154" s="30">
        <v>29599993</v>
      </c>
      <c r="MB154" s="30">
        <v>36247743</v>
      </c>
      <c r="MC154" s="30">
        <v>0</v>
      </c>
      <c r="MD154" s="30">
        <v>0</v>
      </c>
      <c r="ME154" s="30">
        <v>18732230</v>
      </c>
      <c r="MF154" s="30">
        <v>0</v>
      </c>
      <c r="MG154" s="30">
        <v>0</v>
      </c>
      <c r="MH154" s="30">
        <v>2975825</v>
      </c>
      <c r="MI154" s="30">
        <v>80712</v>
      </c>
      <c r="MJ154" s="30">
        <v>6517934</v>
      </c>
      <c r="MK154" s="30">
        <v>0</v>
      </c>
      <c r="ML154" s="30">
        <v>0</v>
      </c>
      <c r="MM154" s="30">
        <v>69437</v>
      </c>
      <c r="MN154" s="30">
        <v>2710350</v>
      </c>
      <c r="MO154" s="30">
        <v>94052981</v>
      </c>
      <c r="MP154" s="30">
        <v>0</v>
      </c>
      <c r="MQ154" s="30">
        <v>54534214</v>
      </c>
      <c r="MR154" s="30">
        <v>0</v>
      </c>
      <c r="MS154" s="30">
        <v>46176255290</v>
      </c>
      <c r="MT154" s="30">
        <v>43196686705</v>
      </c>
      <c r="MU154" s="30">
        <v>42424345434</v>
      </c>
      <c r="MV154" s="30">
        <v>20418988705</v>
      </c>
      <c r="MW154" s="30">
        <v>20246821885</v>
      </c>
      <c r="MX154" s="30">
        <v>0</v>
      </c>
      <c r="MY154" s="30">
        <v>172166820</v>
      </c>
      <c r="MZ154" s="30">
        <v>14186268659</v>
      </c>
      <c r="NA154" s="30">
        <v>0</v>
      </c>
      <c r="NB154" s="30">
        <v>0</v>
      </c>
      <c r="NC154" s="30">
        <v>0</v>
      </c>
      <c r="ND154" s="30">
        <v>14186268659</v>
      </c>
      <c r="NE154" s="30">
        <v>14186268659</v>
      </c>
      <c r="NF154" s="30">
        <v>0</v>
      </c>
      <c r="NG154" s="30">
        <v>0</v>
      </c>
      <c r="NH154" s="30">
        <v>5774846895</v>
      </c>
      <c r="NI154" s="30">
        <v>2044241175</v>
      </c>
      <c r="NJ154" s="30">
        <v>809264232</v>
      </c>
      <c r="NK154" s="30">
        <v>1234976943</v>
      </c>
      <c r="NL154" s="30">
        <v>0</v>
      </c>
      <c r="NM154" s="30">
        <v>772341271</v>
      </c>
      <c r="NN154" s="30">
        <v>656185894</v>
      </c>
      <c r="NO154" s="30">
        <v>0</v>
      </c>
      <c r="NP154" s="30">
        <v>0</v>
      </c>
      <c r="NQ154" s="30">
        <v>0</v>
      </c>
      <c r="NR154" s="30">
        <v>0</v>
      </c>
      <c r="NS154" s="30">
        <v>0</v>
      </c>
      <c r="NT154" s="30">
        <v>116155377</v>
      </c>
      <c r="NU154" s="30">
        <v>116155377</v>
      </c>
      <c r="NV154" s="30">
        <v>0</v>
      </c>
      <c r="NW154" s="30">
        <v>0</v>
      </c>
      <c r="NX154" s="30">
        <v>0</v>
      </c>
      <c r="NY154" s="30">
        <v>0</v>
      </c>
      <c r="NZ154" s="30">
        <v>0</v>
      </c>
      <c r="OA154" s="30">
        <v>1275192888</v>
      </c>
      <c r="OB154" s="30">
        <v>1275192888</v>
      </c>
      <c r="OC154" s="30">
        <v>0</v>
      </c>
      <c r="OD154" s="30">
        <v>0</v>
      </c>
      <c r="OE154" s="30">
        <v>0</v>
      </c>
      <c r="OF154" s="30">
        <v>1275192888</v>
      </c>
      <c r="OG154" s="30">
        <v>0</v>
      </c>
      <c r="OH154" s="30">
        <v>1275192888</v>
      </c>
      <c r="OI154" s="30">
        <v>0</v>
      </c>
      <c r="OJ154" s="30">
        <v>0</v>
      </c>
      <c r="OK154" s="30">
        <v>0</v>
      </c>
      <c r="OL154" s="30">
        <v>0</v>
      </c>
      <c r="OM154" s="30">
        <v>0</v>
      </c>
      <c r="ON154" s="30">
        <v>0</v>
      </c>
      <c r="OO154" s="30">
        <v>0</v>
      </c>
      <c r="OP154" s="30">
        <v>0</v>
      </c>
      <c r="OQ154" s="30">
        <v>0</v>
      </c>
      <c r="OR154" s="30">
        <v>0</v>
      </c>
      <c r="OS154" s="30">
        <v>1728532042</v>
      </c>
      <c r="OT154" s="30">
        <v>1661248355</v>
      </c>
      <c r="OU154" s="30">
        <v>1661248355</v>
      </c>
      <c r="OV154" s="30">
        <v>0</v>
      </c>
      <c r="OW154" s="30">
        <v>1661248355</v>
      </c>
      <c r="OX154" s="30">
        <v>0</v>
      </c>
      <c r="OY154" s="30">
        <v>0</v>
      </c>
      <c r="OZ154" s="30">
        <v>67283687</v>
      </c>
      <c r="PA154" s="30">
        <v>0</v>
      </c>
      <c r="PB154" s="30">
        <v>0</v>
      </c>
      <c r="PC154" s="30">
        <v>0</v>
      </c>
      <c r="PD154" s="30">
        <v>0</v>
      </c>
      <c r="PE154" s="30">
        <v>0</v>
      </c>
      <c r="PF154" s="30">
        <v>0</v>
      </c>
      <c r="PG154" s="30">
        <v>0</v>
      </c>
      <c r="PH154" s="30">
        <v>0</v>
      </c>
      <c r="PI154" s="30">
        <v>0</v>
      </c>
      <c r="PJ154" s="30">
        <v>0</v>
      </c>
      <c r="PK154" s="30">
        <v>0</v>
      </c>
      <c r="PL154" s="30">
        <v>0</v>
      </c>
      <c r="PM154" s="30">
        <v>67283687</v>
      </c>
      <c r="PN154" s="30">
        <v>0</v>
      </c>
      <c r="PO154" s="30">
        <v>0</v>
      </c>
      <c r="PP154" s="30">
        <v>0</v>
      </c>
      <c r="PQ154" s="30">
        <v>0</v>
      </c>
      <c r="PR154" s="30">
        <v>0</v>
      </c>
      <c r="PS154" s="30">
        <v>0</v>
      </c>
      <c r="PT154" s="30">
        <f t="shared" si="41"/>
        <v>-24156345</v>
      </c>
      <c r="PU154" s="30">
        <v>-24156345</v>
      </c>
      <c r="PV154" s="30">
        <v>0</v>
      </c>
      <c r="PW154" s="30">
        <v>0</v>
      </c>
      <c r="PX154" s="30">
        <v>0</v>
      </c>
      <c r="PY154" s="30">
        <v>0</v>
      </c>
      <c r="PZ154" s="30">
        <v>0</v>
      </c>
      <c r="QA154" s="30">
        <v>0</v>
      </c>
      <c r="QB154" s="30">
        <v>0</v>
      </c>
      <c r="QC154" s="30">
        <v>42189841</v>
      </c>
      <c r="QD154" s="30">
        <v>42189841</v>
      </c>
      <c r="QE154" s="30">
        <v>0</v>
      </c>
      <c r="QF154" s="30">
        <v>0</v>
      </c>
      <c r="QG154" s="30">
        <v>0</v>
      </c>
      <c r="QH154" s="30">
        <v>0</v>
      </c>
      <c r="QI154" s="30">
        <v>0</v>
      </c>
      <c r="QJ154" s="30">
        <v>0</v>
      </c>
      <c r="QK154" s="30">
        <v>0</v>
      </c>
      <c r="QL154" s="30">
        <v>0</v>
      </c>
      <c r="QM154" s="30">
        <v>0</v>
      </c>
      <c r="QN154" s="30">
        <v>0</v>
      </c>
      <c r="QO154" s="30">
        <v>24078996382</v>
      </c>
      <c r="QP154" s="30">
        <v>2819072616</v>
      </c>
      <c r="QQ154" s="30">
        <v>44918259</v>
      </c>
      <c r="QR154" s="30">
        <v>44918259</v>
      </c>
      <c r="QS154" s="30">
        <v>0</v>
      </c>
      <c r="QT154" s="30">
        <v>0</v>
      </c>
      <c r="QU154" s="30">
        <v>0</v>
      </c>
      <c r="QV154" s="30">
        <v>0</v>
      </c>
      <c r="QW154" s="30">
        <v>875817759</v>
      </c>
      <c r="QX154" s="30">
        <v>875817759</v>
      </c>
      <c r="QY154" s="30">
        <v>0</v>
      </c>
      <c r="QZ154" s="30">
        <v>1898336598</v>
      </c>
      <c r="RA154" s="30">
        <v>0</v>
      </c>
      <c r="RB154" s="30">
        <v>0</v>
      </c>
      <c r="RC154" s="30">
        <v>0</v>
      </c>
      <c r="RD154" s="30">
        <v>0</v>
      </c>
      <c r="RE154" s="30">
        <v>0</v>
      </c>
      <c r="RF154" s="30">
        <v>0</v>
      </c>
      <c r="RG154" s="30">
        <v>0</v>
      </c>
      <c r="RH154" s="30">
        <v>0</v>
      </c>
      <c r="RI154" s="30">
        <v>21259923766</v>
      </c>
      <c r="RJ154" s="30">
        <v>21227256666</v>
      </c>
      <c r="RK154" s="30">
        <v>21227256666</v>
      </c>
      <c r="RL154" s="30">
        <v>15348393014</v>
      </c>
      <c r="RM154" s="30">
        <v>202363441</v>
      </c>
      <c r="RN154" s="30">
        <v>0</v>
      </c>
      <c r="RO154" s="30">
        <v>13654680</v>
      </c>
      <c r="RP154" s="30">
        <v>0</v>
      </c>
      <c r="RQ154" s="30">
        <v>0</v>
      </c>
      <c r="RR154" s="30">
        <v>0</v>
      </c>
      <c r="RS154" s="30">
        <v>0</v>
      </c>
      <c r="RT154" s="30">
        <v>0</v>
      </c>
      <c r="RU154" s="30">
        <v>0</v>
      </c>
      <c r="RV154" s="30">
        <v>12323635</v>
      </c>
      <c r="RW154" s="30">
        <v>954354</v>
      </c>
      <c r="RX154" s="30">
        <v>0</v>
      </c>
      <c r="RY154" s="30">
        <v>0</v>
      </c>
      <c r="RZ154" s="30">
        <v>0</v>
      </c>
      <c r="SA154" s="30">
        <v>0</v>
      </c>
      <c r="SB154" s="30">
        <v>0</v>
      </c>
      <c r="SC154" s="30">
        <v>0</v>
      </c>
      <c r="SD154" s="30">
        <v>0</v>
      </c>
      <c r="SE154" s="30">
        <v>0</v>
      </c>
      <c r="SF154" s="30">
        <v>0</v>
      </c>
      <c r="SG154" s="30">
        <v>0</v>
      </c>
      <c r="SH154" s="30">
        <v>48646802</v>
      </c>
      <c r="SI154" s="30">
        <v>65851575</v>
      </c>
      <c r="SJ154" s="30">
        <v>0</v>
      </c>
      <c r="SK154" s="30">
        <v>1493803393</v>
      </c>
      <c r="SL154" s="30">
        <v>1493803393</v>
      </c>
      <c r="SM154" s="30">
        <v>0</v>
      </c>
      <c r="SN154" s="30">
        <v>409604447</v>
      </c>
      <c r="SO154" s="30">
        <v>0</v>
      </c>
      <c r="SP154" s="30">
        <v>0</v>
      </c>
      <c r="SQ154" s="30">
        <v>0</v>
      </c>
      <c r="SR154" s="30">
        <v>829507564</v>
      </c>
      <c r="SS154" s="30">
        <v>170052948</v>
      </c>
      <c r="ST154" s="30">
        <v>0</v>
      </c>
      <c r="SU154" s="30">
        <v>0</v>
      </c>
      <c r="SV154" s="30">
        <v>0</v>
      </c>
      <c r="SW154" s="30">
        <v>1629507</v>
      </c>
      <c r="SX154" s="30">
        <v>20823474</v>
      </c>
      <c r="SY154" s="30">
        <v>36830698</v>
      </c>
      <c r="SZ154" s="30">
        <v>373485</v>
      </c>
      <c r="TA154" s="30">
        <v>2299122546</v>
      </c>
      <c r="TB154" s="30">
        <v>49578091</v>
      </c>
      <c r="TC154" s="30">
        <v>0</v>
      </c>
      <c r="TD154" s="30">
        <v>0</v>
      </c>
      <c r="TE154" s="30">
        <v>506</v>
      </c>
      <c r="TF154" s="30">
        <v>0</v>
      </c>
      <c r="TG154" s="30">
        <v>223718471</v>
      </c>
      <c r="TH154" s="30">
        <v>0</v>
      </c>
      <c r="TI154" s="30">
        <f t="shared" si="55"/>
        <v>216018121</v>
      </c>
      <c r="TJ154" s="30">
        <f t="shared" si="56"/>
        <v>0</v>
      </c>
      <c r="TK154" s="30">
        <v>0</v>
      </c>
      <c r="TL154" s="30">
        <v>0</v>
      </c>
      <c r="TM154" s="30">
        <v>0</v>
      </c>
      <c r="TN154" s="30">
        <v>0</v>
      </c>
      <c r="TO154" s="30">
        <v>0</v>
      </c>
      <c r="TP154" s="30">
        <v>0</v>
      </c>
      <c r="TQ154" s="30">
        <v>0</v>
      </c>
      <c r="TR154" s="30">
        <v>0</v>
      </c>
      <c r="TS154" s="30">
        <v>0</v>
      </c>
      <c r="TT154" s="30">
        <v>0</v>
      </c>
      <c r="TU154" s="30">
        <v>32667100</v>
      </c>
      <c r="TV154" s="30">
        <v>0</v>
      </c>
      <c r="TW154" s="30">
        <v>27187978</v>
      </c>
      <c r="TX154" s="30">
        <v>0</v>
      </c>
      <c r="TY154" s="30">
        <v>5479122</v>
      </c>
      <c r="TZ154" s="30">
        <v>0</v>
      </c>
      <c r="UA154" s="30">
        <v>0</v>
      </c>
      <c r="UB154" s="30">
        <v>0</v>
      </c>
      <c r="UC154" s="30">
        <v>0</v>
      </c>
      <c r="UD154" s="30">
        <v>0</v>
      </c>
      <c r="UE154" s="30">
        <v>0</v>
      </c>
      <c r="UF154" s="30">
        <v>0</v>
      </c>
      <c r="UG154" s="30">
        <v>372569204444</v>
      </c>
      <c r="UH154" s="1">
        <v>3549844381806</v>
      </c>
      <c r="UI154" s="1">
        <f>UH154-SUM($UG$148:UG154)</f>
        <v>0</v>
      </c>
    </row>
    <row r="155" spans="2:555">
      <c r="B155" s="58">
        <v>42948</v>
      </c>
      <c r="C155" s="30">
        <v>230140025187</v>
      </c>
      <c r="D155" s="30">
        <v>122788935923.99988</v>
      </c>
      <c r="E155" s="30">
        <v>101884120362.99988</v>
      </c>
      <c r="F155" s="30">
        <v>6033686</v>
      </c>
      <c r="G155" s="30">
        <v>1629720</v>
      </c>
      <c r="H155" s="30">
        <v>44149292257</v>
      </c>
      <c r="I155" s="30">
        <v>38220042307.112061</v>
      </c>
      <c r="J155" s="30">
        <v>5487757027.3579025</v>
      </c>
      <c r="K155" s="30">
        <v>441492922.52999973</v>
      </c>
      <c r="L155" s="30">
        <v>4647296812</v>
      </c>
      <c r="M155" s="30">
        <v>44148853634.000061</v>
      </c>
      <c r="N155" s="30">
        <v>43707365097.830017</v>
      </c>
      <c r="O155" s="30">
        <v>441488536.17000008</v>
      </c>
      <c r="P155" s="30">
        <v>1661779964</v>
      </c>
      <c r="Q155" s="30">
        <v>4899756785</v>
      </c>
      <c r="R155" s="30">
        <v>2369477505</v>
      </c>
      <c r="S155" s="30">
        <v>20904815561</v>
      </c>
      <c r="T155" s="30">
        <v>4240393000</v>
      </c>
      <c r="U155" s="30">
        <v>4988695000</v>
      </c>
      <c r="V155" s="30">
        <v>9229088000</v>
      </c>
      <c r="W155" s="30">
        <v>219103703</v>
      </c>
      <c r="X155" s="30">
        <v>1106980876</v>
      </c>
      <c r="Y155" s="30">
        <v>212744000</v>
      </c>
      <c r="Z155" s="30">
        <v>21274400</v>
      </c>
      <c r="AA155" s="30">
        <v>191469600</v>
      </c>
      <c r="AB155" s="30">
        <v>184759740</v>
      </c>
      <c r="AC155" s="30">
        <v>4013548</v>
      </c>
      <c r="AD155" s="30">
        <v>9117334849</v>
      </c>
      <c r="AE155" s="30">
        <v>794331102</v>
      </c>
      <c r="AF155" s="30">
        <v>479544118</v>
      </c>
      <c r="AG155" s="30">
        <v>314786984</v>
      </c>
      <c r="AH155" s="30">
        <v>36459743</v>
      </c>
      <c r="AI155" s="30">
        <v>107351089263</v>
      </c>
      <c r="AJ155" s="30">
        <v>835942595</v>
      </c>
      <c r="AK155" s="30">
        <v>107722349</v>
      </c>
      <c r="AL155" s="30">
        <v>538044</v>
      </c>
      <c r="AM155" s="30">
        <v>727682202</v>
      </c>
      <c r="AN155" s="30">
        <v>0</v>
      </c>
      <c r="AO155" s="30">
        <v>1889117072</v>
      </c>
      <c r="AP155" s="30">
        <v>1825376931</v>
      </c>
      <c r="AQ155" s="30">
        <v>14900976</v>
      </c>
      <c r="AR155" s="30">
        <v>0</v>
      </c>
      <c r="AS155" s="30">
        <v>93395</v>
      </c>
      <c r="AT155" s="30">
        <v>48745770</v>
      </c>
      <c r="AU155" s="30">
        <v>0</v>
      </c>
      <c r="AV155" s="30">
        <v>0</v>
      </c>
      <c r="AW155" s="30">
        <v>0</v>
      </c>
      <c r="AX155" s="30">
        <v>0</v>
      </c>
      <c r="AY155" s="30">
        <v>0</v>
      </c>
      <c r="AZ155" s="30">
        <v>0</v>
      </c>
      <c r="BA155" s="30">
        <v>0</v>
      </c>
      <c r="BB155" s="30">
        <v>0</v>
      </c>
      <c r="BC155" s="30">
        <v>0</v>
      </c>
      <c r="BD155" s="30">
        <v>7123395329</v>
      </c>
      <c r="BE155" s="30">
        <v>1230163</v>
      </c>
      <c r="BF155" s="30">
        <v>4049097457</v>
      </c>
      <c r="BG155" s="30">
        <v>1286538533</v>
      </c>
      <c r="BH155" s="30">
        <v>557096</v>
      </c>
      <c r="BI155" s="30">
        <v>10581173</v>
      </c>
      <c r="BJ155" s="30">
        <v>0</v>
      </c>
      <c r="BK155" s="30">
        <v>67125567</v>
      </c>
      <c r="BL155" s="30">
        <v>7504</v>
      </c>
      <c r="BM155" s="30">
        <v>4234</v>
      </c>
      <c r="BN155" s="30">
        <v>17765227</v>
      </c>
      <c r="BO155" s="30">
        <v>2450902</v>
      </c>
      <c r="BP155" s="30">
        <v>0</v>
      </c>
      <c r="BQ155" s="30">
        <v>0</v>
      </c>
      <c r="BR155" s="30">
        <v>169497782</v>
      </c>
      <c r="BS155" s="30">
        <v>1518539691</v>
      </c>
      <c r="BT155" s="30">
        <v>480952034</v>
      </c>
      <c r="BU155" s="30">
        <v>7806823</v>
      </c>
      <c r="BV155" s="30">
        <v>0</v>
      </c>
      <c r="BW155" s="30">
        <v>201685</v>
      </c>
      <c r="BX155" s="30">
        <v>0</v>
      </c>
      <c r="BY155" s="30">
        <v>472837526</v>
      </c>
      <c r="BZ155" s="30">
        <v>106000</v>
      </c>
      <c r="CA155" s="30">
        <v>0</v>
      </c>
      <c r="CB155" s="30">
        <v>0</v>
      </c>
      <c r="CC155" s="30">
        <v>9748619684</v>
      </c>
      <c r="CD155" s="30">
        <v>1458721</v>
      </c>
      <c r="CE155" s="30">
        <v>7429361274</v>
      </c>
      <c r="CF155" s="30">
        <v>123109688</v>
      </c>
      <c r="CG155" s="30">
        <v>3052619002</v>
      </c>
      <c r="CH155" s="30">
        <v>514435680</v>
      </c>
      <c r="CI155" s="30">
        <v>76391841</v>
      </c>
      <c r="CJ155" s="30">
        <v>1066961</v>
      </c>
      <c r="CK155" s="30">
        <v>10525023</v>
      </c>
      <c r="CL155" s="30">
        <v>3514874</v>
      </c>
      <c r="CM155" s="30">
        <v>1421180</v>
      </c>
      <c r="CN155" s="30">
        <v>380904</v>
      </c>
      <c r="CO155" s="30">
        <v>515882</v>
      </c>
      <c r="CP155" s="30">
        <v>5194270</v>
      </c>
      <c r="CQ155" s="30">
        <v>53772747</v>
      </c>
      <c r="CR155" s="30">
        <v>96491468</v>
      </c>
      <c r="CS155" s="30">
        <v>3549606807</v>
      </c>
      <c r="CT155" s="30">
        <v>1234949527</v>
      </c>
      <c r="CU155" s="30">
        <v>0</v>
      </c>
      <c r="CV155" s="30">
        <v>45940960</v>
      </c>
      <c r="CW155" s="30">
        <v>11638869</v>
      </c>
      <c r="CX155" s="30">
        <v>950466</v>
      </c>
      <c r="CY155" s="30">
        <v>0</v>
      </c>
      <c r="CZ155" s="30">
        <v>2191902515</v>
      </c>
      <c r="DA155" s="30">
        <v>1963119023</v>
      </c>
      <c r="DB155" s="30">
        <v>187418857</v>
      </c>
      <c r="DC155" s="30">
        <v>0</v>
      </c>
      <c r="DD155" s="30">
        <v>41364635</v>
      </c>
      <c r="DE155" s="30">
        <v>0</v>
      </c>
      <c r="DF155" s="30">
        <v>25261834</v>
      </c>
      <c r="DG155" s="30">
        <v>38962636</v>
      </c>
      <c r="DH155" s="30">
        <v>16706788</v>
      </c>
      <c r="DI155" s="30">
        <v>0</v>
      </c>
      <c r="DJ155" s="30">
        <v>0</v>
      </c>
      <c r="DK155" s="30">
        <v>0</v>
      </c>
      <c r="DL155" s="30">
        <v>0</v>
      </c>
      <c r="DM155" s="30">
        <v>367392942</v>
      </c>
      <c r="DN155" s="30">
        <v>53450673</v>
      </c>
      <c r="DO155" s="30">
        <v>3547847</v>
      </c>
      <c r="DP155" s="30">
        <v>100451</v>
      </c>
      <c r="DQ155" s="30">
        <v>3447396</v>
      </c>
      <c r="DR155" s="30">
        <v>298430558</v>
      </c>
      <c r="DS155" s="30">
        <v>34980511</v>
      </c>
      <c r="DT155" s="30">
        <v>33257232</v>
      </c>
      <c r="DU155" s="30">
        <v>1723279</v>
      </c>
      <c r="DV155" s="30">
        <v>0</v>
      </c>
      <c r="DW155" s="30">
        <v>12812400</v>
      </c>
      <c r="DX155" s="30">
        <v>7810800</v>
      </c>
      <c r="DY155" s="30">
        <v>0</v>
      </c>
      <c r="DZ155" s="30">
        <v>0</v>
      </c>
      <c r="EA155" s="30">
        <v>5001600</v>
      </c>
      <c r="EB155" s="30">
        <v>0</v>
      </c>
      <c r="EC155" s="30">
        <v>5394120</v>
      </c>
      <c r="ED155" s="30">
        <v>85045</v>
      </c>
      <c r="EE155" s="30">
        <v>5300700</v>
      </c>
      <c r="EF155" s="30">
        <v>8375</v>
      </c>
      <c r="EG155" s="30">
        <v>71780821</v>
      </c>
      <c r="EH155" s="30">
        <v>70936500</v>
      </c>
      <c r="EI155" s="30">
        <v>844321</v>
      </c>
      <c r="EJ155" s="30">
        <v>0</v>
      </c>
      <c r="EK155" s="30">
        <v>76977382</v>
      </c>
      <c r="EL155" s="30">
        <v>41186</v>
      </c>
      <c r="EM155" s="30">
        <v>2141693</v>
      </c>
      <c r="EN155" s="30">
        <v>50947576</v>
      </c>
      <c r="EO155" s="30">
        <v>2759489</v>
      </c>
      <c r="EP155" s="30">
        <v>288305</v>
      </c>
      <c r="EQ155" s="30">
        <v>20593</v>
      </c>
      <c r="ER155" s="30">
        <v>164745</v>
      </c>
      <c r="ES155" s="30">
        <v>2018134</v>
      </c>
      <c r="ET155" s="30">
        <v>267712</v>
      </c>
      <c r="EU155" s="30">
        <v>2327032</v>
      </c>
      <c r="EV155" s="30">
        <v>1100190</v>
      </c>
      <c r="EW155" s="30">
        <v>37150132</v>
      </c>
      <c r="EX155" s="30">
        <v>0</v>
      </c>
      <c r="EY155" s="30">
        <v>102966</v>
      </c>
      <c r="EZ155" s="30">
        <v>34267084</v>
      </c>
      <c r="FA155" s="30">
        <v>2780082</v>
      </c>
      <c r="FB155" s="30">
        <v>0</v>
      </c>
      <c r="FC155" s="30">
        <v>18026</v>
      </c>
      <c r="FD155" s="30">
        <v>0</v>
      </c>
      <c r="FE155" s="30">
        <v>0</v>
      </c>
      <c r="FF155" s="30">
        <v>0</v>
      </c>
      <c r="FG155" s="30">
        <v>11963864</v>
      </c>
      <c r="FH155" s="30">
        <v>411864</v>
      </c>
      <c r="FI155" s="30">
        <v>0</v>
      </c>
      <c r="FJ155" s="30">
        <v>9224968</v>
      </c>
      <c r="FK155" s="30">
        <v>4463694</v>
      </c>
      <c r="FL155" s="30">
        <v>0</v>
      </c>
      <c r="FM155" s="30">
        <v>0</v>
      </c>
      <c r="FN155" s="30">
        <v>0</v>
      </c>
      <c r="FO155" s="30">
        <v>4761274</v>
      </c>
      <c r="FP155" s="30">
        <v>2327032</v>
      </c>
      <c r="FQ155" s="30">
        <v>0</v>
      </c>
      <c r="FR155" s="30">
        <v>979419208</v>
      </c>
      <c r="FS155" s="30">
        <v>746461449</v>
      </c>
      <c r="FT155" s="30">
        <v>0</v>
      </c>
      <c r="FU155" s="30">
        <v>370126475</v>
      </c>
      <c r="FV155" s="30">
        <v>40256719</v>
      </c>
      <c r="FW155" s="30">
        <v>31865069</v>
      </c>
      <c r="FX155" s="30">
        <v>8391650</v>
      </c>
      <c r="FY155" s="30">
        <v>0</v>
      </c>
      <c r="FZ155" s="30">
        <v>1297371</v>
      </c>
      <c r="GA155" s="30">
        <v>302567984</v>
      </c>
      <c r="GB155" s="30">
        <v>32212900</v>
      </c>
      <c r="GC155" s="30">
        <v>1512040</v>
      </c>
      <c r="GD155" s="30">
        <v>0</v>
      </c>
      <c r="GE155" s="30">
        <v>1512040</v>
      </c>
      <c r="GF155" s="30">
        <v>0</v>
      </c>
      <c r="GG155" s="30">
        <v>83027</v>
      </c>
      <c r="GH155" s="30">
        <v>1360500</v>
      </c>
      <c r="GI155" s="30">
        <v>12777700</v>
      </c>
      <c r="GJ155" s="30">
        <v>12777700</v>
      </c>
      <c r="GK155" s="30">
        <v>0</v>
      </c>
      <c r="GL155" s="30">
        <v>217224492</v>
      </c>
      <c r="GM155" s="30">
        <v>11289130</v>
      </c>
      <c r="GN155" s="30">
        <v>0</v>
      </c>
      <c r="GO155" s="30">
        <v>1823284</v>
      </c>
      <c r="GP155" s="30">
        <v>0</v>
      </c>
      <c r="GQ155" s="30">
        <v>111025049</v>
      </c>
      <c r="GR155" s="30">
        <v>82342111</v>
      </c>
      <c r="GS155" s="30">
        <v>0</v>
      </c>
      <c r="GT155" s="30">
        <v>10744918</v>
      </c>
      <c r="GU155" s="30">
        <v>5805543823</v>
      </c>
      <c r="GV155" s="30">
        <v>0</v>
      </c>
      <c r="GW155" s="30">
        <v>0</v>
      </c>
      <c r="GX155" s="30">
        <v>0</v>
      </c>
      <c r="GY155" s="30">
        <v>0</v>
      </c>
      <c r="GZ155" s="30">
        <v>0</v>
      </c>
      <c r="HA155" s="30">
        <v>0</v>
      </c>
      <c r="HB155" s="30">
        <v>0</v>
      </c>
      <c r="HC155" s="30">
        <v>0</v>
      </c>
      <c r="HD155" s="30">
        <v>4723040911</v>
      </c>
      <c r="HE155" s="30">
        <v>0</v>
      </c>
      <c r="HF155" s="30">
        <v>8353864</v>
      </c>
      <c r="HG155" s="30">
        <v>2423840</v>
      </c>
      <c r="HH155" s="30">
        <f t="shared" si="48"/>
        <v>658784502</v>
      </c>
      <c r="HI155" s="30">
        <f t="shared" si="49"/>
        <v>82150278</v>
      </c>
      <c r="HJ155" s="30">
        <v>182225562</v>
      </c>
      <c r="HK155" s="30">
        <v>12000000</v>
      </c>
      <c r="HL155" s="30">
        <v>0</v>
      </c>
      <c r="HM155" s="30">
        <v>740934780</v>
      </c>
      <c r="HN155" s="30">
        <v>476558940</v>
      </c>
      <c r="HO155" s="30">
        <v>70150278</v>
      </c>
      <c r="HP155" s="30">
        <v>330790428</v>
      </c>
      <c r="HQ155" s="30">
        <v>5508864</v>
      </c>
      <c r="HR155" s="30">
        <v>5496913</v>
      </c>
      <c r="HS155" s="30">
        <v>23313895</v>
      </c>
      <c r="HT155" s="30">
        <v>277676043</v>
      </c>
      <c r="HU155" s="30">
        <v>0</v>
      </c>
      <c r="HV155" s="30">
        <v>18794713</v>
      </c>
      <c r="HW155" s="30">
        <v>0</v>
      </c>
      <c r="HX155" s="30">
        <f t="shared" si="50"/>
        <v>658784502</v>
      </c>
      <c r="HY155" s="30">
        <f t="shared" si="51"/>
        <v>82150278</v>
      </c>
      <c r="HZ155" s="30">
        <v>70777764300</v>
      </c>
      <c r="IA155" s="30">
        <v>67503101309</v>
      </c>
      <c r="IB155" s="30">
        <v>65773823777</v>
      </c>
      <c r="IC155" s="30">
        <v>0</v>
      </c>
      <c r="ID155" s="30">
        <v>0</v>
      </c>
      <c r="IE155" s="30">
        <v>84581130</v>
      </c>
      <c r="IF155" s="30">
        <v>0</v>
      </c>
      <c r="IG155" s="30">
        <v>48361693526</v>
      </c>
      <c r="IH155" s="30">
        <v>46479125836</v>
      </c>
      <c r="II155" s="30">
        <v>0</v>
      </c>
      <c r="IJ155" s="30">
        <v>1797986560</v>
      </c>
      <c r="IK155" s="30">
        <v>0</v>
      </c>
      <c r="IL155" s="30">
        <v>5077616722</v>
      </c>
      <c r="IM155" s="30">
        <v>2416362123</v>
      </c>
      <c r="IN155" s="30">
        <v>451343709</v>
      </c>
      <c r="IO155" s="30">
        <v>338507781</v>
      </c>
      <c r="IP155" s="30">
        <v>4287765232</v>
      </c>
      <c r="IQ155" s="30">
        <v>0</v>
      </c>
      <c r="IR155" s="30">
        <v>0</v>
      </c>
      <c r="IS155" s="30">
        <v>0</v>
      </c>
      <c r="IT155" s="30">
        <v>0</v>
      </c>
      <c r="IU155" s="30">
        <v>0</v>
      </c>
      <c r="IV155" s="30">
        <v>274634179</v>
      </c>
      <c r="IW155" s="30">
        <v>0</v>
      </c>
      <c r="IX155" s="30">
        <v>9643517227</v>
      </c>
      <c r="IY155" s="30">
        <v>0</v>
      </c>
      <c r="IZ155" s="30">
        <v>0</v>
      </c>
      <c r="JA155" s="30">
        <v>0</v>
      </c>
      <c r="JB155" s="30">
        <v>0</v>
      </c>
      <c r="JC155" s="30">
        <v>0</v>
      </c>
      <c r="JD155" s="30">
        <v>0</v>
      </c>
      <c r="JE155" s="30">
        <v>0</v>
      </c>
      <c r="JF155" s="30">
        <v>0</v>
      </c>
      <c r="JG155" s="30">
        <v>0</v>
      </c>
      <c r="JH155" s="30">
        <v>0</v>
      </c>
      <c r="JI155" s="30">
        <v>0</v>
      </c>
      <c r="JJ155" s="30">
        <v>9643517227</v>
      </c>
      <c r="JK155" s="30">
        <v>0</v>
      </c>
      <c r="JL155" s="30">
        <v>0</v>
      </c>
      <c r="JM155" s="30">
        <v>1729277532</v>
      </c>
      <c r="JN155" s="30">
        <v>0</v>
      </c>
      <c r="JO155" s="30">
        <v>1729277532</v>
      </c>
      <c r="JP155" s="30">
        <v>685140627</v>
      </c>
      <c r="JQ155" s="30">
        <v>46811014</v>
      </c>
      <c r="JR155" s="30">
        <v>0</v>
      </c>
      <c r="JS155" s="30">
        <v>0</v>
      </c>
      <c r="JT155" s="30">
        <v>0</v>
      </c>
      <c r="JU155" s="30">
        <v>0</v>
      </c>
      <c r="JV155" s="30">
        <v>0</v>
      </c>
      <c r="JW155" s="30">
        <v>0</v>
      </c>
      <c r="JX155" s="30">
        <v>0</v>
      </c>
      <c r="JY155" s="30">
        <v>0</v>
      </c>
      <c r="JZ155" s="30">
        <v>0</v>
      </c>
      <c r="KA155" s="30">
        <v>0</v>
      </c>
      <c r="KB155" s="30">
        <v>0</v>
      </c>
      <c r="KC155" s="30">
        <v>0</v>
      </c>
      <c r="KD155" s="30">
        <v>0</v>
      </c>
      <c r="KE155" s="30">
        <v>0</v>
      </c>
      <c r="KF155" s="30">
        <v>0</v>
      </c>
      <c r="KG155" s="30">
        <v>0</v>
      </c>
      <c r="KH155" s="30">
        <v>0</v>
      </c>
      <c r="KI155" s="30">
        <v>0</v>
      </c>
      <c r="KJ155" s="30">
        <v>0</v>
      </c>
      <c r="KK155" s="30">
        <v>0</v>
      </c>
      <c r="KL155" s="30">
        <v>0</v>
      </c>
      <c r="KM155" s="30">
        <v>2589522364</v>
      </c>
      <c r="KN155" s="30">
        <v>1582084764</v>
      </c>
      <c r="KO155" s="30">
        <v>39761058</v>
      </c>
      <c r="KP155" s="30">
        <v>8664823</v>
      </c>
      <c r="KQ155" s="30">
        <v>0</v>
      </c>
      <c r="KR155" s="30">
        <v>0</v>
      </c>
      <c r="KS155" s="30">
        <v>2453103</v>
      </c>
      <c r="KT155" s="30">
        <v>6538698</v>
      </c>
      <c r="KU155" s="30">
        <v>0</v>
      </c>
      <c r="KV155" s="30">
        <v>109173539</v>
      </c>
      <c r="KW155" s="30">
        <v>0</v>
      </c>
      <c r="KX155" s="30">
        <v>9211203</v>
      </c>
      <c r="KY155" s="30">
        <v>4017702</v>
      </c>
      <c r="KZ155" s="30">
        <v>8357507</v>
      </c>
      <c r="LA155" s="30">
        <v>5479768</v>
      </c>
      <c r="LB155" s="30">
        <v>2823438</v>
      </c>
      <c r="LC155" s="30">
        <v>6267015</v>
      </c>
      <c r="LD155" s="30">
        <v>190227047</v>
      </c>
      <c r="LE155" s="30">
        <v>1034280</v>
      </c>
      <c r="LF155" s="30">
        <v>3725678</v>
      </c>
      <c r="LG155" s="30">
        <v>0</v>
      </c>
      <c r="LH155" s="30">
        <v>9331548</v>
      </c>
      <c r="LI155" s="30">
        <v>32403787</v>
      </c>
      <c r="LJ155" s="30">
        <v>1817710</v>
      </c>
      <c r="LK155" s="30">
        <v>1056603</v>
      </c>
      <c r="LL155" s="30">
        <v>1250417</v>
      </c>
      <c r="LM155" s="30">
        <v>6074542</v>
      </c>
      <c r="LN155" s="30">
        <v>16918915</v>
      </c>
      <c r="LO155" s="30">
        <v>42017676</v>
      </c>
      <c r="LP155" s="30">
        <v>9247613</v>
      </c>
      <c r="LQ155" s="30">
        <v>123299157</v>
      </c>
      <c r="LR155" s="30">
        <v>1624200</v>
      </c>
      <c r="LS155" s="30">
        <v>112948365</v>
      </c>
      <c r="LT155" s="30">
        <v>0</v>
      </c>
      <c r="LU155" s="30">
        <v>173031978</v>
      </c>
      <c r="LV155" s="30">
        <v>478236</v>
      </c>
      <c r="LW155" s="30">
        <v>0</v>
      </c>
      <c r="LX155" s="30">
        <v>0</v>
      </c>
      <c r="LY155" s="30">
        <v>0</v>
      </c>
      <c r="LZ155" s="30">
        <v>0</v>
      </c>
      <c r="MA155" s="30">
        <v>29599993</v>
      </c>
      <c r="MB155" s="30">
        <v>36247743</v>
      </c>
      <c r="MC155" s="30">
        <v>0</v>
      </c>
      <c r="MD155" s="30">
        <v>0</v>
      </c>
      <c r="ME155" s="30">
        <v>0</v>
      </c>
      <c r="MF155" s="30">
        <v>0</v>
      </c>
      <c r="MG155" s="30">
        <v>0</v>
      </c>
      <c r="MH155" s="30">
        <v>2975825</v>
      </c>
      <c r="MI155" s="30">
        <v>80712</v>
      </c>
      <c r="MJ155" s="30">
        <v>6517934</v>
      </c>
      <c r="MK155" s="30">
        <v>0</v>
      </c>
      <c r="ML155" s="30">
        <v>0</v>
      </c>
      <c r="MM155" s="30">
        <v>69437</v>
      </c>
      <c r="MN155" s="30">
        <v>2710350</v>
      </c>
      <c r="MO155" s="30">
        <v>0</v>
      </c>
      <c r="MP155" s="30">
        <v>0</v>
      </c>
      <c r="MQ155" s="30">
        <v>1912122281</v>
      </c>
      <c r="MR155" s="30">
        <v>0</v>
      </c>
      <c r="MS155" s="30">
        <v>43232206320</v>
      </c>
      <c r="MT155" s="30">
        <v>39476239993</v>
      </c>
      <c r="MU155" s="30">
        <v>39379368260</v>
      </c>
      <c r="MV155" s="30">
        <v>18552701245</v>
      </c>
      <c r="MW155" s="30">
        <v>18380534425</v>
      </c>
      <c r="MX155" s="30">
        <v>0</v>
      </c>
      <c r="MY155" s="30">
        <v>172166820</v>
      </c>
      <c r="MZ155" s="30">
        <v>14186267220</v>
      </c>
      <c r="NA155" s="30">
        <v>0</v>
      </c>
      <c r="NB155" s="30">
        <v>0</v>
      </c>
      <c r="NC155" s="30">
        <v>0</v>
      </c>
      <c r="ND155" s="30">
        <v>14186267220</v>
      </c>
      <c r="NE155" s="30">
        <v>14186267220</v>
      </c>
      <c r="NF155" s="30">
        <v>0</v>
      </c>
      <c r="NG155" s="30">
        <v>0</v>
      </c>
      <c r="NH155" s="30">
        <v>5774846894</v>
      </c>
      <c r="NI155" s="30">
        <v>865552901</v>
      </c>
      <c r="NJ155" s="30">
        <v>406330236</v>
      </c>
      <c r="NK155" s="30">
        <v>459222665</v>
      </c>
      <c r="NL155" s="30">
        <v>0</v>
      </c>
      <c r="NM155" s="30">
        <v>96871733</v>
      </c>
      <c r="NN155" s="30">
        <v>0</v>
      </c>
      <c r="NO155" s="30">
        <v>0</v>
      </c>
      <c r="NP155" s="30">
        <v>0</v>
      </c>
      <c r="NQ155" s="30">
        <v>0</v>
      </c>
      <c r="NR155" s="30">
        <v>0</v>
      </c>
      <c r="NS155" s="30">
        <v>0</v>
      </c>
      <c r="NT155" s="30">
        <v>96871733</v>
      </c>
      <c r="NU155" s="30">
        <v>96871733</v>
      </c>
      <c r="NV155" s="30">
        <v>0</v>
      </c>
      <c r="NW155" s="30">
        <v>0</v>
      </c>
      <c r="NX155" s="30">
        <v>0</v>
      </c>
      <c r="NY155" s="30">
        <v>0</v>
      </c>
      <c r="NZ155" s="30">
        <v>0</v>
      </c>
      <c r="OA155" s="30">
        <v>1310404057</v>
      </c>
      <c r="OB155" s="30">
        <v>1275192888</v>
      </c>
      <c r="OC155" s="30">
        <v>0</v>
      </c>
      <c r="OD155" s="30">
        <v>0</v>
      </c>
      <c r="OE155" s="30">
        <v>0</v>
      </c>
      <c r="OF155" s="30">
        <v>1275192888</v>
      </c>
      <c r="OG155" s="30">
        <v>0</v>
      </c>
      <c r="OH155" s="30">
        <v>1275192888</v>
      </c>
      <c r="OI155" s="30">
        <v>0</v>
      </c>
      <c r="OJ155" s="30">
        <v>35211169</v>
      </c>
      <c r="OK155" s="30">
        <v>35211169</v>
      </c>
      <c r="OL155" s="30">
        <v>35211169</v>
      </c>
      <c r="OM155" s="30">
        <v>0</v>
      </c>
      <c r="ON155" s="30">
        <v>0</v>
      </c>
      <c r="OO155" s="30">
        <v>0</v>
      </c>
      <c r="OP155" s="30">
        <v>0</v>
      </c>
      <c r="OQ155" s="30">
        <v>0</v>
      </c>
      <c r="OR155" s="30">
        <v>0</v>
      </c>
      <c r="OS155" s="30">
        <v>2295030456</v>
      </c>
      <c r="OT155" s="30">
        <v>1661248355</v>
      </c>
      <c r="OU155" s="30">
        <v>1661248355</v>
      </c>
      <c r="OV155" s="30">
        <v>0</v>
      </c>
      <c r="OW155" s="30">
        <v>1661248355</v>
      </c>
      <c r="OX155" s="30">
        <v>0</v>
      </c>
      <c r="OY155" s="30">
        <v>0</v>
      </c>
      <c r="OZ155" s="30">
        <v>633782101</v>
      </c>
      <c r="PA155" s="30">
        <v>565520630</v>
      </c>
      <c r="PB155" s="30">
        <v>0</v>
      </c>
      <c r="PC155" s="30">
        <v>0</v>
      </c>
      <c r="PD155" s="30">
        <v>0</v>
      </c>
      <c r="PE155" s="30">
        <v>0</v>
      </c>
      <c r="PF155" s="30">
        <v>0</v>
      </c>
      <c r="PG155" s="30">
        <v>0</v>
      </c>
      <c r="PH155" s="30">
        <v>0</v>
      </c>
      <c r="PI155" s="30">
        <v>0</v>
      </c>
      <c r="PJ155" s="30">
        <v>0</v>
      </c>
      <c r="PK155" s="30">
        <v>0</v>
      </c>
      <c r="PL155" s="30">
        <v>0</v>
      </c>
      <c r="PM155" s="30">
        <v>68261471</v>
      </c>
      <c r="PN155" s="30">
        <v>0</v>
      </c>
      <c r="PO155" s="30">
        <v>0</v>
      </c>
      <c r="PP155" s="30">
        <v>0</v>
      </c>
      <c r="PQ155" s="30">
        <v>0</v>
      </c>
      <c r="PR155" s="30">
        <v>0</v>
      </c>
      <c r="PS155" s="30">
        <v>0</v>
      </c>
      <c r="PT155" s="30">
        <f t="shared" si="41"/>
        <v>150531814</v>
      </c>
      <c r="PU155" s="30">
        <v>150531814</v>
      </c>
      <c r="PV155" s="30">
        <v>0</v>
      </c>
      <c r="PW155" s="30">
        <v>0</v>
      </c>
      <c r="PX155" s="30">
        <v>0</v>
      </c>
      <c r="PY155" s="30">
        <v>0</v>
      </c>
      <c r="PZ155" s="30">
        <v>0</v>
      </c>
      <c r="QA155" s="30">
        <v>0</v>
      </c>
      <c r="QB155" s="30">
        <v>0</v>
      </c>
      <c r="QC155" s="30">
        <v>0</v>
      </c>
      <c r="QD155" s="30">
        <v>0</v>
      </c>
      <c r="QE155" s="30">
        <v>0</v>
      </c>
      <c r="QF155" s="30">
        <v>0</v>
      </c>
      <c r="QG155" s="30">
        <v>0</v>
      </c>
      <c r="QH155" s="30">
        <v>0</v>
      </c>
      <c r="QI155" s="30">
        <v>0</v>
      </c>
      <c r="QJ155" s="30">
        <v>0</v>
      </c>
      <c r="QK155" s="30">
        <v>0</v>
      </c>
      <c r="QL155" s="30">
        <v>113575459</v>
      </c>
      <c r="QM155" s="30">
        <v>424420762</v>
      </c>
      <c r="QN155" s="30">
        <v>0</v>
      </c>
      <c r="QO155" s="30">
        <v>251872691160</v>
      </c>
      <c r="QP155" s="30">
        <v>6267660383</v>
      </c>
      <c r="QQ155" s="30">
        <v>200314762</v>
      </c>
      <c r="QR155" s="30">
        <v>11644682</v>
      </c>
      <c r="QS155" s="30">
        <v>188670080</v>
      </c>
      <c r="QT155" s="30">
        <v>0</v>
      </c>
      <c r="QU155" s="30">
        <v>0</v>
      </c>
      <c r="QV155" s="30">
        <v>0</v>
      </c>
      <c r="QW155" s="30">
        <v>2029987833</v>
      </c>
      <c r="QX155" s="30">
        <v>2029987833</v>
      </c>
      <c r="QY155" s="30">
        <v>0</v>
      </c>
      <c r="QZ155" s="30">
        <v>4037357788</v>
      </c>
      <c r="RA155" s="30">
        <v>0</v>
      </c>
      <c r="RB155" s="30">
        <v>0</v>
      </c>
      <c r="RC155" s="30">
        <v>0</v>
      </c>
      <c r="RD155" s="30">
        <v>0</v>
      </c>
      <c r="RE155" s="30">
        <v>0</v>
      </c>
      <c r="RF155" s="30">
        <v>0</v>
      </c>
      <c r="RG155" s="30">
        <v>0</v>
      </c>
      <c r="RH155" s="30">
        <v>0</v>
      </c>
      <c r="RI155" s="30">
        <v>245605030777</v>
      </c>
      <c r="RJ155" s="30">
        <v>10583549718</v>
      </c>
      <c r="RK155" s="30">
        <v>10583549718</v>
      </c>
      <c r="RL155" s="30">
        <v>6429765860</v>
      </c>
      <c r="RM155" s="30">
        <v>120349853</v>
      </c>
      <c r="RN155" s="30">
        <v>0</v>
      </c>
      <c r="RO155" s="30">
        <v>11458215</v>
      </c>
      <c r="RP155" s="30">
        <v>0</v>
      </c>
      <c r="RQ155" s="30">
        <v>0</v>
      </c>
      <c r="RR155" s="30">
        <v>0</v>
      </c>
      <c r="RS155" s="30">
        <v>0</v>
      </c>
      <c r="RT155" s="30">
        <v>0</v>
      </c>
      <c r="RU155" s="30">
        <v>0</v>
      </c>
      <c r="RV155" s="30">
        <v>11355704</v>
      </c>
      <c r="RW155" s="30">
        <v>1132608</v>
      </c>
      <c r="RX155" s="30">
        <v>0</v>
      </c>
      <c r="RY155" s="30">
        <v>0</v>
      </c>
      <c r="RZ155" s="30">
        <v>0</v>
      </c>
      <c r="SA155" s="30">
        <v>0</v>
      </c>
      <c r="SB155" s="30">
        <v>0</v>
      </c>
      <c r="SC155" s="30">
        <v>0</v>
      </c>
      <c r="SD155" s="30">
        <v>0</v>
      </c>
      <c r="SE155" s="30">
        <v>0</v>
      </c>
      <c r="SF155" s="30">
        <v>0</v>
      </c>
      <c r="SG155" s="30">
        <v>0</v>
      </c>
      <c r="SH155" s="30">
        <v>37996473</v>
      </c>
      <c r="SI155" s="30">
        <v>59525064</v>
      </c>
      <c r="SJ155" s="30">
        <v>0</v>
      </c>
      <c r="SK155" s="30">
        <v>0</v>
      </c>
      <c r="SL155" s="30">
        <v>0</v>
      </c>
      <c r="SM155" s="30">
        <v>0</v>
      </c>
      <c r="SN155" s="30">
        <v>379626375</v>
      </c>
      <c r="SO155" s="30">
        <v>0</v>
      </c>
      <c r="SP155" s="30">
        <v>19393736</v>
      </c>
      <c r="SQ155" s="30">
        <v>12853978</v>
      </c>
      <c r="SR155" s="30">
        <v>699230286</v>
      </c>
      <c r="SS155" s="30">
        <v>157575652</v>
      </c>
      <c r="ST155" s="30">
        <v>0</v>
      </c>
      <c r="SU155" s="30">
        <v>0</v>
      </c>
      <c r="SV155" s="30">
        <v>0</v>
      </c>
      <c r="SW155" s="30">
        <v>1454115</v>
      </c>
      <c r="SX155" s="30">
        <v>19613117</v>
      </c>
      <c r="SY155" s="30">
        <v>33872773</v>
      </c>
      <c r="SZ155" s="30">
        <v>347425</v>
      </c>
      <c r="TA155" s="30">
        <v>2364637565</v>
      </c>
      <c r="TB155" s="30">
        <v>44868545</v>
      </c>
      <c r="TC155" s="30">
        <v>0</v>
      </c>
      <c r="TD155" s="30">
        <v>0</v>
      </c>
      <c r="TE155" s="30">
        <v>506</v>
      </c>
      <c r="TF155" s="30">
        <v>0</v>
      </c>
      <c r="TG155" s="30">
        <v>178469103</v>
      </c>
      <c r="TH155" s="30">
        <v>0</v>
      </c>
      <c r="TI155" s="30">
        <f t="shared" si="55"/>
        <v>131808068</v>
      </c>
      <c r="TJ155" s="30">
        <f t="shared" si="56"/>
        <v>85000000000</v>
      </c>
      <c r="TK155" s="30">
        <v>85000000000</v>
      </c>
      <c r="TL155" s="30">
        <v>0</v>
      </c>
      <c r="TM155" s="30">
        <v>0</v>
      </c>
      <c r="TN155" s="30">
        <v>0</v>
      </c>
      <c r="TO155" s="30">
        <v>0</v>
      </c>
      <c r="TP155" s="30">
        <v>0</v>
      </c>
      <c r="TQ155" s="30">
        <v>0</v>
      </c>
      <c r="TR155" s="30">
        <v>0</v>
      </c>
      <c r="TS155" s="30">
        <v>85000000000</v>
      </c>
      <c r="TT155" s="30">
        <v>0</v>
      </c>
      <c r="TU155" s="30">
        <v>150021481059</v>
      </c>
      <c r="TV155" s="30">
        <v>0</v>
      </c>
      <c r="TW155" s="30">
        <v>17817659</v>
      </c>
      <c r="TX155" s="30">
        <v>0</v>
      </c>
      <c r="TY155" s="30">
        <v>3663400</v>
      </c>
      <c r="TZ155" s="30">
        <v>0</v>
      </c>
      <c r="UA155" s="30">
        <v>0</v>
      </c>
      <c r="UB155" s="30">
        <v>150000000000</v>
      </c>
      <c r="UC155" s="30">
        <v>0</v>
      </c>
      <c r="UD155" s="30">
        <v>150000000000</v>
      </c>
      <c r="UE155" s="30">
        <v>0</v>
      </c>
      <c r="UF155" s="30">
        <v>0</v>
      </c>
      <c r="UG155" s="30">
        <v>525782918888</v>
      </c>
      <c r="UH155" s="1">
        <v>4075627300694</v>
      </c>
      <c r="UI155" s="1">
        <f>UH155-SUM($UG$148:UG155)</f>
        <v>0</v>
      </c>
    </row>
    <row r="156" spans="2:555">
      <c r="B156" s="58">
        <v>42979</v>
      </c>
      <c r="C156" s="30">
        <v>196283896341</v>
      </c>
      <c r="D156" s="30">
        <v>91601043263</v>
      </c>
      <c r="E156" s="30">
        <v>74832385647</v>
      </c>
      <c r="F156" s="30">
        <v>5246496</v>
      </c>
      <c r="G156" s="30">
        <v>2046600</v>
      </c>
      <c r="H156" s="30">
        <v>19138652174</v>
      </c>
      <c r="I156" s="30">
        <v>16568331186.146912</v>
      </c>
      <c r="J156" s="30">
        <v>2378934465.6831055</v>
      </c>
      <c r="K156" s="30">
        <v>191386522.17000008</v>
      </c>
      <c r="L156" s="30">
        <v>4638717090</v>
      </c>
      <c r="M156" s="30">
        <v>43246477159.999939</v>
      </c>
      <c r="N156" s="30">
        <v>42814012388.73999</v>
      </c>
      <c r="O156" s="30">
        <v>432464771.26000023</v>
      </c>
      <c r="P156" s="30">
        <v>1416120003</v>
      </c>
      <c r="Q156" s="30">
        <v>4047196223</v>
      </c>
      <c r="R156" s="30">
        <v>2337929901</v>
      </c>
      <c r="S156" s="30">
        <v>16768657616</v>
      </c>
      <c r="T156" s="30">
        <v>4329171000</v>
      </c>
      <c r="U156" s="30">
        <v>5121385000</v>
      </c>
      <c r="V156" s="30">
        <v>9450556000</v>
      </c>
      <c r="W156" s="30">
        <v>77336373</v>
      </c>
      <c r="X156" s="30">
        <v>1086021866</v>
      </c>
      <c r="Y156" s="30">
        <v>225767500</v>
      </c>
      <c r="Z156" s="30">
        <v>22576750</v>
      </c>
      <c r="AA156" s="30">
        <v>203190750</v>
      </c>
      <c r="AB156" s="30">
        <v>242840532</v>
      </c>
      <c r="AC156" s="30">
        <v>732060</v>
      </c>
      <c r="AD156" s="30">
        <v>4855798921</v>
      </c>
      <c r="AE156" s="30">
        <v>805443409</v>
      </c>
      <c r="AF156" s="30">
        <v>517688470</v>
      </c>
      <c r="AG156" s="30">
        <v>287754939</v>
      </c>
      <c r="AH156" s="30">
        <v>24160955</v>
      </c>
      <c r="AI156" s="30">
        <v>104682853078</v>
      </c>
      <c r="AJ156" s="30">
        <v>760483176</v>
      </c>
      <c r="AK156" s="30">
        <v>147462325</v>
      </c>
      <c r="AL156" s="30">
        <v>437314</v>
      </c>
      <c r="AM156" s="30">
        <v>611358624</v>
      </c>
      <c r="AN156" s="30">
        <v>1224913</v>
      </c>
      <c r="AO156" s="30">
        <v>1849288348</v>
      </c>
      <c r="AP156" s="30">
        <v>1781200338</v>
      </c>
      <c r="AQ156" s="30">
        <v>18057250</v>
      </c>
      <c r="AR156" s="30">
        <v>0</v>
      </c>
      <c r="AS156" s="30">
        <v>97130</v>
      </c>
      <c r="AT156" s="30">
        <v>49933630</v>
      </c>
      <c r="AU156" s="30">
        <v>0</v>
      </c>
      <c r="AV156" s="30">
        <v>0</v>
      </c>
      <c r="AW156" s="30">
        <v>0</v>
      </c>
      <c r="AX156" s="30">
        <v>0</v>
      </c>
      <c r="AY156" s="30">
        <v>0</v>
      </c>
      <c r="AZ156" s="30">
        <v>0</v>
      </c>
      <c r="BA156" s="30">
        <v>0</v>
      </c>
      <c r="BB156" s="30">
        <v>0</v>
      </c>
      <c r="BC156" s="30">
        <v>0</v>
      </c>
      <c r="BD156" s="30">
        <v>7035456153</v>
      </c>
      <c r="BE156" s="30">
        <v>1973611</v>
      </c>
      <c r="BF156" s="30">
        <v>4082926553</v>
      </c>
      <c r="BG156" s="30">
        <v>1240877984</v>
      </c>
      <c r="BH156" s="30">
        <v>161432</v>
      </c>
      <c r="BI156" s="30">
        <v>15353310</v>
      </c>
      <c r="BJ156" s="30">
        <v>0</v>
      </c>
      <c r="BK156" s="30">
        <v>50474736</v>
      </c>
      <c r="BL156" s="30">
        <v>4542617</v>
      </c>
      <c r="BM156" s="30">
        <v>0</v>
      </c>
      <c r="BN156" s="30">
        <v>15296968</v>
      </c>
      <c r="BO156" s="30">
        <v>22251642</v>
      </c>
      <c r="BP156" s="30">
        <v>0</v>
      </c>
      <c r="BQ156" s="30">
        <v>4921824</v>
      </c>
      <c r="BR156" s="30">
        <v>72373059</v>
      </c>
      <c r="BS156" s="30">
        <v>1524302417</v>
      </c>
      <c r="BT156" s="30">
        <v>611019424</v>
      </c>
      <c r="BU156" s="30">
        <v>3682437</v>
      </c>
      <c r="BV156" s="30">
        <v>0</v>
      </c>
      <c r="BW156" s="30">
        <v>146905</v>
      </c>
      <c r="BX156" s="30">
        <v>0</v>
      </c>
      <c r="BY156" s="30">
        <v>607190082</v>
      </c>
      <c r="BZ156" s="30">
        <v>0</v>
      </c>
      <c r="CA156" s="30">
        <v>0</v>
      </c>
      <c r="CB156" s="30">
        <v>0</v>
      </c>
      <c r="CC156" s="30">
        <v>8953129926</v>
      </c>
      <c r="CD156" s="30">
        <v>1415201</v>
      </c>
      <c r="CE156" s="30">
        <v>7424291287</v>
      </c>
      <c r="CF156" s="30">
        <v>157787455</v>
      </c>
      <c r="CG156" s="30">
        <v>3052619002</v>
      </c>
      <c r="CH156" s="30">
        <v>162750912</v>
      </c>
      <c r="CI156" s="30">
        <v>86720564</v>
      </c>
      <c r="CJ156" s="30">
        <v>2122872</v>
      </c>
      <c r="CK156" s="30">
        <v>16790122</v>
      </c>
      <c r="CL156" s="30">
        <v>4997898</v>
      </c>
      <c r="CM156" s="30">
        <v>1775500</v>
      </c>
      <c r="CN156" s="30">
        <v>380904</v>
      </c>
      <c r="CO156" s="30">
        <v>509763</v>
      </c>
      <c r="CP156" s="30">
        <v>8406774</v>
      </c>
      <c r="CQ156" s="30">
        <v>51736731</v>
      </c>
      <c r="CR156" s="30">
        <v>94935927</v>
      </c>
      <c r="CS156" s="30">
        <v>3835511292</v>
      </c>
      <c r="CT156" s="30">
        <v>1330160182</v>
      </c>
      <c r="CU156" s="30">
        <v>0</v>
      </c>
      <c r="CV156" s="30">
        <v>43769100</v>
      </c>
      <c r="CW156" s="30">
        <v>12309817</v>
      </c>
      <c r="CX156" s="30">
        <v>194468</v>
      </c>
      <c r="CY156" s="30">
        <v>0</v>
      </c>
      <c r="CZ156" s="30">
        <v>2419256747</v>
      </c>
      <c r="DA156" s="30">
        <v>2182150989</v>
      </c>
      <c r="DB156" s="30">
        <v>194398023</v>
      </c>
      <c r="DC156" s="30">
        <v>0</v>
      </c>
      <c r="DD156" s="30">
        <v>42707735</v>
      </c>
      <c r="DE156" s="30">
        <v>0</v>
      </c>
      <c r="DF156" s="30">
        <v>18192408</v>
      </c>
      <c r="DG156" s="30">
        <v>11628570</v>
      </c>
      <c r="DH156" s="30">
        <v>33966135</v>
      </c>
      <c r="DI156" s="30">
        <v>0</v>
      </c>
      <c r="DJ156" s="30">
        <v>0</v>
      </c>
      <c r="DK156" s="30">
        <v>0</v>
      </c>
      <c r="DL156" s="30">
        <v>0</v>
      </c>
      <c r="DM156" s="30">
        <v>346417285</v>
      </c>
      <c r="DN156" s="30">
        <v>50468432</v>
      </c>
      <c r="DO156" s="30">
        <v>3525996</v>
      </c>
      <c r="DP156" s="30">
        <v>0</v>
      </c>
      <c r="DQ156" s="30">
        <v>3525996</v>
      </c>
      <c r="DR156" s="30">
        <v>280223771</v>
      </c>
      <c r="DS156" s="30">
        <v>31506915</v>
      </c>
      <c r="DT156" s="30">
        <v>29989515</v>
      </c>
      <c r="DU156" s="30">
        <v>1498064</v>
      </c>
      <c r="DV156" s="30">
        <v>19336</v>
      </c>
      <c r="DW156" s="30">
        <v>12810000</v>
      </c>
      <c r="DX156" s="30">
        <v>7754200</v>
      </c>
      <c r="DY156" s="30">
        <v>0</v>
      </c>
      <c r="DZ156" s="30">
        <v>0</v>
      </c>
      <c r="EA156" s="30">
        <v>5055800</v>
      </c>
      <c r="EB156" s="30">
        <v>0</v>
      </c>
      <c r="EC156" s="30">
        <v>5552895</v>
      </c>
      <c r="ED156" s="30">
        <v>170090</v>
      </c>
      <c r="EE156" s="30">
        <v>5374700</v>
      </c>
      <c r="EF156" s="30">
        <v>8105</v>
      </c>
      <c r="EG156" s="30">
        <v>65474114</v>
      </c>
      <c r="EH156" s="30">
        <v>64609200</v>
      </c>
      <c r="EI156" s="30">
        <v>823728</v>
      </c>
      <c r="EJ156" s="30">
        <v>41186</v>
      </c>
      <c r="EK156" s="30">
        <v>74423824</v>
      </c>
      <c r="EL156" s="30">
        <v>82373</v>
      </c>
      <c r="EM156" s="30">
        <v>2409404</v>
      </c>
      <c r="EN156" s="30">
        <v>47137836</v>
      </c>
      <c r="EO156" s="30">
        <v>3006606</v>
      </c>
      <c r="EP156" s="30">
        <v>247118</v>
      </c>
      <c r="EQ156" s="30">
        <v>288305</v>
      </c>
      <c r="ER156" s="30">
        <v>102966</v>
      </c>
      <c r="ES156" s="30">
        <v>2079913</v>
      </c>
      <c r="ET156" s="30">
        <v>288304</v>
      </c>
      <c r="EU156" s="30">
        <v>2162286</v>
      </c>
      <c r="EV156" s="30">
        <v>896197</v>
      </c>
      <c r="EW156" s="30">
        <v>34761321</v>
      </c>
      <c r="EX156" s="30">
        <v>0</v>
      </c>
      <c r="EY156" s="30">
        <v>102966</v>
      </c>
      <c r="EZ156" s="30">
        <v>32269544</v>
      </c>
      <c r="FA156" s="30">
        <v>2388811</v>
      </c>
      <c r="FB156" s="30">
        <v>0</v>
      </c>
      <c r="FC156" s="30">
        <v>0</v>
      </c>
      <c r="FD156" s="30">
        <v>0</v>
      </c>
      <c r="FE156" s="30">
        <v>0</v>
      </c>
      <c r="FF156" s="30">
        <v>0</v>
      </c>
      <c r="FG156" s="30">
        <v>12199086</v>
      </c>
      <c r="FH156" s="30">
        <v>453050</v>
      </c>
      <c r="FI156" s="30">
        <v>0</v>
      </c>
      <c r="FJ156" s="30">
        <v>8927388</v>
      </c>
      <c r="FK156" s="30">
        <v>5356433</v>
      </c>
      <c r="FL156" s="30">
        <v>0</v>
      </c>
      <c r="FM156" s="30">
        <v>0</v>
      </c>
      <c r="FN156" s="30">
        <v>0</v>
      </c>
      <c r="FO156" s="30">
        <v>3570955</v>
      </c>
      <c r="FP156" s="30">
        <v>2818648</v>
      </c>
      <c r="FQ156" s="30">
        <v>0</v>
      </c>
      <c r="FR156" s="30">
        <v>755087886</v>
      </c>
      <c r="FS156" s="30">
        <v>618874042</v>
      </c>
      <c r="FT156" s="30">
        <v>0</v>
      </c>
      <c r="FU156" s="30">
        <v>321277242</v>
      </c>
      <c r="FV156" s="30">
        <v>27823928</v>
      </c>
      <c r="FW156" s="30">
        <v>22409960</v>
      </c>
      <c r="FX156" s="30">
        <v>5413968</v>
      </c>
      <c r="FY156" s="30">
        <v>0</v>
      </c>
      <c r="FZ156" s="30">
        <v>885507</v>
      </c>
      <c r="GA156" s="30">
        <v>252166165</v>
      </c>
      <c r="GB156" s="30">
        <v>16721200</v>
      </c>
      <c r="GC156" s="30">
        <v>1384225</v>
      </c>
      <c r="GD156" s="30">
        <v>0</v>
      </c>
      <c r="GE156" s="30">
        <v>1384225</v>
      </c>
      <c r="GF156" s="30">
        <v>0</v>
      </c>
      <c r="GG156" s="30">
        <v>0</v>
      </c>
      <c r="GH156" s="30">
        <v>1095500</v>
      </c>
      <c r="GI156" s="30">
        <v>11039949</v>
      </c>
      <c r="GJ156" s="30">
        <v>11039949</v>
      </c>
      <c r="GK156" s="30">
        <v>0</v>
      </c>
      <c r="GL156" s="30">
        <v>122694170</v>
      </c>
      <c r="GM156" s="30">
        <v>12475878</v>
      </c>
      <c r="GN156" s="30">
        <v>0</v>
      </c>
      <c r="GO156" s="30">
        <v>0</v>
      </c>
      <c r="GP156" s="30">
        <v>0</v>
      </c>
      <c r="GQ156" s="30">
        <v>99205251</v>
      </c>
      <c r="GR156" s="30">
        <v>89167</v>
      </c>
      <c r="GS156" s="30">
        <v>0</v>
      </c>
      <c r="GT156" s="30">
        <v>10923874</v>
      </c>
      <c r="GU156" s="30">
        <v>19498825151</v>
      </c>
      <c r="GV156" s="30">
        <v>0</v>
      </c>
      <c r="GW156" s="30">
        <v>0</v>
      </c>
      <c r="GX156" s="30">
        <v>0</v>
      </c>
      <c r="GY156" s="30">
        <v>0</v>
      </c>
      <c r="GZ156" s="30">
        <v>0</v>
      </c>
      <c r="HA156" s="30">
        <v>0</v>
      </c>
      <c r="HB156" s="30">
        <v>0</v>
      </c>
      <c r="HC156" s="30">
        <v>0</v>
      </c>
      <c r="HD156" s="30">
        <v>0</v>
      </c>
      <c r="HE156" s="30">
        <v>0</v>
      </c>
      <c r="HF156" s="30">
        <v>8786723971</v>
      </c>
      <c r="HG156" s="30">
        <v>8038206206</v>
      </c>
      <c r="HH156" s="30">
        <f t="shared" si="48"/>
        <v>1942233986</v>
      </c>
      <c r="HI156" s="30">
        <f t="shared" si="49"/>
        <v>396650018</v>
      </c>
      <c r="HJ156" s="30">
        <v>178695009</v>
      </c>
      <c r="HK156" s="30">
        <v>126545000</v>
      </c>
      <c r="HL156" s="30">
        <v>0</v>
      </c>
      <c r="HM156" s="30">
        <v>2338884004</v>
      </c>
      <c r="HN156" s="30">
        <v>1763538977</v>
      </c>
      <c r="HO156" s="30">
        <v>270105018</v>
      </c>
      <c r="HP156" s="30">
        <v>335010970</v>
      </c>
      <c r="HQ156" s="30">
        <v>6744780</v>
      </c>
      <c r="HR156" s="30">
        <v>5153324</v>
      </c>
      <c r="HS156" s="30">
        <v>36090901</v>
      </c>
      <c r="HT156" s="30">
        <v>277676043</v>
      </c>
      <c r="HU156" s="30">
        <v>0</v>
      </c>
      <c r="HV156" s="30">
        <v>9345922</v>
      </c>
      <c r="HW156" s="30">
        <v>0</v>
      </c>
      <c r="HX156" s="30">
        <f t="shared" si="50"/>
        <v>1942233986</v>
      </c>
      <c r="HY156" s="30">
        <f t="shared" si="51"/>
        <v>396650018</v>
      </c>
      <c r="HZ156" s="30">
        <v>56465491384</v>
      </c>
      <c r="IA156" s="30">
        <v>53757304325</v>
      </c>
      <c r="IB156" s="30">
        <v>52934893377</v>
      </c>
      <c r="IC156" s="30">
        <v>0</v>
      </c>
      <c r="ID156" s="30">
        <v>0</v>
      </c>
      <c r="IE156" s="30">
        <v>0</v>
      </c>
      <c r="IF156" s="30">
        <v>0</v>
      </c>
      <c r="IG156" s="30">
        <v>42600019169</v>
      </c>
      <c r="IH156" s="30">
        <v>40802032609</v>
      </c>
      <c r="II156" s="30">
        <v>0</v>
      </c>
      <c r="IJ156" s="30">
        <v>1797986560</v>
      </c>
      <c r="IK156" s="30">
        <v>0</v>
      </c>
      <c r="IL156" s="30">
        <v>5077616722</v>
      </c>
      <c r="IM156" s="30">
        <v>2416362123</v>
      </c>
      <c r="IN156" s="30">
        <v>451343709</v>
      </c>
      <c r="IO156" s="30">
        <v>338507781</v>
      </c>
      <c r="IP156" s="30">
        <v>4287765232</v>
      </c>
      <c r="IQ156" s="30">
        <v>0</v>
      </c>
      <c r="IR156" s="30">
        <v>0</v>
      </c>
      <c r="IS156" s="30">
        <v>0</v>
      </c>
      <c r="IT156" s="30">
        <v>0</v>
      </c>
      <c r="IU156" s="30">
        <v>0</v>
      </c>
      <c r="IV156" s="30">
        <v>274634179</v>
      </c>
      <c r="IW156" s="30">
        <v>0</v>
      </c>
      <c r="IX156" s="30">
        <v>0</v>
      </c>
      <c r="IY156" s="30">
        <v>0</v>
      </c>
      <c r="IZ156" s="30">
        <v>0</v>
      </c>
      <c r="JA156" s="30">
        <v>0</v>
      </c>
      <c r="JB156" s="30">
        <v>0</v>
      </c>
      <c r="JC156" s="30">
        <v>0</v>
      </c>
      <c r="JD156" s="30">
        <v>0</v>
      </c>
      <c r="JE156" s="30">
        <v>0</v>
      </c>
      <c r="JF156" s="30">
        <v>0</v>
      </c>
      <c r="JG156" s="30">
        <v>995498197</v>
      </c>
      <c r="JH156" s="30">
        <v>0</v>
      </c>
      <c r="JI156" s="30">
        <v>0</v>
      </c>
      <c r="JJ156" s="30">
        <v>1570762987</v>
      </c>
      <c r="JK156" s="30">
        <v>291293467</v>
      </c>
      <c r="JL156" s="30">
        <v>1279469520</v>
      </c>
      <c r="JM156" s="30">
        <v>822410948</v>
      </c>
      <c r="JN156" s="30">
        <v>12140522</v>
      </c>
      <c r="JO156" s="30">
        <v>810270426</v>
      </c>
      <c r="JP156" s="30">
        <v>21000042</v>
      </c>
      <c r="JQ156" s="30">
        <v>21000042</v>
      </c>
      <c r="JR156" s="30">
        <v>0</v>
      </c>
      <c r="JS156" s="30">
        <v>0</v>
      </c>
      <c r="JT156" s="30">
        <v>0</v>
      </c>
      <c r="JU156" s="30">
        <v>0</v>
      </c>
      <c r="JV156" s="30">
        <v>0</v>
      </c>
      <c r="JW156" s="30">
        <v>0</v>
      </c>
      <c r="JX156" s="30">
        <v>0</v>
      </c>
      <c r="JY156" s="30">
        <v>0</v>
      </c>
      <c r="JZ156" s="30">
        <v>0</v>
      </c>
      <c r="KA156" s="30">
        <v>0</v>
      </c>
      <c r="KB156" s="30">
        <v>0</v>
      </c>
      <c r="KC156" s="30">
        <v>0</v>
      </c>
      <c r="KD156" s="30">
        <v>0</v>
      </c>
      <c r="KE156" s="30">
        <v>0</v>
      </c>
      <c r="KF156" s="30">
        <v>0</v>
      </c>
      <c r="KG156" s="30">
        <v>0</v>
      </c>
      <c r="KH156" s="30">
        <v>0</v>
      </c>
      <c r="KI156" s="30">
        <v>0</v>
      </c>
      <c r="KJ156" s="30">
        <v>0</v>
      </c>
      <c r="KK156" s="30">
        <v>0</v>
      </c>
      <c r="KL156" s="30">
        <v>0</v>
      </c>
      <c r="KM156" s="30">
        <v>2687187017</v>
      </c>
      <c r="KN156" s="30">
        <v>1582084764</v>
      </c>
      <c r="KO156" s="30">
        <v>39761058</v>
      </c>
      <c r="KP156" s="30">
        <v>8664823</v>
      </c>
      <c r="KQ156" s="30">
        <v>0</v>
      </c>
      <c r="KR156" s="30">
        <v>0</v>
      </c>
      <c r="KS156" s="30">
        <v>2453103</v>
      </c>
      <c r="KT156" s="30">
        <v>6538698</v>
      </c>
      <c r="KU156" s="30">
        <v>0</v>
      </c>
      <c r="KV156" s="30">
        <v>0</v>
      </c>
      <c r="KW156" s="30">
        <v>0</v>
      </c>
      <c r="KX156" s="30">
        <v>9211203</v>
      </c>
      <c r="KY156" s="30">
        <v>4017702</v>
      </c>
      <c r="KZ156" s="30">
        <v>8357507</v>
      </c>
      <c r="LA156" s="30">
        <v>5479768</v>
      </c>
      <c r="LB156" s="30">
        <v>2823438</v>
      </c>
      <c r="LC156" s="30">
        <v>6267015</v>
      </c>
      <c r="LD156" s="30">
        <v>190227047</v>
      </c>
      <c r="LE156" s="30">
        <v>1034280</v>
      </c>
      <c r="LF156" s="30">
        <v>3725678</v>
      </c>
      <c r="LG156" s="30">
        <v>0</v>
      </c>
      <c r="LH156" s="30">
        <v>9331548</v>
      </c>
      <c r="LI156" s="30">
        <v>32403787</v>
      </c>
      <c r="LJ156" s="30">
        <v>1817710</v>
      </c>
      <c r="LK156" s="30">
        <v>1056603</v>
      </c>
      <c r="LL156" s="30">
        <v>1250417</v>
      </c>
      <c r="LM156" s="30">
        <v>6074542</v>
      </c>
      <c r="LN156" s="30">
        <v>16918915</v>
      </c>
      <c r="LO156" s="30">
        <v>42017676</v>
      </c>
      <c r="LP156" s="30">
        <v>9247613</v>
      </c>
      <c r="LQ156" s="30">
        <v>123299157</v>
      </c>
      <c r="LR156" s="30">
        <v>1624200</v>
      </c>
      <c r="LS156" s="30">
        <v>112948365</v>
      </c>
      <c r="LT156" s="30">
        <v>0</v>
      </c>
      <c r="LU156" s="30">
        <v>173031978</v>
      </c>
      <c r="LV156" s="30">
        <v>478236</v>
      </c>
      <c r="LW156" s="30">
        <v>0</v>
      </c>
      <c r="LX156" s="30">
        <v>0</v>
      </c>
      <c r="LY156" s="30">
        <v>0</v>
      </c>
      <c r="LZ156" s="30">
        <v>0</v>
      </c>
      <c r="MA156" s="30">
        <v>29599993</v>
      </c>
      <c r="MB156" s="30">
        <v>36247743</v>
      </c>
      <c r="MC156" s="30">
        <v>0</v>
      </c>
      <c r="MD156" s="30">
        <v>0</v>
      </c>
      <c r="ME156" s="30">
        <v>18732230</v>
      </c>
      <c r="MF156" s="30">
        <v>0</v>
      </c>
      <c r="MG156" s="30">
        <v>0</v>
      </c>
      <c r="MH156" s="30">
        <v>2975825</v>
      </c>
      <c r="MI156" s="30">
        <v>80712</v>
      </c>
      <c r="MJ156" s="30">
        <v>6517934</v>
      </c>
      <c r="MK156" s="30">
        <v>0</v>
      </c>
      <c r="ML156" s="30">
        <v>0</v>
      </c>
      <c r="MM156" s="30">
        <v>69437</v>
      </c>
      <c r="MN156" s="30">
        <v>2710350</v>
      </c>
      <c r="MO156" s="30">
        <v>188105962</v>
      </c>
      <c r="MP156" s="30">
        <v>0</v>
      </c>
      <c r="MQ156" s="30">
        <v>981947857</v>
      </c>
      <c r="MR156" s="30">
        <v>0</v>
      </c>
      <c r="MS156" s="30">
        <v>48808221772</v>
      </c>
      <c r="MT156" s="30">
        <v>44593557932</v>
      </c>
      <c r="MU156" s="30">
        <v>44517778753</v>
      </c>
      <c r="MV156" s="30">
        <v>20227340816</v>
      </c>
      <c r="MW156" s="30">
        <v>20055173996</v>
      </c>
      <c r="MX156" s="30">
        <v>0</v>
      </c>
      <c r="MY156" s="30">
        <v>172166820</v>
      </c>
      <c r="MZ156" s="30">
        <v>14186246655</v>
      </c>
      <c r="NA156" s="30">
        <v>0</v>
      </c>
      <c r="NB156" s="30">
        <v>0</v>
      </c>
      <c r="NC156" s="30">
        <v>0</v>
      </c>
      <c r="ND156" s="30">
        <v>14186246655</v>
      </c>
      <c r="NE156" s="30">
        <v>14186246655</v>
      </c>
      <c r="NF156" s="30">
        <v>0</v>
      </c>
      <c r="NG156" s="30">
        <v>0</v>
      </c>
      <c r="NH156" s="30">
        <v>6449997256</v>
      </c>
      <c r="NI156" s="30">
        <v>3654194026</v>
      </c>
      <c r="NJ156" s="30">
        <v>425403131</v>
      </c>
      <c r="NK156" s="30">
        <v>3228790895</v>
      </c>
      <c r="NL156" s="30">
        <v>0</v>
      </c>
      <c r="NM156" s="30">
        <v>75779179</v>
      </c>
      <c r="NN156" s="30">
        <v>0</v>
      </c>
      <c r="NO156" s="30">
        <v>0</v>
      </c>
      <c r="NP156" s="30">
        <v>0</v>
      </c>
      <c r="NQ156" s="30">
        <v>0</v>
      </c>
      <c r="NR156" s="30">
        <v>0</v>
      </c>
      <c r="NS156" s="30">
        <v>0</v>
      </c>
      <c r="NT156" s="30">
        <v>75779179</v>
      </c>
      <c r="NU156" s="30">
        <v>75779179</v>
      </c>
      <c r="NV156" s="30">
        <v>0</v>
      </c>
      <c r="NW156" s="30">
        <v>0</v>
      </c>
      <c r="NX156" s="30">
        <v>0</v>
      </c>
      <c r="NY156" s="30">
        <v>0</v>
      </c>
      <c r="NZ156" s="30">
        <v>0</v>
      </c>
      <c r="OA156" s="30">
        <v>1275192888</v>
      </c>
      <c r="OB156" s="30">
        <v>1275192888</v>
      </c>
      <c r="OC156" s="30">
        <v>0</v>
      </c>
      <c r="OD156" s="30">
        <v>0</v>
      </c>
      <c r="OE156" s="30">
        <v>0</v>
      </c>
      <c r="OF156" s="30">
        <v>1275192888</v>
      </c>
      <c r="OG156" s="30">
        <v>0</v>
      </c>
      <c r="OH156" s="30">
        <v>1275192888</v>
      </c>
      <c r="OI156" s="30">
        <v>0</v>
      </c>
      <c r="OJ156" s="30">
        <v>0</v>
      </c>
      <c r="OK156" s="30">
        <v>0</v>
      </c>
      <c r="OL156" s="30">
        <v>0</v>
      </c>
      <c r="OM156" s="30">
        <v>0</v>
      </c>
      <c r="ON156" s="30">
        <v>0</v>
      </c>
      <c r="OO156" s="30">
        <v>0</v>
      </c>
      <c r="OP156" s="30">
        <v>0</v>
      </c>
      <c r="OQ156" s="30">
        <v>0</v>
      </c>
      <c r="OR156" s="30">
        <v>0</v>
      </c>
      <c r="OS156" s="30">
        <v>2907427510</v>
      </c>
      <c r="OT156" s="30">
        <v>2456746552</v>
      </c>
      <c r="OU156" s="30">
        <v>1661248355</v>
      </c>
      <c r="OV156" s="30">
        <v>0</v>
      </c>
      <c r="OW156" s="30">
        <v>1661248355</v>
      </c>
      <c r="OX156" s="30">
        <v>0</v>
      </c>
      <c r="OY156" s="30">
        <v>0</v>
      </c>
      <c r="OZ156" s="30">
        <v>450680958</v>
      </c>
      <c r="PA156" s="30">
        <v>168154667</v>
      </c>
      <c r="PB156" s="30">
        <v>0</v>
      </c>
      <c r="PC156" s="30">
        <v>0</v>
      </c>
      <c r="PD156" s="30">
        <v>0</v>
      </c>
      <c r="PE156" s="30">
        <v>0</v>
      </c>
      <c r="PF156" s="30">
        <v>0</v>
      </c>
      <c r="PG156" s="30">
        <v>0</v>
      </c>
      <c r="PH156" s="30">
        <v>0</v>
      </c>
      <c r="PI156" s="30">
        <v>0</v>
      </c>
      <c r="PJ156" s="30">
        <v>0</v>
      </c>
      <c r="PK156" s="30">
        <v>0</v>
      </c>
      <c r="PL156" s="30">
        <v>0</v>
      </c>
      <c r="PM156" s="30">
        <v>282526291</v>
      </c>
      <c r="PN156" s="30">
        <v>203378517</v>
      </c>
      <c r="PO156" s="30">
        <v>0</v>
      </c>
      <c r="PP156" s="30">
        <v>0</v>
      </c>
      <c r="PQ156" s="30">
        <v>0</v>
      </c>
      <c r="PR156" s="30">
        <v>0</v>
      </c>
      <c r="PS156" s="30">
        <v>0</v>
      </c>
      <c r="PT156" s="30">
        <f t="shared" si="41"/>
        <v>32043442</v>
      </c>
      <c r="PU156" s="30">
        <v>32043442</v>
      </c>
      <c r="PV156" s="30">
        <v>0</v>
      </c>
      <c r="PW156" s="30">
        <v>0</v>
      </c>
      <c r="PX156" s="30">
        <v>0</v>
      </c>
      <c r="PY156" s="30">
        <v>0</v>
      </c>
      <c r="PZ156" s="30">
        <v>0</v>
      </c>
      <c r="QA156" s="30">
        <v>0</v>
      </c>
      <c r="QB156" s="30">
        <v>0</v>
      </c>
      <c r="QC156" s="30">
        <v>0</v>
      </c>
      <c r="QD156" s="30">
        <v>0</v>
      </c>
      <c r="QE156" s="30">
        <v>0</v>
      </c>
      <c r="QF156" s="30">
        <v>0</v>
      </c>
      <c r="QG156" s="30">
        <v>0</v>
      </c>
      <c r="QH156" s="30">
        <v>0</v>
      </c>
      <c r="QI156" s="30">
        <v>0</v>
      </c>
      <c r="QJ156" s="30">
        <v>0</v>
      </c>
      <c r="QK156" s="30">
        <v>0</v>
      </c>
      <c r="QL156" s="30">
        <v>5277334849</v>
      </c>
      <c r="QM156" s="30">
        <v>0</v>
      </c>
      <c r="QN156" s="30">
        <v>0</v>
      </c>
      <c r="QO156" s="30">
        <v>102884845365</v>
      </c>
      <c r="QP156" s="30">
        <v>5636980743</v>
      </c>
      <c r="QQ156" s="30">
        <v>29914065</v>
      </c>
      <c r="QR156" s="30">
        <v>6314065</v>
      </c>
      <c r="QS156" s="30">
        <v>23600000</v>
      </c>
      <c r="QT156" s="30">
        <v>0</v>
      </c>
      <c r="QU156" s="30">
        <v>0</v>
      </c>
      <c r="QV156" s="30">
        <v>0</v>
      </c>
      <c r="QW156" s="30">
        <v>870753133</v>
      </c>
      <c r="QX156" s="30">
        <v>870753133</v>
      </c>
      <c r="QY156" s="30">
        <v>0</v>
      </c>
      <c r="QZ156" s="30">
        <v>4736313545</v>
      </c>
      <c r="RA156" s="30">
        <v>0</v>
      </c>
      <c r="RB156" s="30">
        <v>0</v>
      </c>
      <c r="RC156" s="30">
        <v>0</v>
      </c>
      <c r="RD156" s="30">
        <v>0</v>
      </c>
      <c r="RE156" s="30">
        <v>0</v>
      </c>
      <c r="RF156" s="30">
        <v>0</v>
      </c>
      <c r="RG156" s="30">
        <v>0</v>
      </c>
      <c r="RH156" s="30">
        <v>0</v>
      </c>
      <c r="RI156" s="30">
        <v>97247864622</v>
      </c>
      <c r="RJ156" s="30">
        <v>12090426099</v>
      </c>
      <c r="RK156" s="30">
        <v>11509477721</v>
      </c>
      <c r="RL156" s="30">
        <v>3326974106</v>
      </c>
      <c r="RM156" s="30">
        <v>114632816</v>
      </c>
      <c r="RN156" s="30">
        <v>0</v>
      </c>
      <c r="RO156" s="30">
        <v>9597106</v>
      </c>
      <c r="RP156" s="30">
        <v>0</v>
      </c>
      <c r="RQ156" s="30">
        <v>0</v>
      </c>
      <c r="RR156" s="30">
        <v>0</v>
      </c>
      <c r="RS156" s="30">
        <v>0</v>
      </c>
      <c r="RT156" s="30">
        <v>0</v>
      </c>
      <c r="RU156" s="30">
        <v>0</v>
      </c>
      <c r="RV156" s="30">
        <v>9670000</v>
      </c>
      <c r="RW156" s="30">
        <v>1231736</v>
      </c>
      <c r="RX156" s="30">
        <v>0</v>
      </c>
      <c r="RY156" s="30">
        <v>0</v>
      </c>
      <c r="RZ156" s="30">
        <v>0</v>
      </c>
      <c r="SA156" s="30">
        <v>0</v>
      </c>
      <c r="SB156" s="30">
        <v>0</v>
      </c>
      <c r="SC156" s="30">
        <v>559580</v>
      </c>
      <c r="SD156" s="30">
        <v>0</v>
      </c>
      <c r="SE156" s="30">
        <v>0</v>
      </c>
      <c r="SF156" s="30">
        <v>0</v>
      </c>
      <c r="SG156" s="30">
        <v>0</v>
      </c>
      <c r="SH156" s="30">
        <v>39696678</v>
      </c>
      <c r="SI156" s="30">
        <v>73283200</v>
      </c>
      <c r="SJ156" s="30">
        <v>0</v>
      </c>
      <c r="SK156" s="30">
        <v>1875436623</v>
      </c>
      <c r="SL156" s="30">
        <v>1875436623</v>
      </c>
      <c r="SM156" s="30">
        <v>0</v>
      </c>
      <c r="SN156" s="30">
        <v>359075250</v>
      </c>
      <c r="SO156" s="30">
        <v>0</v>
      </c>
      <c r="SP156" s="30">
        <v>0</v>
      </c>
      <c r="SQ156" s="30">
        <v>0</v>
      </c>
      <c r="SR156" s="30">
        <v>730684010</v>
      </c>
      <c r="SS156" s="30">
        <v>151460454</v>
      </c>
      <c r="ST156" s="30">
        <v>0</v>
      </c>
      <c r="SU156" s="30">
        <v>0</v>
      </c>
      <c r="SV156" s="30">
        <v>0</v>
      </c>
      <c r="SW156" s="30">
        <v>1363878</v>
      </c>
      <c r="SX156" s="30">
        <v>17476616</v>
      </c>
      <c r="SY156" s="30">
        <v>32081241</v>
      </c>
      <c r="SZ156" s="30">
        <v>337059</v>
      </c>
      <c r="TA156" s="30">
        <v>2491720116</v>
      </c>
      <c r="TB156" s="30">
        <v>43529897</v>
      </c>
      <c r="TC156" s="30">
        <v>0</v>
      </c>
      <c r="TD156" s="30">
        <v>0</v>
      </c>
      <c r="TE156" s="30">
        <v>11051</v>
      </c>
      <c r="TF156" s="30">
        <v>0</v>
      </c>
      <c r="TG156" s="30">
        <v>0</v>
      </c>
      <c r="TH156" s="30">
        <v>580948378</v>
      </c>
      <c r="TI156" s="30">
        <f t="shared" si="55"/>
        <v>124229922</v>
      </c>
      <c r="TJ156" s="30">
        <f t="shared" si="56"/>
        <v>85000000000</v>
      </c>
      <c r="TK156" s="30">
        <v>85000000000</v>
      </c>
      <c r="TL156" s="30">
        <v>0</v>
      </c>
      <c r="TM156" s="30">
        <v>0</v>
      </c>
      <c r="TN156" s="30">
        <v>0</v>
      </c>
      <c r="TO156" s="30">
        <v>0</v>
      </c>
      <c r="TP156" s="30">
        <v>0</v>
      </c>
      <c r="TQ156" s="30">
        <v>0</v>
      </c>
      <c r="TR156" s="30">
        <v>0</v>
      </c>
      <c r="TS156" s="30">
        <v>85000000000</v>
      </c>
      <c r="TT156" s="30">
        <v>0</v>
      </c>
      <c r="TU156" s="30">
        <v>157438523</v>
      </c>
      <c r="TV156" s="30">
        <v>0</v>
      </c>
      <c r="TW156" s="30">
        <v>48117230</v>
      </c>
      <c r="TX156" s="30">
        <v>0</v>
      </c>
      <c r="TY156" s="30">
        <v>109321293</v>
      </c>
      <c r="TZ156" s="30">
        <v>0</v>
      </c>
      <c r="UA156" s="30">
        <v>0</v>
      </c>
      <c r="UB156" s="30">
        <v>0</v>
      </c>
      <c r="UC156" s="30">
        <v>0</v>
      </c>
      <c r="UD156" s="30">
        <v>0</v>
      </c>
      <c r="UE156" s="30">
        <v>0</v>
      </c>
      <c r="UF156" s="30">
        <v>0</v>
      </c>
      <c r="UG156" s="30">
        <v>353254298327</v>
      </c>
      <c r="UH156" s="1">
        <v>4428881599021</v>
      </c>
      <c r="UI156" s="1">
        <f>UH156-SUM($UG$148:UG156)</f>
        <v>0</v>
      </c>
    </row>
    <row r="157" spans="2:555">
      <c r="B157" s="58">
        <v>43009</v>
      </c>
      <c r="C157" s="30">
        <v>254939639248</v>
      </c>
      <c r="D157" s="30">
        <v>154554391420</v>
      </c>
      <c r="E157" s="30">
        <v>135752051877</v>
      </c>
      <c r="F157" s="30">
        <v>7044000</v>
      </c>
      <c r="G157" s="30">
        <v>1475400</v>
      </c>
      <c r="H157" s="30">
        <v>79658883027</v>
      </c>
      <c r="I157" s="30">
        <v>68960695036.442078</v>
      </c>
      <c r="J157" s="30">
        <v>9901599160.0279007</v>
      </c>
      <c r="K157" s="30">
        <v>796588830.53000069</v>
      </c>
      <c r="L157" s="30">
        <v>5784364290</v>
      </c>
      <c r="M157" s="30">
        <v>41327852573</v>
      </c>
      <c r="N157" s="30">
        <v>40914574046.869995</v>
      </c>
      <c r="O157" s="30">
        <v>413278526.12999916</v>
      </c>
      <c r="P157" s="30">
        <v>2269950832</v>
      </c>
      <c r="Q157" s="30">
        <v>4378622756</v>
      </c>
      <c r="R157" s="30">
        <v>2323858999</v>
      </c>
      <c r="S157" s="30">
        <v>18802339543</v>
      </c>
      <c r="T157" s="30">
        <v>4246901000</v>
      </c>
      <c r="U157" s="30">
        <v>5014583000</v>
      </c>
      <c r="V157" s="30">
        <v>9261484000</v>
      </c>
      <c r="W157" s="30">
        <v>177749761</v>
      </c>
      <c r="X157" s="30">
        <v>3038380899</v>
      </c>
      <c r="Y157" s="30">
        <v>214221000</v>
      </c>
      <c r="Z157" s="30">
        <v>21422100</v>
      </c>
      <c r="AA157" s="30">
        <v>192798900</v>
      </c>
      <c r="AB157" s="30">
        <v>160134179</v>
      </c>
      <c r="AC157" s="30">
        <v>395080</v>
      </c>
      <c r="AD157" s="30">
        <v>4992792506</v>
      </c>
      <c r="AE157" s="30">
        <v>920860383</v>
      </c>
      <c r="AF157" s="30">
        <v>617331347</v>
      </c>
      <c r="AG157" s="30">
        <v>303529036</v>
      </c>
      <c r="AH157" s="30">
        <v>36321735</v>
      </c>
      <c r="AI157" s="30">
        <v>100385247828</v>
      </c>
      <c r="AJ157" s="30">
        <v>791776631</v>
      </c>
      <c r="AK157" s="30">
        <v>172545054</v>
      </c>
      <c r="AL157" s="30">
        <v>498000</v>
      </c>
      <c r="AM157" s="30">
        <v>618466756</v>
      </c>
      <c r="AN157" s="30">
        <v>266821</v>
      </c>
      <c r="AO157" s="30">
        <v>2058334934</v>
      </c>
      <c r="AP157" s="30">
        <v>1998951750</v>
      </c>
      <c r="AQ157" s="30">
        <v>8542420</v>
      </c>
      <c r="AR157" s="30">
        <v>0</v>
      </c>
      <c r="AS157" s="30">
        <v>90410</v>
      </c>
      <c r="AT157" s="30">
        <v>45946329</v>
      </c>
      <c r="AU157" s="30">
        <v>4804025</v>
      </c>
      <c r="AV157" s="30">
        <v>0</v>
      </c>
      <c r="AW157" s="30">
        <v>0</v>
      </c>
      <c r="AX157" s="30">
        <v>0</v>
      </c>
      <c r="AY157" s="30">
        <v>0</v>
      </c>
      <c r="AZ157" s="30">
        <v>0</v>
      </c>
      <c r="BA157" s="30">
        <v>0</v>
      </c>
      <c r="BB157" s="30">
        <v>0</v>
      </c>
      <c r="BC157" s="30">
        <v>0</v>
      </c>
      <c r="BD157" s="30">
        <v>10414244724</v>
      </c>
      <c r="BE157" s="30">
        <v>919946</v>
      </c>
      <c r="BF157" s="30">
        <v>6389728388</v>
      </c>
      <c r="BG157" s="30">
        <v>2127105438</v>
      </c>
      <c r="BH157" s="30">
        <v>248500</v>
      </c>
      <c r="BI157" s="30">
        <v>7498317</v>
      </c>
      <c r="BJ157" s="30">
        <v>0</v>
      </c>
      <c r="BK157" s="30">
        <v>199541531</v>
      </c>
      <c r="BL157" s="30">
        <v>4548494</v>
      </c>
      <c r="BM157" s="30">
        <v>0</v>
      </c>
      <c r="BN157" s="30">
        <v>46081873</v>
      </c>
      <c r="BO157" s="30">
        <v>2973192</v>
      </c>
      <c r="BP157" s="30">
        <v>0</v>
      </c>
      <c r="BQ157" s="30">
        <v>145981</v>
      </c>
      <c r="BR157" s="30">
        <v>83752585</v>
      </c>
      <c r="BS157" s="30">
        <v>1551700479</v>
      </c>
      <c r="BT157" s="30">
        <v>680592829</v>
      </c>
      <c r="BU157" s="30">
        <v>22155643</v>
      </c>
      <c r="BV157" s="30">
        <v>0</v>
      </c>
      <c r="BW157" s="30">
        <v>314714</v>
      </c>
      <c r="BX157" s="30">
        <v>4314692</v>
      </c>
      <c r="BY157" s="30">
        <v>653807780</v>
      </c>
      <c r="BZ157" s="30">
        <v>0</v>
      </c>
      <c r="CA157" s="30">
        <v>0</v>
      </c>
      <c r="CB157" s="30">
        <v>0</v>
      </c>
      <c r="CC157" s="30">
        <v>8460060246</v>
      </c>
      <c r="CD157" s="30">
        <v>1516173</v>
      </c>
      <c r="CE157" s="30">
        <v>7631521281</v>
      </c>
      <c r="CF157" s="30">
        <v>84862948</v>
      </c>
      <c r="CG157" s="30">
        <v>3052619002</v>
      </c>
      <c r="CH157" s="30">
        <v>353834471</v>
      </c>
      <c r="CI157" s="30">
        <v>94319497</v>
      </c>
      <c r="CJ157" s="30">
        <v>1230621</v>
      </c>
      <c r="CK157" s="30">
        <v>20498034</v>
      </c>
      <c r="CL157" s="30">
        <v>13888752</v>
      </c>
      <c r="CM157" s="30">
        <v>2669410</v>
      </c>
      <c r="CN157" s="30">
        <v>1167688</v>
      </c>
      <c r="CO157" s="30">
        <v>494571</v>
      </c>
      <c r="CP157" s="30">
        <v>5522334</v>
      </c>
      <c r="CQ157" s="30">
        <v>48848087</v>
      </c>
      <c r="CR157" s="30">
        <v>94935927</v>
      </c>
      <c r="CS157" s="30">
        <v>3920895927</v>
      </c>
      <c r="CT157" s="30">
        <v>1394684286</v>
      </c>
      <c r="CU157" s="30">
        <v>0</v>
      </c>
      <c r="CV157" s="30">
        <v>66590631</v>
      </c>
      <c r="CW157" s="30">
        <v>15126256</v>
      </c>
      <c r="CX157" s="30">
        <v>200468</v>
      </c>
      <c r="CY157" s="30">
        <v>0</v>
      </c>
      <c r="CZ157" s="30">
        <v>2304569808</v>
      </c>
      <c r="DA157" s="30">
        <v>2062174215</v>
      </c>
      <c r="DB157" s="30">
        <v>194475593</v>
      </c>
      <c r="DC157" s="30">
        <v>0</v>
      </c>
      <c r="DD157" s="30">
        <v>47920000</v>
      </c>
      <c r="DE157" s="30">
        <v>212017</v>
      </c>
      <c r="DF157" s="30">
        <v>118640115</v>
      </c>
      <c r="DG157" s="30">
        <v>20872346</v>
      </c>
      <c r="DH157" s="30">
        <v>30053509</v>
      </c>
      <c r="DI157" s="30">
        <v>0</v>
      </c>
      <c r="DJ157" s="30">
        <v>0</v>
      </c>
      <c r="DK157" s="30">
        <v>0</v>
      </c>
      <c r="DL157" s="30">
        <v>0</v>
      </c>
      <c r="DM157" s="30">
        <v>363224113</v>
      </c>
      <c r="DN157" s="30">
        <v>53144918</v>
      </c>
      <c r="DO157" s="30">
        <v>3810528</v>
      </c>
      <c r="DP157" s="30">
        <v>78600</v>
      </c>
      <c r="DQ157" s="30">
        <v>3731928</v>
      </c>
      <c r="DR157" s="30">
        <v>291209221</v>
      </c>
      <c r="DS157" s="30">
        <v>34141430</v>
      </c>
      <c r="DT157" s="30">
        <v>32483808</v>
      </c>
      <c r="DU157" s="30">
        <v>1638286</v>
      </c>
      <c r="DV157" s="30">
        <v>19336</v>
      </c>
      <c r="DW157" s="30">
        <v>13015200</v>
      </c>
      <c r="DX157" s="30">
        <v>8207000</v>
      </c>
      <c r="DY157" s="30">
        <v>0</v>
      </c>
      <c r="DZ157" s="30">
        <v>0</v>
      </c>
      <c r="EA157" s="30">
        <v>4808200</v>
      </c>
      <c r="EB157" s="30">
        <v>0</v>
      </c>
      <c r="EC157" s="30">
        <v>4969942</v>
      </c>
      <c r="ED157" s="30">
        <v>56697</v>
      </c>
      <c r="EE157" s="30">
        <v>4903700</v>
      </c>
      <c r="EF157" s="30">
        <v>9545</v>
      </c>
      <c r="EG157" s="30">
        <v>72763478</v>
      </c>
      <c r="EH157" s="30">
        <v>71565300</v>
      </c>
      <c r="EI157" s="30">
        <v>1235592</v>
      </c>
      <c r="EJ157" s="30">
        <v>-37414</v>
      </c>
      <c r="EK157" s="30">
        <v>73352978</v>
      </c>
      <c r="EL157" s="30">
        <v>102966</v>
      </c>
      <c r="EM157" s="30">
        <v>2677116</v>
      </c>
      <c r="EN157" s="30">
        <v>47261394</v>
      </c>
      <c r="EO157" s="30">
        <v>3480250</v>
      </c>
      <c r="EP157" s="30">
        <v>329491</v>
      </c>
      <c r="EQ157" s="30">
        <v>494237</v>
      </c>
      <c r="ER157" s="30">
        <v>144152</v>
      </c>
      <c r="ES157" s="30">
        <v>2244659</v>
      </c>
      <c r="ET157" s="30">
        <v>267711</v>
      </c>
      <c r="EU157" s="30">
        <v>2203472</v>
      </c>
      <c r="EV157" s="30">
        <v>1038149</v>
      </c>
      <c r="EW157" s="30">
        <v>36202846</v>
      </c>
      <c r="EX157" s="30">
        <v>0</v>
      </c>
      <c r="EY157" s="30">
        <v>82373</v>
      </c>
      <c r="EZ157" s="30">
        <v>33566916</v>
      </c>
      <c r="FA157" s="30">
        <v>2553557</v>
      </c>
      <c r="FB157" s="30">
        <v>0</v>
      </c>
      <c r="FC157" s="30">
        <v>0</v>
      </c>
      <c r="FD157" s="30">
        <v>0</v>
      </c>
      <c r="FE157" s="30">
        <v>0</v>
      </c>
      <c r="FF157" s="30">
        <v>0</v>
      </c>
      <c r="FG157" s="30">
        <v>15059446</v>
      </c>
      <c r="FH157" s="30">
        <v>164746</v>
      </c>
      <c r="FI157" s="30">
        <v>0</v>
      </c>
      <c r="FJ157" s="30">
        <v>12299957</v>
      </c>
      <c r="FK157" s="30">
        <v>8431422</v>
      </c>
      <c r="FL157" s="30">
        <v>0</v>
      </c>
      <c r="FM157" s="30">
        <v>0</v>
      </c>
      <c r="FN157" s="30">
        <v>0</v>
      </c>
      <c r="FO157" s="30">
        <v>3868535</v>
      </c>
      <c r="FP157" s="30">
        <v>2594743</v>
      </c>
      <c r="FQ157" s="30">
        <v>0</v>
      </c>
      <c r="FR157" s="30">
        <v>942670547</v>
      </c>
      <c r="FS157" s="30">
        <v>779709837</v>
      </c>
      <c r="FT157" s="30">
        <v>0</v>
      </c>
      <c r="FU157" s="30">
        <v>434539969</v>
      </c>
      <c r="FV157" s="30">
        <v>35097583</v>
      </c>
      <c r="FW157" s="30">
        <v>26048522</v>
      </c>
      <c r="FX157" s="30">
        <v>9049061</v>
      </c>
      <c r="FY157" s="30">
        <v>27000</v>
      </c>
      <c r="FZ157" s="30">
        <v>942152</v>
      </c>
      <c r="GA157" s="30">
        <v>292136033</v>
      </c>
      <c r="GB157" s="30">
        <v>16967100</v>
      </c>
      <c r="GC157" s="30">
        <v>1432749</v>
      </c>
      <c r="GD157" s="30">
        <v>0</v>
      </c>
      <c r="GE157" s="30">
        <v>1432749</v>
      </c>
      <c r="GF157" s="30">
        <v>0</v>
      </c>
      <c r="GG157" s="30">
        <v>0</v>
      </c>
      <c r="GH157" s="30">
        <v>898500</v>
      </c>
      <c r="GI157" s="30">
        <v>14284579</v>
      </c>
      <c r="GJ157" s="30">
        <v>14284579</v>
      </c>
      <c r="GK157" s="30">
        <v>0</v>
      </c>
      <c r="GL157" s="30">
        <v>146344882</v>
      </c>
      <c r="GM157" s="30">
        <v>12152464</v>
      </c>
      <c r="GN157" s="30">
        <v>0</v>
      </c>
      <c r="GO157" s="30">
        <v>1315730</v>
      </c>
      <c r="GP157" s="30">
        <v>0</v>
      </c>
      <c r="GQ157" s="30">
        <v>121264185</v>
      </c>
      <c r="GR157" s="30">
        <v>117824</v>
      </c>
      <c r="GS157" s="30">
        <v>0</v>
      </c>
      <c r="GT157" s="30">
        <v>11494679</v>
      </c>
      <c r="GU157" s="30">
        <v>11439894130</v>
      </c>
      <c r="GV157" s="30">
        <v>0</v>
      </c>
      <c r="GW157" s="30">
        <v>0</v>
      </c>
      <c r="GX157" s="30">
        <v>0</v>
      </c>
      <c r="GY157" s="30">
        <v>0</v>
      </c>
      <c r="GZ157" s="30">
        <v>0</v>
      </c>
      <c r="HA157" s="30">
        <v>7398046</v>
      </c>
      <c r="HB157" s="30">
        <v>0</v>
      </c>
      <c r="HC157" s="30">
        <v>0</v>
      </c>
      <c r="HD157" s="30">
        <v>7081807625</v>
      </c>
      <c r="HE157" s="30">
        <v>0</v>
      </c>
      <c r="HF157" s="30">
        <v>4190275</v>
      </c>
      <c r="HG157" s="30">
        <v>79204</v>
      </c>
      <c r="HH157" s="30">
        <f t="shared" si="48"/>
        <v>3874335266</v>
      </c>
      <c r="HI157" s="30">
        <f t="shared" si="49"/>
        <v>428418965</v>
      </c>
      <c r="HJ157" s="30">
        <v>1833299170</v>
      </c>
      <c r="HK157" s="30">
        <v>674680107</v>
      </c>
      <c r="HL157" s="30">
        <v>0</v>
      </c>
      <c r="HM157" s="30">
        <v>4302754231</v>
      </c>
      <c r="HN157" s="30">
        <v>2041036096</v>
      </c>
      <c r="HO157" s="30">
        <v>-246261142</v>
      </c>
      <c r="HP157" s="30">
        <v>43664749</v>
      </c>
      <c r="HQ157" s="30">
        <v>4188813</v>
      </c>
      <c r="HR157" s="30">
        <v>2182797</v>
      </c>
      <c r="HS157" s="30">
        <v>21098973</v>
      </c>
      <c r="HT157" s="30">
        <v>0</v>
      </c>
      <c r="HU157" s="30">
        <v>0</v>
      </c>
      <c r="HV157" s="30">
        <v>16194166</v>
      </c>
      <c r="HW157" s="30">
        <v>0</v>
      </c>
      <c r="HX157" s="30">
        <f t="shared" si="50"/>
        <v>3874335266</v>
      </c>
      <c r="HY157" s="30">
        <f t="shared" si="51"/>
        <v>428418965</v>
      </c>
      <c r="HZ157" s="30">
        <v>57517094377</v>
      </c>
      <c r="IA157" s="30">
        <v>55469267292</v>
      </c>
      <c r="IB157" s="30">
        <v>54640852242</v>
      </c>
      <c r="IC157" s="30">
        <v>0</v>
      </c>
      <c r="ID157" s="30">
        <v>0</v>
      </c>
      <c r="IE157" s="30">
        <v>976433568</v>
      </c>
      <c r="IF157" s="30">
        <v>0</v>
      </c>
      <c r="IG157" s="30">
        <v>46873338200</v>
      </c>
      <c r="IH157" s="30">
        <v>44098918072</v>
      </c>
      <c r="II157" s="30">
        <v>0</v>
      </c>
      <c r="IJ157" s="30">
        <v>1797986560</v>
      </c>
      <c r="IK157" s="30">
        <v>0</v>
      </c>
      <c r="IL157" s="30">
        <v>5077616722</v>
      </c>
      <c r="IM157" s="30">
        <v>2416362123</v>
      </c>
      <c r="IN157" s="30">
        <v>451343709</v>
      </c>
      <c r="IO157" s="30">
        <v>338507781</v>
      </c>
      <c r="IP157" s="30">
        <v>4287765232</v>
      </c>
      <c r="IQ157" s="30">
        <v>0</v>
      </c>
      <c r="IR157" s="30">
        <v>0</v>
      </c>
      <c r="IS157" s="30">
        <v>0</v>
      </c>
      <c r="IT157" s="30">
        <v>0</v>
      </c>
      <c r="IU157" s="30">
        <v>0</v>
      </c>
      <c r="IV157" s="30">
        <v>274634179</v>
      </c>
      <c r="IW157" s="30">
        <v>0</v>
      </c>
      <c r="IX157" s="30">
        <v>0</v>
      </c>
      <c r="IY157" s="30">
        <v>0</v>
      </c>
      <c r="IZ157" s="30">
        <v>0</v>
      </c>
      <c r="JA157" s="30">
        <v>0</v>
      </c>
      <c r="JB157" s="30">
        <v>0</v>
      </c>
      <c r="JC157" s="30">
        <v>0</v>
      </c>
      <c r="JD157" s="30">
        <v>0</v>
      </c>
      <c r="JE157" s="30">
        <v>0</v>
      </c>
      <c r="JF157" s="30">
        <v>0</v>
      </c>
      <c r="JG157" s="30">
        <v>0</v>
      </c>
      <c r="JH157" s="30">
        <v>0</v>
      </c>
      <c r="JI157" s="30">
        <v>0</v>
      </c>
      <c r="JJ157" s="30">
        <v>-1098982</v>
      </c>
      <c r="JK157" s="30">
        <v>-1630232</v>
      </c>
      <c r="JL157" s="30">
        <v>531250</v>
      </c>
      <c r="JM157" s="30">
        <v>828415050</v>
      </c>
      <c r="JN157" s="30">
        <v>0</v>
      </c>
      <c r="JO157" s="30">
        <v>828415050</v>
      </c>
      <c r="JP157" s="30">
        <v>1728621012</v>
      </c>
      <c r="JQ157" s="30">
        <v>46036704</v>
      </c>
      <c r="JR157" s="30">
        <v>1666666666</v>
      </c>
      <c r="JS157" s="30">
        <v>0</v>
      </c>
      <c r="JT157" s="30">
        <v>0</v>
      </c>
      <c r="JU157" s="30">
        <v>0</v>
      </c>
      <c r="JV157" s="30">
        <v>0</v>
      </c>
      <c r="JW157" s="30">
        <v>0</v>
      </c>
      <c r="JX157" s="30">
        <v>0</v>
      </c>
      <c r="JY157" s="30">
        <v>0</v>
      </c>
      <c r="JZ157" s="30">
        <v>0</v>
      </c>
      <c r="KA157" s="30">
        <v>0</v>
      </c>
      <c r="KB157" s="30">
        <v>0</v>
      </c>
      <c r="KC157" s="30">
        <v>0</v>
      </c>
      <c r="KD157" s="30">
        <v>0</v>
      </c>
      <c r="KE157" s="30">
        <v>0</v>
      </c>
      <c r="KF157" s="30">
        <v>0</v>
      </c>
      <c r="KG157" s="30">
        <v>0</v>
      </c>
      <c r="KH157" s="30">
        <v>0</v>
      </c>
      <c r="KI157" s="30">
        <v>0</v>
      </c>
      <c r="KJ157" s="30">
        <v>0</v>
      </c>
      <c r="KK157" s="30">
        <v>0</v>
      </c>
      <c r="KL157" s="30">
        <v>0</v>
      </c>
      <c r="KM157" s="30">
        <v>319206073</v>
      </c>
      <c r="KN157" s="30">
        <v>0</v>
      </c>
      <c r="KO157" s="30">
        <v>0</v>
      </c>
      <c r="KP157" s="30">
        <v>0</v>
      </c>
      <c r="KQ157" s="30">
        <v>0</v>
      </c>
      <c r="KR157" s="30">
        <v>0</v>
      </c>
      <c r="KS157" s="30">
        <v>0</v>
      </c>
      <c r="KT157" s="30">
        <v>0</v>
      </c>
      <c r="KU157" s="30">
        <v>0</v>
      </c>
      <c r="KV157" s="30">
        <v>0</v>
      </c>
      <c r="KW157" s="30">
        <v>0</v>
      </c>
      <c r="KX157" s="30">
        <v>0</v>
      </c>
      <c r="KY157" s="30">
        <v>0</v>
      </c>
      <c r="KZ157" s="30">
        <v>0</v>
      </c>
      <c r="LA157" s="30">
        <v>0</v>
      </c>
      <c r="LB157" s="30">
        <v>0</v>
      </c>
      <c r="LC157" s="30">
        <v>0</v>
      </c>
      <c r="LD157" s="30">
        <v>0</v>
      </c>
      <c r="LE157" s="30">
        <v>0</v>
      </c>
      <c r="LF157" s="30">
        <v>0</v>
      </c>
      <c r="LG157" s="30">
        <v>0</v>
      </c>
      <c r="LH157" s="30">
        <v>0</v>
      </c>
      <c r="LI157" s="30">
        <v>0</v>
      </c>
      <c r="LJ157" s="30">
        <v>0</v>
      </c>
      <c r="LK157" s="30">
        <v>0</v>
      </c>
      <c r="LL157" s="30">
        <v>0</v>
      </c>
      <c r="LM157" s="30">
        <v>0</v>
      </c>
      <c r="LN157" s="30">
        <v>0</v>
      </c>
      <c r="LO157" s="30">
        <v>0</v>
      </c>
      <c r="LP157" s="30">
        <v>0</v>
      </c>
      <c r="LQ157" s="30">
        <v>0</v>
      </c>
      <c r="LR157" s="30">
        <v>0</v>
      </c>
      <c r="LS157" s="30">
        <v>0</v>
      </c>
      <c r="LT157" s="30">
        <v>0</v>
      </c>
      <c r="LU157" s="30">
        <v>0</v>
      </c>
      <c r="LV157" s="30">
        <v>0</v>
      </c>
      <c r="LW157" s="30">
        <v>0</v>
      </c>
      <c r="LX157" s="30">
        <v>0</v>
      </c>
      <c r="LY157" s="30">
        <v>0</v>
      </c>
      <c r="LZ157" s="30">
        <v>0</v>
      </c>
      <c r="MA157" s="30">
        <v>319206073</v>
      </c>
      <c r="MB157" s="30">
        <v>0</v>
      </c>
      <c r="MC157" s="30">
        <v>0</v>
      </c>
      <c r="MD157" s="30">
        <v>0</v>
      </c>
      <c r="ME157" s="30">
        <v>0</v>
      </c>
      <c r="MF157" s="30">
        <v>0</v>
      </c>
      <c r="MG157" s="30">
        <v>0</v>
      </c>
      <c r="MH157" s="30">
        <v>0</v>
      </c>
      <c r="MI157" s="30">
        <v>0</v>
      </c>
      <c r="MJ157" s="30">
        <v>0</v>
      </c>
      <c r="MK157" s="30">
        <v>0</v>
      </c>
      <c r="ML157" s="30">
        <v>0</v>
      </c>
      <c r="MM157" s="30">
        <v>0</v>
      </c>
      <c r="MN157" s="30">
        <v>0</v>
      </c>
      <c r="MO157" s="30">
        <v>0</v>
      </c>
      <c r="MP157" s="30">
        <v>0</v>
      </c>
      <c r="MQ157" s="30">
        <v>84317843</v>
      </c>
      <c r="MR157" s="30">
        <v>0</v>
      </c>
      <c r="MS157" s="30">
        <v>46042558235</v>
      </c>
      <c r="MT157" s="30">
        <v>42889324943</v>
      </c>
      <c r="MU157" s="30">
        <v>42820003936</v>
      </c>
      <c r="MV157" s="30">
        <v>21161382054</v>
      </c>
      <c r="MW157" s="30">
        <v>20989215234</v>
      </c>
      <c r="MX157" s="30">
        <v>0</v>
      </c>
      <c r="MY157" s="30">
        <v>172166820</v>
      </c>
      <c r="MZ157" s="30">
        <v>14186255405</v>
      </c>
      <c r="NA157" s="30">
        <v>0</v>
      </c>
      <c r="NB157" s="30">
        <v>0</v>
      </c>
      <c r="NC157" s="30">
        <v>0</v>
      </c>
      <c r="ND157" s="30">
        <v>14186255405</v>
      </c>
      <c r="NE157" s="30">
        <v>14186255405</v>
      </c>
      <c r="NF157" s="30">
        <v>0</v>
      </c>
      <c r="NG157" s="30">
        <v>0</v>
      </c>
      <c r="NH157" s="30">
        <v>5774846896</v>
      </c>
      <c r="NI157" s="30">
        <v>1697519581</v>
      </c>
      <c r="NJ157" s="30">
        <v>424380193</v>
      </c>
      <c r="NK157" s="30">
        <v>1273139388</v>
      </c>
      <c r="NL157" s="30">
        <v>0</v>
      </c>
      <c r="NM157" s="30">
        <v>69321007</v>
      </c>
      <c r="NN157" s="30">
        <v>0</v>
      </c>
      <c r="NO157" s="30">
        <v>0</v>
      </c>
      <c r="NP157" s="30">
        <v>0</v>
      </c>
      <c r="NQ157" s="30">
        <v>0</v>
      </c>
      <c r="NR157" s="30">
        <v>0</v>
      </c>
      <c r="NS157" s="30">
        <v>0</v>
      </c>
      <c r="NT157" s="30">
        <v>69321007</v>
      </c>
      <c r="NU157" s="30">
        <v>69321007</v>
      </c>
      <c r="NV157" s="30">
        <v>0</v>
      </c>
      <c r="NW157" s="30">
        <v>0</v>
      </c>
      <c r="NX157" s="30">
        <v>0</v>
      </c>
      <c r="NY157" s="30">
        <v>0</v>
      </c>
      <c r="NZ157" s="30">
        <v>0</v>
      </c>
      <c r="OA157" s="30">
        <v>1275192888</v>
      </c>
      <c r="OB157" s="30">
        <v>1275192888</v>
      </c>
      <c r="OC157" s="30">
        <v>0</v>
      </c>
      <c r="OD157" s="30">
        <v>0</v>
      </c>
      <c r="OE157" s="30">
        <v>0</v>
      </c>
      <c r="OF157" s="30">
        <v>1275192888</v>
      </c>
      <c r="OG157" s="30">
        <v>0</v>
      </c>
      <c r="OH157" s="30">
        <v>1275192888</v>
      </c>
      <c r="OI157" s="30">
        <v>0</v>
      </c>
      <c r="OJ157" s="30">
        <v>0</v>
      </c>
      <c r="OK157" s="30">
        <v>0</v>
      </c>
      <c r="OL157" s="30">
        <v>0</v>
      </c>
      <c r="OM157" s="30">
        <v>0</v>
      </c>
      <c r="ON157" s="30">
        <v>0</v>
      </c>
      <c r="OO157" s="30">
        <v>0</v>
      </c>
      <c r="OP157" s="30">
        <v>0</v>
      </c>
      <c r="OQ157" s="30">
        <v>0</v>
      </c>
      <c r="OR157" s="30">
        <v>0</v>
      </c>
      <c r="OS157" s="30">
        <v>1744773226</v>
      </c>
      <c r="OT157" s="30">
        <v>1661248355</v>
      </c>
      <c r="OU157" s="30">
        <v>1661248355</v>
      </c>
      <c r="OV157" s="30">
        <v>0</v>
      </c>
      <c r="OW157" s="30">
        <v>1661248355</v>
      </c>
      <c r="OX157" s="30">
        <v>0</v>
      </c>
      <c r="OY157" s="30">
        <v>0</v>
      </c>
      <c r="OZ157" s="30">
        <v>83524871</v>
      </c>
      <c r="PA157" s="30">
        <v>0</v>
      </c>
      <c r="PB157" s="30">
        <v>0</v>
      </c>
      <c r="PC157" s="30">
        <v>0</v>
      </c>
      <c r="PD157" s="30">
        <v>0</v>
      </c>
      <c r="PE157" s="30">
        <v>0</v>
      </c>
      <c r="PF157" s="30">
        <v>0</v>
      </c>
      <c r="PG157" s="30">
        <v>0</v>
      </c>
      <c r="PH157" s="30">
        <v>0</v>
      </c>
      <c r="PI157" s="30">
        <v>0</v>
      </c>
      <c r="PJ157" s="30">
        <v>0</v>
      </c>
      <c r="PK157" s="30">
        <v>0</v>
      </c>
      <c r="PL157" s="30">
        <v>0</v>
      </c>
      <c r="PM157" s="30">
        <v>83524871</v>
      </c>
      <c r="PN157" s="30">
        <v>0</v>
      </c>
      <c r="PO157" s="30">
        <v>0</v>
      </c>
      <c r="PP157" s="30">
        <v>0</v>
      </c>
      <c r="PQ157" s="30">
        <v>0</v>
      </c>
      <c r="PR157" s="30">
        <v>0</v>
      </c>
      <c r="PS157" s="30">
        <v>0</v>
      </c>
      <c r="PT157" s="30">
        <f t="shared" si="41"/>
        <v>133267178</v>
      </c>
      <c r="PU157" s="30">
        <v>133267178</v>
      </c>
      <c r="PV157" s="30">
        <v>0</v>
      </c>
      <c r="PW157" s="30">
        <v>0</v>
      </c>
      <c r="PX157" s="30">
        <v>0</v>
      </c>
      <c r="PY157" s="30">
        <v>0</v>
      </c>
      <c r="PZ157" s="30">
        <v>0</v>
      </c>
      <c r="QA157" s="30">
        <v>0</v>
      </c>
      <c r="QB157" s="30">
        <v>0</v>
      </c>
      <c r="QC157" s="30">
        <v>306739</v>
      </c>
      <c r="QD157" s="30">
        <v>0</v>
      </c>
      <c r="QE157" s="30">
        <v>0</v>
      </c>
      <c r="QF157" s="30">
        <v>0</v>
      </c>
      <c r="QG157" s="30">
        <v>0</v>
      </c>
      <c r="QH157" s="30">
        <v>0</v>
      </c>
      <c r="QI157" s="30">
        <v>0</v>
      </c>
      <c r="QJ157" s="30">
        <v>306739</v>
      </c>
      <c r="QK157" s="30">
        <v>0</v>
      </c>
      <c r="QL157" s="30">
        <v>92278306</v>
      </c>
      <c r="QM157" s="30">
        <v>0</v>
      </c>
      <c r="QN157" s="30">
        <v>0</v>
      </c>
      <c r="QO157" s="30">
        <v>91778251338</v>
      </c>
      <c r="QP157" s="30">
        <v>-5340329972</v>
      </c>
      <c r="QQ157" s="30">
        <v>91556801</v>
      </c>
      <c r="QR157" s="30">
        <v>15116551</v>
      </c>
      <c r="QS157" s="30">
        <v>76440250</v>
      </c>
      <c r="QT157" s="30">
        <v>0</v>
      </c>
      <c r="QU157" s="30">
        <v>0</v>
      </c>
      <c r="QV157" s="30">
        <v>0</v>
      </c>
      <c r="QW157" s="30">
        <v>340921780</v>
      </c>
      <c r="QX157" s="30">
        <v>340921780</v>
      </c>
      <c r="QY157" s="30">
        <v>0</v>
      </c>
      <c r="QZ157" s="30">
        <v>-5772808553</v>
      </c>
      <c r="RA157" s="30">
        <v>0</v>
      </c>
      <c r="RB157" s="30">
        <v>0</v>
      </c>
      <c r="RC157" s="30">
        <v>0</v>
      </c>
      <c r="RD157" s="30">
        <v>0</v>
      </c>
      <c r="RE157" s="30">
        <v>0</v>
      </c>
      <c r="RF157" s="30">
        <v>0</v>
      </c>
      <c r="RG157" s="30">
        <v>0</v>
      </c>
      <c r="RH157" s="30">
        <v>0</v>
      </c>
      <c r="RI157" s="30">
        <v>97118581310</v>
      </c>
      <c r="RJ157" s="30">
        <v>12085993096</v>
      </c>
      <c r="RK157" s="30">
        <v>12085993096</v>
      </c>
      <c r="RL157" s="30">
        <v>4817567491</v>
      </c>
      <c r="RM157" s="30">
        <v>120944904</v>
      </c>
      <c r="RN157" s="30">
        <v>0</v>
      </c>
      <c r="RO157" s="30">
        <v>6916318</v>
      </c>
      <c r="RP157" s="30">
        <v>0</v>
      </c>
      <c r="RQ157" s="30">
        <v>0</v>
      </c>
      <c r="RR157" s="30">
        <v>0</v>
      </c>
      <c r="RS157" s="30">
        <v>0</v>
      </c>
      <c r="RT157" s="30">
        <v>0</v>
      </c>
      <c r="RU157" s="30">
        <v>0</v>
      </c>
      <c r="RV157" s="30">
        <v>5781906</v>
      </c>
      <c r="RW157" s="30">
        <v>1320121</v>
      </c>
      <c r="RX157" s="30">
        <v>0</v>
      </c>
      <c r="RY157" s="30">
        <v>0</v>
      </c>
      <c r="RZ157" s="30">
        <v>0</v>
      </c>
      <c r="SA157" s="30">
        <v>0</v>
      </c>
      <c r="SB157" s="30">
        <v>0</v>
      </c>
      <c r="SC157" s="30">
        <v>51318</v>
      </c>
      <c r="SD157" s="30">
        <v>0</v>
      </c>
      <c r="SE157" s="30">
        <v>0</v>
      </c>
      <c r="SF157" s="30">
        <v>0</v>
      </c>
      <c r="SG157" s="30">
        <v>0</v>
      </c>
      <c r="SH157" s="30">
        <v>60344043</v>
      </c>
      <c r="SI157" s="30">
        <v>74510210</v>
      </c>
      <c r="SJ157" s="30">
        <v>0</v>
      </c>
      <c r="SK157" s="30">
        <v>2366069222</v>
      </c>
      <c r="SL157" s="30">
        <v>2366069222</v>
      </c>
      <c r="SM157" s="30">
        <v>0</v>
      </c>
      <c r="SN157" s="30">
        <v>345282125</v>
      </c>
      <c r="SO157" s="30">
        <v>0</v>
      </c>
      <c r="SP157" s="30">
        <v>0</v>
      </c>
      <c r="SQ157" s="30">
        <v>0</v>
      </c>
      <c r="SR157" s="30">
        <v>827024876</v>
      </c>
      <c r="SS157" s="30">
        <v>157487833</v>
      </c>
      <c r="ST157" s="30">
        <v>0</v>
      </c>
      <c r="SU157" s="30">
        <v>0</v>
      </c>
      <c r="SV157" s="30">
        <v>0</v>
      </c>
      <c r="SW157" s="30">
        <v>1400280</v>
      </c>
      <c r="SX157" s="30">
        <v>26831189</v>
      </c>
      <c r="SY157" s="30">
        <v>33704621</v>
      </c>
      <c r="SZ157" s="30">
        <v>349925</v>
      </c>
      <c r="TA157" s="30">
        <v>2463775789</v>
      </c>
      <c r="TB157" s="30">
        <v>78857657</v>
      </c>
      <c r="TC157" s="30">
        <v>0</v>
      </c>
      <c r="TD157" s="30">
        <v>0</v>
      </c>
      <c r="TE157" s="30">
        <v>109663</v>
      </c>
      <c r="TF157" s="30">
        <v>0</v>
      </c>
      <c r="TG157" s="30">
        <v>328105381</v>
      </c>
      <c r="TH157" s="30">
        <v>0</v>
      </c>
      <c r="TI157" s="30">
        <f t="shared" si="55"/>
        <v>127861222</v>
      </c>
      <c r="TJ157" s="30">
        <f t="shared" si="56"/>
        <v>85000000000</v>
      </c>
      <c r="TK157" s="30">
        <v>85000000000</v>
      </c>
      <c r="TL157" s="30">
        <v>0</v>
      </c>
      <c r="TM157" s="30">
        <v>0</v>
      </c>
      <c r="TN157" s="30">
        <v>0</v>
      </c>
      <c r="TO157" s="30">
        <v>0</v>
      </c>
      <c r="TP157" s="30">
        <v>0</v>
      </c>
      <c r="TQ157" s="30">
        <v>0</v>
      </c>
      <c r="TR157" s="30">
        <v>0</v>
      </c>
      <c r="TS157" s="30">
        <v>85000000000</v>
      </c>
      <c r="TT157" s="30">
        <v>0</v>
      </c>
      <c r="TU157" s="30">
        <v>32588214</v>
      </c>
      <c r="TV157" s="30">
        <v>0</v>
      </c>
      <c r="TW157" s="30">
        <v>19010354</v>
      </c>
      <c r="TX157" s="30">
        <v>0</v>
      </c>
      <c r="TY157" s="30">
        <v>13577860</v>
      </c>
      <c r="TZ157" s="30">
        <v>0</v>
      </c>
      <c r="UA157" s="30">
        <v>0</v>
      </c>
      <c r="UB157" s="30">
        <v>0</v>
      </c>
      <c r="UC157" s="30">
        <v>0</v>
      </c>
      <c r="UD157" s="30">
        <v>0</v>
      </c>
      <c r="UE157" s="30">
        <v>0</v>
      </c>
      <c r="UF157" s="30">
        <v>0</v>
      </c>
      <c r="UG157" s="30">
        <v>392853033866</v>
      </c>
      <c r="UH157" s="1">
        <v>4821734632887</v>
      </c>
      <c r="UI157" s="1">
        <f>UH157-SUM($UG$148:UG157)</f>
        <v>0</v>
      </c>
    </row>
    <row r="158" spans="2:555">
      <c r="B158" s="58">
        <v>43040</v>
      </c>
      <c r="C158" s="30">
        <v>239569704275</v>
      </c>
      <c r="D158" s="30">
        <v>108988195172.99976</v>
      </c>
      <c r="E158" s="30">
        <v>91083471767.999756</v>
      </c>
      <c r="F158" s="30">
        <v>4594344</v>
      </c>
      <c r="G158" s="30">
        <v>1379184</v>
      </c>
      <c r="H158" s="30">
        <v>35181101429.999878</v>
      </c>
      <c r="I158" s="30">
        <v>30456279507.950989</v>
      </c>
      <c r="J158" s="30">
        <v>4373010907.7489929</v>
      </c>
      <c r="K158" s="30">
        <v>351811014.30000019</v>
      </c>
      <c r="L158" s="30">
        <v>3450119229</v>
      </c>
      <c r="M158" s="30">
        <v>43845085353</v>
      </c>
      <c r="N158" s="30">
        <v>43406634499.469971</v>
      </c>
      <c r="O158" s="30">
        <v>438450853.52999973</v>
      </c>
      <c r="P158" s="30">
        <v>1057266365</v>
      </c>
      <c r="Q158" s="30">
        <v>5226904845</v>
      </c>
      <c r="R158" s="30">
        <v>2317021018</v>
      </c>
      <c r="S158" s="30">
        <v>17904723405</v>
      </c>
      <c r="T158" s="30">
        <v>4207762000</v>
      </c>
      <c r="U158" s="30">
        <v>4950306000</v>
      </c>
      <c r="V158" s="30">
        <v>9158068000</v>
      </c>
      <c r="W158" s="30">
        <v>92704618</v>
      </c>
      <c r="X158" s="30">
        <v>601891966</v>
      </c>
      <c r="Y158" s="30">
        <v>210034545</v>
      </c>
      <c r="Z158" s="30">
        <v>21003454.5</v>
      </c>
      <c r="AA158" s="30">
        <v>189031090.5</v>
      </c>
      <c r="AB158" s="30">
        <v>191429082</v>
      </c>
      <c r="AC158" s="30">
        <v>395080</v>
      </c>
      <c r="AD158" s="30">
        <v>6290275576</v>
      </c>
      <c r="AE158" s="30">
        <v>1288913870</v>
      </c>
      <c r="AF158" s="30">
        <v>880109389</v>
      </c>
      <c r="AG158" s="30">
        <v>408804481</v>
      </c>
      <c r="AH158" s="30">
        <v>71010668</v>
      </c>
      <c r="AI158" s="30">
        <v>130581509102</v>
      </c>
      <c r="AJ158" s="30">
        <v>772938769</v>
      </c>
      <c r="AK158" s="30">
        <v>120405520</v>
      </c>
      <c r="AL158" s="30">
        <v>1262000</v>
      </c>
      <c r="AM158" s="30">
        <v>587779300</v>
      </c>
      <c r="AN158" s="30">
        <v>63491949</v>
      </c>
      <c r="AO158" s="30">
        <v>1971704692</v>
      </c>
      <c r="AP158" s="30">
        <v>1896340769</v>
      </c>
      <c r="AQ158" s="30">
        <v>11994849</v>
      </c>
      <c r="AR158" s="30">
        <v>0</v>
      </c>
      <c r="AS158" s="30">
        <v>276060</v>
      </c>
      <c r="AT158" s="30">
        <v>49317653</v>
      </c>
      <c r="AU158" s="30">
        <v>13775361</v>
      </c>
      <c r="AV158" s="30">
        <v>0</v>
      </c>
      <c r="AW158" s="30">
        <v>0</v>
      </c>
      <c r="AX158" s="30">
        <v>0</v>
      </c>
      <c r="AY158" s="30">
        <v>0</v>
      </c>
      <c r="AZ158" s="30">
        <v>0</v>
      </c>
      <c r="BA158" s="30">
        <v>0</v>
      </c>
      <c r="BB158" s="30">
        <v>0</v>
      </c>
      <c r="BC158" s="30">
        <v>0</v>
      </c>
      <c r="BD158" s="30">
        <v>7227018249</v>
      </c>
      <c r="BE158" s="30">
        <v>1154434</v>
      </c>
      <c r="BF158" s="30">
        <v>3977597109</v>
      </c>
      <c r="BG158" s="30">
        <v>1379082195</v>
      </c>
      <c r="BH158" s="30">
        <v>22619</v>
      </c>
      <c r="BI158" s="30">
        <v>5426915</v>
      </c>
      <c r="BJ158" s="30">
        <v>0</v>
      </c>
      <c r="BK158" s="30">
        <v>279276817</v>
      </c>
      <c r="BL158" s="30">
        <v>3099462</v>
      </c>
      <c r="BM158" s="30">
        <v>1378139</v>
      </c>
      <c r="BN158" s="30">
        <v>23297798</v>
      </c>
      <c r="BO158" s="30">
        <v>4799267</v>
      </c>
      <c r="BP158" s="30">
        <v>0</v>
      </c>
      <c r="BQ158" s="30">
        <v>41</v>
      </c>
      <c r="BR158" s="30">
        <v>47330598</v>
      </c>
      <c r="BS158" s="30">
        <v>1504552855</v>
      </c>
      <c r="BT158" s="30">
        <v>210206396</v>
      </c>
      <c r="BU158" s="30">
        <v>2514952</v>
      </c>
      <c r="BV158" s="30">
        <v>0</v>
      </c>
      <c r="BW158" s="30">
        <v>161063</v>
      </c>
      <c r="BX158" s="30">
        <v>0</v>
      </c>
      <c r="BY158" s="30">
        <v>200222954</v>
      </c>
      <c r="BZ158" s="30">
        <v>7307427</v>
      </c>
      <c r="CA158" s="30">
        <v>0</v>
      </c>
      <c r="CB158" s="30">
        <v>0</v>
      </c>
      <c r="CC158" s="30">
        <v>6883222220</v>
      </c>
      <c r="CD158" s="30">
        <v>1415871</v>
      </c>
      <c r="CE158" s="30">
        <v>7651515191</v>
      </c>
      <c r="CF158" s="30">
        <v>205789872</v>
      </c>
      <c r="CG158" s="30">
        <v>3052619002</v>
      </c>
      <c r="CH158" s="30">
        <v>181219254</v>
      </c>
      <c r="CI158" s="30">
        <v>96934119</v>
      </c>
      <c r="CJ158" s="30">
        <v>1479840</v>
      </c>
      <c r="CK158" s="30">
        <v>28005280</v>
      </c>
      <c r="CL158" s="30">
        <v>4872693</v>
      </c>
      <c r="CM158" s="30">
        <v>2014669</v>
      </c>
      <c r="CN158" s="30">
        <v>936954</v>
      </c>
      <c r="CO158" s="30">
        <v>448735</v>
      </c>
      <c r="CP158" s="30">
        <v>6798046</v>
      </c>
      <c r="CQ158" s="30">
        <v>52377902</v>
      </c>
      <c r="CR158" s="30">
        <v>94935927</v>
      </c>
      <c r="CS158" s="30">
        <v>3992051037</v>
      </c>
      <c r="CT158" s="30">
        <v>1437572406</v>
      </c>
      <c r="CU158" s="30">
        <v>0</v>
      </c>
      <c r="CV158" s="30">
        <v>50287625</v>
      </c>
      <c r="CW158" s="30">
        <v>12994697</v>
      </c>
      <c r="CX158" s="30">
        <v>158793</v>
      </c>
      <c r="CY158" s="30">
        <v>0</v>
      </c>
      <c r="CZ158" s="30">
        <v>2449123996</v>
      </c>
      <c r="DA158" s="30">
        <v>2204896651</v>
      </c>
      <c r="DB158" s="30">
        <v>203325390</v>
      </c>
      <c r="DC158" s="30">
        <v>0</v>
      </c>
      <c r="DD158" s="30">
        <v>40901955</v>
      </c>
      <c r="DE158" s="30">
        <v>0</v>
      </c>
      <c r="DF158" s="30">
        <v>21530126</v>
      </c>
      <c r="DG158" s="30">
        <v>20383394</v>
      </c>
      <c r="DH158" s="30">
        <v>27965980</v>
      </c>
      <c r="DI158" s="30">
        <v>36007</v>
      </c>
      <c r="DJ158" s="30">
        <v>0</v>
      </c>
      <c r="DK158" s="30">
        <v>36007</v>
      </c>
      <c r="DL158" s="30">
        <v>0</v>
      </c>
      <c r="DM158" s="30">
        <v>683163954</v>
      </c>
      <c r="DN158" s="30">
        <v>56181292</v>
      </c>
      <c r="DO158" s="30">
        <v>3765568</v>
      </c>
      <c r="DP158" s="30">
        <v>99193</v>
      </c>
      <c r="DQ158" s="30">
        <v>3666375</v>
      </c>
      <c r="DR158" s="30">
        <v>607168756</v>
      </c>
      <c r="DS158" s="30">
        <v>36275001</v>
      </c>
      <c r="DT158" s="30">
        <v>34765409</v>
      </c>
      <c r="DU158" s="30">
        <v>1470921</v>
      </c>
      <c r="DV158" s="30">
        <v>38671</v>
      </c>
      <c r="DW158" s="30">
        <v>15312000</v>
      </c>
      <c r="DX158" s="30">
        <v>9056000</v>
      </c>
      <c r="DY158" s="30">
        <v>0</v>
      </c>
      <c r="DZ158" s="30">
        <v>0</v>
      </c>
      <c r="EA158" s="30">
        <v>6256000</v>
      </c>
      <c r="EB158" s="30">
        <v>0</v>
      </c>
      <c r="EC158" s="30">
        <v>248690258</v>
      </c>
      <c r="ED158" s="30">
        <v>28348</v>
      </c>
      <c r="EE158" s="30">
        <v>248655400</v>
      </c>
      <c r="EF158" s="30">
        <v>6510</v>
      </c>
      <c r="EG158" s="30">
        <v>76934780</v>
      </c>
      <c r="EH158" s="30">
        <v>75966900</v>
      </c>
      <c r="EI158" s="30">
        <v>926694</v>
      </c>
      <c r="EJ158" s="30">
        <v>41186</v>
      </c>
      <c r="EK158" s="30">
        <v>79143361</v>
      </c>
      <c r="EL158" s="30">
        <v>61780</v>
      </c>
      <c r="EM158" s="30">
        <v>2347625</v>
      </c>
      <c r="EN158" s="30">
        <v>53006896</v>
      </c>
      <c r="EO158" s="30">
        <v>3689877</v>
      </c>
      <c r="EP158" s="30">
        <v>288305</v>
      </c>
      <c r="EQ158" s="30">
        <v>185339</v>
      </c>
      <c r="ER158" s="30">
        <v>308898</v>
      </c>
      <c r="ES158" s="30">
        <v>2557251</v>
      </c>
      <c r="ET158" s="30">
        <v>350084</v>
      </c>
      <c r="EU158" s="30">
        <v>3027200</v>
      </c>
      <c r="EV158" s="30">
        <v>53203030</v>
      </c>
      <c r="EW158" s="30">
        <v>35440897</v>
      </c>
      <c r="EX158" s="30">
        <v>0</v>
      </c>
      <c r="EY158" s="30">
        <v>20593</v>
      </c>
      <c r="EZ158" s="30">
        <v>32804967</v>
      </c>
      <c r="FA158" s="30">
        <v>2615337</v>
      </c>
      <c r="FB158" s="30">
        <v>0</v>
      </c>
      <c r="FC158" s="30">
        <v>36051</v>
      </c>
      <c r="FD158" s="30">
        <v>0</v>
      </c>
      <c r="FE158" s="30">
        <v>0</v>
      </c>
      <c r="FF158" s="30">
        <v>0</v>
      </c>
      <c r="FG158" s="30">
        <v>16048338</v>
      </c>
      <c r="FH158" s="30">
        <v>494236</v>
      </c>
      <c r="FI158" s="30">
        <v>0</v>
      </c>
      <c r="FJ158" s="30">
        <v>12795923</v>
      </c>
      <c r="FK158" s="30">
        <v>5455626</v>
      </c>
      <c r="FL158" s="30">
        <v>0</v>
      </c>
      <c r="FM158" s="30">
        <v>0</v>
      </c>
      <c r="FN158" s="30">
        <v>0</v>
      </c>
      <c r="FO158" s="30">
        <v>7340297</v>
      </c>
      <c r="FP158" s="30">
        <v>2758179</v>
      </c>
      <c r="FQ158" s="30">
        <v>0</v>
      </c>
      <c r="FR158" s="30">
        <v>1055096361</v>
      </c>
      <c r="FS158" s="30">
        <v>899149137</v>
      </c>
      <c r="FT158" s="30">
        <v>105638</v>
      </c>
      <c r="FU158" s="30">
        <v>482321808</v>
      </c>
      <c r="FV158" s="30">
        <v>29780293</v>
      </c>
      <c r="FW158" s="30">
        <v>13963772</v>
      </c>
      <c r="FX158" s="30">
        <v>15816521</v>
      </c>
      <c r="FY158" s="30">
        <v>0</v>
      </c>
      <c r="FZ158" s="30">
        <v>985906</v>
      </c>
      <c r="GA158" s="30">
        <v>353988492</v>
      </c>
      <c r="GB158" s="30">
        <v>31967000</v>
      </c>
      <c r="GC158" s="30">
        <v>1304919</v>
      </c>
      <c r="GD158" s="30">
        <v>0</v>
      </c>
      <c r="GE158" s="30">
        <v>1304919</v>
      </c>
      <c r="GF158" s="30">
        <v>0</v>
      </c>
      <c r="GG158" s="30">
        <v>0</v>
      </c>
      <c r="GH158" s="30">
        <v>1206500</v>
      </c>
      <c r="GI158" s="30">
        <v>12109980</v>
      </c>
      <c r="GJ158" s="30">
        <v>12109980</v>
      </c>
      <c r="GK158" s="30">
        <v>0</v>
      </c>
      <c r="GL158" s="30">
        <v>141325825</v>
      </c>
      <c r="GM158" s="30">
        <v>11279954</v>
      </c>
      <c r="GN158" s="30">
        <v>0</v>
      </c>
      <c r="GO158" s="30">
        <v>2628105</v>
      </c>
      <c r="GP158" s="30">
        <v>0</v>
      </c>
      <c r="GQ158" s="30">
        <v>115654939</v>
      </c>
      <c r="GR158" s="30">
        <v>138666</v>
      </c>
      <c r="GS158" s="30">
        <v>0</v>
      </c>
      <c r="GT158" s="30">
        <v>11624161</v>
      </c>
      <c r="GU158" s="30">
        <v>2941565907</v>
      </c>
      <c r="GV158" s="30">
        <v>0</v>
      </c>
      <c r="GW158" s="30">
        <v>0</v>
      </c>
      <c r="GX158" s="30">
        <v>0</v>
      </c>
      <c r="GY158" s="30">
        <v>0</v>
      </c>
      <c r="GZ158" s="30">
        <v>0</v>
      </c>
      <c r="HA158" s="30">
        <v>0</v>
      </c>
      <c r="HB158" s="30">
        <v>0</v>
      </c>
      <c r="HC158" s="30">
        <v>0</v>
      </c>
      <c r="HD158" s="30">
        <v>0</v>
      </c>
      <c r="HE158" s="30">
        <v>0</v>
      </c>
      <c r="HF158" s="30">
        <v>7575851</v>
      </c>
      <c r="HG158" s="30">
        <v>1926715</v>
      </c>
      <c r="HH158" s="30">
        <f t="shared" ref="HH158:HH171" si="57">HJ158+HN158</f>
        <v>2602075557</v>
      </c>
      <c r="HI158" s="30">
        <f t="shared" ref="HI158:HI171" si="58">HK158+HO158</f>
        <v>244628817</v>
      </c>
      <c r="HJ158" s="30">
        <v>1813498980</v>
      </c>
      <c r="HK158" s="30">
        <v>139776344</v>
      </c>
      <c r="HL158" s="30">
        <v>0</v>
      </c>
      <c r="HM158" s="30">
        <v>2846704374</v>
      </c>
      <c r="HN158" s="30">
        <v>788576577</v>
      </c>
      <c r="HO158" s="30">
        <v>104852473</v>
      </c>
      <c r="HP158" s="30">
        <v>85358967</v>
      </c>
      <c r="HQ158" s="30">
        <v>4889683</v>
      </c>
      <c r="HR158" s="30">
        <v>5985115</v>
      </c>
      <c r="HS158" s="30">
        <v>22974018</v>
      </c>
      <c r="HT158" s="30">
        <v>0</v>
      </c>
      <c r="HU158" s="30">
        <v>0</v>
      </c>
      <c r="HV158" s="30">
        <v>51510151</v>
      </c>
      <c r="HW158" s="30">
        <v>0</v>
      </c>
      <c r="HX158" s="30">
        <f t="shared" si="50"/>
        <v>2602075557</v>
      </c>
      <c r="HY158" s="30">
        <f t="shared" si="51"/>
        <v>244628817</v>
      </c>
      <c r="HZ158" s="30">
        <v>101097389114</v>
      </c>
      <c r="IA158" s="30">
        <v>90028650923</v>
      </c>
      <c r="IB158" s="30">
        <v>89197852768</v>
      </c>
      <c r="IC158" s="30">
        <v>0</v>
      </c>
      <c r="ID158" s="30">
        <v>0</v>
      </c>
      <c r="IE158" s="30">
        <v>0</v>
      </c>
      <c r="IF158" s="30">
        <v>0</v>
      </c>
      <c r="IG158" s="30">
        <v>69042800795</v>
      </c>
      <c r="IH158" s="30">
        <v>67244814235</v>
      </c>
      <c r="II158" s="30">
        <v>0</v>
      </c>
      <c r="IJ158" s="30">
        <v>1797986560</v>
      </c>
      <c r="IK158" s="30">
        <v>0</v>
      </c>
      <c r="IL158" s="30">
        <v>5077616722</v>
      </c>
      <c r="IM158" s="30">
        <v>2416362123</v>
      </c>
      <c r="IN158" s="30">
        <v>451343709</v>
      </c>
      <c r="IO158" s="30">
        <v>338507781</v>
      </c>
      <c r="IP158" s="30">
        <v>4287765232</v>
      </c>
      <c r="IQ158" s="30">
        <v>0</v>
      </c>
      <c r="IR158" s="30">
        <v>0</v>
      </c>
      <c r="IS158" s="30">
        <v>0</v>
      </c>
      <c r="IT158" s="30">
        <v>0</v>
      </c>
      <c r="IU158" s="30">
        <v>0</v>
      </c>
      <c r="IV158" s="30">
        <v>274634179</v>
      </c>
      <c r="IW158" s="30">
        <v>0</v>
      </c>
      <c r="IX158" s="30">
        <v>12370438949</v>
      </c>
      <c r="IY158" s="30">
        <v>0</v>
      </c>
      <c r="IZ158" s="30">
        <v>0</v>
      </c>
      <c r="JA158" s="30">
        <v>0</v>
      </c>
      <c r="JB158" s="30">
        <v>0</v>
      </c>
      <c r="JC158" s="30">
        <v>16000000</v>
      </c>
      <c r="JD158" s="30">
        <v>0</v>
      </c>
      <c r="JE158" s="30">
        <v>0</v>
      </c>
      <c r="JF158" s="30">
        <v>0</v>
      </c>
      <c r="JG158" s="30">
        <v>0</v>
      </c>
      <c r="JH158" s="30">
        <v>0</v>
      </c>
      <c r="JI158" s="30">
        <v>0</v>
      </c>
      <c r="JJ158" s="30">
        <v>12386438949</v>
      </c>
      <c r="JK158" s="30">
        <v>0</v>
      </c>
      <c r="JL158" s="30">
        <v>0</v>
      </c>
      <c r="JM158" s="30">
        <v>830798155</v>
      </c>
      <c r="JN158" s="30">
        <v>0</v>
      </c>
      <c r="JO158" s="30">
        <v>830798155</v>
      </c>
      <c r="JP158" s="30">
        <v>8299644161</v>
      </c>
      <c r="JQ158" s="30">
        <v>100499959</v>
      </c>
      <c r="JR158" s="30">
        <v>700000000</v>
      </c>
      <c r="JS158" s="30">
        <v>0</v>
      </c>
      <c r="JT158" s="30">
        <v>0</v>
      </c>
      <c r="JU158" s="30">
        <v>0</v>
      </c>
      <c r="JV158" s="30">
        <v>0</v>
      </c>
      <c r="JW158" s="30">
        <v>0</v>
      </c>
      <c r="JX158" s="30">
        <v>0</v>
      </c>
      <c r="JY158" s="30">
        <v>0</v>
      </c>
      <c r="JZ158" s="30">
        <v>0</v>
      </c>
      <c r="KA158" s="30">
        <v>0</v>
      </c>
      <c r="KB158" s="30">
        <v>0</v>
      </c>
      <c r="KC158" s="30">
        <v>0</v>
      </c>
      <c r="KD158" s="30">
        <v>0</v>
      </c>
      <c r="KE158" s="30">
        <v>0</v>
      </c>
      <c r="KF158" s="30">
        <v>0</v>
      </c>
      <c r="KG158" s="30">
        <v>0</v>
      </c>
      <c r="KH158" s="30">
        <v>0</v>
      </c>
      <c r="KI158" s="30">
        <v>4552084202</v>
      </c>
      <c r="KJ158" s="30">
        <v>0</v>
      </c>
      <c r="KK158" s="30">
        <v>0</v>
      </c>
      <c r="KL158" s="30">
        <v>0</v>
      </c>
      <c r="KM158" s="30">
        <v>2769094030</v>
      </c>
      <c r="KN158" s="30">
        <v>0</v>
      </c>
      <c r="KO158" s="30">
        <v>110682387</v>
      </c>
      <c r="KP158" s="30">
        <v>0</v>
      </c>
      <c r="KQ158" s="30">
        <v>0</v>
      </c>
      <c r="KR158" s="30">
        <v>0</v>
      </c>
      <c r="KS158" s="30">
        <v>0</v>
      </c>
      <c r="KT158" s="30">
        <v>21116988</v>
      </c>
      <c r="KU158" s="30">
        <v>0</v>
      </c>
      <c r="KV158" s="30">
        <v>0</v>
      </c>
      <c r="KW158" s="30">
        <v>0</v>
      </c>
      <c r="KX158" s="30">
        <v>0</v>
      </c>
      <c r="KY158" s="30">
        <v>51310890</v>
      </c>
      <c r="KZ158" s="30">
        <v>47280962</v>
      </c>
      <c r="LA158" s="30">
        <v>11773911</v>
      </c>
      <c r="LB158" s="30">
        <v>0</v>
      </c>
      <c r="LC158" s="30">
        <v>0</v>
      </c>
      <c r="LD158" s="30">
        <v>318669921</v>
      </c>
      <c r="LE158" s="30">
        <v>2141382</v>
      </c>
      <c r="LF158" s="30">
        <v>5034295</v>
      </c>
      <c r="LG158" s="30">
        <v>0</v>
      </c>
      <c r="LH158" s="30">
        <v>0</v>
      </c>
      <c r="LI158" s="30">
        <v>24896814</v>
      </c>
      <c r="LJ158" s="30">
        <v>59973228</v>
      </c>
      <c r="LK158" s="30">
        <v>1549208</v>
      </c>
      <c r="LL158" s="30">
        <v>19366557</v>
      </c>
      <c r="LM158" s="30">
        <v>5012818</v>
      </c>
      <c r="LN158" s="30">
        <v>549568461</v>
      </c>
      <c r="LO158" s="30">
        <v>47700324</v>
      </c>
      <c r="LP158" s="30">
        <v>0</v>
      </c>
      <c r="LQ158" s="30">
        <v>115419261</v>
      </c>
      <c r="LR158" s="30">
        <v>0</v>
      </c>
      <c r="LS158" s="30">
        <v>108422308</v>
      </c>
      <c r="LT158" s="30">
        <v>0</v>
      </c>
      <c r="LU158" s="30">
        <v>370738525</v>
      </c>
      <c r="LV158" s="30">
        <v>223423</v>
      </c>
      <c r="LW158" s="30">
        <v>0</v>
      </c>
      <c r="LX158" s="30">
        <v>0</v>
      </c>
      <c r="LY158" s="30">
        <v>0</v>
      </c>
      <c r="LZ158" s="30">
        <v>0</v>
      </c>
      <c r="MA158" s="30">
        <v>30745094</v>
      </c>
      <c r="MB158" s="30">
        <v>30294463</v>
      </c>
      <c r="MC158" s="30">
        <v>0</v>
      </c>
      <c r="MD158" s="30">
        <v>0</v>
      </c>
      <c r="ME158" s="30">
        <v>32265261</v>
      </c>
      <c r="MF158" s="30">
        <v>0</v>
      </c>
      <c r="MG158" s="30">
        <v>0</v>
      </c>
      <c r="MH158" s="30">
        <v>7051491</v>
      </c>
      <c r="MI158" s="30">
        <v>1055993</v>
      </c>
      <c r="MJ158" s="30">
        <v>32963538</v>
      </c>
      <c r="MK158" s="30">
        <v>0</v>
      </c>
      <c r="ML158" s="30">
        <v>0</v>
      </c>
      <c r="MM158" s="30">
        <v>1008229</v>
      </c>
      <c r="MN158" s="30">
        <v>0</v>
      </c>
      <c r="MO158" s="30">
        <v>762828298</v>
      </c>
      <c r="MP158" s="30">
        <v>0</v>
      </c>
      <c r="MQ158" s="30">
        <v>86236371</v>
      </c>
      <c r="MR158" s="30">
        <v>0</v>
      </c>
      <c r="MS158" s="30">
        <v>28106243695</v>
      </c>
      <c r="MT158" s="30">
        <v>24924043143</v>
      </c>
      <c r="MU158" s="30">
        <v>24876908071</v>
      </c>
      <c r="MV158" s="30">
        <v>3235145878</v>
      </c>
      <c r="MW158" s="30">
        <v>3062979058</v>
      </c>
      <c r="MX158" s="30">
        <v>0</v>
      </c>
      <c r="MY158" s="30">
        <v>172166820</v>
      </c>
      <c r="MZ158" s="30">
        <v>14186072119</v>
      </c>
      <c r="NA158" s="30">
        <v>0</v>
      </c>
      <c r="NB158" s="30">
        <v>0</v>
      </c>
      <c r="NC158" s="30">
        <v>0</v>
      </c>
      <c r="ND158" s="30">
        <v>14186072119</v>
      </c>
      <c r="NE158" s="30">
        <v>14186072119</v>
      </c>
      <c r="NF158" s="30">
        <v>0</v>
      </c>
      <c r="NG158" s="30">
        <v>0</v>
      </c>
      <c r="NH158" s="30">
        <v>5774766889</v>
      </c>
      <c r="NI158" s="30">
        <v>1680923185</v>
      </c>
      <c r="NJ158" s="30">
        <v>420235163</v>
      </c>
      <c r="NK158" s="30">
        <v>1260688022</v>
      </c>
      <c r="NL158" s="30">
        <v>0</v>
      </c>
      <c r="NM158" s="30">
        <v>47135072</v>
      </c>
      <c r="NN158" s="30">
        <v>525501</v>
      </c>
      <c r="NO158" s="30">
        <v>0</v>
      </c>
      <c r="NP158" s="30">
        <v>525501</v>
      </c>
      <c r="NQ158" s="30">
        <v>0</v>
      </c>
      <c r="NR158" s="30">
        <v>0</v>
      </c>
      <c r="NS158" s="30">
        <v>0</v>
      </c>
      <c r="NT158" s="30">
        <v>46609571</v>
      </c>
      <c r="NU158" s="30">
        <v>46609571</v>
      </c>
      <c r="NV158" s="30">
        <v>0</v>
      </c>
      <c r="NW158" s="30">
        <v>0</v>
      </c>
      <c r="NX158" s="30">
        <v>0</v>
      </c>
      <c r="NY158" s="30">
        <v>0</v>
      </c>
      <c r="NZ158" s="30">
        <v>0</v>
      </c>
      <c r="OA158" s="30">
        <v>1275192883</v>
      </c>
      <c r="OB158" s="30">
        <v>1275192883</v>
      </c>
      <c r="OC158" s="30">
        <v>0</v>
      </c>
      <c r="OD158" s="30">
        <v>0</v>
      </c>
      <c r="OE158" s="30">
        <v>0</v>
      </c>
      <c r="OF158" s="30">
        <v>1275192883</v>
      </c>
      <c r="OG158" s="30">
        <v>0</v>
      </c>
      <c r="OH158" s="30">
        <v>1275192883</v>
      </c>
      <c r="OI158" s="30">
        <v>0</v>
      </c>
      <c r="OJ158" s="30">
        <v>0</v>
      </c>
      <c r="OK158" s="30">
        <v>0</v>
      </c>
      <c r="OL158" s="30">
        <v>0</v>
      </c>
      <c r="OM158" s="30">
        <v>0</v>
      </c>
      <c r="ON158" s="30">
        <v>0</v>
      </c>
      <c r="OO158" s="30">
        <v>0</v>
      </c>
      <c r="OP158" s="30">
        <v>0</v>
      </c>
      <c r="OQ158" s="30">
        <v>0</v>
      </c>
      <c r="OR158" s="30">
        <v>0</v>
      </c>
      <c r="OS158" s="30">
        <v>3799267867</v>
      </c>
      <c r="OT158" s="30">
        <v>1661248355</v>
      </c>
      <c r="OU158" s="30">
        <v>1661248355</v>
      </c>
      <c r="OV158" s="30">
        <v>0</v>
      </c>
      <c r="OW158" s="30">
        <v>1661248355</v>
      </c>
      <c r="OX158" s="30">
        <v>0</v>
      </c>
      <c r="OY158" s="30">
        <v>0</v>
      </c>
      <c r="OZ158" s="30">
        <v>2138019512</v>
      </c>
      <c r="PA158" s="30">
        <v>2072155914</v>
      </c>
      <c r="PB158" s="30">
        <v>0</v>
      </c>
      <c r="PC158" s="30">
        <v>0</v>
      </c>
      <c r="PD158" s="30">
        <v>0</v>
      </c>
      <c r="PE158" s="30">
        <v>0</v>
      </c>
      <c r="PF158" s="30">
        <v>0</v>
      </c>
      <c r="PG158" s="30">
        <v>0</v>
      </c>
      <c r="PH158" s="30">
        <v>0</v>
      </c>
      <c r="PI158" s="30">
        <v>0</v>
      </c>
      <c r="PJ158" s="30">
        <v>0</v>
      </c>
      <c r="PK158" s="30">
        <v>0</v>
      </c>
      <c r="PL158" s="30">
        <v>0</v>
      </c>
      <c r="PM158" s="30">
        <v>65863598</v>
      </c>
      <c r="PN158" s="30">
        <v>0</v>
      </c>
      <c r="PO158" s="30">
        <v>0</v>
      </c>
      <c r="PP158" s="30">
        <v>0</v>
      </c>
      <c r="PQ158" s="30">
        <v>0</v>
      </c>
      <c r="PR158" s="30">
        <v>0</v>
      </c>
      <c r="PS158" s="30">
        <v>0</v>
      </c>
      <c r="PT158" s="30">
        <f t="shared" si="41"/>
        <v>-1892260198</v>
      </c>
      <c r="PU158" s="30">
        <v>-1892260198</v>
      </c>
      <c r="PV158" s="30">
        <v>0</v>
      </c>
      <c r="PW158" s="30">
        <v>0</v>
      </c>
      <c r="PX158" s="30">
        <v>0</v>
      </c>
      <c r="PY158" s="30">
        <v>0</v>
      </c>
      <c r="PZ158" s="30">
        <v>0</v>
      </c>
      <c r="QA158" s="30">
        <v>0</v>
      </c>
      <c r="QB158" s="30">
        <v>0</v>
      </c>
      <c r="QC158" s="30">
        <v>0</v>
      </c>
      <c r="QD158" s="30">
        <v>0</v>
      </c>
      <c r="QE158" s="30">
        <v>0</v>
      </c>
      <c r="QF158" s="30">
        <v>0</v>
      </c>
      <c r="QG158" s="30">
        <v>0</v>
      </c>
      <c r="QH158" s="30">
        <v>0</v>
      </c>
      <c r="QI158" s="30">
        <v>0</v>
      </c>
      <c r="QJ158" s="30">
        <v>0</v>
      </c>
      <c r="QK158" s="30">
        <v>0</v>
      </c>
      <c r="QL158" s="30">
        <v>3755509</v>
      </c>
      <c r="QM158" s="30">
        <v>0</v>
      </c>
      <c r="QN158" s="30">
        <v>0</v>
      </c>
      <c r="QO158" s="30">
        <v>97492333984</v>
      </c>
      <c r="QP158" s="30">
        <v>-4389249883</v>
      </c>
      <c r="QQ158" s="30">
        <v>37802313</v>
      </c>
      <c r="QR158" s="30">
        <v>16232313</v>
      </c>
      <c r="QS158" s="30">
        <v>21570000</v>
      </c>
      <c r="QT158" s="30">
        <v>0</v>
      </c>
      <c r="QU158" s="30">
        <v>0</v>
      </c>
      <c r="QV158" s="30">
        <v>0</v>
      </c>
      <c r="QW158" s="30">
        <v>366862638</v>
      </c>
      <c r="QX158" s="30">
        <v>366862638</v>
      </c>
      <c r="QY158" s="30">
        <v>0</v>
      </c>
      <c r="QZ158" s="30">
        <v>-4793914834</v>
      </c>
      <c r="RA158" s="30">
        <v>0</v>
      </c>
      <c r="RB158" s="30">
        <v>0</v>
      </c>
      <c r="RC158" s="30">
        <v>0</v>
      </c>
      <c r="RD158" s="30">
        <v>0</v>
      </c>
      <c r="RE158" s="30">
        <v>0</v>
      </c>
      <c r="RF158" s="30">
        <v>0</v>
      </c>
      <c r="RG158" s="30">
        <v>0</v>
      </c>
      <c r="RH158" s="30">
        <v>0</v>
      </c>
      <c r="RI158" s="30">
        <v>101881583867</v>
      </c>
      <c r="RJ158" s="30">
        <v>15712709825</v>
      </c>
      <c r="RK158" s="30">
        <v>15140621000</v>
      </c>
      <c r="RL158" s="30">
        <v>8283076172</v>
      </c>
      <c r="RM158" s="30">
        <v>86468722</v>
      </c>
      <c r="RN158" s="30">
        <v>0</v>
      </c>
      <c r="RO158" s="30">
        <v>6330268</v>
      </c>
      <c r="RP158" s="30">
        <v>0</v>
      </c>
      <c r="RQ158" s="30">
        <v>0</v>
      </c>
      <c r="RR158" s="30">
        <v>0</v>
      </c>
      <c r="RS158" s="30">
        <v>0</v>
      </c>
      <c r="RT158" s="30">
        <v>89877420</v>
      </c>
      <c r="RU158" s="30">
        <v>0</v>
      </c>
      <c r="RV158" s="30">
        <v>5236575</v>
      </c>
      <c r="RW158" s="30">
        <v>1596871</v>
      </c>
      <c r="RX158" s="30">
        <v>0</v>
      </c>
      <c r="RY158" s="30">
        <v>0</v>
      </c>
      <c r="RZ158" s="30">
        <v>0</v>
      </c>
      <c r="SA158" s="30">
        <v>0</v>
      </c>
      <c r="SB158" s="30">
        <v>0</v>
      </c>
      <c r="SC158" s="30">
        <v>47603</v>
      </c>
      <c r="SD158" s="30">
        <v>0</v>
      </c>
      <c r="SE158" s="30">
        <v>0</v>
      </c>
      <c r="SF158" s="30">
        <v>0</v>
      </c>
      <c r="SG158" s="30">
        <v>0</v>
      </c>
      <c r="SH158" s="30">
        <v>60172003</v>
      </c>
      <c r="SI158" s="30">
        <v>65008368</v>
      </c>
      <c r="SJ158" s="30">
        <v>0</v>
      </c>
      <c r="SK158" s="30">
        <v>1983427854</v>
      </c>
      <c r="SL158" s="30">
        <v>1983427854</v>
      </c>
      <c r="SM158" s="30">
        <v>0</v>
      </c>
      <c r="SN158" s="30">
        <v>210426044</v>
      </c>
      <c r="SO158" s="30">
        <v>0</v>
      </c>
      <c r="SP158" s="30">
        <v>0</v>
      </c>
      <c r="SQ158" s="30">
        <v>0</v>
      </c>
      <c r="SR158" s="30">
        <v>679928351</v>
      </c>
      <c r="SS158" s="30">
        <v>283516676</v>
      </c>
      <c r="ST158" s="30">
        <v>0</v>
      </c>
      <c r="SU158" s="30">
        <v>0</v>
      </c>
      <c r="SV158" s="30">
        <v>0</v>
      </c>
      <c r="SW158" s="30">
        <v>1310178</v>
      </c>
      <c r="SX158" s="30">
        <v>29449666</v>
      </c>
      <c r="SY158" s="30">
        <v>31186629</v>
      </c>
      <c r="SZ158" s="30">
        <v>326752</v>
      </c>
      <c r="TA158" s="30">
        <v>2632862176</v>
      </c>
      <c r="TB158" s="30">
        <v>227997637</v>
      </c>
      <c r="TC158" s="30">
        <v>145272639</v>
      </c>
      <c r="TD158" s="30">
        <v>0</v>
      </c>
      <c r="TE158" s="30">
        <v>105269</v>
      </c>
      <c r="TF158" s="30">
        <v>0</v>
      </c>
      <c r="TG158" s="30">
        <v>147366244</v>
      </c>
      <c r="TH158" s="30">
        <v>572088825</v>
      </c>
      <c r="TI158" s="30">
        <f t="shared" si="55"/>
        <v>92798990</v>
      </c>
      <c r="TJ158" s="30">
        <f t="shared" si="56"/>
        <v>86080000000</v>
      </c>
      <c r="TK158" s="30">
        <v>85000000000</v>
      </c>
      <c r="TL158" s="30">
        <v>0</v>
      </c>
      <c r="TM158" s="30">
        <v>0</v>
      </c>
      <c r="TN158" s="30">
        <v>0</v>
      </c>
      <c r="TO158" s="30">
        <v>0</v>
      </c>
      <c r="TP158" s="30">
        <v>0</v>
      </c>
      <c r="TQ158" s="30">
        <v>0</v>
      </c>
      <c r="TR158" s="30">
        <v>0</v>
      </c>
      <c r="TS158" s="30">
        <v>86080000000</v>
      </c>
      <c r="TT158" s="30">
        <v>0</v>
      </c>
      <c r="TU158" s="30">
        <v>88874042</v>
      </c>
      <c r="TV158" s="30">
        <v>0</v>
      </c>
      <c r="TW158" s="30">
        <v>48897288</v>
      </c>
      <c r="TX158" s="30">
        <v>0</v>
      </c>
      <c r="TY158" s="30">
        <v>39976754</v>
      </c>
      <c r="TZ158" s="30">
        <v>0</v>
      </c>
      <c r="UA158" s="30">
        <v>0</v>
      </c>
      <c r="UB158" s="30">
        <v>0</v>
      </c>
      <c r="UC158" s="30">
        <v>0</v>
      </c>
      <c r="UD158" s="30">
        <v>0</v>
      </c>
      <c r="UE158" s="30">
        <v>0</v>
      </c>
      <c r="UF158" s="30">
        <v>0</v>
      </c>
      <c r="UG158" s="30">
        <v>365172037463</v>
      </c>
      <c r="UH158" s="1">
        <v>5186906670350</v>
      </c>
      <c r="UI158" s="1">
        <f>UH158-SUM($UG$148:UG158)</f>
        <v>0</v>
      </c>
    </row>
    <row r="159" spans="2:555">
      <c r="B159" s="58">
        <v>43070</v>
      </c>
      <c r="C159" s="30">
        <v>373883470191</v>
      </c>
      <c r="D159" s="30">
        <v>100638690443</v>
      </c>
      <c r="E159" s="30">
        <v>78563887845</v>
      </c>
      <c r="F159" s="30">
        <v>3641880</v>
      </c>
      <c r="G159" s="30">
        <v>993000</v>
      </c>
      <c r="H159" s="30">
        <v>25907141492</v>
      </c>
      <c r="I159" s="30">
        <v>22427812389.673401</v>
      </c>
      <c r="J159" s="30">
        <v>3220257687.706604</v>
      </c>
      <c r="K159" s="30">
        <v>259071414.61999989</v>
      </c>
      <c r="L159" s="30">
        <v>3997454188</v>
      </c>
      <c r="M159" s="30">
        <v>37643234620.000122</v>
      </c>
      <c r="N159" s="30">
        <v>37266802273.330078</v>
      </c>
      <c r="O159" s="30">
        <v>376432346.67000008</v>
      </c>
      <c r="P159" s="30">
        <v>4381493468</v>
      </c>
      <c r="Q159" s="30">
        <v>4274496207</v>
      </c>
      <c r="R159" s="30">
        <v>2355432990</v>
      </c>
      <c r="S159" s="30">
        <v>22074802598</v>
      </c>
      <c r="T159" s="30">
        <v>4220428000</v>
      </c>
      <c r="U159" s="30">
        <v>4965204000</v>
      </c>
      <c r="V159" s="30">
        <v>9185632000</v>
      </c>
      <c r="W159" s="30">
        <v>52707973</v>
      </c>
      <c r="X159" s="30">
        <v>3070824960</v>
      </c>
      <c r="Y159" s="30">
        <v>215642000</v>
      </c>
      <c r="Z159" s="30">
        <v>21564199.5</v>
      </c>
      <c r="AA159" s="30">
        <v>194077800.5</v>
      </c>
      <c r="AB159" s="30">
        <v>156832749</v>
      </c>
      <c r="AC159" s="30">
        <v>1641906</v>
      </c>
      <c r="AD159" s="30">
        <v>7507122338</v>
      </c>
      <c r="AE159" s="30">
        <v>1826556782</v>
      </c>
      <c r="AF159" s="30">
        <v>1242680579</v>
      </c>
      <c r="AG159" s="30">
        <v>583876203</v>
      </c>
      <c r="AH159" s="30">
        <v>57841890</v>
      </c>
      <c r="AI159" s="30">
        <v>273244779748</v>
      </c>
      <c r="AJ159" s="30">
        <v>1171429045</v>
      </c>
      <c r="AK159" s="30">
        <v>291528131</v>
      </c>
      <c r="AL159" s="30">
        <v>878692</v>
      </c>
      <c r="AM159" s="30">
        <v>501747900</v>
      </c>
      <c r="AN159" s="30">
        <v>377274322</v>
      </c>
      <c r="AO159" s="30">
        <v>2002242866</v>
      </c>
      <c r="AP159" s="30">
        <v>1914476938</v>
      </c>
      <c r="AQ159" s="30">
        <v>17325309</v>
      </c>
      <c r="AR159" s="30">
        <v>0</v>
      </c>
      <c r="AS159" s="30">
        <v>95110</v>
      </c>
      <c r="AT159" s="30">
        <v>60991187</v>
      </c>
      <c r="AU159" s="30">
        <v>9354322</v>
      </c>
      <c r="AV159" s="30">
        <v>0</v>
      </c>
      <c r="AW159" s="30">
        <v>0</v>
      </c>
      <c r="AX159" s="30">
        <v>0</v>
      </c>
      <c r="AY159" s="30">
        <v>0</v>
      </c>
      <c r="AZ159" s="30">
        <v>0</v>
      </c>
      <c r="BA159" s="30">
        <v>0</v>
      </c>
      <c r="BB159" s="30">
        <v>0</v>
      </c>
      <c r="BC159" s="30">
        <v>0</v>
      </c>
      <c r="BD159" s="30">
        <v>8456138709</v>
      </c>
      <c r="BE159" s="30">
        <v>1144333</v>
      </c>
      <c r="BF159" s="30">
        <v>5230709751</v>
      </c>
      <c r="BG159" s="30">
        <v>1346167377</v>
      </c>
      <c r="BH159" s="30">
        <v>287506</v>
      </c>
      <c r="BI159" s="30">
        <v>13525184</v>
      </c>
      <c r="BJ159" s="30">
        <v>0</v>
      </c>
      <c r="BK159" s="30">
        <v>68250510</v>
      </c>
      <c r="BL159" s="30">
        <v>22136615</v>
      </c>
      <c r="BM159" s="30">
        <v>67253</v>
      </c>
      <c r="BN159" s="30">
        <v>17898694</v>
      </c>
      <c r="BO159" s="30">
        <v>6167288</v>
      </c>
      <c r="BP159" s="30">
        <v>0</v>
      </c>
      <c r="BQ159" s="30">
        <v>17973</v>
      </c>
      <c r="BR159" s="30">
        <v>177191413</v>
      </c>
      <c r="BS159" s="30">
        <v>1572574812</v>
      </c>
      <c r="BT159" s="30">
        <v>779226517</v>
      </c>
      <c r="BU159" s="30">
        <v>2070000</v>
      </c>
      <c r="BV159" s="30">
        <v>-4320</v>
      </c>
      <c r="BW159" s="30">
        <v>255926</v>
      </c>
      <c r="BX159" s="30">
        <v>0</v>
      </c>
      <c r="BY159" s="30">
        <v>776440301</v>
      </c>
      <c r="BZ159" s="30">
        <v>212000</v>
      </c>
      <c r="CA159" s="30">
        <v>0</v>
      </c>
      <c r="CB159" s="30">
        <v>252610</v>
      </c>
      <c r="CC159" s="30">
        <v>9009989257</v>
      </c>
      <c r="CD159" s="30">
        <v>1376821</v>
      </c>
      <c r="CE159" s="30">
        <v>7236245219</v>
      </c>
      <c r="CF159" s="30">
        <v>413405023</v>
      </c>
      <c r="CG159" s="30">
        <v>3111127532</v>
      </c>
      <c r="CH159" s="30">
        <v>163804452</v>
      </c>
      <c r="CI159" s="30">
        <v>76457992</v>
      </c>
      <c r="CJ159" s="30">
        <v>956510</v>
      </c>
      <c r="CK159" s="30">
        <v>18141555</v>
      </c>
      <c r="CL159" s="30">
        <v>2906891</v>
      </c>
      <c r="CM159" s="30">
        <v>1947973</v>
      </c>
      <c r="CN159" s="30">
        <v>620759</v>
      </c>
      <c r="CO159" s="30">
        <v>555574</v>
      </c>
      <c r="CP159" s="30">
        <v>5554998</v>
      </c>
      <c r="CQ159" s="30">
        <v>45773732</v>
      </c>
      <c r="CR159" s="30">
        <v>104742121</v>
      </c>
      <c r="CS159" s="30">
        <v>3366708099</v>
      </c>
      <c r="CT159" s="30">
        <v>608839658</v>
      </c>
      <c r="CU159" s="30">
        <v>0</v>
      </c>
      <c r="CV159" s="30">
        <v>56004472</v>
      </c>
      <c r="CW159" s="30">
        <v>15925417</v>
      </c>
      <c r="CX159" s="30">
        <v>117134</v>
      </c>
      <c r="CY159" s="30">
        <v>0</v>
      </c>
      <c r="CZ159" s="30">
        <v>2603972838</v>
      </c>
      <c r="DA159" s="30">
        <v>2367215219</v>
      </c>
      <c r="DB159" s="30">
        <v>203785064</v>
      </c>
      <c r="DC159" s="30">
        <v>0</v>
      </c>
      <c r="DD159" s="30">
        <v>32972555</v>
      </c>
      <c r="DE159" s="30">
        <v>0</v>
      </c>
      <c r="DF159" s="30">
        <v>17060910</v>
      </c>
      <c r="DG159" s="30">
        <v>64787670</v>
      </c>
      <c r="DH159" s="30">
        <v>0</v>
      </c>
      <c r="DI159" s="30">
        <v>0</v>
      </c>
      <c r="DJ159" s="30">
        <v>0</v>
      </c>
      <c r="DK159" s="30">
        <v>0</v>
      </c>
      <c r="DL159" s="30">
        <v>0</v>
      </c>
      <c r="DM159" s="30">
        <v>774835187</v>
      </c>
      <c r="DN159" s="30">
        <v>58146552</v>
      </c>
      <c r="DO159" s="30">
        <v>3495814</v>
      </c>
      <c r="DP159" s="30">
        <v>116014</v>
      </c>
      <c r="DQ159" s="30">
        <v>3379800</v>
      </c>
      <c r="DR159" s="30">
        <v>699364880</v>
      </c>
      <c r="DS159" s="30">
        <v>37329027</v>
      </c>
      <c r="DT159" s="30">
        <v>35480826</v>
      </c>
      <c r="DU159" s="30">
        <v>1828865</v>
      </c>
      <c r="DV159" s="30">
        <v>19336</v>
      </c>
      <c r="DW159" s="30">
        <v>11264400</v>
      </c>
      <c r="DX159" s="30">
        <v>5999600</v>
      </c>
      <c r="DY159" s="30">
        <v>0</v>
      </c>
      <c r="DZ159" s="30">
        <v>0</v>
      </c>
      <c r="EA159" s="30">
        <v>5264800</v>
      </c>
      <c r="EB159" s="30">
        <v>0</v>
      </c>
      <c r="EC159" s="30">
        <v>329539385</v>
      </c>
      <c r="ED159" s="30">
        <v>0</v>
      </c>
      <c r="EE159" s="30">
        <v>329534900</v>
      </c>
      <c r="EF159" s="30">
        <v>4485</v>
      </c>
      <c r="EG159" s="30">
        <v>77077046</v>
      </c>
      <c r="EH159" s="30">
        <v>76006200</v>
      </c>
      <c r="EI159" s="30">
        <v>1050253</v>
      </c>
      <c r="EJ159" s="30">
        <v>20593</v>
      </c>
      <c r="EK159" s="30">
        <v>85441187</v>
      </c>
      <c r="EL159" s="30">
        <v>61780</v>
      </c>
      <c r="EM159" s="30">
        <v>2224065</v>
      </c>
      <c r="EN159" s="30">
        <v>53130456</v>
      </c>
      <c r="EO159" s="30">
        <v>2759489</v>
      </c>
      <c r="EP159" s="30">
        <v>308898</v>
      </c>
      <c r="EQ159" s="30">
        <v>185339</v>
      </c>
      <c r="ER159" s="30">
        <v>102966</v>
      </c>
      <c r="ES159" s="30">
        <v>1729829</v>
      </c>
      <c r="ET159" s="30">
        <v>432457</v>
      </c>
      <c r="EU159" s="30">
        <v>2388811</v>
      </c>
      <c r="EV159" s="30">
        <v>70538889</v>
      </c>
      <c r="EW159" s="30">
        <v>27574294</v>
      </c>
      <c r="EX159" s="30">
        <v>0</v>
      </c>
      <c r="EY159" s="30">
        <v>102966</v>
      </c>
      <c r="EZ159" s="30">
        <v>25638534</v>
      </c>
      <c r="FA159" s="30">
        <v>1832794</v>
      </c>
      <c r="FB159" s="30">
        <v>0</v>
      </c>
      <c r="FC159" s="30">
        <v>36051</v>
      </c>
      <c r="FD159" s="30">
        <v>0</v>
      </c>
      <c r="FE159" s="30">
        <v>0</v>
      </c>
      <c r="FF159" s="30">
        <v>0</v>
      </c>
      <c r="FG159" s="30">
        <v>13827941</v>
      </c>
      <c r="FH159" s="30">
        <v>123560</v>
      </c>
      <c r="FI159" s="30">
        <v>0</v>
      </c>
      <c r="FJ159" s="30">
        <v>11109638</v>
      </c>
      <c r="FK159" s="30">
        <v>5951592</v>
      </c>
      <c r="FL159" s="30">
        <v>0</v>
      </c>
      <c r="FM159" s="30">
        <v>0</v>
      </c>
      <c r="FN159" s="30">
        <v>0</v>
      </c>
      <c r="FO159" s="30">
        <v>5158046</v>
      </c>
      <c r="FP159" s="30">
        <v>2594743</v>
      </c>
      <c r="FQ159" s="30">
        <v>0</v>
      </c>
      <c r="FR159" s="30">
        <v>789995338</v>
      </c>
      <c r="FS159" s="30">
        <v>660680046</v>
      </c>
      <c r="FT159" s="30">
        <v>105638</v>
      </c>
      <c r="FU159" s="30">
        <v>365099848</v>
      </c>
      <c r="FV159" s="30">
        <v>13979639</v>
      </c>
      <c r="FW159" s="30">
        <v>9551786</v>
      </c>
      <c r="FX159" s="30">
        <v>4427853</v>
      </c>
      <c r="FY159" s="30">
        <v>0</v>
      </c>
      <c r="FZ159" s="30">
        <v>617796</v>
      </c>
      <c r="GA159" s="30">
        <v>270795225</v>
      </c>
      <c r="GB159" s="30">
        <v>10081900</v>
      </c>
      <c r="GC159" s="30">
        <v>848020</v>
      </c>
      <c r="GD159" s="30">
        <v>0</v>
      </c>
      <c r="GE159" s="30">
        <v>848020</v>
      </c>
      <c r="GF159" s="30">
        <v>0</v>
      </c>
      <c r="GG159" s="30">
        <v>93393</v>
      </c>
      <c r="GH159" s="30">
        <v>1320000</v>
      </c>
      <c r="GI159" s="30">
        <v>7182076</v>
      </c>
      <c r="GJ159" s="30">
        <v>7182076</v>
      </c>
      <c r="GK159" s="30">
        <v>0</v>
      </c>
      <c r="GL159" s="30">
        <v>119871803</v>
      </c>
      <c r="GM159" s="30">
        <v>8863442</v>
      </c>
      <c r="GN159" s="30">
        <v>0</v>
      </c>
      <c r="GO159" s="30">
        <v>1116430</v>
      </c>
      <c r="GP159" s="30">
        <v>0</v>
      </c>
      <c r="GQ159" s="30">
        <v>100881251</v>
      </c>
      <c r="GR159" s="30">
        <v>177492</v>
      </c>
      <c r="GS159" s="30">
        <v>0</v>
      </c>
      <c r="GT159" s="30">
        <v>8833188</v>
      </c>
      <c r="GU159" s="30">
        <v>67931891646</v>
      </c>
      <c r="GV159" s="30">
        <v>0</v>
      </c>
      <c r="GW159" s="30">
        <v>0</v>
      </c>
      <c r="GX159" s="30">
        <v>0</v>
      </c>
      <c r="GY159" s="30">
        <v>0</v>
      </c>
      <c r="GZ159" s="30">
        <v>0</v>
      </c>
      <c r="HA159" s="30">
        <v>0</v>
      </c>
      <c r="HB159" s="30">
        <v>0</v>
      </c>
      <c r="HC159" s="30">
        <v>0</v>
      </c>
      <c r="HD159" s="30">
        <v>5714761029</v>
      </c>
      <c r="HE159" s="30">
        <v>0</v>
      </c>
      <c r="HF159" s="30">
        <v>8986174750</v>
      </c>
      <c r="HG159" s="30">
        <v>8326189852</v>
      </c>
      <c r="HH159" s="30">
        <f t="shared" si="57"/>
        <v>1398216295</v>
      </c>
      <c r="HI159" s="30">
        <f t="shared" si="58"/>
        <v>402426382</v>
      </c>
      <c r="HJ159" s="30">
        <v>1325739284</v>
      </c>
      <c r="HK159" s="30">
        <v>-30177609</v>
      </c>
      <c r="HL159" s="30">
        <v>0</v>
      </c>
      <c r="HM159" s="30">
        <v>1800642677</v>
      </c>
      <c r="HN159" s="30">
        <v>72477011</v>
      </c>
      <c r="HO159" s="30">
        <v>432603991</v>
      </c>
      <c r="HP159" s="30">
        <v>80872818</v>
      </c>
      <c r="HQ159" s="30">
        <v>4221483</v>
      </c>
      <c r="HR159" s="30">
        <v>4555718</v>
      </c>
      <c r="HS159" s="30">
        <v>22727379</v>
      </c>
      <c r="HT159" s="30">
        <v>0</v>
      </c>
      <c r="HU159" s="30">
        <v>0</v>
      </c>
      <c r="HV159" s="30">
        <v>49368238</v>
      </c>
      <c r="HW159" s="30">
        <v>0</v>
      </c>
      <c r="HX159" s="30">
        <f t="shared" si="50"/>
        <v>1398216295</v>
      </c>
      <c r="HY159" s="30">
        <f t="shared" si="51"/>
        <v>402426382</v>
      </c>
      <c r="HZ159" s="30">
        <v>172966954860</v>
      </c>
      <c r="IA159" s="30">
        <v>96279108736</v>
      </c>
      <c r="IB159" s="30">
        <v>95585292302</v>
      </c>
      <c r="IC159" s="30">
        <v>0</v>
      </c>
      <c r="ID159" s="30">
        <v>0</v>
      </c>
      <c r="IE159" s="30">
        <v>0</v>
      </c>
      <c r="IF159" s="30">
        <v>0</v>
      </c>
      <c r="IG159" s="30">
        <v>87816679280</v>
      </c>
      <c r="IH159" s="30">
        <v>86018692720</v>
      </c>
      <c r="II159" s="30">
        <v>0</v>
      </c>
      <c r="IJ159" s="30">
        <v>1797986560</v>
      </c>
      <c r="IK159" s="30">
        <v>0</v>
      </c>
      <c r="IL159" s="30">
        <v>5077616719</v>
      </c>
      <c r="IM159" s="30">
        <v>2416362127</v>
      </c>
      <c r="IN159" s="30">
        <v>451343704</v>
      </c>
      <c r="IO159" s="30">
        <v>338507786</v>
      </c>
      <c r="IP159" s="30">
        <v>4287765229</v>
      </c>
      <c r="IQ159" s="30">
        <v>0</v>
      </c>
      <c r="IR159" s="30">
        <v>0</v>
      </c>
      <c r="IS159" s="30">
        <v>0</v>
      </c>
      <c r="IT159" s="30">
        <v>0</v>
      </c>
      <c r="IU159" s="30">
        <v>0</v>
      </c>
      <c r="IV159" s="30">
        <v>274634176</v>
      </c>
      <c r="IW159" s="30">
        <v>0</v>
      </c>
      <c r="IX159" s="30">
        <v>0</v>
      </c>
      <c r="IY159" s="30">
        <v>0</v>
      </c>
      <c r="IZ159" s="30">
        <v>0</v>
      </c>
      <c r="JA159" s="30">
        <v>0</v>
      </c>
      <c r="JB159" s="30">
        <v>0</v>
      </c>
      <c r="JC159" s="30">
        <v>0</v>
      </c>
      <c r="JD159" s="30">
        <v>0</v>
      </c>
      <c r="JE159" s="30">
        <v>0</v>
      </c>
      <c r="JF159" s="30">
        <v>0</v>
      </c>
      <c r="JG159" s="30">
        <v>0</v>
      </c>
      <c r="JH159" s="30">
        <v>0</v>
      </c>
      <c r="JI159" s="30">
        <v>0</v>
      </c>
      <c r="JJ159" s="30">
        <v>0</v>
      </c>
      <c r="JK159" s="30">
        <v>0</v>
      </c>
      <c r="JL159" s="30">
        <v>0</v>
      </c>
      <c r="JM159" s="30">
        <v>693816434</v>
      </c>
      <c r="JN159" s="30">
        <v>0</v>
      </c>
      <c r="JO159" s="30">
        <v>693816434</v>
      </c>
      <c r="JP159" s="30">
        <v>69148148388</v>
      </c>
      <c r="JQ159" s="30">
        <v>54227736</v>
      </c>
      <c r="JR159" s="30">
        <v>69011271440</v>
      </c>
      <c r="JS159" s="30">
        <v>0</v>
      </c>
      <c r="JT159" s="30">
        <v>0</v>
      </c>
      <c r="JU159" s="30">
        <v>0</v>
      </c>
      <c r="JV159" s="30">
        <v>0</v>
      </c>
      <c r="JW159" s="30">
        <v>0</v>
      </c>
      <c r="JX159" s="30">
        <v>0</v>
      </c>
      <c r="JY159" s="30">
        <v>0</v>
      </c>
      <c r="JZ159" s="30">
        <v>0</v>
      </c>
      <c r="KA159" s="30">
        <v>0</v>
      </c>
      <c r="KB159" s="30">
        <v>0</v>
      </c>
      <c r="KC159" s="30">
        <v>0</v>
      </c>
      <c r="KD159" s="30">
        <v>0</v>
      </c>
      <c r="KE159" s="30">
        <v>0</v>
      </c>
      <c r="KF159" s="30">
        <v>0</v>
      </c>
      <c r="KG159" s="30">
        <v>0</v>
      </c>
      <c r="KH159" s="30">
        <v>0</v>
      </c>
      <c r="KI159" s="30">
        <v>0</v>
      </c>
      <c r="KJ159" s="30">
        <v>0</v>
      </c>
      <c r="KK159" s="30">
        <v>0</v>
      </c>
      <c r="KL159" s="30">
        <v>0</v>
      </c>
      <c r="KM159" s="30">
        <v>7539697736</v>
      </c>
      <c r="KN159" s="30">
        <v>4936577188</v>
      </c>
      <c r="KO159" s="30">
        <v>110682387</v>
      </c>
      <c r="KP159" s="30">
        <v>0</v>
      </c>
      <c r="KQ159" s="30">
        <v>0</v>
      </c>
      <c r="KR159" s="30">
        <v>0</v>
      </c>
      <c r="KS159" s="30">
        <v>0</v>
      </c>
      <c r="KT159" s="30">
        <v>21116988</v>
      </c>
      <c r="KU159" s="30">
        <v>0</v>
      </c>
      <c r="KV159" s="30">
        <v>0</v>
      </c>
      <c r="KW159" s="30">
        <v>0</v>
      </c>
      <c r="KX159" s="30">
        <v>-10039116</v>
      </c>
      <c r="KY159" s="30">
        <v>0</v>
      </c>
      <c r="KZ159" s="30">
        <v>47280962</v>
      </c>
      <c r="LA159" s="30">
        <v>11773911</v>
      </c>
      <c r="LB159" s="30">
        <v>0</v>
      </c>
      <c r="LC159" s="30">
        <v>0</v>
      </c>
      <c r="LD159" s="30">
        <v>318669921</v>
      </c>
      <c r="LE159" s="30">
        <v>2141382</v>
      </c>
      <c r="LF159" s="30">
        <v>5034295</v>
      </c>
      <c r="LG159" s="30">
        <v>0</v>
      </c>
      <c r="LH159" s="30">
        <v>-45612436</v>
      </c>
      <c r="LI159" s="30">
        <v>24896814</v>
      </c>
      <c r="LJ159" s="30">
        <v>59973228</v>
      </c>
      <c r="LK159" s="30">
        <v>1549208</v>
      </c>
      <c r="LL159" s="30">
        <v>19366557</v>
      </c>
      <c r="LM159" s="30">
        <v>5012818</v>
      </c>
      <c r="LN159" s="30">
        <v>549568461</v>
      </c>
      <c r="LO159" s="30">
        <v>47700324</v>
      </c>
      <c r="LP159" s="30">
        <v>0</v>
      </c>
      <c r="LQ159" s="30">
        <v>115419261</v>
      </c>
      <c r="LR159" s="30">
        <v>-9533716</v>
      </c>
      <c r="LS159" s="30">
        <v>108422308</v>
      </c>
      <c r="LT159" s="30">
        <v>0</v>
      </c>
      <c r="LU159" s="30">
        <v>370738525</v>
      </c>
      <c r="LV159" s="30">
        <v>223423</v>
      </c>
      <c r="LW159" s="30">
        <v>0</v>
      </c>
      <c r="LX159" s="30">
        <v>0</v>
      </c>
      <c r="LY159" s="30">
        <v>0</v>
      </c>
      <c r="LZ159" s="30">
        <v>0</v>
      </c>
      <c r="MA159" s="30">
        <v>0</v>
      </c>
      <c r="MB159" s="30">
        <v>30294463</v>
      </c>
      <c r="MC159" s="30">
        <v>0</v>
      </c>
      <c r="MD159" s="30">
        <v>0</v>
      </c>
      <c r="ME159" s="30">
        <v>13533031</v>
      </c>
      <c r="MF159" s="30">
        <v>0</v>
      </c>
      <c r="MG159" s="30">
        <v>0</v>
      </c>
      <c r="MH159" s="30">
        <v>7051491</v>
      </c>
      <c r="MI159" s="30">
        <v>1055993</v>
      </c>
      <c r="MJ159" s="30">
        <v>32963538</v>
      </c>
      <c r="MK159" s="30">
        <v>0</v>
      </c>
      <c r="ML159" s="30">
        <v>0</v>
      </c>
      <c r="MM159" s="30">
        <v>1008229</v>
      </c>
      <c r="MN159" s="30">
        <v>0</v>
      </c>
      <c r="MO159" s="30">
        <v>762828298</v>
      </c>
      <c r="MP159" s="30">
        <v>0</v>
      </c>
      <c r="MQ159" s="30">
        <v>2124454283</v>
      </c>
      <c r="MR159" s="30">
        <v>0</v>
      </c>
      <c r="MS159" s="30">
        <v>217522661845</v>
      </c>
      <c r="MT159" s="30">
        <v>62228627424</v>
      </c>
      <c r="MU159" s="30">
        <v>62195760949</v>
      </c>
      <c r="MV159" s="30">
        <v>40621230313</v>
      </c>
      <c r="MW159" s="30">
        <v>40449063496</v>
      </c>
      <c r="MX159" s="30">
        <v>0</v>
      </c>
      <c r="MY159" s="30">
        <v>172166817</v>
      </c>
      <c r="MZ159" s="30">
        <v>14186283347</v>
      </c>
      <c r="NA159" s="30">
        <v>0</v>
      </c>
      <c r="NB159" s="30">
        <v>0</v>
      </c>
      <c r="NC159" s="30">
        <v>0</v>
      </c>
      <c r="ND159" s="30">
        <v>14186283347</v>
      </c>
      <c r="NE159" s="30">
        <v>14186283347</v>
      </c>
      <c r="NF159" s="30">
        <v>0</v>
      </c>
      <c r="NG159" s="30">
        <v>0</v>
      </c>
      <c r="NH159" s="30">
        <v>5774846897</v>
      </c>
      <c r="NI159" s="30">
        <v>1613400392</v>
      </c>
      <c r="NJ159" s="30">
        <v>403349723</v>
      </c>
      <c r="NK159" s="30">
        <v>1210050669</v>
      </c>
      <c r="NL159" s="30">
        <v>0</v>
      </c>
      <c r="NM159" s="30">
        <v>32866475</v>
      </c>
      <c r="NN159" s="30">
        <v>0</v>
      </c>
      <c r="NO159" s="30">
        <v>0</v>
      </c>
      <c r="NP159" s="30">
        <v>0</v>
      </c>
      <c r="NQ159" s="30">
        <v>0</v>
      </c>
      <c r="NR159" s="30">
        <v>0</v>
      </c>
      <c r="NS159" s="30">
        <v>0</v>
      </c>
      <c r="NT159" s="30">
        <v>32866475</v>
      </c>
      <c r="NU159" s="30">
        <v>32866444</v>
      </c>
      <c r="NV159" s="30">
        <v>0</v>
      </c>
      <c r="NW159" s="30">
        <v>0</v>
      </c>
      <c r="NX159" s="30">
        <v>0</v>
      </c>
      <c r="NY159" s="30">
        <v>0</v>
      </c>
      <c r="NZ159" s="30">
        <v>0</v>
      </c>
      <c r="OA159" s="30">
        <v>30</v>
      </c>
      <c r="OB159" s="30">
        <v>0</v>
      </c>
      <c r="OC159" s="30">
        <v>0</v>
      </c>
      <c r="OD159" s="30">
        <v>0</v>
      </c>
      <c r="OE159" s="30">
        <v>0</v>
      </c>
      <c r="OF159" s="30">
        <v>0</v>
      </c>
      <c r="OG159" s="30">
        <v>0</v>
      </c>
      <c r="OH159" s="30">
        <v>0</v>
      </c>
      <c r="OI159" s="30">
        <v>0</v>
      </c>
      <c r="OJ159" s="30">
        <v>30</v>
      </c>
      <c r="OK159" s="30">
        <v>0</v>
      </c>
      <c r="OL159" s="30">
        <v>0</v>
      </c>
      <c r="OM159" s="30">
        <v>0</v>
      </c>
      <c r="ON159" s="30">
        <v>0</v>
      </c>
      <c r="OO159" s="30">
        <v>30</v>
      </c>
      <c r="OP159" s="30">
        <v>0</v>
      </c>
      <c r="OQ159" s="30">
        <v>0</v>
      </c>
      <c r="OR159" s="30">
        <v>0</v>
      </c>
      <c r="OS159" s="30">
        <v>1716784745</v>
      </c>
      <c r="OT159" s="30">
        <v>1661248356</v>
      </c>
      <c r="OU159" s="30">
        <v>1661248356</v>
      </c>
      <c r="OV159" s="30">
        <v>0</v>
      </c>
      <c r="OW159" s="30">
        <v>1661248356</v>
      </c>
      <c r="OX159" s="30">
        <v>0</v>
      </c>
      <c r="OY159" s="30">
        <v>0</v>
      </c>
      <c r="OZ159" s="30">
        <v>55536389</v>
      </c>
      <c r="PA159" s="30">
        <v>2750533</v>
      </c>
      <c r="PB159" s="30">
        <v>0</v>
      </c>
      <c r="PC159" s="30">
        <v>0</v>
      </c>
      <c r="PD159" s="30">
        <v>0</v>
      </c>
      <c r="PE159" s="30">
        <v>0</v>
      </c>
      <c r="PF159" s="30">
        <v>0</v>
      </c>
      <c r="PG159" s="30">
        <v>0</v>
      </c>
      <c r="PH159" s="30">
        <v>0</v>
      </c>
      <c r="PI159" s="30">
        <v>0</v>
      </c>
      <c r="PJ159" s="30">
        <v>0</v>
      </c>
      <c r="PK159" s="30">
        <v>0</v>
      </c>
      <c r="PL159" s="30">
        <v>0</v>
      </c>
      <c r="PM159" s="30">
        <v>52785856</v>
      </c>
      <c r="PN159" s="30">
        <v>0</v>
      </c>
      <c r="PO159" s="30">
        <v>0</v>
      </c>
      <c r="PP159" s="30">
        <v>0</v>
      </c>
      <c r="PQ159" s="30">
        <v>0</v>
      </c>
      <c r="PR159" s="30">
        <v>0</v>
      </c>
      <c r="PS159" s="30">
        <v>0</v>
      </c>
      <c r="PT159" s="30">
        <f t="shared" si="41"/>
        <v>153577249646</v>
      </c>
      <c r="PU159" s="30">
        <v>153577249646</v>
      </c>
      <c r="PV159" s="30">
        <v>0</v>
      </c>
      <c r="PW159" s="30">
        <v>0</v>
      </c>
      <c r="PX159" s="30">
        <v>0</v>
      </c>
      <c r="PY159" s="30">
        <v>0</v>
      </c>
      <c r="PZ159" s="30">
        <v>0</v>
      </c>
      <c r="QA159" s="30">
        <v>0</v>
      </c>
      <c r="QB159" s="30">
        <v>0</v>
      </c>
      <c r="QC159" s="30">
        <v>0</v>
      </c>
      <c r="QD159" s="30">
        <v>0</v>
      </c>
      <c r="QE159" s="30">
        <v>0</v>
      </c>
      <c r="QF159" s="30">
        <v>0</v>
      </c>
      <c r="QG159" s="30">
        <v>0</v>
      </c>
      <c r="QH159" s="30">
        <v>0</v>
      </c>
      <c r="QI159" s="30">
        <v>0</v>
      </c>
      <c r="QJ159" s="30">
        <v>0</v>
      </c>
      <c r="QK159" s="30">
        <v>0</v>
      </c>
      <c r="QL159" s="30">
        <v>418935</v>
      </c>
      <c r="QM159" s="30">
        <v>0</v>
      </c>
      <c r="QN159" s="30">
        <v>0</v>
      </c>
      <c r="QO159" s="30">
        <v>339447192067</v>
      </c>
      <c r="QP159" s="30">
        <v>27021960534</v>
      </c>
      <c r="QQ159" s="30">
        <v>167526585</v>
      </c>
      <c r="QR159" s="30">
        <v>26514085</v>
      </c>
      <c r="QS159" s="30">
        <v>141012500</v>
      </c>
      <c r="QT159" s="30">
        <v>0</v>
      </c>
      <c r="QU159" s="30">
        <v>0</v>
      </c>
      <c r="QV159" s="30">
        <v>0</v>
      </c>
      <c r="QW159" s="30">
        <v>1011064472</v>
      </c>
      <c r="QX159" s="30">
        <v>1011064472</v>
      </c>
      <c r="QY159" s="30">
        <v>0</v>
      </c>
      <c r="QZ159" s="30">
        <v>25843369477</v>
      </c>
      <c r="RA159" s="30">
        <v>0</v>
      </c>
      <c r="RB159" s="30">
        <v>268800000000</v>
      </c>
      <c r="RC159" s="30">
        <v>268800000000</v>
      </c>
      <c r="RD159" s="30">
        <v>268800000000</v>
      </c>
      <c r="RE159" s="30">
        <v>0</v>
      </c>
      <c r="RF159" s="30">
        <v>0</v>
      </c>
      <c r="RG159" s="30">
        <v>0</v>
      </c>
      <c r="RH159" s="30">
        <v>0</v>
      </c>
      <c r="RI159" s="30">
        <v>43625231533</v>
      </c>
      <c r="RJ159" s="30">
        <v>10739017704</v>
      </c>
      <c r="RK159" s="30">
        <v>10739017704</v>
      </c>
      <c r="RL159" s="30">
        <v>4881776455</v>
      </c>
      <c r="RM159" s="30">
        <v>471837839</v>
      </c>
      <c r="RN159" s="30">
        <v>0</v>
      </c>
      <c r="RO159" s="30">
        <v>6128551</v>
      </c>
      <c r="RP159" s="30">
        <v>0</v>
      </c>
      <c r="RQ159" s="30">
        <v>0</v>
      </c>
      <c r="RR159" s="30">
        <v>0</v>
      </c>
      <c r="RS159" s="30">
        <v>0</v>
      </c>
      <c r="RT159" s="30">
        <v>0</v>
      </c>
      <c r="RU159" s="30">
        <v>0</v>
      </c>
      <c r="RV159" s="30">
        <v>6666498</v>
      </c>
      <c r="RW159" s="30">
        <v>1592316</v>
      </c>
      <c r="RX159" s="30">
        <v>0</v>
      </c>
      <c r="RY159" s="30">
        <v>0</v>
      </c>
      <c r="RZ159" s="30">
        <v>0</v>
      </c>
      <c r="SA159" s="30">
        <v>0</v>
      </c>
      <c r="SB159" s="30">
        <v>0</v>
      </c>
      <c r="SC159" s="30">
        <v>43846</v>
      </c>
      <c r="SD159" s="30">
        <v>0</v>
      </c>
      <c r="SE159" s="30">
        <v>0</v>
      </c>
      <c r="SF159" s="30">
        <v>0</v>
      </c>
      <c r="SG159" s="30">
        <v>0</v>
      </c>
      <c r="SH159" s="30">
        <v>45203680</v>
      </c>
      <c r="SI159" s="30">
        <v>52336971</v>
      </c>
      <c r="SJ159" s="30">
        <v>0</v>
      </c>
      <c r="SK159" s="30">
        <v>3410850751</v>
      </c>
      <c r="SL159" s="30">
        <v>3410850751</v>
      </c>
      <c r="SM159" s="30">
        <v>0</v>
      </c>
      <c r="SN159" s="30">
        <v>209916463</v>
      </c>
      <c r="SO159" s="30">
        <v>0</v>
      </c>
      <c r="SP159" s="30">
        <v>0</v>
      </c>
      <c r="SQ159" s="30">
        <v>0</v>
      </c>
      <c r="SR159" s="30">
        <v>741711670</v>
      </c>
      <c r="SS159" s="30">
        <v>138933820</v>
      </c>
      <c r="ST159" s="30">
        <v>0</v>
      </c>
      <c r="SU159" s="30">
        <v>0</v>
      </c>
      <c r="SV159" s="30">
        <v>0</v>
      </c>
      <c r="SW159" s="30">
        <v>1298829</v>
      </c>
      <c r="SX159" s="30">
        <v>22706278</v>
      </c>
      <c r="SY159" s="30">
        <v>29138248</v>
      </c>
      <c r="SZ159" s="30">
        <v>324599</v>
      </c>
      <c r="TA159" s="30">
        <v>0</v>
      </c>
      <c r="TB159" s="30">
        <v>228232921</v>
      </c>
      <c r="TC159" s="30">
        <v>0</v>
      </c>
      <c r="TD159" s="30">
        <v>0</v>
      </c>
      <c r="TE159" s="30">
        <v>67441</v>
      </c>
      <c r="TF159" s="30">
        <v>149181548</v>
      </c>
      <c r="TG159" s="30">
        <v>2802573</v>
      </c>
      <c r="TH159" s="30">
        <v>0</v>
      </c>
      <c r="TI159" s="30">
        <f t="shared" si="55"/>
        <v>477966390</v>
      </c>
      <c r="TJ159" s="30">
        <f t="shared" si="56"/>
        <v>32821094690</v>
      </c>
      <c r="TK159" s="30">
        <v>32821094690</v>
      </c>
      <c r="TL159" s="30">
        <v>0</v>
      </c>
      <c r="TM159" s="30">
        <v>0</v>
      </c>
      <c r="TN159" s="30">
        <v>0</v>
      </c>
      <c r="TO159" s="30">
        <v>0</v>
      </c>
      <c r="TP159" s="30">
        <v>0</v>
      </c>
      <c r="TQ159" s="30">
        <v>0</v>
      </c>
      <c r="TR159" s="30">
        <v>0</v>
      </c>
      <c r="TS159" s="30">
        <v>32821094690</v>
      </c>
      <c r="TT159" s="30">
        <v>0</v>
      </c>
      <c r="TU159" s="30">
        <v>65119139</v>
      </c>
      <c r="TV159" s="30">
        <v>0</v>
      </c>
      <c r="TW159" s="30">
        <v>59402839</v>
      </c>
      <c r="TX159" s="30">
        <v>0</v>
      </c>
      <c r="TY159" s="30">
        <v>5716300</v>
      </c>
      <c r="TZ159" s="30">
        <v>0</v>
      </c>
      <c r="UA159" s="30">
        <v>0</v>
      </c>
      <c r="UB159" s="30">
        <v>0</v>
      </c>
      <c r="UC159" s="30">
        <v>0</v>
      </c>
      <c r="UD159" s="30">
        <v>0</v>
      </c>
      <c r="UE159" s="30">
        <v>0</v>
      </c>
      <c r="UF159" s="30">
        <v>0</v>
      </c>
      <c r="UG159" s="30">
        <v>930853743038</v>
      </c>
      <c r="UH159" s="1">
        <v>6117760413388</v>
      </c>
      <c r="UI159" s="1">
        <f>UH159-SUM($UG$148:UG159)</f>
        <v>0</v>
      </c>
    </row>
    <row r="160" spans="2:555">
      <c r="B160" s="58">
        <v>43101</v>
      </c>
      <c r="C160" s="42">
        <v>123508402073</v>
      </c>
      <c r="D160" s="42">
        <v>42541248605</v>
      </c>
      <c r="E160" s="42">
        <v>29986463628</v>
      </c>
      <c r="F160" s="42">
        <v>250960275</v>
      </c>
      <c r="G160" s="42">
        <v>1884000</v>
      </c>
      <c r="H160" s="42">
        <v>21248971914</v>
      </c>
      <c r="I160" s="42">
        <v>18395234986</v>
      </c>
      <c r="J160" s="42">
        <v>2641247209</v>
      </c>
      <c r="K160" s="42">
        <v>212489719</v>
      </c>
      <c r="L160" s="42">
        <v>2739962241</v>
      </c>
      <c r="M160" s="42">
        <v>2884309684</v>
      </c>
      <c r="N160" s="42">
        <v>2855466587</v>
      </c>
      <c r="O160" s="42">
        <v>28843097</v>
      </c>
      <c r="P160" s="42">
        <v>599163634</v>
      </c>
      <c r="Q160" s="42">
        <v>17259578</v>
      </c>
      <c r="R160" s="42">
        <v>2243952302</v>
      </c>
      <c r="S160" s="42">
        <v>12554784977</v>
      </c>
      <c r="T160" s="42">
        <v>4637039000</v>
      </c>
      <c r="U160" s="42">
        <v>5455333000</v>
      </c>
      <c r="V160" s="42">
        <v>10092372000</v>
      </c>
      <c r="W160" s="42">
        <v>18052253</v>
      </c>
      <c r="X160" s="42">
        <v>411821058</v>
      </c>
      <c r="Y160" s="42">
        <v>232067500</v>
      </c>
      <c r="Z160" s="42">
        <v>23206750</v>
      </c>
      <c r="AA160" s="42">
        <v>208860750</v>
      </c>
      <c r="AB160" s="42">
        <v>46111175</v>
      </c>
      <c r="AC160" s="42">
        <v>302120</v>
      </c>
      <c r="AD160" s="42">
        <v>136006448</v>
      </c>
      <c r="AE160" s="42">
        <v>1591272586</v>
      </c>
      <c r="AF160" s="42">
        <v>1030255000</v>
      </c>
      <c r="AG160" s="42">
        <v>561017586</v>
      </c>
      <c r="AH160" s="42">
        <v>26779837</v>
      </c>
      <c r="AI160" s="42">
        <v>80967153468</v>
      </c>
      <c r="AJ160" s="42">
        <v>720403343</v>
      </c>
      <c r="AK160" s="42">
        <v>43560743</v>
      </c>
      <c r="AL160" s="42">
        <v>25200</v>
      </c>
      <c r="AM160" s="42">
        <v>676817400</v>
      </c>
      <c r="AN160" s="42">
        <v>0</v>
      </c>
      <c r="AO160" s="42">
        <v>1933878374</v>
      </c>
      <c r="AP160" s="42">
        <v>1857968058</v>
      </c>
      <c r="AQ160" s="42">
        <v>0</v>
      </c>
      <c r="AR160" s="42">
        <v>6463003</v>
      </c>
      <c r="AS160" s="42">
        <v>0</v>
      </c>
      <c r="AT160" s="42">
        <v>12642841</v>
      </c>
      <c r="AU160" s="42">
        <v>0</v>
      </c>
      <c r="AV160" s="42">
        <v>0</v>
      </c>
      <c r="AW160" s="42">
        <v>0</v>
      </c>
      <c r="AX160" s="42">
        <v>0</v>
      </c>
      <c r="AY160" s="42">
        <v>51227370</v>
      </c>
      <c r="AZ160" s="42">
        <v>5577102</v>
      </c>
      <c r="BA160" s="42">
        <v>0</v>
      </c>
      <c r="BB160" s="42">
        <v>0</v>
      </c>
      <c r="BC160" s="42">
        <v>5577102</v>
      </c>
      <c r="BD160" s="42">
        <v>4459324102</v>
      </c>
      <c r="BE160" s="42">
        <v>561209</v>
      </c>
      <c r="BF160" s="42">
        <v>1720544133</v>
      </c>
      <c r="BG160" s="42">
        <v>237441707</v>
      </c>
      <c r="BH160" s="42">
        <v>1492</v>
      </c>
      <c r="BI160" s="42">
        <v>6384631</v>
      </c>
      <c r="BJ160" s="42">
        <v>0</v>
      </c>
      <c r="BK160" s="42">
        <v>8061896</v>
      </c>
      <c r="BL160" s="42">
        <v>5376446</v>
      </c>
      <c r="BM160" s="42">
        <v>0</v>
      </c>
      <c r="BN160" s="42">
        <v>7512197</v>
      </c>
      <c r="BO160" s="42">
        <v>6079582</v>
      </c>
      <c r="BP160" s="42">
        <v>0</v>
      </c>
      <c r="BQ160" s="42">
        <v>0</v>
      </c>
      <c r="BR160" s="42">
        <v>768901779</v>
      </c>
      <c r="BS160" s="42">
        <v>1697852875</v>
      </c>
      <c r="BT160" s="42">
        <v>21407209</v>
      </c>
      <c r="BU160" s="42">
        <v>400000</v>
      </c>
      <c r="BV160" s="42">
        <v>0</v>
      </c>
      <c r="BW160" s="42">
        <v>197158</v>
      </c>
      <c r="BX160" s="42">
        <v>0</v>
      </c>
      <c r="BY160" s="42">
        <v>20810051</v>
      </c>
      <c r="BZ160" s="42">
        <v>0</v>
      </c>
      <c r="CA160" s="42">
        <v>0</v>
      </c>
      <c r="CB160" s="42">
        <v>0</v>
      </c>
      <c r="CC160" s="42">
        <v>13282041187</v>
      </c>
      <c r="CD160" s="42">
        <v>0</v>
      </c>
      <c r="CE160" s="42">
        <v>6680557512</v>
      </c>
      <c r="CF160" s="42">
        <v>97684512</v>
      </c>
      <c r="CG160" s="42">
        <v>3228144594</v>
      </c>
      <c r="CH160" s="42">
        <v>116795396</v>
      </c>
      <c r="CI160" s="42">
        <v>87192501</v>
      </c>
      <c r="CJ160" s="42">
        <v>2740029</v>
      </c>
      <c r="CK160" s="42">
        <v>16615068</v>
      </c>
      <c r="CL160" s="42">
        <v>4154869</v>
      </c>
      <c r="CM160" s="42">
        <v>1334704</v>
      </c>
      <c r="CN160" s="42">
        <v>919264</v>
      </c>
      <c r="CO160" s="42">
        <v>371491</v>
      </c>
      <c r="CP160" s="42">
        <v>9791518</v>
      </c>
      <c r="CQ160" s="42">
        <v>51265558</v>
      </c>
      <c r="CR160" s="42">
        <v>104742121</v>
      </c>
      <c r="CS160" s="42">
        <v>3045998388</v>
      </c>
      <c r="CT160" s="42">
        <v>495451779</v>
      </c>
      <c r="CU160" s="42">
        <v>0</v>
      </c>
      <c r="CV160" s="42">
        <v>37683984</v>
      </c>
      <c r="CW160" s="42">
        <v>7366495</v>
      </c>
      <c r="CX160" s="42">
        <v>117134</v>
      </c>
      <c r="CY160" s="42">
        <v>0</v>
      </c>
      <c r="CZ160" s="42">
        <v>2473259240</v>
      </c>
      <c r="DA160" s="42">
        <v>2225185397</v>
      </c>
      <c r="DB160" s="42">
        <v>208496733</v>
      </c>
      <c r="DC160" s="42">
        <v>0</v>
      </c>
      <c r="DD160" s="42">
        <v>39577110</v>
      </c>
      <c r="DE160" s="42">
        <v>0</v>
      </c>
      <c r="DF160" s="42">
        <v>20103786</v>
      </c>
      <c r="DG160" s="42">
        <v>12015970</v>
      </c>
      <c r="DH160" s="42">
        <v>0</v>
      </c>
      <c r="DI160" s="42">
        <v>0</v>
      </c>
      <c r="DJ160" s="42">
        <v>0</v>
      </c>
      <c r="DK160" s="42">
        <v>0</v>
      </c>
      <c r="DL160" s="42">
        <v>0</v>
      </c>
      <c r="DM160" s="42">
        <v>597786142</v>
      </c>
      <c r="DN160" s="42">
        <v>44486695</v>
      </c>
      <c r="DO160" s="42">
        <v>4380221</v>
      </c>
      <c r="DP160" s="42">
        <v>187121</v>
      </c>
      <c r="DQ160" s="42">
        <v>4193100</v>
      </c>
      <c r="DR160" s="42">
        <v>536235440</v>
      </c>
      <c r="DS160" s="42">
        <v>30141843</v>
      </c>
      <c r="DT160" s="42">
        <v>28829485</v>
      </c>
      <c r="DU160" s="42">
        <v>1312358</v>
      </c>
      <c r="DV160" s="42">
        <v>0</v>
      </c>
      <c r="DW160" s="42">
        <v>9373300</v>
      </c>
      <c r="DX160" s="42">
        <v>6109800</v>
      </c>
      <c r="DY160" s="42">
        <v>0</v>
      </c>
      <c r="DZ160" s="42">
        <v>0</v>
      </c>
      <c r="EA160" s="42">
        <v>3263500</v>
      </c>
      <c r="EB160" s="42">
        <v>0</v>
      </c>
      <c r="EC160" s="42">
        <v>237548835</v>
      </c>
      <c r="ED160" s="42">
        <v>0</v>
      </c>
      <c r="EE160" s="42">
        <v>237529900</v>
      </c>
      <c r="EF160" s="42">
        <v>18935</v>
      </c>
      <c r="EG160" s="42">
        <v>63105073</v>
      </c>
      <c r="EH160" s="42">
        <v>62471400</v>
      </c>
      <c r="EI160" s="42">
        <v>611822</v>
      </c>
      <c r="EJ160" s="42">
        <v>21851</v>
      </c>
      <c r="EK160" s="42">
        <v>60375018</v>
      </c>
      <c r="EL160" s="42">
        <v>87403</v>
      </c>
      <c r="EM160" s="42">
        <v>1545800</v>
      </c>
      <c r="EN160" s="42">
        <v>40797959</v>
      </c>
      <c r="EO160" s="42">
        <v>2643946</v>
      </c>
      <c r="EP160" s="42">
        <v>131105</v>
      </c>
      <c r="EQ160" s="42">
        <v>305911</v>
      </c>
      <c r="ER160" s="42">
        <v>87403</v>
      </c>
      <c r="ES160" s="42">
        <v>1944721</v>
      </c>
      <c r="ET160" s="42">
        <v>174806</v>
      </c>
      <c r="EU160" s="42">
        <v>1640068</v>
      </c>
      <c r="EV160" s="42">
        <v>50765801</v>
      </c>
      <c r="EW160" s="42">
        <v>35003724</v>
      </c>
      <c r="EX160" s="42">
        <v>0</v>
      </c>
      <c r="EY160" s="42">
        <v>65552</v>
      </c>
      <c r="EZ160" s="42">
        <v>32534584</v>
      </c>
      <c r="FA160" s="42">
        <v>2403588</v>
      </c>
      <c r="FB160" s="42">
        <v>3206670</v>
      </c>
      <c r="FC160" s="42">
        <v>0</v>
      </c>
      <c r="FD160" s="42">
        <v>0</v>
      </c>
      <c r="FE160" s="42">
        <v>0</v>
      </c>
      <c r="FF160" s="42">
        <v>0</v>
      </c>
      <c r="FG160" s="42">
        <v>12683786</v>
      </c>
      <c r="FH160" s="42">
        <v>174806</v>
      </c>
      <c r="FI160" s="42">
        <v>0</v>
      </c>
      <c r="FJ160" s="42">
        <v>11241634</v>
      </c>
      <c r="FK160" s="42">
        <v>4412604</v>
      </c>
      <c r="FL160" s="42">
        <v>0</v>
      </c>
      <c r="FM160" s="42">
        <v>0</v>
      </c>
      <c r="FN160" s="42">
        <v>0</v>
      </c>
      <c r="FO160" s="42">
        <v>6829030</v>
      </c>
      <c r="FP160" s="42">
        <v>1267346</v>
      </c>
      <c r="FQ160" s="42">
        <v>0</v>
      </c>
      <c r="FR160" s="42">
        <v>246558972</v>
      </c>
      <c r="FS160" s="42">
        <v>192719641</v>
      </c>
      <c r="FT160" s="42">
        <v>223853</v>
      </c>
      <c r="FU160" s="42">
        <v>62865965</v>
      </c>
      <c r="FV160" s="42">
        <v>13782668</v>
      </c>
      <c r="FW160" s="42">
        <v>9035385</v>
      </c>
      <c r="FX160" s="42">
        <v>4747283</v>
      </c>
      <c r="FY160" s="42">
        <v>0</v>
      </c>
      <c r="FZ160" s="42">
        <v>349613</v>
      </c>
      <c r="GA160" s="42">
        <v>85811942</v>
      </c>
      <c r="GB160" s="42">
        <v>29685600</v>
      </c>
      <c r="GC160" s="42">
        <v>131100</v>
      </c>
      <c r="GD160" s="42">
        <v>0</v>
      </c>
      <c r="GE160" s="42">
        <v>131100</v>
      </c>
      <c r="GF160" s="42">
        <v>0</v>
      </c>
      <c r="GG160" s="42">
        <v>0</v>
      </c>
      <c r="GH160" s="42">
        <v>1328900</v>
      </c>
      <c r="GI160" s="42">
        <v>1479136</v>
      </c>
      <c r="GJ160" s="42">
        <v>1479136</v>
      </c>
      <c r="GK160" s="42">
        <v>0</v>
      </c>
      <c r="GL160" s="42">
        <v>50900195</v>
      </c>
      <c r="GM160" s="42">
        <v>9509701</v>
      </c>
      <c r="GN160" s="42">
        <v>0</v>
      </c>
      <c r="GO160" s="42">
        <v>1885120</v>
      </c>
      <c r="GP160" s="42">
        <v>0</v>
      </c>
      <c r="GQ160" s="42">
        <v>34758886</v>
      </c>
      <c r="GR160" s="42">
        <v>4370</v>
      </c>
      <c r="GS160" s="42">
        <v>0</v>
      </c>
      <c r="GT160" s="42">
        <v>4742118</v>
      </c>
      <c r="GU160" s="42">
        <v>641607190</v>
      </c>
      <c r="GV160" s="42">
        <v>0</v>
      </c>
      <c r="GW160" s="42">
        <v>0</v>
      </c>
      <c r="GX160" s="42">
        <v>0</v>
      </c>
      <c r="GY160" s="42">
        <v>0</v>
      </c>
      <c r="GZ160" s="42">
        <v>0</v>
      </c>
      <c r="HA160" s="42">
        <v>0</v>
      </c>
      <c r="HB160" s="42">
        <v>0</v>
      </c>
      <c r="HC160" s="42">
        <v>0</v>
      </c>
      <c r="HD160" s="42">
        <v>0</v>
      </c>
      <c r="HE160" s="42">
        <v>0</v>
      </c>
      <c r="HF160" s="42">
        <v>0</v>
      </c>
      <c r="HG160" s="42">
        <v>0</v>
      </c>
      <c r="HH160" s="42">
        <f t="shared" si="57"/>
        <v>0</v>
      </c>
      <c r="HI160" s="42">
        <f t="shared" si="58"/>
        <v>0</v>
      </c>
      <c r="HJ160" s="42">
        <v>0</v>
      </c>
      <c r="HK160" s="42">
        <v>0</v>
      </c>
      <c r="HL160" s="42">
        <v>0</v>
      </c>
      <c r="HM160" s="42">
        <v>0</v>
      </c>
      <c r="HN160" s="42">
        <v>0</v>
      </c>
      <c r="HO160" s="42">
        <v>0</v>
      </c>
      <c r="HP160" s="42">
        <v>99008876</v>
      </c>
      <c r="HQ160" s="42">
        <v>4433325</v>
      </c>
      <c r="HR160" s="42">
        <v>3717920</v>
      </c>
      <c r="HS160" s="42">
        <v>25744705</v>
      </c>
      <c r="HT160" s="42">
        <v>0</v>
      </c>
      <c r="HU160" s="42">
        <v>0</v>
      </c>
      <c r="HV160" s="42">
        <v>65112926</v>
      </c>
      <c r="HW160" s="42">
        <v>0</v>
      </c>
      <c r="HX160" s="42">
        <f t="shared" si="50"/>
        <v>0</v>
      </c>
      <c r="HY160" s="42">
        <f t="shared" si="51"/>
        <v>0</v>
      </c>
      <c r="HZ160" s="42">
        <v>52323367416</v>
      </c>
      <c r="IA160" s="42">
        <v>49408773061</v>
      </c>
      <c r="IB160" s="42">
        <v>48898875669</v>
      </c>
      <c r="IC160" s="42">
        <v>0</v>
      </c>
      <c r="ID160" s="42">
        <v>0</v>
      </c>
      <c r="IE160" s="42">
        <v>0</v>
      </c>
      <c r="IF160" s="42">
        <v>0</v>
      </c>
      <c r="IG160" s="42">
        <v>44813935974</v>
      </c>
      <c r="IH160" s="42">
        <v>44813935974</v>
      </c>
      <c r="II160" s="42">
        <v>0</v>
      </c>
      <c r="IJ160" s="42">
        <v>0</v>
      </c>
      <c r="IK160" s="42">
        <v>0</v>
      </c>
      <c r="IL160" s="42">
        <v>0</v>
      </c>
      <c r="IM160" s="42">
        <v>0</v>
      </c>
      <c r="IN160" s="42">
        <v>0</v>
      </c>
      <c r="IO160" s="42">
        <v>0</v>
      </c>
      <c r="IP160" s="42">
        <v>0</v>
      </c>
      <c r="IQ160" s="42">
        <v>3872061361</v>
      </c>
      <c r="IR160" s="42">
        <v>0</v>
      </c>
      <c r="IS160" s="42">
        <v>344183233</v>
      </c>
      <c r="IT160" s="42">
        <v>258137424</v>
      </c>
      <c r="IU160" s="42">
        <v>3269740704</v>
      </c>
      <c r="IV160" s="42">
        <v>0</v>
      </c>
      <c r="IW160" s="42">
        <v>212878334</v>
      </c>
      <c r="IX160" s="42">
        <v>0</v>
      </c>
      <c r="IY160" s="42">
        <v>0</v>
      </c>
      <c r="IZ160" s="42">
        <v>0</v>
      </c>
      <c r="JA160" s="42">
        <v>0</v>
      </c>
      <c r="JB160" s="42">
        <v>0</v>
      </c>
      <c r="JC160" s="42">
        <v>0</v>
      </c>
      <c r="JD160" s="42">
        <v>0</v>
      </c>
      <c r="JE160" s="42">
        <v>0</v>
      </c>
      <c r="JF160" s="42">
        <v>0</v>
      </c>
      <c r="JG160" s="42">
        <v>0</v>
      </c>
      <c r="JH160" s="42">
        <v>0</v>
      </c>
      <c r="JI160" s="42">
        <v>0</v>
      </c>
      <c r="JJ160" s="42">
        <v>0</v>
      </c>
      <c r="JK160" s="42">
        <v>0</v>
      </c>
      <c r="JL160" s="42">
        <v>0</v>
      </c>
      <c r="JM160" s="42">
        <v>509897392</v>
      </c>
      <c r="JN160" s="42">
        <v>0</v>
      </c>
      <c r="JO160" s="42">
        <v>509897392</v>
      </c>
      <c r="JP160" s="42">
        <v>0</v>
      </c>
      <c r="JQ160" s="42">
        <v>0</v>
      </c>
      <c r="JR160" s="42">
        <v>0</v>
      </c>
      <c r="JS160" s="42">
        <v>0</v>
      </c>
      <c r="JT160" s="42">
        <v>0</v>
      </c>
      <c r="JU160" s="42">
        <v>0</v>
      </c>
      <c r="JV160" s="42">
        <v>0</v>
      </c>
      <c r="JW160" s="42">
        <v>0</v>
      </c>
      <c r="JX160" s="42">
        <v>0</v>
      </c>
      <c r="JY160" s="42">
        <v>0</v>
      </c>
      <c r="JZ160" s="42">
        <v>0</v>
      </c>
      <c r="KA160" s="42">
        <v>0</v>
      </c>
      <c r="KB160" s="42">
        <v>0</v>
      </c>
      <c r="KC160" s="42">
        <v>0</v>
      </c>
      <c r="KD160" s="42">
        <v>0</v>
      </c>
      <c r="KE160" s="42">
        <v>0</v>
      </c>
      <c r="KF160" s="42">
        <v>0</v>
      </c>
      <c r="KG160" s="42">
        <v>0</v>
      </c>
      <c r="KH160" s="42">
        <v>0</v>
      </c>
      <c r="KI160" s="42">
        <v>0</v>
      </c>
      <c r="KJ160" s="42">
        <v>0</v>
      </c>
      <c r="KK160" s="42">
        <v>0</v>
      </c>
      <c r="KL160" s="42">
        <v>0</v>
      </c>
      <c r="KM160" s="42">
        <v>2914594355</v>
      </c>
      <c r="KN160" s="42">
        <v>1663167251</v>
      </c>
      <c r="KO160" s="42">
        <v>50237975</v>
      </c>
      <c r="KP160" s="42">
        <v>2692082</v>
      </c>
      <c r="KQ160" s="42">
        <v>0</v>
      </c>
      <c r="KR160" s="42">
        <v>0</v>
      </c>
      <c r="KS160" s="42">
        <v>643355</v>
      </c>
      <c r="KT160" s="42">
        <v>8767339</v>
      </c>
      <c r="KU160" s="42">
        <v>0</v>
      </c>
      <c r="KV160" s="42">
        <v>0</v>
      </c>
      <c r="KW160" s="42">
        <v>0</v>
      </c>
      <c r="KX160" s="42">
        <v>6309919</v>
      </c>
      <c r="KY160" s="42">
        <v>63329515</v>
      </c>
      <c r="KZ160" s="42">
        <v>14703126</v>
      </c>
      <c r="LA160" s="42">
        <v>6310268</v>
      </c>
      <c r="LB160" s="42">
        <v>1728638</v>
      </c>
      <c r="LC160" s="42">
        <v>2089713</v>
      </c>
      <c r="LD160" s="42">
        <v>203732474</v>
      </c>
      <c r="LE160" s="42">
        <v>1177023</v>
      </c>
      <c r="LF160" s="42">
        <v>3775790</v>
      </c>
      <c r="LG160" s="42">
        <v>0</v>
      </c>
      <c r="LH160" s="42">
        <v>3326822</v>
      </c>
      <c r="LI160" s="42">
        <v>29613628</v>
      </c>
      <c r="LJ160" s="42">
        <v>11804264</v>
      </c>
      <c r="LK160" s="42">
        <v>1091856</v>
      </c>
      <c r="LL160" s="42">
        <v>4328928</v>
      </c>
      <c r="LM160" s="42">
        <v>5602803</v>
      </c>
      <c r="LN160" s="42">
        <v>108518810</v>
      </c>
      <c r="LO160" s="42">
        <v>0</v>
      </c>
      <c r="LP160" s="42">
        <v>4849661</v>
      </c>
      <c r="LQ160" s="42">
        <v>116247395</v>
      </c>
      <c r="LR160" s="42">
        <v>440288</v>
      </c>
      <c r="LS160" s="42">
        <v>106955533</v>
      </c>
      <c r="LT160" s="42">
        <v>0</v>
      </c>
      <c r="LU160" s="42">
        <v>199342976</v>
      </c>
      <c r="LV160" s="42">
        <v>464175</v>
      </c>
      <c r="LW160" s="42">
        <v>0</v>
      </c>
      <c r="LX160" s="42">
        <v>0</v>
      </c>
      <c r="LY160" s="42">
        <v>0</v>
      </c>
      <c r="LZ160" s="42">
        <v>0</v>
      </c>
      <c r="MA160" s="42">
        <v>21595580</v>
      </c>
      <c r="MB160" s="42">
        <v>33550594</v>
      </c>
      <c r="MC160" s="42">
        <v>0</v>
      </c>
      <c r="MD160" s="42">
        <v>0</v>
      </c>
      <c r="ME160" s="42">
        <v>16970175</v>
      </c>
      <c r="MF160" s="42">
        <v>0</v>
      </c>
      <c r="MG160" s="42">
        <v>0</v>
      </c>
      <c r="MH160" s="42">
        <v>3540730</v>
      </c>
      <c r="MI160" s="42">
        <v>245809</v>
      </c>
      <c r="MJ160" s="42">
        <v>10789525</v>
      </c>
      <c r="MK160" s="42">
        <v>0</v>
      </c>
      <c r="ML160" s="42">
        <v>0</v>
      </c>
      <c r="MM160" s="42">
        <v>228582</v>
      </c>
      <c r="MN160" s="42">
        <v>716443</v>
      </c>
      <c r="MO160" s="42">
        <v>205705310</v>
      </c>
      <c r="MP160" s="42">
        <v>0</v>
      </c>
      <c r="MQ160" s="42">
        <v>60222021</v>
      </c>
      <c r="MR160" s="42">
        <v>0</v>
      </c>
      <c r="MS160" s="42">
        <v>2746273324</v>
      </c>
      <c r="MT160" s="42">
        <v>964162880</v>
      </c>
      <c r="MU160" s="42">
        <v>939406280</v>
      </c>
      <c r="MV160" s="42">
        <v>0</v>
      </c>
      <c r="MW160" s="42">
        <v>0</v>
      </c>
      <c r="MX160" s="42">
        <v>0</v>
      </c>
      <c r="MY160" s="42">
        <v>0</v>
      </c>
      <c r="MZ160" s="42">
        <v>0</v>
      </c>
      <c r="NA160" s="42">
        <v>0</v>
      </c>
      <c r="NB160" s="42">
        <v>0</v>
      </c>
      <c r="NC160" s="42">
        <v>0</v>
      </c>
      <c r="ND160" s="42">
        <v>0</v>
      </c>
      <c r="NE160" s="42">
        <v>0</v>
      </c>
      <c r="NF160" s="42">
        <v>0</v>
      </c>
      <c r="NG160" s="42">
        <v>0</v>
      </c>
      <c r="NH160" s="42">
        <v>0</v>
      </c>
      <c r="NI160" s="42">
        <v>939406280</v>
      </c>
      <c r="NJ160" s="42">
        <v>939406280</v>
      </c>
      <c r="NK160" s="42">
        <v>0</v>
      </c>
      <c r="NL160" s="42">
        <v>0</v>
      </c>
      <c r="NM160" s="42">
        <v>24756600</v>
      </c>
      <c r="NN160" s="42">
        <v>0</v>
      </c>
      <c r="NO160" s="42">
        <v>0</v>
      </c>
      <c r="NP160" s="42">
        <v>0</v>
      </c>
      <c r="NQ160" s="42">
        <v>0</v>
      </c>
      <c r="NR160" s="42">
        <v>0</v>
      </c>
      <c r="NS160" s="42">
        <v>0</v>
      </c>
      <c r="NT160" s="42">
        <v>24756600</v>
      </c>
      <c r="NU160" s="42">
        <v>24756600</v>
      </c>
      <c r="NV160" s="42">
        <v>0</v>
      </c>
      <c r="NW160" s="42">
        <v>0</v>
      </c>
      <c r="NX160" s="42">
        <v>0</v>
      </c>
      <c r="NY160" s="42">
        <v>0</v>
      </c>
      <c r="NZ160" s="42">
        <v>0</v>
      </c>
      <c r="OA160" s="42">
        <v>0</v>
      </c>
      <c r="OB160" s="42">
        <v>0</v>
      </c>
      <c r="OC160" s="42">
        <v>0</v>
      </c>
      <c r="OD160" s="42">
        <v>0</v>
      </c>
      <c r="OE160" s="42">
        <v>0</v>
      </c>
      <c r="OF160" s="42">
        <v>0</v>
      </c>
      <c r="OG160" s="42">
        <v>0</v>
      </c>
      <c r="OH160" s="42">
        <v>0</v>
      </c>
      <c r="OI160" s="42">
        <v>0</v>
      </c>
      <c r="OJ160" s="42">
        <v>0</v>
      </c>
      <c r="OK160" s="42">
        <v>0</v>
      </c>
      <c r="OL160" s="42">
        <v>0</v>
      </c>
      <c r="OM160" s="42">
        <v>0</v>
      </c>
      <c r="ON160" s="42">
        <v>0</v>
      </c>
      <c r="OO160" s="42">
        <v>0</v>
      </c>
      <c r="OP160" s="42">
        <v>0</v>
      </c>
      <c r="OQ160" s="42">
        <v>0</v>
      </c>
      <c r="OR160" s="42">
        <v>0</v>
      </c>
      <c r="OS160" s="42">
        <v>1765282676</v>
      </c>
      <c r="OT160" s="42">
        <v>1270452512</v>
      </c>
      <c r="OU160" s="42">
        <v>1270452512</v>
      </c>
      <c r="OV160" s="42">
        <v>1270452512</v>
      </c>
      <c r="OW160" s="42">
        <v>0</v>
      </c>
      <c r="OX160" s="42">
        <v>0</v>
      </c>
      <c r="OY160" s="42">
        <v>0</v>
      </c>
      <c r="OZ160" s="42">
        <v>494830164</v>
      </c>
      <c r="PA160" s="42">
        <v>0</v>
      </c>
      <c r="PB160" s="42">
        <v>0</v>
      </c>
      <c r="PC160" s="42">
        <v>0</v>
      </c>
      <c r="PD160" s="42">
        <v>0</v>
      </c>
      <c r="PE160" s="42">
        <v>0</v>
      </c>
      <c r="PF160" s="42">
        <v>0</v>
      </c>
      <c r="PG160" s="42">
        <v>0</v>
      </c>
      <c r="PH160" s="42">
        <v>0</v>
      </c>
      <c r="PI160" s="42">
        <v>0</v>
      </c>
      <c r="PJ160" s="42">
        <v>0</v>
      </c>
      <c r="PK160" s="42">
        <v>0</v>
      </c>
      <c r="PL160" s="42">
        <v>0</v>
      </c>
      <c r="PM160" s="42">
        <v>494830164</v>
      </c>
      <c r="PN160" s="42">
        <v>62359919</v>
      </c>
      <c r="PO160" s="42">
        <v>0</v>
      </c>
      <c r="PP160" s="42">
        <v>0</v>
      </c>
      <c r="PQ160" s="42">
        <v>0</v>
      </c>
      <c r="PR160" s="42">
        <v>0</v>
      </c>
      <c r="PS160" s="42">
        <v>0</v>
      </c>
      <c r="PT160" s="42">
        <v>16827768</v>
      </c>
      <c r="PU160" s="42">
        <v>16827768</v>
      </c>
      <c r="PV160" s="42">
        <v>0</v>
      </c>
      <c r="PW160" s="42">
        <v>0</v>
      </c>
      <c r="PX160" s="42">
        <v>0</v>
      </c>
      <c r="PY160" s="42">
        <v>0</v>
      </c>
      <c r="PZ160" s="42">
        <v>0</v>
      </c>
      <c r="QA160" s="42">
        <v>0</v>
      </c>
      <c r="QB160" s="42">
        <v>0</v>
      </c>
      <c r="QC160" s="42">
        <v>0</v>
      </c>
      <c r="QD160" s="42">
        <v>0</v>
      </c>
      <c r="QE160" s="42">
        <v>0</v>
      </c>
      <c r="QF160" s="42">
        <v>0</v>
      </c>
      <c r="QG160" s="42">
        <v>0</v>
      </c>
      <c r="QH160" s="42">
        <v>0</v>
      </c>
      <c r="QI160" s="42">
        <v>0</v>
      </c>
      <c r="QJ160" s="42">
        <v>0</v>
      </c>
      <c r="QK160" s="42">
        <v>0</v>
      </c>
      <c r="QL160" s="42">
        <v>0</v>
      </c>
      <c r="QM160" s="42">
        <v>0</v>
      </c>
      <c r="QN160" s="42">
        <v>0</v>
      </c>
      <c r="QO160" s="42">
        <v>177765616816</v>
      </c>
      <c r="QP160" s="42">
        <v>26370623596</v>
      </c>
      <c r="QQ160" s="42">
        <v>5906371</v>
      </c>
      <c r="QR160" s="42">
        <v>5906371</v>
      </c>
      <c r="QS160" s="42">
        <v>0</v>
      </c>
      <c r="QT160" s="42">
        <v>0</v>
      </c>
      <c r="QU160" s="42">
        <v>0</v>
      </c>
      <c r="QV160" s="42">
        <v>0</v>
      </c>
      <c r="QW160" s="42">
        <v>173538201</v>
      </c>
      <c r="QX160" s="42">
        <v>173538201</v>
      </c>
      <c r="QY160" s="42">
        <v>0</v>
      </c>
      <c r="QZ160" s="42">
        <v>26191179024</v>
      </c>
      <c r="RA160" s="42">
        <v>0</v>
      </c>
      <c r="RB160" s="42">
        <v>0</v>
      </c>
      <c r="RC160" s="42">
        <v>0</v>
      </c>
      <c r="RD160" s="42">
        <v>0</v>
      </c>
      <c r="RE160" s="42">
        <v>0</v>
      </c>
      <c r="RF160" s="42">
        <v>0</v>
      </c>
      <c r="RG160" s="42">
        <v>0</v>
      </c>
      <c r="RH160" s="42">
        <v>0</v>
      </c>
      <c r="RI160" s="42">
        <v>151394993220</v>
      </c>
      <c r="RJ160" s="42">
        <v>8360873895</v>
      </c>
      <c r="RK160" s="42">
        <v>8360873895</v>
      </c>
      <c r="RL160" s="42">
        <v>2750514736</v>
      </c>
      <c r="RM160" s="42">
        <v>60029812</v>
      </c>
      <c r="RN160" s="42">
        <v>116258194</v>
      </c>
      <c r="RO160" s="42">
        <v>5316462</v>
      </c>
      <c r="RP160" s="42">
        <v>0</v>
      </c>
      <c r="RQ160" s="42">
        <v>0</v>
      </c>
      <c r="RR160" s="42">
        <v>0</v>
      </c>
      <c r="RS160" s="42">
        <v>0</v>
      </c>
      <c r="RT160" s="42">
        <v>0</v>
      </c>
      <c r="RU160" s="42">
        <v>0</v>
      </c>
      <c r="RV160" s="42">
        <v>5463951</v>
      </c>
      <c r="RW160" s="42">
        <v>1683698</v>
      </c>
      <c r="RX160" s="42">
        <v>0</v>
      </c>
      <c r="RY160" s="42">
        <v>0</v>
      </c>
      <c r="RZ160" s="42">
        <v>0</v>
      </c>
      <c r="SA160" s="42">
        <v>0</v>
      </c>
      <c r="SB160" s="42">
        <v>0</v>
      </c>
      <c r="SC160" s="42">
        <v>0</v>
      </c>
      <c r="SD160" s="42">
        <v>0</v>
      </c>
      <c r="SE160" s="42">
        <v>0</v>
      </c>
      <c r="SF160" s="42">
        <v>0</v>
      </c>
      <c r="SG160" s="42">
        <v>0</v>
      </c>
      <c r="SH160" s="42">
        <v>34503613</v>
      </c>
      <c r="SI160" s="42">
        <v>46751314</v>
      </c>
      <c r="SJ160" s="42">
        <v>0</v>
      </c>
      <c r="SK160" s="42">
        <v>1474200599</v>
      </c>
      <c r="SL160" s="42">
        <v>1474200599</v>
      </c>
      <c r="SM160" s="42">
        <v>0</v>
      </c>
      <c r="SN160" s="42">
        <v>0</v>
      </c>
      <c r="SO160" s="42">
        <v>0</v>
      </c>
      <c r="SP160" s="42">
        <v>0</v>
      </c>
      <c r="SQ160" s="42">
        <v>0</v>
      </c>
      <c r="SR160" s="42">
        <v>680891888</v>
      </c>
      <c r="SS160" s="42">
        <v>0</v>
      </c>
      <c r="ST160" s="42">
        <v>0</v>
      </c>
      <c r="SU160" s="42">
        <v>0</v>
      </c>
      <c r="SV160" s="42">
        <v>0</v>
      </c>
      <c r="SW160" s="42">
        <v>1236879</v>
      </c>
      <c r="SX160" s="42">
        <v>21056581</v>
      </c>
      <c r="SY160" s="42">
        <v>27831305</v>
      </c>
      <c r="SZ160" s="42">
        <v>0</v>
      </c>
      <c r="TA160" s="42">
        <v>2570043606</v>
      </c>
      <c r="TB160" s="42">
        <v>447463081</v>
      </c>
      <c r="TC160" s="42">
        <v>117556345</v>
      </c>
      <c r="TD160" s="42">
        <v>0</v>
      </c>
      <c r="TE160" s="42">
        <v>71831</v>
      </c>
      <c r="TF160" s="42">
        <v>0</v>
      </c>
      <c r="TG160" s="42">
        <v>0</v>
      </c>
      <c r="TH160" s="42">
        <v>0</v>
      </c>
      <c r="TI160" s="42">
        <v>181604468</v>
      </c>
      <c r="TJ160" s="42">
        <v>143025000000</v>
      </c>
      <c r="TK160" s="42">
        <v>143025000000</v>
      </c>
      <c r="TL160" s="42">
        <v>143025000000</v>
      </c>
      <c r="TM160" s="42">
        <v>0</v>
      </c>
      <c r="TN160" s="42">
        <v>0</v>
      </c>
      <c r="TO160" s="42">
        <v>0</v>
      </c>
      <c r="TP160" s="42">
        <v>0</v>
      </c>
      <c r="TQ160" s="42">
        <v>0</v>
      </c>
      <c r="TR160" s="42">
        <v>0</v>
      </c>
      <c r="TS160" s="42">
        <v>0</v>
      </c>
      <c r="TT160" s="42">
        <v>0</v>
      </c>
      <c r="TU160" s="42">
        <v>9119325</v>
      </c>
      <c r="TV160" s="42">
        <v>0</v>
      </c>
      <c r="TW160" s="42">
        <v>9119325</v>
      </c>
      <c r="TX160" s="42">
        <v>0</v>
      </c>
      <c r="TY160" s="42">
        <v>0</v>
      </c>
      <c r="TZ160" s="42">
        <v>0</v>
      </c>
      <c r="UA160" s="42">
        <v>0</v>
      </c>
      <c r="UB160" s="42">
        <v>0</v>
      </c>
      <c r="UC160" s="42">
        <v>0</v>
      </c>
      <c r="UD160" s="42">
        <v>0</v>
      </c>
      <c r="UE160" s="42">
        <v>0</v>
      </c>
      <c r="UF160" s="42">
        <v>0</v>
      </c>
      <c r="UG160" s="42">
        <v>304020292213</v>
      </c>
      <c r="UH160" s="1">
        <v>304020292213</v>
      </c>
      <c r="UI160" s="1">
        <f>UH160-SUM($UG$160:UG160)</f>
        <v>0</v>
      </c>
    </row>
    <row r="161" spans="2:555">
      <c r="B161" s="58">
        <v>43132</v>
      </c>
      <c r="C161" s="30">
        <v>327008242675</v>
      </c>
      <c r="D161" s="30">
        <v>235133441791</v>
      </c>
      <c r="E161" s="30">
        <v>215594072234</v>
      </c>
      <c r="F161" s="30">
        <v>166006095</v>
      </c>
      <c r="G161" s="30">
        <v>2641526</v>
      </c>
      <c r="H161" s="30">
        <v>128297580070</v>
      </c>
      <c r="I161" s="30">
        <v>111067215066</v>
      </c>
      <c r="J161" s="30">
        <v>15947389203</v>
      </c>
      <c r="K161" s="30">
        <v>1282975801</v>
      </c>
      <c r="L161" s="30">
        <v>11048281987</v>
      </c>
      <c r="M161" s="30">
        <v>61716606363</v>
      </c>
      <c r="N161" s="30">
        <v>61099440299</v>
      </c>
      <c r="O161" s="30">
        <v>617166064</v>
      </c>
      <c r="P161" s="30">
        <v>5936527777</v>
      </c>
      <c r="Q161" s="30">
        <v>6151295268</v>
      </c>
      <c r="R161" s="30">
        <v>2275133148</v>
      </c>
      <c r="S161" s="30">
        <v>19539369557</v>
      </c>
      <c r="T161" s="30">
        <v>3970731000</v>
      </c>
      <c r="U161" s="30">
        <v>4671442000</v>
      </c>
      <c r="V161" s="30">
        <v>8642173000</v>
      </c>
      <c r="W161" s="30">
        <v>246112573</v>
      </c>
      <c r="X161" s="30">
        <v>777231482</v>
      </c>
      <c r="Y161" s="30">
        <v>227242900</v>
      </c>
      <c r="Z161" s="30">
        <v>22724290</v>
      </c>
      <c r="AA161" s="30">
        <v>204518610</v>
      </c>
      <c r="AB161" s="30">
        <v>230507741</v>
      </c>
      <c r="AC161" s="30">
        <v>0</v>
      </c>
      <c r="AD161" s="30">
        <v>9238917859</v>
      </c>
      <c r="AE161" s="30">
        <v>162357563</v>
      </c>
      <c r="AF161" s="30">
        <v>85451232</v>
      </c>
      <c r="AG161" s="30">
        <v>76906331</v>
      </c>
      <c r="AH161" s="30">
        <v>14826439</v>
      </c>
      <c r="AI161" s="30">
        <v>91874800884</v>
      </c>
      <c r="AJ161" s="30">
        <v>492994227</v>
      </c>
      <c r="AK161" s="30">
        <v>82574927</v>
      </c>
      <c r="AL161" s="30">
        <v>126000</v>
      </c>
      <c r="AM161" s="30">
        <v>410293300</v>
      </c>
      <c r="AN161" s="30">
        <v>0</v>
      </c>
      <c r="AO161" s="30">
        <v>2021048503</v>
      </c>
      <c r="AP161" s="30">
        <v>1830040039</v>
      </c>
      <c r="AQ161" s="30">
        <v>0</v>
      </c>
      <c r="AR161" s="30">
        <v>5726890</v>
      </c>
      <c r="AS161" s="30">
        <v>0</v>
      </c>
      <c r="AT161" s="30">
        <v>17586076</v>
      </c>
      <c r="AU161" s="30">
        <v>71927829</v>
      </c>
      <c r="AV161" s="30">
        <v>0</v>
      </c>
      <c r="AW161" s="30">
        <v>0</v>
      </c>
      <c r="AX161" s="30">
        <v>0</v>
      </c>
      <c r="AY161" s="30">
        <v>79934855</v>
      </c>
      <c r="AZ161" s="30">
        <v>15832814</v>
      </c>
      <c r="BA161" s="30">
        <v>0</v>
      </c>
      <c r="BB161" s="30">
        <v>6249936</v>
      </c>
      <c r="BC161" s="30">
        <v>9582878</v>
      </c>
      <c r="BD161" s="30">
        <v>7648189481</v>
      </c>
      <c r="BE161" s="30">
        <v>1475430</v>
      </c>
      <c r="BF161" s="30">
        <v>4819120353</v>
      </c>
      <c r="BG161" s="30">
        <v>1239038287</v>
      </c>
      <c r="BH161" s="30">
        <v>252</v>
      </c>
      <c r="BI161" s="30">
        <v>8745736</v>
      </c>
      <c r="BJ161" s="30">
        <v>0</v>
      </c>
      <c r="BK161" s="30">
        <v>85425484</v>
      </c>
      <c r="BL161" s="30">
        <v>4867448</v>
      </c>
      <c r="BM161" s="30">
        <v>0</v>
      </c>
      <c r="BN161" s="30">
        <v>29585259</v>
      </c>
      <c r="BO161" s="30">
        <v>4510588</v>
      </c>
      <c r="BP161" s="30">
        <v>0</v>
      </c>
      <c r="BQ161" s="30">
        <v>17194618</v>
      </c>
      <c r="BR161" s="30">
        <v>-153772514</v>
      </c>
      <c r="BS161" s="30">
        <v>1591489679</v>
      </c>
      <c r="BT161" s="30">
        <v>471821307</v>
      </c>
      <c r="BU161" s="30">
        <v>0</v>
      </c>
      <c r="BV161" s="30">
        <v>239288248</v>
      </c>
      <c r="BW161" s="30">
        <v>13507</v>
      </c>
      <c r="BX161" s="30">
        <v>0</v>
      </c>
      <c r="BY161" s="30">
        <v>228732365</v>
      </c>
      <c r="BZ161" s="30">
        <v>332000</v>
      </c>
      <c r="CA161" s="30">
        <v>3455187</v>
      </c>
      <c r="CB161" s="30">
        <v>0</v>
      </c>
      <c r="CC161" s="30">
        <v>4161783000</v>
      </c>
      <c r="CD161" s="30">
        <v>0</v>
      </c>
      <c r="CE161" s="30">
        <v>7808826754</v>
      </c>
      <c r="CF161" s="30">
        <v>355826575</v>
      </c>
      <c r="CG161" s="30">
        <v>3228144594</v>
      </c>
      <c r="CH161" s="30">
        <v>218729804</v>
      </c>
      <c r="CI161" s="30">
        <v>78446343</v>
      </c>
      <c r="CJ161" s="30">
        <v>1773739</v>
      </c>
      <c r="CK161" s="30">
        <v>12556285</v>
      </c>
      <c r="CL161" s="30">
        <v>3688439</v>
      </c>
      <c r="CM161" s="30">
        <v>2131786</v>
      </c>
      <c r="CN161" s="30">
        <v>426537</v>
      </c>
      <c r="CO161" s="30">
        <v>140773</v>
      </c>
      <c r="CP161" s="30">
        <v>10628523</v>
      </c>
      <c r="CQ161" s="30">
        <v>47100261</v>
      </c>
      <c r="CR161" s="30">
        <v>104742121</v>
      </c>
      <c r="CS161" s="30">
        <v>3822937317</v>
      </c>
      <c r="CT161" s="30">
        <v>1070253490</v>
      </c>
      <c r="CU161" s="30">
        <v>0</v>
      </c>
      <c r="CV161" s="30">
        <v>45728904</v>
      </c>
      <c r="CW161" s="30">
        <v>11169963</v>
      </c>
      <c r="CX161" s="30">
        <v>180469</v>
      </c>
      <c r="CY161" s="30">
        <v>0</v>
      </c>
      <c r="CZ161" s="30">
        <v>2624637752</v>
      </c>
      <c r="DA161" s="30">
        <v>2348137737</v>
      </c>
      <c r="DB161" s="30">
        <v>217490390</v>
      </c>
      <c r="DC161" s="30">
        <v>0</v>
      </c>
      <c r="DD161" s="30">
        <v>59009625</v>
      </c>
      <c r="DE161" s="30">
        <v>0</v>
      </c>
      <c r="DF161" s="30">
        <v>21700272</v>
      </c>
      <c r="DG161" s="30">
        <v>49266467</v>
      </c>
      <c r="DH161" s="30">
        <v>0</v>
      </c>
      <c r="DI161" s="30">
        <v>0</v>
      </c>
      <c r="DJ161" s="30">
        <v>0</v>
      </c>
      <c r="DK161" s="30">
        <v>0</v>
      </c>
      <c r="DL161" s="30">
        <v>0</v>
      </c>
      <c r="DM161" s="30">
        <v>534766714</v>
      </c>
      <c r="DN161" s="30">
        <v>54970469</v>
      </c>
      <c r="DO161" s="30">
        <v>5011140</v>
      </c>
      <c r="DP161" s="30">
        <v>47686</v>
      </c>
      <c r="DQ161" s="30">
        <v>4963454</v>
      </c>
      <c r="DR161" s="30">
        <v>455789580</v>
      </c>
      <c r="DS161" s="30">
        <v>32219292</v>
      </c>
      <c r="DT161" s="30">
        <v>30855530</v>
      </c>
      <c r="DU161" s="30">
        <v>1363762</v>
      </c>
      <c r="DV161" s="30">
        <v>0</v>
      </c>
      <c r="DW161" s="30">
        <v>10851600</v>
      </c>
      <c r="DX161" s="30">
        <v>6169700</v>
      </c>
      <c r="DY161" s="30">
        <v>0</v>
      </c>
      <c r="DZ161" s="30">
        <v>0</v>
      </c>
      <c r="EA161" s="30">
        <v>4681900</v>
      </c>
      <c r="EB161" s="30">
        <v>0</v>
      </c>
      <c r="EC161" s="30">
        <v>136347710</v>
      </c>
      <c r="ED161" s="30">
        <v>30025</v>
      </c>
      <c r="EE161" s="30">
        <v>136300900</v>
      </c>
      <c r="EF161" s="30">
        <v>16785</v>
      </c>
      <c r="EG161" s="30">
        <v>67744986</v>
      </c>
      <c r="EH161" s="30">
        <v>66761700</v>
      </c>
      <c r="EI161" s="30">
        <v>961435</v>
      </c>
      <c r="EJ161" s="30">
        <v>21851</v>
      </c>
      <c r="EK161" s="30">
        <v>83984361</v>
      </c>
      <c r="EL161" s="30">
        <v>-104743</v>
      </c>
      <c r="EM161" s="30">
        <v>2047110</v>
      </c>
      <c r="EN161" s="30">
        <v>51808248</v>
      </c>
      <c r="EO161" s="30">
        <v>2403588</v>
      </c>
      <c r="EP161" s="30">
        <v>218508</v>
      </c>
      <c r="EQ161" s="30">
        <v>349613</v>
      </c>
      <c r="ER161" s="30">
        <v>109254</v>
      </c>
      <c r="ES161" s="30">
        <v>1595108</v>
      </c>
      <c r="ET161" s="30">
        <v>131105</v>
      </c>
      <c r="EU161" s="30">
        <v>2206931</v>
      </c>
      <c r="EV161" s="30">
        <v>29109510</v>
      </c>
      <c r="EW161" s="30">
        <v>37037105</v>
      </c>
      <c r="EX161" s="30">
        <v>0</v>
      </c>
      <c r="EY161" s="30">
        <v>152956</v>
      </c>
      <c r="EZ161" s="30">
        <v>33912441</v>
      </c>
      <c r="FA161" s="30">
        <v>2971708</v>
      </c>
      <c r="FB161" s="30">
        <v>0</v>
      </c>
      <c r="FC161" s="30">
        <v>133882</v>
      </c>
      <c r="FD161" s="30">
        <v>0</v>
      </c>
      <c r="FE161" s="30">
        <v>0</v>
      </c>
      <c r="FF161" s="30">
        <v>0</v>
      </c>
      <c r="FG161" s="30">
        <v>18995525</v>
      </c>
      <c r="FH161" s="30">
        <v>961436</v>
      </c>
      <c r="FI161" s="30">
        <v>0</v>
      </c>
      <c r="FJ161" s="30">
        <v>15444114</v>
      </c>
      <c r="FK161" s="30">
        <v>6513844</v>
      </c>
      <c r="FL161" s="30">
        <v>0</v>
      </c>
      <c r="FM161" s="30">
        <v>0</v>
      </c>
      <c r="FN161" s="30">
        <v>0</v>
      </c>
      <c r="FO161" s="30">
        <v>8930270</v>
      </c>
      <c r="FP161" s="30">
        <v>2589975</v>
      </c>
      <c r="FQ161" s="30">
        <v>0</v>
      </c>
      <c r="FR161" s="30">
        <v>1305377046</v>
      </c>
      <c r="FS161" s="30">
        <v>1029421570</v>
      </c>
      <c r="FT161" s="30">
        <v>0</v>
      </c>
      <c r="FU161" s="30">
        <v>550029787</v>
      </c>
      <c r="FV161" s="30">
        <v>13208677</v>
      </c>
      <c r="FW161" s="30">
        <v>8236337</v>
      </c>
      <c r="FX161" s="30">
        <v>4972340</v>
      </c>
      <c r="FY161" s="30">
        <v>0</v>
      </c>
      <c r="FZ161" s="30">
        <v>655524</v>
      </c>
      <c r="GA161" s="30">
        <v>395479982</v>
      </c>
      <c r="GB161" s="30">
        <v>70047600</v>
      </c>
      <c r="GC161" s="30">
        <v>4534055</v>
      </c>
      <c r="GD161" s="30">
        <v>0</v>
      </c>
      <c r="GE161" s="30">
        <v>4534055</v>
      </c>
      <c r="GF161" s="30">
        <v>0</v>
      </c>
      <c r="GG161" s="30">
        <v>0</v>
      </c>
      <c r="GH161" s="30">
        <v>3965100</v>
      </c>
      <c r="GI161" s="30">
        <v>10909657</v>
      </c>
      <c r="GJ161" s="30">
        <v>10909657</v>
      </c>
      <c r="GK161" s="30">
        <v>0</v>
      </c>
      <c r="GL161" s="30">
        <v>256546664</v>
      </c>
      <c r="GM161" s="30">
        <v>12367911</v>
      </c>
      <c r="GN161" s="30">
        <v>0</v>
      </c>
      <c r="GO161" s="30">
        <v>497548</v>
      </c>
      <c r="GP161" s="30">
        <v>0</v>
      </c>
      <c r="GQ161" s="30">
        <v>236006688</v>
      </c>
      <c r="GR161" s="30">
        <v>266567</v>
      </c>
      <c r="GS161" s="30">
        <v>0</v>
      </c>
      <c r="GT161" s="30">
        <v>7407950</v>
      </c>
      <c r="GU161" s="30">
        <v>1540879862</v>
      </c>
      <c r="GV161" s="30">
        <v>0</v>
      </c>
      <c r="GW161" s="30">
        <v>0</v>
      </c>
      <c r="GX161" s="30">
        <v>0</v>
      </c>
      <c r="GY161" s="30">
        <v>0</v>
      </c>
      <c r="GZ161" s="30">
        <v>0</v>
      </c>
      <c r="HA161" s="30">
        <v>1402464</v>
      </c>
      <c r="HB161" s="30">
        <v>0</v>
      </c>
      <c r="HC161" s="30">
        <v>0</v>
      </c>
      <c r="HD161" s="30">
        <v>0</v>
      </c>
      <c r="HE161" s="30">
        <v>0</v>
      </c>
      <c r="HF161" s="30">
        <v>0</v>
      </c>
      <c r="HG161" s="30">
        <v>0</v>
      </c>
      <c r="HH161" s="30">
        <f t="shared" si="57"/>
        <v>997487619</v>
      </c>
      <c r="HI161" s="30">
        <f t="shared" si="58"/>
        <v>73410421</v>
      </c>
      <c r="HJ161" s="30">
        <v>997487619</v>
      </c>
      <c r="HK161" s="30">
        <v>73410421</v>
      </c>
      <c r="HL161" s="30">
        <v>0</v>
      </c>
      <c r="HM161" s="30">
        <v>1070898040</v>
      </c>
      <c r="HN161" s="30">
        <v>0</v>
      </c>
      <c r="HO161" s="30">
        <v>0</v>
      </c>
      <c r="HP161" s="30">
        <v>329987020</v>
      </c>
      <c r="HQ161" s="30">
        <v>2578586</v>
      </c>
      <c r="HR161" s="30">
        <v>4851169</v>
      </c>
      <c r="HS161" s="30">
        <v>20017758</v>
      </c>
      <c r="HT161" s="30">
        <v>289032993</v>
      </c>
      <c r="HU161" s="30">
        <v>0</v>
      </c>
      <c r="HV161" s="30">
        <v>13506514</v>
      </c>
      <c r="HW161" s="30">
        <v>0</v>
      </c>
      <c r="HX161" s="30">
        <f t="shared" si="50"/>
        <v>997487619</v>
      </c>
      <c r="HY161" s="30">
        <f t="shared" si="51"/>
        <v>73410421</v>
      </c>
      <c r="HZ161" s="30">
        <v>65873788673</v>
      </c>
      <c r="IA161" s="30">
        <v>59799910094</v>
      </c>
      <c r="IB161" s="30">
        <v>56825548802</v>
      </c>
      <c r="IC161" s="30">
        <v>0</v>
      </c>
      <c r="ID161" s="30">
        <v>0</v>
      </c>
      <c r="IE161" s="30">
        <v>0</v>
      </c>
      <c r="IF161" s="30">
        <v>0</v>
      </c>
      <c r="IG161" s="30">
        <v>43015810105</v>
      </c>
      <c r="IH161" s="30">
        <v>43015810105</v>
      </c>
      <c r="II161" s="30">
        <v>0</v>
      </c>
      <c r="IJ161" s="30">
        <v>0</v>
      </c>
      <c r="IK161" s="30">
        <v>0</v>
      </c>
      <c r="IL161" s="30">
        <v>5324952122</v>
      </c>
      <c r="IM161" s="30">
        <v>0</v>
      </c>
      <c r="IN161" s="30">
        <v>473329078</v>
      </c>
      <c r="IO161" s="30">
        <v>354996808</v>
      </c>
      <c r="IP161" s="30">
        <v>4496626236</v>
      </c>
      <c r="IQ161" s="30">
        <v>0</v>
      </c>
      <c r="IR161" s="30">
        <v>1838331756</v>
      </c>
      <c r="IS161" s="30">
        <v>0</v>
      </c>
      <c r="IT161" s="30">
        <v>0</v>
      </c>
      <c r="IU161" s="30">
        <v>0</v>
      </c>
      <c r="IV161" s="30">
        <v>315487078</v>
      </c>
      <c r="IW161" s="30">
        <v>0</v>
      </c>
      <c r="IX161" s="30">
        <v>6330967741</v>
      </c>
      <c r="IY161" s="30">
        <v>0</v>
      </c>
      <c r="IZ161" s="30">
        <v>0</v>
      </c>
      <c r="JA161" s="30">
        <v>0</v>
      </c>
      <c r="JB161" s="30">
        <v>0</v>
      </c>
      <c r="JC161" s="30">
        <v>0</v>
      </c>
      <c r="JD161" s="30">
        <v>0</v>
      </c>
      <c r="JE161" s="30">
        <v>0</v>
      </c>
      <c r="JF161" s="30">
        <v>0</v>
      </c>
      <c r="JG161" s="30">
        <v>0</v>
      </c>
      <c r="JH161" s="30">
        <v>0</v>
      </c>
      <c r="JI161" s="30">
        <v>0</v>
      </c>
      <c r="JJ161" s="30">
        <v>6330967741</v>
      </c>
      <c r="JK161" s="30">
        <v>0</v>
      </c>
      <c r="JL161" s="30">
        <v>0</v>
      </c>
      <c r="JM161" s="30">
        <v>2974361292</v>
      </c>
      <c r="JN161" s="30">
        <v>0</v>
      </c>
      <c r="JO161" s="30">
        <v>2974361292</v>
      </c>
      <c r="JP161" s="30">
        <v>3000000000</v>
      </c>
      <c r="JQ161" s="30">
        <v>0</v>
      </c>
      <c r="JR161" s="30">
        <v>3000000000</v>
      </c>
      <c r="JS161" s="30">
        <v>0</v>
      </c>
      <c r="JT161" s="30">
        <v>0</v>
      </c>
      <c r="JU161" s="30">
        <v>0</v>
      </c>
      <c r="JV161" s="30">
        <v>0</v>
      </c>
      <c r="JW161" s="30">
        <v>0</v>
      </c>
      <c r="JX161" s="30">
        <v>0</v>
      </c>
      <c r="JY161" s="30">
        <v>0</v>
      </c>
      <c r="JZ161" s="30">
        <v>0</v>
      </c>
      <c r="KA161" s="30">
        <v>0</v>
      </c>
      <c r="KB161" s="30">
        <v>0</v>
      </c>
      <c r="KC161" s="30">
        <v>0</v>
      </c>
      <c r="KD161" s="30">
        <v>0</v>
      </c>
      <c r="KE161" s="30">
        <v>0</v>
      </c>
      <c r="KF161" s="30">
        <v>0</v>
      </c>
      <c r="KG161" s="30">
        <v>0</v>
      </c>
      <c r="KH161" s="30">
        <v>0</v>
      </c>
      <c r="KI161" s="30">
        <v>0</v>
      </c>
      <c r="KJ161" s="30">
        <v>0</v>
      </c>
      <c r="KK161" s="30">
        <v>0</v>
      </c>
      <c r="KL161" s="30">
        <v>0</v>
      </c>
      <c r="KM161" s="30">
        <v>3073878579</v>
      </c>
      <c r="KN161" s="30">
        <v>1663167251</v>
      </c>
      <c r="KO161" s="30">
        <v>50237975</v>
      </c>
      <c r="KP161" s="30">
        <v>2692082</v>
      </c>
      <c r="KQ161" s="30">
        <v>0</v>
      </c>
      <c r="KR161" s="30">
        <v>0</v>
      </c>
      <c r="KS161" s="30">
        <v>643355</v>
      </c>
      <c r="KT161" s="30">
        <v>8767339</v>
      </c>
      <c r="KU161" s="30">
        <v>0</v>
      </c>
      <c r="KV161" s="30">
        <v>128446998</v>
      </c>
      <c r="KW161" s="30">
        <v>0</v>
      </c>
      <c r="KX161" s="30">
        <v>6309919</v>
      </c>
      <c r="KY161" s="30">
        <v>12018625</v>
      </c>
      <c r="KZ161" s="30">
        <v>14703126</v>
      </c>
      <c r="LA161" s="30">
        <v>6310268</v>
      </c>
      <c r="LB161" s="30">
        <v>1728638</v>
      </c>
      <c r="LC161" s="30">
        <v>2089713</v>
      </c>
      <c r="LD161" s="30">
        <v>203732474</v>
      </c>
      <c r="LE161" s="30">
        <v>1177023</v>
      </c>
      <c r="LF161" s="30">
        <v>3775790</v>
      </c>
      <c r="LG161" s="30">
        <v>0</v>
      </c>
      <c r="LH161" s="30">
        <v>3326822</v>
      </c>
      <c r="LI161" s="30">
        <v>29613628</v>
      </c>
      <c r="LJ161" s="30">
        <v>11804264</v>
      </c>
      <c r="LK161" s="30">
        <v>1091856</v>
      </c>
      <c r="LL161" s="30">
        <v>4328928</v>
      </c>
      <c r="LM161" s="30">
        <v>5602803</v>
      </c>
      <c r="LN161" s="30">
        <v>108518810</v>
      </c>
      <c r="LO161" s="30">
        <v>82148116</v>
      </c>
      <c r="LP161" s="30">
        <v>4849661</v>
      </c>
      <c r="LQ161" s="30">
        <v>116247395</v>
      </c>
      <c r="LR161" s="30">
        <v>440288</v>
      </c>
      <c r="LS161" s="30">
        <v>106955533</v>
      </c>
      <c r="LT161" s="30">
        <v>0</v>
      </c>
      <c r="LU161" s="30">
        <v>199342976</v>
      </c>
      <c r="LV161" s="30">
        <v>464175</v>
      </c>
      <c r="LW161" s="30">
        <v>0</v>
      </c>
      <c r="LX161" s="30">
        <v>0</v>
      </c>
      <c r="LY161" s="30">
        <v>0</v>
      </c>
      <c r="LZ161" s="30">
        <v>0</v>
      </c>
      <c r="MA161" s="30">
        <v>21595580</v>
      </c>
      <c r="MB161" s="30">
        <v>33550594</v>
      </c>
      <c r="MC161" s="30">
        <v>0</v>
      </c>
      <c r="MD161" s="30">
        <v>0</v>
      </c>
      <c r="ME161" s="30">
        <v>16970175</v>
      </c>
      <c r="MF161" s="30">
        <v>0</v>
      </c>
      <c r="MG161" s="30">
        <v>0</v>
      </c>
      <c r="MH161" s="30">
        <v>3540730</v>
      </c>
      <c r="MI161" s="30">
        <v>245809</v>
      </c>
      <c r="MJ161" s="30">
        <v>10789525</v>
      </c>
      <c r="MK161" s="30">
        <v>0</v>
      </c>
      <c r="ML161" s="30">
        <v>0</v>
      </c>
      <c r="MM161" s="30">
        <v>228582</v>
      </c>
      <c r="MN161" s="30">
        <v>716443</v>
      </c>
      <c r="MO161" s="30">
        <v>205705310</v>
      </c>
      <c r="MP161" s="30">
        <v>0</v>
      </c>
      <c r="MQ161" s="30">
        <v>15325317</v>
      </c>
      <c r="MR161" s="30">
        <v>0</v>
      </c>
      <c r="MS161" s="30">
        <v>109063940404</v>
      </c>
      <c r="MT161" s="30">
        <v>90388554857</v>
      </c>
      <c r="MU161" s="30">
        <v>90346746912</v>
      </c>
      <c r="MV161" s="30">
        <v>53424439072</v>
      </c>
      <c r="MW161" s="30">
        <v>53424439072</v>
      </c>
      <c r="MX161" s="30">
        <v>0</v>
      </c>
      <c r="MY161" s="30">
        <v>0</v>
      </c>
      <c r="MZ161" s="30">
        <v>26686520287</v>
      </c>
      <c r="NA161" s="30">
        <v>10858809026</v>
      </c>
      <c r="NB161" s="30">
        <v>10858809026</v>
      </c>
      <c r="NC161" s="30">
        <v>0</v>
      </c>
      <c r="ND161" s="30">
        <v>15827711261</v>
      </c>
      <c r="NE161" s="30">
        <v>15827711261</v>
      </c>
      <c r="NF161" s="30">
        <v>0</v>
      </c>
      <c r="NG161" s="30">
        <v>0</v>
      </c>
      <c r="NH161" s="30">
        <v>8018712403</v>
      </c>
      <c r="NI161" s="30">
        <v>2217075150</v>
      </c>
      <c r="NJ161" s="30">
        <v>414870254</v>
      </c>
      <c r="NK161" s="30">
        <v>1802204896</v>
      </c>
      <c r="NL161" s="30">
        <v>53424439072</v>
      </c>
      <c r="NM161" s="30">
        <v>41807945</v>
      </c>
      <c r="NN161" s="30">
        <v>0</v>
      </c>
      <c r="NO161" s="30">
        <v>0</v>
      </c>
      <c r="NP161" s="30">
        <v>0</v>
      </c>
      <c r="NQ161" s="30">
        <v>0</v>
      </c>
      <c r="NR161" s="30">
        <v>0</v>
      </c>
      <c r="NS161" s="30">
        <v>0</v>
      </c>
      <c r="NT161" s="30">
        <v>41807945</v>
      </c>
      <c r="NU161" s="30">
        <v>41807945</v>
      </c>
      <c r="NV161" s="30">
        <v>0</v>
      </c>
      <c r="NW161" s="30">
        <v>0</v>
      </c>
      <c r="NX161" s="30">
        <v>0</v>
      </c>
      <c r="NY161" s="30">
        <v>0</v>
      </c>
      <c r="NZ161" s="30">
        <v>0</v>
      </c>
      <c r="OA161" s="30">
        <v>1275192888</v>
      </c>
      <c r="OB161" s="30">
        <v>1275192888</v>
      </c>
      <c r="OC161" s="30">
        <v>0</v>
      </c>
      <c r="OD161" s="30">
        <v>0</v>
      </c>
      <c r="OE161" s="30">
        <v>0</v>
      </c>
      <c r="OF161" s="30">
        <v>1275192888</v>
      </c>
      <c r="OG161" s="30">
        <v>0</v>
      </c>
      <c r="OH161" s="30">
        <v>1275192888</v>
      </c>
      <c r="OI161" s="30">
        <v>0</v>
      </c>
      <c r="OJ161" s="30">
        <v>0</v>
      </c>
      <c r="OK161" s="30">
        <v>0</v>
      </c>
      <c r="OL161" s="30">
        <v>0</v>
      </c>
      <c r="OM161" s="30">
        <v>0</v>
      </c>
      <c r="ON161" s="30">
        <v>0</v>
      </c>
      <c r="OO161" s="30">
        <v>0</v>
      </c>
      <c r="OP161" s="30">
        <v>0</v>
      </c>
      <c r="OQ161" s="30">
        <v>0</v>
      </c>
      <c r="OR161" s="30">
        <v>0</v>
      </c>
      <c r="OS161" s="30">
        <v>15214638067</v>
      </c>
      <c r="OT161" s="30">
        <v>1534176938</v>
      </c>
      <c r="OU161" s="30">
        <v>1534176938</v>
      </c>
      <c r="OV161" s="30">
        <v>0</v>
      </c>
      <c r="OW161" s="30">
        <v>1534176938</v>
      </c>
      <c r="OX161" s="30">
        <v>0</v>
      </c>
      <c r="OY161" s="30">
        <v>0</v>
      </c>
      <c r="OZ161" s="30">
        <v>13680461129</v>
      </c>
      <c r="PA161" s="30">
        <v>13267898893</v>
      </c>
      <c r="PB161" s="30">
        <v>0</v>
      </c>
      <c r="PC161" s="30">
        <v>0</v>
      </c>
      <c r="PD161" s="30">
        <v>0</v>
      </c>
      <c r="PE161" s="30">
        <v>0</v>
      </c>
      <c r="PF161" s="30">
        <v>0</v>
      </c>
      <c r="PG161" s="30">
        <v>0</v>
      </c>
      <c r="PH161" s="30">
        <v>0</v>
      </c>
      <c r="PI161" s="30">
        <v>0</v>
      </c>
      <c r="PJ161" s="30">
        <v>0</v>
      </c>
      <c r="PK161" s="30">
        <v>0</v>
      </c>
      <c r="PL161" s="30">
        <v>0</v>
      </c>
      <c r="PM161" s="30">
        <v>412562236</v>
      </c>
      <c r="PN161" s="30">
        <v>60098892</v>
      </c>
      <c r="PO161" s="30">
        <v>0</v>
      </c>
      <c r="PP161" s="30">
        <v>0</v>
      </c>
      <c r="PQ161" s="30">
        <v>0</v>
      </c>
      <c r="PR161" s="30">
        <v>0</v>
      </c>
      <c r="PS161" s="30">
        <v>0</v>
      </c>
      <c r="PT161" s="30">
        <v>2185554592</v>
      </c>
      <c r="PU161" s="30">
        <v>2185554592</v>
      </c>
      <c r="PV161" s="30">
        <v>0</v>
      </c>
      <c r="PW161" s="30">
        <v>0</v>
      </c>
      <c r="PX161" s="30">
        <v>0</v>
      </c>
      <c r="PY161" s="30">
        <v>0</v>
      </c>
      <c r="PZ161" s="30">
        <v>0</v>
      </c>
      <c r="QA161" s="30">
        <v>0</v>
      </c>
      <c r="QB161" s="30">
        <v>0</v>
      </c>
      <c r="QC161" s="30">
        <v>930986962</v>
      </c>
      <c r="QD161" s="30">
        <v>895625991</v>
      </c>
      <c r="QE161" s="30">
        <v>0</v>
      </c>
      <c r="QF161" s="30">
        <v>0</v>
      </c>
      <c r="QG161" s="30">
        <v>0</v>
      </c>
      <c r="QH161" s="30">
        <v>0</v>
      </c>
      <c r="QI161" s="30">
        <v>0</v>
      </c>
      <c r="QJ161" s="30">
        <v>35360971</v>
      </c>
      <c r="QK161" s="30">
        <v>0</v>
      </c>
      <c r="QL161" s="30">
        <v>14534924620</v>
      </c>
      <c r="QM161" s="30">
        <v>0</v>
      </c>
      <c r="QN161" s="30">
        <v>0</v>
      </c>
      <c r="QO161" s="30">
        <v>285705562484</v>
      </c>
      <c r="QP161" s="30">
        <v>132246528147</v>
      </c>
      <c r="QQ161" s="30">
        <v>31498029</v>
      </c>
      <c r="QR161" s="30">
        <v>31498029</v>
      </c>
      <c r="QS161" s="30">
        <v>0</v>
      </c>
      <c r="QT161" s="30">
        <v>0</v>
      </c>
      <c r="QU161" s="30">
        <v>0</v>
      </c>
      <c r="QV161" s="30">
        <v>0</v>
      </c>
      <c r="QW161" s="30">
        <v>5910463046</v>
      </c>
      <c r="QX161" s="30">
        <v>5910463046</v>
      </c>
      <c r="QY161" s="30">
        <v>0</v>
      </c>
      <c r="QZ161" s="30">
        <v>126304567072</v>
      </c>
      <c r="RA161" s="30">
        <v>0</v>
      </c>
      <c r="RB161" s="30">
        <v>0</v>
      </c>
      <c r="RC161" s="30">
        <v>0</v>
      </c>
      <c r="RD161" s="30">
        <v>0</v>
      </c>
      <c r="RE161" s="30">
        <v>0</v>
      </c>
      <c r="RF161" s="30">
        <v>0</v>
      </c>
      <c r="RG161" s="30">
        <v>0</v>
      </c>
      <c r="RH161" s="30">
        <v>0</v>
      </c>
      <c r="RI161" s="30">
        <v>153459034337</v>
      </c>
      <c r="RJ161" s="30">
        <v>8308875660</v>
      </c>
      <c r="RK161" s="30">
        <v>8308875660</v>
      </c>
      <c r="RL161" s="30">
        <v>2999360112</v>
      </c>
      <c r="RM161" s="30">
        <v>83204967</v>
      </c>
      <c r="RN161" s="30">
        <v>115671933</v>
      </c>
      <c r="RO161" s="30">
        <v>5289434</v>
      </c>
      <c r="RP161" s="30">
        <v>0</v>
      </c>
      <c r="RQ161" s="30">
        <v>0</v>
      </c>
      <c r="RR161" s="30">
        <v>0</v>
      </c>
      <c r="RS161" s="30">
        <v>0</v>
      </c>
      <c r="RT161" s="30">
        <v>0</v>
      </c>
      <c r="RU161" s="30">
        <v>0</v>
      </c>
      <c r="RV161" s="30">
        <v>10095030</v>
      </c>
      <c r="RW161" s="30">
        <v>1851530</v>
      </c>
      <c r="RX161" s="30">
        <v>0</v>
      </c>
      <c r="RY161" s="30">
        <v>0</v>
      </c>
      <c r="RZ161" s="30">
        <v>0</v>
      </c>
      <c r="SA161" s="30">
        <v>0</v>
      </c>
      <c r="SB161" s="30">
        <v>0</v>
      </c>
      <c r="SC161" s="30">
        <v>0</v>
      </c>
      <c r="SD161" s="30">
        <v>0</v>
      </c>
      <c r="SE161" s="30">
        <v>0</v>
      </c>
      <c r="SF161" s="30">
        <v>0</v>
      </c>
      <c r="SG161" s="30">
        <v>0</v>
      </c>
      <c r="SH161" s="30">
        <v>31914724</v>
      </c>
      <c r="SI161" s="30">
        <v>43191641</v>
      </c>
      <c r="SJ161" s="30">
        <v>0</v>
      </c>
      <c r="SK161" s="30">
        <v>1852857479</v>
      </c>
      <c r="SL161" s="30">
        <v>1852857479</v>
      </c>
      <c r="SM161" s="30">
        <v>0</v>
      </c>
      <c r="SN161" s="30">
        <v>0</v>
      </c>
      <c r="SO161" s="30">
        <v>0</v>
      </c>
      <c r="SP161" s="30">
        <v>0</v>
      </c>
      <c r="SQ161" s="30">
        <v>0</v>
      </c>
      <c r="SR161" s="30">
        <v>546108799</v>
      </c>
      <c r="SS161" s="30">
        <v>0</v>
      </c>
      <c r="ST161" s="30">
        <v>0</v>
      </c>
      <c r="SU161" s="30">
        <v>0</v>
      </c>
      <c r="SV161" s="30">
        <v>0</v>
      </c>
      <c r="SW161" s="30">
        <v>1095354</v>
      </c>
      <c r="SX161" s="30">
        <v>18858570</v>
      </c>
      <c r="SY161" s="30">
        <v>23605837</v>
      </c>
      <c r="SZ161" s="30">
        <v>0</v>
      </c>
      <c r="TA161" s="30">
        <v>2076043123</v>
      </c>
      <c r="TB161" s="30">
        <v>397391321</v>
      </c>
      <c r="TC161" s="30">
        <v>102191154</v>
      </c>
      <c r="TD161" s="30">
        <v>0</v>
      </c>
      <c r="TE161" s="30">
        <v>144652</v>
      </c>
      <c r="TF161" s="30">
        <v>0</v>
      </c>
      <c r="TG161" s="30">
        <v>0</v>
      </c>
      <c r="TH161" s="30">
        <v>0</v>
      </c>
      <c r="TI161" s="30">
        <f t="shared" ref="TI161" si="59">SUM(RM161:RO161)</f>
        <v>204166334</v>
      </c>
      <c r="TJ161" s="30">
        <f t="shared" ref="TJ161" si="60">TL161+TR161+TS161+TT161</f>
        <v>143025000000</v>
      </c>
      <c r="TK161" s="30">
        <v>145104213118</v>
      </c>
      <c r="TL161" s="30">
        <v>143025000000</v>
      </c>
      <c r="TM161" s="30">
        <v>2079213118</v>
      </c>
      <c r="TN161" s="30">
        <v>2079213118</v>
      </c>
      <c r="TO161" s="30">
        <v>0</v>
      </c>
      <c r="TP161" s="30">
        <v>0</v>
      </c>
      <c r="TQ161" s="30">
        <v>0</v>
      </c>
      <c r="TR161" s="30">
        <v>0</v>
      </c>
      <c r="TS161" s="30">
        <v>0</v>
      </c>
      <c r="TT161" s="30">
        <v>0</v>
      </c>
      <c r="TU161" s="30">
        <v>45945559</v>
      </c>
      <c r="TV161" s="30">
        <v>0</v>
      </c>
      <c r="TW161" s="30">
        <v>14265096</v>
      </c>
      <c r="TX161" s="30">
        <v>0</v>
      </c>
      <c r="TY161" s="30">
        <v>31680463</v>
      </c>
      <c r="TZ161" s="30">
        <v>0</v>
      </c>
      <c r="UA161" s="30">
        <v>0</v>
      </c>
      <c r="UB161" s="30">
        <v>0</v>
      </c>
      <c r="UC161" s="30">
        <v>0</v>
      </c>
      <c r="UD161" s="30">
        <v>0</v>
      </c>
      <c r="UE161" s="30">
        <v>0</v>
      </c>
      <c r="UF161" s="30">
        <v>0</v>
      </c>
      <c r="UG161" s="30">
        <v>737243657145</v>
      </c>
      <c r="UH161" s="1">
        <v>1041263949358</v>
      </c>
      <c r="UI161" s="1">
        <f>UH161-SUM($UG$160:UG161)</f>
        <v>0</v>
      </c>
    </row>
    <row r="162" spans="2:555">
      <c r="B162" s="58">
        <v>43160</v>
      </c>
      <c r="C162" s="30">
        <v>240470096407</v>
      </c>
      <c r="D162" s="30">
        <v>109901985695</v>
      </c>
      <c r="E162" s="30">
        <v>93096166078</v>
      </c>
      <c r="F162" s="30">
        <v>121069171</v>
      </c>
      <c r="G162" s="30">
        <v>2561040</v>
      </c>
      <c r="H162" s="30">
        <v>32795514097</v>
      </c>
      <c r="I162" s="30">
        <v>28391076554</v>
      </c>
      <c r="J162" s="30">
        <v>4076482402</v>
      </c>
      <c r="K162" s="30">
        <v>327955141</v>
      </c>
      <c r="L162" s="30">
        <v>9525112882</v>
      </c>
      <c r="M162" s="30">
        <v>43393997375</v>
      </c>
      <c r="N162" s="30">
        <v>42960057401</v>
      </c>
      <c r="O162" s="30">
        <v>433939974</v>
      </c>
      <c r="P162" s="30">
        <v>2923287579</v>
      </c>
      <c r="Q162" s="30">
        <v>3004418773</v>
      </c>
      <c r="R162" s="30">
        <v>1330205161</v>
      </c>
      <c r="S162" s="30">
        <v>16805819617</v>
      </c>
      <c r="T162" s="30">
        <v>4016644000</v>
      </c>
      <c r="U162" s="30">
        <v>4725464000</v>
      </c>
      <c r="V162" s="30">
        <v>8742108000</v>
      </c>
      <c r="W162" s="30">
        <v>147905202</v>
      </c>
      <c r="X162" s="30">
        <v>1702242371</v>
      </c>
      <c r="Y162" s="30">
        <v>197850100</v>
      </c>
      <c r="Z162" s="30">
        <v>19785010</v>
      </c>
      <c r="AA162" s="30">
        <v>178065090</v>
      </c>
      <c r="AB162" s="30">
        <v>130162567</v>
      </c>
      <c r="AC162" s="30">
        <v>0</v>
      </c>
      <c r="AD162" s="30">
        <v>5150370229</v>
      </c>
      <c r="AE162" s="30">
        <v>727472426</v>
      </c>
      <c r="AF162" s="30">
        <v>485183691</v>
      </c>
      <c r="AG162" s="30">
        <v>242288735</v>
      </c>
      <c r="AH162" s="30">
        <v>7708722</v>
      </c>
      <c r="AI162" s="30">
        <v>130568110712</v>
      </c>
      <c r="AJ162" s="30">
        <v>838927990</v>
      </c>
      <c r="AK162" s="30">
        <v>169157590</v>
      </c>
      <c r="AL162" s="30">
        <v>0</v>
      </c>
      <c r="AM162" s="30">
        <v>669770400</v>
      </c>
      <c r="AN162" s="30">
        <v>0</v>
      </c>
      <c r="AO162" s="30">
        <v>1798919266</v>
      </c>
      <c r="AP162" s="30">
        <v>1696840964</v>
      </c>
      <c r="AQ162" s="30">
        <v>0</v>
      </c>
      <c r="AR162" s="30">
        <v>4018064</v>
      </c>
      <c r="AS162" s="30">
        <v>0</v>
      </c>
      <c r="AT162" s="30">
        <v>12373671</v>
      </c>
      <c r="AU162" s="30">
        <v>2891146</v>
      </c>
      <c r="AV162" s="30">
        <v>0</v>
      </c>
      <c r="AW162" s="30">
        <v>0</v>
      </c>
      <c r="AX162" s="30">
        <v>0</v>
      </c>
      <c r="AY162" s="30">
        <v>82795421</v>
      </c>
      <c r="AZ162" s="30">
        <v>0</v>
      </c>
      <c r="BA162" s="30">
        <v>0</v>
      </c>
      <c r="BB162" s="30">
        <v>0</v>
      </c>
      <c r="BC162" s="30">
        <v>0</v>
      </c>
      <c r="BD162" s="30">
        <v>7315530767</v>
      </c>
      <c r="BE162" s="30">
        <v>875962</v>
      </c>
      <c r="BF162" s="30">
        <v>4533247917</v>
      </c>
      <c r="BG162" s="30">
        <v>1174127350</v>
      </c>
      <c r="BH162" s="30">
        <v>656142</v>
      </c>
      <c r="BI162" s="30">
        <v>6627898</v>
      </c>
      <c r="BJ162" s="30">
        <v>0</v>
      </c>
      <c r="BK162" s="30">
        <v>72964301</v>
      </c>
      <c r="BL162" s="30">
        <v>2779446</v>
      </c>
      <c r="BM162" s="30">
        <v>0</v>
      </c>
      <c r="BN162" s="30">
        <v>14869054</v>
      </c>
      <c r="BO162" s="30">
        <v>1271645</v>
      </c>
      <c r="BP162" s="30">
        <v>0</v>
      </c>
      <c r="BQ162" s="30">
        <v>0</v>
      </c>
      <c r="BR162" s="30">
        <v>43044981</v>
      </c>
      <c r="BS162" s="30">
        <v>1464895846</v>
      </c>
      <c r="BT162" s="30">
        <v>291605606</v>
      </c>
      <c r="BU162" s="30">
        <v>0</v>
      </c>
      <c r="BV162" s="30">
        <v>95000000</v>
      </c>
      <c r="BW162" s="30">
        <v>226542</v>
      </c>
      <c r="BX162" s="30">
        <v>0</v>
      </c>
      <c r="BY162" s="30">
        <v>196379064</v>
      </c>
      <c r="BZ162" s="30">
        <v>0</v>
      </c>
      <c r="CA162" s="30">
        <v>0</v>
      </c>
      <c r="CB162" s="30">
        <v>0</v>
      </c>
      <c r="CC162" s="30">
        <v>6948816007</v>
      </c>
      <c r="CD162" s="30">
        <v>0</v>
      </c>
      <c r="CE162" s="30">
        <v>8008668108</v>
      </c>
      <c r="CF162" s="30">
        <v>226696675</v>
      </c>
      <c r="CG162" s="30">
        <v>3228144594</v>
      </c>
      <c r="CH162" s="30">
        <v>245596097</v>
      </c>
      <c r="CI162" s="30">
        <v>78562699</v>
      </c>
      <c r="CJ162" s="30">
        <v>1420611</v>
      </c>
      <c r="CK162" s="30">
        <v>13103205</v>
      </c>
      <c r="CL162" s="30">
        <v>4635419</v>
      </c>
      <c r="CM162" s="30">
        <v>1677705</v>
      </c>
      <c r="CN162" s="30">
        <v>642228</v>
      </c>
      <c r="CO162" s="30">
        <v>316667</v>
      </c>
      <c r="CP162" s="30">
        <v>8015562</v>
      </c>
      <c r="CQ162" s="30">
        <v>48751302</v>
      </c>
      <c r="CR162" s="30">
        <v>104742121</v>
      </c>
      <c r="CS162" s="30">
        <v>4124925922</v>
      </c>
      <c r="CT162" s="30">
        <v>1533780426</v>
      </c>
      <c r="CU162" s="30">
        <v>0</v>
      </c>
      <c r="CV162" s="30">
        <v>46084013</v>
      </c>
      <c r="CW162" s="30">
        <v>11627885</v>
      </c>
      <c r="CX162" s="30">
        <v>222136</v>
      </c>
      <c r="CY162" s="30">
        <v>0</v>
      </c>
      <c r="CZ162" s="30">
        <v>2421857918</v>
      </c>
      <c r="DA162" s="30">
        <v>2146752005</v>
      </c>
      <c r="DB162" s="30">
        <v>212855843</v>
      </c>
      <c r="DC162" s="30">
        <v>0</v>
      </c>
      <c r="DD162" s="30">
        <v>62250070</v>
      </c>
      <c r="DE162" s="30">
        <v>0</v>
      </c>
      <c r="DF162" s="30">
        <v>21050401</v>
      </c>
      <c r="DG162" s="30">
        <v>90303143</v>
      </c>
      <c r="DH162" s="30">
        <v>0</v>
      </c>
      <c r="DI162" s="30">
        <v>12145</v>
      </c>
      <c r="DJ162" s="30">
        <v>0</v>
      </c>
      <c r="DK162" s="30">
        <v>12145</v>
      </c>
      <c r="DL162" s="30">
        <v>0</v>
      </c>
      <c r="DM162" s="30">
        <v>372053288</v>
      </c>
      <c r="DN162" s="30">
        <v>53688272</v>
      </c>
      <c r="DO162" s="30">
        <v>6098050</v>
      </c>
      <c r="DP162" s="30">
        <v>103805</v>
      </c>
      <c r="DQ162" s="30">
        <v>5994245</v>
      </c>
      <c r="DR162" s="30">
        <v>297599943</v>
      </c>
      <c r="DS162" s="30">
        <v>33482971</v>
      </c>
      <c r="DT162" s="30">
        <v>31490671</v>
      </c>
      <c r="DU162" s="30">
        <v>1992300</v>
      </c>
      <c r="DV162" s="30">
        <v>0</v>
      </c>
      <c r="DW162" s="30">
        <v>14913000</v>
      </c>
      <c r="DX162" s="30">
        <v>8386000</v>
      </c>
      <c r="DY162" s="30">
        <v>0</v>
      </c>
      <c r="DZ162" s="30">
        <v>0</v>
      </c>
      <c r="EA162" s="30">
        <v>6527000</v>
      </c>
      <c r="EB162" s="30">
        <v>0</v>
      </c>
      <c r="EC162" s="30">
        <v>11226666</v>
      </c>
      <c r="ED162" s="30">
        <v>90076</v>
      </c>
      <c r="EE162" s="30">
        <v>11126300</v>
      </c>
      <c r="EF162" s="30">
        <v>10290</v>
      </c>
      <c r="EG162" s="30">
        <v>68046727</v>
      </c>
      <c r="EH162" s="30">
        <v>67303800</v>
      </c>
      <c r="EI162" s="30">
        <v>742927</v>
      </c>
      <c r="EJ162" s="30">
        <v>0</v>
      </c>
      <c r="EK162" s="30">
        <v>79143598</v>
      </c>
      <c r="EL162" s="30">
        <v>65552</v>
      </c>
      <c r="EM162" s="30">
        <v>2032124</v>
      </c>
      <c r="EN162" s="30">
        <v>49098747</v>
      </c>
      <c r="EO162" s="30">
        <v>2119528</v>
      </c>
      <c r="EP162" s="30">
        <v>152956</v>
      </c>
      <c r="EQ162" s="30">
        <v>371464</v>
      </c>
      <c r="ER162" s="30">
        <v>131105</v>
      </c>
      <c r="ES162" s="30">
        <v>1070689</v>
      </c>
      <c r="ET162" s="30">
        <v>393314</v>
      </c>
      <c r="EU162" s="30">
        <v>2928007</v>
      </c>
      <c r="EV162" s="30">
        <v>2381370</v>
      </c>
      <c r="EW162" s="30">
        <v>32142527</v>
      </c>
      <c r="EX162" s="30">
        <v>0</v>
      </c>
      <c r="EY162" s="30">
        <v>109254</v>
      </c>
      <c r="EZ162" s="30">
        <v>30263358</v>
      </c>
      <c r="FA162" s="30">
        <v>1769915</v>
      </c>
      <c r="FB162" s="30">
        <v>0</v>
      </c>
      <c r="FC162" s="30">
        <v>19126</v>
      </c>
      <c r="FD162" s="30">
        <v>0</v>
      </c>
      <c r="FE162" s="30">
        <v>0</v>
      </c>
      <c r="FF162" s="30">
        <v>0</v>
      </c>
      <c r="FG162" s="30">
        <v>14667023</v>
      </c>
      <c r="FH162" s="30">
        <v>305912</v>
      </c>
      <c r="FI162" s="30">
        <v>0</v>
      </c>
      <c r="FJ162" s="30">
        <v>11661882</v>
      </c>
      <c r="FK162" s="30">
        <v>5883472</v>
      </c>
      <c r="FL162" s="30">
        <v>0</v>
      </c>
      <c r="FM162" s="30">
        <v>0</v>
      </c>
      <c r="FN162" s="30">
        <v>0</v>
      </c>
      <c r="FO162" s="30">
        <v>5778410</v>
      </c>
      <c r="FP162" s="30">
        <v>2699229</v>
      </c>
      <c r="FQ162" s="30">
        <v>0</v>
      </c>
      <c r="FR162" s="30">
        <v>757147045</v>
      </c>
      <c r="FS162" s="30">
        <v>576035363</v>
      </c>
      <c r="FT162" s="30">
        <v>55963</v>
      </c>
      <c r="FU162" s="30">
        <v>296987287</v>
      </c>
      <c r="FV162" s="30">
        <v>8270659</v>
      </c>
      <c r="FW162" s="30">
        <v>3032283</v>
      </c>
      <c r="FX162" s="30">
        <v>5238376</v>
      </c>
      <c r="FY162" s="30">
        <v>0</v>
      </c>
      <c r="FZ162" s="30">
        <v>568121</v>
      </c>
      <c r="GA162" s="30">
        <v>238905333</v>
      </c>
      <c r="GB162" s="30">
        <v>31248000</v>
      </c>
      <c r="GC162" s="30">
        <v>3041336</v>
      </c>
      <c r="GD162" s="30">
        <v>0</v>
      </c>
      <c r="GE162" s="30">
        <v>3041336</v>
      </c>
      <c r="GF162" s="30">
        <v>0</v>
      </c>
      <c r="GG162" s="30">
        <v>0</v>
      </c>
      <c r="GH162" s="30">
        <v>2236400</v>
      </c>
      <c r="GI162" s="30">
        <v>6604764</v>
      </c>
      <c r="GJ162" s="30">
        <v>6604764</v>
      </c>
      <c r="GK162" s="30">
        <v>0</v>
      </c>
      <c r="GL162" s="30">
        <v>169229182</v>
      </c>
      <c r="GM162" s="30">
        <v>11268132</v>
      </c>
      <c r="GN162" s="30">
        <v>0</v>
      </c>
      <c r="GO162" s="30">
        <v>1550226</v>
      </c>
      <c r="GP162" s="30">
        <v>0</v>
      </c>
      <c r="GQ162" s="30">
        <v>149287745</v>
      </c>
      <c r="GR162" s="30">
        <v>180510</v>
      </c>
      <c r="GS162" s="30">
        <v>0</v>
      </c>
      <c r="GT162" s="30">
        <v>6942569</v>
      </c>
      <c r="GU162" s="30">
        <v>620978934</v>
      </c>
      <c r="GV162" s="30">
        <v>0</v>
      </c>
      <c r="GW162" s="30">
        <v>0</v>
      </c>
      <c r="GX162" s="30">
        <v>0</v>
      </c>
      <c r="GY162" s="30">
        <v>0</v>
      </c>
      <c r="GZ162" s="30">
        <v>0</v>
      </c>
      <c r="HA162" s="30">
        <v>0</v>
      </c>
      <c r="HB162" s="30">
        <v>0</v>
      </c>
      <c r="HC162" s="30">
        <v>0</v>
      </c>
      <c r="HD162" s="30">
        <v>0</v>
      </c>
      <c r="HE162" s="30">
        <v>0</v>
      </c>
      <c r="HF162" s="30">
        <v>6348219</v>
      </c>
      <c r="HG162" s="30">
        <v>193069</v>
      </c>
      <c r="HH162" s="30">
        <f t="shared" si="57"/>
        <v>364882369</v>
      </c>
      <c r="HI162" s="30">
        <f t="shared" si="58"/>
        <v>64278500</v>
      </c>
      <c r="HJ162" s="30">
        <v>364882369</v>
      </c>
      <c r="HK162" s="30">
        <v>64278500</v>
      </c>
      <c r="HL162" s="30">
        <v>0</v>
      </c>
      <c r="HM162" s="30">
        <v>429160869</v>
      </c>
      <c r="HN162" s="30">
        <v>0</v>
      </c>
      <c r="HO162" s="30">
        <v>0</v>
      </c>
      <c r="HP162" s="30">
        <v>43843522</v>
      </c>
      <c r="HQ162" s="30">
        <v>3910138</v>
      </c>
      <c r="HR162" s="30">
        <v>3268391</v>
      </c>
      <c r="HS162" s="30">
        <v>19932555</v>
      </c>
      <c r="HT162" s="30">
        <v>0</v>
      </c>
      <c r="HU162" s="30">
        <v>0</v>
      </c>
      <c r="HV162" s="30">
        <v>16732438</v>
      </c>
      <c r="HW162" s="30">
        <v>0</v>
      </c>
      <c r="HX162" s="30">
        <f t="shared" si="50"/>
        <v>364882369</v>
      </c>
      <c r="HY162" s="30">
        <f t="shared" si="51"/>
        <v>64278500</v>
      </c>
      <c r="HZ162" s="30">
        <v>103460520755</v>
      </c>
      <c r="IA162" s="30">
        <v>100707305611</v>
      </c>
      <c r="IB162" s="30">
        <v>93658185826</v>
      </c>
      <c r="IC162" s="30">
        <v>0</v>
      </c>
      <c r="ID162" s="30">
        <v>0</v>
      </c>
      <c r="IE162" s="30">
        <v>0</v>
      </c>
      <c r="IF162" s="30">
        <v>0</v>
      </c>
      <c r="IG162" s="30">
        <v>79319929341</v>
      </c>
      <c r="IH162" s="30">
        <v>79319929341</v>
      </c>
      <c r="II162" s="30">
        <v>0</v>
      </c>
      <c r="IJ162" s="30">
        <v>0</v>
      </c>
      <c r="IK162" s="30">
        <v>0</v>
      </c>
      <c r="IL162" s="30">
        <v>5324952122</v>
      </c>
      <c r="IM162" s="30">
        <v>5023134814</v>
      </c>
      <c r="IN162" s="30">
        <v>473329078</v>
      </c>
      <c r="IO162" s="30">
        <v>354996808</v>
      </c>
      <c r="IP162" s="30">
        <v>4496626236</v>
      </c>
      <c r="IQ162" s="30">
        <v>0</v>
      </c>
      <c r="IR162" s="30">
        <v>0</v>
      </c>
      <c r="IS162" s="30">
        <v>0</v>
      </c>
      <c r="IT162" s="30">
        <v>0</v>
      </c>
      <c r="IU162" s="30">
        <v>0</v>
      </c>
      <c r="IV162" s="30">
        <v>315487078</v>
      </c>
      <c r="IW162" s="30">
        <v>0</v>
      </c>
      <c r="IX162" s="30">
        <v>0</v>
      </c>
      <c r="IY162" s="30">
        <v>0</v>
      </c>
      <c r="IZ162" s="30">
        <v>0</v>
      </c>
      <c r="JA162" s="30">
        <v>0</v>
      </c>
      <c r="JB162" s="30">
        <v>0</v>
      </c>
      <c r="JC162" s="30">
        <v>0</v>
      </c>
      <c r="JD162" s="30">
        <v>0</v>
      </c>
      <c r="JE162" s="30">
        <v>0</v>
      </c>
      <c r="JF162" s="30">
        <v>0</v>
      </c>
      <c r="JG162" s="30">
        <v>0</v>
      </c>
      <c r="JH162" s="30">
        <v>0</v>
      </c>
      <c r="JI162" s="30">
        <v>0</v>
      </c>
      <c r="JJ162" s="30">
        <v>3674682471</v>
      </c>
      <c r="JK162" s="30">
        <v>0</v>
      </c>
      <c r="JL162" s="30">
        <v>3674682471</v>
      </c>
      <c r="JM162" s="30">
        <v>7049119785</v>
      </c>
      <c r="JN162" s="30">
        <v>0</v>
      </c>
      <c r="JO162" s="30">
        <v>7049119785</v>
      </c>
      <c r="JP162" s="30">
        <v>41650322</v>
      </c>
      <c r="JQ162" s="30">
        <v>41650322</v>
      </c>
      <c r="JR162" s="30">
        <v>0</v>
      </c>
      <c r="JS162" s="30">
        <v>0</v>
      </c>
      <c r="JT162" s="30">
        <v>0</v>
      </c>
      <c r="JU162" s="30">
        <v>0</v>
      </c>
      <c r="JV162" s="30">
        <v>0</v>
      </c>
      <c r="JW162" s="30">
        <v>0</v>
      </c>
      <c r="JX162" s="30">
        <v>0</v>
      </c>
      <c r="JY162" s="30">
        <v>0</v>
      </c>
      <c r="JZ162" s="30">
        <v>0</v>
      </c>
      <c r="KA162" s="30">
        <v>0</v>
      </c>
      <c r="KB162" s="30">
        <v>0</v>
      </c>
      <c r="KC162" s="30">
        <v>0</v>
      </c>
      <c r="KD162" s="30">
        <v>0</v>
      </c>
      <c r="KE162" s="30">
        <v>0</v>
      </c>
      <c r="KF162" s="30">
        <v>0</v>
      </c>
      <c r="KG162" s="30">
        <v>0</v>
      </c>
      <c r="KH162" s="30">
        <v>0</v>
      </c>
      <c r="KI162" s="30">
        <v>0</v>
      </c>
      <c r="KJ162" s="30">
        <v>0</v>
      </c>
      <c r="KK162" s="30">
        <v>0</v>
      </c>
      <c r="KL162" s="30">
        <v>0</v>
      </c>
      <c r="KM162" s="30">
        <v>2711564822</v>
      </c>
      <c r="KN162" s="30">
        <v>1663167251</v>
      </c>
      <c r="KO162" s="30">
        <v>50237975</v>
      </c>
      <c r="KP162" s="30">
        <v>2692082</v>
      </c>
      <c r="KQ162" s="30">
        <v>0</v>
      </c>
      <c r="KR162" s="30">
        <v>0</v>
      </c>
      <c r="KS162" s="30">
        <v>643355</v>
      </c>
      <c r="KT162" s="30">
        <v>8767339</v>
      </c>
      <c r="KU162" s="30">
        <v>0</v>
      </c>
      <c r="KV162" s="30">
        <v>64223499</v>
      </c>
      <c r="KW162" s="30">
        <v>0</v>
      </c>
      <c r="KX162" s="30">
        <v>6309919</v>
      </c>
      <c r="KY162" s="30">
        <v>-39292265</v>
      </c>
      <c r="KZ162" s="30">
        <v>14703126</v>
      </c>
      <c r="LA162" s="30">
        <v>6310268</v>
      </c>
      <c r="LB162" s="30">
        <v>1728638</v>
      </c>
      <c r="LC162" s="30">
        <v>2089713</v>
      </c>
      <c r="LD162" s="30">
        <v>203732474</v>
      </c>
      <c r="LE162" s="30">
        <v>1177023</v>
      </c>
      <c r="LF162" s="30">
        <v>3775790</v>
      </c>
      <c r="LG162" s="30">
        <v>0</v>
      </c>
      <c r="LH162" s="30">
        <v>3326822</v>
      </c>
      <c r="LI162" s="30">
        <v>29613628</v>
      </c>
      <c r="LJ162" s="30">
        <v>11804264</v>
      </c>
      <c r="LK162" s="30">
        <v>1091856</v>
      </c>
      <c r="LL162" s="30">
        <v>4328928</v>
      </c>
      <c r="LM162" s="30">
        <v>5602803</v>
      </c>
      <c r="LN162" s="30">
        <v>108518810</v>
      </c>
      <c r="LO162" s="30">
        <v>41074058</v>
      </c>
      <c r="LP162" s="30">
        <v>4849661</v>
      </c>
      <c r="LQ162" s="30">
        <v>116247395</v>
      </c>
      <c r="LR162" s="30">
        <v>440288</v>
      </c>
      <c r="LS162" s="30">
        <v>106955533</v>
      </c>
      <c r="LT162" s="30">
        <v>0</v>
      </c>
      <c r="LU162" s="30">
        <v>199342976</v>
      </c>
      <c r="LV162" s="30">
        <v>464175</v>
      </c>
      <c r="LW162" s="30">
        <v>0</v>
      </c>
      <c r="LX162" s="30">
        <v>0</v>
      </c>
      <c r="LY162" s="30">
        <v>0</v>
      </c>
      <c r="LZ162" s="30">
        <v>0</v>
      </c>
      <c r="MA162" s="30">
        <v>21595580</v>
      </c>
      <c r="MB162" s="30">
        <v>33550594</v>
      </c>
      <c r="MC162" s="30">
        <v>0</v>
      </c>
      <c r="MD162" s="30">
        <v>0</v>
      </c>
      <c r="ME162" s="30">
        <v>16970175</v>
      </c>
      <c r="MF162" s="30">
        <v>0</v>
      </c>
      <c r="MG162" s="30">
        <v>0</v>
      </c>
      <c r="MH162" s="30">
        <v>3540730</v>
      </c>
      <c r="MI162" s="30">
        <v>245809</v>
      </c>
      <c r="MJ162" s="30">
        <v>10789525</v>
      </c>
      <c r="MK162" s="30">
        <v>0</v>
      </c>
      <c r="ML162" s="30">
        <v>0</v>
      </c>
      <c r="MM162" s="30">
        <v>228582</v>
      </c>
      <c r="MN162" s="30">
        <v>716443</v>
      </c>
      <c r="MO162" s="30">
        <v>0</v>
      </c>
      <c r="MP162" s="30">
        <v>0</v>
      </c>
      <c r="MQ162" s="30">
        <v>154930801</v>
      </c>
      <c r="MR162" s="30">
        <v>0</v>
      </c>
      <c r="MS162" s="30">
        <v>59174182395</v>
      </c>
      <c r="MT162" s="30">
        <v>53272474351</v>
      </c>
      <c r="MU162" s="30">
        <v>49864889895</v>
      </c>
      <c r="MV162" s="30">
        <v>17841464182</v>
      </c>
      <c r="MW162" s="30">
        <v>17841464182</v>
      </c>
      <c r="MX162" s="30">
        <v>0</v>
      </c>
      <c r="MY162" s="30">
        <v>0</v>
      </c>
      <c r="MZ162" s="30">
        <v>15827711263</v>
      </c>
      <c r="NA162" s="30">
        <v>0</v>
      </c>
      <c r="NB162" s="30">
        <v>0</v>
      </c>
      <c r="NC162" s="30">
        <v>0</v>
      </c>
      <c r="ND162" s="30">
        <v>15827711263</v>
      </c>
      <c r="NE162" s="30">
        <v>15827711263</v>
      </c>
      <c r="NF162" s="30">
        <v>0</v>
      </c>
      <c r="NG162" s="30">
        <v>0</v>
      </c>
      <c r="NH162" s="30">
        <v>12356585401</v>
      </c>
      <c r="NI162" s="30">
        <v>3839129049</v>
      </c>
      <c r="NJ162" s="30">
        <v>394626085</v>
      </c>
      <c r="NK162" s="30">
        <v>3444502964</v>
      </c>
      <c r="NL162" s="30">
        <v>17841464182</v>
      </c>
      <c r="NM162" s="30">
        <v>3407584456</v>
      </c>
      <c r="NN162" s="30">
        <v>2795190773</v>
      </c>
      <c r="NO162" s="30">
        <v>0</v>
      </c>
      <c r="NP162" s="30">
        <v>0</v>
      </c>
      <c r="NQ162" s="30">
        <v>0</v>
      </c>
      <c r="NR162" s="30">
        <v>0</v>
      </c>
      <c r="NS162" s="30">
        <v>0</v>
      </c>
      <c r="NT162" s="30">
        <v>612393683</v>
      </c>
      <c r="NU162" s="30">
        <v>47358239</v>
      </c>
      <c r="NV162" s="30">
        <v>0</v>
      </c>
      <c r="NW162" s="30">
        <v>0</v>
      </c>
      <c r="NX162" s="30">
        <v>0</v>
      </c>
      <c r="NY162" s="30">
        <v>0</v>
      </c>
      <c r="NZ162" s="30">
        <v>0</v>
      </c>
      <c r="OA162" s="30">
        <v>2552858513</v>
      </c>
      <c r="OB162" s="30">
        <v>2550385776</v>
      </c>
      <c r="OC162" s="30">
        <v>0</v>
      </c>
      <c r="OD162" s="30">
        <v>0</v>
      </c>
      <c r="OE162" s="30">
        <v>0</v>
      </c>
      <c r="OF162" s="30">
        <v>2550385776</v>
      </c>
      <c r="OG162" s="30">
        <v>0</v>
      </c>
      <c r="OH162" s="30">
        <v>2550385776</v>
      </c>
      <c r="OI162" s="30">
        <v>0</v>
      </c>
      <c r="OJ162" s="30">
        <v>2472737</v>
      </c>
      <c r="OK162" s="30">
        <v>562686</v>
      </c>
      <c r="OL162" s="30">
        <v>562686</v>
      </c>
      <c r="OM162" s="30">
        <v>0</v>
      </c>
      <c r="ON162" s="30">
        <v>0</v>
      </c>
      <c r="OO162" s="30">
        <v>1910051</v>
      </c>
      <c r="OP162" s="30">
        <v>0</v>
      </c>
      <c r="OQ162" s="30">
        <v>0</v>
      </c>
      <c r="OR162" s="30">
        <v>0</v>
      </c>
      <c r="OS162" s="30">
        <v>2677773493</v>
      </c>
      <c r="OT162" s="30">
        <v>1534176938</v>
      </c>
      <c r="OU162" s="30">
        <v>1534176938</v>
      </c>
      <c r="OV162" s="30">
        <v>0</v>
      </c>
      <c r="OW162" s="30">
        <v>1534176938</v>
      </c>
      <c r="OX162" s="30">
        <v>0</v>
      </c>
      <c r="OY162" s="30">
        <v>0</v>
      </c>
      <c r="OZ162" s="30">
        <v>1143596555</v>
      </c>
      <c r="PA162" s="30">
        <v>1058880221</v>
      </c>
      <c r="PB162" s="30">
        <v>0</v>
      </c>
      <c r="PC162" s="30">
        <v>0</v>
      </c>
      <c r="PD162" s="30">
        <v>0</v>
      </c>
      <c r="PE162" s="30">
        <v>0</v>
      </c>
      <c r="PF162" s="30">
        <v>0</v>
      </c>
      <c r="PG162" s="30">
        <v>0</v>
      </c>
      <c r="PH162" s="30">
        <v>0</v>
      </c>
      <c r="PI162" s="30">
        <v>0</v>
      </c>
      <c r="PJ162" s="30">
        <v>0</v>
      </c>
      <c r="PK162" s="30">
        <v>0</v>
      </c>
      <c r="PL162" s="30">
        <v>0</v>
      </c>
      <c r="PM162" s="30">
        <v>84716334</v>
      </c>
      <c r="PN162" s="30">
        <v>66622875</v>
      </c>
      <c r="PO162" s="30">
        <v>0</v>
      </c>
      <c r="PP162" s="30">
        <v>0</v>
      </c>
      <c r="PQ162" s="30">
        <v>0</v>
      </c>
      <c r="PR162" s="30">
        <v>0</v>
      </c>
      <c r="PS162" s="30">
        <v>0</v>
      </c>
      <c r="PT162" s="30">
        <v>671076038</v>
      </c>
      <c r="PU162" s="30">
        <v>671076038</v>
      </c>
      <c r="PV162" s="30">
        <v>0</v>
      </c>
      <c r="PW162" s="30">
        <v>0</v>
      </c>
      <c r="PX162" s="30">
        <v>0</v>
      </c>
      <c r="PY162" s="30">
        <v>0</v>
      </c>
      <c r="PZ162" s="30">
        <v>0</v>
      </c>
      <c r="QA162" s="30">
        <v>0</v>
      </c>
      <c r="QB162" s="30">
        <v>0</v>
      </c>
      <c r="QC162" s="30">
        <v>2790521011</v>
      </c>
      <c r="QD162" s="30">
        <v>2787317009</v>
      </c>
      <c r="QE162" s="30">
        <v>0</v>
      </c>
      <c r="QF162" s="30">
        <v>0</v>
      </c>
      <c r="QG162" s="30">
        <v>0</v>
      </c>
      <c r="QH162" s="30">
        <v>0</v>
      </c>
      <c r="QI162" s="30">
        <v>0</v>
      </c>
      <c r="QJ162" s="30">
        <v>3204002</v>
      </c>
      <c r="QK162" s="30">
        <v>0</v>
      </c>
      <c r="QL162" s="30">
        <v>29597778359</v>
      </c>
      <c r="QM162" s="30">
        <v>6700508193</v>
      </c>
      <c r="QN162" s="30">
        <v>195567</v>
      </c>
      <c r="QO162" s="30">
        <v>198985785279</v>
      </c>
      <c r="QP162" s="30">
        <v>192386715543</v>
      </c>
      <c r="QQ162" s="30">
        <v>11817787</v>
      </c>
      <c r="QR162" s="30">
        <v>11817787</v>
      </c>
      <c r="QS162" s="30">
        <v>0</v>
      </c>
      <c r="QT162" s="30">
        <v>0</v>
      </c>
      <c r="QU162" s="30">
        <v>0</v>
      </c>
      <c r="QV162" s="30">
        <v>0</v>
      </c>
      <c r="QW162" s="30">
        <v>658301858</v>
      </c>
      <c r="QX162" s="30">
        <v>658301858</v>
      </c>
      <c r="QY162" s="30">
        <v>0</v>
      </c>
      <c r="QZ162" s="30">
        <v>191716595898</v>
      </c>
      <c r="RA162" s="30">
        <v>0</v>
      </c>
      <c r="RB162" s="30">
        <v>0</v>
      </c>
      <c r="RC162" s="30">
        <v>0</v>
      </c>
      <c r="RD162" s="30">
        <v>0</v>
      </c>
      <c r="RE162" s="30">
        <v>0</v>
      </c>
      <c r="RF162" s="30">
        <v>0</v>
      </c>
      <c r="RG162" s="30">
        <v>0</v>
      </c>
      <c r="RH162" s="30">
        <v>0</v>
      </c>
      <c r="RI162" s="30">
        <v>6599069736</v>
      </c>
      <c r="RJ162" s="30">
        <v>6592787165</v>
      </c>
      <c r="RK162" s="30">
        <v>6592787165</v>
      </c>
      <c r="RL162" s="30">
        <v>2161373662</v>
      </c>
      <c r="RM162" s="30">
        <v>158654355</v>
      </c>
      <c r="RN162" s="30">
        <v>152424363</v>
      </c>
      <c r="RO162" s="30">
        <v>7288022</v>
      </c>
      <c r="RP162" s="30">
        <v>0</v>
      </c>
      <c r="RQ162" s="30">
        <v>0</v>
      </c>
      <c r="RR162" s="30">
        <v>0</v>
      </c>
      <c r="RS162" s="30">
        <v>0</v>
      </c>
      <c r="RT162" s="30">
        <v>32105976</v>
      </c>
      <c r="RU162" s="30">
        <v>0</v>
      </c>
      <c r="RV162" s="30">
        <v>5479593</v>
      </c>
      <c r="RW162" s="30">
        <v>1773727</v>
      </c>
      <c r="RX162" s="30">
        <v>0</v>
      </c>
      <c r="RY162" s="30">
        <v>0</v>
      </c>
      <c r="RZ162" s="30">
        <v>0</v>
      </c>
      <c r="SA162" s="30">
        <v>0</v>
      </c>
      <c r="SB162" s="30">
        <v>0</v>
      </c>
      <c r="SC162" s="30">
        <v>0</v>
      </c>
      <c r="SD162" s="30">
        <v>0</v>
      </c>
      <c r="SE162" s="30">
        <v>0</v>
      </c>
      <c r="SF162" s="30">
        <v>0</v>
      </c>
      <c r="SG162" s="30">
        <v>0</v>
      </c>
      <c r="SH162" s="30">
        <v>46031724</v>
      </c>
      <c r="SI162" s="30">
        <v>50298106</v>
      </c>
      <c r="SJ162" s="30">
        <v>0</v>
      </c>
      <c r="SK162" s="30">
        <v>643445877</v>
      </c>
      <c r="SL162" s="30">
        <v>643445877</v>
      </c>
      <c r="SM162" s="30">
        <v>0</v>
      </c>
      <c r="SN162" s="30">
        <v>0</v>
      </c>
      <c r="SO162" s="30">
        <v>0</v>
      </c>
      <c r="SP162" s="30">
        <v>0</v>
      </c>
      <c r="SQ162" s="30">
        <v>0</v>
      </c>
      <c r="SR162" s="30">
        <v>497588197</v>
      </c>
      <c r="SS162" s="30">
        <v>0</v>
      </c>
      <c r="ST162" s="30">
        <v>0</v>
      </c>
      <c r="SU162" s="30">
        <v>0</v>
      </c>
      <c r="SV162" s="30">
        <v>0</v>
      </c>
      <c r="SW162" s="30">
        <v>1201187</v>
      </c>
      <c r="SX162" s="30">
        <v>21298816</v>
      </c>
      <c r="SY162" s="30">
        <v>26156272</v>
      </c>
      <c r="SZ162" s="30">
        <v>0</v>
      </c>
      <c r="TA162" s="30">
        <v>2240009679</v>
      </c>
      <c r="TB162" s="30">
        <v>412579466</v>
      </c>
      <c r="TC162" s="30">
        <v>134694200</v>
      </c>
      <c r="TD162" s="30">
        <v>0</v>
      </c>
      <c r="TE162" s="30">
        <v>383943</v>
      </c>
      <c r="TF162" s="30">
        <v>0</v>
      </c>
      <c r="TG162" s="30">
        <v>0</v>
      </c>
      <c r="TH162" s="30">
        <v>0</v>
      </c>
      <c r="TI162" s="30">
        <f t="shared" ref="TI162:TI172" si="61">SUM(RM162:RO162)</f>
        <v>318366740</v>
      </c>
      <c r="TJ162" s="30">
        <f t="shared" ref="TJ162:TJ172" si="62">TL162+TR162+TS162+TT162</f>
        <v>0</v>
      </c>
      <c r="TK162" s="30">
        <v>0</v>
      </c>
      <c r="TL162" s="30">
        <v>0</v>
      </c>
      <c r="TM162" s="30">
        <v>0</v>
      </c>
      <c r="TN162" s="30">
        <v>0</v>
      </c>
      <c r="TO162" s="30">
        <v>0</v>
      </c>
      <c r="TP162" s="30">
        <v>0</v>
      </c>
      <c r="TQ162" s="30">
        <v>0</v>
      </c>
      <c r="TR162" s="30">
        <v>0</v>
      </c>
      <c r="TS162" s="30">
        <v>0</v>
      </c>
      <c r="TT162" s="30">
        <v>0</v>
      </c>
      <c r="TU162" s="30">
        <v>6282571</v>
      </c>
      <c r="TV162" s="30">
        <v>0</v>
      </c>
      <c r="TW162" s="30">
        <v>3490521</v>
      </c>
      <c r="TX162" s="30">
        <v>0</v>
      </c>
      <c r="TY162" s="30">
        <v>2792050</v>
      </c>
      <c r="TZ162" s="30">
        <v>0</v>
      </c>
      <c r="UA162" s="30">
        <v>0</v>
      </c>
      <c r="UB162" s="30">
        <v>0</v>
      </c>
      <c r="UC162" s="30">
        <v>0</v>
      </c>
      <c r="UD162" s="30">
        <v>0</v>
      </c>
      <c r="UE162" s="30">
        <v>0</v>
      </c>
      <c r="UF162" s="30">
        <v>0</v>
      </c>
      <c r="UG162" s="30">
        <v>537719067211</v>
      </c>
      <c r="UH162" s="1">
        <v>1578983016569</v>
      </c>
      <c r="UI162" s="1">
        <f>UH162-SUM($UG$160:UG162)</f>
        <v>0</v>
      </c>
    </row>
    <row r="163" spans="2:555">
      <c r="B163" s="58">
        <v>43191</v>
      </c>
      <c r="C163" s="30">
        <v>247293319778</v>
      </c>
      <c r="D163" s="30">
        <v>131383084186</v>
      </c>
      <c r="E163" s="30">
        <v>112172988497</v>
      </c>
      <c r="F163" s="30">
        <v>191723291</v>
      </c>
      <c r="G163" s="30">
        <v>1989388</v>
      </c>
      <c r="H163" s="30">
        <v>40615200969</v>
      </c>
      <c r="I163" s="30">
        <v>35160579479</v>
      </c>
      <c r="J163" s="30">
        <v>5048469480</v>
      </c>
      <c r="K163" s="30">
        <v>406152010</v>
      </c>
      <c r="L163" s="30">
        <v>2970275014</v>
      </c>
      <c r="M163" s="30">
        <v>55764444588</v>
      </c>
      <c r="N163" s="30">
        <v>55206800142</v>
      </c>
      <c r="O163" s="30">
        <v>557644446</v>
      </c>
      <c r="P163" s="30">
        <v>2466767389</v>
      </c>
      <c r="Q163" s="30">
        <v>6637223432</v>
      </c>
      <c r="R163" s="30">
        <v>3525364426</v>
      </c>
      <c r="S163" s="30">
        <v>19210095689</v>
      </c>
      <c r="T163" s="30">
        <v>4217492000</v>
      </c>
      <c r="U163" s="30">
        <v>4961745000</v>
      </c>
      <c r="V163" s="30">
        <v>9179237000</v>
      </c>
      <c r="W163" s="30">
        <v>214350896</v>
      </c>
      <c r="X163" s="30">
        <v>3752132890</v>
      </c>
      <c r="Y163" s="30">
        <v>201243000</v>
      </c>
      <c r="Z163" s="30">
        <v>20124300</v>
      </c>
      <c r="AA163" s="30">
        <v>181118700</v>
      </c>
      <c r="AB163" s="30">
        <v>131909742</v>
      </c>
      <c r="AC163" s="30">
        <v>0</v>
      </c>
      <c r="AD163" s="30">
        <v>5313902114</v>
      </c>
      <c r="AE163" s="30">
        <v>372253877</v>
      </c>
      <c r="AF163" s="30">
        <v>283694388</v>
      </c>
      <c r="AG163" s="30">
        <v>88559489</v>
      </c>
      <c r="AH163" s="30">
        <v>45066170</v>
      </c>
      <c r="AI163" s="30">
        <v>115910235592</v>
      </c>
      <c r="AJ163" s="30">
        <v>1086616530</v>
      </c>
      <c r="AK163" s="30">
        <v>307736210</v>
      </c>
      <c r="AL163" s="30">
        <v>0</v>
      </c>
      <c r="AM163" s="30">
        <v>778880320</v>
      </c>
      <c r="AN163" s="30">
        <v>0</v>
      </c>
      <c r="AO163" s="30">
        <v>2110800277</v>
      </c>
      <c r="AP163" s="30">
        <v>1986573760</v>
      </c>
      <c r="AQ163" s="30">
        <v>0</v>
      </c>
      <c r="AR163" s="30">
        <v>14521569</v>
      </c>
      <c r="AS163" s="30">
        <v>0</v>
      </c>
      <c r="AT163" s="30">
        <v>12818331</v>
      </c>
      <c r="AU163" s="30">
        <v>969422</v>
      </c>
      <c r="AV163" s="30">
        <v>0</v>
      </c>
      <c r="AW163" s="30">
        <v>0</v>
      </c>
      <c r="AX163" s="30">
        <v>0</v>
      </c>
      <c r="AY163" s="30">
        <v>87009323</v>
      </c>
      <c r="AZ163" s="30">
        <v>8907872</v>
      </c>
      <c r="BA163" s="30">
        <v>0</v>
      </c>
      <c r="BB163" s="30">
        <v>0</v>
      </c>
      <c r="BC163" s="30">
        <v>8907872</v>
      </c>
      <c r="BD163" s="30">
        <v>5726864574</v>
      </c>
      <c r="BE163" s="30">
        <v>827837</v>
      </c>
      <c r="BF163" s="30">
        <v>2616778445</v>
      </c>
      <c r="BG163" s="30">
        <v>1168468476</v>
      </c>
      <c r="BH163" s="30">
        <v>219155</v>
      </c>
      <c r="BI163" s="30">
        <v>15553364</v>
      </c>
      <c r="BJ163" s="30">
        <v>0</v>
      </c>
      <c r="BK163" s="30">
        <v>54282147</v>
      </c>
      <c r="BL163" s="30">
        <v>7927275</v>
      </c>
      <c r="BM163" s="30">
        <v>0</v>
      </c>
      <c r="BN163" s="30">
        <v>15679695</v>
      </c>
      <c r="BO163" s="30">
        <v>1427342</v>
      </c>
      <c r="BP163" s="30">
        <v>0</v>
      </c>
      <c r="BQ163" s="30">
        <v>458</v>
      </c>
      <c r="BR163" s="30">
        <v>41013205</v>
      </c>
      <c r="BS163" s="30">
        <v>1804120660</v>
      </c>
      <c r="BT163" s="30">
        <v>154089780</v>
      </c>
      <c r="BU163" s="30">
        <v>0</v>
      </c>
      <c r="BV163" s="30">
        <v>103503</v>
      </c>
      <c r="BW163" s="30">
        <v>1648476</v>
      </c>
      <c r="BX163" s="30">
        <v>0</v>
      </c>
      <c r="BY163" s="30">
        <v>135937962</v>
      </c>
      <c r="BZ163" s="30">
        <v>6244242</v>
      </c>
      <c r="CA163" s="30">
        <v>10155597</v>
      </c>
      <c r="CB163" s="30">
        <v>0</v>
      </c>
      <c r="CC163" s="30">
        <v>9334336622</v>
      </c>
      <c r="CD163" s="30">
        <v>0</v>
      </c>
      <c r="CE163" s="30">
        <v>9012288529</v>
      </c>
      <c r="CF163" s="30">
        <v>502046841</v>
      </c>
      <c r="CG163" s="30">
        <v>3228144594</v>
      </c>
      <c r="CH163" s="30">
        <v>350311225</v>
      </c>
      <c r="CI163" s="30">
        <v>121173112</v>
      </c>
      <c r="CJ163" s="30">
        <v>2152666</v>
      </c>
      <c r="CK163" s="30">
        <v>18033948</v>
      </c>
      <c r="CL163" s="30">
        <v>6031908</v>
      </c>
      <c r="CM163" s="30">
        <v>1627655</v>
      </c>
      <c r="CN163" s="30">
        <v>418994</v>
      </c>
      <c r="CO163" s="30">
        <v>453764</v>
      </c>
      <c r="CP163" s="30">
        <v>14775469</v>
      </c>
      <c r="CQ163" s="30">
        <v>77678708</v>
      </c>
      <c r="CR163" s="30">
        <v>104742121</v>
      </c>
      <c r="CS163" s="30">
        <v>4705870636</v>
      </c>
      <c r="CT163" s="30">
        <v>2075492739</v>
      </c>
      <c r="CU163" s="30">
        <v>0</v>
      </c>
      <c r="CV163" s="30">
        <v>66813100</v>
      </c>
      <c r="CW163" s="30">
        <v>14649504</v>
      </c>
      <c r="CX163" s="30">
        <v>222128</v>
      </c>
      <c r="CY163" s="30">
        <v>0</v>
      </c>
      <c r="CZ163" s="30">
        <v>2468292278</v>
      </c>
      <c r="DA163" s="30">
        <v>2224691020</v>
      </c>
      <c r="DB163" s="30">
        <v>214643248</v>
      </c>
      <c r="DC163" s="30">
        <v>0</v>
      </c>
      <c r="DD163" s="30">
        <v>28958010</v>
      </c>
      <c r="DE163" s="30">
        <v>0</v>
      </c>
      <c r="DF163" s="30">
        <v>55098548</v>
      </c>
      <c r="DG163" s="30">
        <v>25302339</v>
      </c>
      <c r="DH163" s="30">
        <v>0</v>
      </c>
      <c r="DI163" s="30">
        <v>0</v>
      </c>
      <c r="DJ163" s="30">
        <v>0</v>
      </c>
      <c r="DK163" s="30">
        <v>0</v>
      </c>
      <c r="DL163" s="30">
        <v>0</v>
      </c>
      <c r="DM163" s="30">
        <v>386587153</v>
      </c>
      <c r="DN163" s="30">
        <v>56187119</v>
      </c>
      <c r="DO163" s="30">
        <v>5652913</v>
      </c>
      <c r="DP163" s="30">
        <v>392005</v>
      </c>
      <c r="DQ163" s="30">
        <v>5260908</v>
      </c>
      <c r="DR163" s="30">
        <v>308383910</v>
      </c>
      <c r="DS163" s="30">
        <v>33627018</v>
      </c>
      <c r="DT163" s="30">
        <v>32146299</v>
      </c>
      <c r="DU163" s="30">
        <v>1480719</v>
      </c>
      <c r="DV163" s="30">
        <v>0</v>
      </c>
      <c r="DW163" s="30">
        <v>12229300</v>
      </c>
      <c r="DX163" s="30">
        <v>6768700</v>
      </c>
      <c r="DY163" s="30">
        <v>0</v>
      </c>
      <c r="DZ163" s="30">
        <v>0</v>
      </c>
      <c r="EA163" s="30">
        <v>5460600</v>
      </c>
      <c r="EB163" s="30">
        <v>0</v>
      </c>
      <c r="EC163" s="30">
        <v>7862975</v>
      </c>
      <c r="ED163" s="30">
        <v>60050</v>
      </c>
      <c r="EE163" s="30">
        <v>7502300</v>
      </c>
      <c r="EF163" s="30">
        <v>300625</v>
      </c>
      <c r="EG163" s="30">
        <v>70723534</v>
      </c>
      <c r="EH163" s="30">
        <v>69805800</v>
      </c>
      <c r="EI163" s="30">
        <v>917734</v>
      </c>
      <c r="EJ163" s="30">
        <v>0</v>
      </c>
      <c r="EK163" s="30">
        <v>83098592</v>
      </c>
      <c r="EL163" s="30">
        <v>21851</v>
      </c>
      <c r="EM163" s="30">
        <v>2731350</v>
      </c>
      <c r="EN163" s="30">
        <v>53818521</v>
      </c>
      <c r="EO163" s="30">
        <v>2665798</v>
      </c>
      <c r="EP163" s="30">
        <v>327762</v>
      </c>
      <c r="EQ163" s="30">
        <v>284060</v>
      </c>
      <c r="ER163" s="30">
        <v>218508</v>
      </c>
      <c r="ES163" s="30">
        <v>1464004</v>
      </c>
      <c r="ET163" s="30">
        <v>371464</v>
      </c>
      <c r="EU163" s="30">
        <v>2338036</v>
      </c>
      <c r="EV163" s="30">
        <v>1593379</v>
      </c>
      <c r="EW163" s="30">
        <v>37539674</v>
      </c>
      <c r="EX163" s="30">
        <v>0</v>
      </c>
      <c r="EY163" s="30">
        <v>240359</v>
      </c>
      <c r="EZ163" s="30">
        <v>34349457</v>
      </c>
      <c r="FA163" s="30">
        <v>2949858</v>
      </c>
      <c r="FB163" s="30">
        <v>0</v>
      </c>
      <c r="FC163" s="30">
        <v>133882</v>
      </c>
      <c r="FD163" s="30">
        <v>0</v>
      </c>
      <c r="FE163" s="30">
        <v>0</v>
      </c>
      <c r="FF163" s="30">
        <v>0</v>
      </c>
      <c r="FG163" s="30">
        <v>16363211</v>
      </c>
      <c r="FH163" s="30">
        <v>742928</v>
      </c>
      <c r="FI163" s="30">
        <v>0</v>
      </c>
      <c r="FJ163" s="30">
        <v>12607440</v>
      </c>
      <c r="FK163" s="30">
        <v>5778410</v>
      </c>
      <c r="FL163" s="30">
        <v>0</v>
      </c>
      <c r="FM163" s="30">
        <v>0</v>
      </c>
      <c r="FN163" s="30">
        <v>0</v>
      </c>
      <c r="FO163" s="30">
        <v>6829030</v>
      </c>
      <c r="FP163" s="30">
        <v>3012843</v>
      </c>
      <c r="FQ163" s="30">
        <v>0</v>
      </c>
      <c r="FR163" s="30">
        <v>830804645</v>
      </c>
      <c r="FS163" s="30">
        <v>620159271</v>
      </c>
      <c r="FT163" s="30">
        <v>55963</v>
      </c>
      <c r="FU163" s="30">
        <v>275856142</v>
      </c>
      <c r="FV163" s="30">
        <v>47977020</v>
      </c>
      <c r="FW163" s="30">
        <v>42595383</v>
      </c>
      <c r="FX163" s="30">
        <v>5381637</v>
      </c>
      <c r="FY163" s="30">
        <v>0</v>
      </c>
      <c r="FZ163" s="30">
        <v>699225</v>
      </c>
      <c r="GA163" s="30">
        <v>235158121</v>
      </c>
      <c r="GB163" s="30">
        <v>60412800</v>
      </c>
      <c r="GC163" s="30">
        <v>2871156</v>
      </c>
      <c r="GD163" s="30">
        <v>0</v>
      </c>
      <c r="GE163" s="30">
        <v>2871156</v>
      </c>
      <c r="GF163" s="30">
        <v>0</v>
      </c>
      <c r="GG163" s="30">
        <v>0</v>
      </c>
      <c r="GH163" s="30">
        <v>3084200</v>
      </c>
      <c r="GI163" s="30">
        <v>9232665</v>
      </c>
      <c r="GJ163" s="30">
        <v>9232665</v>
      </c>
      <c r="GK163" s="30">
        <v>0</v>
      </c>
      <c r="GL163" s="30">
        <v>195457353</v>
      </c>
      <c r="GM163" s="30">
        <v>12220284</v>
      </c>
      <c r="GN163" s="30">
        <v>0</v>
      </c>
      <c r="GO163" s="30">
        <v>808138</v>
      </c>
      <c r="GP163" s="30">
        <v>0</v>
      </c>
      <c r="GQ163" s="30">
        <v>175098851</v>
      </c>
      <c r="GR163" s="30">
        <v>111057</v>
      </c>
      <c r="GS163" s="30">
        <v>0</v>
      </c>
      <c r="GT163" s="30">
        <v>7219023</v>
      </c>
      <c r="GU163" s="30">
        <v>1616556096</v>
      </c>
      <c r="GV163" s="30">
        <v>0</v>
      </c>
      <c r="GW163" s="30">
        <v>0</v>
      </c>
      <c r="GX163" s="30">
        <v>0</v>
      </c>
      <c r="GY163" s="30">
        <v>0</v>
      </c>
      <c r="GZ163" s="30">
        <v>0</v>
      </c>
      <c r="HA163" s="30">
        <v>0</v>
      </c>
      <c r="HB163" s="30">
        <v>0</v>
      </c>
      <c r="HC163" s="30">
        <v>0</v>
      </c>
      <c r="HD163" s="30">
        <v>0</v>
      </c>
      <c r="HE163" s="30">
        <v>0</v>
      </c>
      <c r="HF163" s="30">
        <v>3785762</v>
      </c>
      <c r="HG163" s="30">
        <v>712394</v>
      </c>
      <c r="HH163" s="30">
        <f t="shared" si="57"/>
        <v>498397348</v>
      </c>
      <c r="HI163" s="30">
        <f t="shared" si="58"/>
        <v>233777733</v>
      </c>
      <c r="HJ163" s="30">
        <v>498397348</v>
      </c>
      <c r="HK163" s="30">
        <v>233777733</v>
      </c>
      <c r="HL163" s="30">
        <v>0</v>
      </c>
      <c r="HM163" s="30">
        <v>732175081</v>
      </c>
      <c r="HN163" s="30">
        <v>0</v>
      </c>
      <c r="HO163" s="30">
        <v>0</v>
      </c>
      <c r="HP163" s="30">
        <v>754008971</v>
      </c>
      <c r="HQ163" s="30">
        <v>4948169</v>
      </c>
      <c r="HR163" s="30">
        <v>4475788</v>
      </c>
      <c r="HS163" s="30">
        <v>35896588</v>
      </c>
      <c r="HT163" s="30">
        <v>661207402</v>
      </c>
      <c r="HU163" s="30">
        <v>0</v>
      </c>
      <c r="HV163" s="30">
        <v>47481024</v>
      </c>
      <c r="HW163" s="30">
        <v>0</v>
      </c>
      <c r="HX163" s="30">
        <f t="shared" si="50"/>
        <v>498397348</v>
      </c>
      <c r="HY163" s="30">
        <f t="shared" si="51"/>
        <v>233777733</v>
      </c>
      <c r="HZ163" s="30">
        <v>84543565476</v>
      </c>
      <c r="IA163" s="30">
        <v>80536345223</v>
      </c>
      <c r="IB163" s="30">
        <v>74748919607</v>
      </c>
      <c r="IC163" s="30">
        <v>0</v>
      </c>
      <c r="ID163" s="30">
        <v>0</v>
      </c>
      <c r="IE163" s="30">
        <v>0</v>
      </c>
      <c r="IF163" s="30">
        <v>0</v>
      </c>
      <c r="IG163" s="30">
        <v>64591837222</v>
      </c>
      <c r="IH163" s="30">
        <v>64591837222</v>
      </c>
      <c r="II163" s="30">
        <v>0</v>
      </c>
      <c r="IJ163" s="30">
        <v>0</v>
      </c>
      <c r="IK163" s="30">
        <v>0</v>
      </c>
      <c r="IL163" s="30">
        <v>5324952122</v>
      </c>
      <c r="IM163" s="30">
        <v>2511567407</v>
      </c>
      <c r="IN163" s="30">
        <v>473329078</v>
      </c>
      <c r="IO163" s="30">
        <v>354996808</v>
      </c>
      <c r="IP163" s="30">
        <v>4496626236</v>
      </c>
      <c r="IQ163" s="30">
        <v>0</v>
      </c>
      <c r="IR163" s="30">
        <v>0</v>
      </c>
      <c r="IS163" s="30">
        <v>0</v>
      </c>
      <c r="IT163" s="30">
        <v>0</v>
      </c>
      <c r="IU163" s="30">
        <v>0</v>
      </c>
      <c r="IV163" s="30">
        <v>315487078</v>
      </c>
      <c r="IW163" s="30">
        <v>0</v>
      </c>
      <c r="IX163" s="30">
        <v>0</v>
      </c>
      <c r="IY163" s="30">
        <v>0</v>
      </c>
      <c r="IZ163" s="30">
        <v>0</v>
      </c>
      <c r="JA163" s="30">
        <v>0</v>
      </c>
      <c r="JB163" s="30">
        <v>0</v>
      </c>
      <c r="JC163" s="30">
        <v>0</v>
      </c>
      <c r="JD163" s="30">
        <v>0</v>
      </c>
      <c r="JE163" s="30">
        <v>0</v>
      </c>
      <c r="JF163" s="30">
        <v>0</v>
      </c>
      <c r="JG163" s="30">
        <v>0</v>
      </c>
      <c r="JH163" s="30">
        <v>0</v>
      </c>
      <c r="JI163" s="30">
        <v>0</v>
      </c>
      <c r="JJ163" s="30">
        <v>2005075778</v>
      </c>
      <c r="JK163" s="30">
        <v>2005075778</v>
      </c>
      <c r="JL163" s="30">
        <v>0</v>
      </c>
      <c r="JM163" s="30">
        <v>5787425616</v>
      </c>
      <c r="JN163" s="30">
        <v>0</v>
      </c>
      <c r="JO163" s="30">
        <v>5787425616</v>
      </c>
      <c r="JP163" s="30">
        <v>832933921</v>
      </c>
      <c r="JQ163" s="30">
        <v>37854618</v>
      </c>
      <c r="JR163" s="30">
        <v>0</v>
      </c>
      <c r="JS163" s="30">
        <v>0</v>
      </c>
      <c r="JT163" s="30">
        <v>0</v>
      </c>
      <c r="JU163" s="30">
        <v>0</v>
      </c>
      <c r="JV163" s="30">
        <v>0</v>
      </c>
      <c r="JW163" s="30">
        <v>0</v>
      </c>
      <c r="JX163" s="30">
        <v>0</v>
      </c>
      <c r="JY163" s="30">
        <v>0</v>
      </c>
      <c r="JZ163" s="30">
        <v>0</v>
      </c>
      <c r="KA163" s="30">
        <v>0</v>
      </c>
      <c r="KB163" s="30">
        <v>0</v>
      </c>
      <c r="KC163" s="30">
        <v>0</v>
      </c>
      <c r="KD163" s="30">
        <v>0</v>
      </c>
      <c r="KE163" s="30">
        <v>0</v>
      </c>
      <c r="KF163" s="30">
        <v>0</v>
      </c>
      <c r="KG163" s="30">
        <v>0</v>
      </c>
      <c r="KH163" s="30">
        <v>0</v>
      </c>
      <c r="KI163" s="30">
        <v>0</v>
      </c>
      <c r="KJ163" s="30">
        <v>0</v>
      </c>
      <c r="KK163" s="30">
        <v>0</v>
      </c>
      <c r="KL163" s="30">
        <v>795079303</v>
      </c>
      <c r="KM163" s="30">
        <v>3174286332</v>
      </c>
      <c r="KN163" s="30">
        <v>1663167251</v>
      </c>
      <c r="KO163" s="30">
        <v>50237975</v>
      </c>
      <c r="KP163" s="30">
        <v>2692082</v>
      </c>
      <c r="KQ163" s="30">
        <v>0</v>
      </c>
      <c r="KR163" s="30">
        <v>0</v>
      </c>
      <c r="KS163" s="30">
        <v>643355</v>
      </c>
      <c r="KT163" s="30">
        <v>8767339</v>
      </c>
      <c r="KU163" s="30">
        <v>0</v>
      </c>
      <c r="KV163" s="30">
        <v>64223499</v>
      </c>
      <c r="KW163" s="30">
        <v>0</v>
      </c>
      <c r="KX163" s="30">
        <v>6309919</v>
      </c>
      <c r="KY163" s="30">
        <v>12018625</v>
      </c>
      <c r="KZ163" s="30">
        <v>14703126</v>
      </c>
      <c r="LA163" s="30">
        <v>6310268</v>
      </c>
      <c r="LB163" s="30">
        <v>1728638</v>
      </c>
      <c r="LC163" s="30">
        <v>2089713</v>
      </c>
      <c r="LD163" s="30">
        <v>203732474</v>
      </c>
      <c r="LE163" s="30">
        <v>1177023</v>
      </c>
      <c r="LF163" s="30">
        <v>3775790</v>
      </c>
      <c r="LG163" s="30">
        <v>0</v>
      </c>
      <c r="LH163" s="30">
        <v>3326822</v>
      </c>
      <c r="LI163" s="30">
        <v>29613628</v>
      </c>
      <c r="LJ163" s="30">
        <v>11804264</v>
      </c>
      <c r="LK163" s="30">
        <v>1091856</v>
      </c>
      <c r="LL163" s="30">
        <v>4328928</v>
      </c>
      <c r="LM163" s="30">
        <v>5602803</v>
      </c>
      <c r="LN163" s="30">
        <v>108518810</v>
      </c>
      <c r="LO163" s="30">
        <v>41074058</v>
      </c>
      <c r="LP163" s="30">
        <v>4849661</v>
      </c>
      <c r="LQ163" s="30">
        <v>116247395</v>
      </c>
      <c r="LR163" s="30">
        <v>440288</v>
      </c>
      <c r="LS163" s="30">
        <v>106955533</v>
      </c>
      <c r="LT163" s="30">
        <v>0</v>
      </c>
      <c r="LU163" s="30">
        <v>199342976</v>
      </c>
      <c r="LV163" s="30">
        <v>464175</v>
      </c>
      <c r="LW163" s="30">
        <v>0</v>
      </c>
      <c r="LX163" s="30">
        <v>0</v>
      </c>
      <c r="LY163" s="30">
        <v>0</v>
      </c>
      <c r="LZ163" s="30">
        <v>0</v>
      </c>
      <c r="MA163" s="30">
        <v>21595580</v>
      </c>
      <c r="MB163" s="30">
        <v>33550594</v>
      </c>
      <c r="MC163" s="30">
        <v>0</v>
      </c>
      <c r="MD163" s="30">
        <v>0</v>
      </c>
      <c r="ME163" s="30">
        <v>16970175</v>
      </c>
      <c r="MF163" s="30">
        <v>0</v>
      </c>
      <c r="MG163" s="30">
        <v>0</v>
      </c>
      <c r="MH163" s="30">
        <v>3540730</v>
      </c>
      <c r="MI163" s="30">
        <v>245809</v>
      </c>
      <c r="MJ163" s="30">
        <v>10789525</v>
      </c>
      <c r="MK163" s="30">
        <v>0</v>
      </c>
      <c r="ML163" s="30">
        <v>0</v>
      </c>
      <c r="MM163" s="30">
        <v>228582</v>
      </c>
      <c r="MN163" s="30">
        <v>716443</v>
      </c>
      <c r="MO163" s="30">
        <v>411410620</v>
      </c>
      <c r="MP163" s="30">
        <v>0</v>
      </c>
      <c r="MQ163" s="30">
        <v>1107725910</v>
      </c>
      <c r="MR163" s="30">
        <v>0</v>
      </c>
      <c r="MS163" s="30">
        <v>54299583072</v>
      </c>
      <c r="MT163" s="30">
        <v>49330577939</v>
      </c>
      <c r="MU163" s="30">
        <v>47409621796</v>
      </c>
      <c r="MV163" s="30">
        <v>25626013850</v>
      </c>
      <c r="MW163" s="30">
        <v>25626013850</v>
      </c>
      <c r="MX163" s="30">
        <v>0</v>
      </c>
      <c r="MY163" s="30">
        <v>0</v>
      </c>
      <c r="MZ163" s="30">
        <v>15827711263</v>
      </c>
      <c r="NA163" s="30">
        <v>0</v>
      </c>
      <c r="NB163" s="30">
        <v>0</v>
      </c>
      <c r="NC163" s="30">
        <v>0</v>
      </c>
      <c r="ND163" s="30">
        <v>15827711263</v>
      </c>
      <c r="NE163" s="30">
        <v>15827711263</v>
      </c>
      <c r="NF163" s="30">
        <v>0</v>
      </c>
      <c r="NG163" s="30">
        <v>0</v>
      </c>
      <c r="NH163" s="30">
        <v>4370249876</v>
      </c>
      <c r="NI163" s="30">
        <v>1585646807</v>
      </c>
      <c r="NJ163" s="30">
        <v>396411701</v>
      </c>
      <c r="NK163" s="30">
        <v>1189235106</v>
      </c>
      <c r="NL163" s="30">
        <v>25626013850</v>
      </c>
      <c r="NM163" s="30">
        <v>1920956143</v>
      </c>
      <c r="NN163" s="30">
        <v>1647930507</v>
      </c>
      <c r="NO163" s="30">
        <v>0</v>
      </c>
      <c r="NP163" s="30">
        <v>0</v>
      </c>
      <c r="NQ163" s="30">
        <v>0</v>
      </c>
      <c r="NR163" s="30">
        <v>0</v>
      </c>
      <c r="NS163" s="30">
        <v>0</v>
      </c>
      <c r="NT163" s="30">
        <v>273025636</v>
      </c>
      <c r="NU163" s="30">
        <v>43035478</v>
      </c>
      <c r="NV163" s="30">
        <v>0</v>
      </c>
      <c r="NW163" s="30">
        <v>0</v>
      </c>
      <c r="NX163" s="30">
        <v>0</v>
      </c>
      <c r="NY163" s="30">
        <v>0</v>
      </c>
      <c r="NZ163" s="30">
        <v>0</v>
      </c>
      <c r="OA163" s="30">
        <v>1279030480</v>
      </c>
      <c r="OB163" s="30">
        <v>1275192888</v>
      </c>
      <c r="OC163" s="30">
        <v>0</v>
      </c>
      <c r="OD163" s="30">
        <v>0</v>
      </c>
      <c r="OE163" s="30">
        <v>0</v>
      </c>
      <c r="OF163" s="30">
        <v>1275192888</v>
      </c>
      <c r="OG163" s="30">
        <v>0</v>
      </c>
      <c r="OH163" s="30">
        <v>1275192888</v>
      </c>
      <c r="OI163" s="30">
        <v>0</v>
      </c>
      <c r="OJ163" s="30">
        <v>3837592</v>
      </c>
      <c r="OK163" s="30">
        <v>0</v>
      </c>
      <c r="OL163" s="30">
        <v>0</v>
      </c>
      <c r="OM163" s="30">
        <v>0</v>
      </c>
      <c r="ON163" s="30">
        <v>0</v>
      </c>
      <c r="OO163" s="30">
        <v>3837592</v>
      </c>
      <c r="OP163" s="30">
        <v>0</v>
      </c>
      <c r="OQ163" s="30">
        <v>0</v>
      </c>
      <c r="OR163" s="30">
        <v>0</v>
      </c>
      <c r="OS163" s="30">
        <v>1889462615</v>
      </c>
      <c r="OT163" s="30">
        <v>1534176938</v>
      </c>
      <c r="OU163" s="30">
        <v>1534176938</v>
      </c>
      <c r="OV163" s="30">
        <v>0</v>
      </c>
      <c r="OW163" s="30">
        <v>1534176938</v>
      </c>
      <c r="OX163" s="30">
        <v>0</v>
      </c>
      <c r="OY163" s="30">
        <v>0</v>
      </c>
      <c r="OZ163" s="30">
        <v>355285677</v>
      </c>
      <c r="PA163" s="30">
        <v>179420391</v>
      </c>
      <c r="PB163" s="30">
        <v>0</v>
      </c>
      <c r="PC163" s="30">
        <v>0</v>
      </c>
      <c r="PD163" s="30">
        <v>0</v>
      </c>
      <c r="PE163" s="30">
        <v>0</v>
      </c>
      <c r="PF163" s="30">
        <v>0</v>
      </c>
      <c r="PG163" s="30">
        <v>0</v>
      </c>
      <c r="PH163" s="30">
        <v>0</v>
      </c>
      <c r="PI163" s="30">
        <v>0</v>
      </c>
      <c r="PJ163" s="30">
        <v>0</v>
      </c>
      <c r="PK163" s="30">
        <v>0</v>
      </c>
      <c r="PL163" s="30">
        <v>0</v>
      </c>
      <c r="PM163" s="30">
        <v>175865286</v>
      </c>
      <c r="PN163" s="30">
        <v>57212432</v>
      </c>
      <c r="PO163" s="30">
        <v>0</v>
      </c>
      <c r="PP163" s="30">
        <v>0</v>
      </c>
      <c r="PQ163" s="30">
        <v>0</v>
      </c>
      <c r="PR163" s="30">
        <v>0</v>
      </c>
      <c r="PS163" s="30">
        <v>0</v>
      </c>
      <c r="PT163" s="30">
        <v>1800512038</v>
      </c>
      <c r="PU163" s="30">
        <v>1800512038</v>
      </c>
      <c r="PV163" s="30">
        <v>0</v>
      </c>
      <c r="PW163" s="30">
        <v>0</v>
      </c>
      <c r="PX163" s="30">
        <v>0</v>
      </c>
      <c r="PY163" s="30">
        <v>0</v>
      </c>
      <c r="PZ163" s="30">
        <v>0</v>
      </c>
      <c r="QA163" s="30">
        <v>21151413</v>
      </c>
      <c r="QB163" s="30">
        <v>0</v>
      </c>
      <c r="QC163" s="30">
        <v>0</v>
      </c>
      <c r="QD163" s="30">
        <v>0</v>
      </c>
      <c r="QE163" s="30">
        <v>0</v>
      </c>
      <c r="QF163" s="30">
        <v>0</v>
      </c>
      <c r="QG163" s="30">
        <v>0</v>
      </c>
      <c r="QH163" s="30">
        <v>0</v>
      </c>
      <c r="QI163" s="30">
        <v>0</v>
      </c>
      <c r="QJ163" s="30">
        <v>0</v>
      </c>
      <c r="QK163" s="30">
        <v>0</v>
      </c>
      <c r="QL163" s="30">
        <v>0</v>
      </c>
      <c r="QM163" s="30">
        <v>0</v>
      </c>
      <c r="QN163" s="30">
        <v>0</v>
      </c>
      <c r="QO163" s="30">
        <v>321994778104</v>
      </c>
      <c r="QP163" s="30">
        <v>17787851366</v>
      </c>
      <c r="QQ163" s="30">
        <v>191698803</v>
      </c>
      <c r="QR163" s="30">
        <v>15758803</v>
      </c>
      <c r="QS163" s="30">
        <v>175940000</v>
      </c>
      <c r="QT163" s="30">
        <v>0</v>
      </c>
      <c r="QU163" s="30">
        <v>0</v>
      </c>
      <c r="QV163" s="30">
        <v>0</v>
      </c>
      <c r="QW163" s="30">
        <v>1561166798</v>
      </c>
      <c r="QX163" s="30">
        <v>1561166798</v>
      </c>
      <c r="QY163" s="30">
        <v>0</v>
      </c>
      <c r="QZ163" s="30">
        <v>16034985765</v>
      </c>
      <c r="RA163" s="30">
        <v>0</v>
      </c>
      <c r="RB163" s="30">
        <v>0</v>
      </c>
      <c r="RC163" s="30">
        <v>0</v>
      </c>
      <c r="RD163" s="30">
        <v>0</v>
      </c>
      <c r="RE163" s="30">
        <v>0</v>
      </c>
      <c r="RF163" s="30">
        <v>0</v>
      </c>
      <c r="RG163" s="30">
        <v>0</v>
      </c>
      <c r="RH163" s="30">
        <v>0</v>
      </c>
      <c r="RI163" s="30">
        <v>304206926738</v>
      </c>
      <c r="RJ163" s="30">
        <v>11116194465</v>
      </c>
      <c r="RK163" s="30">
        <v>11116194465</v>
      </c>
      <c r="RL163" s="30">
        <v>4425037011</v>
      </c>
      <c r="RM163" s="30">
        <v>183291119</v>
      </c>
      <c r="RN163" s="30">
        <v>156492209</v>
      </c>
      <c r="RO163" s="30">
        <v>7522071</v>
      </c>
      <c r="RP163" s="30">
        <v>0</v>
      </c>
      <c r="RQ163" s="30">
        <v>0</v>
      </c>
      <c r="RR163" s="30">
        <v>0</v>
      </c>
      <c r="RS163" s="30">
        <v>0</v>
      </c>
      <c r="RT163" s="30">
        <v>0</v>
      </c>
      <c r="RU163" s="30">
        <v>0</v>
      </c>
      <c r="RV163" s="30">
        <v>11233574</v>
      </c>
      <c r="RW163" s="30">
        <v>2099088</v>
      </c>
      <c r="RX163" s="30">
        <v>0</v>
      </c>
      <c r="RY163" s="30">
        <v>0</v>
      </c>
      <c r="RZ163" s="30">
        <v>0</v>
      </c>
      <c r="SA163" s="30">
        <v>0</v>
      </c>
      <c r="SB163" s="30">
        <v>0</v>
      </c>
      <c r="SC163" s="30">
        <v>0</v>
      </c>
      <c r="SD163" s="30">
        <v>0</v>
      </c>
      <c r="SE163" s="30">
        <v>0</v>
      </c>
      <c r="SF163" s="30">
        <v>0</v>
      </c>
      <c r="SG163" s="30">
        <v>0</v>
      </c>
      <c r="SH163" s="30">
        <v>54725573</v>
      </c>
      <c r="SI163" s="30">
        <v>47985240</v>
      </c>
      <c r="SJ163" s="30">
        <v>0</v>
      </c>
      <c r="SK163" s="30">
        <v>2662483276</v>
      </c>
      <c r="SL163" s="30">
        <v>2662483276</v>
      </c>
      <c r="SM163" s="30">
        <v>0</v>
      </c>
      <c r="SN163" s="30">
        <v>0</v>
      </c>
      <c r="SO163" s="30">
        <v>0</v>
      </c>
      <c r="SP163" s="30">
        <v>0</v>
      </c>
      <c r="SQ163" s="30">
        <v>0</v>
      </c>
      <c r="SR163" s="30">
        <v>294218880</v>
      </c>
      <c r="SS163" s="30">
        <v>0</v>
      </c>
      <c r="ST163" s="30">
        <v>0</v>
      </c>
      <c r="SU163" s="30">
        <v>0</v>
      </c>
      <c r="SV163" s="30">
        <v>0</v>
      </c>
      <c r="SW163" s="30">
        <v>1145787</v>
      </c>
      <c r="SX163" s="30">
        <v>19984224</v>
      </c>
      <c r="SY163" s="30">
        <v>27859547</v>
      </c>
      <c r="SZ163" s="30">
        <v>0</v>
      </c>
      <c r="TA163" s="30">
        <v>2738621381</v>
      </c>
      <c r="TB163" s="30">
        <v>353486134</v>
      </c>
      <c r="TC163" s="30">
        <v>112926853</v>
      </c>
      <c r="TD163" s="30">
        <v>0</v>
      </c>
      <c r="TE163" s="30">
        <v>17082498</v>
      </c>
      <c r="TF163" s="30">
        <v>0</v>
      </c>
      <c r="TG163" s="30">
        <v>0</v>
      </c>
      <c r="TH163" s="30">
        <v>0</v>
      </c>
      <c r="TI163" s="30">
        <f t="shared" si="61"/>
        <v>347305399</v>
      </c>
      <c r="TJ163" s="30">
        <f t="shared" si="62"/>
        <v>143025000000</v>
      </c>
      <c r="TK163" s="30">
        <v>143025000000</v>
      </c>
      <c r="TL163" s="30">
        <v>143025000000</v>
      </c>
      <c r="TM163" s="30">
        <v>0</v>
      </c>
      <c r="TN163" s="30">
        <v>0</v>
      </c>
      <c r="TO163" s="30">
        <v>0</v>
      </c>
      <c r="TP163" s="30">
        <v>0</v>
      </c>
      <c r="TQ163" s="30">
        <v>0</v>
      </c>
      <c r="TR163" s="30">
        <v>0</v>
      </c>
      <c r="TS163" s="30">
        <v>0</v>
      </c>
      <c r="TT163" s="30">
        <v>0</v>
      </c>
      <c r="TU163" s="30">
        <v>150065732273</v>
      </c>
      <c r="TV163" s="30">
        <v>0</v>
      </c>
      <c r="TW163" s="30">
        <v>56594273</v>
      </c>
      <c r="TX163" s="30">
        <v>0</v>
      </c>
      <c r="TY163" s="30">
        <v>9138000</v>
      </c>
      <c r="TZ163" s="30">
        <v>0</v>
      </c>
      <c r="UA163" s="30">
        <v>0</v>
      </c>
      <c r="UB163" s="30">
        <v>150000000000</v>
      </c>
      <c r="UC163" s="30">
        <v>0</v>
      </c>
      <c r="UD163" s="30">
        <v>150000000000</v>
      </c>
      <c r="UE163" s="30">
        <v>0</v>
      </c>
      <c r="UF163" s="30">
        <v>0</v>
      </c>
      <c r="UG163" s="30">
        <v>623587680954</v>
      </c>
      <c r="UH163" s="1">
        <v>2202570697523</v>
      </c>
      <c r="UI163" s="1">
        <f>UH163-SUM($UG$160:UG163)</f>
        <v>0</v>
      </c>
    </row>
    <row r="164" spans="2:555">
      <c r="B164" s="58">
        <v>43221</v>
      </c>
      <c r="C164" s="30">
        <v>310162613994</v>
      </c>
      <c r="D164" s="30">
        <v>176722804993</v>
      </c>
      <c r="E164" s="30">
        <v>158141122768</v>
      </c>
      <c r="F164" s="30">
        <v>238843347</v>
      </c>
      <c r="G164" s="30">
        <v>2037791</v>
      </c>
      <c r="H164" s="30">
        <v>82238299460</v>
      </c>
      <c r="I164" s="30">
        <v>71193695842</v>
      </c>
      <c r="J164" s="30">
        <v>10222220623</v>
      </c>
      <c r="K164" s="30">
        <v>822382995</v>
      </c>
      <c r="L164" s="30">
        <v>6480321394</v>
      </c>
      <c r="M164" s="30">
        <v>59899829797</v>
      </c>
      <c r="N164" s="30">
        <v>59300831499</v>
      </c>
      <c r="O164" s="30">
        <v>598998298</v>
      </c>
      <c r="P164" s="30">
        <v>2616263114</v>
      </c>
      <c r="Q164" s="30">
        <v>4192387093</v>
      </c>
      <c r="R164" s="30">
        <v>2473140772</v>
      </c>
      <c r="S164" s="30">
        <v>18581682225</v>
      </c>
      <c r="T164" s="30">
        <v>4034509000</v>
      </c>
      <c r="U164" s="30">
        <v>4746475000</v>
      </c>
      <c r="V164" s="30">
        <v>8780984000</v>
      </c>
      <c r="W164" s="30">
        <v>218964336</v>
      </c>
      <c r="X164" s="30">
        <v>2734032902</v>
      </c>
      <c r="Y164" s="30">
        <v>211247800</v>
      </c>
      <c r="Z164" s="30">
        <v>21124780</v>
      </c>
      <c r="AA164" s="30">
        <v>190123020</v>
      </c>
      <c r="AB164" s="30">
        <v>82627922</v>
      </c>
      <c r="AC164" s="30">
        <v>0</v>
      </c>
      <c r="AD164" s="30">
        <v>5535406203</v>
      </c>
      <c r="AE164" s="30">
        <v>969526745</v>
      </c>
      <c r="AF164" s="30">
        <v>694942871</v>
      </c>
      <c r="AG164" s="30">
        <v>274583874</v>
      </c>
      <c r="AH164" s="30">
        <v>48892317</v>
      </c>
      <c r="AI164" s="30">
        <v>133439809001</v>
      </c>
      <c r="AJ164" s="30">
        <v>882898796</v>
      </c>
      <c r="AK164" s="30">
        <v>224981673</v>
      </c>
      <c r="AL164" s="30">
        <v>75303</v>
      </c>
      <c r="AM164" s="30">
        <v>657841820</v>
      </c>
      <c r="AN164" s="30">
        <v>0</v>
      </c>
      <c r="AO164" s="30">
        <v>1919187708</v>
      </c>
      <c r="AP164" s="30">
        <v>1788916425</v>
      </c>
      <c r="AQ164" s="30">
        <v>0</v>
      </c>
      <c r="AR164" s="30">
        <v>2053686</v>
      </c>
      <c r="AS164" s="30">
        <v>0</v>
      </c>
      <c r="AT164" s="30">
        <v>22199947</v>
      </c>
      <c r="AU164" s="30">
        <v>6850319</v>
      </c>
      <c r="AV164" s="30">
        <v>0</v>
      </c>
      <c r="AW164" s="30">
        <v>0</v>
      </c>
      <c r="AX164" s="30">
        <v>0</v>
      </c>
      <c r="AY164" s="30">
        <v>87317470</v>
      </c>
      <c r="AZ164" s="30">
        <v>11849861</v>
      </c>
      <c r="BA164" s="30">
        <v>0</v>
      </c>
      <c r="BB164" s="30">
        <v>4000000</v>
      </c>
      <c r="BC164" s="30">
        <v>7849861</v>
      </c>
      <c r="BD164" s="30">
        <v>8332819241</v>
      </c>
      <c r="BE164" s="30">
        <v>955783</v>
      </c>
      <c r="BF164" s="30">
        <v>4546487086</v>
      </c>
      <c r="BG164" s="30">
        <v>1381660864</v>
      </c>
      <c r="BH164" s="30">
        <v>324435</v>
      </c>
      <c r="BI164" s="30">
        <v>10706825</v>
      </c>
      <c r="BJ164" s="30">
        <v>0</v>
      </c>
      <c r="BK164" s="30">
        <v>56858961</v>
      </c>
      <c r="BL164" s="30">
        <v>5831984</v>
      </c>
      <c r="BM164" s="30">
        <v>0</v>
      </c>
      <c r="BN164" s="30">
        <v>18172913</v>
      </c>
      <c r="BO164" s="30">
        <v>5369175</v>
      </c>
      <c r="BP164" s="30">
        <v>0</v>
      </c>
      <c r="BQ164" s="30">
        <v>4953</v>
      </c>
      <c r="BR164" s="30">
        <v>649468520</v>
      </c>
      <c r="BS164" s="30">
        <v>1656012101</v>
      </c>
      <c r="BT164" s="30">
        <v>254360667</v>
      </c>
      <c r="BU164" s="30">
        <v>0</v>
      </c>
      <c r="BV164" s="30">
        <v>0</v>
      </c>
      <c r="BW164" s="30">
        <v>2346971</v>
      </c>
      <c r="BX164" s="30">
        <v>0</v>
      </c>
      <c r="BY164" s="30">
        <v>251681696</v>
      </c>
      <c r="BZ164" s="30">
        <v>332000</v>
      </c>
      <c r="CA164" s="30">
        <v>0</v>
      </c>
      <c r="CB164" s="30">
        <v>0</v>
      </c>
      <c r="CC164" s="30">
        <v>6897912683</v>
      </c>
      <c r="CD164" s="30">
        <v>0</v>
      </c>
      <c r="CE164" s="30">
        <v>8156544453</v>
      </c>
      <c r="CF164" s="30">
        <v>353881607</v>
      </c>
      <c r="CG164" s="30">
        <v>3228144594</v>
      </c>
      <c r="CH164" s="30">
        <v>254670383</v>
      </c>
      <c r="CI164" s="30">
        <v>107325423</v>
      </c>
      <c r="CJ164" s="30">
        <v>1198208</v>
      </c>
      <c r="CK164" s="30">
        <v>15926029</v>
      </c>
      <c r="CL164" s="30">
        <v>3814533</v>
      </c>
      <c r="CM164" s="30">
        <v>1955431</v>
      </c>
      <c r="CN164" s="30">
        <v>642228</v>
      </c>
      <c r="CO164" s="30">
        <v>429700</v>
      </c>
      <c r="CP164" s="30">
        <v>5361764</v>
      </c>
      <c r="CQ164" s="30">
        <v>77997530</v>
      </c>
      <c r="CR164" s="30">
        <v>104742121</v>
      </c>
      <c r="CS164" s="30">
        <v>4107780325</v>
      </c>
      <c r="CT164" s="30">
        <v>1383957025</v>
      </c>
      <c r="CU164" s="30">
        <v>0</v>
      </c>
      <c r="CV164" s="30">
        <v>47048069</v>
      </c>
      <c r="CW164" s="30">
        <v>12217986</v>
      </c>
      <c r="CX164" s="30">
        <v>238802</v>
      </c>
      <c r="CY164" s="30">
        <v>0</v>
      </c>
      <c r="CZ164" s="30">
        <v>2627499606</v>
      </c>
      <c r="DA164" s="30">
        <v>2324516383</v>
      </c>
      <c r="DB164" s="30">
        <v>223426793</v>
      </c>
      <c r="DC164" s="30">
        <v>0</v>
      </c>
      <c r="DD164" s="30">
        <v>79556430</v>
      </c>
      <c r="DE164" s="30">
        <v>0</v>
      </c>
      <c r="DF164" s="30">
        <v>22010347</v>
      </c>
      <c r="DG164" s="30">
        <v>14808490</v>
      </c>
      <c r="DH164" s="30">
        <v>0</v>
      </c>
      <c r="DI164" s="30">
        <v>0</v>
      </c>
      <c r="DJ164" s="30">
        <v>0</v>
      </c>
      <c r="DK164" s="30">
        <v>0</v>
      </c>
      <c r="DL164" s="30">
        <v>0</v>
      </c>
      <c r="DM164" s="30">
        <v>388310620</v>
      </c>
      <c r="DN164" s="30">
        <v>57112924</v>
      </c>
      <c r="DO164" s="30">
        <v>5879594</v>
      </c>
      <c r="DP164" s="30">
        <v>43702</v>
      </c>
      <c r="DQ164" s="30">
        <v>5835892</v>
      </c>
      <c r="DR164" s="30">
        <v>308453057</v>
      </c>
      <c r="DS164" s="30">
        <v>33743084</v>
      </c>
      <c r="DT164" s="30">
        <v>31982392</v>
      </c>
      <c r="DU164" s="30">
        <v>1643392</v>
      </c>
      <c r="DV164" s="30">
        <v>117300</v>
      </c>
      <c r="DW164" s="30">
        <v>12034600</v>
      </c>
      <c r="DX164" s="30">
        <v>6229600</v>
      </c>
      <c r="DY164" s="30">
        <v>0</v>
      </c>
      <c r="DZ164" s="30">
        <v>0</v>
      </c>
      <c r="EA164" s="30">
        <v>5805000</v>
      </c>
      <c r="EB164" s="30">
        <v>0</v>
      </c>
      <c r="EC164" s="30">
        <v>5761645</v>
      </c>
      <c r="ED164" s="30">
        <v>30025</v>
      </c>
      <c r="EE164" s="30">
        <v>5708300</v>
      </c>
      <c r="EF164" s="30">
        <v>23320</v>
      </c>
      <c r="EG164" s="30">
        <v>70271005</v>
      </c>
      <c r="EH164" s="30">
        <v>68763300</v>
      </c>
      <c r="EI164" s="30">
        <v>1174105</v>
      </c>
      <c r="EJ164" s="30">
        <v>333600</v>
      </c>
      <c r="EK164" s="30">
        <v>84431492</v>
      </c>
      <c r="EL164" s="30">
        <v>43702</v>
      </c>
      <c r="EM164" s="30">
        <v>2593380</v>
      </c>
      <c r="EN164" s="30">
        <v>55697690</v>
      </c>
      <c r="EO164" s="30">
        <v>2906156</v>
      </c>
      <c r="EP164" s="30">
        <v>393314</v>
      </c>
      <c r="EQ164" s="30">
        <v>152956</v>
      </c>
      <c r="ER164" s="30">
        <v>196657</v>
      </c>
      <c r="ES164" s="30">
        <v>1595108</v>
      </c>
      <c r="ET164" s="30">
        <v>568121</v>
      </c>
      <c r="EU164" s="30">
        <v>2490991</v>
      </c>
      <c r="EV164" s="30">
        <v>1174494</v>
      </c>
      <c r="EW164" s="30">
        <v>37190062</v>
      </c>
      <c r="EX164" s="30">
        <v>0</v>
      </c>
      <c r="EY164" s="30">
        <v>174806</v>
      </c>
      <c r="EZ164" s="30">
        <v>34262055</v>
      </c>
      <c r="FA164" s="30">
        <v>2753201</v>
      </c>
      <c r="FB164" s="30">
        <v>0</v>
      </c>
      <c r="FC164" s="30">
        <v>114756</v>
      </c>
      <c r="FD164" s="30">
        <v>0</v>
      </c>
      <c r="FE164" s="30">
        <v>0</v>
      </c>
      <c r="FF164" s="30">
        <v>0</v>
      </c>
      <c r="FG164" s="30">
        <v>16865045</v>
      </c>
      <c r="FH164" s="30">
        <v>655524</v>
      </c>
      <c r="FI164" s="30">
        <v>0</v>
      </c>
      <c r="FJ164" s="30">
        <v>13237812</v>
      </c>
      <c r="FK164" s="30">
        <v>7669526</v>
      </c>
      <c r="FL164" s="30">
        <v>0</v>
      </c>
      <c r="FM164" s="30">
        <v>0</v>
      </c>
      <c r="FN164" s="30">
        <v>0</v>
      </c>
      <c r="FO164" s="30">
        <v>5568286</v>
      </c>
      <c r="FP164" s="30">
        <v>2971709</v>
      </c>
      <c r="FQ164" s="30">
        <v>0</v>
      </c>
      <c r="FR164" s="30">
        <v>887085283</v>
      </c>
      <c r="FS164" s="30">
        <v>695849063</v>
      </c>
      <c r="FT164" s="30">
        <v>0</v>
      </c>
      <c r="FU164" s="30">
        <v>277756184</v>
      </c>
      <c r="FV164" s="30">
        <v>113106658</v>
      </c>
      <c r="FW164" s="30">
        <v>105392330</v>
      </c>
      <c r="FX164" s="30">
        <v>7714328</v>
      </c>
      <c r="FY164" s="30">
        <v>0</v>
      </c>
      <c r="FZ164" s="30">
        <v>610565</v>
      </c>
      <c r="GA164" s="30">
        <v>227297256</v>
      </c>
      <c r="GB164" s="30">
        <v>77078400</v>
      </c>
      <c r="GC164" s="30">
        <v>3641198</v>
      </c>
      <c r="GD164" s="30">
        <v>0</v>
      </c>
      <c r="GE164" s="30">
        <v>3641198</v>
      </c>
      <c r="GF164" s="30">
        <v>0</v>
      </c>
      <c r="GG164" s="30">
        <v>0</v>
      </c>
      <c r="GH164" s="30">
        <v>2703000</v>
      </c>
      <c r="GI164" s="30">
        <v>10529122</v>
      </c>
      <c r="GJ164" s="30">
        <v>10529122</v>
      </c>
      <c r="GK164" s="30">
        <v>0</v>
      </c>
      <c r="GL164" s="30">
        <v>174362900</v>
      </c>
      <c r="GM164" s="30">
        <v>11890673</v>
      </c>
      <c r="GN164" s="30">
        <v>0</v>
      </c>
      <c r="GO164" s="30">
        <v>1214932</v>
      </c>
      <c r="GP164" s="30">
        <v>0</v>
      </c>
      <c r="GQ164" s="30">
        <v>154043191</v>
      </c>
      <c r="GR164" s="30">
        <v>122360</v>
      </c>
      <c r="GS164" s="30">
        <v>0</v>
      </c>
      <c r="GT164" s="30">
        <v>7091744</v>
      </c>
      <c r="GU164" s="30">
        <v>7204418497</v>
      </c>
      <c r="GV164" s="30">
        <v>0</v>
      </c>
      <c r="GW164" s="30">
        <v>0</v>
      </c>
      <c r="GX164" s="30">
        <v>0</v>
      </c>
      <c r="GY164" s="30">
        <v>0</v>
      </c>
      <c r="GZ164" s="30">
        <v>0</v>
      </c>
      <c r="HA164" s="30">
        <v>279465</v>
      </c>
      <c r="HB164" s="30">
        <v>0</v>
      </c>
      <c r="HC164" s="30">
        <v>0</v>
      </c>
      <c r="HD164" s="30">
        <v>0</v>
      </c>
      <c r="HE164" s="30">
        <v>0</v>
      </c>
      <c r="HF164" s="30">
        <v>2904442287</v>
      </c>
      <c r="HG164" s="30">
        <v>2645933466</v>
      </c>
      <c r="HH164" s="30">
        <f t="shared" si="57"/>
        <v>883730627</v>
      </c>
      <c r="HI164" s="30">
        <f t="shared" si="58"/>
        <v>115072133</v>
      </c>
      <c r="HJ164" s="30">
        <v>883730627</v>
      </c>
      <c r="HK164" s="30">
        <v>115072133</v>
      </c>
      <c r="HL164" s="30">
        <v>0</v>
      </c>
      <c r="HM164" s="30">
        <v>998802760</v>
      </c>
      <c r="HN164" s="30">
        <v>0</v>
      </c>
      <c r="HO164" s="30">
        <v>0</v>
      </c>
      <c r="HP164" s="30">
        <v>344278699</v>
      </c>
      <c r="HQ164" s="30">
        <v>4216745</v>
      </c>
      <c r="HR164" s="30">
        <v>4303036</v>
      </c>
      <c r="HS164" s="30">
        <v>26467122</v>
      </c>
      <c r="HT164" s="30">
        <v>289032993</v>
      </c>
      <c r="HU164" s="30">
        <v>0</v>
      </c>
      <c r="HV164" s="30">
        <v>20258803</v>
      </c>
      <c r="HW164" s="30">
        <v>0</v>
      </c>
      <c r="HX164" s="30">
        <f t="shared" si="50"/>
        <v>883730627</v>
      </c>
      <c r="HY164" s="30">
        <f t="shared" si="51"/>
        <v>115072133</v>
      </c>
      <c r="HZ164" s="30">
        <v>97936384926</v>
      </c>
      <c r="IA164" s="30">
        <v>95035262551</v>
      </c>
      <c r="IB164" s="30">
        <v>94024512818</v>
      </c>
      <c r="IC164" s="30">
        <v>0</v>
      </c>
      <c r="ID164" s="30">
        <v>0</v>
      </c>
      <c r="IE164" s="30">
        <v>20537129342</v>
      </c>
      <c r="IF164" s="30">
        <v>0</v>
      </c>
      <c r="IG164" s="30">
        <v>76178790124</v>
      </c>
      <c r="IH164" s="30">
        <v>48977461372</v>
      </c>
      <c r="II164" s="30">
        <v>0</v>
      </c>
      <c r="IJ164" s="30">
        <v>6664199410</v>
      </c>
      <c r="IK164" s="30">
        <v>0</v>
      </c>
      <c r="IL164" s="30">
        <v>5324952122</v>
      </c>
      <c r="IM164" s="30">
        <v>2511567407</v>
      </c>
      <c r="IN164" s="30">
        <v>473329078</v>
      </c>
      <c r="IO164" s="30">
        <v>354996808</v>
      </c>
      <c r="IP164" s="30">
        <v>4496626236</v>
      </c>
      <c r="IQ164" s="30">
        <v>0</v>
      </c>
      <c r="IR164" s="30">
        <v>0</v>
      </c>
      <c r="IS164" s="30">
        <v>0</v>
      </c>
      <c r="IT164" s="30">
        <v>0</v>
      </c>
      <c r="IU164" s="30">
        <v>0</v>
      </c>
      <c r="IV164" s="30">
        <v>315487078</v>
      </c>
      <c r="IW164" s="30">
        <v>0</v>
      </c>
      <c r="IX164" s="30">
        <v>8441290321</v>
      </c>
      <c r="IY164" s="30">
        <v>0</v>
      </c>
      <c r="IZ164" s="30">
        <v>0</v>
      </c>
      <c r="JA164" s="30">
        <v>0</v>
      </c>
      <c r="JB164" s="30">
        <v>0</v>
      </c>
      <c r="JC164" s="30">
        <v>0</v>
      </c>
      <c r="JD164" s="30">
        <v>0</v>
      </c>
      <c r="JE164" s="30">
        <v>0</v>
      </c>
      <c r="JF164" s="30">
        <v>0</v>
      </c>
      <c r="JG164" s="30">
        <v>0</v>
      </c>
      <c r="JH164" s="30">
        <v>0</v>
      </c>
      <c r="JI164" s="30">
        <v>0</v>
      </c>
      <c r="JJ164" s="30">
        <v>9693716087</v>
      </c>
      <c r="JK164" s="30">
        <v>118955786</v>
      </c>
      <c r="JL164" s="30">
        <v>1133469980</v>
      </c>
      <c r="JM164" s="30">
        <v>1010749733</v>
      </c>
      <c r="JN164" s="30">
        <v>0</v>
      </c>
      <c r="JO164" s="30">
        <v>1010749733</v>
      </c>
      <c r="JP164" s="30">
        <v>138246663</v>
      </c>
      <c r="JQ164" s="30">
        <v>138246663</v>
      </c>
      <c r="JR164" s="30">
        <v>0</v>
      </c>
      <c r="JS164" s="30">
        <v>0</v>
      </c>
      <c r="JT164" s="30">
        <v>0</v>
      </c>
      <c r="JU164" s="30">
        <v>0</v>
      </c>
      <c r="JV164" s="30">
        <v>0</v>
      </c>
      <c r="JW164" s="30">
        <v>0</v>
      </c>
      <c r="JX164" s="30">
        <v>0</v>
      </c>
      <c r="JY164" s="30">
        <v>0</v>
      </c>
      <c r="JZ164" s="30">
        <v>0</v>
      </c>
      <c r="KA164" s="30">
        <v>0</v>
      </c>
      <c r="KB164" s="30">
        <v>0</v>
      </c>
      <c r="KC164" s="30">
        <v>0</v>
      </c>
      <c r="KD164" s="30">
        <v>0</v>
      </c>
      <c r="KE164" s="30">
        <v>0</v>
      </c>
      <c r="KF164" s="30">
        <v>0</v>
      </c>
      <c r="KG164" s="30">
        <v>0</v>
      </c>
      <c r="KH164" s="30">
        <v>0</v>
      </c>
      <c r="KI164" s="30">
        <v>0</v>
      </c>
      <c r="KJ164" s="30">
        <v>0</v>
      </c>
      <c r="KK164" s="30">
        <v>0</v>
      </c>
      <c r="KL164" s="30">
        <v>0</v>
      </c>
      <c r="KM164" s="30">
        <v>2762875712</v>
      </c>
      <c r="KN164" s="30">
        <v>1663167251</v>
      </c>
      <c r="KO164" s="30">
        <v>50237975</v>
      </c>
      <c r="KP164" s="30">
        <v>2692082</v>
      </c>
      <c r="KQ164" s="30">
        <v>0</v>
      </c>
      <c r="KR164" s="30">
        <v>0</v>
      </c>
      <c r="KS164" s="30">
        <v>643355</v>
      </c>
      <c r="KT164" s="30">
        <v>8767339</v>
      </c>
      <c r="KU164" s="30">
        <v>0</v>
      </c>
      <c r="KV164" s="30">
        <v>64223499</v>
      </c>
      <c r="KW164" s="30">
        <v>0</v>
      </c>
      <c r="KX164" s="30">
        <v>6309919</v>
      </c>
      <c r="KY164" s="30">
        <v>12018625</v>
      </c>
      <c r="KZ164" s="30">
        <v>14703126</v>
      </c>
      <c r="LA164" s="30">
        <v>6310268</v>
      </c>
      <c r="LB164" s="30">
        <v>1728638</v>
      </c>
      <c r="LC164" s="30">
        <v>2089713</v>
      </c>
      <c r="LD164" s="30">
        <v>203732474</v>
      </c>
      <c r="LE164" s="30">
        <v>1177023</v>
      </c>
      <c r="LF164" s="30">
        <v>3775790</v>
      </c>
      <c r="LG164" s="30">
        <v>0</v>
      </c>
      <c r="LH164" s="30">
        <v>3326822</v>
      </c>
      <c r="LI164" s="30">
        <v>29613628</v>
      </c>
      <c r="LJ164" s="30">
        <v>11804264</v>
      </c>
      <c r="LK164" s="30">
        <v>1091856</v>
      </c>
      <c r="LL164" s="30">
        <v>4328928</v>
      </c>
      <c r="LM164" s="30">
        <v>5602803</v>
      </c>
      <c r="LN164" s="30">
        <v>108518810</v>
      </c>
      <c r="LO164" s="30">
        <v>41074058</v>
      </c>
      <c r="LP164" s="30">
        <v>4849661</v>
      </c>
      <c r="LQ164" s="30">
        <v>116247395</v>
      </c>
      <c r="LR164" s="30">
        <v>440288</v>
      </c>
      <c r="LS164" s="30">
        <v>106955533</v>
      </c>
      <c r="LT164" s="30">
        <v>0</v>
      </c>
      <c r="LU164" s="30">
        <v>199342976</v>
      </c>
      <c r="LV164" s="30">
        <v>464175</v>
      </c>
      <c r="LW164" s="30">
        <v>0</v>
      </c>
      <c r="LX164" s="30">
        <v>0</v>
      </c>
      <c r="LY164" s="30">
        <v>0</v>
      </c>
      <c r="LZ164" s="30">
        <v>0</v>
      </c>
      <c r="MA164" s="30">
        <v>21595580</v>
      </c>
      <c r="MB164" s="30">
        <v>33550594</v>
      </c>
      <c r="MC164" s="30">
        <v>0</v>
      </c>
      <c r="MD164" s="30">
        <v>0</v>
      </c>
      <c r="ME164" s="30">
        <v>16970175</v>
      </c>
      <c r="MF164" s="30">
        <v>0</v>
      </c>
      <c r="MG164" s="30">
        <v>0</v>
      </c>
      <c r="MH164" s="30">
        <v>3540730</v>
      </c>
      <c r="MI164" s="30">
        <v>245809</v>
      </c>
      <c r="MJ164" s="30">
        <v>10789525</v>
      </c>
      <c r="MK164" s="30">
        <v>0</v>
      </c>
      <c r="ML164" s="30">
        <v>0</v>
      </c>
      <c r="MM164" s="30">
        <v>228582</v>
      </c>
      <c r="MN164" s="30">
        <v>716443</v>
      </c>
      <c r="MO164" s="30">
        <v>0</v>
      </c>
      <c r="MP164" s="30">
        <v>0</v>
      </c>
      <c r="MQ164" s="30">
        <v>579886127</v>
      </c>
      <c r="MR164" s="30">
        <v>0</v>
      </c>
      <c r="MS164" s="30">
        <v>50468593935</v>
      </c>
      <c r="MT164" s="30">
        <v>47972806893</v>
      </c>
      <c r="MU164" s="30">
        <v>47883236195</v>
      </c>
      <c r="MV164" s="30">
        <v>28311416358</v>
      </c>
      <c r="MW164" s="30">
        <v>27348853688</v>
      </c>
      <c r="MX164" s="30">
        <v>0</v>
      </c>
      <c r="MY164" s="30">
        <v>962562670</v>
      </c>
      <c r="MZ164" s="30">
        <v>15827711263</v>
      </c>
      <c r="NA164" s="30">
        <v>0</v>
      </c>
      <c r="NB164" s="30">
        <v>0</v>
      </c>
      <c r="NC164" s="30">
        <v>0</v>
      </c>
      <c r="ND164" s="30">
        <v>15827711263</v>
      </c>
      <c r="NE164" s="30">
        <v>15827711263</v>
      </c>
      <c r="NF164" s="30">
        <v>0</v>
      </c>
      <c r="NG164" s="30">
        <v>0</v>
      </c>
      <c r="NH164" s="30">
        <v>2050438810</v>
      </c>
      <c r="NI164" s="30">
        <v>1693669764</v>
      </c>
      <c r="NJ164" s="30">
        <v>423417441</v>
      </c>
      <c r="NK164" s="30">
        <v>1270252323</v>
      </c>
      <c r="NL164" s="30">
        <v>28311416358</v>
      </c>
      <c r="NM164" s="30">
        <v>89570698</v>
      </c>
      <c r="NN164" s="30">
        <v>0</v>
      </c>
      <c r="NO164" s="30">
        <v>0</v>
      </c>
      <c r="NP164" s="30">
        <v>0</v>
      </c>
      <c r="NQ164" s="30">
        <v>0</v>
      </c>
      <c r="NR164" s="30">
        <v>0</v>
      </c>
      <c r="NS164" s="30">
        <v>0</v>
      </c>
      <c r="NT164" s="30">
        <v>89570698</v>
      </c>
      <c r="NU164" s="30">
        <v>89570698</v>
      </c>
      <c r="NV164" s="30">
        <v>0</v>
      </c>
      <c r="NW164" s="30">
        <v>0</v>
      </c>
      <c r="NX164" s="30">
        <v>0</v>
      </c>
      <c r="NY164" s="30">
        <v>0</v>
      </c>
      <c r="NZ164" s="30">
        <v>0</v>
      </c>
      <c r="OA164" s="30">
        <v>1275192888</v>
      </c>
      <c r="OB164" s="30">
        <v>1275192888</v>
      </c>
      <c r="OC164" s="30">
        <v>0</v>
      </c>
      <c r="OD164" s="30">
        <v>0</v>
      </c>
      <c r="OE164" s="30">
        <v>0</v>
      </c>
      <c r="OF164" s="30">
        <v>1275192888</v>
      </c>
      <c r="OG164" s="30">
        <v>0</v>
      </c>
      <c r="OH164" s="30">
        <v>1275192888</v>
      </c>
      <c r="OI164" s="30">
        <v>0</v>
      </c>
      <c r="OJ164" s="30">
        <v>0</v>
      </c>
      <c r="OK164" s="30">
        <v>0</v>
      </c>
      <c r="OL164" s="30">
        <v>0</v>
      </c>
      <c r="OM164" s="30">
        <v>0</v>
      </c>
      <c r="ON164" s="30">
        <v>0</v>
      </c>
      <c r="OO164" s="30">
        <v>0</v>
      </c>
      <c r="OP164" s="30">
        <v>0</v>
      </c>
      <c r="OQ164" s="30">
        <v>0</v>
      </c>
      <c r="OR164" s="30">
        <v>0</v>
      </c>
      <c r="OS164" s="30">
        <v>1589472925</v>
      </c>
      <c r="OT164" s="30">
        <v>1534176938</v>
      </c>
      <c r="OU164" s="30">
        <v>1534176938</v>
      </c>
      <c r="OV164" s="30">
        <v>0</v>
      </c>
      <c r="OW164" s="30">
        <v>1534176938</v>
      </c>
      <c r="OX164" s="30">
        <v>0</v>
      </c>
      <c r="OY164" s="30">
        <v>0</v>
      </c>
      <c r="OZ164" s="30">
        <v>55295987</v>
      </c>
      <c r="PA164" s="30">
        <v>1357652</v>
      </c>
      <c r="PB164" s="30">
        <v>0</v>
      </c>
      <c r="PC164" s="30">
        <v>0</v>
      </c>
      <c r="PD164" s="30">
        <v>0</v>
      </c>
      <c r="PE164" s="30">
        <v>0</v>
      </c>
      <c r="PF164" s="30">
        <v>0</v>
      </c>
      <c r="PG164" s="30">
        <v>0</v>
      </c>
      <c r="PH164" s="30">
        <v>0</v>
      </c>
      <c r="PI164" s="30">
        <v>0</v>
      </c>
      <c r="PJ164" s="30">
        <v>0</v>
      </c>
      <c r="PK164" s="30">
        <v>0</v>
      </c>
      <c r="PL164" s="30">
        <v>0</v>
      </c>
      <c r="PM164" s="30">
        <v>53938335</v>
      </c>
      <c r="PN164" s="30">
        <v>53938335</v>
      </c>
      <c r="PO164" s="30">
        <v>0</v>
      </c>
      <c r="PP164" s="30">
        <v>0</v>
      </c>
      <c r="PQ164" s="30">
        <v>0</v>
      </c>
      <c r="PR164" s="30">
        <v>0</v>
      </c>
      <c r="PS164" s="30">
        <v>0</v>
      </c>
      <c r="PT164" s="30">
        <v>-368878771</v>
      </c>
      <c r="PU164" s="30">
        <v>-368878771</v>
      </c>
      <c r="PV164" s="30">
        <v>0</v>
      </c>
      <c r="PW164" s="30">
        <v>0</v>
      </c>
      <c r="PX164" s="30">
        <v>0</v>
      </c>
      <c r="PY164" s="30">
        <v>0</v>
      </c>
      <c r="PZ164" s="30">
        <v>0</v>
      </c>
      <c r="QA164" s="30">
        <v>3768713</v>
      </c>
      <c r="QB164" s="30">
        <v>0</v>
      </c>
      <c r="QC164" s="30">
        <v>0</v>
      </c>
      <c r="QD164" s="30">
        <v>0</v>
      </c>
      <c r="QE164" s="30">
        <v>0</v>
      </c>
      <c r="QF164" s="30">
        <v>0</v>
      </c>
      <c r="QG164" s="30">
        <v>0</v>
      </c>
      <c r="QH164" s="30">
        <v>0</v>
      </c>
      <c r="QI164" s="30">
        <v>0</v>
      </c>
      <c r="QJ164" s="30">
        <v>0</v>
      </c>
      <c r="QK164" s="30">
        <v>0</v>
      </c>
      <c r="QL164" s="30">
        <v>42769162781</v>
      </c>
      <c r="QM164" s="30">
        <v>0</v>
      </c>
      <c r="QN164" s="30">
        <v>0</v>
      </c>
      <c r="QO164" s="30">
        <v>556097990131</v>
      </c>
      <c r="QP164" s="30">
        <v>316082976073</v>
      </c>
      <c r="QQ164" s="30">
        <v>35062588</v>
      </c>
      <c r="QR164" s="30">
        <v>23062588</v>
      </c>
      <c r="QS164" s="30">
        <v>12000000</v>
      </c>
      <c r="QT164" s="30">
        <v>0</v>
      </c>
      <c r="QU164" s="30">
        <v>0</v>
      </c>
      <c r="QV164" s="30">
        <v>0</v>
      </c>
      <c r="QW164" s="30">
        <v>1323303010</v>
      </c>
      <c r="QX164" s="30">
        <v>1323303010</v>
      </c>
      <c r="QY164" s="30">
        <v>0</v>
      </c>
      <c r="QZ164" s="30">
        <v>1803140133</v>
      </c>
      <c r="RA164" s="30">
        <v>312921470342</v>
      </c>
      <c r="RB164" s="30">
        <v>0</v>
      </c>
      <c r="RC164" s="30">
        <v>0</v>
      </c>
      <c r="RD164" s="30">
        <v>0</v>
      </c>
      <c r="RE164" s="30">
        <v>0</v>
      </c>
      <c r="RF164" s="30">
        <v>0</v>
      </c>
      <c r="RG164" s="30">
        <v>0</v>
      </c>
      <c r="RH164" s="30">
        <v>0</v>
      </c>
      <c r="RI164" s="30">
        <v>240015014058</v>
      </c>
      <c r="RJ164" s="30">
        <v>12589221713</v>
      </c>
      <c r="RK164" s="30">
        <v>12582127305</v>
      </c>
      <c r="RL164" s="30">
        <v>6247621108</v>
      </c>
      <c r="RM164" s="30">
        <v>194597118</v>
      </c>
      <c r="RN164" s="30">
        <v>157366791</v>
      </c>
      <c r="RO164" s="30">
        <v>7175395</v>
      </c>
      <c r="RP164" s="30">
        <v>0</v>
      </c>
      <c r="RQ164" s="30">
        <v>0</v>
      </c>
      <c r="RR164" s="30">
        <v>0</v>
      </c>
      <c r="RS164" s="30">
        <v>0</v>
      </c>
      <c r="RT164" s="30">
        <v>0</v>
      </c>
      <c r="RU164" s="30">
        <v>0</v>
      </c>
      <c r="RV164" s="30">
        <v>12389368</v>
      </c>
      <c r="RW164" s="30">
        <v>2215822</v>
      </c>
      <c r="RX164" s="30">
        <v>0</v>
      </c>
      <c r="RY164" s="30">
        <v>0</v>
      </c>
      <c r="RZ164" s="30">
        <v>0</v>
      </c>
      <c r="SA164" s="30">
        <v>0</v>
      </c>
      <c r="SB164" s="30">
        <v>0</v>
      </c>
      <c r="SC164" s="30">
        <v>0</v>
      </c>
      <c r="SD164" s="30">
        <v>0</v>
      </c>
      <c r="SE164" s="30">
        <v>0</v>
      </c>
      <c r="SF164" s="30">
        <v>0</v>
      </c>
      <c r="SG164" s="30">
        <v>0</v>
      </c>
      <c r="SH164" s="30">
        <v>74525300</v>
      </c>
      <c r="SI164" s="30">
        <v>49185465</v>
      </c>
      <c r="SJ164" s="30">
        <v>0</v>
      </c>
      <c r="SK164" s="30">
        <v>2550229924</v>
      </c>
      <c r="SL164" s="30">
        <v>2550229924</v>
      </c>
      <c r="SM164" s="30">
        <v>0</v>
      </c>
      <c r="SN164" s="30">
        <v>0</v>
      </c>
      <c r="SO164" s="30">
        <v>0</v>
      </c>
      <c r="SP164" s="30">
        <v>0</v>
      </c>
      <c r="SQ164" s="30">
        <v>0</v>
      </c>
      <c r="SR164" s="30">
        <v>407847509</v>
      </c>
      <c r="SS164" s="30">
        <v>0</v>
      </c>
      <c r="ST164" s="30">
        <v>0</v>
      </c>
      <c r="SU164" s="30">
        <v>0</v>
      </c>
      <c r="SV164" s="30">
        <v>0</v>
      </c>
      <c r="SW164" s="30">
        <v>1155752</v>
      </c>
      <c r="SX164" s="30">
        <v>20657917</v>
      </c>
      <c r="SY164" s="30">
        <v>31122800</v>
      </c>
      <c r="SZ164" s="30">
        <v>0</v>
      </c>
      <c r="TA164" s="30">
        <v>2353407461</v>
      </c>
      <c r="TB164" s="30">
        <v>341598660</v>
      </c>
      <c r="TC164" s="30">
        <v>112575614</v>
      </c>
      <c r="TD164" s="30">
        <v>0</v>
      </c>
      <c r="TE164" s="30">
        <v>18455301</v>
      </c>
      <c r="TF164" s="30">
        <v>0</v>
      </c>
      <c r="TG164" s="30">
        <v>0</v>
      </c>
      <c r="TH164" s="30">
        <v>7094408</v>
      </c>
      <c r="TI164" s="30">
        <f t="shared" si="61"/>
        <v>359139304</v>
      </c>
      <c r="TJ164" s="30">
        <f t="shared" si="62"/>
        <v>227382000000</v>
      </c>
      <c r="TK164" s="30">
        <v>227382000000</v>
      </c>
      <c r="TL164" s="30">
        <v>227382000000</v>
      </c>
      <c r="TM164" s="30">
        <v>0</v>
      </c>
      <c r="TN164" s="30">
        <v>0</v>
      </c>
      <c r="TO164" s="30">
        <v>0</v>
      </c>
      <c r="TP164" s="30">
        <v>0</v>
      </c>
      <c r="TQ164" s="30">
        <v>0</v>
      </c>
      <c r="TR164" s="30">
        <v>0</v>
      </c>
      <c r="TS164" s="30">
        <v>0</v>
      </c>
      <c r="TT164" s="30">
        <v>0</v>
      </c>
      <c r="TU164" s="30">
        <v>43792345</v>
      </c>
      <c r="TV164" s="30">
        <v>0</v>
      </c>
      <c r="TW164" s="30">
        <v>3882414</v>
      </c>
      <c r="TX164" s="30">
        <v>0</v>
      </c>
      <c r="TY164" s="30">
        <v>39909931</v>
      </c>
      <c r="TZ164" s="30">
        <v>0</v>
      </c>
      <c r="UA164" s="30">
        <v>0</v>
      </c>
      <c r="UB164" s="30">
        <v>0</v>
      </c>
      <c r="UC164" s="30">
        <v>0</v>
      </c>
      <c r="UD164" s="30">
        <v>0</v>
      </c>
      <c r="UE164" s="30">
        <v>0</v>
      </c>
      <c r="UF164" s="30">
        <v>0</v>
      </c>
      <c r="UG164" s="30">
        <v>959498360841</v>
      </c>
      <c r="UH164" s="1">
        <v>3162069058364</v>
      </c>
      <c r="UI164" s="1">
        <f>UH164-SUM($UG$160:UG164)</f>
        <v>0</v>
      </c>
    </row>
    <row r="165" spans="2:555">
      <c r="B165" s="58">
        <v>43252</v>
      </c>
      <c r="C165" s="30">
        <v>202712049008</v>
      </c>
      <c r="D165" s="30">
        <v>93845695100</v>
      </c>
      <c r="E165" s="30">
        <v>76405859298</v>
      </c>
      <c r="F165" s="30">
        <v>122143787</v>
      </c>
      <c r="G165" s="30">
        <v>1645698</v>
      </c>
      <c r="H165" s="30">
        <v>23064481907</v>
      </c>
      <c r="I165" s="30">
        <v>19966921987</v>
      </c>
      <c r="J165" s="30">
        <v>2866915101</v>
      </c>
      <c r="K165" s="30">
        <v>230644819</v>
      </c>
      <c r="L165" s="30">
        <v>6428025452</v>
      </c>
      <c r="M165" s="30">
        <v>39435936178</v>
      </c>
      <c r="N165" s="30">
        <v>39041576816</v>
      </c>
      <c r="O165" s="30">
        <v>394359362</v>
      </c>
      <c r="P165" s="30">
        <v>1141880815</v>
      </c>
      <c r="Q165" s="30">
        <v>3739124655</v>
      </c>
      <c r="R165" s="30">
        <v>2472620806</v>
      </c>
      <c r="S165" s="30">
        <v>17439835802</v>
      </c>
      <c r="T165" s="30">
        <v>4210124000</v>
      </c>
      <c r="U165" s="30">
        <v>4953077000</v>
      </c>
      <c r="V165" s="30">
        <v>9163201000</v>
      </c>
      <c r="W165" s="30">
        <v>279051093</v>
      </c>
      <c r="X165" s="30">
        <v>1461573962</v>
      </c>
      <c r="Y165" s="30">
        <v>235249700</v>
      </c>
      <c r="Z165" s="30">
        <v>23524970</v>
      </c>
      <c r="AA165" s="30">
        <v>211724730</v>
      </c>
      <c r="AB165" s="30">
        <v>106871691</v>
      </c>
      <c r="AC165" s="30">
        <v>0</v>
      </c>
      <c r="AD165" s="30">
        <v>5450995380</v>
      </c>
      <c r="AE165" s="30">
        <v>712572654</v>
      </c>
      <c r="AF165" s="30">
        <v>532661735</v>
      </c>
      <c r="AG165" s="30">
        <v>179910919</v>
      </c>
      <c r="AH165" s="30">
        <v>30320322</v>
      </c>
      <c r="AI165" s="30">
        <v>108866353908</v>
      </c>
      <c r="AJ165" s="30">
        <v>757865444</v>
      </c>
      <c r="AK165" s="30">
        <v>146726663</v>
      </c>
      <c r="AL165" s="30">
        <v>40381</v>
      </c>
      <c r="AM165" s="30">
        <v>611098400</v>
      </c>
      <c r="AN165" s="30">
        <v>0</v>
      </c>
      <c r="AO165" s="30">
        <v>1910668673</v>
      </c>
      <c r="AP165" s="30">
        <v>1730713550</v>
      </c>
      <c r="AQ165" s="30">
        <v>0</v>
      </c>
      <c r="AR165" s="30">
        <v>8652250</v>
      </c>
      <c r="AS165" s="30">
        <v>0</v>
      </c>
      <c r="AT165" s="30">
        <v>28198332</v>
      </c>
      <c r="AU165" s="30">
        <v>1333299</v>
      </c>
      <c r="AV165" s="30">
        <v>0</v>
      </c>
      <c r="AW165" s="30">
        <v>0</v>
      </c>
      <c r="AX165" s="30">
        <v>0</v>
      </c>
      <c r="AY165" s="30">
        <v>130334863</v>
      </c>
      <c r="AZ165" s="30">
        <v>11436379</v>
      </c>
      <c r="BA165" s="30">
        <v>0</v>
      </c>
      <c r="BB165" s="30">
        <v>0</v>
      </c>
      <c r="BC165" s="30">
        <v>11436379</v>
      </c>
      <c r="BD165" s="30">
        <v>8433919600</v>
      </c>
      <c r="BE165" s="30">
        <v>688582</v>
      </c>
      <c r="BF165" s="30">
        <v>5383986412</v>
      </c>
      <c r="BG165" s="30">
        <v>1254342084</v>
      </c>
      <c r="BH165" s="30">
        <v>408159</v>
      </c>
      <c r="BI165" s="30">
        <v>7483861</v>
      </c>
      <c r="BJ165" s="30">
        <v>0</v>
      </c>
      <c r="BK165" s="30">
        <v>55949226</v>
      </c>
      <c r="BL165" s="30">
        <v>8466331</v>
      </c>
      <c r="BM165" s="30">
        <v>0</v>
      </c>
      <c r="BN165" s="30">
        <v>15922987</v>
      </c>
      <c r="BO165" s="30">
        <v>635666</v>
      </c>
      <c r="BP165" s="30">
        <v>0</v>
      </c>
      <c r="BQ165" s="30">
        <v>686333</v>
      </c>
      <c r="BR165" s="30">
        <v>85379510</v>
      </c>
      <c r="BS165" s="30">
        <v>1618115729</v>
      </c>
      <c r="BT165" s="30">
        <v>458724997</v>
      </c>
      <c r="BU165" s="30">
        <v>4353533</v>
      </c>
      <c r="BV165" s="30">
        <v>0</v>
      </c>
      <c r="BW165" s="30">
        <v>5655595</v>
      </c>
      <c r="BX165" s="30">
        <v>0</v>
      </c>
      <c r="BY165" s="30">
        <v>448715869</v>
      </c>
      <c r="BZ165" s="30">
        <v>0</v>
      </c>
      <c r="CA165" s="30">
        <v>0</v>
      </c>
      <c r="CB165" s="30">
        <v>0</v>
      </c>
      <c r="CC165" s="30">
        <v>5583147687</v>
      </c>
      <c r="CD165" s="30">
        <v>0</v>
      </c>
      <c r="CE165" s="30">
        <v>8416491119</v>
      </c>
      <c r="CF165" s="30">
        <v>2761167090</v>
      </c>
      <c r="CG165" s="30">
        <v>774639866</v>
      </c>
      <c r="CH165" s="30">
        <v>380738227</v>
      </c>
      <c r="CI165" s="30">
        <v>80996098</v>
      </c>
      <c r="CJ165" s="30">
        <v>1590121</v>
      </c>
      <c r="CK165" s="30">
        <v>15445725</v>
      </c>
      <c r="CL165" s="30">
        <v>3636057</v>
      </c>
      <c r="CM165" s="30">
        <v>1874042</v>
      </c>
      <c r="CN165" s="30">
        <v>826766</v>
      </c>
      <c r="CO165" s="30">
        <v>273823</v>
      </c>
      <c r="CP165" s="30">
        <v>5074138</v>
      </c>
      <c r="CQ165" s="30">
        <v>52275426</v>
      </c>
      <c r="CR165" s="30">
        <v>104742121</v>
      </c>
      <c r="CS165" s="30">
        <v>4314207717</v>
      </c>
      <c r="CT165" s="30">
        <v>1270527036</v>
      </c>
      <c r="CU165" s="30">
        <v>0</v>
      </c>
      <c r="CV165" s="30">
        <v>56316526</v>
      </c>
      <c r="CW165" s="30">
        <v>11320336</v>
      </c>
      <c r="CX165" s="30">
        <v>238802</v>
      </c>
      <c r="CY165" s="30">
        <v>0</v>
      </c>
      <c r="CZ165" s="30">
        <v>2930468114</v>
      </c>
      <c r="DA165" s="30">
        <v>2655046705</v>
      </c>
      <c r="DB165" s="30">
        <v>272761226</v>
      </c>
      <c r="DC165" s="30">
        <v>0</v>
      </c>
      <c r="DD165" s="30">
        <v>2660183</v>
      </c>
      <c r="DE165" s="30">
        <v>0</v>
      </c>
      <c r="DF165" s="30">
        <v>24416014</v>
      </c>
      <c r="DG165" s="30">
        <v>20920889</v>
      </c>
      <c r="DH165" s="30">
        <v>0</v>
      </c>
      <c r="DI165" s="30">
        <v>0</v>
      </c>
      <c r="DJ165" s="30">
        <v>0</v>
      </c>
      <c r="DK165" s="30">
        <v>0</v>
      </c>
      <c r="DL165" s="30">
        <v>0</v>
      </c>
      <c r="DM165" s="30">
        <v>351576042</v>
      </c>
      <c r="DN165" s="30">
        <v>51007717</v>
      </c>
      <c r="DO165" s="30">
        <v>5086985</v>
      </c>
      <c r="DP165" s="30">
        <v>43276</v>
      </c>
      <c r="DQ165" s="30">
        <v>5043709</v>
      </c>
      <c r="DR165" s="30">
        <v>281955013</v>
      </c>
      <c r="DS165" s="30">
        <v>30241455</v>
      </c>
      <c r="DT165" s="30">
        <v>28683760</v>
      </c>
      <c r="DU165" s="30">
        <v>1479495</v>
      </c>
      <c r="DV165" s="30">
        <v>78200</v>
      </c>
      <c r="DW165" s="30">
        <v>12245100</v>
      </c>
      <c r="DX165" s="30">
        <v>6948400</v>
      </c>
      <c r="DY165" s="30">
        <v>0</v>
      </c>
      <c r="DZ165" s="30">
        <v>0</v>
      </c>
      <c r="EA165" s="30">
        <v>5296700</v>
      </c>
      <c r="EB165" s="30">
        <v>0</v>
      </c>
      <c r="EC165" s="30">
        <v>4968165</v>
      </c>
      <c r="ED165" s="30">
        <v>60050</v>
      </c>
      <c r="EE165" s="30">
        <v>4894600</v>
      </c>
      <c r="EF165" s="30">
        <v>13515</v>
      </c>
      <c r="EG165" s="30">
        <v>63292928</v>
      </c>
      <c r="EH165" s="30">
        <v>62550000</v>
      </c>
      <c r="EI165" s="30">
        <v>659528</v>
      </c>
      <c r="EJ165" s="30">
        <v>83400</v>
      </c>
      <c r="EK165" s="30">
        <v>75370617</v>
      </c>
      <c r="EL165" s="30">
        <v>43702</v>
      </c>
      <c r="EM165" s="30">
        <v>2622096</v>
      </c>
      <c r="EN165" s="30">
        <v>50453498</v>
      </c>
      <c r="EO165" s="30">
        <v>2126735</v>
      </c>
      <c r="EP165" s="30">
        <v>29058</v>
      </c>
      <c r="EQ165" s="30">
        <v>240359</v>
      </c>
      <c r="ER165" s="30">
        <v>218508</v>
      </c>
      <c r="ES165" s="30">
        <v>1114391</v>
      </c>
      <c r="ET165" s="30">
        <v>524419</v>
      </c>
      <c r="EU165" s="30">
        <v>2228782</v>
      </c>
      <c r="EV165" s="30">
        <v>1035267</v>
      </c>
      <c r="EW165" s="30">
        <v>37211912</v>
      </c>
      <c r="EX165" s="30">
        <v>0</v>
      </c>
      <c r="EY165" s="30">
        <v>21851</v>
      </c>
      <c r="EZ165" s="30">
        <v>33846889</v>
      </c>
      <c r="FA165" s="30">
        <v>3343172</v>
      </c>
      <c r="FB165" s="30">
        <v>0</v>
      </c>
      <c r="FC165" s="30">
        <v>114756</v>
      </c>
      <c r="FD165" s="30">
        <v>0</v>
      </c>
      <c r="FE165" s="30">
        <v>0</v>
      </c>
      <c r="FF165" s="30">
        <v>0</v>
      </c>
      <c r="FG165" s="30">
        <v>13526327</v>
      </c>
      <c r="FH165" s="30">
        <v>1573258</v>
      </c>
      <c r="FI165" s="30">
        <v>0</v>
      </c>
      <c r="FJ165" s="30">
        <v>9035332</v>
      </c>
      <c r="FK165" s="30">
        <v>4517666</v>
      </c>
      <c r="FL165" s="30">
        <v>0</v>
      </c>
      <c r="FM165" s="30">
        <v>0</v>
      </c>
      <c r="FN165" s="30">
        <v>0</v>
      </c>
      <c r="FO165" s="30">
        <v>4517666</v>
      </c>
      <c r="FP165" s="30">
        <v>2917737</v>
      </c>
      <c r="FQ165" s="30">
        <v>0</v>
      </c>
      <c r="FR165" s="30">
        <v>715106730</v>
      </c>
      <c r="FS165" s="30">
        <v>557723191</v>
      </c>
      <c r="FT165" s="30">
        <v>0</v>
      </c>
      <c r="FU165" s="30">
        <v>298818034</v>
      </c>
      <c r="FV165" s="30">
        <v>28368522</v>
      </c>
      <c r="FW165" s="30">
        <v>22127472</v>
      </c>
      <c r="FX165" s="30">
        <v>6241050</v>
      </c>
      <c r="FY165" s="30">
        <v>0</v>
      </c>
      <c r="FZ165" s="30">
        <v>763520</v>
      </c>
      <c r="GA165" s="30">
        <v>205555915</v>
      </c>
      <c r="GB165" s="30">
        <v>24217200</v>
      </c>
      <c r="GC165" s="30">
        <v>2547699</v>
      </c>
      <c r="GD165" s="30">
        <v>0</v>
      </c>
      <c r="GE165" s="30">
        <v>2547699</v>
      </c>
      <c r="GF165" s="30">
        <v>0</v>
      </c>
      <c r="GG165" s="30">
        <v>0</v>
      </c>
      <c r="GH165" s="30">
        <v>2252100</v>
      </c>
      <c r="GI165" s="30">
        <v>7541830</v>
      </c>
      <c r="GJ165" s="30">
        <v>7541830</v>
      </c>
      <c r="GK165" s="30">
        <v>0</v>
      </c>
      <c r="GL165" s="30">
        <v>145041910</v>
      </c>
      <c r="GM165" s="30">
        <v>11246311</v>
      </c>
      <c r="GN165" s="30">
        <v>479800</v>
      </c>
      <c r="GO165" s="30">
        <v>0</v>
      </c>
      <c r="GP165" s="30">
        <v>0</v>
      </c>
      <c r="GQ165" s="30">
        <v>126789525</v>
      </c>
      <c r="GR165" s="30">
        <v>147530</v>
      </c>
      <c r="GS165" s="30">
        <v>0</v>
      </c>
      <c r="GT165" s="30">
        <v>6378744</v>
      </c>
      <c r="GU165" s="30">
        <v>7595699131</v>
      </c>
      <c r="GV165" s="30">
        <v>0</v>
      </c>
      <c r="GW165" s="30">
        <v>0</v>
      </c>
      <c r="GX165" s="30">
        <v>0</v>
      </c>
      <c r="GY165" s="30">
        <v>0</v>
      </c>
      <c r="GZ165" s="30">
        <v>0</v>
      </c>
      <c r="HA165" s="30">
        <v>0</v>
      </c>
      <c r="HB165" s="30">
        <v>0</v>
      </c>
      <c r="HC165" s="30">
        <v>0</v>
      </c>
      <c r="HD165" s="30">
        <v>0</v>
      </c>
      <c r="HE165" s="30">
        <v>0</v>
      </c>
      <c r="HF165" s="30">
        <v>4607478</v>
      </c>
      <c r="HG165" s="30">
        <v>1410060</v>
      </c>
      <c r="HH165" s="30">
        <f t="shared" si="57"/>
        <v>6270661519</v>
      </c>
      <c r="HI165" s="30">
        <f t="shared" si="58"/>
        <v>843100287</v>
      </c>
      <c r="HJ165" s="30">
        <v>6270661519</v>
      </c>
      <c r="HK165" s="30">
        <v>843100287</v>
      </c>
      <c r="HL165" s="30">
        <v>0</v>
      </c>
      <c r="HM165" s="30">
        <v>7113761806</v>
      </c>
      <c r="HN165" s="30">
        <v>0</v>
      </c>
      <c r="HO165" s="30">
        <v>0</v>
      </c>
      <c r="HP165" s="30">
        <v>72912122</v>
      </c>
      <c r="HQ165" s="30">
        <v>3771399</v>
      </c>
      <c r="HR165" s="30">
        <v>3348116</v>
      </c>
      <c r="HS165" s="30">
        <v>24098495</v>
      </c>
      <c r="HT165" s="30">
        <v>0</v>
      </c>
      <c r="HU165" s="30">
        <v>0</v>
      </c>
      <c r="HV165" s="30">
        <v>41694112</v>
      </c>
      <c r="HW165" s="30">
        <v>0</v>
      </c>
      <c r="HX165" s="30">
        <f t="shared" si="50"/>
        <v>6270661519</v>
      </c>
      <c r="HY165" s="30">
        <f t="shared" si="51"/>
        <v>843100287</v>
      </c>
      <c r="HZ165" s="30">
        <v>74437219590</v>
      </c>
      <c r="IA165" s="30">
        <v>71525500098</v>
      </c>
      <c r="IB165" s="30">
        <v>70487027904</v>
      </c>
      <c r="IC165" s="30">
        <v>0</v>
      </c>
      <c r="ID165" s="30">
        <v>0</v>
      </c>
      <c r="IE165" s="30">
        <v>0</v>
      </c>
      <c r="IF165" s="30">
        <v>0</v>
      </c>
      <c r="IG165" s="30">
        <v>55933784908</v>
      </c>
      <c r="IH165" s="30">
        <v>54600945026</v>
      </c>
      <c r="II165" s="30">
        <v>0</v>
      </c>
      <c r="IJ165" s="30">
        <v>1332839882</v>
      </c>
      <c r="IK165" s="30">
        <v>0</v>
      </c>
      <c r="IL165" s="30">
        <v>5324952122</v>
      </c>
      <c r="IM165" s="30">
        <v>2511567407</v>
      </c>
      <c r="IN165" s="30">
        <v>473329078</v>
      </c>
      <c r="IO165" s="30">
        <v>354996808</v>
      </c>
      <c r="IP165" s="30">
        <v>4496626236</v>
      </c>
      <c r="IQ165" s="30">
        <v>0</v>
      </c>
      <c r="IR165" s="30">
        <v>0</v>
      </c>
      <c r="IS165" s="30">
        <v>0</v>
      </c>
      <c r="IT165" s="30">
        <v>0</v>
      </c>
      <c r="IU165" s="30">
        <v>0</v>
      </c>
      <c r="IV165" s="30">
        <v>315487078</v>
      </c>
      <c r="IW165" s="30">
        <v>0</v>
      </c>
      <c r="IX165" s="30">
        <v>6330967741</v>
      </c>
      <c r="IY165" s="30">
        <v>0</v>
      </c>
      <c r="IZ165" s="30">
        <v>0</v>
      </c>
      <c r="JA165" s="30">
        <v>0</v>
      </c>
      <c r="JB165" s="30">
        <v>0</v>
      </c>
      <c r="JC165" s="30">
        <v>0</v>
      </c>
      <c r="JD165" s="30">
        <v>0</v>
      </c>
      <c r="JE165" s="30">
        <v>0</v>
      </c>
      <c r="JF165" s="30">
        <v>0</v>
      </c>
      <c r="JG165" s="30">
        <v>0</v>
      </c>
      <c r="JH165" s="30">
        <v>0</v>
      </c>
      <c r="JI165" s="30">
        <v>0</v>
      </c>
      <c r="JJ165" s="30">
        <v>6401236389</v>
      </c>
      <c r="JK165" s="30">
        <v>0</v>
      </c>
      <c r="JL165" s="30">
        <v>70268648</v>
      </c>
      <c r="JM165" s="30">
        <v>1038472194</v>
      </c>
      <c r="JN165" s="30">
        <v>0</v>
      </c>
      <c r="JO165" s="30">
        <v>1038472194</v>
      </c>
      <c r="JP165" s="30">
        <v>30155564</v>
      </c>
      <c r="JQ165" s="30">
        <v>30155564</v>
      </c>
      <c r="JR165" s="30">
        <v>0</v>
      </c>
      <c r="JS165" s="30">
        <v>0</v>
      </c>
      <c r="JT165" s="30">
        <v>0</v>
      </c>
      <c r="JU165" s="30">
        <v>0</v>
      </c>
      <c r="JV165" s="30">
        <v>0</v>
      </c>
      <c r="JW165" s="30">
        <v>0</v>
      </c>
      <c r="JX165" s="30">
        <v>0</v>
      </c>
      <c r="JY165" s="30">
        <v>0</v>
      </c>
      <c r="JZ165" s="30">
        <v>0</v>
      </c>
      <c r="KA165" s="30">
        <v>0</v>
      </c>
      <c r="KB165" s="30">
        <v>0</v>
      </c>
      <c r="KC165" s="30">
        <v>0</v>
      </c>
      <c r="KD165" s="30">
        <v>0</v>
      </c>
      <c r="KE165" s="30">
        <v>0</v>
      </c>
      <c r="KF165" s="30">
        <v>0</v>
      </c>
      <c r="KG165" s="30">
        <v>0</v>
      </c>
      <c r="KH165" s="30">
        <v>0</v>
      </c>
      <c r="KI165" s="30">
        <v>0</v>
      </c>
      <c r="KJ165" s="30">
        <v>0</v>
      </c>
      <c r="KK165" s="30">
        <v>0</v>
      </c>
      <c r="KL165" s="30">
        <v>0</v>
      </c>
      <c r="KM165" s="30">
        <v>2881563928</v>
      </c>
      <c r="KN165" s="30">
        <v>1663167251</v>
      </c>
      <c r="KO165" s="30">
        <v>50237975</v>
      </c>
      <c r="KP165" s="30">
        <v>2692082</v>
      </c>
      <c r="KQ165" s="30">
        <v>0</v>
      </c>
      <c r="KR165" s="30">
        <v>0</v>
      </c>
      <c r="KS165" s="30">
        <v>643355</v>
      </c>
      <c r="KT165" s="30">
        <v>8767339</v>
      </c>
      <c r="KU165" s="30">
        <v>0</v>
      </c>
      <c r="KV165" s="30">
        <v>0</v>
      </c>
      <c r="KW165" s="30">
        <v>0</v>
      </c>
      <c r="KX165" s="30">
        <v>6309919</v>
      </c>
      <c r="KY165" s="30">
        <v>12018625</v>
      </c>
      <c r="KZ165" s="30">
        <v>14703126</v>
      </c>
      <c r="LA165" s="30">
        <v>6310268</v>
      </c>
      <c r="LB165" s="30">
        <v>1728638</v>
      </c>
      <c r="LC165" s="30">
        <v>2089713</v>
      </c>
      <c r="LD165" s="30">
        <v>203732474</v>
      </c>
      <c r="LE165" s="30">
        <v>1177023</v>
      </c>
      <c r="LF165" s="30">
        <v>3775790</v>
      </c>
      <c r="LG165" s="30">
        <v>0</v>
      </c>
      <c r="LH165" s="30">
        <v>3326822</v>
      </c>
      <c r="LI165" s="30">
        <v>29613628</v>
      </c>
      <c r="LJ165" s="30">
        <v>11804264</v>
      </c>
      <c r="LK165" s="30">
        <v>0</v>
      </c>
      <c r="LL165" s="30">
        <v>4328928</v>
      </c>
      <c r="LM165" s="30">
        <v>5602803</v>
      </c>
      <c r="LN165" s="30">
        <v>108518810</v>
      </c>
      <c r="LO165" s="30">
        <v>41074058</v>
      </c>
      <c r="LP165" s="30">
        <v>4849661</v>
      </c>
      <c r="LQ165" s="30">
        <v>116247395</v>
      </c>
      <c r="LR165" s="30">
        <v>440288</v>
      </c>
      <c r="LS165" s="30">
        <v>106955533</v>
      </c>
      <c r="LT165" s="30">
        <v>0</v>
      </c>
      <c r="LU165" s="30">
        <v>199342976</v>
      </c>
      <c r="LV165" s="30">
        <v>464175</v>
      </c>
      <c r="LW165" s="30">
        <v>0</v>
      </c>
      <c r="LX165" s="30">
        <v>0</v>
      </c>
      <c r="LY165" s="30">
        <v>0</v>
      </c>
      <c r="LZ165" s="30">
        <v>0</v>
      </c>
      <c r="MA165" s="30">
        <v>21595580</v>
      </c>
      <c r="MB165" s="30">
        <v>33550594</v>
      </c>
      <c r="MC165" s="30">
        <v>0</v>
      </c>
      <c r="MD165" s="30">
        <v>0</v>
      </c>
      <c r="ME165" s="30">
        <v>0</v>
      </c>
      <c r="MF165" s="30">
        <v>0</v>
      </c>
      <c r="MG165" s="30">
        <v>0</v>
      </c>
      <c r="MH165" s="30">
        <v>0</v>
      </c>
      <c r="MI165" s="30">
        <v>0</v>
      </c>
      <c r="MJ165" s="30">
        <v>10789525</v>
      </c>
      <c r="MK165" s="30">
        <v>0</v>
      </c>
      <c r="ML165" s="30">
        <v>0</v>
      </c>
      <c r="MM165" s="30">
        <v>0</v>
      </c>
      <c r="MN165" s="30">
        <v>0</v>
      </c>
      <c r="MO165" s="30">
        <v>205705310</v>
      </c>
      <c r="MP165" s="30">
        <v>0</v>
      </c>
      <c r="MQ165" s="30">
        <v>205934895</v>
      </c>
      <c r="MR165" s="30">
        <v>0</v>
      </c>
      <c r="MS165" s="30">
        <v>51547147123</v>
      </c>
      <c r="MT165" s="30">
        <v>47740706470</v>
      </c>
      <c r="MU165" s="30">
        <v>47663541155</v>
      </c>
      <c r="MV165" s="30">
        <v>28117142898</v>
      </c>
      <c r="MW165" s="30">
        <v>27924630364</v>
      </c>
      <c r="MX165" s="30">
        <v>0</v>
      </c>
      <c r="MY165" s="30">
        <v>192512534</v>
      </c>
      <c r="MZ165" s="30">
        <v>15827710505</v>
      </c>
      <c r="NA165" s="30">
        <v>0</v>
      </c>
      <c r="NB165" s="30">
        <v>0</v>
      </c>
      <c r="NC165" s="30">
        <v>0</v>
      </c>
      <c r="ND165" s="30">
        <v>15827710505</v>
      </c>
      <c r="NE165" s="30">
        <v>15827710505</v>
      </c>
      <c r="NF165" s="30">
        <v>0</v>
      </c>
      <c r="NG165" s="30">
        <v>0</v>
      </c>
      <c r="NH165" s="30">
        <v>2050908752</v>
      </c>
      <c r="NI165" s="30">
        <v>1667779000</v>
      </c>
      <c r="NJ165" s="30">
        <v>416944765</v>
      </c>
      <c r="NK165" s="30">
        <v>1250834235</v>
      </c>
      <c r="NL165" s="30">
        <v>28117142898</v>
      </c>
      <c r="NM165" s="30">
        <v>77165315</v>
      </c>
      <c r="NN165" s="30">
        <v>0</v>
      </c>
      <c r="NO165" s="30">
        <v>0</v>
      </c>
      <c r="NP165" s="30">
        <v>0</v>
      </c>
      <c r="NQ165" s="30">
        <v>0</v>
      </c>
      <c r="NR165" s="30">
        <v>0</v>
      </c>
      <c r="NS165" s="30">
        <v>0</v>
      </c>
      <c r="NT165" s="30">
        <v>77165315</v>
      </c>
      <c r="NU165" s="30">
        <v>77165315</v>
      </c>
      <c r="NV165" s="30">
        <v>0</v>
      </c>
      <c r="NW165" s="30">
        <v>0</v>
      </c>
      <c r="NX165" s="30">
        <v>0</v>
      </c>
      <c r="NY165" s="30">
        <v>0</v>
      </c>
      <c r="NZ165" s="30">
        <v>0</v>
      </c>
      <c r="OA165" s="30">
        <v>1275192888</v>
      </c>
      <c r="OB165" s="30">
        <v>1275192888</v>
      </c>
      <c r="OC165" s="30">
        <v>0</v>
      </c>
      <c r="OD165" s="30">
        <v>0</v>
      </c>
      <c r="OE165" s="30">
        <v>0</v>
      </c>
      <c r="OF165" s="30">
        <v>1275192888</v>
      </c>
      <c r="OG165" s="30">
        <v>0</v>
      </c>
      <c r="OH165" s="30">
        <v>1275192888</v>
      </c>
      <c r="OI165" s="30">
        <v>0</v>
      </c>
      <c r="OJ165" s="30">
        <v>0</v>
      </c>
      <c r="OK165" s="30">
        <v>0</v>
      </c>
      <c r="OL165" s="30">
        <v>0</v>
      </c>
      <c r="OM165" s="30">
        <v>0</v>
      </c>
      <c r="ON165" s="30">
        <v>0</v>
      </c>
      <c r="OO165" s="30">
        <v>0</v>
      </c>
      <c r="OP165" s="30">
        <v>0</v>
      </c>
      <c r="OQ165" s="30">
        <v>0</v>
      </c>
      <c r="OR165" s="30">
        <v>0</v>
      </c>
      <c r="OS165" s="30">
        <v>1581482224</v>
      </c>
      <c r="OT165" s="30">
        <v>1534176938</v>
      </c>
      <c r="OU165" s="30">
        <v>1534176938</v>
      </c>
      <c r="OV165" s="30">
        <v>0</v>
      </c>
      <c r="OW165" s="30">
        <v>1534176938</v>
      </c>
      <c r="OX165" s="30">
        <v>0</v>
      </c>
      <c r="OY165" s="30">
        <v>0</v>
      </c>
      <c r="OZ165" s="30">
        <v>47305286</v>
      </c>
      <c r="PA165" s="30">
        <v>0</v>
      </c>
      <c r="PB165" s="30">
        <v>0</v>
      </c>
      <c r="PC165" s="30">
        <v>0</v>
      </c>
      <c r="PD165" s="30">
        <v>0</v>
      </c>
      <c r="PE165" s="30">
        <v>0</v>
      </c>
      <c r="PF165" s="30">
        <v>0</v>
      </c>
      <c r="PG165" s="30">
        <v>0</v>
      </c>
      <c r="PH165" s="30">
        <v>0</v>
      </c>
      <c r="PI165" s="30">
        <v>0</v>
      </c>
      <c r="PJ165" s="30">
        <v>0</v>
      </c>
      <c r="PK165" s="30">
        <v>0</v>
      </c>
      <c r="PL165" s="30">
        <v>0</v>
      </c>
      <c r="PM165" s="30">
        <v>47305286</v>
      </c>
      <c r="PN165" s="30">
        <v>47134233</v>
      </c>
      <c r="PO165" s="30">
        <v>0</v>
      </c>
      <c r="PP165" s="30">
        <v>0</v>
      </c>
      <c r="PQ165" s="30">
        <v>0</v>
      </c>
      <c r="PR165" s="30">
        <v>0</v>
      </c>
      <c r="PS165" s="30">
        <v>0</v>
      </c>
      <c r="PT165" s="30">
        <v>949765541</v>
      </c>
      <c r="PU165" s="30">
        <v>949765541</v>
      </c>
      <c r="PV165" s="30">
        <v>0</v>
      </c>
      <c r="PW165" s="30">
        <v>0</v>
      </c>
      <c r="PX165" s="30">
        <v>0</v>
      </c>
      <c r="PY165" s="30">
        <v>0</v>
      </c>
      <c r="PZ165" s="30">
        <v>0</v>
      </c>
      <c r="QA165" s="30">
        <v>3202365</v>
      </c>
      <c r="QB165" s="30">
        <v>0</v>
      </c>
      <c r="QC165" s="30">
        <v>0</v>
      </c>
      <c r="QD165" s="30">
        <v>0</v>
      </c>
      <c r="QE165" s="30">
        <v>0</v>
      </c>
      <c r="QF165" s="30">
        <v>0</v>
      </c>
      <c r="QG165" s="30">
        <v>0</v>
      </c>
      <c r="QH165" s="30">
        <v>0</v>
      </c>
      <c r="QI165" s="30">
        <v>0</v>
      </c>
      <c r="QJ165" s="30">
        <v>0</v>
      </c>
      <c r="QK165" s="30">
        <v>0</v>
      </c>
      <c r="QL165" s="30">
        <v>0</v>
      </c>
      <c r="QM165" s="30">
        <v>0</v>
      </c>
      <c r="QN165" s="30">
        <v>691904357</v>
      </c>
      <c r="QO165" s="30">
        <v>14668019511</v>
      </c>
      <c r="QP165" s="30">
        <v>7403258766</v>
      </c>
      <c r="QQ165" s="30">
        <v>183049088</v>
      </c>
      <c r="QR165" s="30">
        <v>16839088</v>
      </c>
      <c r="QS165" s="30">
        <v>166210000</v>
      </c>
      <c r="QT165" s="30">
        <v>0</v>
      </c>
      <c r="QU165" s="30">
        <v>0</v>
      </c>
      <c r="QV165" s="30">
        <v>0</v>
      </c>
      <c r="QW165" s="30">
        <v>1516680043</v>
      </c>
      <c r="QX165" s="30">
        <v>1516680043</v>
      </c>
      <c r="QY165" s="30">
        <v>0</v>
      </c>
      <c r="QZ165" s="30">
        <v>5703529635</v>
      </c>
      <c r="RA165" s="30">
        <v>0</v>
      </c>
      <c r="RB165" s="30">
        <v>0</v>
      </c>
      <c r="RC165" s="30">
        <v>0</v>
      </c>
      <c r="RD165" s="30">
        <v>0</v>
      </c>
      <c r="RE165" s="30">
        <v>0</v>
      </c>
      <c r="RF165" s="30">
        <v>0</v>
      </c>
      <c r="RG165" s="30">
        <v>0</v>
      </c>
      <c r="RH165" s="30">
        <v>0</v>
      </c>
      <c r="RI165" s="30">
        <v>7264760745</v>
      </c>
      <c r="RJ165" s="30">
        <v>7254681842</v>
      </c>
      <c r="RK165" s="30">
        <v>6756658352</v>
      </c>
      <c r="RL165" s="30">
        <v>2765424510</v>
      </c>
      <c r="RM165" s="30">
        <v>198054795</v>
      </c>
      <c r="RN165" s="30">
        <v>138818209</v>
      </c>
      <c r="RO165" s="30">
        <v>5530271</v>
      </c>
      <c r="RP165" s="30">
        <v>0</v>
      </c>
      <c r="RQ165" s="30">
        <v>0</v>
      </c>
      <c r="RR165" s="30">
        <v>0</v>
      </c>
      <c r="RS165" s="30">
        <v>0</v>
      </c>
      <c r="RT165" s="30">
        <v>67051140</v>
      </c>
      <c r="RU165" s="30">
        <v>0</v>
      </c>
      <c r="RV165" s="30">
        <v>14515509</v>
      </c>
      <c r="RW165" s="30">
        <v>685371291</v>
      </c>
      <c r="RX165" s="30">
        <v>0</v>
      </c>
      <c r="RY165" s="30">
        <v>0</v>
      </c>
      <c r="RZ165" s="30">
        <v>0</v>
      </c>
      <c r="SA165" s="30">
        <v>0</v>
      </c>
      <c r="SB165" s="30">
        <v>0</v>
      </c>
      <c r="SC165" s="30">
        <v>0</v>
      </c>
      <c r="SD165" s="30">
        <v>0</v>
      </c>
      <c r="SE165" s="30">
        <v>0</v>
      </c>
      <c r="SF165" s="30">
        <v>0</v>
      </c>
      <c r="SG165" s="30">
        <v>0</v>
      </c>
      <c r="SH165" s="30">
        <v>56037445</v>
      </c>
      <c r="SI165" s="30">
        <v>47311066</v>
      </c>
      <c r="SJ165" s="30">
        <v>0</v>
      </c>
      <c r="SK165" s="30">
        <v>208464011</v>
      </c>
      <c r="SL165" s="30">
        <v>208464011</v>
      </c>
      <c r="SM165" s="30">
        <v>0</v>
      </c>
      <c r="SN165" s="30">
        <v>0</v>
      </c>
      <c r="SO165" s="30">
        <v>0</v>
      </c>
      <c r="SP165" s="30">
        <v>0</v>
      </c>
      <c r="SQ165" s="30">
        <v>0</v>
      </c>
      <c r="SR165" s="30">
        <v>296056501</v>
      </c>
      <c r="SS165" s="30">
        <v>0</v>
      </c>
      <c r="ST165" s="30">
        <v>0</v>
      </c>
      <c r="SU165" s="30">
        <v>0</v>
      </c>
      <c r="SV165" s="30">
        <v>0</v>
      </c>
      <c r="SW165" s="30">
        <v>1082975</v>
      </c>
      <c r="SX165" s="30">
        <v>20482590</v>
      </c>
      <c r="SY165" s="30">
        <v>30174791</v>
      </c>
      <c r="SZ165" s="30">
        <v>0</v>
      </c>
      <c r="TA165" s="30">
        <v>1753366760</v>
      </c>
      <c r="TB165" s="30">
        <v>336820038</v>
      </c>
      <c r="TC165" s="30">
        <v>109944478</v>
      </c>
      <c r="TD165" s="30">
        <v>0</v>
      </c>
      <c r="TE165" s="30">
        <v>22151972</v>
      </c>
      <c r="TF165" s="30">
        <v>0</v>
      </c>
      <c r="TG165" s="30">
        <v>0</v>
      </c>
      <c r="TH165" s="30">
        <v>498023490</v>
      </c>
      <c r="TI165" s="30">
        <f t="shared" si="61"/>
        <v>342403275</v>
      </c>
      <c r="TJ165" s="30">
        <f t="shared" si="62"/>
        <v>0</v>
      </c>
      <c r="TK165" s="30">
        <v>0</v>
      </c>
      <c r="TL165" s="30">
        <v>-152002</v>
      </c>
      <c r="TM165" s="30">
        <v>0</v>
      </c>
      <c r="TN165" s="30">
        <v>0</v>
      </c>
      <c r="TO165" s="30">
        <v>0</v>
      </c>
      <c r="TP165" s="30">
        <v>0</v>
      </c>
      <c r="TQ165" s="30">
        <v>0</v>
      </c>
      <c r="TR165" s="30">
        <v>0</v>
      </c>
      <c r="TS165" s="30">
        <v>152002</v>
      </c>
      <c r="TT165" s="30">
        <v>0</v>
      </c>
      <c r="TU165" s="30">
        <v>10078903</v>
      </c>
      <c r="TV165" s="30">
        <v>0</v>
      </c>
      <c r="TW165" s="30">
        <v>8471003</v>
      </c>
      <c r="TX165" s="30">
        <v>0</v>
      </c>
      <c r="TY165" s="30">
        <v>1607900</v>
      </c>
      <c r="TZ165" s="30">
        <v>0</v>
      </c>
      <c r="UA165" s="30">
        <v>0</v>
      </c>
      <c r="UB165" s="30">
        <v>0</v>
      </c>
      <c r="UC165" s="30">
        <v>0</v>
      </c>
      <c r="UD165" s="30">
        <v>0</v>
      </c>
      <c r="UE165" s="30">
        <v>0</v>
      </c>
      <c r="UF165" s="30">
        <v>0</v>
      </c>
      <c r="UG165" s="30">
        <v>269619119999</v>
      </c>
      <c r="UH165" s="1">
        <v>3431688178363</v>
      </c>
      <c r="UI165" s="1">
        <f>UH165-SUM($UG$160:UG165)</f>
        <v>0</v>
      </c>
    </row>
    <row r="166" spans="2:555">
      <c r="B166" s="58">
        <v>43282</v>
      </c>
      <c r="C166" s="30">
        <v>281897447080.1001</v>
      </c>
      <c r="D166" s="30">
        <v>141393129014.09998</v>
      </c>
      <c r="E166" s="30">
        <v>124968143690.09998</v>
      </c>
      <c r="F166" s="30">
        <v>159435002</v>
      </c>
      <c r="G166" s="30">
        <v>1765320</v>
      </c>
      <c r="H166" s="30">
        <v>50842229153</v>
      </c>
      <c r="I166" s="30">
        <v>44014117777</v>
      </c>
      <c r="J166" s="30">
        <v>6319689084</v>
      </c>
      <c r="K166" s="30">
        <v>508422292</v>
      </c>
      <c r="L166" s="30">
        <v>2243949047</v>
      </c>
      <c r="M166" s="30">
        <v>63536726690.099976</v>
      </c>
      <c r="N166" s="30">
        <v>62901359423.099976</v>
      </c>
      <c r="O166" s="30">
        <v>635367267</v>
      </c>
      <c r="P166" s="30">
        <v>1513125504</v>
      </c>
      <c r="Q166" s="30">
        <v>4297804252</v>
      </c>
      <c r="R166" s="30">
        <v>2373108722</v>
      </c>
      <c r="S166" s="30">
        <v>16424985324</v>
      </c>
      <c r="T166" s="30">
        <v>4110896000</v>
      </c>
      <c r="U166" s="30">
        <v>4836338000</v>
      </c>
      <c r="V166" s="30">
        <v>8947234000</v>
      </c>
      <c r="W166" s="30">
        <v>85957319</v>
      </c>
      <c r="X166" s="30">
        <v>916416554</v>
      </c>
      <c r="Y166" s="30">
        <v>225873900</v>
      </c>
      <c r="Z166" s="30">
        <v>22587390</v>
      </c>
      <c r="AA166" s="30">
        <v>203286510</v>
      </c>
      <c r="AB166" s="30">
        <v>153743279</v>
      </c>
      <c r="AC166" s="30">
        <v>0</v>
      </c>
      <c r="AD166" s="30">
        <v>5445665659</v>
      </c>
      <c r="AE166" s="30">
        <v>634848458</v>
      </c>
      <c r="AF166" s="30">
        <v>451060289</v>
      </c>
      <c r="AG166" s="30">
        <v>183788169</v>
      </c>
      <c r="AH166" s="30">
        <v>15246155</v>
      </c>
      <c r="AI166" s="30">
        <v>140504318066</v>
      </c>
      <c r="AJ166" s="30">
        <v>804676468</v>
      </c>
      <c r="AK166" s="30">
        <v>102297483</v>
      </c>
      <c r="AL166" s="30">
        <v>528985</v>
      </c>
      <c r="AM166" s="30">
        <v>701850000</v>
      </c>
      <c r="AN166" s="30">
        <v>0</v>
      </c>
      <c r="AO166" s="30">
        <v>1993673488</v>
      </c>
      <c r="AP166" s="30">
        <v>1840948979</v>
      </c>
      <c r="AQ166" s="30">
        <v>0</v>
      </c>
      <c r="AR166" s="30">
        <v>6272896</v>
      </c>
      <c r="AS166" s="30">
        <v>0</v>
      </c>
      <c r="AT166" s="30">
        <v>11753722</v>
      </c>
      <c r="AU166" s="30">
        <v>0</v>
      </c>
      <c r="AV166" s="30">
        <v>0</v>
      </c>
      <c r="AW166" s="30">
        <v>0</v>
      </c>
      <c r="AX166" s="30">
        <v>0</v>
      </c>
      <c r="AY166" s="30">
        <v>125936059</v>
      </c>
      <c r="AZ166" s="30">
        <v>8761832</v>
      </c>
      <c r="BA166" s="30">
        <v>0</v>
      </c>
      <c r="BB166" s="30">
        <v>6418120</v>
      </c>
      <c r="BC166" s="30">
        <v>2343712</v>
      </c>
      <c r="BD166" s="30">
        <v>7729771849</v>
      </c>
      <c r="BE166" s="30">
        <v>1155233</v>
      </c>
      <c r="BF166" s="30">
        <v>4100389872</v>
      </c>
      <c r="BG166" s="30">
        <v>1678206690</v>
      </c>
      <c r="BH166" s="30">
        <v>37334</v>
      </c>
      <c r="BI166" s="30">
        <v>17410701</v>
      </c>
      <c r="BJ166" s="30">
        <v>0</v>
      </c>
      <c r="BK166" s="30">
        <v>92990030</v>
      </c>
      <c r="BL166" s="30">
        <v>4749769</v>
      </c>
      <c r="BM166" s="30">
        <v>0</v>
      </c>
      <c r="BN166" s="30">
        <v>64038329</v>
      </c>
      <c r="BO166" s="30">
        <v>3638173</v>
      </c>
      <c r="BP166" s="30">
        <v>0</v>
      </c>
      <c r="BQ166" s="30">
        <v>391901</v>
      </c>
      <c r="BR166" s="30">
        <v>44861708</v>
      </c>
      <c r="BS166" s="30">
        <v>1719005323</v>
      </c>
      <c r="BT166" s="30">
        <v>332676676</v>
      </c>
      <c r="BU166" s="30">
        <v>0</v>
      </c>
      <c r="BV166" s="30">
        <v>0</v>
      </c>
      <c r="BW166" s="30">
        <v>1490093</v>
      </c>
      <c r="BX166" s="30">
        <v>0</v>
      </c>
      <c r="BY166" s="30">
        <v>329633784</v>
      </c>
      <c r="BZ166" s="30">
        <v>1552799</v>
      </c>
      <c r="CA166" s="30">
        <v>0</v>
      </c>
      <c r="CB166" s="30">
        <v>0</v>
      </c>
      <c r="CC166" s="30">
        <v>5322833454</v>
      </c>
      <c r="CD166" s="30">
        <v>0</v>
      </c>
      <c r="CE166" s="30">
        <v>7998272662</v>
      </c>
      <c r="CF166" s="30">
        <v>-2080862044</v>
      </c>
      <c r="CG166" s="30">
        <v>5681649322</v>
      </c>
      <c r="CH166" s="30">
        <v>376405745</v>
      </c>
      <c r="CI166" s="30">
        <v>79508447</v>
      </c>
      <c r="CJ166" s="30">
        <v>1448359</v>
      </c>
      <c r="CK166" s="30">
        <v>15773730</v>
      </c>
      <c r="CL166" s="30">
        <v>5267084</v>
      </c>
      <c r="CM166" s="30">
        <v>1563448</v>
      </c>
      <c r="CN166" s="30">
        <v>970092</v>
      </c>
      <c r="CO166" s="30">
        <v>513550</v>
      </c>
      <c r="CP166" s="30">
        <v>4873590</v>
      </c>
      <c r="CQ166" s="30">
        <v>49098594</v>
      </c>
      <c r="CR166" s="30">
        <v>104742121</v>
      </c>
      <c r="CS166" s="30">
        <v>3836829071</v>
      </c>
      <c r="CT166" s="30">
        <v>1247140334</v>
      </c>
      <c r="CU166" s="30">
        <v>0</v>
      </c>
      <c r="CV166" s="30">
        <v>43264706</v>
      </c>
      <c r="CW166" s="30">
        <v>15292763</v>
      </c>
      <c r="CX166" s="30">
        <v>238802</v>
      </c>
      <c r="CY166" s="30">
        <v>0</v>
      </c>
      <c r="CZ166" s="30">
        <v>2447004517</v>
      </c>
      <c r="DA166" s="30">
        <v>2233796443</v>
      </c>
      <c r="DB166" s="30">
        <v>212947374</v>
      </c>
      <c r="DC166" s="30">
        <v>0</v>
      </c>
      <c r="DD166" s="30">
        <v>260700</v>
      </c>
      <c r="DE166" s="30">
        <v>0</v>
      </c>
      <c r="DF166" s="30">
        <v>70742813</v>
      </c>
      <c r="DG166" s="30">
        <v>13145136</v>
      </c>
      <c r="DH166" s="30">
        <v>0</v>
      </c>
      <c r="DI166" s="30">
        <v>0</v>
      </c>
      <c r="DJ166" s="30">
        <v>0</v>
      </c>
      <c r="DK166" s="30">
        <v>0</v>
      </c>
      <c r="DL166" s="30">
        <v>0</v>
      </c>
      <c r="DM166" s="30">
        <v>373908489</v>
      </c>
      <c r="DN166" s="30">
        <v>52192852</v>
      </c>
      <c r="DO166" s="30">
        <v>5084961</v>
      </c>
      <c r="DP166" s="30">
        <v>61465</v>
      </c>
      <c r="DQ166" s="30">
        <v>5023496</v>
      </c>
      <c r="DR166" s="30">
        <v>298000799</v>
      </c>
      <c r="DS166" s="30">
        <v>31339531</v>
      </c>
      <c r="DT166" s="30">
        <v>29496414</v>
      </c>
      <c r="DU166" s="30">
        <v>1804017</v>
      </c>
      <c r="DV166" s="30">
        <v>39100</v>
      </c>
      <c r="DW166" s="30">
        <v>12927200</v>
      </c>
      <c r="DX166" s="30">
        <v>7367700</v>
      </c>
      <c r="DY166" s="30">
        <v>0</v>
      </c>
      <c r="DZ166" s="30">
        <v>0</v>
      </c>
      <c r="EA166" s="30">
        <v>5559500</v>
      </c>
      <c r="EB166" s="30">
        <v>0</v>
      </c>
      <c r="EC166" s="30">
        <v>6793695</v>
      </c>
      <c r="ED166" s="30">
        <v>0</v>
      </c>
      <c r="EE166" s="30">
        <v>6774300</v>
      </c>
      <c r="EF166" s="30">
        <v>19395</v>
      </c>
      <c r="EG166" s="30">
        <v>67511030</v>
      </c>
      <c r="EH166" s="30">
        <v>66680700</v>
      </c>
      <c r="EI166" s="30">
        <v>788630</v>
      </c>
      <c r="EJ166" s="30">
        <v>41700</v>
      </c>
      <c r="EK166" s="30">
        <v>81162135</v>
      </c>
      <c r="EL166" s="30">
        <v>43702</v>
      </c>
      <c r="EM166" s="30">
        <v>2451293</v>
      </c>
      <c r="EN166" s="30">
        <v>51535029</v>
      </c>
      <c r="EO166" s="30">
        <v>2605505</v>
      </c>
      <c r="EP166" s="30">
        <v>174806</v>
      </c>
      <c r="EQ166" s="30">
        <v>678632</v>
      </c>
      <c r="ER166" s="30">
        <v>218508</v>
      </c>
      <c r="ES166" s="30">
        <v>1096543</v>
      </c>
      <c r="ET166" s="30">
        <v>437016</v>
      </c>
      <c r="EU166" s="30">
        <v>2628101</v>
      </c>
      <c r="EV166" s="30">
        <v>1317290</v>
      </c>
      <c r="EW166" s="30">
        <v>37514154</v>
      </c>
      <c r="EX166" s="30">
        <v>0</v>
      </c>
      <c r="EY166" s="30">
        <v>87403</v>
      </c>
      <c r="EZ166" s="30">
        <v>33908772</v>
      </c>
      <c r="FA166" s="30">
        <v>3517979</v>
      </c>
      <c r="FB166" s="30">
        <v>0</v>
      </c>
      <c r="FC166" s="30">
        <v>172134</v>
      </c>
      <c r="FD166" s="30">
        <v>0</v>
      </c>
      <c r="FE166" s="30">
        <v>0</v>
      </c>
      <c r="FF166" s="30">
        <v>0</v>
      </c>
      <c r="FG166" s="30">
        <v>18629877</v>
      </c>
      <c r="FH166" s="30">
        <v>2228782</v>
      </c>
      <c r="FI166" s="30">
        <v>0</v>
      </c>
      <c r="FJ166" s="30">
        <v>13453805</v>
      </c>
      <c r="FK166" s="30">
        <v>7150085</v>
      </c>
      <c r="FL166" s="30">
        <v>0</v>
      </c>
      <c r="FM166" s="30">
        <v>0</v>
      </c>
      <c r="FN166" s="30">
        <v>0</v>
      </c>
      <c r="FO166" s="30">
        <v>6303720</v>
      </c>
      <c r="FP166" s="30">
        <v>2947290</v>
      </c>
      <c r="FQ166" s="30">
        <v>0</v>
      </c>
      <c r="FR166" s="30">
        <v>824526498</v>
      </c>
      <c r="FS166" s="30">
        <v>741206333</v>
      </c>
      <c r="FT166" s="30">
        <v>0</v>
      </c>
      <c r="FU166" s="30">
        <v>333704713</v>
      </c>
      <c r="FV166" s="30">
        <v>105979609</v>
      </c>
      <c r="FW166" s="30">
        <v>98933010</v>
      </c>
      <c r="FX166" s="30">
        <v>7046599</v>
      </c>
      <c r="FY166" s="30">
        <v>0</v>
      </c>
      <c r="FZ166" s="30">
        <v>351100</v>
      </c>
      <c r="GA166" s="30">
        <v>261850511</v>
      </c>
      <c r="GB166" s="30">
        <v>39320400</v>
      </c>
      <c r="GC166" s="30">
        <v>3453873</v>
      </c>
      <c r="GD166" s="30">
        <v>0</v>
      </c>
      <c r="GE166" s="30">
        <v>3453873</v>
      </c>
      <c r="GF166" s="30">
        <v>0</v>
      </c>
      <c r="GG166" s="30">
        <v>0</v>
      </c>
      <c r="GH166" s="30">
        <v>2214800</v>
      </c>
      <c r="GI166" s="30">
        <v>10976143</v>
      </c>
      <c r="GJ166" s="30">
        <v>10976143</v>
      </c>
      <c r="GK166" s="30">
        <v>0</v>
      </c>
      <c r="GL166" s="30">
        <v>66675349</v>
      </c>
      <c r="GM166" s="30">
        <v>11458579</v>
      </c>
      <c r="GN166" s="30">
        <v>0</v>
      </c>
      <c r="GO166" s="30">
        <v>0</v>
      </c>
      <c r="GP166" s="30">
        <v>0</v>
      </c>
      <c r="GQ166" s="30">
        <v>48289450</v>
      </c>
      <c r="GR166" s="30">
        <v>153958</v>
      </c>
      <c r="GS166" s="30">
        <v>0</v>
      </c>
      <c r="GT166" s="30">
        <v>6773362</v>
      </c>
      <c r="GU166" s="30">
        <v>19274586871</v>
      </c>
      <c r="GV166" s="30">
        <v>0</v>
      </c>
      <c r="GW166" s="30">
        <v>0</v>
      </c>
      <c r="GX166" s="30">
        <v>0</v>
      </c>
      <c r="GY166" s="30">
        <v>0</v>
      </c>
      <c r="GZ166" s="30">
        <v>0</v>
      </c>
      <c r="HA166" s="30">
        <v>699087</v>
      </c>
      <c r="HB166" s="30">
        <v>0</v>
      </c>
      <c r="HC166" s="30">
        <v>0</v>
      </c>
      <c r="HD166" s="30">
        <v>0</v>
      </c>
      <c r="HE166" s="30">
        <v>0</v>
      </c>
      <c r="HF166" s="30">
        <v>9417261752</v>
      </c>
      <c r="HG166" s="30">
        <v>7922449717</v>
      </c>
      <c r="HH166" s="30">
        <f t="shared" si="57"/>
        <v>1144882500</v>
      </c>
      <c r="HI166" s="30">
        <f t="shared" si="58"/>
        <v>474675562</v>
      </c>
      <c r="HJ166" s="30">
        <v>1144882500</v>
      </c>
      <c r="HK166" s="30">
        <v>474675562</v>
      </c>
      <c r="HL166" s="30">
        <v>0</v>
      </c>
      <c r="HM166" s="30">
        <v>1619558062</v>
      </c>
      <c r="HN166" s="30">
        <v>0</v>
      </c>
      <c r="HO166" s="30">
        <v>0</v>
      </c>
      <c r="HP166" s="30">
        <v>116022617</v>
      </c>
      <c r="HQ166" s="30">
        <v>5149414</v>
      </c>
      <c r="HR166" s="30">
        <v>4296177</v>
      </c>
      <c r="HS166" s="30">
        <v>31860559</v>
      </c>
      <c r="HT166" s="30">
        <v>0</v>
      </c>
      <c r="HU166" s="30">
        <v>0</v>
      </c>
      <c r="HV166" s="30">
        <v>74716467</v>
      </c>
      <c r="HW166" s="30">
        <v>0</v>
      </c>
      <c r="HX166" s="30">
        <f t="shared" si="50"/>
        <v>1144882500</v>
      </c>
      <c r="HY166" s="30">
        <f t="shared" si="51"/>
        <v>474675562</v>
      </c>
      <c r="HZ166" s="30">
        <v>95780872791</v>
      </c>
      <c r="IA166" s="30">
        <v>93353105118</v>
      </c>
      <c r="IB166" s="30">
        <v>90154443219</v>
      </c>
      <c r="IC166" s="30">
        <v>0</v>
      </c>
      <c r="ID166" s="30">
        <v>0</v>
      </c>
      <c r="IE166" s="30">
        <v>542910583</v>
      </c>
      <c r="IF166" s="30">
        <v>0</v>
      </c>
      <c r="IG166" s="30">
        <v>74215603024</v>
      </c>
      <c r="IH166" s="30">
        <v>72339852559</v>
      </c>
      <c r="II166" s="30">
        <v>0</v>
      </c>
      <c r="IJ166" s="30">
        <v>1332839882</v>
      </c>
      <c r="IK166" s="30">
        <v>0</v>
      </c>
      <c r="IL166" s="30">
        <v>5324952122</v>
      </c>
      <c r="IM166" s="30">
        <v>2511567407</v>
      </c>
      <c r="IN166" s="30">
        <v>473329078</v>
      </c>
      <c r="IO166" s="30">
        <v>354996808</v>
      </c>
      <c r="IP166" s="30">
        <v>4496626236</v>
      </c>
      <c r="IQ166" s="30">
        <v>0</v>
      </c>
      <c r="IR166" s="30">
        <v>0</v>
      </c>
      <c r="IS166" s="30">
        <v>0</v>
      </c>
      <c r="IT166" s="30">
        <v>0</v>
      </c>
      <c r="IU166" s="30">
        <v>0</v>
      </c>
      <c r="IV166" s="30">
        <v>315487078</v>
      </c>
      <c r="IW166" s="30">
        <v>0</v>
      </c>
      <c r="IX166" s="30">
        <v>7000000000</v>
      </c>
      <c r="IY166" s="30">
        <v>0</v>
      </c>
      <c r="IZ166" s="30">
        <v>0</v>
      </c>
      <c r="JA166" s="30">
        <v>0</v>
      </c>
      <c r="JB166" s="30">
        <v>0</v>
      </c>
      <c r="JC166" s="30">
        <v>0</v>
      </c>
      <c r="JD166" s="30">
        <v>0</v>
      </c>
      <c r="JE166" s="30">
        <v>0</v>
      </c>
      <c r="JF166" s="30">
        <v>0</v>
      </c>
      <c r="JG166" s="30">
        <v>0</v>
      </c>
      <c r="JH166" s="30">
        <v>0</v>
      </c>
      <c r="JI166" s="30">
        <v>0</v>
      </c>
      <c r="JJ166" s="30">
        <v>7786833588</v>
      </c>
      <c r="JK166" s="30">
        <v>678953517</v>
      </c>
      <c r="JL166" s="30">
        <v>107880071</v>
      </c>
      <c r="JM166" s="30">
        <v>3198661899</v>
      </c>
      <c r="JN166" s="30">
        <v>0</v>
      </c>
      <c r="JO166" s="30">
        <v>3198661899</v>
      </c>
      <c r="JP166" s="30">
        <v>67267931</v>
      </c>
      <c r="JQ166" s="30">
        <v>67267931</v>
      </c>
      <c r="JR166" s="30">
        <v>0</v>
      </c>
      <c r="JS166" s="30">
        <v>0</v>
      </c>
      <c r="JT166" s="30">
        <v>0</v>
      </c>
      <c r="JU166" s="30">
        <v>0</v>
      </c>
      <c r="JV166" s="30">
        <v>0</v>
      </c>
      <c r="JW166" s="30">
        <v>0</v>
      </c>
      <c r="JX166" s="30">
        <v>0</v>
      </c>
      <c r="JY166" s="30">
        <v>0</v>
      </c>
      <c r="JZ166" s="30">
        <v>0</v>
      </c>
      <c r="KA166" s="30">
        <v>0</v>
      </c>
      <c r="KB166" s="30">
        <v>0</v>
      </c>
      <c r="KC166" s="30">
        <v>0</v>
      </c>
      <c r="KD166" s="30">
        <v>0</v>
      </c>
      <c r="KE166" s="30">
        <v>0</v>
      </c>
      <c r="KF166" s="30">
        <v>0</v>
      </c>
      <c r="KG166" s="30">
        <v>0</v>
      </c>
      <c r="KH166" s="30">
        <v>0</v>
      </c>
      <c r="KI166" s="30">
        <v>0</v>
      </c>
      <c r="KJ166" s="30">
        <v>0</v>
      </c>
      <c r="KK166" s="30">
        <v>0</v>
      </c>
      <c r="KL166" s="30">
        <v>0</v>
      </c>
      <c r="KM166" s="30">
        <v>2360499742</v>
      </c>
      <c r="KN166" s="30">
        <v>1324017817</v>
      </c>
      <c r="KO166" s="30">
        <v>42930621</v>
      </c>
      <c r="KP166" s="30">
        <v>4559413</v>
      </c>
      <c r="KQ166" s="30">
        <v>0</v>
      </c>
      <c r="KR166" s="30">
        <v>0</v>
      </c>
      <c r="KS166" s="30">
        <v>706927</v>
      </c>
      <c r="KT166" s="30">
        <v>14006499</v>
      </c>
      <c r="KU166" s="30">
        <v>0</v>
      </c>
      <c r="KV166" s="30">
        <v>117419540</v>
      </c>
      <c r="KW166" s="30">
        <v>0</v>
      </c>
      <c r="KX166" s="30">
        <v>9663537</v>
      </c>
      <c r="KY166" s="30">
        <v>0</v>
      </c>
      <c r="KZ166" s="30">
        <v>35965275</v>
      </c>
      <c r="LA166" s="30">
        <v>14669087</v>
      </c>
      <c r="LB166" s="30">
        <v>2857218</v>
      </c>
      <c r="LC166" s="30">
        <v>5301710</v>
      </c>
      <c r="LD166" s="30">
        <v>0</v>
      </c>
      <c r="LE166" s="30">
        <v>1448798</v>
      </c>
      <c r="LF166" s="30">
        <v>11169638</v>
      </c>
      <c r="LG166" s="30">
        <v>0</v>
      </c>
      <c r="LH166" s="30">
        <v>13559372</v>
      </c>
      <c r="LI166" s="30">
        <v>26353054</v>
      </c>
      <c r="LJ166" s="30">
        <v>13355866</v>
      </c>
      <c r="LK166" s="30">
        <v>2382405</v>
      </c>
      <c r="LL166" s="30">
        <v>3798607</v>
      </c>
      <c r="LM166" s="30">
        <v>12306007</v>
      </c>
      <c r="LN166" s="30">
        <v>0</v>
      </c>
      <c r="LO166" s="30">
        <v>51303543</v>
      </c>
      <c r="LP166" s="30">
        <v>10180310</v>
      </c>
      <c r="LQ166" s="30">
        <v>170145559</v>
      </c>
      <c r="LR166" s="30">
        <v>599391</v>
      </c>
      <c r="LS166" s="30">
        <v>186890771</v>
      </c>
      <c r="LT166" s="30">
        <v>0</v>
      </c>
      <c r="LU166" s="30">
        <v>217817523</v>
      </c>
      <c r="LV166" s="30">
        <v>233442</v>
      </c>
      <c r="LW166" s="30">
        <v>0</v>
      </c>
      <c r="LX166" s="30">
        <v>0</v>
      </c>
      <c r="LY166" s="30">
        <v>0</v>
      </c>
      <c r="LZ166" s="30">
        <v>0</v>
      </c>
      <c r="MA166" s="30">
        <v>0</v>
      </c>
      <c r="MB166" s="30">
        <v>0</v>
      </c>
      <c r="MC166" s="30">
        <v>0</v>
      </c>
      <c r="MD166" s="30">
        <v>0</v>
      </c>
      <c r="ME166" s="30">
        <v>16970175</v>
      </c>
      <c r="MF166" s="30">
        <v>0</v>
      </c>
      <c r="MG166" s="30">
        <v>0</v>
      </c>
      <c r="MH166" s="30">
        <v>12522628</v>
      </c>
      <c r="MI166" s="30">
        <v>975796</v>
      </c>
      <c r="MJ166" s="30">
        <v>19948939</v>
      </c>
      <c r="MK166" s="30">
        <v>0</v>
      </c>
      <c r="ML166" s="30">
        <v>0</v>
      </c>
      <c r="MM166" s="30">
        <v>745331</v>
      </c>
      <c r="MN166" s="30">
        <v>1639386</v>
      </c>
      <c r="MO166" s="30">
        <v>0</v>
      </c>
      <c r="MP166" s="30">
        <v>14055557</v>
      </c>
      <c r="MQ166" s="30">
        <v>68518820</v>
      </c>
      <c r="MR166" s="30">
        <v>0</v>
      </c>
      <c r="MS166" s="30">
        <v>51615388217</v>
      </c>
      <c r="MT166" s="30">
        <v>48495430994</v>
      </c>
      <c r="MU166" s="30">
        <v>48426120157</v>
      </c>
      <c r="MV166" s="30">
        <v>28071553520</v>
      </c>
      <c r="MW166" s="30">
        <v>27879040986</v>
      </c>
      <c r="MX166" s="30">
        <v>0</v>
      </c>
      <c r="MY166" s="30">
        <v>192512534</v>
      </c>
      <c r="MZ166" s="30">
        <v>15827711263</v>
      </c>
      <c r="NA166" s="30">
        <v>0</v>
      </c>
      <c r="NB166" s="30">
        <v>0</v>
      </c>
      <c r="NC166" s="30">
        <v>0</v>
      </c>
      <c r="ND166" s="30">
        <v>15827711263</v>
      </c>
      <c r="NE166" s="30">
        <v>15827711263</v>
      </c>
      <c r="NF166" s="30">
        <v>0</v>
      </c>
      <c r="NG166" s="30">
        <v>0</v>
      </c>
      <c r="NH166" s="30">
        <v>2232517115</v>
      </c>
      <c r="NI166" s="30">
        <v>2294338259</v>
      </c>
      <c r="NJ166" s="30">
        <v>1042316176</v>
      </c>
      <c r="NK166" s="30">
        <v>1252022083</v>
      </c>
      <c r="NL166" s="30">
        <v>28071553520</v>
      </c>
      <c r="NM166" s="30">
        <v>69310837</v>
      </c>
      <c r="NN166" s="30">
        <v>0</v>
      </c>
      <c r="NO166" s="30">
        <v>0</v>
      </c>
      <c r="NP166" s="30">
        <v>0</v>
      </c>
      <c r="NQ166" s="30">
        <v>0</v>
      </c>
      <c r="NR166" s="30">
        <v>0</v>
      </c>
      <c r="NS166" s="30">
        <v>0</v>
      </c>
      <c r="NT166" s="30">
        <v>69310837</v>
      </c>
      <c r="NU166" s="30">
        <v>69310837</v>
      </c>
      <c r="NV166" s="30">
        <v>0</v>
      </c>
      <c r="NW166" s="30">
        <v>0</v>
      </c>
      <c r="NX166" s="30">
        <v>0</v>
      </c>
      <c r="NY166" s="30">
        <v>0</v>
      </c>
      <c r="NZ166" s="30">
        <v>0</v>
      </c>
      <c r="OA166" s="30">
        <v>1296705905</v>
      </c>
      <c r="OB166" s="30">
        <v>1275192888</v>
      </c>
      <c r="OC166" s="30">
        <v>0</v>
      </c>
      <c r="OD166" s="30">
        <v>0</v>
      </c>
      <c r="OE166" s="30">
        <v>0</v>
      </c>
      <c r="OF166" s="30">
        <v>1275192888</v>
      </c>
      <c r="OG166" s="30">
        <v>0</v>
      </c>
      <c r="OH166" s="30">
        <v>1275192888</v>
      </c>
      <c r="OI166" s="30">
        <v>0</v>
      </c>
      <c r="OJ166" s="30">
        <v>21513017</v>
      </c>
      <c r="OK166" s="30">
        <v>21513017</v>
      </c>
      <c r="OL166" s="30">
        <v>21513017</v>
      </c>
      <c r="OM166" s="30">
        <v>0</v>
      </c>
      <c r="ON166" s="30">
        <v>0</v>
      </c>
      <c r="OO166" s="30">
        <v>0</v>
      </c>
      <c r="OP166" s="30">
        <v>0</v>
      </c>
      <c r="OQ166" s="30">
        <v>0</v>
      </c>
      <c r="OR166" s="30">
        <v>0</v>
      </c>
      <c r="OS166" s="30">
        <v>1575180847</v>
      </c>
      <c r="OT166" s="30">
        <v>1534176938</v>
      </c>
      <c r="OU166" s="30">
        <v>1534176938</v>
      </c>
      <c r="OV166" s="30">
        <v>0</v>
      </c>
      <c r="OW166" s="30">
        <v>1534176938</v>
      </c>
      <c r="OX166" s="30">
        <v>0</v>
      </c>
      <c r="OY166" s="30">
        <v>0</v>
      </c>
      <c r="OZ166" s="30">
        <v>41003909</v>
      </c>
      <c r="PA166" s="30">
        <v>0</v>
      </c>
      <c r="PB166" s="30">
        <v>0</v>
      </c>
      <c r="PC166" s="30">
        <v>0</v>
      </c>
      <c r="PD166" s="30">
        <v>0</v>
      </c>
      <c r="PE166" s="30">
        <v>0</v>
      </c>
      <c r="PF166" s="30">
        <v>0</v>
      </c>
      <c r="PG166" s="30">
        <v>0</v>
      </c>
      <c r="PH166" s="30">
        <v>0</v>
      </c>
      <c r="PI166" s="30">
        <v>0</v>
      </c>
      <c r="PJ166" s="30">
        <v>0</v>
      </c>
      <c r="PK166" s="30">
        <v>0</v>
      </c>
      <c r="PL166" s="30">
        <v>0</v>
      </c>
      <c r="PM166" s="30">
        <v>41003909</v>
      </c>
      <c r="PN166" s="30">
        <v>41003909</v>
      </c>
      <c r="PO166" s="30">
        <v>0</v>
      </c>
      <c r="PP166" s="30">
        <v>0</v>
      </c>
      <c r="PQ166" s="30">
        <v>0</v>
      </c>
      <c r="PR166" s="30">
        <v>0</v>
      </c>
      <c r="PS166" s="30">
        <v>0</v>
      </c>
      <c r="PT166" s="30">
        <v>248070471</v>
      </c>
      <c r="PU166" s="30">
        <v>248070471</v>
      </c>
      <c r="PV166" s="30">
        <v>0</v>
      </c>
      <c r="PW166" s="30">
        <v>0</v>
      </c>
      <c r="PX166" s="30">
        <v>0</v>
      </c>
      <c r="PY166" s="30">
        <v>0</v>
      </c>
      <c r="PZ166" s="30">
        <v>0</v>
      </c>
      <c r="QA166" s="30">
        <v>-28122491</v>
      </c>
      <c r="QB166" s="30">
        <v>0</v>
      </c>
      <c r="QC166" s="30">
        <v>0</v>
      </c>
      <c r="QD166" s="30">
        <v>0</v>
      </c>
      <c r="QE166" s="30">
        <v>0</v>
      </c>
      <c r="QF166" s="30">
        <v>0</v>
      </c>
      <c r="QG166" s="30">
        <v>0</v>
      </c>
      <c r="QH166" s="30">
        <v>0</v>
      </c>
      <c r="QI166" s="30">
        <v>0</v>
      </c>
      <c r="QJ166" s="30">
        <v>0</v>
      </c>
      <c r="QK166" s="30">
        <v>0</v>
      </c>
      <c r="QL166" s="30">
        <v>307454025</v>
      </c>
      <c r="QM166" s="30">
        <v>0</v>
      </c>
      <c r="QN166" s="30">
        <v>0</v>
      </c>
      <c r="QO166" s="30">
        <v>47974584107</v>
      </c>
      <c r="QP166" s="30">
        <v>9048322360</v>
      </c>
      <c r="QQ166" s="30">
        <v>49222401</v>
      </c>
      <c r="QR166" s="30">
        <v>20112401</v>
      </c>
      <c r="QS166" s="30">
        <v>29110000</v>
      </c>
      <c r="QT166" s="30">
        <v>0</v>
      </c>
      <c r="QU166" s="30">
        <v>0</v>
      </c>
      <c r="QV166" s="30">
        <v>0</v>
      </c>
      <c r="QW166" s="30">
        <v>884804886</v>
      </c>
      <c r="QX166" s="30">
        <v>884804886</v>
      </c>
      <c r="QY166" s="30">
        <v>0</v>
      </c>
      <c r="QZ166" s="30">
        <v>8114295073</v>
      </c>
      <c r="RA166" s="30">
        <v>0</v>
      </c>
      <c r="RB166" s="30">
        <v>0</v>
      </c>
      <c r="RC166" s="30">
        <v>0</v>
      </c>
      <c r="RD166" s="30">
        <v>0</v>
      </c>
      <c r="RE166" s="30">
        <v>0</v>
      </c>
      <c r="RF166" s="30">
        <v>0</v>
      </c>
      <c r="RG166" s="30">
        <v>0</v>
      </c>
      <c r="RH166" s="30">
        <v>0</v>
      </c>
      <c r="RI166" s="30">
        <v>38926261747</v>
      </c>
      <c r="RJ166" s="30">
        <v>37162337628</v>
      </c>
      <c r="RK166" s="30">
        <v>37162337628</v>
      </c>
      <c r="RL166" s="30">
        <v>19440938284</v>
      </c>
      <c r="RM166" s="30">
        <v>192487906</v>
      </c>
      <c r="RN166" s="30">
        <v>154628067</v>
      </c>
      <c r="RO166" s="30">
        <v>5587864</v>
      </c>
      <c r="RP166" s="30">
        <v>0</v>
      </c>
      <c r="RQ166" s="30">
        <v>0</v>
      </c>
      <c r="RR166" s="30">
        <v>0</v>
      </c>
      <c r="RS166" s="30">
        <v>0</v>
      </c>
      <c r="RT166" s="30">
        <v>0</v>
      </c>
      <c r="RU166" s="30">
        <v>0</v>
      </c>
      <c r="RV166" s="30">
        <v>10515318</v>
      </c>
      <c r="RW166" s="30">
        <v>2169939</v>
      </c>
      <c r="RX166" s="30">
        <v>0</v>
      </c>
      <c r="RY166" s="30">
        <v>0</v>
      </c>
      <c r="RZ166" s="30">
        <v>0</v>
      </c>
      <c r="SA166" s="30">
        <v>0</v>
      </c>
      <c r="SB166" s="30">
        <v>0</v>
      </c>
      <c r="SC166" s="30">
        <v>0</v>
      </c>
      <c r="SD166" s="30">
        <v>0</v>
      </c>
      <c r="SE166" s="30">
        <v>0</v>
      </c>
      <c r="SF166" s="30">
        <v>0</v>
      </c>
      <c r="SG166" s="30">
        <v>0</v>
      </c>
      <c r="SH166" s="30">
        <v>61383875</v>
      </c>
      <c r="SI166" s="30">
        <v>47873153</v>
      </c>
      <c r="SJ166" s="30">
        <v>0</v>
      </c>
      <c r="SK166" s="30">
        <v>0</v>
      </c>
      <c r="SL166" s="30">
        <v>0</v>
      </c>
      <c r="SM166" s="30">
        <v>0</v>
      </c>
      <c r="SN166" s="30">
        <v>0</v>
      </c>
      <c r="SO166" s="30">
        <v>0</v>
      </c>
      <c r="SP166" s="30">
        <v>0</v>
      </c>
      <c r="SQ166" s="30">
        <v>0</v>
      </c>
      <c r="SR166" s="30">
        <v>5915700183</v>
      </c>
      <c r="SS166" s="30">
        <v>0</v>
      </c>
      <c r="ST166" s="30">
        <v>0</v>
      </c>
      <c r="SU166" s="30">
        <v>0</v>
      </c>
      <c r="SV166" s="30">
        <v>0</v>
      </c>
      <c r="SW166" s="30">
        <v>1122792</v>
      </c>
      <c r="SX166" s="30">
        <v>20410271</v>
      </c>
      <c r="SY166" s="30">
        <v>30702401</v>
      </c>
      <c r="SZ166" s="30">
        <v>0</v>
      </c>
      <c r="TA166" s="30">
        <v>1869470247</v>
      </c>
      <c r="TB166" s="30">
        <v>9197476978</v>
      </c>
      <c r="TC166" s="30">
        <v>189944135</v>
      </c>
      <c r="TD166" s="30">
        <v>0</v>
      </c>
      <c r="TE166" s="30">
        <v>21910962</v>
      </c>
      <c r="TF166" s="30">
        <v>0</v>
      </c>
      <c r="TG166" s="30">
        <v>0</v>
      </c>
      <c r="TH166" s="30">
        <v>0</v>
      </c>
      <c r="TI166" s="30">
        <f t="shared" si="61"/>
        <v>352703837</v>
      </c>
      <c r="TJ166" s="30">
        <f t="shared" si="62"/>
        <v>0</v>
      </c>
      <c r="TK166" s="30">
        <v>1717157655</v>
      </c>
      <c r="TL166" s="30">
        <v>0</v>
      </c>
      <c r="TM166" s="30">
        <v>1717157655</v>
      </c>
      <c r="TN166" s="30">
        <v>1717157655</v>
      </c>
      <c r="TO166" s="30">
        <v>0</v>
      </c>
      <c r="TP166" s="30">
        <v>0</v>
      </c>
      <c r="TQ166" s="30">
        <v>0</v>
      </c>
      <c r="TR166" s="30">
        <v>0</v>
      </c>
      <c r="TS166" s="30">
        <v>0</v>
      </c>
      <c r="TT166" s="30">
        <v>0</v>
      </c>
      <c r="TU166" s="30">
        <v>46766464</v>
      </c>
      <c r="TV166" s="30">
        <v>0</v>
      </c>
      <c r="TW166" s="30">
        <v>39846158</v>
      </c>
      <c r="TX166" s="30">
        <v>0</v>
      </c>
      <c r="TY166" s="30">
        <v>6920306</v>
      </c>
      <c r="TZ166" s="30">
        <v>0</v>
      </c>
      <c r="UA166" s="30">
        <v>0</v>
      </c>
      <c r="UB166" s="30">
        <v>0</v>
      </c>
      <c r="UC166" s="30">
        <v>0</v>
      </c>
      <c r="UD166" s="30">
        <v>0</v>
      </c>
      <c r="UE166" s="30">
        <v>0</v>
      </c>
      <c r="UF166" s="30">
        <v>0</v>
      </c>
      <c r="UG166" s="30">
        <v>381794873429.1001</v>
      </c>
      <c r="UH166" s="1">
        <v>3813483051792.1001</v>
      </c>
      <c r="UI166" s="1">
        <f>UH166-SUM($UG$160:UG166)</f>
        <v>0</v>
      </c>
    </row>
    <row r="167" spans="2:555">
      <c r="B167" s="58">
        <v>43313</v>
      </c>
      <c r="C167" s="30">
        <v>253408403333.8999</v>
      </c>
      <c r="D167" s="30">
        <v>152307192057.90002</v>
      </c>
      <c r="E167" s="30">
        <v>133971641811.90002</v>
      </c>
      <c r="F167" s="30">
        <v>69861016</v>
      </c>
      <c r="G167" s="30">
        <v>1634900</v>
      </c>
      <c r="H167" s="30">
        <v>70978169424</v>
      </c>
      <c r="I167" s="30">
        <v>61445801271</v>
      </c>
      <c r="J167" s="30">
        <v>8822586459</v>
      </c>
      <c r="K167" s="30">
        <v>709781694</v>
      </c>
      <c r="L167" s="30">
        <v>5604748874</v>
      </c>
      <c r="M167" s="30">
        <v>47063315678.900024</v>
      </c>
      <c r="N167" s="30">
        <v>46592682521.900024</v>
      </c>
      <c r="O167" s="30">
        <v>470633157</v>
      </c>
      <c r="P167" s="30">
        <v>2878709230</v>
      </c>
      <c r="Q167" s="30">
        <v>4945790355</v>
      </c>
      <c r="R167" s="30">
        <v>2429412334</v>
      </c>
      <c r="S167" s="30">
        <v>18335550246</v>
      </c>
      <c r="T167" s="30">
        <v>4124772000</v>
      </c>
      <c r="U167" s="30">
        <v>4852665000</v>
      </c>
      <c r="V167" s="30">
        <v>8977437000</v>
      </c>
      <c r="W167" s="30">
        <v>215552874</v>
      </c>
      <c r="X167" s="30">
        <v>1849827391</v>
      </c>
      <c r="Y167" s="30">
        <v>236959100</v>
      </c>
      <c r="Z167" s="30">
        <v>23695910</v>
      </c>
      <c r="AA167" s="30">
        <v>213263190</v>
      </c>
      <c r="AB167" s="30">
        <v>183480835</v>
      </c>
      <c r="AC167" s="30">
        <v>0</v>
      </c>
      <c r="AD167" s="30">
        <v>5593013485</v>
      </c>
      <c r="AE167" s="30">
        <v>1251756627</v>
      </c>
      <c r="AF167" s="30">
        <v>934436544</v>
      </c>
      <c r="AG167" s="30">
        <v>317320083</v>
      </c>
      <c r="AH167" s="30">
        <v>27522934</v>
      </c>
      <c r="AI167" s="30">
        <v>101101211276</v>
      </c>
      <c r="AJ167" s="30">
        <v>792112962</v>
      </c>
      <c r="AK167" s="30">
        <v>146369766</v>
      </c>
      <c r="AL167" s="30">
        <v>0</v>
      </c>
      <c r="AM167" s="30">
        <v>645743196</v>
      </c>
      <c r="AN167" s="30">
        <v>0</v>
      </c>
      <c r="AO167" s="30">
        <v>2401920732</v>
      </c>
      <c r="AP167" s="30">
        <v>2204059113</v>
      </c>
      <c r="AQ167" s="30">
        <v>0</v>
      </c>
      <c r="AR167" s="30">
        <v>15740643</v>
      </c>
      <c r="AS167" s="30">
        <v>0</v>
      </c>
      <c r="AT167" s="30">
        <v>19474441</v>
      </c>
      <c r="AU167" s="30">
        <v>0</v>
      </c>
      <c r="AV167" s="30">
        <v>0</v>
      </c>
      <c r="AW167" s="30">
        <v>0</v>
      </c>
      <c r="AX167" s="30">
        <v>0</v>
      </c>
      <c r="AY167" s="30">
        <v>145347811</v>
      </c>
      <c r="AZ167" s="30">
        <v>17298724</v>
      </c>
      <c r="BA167" s="30">
        <v>0</v>
      </c>
      <c r="BB167" s="30">
        <v>0</v>
      </c>
      <c r="BC167" s="30">
        <v>17298724</v>
      </c>
      <c r="BD167" s="30">
        <v>10304100534</v>
      </c>
      <c r="BE167" s="30">
        <v>759497</v>
      </c>
      <c r="BF167" s="30">
        <v>5872379454</v>
      </c>
      <c r="BG167" s="30">
        <v>2230937775</v>
      </c>
      <c r="BH167" s="30">
        <v>63393</v>
      </c>
      <c r="BI167" s="30">
        <v>6502854</v>
      </c>
      <c r="BJ167" s="30">
        <v>0</v>
      </c>
      <c r="BK167" s="30">
        <v>175068664</v>
      </c>
      <c r="BL167" s="30">
        <v>8226365</v>
      </c>
      <c r="BM167" s="30">
        <v>0</v>
      </c>
      <c r="BN167" s="30">
        <v>28947834</v>
      </c>
      <c r="BO167" s="30">
        <v>6116164</v>
      </c>
      <c r="BP167" s="30">
        <v>0</v>
      </c>
      <c r="BQ167" s="30">
        <v>121268</v>
      </c>
      <c r="BR167" s="30">
        <v>54315742</v>
      </c>
      <c r="BS167" s="30">
        <v>1918126341</v>
      </c>
      <c r="BT167" s="30">
        <v>264354549</v>
      </c>
      <c r="BU167" s="30">
        <v>0</v>
      </c>
      <c r="BV167" s="30">
        <v>0</v>
      </c>
      <c r="BW167" s="30">
        <v>648287</v>
      </c>
      <c r="BX167" s="30">
        <v>0</v>
      </c>
      <c r="BY167" s="30">
        <v>263471021</v>
      </c>
      <c r="BZ167" s="30">
        <v>0</v>
      </c>
      <c r="CA167" s="30">
        <v>0</v>
      </c>
      <c r="CB167" s="30">
        <v>235241</v>
      </c>
      <c r="CC167" s="30">
        <v>9698702944</v>
      </c>
      <c r="CD167" s="30">
        <v>0</v>
      </c>
      <c r="CE167" s="30">
        <v>7761541268</v>
      </c>
      <c r="CF167" s="30">
        <v>297075995</v>
      </c>
      <c r="CG167" s="30">
        <v>3228144594</v>
      </c>
      <c r="CH167" s="30">
        <v>271738528</v>
      </c>
      <c r="CI167" s="30">
        <v>82242560</v>
      </c>
      <c r="CJ167" s="30">
        <v>2203457</v>
      </c>
      <c r="CK167" s="30">
        <v>16698785</v>
      </c>
      <c r="CL167" s="30">
        <v>4658550</v>
      </c>
      <c r="CM167" s="30">
        <v>1876687</v>
      </c>
      <c r="CN167" s="30">
        <v>817044</v>
      </c>
      <c r="CO167" s="30">
        <v>363495</v>
      </c>
      <c r="CP167" s="30">
        <v>5005854</v>
      </c>
      <c r="CQ167" s="30">
        <v>50618688</v>
      </c>
      <c r="CR167" s="30">
        <v>104742121</v>
      </c>
      <c r="CS167" s="30">
        <v>3686807904</v>
      </c>
      <c r="CT167" s="30">
        <v>1391726538</v>
      </c>
      <c r="CU167" s="30">
        <v>0</v>
      </c>
      <c r="CV167" s="30">
        <v>49360382</v>
      </c>
      <c r="CW167" s="30">
        <v>11048939</v>
      </c>
      <c r="CX167" s="30">
        <v>-339956</v>
      </c>
      <c r="CY167" s="30">
        <v>0</v>
      </c>
      <c r="CZ167" s="30">
        <v>2190327186</v>
      </c>
      <c r="DA167" s="30">
        <v>2006999570</v>
      </c>
      <c r="DB167" s="30">
        <v>182470299</v>
      </c>
      <c r="DC167" s="30">
        <v>0</v>
      </c>
      <c r="DD167" s="30">
        <v>857317</v>
      </c>
      <c r="DE167" s="30">
        <v>0</v>
      </c>
      <c r="DF167" s="30">
        <v>24264498</v>
      </c>
      <c r="DG167" s="30">
        <v>20420317</v>
      </c>
      <c r="DH167" s="30">
        <v>90789566</v>
      </c>
      <c r="DI167" s="30">
        <v>0</v>
      </c>
      <c r="DJ167" s="30">
        <v>0</v>
      </c>
      <c r="DK167" s="30">
        <v>0</v>
      </c>
      <c r="DL167" s="30">
        <v>0</v>
      </c>
      <c r="DM167" s="30">
        <v>404481652</v>
      </c>
      <c r="DN167" s="30">
        <v>59725830</v>
      </c>
      <c r="DO167" s="30">
        <v>4751737</v>
      </c>
      <c r="DP167" s="30">
        <v>0</v>
      </c>
      <c r="DQ167" s="30">
        <v>4751737</v>
      </c>
      <c r="DR167" s="30">
        <v>326327674</v>
      </c>
      <c r="DS167" s="30">
        <v>35716783</v>
      </c>
      <c r="DT167" s="30">
        <v>33826348</v>
      </c>
      <c r="DU167" s="30">
        <v>1734035</v>
      </c>
      <c r="DV167" s="30">
        <v>156400</v>
      </c>
      <c r="DW167" s="30">
        <v>13566200</v>
      </c>
      <c r="DX167" s="30">
        <v>7367700</v>
      </c>
      <c r="DY167" s="30">
        <v>0</v>
      </c>
      <c r="DZ167" s="30">
        <v>0</v>
      </c>
      <c r="EA167" s="30">
        <v>6198500</v>
      </c>
      <c r="EB167" s="30">
        <v>0</v>
      </c>
      <c r="EC167" s="30">
        <v>6839475</v>
      </c>
      <c r="ED167" s="30">
        <v>60050</v>
      </c>
      <c r="EE167" s="30">
        <v>6744600</v>
      </c>
      <c r="EF167" s="30">
        <v>34825</v>
      </c>
      <c r="EG167" s="30">
        <v>74708886</v>
      </c>
      <c r="EH167" s="30">
        <v>73725600</v>
      </c>
      <c r="EI167" s="30">
        <v>941586</v>
      </c>
      <c r="EJ167" s="30">
        <v>41700</v>
      </c>
      <c r="EK167" s="30">
        <v>91139686</v>
      </c>
      <c r="EL167" s="30">
        <v>21851</v>
      </c>
      <c r="EM167" s="30">
        <v>2112663</v>
      </c>
      <c r="EN167" s="30">
        <v>57882769</v>
      </c>
      <c r="EO167" s="30">
        <v>1813616</v>
      </c>
      <c r="EP167" s="30">
        <v>262210</v>
      </c>
      <c r="EQ167" s="30">
        <v>0</v>
      </c>
      <c r="ER167" s="30">
        <v>152956</v>
      </c>
      <c r="ES167" s="30">
        <v>939584</v>
      </c>
      <c r="ET167" s="30">
        <v>458866</v>
      </c>
      <c r="EU167" s="30">
        <v>2775052</v>
      </c>
      <c r="EV167" s="30">
        <v>1443463</v>
      </c>
      <c r="EW167" s="30">
        <v>38173348</v>
      </c>
      <c r="EX167" s="30">
        <v>0</v>
      </c>
      <c r="EY167" s="30">
        <v>43702</v>
      </c>
      <c r="EZ167" s="30">
        <v>35704208</v>
      </c>
      <c r="FA167" s="30">
        <v>2425438</v>
      </c>
      <c r="FB167" s="30">
        <v>0</v>
      </c>
      <c r="FC167" s="30">
        <v>133882</v>
      </c>
      <c r="FD167" s="30">
        <v>0</v>
      </c>
      <c r="FE167" s="30">
        <v>0</v>
      </c>
      <c r="FF167" s="30">
        <v>0</v>
      </c>
      <c r="FG167" s="30">
        <v>13676411</v>
      </c>
      <c r="FH167" s="30">
        <v>1311048</v>
      </c>
      <c r="FI167" s="30">
        <v>0</v>
      </c>
      <c r="FJ167" s="30">
        <v>9330669</v>
      </c>
      <c r="FK167" s="30">
        <v>4602879</v>
      </c>
      <c r="FL167" s="30">
        <v>0</v>
      </c>
      <c r="FM167" s="30">
        <v>0</v>
      </c>
      <c r="FN167" s="30">
        <v>0</v>
      </c>
      <c r="FO167" s="30">
        <v>4727790</v>
      </c>
      <c r="FP167" s="30">
        <v>3034694</v>
      </c>
      <c r="FQ167" s="30">
        <v>0</v>
      </c>
      <c r="FR167" s="30">
        <v>779999236</v>
      </c>
      <c r="FS167" s="30">
        <v>734835673</v>
      </c>
      <c r="FT167" s="30">
        <v>0</v>
      </c>
      <c r="FU167" s="30">
        <v>382064305</v>
      </c>
      <c r="FV167" s="30">
        <v>45477384</v>
      </c>
      <c r="FW167" s="30">
        <v>40054822</v>
      </c>
      <c r="FX167" s="30">
        <v>5422562</v>
      </c>
      <c r="FY167" s="30">
        <v>0</v>
      </c>
      <c r="FZ167" s="30">
        <v>524420</v>
      </c>
      <c r="GA167" s="30">
        <v>277865164</v>
      </c>
      <c r="GB167" s="30">
        <v>28904400</v>
      </c>
      <c r="GC167" s="30">
        <v>3505930</v>
      </c>
      <c r="GD167" s="30">
        <v>0</v>
      </c>
      <c r="GE167" s="30">
        <v>3505930</v>
      </c>
      <c r="GF167" s="30">
        <v>0</v>
      </c>
      <c r="GG167" s="30">
        <v>0</v>
      </c>
      <c r="GH167" s="30">
        <v>2612700</v>
      </c>
      <c r="GI167" s="30">
        <v>16265463</v>
      </c>
      <c r="GJ167" s="30">
        <v>16265463</v>
      </c>
      <c r="GK167" s="30">
        <v>0</v>
      </c>
      <c r="GL167" s="30">
        <v>22779470</v>
      </c>
      <c r="GM167" s="30">
        <v>12415624</v>
      </c>
      <c r="GN167" s="30">
        <v>0</v>
      </c>
      <c r="GO167" s="30">
        <v>610600</v>
      </c>
      <c r="GP167" s="30">
        <v>0</v>
      </c>
      <c r="GQ167" s="30">
        <v>427000</v>
      </c>
      <c r="GR167" s="30">
        <v>261694</v>
      </c>
      <c r="GS167" s="30">
        <v>0</v>
      </c>
      <c r="GT167" s="30">
        <v>9064552</v>
      </c>
      <c r="GU167" s="30">
        <v>1134263138</v>
      </c>
      <c r="GV167" s="30">
        <v>0</v>
      </c>
      <c r="GW167" s="30">
        <v>0</v>
      </c>
      <c r="GX167" s="30">
        <v>0</v>
      </c>
      <c r="GY167" s="30">
        <v>0</v>
      </c>
      <c r="GZ167" s="30">
        <v>0</v>
      </c>
      <c r="HA167" s="30">
        <v>0</v>
      </c>
      <c r="HB167" s="30">
        <v>0</v>
      </c>
      <c r="HC167" s="30">
        <v>0</v>
      </c>
      <c r="HD167" s="30">
        <v>0</v>
      </c>
      <c r="HE167" s="30">
        <v>0</v>
      </c>
      <c r="HF167" s="30">
        <v>10919312</v>
      </c>
      <c r="HG167" s="30">
        <v>964909</v>
      </c>
      <c r="HH167" s="30">
        <f t="shared" si="57"/>
        <v>543176487</v>
      </c>
      <c r="HI167" s="30">
        <f t="shared" si="58"/>
        <v>13459178</v>
      </c>
      <c r="HJ167" s="30">
        <v>543176487</v>
      </c>
      <c r="HK167" s="30">
        <v>13459178</v>
      </c>
      <c r="HL167" s="30">
        <v>0</v>
      </c>
      <c r="HM167" s="30">
        <v>556635665</v>
      </c>
      <c r="HN167" s="30">
        <v>0</v>
      </c>
      <c r="HO167" s="30">
        <v>0</v>
      </c>
      <c r="HP167" s="30">
        <v>373466612</v>
      </c>
      <c r="HQ167" s="30">
        <v>4404666</v>
      </c>
      <c r="HR167" s="30">
        <v>5277981</v>
      </c>
      <c r="HS167" s="30">
        <v>24673723</v>
      </c>
      <c r="HT167" s="30">
        <v>289032993</v>
      </c>
      <c r="HU167" s="30">
        <v>0</v>
      </c>
      <c r="HV167" s="30">
        <v>50077249</v>
      </c>
      <c r="HW167" s="30">
        <v>0</v>
      </c>
      <c r="HX167" s="30">
        <f t="shared" si="50"/>
        <v>543176487</v>
      </c>
      <c r="HY167" s="30">
        <f t="shared" si="51"/>
        <v>13459178</v>
      </c>
      <c r="HZ167" s="30">
        <v>67392312236</v>
      </c>
      <c r="IA167" s="30">
        <v>64079419106</v>
      </c>
      <c r="IB167" s="30">
        <v>61055871893</v>
      </c>
      <c r="IC167" s="30">
        <v>0</v>
      </c>
      <c r="ID167" s="30">
        <v>0</v>
      </c>
      <c r="IE167" s="30">
        <v>229346186</v>
      </c>
      <c r="IF167" s="30">
        <v>0</v>
      </c>
      <c r="IG167" s="30">
        <v>52637228676</v>
      </c>
      <c r="IH167" s="30">
        <v>51075042608</v>
      </c>
      <c r="II167" s="30">
        <v>0</v>
      </c>
      <c r="IJ167" s="30">
        <v>1332839882</v>
      </c>
      <c r="IK167" s="30">
        <v>0</v>
      </c>
      <c r="IL167" s="30">
        <v>5324952122</v>
      </c>
      <c r="IM167" s="30">
        <v>2511567407</v>
      </c>
      <c r="IN167" s="30">
        <v>473329078</v>
      </c>
      <c r="IO167" s="30">
        <v>354996808</v>
      </c>
      <c r="IP167" s="30">
        <v>4496626236</v>
      </c>
      <c r="IQ167" s="30">
        <v>0</v>
      </c>
      <c r="IR167" s="30">
        <v>0</v>
      </c>
      <c r="IS167" s="30">
        <v>0</v>
      </c>
      <c r="IT167" s="30">
        <v>0</v>
      </c>
      <c r="IU167" s="30">
        <v>0</v>
      </c>
      <c r="IV167" s="30">
        <v>315487078</v>
      </c>
      <c r="IW167" s="30">
        <v>0</v>
      </c>
      <c r="IX167" s="30">
        <v>0</v>
      </c>
      <c r="IY167" s="30">
        <v>0</v>
      </c>
      <c r="IZ167" s="30">
        <v>0</v>
      </c>
      <c r="JA167" s="30">
        <v>0</v>
      </c>
      <c r="JB167" s="30">
        <v>0</v>
      </c>
      <c r="JC167" s="30">
        <v>0</v>
      </c>
      <c r="JD167" s="30">
        <v>0</v>
      </c>
      <c r="JE167" s="30">
        <v>0</v>
      </c>
      <c r="JF167" s="30">
        <v>0</v>
      </c>
      <c r="JG167" s="30">
        <v>0</v>
      </c>
      <c r="JH167" s="30">
        <v>0</v>
      </c>
      <c r="JI167" s="30">
        <v>0</v>
      </c>
      <c r="JJ167" s="30">
        <v>266636610</v>
      </c>
      <c r="JK167" s="30">
        <v>0</v>
      </c>
      <c r="JL167" s="30">
        <v>266636610</v>
      </c>
      <c r="JM167" s="30">
        <v>3023547213</v>
      </c>
      <c r="JN167" s="30">
        <v>0</v>
      </c>
      <c r="JO167" s="30">
        <v>3023547213</v>
      </c>
      <c r="JP167" s="30">
        <v>53952947</v>
      </c>
      <c r="JQ167" s="30">
        <v>53952947</v>
      </c>
      <c r="JR167" s="30">
        <v>0</v>
      </c>
      <c r="JS167" s="30">
        <v>0</v>
      </c>
      <c r="JT167" s="30">
        <v>0</v>
      </c>
      <c r="JU167" s="30">
        <v>0</v>
      </c>
      <c r="JV167" s="30">
        <v>0</v>
      </c>
      <c r="JW167" s="30">
        <v>0</v>
      </c>
      <c r="JX167" s="30">
        <v>0</v>
      </c>
      <c r="JY167" s="30">
        <v>0</v>
      </c>
      <c r="JZ167" s="30">
        <v>0</v>
      </c>
      <c r="KA167" s="30">
        <v>0</v>
      </c>
      <c r="KB167" s="30">
        <v>0</v>
      </c>
      <c r="KC167" s="30">
        <v>0</v>
      </c>
      <c r="KD167" s="30">
        <v>0</v>
      </c>
      <c r="KE167" s="30">
        <v>0</v>
      </c>
      <c r="KF167" s="30">
        <v>0</v>
      </c>
      <c r="KG167" s="30">
        <v>0</v>
      </c>
      <c r="KH167" s="30">
        <v>0</v>
      </c>
      <c r="KI167" s="30">
        <v>0</v>
      </c>
      <c r="KJ167" s="30">
        <v>0</v>
      </c>
      <c r="KK167" s="30">
        <v>0</v>
      </c>
      <c r="KL167" s="30">
        <v>0</v>
      </c>
      <c r="KM167" s="30">
        <v>3258940183</v>
      </c>
      <c r="KN167" s="30">
        <v>1324017817</v>
      </c>
      <c r="KO167" s="30">
        <v>42930621</v>
      </c>
      <c r="KP167" s="30">
        <v>4559413</v>
      </c>
      <c r="KQ167" s="30">
        <v>0</v>
      </c>
      <c r="KR167" s="30">
        <v>0</v>
      </c>
      <c r="KS167" s="30">
        <v>706927</v>
      </c>
      <c r="KT167" s="30">
        <v>14006499</v>
      </c>
      <c r="KU167" s="30">
        <v>0</v>
      </c>
      <c r="KV167" s="30">
        <v>53196041</v>
      </c>
      <c r="KW167" s="30">
        <v>0</v>
      </c>
      <c r="KX167" s="30">
        <v>9663537</v>
      </c>
      <c r="KY167" s="30">
        <v>0</v>
      </c>
      <c r="KZ167" s="30">
        <v>35965275</v>
      </c>
      <c r="LA167" s="30">
        <v>14669087</v>
      </c>
      <c r="LB167" s="30">
        <v>2857218</v>
      </c>
      <c r="LC167" s="30">
        <v>5301710</v>
      </c>
      <c r="LD167" s="30">
        <v>407464948</v>
      </c>
      <c r="LE167" s="30">
        <v>1448798</v>
      </c>
      <c r="LF167" s="30">
        <v>11169638</v>
      </c>
      <c r="LG167" s="30">
        <v>0</v>
      </c>
      <c r="LH167" s="30">
        <v>13559372</v>
      </c>
      <c r="LI167" s="30">
        <v>26353054</v>
      </c>
      <c r="LJ167" s="30">
        <v>13355866</v>
      </c>
      <c r="LK167" s="30">
        <v>1290549</v>
      </c>
      <c r="LL167" s="30">
        <v>3798607</v>
      </c>
      <c r="LM167" s="30">
        <v>12306007</v>
      </c>
      <c r="LN167" s="30">
        <v>0</v>
      </c>
      <c r="LO167" s="30">
        <v>51303543</v>
      </c>
      <c r="LP167" s="30">
        <v>10180310</v>
      </c>
      <c r="LQ167" s="30">
        <v>170145559</v>
      </c>
      <c r="LR167" s="30">
        <v>599391</v>
      </c>
      <c r="LS167" s="30">
        <v>0</v>
      </c>
      <c r="LT167" s="30">
        <v>0</v>
      </c>
      <c r="LU167" s="30">
        <v>217817523</v>
      </c>
      <c r="LV167" s="30">
        <v>233442</v>
      </c>
      <c r="LW167" s="30">
        <v>0</v>
      </c>
      <c r="LX167" s="30">
        <v>0</v>
      </c>
      <c r="LY167" s="30">
        <v>0</v>
      </c>
      <c r="LZ167" s="30">
        <v>0</v>
      </c>
      <c r="MA167" s="30">
        <v>43191160</v>
      </c>
      <c r="MB167" s="30">
        <v>67101188</v>
      </c>
      <c r="MC167" s="30">
        <v>0</v>
      </c>
      <c r="MD167" s="30">
        <v>0</v>
      </c>
      <c r="ME167" s="30">
        <v>33940350</v>
      </c>
      <c r="MF167" s="30">
        <v>0</v>
      </c>
      <c r="MG167" s="30">
        <v>0</v>
      </c>
      <c r="MH167" s="30">
        <v>12522628</v>
      </c>
      <c r="MI167" s="30">
        <v>729987</v>
      </c>
      <c r="MJ167" s="30">
        <v>19948939</v>
      </c>
      <c r="MK167" s="30">
        <v>0</v>
      </c>
      <c r="ML167" s="30">
        <v>0</v>
      </c>
      <c r="MM167" s="30">
        <v>516749</v>
      </c>
      <c r="MN167" s="30">
        <v>922943</v>
      </c>
      <c r="MO167" s="30">
        <v>617109930</v>
      </c>
      <c r="MP167" s="30">
        <v>14055557</v>
      </c>
      <c r="MQ167" s="30">
        <v>167422025</v>
      </c>
      <c r="MR167" s="30">
        <v>0</v>
      </c>
      <c r="MS167" s="30">
        <v>50625396329</v>
      </c>
      <c r="MT167" s="30">
        <v>47750166346</v>
      </c>
      <c r="MU167" s="30">
        <v>47691670186</v>
      </c>
      <c r="MV167" s="30">
        <v>23063149020</v>
      </c>
      <c r="MW167" s="30">
        <v>22870636486</v>
      </c>
      <c r="MX167" s="30">
        <v>0</v>
      </c>
      <c r="MY167" s="30">
        <v>192512534</v>
      </c>
      <c r="MZ167" s="30">
        <v>15827711263</v>
      </c>
      <c r="NA167" s="30">
        <v>0</v>
      </c>
      <c r="NB167" s="30">
        <v>0</v>
      </c>
      <c r="NC167" s="30">
        <v>0</v>
      </c>
      <c r="ND167" s="30">
        <v>15827711263</v>
      </c>
      <c r="NE167" s="30">
        <v>15827711263</v>
      </c>
      <c r="NF167" s="30">
        <v>0</v>
      </c>
      <c r="NG167" s="30">
        <v>0</v>
      </c>
      <c r="NH167" s="30">
        <v>5266331089</v>
      </c>
      <c r="NI167" s="30">
        <v>3534478814</v>
      </c>
      <c r="NJ167" s="30">
        <v>418342190</v>
      </c>
      <c r="NK167" s="30">
        <v>3116136624</v>
      </c>
      <c r="NL167" s="30">
        <v>23063149020</v>
      </c>
      <c r="NM167" s="30">
        <v>58496160</v>
      </c>
      <c r="NN167" s="30">
        <v>0</v>
      </c>
      <c r="NO167" s="30">
        <v>0</v>
      </c>
      <c r="NP167" s="30">
        <v>0</v>
      </c>
      <c r="NQ167" s="30">
        <v>0</v>
      </c>
      <c r="NR167" s="30">
        <v>0</v>
      </c>
      <c r="NS167" s="30">
        <v>0</v>
      </c>
      <c r="NT167" s="30">
        <v>58496160</v>
      </c>
      <c r="NU167" s="30">
        <v>58496160</v>
      </c>
      <c r="NV167" s="30">
        <v>0</v>
      </c>
      <c r="NW167" s="30">
        <v>0</v>
      </c>
      <c r="NX167" s="30">
        <v>0</v>
      </c>
      <c r="NY167" s="30">
        <v>0</v>
      </c>
      <c r="NZ167" s="30">
        <v>0</v>
      </c>
      <c r="OA167" s="30">
        <v>1275192888</v>
      </c>
      <c r="OB167" s="30">
        <v>1275192888</v>
      </c>
      <c r="OC167" s="30">
        <v>0</v>
      </c>
      <c r="OD167" s="30">
        <v>0</v>
      </c>
      <c r="OE167" s="30">
        <v>0</v>
      </c>
      <c r="OF167" s="30">
        <v>1275192888</v>
      </c>
      <c r="OG167" s="30">
        <v>0</v>
      </c>
      <c r="OH167" s="30">
        <v>1275192888</v>
      </c>
      <c r="OI167" s="30">
        <v>0</v>
      </c>
      <c r="OJ167" s="30">
        <v>0</v>
      </c>
      <c r="OK167" s="30">
        <v>0</v>
      </c>
      <c r="OL167" s="30">
        <v>0</v>
      </c>
      <c r="OM167" s="30">
        <v>0</v>
      </c>
      <c r="ON167" s="30">
        <v>0</v>
      </c>
      <c r="OO167" s="30">
        <v>0</v>
      </c>
      <c r="OP167" s="30">
        <v>0</v>
      </c>
      <c r="OQ167" s="30">
        <v>0</v>
      </c>
      <c r="OR167" s="30">
        <v>0</v>
      </c>
      <c r="OS167" s="30">
        <v>1575311738</v>
      </c>
      <c r="OT167" s="30">
        <v>1534176938</v>
      </c>
      <c r="OU167" s="30">
        <v>1534176938</v>
      </c>
      <c r="OV167" s="30">
        <v>0</v>
      </c>
      <c r="OW167" s="30">
        <v>1534176938</v>
      </c>
      <c r="OX167" s="30">
        <v>0</v>
      </c>
      <c r="OY167" s="30">
        <v>0</v>
      </c>
      <c r="OZ167" s="30">
        <v>41134800</v>
      </c>
      <c r="PA167" s="30">
        <v>3488782</v>
      </c>
      <c r="PB167" s="30">
        <v>0</v>
      </c>
      <c r="PC167" s="30">
        <v>0</v>
      </c>
      <c r="PD167" s="30">
        <v>0</v>
      </c>
      <c r="PE167" s="30">
        <v>0</v>
      </c>
      <c r="PF167" s="30">
        <v>0</v>
      </c>
      <c r="PG167" s="30">
        <v>0</v>
      </c>
      <c r="PH167" s="30">
        <v>0</v>
      </c>
      <c r="PI167" s="30">
        <v>0</v>
      </c>
      <c r="PJ167" s="30">
        <v>0</v>
      </c>
      <c r="PK167" s="30">
        <v>0</v>
      </c>
      <c r="PL167" s="30">
        <v>0</v>
      </c>
      <c r="PM167" s="30">
        <v>37646018</v>
      </c>
      <c r="PN167" s="30">
        <v>37646018</v>
      </c>
      <c r="PO167" s="30">
        <v>0</v>
      </c>
      <c r="PP167" s="30">
        <v>0</v>
      </c>
      <c r="PQ167" s="30">
        <v>0</v>
      </c>
      <c r="PR167" s="30">
        <v>0</v>
      </c>
      <c r="PS167" s="30">
        <v>0</v>
      </c>
      <c r="PT167" s="30">
        <v>24725357</v>
      </c>
      <c r="PU167" s="30">
        <v>24725357</v>
      </c>
      <c r="PV167" s="30">
        <v>0</v>
      </c>
      <c r="PW167" s="30">
        <v>0</v>
      </c>
      <c r="PX167" s="30">
        <v>0</v>
      </c>
      <c r="PY167" s="30">
        <v>0</v>
      </c>
      <c r="PZ167" s="30">
        <v>0</v>
      </c>
      <c r="QA167" s="30">
        <v>0</v>
      </c>
      <c r="QB167" s="30">
        <v>0</v>
      </c>
      <c r="QC167" s="30">
        <v>58609230</v>
      </c>
      <c r="QD167" s="30">
        <v>58609230</v>
      </c>
      <c r="QE167" s="30">
        <v>0</v>
      </c>
      <c r="QF167" s="30">
        <v>0</v>
      </c>
      <c r="QG167" s="30">
        <v>0</v>
      </c>
      <c r="QH167" s="30">
        <v>0</v>
      </c>
      <c r="QI167" s="30">
        <v>0</v>
      </c>
      <c r="QJ167" s="30">
        <v>0</v>
      </c>
      <c r="QK167" s="30">
        <v>0</v>
      </c>
      <c r="QL167" s="30">
        <v>0</v>
      </c>
      <c r="QM167" s="30">
        <v>0</v>
      </c>
      <c r="QN167" s="30">
        <v>0</v>
      </c>
      <c r="QO167" s="30">
        <v>23176460559</v>
      </c>
      <c r="QP167" s="30">
        <v>12462784155</v>
      </c>
      <c r="QQ167" s="30">
        <v>98381607</v>
      </c>
      <c r="QR167" s="30">
        <v>14831607</v>
      </c>
      <c r="QS167" s="30">
        <v>83550000</v>
      </c>
      <c r="QT167" s="30">
        <v>0</v>
      </c>
      <c r="QU167" s="30">
        <v>0</v>
      </c>
      <c r="QV167" s="30">
        <v>0</v>
      </c>
      <c r="QW167" s="30">
        <v>231352180</v>
      </c>
      <c r="QX167" s="30">
        <v>231352180</v>
      </c>
      <c r="QY167" s="30">
        <v>0</v>
      </c>
      <c r="QZ167" s="30">
        <v>12133050368</v>
      </c>
      <c r="RA167" s="30">
        <v>0</v>
      </c>
      <c r="RB167" s="30">
        <v>0</v>
      </c>
      <c r="RC167" s="30">
        <v>0</v>
      </c>
      <c r="RD167" s="30">
        <v>0</v>
      </c>
      <c r="RE167" s="30">
        <v>0</v>
      </c>
      <c r="RF167" s="30">
        <v>0</v>
      </c>
      <c r="RG167" s="30">
        <v>0</v>
      </c>
      <c r="RH167" s="30">
        <v>0</v>
      </c>
      <c r="RI167" s="30">
        <v>10713676404</v>
      </c>
      <c r="RJ167" s="30">
        <v>10619792277</v>
      </c>
      <c r="RK167" s="30">
        <v>10619792277</v>
      </c>
      <c r="RL167" s="30">
        <v>4697383926</v>
      </c>
      <c r="RM167" s="30">
        <v>177033943</v>
      </c>
      <c r="RN167" s="30">
        <v>164115195</v>
      </c>
      <c r="RO167" s="30">
        <v>6233919</v>
      </c>
      <c r="RP167" s="30">
        <v>0</v>
      </c>
      <c r="RQ167" s="30">
        <v>0</v>
      </c>
      <c r="RR167" s="30">
        <v>0</v>
      </c>
      <c r="RS167" s="30">
        <v>0</v>
      </c>
      <c r="RT167" s="30">
        <v>0</v>
      </c>
      <c r="RU167" s="30">
        <v>0</v>
      </c>
      <c r="RV167" s="30">
        <v>7955687</v>
      </c>
      <c r="RW167" s="30">
        <v>-680885423</v>
      </c>
      <c r="RX167" s="30">
        <v>0</v>
      </c>
      <c r="RY167" s="30">
        <v>0</v>
      </c>
      <c r="RZ167" s="30">
        <v>0</v>
      </c>
      <c r="SA167" s="30">
        <v>0</v>
      </c>
      <c r="SB167" s="30">
        <v>0</v>
      </c>
      <c r="SC167" s="30">
        <v>0</v>
      </c>
      <c r="SD167" s="30">
        <v>0</v>
      </c>
      <c r="SE167" s="30">
        <v>0</v>
      </c>
      <c r="SF167" s="30">
        <v>0</v>
      </c>
      <c r="SG167" s="30">
        <v>0</v>
      </c>
      <c r="SH167" s="30">
        <v>96307223</v>
      </c>
      <c r="SI167" s="30">
        <v>47022038</v>
      </c>
      <c r="SJ167" s="30">
        <v>0</v>
      </c>
      <c r="SK167" s="30">
        <v>1977626882</v>
      </c>
      <c r="SL167" s="30">
        <v>1977626882</v>
      </c>
      <c r="SM167" s="30">
        <v>0</v>
      </c>
      <c r="SN167" s="30">
        <v>0</v>
      </c>
      <c r="SO167" s="30">
        <v>0</v>
      </c>
      <c r="SP167" s="30">
        <v>0</v>
      </c>
      <c r="SQ167" s="30">
        <v>0</v>
      </c>
      <c r="SR167" s="30">
        <v>496888448</v>
      </c>
      <c r="SS167" s="30">
        <v>0</v>
      </c>
      <c r="ST167" s="30">
        <v>0</v>
      </c>
      <c r="SU167" s="30">
        <v>0</v>
      </c>
      <c r="SV167" s="30">
        <v>0</v>
      </c>
      <c r="SW167" s="30">
        <v>1086097</v>
      </c>
      <c r="SX167" s="30">
        <v>20787769</v>
      </c>
      <c r="SY167" s="30">
        <v>31616081</v>
      </c>
      <c r="SZ167" s="30">
        <v>0</v>
      </c>
      <c r="TA167" s="30">
        <v>2054942280</v>
      </c>
      <c r="TB167" s="30">
        <v>373431138</v>
      </c>
      <c r="TC167" s="30">
        <v>119590599</v>
      </c>
      <c r="TD167" s="30">
        <v>0</v>
      </c>
      <c r="TE167" s="30">
        <v>22988308</v>
      </c>
      <c r="TF167" s="30">
        <v>0</v>
      </c>
      <c r="TG167" s="30">
        <v>0</v>
      </c>
      <c r="TH167" s="30">
        <v>0</v>
      </c>
      <c r="TI167" s="30">
        <f t="shared" si="61"/>
        <v>347383057</v>
      </c>
      <c r="TJ167" s="30">
        <f t="shared" si="62"/>
        <v>0</v>
      </c>
      <c r="TK167" s="30">
        <v>1717157655</v>
      </c>
      <c r="TL167" s="30">
        <v>0</v>
      </c>
      <c r="TM167" s="30">
        <v>0</v>
      </c>
      <c r="TN167" s="30">
        <v>0</v>
      </c>
      <c r="TO167" s="30">
        <v>0</v>
      </c>
      <c r="TP167" s="30">
        <v>0</v>
      </c>
      <c r="TQ167" s="30">
        <v>0</v>
      </c>
      <c r="TR167" s="30">
        <v>0</v>
      </c>
      <c r="TS167" s="30">
        <v>0</v>
      </c>
      <c r="TT167" s="30">
        <v>0</v>
      </c>
      <c r="TU167" s="30">
        <v>93884127</v>
      </c>
      <c r="TV167" s="30">
        <v>0</v>
      </c>
      <c r="TW167" s="30">
        <v>29018127</v>
      </c>
      <c r="TX167" s="30">
        <v>0</v>
      </c>
      <c r="TY167" s="30">
        <v>64866000</v>
      </c>
      <c r="TZ167" s="30">
        <v>0</v>
      </c>
      <c r="UA167" s="30">
        <v>0</v>
      </c>
      <c r="UB167" s="30">
        <v>0</v>
      </c>
      <c r="UC167" s="30">
        <v>0</v>
      </c>
      <c r="UD167" s="30">
        <v>0</v>
      </c>
      <c r="UE167" s="30">
        <v>0</v>
      </c>
      <c r="UF167" s="30">
        <v>0</v>
      </c>
      <c r="UG167" s="30">
        <v>327268869451.8999</v>
      </c>
      <c r="UH167" s="1">
        <v>4140751921244</v>
      </c>
      <c r="UI167" s="1">
        <f>UH167-SUM($UG$160:UG167)</f>
        <v>0</v>
      </c>
    </row>
    <row r="168" spans="2:555">
      <c r="B168" s="58">
        <v>43344</v>
      </c>
      <c r="C168" s="30">
        <v>222137349675</v>
      </c>
      <c r="D168" s="30">
        <v>128182046383</v>
      </c>
      <c r="E168" s="30">
        <v>106498452040</v>
      </c>
      <c r="F168" s="30">
        <v>53119981</v>
      </c>
      <c r="G168" s="30">
        <v>1226040</v>
      </c>
      <c r="H168" s="30">
        <v>20272242658</v>
      </c>
      <c r="I168" s="30">
        <v>17549680469</v>
      </c>
      <c r="J168" s="30">
        <v>2519839762</v>
      </c>
      <c r="K168" s="30">
        <v>202722427</v>
      </c>
      <c r="L168" s="30">
        <v>5025898182</v>
      </c>
      <c r="M168" s="30">
        <v>72524329170</v>
      </c>
      <c r="N168" s="30">
        <v>71799085878</v>
      </c>
      <c r="O168" s="30">
        <v>725243292</v>
      </c>
      <c r="P168" s="30">
        <v>1096748611</v>
      </c>
      <c r="Q168" s="30">
        <v>5126784112</v>
      </c>
      <c r="R168" s="30">
        <v>2398103286</v>
      </c>
      <c r="S168" s="30">
        <v>21683594343</v>
      </c>
      <c r="T168" s="30">
        <v>4375825000</v>
      </c>
      <c r="U168" s="30">
        <v>5148019000</v>
      </c>
      <c r="V168" s="30">
        <v>9523844000</v>
      </c>
      <c r="W168" s="30">
        <v>85350001</v>
      </c>
      <c r="X168" s="30">
        <v>4725706336</v>
      </c>
      <c r="Y168" s="30">
        <v>219990900</v>
      </c>
      <c r="Z168" s="30">
        <v>21999090</v>
      </c>
      <c r="AA168" s="30">
        <v>197991810</v>
      </c>
      <c r="AB168" s="30">
        <v>111566963</v>
      </c>
      <c r="AC168" s="30">
        <v>0</v>
      </c>
      <c r="AD168" s="30">
        <v>5412213171</v>
      </c>
      <c r="AE168" s="30">
        <v>1604497204</v>
      </c>
      <c r="AF168" s="30">
        <v>1169898339</v>
      </c>
      <c r="AG168" s="30">
        <v>434598865</v>
      </c>
      <c r="AH168" s="30">
        <v>425768</v>
      </c>
      <c r="AI168" s="30">
        <v>93955303292</v>
      </c>
      <c r="AJ168" s="30">
        <v>229593789</v>
      </c>
      <c r="AK168" s="30">
        <v>7122000</v>
      </c>
      <c r="AL168" s="30">
        <v>414889</v>
      </c>
      <c r="AM168" s="30">
        <v>222056900</v>
      </c>
      <c r="AN168" s="30">
        <v>0</v>
      </c>
      <c r="AO168" s="30">
        <v>2475030695</v>
      </c>
      <c r="AP168" s="30">
        <v>2194058428</v>
      </c>
      <c r="AQ168" s="30">
        <v>0</v>
      </c>
      <c r="AR168" s="30">
        <v>4224467</v>
      </c>
      <c r="AS168" s="30">
        <v>0</v>
      </c>
      <c r="AT168" s="30">
        <v>53207854</v>
      </c>
      <c r="AU168" s="30">
        <v>0</v>
      </c>
      <c r="AV168" s="30">
        <v>0</v>
      </c>
      <c r="AW168" s="30">
        <v>0</v>
      </c>
      <c r="AX168" s="30">
        <v>0</v>
      </c>
      <c r="AY168" s="30">
        <v>113222656</v>
      </c>
      <c r="AZ168" s="30">
        <v>110317290</v>
      </c>
      <c r="BA168" s="30">
        <v>0</v>
      </c>
      <c r="BB168" s="30">
        <v>87037000</v>
      </c>
      <c r="BC168" s="30">
        <v>23280290</v>
      </c>
      <c r="BD168" s="30">
        <v>9172085004</v>
      </c>
      <c r="BE168" s="30">
        <v>602231</v>
      </c>
      <c r="BF168" s="30">
        <v>5644588443</v>
      </c>
      <c r="BG168" s="30">
        <v>1560773695</v>
      </c>
      <c r="BH168" s="30">
        <v>13861</v>
      </c>
      <c r="BI168" s="30">
        <v>18747478</v>
      </c>
      <c r="BJ168" s="30">
        <v>0</v>
      </c>
      <c r="BK168" s="30">
        <v>70464899</v>
      </c>
      <c r="BL168" s="30">
        <v>4501669</v>
      </c>
      <c r="BM168" s="30">
        <v>0</v>
      </c>
      <c r="BN168" s="30">
        <v>17646631</v>
      </c>
      <c r="BO168" s="30">
        <v>1783758</v>
      </c>
      <c r="BP168" s="30">
        <v>0</v>
      </c>
      <c r="BQ168" s="30">
        <v>125935</v>
      </c>
      <c r="BR168" s="30">
        <v>-23545231</v>
      </c>
      <c r="BS168" s="30">
        <v>1874750570</v>
      </c>
      <c r="BT168" s="30">
        <v>289623738</v>
      </c>
      <c r="BU168" s="30">
        <v>0</v>
      </c>
      <c r="BV168" s="30">
        <v>7915713</v>
      </c>
      <c r="BW168" s="30">
        <v>632656</v>
      </c>
      <c r="BX168" s="30">
        <v>0</v>
      </c>
      <c r="BY168" s="30">
        <v>281075369</v>
      </c>
      <c r="BZ168" s="30">
        <v>0</v>
      </c>
      <c r="CA168" s="30">
        <v>0</v>
      </c>
      <c r="CB168" s="30">
        <v>0</v>
      </c>
      <c r="CC168" s="30">
        <v>5291676931</v>
      </c>
      <c r="CD168" s="30">
        <v>0</v>
      </c>
      <c r="CE168" s="30">
        <v>8463225513</v>
      </c>
      <c r="CF168" s="30">
        <v>349743439</v>
      </c>
      <c r="CG168" s="30">
        <v>3228144594</v>
      </c>
      <c r="CH168" s="30">
        <v>222798211</v>
      </c>
      <c r="CI168" s="30">
        <v>97279325</v>
      </c>
      <c r="CJ168" s="30">
        <v>1876711</v>
      </c>
      <c r="CK168" s="30">
        <v>19650600</v>
      </c>
      <c r="CL168" s="30">
        <v>5547230</v>
      </c>
      <c r="CM168" s="30">
        <v>1529984</v>
      </c>
      <c r="CN168" s="30">
        <v>418994</v>
      </c>
      <c r="CO168" s="30">
        <v>257147</v>
      </c>
      <c r="CP168" s="30">
        <v>6610366</v>
      </c>
      <c r="CQ168" s="30">
        <v>61388293</v>
      </c>
      <c r="CR168" s="30">
        <v>104742121</v>
      </c>
      <c r="CS168" s="30">
        <v>4409146602</v>
      </c>
      <c r="CT168" s="30">
        <v>1476317863</v>
      </c>
      <c r="CU168" s="30">
        <v>0</v>
      </c>
      <c r="CV168" s="30">
        <v>73522902</v>
      </c>
      <c r="CW168" s="30">
        <v>13251190</v>
      </c>
      <c r="CX168" s="30">
        <v>287134</v>
      </c>
      <c r="CY168" s="30">
        <v>0</v>
      </c>
      <c r="CZ168" s="30">
        <v>2790042296</v>
      </c>
      <c r="DA168" s="30">
        <v>2568902288</v>
      </c>
      <c r="DB168" s="30">
        <v>221005008</v>
      </c>
      <c r="DC168" s="30">
        <v>0</v>
      </c>
      <c r="DD168" s="30">
        <v>135000</v>
      </c>
      <c r="DE168" s="30">
        <v>0</v>
      </c>
      <c r="DF168" s="30">
        <v>33635880</v>
      </c>
      <c r="DG168" s="30">
        <v>22089337</v>
      </c>
      <c r="DH168" s="30">
        <v>51371221</v>
      </c>
      <c r="DI168" s="30">
        <v>0</v>
      </c>
      <c r="DJ168" s="30">
        <v>0</v>
      </c>
      <c r="DK168" s="30">
        <v>0</v>
      </c>
      <c r="DL168" s="30">
        <v>0</v>
      </c>
      <c r="DM168" s="30">
        <v>394006905</v>
      </c>
      <c r="DN168" s="30">
        <v>58577974</v>
      </c>
      <c r="DO168" s="30">
        <v>4822686</v>
      </c>
      <c r="DP168" s="30">
        <v>64190</v>
      </c>
      <c r="DQ168" s="30">
        <v>4758496</v>
      </c>
      <c r="DR168" s="30">
        <v>314440426</v>
      </c>
      <c r="DS168" s="30">
        <v>36328762</v>
      </c>
      <c r="DT168" s="30">
        <v>34891745</v>
      </c>
      <c r="DU168" s="30">
        <v>1437017</v>
      </c>
      <c r="DV168" s="30">
        <v>0</v>
      </c>
      <c r="DW168" s="30">
        <v>12412300</v>
      </c>
      <c r="DX168" s="30">
        <v>7607300</v>
      </c>
      <c r="DY168" s="30">
        <v>0</v>
      </c>
      <c r="DZ168" s="30">
        <v>0</v>
      </c>
      <c r="EA168" s="30">
        <v>4805000</v>
      </c>
      <c r="EB168" s="30">
        <v>0</v>
      </c>
      <c r="EC168" s="30">
        <v>5464315</v>
      </c>
      <c r="ED168" s="30">
        <v>60050</v>
      </c>
      <c r="EE168" s="30">
        <v>5341000</v>
      </c>
      <c r="EF168" s="30">
        <v>63265</v>
      </c>
      <c r="EG168" s="30">
        <v>75757391</v>
      </c>
      <c r="EH168" s="30">
        <v>74643000</v>
      </c>
      <c r="EI168" s="30">
        <v>1072691</v>
      </c>
      <c r="EJ168" s="30">
        <v>41700</v>
      </c>
      <c r="EK168" s="30">
        <v>85327374</v>
      </c>
      <c r="EL168" s="30">
        <v>43702</v>
      </c>
      <c r="EM168" s="30">
        <v>2600245</v>
      </c>
      <c r="EN168" s="30">
        <v>56178407</v>
      </c>
      <c r="EO168" s="30">
        <v>2316185</v>
      </c>
      <c r="EP168" s="30">
        <v>415165</v>
      </c>
      <c r="EQ168" s="30">
        <v>0</v>
      </c>
      <c r="ER168" s="30">
        <v>349613</v>
      </c>
      <c r="ES168" s="30">
        <v>1158092</v>
      </c>
      <c r="ET168" s="30">
        <v>393315</v>
      </c>
      <c r="EU168" s="30">
        <v>2272483</v>
      </c>
      <c r="EV168" s="30">
        <v>1130844</v>
      </c>
      <c r="EW168" s="30">
        <v>33868740</v>
      </c>
      <c r="EX168" s="30">
        <v>0</v>
      </c>
      <c r="EY168" s="30">
        <v>218508</v>
      </c>
      <c r="EZ168" s="30">
        <v>30722225</v>
      </c>
      <c r="FA168" s="30">
        <v>2928007</v>
      </c>
      <c r="FB168" s="30">
        <v>682300</v>
      </c>
      <c r="FC168" s="30">
        <v>57378</v>
      </c>
      <c r="FD168" s="30">
        <v>0</v>
      </c>
      <c r="FE168" s="30">
        <v>0</v>
      </c>
      <c r="FF168" s="30">
        <v>0</v>
      </c>
      <c r="FG168" s="30">
        <v>16165819</v>
      </c>
      <c r="FH168" s="30">
        <v>1485854</v>
      </c>
      <c r="FI168" s="30">
        <v>0</v>
      </c>
      <c r="FJ168" s="30">
        <v>11241634</v>
      </c>
      <c r="FK168" s="30">
        <v>5568286</v>
      </c>
      <c r="FL168" s="30">
        <v>0</v>
      </c>
      <c r="FM168" s="30">
        <v>0</v>
      </c>
      <c r="FN168" s="30">
        <v>0</v>
      </c>
      <c r="FO168" s="30">
        <v>5673348</v>
      </c>
      <c r="FP168" s="30">
        <v>3438331</v>
      </c>
      <c r="FQ168" s="30">
        <v>0</v>
      </c>
      <c r="FR168" s="30">
        <v>796120870</v>
      </c>
      <c r="FS168" s="30">
        <v>758424007</v>
      </c>
      <c r="FT168" s="30">
        <v>0</v>
      </c>
      <c r="FU168" s="30">
        <v>414429896</v>
      </c>
      <c r="FV168" s="30">
        <v>17510141</v>
      </c>
      <c r="FW168" s="30">
        <v>11637412</v>
      </c>
      <c r="FX168" s="30">
        <v>5872729</v>
      </c>
      <c r="FY168" s="30">
        <v>0</v>
      </c>
      <c r="FZ168" s="30">
        <v>393315</v>
      </c>
      <c r="GA168" s="30">
        <v>295623855</v>
      </c>
      <c r="GB168" s="30">
        <v>30466800</v>
      </c>
      <c r="GC168" s="30">
        <v>3318220</v>
      </c>
      <c r="GD168" s="30">
        <v>0</v>
      </c>
      <c r="GE168" s="30">
        <v>3318220</v>
      </c>
      <c r="GF168" s="30">
        <v>0</v>
      </c>
      <c r="GG168" s="30">
        <v>0</v>
      </c>
      <c r="GH168" s="30">
        <v>2160900</v>
      </c>
      <c r="GI168" s="30">
        <v>10471023</v>
      </c>
      <c r="GJ168" s="30">
        <v>10471023</v>
      </c>
      <c r="GK168" s="30">
        <v>0</v>
      </c>
      <c r="GL168" s="30">
        <v>21746720</v>
      </c>
      <c r="GM168" s="30">
        <v>14493388</v>
      </c>
      <c r="GN168" s="30">
        <v>0</v>
      </c>
      <c r="GO168" s="30">
        <v>464900</v>
      </c>
      <c r="GP168" s="30">
        <v>0</v>
      </c>
      <c r="GQ168" s="30">
        <v>0</v>
      </c>
      <c r="GR168" s="30">
        <v>175472</v>
      </c>
      <c r="GS168" s="30">
        <v>0</v>
      </c>
      <c r="GT168" s="30">
        <v>6612960</v>
      </c>
      <c r="GU168" s="30">
        <v>1061196868</v>
      </c>
      <c r="GV168" s="30">
        <v>0</v>
      </c>
      <c r="GW168" s="30">
        <v>0</v>
      </c>
      <c r="GX168" s="30">
        <v>0</v>
      </c>
      <c r="GY168" s="30">
        <v>0</v>
      </c>
      <c r="GZ168" s="30">
        <v>0</v>
      </c>
      <c r="HA168" s="30">
        <v>0</v>
      </c>
      <c r="HB168" s="30">
        <v>0</v>
      </c>
      <c r="HC168" s="30">
        <v>0</v>
      </c>
      <c r="HD168" s="30">
        <v>0</v>
      </c>
      <c r="HE168" s="30">
        <v>0</v>
      </c>
      <c r="HF168" s="30">
        <v>14730603</v>
      </c>
      <c r="HG168" s="30">
        <v>2642110</v>
      </c>
      <c r="HH168" s="30">
        <f t="shared" si="57"/>
        <v>269927378</v>
      </c>
      <c r="HI168" s="30">
        <f t="shared" si="58"/>
        <v>369582253</v>
      </c>
      <c r="HJ168" s="30">
        <v>269927378</v>
      </c>
      <c r="HK168" s="30">
        <v>369582253</v>
      </c>
      <c r="HL168" s="30">
        <v>0</v>
      </c>
      <c r="HM168" s="30">
        <v>639509631</v>
      </c>
      <c r="HN168" s="30">
        <v>0</v>
      </c>
      <c r="HO168" s="30">
        <v>0</v>
      </c>
      <c r="HP168" s="30">
        <v>42697681</v>
      </c>
      <c r="HQ168" s="30">
        <v>3122479</v>
      </c>
      <c r="HR168" s="30">
        <v>3540494</v>
      </c>
      <c r="HS168" s="30">
        <v>22229287</v>
      </c>
      <c r="HT168" s="30">
        <v>0</v>
      </c>
      <c r="HU168" s="30">
        <v>0</v>
      </c>
      <c r="HV168" s="30">
        <v>13805421</v>
      </c>
      <c r="HW168" s="30">
        <v>0</v>
      </c>
      <c r="HX168" s="30">
        <f t="shared" si="50"/>
        <v>269927378</v>
      </c>
      <c r="HY168" s="30">
        <f t="shared" si="51"/>
        <v>369582253</v>
      </c>
      <c r="HZ168" s="30">
        <v>65057486660</v>
      </c>
      <c r="IA168" s="30">
        <v>62186660533</v>
      </c>
      <c r="IB168" s="30">
        <v>61139526059</v>
      </c>
      <c r="IC168" s="30">
        <v>0</v>
      </c>
      <c r="ID168" s="30">
        <v>0</v>
      </c>
      <c r="IE168" s="30">
        <v>0</v>
      </c>
      <c r="IF168" s="30">
        <v>0</v>
      </c>
      <c r="IG168" s="30">
        <v>52536766182</v>
      </c>
      <c r="IH168" s="30">
        <v>51203926300</v>
      </c>
      <c r="II168" s="30">
        <v>0</v>
      </c>
      <c r="IJ168" s="30">
        <v>1332839882</v>
      </c>
      <c r="IK168" s="30">
        <v>0</v>
      </c>
      <c r="IL168" s="30">
        <v>5324952122</v>
      </c>
      <c r="IM168" s="30">
        <v>2511567407</v>
      </c>
      <c r="IN168" s="30">
        <v>473329078</v>
      </c>
      <c r="IO168" s="30">
        <v>354996808</v>
      </c>
      <c r="IP168" s="30">
        <v>4496626236</v>
      </c>
      <c r="IQ168" s="30">
        <v>0</v>
      </c>
      <c r="IR168" s="30">
        <v>0</v>
      </c>
      <c r="IS168" s="30">
        <v>0</v>
      </c>
      <c r="IT168" s="30">
        <v>0</v>
      </c>
      <c r="IU168" s="30">
        <v>0</v>
      </c>
      <c r="IV168" s="30">
        <v>315487078</v>
      </c>
      <c r="IW168" s="30">
        <v>0</v>
      </c>
      <c r="IX168" s="30">
        <v>0</v>
      </c>
      <c r="IY168" s="30">
        <v>0</v>
      </c>
      <c r="IZ168" s="30">
        <v>0</v>
      </c>
      <c r="JA168" s="30">
        <v>0</v>
      </c>
      <c r="JB168" s="30">
        <v>0</v>
      </c>
      <c r="JC168" s="30">
        <v>0</v>
      </c>
      <c r="JD168" s="30">
        <v>0</v>
      </c>
      <c r="JE168" s="30">
        <v>0</v>
      </c>
      <c r="JF168" s="30">
        <v>0</v>
      </c>
      <c r="JG168" s="30">
        <v>0</v>
      </c>
      <c r="JH168" s="30">
        <v>0</v>
      </c>
      <c r="JI168" s="30">
        <v>0</v>
      </c>
      <c r="JJ168" s="30">
        <v>450753270</v>
      </c>
      <c r="JK168" s="30">
        <v>0</v>
      </c>
      <c r="JL168" s="30">
        <v>450753270</v>
      </c>
      <c r="JM168" s="30">
        <v>1047134474</v>
      </c>
      <c r="JN168" s="30">
        <v>0</v>
      </c>
      <c r="JO168" s="30">
        <v>1047134474</v>
      </c>
      <c r="JP168" s="30">
        <v>548319109</v>
      </c>
      <c r="JQ168" s="30">
        <v>159500580</v>
      </c>
      <c r="JR168" s="30">
        <v>350000000</v>
      </c>
      <c r="JS168" s="30">
        <v>0</v>
      </c>
      <c r="JT168" s="30">
        <v>0</v>
      </c>
      <c r="JU168" s="30">
        <v>0</v>
      </c>
      <c r="JV168" s="30">
        <v>0</v>
      </c>
      <c r="JW168" s="30">
        <v>0</v>
      </c>
      <c r="JX168" s="30">
        <v>0</v>
      </c>
      <c r="JY168" s="30">
        <v>0</v>
      </c>
      <c r="JZ168" s="30">
        <v>0</v>
      </c>
      <c r="KA168" s="30">
        <v>0</v>
      </c>
      <c r="KB168" s="30">
        <v>0</v>
      </c>
      <c r="KC168" s="30">
        <v>0</v>
      </c>
      <c r="KD168" s="30">
        <v>0</v>
      </c>
      <c r="KE168" s="30">
        <v>0</v>
      </c>
      <c r="KF168" s="30">
        <v>0</v>
      </c>
      <c r="KG168" s="30">
        <v>0</v>
      </c>
      <c r="KH168" s="30">
        <v>0</v>
      </c>
      <c r="KI168" s="30">
        <v>0</v>
      </c>
      <c r="KJ168" s="30">
        <v>0</v>
      </c>
      <c r="KK168" s="30">
        <v>0</v>
      </c>
      <c r="KL168" s="30">
        <v>0</v>
      </c>
      <c r="KM168" s="30">
        <v>2322507018</v>
      </c>
      <c r="KN168" s="30">
        <v>1324017817</v>
      </c>
      <c r="KO168" s="30">
        <v>42930621</v>
      </c>
      <c r="KP168" s="30">
        <v>4559413</v>
      </c>
      <c r="KQ168" s="30">
        <v>0</v>
      </c>
      <c r="KR168" s="30">
        <v>0</v>
      </c>
      <c r="KS168" s="30">
        <v>706927</v>
      </c>
      <c r="KT168" s="30">
        <v>14006499</v>
      </c>
      <c r="KU168" s="30">
        <v>0</v>
      </c>
      <c r="KV168" s="30">
        <v>53196041</v>
      </c>
      <c r="KW168" s="30">
        <v>0</v>
      </c>
      <c r="KX168" s="30">
        <v>9663537</v>
      </c>
      <c r="KY168" s="30">
        <v>0</v>
      </c>
      <c r="KZ168" s="30">
        <v>35965275</v>
      </c>
      <c r="LA168" s="30">
        <v>14669087</v>
      </c>
      <c r="LB168" s="30">
        <v>2857218</v>
      </c>
      <c r="LC168" s="30">
        <v>0</v>
      </c>
      <c r="LD168" s="30">
        <v>203732474</v>
      </c>
      <c r="LE168" s="30">
        <v>1448798</v>
      </c>
      <c r="LF168" s="30">
        <v>11169638</v>
      </c>
      <c r="LG168" s="30">
        <v>0</v>
      </c>
      <c r="LH168" s="30">
        <v>13559372</v>
      </c>
      <c r="LI168" s="30">
        <v>26353054</v>
      </c>
      <c r="LJ168" s="30">
        <v>13355866</v>
      </c>
      <c r="LK168" s="30">
        <v>1290549</v>
      </c>
      <c r="LL168" s="30">
        <v>0</v>
      </c>
      <c r="LM168" s="30">
        <v>12306007</v>
      </c>
      <c r="LN168" s="30">
        <v>-399371265</v>
      </c>
      <c r="LO168" s="30">
        <v>51303543</v>
      </c>
      <c r="LP168" s="30">
        <v>0</v>
      </c>
      <c r="LQ168" s="30">
        <v>170145559</v>
      </c>
      <c r="LR168" s="30">
        <v>599391</v>
      </c>
      <c r="LS168" s="30">
        <v>186890771</v>
      </c>
      <c r="LT168" s="30">
        <v>0</v>
      </c>
      <c r="LU168" s="30">
        <v>217817523</v>
      </c>
      <c r="LV168" s="30">
        <v>233442</v>
      </c>
      <c r="LW168" s="30">
        <v>0</v>
      </c>
      <c r="LX168" s="30">
        <v>0</v>
      </c>
      <c r="LY168" s="30">
        <v>0</v>
      </c>
      <c r="LZ168" s="30">
        <v>0</v>
      </c>
      <c r="MA168" s="30">
        <v>4179979</v>
      </c>
      <c r="MB168" s="30">
        <v>33550594</v>
      </c>
      <c r="MC168" s="30">
        <v>0</v>
      </c>
      <c r="MD168" s="30">
        <v>0</v>
      </c>
      <c r="ME168" s="30">
        <v>16970175</v>
      </c>
      <c r="MF168" s="30">
        <v>0</v>
      </c>
      <c r="MG168" s="30">
        <v>0</v>
      </c>
      <c r="MH168" s="30">
        <v>12522628</v>
      </c>
      <c r="MI168" s="30">
        <v>729987</v>
      </c>
      <c r="MJ168" s="30">
        <v>19948939</v>
      </c>
      <c r="MK168" s="30">
        <v>0</v>
      </c>
      <c r="ML168" s="30">
        <v>0</v>
      </c>
      <c r="MM168" s="30">
        <v>516749</v>
      </c>
      <c r="MN168" s="30">
        <v>922943</v>
      </c>
      <c r="MO168" s="30">
        <v>205702310</v>
      </c>
      <c r="MP168" s="30">
        <v>14055557</v>
      </c>
      <c r="MQ168" s="30">
        <v>725256319</v>
      </c>
      <c r="MR168" s="30">
        <v>0</v>
      </c>
      <c r="MS168" s="30">
        <v>52084845501</v>
      </c>
      <c r="MT168" s="30">
        <v>47913188551</v>
      </c>
      <c r="MU168" s="30">
        <v>47652738371</v>
      </c>
      <c r="MV168" s="30">
        <v>25949751707</v>
      </c>
      <c r="MW168" s="30">
        <v>25757239173</v>
      </c>
      <c r="MX168" s="30">
        <v>0</v>
      </c>
      <c r="MY168" s="30">
        <v>192512534</v>
      </c>
      <c r="MZ168" s="30">
        <v>15827711263</v>
      </c>
      <c r="NA168" s="30">
        <v>0</v>
      </c>
      <c r="NB168" s="30">
        <v>0</v>
      </c>
      <c r="NC168" s="30">
        <v>0</v>
      </c>
      <c r="ND168" s="30">
        <v>15827711263</v>
      </c>
      <c r="NE168" s="30">
        <v>15827711263</v>
      </c>
      <c r="NF168" s="30">
        <v>0</v>
      </c>
      <c r="NG168" s="30">
        <v>0</v>
      </c>
      <c r="NH168" s="30">
        <v>4167827970</v>
      </c>
      <c r="NI168" s="30">
        <v>1707447431</v>
      </c>
      <c r="NJ168" s="30">
        <v>423407759</v>
      </c>
      <c r="NK168" s="30">
        <v>1284039672</v>
      </c>
      <c r="NL168" s="30">
        <v>25949751707</v>
      </c>
      <c r="NM168" s="30">
        <v>260450180</v>
      </c>
      <c r="NN168" s="30">
        <v>0</v>
      </c>
      <c r="NO168" s="30">
        <v>0</v>
      </c>
      <c r="NP168" s="30">
        <v>0</v>
      </c>
      <c r="NQ168" s="30">
        <v>0</v>
      </c>
      <c r="NR168" s="30">
        <v>0</v>
      </c>
      <c r="NS168" s="30">
        <v>0</v>
      </c>
      <c r="NT168" s="30">
        <v>260450180</v>
      </c>
      <c r="NU168" s="30">
        <v>260450180</v>
      </c>
      <c r="NV168" s="30">
        <v>0</v>
      </c>
      <c r="NW168" s="30">
        <v>0</v>
      </c>
      <c r="NX168" s="30">
        <v>0</v>
      </c>
      <c r="NY168" s="30">
        <v>0</v>
      </c>
      <c r="NZ168" s="30">
        <v>0</v>
      </c>
      <c r="OA168" s="30">
        <v>1275899546</v>
      </c>
      <c r="OB168" s="30">
        <v>1275192888</v>
      </c>
      <c r="OC168" s="30">
        <v>0</v>
      </c>
      <c r="OD168" s="30">
        <v>0</v>
      </c>
      <c r="OE168" s="30">
        <v>0</v>
      </c>
      <c r="OF168" s="30">
        <v>1275192888</v>
      </c>
      <c r="OG168" s="30">
        <v>0</v>
      </c>
      <c r="OH168" s="30">
        <v>1275192888</v>
      </c>
      <c r="OI168" s="30">
        <v>0</v>
      </c>
      <c r="OJ168" s="30">
        <v>706658</v>
      </c>
      <c r="OK168" s="30">
        <v>0</v>
      </c>
      <c r="OL168" s="30">
        <v>0</v>
      </c>
      <c r="OM168" s="30">
        <v>0</v>
      </c>
      <c r="ON168" s="30">
        <v>0</v>
      </c>
      <c r="OO168" s="30">
        <v>706658</v>
      </c>
      <c r="OP168" s="30">
        <v>706658</v>
      </c>
      <c r="OQ168" s="30">
        <v>0</v>
      </c>
      <c r="OR168" s="30">
        <v>0</v>
      </c>
      <c r="OS168" s="30">
        <v>1665733445</v>
      </c>
      <c r="OT168" s="30">
        <v>1534176938</v>
      </c>
      <c r="OU168" s="30">
        <v>1534176938</v>
      </c>
      <c r="OV168" s="30">
        <v>0</v>
      </c>
      <c r="OW168" s="30">
        <v>1534176938</v>
      </c>
      <c r="OX168" s="30">
        <v>0</v>
      </c>
      <c r="OY168" s="30">
        <v>0</v>
      </c>
      <c r="OZ168" s="30">
        <v>131556507</v>
      </c>
      <c r="PA168" s="30">
        <v>83609459</v>
      </c>
      <c r="PB168" s="30">
        <v>0</v>
      </c>
      <c r="PC168" s="30">
        <v>0</v>
      </c>
      <c r="PD168" s="30">
        <v>0</v>
      </c>
      <c r="PE168" s="30">
        <v>0</v>
      </c>
      <c r="PF168" s="30">
        <v>0</v>
      </c>
      <c r="PG168" s="30">
        <v>0</v>
      </c>
      <c r="PH168" s="30">
        <v>0</v>
      </c>
      <c r="PI168" s="30">
        <v>0</v>
      </c>
      <c r="PJ168" s="30">
        <v>0</v>
      </c>
      <c r="PK168" s="30">
        <v>0</v>
      </c>
      <c r="PL168" s="30">
        <v>0</v>
      </c>
      <c r="PM168" s="30">
        <v>47947048</v>
      </c>
      <c r="PN168" s="30">
        <v>47506473</v>
      </c>
      <c r="PO168" s="30">
        <v>0</v>
      </c>
      <c r="PP168" s="30">
        <v>0</v>
      </c>
      <c r="PQ168" s="30">
        <v>0</v>
      </c>
      <c r="PR168" s="30">
        <v>0</v>
      </c>
      <c r="PS168" s="30">
        <v>0</v>
      </c>
      <c r="PT168" s="30">
        <v>1230023959</v>
      </c>
      <c r="PU168" s="30">
        <v>1230023959</v>
      </c>
      <c r="PV168" s="30">
        <v>0</v>
      </c>
      <c r="PW168" s="30">
        <v>0</v>
      </c>
      <c r="PX168" s="30">
        <v>0</v>
      </c>
      <c r="PY168" s="30">
        <v>0</v>
      </c>
      <c r="PZ168" s="30">
        <v>0</v>
      </c>
      <c r="QA168" s="30">
        <v>0</v>
      </c>
      <c r="QB168" s="30">
        <v>0</v>
      </c>
      <c r="QC168" s="30">
        <v>0</v>
      </c>
      <c r="QD168" s="30">
        <v>0</v>
      </c>
      <c r="QE168" s="30">
        <v>0</v>
      </c>
      <c r="QF168" s="30">
        <v>0</v>
      </c>
      <c r="QG168" s="30">
        <v>0</v>
      </c>
      <c r="QH168" s="30">
        <v>0</v>
      </c>
      <c r="QI168" s="30">
        <v>0</v>
      </c>
      <c r="QJ168" s="30">
        <v>0</v>
      </c>
      <c r="QK168" s="30">
        <v>0</v>
      </c>
      <c r="QL168" s="30">
        <v>256265775</v>
      </c>
      <c r="QM168" s="30">
        <v>0</v>
      </c>
      <c r="QN168" s="30">
        <v>0</v>
      </c>
      <c r="QO168" s="30">
        <v>27129114884</v>
      </c>
      <c r="QP168" s="30">
        <v>4545858031</v>
      </c>
      <c r="QQ168" s="30">
        <v>13005710</v>
      </c>
      <c r="QR168" s="30">
        <v>12305710</v>
      </c>
      <c r="QS168" s="30">
        <v>700000</v>
      </c>
      <c r="QT168" s="30">
        <v>0</v>
      </c>
      <c r="QU168" s="30">
        <v>0</v>
      </c>
      <c r="QV168" s="30">
        <v>0</v>
      </c>
      <c r="QW168" s="30">
        <v>3355901659</v>
      </c>
      <c r="QX168" s="30">
        <v>3355901659</v>
      </c>
      <c r="QY168" s="30">
        <v>0</v>
      </c>
      <c r="QZ168" s="30">
        <v>1176950662</v>
      </c>
      <c r="RA168" s="30">
        <v>0</v>
      </c>
      <c r="RB168" s="30">
        <v>0</v>
      </c>
      <c r="RC168" s="30">
        <v>0</v>
      </c>
      <c r="RD168" s="30">
        <v>0</v>
      </c>
      <c r="RE168" s="30">
        <v>0</v>
      </c>
      <c r="RF168" s="30">
        <v>0</v>
      </c>
      <c r="RG168" s="30">
        <v>0</v>
      </c>
      <c r="RH168" s="30">
        <v>0</v>
      </c>
      <c r="RI168" s="30">
        <v>21702335130</v>
      </c>
      <c r="RJ168" s="30">
        <v>21646162934</v>
      </c>
      <c r="RK168" s="30">
        <v>21293146198</v>
      </c>
      <c r="RL168" s="30">
        <v>15641565453</v>
      </c>
      <c r="RM168" s="30">
        <v>154350977</v>
      </c>
      <c r="RN168" s="30">
        <v>133770073</v>
      </c>
      <c r="RO168" s="30">
        <v>5222807</v>
      </c>
      <c r="RP168" s="30">
        <v>0</v>
      </c>
      <c r="RQ168" s="30">
        <v>0</v>
      </c>
      <c r="RR168" s="30">
        <v>0</v>
      </c>
      <c r="RS168" s="30">
        <v>0</v>
      </c>
      <c r="RT168" s="30">
        <v>0</v>
      </c>
      <c r="RU168" s="30">
        <v>0</v>
      </c>
      <c r="RV168" s="30">
        <v>6804776</v>
      </c>
      <c r="RW168" s="30">
        <v>145722</v>
      </c>
      <c r="RX168" s="30">
        <v>0</v>
      </c>
      <c r="RY168" s="30">
        <v>0</v>
      </c>
      <c r="RZ168" s="30">
        <v>0</v>
      </c>
      <c r="SA168" s="30">
        <v>0</v>
      </c>
      <c r="SB168" s="30">
        <v>0</v>
      </c>
      <c r="SC168" s="30">
        <v>0</v>
      </c>
      <c r="SD168" s="30">
        <v>0</v>
      </c>
      <c r="SE168" s="30">
        <v>0</v>
      </c>
      <c r="SF168" s="30">
        <v>0</v>
      </c>
      <c r="SG168" s="30">
        <v>0</v>
      </c>
      <c r="SH168" s="30">
        <v>61404010</v>
      </c>
      <c r="SI168" s="30">
        <v>42676061</v>
      </c>
      <c r="SJ168" s="30">
        <v>0</v>
      </c>
      <c r="SK168" s="30">
        <v>1948919332</v>
      </c>
      <c r="SL168" s="30">
        <v>1948919332</v>
      </c>
      <c r="SM168" s="30">
        <v>0</v>
      </c>
      <c r="SN168" s="30">
        <v>0</v>
      </c>
      <c r="SO168" s="30">
        <v>0</v>
      </c>
      <c r="SP168" s="30">
        <v>0</v>
      </c>
      <c r="SQ168" s="30">
        <v>0</v>
      </c>
      <c r="SR168" s="30">
        <v>236134536</v>
      </c>
      <c r="SS168" s="30">
        <v>0</v>
      </c>
      <c r="ST168" s="30">
        <v>0</v>
      </c>
      <c r="SU168" s="30">
        <v>0</v>
      </c>
      <c r="SV168" s="30">
        <v>0</v>
      </c>
      <c r="SW168" s="30">
        <v>1027515</v>
      </c>
      <c r="SX168" s="30">
        <v>20363593</v>
      </c>
      <c r="SY168" s="30">
        <v>29893755</v>
      </c>
      <c r="SZ168" s="30">
        <v>0</v>
      </c>
      <c r="TA168" s="30">
        <v>2031370089</v>
      </c>
      <c r="TB168" s="30">
        <v>372267697</v>
      </c>
      <c r="TC168" s="30">
        <v>313790185</v>
      </c>
      <c r="TD168" s="30">
        <v>0</v>
      </c>
      <c r="TE168" s="30">
        <v>22349418</v>
      </c>
      <c r="TF168" s="30">
        <v>0</v>
      </c>
      <c r="TG168" s="30">
        <v>0</v>
      </c>
      <c r="TH168" s="30">
        <v>353016736</v>
      </c>
      <c r="TI168" s="30">
        <f t="shared" si="61"/>
        <v>293343857</v>
      </c>
      <c r="TJ168" s="30">
        <f t="shared" si="62"/>
        <v>0</v>
      </c>
      <c r="TK168" s="30">
        <v>1717157655</v>
      </c>
      <c r="TL168" s="30">
        <v>0</v>
      </c>
      <c r="TM168" s="30">
        <v>0</v>
      </c>
      <c r="TN168" s="30">
        <v>0</v>
      </c>
      <c r="TO168" s="30">
        <v>0</v>
      </c>
      <c r="TP168" s="30">
        <v>0</v>
      </c>
      <c r="TQ168" s="30">
        <v>0</v>
      </c>
      <c r="TR168" s="30">
        <v>0</v>
      </c>
      <c r="TS168" s="30">
        <v>0</v>
      </c>
      <c r="TT168" s="30">
        <v>0</v>
      </c>
      <c r="TU168" s="30">
        <v>56172196</v>
      </c>
      <c r="TV168" s="30">
        <v>0</v>
      </c>
      <c r="TW168" s="30">
        <v>11207233</v>
      </c>
      <c r="TX168" s="30">
        <v>0</v>
      </c>
      <c r="TY168" s="30">
        <v>44964963</v>
      </c>
      <c r="TZ168" s="30">
        <v>0</v>
      </c>
      <c r="UA168" s="30">
        <v>0</v>
      </c>
      <c r="UB168" s="30">
        <v>0</v>
      </c>
      <c r="UC168" s="30">
        <v>0</v>
      </c>
      <c r="UD168" s="30">
        <v>0</v>
      </c>
      <c r="UE168" s="30">
        <v>0</v>
      </c>
      <c r="UF168" s="30">
        <v>880921723</v>
      </c>
      <c r="UG168" s="30">
        <v>301607575835</v>
      </c>
      <c r="UH168" s="1">
        <v>4442359497079</v>
      </c>
      <c r="UI168" s="1">
        <f>UH168-SUM($UG$160:UG168)</f>
        <v>0</v>
      </c>
    </row>
    <row r="169" spans="2:555">
      <c r="B169" s="58">
        <v>43374</v>
      </c>
      <c r="C169" s="30">
        <v>264040876964.38867</v>
      </c>
      <c r="D169" s="30">
        <v>151767580844.38843</v>
      </c>
      <c r="E169" s="30">
        <v>133397674037.38843</v>
      </c>
      <c r="F169" s="30">
        <v>97927435</v>
      </c>
      <c r="G169" s="30">
        <v>1536816</v>
      </c>
      <c r="H169" s="30">
        <v>73001891405.358459</v>
      </c>
      <c r="I169" s="30">
        <v>63197737389.308472</v>
      </c>
      <c r="J169" s="30">
        <v>9074135102</v>
      </c>
      <c r="K169" s="30">
        <v>730018914.05000019</v>
      </c>
      <c r="L169" s="30">
        <v>3914196485</v>
      </c>
      <c r="M169" s="30">
        <v>48543498897.030029</v>
      </c>
      <c r="N169" s="30">
        <v>48058063908.030029</v>
      </c>
      <c r="O169" s="30">
        <v>485434989</v>
      </c>
      <c r="P169" s="30">
        <v>1156513419</v>
      </c>
      <c r="Q169" s="30">
        <v>4424272373</v>
      </c>
      <c r="R169" s="30">
        <v>2257837207</v>
      </c>
      <c r="S169" s="30">
        <v>18369906807</v>
      </c>
      <c r="T169" s="30">
        <v>4184293000</v>
      </c>
      <c r="U169" s="30">
        <v>4922689000</v>
      </c>
      <c r="V169" s="30">
        <v>9106982000</v>
      </c>
      <c r="W169" s="30">
        <v>140353350</v>
      </c>
      <c r="X169" s="30">
        <v>2200352222</v>
      </c>
      <c r="Y169" s="30">
        <v>215920900</v>
      </c>
      <c r="Z169" s="30">
        <v>21592090</v>
      </c>
      <c r="AA169" s="30">
        <v>194328810</v>
      </c>
      <c r="AB169" s="30">
        <v>116950517</v>
      </c>
      <c r="AC169" s="30">
        <v>0</v>
      </c>
      <c r="AD169" s="30">
        <v>5444911088</v>
      </c>
      <c r="AE169" s="30">
        <v>1144436730</v>
      </c>
      <c r="AF169" s="30">
        <v>816883370</v>
      </c>
      <c r="AG169" s="30">
        <v>327553360</v>
      </c>
      <c r="AH169" s="30">
        <v>0</v>
      </c>
      <c r="AI169" s="30">
        <v>112273296120</v>
      </c>
      <c r="AJ169" s="30">
        <v>1112003880</v>
      </c>
      <c r="AK169" s="30">
        <v>114169</v>
      </c>
      <c r="AL169" s="30">
        <v>0</v>
      </c>
      <c r="AM169" s="30">
        <v>1110167500</v>
      </c>
      <c r="AN169" s="30">
        <v>1722211</v>
      </c>
      <c r="AO169" s="30">
        <v>2697286007</v>
      </c>
      <c r="AP169" s="30">
        <v>2437943647</v>
      </c>
      <c r="AQ169" s="30">
        <v>0</v>
      </c>
      <c r="AR169" s="30">
        <v>6186577</v>
      </c>
      <c r="AS169" s="30">
        <v>0</v>
      </c>
      <c r="AT169" s="30">
        <v>103665102</v>
      </c>
      <c r="AU169" s="30">
        <v>12129658</v>
      </c>
      <c r="AV169" s="30">
        <v>0</v>
      </c>
      <c r="AW169" s="30">
        <v>0</v>
      </c>
      <c r="AX169" s="30">
        <v>0</v>
      </c>
      <c r="AY169" s="30">
        <v>117859745</v>
      </c>
      <c r="AZ169" s="30">
        <v>19501278</v>
      </c>
      <c r="BA169" s="30">
        <v>0</v>
      </c>
      <c r="BB169" s="30">
        <v>0</v>
      </c>
      <c r="BC169" s="30">
        <v>19501278</v>
      </c>
      <c r="BD169" s="30">
        <v>9180708849</v>
      </c>
      <c r="BE169" s="30">
        <v>745053</v>
      </c>
      <c r="BF169" s="30">
        <v>5193020527</v>
      </c>
      <c r="BG169" s="30">
        <v>1711892040</v>
      </c>
      <c r="BH169" s="30">
        <v>46034</v>
      </c>
      <c r="BI169" s="30">
        <v>5796068</v>
      </c>
      <c r="BJ169" s="30">
        <v>0</v>
      </c>
      <c r="BK169" s="30">
        <v>69984904</v>
      </c>
      <c r="BL169" s="30">
        <v>13267260</v>
      </c>
      <c r="BM169" s="30">
        <v>75407</v>
      </c>
      <c r="BN169" s="30">
        <v>16204385</v>
      </c>
      <c r="BO169" s="30">
        <v>1279422</v>
      </c>
      <c r="BP169" s="30">
        <v>0</v>
      </c>
      <c r="BQ169" s="30">
        <v>8840956</v>
      </c>
      <c r="BR169" s="30">
        <v>35490096</v>
      </c>
      <c r="BS169" s="30">
        <v>2121490855</v>
      </c>
      <c r="BT169" s="30">
        <v>498228235</v>
      </c>
      <c r="BU169" s="30">
        <v>0</v>
      </c>
      <c r="BV169" s="30">
        <v>0</v>
      </c>
      <c r="BW169" s="30">
        <v>532270</v>
      </c>
      <c r="BX169" s="30">
        <v>0</v>
      </c>
      <c r="BY169" s="30">
        <v>497090582</v>
      </c>
      <c r="BZ169" s="30">
        <v>605383</v>
      </c>
      <c r="CA169" s="30">
        <v>0</v>
      </c>
      <c r="CB169" s="30">
        <v>0</v>
      </c>
      <c r="CC169" s="30">
        <v>9561439525</v>
      </c>
      <c r="CD169" s="30">
        <v>0</v>
      </c>
      <c r="CE169" s="30">
        <v>7408273789</v>
      </c>
      <c r="CF169" s="30">
        <v>318143796</v>
      </c>
      <c r="CG169" s="30">
        <v>3228144594</v>
      </c>
      <c r="CH169" s="30">
        <v>240314535</v>
      </c>
      <c r="CI169" s="30">
        <v>81519794</v>
      </c>
      <c r="CJ169" s="30">
        <v>1499475</v>
      </c>
      <c r="CK169" s="30">
        <v>12996187</v>
      </c>
      <c r="CL169" s="30">
        <v>3962267</v>
      </c>
      <c r="CM169" s="30">
        <v>1562975</v>
      </c>
      <c r="CN169" s="30">
        <v>807370</v>
      </c>
      <c r="CO169" s="30">
        <v>537535</v>
      </c>
      <c r="CP169" s="30">
        <v>7513236</v>
      </c>
      <c r="CQ169" s="30">
        <v>52640749</v>
      </c>
      <c r="CR169" s="30">
        <v>104742121</v>
      </c>
      <c r="CS169" s="30">
        <v>3435408949</v>
      </c>
      <c r="CT169" s="30">
        <v>1021540160</v>
      </c>
      <c r="CU169" s="30">
        <v>0</v>
      </c>
      <c r="CV169" s="30">
        <v>47121911</v>
      </c>
      <c r="CW169" s="30">
        <v>10664791</v>
      </c>
      <c r="CX169" s="30">
        <v>287134</v>
      </c>
      <c r="CY169" s="30">
        <v>0</v>
      </c>
      <c r="CZ169" s="30">
        <v>2308854926</v>
      </c>
      <c r="DA169" s="30">
        <v>2111867238</v>
      </c>
      <c r="DB169" s="30">
        <v>196987688</v>
      </c>
      <c r="DC169" s="30">
        <v>0</v>
      </c>
      <c r="DD169" s="30">
        <v>0</v>
      </c>
      <c r="DE169" s="30">
        <v>0</v>
      </c>
      <c r="DF169" s="30">
        <v>27567353</v>
      </c>
      <c r="DG169" s="30">
        <v>19372674</v>
      </c>
      <c r="DH169" s="30">
        <v>0</v>
      </c>
      <c r="DI169" s="30">
        <v>0</v>
      </c>
      <c r="DJ169" s="30">
        <v>0</v>
      </c>
      <c r="DK169" s="30">
        <v>0</v>
      </c>
      <c r="DL169" s="30">
        <v>0</v>
      </c>
      <c r="DM169" s="30">
        <v>425660083</v>
      </c>
      <c r="DN169" s="30">
        <v>64296096</v>
      </c>
      <c r="DO169" s="30">
        <v>4311721</v>
      </c>
      <c r="DP169" s="30">
        <v>-1363</v>
      </c>
      <c r="DQ169" s="30">
        <v>4313084</v>
      </c>
      <c r="DR169" s="30">
        <v>338822673</v>
      </c>
      <c r="DS169" s="30">
        <v>37474714</v>
      </c>
      <c r="DT169" s="30">
        <v>35492790</v>
      </c>
      <c r="DU169" s="30">
        <v>1961436</v>
      </c>
      <c r="DV169" s="30">
        <v>20488</v>
      </c>
      <c r="DW169" s="30">
        <v>13996200</v>
      </c>
      <c r="DX169" s="30">
        <v>7247900</v>
      </c>
      <c r="DY169" s="30">
        <v>0</v>
      </c>
      <c r="DZ169" s="30">
        <v>0</v>
      </c>
      <c r="EA169" s="30">
        <v>6748300</v>
      </c>
      <c r="EB169" s="30">
        <v>0</v>
      </c>
      <c r="EC169" s="30">
        <v>5407255</v>
      </c>
      <c r="ED169" s="30">
        <v>60050</v>
      </c>
      <c r="EE169" s="30">
        <v>5213500</v>
      </c>
      <c r="EF169" s="30">
        <v>133705</v>
      </c>
      <c r="EG169" s="30">
        <v>76323899</v>
      </c>
      <c r="EH169" s="30">
        <v>74991000</v>
      </c>
      <c r="EI169" s="30">
        <v>1166099</v>
      </c>
      <c r="EJ169" s="30">
        <v>166800</v>
      </c>
      <c r="EK169" s="30">
        <v>94783767</v>
      </c>
      <c r="EL169" s="30">
        <v>65552</v>
      </c>
      <c r="EM169" s="30">
        <v>2910275</v>
      </c>
      <c r="EN169" s="30">
        <v>62768509</v>
      </c>
      <c r="EO169" s="30">
        <v>2399585</v>
      </c>
      <c r="EP169" s="30">
        <v>218508</v>
      </c>
      <c r="EQ169" s="30">
        <v>-21851</v>
      </c>
      <c r="ER169" s="30">
        <v>371463</v>
      </c>
      <c r="ES169" s="30">
        <v>1372597</v>
      </c>
      <c r="ET169" s="30">
        <v>458868</v>
      </c>
      <c r="EU169" s="30">
        <v>3555676</v>
      </c>
      <c r="EV169" s="30">
        <v>1124079</v>
      </c>
      <c r="EW169" s="30">
        <v>37936658</v>
      </c>
      <c r="EX169" s="30">
        <v>0</v>
      </c>
      <c r="EY169" s="30">
        <v>65552</v>
      </c>
      <c r="EZ169" s="30">
        <v>34833845</v>
      </c>
      <c r="FA169" s="30">
        <v>3037261</v>
      </c>
      <c r="FB169" s="30">
        <v>0</v>
      </c>
      <c r="FC169" s="30">
        <v>76504</v>
      </c>
      <c r="FD169" s="30">
        <v>0</v>
      </c>
      <c r="FE169" s="30">
        <v>0</v>
      </c>
      <c r="FF169" s="30">
        <v>0</v>
      </c>
      <c r="FG169" s="30">
        <v>18229593</v>
      </c>
      <c r="FH169" s="30">
        <v>2622096</v>
      </c>
      <c r="FI169" s="30">
        <v>0</v>
      </c>
      <c r="FJ169" s="30">
        <v>12187192</v>
      </c>
      <c r="FK169" s="30">
        <v>5988534</v>
      </c>
      <c r="FL169" s="30">
        <v>0</v>
      </c>
      <c r="FM169" s="30">
        <v>0</v>
      </c>
      <c r="FN169" s="30">
        <v>0</v>
      </c>
      <c r="FO169" s="30">
        <v>6198658</v>
      </c>
      <c r="FP169" s="30">
        <v>3420305</v>
      </c>
      <c r="FQ169" s="30">
        <v>0</v>
      </c>
      <c r="FR169" s="30">
        <v>891452709</v>
      </c>
      <c r="FS169" s="30">
        <v>848400560</v>
      </c>
      <c r="FT169" s="30">
        <v>55963</v>
      </c>
      <c r="FU169" s="30">
        <v>417068481</v>
      </c>
      <c r="FV169" s="30">
        <v>50326971</v>
      </c>
      <c r="FW169" s="30">
        <v>41719856</v>
      </c>
      <c r="FX169" s="30">
        <v>8607115</v>
      </c>
      <c r="FY169" s="30">
        <v>0</v>
      </c>
      <c r="FZ169" s="30">
        <v>411162</v>
      </c>
      <c r="GA169" s="30">
        <v>334707583</v>
      </c>
      <c r="GB169" s="30">
        <v>45830400</v>
      </c>
      <c r="GC169" s="30">
        <v>3350775</v>
      </c>
      <c r="GD169" s="30">
        <v>0</v>
      </c>
      <c r="GE169" s="30">
        <v>3350775</v>
      </c>
      <c r="GF169" s="30">
        <v>0</v>
      </c>
      <c r="GG169" s="30">
        <v>0</v>
      </c>
      <c r="GH169" s="30">
        <v>2200900</v>
      </c>
      <c r="GI169" s="30">
        <v>13851889</v>
      </c>
      <c r="GJ169" s="30">
        <v>13851889</v>
      </c>
      <c r="GK169" s="30">
        <v>0</v>
      </c>
      <c r="GL169" s="30">
        <v>23648585</v>
      </c>
      <c r="GM169" s="30">
        <v>14647638</v>
      </c>
      <c r="GN169" s="30">
        <v>0</v>
      </c>
      <c r="GO169" s="30">
        <v>268400</v>
      </c>
      <c r="GP169" s="30">
        <v>0</v>
      </c>
      <c r="GQ169" s="30">
        <v>-378000</v>
      </c>
      <c r="GR169" s="30">
        <v>215474</v>
      </c>
      <c r="GS169" s="30">
        <v>0</v>
      </c>
      <c r="GT169" s="30">
        <v>8895073</v>
      </c>
      <c r="GU169" s="30">
        <v>3943326104</v>
      </c>
      <c r="GV169" s="30">
        <v>0</v>
      </c>
      <c r="GW169" s="30">
        <v>0</v>
      </c>
      <c r="GX169" s="30">
        <v>0</v>
      </c>
      <c r="GY169" s="30">
        <v>0</v>
      </c>
      <c r="GZ169" s="30">
        <v>0</v>
      </c>
      <c r="HA169" s="30">
        <v>0</v>
      </c>
      <c r="HB169" s="30">
        <v>0</v>
      </c>
      <c r="HC169" s="30">
        <v>0</v>
      </c>
      <c r="HD169" s="30">
        <v>2717914897</v>
      </c>
      <c r="HE169" s="30">
        <v>0</v>
      </c>
      <c r="HF169" s="30">
        <v>9847598</v>
      </c>
      <c r="HG169" s="30">
        <v>1635476</v>
      </c>
      <c r="HH169" s="30">
        <f t="shared" si="57"/>
        <v>613878377</v>
      </c>
      <c r="HI169" s="30">
        <f t="shared" si="58"/>
        <v>47107780</v>
      </c>
      <c r="HJ169" s="30">
        <v>613878377</v>
      </c>
      <c r="HK169" s="30">
        <v>47107780</v>
      </c>
      <c r="HL169" s="30">
        <v>0</v>
      </c>
      <c r="HM169" s="30">
        <v>660986157</v>
      </c>
      <c r="HN169" s="30">
        <v>0</v>
      </c>
      <c r="HO169" s="30">
        <v>0</v>
      </c>
      <c r="HP169" s="30">
        <v>55842552</v>
      </c>
      <c r="HQ169" s="30">
        <v>6647816</v>
      </c>
      <c r="HR169" s="30">
        <v>5802030</v>
      </c>
      <c r="HS169" s="30">
        <v>26145245</v>
      </c>
      <c r="HT169" s="30">
        <v>0</v>
      </c>
      <c r="HU169" s="30">
        <v>0</v>
      </c>
      <c r="HV169" s="30">
        <v>17247461</v>
      </c>
      <c r="HW169" s="30">
        <v>0</v>
      </c>
      <c r="HX169" s="30">
        <f t="shared" si="50"/>
        <v>613878377</v>
      </c>
      <c r="HY169" s="30">
        <f t="shared" si="51"/>
        <v>47107780</v>
      </c>
      <c r="HZ169" s="30">
        <v>76236368397</v>
      </c>
      <c r="IA169" s="30">
        <v>66769978650</v>
      </c>
      <c r="IB169" s="30">
        <v>60051494522</v>
      </c>
      <c r="IC169" s="30">
        <v>0</v>
      </c>
      <c r="ID169" s="30">
        <v>0</v>
      </c>
      <c r="IE169" s="30">
        <v>0</v>
      </c>
      <c r="IF169" s="30">
        <v>0</v>
      </c>
      <c r="IG169" s="30">
        <v>48899487915</v>
      </c>
      <c r="IH169" s="30">
        <v>47566648033</v>
      </c>
      <c r="II169" s="30">
        <v>0</v>
      </c>
      <c r="IJ169" s="30">
        <v>1332839882</v>
      </c>
      <c r="IK169" s="30">
        <v>0</v>
      </c>
      <c r="IL169" s="30">
        <v>5324952122</v>
      </c>
      <c r="IM169" s="30">
        <v>2511567407</v>
      </c>
      <c r="IN169" s="30">
        <v>473329078</v>
      </c>
      <c r="IO169" s="30">
        <v>354996808</v>
      </c>
      <c r="IP169" s="30">
        <v>4496626236</v>
      </c>
      <c r="IQ169" s="30">
        <v>0</v>
      </c>
      <c r="IR169" s="30">
        <v>0</v>
      </c>
      <c r="IS169" s="30">
        <v>0</v>
      </c>
      <c r="IT169" s="30">
        <v>0</v>
      </c>
      <c r="IU169" s="30">
        <v>0</v>
      </c>
      <c r="IV169" s="30">
        <v>315487078</v>
      </c>
      <c r="IW169" s="30">
        <v>0</v>
      </c>
      <c r="IX169" s="30">
        <v>3000000000</v>
      </c>
      <c r="IY169" s="30">
        <v>0</v>
      </c>
      <c r="IZ169" s="30">
        <v>0</v>
      </c>
      <c r="JA169" s="30">
        <v>0</v>
      </c>
      <c r="JB169" s="30">
        <v>0</v>
      </c>
      <c r="JC169" s="30">
        <v>0</v>
      </c>
      <c r="JD169" s="30">
        <v>0</v>
      </c>
      <c r="JE169" s="30">
        <v>0</v>
      </c>
      <c r="JF169" s="30">
        <v>0</v>
      </c>
      <c r="JG169" s="30">
        <v>0</v>
      </c>
      <c r="JH169" s="30">
        <v>0</v>
      </c>
      <c r="JI169" s="30">
        <v>0</v>
      </c>
      <c r="JJ169" s="30">
        <v>3000000000</v>
      </c>
      <c r="JK169" s="30">
        <v>0</v>
      </c>
      <c r="JL169" s="30">
        <v>0</v>
      </c>
      <c r="JM169" s="30">
        <v>6718484128</v>
      </c>
      <c r="JN169" s="30">
        <v>0</v>
      </c>
      <c r="JO169" s="30">
        <v>6718484128</v>
      </c>
      <c r="JP169" s="30">
        <v>6533314805</v>
      </c>
      <c r="JQ169" s="30">
        <v>54788976</v>
      </c>
      <c r="JR169" s="30">
        <v>0</v>
      </c>
      <c r="JS169" s="30">
        <v>0</v>
      </c>
      <c r="JT169" s="30">
        <v>0</v>
      </c>
      <c r="JU169" s="30">
        <v>0</v>
      </c>
      <c r="JV169" s="30">
        <v>0</v>
      </c>
      <c r="JW169" s="30">
        <v>0</v>
      </c>
      <c r="JX169" s="30">
        <v>0</v>
      </c>
      <c r="JY169" s="30">
        <v>0</v>
      </c>
      <c r="JZ169" s="30">
        <v>0</v>
      </c>
      <c r="KA169" s="30">
        <v>0</v>
      </c>
      <c r="KB169" s="30">
        <v>0</v>
      </c>
      <c r="KC169" s="30">
        <v>0</v>
      </c>
      <c r="KD169" s="30">
        <v>0</v>
      </c>
      <c r="KE169" s="30">
        <v>0</v>
      </c>
      <c r="KF169" s="30">
        <v>0</v>
      </c>
      <c r="KG169" s="30">
        <v>0</v>
      </c>
      <c r="KH169" s="30">
        <v>0</v>
      </c>
      <c r="KI169" s="30">
        <v>6478525829</v>
      </c>
      <c r="KJ169" s="30">
        <v>0</v>
      </c>
      <c r="KK169" s="30">
        <v>0</v>
      </c>
      <c r="KL169" s="30">
        <v>0</v>
      </c>
      <c r="KM169" s="30">
        <v>2933074942</v>
      </c>
      <c r="KN169" s="30">
        <v>1324017817</v>
      </c>
      <c r="KO169" s="30">
        <v>42930621</v>
      </c>
      <c r="KP169" s="30">
        <v>4559413</v>
      </c>
      <c r="KQ169" s="30">
        <v>0</v>
      </c>
      <c r="KR169" s="30">
        <v>0</v>
      </c>
      <c r="KS169" s="30">
        <v>0</v>
      </c>
      <c r="KT169" s="30">
        <v>14006499</v>
      </c>
      <c r="KU169" s="30">
        <v>0</v>
      </c>
      <c r="KV169" s="30">
        <v>53196041</v>
      </c>
      <c r="KW169" s="30">
        <v>0</v>
      </c>
      <c r="KX169" s="30">
        <v>9663537</v>
      </c>
      <c r="KY169" s="30">
        <v>0</v>
      </c>
      <c r="KZ169" s="30">
        <v>35965275</v>
      </c>
      <c r="LA169" s="30">
        <v>14669087</v>
      </c>
      <c r="LB169" s="30">
        <v>2857218</v>
      </c>
      <c r="LC169" s="30">
        <v>0</v>
      </c>
      <c r="LD169" s="30">
        <v>203732474</v>
      </c>
      <c r="LE169" s="30">
        <v>1448798</v>
      </c>
      <c r="LF169" s="30">
        <v>11169638</v>
      </c>
      <c r="LG169" s="30">
        <v>0</v>
      </c>
      <c r="LH169" s="30">
        <v>13559372</v>
      </c>
      <c r="LI169" s="30">
        <v>26353054</v>
      </c>
      <c r="LJ169" s="30">
        <v>13355866</v>
      </c>
      <c r="LK169" s="30">
        <v>1290549</v>
      </c>
      <c r="LL169" s="30">
        <v>7597214</v>
      </c>
      <c r="LM169" s="30">
        <v>12306007</v>
      </c>
      <c r="LN169" s="30">
        <v>0</v>
      </c>
      <c r="LO169" s="30">
        <v>51303543</v>
      </c>
      <c r="LP169" s="30">
        <v>0</v>
      </c>
      <c r="LQ169" s="30">
        <v>170145559</v>
      </c>
      <c r="LR169" s="30">
        <v>599391</v>
      </c>
      <c r="LS169" s="30">
        <v>373781542</v>
      </c>
      <c r="LT169" s="30">
        <v>0</v>
      </c>
      <c r="LU169" s="30">
        <v>217817523</v>
      </c>
      <c r="LV169" s="30">
        <v>233442</v>
      </c>
      <c r="LW169" s="30">
        <v>0</v>
      </c>
      <c r="LX169" s="30">
        <v>0</v>
      </c>
      <c r="LY169" s="30">
        <v>0</v>
      </c>
      <c r="LZ169" s="30">
        <v>0</v>
      </c>
      <c r="MA169" s="30">
        <v>21595580</v>
      </c>
      <c r="MB169" s="30">
        <v>33550594</v>
      </c>
      <c r="MC169" s="30">
        <v>0</v>
      </c>
      <c r="MD169" s="30">
        <v>0</v>
      </c>
      <c r="ME169" s="30">
        <v>16970175</v>
      </c>
      <c r="MF169" s="30">
        <v>0</v>
      </c>
      <c r="MG169" s="30">
        <v>0</v>
      </c>
      <c r="MH169" s="30">
        <v>12522628</v>
      </c>
      <c r="MI169" s="30">
        <v>729987</v>
      </c>
      <c r="MJ169" s="30">
        <v>19948939</v>
      </c>
      <c r="MK169" s="30">
        <v>0</v>
      </c>
      <c r="ML169" s="30">
        <v>0</v>
      </c>
      <c r="MM169" s="30">
        <v>516749</v>
      </c>
      <c r="MN169" s="30">
        <v>922943</v>
      </c>
      <c r="MO169" s="30">
        <v>205702310</v>
      </c>
      <c r="MP169" s="30">
        <v>14055557</v>
      </c>
      <c r="MQ169" s="30">
        <v>318548542</v>
      </c>
      <c r="MR169" s="30">
        <v>0</v>
      </c>
      <c r="MS169" s="30">
        <v>51122389251</v>
      </c>
      <c r="MT169" s="30">
        <v>47589433475</v>
      </c>
      <c r="MU169" s="30">
        <v>47547186158</v>
      </c>
      <c r="MV169" s="30">
        <v>23404371156</v>
      </c>
      <c r="MW169" s="30">
        <v>23211858622</v>
      </c>
      <c r="MX169" s="30">
        <v>0</v>
      </c>
      <c r="MY169" s="30">
        <v>192512534</v>
      </c>
      <c r="MZ169" s="30">
        <v>15827674022</v>
      </c>
      <c r="NA169" s="30">
        <v>0</v>
      </c>
      <c r="NB169" s="30">
        <v>0</v>
      </c>
      <c r="NC169" s="30">
        <v>0</v>
      </c>
      <c r="ND169" s="30">
        <v>15827674022</v>
      </c>
      <c r="NE169" s="30">
        <v>15827674022</v>
      </c>
      <c r="NF169" s="30">
        <v>0</v>
      </c>
      <c r="NG169" s="30">
        <v>0</v>
      </c>
      <c r="NH169" s="30">
        <v>6677058752</v>
      </c>
      <c r="NI169" s="30">
        <v>1638082228</v>
      </c>
      <c r="NJ169" s="30">
        <v>409521280</v>
      </c>
      <c r="NK169" s="30">
        <v>1228560948</v>
      </c>
      <c r="NL169" s="30">
        <v>23404371156</v>
      </c>
      <c r="NM169" s="30">
        <v>42247317</v>
      </c>
      <c r="NN169" s="30">
        <v>216081448</v>
      </c>
      <c r="NO169" s="30">
        <v>0</v>
      </c>
      <c r="NP169" s="30">
        <v>0</v>
      </c>
      <c r="NQ169" s="30">
        <v>0</v>
      </c>
      <c r="NR169" s="30">
        <v>0</v>
      </c>
      <c r="NS169" s="30">
        <v>0</v>
      </c>
      <c r="NT169" s="30">
        <v>-173834131</v>
      </c>
      <c r="NU169" s="30">
        <v>-173834131</v>
      </c>
      <c r="NV169" s="30">
        <v>0</v>
      </c>
      <c r="NW169" s="30">
        <v>0</v>
      </c>
      <c r="NX169" s="30">
        <v>0</v>
      </c>
      <c r="NY169" s="30">
        <v>0</v>
      </c>
      <c r="NZ169" s="30">
        <v>0</v>
      </c>
      <c r="OA169" s="30">
        <v>1275260284</v>
      </c>
      <c r="OB169" s="30">
        <v>1275192888</v>
      </c>
      <c r="OC169" s="30">
        <v>0</v>
      </c>
      <c r="OD169" s="30">
        <v>0</v>
      </c>
      <c r="OE169" s="30">
        <v>0</v>
      </c>
      <c r="OF169" s="30">
        <v>1275192888</v>
      </c>
      <c r="OG169" s="30">
        <v>0</v>
      </c>
      <c r="OH169" s="30">
        <v>1275192888</v>
      </c>
      <c r="OI169" s="30">
        <v>0</v>
      </c>
      <c r="OJ169" s="30">
        <v>67396</v>
      </c>
      <c r="OK169" s="30">
        <v>0</v>
      </c>
      <c r="OL169" s="30">
        <v>0</v>
      </c>
      <c r="OM169" s="30">
        <v>0</v>
      </c>
      <c r="ON169" s="30">
        <v>0</v>
      </c>
      <c r="OO169" s="30">
        <v>67396</v>
      </c>
      <c r="OP169" s="30">
        <v>67396</v>
      </c>
      <c r="OQ169" s="30">
        <v>0</v>
      </c>
      <c r="OR169" s="30">
        <v>0</v>
      </c>
      <c r="OS169" s="30">
        <v>1593456597</v>
      </c>
      <c r="OT169" s="30">
        <v>1534176938</v>
      </c>
      <c r="OU169" s="30">
        <v>1534176938</v>
      </c>
      <c r="OV169" s="30">
        <v>0</v>
      </c>
      <c r="OW169" s="30">
        <v>1534176938</v>
      </c>
      <c r="OX169" s="30">
        <v>0</v>
      </c>
      <c r="OY169" s="30">
        <v>0</v>
      </c>
      <c r="OZ169" s="30">
        <v>59279659</v>
      </c>
      <c r="PA169" s="30">
        <v>0</v>
      </c>
      <c r="PB169" s="30">
        <v>0</v>
      </c>
      <c r="PC169" s="30">
        <v>0</v>
      </c>
      <c r="PD169" s="30">
        <v>0</v>
      </c>
      <c r="PE169" s="30">
        <v>0</v>
      </c>
      <c r="PF169" s="30">
        <v>0</v>
      </c>
      <c r="PG169" s="30">
        <v>0</v>
      </c>
      <c r="PH169" s="30">
        <v>0</v>
      </c>
      <c r="PI169" s="30">
        <v>0</v>
      </c>
      <c r="PJ169" s="30">
        <v>0</v>
      </c>
      <c r="PK169" s="30">
        <v>0</v>
      </c>
      <c r="PL169" s="30">
        <v>0</v>
      </c>
      <c r="PM169" s="30">
        <v>59279659</v>
      </c>
      <c r="PN169" s="30">
        <v>58329273</v>
      </c>
      <c r="PO169" s="30">
        <v>0</v>
      </c>
      <c r="PP169" s="30">
        <v>0</v>
      </c>
      <c r="PQ169" s="30">
        <v>0</v>
      </c>
      <c r="PR169" s="30">
        <v>0</v>
      </c>
      <c r="PS169" s="30">
        <v>0</v>
      </c>
      <c r="PT169" s="30">
        <v>664238895</v>
      </c>
      <c r="PU169" s="30">
        <v>664238895</v>
      </c>
      <c r="PV169" s="30">
        <v>0</v>
      </c>
      <c r="PW169" s="30">
        <v>0</v>
      </c>
      <c r="PX169" s="30">
        <v>0</v>
      </c>
      <c r="PY169" s="30">
        <v>0</v>
      </c>
      <c r="PZ169" s="30">
        <v>0</v>
      </c>
      <c r="QA169" s="30">
        <v>0</v>
      </c>
      <c r="QB169" s="30">
        <v>0</v>
      </c>
      <c r="QC169" s="30">
        <v>0</v>
      </c>
      <c r="QD169" s="30">
        <v>0</v>
      </c>
      <c r="QE169" s="30">
        <v>0</v>
      </c>
      <c r="QF169" s="30">
        <v>0</v>
      </c>
      <c r="QG169" s="30">
        <v>0</v>
      </c>
      <c r="QH169" s="30">
        <v>0</v>
      </c>
      <c r="QI169" s="30">
        <v>0</v>
      </c>
      <c r="QJ169" s="30">
        <v>0</v>
      </c>
      <c r="QK169" s="30">
        <v>0</v>
      </c>
      <c r="QL169" s="30">
        <v>-101198999</v>
      </c>
      <c r="QM169" s="30">
        <v>0</v>
      </c>
      <c r="QN169" s="30">
        <v>0</v>
      </c>
      <c r="QO169" s="30">
        <v>254540510979</v>
      </c>
      <c r="QP169" s="30">
        <v>13013583666</v>
      </c>
      <c r="QQ169" s="30">
        <v>268562352</v>
      </c>
      <c r="QR169" s="30">
        <v>91652352</v>
      </c>
      <c r="QS169" s="30">
        <v>176910000</v>
      </c>
      <c r="QT169" s="30">
        <v>0</v>
      </c>
      <c r="QU169" s="30">
        <v>0</v>
      </c>
      <c r="QV169" s="30">
        <v>0</v>
      </c>
      <c r="QW169" s="30">
        <v>373260874</v>
      </c>
      <c r="QX169" s="30">
        <v>373260874</v>
      </c>
      <c r="QY169" s="30">
        <v>0</v>
      </c>
      <c r="QZ169" s="30">
        <v>12371760440</v>
      </c>
      <c r="RA169" s="30">
        <v>0</v>
      </c>
      <c r="RB169" s="30">
        <v>0</v>
      </c>
      <c r="RC169" s="30">
        <v>0</v>
      </c>
      <c r="RD169" s="30">
        <v>0</v>
      </c>
      <c r="RE169" s="30">
        <v>0</v>
      </c>
      <c r="RF169" s="30">
        <v>0</v>
      </c>
      <c r="RG169" s="30">
        <v>0</v>
      </c>
      <c r="RH169" s="30">
        <v>0</v>
      </c>
      <c r="RI169" s="30">
        <v>241432803561</v>
      </c>
      <c r="RJ169" s="30">
        <v>8977712889</v>
      </c>
      <c r="RK169" s="30">
        <v>8975347453</v>
      </c>
      <c r="RL169" s="30">
        <v>3114874636</v>
      </c>
      <c r="RM169" s="30">
        <v>164650418</v>
      </c>
      <c r="RN169" s="30">
        <v>128158225</v>
      </c>
      <c r="RO169" s="30">
        <v>5121278</v>
      </c>
      <c r="RP169" s="30">
        <v>0</v>
      </c>
      <c r="RQ169" s="30">
        <v>0</v>
      </c>
      <c r="RR169" s="30">
        <v>0</v>
      </c>
      <c r="RS169" s="30">
        <v>0</v>
      </c>
      <c r="RT169" s="30">
        <v>47084666</v>
      </c>
      <c r="RU169" s="30">
        <v>0</v>
      </c>
      <c r="RV169" s="30">
        <v>4039208</v>
      </c>
      <c r="RW169" s="30">
        <v>412</v>
      </c>
      <c r="RX169" s="30">
        <v>0</v>
      </c>
      <c r="RY169" s="30">
        <v>0</v>
      </c>
      <c r="RZ169" s="30">
        <v>0</v>
      </c>
      <c r="SA169" s="30">
        <v>0</v>
      </c>
      <c r="SB169" s="30">
        <v>0</v>
      </c>
      <c r="SC169" s="30">
        <v>0</v>
      </c>
      <c r="SD169" s="30">
        <v>0</v>
      </c>
      <c r="SE169" s="30">
        <v>0</v>
      </c>
      <c r="SF169" s="30">
        <v>0</v>
      </c>
      <c r="SG169" s="30">
        <v>0</v>
      </c>
      <c r="SH169" s="30">
        <v>71117777</v>
      </c>
      <c r="SI169" s="30">
        <v>42267474</v>
      </c>
      <c r="SJ169" s="30">
        <v>0</v>
      </c>
      <c r="SK169" s="30">
        <v>1886323021</v>
      </c>
      <c r="SL169" s="30">
        <v>1886323021</v>
      </c>
      <c r="SM169" s="30">
        <v>0</v>
      </c>
      <c r="SN169" s="30">
        <v>0</v>
      </c>
      <c r="SO169" s="30">
        <v>0</v>
      </c>
      <c r="SP169" s="30">
        <v>0</v>
      </c>
      <c r="SQ169" s="30">
        <v>0</v>
      </c>
      <c r="SR169" s="30">
        <v>203106630</v>
      </c>
      <c r="SS169" s="30">
        <v>0</v>
      </c>
      <c r="ST169" s="30">
        <v>0</v>
      </c>
      <c r="SU169" s="30">
        <v>0</v>
      </c>
      <c r="SV169" s="30">
        <v>0</v>
      </c>
      <c r="SW169" s="30">
        <v>1065080</v>
      </c>
      <c r="SX169" s="30">
        <v>19692630</v>
      </c>
      <c r="SY169" s="30">
        <v>30893893</v>
      </c>
      <c r="SZ169" s="30">
        <v>0</v>
      </c>
      <c r="TA169" s="30">
        <v>1508189725</v>
      </c>
      <c r="TB169" s="30">
        <v>429877546</v>
      </c>
      <c r="TC169" s="30">
        <v>174983961</v>
      </c>
      <c r="TD169" s="30">
        <v>0</v>
      </c>
      <c r="TE169" s="30">
        <v>20232982</v>
      </c>
      <c r="TF169" s="30">
        <v>0</v>
      </c>
      <c r="TG169" s="30">
        <v>0</v>
      </c>
      <c r="TH169" s="30">
        <v>2365436</v>
      </c>
      <c r="TI169" s="30">
        <f t="shared" si="61"/>
        <v>297929921</v>
      </c>
      <c r="TJ169" s="30">
        <f t="shared" si="62"/>
        <v>232349000001</v>
      </c>
      <c r="TK169" s="30">
        <v>1717157655</v>
      </c>
      <c r="TL169" s="30">
        <v>0</v>
      </c>
      <c r="TM169" s="30">
        <v>0</v>
      </c>
      <c r="TN169" s="30">
        <v>0</v>
      </c>
      <c r="TO169" s="30">
        <v>0</v>
      </c>
      <c r="TP169" s="30">
        <v>0</v>
      </c>
      <c r="TQ169" s="30">
        <v>0</v>
      </c>
      <c r="TR169" s="30">
        <v>0</v>
      </c>
      <c r="TS169" s="30">
        <v>232349000001</v>
      </c>
      <c r="TT169" s="30">
        <v>0</v>
      </c>
      <c r="TU169" s="30">
        <v>106090671</v>
      </c>
      <c r="TV169" s="30">
        <v>0</v>
      </c>
      <c r="TW169" s="30">
        <v>84159466</v>
      </c>
      <c r="TX169" s="30">
        <v>0</v>
      </c>
      <c r="TY169" s="30">
        <v>21931205</v>
      </c>
      <c r="TZ169" s="30">
        <v>0</v>
      </c>
      <c r="UA169" s="30">
        <v>0</v>
      </c>
      <c r="UB169" s="30">
        <v>0</v>
      </c>
      <c r="UC169" s="30">
        <v>0</v>
      </c>
      <c r="UD169" s="30">
        <v>0</v>
      </c>
      <c r="UE169" s="30">
        <v>0</v>
      </c>
      <c r="UF169" s="30">
        <v>94123752</v>
      </c>
      <c r="UG169" s="30">
        <v>569602578195.38867</v>
      </c>
      <c r="UH169" s="1">
        <v>5011962075274.3887</v>
      </c>
      <c r="UI169" s="1">
        <f>UH169-SUM($UG$160:UG169)</f>
        <v>0</v>
      </c>
    </row>
    <row r="170" spans="2:555">
      <c r="B170" s="58">
        <v>43405</v>
      </c>
      <c r="C170" s="30">
        <v>327071519347.61133</v>
      </c>
      <c r="D170" s="30">
        <v>136338915412.61157</v>
      </c>
      <c r="E170" s="30">
        <v>116792308018.61157</v>
      </c>
      <c r="F170" s="30">
        <v>119627555</v>
      </c>
      <c r="G170" s="30">
        <v>2793360</v>
      </c>
      <c r="H170" s="30">
        <v>45354118725.641541</v>
      </c>
      <c r="I170" s="30">
        <v>39263060580.691528</v>
      </c>
      <c r="J170" s="30">
        <v>5637516958</v>
      </c>
      <c r="K170" s="30">
        <v>453541186.94999981</v>
      </c>
      <c r="L170" s="30">
        <v>5474419801</v>
      </c>
      <c r="M170" s="30">
        <v>59826672159.969971</v>
      </c>
      <c r="N170" s="30">
        <v>59228405437.969971</v>
      </c>
      <c r="O170" s="30">
        <v>598266722</v>
      </c>
      <c r="P170" s="30">
        <v>956977868</v>
      </c>
      <c r="Q170" s="30">
        <v>4006127892</v>
      </c>
      <c r="R170" s="30">
        <v>1051570657</v>
      </c>
      <c r="S170" s="30">
        <v>19546607394</v>
      </c>
      <c r="T170" s="30">
        <v>4326647000</v>
      </c>
      <c r="U170" s="30">
        <v>5090161000</v>
      </c>
      <c r="V170" s="30">
        <v>9416808000</v>
      </c>
      <c r="W170" s="30">
        <v>205348992</v>
      </c>
      <c r="X170" s="30">
        <v>2032326412</v>
      </c>
      <c r="Y170" s="30">
        <v>252084700</v>
      </c>
      <c r="Z170" s="30">
        <v>25208470</v>
      </c>
      <c r="AA170" s="30">
        <v>226876230</v>
      </c>
      <c r="AB170" s="30">
        <v>164251387</v>
      </c>
      <c r="AC170" s="30">
        <v>0</v>
      </c>
      <c r="AD170" s="30">
        <v>5737847538</v>
      </c>
      <c r="AE170" s="30">
        <v>1737940365</v>
      </c>
      <c r="AF170" s="30">
        <v>1303473521</v>
      </c>
      <c r="AG170" s="30">
        <v>434466844</v>
      </c>
      <c r="AH170" s="30">
        <v>0</v>
      </c>
      <c r="AI170" s="30">
        <v>190732603935</v>
      </c>
      <c r="AJ170" s="30">
        <v>224201012</v>
      </c>
      <c r="AK170" s="30">
        <v>62503</v>
      </c>
      <c r="AL170" s="30">
        <v>0</v>
      </c>
      <c r="AM170" s="30">
        <v>222727188</v>
      </c>
      <c r="AN170" s="30">
        <v>1411321</v>
      </c>
      <c r="AO170" s="30">
        <v>2327657054</v>
      </c>
      <c r="AP170" s="30">
        <v>2033950715</v>
      </c>
      <c r="AQ170" s="30">
        <v>0</v>
      </c>
      <c r="AR170" s="30">
        <v>9867984</v>
      </c>
      <c r="AS170" s="30">
        <v>0</v>
      </c>
      <c r="AT170" s="30">
        <v>94859848</v>
      </c>
      <c r="AU170" s="30">
        <v>11718000</v>
      </c>
      <c r="AV170" s="30">
        <v>0</v>
      </c>
      <c r="AW170" s="30">
        <v>0</v>
      </c>
      <c r="AX170" s="30">
        <v>0</v>
      </c>
      <c r="AY170" s="30">
        <v>134995670</v>
      </c>
      <c r="AZ170" s="30">
        <v>42264837</v>
      </c>
      <c r="BA170" s="30">
        <v>0</v>
      </c>
      <c r="BB170" s="30">
        <v>3007500</v>
      </c>
      <c r="BC170" s="30">
        <v>39257337</v>
      </c>
      <c r="BD170" s="30">
        <v>11008932729</v>
      </c>
      <c r="BE170" s="30">
        <v>1502133</v>
      </c>
      <c r="BF170" s="30">
        <v>7043188714</v>
      </c>
      <c r="BG170" s="30">
        <v>1993546282</v>
      </c>
      <c r="BH170" s="30">
        <v>56167</v>
      </c>
      <c r="BI170" s="30">
        <v>5220606</v>
      </c>
      <c r="BJ170" s="30">
        <v>0</v>
      </c>
      <c r="BK170" s="30">
        <v>78354871</v>
      </c>
      <c r="BL170" s="30">
        <v>5921525</v>
      </c>
      <c r="BM170" s="30">
        <v>1069679</v>
      </c>
      <c r="BN170" s="30">
        <v>18352566</v>
      </c>
      <c r="BO170" s="30">
        <v>8763002</v>
      </c>
      <c r="BP170" s="30">
        <v>0</v>
      </c>
      <c r="BQ170" s="30">
        <v>628612</v>
      </c>
      <c r="BR170" s="30">
        <v>58801767</v>
      </c>
      <c r="BS170" s="30">
        <v>1792300302</v>
      </c>
      <c r="BT170" s="30">
        <v>747724799</v>
      </c>
      <c r="BU170" s="30">
        <v>26597980</v>
      </c>
      <c r="BV170" s="30">
        <v>24743813</v>
      </c>
      <c r="BW170" s="30">
        <v>506896</v>
      </c>
      <c r="BX170" s="30">
        <v>0</v>
      </c>
      <c r="BY170" s="30">
        <v>695205110</v>
      </c>
      <c r="BZ170" s="30">
        <v>671000</v>
      </c>
      <c r="CA170" s="30">
        <v>0</v>
      </c>
      <c r="CB170" s="30">
        <v>0</v>
      </c>
      <c r="CC170" s="30">
        <v>12543955626</v>
      </c>
      <c r="CD170" s="30">
        <v>0</v>
      </c>
      <c r="CE170" s="30">
        <v>7902094521</v>
      </c>
      <c r="CF170" s="30">
        <v>320181630</v>
      </c>
      <c r="CG170" s="30">
        <v>3228144594</v>
      </c>
      <c r="CH170" s="30">
        <v>288616599</v>
      </c>
      <c r="CI170" s="30">
        <v>107030803</v>
      </c>
      <c r="CJ170" s="30">
        <v>1549011</v>
      </c>
      <c r="CK170" s="30">
        <v>22178375</v>
      </c>
      <c r="CL170" s="30">
        <v>6023127</v>
      </c>
      <c r="CM170" s="30">
        <v>2112101</v>
      </c>
      <c r="CN170" s="30">
        <v>418994</v>
      </c>
      <c r="CO170" s="30">
        <v>377892</v>
      </c>
      <c r="CP170" s="30">
        <v>5482020</v>
      </c>
      <c r="CQ170" s="30">
        <v>68889283</v>
      </c>
      <c r="CR170" s="30">
        <v>104742121</v>
      </c>
      <c r="CS170" s="30">
        <v>3853378774</v>
      </c>
      <c r="CT170" s="30">
        <v>1293662466</v>
      </c>
      <c r="CU170" s="30">
        <v>0</v>
      </c>
      <c r="CV170" s="30">
        <v>46863455</v>
      </c>
      <c r="CW170" s="30">
        <v>11307054</v>
      </c>
      <c r="CX170" s="30">
        <v>99634</v>
      </c>
      <c r="CY170" s="30">
        <v>0</v>
      </c>
      <c r="CZ170" s="30">
        <v>2462559147</v>
      </c>
      <c r="DA170" s="30">
        <v>2243857844</v>
      </c>
      <c r="DB170" s="30">
        <v>218701303</v>
      </c>
      <c r="DC170" s="30">
        <v>0</v>
      </c>
      <c r="DD170" s="30">
        <v>0</v>
      </c>
      <c r="DE170" s="30">
        <v>0</v>
      </c>
      <c r="DF170" s="30">
        <v>22566003</v>
      </c>
      <c r="DG170" s="30">
        <v>16321015</v>
      </c>
      <c r="DH170" s="30">
        <v>0</v>
      </c>
      <c r="DI170" s="30">
        <v>0</v>
      </c>
      <c r="DJ170" s="30">
        <v>0</v>
      </c>
      <c r="DK170" s="30">
        <v>0</v>
      </c>
      <c r="DL170" s="30">
        <v>0</v>
      </c>
      <c r="DM170" s="30">
        <v>427143876</v>
      </c>
      <c r="DN170" s="30">
        <v>61818945</v>
      </c>
      <c r="DO170" s="30">
        <v>3614028</v>
      </c>
      <c r="DP170" s="30">
        <v>69692</v>
      </c>
      <c r="DQ170" s="30">
        <v>3544336</v>
      </c>
      <c r="DR170" s="30">
        <v>341680426</v>
      </c>
      <c r="DS170" s="30">
        <v>42387460</v>
      </c>
      <c r="DT170" s="30">
        <v>40464590</v>
      </c>
      <c r="DU170" s="30">
        <v>1922870</v>
      </c>
      <c r="DV170" s="30">
        <v>0</v>
      </c>
      <c r="DW170" s="30">
        <v>13250000</v>
      </c>
      <c r="DX170" s="30">
        <v>7247900</v>
      </c>
      <c r="DY170" s="30">
        <v>0</v>
      </c>
      <c r="DZ170" s="30">
        <v>0</v>
      </c>
      <c r="EA170" s="30">
        <v>6002100</v>
      </c>
      <c r="EB170" s="30">
        <v>0</v>
      </c>
      <c r="EC170" s="30">
        <v>6647046</v>
      </c>
      <c r="ED170" s="30">
        <v>90076</v>
      </c>
      <c r="EE170" s="30">
        <v>6547300</v>
      </c>
      <c r="EF170" s="30">
        <v>9670</v>
      </c>
      <c r="EG170" s="30">
        <v>87377847</v>
      </c>
      <c r="EH170" s="30">
        <v>86088649</v>
      </c>
      <c r="EI170" s="30">
        <v>1247498</v>
      </c>
      <c r="EJ170" s="30">
        <v>41700</v>
      </c>
      <c r="EK170" s="30">
        <v>83928923</v>
      </c>
      <c r="EL170" s="30">
        <v>21851</v>
      </c>
      <c r="EM170" s="30">
        <v>2010274</v>
      </c>
      <c r="EN170" s="30">
        <v>62362184</v>
      </c>
      <c r="EO170" s="30">
        <v>2359886</v>
      </c>
      <c r="EP170" s="30">
        <v>264211</v>
      </c>
      <c r="EQ170" s="30">
        <v>19849</v>
      </c>
      <c r="ER170" s="30">
        <v>415166</v>
      </c>
      <c r="ES170" s="30">
        <v>1332899</v>
      </c>
      <c r="ET170" s="30">
        <v>327761</v>
      </c>
      <c r="EU170" s="30">
        <v>2884306</v>
      </c>
      <c r="EV170" s="30">
        <v>1388862</v>
      </c>
      <c r="EW170" s="30">
        <v>36774897</v>
      </c>
      <c r="EX170" s="30">
        <v>0</v>
      </c>
      <c r="EY170" s="30">
        <v>87403</v>
      </c>
      <c r="EZ170" s="30">
        <v>33803188</v>
      </c>
      <c r="FA170" s="30">
        <v>2884306</v>
      </c>
      <c r="FB170" s="30">
        <v>0</v>
      </c>
      <c r="FC170" s="30">
        <v>286890</v>
      </c>
      <c r="FD170" s="30">
        <v>0</v>
      </c>
      <c r="FE170" s="30">
        <v>0</v>
      </c>
      <c r="FF170" s="30">
        <v>0</v>
      </c>
      <c r="FG170" s="30">
        <v>20030477</v>
      </c>
      <c r="FH170" s="30">
        <v>2884306</v>
      </c>
      <c r="FI170" s="30">
        <v>0</v>
      </c>
      <c r="FJ170" s="30">
        <v>13763122</v>
      </c>
      <c r="FK170" s="30">
        <v>6093596</v>
      </c>
      <c r="FL170" s="30">
        <v>0</v>
      </c>
      <c r="FM170" s="30">
        <v>0</v>
      </c>
      <c r="FN170" s="30">
        <v>0</v>
      </c>
      <c r="FO170" s="30">
        <v>7669526</v>
      </c>
      <c r="FP170" s="30">
        <v>3383049</v>
      </c>
      <c r="FQ170" s="30">
        <v>0</v>
      </c>
      <c r="FR170" s="30">
        <v>761443069</v>
      </c>
      <c r="FS170" s="30">
        <v>724595759</v>
      </c>
      <c r="FT170" s="30">
        <v>0</v>
      </c>
      <c r="FU170" s="30">
        <v>353010015</v>
      </c>
      <c r="FV170" s="30">
        <v>22322924</v>
      </c>
      <c r="FW170" s="30">
        <v>14854090</v>
      </c>
      <c r="FX170" s="30">
        <v>7468834</v>
      </c>
      <c r="FY170" s="30">
        <v>0</v>
      </c>
      <c r="FZ170" s="30">
        <v>371464</v>
      </c>
      <c r="GA170" s="30">
        <v>297071756</v>
      </c>
      <c r="GB170" s="30">
        <v>51819600</v>
      </c>
      <c r="GC170" s="30">
        <v>2925519</v>
      </c>
      <c r="GD170" s="30">
        <v>0</v>
      </c>
      <c r="GE170" s="30">
        <v>2925519</v>
      </c>
      <c r="GF170" s="30">
        <v>0</v>
      </c>
      <c r="GG170" s="30">
        <v>0</v>
      </c>
      <c r="GH170" s="30">
        <v>2634300</v>
      </c>
      <c r="GI170" s="30">
        <v>8592708</v>
      </c>
      <c r="GJ170" s="30">
        <v>8592708</v>
      </c>
      <c r="GK170" s="30">
        <v>0</v>
      </c>
      <c r="GL170" s="30">
        <v>22694783</v>
      </c>
      <c r="GM170" s="30">
        <v>13272766</v>
      </c>
      <c r="GN170" s="30">
        <v>0</v>
      </c>
      <c r="GO170" s="30">
        <v>170800</v>
      </c>
      <c r="GP170" s="30">
        <v>0</v>
      </c>
      <c r="GQ170" s="30">
        <v>144000</v>
      </c>
      <c r="GR170" s="30">
        <v>244464</v>
      </c>
      <c r="GS170" s="30">
        <v>0</v>
      </c>
      <c r="GT170" s="30">
        <v>8862753</v>
      </c>
      <c r="GU170" s="30">
        <v>53106617695</v>
      </c>
      <c r="GV170" s="30">
        <v>0</v>
      </c>
      <c r="GW170" s="30">
        <v>0</v>
      </c>
      <c r="GX170" s="30">
        <v>0</v>
      </c>
      <c r="GY170" s="30">
        <v>0</v>
      </c>
      <c r="GZ170" s="30">
        <v>0</v>
      </c>
      <c r="HA170" s="30">
        <v>0</v>
      </c>
      <c r="HB170" s="30">
        <v>0</v>
      </c>
      <c r="HC170" s="30">
        <v>0</v>
      </c>
      <c r="HD170" s="30">
        <v>27916775628</v>
      </c>
      <c r="HE170" s="30">
        <v>0</v>
      </c>
      <c r="HF170" s="30">
        <v>11445570</v>
      </c>
      <c r="HG170" s="30">
        <v>3266244</v>
      </c>
      <c r="HH170" s="30">
        <f t="shared" si="57"/>
        <v>24116794986</v>
      </c>
      <c r="HI170" s="30">
        <f t="shared" si="58"/>
        <v>243793414</v>
      </c>
      <c r="HJ170" s="30">
        <v>24116794986</v>
      </c>
      <c r="HK170" s="30">
        <v>243793414</v>
      </c>
      <c r="HL170" s="30">
        <v>0</v>
      </c>
      <c r="HM170" s="30">
        <v>24360588400</v>
      </c>
      <c r="HN170" s="30">
        <v>0</v>
      </c>
      <c r="HO170" s="30">
        <v>0</v>
      </c>
      <c r="HP170" s="30">
        <v>351043907</v>
      </c>
      <c r="HQ170" s="30">
        <v>4256319</v>
      </c>
      <c r="HR170" s="30">
        <v>4700823</v>
      </c>
      <c r="HS170" s="30">
        <v>22771507</v>
      </c>
      <c r="HT170" s="30">
        <v>289032993</v>
      </c>
      <c r="HU170" s="30">
        <v>0</v>
      </c>
      <c r="HV170" s="30">
        <v>30282265</v>
      </c>
      <c r="HW170" s="30">
        <v>0</v>
      </c>
      <c r="HX170" s="30">
        <f t="shared" si="50"/>
        <v>24116794986</v>
      </c>
      <c r="HY170" s="30">
        <f t="shared" si="51"/>
        <v>243793414</v>
      </c>
      <c r="HZ170" s="30">
        <v>101524997737</v>
      </c>
      <c r="IA170" s="30">
        <v>98865331356</v>
      </c>
      <c r="IB170" s="30">
        <v>73312940971</v>
      </c>
      <c r="IC170" s="30">
        <v>0</v>
      </c>
      <c r="ID170" s="30">
        <v>0</v>
      </c>
      <c r="IE170" s="30">
        <v>0</v>
      </c>
      <c r="IF170" s="30">
        <v>0</v>
      </c>
      <c r="IG170" s="30">
        <v>64514133910</v>
      </c>
      <c r="IH170" s="30">
        <v>63181294028</v>
      </c>
      <c r="II170" s="30">
        <v>0</v>
      </c>
      <c r="IJ170" s="30">
        <v>1332839882</v>
      </c>
      <c r="IK170" s="30">
        <v>0</v>
      </c>
      <c r="IL170" s="30">
        <v>5324952122</v>
      </c>
      <c r="IM170" s="30">
        <v>2511567407</v>
      </c>
      <c r="IN170" s="30">
        <v>473329078</v>
      </c>
      <c r="IO170" s="30">
        <v>354996808</v>
      </c>
      <c r="IP170" s="30">
        <v>4496626236</v>
      </c>
      <c r="IQ170" s="30">
        <v>0</v>
      </c>
      <c r="IR170" s="30">
        <v>0</v>
      </c>
      <c r="IS170" s="30">
        <v>0</v>
      </c>
      <c r="IT170" s="30">
        <v>0</v>
      </c>
      <c r="IU170" s="30">
        <v>0</v>
      </c>
      <c r="IV170" s="30">
        <v>315487078</v>
      </c>
      <c r="IW170" s="30">
        <v>0</v>
      </c>
      <c r="IX170" s="30">
        <v>0</v>
      </c>
      <c r="IY170" s="30">
        <v>0</v>
      </c>
      <c r="IZ170" s="30">
        <v>0</v>
      </c>
      <c r="JA170" s="30">
        <v>0</v>
      </c>
      <c r="JB170" s="30">
        <v>0</v>
      </c>
      <c r="JC170" s="30">
        <v>0</v>
      </c>
      <c r="JD170" s="30">
        <v>0</v>
      </c>
      <c r="JE170" s="30">
        <v>0</v>
      </c>
      <c r="JF170" s="30">
        <v>0</v>
      </c>
      <c r="JG170" s="30">
        <v>0</v>
      </c>
      <c r="JH170" s="30">
        <v>0</v>
      </c>
      <c r="JI170" s="30">
        <v>0</v>
      </c>
      <c r="JJ170" s="30">
        <v>646800454</v>
      </c>
      <c r="JK170" s="30">
        <v>0</v>
      </c>
      <c r="JL170" s="30">
        <v>646800454</v>
      </c>
      <c r="JM170" s="30">
        <v>25552390385</v>
      </c>
      <c r="JN170" s="30">
        <v>0</v>
      </c>
      <c r="JO170" s="30">
        <v>552390385</v>
      </c>
      <c r="JP170" s="30">
        <v>79284838</v>
      </c>
      <c r="JQ170" s="30">
        <v>79284838</v>
      </c>
      <c r="JR170" s="30">
        <v>0</v>
      </c>
      <c r="JS170" s="30">
        <v>0</v>
      </c>
      <c r="JT170" s="30">
        <v>0</v>
      </c>
      <c r="JU170" s="30">
        <v>0</v>
      </c>
      <c r="JV170" s="30">
        <v>0</v>
      </c>
      <c r="JW170" s="30">
        <v>0</v>
      </c>
      <c r="JX170" s="30">
        <v>0</v>
      </c>
      <c r="JY170" s="30">
        <v>0</v>
      </c>
      <c r="JZ170" s="30">
        <v>0</v>
      </c>
      <c r="KA170" s="30">
        <v>0</v>
      </c>
      <c r="KB170" s="30">
        <v>0</v>
      </c>
      <c r="KC170" s="30">
        <v>0</v>
      </c>
      <c r="KD170" s="30">
        <v>0</v>
      </c>
      <c r="KE170" s="30">
        <v>0</v>
      </c>
      <c r="KF170" s="30">
        <v>0</v>
      </c>
      <c r="KG170" s="30">
        <v>0</v>
      </c>
      <c r="KH170" s="30">
        <v>0</v>
      </c>
      <c r="KI170" s="30">
        <v>0</v>
      </c>
      <c r="KJ170" s="30">
        <v>0</v>
      </c>
      <c r="KK170" s="30">
        <v>0</v>
      </c>
      <c r="KL170" s="30">
        <v>0</v>
      </c>
      <c r="KM170" s="30">
        <v>2580381543</v>
      </c>
      <c r="KN170" s="30">
        <v>1324017817</v>
      </c>
      <c r="KO170" s="30">
        <v>42930621</v>
      </c>
      <c r="KP170" s="30">
        <v>4559413</v>
      </c>
      <c r="KQ170" s="30">
        <v>0</v>
      </c>
      <c r="KR170" s="30">
        <v>0</v>
      </c>
      <c r="KS170" s="30">
        <v>0</v>
      </c>
      <c r="KT170" s="30">
        <v>14006499</v>
      </c>
      <c r="KU170" s="30">
        <v>0</v>
      </c>
      <c r="KV170" s="30">
        <v>-74747463</v>
      </c>
      <c r="KW170" s="30">
        <v>0</v>
      </c>
      <c r="KX170" s="30">
        <v>9663537</v>
      </c>
      <c r="KY170" s="30">
        <v>-37372788</v>
      </c>
      <c r="KZ170" s="30">
        <v>35965275</v>
      </c>
      <c r="LA170" s="30">
        <v>14669087</v>
      </c>
      <c r="LB170" s="30">
        <v>2857218</v>
      </c>
      <c r="LC170" s="30">
        <v>0</v>
      </c>
      <c r="LD170" s="30">
        <v>203732474</v>
      </c>
      <c r="LE170" s="30">
        <v>1448798</v>
      </c>
      <c r="LF170" s="30">
        <v>11169638</v>
      </c>
      <c r="LG170" s="30">
        <v>0</v>
      </c>
      <c r="LH170" s="30">
        <v>13559372</v>
      </c>
      <c r="LI170" s="30">
        <v>26353054</v>
      </c>
      <c r="LJ170" s="30">
        <v>13355866</v>
      </c>
      <c r="LK170" s="30">
        <v>1290549</v>
      </c>
      <c r="LL170" s="30">
        <v>3798607</v>
      </c>
      <c r="LM170" s="30">
        <v>12306007</v>
      </c>
      <c r="LN170" s="30">
        <v>0</v>
      </c>
      <c r="LO170" s="30">
        <v>51303543</v>
      </c>
      <c r="LP170" s="30">
        <v>3312271</v>
      </c>
      <c r="LQ170" s="30">
        <v>170145559</v>
      </c>
      <c r="LR170" s="30">
        <v>599391</v>
      </c>
      <c r="LS170" s="30">
        <v>186890771</v>
      </c>
      <c r="LT170" s="30">
        <v>0</v>
      </c>
      <c r="LU170" s="30">
        <v>217817523</v>
      </c>
      <c r="LV170" s="30">
        <v>233442</v>
      </c>
      <c r="LW170" s="30">
        <v>0</v>
      </c>
      <c r="LX170" s="30">
        <v>0</v>
      </c>
      <c r="LY170" s="30">
        <v>0</v>
      </c>
      <c r="LZ170" s="30">
        <v>0</v>
      </c>
      <c r="MA170" s="30">
        <v>21595580</v>
      </c>
      <c r="MB170" s="30">
        <v>33550594</v>
      </c>
      <c r="MC170" s="30">
        <v>0</v>
      </c>
      <c r="MD170" s="30">
        <v>0</v>
      </c>
      <c r="ME170" s="30">
        <v>16970175</v>
      </c>
      <c r="MF170" s="30">
        <v>0</v>
      </c>
      <c r="MG170" s="30">
        <v>0</v>
      </c>
      <c r="MH170" s="30">
        <v>12522628</v>
      </c>
      <c r="MI170" s="30">
        <v>729987</v>
      </c>
      <c r="MJ170" s="30">
        <v>19948939</v>
      </c>
      <c r="MK170" s="30">
        <v>0</v>
      </c>
      <c r="ML170" s="30">
        <v>0</v>
      </c>
      <c r="MM170" s="30">
        <v>516749</v>
      </c>
      <c r="MN170" s="30">
        <v>922943</v>
      </c>
      <c r="MO170" s="30">
        <v>205702310</v>
      </c>
      <c r="MP170" s="30">
        <v>14055557</v>
      </c>
      <c r="MQ170" s="30">
        <v>157835817</v>
      </c>
      <c r="MR170" s="30">
        <v>0</v>
      </c>
      <c r="MS170" s="30">
        <v>47451517079</v>
      </c>
      <c r="MT170" s="30">
        <v>44258652192</v>
      </c>
      <c r="MU170" s="30">
        <v>43470594658</v>
      </c>
      <c r="MV170" s="30">
        <v>26291092734</v>
      </c>
      <c r="MW170" s="30">
        <v>26098580200</v>
      </c>
      <c r="MX170" s="30">
        <v>0</v>
      </c>
      <c r="MY170" s="30">
        <v>192512534</v>
      </c>
      <c r="MZ170" s="30">
        <v>15827737511</v>
      </c>
      <c r="NA170" s="30">
        <v>0</v>
      </c>
      <c r="NB170" s="30">
        <v>0</v>
      </c>
      <c r="NC170" s="30">
        <v>0</v>
      </c>
      <c r="ND170" s="30">
        <v>15827737511</v>
      </c>
      <c r="NE170" s="30">
        <v>15827737511</v>
      </c>
      <c r="NF170" s="30">
        <v>0</v>
      </c>
      <c r="NG170" s="30">
        <v>0</v>
      </c>
      <c r="NH170" s="30">
        <v>724202753</v>
      </c>
      <c r="NI170" s="30">
        <v>627561660</v>
      </c>
      <c r="NJ170" s="30">
        <v>413339003</v>
      </c>
      <c r="NK170" s="30">
        <v>214222657</v>
      </c>
      <c r="NL170" s="30">
        <v>26291092734</v>
      </c>
      <c r="NM170" s="30">
        <v>788057534</v>
      </c>
      <c r="NN170" s="30">
        <v>760741011</v>
      </c>
      <c r="NO170" s="30">
        <v>0</v>
      </c>
      <c r="NP170" s="30">
        <v>0</v>
      </c>
      <c r="NQ170" s="30">
        <v>0</v>
      </c>
      <c r="NR170" s="30">
        <v>0</v>
      </c>
      <c r="NS170" s="30">
        <v>0</v>
      </c>
      <c r="NT170" s="30">
        <v>27316523</v>
      </c>
      <c r="NU170" s="30">
        <v>27316523</v>
      </c>
      <c r="NV170" s="30">
        <v>0</v>
      </c>
      <c r="NW170" s="30">
        <v>0</v>
      </c>
      <c r="NX170" s="30">
        <v>0</v>
      </c>
      <c r="NY170" s="30">
        <v>0</v>
      </c>
      <c r="NZ170" s="30">
        <v>0</v>
      </c>
      <c r="OA170" s="30">
        <v>1275233484</v>
      </c>
      <c r="OB170" s="30">
        <v>1275192888</v>
      </c>
      <c r="OC170" s="30">
        <v>0</v>
      </c>
      <c r="OD170" s="30">
        <v>0</v>
      </c>
      <c r="OE170" s="30">
        <v>0</v>
      </c>
      <c r="OF170" s="30">
        <v>1275192888</v>
      </c>
      <c r="OG170" s="30">
        <v>0</v>
      </c>
      <c r="OH170" s="30">
        <v>1275192888</v>
      </c>
      <c r="OI170" s="30">
        <v>0</v>
      </c>
      <c r="OJ170" s="30">
        <v>40596</v>
      </c>
      <c r="OK170" s="30">
        <v>0</v>
      </c>
      <c r="OL170" s="30">
        <v>0</v>
      </c>
      <c r="OM170" s="30">
        <v>0</v>
      </c>
      <c r="ON170" s="30">
        <v>0</v>
      </c>
      <c r="OO170" s="30">
        <v>40596</v>
      </c>
      <c r="OP170" s="30">
        <v>40596</v>
      </c>
      <c r="OQ170" s="30">
        <v>0</v>
      </c>
      <c r="OR170" s="30">
        <v>0</v>
      </c>
      <c r="OS170" s="30">
        <v>1892681665</v>
      </c>
      <c r="OT170" s="30">
        <v>1856547938</v>
      </c>
      <c r="OU170" s="30">
        <v>1534176938</v>
      </c>
      <c r="OV170" s="30">
        <v>0</v>
      </c>
      <c r="OW170" s="30">
        <v>1534176938</v>
      </c>
      <c r="OX170" s="30">
        <v>0</v>
      </c>
      <c r="OY170" s="30">
        <v>0</v>
      </c>
      <c r="OZ170" s="30">
        <v>36133727</v>
      </c>
      <c r="PA170" s="30">
        <v>0</v>
      </c>
      <c r="PB170" s="30">
        <v>0</v>
      </c>
      <c r="PC170" s="30">
        <v>0</v>
      </c>
      <c r="PD170" s="30">
        <v>0</v>
      </c>
      <c r="PE170" s="30">
        <v>0</v>
      </c>
      <c r="PF170" s="30">
        <v>0</v>
      </c>
      <c r="PG170" s="30">
        <v>0</v>
      </c>
      <c r="PH170" s="30">
        <v>0</v>
      </c>
      <c r="PI170" s="30">
        <v>0</v>
      </c>
      <c r="PJ170" s="30">
        <v>0</v>
      </c>
      <c r="PK170" s="30">
        <v>0</v>
      </c>
      <c r="PL170" s="30">
        <v>0</v>
      </c>
      <c r="PM170" s="30">
        <v>36133727</v>
      </c>
      <c r="PN170" s="30">
        <v>36001349</v>
      </c>
      <c r="PO170" s="30">
        <v>0</v>
      </c>
      <c r="PP170" s="30">
        <v>0</v>
      </c>
      <c r="PQ170" s="30">
        <v>0</v>
      </c>
      <c r="PR170" s="30">
        <v>0</v>
      </c>
      <c r="PS170" s="30">
        <v>0</v>
      </c>
      <c r="PT170" s="30">
        <v>0</v>
      </c>
      <c r="PU170" s="30">
        <v>24949738</v>
      </c>
      <c r="PV170" s="30">
        <v>0</v>
      </c>
      <c r="PW170" s="30">
        <v>0</v>
      </c>
      <c r="PX170" s="30">
        <v>0</v>
      </c>
      <c r="PY170" s="30">
        <v>0</v>
      </c>
      <c r="PZ170" s="30">
        <v>0</v>
      </c>
      <c r="QA170" s="30">
        <v>0</v>
      </c>
      <c r="QB170" s="30">
        <v>0</v>
      </c>
      <c r="QC170" s="30">
        <v>41629531</v>
      </c>
      <c r="QD170" s="30">
        <v>41629531</v>
      </c>
      <c r="QE170" s="30">
        <v>0</v>
      </c>
      <c r="QF170" s="30">
        <v>0</v>
      </c>
      <c r="QG170" s="30">
        <v>0</v>
      </c>
      <c r="QH170" s="30">
        <v>0</v>
      </c>
      <c r="QI170" s="30">
        <v>0</v>
      </c>
      <c r="QJ170" s="30">
        <v>0</v>
      </c>
      <c r="QK170" s="30">
        <v>0</v>
      </c>
      <c r="QL170" s="30">
        <v>101198999</v>
      </c>
      <c r="QM170" s="30">
        <v>0</v>
      </c>
      <c r="QN170" s="30">
        <v>1033800184</v>
      </c>
      <c r="QO170" s="30">
        <v>523477514816</v>
      </c>
      <c r="QP170" s="30">
        <v>30557943325</v>
      </c>
      <c r="QQ170" s="30">
        <v>25383507</v>
      </c>
      <c r="QR170" s="30">
        <v>14283507</v>
      </c>
      <c r="QS170" s="30">
        <v>11100000</v>
      </c>
      <c r="QT170" s="30">
        <v>0</v>
      </c>
      <c r="QU170" s="30">
        <v>0</v>
      </c>
      <c r="QV170" s="30">
        <v>0</v>
      </c>
      <c r="QW170" s="30">
        <v>2762060236</v>
      </c>
      <c r="QX170" s="30">
        <v>2762060236</v>
      </c>
      <c r="QY170" s="30">
        <v>0</v>
      </c>
      <c r="QZ170" s="30">
        <v>27770499582</v>
      </c>
      <c r="RA170" s="30">
        <v>0</v>
      </c>
      <c r="RB170" s="30">
        <v>250000000000</v>
      </c>
      <c r="RC170" s="30">
        <v>250000000000</v>
      </c>
      <c r="RD170" s="30">
        <v>250000000000</v>
      </c>
      <c r="RE170" s="30">
        <v>0</v>
      </c>
      <c r="RF170" s="30">
        <v>0</v>
      </c>
      <c r="RG170" s="30">
        <v>0</v>
      </c>
      <c r="RH170" s="30">
        <v>0</v>
      </c>
      <c r="RI170" s="30">
        <v>242833936457</v>
      </c>
      <c r="RJ170" s="30">
        <v>10476493722</v>
      </c>
      <c r="RK170" s="30">
        <v>10123476986</v>
      </c>
      <c r="RL170" s="30">
        <v>6663913377</v>
      </c>
      <c r="RM170" s="30">
        <v>175628414</v>
      </c>
      <c r="RN170" s="30">
        <v>119784677</v>
      </c>
      <c r="RO170" s="30">
        <v>5059343</v>
      </c>
      <c r="RP170" s="30">
        <v>0</v>
      </c>
      <c r="RQ170" s="30">
        <v>0</v>
      </c>
      <c r="RR170" s="30">
        <v>0</v>
      </c>
      <c r="RS170" s="30">
        <v>0</v>
      </c>
      <c r="RT170" s="30">
        <v>0</v>
      </c>
      <c r="RU170" s="30">
        <v>0</v>
      </c>
      <c r="RV170" s="30">
        <v>3299563</v>
      </c>
      <c r="RW170" s="30">
        <v>425</v>
      </c>
      <c r="RX170" s="30">
        <v>0</v>
      </c>
      <c r="RY170" s="30">
        <v>0</v>
      </c>
      <c r="RZ170" s="30">
        <v>0</v>
      </c>
      <c r="SA170" s="30">
        <v>0</v>
      </c>
      <c r="SB170" s="30">
        <v>0</v>
      </c>
      <c r="SC170" s="30">
        <v>0</v>
      </c>
      <c r="SD170" s="30">
        <v>0</v>
      </c>
      <c r="SE170" s="30">
        <v>0</v>
      </c>
      <c r="SF170" s="30">
        <v>0</v>
      </c>
      <c r="SG170" s="30">
        <v>0</v>
      </c>
      <c r="SH170" s="30">
        <v>71320303</v>
      </c>
      <c r="SI170" s="30">
        <v>40271841</v>
      </c>
      <c r="SJ170" s="30">
        <v>0</v>
      </c>
      <c r="SK170" s="30">
        <v>442960890</v>
      </c>
      <c r="SL170" s="30">
        <v>442960890</v>
      </c>
      <c r="SM170" s="30">
        <v>0</v>
      </c>
      <c r="SN170" s="30">
        <v>0</v>
      </c>
      <c r="SO170" s="30">
        <v>0</v>
      </c>
      <c r="SP170" s="30">
        <v>0</v>
      </c>
      <c r="SQ170" s="30">
        <v>0</v>
      </c>
      <c r="SR170" s="30">
        <v>199159471</v>
      </c>
      <c r="SS170" s="30">
        <v>0</v>
      </c>
      <c r="ST170" s="30">
        <v>0</v>
      </c>
      <c r="SU170" s="30">
        <v>0</v>
      </c>
      <c r="SV170" s="30">
        <v>0</v>
      </c>
      <c r="SW170" s="30">
        <v>1033940</v>
      </c>
      <c r="SX170" s="30">
        <v>18283160</v>
      </c>
      <c r="SY170" s="30">
        <v>29989551</v>
      </c>
      <c r="SZ170" s="30">
        <v>0</v>
      </c>
      <c r="TA170" s="30">
        <v>1306441869</v>
      </c>
      <c r="TB170" s="30">
        <v>404321452</v>
      </c>
      <c r="TC170" s="30">
        <v>117678011</v>
      </c>
      <c r="TD170" s="30">
        <v>0</v>
      </c>
      <c r="TE170" s="30">
        <v>20172185</v>
      </c>
      <c r="TF170" s="30">
        <v>93784896</v>
      </c>
      <c r="TG170" s="30">
        <v>0</v>
      </c>
      <c r="TH170" s="30">
        <v>353016736</v>
      </c>
      <c r="TI170" s="30">
        <f t="shared" si="61"/>
        <v>300472434</v>
      </c>
      <c r="TJ170" s="30">
        <f t="shared" si="62"/>
        <v>232349000001</v>
      </c>
      <c r="TK170" s="30">
        <v>1717157655</v>
      </c>
      <c r="TL170" s="30">
        <v>0</v>
      </c>
      <c r="TM170" s="30">
        <v>0</v>
      </c>
      <c r="TN170" s="30">
        <v>0</v>
      </c>
      <c r="TO170" s="30">
        <v>0</v>
      </c>
      <c r="TP170" s="30">
        <v>0</v>
      </c>
      <c r="TQ170" s="30">
        <v>0</v>
      </c>
      <c r="TR170" s="30">
        <v>0</v>
      </c>
      <c r="TS170" s="30">
        <v>232349000001</v>
      </c>
      <c r="TT170" s="30">
        <v>0</v>
      </c>
      <c r="TU170" s="30">
        <v>8442734</v>
      </c>
      <c r="TV170" s="30">
        <v>0</v>
      </c>
      <c r="TW170" s="30">
        <v>7006190</v>
      </c>
      <c r="TX170" s="30">
        <v>0</v>
      </c>
      <c r="TY170" s="30">
        <v>1436544</v>
      </c>
      <c r="TZ170" s="30">
        <v>0</v>
      </c>
      <c r="UA170" s="30">
        <v>0</v>
      </c>
      <c r="UB170" s="30">
        <v>0</v>
      </c>
      <c r="UC170" s="30">
        <v>0</v>
      </c>
      <c r="UD170" s="30">
        <v>0</v>
      </c>
      <c r="UE170" s="30">
        <v>0</v>
      </c>
      <c r="UF170" s="30">
        <v>85635034</v>
      </c>
      <c r="UG170" s="30">
        <v>899177179956.61133</v>
      </c>
      <c r="UH170" s="1">
        <v>5911139255231</v>
      </c>
      <c r="UI170" s="1">
        <f>UH170-SUM($UG$160:UG170)</f>
        <v>0</v>
      </c>
    </row>
    <row r="171" spans="2:555">
      <c r="B171" s="58">
        <v>43435</v>
      </c>
      <c r="C171" s="30">
        <v>273700720393</v>
      </c>
      <c r="D171" s="30">
        <v>96560628342</v>
      </c>
      <c r="E171" s="30">
        <v>81431531048</v>
      </c>
      <c r="F171" s="30">
        <v>426168872</v>
      </c>
      <c r="G171" s="30">
        <v>1341240</v>
      </c>
      <c r="H171" s="30">
        <v>27990705258</v>
      </c>
      <c r="I171" s="30">
        <v>24231553541</v>
      </c>
      <c r="J171" s="30">
        <v>3479244664</v>
      </c>
      <c r="K171" s="30">
        <v>279907053</v>
      </c>
      <c r="L171" s="30">
        <v>5287704492</v>
      </c>
      <c r="M171" s="30">
        <v>38197438090</v>
      </c>
      <c r="N171" s="30">
        <v>37815463709</v>
      </c>
      <c r="O171" s="30">
        <v>381974381</v>
      </c>
      <c r="P171" s="30">
        <v>2582475974</v>
      </c>
      <c r="Q171" s="30">
        <v>3563464852</v>
      </c>
      <c r="R171" s="30">
        <v>3382232270</v>
      </c>
      <c r="S171" s="30">
        <v>15129097294</v>
      </c>
      <c r="T171" s="30">
        <v>4229744000</v>
      </c>
      <c r="U171" s="30">
        <v>4976160000</v>
      </c>
      <c r="V171" s="30">
        <v>9205904000</v>
      </c>
      <c r="W171" s="30">
        <v>172034749</v>
      </c>
      <c r="X171" s="30">
        <v>2857469041</v>
      </c>
      <c r="Y171" s="30">
        <v>248029500</v>
      </c>
      <c r="Z171" s="30">
        <v>24802950</v>
      </c>
      <c r="AA171" s="30">
        <v>223226550</v>
      </c>
      <c r="AB171" s="30">
        <v>143552705</v>
      </c>
      <c r="AC171" s="30">
        <v>0</v>
      </c>
      <c r="AD171" s="30">
        <v>255388425</v>
      </c>
      <c r="AE171" s="30">
        <v>2246718874</v>
      </c>
      <c r="AF171" s="30">
        <v>1689843716</v>
      </c>
      <c r="AG171" s="30">
        <v>556875158</v>
      </c>
      <c r="AH171" s="30">
        <v>0</v>
      </c>
      <c r="AI171" s="30">
        <v>177140092051</v>
      </c>
      <c r="AJ171" s="30">
        <v>1606136267</v>
      </c>
      <c r="AK171" s="30">
        <v>110813</v>
      </c>
      <c r="AL171" s="30">
        <v>0</v>
      </c>
      <c r="AM171" s="30">
        <v>1022582020</v>
      </c>
      <c r="AN171" s="30">
        <v>583443434</v>
      </c>
      <c r="AO171" s="30">
        <v>2208965880</v>
      </c>
      <c r="AP171" s="30">
        <v>2035700826</v>
      </c>
      <c r="AQ171" s="30">
        <v>0</v>
      </c>
      <c r="AR171" s="30">
        <v>1482494</v>
      </c>
      <c r="AS171" s="30">
        <v>0</v>
      </c>
      <c r="AT171" s="30">
        <v>59571624</v>
      </c>
      <c r="AU171" s="30">
        <v>4415090</v>
      </c>
      <c r="AV171" s="30">
        <v>0</v>
      </c>
      <c r="AW171" s="30">
        <v>0</v>
      </c>
      <c r="AX171" s="30">
        <v>0</v>
      </c>
      <c r="AY171" s="30">
        <v>92345106</v>
      </c>
      <c r="AZ171" s="30">
        <v>15450740</v>
      </c>
      <c r="BA171" s="30">
        <v>0</v>
      </c>
      <c r="BB171" s="30">
        <v>13107014</v>
      </c>
      <c r="BC171" s="30">
        <v>2343726</v>
      </c>
      <c r="BD171" s="30">
        <v>11716689687</v>
      </c>
      <c r="BE171" s="30">
        <v>941993</v>
      </c>
      <c r="BF171" s="30">
        <v>7200595346</v>
      </c>
      <c r="BG171" s="30">
        <v>2215624990</v>
      </c>
      <c r="BH171" s="30">
        <v>6339</v>
      </c>
      <c r="BI171" s="30">
        <v>14522636</v>
      </c>
      <c r="BJ171" s="30">
        <v>0</v>
      </c>
      <c r="BK171" s="30">
        <v>94001247</v>
      </c>
      <c r="BL171" s="30">
        <v>10912405</v>
      </c>
      <c r="BM171" s="30">
        <v>146932</v>
      </c>
      <c r="BN171" s="30">
        <v>3152873</v>
      </c>
      <c r="BO171" s="30">
        <v>1838536</v>
      </c>
      <c r="BP171" s="30">
        <v>0</v>
      </c>
      <c r="BQ171" s="30">
        <v>1983088</v>
      </c>
      <c r="BR171" s="30">
        <v>305595598</v>
      </c>
      <c r="BS171" s="30">
        <v>1865673388</v>
      </c>
      <c r="BT171" s="30">
        <v>538217494</v>
      </c>
      <c r="BU171" s="30">
        <v>0</v>
      </c>
      <c r="BV171" s="30">
        <v>0</v>
      </c>
      <c r="BW171" s="30">
        <v>474089</v>
      </c>
      <c r="BX171" s="30">
        <v>0</v>
      </c>
      <c r="BY171" s="30">
        <v>537615405</v>
      </c>
      <c r="BZ171" s="30">
        <v>128000</v>
      </c>
      <c r="CA171" s="30">
        <v>0</v>
      </c>
      <c r="CB171" s="30">
        <v>0</v>
      </c>
      <c r="CC171" s="30">
        <v>13800714619</v>
      </c>
      <c r="CD171" s="30">
        <v>0</v>
      </c>
      <c r="CE171" s="30">
        <v>9342551267</v>
      </c>
      <c r="CF171" s="30">
        <v>381723873</v>
      </c>
      <c r="CG171" s="30">
        <v>4887768406</v>
      </c>
      <c r="CH171" s="30">
        <v>251417340</v>
      </c>
      <c r="CI171" s="30">
        <v>84442276</v>
      </c>
      <c r="CJ171" s="30">
        <v>697329</v>
      </c>
      <c r="CK171" s="30">
        <v>17194780</v>
      </c>
      <c r="CL171" s="30">
        <v>3168345</v>
      </c>
      <c r="CM171" s="30">
        <v>1326125</v>
      </c>
      <c r="CN171" s="30">
        <v>1069348</v>
      </c>
      <c r="CO171" s="30">
        <v>301103</v>
      </c>
      <c r="CP171" s="30">
        <v>5619171</v>
      </c>
      <c r="CQ171" s="30">
        <v>55066075</v>
      </c>
      <c r="CR171" s="30">
        <v>106379716</v>
      </c>
      <c r="CS171" s="30">
        <v>3630819656</v>
      </c>
      <c r="CT171" s="30">
        <v>914091098</v>
      </c>
      <c r="CU171" s="30">
        <v>0</v>
      </c>
      <c r="CV171" s="30">
        <v>60936143</v>
      </c>
      <c r="CW171" s="30">
        <v>13710004</v>
      </c>
      <c r="CX171" s="30">
        <v>162134</v>
      </c>
      <c r="CY171" s="30">
        <v>0</v>
      </c>
      <c r="CZ171" s="30">
        <v>2613777990</v>
      </c>
      <c r="DA171" s="30">
        <v>2385248927</v>
      </c>
      <c r="DB171" s="30">
        <v>228529063</v>
      </c>
      <c r="DC171" s="30">
        <v>0</v>
      </c>
      <c r="DD171" s="30">
        <v>0</v>
      </c>
      <c r="DE171" s="30">
        <v>0</v>
      </c>
      <c r="DF171" s="30">
        <v>10154504</v>
      </c>
      <c r="DG171" s="30">
        <v>17987783</v>
      </c>
      <c r="DH171" s="30">
        <v>0</v>
      </c>
      <c r="DI171" s="30">
        <v>0</v>
      </c>
      <c r="DJ171" s="30">
        <v>0</v>
      </c>
      <c r="DK171" s="30">
        <v>0</v>
      </c>
      <c r="DL171" s="30">
        <v>0</v>
      </c>
      <c r="DM171" s="30">
        <v>906046632</v>
      </c>
      <c r="DN171" s="30">
        <v>61628968</v>
      </c>
      <c r="DO171" s="30">
        <v>4805028</v>
      </c>
      <c r="DP171" s="30">
        <v>117481</v>
      </c>
      <c r="DQ171" s="30">
        <v>4687547</v>
      </c>
      <c r="DR171" s="30">
        <v>818371196</v>
      </c>
      <c r="DS171" s="30">
        <v>40694468</v>
      </c>
      <c r="DT171" s="30">
        <v>39132843</v>
      </c>
      <c r="DU171" s="30">
        <v>1541137</v>
      </c>
      <c r="DV171" s="30">
        <v>20488</v>
      </c>
      <c r="DW171" s="30">
        <v>14413100</v>
      </c>
      <c r="DX171" s="30">
        <v>8206300</v>
      </c>
      <c r="DY171" s="30">
        <v>0</v>
      </c>
      <c r="DZ171" s="30">
        <v>0</v>
      </c>
      <c r="EA171" s="30">
        <v>6206800</v>
      </c>
      <c r="EB171" s="30">
        <v>0</v>
      </c>
      <c r="EC171" s="30">
        <v>405549280</v>
      </c>
      <c r="ED171" s="30">
        <v>30025</v>
      </c>
      <c r="EE171" s="30">
        <v>405514900</v>
      </c>
      <c r="EF171" s="30">
        <v>4355</v>
      </c>
      <c r="EG171" s="30">
        <v>84027836</v>
      </c>
      <c r="EH171" s="30">
        <v>83066400</v>
      </c>
      <c r="EI171" s="30">
        <v>919736</v>
      </c>
      <c r="EJ171" s="30">
        <v>41700</v>
      </c>
      <c r="EK171" s="30">
        <v>88845353</v>
      </c>
      <c r="EL171" s="30">
        <v>21851</v>
      </c>
      <c r="EM171" s="30">
        <v>2156364</v>
      </c>
      <c r="EN171" s="30">
        <v>62668095</v>
      </c>
      <c r="EO171" s="30">
        <v>1529557</v>
      </c>
      <c r="EP171" s="30">
        <v>133107</v>
      </c>
      <c r="EQ171" s="30">
        <v>41700</v>
      </c>
      <c r="ER171" s="30">
        <v>174807</v>
      </c>
      <c r="ES171" s="30">
        <v>764778</v>
      </c>
      <c r="ET171" s="30">
        <v>415165</v>
      </c>
      <c r="EU171" s="30">
        <v>3190217</v>
      </c>
      <c r="EV171" s="30">
        <v>86776130</v>
      </c>
      <c r="EW171" s="30">
        <v>28384189</v>
      </c>
      <c r="EX171" s="30">
        <v>0</v>
      </c>
      <c r="EY171" s="30">
        <v>65552</v>
      </c>
      <c r="EZ171" s="30">
        <v>26985738</v>
      </c>
      <c r="FA171" s="30">
        <v>1332899</v>
      </c>
      <c r="FB171" s="30">
        <v>0</v>
      </c>
      <c r="FC171" s="30">
        <v>114756</v>
      </c>
      <c r="FD171" s="30">
        <v>0</v>
      </c>
      <c r="FE171" s="30">
        <v>0</v>
      </c>
      <c r="FF171" s="30">
        <v>0</v>
      </c>
      <c r="FG171" s="30">
        <v>21241440</v>
      </c>
      <c r="FH171" s="30">
        <v>1005136</v>
      </c>
      <c r="FI171" s="30">
        <v>0</v>
      </c>
      <c r="FJ171" s="30">
        <v>16914982</v>
      </c>
      <c r="FK171" s="30">
        <v>4622728</v>
      </c>
      <c r="FL171" s="30">
        <v>0</v>
      </c>
      <c r="FM171" s="30">
        <v>0</v>
      </c>
      <c r="FN171" s="30">
        <v>0</v>
      </c>
      <c r="FO171" s="30">
        <v>12292254</v>
      </c>
      <c r="FP171" s="30">
        <v>3321322</v>
      </c>
      <c r="FQ171" s="30">
        <v>0</v>
      </c>
      <c r="FR171" s="30">
        <v>662503462</v>
      </c>
      <c r="FS171" s="30">
        <v>643280873</v>
      </c>
      <c r="FT171" s="30">
        <v>55963</v>
      </c>
      <c r="FU171" s="30">
        <v>338901574</v>
      </c>
      <c r="FV171" s="30">
        <v>8954901</v>
      </c>
      <c r="FW171" s="30">
        <v>4241098</v>
      </c>
      <c r="FX171" s="30">
        <v>4713803</v>
      </c>
      <c r="FY171" s="30">
        <v>0</v>
      </c>
      <c r="FZ171" s="30">
        <v>282803</v>
      </c>
      <c r="GA171" s="30">
        <v>273472432</v>
      </c>
      <c r="GB171" s="30">
        <v>21613200</v>
      </c>
      <c r="GC171" s="30">
        <v>1640422</v>
      </c>
      <c r="GD171" s="30">
        <v>0</v>
      </c>
      <c r="GE171" s="30">
        <v>1640422</v>
      </c>
      <c r="GF171" s="30">
        <v>0</v>
      </c>
      <c r="GG171" s="30">
        <v>0</v>
      </c>
      <c r="GH171" s="30">
        <v>2612700</v>
      </c>
      <c r="GI171" s="30">
        <v>7356108</v>
      </c>
      <c r="GJ171" s="30">
        <v>7356108</v>
      </c>
      <c r="GK171" s="30">
        <v>0</v>
      </c>
      <c r="GL171" s="30">
        <v>7613359</v>
      </c>
      <c r="GM171" s="30">
        <v>11626409</v>
      </c>
      <c r="GN171" s="30">
        <v>0</v>
      </c>
      <c r="GO171" s="30">
        <v>98200</v>
      </c>
      <c r="GP171" s="30">
        <v>0</v>
      </c>
      <c r="GQ171" s="30">
        <v>-11562382</v>
      </c>
      <c r="GR171" s="30">
        <v>209590</v>
      </c>
      <c r="GS171" s="30">
        <v>0</v>
      </c>
      <c r="GT171" s="30">
        <v>7241542</v>
      </c>
      <c r="GU171" s="30">
        <v>47969175778</v>
      </c>
      <c r="GV171" s="30">
        <v>0</v>
      </c>
      <c r="GW171" s="30">
        <v>0</v>
      </c>
      <c r="GX171" s="30">
        <v>0</v>
      </c>
      <c r="GY171" s="30">
        <v>0</v>
      </c>
      <c r="GZ171" s="30">
        <v>0</v>
      </c>
      <c r="HA171" s="30">
        <v>0</v>
      </c>
      <c r="HB171" s="30">
        <v>0</v>
      </c>
      <c r="HC171" s="30">
        <v>0</v>
      </c>
      <c r="HD171" s="30">
        <v>-905405806</v>
      </c>
      <c r="HE171" s="30">
        <v>0</v>
      </c>
      <c r="HF171" s="30">
        <v>22972532118</v>
      </c>
      <c r="HG171" s="30">
        <v>22673563039</v>
      </c>
      <c r="HH171" s="30">
        <f t="shared" si="57"/>
        <v>2707256209</v>
      </c>
      <c r="HI171" s="30">
        <f t="shared" si="58"/>
        <v>295268088</v>
      </c>
      <c r="HJ171" s="30">
        <v>2707256209</v>
      </c>
      <c r="HK171" s="30">
        <v>295268088</v>
      </c>
      <c r="HL171" s="30">
        <v>0</v>
      </c>
      <c r="HM171" s="30">
        <v>3002524297</v>
      </c>
      <c r="HN171" s="30">
        <v>0</v>
      </c>
      <c r="HO171" s="30">
        <v>0</v>
      </c>
      <c r="HP171" s="30">
        <v>88379377</v>
      </c>
      <c r="HQ171" s="30">
        <v>2836523</v>
      </c>
      <c r="HR171" s="30">
        <v>3185272</v>
      </c>
      <c r="HS171" s="30">
        <v>20889628</v>
      </c>
      <c r="HT171" s="30">
        <v>0</v>
      </c>
      <c r="HU171" s="30">
        <v>0</v>
      </c>
      <c r="HV171" s="30">
        <v>61467954</v>
      </c>
      <c r="HW171" s="30">
        <v>0</v>
      </c>
      <c r="HX171" s="30">
        <f t="shared" si="50"/>
        <v>2707256209</v>
      </c>
      <c r="HY171" s="30">
        <f t="shared" si="51"/>
        <v>295268088</v>
      </c>
      <c r="HZ171" s="30">
        <v>87261338957</v>
      </c>
      <c r="IA171" s="30">
        <v>81620865417</v>
      </c>
      <c r="IB171" s="30">
        <v>80656171492</v>
      </c>
      <c r="IC171" s="30">
        <v>0</v>
      </c>
      <c r="ID171" s="30">
        <v>0</v>
      </c>
      <c r="IE171" s="30">
        <v>0</v>
      </c>
      <c r="IF171" s="30">
        <v>0</v>
      </c>
      <c r="IG171" s="30">
        <v>65902320324</v>
      </c>
      <c r="IH171" s="30">
        <v>64569480445</v>
      </c>
      <c r="II171" s="30">
        <v>0</v>
      </c>
      <c r="IJ171" s="30">
        <v>1332839879</v>
      </c>
      <c r="IK171" s="30">
        <v>0</v>
      </c>
      <c r="IL171" s="30">
        <v>5324952126</v>
      </c>
      <c r="IM171" s="30">
        <v>2511567410</v>
      </c>
      <c r="IN171" s="30">
        <v>473329073</v>
      </c>
      <c r="IO171" s="30">
        <v>354996810</v>
      </c>
      <c r="IP171" s="30">
        <v>4496626243</v>
      </c>
      <c r="IQ171" s="30">
        <v>0</v>
      </c>
      <c r="IR171" s="30">
        <v>0</v>
      </c>
      <c r="IS171" s="30">
        <v>0</v>
      </c>
      <c r="IT171" s="30">
        <v>0</v>
      </c>
      <c r="IU171" s="30">
        <v>0</v>
      </c>
      <c r="IV171" s="30">
        <v>315487078</v>
      </c>
      <c r="IW171" s="30">
        <v>0</v>
      </c>
      <c r="IX171" s="30">
        <v>6150000000</v>
      </c>
      <c r="IY171" s="30">
        <v>0</v>
      </c>
      <c r="IZ171" s="30">
        <v>0</v>
      </c>
      <c r="JA171" s="30">
        <v>0</v>
      </c>
      <c r="JB171" s="30">
        <v>0</v>
      </c>
      <c r="JC171" s="30">
        <v>0</v>
      </c>
      <c r="JD171" s="30">
        <v>0</v>
      </c>
      <c r="JE171" s="30">
        <v>0</v>
      </c>
      <c r="JF171" s="30">
        <v>0</v>
      </c>
      <c r="JG171" s="30">
        <v>0</v>
      </c>
      <c r="JH171" s="30">
        <v>0</v>
      </c>
      <c r="JI171" s="30">
        <v>0</v>
      </c>
      <c r="JJ171" s="30">
        <v>6601844554</v>
      </c>
      <c r="JK171" s="30">
        <v>451844554</v>
      </c>
      <c r="JL171" s="30">
        <v>0</v>
      </c>
      <c r="JM171" s="30">
        <v>964693925</v>
      </c>
      <c r="JN171" s="30">
        <v>10190541</v>
      </c>
      <c r="JO171" s="30">
        <v>954503384</v>
      </c>
      <c r="JP171" s="30">
        <v>2912360464</v>
      </c>
      <c r="JQ171" s="30">
        <v>17918199</v>
      </c>
      <c r="JR171" s="30">
        <v>2820157841</v>
      </c>
      <c r="JS171" s="30">
        <v>0</v>
      </c>
      <c r="JT171" s="30">
        <v>0</v>
      </c>
      <c r="JU171" s="30">
        <v>0</v>
      </c>
      <c r="JV171" s="30">
        <v>0</v>
      </c>
      <c r="JW171" s="30">
        <v>0</v>
      </c>
      <c r="JX171" s="30">
        <v>0</v>
      </c>
      <c r="JY171" s="30">
        <v>0</v>
      </c>
      <c r="JZ171" s="30">
        <v>0</v>
      </c>
      <c r="KA171" s="30">
        <v>0</v>
      </c>
      <c r="KB171" s="30">
        <v>0</v>
      </c>
      <c r="KC171" s="30">
        <v>0</v>
      </c>
      <c r="KD171" s="30">
        <v>0</v>
      </c>
      <c r="KE171" s="30">
        <v>0</v>
      </c>
      <c r="KF171" s="30">
        <v>0</v>
      </c>
      <c r="KG171" s="30">
        <v>0</v>
      </c>
      <c r="KH171" s="30">
        <v>0</v>
      </c>
      <c r="KI171" s="30">
        <v>0</v>
      </c>
      <c r="KJ171" s="30">
        <v>0</v>
      </c>
      <c r="KK171" s="30">
        <v>0</v>
      </c>
      <c r="KL171" s="30">
        <v>0</v>
      </c>
      <c r="KM171" s="30">
        <v>2728113076</v>
      </c>
      <c r="KN171" s="30">
        <v>1324017817</v>
      </c>
      <c r="KO171" s="30">
        <v>42930621</v>
      </c>
      <c r="KP171" s="30">
        <v>4559413</v>
      </c>
      <c r="KQ171" s="30">
        <v>0</v>
      </c>
      <c r="KR171" s="30">
        <v>0</v>
      </c>
      <c r="KS171" s="30">
        <v>0</v>
      </c>
      <c r="KT171" s="30">
        <v>14006499</v>
      </c>
      <c r="KU171" s="30">
        <v>0</v>
      </c>
      <c r="KV171" s="30">
        <v>53196041</v>
      </c>
      <c r="KW171" s="30">
        <v>0</v>
      </c>
      <c r="KX171" s="30">
        <v>9663537</v>
      </c>
      <c r="KY171" s="30">
        <v>0</v>
      </c>
      <c r="KZ171" s="30">
        <v>35965275</v>
      </c>
      <c r="LA171" s="30">
        <v>14669087</v>
      </c>
      <c r="LB171" s="30">
        <v>0</v>
      </c>
      <c r="LC171" s="30">
        <v>0</v>
      </c>
      <c r="LD171" s="30">
        <v>203732474</v>
      </c>
      <c r="LE171" s="30">
        <v>1448798</v>
      </c>
      <c r="LF171" s="30">
        <v>11169638</v>
      </c>
      <c r="LG171" s="30">
        <v>0</v>
      </c>
      <c r="LH171" s="30">
        <v>13559372</v>
      </c>
      <c r="LI171" s="30">
        <v>26353054</v>
      </c>
      <c r="LJ171" s="30">
        <v>13355866</v>
      </c>
      <c r="LK171" s="30">
        <v>1290549</v>
      </c>
      <c r="LL171" s="30">
        <v>3798607</v>
      </c>
      <c r="LM171" s="30">
        <v>12306007</v>
      </c>
      <c r="LN171" s="30">
        <v>0</v>
      </c>
      <c r="LO171" s="30">
        <v>51303543</v>
      </c>
      <c r="LP171" s="30">
        <v>10180310</v>
      </c>
      <c r="LQ171" s="30">
        <v>170145559</v>
      </c>
      <c r="LR171" s="30">
        <v>599391</v>
      </c>
      <c r="LS171" s="30">
        <v>186890771</v>
      </c>
      <c r="LT171" s="30">
        <v>0</v>
      </c>
      <c r="LU171" s="30">
        <v>217817523</v>
      </c>
      <c r="LV171" s="30">
        <v>233442</v>
      </c>
      <c r="LW171" s="30">
        <v>0</v>
      </c>
      <c r="LX171" s="30">
        <v>0</v>
      </c>
      <c r="LY171" s="30">
        <v>0</v>
      </c>
      <c r="LZ171" s="30">
        <v>0</v>
      </c>
      <c r="MA171" s="30">
        <v>0</v>
      </c>
      <c r="MB171" s="30">
        <v>33550594</v>
      </c>
      <c r="MC171" s="30">
        <v>0</v>
      </c>
      <c r="MD171" s="30">
        <v>0</v>
      </c>
      <c r="ME171" s="30">
        <v>16970175</v>
      </c>
      <c r="MF171" s="30">
        <v>0</v>
      </c>
      <c r="MG171" s="30">
        <v>0</v>
      </c>
      <c r="MH171" s="30">
        <v>12522628</v>
      </c>
      <c r="MI171" s="30">
        <v>729987</v>
      </c>
      <c r="MJ171" s="30">
        <v>19948939</v>
      </c>
      <c r="MK171" s="30">
        <v>0</v>
      </c>
      <c r="ML171" s="30">
        <v>0</v>
      </c>
      <c r="MM171" s="30">
        <v>516749</v>
      </c>
      <c r="MN171" s="30">
        <v>922943</v>
      </c>
      <c r="MO171" s="30">
        <v>205702310</v>
      </c>
      <c r="MP171" s="30">
        <v>14055557</v>
      </c>
      <c r="MQ171" s="30">
        <v>1127752008</v>
      </c>
      <c r="MR171" s="30">
        <v>0</v>
      </c>
      <c r="MS171" s="30">
        <v>54195151288</v>
      </c>
      <c r="MT171" s="30">
        <v>52203761106</v>
      </c>
      <c r="MU171" s="30">
        <v>52186366650</v>
      </c>
      <c r="MV171" s="30">
        <v>25853893936</v>
      </c>
      <c r="MW171" s="30">
        <v>25661381397</v>
      </c>
      <c r="MX171" s="30">
        <v>0</v>
      </c>
      <c r="MY171" s="30">
        <v>192512539</v>
      </c>
      <c r="MZ171" s="30">
        <v>15827723020</v>
      </c>
      <c r="NA171" s="30">
        <v>0</v>
      </c>
      <c r="NB171" s="30">
        <v>0</v>
      </c>
      <c r="NC171" s="30">
        <v>0</v>
      </c>
      <c r="ND171" s="30">
        <v>15827723020</v>
      </c>
      <c r="NE171" s="30">
        <v>15827723020</v>
      </c>
      <c r="NF171" s="30">
        <v>0</v>
      </c>
      <c r="NG171" s="30">
        <v>0</v>
      </c>
      <c r="NH171" s="30">
        <v>7755246405</v>
      </c>
      <c r="NI171" s="30">
        <v>2749503289</v>
      </c>
      <c r="NJ171" s="30">
        <v>430926497</v>
      </c>
      <c r="NK171" s="30">
        <v>2318576792</v>
      </c>
      <c r="NL171" s="30">
        <v>25853893936</v>
      </c>
      <c r="NM171" s="30">
        <v>17394456</v>
      </c>
      <c r="NN171" s="30">
        <v>696943</v>
      </c>
      <c r="NO171" s="30">
        <v>0</v>
      </c>
      <c r="NP171" s="30">
        <v>0</v>
      </c>
      <c r="NQ171" s="30">
        <v>0</v>
      </c>
      <c r="NR171" s="30">
        <v>0</v>
      </c>
      <c r="NS171" s="30">
        <v>0</v>
      </c>
      <c r="NT171" s="30">
        <v>16697513</v>
      </c>
      <c r="NU171" s="30">
        <v>16697513</v>
      </c>
      <c r="NV171" s="30">
        <v>0</v>
      </c>
      <c r="NW171" s="30">
        <v>0</v>
      </c>
      <c r="NX171" s="30">
        <v>0</v>
      </c>
      <c r="NY171" s="30">
        <v>0</v>
      </c>
      <c r="NZ171" s="30">
        <v>0</v>
      </c>
      <c r="OA171" s="30">
        <v>36702</v>
      </c>
      <c r="OB171" s="30">
        <v>-5</v>
      </c>
      <c r="OC171" s="30">
        <v>0</v>
      </c>
      <c r="OD171" s="30">
        <v>0</v>
      </c>
      <c r="OE171" s="30">
        <v>0</v>
      </c>
      <c r="OF171" s="30">
        <v>-5</v>
      </c>
      <c r="OG171" s="30">
        <v>0</v>
      </c>
      <c r="OH171" s="30">
        <v>-5</v>
      </c>
      <c r="OI171" s="30">
        <v>0</v>
      </c>
      <c r="OJ171" s="30">
        <v>36707</v>
      </c>
      <c r="OK171" s="30">
        <v>0</v>
      </c>
      <c r="OL171" s="30">
        <v>0</v>
      </c>
      <c r="OM171" s="30">
        <v>0</v>
      </c>
      <c r="ON171" s="30">
        <v>0</v>
      </c>
      <c r="OO171" s="30">
        <v>36707</v>
      </c>
      <c r="OP171" s="30">
        <v>36707</v>
      </c>
      <c r="OQ171" s="30">
        <v>0</v>
      </c>
      <c r="OR171" s="30">
        <v>0</v>
      </c>
      <c r="OS171" s="30">
        <v>1557575911</v>
      </c>
      <c r="OT171" s="30">
        <v>1534176942</v>
      </c>
      <c r="OU171" s="30">
        <v>1534176942</v>
      </c>
      <c r="OV171" s="30">
        <v>0</v>
      </c>
      <c r="OW171" s="30">
        <v>1534176942</v>
      </c>
      <c r="OX171" s="30">
        <v>0</v>
      </c>
      <c r="OY171" s="30">
        <v>0</v>
      </c>
      <c r="OZ171" s="30">
        <v>23398969</v>
      </c>
      <c r="PA171" s="30">
        <v>1680000</v>
      </c>
      <c r="PB171" s="30">
        <v>0</v>
      </c>
      <c r="PC171" s="30">
        <v>0</v>
      </c>
      <c r="PD171" s="30">
        <v>0</v>
      </c>
      <c r="PE171" s="30">
        <v>0</v>
      </c>
      <c r="PF171" s="30">
        <v>0</v>
      </c>
      <c r="PG171" s="30">
        <v>0</v>
      </c>
      <c r="PH171" s="30">
        <v>0</v>
      </c>
      <c r="PI171" s="30">
        <v>0</v>
      </c>
      <c r="PJ171" s="30">
        <v>0</v>
      </c>
      <c r="PK171" s="30">
        <v>0</v>
      </c>
      <c r="PL171" s="30">
        <v>0</v>
      </c>
      <c r="PM171" s="30">
        <v>21718969</v>
      </c>
      <c r="PN171" s="30">
        <v>21718969</v>
      </c>
      <c r="PO171" s="30">
        <v>0</v>
      </c>
      <c r="PP171" s="30">
        <v>0</v>
      </c>
      <c r="PQ171" s="30">
        <v>0</v>
      </c>
      <c r="PR171" s="30">
        <v>0</v>
      </c>
      <c r="PS171" s="30">
        <v>0</v>
      </c>
      <c r="PT171" s="30">
        <v>0</v>
      </c>
      <c r="PU171" s="30">
        <v>433777569</v>
      </c>
      <c r="PV171" s="30">
        <v>0</v>
      </c>
      <c r="PW171" s="30">
        <v>0</v>
      </c>
      <c r="PX171" s="30">
        <v>0</v>
      </c>
      <c r="PY171" s="30">
        <v>0</v>
      </c>
      <c r="PZ171" s="30">
        <v>0</v>
      </c>
      <c r="QA171" s="30">
        <v>0</v>
      </c>
      <c r="QB171" s="30">
        <v>0</v>
      </c>
      <c r="QC171" s="30">
        <v>1314022382</v>
      </c>
      <c r="QD171" s="30">
        <v>911476811</v>
      </c>
      <c r="QE171" s="30">
        <v>0</v>
      </c>
      <c r="QF171" s="30">
        <v>0</v>
      </c>
      <c r="QG171" s="30">
        <v>0</v>
      </c>
      <c r="QH171" s="30">
        <v>0</v>
      </c>
      <c r="QI171" s="30">
        <v>0</v>
      </c>
      <c r="QJ171" s="30">
        <v>402545571</v>
      </c>
      <c r="QK171" s="30">
        <v>0</v>
      </c>
      <c r="QL171" s="30">
        <v>5762003046</v>
      </c>
      <c r="QM171" s="30">
        <v>614582167</v>
      </c>
      <c r="QN171" s="30">
        <v>2036776502</v>
      </c>
      <c r="QO171" s="30">
        <v>496837503516</v>
      </c>
      <c r="QP171" s="30">
        <v>16873012062</v>
      </c>
      <c r="QQ171" s="30">
        <v>216353251</v>
      </c>
      <c r="QR171" s="30">
        <v>12873251</v>
      </c>
      <c r="QS171" s="30">
        <v>203480000</v>
      </c>
      <c r="QT171" s="30">
        <v>0</v>
      </c>
      <c r="QU171" s="30">
        <v>0</v>
      </c>
      <c r="QV171" s="30">
        <v>0</v>
      </c>
      <c r="QW171" s="30">
        <v>4336008492</v>
      </c>
      <c r="QX171" s="30">
        <v>4336008492</v>
      </c>
      <c r="QY171" s="30">
        <v>0</v>
      </c>
      <c r="QZ171" s="30">
        <v>12320650319</v>
      </c>
      <c r="RA171" s="30">
        <v>0</v>
      </c>
      <c r="RB171" s="30">
        <v>225500000000</v>
      </c>
      <c r="RC171" s="30">
        <v>225500000000</v>
      </c>
      <c r="RD171" s="30">
        <v>225500000000</v>
      </c>
      <c r="RE171" s="30">
        <v>0</v>
      </c>
      <c r="RF171" s="30">
        <v>0</v>
      </c>
      <c r="RG171" s="30">
        <v>0</v>
      </c>
      <c r="RH171" s="30">
        <v>0</v>
      </c>
      <c r="RI171" s="30">
        <v>234194397783</v>
      </c>
      <c r="RJ171" s="30">
        <v>961308627</v>
      </c>
      <c r="RK171" s="30">
        <v>961308627</v>
      </c>
      <c r="RL171" s="30">
        <v>10578271501</v>
      </c>
      <c r="RM171" s="30">
        <v>152041118</v>
      </c>
      <c r="RN171" s="30">
        <v>123074000</v>
      </c>
      <c r="RO171" s="30">
        <v>6137232</v>
      </c>
      <c r="RP171" s="30">
        <v>0</v>
      </c>
      <c r="RQ171" s="30">
        <v>0</v>
      </c>
      <c r="RR171" s="30">
        <v>0</v>
      </c>
      <c r="RS171" s="30">
        <v>0</v>
      </c>
      <c r="RT171" s="30">
        <v>0</v>
      </c>
      <c r="RU171" s="30">
        <v>0</v>
      </c>
      <c r="RV171" s="30">
        <v>4731308</v>
      </c>
      <c r="RW171" s="30">
        <v>413</v>
      </c>
      <c r="RX171" s="30">
        <v>0</v>
      </c>
      <c r="RY171" s="30">
        <v>0</v>
      </c>
      <c r="RZ171" s="30">
        <v>0</v>
      </c>
      <c r="SA171" s="30">
        <v>0</v>
      </c>
      <c r="SB171" s="30">
        <v>0</v>
      </c>
      <c r="SC171" s="30">
        <v>0</v>
      </c>
      <c r="SD171" s="30">
        <v>0</v>
      </c>
      <c r="SE171" s="30">
        <v>0</v>
      </c>
      <c r="SF171" s="30">
        <v>0</v>
      </c>
      <c r="SG171" s="30">
        <v>0</v>
      </c>
      <c r="SH171" s="30">
        <v>98608277</v>
      </c>
      <c r="SI171" s="30">
        <v>44598426</v>
      </c>
      <c r="SJ171" s="30">
        <v>0</v>
      </c>
      <c r="SK171" s="30">
        <v>2056837006</v>
      </c>
      <c r="SL171" s="30">
        <v>2056837006</v>
      </c>
      <c r="SM171" s="30">
        <v>0</v>
      </c>
      <c r="SN171" s="30">
        <v>0</v>
      </c>
      <c r="SO171" s="30">
        <v>0</v>
      </c>
      <c r="SP171" s="30">
        <v>0</v>
      </c>
      <c r="SQ171" s="30">
        <v>0</v>
      </c>
      <c r="SR171" s="30">
        <v>-5305970040</v>
      </c>
      <c r="SS171" s="30">
        <v>0</v>
      </c>
      <c r="ST171" s="30">
        <v>0</v>
      </c>
      <c r="SU171" s="30">
        <v>0</v>
      </c>
      <c r="SV171" s="30">
        <v>0</v>
      </c>
      <c r="SW171" s="30">
        <v>1071739</v>
      </c>
      <c r="SX171" s="30">
        <v>19097770</v>
      </c>
      <c r="SY171" s="30">
        <v>27792917</v>
      </c>
      <c r="SZ171" s="30">
        <v>0</v>
      </c>
      <c r="TA171" s="30">
        <v>-9718542</v>
      </c>
      <c r="TB171" s="30">
        <v>-8338042059</v>
      </c>
      <c r="TC171" s="30">
        <v>190468298</v>
      </c>
      <c r="TD171" s="30">
        <v>0</v>
      </c>
      <c r="TE171" s="30">
        <v>19555636</v>
      </c>
      <c r="TF171" s="30">
        <v>7147247</v>
      </c>
      <c r="TG171" s="30">
        <v>0</v>
      </c>
      <c r="TH171" s="30">
        <v>0</v>
      </c>
      <c r="TI171" s="30">
        <f t="shared" si="61"/>
        <v>281252350</v>
      </c>
      <c r="TJ171" s="30">
        <f t="shared" si="62"/>
        <v>82349221327</v>
      </c>
      <c r="TK171" s="30">
        <v>1717157655</v>
      </c>
      <c r="TL171" s="30">
        <v>0</v>
      </c>
      <c r="TM171" s="30">
        <v>0</v>
      </c>
      <c r="TN171" s="30">
        <v>0</v>
      </c>
      <c r="TO171" s="30">
        <v>0</v>
      </c>
      <c r="TP171" s="30">
        <v>0</v>
      </c>
      <c r="TQ171" s="30">
        <v>0</v>
      </c>
      <c r="TR171" s="30">
        <v>0</v>
      </c>
      <c r="TS171" s="30">
        <v>82349221327</v>
      </c>
      <c r="TT171" s="30">
        <v>0</v>
      </c>
      <c r="TU171" s="30">
        <v>150883867829</v>
      </c>
      <c r="TV171" s="30">
        <v>0</v>
      </c>
      <c r="TW171" s="30">
        <v>40030131</v>
      </c>
      <c r="TX171" s="30">
        <v>0</v>
      </c>
      <c r="TY171" s="30">
        <v>843837698</v>
      </c>
      <c r="TZ171" s="30">
        <v>0</v>
      </c>
      <c r="UA171" s="30">
        <v>0</v>
      </c>
      <c r="UB171" s="30">
        <v>150000000000</v>
      </c>
      <c r="UC171" s="30">
        <v>0</v>
      </c>
      <c r="UD171" s="30">
        <v>150000000000</v>
      </c>
      <c r="UE171" s="30">
        <v>0</v>
      </c>
      <c r="UF171" s="30">
        <v>20270093671</v>
      </c>
      <c r="UG171" s="30">
        <v>834460759294</v>
      </c>
      <c r="UH171" s="1">
        <v>6745600014525</v>
      </c>
      <c r="UI171" s="1">
        <f>UH171-SUM($UG$160:UG171)</f>
        <v>0</v>
      </c>
    </row>
    <row r="172" spans="2:555">
      <c r="B172" s="58">
        <v>43466</v>
      </c>
      <c r="C172" s="42">
        <f>IFERROR(VLOOKUP(C$1,'19'!$F$3:$AK$766,21,0),0)</f>
        <v>179393552122</v>
      </c>
      <c r="D172" s="42">
        <f>IFERROR(VLOOKUP(D$1,'19'!$F$3:$AK$766,21,0),0)</f>
        <v>82081045204</v>
      </c>
      <c r="E172" s="42">
        <f>IFERROR(VLOOKUP(E$1,'19'!$F$3:$AK$766,21,0),0)</f>
        <v>63243244465</v>
      </c>
      <c r="F172" s="42">
        <f>IFERROR(VLOOKUP(F$1,'19'!$F$3:$AK$766,21,0),0)</f>
        <v>125234005</v>
      </c>
      <c r="G172" s="42">
        <f>IFERROR(VLOOKUP(G$1,'19'!$F$3:$AK$766,21,0),0)</f>
        <v>8698022</v>
      </c>
      <c r="H172" s="42">
        <f>IFERROR(VLOOKUP(H$1,'19'!$F$3:$AK$766,21,0),0)</f>
        <v>11730165356</v>
      </c>
      <c r="I172" s="42">
        <f>IFERROR(VLOOKUP(I$1,'19'!$F$3:$AK$766,21,0),0)</f>
        <v>10154804148.689201</v>
      </c>
      <c r="J172" s="42">
        <f>IFERROR(VLOOKUP(J$1,'19'!$F$3:$AK$766,21,0),0)</f>
        <v>1458059553.7507999</v>
      </c>
      <c r="K172" s="42">
        <f>IFERROR(VLOOKUP(K$1,'19'!$F$3:$AK$766,21,0),0)</f>
        <v>117301653.56</v>
      </c>
      <c r="L172" s="42">
        <f>IFERROR(VLOOKUP(L$1,'19'!$F$3:$AK$766,21,0),0)</f>
        <v>2800969246</v>
      </c>
      <c r="M172" s="42">
        <f>IFERROR(VLOOKUP(M$1,'19'!$F$3:$AK$766,21,0),0)</f>
        <v>37909839801</v>
      </c>
      <c r="N172" s="42">
        <f>IFERROR(VLOOKUP(N$1,'19'!$F$3:$AK$766,21,0),0)</f>
        <v>37530741402.989998</v>
      </c>
      <c r="O172" s="42">
        <f>IFERROR(VLOOKUP(O$1,'19'!$F$3:$AK$766,21,0),0)</f>
        <v>379098398.00999999</v>
      </c>
      <c r="P172" s="42">
        <f>IFERROR(VLOOKUP(P$1,'19'!$F$3:$AK$766,21,0),0)</f>
        <v>6172688386</v>
      </c>
      <c r="Q172" s="42">
        <f>IFERROR(VLOOKUP(Q$1,'19'!$F$3:$AK$766,21,0),0)</f>
        <v>1924854380</v>
      </c>
      <c r="R172" s="42">
        <f>IFERROR(VLOOKUP(R$1,'19'!$F$3:$AK$766,21,0),0)</f>
        <v>2570795269</v>
      </c>
      <c r="S172" s="42">
        <f>IFERROR(VLOOKUP(S$1,'19'!$F$3:$AK$766,21,0),0)</f>
        <v>18837800739</v>
      </c>
      <c r="T172" s="42">
        <f>IFERROR(VLOOKUP(T$1,'19'!$F$3:$AK$766,21,0),0)</f>
        <v>4653162000</v>
      </c>
      <c r="U172" s="42">
        <f>IFERROR(VLOOKUP(U$1,'19'!$F$3:$AK$766,21,0),0)</f>
        <v>5474121000</v>
      </c>
      <c r="V172" s="42">
        <f>IFERROR(VLOOKUP(V$1,'19'!$F$3:$AK$766,21,0),0)</f>
        <v>10127283000</v>
      </c>
      <c r="W172" s="42">
        <f>IFERROR(VLOOKUP(W$1,'19'!$F$3:$AK$766,21,0),0)</f>
        <v>27097019</v>
      </c>
      <c r="X172" s="42">
        <f>IFERROR(VLOOKUP(X$1,'19'!$F$3:$AK$766,21,0),0)</f>
        <v>1256020926</v>
      </c>
      <c r="Y172" s="42">
        <f>IFERROR(VLOOKUP(Y$1,'19'!$F$3:$AK$766,21,0),0)</f>
        <v>265112400</v>
      </c>
      <c r="Z172" s="42">
        <f>IFERROR(VLOOKUP(Z$1,'19'!$F$3:$AK$766,21,0),0)</f>
        <v>26511240</v>
      </c>
      <c r="AA172" s="42">
        <f>IFERROR(VLOOKUP(AA$1,'19'!$F$3:$AK$766,21,0),0)</f>
        <v>238601160</v>
      </c>
      <c r="AB172" s="42">
        <f>IFERROR(VLOOKUP(AB$1,'19'!$F$3:$AK$766,21,0),0)</f>
        <v>0</v>
      </c>
      <c r="AC172" s="42">
        <f>IFERROR(VLOOKUP(AC$1,'19'!$F$3:$AK$766,21,0),0)</f>
        <v>0</v>
      </c>
      <c r="AD172" s="42">
        <f>IFERROR(VLOOKUP(AD$1,'19'!$F$3:$AK$766,21,0),0)</f>
        <v>5655163947</v>
      </c>
      <c r="AE172" s="42">
        <f>IFERROR(VLOOKUP(AE$1,'19'!$F$3:$AK$766,21,0),0)</f>
        <v>1507123447</v>
      </c>
      <c r="AF172" s="42">
        <f>IFERROR(VLOOKUP(AF$1,'19'!$F$3:$AK$766,21,0),0)</f>
        <v>1002647757</v>
      </c>
      <c r="AG172" s="42">
        <f>IFERROR(VLOOKUP(AG$1,'19'!$F$3:$AK$766,21,0),0)</f>
        <v>504475690</v>
      </c>
      <c r="AH172" s="42">
        <f>IFERROR(VLOOKUP(AH$1,'19'!$F$3:$AK$766,21,0),0)</f>
        <v>0</v>
      </c>
      <c r="AI172" s="42">
        <f>IFERROR(VLOOKUP(AI$1,'19'!$F$3:$AK$766,21,0),0)</f>
        <v>97312506918</v>
      </c>
      <c r="AJ172" s="42">
        <f>IFERROR(VLOOKUP(AJ$1,'19'!$F$3:$AK$766,21,0),0)</f>
        <v>652091206</v>
      </c>
      <c r="AK172" s="42">
        <f>IFERROR(VLOOKUP(AK$1,'19'!$F$3:$AK$766,21,0),0)</f>
        <v>0</v>
      </c>
      <c r="AL172" s="42">
        <f>IFERROR(VLOOKUP(AL$1,'19'!$F$3:$AK$766,21,0),0)</f>
        <v>0</v>
      </c>
      <c r="AM172" s="42">
        <f>IFERROR(VLOOKUP(AM$1,'19'!$F$3:$AK$766,21,0),0)</f>
        <v>652091206</v>
      </c>
      <c r="AN172" s="42">
        <f>IFERROR(VLOOKUP(AN$1,'19'!$F$3:$AK$766,21,0),0)</f>
        <v>0</v>
      </c>
      <c r="AO172" s="42">
        <f>IFERROR(VLOOKUP(AO$1,'19'!$F$3:$AK$766,21,0),0)</f>
        <v>2952070455</v>
      </c>
      <c r="AP172" s="42">
        <f>IFERROR(VLOOKUP(AP$1,'19'!$F$3:$AK$766,21,0),0)</f>
        <v>2735037197</v>
      </c>
      <c r="AQ172" s="42">
        <f>IFERROR(VLOOKUP(AQ$1,'19'!$F$3:$AK$766,21,0),0)</f>
        <v>36216051</v>
      </c>
      <c r="AR172" s="42">
        <f>IFERROR(VLOOKUP(AR$1,'19'!$F$3:$AK$766,21,0),0)</f>
        <v>5781326</v>
      </c>
      <c r="AS172" s="42">
        <f>IFERROR(VLOOKUP(AS$1,'19'!$F$3:$AK$766,21,0),0)</f>
        <v>0</v>
      </c>
      <c r="AT172" s="42">
        <f>IFERROR(VLOOKUP(AT$1,'19'!$F$3:$AK$766,21,0),0)</f>
        <v>29270317</v>
      </c>
      <c r="AU172" s="42">
        <f>IFERROR(VLOOKUP(AU$1,'19'!$F$3:$AK$766,21,0),0)</f>
        <v>0</v>
      </c>
      <c r="AV172" s="42">
        <f>IFERROR(VLOOKUP(AV$1,'19'!$F$3:$AK$766,21,0),0)</f>
        <v>0</v>
      </c>
      <c r="AW172" s="42">
        <f>IFERROR(VLOOKUP(AW$1,'19'!$F$3:$AK$766,21,0),0)</f>
        <v>0</v>
      </c>
      <c r="AX172" s="42">
        <f>IFERROR(VLOOKUP(AX$1,'19'!$F$3:$AK$766,21,0),0)</f>
        <v>0</v>
      </c>
      <c r="AY172" s="42">
        <f>IFERROR(VLOOKUP(AY$1,'19'!$F$3:$AK$766,21,0),0)</f>
        <v>131363020</v>
      </c>
      <c r="AZ172" s="42">
        <f>IFERROR(VLOOKUP(AZ$1,'19'!$F$3:$AK$766,21,0),0)</f>
        <v>14402544</v>
      </c>
      <c r="BA172" s="42">
        <f>IFERROR(VLOOKUP(BA$1,'19'!$F$3:$AK$766,21,0),0)</f>
        <v>0</v>
      </c>
      <c r="BB172" s="42">
        <f>IFERROR(VLOOKUP(BB$1,'19'!$F$3:$AK$766,21,0),0)</f>
        <v>0</v>
      </c>
      <c r="BC172" s="42">
        <f>IFERROR(VLOOKUP(BC$1,'19'!$F$3:$AK$766,21,0),0)</f>
        <v>14402544</v>
      </c>
      <c r="BD172" s="42">
        <f>IFERROR(VLOOKUP(BD$1,'19'!$F$3:$AK$766,21,0),0)</f>
        <v>6440479090</v>
      </c>
      <c r="BE172" s="42">
        <f>IFERROR(VLOOKUP(BE$1,'19'!$F$3:$AK$766,21,0),0)</f>
        <v>964076</v>
      </c>
      <c r="BF172" s="42">
        <f>IFERROR(VLOOKUP(BF$1,'19'!$F$3:$AK$766,21,0),0)</f>
        <v>2512668524</v>
      </c>
      <c r="BG172" s="42">
        <f>IFERROR(VLOOKUP(BG$1,'19'!$F$3:$AK$766,21,0),0)</f>
        <v>1476726731</v>
      </c>
      <c r="BH172" s="42">
        <f>IFERROR(VLOOKUP(BH$1,'19'!$F$3:$AK$766,21,0),0)</f>
        <v>0</v>
      </c>
      <c r="BI172" s="42">
        <f>IFERROR(VLOOKUP(BI$1,'19'!$F$3:$AK$766,21,0),0)</f>
        <v>17818209</v>
      </c>
      <c r="BJ172" s="42">
        <f>IFERROR(VLOOKUP(BJ$1,'19'!$F$3:$AK$766,21,0),0)</f>
        <v>0</v>
      </c>
      <c r="BK172" s="42">
        <f>IFERROR(VLOOKUP(BK$1,'19'!$F$3:$AK$766,21,0),0)</f>
        <v>68515067</v>
      </c>
      <c r="BL172" s="42">
        <f>IFERROR(VLOOKUP(BL$1,'19'!$F$3:$AK$766,21,0),0)</f>
        <v>20227361</v>
      </c>
      <c r="BM172" s="42">
        <f>IFERROR(VLOOKUP(BM$1,'19'!$F$3:$AK$766,21,0),0)</f>
        <v>2481747</v>
      </c>
      <c r="BN172" s="42">
        <f>IFERROR(VLOOKUP(BN$1,'19'!$F$3:$AK$766,21,0),0)</f>
        <v>29204493</v>
      </c>
      <c r="BO172" s="42">
        <f>IFERROR(VLOOKUP(BO$1,'19'!$F$3:$AK$766,21,0),0)</f>
        <v>0</v>
      </c>
      <c r="BP172" s="42">
        <f>IFERROR(VLOOKUP(BP$1,'19'!$F$3:$AK$766,21,0),0)</f>
        <v>0</v>
      </c>
      <c r="BQ172" s="42">
        <f>IFERROR(VLOOKUP(BQ$1,'19'!$F$3:$AK$766,21,0),0)</f>
        <v>37715</v>
      </c>
      <c r="BR172" s="42">
        <f>IFERROR(VLOOKUP(BR$1,'19'!$F$3:$AK$766,21,0),0)</f>
        <v>88007390</v>
      </c>
      <c r="BS172" s="42">
        <f>IFERROR(VLOOKUP(BS$1,'19'!$F$3:$AK$766,21,0),0)</f>
        <v>2220478307</v>
      </c>
      <c r="BT172" s="42">
        <f>IFERROR(VLOOKUP(BT$1,'19'!$F$3:$AK$766,21,0),0)</f>
        <v>266825774</v>
      </c>
      <c r="BU172" s="42">
        <f>IFERROR(VLOOKUP(BU$1,'19'!$F$3:$AK$766,21,0),0)</f>
        <v>0</v>
      </c>
      <c r="BV172" s="42">
        <f>IFERROR(VLOOKUP(BV$1,'19'!$F$3:$AK$766,21,0),0)</f>
        <v>2572689</v>
      </c>
      <c r="BW172" s="42">
        <f>IFERROR(VLOOKUP(BW$1,'19'!$F$3:$AK$766,21,0),0)</f>
        <v>488781</v>
      </c>
      <c r="BX172" s="42">
        <f>IFERROR(VLOOKUP(BX$1,'19'!$F$3:$AK$766,21,0),0)</f>
        <v>0</v>
      </c>
      <c r="BY172" s="42">
        <f>IFERROR(VLOOKUP(BY$1,'19'!$F$3:$AK$766,21,0),0)</f>
        <v>252301152</v>
      </c>
      <c r="BZ172" s="42">
        <f>IFERROR(VLOOKUP(BZ$1,'19'!$F$3:$AK$766,21,0),0)</f>
        <v>11353152</v>
      </c>
      <c r="CA172" s="42">
        <f>IFERROR(VLOOKUP(CA$1,'19'!$F$3:$AK$766,21,0),0)</f>
        <v>110000</v>
      </c>
      <c r="CB172" s="42">
        <f>IFERROR(VLOOKUP(CB$1,'19'!$F$3:$AK$766,21,0),0)</f>
        <v>0</v>
      </c>
      <c r="CC172" s="42">
        <f>IFERROR(VLOOKUP(CC$1,'19'!$F$3:$AK$766,21,0),0)</f>
        <v>19445331766</v>
      </c>
      <c r="CD172" s="42">
        <f>IFERROR(VLOOKUP(CD$1,'19'!$F$3:$AK$766,21,0),0)</f>
        <v>0</v>
      </c>
      <c r="CE172" s="42">
        <f>IFERROR(VLOOKUP(CE$1,'19'!$F$3:$AK$766,21,0),0)</f>
        <v>7590213089</v>
      </c>
      <c r="CF172" s="42">
        <f>IFERROR(VLOOKUP(CF$1,'19'!$F$3:$AK$766,21,0),0)</f>
        <v>344385379</v>
      </c>
      <c r="CG172" s="42">
        <f>IFERROR(VLOOKUP(CG$1,'19'!$F$3:$AK$766,21,0),0)</f>
        <v>3360175709</v>
      </c>
      <c r="CH172" s="42">
        <f>IFERROR(VLOOKUP(CH$1,'19'!$F$3:$AK$766,21,0),0)</f>
        <v>48385323</v>
      </c>
      <c r="CI172" s="42">
        <f>IFERROR(VLOOKUP(CI$1,'19'!$F$3:$AK$766,21,0),0)</f>
        <v>95862022</v>
      </c>
      <c r="CJ172" s="42">
        <f>IFERROR(VLOOKUP(CJ$1,'19'!$F$3:$AK$766,21,0),0)</f>
        <v>2131602</v>
      </c>
      <c r="CK172" s="42">
        <f>IFERROR(VLOOKUP(CK$1,'19'!$F$3:$AK$766,21,0),0)</f>
        <v>24672707</v>
      </c>
      <c r="CL172" s="42">
        <f>IFERROR(VLOOKUP(CL$1,'19'!$F$3:$AK$766,21,0),0)</f>
        <v>6019428</v>
      </c>
      <c r="CM172" s="42">
        <f>IFERROR(VLOOKUP(CM$1,'19'!$F$3:$AK$766,21,0),0)</f>
        <v>1261431</v>
      </c>
      <c r="CN172" s="42">
        <f>IFERROR(VLOOKUP(CN$1,'19'!$F$3:$AK$766,21,0),0)</f>
        <v>573031</v>
      </c>
      <c r="CO172" s="42">
        <f>IFERROR(VLOOKUP(CO$1,'19'!$F$3:$AK$766,21,0),0)</f>
        <v>276602</v>
      </c>
      <c r="CP172" s="42">
        <f>IFERROR(VLOOKUP(CP$1,'19'!$F$3:$AK$766,21,0),0)</f>
        <v>6813505</v>
      </c>
      <c r="CQ172" s="42">
        <f>IFERROR(VLOOKUP(CQ$1,'19'!$F$3:$AK$766,21,0),0)</f>
        <v>53888716</v>
      </c>
      <c r="CR172" s="42">
        <f>IFERROR(VLOOKUP(CR$1,'19'!$F$3:$AK$766,21,0),0)</f>
        <v>118495682</v>
      </c>
      <c r="CS172" s="42">
        <f>IFERROR(VLOOKUP(CS$1,'19'!$F$3:$AK$766,21,0),0)</f>
        <v>3563736621</v>
      </c>
      <c r="CT172" s="42">
        <f>IFERROR(VLOOKUP(CT$1,'19'!$F$3:$AK$766,21,0),0)</f>
        <v>1025949503</v>
      </c>
      <c r="CU172" s="42">
        <f>IFERROR(VLOOKUP(CU$1,'19'!$F$3:$AK$766,21,0),0)</f>
        <v>0</v>
      </c>
      <c r="CV172" s="42">
        <f>IFERROR(VLOOKUP(CV$1,'19'!$F$3:$AK$766,21,0),0)</f>
        <v>39454158</v>
      </c>
      <c r="CW172" s="42">
        <f>IFERROR(VLOOKUP(CW$1,'19'!$F$3:$AK$766,21,0),0)</f>
        <v>5884296</v>
      </c>
      <c r="CX172" s="42">
        <f>IFERROR(VLOOKUP(CX$1,'19'!$F$3:$AK$766,21,0),0)</f>
        <v>162118</v>
      </c>
      <c r="CY172" s="42">
        <f>IFERROR(VLOOKUP(CY$1,'19'!$F$3:$AK$766,21,0),0)</f>
        <v>0</v>
      </c>
      <c r="CZ172" s="42">
        <f>IFERROR(VLOOKUP(CZ$1,'19'!$F$3:$AK$766,21,0),0)</f>
        <v>2442715298</v>
      </c>
      <c r="DA172" s="42">
        <f>IFERROR(VLOOKUP(DA$1,'19'!$F$3:$AK$766,21,0),0)</f>
        <v>2227378860</v>
      </c>
      <c r="DB172" s="42">
        <f>IFERROR(VLOOKUP(DB$1,'19'!$F$3:$AK$766,21,0),0)</f>
        <v>215336438</v>
      </c>
      <c r="DC172" s="42">
        <f>IFERROR(VLOOKUP(DC$1,'19'!$F$3:$AK$766,21,0),0)</f>
        <v>0</v>
      </c>
      <c r="DD172" s="42">
        <f>IFERROR(VLOOKUP(DD$1,'19'!$F$3:$AK$766,21,0),0)</f>
        <v>0</v>
      </c>
      <c r="DE172" s="42">
        <f>IFERROR(VLOOKUP(DE$1,'19'!$F$3:$AK$766,21,0),0)</f>
        <v>0</v>
      </c>
      <c r="DF172" s="42">
        <f>IFERROR(VLOOKUP(DF$1,'19'!$F$3:$AK$766,21,0),0)</f>
        <v>19698770</v>
      </c>
      <c r="DG172" s="42">
        <f>IFERROR(VLOOKUP(DG$1,'19'!$F$3:$AK$766,21,0),0)</f>
        <v>29872478</v>
      </c>
      <c r="DH172" s="42">
        <f>IFERROR(VLOOKUP(DH$1,'19'!$F$3:$AK$766,21,0),0)</f>
        <v>59172353</v>
      </c>
      <c r="DI172" s="42">
        <f>IFERROR(VLOOKUP(DI$1,'19'!$F$3:$AK$766,21,0),0)</f>
        <v>0</v>
      </c>
      <c r="DJ172" s="42">
        <f>IFERROR(VLOOKUP(DJ$1,'19'!$F$3:$AK$766,21,0),0)</f>
        <v>0</v>
      </c>
      <c r="DK172" s="42">
        <f>IFERROR(VLOOKUP(DK$1,'19'!$F$3:$AK$766,21,0),0)</f>
        <v>0</v>
      </c>
      <c r="DL172" s="42">
        <f>IFERROR(VLOOKUP(DL$1,'19'!$F$3:$AK$766,21,0),0)</f>
        <v>0</v>
      </c>
      <c r="DM172" s="42">
        <f>IFERROR(VLOOKUP(DM$1,'19'!$F$3:$AK$766,21,0),0)</f>
        <v>847502233</v>
      </c>
      <c r="DN172" s="42">
        <f>IFERROR(VLOOKUP(DN$1,'19'!$F$3:$AK$766,21,0),0)</f>
        <v>75684993</v>
      </c>
      <c r="DO172" s="42">
        <f>IFERROR(VLOOKUP(DO$1,'19'!$F$3:$AK$766,21,0),0)</f>
        <v>13654453</v>
      </c>
      <c r="DP172" s="42">
        <f>IFERROR(VLOOKUP(DP$1,'19'!$F$3:$AK$766,21,0),0)</f>
        <v>219871</v>
      </c>
      <c r="DQ172" s="42">
        <f>IFERROR(VLOOKUP(DQ$1,'19'!$F$3:$AK$766,21,0),0)</f>
        <v>13434582</v>
      </c>
      <c r="DR172" s="42">
        <f>IFERROR(VLOOKUP(DR$1,'19'!$F$3:$AK$766,21,0),0)</f>
        <v>738107495</v>
      </c>
      <c r="DS172" s="42">
        <f>IFERROR(VLOOKUP(DS$1,'19'!$F$3:$AK$766,21,0),0)</f>
        <v>38718928</v>
      </c>
      <c r="DT172" s="42">
        <f>IFERROR(VLOOKUP(DT$1,'19'!$F$3:$AK$766,21,0),0)</f>
        <v>42085979</v>
      </c>
      <c r="DU172" s="42">
        <f>IFERROR(VLOOKUP(DU$1,'19'!$F$3:$AK$766,21,0),0)</f>
        <v>-3410438</v>
      </c>
      <c r="DV172" s="42">
        <f>IFERROR(VLOOKUP(DV$1,'19'!$F$3:$AK$766,21,0),0)</f>
        <v>43387</v>
      </c>
      <c r="DW172" s="42">
        <f>IFERROR(VLOOKUP(DW$1,'19'!$F$3:$AK$766,21,0),0)</f>
        <v>11724900</v>
      </c>
      <c r="DX172" s="42">
        <f>IFERROR(VLOOKUP(DX$1,'19'!$F$3:$AK$766,21,0),0)</f>
        <v>5361500</v>
      </c>
      <c r="DY172" s="42">
        <f>IFERROR(VLOOKUP(DY$1,'19'!$F$3:$AK$766,21,0),0)</f>
        <v>0</v>
      </c>
      <c r="DZ172" s="42">
        <f>IFERROR(VLOOKUP(DZ$1,'19'!$F$3:$AK$766,21,0),0)</f>
        <v>0</v>
      </c>
      <c r="EA172" s="42">
        <f>IFERROR(VLOOKUP(EA$1,'19'!$F$3:$AK$766,21,0),0)</f>
        <v>6363400</v>
      </c>
      <c r="EB172" s="42">
        <f>IFERROR(VLOOKUP(EB$1,'19'!$F$3:$AK$766,21,0),0)</f>
        <v>0</v>
      </c>
      <c r="EC172" s="42">
        <f>IFERROR(VLOOKUP(EC$1,'19'!$F$3:$AK$766,21,0),0)</f>
        <v>348004505</v>
      </c>
      <c r="ED172" s="42">
        <f>IFERROR(VLOOKUP(ED$1,'19'!$F$3:$AK$766,21,0),0)</f>
        <v>95420</v>
      </c>
      <c r="EE172" s="42">
        <f>IFERROR(VLOOKUP(EE$1,'19'!$F$3:$AK$766,21,0),0)</f>
        <v>347907900</v>
      </c>
      <c r="EF172" s="42">
        <f>IFERROR(VLOOKUP(EF$1,'19'!$F$3:$AK$766,21,0),0)</f>
        <v>1185</v>
      </c>
      <c r="EG172" s="42">
        <f>IFERROR(VLOOKUP(EG$1,'19'!$F$3:$AK$766,21,0),0)</f>
        <v>77311505</v>
      </c>
      <c r="EH172" s="42">
        <f>IFERROR(VLOOKUP(EH$1,'19'!$F$3:$AK$766,21,0),0)</f>
        <v>76424100</v>
      </c>
      <c r="EI172" s="42">
        <f>IFERROR(VLOOKUP(EI$1,'19'!$F$3:$AK$766,21,0),0)</f>
        <v>840705</v>
      </c>
      <c r="EJ172" s="42">
        <f>IFERROR(VLOOKUP(EJ$1,'19'!$F$3:$AK$766,21,0),0)</f>
        <v>46700</v>
      </c>
      <c r="EK172" s="42">
        <f>IFERROR(VLOOKUP(EK$1,'19'!$F$3:$AK$766,21,0),0)</f>
        <v>82547774</v>
      </c>
      <c r="EL172" s="42">
        <f>IFERROR(VLOOKUP(EL$1,'19'!$F$3:$AK$766,21,0),0)</f>
        <v>69482</v>
      </c>
      <c r="EM172" s="42">
        <f>IFERROR(VLOOKUP(EM$1,'19'!$F$3:$AK$766,21,0),0)</f>
        <v>2468523</v>
      </c>
      <c r="EN172" s="42">
        <f>IFERROR(VLOOKUP(EN$1,'19'!$F$3:$AK$766,21,0),0)</f>
        <v>58156521</v>
      </c>
      <c r="EO172" s="42">
        <f>IFERROR(VLOOKUP(EO$1,'19'!$F$3:$AK$766,21,0),0)</f>
        <v>1537962</v>
      </c>
      <c r="EP172" s="42">
        <f>IFERROR(VLOOKUP(EP$1,'19'!$F$3:$AK$766,21,0),0)</f>
        <v>92643</v>
      </c>
      <c r="EQ172" s="42">
        <f>IFERROR(VLOOKUP(EQ$1,'19'!$F$3:$AK$766,21,0),0)</f>
        <v>41700</v>
      </c>
      <c r="ER172" s="42">
        <f>IFERROR(VLOOKUP(ER$1,'19'!$F$3:$AK$766,21,0),0)</f>
        <v>23161</v>
      </c>
      <c r="ES172" s="42">
        <f>IFERROR(VLOOKUP(ES$1,'19'!$F$3:$AK$766,21,0),0)</f>
        <v>1019128</v>
      </c>
      <c r="ET172" s="42">
        <f>IFERROR(VLOOKUP(ET$1,'19'!$F$3:$AK$766,21,0),0)</f>
        <v>361330</v>
      </c>
      <c r="EU172" s="42">
        <f>IFERROR(VLOOKUP(EU$1,'19'!$F$3:$AK$766,21,0),0)</f>
        <v>2878029</v>
      </c>
      <c r="EV172" s="42">
        <f>IFERROR(VLOOKUP(EV$1,'19'!$F$3:$AK$766,21,0),0)</f>
        <v>77244358</v>
      </c>
      <c r="EW172" s="42">
        <f>IFERROR(VLOOKUP(EW$1,'19'!$F$3:$AK$766,21,0),0)</f>
        <v>37424782</v>
      </c>
      <c r="EX172" s="42">
        <f>IFERROR(VLOOKUP(EX$1,'19'!$F$3:$AK$766,21,0),0)</f>
        <v>0</v>
      </c>
      <c r="EY172" s="42">
        <f>IFERROR(VLOOKUP(EY$1,'19'!$F$3:$AK$766,21,0),0)</f>
        <v>46322</v>
      </c>
      <c r="EZ172" s="42">
        <f>IFERROR(VLOOKUP(EZ$1,'19'!$F$3:$AK$766,21,0),0)</f>
        <v>34585194</v>
      </c>
      <c r="FA172" s="42">
        <f>IFERROR(VLOOKUP(FA$1,'19'!$F$3:$AK$766,21,0),0)</f>
        <v>2793266</v>
      </c>
      <c r="FB172" s="42">
        <f>IFERROR(VLOOKUP(FB$1,'19'!$F$3:$AK$766,21,0),0)</f>
        <v>0</v>
      </c>
      <c r="FC172" s="42">
        <f>IFERROR(VLOOKUP(FC$1,'19'!$F$3:$AK$766,21,0),0)</f>
        <v>20226</v>
      </c>
      <c r="FD172" s="42">
        <f>IFERROR(VLOOKUP(FD$1,'19'!$F$3:$AK$766,21,0),0)</f>
        <v>0</v>
      </c>
      <c r="FE172" s="42">
        <f>IFERROR(VLOOKUP(FE$1,'19'!$F$3:$AK$766,21,0),0)</f>
        <v>0</v>
      </c>
      <c r="FF172" s="42">
        <f>IFERROR(VLOOKUP(FF$1,'19'!$F$3:$AK$766,21,0),0)</f>
        <v>0</v>
      </c>
      <c r="FG172" s="42">
        <f>IFERROR(VLOOKUP(FG$1,'19'!$F$3:$AK$766,21,0),0)</f>
        <v>20055292</v>
      </c>
      <c r="FH172" s="42">
        <f>IFERROR(VLOOKUP(FH$1,'19'!$F$3:$AK$766,21,0),0)</f>
        <v>648502</v>
      </c>
      <c r="FI172" s="42">
        <f>IFERROR(VLOOKUP(FI$1,'19'!$F$3:$AK$766,21,0),0)</f>
        <v>0</v>
      </c>
      <c r="FJ172" s="42">
        <f>IFERROR(VLOOKUP(FJ$1,'19'!$F$3:$AK$766,21,0),0)</f>
        <v>16738518</v>
      </c>
      <c r="FK172" s="42">
        <f>IFERROR(VLOOKUP(FK$1,'19'!$F$3:$AK$766,21,0),0)</f>
        <v>4350912</v>
      </c>
      <c r="FL172" s="42">
        <f>IFERROR(VLOOKUP(FL$1,'19'!$F$3:$AK$766,21,0),0)</f>
        <v>0</v>
      </c>
      <c r="FM172" s="42">
        <f>IFERROR(VLOOKUP(FM$1,'19'!$F$3:$AK$766,21,0),0)</f>
        <v>0</v>
      </c>
      <c r="FN172" s="42">
        <f>IFERROR(VLOOKUP(FN$1,'19'!$F$3:$AK$766,21,0),0)</f>
        <v>0</v>
      </c>
      <c r="FO172" s="42">
        <f>IFERROR(VLOOKUP(FO$1,'19'!$F$3:$AK$766,21,0),0)</f>
        <v>12387606</v>
      </c>
      <c r="FP172" s="42">
        <f>IFERROR(VLOOKUP(FP$1,'19'!$F$3:$AK$766,21,0),0)</f>
        <v>2668272</v>
      </c>
      <c r="FQ172" s="42">
        <f>IFERROR(VLOOKUP(FQ$1,'19'!$F$3:$AK$766,21,0),0)</f>
        <v>0</v>
      </c>
      <c r="FR172" s="42">
        <f>IFERROR(VLOOKUP(FR$1,'19'!$F$3:$AK$766,21,0),0)</f>
        <v>715245616</v>
      </c>
      <c r="FS172" s="42">
        <f>IFERROR(VLOOKUP(FS$1,'19'!$F$3:$AK$766,21,0),0)</f>
        <v>686881800</v>
      </c>
      <c r="FT172" s="42">
        <f>IFERROR(VLOOKUP(FT$1,'19'!$F$3:$AK$766,21,0),0)</f>
        <v>59317</v>
      </c>
      <c r="FU172" s="42">
        <f>IFERROR(VLOOKUP(FU$1,'19'!$F$3:$AK$766,21,0),0)</f>
        <v>337664008</v>
      </c>
      <c r="FV172" s="42">
        <f>IFERROR(VLOOKUP(FV$1,'19'!$F$3:$AK$766,21,0),0)</f>
        <v>24101417</v>
      </c>
      <c r="FW172" s="42">
        <f>IFERROR(VLOOKUP(FW$1,'19'!$F$3:$AK$766,21,0),0)</f>
        <v>18795159</v>
      </c>
      <c r="FX172" s="42">
        <f>IFERROR(VLOOKUP(FX$1,'19'!$F$3:$AK$766,21,0),0)</f>
        <v>5306258</v>
      </c>
      <c r="FY172" s="42">
        <f>IFERROR(VLOOKUP(FY$1,'19'!$F$3:$AK$766,21,0),0)</f>
        <v>0</v>
      </c>
      <c r="FZ172" s="42">
        <f>IFERROR(VLOOKUP(FZ$1,'19'!$F$3:$AK$766,21,0),0)</f>
        <v>254769</v>
      </c>
      <c r="GA172" s="42">
        <f>IFERROR(VLOOKUP(GA$1,'19'!$F$3:$AK$766,21,0),0)</f>
        <v>305513489</v>
      </c>
      <c r="GB172" s="42">
        <f>IFERROR(VLOOKUP(GB$1,'19'!$F$3:$AK$766,21,0),0)</f>
        <v>19288800</v>
      </c>
      <c r="GC172" s="42">
        <f>IFERROR(VLOOKUP(GC$1,'19'!$F$3:$AK$766,21,0),0)</f>
        <v>1754722</v>
      </c>
      <c r="GD172" s="42">
        <f>IFERROR(VLOOKUP(GD$1,'19'!$F$3:$AK$766,21,0),0)</f>
        <v>0</v>
      </c>
      <c r="GE172" s="42">
        <f>IFERROR(VLOOKUP(GE$1,'19'!$F$3:$AK$766,21,0),0)</f>
        <v>1754722</v>
      </c>
      <c r="GF172" s="42">
        <f>IFERROR(VLOOKUP(GF$1,'19'!$F$3:$AK$766,21,0),0)</f>
        <v>0</v>
      </c>
      <c r="GG172" s="42">
        <f>IFERROR(VLOOKUP(GG$1,'19'!$F$3:$AK$766,21,0),0)</f>
        <v>0</v>
      </c>
      <c r="GH172" s="42">
        <f>IFERROR(VLOOKUP(GH$1,'19'!$F$3:$AK$766,21,0),0)</f>
        <v>2702900</v>
      </c>
      <c r="GI172" s="42">
        <f>IFERROR(VLOOKUP(GI$1,'19'!$F$3:$AK$766,21,0),0)</f>
        <v>4575447</v>
      </c>
      <c r="GJ172" s="42">
        <f>IFERROR(VLOOKUP(GJ$1,'19'!$F$3:$AK$766,21,0),0)</f>
        <v>4575447</v>
      </c>
      <c r="GK172" s="42">
        <f>IFERROR(VLOOKUP(GK$1,'19'!$F$3:$AK$766,21,0),0)</f>
        <v>0</v>
      </c>
      <c r="GL172" s="42">
        <f>IFERROR(VLOOKUP(GL$1,'19'!$F$3:$AK$766,21,0),0)</f>
        <v>19330747</v>
      </c>
      <c r="GM172" s="42">
        <f>IFERROR(VLOOKUP(GM$1,'19'!$F$3:$AK$766,21,0),0)</f>
        <v>14299026</v>
      </c>
      <c r="GN172" s="42">
        <f>IFERROR(VLOOKUP(GN$1,'19'!$F$3:$AK$766,21,0),0)</f>
        <v>0</v>
      </c>
      <c r="GO172" s="42">
        <f>IFERROR(VLOOKUP(GO$1,'19'!$F$3:$AK$766,21,0),0)</f>
        <v>198000</v>
      </c>
      <c r="GP172" s="42">
        <f>IFERROR(VLOOKUP(GP$1,'19'!$F$3:$AK$766,21,0),0)</f>
        <v>0</v>
      </c>
      <c r="GQ172" s="42">
        <f>IFERROR(VLOOKUP(GQ$1,'19'!$F$3:$AK$766,21,0),0)</f>
        <v>0</v>
      </c>
      <c r="GR172" s="42">
        <f>IFERROR(VLOOKUP(GR$1,'19'!$F$3:$AK$766,21,0),0)</f>
        <v>39330</v>
      </c>
      <c r="GS172" s="42">
        <f>IFERROR(VLOOKUP(GS$1,'19'!$F$3:$AK$766,21,0),0)</f>
        <v>0</v>
      </c>
      <c r="GT172" s="42">
        <f>IFERROR(VLOOKUP(GT$1,'19'!$F$3:$AK$766,21,0),0)</f>
        <v>4794391</v>
      </c>
      <c r="GU172" s="42">
        <f>IFERROR(VLOOKUP(GU$1,'19'!$F$3:$AK$766,21,0),0)</f>
        <v>432657941</v>
      </c>
      <c r="GV172" s="42">
        <f>IFERROR(VLOOKUP(GV$1,'19'!$F$3:$AK$766,21,0),0)</f>
        <v>0</v>
      </c>
      <c r="GW172" s="42">
        <f>IFERROR(VLOOKUP(GW$1,'19'!$F$3:$AK$766,21,0),0)</f>
        <v>0</v>
      </c>
      <c r="GX172" s="42">
        <f>IFERROR(VLOOKUP(GX$1,'19'!$F$3:$AK$766,21,0),0)</f>
        <v>0</v>
      </c>
      <c r="GY172" s="42">
        <f>IFERROR(VLOOKUP(GY$1,'19'!$F$3:$AK$766,21,0),0)</f>
        <v>0</v>
      </c>
      <c r="GZ172" s="42">
        <f>IFERROR(VLOOKUP(GZ$1,'19'!$F$3:$AK$766,21,0),0)</f>
        <v>0</v>
      </c>
      <c r="HA172" s="42">
        <f>IFERROR(VLOOKUP(HA$1,'19'!$F$3:$AK$766,21,0),0)</f>
        <v>0</v>
      </c>
      <c r="HB172" s="42">
        <f>IFERROR(VLOOKUP(HB$1,'19'!$F$3:$AK$766,21,0),0)</f>
        <v>0</v>
      </c>
      <c r="HC172" s="42">
        <f>IFERROR(VLOOKUP(HC$1,'19'!$F$3:$AK$766,21,0),0)</f>
        <v>0</v>
      </c>
      <c r="HD172" s="42">
        <f>IFERROR(VLOOKUP(HD$1,'19'!$F$3:$AK$766,21,0),0)</f>
        <v>0</v>
      </c>
      <c r="HE172" s="42">
        <f>IFERROR(VLOOKUP(HE$1,'19'!$F$3:$AK$766,21,0),0)</f>
        <v>0</v>
      </c>
      <c r="HF172" s="42">
        <f>IFERROR(VLOOKUP(HF$1,'19'!$F$3:$AK$766,21,0),0)</f>
        <v>0</v>
      </c>
      <c r="HG172" s="42">
        <f>IFERROR(VLOOKUP(HG$1,'19'!$F$3:$AK$766,21,0),0)</f>
        <v>0</v>
      </c>
      <c r="HH172" s="42">
        <f>IFERROR(VLOOKUP(HH$1,'19'!$F$3:$AK$766,21,0),0)</f>
        <v>0</v>
      </c>
      <c r="HI172" s="42">
        <f>IFERROR(VLOOKUP(HI$1,'19'!$F$3:$AK$766,21,0),0)</f>
        <v>0</v>
      </c>
      <c r="HJ172" s="42">
        <f>IFERROR(VLOOKUP(HJ$1,'19'!$F$3:$AK$766,21,0),0)</f>
        <v>0</v>
      </c>
      <c r="HK172" s="42">
        <f>IFERROR(VLOOKUP(HK$1,'19'!$F$3:$AK$766,21,0),0)</f>
        <v>0</v>
      </c>
      <c r="HL172" s="42">
        <f>IFERROR(VLOOKUP(HL$1,'19'!$F$3:$AK$766,21,0),0)</f>
        <v>0</v>
      </c>
      <c r="HM172" s="42">
        <f>IFERROR(VLOOKUP(HM$1,'19'!$F$3:$AK$766,21,0),0)</f>
        <v>0</v>
      </c>
      <c r="HN172" s="42">
        <f>IFERROR(VLOOKUP(HN$1,'19'!$F$3:$AK$766,21,0),0)</f>
        <v>0</v>
      </c>
      <c r="HO172" s="42">
        <f>IFERROR(VLOOKUP(HO$1,'19'!$F$3:$AK$766,21,0),0)</f>
        <v>0</v>
      </c>
      <c r="HP172" s="42">
        <f>IFERROR(VLOOKUP(HP$1,'19'!$F$3:$AK$766,21,0),0)</f>
        <v>94828714</v>
      </c>
      <c r="HQ172" s="42">
        <f>IFERROR(VLOOKUP(HQ$1,'19'!$F$3:$AK$766,21,0),0)</f>
        <v>4130853</v>
      </c>
      <c r="HR172" s="42">
        <f>IFERROR(VLOOKUP(HR$1,'19'!$F$3:$AK$766,21,0),0)</f>
        <v>4849150</v>
      </c>
      <c r="HS172" s="42">
        <f>IFERROR(VLOOKUP(HS$1,'19'!$F$3:$AK$766,21,0),0)</f>
        <v>31498177</v>
      </c>
      <c r="HT172" s="42">
        <f>IFERROR(VLOOKUP(HT$1,'19'!$F$3:$AK$766,21,0),0)</f>
        <v>0</v>
      </c>
      <c r="HU172" s="42">
        <f>IFERROR(VLOOKUP(HU$1,'19'!$F$3:$AK$766,21,0),0)</f>
        <v>0</v>
      </c>
      <c r="HV172" s="42">
        <f>IFERROR(VLOOKUP(HV$1,'19'!$F$3:$AK$766,21,0),0)</f>
        <v>54350534</v>
      </c>
      <c r="HW172" s="42">
        <f>IFERROR(VLOOKUP(HW$1,'19'!$F$3:$AK$766,21,0),0)</f>
        <v>0</v>
      </c>
      <c r="HX172" s="42">
        <f>IFERROR(VLOOKUP(HX$1,'19'!$F$3:$AK$766,21,0),0)</f>
        <v>256807232</v>
      </c>
      <c r="HY172" s="42">
        <f>IFERROR(VLOOKUP(HY$1,'19'!$F$3:$AK$766,21,0),0)</f>
        <v>47897452</v>
      </c>
      <c r="HZ172" s="42">
        <f>IFERROR(VLOOKUP(HZ$1,'19'!$F$3:$AK$766,21,0),0)</f>
        <v>57672510219</v>
      </c>
      <c r="IA172" s="42">
        <f>IFERROR(VLOOKUP(IA$1,'19'!$F$3:$AK$766,21,0),0)</f>
        <v>54628546651</v>
      </c>
      <c r="IB172" s="42">
        <f>IFERROR(VLOOKUP(IB$1,'19'!$F$3:$AK$766,21,0),0)</f>
        <v>53289325297</v>
      </c>
      <c r="IC172" s="42">
        <f>IFERROR(VLOOKUP(IC$1,'19'!$F$3:$AK$766,21,0),0)</f>
        <v>0</v>
      </c>
      <c r="ID172" s="42">
        <f>IFERROR(VLOOKUP(ID$1,'19'!$F$3:$AK$766,21,0),0)</f>
        <v>0</v>
      </c>
      <c r="IE172" s="42">
        <f>IFERROR(VLOOKUP(IE$1,'19'!$F$3:$AK$766,21,0),0)</f>
        <v>0</v>
      </c>
      <c r="IF172" s="42">
        <f>IFERROR(VLOOKUP(IF$1,'19'!$F$3:$AK$766,21,0),0)</f>
        <v>0</v>
      </c>
      <c r="IG172" s="42">
        <f>IFERROR(VLOOKUP(IG$1,'19'!$F$3:$AK$766,21,0),0)</f>
        <v>46456628642</v>
      </c>
      <c r="IH172" s="42">
        <f>IFERROR(VLOOKUP(IH$1,'19'!$F$3:$AK$766,21,0),0)</f>
        <v>46456628642</v>
      </c>
      <c r="II172" s="42">
        <f>IFERROR(VLOOKUP(II$1,'19'!$F$3:$AK$766,21,0),0)</f>
        <v>0</v>
      </c>
      <c r="IJ172" s="42">
        <f>IFERROR(VLOOKUP(IJ$1,'19'!$F$3:$AK$766,21,0),0)</f>
        <v>0</v>
      </c>
      <c r="IK172" s="42">
        <f>IFERROR(VLOOKUP(IK$1,'19'!$F$3:$AK$766,21,0),0)</f>
        <v>0</v>
      </c>
      <c r="IL172" s="42">
        <f>IFERROR(VLOOKUP(IL$1,'19'!$F$3:$AK$766,21,0),0)</f>
        <v>0</v>
      </c>
      <c r="IM172" s="42">
        <f>IFERROR(VLOOKUP(IM$1,'19'!$F$3:$AK$766,21,0),0)</f>
        <v>0</v>
      </c>
      <c r="IN172" s="42">
        <f>IFERROR(VLOOKUP(IN$1,'19'!$F$3:$AK$766,21,0),0)</f>
        <v>0</v>
      </c>
      <c r="IO172" s="42">
        <f>IFERROR(VLOOKUP(IO$1,'19'!$F$3:$AK$766,21,0),0)</f>
        <v>0</v>
      </c>
      <c r="IP172" s="42">
        <f>IFERROR(VLOOKUP(IP$1,'19'!$F$3:$AK$766,21,0),0)</f>
        <v>0</v>
      </c>
      <c r="IQ172" s="42">
        <f>IFERROR(VLOOKUP(IQ$1,'19'!$F$3:$AK$766,21,0),0)</f>
        <v>5372494072</v>
      </c>
      <c r="IR172" s="42">
        <f>IFERROR(VLOOKUP(IR$1,'19'!$F$3:$AK$766,21,0),0)</f>
        <v>0</v>
      </c>
      <c r="IS172" s="42">
        <f>IFERROR(VLOOKUP(IS$1,'19'!$F$3:$AK$766,21,0),0)</f>
        <v>477555029</v>
      </c>
      <c r="IT172" s="42">
        <f>IFERROR(VLOOKUP(IT$1,'19'!$F$3:$AK$766,21,0),0)</f>
        <v>358166271</v>
      </c>
      <c r="IU172" s="42">
        <f>IFERROR(VLOOKUP(IU$1,'19'!$F$3:$AK$766,21,0),0)</f>
        <v>4536772772</v>
      </c>
      <c r="IV172" s="42">
        <f>IFERROR(VLOOKUP(IV$1,'19'!$F$3:$AK$766,21,0),0)</f>
        <v>0</v>
      </c>
      <c r="IW172" s="42">
        <f>IFERROR(VLOOKUP(IW$1,'19'!$F$3:$AK$766,21,0),0)</f>
        <v>315914876</v>
      </c>
      <c r="IX172" s="42">
        <f>IFERROR(VLOOKUP(IX$1,'19'!$F$3:$AK$766,21,0),0)</f>
        <v>0</v>
      </c>
      <c r="IY172" s="42">
        <f>IFERROR(VLOOKUP(IY$1,'19'!$F$3:$AK$766,21,0),0)</f>
        <v>0</v>
      </c>
      <c r="IZ172" s="42">
        <f>IFERROR(VLOOKUP(IZ$1,'19'!$F$3:$AK$766,21,0),0)</f>
        <v>0</v>
      </c>
      <c r="JA172" s="42">
        <f>IFERROR(VLOOKUP(JA$1,'19'!$F$3:$AK$766,21,0),0)</f>
        <v>0</v>
      </c>
      <c r="JB172" s="42">
        <f>IFERROR(VLOOKUP(JB$1,'19'!$F$3:$AK$766,21,0),0)</f>
        <v>0</v>
      </c>
      <c r="JC172" s="42">
        <f>IFERROR(VLOOKUP(JC$1,'19'!$F$3:$AK$766,21,0),0)</f>
        <v>0</v>
      </c>
      <c r="JD172" s="42">
        <f>IFERROR(VLOOKUP(JD$1,'19'!$F$3:$AK$766,21,0),0)</f>
        <v>0</v>
      </c>
      <c r="JE172" s="42">
        <f>IFERROR(VLOOKUP(JE$1,'19'!$F$3:$AK$766,21,0),0)</f>
        <v>0</v>
      </c>
      <c r="JF172" s="42">
        <f>IFERROR(VLOOKUP(JF$1,'19'!$F$3:$AK$766,21,0),0)</f>
        <v>0</v>
      </c>
      <c r="JG172" s="42">
        <f>IFERROR(VLOOKUP(JG$1,'19'!$F$3:$AK$766,21,0),0)</f>
        <v>0</v>
      </c>
      <c r="JH172" s="42">
        <f>IFERROR(VLOOKUP(JH$1,'19'!$F$3:$AK$766,21,0),0)</f>
        <v>0</v>
      </c>
      <c r="JI172" s="42">
        <f>IFERROR(VLOOKUP(JI$1,'19'!$F$3:$AK$766,21,0),0)</f>
        <v>0</v>
      </c>
      <c r="JJ172" s="42">
        <f>IFERROR(VLOOKUP(JJ$1,'19'!$F$3:$AK$766,21,0),0)</f>
        <v>1144287707</v>
      </c>
      <c r="JK172" s="42">
        <f>IFERROR(VLOOKUP(JK$1,'19'!$F$3:$AK$766,21,0),0)</f>
        <v>0</v>
      </c>
      <c r="JL172" s="42">
        <f>IFERROR(VLOOKUP(JL$1,'19'!$F$3:$AK$766,21,0),0)</f>
        <v>1144287707</v>
      </c>
      <c r="JM172" s="42">
        <f>IFERROR(VLOOKUP(JM$1,'19'!$F$3:$AK$766,21,0),0)</f>
        <v>1339221354</v>
      </c>
      <c r="JN172" s="42">
        <f>IFERROR(VLOOKUP(JN$1,'19'!$F$3:$AK$766,21,0),0)</f>
        <v>0</v>
      </c>
      <c r="JO172" s="42">
        <f>IFERROR(VLOOKUP(JO$1,'19'!$F$3:$AK$766,21,0),0)</f>
        <v>1339221354</v>
      </c>
      <c r="JP172" s="42">
        <f>IFERROR(VLOOKUP(JP$1,'19'!$F$3:$AK$766,21,0),0)</f>
        <v>0</v>
      </c>
      <c r="JQ172" s="42">
        <f>IFERROR(VLOOKUP(JQ$1,'19'!$F$3:$AK$766,21,0),0)</f>
        <v>0</v>
      </c>
      <c r="JR172" s="42">
        <f>IFERROR(VLOOKUP(JR$1,'19'!$F$3:$AK$766,21,0),0)</f>
        <v>0</v>
      </c>
      <c r="JS172" s="42">
        <f>IFERROR(VLOOKUP(JS$1,'19'!$F$3:$AK$766,21,0),0)</f>
        <v>0</v>
      </c>
      <c r="JT172" s="42">
        <f>IFERROR(VLOOKUP(JT$1,'19'!$F$3:$AK$766,21,0),0)</f>
        <v>0</v>
      </c>
      <c r="JU172" s="42">
        <f>IFERROR(VLOOKUP(JU$1,'19'!$F$3:$AK$766,21,0),0)</f>
        <v>0</v>
      </c>
      <c r="JV172" s="42">
        <f>IFERROR(VLOOKUP(JV$1,'19'!$F$3:$AK$766,21,0),0)</f>
        <v>0</v>
      </c>
      <c r="JW172" s="42">
        <f>IFERROR(VLOOKUP(JW$1,'19'!$F$3:$AK$766,21,0),0)</f>
        <v>0</v>
      </c>
      <c r="JX172" s="42">
        <f>IFERROR(VLOOKUP(JX$1,'19'!$F$3:$AK$766,21,0),0)</f>
        <v>0</v>
      </c>
      <c r="JY172" s="42">
        <f>IFERROR(VLOOKUP(JY$1,'19'!$F$3:$AK$766,21,0),0)</f>
        <v>0</v>
      </c>
      <c r="JZ172" s="42">
        <f>IFERROR(VLOOKUP(JZ$1,'19'!$F$3:$AK$766,21,0),0)</f>
        <v>0</v>
      </c>
      <c r="KA172" s="42">
        <f>IFERROR(VLOOKUP(KA$1,'19'!$F$3:$AK$766,21,0),0)</f>
        <v>0</v>
      </c>
      <c r="KB172" s="42">
        <f>IFERROR(VLOOKUP(KB$1,'19'!$F$3:$AK$766,21,0),0)</f>
        <v>0</v>
      </c>
      <c r="KC172" s="42">
        <f>IFERROR(VLOOKUP(KC$1,'19'!$F$3:$AK$766,21,0),0)</f>
        <v>0</v>
      </c>
      <c r="KD172" s="42">
        <f>IFERROR(VLOOKUP(KD$1,'19'!$F$3:$AK$766,21,0),0)</f>
        <v>0</v>
      </c>
      <c r="KE172" s="42">
        <f>IFERROR(VLOOKUP(KE$1,'19'!$F$3:$AK$766,21,0),0)</f>
        <v>0</v>
      </c>
      <c r="KF172" s="42">
        <f>IFERROR(VLOOKUP(KF$1,'19'!$F$3:$AK$766,21,0),0)</f>
        <v>0</v>
      </c>
      <c r="KG172" s="42">
        <f>IFERROR(VLOOKUP(KG$1,'19'!$F$3:$AK$766,21,0),0)</f>
        <v>0</v>
      </c>
      <c r="KH172" s="42">
        <f>IFERROR(VLOOKUP(KH$1,'19'!$F$3:$AK$766,21,0),0)</f>
        <v>0</v>
      </c>
      <c r="KI172" s="42">
        <f>IFERROR(VLOOKUP(KI$1,'19'!$F$3:$AK$766,21,0),0)</f>
        <v>0</v>
      </c>
      <c r="KJ172" s="42">
        <f>IFERROR(VLOOKUP(KJ$1,'19'!$F$3:$AK$766,21,0),0)</f>
        <v>0</v>
      </c>
      <c r="KK172" s="42">
        <f>IFERROR(VLOOKUP(KK$1,'19'!$F$3:$AK$766,21,0),0)</f>
        <v>0</v>
      </c>
      <c r="KL172" s="42">
        <f>IFERROR(VLOOKUP(KL$1,'19'!$F$3:$AK$766,21,0),0)</f>
        <v>0</v>
      </c>
      <c r="KM172" s="42">
        <f>IFERROR(VLOOKUP(KM$1,'19'!$F$3:$AK$766,21,0),0)</f>
        <v>3043963568</v>
      </c>
      <c r="KN172" s="42">
        <f>IFERROR(VLOOKUP(KN$1,'19'!$F$3:$AK$766,21,0),0)</f>
        <v>1541968001</v>
      </c>
      <c r="KO172" s="42">
        <f>IFERROR(VLOOKUP(KO$1,'19'!$F$3:$AK$766,21,0),0)</f>
        <v>48093101</v>
      </c>
      <c r="KP172" s="42">
        <f>IFERROR(VLOOKUP(KP$1,'19'!$F$3:$AK$766,21,0),0)</f>
        <v>3740850</v>
      </c>
      <c r="KQ172" s="42">
        <f>IFERROR(VLOOKUP(KQ$1,'19'!$F$3:$AK$766,21,0),0)</f>
        <v>0</v>
      </c>
      <c r="KR172" s="42">
        <f>IFERROR(VLOOKUP(KR$1,'19'!$F$3:$AK$766,21,0),0)</f>
        <v>0</v>
      </c>
      <c r="KS172" s="42">
        <f>IFERROR(VLOOKUP(KS$1,'19'!$F$3:$AK$766,21,0),0)</f>
        <v>0</v>
      </c>
      <c r="KT172" s="42">
        <f>IFERROR(VLOOKUP(KT$1,'19'!$F$3:$AK$766,21,0),0)</f>
        <v>11755726</v>
      </c>
      <c r="KU172" s="42">
        <f>IFERROR(VLOOKUP(KU$1,'19'!$F$3:$AK$766,21,0),0)</f>
        <v>0</v>
      </c>
      <c r="KV172" s="42">
        <f>IFERROR(VLOOKUP(KV$1,'19'!$F$3:$AK$766,21,0),0)</f>
        <v>60573572</v>
      </c>
      <c r="KW172" s="42">
        <f>IFERROR(VLOOKUP(KW$1,'19'!$F$3:$AK$766,21,0),0)</f>
        <v>0</v>
      </c>
      <c r="KX172" s="42">
        <f>IFERROR(VLOOKUP(KX$1,'19'!$F$3:$AK$766,21,0),0)</f>
        <v>8240275</v>
      </c>
      <c r="KY172" s="42">
        <f>IFERROR(VLOOKUP(KY$1,'19'!$F$3:$AK$766,21,0),0)</f>
        <v>2986816</v>
      </c>
      <c r="KZ172" s="42">
        <f>IFERROR(VLOOKUP(KZ$1,'19'!$F$3:$AK$766,21,0),0)</f>
        <v>26138461</v>
      </c>
      <c r="LA172" s="42">
        <f>IFERROR(VLOOKUP(LA$1,'19'!$F$3:$AK$766,21,0),0)</f>
        <v>10822683</v>
      </c>
      <c r="LB172" s="42">
        <f>IFERROR(VLOOKUP(LB$1,'19'!$F$3:$AK$766,21,0),0)</f>
        <v>0</v>
      </c>
      <c r="LC172" s="42">
        <f>IFERROR(VLOOKUP(LC$1,'19'!$F$3:$AK$766,21,0),0)</f>
        <v>0</v>
      </c>
      <c r="LD172" s="42">
        <f>IFERROR(VLOOKUP(LD$1,'19'!$F$3:$AK$766,21,0),0)</f>
        <v>210455646</v>
      </c>
      <c r="LE172" s="42">
        <f>IFERROR(VLOOKUP(LE$1,'19'!$F$3:$AK$766,21,0),0)</f>
        <v>1354590</v>
      </c>
      <c r="LF172" s="42">
        <f>IFERROR(VLOOKUP(LF$1,'19'!$F$3:$AK$766,21,0),0)</f>
        <v>7709943</v>
      </c>
      <c r="LG172" s="42">
        <f>IFERROR(VLOOKUP(LG$1,'19'!$F$3:$AK$766,21,0),0)</f>
        <v>0</v>
      </c>
      <c r="LH172" s="42">
        <f>IFERROR(VLOOKUP(LH$1,'19'!$F$3:$AK$766,21,0),0)</f>
        <v>8717670</v>
      </c>
      <c r="LI172" s="42">
        <f>IFERROR(VLOOKUP(LI$1,'19'!$F$3:$AK$766,21,0),0)</f>
        <v>28889684</v>
      </c>
      <c r="LJ172" s="42">
        <f>IFERROR(VLOOKUP(LJ$1,'19'!$F$3:$AK$766,21,0),0)</f>
        <v>12979432</v>
      </c>
      <c r="LK172" s="42">
        <f>IFERROR(VLOOKUP(LK$1,'19'!$F$3:$AK$766,21,0),0)</f>
        <v>1229019</v>
      </c>
      <c r="LL172" s="42">
        <f>IFERROR(VLOOKUP(LL$1,'19'!$F$3:$AK$766,21,0),0)</f>
        <v>4192776</v>
      </c>
      <c r="LM172" s="42">
        <f>IFERROR(VLOOKUP(LM$1,'19'!$F$3:$AK$766,21,0),0)</f>
        <v>9238672</v>
      </c>
      <c r="LN172" s="42">
        <f>IFERROR(VLOOKUP(LN$1,'19'!$F$3:$AK$766,21,0),0)</f>
        <v>21657931</v>
      </c>
      <c r="LO172" s="42">
        <f>IFERROR(VLOOKUP(LO$1,'19'!$F$3:$AK$766,21,0),0)</f>
        <v>47684794</v>
      </c>
      <c r="LP172" s="42">
        <f>IFERROR(VLOOKUP(LP$1,'19'!$F$3:$AK$766,21,0),0)</f>
        <v>7753556</v>
      </c>
      <c r="LQ172" s="42">
        <f>IFERROR(VLOOKUP(LQ$1,'19'!$F$3:$AK$766,21,0),0)</f>
        <v>147834420</v>
      </c>
      <c r="LR172" s="42">
        <f>IFERROR(VLOOKUP(LR$1,'19'!$F$3:$AK$766,21,0),0)</f>
        <v>536342</v>
      </c>
      <c r="LS172" s="42">
        <f>IFERROR(VLOOKUP(LS$1,'19'!$F$3:$AK$766,21,0),0)</f>
        <v>256937395</v>
      </c>
      <c r="LT172" s="42">
        <f>IFERROR(VLOOKUP(LT$1,'19'!$F$3:$AK$766,21,0),0)</f>
        <v>0</v>
      </c>
      <c r="LU172" s="42">
        <f>IFERROR(VLOOKUP(LU$1,'19'!$F$3:$AK$766,21,0),0)</f>
        <v>215335885</v>
      </c>
      <c r="LV172" s="42">
        <f>IFERROR(VLOOKUP(LV$1,'19'!$F$3:$AK$766,21,0),0)</f>
        <v>360106</v>
      </c>
      <c r="LW172" s="42">
        <f>IFERROR(VLOOKUP(LW$1,'19'!$F$3:$AK$766,21,0),0)</f>
        <v>0</v>
      </c>
      <c r="LX172" s="42">
        <f>IFERROR(VLOOKUP(LX$1,'19'!$F$3:$AK$766,21,0),0)</f>
        <v>0</v>
      </c>
      <c r="LY172" s="42">
        <f>IFERROR(VLOOKUP(LY$1,'19'!$F$3:$AK$766,21,0),0)</f>
        <v>0</v>
      </c>
      <c r="LZ172" s="42">
        <f>IFERROR(VLOOKUP(LZ$1,'19'!$F$3:$AK$766,21,0),0)</f>
        <v>0</v>
      </c>
      <c r="MA172" s="42">
        <f>IFERROR(VLOOKUP(MA$1,'19'!$F$3:$AK$766,21,0),0)</f>
        <v>43903814</v>
      </c>
      <c r="MB172" s="42">
        <f>IFERROR(VLOOKUP(MB$1,'19'!$F$3:$AK$766,21,0),0)</f>
        <v>34657764</v>
      </c>
      <c r="MC172" s="42">
        <f>IFERROR(VLOOKUP(MC$1,'19'!$F$3:$AK$766,21,0),0)</f>
        <v>0</v>
      </c>
      <c r="MD172" s="42">
        <f>IFERROR(VLOOKUP(MD$1,'19'!$F$3:$AK$766,21,0),0)</f>
        <v>0</v>
      </c>
      <c r="ME172" s="42">
        <f>IFERROR(VLOOKUP(ME$1,'19'!$F$3:$AK$766,21,0),0)</f>
        <v>17530191</v>
      </c>
      <c r="MF172" s="42">
        <f>IFERROR(VLOOKUP(MF$1,'19'!$F$3:$AK$766,21,0),0)</f>
        <v>0</v>
      </c>
      <c r="MG172" s="42">
        <f>IFERROR(VLOOKUP(MG$1,'19'!$F$3:$AK$766,21,0),0)</f>
        <v>0</v>
      </c>
      <c r="MH172" s="42">
        <f>IFERROR(VLOOKUP(MH$1,'19'!$F$3:$AK$766,21,0),0)</f>
        <v>7982225</v>
      </c>
      <c r="MI172" s="42">
        <f>IFERROR(VLOOKUP(MI$1,'19'!$F$3:$AK$766,21,0),0)</f>
        <v>503387</v>
      </c>
      <c r="MJ172" s="42">
        <f>IFERROR(VLOOKUP(MJ$1,'19'!$F$3:$AK$766,21,0),0)</f>
        <v>15857144</v>
      </c>
      <c r="MK172" s="42">
        <f>IFERROR(VLOOKUP(MK$1,'19'!$F$3:$AK$766,21,0),0)</f>
        <v>0</v>
      </c>
      <c r="ML172" s="42">
        <f>IFERROR(VLOOKUP(ML$1,'19'!$F$3:$AK$766,21,0),0)</f>
        <v>0</v>
      </c>
      <c r="MM172" s="42">
        <f>IFERROR(VLOOKUP(MM$1,'19'!$F$3:$AK$766,21,0),0)</f>
        <v>384496</v>
      </c>
      <c r="MN172" s="42">
        <f>IFERROR(VLOOKUP(MN$1,'19'!$F$3:$AK$766,21,0),0)</f>
        <v>845715</v>
      </c>
      <c r="MO172" s="42">
        <f>IFERROR(VLOOKUP(MO$1,'19'!$F$3:$AK$766,21,0),0)</f>
        <v>212493585</v>
      </c>
      <c r="MP172" s="42">
        <f>IFERROR(VLOOKUP(MP$1,'19'!$F$3:$AK$766,21,0),0)</f>
        <v>12617901</v>
      </c>
      <c r="MQ172" s="42">
        <f>IFERROR(VLOOKUP(MQ$1,'19'!$F$3:$AK$766,21,0),0)</f>
        <v>297579529</v>
      </c>
      <c r="MR172" s="42">
        <f>IFERROR(VLOOKUP(MR$1,'19'!$F$3:$AK$766,21,0),0)</f>
        <v>0</v>
      </c>
      <c r="MS172" s="42">
        <f>IFERROR(VLOOKUP(MS$1,'19'!$F$3:$AK$766,21,0),0)</f>
        <v>3088496876</v>
      </c>
      <c r="MT172" s="42">
        <f>IFERROR(VLOOKUP(MT$1,'19'!$F$3:$AK$766,21,0),0)</f>
        <v>1276389895</v>
      </c>
      <c r="MU172" s="42">
        <f>IFERROR(VLOOKUP(MU$1,'19'!$F$3:$AK$766,21,0),0)</f>
        <v>1258564684</v>
      </c>
      <c r="MV172" s="42">
        <f>IFERROR(VLOOKUP(MV$1,'19'!$F$3:$AK$766,21,0),0)</f>
        <v>0</v>
      </c>
      <c r="MW172" s="42">
        <f>IFERROR(VLOOKUP(MW$1,'19'!$F$3:$AK$766,21,0),0)</f>
        <v>0</v>
      </c>
      <c r="MX172" s="42">
        <f>IFERROR(VLOOKUP(MX$1,'19'!$F$3:$AK$766,21,0),0)</f>
        <v>0</v>
      </c>
      <c r="MY172" s="42">
        <f>IFERROR(VLOOKUP(MY$1,'19'!$F$3:$AK$766,21,0),0)</f>
        <v>0</v>
      </c>
      <c r="MZ172" s="42">
        <f>IFERROR(VLOOKUP(MZ$1,'19'!$F$3:$AK$766,21,0),0)</f>
        <v>0</v>
      </c>
      <c r="NA172" s="42">
        <f>IFERROR(VLOOKUP(NA$1,'19'!$F$3:$AK$766,21,0),0)</f>
        <v>0</v>
      </c>
      <c r="NB172" s="42">
        <f>IFERROR(VLOOKUP(NB$1,'19'!$F$3:$AK$766,21,0),0)</f>
        <v>0</v>
      </c>
      <c r="NC172" s="42">
        <f>IFERROR(VLOOKUP(NC$1,'19'!$F$3:$AK$766,21,0),0)</f>
        <v>0</v>
      </c>
      <c r="ND172" s="42">
        <f>IFERROR(VLOOKUP(ND$1,'19'!$F$3:$AK$766,21,0),0)</f>
        <v>0</v>
      </c>
      <c r="NE172" s="42">
        <f>IFERROR(VLOOKUP(NE$1,'19'!$F$3:$AK$766,21,0),0)</f>
        <v>0</v>
      </c>
      <c r="NF172" s="42">
        <f>IFERROR(VLOOKUP(NF$1,'19'!$F$3:$AK$766,21,0),0)</f>
        <v>0</v>
      </c>
      <c r="NG172" s="42">
        <f>IFERROR(VLOOKUP(NG$1,'19'!$F$3:$AK$766,21,0),0)</f>
        <v>0</v>
      </c>
      <c r="NH172" s="42">
        <f>IFERROR(VLOOKUP(NH$1,'19'!$F$3:$AK$766,21,0),0)</f>
        <v>0</v>
      </c>
      <c r="NI172" s="42">
        <f>IFERROR(VLOOKUP(NI$1,'19'!$F$3:$AK$766,21,0),0)</f>
        <v>1258564684</v>
      </c>
      <c r="NJ172" s="42">
        <f>IFERROR(VLOOKUP(NJ$1,'19'!$F$3:$AK$766,21,0),0)</f>
        <v>1258564684</v>
      </c>
      <c r="NK172" s="42">
        <f>IFERROR(VLOOKUP(NK$1,'19'!$F$3:$AK$766,21,0),0)</f>
        <v>0</v>
      </c>
      <c r="NL172" s="42">
        <f>IFERROR(VLOOKUP(NL$1,'19'!$F$3:$AK$766,21,0),0)</f>
        <v>0</v>
      </c>
      <c r="NM172" s="42">
        <f>IFERROR(VLOOKUP(NM$1,'19'!$F$3:$AK$766,21,0),0)</f>
        <v>17825211</v>
      </c>
      <c r="NN172" s="42">
        <f>IFERROR(VLOOKUP(NN$1,'19'!$F$3:$AK$766,21,0),0)</f>
        <v>0</v>
      </c>
      <c r="NO172" s="42">
        <f>IFERROR(VLOOKUP(NO$1,'19'!$F$3:$AK$766,21,0),0)</f>
        <v>0</v>
      </c>
      <c r="NP172" s="42">
        <f>IFERROR(VLOOKUP(NP$1,'19'!$F$3:$AK$766,21,0),0)</f>
        <v>0</v>
      </c>
      <c r="NQ172" s="42">
        <f>IFERROR(VLOOKUP(NQ$1,'19'!$F$3:$AK$766,21,0),0)</f>
        <v>0</v>
      </c>
      <c r="NR172" s="42">
        <f>IFERROR(VLOOKUP(NR$1,'19'!$F$3:$AK$766,21,0),0)</f>
        <v>0</v>
      </c>
      <c r="NS172" s="42">
        <f>IFERROR(VLOOKUP(NS$1,'19'!$F$3:$AK$766,21,0),0)</f>
        <v>0</v>
      </c>
      <c r="NT172" s="42">
        <f>IFERROR(VLOOKUP(NT$1,'19'!$F$3:$AK$766,21,0),0)</f>
        <v>17825211</v>
      </c>
      <c r="NU172" s="42">
        <f>IFERROR(VLOOKUP(NU$1,'19'!$F$3:$AK$766,21,0),0)</f>
        <v>17825211</v>
      </c>
      <c r="NV172" s="42">
        <f>IFERROR(VLOOKUP(NV$1,'19'!$F$3:$AK$766,21,0),0)</f>
        <v>0</v>
      </c>
      <c r="NW172" s="42">
        <f>IFERROR(VLOOKUP(NW$1,'19'!$F$3:$AK$766,21,0),0)</f>
        <v>0</v>
      </c>
      <c r="NX172" s="42">
        <f>IFERROR(VLOOKUP(NX$1,'19'!$F$3:$AK$766,21,0),0)</f>
        <v>0</v>
      </c>
      <c r="NY172" s="42">
        <f>IFERROR(VLOOKUP(NY$1,'19'!$F$3:$AK$766,21,0),0)</f>
        <v>0</v>
      </c>
      <c r="NZ172" s="42">
        <f>IFERROR(VLOOKUP(NZ$1,'19'!$F$3:$AK$766,21,0),0)</f>
        <v>0</v>
      </c>
      <c r="OA172" s="42">
        <f>IFERROR(VLOOKUP(OA$1,'19'!$F$3:$AK$766,21,0),0)</f>
        <v>0</v>
      </c>
      <c r="OB172" s="42">
        <f>IFERROR(VLOOKUP(OB$1,'19'!$F$3:$AK$766,21,0),0)</f>
        <v>0</v>
      </c>
      <c r="OC172" s="42">
        <f>IFERROR(VLOOKUP(OC$1,'19'!$F$3:$AK$766,21,0),0)</f>
        <v>0</v>
      </c>
      <c r="OD172" s="42">
        <f>IFERROR(VLOOKUP(OD$1,'19'!$F$3:$AK$766,21,0),0)</f>
        <v>0</v>
      </c>
      <c r="OE172" s="42">
        <f>IFERROR(VLOOKUP(OE$1,'19'!$F$3:$AK$766,21,0),0)</f>
        <v>0</v>
      </c>
      <c r="OF172" s="42">
        <f>IFERROR(VLOOKUP(OF$1,'19'!$F$3:$AK$766,21,0),0)</f>
        <v>0</v>
      </c>
      <c r="OG172" s="42">
        <f>IFERROR(VLOOKUP(OG$1,'19'!$F$3:$AK$766,21,0),0)</f>
        <v>0</v>
      </c>
      <c r="OH172" s="42">
        <f>IFERROR(VLOOKUP(OH$1,'19'!$F$3:$AK$766,21,0),0)</f>
        <v>0</v>
      </c>
      <c r="OI172" s="42">
        <f>IFERROR(VLOOKUP(OI$1,'19'!$F$3:$AK$766,21,0),0)</f>
        <v>0</v>
      </c>
      <c r="OJ172" s="42">
        <f>IFERROR(VLOOKUP(OJ$1,'19'!$F$3:$AK$766,21,0),0)</f>
        <v>0</v>
      </c>
      <c r="OK172" s="42">
        <f>IFERROR(VLOOKUP(OK$1,'19'!$F$3:$AK$766,21,0),0)</f>
        <v>0</v>
      </c>
      <c r="OL172" s="42">
        <f>IFERROR(VLOOKUP(OL$1,'19'!$F$3:$AK$766,21,0),0)</f>
        <v>0</v>
      </c>
      <c r="OM172" s="42">
        <f>IFERROR(VLOOKUP(OM$1,'19'!$F$3:$AK$766,21,0),0)</f>
        <v>0</v>
      </c>
      <c r="ON172" s="42">
        <f>IFERROR(VLOOKUP(ON$1,'19'!$F$3:$AK$766,21,0),0)</f>
        <v>0</v>
      </c>
      <c r="OO172" s="42">
        <f>IFERROR(VLOOKUP(OO$1,'19'!$F$3:$AK$766,21,0),0)</f>
        <v>0</v>
      </c>
      <c r="OP172" s="42">
        <f>IFERROR(VLOOKUP(OP$1,'19'!$F$3:$AK$766,21,0),0)</f>
        <v>0</v>
      </c>
      <c r="OQ172" s="42">
        <f>IFERROR(VLOOKUP(OQ$1,'19'!$F$3:$AK$766,21,0),0)</f>
        <v>0</v>
      </c>
      <c r="OR172" s="42">
        <f>IFERROR(VLOOKUP(OR$1,'19'!$F$3:$AK$766,21,0),0)</f>
        <v>0</v>
      </c>
      <c r="OS172" s="42">
        <f>IFERROR(VLOOKUP(OS$1,'19'!$F$3:$AK$766,21,0),0)</f>
        <v>1812106981</v>
      </c>
      <c r="OT172" s="42">
        <f>IFERROR(VLOOKUP(OT$1,'19'!$F$3:$AK$766,21,0),0)</f>
        <v>1481794389</v>
      </c>
      <c r="OU172" s="42">
        <f>IFERROR(VLOOKUP(OU$1,'19'!$F$3:$AK$766,21,0),0)</f>
        <v>1481794389</v>
      </c>
      <c r="OV172" s="42">
        <f>IFERROR(VLOOKUP(OV$1,'19'!$F$3:$AK$766,21,0),0)</f>
        <v>1481794389</v>
      </c>
      <c r="OW172" s="42">
        <f>IFERROR(VLOOKUP(OW$1,'19'!$F$3:$AK$766,21,0),0)</f>
        <v>0</v>
      </c>
      <c r="OX172" s="42">
        <f>IFERROR(VLOOKUP(OX$1,'19'!$F$3:$AK$766,21,0),0)</f>
        <v>0</v>
      </c>
      <c r="OY172" s="42">
        <f>IFERROR(VLOOKUP(OY$1,'19'!$F$3:$AK$766,21,0),0)</f>
        <v>0</v>
      </c>
      <c r="OZ172" s="42">
        <f>IFERROR(VLOOKUP(OZ$1,'19'!$F$3:$AK$766,21,0),0)</f>
        <v>330312592</v>
      </c>
      <c r="PA172" s="42">
        <f>IFERROR(VLOOKUP(PA$1,'19'!$F$3:$AK$766,21,0),0)</f>
        <v>322371000</v>
      </c>
      <c r="PB172" s="42">
        <f>IFERROR(VLOOKUP(PB$1,'19'!$F$3:$AK$766,21,0),0)</f>
        <v>0</v>
      </c>
      <c r="PC172" s="42">
        <f>IFERROR(VLOOKUP(PC$1,'19'!$F$3:$AK$766,21,0),0)</f>
        <v>0</v>
      </c>
      <c r="PD172" s="42">
        <f>IFERROR(VLOOKUP(PD$1,'19'!$F$3:$AK$766,21,0),0)</f>
        <v>0</v>
      </c>
      <c r="PE172" s="42">
        <f>IFERROR(VLOOKUP(PE$1,'19'!$F$3:$AK$766,21,0),0)</f>
        <v>0</v>
      </c>
      <c r="PF172" s="42">
        <f>IFERROR(VLOOKUP(PF$1,'19'!$F$3:$AK$766,21,0),0)</f>
        <v>0</v>
      </c>
      <c r="PG172" s="42">
        <f>IFERROR(VLOOKUP(PG$1,'19'!$F$3:$AK$766,21,0),0)</f>
        <v>0</v>
      </c>
      <c r="PH172" s="42">
        <f>IFERROR(VLOOKUP(PH$1,'19'!$F$3:$AK$766,21,0),0)</f>
        <v>0</v>
      </c>
      <c r="PI172" s="42">
        <f>IFERROR(VLOOKUP(PI$1,'19'!$F$3:$AK$766,21,0),0)</f>
        <v>0</v>
      </c>
      <c r="PJ172" s="42">
        <f>IFERROR(VLOOKUP(PJ$1,'19'!$F$3:$AK$766,21,0),0)</f>
        <v>0</v>
      </c>
      <c r="PK172" s="42">
        <f>IFERROR(VLOOKUP(PK$1,'19'!$F$3:$AK$766,21,0),0)</f>
        <v>0</v>
      </c>
      <c r="PL172" s="42">
        <f>IFERROR(VLOOKUP(PL$1,'19'!$F$3:$AK$766,21,0),0)</f>
        <v>0</v>
      </c>
      <c r="PM172" s="42">
        <f>IFERROR(VLOOKUP(PM$1,'19'!$F$3:$AK$766,21,0),0)</f>
        <v>7941592</v>
      </c>
      <c r="PN172" s="42">
        <f>IFERROR(VLOOKUP(PN$1,'19'!$F$3:$AK$766,21,0),0)</f>
        <v>0</v>
      </c>
      <c r="PO172" s="42">
        <f>IFERROR(VLOOKUP(PO$1,'19'!$F$3:$AK$766,21,0),0)</f>
        <v>0</v>
      </c>
      <c r="PP172" s="42">
        <f>IFERROR(VLOOKUP(PP$1,'19'!$F$3:$AK$766,21,0),0)</f>
        <v>0</v>
      </c>
      <c r="PQ172" s="42">
        <f>IFERROR(VLOOKUP(PQ$1,'19'!$F$3:$AK$766,21,0),0)</f>
        <v>0</v>
      </c>
      <c r="PR172" s="42">
        <f>IFERROR(VLOOKUP(PR$1,'19'!$F$3:$AK$766,21,0),0)</f>
        <v>0</v>
      </c>
      <c r="PS172" s="42">
        <f>IFERROR(VLOOKUP(PS$1,'19'!$F$3:$AK$766,21,0),0)</f>
        <v>0</v>
      </c>
      <c r="PT172" s="42">
        <f>IFERROR(VLOOKUP(PT$1,'19'!$F$3:$AK$766,21,0),0)</f>
        <v>0</v>
      </c>
      <c r="PU172" s="42">
        <f>IFERROR(VLOOKUP(PU$1,'19'!$F$3:$AK$766,21,0),0)</f>
        <v>0</v>
      </c>
      <c r="PV172" s="42">
        <f>IFERROR(VLOOKUP(PV$1,'19'!$F$3:$AK$766,21,0),0)</f>
        <v>0</v>
      </c>
      <c r="PW172" s="42">
        <f>IFERROR(VLOOKUP(PW$1,'19'!$F$3:$AK$766,21,0),0)</f>
        <v>0</v>
      </c>
      <c r="PX172" s="42">
        <f>IFERROR(VLOOKUP(PX$1,'19'!$F$3:$AK$766,21,0),0)</f>
        <v>0</v>
      </c>
      <c r="PY172" s="42">
        <f>IFERROR(VLOOKUP(PY$1,'19'!$F$3:$AK$766,21,0),0)</f>
        <v>0</v>
      </c>
      <c r="PZ172" s="42">
        <f>IFERROR(VLOOKUP(PZ$1,'19'!$F$3:$AK$766,21,0),0)</f>
        <v>0</v>
      </c>
      <c r="QA172" s="42">
        <f>IFERROR(VLOOKUP(QA$1,'19'!$F$3:$AK$766,21,0),0)</f>
        <v>0</v>
      </c>
      <c r="QB172" s="42">
        <f>IFERROR(VLOOKUP(QB$1,'19'!$F$3:$AK$766,21,0),0)</f>
        <v>0</v>
      </c>
      <c r="QC172" s="42">
        <f>IFERROR(VLOOKUP(QC$1,'19'!$F$3:$AK$766,21,0),0)</f>
        <v>2391448085</v>
      </c>
      <c r="QD172" s="42">
        <f>IFERROR(VLOOKUP(QD$1,'19'!$F$3:$AK$766,21,0),0)</f>
        <v>2109885915</v>
      </c>
      <c r="QE172" s="42">
        <f>IFERROR(VLOOKUP(QE$1,'19'!$F$3:$AK$766,21,0),0)</f>
        <v>0</v>
      </c>
      <c r="QF172" s="42">
        <f>IFERROR(VLOOKUP(QF$1,'19'!$F$3:$AK$766,21,0),0)</f>
        <v>0</v>
      </c>
      <c r="QG172" s="42">
        <f>IFERROR(VLOOKUP(QG$1,'19'!$F$3:$AK$766,21,0),0)</f>
        <v>0</v>
      </c>
      <c r="QH172" s="42">
        <f>IFERROR(VLOOKUP(QH$1,'19'!$F$3:$AK$766,21,0),0)</f>
        <v>0</v>
      </c>
      <c r="QI172" s="42">
        <f>IFERROR(VLOOKUP(QI$1,'19'!$F$3:$AK$766,21,0),0)</f>
        <v>0</v>
      </c>
      <c r="QJ172" s="42">
        <f>IFERROR(VLOOKUP(QJ$1,'19'!$F$3:$AK$766,21,0),0)</f>
        <v>281562170</v>
      </c>
      <c r="QK172" s="42">
        <f>IFERROR(VLOOKUP(QK$1,'19'!$F$3:$AK$766,21,0),0)</f>
        <v>0</v>
      </c>
      <c r="QL172" s="42">
        <f>IFERROR(VLOOKUP(QL$1,'19'!$F$3:$AK$766,21,0),0)</f>
        <v>50067726714</v>
      </c>
      <c r="QM172" s="42">
        <f>IFERROR(VLOOKUP(QM$1,'19'!$F$3:$AK$766,21,0),0)</f>
        <v>0</v>
      </c>
      <c r="QN172" s="42">
        <f>IFERROR(VLOOKUP(QN$1,'19'!$F$3:$AK$766,21,0),0)</f>
        <v>0</v>
      </c>
      <c r="QO172" s="42">
        <f>IFERROR(VLOOKUP(QO$1,'19'!$F$3:$AK$766,21,0),0)</f>
        <v>16036600889</v>
      </c>
      <c r="QP172" s="42">
        <f>IFERROR(VLOOKUP(QP$1,'19'!$F$3:$AK$766,21,0),0)</f>
        <v>11522741988</v>
      </c>
      <c r="QQ172" s="42">
        <f>IFERROR(VLOOKUP(QQ$1,'19'!$F$3:$AK$766,21,0),0)</f>
        <v>17065833</v>
      </c>
      <c r="QR172" s="42">
        <f>IFERROR(VLOOKUP(QR$1,'19'!$F$3:$AK$766,21,0),0)</f>
        <v>17065833</v>
      </c>
      <c r="QS172" s="42">
        <f>IFERROR(VLOOKUP(QS$1,'19'!$F$3:$AK$766,21,0),0)</f>
        <v>0</v>
      </c>
      <c r="QT172" s="42">
        <f>IFERROR(VLOOKUP(QT$1,'19'!$F$3:$AK$766,21,0),0)</f>
        <v>0</v>
      </c>
      <c r="QU172" s="42">
        <f>IFERROR(VLOOKUP(QU$1,'19'!$F$3:$AK$766,21,0),0)</f>
        <v>0</v>
      </c>
      <c r="QV172" s="42">
        <f>IFERROR(VLOOKUP(QV$1,'19'!$F$3:$AK$766,21,0),0)</f>
        <v>0</v>
      </c>
      <c r="QW172" s="42">
        <f>IFERROR(VLOOKUP(QW$1,'19'!$F$3:$AK$766,21,0),0)</f>
        <v>311720291</v>
      </c>
      <c r="QX172" s="42">
        <f>IFERROR(VLOOKUP(QX$1,'19'!$F$3:$AK$766,21,0),0)</f>
        <v>311720291</v>
      </c>
      <c r="QY172" s="42">
        <f>IFERROR(VLOOKUP(QY$1,'19'!$F$3:$AK$766,21,0),0)</f>
        <v>0</v>
      </c>
      <c r="QZ172" s="42">
        <f>IFERROR(VLOOKUP(QZ$1,'19'!$F$3:$AK$766,21,0),0)</f>
        <v>11193955864</v>
      </c>
      <c r="RA172" s="42">
        <f>IFERROR(VLOOKUP(RA$1,'19'!$F$3:$AK$766,21,0),0)</f>
        <v>0</v>
      </c>
      <c r="RB172" s="42">
        <f>IFERROR(VLOOKUP(RB$1,'19'!$F$3:$AK$766,21,0),0)</f>
        <v>0</v>
      </c>
      <c r="RC172" s="42">
        <f>IFERROR(VLOOKUP(RC$1,'19'!$F$3:$AK$766,21,0),0)</f>
        <v>0</v>
      </c>
      <c r="RD172" s="42">
        <f>IFERROR(VLOOKUP(RD$1,'19'!$F$3:$AK$766,21,0),0)</f>
        <v>0</v>
      </c>
      <c r="RE172" s="42">
        <f>IFERROR(VLOOKUP(RE$1,'19'!$F$3:$AK$766,21,0),0)</f>
        <v>0</v>
      </c>
      <c r="RF172" s="42">
        <f>IFERROR(VLOOKUP(RF$1,'19'!$F$3:$AK$766,21,0),0)</f>
        <v>0</v>
      </c>
      <c r="RG172" s="42">
        <f>IFERROR(VLOOKUP(RG$1,'19'!$F$3:$AK$766,21,0),0)</f>
        <v>0</v>
      </c>
      <c r="RH172" s="42">
        <f>IFERROR(VLOOKUP(RH$1,'19'!$F$3:$AK$766,21,0),0)</f>
        <v>0</v>
      </c>
      <c r="RI172" s="42">
        <f>IFERROR(VLOOKUP(RI$1,'19'!$F$3:$AK$766,21,0),0)</f>
        <v>4513858901</v>
      </c>
      <c r="RJ172" s="42">
        <f>IFERROR(VLOOKUP(RJ$1,'19'!$F$3:$AK$766,21,0),0)</f>
        <v>4512978241</v>
      </c>
      <c r="RK172" s="42">
        <f>IFERROR(VLOOKUP(RK$1,'19'!$F$3:$AK$766,21,0),0)</f>
        <v>4512978241</v>
      </c>
      <c r="RL172" s="42">
        <f>IFERROR(VLOOKUP(RL$1,'19'!$F$3:$AK$766,21,0),0)</f>
        <v>1556005242</v>
      </c>
      <c r="RM172" s="42">
        <f>IFERROR(VLOOKUP(RM$1,'19'!$F$3:$AK$766,21,0),0)</f>
        <v>52642396</v>
      </c>
      <c r="RN172" s="42">
        <f>IFERROR(VLOOKUP(RN$1,'19'!$F$3:$AK$766,21,0),0)</f>
        <v>117538127</v>
      </c>
      <c r="RO172" s="42">
        <f>IFERROR(VLOOKUP(RO$1,'19'!$F$3:$AK$766,21,0),0)</f>
        <v>22566440</v>
      </c>
      <c r="RP172" s="42">
        <f>IFERROR(VLOOKUP(RP$1,'19'!$F$3:$AK$766,21,0),0)</f>
        <v>0</v>
      </c>
      <c r="RQ172" s="42">
        <f>IFERROR(VLOOKUP(RQ$1,'19'!$F$3:$AK$766,21,0),0)</f>
        <v>0</v>
      </c>
      <c r="RR172" s="42">
        <f>IFERROR(VLOOKUP(RR$1,'19'!$F$3:$AK$766,21,0),0)</f>
        <v>0</v>
      </c>
      <c r="RS172" s="42">
        <f>IFERROR(VLOOKUP(RS$1,'19'!$F$3:$AK$766,21,0),0)</f>
        <v>0</v>
      </c>
      <c r="RT172" s="42">
        <f>IFERROR(VLOOKUP(RT$1,'19'!$F$3:$AK$766,21,0),0)</f>
        <v>61727692</v>
      </c>
      <c r="RU172" s="42">
        <f>IFERROR(VLOOKUP(RU$1,'19'!$F$3:$AK$766,21,0),0)</f>
        <v>0</v>
      </c>
      <c r="RV172" s="42">
        <f>IFERROR(VLOOKUP(RV$1,'19'!$F$3:$AK$766,21,0),0)</f>
        <v>5546091</v>
      </c>
      <c r="RW172" s="42">
        <f>IFERROR(VLOOKUP(RW$1,'19'!$F$3:$AK$766,21,0),0)</f>
        <v>0</v>
      </c>
      <c r="RX172" s="42">
        <f>IFERROR(VLOOKUP(RX$1,'19'!$F$3:$AK$766,21,0),0)</f>
        <v>0</v>
      </c>
      <c r="RY172" s="42">
        <f>IFERROR(VLOOKUP(RY$1,'19'!$F$3:$AK$766,21,0),0)</f>
        <v>0</v>
      </c>
      <c r="RZ172" s="42">
        <f>IFERROR(VLOOKUP(RZ$1,'19'!$F$3:$AK$766,21,0),0)</f>
        <v>0</v>
      </c>
      <c r="SA172" s="42">
        <f>IFERROR(VLOOKUP(SA$1,'19'!$F$3:$AK$766,21,0),0)</f>
        <v>0</v>
      </c>
      <c r="SB172" s="42">
        <f>IFERROR(VLOOKUP(SB$1,'19'!$F$3:$AK$766,21,0),0)</f>
        <v>0</v>
      </c>
      <c r="SC172" s="42">
        <f>IFERROR(VLOOKUP(SC$1,'19'!$F$3:$AK$766,21,0),0)</f>
        <v>0</v>
      </c>
      <c r="SD172" s="42">
        <f>IFERROR(VLOOKUP(SD$1,'19'!$F$3:$AK$766,21,0),0)</f>
        <v>0</v>
      </c>
      <c r="SE172" s="42">
        <f>IFERROR(VLOOKUP(SE$1,'19'!$F$3:$AK$766,21,0),0)</f>
        <v>0</v>
      </c>
      <c r="SF172" s="42">
        <f>IFERROR(VLOOKUP(SF$1,'19'!$F$3:$AK$766,21,0),0)</f>
        <v>0</v>
      </c>
      <c r="SG172" s="42">
        <f>IFERROR(VLOOKUP(SG$1,'19'!$F$3:$AK$766,21,0),0)</f>
        <v>0</v>
      </c>
      <c r="SH172" s="42">
        <f>IFERROR(VLOOKUP(SH$1,'19'!$F$3:$AK$766,21,0),0)</f>
        <v>55085351</v>
      </c>
      <c r="SI172" s="42">
        <f>IFERROR(VLOOKUP(SI$1,'19'!$F$3:$AK$766,21,0),0)</f>
        <v>49018496</v>
      </c>
      <c r="SJ172" s="42">
        <f>IFERROR(VLOOKUP(SJ$1,'19'!$F$3:$AK$766,21,0),0)</f>
        <v>0</v>
      </c>
      <c r="SK172" s="42">
        <f>IFERROR(VLOOKUP(SK$1,'19'!$F$3:$AK$766,21,0),0)</f>
        <v>1782287079</v>
      </c>
      <c r="SL172" s="42">
        <f>IFERROR(VLOOKUP(SL$1,'19'!$F$3:$AK$766,21,0),0)</f>
        <v>1782287079</v>
      </c>
      <c r="SM172" s="42">
        <f>IFERROR(VLOOKUP(SM$1,'19'!$F$3:$AK$766,21,0),0)</f>
        <v>0</v>
      </c>
      <c r="SN172" s="42">
        <f>IFERROR(VLOOKUP(SN$1,'19'!$F$3:$AK$766,21,0),0)</f>
        <v>0</v>
      </c>
      <c r="SO172" s="42">
        <f>IFERROR(VLOOKUP(SO$1,'19'!$F$3:$AK$766,21,0),0)</f>
        <v>0</v>
      </c>
      <c r="SP172" s="42">
        <f>IFERROR(VLOOKUP(SP$1,'19'!$F$3:$AK$766,21,0),0)</f>
        <v>0</v>
      </c>
      <c r="SQ172" s="42">
        <f>IFERROR(VLOOKUP(SQ$1,'19'!$F$3:$AK$766,21,0),0)</f>
        <v>0</v>
      </c>
      <c r="SR172" s="42">
        <f>IFERROR(VLOOKUP(SR$1,'19'!$F$3:$AK$766,21,0),0)</f>
        <v>86394576</v>
      </c>
      <c r="SS172" s="42">
        <f>IFERROR(VLOOKUP(SS$1,'19'!$F$3:$AK$766,21,0),0)</f>
        <v>0</v>
      </c>
      <c r="ST172" s="42">
        <f>IFERROR(VLOOKUP(ST$1,'19'!$F$3:$AK$766,21,0),0)</f>
        <v>0</v>
      </c>
      <c r="SU172" s="42">
        <f>IFERROR(VLOOKUP(SU$1,'19'!$F$3:$AK$766,21,0),0)</f>
        <v>0</v>
      </c>
      <c r="SV172" s="42">
        <f>IFERROR(VLOOKUP(SV$1,'19'!$F$3:$AK$766,21,0),0)</f>
        <v>0</v>
      </c>
      <c r="SW172" s="42">
        <f>IFERROR(VLOOKUP(SW$1,'19'!$F$3:$AK$766,21,0),0)</f>
        <v>1075140</v>
      </c>
      <c r="SX172" s="42">
        <f>IFERROR(VLOOKUP(SX$1,'19'!$F$3:$AK$766,21,0),0)</f>
        <v>17736155</v>
      </c>
      <c r="SY172" s="42">
        <f>IFERROR(VLOOKUP(SY$1,'19'!$F$3:$AK$766,21,0),0)</f>
        <v>23765720</v>
      </c>
      <c r="SZ172" s="42">
        <f>IFERROR(VLOOKUP(SZ$1,'19'!$F$3:$AK$766,21,0),0)</f>
        <v>0</v>
      </c>
      <c r="TA172" s="42">
        <f>IFERROR(VLOOKUP(TA$1,'19'!$F$3:$AK$766,21,0),0)</f>
        <v>0</v>
      </c>
      <c r="TB172" s="42">
        <f>IFERROR(VLOOKUP(TB$1,'19'!$F$3:$AK$766,21,0),0)</f>
        <v>563135890</v>
      </c>
      <c r="TC172" s="42">
        <f>IFERROR(VLOOKUP(TC$1,'19'!$F$3:$AK$766,21,0),0)</f>
        <v>118453846</v>
      </c>
      <c r="TD172" s="42">
        <f>IFERROR(VLOOKUP(TD$1,'19'!$F$3:$AK$766,21,0),0)</f>
        <v>0</v>
      </c>
      <c r="TE172" s="42">
        <f>IFERROR(VLOOKUP(TE$1,'19'!$F$3:$AK$766,21,0),0)</f>
        <v>0</v>
      </c>
      <c r="TF172" s="42">
        <f>IFERROR(VLOOKUP(TF$1,'19'!$F$3:$AK$766,21,0),0)</f>
        <v>0</v>
      </c>
      <c r="TG172" s="42">
        <f>IFERROR(VLOOKUP(TG$1,'19'!$F$3:$AK$766,21,0),0)</f>
        <v>0</v>
      </c>
      <c r="TH172" s="42">
        <f>IFERROR(VLOOKUP(TH$1,'19'!$F$3:$AK$766,21,0),0)</f>
        <v>0</v>
      </c>
      <c r="TI172" s="42">
        <f t="shared" si="61"/>
        <v>192746963</v>
      </c>
      <c r="TJ172" s="42">
        <f t="shared" si="62"/>
        <v>0</v>
      </c>
      <c r="TK172" s="42">
        <f>IFERROR(VLOOKUP(TK$1,'19'!$F$3:$AK$766,21,0),0)</f>
        <v>0</v>
      </c>
      <c r="TL172" s="42">
        <f>IFERROR(VLOOKUP(TL$1,'19'!$F$3:$AK$766,21,0),0)</f>
        <v>0</v>
      </c>
      <c r="TM172" s="42">
        <f>IFERROR(VLOOKUP(TM$1,'19'!$F$3:$AK$766,21,0),0)</f>
        <v>0</v>
      </c>
      <c r="TN172" s="42">
        <f>IFERROR(VLOOKUP(TN$1,'19'!$F$3:$AK$766,21,0),0)</f>
        <v>0</v>
      </c>
      <c r="TO172" s="42">
        <f>IFERROR(VLOOKUP(TO$1,'19'!$F$3:$AK$766,21,0),0)</f>
        <v>0</v>
      </c>
      <c r="TP172" s="42">
        <f>IFERROR(VLOOKUP(TP$1,'19'!$F$3:$AK$766,21,0),0)</f>
        <v>0</v>
      </c>
      <c r="TQ172" s="42">
        <f>IFERROR(VLOOKUP(TQ$1,'19'!$F$3:$AK$766,21,0),0)</f>
        <v>0</v>
      </c>
      <c r="TR172" s="42">
        <f>IFERROR(VLOOKUP(TR$1,'19'!$F$3:$AK$766,21,0),0)</f>
        <v>0</v>
      </c>
      <c r="TS172" s="42">
        <f>IFERROR(VLOOKUP(TS$1,'19'!$F$3:$AK$766,21,0),0)</f>
        <v>0</v>
      </c>
      <c r="TT172" s="42">
        <f>IFERROR(VLOOKUP(TT$1,'19'!$F$3:$AK$766,21,0),0)</f>
        <v>0</v>
      </c>
      <c r="TU172" s="42">
        <f>IFERROR(VLOOKUP(TU$1,'19'!$F$3:$AK$766,21,0),0)</f>
        <v>880660</v>
      </c>
      <c r="TV172" s="42">
        <f>IFERROR(VLOOKUP(TV$1,'19'!$F$3:$AK$766,21,0),0)</f>
        <v>0</v>
      </c>
      <c r="TW172" s="42">
        <f>IFERROR(VLOOKUP(TW$1,'19'!$F$3:$AK$766,21,0),0)</f>
        <v>880660</v>
      </c>
      <c r="TX172" s="42">
        <f>IFERROR(VLOOKUP(TX$1,'19'!$F$3:$AK$766,21,0),0)</f>
        <v>0</v>
      </c>
      <c r="TY172" s="42">
        <f>IFERROR(VLOOKUP(TY$1,'19'!$F$3:$AK$766,21,0),0)</f>
        <v>0</v>
      </c>
      <c r="TZ172" s="42">
        <f>IFERROR(VLOOKUP(TZ$1,'19'!$F$3:$AK$766,21,0),0)</f>
        <v>0</v>
      </c>
      <c r="UA172" s="42">
        <f>IFERROR(VLOOKUP(UA$1,'19'!$F$3:$AK$766,21,0),0)</f>
        <v>0</v>
      </c>
      <c r="UB172" s="42">
        <f>IFERROR(VLOOKUP(UB$1,'19'!$F$3:$AK$766,21,0),0)</f>
        <v>0</v>
      </c>
      <c r="UC172" s="42">
        <f>IFERROR(VLOOKUP(UC$1,'19'!$F$3:$AK$766,21,0),0)</f>
        <v>0</v>
      </c>
      <c r="UD172" s="42">
        <f>IFERROR(VLOOKUP(UD$1,'19'!$F$3:$AK$766,21,0),0)</f>
        <v>0</v>
      </c>
      <c r="UE172" s="42">
        <f>IFERROR(VLOOKUP(UE$1,'19'!$F$3:$AK$766,21,0),0)</f>
        <v>0</v>
      </c>
      <c r="UF172" s="42">
        <f>IFERROR(VLOOKUP(UF$1,'19'!$F$3:$AK$766,21,0),0)</f>
        <v>0</v>
      </c>
      <c r="UG172" s="42">
        <f>IFERROR(VLOOKUP(UG$1,'19'!$F$3:$AK$766,21,0),0)</f>
        <v>250977824686</v>
      </c>
      <c r="UH172" s="1">
        <v>250977824686</v>
      </c>
      <c r="UI172" s="1">
        <f>UH172-SUM($UG$172:UG172)</f>
        <v>0</v>
      </c>
    </row>
    <row r="173" spans="2:555">
      <c r="B173" s="58">
        <v>43497</v>
      </c>
      <c r="C173" s="30">
        <f>IFERROR(VLOOKUP(C$1,'19'!$F$3:$AK$766,22,0),0)</f>
        <v>448479184767</v>
      </c>
      <c r="D173" s="30">
        <f>IFERROR(VLOOKUP(D$1,'19'!$F$3:$AK$766,22,0),0)</f>
        <v>305263939775</v>
      </c>
      <c r="E173" s="30">
        <f>IFERROR(VLOOKUP(E$1,'19'!$F$3:$AK$766,22,0),0)</f>
        <v>290470681489</v>
      </c>
      <c r="F173" s="30">
        <f>IFERROR(VLOOKUP(F$1,'19'!$F$3:$AK$766,22,0),0)</f>
        <v>184664868</v>
      </c>
      <c r="G173" s="30">
        <f>IFERROR(VLOOKUP(G$1,'19'!$F$3:$AK$766,22,0),0)</f>
        <v>9930043</v>
      </c>
      <c r="H173" s="30">
        <f>IFERROR(VLOOKUP(H$1,'19'!$F$3:$AK$766,22,0),0)</f>
        <v>249254703943</v>
      </c>
      <c r="I173" s="30">
        <f>IFERROR(VLOOKUP(I$1,'19'!$F$3:$AK$766,22,0),0)</f>
        <v>215779797202.63159</v>
      </c>
      <c r="J173" s="30">
        <f>IFERROR(VLOOKUP(J$1,'19'!$F$3:$AK$766,22,0),0)</f>
        <v>30982359700.488396</v>
      </c>
      <c r="K173" s="30">
        <f>IFERROR(VLOOKUP(K$1,'19'!$F$3:$AK$766,22,0),0)</f>
        <v>2492547039.8800001</v>
      </c>
      <c r="L173" s="30">
        <f>IFERROR(VLOOKUP(L$1,'19'!$F$3:$AK$766,22,0),0)</f>
        <v>16506617848</v>
      </c>
      <c r="M173" s="30">
        <f>IFERROR(VLOOKUP(M$1,'19'!$F$3:$AK$766,22,0),0)</f>
        <v>15275712239</v>
      </c>
      <c r="N173" s="30">
        <f>IFERROR(VLOOKUP(N$1,'19'!$F$3:$AK$766,22,0),0)</f>
        <v>15122955117.010002</v>
      </c>
      <c r="O173" s="30">
        <f>IFERROR(VLOOKUP(O$1,'19'!$F$3:$AK$766,22,0),0)</f>
        <v>152757121.99000001</v>
      </c>
      <c r="P173" s="30">
        <f>IFERROR(VLOOKUP(P$1,'19'!$F$3:$AK$766,22,0),0)</f>
        <v>6249882452</v>
      </c>
      <c r="Q173" s="30">
        <f>IFERROR(VLOOKUP(Q$1,'19'!$F$3:$AK$766,22,0),0)</f>
        <v>1439446456</v>
      </c>
      <c r="R173" s="30">
        <f>IFERROR(VLOOKUP(R$1,'19'!$F$3:$AK$766,22,0),0)</f>
        <v>1549723640</v>
      </c>
      <c r="S173" s="30">
        <f>IFERROR(VLOOKUP(S$1,'19'!$F$3:$AK$766,22,0),0)</f>
        <v>14793258286</v>
      </c>
      <c r="T173" s="30">
        <f>IFERROR(VLOOKUP(T$1,'19'!$F$3:$AK$766,22,0),0)</f>
        <v>3971112000</v>
      </c>
      <c r="U173" s="30">
        <f>IFERROR(VLOOKUP(U$1,'19'!$F$3:$AK$766,22,0),0)</f>
        <v>4671885000</v>
      </c>
      <c r="V173" s="30">
        <f>IFERROR(VLOOKUP(V$1,'19'!$F$3:$AK$766,22,0),0)</f>
        <v>8642997000</v>
      </c>
      <c r="W173" s="30">
        <f>IFERROR(VLOOKUP(W$1,'19'!$F$3:$AK$766,22,0),0)</f>
        <v>152727565</v>
      </c>
      <c r="X173" s="30">
        <f>IFERROR(VLOOKUP(X$1,'19'!$F$3:$AK$766,22,0),0)</f>
        <v>3712265312</v>
      </c>
      <c r="Y173" s="30">
        <f>IFERROR(VLOOKUP(Y$1,'19'!$F$3:$AK$766,22,0),0)</f>
        <v>249785400</v>
      </c>
      <c r="Z173" s="30">
        <f>IFERROR(VLOOKUP(Z$1,'19'!$F$3:$AK$766,22,0),0)</f>
        <v>24978540</v>
      </c>
      <c r="AA173" s="30">
        <f>IFERROR(VLOOKUP(AA$1,'19'!$F$3:$AK$766,22,0),0)</f>
        <v>224806860</v>
      </c>
      <c r="AB173" s="30">
        <f>IFERROR(VLOOKUP(AB$1,'19'!$F$3:$AK$766,22,0),0)</f>
        <v>0</v>
      </c>
      <c r="AC173" s="30">
        <f>IFERROR(VLOOKUP(AC$1,'19'!$F$3:$AK$766,22,0),0)</f>
        <v>0</v>
      </c>
      <c r="AD173" s="30">
        <f>IFERROR(VLOOKUP(AD$1,'19'!$F$3:$AK$766,22,0),0)</f>
        <v>1745776494</v>
      </c>
      <c r="AE173" s="30">
        <f>IFERROR(VLOOKUP(AE$1,'19'!$F$3:$AK$766,22,0),0)</f>
        <v>155869495</v>
      </c>
      <c r="AF173" s="30">
        <f>IFERROR(VLOOKUP(AF$1,'19'!$F$3:$AK$766,22,0),0)</f>
        <v>52224401</v>
      </c>
      <c r="AG173" s="30">
        <f>IFERROR(VLOOKUP(AG$1,'19'!$F$3:$AK$766,22,0),0)</f>
        <v>103645094</v>
      </c>
      <c r="AH173" s="30">
        <f>IFERROR(VLOOKUP(AH$1,'19'!$F$3:$AK$766,22,0),0)</f>
        <v>0</v>
      </c>
      <c r="AI173" s="30">
        <f>IFERROR(VLOOKUP(AI$1,'19'!$F$3:$AK$766,22,0),0)</f>
        <v>143215244992</v>
      </c>
      <c r="AJ173" s="30">
        <f>IFERROR(VLOOKUP(AJ$1,'19'!$F$3:$AK$766,22,0),0)</f>
        <v>834854151</v>
      </c>
      <c r="AK173" s="30">
        <f>IFERROR(VLOOKUP(AK$1,'19'!$F$3:$AK$766,22,0),0)</f>
        <v>0</v>
      </c>
      <c r="AL173" s="30">
        <f>IFERROR(VLOOKUP(AL$1,'19'!$F$3:$AK$766,22,0),0)</f>
        <v>270349</v>
      </c>
      <c r="AM173" s="30">
        <f>IFERROR(VLOOKUP(AM$1,'19'!$F$3:$AK$766,22,0),0)</f>
        <v>834583802</v>
      </c>
      <c r="AN173" s="30">
        <f>IFERROR(VLOOKUP(AN$1,'19'!$F$3:$AK$766,22,0),0)</f>
        <v>0</v>
      </c>
      <c r="AO173" s="30">
        <f>IFERROR(VLOOKUP(AO$1,'19'!$F$3:$AK$766,22,0),0)</f>
        <v>2024491677</v>
      </c>
      <c r="AP173" s="30">
        <f>IFERROR(VLOOKUP(AP$1,'19'!$F$3:$AK$766,22,0),0)</f>
        <v>1728506353</v>
      </c>
      <c r="AQ173" s="30">
        <f>IFERROR(VLOOKUP(AQ$1,'19'!$F$3:$AK$766,22,0),0)</f>
        <v>20967818</v>
      </c>
      <c r="AR173" s="30">
        <f>IFERROR(VLOOKUP(AR$1,'19'!$F$3:$AK$766,22,0),0)</f>
        <v>11187813</v>
      </c>
      <c r="AS173" s="30">
        <f>IFERROR(VLOOKUP(AS$1,'19'!$F$3:$AK$766,22,0),0)</f>
        <v>0</v>
      </c>
      <c r="AT173" s="30">
        <f>IFERROR(VLOOKUP(AT$1,'19'!$F$3:$AK$766,22,0),0)</f>
        <v>31672933</v>
      </c>
      <c r="AU173" s="30">
        <f>IFERROR(VLOOKUP(AU$1,'19'!$F$3:$AK$766,22,0),0)</f>
        <v>0</v>
      </c>
      <c r="AV173" s="30">
        <f>IFERROR(VLOOKUP(AV$1,'19'!$F$3:$AK$766,22,0),0)</f>
        <v>0</v>
      </c>
      <c r="AW173" s="30">
        <f>IFERROR(VLOOKUP(AW$1,'19'!$F$3:$AK$766,22,0),0)</f>
        <v>0</v>
      </c>
      <c r="AX173" s="30">
        <f>IFERROR(VLOOKUP(AX$1,'19'!$F$3:$AK$766,22,0),0)</f>
        <v>0</v>
      </c>
      <c r="AY173" s="30">
        <f>IFERROR(VLOOKUP(AY$1,'19'!$F$3:$AK$766,22,0),0)</f>
        <v>136108289</v>
      </c>
      <c r="AZ173" s="30">
        <f>IFERROR(VLOOKUP(AZ$1,'19'!$F$3:$AK$766,22,0),0)</f>
        <v>96048471</v>
      </c>
      <c r="BA173" s="30">
        <f>IFERROR(VLOOKUP(BA$1,'19'!$F$3:$AK$766,22,0),0)</f>
        <v>0</v>
      </c>
      <c r="BB173" s="30">
        <f>IFERROR(VLOOKUP(BB$1,'19'!$F$3:$AK$766,22,0),0)</f>
        <v>49587242</v>
      </c>
      <c r="BC173" s="30">
        <f>IFERROR(VLOOKUP(BC$1,'19'!$F$3:$AK$766,22,0),0)</f>
        <v>46461229</v>
      </c>
      <c r="BD173" s="30">
        <f>IFERROR(VLOOKUP(BD$1,'19'!$F$3:$AK$766,22,0),0)</f>
        <v>12301904158</v>
      </c>
      <c r="BE173" s="30">
        <f>IFERROR(VLOOKUP(BE$1,'19'!$F$3:$AK$766,22,0),0)</f>
        <v>1209932</v>
      </c>
      <c r="BF173" s="30">
        <f>IFERROR(VLOOKUP(BF$1,'19'!$F$3:$AK$766,22,0),0)</f>
        <v>8363300741</v>
      </c>
      <c r="BG173" s="30">
        <f>IFERROR(VLOOKUP(BG$1,'19'!$F$3:$AK$766,22,0),0)</f>
        <v>1886724654</v>
      </c>
      <c r="BH173" s="30">
        <f>IFERROR(VLOOKUP(BH$1,'19'!$F$3:$AK$766,22,0),0)</f>
        <v>16128</v>
      </c>
      <c r="BI173" s="30">
        <f>IFERROR(VLOOKUP(BI$1,'19'!$F$3:$AK$766,22,0),0)</f>
        <v>10604285</v>
      </c>
      <c r="BJ173" s="30">
        <f>IFERROR(VLOOKUP(BJ$1,'19'!$F$3:$AK$766,22,0),0)</f>
        <v>0</v>
      </c>
      <c r="BK173" s="30">
        <f>IFERROR(VLOOKUP(BK$1,'19'!$F$3:$AK$766,22,0),0)</f>
        <v>79472561</v>
      </c>
      <c r="BL173" s="30">
        <f>IFERROR(VLOOKUP(BL$1,'19'!$F$3:$AK$766,22,0),0)</f>
        <v>8305588</v>
      </c>
      <c r="BM173" s="30">
        <f>IFERROR(VLOOKUP(BM$1,'19'!$F$3:$AK$766,22,0),0)</f>
        <v>728479</v>
      </c>
      <c r="BN173" s="30">
        <f>IFERROR(VLOOKUP(BN$1,'19'!$F$3:$AK$766,22,0),0)</f>
        <v>2561575</v>
      </c>
      <c r="BO173" s="30">
        <f>IFERROR(VLOOKUP(BO$1,'19'!$F$3:$AK$766,22,0),0)</f>
        <v>0</v>
      </c>
      <c r="BP173" s="30">
        <f>IFERROR(VLOOKUP(BP$1,'19'!$F$3:$AK$766,22,0),0)</f>
        <v>0</v>
      </c>
      <c r="BQ173" s="30">
        <f>IFERROR(VLOOKUP(BQ$1,'19'!$F$3:$AK$766,22,0),0)</f>
        <v>262324</v>
      </c>
      <c r="BR173" s="30">
        <f>IFERROR(VLOOKUP(BR$1,'19'!$F$3:$AK$766,22,0),0)</f>
        <v>26639951</v>
      </c>
      <c r="BS173" s="30">
        <f>IFERROR(VLOOKUP(BS$1,'19'!$F$3:$AK$766,22,0),0)</f>
        <v>1906644340</v>
      </c>
      <c r="BT173" s="30">
        <f>IFERROR(VLOOKUP(BT$1,'19'!$F$3:$AK$766,22,0),0)</f>
        <v>288056675</v>
      </c>
      <c r="BU173" s="30">
        <f>IFERROR(VLOOKUP(BU$1,'19'!$F$3:$AK$766,22,0),0)</f>
        <v>3175276</v>
      </c>
      <c r="BV173" s="30">
        <f>IFERROR(VLOOKUP(BV$1,'19'!$F$3:$AK$766,22,0),0)</f>
        <v>0</v>
      </c>
      <c r="BW173" s="30">
        <f>IFERROR(VLOOKUP(BW$1,'19'!$F$3:$AK$766,22,0),0)</f>
        <v>459397</v>
      </c>
      <c r="BX173" s="30">
        <f>IFERROR(VLOOKUP(BX$1,'19'!$F$3:$AK$766,22,0),0)</f>
        <v>0</v>
      </c>
      <c r="BY173" s="30">
        <f>IFERROR(VLOOKUP(BY$1,'19'!$F$3:$AK$766,22,0),0)</f>
        <v>282190596</v>
      </c>
      <c r="BZ173" s="30">
        <f>IFERROR(VLOOKUP(BZ$1,'19'!$F$3:$AK$766,22,0),0)</f>
        <v>2231406</v>
      </c>
      <c r="CA173" s="30">
        <f>IFERROR(VLOOKUP(CA$1,'19'!$F$3:$AK$766,22,0),0)</f>
        <v>0</v>
      </c>
      <c r="CB173" s="30">
        <f>IFERROR(VLOOKUP(CB$1,'19'!$F$3:$AK$766,22,0),0)</f>
        <v>0</v>
      </c>
      <c r="CC173" s="30">
        <f>IFERROR(VLOOKUP(CC$1,'19'!$F$3:$AK$766,22,0),0)</f>
        <v>3920764672</v>
      </c>
      <c r="CD173" s="30">
        <f>IFERROR(VLOOKUP(CD$1,'19'!$F$3:$AK$766,22,0),0)</f>
        <v>0</v>
      </c>
      <c r="CE173" s="30">
        <f>IFERROR(VLOOKUP(CE$1,'19'!$F$3:$AK$766,22,0),0)</f>
        <v>7987315181</v>
      </c>
      <c r="CF173" s="30">
        <f>IFERROR(VLOOKUP(CF$1,'19'!$F$3:$AK$766,22,0),0)</f>
        <v>393904889</v>
      </c>
      <c r="CG173" s="30">
        <f>IFERROR(VLOOKUP(CG$1,'19'!$F$3:$AK$766,22,0),0)</f>
        <v>3360175709</v>
      </c>
      <c r="CH173" s="30">
        <f>IFERROR(VLOOKUP(CH$1,'19'!$F$3:$AK$766,22,0),0)</f>
        <v>264227916</v>
      </c>
      <c r="CI173" s="30">
        <f>IFERROR(VLOOKUP(CI$1,'19'!$F$3:$AK$766,22,0),0)</f>
        <v>93206962</v>
      </c>
      <c r="CJ173" s="30">
        <f>IFERROR(VLOOKUP(CJ$1,'19'!$F$3:$AK$766,22,0),0)</f>
        <v>1244088</v>
      </c>
      <c r="CK173" s="30">
        <f>IFERROR(VLOOKUP(CK$1,'19'!$F$3:$AK$766,22,0),0)</f>
        <v>19122665</v>
      </c>
      <c r="CL173" s="30">
        <f>IFERROR(VLOOKUP(CL$1,'19'!$F$3:$AK$766,22,0),0)</f>
        <v>5907701</v>
      </c>
      <c r="CM173" s="30">
        <f>IFERROR(VLOOKUP(CM$1,'19'!$F$3:$AK$766,22,0),0)</f>
        <v>3703958</v>
      </c>
      <c r="CN173" s="30">
        <f>IFERROR(VLOOKUP(CN$1,'19'!$F$3:$AK$766,22,0),0)</f>
        <v>1272654</v>
      </c>
      <c r="CO173" s="30">
        <f>IFERROR(VLOOKUP(CO$1,'19'!$F$3:$AK$766,22,0),0)</f>
        <v>282908</v>
      </c>
      <c r="CP173" s="30">
        <f>IFERROR(VLOOKUP(CP$1,'19'!$F$3:$AK$766,22,0),0)</f>
        <v>7378342</v>
      </c>
      <c r="CQ173" s="30">
        <f>IFERROR(VLOOKUP(CQ$1,'19'!$F$3:$AK$766,22,0),0)</f>
        <v>54294646</v>
      </c>
      <c r="CR173" s="30">
        <f>IFERROR(VLOOKUP(CR$1,'19'!$F$3:$AK$766,22,0),0)</f>
        <v>112842730</v>
      </c>
      <c r="CS173" s="30">
        <f>IFERROR(VLOOKUP(CS$1,'19'!$F$3:$AK$766,22,0),0)</f>
        <v>3762956975</v>
      </c>
      <c r="CT173" s="30">
        <f>IFERROR(VLOOKUP(CT$1,'19'!$F$3:$AK$766,22,0),0)</f>
        <v>1245199807</v>
      </c>
      <c r="CU173" s="30">
        <f>IFERROR(VLOOKUP(CU$1,'19'!$F$3:$AK$766,22,0),0)</f>
        <v>0</v>
      </c>
      <c r="CV173" s="30">
        <f>IFERROR(VLOOKUP(CV$1,'19'!$F$3:$AK$766,22,0),0)</f>
        <v>48792756</v>
      </c>
      <c r="CW173" s="30">
        <f>IFERROR(VLOOKUP(CW$1,'19'!$F$3:$AK$766,22,0),0)</f>
        <v>9294029</v>
      </c>
      <c r="CX173" s="30">
        <f>IFERROR(VLOOKUP(CX$1,'19'!$F$3:$AK$766,22,0),0)</f>
        <v>98791</v>
      </c>
      <c r="CY173" s="30">
        <f>IFERROR(VLOOKUP(CY$1,'19'!$F$3:$AK$766,22,0),0)</f>
        <v>0</v>
      </c>
      <c r="CZ173" s="30">
        <f>IFERROR(VLOOKUP(CZ$1,'19'!$F$3:$AK$766,22,0),0)</f>
        <v>2413903094</v>
      </c>
      <c r="DA173" s="30">
        <f>IFERROR(VLOOKUP(DA$1,'19'!$F$3:$AK$766,22,0),0)</f>
        <v>2192540463</v>
      </c>
      <c r="DB173" s="30">
        <f>IFERROR(VLOOKUP(DB$1,'19'!$F$3:$AK$766,22,0),0)</f>
        <v>221362631</v>
      </c>
      <c r="DC173" s="30">
        <f>IFERROR(VLOOKUP(DC$1,'19'!$F$3:$AK$766,22,0),0)</f>
        <v>0</v>
      </c>
      <c r="DD173" s="30">
        <f>IFERROR(VLOOKUP(DD$1,'19'!$F$3:$AK$766,22,0),0)</f>
        <v>0</v>
      </c>
      <c r="DE173" s="30">
        <f>IFERROR(VLOOKUP(DE$1,'19'!$F$3:$AK$766,22,0),0)</f>
        <v>0</v>
      </c>
      <c r="DF173" s="30">
        <f>IFERROR(VLOOKUP(DF$1,'19'!$F$3:$AK$766,22,0),0)</f>
        <v>22737716</v>
      </c>
      <c r="DG173" s="30">
        <f>IFERROR(VLOOKUP(DG$1,'19'!$F$3:$AK$766,22,0),0)</f>
        <v>22930782</v>
      </c>
      <c r="DH173" s="30">
        <f>IFERROR(VLOOKUP(DH$1,'19'!$F$3:$AK$766,22,0),0)</f>
        <v>0</v>
      </c>
      <c r="DI173" s="30">
        <f>IFERROR(VLOOKUP(DI$1,'19'!$F$3:$AK$766,22,0),0)</f>
        <v>0</v>
      </c>
      <c r="DJ173" s="30">
        <f>IFERROR(VLOOKUP(DJ$1,'19'!$F$3:$AK$766,22,0),0)</f>
        <v>0</v>
      </c>
      <c r="DK173" s="30">
        <f>IFERROR(VLOOKUP(DK$1,'19'!$F$3:$AK$766,22,0),0)</f>
        <v>0</v>
      </c>
      <c r="DL173" s="30">
        <f>IFERROR(VLOOKUP(DL$1,'19'!$F$3:$AK$766,22,0),0)</f>
        <v>0</v>
      </c>
      <c r="DM173" s="30">
        <f>IFERROR(VLOOKUP(DM$1,'19'!$F$3:$AK$766,22,0),0)</f>
        <v>658419765</v>
      </c>
      <c r="DN173" s="30">
        <f>IFERROR(VLOOKUP(DN$1,'19'!$F$3:$AK$766,22,0),0)</f>
        <v>41052159</v>
      </c>
      <c r="DO173" s="30">
        <f>IFERROR(VLOOKUP(DO$1,'19'!$F$3:$AK$766,22,0),0)</f>
        <v>10649180</v>
      </c>
      <c r="DP173" s="30">
        <f>IFERROR(VLOOKUP(DP$1,'19'!$F$3:$AK$766,22,0),0)</f>
        <v>88242</v>
      </c>
      <c r="DQ173" s="30">
        <f>IFERROR(VLOOKUP(DQ$1,'19'!$F$3:$AK$766,22,0),0)</f>
        <v>10560938</v>
      </c>
      <c r="DR173" s="30">
        <f>IFERROR(VLOOKUP(DR$1,'19'!$F$3:$AK$766,22,0),0)</f>
        <v>590708373</v>
      </c>
      <c r="DS173" s="30">
        <f>IFERROR(VLOOKUP(DS$1,'19'!$F$3:$AK$766,22,0),0)</f>
        <v>24472235</v>
      </c>
      <c r="DT173" s="30">
        <f>IFERROR(VLOOKUP(DT$1,'19'!$F$3:$AK$766,22,0),0)</f>
        <v>26692742</v>
      </c>
      <c r="DU173" s="30">
        <f>IFERROR(VLOOKUP(DU$1,'19'!$F$3:$AK$766,22,0),0)</f>
        <v>-2220507</v>
      </c>
      <c r="DV173" s="30">
        <f>IFERROR(VLOOKUP(DV$1,'19'!$F$3:$AK$766,22,0),0)</f>
        <v>0</v>
      </c>
      <c r="DW173" s="30">
        <f>IFERROR(VLOOKUP(DW$1,'19'!$F$3:$AK$766,22,0),0)</f>
        <v>12234800</v>
      </c>
      <c r="DX173" s="30">
        <f>IFERROR(VLOOKUP(DX$1,'19'!$F$3:$AK$766,22,0),0)</f>
        <v>5461000</v>
      </c>
      <c r="DY173" s="30">
        <f>IFERROR(VLOOKUP(DY$1,'19'!$F$3:$AK$766,22,0),0)</f>
        <v>0</v>
      </c>
      <c r="DZ173" s="30">
        <f>IFERROR(VLOOKUP(DZ$1,'19'!$F$3:$AK$766,22,0),0)</f>
        <v>0</v>
      </c>
      <c r="EA173" s="30">
        <f>IFERROR(VLOOKUP(EA$1,'19'!$F$3:$AK$766,22,0),0)</f>
        <v>6773800</v>
      </c>
      <c r="EB173" s="30">
        <f>IFERROR(VLOOKUP(EB$1,'19'!$F$3:$AK$766,22,0),0)</f>
        <v>0</v>
      </c>
      <c r="EC173" s="30">
        <f>IFERROR(VLOOKUP(EC$1,'19'!$F$3:$AK$766,22,0),0)</f>
        <v>249991329</v>
      </c>
      <c r="ED173" s="30">
        <f>IFERROR(VLOOKUP(ED$1,'19'!$F$3:$AK$766,22,0),0)</f>
        <v>63614</v>
      </c>
      <c r="EE173" s="30">
        <f>IFERROR(VLOOKUP(EE$1,'19'!$F$3:$AK$766,22,0),0)</f>
        <v>249926800</v>
      </c>
      <c r="EF173" s="30">
        <f>IFERROR(VLOOKUP(EF$1,'19'!$F$3:$AK$766,22,0),0)</f>
        <v>915</v>
      </c>
      <c r="EG173" s="30">
        <f>IFERROR(VLOOKUP(EG$1,'19'!$F$3:$AK$766,22,0),0)</f>
        <v>70708317</v>
      </c>
      <c r="EH173" s="30">
        <f>IFERROR(VLOOKUP(EH$1,'19'!$F$3:$AK$766,22,0),0)</f>
        <v>69791800</v>
      </c>
      <c r="EI173" s="30">
        <f>IFERROR(VLOOKUP(EI$1,'19'!$F$3:$AK$766,22,0),0)</f>
        <v>783917</v>
      </c>
      <c r="EJ173" s="30">
        <f>IFERROR(VLOOKUP(EJ$1,'19'!$F$3:$AK$766,22,0),0)</f>
        <v>132600</v>
      </c>
      <c r="EK173" s="30">
        <f>IFERROR(VLOOKUP(EK$1,'19'!$F$3:$AK$766,22,0),0)</f>
        <v>87720315</v>
      </c>
      <c r="EL173" s="30">
        <f>IFERROR(VLOOKUP(EL$1,'19'!$F$3:$AK$766,22,0),0)</f>
        <v>23161</v>
      </c>
      <c r="EM173" s="30">
        <f>IFERROR(VLOOKUP(EM$1,'19'!$F$3:$AK$766,22,0),0)</f>
        <v>1922387</v>
      </c>
      <c r="EN173" s="30">
        <f>IFERROR(VLOOKUP(EN$1,'19'!$F$3:$AK$766,22,0),0)</f>
        <v>53839782</v>
      </c>
      <c r="EO173" s="30">
        <f>IFERROR(VLOOKUP(EO$1,'19'!$F$3:$AK$766,22,0),0)</f>
        <v>2180448</v>
      </c>
      <c r="EP173" s="30">
        <f>IFERROR(VLOOKUP(EP$1,'19'!$F$3:$AK$766,22,0),0)</f>
        <v>416894</v>
      </c>
      <c r="EQ173" s="30">
        <f>IFERROR(VLOOKUP(EQ$1,'19'!$F$3:$AK$766,22,0),0)</f>
        <v>-19849</v>
      </c>
      <c r="ER173" s="30">
        <f>IFERROR(VLOOKUP(ER$1,'19'!$F$3:$AK$766,22,0),0)</f>
        <v>347412</v>
      </c>
      <c r="ES173" s="30">
        <f>IFERROR(VLOOKUP(ES$1,'19'!$F$3:$AK$766,22,0),0)</f>
        <v>1081955</v>
      </c>
      <c r="ET173" s="30">
        <f>IFERROR(VLOOKUP(ET$1,'19'!$F$3:$AK$766,22,0),0)</f>
        <v>354036</v>
      </c>
      <c r="EU173" s="30">
        <f>IFERROR(VLOOKUP(EU$1,'19'!$F$3:$AK$766,22,0),0)</f>
        <v>2478246</v>
      </c>
      <c r="EV173" s="30">
        <f>IFERROR(VLOOKUP(EV$1,'19'!$F$3:$AK$766,22,0),0)</f>
        <v>50687360</v>
      </c>
      <c r="EW173" s="30">
        <f>IFERROR(VLOOKUP(EW$1,'19'!$F$3:$AK$766,22,0),0)</f>
        <v>34348861</v>
      </c>
      <c r="EX173" s="30">
        <f>IFERROR(VLOOKUP(EX$1,'19'!$F$3:$AK$766,22,0),0)</f>
        <v>0</v>
      </c>
      <c r="EY173" s="30">
        <f>IFERROR(VLOOKUP(EY$1,'19'!$F$3:$AK$766,22,0),0)</f>
        <v>185286</v>
      </c>
      <c r="EZ173" s="30">
        <f>IFERROR(VLOOKUP(EZ$1,'19'!$F$3:$AK$766,22,0),0)</f>
        <v>31986439</v>
      </c>
      <c r="FA173" s="30">
        <f>IFERROR(VLOOKUP(FA$1,'19'!$F$3:$AK$766,22,0),0)</f>
        <v>2177136</v>
      </c>
      <c r="FB173" s="30">
        <f>IFERROR(VLOOKUP(FB$1,'19'!$F$3:$AK$766,22,0),0)</f>
        <v>0</v>
      </c>
      <c r="FC173" s="30">
        <f>IFERROR(VLOOKUP(FC$1,'19'!$F$3:$AK$766,22,0),0)</f>
        <v>101132</v>
      </c>
      <c r="FD173" s="30">
        <f>IFERROR(VLOOKUP(FD$1,'19'!$F$3:$AK$766,22,0),0)</f>
        <v>0</v>
      </c>
      <c r="FE173" s="30">
        <f>IFERROR(VLOOKUP(FE$1,'19'!$F$3:$AK$766,22,0),0)</f>
        <v>0</v>
      </c>
      <c r="FF173" s="30">
        <f>IFERROR(VLOOKUP(FF$1,'19'!$F$3:$AK$766,22,0),0)</f>
        <v>0</v>
      </c>
      <c r="FG173" s="30">
        <f>IFERROR(VLOOKUP(FG$1,'19'!$F$3:$AK$766,22,0),0)</f>
        <v>16010053</v>
      </c>
      <c r="FH173" s="30">
        <f>IFERROR(VLOOKUP(FH$1,'19'!$F$3:$AK$766,22,0),0)</f>
        <v>602180</v>
      </c>
      <c r="FI173" s="30">
        <f>IFERROR(VLOOKUP(FI$1,'19'!$F$3:$AK$766,22,0),0)</f>
        <v>0</v>
      </c>
      <c r="FJ173" s="30">
        <f>IFERROR(VLOOKUP(FJ$1,'19'!$F$3:$AK$766,22,0),0)</f>
        <v>12000575</v>
      </c>
      <c r="FK173" s="30">
        <f>IFERROR(VLOOKUP(FK$1,'19'!$F$3:$AK$766,22,0),0)</f>
        <v>4090308</v>
      </c>
      <c r="FL173" s="30">
        <f>IFERROR(VLOOKUP(FL$1,'19'!$F$3:$AK$766,22,0),0)</f>
        <v>0</v>
      </c>
      <c r="FM173" s="30">
        <f>IFERROR(VLOOKUP(FM$1,'19'!$F$3:$AK$766,22,0),0)</f>
        <v>0</v>
      </c>
      <c r="FN173" s="30">
        <f>IFERROR(VLOOKUP(FN$1,'19'!$F$3:$AK$766,22,0),0)</f>
        <v>0</v>
      </c>
      <c r="FO173" s="30">
        <f>IFERROR(VLOOKUP(FO$1,'19'!$F$3:$AK$766,22,0),0)</f>
        <v>7910267</v>
      </c>
      <c r="FP173" s="30">
        <f>IFERROR(VLOOKUP(FP$1,'19'!$F$3:$AK$766,22,0),0)</f>
        <v>3407298</v>
      </c>
      <c r="FQ173" s="30">
        <f>IFERROR(VLOOKUP(FQ$1,'19'!$F$3:$AK$766,22,0),0)</f>
        <v>0</v>
      </c>
      <c r="FR173" s="30">
        <f>IFERROR(VLOOKUP(FR$1,'19'!$F$3:$AK$766,22,0),0)</f>
        <v>708389970</v>
      </c>
      <c r="FS173" s="30">
        <f>IFERROR(VLOOKUP(FS$1,'19'!$F$3:$AK$766,22,0),0)</f>
        <v>672508288</v>
      </c>
      <c r="FT173" s="30">
        <f>IFERROR(VLOOKUP(FT$1,'19'!$F$3:$AK$766,22,0),0)</f>
        <v>0</v>
      </c>
      <c r="FU173" s="30">
        <f>IFERROR(VLOOKUP(FU$1,'19'!$F$3:$AK$766,22,0),0)</f>
        <v>348630643</v>
      </c>
      <c r="FV173" s="30">
        <f>IFERROR(VLOOKUP(FV$1,'19'!$F$3:$AK$766,22,0),0)</f>
        <v>8194276</v>
      </c>
      <c r="FW173" s="30">
        <f>IFERROR(VLOOKUP(FW$1,'19'!$F$3:$AK$766,22,0),0)</f>
        <v>4087974</v>
      </c>
      <c r="FX173" s="30">
        <f>IFERROR(VLOOKUP(FX$1,'19'!$F$3:$AK$766,22,0),0)</f>
        <v>4106302</v>
      </c>
      <c r="FY173" s="30">
        <f>IFERROR(VLOOKUP(FY$1,'19'!$F$3:$AK$766,22,0),0)</f>
        <v>0</v>
      </c>
      <c r="FZ173" s="30">
        <f>IFERROR(VLOOKUP(FZ$1,'19'!$F$3:$AK$766,22,0),0)</f>
        <v>370573</v>
      </c>
      <c r="GA173" s="30">
        <f>IFERROR(VLOOKUP(GA$1,'19'!$F$3:$AK$766,22,0),0)</f>
        <v>297372796</v>
      </c>
      <c r="GB173" s="30">
        <f>IFERROR(VLOOKUP(GB$1,'19'!$F$3:$AK$766,22,0),0)</f>
        <v>17940000</v>
      </c>
      <c r="GC173" s="30">
        <f>IFERROR(VLOOKUP(GC$1,'19'!$F$3:$AK$766,22,0),0)</f>
        <v>3293321</v>
      </c>
      <c r="GD173" s="30">
        <f>IFERROR(VLOOKUP(GD$1,'19'!$F$3:$AK$766,22,0),0)</f>
        <v>0</v>
      </c>
      <c r="GE173" s="30">
        <f>IFERROR(VLOOKUP(GE$1,'19'!$F$3:$AK$766,22,0),0)</f>
        <v>3293321</v>
      </c>
      <c r="GF173" s="30">
        <f>IFERROR(VLOOKUP(GF$1,'19'!$F$3:$AK$766,22,0),0)</f>
        <v>0</v>
      </c>
      <c r="GG173" s="30">
        <f>IFERROR(VLOOKUP(GG$1,'19'!$F$3:$AK$766,22,0),0)</f>
        <v>0</v>
      </c>
      <c r="GH173" s="30">
        <f>IFERROR(VLOOKUP(GH$1,'19'!$F$3:$AK$766,22,0),0)</f>
        <v>3694400</v>
      </c>
      <c r="GI173" s="30">
        <f>IFERROR(VLOOKUP(GI$1,'19'!$F$3:$AK$766,22,0),0)</f>
        <v>8631060</v>
      </c>
      <c r="GJ173" s="30">
        <f>IFERROR(VLOOKUP(GJ$1,'19'!$F$3:$AK$766,22,0),0)</f>
        <v>8631060</v>
      </c>
      <c r="GK173" s="30">
        <f>IFERROR(VLOOKUP(GK$1,'19'!$F$3:$AK$766,22,0),0)</f>
        <v>0</v>
      </c>
      <c r="GL173" s="30">
        <f>IFERROR(VLOOKUP(GL$1,'19'!$F$3:$AK$766,22,0),0)</f>
        <v>20262901</v>
      </c>
      <c r="GM173" s="30">
        <f>IFERROR(VLOOKUP(GM$1,'19'!$F$3:$AK$766,22,0),0)</f>
        <v>13089096</v>
      </c>
      <c r="GN173" s="30">
        <f>IFERROR(VLOOKUP(GN$1,'19'!$F$3:$AK$766,22,0),0)</f>
        <v>0</v>
      </c>
      <c r="GO173" s="30">
        <f>IFERROR(VLOOKUP(GO$1,'19'!$F$3:$AK$766,22,0),0)</f>
        <v>170400</v>
      </c>
      <c r="GP173" s="30">
        <f>IFERROR(VLOOKUP(GP$1,'19'!$F$3:$AK$766,22,0),0)</f>
        <v>0</v>
      </c>
      <c r="GQ173" s="30">
        <f>IFERROR(VLOOKUP(GQ$1,'19'!$F$3:$AK$766,22,0),0)</f>
        <v>0</v>
      </c>
      <c r="GR173" s="30">
        <f>IFERROR(VLOOKUP(GR$1,'19'!$F$3:$AK$766,22,0),0)</f>
        <v>190764</v>
      </c>
      <c r="GS173" s="30">
        <f>IFERROR(VLOOKUP(GS$1,'19'!$F$3:$AK$766,22,0),0)</f>
        <v>0</v>
      </c>
      <c r="GT173" s="30">
        <f>IFERROR(VLOOKUP(GT$1,'19'!$F$3:$AK$766,22,0),0)</f>
        <v>-2380959</v>
      </c>
      <c r="GU173" s="30">
        <f>IFERROR(VLOOKUP(GU$1,'19'!$F$3:$AK$766,22,0),0)</f>
        <v>4898890009</v>
      </c>
      <c r="GV173" s="30">
        <f>IFERROR(VLOOKUP(GV$1,'19'!$F$3:$AK$766,22,0),0)</f>
        <v>0</v>
      </c>
      <c r="GW173" s="30">
        <f>IFERROR(VLOOKUP(GW$1,'19'!$F$3:$AK$766,22,0),0)</f>
        <v>0</v>
      </c>
      <c r="GX173" s="30">
        <f>IFERROR(VLOOKUP(GX$1,'19'!$F$3:$AK$766,22,0),0)</f>
        <v>0</v>
      </c>
      <c r="GY173" s="30">
        <f>IFERROR(VLOOKUP(GY$1,'19'!$F$3:$AK$766,22,0),0)</f>
        <v>0</v>
      </c>
      <c r="GZ173" s="30">
        <f>IFERROR(VLOOKUP(GZ$1,'19'!$F$3:$AK$766,22,0),0)</f>
        <v>0</v>
      </c>
      <c r="HA173" s="30">
        <f>IFERROR(VLOOKUP(HA$1,'19'!$F$3:$AK$766,22,0),0)</f>
        <v>0</v>
      </c>
      <c r="HB173" s="30">
        <f>IFERROR(VLOOKUP(HB$1,'19'!$F$3:$AK$766,22,0),0)</f>
        <v>0</v>
      </c>
      <c r="HC173" s="30">
        <f>IFERROR(VLOOKUP(HC$1,'19'!$F$3:$AK$766,22,0),0)</f>
        <v>0</v>
      </c>
      <c r="HD173" s="30">
        <f>IFERROR(VLOOKUP(HD$1,'19'!$F$3:$AK$766,22,0),0)</f>
        <v>0</v>
      </c>
      <c r="HE173" s="30">
        <f>IFERROR(VLOOKUP(HE$1,'19'!$F$3:$AK$766,22,0),0)</f>
        <v>0</v>
      </c>
      <c r="HF173" s="30">
        <f>IFERROR(VLOOKUP(HF$1,'19'!$F$3:$AK$766,22,0),0)</f>
        <v>0</v>
      </c>
      <c r="HG173" s="30">
        <f>IFERROR(VLOOKUP(HG$1,'19'!$F$3:$AK$766,22,0),0)</f>
        <v>0</v>
      </c>
      <c r="HH173" s="30">
        <f>IFERROR(VLOOKUP(HH$1,'19'!$F$3:$AK$766,22,0),0)</f>
        <v>0</v>
      </c>
      <c r="HI173" s="30">
        <f>IFERROR(VLOOKUP(HI$1,'19'!$F$3:$AK$766,22,0),0)</f>
        <v>0</v>
      </c>
      <c r="HJ173" s="30">
        <f>IFERROR(VLOOKUP(HJ$1,'19'!$F$3:$AK$766,22,0),0)</f>
        <v>0</v>
      </c>
      <c r="HK173" s="30">
        <f>IFERROR(VLOOKUP(HK$1,'19'!$F$3:$AK$766,22,0),0)</f>
        <v>0</v>
      </c>
      <c r="HL173" s="30">
        <f>IFERROR(VLOOKUP(HL$1,'19'!$F$3:$AK$766,22,0),0)</f>
        <v>0</v>
      </c>
      <c r="HM173" s="30">
        <f>IFERROR(VLOOKUP(HM$1,'19'!$F$3:$AK$766,22,0),0)</f>
        <v>0</v>
      </c>
      <c r="HN173" s="30">
        <f>IFERROR(VLOOKUP(HN$1,'19'!$F$3:$AK$766,22,0),0)</f>
        <v>0</v>
      </c>
      <c r="HO173" s="30">
        <f>IFERROR(VLOOKUP(HO$1,'19'!$F$3:$AK$766,22,0),0)</f>
        <v>0</v>
      </c>
      <c r="HP173" s="30">
        <f>IFERROR(VLOOKUP(HP$1,'19'!$F$3:$AK$766,22,0),0)</f>
        <v>363153253</v>
      </c>
      <c r="HQ173" s="30">
        <f>IFERROR(VLOOKUP(HQ$1,'19'!$F$3:$AK$766,22,0),0)</f>
        <v>4199486</v>
      </c>
      <c r="HR173" s="30">
        <f>IFERROR(VLOOKUP(HR$1,'19'!$F$3:$AK$766,22,0),0)</f>
        <v>2883708</v>
      </c>
      <c r="HS173" s="30">
        <f>IFERROR(VLOOKUP(HS$1,'19'!$F$3:$AK$766,22,0),0)</f>
        <v>21236335</v>
      </c>
      <c r="HT173" s="30">
        <f>IFERROR(VLOOKUP(HT$1,'19'!$F$3:$AK$766,22,0),0)</f>
        <v>298224242</v>
      </c>
      <c r="HU173" s="30">
        <f>IFERROR(VLOOKUP(HU$1,'19'!$F$3:$AK$766,22,0),0)</f>
        <v>0</v>
      </c>
      <c r="HV173" s="30">
        <f>IFERROR(VLOOKUP(HV$1,'19'!$F$3:$AK$766,22,0),0)</f>
        <v>36609482</v>
      </c>
      <c r="HW173" s="30">
        <f>IFERROR(VLOOKUP(HW$1,'19'!$F$3:$AK$766,22,0),0)</f>
        <v>0</v>
      </c>
      <c r="HX173" s="30">
        <f>IFERROR(VLOOKUP(HX$1,'19'!$F$3:$AK$766,22,0),0)</f>
        <v>4051883016</v>
      </c>
      <c r="HY173" s="30">
        <f>IFERROR(VLOOKUP(HY$1,'19'!$F$3:$AK$766,22,0),0)</f>
        <v>55912496</v>
      </c>
      <c r="HZ173" s="30">
        <f>IFERROR(VLOOKUP(HZ$1,'19'!$F$3:$AK$766,22,0),0)</f>
        <v>109523260588</v>
      </c>
      <c r="IA173" s="30">
        <f>IFERROR(VLOOKUP(IA$1,'19'!$F$3:$AK$766,22,0),0)</f>
        <v>101769353165</v>
      </c>
      <c r="IB173" s="30">
        <f>IFERROR(VLOOKUP(IB$1,'19'!$F$3:$AK$766,22,0),0)</f>
        <v>97330035623</v>
      </c>
      <c r="IC173" s="30">
        <f>IFERROR(VLOOKUP(IC$1,'19'!$F$3:$AK$766,22,0),0)</f>
        <v>0</v>
      </c>
      <c r="ID173" s="30">
        <f>IFERROR(VLOOKUP(ID$1,'19'!$F$3:$AK$766,22,0),0)</f>
        <v>0</v>
      </c>
      <c r="IE173" s="30">
        <f>IFERROR(VLOOKUP(IE$1,'19'!$F$3:$AK$766,22,0),0)</f>
        <v>0</v>
      </c>
      <c r="IF173" s="30">
        <f>IFERROR(VLOOKUP(IF$1,'19'!$F$3:$AK$766,22,0),0)</f>
        <v>0</v>
      </c>
      <c r="IG173" s="30">
        <f>IFERROR(VLOOKUP(IG$1,'19'!$F$3:$AK$766,22,0),0)</f>
        <v>87708052871</v>
      </c>
      <c r="IH173" s="30">
        <f>IFERROR(VLOOKUP(IH$1,'19'!$F$3:$AK$766,22,0),0)</f>
        <v>85042373107</v>
      </c>
      <c r="II173" s="30">
        <f>IFERROR(VLOOKUP(II$1,'19'!$F$3:$AK$766,22,0),0)</f>
        <v>0</v>
      </c>
      <c r="IJ173" s="30">
        <f>IFERROR(VLOOKUP(IJ$1,'19'!$F$3:$AK$766,22,0),0)</f>
        <v>2665679764</v>
      </c>
      <c r="IK173" s="30">
        <f>IFERROR(VLOOKUP(IK$1,'19'!$F$3:$AK$766,22,0),0)</f>
        <v>0</v>
      </c>
      <c r="IL173" s="30">
        <f>IFERROR(VLOOKUP(IL$1,'19'!$F$3:$AK$766,22,0),0)</f>
        <v>5864044572</v>
      </c>
      <c r="IM173" s="30">
        <f>IFERROR(VLOOKUP(IM$1,'19'!$F$3:$AK$766,22,0),0)</f>
        <v>0</v>
      </c>
      <c r="IN173" s="30">
        <f>IFERROR(VLOOKUP(IN$1,'19'!$F$3:$AK$766,22,0),0)</f>
        <v>521248406</v>
      </c>
      <c r="IO173" s="30">
        <f>IFERROR(VLOOKUP(IO$1,'19'!$F$3:$AK$766,22,0),0)</f>
        <v>390936305</v>
      </c>
      <c r="IP173" s="30">
        <f>IFERROR(VLOOKUP(IP$1,'19'!$F$3:$AK$766,22,0),0)</f>
        <v>4951859861</v>
      </c>
      <c r="IQ173" s="30">
        <f>IFERROR(VLOOKUP(IQ$1,'19'!$F$3:$AK$766,22,0),0)</f>
        <v>0</v>
      </c>
      <c r="IR173" s="30">
        <f>IFERROR(VLOOKUP(IR$1,'19'!$F$3:$AK$766,22,0),0)</f>
        <v>2534935378</v>
      </c>
      <c r="IS173" s="30">
        <f>IFERROR(VLOOKUP(IS$1,'19'!$F$3:$AK$766,22,0),0)</f>
        <v>0</v>
      </c>
      <c r="IT173" s="30">
        <f>IFERROR(VLOOKUP(IT$1,'19'!$F$3:$AK$766,22,0),0)</f>
        <v>0</v>
      </c>
      <c r="IU173" s="30">
        <f>IFERROR(VLOOKUP(IU$1,'19'!$F$3:$AK$766,22,0),0)</f>
        <v>0</v>
      </c>
      <c r="IV173" s="30">
        <f>IFERROR(VLOOKUP(IV$1,'19'!$F$3:$AK$766,22,0),0)</f>
        <v>323090101</v>
      </c>
      <c r="IW173" s="30">
        <f>IFERROR(VLOOKUP(IW$1,'19'!$F$3:$AK$766,22,0),0)</f>
        <v>0</v>
      </c>
      <c r="IX173" s="30">
        <f>IFERROR(VLOOKUP(IX$1,'19'!$F$3:$AK$766,22,0),0)</f>
        <v>0</v>
      </c>
      <c r="IY173" s="30">
        <f>IFERROR(VLOOKUP(IY$1,'19'!$F$3:$AK$766,22,0),0)</f>
        <v>0</v>
      </c>
      <c r="IZ173" s="30">
        <f>IFERROR(VLOOKUP(IZ$1,'19'!$F$3:$AK$766,22,0),0)</f>
        <v>0</v>
      </c>
      <c r="JA173" s="30">
        <f>IFERROR(VLOOKUP(JA$1,'19'!$F$3:$AK$766,22,0),0)</f>
        <v>0</v>
      </c>
      <c r="JB173" s="30">
        <f>IFERROR(VLOOKUP(JB$1,'19'!$F$3:$AK$766,22,0),0)</f>
        <v>0</v>
      </c>
      <c r="JC173" s="30">
        <f>IFERROR(VLOOKUP(JC$1,'19'!$F$3:$AK$766,22,0),0)</f>
        <v>0</v>
      </c>
      <c r="JD173" s="30">
        <f>IFERROR(VLOOKUP(JD$1,'19'!$F$3:$AK$766,22,0),0)</f>
        <v>0</v>
      </c>
      <c r="JE173" s="30">
        <f>IFERROR(VLOOKUP(JE$1,'19'!$F$3:$AK$766,22,0),0)</f>
        <v>0</v>
      </c>
      <c r="JF173" s="30">
        <f>IFERROR(VLOOKUP(JF$1,'19'!$F$3:$AK$766,22,0),0)</f>
        <v>0</v>
      </c>
      <c r="JG173" s="30">
        <f>IFERROR(VLOOKUP(JG$1,'19'!$F$3:$AK$766,22,0),0)</f>
        <v>0</v>
      </c>
      <c r="JH173" s="30">
        <f>IFERROR(VLOOKUP(JH$1,'19'!$F$3:$AK$766,22,0),0)</f>
        <v>0</v>
      </c>
      <c r="JI173" s="30">
        <f>IFERROR(VLOOKUP(JI$1,'19'!$F$3:$AK$766,22,0),0)</f>
        <v>0</v>
      </c>
      <c r="JJ173" s="30">
        <f>IFERROR(VLOOKUP(JJ$1,'19'!$F$3:$AK$766,22,0),0)</f>
        <v>899912701</v>
      </c>
      <c r="JK173" s="30">
        <f>IFERROR(VLOOKUP(JK$1,'19'!$F$3:$AK$766,22,0),0)</f>
        <v>0</v>
      </c>
      <c r="JL173" s="30">
        <f>IFERROR(VLOOKUP(JL$1,'19'!$F$3:$AK$766,22,0),0)</f>
        <v>899912701</v>
      </c>
      <c r="JM173" s="30">
        <f>IFERROR(VLOOKUP(JM$1,'19'!$F$3:$AK$766,22,0),0)</f>
        <v>4439317542</v>
      </c>
      <c r="JN173" s="30">
        <f>IFERROR(VLOOKUP(JN$1,'19'!$F$3:$AK$766,22,0),0)</f>
        <v>0</v>
      </c>
      <c r="JO173" s="30">
        <f>IFERROR(VLOOKUP(JO$1,'19'!$F$3:$AK$766,22,0),0)</f>
        <v>4439317542</v>
      </c>
      <c r="JP173" s="30">
        <f>IFERROR(VLOOKUP(JP$1,'19'!$F$3:$AK$766,22,0),0)</f>
        <v>4834656443</v>
      </c>
      <c r="JQ173" s="30">
        <f>IFERROR(VLOOKUP(JQ$1,'19'!$F$3:$AK$766,22,0),0)</f>
        <v>0</v>
      </c>
      <c r="JR173" s="30">
        <f>IFERROR(VLOOKUP(JR$1,'19'!$F$3:$AK$766,22,0),0)</f>
        <v>4834656443</v>
      </c>
      <c r="JS173" s="30">
        <f>IFERROR(VLOOKUP(JS$1,'19'!$F$3:$AK$766,22,0),0)</f>
        <v>0</v>
      </c>
      <c r="JT173" s="30">
        <f>IFERROR(VLOOKUP(JT$1,'19'!$F$3:$AK$766,22,0),0)</f>
        <v>0</v>
      </c>
      <c r="JU173" s="30">
        <f>IFERROR(VLOOKUP(JU$1,'19'!$F$3:$AK$766,22,0),0)</f>
        <v>0</v>
      </c>
      <c r="JV173" s="30">
        <f>IFERROR(VLOOKUP(JV$1,'19'!$F$3:$AK$766,22,0),0)</f>
        <v>0</v>
      </c>
      <c r="JW173" s="30">
        <f>IFERROR(VLOOKUP(JW$1,'19'!$F$3:$AK$766,22,0),0)</f>
        <v>0</v>
      </c>
      <c r="JX173" s="30">
        <f>IFERROR(VLOOKUP(JX$1,'19'!$F$3:$AK$766,22,0),0)</f>
        <v>0</v>
      </c>
      <c r="JY173" s="30">
        <f>IFERROR(VLOOKUP(JY$1,'19'!$F$3:$AK$766,22,0),0)</f>
        <v>0</v>
      </c>
      <c r="JZ173" s="30">
        <f>IFERROR(VLOOKUP(JZ$1,'19'!$F$3:$AK$766,22,0),0)</f>
        <v>0</v>
      </c>
      <c r="KA173" s="30">
        <f>IFERROR(VLOOKUP(KA$1,'19'!$F$3:$AK$766,22,0),0)</f>
        <v>0</v>
      </c>
      <c r="KB173" s="30">
        <f>IFERROR(VLOOKUP(KB$1,'19'!$F$3:$AK$766,22,0),0)</f>
        <v>0</v>
      </c>
      <c r="KC173" s="30">
        <f>IFERROR(VLOOKUP(KC$1,'19'!$F$3:$AK$766,22,0),0)</f>
        <v>0</v>
      </c>
      <c r="KD173" s="30">
        <f>IFERROR(VLOOKUP(KD$1,'19'!$F$3:$AK$766,22,0),0)</f>
        <v>0</v>
      </c>
      <c r="KE173" s="30">
        <f>IFERROR(VLOOKUP(KE$1,'19'!$F$3:$AK$766,22,0),0)</f>
        <v>0</v>
      </c>
      <c r="KF173" s="30">
        <f>IFERROR(VLOOKUP(KF$1,'19'!$F$3:$AK$766,22,0),0)</f>
        <v>0</v>
      </c>
      <c r="KG173" s="30">
        <f>IFERROR(VLOOKUP(KG$1,'19'!$F$3:$AK$766,22,0),0)</f>
        <v>0</v>
      </c>
      <c r="KH173" s="30">
        <f>IFERROR(VLOOKUP(KH$1,'19'!$F$3:$AK$766,22,0),0)</f>
        <v>0</v>
      </c>
      <c r="KI173" s="30">
        <f>IFERROR(VLOOKUP(KI$1,'19'!$F$3:$AK$766,22,0),0)</f>
        <v>0</v>
      </c>
      <c r="KJ173" s="30">
        <f>IFERROR(VLOOKUP(KJ$1,'19'!$F$3:$AK$766,22,0),0)</f>
        <v>0</v>
      </c>
      <c r="KK173" s="30">
        <f>IFERROR(VLOOKUP(KK$1,'19'!$F$3:$AK$766,22,0),0)</f>
        <v>0</v>
      </c>
      <c r="KL173" s="30">
        <f>IFERROR(VLOOKUP(KL$1,'19'!$F$3:$AK$766,22,0),0)</f>
        <v>0</v>
      </c>
      <c r="KM173" s="30">
        <f>IFERROR(VLOOKUP(KM$1,'19'!$F$3:$AK$766,22,0),0)</f>
        <v>2919250980</v>
      </c>
      <c r="KN173" s="30">
        <f>IFERROR(VLOOKUP(KN$1,'19'!$F$3:$AK$766,22,0),0)</f>
        <v>1541968001</v>
      </c>
      <c r="KO173" s="30">
        <f>IFERROR(VLOOKUP(KO$1,'19'!$F$3:$AK$766,22,0),0)</f>
        <v>48093101</v>
      </c>
      <c r="KP173" s="30">
        <f>IFERROR(VLOOKUP(KP$1,'19'!$F$3:$AK$766,22,0),0)</f>
        <v>3740850</v>
      </c>
      <c r="KQ173" s="30">
        <f>IFERROR(VLOOKUP(KQ$1,'19'!$F$3:$AK$766,22,0),0)</f>
        <v>0</v>
      </c>
      <c r="KR173" s="30">
        <f>IFERROR(VLOOKUP(KR$1,'19'!$F$3:$AK$766,22,0),0)</f>
        <v>0</v>
      </c>
      <c r="KS173" s="30">
        <f>IFERROR(VLOOKUP(KS$1,'19'!$F$3:$AK$766,22,0),0)</f>
        <v>0</v>
      </c>
      <c r="KT173" s="30">
        <f>IFERROR(VLOOKUP(KT$1,'19'!$F$3:$AK$766,22,0),0)</f>
        <v>11755726</v>
      </c>
      <c r="KU173" s="30">
        <f>IFERROR(VLOOKUP(KU$1,'19'!$F$3:$AK$766,22,0),0)</f>
        <v>0</v>
      </c>
      <c r="KV173" s="30">
        <f>IFERROR(VLOOKUP(KV$1,'19'!$F$3:$AK$766,22,0),0)</f>
        <v>60573572</v>
      </c>
      <c r="KW173" s="30">
        <f>IFERROR(VLOOKUP(KW$1,'19'!$F$3:$AK$766,22,0),0)</f>
        <v>0</v>
      </c>
      <c r="KX173" s="30">
        <f>IFERROR(VLOOKUP(KX$1,'19'!$F$3:$AK$766,22,0),0)</f>
        <v>8240275</v>
      </c>
      <c r="KY173" s="30">
        <f>IFERROR(VLOOKUP(KY$1,'19'!$F$3:$AK$766,22,0),0)</f>
        <v>2986816</v>
      </c>
      <c r="KZ173" s="30">
        <f>IFERROR(VLOOKUP(KZ$1,'19'!$F$3:$AK$766,22,0),0)</f>
        <v>26138461</v>
      </c>
      <c r="LA173" s="30">
        <f>IFERROR(VLOOKUP(LA$1,'19'!$F$3:$AK$766,22,0),0)</f>
        <v>10822683</v>
      </c>
      <c r="LB173" s="30">
        <f>IFERROR(VLOOKUP(LB$1,'19'!$F$3:$AK$766,22,0),0)</f>
        <v>2138590</v>
      </c>
      <c r="LC173" s="30">
        <f>IFERROR(VLOOKUP(LC$1,'19'!$F$3:$AK$766,22,0),0)</f>
        <v>0</v>
      </c>
      <c r="LD173" s="30">
        <f>IFERROR(VLOOKUP(LD$1,'19'!$F$3:$AK$766,22,0),0)</f>
        <v>210455646</v>
      </c>
      <c r="LE173" s="30">
        <f>IFERROR(VLOOKUP(LE$1,'19'!$F$3:$AK$766,22,0),0)</f>
        <v>1354590</v>
      </c>
      <c r="LF173" s="30">
        <f>IFERROR(VLOOKUP(LF$1,'19'!$F$3:$AK$766,22,0),0)</f>
        <v>7709943</v>
      </c>
      <c r="LG173" s="30">
        <f>IFERROR(VLOOKUP(LG$1,'19'!$F$3:$AK$766,22,0),0)</f>
        <v>0</v>
      </c>
      <c r="LH173" s="30">
        <f>IFERROR(VLOOKUP(LH$1,'19'!$F$3:$AK$766,22,0),0)</f>
        <v>8717670</v>
      </c>
      <c r="LI173" s="30">
        <f>IFERROR(VLOOKUP(LI$1,'19'!$F$3:$AK$766,22,0),0)</f>
        <v>28889684</v>
      </c>
      <c r="LJ173" s="30">
        <f>IFERROR(VLOOKUP(LJ$1,'19'!$F$3:$AK$766,22,0),0)</f>
        <v>12979432</v>
      </c>
      <c r="LK173" s="30">
        <f>IFERROR(VLOOKUP(LK$1,'19'!$F$3:$AK$766,22,0),0)</f>
        <v>1229019</v>
      </c>
      <c r="LL173" s="30">
        <f>IFERROR(VLOOKUP(LL$1,'19'!$F$3:$AK$766,22,0),0)</f>
        <v>4192776</v>
      </c>
      <c r="LM173" s="30">
        <f>IFERROR(VLOOKUP(LM$1,'19'!$F$3:$AK$766,22,0),0)</f>
        <v>9238672</v>
      </c>
      <c r="LN173" s="30">
        <f>IFERROR(VLOOKUP(LN$1,'19'!$F$3:$AK$766,22,0),0)</f>
        <v>21657931</v>
      </c>
      <c r="LO173" s="30">
        <f>IFERROR(VLOOKUP(LO$1,'19'!$F$3:$AK$766,22,0),0)</f>
        <v>47684794</v>
      </c>
      <c r="LP173" s="30">
        <f>IFERROR(VLOOKUP(LP$1,'19'!$F$3:$AK$766,22,0),0)</f>
        <v>7753556</v>
      </c>
      <c r="LQ173" s="30">
        <f>IFERROR(VLOOKUP(LQ$1,'19'!$F$3:$AK$766,22,0),0)</f>
        <v>147834420</v>
      </c>
      <c r="LR173" s="30">
        <f>IFERROR(VLOOKUP(LR$1,'19'!$F$3:$AK$766,22,0),0)</f>
        <v>536342</v>
      </c>
      <c r="LS173" s="30">
        <f>IFERROR(VLOOKUP(LS$1,'19'!$F$3:$AK$766,22,0),0)</f>
        <v>151681797</v>
      </c>
      <c r="LT173" s="30">
        <f>IFERROR(VLOOKUP(LT$1,'19'!$F$3:$AK$766,22,0),0)</f>
        <v>0</v>
      </c>
      <c r="LU173" s="30">
        <f>IFERROR(VLOOKUP(LU$1,'19'!$F$3:$AK$766,22,0),0)</f>
        <v>215335885</v>
      </c>
      <c r="LV173" s="30">
        <f>IFERROR(VLOOKUP(LV$1,'19'!$F$3:$AK$766,22,0),0)</f>
        <v>360106</v>
      </c>
      <c r="LW173" s="30">
        <f>IFERROR(VLOOKUP(LW$1,'19'!$F$3:$AK$766,22,0),0)</f>
        <v>0</v>
      </c>
      <c r="LX173" s="30">
        <f>IFERROR(VLOOKUP(LX$1,'19'!$F$3:$AK$766,22,0),0)</f>
        <v>0</v>
      </c>
      <c r="LY173" s="30">
        <f>IFERROR(VLOOKUP(LY$1,'19'!$F$3:$AK$766,22,0),0)</f>
        <v>0</v>
      </c>
      <c r="LZ173" s="30">
        <f>IFERROR(VLOOKUP(LZ$1,'19'!$F$3:$AK$766,22,0),0)</f>
        <v>0</v>
      </c>
      <c r="MA173" s="30">
        <f>IFERROR(VLOOKUP(MA$1,'19'!$F$3:$AK$766,22,0),0)</f>
        <v>22308234</v>
      </c>
      <c r="MB173" s="30">
        <f>IFERROR(VLOOKUP(MB$1,'19'!$F$3:$AK$766,22,0),0)</f>
        <v>34657764</v>
      </c>
      <c r="MC173" s="30">
        <f>IFERROR(VLOOKUP(MC$1,'19'!$F$3:$AK$766,22,0),0)</f>
        <v>0</v>
      </c>
      <c r="MD173" s="30">
        <f>IFERROR(VLOOKUP(MD$1,'19'!$F$3:$AK$766,22,0),0)</f>
        <v>0</v>
      </c>
      <c r="ME173" s="30">
        <f>IFERROR(VLOOKUP(ME$1,'19'!$F$3:$AK$766,22,0),0)</f>
        <v>17530191</v>
      </c>
      <c r="MF173" s="30">
        <f>IFERROR(VLOOKUP(MF$1,'19'!$F$3:$AK$766,22,0),0)</f>
        <v>0</v>
      </c>
      <c r="MG173" s="30">
        <f>IFERROR(VLOOKUP(MG$1,'19'!$F$3:$AK$766,22,0),0)</f>
        <v>0</v>
      </c>
      <c r="MH173" s="30">
        <f>IFERROR(VLOOKUP(MH$1,'19'!$F$3:$AK$766,22,0),0)</f>
        <v>7982225</v>
      </c>
      <c r="MI173" s="30">
        <f>IFERROR(VLOOKUP(MI$1,'19'!$F$3:$AK$766,22,0),0)</f>
        <v>503387</v>
      </c>
      <c r="MJ173" s="30">
        <f>IFERROR(VLOOKUP(MJ$1,'19'!$F$3:$AK$766,22,0),0)</f>
        <v>15857144</v>
      </c>
      <c r="MK173" s="30">
        <f>IFERROR(VLOOKUP(MK$1,'19'!$F$3:$AK$766,22,0),0)</f>
        <v>0</v>
      </c>
      <c r="ML173" s="30">
        <f>IFERROR(VLOOKUP(ML$1,'19'!$F$3:$AK$766,22,0),0)</f>
        <v>0</v>
      </c>
      <c r="MM173" s="30">
        <f>IFERROR(VLOOKUP(MM$1,'19'!$F$3:$AK$766,22,0),0)</f>
        <v>384496</v>
      </c>
      <c r="MN173" s="30">
        <f>IFERROR(VLOOKUP(MN$1,'19'!$F$3:$AK$766,22,0),0)</f>
        <v>845715</v>
      </c>
      <c r="MO173" s="30">
        <f>IFERROR(VLOOKUP(MO$1,'19'!$F$3:$AK$766,22,0),0)</f>
        <v>212493585</v>
      </c>
      <c r="MP173" s="30">
        <f>IFERROR(VLOOKUP(MP$1,'19'!$F$3:$AK$766,22,0),0)</f>
        <v>12617901</v>
      </c>
      <c r="MQ173" s="30">
        <f>IFERROR(VLOOKUP(MQ$1,'19'!$F$3:$AK$766,22,0),0)</f>
        <v>68898146</v>
      </c>
      <c r="MR173" s="30">
        <f>IFERROR(VLOOKUP(MR$1,'19'!$F$3:$AK$766,22,0),0)</f>
        <v>0</v>
      </c>
      <c r="MS173" s="30">
        <f>IFERROR(VLOOKUP(MS$1,'19'!$F$3:$AK$766,22,0),0)</f>
        <v>114530539263</v>
      </c>
      <c r="MT173" s="30">
        <f>IFERROR(VLOOKUP(MT$1,'19'!$F$3:$AK$766,22,0),0)</f>
        <v>107448995457</v>
      </c>
      <c r="MU173" s="30">
        <f>IFERROR(VLOOKUP(MU$1,'19'!$F$3:$AK$766,22,0),0)</f>
        <v>103481461657</v>
      </c>
      <c r="MV173" s="30">
        <f>IFERROR(VLOOKUP(MV$1,'19'!$F$3:$AK$766,22,0),0)</f>
        <v>55826094501</v>
      </c>
      <c r="MW173" s="30">
        <f>IFERROR(VLOOKUP(MW$1,'19'!$F$3:$AK$766,22,0),0)</f>
        <v>55826094501</v>
      </c>
      <c r="MX173" s="30">
        <f>IFERROR(VLOOKUP(MX$1,'19'!$F$3:$AK$766,22,0),0)</f>
        <v>0</v>
      </c>
      <c r="MY173" s="30">
        <f>IFERROR(VLOOKUP(MY$1,'19'!$F$3:$AK$766,22,0),0)</f>
        <v>0</v>
      </c>
      <c r="MZ173" s="30">
        <f>IFERROR(VLOOKUP(MZ$1,'19'!$F$3:$AK$766,22,0),0)</f>
        <v>33314386768</v>
      </c>
      <c r="NA173" s="30">
        <f>IFERROR(VLOOKUP(NA$1,'19'!$F$3:$AK$766,22,0),0)</f>
        <v>14659100469</v>
      </c>
      <c r="NB173" s="30">
        <f>IFERROR(VLOOKUP(NB$1,'19'!$F$3:$AK$766,22,0),0)</f>
        <v>14659100469</v>
      </c>
      <c r="NC173" s="30">
        <f>IFERROR(VLOOKUP(NC$1,'19'!$F$3:$AK$766,22,0),0)</f>
        <v>0</v>
      </c>
      <c r="ND173" s="30">
        <f>IFERROR(VLOOKUP(ND$1,'19'!$F$3:$AK$766,22,0),0)</f>
        <v>18655286299</v>
      </c>
      <c r="NE173" s="30">
        <f>IFERROR(VLOOKUP(NE$1,'19'!$F$3:$AK$766,22,0),0)</f>
        <v>18655286299</v>
      </c>
      <c r="NF173" s="30">
        <f>IFERROR(VLOOKUP(NF$1,'19'!$F$3:$AK$766,22,0),0)</f>
        <v>0</v>
      </c>
      <c r="NG173" s="30">
        <f>IFERROR(VLOOKUP(NG$1,'19'!$F$3:$AK$766,22,0),0)</f>
        <v>0</v>
      </c>
      <c r="NH173" s="30">
        <f>IFERROR(VLOOKUP(NH$1,'19'!$F$3:$AK$766,22,0),0)</f>
        <v>8778225337</v>
      </c>
      <c r="NI173" s="30">
        <f>IFERROR(VLOOKUP(NI$1,'19'!$F$3:$AK$766,22,0),0)</f>
        <v>5562755051</v>
      </c>
      <c r="NJ173" s="30">
        <f>IFERROR(VLOOKUP(NJ$1,'19'!$F$3:$AK$766,22,0),0)</f>
        <v>446765249</v>
      </c>
      <c r="NK173" s="30">
        <f>IFERROR(VLOOKUP(NK$1,'19'!$F$3:$AK$766,22,0),0)</f>
        <v>5115989802</v>
      </c>
      <c r="NL173" s="30">
        <f>IFERROR(VLOOKUP(NL$1,'19'!$F$3:$AK$766,22,0),0)</f>
        <v>55826094501</v>
      </c>
      <c r="NM173" s="30">
        <f>IFERROR(VLOOKUP(NM$1,'19'!$F$3:$AK$766,22,0),0)</f>
        <v>3967533800</v>
      </c>
      <c r="NN173" s="30">
        <f>IFERROR(VLOOKUP(NN$1,'19'!$F$3:$AK$766,22,0),0)</f>
        <v>3451294262</v>
      </c>
      <c r="NO173" s="30">
        <f>IFERROR(VLOOKUP(NO$1,'19'!$F$3:$AK$766,22,0),0)</f>
        <v>0</v>
      </c>
      <c r="NP173" s="30">
        <f>IFERROR(VLOOKUP(NP$1,'19'!$F$3:$AK$766,22,0),0)</f>
        <v>0</v>
      </c>
      <c r="NQ173" s="30">
        <f>IFERROR(VLOOKUP(NQ$1,'19'!$F$3:$AK$766,22,0),0)</f>
        <v>0</v>
      </c>
      <c r="NR173" s="30">
        <f>IFERROR(VLOOKUP(NR$1,'19'!$F$3:$AK$766,22,0),0)</f>
        <v>0</v>
      </c>
      <c r="NS173" s="30">
        <f>IFERROR(VLOOKUP(NS$1,'19'!$F$3:$AK$766,22,0),0)</f>
        <v>0</v>
      </c>
      <c r="NT173" s="30">
        <f>IFERROR(VLOOKUP(NT$1,'19'!$F$3:$AK$766,22,0),0)</f>
        <v>516239538</v>
      </c>
      <c r="NU173" s="30">
        <f>IFERROR(VLOOKUP(NU$1,'19'!$F$3:$AK$766,22,0),0)</f>
        <v>44918703</v>
      </c>
      <c r="NV173" s="30">
        <f>IFERROR(VLOOKUP(NV$1,'19'!$F$3:$AK$766,22,0),0)</f>
        <v>0</v>
      </c>
      <c r="NW173" s="30">
        <f>IFERROR(VLOOKUP(NW$1,'19'!$F$3:$AK$766,22,0),0)</f>
        <v>0</v>
      </c>
      <c r="NX173" s="30">
        <f>IFERROR(VLOOKUP(NX$1,'19'!$F$3:$AK$766,22,0),0)</f>
        <v>0</v>
      </c>
      <c r="NY173" s="30">
        <f>IFERROR(VLOOKUP(NY$1,'19'!$F$3:$AK$766,22,0),0)</f>
        <v>0</v>
      </c>
      <c r="NZ173" s="30">
        <f>IFERROR(VLOOKUP(NZ$1,'19'!$F$3:$AK$766,22,0),0)</f>
        <v>0</v>
      </c>
      <c r="OA173" s="30">
        <f>IFERROR(VLOOKUP(OA$1,'19'!$F$3:$AK$766,22,0),0)</f>
        <v>2555152550</v>
      </c>
      <c r="OB173" s="30">
        <f>IFERROR(VLOOKUP(OB$1,'19'!$F$3:$AK$766,22,0),0)</f>
        <v>2550385776</v>
      </c>
      <c r="OC173" s="30">
        <f>IFERROR(VLOOKUP(OC$1,'19'!$F$3:$AK$766,22,0),0)</f>
        <v>0</v>
      </c>
      <c r="OD173" s="30">
        <f>IFERROR(VLOOKUP(OD$1,'19'!$F$3:$AK$766,22,0),0)</f>
        <v>0</v>
      </c>
      <c r="OE173" s="30">
        <f>IFERROR(VLOOKUP(OE$1,'19'!$F$3:$AK$766,22,0),0)</f>
        <v>0</v>
      </c>
      <c r="OF173" s="30">
        <f>IFERROR(VLOOKUP(OF$1,'19'!$F$3:$AK$766,22,0),0)</f>
        <v>2550385776</v>
      </c>
      <c r="OG173" s="30">
        <f>IFERROR(VLOOKUP(OG$1,'19'!$F$3:$AK$766,22,0),0)</f>
        <v>0</v>
      </c>
      <c r="OH173" s="30">
        <f>IFERROR(VLOOKUP(OH$1,'19'!$F$3:$AK$766,22,0),0)</f>
        <v>2550385776</v>
      </c>
      <c r="OI173" s="30">
        <f>IFERROR(VLOOKUP(OI$1,'19'!$F$3:$AK$766,22,0),0)</f>
        <v>0</v>
      </c>
      <c r="OJ173" s="30">
        <f>IFERROR(VLOOKUP(OJ$1,'19'!$F$3:$AK$766,22,0),0)</f>
        <v>4766774</v>
      </c>
      <c r="OK173" s="30">
        <f>IFERROR(VLOOKUP(OK$1,'19'!$F$3:$AK$766,22,0),0)</f>
        <v>0</v>
      </c>
      <c r="OL173" s="30">
        <f>IFERROR(VLOOKUP(OL$1,'19'!$F$3:$AK$766,22,0),0)</f>
        <v>0</v>
      </c>
      <c r="OM173" s="30">
        <f>IFERROR(VLOOKUP(OM$1,'19'!$F$3:$AK$766,22,0),0)</f>
        <v>0</v>
      </c>
      <c r="ON173" s="30">
        <f>IFERROR(VLOOKUP(ON$1,'19'!$F$3:$AK$766,22,0),0)</f>
        <v>0</v>
      </c>
      <c r="OO173" s="30">
        <f>IFERROR(VLOOKUP(OO$1,'19'!$F$3:$AK$766,22,0),0)</f>
        <v>4766774</v>
      </c>
      <c r="OP173" s="30">
        <f>IFERROR(VLOOKUP(OP$1,'19'!$F$3:$AK$766,22,0),0)</f>
        <v>0</v>
      </c>
      <c r="OQ173" s="30">
        <f>IFERROR(VLOOKUP(OQ$1,'19'!$F$3:$AK$766,22,0),0)</f>
        <v>0</v>
      </c>
      <c r="OR173" s="30">
        <f>IFERROR(VLOOKUP(OR$1,'19'!$F$3:$AK$766,22,0),0)</f>
        <v>0</v>
      </c>
      <c r="OS173" s="30">
        <f>IFERROR(VLOOKUP(OS$1,'19'!$F$3:$AK$766,22,0),0)</f>
        <v>3843507652</v>
      </c>
      <c r="OT173" s="30">
        <f>IFERROR(VLOOKUP(OT$1,'19'!$F$3:$AK$766,22,0),0)</f>
        <v>1724620807</v>
      </c>
      <c r="OU173" s="30">
        <f>IFERROR(VLOOKUP(OU$1,'19'!$F$3:$AK$766,22,0),0)</f>
        <v>1724620807</v>
      </c>
      <c r="OV173" s="30">
        <f>IFERROR(VLOOKUP(OV$1,'19'!$F$3:$AK$766,22,0),0)</f>
        <v>0</v>
      </c>
      <c r="OW173" s="30">
        <f>IFERROR(VLOOKUP(OW$1,'19'!$F$3:$AK$766,22,0),0)</f>
        <v>1724620807</v>
      </c>
      <c r="OX173" s="30">
        <f>IFERROR(VLOOKUP(OX$1,'19'!$F$3:$AK$766,22,0),0)</f>
        <v>0</v>
      </c>
      <c r="OY173" s="30">
        <f>IFERROR(VLOOKUP(OY$1,'19'!$F$3:$AK$766,22,0),0)</f>
        <v>0</v>
      </c>
      <c r="OZ173" s="30">
        <f>IFERROR(VLOOKUP(OZ$1,'19'!$F$3:$AK$766,22,0),0)</f>
        <v>2118886845</v>
      </c>
      <c r="PA173" s="30">
        <f>IFERROR(VLOOKUP(PA$1,'19'!$F$3:$AK$766,22,0),0)</f>
        <v>1737551459</v>
      </c>
      <c r="PB173" s="30">
        <f>IFERROR(VLOOKUP(PB$1,'19'!$F$3:$AK$766,22,0),0)</f>
        <v>0</v>
      </c>
      <c r="PC173" s="30">
        <f>IFERROR(VLOOKUP(PC$1,'19'!$F$3:$AK$766,22,0),0)</f>
        <v>0</v>
      </c>
      <c r="PD173" s="30">
        <f>IFERROR(VLOOKUP(PD$1,'19'!$F$3:$AK$766,22,0),0)</f>
        <v>0</v>
      </c>
      <c r="PE173" s="30">
        <f>IFERROR(VLOOKUP(PE$1,'19'!$F$3:$AK$766,22,0),0)</f>
        <v>0</v>
      </c>
      <c r="PF173" s="30">
        <f>IFERROR(VLOOKUP(PF$1,'19'!$F$3:$AK$766,22,0),0)</f>
        <v>0</v>
      </c>
      <c r="PG173" s="30">
        <f>IFERROR(VLOOKUP(PG$1,'19'!$F$3:$AK$766,22,0),0)</f>
        <v>0</v>
      </c>
      <c r="PH173" s="30">
        <f>IFERROR(VLOOKUP(PH$1,'19'!$F$3:$AK$766,22,0),0)</f>
        <v>0</v>
      </c>
      <c r="PI173" s="30">
        <f>IFERROR(VLOOKUP(PI$1,'19'!$F$3:$AK$766,22,0),0)</f>
        <v>0</v>
      </c>
      <c r="PJ173" s="30">
        <f>IFERROR(VLOOKUP(PJ$1,'19'!$F$3:$AK$766,22,0),0)</f>
        <v>0</v>
      </c>
      <c r="PK173" s="30">
        <f>IFERROR(VLOOKUP(PK$1,'19'!$F$3:$AK$766,22,0),0)</f>
        <v>0</v>
      </c>
      <c r="PL173" s="30">
        <f>IFERROR(VLOOKUP(PL$1,'19'!$F$3:$AK$766,22,0),0)</f>
        <v>0</v>
      </c>
      <c r="PM173" s="30">
        <f>IFERROR(VLOOKUP(PM$1,'19'!$F$3:$AK$766,22,0),0)</f>
        <v>381335386</v>
      </c>
      <c r="PN173" s="30">
        <f>IFERROR(VLOOKUP(PN$1,'19'!$F$3:$AK$766,22,0),0)</f>
        <v>0</v>
      </c>
      <c r="PO173" s="30">
        <f>IFERROR(VLOOKUP(PO$1,'19'!$F$3:$AK$766,22,0),0)</f>
        <v>0</v>
      </c>
      <c r="PP173" s="30">
        <f>IFERROR(VLOOKUP(PP$1,'19'!$F$3:$AK$766,22,0),0)</f>
        <v>0</v>
      </c>
      <c r="PQ173" s="30">
        <f>IFERROR(VLOOKUP(PQ$1,'19'!$F$3:$AK$766,22,0),0)</f>
        <v>0</v>
      </c>
      <c r="PR173" s="30">
        <f>IFERROR(VLOOKUP(PR$1,'19'!$F$3:$AK$766,22,0),0)</f>
        <v>0</v>
      </c>
      <c r="PS173" s="30">
        <f>IFERROR(VLOOKUP(PS$1,'19'!$F$3:$AK$766,22,0),0)</f>
        <v>0</v>
      </c>
      <c r="PT173" s="30">
        <f>IFERROR(VLOOKUP(PT$1,'19'!$F$3:$AK$766,22,0),0)</f>
        <v>0</v>
      </c>
      <c r="PU173" s="30">
        <f>IFERROR(VLOOKUP(PU$1,'19'!$F$3:$AK$766,22,0),0)</f>
        <v>682883604</v>
      </c>
      <c r="PV173" s="30">
        <f>IFERROR(VLOOKUP(PV$1,'19'!$F$3:$AK$766,22,0),0)</f>
        <v>0</v>
      </c>
      <c r="PW173" s="30">
        <f>IFERROR(VLOOKUP(PW$1,'19'!$F$3:$AK$766,22,0),0)</f>
        <v>0</v>
      </c>
      <c r="PX173" s="30">
        <f>IFERROR(VLOOKUP(PX$1,'19'!$F$3:$AK$766,22,0),0)</f>
        <v>0</v>
      </c>
      <c r="PY173" s="30">
        <f>IFERROR(VLOOKUP(PY$1,'19'!$F$3:$AK$766,22,0),0)</f>
        <v>0</v>
      </c>
      <c r="PZ173" s="30">
        <f>IFERROR(VLOOKUP(PZ$1,'19'!$F$3:$AK$766,22,0),0)</f>
        <v>0</v>
      </c>
      <c r="QA173" s="30">
        <f>IFERROR(VLOOKUP(QA$1,'19'!$F$3:$AK$766,22,0),0)</f>
        <v>0</v>
      </c>
      <c r="QB173" s="30">
        <f>IFERROR(VLOOKUP(QB$1,'19'!$F$3:$AK$766,22,0),0)</f>
        <v>0</v>
      </c>
      <c r="QC173" s="30">
        <f>IFERROR(VLOOKUP(QC$1,'19'!$F$3:$AK$766,22,0),0)</f>
        <v>7920703002</v>
      </c>
      <c r="QD173" s="30">
        <f>IFERROR(VLOOKUP(QD$1,'19'!$F$3:$AK$766,22,0),0)</f>
        <v>7541143205</v>
      </c>
      <c r="QE173" s="30">
        <f>IFERROR(VLOOKUP(QE$1,'19'!$F$3:$AK$766,22,0),0)</f>
        <v>0</v>
      </c>
      <c r="QF173" s="30">
        <f>IFERROR(VLOOKUP(QF$1,'19'!$F$3:$AK$766,22,0),0)</f>
        <v>0</v>
      </c>
      <c r="QG173" s="30">
        <f>IFERROR(VLOOKUP(QG$1,'19'!$F$3:$AK$766,22,0),0)</f>
        <v>0</v>
      </c>
      <c r="QH173" s="30">
        <f>IFERROR(VLOOKUP(QH$1,'19'!$F$3:$AK$766,22,0),0)</f>
        <v>0</v>
      </c>
      <c r="QI173" s="30">
        <f>IFERROR(VLOOKUP(QI$1,'19'!$F$3:$AK$766,22,0),0)</f>
        <v>0</v>
      </c>
      <c r="QJ173" s="30">
        <f>IFERROR(VLOOKUP(QJ$1,'19'!$F$3:$AK$766,22,0),0)</f>
        <v>379559797</v>
      </c>
      <c r="QK173" s="30">
        <f>IFERROR(VLOOKUP(QK$1,'19'!$F$3:$AK$766,22,0),0)</f>
        <v>0</v>
      </c>
      <c r="QL173" s="30">
        <f>IFERROR(VLOOKUP(QL$1,'19'!$F$3:$AK$766,22,0),0)</f>
        <v>22955364176</v>
      </c>
      <c r="QM173" s="30">
        <f>IFERROR(VLOOKUP(QM$1,'19'!$F$3:$AK$766,22,0),0)</f>
        <v>8946981742</v>
      </c>
      <c r="QN173" s="30">
        <f>IFERROR(VLOOKUP(QN$1,'19'!$F$3:$AK$766,22,0),0)</f>
        <v>0</v>
      </c>
      <c r="QO173" s="30">
        <f>IFERROR(VLOOKUP(QO$1,'19'!$F$3:$AK$766,22,0),0)</f>
        <v>632779511387</v>
      </c>
      <c r="QP173" s="30">
        <f>IFERROR(VLOOKUP(QP$1,'19'!$F$3:$AK$766,22,0),0)</f>
        <v>521606961401</v>
      </c>
      <c r="QQ173" s="30">
        <f>IFERROR(VLOOKUP(QQ$1,'19'!$F$3:$AK$766,22,0),0)</f>
        <v>36261474</v>
      </c>
      <c r="QR173" s="30">
        <f>IFERROR(VLOOKUP(QR$1,'19'!$F$3:$AK$766,22,0),0)</f>
        <v>17611474</v>
      </c>
      <c r="QS173" s="30">
        <f>IFERROR(VLOOKUP(QS$1,'19'!$F$3:$AK$766,22,0),0)</f>
        <v>18650000</v>
      </c>
      <c r="QT173" s="30">
        <f>IFERROR(VLOOKUP(QT$1,'19'!$F$3:$AK$766,22,0),0)</f>
        <v>0</v>
      </c>
      <c r="QU173" s="30">
        <f>IFERROR(VLOOKUP(QU$1,'19'!$F$3:$AK$766,22,0),0)</f>
        <v>0</v>
      </c>
      <c r="QV173" s="30">
        <f>IFERROR(VLOOKUP(QV$1,'19'!$F$3:$AK$766,22,0),0)</f>
        <v>0</v>
      </c>
      <c r="QW173" s="30">
        <f>IFERROR(VLOOKUP(QW$1,'19'!$F$3:$AK$766,22,0),0)</f>
        <v>318261127</v>
      </c>
      <c r="QX173" s="30">
        <f>IFERROR(VLOOKUP(QX$1,'19'!$F$3:$AK$766,22,0),0)</f>
        <v>318261127</v>
      </c>
      <c r="QY173" s="30">
        <f>IFERROR(VLOOKUP(QY$1,'19'!$F$3:$AK$766,22,0),0)</f>
        <v>0</v>
      </c>
      <c r="QZ173" s="30">
        <f>IFERROR(VLOOKUP(QZ$1,'19'!$F$3:$AK$766,22,0),0)</f>
        <v>521252438800</v>
      </c>
      <c r="RA173" s="30">
        <f>IFERROR(VLOOKUP(RA$1,'19'!$F$3:$AK$766,22,0),0)</f>
        <v>0</v>
      </c>
      <c r="RB173" s="30">
        <f>IFERROR(VLOOKUP(RB$1,'19'!$F$3:$AK$766,22,0),0)</f>
        <v>0</v>
      </c>
      <c r="RC173" s="30">
        <f>IFERROR(VLOOKUP(RC$1,'19'!$F$3:$AK$766,22,0),0)</f>
        <v>0</v>
      </c>
      <c r="RD173" s="30">
        <f>IFERROR(VLOOKUP(RD$1,'19'!$F$3:$AK$766,22,0),0)</f>
        <v>0</v>
      </c>
      <c r="RE173" s="30">
        <f>IFERROR(VLOOKUP(RE$1,'19'!$F$3:$AK$766,22,0),0)</f>
        <v>0</v>
      </c>
      <c r="RF173" s="30">
        <f>IFERROR(VLOOKUP(RF$1,'19'!$F$3:$AK$766,22,0),0)</f>
        <v>0</v>
      </c>
      <c r="RG173" s="30">
        <f>IFERROR(VLOOKUP(RG$1,'19'!$F$3:$AK$766,22,0),0)</f>
        <v>0</v>
      </c>
      <c r="RH173" s="30">
        <f>IFERROR(VLOOKUP(RH$1,'19'!$F$3:$AK$766,22,0),0)</f>
        <v>0</v>
      </c>
      <c r="RI173" s="30">
        <f>IFERROR(VLOOKUP(RI$1,'19'!$F$3:$AK$766,22,0),0)</f>
        <v>111172549986</v>
      </c>
      <c r="RJ173" s="30">
        <f>IFERROR(VLOOKUP(RJ$1,'19'!$F$3:$AK$766,22,0),0)</f>
        <v>11167905201</v>
      </c>
      <c r="RK173" s="30">
        <f>IFERROR(VLOOKUP(RK$1,'19'!$F$3:$AK$766,22,0),0)</f>
        <v>11167905201</v>
      </c>
      <c r="RL173" s="30">
        <f>IFERROR(VLOOKUP(RL$1,'19'!$F$3:$AK$766,22,0),0)</f>
        <v>6931241675</v>
      </c>
      <c r="RM173" s="30">
        <f>IFERROR(VLOOKUP(RM$1,'19'!$F$3:$AK$766,22,0),0)</f>
        <v>66386882</v>
      </c>
      <c r="RN173" s="30">
        <f>IFERROR(VLOOKUP(RN$1,'19'!$F$3:$AK$766,22,0),0)</f>
        <v>115445624</v>
      </c>
      <c r="RO173" s="30">
        <f>IFERROR(VLOOKUP(RO$1,'19'!$F$3:$AK$766,22,0),0)</f>
        <v>24938993</v>
      </c>
      <c r="RP173" s="30">
        <f>IFERROR(VLOOKUP(RP$1,'19'!$F$3:$AK$766,22,0),0)</f>
        <v>0</v>
      </c>
      <c r="RQ173" s="30">
        <f>IFERROR(VLOOKUP(RQ$1,'19'!$F$3:$AK$766,22,0),0)</f>
        <v>0</v>
      </c>
      <c r="RR173" s="30">
        <f>IFERROR(VLOOKUP(RR$1,'19'!$F$3:$AK$766,22,0),0)</f>
        <v>0</v>
      </c>
      <c r="RS173" s="30">
        <f>IFERROR(VLOOKUP(RS$1,'19'!$F$3:$AK$766,22,0),0)</f>
        <v>0</v>
      </c>
      <c r="RT173" s="30">
        <f>IFERROR(VLOOKUP(RT$1,'19'!$F$3:$AK$766,22,0),0)</f>
        <v>0</v>
      </c>
      <c r="RU173" s="30">
        <f>IFERROR(VLOOKUP(RU$1,'19'!$F$3:$AK$766,22,0),0)</f>
        <v>0</v>
      </c>
      <c r="RV173" s="30">
        <f>IFERROR(VLOOKUP(RV$1,'19'!$F$3:$AK$766,22,0),0)</f>
        <v>12459143</v>
      </c>
      <c r="RW173" s="30">
        <f>IFERROR(VLOOKUP(RW$1,'19'!$F$3:$AK$766,22,0),0)</f>
        <v>0</v>
      </c>
      <c r="RX173" s="30">
        <f>IFERROR(VLOOKUP(RX$1,'19'!$F$3:$AK$766,22,0),0)</f>
        <v>0</v>
      </c>
      <c r="RY173" s="30">
        <f>IFERROR(VLOOKUP(RY$1,'19'!$F$3:$AK$766,22,0),0)</f>
        <v>0</v>
      </c>
      <c r="RZ173" s="30">
        <f>IFERROR(VLOOKUP(RZ$1,'19'!$F$3:$AK$766,22,0),0)</f>
        <v>0</v>
      </c>
      <c r="SA173" s="30">
        <f>IFERROR(VLOOKUP(SA$1,'19'!$F$3:$AK$766,22,0),0)</f>
        <v>0</v>
      </c>
      <c r="SB173" s="30">
        <f>IFERROR(VLOOKUP(SB$1,'19'!$F$3:$AK$766,22,0),0)</f>
        <v>0</v>
      </c>
      <c r="SC173" s="30">
        <f>IFERROR(VLOOKUP(SC$1,'19'!$F$3:$AK$766,22,0),0)</f>
        <v>0</v>
      </c>
      <c r="SD173" s="30">
        <f>IFERROR(VLOOKUP(SD$1,'19'!$F$3:$AK$766,22,0),0)</f>
        <v>0</v>
      </c>
      <c r="SE173" s="30">
        <f>IFERROR(VLOOKUP(SE$1,'19'!$F$3:$AK$766,22,0),0)</f>
        <v>0</v>
      </c>
      <c r="SF173" s="30">
        <f>IFERROR(VLOOKUP(SF$1,'19'!$F$3:$AK$766,22,0),0)</f>
        <v>0</v>
      </c>
      <c r="SG173" s="30">
        <f>IFERROR(VLOOKUP(SG$1,'19'!$F$3:$AK$766,22,0),0)</f>
        <v>0</v>
      </c>
      <c r="SH173" s="30">
        <f>IFERROR(VLOOKUP(SH$1,'19'!$F$3:$AK$766,22,0),0)</f>
        <v>50749684</v>
      </c>
      <c r="SI173" s="30">
        <f>IFERROR(VLOOKUP(SI$1,'19'!$F$3:$AK$766,22,0),0)</f>
        <v>43861183</v>
      </c>
      <c r="SJ173" s="30">
        <f>IFERROR(VLOOKUP(SJ$1,'19'!$F$3:$AK$766,22,0),0)</f>
        <v>0</v>
      </c>
      <c r="SK173" s="30">
        <f>IFERROR(VLOOKUP(SK$1,'19'!$F$3:$AK$766,22,0),0)</f>
        <v>1718082053</v>
      </c>
      <c r="SL173" s="30">
        <f>IFERROR(VLOOKUP(SL$1,'19'!$F$3:$AK$766,22,0),0)</f>
        <v>1718082053</v>
      </c>
      <c r="SM173" s="30">
        <f>IFERROR(VLOOKUP(SM$1,'19'!$F$3:$AK$766,22,0),0)</f>
        <v>0</v>
      </c>
      <c r="SN173" s="30">
        <f>IFERROR(VLOOKUP(SN$1,'19'!$F$3:$AK$766,22,0),0)</f>
        <v>0</v>
      </c>
      <c r="SO173" s="30">
        <f>IFERROR(VLOOKUP(SO$1,'19'!$F$3:$AK$766,22,0),0)</f>
        <v>0</v>
      </c>
      <c r="SP173" s="30">
        <f>IFERROR(VLOOKUP(SP$1,'19'!$F$3:$AK$766,22,0),0)</f>
        <v>0</v>
      </c>
      <c r="SQ173" s="30">
        <f>IFERROR(VLOOKUP(SQ$1,'19'!$F$3:$AK$766,22,0),0)</f>
        <v>0</v>
      </c>
      <c r="SR173" s="30">
        <f>IFERROR(VLOOKUP(SR$1,'19'!$F$3:$AK$766,22,0),0)</f>
        <v>16746899</v>
      </c>
      <c r="SS173" s="30">
        <f>IFERROR(VLOOKUP(SS$1,'19'!$F$3:$AK$766,22,0),0)</f>
        <v>0</v>
      </c>
      <c r="ST173" s="30">
        <f>IFERROR(VLOOKUP(ST$1,'19'!$F$3:$AK$766,22,0),0)</f>
        <v>0</v>
      </c>
      <c r="SU173" s="30">
        <f>IFERROR(VLOOKUP(SU$1,'19'!$F$3:$AK$766,22,0),0)</f>
        <v>0</v>
      </c>
      <c r="SV173" s="30">
        <f>IFERROR(VLOOKUP(SV$1,'19'!$F$3:$AK$766,22,0),0)</f>
        <v>0</v>
      </c>
      <c r="SW173" s="30">
        <f>IFERROR(VLOOKUP(SW$1,'19'!$F$3:$AK$766,22,0),0)</f>
        <v>974026</v>
      </c>
      <c r="SX173" s="30">
        <f>IFERROR(VLOOKUP(SX$1,'19'!$F$3:$AK$766,22,0),0)</f>
        <v>16047273</v>
      </c>
      <c r="SY173" s="30">
        <f>IFERROR(VLOOKUP(SY$1,'19'!$F$3:$AK$766,22,0),0)</f>
        <v>21529860</v>
      </c>
      <c r="SZ173" s="30">
        <f>IFERROR(VLOOKUP(SZ$1,'19'!$F$3:$AK$766,22,0),0)</f>
        <v>0</v>
      </c>
      <c r="TA173" s="30">
        <f>IFERROR(VLOOKUP(TA$1,'19'!$F$3:$AK$766,22,0),0)</f>
        <v>1522320943</v>
      </c>
      <c r="TB173" s="30">
        <f>IFERROR(VLOOKUP(TB$1,'19'!$F$3:$AK$766,22,0),0)</f>
        <v>519453599</v>
      </c>
      <c r="TC173" s="30">
        <f>IFERROR(VLOOKUP(TC$1,'19'!$F$3:$AK$766,22,0),0)</f>
        <v>107667364</v>
      </c>
      <c r="TD173" s="30">
        <f>IFERROR(VLOOKUP(TD$1,'19'!$F$3:$AK$766,22,0),0)</f>
        <v>0</v>
      </c>
      <c r="TE173" s="30">
        <f>IFERROR(VLOOKUP(TE$1,'19'!$F$3:$AK$766,22,0),0)</f>
        <v>0</v>
      </c>
      <c r="TF173" s="30">
        <f>IFERROR(VLOOKUP(TF$1,'19'!$F$3:$AK$766,22,0),0)</f>
        <v>0</v>
      </c>
      <c r="TG173" s="30">
        <f>IFERROR(VLOOKUP(TG$1,'19'!$F$3:$AK$766,22,0),0)</f>
        <v>0</v>
      </c>
      <c r="TH173" s="30">
        <f>IFERROR(VLOOKUP(TH$1,'19'!$F$3:$AK$766,22,0),0)</f>
        <v>0</v>
      </c>
      <c r="TI173" s="30">
        <f t="shared" ref="TI173:TI174" si="63">SUM(RM173:RO173)</f>
        <v>206771499</v>
      </c>
      <c r="TJ173" s="30">
        <f t="shared" ref="TJ173:TJ174" si="64">TL173+TR173+TS173+TT173</f>
        <v>100000000000</v>
      </c>
      <c r="TK173" s="30">
        <f>IFERROR(VLOOKUP(TK$1,'19'!$F$3:$AK$766,22,0),0)</f>
        <v>100000000000</v>
      </c>
      <c r="TL173" s="30">
        <f>IFERROR(VLOOKUP(TL$1,'19'!$F$3:$AK$766,22,0),0)</f>
        <v>100000000000</v>
      </c>
      <c r="TM173" s="30">
        <f>IFERROR(VLOOKUP(TM$1,'19'!$F$3:$AK$766,22,0),0)</f>
        <v>0</v>
      </c>
      <c r="TN173" s="30">
        <f>IFERROR(VLOOKUP(TN$1,'19'!$F$3:$AK$766,22,0),0)</f>
        <v>0</v>
      </c>
      <c r="TO173" s="30">
        <f>IFERROR(VLOOKUP(TO$1,'19'!$F$3:$AK$766,22,0),0)</f>
        <v>0</v>
      </c>
      <c r="TP173" s="30">
        <f>IFERROR(VLOOKUP(TP$1,'19'!$F$3:$AK$766,22,0),0)</f>
        <v>0</v>
      </c>
      <c r="TQ173" s="30">
        <f>IFERROR(VLOOKUP(TQ$1,'19'!$F$3:$AK$766,22,0),0)</f>
        <v>0</v>
      </c>
      <c r="TR173" s="30">
        <f>IFERROR(VLOOKUP(TR$1,'19'!$F$3:$AK$766,22,0),0)</f>
        <v>0</v>
      </c>
      <c r="TS173" s="30">
        <f>IFERROR(VLOOKUP(TS$1,'19'!$F$3:$AK$766,22,0),0)</f>
        <v>0</v>
      </c>
      <c r="TT173" s="30">
        <f>IFERROR(VLOOKUP(TT$1,'19'!$F$3:$AK$766,22,0),0)</f>
        <v>0</v>
      </c>
      <c r="TU173" s="30">
        <f>IFERROR(VLOOKUP(TU$1,'19'!$F$3:$AK$766,22,0),0)</f>
        <v>4644785</v>
      </c>
      <c r="TV173" s="30">
        <f>IFERROR(VLOOKUP(TV$1,'19'!$F$3:$AK$766,22,0),0)</f>
        <v>0</v>
      </c>
      <c r="TW173" s="30">
        <f>IFERROR(VLOOKUP(TW$1,'19'!$F$3:$AK$766,22,0),0)</f>
        <v>3444785</v>
      </c>
      <c r="TX173" s="30">
        <f>IFERROR(VLOOKUP(TX$1,'19'!$F$3:$AK$766,22,0),0)</f>
        <v>0</v>
      </c>
      <c r="TY173" s="30">
        <f>IFERROR(VLOOKUP(TY$1,'19'!$F$3:$AK$766,22,0),0)</f>
        <v>1200000</v>
      </c>
      <c r="TZ173" s="30">
        <f>IFERROR(VLOOKUP(TZ$1,'19'!$F$3:$AK$766,22,0),0)</f>
        <v>0</v>
      </c>
      <c r="UA173" s="30">
        <f>IFERROR(VLOOKUP(UA$1,'19'!$F$3:$AK$766,22,0),0)</f>
        <v>0</v>
      </c>
      <c r="UB173" s="30">
        <f>IFERROR(VLOOKUP(UB$1,'19'!$F$3:$AK$766,22,0),0)</f>
        <v>0</v>
      </c>
      <c r="UC173" s="30">
        <f>IFERROR(VLOOKUP(UC$1,'19'!$F$3:$AK$766,22,0),0)</f>
        <v>0</v>
      </c>
      <c r="UD173" s="30">
        <f>IFERROR(VLOOKUP(UD$1,'19'!$F$3:$AK$766,22,0),0)</f>
        <v>0</v>
      </c>
      <c r="UE173" s="30">
        <f>IFERROR(VLOOKUP(UE$1,'19'!$F$3:$AK$766,22,0),0)</f>
        <v>0</v>
      </c>
      <c r="UF173" s="30">
        <f>IFERROR(VLOOKUP(UF$1,'19'!$F$3:$AK$766,22,0),0)</f>
        <v>0</v>
      </c>
      <c r="UG173" s="30">
        <f>IFERROR(VLOOKUP(UG$1,'19'!$F$3:$AK$766,22,0),0)</f>
        <v>1235612284337</v>
      </c>
      <c r="UH173" s="1">
        <v>1486590109023</v>
      </c>
      <c r="UI173" s="1">
        <f>UH173-SUM($UG$172:UG173)</f>
        <v>0</v>
      </c>
    </row>
    <row r="174" spans="2:555">
      <c r="B174" s="58">
        <v>43525</v>
      </c>
      <c r="C174" s="30">
        <f>IFERROR(VLOOKUP(C$1,'19'!$F$3:$AK$766,23,0),0)</f>
        <v>260872321755.66003</v>
      </c>
      <c r="D174" s="30">
        <f>IFERROR(VLOOKUP(D$1,'19'!$F$3:$AK$766,23,0),0)</f>
        <v>147682217342.66003</v>
      </c>
      <c r="E174" s="30">
        <f>IFERROR(VLOOKUP(E$1,'19'!$F$3:$AK$766,23,0),0)</f>
        <v>127802045609.66003</v>
      </c>
      <c r="F174" s="30">
        <f>IFERROR(VLOOKUP(F$1,'19'!$F$3:$AK$766,23,0),0)</f>
        <v>188399645</v>
      </c>
      <c r="G174" s="30">
        <f>IFERROR(VLOOKUP(G$1,'19'!$F$3:$AK$766,23,0),0)</f>
        <v>10006789</v>
      </c>
      <c r="H174" s="30">
        <f>IFERROR(VLOOKUP(H$1,'19'!$F$3:$AK$766,23,0),0)</f>
        <v>41154984720</v>
      </c>
      <c r="I174" s="30">
        <f>IFERROR(VLOOKUP(I$1,'19'!$F$3:$AK$766,23,0),0)</f>
        <v>35627870272.679199</v>
      </c>
      <c r="J174" s="30">
        <f>IFERROR(VLOOKUP(J$1,'19'!$F$3:$AK$766,23,0),0)</f>
        <v>5115564600.7608032</v>
      </c>
      <c r="K174" s="30">
        <f>IFERROR(VLOOKUP(K$1,'19'!$F$3:$AK$766,23,0),0)</f>
        <v>411549846.55999994</v>
      </c>
      <c r="L174" s="30">
        <f>IFERROR(VLOOKUP(L$1,'19'!$F$3:$AK$766,23,0),0)</f>
        <v>10947376940</v>
      </c>
      <c r="M174" s="30">
        <f>IFERROR(VLOOKUP(M$1,'19'!$F$3:$AK$766,23,0),0)</f>
        <v>65667698533.660004</v>
      </c>
      <c r="N174" s="30">
        <f>IFERROR(VLOOKUP(N$1,'19'!$F$3:$AK$766,23,0),0)</f>
        <v>65011021548.660004</v>
      </c>
      <c r="O174" s="30">
        <f>IFERROR(VLOOKUP(O$1,'19'!$F$3:$AK$766,23,0),0)</f>
        <v>656676985</v>
      </c>
      <c r="P174" s="30">
        <f>IFERROR(VLOOKUP(P$1,'19'!$F$3:$AK$766,23,0),0)</f>
        <v>4541098358</v>
      </c>
      <c r="Q174" s="30">
        <f>IFERROR(VLOOKUP(Q$1,'19'!$F$3:$AK$766,23,0),0)</f>
        <v>2257846672</v>
      </c>
      <c r="R174" s="30">
        <f>IFERROR(VLOOKUP(R$1,'19'!$F$3:$AK$766,23,0),0)</f>
        <v>3034633952</v>
      </c>
      <c r="S174" s="30">
        <f>IFERROR(VLOOKUP(S$1,'19'!$F$3:$AK$766,23,0),0)</f>
        <v>19880171733</v>
      </c>
      <c r="T174" s="30">
        <f>IFERROR(VLOOKUP(T$1,'19'!$F$3:$AK$766,23,0),0)</f>
        <v>3919808000</v>
      </c>
      <c r="U174" s="30">
        <f>IFERROR(VLOOKUP(U$1,'19'!$F$3:$AK$766,23,0),0)</f>
        <v>4611531000</v>
      </c>
      <c r="V174" s="30">
        <f>IFERROR(VLOOKUP(V$1,'19'!$F$3:$AK$766,23,0),0)</f>
        <v>8531339000</v>
      </c>
      <c r="W174" s="30">
        <f>IFERROR(VLOOKUP(W$1,'19'!$F$3:$AK$766,23,0),0)</f>
        <v>145312208</v>
      </c>
      <c r="X174" s="30">
        <f>IFERROR(VLOOKUP(X$1,'19'!$F$3:$AK$766,23,0),0)</f>
        <v>1335509587</v>
      </c>
      <c r="Y174" s="30">
        <f>IFERROR(VLOOKUP(Y$1,'19'!$F$3:$AK$766,23,0),0)</f>
        <v>236348600</v>
      </c>
      <c r="Z174" s="30">
        <f>IFERROR(VLOOKUP(Z$1,'19'!$F$3:$AK$766,23,0),0)</f>
        <v>23634860</v>
      </c>
      <c r="AA174" s="30">
        <f>IFERROR(VLOOKUP(AA$1,'19'!$F$3:$AK$766,23,0),0)</f>
        <v>212713740</v>
      </c>
      <c r="AB174" s="30">
        <f>IFERROR(VLOOKUP(AB$1,'19'!$F$3:$AK$766,23,0),0)</f>
        <v>0</v>
      </c>
      <c r="AC174" s="30">
        <f>IFERROR(VLOOKUP(AC$1,'19'!$F$3:$AK$766,23,0),0)</f>
        <v>0</v>
      </c>
      <c r="AD174" s="30">
        <f>IFERROR(VLOOKUP(AD$1,'19'!$F$3:$AK$766,23,0),0)</f>
        <v>9184496728</v>
      </c>
      <c r="AE174" s="30">
        <f>IFERROR(VLOOKUP(AE$1,'19'!$F$3:$AK$766,23,0),0)</f>
        <v>351327252</v>
      </c>
      <c r="AF174" s="30">
        <f>IFERROR(VLOOKUP(AF$1,'19'!$F$3:$AK$766,23,0),0)</f>
        <v>181874811</v>
      </c>
      <c r="AG174" s="30">
        <f>IFERROR(VLOOKUP(AG$1,'19'!$F$3:$AK$766,23,0),0)</f>
        <v>169452441</v>
      </c>
      <c r="AH174" s="30">
        <f>IFERROR(VLOOKUP(AH$1,'19'!$F$3:$AK$766,23,0),0)</f>
        <v>0</v>
      </c>
      <c r="AI174" s="30">
        <f>IFERROR(VLOOKUP(AI$1,'19'!$F$3:$AK$766,23,0),0)</f>
        <v>113190104413</v>
      </c>
      <c r="AJ174" s="30">
        <f>IFERROR(VLOOKUP(AJ$1,'19'!$F$3:$AK$766,23,0),0)</f>
        <v>780990415</v>
      </c>
      <c r="AK174" s="30">
        <f>IFERROR(VLOOKUP(AK$1,'19'!$F$3:$AK$766,23,0),0)</f>
        <v>0</v>
      </c>
      <c r="AL174" s="30">
        <f>IFERROR(VLOOKUP(AL$1,'19'!$F$3:$AK$766,23,0),0)</f>
        <v>1807237</v>
      </c>
      <c r="AM174" s="30">
        <f>IFERROR(VLOOKUP(AM$1,'19'!$F$3:$AK$766,23,0),0)</f>
        <v>779183178</v>
      </c>
      <c r="AN174" s="30">
        <f>IFERROR(VLOOKUP(AN$1,'19'!$F$3:$AK$766,23,0),0)</f>
        <v>0</v>
      </c>
      <c r="AO174" s="30">
        <f>IFERROR(VLOOKUP(AO$1,'19'!$F$3:$AK$766,23,0),0)</f>
        <v>2557095420</v>
      </c>
      <c r="AP174" s="30">
        <f>IFERROR(VLOOKUP(AP$1,'19'!$F$3:$AK$766,23,0),0)</f>
        <v>2187505873</v>
      </c>
      <c r="AQ174" s="30">
        <f>IFERROR(VLOOKUP(AQ$1,'19'!$F$3:$AK$766,23,0),0)</f>
        <v>28175795</v>
      </c>
      <c r="AR174" s="30">
        <f>IFERROR(VLOOKUP(AR$1,'19'!$F$3:$AK$766,23,0),0)</f>
        <v>10092302</v>
      </c>
      <c r="AS174" s="30">
        <f>IFERROR(VLOOKUP(AS$1,'19'!$F$3:$AK$766,23,0),0)</f>
        <v>0</v>
      </c>
      <c r="AT174" s="30">
        <f>IFERROR(VLOOKUP(AT$1,'19'!$F$3:$AK$766,23,0),0)</f>
        <v>23036208</v>
      </c>
      <c r="AU174" s="30">
        <f>IFERROR(VLOOKUP(AU$1,'19'!$F$3:$AK$766,23,0),0)</f>
        <v>112067263</v>
      </c>
      <c r="AV174" s="30">
        <f>IFERROR(VLOOKUP(AV$1,'19'!$F$3:$AK$766,23,0),0)</f>
        <v>0</v>
      </c>
      <c r="AW174" s="30">
        <f>IFERROR(VLOOKUP(AW$1,'19'!$F$3:$AK$766,23,0),0)</f>
        <v>0</v>
      </c>
      <c r="AX174" s="30">
        <f>IFERROR(VLOOKUP(AX$1,'19'!$F$3:$AK$766,23,0),0)</f>
        <v>0</v>
      </c>
      <c r="AY174" s="30">
        <f>IFERROR(VLOOKUP(AY$1,'19'!$F$3:$AK$766,23,0),0)</f>
        <v>138254972</v>
      </c>
      <c r="AZ174" s="30">
        <f>IFERROR(VLOOKUP(AZ$1,'19'!$F$3:$AK$766,23,0),0)</f>
        <v>57963007</v>
      </c>
      <c r="BA174" s="30">
        <f>IFERROR(VLOOKUP(BA$1,'19'!$F$3:$AK$766,23,0),0)</f>
        <v>0</v>
      </c>
      <c r="BB174" s="30">
        <f>IFERROR(VLOOKUP(BB$1,'19'!$F$3:$AK$766,23,0),0)</f>
        <v>781242</v>
      </c>
      <c r="BC174" s="30">
        <f>IFERROR(VLOOKUP(BC$1,'19'!$F$3:$AK$766,23,0),0)</f>
        <v>57181765</v>
      </c>
      <c r="BD174" s="30">
        <f>IFERROR(VLOOKUP(BD$1,'19'!$F$3:$AK$766,23,0),0)</f>
        <v>11209496809</v>
      </c>
      <c r="BE174" s="30">
        <f>IFERROR(VLOOKUP(BE$1,'19'!$F$3:$AK$766,23,0),0)</f>
        <v>1172812</v>
      </c>
      <c r="BF174" s="30">
        <f>IFERROR(VLOOKUP(BF$1,'19'!$F$3:$AK$766,23,0),0)</f>
        <v>7088127442</v>
      </c>
      <c r="BG174" s="30">
        <f>IFERROR(VLOOKUP(BG$1,'19'!$F$3:$AK$766,23,0),0)</f>
        <v>1813985714</v>
      </c>
      <c r="BH174" s="30">
        <f>IFERROR(VLOOKUP(BH$1,'19'!$F$3:$AK$766,23,0),0)</f>
        <v>10195</v>
      </c>
      <c r="BI174" s="30">
        <f>IFERROR(VLOOKUP(BI$1,'19'!$F$3:$AK$766,23,0),0)</f>
        <v>6434330</v>
      </c>
      <c r="BJ174" s="30">
        <f>IFERROR(VLOOKUP(BJ$1,'19'!$F$3:$AK$766,23,0),0)</f>
        <v>0</v>
      </c>
      <c r="BK174" s="30">
        <f>IFERROR(VLOOKUP(BK$1,'19'!$F$3:$AK$766,23,0),0)</f>
        <v>91459408</v>
      </c>
      <c r="BL174" s="30">
        <f>IFERROR(VLOOKUP(BL$1,'19'!$F$3:$AK$766,23,0),0)</f>
        <v>191387581</v>
      </c>
      <c r="BM174" s="30">
        <f>IFERROR(VLOOKUP(BM$1,'19'!$F$3:$AK$766,23,0),0)</f>
        <v>0</v>
      </c>
      <c r="BN174" s="30">
        <f>IFERROR(VLOOKUP(BN$1,'19'!$F$3:$AK$766,23,0),0)</f>
        <v>31379093</v>
      </c>
      <c r="BO174" s="30">
        <f>IFERROR(VLOOKUP(BO$1,'19'!$F$3:$AK$766,23,0),0)</f>
        <v>0</v>
      </c>
      <c r="BP174" s="30">
        <f>IFERROR(VLOOKUP(BP$1,'19'!$F$3:$AK$766,23,0),0)</f>
        <v>0</v>
      </c>
      <c r="BQ174" s="30">
        <f>IFERROR(VLOOKUP(BQ$1,'19'!$F$3:$AK$766,23,0),0)</f>
        <v>9992061</v>
      </c>
      <c r="BR174" s="30">
        <f>IFERROR(VLOOKUP(BR$1,'19'!$F$3:$AK$766,23,0),0)</f>
        <v>61736027</v>
      </c>
      <c r="BS174" s="30">
        <f>IFERROR(VLOOKUP(BS$1,'19'!$F$3:$AK$766,23,0),0)</f>
        <v>1907538276</v>
      </c>
      <c r="BT174" s="30">
        <f>IFERROR(VLOOKUP(BT$1,'19'!$F$3:$AK$766,23,0),0)</f>
        <v>299421735</v>
      </c>
      <c r="BU174" s="30">
        <f>IFERROR(VLOOKUP(BU$1,'19'!$F$3:$AK$766,23,0),0)</f>
        <v>5289965</v>
      </c>
      <c r="BV174" s="30">
        <f>IFERROR(VLOOKUP(BV$1,'19'!$F$3:$AK$766,23,0),0)</f>
        <v>695414</v>
      </c>
      <c r="BW174" s="30">
        <f>IFERROR(VLOOKUP(BW$1,'19'!$F$3:$AK$766,23,0),0)</f>
        <v>659228</v>
      </c>
      <c r="BX174" s="30">
        <f>IFERROR(VLOOKUP(BX$1,'19'!$F$3:$AK$766,23,0),0)</f>
        <v>0</v>
      </c>
      <c r="BY174" s="30">
        <f>IFERROR(VLOOKUP(BY$1,'19'!$F$3:$AK$766,23,0),0)</f>
        <v>292777128</v>
      </c>
      <c r="BZ174" s="30">
        <f>IFERROR(VLOOKUP(BZ$1,'19'!$F$3:$AK$766,23,0),0)</f>
        <v>0</v>
      </c>
      <c r="CA174" s="30">
        <f>IFERROR(VLOOKUP(CA$1,'19'!$F$3:$AK$766,23,0),0)</f>
        <v>0</v>
      </c>
      <c r="CB174" s="30">
        <f>IFERROR(VLOOKUP(CB$1,'19'!$F$3:$AK$766,23,0),0)</f>
        <v>0</v>
      </c>
      <c r="CC174" s="30">
        <f>IFERROR(VLOOKUP(CC$1,'19'!$F$3:$AK$766,23,0),0)</f>
        <v>4915134152</v>
      </c>
      <c r="CD174" s="30">
        <f>IFERROR(VLOOKUP(CD$1,'19'!$F$3:$AK$766,23,0),0)</f>
        <v>0</v>
      </c>
      <c r="CE174" s="30">
        <f>IFERROR(VLOOKUP(CE$1,'19'!$F$3:$AK$766,23,0),0)</f>
        <v>8628068914</v>
      </c>
      <c r="CF174" s="30">
        <f>IFERROR(VLOOKUP(CF$1,'19'!$F$3:$AK$766,23,0),0)</f>
        <v>370878293</v>
      </c>
      <c r="CG174" s="30">
        <f>IFERROR(VLOOKUP(CG$1,'19'!$F$3:$AK$766,23,0),0)</f>
        <v>3360175709</v>
      </c>
      <c r="CH174" s="30">
        <f>IFERROR(VLOOKUP(CH$1,'19'!$F$3:$AK$766,23,0),0)</f>
        <v>238008061</v>
      </c>
      <c r="CI174" s="30">
        <f>IFERROR(VLOOKUP(CI$1,'19'!$F$3:$AK$766,23,0),0)</f>
        <v>88647846</v>
      </c>
      <c r="CJ174" s="30">
        <f>IFERROR(VLOOKUP(CJ$1,'19'!$F$3:$AK$766,23,0),0)</f>
        <v>1770270</v>
      </c>
      <c r="CK174" s="30">
        <f>IFERROR(VLOOKUP(CK$1,'19'!$F$3:$AK$766,23,0),0)</f>
        <v>14198515</v>
      </c>
      <c r="CL174" s="30">
        <f>IFERROR(VLOOKUP(CL$1,'19'!$F$3:$AK$766,23,0),0)</f>
        <v>4648157</v>
      </c>
      <c r="CM174" s="30">
        <f>IFERROR(VLOOKUP(CM$1,'19'!$F$3:$AK$766,23,0),0)</f>
        <v>1570873</v>
      </c>
      <c r="CN174" s="30">
        <f>IFERROR(VLOOKUP(CN$1,'19'!$F$3:$AK$766,23,0),0)</f>
        <v>3978886</v>
      </c>
      <c r="CO174" s="30">
        <f>IFERROR(VLOOKUP(CO$1,'19'!$F$3:$AK$766,23,0),0)</f>
        <v>735756</v>
      </c>
      <c r="CP174" s="30">
        <f>IFERROR(VLOOKUP(CP$1,'19'!$F$3:$AK$766,23,0),0)</f>
        <v>8466970</v>
      </c>
      <c r="CQ174" s="30">
        <f>IFERROR(VLOOKUP(CQ$1,'19'!$F$3:$AK$766,23,0),0)</f>
        <v>52887273</v>
      </c>
      <c r="CR174" s="30">
        <f>IFERROR(VLOOKUP(CR$1,'19'!$F$3:$AK$766,23,0),0)</f>
        <v>112842730</v>
      </c>
      <c r="CS174" s="30">
        <f>IFERROR(VLOOKUP(CS$1,'19'!$F$3:$AK$766,23,0),0)</f>
        <v>4457516275</v>
      </c>
      <c r="CT174" s="30">
        <f>IFERROR(VLOOKUP(CT$1,'19'!$F$3:$AK$766,23,0),0)</f>
        <v>1899503458</v>
      </c>
      <c r="CU174" s="30">
        <f>IFERROR(VLOOKUP(CU$1,'19'!$F$3:$AK$766,23,0),0)</f>
        <v>0</v>
      </c>
      <c r="CV174" s="30">
        <f>IFERROR(VLOOKUP(CV$1,'19'!$F$3:$AK$766,23,0),0)</f>
        <v>70763475</v>
      </c>
      <c r="CW174" s="30">
        <f>IFERROR(VLOOKUP(CW$1,'19'!$F$3:$AK$766,23,0),0)</f>
        <v>12217143</v>
      </c>
      <c r="CX174" s="30">
        <f>IFERROR(VLOOKUP(CX$1,'19'!$F$3:$AK$766,23,0),0)</f>
        <v>92966</v>
      </c>
      <c r="CY174" s="30">
        <f>IFERROR(VLOOKUP(CY$1,'19'!$F$3:$AK$766,23,0),0)</f>
        <v>0</v>
      </c>
      <c r="CZ174" s="30">
        <f>IFERROR(VLOOKUP(CZ$1,'19'!$F$3:$AK$766,23,0),0)</f>
        <v>2419051152</v>
      </c>
      <c r="DA174" s="30">
        <f>IFERROR(VLOOKUP(DA$1,'19'!$F$3:$AK$766,23,0),0)</f>
        <v>2187155495</v>
      </c>
      <c r="DB174" s="30">
        <f>IFERROR(VLOOKUP(DB$1,'19'!$F$3:$AK$766,23,0),0)</f>
        <v>231895657</v>
      </c>
      <c r="DC174" s="30">
        <f>IFERROR(VLOOKUP(DC$1,'19'!$F$3:$AK$766,23,0),0)</f>
        <v>0</v>
      </c>
      <c r="DD174" s="30">
        <f>IFERROR(VLOOKUP(DD$1,'19'!$F$3:$AK$766,23,0),0)</f>
        <v>0</v>
      </c>
      <c r="DE174" s="30">
        <f>IFERROR(VLOOKUP(DE$1,'19'!$F$3:$AK$766,23,0),0)</f>
        <v>0</v>
      </c>
      <c r="DF174" s="30">
        <f>IFERROR(VLOOKUP(DF$1,'19'!$F$3:$AK$766,23,0),0)</f>
        <v>31757938</v>
      </c>
      <c r="DG174" s="30">
        <f>IFERROR(VLOOKUP(DG$1,'19'!$F$3:$AK$766,23,0),0)</f>
        <v>24130143</v>
      </c>
      <c r="DH174" s="30">
        <f>IFERROR(VLOOKUP(DH$1,'19'!$F$3:$AK$766,23,0),0)</f>
        <v>0</v>
      </c>
      <c r="DI174" s="30">
        <f>IFERROR(VLOOKUP(DI$1,'19'!$F$3:$AK$766,23,0),0)</f>
        <v>0</v>
      </c>
      <c r="DJ174" s="30">
        <f>IFERROR(VLOOKUP(DJ$1,'19'!$F$3:$AK$766,23,0),0)</f>
        <v>0</v>
      </c>
      <c r="DK174" s="30">
        <f>IFERROR(VLOOKUP(DK$1,'19'!$F$3:$AK$766,23,0),0)</f>
        <v>0</v>
      </c>
      <c r="DL174" s="30">
        <f>IFERROR(VLOOKUP(DL$1,'19'!$F$3:$AK$766,23,0),0)</f>
        <v>0</v>
      </c>
      <c r="DM174" s="30">
        <f>IFERROR(VLOOKUP(DM$1,'19'!$F$3:$AK$766,23,0),0)</f>
        <v>434455188</v>
      </c>
      <c r="DN174" s="30">
        <f>IFERROR(VLOOKUP(DN$1,'19'!$F$3:$AK$766,23,0),0)</f>
        <v>61065902</v>
      </c>
      <c r="DO174" s="30">
        <f>IFERROR(VLOOKUP(DO$1,'19'!$F$3:$AK$766,23,0),0)</f>
        <v>2531413</v>
      </c>
      <c r="DP174" s="30">
        <f>IFERROR(VLOOKUP(DP$1,'19'!$F$3:$AK$766,23,0),0)</f>
        <v>44855</v>
      </c>
      <c r="DQ174" s="30">
        <f>IFERROR(VLOOKUP(DQ$1,'19'!$F$3:$AK$766,23,0),0)</f>
        <v>2486558</v>
      </c>
      <c r="DR174" s="30">
        <f>IFERROR(VLOOKUP(DR$1,'19'!$F$3:$AK$766,23,0),0)</f>
        <v>352577190</v>
      </c>
      <c r="DS174" s="30">
        <f>IFERROR(VLOOKUP(DS$1,'19'!$F$3:$AK$766,23,0),0)</f>
        <v>39721559</v>
      </c>
      <c r="DT174" s="30">
        <f>IFERROR(VLOOKUP(DT$1,'19'!$F$3:$AK$766,23,0),0)</f>
        <v>33241931</v>
      </c>
      <c r="DU174" s="30">
        <f>IFERROR(VLOOKUP(DU$1,'19'!$F$3:$AK$766,23,0),0)</f>
        <v>6457934</v>
      </c>
      <c r="DV174" s="30">
        <f>IFERROR(VLOOKUP(DV$1,'19'!$F$3:$AK$766,23,0),0)</f>
        <v>21694</v>
      </c>
      <c r="DW174" s="30">
        <f>IFERROR(VLOOKUP(DW$1,'19'!$F$3:$AK$766,23,0),0)</f>
        <v>14877100</v>
      </c>
      <c r="DX174" s="30">
        <f>IFERROR(VLOOKUP(DX$1,'19'!$F$3:$AK$766,23,0),0)</f>
        <v>8572500</v>
      </c>
      <c r="DY174" s="30">
        <f>IFERROR(VLOOKUP(DY$1,'19'!$F$3:$AK$766,23,0),0)</f>
        <v>0</v>
      </c>
      <c r="DZ174" s="30">
        <f>IFERROR(VLOOKUP(DZ$1,'19'!$F$3:$AK$766,23,0),0)</f>
        <v>0</v>
      </c>
      <c r="EA174" s="30">
        <f>IFERROR(VLOOKUP(EA$1,'19'!$F$3:$AK$766,23,0),0)</f>
        <v>6304600</v>
      </c>
      <c r="EB174" s="30">
        <f>IFERROR(VLOOKUP(EB$1,'19'!$F$3:$AK$766,23,0),0)</f>
        <v>0</v>
      </c>
      <c r="EC174" s="30">
        <f>IFERROR(VLOOKUP(EC$1,'19'!$F$3:$AK$766,23,0),0)</f>
        <v>24334777</v>
      </c>
      <c r="ED174" s="30">
        <f>IFERROR(VLOOKUP(ED$1,'19'!$F$3:$AK$766,23,0),0)</f>
        <v>127227</v>
      </c>
      <c r="EE174" s="30">
        <f>IFERROR(VLOOKUP(EE$1,'19'!$F$3:$AK$766,23,0),0)</f>
        <v>24206420</v>
      </c>
      <c r="EF174" s="30">
        <f>IFERROR(VLOOKUP(EF$1,'19'!$F$3:$AK$766,23,0),0)</f>
        <v>1130</v>
      </c>
      <c r="EG174" s="30">
        <f>IFERROR(VLOOKUP(EG$1,'19'!$F$3:$AK$766,23,0),0)</f>
        <v>71907565</v>
      </c>
      <c r="EH174" s="30">
        <f>IFERROR(VLOOKUP(EH$1,'19'!$F$3:$AK$766,23,0),0)</f>
        <v>70587400</v>
      </c>
      <c r="EI174" s="30">
        <f>IFERROR(VLOOKUP(EI$1,'19'!$F$3:$AK$766,23,0),0)</f>
        <v>1320165</v>
      </c>
      <c r="EJ174" s="30">
        <f>IFERROR(VLOOKUP(EJ$1,'19'!$F$3:$AK$766,23,0),0)</f>
        <v>0</v>
      </c>
      <c r="EK174" s="30">
        <f>IFERROR(VLOOKUP(EK$1,'19'!$F$3:$AK$766,23,0),0)</f>
        <v>92342110</v>
      </c>
      <c r="EL174" s="30">
        <f>IFERROR(VLOOKUP(EL$1,'19'!$F$3:$AK$766,23,0),0)</f>
        <v>46322</v>
      </c>
      <c r="EM174" s="30">
        <f>IFERROR(VLOOKUP(EM$1,'19'!$F$3:$AK$766,23,0),0)</f>
        <v>1945507</v>
      </c>
      <c r="EN174" s="30">
        <f>IFERROR(VLOOKUP(EN$1,'19'!$F$3:$AK$766,23,0),0)</f>
        <v>60450998</v>
      </c>
      <c r="EO174" s="30">
        <f>IFERROR(VLOOKUP(EO$1,'19'!$F$3:$AK$766,23,0),0)</f>
        <v>2292920</v>
      </c>
      <c r="EP174" s="30">
        <f>IFERROR(VLOOKUP(EP$1,'19'!$F$3:$AK$766,23,0),0)</f>
        <v>324251</v>
      </c>
      <c r="EQ174" s="30">
        <f>IFERROR(VLOOKUP(EQ$1,'19'!$F$3:$AK$766,23,0),0)</f>
        <v>23161</v>
      </c>
      <c r="ER174" s="30">
        <f>IFERROR(VLOOKUP(ER$1,'19'!$F$3:$AK$766,23,0),0)</f>
        <v>162126</v>
      </c>
      <c r="ES174" s="30">
        <f>IFERROR(VLOOKUP(ES$1,'19'!$F$3:$AK$766,23,0),0)</f>
        <v>1528613</v>
      </c>
      <c r="ET174" s="30">
        <f>IFERROR(VLOOKUP(ET$1,'19'!$F$3:$AK$766,23,0),0)</f>
        <v>254769</v>
      </c>
      <c r="EU174" s="30">
        <f>IFERROR(VLOOKUP(EU$1,'19'!$F$3:$AK$766,23,0),0)</f>
        <v>2895100</v>
      </c>
      <c r="EV174" s="30">
        <f>IFERROR(VLOOKUP(EV$1,'19'!$F$3:$AK$766,23,0),0)</f>
        <v>5183840</v>
      </c>
      <c r="EW174" s="30">
        <f>IFERROR(VLOOKUP(EW$1,'19'!$F$3:$AK$766,23,0),0)</f>
        <v>36478260</v>
      </c>
      <c r="EX174" s="30">
        <f>IFERROR(VLOOKUP(EX$1,'19'!$F$3:$AK$766,23,0),0)</f>
        <v>0</v>
      </c>
      <c r="EY174" s="30">
        <f>IFERROR(VLOOKUP(EY$1,'19'!$F$3:$AK$766,23,0),0)</f>
        <v>23161</v>
      </c>
      <c r="EZ174" s="30">
        <f>IFERROR(VLOOKUP(EZ$1,'19'!$F$3:$AK$766,23,0),0)</f>
        <v>34648557</v>
      </c>
      <c r="FA174" s="30">
        <f>IFERROR(VLOOKUP(FA$1,'19'!$F$3:$AK$766,23,0),0)</f>
        <v>1806542</v>
      </c>
      <c r="FB174" s="30">
        <f>IFERROR(VLOOKUP(FB$1,'19'!$F$3:$AK$766,23,0),0)</f>
        <v>0</v>
      </c>
      <c r="FC174" s="30">
        <f>IFERROR(VLOOKUP(FC$1,'19'!$F$3:$AK$766,23,0),0)</f>
        <v>101132</v>
      </c>
      <c r="FD174" s="30">
        <f>IFERROR(VLOOKUP(FD$1,'19'!$F$3:$AK$766,23,0),0)</f>
        <v>0</v>
      </c>
      <c r="FE174" s="30">
        <f>IFERROR(VLOOKUP(FE$1,'19'!$F$3:$AK$766,23,0),0)</f>
        <v>0</v>
      </c>
      <c r="FF174" s="30">
        <f>IFERROR(VLOOKUP(FF$1,'19'!$F$3:$AK$766,23,0),0)</f>
        <v>0</v>
      </c>
      <c r="FG174" s="30">
        <f>IFERROR(VLOOKUP(FG$1,'19'!$F$3:$AK$766,23,0),0)</f>
        <v>18280683</v>
      </c>
      <c r="FH174" s="30">
        <f>IFERROR(VLOOKUP(FH$1,'19'!$F$3:$AK$766,23,0),0)</f>
        <v>694824</v>
      </c>
      <c r="FI174" s="30">
        <f>IFERROR(VLOOKUP(FI$1,'19'!$F$3:$AK$766,23,0),0)</f>
        <v>0</v>
      </c>
      <c r="FJ174" s="30">
        <f>IFERROR(VLOOKUP(FJ$1,'19'!$F$3:$AK$766,23,0),0)</f>
        <v>14482312</v>
      </c>
      <c r="FK174" s="30">
        <f>IFERROR(VLOOKUP(FK$1,'19'!$F$3:$AK$766,23,0),0)</f>
        <v>6461339</v>
      </c>
      <c r="FL174" s="30">
        <f>IFERROR(VLOOKUP(FL$1,'19'!$F$3:$AK$766,23,0),0)</f>
        <v>0</v>
      </c>
      <c r="FM174" s="30">
        <f>IFERROR(VLOOKUP(FM$1,'19'!$F$3:$AK$766,23,0),0)</f>
        <v>0</v>
      </c>
      <c r="FN174" s="30">
        <f>IFERROR(VLOOKUP(FN$1,'19'!$F$3:$AK$766,23,0),0)</f>
        <v>0</v>
      </c>
      <c r="FO174" s="30">
        <f>IFERROR(VLOOKUP(FO$1,'19'!$F$3:$AK$766,23,0),0)</f>
        <v>8020973</v>
      </c>
      <c r="FP174" s="30">
        <f>IFERROR(VLOOKUP(FP$1,'19'!$F$3:$AK$766,23,0),0)</f>
        <v>3103547</v>
      </c>
      <c r="FQ174" s="30">
        <f>IFERROR(VLOOKUP(FQ$1,'19'!$F$3:$AK$766,23,0),0)</f>
        <v>0</v>
      </c>
      <c r="FR174" s="30">
        <f>IFERROR(VLOOKUP(FR$1,'19'!$F$3:$AK$766,23,0),0)</f>
        <v>789048244</v>
      </c>
      <c r="FS174" s="30">
        <f>IFERROR(VLOOKUP(FS$1,'19'!$F$3:$AK$766,23,0),0)</f>
        <v>755502901</v>
      </c>
      <c r="FT174" s="30">
        <f>IFERROR(VLOOKUP(FT$1,'19'!$F$3:$AK$766,23,0),0)</f>
        <v>0</v>
      </c>
      <c r="FU174" s="30">
        <f>IFERROR(VLOOKUP(FU$1,'19'!$F$3:$AK$766,23,0),0)</f>
        <v>415687575</v>
      </c>
      <c r="FV174" s="30">
        <f>IFERROR(VLOOKUP(FV$1,'19'!$F$3:$AK$766,23,0),0)</f>
        <v>9675346</v>
      </c>
      <c r="FW174" s="30">
        <f>IFERROR(VLOOKUP(FW$1,'19'!$F$3:$AK$766,23,0),0)</f>
        <v>4664124</v>
      </c>
      <c r="FX174" s="30">
        <f>IFERROR(VLOOKUP(FX$1,'19'!$F$3:$AK$766,23,0),0)</f>
        <v>5011222</v>
      </c>
      <c r="FY174" s="30">
        <f>IFERROR(VLOOKUP(FY$1,'19'!$F$3:$AK$766,23,0),0)</f>
        <v>0</v>
      </c>
      <c r="FZ174" s="30">
        <f>IFERROR(VLOOKUP(FZ$1,'19'!$F$3:$AK$766,23,0),0)</f>
        <v>602181</v>
      </c>
      <c r="GA174" s="30">
        <f>IFERROR(VLOOKUP(GA$1,'19'!$F$3:$AK$766,23,0),0)</f>
        <v>314081799</v>
      </c>
      <c r="GB174" s="30">
        <f>IFERROR(VLOOKUP(GB$1,'19'!$F$3:$AK$766,23,0),0)</f>
        <v>15456000</v>
      </c>
      <c r="GC174" s="30">
        <f>IFERROR(VLOOKUP(GC$1,'19'!$F$3:$AK$766,23,0),0)</f>
        <v>2776076</v>
      </c>
      <c r="GD174" s="30">
        <f>IFERROR(VLOOKUP(GD$1,'19'!$F$3:$AK$766,23,0),0)</f>
        <v>0</v>
      </c>
      <c r="GE174" s="30">
        <f>IFERROR(VLOOKUP(GE$1,'19'!$F$3:$AK$766,23,0),0)</f>
        <v>2776076</v>
      </c>
      <c r="GF174" s="30">
        <f>IFERROR(VLOOKUP(GF$1,'19'!$F$3:$AK$766,23,0),0)</f>
        <v>0</v>
      </c>
      <c r="GG174" s="30">
        <f>IFERROR(VLOOKUP(GG$1,'19'!$F$3:$AK$766,23,0),0)</f>
        <v>0</v>
      </c>
      <c r="GH174" s="30">
        <f>IFERROR(VLOOKUP(GH$1,'19'!$F$3:$AK$766,23,0),0)</f>
        <v>3252200</v>
      </c>
      <c r="GI174" s="30">
        <f>IFERROR(VLOOKUP(GI$1,'19'!$F$3:$AK$766,23,0),0)</f>
        <v>8441563</v>
      </c>
      <c r="GJ174" s="30">
        <f>IFERROR(VLOOKUP(GJ$1,'19'!$F$3:$AK$766,23,0),0)</f>
        <v>8441563</v>
      </c>
      <c r="GK174" s="30">
        <f>IFERROR(VLOOKUP(GK$1,'19'!$F$3:$AK$766,23,0),0)</f>
        <v>0</v>
      </c>
      <c r="GL174" s="30">
        <f>IFERROR(VLOOKUP(GL$1,'19'!$F$3:$AK$766,23,0),0)</f>
        <v>19075504</v>
      </c>
      <c r="GM174" s="30">
        <f>IFERROR(VLOOKUP(GM$1,'19'!$F$3:$AK$766,23,0),0)</f>
        <v>11265628</v>
      </c>
      <c r="GN174" s="30">
        <f>IFERROR(VLOOKUP(GN$1,'19'!$F$3:$AK$766,23,0),0)</f>
        <v>0</v>
      </c>
      <c r="GO174" s="30">
        <f>IFERROR(VLOOKUP(GO$1,'19'!$F$3:$AK$766,23,0),0)</f>
        <v>146400</v>
      </c>
      <c r="GP174" s="30">
        <f>IFERROR(VLOOKUP(GP$1,'19'!$F$3:$AK$766,23,0),0)</f>
        <v>0</v>
      </c>
      <c r="GQ174" s="30">
        <f>IFERROR(VLOOKUP(GQ$1,'19'!$F$3:$AK$766,23,0),0)</f>
        <v>0</v>
      </c>
      <c r="GR174" s="30">
        <f>IFERROR(VLOOKUP(GR$1,'19'!$F$3:$AK$766,23,0),0)</f>
        <v>245383</v>
      </c>
      <c r="GS174" s="30">
        <f>IFERROR(VLOOKUP(GS$1,'19'!$F$3:$AK$766,23,0),0)</f>
        <v>0</v>
      </c>
      <c r="GT174" s="30">
        <f>IFERROR(VLOOKUP(GT$1,'19'!$F$3:$AK$766,23,0),0)</f>
        <v>3971321</v>
      </c>
      <c r="GU174" s="30">
        <f>IFERROR(VLOOKUP(GU$1,'19'!$F$3:$AK$766,23,0),0)</f>
        <v>667375123</v>
      </c>
      <c r="GV174" s="30">
        <f>IFERROR(VLOOKUP(GV$1,'19'!$F$3:$AK$766,23,0),0)</f>
        <v>0</v>
      </c>
      <c r="GW174" s="30">
        <f>IFERROR(VLOOKUP(GW$1,'19'!$F$3:$AK$766,23,0),0)</f>
        <v>0</v>
      </c>
      <c r="GX174" s="30">
        <f>IFERROR(VLOOKUP(GX$1,'19'!$F$3:$AK$766,23,0),0)</f>
        <v>0</v>
      </c>
      <c r="GY174" s="30">
        <f>IFERROR(VLOOKUP(GY$1,'19'!$F$3:$AK$766,23,0),0)</f>
        <v>0</v>
      </c>
      <c r="GZ174" s="30">
        <f>IFERROR(VLOOKUP(GZ$1,'19'!$F$3:$AK$766,23,0),0)</f>
        <v>0</v>
      </c>
      <c r="HA174" s="30">
        <f>IFERROR(VLOOKUP(HA$1,'19'!$F$3:$AK$766,23,0),0)</f>
        <v>0</v>
      </c>
      <c r="HB174" s="30">
        <f>IFERROR(VLOOKUP(HB$1,'19'!$F$3:$AK$766,23,0),0)</f>
        <v>0</v>
      </c>
      <c r="HC174" s="30">
        <f>IFERROR(VLOOKUP(HC$1,'19'!$F$3:$AK$766,23,0),0)</f>
        <v>0</v>
      </c>
      <c r="HD174" s="30">
        <f>IFERROR(VLOOKUP(HD$1,'19'!$F$3:$AK$766,23,0),0)</f>
        <v>151503815</v>
      </c>
      <c r="HE174" s="30">
        <f>IFERROR(VLOOKUP(HE$1,'19'!$F$3:$AK$766,23,0),0)</f>
        <v>0</v>
      </c>
      <c r="HF174" s="30">
        <f>IFERROR(VLOOKUP(HF$1,'19'!$F$3:$AK$766,23,0),0)</f>
        <v>0</v>
      </c>
      <c r="HG174" s="30">
        <f>IFERROR(VLOOKUP(HG$1,'19'!$F$3:$AK$766,23,0),0)</f>
        <v>0</v>
      </c>
      <c r="HH174" s="30">
        <f>IFERROR(VLOOKUP(HH$1,'19'!$F$3:$AK$766,23,0),0)</f>
        <v>0</v>
      </c>
      <c r="HI174" s="30">
        <f>IFERROR(VLOOKUP(HI$1,'19'!$F$3:$AK$766,23,0),0)</f>
        <v>0</v>
      </c>
      <c r="HJ174" s="30">
        <f>IFERROR(VLOOKUP(HJ$1,'19'!$F$3:$AK$766,23,0),0)</f>
        <v>0</v>
      </c>
      <c r="HK174" s="30">
        <f>IFERROR(VLOOKUP(HK$1,'19'!$F$3:$AK$766,23,0),0)</f>
        <v>0</v>
      </c>
      <c r="HL174" s="30">
        <f>IFERROR(VLOOKUP(HL$1,'19'!$F$3:$AK$766,23,0),0)</f>
        <v>0</v>
      </c>
      <c r="HM174" s="30">
        <f>IFERROR(VLOOKUP(HM$1,'19'!$F$3:$AK$766,23,0),0)</f>
        <v>0</v>
      </c>
      <c r="HN174" s="30">
        <f>IFERROR(VLOOKUP(HN$1,'19'!$F$3:$AK$766,23,0),0)</f>
        <v>0</v>
      </c>
      <c r="HO174" s="30">
        <f>IFERROR(VLOOKUP(HO$1,'19'!$F$3:$AK$766,23,0),0)</f>
        <v>0</v>
      </c>
      <c r="HP174" s="30">
        <f>IFERROR(VLOOKUP(HP$1,'19'!$F$3:$AK$766,23,0),0)</f>
        <v>64373834</v>
      </c>
      <c r="HQ174" s="30">
        <f>IFERROR(VLOOKUP(HQ$1,'19'!$F$3:$AK$766,23,0),0)</f>
        <v>3793475</v>
      </c>
      <c r="HR174" s="30">
        <f>IFERROR(VLOOKUP(HR$1,'19'!$F$3:$AK$766,23,0),0)</f>
        <v>3737732</v>
      </c>
      <c r="HS174" s="30">
        <f>IFERROR(VLOOKUP(HS$1,'19'!$F$3:$AK$766,23,0),0)</f>
        <v>20802859</v>
      </c>
      <c r="HT174" s="30">
        <f>IFERROR(VLOOKUP(HT$1,'19'!$F$3:$AK$766,23,0),0)</f>
        <v>0</v>
      </c>
      <c r="HU174" s="30">
        <f>IFERROR(VLOOKUP(HU$1,'19'!$F$3:$AK$766,23,0),0)</f>
        <v>0</v>
      </c>
      <c r="HV174" s="30">
        <f>IFERROR(VLOOKUP(HV$1,'19'!$F$3:$AK$766,23,0),0)</f>
        <v>26718829</v>
      </c>
      <c r="HW174" s="30">
        <f>IFERROR(VLOOKUP(HW$1,'19'!$F$3:$AK$766,23,0),0)</f>
        <v>0</v>
      </c>
      <c r="HX174" s="30">
        <f>IFERROR(VLOOKUP(HX$1,'19'!$F$3:$AK$766,23,0),0)</f>
        <v>273965226</v>
      </c>
      <c r="HY174" s="30">
        <f>IFERROR(VLOOKUP(HY$1,'19'!$F$3:$AK$766,23,0),0)</f>
        <v>22050819</v>
      </c>
      <c r="HZ174" s="30">
        <f>IFERROR(VLOOKUP(HZ$1,'19'!$F$3:$AK$766,23,0),0)</f>
        <v>82682234224</v>
      </c>
      <c r="IA174" s="30">
        <f>IFERROR(VLOOKUP(IA$1,'19'!$F$3:$AK$766,23,0),0)</f>
        <v>79752035195</v>
      </c>
      <c r="IB174" s="30">
        <f>IFERROR(VLOOKUP(IB$1,'19'!$F$3:$AK$766,23,0),0)</f>
        <v>71254985003</v>
      </c>
      <c r="IC174" s="30">
        <f>IFERROR(VLOOKUP(IC$1,'19'!$F$3:$AK$766,23,0),0)</f>
        <v>0</v>
      </c>
      <c r="ID174" s="30">
        <f>IFERROR(VLOOKUP(ID$1,'19'!$F$3:$AK$766,23,0),0)</f>
        <v>0</v>
      </c>
      <c r="IE174" s="30">
        <f>IFERROR(VLOOKUP(IE$1,'19'!$F$3:$AK$766,23,0),0)</f>
        <v>0</v>
      </c>
      <c r="IF174" s="30">
        <f>IFERROR(VLOOKUP(IF$1,'19'!$F$3:$AK$766,23,0),0)</f>
        <v>0</v>
      </c>
      <c r="IG174" s="30">
        <f>IFERROR(VLOOKUP(IG$1,'19'!$F$3:$AK$766,23,0),0)</f>
        <v>59074551127</v>
      </c>
      <c r="IH174" s="30">
        <f>IFERROR(VLOOKUP(IH$1,'19'!$F$3:$AK$766,23,0),0)</f>
        <v>56408871363</v>
      </c>
      <c r="II174" s="30">
        <f>IFERROR(VLOOKUP(II$1,'19'!$F$3:$AK$766,23,0),0)</f>
        <v>0</v>
      </c>
      <c r="IJ174" s="30">
        <f>IFERROR(VLOOKUP(IJ$1,'19'!$F$3:$AK$766,23,0),0)</f>
        <v>2665679764</v>
      </c>
      <c r="IK174" s="30">
        <f>IFERROR(VLOOKUP(IK$1,'19'!$F$3:$AK$766,23,0),0)</f>
        <v>0</v>
      </c>
      <c r="IL174" s="30">
        <f>IFERROR(VLOOKUP(IL$1,'19'!$F$3:$AK$766,23,0),0)</f>
        <v>5864044572</v>
      </c>
      <c r="IM174" s="30">
        <f>IFERROR(VLOOKUP(IM$1,'19'!$F$3:$AK$766,23,0),0)</f>
        <v>5477259296</v>
      </c>
      <c r="IN174" s="30">
        <f>IFERROR(VLOOKUP(IN$1,'19'!$F$3:$AK$766,23,0),0)</f>
        <v>521248406</v>
      </c>
      <c r="IO174" s="30">
        <f>IFERROR(VLOOKUP(IO$1,'19'!$F$3:$AK$766,23,0),0)</f>
        <v>390936305</v>
      </c>
      <c r="IP174" s="30">
        <f>IFERROR(VLOOKUP(IP$1,'19'!$F$3:$AK$766,23,0),0)</f>
        <v>4951859861</v>
      </c>
      <c r="IQ174" s="30">
        <f>IFERROR(VLOOKUP(IQ$1,'19'!$F$3:$AK$766,23,0),0)</f>
        <v>0</v>
      </c>
      <c r="IR174" s="30">
        <f>IFERROR(VLOOKUP(IR$1,'19'!$F$3:$AK$766,23,0),0)</f>
        <v>0</v>
      </c>
      <c r="IS174" s="30">
        <f>IFERROR(VLOOKUP(IS$1,'19'!$F$3:$AK$766,23,0),0)</f>
        <v>0</v>
      </c>
      <c r="IT174" s="30">
        <f>IFERROR(VLOOKUP(IT$1,'19'!$F$3:$AK$766,23,0),0)</f>
        <v>0</v>
      </c>
      <c r="IU174" s="30">
        <f>IFERROR(VLOOKUP(IU$1,'19'!$F$3:$AK$766,23,0),0)</f>
        <v>0</v>
      </c>
      <c r="IV174" s="30">
        <f>IFERROR(VLOOKUP(IV$1,'19'!$F$3:$AK$766,23,0),0)</f>
        <v>323090101</v>
      </c>
      <c r="IW174" s="30">
        <f>IFERROR(VLOOKUP(IW$1,'19'!$F$3:$AK$766,23,0),0)</f>
        <v>0</v>
      </c>
      <c r="IX174" s="30">
        <f>IFERROR(VLOOKUP(IX$1,'19'!$F$3:$AK$766,23,0),0)</f>
        <v>0</v>
      </c>
      <c r="IY174" s="30">
        <f>IFERROR(VLOOKUP(IY$1,'19'!$F$3:$AK$766,23,0),0)</f>
        <v>0</v>
      </c>
      <c r="IZ174" s="30">
        <f>IFERROR(VLOOKUP(IZ$1,'19'!$F$3:$AK$766,23,0),0)</f>
        <v>0</v>
      </c>
      <c r="JA174" s="30">
        <f>IFERROR(VLOOKUP(JA$1,'19'!$F$3:$AK$766,23,0),0)</f>
        <v>0</v>
      </c>
      <c r="JB174" s="30">
        <f>IFERROR(VLOOKUP(JB$1,'19'!$F$3:$AK$766,23,0),0)</f>
        <v>0</v>
      </c>
      <c r="JC174" s="30">
        <f>IFERROR(VLOOKUP(JC$1,'19'!$F$3:$AK$766,23,0),0)</f>
        <v>0</v>
      </c>
      <c r="JD174" s="30">
        <f>IFERROR(VLOOKUP(JD$1,'19'!$F$3:$AK$766,23,0),0)</f>
        <v>0</v>
      </c>
      <c r="JE174" s="30">
        <f>IFERROR(VLOOKUP(JE$1,'19'!$F$3:$AK$766,23,0),0)</f>
        <v>0</v>
      </c>
      <c r="JF174" s="30">
        <f>IFERROR(VLOOKUP(JF$1,'19'!$F$3:$AK$766,23,0),0)</f>
        <v>0</v>
      </c>
      <c r="JG174" s="30">
        <f>IFERROR(VLOOKUP(JG$1,'19'!$F$3:$AK$766,23,0),0)</f>
        <v>0</v>
      </c>
      <c r="JH174" s="30">
        <f>IFERROR(VLOOKUP(JH$1,'19'!$F$3:$AK$766,23,0),0)</f>
        <v>0</v>
      </c>
      <c r="JI174" s="30">
        <f>IFERROR(VLOOKUP(JI$1,'19'!$F$3:$AK$766,23,0),0)</f>
        <v>0</v>
      </c>
      <c r="JJ174" s="30">
        <f>IFERROR(VLOOKUP(JJ$1,'19'!$F$3:$AK$766,23,0),0)</f>
        <v>516039907</v>
      </c>
      <c r="JK174" s="30">
        <f>IFERROR(VLOOKUP(JK$1,'19'!$F$3:$AK$766,23,0),0)</f>
        <v>0</v>
      </c>
      <c r="JL174" s="30">
        <f>IFERROR(VLOOKUP(JL$1,'19'!$F$3:$AK$766,23,0),0)</f>
        <v>516039907</v>
      </c>
      <c r="JM174" s="30">
        <f>IFERROR(VLOOKUP(JM$1,'19'!$F$3:$AK$766,23,0),0)</f>
        <v>8497050192</v>
      </c>
      <c r="JN174" s="30">
        <f>IFERROR(VLOOKUP(JN$1,'19'!$F$3:$AK$766,23,0),0)</f>
        <v>0</v>
      </c>
      <c r="JO174" s="30">
        <f>IFERROR(VLOOKUP(JO$1,'19'!$F$3:$AK$766,23,0),0)</f>
        <v>8497050192</v>
      </c>
      <c r="JP174" s="30">
        <f>IFERROR(VLOOKUP(JP$1,'19'!$F$3:$AK$766,23,0),0)</f>
        <v>14088684</v>
      </c>
      <c r="JQ174" s="30">
        <f>IFERROR(VLOOKUP(JQ$1,'19'!$F$3:$AK$766,23,0),0)</f>
        <v>14088684</v>
      </c>
      <c r="JR174" s="30">
        <f>IFERROR(VLOOKUP(JR$1,'19'!$F$3:$AK$766,23,0),0)</f>
        <v>0</v>
      </c>
      <c r="JS174" s="30">
        <f>IFERROR(VLOOKUP(JS$1,'19'!$F$3:$AK$766,23,0),0)</f>
        <v>0</v>
      </c>
      <c r="JT174" s="30">
        <f>IFERROR(VLOOKUP(JT$1,'19'!$F$3:$AK$766,23,0),0)</f>
        <v>0</v>
      </c>
      <c r="JU174" s="30">
        <f>IFERROR(VLOOKUP(JU$1,'19'!$F$3:$AK$766,23,0),0)</f>
        <v>0</v>
      </c>
      <c r="JV174" s="30">
        <f>IFERROR(VLOOKUP(JV$1,'19'!$F$3:$AK$766,23,0),0)</f>
        <v>0</v>
      </c>
      <c r="JW174" s="30">
        <f>IFERROR(VLOOKUP(JW$1,'19'!$F$3:$AK$766,23,0),0)</f>
        <v>0</v>
      </c>
      <c r="JX174" s="30">
        <f>IFERROR(VLOOKUP(JX$1,'19'!$F$3:$AK$766,23,0),0)</f>
        <v>0</v>
      </c>
      <c r="JY174" s="30">
        <f>IFERROR(VLOOKUP(JY$1,'19'!$F$3:$AK$766,23,0),0)</f>
        <v>0</v>
      </c>
      <c r="JZ174" s="30">
        <f>IFERROR(VLOOKUP(JZ$1,'19'!$F$3:$AK$766,23,0),0)</f>
        <v>0</v>
      </c>
      <c r="KA174" s="30">
        <f>IFERROR(VLOOKUP(KA$1,'19'!$F$3:$AK$766,23,0),0)</f>
        <v>0</v>
      </c>
      <c r="KB174" s="30">
        <f>IFERROR(VLOOKUP(KB$1,'19'!$F$3:$AK$766,23,0),0)</f>
        <v>0</v>
      </c>
      <c r="KC174" s="30">
        <f>IFERROR(VLOOKUP(KC$1,'19'!$F$3:$AK$766,23,0),0)</f>
        <v>0</v>
      </c>
      <c r="KD174" s="30">
        <f>IFERROR(VLOOKUP(KD$1,'19'!$F$3:$AK$766,23,0),0)</f>
        <v>0</v>
      </c>
      <c r="KE174" s="30">
        <f>IFERROR(VLOOKUP(KE$1,'19'!$F$3:$AK$766,23,0),0)</f>
        <v>0</v>
      </c>
      <c r="KF174" s="30">
        <f>IFERROR(VLOOKUP(KF$1,'19'!$F$3:$AK$766,23,0),0)</f>
        <v>0</v>
      </c>
      <c r="KG174" s="30">
        <f>IFERROR(VLOOKUP(KG$1,'19'!$F$3:$AK$766,23,0),0)</f>
        <v>0</v>
      </c>
      <c r="KH174" s="30">
        <f>IFERROR(VLOOKUP(KH$1,'19'!$F$3:$AK$766,23,0),0)</f>
        <v>0</v>
      </c>
      <c r="KI174" s="30">
        <f>IFERROR(VLOOKUP(KI$1,'19'!$F$3:$AK$766,23,0),0)</f>
        <v>0</v>
      </c>
      <c r="KJ174" s="30">
        <f>IFERROR(VLOOKUP(KJ$1,'19'!$F$3:$AK$766,23,0),0)</f>
        <v>0</v>
      </c>
      <c r="KK174" s="30">
        <f>IFERROR(VLOOKUP(KK$1,'19'!$F$3:$AK$766,23,0),0)</f>
        <v>0</v>
      </c>
      <c r="KL174" s="30">
        <f>IFERROR(VLOOKUP(KL$1,'19'!$F$3:$AK$766,23,0),0)</f>
        <v>0</v>
      </c>
      <c r="KM174" s="30">
        <f>IFERROR(VLOOKUP(KM$1,'19'!$F$3:$AK$766,23,0),0)</f>
        <v>2916110345</v>
      </c>
      <c r="KN174" s="30">
        <f>IFERROR(VLOOKUP(KN$1,'19'!$F$3:$AK$766,23,0),0)</f>
        <v>1541968001</v>
      </c>
      <c r="KO174" s="30">
        <f>IFERROR(VLOOKUP(KO$1,'19'!$F$3:$AK$766,23,0),0)</f>
        <v>48093101</v>
      </c>
      <c r="KP174" s="30">
        <f>IFERROR(VLOOKUP(KP$1,'19'!$F$3:$AK$766,23,0),0)</f>
        <v>0</v>
      </c>
      <c r="KQ174" s="30">
        <f>IFERROR(VLOOKUP(KQ$1,'19'!$F$3:$AK$766,23,0),0)</f>
        <v>0</v>
      </c>
      <c r="KR174" s="30">
        <f>IFERROR(VLOOKUP(KR$1,'19'!$F$3:$AK$766,23,0),0)</f>
        <v>0</v>
      </c>
      <c r="KS174" s="30">
        <f>IFERROR(VLOOKUP(KS$1,'19'!$F$3:$AK$766,23,0),0)</f>
        <v>0</v>
      </c>
      <c r="KT174" s="30">
        <f>IFERROR(VLOOKUP(KT$1,'19'!$F$3:$AK$766,23,0),0)</f>
        <v>11755726</v>
      </c>
      <c r="KU174" s="30">
        <f>IFERROR(VLOOKUP(KU$1,'19'!$F$3:$AK$766,23,0),0)</f>
        <v>0</v>
      </c>
      <c r="KV174" s="30">
        <f>IFERROR(VLOOKUP(KV$1,'19'!$F$3:$AK$766,23,0),0)</f>
        <v>60573572</v>
      </c>
      <c r="KW174" s="30">
        <f>IFERROR(VLOOKUP(KW$1,'19'!$F$3:$AK$766,23,0),0)</f>
        <v>0</v>
      </c>
      <c r="KX174" s="30">
        <f>IFERROR(VLOOKUP(KX$1,'19'!$F$3:$AK$766,23,0),0)</f>
        <v>8240275</v>
      </c>
      <c r="KY174" s="30">
        <f>IFERROR(VLOOKUP(KY$1,'19'!$F$3:$AK$766,23,0),0)</f>
        <v>2986816</v>
      </c>
      <c r="KZ174" s="30">
        <f>IFERROR(VLOOKUP(KZ$1,'19'!$F$3:$AK$766,23,0),0)</f>
        <v>26138461</v>
      </c>
      <c r="LA174" s="30">
        <f>IFERROR(VLOOKUP(LA$1,'19'!$F$3:$AK$766,23,0),0)</f>
        <v>10822683</v>
      </c>
      <c r="LB174" s="30">
        <f>IFERROR(VLOOKUP(LB$1,'19'!$F$3:$AK$766,23,0),0)</f>
        <v>2365719</v>
      </c>
      <c r="LC174" s="30">
        <f>IFERROR(VLOOKUP(LC$1,'19'!$F$3:$AK$766,23,0),0)</f>
        <v>373086</v>
      </c>
      <c r="LD174" s="30">
        <f>IFERROR(VLOOKUP(LD$1,'19'!$F$3:$AK$766,23,0),0)</f>
        <v>210455646</v>
      </c>
      <c r="LE174" s="30">
        <f>IFERROR(VLOOKUP(LE$1,'19'!$F$3:$AK$766,23,0),0)</f>
        <v>1354590</v>
      </c>
      <c r="LF174" s="30">
        <f>IFERROR(VLOOKUP(LF$1,'19'!$F$3:$AK$766,23,0),0)</f>
        <v>7709943</v>
      </c>
      <c r="LG174" s="30">
        <f>IFERROR(VLOOKUP(LG$1,'19'!$F$3:$AK$766,23,0),0)</f>
        <v>0</v>
      </c>
      <c r="LH174" s="30">
        <f>IFERROR(VLOOKUP(LH$1,'19'!$F$3:$AK$766,23,0),0)</f>
        <v>8717670</v>
      </c>
      <c r="LI174" s="30">
        <f>IFERROR(VLOOKUP(LI$1,'19'!$F$3:$AK$766,23,0),0)</f>
        <v>28889684</v>
      </c>
      <c r="LJ174" s="30">
        <f>IFERROR(VLOOKUP(LJ$1,'19'!$F$3:$AK$766,23,0),0)</f>
        <v>12979432</v>
      </c>
      <c r="LK174" s="30">
        <f>IFERROR(VLOOKUP(LK$1,'19'!$F$3:$AK$766,23,0),0)</f>
        <v>1229019</v>
      </c>
      <c r="LL174" s="30">
        <f>IFERROR(VLOOKUP(LL$1,'19'!$F$3:$AK$766,23,0),0)</f>
        <v>4192776</v>
      </c>
      <c r="LM174" s="30">
        <f>IFERROR(VLOOKUP(LM$1,'19'!$F$3:$AK$766,23,0),0)</f>
        <v>9238672</v>
      </c>
      <c r="LN174" s="30">
        <f>IFERROR(VLOOKUP(LN$1,'19'!$F$3:$AK$766,23,0),0)</f>
        <v>21657931</v>
      </c>
      <c r="LO174" s="30">
        <f>IFERROR(VLOOKUP(LO$1,'19'!$F$3:$AK$766,23,0),0)</f>
        <v>47684794</v>
      </c>
      <c r="LP174" s="30">
        <f>IFERROR(VLOOKUP(LP$1,'19'!$F$3:$AK$766,23,0),0)</f>
        <v>7753556</v>
      </c>
      <c r="LQ174" s="30">
        <f>IFERROR(VLOOKUP(LQ$1,'19'!$F$3:$AK$766,23,0),0)</f>
        <v>147834420</v>
      </c>
      <c r="LR174" s="30">
        <f>IFERROR(VLOOKUP(LR$1,'19'!$F$3:$AK$766,23,0),0)</f>
        <v>536342</v>
      </c>
      <c r="LS174" s="30">
        <f>IFERROR(VLOOKUP(LS$1,'19'!$F$3:$AK$766,23,0),0)</f>
        <v>151681797</v>
      </c>
      <c r="LT174" s="30">
        <f>IFERROR(VLOOKUP(LT$1,'19'!$F$3:$AK$766,23,0),0)</f>
        <v>0</v>
      </c>
      <c r="LU174" s="30">
        <f>IFERROR(VLOOKUP(LU$1,'19'!$F$3:$AK$766,23,0),0)</f>
        <v>215335885</v>
      </c>
      <c r="LV174" s="30">
        <f>IFERROR(VLOOKUP(LV$1,'19'!$F$3:$AK$766,23,0),0)</f>
        <v>360106</v>
      </c>
      <c r="LW174" s="30">
        <f>IFERROR(VLOOKUP(LW$1,'19'!$F$3:$AK$766,23,0),0)</f>
        <v>0</v>
      </c>
      <c r="LX174" s="30">
        <f>IFERROR(VLOOKUP(LX$1,'19'!$F$3:$AK$766,23,0),0)</f>
        <v>0</v>
      </c>
      <c r="LY174" s="30">
        <f>IFERROR(VLOOKUP(LY$1,'19'!$F$3:$AK$766,23,0),0)</f>
        <v>0</v>
      </c>
      <c r="LZ174" s="30">
        <f>IFERROR(VLOOKUP(LZ$1,'19'!$F$3:$AK$766,23,0),0)</f>
        <v>0</v>
      </c>
      <c r="MA174" s="30">
        <f>IFERROR(VLOOKUP(MA$1,'19'!$F$3:$AK$766,23,0),0)</f>
        <v>22308234</v>
      </c>
      <c r="MB174" s="30">
        <f>IFERROR(VLOOKUP(MB$1,'19'!$F$3:$AK$766,23,0),0)</f>
        <v>34657764</v>
      </c>
      <c r="MC174" s="30">
        <f>IFERROR(VLOOKUP(MC$1,'19'!$F$3:$AK$766,23,0),0)</f>
        <v>0</v>
      </c>
      <c r="MD174" s="30">
        <f>IFERROR(VLOOKUP(MD$1,'19'!$F$3:$AK$766,23,0),0)</f>
        <v>0</v>
      </c>
      <c r="ME174" s="30">
        <f>IFERROR(VLOOKUP(ME$1,'19'!$F$3:$AK$766,23,0),0)</f>
        <v>17530191</v>
      </c>
      <c r="MF174" s="30">
        <f>IFERROR(VLOOKUP(MF$1,'19'!$F$3:$AK$766,23,0),0)</f>
        <v>0</v>
      </c>
      <c r="MG174" s="30">
        <f>IFERROR(VLOOKUP(MG$1,'19'!$F$3:$AK$766,23,0),0)</f>
        <v>0</v>
      </c>
      <c r="MH174" s="30">
        <f>IFERROR(VLOOKUP(MH$1,'19'!$F$3:$AK$766,23,0),0)</f>
        <v>7982225</v>
      </c>
      <c r="MI174" s="30">
        <f>IFERROR(VLOOKUP(MI$1,'19'!$F$3:$AK$766,23,0),0)</f>
        <v>503387</v>
      </c>
      <c r="MJ174" s="30">
        <f>IFERROR(VLOOKUP(MJ$1,'19'!$F$3:$AK$766,23,0),0)</f>
        <v>15857144</v>
      </c>
      <c r="MK174" s="30">
        <f>IFERROR(VLOOKUP(MK$1,'19'!$F$3:$AK$766,23,0),0)</f>
        <v>0</v>
      </c>
      <c r="ML174" s="30">
        <f>IFERROR(VLOOKUP(ML$1,'19'!$F$3:$AK$766,23,0),0)</f>
        <v>0</v>
      </c>
      <c r="MM174" s="30">
        <f>IFERROR(VLOOKUP(MM$1,'19'!$F$3:$AK$766,23,0),0)</f>
        <v>384496</v>
      </c>
      <c r="MN174" s="30">
        <f>IFERROR(VLOOKUP(MN$1,'19'!$F$3:$AK$766,23,0),0)</f>
        <v>845715</v>
      </c>
      <c r="MO174" s="30">
        <f>IFERROR(VLOOKUP(MO$1,'19'!$F$3:$AK$766,23,0),0)</f>
        <v>212493585</v>
      </c>
      <c r="MP174" s="30">
        <f>IFERROR(VLOOKUP(MP$1,'19'!$F$3:$AK$766,23,0),0)</f>
        <v>12617901</v>
      </c>
      <c r="MQ174" s="30">
        <f>IFERROR(VLOOKUP(MQ$1,'19'!$F$3:$AK$766,23,0),0)</f>
        <v>226784189</v>
      </c>
      <c r="MR174" s="30">
        <f>IFERROR(VLOOKUP(MR$1,'19'!$F$3:$AK$766,23,0),0)</f>
        <v>0</v>
      </c>
      <c r="MS174" s="30">
        <f>IFERROR(VLOOKUP(MS$1,'19'!$F$3:$AK$766,23,0),0)</f>
        <v>57072501737</v>
      </c>
      <c r="MT174" s="30">
        <f>IFERROR(VLOOKUP(MT$1,'19'!$F$3:$AK$766,23,0),0)</f>
        <v>50444707521</v>
      </c>
      <c r="MU174" s="30">
        <f>IFERROR(VLOOKUP(MU$1,'19'!$F$3:$AK$766,23,0),0)</f>
        <v>50401172953</v>
      </c>
      <c r="MV174" s="30">
        <f>IFERROR(VLOOKUP(MV$1,'19'!$F$3:$AK$766,23,0),0)</f>
        <v>17286338214</v>
      </c>
      <c r="MW174" s="30">
        <f>IFERROR(VLOOKUP(MW$1,'19'!$F$3:$AK$766,23,0),0)</f>
        <v>17286338214</v>
      </c>
      <c r="MX174" s="30">
        <f>IFERROR(VLOOKUP(MX$1,'19'!$F$3:$AK$766,23,0),0)</f>
        <v>0</v>
      </c>
      <c r="MY174" s="30">
        <f>IFERROR(VLOOKUP(MY$1,'19'!$F$3:$AK$766,23,0),0)</f>
        <v>0</v>
      </c>
      <c r="MZ174" s="30">
        <f>IFERROR(VLOOKUP(MZ$1,'19'!$F$3:$AK$766,23,0),0)</f>
        <v>17346627768</v>
      </c>
      <c r="NA174" s="30">
        <f>IFERROR(VLOOKUP(NA$1,'19'!$F$3:$AK$766,23,0),0)</f>
        <v>0</v>
      </c>
      <c r="NB174" s="30">
        <f>IFERROR(VLOOKUP(NB$1,'19'!$F$3:$AK$766,23,0),0)</f>
        <v>0</v>
      </c>
      <c r="NC174" s="30">
        <f>IFERROR(VLOOKUP(NC$1,'19'!$F$3:$AK$766,23,0),0)</f>
        <v>0</v>
      </c>
      <c r="ND174" s="30">
        <f>IFERROR(VLOOKUP(ND$1,'19'!$F$3:$AK$766,23,0),0)</f>
        <v>17346627768</v>
      </c>
      <c r="NE174" s="30">
        <f>IFERROR(VLOOKUP(NE$1,'19'!$F$3:$AK$766,23,0),0)</f>
        <v>17346627768</v>
      </c>
      <c r="NF174" s="30">
        <f>IFERROR(VLOOKUP(NF$1,'19'!$F$3:$AK$766,23,0),0)</f>
        <v>0</v>
      </c>
      <c r="NG174" s="30">
        <f>IFERROR(VLOOKUP(NG$1,'19'!$F$3:$AK$766,23,0),0)</f>
        <v>0</v>
      </c>
      <c r="NH174" s="30">
        <f>IFERROR(VLOOKUP(NH$1,'19'!$F$3:$AK$766,23,0),0)</f>
        <v>13977185485</v>
      </c>
      <c r="NI174" s="30">
        <f>IFERROR(VLOOKUP(NI$1,'19'!$F$3:$AK$766,23,0),0)</f>
        <v>1791021486</v>
      </c>
      <c r="NJ174" s="30">
        <f>IFERROR(VLOOKUP(NJ$1,'19'!$F$3:$AK$766,23,0),0)</f>
        <v>0</v>
      </c>
      <c r="NK174" s="30">
        <f>IFERROR(VLOOKUP(NK$1,'19'!$F$3:$AK$766,23,0),0)</f>
        <v>1791021486</v>
      </c>
      <c r="NL174" s="30">
        <f>IFERROR(VLOOKUP(NL$1,'19'!$F$3:$AK$766,23,0),0)</f>
        <v>17286338214</v>
      </c>
      <c r="NM174" s="30">
        <f>IFERROR(VLOOKUP(NM$1,'19'!$F$3:$AK$766,23,0),0)</f>
        <v>43534568</v>
      </c>
      <c r="NN174" s="30">
        <f>IFERROR(VLOOKUP(NN$1,'19'!$F$3:$AK$766,23,0),0)</f>
        <v>0</v>
      </c>
      <c r="NO174" s="30">
        <f>IFERROR(VLOOKUP(NO$1,'19'!$F$3:$AK$766,23,0),0)</f>
        <v>0</v>
      </c>
      <c r="NP174" s="30">
        <f>IFERROR(VLOOKUP(NP$1,'19'!$F$3:$AK$766,23,0),0)</f>
        <v>0</v>
      </c>
      <c r="NQ174" s="30">
        <f>IFERROR(VLOOKUP(NQ$1,'19'!$F$3:$AK$766,23,0),0)</f>
        <v>0</v>
      </c>
      <c r="NR174" s="30">
        <f>IFERROR(VLOOKUP(NR$1,'19'!$F$3:$AK$766,23,0),0)</f>
        <v>0</v>
      </c>
      <c r="NS174" s="30">
        <f>IFERROR(VLOOKUP(NS$1,'19'!$F$3:$AK$766,23,0),0)</f>
        <v>0</v>
      </c>
      <c r="NT174" s="30">
        <f>IFERROR(VLOOKUP(NT$1,'19'!$F$3:$AK$766,23,0),0)</f>
        <v>43534568</v>
      </c>
      <c r="NU174" s="30">
        <f>IFERROR(VLOOKUP(NU$1,'19'!$F$3:$AK$766,23,0),0)</f>
        <v>43534567</v>
      </c>
      <c r="NV174" s="30">
        <f>IFERROR(VLOOKUP(NV$1,'19'!$F$3:$AK$766,23,0),0)</f>
        <v>0</v>
      </c>
      <c r="NW174" s="30">
        <f>IFERROR(VLOOKUP(NW$1,'19'!$F$3:$AK$766,23,0),0)</f>
        <v>0</v>
      </c>
      <c r="NX174" s="30">
        <f>IFERROR(VLOOKUP(NX$1,'19'!$F$3:$AK$766,23,0),0)</f>
        <v>0</v>
      </c>
      <c r="NY174" s="30">
        <f>IFERROR(VLOOKUP(NY$1,'19'!$F$3:$AK$766,23,0),0)</f>
        <v>0</v>
      </c>
      <c r="NZ174" s="30">
        <f>IFERROR(VLOOKUP(NZ$1,'19'!$F$3:$AK$766,23,0),0)</f>
        <v>0</v>
      </c>
      <c r="OA174" s="30">
        <f>IFERROR(VLOOKUP(OA$1,'19'!$F$3:$AK$766,23,0),0)</f>
        <v>1275192888</v>
      </c>
      <c r="OB174" s="30">
        <f>IFERROR(VLOOKUP(OB$1,'19'!$F$3:$AK$766,23,0),0)</f>
        <v>1275192888</v>
      </c>
      <c r="OC174" s="30">
        <f>IFERROR(VLOOKUP(OC$1,'19'!$F$3:$AK$766,23,0),0)</f>
        <v>0</v>
      </c>
      <c r="OD174" s="30">
        <f>IFERROR(VLOOKUP(OD$1,'19'!$F$3:$AK$766,23,0),0)</f>
        <v>0</v>
      </c>
      <c r="OE174" s="30">
        <f>IFERROR(VLOOKUP(OE$1,'19'!$F$3:$AK$766,23,0),0)</f>
        <v>0</v>
      </c>
      <c r="OF174" s="30">
        <f>IFERROR(VLOOKUP(OF$1,'19'!$F$3:$AK$766,23,0),0)</f>
        <v>1275192888</v>
      </c>
      <c r="OG174" s="30">
        <f>IFERROR(VLOOKUP(OG$1,'19'!$F$3:$AK$766,23,0),0)</f>
        <v>0</v>
      </c>
      <c r="OH174" s="30">
        <f>IFERROR(VLOOKUP(OH$1,'19'!$F$3:$AK$766,23,0),0)</f>
        <v>1275192888</v>
      </c>
      <c r="OI174" s="30">
        <f>IFERROR(VLOOKUP(OI$1,'19'!$F$3:$AK$766,23,0),0)</f>
        <v>0</v>
      </c>
      <c r="OJ174" s="30">
        <f>IFERROR(VLOOKUP(OJ$1,'19'!$F$3:$AK$766,23,0),0)</f>
        <v>0</v>
      </c>
      <c r="OK174" s="30">
        <f>IFERROR(VLOOKUP(OK$1,'19'!$F$3:$AK$766,23,0),0)</f>
        <v>0</v>
      </c>
      <c r="OL174" s="30">
        <f>IFERROR(VLOOKUP(OL$1,'19'!$F$3:$AK$766,23,0),0)</f>
        <v>0</v>
      </c>
      <c r="OM174" s="30">
        <f>IFERROR(VLOOKUP(OM$1,'19'!$F$3:$AK$766,23,0),0)</f>
        <v>0</v>
      </c>
      <c r="ON174" s="30">
        <f>IFERROR(VLOOKUP(ON$1,'19'!$F$3:$AK$766,23,0),0)</f>
        <v>0</v>
      </c>
      <c r="OO174" s="30">
        <f>IFERROR(VLOOKUP(OO$1,'19'!$F$3:$AK$766,23,0),0)</f>
        <v>0</v>
      </c>
      <c r="OP174" s="30">
        <f>IFERROR(VLOOKUP(OP$1,'19'!$F$3:$AK$766,23,0),0)</f>
        <v>0</v>
      </c>
      <c r="OQ174" s="30">
        <f>IFERROR(VLOOKUP(OQ$1,'19'!$F$3:$AK$766,23,0),0)</f>
        <v>0</v>
      </c>
      <c r="OR174" s="30">
        <f>IFERROR(VLOOKUP(OR$1,'19'!$F$3:$AK$766,23,0),0)</f>
        <v>0</v>
      </c>
      <c r="OS174" s="30">
        <f>IFERROR(VLOOKUP(OS$1,'19'!$F$3:$AK$766,23,0),0)</f>
        <v>2256600761</v>
      </c>
      <c r="OT174" s="30">
        <f>IFERROR(VLOOKUP(OT$1,'19'!$F$3:$AK$766,23,0),0)</f>
        <v>1724620807</v>
      </c>
      <c r="OU174" s="30">
        <f>IFERROR(VLOOKUP(OU$1,'19'!$F$3:$AK$766,23,0),0)</f>
        <v>1724620807</v>
      </c>
      <c r="OV174" s="30">
        <f>IFERROR(VLOOKUP(OV$1,'19'!$F$3:$AK$766,23,0),0)</f>
        <v>0</v>
      </c>
      <c r="OW174" s="30">
        <f>IFERROR(VLOOKUP(OW$1,'19'!$F$3:$AK$766,23,0),0)</f>
        <v>1724620807</v>
      </c>
      <c r="OX174" s="30">
        <f>IFERROR(VLOOKUP(OX$1,'19'!$F$3:$AK$766,23,0),0)</f>
        <v>0</v>
      </c>
      <c r="OY174" s="30">
        <f>IFERROR(VLOOKUP(OY$1,'19'!$F$3:$AK$766,23,0),0)</f>
        <v>0</v>
      </c>
      <c r="OZ174" s="30">
        <f>IFERROR(VLOOKUP(OZ$1,'19'!$F$3:$AK$766,23,0),0)</f>
        <v>531979954</v>
      </c>
      <c r="PA174" s="30">
        <f>IFERROR(VLOOKUP(PA$1,'19'!$F$3:$AK$766,23,0),0)</f>
        <v>13356638</v>
      </c>
      <c r="PB174" s="30">
        <f>IFERROR(VLOOKUP(PB$1,'19'!$F$3:$AK$766,23,0),0)</f>
        <v>0</v>
      </c>
      <c r="PC174" s="30">
        <f>IFERROR(VLOOKUP(PC$1,'19'!$F$3:$AK$766,23,0),0)</f>
        <v>0</v>
      </c>
      <c r="PD174" s="30">
        <f>IFERROR(VLOOKUP(PD$1,'19'!$F$3:$AK$766,23,0),0)</f>
        <v>0</v>
      </c>
      <c r="PE174" s="30">
        <f>IFERROR(VLOOKUP(PE$1,'19'!$F$3:$AK$766,23,0),0)</f>
        <v>0</v>
      </c>
      <c r="PF174" s="30">
        <f>IFERROR(VLOOKUP(PF$1,'19'!$F$3:$AK$766,23,0),0)</f>
        <v>0</v>
      </c>
      <c r="PG174" s="30">
        <f>IFERROR(VLOOKUP(PG$1,'19'!$F$3:$AK$766,23,0),0)</f>
        <v>0</v>
      </c>
      <c r="PH174" s="30">
        <f>IFERROR(VLOOKUP(PH$1,'19'!$F$3:$AK$766,23,0),0)</f>
        <v>0</v>
      </c>
      <c r="PI174" s="30">
        <f>IFERROR(VLOOKUP(PI$1,'19'!$F$3:$AK$766,23,0),0)</f>
        <v>0</v>
      </c>
      <c r="PJ174" s="30">
        <f>IFERROR(VLOOKUP(PJ$1,'19'!$F$3:$AK$766,23,0),0)</f>
        <v>0</v>
      </c>
      <c r="PK174" s="30">
        <f>IFERROR(VLOOKUP(PK$1,'19'!$F$3:$AK$766,23,0),0)</f>
        <v>0</v>
      </c>
      <c r="PL174" s="30">
        <f>IFERROR(VLOOKUP(PL$1,'19'!$F$3:$AK$766,23,0),0)</f>
        <v>0</v>
      </c>
      <c r="PM174" s="30">
        <f>IFERROR(VLOOKUP(PM$1,'19'!$F$3:$AK$766,23,0),0)</f>
        <v>518623316</v>
      </c>
      <c r="PN174" s="30">
        <f>IFERROR(VLOOKUP(PN$1,'19'!$F$3:$AK$766,23,0),0)</f>
        <v>500000000</v>
      </c>
      <c r="PO174" s="30">
        <f>IFERROR(VLOOKUP(PO$1,'19'!$F$3:$AK$766,23,0),0)</f>
        <v>0</v>
      </c>
      <c r="PP174" s="30">
        <f>IFERROR(VLOOKUP(PP$1,'19'!$F$3:$AK$766,23,0),0)</f>
        <v>0</v>
      </c>
      <c r="PQ174" s="30">
        <f>IFERROR(VLOOKUP(PQ$1,'19'!$F$3:$AK$766,23,0),0)</f>
        <v>0</v>
      </c>
      <c r="PR174" s="30">
        <f>IFERROR(VLOOKUP(PR$1,'19'!$F$3:$AK$766,23,0),0)</f>
        <v>0</v>
      </c>
      <c r="PS174" s="30">
        <f>IFERROR(VLOOKUP(PS$1,'19'!$F$3:$AK$766,23,0),0)</f>
        <v>0</v>
      </c>
      <c r="PT174" s="30">
        <f>IFERROR(VLOOKUP(PT$1,'19'!$F$3:$AK$766,23,0),0)</f>
        <v>0</v>
      </c>
      <c r="PU174" s="30">
        <f>IFERROR(VLOOKUP(PU$1,'19'!$F$3:$AK$766,23,0),0)</f>
        <v>3096000567</v>
      </c>
      <c r="PV174" s="30">
        <f>IFERROR(VLOOKUP(PV$1,'19'!$F$3:$AK$766,23,0),0)</f>
        <v>0</v>
      </c>
      <c r="PW174" s="30">
        <f>IFERROR(VLOOKUP(PW$1,'19'!$F$3:$AK$766,23,0),0)</f>
        <v>0</v>
      </c>
      <c r="PX174" s="30">
        <f>IFERROR(VLOOKUP(PX$1,'19'!$F$3:$AK$766,23,0),0)</f>
        <v>0</v>
      </c>
      <c r="PY174" s="30">
        <f>IFERROR(VLOOKUP(PY$1,'19'!$F$3:$AK$766,23,0),0)</f>
        <v>0</v>
      </c>
      <c r="PZ174" s="30">
        <f>IFERROR(VLOOKUP(PZ$1,'19'!$F$3:$AK$766,23,0),0)</f>
        <v>0</v>
      </c>
      <c r="QA174" s="30">
        <f>IFERROR(VLOOKUP(QA$1,'19'!$F$3:$AK$766,23,0),0)</f>
        <v>0</v>
      </c>
      <c r="QB174" s="30">
        <f>IFERROR(VLOOKUP(QB$1,'19'!$F$3:$AK$766,23,0),0)</f>
        <v>0</v>
      </c>
      <c r="QC174" s="30">
        <f>IFERROR(VLOOKUP(QC$1,'19'!$F$3:$AK$766,23,0),0)</f>
        <v>0</v>
      </c>
      <c r="QD174" s="30">
        <f>IFERROR(VLOOKUP(QD$1,'19'!$F$3:$AK$766,23,0),0)</f>
        <v>0</v>
      </c>
      <c r="QE174" s="30">
        <f>IFERROR(VLOOKUP(QE$1,'19'!$F$3:$AK$766,23,0),0)</f>
        <v>0</v>
      </c>
      <c r="QF174" s="30">
        <f>IFERROR(VLOOKUP(QF$1,'19'!$F$3:$AK$766,23,0),0)</f>
        <v>0</v>
      </c>
      <c r="QG174" s="30">
        <f>IFERROR(VLOOKUP(QG$1,'19'!$F$3:$AK$766,23,0),0)</f>
        <v>0</v>
      </c>
      <c r="QH174" s="30">
        <f>IFERROR(VLOOKUP(QH$1,'19'!$F$3:$AK$766,23,0),0)</f>
        <v>0</v>
      </c>
      <c r="QI174" s="30">
        <f>IFERROR(VLOOKUP(QI$1,'19'!$F$3:$AK$766,23,0),0)</f>
        <v>0</v>
      </c>
      <c r="QJ174" s="30">
        <f>IFERROR(VLOOKUP(QJ$1,'19'!$F$3:$AK$766,23,0),0)</f>
        <v>0</v>
      </c>
      <c r="QK174" s="30">
        <f>IFERROR(VLOOKUP(QK$1,'19'!$F$3:$AK$766,23,0),0)</f>
        <v>0</v>
      </c>
      <c r="QL174" s="30">
        <f>IFERROR(VLOOKUP(QL$1,'19'!$F$3:$AK$766,23,0),0)</f>
        <v>177988674</v>
      </c>
      <c r="QM174" s="30">
        <f>IFERROR(VLOOKUP(QM$1,'19'!$F$3:$AK$766,23,0),0)</f>
        <v>0</v>
      </c>
      <c r="QN174" s="30">
        <f>IFERROR(VLOOKUP(QN$1,'19'!$F$3:$AK$766,23,0),0)</f>
        <v>0</v>
      </c>
      <c r="QO174" s="30">
        <f>IFERROR(VLOOKUP(QO$1,'19'!$F$3:$AK$766,23,0),0)</f>
        <v>325594825338</v>
      </c>
      <c r="QP174" s="30">
        <f>IFERROR(VLOOKUP(QP$1,'19'!$F$3:$AK$766,23,0),0)</f>
        <v>7800335541</v>
      </c>
      <c r="QQ174" s="30">
        <f>IFERROR(VLOOKUP(QQ$1,'19'!$F$3:$AK$766,23,0),0)</f>
        <v>41994421</v>
      </c>
      <c r="QR174" s="30">
        <f>IFERROR(VLOOKUP(QR$1,'19'!$F$3:$AK$766,23,0),0)</f>
        <v>20294421</v>
      </c>
      <c r="QS174" s="30">
        <f>IFERROR(VLOOKUP(QS$1,'19'!$F$3:$AK$766,23,0),0)</f>
        <v>21700000</v>
      </c>
      <c r="QT174" s="30">
        <f>IFERROR(VLOOKUP(QT$1,'19'!$F$3:$AK$766,23,0),0)</f>
        <v>0</v>
      </c>
      <c r="QU174" s="30">
        <f>IFERROR(VLOOKUP(QU$1,'19'!$F$3:$AK$766,23,0),0)</f>
        <v>0</v>
      </c>
      <c r="QV174" s="30">
        <f>IFERROR(VLOOKUP(QV$1,'19'!$F$3:$AK$766,23,0),0)</f>
        <v>0</v>
      </c>
      <c r="QW174" s="30">
        <f>IFERROR(VLOOKUP(QW$1,'19'!$F$3:$AK$766,23,0),0)</f>
        <v>662087651</v>
      </c>
      <c r="QX174" s="30">
        <f>IFERROR(VLOOKUP(QX$1,'19'!$F$3:$AK$766,23,0),0)</f>
        <v>662087651</v>
      </c>
      <c r="QY174" s="30">
        <f>IFERROR(VLOOKUP(QY$1,'19'!$F$3:$AK$766,23,0),0)</f>
        <v>0</v>
      </c>
      <c r="QZ174" s="30">
        <f>IFERROR(VLOOKUP(QZ$1,'19'!$F$3:$AK$766,23,0),0)</f>
        <v>7096253469</v>
      </c>
      <c r="RA174" s="30">
        <f>IFERROR(VLOOKUP(RA$1,'19'!$F$3:$AK$766,23,0),0)</f>
        <v>0</v>
      </c>
      <c r="RB174" s="30">
        <f>IFERROR(VLOOKUP(RB$1,'19'!$F$3:$AK$766,23,0),0)</f>
        <v>0</v>
      </c>
      <c r="RC174" s="30">
        <f>IFERROR(VLOOKUP(RC$1,'19'!$F$3:$AK$766,23,0),0)</f>
        <v>0</v>
      </c>
      <c r="RD174" s="30">
        <f>IFERROR(VLOOKUP(RD$1,'19'!$F$3:$AK$766,23,0),0)</f>
        <v>0</v>
      </c>
      <c r="RE174" s="30">
        <f>IFERROR(VLOOKUP(RE$1,'19'!$F$3:$AK$766,23,0),0)</f>
        <v>0</v>
      </c>
      <c r="RF174" s="30">
        <f>IFERROR(VLOOKUP(RF$1,'19'!$F$3:$AK$766,23,0),0)</f>
        <v>0</v>
      </c>
      <c r="RG174" s="30">
        <f>IFERROR(VLOOKUP(RG$1,'19'!$F$3:$AK$766,23,0),0)</f>
        <v>0</v>
      </c>
      <c r="RH174" s="30">
        <f>IFERROR(VLOOKUP(RH$1,'19'!$F$3:$AK$766,23,0),0)</f>
        <v>0</v>
      </c>
      <c r="RI174" s="30">
        <f>IFERROR(VLOOKUP(RI$1,'19'!$F$3:$AK$766,23,0),0)</f>
        <v>317794489797</v>
      </c>
      <c r="RJ174" s="30">
        <f>IFERROR(VLOOKUP(RJ$1,'19'!$F$3:$AK$766,23,0),0)</f>
        <v>17775123169</v>
      </c>
      <c r="RK174" s="30">
        <f>IFERROR(VLOOKUP(RK$1,'19'!$F$3:$AK$766,23,0),0)</f>
        <v>17775123169</v>
      </c>
      <c r="RL174" s="30">
        <f>IFERROR(VLOOKUP(RL$1,'19'!$F$3:$AK$766,23,0),0)</f>
        <v>11475472179</v>
      </c>
      <c r="RM174" s="30">
        <f>IFERROR(VLOOKUP(RM$1,'19'!$F$3:$AK$766,23,0),0)</f>
        <v>110321161</v>
      </c>
      <c r="RN174" s="30">
        <f>IFERROR(VLOOKUP(RN$1,'19'!$F$3:$AK$766,23,0),0)</f>
        <v>141248686</v>
      </c>
      <c r="RO174" s="30">
        <f>IFERROR(VLOOKUP(RO$1,'19'!$F$3:$AK$766,23,0),0)</f>
        <v>30424975</v>
      </c>
      <c r="RP174" s="30">
        <f>IFERROR(VLOOKUP(RP$1,'19'!$F$3:$AK$766,23,0),0)</f>
        <v>0</v>
      </c>
      <c r="RQ174" s="30">
        <f>IFERROR(VLOOKUP(RQ$1,'19'!$F$3:$AK$766,23,0),0)</f>
        <v>0</v>
      </c>
      <c r="RR174" s="30">
        <f>IFERROR(VLOOKUP(RR$1,'19'!$F$3:$AK$766,23,0),0)</f>
        <v>0</v>
      </c>
      <c r="RS174" s="30">
        <f>IFERROR(VLOOKUP(RS$1,'19'!$F$3:$AK$766,23,0),0)</f>
        <v>0</v>
      </c>
      <c r="RT174" s="30">
        <f>IFERROR(VLOOKUP(RT$1,'19'!$F$3:$AK$766,23,0),0)</f>
        <v>0</v>
      </c>
      <c r="RU174" s="30">
        <f>IFERROR(VLOOKUP(RU$1,'19'!$F$3:$AK$766,23,0),0)</f>
        <v>0</v>
      </c>
      <c r="RV174" s="30">
        <f>IFERROR(VLOOKUP(RV$1,'19'!$F$3:$AK$766,23,0),0)</f>
        <v>12714626</v>
      </c>
      <c r="RW174" s="30">
        <f>IFERROR(VLOOKUP(RW$1,'19'!$F$3:$AK$766,23,0),0)</f>
        <v>0</v>
      </c>
      <c r="RX174" s="30">
        <f>IFERROR(VLOOKUP(RX$1,'19'!$F$3:$AK$766,23,0),0)</f>
        <v>0</v>
      </c>
      <c r="RY174" s="30">
        <f>IFERROR(VLOOKUP(RY$1,'19'!$F$3:$AK$766,23,0),0)</f>
        <v>0</v>
      </c>
      <c r="RZ174" s="30">
        <f>IFERROR(VLOOKUP(RZ$1,'19'!$F$3:$AK$766,23,0),0)</f>
        <v>0</v>
      </c>
      <c r="SA174" s="30">
        <f>IFERROR(VLOOKUP(SA$1,'19'!$F$3:$AK$766,23,0),0)</f>
        <v>0</v>
      </c>
      <c r="SB174" s="30">
        <f>IFERROR(VLOOKUP(SB$1,'19'!$F$3:$AK$766,23,0),0)</f>
        <v>0</v>
      </c>
      <c r="SC174" s="30">
        <f>IFERROR(VLOOKUP(SC$1,'19'!$F$3:$AK$766,23,0),0)</f>
        <v>0</v>
      </c>
      <c r="SD174" s="30">
        <f>IFERROR(VLOOKUP(SD$1,'19'!$F$3:$AK$766,23,0),0)</f>
        <v>0</v>
      </c>
      <c r="SE174" s="30">
        <f>IFERROR(VLOOKUP(SE$1,'19'!$F$3:$AK$766,23,0),0)</f>
        <v>0</v>
      </c>
      <c r="SF174" s="30">
        <f>IFERROR(VLOOKUP(SF$1,'19'!$F$3:$AK$766,23,0),0)</f>
        <v>0</v>
      </c>
      <c r="SG174" s="30">
        <f>IFERROR(VLOOKUP(SG$1,'19'!$F$3:$AK$766,23,0),0)</f>
        <v>0</v>
      </c>
      <c r="SH174" s="30">
        <f>IFERROR(VLOOKUP(SH$1,'19'!$F$3:$AK$766,23,0),0)</f>
        <v>65228921</v>
      </c>
      <c r="SI174" s="30">
        <f>IFERROR(VLOOKUP(SI$1,'19'!$F$3:$AK$766,23,0),0)</f>
        <v>44349970</v>
      </c>
      <c r="SJ174" s="30">
        <f>IFERROR(VLOOKUP(SJ$1,'19'!$F$3:$AK$766,23,0),0)</f>
        <v>0</v>
      </c>
      <c r="SK174" s="30">
        <f>IFERROR(VLOOKUP(SK$1,'19'!$F$3:$AK$766,23,0),0)</f>
        <v>1651629216</v>
      </c>
      <c r="SL174" s="30">
        <f>IFERROR(VLOOKUP(SL$1,'19'!$F$3:$AK$766,23,0),0)</f>
        <v>1651629216</v>
      </c>
      <c r="SM174" s="30">
        <f>IFERROR(VLOOKUP(SM$1,'19'!$F$3:$AK$766,23,0),0)</f>
        <v>0</v>
      </c>
      <c r="SN174" s="30">
        <f>IFERROR(VLOOKUP(SN$1,'19'!$F$3:$AK$766,23,0),0)</f>
        <v>0</v>
      </c>
      <c r="SO174" s="30">
        <f>IFERROR(VLOOKUP(SO$1,'19'!$F$3:$AK$766,23,0),0)</f>
        <v>0</v>
      </c>
      <c r="SP174" s="30">
        <f>IFERROR(VLOOKUP(SP$1,'19'!$F$3:$AK$766,23,0),0)</f>
        <v>0</v>
      </c>
      <c r="SQ174" s="30">
        <f>IFERROR(VLOOKUP(SQ$1,'19'!$F$3:$AK$766,23,0),0)</f>
        <v>0</v>
      </c>
      <c r="SR174" s="30">
        <f>IFERROR(VLOOKUP(SR$1,'19'!$F$3:$AK$766,23,0),0)</f>
        <v>46263393</v>
      </c>
      <c r="SS174" s="30">
        <f>IFERROR(VLOOKUP(SS$1,'19'!$F$3:$AK$766,23,0),0)</f>
        <v>0</v>
      </c>
      <c r="ST174" s="30">
        <f>IFERROR(VLOOKUP(ST$1,'19'!$F$3:$AK$766,23,0),0)</f>
        <v>0</v>
      </c>
      <c r="SU174" s="30">
        <f>IFERROR(VLOOKUP(SU$1,'19'!$F$3:$AK$766,23,0),0)</f>
        <v>0</v>
      </c>
      <c r="SV174" s="30">
        <f>IFERROR(VLOOKUP(SV$1,'19'!$F$3:$AK$766,23,0),0)</f>
        <v>0</v>
      </c>
      <c r="SW174" s="30">
        <f>IFERROR(VLOOKUP(SW$1,'19'!$F$3:$AK$766,23,0),0)</f>
        <v>1069425</v>
      </c>
      <c r="SX174" s="30">
        <f>IFERROR(VLOOKUP(SX$1,'19'!$F$3:$AK$766,23,0),0)</f>
        <v>17418207</v>
      </c>
      <c r="SY174" s="30">
        <f>IFERROR(VLOOKUP(SY$1,'19'!$F$3:$AK$766,23,0),0)</f>
        <v>23907756</v>
      </c>
      <c r="SZ174" s="30">
        <f>IFERROR(VLOOKUP(SZ$1,'19'!$F$3:$AK$766,23,0),0)</f>
        <v>0</v>
      </c>
      <c r="TA174" s="30">
        <f>IFERROR(VLOOKUP(TA$1,'19'!$F$3:$AK$766,23,0),0)</f>
        <v>3430767646</v>
      </c>
      <c r="TB174" s="30">
        <f>IFERROR(VLOOKUP(TB$1,'19'!$F$3:$AK$766,23,0),0)</f>
        <v>558912775</v>
      </c>
      <c r="TC174" s="30">
        <f>IFERROR(VLOOKUP(TC$1,'19'!$F$3:$AK$766,23,0),0)</f>
        <v>146710532</v>
      </c>
      <c r="TD174" s="30">
        <f>IFERROR(VLOOKUP(TD$1,'19'!$F$3:$AK$766,23,0),0)</f>
        <v>0</v>
      </c>
      <c r="TE174" s="30">
        <f>IFERROR(VLOOKUP(TE$1,'19'!$F$3:$AK$766,23,0),0)</f>
        <v>18683701</v>
      </c>
      <c r="TF174" s="30">
        <f>IFERROR(VLOOKUP(TF$1,'19'!$F$3:$AK$766,23,0),0)</f>
        <v>0</v>
      </c>
      <c r="TG174" s="30">
        <f>IFERROR(VLOOKUP(TG$1,'19'!$F$3:$AK$766,23,0),0)</f>
        <v>0</v>
      </c>
      <c r="TH174" s="30">
        <f>IFERROR(VLOOKUP(TH$1,'19'!$F$3:$AK$766,23,0),0)</f>
        <v>0</v>
      </c>
      <c r="TI174" s="30">
        <f t="shared" si="63"/>
        <v>281994822</v>
      </c>
      <c r="TJ174" s="30">
        <f t="shared" si="64"/>
        <v>300000000000</v>
      </c>
      <c r="TK174" s="30">
        <f>IFERROR(VLOOKUP(TK$1,'19'!$F$3:$AK$766,23,0),0)</f>
        <v>300000000000</v>
      </c>
      <c r="TL174" s="30">
        <f>IFERROR(VLOOKUP(TL$1,'19'!$F$3:$AK$766,23,0),0)</f>
        <v>300000000000</v>
      </c>
      <c r="TM174" s="30">
        <f>IFERROR(VLOOKUP(TM$1,'19'!$F$3:$AK$766,23,0),0)</f>
        <v>0</v>
      </c>
      <c r="TN174" s="30">
        <f>IFERROR(VLOOKUP(TN$1,'19'!$F$3:$AK$766,23,0),0)</f>
        <v>0</v>
      </c>
      <c r="TO174" s="30">
        <f>IFERROR(VLOOKUP(TO$1,'19'!$F$3:$AK$766,23,0),0)</f>
        <v>0</v>
      </c>
      <c r="TP174" s="30">
        <f>IFERROR(VLOOKUP(TP$1,'19'!$F$3:$AK$766,23,0),0)</f>
        <v>0</v>
      </c>
      <c r="TQ174" s="30">
        <f>IFERROR(VLOOKUP(TQ$1,'19'!$F$3:$AK$766,23,0),0)</f>
        <v>0</v>
      </c>
      <c r="TR174" s="30">
        <f>IFERROR(VLOOKUP(TR$1,'19'!$F$3:$AK$766,23,0),0)</f>
        <v>0</v>
      </c>
      <c r="TS174" s="30">
        <f>IFERROR(VLOOKUP(TS$1,'19'!$F$3:$AK$766,23,0),0)</f>
        <v>0</v>
      </c>
      <c r="TT174" s="30">
        <f>IFERROR(VLOOKUP(TT$1,'19'!$F$3:$AK$766,23,0),0)</f>
        <v>0</v>
      </c>
      <c r="TU174" s="30">
        <f>IFERROR(VLOOKUP(TU$1,'19'!$F$3:$AK$766,23,0),0)</f>
        <v>19366628</v>
      </c>
      <c r="TV174" s="30">
        <f>IFERROR(VLOOKUP(TV$1,'19'!$F$3:$AK$766,23,0),0)</f>
        <v>0</v>
      </c>
      <c r="TW174" s="30">
        <f>IFERROR(VLOOKUP(TW$1,'19'!$F$3:$AK$766,23,0),0)</f>
        <v>368664</v>
      </c>
      <c r="TX174" s="30">
        <f>IFERROR(VLOOKUP(TX$1,'19'!$F$3:$AK$766,23,0),0)</f>
        <v>0</v>
      </c>
      <c r="TY174" s="30">
        <f>IFERROR(VLOOKUP(TY$1,'19'!$F$3:$AK$766,23,0),0)</f>
        <v>18997964</v>
      </c>
      <c r="TZ174" s="30">
        <f>IFERROR(VLOOKUP(TZ$1,'19'!$F$3:$AK$766,23,0),0)</f>
        <v>0</v>
      </c>
      <c r="UA174" s="30">
        <f>IFERROR(VLOOKUP(UA$1,'19'!$F$3:$AK$766,23,0),0)</f>
        <v>0</v>
      </c>
      <c r="UB174" s="30">
        <f>IFERROR(VLOOKUP(UB$1,'19'!$F$3:$AK$766,23,0),0)</f>
        <v>0</v>
      </c>
      <c r="UC174" s="30">
        <f>IFERROR(VLOOKUP(UC$1,'19'!$F$3:$AK$766,23,0),0)</f>
        <v>0</v>
      </c>
      <c r="UD174" s="30">
        <f>IFERROR(VLOOKUP(UD$1,'19'!$F$3:$AK$766,23,0),0)</f>
        <v>0</v>
      </c>
      <c r="UE174" s="30">
        <f>IFERROR(VLOOKUP(UE$1,'19'!$F$3:$AK$766,23,0),0)</f>
        <v>0</v>
      </c>
      <c r="UF174" s="30">
        <f>IFERROR(VLOOKUP(UF$1,'19'!$F$3:$AK$766,23,0),0)</f>
        <v>0</v>
      </c>
      <c r="UG174" s="30">
        <f>IFERROR(VLOOKUP(UG$1,'19'!$F$3:$AK$766,23,0),0)</f>
        <v>643717637504.66016</v>
      </c>
      <c r="UH174" s="1">
        <v>2130307746527.6602</v>
      </c>
      <c r="UI174" s="1">
        <f>UH174-SUM($UG$172:UG174)</f>
        <v>0</v>
      </c>
    </row>
    <row r="175" spans="2:555">
      <c r="B175" s="58">
        <v>43556</v>
      </c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  <c r="AA175" s="30"/>
      <c r="AB175" s="30"/>
      <c r="AC175" s="30"/>
      <c r="AD175" s="30"/>
      <c r="AE175" s="30"/>
      <c r="AF175" s="30"/>
      <c r="AG175" s="30"/>
      <c r="AH175" s="30"/>
      <c r="AI175" s="30"/>
      <c r="AJ175" s="30"/>
      <c r="AK175" s="30"/>
      <c r="AL175" s="30"/>
      <c r="AM175" s="30"/>
      <c r="AN175" s="30"/>
      <c r="AO175" s="30"/>
      <c r="AP175" s="30"/>
      <c r="AQ175" s="30"/>
      <c r="AR175" s="30"/>
      <c r="AS175" s="30"/>
      <c r="AT175" s="30"/>
      <c r="AU175" s="30"/>
      <c r="AV175" s="30"/>
      <c r="AW175" s="30"/>
      <c r="AX175" s="30"/>
      <c r="AY175" s="30"/>
      <c r="AZ175" s="30"/>
      <c r="BA175" s="30"/>
      <c r="BB175" s="30"/>
      <c r="BC175" s="30"/>
      <c r="BD175" s="30"/>
      <c r="BE175" s="30"/>
      <c r="BF175" s="30"/>
      <c r="BG175" s="30"/>
      <c r="BH175" s="30"/>
      <c r="BI175" s="30"/>
      <c r="BJ175" s="30"/>
      <c r="BK175" s="30"/>
      <c r="BL175" s="30"/>
      <c r="BM175" s="30"/>
      <c r="BN175" s="30"/>
      <c r="BO175" s="30"/>
      <c r="BP175" s="30"/>
      <c r="BQ175" s="30"/>
      <c r="BR175" s="30"/>
      <c r="BS175" s="30"/>
      <c r="BT175" s="30"/>
      <c r="BU175" s="30"/>
      <c r="BV175" s="30"/>
      <c r="BW175" s="30"/>
      <c r="BX175" s="30"/>
      <c r="BY175" s="30"/>
      <c r="BZ175" s="30"/>
      <c r="CA175" s="30"/>
      <c r="CB175" s="30"/>
      <c r="CC175" s="30"/>
      <c r="CD175" s="30"/>
      <c r="CE175" s="30"/>
      <c r="CF175" s="30"/>
      <c r="CG175" s="30"/>
      <c r="CH175" s="30"/>
      <c r="CI175" s="30"/>
      <c r="CJ175" s="30"/>
      <c r="CK175" s="30"/>
      <c r="CL175" s="30"/>
      <c r="CM175" s="30"/>
      <c r="CN175" s="30"/>
      <c r="CO175" s="30"/>
      <c r="CP175" s="30"/>
      <c r="CQ175" s="30"/>
      <c r="CR175" s="30"/>
      <c r="CS175" s="30"/>
      <c r="CT175" s="30"/>
      <c r="CU175" s="30"/>
      <c r="CV175" s="30"/>
      <c r="CW175" s="30"/>
      <c r="CX175" s="30"/>
      <c r="CY175" s="30"/>
      <c r="CZ175" s="30"/>
      <c r="DA175" s="30"/>
      <c r="DB175" s="30"/>
      <c r="DC175" s="30"/>
      <c r="DD175" s="30"/>
      <c r="DE175" s="30"/>
      <c r="DF175" s="30"/>
      <c r="DG175" s="30"/>
      <c r="DH175" s="30"/>
      <c r="DI175" s="30"/>
      <c r="DJ175" s="30"/>
      <c r="DK175" s="30"/>
      <c r="DL175" s="30"/>
      <c r="DM175" s="30"/>
      <c r="DN175" s="30"/>
      <c r="DO175" s="30"/>
      <c r="DP175" s="30"/>
      <c r="DQ175" s="30"/>
      <c r="DR175" s="30"/>
      <c r="DS175" s="30"/>
      <c r="DT175" s="30"/>
      <c r="DU175" s="30"/>
      <c r="DV175" s="30"/>
      <c r="DW175" s="30"/>
      <c r="DX175" s="30"/>
      <c r="DY175" s="30"/>
      <c r="DZ175" s="30"/>
      <c r="EA175" s="30"/>
      <c r="EB175" s="30"/>
      <c r="EC175" s="30"/>
      <c r="ED175" s="30"/>
      <c r="EE175" s="30"/>
      <c r="EF175" s="30"/>
      <c r="EG175" s="30"/>
      <c r="EH175" s="30"/>
      <c r="EI175" s="30"/>
      <c r="EJ175" s="30"/>
      <c r="EK175" s="30"/>
      <c r="EL175" s="30"/>
      <c r="EM175" s="30"/>
      <c r="EN175" s="30"/>
      <c r="EO175" s="30"/>
      <c r="EP175" s="30"/>
      <c r="EQ175" s="30"/>
      <c r="ER175" s="30"/>
      <c r="ES175" s="30"/>
      <c r="ET175" s="30"/>
      <c r="EU175" s="30"/>
      <c r="EV175" s="30"/>
      <c r="EW175" s="30"/>
      <c r="EX175" s="30"/>
      <c r="EY175" s="30"/>
      <c r="EZ175" s="30"/>
      <c r="FA175" s="30"/>
      <c r="FB175" s="30"/>
      <c r="FC175" s="30"/>
      <c r="FD175" s="30"/>
      <c r="FE175" s="30"/>
      <c r="FF175" s="30"/>
      <c r="FG175" s="30"/>
      <c r="FH175" s="30"/>
      <c r="FI175" s="30"/>
      <c r="FJ175" s="30"/>
      <c r="FK175" s="30"/>
      <c r="FL175" s="30"/>
      <c r="FM175" s="30"/>
      <c r="FN175" s="30"/>
      <c r="FO175" s="30"/>
      <c r="FP175" s="30"/>
      <c r="FQ175" s="30"/>
      <c r="FR175" s="30"/>
      <c r="FS175" s="30"/>
      <c r="FT175" s="30"/>
      <c r="FU175" s="30"/>
      <c r="FV175" s="30"/>
      <c r="FW175" s="30"/>
      <c r="FX175" s="30"/>
      <c r="FY175" s="30"/>
      <c r="FZ175" s="30"/>
      <c r="GA175" s="30"/>
      <c r="GB175" s="30"/>
      <c r="GC175" s="30"/>
      <c r="GD175" s="30"/>
      <c r="GE175" s="30"/>
      <c r="GF175" s="30"/>
      <c r="GG175" s="30"/>
      <c r="GH175" s="30"/>
      <c r="GI175" s="30"/>
      <c r="GJ175" s="30"/>
      <c r="GK175" s="30"/>
      <c r="GL175" s="30"/>
      <c r="GM175" s="30"/>
      <c r="GN175" s="30"/>
      <c r="GO175" s="30"/>
      <c r="GP175" s="30"/>
      <c r="GQ175" s="30"/>
      <c r="GR175" s="30"/>
      <c r="GS175" s="30"/>
      <c r="GT175" s="30"/>
      <c r="GU175" s="30"/>
      <c r="GV175" s="30"/>
      <c r="GW175" s="30"/>
      <c r="GX175" s="30"/>
      <c r="GY175" s="30"/>
      <c r="GZ175" s="30"/>
      <c r="HA175" s="30"/>
      <c r="HB175" s="30"/>
      <c r="HC175" s="30"/>
      <c r="HD175" s="30"/>
      <c r="HE175" s="30"/>
      <c r="HF175" s="30"/>
      <c r="HG175" s="30"/>
      <c r="HH175" s="30"/>
      <c r="HI175" s="30"/>
      <c r="HJ175" s="30"/>
      <c r="HK175" s="30"/>
      <c r="HL175" s="30"/>
      <c r="HM175" s="30"/>
      <c r="HN175" s="30"/>
      <c r="HO175" s="30"/>
      <c r="HP175" s="30"/>
      <c r="HQ175" s="30"/>
      <c r="HR175" s="30"/>
      <c r="HS175" s="30"/>
      <c r="HT175" s="30"/>
      <c r="HU175" s="30"/>
      <c r="HV175" s="30"/>
      <c r="HW175" s="30"/>
      <c r="HX175" s="30"/>
      <c r="HY175" s="30"/>
      <c r="HZ175" s="30"/>
      <c r="IA175" s="30"/>
      <c r="IB175" s="30"/>
      <c r="IC175" s="30"/>
      <c r="ID175" s="30"/>
      <c r="IE175" s="30"/>
      <c r="IF175" s="30"/>
      <c r="IG175" s="30"/>
      <c r="IH175" s="30"/>
      <c r="II175" s="30"/>
      <c r="IJ175" s="30"/>
      <c r="IK175" s="30"/>
      <c r="IL175" s="30"/>
      <c r="IM175" s="30"/>
      <c r="IN175" s="30"/>
      <c r="IO175" s="30"/>
      <c r="IP175" s="30"/>
      <c r="IQ175" s="30"/>
      <c r="IR175" s="30"/>
      <c r="IS175" s="30"/>
      <c r="IT175" s="30"/>
      <c r="IU175" s="30"/>
      <c r="IV175" s="30"/>
      <c r="IW175" s="30"/>
      <c r="IX175" s="30"/>
      <c r="IY175" s="30"/>
      <c r="IZ175" s="30"/>
      <c r="JA175" s="30"/>
      <c r="JB175" s="30"/>
      <c r="JC175" s="30"/>
      <c r="JD175" s="30"/>
      <c r="JE175" s="30"/>
      <c r="JF175" s="30"/>
      <c r="JG175" s="30"/>
      <c r="JH175" s="30"/>
      <c r="JI175" s="30"/>
      <c r="JJ175" s="30"/>
      <c r="JK175" s="30"/>
      <c r="JL175" s="30"/>
      <c r="JM175" s="30"/>
      <c r="JN175" s="30"/>
      <c r="JO175" s="30"/>
      <c r="JP175" s="30"/>
      <c r="JQ175" s="30"/>
      <c r="JR175" s="30"/>
      <c r="JS175" s="30"/>
      <c r="JT175" s="30"/>
      <c r="JU175" s="30"/>
      <c r="JV175" s="30"/>
      <c r="JW175" s="30"/>
      <c r="JX175" s="30"/>
      <c r="JY175" s="30"/>
      <c r="JZ175" s="30"/>
      <c r="KA175" s="30"/>
      <c r="KB175" s="30"/>
      <c r="KC175" s="30"/>
      <c r="KD175" s="30"/>
      <c r="KE175" s="30"/>
      <c r="KF175" s="30"/>
      <c r="KG175" s="30"/>
      <c r="KH175" s="30"/>
      <c r="KI175" s="30"/>
      <c r="KJ175" s="30"/>
      <c r="KK175" s="30"/>
      <c r="KL175" s="30"/>
      <c r="KM175" s="30"/>
      <c r="KN175" s="30"/>
      <c r="KO175" s="30"/>
      <c r="KP175" s="30"/>
      <c r="KQ175" s="30"/>
      <c r="KR175" s="30"/>
      <c r="KS175" s="30"/>
      <c r="KT175" s="30"/>
      <c r="KU175" s="30"/>
      <c r="KV175" s="30"/>
      <c r="KW175" s="30"/>
      <c r="KX175" s="30"/>
      <c r="KY175" s="30"/>
      <c r="KZ175" s="30"/>
      <c r="LA175" s="30"/>
      <c r="LB175" s="30"/>
      <c r="LC175" s="30"/>
      <c r="LD175" s="30"/>
      <c r="LE175" s="30"/>
      <c r="LF175" s="30"/>
      <c r="LG175" s="30"/>
      <c r="LH175" s="30"/>
      <c r="LI175" s="30"/>
      <c r="LJ175" s="30"/>
      <c r="LK175" s="30"/>
      <c r="LL175" s="30"/>
      <c r="LM175" s="30"/>
      <c r="LN175" s="30"/>
      <c r="LO175" s="30"/>
      <c r="LP175" s="30"/>
      <c r="LQ175" s="30"/>
      <c r="LR175" s="30"/>
      <c r="LS175" s="30"/>
      <c r="LT175" s="30"/>
      <c r="LU175" s="30"/>
      <c r="LV175" s="30"/>
      <c r="LW175" s="30"/>
      <c r="LX175" s="30"/>
      <c r="LY175" s="30"/>
      <c r="LZ175" s="30"/>
      <c r="MA175" s="30"/>
      <c r="MB175" s="30"/>
      <c r="MC175" s="30"/>
      <c r="MD175" s="30"/>
      <c r="ME175" s="30"/>
      <c r="MF175" s="30"/>
      <c r="MG175" s="30"/>
      <c r="MH175" s="30"/>
      <c r="MI175" s="30"/>
      <c r="MJ175" s="30"/>
      <c r="MK175" s="30"/>
      <c r="ML175" s="30"/>
      <c r="MM175" s="30"/>
      <c r="MN175" s="30"/>
      <c r="MO175" s="30"/>
      <c r="MP175" s="30"/>
      <c r="MQ175" s="30"/>
      <c r="MR175" s="30"/>
      <c r="MS175" s="30"/>
      <c r="MT175" s="30"/>
      <c r="MU175" s="30"/>
      <c r="MV175" s="30"/>
      <c r="MW175" s="30"/>
      <c r="MX175" s="30"/>
      <c r="MY175" s="30"/>
      <c r="MZ175" s="30"/>
      <c r="NA175" s="30"/>
      <c r="NB175" s="30"/>
      <c r="NC175" s="30"/>
      <c r="ND175" s="30"/>
      <c r="NE175" s="30"/>
      <c r="NF175" s="30"/>
      <c r="NG175" s="30"/>
      <c r="NH175" s="30"/>
      <c r="NI175" s="30"/>
      <c r="NJ175" s="30"/>
      <c r="NK175" s="30"/>
      <c r="NL175" s="30"/>
      <c r="NM175" s="30"/>
      <c r="NN175" s="30"/>
      <c r="NO175" s="30"/>
      <c r="NP175" s="30"/>
      <c r="NQ175" s="30"/>
      <c r="NR175" s="30"/>
      <c r="NS175" s="30"/>
      <c r="NT175" s="30"/>
      <c r="NU175" s="30"/>
      <c r="NV175" s="30"/>
      <c r="NW175" s="30"/>
      <c r="NX175" s="30"/>
      <c r="NY175" s="30"/>
      <c r="NZ175" s="30"/>
      <c r="OA175" s="30"/>
      <c r="OB175" s="30"/>
      <c r="OC175" s="30"/>
      <c r="OD175" s="30"/>
      <c r="OE175" s="30"/>
      <c r="OF175" s="30"/>
      <c r="OG175" s="30"/>
      <c r="OH175" s="30"/>
      <c r="OI175" s="30"/>
      <c r="OJ175" s="30"/>
      <c r="OK175" s="30"/>
      <c r="OL175" s="30"/>
      <c r="OM175" s="30"/>
      <c r="ON175" s="30"/>
      <c r="OO175" s="30"/>
      <c r="OP175" s="30"/>
      <c r="OQ175" s="30"/>
      <c r="OR175" s="30"/>
      <c r="OS175" s="30"/>
      <c r="OT175" s="30"/>
      <c r="OU175" s="30"/>
      <c r="OV175" s="30"/>
      <c r="OW175" s="30"/>
      <c r="OX175" s="30"/>
      <c r="OY175" s="30"/>
      <c r="OZ175" s="30"/>
      <c r="PA175" s="30"/>
      <c r="PB175" s="30"/>
      <c r="PC175" s="30"/>
      <c r="PD175" s="30"/>
      <c r="PE175" s="30"/>
      <c r="PF175" s="30"/>
      <c r="PG175" s="30"/>
      <c r="PH175" s="30"/>
      <c r="PI175" s="30"/>
      <c r="PJ175" s="30"/>
      <c r="PK175" s="30"/>
      <c r="PL175" s="30"/>
      <c r="PM175" s="30"/>
      <c r="PN175" s="30"/>
      <c r="PO175" s="30"/>
      <c r="PP175" s="30"/>
      <c r="PQ175" s="30"/>
      <c r="PR175" s="30"/>
      <c r="PS175" s="30"/>
      <c r="PT175" s="30"/>
      <c r="PU175" s="30"/>
      <c r="PV175" s="30"/>
      <c r="PW175" s="30"/>
      <c r="PX175" s="30"/>
      <c r="PY175" s="30"/>
      <c r="PZ175" s="30"/>
      <c r="QA175" s="30"/>
      <c r="QB175" s="30"/>
      <c r="QC175" s="30"/>
      <c r="QD175" s="30"/>
      <c r="QE175" s="30"/>
      <c r="QF175" s="30"/>
      <c r="QG175" s="30"/>
      <c r="QH175" s="30"/>
      <c r="QI175" s="30"/>
      <c r="QJ175" s="30"/>
      <c r="QK175" s="30"/>
      <c r="QL175" s="30"/>
      <c r="QM175" s="30"/>
      <c r="QN175" s="30"/>
      <c r="QO175" s="30"/>
      <c r="QP175" s="30"/>
      <c r="QQ175" s="30"/>
      <c r="QR175" s="30"/>
      <c r="QS175" s="30"/>
      <c r="QT175" s="30"/>
      <c r="QU175" s="30"/>
      <c r="QV175" s="30"/>
      <c r="QW175" s="30"/>
      <c r="QX175" s="30"/>
      <c r="QY175" s="30"/>
      <c r="QZ175" s="30"/>
      <c r="RA175" s="30"/>
      <c r="RB175" s="30"/>
      <c r="RC175" s="30"/>
      <c r="RD175" s="30"/>
      <c r="RE175" s="30"/>
      <c r="RF175" s="30"/>
      <c r="RG175" s="30"/>
      <c r="RH175" s="30"/>
      <c r="RI175" s="30"/>
      <c r="RJ175" s="30"/>
      <c r="RK175" s="30"/>
      <c r="RL175" s="30"/>
      <c r="RM175" s="30"/>
      <c r="RN175" s="30"/>
      <c r="RO175" s="30"/>
      <c r="RP175" s="30"/>
      <c r="RQ175" s="30"/>
      <c r="RR175" s="30"/>
      <c r="RS175" s="30"/>
      <c r="RT175" s="30"/>
      <c r="RU175" s="30"/>
      <c r="RV175" s="30"/>
      <c r="RW175" s="30"/>
      <c r="RX175" s="30"/>
      <c r="RY175" s="30"/>
      <c r="RZ175" s="30"/>
      <c r="SA175" s="30"/>
      <c r="SB175" s="30"/>
      <c r="SC175" s="30"/>
      <c r="SD175" s="30"/>
      <c r="SE175" s="30"/>
      <c r="SF175" s="30"/>
      <c r="SG175" s="30"/>
      <c r="SH175" s="30"/>
      <c r="SI175" s="30"/>
      <c r="SJ175" s="30"/>
      <c r="SK175" s="30"/>
      <c r="SL175" s="30"/>
      <c r="SM175" s="30"/>
      <c r="SN175" s="30"/>
      <c r="SO175" s="30"/>
      <c r="SP175" s="30"/>
      <c r="SQ175" s="30"/>
      <c r="SR175" s="30"/>
      <c r="SS175" s="30"/>
      <c r="ST175" s="30"/>
      <c r="SU175" s="30"/>
      <c r="SV175" s="30"/>
      <c r="SW175" s="30"/>
      <c r="SX175" s="30"/>
      <c r="SY175" s="30"/>
      <c r="SZ175" s="30"/>
      <c r="TA175" s="30"/>
      <c r="TB175" s="30"/>
      <c r="TC175" s="30"/>
      <c r="TD175" s="30"/>
      <c r="TE175" s="30"/>
      <c r="TF175" s="30"/>
      <c r="TG175" s="30"/>
      <c r="TH175" s="30"/>
      <c r="TI175" s="30"/>
      <c r="TJ175" s="30"/>
      <c r="TK175" s="30"/>
      <c r="TL175" s="30"/>
      <c r="TM175" s="30"/>
      <c r="TN175" s="30"/>
      <c r="TO175" s="30"/>
      <c r="TP175" s="30"/>
      <c r="TQ175" s="30"/>
      <c r="TR175" s="30"/>
      <c r="TS175" s="30"/>
      <c r="TT175" s="30"/>
      <c r="TU175" s="30"/>
      <c r="TV175" s="30"/>
      <c r="TW175" s="30"/>
      <c r="TX175" s="30"/>
      <c r="TY175" s="30"/>
      <c r="TZ175" s="30"/>
      <c r="UA175" s="30"/>
      <c r="UB175" s="30"/>
      <c r="UC175" s="30"/>
      <c r="UD175" s="30"/>
      <c r="UE175" s="30"/>
      <c r="UF175" s="30"/>
      <c r="UG175" s="30"/>
      <c r="UH175" s="1" t="s">
        <v>141</v>
      </c>
    </row>
    <row r="176" spans="2:555">
      <c r="B176" s="58">
        <v>43586</v>
      </c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  <c r="AA176" s="30"/>
      <c r="AB176" s="30"/>
      <c r="AC176" s="30"/>
      <c r="AD176" s="30"/>
      <c r="AE176" s="30"/>
      <c r="AF176" s="30"/>
      <c r="AG176" s="30"/>
      <c r="AH176" s="30"/>
      <c r="AI176" s="30"/>
      <c r="AJ176" s="30"/>
      <c r="AK176" s="30"/>
      <c r="AL176" s="30"/>
      <c r="AM176" s="30"/>
      <c r="AN176" s="30"/>
      <c r="AO176" s="30"/>
      <c r="AP176" s="30"/>
      <c r="AQ176" s="30"/>
      <c r="AR176" s="30"/>
      <c r="AS176" s="30"/>
      <c r="AT176" s="30"/>
      <c r="AU176" s="30"/>
      <c r="AV176" s="30"/>
      <c r="AW176" s="30"/>
      <c r="AX176" s="30"/>
      <c r="AY176" s="30"/>
      <c r="AZ176" s="30"/>
      <c r="BA176" s="30"/>
      <c r="BB176" s="30"/>
      <c r="BC176" s="30"/>
      <c r="BD176" s="30"/>
      <c r="BE176" s="30"/>
      <c r="BF176" s="30"/>
      <c r="BG176" s="30"/>
      <c r="BH176" s="30"/>
      <c r="BI176" s="30"/>
      <c r="BJ176" s="30"/>
      <c r="BK176" s="30"/>
      <c r="BL176" s="30"/>
      <c r="BM176" s="30"/>
      <c r="BN176" s="30"/>
      <c r="BO176" s="30"/>
      <c r="BP176" s="30"/>
      <c r="BQ176" s="30"/>
      <c r="BR176" s="30"/>
      <c r="BS176" s="30"/>
      <c r="BT176" s="30"/>
      <c r="BU176" s="30"/>
      <c r="BV176" s="30"/>
      <c r="BW176" s="30"/>
      <c r="BX176" s="30"/>
      <c r="BY176" s="30"/>
      <c r="BZ176" s="30"/>
      <c r="CA176" s="30"/>
      <c r="CB176" s="30"/>
      <c r="CC176" s="30"/>
      <c r="CD176" s="30"/>
      <c r="CE176" s="30"/>
      <c r="CF176" s="30"/>
      <c r="CG176" s="30"/>
      <c r="CH176" s="30"/>
      <c r="CI176" s="30"/>
      <c r="CJ176" s="30"/>
      <c r="CK176" s="30"/>
      <c r="CL176" s="30"/>
      <c r="CM176" s="30"/>
      <c r="CN176" s="30"/>
      <c r="CO176" s="30"/>
      <c r="CP176" s="30"/>
      <c r="CQ176" s="30"/>
      <c r="CR176" s="30"/>
      <c r="CS176" s="30"/>
      <c r="CT176" s="30"/>
      <c r="CU176" s="30"/>
      <c r="CV176" s="30"/>
      <c r="CW176" s="30"/>
      <c r="CX176" s="30"/>
      <c r="CY176" s="30"/>
      <c r="CZ176" s="30"/>
      <c r="DA176" s="30"/>
      <c r="DB176" s="30"/>
      <c r="DC176" s="30"/>
      <c r="DD176" s="30"/>
      <c r="DE176" s="30"/>
      <c r="DF176" s="30"/>
      <c r="DG176" s="30"/>
      <c r="DH176" s="30"/>
      <c r="DI176" s="30"/>
      <c r="DJ176" s="30"/>
      <c r="DK176" s="30"/>
      <c r="DL176" s="30"/>
      <c r="DM176" s="30"/>
      <c r="DN176" s="30"/>
      <c r="DO176" s="30"/>
      <c r="DP176" s="30"/>
      <c r="DQ176" s="30"/>
      <c r="DR176" s="30"/>
      <c r="DS176" s="30"/>
      <c r="DT176" s="30"/>
      <c r="DU176" s="30"/>
      <c r="DV176" s="30"/>
      <c r="DW176" s="30"/>
      <c r="DX176" s="30"/>
      <c r="DY176" s="30"/>
      <c r="DZ176" s="30"/>
      <c r="EA176" s="30"/>
      <c r="EB176" s="30"/>
      <c r="EC176" s="30"/>
      <c r="ED176" s="30"/>
      <c r="EE176" s="30"/>
      <c r="EF176" s="30"/>
      <c r="EG176" s="30"/>
      <c r="EH176" s="30"/>
      <c r="EI176" s="30"/>
      <c r="EJ176" s="30"/>
      <c r="EK176" s="30"/>
      <c r="EL176" s="30"/>
      <c r="EM176" s="30"/>
      <c r="EN176" s="30"/>
      <c r="EO176" s="30"/>
      <c r="EP176" s="30"/>
      <c r="EQ176" s="30"/>
      <c r="ER176" s="30"/>
      <c r="ES176" s="30"/>
      <c r="ET176" s="30"/>
      <c r="EU176" s="30"/>
      <c r="EV176" s="30"/>
      <c r="EW176" s="30"/>
      <c r="EX176" s="30"/>
      <c r="EY176" s="30"/>
      <c r="EZ176" s="30"/>
      <c r="FA176" s="30"/>
      <c r="FB176" s="30"/>
      <c r="FC176" s="30"/>
      <c r="FD176" s="30"/>
      <c r="FE176" s="30"/>
      <c r="FF176" s="30"/>
      <c r="FG176" s="30"/>
      <c r="FH176" s="30"/>
      <c r="FI176" s="30"/>
      <c r="FJ176" s="30"/>
      <c r="FK176" s="30"/>
      <c r="FL176" s="30"/>
      <c r="FM176" s="30"/>
      <c r="FN176" s="30"/>
      <c r="FO176" s="30"/>
      <c r="FP176" s="30"/>
      <c r="FQ176" s="30"/>
      <c r="FR176" s="30"/>
      <c r="FS176" s="30"/>
      <c r="FT176" s="30"/>
      <c r="FU176" s="30"/>
      <c r="FV176" s="30"/>
      <c r="FW176" s="30"/>
      <c r="FX176" s="30"/>
      <c r="FY176" s="30"/>
      <c r="FZ176" s="30"/>
      <c r="GA176" s="30"/>
      <c r="GB176" s="30"/>
      <c r="GC176" s="30"/>
      <c r="GD176" s="30"/>
      <c r="GE176" s="30"/>
      <c r="GF176" s="30"/>
      <c r="GG176" s="30"/>
      <c r="GH176" s="30"/>
      <c r="GI176" s="30"/>
      <c r="GJ176" s="30"/>
      <c r="GK176" s="30"/>
      <c r="GL176" s="30"/>
      <c r="GM176" s="30"/>
      <c r="GN176" s="30"/>
      <c r="GO176" s="30"/>
      <c r="GP176" s="30"/>
      <c r="GQ176" s="30"/>
      <c r="GR176" s="30"/>
      <c r="GS176" s="30"/>
      <c r="GT176" s="30"/>
      <c r="GU176" s="30"/>
      <c r="GV176" s="30"/>
      <c r="GW176" s="30"/>
      <c r="GX176" s="30"/>
      <c r="GY176" s="30"/>
      <c r="GZ176" s="30"/>
      <c r="HA176" s="30"/>
      <c r="HB176" s="30"/>
      <c r="HC176" s="30"/>
      <c r="HD176" s="30"/>
      <c r="HE176" s="30"/>
      <c r="HF176" s="30"/>
      <c r="HG176" s="30"/>
      <c r="HH176" s="30"/>
      <c r="HI176" s="30"/>
      <c r="HJ176" s="30"/>
      <c r="HK176" s="30"/>
      <c r="HL176" s="30"/>
      <c r="HM176" s="30"/>
      <c r="HN176" s="30"/>
      <c r="HO176" s="30"/>
      <c r="HP176" s="30"/>
      <c r="HQ176" s="30"/>
      <c r="HR176" s="30"/>
      <c r="HS176" s="30"/>
      <c r="HT176" s="30"/>
      <c r="HU176" s="30"/>
      <c r="HV176" s="30"/>
      <c r="HW176" s="30"/>
      <c r="HX176" s="30"/>
      <c r="HY176" s="30"/>
      <c r="HZ176" s="30"/>
      <c r="IA176" s="30"/>
      <c r="IB176" s="30"/>
      <c r="IC176" s="30"/>
      <c r="ID176" s="30"/>
      <c r="IE176" s="30"/>
      <c r="IF176" s="30"/>
      <c r="IG176" s="30"/>
      <c r="IH176" s="30"/>
      <c r="II176" s="30"/>
      <c r="IJ176" s="30"/>
      <c r="IK176" s="30"/>
      <c r="IL176" s="30"/>
      <c r="IM176" s="30"/>
      <c r="IN176" s="30"/>
      <c r="IO176" s="30"/>
      <c r="IP176" s="30"/>
      <c r="IQ176" s="30"/>
      <c r="IR176" s="30"/>
      <c r="IS176" s="30"/>
      <c r="IT176" s="30"/>
      <c r="IU176" s="30"/>
      <c r="IV176" s="30"/>
      <c r="IW176" s="30"/>
      <c r="IX176" s="30"/>
      <c r="IY176" s="30"/>
      <c r="IZ176" s="30"/>
      <c r="JA176" s="30"/>
      <c r="JB176" s="30"/>
      <c r="JC176" s="30"/>
      <c r="JD176" s="30"/>
      <c r="JE176" s="30"/>
      <c r="JF176" s="30"/>
      <c r="JG176" s="30"/>
      <c r="JH176" s="30"/>
      <c r="JI176" s="30"/>
      <c r="JJ176" s="30"/>
      <c r="JK176" s="30"/>
      <c r="JL176" s="30"/>
      <c r="JM176" s="30"/>
      <c r="JN176" s="30"/>
      <c r="JO176" s="30"/>
      <c r="JP176" s="30"/>
      <c r="JQ176" s="30"/>
      <c r="JR176" s="30"/>
      <c r="JS176" s="30"/>
      <c r="JT176" s="30"/>
      <c r="JU176" s="30"/>
      <c r="JV176" s="30"/>
      <c r="JW176" s="30"/>
      <c r="JX176" s="30"/>
      <c r="JY176" s="30"/>
      <c r="JZ176" s="30"/>
      <c r="KA176" s="30"/>
      <c r="KB176" s="30"/>
      <c r="KC176" s="30"/>
      <c r="KD176" s="30"/>
      <c r="KE176" s="30"/>
      <c r="KF176" s="30"/>
      <c r="KG176" s="30"/>
      <c r="KH176" s="30"/>
      <c r="KI176" s="30"/>
      <c r="KJ176" s="30"/>
      <c r="KK176" s="30"/>
      <c r="KL176" s="30"/>
      <c r="KM176" s="30"/>
      <c r="KN176" s="30"/>
      <c r="KO176" s="30"/>
      <c r="KP176" s="30"/>
      <c r="KQ176" s="30"/>
      <c r="KR176" s="30"/>
      <c r="KS176" s="30"/>
      <c r="KT176" s="30"/>
      <c r="KU176" s="30"/>
      <c r="KV176" s="30"/>
      <c r="KW176" s="30"/>
      <c r="KX176" s="30"/>
      <c r="KY176" s="30"/>
      <c r="KZ176" s="30"/>
      <c r="LA176" s="30"/>
      <c r="LB176" s="30"/>
      <c r="LC176" s="30"/>
      <c r="LD176" s="30"/>
      <c r="LE176" s="30"/>
      <c r="LF176" s="30"/>
      <c r="LG176" s="30"/>
      <c r="LH176" s="30"/>
      <c r="LI176" s="30"/>
      <c r="LJ176" s="30"/>
      <c r="LK176" s="30"/>
      <c r="LL176" s="30"/>
      <c r="LM176" s="30"/>
      <c r="LN176" s="30"/>
      <c r="LO176" s="30"/>
      <c r="LP176" s="30"/>
      <c r="LQ176" s="30"/>
      <c r="LR176" s="30"/>
      <c r="LS176" s="30"/>
      <c r="LT176" s="30"/>
      <c r="LU176" s="30"/>
      <c r="LV176" s="30"/>
      <c r="LW176" s="30"/>
      <c r="LX176" s="30"/>
      <c r="LY176" s="30"/>
      <c r="LZ176" s="30"/>
      <c r="MA176" s="30"/>
      <c r="MB176" s="30"/>
      <c r="MC176" s="30"/>
      <c r="MD176" s="30"/>
      <c r="ME176" s="30"/>
      <c r="MF176" s="30"/>
      <c r="MG176" s="30"/>
      <c r="MH176" s="30"/>
      <c r="MI176" s="30"/>
      <c r="MJ176" s="30"/>
      <c r="MK176" s="30"/>
      <c r="ML176" s="30"/>
      <c r="MM176" s="30"/>
      <c r="MN176" s="30"/>
      <c r="MO176" s="30"/>
      <c r="MP176" s="30"/>
      <c r="MQ176" s="30"/>
      <c r="MR176" s="30"/>
      <c r="MS176" s="30"/>
      <c r="MT176" s="30"/>
      <c r="MU176" s="30"/>
      <c r="MV176" s="30"/>
      <c r="MW176" s="30"/>
      <c r="MX176" s="30"/>
      <c r="MY176" s="30"/>
      <c r="MZ176" s="30"/>
      <c r="NA176" s="30"/>
      <c r="NB176" s="30"/>
      <c r="NC176" s="30"/>
      <c r="ND176" s="30"/>
      <c r="NE176" s="30"/>
      <c r="NF176" s="30"/>
      <c r="NG176" s="30"/>
      <c r="NH176" s="30"/>
      <c r="NI176" s="30"/>
      <c r="NJ176" s="30"/>
      <c r="NK176" s="30"/>
      <c r="NL176" s="30"/>
      <c r="NM176" s="30"/>
      <c r="NN176" s="30"/>
      <c r="NO176" s="30"/>
      <c r="NP176" s="30"/>
      <c r="NQ176" s="30"/>
      <c r="NR176" s="30"/>
      <c r="NS176" s="30"/>
      <c r="NT176" s="30"/>
      <c r="NU176" s="30"/>
      <c r="NV176" s="30"/>
      <c r="NW176" s="30"/>
      <c r="NX176" s="30"/>
      <c r="NY176" s="30"/>
      <c r="NZ176" s="30"/>
      <c r="OA176" s="30"/>
      <c r="OB176" s="30"/>
      <c r="OC176" s="30"/>
      <c r="OD176" s="30"/>
      <c r="OE176" s="30"/>
      <c r="OF176" s="30"/>
      <c r="OG176" s="30"/>
      <c r="OH176" s="30"/>
      <c r="OI176" s="30"/>
      <c r="OJ176" s="30"/>
      <c r="OK176" s="30"/>
      <c r="OL176" s="30"/>
      <c r="OM176" s="30"/>
      <c r="ON176" s="30"/>
      <c r="OO176" s="30"/>
      <c r="OP176" s="30"/>
      <c r="OQ176" s="30"/>
      <c r="OR176" s="30"/>
      <c r="OS176" s="30"/>
      <c r="OT176" s="30"/>
      <c r="OU176" s="30"/>
      <c r="OV176" s="30"/>
      <c r="OW176" s="30"/>
      <c r="OX176" s="30"/>
      <c r="OY176" s="30"/>
      <c r="OZ176" s="30"/>
      <c r="PA176" s="30"/>
      <c r="PB176" s="30"/>
      <c r="PC176" s="30"/>
      <c r="PD176" s="30"/>
      <c r="PE176" s="30"/>
      <c r="PF176" s="30"/>
      <c r="PG176" s="30"/>
      <c r="PH176" s="30"/>
      <c r="PI176" s="30"/>
      <c r="PJ176" s="30"/>
      <c r="PK176" s="30"/>
      <c r="PL176" s="30"/>
      <c r="PM176" s="30"/>
      <c r="PN176" s="30"/>
      <c r="PO176" s="30"/>
      <c r="PP176" s="30"/>
      <c r="PQ176" s="30"/>
      <c r="PR176" s="30"/>
      <c r="PS176" s="30"/>
      <c r="PT176" s="30"/>
      <c r="PU176" s="30"/>
      <c r="PV176" s="30"/>
      <c r="PW176" s="30"/>
      <c r="PX176" s="30"/>
      <c r="PY176" s="30"/>
      <c r="PZ176" s="30"/>
      <c r="QA176" s="30"/>
      <c r="QB176" s="30"/>
      <c r="QC176" s="30"/>
      <c r="QD176" s="30"/>
      <c r="QE176" s="30"/>
      <c r="QF176" s="30"/>
      <c r="QG176" s="30"/>
      <c r="QH176" s="30"/>
      <c r="QI176" s="30"/>
      <c r="QJ176" s="30"/>
      <c r="QK176" s="30"/>
      <c r="QL176" s="30"/>
      <c r="QM176" s="30"/>
      <c r="QN176" s="30"/>
      <c r="QO176" s="30"/>
      <c r="QP176" s="30"/>
      <c r="QQ176" s="30"/>
      <c r="QR176" s="30"/>
      <c r="QS176" s="30"/>
      <c r="QT176" s="30"/>
      <c r="QU176" s="30"/>
      <c r="QV176" s="30"/>
      <c r="QW176" s="30"/>
      <c r="QX176" s="30"/>
      <c r="QY176" s="30"/>
      <c r="QZ176" s="30"/>
      <c r="RA176" s="30"/>
      <c r="RB176" s="30"/>
      <c r="RC176" s="30"/>
      <c r="RD176" s="30"/>
      <c r="RE176" s="30"/>
      <c r="RF176" s="30"/>
      <c r="RG176" s="30"/>
      <c r="RH176" s="30"/>
      <c r="RI176" s="30"/>
      <c r="RJ176" s="30"/>
      <c r="RK176" s="30"/>
      <c r="RL176" s="30"/>
      <c r="RM176" s="30"/>
      <c r="RN176" s="30"/>
      <c r="RO176" s="30"/>
      <c r="RP176" s="30"/>
      <c r="RQ176" s="30"/>
      <c r="RR176" s="30"/>
      <c r="RS176" s="30"/>
      <c r="RT176" s="30"/>
      <c r="RU176" s="30"/>
      <c r="RV176" s="30"/>
      <c r="RW176" s="30"/>
      <c r="RX176" s="30"/>
      <c r="RY176" s="30"/>
      <c r="RZ176" s="30"/>
      <c r="SA176" s="30"/>
      <c r="SB176" s="30"/>
      <c r="SC176" s="30"/>
      <c r="SD176" s="30"/>
      <c r="SE176" s="30"/>
      <c r="SF176" s="30"/>
      <c r="SG176" s="30"/>
      <c r="SH176" s="30"/>
      <c r="SI176" s="30"/>
      <c r="SJ176" s="30"/>
      <c r="SK176" s="30"/>
      <c r="SL176" s="30"/>
      <c r="SM176" s="30"/>
      <c r="SN176" s="30"/>
      <c r="SO176" s="30"/>
      <c r="SP176" s="30"/>
      <c r="SQ176" s="30"/>
      <c r="SR176" s="30"/>
      <c r="SS176" s="30"/>
      <c r="ST176" s="30"/>
      <c r="SU176" s="30"/>
      <c r="SV176" s="30"/>
      <c r="SW176" s="30"/>
      <c r="SX176" s="30"/>
      <c r="SY176" s="30"/>
      <c r="SZ176" s="30"/>
      <c r="TA176" s="30"/>
      <c r="TB176" s="30"/>
      <c r="TC176" s="30"/>
      <c r="TD176" s="30"/>
      <c r="TE176" s="30"/>
      <c r="TF176" s="30"/>
      <c r="TG176" s="30"/>
      <c r="TH176" s="30"/>
      <c r="TI176" s="30"/>
      <c r="TJ176" s="30"/>
      <c r="TK176" s="30"/>
      <c r="TL176" s="30"/>
      <c r="TM176" s="30"/>
      <c r="TN176" s="30"/>
      <c r="TO176" s="30"/>
      <c r="TP176" s="30"/>
      <c r="TQ176" s="30"/>
      <c r="TR176" s="30"/>
      <c r="TS176" s="30"/>
      <c r="TT176" s="30"/>
      <c r="TU176" s="30"/>
      <c r="TV176" s="30"/>
      <c r="TW176" s="30"/>
      <c r="TX176" s="30"/>
      <c r="TY176" s="30"/>
      <c r="TZ176" s="30"/>
      <c r="UA176" s="30"/>
      <c r="UB176" s="30"/>
      <c r="UC176" s="30"/>
      <c r="UD176" s="30"/>
      <c r="UE176" s="30"/>
      <c r="UF176" s="30"/>
      <c r="UG176" s="30"/>
      <c r="UH176" s="1" t="s">
        <v>141</v>
      </c>
    </row>
    <row r="177" spans="2:555">
      <c r="B177" s="58">
        <v>43617</v>
      </c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  <c r="AA177" s="30"/>
      <c r="AB177" s="30"/>
      <c r="AC177" s="30"/>
      <c r="AD177" s="30"/>
      <c r="AE177" s="30"/>
      <c r="AF177" s="30"/>
      <c r="AG177" s="30"/>
      <c r="AH177" s="30"/>
      <c r="AI177" s="30"/>
      <c r="AJ177" s="30"/>
      <c r="AK177" s="30"/>
      <c r="AL177" s="30"/>
      <c r="AM177" s="30"/>
      <c r="AN177" s="30"/>
      <c r="AO177" s="30"/>
      <c r="AP177" s="30"/>
      <c r="AQ177" s="30"/>
      <c r="AR177" s="30"/>
      <c r="AS177" s="30"/>
      <c r="AT177" s="30"/>
      <c r="AU177" s="30"/>
      <c r="AV177" s="30"/>
      <c r="AW177" s="30"/>
      <c r="AX177" s="30"/>
      <c r="AY177" s="30"/>
      <c r="AZ177" s="30"/>
      <c r="BA177" s="30"/>
      <c r="BB177" s="30"/>
      <c r="BC177" s="30"/>
      <c r="BD177" s="30"/>
      <c r="BE177" s="30"/>
      <c r="BF177" s="30"/>
      <c r="BG177" s="30"/>
      <c r="BH177" s="30"/>
      <c r="BI177" s="30"/>
      <c r="BJ177" s="30"/>
      <c r="BK177" s="30"/>
      <c r="BL177" s="30"/>
      <c r="BM177" s="30"/>
      <c r="BN177" s="30"/>
      <c r="BO177" s="30"/>
      <c r="BP177" s="30"/>
      <c r="BQ177" s="30"/>
      <c r="BR177" s="30"/>
      <c r="BS177" s="30"/>
      <c r="BT177" s="30"/>
      <c r="BU177" s="30"/>
      <c r="BV177" s="30"/>
      <c r="BW177" s="30"/>
      <c r="BX177" s="30"/>
      <c r="BY177" s="30"/>
      <c r="BZ177" s="30"/>
      <c r="CA177" s="30"/>
      <c r="CB177" s="30"/>
      <c r="CC177" s="30"/>
      <c r="CD177" s="30"/>
      <c r="CE177" s="30"/>
      <c r="CF177" s="30"/>
      <c r="CG177" s="30"/>
      <c r="CH177" s="30"/>
      <c r="CI177" s="30"/>
      <c r="CJ177" s="30"/>
      <c r="CK177" s="30"/>
      <c r="CL177" s="30"/>
      <c r="CM177" s="30"/>
      <c r="CN177" s="30"/>
      <c r="CO177" s="30"/>
      <c r="CP177" s="30"/>
      <c r="CQ177" s="30"/>
      <c r="CR177" s="30"/>
      <c r="CS177" s="30"/>
      <c r="CT177" s="30"/>
      <c r="CU177" s="30"/>
      <c r="CV177" s="30"/>
      <c r="CW177" s="30"/>
      <c r="CX177" s="30"/>
      <c r="CY177" s="30"/>
      <c r="CZ177" s="30"/>
      <c r="DA177" s="30"/>
      <c r="DB177" s="30"/>
      <c r="DC177" s="30"/>
      <c r="DD177" s="30"/>
      <c r="DE177" s="30"/>
      <c r="DF177" s="30"/>
      <c r="DG177" s="30"/>
      <c r="DH177" s="30"/>
      <c r="DI177" s="30"/>
      <c r="DJ177" s="30"/>
      <c r="DK177" s="30"/>
      <c r="DL177" s="30"/>
      <c r="DM177" s="30"/>
      <c r="DN177" s="30"/>
      <c r="DO177" s="30"/>
      <c r="DP177" s="30"/>
      <c r="DQ177" s="30"/>
      <c r="DR177" s="30"/>
      <c r="DS177" s="30"/>
      <c r="DT177" s="30"/>
      <c r="DU177" s="30"/>
      <c r="DV177" s="30"/>
      <c r="DW177" s="30"/>
      <c r="DX177" s="30"/>
      <c r="DY177" s="30"/>
      <c r="DZ177" s="30"/>
      <c r="EA177" s="30"/>
      <c r="EB177" s="30"/>
      <c r="EC177" s="30"/>
      <c r="ED177" s="30"/>
      <c r="EE177" s="30"/>
      <c r="EF177" s="30"/>
      <c r="EG177" s="30"/>
      <c r="EH177" s="30"/>
      <c r="EI177" s="30"/>
      <c r="EJ177" s="30"/>
      <c r="EK177" s="30"/>
      <c r="EL177" s="30"/>
      <c r="EM177" s="30"/>
      <c r="EN177" s="30"/>
      <c r="EO177" s="30"/>
      <c r="EP177" s="30"/>
      <c r="EQ177" s="30"/>
      <c r="ER177" s="30"/>
      <c r="ES177" s="30"/>
      <c r="ET177" s="30"/>
      <c r="EU177" s="30"/>
      <c r="EV177" s="30"/>
      <c r="EW177" s="30"/>
      <c r="EX177" s="30"/>
      <c r="EY177" s="30"/>
      <c r="EZ177" s="30"/>
      <c r="FA177" s="30"/>
      <c r="FB177" s="30"/>
      <c r="FC177" s="30"/>
      <c r="FD177" s="30"/>
      <c r="FE177" s="30"/>
      <c r="FF177" s="30"/>
      <c r="FG177" s="30"/>
      <c r="FH177" s="30"/>
      <c r="FI177" s="30"/>
      <c r="FJ177" s="30"/>
      <c r="FK177" s="30"/>
      <c r="FL177" s="30"/>
      <c r="FM177" s="30"/>
      <c r="FN177" s="30"/>
      <c r="FO177" s="30"/>
      <c r="FP177" s="30"/>
      <c r="FQ177" s="30"/>
      <c r="FR177" s="30"/>
      <c r="FS177" s="30"/>
      <c r="FT177" s="30"/>
      <c r="FU177" s="30"/>
      <c r="FV177" s="30"/>
      <c r="FW177" s="30"/>
      <c r="FX177" s="30"/>
      <c r="FY177" s="30"/>
      <c r="FZ177" s="30"/>
      <c r="GA177" s="30"/>
      <c r="GB177" s="30"/>
      <c r="GC177" s="30"/>
      <c r="GD177" s="30"/>
      <c r="GE177" s="30"/>
      <c r="GF177" s="30"/>
      <c r="GG177" s="30"/>
      <c r="GH177" s="30"/>
      <c r="GI177" s="30"/>
      <c r="GJ177" s="30"/>
      <c r="GK177" s="30"/>
      <c r="GL177" s="30"/>
      <c r="GM177" s="30"/>
      <c r="GN177" s="30"/>
      <c r="GO177" s="30"/>
      <c r="GP177" s="30"/>
      <c r="GQ177" s="30"/>
      <c r="GR177" s="30"/>
      <c r="GS177" s="30"/>
      <c r="GT177" s="30"/>
      <c r="GU177" s="30"/>
      <c r="GV177" s="30"/>
      <c r="GW177" s="30"/>
      <c r="GX177" s="30"/>
      <c r="GY177" s="30"/>
      <c r="GZ177" s="30"/>
      <c r="HA177" s="30"/>
      <c r="HB177" s="30"/>
      <c r="HC177" s="30"/>
      <c r="HD177" s="30"/>
      <c r="HE177" s="30"/>
      <c r="HF177" s="30"/>
      <c r="HG177" s="30"/>
      <c r="HH177" s="30"/>
      <c r="HI177" s="30"/>
      <c r="HJ177" s="30"/>
      <c r="HK177" s="30"/>
      <c r="HL177" s="30"/>
      <c r="HM177" s="30"/>
      <c r="HN177" s="30"/>
      <c r="HO177" s="30"/>
      <c r="HP177" s="30"/>
      <c r="HQ177" s="30"/>
      <c r="HR177" s="30"/>
      <c r="HS177" s="30"/>
      <c r="HT177" s="30"/>
      <c r="HU177" s="30"/>
      <c r="HV177" s="30"/>
      <c r="HW177" s="30"/>
      <c r="HX177" s="30"/>
      <c r="HY177" s="30"/>
      <c r="HZ177" s="30"/>
      <c r="IA177" s="30"/>
      <c r="IB177" s="30"/>
      <c r="IC177" s="30"/>
      <c r="ID177" s="30"/>
      <c r="IE177" s="30"/>
      <c r="IF177" s="30"/>
      <c r="IG177" s="30"/>
      <c r="IH177" s="30"/>
      <c r="II177" s="30"/>
      <c r="IJ177" s="30"/>
      <c r="IK177" s="30"/>
      <c r="IL177" s="30"/>
      <c r="IM177" s="30"/>
      <c r="IN177" s="30"/>
      <c r="IO177" s="30"/>
      <c r="IP177" s="30"/>
      <c r="IQ177" s="30"/>
      <c r="IR177" s="30"/>
      <c r="IS177" s="30"/>
      <c r="IT177" s="30"/>
      <c r="IU177" s="30"/>
      <c r="IV177" s="30"/>
      <c r="IW177" s="30"/>
      <c r="IX177" s="30"/>
      <c r="IY177" s="30"/>
      <c r="IZ177" s="30"/>
      <c r="JA177" s="30"/>
      <c r="JB177" s="30"/>
      <c r="JC177" s="30"/>
      <c r="JD177" s="30"/>
      <c r="JE177" s="30"/>
      <c r="JF177" s="30"/>
      <c r="JG177" s="30"/>
      <c r="JH177" s="30"/>
      <c r="JI177" s="30"/>
      <c r="JJ177" s="30"/>
      <c r="JK177" s="30"/>
      <c r="JL177" s="30"/>
      <c r="JM177" s="30"/>
      <c r="JN177" s="30"/>
      <c r="JO177" s="30"/>
      <c r="JP177" s="30"/>
      <c r="JQ177" s="30"/>
      <c r="JR177" s="30"/>
      <c r="JS177" s="30"/>
      <c r="JT177" s="30"/>
      <c r="JU177" s="30"/>
      <c r="JV177" s="30"/>
      <c r="JW177" s="30"/>
      <c r="JX177" s="30"/>
      <c r="JY177" s="30"/>
      <c r="JZ177" s="30"/>
      <c r="KA177" s="30"/>
      <c r="KB177" s="30"/>
      <c r="KC177" s="30"/>
      <c r="KD177" s="30"/>
      <c r="KE177" s="30"/>
      <c r="KF177" s="30"/>
      <c r="KG177" s="30"/>
      <c r="KH177" s="30"/>
      <c r="KI177" s="30"/>
      <c r="KJ177" s="30"/>
      <c r="KK177" s="30"/>
      <c r="KL177" s="30"/>
      <c r="KM177" s="30"/>
      <c r="KN177" s="30"/>
      <c r="KO177" s="30"/>
      <c r="KP177" s="30"/>
      <c r="KQ177" s="30"/>
      <c r="KR177" s="30"/>
      <c r="KS177" s="30"/>
      <c r="KT177" s="30"/>
      <c r="KU177" s="30"/>
      <c r="KV177" s="30"/>
      <c r="KW177" s="30"/>
      <c r="KX177" s="30"/>
      <c r="KY177" s="30"/>
      <c r="KZ177" s="30"/>
      <c r="LA177" s="30"/>
      <c r="LB177" s="30"/>
      <c r="LC177" s="30"/>
      <c r="LD177" s="30"/>
      <c r="LE177" s="30"/>
      <c r="LF177" s="30"/>
      <c r="LG177" s="30"/>
      <c r="LH177" s="30"/>
      <c r="LI177" s="30"/>
      <c r="LJ177" s="30"/>
      <c r="LK177" s="30"/>
      <c r="LL177" s="30"/>
      <c r="LM177" s="30"/>
      <c r="LN177" s="30"/>
      <c r="LO177" s="30"/>
      <c r="LP177" s="30"/>
      <c r="LQ177" s="30"/>
      <c r="LR177" s="30"/>
      <c r="LS177" s="30"/>
      <c r="LT177" s="30"/>
      <c r="LU177" s="30"/>
      <c r="LV177" s="30"/>
      <c r="LW177" s="30"/>
      <c r="LX177" s="30"/>
      <c r="LY177" s="30"/>
      <c r="LZ177" s="30"/>
      <c r="MA177" s="30"/>
      <c r="MB177" s="30"/>
      <c r="MC177" s="30"/>
      <c r="MD177" s="30"/>
      <c r="ME177" s="30"/>
      <c r="MF177" s="30"/>
      <c r="MG177" s="30"/>
      <c r="MH177" s="30"/>
      <c r="MI177" s="30"/>
      <c r="MJ177" s="30"/>
      <c r="MK177" s="30"/>
      <c r="ML177" s="30"/>
      <c r="MM177" s="30"/>
      <c r="MN177" s="30"/>
      <c r="MO177" s="30"/>
      <c r="MP177" s="30"/>
      <c r="MQ177" s="30"/>
      <c r="MR177" s="30"/>
      <c r="MS177" s="30"/>
      <c r="MT177" s="30"/>
      <c r="MU177" s="30"/>
      <c r="MV177" s="30"/>
      <c r="MW177" s="30"/>
      <c r="MX177" s="30"/>
      <c r="MY177" s="30"/>
      <c r="MZ177" s="30"/>
      <c r="NA177" s="30"/>
      <c r="NB177" s="30"/>
      <c r="NC177" s="30"/>
      <c r="ND177" s="30"/>
      <c r="NE177" s="30"/>
      <c r="NF177" s="30"/>
      <c r="NG177" s="30"/>
      <c r="NH177" s="30"/>
      <c r="NI177" s="30"/>
      <c r="NJ177" s="30"/>
      <c r="NK177" s="30"/>
      <c r="NL177" s="30"/>
      <c r="NM177" s="30"/>
      <c r="NN177" s="30"/>
      <c r="NO177" s="30"/>
      <c r="NP177" s="30"/>
      <c r="NQ177" s="30"/>
      <c r="NR177" s="30"/>
      <c r="NS177" s="30"/>
      <c r="NT177" s="30"/>
      <c r="NU177" s="30"/>
      <c r="NV177" s="30"/>
      <c r="NW177" s="30"/>
      <c r="NX177" s="30"/>
      <c r="NY177" s="30"/>
      <c r="NZ177" s="30"/>
      <c r="OA177" s="30"/>
      <c r="OB177" s="30"/>
      <c r="OC177" s="30"/>
      <c r="OD177" s="30"/>
      <c r="OE177" s="30"/>
      <c r="OF177" s="30"/>
      <c r="OG177" s="30"/>
      <c r="OH177" s="30"/>
      <c r="OI177" s="30"/>
      <c r="OJ177" s="30"/>
      <c r="OK177" s="30"/>
      <c r="OL177" s="30"/>
      <c r="OM177" s="30"/>
      <c r="ON177" s="30"/>
      <c r="OO177" s="30"/>
      <c r="OP177" s="30"/>
      <c r="OQ177" s="30"/>
      <c r="OR177" s="30"/>
      <c r="OS177" s="30"/>
      <c r="OT177" s="30"/>
      <c r="OU177" s="30"/>
      <c r="OV177" s="30"/>
      <c r="OW177" s="30"/>
      <c r="OX177" s="30"/>
      <c r="OY177" s="30"/>
      <c r="OZ177" s="30"/>
      <c r="PA177" s="30"/>
      <c r="PB177" s="30"/>
      <c r="PC177" s="30"/>
      <c r="PD177" s="30"/>
      <c r="PE177" s="30"/>
      <c r="PF177" s="30"/>
      <c r="PG177" s="30"/>
      <c r="PH177" s="30"/>
      <c r="PI177" s="30"/>
      <c r="PJ177" s="30"/>
      <c r="PK177" s="30"/>
      <c r="PL177" s="30"/>
      <c r="PM177" s="30"/>
      <c r="PN177" s="30"/>
      <c r="PO177" s="30"/>
      <c r="PP177" s="30"/>
      <c r="PQ177" s="30"/>
      <c r="PR177" s="30"/>
      <c r="PS177" s="30"/>
      <c r="PT177" s="30"/>
      <c r="PU177" s="30"/>
      <c r="PV177" s="30"/>
      <c r="PW177" s="30"/>
      <c r="PX177" s="30"/>
      <c r="PY177" s="30"/>
      <c r="PZ177" s="30"/>
      <c r="QA177" s="30"/>
      <c r="QB177" s="30"/>
      <c r="QC177" s="30"/>
      <c r="QD177" s="30"/>
      <c r="QE177" s="30"/>
      <c r="QF177" s="30"/>
      <c r="QG177" s="30"/>
      <c r="QH177" s="30"/>
      <c r="QI177" s="30"/>
      <c r="QJ177" s="30"/>
      <c r="QK177" s="30"/>
      <c r="QL177" s="30"/>
      <c r="QM177" s="30"/>
      <c r="QN177" s="30"/>
      <c r="QO177" s="30"/>
      <c r="QP177" s="30"/>
      <c r="QQ177" s="30"/>
      <c r="QR177" s="30"/>
      <c r="QS177" s="30"/>
      <c r="QT177" s="30"/>
      <c r="QU177" s="30"/>
      <c r="QV177" s="30"/>
      <c r="QW177" s="30"/>
      <c r="QX177" s="30"/>
      <c r="QY177" s="30"/>
      <c r="QZ177" s="30"/>
      <c r="RA177" s="30"/>
      <c r="RB177" s="30"/>
      <c r="RC177" s="30"/>
      <c r="RD177" s="30"/>
      <c r="RE177" s="30"/>
      <c r="RF177" s="30"/>
      <c r="RG177" s="30"/>
      <c r="RH177" s="30"/>
      <c r="RI177" s="30"/>
      <c r="RJ177" s="30"/>
      <c r="RK177" s="30"/>
      <c r="RL177" s="30"/>
      <c r="RM177" s="30"/>
      <c r="RN177" s="30"/>
      <c r="RO177" s="30"/>
      <c r="RP177" s="30"/>
      <c r="RQ177" s="30"/>
      <c r="RR177" s="30"/>
      <c r="RS177" s="30"/>
      <c r="RT177" s="30"/>
      <c r="RU177" s="30"/>
      <c r="RV177" s="30"/>
      <c r="RW177" s="30"/>
      <c r="RX177" s="30"/>
      <c r="RY177" s="30"/>
      <c r="RZ177" s="30"/>
      <c r="SA177" s="30"/>
      <c r="SB177" s="30"/>
      <c r="SC177" s="30"/>
      <c r="SD177" s="30"/>
      <c r="SE177" s="30"/>
      <c r="SF177" s="30"/>
      <c r="SG177" s="30"/>
      <c r="SH177" s="30"/>
      <c r="SI177" s="30"/>
      <c r="SJ177" s="30"/>
      <c r="SK177" s="30"/>
      <c r="SL177" s="30"/>
      <c r="SM177" s="30"/>
      <c r="SN177" s="30"/>
      <c r="SO177" s="30"/>
      <c r="SP177" s="30"/>
      <c r="SQ177" s="30"/>
      <c r="SR177" s="30"/>
      <c r="SS177" s="30"/>
      <c r="ST177" s="30"/>
      <c r="SU177" s="30"/>
      <c r="SV177" s="30"/>
      <c r="SW177" s="30"/>
      <c r="SX177" s="30"/>
      <c r="SY177" s="30"/>
      <c r="SZ177" s="30"/>
      <c r="TA177" s="30"/>
      <c r="TB177" s="30"/>
      <c r="TC177" s="30"/>
      <c r="TD177" s="30"/>
      <c r="TE177" s="30"/>
      <c r="TF177" s="30"/>
      <c r="TG177" s="30"/>
      <c r="TH177" s="30"/>
      <c r="TI177" s="30"/>
      <c r="TJ177" s="30"/>
      <c r="TK177" s="30"/>
      <c r="TL177" s="30"/>
      <c r="TM177" s="30"/>
      <c r="TN177" s="30"/>
      <c r="TO177" s="30"/>
      <c r="TP177" s="30"/>
      <c r="TQ177" s="30"/>
      <c r="TR177" s="30"/>
      <c r="TS177" s="30"/>
      <c r="TT177" s="30"/>
      <c r="TU177" s="30"/>
      <c r="TV177" s="30"/>
      <c r="TW177" s="30"/>
      <c r="TX177" s="30"/>
      <c r="TY177" s="30"/>
      <c r="TZ177" s="30"/>
      <c r="UA177" s="30"/>
      <c r="UB177" s="30"/>
      <c r="UC177" s="30"/>
      <c r="UD177" s="30"/>
      <c r="UE177" s="30"/>
      <c r="UF177" s="30"/>
      <c r="UG177" s="30"/>
      <c r="UH177" s="1" t="s">
        <v>141</v>
      </c>
    </row>
    <row r="178" spans="2:555">
      <c r="B178" s="58">
        <v>43647</v>
      </c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  <c r="AA178" s="30"/>
      <c r="AB178" s="30"/>
      <c r="AC178" s="30"/>
      <c r="AD178" s="30"/>
      <c r="AE178" s="30"/>
      <c r="AF178" s="30"/>
      <c r="AG178" s="30"/>
      <c r="AH178" s="30"/>
      <c r="AI178" s="30"/>
      <c r="AJ178" s="30"/>
      <c r="AK178" s="30"/>
      <c r="AL178" s="30"/>
      <c r="AM178" s="30"/>
      <c r="AN178" s="30"/>
      <c r="AO178" s="30"/>
      <c r="AP178" s="30"/>
      <c r="AQ178" s="30"/>
      <c r="AR178" s="30"/>
      <c r="AS178" s="30"/>
      <c r="AT178" s="30"/>
      <c r="AU178" s="30"/>
      <c r="AV178" s="30"/>
      <c r="AW178" s="30"/>
      <c r="AX178" s="30"/>
      <c r="AY178" s="30"/>
      <c r="AZ178" s="30"/>
      <c r="BA178" s="30"/>
      <c r="BB178" s="30"/>
      <c r="BC178" s="30"/>
      <c r="BD178" s="30"/>
      <c r="BE178" s="30"/>
      <c r="BF178" s="30"/>
      <c r="BG178" s="30"/>
      <c r="BH178" s="30"/>
      <c r="BI178" s="30"/>
      <c r="BJ178" s="30"/>
      <c r="BK178" s="30"/>
      <c r="BL178" s="30"/>
      <c r="BM178" s="30"/>
      <c r="BN178" s="30"/>
      <c r="BO178" s="30"/>
      <c r="BP178" s="30"/>
      <c r="BQ178" s="30"/>
      <c r="BR178" s="30"/>
      <c r="BS178" s="30"/>
      <c r="BT178" s="30"/>
      <c r="BU178" s="30"/>
      <c r="BV178" s="30"/>
      <c r="BW178" s="30"/>
      <c r="BX178" s="30"/>
      <c r="BY178" s="30"/>
      <c r="BZ178" s="30"/>
      <c r="CA178" s="30"/>
      <c r="CB178" s="30"/>
      <c r="CC178" s="30"/>
      <c r="CD178" s="30"/>
      <c r="CE178" s="30"/>
      <c r="CF178" s="30"/>
      <c r="CG178" s="30"/>
      <c r="CH178" s="30"/>
      <c r="CI178" s="30"/>
      <c r="CJ178" s="30"/>
      <c r="CK178" s="30"/>
      <c r="CL178" s="30"/>
      <c r="CM178" s="30"/>
      <c r="CN178" s="30"/>
      <c r="CO178" s="30"/>
      <c r="CP178" s="30"/>
      <c r="CQ178" s="30"/>
      <c r="CR178" s="30"/>
      <c r="CS178" s="30"/>
      <c r="CT178" s="30"/>
      <c r="CU178" s="30"/>
      <c r="CV178" s="30"/>
      <c r="CW178" s="30"/>
      <c r="CX178" s="30"/>
      <c r="CY178" s="30"/>
      <c r="CZ178" s="30"/>
      <c r="DA178" s="30"/>
      <c r="DB178" s="30"/>
      <c r="DC178" s="30"/>
      <c r="DD178" s="30"/>
      <c r="DE178" s="30"/>
      <c r="DF178" s="30"/>
      <c r="DG178" s="30"/>
      <c r="DH178" s="30"/>
      <c r="DI178" s="30"/>
      <c r="DJ178" s="30"/>
      <c r="DK178" s="30"/>
      <c r="DL178" s="30"/>
      <c r="DM178" s="30"/>
      <c r="DN178" s="30"/>
      <c r="DO178" s="30"/>
      <c r="DP178" s="30"/>
      <c r="DQ178" s="30"/>
      <c r="DR178" s="30"/>
      <c r="DS178" s="30"/>
      <c r="DT178" s="30"/>
      <c r="DU178" s="30"/>
      <c r="DV178" s="30"/>
      <c r="DW178" s="30"/>
      <c r="DX178" s="30"/>
      <c r="DY178" s="30"/>
      <c r="DZ178" s="30"/>
      <c r="EA178" s="30"/>
      <c r="EB178" s="30"/>
      <c r="EC178" s="30"/>
      <c r="ED178" s="30"/>
      <c r="EE178" s="30"/>
      <c r="EF178" s="30"/>
      <c r="EG178" s="30"/>
      <c r="EH178" s="30"/>
      <c r="EI178" s="30"/>
      <c r="EJ178" s="30"/>
      <c r="EK178" s="30"/>
      <c r="EL178" s="30"/>
      <c r="EM178" s="30"/>
      <c r="EN178" s="30"/>
      <c r="EO178" s="30"/>
      <c r="EP178" s="30"/>
      <c r="EQ178" s="30"/>
      <c r="ER178" s="30"/>
      <c r="ES178" s="30"/>
      <c r="ET178" s="30"/>
      <c r="EU178" s="30"/>
      <c r="EV178" s="30"/>
      <c r="EW178" s="30"/>
      <c r="EX178" s="30"/>
      <c r="EY178" s="30"/>
      <c r="EZ178" s="30"/>
      <c r="FA178" s="30"/>
      <c r="FB178" s="30"/>
      <c r="FC178" s="30"/>
      <c r="FD178" s="30"/>
      <c r="FE178" s="30"/>
      <c r="FF178" s="30"/>
      <c r="FG178" s="30"/>
      <c r="FH178" s="30"/>
      <c r="FI178" s="30"/>
      <c r="FJ178" s="30"/>
      <c r="FK178" s="30"/>
      <c r="FL178" s="30"/>
      <c r="FM178" s="30"/>
      <c r="FN178" s="30"/>
      <c r="FO178" s="30"/>
      <c r="FP178" s="30"/>
      <c r="FQ178" s="30"/>
      <c r="FR178" s="30"/>
      <c r="FS178" s="30"/>
      <c r="FT178" s="30"/>
      <c r="FU178" s="30"/>
      <c r="FV178" s="30"/>
      <c r="FW178" s="30"/>
      <c r="FX178" s="30"/>
      <c r="FY178" s="30"/>
      <c r="FZ178" s="30"/>
      <c r="GA178" s="30"/>
      <c r="GB178" s="30"/>
      <c r="GC178" s="30"/>
      <c r="GD178" s="30"/>
      <c r="GE178" s="30"/>
      <c r="GF178" s="30"/>
      <c r="GG178" s="30"/>
      <c r="GH178" s="30"/>
      <c r="GI178" s="30"/>
      <c r="GJ178" s="30"/>
      <c r="GK178" s="30"/>
      <c r="GL178" s="30"/>
      <c r="GM178" s="30"/>
      <c r="GN178" s="30"/>
      <c r="GO178" s="30"/>
      <c r="GP178" s="30"/>
      <c r="GQ178" s="30"/>
      <c r="GR178" s="30"/>
      <c r="GS178" s="30"/>
      <c r="GT178" s="30"/>
      <c r="GU178" s="30"/>
      <c r="GV178" s="30"/>
      <c r="GW178" s="30"/>
      <c r="GX178" s="30"/>
      <c r="GY178" s="30"/>
      <c r="GZ178" s="30"/>
      <c r="HA178" s="30"/>
      <c r="HB178" s="30"/>
      <c r="HC178" s="30"/>
      <c r="HD178" s="30"/>
      <c r="HE178" s="30"/>
      <c r="HF178" s="30"/>
      <c r="HG178" s="30"/>
      <c r="HH178" s="30"/>
      <c r="HI178" s="30"/>
      <c r="HJ178" s="30"/>
      <c r="HK178" s="30"/>
      <c r="HL178" s="30"/>
      <c r="HM178" s="30"/>
      <c r="HN178" s="30"/>
      <c r="HO178" s="30"/>
      <c r="HP178" s="30"/>
      <c r="HQ178" s="30"/>
      <c r="HR178" s="30"/>
      <c r="HS178" s="30"/>
      <c r="HT178" s="30"/>
      <c r="HU178" s="30"/>
      <c r="HV178" s="30"/>
      <c r="HW178" s="30"/>
      <c r="HX178" s="30"/>
      <c r="HY178" s="30"/>
      <c r="HZ178" s="30"/>
      <c r="IA178" s="30"/>
      <c r="IB178" s="30"/>
      <c r="IC178" s="30"/>
      <c r="ID178" s="30"/>
      <c r="IE178" s="30"/>
      <c r="IF178" s="30"/>
      <c r="IG178" s="30"/>
      <c r="IH178" s="30"/>
      <c r="II178" s="30"/>
      <c r="IJ178" s="30"/>
      <c r="IK178" s="30"/>
      <c r="IL178" s="30"/>
      <c r="IM178" s="30"/>
      <c r="IN178" s="30"/>
      <c r="IO178" s="30"/>
      <c r="IP178" s="30"/>
      <c r="IQ178" s="30"/>
      <c r="IR178" s="30"/>
      <c r="IS178" s="30"/>
      <c r="IT178" s="30"/>
      <c r="IU178" s="30"/>
      <c r="IV178" s="30"/>
      <c r="IW178" s="30"/>
      <c r="IX178" s="30"/>
      <c r="IY178" s="30"/>
      <c r="IZ178" s="30"/>
      <c r="JA178" s="30"/>
      <c r="JB178" s="30"/>
      <c r="JC178" s="30"/>
      <c r="JD178" s="30"/>
      <c r="JE178" s="30"/>
      <c r="JF178" s="30"/>
      <c r="JG178" s="30"/>
      <c r="JH178" s="30"/>
      <c r="JI178" s="30"/>
      <c r="JJ178" s="30"/>
      <c r="JK178" s="30"/>
      <c r="JL178" s="30"/>
      <c r="JM178" s="30"/>
      <c r="JN178" s="30"/>
      <c r="JO178" s="30"/>
      <c r="JP178" s="30"/>
      <c r="JQ178" s="30"/>
      <c r="JR178" s="30"/>
      <c r="JS178" s="30"/>
      <c r="JT178" s="30"/>
      <c r="JU178" s="30"/>
      <c r="JV178" s="30"/>
      <c r="JW178" s="30"/>
      <c r="JX178" s="30"/>
      <c r="JY178" s="30"/>
      <c r="JZ178" s="30"/>
      <c r="KA178" s="30"/>
      <c r="KB178" s="30"/>
      <c r="KC178" s="30"/>
      <c r="KD178" s="30"/>
      <c r="KE178" s="30"/>
      <c r="KF178" s="30"/>
      <c r="KG178" s="30"/>
      <c r="KH178" s="30"/>
      <c r="KI178" s="30"/>
      <c r="KJ178" s="30"/>
      <c r="KK178" s="30"/>
      <c r="KL178" s="30"/>
      <c r="KM178" s="30"/>
      <c r="KN178" s="30"/>
      <c r="KO178" s="30"/>
      <c r="KP178" s="30"/>
      <c r="KQ178" s="30"/>
      <c r="KR178" s="30"/>
      <c r="KS178" s="30"/>
      <c r="KT178" s="30"/>
      <c r="KU178" s="30"/>
      <c r="KV178" s="30"/>
      <c r="KW178" s="30"/>
      <c r="KX178" s="30"/>
      <c r="KY178" s="30"/>
      <c r="KZ178" s="30"/>
      <c r="LA178" s="30"/>
      <c r="LB178" s="30"/>
      <c r="LC178" s="30"/>
      <c r="LD178" s="30"/>
      <c r="LE178" s="30"/>
      <c r="LF178" s="30"/>
      <c r="LG178" s="30"/>
      <c r="LH178" s="30"/>
      <c r="LI178" s="30"/>
      <c r="LJ178" s="30"/>
      <c r="LK178" s="30"/>
      <c r="LL178" s="30"/>
      <c r="LM178" s="30"/>
      <c r="LN178" s="30"/>
      <c r="LO178" s="30"/>
      <c r="LP178" s="30"/>
      <c r="LQ178" s="30"/>
      <c r="LR178" s="30"/>
      <c r="LS178" s="30"/>
      <c r="LT178" s="30"/>
      <c r="LU178" s="30"/>
      <c r="LV178" s="30"/>
      <c r="LW178" s="30"/>
      <c r="LX178" s="30"/>
      <c r="LY178" s="30"/>
      <c r="LZ178" s="30"/>
      <c r="MA178" s="30"/>
      <c r="MB178" s="30"/>
      <c r="MC178" s="30"/>
      <c r="MD178" s="30"/>
      <c r="ME178" s="30"/>
      <c r="MF178" s="30"/>
      <c r="MG178" s="30"/>
      <c r="MH178" s="30"/>
      <c r="MI178" s="30"/>
      <c r="MJ178" s="30"/>
      <c r="MK178" s="30"/>
      <c r="ML178" s="30"/>
      <c r="MM178" s="30"/>
      <c r="MN178" s="30"/>
      <c r="MO178" s="30"/>
      <c r="MP178" s="30"/>
      <c r="MQ178" s="30"/>
      <c r="MR178" s="30"/>
      <c r="MS178" s="30"/>
      <c r="MT178" s="30"/>
      <c r="MU178" s="30"/>
      <c r="MV178" s="30"/>
      <c r="MW178" s="30"/>
      <c r="MX178" s="30"/>
      <c r="MY178" s="30"/>
      <c r="MZ178" s="30"/>
      <c r="NA178" s="30"/>
      <c r="NB178" s="30"/>
      <c r="NC178" s="30"/>
      <c r="ND178" s="30"/>
      <c r="NE178" s="30"/>
      <c r="NF178" s="30"/>
      <c r="NG178" s="30"/>
      <c r="NH178" s="30"/>
      <c r="NI178" s="30"/>
      <c r="NJ178" s="30"/>
      <c r="NK178" s="30"/>
      <c r="NL178" s="30"/>
      <c r="NM178" s="30"/>
      <c r="NN178" s="30"/>
      <c r="NO178" s="30"/>
      <c r="NP178" s="30"/>
      <c r="NQ178" s="30"/>
      <c r="NR178" s="30"/>
      <c r="NS178" s="30"/>
      <c r="NT178" s="30"/>
      <c r="NU178" s="30"/>
      <c r="NV178" s="30"/>
      <c r="NW178" s="30"/>
      <c r="NX178" s="30"/>
      <c r="NY178" s="30"/>
      <c r="NZ178" s="30"/>
      <c r="OA178" s="30"/>
      <c r="OB178" s="30"/>
      <c r="OC178" s="30"/>
      <c r="OD178" s="30"/>
      <c r="OE178" s="30"/>
      <c r="OF178" s="30"/>
      <c r="OG178" s="30"/>
      <c r="OH178" s="30"/>
      <c r="OI178" s="30"/>
      <c r="OJ178" s="30"/>
      <c r="OK178" s="30"/>
      <c r="OL178" s="30"/>
      <c r="OM178" s="30"/>
      <c r="ON178" s="30"/>
      <c r="OO178" s="30"/>
      <c r="OP178" s="30"/>
      <c r="OQ178" s="30"/>
      <c r="OR178" s="30"/>
      <c r="OS178" s="30"/>
      <c r="OT178" s="30"/>
      <c r="OU178" s="30"/>
      <c r="OV178" s="30"/>
      <c r="OW178" s="30"/>
      <c r="OX178" s="30"/>
      <c r="OY178" s="30"/>
      <c r="OZ178" s="30"/>
      <c r="PA178" s="30"/>
      <c r="PB178" s="30"/>
      <c r="PC178" s="30"/>
      <c r="PD178" s="30"/>
      <c r="PE178" s="30"/>
      <c r="PF178" s="30"/>
      <c r="PG178" s="30"/>
      <c r="PH178" s="30"/>
      <c r="PI178" s="30"/>
      <c r="PJ178" s="30"/>
      <c r="PK178" s="30"/>
      <c r="PL178" s="30"/>
      <c r="PM178" s="30"/>
      <c r="PN178" s="30"/>
      <c r="PO178" s="30"/>
      <c r="PP178" s="30"/>
      <c r="PQ178" s="30"/>
      <c r="PR178" s="30"/>
      <c r="PS178" s="30"/>
      <c r="PT178" s="30"/>
      <c r="PU178" s="30"/>
      <c r="PV178" s="30"/>
      <c r="PW178" s="30"/>
      <c r="PX178" s="30"/>
      <c r="PY178" s="30"/>
      <c r="PZ178" s="30"/>
      <c r="QA178" s="30"/>
      <c r="QB178" s="30"/>
      <c r="QC178" s="30"/>
      <c r="QD178" s="30"/>
      <c r="QE178" s="30"/>
      <c r="QF178" s="30"/>
      <c r="QG178" s="30"/>
      <c r="QH178" s="30"/>
      <c r="QI178" s="30"/>
      <c r="QJ178" s="30"/>
      <c r="QK178" s="30"/>
      <c r="QL178" s="30"/>
      <c r="QM178" s="30"/>
      <c r="QN178" s="30"/>
      <c r="QO178" s="30"/>
      <c r="QP178" s="30"/>
      <c r="QQ178" s="30"/>
      <c r="QR178" s="30"/>
      <c r="QS178" s="30"/>
      <c r="QT178" s="30"/>
      <c r="QU178" s="30"/>
      <c r="QV178" s="30"/>
      <c r="QW178" s="30"/>
      <c r="QX178" s="30"/>
      <c r="QY178" s="30"/>
      <c r="QZ178" s="30"/>
      <c r="RA178" s="30"/>
      <c r="RB178" s="30"/>
      <c r="RC178" s="30"/>
      <c r="RD178" s="30"/>
      <c r="RE178" s="30"/>
      <c r="RF178" s="30"/>
      <c r="RG178" s="30"/>
      <c r="RH178" s="30"/>
      <c r="RI178" s="30"/>
      <c r="RJ178" s="30"/>
      <c r="RK178" s="30"/>
      <c r="RL178" s="30"/>
      <c r="RM178" s="30"/>
      <c r="RN178" s="30"/>
      <c r="RO178" s="30"/>
      <c r="RP178" s="30"/>
      <c r="RQ178" s="30"/>
      <c r="RR178" s="30"/>
      <c r="RS178" s="30"/>
      <c r="RT178" s="30"/>
      <c r="RU178" s="30"/>
      <c r="RV178" s="30"/>
      <c r="RW178" s="30"/>
      <c r="RX178" s="30"/>
      <c r="RY178" s="30"/>
      <c r="RZ178" s="30"/>
      <c r="SA178" s="30"/>
      <c r="SB178" s="30"/>
      <c r="SC178" s="30"/>
      <c r="SD178" s="30"/>
      <c r="SE178" s="30"/>
      <c r="SF178" s="30"/>
      <c r="SG178" s="30"/>
      <c r="SH178" s="30"/>
      <c r="SI178" s="30"/>
      <c r="SJ178" s="30"/>
      <c r="SK178" s="30"/>
      <c r="SL178" s="30"/>
      <c r="SM178" s="30"/>
      <c r="SN178" s="30"/>
      <c r="SO178" s="30"/>
      <c r="SP178" s="30"/>
      <c r="SQ178" s="30"/>
      <c r="SR178" s="30"/>
      <c r="SS178" s="30"/>
      <c r="ST178" s="30"/>
      <c r="SU178" s="30"/>
      <c r="SV178" s="30"/>
      <c r="SW178" s="30"/>
      <c r="SX178" s="30"/>
      <c r="SY178" s="30"/>
      <c r="SZ178" s="30"/>
      <c r="TA178" s="30"/>
      <c r="TB178" s="30"/>
      <c r="TC178" s="30"/>
      <c r="TD178" s="30"/>
      <c r="TE178" s="30"/>
      <c r="TF178" s="30"/>
      <c r="TG178" s="30"/>
      <c r="TH178" s="30"/>
      <c r="TI178" s="30"/>
      <c r="TJ178" s="30"/>
      <c r="TK178" s="30"/>
      <c r="TL178" s="30"/>
      <c r="TM178" s="30"/>
      <c r="TN178" s="30"/>
      <c r="TO178" s="30"/>
      <c r="TP178" s="30"/>
      <c r="TQ178" s="30"/>
      <c r="TR178" s="30"/>
      <c r="TS178" s="30"/>
      <c r="TT178" s="30"/>
      <c r="TU178" s="30"/>
      <c r="TV178" s="30"/>
      <c r="TW178" s="30"/>
      <c r="TX178" s="30"/>
      <c r="TY178" s="30"/>
      <c r="TZ178" s="30"/>
      <c r="UA178" s="30"/>
      <c r="UB178" s="30"/>
      <c r="UC178" s="30"/>
      <c r="UD178" s="30"/>
      <c r="UE178" s="30"/>
      <c r="UF178" s="30"/>
      <c r="UG178" s="30"/>
      <c r="UH178" s="1" t="s">
        <v>141</v>
      </c>
    </row>
    <row r="179" spans="2:555">
      <c r="B179" s="58">
        <v>43678</v>
      </c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  <c r="AA179" s="30"/>
      <c r="AB179" s="30"/>
      <c r="AC179" s="30"/>
      <c r="AD179" s="30"/>
      <c r="AE179" s="30"/>
      <c r="AF179" s="30"/>
      <c r="AG179" s="30"/>
      <c r="AH179" s="30"/>
      <c r="AI179" s="30"/>
      <c r="AJ179" s="30"/>
      <c r="AK179" s="30"/>
      <c r="AL179" s="30"/>
      <c r="AM179" s="30"/>
      <c r="AN179" s="30"/>
      <c r="AO179" s="30"/>
      <c r="AP179" s="30"/>
      <c r="AQ179" s="30"/>
      <c r="AR179" s="30"/>
      <c r="AS179" s="30"/>
      <c r="AT179" s="30"/>
      <c r="AU179" s="30"/>
      <c r="AV179" s="30"/>
      <c r="AW179" s="30"/>
      <c r="AX179" s="30"/>
      <c r="AY179" s="30"/>
      <c r="AZ179" s="30"/>
      <c r="BA179" s="30"/>
      <c r="BB179" s="30"/>
      <c r="BC179" s="30"/>
      <c r="BD179" s="30"/>
      <c r="BE179" s="30"/>
      <c r="BF179" s="30"/>
      <c r="BG179" s="30"/>
      <c r="BH179" s="30"/>
      <c r="BI179" s="30"/>
      <c r="BJ179" s="30"/>
      <c r="BK179" s="30"/>
      <c r="BL179" s="30"/>
      <c r="BM179" s="30"/>
      <c r="BN179" s="30"/>
      <c r="BO179" s="30"/>
      <c r="BP179" s="30"/>
      <c r="BQ179" s="30"/>
      <c r="BR179" s="30"/>
      <c r="BS179" s="30"/>
      <c r="BT179" s="30"/>
      <c r="BU179" s="30"/>
      <c r="BV179" s="30"/>
      <c r="BW179" s="30"/>
      <c r="BX179" s="30"/>
      <c r="BY179" s="30"/>
      <c r="BZ179" s="30"/>
      <c r="CA179" s="30"/>
      <c r="CB179" s="30"/>
      <c r="CC179" s="30"/>
      <c r="CD179" s="30"/>
      <c r="CE179" s="30"/>
      <c r="CF179" s="30"/>
      <c r="CG179" s="30"/>
      <c r="CH179" s="30"/>
      <c r="CI179" s="30"/>
      <c r="CJ179" s="30"/>
      <c r="CK179" s="30"/>
      <c r="CL179" s="30"/>
      <c r="CM179" s="30"/>
      <c r="CN179" s="30"/>
      <c r="CO179" s="30"/>
      <c r="CP179" s="30"/>
      <c r="CQ179" s="30"/>
      <c r="CR179" s="30"/>
      <c r="CS179" s="30"/>
      <c r="CT179" s="30"/>
      <c r="CU179" s="30"/>
      <c r="CV179" s="30"/>
      <c r="CW179" s="30"/>
      <c r="CX179" s="30"/>
      <c r="CY179" s="30"/>
      <c r="CZ179" s="30"/>
      <c r="DA179" s="30"/>
      <c r="DB179" s="30"/>
      <c r="DC179" s="30"/>
      <c r="DD179" s="30"/>
      <c r="DE179" s="30"/>
      <c r="DF179" s="30"/>
      <c r="DG179" s="30"/>
      <c r="DH179" s="30"/>
      <c r="DI179" s="30"/>
      <c r="DJ179" s="30"/>
      <c r="DK179" s="30"/>
      <c r="DL179" s="30"/>
      <c r="DM179" s="30"/>
      <c r="DN179" s="30"/>
      <c r="DO179" s="30"/>
      <c r="DP179" s="30"/>
      <c r="DQ179" s="30"/>
      <c r="DR179" s="30"/>
      <c r="DS179" s="30"/>
      <c r="DT179" s="30"/>
      <c r="DU179" s="30"/>
      <c r="DV179" s="30"/>
      <c r="DW179" s="30"/>
      <c r="DX179" s="30"/>
      <c r="DY179" s="30"/>
      <c r="DZ179" s="30"/>
      <c r="EA179" s="30"/>
      <c r="EB179" s="30"/>
      <c r="EC179" s="30"/>
      <c r="ED179" s="30"/>
      <c r="EE179" s="30"/>
      <c r="EF179" s="30"/>
      <c r="EG179" s="30"/>
      <c r="EH179" s="30"/>
      <c r="EI179" s="30"/>
      <c r="EJ179" s="30"/>
      <c r="EK179" s="30"/>
      <c r="EL179" s="30"/>
      <c r="EM179" s="30"/>
      <c r="EN179" s="30"/>
      <c r="EO179" s="30"/>
      <c r="EP179" s="30"/>
      <c r="EQ179" s="30"/>
      <c r="ER179" s="30"/>
      <c r="ES179" s="30"/>
      <c r="ET179" s="30"/>
      <c r="EU179" s="30"/>
      <c r="EV179" s="30"/>
      <c r="EW179" s="30"/>
      <c r="EX179" s="30"/>
      <c r="EY179" s="30"/>
      <c r="EZ179" s="30"/>
      <c r="FA179" s="30"/>
      <c r="FB179" s="30"/>
      <c r="FC179" s="30"/>
      <c r="FD179" s="30"/>
      <c r="FE179" s="30"/>
      <c r="FF179" s="30"/>
      <c r="FG179" s="30"/>
      <c r="FH179" s="30"/>
      <c r="FI179" s="30"/>
      <c r="FJ179" s="30"/>
      <c r="FK179" s="30"/>
      <c r="FL179" s="30"/>
      <c r="FM179" s="30"/>
      <c r="FN179" s="30"/>
      <c r="FO179" s="30"/>
      <c r="FP179" s="30"/>
      <c r="FQ179" s="30"/>
      <c r="FR179" s="30"/>
      <c r="FS179" s="30"/>
      <c r="FT179" s="30"/>
      <c r="FU179" s="30"/>
      <c r="FV179" s="30"/>
      <c r="FW179" s="30"/>
      <c r="FX179" s="30"/>
      <c r="FY179" s="30"/>
      <c r="FZ179" s="30"/>
      <c r="GA179" s="30"/>
      <c r="GB179" s="30"/>
      <c r="GC179" s="30"/>
      <c r="GD179" s="30"/>
      <c r="GE179" s="30"/>
      <c r="GF179" s="30"/>
      <c r="GG179" s="30"/>
      <c r="GH179" s="30"/>
      <c r="GI179" s="30"/>
      <c r="GJ179" s="30"/>
      <c r="GK179" s="30"/>
      <c r="GL179" s="30"/>
      <c r="GM179" s="30"/>
      <c r="GN179" s="30"/>
      <c r="GO179" s="30"/>
      <c r="GP179" s="30"/>
      <c r="GQ179" s="30"/>
      <c r="GR179" s="30"/>
      <c r="GS179" s="30"/>
      <c r="GT179" s="30"/>
      <c r="GU179" s="30"/>
      <c r="GV179" s="30"/>
      <c r="GW179" s="30"/>
      <c r="GX179" s="30"/>
      <c r="GY179" s="30"/>
      <c r="GZ179" s="30"/>
      <c r="HA179" s="30"/>
      <c r="HB179" s="30"/>
      <c r="HC179" s="30"/>
      <c r="HD179" s="30"/>
      <c r="HE179" s="30"/>
      <c r="HF179" s="30"/>
      <c r="HG179" s="30"/>
      <c r="HH179" s="30"/>
      <c r="HI179" s="30"/>
      <c r="HJ179" s="30"/>
      <c r="HK179" s="30"/>
      <c r="HL179" s="30"/>
      <c r="HM179" s="30"/>
      <c r="HN179" s="30"/>
      <c r="HO179" s="30"/>
      <c r="HP179" s="30"/>
      <c r="HQ179" s="30"/>
      <c r="HR179" s="30"/>
      <c r="HS179" s="30"/>
      <c r="HT179" s="30"/>
      <c r="HU179" s="30"/>
      <c r="HV179" s="30"/>
      <c r="HW179" s="30"/>
      <c r="HX179" s="30"/>
      <c r="HY179" s="30"/>
      <c r="HZ179" s="30"/>
      <c r="IA179" s="30"/>
      <c r="IB179" s="30"/>
      <c r="IC179" s="30"/>
      <c r="ID179" s="30"/>
      <c r="IE179" s="30"/>
      <c r="IF179" s="30"/>
      <c r="IG179" s="30"/>
      <c r="IH179" s="30"/>
      <c r="II179" s="30"/>
      <c r="IJ179" s="30"/>
      <c r="IK179" s="30"/>
      <c r="IL179" s="30"/>
      <c r="IM179" s="30"/>
      <c r="IN179" s="30"/>
      <c r="IO179" s="30"/>
      <c r="IP179" s="30"/>
      <c r="IQ179" s="30"/>
      <c r="IR179" s="30"/>
      <c r="IS179" s="30"/>
      <c r="IT179" s="30"/>
      <c r="IU179" s="30"/>
      <c r="IV179" s="30"/>
      <c r="IW179" s="30"/>
      <c r="IX179" s="30"/>
      <c r="IY179" s="30"/>
      <c r="IZ179" s="30"/>
      <c r="JA179" s="30"/>
      <c r="JB179" s="30"/>
      <c r="JC179" s="30"/>
      <c r="JD179" s="30"/>
      <c r="JE179" s="30"/>
      <c r="JF179" s="30"/>
      <c r="JG179" s="30"/>
      <c r="JH179" s="30"/>
      <c r="JI179" s="30"/>
      <c r="JJ179" s="30"/>
      <c r="JK179" s="30"/>
      <c r="JL179" s="30"/>
      <c r="JM179" s="30"/>
      <c r="JN179" s="30"/>
      <c r="JO179" s="30"/>
      <c r="JP179" s="30"/>
      <c r="JQ179" s="30"/>
      <c r="JR179" s="30"/>
      <c r="JS179" s="30"/>
      <c r="JT179" s="30"/>
      <c r="JU179" s="30"/>
      <c r="JV179" s="30"/>
      <c r="JW179" s="30"/>
      <c r="JX179" s="30"/>
      <c r="JY179" s="30"/>
      <c r="JZ179" s="30"/>
      <c r="KA179" s="30"/>
      <c r="KB179" s="30"/>
      <c r="KC179" s="30"/>
      <c r="KD179" s="30"/>
      <c r="KE179" s="30"/>
      <c r="KF179" s="30"/>
      <c r="KG179" s="30"/>
      <c r="KH179" s="30"/>
      <c r="KI179" s="30"/>
      <c r="KJ179" s="30"/>
      <c r="KK179" s="30"/>
      <c r="KL179" s="30"/>
      <c r="KM179" s="30"/>
      <c r="KN179" s="30"/>
      <c r="KO179" s="30"/>
      <c r="KP179" s="30"/>
      <c r="KQ179" s="30"/>
      <c r="KR179" s="30"/>
      <c r="KS179" s="30"/>
      <c r="KT179" s="30"/>
      <c r="KU179" s="30"/>
      <c r="KV179" s="30"/>
      <c r="KW179" s="30"/>
      <c r="KX179" s="30"/>
      <c r="KY179" s="30"/>
      <c r="KZ179" s="30"/>
      <c r="LA179" s="30"/>
      <c r="LB179" s="30"/>
      <c r="LC179" s="30"/>
      <c r="LD179" s="30"/>
      <c r="LE179" s="30"/>
      <c r="LF179" s="30"/>
      <c r="LG179" s="30"/>
      <c r="LH179" s="30"/>
      <c r="LI179" s="30"/>
      <c r="LJ179" s="30"/>
      <c r="LK179" s="30"/>
      <c r="LL179" s="30"/>
      <c r="LM179" s="30"/>
      <c r="LN179" s="30"/>
      <c r="LO179" s="30"/>
      <c r="LP179" s="30"/>
      <c r="LQ179" s="30"/>
      <c r="LR179" s="30"/>
      <c r="LS179" s="30"/>
      <c r="LT179" s="30"/>
      <c r="LU179" s="30"/>
      <c r="LV179" s="30"/>
      <c r="LW179" s="30"/>
      <c r="LX179" s="30"/>
      <c r="LY179" s="30"/>
      <c r="LZ179" s="30"/>
      <c r="MA179" s="30"/>
      <c r="MB179" s="30"/>
      <c r="MC179" s="30"/>
      <c r="MD179" s="30"/>
      <c r="ME179" s="30"/>
      <c r="MF179" s="30"/>
      <c r="MG179" s="30"/>
      <c r="MH179" s="30"/>
      <c r="MI179" s="30"/>
      <c r="MJ179" s="30"/>
      <c r="MK179" s="30"/>
      <c r="ML179" s="30"/>
      <c r="MM179" s="30"/>
      <c r="MN179" s="30"/>
      <c r="MO179" s="30"/>
      <c r="MP179" s="30"/>
      <c r="MQ179" s="30"/>
      <c r="MR179" s="30"/>
      <c r="MS179" s="30"/>
      <c r="MT179" s="30"/>
      <c r="MU179" s="30"/>
      <c r="MV179" s="30"/>
      <c r="MW179" s="30"/>
      <c r="MX179" s="30"/>
      <c r="MY179" s="30"/>
      <c r="MZ179" s="30"/>
      <c r="NA179" s="30"/>
      <c r="NB179" s="30"/>
      <c r="NC179" s="30"/>
      <c r="ND179" s="30"/>
      <c r="NE179" s="30"/>
      <c r="NF179" s="30"/>
      <c r="NG179" s="30"/>
      <c r="NH179" s="30"/>
      <c r="NI179" s="30"/>
      <c r="NJ179" s="30"/>
      <c r="NK179" s="30"/>
      <c r="NL179" s="30"/>
      <c r="NM179" s="30"/>
      <c r="NN179" s="30"/>
      <c r="NO179" s="30"/>
      <c r="NP179" s="30"/>
      <c r="NQ179" s="30"/>
      <c r="NR179" s="30"/>
      <c r="NS179" s="30"/>
      <c r="NT179" s="30"/>
      <c r="NU179" s="30"/>
      <c r="NV179" s="30"/>
      <c r="NW179" s="30"/>
      <c r="NX179" s="30"/>
      <c r="NY179" s="30"/>
      <c r="NZ179" s="30"/>
      <c r="OA179" s="30"/>
      <c r="OB179" s="30"/>
      <c r="OC179" s="30"/>
      <c r="OD179" s="30"/>
      <c r="OE179" s="30"/>
      <c r="OF179" s="30"/>
      <c r="OG179" s="30"/>
      <c r="OH179" s="30"/>
      <c r="OI179" s="30"/>
      <c r="OJ179" s="30"/>
      <c r="OK179" s="30"/>
      <c r="OL179" s="30"/>
      <c r="OM179" s="30"/>
      <c r="ON179" s="30"/>
      <c r="OO179" s="30"/>
      <c r="OP179" s="30"/>
      <c r="OQ179" s="30"/>
      <c r="OR179" s="30"/>
      <c r="OS179" s="30"/>
      <c r="OT179" s="30"/>
      <c r="OU179" s="30"/>
      <c r="OV179" s="30"/>
      <c r="OW179" s="30"/>
      <c r="OX179" s="30"/>
      <c r="OY179" s="30"/>
      <c r="OZ179" s="30"/>
      <c r="PA179" s="30"/>
      <c r="PB179" s="30"/>
      <c r="PC179" s="30"/>
      <c r="PD179" s="30"/>
      <c r="PE179" s="30"/>
      <c r="PF179" s="30"/>
      <c r="PG179" s="30"/>
      <c r="PH179" s="30"/>
      <c r="PI179" s="30"/>
      <c r="PJ179" s="30"/>
      <c r="PK179" s="30"/>
      <c r="PL179" s="30"/>
      <c r="PM179" s="30"/>
      <c r="PN179" s="30"/>
      <c r="PO179" s="30"/>
      <c r="PP179" s="30"/>
      <c r="PQ179" s="30"/>
      <c r="PR179" s="30"/>
      <c r="PS179" s="30"/>
      <c r="PT179" s="30"/>
      <c r="PU179" s="30"/>
      <c r="PV179" s="30"/>
      <c r="PW179" s="30"/>
      <c r="PX179" s="30"/>
      <c r="PY179" s="30"/>
      <c r="PZ179" s="30"/>
      <c r="QA179" s="30"/>
      <c r="QB179" s="30"/>
      <c r="QC179" s="30"/>
      <c r="QD179" s="30"/>
      <c r="QE179" s="30"/>
      <c r="QF179" s="30"/>
      <c r="QG179" s="30"/>
      <c r="QH179" s="30"/>
      <c r="QI179" s="30"/>
      <c r="QJ179" s="30"/>
      <c r="QK179" s="30"/>
      <c r="QL179" s="30"/>
      <c r="QM179" s="30"/>
      <c r="QN179" s="30"/>
      <c r="QO179" s="30"/>
      <c r="QP179" s="30"/>
      <c r="QQ179" s="30"/>
      <c r="QR179" s="30"/>
      <c r="QS179" s="30"/>
      <c r="QT179" s="30"/>
      <c r="QU179" s="30"/>
      <c r="QV179" s="30"/>
      <c r="QW179" s="30"/>
      <c r="QX179" s="30"/>
      <c r="QY179" s="30"/>
      <c r="QZ179" s="30"/>
      <c r="RA179" s="30"/>
      <c r="RB179" s="30"/>
      <c r="RC179" s="30"/>
      <c r="RD179" s="30"/>
      <c r="RE179" s="30"/>
      <c r="RF179" s="30"/>
      <c r="RG179" s="30"/>
      <c r="RH179" s="30"/>
      <c r="RI179" s="30"/>
      <c r="RJ179" s="30"/>
      <c r="RK179" s="30"/>
      <c r="RL179" s="30"/>
      <c r="RM179" s="30"/>
      <c r="RN179" s="30"/>
      <c r="RO179" s="30"/>
      <c r="RP179" s="30"/>
      <c r="RQ179" s="30"/>
      <c r="RR179" s="30"/>
      <c r="RS179" s="30"/>
      <c r="RT179" s="30"/>
      <c r="RU179" s="30"/>
      <c r="RV179" s="30"/>
      <c r="RW179" s="30"/>
      <c r="RX179" s="30"/>
      <c r="RY179" s="30"/>
      <c r="RZ179" s="30"/>
      <c r="SA179" s="30"/>
      <c r="SB179" s="30"/>
      <c r="SC179" s="30"/>
      <c r="SD179" s="30"/>
      <c r="SE179" s="30"/>
      <c r="SF179" s="30"/>
      <c r="SG179" s="30"/>
      <c r="SH179" s="30"/>
      <c r="SI179" s="30"/>
      <c r="SJ179" s="30"/>
      <c r="SK179" s="30"/>
      <c r="SL179" s="30"/>
      <c r="SM179" s="30"/>
      <c r="SN179" s="30"/>
      <c r="SO179" s="30"/>
      <c r="SP179" s="30"/>
      <c r="SQ179" s="30"/>
      <c r="SR179" s="30"/>
      <c r="SS179" s="30"/>
      <c r="ST179" s="30"/>
      <c r="SU179" s="30"/>
      <c r="SV179" s="30"/>
      <c r="SW179" s="30"/>
      <c r="SX179" s="30"/>
      <c r="SY179" s="30"/>
      <c r="SZ179" s="30"/>
      <c r="TA179" s="30"/>
      <c r="TB179" s="30"/>
      <c r="TC179" s="30"/>
      <c r="TD179" s="30"/>
      <c r="TE179" s="30"/>
      <c r="TF179" s="30"/>
      <c r="TG179" s="30"/>
      <c r="TH179" s="30"/>
      <c r="TI179" s="30"/>
      <c r="TJ179" s="30"/>
      <c r="TK179" s="30"/>
      <c r="TL179" s="30"/>
      <c r="TM179" s="30"/>
      <c r="TN179" s="30"/>
      <c r="TO179" s="30"/>
      <c r="TP179" s="30"/>
      <c r="TQ179" s="30"/>
      <c r="TR179" s="30"/>
      <c r="TS179" s="30"/>
      <c r="TT179" s="30"/>
      <c r="TU179" s="30"/>
      <c r="TV179" s="30"/>
      <c r="TW179" s="30"/>
      <c r="TX179" s="30"/>
      <c r="TY179" s="30"/>
      <c r="TZ179" s="30"/>
      <c r="UA179" s="30"/>
      <c r="UB179" s="30"/>
      <c r="UC179" s="30"/>
      <c r="UD179" s="30"/>
      <c r="UE179" s="30"/>
      <c r="UF179" s="30"/>
      <c r="UG179" s="30"/>
      <c r="UH179" s="1" t="s">
        <v>141</v>
      </c>
    </row>
    <row r="180" spans="2:555">
      <c r="B180" s="58">
        <v>43709</v>
      </c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  <c r="AA180" s="30"/>
      <c r="AB180" s="30"/>
      <c r="AC180" s="30"/>
      <c r="AD180" s="30"/>
      <c r="AE180" s="30"/>
      <c r="AF180" s="30"/>
      <c r="AG180" s="30"/>
      <c r="AH180" s="30"/>
      <c r="AI180" s="30"/>
      <c r="AJ180" s="30"/>
      <c r="AK180" s="30"/>
      <c r="AL180" s="30"/>
      <c r="AM180" s="30"/>
      <c r="AN180" s="30"/>
      <c r="AO180" s="30"/>
      <c r="AP180" s="30"/>
      <c r="AQ180" s="30"/>
      <c r="AR180" s="30"/>
      <c r="AS180" s="30"/>
      <c r="AT180" s="30"/>
      <c r="AU180" s="30"/>
      <c r="AV180" s="30"/>
      <c r="AW180" s="30"/>
      <c r="AX180" s="30"/>
      <c r="AY180" s="30"/>
      <c r="AZ180" s="30"/>
      <c r="BA180" s="30"/>
      <c r="BB180" s="30"/>
      <c r="BC180" s="30"/>
      <c r="BD180" s="30"/>
      <c r="BE180" s="30"/>
      <c r="BF180" s="30"/>
      <c r="BG180" s="30"/>
      <c r="BH180" s="30"/>
      <c r="BI180" s="30"/>
      <c r="BJ180" s="30"/>
      <c r="BK180" s="30"/>
      <c r="BL180" s="30"/>
      <c r="BM180" s="30"/>
      <c r="BN180" s="30"/>
      <c r="BO180" s="30"/>
      <c r="BP180" s="30"/>
      <c r="BQ180" s="30"/>
      <c r="BR180" s="30"/>
      <c r="BS180" s="30"/>
      <c r="BT180" s="30"/>
      <c r="BU180" s="30"/>
      <c r="BV180" s="30"/>
      <c r="BW180" s="30"/>
      <c r="BX180" s="30"/>
      <c r="BY180" s="30"/>
      <c r="BZ180" s="30"/>
      <c r="CA180" s="30"/>
      <c r="CB180" s="30"/>
      <c r="CC180" s="30"/>
      <c r="CD180" s="30"/>
      <c r="CE180" s="30"/>
      <c r="CF180" s="30"/>
      <c r="CG180" s="30"/>
      <c r="CH180" s="30"/>
      <c r="CI180" s="30"/>
      <c r="CJ180" s="30"/>
      <c r="CK180" s="30"/>
      <c r="CL180" s="30"/>
      <c r="CM180" s="30"/>
      <c r="CN180" s="30"/>
      <c r="CO180" s="30"/>
      <c r="CP180" s="30"/>
      <c r="CQ180" s="30"/>
      <c r="CR180" s="30"/>
      <c r="CS180" s="30"/>
      <c r="CT180" s="30"/>
      <c r="CU180" s="30"/>
      <c r="CV180" s="30"/>
      <c r="CW180" s="30"/>
      <c r="CX180" s="30"/>
      <c r="CY180" s="30"/>
      <c r="CZ180" s="30"/>
      <c r="DA180" s="30"/>
      <c r="DB180" s="30"/>
      <c r="DC180" s="30"/>
      <c r="DD180" s="30"/>
      <c r="DE180" s="30"/>
      <c r="DF180" s="30"/>
      <c r="DG180" s="30"/>
      <c r="DH180" s="30"/>
      <c r="DI180" s="30"/>
      <c r="DJ180" s="30"/>
      <c r="DK180" s="30"/>
      <c r="DL180" s="30"/>
      <c r="DM180" s="30"/>
      <c r="DN180" s="30"/>
      <c r="DO180" s="30"/>
      <c r="DP180" s="30"/>
      <c r="DQ180" s="30"/>
      <c r="DR180" s="30"/>
      <c r="DS180" s="30"/>
      <c r="DT180" s="30"/>
      <c r="DU180" s="30"/>
      <c r="DV180" s="30"/>
      <c r="DW180" s="30"/>
      <c r="DX180" s="30"/>
      <c r="DY180" s="30"/>
      <c r="DZ180" s="30"/>
      <c r="EA180" s="30"/>
      <c r="EB180" s="30"/>
      <c r="EC180" s="30"/>
      <c r="ED180" s="30"/>
      <c r="EE180" s="30"/>
      <c r="EF180" s="30"/>
      <c r="EG180" s="30"/>
      <c r="EH180" s="30"/>
      <c r="EI180" s="30"/>
      <c r="EJ180" s="30"/>
      <c r="EK180" s="30"/>
      <c r="EL180" s="30"/>
      <c r="EM180" s="30"/>
      <c r="EN180" s="30"/>
      <c r="EO180" s="30"/>
      <c r="EP180" s="30"/>
      <c r="EQ180" s="30"/>
      <c r="ER180" s="30"/>
      <c r="ES180" s="30"/>
      <c r="ET180" s="30"/>
      <c r="EU180" s="30"/>
      <c r="EV180" s="30"/>
      <c r="EW180" s="30"/>
      <c r="EX180" s="30"/>
      <c r="EY180" s="30"/>
      <c r="EZ180" s="30"/>
      <c r="FA180" s="30"/>
      <c r="FB180" s="30"/>
      <c r="FC180" s="30"/>
      <c r="FD180" s="30"/>
      <c r="FE180" s="30"/>
      <c r="FF180" s="30"/>
      <c r="FG180" s="30"/>
      <c r="FH180" s="30"/>
      <c r="FI180" s="30"/>
      <c r="FJ180" s="30"/>
      <c r="FK180" s="30"/>
      <c r="FL180" s="30"/>
      <c r="FM180" s="30"/>
      <c r="FN180" s="30"/>
      <c r="FO180" s="30"/>
      <c r="FP180" s="30"/>
      <c r="FQ180" s="30"/>
      <c r="FR180" s="30"/>
      <c r="FS180" s="30"/>
      <c r="FT180" s="30"/>
      <c r="FU180" s="30"/>
      <c r="FV180" s="30"/>
      <c r="FW180" s="30"/>
      <c r="FX180" s="30"/>
      <c r="FY180" s="30"/>
      <c r="FZ180" s="30"/>
      <c r="GA180" s="30"/>
      <c r="GB180" s="30"/>
      <c r="GC180" s="30"/>
      <c r="GD180" s="30"/>
      <c r="GE180" s="30"/>
      <c r="GF180" s="30"/>
      <c r="GG180" s="30"/>
      <c r="GH180" s="30"/>
      <c r="GI180" s="30"/>
      <c r="GJ180" s="30"/>
      <c r="GK180" s="30"/>
      <c r="GL180" s="30"/>
      <c r="GM180" s="30"/>
      <c r="GN180" s="30"/>
      <c r="GO180" s="30"/>
      <c r="GP180" s="30"/>
      <c r="GQ180" s="30"/>
      <c r="GR180" s="30"/>
      <c r="GS180" s="30"/>
      <c r="GT180" s="30"/>
      <c r="GU180" s="30"/>
      <c r="GV180" s="30"/>
      <c r="GW180" s="30"/>
      <c r="GX180" s="30"/>
      <c r="GY180" s="30"/>
      <c r="GZ180" s="30"/>
      <c r="HA180" s="30"/>
      <c r="HB180" s="30"/>
      <c r="HC180" s="30"/>
      <c r="HD180" s="30"/>
      <c r="HE180" s="30"/>
      <c r="HF180" s="30"/>
      <c r="HG180" s="30"/>
      <c r="HH180" s="30"/>
      <c r="HI180" s="30"/>
      <c r="HJ180" s="30"/>
      <c r="HK180" s="30"/>
      <c r="HL180" s="30"/>
      <c r="HM180" s="30"/>
      <c r="HN180" s="30"/>
      <c r="HO180" s="30"/>
      <c r="HP180" s="30"/>
      <c r="HQ180" s="30"/>
      <c r="HR180" s="30"/>
      <c r="HS180" s="30"/>
      <c r="HT180" s="30"/>
      <c r="HU180" s="30"/>
      <c r="HV180" s="30"/>
      <c r="HW180" s="30"/>
      <c r="HX180" s="30"/>
      <c r="HY180" s="30"/>
      <c r="HZ180" s="30"/>
      <c r="IA180" s="30"/>
      <c r="IB180" s="30"/>
      <c r="IC180" s="30"/>
      <c r="ID180" s="30"/>
      <c r="IE180" s="30"/>
      <c r="IF180" s="30"/>
      <c r="IG180" s="30"/>
      <c r="IH180" s="30"/>
      <c r="II180" s="30"/>
      <c r="IJ180" s="30"/>
      <c r="IK180" s="30"/>
      <c r="IL180" s="30"/>
      <c r="IM180" s="30"/>
      <c r="IN180" s="30"/>
      <c r="IO180" s="30"/>
      <c r="IP180" s="30"/>
      <c r="IQ180" s="30"/>
      <c r="IR180" s="30"/>
      <c r="IS180" s="30"/>
      <c r="IT180" s="30"/>
      <c r="IU180" s="30"/>
      <c r="IV180" s="30"/>
      <c r="IW180" s="30"/>
      <c r="IX180" s="30"/>
      <c r="IY180" s="30"/>
      <c r="IZ180" s="30"/>
      <c r="JA180" s="30"/>
      <c r="JB180" s="30"/>
      <c r="JC180" s="30"/>
      <c r="JD180" s="30"/>
      <c r="JE180" s="30"/>
      <c r="JF180" s="30"/>
      <c r="JG180" s="30"/>
      <c r="JH180" s="30"/>
      <c r="JI180" s="30"/>
      <c r="JJ180" s="30"/>
      <c r="JK180" s="30"/>
      <c r="JL180" s="30"/>
      <c r="JM180" s="30"/>
      <c r="JN180" s="30"/>
      <c r="JO180" s="30"/>
      <c r="JP180" s="30"/>
      <c r="JQ180" s="30"/>
      <c r="JR180" s="30"/>
      <c r="JS180" s="30"/>
      <c r="JT180" s="30"/>
      <c r="JU180" s="30"/>
      <c r="JV180" s="30"/>
      <c r="JW180" s="30"/>
      <c r="JX180" s="30"/>
      <c r="JY180" s="30"/>
      <c r="JZ180" s="30"/>
      <c r="KA180" s="30"/>
      <c r="KB180" s="30"/>
      <c r="KC180" s="30"/>
      <c r="KD180" s="30"/>
      <c r="KE180" s="30"/>
      <c r="KF180" s="30"/>
      <c r="KG180" s="30"/>
      <c r="KH180" s="30"/>
      <c r="KI180" s="30"/>
      <c r="KJ180" s="30"/>
      <c r="KK180" s="30"/>
      <c r="KL180" s="30"/>
      <c r="KM180" s="30"/>
      <c r="KN180" s="30"/>
      <c r="KO180" s="30"/>
      <c r="KP180" s="30"/>
      <c r="KQ180" s="30"/>
      <c r="KR180" s="30"/>
      <c r="KS180" s="30"/>
      <c r="KT180" s="30"/>
      <c r="KU180" s="30"/>
      <c r="KV180" s="30"/>
      <c r="KW180" s="30"/>
      <c r="KX180" s="30"/>
      <c r="KY180" s="30"/>
      <c r="KZ180" s="30"/>
      <c r="LA180" s="30"/>
      <c r="LB180" s="30"/>
      <c r="LC180" s="30"/>
      <c r="LD180" s="30"/>
      <c r="LE180" s="30"/>
      <c r="LF180" s="30"/>
      <c r="LG180" s="30"/>
      <c r="LH180" s="30"/>
      <c r="LI180" s="30"/>
      <c r="LJ180" s="30"/>
      <c r="LK180" s="30"/>
      <c r="LL180" s="30"/>
      <c r="LM180" s="30"/>
      <c r="LN180" s="30"/>
      <c r="LO180" s="30"/>
      <c r="LP180" s="30"/>
      <c r="LQ180" s="30"/>
      <c r="LR180" s="30"/>
      <c r="LS180" s="30"/>
      <c r="LT180" s="30"/>
      <c r="LU180" s="30"/>
      <c r="LV180" s="30"/>
      <c r="LW180" s="30"/>
      <c r="LX180" s="30"/>
      <c r="LY180" s="30"/>
      <c r="LZ180" s="30"/>
      <c r="MA180" s="30"/>
      <c r="MB180" s="30"/>
      <c r="MC180" s="30"/>
      <c r="MD180" s="30"/>
      <c r="ME180" s="30"/>
      <c r="MF180" s="30"/>
      <c r="MG180" s="30"/>
      <c r="MH180" s="30"/>
      <c r="MI180" s="30"/>
      <c r="MJ180" s="30"/>
      <c r="MK180" s="30"/>
      <c r="ML180" s="30"/>
      <c r="MM180" s="30"/>
      <c r="MN180" s="30"/>
      <c r="MO180" s="30"/>
      <c r="MP180" s="30"/>
      <c r="MQ180" s="30"/>
      <c r="MR180" s="30"/>
      <c r="MS180" s="30"/>
      <c r="MT180" s="30"/>
      <c r="MU180" s="30"/>
      <c r="MV180" s="30"/>
      <c r="MW180" s="30"/>
      <c r="MX180" s="30"/>
      <c r="MY180" s="30"/>
      <c r="MZ180" s="30"/>
      <c r="NA180" s="30"/>
      <c r="NB180" s="30"/>
      <c r="NC180" s="30"/>
      <c r="ND180" s="30"/>
      <c r="NE180" s="30"/>
      <c r="NF180" s="30"/>
      <c r="NG180" s="30"/>
      <c r="NH180" s="30"/>
      <c r="NI180" s="30"/>
      <c r="NJ180" s="30"/>
      <c r="NK180" s="30"/>
      <c r="NL180" s="30"/>
      <c r="NM180" s="30"/>
      <c r="NN180" s="30"/>
      <c r="NO180" s="30"/>
      <c r="NP180" s="30"/>
      <c r="NQ180" s="30"/>
      <c r="NR180" s="30"/>
      <c r="NS180" s="30"/>
      <c r="NT180" s="30"/>
      <c r="NU180" s="30"/>
      <c r="NV180" s="30"/>
      <c r="NW180" s="30"/>
      <c r="NX180" s="30"/>
      <c r="NY180" s="30"/>
      <c r="NZ180" s="30"/>
      <c r="OA180" s="30"/>
      <c r="OB180" s="30"/>
      <c r="OC180" s="30"/>
      <c r="OD180" s="30"/>
      <c r="OE180" s="30"/>
      <c r="OF180" s="30"/>
      <c r="OG180" s="30"/>
      <c r="OH180" s="30"/>
      <c r="OI180" s="30"/>
      <c r="OJ180" s="30"/>
      <c r="OK180" s="30"/>
      <c r="OL180" s="30"/>
      <c r="OM180" s="30"/>
      <c r="ON180" s="30"/>
      <c r="OO180" s="30"/>
      <c r="OP180" s="30"/>
      <c r="OQ180" s="30"/>
      <c r="OR180" s="30"/>
      <c r="OS180" s="30"/>
      <c r="OT180" s="30"/>
      <c r="OU180" s="30"/>
      <c r="OV180" s="30"/>
      <c r="OW180" s="30"/>
      <c r="OX180" s="30"/>
      <c r="OY180" s="30"/>
      <c r="OZ180" s="30"/>
      <c r="PA180" s="30"/>
      <c r="PB180" s="30"/>
      <c r="PC180" s="30"/>
      <c r="PD180" s="30"/>
      <c r="PE180" s="30"/>
      <c r="PF180" s="30"/>
      <c r="PG180" s="30"/>
      <c r="PH180" s="30"/>
      <c r="PI180" s="30"/>
      <c r="PJ180" s="30"/>
      <c r="PK180" s="30"/>
      <c r="PL180" s="30"/>
      <c r="PM180" s="30"/>
      <c r="PN180" s="30"/>
      <c r="PO180" s="30"/>
      <c r="PP180" s="30"/>
      <c r="PQ180" s="30"/>
      <c r="PR180" s="30"/>
      <c r="PS180" s="30"/>
      <c r="PT180" s="30"/>
      <c r="PU180" s="30"/>
      <c r="PV180" s="30"/>
      <c r="PW180" s="30"/>
      <c r="PX180" s="30"/>
      <c r="PY180" s="30"/>
      <c r="PZ180" s="30"/>
      <c r="QA180" s="30"/>
      <c r="QB180" s="30"/>
      <c r="QC180" s="30"/>
      <c r="QD180" s="30"/>
      <c r="QE180" s="30"/>
      <c r="QF180" s="30"/>
      <c r="QG180" s="30"/>
      <c r="QH180" s="30"/>
      <c r="QI180" s="30"/>
      <c r="QJ180" s="30"/>
      <c r="QK180" s="30"/>
      <c r="QL180" s="30"/>
      <c r="QM180" s="30"/>
      <c r="QN180" s="30"/>
      <c r="QO180" s="30"/>
      <c r="QP180" s="30"/>
      <c r="QQ180" s="30"/>
      <c r="QR180" s="30"/>
      <c r="QS180" s="30"/>
      <c r="QT180" s="30"/>
      <c r="QU180" s="30"/>
      <c r="QV180" s="30"/>
      <c r="QW180" s="30"/>
      <c r="QX180" s="30"/>
      <c r="QY180" s="30"/>
      <c r="QZ180" s="30"/>
      <c r="RA180" s="30"/>
      <c r="RB180" s="30"/>
      <c r="RC180" s="30"/>
      <c r="RD180" s="30"/>
      <c r="RE180" s="30"/>
      <c r="RF180" s="30"/>
      <c r="RG180" s="30"/>
      <c r="RH180" s="30"/>
      <c r="RI180" s="30"/>
      <c r="RJ180" s="30"/>
      <c r="RK180" s="30"/>
      <c r="RL180" s="30"/>
      <c r="RM180" s="30"/>
      <c r="RN180" s="30"/>
      <c r="RO180" s="30"/>
      <c r="RP180" s="30"/>
      <c r="RQ180" s="30"/>
      <c r="RR180" s="30"/>
      <c r="RS180" s="30"/>
      <c r="RT180" s="30"/>
      <c r="RU180" s="30"/>
      <c r="RV180" s="30"/>
      <c r="RW180" s="30"/>
      <c r="RX180" s="30"/>
      <c r="RY180" s="30"/>
      <c r="RZ180" s="30"/>
      <c r="SA180" s="30"/>
      <c r="SB180" s="30"/>
      <c r="SC180" s="30"/>
      <c r="SD180" s="30"/>
      <c r="SE180" s="30"/>
      <c r="SF180" s="30"/>
      <c r="SG180" s="30"/>
      <c r="SH180" s="30"/>
      <c r="SI180" s="30"/>
      <c r="SJ180" s="30"/>
      <c r="SK180" s="30"/>
      <c r="SL180" s="30"/>
      <c r="SM180" s="30"/>
      <c r="SN180" s="30"/>
      <c r="SO180" s="30"/>
      <c r="SP180" s="30"/>
      <c r="SQ180" s="30"/>
      <c r="SR180" s="30"/>
      <c r="SS180" s="30"/>
      <c r="ST180" s="30"/>
      <c r="SU180" s="30"/>
      <c r="SV180" s="30"/>
      <c r="SW180" s="30"/>
      <c r="SX180" s="30"/>
      <c r="SY180" s="30"/>
      <c r="SZ180" s="30"/>
      <c r="TA180" s="30"/>
      <c r="TB180" s="30"/>
      <c r="TC180" s="30"/>
      <c r="TD180" s="30"/>
      <c r="TE180" s="30"/>
      <c r="TF180" s="30"/>
      <c r="TG180" s="30"/>
      <c r="TH180" s="30"/>
      <c r="TI180" s="30"/>
      <c r="TJ180" s="30"/>
      <c r="TK180" s="30"/>
      <c r="TL180" s="30"/>
      <c r="TM180" s="30"/>
      <c r="TN180" s="30"/>
      <c r="TO180" s="30"/>
      <c r="TP180" s="30"/>
      <c r="TQ180" s="30"/>
      <c r="TR180" s="30"/>
      <c r="TS180" s="30"/>
      <c r="TT180" s="30"/>
      <c r="TU180" s="30"/>
      <c r="TV180" s="30"/>
      <c r="TW180" s="30"/>
      <c r="TX180" s="30"/>
      <c r="TY180" s="30"/>
      <c r="TZ180" s="30"/>
      <c r="UA180" s="30"/>
      <c r="UB180" s="30"/>
      <c r="UC180" s="30"/>
      <c r="UD180" s="30"/>
      <c r="UE180" s="30"/>
      <c r="UF180" s="30"/>
      <c r="UG180" s="30"/>
      <c r="UH180" s="1" t="s">
        <v>141</v>
      </c>
    </row>
    <row r="181" spans="2:555">
      <c r="B181" s="58">
        <v>43739</v>
      </c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  <c r="AA181" s="30"/>
      <c r="AB181" s="30"/>
      <c r="AC181" s="30"/>
      <c r="AD181" s="30"/>
      <c r="AE181" s="30"/>
      <c r="AF181" s="30"/>
      <c r="AG181" s="30"/>
      <c r="AH181" s="30"/>
      <c r="AI181" s="30"/>
      <c r="AJ181" s="30"/>
      <c r="AK181" s="30"/>
      <c r="AL181" s="30"/>
      <c r="AM181" s="30"/>
      <c r="AN181" s="30"/>
      <c r="AO181" s="30"/>
      <c r="AP181" s="30"/>
      <c r="AQ181" s="30"/>
      <c r="AR181" s="30"/>
      <c r="AS181" s="30"/>
      <c r="AT181" s="30"/>
      <c r="AU181" s="30"/>
      <c r="AV181" s="30"/>
      <c r="AW181" s="30"/>
      <c r="AX181" s="30"/>
      <c r="AY181" s="30"/>
      <c r="AZ181" s="30"/>
      <c r="BA181" s="30"/>
      <c r="BB181" s="30"/>
      <c r="BC181" s="30"/>
      <c r="BD181" s="30"/>
      <c r="BE181" s="30"/>
      <c r="BF181" s="30"/>
      <c r="BG181" s="30"/>
      <c r="BH181" s="30"/>
      <c r="BI181" s="30"/>
      <c r="BJ181" s="30"/>
      <c r="BK181" s="30"/>
      <c r="BL181" s="30"/>
      <c r="BM181" s="30"/>
      <c r="BN181" s="30"/>
      <c r="BO181" s="30"/>
      <c r="BP181" s="30"/>
      <c r="BQ181" s="30"/>
      <c r="BR181" s="30"/>
      <c r="BS181" s="30"/>
      <c r="BT181" s="30"/>
      <c r="BU181" s="30"/>
      <c r="BV181" s="30"/>
      <c r="BW181" s="30"/>
      <c r="BX181" s="30"/>
      <c r="BY181" s="30"/>
      <c r="BZ181" s="30"/>
      <c r="CA181" s="30"/>
      <c r="CB181" s="30"/>
      <c r="CC181" s="30"/>
      <c r="CD181" s="30"/>
      <c r="CE181" s="30"/>
      <c r="CF181" s="30"/>
      <c r="CG181" s="30"/>
      <c r="CH181" s="30"/>
      <c r="CI181" s="30"/>
      <c r="CJ181" s="30"/>
      <c r="CK181" s="30"/>
      <c r="CL181" s="30"/>
      <c r="CM181" s="30"/>
      <c r="CN181" s="30"/>
      <c r="CO181" s="30"/>
      <c r="CP181" s="30"/>
      <c r="CQ181" s="30"/>
      <c r="CR181" s="30"/>
      <c r="CS181" s="30"/>
      <c r="CT181" s="30"/>
      <c r="CU181" s="30"/>
      <c r="CV181" s="30"/>
      <c r="CW181" s="30"/>
      <c r="CX181" s="30"/>
      <c r="CY181" s="30"/>
      <c r="CZ181" s="30"/>
      <c r="DA181" s="30"/>
      <c r="DB181" s="30"/>
      <c r="DC181" s="30"/>
      <c r="DD181" s="30"/>
      <c r="DE181" s="30"/>
      <c r="DF181" s="30"/>
      <c r="DG181" s="30"/>
      <c r="DH181" s="30"/>
      <c r="DI181" s="30"/>
      <c r="DJ181" s="30"/>
      <c r="DK181" s="30"/>
      <c r="DL181" s="30"/>
      <c r="DM181" s="30"/>
      <c r="DN181" s="30"/>
      <c r="DO181" s="30"/>
      <c r="DP181" s="30"/>
      <c r="DQ181" s="30"/>
      <c r="DR181" s="30"/>
      <c r="DS181" s="30"/>
      <c r="DT181" s="30"/>
      <c r="DU181" s="30"/>
      <c r="DV181" s="30"/>
      <c r="DW181" s="30"/>
      <c r="DX181" s="30"/>
      <c r="DY181" s="30"/>
      <c r="DZ181" s="30"/>
      <c r="EA181" s="30"/>
      <c r="EB181" s="30"/>
      <c r="EC181" s="30"/>
      <c r="ED181" s="30"/>
      <c r="EE181" s="30"/>
      <c r="EF181" s="30"/>
      <c r="EG181" s="30"/>
      <c r="EH181" s="30"/>
      <c r="EI181" s="30"/>
      <c r="EJ181" s="30"/>
      <c r="EK181" s="30"/>
      <c r="EL181" s="30"/>
      <c r="EM181" s="30"/>
      <c r="EN181" s="30"/>
      <c r="EO181" s="30"/>
      <c r="EP181" s="30"/>
      <c r="EQ181" s="30"/>
      <c r="ER181" s="30"/>
      <c r="ES181" s="30"/>
      <c r="ET181" s="30"/>
      <c r="EU181" s="30"/>
      <c r="EV181" s="30"/>
      <c r="EW181" s="30"/>
      <c r="EX181" s="30"/>
      <c r="EY181" s="30"/>
      <c r="EZ181" s="30"/>
      <c r="FA181" s="30"/>
      <c r="FB181" s="30"/>
      <c r="FC181" s="30"/>
      <c r="FD181" s="30"/>
      <c r="FE181" s="30"/>
      <c r="FF181" s="30"/>
      <c r="FG181" s="30"/>
      <c r="FH181" s="30"/>
      <c r="FI181" s="30"/>
      <c r="FJ181" s="30"/>
      <c r="FK181" s="30"/>
      <c r="FL181" s="30"/>
      <c r="FM181" s="30"/>
      <c r="FN181" s="30"/>
      <c r="FO181" s="30"/>
      <c r="FP181" s="30"/>
      <c r="FQ181" s="30"/>
      <c r="FR181" s="30"/>
      <c r="FS181" s="30"/>
      <c r="FT181" s="30"/>
      <c r="FU181" s="30"/>
      <c r="FV181" s="30"/>
      <c r="FW181" s="30"/>
      <c r="FX181" s="30"/>
      <c r="FY181" s="30"/>
      <c r="FZ181" s="30"/>
      <c r="GA181" s="30"/>
      <c r="GB181" s="30"/>
      <c r="GC181" s="30"/>
      <c r="GD181" s="30"/>
      <c r="GE181" s="30"/>
      <c r="GF181" s="30"/>
      <c r="GG181" s="30"/>
      <c r="GH181" s="30"/>
      <c r="GI181" s="30"/>
      <c r="GJ181" s="30"/>
      <c r="GK181" s="30"/>
      <c r="GL181" s="30"/>
      <c r="GM181" s="30"/>
      <c r="GN181" s="30"/>
      <c r="GO181" s="30"/>
      <c r="GP181" s="30"/>
      <c r="GQ181" s="30"/>
      <c r="GR181" s="30"/>
      <c r="GS181" s="30"/>
      <c r="GT181" s="30"/>
      <c r="GU181" s="30"/>
      <c r="GV181" s="30"/>
      <c r="GW181" s="30"/>
      <c r="GX181" s="30"/>
      <c r="GY181" s="30"/>
      <c r="GZ181" s="30"/>
      <c r="HA181" s="30"/>
      <c r="HB181" s="30"/>
      <c r="HC181" s="30"/>
      <c r="HD181" s="30"/>
      <c r="HE181" s="30"/>
      <c r="HF181" s="30"/>
      <c r="HG181" s="30"/>
      <c r="HH181" s="30"/>
      <c r="HI181" s="30"/>
      <c r="HJ181" s="30"/>
      <c r="HK181" s="30"/>
      <c r="HL181" s="30"/>
      <c r="HM181" s="30"/>
      <c r="HN181" s="30"/>
      <c r="HO181" s="30"/>
      <c r="HP181" s="30"/>
      <c r="HQ181" s="30"/>
      <c r="HR181" s="30"/>
      <c r="HS181" s="30"/>
      <c r="HT181" s="30"/>
      <c r="HU181" s="30"/>
      <c r="HV181" s="30"/>
      <c r="HW181" s="30"/>
      <c r="HX181" s="30"/>
      <c r="HY181" s="30"/>
      <c r="HZ181" s="30"/>
      <c r="IA181" s="30"/>
      <c r="IB181" s="30"/>
      <c r="IC181" s="30"/>
      <c r="ID181" s="30"/>
      <c r="IE181" s="30"/>
      <c r="IF181" s="30"/>
      <c r="IG181" s="30"/>
      <c r="IH181" s="30"/>
      <c r="II181" s="30"/>
      <c r="IJ181" s="30"/>
      <c r="IK181" s="30"/>
      <c r="IL181" s="30"/>
      <c r="IM181" s="30"/>
      <c r="IN181" s="30"/>
      <c r="IO181" s="30"/>
      <c r="IP181" s="30"/>
      <c r="IQ181" s="30"/>
      <c r="IR181" s="30"/>
      <c r="IS181" s="30"/>
      <c r="IT181" s="30"/>
      <c r="IU181" s="30"/>
      <c r="IV181" s="30"/>
      <c r="IW181" s="30"/>
      <c r="IX181" s="30"/>
      <c r="IY181" s="30"/>
      <c r="IZ181" s="30"/>
      <c r="JA181" s="30"/>
      <c r="JB181" s="30"/>
      <c r="JC181" s="30"/>
      <c r="JD181" s="30"/>
      <c r="JE181" s="30"/>
      <c r="JF181" s="30"/>
      <c r="JG181" s="30"/>
      <c r="JH181" s="30"/>
      <c r="JI181" s="30"/>
      <c r="JJ181" s="30"/>
      <c r="JK181" s="30"/>
      <c r="JL181" s="30"/>
      <c r="JM181" s="30"/>
      <c r="JN181" s="30"/>
      <c r="JO181" s="30"/>
      <c r="JP181" s="30"/>
      <c r="JQ181" s="30"/>
      <c r="JR181" s="30"/>
      <c r="JS181" s="30"/>
      <c r="JT181" s="30"/>
      <c r="JU181" s="30"/>
      <c r="JV181" s="30"/>
      <c r="JW181" s="30"/>
      <c r="JX181" s="30"/>
      <c r="JY181" s="30"/>
      <c r="JZ181" s="30"/>
      <c r="KA181" s="30"/>
      <c r="KB181" s="30"/>
      <c r="KC181" s="30"/>
      <c r="KD181" s="30"/>
      <c r="KE181" s="30"/>
      <c r="KF181" s="30"/>
      <c r="KG181" s="30"/>
      <c r="KH181" s="30"/>
      <c r="KI181" s="30"/>
      <c r="KJ181" s="30"/>
      <c r="KK181" s="30"/>
      <c r="KL181" s="30"/>
      <c r="KM181" s="30"/>
      <c r="KN181" s="30"/>
      <c r="KO181" s="30"/>
      <c r="KP181" s="30"/>
      <c r="KQ181" s="30"/>
      <c r="KR181" s="30"/>
      <c r="KS181" s="30"/>
      <c r="KT181" s="30"/>
      <c r="KU181" s="30"/>
      <c r="KV181" s="30"/>
      <c r="KW181" s="30"/>
      <c r="KX181" s="30"/>
      <c r="KY181" s="30"/>
      <c r="KZ181" s="30"/>
      <c r="LA181" s="30"/>
      <c r="LB181" s="30"/>
      <c r="LC181" s="30"/>
      <c r="LD181" s="30"/>
      <c r="LE181" s="30"/>
      <c r="LF181" s="30"/>
      <c r="LG181" s="30"/>
      <c r="LH181" s="30"/>
      <c r="LI181" s="30"/>
      <c r="LJ181" s="30"/>
      <c r="LK181" s="30"/>
      <c r="LL181" s="30"/>
      <c r="LM181" s="30"/>
      <c r="LN181" s="30"/>
      <c r="LO181" s="30"/>
      <c r="LP181" s="30"/>
      <c r="LQ181" s="30"/>
      <c r="LR181" s="30"/>
      <c r="LS181" s="30"/>
      <c r="LT181" s="30"/>
      <c r="LU181" s="30"/>
      <c r="LV181" s="30"/>
      <c r="LW181" s="30"/>
      <c r="LX181" s="30"/>
      <c r="LY181" s="30"/>
      <c r="LZ181" s="30"/>
      <c r="MA181" s="30"/>
      <c r="MB181" s="30"/>
      <c r="MC181" s="30"/>
      <c r="MD181" s="30"/>
      <c r="ME181" s="30"/>
      <c r="MF181" s="30"/>
      <c r="MG181" s="30"/>
      <c r="MH181" s="30"/>
      <c r="MI181" s="30"/>
      <c r="MJ181" s="30"/>
      <c r="MK181" s="30"/>
      <c r="ML181" s="30"/>
      <c r="MM181" s="30"/>
      <c r="MN181" s="30"/>
      <c r="MO181" s="30"/>
      <c r="MP181" s="30"/>
      <c r="MQ181" s="30"/>
      <c r="MR181" s="30"/>
      <c r="MS181" s="30"/>
      <c r="MT181" s="30"/>
      <c r="MU181" s="30"/>
      <c r="MV181" s="30"/>
      <c r="MW181" s="30"/>
      <c r="MX181" s="30"/>
      <c r="MY181" s="30"/>
      <c r="MZ181" s="30"/>
      <c r="NA181" s="30"/>
      <c r="NB181" s="30"/>
      <c r="NC181" s="30"/>
      <c r="ND181" s="30"/>
      <c r="NE181" s="30"/>
      <c r="NF181" s="30"/>
      <c r="NG181" s="30"/>
      <c r="NH181" s="30"/>
      <c r="NI181" s="30"/>
      <c r="NJ181" s="30"/>
      <c r="NK181" s="30"/>
      <c r="NL181" s="30"/>
      <c r="NM181" s="30"/>
      <c r="NN181" s="30"/>
      <c r="NO181" s="30"/>
      <c r="NP181" s="30"/>
      <c r="NQ181" s="30"/>
      <c r="NR181" s="30"/>
      <c r="NS181" s="30"/>
      <c r="NT181" s="30"/>
      <c r="NU181" s="30"/>
      <c r="NV181" s="30"/>
      <c r="NW181" s="30"/>
      <c r="NX181" s="30"/>
      <c r="NY181" s="30"/>
      <c r="NZ181" s="30"/>
      <c r="OA181" s="30"/>
      <c r="OB181" s="30"/>
      <c r="OC181" s="30"/>
      <c r="OD181" s="30"/>
      <c r="OE181" s="30"/>
      <c r="OF181" s="30"/>
      <c r="OG181" s="30"/>
      <c r="OH181" s="30"/>
      <c r="OI181" s="30"/>
      <c r="OJ181" s="30"/>
      <c r="OK181" s="30"/>
      <c r="OL181" s="30"/>
      <c r="OM181" s="30"/>
      <c r="ON181" s="30"/>
      <c r="OO181" s="30"/>
      <c r="OP181" s="30"/>
      <c r="OQ181" s="30"/>
      <c r="OR181" s="30"/>
      <c r="OS181" s="30"/>
      <c r="OT181" s="30"/>
      <c r="OU181" s="30"/>
      <c r="OV181" s="30"/>
      <c r="OW181" s="30"/>
      <c r="OX181" s="30"/>
      <c r="OY181" s="30"/>
      <c r="OZ181" s="30"/>
      <c r="PA181" s="30"/>
      <c r="PB181" s="30"/>
      <c r="PC181" s="30"/>
      <c r="PD181" s="30"/>
      <c r="PE181" s="30"/>
      <c r="PF181" s="30"/>
      <c r="PG181" s="30"/>
      <c r="PH181" s="30"/>
      <c r="PI181" s="30"/>
      <c r="PJ181" s="30"/>
      <c r="PK181" s="30"/>
      <c r="PL181" s="30"/>
      <c r="PM181" s="30"/>
      <c r="PN181" s="30"/>
      <c r="PO181" s="30"/>
      <c r="PP181" s="30"/>
      <c r="PQ181" s="30"/>
      <c r="PR181" s="30"/>
      <c r="PS181" s="30"/>
      <c r="PT181" s="30"/>
      <c r="PU181" s="30"/>
      <c r="PV181" s="30"/>
      <c r="PW181" s="30"/>
      <c r="PX181" s="30"/>
      <c r="PY181" s="30"/>
      <c r="PZ181" s="30"/>
      <c r="QA181" s="30"/>
      <c r="QB181" s="30"/>
      <c r="QC181" s="30"/>
      <c r="QD181" s="30"/>
      <c r="QE181" s="30"/>
      <c r="QF181" s="30"/>
      <c r="QG181" s="30"/>
      <c r="QH181" s="30"/>
      <c r="QI181" s="30"/>
      <c r="QJ181" s="30"/>
      <c r="QK181" s="30"/>
      <c r="QL181" s="30"/>
      <c r="QM181" s="30"/>
      <c r="QN181" s="30"/>
      <c r="QO181" s="30"/>
      <c r="QP181" s="30"/>
      <c r="QQ181" s="30"/>
      <c r="QR181" s="30"/>
      <c r="QS181" s="30"/>
      <c r="QT181" s="30"/>
      <c r="QU181" s="30"/>
      <c r="QV181" s="30"/>
      <c r="QW181" s="30"/>
      <c r="QX181" s="30"/>
      <c r="QY181" s="30"/>
      <c r="QZ181" s="30"/>
      <c r="RA181" s="30"/>
      <c r="RB181" s="30"/>
      <c r="RC181" s="30"/>
      <c r="RD181" s="30"/>
      <c r="RE181" s="30"/>
      <c r="RF181" s="30"/>
      <c r="RG181" s="30"/>
      <c r="RH181" s="30"/>
      <c r="RI181" s="30"/>
      <c r="RJ181" s="30"/>
      <c r="RK181" s="30"/>
      <c r="RL181" s="30"/>
      <c r="RM181" s="30"/>
      <c r="RN181" s="30"/>
      <c r="RO181" s="30"/>
      <c r="RP181" s="30"/>
      <c r="RQ181" s="30"/>
      <c r="RR181" s="30"/>
      <c r="RS181" s="30"/>
      <c r="RT181" s="30"/>
      <c r="RU181" s="30"/>
      <c r="RV181" s="30"/>
      <c r="RW181" s="30"/>
      <c r="RX181" s="30"/>
      <c r="RY181" s="30"/>
      <c r="RZ181" s="30"/>
      <c r="SA181" s="30"/>
      <c r="SB181" s="30"/>
      <c r="SC181" s="30"/>
      <c r="SD181" s="30"/>
      <c r="SE181" s="30"/>
      <c r="SF181" s="30"/>
      <c r="SG181" s="30"/>
      <c r="SH181" s="30"/>
      <c r="SI181" s="30"/>
      <c r="SJ181" s="30"/>
      <c r="SK181" s="30"/>
      <c r="SL181" s="30"/>
      <c r="SM181" s="30"/>
      <c r="SN181" s="30"/>
      <c r="SO181" s="30"/>
      <c r="SP181" s="30"/>
      <c r="SQ181" s="30"/>
      <c r="SR181" s="30"/>
      <c r="SS181" s="30"/>
      <c r="ST181" s="30"/>
      <c r="SU181" s="30"/>
      <c r="SV181" s="30"/>
      <c r="SW181" s="30"/>
      <c r="SX181" s="30"/>
      <c r="SY181" s="30"/>
      <c r="SZ181" s="30"/>
      <c r="TA181" s="30"/>
      <c r="TB181" s="30"/>
      <c r="TC181" s="30"/>
      <c r="TD181" s="30"/>
      <c r="TE181" s="30"/>
      <c r="TF181" s="30"/>
      <c r="TG181" s="30"/>
      <c r="TH181" s="30"/>
      <c r="TI181" s="30"/>
      <c r="TJ181" s="30"/>
      <c r="TK181" s="30"/>
      <c r="TL181" s="30"/>
      <c r="TM181" s="30"/>
      <c r="TN181" s="30"/>
      <c r="TO181" s="30"/>
      <c r="TP181" s="30"/>
      <c r="TQ181" s="30"/>
      <c r="TR181" s="30"/>
      <c r="TS181" s="30"/>
      <c r="TT181" s="30"/>
      <c r="TU181" s="30"/>
      <c r="TV181" s="30"/>
      <c r="TW181" s="30"/>
      <c r="TX181" s="30"/>
      <c r="TY181" s="30"/>
      <c r="TZ181" s="30"/>
      <c r="UA181" s="30"/>
      <c r="UB181" s="30"/>
      <c r="UC181" s="30"/>
      <c r="UD181" s="30"/>
      <c r="UE181" s="30"/>
      <c r="UF181" s="30"/>
      <c r="UG181" s="30"/>
      <c r="UH181" s="1" t="s">
        <v>141</v>
      </c>
    </row>
    <row r="182" spans="2:555">
      <c r="B182" s="58">
        <v>43770</v>
      </c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  <c r="AA182" s="30"/>
      <c r="AB182" s="30"/>
      <c r="AC182" s="30"/>
      <c r="AD182" s="30"/>
      <c r="AE182" s="30"/>
      <c r="AF182" s="30"/>
      <c r="AG182" s="30"/>
      <c r="AH182" s="30"/>
      <c r="AI182" s="30"/>
      <c r="AJ182" s="30"/>
      <c r="AK182" s="30"/>
      <c r="AL182" s="30"/>
      <c r="AM182" s="30"/>
      <c r="AN182" s="30"/>
      <c r="AO182" s="30"/>
      <c r="AP182" s="30"/>
      <c r="AQ182" s="30"/>
      <c r="AR182" s="30"/>
      <c r="AS182" s="30"/>
      <c r="AT182" s="30"/>
      <c r="AU182" s="30"/>
      <c r="AV182" s="30"/>
      <c r="AW182" s="30"/>
      <c r="AX182" s="30"/>
      <c r="AY182" s="30"/>
      <c r="AZ182" s="30"/>
      <c r="BA182" s="30"/>
      <c r="BB182" s="30"/>
      <c r="BC182" s="30"/>
      <c r="BD182" s="30"/>
      <c r="BE182" s="30"/>
      <c r="BF182" s="30"/>
      <c r="BG182" s="30"/>
      <c r="BH182" s="30"/>
      <c r="BI182" s="30"/>
      <c r="BJ182" s="30"/>
      <c r="BK182" s="30"/>
      <c r="BL182" s="30"/>
      <c r="BM182" s="30"/>
      <c r="BN182" s="30"/>
      <c r="BO182" s="30"/>
      <c r="BP182" s="30"/>
      <c r="BQ182" s="30"/>
      <c r="BR182" s="30"/>
      <c r="BS182" s="30"/>
      <c r="BT182" s="30"/>
      <c r="BU182" s="30"/>
      <c r="BV182" s="30"/>
      <c r="BW182" s="30"/>
      <c r="BX182" s="30"/>
      <c r="BY182" s="30"/>
      <c r="BZ182" s="30"/>
      <c r="CA182" s="30"/>
      <c r="CB182" s="30"/>
      <c r="CC182" s="30"/>
      <c r="CD182" s="30"/>
      <c r="CE182" s="30"/>
      <c r="CF182" s="30"/>
      <c r="CG182" s="30"/>
      <c r="CH182" s="30"/>
      <c r="CI182" s="30"/>
      <c r="CJ182" s="30"/>
      <c r="CK182" s="30"/>
      <c r="CL182" s="30"/>
      <c r="CM182" s="30"/>
      <c r="CN182" s="30"/>
      <c r="CO182" s="30"/>
      <c r="CP182" s="30"/>
      <c r="CQ182" s="30"/>
      <c r="CR182" s="30"/>
      <c r="CS182" s="30"/>
      <c r="CT182" s="30"/>
      <c r="CU182" s="30"/>
      <c r="CV182" s="30"/>
      <c r="CW182" s="30"/>
      <c r="CX182" s="30"/>
      <c r="CY182" s="30"/>
      <c r="CZ182" s="30"/>
      <c r="DA182" s="30"/>
      <c r="DB182" s="30"/>
      <c r="DC182" s="30"/>
      <c r="DD182" s="30"/>
      <c r="DE182" s="30"/>
      <c r="DF182" s="30"/>
      <c r="DG182" s="30"/>
      <c r="DH182" s="30"/>
      <c r="DI182" s="30"/>
      <c r="DJ182" s="30"/>
      <c r="DK182" s="30"/>
      <c r="DL182" s="30"/>
      <c r="DM182" s="30"/>
      <c r="DN182" s="30"/>
      <c r="DO182" s="30"/>
      <c r="DP182" s="30"/>
      <c r="DQ182" s="30"/>
      <c r="DR182" s="30"/>
      <c r="DS182" s="30"/>
      <c r="DT182" s="30"/>
      <c r="DU182" s="30"/>
      <c r="DV182" s="30"/>
      <c r="DW182" s="30"/>
      <c r="DX182" s="30"/>
      <c r="DY182" s="30"/>
      <c r="DZ182" s="30"/>
      <c r="EA182" s="30"/>
      <c r="EB182" s="30"/>
      <c r="EC182" s="30"/>
      <c r="ED182" s="30"/>
      <c r="EE182" s="30"/>
      <c r="EF182" s="30"/>
      <c r="EG182" s="30"/>
      <c r="EH182" s="30"/>
      <c r="EI182" s="30"/>
      <c r="EJ182" s="30"/>
      <c r="EK182" s="30"/>
      <c r="EL182" s="30"/>
      <c r="EM182" s="30"/>
      <c r="EN182" s="30"/>
      <c r="EO182" s="30"/>
      <c r="EP182" s="30"/>
      <c r="EQ182" s="30"/>
      <c r="ER182" s="30"/>
      <c r="ES182" s="30"/>
      <c r="ET182" s="30"/>
      <c r="EU182" s="30"/>
      <c r="EV182" s="30"/>
      <c r="EW182" s="30"/>
      <c r="EX182" s="30"/>
      <c r="EY182" s="30"/>
      <c r="EZ182" s="30"/>
      <c r="FA182" s="30"/>
      <c r="FB182" s="30"/>
      <c r="FC182" s="30"/>
      <c r="FD182" s="30"/>
      <c r="FE182" s="30"/>
      <c r="FF182" s="30"/>
      <c r="FG182" s="30"/>
      <c r="FH182" s="30"/>
      <c r="FI182" s="30"/>
      <c r="FJ182" s="30"/>
      <c r="FK182" s="30"/>
      <c r="FL182" s="30"/>
      <c r="FM182" s="30"/>
      <c r="FN182" s="30"/>
      <c r="FO182" s="30"/>
      <c r="FP182" s="30"/>
      <c r="FQ182" s="30"/>
      <c r="FR182" s="30"/>
      <c r="FS182" s="30"/>
      <c r="FT182" s="30"/>
      <c r="FU182" s="30"/>
      <c r="FV182" s="30"/>
      <c r="FW182" s="30"/>
      <c r="FX182" s="30"/>
      <c r="FY182" s="30"/>
      <c r="FZ182" s="30"/>
      <c r="GA182" s="30"/>
      <c r="GB182" s="30"/>
      <c r="GC182" s="30"/>
      <c r="GD182" s="30"/>
      <c r="GE182" s="30"/>
      <c r="GF182" s="30"/>
      <c r="GG182" s="30"/>
      <c r="GH182" s="30"/>
      <c r="GI182" s="30"/>
      <c r="GJ182" s="30"/>
      <c r="GK182" s="30"/>
      <c r="GL182" s="30"/>
      <c r="GM182" s="30"/>
      <c r="GN182" s="30"/>
      <c r="GO182" s="30"/>
      <c r="GP182" s="30"/>
      <c r="GQ182" s="30"/>
      <c r="GR182" s="30"/>
      <c r="GS182" s="30"/>
      <c r="GT182" s="30"/>
      <c r="GU182" s="30"/>
      <c r="GV182" s="30"/>
      <c r="GW182" s="30"/>
      <c r="GX182" s="30"/>
      <c r="GY182" s="30"/>
      <c r="GZ182" s="30"/>
      <c r="HA182" s="30"/>
      <c r="HB182" s="30"/>
      <c r="HC182" s="30"/>
      <c r="HD182" s="30"/>
      <c r="HE182" s="30"/>
      <c r="HF182" s="30"/>
      <c r="HG182" s="30"/>
      <c r="HH182" s="30"/>
      <c r="HI182" s="30"/>
      <c r="HJ182" s="30"/>
      <c r="HK182" s="30"/>
      <c r="HL182" s="30"/>
      <c r="HM182" s="30"/>
      <c r="HN182" s="30"/>
      <c r="HO182" s="30"/>
      <c r="HP182" s="30"/>
      <c r="HQ182" s="30"/>
      <c r="HR182" s="30"/>
      <c r="HS182" s="30"/>
      <c r="HT182" s="30"/>
      <c r="HU182" s="30"/>
      <c r="HV182" s="30"/>
      <c r="HW182" s="30"/>
      <c r="HX182" s="30"/>
      <c r="HY182" s="30"/>
      <c r="HZ182" s="30"/>
      <c r="IA182" s="30"/>
      <c r="IB182" s="30"/>
      <c r="IC182" s="30"/>
      <c r="ID182" s="30"/>
      <c r="IE182" s="30"/>
      <c r="IF182" s="30"/>
      <c r="IG182" s="30"/>
      <c r="IH182" s="30"/>
      <c r="II182" s="30"/>
      <c r="IJ182" s="30"/>
      <c r="IK182" s="30"/>
      <c r="IL182" s="30"/>
      <c r="IM182" s="30"/>
      <c r="IN182" s="30"/>
      <c r="IO182" s="30"/>
      <c r="IP182" s="30"/>
      <c r="IQ182" s="30"/>
      <c r="IR182" s="30"/>
      <c r="IS182" s="30"/>
      <c r="IT182" s="30"/>
      <c r="IU182" s="30"/>
      <c r="IV182" s="30"/>
      <c r="IW182" s="30"/>
      <c r="IX182" s="30"/>
      <c r="IY182" s="30"/>
      <c r="IZ182" s="30"/>
      <c r="JA182" s="30"/>
      <c r="JB182" s="30"/>
      <c r="JC182" s="30"/>
      <c r="JD182" s="30"/>
      <c r="JE182" s="30"/>
      <c r="JF182" s="30"/>
      <c r="JG182" s="30"/>
      <c r="JH182" s="30"/>
      <c r="JI182" s="30"/>
      <c r="JJ182" s="30"/>
      <c r="JK182" s="30"/>
      <c r="JL182" s="30"/>
      <c r="JM182" s="30"/>
      <c r="JN182" s="30"/>
      <c r="JO182" s="30"/>
      <c r="JP182" s="30"/>
      <c r="JQ182" s="30"/>
      <c r="JR182" s="30"/>
      <c r="JS182" s="30"/>
      <c r="JT182" s="30"/>
      <c r="JU182" s="30"/>
      <c r="JV182" s="30"/>
      <c r="JW182" s="30"/>
      <c r="JX182" s="30"/>
      <c r="JY182" s="30"/>
      <c r="JZ182" s="30"/>
      <c r="KA182" s="30"/>
      <c r="KB182" s="30"/>
      <c r="KC182" s="30"/>
      <c r="KD182" s="30"/>
      <c r="KE182" s="30"/>
      <c r="KF182" s="30"/>
      <c r="KG182" s="30"/>
      <c r="KH182" s="30"/>
      <c r="KI182" s="30"/>
      <c r="KJ182" s="30"/>
      <c r="KK182" s="30"/>
      <c r="KL182" s="30"/>
      <c r="KM182" s="30"/>
      <c r="KN182" s="30"/>
      <c r="KO182" s="30"/>
      <c r="KP182" s="30"/>
      <c r="KQ182" s="30"/>
      <c r="KR182" s="30"/>
      <c r="KS182" s="30"/>
      <c r="KT182" s="30"/>
      <c r="KU182" s="30"/>
      <c r="KV182" s="30"/>
      <c r="KW182" s="30"/>
      <c r="KX182" s="30"/>
      <c r="KY182" s="30"/>
      <c r="KZ182" s="30"/>
      <c r="LA182" s="30"/>
      <c r="LB182" s="30"/>
      <c r="LC182" s="30"/>
      <c r="LD182" s="30"/>
      <c r="LE182" s="30"/>
      <c r="LF182" s="30"/>
      <c r="LG182" s="30"/>
      <c r="LH182" s="30"/>
      <c r="LI182" s="30"/>
      <c r="LJ182" s="30"/>
      <c r="LK182" s="30"/>
      <c r="LL182" s="30"/>
      <c r="LM182" s="30"/>
      <c r="LN182" s="30"/>
      <c r="LO182" s="30"/>
      <c r="LP182" s="30"/>
      <c r="LQ182" s="30"/>
      <c r="LR182" s="30"/>
      <c r="LS182" s="30"/>
      <c r="LT182" s="30"/>
      <c r="LU182" s="30"/>
      <c r="LV182" s="30"/>
      <c r="LW182" s="30"/>
      <c r="LX182" s="30"/>
      <c r="LY182" s="30"/>
      <c r="LZ182" s="30"/>
      <c r="MA182" s="30"/>
      <c r="MB182" s="30"/>
      <c r="MC182" s="30"/>
      <c r="MD182" s="30"/>
      <c r="ME182" s="30"/>
      <c r="MF182" s="30"/>
      <c r="MG182" s="30"/>
      <c r="MH182" s="30"/>
      <c r="MI182" s="30"/>
      <c r="MJ182" s="30"/>
      <c r="MK182" s="30"/>
      <c r="ML182" s="30"/>
      <c r="MM182" s="30"/>
      <c r="MN182" s="30"/>
      <c r="MO182" s="30"/>
      <c r="MP182" s="30"/>
      <c r="MQ182" s="30"/>
      <c r="MR182" s="30"/>
      <c r="MS182" s="30"/>
      <c r="MT182" s="30"/>
      <c r="MU182" s="30"/>
      <c r="MV182" s="30"/>
      <c r="MW182" s="30"/>
      <c r="MX182" s="30"/>
      <c r="MY182" s="30"/>
      <c r="MZ182" s="30"/>
      <c r="NA182" s="30"/>
      <c r="NB182" s="30"/>
      <c r="NC182" s="30"/>
      <c r="ND182" s="30"/>
      <c r="NE182" s="30"/>
      <c r="NF182" s="30"/>
      <c r="NG182" s="30"/>
      <c r="NH182" s="30"/>
      <c r="NI182" s="30"/>
      <c r="NJ182" s="30"/>
      <c r="NK182" s="30"/>
      <c r="NL182" s="30"/>
      <c r="NM182" s="30"/>
      <c r="NN182" s="30"/>
      <c r="NO182" s="30"/>
      <c r="NP182" s="30"/>
      <c r="NQ182" s="30"/>
      <c r="NR182" s="30"/>
      <c r="NS182" s="30"/>
      <c r="NT182" s="30"/>
      <c r="NU182" s="30"/>
      <c r="NV182" s="30"/>
      <c r="NW182" s="30"/>
      <c r="NX182" s="30"/>
      <c r="NY182" s="30"/>
      <c r="NZ182" s="30"/>
      <c r="OA182" s="30"/>
      <c r="OB182" s="30"/>
      <c r="OC182" s="30"/>
      <c r="OD182" s="30"/>
      <c r="OE182" s="30"/>
      <c r="OF182" s="30"/>
      <c r="OG182" s="30"/>
      <c r="OH182" s="30"/>
      <c r="OI182" s="30"/>
      <c r="OJ182" s="30"/>
      <c r="OK182" s="30"/>
      <c r="OL182" s="30"/>
      <c r="OM182" s="30"/>
      <c r="ON182" s="30"/>
      <c r="OO182" s="30"/>
      <c r="OP182" s="30"/>
      <c r="OQ182" s="30"/>
      <c r="OR182" s="30"/>
      <c r="OS182" s="30"/>
      <c r="OT182" s="30"/>
      <c r="OU182" s="30"/>
      <c r="OV182" s="30"/>
      <c r="OW182" s="30"/>
      <c r="OX182" s="30"/>
      <c r="OY182" s="30"/>
      <c r="OZ182" s="30"/>
      <c r="PA182" s="30"/>
      <c r="PB182" s="30"/>
      <c r="PC182" s="30"/>
      <c r="PD182" s="30"/>
      <c r="PE182" s="30"/>
      <c r="PF182" s="30"/>
      <c r="PG182" s="30"/>
      <c r="PH182" s="30"/>
      <c r="PI182" s="30"/>
      <c r="PJ182" s="30"/>
      <c r="PK182" s="30"/>
      <c r="PL182" s="30"/>
      <c r="PM182" s="30"/>
      <c r="PN182" s="30"/>
      <c r="PO182" s="30"/>
      <c r="PP182" s="30"/>
      <c r="PQ182" s="30"/>
      <c r="PR182" s="30"/>
      <c r="PS182" s="30"/>
      <c r="PT182" s="30"/>
      <c r="PU182" s="30"/>
      <c r="PV182" s="30"/>
      <c r="PW182" s="30"/>
      <c r="PX182" s="30"/>
      <c r="PY182" s="30"/>
      <c r="PZ182" s="30"/>
      <c r="QA182" s="30"/>
      <c r="QB182" s="30"/>
      <c r="QC182" s="30"/>
      <c r="QD182" s="30"/>
      <c r="QE182" s="30"/>
      <c r="QF182" s="30"/>
      <c r="QG182" s="30"/>
      <c r="QH182" s="30"/>
      <c r="QI182" s="30"/>
      <c r="QJ182" s="30"/>
      <c r="QK182" s="30"/>
      <c r="QL182" s="30"/>
      <c r="QM182" s="30"/>
      <c r="QN182" s="30"/>
      <c r="QO182" s="30"/>
      <c r="QP182" s="30"/>
      <c r="QQ182" s="30"/>
      <c r="QR182" s="30"/>
      <c r="QS182" s="30"/>
      <c r="QT182" s="30"/>
      <c r="QU182" s="30"/>
      <c r="QV182" s="30"/>
      <c r="QW182" s="30"/>
      <c r="QX182" s="30"/>
      <c r="QY182" s="30"/>
      <c r="QZ182" s="30"/>
      <c r="RA182" s="30"/>
      <c r="RB182" s="30"/>
      <c r="RC182" s="30"/>
      <c r="RD182" s="30"/>
      <c r="RE182" s="30"/>
      <c r="RF182" s="30"/>
      <c r="RG182" s="30"/>
      <c r="RH182" s="30"/>
      <c r="RI182" s="30"/>
      <c r="RJ182" s="30"/>
      <c r="RK182" s="30"/>
      <c r="RL182" s="30"/>
      <c r="RM182" s="30"/>
      <c r="RN182" s="30"/>
      <c r="RO182" s="30"/>
      <c r="RP182" s="30"/>
      <c r="RQ182" s="30"/>
      <c r="RR182" s="30"/>
      <c r="RS182" s="30"/>
      <c r="RT182" s="30"/>
      <c r="RU182" s="30"/>
      <c r="RV182" s="30"/>
      <c r="RW182" s="30"/>
      <c r="RX182" s="30"/>
      <c r="RY182" s="30"/>
      <c r="RZ182" s="30"/>
      <c r="SA182" s="30"/>
      <c r="SB182" s="30"/>
      <c r="SC182" s="30"/>
      <c r="SD182" s="30"/>
      <c r="SE182" s="30"/>
      <c r="SF182" s="30"/>
      <c r="SG182" s="30"/>
      <c r="SH182" s="30"/>
      <c r="SI182" s="30"/>
      <c r="SJ182" s="30"/>
      <c r="SK182" s="30"/>
      <c r="SL182" s="30"/>
      <c r="SM182" s="30"/>
      <c r="SN182" s="30"/>
      <c r="SO182" s="30"/>
      <c r="SP182" s="30"/>
      <c r="SQ182" s="30"/>
      <c r="SR182" s="30"/>
      <c r="SS182" s="30"/>
      <c r="ST182" s="30"/>
      <c r="SU182" s="30"/>
      <c r="SV182" s="30"/>
      <c r="SW182" s="30"/>
      <c r="SX182" s="30"/>
      <c r="SY182" s="30"/>
      <c r="SZ182" s="30"/>
      <c r="TA182" s="30"/>
      <c r="TB182" s="30"/>
      <c r="TC182" s="30"/>
      <c r="TD182" s="30"/>
      <c r="TE182" s="30"/>
      <c r="TF182" s="30"/>
      <c r="TG182" s="30"/>
      <c r="TH182" s="30"/>
      <c r="TI182" s="30"/>
      <c r="TJ182" s="30"/>
      <c r="TK182" s="30"/>
      <c r="TL182" s="30"/>
      <c r="TM182" s="30"/>
      <c r="TN182" s="30"/>
      <c r="TO182" s="30"/>
      <c r="TP182" s="30"/>
      <c r="TQ182" s="30"/>
      <c r="TR182" s="30"/>
      <c r="TS182" s="30"/>
      <c r="TT182" s="30"/>
      <c r="TU182" s="30"/>
      <c r="TV182" s="30"/>
      <c r="TW182" s="30"/>
      <c r="TX182" s="30"/>
      <c r="TY182" s="30"/>
      <c r="TZ182" s="30"/>
      <c r="UA182" s="30"/>
      <c r="UB182" s="30"/>
      <c r="UC182" s="30"/>
      <c r="UD182" s="30"/>
      <c r="UE182" s="30"/>
      <c r="UF182" s="30"/>
      <c r="UG182" s="30"/>
      <c r="UH182" s="1" t="s">
        <v>141</v>
      </c>
    </row>
    <row r="183" spans="2:555">
      <c r="B183" s="58">
        <v>43800</v>
      </c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  <c r="AA183" s="30"/>
      <c r="AB183" s="30"/>
      <c r="AC183" s="30"/>
      <c r="AD183" s="30"/>
      <c r="AE183" s="30"/>
      <c r="AF183" s="30"/>
      <c r="AG183" s="30"/>
      <c r="AH183" s="30"/>
      <c r="AI183" s="30"/>
      <c r="AJ183" s="30"/>
      <c r="AK183" s="30"/>
      <c r="AL183" s="30"/>
      <c r="AM183" s="30"/>
      <c r="AN183" s="30"/>
      <c r="AO183" s="30"/>
      <c r="AP183" s="30"/>
      <c r="AQ183" s="30"/>
      <c r="AR183" s="30"/>
      <c r="AS183" s="30"/>
      <c r="AT183" s="30"/>
      <c r="AU183" s="30"/>
      <c r="AV183" s="30"/>
      <c r="AW183" s="30"/>
      <c r="AX183" s="30"/>
      <c r="AY183" s="30"/>
      <c r="AZ183" s="30"/>
      <c r="BA183" s="30"/>
      <c r="BB183" s="30"/>
      <c r="BC183" s="30"/>
      <c r="BD183" s="30"/>
      <c r="BE183" s="30"/>
      <c r="BF183" s="30"/>
      <c r="BG183" s="30"/>
      <c r="BH183" s="30"/>
      <c r="BI183" s="30"/>
      <c r="BJ183" s="30"/>
      <c r="BK183" s="30"/>
      <c r="BL183" s="30"/>
      <c r="BM183" s="30"/>
      <c r="BN183" s="30"/>
      <c r="BO183" s="30"/>
      <c r="BP183" s="30"/>
      <c r="BQ183" s="30"/>
      <c r="BR183" s="30"/>
      <c r="BS183" s="30"/>
      <c r="BT183" s="30"/>
      <c r="BU183" s="30"/>
      <c r="BV183" s="30"/>
      <c r="BW183" s="30"/>
      <c r="BX183" s="30"/>
      <c r="BY183" s="30"/>
      <c r="BZ183" s="30"/>
      <c r="CA183" s="30"/>
      <c r="CB183" s="30"/>
      <c r="CC183" s="30"/>
      <c r="CD183" s="30"/>
      <c r="CE183" s="30"/>
      <c r="CF183" s="30"/>
      <c r="CG183" s="30"/>
      <c r="CH183" s="30"/>
      <c r="CI183" s="30"/>
      <c r="CJ183" s="30"/>
      <c r="CK183" s="30"/>
      <c r="CL183" s="30"/>
      <c r="CM183" s="30"/>
      <c r="CN183" s="30"/>
      <c r="CO183" s="30"/>
      <c r="CP183" s="30"/>
      <c r="CQ183" s="30"/>
      <c r="CR183" s="30"/>
      <c r="CS183" s="30"/>
      <c r="CT183" s="30"/>
      <c r="CU183" s="30"/>
      <c r="CV183" s="30"/>
      <c r="CW183" s="30"/>
      <c r="CX183" s="30"/>
      <c r="CY183" s="30"/>
      <c r="CZ183" s="30"/>
      <c r="DA183" s="30"/>
      <c r="DB183" s="30"/>
      <c r="DC183" s="30"/>
      <c r="DD183" s="30"/>
      <c r="DE183" s="30"/>
      <c r="DF183" s="30"/>
      <c r="DG183" s="30"/>
      <c r="DH183" s="30"/>
      <c r="DI183" s="30"/>
      <c r="DJ183" s="30"/>
      <c r="DK183" s="30"/>
      <c r="DL183" s="30"/>
      <c r="DM183" s="30"/>
      <c r="DN183" s="30"/>
      <c r="DO183" s="30"/>
      <c r="DP183" s="30"/>
      <c r="DQ183" s="30"/>
      <c r="DR183" s="30"/>
      <c r="DS183" s="30"/>
      <c r="DT183" s="30"/>
      <c r="DU183" s="30"/>
      <c r="DV183" s="30"/>
      <c r="DW183" s="30"/>
      <c r="DX183" s="30"/>
      <c r="DY183" s="30"/>
      <c r="DZ183" s="30"/>
      <c r="EA183" s="30"/>
      <c r="EB183" s="30"/>
      <c r="EC183" s="30"/>
      <c r="ED183" s="30"/>
      <c r="EE183" s="30"/>
      <c r="EF183" s="30"/>
      <c r="EG183" s="30"/>
      <c r="EH183" s="30"/>
      <c r="EI183" s="30"/>
      <c r="EJ183" s="30"/>
      <c r="EK183" s="30"/>
      <c r="EL183" s="30"/>
      <c r="EM183" s="30"/>
      <c r="EN183" s="30"/>
      <c r="EO183" s="30"/>
      <c r="EP183" s="30"/>
      <c r="EQ183" s="30"/>
      <c r="ER183" s="30"/>
      <c r="ES183" s="30"/>
      <c r="ET183" s="30"/>
      <c r="EU183" s="30"/>
      <c r="EV183" s="30"/>
      <c r="EW183" s="30"/>
      <c r="EX183" s="30"/>
      <c r="EY183" s="30"/>
      <c r="EZ183" s="30"/>
      <c r="FA183" s="30"/>
      <c r="FB183" s="30"/>
      <c r="FC183" s="30"/>
      <c r="FD183" s="30"/>
      <c r="FE183" s="30"/>
      <c r="FF183" s="30"/>
      <c r="FG183" s="30"/>
      <c r="FH183" s="30"/>
      <c r="FI183" s="30"/>
      <c r="FJ183" s="30"/>
      <c r="FK183" s="30"/>
      <c r="FL183" s="30"/>
      <c r="FM183" s="30"/>
      <c r="FN183" s="30"/>
      <c r="FO183" s="30"/>
      <c r="FP183" s="30"/>
      <c r="FQ183" s="30"/>
      <c r="FR183" s="30"/>
      <c r="FS183" s="30"/>
      <c r="FT183" s="30"/>
      <c r="FU183" s="30"/>
      <c r="FV183" s="30"/>
      <c r="FW183" s="30"/>
      <c r="FX183" s="30"/>
      <c r="FY183" s="30"/>
      <c r="FZ183" s="30"/>
      <c r="GA183" s="30"/>
      <c r="GB183" s="30"/>
      <c r="GC183" s="30"/>
      <c r="GD183" s="30"/>
      <c r="GE183" s="30"/>
      <c r="GF183" s="30"/>
      <c r="GG183" s="30"/>
      <c r="GH183" s="30"/>
      <c r="GI183" s="30"/>
      <c r="GJ183" s="30"/>
      <c r="GK183" s="30"/>
      <c r="GL183" s="30"/>
      <c r="GM183" s="30"/>
      <c r="GN183" s="30"/>
      <c r="GO183" s="30"/>
      <c r="GP183" s="30"/>
      <c r="GQ183" s="30"/>
      <c r="GR183" s="30"/>
      <c r="GS183" s="30"/>
      <c r="GT183" s="30"/>
      <c r="GU183" s="30"/>
      <c r="GV183" s="30"/>
      <c r="GW183" s="30"/>
      <c r="GX183" s="30"/>
      <c r="GY183" s="30"/>
      <c r="GZ183" s="30"/>
      <c r="HA183" s="30"/>
      <c r="HB183" s="30"/>
      <c r="HC183" s="30"/>
      <c r="HD183" s="30"/>
      <c r="HE183" s="30"/>
      <c r="HF183" s="30"/>
      <c r="HG183" s="30"/>
      <c r="HH183" s="30"/>
      <c r="HI183" s="30"/>
      <c r="HJ183" s="30"/>
      <c r="HK183" s="30"/>
      <c r="HL183" s="30"/>
      <c r="HM183" s="30"/>
      <c r="HN183" s="30"/>
      <c r="HO183" s="30"/>
      <c r="HP183" s="30"/>
      <c r="HQ183" s="30"/>
      <c r="HR183" s="30"/>
      <c r="HS183" s="30"/>
      <c r="HT183" s="30"/>
      <c r="HU183" s="30"/>
      <c r="HV183" s="30"/>
      <c r="HW183" s="30"/>
      <c r="HX183" s="30"/>
      <c r="HY183" s="30"/>
      <c r="HZ183" s="30"/>
      <c r="IA183" s="30"/>
      <c r="IB183" s="30"/>
      <c r="IC183" s="30"/>
      <c r="ID183" s="30"/>
      <c r="IE183" s="30"/>
      <c r="IF183" s="30"/>
      <c r="IG183" s="30"/>
      <c r="IH183" s="30"/>
      <c r="II183" s="30"/>
      <c r="IJ183" s="30"/>
      <c r="IK183" s="30"/>
      <c r="IL183" s="30"/>
      <c r="IM183" s="30"/>
      <c r="IN183" s="30"/>
      <c r="IO183" s="30"/>
      <c r="IP183" s="30"/>
      <c r="IQ183" s="30"/>
      <c r="IR183" s="30"/>
      <c r="IS183" s="30"/>
      <c r="IT183" s="30"/>
      <c r="IU183" s="30"/>
      <c r="IV183" s="30"/>
      <c r="IW183" s="30"/>
      <c r="IX183" s="30"/>
      <c r="IY183" s="30"/>
      <c r="IZ183" s="30"/>
      <c r="JA183" s="30"/>
      <c r="JB183" s="30"/>
      <c r="JC183" s="30"/>
      <c r="JD183" s="30"/>
      <c r="JE183" s="30"/>
      <c r="JF183" s="30"/>
      <c r="JG183" s="30"/>
      <c r="JH183" s="30"/>
      <c r="JI183" s="30"/>
      <c r="JJ183" s="30"/>
      <c r="JK183" s="30"/>
      <c r="JL183" s="30"/>
      <c r="JM183" s="30"/>
      <c r="JN183" s="30"/>
      <c r="JO183" s="30"/>
      <c r="JP183" s="30"/>
      <c r="JQ183" s="30"/>
      <c r="JR183" s="30"/>
      <c r="JS183" s="30"/>
      <c r="JT183" s="30"/>
      <c r="JU183" s="30"/>
      <c r="JV183" s="30"/>
      <c r="JW183" s="30"/>
      <c r="JX183" s="30"/>
      <c r="JY183" s="30"/>
      <c r="JZ183" s="30"/>
      <c r="KA183" s="30"/>
      <c r="KB183" s="30"/>
      <c r="KC183" s="30"/>
      <c r="KD183" s="30"/>
      <c r="KE183" s="30"/>
      <c r="KF183" s="30"/>
      <c r="KG183" s="30"/>
      <c r="KH183" s="30"/>
      <c r="KI183" s="30"/>
      <c r="KJ183" s="30"/>
      <c r="KK183" s="30"/>
      <c r="KL183" s="30"/>
      <c r="KM183" s="30"/>
      <c r="KN183" s="30"/>
      <c r="KO183" s="30"/>
      <c r="KP183" s="30"/>
      <c r="KQ183" s="30"/>
      <c r="KR183" s="30"/>
      <c r="KS183" s="30"/>
      <c r="KT183" s="30"/>
      <c r="KU183" s="30"/>
      <c r="KV183" s="30"/>
      <c r="KW183" s="30"/>
      <c r="KX183" s="30"/>
      <c r="KY183" s="30"/>
      <c r="KZ183" s="30"/>
      <c r="LA183" s="30"/>
      <c r="LB183" s="30"/>
      <c r="LC183" s="30"/>
      <c r="LD183" s="30"/>
      <c r="LE183" s="30"/>
      <c r="LF183" s="30"/>
      <c r="LG183" s="30"/>
      <c r="LH183" s="30"/>
      <c r="LI183" s="30"/>
      <c r="LJ183" s="30"/>
      <c r="LK183" s="30"/>
      <c r="LL183" s="30"/>
      <c r="LM183" s="30"/>
      <c r="LN183" s="30"/>
      <c r="LO183" s="30"/>
      <c r="LP183" s="30"/>
      <c r="LQ183" s="30"/>
      <c r="LR183" s="30"/>
      <c r="LS183" s="30"/>
      <c r="LT183" s="30"/>
      <c r="LU183" s="30"/>
      <c r="LV183" s="30"/>
      <c r="LW183" s="30"/>
      <c r="LX183" s="30"/>
      <c r="LY183" s="30"/>
      <c r="LZ183" s="30"/>
      <c r="MA183" s="30"/>
      <c r="MB183" s="30"/>
      <c r="MC183" s="30"/>
      <c r="MD183" s="30"/>
      <c r="ME183" s="30"/>
      <c r="MF183" s="30"/>
      <c r="MG183" s="30"/>
      <c r="MH183" s="30"/>
      <c r="MI183" s="30"/>
      <c r="MJ183" s="30"/>
      <c r="MK183" s="30"/>
      <c r="ML183" s="30"/>
      <c r="MM183" s="30"/>
      <c r="MN183" s="30"/>
      <c r="MO183" s="30"/>
      <c r="MP183" s="30"/>
      <c r="MQ183" s="30"/>
      <c r="MR183" s="30"/>
      <c r="MS183" s="30"/>
      <c r="MT183" s="30"/>
      <c r="MU183" s="30"/>
      <c r="MV183" s="30"/>
      <c r="MW183" s="30"/>
      <c r="MX183" s="30"/>
      <c r="MY183" s="30"/>
      <c r="MZ183" s="30"/>
      <c r="NA183" s="30"/>
      <c r="NB183" s="30"/>
      <c r="NC183" s="30"/>
      <c r="ND183" s="30"/>
      <c r="NE183" s="30"/>
      <c r="NF183" s="30"/>
      <c r="NG183" s="30"/>
      <c r="NH183" s="30"/>
      <c r="NI183" s="30"/>
      <c r="NJ183" s="30"/>
      <c r="NK183" s="30"/>
      <c r="NL183" s="30"/>
      <c r="NM183" s="30"/>
      <c r="NN183" s="30"/>
      <c r="NO183" s="30"/>
      <c r="NP183" s="30"/>
      <c r="NQ183" s="30"/>
      <c r="NR183" s="30"/>
      <c r="NS183" s="30"/>
      <c r="NT183" s="30"/>
      <c r="NU183" s="30"/>
      <c r="NV183" s="30"/>
      <c r="NW183" s="30"/>
      <c r="NX183" s="30"/>
      <c r="NY183" s="30"/>
      <c r="NZ183" s="30"/>
      <c r="OA183" s="30"/>
      <c r="OB183" s="30"/>
      <c r="OC183" s="30"/>
      <c r="OD183" s="30"/>
      <c r="OE183" s="30"/>
      <c r="OF183" s="30"/>
      <c r="OG183" s="30"/>
      <c r="OH183" s="30"/>
      <c r="OI183" s="30"/>
      <c r="OJ183" s="30"/>
      <c r="OK183" s="30"/>
      <c r="OL183" s="30"/>
      <c r="OM183" s="30"/>
      <c r="ON183" s="30"/>
      <c r="OO183" s="30"/>
      <c r="OP183" s="30"/>
      <c r="OQ183" s="30"/>
      <c r="OR183" s="30"/>
      <c r="OS183" s="30"/>
      <c r="OT183" s="30"/>
      <c r="OU183" s="30"/>
      <c r="OV183" s="30"/>
      <c r="OW183" s="30"/>
      <c r="OX183" s="30"/>
      <c r="OY183" s="30"/>
      <c r="OZ183" s="30"/>
      <c r="PA183" s="30"/>
      <c r="PB183" s="30"/>
      <c r="PC183" s="30"/>
      <c r="PD183" s="30"/>
      <c r="PE183" s="30"/>
      <c r="PF183" s="30"/>
      <c r="PG183" s="30"/>
      <c r="PH183" s="30"/>
      <c r="PI183" s="30"/>
      <c r="PJ183" s="30"/>
      <c r="PK183" s="30"/>
      <c r="PL183" s="30"/>
      <c r="PM183" s="30"/>
      <c r="PN183" s="30"/>
      <c r="PO183" s="30"/>
      <c r="PP183" s="30"/>
      <c r="PQ183" s="30"/>
      <c r="PR183" s="30"/>
      <c r="PS183" s="30"/>
      <c r="PT183" s="30"/>
      <c r="PU183" s="30"/>
      <c r="PV183" s="30"/>
      <c r="PW183" s="30"/>
      <c r="PX183" s="30"/>
      <c r="PY183" s="30"/>
      <c r="PZ183" s="30"/>
      <c r="QA183" s="30"/>
      <c r="QB183" s="30"/>
      <c r="QC183" s="30"/>
      <c r="QD183" s="30"/>
      <c r="QE183" s="30"/>
      <c r="QF183" s="30"/>
      <c r="QG183" s="30"/>
      <c r="QH183" s="30"/>
      <c r="QI183" s="30"/>
      <c r="QJ183" s="30"/>
      <c r="QK183" s="30"/>
      <c r="QL183" s="30"/>
      <c r="QM183" s="30"/>
      <c r="QN183" s="30"/>
      <c r="QO183" s="30"/>
      <c r="QP183" s="30"/>
      <c r="QQ183" s="30"/>
      <c r="QR183" s="30"/>
      <c r="QS183" s="30"/>
      <c r="QT183" s="30"/>
      <c r="QU183" s="30"/>
      <c r="QV183" s="30"/>
      <c r="QW183" s="30"/>
      <c r="QX183" s="30"/>
      <c r="QY183" s="30"/>
      <c r="QZ183" s="30"/>
      <c r="RA183" s="30"/>
      <c r="RB183" s="30"/>
      <c r="RC183" s="30"/>
      <c r="RD183" s="30"/>
      <c r="RE183" s="30"/>
      <c r="RF183" s="30"/>
      <c r="RG183" s="30"/>
      <c r="RH183" s="30"/>
      <c r="RI183" s="30"/>
      <c r="RJ183" s="30"/>
      <c r="RK183" s="30"/>
      <c r="RL183" s="30"/>
      <c r="RM183" s="30"/>
      <c r="RN183" s="30"/>
      <c r="RO183" s="30"/>
      <c r="RP183" s="30"/>
      <c r="RQ183" s="30"/>
      <c r="RR183" s="30"/>
      <c r="RS183" s="30"/>
      <c r="RT183" s="30"/>
      <c r="RU183" s="30"/>
      <c r="RV183" s="30"/>
      <c r="RW183" s="30"/>
      <c r="RX183" s="30"/>
      <c r="RY183" s="30"/>
      <c r="RZ183" s="30"/>
      <c r="SA183" s="30"/>
      <c r="SB183" s="30"/>
      <c r="SC183" s="30"/>
      <c r="SD183" s="30"/>
      <c r="SE183" s="30"/>
      <c r="SF183" s="30"/>
      <c r="SG183" s="30"/>
      <c r="SH183" s="30"/>
      <c r="SI183" s="30"/>
      <c r="SJ183" s="30"/>
      <c r="SK183" s="30"/>
      <c r="SL183" s="30"/>
      <c r="SM183" s="30"/>
      <c r="SN183" s="30"/>
      <c r="SO183" s="30"/>
      <c r="SP183" s="30"/>
      <c r="SQ183" s="30"/>
      <c r="SR183" s="30"/>
      <c r="SS183" s="30"/>
      <c r="ST183" s="30"/>
      <c r="SU183" s="30"/>
      <c r="SV183" s="30"/>
      <c r="SW183" s="30"/>
      <c r="SX183" s="30"/>
      <c r="SY183" s="30"/>
      <c r="SZ183" s="30"/>
      <c r="TA183" s="30"/>
      <c r="TB183" s="30"/>
      <c r="TC183" s="30"/>
      <c r="TD183" s="30"/>
      <c r="TE183" s="30"/>
      <c r="TF183" s="30"/>
      <c r="TG183" s="30"/>
      <c r="TH183" s="30"/>
      <c r="TI183" s="30"/>
      <c r="TJ183" s="30"/>
      <c r="TK183" s="30"/>
      <c r="TL183" s="30"/>
      <c r="TM183" s="30"/>
      <c r="TN183" s="30"/>
      <c r="TO183" s="30"/>
      <c r="TP183" s="30"/>
      <c r="TQ183" s="30"/>
      <c r="TR183" s="30"/>
      <c r="TS183" s="30"/>
      <c r="TT183" s="30"/>
      <c r="TU183" s="30"/>
      <c r="TV183" s="30"/>
      <c r="TW183" s="30"/>
      <c r="TX183" s="30"/>
      <c r="TY183" s="30"/>
      <c r="TZ183" s="30"/>
      <c r="UA183" s="30"/>
      <c r="UB183" s="30"/>
      <c r="UC183" s="30"/>
      <c r="UD183" s="30"/>
      <c r="UE183" s="30"/>
      <c r="UF183" s="30"/>
      <c r="UG183" s="30"/>
      <c r="UH183" s="1" t="s">
        <v>141</v>
      </c>
    </row>
    <row r="184" spans="2:555">
      <c r="B184" s="58">
        <v>43831</v>
      </c>
      <c r="C184" s="30"/>
      <c r="D184" s="43"/>
      <c r="E184" s="43"/>
      <c r="F184" s="30"/>
      <c r="G184" s="43"/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43"/>
      <c r="U184" s="43"/>
      <c r="V184" s="43"/>
      <c r="W184" s="43"/>
      <c r="X184" s="43"/>
      <c r="Y184" s="43"/>
      <c r="Z184" s="43"/>
      <c r="AA184" s="43"/>
      <c r="AB184" s="43"/>
      <c r="AC184" s="43"/>
      <c r="AD184" s="43"/>
      <c r="AE184" s="43"/>
      <c r="AF184" s="43"/>
      <c r="AG184" s="43"/>
      <c r="AH184" s="43"/>
      <c r="AI184" s="43"/>
      <c r="AJ184" s="43"/>
      <c r="AK184" s="30"/>
      <c r="AL184" s="30"/>
      <c r="AM184" s="43"/>
      <c r="AN184" s="43"/>
      <c r="AO184" s="43"/>
      <c r="AP184" s="43"/>
      <c r="AQ184" s="30"/>
      <c r="AR184" s="43"/>
      <c r="AS184" s="30"/>
      <c r="AT184" s="43"/>
      <c r="AU184" s="43"/>
      <c r="AV184" s="43"/>
      <c r="AW184" s="30"/>
      <c r="AX184" s="30"/>
      <c r="AY184" s="30"/>
      <c r="AZ184" s="30"/>
      <c r="BA184" s="30"/>
      <c r="BB184" s="30"/>
      <c r="BC184" s="30"/>
      <c r="BD184" s="30"/>
      <c r="BE184" s="30"/>
      <c r="BF184" s="43"/>
      <c r="BG184" s="43"/>
      <c r="BH184" s="30"/>
      <c r="BI184" s="30"/>
      <c r="BJ184" s="30"/>
      <c r="BK184" s="30"/>
      <c r="BL184" s="43"/>
      <c r="BM184" s="43"/>
      <c r="BN184" s="43"/>
      <c r="BO184" s="43"/>
      <c r="BP184" s="43"/>
      <c r="BQ184" s="43"/>
      <c r="BR184" s="43"/>
      <c r="BS184" s="43"/>
      <c r="BT184" s="43"/>
      <c r="BU184" s="30"/>
      <c r="BV184" s="30"/>
      <c r="BW184" s="43"/>
      <c r="BX184" s="43"/>
      <c r="BY184" s="43"/>
      <c r="BZ184" s="43"/>
      <c r="CA184" s="43"/>
      <c r="CB184" s="43"/>
      <c r="CC184" s="43"/>
      <c r="CD184" s="43"/>
      <c r="CE184" s="43"/>
      <c r="CF184" s="43"/>
      <c r="CG184" s="43"/>
      <c r="CH184" s="43"/>
      <c r="CI184" s="43"/>
      <c r="CJ184" s="43"/>
      <c r="CK184" s="43"/>
      <c r="CL184" s="43"/>
      <c r="CM184" s="30"/>
      <c r="CN184" s="43"/>
      <c r="CO184" s="30"/>
      <c r="CP184" s="43"/>
      <c r="CQ184" s="43"/>
      <c r="CR184" s="43"/>
      <c r="CS184" s="43"/>
      <c r="CT184" s="43"/>
      <c r="CU184" s="43"/>
      <c r="CV184" s="43"/>
      <c r="CW184" s="43"/>
      <c r="CX184" s="43"/>
      <c r="CY184" s="43"/>
      <c r="CZ184" s="30"/>
      <c r="DA184" s="43"/>
      <c r="DB184" s="43"/>
      <c r="DC184" s="43"/>
      <c r="DD184" s="43"/>
      <c r="DE184" s="43"/>
      <c r="DF184" s="43"/>
      <c r="DG184" s="43"/>
      <c r="DH184" s="43"/>
      <c r="DI184" s="43"/>
      <c r="DJ184" s="43"/>
      <c r="DK184" s="43"/>
      <c r="DL184" s="30"/>
      <c r="DM184" s="30"/>
      <c r="DN184" s="43"/>
      <c r="DO184" s="43"/>
      <c r="DP184" s="43"/>
      <c r="DQ184" s="43"/>
      <c r="DR184" s="43"/>
      <c r="DS184" s="43"/>
      <c r="DT184" s="43"/>
      <c r="DU184" s="43"/>
      <c r="DV184" s="30"/>
      <c r="DW184" s="30"/>
      <c r="DX184" s="43"/>
      <c r="DY184" s="43"/>
      <c r="DZ184" s="43"/>
      <c r="EA184" s="43"/>
      <c r="EB184" s="30"/>
      <c r="EC184" s="30"/>
      <c r="ED184" s="30"/>
      <c r="EE184" s="43"/>
      <c r="EF184" s="30"/>
      <c r="EG184" s="30"/>
      <c r="EH184" s="43"/>
      <c r="EI184" s="30"/>
      <c r="EJ184" s="30"/>
      <c r="EK184" s="43"/>
      <c r="EL184" s="43"/>
      <c r="EM184" s="43"/>
      <c r="EN184" s="43"/>
      <c r="EO184" s="43"/>
      <c r="EP184" s="30"/>
      <c r="EQ184" s="30"/>
      <c r="ER184" s="30"/>
      <c r="ES184" s="30"/>
      <c r="ET184" s="30"/>
      <c r="EU184" s="43"/>
      <c r="EV184" s="43"/>
      <c r="EW184" s="43"/>
      <c r="EX184" s="30"/>
      <c r="EY184" s="30"/>
      <c r="EZ184" s="43"/>
      <c r="FA184" s="43"/>
      <c r="FB184" s="30"/>
      <c r="FC184" s="30"/>
      <c r="FD184" s="30"/>
      <c r="FE184" s="30"/>
      <c r="FF184" s="43"/>
      <c r="FG184" s="43"/>
      <c r="FH184" s="43"/>
      <c r="FI184" s="43"/>
      <c r="FJ184" s="43"/>
      <c r="FK184" s="43"/>
      <c r="FL184" s="43"/>
      <c r="FM184" s="43"/>
      <c r="FN184" s="30"/>
      <c r="FO184" s="43"/>
      <c r="FP184" s="43"/>
      <c r="FQ184" s="43"/>
      <c r="FR184" s="43"/>
      <c r="FS184" s="43"/>
      <c r="FT184" s="30"/>
      <c r="FU184" s="43"/>
      <c r="FV184" s="30"/>
      <c r="FW184" s="30"/>
      <c r="FX184" s="43"/>
      <c r="FY184" s="30"/>
      <c r="FZ184" s="30"/>
      <c r="GA184" s="43"/>
      <c r="GB184" s="43"/>
      <c r="GC184" s="43"/>
      <c r="GD184" s="43"/>
      <c r="GE184" s="43"/>
      <c r="GF184" s="43"/>
      <c r="GG184" s="30"/>
      <c r="GH184" s="43"/>
      <c r="GI184" s="43"/>
      <c r="GJ184" s="43"/>
      <c r="GK184" s="30"/>
      <c r="GL184" s="30"/>
      <c r="GM184" s="43"/>
      <c r="GN184" s="43"/>
      <c r="GO184" s="43"/>
      <c r="GP184" s="43"/>
      <c r="GQ184" s="43"/>
      <c r="GR184" s="30"/>
      <c r="GS184" s="43"/>
      <c r="GT184" s="43"/>
      <c r="GU184" s="43"/>
      <c r="GV184" s="43"/>
      <c r="GW184" s="30"/>
      <c r="GX184" s="30"/>
      <c r="GY184" s="30"/>
      <c r="GZ184" s="30"/>
      <c r="HA184" s="43"/>
      <c r="HB184" s="43"/>
      <c r="HC184" s="30"/>
      <c r="HD184" s="43"/>
      <c r="HE184" s="43"/>
      <c r="HF184" s="43"/>
      <c r="HG184" s="43"/>
      <c r="HH184" s="43"/>
      <c r="HI184" s="43"/>
      <c r="HJ184" s="43"/>
      <c r="HK184" s="43"/>
      <c r="HL184" s="43"/>
      <c r="HM184" s="43"/>
      <c r="HN184" s="43"/>
      <c r="HO184" s="43"/>
      <c r="HP184" s="43"/>
      <c r="HQ184" s="43"/>
      <c r="HR184" s="43"/>
      <c r="HS184" s="43"/>
      <c r="HT184" s="43"/>
      <c r="HU184" s="43"/>
      <c r="HV184" s="43"/>
      <c r="HW184" s="43"/>
      <c r="HX184" s="43"/>
      <c r="HY184" s="43"/>
      <c r="HZ184" s="43"/>
      <c r="IA184" s="43"/>
      <c r="IB184" s="43"/>
      <c r="IC184" s="43"/>
      <c r="ID184" s="43"/>
      <c r="IE184" s="43"/>
      <c r="IF184" s="43"/>
      <c r="IG184" s="43"/>
      <c r="IH184" s="43"/>
      <c r="II184" s="43"/>
      <c r="IJ184" s="43"/>
      <c r="IK184" s="43"/>
      <c r="IL184" s="43"/>
      <c r="IM184" s="43"/>
      <c r="IN184" s="43"/>
      <c r="IO184" s="43"/>
      <c r="IP184" s="43"/>
      <c r="IQ184" s="43"/>
      <c r="IR184" s="43"/>
      <c r="IS184" s="43"/>
      <c r="IT184" s="43"/>
      <c r="IU184" s="43"/>
      <c r="IV184" s="43"/>
      <c r="IW184" s="43"/>
      <c r="IX184" s="43"/>
      <c r="IY184" s="43"/>
      <c r="IZ184" s="43"/>
      <c r="JA184" s="43"/>
      <c r="JB184" s="43"/>
      <c r="JC184" s="43"/>
      <c r="JD184" s="43"/>
      <c r="JE184" s="43"/>
      <c r="JF184" s="43"/>
      <c r="JG184" s="43"/>
      <c r="JH184" s="43"/>
      <c r="JI184" s="43"/>
      <c r="JJ184" s="43"/>
      <c r="JK184" s="43"/>
      <c r="JL184" s="43"/>
      <c r="JM184" s="43"/>
      <c r="JN184" s="43"/>
      <c r="JO184" s="30"/>
      <c r="JP184" s="43"/>
      <c r="JQ184" s="43"/>
      <c r="JR184" s="43"/>
      <c r="JS184" s="43"/>
      <c r="JT184" s="43"/>
      <c r="JU184" s="43"/>
      <c r="JV184" s="43"/>
      <c r="JW184" s="43"/>
      <c r="JX184" s="43"/>
      <c r="JY184" s="43"/>
      <c r="JZ184" s="43"/>
      <c r="KA184" s="43"/>
      <c r="KB184" s="43"/>
      <c r="KC184" s="43"/>
      <c r="KD184" s="43"/>
      <c r="KE184" s="43"/>
      <c r="KF184" s="43"/>
      <c r="KG184" s="43"/>
      <c r="KH184" s="43"/>
      <c r="KI184" s="43"/>
      <c r="KJ184" s="43"/>
      <c r="KK184" s="43"/>
      <c r="KL184" s="43"/>
      <c r="KM184" s="43"/>
      <c r="KN184" s="43"/>
      <c r="KO184" s="43"/>
      <c r="KP184" s="43"/>
      <c r="KQ184" s="43"/>
      <c r="KR184" s="43"/>
      <c r="KS184" s="43"/>
      <c r="KT184" s="43"/>
      <c r="KU184" s="43"/>
      <c r="KV184" s="43"/>
      <c r="KW184" s="43"/>
      <c r="KX184" s="43"/>
      <c r="KY184" s="43"/>
      <c r="KZ184" s="43"/>
      <c r="LA184" s="43"/>
      <c r="LB184" s="43"/>
      <c r="LC184" s="43"/>
      <c r="LD184" s="43"/>
      <c r="LE184" s="43"/>
      <c r="LF184" s="43"/>
      <c r="LG184" s="43"/>
      <c r="LH184" s="43"/>
      <c r="LI184" s="43"/>
      <c r="LJ184" s="43"/>
      <c r="LK184" s="43"/>
      <c r="LL184" s="43"/>
      <c r="LM184" s="43"/>
      <c r="LN184" s="43"/>
      <c r="LO184" s="43"/>
      <c r="LP184" s="43"/>
      <c r="LQ184" s="43"/>
      <c r="LR184" s="43"/>
      <c r="LS184" s="43"/>
      <c r="LT184" s="43"/>
      <c r="LU184" s="43"/>
      <c r="LV184" s="43"/>
      <c r="LW184" s="43"/>
      <c r="LX184" s="43"/>
      <c r="LY184" s="43"/>
      <c r="LZ184" s="43"/>
      <c r="MA184" s="43"/>
      <c r="MB184" s="43"/>
      <c r="MC184" s="43"/>
      <c r="MD184" s="43"/>
      <c r="ME184" s="43"/>
      <c r="MF184" s="43"/>
      <c r="MG184" s="43"/>
      <c r="MH184" s="43"/>
      <c r="MI184" s="43"/>
      <c r="MJ184" s="43"/>
      <c r="MK184" s="43"/>
      <c r="ML184" s="43"/>
      <c r="MM184" s="43"/>
      <c r="MN184" s="43"/>
      <c r="MO184" s="43"/>
      <c r="MP184" s="43"/>
      <c r="MQ184" s="43"/>
      <c r="MR184" s="30"/>
      <c r="MS184" s="43"/>
      <c r="MT184" s="43"/>
      <c r="MU184" s="43"/>
      <c r="MV184" s="43"/>
      <c r="MW184" s="43"/>
      <c r="MX184" s="43"/>
      <c r="MY184" s="43"/>
      <c r="MZ184" s="43"/>
      <c r="NA184" s="43"/>
      <c r="NB184" s="43"/>
      <c r="NC184" s="43"/>
      <c r="ND184" s="43"/>
      <c r="NE184" s="43"/>
      <c r="NF184" s="43"/>
      <c r="NG184" s="43"/>
      <c r="NH184" s="43"/>
      <c r="NI184" s="43"/>
      <c r="NJ184" s="43"/>
      <c r="NK184" s="43"/>
      <c r="NL184" s="43"/>
      <c r="NM184" s="43"/>
      <c r="NN184" s="43"/>
      <c r="NO184" s="43"/>
      <c r="NP184" s="43"/>
      <c r="NQ184" s="43"/>
      <c r="NR184" s="43"/>
      <c r="NS184" s="43"/>
      <c r="NT184" s="43"/>
      <c r="NU184" s="43"/>
      <c r="NV184" s="43"/>
      <c r="NW184" s="43"/>
      <c r="NX184" s="43"/>
      <c r="NY184" s="43"/>
      <c r="NZ184" s="43"/>
      <c r="OA184" s="43"/>
      <c r="OB184" s="43"/>
      <c r="OC184" s="43"/>
      <c r="OD184" s="43"/>
      <c r="OE184" s="43"/>
      <c r="OF184" s="43"/>
      <c r="OG184" s="43"/>
      <c r="OH184" s="43"/>
      <c r="OI184" s="43"/>
      <c r="OJ184" s="43"/>
      <c r="OK184" s="43"/>
      <c r="OL184" s="43"/>
      <c r="OM184" s="43"/>
      <c r="ON184" s="43"/>
      <c r="OO184" s="43"/>
      <c r="OP184" s="43"/>
      <c r="OQ184" s="43"/>
      <c r="OR184" s="43"/>
      <c r="OS184" s="43"/>
      <c r="OT184" s="43"/>
      <c r="OU184" s="43"/>
      <c r="OV184" s="43"/>
      <c r="OW184" s="43"/>
      <c r="OX184" s="43"/>
      <c r="OY184" s="43"/>
      <c r="OZ184" s="43"/>
      <c r="PA184" s="43"/>
      <c r="PB184" s="43"/>
      <c r="PC184" s="43"/>
      <c r="PD184" s="43"/>
      <c r="PE184" s="43"/>
      <c r="PF184" s="43"/>
      <c r="PG184" s="43"/>
      <c r="PH184" s="43"/>
      <c r="PI184" s="43"/>
      <c r="PJ184" s="43"/>
      <c r="PK184" s="43"/>
      <c r="PL184" s="43"/>
      <c r="PM184" s="43"/>
      <c r="PN184" s="43"/>
      <c r="PO184" s="43"/>
      <c r="PP184" s="43"/>
      <c r="PQ184" s="43"/>
      <c r="PR184" s="43"/>
      <c r="PS184" s="43"/>
      <c r="PT184" s="43"/>
      <c r="PU184" s="43"/>
      <c r="PV184" s="43"/>
      <c r="PW184" s="43"/>
      <c r="PX184" s="43"/>
      <c r="PY184" s="43"/>
      <c r="PZ184" s="43"/>
      <c r="QA184" s="43"/>
      <c r="QB184" s="43"/>
      <c r="QC184" s="43"/>
      <c r="QD184" s="43"/>
      <c r="QE184" s="43"/>
      <c r="QF184" s="43"/>
      <c r="QG184" s="43"/>
      <c r="QH184" s="43"/>
      <c r="QI184" s="43"/>
      <c r="QJ184" s="43"/>
      <c r="QK184" s="43"/>
      <c r="QL184" s="43"/>
      <c r="QM184" s="43"/>
      <c r="QN184" s="43"/>
      <c r="QO184" s="43"/>
      <c r="QP184" s="43"/>
      <c r="QQ184" s="43"/>
      <c r="QR184" s="43"/>
      <c r="QS184" s="43"/>
      <c r="QT184" s="43"/>
      <c r="QU184" s="43"/>
      <c r="QV184" s="43"/>
      <c r="QW184" s="43"/>
      <c r="QX184" s="43"/>
      <c r="QY184" s="43"/>
      <c r="QZ184" s="43"/>
      <c r="RA184" s="43"/>
      <c r="RB184" s="43"/>
      <c r="RC184" s="43"/>
      <c r="RD184" s="43"/>
      <c r="RE184" s="43"/>
      <c r="RF184" s="43"/>
      <c r="RG184" s="43"/>
      <c r="RH184" s="43"/>
      <c r="RI184" s="43"/>
      <c r="RJ184" s="43"/>
      <c r="RK184" s="43"/>
      <c r="RL184" s="43"/>
      <c r="RM184" s="43"/>
      <c r="RN184" s="43"/>
      <c r="RO184" s="43"/>
      <c r="RP184" s="43"/>
      <c r="RQ184" s="43"/>
      <c r="RR184" s="43"/>
      <c r="RS184" s="43"/>
      <c r="RT184" s="43"/>
      <c r="RU184" s="43"/>
      <c r="RV184" s="43"/>
      <c r="RW184" s="43"/>
      <c r="RX184" s="43"/>
      <c r="RY184" s="43"/>
      <c r="RZ184" s="43"/>
      <c r="SA184" s="43"/>
      <c r="SB184" s="43"/>
      <c r="SC184" s="43"/>
      <c r="SD184" s="43"/>
      <c r="SE184" s="43"/>
      <c r="SF184" s="43"/>
      <c r="SG184" s="43"/>
      <c r="SH184" s="43"/>
      <c r="SI184" s="43"/>
      <c r="SJ184" s="43"/>
      <c r="SK184" s="43"/>
      <c r="SL184" s="43"/>
      <c r="SM184" s="43"/>
      <c r="SN184" s="43"/>
      <c r="SO184" s="43"/>
      <c r="SP184" s="43"/>
      <c r="SQ184" s="43"/>
      <c r="SR184" s="43"/>
      <c r="SS184" s="43"/>
      <c r="ST184" s="43"/>
      <c r="SU184" s="43"/>
      <c r="SV184" s="43"/>
      <c r="SW184" s="43"/>
      <c r="SX184" s="43"/>
      <c r="SY184" s="43"/>
      <c r="SZ184" s="43"/>
      <c r="TA184" s="43"/>
      <c r="TB184" s="43"/>
      <c r="TC184" s="43"/>
      <c r="TD184" s="43"/>
      <c r="TE184" s="43"/>
      <c r="TF184" s="43"/>
      <c r="TG184" s="43"/>
      <c r="TH184" s="43"/>
      <c r="TI184" s="43"/>
      <c r="TJ184" s="43"/>
      <c r="TK184" s="43"/>
      <c r="TL184" s="43"/>
      <c r="TM184" s="43"/>
      <c r="TN184" s="43"/>
      <c r="TO184" s="43"/>
      <c r="TP184" s="43"/>
      <c r="TQ184" s="43"/>
      <c r="TR184" s="43"/>
      <c r="TS184" s="43"/>
      <c r="TT184" s="43"/>
      <c r="TU184" s="30"/>
      <c r="TV184" s="30"/>
      <c r="TW184" s="30"/>
      <c r="TX184" s="30"/>
      <c r="TY184" s="30"/>
      <c r="TZ184" s="30"/>
      <c r="UA184" s="30"/>
      <c r="UB184" s="30"/>
      <c r="UC184" s="30"/>
      <c r="UD184" s="30"/>
      <c r="UE184" s="43"/>
      <c r="UF184" s="43"/>
      <c r="UG184" s="30"/>
      <c r="UH184" s="1" t="s">
        <v>141</v>
      </c>
    </row>
    <row r="185" spans="2:555">
      <c r="C185" s="9"/>
      <c r="D185" s="10"/>
      <c r="E185" s="10"/>
      <c r="F185" s="9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9"/>
      <c r="AL185" s="9"/>
      <c r="AM185" s="10"/>
      <c r="AN185" s="10"/>
      <c r="AO185" s="10"/>
      <c r="AP185" s="10"/>
      <c r="AQ185" s="9"/>
      <c r="AR185" s="10"/>
      <c r="AS185" s="9"/>
      <c r="AT185" s="10"/>
      <c r="AU185" s="10"/>
      <c r="AV185" s="10"/>
      <c r="AW185" s="10"/>
      <c r="AX185" s="10"/>
      <c r="AY185" s="9"/>
      <c r="AZ185" s="9"/>
      <c r="BA185" s="9"/>
      <c r="BB185" s="9"/>
      <c r="BC185" s="9"/>
      <c r="BD185" s="9"/>
      <c r="BE185" s="9"/>
      <c r="BF185" s="10"/>
      <c r="BG185" s="10"/>
      <c r="BH185" s="9"/>
      <c r="BI185" s="9"/>
      <c r="BJ185" s="9"/>
      <c r="BK185" s="9"/>
      <c r="BL185" s="10"/>
      <c r="BM185" s="10"/>
      <c r="BN185" s="10"/>
      <c r="BO185" s="10"/>
      <c r="BP185" s="10"/>
      <c r="BQ185" s="10"/>
      <c r="BR185" s="10"/>
      <c r="BS185" s="10"/>
      <c r="BT185" s="10"/>
      <c r="BU185" s="9"/>
      <c r="BV185" s="9"/>
      <c r="BW185" s="10"/>
      <c r="BX185" s="10"/>
      <c r="BY185" s="10"/>
      <c r="BZ185" s="10"/>
      <c r="CA185" s="10"/>
      <c r="CB185" s="10"/>
      <c r="CC185" s="10"/>
      <c r="CD185" s="10"/>
      <c r="CE185" s="10"/>
      <c r="CF185" s="10"/>
      <c r="CG185" s="10"/>
      <c r="CH185" s="10"/>
      <c r="CI185" s="10"/>
      <c r="CJ185" s="10"/>
      <c r="CK185" s="10"/>
      <c r="CL185" s="10"/>
      <c r="CM185" s="9"/>
      <c r="CN185" s="10"/>
      <c r="CO185" s="9"/>
      <c r="CP185" s="10"/>
      <c r="CQ185" s="10"/>
      <c r="CR185" s="10"/>
      <c r="CS185" s="10"/>
      <c r="CT185" s="10"/>
      <c r="CU185" s="10"/>
      <c r="CV185" s="10"/>
      <c r="CW185" s="10"/>
      <c r="CX185" s="10"/>
      <c r="CY185" s="10"/>
      <c r="CZ185" s="10"/>
      <c r="DA185" s="10"/>
      <c r="DB185" s="10"/>
      <c r="DC185" s="10"/>
      <c r="DD185" s="10"/>
      <c r="DE185" s="10"/>
      <c r="DF185" s="10"/>
      <c r="DG185" s="10"/>
      <c r="DH185" s="10"/>
      <c r="DI185" s="10"/>
      <c r="DJ185" s="10"/>
      <c r="DK185" s="10"/>
      <c r="DL185" s="9"/>
      <c r="DM185" s="9"/>
      <c r="DN185" s="10"/>
      <c r="DO185" s="10"/>
      <c r="DP185" s="10"/>
      <c r="DQ185" s="10"/>
      <c r="DR185" s="10"/>
      <c r="DS185" s="10"/>
      <c r="DT185" s="10"/>
      <c r="DU185" s="10"/>
      <c r="DV185" s="9"/>
      <c r="DW185" s="9"/>
      <c r="DX185" s="10"/>
      <c r="DY185" s="10"/>
      <c r="DZ185" s="10"/>
      <c r="EA185" s="10"/>
      <c r="EB185" s="9"/>
      <c r="EC185" s="9"/>
      <c r="ED185" s="9"/>
      <c r="EE185" s="10"/>
      <c r="EF185" s="9"/>
      <c r="EG185" s="9"/>
      <c r="EH185" s="10"/>
      <c r="EI185" s="9"/>
      <c r="EJ185" s="9"/>
      <c r="EK185" s="10"/>
      <c r="EL185" s="10"/>
      <c r="EM185" s="10"/>
      <c r="EN185" s="10"/>
      <c r="EO185" s="10"/>
      <c r="EP185" s="9"/>
      <c r="EQ185" s="9"/>
      <c r="ER185" s="9"/>
      <c r="ES185" s="9"/>
      <c r="ET185" s="9"/>
      <c r="EU185" s="10"/>
      <c r="EV185" s="10"/>
      <c r="EW185" s="10"/>
      <c r="EX185" s="9"/>
      <c r="EY185" s="9"/>
      <c r="EZ185" s="10"/>
      <c r="FA185" s="10"/>
      <c r="FB185" s="9"/>
      <c r="FC185" s="9"/>
      <c r="FD185" s="9"/>
      <c r="FE185" s="9"/>
      <c r="FF185" s="10"/>
      <c r="FG185" s="10"/>
      <c r="FH185" s="10"/>
      <c r="FI185" s="10"/>
      <c r="FJ185" s="10"/>
      <c r="FK185" s="10"/>
      <c r="FL185" s="10"/>
      <c r="FM185" s="10"/>
      <c r="FN185" s="9"/>
      <c r="FO185" s="10"/>
      <c r="FP185" s="10"/>
      <c r="FQ185" s="10"/>
      <c r="FR185" s="10"/>
      <c r="FS185" s="10"/>
      <c r="FT185" s="9"/>
      <c r="FU185" s="10"/>
      <c r="FV185" s="10"/>
      <c r="FW185" s="9"/>
      <c r="FX185" s="10"/>
      <c r="FY185" s="9"/>
      <c r="FZ185" s="9"/>
      <c r="GA185" s="10"/>
      <c r="GB185" s="10"/>
      <c r="GC185" s="10"/>
      <c r="GD185" s="10"/>
      <c r="GE185" s="10"/>
      <c r="GF185" s="10"/>
      <c r="GG185" s="9"/>
      <c r="GH185" s="10"/>
      <c r="GI185" s="10"/>
      <c r="GJ185" s="10"/>
      <c r="GK185" s="9"/>
      <c r="GL185" s="9"/>
      <c r="GM185" s="10"/>
      <c r="GN185" s="10"/>
      <c r="GO185" s="10"/>
      <c r="GP185" s="10"/>
      <c r="GQ185" s="10"/>
      <c r="GR185" s="9"/>
      <c r="GS185" s="10"/>
      <c r="GT185" s="10"/>
      <c r="GU185" s="10"/>
      <c r="GV185" s="10"/>
      <c r="GW185" s="9"/>
      <c r="GX185" s="9"/>
      <c r="GY185" s="9"/>
      <c r="GZ185" s="9"/>
      <c r="HA185" s="10"/>
      <c r="HB185" s="10"/>
      <c r="HC185" s="9"/>
      <c r="HD185" s="10"/>
      <c r="HE185" s="10"/>
      <c r="HF185" s="10"/>
      <c r="HG185" s="10"/>
      <c r="HH185" s="10"/>
      <c r="HI185" s="10"/>
      <c r="HJ185" s="10"/>
      <c r="HK185" s="10"/>
      <c r="HL185" s="10"/>
      <c r="HM185" s="10"/>
      <c r="HN185" s="10"/>
      <c r="HO185" s="10"/>
      <c r="HP185" s="10"/>
      <c r="HQ185" s="10"/>
      <c r="HR185" s="10"/>
      <c r="HS185" s="10"/>
      <c r="HT185" s="10"/>
      <c r="HU185" s="10"/>
      <c r="HV185" s="10"/>
      <c r="HW185" s="10"/>
      <c r="HX185" s="10"/>
      <c r="HY185" s="10"/>
      <c r="HZ185" s="10"/>
      <c r="IA185" s="10"/>
      <c r="IB185" s="10"/>
      <c r="IC185" s="10"/>
      <c r="ID185" s="10"/>
      <c r="IE185" s="10"/>
      <c r="IF185" s="10"/>
      <c r="IG185" s="10"/>
      <c r="IH185" s="10"/>
      <c r="II185" s="10"/>
      <c r="IJ185" s="10"/>
      <c r="IK185" s="10"/>
      <c r="IL185" s="10"/>
      <c r="IM185" s="10"/>
      <c r="IN185" s="10"/>
      <c r="IO185" s="10"/>
      <c r="IP185" s="10"/>
      <c r="IQ185" s="10"/>
      <c r="IR185" s="10"/>
      <c r="IS185" s="10"/>
      <c r="IT185" s="10"/>
      <c r="IU185" s="10"/>
      <c r="IV185" s="10"/>
      <c r="IW185" s="10"/>
      <c r="IX185" s="10"/>
      <c r="IY185" s="10"/>
      <c r="IZ185" s="10"/>
      <c r="JA185" s="10"/>
      <c r="JB185" s="10"/>
      <c r="JC185" s="10"/>
      <c r="JD185" s="10"/>
      <c r="JE185" s="10"/>
      <c r="JF185" s="10"/>
      <c r="JG185" s="10"/>
      <c r="JH185" s="10"/>
      <c r="JI185" s="10"/>
      <c r="JJ185" s="10"/>
      <c r="JK185" s="10"/>
      <c r="JL185" s="10"/>
      <c r="JM185" s="10"/>
      <c r="JN185" s="10"/>
      <c r="JO185" s="9"/>
      <c r="JP185" s="10"/>
      <c r="JQ185" s="10"/>
      <c r="JR185" s="10"/>
      <c r="JS185" s="10"/>
      <c r="JT185" s="10"/>
      <c r="JU185" s="10"/>
      <c r="JV185" s="10"/>
      <c r="JW185" s="10"/>
      <c r="JX185" s="10"/>
      <c r="JY185" s="10"/>
      <c r="JZ185" s="10"/>
      <c r="KA185" s="10"/>
      <c r="KB185" s="10"/>
      <c r="KC185" s="10"/>
      <c r="KD185" s="10"/>
      <c r="KE185" s="10"/>
      <c r="KF185" s="10"/>
      <c r="KG185" s="10"/>
      <c r="KH185" s="10"/>
      <c r="KI185" s="10"/>
      <c r="KJ185" s="10"/>
      <c r="KK185" s="10"/>
      <c r="KL185" s="10"/>
      <c r="KM185" s="10"/>
      <c r="KN185" s="10"/>
      <c r="KO185" s="10"/>
      <c r="KP185" s="10"/>
      <c r="KQ185" s="10"/>
      <c r="KR185" s="10"/>
      <c r="KS185" s="10"/>
      <c r="KT185" s="10"/>
      <c r="KU185" s="10"/>
      <c r="KV185" s="10"/>
      <c r="KW185" s="10"/>
      <c r="KX185" s="10"/>
      <c r="KY185" s="10"/>
      <c r="KZ185" s="10"/>
      <c r="LA185" s="10"/>
      <c r="LB185" s="10"/>
      <c r="LC185" s="10"/>
      <c r="LD185" s="10"/>
      <c r="LE185" s="10"/>
      <c r="LF185" s="10"/>
      <c r="LG185" s="10"/>
      <c r="LH185" s="10"/>
      <c r="LI185" s="10"/>
      <c r="LJ185" s="10"/>
      <c r="LK185" s="10"/>
      <c r="LL185" s="10"/>
      <c r="LM185" s="10"/>
      <c r="LN185" s="10"/>
      <c r="LO185" s="10"/>
      <c r="LP185" s="10"/>
      <c r="LQ185" s="10"/>
      <c r="LR185" s="10"/>
      <c r="LS185" s="10"/>
      <c r="LT185" s="10"/>
      <c r="LU185" s="10"/>
      <c r="LV185" s="10"/>
      <c r="LW185" s="10"/>
      <c r="LX185" s="10"/>
      <c r="LY185" s="10"/>
      <c r="LZ185" s="10"/>
      <c r="MA185" s="10"/>
      <c r="MB185" s="10"/>
      <c r="MC185" s="10"/>
      <c r="MD185" s="10"/>
      <c r="ME185" s="10"/>
      <c r="MF185" s="10"/>
      <c r="MG185" s="10"/>
      <c r="MH185" s="10"/>
      <c r="MI185" s="10"/>
      <c r="MJ185" s="10"/>
      <c r="MK185" s="10"/>
      <c r="ML185" s="10"/>
      <c r="MM185" s="10"/>
      <c r="MN185" s="10"/>
      <c r="MO185" s="10"/>
      <c r="MP185" s="10"/>
      <c r="MQ185" s="10"/>
      <c r="MR185" s="9"/>
      <c r="MS185" s="10"/>
      <c r="MT185" s="10"/>
      <c r="MU185" s="10"/>
      <c r="MV185" s="10"/>
      <c r="MW185" s="10"/>
      <c r="MX185" s="10"/>
      <c r="MY185" s="10"/>
      <c r="MZ185" s="10"/>
      <c r="NA185" s="10"/>
      <c r="NB185" s="10"/>
      <c r="NC185" s="10"/>
      <c r="ND185" s="10"/>
      <c r="NE185" s="10"/>
      <c r="NF185" s="10"/>
      <c r="NG185" s="10"/>
      <c r="NH185" s="10"/>
      <c r="NI185" s="10"/>
      <c r="NJ185" s="10"/>
      <c r="NK185" s="10"/>
      <c r="NL185" s="10"/>
      <c r="NM185" s="10"/>
      <c r="NN185" s="10"/>
      <c r="NO185" s="10"/>
      <c r="NP185" s="10"/>
      <c r="NQ185" s="10"/>
      <c r="NR185" s="10"/>
      <c r="NS185" s="10"/>
      <c r="NT185" s="10"/>
      <c r="NU185" s="10"/>
      <c r="NV185" s="10"/>
      <c r="NW185" s="10"/>
      <c r="NX185" s="10"/>
      <c r="NY185" s="10"/>
      <c r="NZ185" s="10"/>
      <c r="OA185" s="10"/>
      <c r="OB185" s="10"/>
      <c r="OC185" s="10"/>
      <c r="OD185" s="10"/>
      <c r="OE185" s="10"/>
      <c r="OF185" s="10"/>
      <c r="OG185" s="10"/>
      <c r="OH185" s="10"/>
      <c r="OI185" s="10"/>
      <c r="OJ185" s="10"/>
      <c r="OK185" s="10"/>
      <c r="OL185" s="10"/>
      <c r="OM185" s="10"/>
      <c r="ON185" s="10"/>
      <c r="OO185" s="10"/>
      <c r="OP185" s="10"/>
      <c r="OQ185" s="10"/>
      <c r="OR185" s="10"/>
      <c r="OS185" s="10"/>
      <c r="OT185" s="10"/>
      <c r="OU185" s="10"/>
      <c r="OV185" s="10"/>
      <c r="OW185" s="10"/>
      <c r="OX185" s="10"/>
      <c r="OY185" s="10"/>
      <c r="OZ185" s="10"/>
      <c r="PA185" s="10"/>
      <c r="PB185" s="10"/>
      <c r="PC185" s="10"/>
      <c r="PD185" s="10"/>
      <c r="PE185" s="10"/>
      <c r="PF185" s="10"/>
      <c r="PG185" s="10"/>
      <c r="PH185" s="10"/>
      <c r="PI185" s="10"/>
      <c r="PJ185" s="10"/>
      <c r="PK185" s="10"/>
      <c r="PL185" s="10"/>
      <c r="PM185" s="10"/>
      <c r="PN185" s="10"/>
      <c r="PO185" s="10"/>
      <c r="PP185" s="10"/>
      <c r="PQ185" s="10"/>
      <c r="PR185" s="10"/>
      <c r="PS185" s="10"/>
      <c r="PT185" s="10"/>
      <c r="PU185" s="10"/>
      <c r="PV185" s="10"/>
      <c r="PW185" s="10"/>
      <c r="PX185" s="10"/>
      <c r="PY185" s="10"/>
      <c r="PZ185" s="10"/>
      <c r="QA185" s="10"/>
      <c r="QB185" s="10"/>
      <c r="QC185" s="10"/>
      <c r="QD185" s="10"/>
      <c r="QE185" s="10"/>
      <c r="QF185" s="10"/>
      <c r="QG185" s="10"/>
      <c r="QH185" s="10"/>
      <c r="QI185" s="10"/>
      <c r="QJ185" s="10"/>
      <c r="QK185" s="10"/>
      <c r="QL185" s="10"/>
      <c r="QM185" s="10"/>
      <c r="QN185" s="10"/>
      <c r="QO185" s="10"/>
      <c r="QP185" s="10"/>
      <c r="QQ185" s="10"/>
      <c r="QR185" s="10"/>
      <c r="QS185" s="10"/>
      <c r="QT185" s="10"/>
      <c r="QU185" s="10"/>
      <c r="QV185" s="10"/>
      <c r="QW185" s="10"/>
      <c r="QX185" s="10"/>
      <c r="QY185" s="10"/>
      <c r="QZ185" s="10"/>
      <c r="RA185" s="10"/>
      <c r="RB185" s="10"/>
      <c r="RC185" s="10"/>
      <c r="RD185" s="10"/>
      <c r="RE185" s="10"/>
      <c r="RF185" s="10"/>
      <c r="RG185" s="10"/>
      <c r="RH185" s="10"/>
      <c r="RI185" s="10"/>
      <c r="RJ185" s="10"/>
      <c r="RK185" s="10"/>
      <c r="RL185" s="10"/>
      <c r="RM185" s="10"/>
      <c r="RN185" s="10"/>
      <c r="RO185" s="10"/>
      <c r="RP185" s="10"/>
      <c r="RQ185" s="10"/>
      <c r="RR185" s="10"/>
      <c r="RS185" s="10"/>
      <c r="RT185" s="10"/>
      <c r="RU185" s="10"/>
      <c r="RV185" s="10"/>
      <c r="RW185" s="10"/>
      <c r="RX185" s="10"/>
      <c r="RY185" s="10"/>
      <c r="RZ185" s="10"/>
      <c r="SA185" s="10"/>
      <c r="SB185" s="10"/>
      <c r="SC185" s="10"/>
      <c r="SD185" s="10"/>
      <c r="SE185" s="10"/>
      <c r="SF185" s="10"/>
      <c r="SG185" s="10"/>
      <c r="SH185" s="10"/>
      <c r="SI185" s="10"/>
      <c r="SJ185" s="10"/>
      <c r="SK185" s="10"/>
      <c r="SL185" s="10"/>
      <c r="SM185" s="10"/>
      <c r="SN185" s="10"/>
      <c r="SO185" s="10"/>
      <c r="SP185" s="10"/>
      <c r="SQ185" s="10"/>
      <c r="SR185" s="10"/>
      <c r="SS185" s="10"/>
      <c r="ST185" s="10"/>
      <c r="SU185" s="10"/>
      <c r="SV185" s="10"/>
      <c r="SW185" s="10"/>
      <c r="SX185" s="10"/>
      <c r="SY185" s="10"/>
      <c r="SZ185" s="10"/>
      <c r="TA185" s="10"/>
      <c r="TB185" s="10"/>
      <c r="TC185" s="10"/>
      <c r="TD185" s="10"/>
      <c r="TE185" s="10"/>
      <c r="TF185" s="10"/>
      <c r="TG185" s="10"/>
      <c r="TH185" s="10"/>
      <c r="TI185" s="10"/>
      <c r="TJ185" s="10"/>
      <c r="TK185" s="10"/>
      <c r="TL185" s="10"/>
      <c r="TM185" s="10"/>
      <c r="TN185" s="10"/>
      <c r="TO185" s="10"/>
      <c r="TP185" s="10"/>
      <c r="TQ185" s="10"/>
      <c r="TR185" s="10"/>
      <c r="TS185" s="10"/>
      <c r="TT185" s="10"/>
      <c r="TU185" s="9"/>
      <c r="TV185" s="9"/>
      <c r="TW185" s="9"/>
      <c r="TX185" s="9"/>
      <c r="TY185" s="9"/>
      <c r="TZ185" s="9"/>
      <c r="UA185" s="9"/>
      <c r="UB185" s="9"/>
      <c r="UC185" s="9"/>
      <c r="UD185" s="9"/>
      <c r="UE185" s="10"/>
      <c r="UF185" s="10"/>
      <c r="UG185" s="9"/>
      <c r="UI185" s="2"/>
    </row>
    <row r="186" spans="2:555" ht="11.25" customHeight="1">
      <c r="C186" s="9"/>
      <c r="D186" s="9"/>
      <c r="E186" s="9"/>
      <c r="F186" s="10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  <c r="AU186" s="9"/>
      <c r="AV186" s="9"/>
      <c r="AW186" s="9"/>
      <c r="AX186" s="9"/>
      <c r="AY186" s="9"/>
      <c r="AZ186" s="9"/>
      <c r="BA186" s="9"/>
      <c r="BB186" s="9"/>
      <c r="BC186" s="9"/>
      <c r="BD186" s="9"/>
      <c r="BE186" s="9"/>
      <c r="BF186" s="9"/>
      <c r="BG186" s="9"/>
      <c r="BH186" s="9"/>
      <c r="BI186" s="9"/>
      <c r="BJ186" s="9"/>
      <c r="BK186" s="9"/>
      <c r="BL186" s="9"/>
      <c r="BM186" s="9"/>
      <c r="BN186" s="9"/>
      <c r="BO186" s="9"/>
      <c r="BP186" s="9"/>
      <c r="BQ186" s="9"/>
      <c r="BR186" s="9"/>
      <c r="BS186" s="9"/>
      <c r="BT186" s="9"/>
      <c r="BU186" s="9"/>
      <c r="BV186" s="9"/>
      <c r="BW186" s="9"/>
      <c r="BX186" s="9"/>
      <c r="BY186" s="9"/>
      <c r="BZ186" s="9"/>
      <c r="CA186" s="9"/>
      <c r="CB186" s="9"/>
      <c r="CC186" s="9"/>
      <c r="CD186" s="9"/>
      <c r="CE186" s="9"/>
      <c r="CF186" s="9"/>
      <c r="CG186" s="9"/>
      <c r="CH186" s="9"/>
      <c r="CI186" s="9"/>
      <c r="CJ186" s="9"/>
      <c r="CK186" s="9"/>
      <c r="CL186" s="9"/>
      <c r="CM186" s="9"/>
      <c r="CN186" s="9"/>
      <c r="CO186" s="9"/>
      <c r="CP186" s="9"/>
      <c r="CQ186" s="9"/>
      <c r="CR186" s="9"/>
      <c r="CS186" s="9"/>
      <c r="CT186" s="9"/>
      <c r="CU186" s="9"/>
      <c r="CV186" s="9"/>
      <c r="CW186" s="9"/>
      <c r="CX186" s="9"/>
      <c r="CY186" s="9"/>
      <c r="CZ186" s="9"/>
      <c r="DA186" s="9"/>
      <c r="DB186" s="9"/>
      <c r="DC186" s="9"/>
      <c r="DD186" s="9"/>
      <c r="DE186" s="9"/>
      <c r="DF186" s="9"/>
      <c r="DG186" s="9"/>
      <c r="DH186" s="9"/>
      <c r="DI186" s="9"/>
      <c r="DJ186" s="9"/>
      <c r="DK186" s="9"/>
      <c r="DL186" s="9"/>
      <c r="DM186" s="9"/>
      <c r="DN186" s="9"/>
      <c r="DO186" s="9"/>
      <c r="DP186" s="9"/>
      <c r="DQ186" s="9"/>
      <c r="DR186" s="9"/>
      <c r="DS186" s="9"/>
      <c r="DT186" s="9"/>
      <c r="DU186" s="9"/>
      <c r="DV186" s="9"/>
      <c r="DW186" s="9"/>
      <c r="DX186" s="9"/>
      <c r="DY186" s="9"/>
      <c r="DZ186" s="9"/>
      <c r="EA186" s="9"/>
      <c r="EB186" s="9"/>
      <c r="EC186" s="9"/>
      <c r="ED186" s="9"/>
      <c r="EE186" s="9"/>
      <c r="EF186" s="9"/>
      <c r="EG186" s="9"/>
      <c r="EH186" s="9"/>
      <c r="EI186" s="9"/>
      <c r="EJ186" s="9"/>
      <c r="EK186" s="9"/>
      <c r="EL186" s="9"/>
      <c r="EM186" s="9"/>
      <c r="EN186" s="9"/>
      <c r="EO186" s="9"/>
      <c r="EP186" s="9"/>
      <c r="EQ186" s="9"/>
      <c r="ER186" s="9"/>
      <c r="ES186" s="9"/>
      <c r="ET186" s="9"/>
      <c r="EU186" s="9"/>
      <c r="EV186" s="9"/>
      <c r="EW186" s="9"/>
      <c r="EX186" s="9"/>
      <c r="EY186" s="9"/>
      <c r="EZ186" s="9"/>
      <c r="FA186" s="9"/>
      <c r="FB186" s="9"/>
      <c r="FC186" s="9"/>
      <c r="FD186" s="9"/>
      <c r="FE186" s="9"/>
      <c r="FF186" s="9"/>
      <c r="FG186" s="9"/>
      <c r="FH186" s="9"/>
      <c r="FI186" s="9"/>
      <c r="FJ186" s="9"/>
      <c r="FK186" s="9"/>
      <c r="FL186" s="9"/>
      <c r="FM186" s="9"/>
      <c r="FN186" s="9"/>
      <c r="FO186" s="9"/>
      <c r="FP186" s="9"/>
      <c r="FQ186" s="9"/>
      <c r="FR186" s="9"/>
      <c r="FS186" s="9"/>
      <c r="FT186" s="9"/>
      <c r="FU186" s="9"/>
      <c r="FV186" s="9"/>
      <c r="FW186" s="9"/>
      <c r="FX186" s="9"/>
      <c r="FY186" s="9"/>
      <c r="FZ186" s="9"/>
      <c r="GA186" s="9"/>
      <c r="GB186" s="9"/>
      <c r="GC186" s="9"/>
      <c r="GD186" s="9"/>
      <c r="GE186" s="9"/>
      <c r="GF186" s="9"/>
      <c r="GG186" s="9"/>
      <c r="GH186" s="9"/>
      <c r="GI186" s="9"/>
      <c r="GJ186" s="9"/>
      <c r="GK186" s="9"/>
      <c r="GL186" s="9"/>
      <c r="GM186" s="9"/>
      <c r="GN186" s="9"/>
      <c r="GO186" s="9"/>
      <c r="GP186" s="9"/>
      <c r="GQ186" s="9"/>
      <c r="GR186" s="9"/>
      <c r="GS186" s="9"/>
      <c r="GT186" s="9"/>
      <c r="GU186" s="9"/>
      <c r="GV186" s="9"/>
      <c r="GW186" s="9"/>
      <c r="GX186" s="9"/>
      <c r="GY186" s="9"/>
      <c r="GZ186" s="9"/>
      <c r="HA186" s="9"/>
      <c r="HB186" s="9"/>
      <c r="HC186" s="9"/>
      <c r="HD186" s="9"/>
      <c r="HE186" s="9"/>
      <c r="HF186" s="9"/>
      <c r="HG186" s="9"/>
      <c r="HH186" s="9"/>
      <c r="HI186" s="9"/>
      <c r="HJ186" s="9"/>
      <c r="HK186" s="9"/>
      <c r="HL186" s="9"/>
      <c r="HM186" s="9"/>
      <c r="HN186" s="9"/>
      <c r="HO186" s="9"/>
      <c r="HP186" s="9"/>
      <c r="HQ186" s="9"/>
      <c r="HR186" s="9"/>
      <c r="HS186" s="9"/>
      <c r="HT186" s="9"/>
      <c r="HU186" s="9"/>
      <c r="HV186" s="9"/>
      <c r="HW186" s="9"/>
      <c r="HX186" s="9"/>
      <c r="HY186" s="9"/>
      <c r="HZ186" s="9"/>
      <c r="IA186" s="9"/>
      <c r="IB186" s="9"/>
      <c r="IC186" s="9"/>
      <c r="ID186" s="9"/>
      <c r="IE186" s="9"/>
      <c r="IF186" s="9"/>
      <c r="IG186" s="9"/>
      <c r="IH186" s="9"/>
      <c r="II186" s="9"/>
      <c r="IJ186" s="9"/>
      <c r="IK186" s="9"/>
      <c r="IL186" s="9"/>
      <c r="IM186" s="9"/>
      <c r="IN186" s="9"/>
      <c r="IO186" s="9"/>
      <c r="IP186" s="9"/>
      <c r="IQ186" s="9"/>
      <c r="IR186" s="9"/>
      <c r="IS186" s="9"/>
      <c r="IT186" s="9"/>
      <c r="IU186" s="9"/>
      <c r="IV186" s="9"/>
      <c r="IW186" s="9"/>
      <c r="IX186" s="9"/>
      <c r="IY186" s="9"/>
      <c r="IZ186" s="9"/>
      <c r="JA186" s="9"/>
      <c r="JB186" s="9"/>
      <c r="JC186" s="9"/>
      <c r="JD186" s="9"/>
      <c r="JE186" s="9"/>
      <c r="JF186" s="9"/>
      <c r="JG186" s="9"/>
      <c r="JH186" s="9"/>
      <c r="JI186" s="9"/>
      <c r="JJ186" s="9"/>
      <c r="JK186" s="9"/>
      <c r="JL186" s="9"/>
      <c r="JM186" s="9"/>
      <c r="JN186" s="9"/>
      <c r="JO186" s="9"/>
      <c r="JP186" s="9"/>
      <c r="JQ186" s="9"/>
      <c r="JR186" s="9"/>
      <c r="JS186" s="9"/>
      <c r="JT186" s="9"/>
      <c r="JU186" s="9"/>
      <c r="JV186" s="9"/>
      <c r="JW186" s="9"/>
      <c r="JX186" s="9"/>
      <c r="JY186" s="9"/>
      <c r="JZ186" s="9"/>
      <c r="KA186" s="9"/>
      <c r="KB186" s="9"/>
      <c r="KC186" s="9"/>
      <c r="KD186" s="9"/>
      <c r="KE186" s="9"/>
      <c r="KF186" s="9"/>
      <c r="KG186" s="9"/>
      <c r="KH186" s="9"/>
      <c r="KI186" s="9"/>
      <c r="KJ186" s="9"/>
      <c r="KK186" s="9"/>
      <c r="KL186" s="9"/>
      <c r="KM186" s="9"/>
      <c r="KN186" s="9"/>
      <c r="KO186" s="9"/>
      <c r="KP186" s="9"/>
      <c r="KQ186" s="9"/>
      <c r="KR186" s="9"/>
      <c r="KS186" s="9"/>
      <c r="KT186" s="9"/>
      <c r="KU186" s="9"/>
      <c r="KV186" s="9"/>
      <c r="KW186" s="9"/>
      <c r="KX186" s="9"/>
      <c r="KY186" s="9"/>
      <c r="KZ186" s="9"/>
      <c r="LA186" s="9"/>
      <c r="LB186" s="9"/>
      <c r="LC186" s="9"/>
      <c r="LD186" s="9"/>
      <c r="LE186" s="9"/>
      <c r="LF186" s="9"/>
      <c r="LG186" s="9"/>
      <c r="LH186" s="9"/>
      <c r="LI186" s="9"/>
      <c r="LJ186" s="9"/>
      <c r="LK186" s="9"/>
      <c r="LL186" s="9"/>
      <c r="LM186" s="9"/>
      <c r="LN186" s="9"/>
      <c r="LO186" s="9"/>
      <c r="LP186" s="9"/>
      <c r="LQ186" s="9"/>
      <c r="LR186" s="9"/>
      <c r="LS186" s="9"/>
      <c r="LT186" s="9"/>
      <c r="LU186" s="9"/>
      <c r="LV186" s="9"/>
      <c r="LW186" s="9"/>
      <c r="LX186" s="9"/>
      <c r="LY186" s="9"/>
      <c r="LZ186" s="9"/>
      <c r="MA186" s="9"/>
      <c r="MB186" s="9"/>
      <c r="MC186" s="9"/>
      <c r="MD186" s="9"/>
      <c r="ME186" s="9"/>
      <c r="MF186" s="9"/>
      <c r="MG186" s="9"/>
      <c r="MH186" s="9"/>
      <c r="MI186" s="9"/>
      <c r="MJ186" s="9"/>
      <c r="MK186" s="9"/>
      <c r="ML186" s="9"/>
      <c r="MM186" s="9"/>
      <c r="MN186" s="9"/>
      <c r="MO186" s="9"/>
      <c r="MP186" s="9"/>
      <c r="MQ186" s="9"/>
      <c r="MR186" s="9"/>
      <c r="MS186" s="9"/>
      <c r="MT186" s="9"/>
      <c r="MU186" s="9"/>
      <c r="MV186" s="9"/>
      <c r="MW186" s="9"/>
      <c r="MX186" s="9"/>
      <c r="MY186" s="9"/>
      <c r="MZ186" s="9"/>
      <c r="NA186" s="9"/>
      <c r="NB186" s="9"/>
      <c r="NC186" s="9"/>
      <c r="ND186" s="9"/>
      <c r="NE186" s="9"/>
      <c r="NF186" s="9"/>
      <c r="NG186" s="9"/>
      <c r="NH186" s="9"/>
      <c r="NI186" s="9"/>
      <c r="NJ186" s="9"/>
      <c r="NK186" s="9"/>
      <c r="NL186" s="9"/>
      <c r="NM186" s="9"/>
      <c r="NN186" s="9"/>
      <c r="NO186" s="9"/>
      <c r="NP186" s="9"/>
      <c r="NQ186" s="9"/>
      <c r="NR186" s="9"/>
      <c r="NS186" s="9"/>
      <c r="NT186" s="9"/>
      <c r="NU186" s="9"/>
      <c r="NV186" s="9"/>
      <c r="NW186" s="9"/>
      <c r="NX186" s="9"/>
      <c r="NY186" s="9"/>
      <c r="NZ186" s="9"/>
      <c r="OA186" s="9"/>
      <c r="OB186" s="9"/>
      <c r="OC186" s="9"/>
      <c r="OD186" s="9"/>
      <c r="OE186" s="9"/>
      <c r="OF186" s="9"/>
      <c r="OG186" s="9"/>
      <c r="OH186" s="9"/>
      <c r="OI186" s="9"/>
      <c r="OJ186" s="9"/>
      <c r="OK186" s="9"/>
      <c r="OL186" s="9"/>
      <c r="OM186" s="9"/>
      <c r="ON186" s="9"/>
      <c r="OO186" s="9"/>
      <c r="OP186" s="9"/>
      <c r="OQ186" s="9"/>
      <c r="OR186" s="9"/>
      <c r="OS186" s="9"/>
      <c r="OT186" s="9"/>
      <c r="OU186" s="9"/>
      <c r="OV186" s="9"/>
      <c r="OW186" s="9"/>
      <c r="OX186" s="9"/>
      <c r="OY186" s="9"/>
      <c r="OZ186" s="9"/>
      <c r="PA186" s="9"/>
      <c r="PB186" s="9"/>
      <c r="PC186" s="9"/>
      <c r="PD186" s="9"/>
      <c r="PE186" s="9"/>
      <c r="PF186" s="9"/>
      <c r="PG186" s="9"/>
      <c r="PH186" s="9"/>
      <c r="PI186" s="9"/>
      <c r="PJ186" s="9"/>
      <c r="PK186" s="9"/>
      <c r="PL186" s="9"/>
      <c r="PM186" s="9"/>
      <c r="PN186" s="9"/>
      <c r="PO186" s="9"/>
      <c r="PP186" s="9"/>
      <c r="PQ186" s="9"/>
      <c r="PR186" s="9"/>
      <c r="PS186" s="9"/>
      <c r="PT186" s="9"/>
      <c r="PU186" s="9"/>
      <c r="PV186" s="9"/>
      <c r="PW186" s="9"/>
      <c r="PX186" s="9"/>
      <c r="PY186" s="9"/>
      <c r="PZ186" s="9"/>
      <c r="QA186" s="9"/>
      <c r="QB186" s="9"/>
      <c r="QC186" s="9"/>
      <c r="QD186" s="9"/>
      <c r="QE186" s="9"/>
      <c r="QF186" s="9"/>
      <c r="QG186" s="9"/>
      <c r="QH186" s="9"/>
      <c r="QI186" s="9"/>
      <c r="QJ186" s="9"/>
      <c r="QK186" s="9"/>
      <c r="QL186" s="9"/>
      <c r="QM186" s="9"/>
      <c r="QN186" s="9"/>
      <c r="QO186" s="9"/>
      <c r="QP186" s="9"/>
      <c r="QQ186" s="9"/>
      <c r="QR186" s="9"/>
      <c r="QS186" s="9"/>
      <c r="QT186" s="9"/>
      <c r="QU186" s="9"/>
      <c r="QV186" s="9"/>
      <c r="QW186" s="9"/>
      <c r="QX186" s="9"/>
      <c r="QY186" s="9"/>
      <c r="QZ186" s="9"/>
      <c r="RA186" s="9"/>
      <c r="RB186" s="9"/>
      <c r="RC186" s="9"/>
      <c r="RD186" s="9"/>
      <c r="RE186" s="9"/>
      <c r="RF186" s="9"/>
      <c r="RG186" s="9"/>
      <c r="RH186" s="9"/>
      <c r="RI186" s="9"/>
      <c r="RJ186" s="9"/>
      <c r="RK186" s="9"/>
      <c r="RL186" s="9"/>
      <c r="RM186" s="9"/>
      <c r="RN186" s="9"/>
      <c r="RO186" s="9"/>
      <c r="RP186" s="9"/>
      <c r="RQ186" s="9"/>
      <c r="RR186" s="9"/>
      <c r="RS186" s="9"/>
      <c r="RT186" s="9"/>
      <c r="RU186" s="9"/>
      <c r="RV186" s="9"/>
      <c r="RW186" s="9"/>
      <c r="RX186" s="9"/>
      <c r="RY186" s="9"/>
      <c r="RZ186" s="9"/>
      <c r="SA186" s="9"/>
      <c r="SB186" s="9"/>
      <c r="SC186" s="9"/>
      <c r="SD186" s="9"/>
      <c r="SE186" s="9"/>
      <c r="SF186" s="9"/>
      <c r="SG186" s="9"/>
      <c r="SH186" s="9"/>
      <c r="SI186" s="9"/>
      <c r="SJ186" s="9"/>
      <c r="SK186" s="9"/>
      <c r="SL186" s="9"/>
      <c r="SM186" s="9"/>
      <c r="SN186" s="9"/>
      <c r="SO186" s="9"/>
      <c r="SP186" s="9"/>
      <c r="SQ186" s="9"/>
      <c r="SR186" s="9"/>
      <c r="SS186" s="9"/>
      <c r="ST186" s="9"/>
      <c r="SU186" s="9"/>
      <c r="SV186" s="9"/>
      <c r="SW186" s="9"/>
      <c r="SX186" s="9"/>
      <c r="SY186" s="9"/>
      <c r="SZ186" s="9"/>
      <c r="TA186" s="9"/>
      <c r="TB186" s="9"/>
      <c r="TC186" s="9"/>
      <c r="TD186" s="9"/>
      <c r="TE186" s="9"/>
      <c r="TF186" s="9"/>
      <c r="TG186" s="9"/>
      <c r="TH186" s="9"/>
      <c r="TI186" s="9"/>
      <c r="TJ186" s="9"/>
      <c r="TK186" s="9"/>
      <c r="TL186" s="9"/>
      <c r="TM186" s="9"/>
      <c r="TN186" s="9"/>
      <c r="TO186" s="9"/>
      <c r="TP186" s="9"/>
      <c r="TQ186" s="9"/>
      <c r="TR186" s="9"/>
      <c r="TS186" s="9"/>
      <c r="TT186" s="9"/>
      <c r="TU186" s="9"/>
      <c r="TV186" s="9"/>
      <c r="TW186" s="9"/>
      <c r="TX186" s="9"/>
      <c r="TY186" s="9"/>
      <c r="TZ186" s="9"/>
      <c r="UA186" s="9"/>
      <c r="UB186" s="9"/>
      <c r="UC186" s="9"/>
      <c r="UD186" s="9"/>
      <c r="UE186" s="9"/>
      <c r="UF186" s="9"/>
      <c r="UG186" s="9"/>
      <c r="UI186" s="2"/>
    </row>
    <row r="187" spans="2:555">
      <c r="C187" s="9"/>
      <c r="D187" s="9"/>
      <c r="E187" s="9"/>
      <c r="F187" s="10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  <c r="AU187" s="9"/>
      <c r="AV187" s="9"/>
      <c r="AW187" s="9"/>
      <c r="AX187" s="9"/>
      <c r="AY187" s="9"/>
      <c r="AZ187" s="9"/>
      <c r="BA187" s="9"/>
      <c r="BB187" s="9"/>
      <c r="BC187" s="9"/>
      <c r="BD187" s="9"/>
      <c r="BE187" s="9"/>
      <c r="BF187" s="9"/>
      <c r="BG187" s="9"/>
      <c r="BH187" s="9"/>
      <c r="BI187" s="9"/>
      <c r="BJ187" s="9"/>
      <c r="BK187" s="9"/>
      <c r="BL187" s="9"/>
      <c r="BM187" s="9"/>
      <c r="BN187" s="9"/>
      <c r="BO187" s="9"/>
      <c r="BP187" s="9"/>
      <c r="BQ187" s="9"/>
      <c r="BR187" s="9"/>
      <c r="BS187" s="9"/>
      <c r="BT187" s="9"/>
      <c r="BU187" s="9"/>
      <c r="BV187" s="9"/>
      <c r="BW187" s="9"/>
      <c r="BX187" s="9"/>
      <c r="BY187" s="9"/>
      <c r="BZ187" s="9"/>
      <c r="CA187" s="9"/>
      <c r="CB187" s="9"/>
      <c r="CC187" s="9"/>
      <c r="CD187" s="9"/>
      <c r="CE187" s="9"/>
      <c r="CF187" s="9"/>
      <c r="CG187" s="9"/>
      <c r="CH187" s="9"/>
      <c r="CI187" s="9"/>
      <c r="CJ187" s="9"/>
      <c r="CK187" s="9"/>
      <c r="CL187" s="9"/>
      <c r="CM187" s="9"/>
      <c r="CN187" s="9"/>
      <c r="CO187" s="9"/>
      <c r="CP187" s="9"/>
      <c r="CQ187" s="9"/>
      <c r="CR187" s="9"/>
      <c r="CS187" s="9"/>
      <c r="CT187" s="9"/>
      <c r="CU187" s="9"/>
      <c r="CV187" s="9"/>
      <c r="CW187" s="9"/>
      <c r="CX187" s="9"/>
      <c r="CY187" s="9"/>
      <c r="CZ187" s="9"/>
      <c r="DA187" s="9"/>
      <c r="DB187" s="9"/>
      <c r="DC187" s="9"/>
      <c r="DD187" s="9"/>
      <c r="DE187" s="9"/>
      <c r="DF187" s="9"/>
      <c r="DG187" s="9"/>
      <c r="DH187" s="9"/>
      <c r="DI187" s="9"/>
      <c r="DJ187" s="9"/>
      <c r="DK187" s="9"/>
      <c r="DL187" s="9"/>
      <c r="DM187" s="9"/>
      <c r="DN187" s="9"/>
      <c r="DO187" s="9"/>
      <c r="DP187" s="9"/>
      <c r="DQ187" s="9"/>
      <c r="DR187" s="9"/>
      <c r="DS187" s="9"/>
      <c r="DT187" s="9"/>
      <c r="DU187" s="9"/>
      <c r="DV187" s="9"/>
      <c r="DW187" s="9"/>
      <c r="DX187" s="9"/>
      <c r="DY187" s="9"/>
      <c r="DZ187" s="9"/>
      <c r="EA187" s="9"/>
      <c r="EB187" s="9"/>
      <c r="EC187" s="9"/>
      <c r="ED187" s="9"/>
      <c r="EE187" s="9"/>
      <c r="EF187" s="9"/>
      <c r="EG187" s="9"/>
      <c r="EH187" s="9"/>
      <c r="EI187" s="9"/>
      <c r="EJ187" s="9"/>
      <c r="EK187" s="9"/>
      <c r="EL187" s="9"/>
      <c r="EM187" s="9"/>
      <c r="EN187" s="9"/>
      <c r="EO187" s="9"/>
      <c r="EP187" s="9"/>
      <c r="EQ187" s="9"/>
      <c r="ER187" s="9"/>
      <c r="ES187" s="9"/>
      <c r="ET187" s="9"/>
      <c r="EU187" s="9"/>
      <c r="EV187" s="9"/>
      <c r="EW187" s="9"/>
      <c r="EX187" s="9"/>
      <c r="EY187" s="9"/>
      <c r="EZ187" s="9"/>
      <c r="FA187" s="9"/>
      <c r="FB187" s="9"/>
      <c r="FC187" s="9"/>
      <c r="FD187" s="9"/>
      <c r="FE187" s="9"/>
      <c r="FF187" s="9"/>
      <c r="FG187" s="9"/>
      <c r="FH187" s="9"/>
      <c r="FI187" s="9"/>
      <c r="FJ187" s="9"/>
      <c r="FK187" s="9"/>
      <c r="FL187" s="9"/>
      <c r="FM187" s="9"/>
      <c r="FN187" s="9"/>
      <c r="FO187" s="9"/>
      <c r="FP187" s="9"/>
      <c r="FQ187" s="9"/>
      <c r="FR187" s="9"/>
      <c r="FS187" s="9"/>
      <c r="FT187" s="9"/>
      <c r="FU187" s="9"/>
      <c r="FV187" s="9"/>
      <c r="FW187" s="9"/>
      <c r="FX187" s="9"/>
      <c r="FY187" s="9"/>
      <c r="FZ187" s="9"/>
      <c r="GA187" s="9"/>
      <c r="GB187" s="9"/>
      <c r="GC187" s="9"/>
      <c r="GD187" s="9"/>
      <c r="GE187" s="9"/>
      <c r="GF187" s="9"/>
      <c r="GG187" s="9"/>
      <c r="GH187" s="9"/>
      <c r="GI187" s="9"/>
      <c r="GJ187" s="9"/>
      <c r="GK187" s="9"/>
      <c r="GL187" s="9"/>
      <c r="GM187" s="9"/>
      <c r="GN187" s="9"/>
      <c r="GO187" s="9"/>
      <c r="GP187" s="9"/>
      <c r="GQ187" s="9"/>
      <c r="GR187" s="9"/>
      <c r="GS187" s="9"/>
      <c r="GT187" s="9"/>
      <c r="GU187" s="9"/>
      <c r="GV187" s="9"/>
      <c r="GW187" s="9"/>
      <c r="GX187" s="9"/>
      <c r="GY187" s="9"/>
      <c r="GZ187" s="9"/>
      <c r="HA187" s="9"/>
      <c r="HB187" s="9"/>
      <c r="HC187" s="9"/>
      <c r="HD187" s="9"/>
      <c r="HE187" s="9"/>
      <c r="HF187" s="9"/>
      <c r="HG187" s="9"/>
      <c r="HH187" s="9"/>
      <c r="HI187" s="9"/>
      <c r="HJ187" s="9"/>
      <c r="HK187" s="9"/>
      <c r="HL187" s="9"/>
      <c r="HM187" s="9"/>
      <c r="HN187" s="9"/>
      <c r="HO187" s="9"/>
      <c r="HP187" s="9"/>
      <c r="HQ187" s="9"/>
      <c r="HR187" s="9"/>
      <c r="HS187" s="9"/>
      <c r="HT187" s="9"/>
      <c r="HU187" s="9"/>
      <c r="HV187" s="9"/>
      <c r="HW187" s="9"/>
      <c r="HX187" s="9"/>
      <c r="HY187" s="9"/>
      <c r="HZ187" s="9"/>
      <c r="IA187" s="9"/>
      <c r="IB187" s="9"/>
      <c r="IC187" s="9"/>
      <c r="ID187" s="9"/>
      <c r="IE187" s="9"/>
      <c r="IF187" s="9"/>
      <c r="IG187" s="9"/>
      <c r="IH187" s="9"/>
      <c r="II187" s="9"/>
      <c r="IJ187" s="9"/>
      <c r="IK187" s="9"/>
      <c r="IL187" s="9"/>
      <c r="IM187" s="9"/>
      <c r="IN187" s="9"/>
      <c r="IO187" s="9"/>
      <c r="IP187" s="9"/>
      <c r="IQ187" s="9"/>
      <c r="IR187" s="9"/>
      <c r="IS187" s="9"/>
      <c r="IT187" s="9"/>
      <c r="IU187" s="9"/>
      <c r="IV187" s="9"/>
      <c r="IW187" s="9"/>
      <c r="IX187" s="9"/>
      <c r="IY187" s="9"/>
      <c r="IZ187" s="9"/>
      <c r="JA187" s="9"/>
      <c r="JB187" s="9"/>
      <c r="JC187" s="9"/>
      <c r="JD187" s="9"/>
      <c r="JE187" s="9"/>
      <c r="JF187" s="9"/>
      <c r="JG187" s="9"/>
      <c r="JH187" s="9"/>
      <c r="JI187" s="9"/>
      <c r="JJ187" s="9"/>
      <c r="JK187" s="9"/>
      <c r="JL187" s="9"/>
      <c r="JM187" s="9"/>
      <c r="JN187" s="9"/>
      <c r="JO187" s="9"/>
      <c r="JP187" s="9"/>
      <c r="JQ187" s="9"/>
      <c r="JR187" s="9"/>
      <c r="JS187" s="9"/>
      <c r="JT187" s="9"/>
      <c r="JU187" s="9"/>
      <c r="JV187" s="9"/>
      <c r="JW187" s="9"/>
      <c r="JX187" s="9"/>
      <c r="JY187" s="9"/>
      <c r="JZ187" s="9"/>
      <c r="KA187" s="9"/>
      <c r="KB187" s="9"/>
      <c r="KC187" s="9"/>
      <c r="KD187" s="9"/>
      <c r="KE187" s="9"/>
      <c r="KF187" s="9"/>
      <c r="KG187" s="9"/>
      <c r="KH187" s="9"/>
      <c r="KI187" s="9"/>
      <c r="KJ187" s="9"/>
      <c r="KK187" s="9"/>
      <c r="KL187" s="9"/>
      <c r="KM187" s="9"/>
      <c r="KN187" s="9"/>
      <c r="KO187" s="9"/>
      <c r="KP187" s="9"/>
      <c r="KQ187" s="9"/>
      <c r="KR187" s="9"/>
      <c r="KS187" s="9"/>
      <c r="KT187" s="9"/>
      <c r="KU187" s="9"/>
      <c r="KV187" s="9"/>
      <c r="KW187" s="9"/>
      <c r="KX187" s="9"/>
      <c r="KY187" s="9"/>
      <c r="KZ187" s="9"/>
      <c r="LA187" s="9"/>
      <c r="LB187" s="9"/>
      <c r="LC187" s="9"/>
      <c r="LD187" s="9"/>
      <c r="LE187" s="9"/>
      <c r="LF187" s="9"/>
      <c r="LG187" s="9"/>
      <c r="LH187" s="9"/>
      <c r="LI187" s="9"/>
      <c r="LJ187" s="9"/>
      <c r="LK187" s="9"/>
      <c r="LL187" s="9"/>
      <c r="LM187" s="9"/>
      <c r="LN187" s="9"/>
      <c r="LO187" s="9"/>
      <c r="LP187" s="9"/>
      <c r="LQ187" s="9"/>
      <c r="LR187" s="9"/>
      <c r="LS187" s="9"/>
      <c r="LT187" s="9"/>
      <c r="LU187" s="9"/>
      <c r="LV187" s="9"/>
      <c r="LW187" s="9"/>
      <c r="LX187" s="9"/>
      <c r="LY187" s="9"/>
      <c r="LZ187" s="9"/>
      <c r="MA187" s="9"/>
      <c r="MB187" s="9"/>
      <c r="MC187" s="9"/>
      <c r="MD187" s="9"/>
      <c r="ME187" s="9"/>
      <c r="MF187" s="9"/>
      <c r="MG187" s="9"/>
      <c r="MH187" s="9"/>
      <c r="MI187" s="9"/>
      <c r="MJ187" s="9"/>
      <c r="MK187" s="9"/>
      <c r="ML187" s="9"/>
      <c r="MM187" s="9"/>
      <c r="MN187" s="9"/>
      <c r="MO187" s="9"/>
      <c r="MP187" s="9"/>
      <c r="MQ187" s="9"/>
      <c r="MR187" s="9"/>
      <c r="MS187" s="9"/>
      <c r="MT187" s="9"/>
      <c r="MU187" s="9"/>
      <c r="MV187" s="9"/>
      <c r="MW187" s="9"/>
      <c r="MX187" s="9"/>
      <c r="MY187" s="9"/>
      <c r="MZ187" s="9"/>
      <c r="NA187" s="9"/>
      <c r="NB187" s="9"/>
      <c r="NC187" s="9"/>
      <c r="ND187" s="9"/>
      <c r="NE187" s="9"/>
      <c r="NF187" s="9"/>
      <c r="NG187" s="9"/>
      <c r="NH187" s="9"/>
      <c r="NI187" s="9"/>
      <c r="NJ187" s="9"/>
      <c r="NK187" s="9"/>
      <c r="NL187" s="9"/>
      <c r="NM187" s="9"/>
      <c r="NN187" s="9"/>
      <c r="NO187" s="9"/>
      <c r="NP187" s="9"/>
      <c r="NQ187" s="9"/>
      <c r="NR187" s="9"/>
      <c r="NS187" s="9"/>
      <c r="NT187" s="9"/>
      <c r="NU187" s="9"/>
      <c r="NV187" s="9"/>
      <c r="NW187" s="9"/>
      <c r="NX187" s="9"/>
      <c r="NY187" s="9"/>
      <c r="NZ187" s="9"/>
      <c r="OA187" s="9"/>
      <c r="OB187" s="9"/>
      <c r="OC187" s="9"/>
      <c r="OD187" s="9"/>
      <c r="OE187" s="9"/>
      <c r="OF187" s="9"/>
      <c r="OG187" s="9"/>
      <c r="OH187" s="9"/>
      <c r="OI187" s="9"/>
      <c r="OJ187" s="9"/>
      <c r="OK187" s="9"/>
      <c r="OL187" s="9"/>
      <c r="OM187" s="9"/>
      <c r="ON187" s="9"/>
      <c r="OO187" s="9"/>
      <c r="OP187" s="9"/>
      <c r="OQ187" s="9"/>
      <c r="OR187" s="9"/>
      <c r="OS187" s="9"/>
      <c r="OT187" s="9"/>
      <c r="OU187" s="9"/>
      <c r="OV187" s="9"/>
      <c r="OW187" s="9"/>
      <c r="OX187" s="9"/>
      <c r="OY187" s="9"/>
      <c r="OZ187" s="9"/>
      <c r="PA187" s="9"/>
      <c r="PB187" s="9"/>
      <c r="PC187" s="9"/>
      <c r="PD187" s="9"/>
      <c r="PE187" s="9"/>
      <c r="PF187" s="9"/>
      <c r="PG187" s="9"/>
      <c r="PH187" s="9"/>
      <c r="PI187" s="9"/>
      <c r="PJ187" s="9"/>
      <c r="PK187" s="9"/>
      <c r="PL187" s="9"/>
      <c r="PM187" s="9"/>
      <c r="PN187" s="9"/>
      <c r="PO187" s="9"/>
      <c r="PP187" s="9"/>
      <c r="PQ187" s="9"/>
      <c r="PR187" s="9"/>
      <c r="PS187" s="9"/>
      <c r="PT187" s="9"/>
      <c r="PU187" s="9"/>
      <c r="PV187" s="9"/>
      <c r="PW187" s="9"/>
      <c r="PX187" s="9"/>
      <c r="PY187" s="9"/>
      <c r="PZ187" s="9"/>
      <c r="QA187" s="9"/>
      <c r="QB187" s="9"/>
      <c r="QC187" s="9"/>
      <c r="QD187" s="9"/>
      <c r="QE187" s="9"/>
      <c r="QF187" s="9"/>
      <c r="QG187" s="9"/>
      <c r="QH187" s="9"/>
      <c r="QI187" s="9"/>
      <c r="QJ187" s="9"/>
      <c r="QK187" s="9"/>
      <c r="QL187" s="9"/>
      <c r="QM187" s="9"/>
      <c r="QN187" s="9"/>
      <c r="QO187" s="9"/>
      <c r="QP187" s="9"/>
      <c r="QQ187" s="9"/>
      <c r="QR187" s="9"/>
      <c r="QS187" s="9"/>
      <c r="QT187" s="9"/>
      <c r="QU187" s="9"/>
      <c r="QV187" s="9"/>
      <c r="QW187" s="9"/>
      <c r="QX187" s="9"/>
      <c r="QY187" s="9"/>
      <c r="QZ187" s="9"/>
      <c r="RA187" s="9"/>
      <c r="RB187" s="9"/>
      <c r="RC187" s="9"/>
      <c r="RD187" s="9"/>
      <c r="RE187" s="9"/>
      <c r="RF187" s="9"/>
      <c r="RG187" s="9"/>
      <c r="RH187" s="9"/>
      <c r="RI187" s="9"/>
      <c r="RJ187" s="9"/>
      <c r="RK187" s="9"/>
      <c r="RL187" s="9"/>
      <c r="RM187" s="9"/>
      <c r="RN187" s="9"/>
      <c r="RO187" s="9"/>
      <c r="RP187" s="9"/>
      <c r="RQ187" s="9"/>
      <c r="RR187" s="9"/>
      <c r="RS187" s="9"/>
      <c r="RT187" s="9"/>
      <c r="RU187" s="9"/>
      <c r="RV187" s="9"/>
      <c r="RW187" s="9"/>
      <c r="RX187" s="9"/>
      <c r="RY187" s="9"/>
      <c r="RZ187" s="9"/>
      <c r="SA187" s="9"/>
      <c r="SB187" s="9"/>
      <c r="SC187" s="9"/>
      <c r="SD187" s="9"/>
      <c r="SE187" s="9"/>
      <c r="SF187" s="9"/>
      <c r="SG187" s="9"/>
      <c r="SH187" s="9"/>
      <c r="SI187" s="9"/>
      <c r="SJ187" s="9"/>
      <c r="SK187" s="9"/>
      <c r="SL187" s="9"/>
      <c r="SM187" s="9"/>
      <c r="SN187" s="9"/>
      <c r="SO187" s="9"/>
      <c r="SP187" s="9"/>
      <c r="SQ187" s="9"/>
      <c r="SR187" s="9"/>
      <c r="SS187" s="9"/>
      <c r="ST187" s="9"/>
      <c r="SU187" s="9"/>
      <c r="SV187" s="9"/>
      <c r="SW187" s="9"/>
      <c r="SX187" s="9"/>
      <c r="SY187" s="9"/>
      <c r="SZ187" s="9"/>
      <c r="TA187" s="9"/>
      <c r="TB187" s="9"/>
      <c r="TC187" s="9"/>
      <c r="TD187" s="9"/>
      <c r="TE187" s="9"/>
      <c r="TF187" s="9"/>
      <c r="TG187" s="9"/>
      <c r="TH187" s="9"/>
      <c r="TI187" s="9"/>
      <c r="TJ187" s="9"/>
      <c r="TK187" s="9"/>
      <c r="TL187" s="9"/>
      <c r="TM187" s="9"/>
      <c r="TN187" s="9"/>
      <c r="TO187" s="9"/>
      <c r="TP187" s="9"/>
      <c r="TQ187" s="9"/>
      <c r="TR187" s="9"/>
      <c r="TS187" s="9"/>
      <c r="TT187" s="9"/>
      <c r="TU187" s="9"/>
      <c r="TV187" s="9"/>
      <c r="TW187" s="9"/>
      <c r="TX187" s="9"/>
      <c r="TY187" s="9"/>
      <c r="TZ187" s="9"/>
      <c r="UA187" s="9"/>
      <c r="UB187" s="9"/>
      <c r="UC187" s="9"/>
      <c r="UD187" s="9"/>
      <c r="UE187" s="9"/>
      <c r="UF187" s="9"/>
      <c r="UG187" s="9"/>
      <c r="UI187" s="2"/>
    </row>
    <row r="188" spans="2:555">
      <c r="C188" s="9"/>
      <c r="D188" s="9"/>
      <c r="E188" s="9"/>
      <c r="F188" s="10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9"/>
      <c r="BC188" s="9"/>
      <c r="BD188" s="9"/>
      <c r="BE188" s="9"/>
      <c r="BF188" s="9"/>
      <c r="BG188" s="9"/>
      <c r="BH188" s="9"/>
      <c r="BI188" s="9"/>
      <c r="BJ188" s="9"/>
      <c r="BK188" s="9"/>
      <c r="BL188" s="9"/>
      <c r="BM188" s="9"/>
      <c r="BN188" s="9"/>
      <c r="BO188" s="9"/>
      <c r="BP188" s="9"/>
      <c r="BQ188" s="9"/>
      <c r="BR188" s="9"/>
      <c r="BS188" s="9"/>
      <c r="BT188" s="9"/>
      <c r="BU188" s="9"/>
      <c r="BV188" s="9"/>
      <c r="BW188" s="9"/>
      <c r="BX188" s="9"/>
      <c r="BY188" s="9"/>
      <c r="BZ188" s="9"/>
      <c r="CA188" s="9"/>
      <c r="CB188" s="9"/>
      <c r="CC188" s="9"/>
      <c r="CD188" s="9"/>
      <c r="CE188" s="9"/>
      <c r="CF188" s="9"/>
      <c r="CG188" s="9"/>
      <c r="CH188" s="9"/>
      <c r="CI188" s="9"/>
      <c r="CJ188" s="9"/>
      <c r="CK188" s="9"/>
      <c r="CL188" s="9"/>
      <c r="CM188" s="9"/>
      <c r="CN188" s="9"/>
      <c r="CO188" s="9"/>
      <c r="CP188" s="9"/>
      <c r="CQ188" s="9"/>
      <c r="CR188" s="9"/>
      <c r="CS188" s="9"/>
      <c r="CT188" s="9"/>
      <c r="CU188" s="9"/>
      <c r="CV188" s="9"/>
      <c r="CW188" s="9"/>
      <c r="CX188" s="9"/>
      <c r="CY188" s="9"/>
      <c r="CZ188" s="9"/>
      <c r="DA188" s="9"/>
      <c r="DB188" s="9"/>
      <c r="DC188" s="9"/>
      <c r="DD188" s="9"/>
      <c r="DE188" s="9"/>
      <c r="DF188" s="9"/>
      <c r="DG188" s="9"/>
      <c r="DH188" s="9"/>
      <c r="DI188" s="9"/>
      <c r="DJ188" s="9"/>
      <c r="DK188" s="9"/>
      <c r="DL188" s="9"/>
      <c r="DM188" s="9"/>
      <c r="DN188" s="9"/>
      <c r="DO188" s="9"/>
      <c r="DP188" s="9"/>
      <c r="DQ188" s="9"/>
      <c r="DR188" s="9"/>
      <c r="DS188" s="9"/>
      <c r="DT188" s="9"/>
      <c r="DU188" s="9"/>
      <c r="DV188" s="9"/>
      <c r="DW188" s="9"/>
      <c r="DX188" s="9"/>
      <c r="DY188" s="9"/>
      <c r="DZ188" s="9"/>
      <c r="EA188" s="9"/>
      <c r="EB188" s="9"/>
      <c r="EC188" s="9"/>
      <c r="ED188" s="9"/>
      <c r="EE188" s="9"/>
      <c r="EF188" s="9"/>
      <c r="EG188" s="9"/>
      <c r="EH188" s="9"/>
      <c r="EI188" s="9"/>
      <c r="EJ188" s="9"/>
      <c r="EK188" s="9"/>
      <c r="EL188" s="9"/>
      <c r="EM188" s="9"/>
      <c r="EN188" s="9"/>
      <c r="EO188" s="9"/>
      <c r="EP188" s="9"/>
      <c r="EQ188" s="9"/>
      <c r="ER188" s="9"/>
      <c r="ES188" s="9"/>
      <c r="ET188" s="9"/>
      <c r="EU188" s="9"/>
      <c r="EV188" s="9"/>
      <c r="EW188" s="9"/>
      <c r="EX188" s="9"/>
      <c r="EY188" s="9"/>
      <c r="EZ188" s="9"/>
      <c r="FA188" s="9"/>
      <c r="FB188" s="9"/>
      <c r="FC188" s="9"/>
      <c r="FD188" s="9"/>
      <c r="FE188" s="9"/>
      <c r="FF188" s="9"/>
      <c r="FG188" s="9"/>
      <c r="FH188" s="9"/>
      <c r="FI188" s="9"/>
      <c r="FJ188" s="9"/>
      <c r="FK188" s="9"/>
      <c r="FL188" s="9"/>
      <c r="FM188" s="9"/>
      <c r="FN188" s="9"/>
      <c r="FO188" s="9"/>
      <c r="FP188" s="9"/>
      <c r="FQ188" s="9"/>
      <c r="FR188" s="9"/>
      <c r="FS188" s="9"/>
      <c r="FT188" s="9"/>
      <c r="FU188" s="9"/>
      <c r="FV188" s="9"/>
      <c r="FW188" s="9"/>
      <c r="FX188" s="9"/>
      <c r="FY188" s="9"/>
      <c r="FZ188" s="9"/>
      <c r="GA188" s="9"/>
      <c r="GB188" s="9"/>
      <c r="GC188" s="9"/>
      <c r="GD188" s="9"/>
      <c r="GE188" s="9"/>
      <c r="GF188" s="9"/>
      <c r="GG188" s="9"/>
      <c r="GH188" s="9"/>
      <c r="GI188" s="9"/>
      <c r="GJ188" s="9"/>
      <c r="GK188" s="9"/>
      <c r="GL188" s="9"/>
      <c r="GM188" s="9"/>
      <c r="GN188" s="9"/>
      <c r="GO188" s="9"/>
      <c r="GP188" s="9"/>
      <c r="GQ188" s="9"/>
      <c r="GR188" s="9"/>
      <c r="GS188" s="9"/>
      <c r="GT188" s="9"/>
      <c r="GU188" s="9"/>
      <c r="GV188" s="9"/>
      <c r="GW188" s="9"/>
      <c r="GX188" s="9"/>
      <c r="GY188" s="9"/>
      <c r="GZ188" s="9"/>
      <c r="HA188" s="9"/>
      <c r="HB188" s="9"/>
      <c r="HC188" s="9"/>
      <c r="HD188" s="9"/>
      <c r="HE188" s="9"/>
      <c r="HF188" s="9"/>
      <c r="HG188" s="9"/>
      <c r="HH188" s="9"/>
      <c r="HI188" s="9"/>
      <c r="HJ188" s="9"/>
      <c r="HK188" s="9"/>
      <c r="HL188" s="9"/>
      <c r="HM188" s="9"/>
      <c r="HN188" s="9"/>
      <c r="HO188" s="9"/>
      <c r="HP188" s="9"/>
      <c r="HQ188" s="9"/>
      <c r="HR188" s="9"/>
      <c r="HS188" s="9"/>
      <c r="HT188" s="9"/>
      <c r="HU188" s="9"/>
      <c r="HV188" s="9"/>
      <c r="HW188" s="9"/>
      <c r="HX188" s="9"/>
      <c r="HY188" s="9"/>
      <c r="HZ188" s="9"/>
      <c r="IA188" s="9"/>
      <c r="IB188" s="9"/>
      <c r="IC188" s="9"/>
      <c r="ID188" s="9"/>
      <c r="IE188" s="9"/>
      <c r="IF188" s="9"/>
      <c r="IG188" s="9"/>
      <c r="IH188" s="9"/>
      <c r="II188" s="9"/>
      <c r="IJ188" s="9"/>
      <c r="IK188" s="9"/>
      <c r="IL188" s="9"/>
      <c r="IM188" s="9"/>
      <c r="IN188" s="9"/>
      <c r="IO188" s="9"/>
      <c r="IP188" s="9"/>
      <c r="IQ188" s="9"/>
      <c r="IR188" s="9"/>
      <c r="IS188" s="9"/>
      <c r="IT188" s="9"/>
      <c r="IU188" s="9"/>
      <c r="IV188" s="9"/>
      <c r="IW188" s="9"/>
      <c r="IX188" s="9"/>
      <c r="IY188" s="9"/>
      <c r="IZ188" s="9"/>
      <c r="JA188" s="9"/>
      <c r="JB188" s="9"/>
      <c r="JC188" s="9"/>
      <c r="JD188" s="9"/>
      <c r="JE188" s="9"/>
      <c r="JF188" s="9"/>
      <c r="JG188" s="9"/>
      <c r="JH188" s="9"/>
      <c r="JI188" s="9"/>
      <c r="JJ188" s="9"/>
      <c r="JK188" s="9"/>
      <c r="JL188" s="9"/>
      <c r="JM188" s="9"/>
      <c r="JN188" s="9"/>
      <c r="JO188" s="9"/>
      <c r="JP188" s="9"/>
      <c r="JQ188" s="9"/>
      <c r="JR188" s="9"/>
      <c r="JS188" s="9"/>
      <c r="JT188" s="9"/>
      <c r="JU188" s="9"/>
      <c r="JV188" s="9"/>
      <c r="JW188" s="9"/>
      <c r="JX188" s="9"/>
      <c r="JY188" s="9"/>
      <c r="JZ188" s="9"/>
      <c r="KA188" s="9"/>
      <c r="KB188" s="9"/>
      <c r="KC188" s="9"/>
      <c r="KD188" s="9"/>
      <c r="KE188" s="9"/>
      <c r="KF188" s="9"/>
      <c r="KG188" s="9"/>
      <c r="KH188" s="9"/>
      <c r="KI188" s="9"/>
      <c r="KJ188" s="9"/>
      <c r="KK188" s="9"/>
      <c r="KL188" s="9"/>
      <c r="KM188" s="9"/>
      <c r="KN188" s="9"/>
      <c r="KO188" s="9"/>
      <c r="KP188" s="9"/>
      <c r="KQ188" s="9"/>
      <c r="KR188" s="9"/>
      <c r="KS188" s="9"/>
      <c r="KT188" s="9"/>
      <c r="KU188" s="9"/>
      <c r="KV188" s="9"/>
      <c r="KW188" s="9"/>
      <c r="KX188" s="9"/>
      <c r="KY188" s="9"/>
      <c r="KZ188" s="9"/>
      <c r="LA188" s="9"/>
      <c r="LB188" s="9"/>
      <c r="LC188" s="9"/>
      <c r="LD188" s="9"/>
      <c r="LE188" s="9"/>
      <c r="LF188" s="9"/>
      <c r="LG188" s="9"/>
      <c r="LH188" s="9"/>
      <c r="LI188" s="9"/>
      <c r="LJ188" s="9"/>
      <c r="LK188" s="9"/>
      <c r="LL188" s="9"/>
      <c r="LM188" s="9"/>
      <c r="LN188" s="9"/>
      <c r="LO188" s="9"/>
      <c r="LP188" s="9"/>
      <c r="LQ188" s="9"/>
      <c r="LR188" s="9"/>
      <c r="LS188" s="9"/>
      <c r="LT188" s="9"/>
      <c r="LU188" s="9"/>
      <c r="LV188" s="9"/>
      <c r="LW188" s="9"/>
      <c r="LX188" s="9"/>
      <c r="LY188" s="9"/>
      <c r="LZ188" s="9"/>
      <c r="MA188" s="9"/>
      <c r="MB188" s="9"/>
      <c r="MC188" s="9"/>
      <c r="MD188" s="9"/>
      <c r="ME188" s="9"/>
      <c r="MF188" s="9"/>
      <c r="MG188" s="9"/>
      <c r="MH188" s="9"/>
      <c r="MI188" s="9"/>
      <c r="MJ188" s="9"/>
      <c r="MK188" s="9"/>
      <c r="ML188" s="9"/>
      <c r="MM188" s="9"/>
      <c r="MN188" s="9"/>
      <c r="MO188" s="9"/>
      <c r="MP188" s="9"/>
      <c r="MQ188" s="9"/>
      <c r="MR188" s="9"/>
      <c r="MS188" s="9"/>
      <c r="MT188" s="9"/>
      <c r="MU188" s="9"/>
      <c r="MV188" s="9"/>
      <c r="MW188" s="9"/>
      <c r="MX188" s="9"/>
      <c r="MY188" s="9"/>
      <c r="MZ188" s="9"/>
      <c r="NA188" s="9"/>
      <c r="NB188" s="9"/>
      <c r="NC188" s="9"/>
      <c r="ND188" s="9"/>
      <c r="NE188" s="9"/>
      <c r="NF188" s="9"/>
      <c r="NG188" s="9"/>
      <c r="NH188" s="9"/>
      <c r="NI188" s="9"/>
      <c r="NJ188" s="9"/>
      <c r="NK188" s="9"/>
      <c r="NL188" s="9"/>
      <c r="NM188" s="9"/>
      <c r="NN188" s="9"/>
      <c r="NO188" s="9"/>
      <c r="NP188" s="9"/>
      <c r="NQ188" s="9"/>
      <c r="NR188" s="9"/>
      <c r="NS188" s="9"/>
      <c r="NT188" s="9"/>
      <c r="NU188" s="9"/>
      <c r="NV188" s="9"/>
      <c r="NW188" s="9"/>
      <c r="NX188" s="9"/>
      <c r="NY188" s="9"/>
      <c r="NZ188" s="9"/>
      <c r="OA188" s="9"/>
      <c r="OB188" s="9"/>
      <c r="OC188" s="9"/>
      <c r="OD188" s="9"/>
      <c r="OE188" s="9"/>
      <c r="OF188" s="9"/>
      <c r="OG188" s="9"/>
      <c r="OH188" s="9"/>
      <c r="OI188" s="9"/>
      <c r="OJ188" s="9"/>
      <c r="OK188" s="9"/>
      <c r="OL188" s="9"/>
      <c r="OM188" s="9"/>
      <c r="ON188" s="9"/>
      <c r="OO188" s="9"/>
      <c r="OP188" s="9"/>
      <c r="OQ188" s="9"/>
      <c r="OR188" s="9"/>
      <c r="OS188" s="9"/>
      <c r="OT188" s="9"/>
      <c r="OU188" s="9"/>
      <c r="OV188" s="9"/>
      <c r="OW188" s="9"/>
      <c r="OX188" s="9"/>
      <c r="OY188" s="9"/>
      <c r="OZ188" s="9"/>
      <c r="PA188" s="9"/>
      <c r="PB188" s="9"/>
      <c r="PC188" s="9"/>
      <c r="PD188" s="9"/>
      <c r="PE188" s="9"/>
      <c r="PF188" s="9"/>
      <c r="PG188" s="9"/>
      <c r="PH188" s="9"/>
      <c r="PI188" s="9"/>
      <c r="PJ188" s="9"/>
      <c r="PK188" s="9"/>
      <c r="PL188" s="9"/>
      <c r="PM188" s="9"/>
      <c r="PN188" s="9"/>
      <c r="PO188" s="9"/>
      <c r="PP188" s="9"/>
      <c r="PQ188" s="9"/>
      <c r="PR188" s="9"/>
      <c r="PS188" s="9"/>
      <c r="PT188" s="9"/>
      <c r="PU188" s="9"/>
      <c r="PV188" s="9"/>
      <c r="PW188" s="9"/>
      <c r="PX188" s="9"/>
      <c r="PY188" s="9"/>
      <c r="PZ188" s="9"/>
      <c r="QA188" s="9"/>
      <c r="QB188" s="9"/>
      <c r="QC188" s="9"/>
      <c r="QD188" s="9"/>
      <c r="QE188" s="9"/>
      <c r="QF188" s="9"/>
      <c r="QG188" s="9"/>
      <c r="QH188" s="9"/>
      <c r="QI188" s="9"/>
      <c r="QJ188" s="9"/>
      <c r="QK188" s="9"/>
      <c r="QL188" s="9"/>
      <c r="QM188" s="9"/>
      <c r="QN188" s="9"/>
      <c r="QO188" s="9"/>
      <c r="QP188" s="9"/>
      <c r="QQ188" s="9"/>
      <c r="QR188" s="9"/>
      <c r="QS188" s="9"/>
      <c r="QT188" s="9"/>
      <c r="QU188" s="9"/>
      <c r="QV188" s="9"/>
      <c r="QW188" s="9"/>
      <c r="QX188" s="9"/>
      <c r="QY188" s="9"/>
      <c r="QZ188" s="9"/>
      <c r="RA188" s="9"/>
      <c r="RB188" s="9"/>
      <c r="RC188" s="9"/>
      <c r="RD188" s="9"/>
      <c r="RE188" s="9"/>
      <c r="RF188" s="9"/>
      <c r="RG188" s="9"/>
      <c r="RH188" s="9"/>
      <c r="RI188" s="9"/>
      <c r="RJ188" s="9"/>
      <c r="RK188" s="9"/>
      <c r="RL188" s="9"/>
      <c r="RM188" s="9"/>
      <c r="RN188" s="9"/>
      <c r="RO188" s="9"/>
      <c r="RP188" s="9"/>
      <c r="RQ188" s="9"/>
      <c r="RR188" s="9"/>
      <c r="RS188" s="9"/>
      <c r="RT188" s="9"/>
      <c r="RU188" s="9"/>
      <c r="RV188" s="9"/>
      <c r="RW188" s="9"/>
      <c r="RX188" s="9"/>
      <c r="RY188" s="9"/>
      <c r="RZ188" s="9"/>
      <c r="SA188" s="9"/>
      <c r="SB188" s="9"/>
      <c r="SC188" s="9"/>
      <c r="SD188" s="9"/>
      <c r="SE188" s="9"/>
      <c r="SF188" s="9"/>
      <c r="SG188" s="9"/>
      <c r="SH188" s="9"/>
      <c r="SI188" s="9"/>
      <c r="SJ188" s="9"/>
      <c r="SK188" s="9"/>
      <c r="SL188" s="9"/>
      <c r="SM188" s="9"/>
      <c r="SN188" s="9"/>
      <c r="SO188" s="9"/>
      <c r="SP188" s="9"/>
      <c r="SQ188" s="9"/>
      <c r="SR188" s="9"/>
      <c r="SS188" s="9"/>
      <c r="ST188" s="9"/>
      <c r="SU188" s="9"/>
      <c r="SV188" s="9"/>
      <c r="SW188" s="9"/>
      <c r="SX188" s="9"/>
      <c r="SY188" s="9"/>
      <c r="SZ188" s="9"/>
      <c r="TA188" s="9"/>
      <c r="TB188" s="9"/>
      <c r="TC188" s="9"/>
      <c r="TD188" s="9"/>
      <c r="TE188" s="9"/>
      <c r="TF188" s="9"/>
      <c r="TG188" s="9"/>
      <c r="TH188" s="9"/>
      <c r="TI188" s="9"/>
      <c r="TJ188" s="9"/>
      <c r="TK188" s="9"/>
      <c r="TL188" s="9"/>
      <c r="TM188" s="9"/>
      <c r="TN188" s="9"/>
      <c r="TO188" s="9"/>
      <c r="TP188" s="9"/>
      <c r="TQ188" s="9"/>
      <c r="TR188" s="9"/>
      <c r="TS188" s="9"/>
      <c r="TT188" s="9"/>
      <c r="TU188" s="9"/>
      <c r="TV188" s="9"/>
      <c r="TW188" s="9"/>
      <c r="TX188" s="9"/>
      <c r="TY188" s="9"/>
      <c r="TZ188" s="9"/>
      <c r="UA188" s="9"/>
      <c r="UB188" s="9"/>
      <c r="UC188" s="9"/>
      <c r="UD188" s="9"/>
      <c r="UE188" s="9"/>
      <c r="UF188" s="9"/>
      <c r="UG188" s="9"/>
      <c r="UI188" s="2"/>
    </row>
    <row r="189" spans="2:555">
      <c r="C189" s="9"/>
      <c r="D189" s="9"/>
      <c r="E189" s="9"/>
      <c r="F189" s="10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  <c r="AU189" s="9"/>
      <c r="AV189" s="9"/>
      <c r="AW189" s="9"/>
      <c r="AX189" s="9"/>
      <c r="AY189" s="9"/>
      <c r="AZ189" s="9"/>
      <c r="BA189" s="9"/>
      <c r="BB189" s="9"/>
      <c r="BC189" s="9"/>
      <c r="BD189" s="9"/>
      <c r="BE189" s="9"/>
      <c r="BF189" s="9"/>
      <c r="BG189" s="9"/>
      <c r="BH189" s="9"/>
      <c r="BI189" s="9"/>
      <c r="BJ189" s="9"/>
      <c r="BK189" s="9"/>
      <c r="BL189" s="9"/>
      <c r="BM189" s="9"/>
      <c r="BN189" s="9"/>
      <c r="BO189" s="9"/>
      <c r="BP189" s="9"/>
      <c r="BQ189" s="9"/>
      <c r="BR189" s="9"/>
      <c r="BS189" s="9"/>
      <c r="BT189" s="9"/>
      <c r="BU189" s="9"/>
      <c r="BV189" s="9"/>
      <c r="BW189" s="9"/>
      <c r="BX189" s="9"/>
      <c r="BY189" s="9"/>
      <c r="BZ189" s="9"/>
      <c r="CA189" s="9"/>
      <c r="CB189" s="9"/>
      <c r="CC189" s="9"/>
      <c r="CD189" s="9"/>
      <c r="CE189" s="9"/>
      <c r="CF189" s="9"/>
      <c r="CG189" s="9"/>
      <c r="CH189" s="9"/>
      <c r="CI189" s="9"/>
      <c r="CJ189" s="9"/>
      <c r="CK189" s="9"/>
      <c r="CL189" s="9"/>
      <c r="CM189" s="9"/>
      <c r="CN189" s="9"/>
      <c r="CO189" s="9"/>
      <c r="CP189" s="9"/>
      <c r="CQ189" s="9"/>
      <c r="CR189" s="9"/>
      <c r="CS189" s="9"/>
      <c r="CT189" s="9"/>
      <c r="CU189" s="9"/>
      <c r="CV189" s="9"/>
      <c r="CW189" s="9"/>
      <c r="CX189" s="9"/>
      <c r="CY189" s="9"/>
      <c r="CZ189" s="9"/>
      <c r="DA189" s="9"/>
      <c r="DB189" s="9"/>
      <c r="DC189" s="9"/>
      <c r="DD189" s="9"/>
      <c r="DE189" s="9"/>
      <c r="DF189" s="9"/>
      <c r="DG189" s="9"/>
      <c r="DH189" s="9"/>
      <c r="DI189" s="9"/>
      <c r="DJ189" s="9"/>
      <c r="DK189" s="9"/>
      <c r="DL189" s="9"/>
      <c r="DM189" s="9"/>
      <c r="DN189" s="9"/>
      <c r="DO189" s="9"/>
      <c r="DP189" s="9"/>
      <c r="DQ189" s="9"/>
      <c r="DR189" s="9"/>
      <c r="DS189" s="9"/>
      <c r="DT189" s="9"/>
      <c r="DU189" s="9"/>
      <c r="DV189" s="9"/>
      <c r="DW189" s="9"/>
      <c r="DX189" s="9"/>
      <c r="DY189" s="9"/>
      <c r="DZ189" s="9"/>
      <c r="EA189" s="9"/>
      <c r="EB189" s="9"/>
      <c r="EC189" s="9"/>
      <c r="ED189" s="9"/>
      <c r="EE189" s="9"/>
      <c r="EF189" s="9"/>
      <c r="EG189" s="9"/>
      <c r="EH189" s="9"/>
      <c r="EI189" s="9"/>
      <c r="EJ189" s="9"/>
      <c r="EK189" s="9"/>
      <c r="EL189" s="9"/>
      <c r="EM189" s="9"/>
      <c r="EN189" s="9"/>
      <c r="EO189" s="9"/>
      <c r="EP189" s="9"/>
      <c r="EQ189" s="9"/>
      <c r="ER189" s="9"/>
      <c r="ES189" s="9"/>
      <c r="ET189" s="9"/>
      <c r="EU189" s="9"/>
      <c r="EV189" s="9"/>
      <c r="EW189" s="9"/>
      <c r="EX189" s="9"/>
      <c r="EY189" s="9"/>
      <c r="EZ189" s="9"/>
      <c r="FA189" s="9"/>
      <c r="FB189" s="9"/>
      <c r="FC189" s="9"/>
      <c r="FD189" s="9"/>
      <c r="FE189" s="9"/>
      <c r="FF189" s="9"/>
      <c r="FG189" s="9"/>
      <c r="FH189" s="9"/>
      <c r="FI189" s="9"/>
      <c r="FJ189" s="9"/>
      <c r="FK189" s="9"/>
      <c r="FL189" s="9"/>
      <c r="FM189" s="9"/>
      <c r="FN189" s="9"/>
      <c r="FO189" s="9"/>
      <c r="FP189" s="9"/>
      <c r="FQ189" s="9"/>
      <c r="FR189" s="9"/>
      <c r="FS189" s="9"/>
      <c r="FT189" s="9"/>
      <c r="FU189" s="9"/>
      <c r="FV189" s="9"/>
      <c r="FW189" s="9"/>
      <c r="FX189" s="9"/>
      <c r="FY189" s="9"/>
      <c r="FZ189" s="9"/>
      <c r="GA189" s="9"/>
      <c r="GB189" s="9"/>
      <c r="GC189" s="9"/>
      <c r="GD189" s="9"/>
      <c r="GE189" s="9"/>
      <c r="GF189" s="9"/>
      <c r="GG189" s="9"/>
      <c r="GH189" s="9"/>
      <c r="GI189" s="9"/>
      <c r="GJ189" s="9"/>
      <c r="GK189" s="9"/>
      <c r="GL189" s="9"/>
      <c r="GM189" s="9"/>
      <c r="GN189" s="9"/>
      <c r="GO189" s="9"/>
      <c r="GP189" s="9"/>
      <c r="GQ189" s="9"/>
      <c r="GR189" s="9"/>
      <c r="GS189" s="9"/>
      <c r="GT189" s="9"/>
      <c r="GU189" s="9"/>
      <c r="GV189" s="9"/>
      <c r="GW189" s="9"/>
      <c r="GX189" s="9"/>
      <c r="GY189" s="9"/>
      <c r="GZ189" s="9"/>
      <c r="HA189" s="9"/>
      <c r="HB189" s="9"/>
      <c r="HC189" s="9"/>
      <c r="HD189" s="9"/>
      <c r="HE189" s="9"/>
      <c r="HF189" s="9"/>
      <c r="HG189" s="9"/>
      <c r="HH189" s="9"/>
      <c r="HI189" s="9"/>
      <c r="HJ189" s="9"/>
      <c r="HK189" s="9"/>
      <c r="HL189" s="9"/>
      <c r="HM189" s="9"/>
      <c r="HN189" s="9"/>
      <c r="HO189" s="9"/>
      <c r="HP189" s="9"/>
      <c r="HQ189" s="9"/>
      <c r="HR189" s="9"/>
      <c r="HS189" s="9"/>
      <c r="HT189" s="9"/>
      <c r="HU189" s="9"/>
      <c r="HV189" s="9"/>
      <c r="HW189" s="9"/>
      <c r="HX189" s="9"/>
      <c r="HY189" s="9"/>
      <c r="HZ189" s="9"/>
      <c r="IA189" s="9"/>
      <c r="IB189" s="9"/>
      <c r="IC189" s="9"/>
      <c r="ID189" s="9"/>
      <c r="IE189" s="9"/>
      <c r="IF189" s="9"/>
      <c r="IG189" s="9"/>
      <c r="IH189" s="9"/>
      <c r="II189" s="9"/>
      <c r="IJ189" s="9"/>
      <c r="IK189" s="9"/>
      <c r="IL189" s="9"/>
      <c r="IM189" s="9"/>
      <c r="IN189" s="9"/>
      <c r="IO189" s="9"/>
      <c r="IP189" s="9"/>
      <c r="IQ189" s="9"/>
      <c r="IR189" s="9"/>
      <c r="IS189" s="9"/>
      <c r="IT189" s="9"/>
      <c r="IU189" s="9"/>
      <c r="IV189" s="9"/>
      <c r="IW189" s="9"/>
      <c r="IX189" s="9"/>
      <c r="IY189" s="9"/>
      <c r="IZ189" s="9"/>
      <c r="JA189" s="9"/>
      <c r="JB189" s="9"/>
      <c r="JC189" s="9"/>
      <c r="JD189" s="9"/>
      <c r="JE189" s="9"/>
      <c r="JF189" s="9"/>
      <c r="JG189" s="9"/>
      <c r="JH189" s="9"/>
      <c r="JI189" s="9"/>
      <c r="JJ189" s="9"/>
      <c r="JK189" s="9"/>
      <c r="JL189" s="9"/>
      <c r="JM189" s="9"/>
      <c r="JN189" s="9"/>
      <c r="JO189" s="9"/>
      <c r="JP189" s="9"/>
      <c r="JQ189" s="9"/>
      <c r="JR189" s="9"/>
      <c r="JS189" s="9"/>
      <c r="JT189" s="9"/>
      <c r="JU189" s="9"/>
      <c r="JV189" s="9"/>
      <c r="JW189" s="9"/>
      <c r="JX189" s="9"/>
      <c r="JY189" s="9"/>
      <c r="JZ189" s="9"/>
      <c r="KA189" s="9"/>
      <c r="KB189" s="9"/>
      <c r="KC189" s="9"/>
      <c r="KD189" s="9"/>
      <c r="KE189" s="9"/>
      <c r="KF189" s="9"/>
      <c r="KG189" s="9"/>
      <c r="KH189" s="9"/>
      <c r="KI189" s="9"/>
      <c r="KJ189" s="9"/>
      <c r="KK189" s="9"/>
      <c r="KL189" s="9"/>
      <c r="KM189" s="9"/>
      <c r="KN189" s="9"/>
      <c r="KO189" s="9"/>
      <c r="KP189" s="9"/>
      <c r="KQ189" s="9"/>
      <c r="KR189" s="9"/>
      <c r="KS189" s="9"/>
      <c r="KT189" s="9"/>
      <c r="KU189" s="9"/>
      <c r="KV189" s="9"/>
      <c r="KW189" s="9"/>
      <c r="KX189" s="9"/>
      <c r="KY189" s="9"/>
      <c r="KZ189" s="9"/>
      <c r="LA189" s="9"/>
      <c r="LB189" s="9"/>
      <c r="LC189" s="9"/>
      <c r="LD189" s="9"/>
      <c r="LE189" s="9"/>
      <c r="LF189" s="9"/>
      <c r="LG189" s="9"/>
      <c r="LH189" s="9"/>
      <c r="LI189" s="9"/>
      <c r="LJ189" s="9"/>
      <c r="LK189" s="9"/>
      <c r="LL189" s="9"/>
      <c r="LM189" s="9"/>
      <c r="LN189" s="9"/>
      <c r="LO189" s="9"/>
      <c r="LP189" s="9"/>
      <c r="LQ189" s="9"/>
      <c r="LR189" s="9"/>
      <c r="LS189" s="9"/>
      <c r="LT189" s="9"/>
      <c r="LU189" s="9"/>
      <c r="LV189" s="9"/>
      <c r="LW189" s="9"/>
      <c r="LX189" s="9"/>
      <c r="LY189" s="9"/>
      <c r="LZ189" s="9"/>
      <c r="MA189" s="9"/>
      <c r="MB189" s="9"/>
      <c r="MC189" s="9"/>
      <c r="MD189" s="9"/>
      <c r="ME189" s="9"/>
      <c r="MF189" s="9"/>
      <c r="MG189" s="9"/>
      <c r="MH189" s="9"/>
      <c r="MI189" s="9"/>
      <c r="MJ189" s="9"/>
      <c r="MK189" s="9"/>
      <c r="ML189" s="9"/>
      <c r="MM189" s="9"/>
      <c r="MN189" s="9"/>
      <c r="MO189" s="9"/>
      <c r="MP189" s="9"/>
      <c r="MQ189" s="9"/>
      <c r="MR189" s="9"/>
      <c r="MS189" s="9"/>
      <c r="MT189" s="9"/>
      <c r="MU189" s="9"/>
      <c r="MV189" s="9"/>
      <c r="MW189" s="9"/>
      <c r="MX189" s="9"/>
      <c r="MY189" s="9"/>
      <c r="MZ189" s="9"/>
      <c r="NA189" s="9"/>
      <c r="NB189" s="9"/>
      <c r="NC189" s="9"/>
      <c r="ND189" s="9"/>
      <c r="NE189" s="9"/>
      <c r="NF189" s="9"/>
      <c r="NG189" s="9"/>
      <c r="NH189" s="9"/>
      <c r="NI189" s="9"/>
      <c r="NJ189" s="9"/>
      <c r="NK189" s="9"/>
      <c r="NL189" s="9"/>
      <c r="NM189" s="9"/>
      <c r="NN189" s="9"/>
      <c r="NO189" s="9"/>
      <c r="NP189" s="9"/>
      <c r="NQ189" s="9"/>
      <c r="NR189" s="9"/>
      <c r="NS189" s="9"/>
      <c r="NT189" s="9"/>
      <c r="NU189" s="9"/>
      <c r="NV189" s="9"/>
      <c r="NW189" s="9"/>
      <c r="NX189" s="9"/>
      <c r="NY189" s="9"/>
      <c r="NZ189" s="9"/>
      <c r="OA189" s="9"/>
      <c r="OB189" s="9"/>
      <c r="OC189" s="9"/>
      <c r="OD189" s="9"/>
      <c r="OE189" s="9"/>
      <c r="OF189" s="9"/>
      <c r="OG189" s="9"/>
      <c r="OH189" s="9"/>
      <c r="OI189" s="9"/>
      <c r="OJ189" s="9"/>
      <c r="OK189" s="9"/>
      <c r="OL189" s="9"/>
      <c r="OM189" s="9"/>
      <c r="ON189" s="9"/>
      <c r="OO189" s="9"/>
      <c r="OP189" s="9"/>
      <c r="OQ189" s="9"/>
      <c r="OR189" s="9"/>
      <c r="OS189" s="9"/>
      <c r="OT189" s="9"/>
      <c r="OU189" s="9"/>
      <c r="OV189" s="9"/>
      <c r="OW189" s="9"/>
      <c r="OX189" s="9"/>
      <c r="OY189" s="9"/>
      <c r="OZ189" s="9"/>
      <c r="PA189" s="9"/>
      <c r="PB189" s="9"/>
      <c r="PC189" s="9"/>
      <c r="PD189" s="9"/>
      <c r="PE189" s="9"/>
      <c r="PF189" s="9"/>
      <c r="PG189" s="9"/>
      <c r="PH189" s="9"/>
      <c r="PI189" s="9"/>
      <c r="PJ189" s="9"/>
      <c r="PK189" s="9"/>
      <c r="PL189" s="9"/>
      <c r="PM189" s="9"/>
      <c r="PN189" s="9"/>
      <c r="PO189" s="9"/>
      <c r="PP189" s="9"/>
      <c r="PQ189" s="9"/>
      <c r="PR189" s="9"/>
      <c r="PS189" s="9"/>
      <c r="PT189" s="9"/>
      <c r="PU189" s="9"/>
      <c r="PV189" s="9"/>
      <c r="PW189" s="9"/>
      <c r="PX189" s="9"/>
      <c r="PY189" s="9"/>
      <c r="PZ189" s="9"/>
      <c r="QA189" s="9"/>
      <c r="QB189" s="9"/>
      <c r="QC189" s="9"/>
      <c r="QD189" s="9"/>
      <c r="QE189" s="9"/>
      <c r="QF189" s="9"/>
      <c r="QG189" s="9"/>
      <c r="QH189" s="9"/>
      <c r="QI189" s="9"/>
      <c r="QJ189" s="9"/>
      <c r="QK189" s="9"/>
      <c r="QL189" s="9"/>
      <c r="QM189" s="9"/>
      <c r="QN189" s="9"/>
      <c r="QO189" s="9"/>
      <c r="QP189" s="9"/>
      <c r="QQ189" s="9"/>
      <c r="QR189" s="9"/>
      <c r="QS189" s="9"/>
      <c r="QT189" s="9"/>
      <c r="QU189" s="9"/>
      <c r="QV189" s="9"/>
      <c r="QW189" s="9"/>
      <c r="QX189" s="9"/>
      <c r="QY189" s="9"/>
      <c r="QZ189" s="9"/>
      <c r="RA189" s="9"/>
      <c r="RB189" s="9"/>
      <c r="RC189" s="9"/>
      <c r="RD189" s="9"/>
      <c r="RE189" s="9"/>
      <c r="RF189" s="9"/>
      <c r="RG189" s="9"/>
      <c r="RH189" s="9"/>
      <c r="RI189" s="9"/>
      <c r="RJ189" s="9"/>
      <c r="RK189" s="9"/>
      <c r="RL189" s="9"/>
      <c r="RM189" s="9"/>
      <c r="RN189" s="9"/>
      <c r="RO189" s="9"/>
      <c r="RP189" s="9"/>
      <c r="RQ189" s="9"/>
      <c r="RR189" s="9"/>
      <c r="RS189" s="9"/>
      <c r="RT189" s="9"/>
      <c r="RU189" s="9"/>
      <c r="RV189" s="9"/>
      <c r="RW189" s="9"/>
      <c r="RX189" s="9"/>
      <c r="RY189" s="9"/>
      <c r="RZ189" s="9"/>
      <c r="SA189" s="9"/>
      <c r="SB189" s="9"/>
      <c r="SC189" s="9"/>
      <c r="SD189" s="9"/>
      <c r="SE189" s="9"/>
      <c r="SF189" s="9"/>
      <c r="SG189" s="9"/>
      <c r="SH189" s="9"/>
      <c r="SI189" s="9"/>
      <c r="SJ189" s="9"/>
      <c r="SK189" s="9"/>
      <c r="SL189" s="9"/>
      <c r="SM189" s="9"/>
      <c r="SN189" s="9"/>
      <c r="SO189" s="9"/>
      <c r="SP189" s="9"/>
      <c r="SQ189" s="9"/>
      <c r="SR189" s="9"/>
      <c r="SS189" s="9"/>
      <c r="ST189" s="9"/>
      <c r="SU189" s="9"/>
      <c r="SV189" s="9"/>
      <c r="SW189" s="9"/>
      <c r="SX189" s="9"/>
      <c r="SY189" s="9"/>
      <c r="SZ189" s="9"/>
      <c r="TA189" s="9"/>
      <c r="TB189" s="9"/>
      <c r="TC189" s="9"/>
      <c r="TD189" s="9"/>
      <c r="TE189" s="9"/>
      <c r="TF189" s="9"/>
      <c r="TG189" s="9"/>
      <c r="TH189" s="9"/>
      <c r="TI189" s="9"/>
      <c r="TJ189" s="9"/>
      <c r="TK189" s="9"/>
      <c r="TL189" s="9"/>
      <c r="TM189" s="9"/>
      <c r="TN189" s="9"/>
      <c r="TO189" s="9"/>
      <c r="TP189" s="9"/>
      <c r="TQ189" s="9"/>
      <c r="TR189" s="9"/>
      <c r="TS189" s="9"/>
      <c r="TT189" s="9"/>
      <c r="TU189" s="9"/>
      <c r="TV189" s="9"/>
      <c r="TW189" s="9"/>
      <c r="TX189" s="9"/>
      <c r="TY189" s="9"/>
      <c r="TZ189" s="9"/>
      <c r="UA189" s="9"/>
      <c r="UB189" s="9"/>
      <c r="UC189" s="9"/>
      <c r="UD189" s="9"/>
      <c r="UE189" s="9"/>
      <c r="UF189" s="9"/>
      <c r="UG189" s="9"/>
      <c r="UI189" s="2"/>
    </row>
    <row r="190" spans="2:555">
      <c r="C190" s="9"/>
      <c r="D190" s="9"/>
      <c r="E190" s="9"/>
      <c r="F190" s="10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  <c r="AU190" s="9"/>
      <c r="AV190" s="9"/>
      <c r="AW190" s="9"/>
      <c r="AX190" s="9"/>
      <c r="AY190" s="9"/>
      <c r="AZ190" s="9"/>
      <c r="BA190" s="9"/>
      <c r="BB190" s="9"/>
      <c r="BC190" s="9"/>
      <c r="BD190" s="9"/>
      <c r="BE190" s="9"/>
      <c r="BF190" s="9"/>
      <c r="BG190" s="9"/>
      <c r="BH190" s="9"/>
      <c r="BI190" s="9"/>
      <c r="BJ190" s="9"/>
      <c r="BK190" s="9"/>
      <c r="BL190" s="9"/>
      <c r="BM190" s="9"/>
      <c r="BN190" s="9"/>
      <c r="BO190" s="9"/>
      <c r="BP190" s="9"/>
      <c r="BQ190" s="9"/>
      <c r="BR190" s="9"/>
      <c r="BS190" s="9"/>
      <c r="BT190" s="9"/>
      <c r="BU190" s="9"/>
      <c r="BV190" s="9"/>
      <c r="BW190" s="9"/>
      <c r="BX190" s="9"/>
      <c r="BY190" s="9"/>
      <c r="BZ190" s="9"/>
      <c r="CA190" s="9"/>
      <c r="CB190" s="9"/>
      <c r="CC190" s="9"/>
      <c r="CD190" s="9"/>
      <c r="CE190" s="9"/>
      <c r="CF190" s="9"/>
      <c r="CG190" s="9"/>
      <c r="CH190" s="9"/>
      <c r="CI190" s="9"/>
      <c r="CJ190" s="9"/>
      <c r="CK190" s="9"/>
      <c r="CL190" s="9"/>
      <c r="CM190" s="9"/>
      <c r="CN190" s="9"/>
      <c r="CO190" s="9"/>
      <c r="CP190" s="9"/>
      <c r="CQ190" s="9"/>
      <c r="CR190" s="9"/>
      <c r="CS190" s="9"/>
      <c r="CT190" s="9"/>
      <c r="CU190" s="9"/>
      <c r="CV190" s="9"/>
      <c r="CW190" s="9"/>
      <c r="CX190" s="9"/>
      <c r="CY190" s="9"/>
      <c r="CZ190" s="9"/>
      <c r="DA190" s="9"/>
      <c r="DB190" s="9"/>
      <c r="DC190" s="9"/>
      <c r="DD190" s="9"/>
      <c r="DE190" s="9"/>
      <c r="DF190" s="9"/>
      <c r="DG190" s="9"/>
      <c r="DH190" s="9"/>
      <c r="DI190" s="9"/>
      <c r="DJ190" s="9"/>
      <c r="DK190" s="9"/>
      <c r="DL190" s="9"/>
      <c r="DM190" s="9"/>
      <c r="DN190" s="9"/>
      <c r="DO190" s="9"/>
      <c r="DP190" s="9"/>
      <c r="DQ190" s="9"/>
      <c r="DR190" s="9"/>
      <c r="DS190" s="9"/>
      <c r="DT190" s="9"/>
      <c r="DU190" s="9"/>
      <c r="DV190" s="9"/>
      <c r="DW190" s="9"/>
      <c r="DX190" s="9"/>
      <c r="DY190" s="9"/>
      <c r="DZ190" s="9"/>
      <c r="EA190" s="9"/>
      <c r="EB190" s="9"/>
      <c r="EC190" s="9"/>
      <c r="ED190" s="9"/>
      <c r="EE190" s="9"/>
      <c r="EF190" s="9"/>
      <c r="EG190" s="9"/>
      <c r="EH190" s="9"/>
      <c r="EI190" s="9"/>
      <c r="EJ190" s="9"/>
      <c r="EK190" s="9"/>
      <c r="EL190" s="9"/>
      <c r="EM190" s="9"/>
      <c r="EN190" s="9"/>
      <c r="EO190" s="9"/>
      <c r="EP190" s="9"/>
      <c r="EQ190" s="9"/>
      <c r="ER190" s="9"/>
      <c r="ES190" s="9"/>
      <c r="ET190" s="9"/>
      <c r="EU190" s="9"/>
      <c r="EV190" s="9"/>
      <c r="EW190" s="9"/>
      <c r="EX190" s="9"/>
      <c r="EY190" s="9"/>
      <c r="EZ190" s="9"/>
      <c r="FA190" s="9"/>
      <c r="FB190" s="9"/>
      <c r="FC190" s="9"/>
      <c r="FD190" s="9"/>
      <c r="FE190" s="9"/>
      <c r="FF190" s="9"/>
      <c r="FG190" s="9"/>
      <c r="FH190" s="9"/>
      <c r="FI190" s="9"/>
      <c r="FJ190" s="9"/>
      <c r="FK190" s="9"/>
      <c r="FL190" s="9"/>
      <c r="FM190" s="9"/>
      <c r="FN190" s="9"/>
      <c r="FO190" s="9"/>
      <c r="FP190" s="9"/>
      <c r="FQ190" s="9"/>
      <c r="FR190" s="9"/>
      <c r="FS190" s="9"/>
      <c r="FT190" s="9"/>
      <c r="FU190" s="9"/>
      <c r="FV190" s="9"/>
      <c r="FW190" s="9"/>
      <c r="FX190" s="9"/>
      <c r="FY190" s="9"/>
      <c r="FZ190" s="9"/>
      <c r="GA190" s="9"/>
      <c r="GB190" s="9"/>
      <c r="GC190" s="9"/>
      <c r="GD190" s="9"/>
      <c r="GE190" s="9"/>
      <c r="GF190" s="9"/>
      <c r="GG190" s="9"/>
      <c r="GH190" s="9"/>
      <c r="GI190" s="9"/>
      <c r="GJ190" s="9"/>
      <c r="GK190" s="9"/>
      <c r="GL190" s="9"/>
      <c r="GM190" s="9"/>
      <c r="GN190" s="9"/>
      <c r="GO190" s="9"/>
      <c r="GP190" s="9"/>
      <c r="GQ190" s="9"/>
      <c r="GR190" s="9"/>
      <c r="GS190" s="9"/>
      <c r="GT190" s="9"/>
      <c r="GU190" s="9"/>
      <c r="GV190" s="9"/>
      <c r="GW190" s="9"/>
      <c r="GX190" s="9"/>
      <c r="GY190" s="9"/>
      <c r="GZ190" s="9"/>
      <c r="HA190" s="9"/>
      <c r="HB190" s="9"/>
      <c r="HC190" s="9"/>
      <c r="HD190" s="9"/>
      <c r="HE190" s="9"/>
      <c r="HF190" s="9"/>
      <c r="HG190" s="9"/>
      <c r="HH190" s="9"/>
      <c r="HI190" s="9"/>
      <c r="HJ190" s="9"/>
      <c r="HK190" s="9"/>
      <c r="HL190" s="9"/>
      <c r="HM190" s="9"/>
      <c r="HN190" s="9"/>
      <c r="HO190" s="9"/>
      <c r="HP190" s="9"/>
      <c r="HQ190" s="9"/>
      <c r="HR190" s="9"/>
      <c r="HS190" s="9"/>
      <c r="HT190" s="9"/>
      <c r="HU190" s="9"/>
      <c r="HV190" s="9"/>
      <c r="HW190" s="9"/>
      <c r="HX190" s="9"/>
      <c r="HY190" s="9"/>
      <c r="HZ190" s="9"/>
      <c r="IA190" s="9"/>
      <c r="IB190" s="9"/>
      <c r="IC190" s="9"/>
      <c r="ID190" s="9"/>
      <c r="IE190" s="9"/>
      <c r="IF190" s="9"/>
      <c r="IG190" s="9"/>
      <c r="IH190" s="9"/>
      <c r="II190" s="9"/>
      <c r="IJ190" s="9"/>
      <c r="IK190" s="9"/>
      <c r="IL190" s="9"/>
      <c r="IM190" s="9"/>
      <c r="IN190" s="9"/>
      <c r="IO190" s="9"/>
      <c r="IP190" s="9"/>
      <c r="IQ190" s="9"/>
      <c r="IR190" s="9"/>
      <c r="IS190" s="9"/>
      <c r="IT190" s="9"/>
      <c r="IU190" s="9"/>
      <c r="IV190" s="9"/>
      <c r="IW190" s="9"/>
      <c r="IX190" s="9"/>
      <c r="IY190" s="9"/>
      <c r="IZ190" s="9"/>
      <c r="JA190" s="9"/>
      <c r="JB190" s="9"/>
      <c r="JC190" s="9"/>
      <c r="JD190" s="9"/>
      <c r="JE190" s="9"/>
      <c r="JF190" s="9"/>
      <c r="JG190" s="9"/>
      <c r="JH190" s="9"/>
      <c r="JI190" s="9"/>
      <c r="JJ190" s="9"/>
      <c r="JK190" s="9"/>
      <c r="JL190" s="9"/>
      <c r="JM190" s="9"/>
      <c r="JN190" s="9"/>
      <c r="JO190" s="9"/>
      <c r="JP190" s="9"/>
      <c r="JQ190" s="9"/>
      <c r="JR190" s="9"/>
      <c r="JS190" s="9"/>
      <c r="JT190" s="9"/>
      <c r="JU190" s="9"/>
      <c r="JV190" s="9"/>
      <c r="JW190" s="9"/>
      <c r="JX190" s="9"/>
      <c r="JY190" s="9"/>
      <c r="JZ190" s="9"/>
      <c r="KA190" s="9"/>
      <c r="KB190" s="9"/>
      <c r="KC190" s="9"/>
      <c r="KD190" s="9"/>
      <c r="KE190" s="9"/>
      <c r="KF190" s="9"/>
      <c r="KG190" s="9"/>
      <c r="KH190" s="9"/>
      <c r="KI190" s="9"/>
      <c r="KJ190" s="9"/>
      <c r="KK190" s="9"/>
      <c r="KL190" s="9"/>
      <c r="KM190" s="9"/>
      <c r="KN190" s="9"/>
      <c r="KO190" s="9"/>
      <c r="KP190" s="9"/>
      <c r="KQ190" s="9"/>
      <c r="KR190" s="9"/>
      <c r="KS190" s="9"/>
      <c r="KT190" s="9"/>
      <c r="KU190" s="9"/>
      <c r="KV190" s="9"/>
      <c r="KW190" s="9"/>
      <c r="KX190" s="9"/>
      <c r="KY190" s="9"/>
      <c r="KZ190" s="9"/>
      <c r="LA190" s="9"/>
      <c r="LB190" s="9"/>
      <c r="LC190" s="9"/>
      <c r="LD190" s="9"/>
      <c r="LE190" s="9"/>
      <c r="LF190" s="9"/>
      <c r="LG190" s="9"/>
      <c r="LH190" s="9"/>
      <c r="LI190" s="9"/>
      <c r="LJ190" s="9"/>
      <c r="LK190" s="9"/>
      <c r="LL190" s="9"/>
      <c r="LM190" s="9"/>
      <c r="LN190" s="9"/>
      <c r="LO190" s="9"/>
      <c r="LP190" s="9"/>
      <c r="LQ190" s="9"/>
      <c r="LR190" s="9"/>
      <c r="LS190" s="9"/>
      <c r="LT190" s="9"/>
      <c r="LU190" s="9"/>
      <c r="LV190" s="9"/>
      <c r="LW190" s="9"/>
      <c r="LX190" s="9"/>
      <c r="LY190" s="9"/>
      <c r="LZ190" s="9"/>
      <c r="MA190" s="9"/>
      <c r="MB190" s="9"/>
      <c r="MC190" s="9"/>
      <c r="MD190" s="9"/>
      <c r="ME190" s="9"/>
      <c r="MF190" s="9"/>
      <c r="MG190" s="9"/>
      <c r="MH190" s="9"/>
      <c r="MI190" s="9"/>
      <c r="MJ190" s="9"/>
      <c r="MK190" s="9"/>
      <c r="ML190" s="9"/>
      <c r="MM190" s="9"/>
      <c r="MN190" s="9"/>
      <c r="MO190" s="9"/>
      <c r="MP190" s="9"/>
      <c r="MQ190" s="9"/>
      <c r="MR190" s="9"/>
      <c r="MS190" s="9"/>
      <c r="MT190" s="9"/>
      <c r="MU190" s="9"/>
      <c r="MV190" s="9"/>
      <c r="MW190" s="9"/>
      <c r="MX190" s="9"/>
      <c r="MY190" s="9"/>
      <c r="MZ190" s="9"/>
      <c r="NA190" s="9"/>
      <c r="NB190" s="9"/>
      <c r="NC190" s="9"/>
      <c r="ND190" s="9"/>
      <c r="NE190" s="9"/>
      <c r="NF190" s="9"/>
      <c r="NG190" s="9"/>
      <c r="NH190" s="9"/>
      <c r="NI190" s="9"/>
      <c r="NJ190" s="9"/>
      <c r="NK190" s="9"/>
      <c r="NL190" s="9"/>
      <c r="NM190" s="9"/>
      <c r="NN190" s="9"/>
      <c r="NO190" s="9"/>
      <c r="NP190" s="9"/>
      <c r="NQ190" s="9"/>
      <c r="NR190" s="9"/>
      <c r="NS190" s="9"/>
      <c r="NT190" s="9"/>
      <c r="NU190" s="9"/>
      <c r="NV190" s="9"/>
      <c r="NW190" s="9"/>
      <c r="NX190" s="9"/>
      <c r="NY190" s="9"/>
      <c r="NZ190" s="9"/>
      <c r="OA190" s="9"/>
      <c r="OB190" s="9"/>
      <c r="OC190" s="9"/>
      <c r="OD190" s="9"/>
      <c r="OE190" s="9"/>
      <c r="OF190" s="9"/>
      <c r="OG190" s="9"/>
      <c r="OH190" s="9"/>
      <c r="OI190" s="9"/>
      <c r="OJ190" s="9"/>
      <c r="OK190" s="9"/>
      <c r="OL190" s="9"/>
      <c r="OM190" s="9"/>
      <c r="ON190" s="9"/>
      <c r="OO190" s="9"/>
      <c r="OP190" s="9"/>
      <c r="OQ190" s="9"/>
      <c r="OR190" s="9"/>
      <c r="OS190" s="9"/>
      <c r="OT190" s="9"/>
      <c r="OU190" s="9"/>
      <c r="OV190" s="9"/>
      <c r="OW190" s="9"/>
      <c r="OX190" s="9"/>
      <c r="OY190" s="9"/>
      <c r="OZ190" s="9"/>
      <c r="PA190" s="9"/>
      <c r="PB190" s="9"/>
      <c r="PC190" s="9"/>
      <c r="PD190" s="9"/>
      <c r="PE190" s="9"/>
      <c r="PF190" s="9"/>
      <c r="PG190" s="9"/>
      <c r="PH190" s="9"/>
      <c r="PI190" s="9"/>
      <c r="PJ190" s="9"/>
      <c r="PK190" s="9"/>
      <c r="PL190" s="9"/>
      <c r="PM190" s="9"/>
      <c r="PN190" s="9"/>
      <c r="PO190" s="9"/>
      <c r="PP190" s="9"/>
      <c r="PQ190" s="9"/>
      <c r="PR190" s="9"/>
      <c r="PS190" s="9"/>
      <c r="PT190" s="9"/>
      <c r="PU190" s="9"/>
      <c r="PV190" s="9"/>
      <c r="PW190" s="9"/>
      <c r="PX190" s="9"/>
      <c r="PY190" s="9"/>
      <c r="PZ190" s="9"/>
      <c r="QA190" s="9"/>
      <c r="QB190" s="9"/>
      <c r="QC190" s="9"/>
      <c r="QD190" s="9"/>
      <c r="QE190" s="9"/>
      <c r="QF190" s="9"/>
      <c r="QG190" s="9"/>
      <c r="QH190" s="9"/>
      <c r="QI190" s="9"/>
      <c r="QJ190" s="9"/>
      <c r="QK190" s="9"/>
      <c r="QL190" s="9"/>
      <c r="QM190" s="9"/>
      <c r="QN190" s="9"/>
      <c r="QO190" s="9"/>
      <c r="QP190" s="9"/>
      <c r="QQ190" s="9"/>
      <c r="QR190" s="9"/>
      <c r="QS190" s="9"/>
      <c r="QT190" s="9"/>
      <c r="QU190" s="9"/>
      <c r="QV190" s="9"/>
      <c r="QW190" s="9"/>
      <c r="QX190" s="9"/>
      <c r="QY190" s="9"/>
      <c r="QZ190" s="9"/>
      <c r="RA190" s="9"/>
      <c r="RB190" s="9"/>
      <c r="RC190" s="9"/>
      <c r="RD190" s="9"/>
      <c r="RE190" s="9"/>
      <c r="RF190" s="9"/>
      <c r="RG190" s="9"/>
      <c r="RH190" s="9"/>
      <c r="RI190" s="9"/>
      <c r="RJ190" s="9"/>
      <c r="RK190" s="9"/>
      <c r="RL190" s="9"/>
      <c r="RM190" s="9"/>
      <c r="RN190" s="9"/>
      <c r="RO190" s="9"/>
      <c r="RP190" s="9"/>
      <c r="RQ190" s="9"/>
      <c r="RR190" s="9"/>
      <c r="RS190" s="9"/>
      <c r="RT190" s="9"/>
      <c r="RU190" s="9"/>
      <c r="RV190" s="9"/>
      <c r="RW190" s="9"/>
      <c r="RX190" s="9"/>
      <c r="RY190" s="9"/>
      <c r="RZ190" s="9"/>
      <c r="SA190" s="9"/>
      <c r="SB190" s="9"/>
      <c r="SC190" s="9"/>
      <c r="SD190" s="9"/>
      <c r="SE190" s="9"/>
      <c r="SF190" s="9"/>
      <c r="SG190" s="9"/>
      <c r="SH190" s="9"/>
      <c r="SI190" s="9"/>
      <c r="SJ190" s="9"/>
      <c r="SK190" s="9"/>
      <c r="SL190" s="9"/>
      <c r="SM190" s="9"/>
      <c r="SN190" s="9"/>
      <c r="SO190" s="9"/>
      <c r="SP190" s="9"/>
      <c r="SQ190" s="9"/>
      <c r="SR190" s="9"/>
      <c r="SS190" s="9"/>
      <c r="ST190" s="9"/>
      <c r="SU190" s="9"/>
      <c r="SV190" s="9"/>
      <c r="SW190" s="9"/>
      <c r="SX190" s="9"/>
      <c r="SY190" s="9"/>
      <c r="SZ190" s="9"/>
      <c r="TA190" s="9"/>
      <c r="TB190" s="9"/>
      <c r="TC190" s="9"/>
      <c r="TD190" s="9"/>
      <c r="TE190" s="9"/>
      <c r="TF190" s="9"/>
      <c r="TG190" s="9"/>
      <c r="TH190" s="9"/>
      <c r="TI190" s="9"/>
      <c r="TJ190" s="9"/>
      <c r="TK190" s="9"/>
      <c r="TL190" s="9"/>
      <c r="TM190" s="9"/>
      <c r="TN190" s="9"/>
      <c r="TO190" s="9"/>
      <c r="TP190" s="9"/>
      <c r="TQ190" s="9"/>
      <c r="TR190" s="9"/>
      <c r="TS190" s="9"/>
      <c r="TT190" s="9"/>
      <c r="TU190" s="9"/>
      <c r="TV190" s="9"/>
      <c r="TW190" s="9"/>
      <c r="TX190" s="9"/>
      <c r="TY190" s="9"/>
      <c r="TZ190" s="9"/>
      <c r="UA190" s="9"/>
      <c r="UB190" s="9"/>
      <c r="UC190" s="9"/>
      <c r="UD190" s="9"/>
      <c r="UE190" s="9"/>
      <c r="UF190" s="9"/>
      <c r="UG190" s="9"/>
      <c r="UI190" s="2"/>
    </row>
    <row r="191" spans="2:555">
      <c r="C191" s="9"/>
      <c r="D191" s="9"/>
      <c r="E191" s="9"/>
      <c r="F191" s="10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9"/>
      <c r="BC191" s="9"/>
      <c r="BD191" s="9"/>
      <c r="BE191" s="9"/>
      <c r="BF191" s="9"/>
      <c r="BG191" s="9"/>
      <c r="BH191" s="9"/>
      <c r="BI191" s="9"/>
      <c r="BJ191" s="9"/>
      <c r="BK191" s="9"/>
      <c r="BL191" s="9"/>
      <c r="BM191" s="9"/>
      <c r="BN191" s="9"/>
      <c r="BO191" s="9"/>
      <c r="BP191" s="9"/>
      <c r="BQ191" s="9"/>
      <c r="BR191" s="9"/>
      <c r="BS191" s="9"/>
      <c r="BT191" s="9"/>
      <c r="BU191" s="9"/>
      <c r="BV191" s="9"/>
      <c r="BW191" s="9"/>
      <c r="BX191" s="9"/>
      <c r="BY191" s="9"/>
      <c r="BZ191" s="9"/>
      <c r="CA191" s="9"/>
      <c r="CB191" s="9"/>
      <c r="CC191" s="9"/>
      <c r="CD191" s="9"/>
      <c r="CE191" s="9"/>
      <c r="CF191" s="9"/>
      <c r="CG191" s="9"/>
      <c r="CH191" s="9"/>
      <c r="CI191" s="9"/>
      <c r="CJ191" s="9"/>
      <c r="CK191" s="9"/>
      <c r="CL191" s="9"/>
      <c r="CM191" s="9"/>
      <c r="CN191" s="9"/>
      <c r="CO191" s="9"/>
      <c r="CP191" s="9"/>
      <c r="CQ191" s="9"/>
      <c r="CR191" s="9"/>
      <c r="CS191" s="9"/>
      <c r="CT191" s="9"/>
      <c r="CU191" s="9"/>
      <c r="CV191" s="9"/>
      <c r="CW191" s="9"/>
      <c r="CX191" s="9"/>
      <c r="CY191" s="9"/>
      <c r="CZ191" s="9"/>
      <c r="DA191" s="9"/>
      <c r="DB191" s="9"/>
      <c r="DC191" s="9"/>
      <c r="DD191" s="9"/>
      <c r="DE191" s="9"/>
      <c r="DF191" s="9"/>
      <c r="DG191" s="9"/>
      <c r="DH191" s="9"/>
      <c r="DI191" s="9"/>
      <c r="DJ191" s="9"/>
      <c r="DK191" s="9"/>
      <c r="DL191" s="9"/>
      <c r="DM191" s="9"/>
      <c r="DN191" s="9"/>
      <c r="DO191" s="9"/>
      <c r="DP191" s="9"/>
      <c r="DQ191" s="9"/>
      <c r="DR191" s="9"/>
      <c r="DS191" s="9"/>
      <c r="DT191" s="9"/>
      <c r="DU191" s="9"/>
      <c r="DV191" s="9"/>
      <c r="DW191" s="9"/>
      <c r="DX191" s="9"/>
      <c r="DY191" s="9"/>
      <c r="DZ191" s="9"/>
      <c r="EA191" s="9"/>
      <c r="EB191" s="9"/>
      <c r="EC191" s="9"/>
      <c r="ED191" s="9"/>
      <c r="EE191" s="9"/>
      <c r="EF191" s="9"/>
      <c r="EG191" s="9"/>
      <c r="EH191" s="9"/>
      <c r="EI191" s="9"/>
      <c r="EJ191" s="9"/>
      <c r="EK191" s="9"/>
      <c r="EL191" s="9"/>
      <c r="EM191" s="9"/>
      <c r="EN191" s="9"/>
      <c r="EO191" s="9"/>
      <c r="EP191" s="9"/>
      <c r="EQ191" s="9"/>
      <c r="ER191" s="9"/>
      <c r="ES191" s="9"/>
      <c r="ET191" s="9"/>
      <c r="EU191" s="9"/>
      <c r="EV191" s="9"/>
      <c r="EW191" s="9"/>
      <c r="EX191" s="9"/>
      <c r="EY191" s="9"/>
      <c r="EZ191" s="9"/>
      <c r="FA191" s="9"/>
      <c r="FB191" s="9"/>
      <c r="FC191" s="9"/>
      <c r="FD191" s="9"/>
      <c r="FE191" s="9"/>
      <c r="FF191" s="9"/>
      <c r="FG191" s="9"/>
      <c r="FH191" s="9"/>
      <c r="FI191" s="9"/>
      <c r="FJ191" s="9"/>
      <c r="FK191" s="9"/>
      <c r="FL191" s="9"/>
      <c r="FM191" s="9"/>
      <c r="FN191" s="9"/>
      <c r="FO191" s="9"/>
      <c r="FP191" s="9"/>
      <c r="FQ191" s="9"/>
      <c r="FR191" s="9"/>
      <c r="FS191" s="9"/>
      <c r="FT191" s="9"/>
      <c r="FU191" s="9"/>
      <c r="FV191" s="9"/>
      <c r="FW191" s="9"/>
      <c r="FX191" s="9"/>
      <c r="FY191" s="9"/>
      <c r="FZ191" s="9"/>
      <c r="GA191" s="9"/>
      <c r="GB191" s="9"/>
      <c r="GC191" s="9"/>
      <c r="GD191" s="9"/>
      <c r="GE191" s="9"/>
      <c r="GF191" s="9"/>
      <c r="GG191" s="9"/>
      <c r="GH191" s="9"/>
      <c r="GI191" s="9"/>
      <c r="GJ191" s="9"/>
      <c r="GK191" s="9"/>
      <c r="GL191" s="9"/>
      <c r="GM191" s="9"/>
      <c r="GN191" s="9"/>
      <c r="GO191" s="9"/>
      <c r="GP191" s="9"/>
      <c r="GQ191" s="9"/>
      <c r="GR191" s="9"/>
      <c r="GS191" s="9"/>
      <c r="GT191" s="9"/>
      <c r="GU191" s="9"/>
      <c r="GV191" s="9"/>
      <c r="GW191" s="9"/>
      <c r="GX191" s="9"/>
      <c r="GY191" s="9"/>
      <c r="GZ191" s="9"/>
      <c r="HA191" s="9"/>
      <c r="HB191" s="9"/>
      <c r="HC191" s="9"/>
      <c r="HD191" s="9"/>
      <c r="HE191" s="9"/>
      <c r="HF191" s="9"/>
      <c r="HG191" s="9"/>
      <c r="HH191" s="9"/>
      <c r="HI191" s="9"/>
      <c r="HJ191" s="9"/>
      <c r="HK191" s="9"/>
      <c r="HL191" s="9"/>
      <c r="HM191" s="9"/>
      <c r="HN191" s="9"/>
      <c r="HO191" s="9"/>
      <c r="HP191" s="9"/>
      <c r="HQ191" s="9"/>
      <c r="HR191" s="9"/>
      <c r="HS191" s="9"/>
      <c r="HT191" s="9"/>
      <c r="HU191" s="9"/>
      <c r="HV191" s="9"/>
      <c r="HW191" s="9"/>
      <c r="HX191" s="9"/>
      <c r="HY191" s="9"/>
      <c r="HZ191" s="9"/>
      <c r="IA191" s="9"/>
      <c r="IB191" s="9"/>
      <c r="IC191" s="9"/>
      <c r="ID191" s="9"/>
      <c r="IE191" s="9"/>
      <c r="IF191" s="9"/>
      <c r="IG191" s="9"/>
      <c r="IH191" s="9"/>
      <c r="II191" s="9"/>
      <c r="IJ191" s="9"/>
      <c r="IK191" s="9"/>
      <c r="IL191" s="9"/>
      <c r="IM191" s="9"/>
      <c r="IN191" s="9"/>
      <c r="IO191" s="9"/>
      <c r="IP191" s="9"/>
      <c r="IQ191" s="9"/>
      <c r="IR191" s="9"/>
      <c r="IS191" s="9"/>
      <c r="IT191" s="9"/>
      <c r="IU191" s="9"/>
      <c r="IV191" s="9"/>
      <c r="IW191" s="9"/>
      <c r="IX191" s="9"/>
      <c r="IY191" s="9"/>
      <c r="IZ191" s="9"/>
      <c r="JA191" s="9"/>
      <c r="JB191" s="9"/>
      <c r="JC191" s="9"/>
      <c r="JD191" s="9"/>
      <c r="JE191" s="9"/>
      <c r="JF191" s="9"/>
      <c r="JG191" s="9"/>
      <c r="JH191" s="9"/>
      <c r="JI191" s="9"/>
      <c r="JJ191" s="9"/>
      <c r="JK191" s="9"/>
      <c r="JL191" s="9"/>
      <c r="JM191" s="9"/>
      <c r="JN191" s="9"/>
      <c r="JO191" s="9"/>
      <c r="JP191" s="9"/>
      <c r="JQ191" s="9"/>
      <c r="JR191" s="9"/>
      <c r="JS191" s="9"/>
      <c r="JT191" s="9"/>
      <c r="JU191" s="9"/>
      <c r="JV191" s="9"/>
      <c r="JW191" s="9"/>
      <c r="JX191" s="9"/>
      <c r="JY191" s="9"/>
      <c r="JZ191" s="9"/>
      <c r="KA191" s="9"/>
      <c r="KB191" s="9"/>
      <c r="KC191" s="9"/>
      <c r="KD191" s="9"/>
      <c r="KE191" s="9"/>
      <c r="KF191" s="9"/>
      <c r="KG191" s="9"/>
      <c r="KH191" s="9"/>
      <c r="KI191" s="9"/>
      <c r="KJ191" s="9"/>
      <c r="KK191" s="9"/>
      <c r="KL191" s="9"/>
      <c r="KM191" s="9"/>
      <c r="KN191" s="9"/>
      <c r="KO191" s="9"/>
      <c r="KP191" s="9"/>
      <c r="KQ191" s="9"/>
      <c r="KR191" s="9"/>
      <c r="KS191" s="9"/>
      <c r="KT191" s="9"/>
      <c r="KU191" s="9"/>
      <c r="KV191" s="9"/>
      <c r="KW191" s="9"/>
      <c r="KX191" s="9"/>
      <c r="KY191" s="9"/>
      <c r="KZ191" s="9"/>
      <c r="LA191" s="9"/>
      <c r="LB191" s="9"/>
      <c r="LC191" s="9"/>
      <c r="LD191" s="9"/>
      <c r="LE191" s="9"/>
      <c r="LF191" s="9"/>
      <c r="LG191" s="9"/>
      <c r="LH191" s="9"/>
      <c r="LI191" s="9"/>
      <c r="LJ191" s="9"/>
      <c r="LK191" s="9"/>
      <c r="LL191" s="9"/>
      <c r="LM191" s="9"/>
      <c r="LN191" s="9"/>
      <c r="LO191" s="9"/>
      <c r="LP191" s="9"/>
      <c r="LQ191" s="9"/>
      <c r="LR191" s="9"/>
      <c r="LS191" s="9"/>
      <c r="LT191" s="9"/>
      <c r="LU191" s="9"/>
      <c r="LV191" s="9"/>
      <c r="LW191" s="9"/>
      <c r="LX191" s="9"/>
      <c r="LY191" s="9"/>
      <c r="LZ191" s="9"/>
      <c r="MA191" s="9"/>
      <c r="MB191" s="9"/>
      <c r="MC191" s="9"/>
      <c r="MD191" s="9"/>
      <c r="ME191" s="9"/>
      <c r="MF191" s="9"/>
      <c r="MG191" s="9"/>
      <c r="MH191" s="9"/>
      <c r="MI191" s="9"/>
      <c r="MJ191" s="9"/>
      <c r="MK191" s="9"/>
      <c r="ML191" s="9"/>
      <c r="MM191" s="9"/>
      <c r="MN191" s="9"/>
      <c r="MO191" s="9"/>
      <c r="MP191" s="9"/>
      <c r="MQ191" s="9"/>
      <c r="MR191" s="9"/>
      <c r="MS191" s="9"/>
      <c r="MT191" s="9"/>
      <c r="MU191" s="9"/>
      <c r="MV191" s="9"/>
      <c r="MW191" s="9"/>
      <c r="MX191" s="9"/>
      <c r="MY191" s="9"/>
      <c r="MZ191" s="9"/>
      <c r="NA191" s="9"/>
      <c r="NB191" s="9"/>
      <c r="NC191" s="9"/>
      <c r="ND191" s="9"/>
      <c r="NE191" s="9"/>
      <c r="NF191" s="9"/>
      <c r="NG191" s="9"/>
      <c r="NH191" s="9"/>
      <c r="NI191" s="9"/>
      <c r="NJ191" s="9"/>
      <c r="NK191" s="9"/>
      <c r="NL191" s="9"/>
      <c r="NM191" s="9"/>
      <c r="NN191" s="9"/>
      <c r="NO191" s="9"/>
      <c r="NP191" s="9"/>
      <c r="NQ191" s="9"/>
      <c r="NR191" s="9"/>
      <c r="NS191" s="9"/>
      <c r="NT191" s="9"/>
      <c r="NU191" s="9"/>
      <c r="NV191" s="9"/>
      <c r="NW191" s="9"/>
      <c r="NX191" s="9"/>
      <c r="NY191" s="9"/>
      <c r="NZ191" s="9"/>
      <c r="OA191" s="9"/>
      <c r="OB191" s="9"/>
      <c r="OC191" s="9"/>
      <c r="OD191" s="9"/>
      <c r="OE191" s="9"/>
      <c r="OF191" s="9"/>
      <c r="OG191" s="9"/>
      <c r="OH191" s="9"/>
      <c r="OI191" s="9"/>
      <c r="OJ191" s="9"/>
      <c r="OK191" s="9"/>
      <c r="OL191" s="9"/>
      <c r="OM191" s="9"/>
      <c r="ON191" s="9"/>
      <c r="OO191" s="9"/>
      <c r="OP191" s="9"/>
      <c r="OQ191" s="9"/>
      <c r="OR191" s="9"/>
      <c r="OS191" s="9"/>
      <c r="OT191" s="9"/>
      <c r="OU191" s="9"/>
      <c r="OV191" s="9"/>
      <c r="OW191" s="9"/>
      <c r="OX191" s="9"/>
      <c r="OY191" s="9"/>
      <c r="OZ191" s="9"/>
      <c r="PA191" s="9"/>
      <c r="PB191" s="9"/>
      <c r="PC191" s="9"/>
      <c r="PD191" s="9"/>
      <c r="PE191" s="9"/>
      <c r="PF191" s="9"/>
      <c r="PG191" s="9"/>
      <c r="PH191" s="9"/>
      <c r="PI191" s="9"/>
      <c r="PJ191" s="9"/>
      <c r="PK191" s="9"/>
      <c r="PL191" s="9"/>
      <c r="PM191" s="9"/>
      <c r="PN191" s="9"/>
      <c r="PO191" s="9"/>
      <c r="PP191" s="9"/>
      <c r="PQ191" s="9"/>
      <c r="PR191" s="9"/>
      <c r="PS191" s="9"/>
      <c r="PT191" s="9"/>
      <c r="PU191" s="9"/>
      <c r="PV191" s="9"/>
      <c r="PW191" s="9"/>
      <c r="PX191" s="9"/>
      <c r="PY191" s="9"/>
      <c r="PZ191" s="9"/>
      <c r="QA191" s="9"/>
      <c r="QB191" s="9"/>
      <c r="QC191" s="9"/>
      <c r="QD191" s="9"/>
      <c r="QE191" s="9"/>
      <c r="QF191" s="9"/>
      <c r="QG191" s="9"/>
      <c r="QH191" s="9"/>
      <c r="QI191" s="9"/>
      <c r="QJ191" s="9"/>
      <c r="QK191" s="9"/>
      <c r="QL191" s="9"/>
      <c r="QM191" s="9"/>
      <c r="QN191" s="9"/>
      <c r="QO191" s="9"/>
      <c r="QP191" s="9"/>
      <c r="QQ191" s="9"/>
      <c r="QR191" s="9"/>
      <c r="QS191" s="9"/>
      <c r="QT191" s="9"/>
      <c r="QU191" s="9"/>
      <c r="QV191" s="9"/>
      <c r="QW191" s="9"/>
      <c r="QX191" s="9"/>
      <c r="QY191" s="9"/>
      <c r="QZ191" s="9"/>
      <c r="RA191" s="9"/>
      <c r="RB191" s="9"/>
      <c r="RC191" s="9"/>
      <c r="RD191" s="9"/>
      <c r="RE191" s="9"/>
      <c r="RF191" s="9"/>
      <c r="RG191" s="9"/>
      <c r="RH191" s="9"/>
      <c r="RI191" s="9"/>
      <c r="RJ191" s="9"/>
      <c r="RK191" s="9"/>
      <c r="RL191" s="9"/>
      <c r="RM191" s="9"/>
      <c r="RN191" s="9"/>
      <c r="RO191" s="9"/>
      <c r="RP191" s="9"/>
      <c r="RQ191" s="9"/>
      <c r="RR191" s="9"/>
      <c r="RS191" s="9"/>
      <c r="RT191" s="9"/>
      <c r="RU191" s="9"/>
      <c r="RV191" s="9"/>
      <c r="RW191" s="9"/>
      <c r="RX191" s="9"/>
      <c r="RY191" s="9"/>
      <c r="RZ191" s="9"/>
      <c r="SA191" s="9"/>
      <c r="SB191" s="9"/>
      <c r="SC191" s="9"/>
      <c r="SD191" s="9"/>
      <c r="SE191" s="9"/>
      <c r="SF191" s="9"/>
      <c r="SG191" s="9"/>
      <c r="SH191" s="9"/>
      <c r="SI191" s="9"/>
      <c r="SJ191" s="9"/>
      <c r="SK191" s="9"/>
      <c r="SL191" s="9"/>
      <c r="SM191" s="9"/>
      <c r="SN191" s="9"/>
      <c r="SO191" s="9"/>
      <c r="SP191" s="9"/>
      <c r="SQ191" s="9"/>
      <c r="SR191" s="9"/>
      <c r="SS191" s="9"/>
      <c r="ST191" s="9"/>
      <c r="SU191" s="9"/>
      <c r="SV191" s="9"/>
      <c r="SW191" s="9"/>
      <c r="SX191" s="9"/>
      <c r="SY191" s="9"/>
      <c r="SZ191" s="9"/>
      <c r="TA191" s="9"/>
      <c r="TB191" s="9"/>
      <c r="TC191" s="9"/>
      <c r="TD191" s="9"/>
      <c r="TE191" s="9"/>
      <c r="TF191" s="9"/>
      <c r="TG191" s="9"/>
      <c r="TH191" s="9"/>
      <c r="TI191" s="9"/>
      <c r="TJ191" s="9"/>
      <c r="TK191" s="9"/>
      <c r="TL191" s="9"/>
      <c r="TM191" s="9"/>
      <c r="TN191" s="9"/>
      <c r="TO191" s="9"/>
      <c r="TP191" s="9"/>
      <c r="TQ191" s="9"/>
      <c r="TR191" s="9"/>
      <c r="TS191" s="9"/>
      <c r="TT191" s="9"/>
      <c r="TU191" s="9"/>
      <c r="TV191" s="9"/>
      <c r="TW191" s="9"/>
      <c r="TX191" s="9"/>
      <c r="TY191" s="9"/>
      <c r="TZ191" s="9"/>
      <c r="UA191" s="9"/>
      <c r="UB191" s="9"/>
      <c r="UC191" s="9"/>
      <c r="UD191" s="9"/>
      <c r="UE191" s="9"/>
      <c r="UF191" s="9"/>
      <c r="UG191" s="9"/>
      <c r="UI191" s="2"/>
    </row>
    <row r="192" spans="2:555">
      <c r="C192" s="9"/>
      <c r="D192" s="10"/>
      <c r="E192" s="10"/>
      <c r="F192" s="10"/>
      <c r="G192" s="10"/>
      <c r="H192" s="10"/>
      <c r="I192" s="10"/>
      <c r="J192" s="10"/>
      <c r="K192" s="9"/>
      <c r="L192" s="10"/>
      <c r="M192" s="10"/>
      <c r="N192" s="10"/>
      <c r="O192" s="9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9"/>
      <c r="AL192" s="9"/>
      <c r="AM192" s="10"/>
      <c r="AN192" s="10"/>
      <c r="AO192" s="10"/>
      <c r="AP192" s="10"/>
      <c r="AQ192" s="9"/>
      <c r="AR192" s="10"/>
      <c r="AS192" s="9"/>
      <c r="AT192" s="10"/>
      <c r="AU192" s="10"/>
      <c r="AV192" s="10"/>
      <c r="AW192" s="10"/>
      <c r="AX192" s="10"/>
      <c r="AY192" s="9"/>
      <c r="AZ192" s="9"/>
      <c r="BA192" s="9"/>
      <c r="BB192" s="9"/>
      <c r="BC192" s="9"/>
      <c r="BD192" s="9"/>
      <c r="BE192" s="9"/>
      <c r="BF192" s="10"/>
      <c r="BG192" s="10"/>
      <c r="BH192" s="9"/>
      <c r="BI192" s="9"/>
      <c r="BJ192" s="9"/>
      <c r="BK192" s="9"/>
      <c r="BL192" s="10"/>
      <c r="BM192" s="10"/>
      <c r="BN192" s="10"/>
      <c r="BO192" s="10"/>
      <c r="BP192" s="10"/>
      <c r="BQ192" s="10"/>
      <c r="BR192" s="10"/>
      <c r="BS192" s="10"/>
      <c r="BT192" s="10"/>
      <c r="BU192" s="9"/>
      <c r="BV192" s="9"/>
      <c r="BW192" s="10"/>
      <c r="BX192" s="10"/>
      <c r="BY192" s="10"/>
      <c r="BZ192" s="10"/>
      <c r="CA192" s="10"/>
      <c r="CB192" s="10"/>
      <c r="CC192" s="10"/>
      <c r="CD192" s="10"/>
      <c r="CE192" s="10"/>
      <c r="CF192" s="10"/>
      <c r="CG192" s="10"/>
      <c r="CH192" s="10"/>
      <c r="CI192" s="10"/>
      <c r="CJ192" s="10"/>
      <c r="CK192" s="10"/>
      <c r="CL192" s="10"/>
      <c r="CM192" s="9"/>
      <c r="CN192" s="10"/>
      <c r="CO192" s="9"/>
      <c r="CP192" s="10"/>
      <c r="CQ192" s="10"/>
      <c r="CR192" s="10"/>
      <c r="CS192" s="10"/>
      <c r="CT192" s="10"/>
      <c r="CU192" s="10"/>
      <c r="CV192" s="10"/>
      <c r="CW192" s="10"/>
      <c r="CX192" s="10"/>
      <c r="CY192" s="10"/>
      <c r="CZ192" s="9"/>
      <c r="DA192" s="10"/>
      <c r="DB192" s="10"/>
      <c r="DC192" s="9"/>
      <c r="DD192" s="10"/>
      <c r="DE192" s="10"/>
      <c r="DF192" s="10"/>
      <c r="DG192" s="10"/>
      <c r="DH192" s="10"/>
      <c r="DI192" s="10"/>
      <c r="DJ192" s="9"/>
      <c r="DK192" s="10"/>
      <c r="DL192" s="9"/>
      <c r="DM192" s="9"/>
      <c r="DN192" s="10"/>
      <c r="DO192" s="10"/>
      <c r="DP192" s="10"/>
      <c r="DQ192" s="10"/>
      <c r="DR192" s="10"/>
      <c r="DS192" s="10"/>
      <c r="DT192" s="10"/>
      <c r="DU192" s="10"/>
      <c r="DV192" s="9"/>
      <c r="DW192" s="9"/>
      <c r="DX192" s="10"/>
      <c r="DY192" s="10"/>
      <c r="DZ192" s="9"/>
      <c r="EA192" s="10"/>
      <c r="EB192" s="9"/>
      <c r="EC192" s="9"/>
      <c r="ED192" s="9"/>
      <c r="EE192" s="10"/>
      <c r="EF192" s="9"/>
      <c r="EG192" s="9"/>
      <c r="EH192" s="10"/>
      <c r="EI192" s="9"/>
      <c r="EJ192" s="9"/>
      <c r="EK192" s="10"/>
      <c r="EL192" s="10"/>
      <c r="EM192" s="10"/>
      <c r="EN192" s="10"/>
      <c r="EO192" s="10"/>
      <c r="EP192" s="9"/>
      <c r="EQ192" s="9"/>
      <c r="ER192" s="9"/>
      <c r="ES192" s="9"/>
      <c r="ET192" s="9"/>
      <c r="EU192" s="10"/>
      <c r="EV192" s="10"/>
      <c r="EW192" s="10"/>
      <c r="EX192" s="9"/>
      <c r="EY192" s="9"/>
      <c r="EZ192" s="10"/>
      <c r="FA192" s="10"/>
      <c r="FB192" s="9"/>
      <c r="FC192" s="9"/>
      <c r="FD192" s="9"/>
      <c r="FE192" s="9"/>
      <c r="FF192" s="10"/>
      <c r="FG192" s="10"/>
      <c r="FH192" s="10"/>
      <c r="FI192" s="10"/>
      <c r="FJ192" s="10"/>
      <c r="FK192" s="10"/>
      <c r="FL192" s="9"/>
      <c r="FM192" s="9"/>
      <c r="FN192" s="9"/>
      <c r="FO192" s="10"/>
      <c r="FP192" s="10"/>
      <c r="FQ192" s="9"/>
      <c r="FR192" s="10"/>
      <c r="FS192" s="10"/>
      <c r="FT192" s="9"/>
      <c r="FU192" s="10"/>
      <c r="FV192" s="9"/>
      <c r="FW192" s="9"/>
      <c r="FX192" s="10"/>
      <c r="FY192" s="9"/>
      <c r="FZ192" s="9"/>
      <c r="GA192" s="10"/>
      <c r="GB192" s="10"/>
      <c r="GC192" s="10"/>
      <c r="GD192" s="9"/>
      <c r="GE192" s="10"/>
      <c r="GF192" s="9"/>
      <c r="GG192" s="9"/>
      <c r="GH192" s="10"/>
      <c r="GI192" s="10"/>
      <c r="GJ192" s="10"/>
      <c r="GK192" s="9"/>
      <c r="GL192" s="9"/>
      <c r="GM192" s="10"/>
      <c r="GN192" s="10"/>
      <c r="GO192" s="10"/>
      <c r="GP192" s="10"/>
      <c r="GQ192" s="10"/>
      <c r="GR192" s="9"/>
      <c r="GS192" s="10"/>
      <c r="GT192" s="10"/>
      <c r="GU192" s="10"/>
      <c r="GV192" s="10"/>
      <c r="GW192" s="9"/>
      <c r="GX192" s="9"/>
      <c r="GY192" s="9"/>
      <c r="GZ192" s="9"/>
      <c r="HA192" s="10"/>
      <c r="HB192" s="10"/>
      <c r="HC192" s="9"/>
      <c r="HD192" s="10"/>
      <c r="HE192" s="10"/>
      <c r="HF192" s="10"/>
      <c r="HG192" s="10"/>
      <c r="HH192" s="10"/>
      <c r="HI192" s="10"/>
      <c r="HJ192" s="10"/>
      <c r="HK192" s="10"/>
      <c r="HL192" s="10"/>
      <c r="HM192" s="10"/>
      <c r="HN192" s="10"/>
      <c r="HO192" s="10"/>
      <c r="HP192" s="10"/>
      <c r="HQ192" s="10"/>
      <c r="HR192" s="10"/>
      <c r="HS192" s="10"/>
      <c r="HT192" s="10"/>
      <c r="HU192" s="10"/>
      <c r="HV192" s="10"/>
      <c r="HW192" s="10"/>
      <c r="HX192" s="10"/>
      <c r="HY192" s="10"/>
      <c r="HZ192" s="10"/>
      <c r="IA192" s="10"/>
      <c r="IB192" s="10"/>
      <c r="IC192" s="10"/>
      <c r="ID192" s="10"/>
      <c r="IE192" s="10"/>
      <c r="IF192" s="10"/>
      <c r="IG192" s="10"/>
      <c r="IH192" s="10"/>
      <c r="II192" s="10"/>
      <c r="IJ192" s="10"/>
      <c r="IK192" s="10"/>
      <c r="IL192" s="10"/>
      <c r="IM192" s="10"/>
      <c r="IN192" s="10"/>
      <c r="IO192" s="10"/>
      <c r="IP192" s="10"/>
      <c r="IQ192" s="10"/>
      <c r="IR192" s="10"/>
      <c r="IS192" s="10"/>
      <c r="IT192" s="10"/>
      <c r="IU192" s="10"/>
      <c r="IV192" s="10"/>
      <c r="IW192" s="10"/>
      <c r="IX192" s="10"/>
      <c r="IY192" s="10"/>
      <c r="IZ192" s="10"/>
      <c r="JA192" s="10"/>
      <c r="JB192" s="10"/>
      <c r="JC192" s="10"/>
      <c r="JD192" s="10"/>
      <c r="JE192" s="10"/>
      <c r="JF192" s="10"/>
      <c r="JG192" s="10"/>
      <c r="JH192" s="10"/>
      <c r="JI192" s="10"/>
      <c r="JJ192" s="10"/>
      <c r="JK192" s="10"/>
      <c r="JL192" s="10"/>
      <c r="JM192" s="10"/>
      <c r="JN192" s="10"/>
      <c r="JO192" s="9"/>
      <c r="JP192" s="10"/>
      <c r="JQ192" s="10"/>
      <c r="JR192" s="10"/>
      <c r="JS192" s="10"/>
      <c r="JT192" s="10"/>
      <c r="JU192" s="10"/>
      <c r="JV192" s="10"/>
      <c r="JW192" s="10"/>
      <c r="JX192" s="10"/>
      <c r="JY192" s="10"/>
      <c r="JZ192" s="10"/>
      <c r="KA192" s="10"/>
      <c r="KB192" s="10"/>
      <c r="KC192" s="10"/>
      <c r="KD192" s="10"/>
      <c r="KE192" s="10"/>
      <c r="KF192" s="10"/>
      <c r="KG192" s="10"/>
      <c r="KH192" s="10"/>
      <c r="KI192" s="10"/>
      <c r="KJ192" s="10"/>
      <c r="KK192" s="10"/>
      <c r="KL192" s="10"/>
      <c r="KM192" s="10"/>
      <c r="KN192" s="10"/>
      <c r="KO192" s="10"/>
      <c r="KP192" s="10"/>
      <c r="KQ192" s="10"/>
      <c r="KR192" s="10"/>
      <c r="KS192" s="10"/>
      <c r="KT192" s="10"/>
      <c r="KU192" s="9"/>
      <c r="KV192" s="10"/>
      <c r="KW192" s="9"/>
      <c r="KX192" s="10"/>
      <c r="KY192" s="10"/>
      <c r="KZ192" s="10"/>
      <c r="LA192" s="10"/>
      <c r="LB192" s="10"/>
      <c r="LC192" s="10"/>
      <c r="LD192" s="10"/>
      <c r="LE192" s="10"/>
      <c r="LF192" s="10"/>
      <c r="LG192" s="10"/>
      <c r="LH192" s="10"/>
      <c r="LI192" s="10"/>
      <c r="LJ192" s="10"/>
      <c r="LK192" s="10"/>
      <c r="LL192" s="10"/>
      <c r="LM192" s="10"/>
      <c r="LN192" s="10"/>
      <c r="LO192" s="10"/>
      <c r="LP192" s="10"/>
      <c r="LQ192" s="10"/>
      <c r="LR192" s="10"/>
      <c r="LS192" s="10"/>
      <c r="LT192" s="10"/>
      <c r="LU192" s="10"/>
      <c r="LV192" s="10"/>
      <c r="LW192" s="10"/>
      <c r="LX192" s="10"/>
      <c r="LY192" s="10"/>
      <c r="LZ192" s="10"/>
      <c r="MA192" s="10"/>
      <c r="MB192" s="10"/>
      <c r="MC192" s="10"/>
      <c r="MD192" s="10"/>
      <c r="ME192" s="10"/>
      <c r="MF192" s="10"/>
      <c r="MG192" s="10"/>
      <c r="MH192" s="10"/>
      <c r="MI192" s="10"/>
      <c r="MJ192" s="10"/>
      <c r="MK192" s="10"/>
      <c r="ML192" s="10"/>
      <c r="MM192" s="10"/>
      <c r="MN192" s="10"/>
      <c r="MO192" s="10"/>
      <c r="MP192" s="10"/>
      <c r="MQ192" s="10"/>
      <c r="MR192" s="9"/>
      <c r="MS192" s="10"/>
      <c r="MT192" s="10"/>
      <c r="MU192" s="10"/>
      <c r="MV192" s="10"/>
      <c r="MW192" s="10"/>
      <c r="MX192" s="10"/>
      <c r="MY192" s="10"/>
      <c r="MZ192" s="10"/>
      <c r="NA192" s="10"/>
      <c r="NB192" s="10"/>
      <c r="NC192" s="10"/>
      <c r="ND192" s="10"/>
      <c r="NE192" s="10"/>
      <c r="NF192" s="10"/>
      <c r="NG192" s="10"/>
      <c r="NH192" s="10"/>
      <c r="NI192" s="10"/>
      <c r="NJ192" s="10"/>
      <c r="NK192" s="10"/>
      <c r="NL192" s="10"/>
      <c r="NM192" s="10"/>
      <c r="NN192" s="10"/>
      <c r="NO192" s="10"/>
      <c r="NP192" s="10"/>
      <c r="NQ192" s="10"/>
      <c r="NR192" s="10"/>
      <c r="NS192" s="10"/>
      <c r="NT192" s="10"/>
      <c r="NU192" s="10"/>
      <c r="NV192" s="10"/>
      <c r="NW192" s="10"/>
      <c r="NX192" s="10"/>
      <c r="NY192" s="10"/>
      <c r="NZ192" s="10"/>
      <c r="OA192" s="10"/>
      <c r="OB192" s="10"/>
      <c r="OC192" s="10"/>
      <c r="OD192" s="10"/>
      <c r="OE192" s="10"/>
      <c r="OF192" s="10"/>
      <c r="OG192" s="10"/>
      <c r="OH192" s="10"/>
      <c r="OI192" s="10"/>
      <c r="OJ192" s="10"/>
      <c r="OK192" s="10"/>
      <c r="OL192" s="10"/>
      <c r="OM192" s="10"/>
      <c r="ON192" s="10"/>
      <c r="OO192" s="10"/>
      <c r="OP192" s="10"/>
      <c r="OQ192" s="10"/>
      <c r="OR192" s="10"/>
      <c r="OS192" s="10"/>
      <c r="OT192" s="10"/>
      <c r="OU192" s="10"/>
      <c r="OV192" s="10"/>
      <c r="OW192" s="10"/>
      <c r="OX192" s="10"/>
      <c r="OY192" s="10"/>
      <c r="OZ192" s="10"/>
      <c r="PA192" s="10"/>
      <c r="PB192" s="10"/>
      <c r="PC192" s="10"/>
      <c r="PD192" s="10"/>
      <c r="PE192" s="10"/>
      <c r="PF192" s="10"/>
      <c r="PG192" s="10"/>
      <c r="PH192" s="10"/>
      <c r="PI192" s="10"/>
      <c r="PJ192" s="10"/>
      <c r="PK192" s="10"/>
      <c r="PL192" s="10"/>
      <c r="PM192" s="10"/>
      <c r="PN192" s="10"/>
      <c r="PO192" s="10"/>
      <c r="PP192" s="10"/>
      <c r="PQ192" s="10"/>
      <c r="PR192" s="10"/>
      <c r="PS192" s="10"/>
      <c r="PT192" s="10"/>
      <c r="PU192" s="10"/>
      <c r="PV192" s="10"/>
      <c r="PW192" s="10"/>
      <c r="PX192" s="10"/>
      <c r="PY192" s="10"/>
      <c r="PZ192" s="10"/>
      <c r="QA192" s="10"/>
      <c r="QB192" s="10"/>
      <c r="QC192" s="10"/>
      <c r="QD192" s="10"/>
      <c r="QE192" s="10"/>
      <c r="QF192" s="10"/>
      <c r="QG192" s="10"/>
      <c r="QH192" s="10"/>
      <c r="QI192" s="10"/>
      <c r="QJ192" s="10"/>
      <c r="QK192" s="10"/>
      <c r="QL192" s="10"/>
      <c r="QM192" s="10"/>
      <c r="QN192" s="10"/>
      <c r="QO192" s="10"/>
      <c r="QP192" s="10"/>
      <c r="QQ192" s="10"/>
      <c r="QR192" s="10"/>
      <c r="QS192" s="10"/>
      <c r="QT192" s="10"/>
      <c r="QU192" s="10"/>
      <c r="QV192" s="10"/>
      <c r="QW192" s="10"/>
      <c r="QX192" s="10"/>
      <c r="QY192" s="10"/>
      <c r="QZ192" s="10"/>
      <c r="RA192" s="10"/>
      <c r="RB192" s="10"/>
      <c r="RC192" s="10"/>
      <c r="RD192" s="10"/>
      <c r="RE192" s="10"/>
      <c r="RF192" s="10"/>
      <c r="RG192" s="10"/>
      <c r="RH192" s="10"/>
      <c r="RI192" s="10"/>
      <c r="RJ192" s="10"/>
      <c r="RK192" s="10"/>
      <c r="RL192" s="10"/>
      <c r="RM192" s="10"/>
      <c r="RN192" s="10"/>
      <c r="RO192" s="10"/>
      <c r="RP192" s="10"/>
      <c r="RQ192" s="10"/>
      <c r="RR192" s="10"/>
      <c r="RS192" s="10"/>
      <c r="RT192" s="10"/>
      <c r="RU192" s="10"/>
      <c r="RV192" s="10"/>
      <c r="RW192" s="10"/>
      <c r="RX192" s="10"/>
      <c r="RY192" s="10"/>
      <c r="RZ192" s="10"/>
      <c r="SA192" s="10"/>
      <c r="SB192" s="10"/>
      <c r="SC192" s="10"/>
      <c r="SD192" s="10"/>
      <c r="SE192" s="10"/>
      <c r="SF192" s="10"/>
      <c r="SG192" s="10"/>
      <c r="SH192" s="10"/>
      <c r="SI192" s="10"/>
      <c r="SJ192" s="10"/>
      <c r="SK192" s="10"/>
      <c r="SL192" s="10"/>
      <c r="SM192" s="10"/>
      <c r="SN192" s="10"/>
      <c r="SO192" s="10"/>
      <c r="SP192" s="10"/>
      <c r="SQ192" s="10"/>
      <c r="SR192" s="10"/>
      <c r="SS192" s="10"/>
      <c r="ST192" s="10"/>
      <c r="SU192" s="10"/>
      <c r="SV192" s="10"/>
      <c r="SW192" s="10"/>
      <c r="SX192" s="10"/>
      <c r="SY192" s="10"/>
      <c r="SZ192" s="10"/>
      <c r="TA192" s="10"/>
      <c r="TB192" s="10"/>
      <c r="TC192" s="10"/>
      <c r="TD192" s="10"/>
      <c r="TE192" s="10"/>
      <c r="TF192" s="10"/>
      <c r="TG192" s="10"/>
      <c r="TH192" s="10"/>
      <c r="TI192" s="9"/>
      <c r="TJ192" s="9"/>
      <c r="TK192" s="10"/>
      <c r="TL192" s="10"/>
      <c r="TM192" s="10"/>
      <c r="TN192" s="10"/>
      <c r="TO192" s="10"/>
      <c r="TP192" s="10"/>
      <c r="TQ192" s="10"/>
      <c r="TR192" s="10"/>
      <c r="TS192" s="10"/>
      <c r="TT192" s="10"/>
      <c r="TU192" s="9"/>
      <c r="TV192" s="9"/>
      <c r="TW192" s="9"/>
      <c r="TX192" s="9"/>
      <c r="TY192" s="9"/>
      <c r="TZ192" s="9"/>
      <c r="UA192" s="9"/>
      <c r="UB192" s="9"/>
      <c r="UC192" s="9"/>
      <c r="UD192" s="9"/>
      <c r="UE192" s="10"/>
      <c r="UF192" s="10"/>
      <c r="UG192" s="9"/>
      <c r="UI192" s="2"/>
    </row>
    <row r="193" spans="1:555">
      <c r="C193" s="9"/>
      <c r="D193" s="9"/>
      <c r="E193" s="9"/>
      <c r="F193" s="10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  <c r="AU193" s="9"/>
      <c r="AV193" s="9"/>
      <c r="AW193" s="9"/>
      <c r="AX193" s="9"/>
      <c r="AY193" s="9"/>
      <c r="AZ193" s="9"/>
      <c r="BA193" s="9"/>
      <c r="BB193" s="9"/>
      <c r="BC193" s="9"/>
      <c r="BD193" s="9"/>
      <c r="BE193" s="9"/>
      <c r="BF193" s="9"/>
      <c r="BG193" s="9"/>
      <c r="BH193" s="9"/>
      <c r="BI193" s="9"/>
      <c r="BJ193" s="9"/>
      <c r="BK193" s="9"/>
      <c r="BL193" s="9"/>
      <c r="BM193" s="9"/>
      <c r="BN193" s="9"/>
      <c r="BO193" s="9"/>
      <c r="BP193" s="9"/>
      <c r="BQ193" s="9"/>
      <c r="BR193" s="9"/>
      <c r="BS193" s="9"/>
      <c r="BT193" s="9"/>
      <c r="BU193" s="9"/>
      <c r="BV193" s="9"/>
      <c r="BW193" s="9"/>
      <c r="BX193" s="9"/>
      <c r="BY193" s="9"/>
      <c r="BZ193" s="9"/>
      <c r="CA193" s="9"/>
      <c r="CB193" s="9"/>
      <c r="CC193" s="9"/>
      <c r="CD193" s="9"/>
      <c r="CE193" s="9"/>
      <c r="CF193" s="9"/>
      <c r="CG193" s="9"/>
      <c r="CH193" s="9"/>
      <c r="CI193" s="9"/>
      <c r="CJ193" s="9"/>
      <c r="CK193" s="9"/>
      <c r="CL193" s="9"/>
      <c r="CM193" s="9"/>
      <c r="CN193" s="9"/>
      <c r="CO193" s="9"/>
      <c r="CP193" s="9"/>
      <c r="CQ193" s="9"/>
      <c r="CR193" s="9"/>
      <c r="CS193" s="9"/>
      <c r="CT193" s="9"/>
      <c r="CU193" s="9"/>
      <c r="CV193" s="9"/>
      <c r="CW193" s="9"/>
      <c r="CX193" s="9"/>
      <c r="CY193" s="9"/>
      <c r="CZ193" s="9"/>
      <c r="DA193" s="9"/>
      <c r="DB193" s="9"/>
      <c r="DC193" s="9"/>
      <c r="DD193" s="9"/>
      <c r="DE193" s="9"/>
      <c r="DF193" s="9"/>
      <c r="DG193" s="9"/>
      <c r="DH193" s="9"/>
      <c r="DI193" s="9"/>
      <c r="DJ193" s="9"/>
      <c r="DK193" s="9"/>
      <c r="DL193" s="9"/>
      <c r="DM193" s="9"/>
      <c r="DN193" s="9"/>
      <c r="DO193" s="9"/>
      <c r="DP193" s="9"/>
      <c r="DQ193" s="9"/>
      <c r="DR193" s="9"/>
      <c r="DS193" s="9"/>
      <c r="DT193" s="9"/>
      <c r="DU193" s="9"/>
      <c r="DV193" s="9"/>
      <c r="DW193" s="9"/>
      <c r="DX193" s="9"/>
      <c r="DY193" s="9"/>
      <c r="DZ193" s="9"/>
      <c r="EA193" s="9"/>
      <c r="EB193" s="9"/>
      <c r="EC193" s="9"/>
      <c r="ED193" s="9"/>
      <c r="EE193" s="9"/>
      <c r="EF193" s="9"/>
      <c r="EG193" s="9"/>
      <c r="EH193" s="9"/>
      <c r="EI193" s="9"/>
      <c r="EJ193" s="9"/>
      <c r="EK193" s="9"/>
      <c r="EL193" s="9"/>
      <c r="EM193" s="9"/>
      <c r="EN193" s="9"/>
      <c r="EO193" s="9"/>
      <c r="EP193" s="9"/>
      <c r="EQ193" s="9"/>
      <c r="ER193" s="9"/>
      <c r="ES193" s="9"/>
      <c r="ET193" s="9"/>
      <c r="EU193" s="9"/>
      <c r="EV193" s="9"/>
      <c r="EW193" s="9"/>
      <c r="EX193" s="9"/>
      <c r="EY193" s="9"/>
      <c r="EZ193" s="9"/>
      <c r="FA193" s="9"/>
      <c r="FB193" s="9"/>
      <c r="FC193" s="9"/>
      <c r="FD193" s="9"/>
      <c r="FE193" s="9"/>
      <c r="FF193" s="9"/>
      <c r="FG193" s="9"/>
      <c r="FH193" s="9"/>
      <c r="FI193" s="9"/>
      <c r="FJ193" s="9"/>
      <c r="FK193" s="9"/>
      <c r="FL193" s="9"/>
      <c r="FM193" s="9"/>
      <c r="FN193" s="9"/>
      <c r="FO193" s="9"/>
      <c r="FP193" s="9"/>
      <c r="FQ193" s="9"/>
      <c r="FR193" s="9"/>
      <c r="FS193" s="9"/>
      <c r="FT193" s="9"/>
      <c r="FU193" s="9"/>
      <c r="FV193" s="9"/>
      <c r="FW193" s="9"/>
      <c r="FX193" s="9"/>
      <c r="FY193" s="9"/>
      <c r="FZ193" s="9"/>
      <c r="GA193" s="9"/>
      <c r="GB193" s="9"/>
      <c r="GC193" s="9"/>
      <c r="GD193" s="9"/>
      <c r="GE193" s="9"/>
      <c r="GF193" s="9"/>
      <c r="GG193" s="9"/>
      <c r="GH193" s="9"/>
      <c r="GI193" s="9"/>
      <c r="GJ193" s="9"/>
      <c r="GK193" s="9"/>
      <c r="GL193" s="9"/>
      <c r="GM193" s="9"/>
      <c r="GN193" s="9"/>
      <c r="GO193" s="9"/>
      <c r="GP193" s="9"/>
      <c r="GQ193" s="9"/>
      <c r="GR193" s="9"/>
      <c r="GS193" s="9"/>
      <c r="GT193" s="9"/>
      <c r="GU193" s="9"/>
      <c r="GV193" s="9"/>
      <c r="GW193" s="9"/>
      <c r="GX193" s="9"/>
      <c r="GY193" s="9"/>
      <c r="GZ193" s="9"/>
      <c r="HA193" s="9"/>
      <c r="HB193" s="9"/>
      <c r="HC193" s="9"/>
      <c r="HD193" s="9"/>
      <c r="HE193" s="9"/>
      <c r="HF193" s="9"/>
      <c r="HG193" s="9"/>
      <c r="HH193" s="9"/>
      <c r="HI193" s="9"/>
      <c r="HJ193" s="9"/>
      <c r="HK193" s="9"/>
      <c r="HL193" s="9"/>
      <c r="HM193" s="9"/>
      <c r="HN193" s="9"/>
      <c r="HO193" s="9"/>
      <c r="HP193" s="9"/>
      <c r="HQ193" s="9"/>
      <c r="HR193" s="9"/>
      <c r="HS193" s="9"/>
      <c r="HT193" s="9"/>
      <c r="HU193" s="9"/>
      <c r="HV193" s="9"/>
      <c r="HW193" s="9"/>
      <c r="HX193" s="9"/>
      <c r="HY193" s="9"/>
      <c r="HZ193" s="9"/>
      <c r="IA193" s="9"/>
      <c r="IB193" s="9"/>
      <c r="IC193" s="9"/>
      <c r="ID193" s="9"/>
      <c r="IE193" s="9"/>
      <c r="IF193" s="9"/>
      <c r="IG193" s="9"/>
      <c r="IH193" s="9"/>
      <c r="II193" s="9"/>
      <c r="IJ193" s="9"/>
      <c r="IK193" s="9"/>
      <c r="IL193" s="9"/>
      <c r="IM193" s="9"/>
      <c r="IN193" s="9"/>
      <c r="IO193" s="9"/>
      <c r="IP193" s="9"/>
      <c r="IQ193" s="9"/>
      <c r="IR193" s="9"/>
      <c r="IS193" s="9"/>
      <c r="IT193" s="9"/>
      <c r="IU193" s="9"/>
      <c r="IV193" s="9"/>
      <c r="IW193" s="9"/>
      <c r="IX193" s="9"/>
      <c r="IY193" s="9"/>
      <c r="IZ193" s="9"/>
      <c r="JA193" s="9"/>
      <c r="JB193" s="9"/>
      <c r="JC193" s="9"/>
      <c r="JD193" s="9"/>
      <c r="JE193" s="9"/>
      <c r="JF193" s="9"/>
      <c r="JG193" s="9"/>
      <c r="JH193" s="9"/>
      <c r="JI193" s="9"/>
      <c r="JJ193" s="9"/>
      <c r="JK193" s="9"/>
      <c r="JL193" s="9"/>
      <c r="JM193" s="9"/>
      <c r="JN193" s="9"/>
      <c r="JO193" s="9"/>
      <c r="JP193" s="9"/>
      <c r="JQ193" s="9"/>
      <c r="JR193" s="9"/>
      <c r="JS193" s="9"/>
      <c r="JT193" s="9"/>
      <c r="JU193" s="9"/>
      <c r="JV193" s="9"/>
      <c r="JW193" s="9"/>
      <c r="JX193" s="9"/>
      <c r="JY193" s="9"/>
      <c r="JZ193" s="9"/>
      <c r="KA193" s="9"/>
      <c r="KB193" s="9"/>
      <c r="KC193" s="9"/>
      <c r="KD193" s="9"/>
      <c r="KE193" s="9"/>
      <c r="KF193" s="9"/>
      <c r="KG193" s="9"/>
      <c r="KH193" s="9"/>
      <c r="KI193" s="9"/>
      <c r="KJ193" s="9"/>
      <c r="KK193" s="9"/>
      <c r="KL193" s="9"/>
      <c r="KM193" s="9"/>
      <c r="KN193" s="9"/>
      <c r="KO193" s="9"/>
      <c r="KP193" s="9"/>
      <c r="KQ193" s="9"/>
      <c r="KR193" s="9"/>
      <c r="KS193" s="9"/>
      <c r="KT193" s="9"/>
      <c r="KU193" s="9"/>
      <c r="KV193" s="9"/>
      <c r="KW193" s="9"/>
      <c r="KX193" s="9"/>
      <c r="KY193" s="9"/>
      <c r="KZ193" s="9"/>
      <c r="LA193" s="9"/>
      <c r="LB193" s="9"/>
      <c r="LC193" s="9"/>
      <c r="LD193" s="9"/>
      <c r="LE193" s="9"/>
      <c r="LF193" s="9"/>
      <c r="LG193" s="9"/>
      <c r="LH193" s="9"/>
      <c r="LI193" s="9"/>
      <c r="LJ193" s="9"/>
      <c r="LK193" s="9"/>
      <c r="LL193" s="9"/>
      <c r="LM193" s="9"/>
      <c r="LN193" s="9"/>
      <c r="LO193" s="9"/>
      <c r="LP193" s="9"/>
      <c r="LQ193" s="9"/>
      <c r="LR193" s="9"/>
      <c r="LS193" s="9"/>
      <c r="LT193" s="9"/>
      <c r="LU193" s="9"/>
      <c r="LV193" s="9"/>
      <c r="LW193" s="9"/>
      <c r="LX193" s="9"/>
      <c r="LY193" s="9"/>
      <c r="LZ193" s="9"/>
      <c r="MA193" s="9"/>
      <c r="MB193" s="9"/>
      <c r="MC193" s="9"/>
      <c r="MD193" s="9"/>
      <c r="ME193" s="9"/>
      <c r="MF193" s="9"/>
      <c r="MG193" s="9"/>
      <c r="MH193" s="9"/>
      <c r="MI193" s="9"/>
      <c r="MJ193" s="9"/>
      <c r="MK193" s="9"/>
      <c r="ML193" s="9"/>
      <c r="MM193" s="9"/>
      <c r="MN193" s="9"/>
      <c r="MO193" s="9"/>
      <c r="MP193" s="9"/>
      <c r="MQ193" s="9"/>
      <c r="MR193" s="9"/>
      <c r="MS193" s="9"/>
      <c r="MT193" s="9"/>
      <c r="MU193" s="9"/>
      <c r="MV193" s="9"/>
      <c r="MW193" s="9"/>
      <c r="MX193" s="9"/>
      <c r="MY193" s="9"/>
      <c r="MZ193" s="9"/>
      <c r="NA193" s="9"/>
      <c r="NB193" s="9"/>
      <c r="NC193" s="9"/>
      <c r="ND193" s="9"/>
      <c r="NE193" s="9"/>
      <c r="NF193" s="9"/>
      <c r="NG193" s="9"/>
      <c r="NH193" s="9"/>
      <c r="NI193" s="9"/>
      <c r="NJ193" s="9"/>
      <c r="NK193" s="9"/>
      <c r="NL193" s="9"/>
      <c r="NM193" s="9"/>
      <c r="NN193" s="9"/>
      <c r="NO193" s="9"/>
      <c r="NP193" s="9"/>
      <c r="NQ193" s="9"/>
      <c r="NR193" s="9"/>
      <c r="NS193" s="9"/>
      <c r="NT193" s="9"/>
      <c r="NU193" s="9"/>
      <c r="NV193" s="9"/>
      <c r="NW193" s="9"/>
      <c r="NX193" s="9"/>
      <c r="NY193" s="9"/>
      <c r="NZ193" s="9"/>
      <c r="OA193" s="9"/>
      <c r="OB193" s="9"/>
      <c r="OC193" s="9"/>
      <c r="OD193" s="9"/>
      <c r="OE193" s="9"/>
      <c r="OF193" s="9"/>
      <c r="OG193" s="9"/>
      <c r="OH193" s="9"/>
      <c r="OI193" s="9"/>
      <c r="OJ193" s="9"/>
      <c r="OK193" s="9"/>
      <c r="OL193" s="9"/>
      <c r="OM193" s="9"/>
      <c r="ON193" s="9"/>
      <c r="OO193" s="9"/>
      <c r="OP193" s="9"/>
      <c r="OQ193" s="9"/>
      <c r="OR193" s="9"/>
      <c r="OS193" s="9"/>
      <c r="OT193" s="9"/>
      <c r="OU193" s="9"/>
      <c r="OV193" s="9"/>
      <c r="OW193" s="9"/>
      <c r="OX193" s="9"/>
      <c r="OY193" s="9"/>
      <c r="OZ193" s="9"/>
      <c r="PA193" s="9"/>
      <c r="PB193" s="9"/>
      <c r="PC193" s="9"/>
      <c r="PD193" s="9"/>
      <c r="PE193" s="9"/>
      <c r="PF193" s="9"/>
      <c r="PG193" s="9"/>
      <c r="PH193" s="9"/>
      <c r="PI193" s="9"/>
      <c r="PJ193" s="9"/>
      <c r="PK193" s="9"/>
      <c r="PL193" s="9"/>
      <c r="PM193" s="9"/>
      <c r="PN193" s="9"/>
      <c r="PO193" s="9"/>
      <c r="PP193" s="9"/>
      <c r="PQ193" s="9"/>
      <c r="PR193" s="9"/>
      <c r="PS193" s="9"/>
      <c r="PT193" s="9"/>
      <c r="PU193" s="9"/>
      <c r="PV193" s="9"/>
      <c r="PW193" s="9"/>
      <c r="PX193" s="9"/>
      <c r="PY193" s="9"/>
      <c r="PZ193" s="9"/>
      <c r="QA193" s="9"/>
      <c r="QB193" s="9"/>
      <c r="QC193" s="9"/>
      <c r="QD193" s="9"/>
      <c r="QE193" s="9"/>
      <c r="QF193" s="9"/>
      <c r="QG193" s="9"/>
      <c r="QH193" s="9"/>
      <c r="QI193" s="9"/>
      <c r="QJ193" s="9"/>
      <c r="QK193" s="9"/>
      <c r="QL193" s="9"/>
      <c r="QM193" s="9"/>
      <c r="QN193" s="9"/>
      <c r="QO193" s="9"/>
      <c r="QP193" s="9"/>
      <c r="QQ193" s="9"/>
      <c r="QR193" s="9"/>
      <c r="QS193" s="9"/>
      <c r="QT193" s="9"/>
      <c r="QU193" s="9"/>
      <c r="QV193" s="9"/>
      <c r="QW193" s="9"/>
      <c r="QX193" s="9"/>
      <c r="QY193" s="9"/>
      <c r="QZ193" s="9"/>
      <c r="RA193" s="9"/>
      <c r="RB193" s="9"/>
      <c r="RC193" s="9"/>
      <c r="RD193" s="9"/>
      <c r="RE193" s="9"/>
      <c r="RF193" s="9"/>
      <c r="RG193" s="9"/>
      <c r="RH193" s="9"/>
      <c r="RI193" s="9"/>
      <c r="RJ193" s="9"/>
      <c r="RK193" s="9"/>
      <c r="RL193" s="9"/>
      <c r="RM193" s="9"/>
      <c r="RN193" s="9"/>
      <c r="RO193" s="9"/>
      <c r="RP193" s="9"/>
      <c r="RQ193" s="9"/>
      <c r="RR193" s="9"/>
      <c r="RS193" s="9"/>
      <c r="RT193" s="9"/>
      <c r="RU193" s="9"/>
      <c r="RV193" s="9"/>
      <c r="RW193" s="9"/>
      <c r="RX193" s="9"/>
      <c r="RY193" s="9"/>
      <c r="RZ193" s="9"/>
      <c r="SA193" s="9"/>
      <c r="SB193" s="9"/>
      <c r="SC193" s="9"/>
      <c r="SD193" s="9"/>
      <c r="SE193" s="9"/>
      <c r="SF193" s="9"/>
      <c r="SG193" s="9"/>
      <c r="SH193" s="9"/>
      <c r="SI193" s="9"/>
      <c r="SJ193" s="9"/>
      <c r="SK193" s="9"/>
      <c r="SL193" s="9"/>
      <c r="SM193" s="9"/>
      <c r="SN193" s="9"/>
      <c r="SO193" s="9"/>
      <c r="SP193" s="9"/>
      <c r="SQ193" s="9"/>
      <c r="SR193" s="9"/>
      <c r="SS193" s="9"/>
      <c r="ST193" s="9"/>
      <c r="SU193" s="9"/>
      <c r="SV193" s="9"/>
      <c r="SW193" s="9"/>
      <c r="SX193" s="9"/>
      <c r="SY193" s="9"/>
      <c r="SZ193" s="9"/>
      <c r="TA193" s="9"/>
      <c r="TB193" s="9"/>
      <c r="TC193" s="9"/>
      <c r="TD193" s="9"/>
      <c r="TE193" s="9"/>
      <c r="TF193" s="9"/>
      <c r="TG193" s="9"/>
      <c r="TH193" s="9"/>
      <c r="TI193" s="9"/>
      <c r="TJ193" s="9"/>
      <c r="TK193" s="9"/>
      <c r="TL193" s="9"/>
      <c r="TM193" s="9"/>
      <c r="TN193" s="9"/>
      <c r="TO193" s="9"/>
      <c r="TP193" s="9"/>
      <c r="TQ193" s="9"/>
      <c r="TR193" s="9"/>
      <c r="TS193" s="9"/>
      <c r="TT193" s="9"/>
      <c r="TU193" s="9"/>
      <c r="TV193" s="9"/>
      <c r="TW193" s="9"/>
      <c r="TX193" s="9"/>
      <c r="TY193" s="9"/>
      <c r="TZ193" s="9"/>
      <c r="UA193" s="9"/>
      <c r="UB193" s="9"/>
      <c r="UC193" s="9"/>
      <c r="UD193" s="9"/>
      <c r="UE193" s="9"/>
      <c r="UF193" s="9"/>
      <c r="UG193" s="9"/>
      <c r="UI193" s="2"/>
    </row>
    <row r="194" spans="1:555">
      <c r="C194" s="9"/>
      <c r="D194" s="9"/>
      <c r="E194" s="9"/>
      <c r="F194" s="10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9"/>
      <c r="BC194" s="9"/>
      <c r="BD194" s="9"/>
      <c r="BE194" s="9"/>
      <c r="BF194" s="9"/>
      <c r="BG194" s="9"/>
      <c r="BH194" s="9"/>
      <c r="BI194" s="9"/>
      <c r="BJ194" s="9"/>
      <c r="BK194" s="9"/>
      <c r="BL194" s="9"/>
      <c r="BM194" s="9"/>
      <c r="BN194" s="9"/>
      <c r="BO194" s="9"/>
      <c r="BP194" s="9"/>
      <c r="BQ194" s="9"/>
      <c r="BR194" s="9"/>
      <c r="BS194" s="9"/>
      <c r="BT194" s="9"/>
      <c r="BU194" s="9"/>
      <c r="BV194" s="9"/>
      <c r="BW194" s="9"/>
      <c r="BX194" s="9"/>
      <c r="BY194" s="9"/>
      <c r="BZ194" s="9"/>
      <c r="CA194" s="9"/>
      <c r="CB194" s="9"/>
      <c r="CC194" s="9"/>
      <c r="CD194" s="9"/>
      <c r="CE194" s="9"/>
      <c r="CF194" s="9"/>
      <c r="CG194" s="9"/>
      <c r="CH194" s="9"/>
      <c r="CI194" s="9"/>
      <c r="CJ194" s="9"/>
      <c r="CK194" s="9"/>
      <c r="CL194" s="9"/>
      <c r="CM194" s="9"/>
      <c r="CN194" s="9"/>
      <c r="CO194" s="9"/>
      <c r="CP194" s="9"/>
      <c r="CQ194" s="9"/>
      <c r="CR194" s="9"/>
      <c r="CS194" s="9"/>
      <c r="CT194" s="9"/>
      <c r="CU194" s="9"/>
      <c r="CV194" s="9"/>
      <c r="CW194" s="9"/>
      <c r="CX194" s="9"/>
      <c r="CY194" s="9"/>
      <c r="CZ194" s="9"/>
      <c r="DA194" s="9"/>
      <c r="DB194" s="9"/>
      <c r="DC194" s="9"/>
      <c r="DD194" s="9"/>
      <c r="DE194" s="9"/>
      <c r="DF194" s="9"/>
      <c r="DG194" s="9"/>
      <c r="DH194" s="9"/>
      <c r="DI194" s="9"/>
      <c r="DJ194" s="9"/>
      <c r="DK194" s="9"/>
      <c r="DL194" s="9"/>
      <c r="DM194" s="9"/>
      <c r="DN194" s="9"/>
      <c r="DO194" s="9"/>
      <c r="DP194" s="9"/>
      <c r="DQ194" s="9"/>
      <c r="DR194" s="9"/>
      <c r="DS194" s="9"/>
      <c r="DT194" s="9"/>
      <c r="DU194" s="9"/>
      <c r="DV194" s="9"/>
      <c r="DW194" s="9"/>
      <c r="DX194" s="9"/>
      <c r="DY194" s="9"/>
      <c r="DZ194" s="9"/>
      <c r="EA194" s="9"/>
      <c r="EB194" s="9"/>
      <c r="EC194" s="9"/>
      <c r="ED194" s="9"/>
      <c r="EE194" s="9"/>
      <c r="EF194" s="9"/>
      <c r="EG194" s="9"/>
      <c r="EH194" s="9"/>
      <c r="EI194" s="9"/>
      <c r="EJ194" s="9"/>
      <c r="EK194" s="9"/>
      <c r="EL194" s="9"/>
      <c r="EM194" s="9"/>
      <c r="EN194" s="9"/>
      <c r="EO194" s="9"/>
      <c r="EP194" s="9"/>
      <c r="EQ194" s="9"/>
      <c r="ER194" s="9"/>
      <c r="ES194" s="9"/>
      <c r="ET194" s="9"/>
      <c r="EU194" s="9"/>
      <c r="EV194" s="9"/>
      <c r="EW194" s="9"/>
      <c r="EX194" s="9"/>
      <c r="EY194" s="9"/>
      <c r="EZ194" s="9"/>
      <c r="FA194" s="9"/>
      <c r="FB194" s="9"/>
      <c r="FC194" s="9"/>
      <c r="FD194" s="9"/>
      <c r="FE194" s="9"/>
      <c r="FF194" s="9"/>
      <c r="FG194" s="9"/>
      <c r="FH194" s="9"/>
      <c r="FI194" s="9"/>
      <c r="FJ194" s="9"/>
      <c r="FK194" s="9"/>
      <c r="FL194" s="9"/>
      <c r="FM194" s="9"/>
      <c r="FN194" s="9"/>
      <c r="FO194" s="9"/>
      <c r="FP194" s="9"/>
      <c r="FQ194" s="9"/>
      <c r="FR194" s="9"/>
      <c r="FS194" s="9"/>
      <c r="FT194" s="9"/>
      <c r="FU194" s="9"/>
      <c r="FV194" s="9"/>
      <c r="FW194" s="9"/>
      <c r="FX194" s="9"/>
      <c r="FY194" s="9"/>
      <c r="FZ194" s="9"/>
      <c r="GA194" s="9"/>
      <c r="GB194" s="9"/>
      <c r="GC194" s="9"/>
      <c r="GD194" s="9"/>
      <c r="GE194" s="9"/>
      <c r="GF194" s="9"/>
      <c r="GG194" s="9"/>
      <c r="GH194" s="9"/>
      <c r="GI194" s="9"/>
      <c r="GJ194" s="9"/>
      <c r="GK194" s="9"/>
      <c r="GL194" s="9"/>
      <c r="GM194" s="9"/>
      <c r="GN194" s="9"/>
      <c r="GO194" s="9"/>
      <c r="GP194" s="9"/>
      <c r="GQ194" s="9"/>
      <c r="GR194" s="9"/>
      <c r="GS194" s="9"/>
      <c r="GT194" s="9"/>
      <c r="GU194" s="9"/>
      <c r="GV194" s="9"/>
      <c r="GW194" s="9"/>
      <c r="GX194" s="9"/>
      <c r="GY194" s="9"/>
      <c r="GZ194" s="9"/>
      <c r="HA194" s="9"/>
      <c r="HB194" s="9"/>
      <c r="HC194" s="9"/>
      <c r="HD194" s="9"/>
      <c r="HE194" s="9"/>
      <c r="HF194" s="9"/>
      <c r="HG194" s="9"/>
      <c r="HH194" s="9"/>
      <c r="HI194" s="9"/>
      <c r="HJ194" s="9"/>
      <c r="HK194" s="9"/>
      <c r="HL194" s="9"/>
      <c r="HM194" s="9"/>
      <c r="HN194" s="9"/>
      <c r="HO194" s="9"/>
      <c r="HP194" s="9"/>
      <c r="HQ194" s="9"/>
      <c r="HR194" s="9"/>
      <c r="HS194" s="9"/>
      <c r="HT194" s="9"/>
      <c r="HU194" s="9"/>
      <c r="HV194" s="9"/>
      <c r="HW194" s="9"/>
      <c r="HX194" s="9"/>
      <c r="HY194" s="9"/>
      <c r="HZ194" s="9"/>
      <c r="IA194" s="9"/>
      <c r="IB194" s="9"/>
      <c r="IC194" s="9"/>
      <c r="ID194" s="9"/>
      <c r="IE194" s="9"/>
      <c r="IF194" s="9"/>
      <c r="IG194" s="9"/>
      <c r="IH194" s="9"/>
      <c r="II194" s="9"/>
      <c r="IJ194" s="9"/>
      <c r="IK194" s="9"/>
      <c r="IL194" s="9"/>
      <c r="IM194" s="9"/>
      <c r="IN194" s="9"/>
      <c r="IO194" s="9"/>
      <c r="IP194" s="9"/>
      <c r="IQ194" s="9"/>
      <c r="IR194" s="9"/>
      <c r="IS194" s="9"/>
      <c r="IT194" s="9"/>
      <c r="IU194" s="9"/>
      <c r="IV194" s="9"/>
      <c r="IW194" s="9"/>
      <c r="IX194" s="9"/>
      <c r="IY194" s="9"/>
      <c r="IZ194" s="9"/>
      <c r="JA194" s="9"/>
      <c r="JB194" s="9"/>
      <c r="JC194" s="9"/>
      <c r="JD194" s="9"/>
      <c r="JE194" s="9"/>
      <c r="JF194" s="9"/>
      <c r="JG194" s="9"/>
      <c r="JH194" s="9"/>
      <c r="JI194" s="9"/>
      <c r="JJ194" s="9"/>
      <c r="JK194" s="9"/>
      <c r="JL194" s="9"/>
      <c r="JM194" s="9"/>
      <c r="JN194" s="9"/>
      <c r="JO194" s="9"/>
      <c r="JP194" s="9"/>
      <c r="JQ194" s="9"/>
      <c r="JR194" s="9"/>
      <c r="JS194" s="9"/>
      <c r="JT194" s="9"/>
      <c r="JU194" s="9"/>
      <c r="JV194" s="9"/>
      <c r="JW194" s="9"/>
      <c r="JX194" s="9"/>
      <c r="JY194" s="9"/>
      <c r="JZ194" s="9"/>
      <c r="KA194" s="9"/>
      <c r="KB194" s="9"/>
      <c r="KC194" s="9"/>
      <c r="KD194" s="9"/>
      <c r="KE194" s="9"/>
      <c r="KF194" s="9"/>
      <c r="KG194" s="9"/>
      <c r="KH194" s="9"/>
      <c r="KI194" s="9"/>
      <c r="KJ194" s="9"/>
      <c r="KK194" s="9"/>
      <c r="KL194" s="9"/>
      <c r="KM194" s="9"/>
      <c r="KN194" s="9"/>
      <c r="KO194" s="9"/>
      <c r="KP194" s="9"/>
      <c r="KQ194" s="9"/>
      <c r="KR194" s="9"/>
      <c r="KS194" s="9"/>
      <c r="KT194" s="9"/>
      <c r="KU194" s="9"/>
      <c r="KV194" s="9"/>
      <c r="KW194" s="9"/>
      <c r="KX194" s="9"/>
      <c r="KY194" s="9"/>
      <c r="KZ194" s="9"/>
      <c r="LA194" s="9"/>
      <c r="LB194" s="9"/>
      <c r="LC194" s="9"/>
      <c r="LD194" s="9"/>
      <c r="LE194" s="9"/>
      <c r="LF194" s="9"/>
      <c r="LG194" s="9"/>
      <c r="LH194" s="9"/>
      <c r="LI194" s="9"/>
      <c r="LJ194" s="9"/>
      <c r="LK194" s="9"/>
      <c r="LL194" s="9"/>
      <c r="LM194" s="9"/>
      <c r="LN194" s="9"/>
      <c r="LO194" s="9"/>
      <c r="LP194" s="9"/>
      <c r="LQ194" s="9"/>
      <c r="LR194" s="9"/>
      <c r="LS194" s="9"/>
      <c r="LT194" s="9"/>
      <c r="LU194" s="9"/>
      <c r="LV194" s="9"/>
      <c r="LW194" s="9"/>
      <c r="LX194" s="9"/>
      <c r="LY194" s="9"/>
      <c r="LZ194" s="9"/>
      <c r="MA194" s="9"/>
      <c r="MB194" s="9"/>
      <c r="MC194" s="9"/>
      <c r="MD194" s="9"/>
      <c r="ME194" s="9"/>
      <c r="MF194" s="9"/>
      <c r="MG194" s="9"/>
      <c r="MH194" s="9"/>
      <c r="MI194" s="9"/>
      <c r="MJ194" s="9"/>
      <c r="MK194" s="9"/>
      <c r="ML194" s="9"/>
      <c r="MM194" s="9"/>
      <c r="MN194" s="9"/>
      <c r="MO194" s="9"/>
      <c r="MP194" s="9"/>
      <c r="MQ194" s="9"/>
      <c r="MR194" s="9"/>
      <c r="MS194" s="9"/>
      <c r="MT194" s="9"/>
      <c r="MU194" s="9"/>
      <c r="MV194" s="9"/>
      <c r="MW194" s="9"/>
      <c r="MX194" s="9"/>
      <c r="MY194" s="9"/>
      <c r="MZ194" s="9"/>
      <c r="NA194" s="9"/>
      <c r="NB194" s="9"/>
      <c r="NC194" s="9"/>
      <c r="ND194" s="9"/>
      <c r="NE194" s="9"/>
      <c r="NF194" s="9"/>
      <c r="NG194" s="9"/>
      <c r="NH194" s="9"/>
      <c r="NI194" s="9"/>
      <c r="NJ194" s="9"/>
      <c r="NK194" s="9"/>
      <c r="NL194" s="9"/>
      <c r="NM194" s="9"/>
      <c r="NN194" s="9"/>
      <c r="NO194" s="9"/>
      <c r="NP194" s="9"/>
      <c r="NQ194" s="9"/>
      <c r="NR194" s="9"/>
      <c r="NS194" s="9"/>
      <c r="NT194" s="9"/>
      <c r="NU194" s="9"/>
      <c r="NV194" s="9"/>
      <c r="NW194" s="9"/>
      <c r="NX194" s="9"/>
      <c r="NY194" s="9"/>
      <c r="NZ194" s="9"/>
      <c r="OA194" s="9"/>
      <c r="OB194" s="9"/>
      <c r="OC194" s="9"/>
      <c r="OD194" s="9"/>
      <c r="OE194" s="9"/>
      <c r="OF194" s="9"/>
      <c r="OG194" s="9"/>
      <c r="OH194" s="9"/>
      <c r="OI194" s="9"/>
      <c r="OJ194" s="9"/>
      <c r="OK194" s="9"/>
      <c r="OL194" s="9"/>
      <c r="OM194" s="9"/>
      <c r="ON194" s="9"/>
      <c r="OO194" s="9"/>
      <c r="OP194" s="9"/>
      <c r="OQ194" s="9"/>
      <c r="OR194" s="9"/>
      <c r="OS194" s="9"/>
      <c r="OT194" s="9"/>
      <c r="OU194" s="9"/>
      <c r="OV194" s="9"/>
      <c r="OW194" s="9"/>
      <c r="OX194" s="9"/>
      <c r="OY194" s="9"/>
      <c r="OZ194" s="9"/>
      <c r="PA194" s="9"/>
      <c r="PB194" s="9"/>
      <c r="PC194" s="9"/>
      <c r="PD194" s="9"/>
      <c r="PE194" s="9"/>
      <c r="PF194" s="9"/>
      <c r="PG194" s="9"/>
      <c r="PH194" s="9"/>
      <c r="PI194" s="9"/>
      <c r="PJ194" s="9"/>
      <c r="PK194" s="9"/>
      <c r="PL194" s="9"/>
      <c r="PM194" s="9"/>
      <c r="PN194" s="9"/>
      <c r="PO194" s="9"/>
      <c r="PP194" s="9"/>
      <c r="PQ194" s="9"/>
      <c r="PR194" s="9"/>
      <c r="PS194" s="9"/>
      <c r="PT194" s="9"/>
      <c r="PU194" s="9"/>
      <c r="PV194" s="9"/>
      <c r="PW194" s="9"/>
      <c r="PX194" s="9"/>
      <c r="PY194" s="9"/>
      <c r="PZ194" s="9"/>
      <c r="QA194" s="9"/>
      <c r="QB194" s="9"/>
      <c r="QC194" s="9"/>
      <c r="QD194" s="9"/>
      <c r="QE194" s="9"/>
      <c r="QF194" s="9"/>
      <c r="QG194" s="9"/>
      <c r="QH194" s="9"/>
      <c r="QI194" s="9"/>
      <c r="QJ194" s="9"/>
      <c r="QK194" s="9"/>
      <c r="QL194" s="9"/>
      <c r="QM194" s="9"/>
      <c r="QN194" s="9"/>
      <c r="QO194" s="9"/>
      <c r="QP194" s="9"/>
      <c r="QQ194" s="9"/>
      <c r="QR194" s="9"/>
      <c r="QS194" s="9"/>
      <c r="QT194" s="9"/>
      <c r="QU194" s="9"/>
      <c r="QV194" s="9"/>
      <c r="QW194" s="9"/>
      <c r="QX194" s="9"/>
      <c r="QY194" s="9"/>
      <c r="QZ194" s="9"/>
      <c r="RA194" s="9"/>
      <c r="RB194" s="9"/>
      <c r="RC194" s="9"/>
      <c r="RD194" s="9"/>
      <c r="RE194" s="9"/>
      <c r="RF194" s="9"/>
      <c r="RG194" s="9"/>
      <c r="RH194" s="9"/>
      <c r="RI194" s="9"/>
      <c r="RJ194" s="9"/>
      <c r="RK194" s="9"/>
      <c r="RL194" s="9"/>
      <c r="RM194" s="9"/>
      <c r="RN194" s="9"/>
      <c r="RO194" s="9"/>
      <c r="RP194" s="9"/>
      <c r="RQ194" s="9"/>
      <c r="RR194" s="9"/>
      <c r="RS194" s="9"/>
      <c r="RT194" s="9"/>
      <c r="RU194" s="9"/>
      <c r="RV194" s="9"/>
      <c r="RW194" s="9"/>
      <c r="RX194" s="9"/>
      <c r="RY194" s="9"/>
      <c r="RZ194" s="9"/>
      <c r="SA194" s="9"/>
      <c r="SB194" s="9"/>
      <c r="SC194" s="9"/>
      <c r="SD194" s="9"/>
      <c r="SE194" s="9"/>
      <c r="SF194" s="9"/>
      <c r="SG194" s="9"/>
      <c r="SH194" s="9"/>
      <c r="SI194" s="9"/>
      <c r="SJ194" s="9"/>
      <c r="SK194" s="9"/>
      <c r="SL194" s="9"/>
      <c r="SM194" s="9"/>
      <c r="SN194" s="9"/>
      <c r="SO194" s="9"/>
      <c r="SP194" s="9"/>
      <c r="SQ194" s="9"/>
      <c r="SR194" s="9"/>
      <c r="SS194" s="9"/>
      <c r="ST194" s="9"/>
      <c r="SU194" s="9"/>
      <c r="SV194" s="9"/>
      <c r="SW194" s="9"/>
      <c r="SX194" s="9"/>
      <c r="SY194" s="9"/>
      <c r="SZ194" s="9"/>
      <c r="TA194" s="9"/>
      <c r="TB194" s="9"/>
      <c r="TC194" s="9"/>
      <c r="TD194" s="9"/>
      <c r="TE194" s="9"/>
      <c r="TF194" s="9"/>
      <c r="TG194" s="9"/>
      <c r="TH194" s="9"/>
      <c r="TI194" s="9"/>
      <c r="TJ194" s="9"/>
      <c r="TK194" s="9"/>
      <c r="TL194" s="9"/>
      <c r="TM194" s="9"/>
      <c r="TN194" s="9"/>
      <c r="TO194" s="9"/>
      <c r="TP194" s="9"/>
      <c r="TQ194" s="9"/>
      <c r="TR194" s="9"/>
      <c r="TS194" s="9"/>
      <c r="TT194" s="9"/>
      <c r="TU194" s="9"/>
      <c r="TV194" s="9"/>
      <c r="TW194" s="9"/>
      <c r="TX194" s="9"/>
      <c r="TY194" s="9"/>
      <c r="TZ194" s="9"/>
      <c r="UA194" s="9"/>
      <c r="UB194" s="9"/>
      <c r="UC194" s="9"/>
      <c r="UD194" s="9"/>
      <c r="UE194" s="9"/>
      <c r="UF194" s="9"/>
      <c r="UG194" s="9"/>
      <c r="UI194" s="2"/>
    </row>
    <row r="195" spans="1:555">
      <c r="C195" s="9"/>
      <c r="D195" s="9"/>
      <c r="E195" s="9"/>
      <c r="F195" s="10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9"/>
      <c r="BC195" s="9"/>
      <c r="BD195" s="9"/>
      <c r="BE195" s="9"/>
      <c r="BF195" s="9"/>
      <c r="BG195" s="9"/>
      <c r="BH195" s="9"/>
      <c r="BI195" s="9"/>
      <c r="BJ195" s="9"/>
      <c r="BK195" s="9"/>
      <c r="BL195" s="9"/>
      <c r="BM195" s="9"/>
      <c r="BN195" s="9"/>
      <c r="BO195" s="9"/>
      <c r="BP195" s="9"/>
      <c r="BQ195" s="9"/>
      <c r="BR195" s="9"/>
      <c r="BS195" s="9"/>
      <c r="BT195" s="9"/>
      <c r="BU195" s="9"/>
      <c r="BV195" s="9"/>
      <c r="BW195" s="9"/>
      <c r="BX195" s="9"/>
      <c r="BY195" s="9"/>
      <c r="BZ195" s="9"/>
      <c r="CA195" s="9"/>
      <c r="CB195" s="9"/>
      <c r="CC195" s="9"/>
      <c r="CD195" s="9"/>
      <c r="CE195" s="9"/>
      <c r="CF195" s="9"/>
      <c r="CG195" s="9"/>
      <c r="CH195" s="9"/>
      <c r="CI195" s="9"/>
      <c r="CJ195" s="9"/>
      <c r="CK195" s="9"/>
      <c r="CL195" s="9"/>
      <c r="CM195" s="9"/>
      <c r="CN195" s="9"/>
      <c r="CO195" s="9"/>
      <c r="CP195" s="9"/>
      <c r="CQ195" s="9"/>
      <c r="CR195" s="9"/>
      <c r="CS195" s="9"/>
      <c r="CT195" s="9"/>
      <c r="CU195" s="9"/>
      <c r="CV195" s="9"/>
      <c r="CW195" s="9"/>
      <c r="CX195" s="9"/>
      <c r="CY195" s="9"/>
      <c r="CZ195" s="9"/>
      <c r="DA195" s="9"/>
      <c r="DB195" s="9"/>
      <c r="DC195" s="9"/>
      <c r="DD195" s="9"/>
      <c r="DE195" s="9"/>
      <c r="DF195" s="9"/>
      <c r="DG195" s="9"/>
      <c r="DH195" s="9"/>
      <c r="DI195" s="9"/>
      <c r="DJ195" s="9"/>
      <c r="DK195" s="9"/>
      <c r="DL195" s="9"/>
      <c r="DM195" s="9"/>
      <c r="DN195" s="9"/>
      <c r="DO195" s="9"/>
      <c r="DP195" s="9"/>
      <c r="DQ195" s="9"/>
      <c r="DR195" s="9"/>
      <c r="DS195" s="9"/>
      <c r="DT195" s="9"/>
      <c r="DU195" s="9"/>
      <c r="DV195" s="9"/>
      <c r="DW195" s="9"/>
      <c r="DX195" s="9"/>
      <c r="DY195" s="9"/>
      <c r="DZ195" s="9"/>
      <c r="EA195" s="9"/>
      <c r="EB195" s="9"/>
      <c r="EC195" s="9"/>
      <c r="ED195" s="9"/>
      <c r="EE195" s="9"/>
      <c r="EF195" s="9"/>
      <c r="EG195" s="9"/>
      <c r="EH195" s="9"/>
      <c r="EI195" s="9"/>
      <c r="EJ195" s="9"/>
      <c r="EK195" s="9"/>
      <c r="EL195" s="9"/>
      <c r="EM195" s="9"/>
      <c r="EN195" s="9"/>
      <c r="EO195" s="9"/>
      <c r="EP195" s="9"/>
      <c r="EQ195" s="9"/>
      <c r="ER195" s="9"/>
      <c r="ES195" s="9"/>
      <c r="ET195" s="9"/>
      <c r="EU195" s="9"/>
      <c r="EV195" s="9"/>
      <c r="EW195" s="9"/>
      <c r="EX195" s="9"/>
      <c r="EY195" s="9"/>
      <c r="EZ195" s="9"/>
      <c r="FA195" s="9"/>
      <c r="FB195" s="9"/>
      <c r="FC195" s="9"/>
      <c r="FD195" s="9"/>
      <c r="FE195" s="9"/>
      <c r="FF195" s="9"/>
      <c r="FG195" s="9"/>
      <c r="FH195" s="9"/>
      <c r="FI195" s="9"/>
      <c r="FJ195" s="9"/>
      <c r="FK195" s="9"/>
      <c r="FL195" s="9"/>
      <c r="FM195" s="9"/>
      <c r="FN195" s="9"/>
      <c r="FO195" s="9"/>
      <c r="FP195" s="9"/>
      <c r="FQ195" s="9"/>
      <c r="FR195" s="9"/>
      <c r="FS195" s="9"/>
      <c r="FT195" s="9"/>
      <c r="FU195" s="9"/>
      <c r="FV195" s="9"/>
      <c r="FW195" s="9"/>
      <c r="FX195" s="9"/>
      <c r="FY195" s="9"/>
      <c r="FZ195" s="9"/>
      <c r="GA195" s="9"/>
      <c r="GB195" s="9"/>
      <c r="GC195" s="9"/>
      <c r="GD195" s="9"/>
      <c r="GE195" s="9"/>
      <c r="GF195" s="9"/>
      <c r="GG195" s="9"/>
      <c r="GH195" s="9"/>
      <c r="GI195" s="9"/>
      <c r="GJ195" s="9"/>
      <c r="GK195" s="9"/>
      <c r="GL195" s="9"/>
      <c r="GM195" s="9"/>
      <c r="GN195" s="9"/>
      <c r="GO195" s="9"/>
      <c r="GP195" s="9"/>
      <c r="GQ195" s="9"/>
      <c r="GR195" s="9"/>
      <c r="GS195" s="9"/>
      <c r="GT195" s="9"/>
      <c r="GU195" s="9"/>
      <c r="GV195" s="9"/>
      <c r="GW195" s="9"/>
      <c r="GX195" s="9"/>
      <c r="GY195" s="9"/>
      <c r="GZ195" s="9"/>
      <c r="HA195" s="9"/>
      <c r="HB195" s="9"/>
      <c r="HC195" s="9"/>
      <c r="HD195" s="9"/>
      <c r="HE195" s="9"/>
      <c r="HF195" s="9"/>
      <c r="HG195" s="9"/>
      <c r="HH195" s="9"/>
      <c r="HI195" s="9"/>
      <c r="HJ195" s="9"/>
      <c r="HK195" s="9"/>
      <c r="HL195" s="9"/>
      <c r="HM195" s="9"/>
      <c r="HN195" s="9"/>
      <c r="HO195" s="9"/>
      <c r="HP195" s="9"/>
      <c r="HQ195" s="9"/>
      <c r="HR195" s="9"/>
      <c r="HS195" s="9"/>
      <c r="HT195" s="9"/>
      <c r="HU195" s="9"/>
      <c r="HV195" s="9"/>
      <c r="HW195" s="9"/>
      <c r="HX195" s="9"/>
      <c r="HY195" s="9"/>
      <c r="HZ195" s="9"/>
      <c r="IA195" s="9"/>
      <c r="IB195" s="9"/>
      <c r="IC195" s="9"/>
      <c r="ID195" s="9"/>
      <c r="IE195" s="9"/>
      <c r="IF195" s="9"/>
      <c r="IG195" s="9"/>
      <c r="IH195" s="9"/>
      <c r="II195" s="9"/>
      <c r="IJ195" s="9"/>
      <c r="IK195" s="9"/>
      <c r="IL195" s="9"/>
      <c r="IM195" s="9"/>
      <c r="IN195" s="9"/>
      <c r="IO195" s="9"/>
      <c r="IP195" s="9"/>
      <c r="IQ195" s="9"/>
      <c r="IR195" s="9"/>
      <c r="IS195" s="9"/>
      <c r="IT195" s="9"/>
      <c r="IU195" s="9"/>
      <c r="IV195" s="9"/>
      <c r="IW195" s="9"/>
      <c r="IX195" s="9"/>
      <c r="IY195" s="9"/>
      <c r="IZ195" s="9"/>
      <c r="JA195" s="9"/>
      <c r="JB195" s="9"/>
      <c r="JC195" s="9"/>
      <c r="JD195" s="9"/>
      <c r="JE195" s="9"/>
      <c r="JF195" s="9"/>
      <c r="JG195" s="9"/>
      <c r="JH195" s="9"/>
      <c r="JI195" s="9"/>
      <c r="JJ195" s="9"/>
      <c r="JK195" s="9"/>
      <c r="JL195" s="9"/>
      <c r="JM195" s="9"/>
      <c r="JN195" s="9"/>
      <c r="JO195" s="9"/>
      <c r="JP195" s="9"/>
      <c r="JQ195" s="9"/>
      <c r="JR195" s="9"/>
      <c r="JS195" s="9"/>
      <c r="JT195" s="9"/>
      <c r="JU195" s="9"/>
      <c r="JV195" s="9"/>
      <c r="JW195" s="9"/>
      <c r="JX195" s="9"/>
      <c r="JY195" s="9"/>
      <c r="JZ195" s="9"/>
      <c r="KA195" s="9"/>
      <c r="KB195" s="9"/>
      <c r="KC195" s="9"/>
      <c r="KD195" s="9"/>
      <c r="KE195" s="9"/>
      <c r="KF195" s="9"/>
      <c r="KG195" s="9"/>
      <c r="KH195" s="9"/>
      <c r="KI195" s="9"/>
      <c r="KJ195" s="9"/>
      <c r="KK195" s="9"/>
      <c r="KL195" s="9"/>
      <c r="KM195" s="9"/>
      <c r="KN195" s="9"/>
      <c r="KO195" s="9"/>
      <c r="KP195" s="9"/>
      <c r="KQ195" s="9"/>
      <c r="KR195" s="9"/>
      <c r="KS195" s="9"/>
      <c r="KT195" s="9"/>
      <c r="KU195" s="9"/>
      <c r="KV195" s="9"/>
      <c r="KW195" s="9"/>
      <c r="KX195" s="9"/>
      <c r="KY195" s="9"/>
      <c r="KZ195" s="9"/>
      <c r="LA195" s="9"/>
      <c r="LB195" s="9"/>
      <c r="LC195" s="9"/>
      <c r="LD195" s="9"/>
      <c r="LE195" s="9"/>
      <c r="LF195" s="9"/>
      <c r="LG195" s="9"/>
      <c r="LH195" s="9"/>
      <c r="LI195" s="9"/>
      <c r="LJ195" s="9"/>
      <c r="LK195" s="9"/>
      <c r="LL195" s="9"/>
      <c r="LM195" s="9"/>
      <c r="LN195" s="9"/>
      <c r="LO195" s="9"/>
      <c r="LP195" s="9"/>
      <c r="LQ195" s="9"/>
      <c r="LR195" s="9"/>
      <c r="LS195" s="9"/>
      <c r="LT195" s="9"/>
      <c r="LU195" s="9"/>
      <c r="LV195" s="9"/>
      <c r="LW195" s="9"/>
      <c r="LX195" s="9"/>
      <c r="LY195" s="9"/>
      <c r="LZ195" s="9"/>
      <c r="MA195" s="9"/>
      <c r="MB195" s="9"/>
      <c r="MC195" s="9"/>
      <c r="MD195" s="9"/>
      <c r="ME195" s="9"/>
      <c r="MF195" s="9"/>
      <c r="MG195" s="9"/>
      <c r="MH195" s="9"/>
      <c r="MI195" s="9"/>
      <c r="MJ195" s="9"/>
      <c r="MK195" s="9"/>
      <c r="ML195" s="9"/>
      <c r="MM195" s="9"/>
      <c r="MN195" s="9"/>
      <c r="MO195" s="9"/>
      <c r="MP195" s="9"/>
      <c r="MQ195" s="9"/>
      <c r="MR195" s="9"/>
      <c r="MS195" s="9"/>
      <c r="MT195" s="9"/>
      <c r="MU195" s="9"/>
      <c r="MV195" s="9"/>
      <c r="MW195" s="9"/>
      <c r="MX195" s="9"/>
      <c r="MY195" s="9"/>
      <c r="MZ195" s="9"/>
      <c r="NA195" s="9"/>
      <c r="NB195" s="9"/>
      <c r="NC195" s="9"/>
      <c r="ND195" s="9"/>
      <c r="NE195" s="9"/>
      <c r="NF195" s="9"/>
      <c r="NG195" s="9"/>
      <c r="NH195" s="9"/>
      <c r="NI195" s="9"/>
      <c r="NJ195" s="9"/>
      <c r="NK195" s="9"/>
      <c r="NL195" s="9"/>
      <c r="NM195" s="9"/>
      <c r="NN195" s="9"/>
      <c r="NO195" s="9"/>
      <c r="NP195" s="9"/>
      <c r="NQ195" s="9"/>
      <c r="NR195" s="9"/>
      <c r="NS195" s="9"/>
      <c r="NT195" s="9"/>
      <c r="NU195" s="9"/>
      <c r="NV195" s="9"/>
      <c r="NW195" s="9"/>
      <c r="NX195" s="9"/>
      <c r="NY195" s="9"/>
      <c r="NZ195" s="9"/>
      <c r="OA195" s="9"/>
      <c r="OB195" s="9"/>
      <c r="OC195" s="9"/>
      <c r="OD195" s="9"/>
      <c r="OE195" s="9"/>
      <c r="OF195" s="9"/>
      <c r="OG195" s="9"/>
      <c r="OH195" s="9"/>
      <c r="OI195" s="9"/>
      <c r="OJ195" s="9"/>
      <c r="OK195" s="9"/>
      <c r="OL195" s="9"/>
      <c r="OM195" s="9"/>
      <c r="ON195" s="9"/>
      <c r="OO195" s="9"/>
      <c r="OP195" s="9"/>
      <c r="OQ195" s="9"/>
      <c r="OR195" s="9"/>
      <c r="OS195" s="9"/>
      <c r="OT195" s="9"/>
      <c r="OU195" s="9"/>
      <c r="OV195" s="9"/>
      <c r="OW195" s="9"/>
      <c r="OX195" s="9"/>
      <c r="OY195" s="9"/>
      <c r="OZ195" s="9"/>
      <c r="PA195" s="9"/>
      <c r="PB195" s="9"/>
      <c r="PC195" s="9"/>
      <c r="PD195" s="9"/>
      <c r="PE195" s="9"/>
      <c r="PF195" s="9"/>
      <c r="PG195" s="9"/>
      <c r="PH195" s="9"/>
      <c r="PI195" s="9"/>
      <c r="PJ195" s="9"/>
      <c r="PK195" s="9"/>
      <c r="PL195" s="9"/>
      <c r="PM195" s="9"/>
      <c r="PN195" s="9"/>
      <c r="PO195" s="9"/>
      <c r="PP195" s="9"/>
      <c r="PQ195" s="9"/>
      <c r="PR195" s="9"/>
      <c r="PS195" s="9"/>
      <c r="PT195" s="9"/>
      <c r="PU195" s="9"/>
      <c r="PV195" s="9"/>
      <c r="PW195" s="9"/>
      <c r="PX195" s="9"/>
      <c r="PY195" s="9"/>
      <c r="PZ195" s="9"/>
      <c r="QA195" s="9"/>
      <c r="QB195" s="9"/>
      <c r="QC195" s="9"/>
      <c r="QD195" s="9"/>
      <c r="QE195" s="9"/>
      <c r="QF195" s="9"/>
      <c r="QG195" s="9"/>
      <c r="QH195" s="9"/>
      <c r="QI195" s="9"/>
      <c r="QJ195" s="9"/>
      <c r="QK195" s="9"/>
      <c r="QL195" s="9"/>
      <c r="QM195" s="9"/>
      <c r="QN195" s="9"/>
      <c r="QO195" s="9"/>
      <c r="QP195" s="9"/>
      <c r="QQ195" s="9"/>
      <c r="QR195" s="9"/>
      <c r="QS195" s="9"/>
      <c r="QT195" s="9"/>
      <c r="QU195" s="9"/>
      <c r="QV195" s="9"/>
      <c r="QW195" s="9"/>
      <c r="QX195" s="9"/>
      <c r="QY195" s="9"/>
      <c r="QZ195" s="9"/>
      <c r="RA195" s="9"/>
      <c r="RB195" s="9"/>
      <c r="RC195" s="9"/>
      <c r="RD195" s="9"/>
      <c r="RE195" s="9"/>
      <c r="RF195" s="9"/>
      <c r="RG195" s="9"/>
      <c r="RH195" s="9"/>
      <c r="RI195" s="9"/>
      <c r="RJ195" s="9"/>
      <c r="RK195" s="9"/>
      <c r="RL195" s="9"/>
      <c r="RM195" s="9"/>
      <c r="RN195" s="9"/>
      <c r="RO195" s="9"/>
      <c r="RP195" s="9"/>
      <c r="RQ195" s="9"/>
      <c r="RR195" s="9"/>
      <c r="RS195" s="9"/>
      <c r="RT195" s="9"/>
      <c r="RU195" s="9"/>
      <c r="RV195" s="9"/>
      <c r="RW195" s="9"/>
      <c r="RX195" s="9"/>
      <c r="RY195" s="9"/>
      <c r="RZ195" s="9"/>
      <c r="SA195" s="9"/>
      <c r="SB195" s="9"/>
      <c r="SC195" s="9"/>
      <c r="SD195" s="9"/>
      <c r="SE195" s="9"/>
      <c r="SF195" s="9"/>
      <c r="SG195" s="9"/>
      <c r="SH195" s="9"/>
      <c r="SI195" s="9"/>
      <c r="SJ195" s="9"/>
      <c r="SK195" s="9"/>
      <c r="SL195" s="9"/>
      <c r="SM195" s="9"/>
      <c r="SN195" s="9"/>
      <c r="SO195" s="9"/>
      <c r="SP195" s="9"/>
      <c r="SQ195" s="9"/>
      <c r="SR195" s="9"/>
      <c r="SS195" s="9"/>
      <c r="ST195" s="9"/>
      <c r="SU195" s="9"/>
      <c r="SV195" s="9"/>
      <c r="SW195" s="9"/>
      <c r="SX195" s="9"/>
      <c r="SY195" s="9"/>
      <c r="SZ195" s="9"/>
      <c r="TA195" s="9"/>
      <c r="TB195" s="9"/>
      <c r="TC195" s="9"/>
      <c r="TD195" s="9"/>
      <c r="TE195" s="9"/>
      <c r="TF195" s="9"/>
      <c r="TG195" s="9"/>
      <c r="TH195" s="9"/>
      <c r="TI195" s="9"/>
      <c r="TJ195" s="9"/>
      <c r="TK195" s="9"/>
      <c r="TL195" s="9"/>
      <c r="TM195" s="9"/>
      <c r="TN195" s="9"/>
      <c r="TO195" s="9"/>
      <c r="TP195" s="9"/>
      <c r="TQ195" s="9"/>
      <c r="TR195" s="9"/>
      <c r="TS195" s="9"/>
      <c r="TT195" s="9"/>
      <c r="TU195" s="9"/>
      <c r="TV195" s="9"/>
      <c r="TW195" s="9"/>
      <c r="TX195" s="9"/>
      <c r="TY195" s="9"/>
      <c r="TZ195" s="9"/>
      <c r="UA195" s="9"/>
      <c r="UB195" s="9"/>
      <c r="UC195" s="9"/>
      <c r="UD195" s="9"/>
      <c r="UE195" s="9"/>
      <c r="UF195" s="9"/>
      <c r="UG195" s="9"/>
      <c r="UI195" s="2"/>
    </row>
    <row r="196" spans="1:555">
      <c r="C196" s="2"/>
      <c r="D196" s="2"/>
      <c r="E196" s="2"/>
      <c r="F196" s="10"/>
      <c r="G196" s="2"/>
      <c r="UG196" s="2"/>
      <c r="UH196" s="2"/>
      <c r="UI196" s="2"/>
    </row>
    <row r="197" spans="1:555">
      <c r="D197" s="2"/>
      <c r="E197" s="2"/>
      <c r="G197" s="2"/>
      <c r="H197" s="1"/>
      <c r="I197" s="1"/>
      <c r="J197" s="1"/>
      <c r="K197" s="1"/>
      <c r="L197" s="1"/>
      <c r="N197" s="1"/>
      <c r="O197" s="1"/>
      <c r="AK197" s="1"/>
      <c r="AL197" s="1"/>
      <c r="AQ197" s="1"/>
      <c r="AS197" s="1"/>
      <c r="AY197" s="1"/>
      <c r="AZ197" s="1"/>
      <c r="BA197" s="1"/>
      <c r="BB197" s="1"/>
      <c r="BC197" s="1"/>
      <c r="BD197" s="1"/>
      <c r="BE197" s="1"/>
      <c r="BH197" s="1"/>
      <c r="BI197" s="1"/>
      <c r="BJ197" s="1"/>
      <c r="BK197" s="1"/>
      <c r="BU197" s="1"/>
      <c r="BV197" s="1"/>
      <c r="CM197" s="1"/>
      <c r="CO197" s="1"/>
      <c r="DL197" s="1"/>
      <c r="DM197" s="1"/>
      <c r="DV197" s="1"/>
      <c r="DW197" s="1"/>
      <c r="EB197" s="1"/>
      <c r="EC197" s="1"/>
      <c r="ED197" s="1"/>
      <c r="EF197" s="1"/>
      <c r="EG197" s="1"/>
      <c r="EI197" s="1"/>
      <c r="EJ197" s="1"/>
      <c r="EP197" s="1"/>
      <c r="EQ197" s="1"/>
      <c r="ER197" s="1"/>
      <c r="ES197" s="1"/>
      <c r="ET197" s="1"/>
      <c r="EX197" s="1"/>
      <c r="EY197" s="1"/>
      <c r="FB197" s="1"/>
      <c r="FC197" s="1"/>
      <c r="FD197" s="1"/>
      <c r="FE197" s="1"/>
      <c r="FN197" s="1"/>
      <c r="FT197" s="1"/>
      <c r="FW197" s="1"/>
      <c r="FY197" s="1"/>
      <c r="FZ197" s="1"/>
      <c r="GG197" s="1"/>
      <c r="GK197" s="1"/>
      <c r="GL197" s="1"/>
      <c r="GR197" s="1"/>
      <c r="GW197" s="1"/>
      <c r="GX197" s="1"/>
      <c r="GY197" s="1"/>
      <c r="GZ197" s="1"/>
      <c r="HC197" s="1"/>
      <c r="JO197" s="1"/>
      <c r="MR197" s="1"/>
      <c r="UI197" s="2"/>
    </row>
    <row r="198" spans="1:555">
      <c r="D198" s="2"/>
      <c r="E198" s="2"/>
      <c r="G198" s="2"/>
      <c r="AK198" s="1"/>
      <c r="AL198" s="1"/>
      <c r="AQ198" s="1"/>
      <c r="AS198" s="1"/>
      <c r="AY198" s="1"/>
      <c r="AZ198" s="1"/>
      <c r="BA198" s="1"/>
      <c r="BB198" s="1"/>
      <c r="BC198" s="1"/>
      <c r="BD198" s="1"/>
      <c r="BE198" s="1"/>
      <c r="BH198" s="1"/>
      <c r="BI198" s="1"/>
      <c r="BJ198" s="1"/>
      <c r="BK198" s="1"/>
      <c r="BU198" s="1"/>
      <c r="BV198" s="1"/>
      <c r="CM198" s="1"/>
      <c r="CO198" s="1"/>
      <c r="DL198" s="1"/>
      <c r="DM198" s="1"/>
      <c r="DV198" s="1"/>
      <c r="DW198" s="1"/>
      <c r="EB198" s="1"/>
      <c r="EC198" s="1"/>
      <c r="ED198" s="1"/>
      <c r="EF198" s="1"/>
      <c r="EG198" s="1"/>
      <c r="EI198" s="1"/>
      <c r="EJ198" s="1"/>
      <c r="EP198" s="1"/>
      <c r="EQ198" s="1"/>
      <c r="ER198" s="1"/>
      <c r="ES198" s="1"/>
      <c r="ET198" s="1"/>
      <c r="EX198" s="1"/>
      <c r="EY198" s="1"/>
      <c r="FB198" s="1"/>
      <c r="FC198" s="1"/>
      <c r="FD198" s="1"/>
      <c r="FE198" s="1"/>
      <c r="FN198" s="1"/>
      <c r="FT198" s="1"/>
      <c r="FW198" s="1"/>
      <c r="FY198" s="1"/>
      <c r="FZ198" s="1"/>
      <c r="GG198" s="1"/>
      <c r="GK198" s="1"/>
      <c r="GL198" s="1"/>
      <c r="GR198" s="1"/>
      <c r="GW198" s="1"/>
      <c r="GX198" s="1"/>
      <c r="GY198" s="1"/>
      <c r="GZ198" s="1"/>
      <c r="HC198" s="1"/>
      <c r="JO198" s="1"/>
      <c r="MR198" s="1"/>
      <c r="UI198" s="2"/>
    </row>
    <row r="199" spans="1:555" ht="16.5" customHeight="1">
      <c r="A199" s="66" t="s">
        <v>137</v>
      </c>
      <c r="B199" s="2">
        <v>169</v>
      </c>
      <c r="D199" s="2"/>
      <c r="E199" s="2"/>
      <c r="F199" s="11"/>
      <c r="G199" s="2"/>
      <c r="AK199" s="1"/>
      <c r="AL199" s="1"/>
      <c r="AQ199" s="1"/>
      <c r="AS199" s="1"/>
      <c r="AY199" s="1"/>
      <c r="AZ199" s="1"/>
      <c r="BA199" s="1"/>
      <c r="BB199" s="1"/>
      <c r="BC199" s="1"/>
      <c r="BD199" s="1"/>
      <c r="BE199" s="1"/>
      <c r="BH199" s="1"/>
      <c r="BI199" s="1"/>
      <c r="BJ199" s="1"/>
      <c r="BK199" s="1"/>
      <c r="BU199" s="1"/>
      <c r="BV199" s="1"/>
      <c r="CM199" s="1"/>
      <c r="CO199" s="1"/>
      <c r="DL199" s="1"/>
      <c r="DM199" s="1"/>
      <c r="DV199" s="1"/>
      <c r="DW199" s="1"/>
      <c r="EB199" s="1"/>
      <c r="EC199" s="1"/>
      <c r="ED199" s="1"/>
      <c r="EF199" s="1"/>
      <c r="EG199" s="1"/>
      <c r="EI199" s="1"/>
      <c r="EJ199" s="1"/>
      <c r="EP199" s="1"/>
      <c r="EQ199" s="1"/>
      <c r="ER199" s="1"/>
      <c r="ES199" s="1"/>
      <c r="ET199" s="1"/>
      <c r="EX199" s="1"/>
      <c r="EY199" s="1"/>
      <c r="FB199" s="1"/>
      <c r="FC199" s="1"/>
      <c r="FD199" s="1"/>
      <c r="FE199" s="1"/>
      <c r="FN199" s="1"/>
      <c r="FT199" s="1"/>
      <c r="FW199" s="1"/>
      <c r="FY199" s="1"/>
      <c r="FZ199" s="1"/>
      <c r="GG199" s="1"/>
      <c r="GK199" s="1"/>
      <c r="GL199" s="1"/>
      <c r="GR199" s="1"/>
      <c r="GW199" s="1"/>
      <c r="GX199" s="1"/>
      <c r="GY199" s="1"/>
      <c r="GZ199" s="1"/>
      <c r="HC199" s="1"/>
      <c r="JO199" s="1"/>
      <c r="MR199" s="1"/>
      <c r="UI199" s="2"/>
    </row>
    <row r="200" spans="1:555" ht="16.5" customHeight="1">
      <c r="A200" s="66" t="s">
        <v>138</v>
      </c>
      <c r="B200" s="2">
        <v>171</v>
      </c>
      <c r="C200" s="7">
        <f>IF(MOD(B200,12)=0,12,MOD(B200,12))</f>
        <v>3</v>
      </c>
      <c r="D200" s="32"/>
      <c r="E200" s="2"/>
      <c r="G200" s="2"/>
      <c r="AK200" s="1"/>
      <c r="AL200" s="1"/>
      <c r="AQ200" s="1"/>
      <c r="AS200" s="1"/>
      <c r="AY200" s="1"/>
      <c r="AZ200" s="1"/>
      <c r="BA200" s="1"/>
      <c r="BB200" s="1"/>
      <c r="BC200" s="1"/>
      <c r="BD200" s="1"/>
      <c r="BE200" s="1"/>
      <c r="BH200" s="1"/>
      <c r="BI200" s="1"/>
      <c r="BJ200" s="1"/>
      <c r="BK200" s="1"/>
      <c r="BU200" s="1"/>
      <c r="BV200" s="1"/>
      <c r="CM200" s="1"/>
      <c r="CO200" s="1"/>
      <c r="DL200" s="1"/>
      <c r="DM200" s="1"/>
      <c r="DV200" s="1"/>
      <c r="DW200" s="1"/>
      <c r="EB200" s="1"/>
      <c r="EC200" s="1"/>
      <c r="ED200" s="1"/>
      <c r="EF200" s="1"/>
      <c r="EG200" s="1"/>
      <c r="EI200" s="1"/>
      <c r="EJ200" s="1"/>
      <c r="EP200" s="1"/>
      <c r="EQ200" s="1"/>
      <c r="ER200" s="1"/>
      <c r="ES200" s="1"/>
      <c r="ET200" s="1"/>
      <c r="EX200" s="1"/>
      <c r="EY200" s="1"/>
      <c r="FB200" s="1"/>
      <c r="FC200" s="1"/>
      <c r="FD200" s="1"/>
      <c r="FE200" s="1"/>
      <c r="FN200" s="1"/>
      <c r="FT200" s="1"/>
      <c r="FW200" s="1"/>
      <c r="FY200" s="1"/>
      <c r="FZ200" s="1"/>
      <c r="GG200" s="1"/>
      <c r="GK200" s="1"/>
      <c r="GL200" s="1"/>
      <c r="GR200" s="1"/>
      <c r="GW200" s="1"/>
      <c r="GX200" s="1"/>
      <c r="GY200" s="1"/>
      <c r="GZ200" s="1"/>
      <c r="HB200" s="1"/>
      <c r="HC200" s="1"/>
      <c r="JO200" s="7"/>
      <c r="MR200" s="1"/>
      <c r="MZ200" s="10"/>
      <c r="NA200" s="10"/>
      <c r="NB200" s="10"/>
      <c r="NC200" s="10"/>
      <c r="ND200" s="10"/>
      <c r="NE200" s="10"/>
      <c r="NF200" s="10"/>
      <c r="OQ200" s="10"/>
      <c r="UI200" s="2"/>
    </row>
    <row r="201" spans="1:555" ht="17.25" customHeight="1">
      <c r="A201" s="44" t="s">
        <v>139</v>
      </c>
      <c r="B201" s="2">
        <v>180</v>
      </c>
      <c r="C201" s="7">
        <f>IF(MOD(B201,12)=0,12,MOD(B201,12))</f>
        <v>12</v>
      </c>
      <c r="D201" s="2"/>
      <c r="E201" s="2"/>
      <c r="G201" s="2"/>
      <c r="AK201" s="1"/>
      <c r="AL201" s="1"/>
      <c r="AQ201" s="1"/>
      <c r="AS201" s="1"/>
      <c r="AY201" s="1"/>
      <c r="AZ201" s="1"/>
      <c r="BA201" s="1"/>
      <c r="BB201" s="1"/>
      <c r="BC201" s="1"/>
      <c r="BD201" s="1"/>
      <c r="BE201" s="1"/>
      <c r="BH201" s="1"/>
      <c r="BI201" s="1"/>
      <c r="BJ201" s="1"/>
      <c r="BK201" s="1"/>
      <c r="BU201" s="1"/>
      <c r="BV201" s="1"/>
      <c r="CM201" s="1"/>
      <c r="CO201" s="1"/>
      <c r="DL201" s="1"/>
      <c r="DM201" s="1"/>
      <c r="DV201" s="1"/>
      <c r="DW201" s="1"/>
      <c r="EB201" s="1"/>
      <c r="EC201" s="1"/>
      <c r="ED201" s="1"/>
      <c r="EF201" s="1"/>
      <c r="EG201" s="1"/>
      <c r="EI201" s="1"/>
      <c r="EJ201" s="1"/>
      <c r="EP201" s="1"/>
      <c r="EQ201" s="1"/>
      <c r="ER201" s="1"/>
      <c r="ES201" s="1"/>
      <c r="ET201" s="1"/>
      <c r="EX201" s="1"/>
      <c r="EY201" s="1"/>
      <c r="FB201" s="1"/>
      <c r="FC201" s="1"/>
      <c r="FD201" s="1"/>
      <c r="FE201" s="1"/>
      <c r="FN201" s="1"/>
      <c r="FT201" s="1"/>
      <c r="FW201" s="1"/>
      <c r="FY201" s="1"/>
      <c r="FZ201" s="1"/>
      <c r="GG201" s="1"/>
      <c r="GK201" s="1"/>
      <c r="GL201" s="1"/>
      <c r="GR201" s="1"/>
      <c r="GW201" s="1"/>
      <c r="GX201" s="1"/>
      <c r="GY201" s="1"/>
      <c r="GZ201" s="1"/>
      <c r="HC201" s="1"/>
      <c r="JO201" s="7"/>
      <c r="MR201" s="1"/>
      <c r="UI201" s="2"/>
    </row>
    <row r="202" spans="1:555" ht="11.25" customHeight="1">
      <c r="A202" s="734" t="s">
        <v>208</v>
      </c>
      <c r="B202" s="734"/>
      <c r="C202" s="67">
        <f>IFERROR(VLOOKUP(C1,'19'!$F$3:$I$766,'19'!$I$1,0),0)</f>
        <v>2982447462867</v>
      </c>
      <c r="D202" s="68">
        <f>IFERROR(VLOOKUP(D1,'19'!$F$3:$I$766,'19'!$I$1,0),0)</f>
        <v>1628578638424</v>
      </c>
      <c r="E202" s="68">
        <f>IFERROR(VLOOKUP(E1,'19'!$F$3:$I$766,'19'!$I$1,0),0)</f>
        <v>1414022577573</v>
      </c>
      <c r="F202" s="69">
        <f>IFERROR(VLOOKUP(F1,'19'!$F$3:$I$766,'19'!$I$1,0),0)</f>
        <v>1469958477</v>
      </c>
      <c r="G202" s="69">
        <f>IFERROR(VLOOKUP(G1,'19'!$F$3:$I$766,'19'!$I$1,0),0)</f>
        <v>21256208</v>
      </c>
      <c r="H202" s="69">
        <f>IFERROR(VLOOKUP(H1,'19'!$F$3:$I$766,'19'!$I$1,0),0)</f>
        <v>643045787742</v>
      </c>
      <c r="I202" s="69">
        <f>IFERROR(VLOOKUP(I1,'19'!$F$3:$I$766,'19'!$I$1,0),0)</f>
        <v>556684738449</v>
      </c>
      <c r="J202" s="69">
        <f>IFERROR(VLOOKUP(J1,'19'!$F$3:$I$766,'19'!$I$1,0),0)</f>
        <v>79930591415</v>
      </c>
      <c r="K202" s="69">
        <f>IFERROR(VLOOKUP(K1,'19'!$F$3:$I$766,'19'!$I$1,0),0)</f>
        <v>6430457878</v>
      </c>
      <c r="L202" s="69">
        <f>IFERROR(VLOOKUP(L1,'19'!$F$3:$I$766,'19'!$I$1,0),0)</f>
        <v>66128982474</v>
      </c>
      <c r="M202" s="69">
        <f>IFERROR(VLOOKUP(M1,'19'!$F$3:$I$766,'19'!$I$1,0),0)</f>
        <v>586363760997</v>
      </c>
      <c r="N202" s="69">
        <f>IFERROR(VLOOKUP(N1,'19'!$F$3:$I$766,'19'!$I$1,0),0)</f>
        <v>580500123387</v>
      </c>
      <c r="O202" s="69">
        <f>IFERROR(VLOOKUP(O1,'19'!$F$3:$I$766,'19'!$I$1,0),0)</f>
        <v>5863637610</v>
      </c>
      <c r="P202" s="69">
        <f>IFERROR(VLOOKUP(P1,'19'!$F$3:$I$766,'19'!$I$1,0),0)</f>
        <v>27552068225</v>
      </c>
      <c r="Q202" s="69">
        <f>IFERROR(VLOOKUP(Q1,'19'!$F$3:$I$766,'19'!$I$1,0),0)</f>
        <v>61520022370</v>
      </c>
      <c r="R202" s="69">
        <f>IFERROR(VLOOKUP(R1,'19'!$F$3:$I$766,'19'!$I$1,0),0)</f>
        <v>27920741080</v>
      </c>
      <c r="S202" s="68">
        <f>IFERROR(VLOOKUP(S1,'19'!$F$3:$I$766,'19'!$I$1,0),0)</f>
        <v>214556060851</v>
      </c>
      <c r="T202" s="69">
        <f>IFERROR(VLOOKUP(T1,'19'!$F$3:$I$766,'19'!$I$1,0),0)</f>
        <v>51168288802</v>
      </c>
      <c r="U202" s="69">
        <f>IFERROR(VLOOKUP(U1,'19'!$F$3:$I$766,'19'!$I$1,0),0)</f>
        <v>60197986824</v>
      </c>
      <c r="V202" s="69">
        <f>IFERROR(VLOOKUP(V1,'19'!$F$3:$I$766,'19'!$I$1,0),0)</f>
        <v>111366275626</v>
      </c>
      <c r="W202" s="69">
        <f>IFERROR(VLOOKUP(W1,'19'!$F$3:$I$766,'19'!$I$1,0),0)</f>
        <v>1946656991</v>
      </c>
      <c r="X202" s="69">
        <f>IFERROR(VLOOKUP(X1,'19'!$F$3:$I$766,'19'!$I$1,0),0)</f>
        <v>18982560128</v>
      </c>
      <c r="Y202" s="69">
        <f>IFERROR(VLOOKUP(Y1,'19'!$F$3:$I$766,'19'!$I$1,0),0)</f>
        <v>2205408120</v>
      </c>
      <c r="Z202" s="69">
        <f>IFERROR(VLOOKUP(Z1,'19'!$F$3:$I$766,'19'!$I$1,0),0)</f>
        <v>220540812</v>
      </c>
      <c r="AA202" s="69">
        <f>IFERROR(VLOOKUP(AA1,'19'!$F$3:$I$766,'19'!$I$1,0),0)</f>
        <v>1984867308</v>
      </c>
      <c r="AB202" s="69">
        <f>IFERROR(VLOOKUP(AB1,'19'!$F$3:$I$766,'19'!$I$1,0),0)</f>
        <v>0</v>
      </c>
      <c r="AC202" s="69">
        <f>IFERROR(VLOOKUP(AC1,'19'!$F$3:$I$766,'19'!$I$1,0),0)</f>
        <v>1</v>
      </c>
      <c r="AD202" s="69">
        <f>IFERROR(VLOOKUP(AD1,'19'!$F$3:$I$766,'19'!$I$1,0),0)</f>
        <v>66261405323</v>
      </c>
      <c r="AE202" s="69">
        <f>IFERROR(VLOOKUP(AE1,'19'!$F$3:$I$766,'19'!$I$1,0),0)</f>
        <v>12209962640</v>
      </c>
      <c r="AF202" s="69">
        <f>IFERROR(VLOOKUP(AF1,'19'!$F$3:$I$766,'19'!$I$1,0),0)</f>
        <v>8789532304</v>
      </c>
      <c r="AG202" s="69">
        <f>IFERROR(VLOOKUP(AG1,'19'!$F$3:$I$766,'19'!$I$1,0),0)</f>
        <v>3420430336</v>
      </c>
      <c r="AH202" s="69">
        <f>IFERROR(VLOOKUP(AH1,'19'!$F$3:$I$766,'19'!$I$1,0),0)</f>
        <v>0</v>
      </c>
      <c r="AI202" s="68">
        <f>IFERROR(VLOOKUP(AI1,'19'!$F$3:$I$766,'19'!$I$1,0),0)</f>
        <v>1353868824443</v>
      </c>
      <c r="AJ202" s="68">
        <f>IFERROR(VLOOKUP(AJ1,'19'!$F$3:$I$766,'19'!$I$1,0),0)</f>
        <v>8305258117</v>
      </c>
      <c r="AK202" s="69">
        <f>IFERROR(VLOOKUP(AK1,'19'!$F$3:$I$766,'19'!$I$1,0),0)</f>
        <v>0</v>
      </c>
      <c r="AL202" s="69">
        <f>IFERROR(VLOOKUP(AL1,'19'!$F$3:$I$766,'19'!$I$1,0),0)</f>
        <v>1</v>
      </c>
      <c r="AM202" s="69">
        <f>IFERROR(VLOOKUP(AM1,'19'!$F$3:$I$766,'19'!$I$1,0),0)</f>
        <v>7701455260</v>
      </c>
      <c r="AN202" s="69">
        <f>IFERROR(VLOOKUP(AN1,'19'!$F$3:$I$766,'19'!$I$1,0),0)</f>
        <v>603802856</v>
      </c>
      <c r="AO202" s="68">
        <f>IFERROR(VLOOKUP(AO1,'19'!$F$3:$I$766,'19'!$I$1,0),0)</f>
        <v>22817972153</v>
      </c>
      <c r="AP202" s="69">
        <f>IFERROR(VLOOKUP(AP1,'19'!$F$3:$I$766,'19'!$I$1,0),0)</f>
        <v>22644358616</v>
      </c>
      <c r="AQ202" s="69">
        <f>IFERROR(VLOOKUP(AQ1,'19'!$F$3:$I$766,'19'!$I$1,0),0)</f>
        <v>1</v>
      </c>
      <c r="AR202" s="69">
        <f>IFERROR(VLOOKUP(AR1,'19'!$F$3:$I$766,'19'!$I$1,0),0)</f>
        <v>1</v>
      </c>
      <c r="AS202" s="69">
        <f>IFERROR(VLOOKUP(AS1,'19'!$F$3:$I$766,'19'!$I$1,0),0)</f>
        <v>750994</v>
      </c>
      <c r="AT202" s="69">
        <f>IFERROR(VLOOKUP(AT1,'19'!$F$3:$I$766,'19'!$I$1,0),0)</f>
        <v>131826546</v>
      </c>
      <c r="AU202" s="69">
        <f>IFERROR(VLOOKUP(AU1,'19'!$F$3:$I$766,'19'!$I$1,0),0)</f>
        <v>41035594</v>
      </c>
      <c r="AV202" s="69">
        <f>IFERROR(VLOOKUP(AV1,'19'!$F$3:$I$766,'19'!$I$1,0),0)</f>
        <v>0</v>
      </c>
      <c r="AW202" s="69">
        <f>IFERROR(VLOOKUP(AW1,'19'!$F$3:$I$766,'19'!$I$1,0),0)</f>
        <v>0</v>
      </c>
      <c r="AX202" s="69">
        <f>IFERROR(VLOOKUP(AX1,'19'!$F$3:$I$766,'19'!$I$1,0),0)</f>
        <v>0</v>
      </c>
      <c r="AY202" s="69">
        <f>IFERROR(VLOOKUP(AY1,'19'!$F$3:$I$766,'19'!$I$1,0),0)</f>
        <v>100</v>
      </c>
      <c r="AZ202" s="69">
        <f>IFERROR(VLOOKUP(AZ1,'19'!$F$3:$I$766,'19'!$I$1,0),0)</f>
        <v>300</v>
      </c>
      <c r="BA202" s="69">
        <f>IFERROR(VLOOKUP(BA1,'19'!$F$3:$I$766,'19'!$I$1,0),0)</f>
        <v>100</v>
      </c>
      <c r="BB202" s="69">
        <f>IFERROR(VLOOKUP(BB1,'19'!$F$3:$I$766,'19'!$I$1,0),0)</f>
        <v>100</v>
      </c>
      <c r="BC202" s="69">
        <f>IFERROR(VLOOKUP(BC1,'19'!$F$3:$I$766,'19'!$I$1,0),0)</f>
        <v>100</v>
      </c>
      <c r="BD202" s="68">
        <f>IFERROR(VLOOKUP(BD1,'19'!$F$3:$I$766,'19'!$I$1,0),0)</f>
        <v>83114389239</v>
      </c>
      <c r="BE202" s="69">
        <f>IFERROR(VLOOKUP(BE1,'19'!$F$3:$I$766,'19'!$I$1,0),0)</f>
        <v>12022099</v>
      </c>
      <c r="BF202" s="69">
        <f>IFERROR(VLOOKUP(BF1,'19'!$F$3:$I$766,'19'!$I$1,0),0)</f>
        <v>48367967806</v>
      </c>
      <c r="BG202" s="69">
        <f>IFERROR(VLOOKUP(BG1,'19'!$F$3:$I$766,'19'!$I$1,0),0)</f>
        <v>13978623699</v>
      </c>
      <c r="BH202" s="69">
        <f>IFERROR(VLOOKUP(BH1,'19'!$F$3:$I$766,'19'!$I$1,0),0)</f>
        <v>4085583</v>
      </c>
      <c r="BI202" s="69">
        <f>IFERROR(VLOOKUP(BI1,'19'!$F$3:$I$766,'19'!$I$1,0),0)</f>
        <v>51462458</v>
      </c>
      <c r="BJ202" s="69">
        <f>IFERROR(VLOOKUP(BJ1,'19'!$F$3:$I$766,'19'!$I$1,0),0)</f>
        <v>1</v>
      </c>
      <c r="BK202" s="69">
        <f>IFERROR(VLOOKUP(BK1,'19'!$F$3:$I$766,'19'!$I$1,0),0)</f>
        <v>726076149</v>
      </c>
      <c r="BL202" s="69">
        <f>IFERROR(VLOOKUP(BL1,'19'!$F$3:$I$766,'19'!$I$1,0),0)</f>
        <v>64337539</v>
      </c>
      <c r="BM202" s="69">
        <f>IFERROR(VLOOKUP(BM1,'19'!$F$3:$I$766,'19'!$I$1,0),0)</f>
        <v>1</v>
      </c>
      <c r="BN202" s="69">
        <f>IFERROR(VLOOKUP(BN1,'19'!$F$3:$I$766,'19'!$I$1,0),0)</f>
        <v>194153123</v>
      </c>
      <c r="BO202" s="69">
        <f>IFERROR(VLOOKUP(BO1,'19'!$F$3:$I$766,'19'!$I$1,0),0)</f>
        <v>0</v>
      </c>
      <c r="BP202" s="69">
        <f>IFERROR(VLOOKUP(BP1,'19'!$F$3:$I$766,'19'!$I$1,0),0)</f>
        <v>0</v>
      </c>
      <c r="BQ202" s="69">
        <f>IFERROR(VLOOKUP(BQ1,'19'!$F$3:$I$766,'19'!$I$1,0),0)</f>
        <v>529439</v>
      </c>
      <c r="BR202" s="69">
        <f>IFERROR(VLOOKUP(BR1,'19'!$F$3:$I$766,'19'!$I$1,0),0)</f>
        <v>1732631616</v>
      </c>
      <c r="BS202" s="69">
        <f>IFERROR(VLOOKUP(BS1,'19'!$F$3:$I$766,'19'!$I$1,0),0)</f>
        <v>17949165273</v>
      </c>
      <c r="BT202" s="68">
        <f>IFERROR(VLOOKUP(BT1,'19'!$F$3:$I$766,'19'!$I$1,0),0)</f>
        <v>3438301308</v>
      </c>
      <c r="BU202" s="69">
        <f>IFERROR(VLOOKUP(BU1,'19'!$F$3:$I$766,'19'!$I$1,0),0)</f>
        <v>1</v>
      </c>
      <c r="BV202" s="69">
        <f>IFERROR(VLOOKUP(BV1,'19'!$F$3:$I$766,'19'!$I$1,0),0)</f>
        <v>1</v>
      </c>
      <c r="BW202" s="69">
        <f>IFERROR(VLOOKUP(BW1,'19'!$F$3:$I$766,'19'!$I$1,0),0)</f>
        <v>1901242</v>
      </c>
      <c r="BX202" s="69">
        <f>IFERROR(VLOOKUP(BX1,'19'!$F$3:$I$766,'19'!$I$1,0),0)</f>
        <v>1</v>
      </c>
      <c r="BY202" s="69">
        <f>IFERROR(VLOOKUP(BY1,'19'!$F$3:$I$766,'19'!$I$1,0),0)</f>
        <v>3436400060</v>
      </c>
      <c r="BZ202" s="69">
        <f>IFERROR(VLOOKUP(BZ1,'19'!$F$3:$I$766,'19'!$I$1,0),0)</f>
        <v>1</v>
      </c>
      <c r="CA202" s="69">
        <f>IFERROR(VLOOKUP(CA1,'19'!$F$3:$I$766,'19'!$I$1,0),0)</f>
        <v>1</v>
      </c>
      <c r="CB202" s="69">
        <f>IFERROR(VLOOKUP(CB1,'19'!$F$3:$I$766,'19'!$I$1,0),0)</f>
        <v>1</v>
      </c>
      <c r="CC202" s="68">
        <f>IFERROR(VLOOKUP(CC1,'19'!$F$3:$I$766,'19'!$I$1,0),0)</f>
        <v>95366433280</v>
      </c>
      <c r="CD202" s="68">
        <f>IFERROR(VLOOKUP(CD1,'19'!$F$3:$I$766,'19'!$I$1,0),0)</f>
        <v>0</v>
      </c>
      <c r="CE202" s="68">
        <f>IFERROR(VLOOKUP(CE1,'19'!$F$3:$I$766,'19'!$I$1,0),0)</f>
        <v>80875392022</v>
      </c>
      <c r="CF202" s="69">
        <f>IFERROR(VLOOKUP(CF1,'19'!$F$3:$I$766,'19'!$I$1,0),0)</f>
        <v>2626536103</v>
      </c>
      <c r="CG202" s="69">
        <f>IFERROR(VLOOKUP(CG1,'19'!$F$3:$I$766,'19'!$I$1,0),0)</f>
        <v>40278098125</v>
      </c>
      <c r="CH202" s="69">
        <f>IFERROR(VLOOKUP(CH1,'19'!$F$3:$I$766,'19'!$I$1,0),0)</f>
        <v>3260459026</v>
      </c>
      <c r="CI202" s="68">
        <f>IFERROR(VLOOKUP(CI1,'19'!$F$3:$I$766,'19'!$I$1,0),0)</f>
        <v>1116870889</v>
      </c>
      <c r="CJ202" s="69">
        <f>IFERROR(VLOOKUP(CJ1,'19'!$F$3:$I$766,'19'!$I$1,0),0)</f>
        <v>14774133</v>
      </c>
      <c r="CK202" s="69">
        <f>IFERROR(VLOOKUP(CK1,'19'!$F$3:$I$766,'19'!$I$1,0),0)</f>
        <v>189402092</v>
      </c>
      <c r="CL202" s="69">
        <f>IFERROR(VLOOKUP(CL1,'19'!$F$3:$I$766,'19'!$I$1,0),0)</f>
        <v>55444462</v>
      </c>
      <c r="CM202" s="69">
        <f>IFERROR(VLOOKUP(CM1,'19'!$F$3:$I$766,'19'!$I$1,0),0)</f>
        <v>17439221</v>
      </c>
      <c r="CN202" s="69">
        <f>IFERROR(VLOOKUP(CN1,'19'!$F$3:$I$766,'19'!$I$1,0),0)</f>
        <v>8310116</v>
      </c>
      <c r="CO202" s="69">
        <f>IFERROR(VLOOKUP(CO1,'19'!$F$3:$I$766,'19'!$I$1,0),0)</f>
        <v>6145910</v>
      </c>
      <c r="CP202" s="69">
        <f>IFERROR(VLOOKUP(CP1,'19'!$F$3:$I$766,'19'!$I$1,0),0)</f>
        <v>83754954</v>
      </c>
      <c r="CQ202" s="69">
        <f>IFERROR(VLOOKUP(CQ1,'19'!$F$3:$I$766,'19'!$I$1,0),0)</f>
        <v>741600000</v>
      </c>
      <c r="CR202" s="69">
        <f>IFERROR(VLOOKUP(CR1,'19'!$F$3:$I$766,'19'!$I$1,0),0)</f>
        <v>1133000000</v>
      </c>
      <c r="CS202" s="68">
        <f>IFERROR(VLOOKUP(CS1,'19'!$F$3:$I$766,'19'!$I$1,0),0)</f>
        <v>32248257971</v>
      </c>
      <c r="CT202" s="69">
        <f>IFERROR(VLOOKUP(CT1,'19'!$F$3:$I$766,'19'!$I$1,0),0)</f>
        <v>12253008667</v>
      </c>
      <c r="CU202" s="69">
        <f>IFERROR(VLOOKUP(CU1,'19'!$F$3:$I$766,'19'!$I$1,0),0)</f>
        <v>1</v>
      </c>
      <c r="CV202" s="69">
        <f>IFERROR(VLOOKUP(CV1,'19'!$F$3:$I$766,'19'!$I$1,0),0)</f>
        <v>537507080</v>
      </c>
      <c r="CW202" s="69">
        <f>IFERROR(VLOOKUP(CW1,'19'!$F$3:$I$766,'19'!$I$1,0),0)</f>
        <v>141501582</v>
      </c>
      <c r="CX202" s="69">
        <f>IFERROR(VLOOKUP(CX1,'19'!$F$3:$I$766,'19'!$I$1,0),0)</f>
        <v>4935429</v>
      </c>
      <c r="CY202" s="69">
        <f>IFERROR(VLOOKUP(CY1,'19'!$F$3:$I$766,'19'!$I$1,0),0)</f>
        <v>1</v>
      </c>
      <c r="CZ202" s="69">
        <f>IFERROR(VLOOKUP(CZ1,'19'!$F$3:$I$766,'19'!$I$1,0),0)</f>
        <v>18690057076</v>
      </c>
      <c r="DA202" s="69">
        <f>IFERROR(VLOOKUP(DA1,'19'!$F$3:$I$766,'19'!$I$1,0),0)</f>
        <v>16787017212</v>
      </c>
      <c r="DB202" s="69">
        <f>IFERROR(VLOOKUP(DB1,'19'!$F$3:$I$766,'19'!$I$1,0),0)</f>
        <v>1633442123</v>
      </c>
      <c r="DC202" s="69">
        <f>IFERROR(VLOOKUP(DC1,'19'!$F$3:$I$766,'19'!$I$1,0),0)</f>
        <v>0</v>
      </c>
      <c r="DD202" s="69">
        <f>IFERROR(VLOOKUP(DD1,'19'!$F$3:$I$766,'19'!$I$1,0),0)</f>
        <v>269597741</v>
      </c>
      <c r="DE202" s="69">
        <f>IFERROR(VLOOKUP(DE1,'19'!$F$3:$I$766,'19'!$I$1,0),0)</f>
        <v>1</v>
      </c>
      <c r="DF202" s="69">
        <f>IFERROR(VLOOKUP(DF1,'19'!$F$3:$I$766,'19'!$I$1,0),0)</f>
        <v>403008904</v>
      </c>
      <c r="DG202" s="69">
        <f>IFERROR(VLOOKUP(DG1,'19'!$F$3:$I$766,'19'!$I$1,0),0)</f>
        <v>218239230</v>
      </c>
      <c r="DH202" s="68">
        <f>IFERROR(VLOOKUP(DH1,'19'!$F$3:$I$766,'19'!$I$1,0),0)</f>
        <v>212169908</v>
      </c>
      <c r="DI202" s="68">
        <f>IFERROR(VLOOKUP(DI1,'19'!$F$3:$I$766,'19'!$I$1,0),0)</f>
        <v>1</v>
      </c>
      <c r="DJ202" s="69">
        <f>IFERROR(VLOOKUP(DJ1,'19'!$F$3:$I$766,'19'!$I$1,0),0)</f>
        <v>0</v>
      </c>
      <c r="DK202" s="69">
        <f>IFERROR(VLOOKUP(DK1,'19'!$F$3:$I$766,'19'!$I$1,0),0)</f>
        <v>1</v>
      </c>
      <c r="DL202" s="68">
        <f>IFERROR(VLOOKUP(DL1,'19'!$F$3:$I$766,'19'!$I$1,0),0)</f>
        <v>0</v>
      </c>
      <c r="DM202" s="68">
        <f>IFERROR(VLOOKUP(DM1,'19'!$F$3:$I$766,'19'!$I$1,0),0)</f>
        <v>4159279862</v>
      </c>
      <c r="DN202" s="69">
        <f>IFERROR(VLOOKUP(DN1,'19'!$F$3:$I$766,'19'!$I$1,0),0)</f>
        <v>580550910</v>
      </c>
      <c r="DO202" s="68">
        <f>IFERROR(VLOOKUP(DO1,'19'!$F$3:$I$766,'19'!$I$1,0),0)</f>
        <v>59443931</v>
      </c>
      <c r="DP202" s="69">
        <f>IFERROR(VLOOKUP(DP1,'19'!$F$3:$I$766,'19'!$I$1,0),0)</f>
        <v>628021</v>
      </c>
      <c r="DQ202" s="69">
        <f>IFERROR(VLOOKUP(DQ1,'19'!$F$3:$I$766,'19'!$I$1,0),0)</f>
        <v>58815910</v>
      </c>
      <c r="DR202" s="68">
        <f>IFERROR(VLOOKUP(DR1,'19'!$F$3:$I$766,'19'!$I$1,0),0)</f>
        <v>3363400370</v>
      </c>
      <c r="DS202" s="68">
        <f>IFERROR(VLOOKUP(DS1,'19'!$F$3:$I$766,'19'!$I$1,0),0)</f>
        <v>369022629</v>
      </c>
      <c r="DT202" s="69">
        <f>IFERROR(VLOOKUP(DT1,'19'!$F$3:$I$766,'19'!$I$1,0),0)</f>
        <v>348961333</v>
      </c>
      <c r="DU202" s="69">
        <f>IFERROR(VLOOKUP(DU1,'19'!$F$3:$I$766,'19'!$I$1,0),0)</f>
        <v>19806592</v>
      </c>
      <c r="DV202" s="69">
        <f>IFERROR(VLOOKUP(DV1,'19'!$F$3:$I$766,'19'!$I$1,0),0)</f>
        <v>254704</v>
      </c>
      <c r="DW202" s="68">
        <f>IFERROR(VLOOKUP(DW1,'19'!$F$3:$I$766,'19'!$I$1,0),0)</f>
        <v>146446308</v>
      </c>
      <c r="DX202" s="69">
        <f>IFERROR(VLOOKUP(DX1,'19'!$F$3:$I$766,'19'!$I$1,0),0)</f>
        <v>90632893</v>
      </c>
      <c r="DY202" s="69">
        <f>IFERROR(VLOOKUP(DY1,'19'!$F$3:$I$766,'19'!$I$1,0),0)</f>
        <v>1</v>
      </c>
      <c r="DZ202" s="69">
        <f>IFERROR(VLOOKUP(DZ1,'19'!$F$3:$I$766,'19'!$I$1,0),0)</f>
        <v>0</v>
      </c>
      <c r="EA202" s="69">
        <f>IFERROR(VLOOKUP(EA1,'19'!$F$3:$I$766,'19'!$I$1,0),0)</f>
        <v>55813414</v>
      </c>
      <c r="EB202" s="69">
        <f>IFERROR(VLOOKUP(EB1,'19'!$F$3:$I$766,'19'!$I$1,0),0)</f>
        <v>0</v>
      </c>
      <c r="EC202" s="68">
        <f>IFERROR(VLOOKUP(EC1,'19'!$F$3:$I$766,'19'!$I$1,0),0)</f>
        <v>71249450</v>
      </c>
      <c r="ED202" s="69">
        <f>IFERROR(VLOOKUP(ED1,'19'!$F$3:$I$766,'19'!$I$1,0),0)</f>
        <v>763628</v>
      </c>
      <c r="EE202" s="69">
        <f>IFERROR(VLOOKUP(EE1,'19'!$F$3:$I$766,'19'!$I$1,0),0)</f>
        <v>70274510</v>
      </c>
      <c r="EF202" s="69">
        <f>IFERROR(VLOOKUP(EF1,'19'!$F$3:$I$766,'19'!$I$1,0),0)</f>
        <v>211312</v>
      </c>
      <c r="EG202" s="68">
        <f>IFERROR(VLOOKUP(EG1,'19'!$F$3:$I$766,'19'!$I$1,0),0)</f>
        <v>778322449</v>
      </c>
      <c r="EH202" s="69">
        <f>IFERROR(VLOOKUP(EH1,'19'!$F$3:$I$766,'19'!$I$1,0),0)</f>
        <v>769581936</v>
      </c>
      <c r="EI202" s="69">
        <f>IFERROR(VLOOKUP(EI1,'19'!$F$3:$I$766,'19'!$I$1,0),0)</f>
        <v>8647591</v>
      </c>
      <c r="EJ202" s="69">
        <f>IFERROR(VLOOKUP(EJ1,'19'!$F$3:$I$766,'19'!$I$1,0),0)</f>
        <v>92922</v>
      </c>
      <c r="EK202" s="68">
        <f>IFERROR(VLOOKUP(EK1,'19'!$F$3:$I$766,'19'!$I$1,0),0)</f>
        <v>837659547</v>
      </c>
      <c r="EL202" s="68">
        <f>IFERROR(VLOOKUP(EL1,'19'!$F$3:$I$766,'19'!$I$1,0),0)</f>
        <v>773689</v>
      </c>
      <c r="EM202" s="68">
        <f>IFERROR(VLOOKUP(EM1,'19'!$F$3:$I$766,'19'!$I$1,0),0)</f>
        <v>20160753</v>
      </c>
      <c r="EN202" s="68">
        <f>IFERROR(VLOOKUP(EN1,'19'!$F$3:$I$766,'19'!$I$1,0),0)</f>
        <v>621018720</v>
      </c>
      <c r="EO202" s="68">
        <f>IFERROR(VLOOKUP(EO1,'19'!$F$3:$I$766,'19'!$I$1,0),0)</f>
        <v>28970072</v>
      </c>
      <c r="EP202" s="69">
        <f>IFERROR(VLOOKUP(EP1,'19'!$F$3:$I$766,'19'!$I$1,0),0)</f>
        <v>3774344</v>
      </c>
      <c r="EQ202" s="69">
        <f>IFERROR(VLOOKUP(EQ1,'19'!$F$3:$I$766,'19'!$I$1,0),0)</f>
        <v>69695</v>
      </c>
      <c r="ER202" s="69">
        <f>IFERROR(VLOOKUP(ER1,'19'!$F$3:$I$766,'19'!$I$1,0),0)</f>
        <v>1265926</v>
      </c>
      <c r="ES202" s="69">
        <f>IFERROR(VLOOKUP(ES1,'19'!$F$3:$I$766,'19'!$I$1,0),0)</f>
        <v>18959325</v>
      </c>
      <c r="ET202" s="69">
        <f>IFERROR(VLOOKUP(ET1,'19'!$F$3:$I$766,'19'!$I$1,0),0)</f>
        <v>4900782</v>
      </c>
      <c r="EU202" s="68">
        <f>IFERROR(VLOOKUP(EU1,'19'!$F$3:$I$766,'19'!$I$1,0),0)</f>
        <v>30822327</v>
      </c>
      <c r="EV202" s="68">
        <f>IFERROR(VLOOKUP(EV1,'19'!$F$3:$I$766,'19'!$I$1,0),0)</f>
        <v>21397413</v>
      </c>
      <c r="EW202" s="68">
        <f>IFERROR(VLOOKUP(EW1,'19'!$F$3:$I$766,'19'!$I$1,0),0)</f>
        <v>390664952</v>
      </c>
      <c r="EX202" s="69">
        <f>IFERROR(VLOOKUP(EX1,'19'!$F$3:$I$766,'19'!$I$1,0),0)</f>
        <v>0</v>
      </c>
      <c r="EY202" s="69">
        <f>IFERROR(VLOOKUP(EY1,'19'!$F$3:$I$766,'19'!$I$1,0),0)</f>
        <v>1177714</v>
      </c>
      <c r="EZ202" s="69">
        <f>IFERROR(VLOOKUP(EZ1,'19'!$F$3:$I$766,'19'!$I$1,0),0)</f>
        <v>352331546</v>
      </c>
      <c r="FA202" s="69">
        <f>IFERROR(VLOOKUP(FA1,'19'!$F$3:$I$766,'19'!$I$1,0),0)</f>
        <v>37155692</v>
      </c>
      <c r="FB202" s="68">
        <f>IFERROR(VLOOKUP(FB1,'19'!$F$3:$I$766,'19'!$I$1,0),0)</f>
        <v>1</v>
      </c>
      <c r="FC202" s="68">
        <f>IFERROR(VLOOKUP(FC1,'19'!$F$3:$I$766,'19'!$I$1,0),0)</f>
        <v>244229</v>
      </c>
      <c r="FD202" s="68">
        <f>IFERROR(VLOOKUP(FD1,'19'!$F$3:$I$766,'19'!$I$1,0),0)</f>
        <v>0</v>
      </c>
      <c r="FE202" s="68">
        <f>IFERROR(VLOOKUP(FE1,'19'!$F$3:$I$766,'19'!$I$1,0),0)</f>
        <v>0</v>
      </c>
      <c r="FF202" s="68">
        <f>IFERROR(VLOOKUP(FF1,'19'!$F$3:$I$766,'19'!$I$1,0),0)</f>
        <v>0</v>
      </c>
      <c r="FG202" s="68">
        <f>IFERROR(VLOOKUP(FG1,'19'!$F$3:$I$766,'19'!$I$1,0),0)</f>
        <v>155884651</v>
      </c>
      <c r="FH202" s="68">
        <f>IFERROR(VLOOKUP(FH1,'19'!$F$3:$I$766,'19'!$I$1,0),0)</f>
        <v>4374841</v>
      </c>
      <c r="FI202" s="68">
        <f>IFERROR(VLOOKUP(FI1,'19'!$F$3:$I$766,'19'!$I$1,0),0)</f>
        <v>0</v>
      </c>
      <c r="FJ202" s="68">
        <f>IFERROR(VLOOKUP(FJ1,'19'!$F$3:$I$766,'19'!$I$1,0),0)</f>
        <v>151509809</v>
      </c>
      <c r="FK202" s="69">
        <f>IFERROR(VLOOKUP(FK1,'19'!$F$3:$I$766,'19'!$I$1,0),0)</f>
        <v>42787900</v>
      </c>
      <c r="FL202" s="69">
        <f>IFERROR(VLOOKUP(FL1,'19'!$F$3:$I$766,'19'!$I$1,0),0)</f>
        <v>0</v>
      </c>
      <c r="FM202" s="69">
        <f>IFERROR(VLOOKUP(FM1,'19'!$F$3:$I$766,'19'!$I$1,0),0)</f>
        <v>0</v>
      </c>
      <c r="FN202" s="69">
        <f>IFERROR(VLOOKUP(FN1,'19'!$F$3:$I$766,'19'!$I$1,0),0)</f>
        <v>0</v>
      </c>
      <c r="FO202" s="69">
        <f>IFERROR(VLOOKUP(FO1,'19'!$F$3:$I$766,'19'!$I$1,0),0)</f>
        <v>108721909</v>
      </c>
      <c r="FP202" s="68">
        <f>IFERROR(VLOOKUP(FP1,'19'!$F$3:$I$766,'19'!$I$1,0),0)</f>
        <v>1</v>
      </c>
      <c r="FQ202" s="68">
        <f>IFERROR(VLOOKUP(FQ1,'19'!$F$3:$I$766,'19'!$I$1,0),0)</f>
        <v>0</v>
      </c>
      <c r="FR202" s="68">
        <f>IFERROR(VLOOKUP(FR1,'19'!$F$3:$I$766,'19'!$I$1,0),0)</f>
        <v>8000388521</v>
      </c>
      <c r="FS202" s="68">
        <f>IFERROR(VLOOKUP(FS1,'19'!$F$3:$I$766,'19'!$I$1,0),0)</f>
        <v>7645247009</v>
      </c>
      <c r="FT202" s="69">
        <f>IFERROR(VLOOKUP(FT1,'19'!$F$3:$I$766,'19'!$I$1,0),0)</f>
        <v>1046706</v>
      </c>
      <c r="FU202" s="69">
        <f>IFERROR(VLOOKUP(FU1,'19'!$F$3:$I$766,'19'!$I$1,0),0)</f>
        <v>3617760542</v>
      </c>
      <c r="FV202" s="69">
        <f>IFERROR(VLOOKUP(FV1,'19'!$F$3:$I$766,'19'!$I$1,0),0)</f>
        <v>475701513</v>
      </c>
      <c r="FW202" s="69">
        <f>IFERROR(VLOOKUP(FW1,'19'!$F$3:$I$766,'19'!$I$1,0),0)</f>
        <v>398923096</v>
      </c>
      <c r="FX202" s="69">
        <f>IFERROR(VLOOKUP(FX1,'19'!$F$3:$I$766,'19'!$I$1,0),0)</f>
        <v>76778417</v>
      </c>
      <c r="FY202" s="69">
        <f>IFERROR(VLOOKUP(FY1,'19'!$F$3:$I$766,'19'!$I$1,0),0)</f>
        <v>0</v>
      </c>
      <c r="FZ202" s="69">
        <f>IFERROR(VLOOKUP(FZ1,'19'!$F$3:$I$766,'19'!$I$1,0),0)</f>
        <v>16881697</v>
      </c>
      <c r="GA202" s="69">
        <f>IFERROR(VLOOKUP(GA1,'19'!$F$3:$I$766,'19'!$I$1,0),0)</f>
        <v>3098018746</v>
      </c>
      <c r="GB202" s="69">
        <f>IFERROR(VLOOKUP(GB1,'19'!$F$3:$I$766,'19'!$I$1,0),0)</f>
        <v>435837805</v>
      </c>
      <c r="GC202" s="68">
        <f>IFERROR(VLOOKUP(GC1,'19'!$F$3:$I$766,'19'!$I$1,0),0)</f>
        <v>33132053</v>
      </c>
      <c r="GD202" s="69">
        <f>IFERROR(VLOOKUP(GD1,'19'!$F$3:$I$766,'19'!$I$1,0),0)</f>
        <v>0</v>
      </c>
      <c r="GE202" s="69">
        <f>IFERROR(VLOOKUP(GE1,'19'!$F$3:$I$766,'19'!$I$1,0),0)</f>
        <v>33132053</v>
      </c>
      <c r="GF202" s="69">
        <f>IFERROR(VLOOKUP(GF1,'19'!$F$3:$I$766,'19'!$I$1,0),0)</f>
        <v>0</v>
      </c>
      <c r="GG202" s="68">
        <f>IFERROR(VLOOKUP(GG1,'19'!$F$3:$I$766,'19'!$I$1,0),0)</f>
        <v>838758</v>
      </c>
      <c r="GH202" s="68">
        <f>IFERROR(VLOOKUP(GH1,'19'!$F$3:$I$766,'19'!$I$1,0),0)</f>
        <v>14030456</v>
      </c>
      <c r="GI202" s="68">
        <f>IFERROR(VLOOKUP(GI1,'19'!$F$3:$I$766,'19'!$I$1,0),0)</f>
        <v>86887198</v>
      </c>
      <c r="GJ202" s="69">
        <f>IFERROR(VLOOKUP(GJ1,'19'!$F$3:$I$766,'19'!$I$1,0),0)</f>
        <v>86887198</v>
      </c>
      <c r="GK202" s="69">
        <f>IFERROR(VLOOKUP(GK1,'19'!$F$3:$I$766,'19'!$I$1,0),0)</f>
        <v>0</v>
      </c>
      <c r="GL202" s="68">
        <f>IFERROR(VLOOKUP(GL1,'19'!$F$3:$I$766,'19'!$I$1,0),0)</f>
        <v>220253047</v>
      </c>
      <c r="GM202" s="69">
        <f>IFERROR(VLOOKUP(GM1,'19'!$F$3:$I$766,'19'!$I$1,0),0)</f>
        <v>92156761</v>
      </c>
      <c r="GN202" s="69">
        <f>IFERROR(VLOOKUP(GN1,'19'!$F$3:$I$766,'19'!$I$1,0),0)</f>
        <v>16758265</v>
      </c>
      <c r="GO202" s="69">
        <f>IFERROR(VLOOKUP(GO1,'19'!$F$3:$I$766,'19'!$I$1,0),0)</f>
        <v>1</v>
      </c>
      <c r="GP202" s="69">
        <f>IFERROR(VLOOKUP(GP1,'19'!$F$3:$I$766,'19'!$I$1,0),0)</f>
        <v>0</v>
      </c>
      <c r="GQ202" s="69">
        <f>IFERROR(VLOOKUP(GQ1,'19'!$F$3:$I$766,'19'!$I$1,0),0)</f>
        <v>1</v>
      </c>
      <c r="GR202" s="69">
        <f>IFERROR(VLOOKUP(GR1,'19'!$F$3:$I$766,'19'!$I$1,0),0)</f>
        <v>2493080</v>
      </c>
      <c r="GS202" s="69">
        <f>IFERROR(VLOOKUP(GS1,'19'!$F$3:$I$766,'19'!$I$1,0),0)</f>
        <v>0</v>
      </c>
      <c r="GT202" s="69">
        <f>IFERROR(VLOOKUP(GT1,'19'!$F$3:$I$766,'19'!$I$1,0),0)</f>
        <v>15549277</v>
      </c>
      <c r="GU202" s="68">
        <f>IFERROR(VLOOKUP(GU1,'19'!$F$3:$I$766,'19'!$I$1,0),0)</f>
        <v>134915679055</v>
      </c>
      <c r="GV202" s="69">
        <f>IFERROR(VLOOKUP(GV1,'19'!$F$3:$I$766,'19'!$I$1,0),0)</f>
        <v>0</v>
      </c>
      <c r="GW202" s="69">
        <f>IFERROR(VLOOKUP(GW1,'19'!$F$3:$I$766,'19'!$I$1,0),0)</f>
        <v>0</v>
      </c>
      <c r="GX202" s="69">
        <f>IFERROR(VLOOKUP(GX1,'19'!$F$3:$I$766,'19'!$I$1,0),0)</f>
        <v>0</v>
      </c>
      <c r="GY202" s="69">
        <f>IFERROR(VLOOKUP(GY1,'19'!$F$3:$I$766,'19'!$I$1,0),0)</f>
        <v>0</v>
      </c>
      <c r="GZ202" s="69">
        <f>IFERROR(VLOOKUP(GZ1,'19'!$F$3:$I$766,'19'!$I$1,0),0)</f>
        <v>0</v>
      </c>
      <c r="HA202" s="69">
        <f>IFERROR(VLOOKUP(HA1,'19'!$F$3:$I$766,'19'!$I$1,0),0)</f>
        <v>13938605</v>
      </c>
      <c r="HB202" s="69">
        <f>IFERROR(VLOOKUP(HB1,'19'!$F$3:$I$766,'19'!$I$1,0),0)</f>
        <v>0</v>
      </c>
      <c r="HC202" s="69">
        <f>IFERROR(VLOOKUP(HC1,'19'!$F$3:$I$766,'19'!$I$1,0),0)</f>
        <v>0</v>
      </c>
      <c r="HD202" s="69">
        <f>IFERROR(VLOOKUP(HD1,'19'!$F$3:$I$766,'19'!$I$1,0),0)</f>
        <v>33590345021</v>
      </c>
      <c r="HE202" s="69">
        <f>IFERROR(VLOOKUP(HE1,'19'!$F$3:$I$766,'19'!$I$1,0),0)</f>
        <v>0</v>
      </c>
      <c r="HF202" s="69">
        <f>IFERROR(VLOOKUP(HF1,'19'!$F$3:$I$766,'19'!$I$1,0),0)</f>
        <v>41545748916</v>
      </c>
      <c r="HG202" s="69">
        <f>IFERROR(VLOOKUP(HG1,'19'!$F$3:$I$766,'19'!$I$1,0),0)</f>
        <v>37219819709</v>
      </c>
      <c r="HH202" s="69">
        <f>HJ202+HN202</f>
        <v>0</v>
      </c>
      <c r="HI202" s="69">
        <f>HK202+HO202</f>
        <v>0</v>
      </c>
      <c r="HJ202" s="69">
        <f>IFERROR(VLOOKUP(HJ1,'19'!$F$3:$I$766,'19'!$I$1,0),0)</f>
        <v>0</v>
      </c>
      <c r="HK202" s="69">
        <f>IFERROR(VLOOKUP(HK1,'19'!$F$3:$I$766,'19'!$I$1,0),0)</f>
        <v>0</v>
      </c>
      <c r="HL202" s="69">
        <f>IFERROR(VLOOKUP(HL1,'19'!$F$3:$I$766,'19'!$I$1,0),0)</f>
        <v>0</v>
      </c>
      <c r="HM202" s="69">
        <f>IFERROR(VLOOKUP(HM1,'19'!$F$3:$I$766,'19'!$I$1,0),0)</f>
        <v>0</v>
      </c>
      <c r="HN202" s="69">
        <f>IFERROR(VLOOKUP(HN1,'19'!$F$3:$I$766,'19'!$I$1,0),0)</f>
        <v>0</v>
      </c>
      <c r="HO202" s="69">
        <f>IFERROR(VLOOKUP(HO1,'19'!$F$3:$I$766,'19'!$I$1,0),0)</f>
        <v>0</v>
      </c>
      <c r="HP202" s="68">
        <f>IFERROR(VLOOKUP(HP1,'19'!$F$3:$I$766,'19'!$I$1,0),0)</f>
        <v>2736364686</v>
      </c>
      <c r="HQ202" s="69">
        <f>IFERROR(VLOOKUP(HQ1,'19'!$F$3:$I$766,'19'!$I$1,0),0)</f>
        <v>44350826</v>
      </c>
      <c r="HR202" s="69">
        <f>IFERROR(VLOOKUP(HR1,'19'!$F$3:$I$766,'19'!$I$1,0),0)</f>
        <v>71863453</v>
      </c>
      <c r="HS202" s="69">
        <f>IFERROR(VLOOKUP(HS1,'19'!$F$3:$I$766,'19'!$I$1,0),0)</f>
        <v>334551692</v>
      </c>
      <c r="HT202" s="69">
        <f>IFERROR(VLOOKUP(HT1,'19'!$F$3:$I$766,'19'!$I$1,0),0)</f>
        <v>1871859555</v>
      </c>
      <c r="HU202" s="69">
        <f>IFERROR(VLOOKUP(HU1,'19'!$F$3:$I$766,'19'!$I$1,0),0)</f>
        <v>0</v>
      </c>
      <c r="HV202" s="69">
        <f>IFERROR(VLOOKUP(HV1,'19'!$F$3:$I$766,'19'!$I$1,0),0)</f>
        <v>413739159</v>
      </c>
      <c r="HW202" s="69">
        <f>IFERROR(VLOOKUP(HW1,'19'!$F$3:$I$766,'19'!$I$1,0),0)</f>
        <v>1</v>
      </c>
      <c r="HX202" s="69">
        <f>IFERROR(VLOOKUP(HX1,'19'!$F$3:$I$766,'19'!$I$1,0),0)</f>
        <v>17690232367</v>
      </c>
      <c r="HY202" s="69">
        <f>IFERROR(VLOOKUP(HY1,'19'!$F$3:$I$766,'19'!$I$1,0),0)</f>
        <v>2119229748</v>
      </c>
      <c r="HZ202" s="68">
        <f>IFERROR(VLOOKUP(HZ1,'19'!$F$3:$I$766,'19'!$I$1,0),0)</f>
        <v>910512940664</v>
      </c>
      <c r="IA202" s="69">
        <f>IFERROR(VLOOKUP(IA1,'19'!$F$3:$I$766,'19'!$I$1,0),0)</f>
        <v>866864326154</v>
      </c>
      <c r="IB202" s="69">
        <f>IFERROR(VLOOKUP(IB1,'19'!$F$3:$I$766,'19'!$I$1,0),0)</f>
        <v>837723389244</v>
      </c>
      <c r="IC202" s="69">
        <f>IFERROR(VLOOKUP(IC1,'19'!$F$3:$I$766,'19'!$I$1,0),0)</f>
        <v>0</v>
      </c>
      <c r="ID202" s="69">
        <f>IFERROR(VLOOKUP(ID1,'19'!$F$3:$I$766,'19'!$I$1,0),0)</f>
        <v>0</v>
      </c>
      <c r="IE202" s="69">
        <f>IFERROR(VLOOKUP(IE1,'19'!$F$3:$I$766,'19'!$I$1,0),0)</f>
        <v>21299683160</v>
      </c>
      <c r="IF202" s="69">
        <f>IFERROR(VLOOKUP(IF1,'19'!$F$3:$I$766,'19'!$I$1,0),0)</f>
        <v>0</v>
      </c>
      <c r="IG202" s="68">
        <f>IFERROR(VLOOKUP(IG1,'19'!$F$3:$I$766,'19'!$I$1,0),0)</f>
        <v>740727324889</v>
      </c>
      <c r="IH202" s="69">
        <f>IFERROR(VLOOKUP(IH1,'19'!$F$3:$I$766,'19'!$I$1,0),0)</f>
        <v>697851803009</v>
      </c>
      <c r="II202" s="69">
        <f>IFERROR(VLOOKUP(II1,'19'!$F$3:$I$766,'19'!$I$1,0),0)</f>
        <v>0</v>
      </c>
      <c r="IJ202" s="69">
        <f>IFERROR(VLOOKUP(IJ1,'19'!$F$3:$I$766,'19'!$I$1,0),0)</f>
        <v>21575838720</v>
      </c>
      <c r="IK202" s="69">
        <f>IFERROR(VLOOKUP(IK1,'19'!$F$3:$I$766,'19'!$I$1,0),0)</f>
        <v>0</v>
      </c>
      <c r="IL202" s="68">
        <f>IFERROR(VLOOKUP(IL1,'19'!$F$3:$I$766,'19'!$I$1,0),0)</f>
        <v>59453090446</v>
      </c>
      <c r="IM202" s="69">
        <f>IFERROR(VLOOKUP(IM1,'19'!$F$3:$I$766,'19'!$I$1,0),0)</f>
        <v>26579983357</v>
      </c>
      <c r="IN202" s="69">
        <f>IFERROR(VLOOKUP(IN1,'19'!$F$3:$I$766,'19'!$I$1,0),0)</f>
        <v>5284719151</v>
      </c>
      <c r="IO202" s="69">
        <f>IFERROR(VLOOKUP(IO1,'19'!$F$3:$I$766,'19'!$I$1,0),0)</f>
        <v>3963539363</v>
      </c>
      <c r="IP202" s="69">
        <f>IFERROR(VLOOKUP(IP1,'19'!$F$3:$I$766,'19'!$I$1,0),0)</f>
        <v>50204831932</v>
      </c>
      <c r="IQ202" s="68">
        <f>IFERROR(VLOOKUP(IQ1,'19'!$F$3:$I$766,'19'!$I$1,0),0)</f>
        <v>4046963613</v>
      </c>
      <c r="IR202" s="69">
        <f>IFERROR(VLOOKUP(IR1,'19'!$F$3:$I$766,'19'!$I$1,0),0)</f>
        <v>1908791230</v>
      </c>
      <c r="IS202" s="69">
        <f>IFERROR(VLOOKUP(IS1,'19'!$F$3:$I$766,'19'!$I$1,0),0)</f>
        <v>359730099</v>
      </c>
      <c r="IT202" s="69">
        <f>IFERROR(VLOOKUP(IT1,'19'!$F$3:$I$766,'19'!$I$1,0),0)</f>
        <v>269797574</v>
      </c>
      <c r="IU202" s="69">
        <f>IFERROR(VLOOKUP(IU1,'19'!$F$3:$I$766,'19'!$I$1,0),0)</f>
        <v>3417435940</v>
      </c>
      <c r="IV202" s="69">
        <f>IFERROR(VLOOKUP(IV1,'19'!$F$3:$I$766,'19'!$I$1,0),0)</f>
        <v>3020975966</v>
      </c>
      <c r="IW202" s="69">
        <f>IFERROR(VLOOKUP(IW1,'19'!$F$3:$I$766,'19'!$I$1,0),0)</f>
        <v>242925050</v>
      </c>
      <c r="IX202" s="69">
        <f>IFERROR(VLOOKUP(IX1,'19'!$F$3:$I$766,'19'!$I$1,0),0)</f>
        <v>0</v>
      </c>
      <c r="IY202" s="69">
        <f>IFERROR(VLOOKUP(IY1,'19'!$F$3:$I$766,'19'!$I$1,0),0)</f>
        <v>0</v>
      </c>
      <c r="IZ202" s="69">
        <f>IFERROR(VLOOKUP(IZ1,'19'!$F$3:$I$766,'19'!$I$1,0),0)</f>
        <v>0</v>
      </c>
      <c r="JA202" s="69">
        <f>IFERROR(VLOOKUP(JA1,'19'!$F$3:$I$766,'19'!$I$1,0),0)</f>
        <v>0</v>
      </c>
      <c r="JB202" s="69">
        <f>IFERROR(VLOOKUP(JB1,'19'!$F$3:$I$766,'19'!$I$1,0),0)</f>
        <v>0</v>
      </c>
      <c r="JC202" s="69">
        <f>IFERROR(VLOOKUP(JC1,'19'!$F$3:$I$766,'19'!$I$1,0),0)</f>
        <v>0</v>
      </c>
      <c r="JD202" s="69">
        <f>IFERROR(VLOOKUP(JD1,'19'!$F$3:$I$766,'19'!$I$1,0),0)</f>
        <v>0</v>
      </c>
      <c r="JE202" s="69">
        <f>IFERROR(VLOOKUP(JE1,'19'!$F$3:$I$766,'19'!$I$1,0),0)</f>
        <v>0</v>
      </c>
      <c r="JF202" s="69">
        <f>IFERROR(VLOOKUP(JF1,'19'!$F$3:$I$766,'19'!$I$1,0),0)</f>
        <v>0</v>
      </c>
      <c r="JG202" s="69">
        <f>IFERROR(VLOOKUP(JG1,'19'!$F$3:$I$766,'19'!$I$1,0),0)</f>
        <v>0</v>
      </c>
      <c r="JH202" s="69">
        <f>IFERROR(VLOOKUP(JH1,'19'!$F$3:$I$766,'19'!$I$1,0),0)</f>
        <v>0</v>
      </c>
      <c r="JI202" s="69">
        <f>IFERROR(VLOOKUP(JI1,'19'!$F$3:$I$766,'19'!$I$1,0),0)</f>
        <v>0</v>
      </c>
      <c r="JJ202" s="69">
        <f>IFERROR(VLOOKUP(JJ1,'19'!$F$3:$I$766,'19'!$I$1,0),0)</f>
        <v>1743334693</v>
      </c>
      <c r="JK202" s="69">
        <f>IFERROR(VLOOKUP(JK1,'19'!$F$3:$I$766,'19'!$I$1,0),0)</f>
        <v>1743334692</v>
      </c>
      <c r="JL202" s="69">
        <f>IFERROR(VLOOKUP(JL1,'19'!$F$3:$I$766,'19'!$I$1,0),0)</f>
        <v>1</v>
      </c>
      <c r="JM202" s="69">
        <f>IFERROR(VLOOKUP(JM1,'19'!$F$3:$I$766,'19'!$I$1,0),0)</f>
        <v>29140936910</v>
      </c>
      <c r="JN202" s="69">
        <f>IFERROR(VLOOKUP(JN1,'19'!$F$3:$I$766,'19'!$I$1,0),0)</f>
        <v>1</v>
      </c>
      <c r="JO202" s="69">
        <f>IFERROR(VLOOKUP(JO1,'19'!$F$3:$I$766,'19'!$I$1,0),0)</f>
        <v>29140936909</v>
      </c>
      <c r="JP202" s="68">
        <f>IFERROR(VLOOKUP(JP1,'19'!$F$3:$I$766,'19'!$I$1,0),0)</f>
        <v>6464201468</v>
      </c>
      <c r="JQ202" s="69">
        <f>IFERROR(VLOOKUP(JQ1,'19'!$F$3:$I$766,'19'!$I$1,0),0)</f>
        <v>464201468</v>
      </c>
      <c r="JR202" s="69">
        <f>IFERROR(VLOOKUP(JR1,'19'!$F$3:$I$766,'19'!$I$1,0),0)</f>
        <v>0</v>
      </c>
      <c r="JS202" s="69">
        <f>IFERROR(VLOOKUP(JS1,'19'!$F$3:$I$766,'19'!$I$1,0),0)</f>
        <v>0</v>
      </c>
      <c r="JT202" s="69">
        <f>IFERROR(VLOOKUP(JT1,'19'!$F$3:$I$766,'19'!$I$1,0),0)</f>
        <v>0</v>
      </c>
      <c r="JU202" s="69">
        <f>IFERROR(VLOOKUP(JU1,'19'!$F$3:$I$766,'19'!$I$1,0),0)</f>
        <v>0</v>
      </c>
      <c r="JV202" s="69">
        <f>IFERROR(VLOOKUP(JV1,'19'!$F$3:$I$766,'19'!$I$1,0),0)</f>
        <v>0</v>
      </c>
      <c r="JW202" s="69">
        <f>IFERROR(VLOOKUP(JW1,'19'!$F$3:$I$766,'19'!$I$1,0),0)</f>
        <v>0</v>
      </c>
      <c r="JX202" s="69">
        <f>IFERROR(VLOOKUP(JX1,'19'!$F$3:$I$766,'19'!$I$1,0),0)</f>
        <v>0</v>
      </c>
      <c r="JY202" s="69">
        <f>IFERROR(VLOOKUP(JY1,'19'!$F$3:$I$766,'19'!$I$1,0),0)</f>
        <v>0</v>
      </c>
      <c r="JZ202" s="69">
        <f>IFERROR(VLOOKUP(JZ1,'19'!$F$3:$I$766,'19'!$I$1,0),0)</f>
        <v>0</v>
      </c>
      <c r="KA202" s="69">
        <f>IFERROR(VLOOKUP(KA1,'19'!$F$3:$I$766,'19'!$I$1,0),0)</f>
        <v>0</v>
      </c>
      <c r="KB202" s="69">
        <f>IFERROR(VLOOKUP(KB1,'19'!$F$3:$I$766,'19'!$I$1,0),0)</f>
        <v>0</v>
      </c>
      <c r="KC202" s="69">
        <f>IFERROR(VLOOKUP(KC1,'19'!$F$3:$I$766,'19'!$I$1,0),0)</f>
        <v>0</v>
      </c>
      <c r="KD202" s="69">
        <f>IFERROR(VLOOKUP(KD1,'19'!$F$3:$I$766,'19'!$I$1,0),0)</f>
        <v>0</v>
      </c>
      <c r="KE202" s="69">
        <f>IFERROR(VLOOKUP(KE1,'19'!$F$3:$I$766,'19'!$I$1,0),0)</f>
        <v>0</v>
      </c>
      <c r="KF202" s="69">
        <f>IFERROR(VLOOKUP(KF1,'19'!$F$3:$I$766,'19'!$I$1,0),0)</f>
        <v>0</v>
      </c>
      <c r="KG202" s="69">
        <f>IFERROR(VLOOKUP(KG1,'19'!$F$3:$I$766,'19'!$I$1,0),0)</f>
        <v>0</v>
      </c>
      <c r="KH202" s="69">
        <f>IFERROR(VLOOKUP(KH1,'19'!$F$3:$I$766,'19'!$I$1,0),0)</f>
        <v>0</v>
      </c>
      <c r="KI202" s="69">
        <f>IFERROR(VLOOKUP(KI1,'19'!$F$3:$I$766,'19'!$I$1,0),0)</f>
        <v>6000000000</v>
      </c>
      <c r="KJ202" s="69">
        <f>IFERROR(VLOOKUP(KJ1,'19'!$F$3:$I$766,'19'!$I$1,0),0)</f>
        <v>0</v>
      </c>
      <c r="KK202" s="69">
        <f>IFERROR(VLOOKUP(KK1,'19'!$F$3:$I$766,'19'!$I$1,0),0)</f>
        <v>0</v>
      </c>
      <c r="KL202" s="69">
        <f>IFERROR(VLOOKUP(KL1,'19'!$F$3:$I$766,'19'!$I$1,0),0)</f>
        <v>0</v>
      </c>
      <c r="KM202" s="68">
        <f>IFERROR(VLOOKUP(KM1,'19'!$F$3:$I$766,'19'!$I$1,0),0)</f>
        <v>37184413042</v>
      </c>
      <c r="KN202" s="69">
        <f>IFERROR(VLOOKUP(KN1,'19'!$F$3:$I$766,'19'!$I$1,0),0)</f>
        <v>18640175237</v>
      </c>
      <c r="KO202" s="69">
        <f>IFERROR(VLOOKUP(KO1,'19'!$F$3:$I$766,'19'!$I$1,0),0)</f>
        <v>581372038</v>
      </c>
      <c r="KP202" s="69">
        <f>IFERROR(VLOOKUP(KP1,'19'!$F$3:$I$766,'19'!$I$1,0),0)</f>
        <v>45249327</v>
      </c>
      <c r="KQ202" s="69">
        <f>IFERROR(VLOOKUP(KQ1,'19'!$F$3:$I$766,'19'!$I$1,0),0)</f>
        <v>0</v>
      </c>
      <c r="KR202" s="69">
        <f>IFERROR(VLOOKUP(KR1,'19'!$F$3:$I$766,'19'!$I$1,0),0)</f>
        <v>0</v>
      </c>
      <c r="KS202" s="69">
        <f>IFERROR(VLOOKUP(KS1,'19'!$F$3:$I$766,'19'!$I$1,0),0)</f>
        <v>8425758</v>
      </c>
      <c r="KT202" s="69">
        <f>IFERROR(VLOOKUP(KT1,'19'!$F$3:$I$766,'19'!$I$1,0),0)</f>
        <v>142108746</v>
      </c>
      <c r="KU202" s="69">
        <f>IFERROR(VLOOKUP(KU1,'19'!$F$3:$I$766,'19'!$I$1,0),0)</f>
        <v>0</v>
      </c>
      <c r="KV202" s="69">
        <f>IFERROR(VLOOKUP(KV1,'19'!$F$3:$I$766,'19'!$I$1,0),0)</f>
        <v>732697931</v>
      </c>
      <c r="KW202" s="69">
        <f>IFERROR(VLOOKUP(KW1,'19'!$F$3:$I$766,'19'!$I$1,0),0)</f>
        <v>0</v>
      </c>
      <c r="KX202" s="69">
        <f>IFERROR(VLOOKUP(KX1,'19'!$F$3:$I$766,'19'!$I$1,0),0)</f>
        <v>99674366</v>
      </c>
      <c r="KY202" s="69">
        <f>IFERROR(VLOOKUP(KY1,'19'!$F$3:$I$766,'19'!$I$1,0),0)</f>
        <v>36128520</v>
      </c>
      <c r="KZ202" s="69">
        <f>IFERROR(VLOOKUP(KZ1,'19'!$F$3:$I$766,'19'!$I$1,0),0)</f>
        <v>316170820</v>
      </c>
      <c r="LA202" s="69">
        <f>IFERROR(VLOOKUP(LA1,'19'!$F$3:$I$766,'19'!$I$1,0),0)</f>
        <v>130911175</v>
      </c>
      <c r="LB202" s="69">
        <f>IFERROR(VLOOKUP(LB1,'19'!$F$3:$I$766,'19'!$I$1,0),0)</f>
        <v>28615739</v>
      </c>
      <c r="LC202" s="69">
        <f>IFERROR(VLOOKUP(LC1,'19'!$F$3:$I$766,'19'!$I$1,0),0)</f>
        <v>46122476</v>
      </c>
      <c r="LD202" s="69">
        <f>IFERROR(VLOOKUP(LD1,'19'!$F$3:$I$766,'19'!$I$1,0),0)</f>
        <v>3425728705</v>
      </c>
      <c r="LE202" s="69">
        <f>IFERROR(VLOOKUP(LE1,'19'!$F$3:$I$766,'19'!$I$1,0),0)</f>
        <v>16385122</v>
      </c>
      <c r="LF202" s="69">
        <f>IFERROR(VLOOKUP(LF1,'19'!$F$3:$I$766,'19'!$I$1,0),0)</f>
        <v>93259471</v>
      </c>
      <c r="LG202" s="69">
        <f>IFERROR(VLOOKUP(LG1,'19'!$F$3:$I$766,'19'!$I$1,0),0)</f>
        <v>0</v>
      </c>
      <c r="LH202" s="69">
        <f>IFERROR(VLOOKUP(LH1,'19'!$F$3:$I$766,'19'!$I$1,0),0)</f>
        <v>105369853</v>
      </c>
      <c r="LI202" s="69">
        <f>IFERROR(VLOOKUP(LI1,'19'!$F$3:$I$766,'19'!$I$1,0),0)</f>
        <v>349232096</v>
      </c>
      <c r="LJ202" s="69">
        <f>IFERROR(VLOOKUP(LJ1,'19'!$F$3:$I$766,'19'!$I$1,0),0)</f>
        <v>156999212</v>
      </c>
      <c r="LK202" s="69">
        <f>IFERROR(VLOOKUP(LK1,'19'!$F$3:$I$766,'19'!$I$1,0),0)</f>
        <v>14866209</v>
      </c>
      <c r="LL202" s="69">
        <f>IFERROR(VLOOKUP(LL1,'19'!$F$3:$I$766,'19'!$I$1,0),0)</f>
        <v>50715816</v>
      </c>
      <c r="LM202" s="69">
        <f>IFERROR(VLOOKUP(LM1,'19'!$F$3:$I$766,'19'!$I$1,0),0)</f>
        <v>111750972</v>
      </c>
      <c r="LN202" s="69">
        <f>IFERROR(VLOOKUP(LN1,'19'!$F$3:$I$766,'19'!$I$1,0),0)</f>
        <v>261811259</v>
      </c>
      <c r="LO202" s="69">
        <f>IFERROR(VLOOKUP(LO1,'19'!$F$3:$I$766,'19'!$I$1,0),0)</f>
        <v>576436227</v>
      </c>
      <c r="LP202" s="69">
        <f>IFERROR(VLOOKUP(LP1,'19'!$F$3:$I$766,'19'!$I$1,0),0)</f>
        <v>93787018</v>
      </c>
      <c r="LQ202" s="69">
        <f>IFERROR(VLOOKUP(LQ1,'19'!$F$3:$I$766,'19'!$I$1,0),0)</f>
        <v>1787092034</v>
      </c>
      <c r="LR202" s="69">
        <f>IFERROR(VLOOKUP(LR1,'19'!$F$3:$I$766,'19'!$I$1,0),0)</f>
        <v>6487596</v>
      </c>
      <c r="LS202" s="69">
        <f>IFERROR(VLOOKUP(LS1,'19'!$F$3:$I$766,'19'!$I$1,0),0)</f>
        <v>1833600936</v>
      </c>
      <c r="LT202" s="69">
        <f>IFERROR(VLOOKUP(LT1,'19'!$F$3:$I$766,'19'!$I$1,0),0)</f>
        <v>0</v>
      </c>
      <c r="LU202" s="69">
        <f>IFERROR(VLOOKUP(LU1,'19'!$F$3:$I$766,'19'!$I$1,0),0)</f>
        <v>2603081516</v>
      </c>
      <c r="LV202" s="69">
        <f>IFERROR(VLOOKUP(LV1,'19'!$F$3:$I$766,'19'!$I$1,0),0)</f>
        <v>4353130</v>
      </c>
      <c r="LW202" s="69">
        <f>IFERROR(VLOOKUP(LW1,'19'!$F$3:$I$766,'19'!$I$1,0),0)</f>
        <v>0</v>
      </c>
      <c r="LX202" s="69">
        <f>IFERROR(VLOOKUP(LX1,'19'!$F$3:$I$766,'19'!$I$1,0),0)</f>
        <v>0</v>
      </c>
      <c r="LY202" s="69">
        <f>IFERROR(VLOOKUP(LY1,'19'!$F$3:$I$766,'19'!$I$1,0),0)</f>
        <v>0</v>
      </c>
      <c r="LZ202" s="69">
        <f>IFERROR(VLOOKUP(LZ1,'19'!$F$3:$I$766,'19'!$I$1,0),0)</f>
        <v>0</v>
      </c>
      <c r="MA202" s="69">
        <f>IFERROR(VLOOKUP(MA1,'19'!$F$3:$I$766,'19'!$I$1,0),0)</f>
        <v>325448628</v>
      </c>
      <c r="MB202" s="69">
        <f>IFERROR(VLOOKUP(MB1,'19'!$F$3:$I$766,'19'!$I$1,0),0)</f>
        <v>516510174</v>
      </c>
      <c r="MC202" s="69">
        <f>IFERROR(VLOOKUP(MC1,'19'!$F$3:$I$766,'19'!$I$1,0),0)</f>
        <v>0</v>
      </c>
      <c r="MD202" s="69">
        <f>IFERROR(VLOOKUP(MD1,'19'!$F$3:$I$766,'19'!$I$1,0),0)</f>
        <v>0</v>
      </c>
      <c r="ME202" s="69">
        <f>IFERROR(VLOOKUP(ME1,'19'!$F$3:$I$766,'19'!$I$1,0),0)</f>
        <v>366922427</v>
      </c>
      <c r="MF202" s="69">
        <f>IFERROR(VLOOKUP(MF1,'19'!$F$3:$I$766,'19'!$I$1,0),0)</f>
        <v>0</v>
      </c>
      <c r="MG202" s="69">
        <f>IFERROR(VLOOKUP(MG1,'19'!$F$3:$I$766,'19'!$I$1,0),0)</f>
        <v>0</v>
      </c>
      <c r="MH202" s="69">
        <f>IFERROR(VLOOKUP(MH1,'19'!$F$3:$I$766,'19'!$I$1,0),0)</f>
        <v>96552993</v>
      </c>
      <c r="MI202" s="69">
        <f>IFERROR(VLOOKUP(MI1,'19'!$F$3:$I$766,'19'!$I$1,0),0)</f>
        <v>6088967</v>
      </c>
      <c r="MJ202" s="69">
        <f>IFERROR(VLOOKUP(MJ1,'19'!$F$3:$I$766,'19'!$I$1,0),0)</f>
        <v>191808012</v>
      </c>
      <c r="MK202" s="69">
        <f>IFERROR(VLOOKUP(MK1,'19'!$F$3:$I$766,'19'!$I$1,0),0)</f>
        <v>0</v>
      </c>
      <c r="ML202" s="69">
        <f>IFERROR(VLOOKUP(ML1,'19'!$F$3:$I$766,'19'!$I$1,0),0)</f>
        <v>0</v>
      </c>
      <c r="MM202" s="69">
        <f>IFERROR(VLOOKUP(MM1,'19'!$F$3:$I$766,'19'!$I$1,0),0)</f>
        <v>4650865</v>
      </c>
      <c r="MN202" s="69">
        <f>IFERROR(VLOOKUP(MN1,'19'!$F$3:$I$766,'19'!$I$1,0),0)</f>
        <v>10229768</v>
      </c>
      <c r="MO202" s="69">
        <f>IFERROR(VLOOKUP(MO1,'19'!$F$3:$I$766,'19'!$I$1,0),0)</f>
        <v>3215060777</v>
      </c>
      <c r="MP202" s="69">
        <f>IFERROR(VLOOKUP(MP1,'19'!$F$3:$I$766,'19'!$I$1,0),0)</f>
        <v>152531126</v>
      </c>
      <c r="MQ202" s="68">
        <f>IFERROR(VLOOKUP(MQ1,'19'!$F$3:$I$766,'19'!$I$1,0),0)</f>
        <v>2362790221</v>
      </c>
      <c r="MR202" s="68">
        <f>IFERROR(VLOOKUP(MR1,'19'!$F$3:$I$766,'19'!$I$1,0),0)</f>
        <v>0</v>
      </c>
      <c r="MS202" s="67">
        <f>IFERROR(VLOOKUP(MS1,'19'!$F$3:$I$766,'19'!$I$1,0),0)</f>
        <v>533829365326</v>
      </c>
      <c r="MT202" s="68">
        <f>IFERROR(VLOOKUP(MT1,'19'!$F$3:$I$766,'19'!$I$1,0),0)</f>
        <v>501705384648</v>
      </c>
      <c r="MU202" s="68">
        <f>IFERROR(VLOOKUP(MU1,'19'!$F$3:$I$766,'19'!$I$1,0),0)</f>
        <v>501592447392</v>
      </c>
      <c r="MV202" s="69">
        <f>IFERROR(VLOOKUP(MV1,'19'!$F$3:$I$766,'19'!$I$1,0),0)</f>
        <v>230453920395</v>
      </c>
      <c r="MW202" s="69">
        <f>IFERROR(VLOOKUP(MW1,'19'!$F$3:$I$766,'19'!$I$1,0),0)</f>
        <v>228143769981</v>
      </c>
      <c r="MX202" s="69">
        <f>IFERROR(VLOOKUP(MX1,'19'!$F$3:$I$766,'19'!$I$1,0),0)</f>
        <v>1</v>
      </c>
      <c r="MY202" s="69">
        <f>IFERROR(VLOOKUP(MY1,'19'!$F$3:$I$766,'19'!$I$1,0),0)</f>
        <v>2310150413</v>
      </c>
      <c r="MZ202" s="69">
        <f>IFERROR(VLOOKUP(MZ1,'19'!$F$3:$I$766,'19'!$I$1,0),0)</f>
        <v>187575205281</v>
      </c>
      <c r="NA202" s="69">
        <f>IFERROR(VLOOKUP(NA1,'19'!$F$3:$I$766,'19'!$I$1,0),0)</f>
        <v>10858809026</v>
      </c>
      <c r="NB202" s="69">
        <f>IFERROR(VLOOKUP(NB1,'19'!$F$3:$I$766,'19'!$I$1,0),0)</f>
        <v>10858809026</v>
      </c>
      <c r="NC202" s="69">
        <f>IFERROR(VLOOKUP(NC1,'19'!$F$3:$I$766,'19'!$I$1,0),0)</f>
        <v>0</v>
      </c>
      <c r="ND202" s="69">
        <f>IFERROR(VLOOKUP(ND1,'19'!$F$3:$I$766,'19'!$I$1,0),0)</f>
        <v>176716396255</v>
      </c>
      <c r="NE202" s="69">
        <f>IFERROR(VLOOKUP(NE1,'19'!$F$3:$I$766,'19'!$I$1,0),0)</f>
        <v>176716396255</v>
      </c>
      <c r="NF202" s="69">
        <f>IFERROR(VLOOKUP(NF1,'19'!$F$3:$I$766,'19'!$I$1,0),0)</f>
        <v>0</v>
      </c>
      <c r="NG202" s="69">
        <f>IFERROR(VLOOKUP(NG1,'19'!$F$3:$I$766,'19'!$I$1,0),0)</f>
        <v>0</v>
      </c>
      <c r="NH202" s="69">
        <f>IFERROR(VLOOKUP(NH1,'19'!$F$3:$I$766,'19'!$I$1,0),0)</f>
        <v>59286312049</v>
      </c>
      <c r="NI202" s="69">
        <f>IFERROR(VLOOKUP(NI1,'19'!$F$3:$I$766,'19'!$I$1,0),0)</f>
        <v>24277009667</v>
      </c>
      <c r="NJ202" s="69">
        <f>IFERROR(VLOOKUP(NJ1,'19'!$F$3:$I$766,'19'!$I$1,0),0)</f>
        <v>6069257993</v>
      </c>
      <c r="NK202" s="69">
        <f>IFERROR(VLOOKUP(NK1,'19'!$F$3:$I$766,'19'!$I$1,0),0)</f>
        <v>18207751674</v>
      </c>
      <c r="NL202" s="69">
        <f>IFERROR(VLOOKUP(NL1,'19'!$F$3:$I$766,'19'!$I$1,0),0)</f>
        <v>230453920395</v>
      </c>
      <c r="NM202" s="69">
        <f>IFERROR(VLOOKUP(NM1,'19'!$F$3:$I$766,'19'!$I$1,0),0)</f>
        <v>112937256</v>
      </c>
      <c r="NN202" s="69">
        <f>IFERROR(VLOOKUP(NN1,'19'!$F$3:$I$766,'19'!$I$1,0),0)</f>
        <v>0</v>
      </c>
      <c r="NO202" s="69">
        <f>IFERROR(VLOOKUP(NO1,'19'!$F$3:$I$766,'19'!$I$1,0),0)</f>
        <v>0</v>
      </c>
      <c r="NP202" s="69">
        <f>IFERROR(VLOOKUP(NP1,'19'!$F$3:$I$766,'19'!$I$1,0),0)</f>
        <v>0</v>
      </c>
      <c r="NQ202" s="69">
        <f>IFERROR(VLOOKUP(NQ1,'19'!$F$3:$I$766,'19'!$I$1,0),0)</f>
        <v>0</v>
      </c>
      <c r="NR202" s="69">
        <f>IFERROR(VLOOKUP(NR1,'19'!$F$3:$I$766,'19'!$I$1,0),0)</f>
        <v>0</v>
      </c>
      <c r="NS202" s="69">
        <f>IFERROR(VLOOKUP(NS1,'19'!$F$3:$I$766,'19'!$I$1,0),0)</f>
        <v>0</v>
      </c>
      <c r="NT202" s="69">
        <f>IFERROR(VLOOKUP(NT1,'19'!$F$3:$I$766,'19'!$I$1,0),0)</f>
        <v>112937256</v>
      </c>
      <c r="NU202" s="69">
        <f>IFERROR(VLOOKUP(NU1,'19'!$F$3:$I$766,'19'!$I$1,0),0)</f>
        <v>112937256</v>
      </c>
      <c r="NV202" s="69">
        <f>IFERROR(VLOOKUP(NV1,'19'!$F$3:$I$766,'19'!$I$1,0),0)</f>
        <v>0</v>
      </c>
      <c r="NW202" s="69">
        <f>IFERROR(VLOOKUP(NW1,'19'!$F$3:$I$766,'19'!$I$1,0),0)</f>
        <v>0</v>
      </c>
      <c r="NX202" s="69">
        <f>IFERROR(VLOOKUP(NX1,'19'!$F$3:$I$766,'19'!$I$1,0),0)</f>
        <v>0</v>
      </c>
      <c r="NY202" s="69">
        <f>IFERROR(VLOOKUP(NY1,'19'!$F$3:$I$766,'19'!$I$1,0),0)</f>
        <v>0</v>
      </c>
      <c r="NZ202" s="69">
        <f>IFERROR(VLOOKUP(NZ1,'19'!$F$3:$I$766,'19'!$I$1,0),0)</f>
        <v>0</v>
      </c>
      <c r="OA202" s="68">
        <f>IFERROR(VLOOKUP(OA1,'19'!$F$3:$I$766,'19'!$I$1,0),0)</f>
        <v>13718525084</v>
      </c>
      <c r="OB202" s="68">
        <f>IFERROR(VLOOKUP(OB1,'19'!$F$3:$I$766,'19'!$I$1,0),0)</f>
        <v>13718525084</v>
      </c>
      <c r="OC202" s="68">
        <f>IFERROR(VLOOKUP(OC1,'19'!$F$3:$I$766,'19'!$I$1,0),0)</f>
        <v>0</v>
      </c>
      <c r="OD202" s="68">
        <f>IFERROR(VLOOKUP(OD1,'19'!$F$3:$I$766,'19'!$I$1,0),0)</f>
        <v>0</v>
      </c>
      <c r="OE202" s="69">
        <f>IFERROR(VLOOKUP(OE1,'19'!$F$3:$I$766,'19'!$I$1,0),0)</f>
        <v>0</v>
      </c>
      <c r="OF202" s="69">
        <f>IFERROR(VLOOKUP(OF1,'19'!$F$3:$I$766,'19'!$I$1,0),0)</f>
        <v>13718525084</v>
      </c>
      <c r="OG202" s="69">
        <f>IFERROR(VLOOKUP(OG1,'19'!$F$3:$I$766,'19'!$I$1,0),0)</f>
        <v>0</v>
      </c>
      <c r="OH202" s="69">
        <f>IFERROR(VLOOKUP(OH1,'19'!$F$3:$I$766,'19'!$I$1,0),0)</f>
        <v>13718525084</v>
      </c>
      <c r="OI202" s="69">
        <f>IFERROR(VLOOKUP(OI1,'19'!$F$3:$I$766,'19'!$I$1,0),0)</f>
        <v>0</v>
      </c>
      <c r="OJ202" s="69">
        <f>IFERROR(VLOOKUP(OJ1,'19'!$F$3:$I$766,'19'!$I$1,0),0)</f>
        <v>0</v>
      </c>
      <c r="OK202" s="69">
        <f>IFERROR(VLOOKUP(OK1,'19'!$F$3:$I$766,'19'!$I$1,0),0)</f>
        <v>0</v>
      </c>
      <c r="OL202" s="69">
        <f>IFERROR(VLOOKUP(OL1,'19'!$F$3:$I$766,'19'!$I$1,0),0)</f>
        <v>0</v>
      </c>
      <c r="OM202" s="69">
        <f>IFERROR(VLOOKUP(OM1,'19'!$F$3:$I$766,'19'!$I$1,0),0)</f>
        <v>0</v>
      </c>
      <c r="ON202" s="69">
        <f>IFERROR(VLOOKUP(ON1,'19'!$F$3:$I$766,'19'!$I$1,0),0)</f>
        <v>0</v>
      </c>
      <c r="OO202" s="69">
        <f>IFERROR(VLOOKUP(OO1,'19'!$F$3:$I$766,'19'!$I$1,0),0)</f>
        <v>0</v>
      </c>
      <c r="OP202" s="69">
        <f>IFERROR(VLOOKUP(OP1,'19'!$F$3:$I$766,'19'!$I$1,0),0)</f>
        <v>0</v>
      </c>
      <c r="OQ202" s="69">
        <f>IFERROR(VLOOKUP(OQ1,'19'!$F$3:$I$766,'19'!$I$1,0),0)</f>
        <v>0</v>
      </c>
      <c r="OR202" s="69">
        <f>IFERROR(VLOOKUP(OR1,'19'!$F$3:$I$766,'19'!$I$1,0),0)</f>
        <v>0</v>
      </c>
      <c r="OS202" s="68">
        <f>IFERROR(VLOOKUP(OS1,'19'!$F$3:$I$766,'19'!$I$1,0),0)</f>
        <v>18405455594</v>
      </c>
      <c r="OT202" s="68">
        <f>IFERROR(VLOOKUP(OT1,'19'!$F$3:$I$766,'19'!$I$1,0),0)</f>
        <v>18146398834</v>
      </c>
      <c r="OU202" s="68">
        <f>IFERROR(VLOOKUP(OU1,'19'!$F$3:$I$766,'19'!$I$1,0),0)</f>
        <v>18146398834</v>
      </c>
      <c r="OV202" s="69">
        <f>IFERROR(VLOOKUP(OV1,'19'!$F$3:$I$766,'19'!$I$1,0),0)</f>
        <v>1270452512</v>
      </c>
      <c r="OW202" s="69">
        <f>IFERROR(VLOOKUP(OW1,'19'!$F$3:$I$766,'19'!$I$1,0),0)</f>
        <v>16875946322</v>
      </c>
      <c r="OX202" s="69">
        <f>IFERROR(VLOOKUP(OX1,'19'!$F$3:$I$766,'19'!$I$1,0),0)</f>
        <v>0</v>
      </c>
      <c r="OY202" s="69">
        <f>IFERROR(VLOOKUP(OY1,'19'!$F$3:$I$766,'19'!$I$1,0),0)</f>
        <v>0</v>
      </c>
      <c r="OZ202" s="68">
        <f>IFERROR(VLOOKUP(OZ1,'19'!$F$3:$I$766,'19'!$I$1,0),0)</f>
        <v>259056760</v>
      </c>
      <c r="PA202" s="68">
        <f>IFERROR(VLOOKUP(PA1,'19'!$F$3:$I$766,'19'!$I$1,0),0)</f>
        <v>0</v>
      </c>
      <c r="PB202" s="69">
        <f>IFERROR(VLOOKUP(PB1,'19'!$F$3:$I$766,'19'!$I$1,0),0)</f>
        <v>0</v>
      </c>
      <c r="PC202" s="69">
        <f>IFERROR(VLOOKUP(PC1,'19'!$F$3:$I$766,'19'!$I$1,0),0)</f>
        <v>0</v>
      </c>
      <c r="PD202" s="69">
        <f>IFERROR(VLOOKUP(PD1,'19'!$F$3:$I$766,'19'!$I$1,0),0)</f>
        <v>0</v>
      </c>
      <c r="PE202" s="69">
        <f>IFERROR(VLOOKUP(PE1,'19'!$F$3:$I$766,'19'!$I$1,0),0)</f>
        <v>0</v>
      </c>
      <c r="PF202" s="69">
        <f>IFERROR(VLOOKUP(PF1,'19'!$F$3:$I$766,'19'!$I$1,0),0)</f>
        <v>0</v>
      </c>
      <c r="PG202" s="69">
        <f>IFERROR(VLOOKUP(PG1,'19'!$F$3:$I$766,'19'!$I$1,0),0)</f>
        <v>0</v>
      </c>
      <c r="PH202" s="69">
        <f>IFERROR(VLOOKUP(PH1,'19'!$F$3:$I$766,'19'!$I$1,0),0)</f>
        <v>0</v>
      </c>
      <c r="PI202" s="69">
        <f>IFERROR(VLOOKUP(PI1,'19'!$F$3:$I$766,'19'!$I$1,0),0)</f>
        <v>0</v>
      </c>
      <c r="PJ202" s="69">
        <f>IFERROR(VLOOKUP(PJ1,'19'!$F$3:$I$766,'19'!$I$1,0),0)</f>
        <v>0</v>
      </c>
      <c r="PK202" s="69">
        <f>IFERROR(VLOOKUP(PK1,'19'!$F$3:$I$766,'19'!$I$1,0),0)</f>
        <v>0</v>
      </c>
      <c r="PL202" s="69">
        <f>IFERROR(VLOOKUP(PL1,'19'!$F$3:$I$766,'19'!$I$1,0),0)</f>
        <v>0</v>
      </c>
      <c r="PM202" s="69">
        <f>IFERROR(VLOOKUP(PM1,'19'!$F$3:$I$766,'19'!$I$1,0),0)</f>
        <v>259056760</v>
      </c>
      <c r="PN202" s="69">
        <f>IFERROR(VLOOKUP(PN1,'19'!$F$3:$I$766,'19'!$I$1,0),0)</f>
        <v>0</v>
      </c>
      <c r="PO202" s="69">
        <f>IFERROR(VLOOKUP(PO1,'19'!$F$3:$I$766,'19'!$I$1,0),0)</f>
        <v>0</v>
      </c>
      <c r="PP202" s="69">
        <f>IFERROR(VLOOKUP(PP1,'19'!$F$3:$I$766,'19'!$I$1,0),0)</f>
        <v>0</v>
      </c>
      <c r="PQ202" s="69">
        <f>IFERROR(VLOOKUP(PQ1,'19'!$F$3:$I$766,'19'!$I$1,0),0)</f>
        <v>0</v>
      </c>
      <c r="PR202" s="69">
        <f>IFERROR(VLOOKUP(PR1,'19'!$F$3:$I$766,'19'!$I$1,0),0)</f>
        <v>0</v>
      </c>
      <c r="PS202" s="69">
        <f>IFERROR(VLOOKUP(PS1,'19'!$F$3:$I$766,'19'!$I$1,0),0)</f>
        <v>0</v>
      </c>
      <c r="PT202" s="68">
        <f>IFERROR(VLOOKUP(PT1,'19'!$F$3:$I$766,'19'!$I$1,0),0)</f>
        <v>0</v>
      </c>
      <c r="PU202" s="69">
        <f>IFERROR(VLOOKUP(PU1,'19'!$F$3:$I$766,'19'!$I$1,0),0)</f>
        <v>0</v>
      </c>
      <c r="PV202" s="69">
        <f>IFERROR(VLOOKUP(PV1,'19'!$F$3:$I$766,'19'!$I$1,0),0)</f>
        <v>0</v>
      </c>
      <c r="PW202" s="69">
        <f>IFERROR(VLOOKUP(PW1,'19'!$F$3:$I$766,'19'!$I$1,0),0)</f>
        <v>0</v>
      </c>
      <c r="PX202" s="69">
        <f>IFERROR(VLOOKUP(PX1,'19'!$F$3:$I$766,'19'!$I$1,0),0)</f>
        <v>0</v>
      </c>
      <c r="PY202" s="69">
        <f>IFERROR(VLOOKUP(PY1,'19'!$F$3:$I$766,'19'!$I$1,0),0)</f>
        <v>0</v>
      </c>
      <c r="PZ202" s="69">
        <f>IFERROR(VLOOKUP(PZ1,'19'!$F$3:$I$766,'19'!$I$1,0),0)</f>
        <v>0</v>
      </c>
      <c r="QA202" s="69">
        <f>IFERROR(VLOOKUP(QA1,'19'!$F$3:$I$766,'19'!$I$1,0),0)</f>
        <v>0</v>
      </c>
      <c r="QB202" s="69">
        <f>IFERROR(VLOOKUP(QB1,'19'!$F$3:$I$766,'19'!$I$1,0),0)</f>
        <v>0</v>
      </c>
      <c r="QC202" s="69">
        <f>IFERROR(VLOOKUP(QC1,'19'!$F$3:$I$766,'19'!$I$1,0),0)</f>
        <v>0</v>
      </c>
      <c r="QD202" s="69">
        <f>IFERROR(VLOOKUP(QD1,'19'!$F$3:$I$766,'19'!$I$1,0),0)</f>
        <v>0</v>
      </c>
      <c r="QE202" s="69">
        <f>IFERROR(VLOOKUP(QE1,'19'!$F$3:$I$766,'19'!$I$1,0),0)</f>
        <v>0</v>
      </c>
      <c r="QF202" s="69">
        <f>IFERROR(VLOOKUP(QF1,'19'!$F$3:$I$766,'19'!$I$1,0),0)</f>
        <v>0</v>
      </c>
      <c r="QG202" s="69">
        <f>IFERROR(VLOOKUP(QG1,'19'!$F$3:$I$766,'19'!$I$1,0),0)</f>
        <v>0</v>
      </c>
      <c r="QH202" s="69">
        <f>IFERROR(VLOOKUP(QH1,'19'!$F$3:$I$766,'19'!$I$1,0),0)</f>
        <v>0</v>
      </c>
      <c r="QI202" s="69">
        <f>IFERROR(VLOOKUP(QI1,'19'!$F$3:$I$766,'19'!$I$1,0),0)</f>
        <v>0</v>
      </c>
      <c r="QJ202" s="69">
        <f>IFERROR(VLOOKUP(QJ1,'19'!$F$3:$I$766,'19'!$I$1,0),0)</f>
        <v>0</v>
      </c>
      <c r="QK202" s="69">
        <f>IFERROR(VLOOKUP(QK1,'19'!$F$3:$I$766,'19'!$I$1,0),0)</f>
        <v>0</v>
      </c>
      <c r="QL202" s="69">
        <f>IFERROR(VLOOKUP(QL1,'19'!$F$3:$I$766,'19'!$I$1,0),0)</f>
        <v>0</v>
      </c>
      <c r="QM202" s="69">
        <f>IFERROR(VLOOKUP(QM1,'19'!$F$3:$I$766,'19'!$I$1,0),0)</f>
        <v>0</v>
      </c>
      <c r="QN202" s="69">
        <f>IFERROR(VLOOKUP(QN1,'19'!$F$3:$I$766,'19'!$I$1,0),0)</f>
        <v>0</v>
      </c>
      <c r="QO202" s="67">
        <f>IFERROR(VLOOKUP(QO1,'19'!$F$3:$I$766,'19'!$I$1,0),0)</f>
        <v>1509947658707</v>
      </c>
      <c r="QP202" s="68">
        <f>IFERROR(VLOOKUP(QP1,'19'!$F$3:$I$766,'19'!$I$1,0),0)</f>
        <v>140813394589</v>
      </c>
      <c r="QQ202" s="68">
        <f>IFERROR(VLOOKUP(QQ1,'19'!$F$3:$I$766,'19'!$I$1,0),0)</f>
        <v>970582540</v>
      </c>
      <c r="QR202" s="69">
        <f>IFERROR(VLOOKUP(QR1,'19'!$F$3:$I$766,'19'!$I$1,0),0)</f>
        <v>146362154</v>
      </c>
      <c r="QS202" s="69">
        <f>IFERROR(VLOOKUP(QS1,'19'!$F$3:$I$766,'19'!$I$1,0),0)</f>
        <v>824220386</v>
      </c>
      <c r="QT202" s="69">
        <f>IFERROR(VLOOKUP(QT1,'19'!$F$3:$I$766,'19'!$I$1,0),0)</f>
        <v>0</v>
      </c>
      <c r="QU202" s="69">
        <f>IFERROR(VLOOKUP(QU1,'19'!$F$3:$I$766,'19'!$I$1,0),0)</f>
        <v>0</v>
      </c>
      <c r="QV202" s="69">
        <f>IFERROR(VLOOKUP(QV1,'19'!$F$3:$I$766,'19'!$I$1,0),0)</f>
        <v>0</v>
      </c>
      <c r="QW202" s="68">
        <f>IFERROR(VLOOKUP(QW1,'19'!$F$3:$I$766,'19'!$I$1,0),0)</f>
        <v>15844559804</v>
      </c>
      <c r="QX202" s="69">
        <f>IFERROR(VLOOKUP(QX1,'19'!$F$3:$I$766,'19'!$I$1,0),0)</f>
        <v>15844559803</v>
      </c>
      <c r="QY202" s="69">
        <f>IFERROR(VLOOKUP(QY1,'19'!$F$3:$I$766,'19'!$I$1,0),0)</f>
        <v>1</v>
      </c>
      <c r="QZ202" s="68">
        <f>IFERROR(VLOOKUP(QZ1,'19'!$F$3:$I$766,'19'!$I$1,0),0)</f>
        <v>0</v>
      </c>
      <c r="RA202" s="68">
        <f>IFERROR(VLOOKUP(RA1,'19'!$F$3:$I$766,'19'!$I$1,0),0)</f>
        <v>123998252245</v>
      </c>
      <c r="RB202" s="68">
        <f>IFERROR(VLOOKUP(RB1,'19'!$F$3:$I$766,'19'!$I$1,0),0)</f>
        <v>153000000000</v>
      </c>
      <c r="RC202" s="69">
        <f>IFERROR(VLOOKUP(RC1,'19'!$F$3:$I$766,'19'!$I$1,0),0)</f>
        <v>153000000000</v>
      </c>
      <c r="RD202" s="69">
        <f>IFERROR(VLOOKUP(RD1,'19'!$F$3:$I$766,'19'!$I$1,0),0)</f>
        <v>153000000000</v>
      </c>
      <c r="RE202" s="69">
        <f>IFERROR(VLOOKUP(RE1,'19'!$F$3:$I$766,'19'!$I$1,0),0)</f>
        <v>0</v>
      </c>
      <c r="RF202" s="69">
        <f>IFERROR(VLOOKUP(RF1,'19'!$F$3:$I$766,'19'!$I$1,0),0)</f>
        <v>0</v>
      </c>
      <c r="RG202" s="69">
        <f>IFERROR(VLOOKUP(RG1,'19'!$F$3:$I$766,'19'!$I$1,0),0)</f>
        <v>0</v>
      </c>
      <c r="RH202" s="69">
        <f>IFERROR(VLOOKUP(RH1,'19'!$F$3:$I$766,'19'!$I$1,0),0)</f>
        <v>0</v>
      </c>
      <c r="RI202" s="68">
        <f>IFERROR(VLOOKUP(RI1,'19'!$F$3:$I$766,'19'!$I$1,0),0)</f>
        <v>1216134264118</v>
      </c>
      <c r="RJ202" s="68">
        <f>IFERROR(VLOOKUP(RJ1,'19'!$F$3:$I$766,'19'!$I$1,0),0)</f>
        <v>99417454272</v>
      </c>
      <c r="RK202" s="69">
        <f>IFERROR(VLOOKUP(RK1,'19'!$F$3:$I$766,'19'!$I$1,0),0)</f>
        <v>98324727272</v>
      </c>
      <c r="RL202" s="69">
        <f>IFERROR(VLOOKUP(RL1,'19'!$F$3:$I$766,'19'!$I$1,0),0)</f>
        <v>51316130176</v>
      </c>
      <c r="RM202" s="69">
        <f>IFERROR(VLOOKUP(RM1,'19'!$F$3:$I$766,'19'!$I$1,0),0)</f>
        <v>1739317816</v>
      </c>
      <c r="RN202" s="69">
        <f>IFERROR(VLOOKUP(RN1,'19'!$F$3:$I$766,'19'!$I$1,0),0)</f>
        <v>1715735584</v>
      </c>
      <c r="RO202" s="69">
        <f>IFERROR(VLOOKUP(RO1,'19'!$F$3:$I$766,'19'!$I$1,0),0)</f>
        <v>108931681</v>
      </c>
      <c r="RP202" s="69">
        <f>IFERROR(VLOOKUP(RP1,'19'!$F$3:$I$766,'19'!$I$1,0),0)</f>
        <v>0</v>
      </c>
      <c r="RQ202" s="69">
        <f>IFERROR(VLOOKUP(RQ1,'19'!$F$3:$I$766,'19'!$I$1,0),0)</f>
        <v>0</v>
      </c>
      <c r="RR202" s="69">
        <f>IFERROR(VLOOKUP(RR1,'19'!$F$3:$I$766,'19'!$I$1,0),0)</f>
        <v>0</v>
      </c>
      <c r="RS202" s="69">
        <f>IFERROR(VLOOKUP(RS1,'19'!$F$3:$I$766,'19'!$I$1,0),0)</f>
        <v>0</v>
      </c>
      <c r="RT202" s="69">
        <f>IFERROR(VLOOKUP(RT1,'19'!$F$3:$I$766,'19'!$I$1,0),0)</f>
        <v>153390482</v>
      </c>
      <c r="RU202" s="69">
        <f>IFERROR(VLOOKUP(RU1,'19'!$F$3:$I$766,'19'!$I$1,0),0)</f>
        <v>0</v>
      </c>
      <c r="RV202" s="69">
        <f>IFERROR(VLOOKUP(RV1,'19'!$F$3:$I$766,'19'!$I$1,0),0)</f>
        <v>39236606</v>
      </c>
      <c r="RW202" s="69">
        <f>IFERROR(VLOOKUP(RW1,'19'!$F$3:$I$766,'19'!$I$1,0),0)</f>
        <v>4515317</v>
      </c>
      <c r="RX202" s="69">
        <f>IFERROR(VLOOKUP(RX1,'19'!$F$3:$I$766,'19'!$I$1,0),0)</f>
        <v>0</v>
      </c>
      <c r="RY202" s="69">
        <f>IFERROR(VLOOKUP(RY1,'19'!$F$3:$I$766,'19'!$I$1,0),0)</f>
        <v>0</v>
      </c>
      <c r="RZ202" s="69">
        <f>IFERROR(VLOOKUP(RZ1,'19'!$F$3:$I$766,'19'!$I$1,0),0)</f>
        <v>0</v>
      </c>
      <c r="SA202" s="69">
        <f>IFERROR(VLOOKUP(SA1,'19'!$F$3:$I$766,'19'!$I$1,0),0)</f>
        <v>0</v>
      </c>
      <c r="SB202" s="69">
        <f>IFERROR(VLOOKUP(SB1,'19'!$F$3:$I$766,'19'!$I$1,0),0)</f>
        <v>0</v>
      </c>
      <c r="SC202" s="69">
        <f>IFERROR(VLOOKUP(SC1,'19'!$F$3:$I$766,'19'!$I$1,0),0)</f>
        <v>0</v>
      </c>
      <c r="SD202" s="69">
        <f>IFERROR(VLOOKUP(SD1,'19'!$F$3:$I$766,'19'!$I$1,0),0)</f>
        <v>0</v>
      </c>
      <c r="SE202" s="69">
        <f>IFERROR(VLOOKUP(SE1,'19'!$F$3:$I$766,'19'!$I$1,0),0)</f>
        <v>0</v>
      </c>
      <c r="SF202" s="69">
        <f>IFERROR(VLOOKUP(SF1,'19'!$F$3:$I$766,'19'!$I$1,0),0)</f>
        <v>0</v>
      </c>
      <c r="SG202" s="69">
        <f>IFERROR(VLOOKUP(SG1,'19'!$F$3:$I$766,'19'!$I$1,0),0)</f>
        <v>0</v>
      </c>
      <c r="SH202" s="69">
        <f>IFERROR(VLOOKUP(SH1,'19'!$F$3:$I$766,'19'!$I$1,0),0)</f>
        <v>741262814</v>
      </c>
      <c r="SI202" s="69">
        <f>IFERROR(VLOOKUP(SI1,'19'!$F$3:$I$766,'19'!$I$1,0),0)</f>
        <v>787076242</v>
      </c>
      <c r="SJ202" s="69">
        <f>IFERROR(VLOOKUP(SJ1,'19'!$F$3:$I$766,'19'!$I$1,0),0)</f>
        <v>0</v>
      </c>
      <c r="SK202" s="69">
        <f>IFERROR(VLOOKUP(SK1,'19'!$F$3:$I$766,'19'!$I$1,0),0)</f>
        <v>24911758240</v>
      </c>
      <c r="SL202" s="69">
        <f>IFERROR(VLOOKUP(SL1,'19'!$F$3:$I$766,'19'!$I$1,0),0)</f>
        <v>24911758240</v>
      </c>
      <c r="SM202" s="69">
        <f>IFERROR(VLOOKUP(SM1,'19'!$F$3:$I$766,'19'!$I$1,0),0)</f>
        <v>0</v>
      </c>
      <c r="SN202" s="69">
        <f>IFERROR(VLOOKUP(SN1,'19'!$F$3:$I$766,'19'!$I$1,0),0)</f>
        <v>0</v>
      </c>
      <c r="SO202" s="69">
        <f>IFERROR(VLOOKUP(SO1,'19'!$F$3:$I$766,'19'!$I$1,0),0)</f>
        <v>0</v>
      </c>
      <c r="SP202" s="69">
        <f>IFERROR(VLOOKUP(SP1,'19'!$F$3:$I$766,'19'!$I$1,0),0)</f>
        <v>0</v>
      </c>
      <c r="SQ202" s="69">
        <f>IFERROR(VLOOKUP(SQ1,'19'!$F$3:$I$766,'19'!$I$1,0),0)</f>
        <v>0</v>
      </c>
      <c r="SR202" s="69">
        <f>IFERROR(VLOOKUP(SR1,'19'!$F$3:$I$766,'19'!$I$1,0),0)</f>
        <v>6703514512</v>
      </c>
      <c r="SS202" s="69">
        <f>IFERROR(VLOOKUP(SS1,'19'!$F$3:$I$766,'19'!$I$1,0),0)</f>
        <v>0</v>
      </c>
      <c r="ST202" s="69">
        <f>IFERROR(VLOOKUP(ST1,'19'!$F$3:$I$766,'19'!$I$1,0),0)</f>
        <v>0</v>
      </c>
      <c r="SU202" s="69">
        <f>IFERROR(VLOOKUP(SU1,'19'!$F$3:$I$766,'19'!$I$1,0),0)</f>
        <v>0</v>
      </c>
      <c r="SV202" s="69">
        <f>IFERROR(VLOOKUP(SV1,'19'!$F$3:$I$766,'19'!$I$1,0),0)</f>
        <v>0</v>
      </c>
      <c r="SW202" s="69">
        <f>IFERROR(VLOOKUP(SW1,'19'!$F$3:$I$766,'19'!$I$1,0),0)</f>
        <v>1</v>
      </c>
      <c r="SX202" s="69">
        <f>IFERROR(VLOOKUP(SX1,'19'!$F$3:$I$766,'19'!$I$1,0),0)</f>
        <v>251839716</v>
      </c>
      <c r="SY202" s="69">
        <f>IFERROR(VLOOKUP(SY1,'19'!$F$3:$I$766,'19'!$I$1,0),0)</f>
        <v>341393389</v>
      </c>
      <c r="SZ202" s="69">
        <f>IFERROR(VLOOKUP(SZ1,'19'!$F$3:$I$766,'19'!$I$1,0),0)</f>
        <v>0</v>
      </c>
      <c r="TA202" s="69">
        <f>IFERROR(VLOOKUP(TA1,'19'!$F$3:$I$766,'19'!$I$1,0),0)</f>
        <v>5598575838</v>
      </c>
      <c r="TB202" s="69">
        <f>IFERROR(VLOOKUP(TB1,'19'!$F$3:$I$766,'19'!$I$1,0),0)</f>
        <v>3912048856</v>
      </c>
      <c r="TC202" s="69">
        <f>IFERROR(VLOOKUP(TC1,'19'!$F$3:$I$766,'19'!$I$1,0),0)</f>
        <v>1</v>
      </c>
      <c r="TD202" s="69">
        <f>IFERROR(VLOOKUP(TD1,'19'!$F$3:$I$766,'19'!$I$1,0),0)</f>
        <v>0</v>
      </c>
      <c r="TE202" s="69">
        <f>IFERROR(VLOOKUP(TE1,'19'!$F$3:$I$766,'19'!$I$1,0),0)</f>
        <v>1</v>
      </c>
      <c r="TF202" s="69">
        <f>IFERROR(VLOOKUP(TF1,'19'!$F$3:$I$766,'19'!$I$1,0),0)</f>
        <v>0</v>
      </c>
      <c r="TG202" s="69">
        <f>IFERROR(VLOOKUP(TG1,'19'!$F$3:$I$766,'19'!$I$1,0),0)</f>
        <v>0</v>
      </c>
      <c r="TH202" s="69">
        <f>IFERROR(VLOOKUP(TH1,'19'!$F$3:$I$766,'19'!$I$1,0),0)</f>
        <v>1092727000</v>
      </c>
      <c r="TI202" s="69">
        <f>IFERROR(VLOOKUP(TI1,'19'!$F$3:$I$766,'19'!$I$1,0),0)</f>
        <v>0</v>
      </c>
      <c r="TJ202" s="69">
        <f>IFERROR(VLOOKUP(TJ1,'19'!$F$3:$I$766,'19'!$I$1,0),0)</f>
        <v>1112375000000</v>
      </c>
      <c r="TK202" s="68">
        <f>IFERROR(VLOOKUP(TK1,'19'!$F$3:$I$766,'19'!$I$1,0),0)</f>
        <v>1115961286893</v>
      </c>
      <c r="TL202" s="69">
        <f>IFERROR(VLOOKUP(TL1,'19'!$F$3:$I$766,'19'!$I$1,0),0)</f>
        <v>606750000000</v>
      </c>
      <c r="TM202" s="69">
        <f>IFERROR(VLOOKUP(TM1,'19'!$F$3:$I$766,'19'!$I$1,0),0)</f>
        <v>3586286893</v>
      </c>
      <c r="TN202" s="69">
        <f>IFERROR(VLOOKUP(TN1,'19'!$F$3:$I$766,'19'!$I$1,0),0)</f>
        <v>3586286893</v>
      </c>
      <c r="TO202" s="69">
        <f>IFERROR(VLOOKUP(TO1,'19'!$F$3:$I$766,'19'!$I$1,0),0)</f>
        <v>0</v>
      </c>
      <c r="TP202" s="69">
        <f>IFERROR(VLOOKUP(TP1,'19'!$F$3:$I$766,'19'!$I$1,0),0)</f>
        <v>0</v>
      </c>
      <c r="TQ202" s="69">
        <f>IFERROR(VLOOKUP(TQ1,'19'!$F$3:$I$766,'19'!$I$1,0),0)</f>
        <v>0</v>
      </c>
      <c r="TR202" s="69">
        <f>IFERROR(VLOOKUP(TR1,'19'!$F$3:$I$766,'19'!$I$1,0),0)</f>
        <v>0</v>
      </c>
      <c r="TS202" s="69">
        <f>IFERROR(VLOOKUP(TS1,'19'!$F$3:$I$766,'19'!$I$1,0),0)</f>
        <v>505625000000</v>
      </c>
      <c r="TT202" s="69">
        <f>IFERROR(VLOOKUP(TT1,'19'!$F$3:$I$766,'19'!$I$1,0),0)</f>
        <v>0</v>
      </c>
      <c r="TU202" s="68">
        <f>IFERROR(VLOOKUP(TU1,'19'!$F$3:$I$766,'19'!$I$1,0),0)</f>
        <v>755522953</v>
      </c>
      <c r="TV202" s="69">
        <f>IFERROR(VLOOKUP(TV1,'19'!$F$3:$I$766,'19'!$I$1,0),0)</f>
        <v>0</v>
      </c>
      <c r="TW202" s="69">
        <f>IFERROR(VLOOKUP(TW1,'19'!$F$3:$I$766,'19'!$I$1,0),0)</f>
        <v>585942979</v>
      </c>
      <c r="TX202" s="69">
        <f>IFERROR(VLOOKUP(TX1,'19'!$F$3:$I$766,'19'!$I$1,0),0)</f>
        <v>1</v>
      </c>
      <c r="TY202" s="69">
        <f>IFERROR(VLOOKUP(TY1,'19'!$F$3:$I$766,'19'!$I$1,0),0)</f>
        <v>169579973</v>
      </c>
      <c r="TZ202" s="69">
        <f>IFERROR(VLOOKUP(TZ1,'19'!$F$3:$I$766,'19'!$I$1,0),0)</f>
        <v>0</v>
      </c>
      <c r="UA202" s="69">
        <f>IFERROR(VLOOKUP(UA1,'19'!$F$3:$I$766,'19'!$I$1,0),0)</f>
        <v>0</v>
      </c>
      <c r="UB202" s="69">
        <f>IFERROR(VLOOKUP(UB1,'19'!$F$3:$I$766,'19'!$I$1,0),0)</f>
        <v>0</v>
      </c>
      <c r="UC202" s="69">
        <f>IFERROR(VLOOKUP(UC1,'19'!$F$3:$I$766,'19'!$I$1,0),0)</f>
        <v>0</v>
      </c>
      <c r="UD202" s="69">
        <f>IFERROR(VLOOKUP(UD1,'19'!$F$3:$I$766,'19'!$I$1,0),0)</f>
        <v>0</v>
      </c>
      <c r="UE202" s="69">
        <f>IFERROR(VLOOKUP(UE1,'19'!$F$3:$I$766,'19'!$I$1,0),0)</f>
        <v>0</v>
      </c>
      <c r="UF202" s="69">
        <f>IFERROR(VLOOKUP(UF1,'19'!$F$3:$I$766,'19'!$I$1,0),0)</f>
        <v>0</v>
      </c>
      <c r="UG202" s="68">
        <f>IFERROR(VLOOKUP(UG1,'19'!$F$3:$I$766,'19'!$I$1,0),0)</f>
        <v>5026224486900</v>
      </c>
      <c r="UH202" s="1" t="s">
        <v>141</v>
      </c>
      <c r="UI202" s="2"/>
    </row>
    <row r="203" spans="1:555" ht="11.25" customHeight="1">
      <c r="A203" s="734" t="s">
        <v>148</v>
      </c>
      <c r="B203" s="734"/>
      <c r="C203" s="67">
        <f>IFERROR(VLOOKUP(C1,'19'!$F$3:$J$766,'19'!$J$1,0),0)</f>
        <v>3047306683861</v>
      </c>
      <c r="D203" s="68">
        <f>IFERROR(VLOOKUP(D1,'19'!$F$3:$J$766,'19'!$J$1,0),0)</f>
        <v>1628578638424</v>
      </c>
      <c r="E203" s="68">
        <f>IFERROR(VLOOKUP(E1,'19'!$F$3:$J$766,'19'!$J$1,0),0)</f>
        <v>1414022577573</v>
      </c>
      <c r="F203" s="69">
        <f>IFERROR(VLOOKUP(F1,'19'!$F$3:$J$766,'19'!$J$1,0),0)</f>
        <v>1469958477</v>
      </c>
      <c r="G203" s="69">
        <f>IFERROR(VLOOKUP(G1,'19'!$F$3:$J$766,'19'!$J$1,0),0)</f>
        <v>21256208</v>
      </c>
      <c r="H203" s="69">
        <f>IFERROR(VLOOKUP(H1,'19'!$F$3:$J$766,'19'!$J$1,0),0)</f>
        <v>643045787742</v>
      </c>
      <c r="I203" s="69">
        <f>IFERROR(VLOOKUP(I1,'19'!$F$3:$J$766,'19'!$J$1,0),0)</f>
        <v>556684738449</v>
      </c>
      <c r="J203" s="69">
        <f>IFERROR(VLOOKUP(J1,'19'!$F$3:$J$766,'19'!$J$1,0),0)</f>
        <v>79930591415</v>
      </c>
      <c r="K203" s="69">
        <f>IFERROR(VLOOKUP(K1,'19'!$F$3:$J$766,'19'!$J$1,0),0)</f>
        <v>6430457878</v>
      </c>
      <c r="L203" s="69">
        <f>IFERROR(VLOOKUP(L1,'19'!$F$3:$J$766,'19'!$J$1,0),0)</f>
        <v>66128982474</v>
      </c>
      <c r="M203" s="69">
        <f>IFERROR(VLOOKUP(M1,'19'!$F$3:$J$766,'19'!$J$1,0),0)</f>
        <v>586363760997</v>
      </c>
      <c r="N203" s="69">
        <f>IFERROR(VLOOKUP(N1,'19'!$F$3:$J$766,'19'!$J$1,0),0)</f>
        <v>580500123387</v>
      </c>
      <c r="O203" s="69">
        <f>IFERROR(VLOOKUP(O1,'19'!$F$3:$J$766,'19'!$J$1,0),0)</f>
        <v>5863637610</v>
      </c>
      <c r="P203" s="69">
        <f>IFERROR(VLOOKUP(P1,'19'!$F$3:$J$766,'19'!$J$1,0),0)</f>
        <v>27552068225</v>
      </c>
      <c r="Q203" s="69">
        <f>IFERROR(VLOOKUP(Q1,'19'!$F$3:$J$766,'19'!$J$1,0),0)</f>
        <v>61520022370</v>
      </c>
      <c r="R203" s="69">
        <f>IFERROR(VLOOKUP(R1,'19'!$F$3:$J$766,'19'!$J$1,0),0)</f>
        <v>27920741080</v>
      </c>
      <c r="S203" s="68">
        <f>IFERROR(VLOOKUP(S1,'19'!$F$3:$J$766,'19'!$J$1,0),0)</f>
        <v>214556060851</v>
      </c>
      <c r="T203" s="69">
        <f>IFERROR(VLOOKUP(T1,'19'!$F$3:$J$766,'19'!$J$1,0),0)</f>
        <v>51168288802</v>
      </c>
      <c r="U203" s="69">
        <f>IFERROR(VLOOKUP(U1,'19'!$F$3:$J$766,'19'!$J$1,0),0)</f>
        <v>60197986824</v>
      </c>
      <c r="V203" s="69">
        <f>IFERROR(VLOOKUP(V1,'19'!$F$3:$J$766,'19'!$J$1,0),0)</f>
        <v>111366275626</v>
      </c>
      <c r="W203" s="69">
        <f>IFERROR(VLOOKUP(W1,'19'!$F$3:$J$766,'19'!$J$1,0),0)</f>
        <v>1946656991</v>
      </c>
      <c r="X203" s="69">
        <f>IFERROR(VLOOKUP(X1,'19'!$F$3:$J$766,'19'!$J$1,0),0)</f>
        <v>18982560128</v>
      </c>
      <c r="Y203" s="69">
        <f>IFERROR(VLOOKUP(Y1,'19'!$F$3:$J$766,'19'!$J$1,0),0)</f>
        <v>2205408120</v>
      </c>
      <c r="Z203" s="69">
        <f>IFERROR(VLOOKUP(Z1,'19'!$F$3:$J$766,'19'!$J$1,0),0)</f>
        <v>220540812</v>
      </c>
      <c r="AA203" s="69">
        <f>IFERROR(VLOOKUP(AA1,'19'!$F$3:$J$766,'19'!$J$1,0),0)</f>
        <v>1984867308</v>
      </c>
      <c r="AB203" s="69">
        <f>IFERROR(VLOOKUP(AB1,'19'!$F$3:$J$766,'19'!$J$1,0),0)</f>
        <v>0</v>
      </c>
      <c r="AC203" s="69">
        <f>IFERROR(VLOOKUP(AC1,'19'!$F$3:$J$766,'19'!$J$1,0),0)</f>
        <v>1</v>
      </c>
      <c r="AD203" s="69">
        <f>IFERROR(VLOOKUP(AD1,'19'!$F$3:$J$766,'19'!$J$1,0),0)</f>
        <v>66261405323</v>
      </c>
      <c r="AE203" s="69">
        <f>IFERROR(VLOOKUP(AE1,'19'!$F$3:$J$766,'19'!$J$1,0),0)</f>
        <v>12209962640</v>
      </c>
      <c r="AF203" s="69">
        <f>IFERROR(VLOOKUP(AF1,'19'!$F$3:$J$766,'19'!$J$1,0),0)</f>
        <v>8789532304</v>
      </c>
      <c r="AG203" s="69">
        <f>IFERROR(VLOOKUP(AG1,'19'!$F$3:$J$766,'19'!$J$1,0),0)</f>
        <v>3420430336</v>
      </c>
      <c r="AH203" s="69">
        <f>IFERROR(VLOOKUP(AH1,'19'!$F$3:$J$766,'19'!$J$1,0),0)</f>
        <v>0</v>
      </c>
      <c r="AI203" s="68">
        <f>IFERROR(VLOOKUP(AI1,'19'!$F$3:$J$766,'19'!$J$1,0),0)</f>
        <v>1418728045437</v>
      </c>
      <c r="AJ203" s="68">
        <f>IFERROR(VLOOKUP(AJ1,'19'!$F$3:$J$766,'19'!$J$1,0),0)</f>
        <v>8305258117</v>
      </c>
      <c r="AK203" s="69">
        <f>IFERROR(VLOOKUP(AK1,'19'!$F$3:$J$766,'19'!$J$1,0),0)</f>
        <v>0</v>
      </c>
      <c r="AL203" s="69">
        <f>IFERROR(VLOOKUP(AL1,'19'!$F$3:$J$766,'19'!$J$1,0),0)</f>
        <v>1</v>
      </c>
      <c r="AM203" s="69">
        <f>IFERROR(VLOOKUP(AM1,'19'!$F$3:$J$766,'19'!$J$1,0),0)</f>
        <v>7701455260</v>
      </c>
      <c r="AN203" s="69">
        <f>IFERROR(VLOOKUP(AN1,'19'!$F$3:$J$766,'19'!$J$1,0),0)</f>
        <v>603802856</v>
      </c>
      <c r="AO203" s="68">
        <f>IFERROR(VLOOKUP(AO1,'19'!$F$3:$J$766,'19'!$J$1,0),0)</f>
        <v>22817972153</v>
      </c>
      <c r="AP203" s="69">
        <f>IFERROR(VLOOKUP(AP1,'19'!$F$3:$J$766,'19'!$J$1,0),0)</f>
        <v>22644358616</v>
      </c>
      <c r="AQ203" s="69">
        <f>IFERROR(VLOOKUP(AQ1,'19'!$F$3:$J$766,'19'!$J$1,0),0)</f>
        <v>1</v>
      </c>
      <c r="AR203" s="69">
        <f>IFERROR(VLOOKUP(AR1,'19'!$F$3:$J$766,'19'!$J$1,0),0)</f>
        <v>1</v>
      </c>
      <c r="AS203" s="69">
        <f>IFERROR(VLOOKUP(AS1,'19'!$F$3:$J$766,'19'!$J$1,0),0)</f>
        <v>750994</v>
      </c>
      <c r="AT203" s="69">
        <f>IFERROR(VLOOKUP(AT1,'19'!$F$3:$J$766,'19'!$J$1,0),0)</f>
        <v>131826546</v>
      </c>
      <c r="AU203" s="69">
        <f>IFERROR(VLOOKUP(AU1,'19'!$F$3:$J$766,'19'!$J$1,0),0)</f>
        <v>41035594</v>
      </c>
      <c r="AV203" s="69">
        <f>IFERROR(VLOOKUP(AV1,'19'!$F$3:$J$766,'19'!$J$1,0),0)</f>
        <v>0</v>
      </c>
      <c r="AW203" s="69">
        <f>IFERROR(VLOOKUP(AW1,'19'!$F$3:$J$766,'19'!$J$1,0),0)</f>
        <v>0</v>
      </c>
      <c r="AX203" s="69">
        <f>IFERROR(VLOOKUP(AX1,'19'!$F$3:$J$766,'19'!$J$1,0),0)</f>
        <v>0</v>
      </c>
      <c r="AY203" s="69">
        <f>IFERROR(VLOOKUP(AY1,'19'!$F$3:$J$766,'19'!$J$1,0),0)</f>
        <v>100</v>
      </c>
      <c r="AZ203" s="69">
        <f>IFERROR(VLOOKUP(AZ1,'19'!$F$3:$J$766,'19'!$J$1,0),0)</f>
        <v>300</v>
      </c>
      <c r="BA203" s="69">
        <f>IFERROR(VLOOKUP(BA1,'19'!$F$3:$J$766,'19'!$J$1,0),0)</f>
        <v>100</v>
      </c>
      <c r="BB203" s="69">
        <f>IFERROR(VLOOKUP(BB1,'19'!$F$3:$J$766,'19'!$J$1,0),0)</f>
        <v>100</v>
      </c>
      <c r="BC203" s="69">
        <f>IFERROR(VLOOKUP(BC1,'19'!$F$3:$J$766,'19'!$J$1,0),0)</f>
        <v>100</v>
      </c>
      <c r="BD203" s="68">
        <f>IFERROR(VLOOKUP(BD1,'19'!$F$3:$J$766,'19'!$J$1,0),0)</f>
        <v>83114389239</v>
      </c>
      <c r="BE203" s="69">
        <f>IFERROR(VLOOKUP(BE1,'19'!$F$3:$J$766,'19'!$J$1,0),0)</f>
        <v>12022099</v>
      </c>
      <c r="BF203" s="69">
        <f>IFERROR(VLOOKUP(BF1,'19'!$F$3:$J$766,'19'!$J$1,0),0)</f>
        <v>48367967806</v>
      </c>
      <c r="BG203" s="69">
        <f>IFERROR(VLOOKUP(BG1,'19'!$F$3:$J$766,'19'!$J$1,0),0)</f>
        <v>13978623699</v>
      </c>
      <c r="BH203" s="69">
        <f>IFERROR(VLOOKUP(BH1,'19'!$F$3:$J$766,'19'!$J$1,0),0)</f>
        <v>4085583</v>
      </c>
      <c r="BI203" s="69">
        <f>IFERROR(VLOOKUP(BI1,'19'!$F$3:$J$766,'19'!$J$1,0),0)</f>
        <v>51462458</v>
      </c>
      <c r="BJ203" s="69">
        <f>IFERROR(VLOOKUP(BJ1,'19'!$F$3:$J$766,'19'!$J$1,0),0)</f>
        <v>1</v>
      </c>
      <c r="BK203" s="69">
        <f>IFERROR(VLOOKUP(BK1,'19'!$F$3:$J$766,'19'!$J$1,0),0)</f>
        <v>726076149</v>
      </c>
      <c r="BL203" s="69">
        <f>IFERROR(VLOOKUP(BL1,'19'!$F$3:$J$766,'19'!$J$1,0),0)</f>
        <v>64337539</v>
      </c>
      <c r="BM203" s="69">
        <f>IFERROR(VLOOKUP(BM1,'19'!$F$3:$J$766,'19'!$J$1,0),0)</f>
        <v>1</v>
      </c>
      <c r="BN203" s="69">
        <f>IFERROR(VLOOKUP(BN1,'19'!$F$3:$J$766,'19'!$J$1,0),0)</f>
        <v>194153123</v>
      </c>
      <c r="BO203" s="69">
        <f>IFERROR(VLOOKUP(BO1,'19'!$F$3:$J$766,'19'!$J$1,0),0)</f>
        <v>0</v>
      </c>
      <c r="BP203" s="69">
        <f>IFERROR(VLOOKUP(BP1,'19'!$F$3:$J$766,'19'!$J$1,0),0)</f>
        <v>0</v>
      </c>
      <c r="BQ203" s="69">
        <f>IFERROR(VLOOKUP(BQ1,'19'!$F$3:$J$766,'19'!$J$1,0),0)</f>
        <v>529439</v>
      </c>
      <c r="BR203" s="69">
        <f>IFERROR(VLOOKUP(BR1,'19'!$F$3:$J$766,'19'!$J$1,0),0)</f>
        <v>1732631616</v>
      </c>
      <c r="BS203" s="69">
        <f>IFERROR(VLOOKUP(BS1,'19'!$F$3:$J$766,'19'!$J$1,0),0)</f>
        <v>17949165273</v>
      </c>
      <c r="BT203" s="68">
        <f>IFERROR(VLOOKUP(BT1,'19'!$F$3:$J$766,'19'!$J$1,0),0)</f>
        <v>3438301308</v>
      </c>
      <c r="BU203" s="69">
        <f>IFERROR(VLOOKUP(BU1,'19'!$F$3:$J$766,'19'!$J$1,0),0)</f>
        <v>1</v>
      </c>
      <c r="BV203" s="69">
        <f>IFERROR(VLOOKUP(BV1,'19'!$F$3:$J$766,'19'!$J$1,0),0)</f>
        <v>1</v>
      </c>
      <c r="BW203" s="69">
        <f>IFERROR(VLOOKUP(BW1,'19'!$F$3:$J$766,'19'!$J$1,0),0)</f>
        <v>1901242</v>
      </c>
      <c r="BX203" s="69">
        <f>IFERROR(VLOOKUP(BX1,'19'!$F$3:$J$766,'19'!$J$1,0),0)</f>
        <v>1</v>
      </c>
      <c r="BY203" s="69">
        <f>IFERROR(VLOOKUP(BY1,'19'!$F$3:$J$766,'19'!$J$1,0),0)</f>
        <v>3436400060</v>
      </c>
      <c r="BZ203" s="69">
        <f>IFERROR(VLOOKUP(BZ1,'19'!$F$3:$J$766,'19'!$J$1,0),0)</f>
        <v>1</v>
      </c>
      <c r="CA203" s="69">
        <f>IFERROR(VLOOKUP(CA1,'19'!$F$3:$J$766,'19'!$J$1,0),0)</f>
        <v>1</v>
      </c>
      <c r="CB203" s="69">
        <f>IFERROR(VLOOKUP(CB1,'19'!$F$3:$J$766,'19'!$J$1,0),0)</f>
        <v>1</v>
      </c>
      <c r="CC203" s="68">
        <f>IFERROR(VLOOKUP(CC1,'19'!$F$3:$J$766,'19'!$J$1,0),0)</f>
        <v>95366433280</v>
      </c>
      <c r="CD203" s="68">
        <f>IFERROR(VLOOKUP(CD1,'19'!$F$3:$J$766,'19'!$J$1,0),0)</f>
        <v>0</v>
      </c>
      <c r="CE203" s="68">
        <f>IFERROR(VLOOKUP(CE1,'19'!$F$3:$J$766,'19'!$J$1,0),0)</f>
        <v>80875392022</v>
      </c>
      <c r="CF203" s="69">
        <f>IFERROR(VLOOKUP(CF1,'19'!$F$3:$J$766,'19'!$J$1,0),0)</f>
        <v>2626536103</v>
      </c>
      <c r="CG203" s="69">
        <f>IFERROR(VLOOKUP(CG1,'19'!$F$3:$J$766,'19'!$J$1,0),0)</f>
        <v>40278098125</v>
      </c>
      <c r="CH203" s="69">
        <f>IFERROR(VLOOKUP(CH1,'19'!$F$3:$J$766,'19'!$J$1,0),0)</f>
        <v>3260459026</v>
      </c>
      <c r="CI203" s="68">
        <f>IFERROR(VLOOKUP(CI1,'19'!$F$3:$J$766,'19'!$J$1,0),0)</f>
        <v>1116870889</v>
      </c>
      <c r="CJ203" s="69">
        <f>IFERROR(VLOOKUP(CJ1,'19'!$F$3:$J$766,'19'!$J$1,0),0)</f>
        <v>14774133</v>
      </c>
      <c r="CK203" s="69">
        <f>IFERROR(VLOOKUP(CK1,'19'!$F$3:$J$766,'19'!$J$1,0),0)</f>
        <v>189402092</v>
      </c>
      <c r="CL203" s="69">
        <f>IFERROR(VLOOKUP(CL1,'19'!$F$3:$J$766,'19'!$J$1,0),0)</f>
        <v>55444462</v>
      </c>
      <c r="CM203" s="69">
        <f>IFERROR(VLOOKUP(CM1,'19'!$F$3:$J$766,'19'!$J$1,0),0)</f>
        <v>17439221</v>
      </c>
      <c r="CN203" s="69">
        <f>IFERROR(VLOOKUP(CN1,'19'!$F$3:$J$766,'19'!$J$1,0),0)</f>
        <v>8310116</v>
      </c>
      <c r="CO203" s="69">
        <f>IFERROR(VLOOKUP(CO1,'19'!$F$3:$J$766,'19'!$J$1,0),0)</f>
        <v>6145910</v>
      </c>
      <c r="CP203" s="69">
        <f>IFERROR(VLOOKUP(CP1,'19'!$F$3:$J$766,'19'!$J$1,0),0)</f>
        <v>83754954</v>
      </c>
      <c r="CQ203" s="69">
        <f>IFERROR(VLOOKUP(CQ1,'19'!$F$3:$J$766,'19'!$J$1,0),0)</f>
        <v>741600000</v>
      </c>
      <c r="CR203" s="69">
        <f>IFERROR(VLOOKUP(CR1,'19'!$F$3:$J$766,'19'!$J$1,0),0)</f>
        <v>1133000000</v>
      </c>
      <c r="CS203" s="68">
        <f>IFERROR(VLOOKUP(CS1,'19'!$F$3:$J$766,'19'!$J$1,0),0)</f>
        <v>32248257971</v>
      </c>
      <c r="CT203" s="69">
        <f>IFERROR(VLOOKUP(CT1,'19'!$F$3:$J$766,'19'!$J$1,0),0)</f>
        <v>12253008667</v>
      </c>
      <c r="CU203" s="69">
        <f>IFERROR(VLOOKUP(CU1,'19'!$F$3:$J$766,'19'!$J$1,0),0)</f>
        <v>1</v>
      </c>
      <c r="CV203" s="69">
        <f>IFERROR(VLOOKUP(CV1,'19'!$F$3:$J$766,'19'!$J$1,0),0)</f>
        <v>537507080</v>
      </c>
      <c r="CW203" s="69">
        <f>IFERROR(VLOOKUP(CW1,'19'!$F$3:$J$766,'19'!$J$1,0),0)</f>
        <v>141501582</v>
      </c>
      <c r="CX203" s="69">
        <f>IFERROR(VLOOKUP(CX1,'19'!$F$3:$J$766,'19'!$J$1,0),0)</f>
        <v>4935429</v>
      </c>
      <c r="CY203" s="69">
        <f>IFERROR(VLOOKUP(CY1,'19'!$F$3:$J$766,'19'!$J$1,0),0)</f>
        <v>1</v>
      </c>
      <c r="CZ203" s="69">
        <f>IFERROR(VLOOKUP(CZ1,'19'!$F$3:$J$766,'19'!$J$1,0),0)</f>
        <v>18690057076</v>
      </c>
      <c r="DA203" s="69">
        <f>IFERROR(VLOOKUP(DA1,'19'!$F$3:$J$766,'19'!$J$1,0),0)</f>
        <v>16787017212</v>
      </c>
      <c r="DB203" s="69">
        <f>IFERROR(VLOOKUP(DB1,'19'!$F$3:$J$766,'19'!$J$1,0),0)</f>
        <v>1633442123</v>
      </c>
      <c r="DC203" s="69">
        <f>IFERROR(VLOOKUP(DC1,'19'!$F$3:$J$766,'19'!$J$1,0),0)</f>
        <v>0</v>
      </c>
      <c r="DD203" s="69">
        <f>IFERROR(VLOOKUP(DD1,'19'!$F$3:$J$766,'19'!$J$1,0),0)</f>
        <v>269597741</v>
      </c>
      <c r="DE203" s="69">
        <f>IFERROR(VLOOKUP(DE1,'19'!$F$3:$J$766,'19'!$J$1,0),0)</f>
        <v>1</v>
      </c>
      <c r="DF203" s="69">
        <f>IFERROR(VLOOKUP(DF1,'19'!$F$3:$J$766,'19'!$J$1,0),0)</f>
        <v>403008904</v>
      </c>
      <c r="DG203" s="69">
        <f>IFERROR(VLOOKUP(DG1,'19'!$F$3:$J$766,'19'!$J$1,0),0)</f>
        <v>218239230</v>
      </c>
      <c r="DH203" s="68">
        <f>IFERROR(VLOOKUP(DH1,'19'!$F$3:$J$766,'19'!$J$1,0),0)</f>
        <v>212169908</v>
      </c>
      <c r="DI203" s="68">
        <f>IFERROR(VLOOKUP(DI1,'19'!$F$3:$J$766,'19'!$J$1,0),0)</f>
        <v>1</v>
      </c>
      <c r="DJ203" s="69">
        <f>IFERROR(VLOOKUP(DJ1,'19'!$F$3:$J$766,'19'!$J$1,0),0)</f>
        <v>0</v>
      </c>
      <c r="DK203" s="69">
        <f>IFERROR(VLOOKUP(DK1,'19'!$F$3:$J$766,'19'!$J$1,0),0)</f>
        <v>1</v>
      </c>
      <c r="DL203" s="68">
        <f>IFERROR(VLOOKUP(DL1,'19'!$F$3:$J$766,'19'!$J$1,0),0)</f>
        <v>0</v>
      </c>
      <c r="DM203" s="68">
        <f>IFERROR(VLOOKUP(DM1,'19'!$F$3:$J$766,'19'!$J$1,0),0)</f>
        <v>4159279862</v>
      </c>
      <c r="DN203" s="69">
        <f>IFERROR(VLOOKUP(DN1,'19'!$F$3:$J$766,'19'!$J$1,0),0)</f>
        <v>580550910</v>
      </c>
      <c r="DO203" s="68">
        <f>IFERROR(VLOOKUP(DO1,'19'!$F$3:$J$766,'19'!$J$1,0),0)</f>
        <v>59443931</v>
      </c>
      <c r="DP203" s="69">
        <f>IFERROR(VLOOKUP(DP1,'19'!$F$3:$J$766,'19'!$J$1,0),0)</f>
        <v>628021</v>
      </c>
      <c r="DQ203" s="69">
        <f>IFERROR(VLOOKUP(DQ1,'19'!$F$3:$J$766,'19'!$J$1,0),0)</f>
        <v>58815910</v>
      </c>
      <c r="DR203" s="68">
        <f>IFERROR(VLOOKUP(DR1,'19'!$F$3:$J$766,'19'!$J$1,0),0)</f>
        <v>3363400370</v>
      </c>
      <c r="DS203" s="68">
        <f>IFERROR(VLOOKUP(DS1,'19'!$F$3:$J$766,'19'!$J$1,0),0)</f>
        <v>369022629</v>
      </c>
      <c r="DT203" s="69">
        <f>IFERROR(VLOOKUP(DT1,'19'!$F$3:$J$766,'19'!$J$1,0),0)</f>
        <v>348961333</v>
      </c>
      <c r="DU203" s="69">
        <f>IFERROR(VLOOKUP(DU1,'19'!$F$3:$J$766,'19'!$J$1,0),0)</f>
        <v>19806592</v>
      </c>
      <c r="DV203" s="69">
        <f>IFERROR(VLOOKUP(DV1,'19'!$F$3:$J$766,'19'!$J$1,0),0)</f>
        <v>254704</v>
      </c>
      <c r="DW203" s="68">
        <f>IFERROR(VLOOKUP(DW1,'19'!$F$3:$J$766,'19'!$J$1,0),0)</f>
        <v>146446308</v>
      </c>
      <c r="DX203" s="69">
        <f>IFERROR(VLOOKUP(DX1,'19'!$F$3:$J$766,'19'!$J$1,0),0)</f>
        <v>90632893</v>
      </c>
      <c r="DY203" s="69">
        <f>IFERROR(VLOOKUP(DY1,'19'!$F$3:$J$766,'19'!$J$1,0),0)</f>
        <v>1</v>
      </c>
      <c r="DZ203" s="69">
        <f>IFERROR(VLOOKUP(DZ1,'19'!$F$3:$J$766,'19'!$J$1,0),0)</f>
        <v>0</v>
      </c>
      <c r="EA203" s="69">
        <f>IFERROR(VLOOKUP(EA1,'19'!$F$3:$J$766,'19'!$J$1,0),0)</f>
        <v>55813414</v>
      </c>
      <c r="EB203" s="69">
        <f>IFERROR(VLOOKUP(EB1,'19'!$F$3:$J$766,'19'!$J$1,0),0)</f>
        <v>0</v>
      </c>
      <c r="EC203" s="68">
        <f>IFERROR(VLOOKUP(EC1,'19'!$F$3:$J$766,'19'!$J$1,0),0)</f>
        <v>71249450</v>
      </c>
      <c r="ED203" s="69">
        <f>IFERROR(VLOOKUP(ED1,'19'!$F$3:$J$766,'19'!$J$1,0),0)</f>
        <v>763628</v>
      </c>
      <c r="EE203" s="69">
        <f>IFERROR(VLOOKUP(EE1,'19'!$F$3:$J$766,'19'!$J$1,0),0)</f>
        <v>70274510</v>
      </c>
      <c r="EF203" s="69">
        <f>IFERROR(VLOOKUP(EF1,'19'!$F$3:$J$766,'19'!$J$1,0),0)</f>
        <v>211312</v>
      </c>
      <c r="EG203" s="68">
        <f>IFERROR(VLOOKUP(EG1,'19'!$F$3:$J$766,'19'!$J$1,0),0)</f>
        <v>778322449</v>
      </c>
      <c r="EH203" s="69">
        <f>IFERROR(VLOOKUP(EH1,'19'!$F$3:$J$766,'19'!$J$1,0),0)</f>
        <v>769581936</v>
      </c>
      <c r="EI203" s="69">
        <f>IFERROR(VLOOKUP(EI1,'19'!$F$3:$J$766,'19'!$J$1,0),0)</f>
        <v>8647591</v>
      </c>
      <c r="EJ203" s="69">
        <f>IFERROR(VLOOKUP(EJ1,'19'!$F$3:$J$766,'19'!$J$1,0),0)</f>
        <v>92922</v>
      </c>
      <c r="EK203" s="68">
        <f>IFERROR(VLOOKUP(EK1,'19'!$F$3:$J$766,'19'!$J$1,0),0)</f>
        <v>837659547</v>
      </c>
      <c r="EL203" s="68">
        <f>IFERROR(VLOOKUP(EL1,'19'!$F$3:$J$766,'19'!$J$1,0),0)</f>
        <v>773689</v>
      </c>
      <c r="EM203" s="68">
        <f>IFERROR(VLOOKUP(EM1,'19'!$F$3:$J$766,'19'!$J$1,0),0)</f>
        <v>20160753</v>
      </c>
      <c r="EN203" s="68">
        <f>IFERROR(VLOOKUP(EN1,'19'!$F$3:$J$766,'19'!$J$1,0),0)</f>
        <v>621018720</v>
      </c>
      <c r="EO203" s="68">
        <f>IFERROR(VLOOKUP(EO1,'19'!$F$3:$J$766,'19'!$J$1,0),0)</f>
        <v>28970072</v>
      </c>
      <c r="EP203" s="69">
        <f>IFERROR(VLOOKUP(EP1,'19'!$F$3:$J$766,'19'!$J$1,0),0)</f>
        <v>3774344</v>
      </c>
      <c r="EQ203" s="69">
        <f>IFERROR(VLOOKUP(EQ1,'19'!$F$3:$J$766,'19'!$J$1,0),0)</f>
        <v>69695</v>
      </c>
      <c r="ER203" s="69">
        <f>IFERROR(VLOOKUP(ER1,'19'!$F$3:$J$766,'19'!$J$1,0),0)</f>
        <v>1265926</v>
      </c>
      <c r="ES203" s="69">
        <f>IFERROR(VLOOKUP(ES1,'19'!$F$3:$J$766,'19'!$J$1,0),0)</f>
        <v>18959325</v>
      </c>
      <c r="ET203" s="69">
        <f>IFERROR(VLOOKUP(ET1,'19'!$F$3:$J$766,'19'!$J$1,0),0)</f>
        <v>4900782</v>
      </c>
      <c r="EU203" s="68">
        <f>IFERROR(VLOOKUP(EU1,'19'!$F$3:$J$766,'19'!$J$1,0),0)</f>
        <v>30822327</v>
      </c>
      <c r="EV203" s="68">
        <f>IFERROR(VLOOKUP(EV1,'19'!$F$3:$J$766,'19'!$J$1,0),0)</f>
        <v>21397413</v>
      </c>
      <c r="EW203" s="68">
        <f>IFERROR(VLOOKUP(EW1,'19'!$F$3:$J$766,'19'!$J$1,0),0)</f>
        <v>390664952</v>
      </c>
      <c r="EX203" s="69">
        <f>IFERROR(VLOOKUP(EX1,'19'!$F$3:$J$766,'19'!$J$1,0),0)</f>
        <v>0</v>
      </c>
      <c r="EY203" s="69">
        <f>IFERROR(VLOOKUP(EY1,'19'!$F$3:$J$766,'19'!$J$1,0),0)</f>
        <v>1177714</v>
      </c>
      <c r="EZ203" s="69">
        <f>IFERROR(VLOOKUP(EZ1,'19'!$F$3:$J$766,'19'!$J$1,0),0)</f>
        <v>352331546</v>
      </c>
      <c r="FA203" s="69">
        <f>IFERROR(VLOOKUP(FA1,'19'!$F$3:$J$766,'19'!$J$1,0),0)</f>
        <v>37155692</v>
      </c>
      <c r="FB203" s="68">
        <f>IFERROR(VLOOKUP(FB1,'19'!$F$3:$J$766,'19'!$J$1,0),0)</f>
        <v>1</v>
      </c>
      <c r="FC203" s="68">
        <f>IFERROR(VLOOKUP(FC1,'19'!$F$3:$J$766,'19'!$J$1,0),0)</f>
        <v>244229</v>
      </c>
      <c r="FD203" s="68">
        <f>IFERROR(VLOOKUP(FD1,'19'!$F$3:$J$766,'19'!$J$1,0),0)</f>
        <v>0</v>
      </c>
      <c r="FE203" s="68">
        <f>IFERROR(VLOOKUP(FE1,'19'!$F$3:$J$766,'19'!$J$1,0),0)</f>
        <v>0</v>
      </c>
      <c r="FF203" s="68">
        <f>IFERROR(VLOOKUP(FF1,'19'!$F$3:$J$766,'19'!$J$1,0),0)</f>
        <v>0</v>
      </c>
      <c r="FG203" s="68">
        <f>IFERROR(VLOOKUP(FG1,'19'!$F$3:$J$766,'19'!$J$1,0),0)</f>
        <v>155884651</v>
      </c>
      <c r="FH203" s="68">
        <f>IFERROR(VLOOKUP(FH1,'19'!$F$3:$J$766,'19'!$J$1,0),0)</f>
        <v>4374841</v>
      </c>
      <c r="FI203" s="68">
        <f>IFERROR(VLOOKUP(FI1,'19'!$F$3:$J$766,'19'!$J$1,0),0)</f>
        <v>0</v>
      </c>
      <c r="FJ203" s="68">
        <f>IFERROR(VLOOKUP(FJ1,'19'!$F$3:$J$766,'19'!$J$1,0),0)</f>
        <v>151509809</v>
      </c>
      <c r="FK203" s="69">
        <f>IFERROR(VLOOKUP(FK1,'19'!$F$3:$J$766,'19'!$J$1,0),0)</f>
        <v>42787900</v>
      </c>
      <c r="FL203" s="69">
        <f>IFERROR(VLOOKUP(FL1,'19'!$F$3:$J$766,'19'!$J$1,0),0)</f>
        <v>0</v>
      </c>
      <c r="FM203" s="69">
        <f>IFERROR(VLOOKUP(FM1,'19'!$F$3:$J$766,'19'!$J$1,0),0)</f>
        <v>0</v>
      </c>
      <c r="FN203" s="69">
        <f>IFERROR(VLOOKUP(FN1,'19'!$F$3:$J$766,'19'!$J$1,0),0)</f>
        <v>0</v>
      </c>
      <c r="FO203" s="69">
        <f>IFERROR(VLOOKUP(FO1,'19'!$F$3:$J$766,'19'!$J$1,0),0)</f>
        <v>108721909</v>
      </c>
      <c r="FP203" s="68">
        <f>IFERROR(VLOOKUP(FP1,'19'!$F$3:$J$766,'19'!$J$1,0),0)</f>
        <v>1</v>
      </c>
      <c r="FQ203" s="68">
        <f>IFERROR(VLOOKUP(FQ1,'19'!$F$3:$J$766,'19'!$J$1,0),0)</f>
        <v>0</v>
      </c>
      <c r="FR203" s="68">
        <f>IFERROR(VLOOKUP(FR1,'19'!$F$3:$J$766,'19'!$J$1,0),0)</f>
        <v>8000388521</v>
      </c>
      <c r="FS203" s="68">
        <f>IFERROR(VLOOKUP(FS1,'19'!$F$3:$J$766,'19'!$J$1,0),0)</f>
        <v>7645247009</v>
      </c>
      <c r="FT203" s="69">
        <f>IFERROR(VLOOKUP(FT1,'19'!$F$3:$J$766,'19'!$J$1,0),0)</f>
        <v>1046706</v>
      </c>
      <c r="FU203" s="69">
        <f>IFERROR(VLOOKUP(FU1,'19'!$F$3:$J$766,'19'!$J$1,0),0)</f>
        <v>3617760542</v>
      </c>
      <c r="FV203" s="69">
        <f>IFERROR(VLOOKUP(FV1,'19'!$F$3:$J$766,'19'!$J$1,0),0)</f>
        <v>475701513</v>
      </c>
      <c r="FW203" s="69">
        <f>IFERROR(VLOOKUP(FW1,'19'!$F$3:$J$766,'19'!$J$1,0),0)</f>
        <v>398923096</v>
      </c>
      <c r="FX203" s="69">
        <f>IFERROR(VLOOKUP(FX1,'19'!$F$3:$J$766,'19'!$J$1,0),0)</f>
        <v>76778417</v>
      </c>
      <c r="FY203" s="69">
        <f>IFERROR(VLOOKUP(FY1,'19'!$F$3:$J$766,'19'!$J$1,0),0)</f>
        <v>0</v>
      </c>
      <c r="FZ203" s="69">
        <f>IFERROR(VLOOKUP(FZ1,'19'!$F$3:$J$766,'19'!$J$1,0),0)</f>
        <v>16881697</v>
      </c>
      <c r="GA203" s="69">
        <f>IFERROR(VLOOKUP(GA1,'19'!$F$3:$J$766,'19'!$J$1,0),0)</f>
        <v>3098018746</v>
      </c>
      <c r="GB203" s="69">
        <f>IFERROR(VLOOKUP(GB1,'19'!$F$3:$J$766,'19'!$J$1,0),0)</f>
        <v>435837805</v>
      </c>
      <c r="GC203" s="68">
        <f>IFERROR(VLOOKUP(GC1,'19'!$F$3:$J$766,'19'!$J$1,0),0)</f>
        <v>33132053</v>
      </c>
      <c r="GD203" s="69">
        <f>IFERROR(VLOOKUP(GD1,'19'!$F$3:$J$766,'19'!$J$1,0),0)</f>
        <v>0</v>
      </c>
      <c r="GE203" s="69">
        <f>IFERROR(VLOOKUP(GE1,'19'!$F$3:$J$766,'19'!$J$1,0),0)</f>
        <v>33132053</v>
      </c>
      <c r="GF203" s="69">
        <f>IFERROR(VLOOKUP(GF1,'19'!$F$3:$J$766,'19'!$J$1,0),0)</f>
        <v>0</v>
      </c>
      <c r="GG203" s="68">
        <f>IFERROR(VLOOKUP(GG1,'19'!$F$3:$J$766,'19'!$J$1,0),0)</f>
        <v>838758</v>
      </c>
      <c r="GH203" s="68">
        <f>IFERROR(VLOOKUP(GH1,'19'!$F$3:$J$766,'19'!$J$1,0),0)</f>
        <v>14030456</v>
      </c>
      <c r="GI203" s="68">
        <f>IFERROR(VLOOKUP(GI1,'19'!$F$3:$J$766,'19'!$J$1,0),0)</f>
        <v>86887198</v>
      </c>
      <c r="GJ203" s="69">
        <f>IFERROR(VLOOKUP(GJ1,'19'!$F$3:$J$766,'19'!$J$1,0),0)</f>
        <v>86887198</v>
      </c>
      <c r="GK203" s="69">
        <f>IFERROR(VLOOKUP(GK1,'19'!$F$3:$J$766,'19'!$J$1,0),0)</f>
        <v>0</v>
      </c>
      <c r="GL203" s="68">
        <f>IFERROR(VLOOKUP(GL1,'19'!$F$3:$J$766,'19'!$J$1,0),0)</f>
        <v>220253047</v>
      </c>
      <c r="GM203" s="69">
        <f>IFERROR(VLOOKUP(GM1,'19'!$F$3:$J$766,'19'!$J$1,0),0)</f>
        <v>92156761</v>
      </c>
      <c r="GN203" s="69">
        <f>IFERROR(VLOOKUP(GN1,'19'!$F$3:$J$766,'19'!$J$1,0),0)</f>
        <v>16758265</v>
      </c>
      <c r="GO203" s="69">
        <f>IFERROR(VLOOKUP(GO1,'19'!$F$3:$J$766,'19'!$J$1,0),0)</f>
        <v>1</v>
      </c>
      <c r="GP203" s="69">
        <f>IFERROR(VLOOKUP(GP1,'19'!$F$3:$J$766,'19'!$J$1,0),0)</f>
        <v>0</v>
      </c>
      <c r="GQ203" s="69">
        <f>IFERROR(VLOOKUP(GQ1,'19'!$F$3:$J$766,'19'!$J$1,0),0)</f>
        <v>1</v>
      </c>
      <c r="GR203" s="69">
        <f>IFERROR(VLOOKUP(GR1,'19'!$F$3:$J$766,'19'!$J$1,0),0)</f>
        <v>2493080</v>
      </c>
      <c r="GS203" s="69">
        <f>IFERROR(VLOOKUP(GS1,'19'!$F$3:$J$766,'19'!$J$1,0),0)</f>
        <v>0</v>
      </c>
      <c r="GT203" s="69">
        <f>IFERROR(VLOOKUP(GT1,'19'!$F$3:$J$766,'19'!$J$1,0),0)</f>
        <v>15549277</v>
      </c>
      <c r="GU203" s="68">
        <f>IFERROR(VLOOKUP(GU1,'19'!$F$3:$J$766,'19'!$J$1,0),0)</f>
        <v>134915679055</v>
      </c>
      <c r="GV203" s="69">
        <f>IFERROR(VLOOKUP(GV1,'19'!$F$3:$J$766,'19'!$J$1,0),0)</f>
        <v>0</v>
      </c>
      <c r="GW203" s="69">
        <f>IFERROR(VLOOKUP(GW1,'19'!$F$3:$J$766,'19'!$J$1,0),0)</f>
        <v>0</v>
      </c>
      <c r="GX203" s="69">
        <f>IFERROR(VLOOKUP(GX1,'19'!$F$3:$J$766,'19'!$J$1,0),0)</f>
        <v>0</v>
      </c>
      <c r="GY203" s="69">
        <f>IFERROR(VLOOKUP(GY1,'19'!$F$3:$J$766,'19'!$J$1,0),0)</f>
        <v>0</v>
      </c>
      <c r="GZ203" s="69">
        <f>IFERROR(VLOOKUP(GZ1,'19'!$F$3:$J$766,'19'!$J$1,0),0)</f>
        <v>0</v>
      </c>
      <c r="HA203" s="69">
        <f>IFERROR(VLOOKUP(HA1,'19'!$F$3:$J$766,'19'!$J$1,0),0)</f>
        <v>13938605</v>
      </c>
      <c r="HB203" s="69">
        <f>IFERROR(VLOOKUP(HB1,'19'!$F$3:$J$766,'19'!$J$1,0),0)</f>
        <v>0</v>
      </c>
      <c r="HC203" s="69">
        <f>IFERROR(VLOOKUP(HC1,'19'!$F$3:$J$766,'19'!$J$1,0),0)</f>
        <v>0</v>
      </c>
      <c r="HD203" s="69">
        <f>IFERROR(VLOOKUP(HD1,'19'!$F$3:$J$766,'19'!$J$1,0),0)</f>
        <v>33590345021</v>
      </c>
      <c r="HE203" s="69">
        <f>IFERROR(VLOOKUP(HE1,'19'!$F$3:$J$766,'19'!$J$1,0),0)</f>
        <v>0</v>
      </c>
      <c r="HF203" s="69">
        <f>IFERROR(VLOOKUP(HF1,'19'!$F$3:$J$766,'19'!$J$1,0),0)</f>
        <v>41545748916</v>
      </c>
      <c r="HG203" s="69">
        <f>IFERROR(VLOOKUP(HG1,'19'!$F$3:$J$766,'19'!$J$1,0),0)</f>
        <v>37219819709</v>
      </c>
      <c r="HH203" s="69">
        <f>HJ203+HN203</f>
        <v>0</v>
      </c>
      <c r="HI203" s="69">
        <f>HK203+HO203</f>
        <v>0</v>
      </c>
      <c r="HJ203" s="69">
        <f>IFERROR(VLOOKUP(HJ1,'19'!$F$3:$J$766,'19'!$J$1,0),0)</f>
        <v>0</v>
      </c>
      <c r="HK203" s="69">
        <f>IFERROR(VLOOKUP(HK1,'19'!$F$3:$J$766,'19'!$J$1,0),0)</f>
        <v>0</v>
      </c>
      <c r="HL203" s="69">
        <f>IFERROR(VLOOKUP(HL1,'19'!$F$3:$J$766,'19'!$J$1,0),0)</f>
        <v>0</v>
      </c>
      <c r="HM203" s="69">
        <f>IFERROR(VLOOKUP(HM1,'19'!$F$3:$J$766,'19'!$J$1,0),0)</f>
        <v>0</v>
      </c>
      <c r="HN203" s="69">
        <f>IFERROR(VLOOKUP(HN1,'19'!$F$3:$J$766,'19'!$J$1,0),0)</f>
        <v>0</v>
      </c>
      <c r="HO203" s="69">
        <f>IFERROR(VLOOKUP(HO1,'19'!$F$3:$J$766,'19'!$J$1,0),0)</f>
        <v>0</v>
      </c>
      <c r="HP203" s="68">
        <f>IFERROR(VLOOKUP(HP1,'19'!$F$3:$J$766,'19'!$J$1,0),0)</f>
        <v>2736364686</v>
      </c>
      <c r="HQ203" s="69">
        <f>IFERROR(VLOOKUP(HQ1,'19'!$F$3:$J$766,'19'!$J$1,0),0)</f>
        <v>44350826</v>
      </c>
      <c r="HR203" s="69">
        <f>IFERROR(VLOOKUP(HR1,'19'!$F$3:$J$766,'19'!$J$1,0),0)</f>
        <v>71863453</v>
      </c>
      <c r="HS203" s="69">
        <f>IFERROR(VLOOKUP(HS1,'19'!$F$3:$J$766,'19'!$J$1,0),0)</f>
        <v>334551692</v>
      </c>
      <c r="HT203" s="69">
        <f>IFERROR(VLOOKUP(HT1,'19'!$F$3:$J$766,'19'!$J$1,0),0)</f>
        <v>1871859555</v>
      </c>
      <c r="HU203" s="69">
        <f>IFERROR(VLOOKUP(HU1,'19'!$F$3:$J$766,'19'!$J$1,0),0)</f>
        <v>0</v>
      </c>
      <c r="HV203" s="69">
        <f>IFERROR(VLOOKUP(HV1,'19'!$F$3:$J$766,'19'!$J$1,0),0)</f>
        <v>413739159</v>
      </c>
      <c r="HW203" s="69">
        <f>IFERROR(VLOOKUP(HW1,'19'!$F$3:$J$766,'19'!$J$1,0),0)</f>
        <v>1</v>
      </c>
      <c r="HX203" s="69">
        <f>IFERROR(VLOOKUP(HX1,'19'!$F$3:$J$766,'19'!$J$1,0),0)</f>
        <v>17690232367</v>
      </c>
      <c r="HY203" s="69">
        <f>IFERROR(VLOOKUP(HY1,'19'!$F$3:$J$766,'19'!$J$1,0),0)</f>
        <v>2119229748</v>
      </c>
      <c r="HZ203" s="68">
        <f>IFERROR(VLOOKUP(HZ1,'19'!$F$3:$J$766,'19'!$J$1,0),0)</f>
        <v>975372161658</v>
      </c>
      <c r="IA203" s="69">
        <f>IFERROR(VLOOKUP(IA1,'19'!$F$3:$J$766,'19'!$J$1,0),0)</f>
        <v>926888890705</v>
      </c>
      <c r="IB203" s="69">
        <f>IFERROR(VLOOKUP(IB1,'19'!$F$3:$J$766,'19'!$J$1,0),0)</f>
        <v>897747953795</v>
      </c>
      <c r="IC203" s="69">
        <f>IFERROR(VLOOKUP(IC1,'19'!$F$3:$J$766,'19'!$J$1,0),0)</f>
        <v>0</v>
      </c>
      <c r="ID203" s="69">
        <f>IFERROR(VLOOKUP(ID1,'19'!$F$3:$J$766,'19'!$J$1,0),0)</f>
        <v>0</v>
      </c>
      <c r="IE203" s="69">
        <f>IFERROR(VLOOKUP(IE1,'19'!$F$3:$J$766,'19'!$J$1,0),0)</f>
        <v>21710341768</v>
      </c>
      <c r="IF203" s="69">
        <f>IFERROR(VLOOKUP(IF1,'19'!$F$3:$J$766,'19'!$J$1,0),0)</f>
        <v>0</v>
      </c>
      <c r="IG203" s="68">
        <f>IFERROR(VLOOKUP(IG1,'19'!$F$3:$J$766,'19'!$J$1,0),0)</f>
        <v>741137983497</v>
      </c>
      <c r="IH203" s="69">
        <f>IFERROR(VLOOKUP(IH1,'19'!$F$3:$J$766,'19'!$J$1,0),0)</f>
        <v>697851803009</v>
      </c>
      <c r="II203" s="69">
        <f>IFERROR(VLOOKUP(II1,'19'!$F$3:$J$766,'19'!$J$1,0),0)</f>
        <v>0</v>
      </c>
      <c r="IJ203" s="69">
        <f>IFERROR(VLOOKUP(IJ1,'19'!$F$3:$J$766,'19'!$J$1,0),0)</f>
        <v>21575838720</v>
      </c>
      <c r="IK203" s="69">
        <f>IFERROR(VLOOKUP(IK1,'19'!$F$3:$J$766,'19'!$J$1,0),0)</f>
        <v>0</v>
      </c>
      <c r="IL203" s="68">
        <f>IFERROR(VLOOKUP(IL1,'19'!$F$3:$J$766,'19'!$J$1,0),0)</f>
        <v>64504490287</v>
      </c>
      <c r="IM203" s="69">
        <f>IFERROR(VLOOKUP(IM1,'19'!$F$3:$J$766,'19'!$J$1,0),0)</f>
        <v>30124926125</v>
      </c>
      <c r="IN203" s="69">
        <f>IFERROR(VLOOKUP(IN1,'19'!$F$3:$J$766,'19'!$J$1,0),0)</f>
        <v>5733732470</v>
      </c>
      <c r="IO203" s="69">
        <f>IFERROR(VLOOKUP(IO1,'19'!$F$3:$J$766,'19'!$J$1,0),0)</f>
        <v>4300299353</v>
      </c>
      <c r="IP203" s="69">
        <f>IFERROR(VLOOKUP(IP1,'19'!$F$3:$J$766,'19'!$J$1,0),0)</f>
        <v>54470458464</v>
      </c>
      <c r="IQ203" s="68">
        <f>IFERROR(VLOOKUP(IQ1,'19'!$F$3:$J$766,'19'!$J$1,0),0)</f>
        <v>5372494072</v>
      </c>
      <c r="IR203" s="69">
        <f>IFERROR(VLOOKUP(IR1,'19'!$F$3:$J$766,'19'!$J$1,0),0)</f>
        <v>2534935378</v>
      </c>
      <c r="IS203" s="69">
        <f>IFERROR(VLOOKUP(IS1,'19'!$F$3:$J$766,'19'!$J$1,0),0)</f>
        <v>477555029</v>
      </c>
      <c r="IT203" s="69">
        <f>IFERROR(VLOOKUP(IT1,'19'!$F$3:$J$766,'19'!$J$1,0),0)</f>
        <v>358166271</v>
      </c>
      <c r="IU203" s="69">
        <f>IFERROR(VLOOKUP(IU1,'19'!$F$3:$J$766,'19'!$J$1,0),0)</f>
        <v>4536772772</v>
      </c>
      <c r="IV203" s="69">
        <f>IFERROR(VLOOKUP(IV1,'19'!$F$3:$J$766,'19'!$J$1,0),0)</f>
        <v>3553991110</v>
      </c>
      <c r="IW203" s="69">
        <f>IFERROR(VLOOKUP(IW1,'19'!$F$3:$J$766,'19'!$J$1,0),0)</f>
        <v>315914876</v>
      </c>
      <c r="IX203" s="69">
        <f>IFERROR(VLOOKUP(IX1,'19'!$F$3:$J$766,'19'!$J$1,0),0)</f>
        <v>38338763222</v>
      </c>
      <c r="IY203" s="69">
        <f>IFERROR(VLOOKUP(IY1,'19'!$F$3:$J$766,'19'!$J$1,0),0)</f>
        <v>0</v>
      </c>
      <c r="IZ203" s="69">
        <f>IFERROR(VLOOKUP(IZ1,'19'!$F$3:$J$766,'19'!$J$1,0),0)</f>
        <v>0</v>
      </c>
      <c r="JA203" s="69">
        <f>IFERROR(VLOOKUP(JA1,'19'!$F$3:$J$766,'19'!$J$1,0),0)</f>
        <v>0</v>
      </c>
      <c r="JB203" s="69">
        <f>IFERROR(VLOOKUP(JB1,'19'!$F$3:$J$766,'19'!$J$1,0),0)</f>
        <v>0</v>
      </c>
      <c r="JC203" s="69">
        <f>IFERROR(VLOOKUP(JC1,'19'!$F$3:$J$766,'19'!$J$1,0),0)</f>
        <v>0</v>
      </c>
      <c r="JD203" s="69">
        <f>IFERROR(VLOOKUP(JD1,'19'!$F$3:$J$766,'19'!$J$1,0),0)</f>
        <v>0</v>
      </c>
      <c r="JE203" s="69">
        <f>IFERROR(VLOOKUP(JE1,'19'!$F$3:$J$766,'19'!$J$1,0),0)</f>
        <v>0</v>
      </c>
      <c r="JF203" s="69">
        <f>IFERROR(VLOOKUP(JF1,'19'!$F$3:$J$766,'19'!$J$1,0),0)</f>
        <v>0</v>
      </c>
      <c r="JG203" s="69">
        <f>IFERROR(VLOOKUP(JG1,'19'!$F$3:$J$766,'19'!$J$1,0),0)</f>
        <v>0</v>
      </c>
      <c r="JH203" s="69">
        <f>IFERROR(VLOOKUP(JH1,'19'!$F$3:$J$766,'19'!$J$1,0),0)</f>
        <v>0</v>
      </c>
      <c r="JI203" s="69">
        <f>IFERROR(VLOOKUP(JI1,'19'!$F$3:$J$766,'19'!$J$1,0),0)</f>
        <v>0</v>
      </c>
      <c r="JJ203" s="69">
        <f>IFERROR(VLOOKUP(JJ1,'19'!$F$3:$J$766,'19'!$J$1,0),0)</f>
        <v>50203218450</v>
      </c>
      <c r="JK203" s="69">
        <f>IFERROR(VLOOKUP(JK1,'19'!$F$3:$J$766,'19'!$J$1,0),0)</f>
        <v>1743334692</v>
      </c>
      <c r="JL203" s="69">
        <f>IFERROR(VLOOKUP(JL1,'19'!$F$3:$J$766,'19'!$J$1,0),0)</f>
        <v>10021120536</v>
      </c>
      <c r="JM203" s="69">
        <f>IFERROR(VLOOKUP(JM1,'19'!$F$3:$J$766,'19'!$J$1,0),0)</f>
        <v>29140936910</v>
      </c>
      <c r="JN203" s="69">
        <f>IFERROR(VLOOKUP(JN1,'19'!$F$3:$J$766,'19'!$J$1,0),0)</f>
        <v>1</v>
      </c>
      <c r="JO203" s="69">
        <f>IFERROR(VLOOKUP(JO1,'19'!$F$3:$J$766,'19'!$J$1,0),0)</f>
        <v>29140936909</v>
      </c>
      <c r="JP203" s="68">
        <f>IFERROR(VLOOKUP(JP1,'19'!$F$3:$J$766,'19'!$J$1,0),0)</f>
        <v>11298857911</v>
      </c>
      <c r="JQ203" s="69">
        <f>IFERROR(VLOOKUP(JQ1,'19'!$F$3:$J$766,'19'!$J$1,0),0)</f>
        <v>464201468</v>
      </c>
      <c r="JR203" s="69">
        <f>IFERROR(VLOOKUP(JR1,'19'!$F$3:$J$766,'19'!$J$1,0),0)</f>
        <v>4834656443</v>
      </c>
      <c r="JS203" s="69">
        <f>IFERROR(VLOOKUP(JS1,'19'!$F$3:$J$766,'19'!$J$1,0),0)</f>
        <v>0</v>
      </c>
      <c r="JT203" s="69">
        <f>IFERROR(VLOOKUP(JT1,'19'!$F$3:$J$766,'19'!$J$1,0),0)</f>
        <v>0</v>
      </c>
      <c r="JU203" s="69">
        <f>IFERROR(VLOOKUP(JU1,'19'!$F$3:$J$766,'19'!$J$1,0),0)</f>
        <v>0</v>
      </c>
      <c r="JV203" s="69">
        <f>IFERROR(VLOOKUP(JV1,'19'!$F$3:$J$766,'19'!$J$1,0),0)</f>
        <v>0</v>
      </c>
      <c r="JW203" s="69">
        <f>IFERROR(VLOOKUP(JW1,'19'!$F$3:$J$766,'19'!$J$1,0),0)</f>
        <v>0</v>
      </c>
      <c r="JX203" s="69">
        <f>IFERROR(VLOOKUP(JX1,'19'!$F$3:$J$766,'19'!$J$1,0),0)</f>
        <v>0</v>
      </c>
      <c r="JY203" s="69">
        <f>IFERROR(VLOOKUP(JY1,'19'!$F$3:$J$766,'19'!$J$1,0),0)</f>
        <v>0</v>
      </c>
      <c r="JZ203" s="69">
        <f>IFERROR(VLOOKUP(JZ1,'19'!$F$3:$J$766,'19'!$J$1,0),0)</f>
        <v>0</v>
      </c>
      <c r="KA203" s="69">
        <f>IFERROR(VLOOKUP(KA1,'19'!$F$3:$J$766,'19'!$J$1,0),0)</f>
        <v>0</v>
      </c>
      <c r="KB203" s="69">
        <f>IFERROR(VLOOKUP(KB1,'19'!$F$3:$J$766,'19'!$J$1,0),0)</f>
        <v>0</v>
      </c>
      <c r="KC203" s="69">
        <f>IFERROR(VLOOKUP(KC1,'19'!$F$3:$J$766,'19'!$J$1,0),0)</f>
        <v>0</v>
      </c>
      <c r="KD203" s="69">
        <f>IFERROR(VLOOKUP(KD1,'19'!$F$3:$J$766,'19'!$J$1,0),0)</f>
        <v>0</v>
      </c>
      <c r="KE203" s="69">
        <f>IFERROR(VLOOKUP(KE1,'19'!$F$3:$J$766,'19'!$J$1,0),0)</f>
        <v>0</v>
      </c>
      <c r="KF203" s="69">
        <f>IFERROR(VLOOKUP(KF1,'19'!$F$3:$J$766,'19'!$J$1,0),0)</f>
        <v>0</v>
      </c>
      <c r="KG203" s="69">
        <f>IFERROR(VLOOKUP(KG1,'19'!$F$3:$J$766,'19'!$J$1,0),0)</f>
        <v>0</v>
      </c>
      <c r="KH203" s="69">
        <f>IFERROR(VLOOKUP(KH1,'19'!$F$3:$J$766,'19'!$J$1,0),0)</f>
        <v>0</v>
      </c>
      <c r="KI203" s="69">
        <f>IFERROR(VLOOKUP(KI1,'19'!$F$3:$J$766,'19'!$J$1,0),0)</f>
        <v>6000000000</v>
      </c>
      <c r="KJ203" s="69">
        <f>IFERROR(VLOOKUP(KJ1,'19'!$F$3:$J$766,'19'!$J$1,0),0)</f>
        <v>0</v>
      </c>
      <c r="KK203" s="69">
        <f>IFERROR(VLOOKUP(KK1,'19'!$F$3:$J$766,'19'!$J$1,0),0)</f>
        <v>0</v>
      </c>
      <c r="KL203" s="69">
        <f>IFERROR(VLOOKUP(KL1,'19'!$F$3:$J$766,'19'!$J$1,0),0)</f>
        <v>0</v>
      </c>
      <c r="KM203" s="68">
        <f>IFERROR(VLOOKUP(KM1,'19'!$F$3:$J$766,'19'!$J$1,0),0)</f>
        <v>37184413042</v>
      </c>
      <c r="KN203" s="69">
        <f>IFERROR(VLOOKUP(KN1,'19'!$F$3:$J$766,'19'!$J$1,0),0)</f>
        <v>18640175237</v>
      </c>
      <c r="KO203" s="69">
        <f>IFERROR(VLOOKUP(KO1,'19'!$F$3:$J$766,'19'!$J$1,0),0)</f>
        <v>581372038</v>
      </c>
      <c r="KP203" s="69">
        <f>IFERROR(VLOOKUP(KP1,'19'!$F$3:$J$766,'19'!$J$1,0),0)</f>
        <v>45249327</v>
      </c>
      <c r="KQ203" s="69">
        <f>IFERROR(VLOOKUP(KQ1,'19'!$F$3:$J$766,'19'!$J$1,0),0)</f>
        <v>0</v>
      </c>
      <c r="KR203" s="69">
        <f>IFERROR(VLOOKUP(KR1,'19'!$F$3:$J$766,'19'!$J$1,0),0)</f>
        <v>0</v>
      </c>
      <c r="KS203" s="69">
        <f>IFERROR(VLOOKUP(KS1,'19'!$F$3:$J$766,'19'!$J$1,0),0)</f>
        <v>8425758</v>
      </c>
      <c r="KT203" s="69">
        <f>IFERROR(VLOOKUP(KT1,'19'!$F$3:$J$766,'19'!$J$1,0),0)</f>
        <v>142108746</v>
      </c>
      <c r="KU203" s="69">
        <f>IFERROR(VLOOKUP(KU1,'19'!$F$3:$J$766,'19'!$J$1,0),0)</f>
        <v>0</v>
      </c>
      <c r="KV203" s="69">
        <f>IFERROR(VLOOKUP(KV1,'19'!$F$3:$J$766,'19'!$J$1,0),0)</f>
        <v>732697931</v>
      </c>
      <c r="KW203" s="69">
        <f>IFERROR(VLOOKUP(KW1,'19'!$F$3:$J$766,'19'!$J$1,0),0)</f>
        <v>0</v>
      </c>
      <c r="KX203" s="69">
        <f>IFERROR(VLOOKUP(KX1,'19'!$F$3:$J$766,'19'!$J$1,0),0)</f>
        <v>99674366</v>
      </c>
      <c r="KY203" s="69">
        <f>IFERROR(VLOOKUP(KY1,'19'!$F$3:$J$766,'19'!$J$1,0),0)</f>
        <v>36128520</v>
      </c>
      <c r="KZ203" s="69">
        <f>IFERROR(VLOOKUP(KZ1,'19'!$F$3:$J$766,'19'!$J$1,0),0)</f>
        <v>316170820</v>
      </c>
      <c r="LA203" s="69">
        <f>IFERROR(VLOOKUP(LA1,'19'!$F$3:$J$766,'19'!$J$1,0),0)</f>
        <v>130911175</v>
      </c>
      <c r="LB203" s="69">
        <f>IFERROR(VLOOKUP(LB1,'19'!$F$3:$J$766,'19'!$J$1,0),0)</f>
        <v>28615739</v>
      </c>
      <c r="LC203" s="69">
        <f>IFERROR(VLOOKUP(LC1,'19'!$F$3:$J$766,'19'!$J$1,0),0)</f>
        <v>46122476</v>
      </c>
      <c r="LD203" s="69">
        <f>IFERROR(VLOOKUP(LD1,'19'!$F$3:$J$766,'19'!$J$1,0),0)</f>
        <v>3425728705</v>
      </c>
      <c r="LE203" s="69">
        <f>IFERROR(VLOOKUP(LE1,'19'!$F$3:$J$766,'19'!$J$1,0),0)</f>
        <v>16385122</v>
      </c>
      <c r="LF203" s="69">
        <f>IFERROR(VLOOKUP(LF1,'19'!$F$3:$J$766,'19'!$J$1,0),0)</f>
        <v>93259471</v>
      </c>
      <c r="LG203" s="69">
        <f>IFERROR(VLOOKUP(LG1,'19'!$F$3:$J$766,'19'!$J$1,0),0)</f>
        <v>0</v>
      </c>
      <c r="LH203" s="69">
        <f>IFERROR(VLOOKUP(LH1,'19'!$F$3:$J$766,'19'!$J$1,0),0)</f>
        <v>105369853</v>
      </c>
      <c r="LI203" s="69">
        <f>IFERROR(VLOOKUP(LI1,'19'!$F$3:$J$766,'19'!$J$1,0),0)</f>
        <v>349232096</v>
      </c>
      <c r="LJ203" s="69">
        <f>IFERROR(VLOOKUP(LJ1,'19'!$F$3:$J$766,'19'!$J$1,0),0)</f>
        <v>156999212</v>
      </c>
      <c r="LK203" s="69">
        <f>IFERROR(VLOOKUP(LK1,'19'!$F$3:$J$766,'19'!$J$1,0),0)</f>
        <v>14866209</v>
      </c>
      <c r="LL203" s="69">
        <f>IFERROR(VLOOKUP(LL1,'19'!$F$3:$J$766,'19'!$J$1,0),0)</f>
        <v>50715816</v>
      </c>
      <c r="LM203" s="69">
        <f>IFERROR(VLOOKUP(LM1,'19'!$F$3:$J$766,'19'!$J$1,0),0)</f>
        <v>111750972</v>
      </c>
      <c r="LN203" s="69">
        <f>IFERROR(VLOOKUP(LN1,'19'!$F$3:$J$766,'19'!$J$1,0),0)</f>
        <v>261811259</v>
      </c>
      <c r="LO203" s="69">
        <f>IFERROR(VLOOKUP(LO1,'19'!$F$3:$J$766,'19'!$J$1,0),0)</f>
        <v>576436227</v>
      </c>
      <c r="LP203" s="69">
        <f>IFERROR(VLOOKUP(LP1,'19'!$F$3:$J$766,'19'!$J$1,0),0)</f>
        <v>93787018</v>
      </c>
      <c r="LQ203" s="69">
        <f>IFERROR(VLOOKUP(LQ1,'19'!$F$3:$J$766,'19'!$J$1,0),0)</f>
        <v>1787092034</v>
      </c>
      <c r="LR203" s="69">
        <f>IFERROR(VLOOKUP(LR1,'19'!$F$3:$J$766,'19'!$J$1,0),0)</f>
        <v>6487596</v>
      </c>
      <c r="LS203" s="69">
        <f>IFERROR(VLOOKUP(LS1,'19'!$F$3:$J$766,'19'!$J$1,0),0)</f>
        <v>1833600936</v>
      </c>
      <c r="LT203" s="69">
        <f>IFERROR(VLOOKUP(LT1,'19'!$F$3:$J$766,'19'!$J$1,0),0)</f>
        <v>0</v>
      </c>
      <c r="LU203" s="69">
        <f>IFERROR(VLOOKUP(LU1,'19'!$F$3:$J$766,'19'!$J$1,0),0)</f>
        <v>2603081516</v>
      </c>
      <c r="LV203" s="69">
        <f>IFERROR(VLOOKUP(LV1,'19'!$F$3:$J$766,'19'!$J$1,0),0)</f>
        <v>4353130</v>
      </c>
      <c r="LW203" s="69">
        <f>IFERROR(VLOOKUP(LW1,'19'!$F$3:$J$766,'19'!$J$1,0),0)</f>
        <v>0</v>
      </c>
      <c r="LX203" s="69">
        <f>IFERROR(VLOOKUP(LX1,'19'!$F$3:$J$766,'19'!$J$1,0),0)</f>
        <v>0</v>
      </c>
      <c r="LY203" s="69">
        <f>IFERROR(VLOOKUP(LY1,'19'!$F$3:$J$766,'19'!$J$1,0),0)</f>
        <v>0</v>
      </c>
      <c r="LZ203" s="69">
        <f>IFERROR(VLOOKUP(LZ1,'19'!$F$3:$J$766,'19'!$J$1,0),0)</f>
        <v>0</v>
      </c>
      <c r="MA203" s="69">
        <f>IFERROR(VLOOKUP(MA1,'19'!$F$3:$J$766,'19'!$J$1,0),0)</f>
        <v>325448628</v>
      </c>
      <c r="MB203" s="69">
        <f>IFERROR(VLOOKUP(MB1,'19'!$F$3:$J$766,'19'!$J$1,0),0)</f>
        <v>516510174</v>
      </c>
      <c r="MC203" s="69">
        <f>IFERROR(VLOOKUP(MC1,'19'!$F$3:$J$766,'19'!$J$1,0),0)</f>
        <v>0</v>
      </c>
      <c r="MD203" s="69">
        <f>IFERROR(VLOOKUP(MD1,'19'!$F$3:$J$766,'19'!$J$1,0),0)</f>
        <v>0</v>
      </c>
      <c r="ME203" s="69">
        <f>IFERROR(VLOOKUP(ME1,'19'!$F$3:$J$766,'19'!$J$1,0),0)</f>
        <v>366922427</v>
      </c>
      <c r="MF203" s="69">
        <f>IFERROR(VLOOKUP(MF1,'19'!$F$3:$J$766,'19'!$J$1,0),0)</f>
        <v>0</v>
      </c>
      <c r="MG203" s="69">
        <f>IFERROR(VLOOKUP(MG1,'19'!$F$3:$J$766,'19'!$J$1,0),0)</f>
        <v>0</v>
      </c>
      <c r="MH203" s="69">
        <f>IFERROR(VLOOKUP(MH1,'19'!$F$3:$J$766,'19'!$J$1,0),0)</f>
        <v>96552993</v>
      </c>
      <c r="MI203" s="69">
        <f>IFERROR(VLOOKUP(MI1,'19'!$F$3:$J$766,'19'!$J$1,0),0)</f>
        <v>6088967</v>
      </c>
      <c r="MJ203" s="69">
        <f>IFERROR(VLOOKUP(MJ1,'19'!$F$3:$J$766,'19'!$J$1,0),0)</f>
        <v>191808012</v>
      </c>
      <c r="MK203" s="69">
        <f>IFERROR(VLOOKUP(MK1,'19'!$F$3:$J$766,'19'!$J$1,0),0)</f>
        <v>0</v>
      </c>
      <c r="ML203" s="69">
        <f>IFERROR(VLOOKUP(ML1,'19'!$F$3:$J$766,'19'!$J$1,0),0)</f>
        <v>0</v>
      </c>
      <c r="MM203" s="69">
        <f>IFERROR(VLOOKUP(MM1,'19'!$F$3:$J$766,'19'!$J$1,0),0)</f>
        <v>4650865</v>
      </c>
      <c r="MN203" s="69">
        <f>IFERROR(VLOOKUP(MN1,'19'!$F$3:$J$766,'19'!$J$1,0),0)</f>
        <v>10229768</v>
      </c>
      <c r="MO203" s="69">
        <f>IFERROR(VLOOKUP(MO1,'19'!$F$3:$J$766,'19'!$J$1,0),0)</f>
        <v>3215060777</v>
      </c>
      <c r="MP203" s="69">
        <f>IFERROR(VLOOKUP(MP1,'19'!$F$3:$J$766,'19'!$J$1,0),0)</f>
        <v>152531126</v>
      </c>
      <c r="MQ203" s="68">
        <f>IFERROR(VLOOKUP(MQ1,'19'!$F$3:$J$766,'19'!$J$1,0),0)</f>
        <v>2362790221</v>
      </c>
      <c r="MR203" s="68">
        <f>IFERROR(VLOOKUP(MR1,'19'!$F$3:$J$766,'19'!$J$1,0),0)</f>
        <v>0</v>
      </c>
      <c r="MS203" s="67">
        <f>IFERROR(VLOOKUP(MS1,'19'!$F$3:$J$766,'19'!$J$1,0),0)</f>
        <v>566241951835</v>
      </c>
      <c r="MT203" s="68">
        <f>IFERROR(VLOOKUP(MT1,'19'!$F$3:$J$766,'19'!$J$1,0),0)</f>
        <v>524847871529</v>
      </c>
      <c r="MU203" s="68">
        <f>IFERROR(VLOOKUP(MU1,'19'!$F$3:$J$766,'19'!$J$1,0),0)</f>
        <v>520797906555</v>
      </c>
      <c r="MV203" s="69">
        <f>IFERROR(VLOOKUP(MV1,'19'!$F$3:$J$766,'19'!$J$1,0),0)</f>
        <v>230453920395</v>
      </c>
      <c r="MW203" s="69">
        <f>IFERROR(VLOOKUP(MW1,'19'!$F$3:$J$766,'19'!$J$1,0),0)</f>
        <v>228143769981</v>
      </c>
      <c r="MX203" s="69">
        <f>IFERROR(VLOOKUP(MX1,'19'!$F$3:$J$766,'19'!$J$1,0),0)</f>
        <v>1</v>
      </c>
      <c r="MY203" s="69">
        <f>IFERROR(VLOOKUP(MY1,'19'!$F$3:$J$766,'19'!$J$1,0),0)</f>
        <v>2310150413</v>
      </c>
      <c r="MZ203" s="69">
        <f>IFERROR(VLOOKUP(MZ1,'19'!$F$3:$J$766,'19'!$J$1,0),0)</f>
        <v>206780664444</v>
      </c>
      <c r="NA203" s="69">
        <f>IFERROR(VLOOKUP(NA1,'19'!$F$3:$J$766,'19'!$J$1,0),0)</f>
        <v>15967759000</v>
      </c>
      <c r="NB203" s="69">
        <f>IFERROR(VLOOKUP(NB1,'19'!$F$3:$J$766,'19'!$J$1,0),0)</f>
        <v>15967759000</v>
      </c>
      <c r="NC203" s="69">
        <f>IFERROR(VLOOKUP(NC1,'19'!$F$3:$J$766,'19'!$J$1,0),0)</f>
        <v>0</v>
      </c>
      <c r="ND203" s="69">
        <f>IFERROR(VLOOKUP(ND1,'19'!$F$3:$J$766,'19'!$J$1,0),0)</f>
        <v>190812905444</v>
      </c>
      <c r="NE203" s="69">
        <f>IFERROR(VLOOKUP(NE1,'19'!$F$3:$J$766,'19'!$J$1,0),0)</f>
        <v>190812905444</v>
      </c>
      <c r="NF203" s="69">
        <f>IFERROR(VLOOKUP(NF1,'19'!$F$3:$J$766,'19'!$J$1,0),0)</f>
        <v>0</v>
      </c>
      <c r="NG203" s="69">
        <f>IFERROR(VLOOKUP(NG1,'19'!$F$3:$J$766,'19'!$J$1,0),0)</f>
        <v>0</v>
      </c>
      <c r="NH203" s="69">
        <f>IFERROR(VLOOKUP(NH1,'19'!$F$3:$J$766,'19'!$J$1,0),0)</f>
        <v>59286312049</v>
      </c>
      <c r="NI203" s="69">
        <f>IFERROR(VLOOKUP(NI1,'19'!$F$3:$J$766,'19'!$J$1,0),0)</f>
        <v>24277009667</v>
      </c>
      <c r="NJ203" s="69">
        <f>IFERROR(VLOOKUP(NJ1,'19'!$F$3:$J$766,'19'!$J$1,0),0)</f>
        <v>6069257993</v>
      </c>
      <c r="NK203" s="69">
        <f>IFERROR(VLOOKUP(NK1,'19'!$F$3:$J$766,'19'!$J$1,0),0)</f>
        <v>18207751674</v>
      </c>
      <c r="NL203" s="69">
        <f>IFERROR(VLOOKUP(NL1,'19'!$F$3:$J$766,'19'!$J$1,0),0)</f>
        <v>230453920395</v>
      </c>
      <c r="NM203" s="69">
        <f>IFERROR(VLOOKUP(NM1,'19'!$F$3:$J$766,'19'!$J$1,0),0)</f>
        <v>4049964974</v>
      </c>
      <c r="NN203" s="69">
        <f>IFERROR(VLOOKUP(NN1,'19'!$F$3:$J$766,'19'!$J$1,0),0)</f>
        <v>3465706883</v>
      </c>
      <c r="NO203" s="69">
        <f>IFERROR(VLOOKUP(NO1,'19'!$F$3:$J$766,'19'!$J$1,0),0)</f>
        <v>0</v>
      </c>
      <c r="NP203" s="69">
        <f>IFERROR(VLOOKUP(NP1,'19'!$F$3:$J$766,'19'!$J$1,0),0)</f>
        <v>0</v>
      </c>
      <c r="NQ203" s="69">
        <f>IFERROR(VLOOKUP(NQ1,'19'!$F$3:$J$766,'19'!$J$1,0),0)</f>
        <v>0</v>
      </c>
      <c r="NR203" s="69">
        <f>IFERROR(VLOOKUP(NR1,'19'!$F$3:$J$766,'19'!$J$1,0),0)</f>
        <v>0</v>
      </c>
      <c r="NS203" s="69">
        <f>IFERROR(VLOOKUP(NS1,'19'!$F$3:$J$766,'19'!$J$1,0),0)</f>
        <v>0</v>
      </c>
      <c r="NT203" s="69">
        <f>IFERROR(VLOOKUP(NT1,'19'!$F$3:$J$766,'19'!$J$1,0),0)</f>
        <v>584258091</v>
      </c>
      <c r="NU203" s="69">
        <f>IFERROR(VLOOKUP(NU1,'19'!$F$3:$J$766,'19'!$J$1,0),0)</f>
        <v>112937256</v>
      </c>
      <c r="NV203" s="69">
        <f>IFERROR(VLOOKUP(NV1,'19'!$F$3:$J$766,'19'!$J$1,0),0)</f>
        <v>0</v>
      </c>
      <c r="NW203" s="69">
        <f>IFERROR(VLOOKUP(NW1,'19'!$F$3:$J$766,'19'!$J$1,0),0)</f>
        <v>0</v>
      </c>
      <c r="NX203" s="69">
        <f>IFERROR(VLOOKUP(NX1,'19'!$F$3:$J$766,'19'!$J$1,0),0)</f>
        <v>0</v>
      </c>
      <c r="NY203" s="69">
        <f>IFERROR(VLOOKUP(NY1,'19'!$F$3:$J$766,'19'!$J$1,0),0)</f>
        <v>0</v>
      </c>
      <c r="NZ203" s="69">
        <f>IFERROR(VLOOKUP(NZ1,'19'!$F$3:$J$766,'19'!$J$1,0),0)</f>
        <v>0</v>
      </c>
      <c r="OA203" s="68">
        <f>IFERROR(VLOOKUP(OA1,'19'!$F$3:$J$766,'19'!$J$1,0),0)</f>
        <v>14031888537</v>
      </c>
      <c r="OB203" s="68">
        <f>IFERROR(VLOOKUP(OB1,'19'!$F$3:$J$766,'19'!$J$1,0),0)</f>
        <v>14027121763</v>
      </c>
      <c r="OC203" s="68">
        <f>IFERROR(VLOOKUP(OC1,'19'!$F$3:$J$766,'19'!$J$1,0),0)</f>
        <v>0</v>
      </c>
      <c r="OD203" s="68">
        <f>IFERROR(VLOOKUP(OD1,'19'!$F$3:$J$766,'19'!$J$1,0),0)</f>
        <v>0</v>
      </c>
      <c r="OE203" s="69">
        <f>IFERROR(VLOOKUP(OE1,'19'!$F$3:$J$766,'19'!$J$1,0),0)</f>
        <v>0</v>
      </c>
      <c r="OF203" s="69">
        <f>IFERROR(VLOOKUP(OF1,'19'!$F$3:$J$766,'19'!$J$1,0),0)</f>
        <v>14027121763</v>
      </c>
      <c r="OG203" s="69">
        <f>IFERROR(VLOOKUP(OG1,'19'!$F$3:$J$766,'19'!$J$1,0),0)</f>
        <v>0</v>
      </c>
      <c r="OH203" s="69">
        <f>IFERROR(VLOOKUP(OH1,'19'!$F$3:$J$766,'19'!$J$1,0),0)</f>
        <v>14027121763</v>
      </c>
      <c r="OI203" s="69">
        <f>IFERROR(VLOOKUP(OI1,'19'!$F$3:$J$766,'19'!$J$1,0),0)</f>
        <v>0</v>
      </c>
      <c r="OJ203" s="69">
        <f>IFERROR(VLOOKUP(OJ1,'19'!$F$3:$J$766,'19'!$J$1,0),0)</f>
        <v>4766774</v>
      </c>
      <c r="OK203" s="69">
        <f>IFERROR(VLOOKUP(OK1,'19'!$F$3:$J$766,'19'!$J$1,0),0)</f>
        <v>0</v>
      </c>
      <c r="OL203" s="69">
        <f>IFERROR(VLOOKUP(OL1,'19'!$F$3:$J$766,'19'!$J$1,0),0)</f>
        <v>0</v>
      </c>
      <c r="OM203" s="69">
        <f>IFERROR(VLOOKUP(OM1,'19'!$F$3:$J$766,'19'!$J$1,0),0)</f>
        <v>0</v>
      </c>
      <c r="ON203" s="69">
        <f>IFERROR(VLOOKUP(ON1,'19'!$F$3:$J$766,'19'!$J$1,0),0)</f>
        <v>0</v>
      </c>
      <c r="OO203" s="69">
        <f>IFERROR(VLOOKUP(OO1,'19'!$F$3:$J$766,'19'!$J$1,0),0)</f>
        <v>4766774</v>
      </c>
      <c r="OP203" s="69">
        <f>IFERROR(VLOOKUP(OP1,'19'!$F$3:$J$766,'19'!$J$1,0),0)</f>
        <v>0</v>
      </c>
      <c r="OQ203" s="69">
        <f>IFERROR(VLOOKUP(OQ1,'19'!$F$3:$J$766,'19'!$J$1,0),0)</f>
        <v>0</v>
      </c>
      <c r="OR203" s="69">
        <f>IFERROR(VLOOKUP(OR1,'19'!$F$3:$J$766,'19'!$J$1,0),0)</f>
        <v>0</v>
      </c>
      <c r="OS203" s="68">
        <f>IFERROR(VLOOKUP(OS1,'19'!$F$3:$J$766,'19'!$J$1,0),0)</f>
        <v>23659964476</v>
      </c>
      <c r="OT203" s="68">
        <f>IFERROR(VLOOKUP(OT1,'19'!$F$3:$J$766,'19'!$J$1,0),0)</f>
        <v>20463201746</v>
      </c>
      <c r="OU203" s="68">
        <f>IFERROR(VLOOKUP(OU1,'19'!$F$3:$J$766,'19'!$J$1,0),0)</f>
        <v>20463201746</v>
      </c>
      <c r="OV203" s="69">
        <f>IFERROR(VLOOKUP(OV1,'19'!$F$3:$J$766,'19'!$J$1,0),0)</f>
        <v>1481794389</v>
      </c>
      <c r="OW203" s="69">
        <f>IFERROR(VLOOKUP(OW1,'19'!$F$3:$J$766,'19'!$J$1,0),0)</f>
        <v>18981407357</v>
      </c>
      <c r="OX203" s="69">
        <f>IFERROR(VLOOKUP(OX1,'19'!$F$3:$J$766,'19'!$J$1,0),0)</f>
        <v>0</v>
      </c>
      <c r="OY203" s="69">
        <f>IFERROR(VLOOKUP(OY1,'19'!$F$3:$J$766,'19'!$J$1,0),0)</f>
        <v>0</v>
      </c>
      <c r="OZ203" s="68">
        <f>IFERROR(VLOOKUP(OZ1,'19'!$F$3:$J$766,'19'!$J$1,0),0)</f>
        <v>3196762730</v>
      </c>
      <c r="PA203" s="68">
        <f>IFERROR(VLOOKUP(PA1,'19'!$F$3:$J$766,'19'!$J$1,0),0)</f>
        <v>2069359193</v>
      </c>
      <c r="PB203" s="69">
        <f>IFERROR(VLOOKUP(PB1,'19'!$F$3:$J$766,'19'!$J$1,0),0)</f>
        <v>0</v>
      </c>
      <c r="PC203" s="69">
        <f>IFERROR(VLOOKUP(PC1,'19'!$F$3:$J$766,'19'!$J$1,0),0)</f>
        <v>0</v>
      </c>
      <c r="PD203" s="69">
        <f>IFERROR(VLOOKUP(PD1,'19'!$F$3:$J$766,'19'!$J$1,0),0)</f>
        <v>0</v>
      </c>
      <c r="PE203" s="69">
        <f>IFERROR(VLOOKUP(PE1,'19'!$F$3:$J$766,'19'!$J$1,0),0)</f>
        <v>0</v>
      </c>
      <c r="PF203" s="69">
        <f>IFERROR(VLOOKUP(PF1,'19'!$F$3:$J$766,'19'!$J$1,0),0)</f>
        <v>0</v>
      </c>
      <c r="PG203" s="69">
        <f>IFERROR(VLOOKUP(PG1,'19'!$F$3:$J$766,'19'!$J$1,0),0)</f>
        <v>0</v>
      </c>
      <c r="PH203" s="69">
        <f>IFERROR(VLOOKUP(PH1,'19'!$F$3:$J$766,'19'!$J$1,0),0)</f>
        <v>0</v>
      </c>
      <c r="PI203" s="69">
        <f>IFERROR(VLOOKUP(PI1,'19'!$F$3:$J$766,'19'!$J$1,0),0)</f>
        <v>0</v>
      </c>
      <c r="PJ203" s="69">
        <f>IFERROR(VLOOKUP(PJ1,'19'!$F$3:$J$766,'19'!$J$1,0),0)</f>
        <v>0</v>
      </c>
      <c r="PK203" s="69">
        <f>IFERROR(VLOOKUP(PK1,'19'!$F$3:$J$766,'19'!$J$1,0),0)</f>
        <v>0</v>
      </c>
      <c r="PL203" s="69">
        <f>IFERROR(VLOOKUP(PL1,'19'!$F$3:$J$766,'19'!$J$1,0),0)</f>
        <v>0</v>
      </c>
      <c r="PM203" s="69">
        <f>IFERROR(VLOOKUP(PM1,'19'!$F$3:$J$766,'19'!$J$1,0),0)</f>
        <v>1127403537</v>
      </c>
      <c r="PN203" s="69">
        <f>IFERROR(VLOOKUP(PN1,'19'!$F$3:$J$766,'19'!$J$1,0),0)</f>
        <v>500000000</v>
      </c>
      <c r="PO203" s="69">
        <f>IFERROR(VLOOKUP(PO1,'19'!$F$3:$J$766,'19'!$J$1,0),0)</f>
        <v>0</v>
      </c>
      <c r="PP203" s="69">
        <f>IFERROR(VLOOKUP(PP1,'19'!$F$3:$J$766,'19'!$J$1,0),0)</f>
        <v>0</v>
      </c>
      <c r="PQ203" s="69">
        <f>IFERROR(VLOOKUP(PQ1,'19'!$F$3:$J$766,'19'!$J$1,0),0)</f>
        <v>0</v>
      </c>
      <c r="PR203" s="69">
        <f>IFERROR(VLOOKUP(PR1,'19'!$F$3:$J$766,'19'!$J$1,0),0)</f>
        <v>0</v>
      </c>
      <c r="PS203" s="69">
        <f>IFERROR(VLOOKUP(PS1,'19'!$F$3:$J$766,'19'!$J$1,0),0)</f>
        <v>0</v>
      </c>
      <c r="PT203" s="68">
        <f>IFERROR(VLOOKUP(PT1,'19'!$F$3:$J$766,'19'!$J$1,0),0)</f>
        <v>0</v>
      </c>
      <c r="PU203" s="69">
        <f>IFERROR(VLOOKUP(PU1,'19'!$F$3:$J$766,'19'!$J$1,0),0)</f>
        <v>3702227293</v>
      </c>
      <c r="PV203" s="69">
        <f>IFERROR(VLOOKUP(PV1,'19'!$F$3:$J$766,'19'!$J$1,0),0)</f>
        <v>0</v>
      </c>
      <c r="PW203" s="69">
        <f>IFERROR(VLOOKUP(PW1,'19'!$F$3:$J$766,'19'!$J$1,0),0)</f>
        <v>0</v>
      </c>
      <c r="PX203" s="69">
        <f>IFERROR(VLOOKUP(PX1,'19'!$F$3:$J$766,'19'!$J$1,0),0)</f>
        <v>0</v>
      </c>
      <c r="PY203" s="69">
        <f>IFERROR(VLOOKUP(PY1,'19'!$F$3:$J$766,'19'!$J$1,0),0)</f>
        <v>0</v>
      </c>
      <c r="PZ203" s="69">
        <f>IFERROR(VLOOKUP(PZ1,'19'!$F$3:$J$766,'19'!$J$1,0),0)</f>
        <v>0</v>
      </c>
      <c r="QA203" s="69">
        <f>IFERROR(VLOOKUP(QA1,'19'!$F$3:$J$766,'19'!$J$1,0),0)</f>
        <v>0</v>
      </c>
      <c r="QB203" s="69">
        <f>IFERROR(VLOOKUP(QB1,'19'!$F$3:$J$766,'19'!$J$1,0),0)</f>
        <v>0</v>
      </c>
      <c r="QC203" s="69">
        <f>IFERROR(VLOOKUP(QC1,'19'!$F$3:$J$766,'19'!$J$1,0),0)</f>
        <v>10312151087</v>
      </c>
      <c r="QD203" s="69">
        <f>IFERROR(VLOOKUP(QD1,'19'!$F$3:$J$766,'19'!$J$1,0),0)</f>
        <v>9651029120</v>
      </c>
      <c r="QE203" s="69">
        <f>IFERROR(VLOOKUP(QE1,'19'!$F$3:$J$766,'19'!$J$1,0),0)</f>
        <v>0</v>
      </c>
      <c r="QF203" s="69">
        <f>IFERROR(VLOOKUP(QF1,'19'!$F$3:$J$766,'19'!$J$1,0),0)</f>
        <v>0</v>
      </c>
      <c r="QG203" s="69">
        <f>IFERROR(VLOOKUP(QG1,'19'!$F$3:$J$766,'19'!$J$1,0),0)</f>
        <v>0</v>
      </c>
      <c r="QH203" s="69">
        <f>IFERROR(VLOOKUP(QH1,'19'!$F$3:$J$766,'19'!$J$1,0),0)</f>
        <v>0</v>
      </c>
      <c r="QI203" s="69">
        <f>IFERROR(VLOOKUP(QI1,'19'!$F$3:$J$766,'19'!$J$1,0),0)</f>
        <v>0</v>
      </c>
      <c r="QJ203" s="69">
        <f>IFERROR(VLOOKUP(QJ1,'19'!$F$3:$J$766,'19'!$J$1,0),0)</f>
        <v>661121967</v>
      </c>
      <c r="QK203" s="69">
        <f>IFERROR(VLOOKUP(QK1,'19'!$F$3:$J$766,'19'!$J$1,0),0)</f>
        <v>0</v>
      </c>
      <c r="QL203" s="69">
        <f>IFERROR(VLOOKUP(QL1,'19'!$F$3:$J$766,'19'!$J$1,0),0)</f>
        <v>73197266101</v>
      </c>
      <c r="QM203" s="69">
        <f>IFERROR(VLOOKUP(QM1,'19'!$F$3:$J$766,'19'!$J$1,0),0)</f>
        <v>8946981742</v>
      </c>
      <c r="QN203" s="69">
        <f>IFERROR(VLOOKUP(QN1,'19'!$F$3:$J$766,'19'!$J$1,0),0)</f>
        <v>0</v>
      </c>
      <c r="QO203" s="67">
        <f>IFERROR(VLOOKUP(QO1,'19'!$F$3:$J$766,'19'!$J$1,0),0)</f>
        <v>2047891556942</v>
      </c>
      <c r="QP203" s="68">
        <f>IFERROR(VLOOKUP(QP1,'19'!$F$3:$J$766,'19'!$J$1,0),0)</f>
        <v>678757292824</v>
      </c>
      <c r="QQ203" s="68">
        <f>IFERROR(VLOOKUP(QQ1,'19'!$F$3:$J$766,'19'!$J$1,0),0)</f>
        <v>970582540</v>
      </c>
      <c r="QR203" s="69">
        <f>IFERROR(VLOOKUP(QR1,'19'!$F$3:$J$766,'19'!$J$1,0),0)</f>
        <v>146362154</v>
      </c>
      <c r="QS203" s="69">
        <f>IFERROR(VLOOKUP(QS1,'19'!$F$3:$J$766,'19'!$J$1,0),0)</f>
        <v>824220386</v>
      </c>
      <c r="QT203" s="69">
        <f>IFERROR(VLOOKUP(QT1,'19'!$F$3:$J$766,'19'!$J$1,0),0)</f>
        <v>0</v>
      </c>
      <c r="QU203" s="69">
        <f>IFERROR(VLOOKUP(QU1,'19'!$F$3:$J$766,'19'!$J$1,0),0)</f>
        <v>0</v>
      </c>
      <c r="QV203" s="69">
        <f>IFERROR(VLOOKUP(QV1,'19'!$F$3:$J$766,'19'!$J$1,0),0)</f>
        <v>0</v>
      </c>
      <c r="QW203" s="68">
        <f>IFERROR(VLOOKUP(QW1,'19'!$F$3:$J$766,'19'!$J$1,0),0)</f>
        <v>15844559804</v>
      </c>
      <c r="QX203" s="69">
        <f>IFERROR(VLOOKUP(QX1,'19'!$F$3:$J$766,'19'!$J$1,0),0)</f>
        <v>15844559803</v>
      </c>
      <c r="QY203" s="69">
        <f>IFERROR(VLOOKUP(QY1,'19'!$F$3:$J$766,'19'!$J$1,0),0)</f>
        <v>1</v>
      </c>
      <c r="QZ203" s="68">
        <f>IFERROR(VLOOKUP(QZ1,'19'!$F$3:$J$766,'19'!$J$1,0),0)</f>
        <v>537943898235</v>
      </c>
      <c r="RA203" s="68">
        <f>IFERROR(VLOOKUP(RA1,'19'!$F$3:$J$766,'19'!$J$1,0),0)</f>
        <v>123998252245</v>
      </c>
      <c r="RB203" s="68">
        <f>IFERROR(VLOOKUP(RB1,'19'!$F$3:$J$766,'19'!$J$1,0),0)</f>
        <v>153000000000</v>
      </c>
      <c r="RC203" s="69">
        <f>IFERROR(VLOOKUP(RC1,'19'!$F$3:$J$766,'19'!$J$1,0),0)</f>
        <v>153000000000</v>
      </c>
      <c r="RD203" s="69">
        <f>IFERROR(VLOOKUP(RD1,'19'!$F$3:$J$766,'19'!$J$1,0),0)</f>
        <v>153000000000</v>
      </c>
      <c r="RE203" s="69">
        <f>IFERROR(VLOOKUP(RE1,'19'!$F$3:$J$766,'19'!$J$1,0),0)</f>
        <v>0</v>
      </c>
      <c r="RF203" s="69">
        <f>IFERROR(VLOOKUP(RF1,'19'!$F$3:$J$766,'19'!$J$1,0),0)</f>
        <v>0</v>
      </c>
      <c r="RG203" s="69">
        <f>IFERROR(VLOOKUP(RG1,'19'!$F$3:$J$766,'19'!$J$1,0),0)</f>
        <v>0</v>
      </c>
      <c r="RH203" s="69">
        <f>IFERROR(VLOOKUP(RH1,'19'!$F$3:$J$766,'19'!$J$1,0),0)</f>
        <v>0</v>
      </c>
      <c r="RI203" s="68">
        <f>IFERROR(VLOOKUP(RI1,'19'!$F$3:$J$766,'19'!$J$1,0),0)</f>
        <v>1216134264118</v>
      </c>
      <c r="RJ203" s="68">
        <f>IFERROR(VLOOKUP(RJ1,'19'!$F$3:$J$766,'19'!$J$1,0),0)</f>
        <v>99417454272</v>
      </c>
      <c r="RK203" s="69">
        <f>IFERROR(VLOOKUP(RK1,'19'!$F$3:$J$766,'19'!$J$1,0),0)</f>
        <v>98324727272</v>
      </c>
      <c r="RL203" s="69">
        <f>IFERROR(VLOOKUP(RL1,'19'!$F$3:$J$766,'19'!$J$1,0),0)</f>
        <v>51316130176</v>
      </c>
      <c r="RM203" s="69">
        <f>IFERROR(VLOOKUP(RM1,'19'!$F$3:$J$766,'19'!$J$1,0),0)</f>
        <v>1739317816</v>
      </c>
      <c r="RN203" s="69">
        <f>IFERROR(VLOOKUP(RN1,'19'!$F$3:$J$766,'19'!$J$1,0),0)</f>
        <v>1715735584</v>
      </c>
      <c r="RO203" s="69">
        <f>IFERROR(VLOOKUP(RO1,'19'!$F$3:$J$766,'19'!$J$1,0),0)</f>
        <v>108931681</v>
      </c>
      <c r="RP203" s="69">
        <f>IFERROR(VLOOKUP(RP1,'19'!$F$3:$J$766,'19'!$J$1,0),0)</f>
        <v>0</v>
      </c>
      <c r="RQ203" s="69">
        <f>IFERROR(VLOOKUP(RQ1,'19'!$F$3:$J$766,'19'!$J$1,0),0)</f>
        <v>0</v>
      </c>
      <c r="RR203" s="69">
        <f>IFERROR(VLOOKUP(RR1,'19'!$F$3:$J$766,'19'!$J$1,0),0)</f>
        <v>0</v>
      </c>
      <c r="RS203" s="69">
        <f>IFERROR(VLOOKUP(RS1,'19'!$F$3:$J$766,'19'!$J$1,0),0)</f>
        <v>0</v>
      </c>
      <c r="RT203" s="69">
        <f>IFERROR(VLOOKUP(RT1,'19'!$F$3:$J$766,'19'!$J$1,0),0)</f>
        <v>153390482</v>
      </c>
      <c r="RU203" s="69">
        <f>IFERROR(VLOOKUP(RU1,'19'!$F$3:$J$766,'19'!$J$1,0),0)</f>
        <v>0</v>
      </c>
      <c r="RV203" s="69">
        <f>IFERROR(VLOOKUP(RV1,'19'!$F$3:$J$766,'19'!$J$1,0),0)</f>
        <v>39236606</v>
      </c>
      <c r="RW203" s="69">
        <f>IFERROR(VLOOKUP(RW1,'19'!$F$3:$J$766,'19'!$J$1,0),0)</f>
        <v>4515317</v>
      </c>
      <c r="RX203" s="69">
        <f>IFERROR(VLOOKUP(RX1,'19'!$F$3:$J$766,'19'!$J$1,0),0)</f>
        <v>0</v>
      </c>
      <c r="RY203" s="69">
        <f>IFERROR(VLOOKUP(RY1,'19'!$F$3:$J$766,'19'!$J$1,0),0)</f>
        <v>0</v>
      </c>
      <c r="RZ203" s="69">
        <f>IFERROR(VLOOKUP(RZ1,'19'!$F$3:$J$766,'19'!$J$1,0),0)</f>
        <v>0</v>
      </c>
      <c r="SA203" s="69">
        <f>IFERROR(VLOOKUP(SA1,'19'!$F$3:$J$766,'19'!$J$1,0),0)</f>
        <v>0</v>
      </c>
      <c r="SB203" s="69">
        <f>IFERROR(VLOOKUP(SB1,'19'!$F$3:$J$766,'19'!$J$1,0),0)</f>
        <v>0</v>
      </c>
      <c r="SC203" s="69">
        <f>IFERROR(VLOOKUP(SC1,'19'!$F$3:$J$766,'19'!$J$1,0),0)</f>
        <v>0</v>
      </c>
      <c r="SD203" s="69">
        <f>IFERROR(VLOOKUP(SD1,'19'!$F$3:$J$766,'19'!$J$1,0),0)</f>
        <v>0</v>
      </c>
      <c r="SE203" s="69">
        <f>IFERROR(VLOOKUP(SE1,'19'!$F$3:$J$766,'19'!$J$1,0),0)</f>
        <v>0</v>
      </c>
      <c r="SF203" s="69">
        <f>IFERROR(VLOOKUP(SF1,'19'!$F$3:$J$766,'19'!$J$1,0),0)</f>
        <v>0</v>
      </c>
      <c r="SG203" s="69">
        <f>IFERROR(VLOOKUP(SG1,'19'!$F$3:$J$766,'19'!$J$1,0),0)</f>
        <v>0</v>
      </c>
      <c r="SH203" s="69">
        <f>IFERROR(VLOOKUP(SH1,'19'!$F$3:$J$766,'19'!$J$1,0),0)</f>
        <v>741262814</v>
      </c>
      <c r="SI203" s="69">
        <f>IFERROR(VLOOKUP(SI1,'19'!$F$3:$J$766,'19'!$J$1,0),0)</f>
        <v>787076242</v>
      </c>
      <c r="SJ203" s="69">
        <f>IFERROR(VLOOKUP(SJ1,'19'!$F$3:$J$766,'19'!$J$1,0),0)</f>
        <v>0</v>
      </c>
      <c r="SK203" s="69">
        <f>IFERROR(VLOOKUP(SK1,'19'!$F$3:$J$766,'19'!$J$1,0),0)</f>
        <v>24911758240</v>
      </c>
      <c r="SL203" s="69">
        <f>IFERROR(VLOOKUP(SL1,'19'!$F$3:$J$766,'19'!$J$1,0),0)</f>
        <v>24911758240</v>
      </c>
      <c r="SM203" s="69">
        <f>IFERROR(VLOOKUP(SM1,'19'!$F$3:$J$766,'19'!$J$1,0),0)</f>
        <v>0</v>
      </c>
      <c r="SN203" s="69">
        <f>IFERROR(VLOOKUP(SN1,'19'!$F$3:$J$766,'19'!$J$1,0),0)</f>
        <v>0</v>
      </c>
      <c r="SO203" s="69">
        <f>IFERROR(VLOOKUP(SO1,'19'!$F$3:$J$766,'19'!$J$1,0),0)</f>
        <v>0</v>
      </c>
      <c r="SP203" s="69">
        <f>IFERROR(VLOOKUP(SP1,'19'!$F$3:$J$766,'19'!$J$1,0),0)</f>
        <v>0</v>
      </c>
      <c r="SQ203" s="69">
        <f>IFERROR(VLOOKUP(SQ1,'19'!$F$3:$J$766,'19'!$J$1,0),0)</f>
        <v>0</v>
      </c>
      <c r="SR203" s="69">
        <f>IFERROR(VLOOKUP(SR1,'19'!$F$3:$J$766,'19'!$J$1,0),0)</f>
        <v>6703514512</v>
      </c>
      <c r="SS203" s="69">
        <f>IFERROR(VLOOKUP(SS1,'19'!$F$3:$J$766,'19'!$J$1,0),0)</f>
        <v>0</v>
      </c>
      <c r="ST203" s="69">
        <f>IFERROR(VLOOKUP(ST1,'19'!$F$3:$J$766,'19'!$J$1,0),0)</f>
        <v>0</v>
      </c>
      <c r="SU203" s="69">
        <f>IFERROR(VLOOKUP(SU1,'19'!$F$3:$J$766,'19'!$J$1,0),0)</f>
        <v>0</v>
      </c>
      <c r="SV203" s="69">
        <f>IFERROR(VLOOKUP(SV1,'19'!$F$3:$J$766,'19'!$J$1,0),0)</f>
        <v>0</v>
      </c>
      <c r="SW203" s="69">
        <f>IFERROR(VLOOKUP(SW1,'19'!$F$3:$J$766,'19'!$J$1,0),0)</f>
        <v>1</v>
      </c>
      <c r="SX203" s="69">
        <f>IFERROR(VLOOKUP(SX1,'19'!$F$3:$J$766,'19'!$J$1,0),0)</f>
        <v>251839716</v>
      </c>
      <c r="SY203" s="69">
        <f>IFERROR(VLOOKUP(SY1,'19'!$F$3:$J$766,'19'!$J$1,0),0)</f>
        <v>341393389</v>
      </c>
      <c r="SZ203" s="69">
        <f>IFERROR(VLOOKUP(SZ1,'19'!$F$3:$J$766,'19'!$J$1,0),0)</f>
        <v>0</v>
      </c>
      <c r="TA203" s="69">
        <f>IFERROR(VLOOKUP(TA1,'19'!$F$3:$J$766,'19'!$J$1,0),0)</f>
        <v>5598575838</v>
      </c>
      <c r="TB203" s="69">
        <f>IFERROR(VLOOKUP(TB1,'19'!$F$3:$J$766,'19'!$J$1,0),0)</f>
        <v>3912048856</v>
      </c>
      <c r="TC203" s="69">
        <f>IFERROR(VLOOKUP(TC1,'19'!$F$3:$J$766,'19'!$J$1,0),0)</f>
        <v>1</v>
      </c>
      <c r="TD203" s="69">
        <f>IFERROR(VLOOKUP(TD1,'19'!$F$3:$J$766,'19'!$J$1,0),0)</f>
        <v>0</v>
      </c>
      <c r="TE203" s="69">
        <f>IFERROR(VLOOKUP(TE1,'19'!$F$3:$J$766,'19'!$J$1,0),0)</f>
        <v>1</v>
      </c>
      <c r="TF203" s="69">
        <f>IFERROR(VLOOKUP(TF1,'19'!$F$3:$J$766,'19'!$J$1,0),0)</f>
        <v>0</v>
      </c>
      <c r="TG203" s="69">
        <f>IFERROR(VLOOKUP(TG1,'19'!$F$3:$J$766,'19'!$J$1,0),0)</f>
        <v>0</v>
      </c>
      <c r="TH203" s="69">
        <f>IFERROR(VLOOKUP(TH1,'19'!$F$3:$J$766,'19'!$J$1,0),0)</f>
        <v>1092727000</v>
      </c>
      <c r="TI203" s="69">
        <f>SUM(RM203:RO203)</f>
        <v>3563985081</v>
      </c>
      <c r="TJ203" s="69">
        <f>IFERROR(VLOOKUP(TJ1,'19'!$F$3:$J$766,'19'!$J$1,0),0)</f>
        <v>1112375000000</v>
      </c>
      <c r="TK203" s="68">
        <f>IFERROR(VLOOKUP(TK1,'19'!$F$3:$J$766,'19'!$J$1,0),0)</f>
        <v>1115961286893</v>
      </c>
      <c r="TL203" s="69">
        <f>IFERROR(VLOOKUP(TL1,'19'!$F$3:$J$766,'19'!$J$1,0),0)</f>
        <v>606750000000</v>
      </c>
      <c r="TM203" s="69">
        <f>IFERROR(VLOOKUP(TM1,'19'!$F$3:$J$766,'19'!$J$1,0),0)</f>
        <v>3586286893</v>
      </c>
      <c r="TN203" s="69">
        <f>IFERROR(VLOOKUP(TN1,'19'!$F$3:$J$766,'19'!$J$1,0),0)</f>
        <v>3586286893</v>
      </c>
      <c r="TO203" s="69">
        <f>IFERROR(VLOOKUP(TO1,'19'!$F$3:$J$766,'19'!$J$1,0),0)</f>
        <v>0</v>
      </c>
      <c r="TP203" s="69">
        <f>IFERROR(VLOOKUP(TP1,'19'!$F$3:$J$766,'19'!$J$1,0),0)</f>
        <v>0</v>
      </c>
      <c r="TQ203" s="69">
        <f>IFERROR(VLOOKUP(TQ1,'19'!$F$3:$J$766,'19'!$J$1,0),0)</f>
        <v>0</v>
      </c>
      <c r="TR203" s="69">
        <f>IFERROR(VLOOKUP(TR1,'19'!$F$3:$J$766,'19'!$J$1,0),0)</f>
        <v>0</v>
      </c>
      <c r="TS203" s="69">
        <f>IFERROR(VLOOKUP(TS1,'19'!$F$3:$J$766,'19'!$J$1,0),0)</f>
        <v>505625000000</v>
      </c>
      <c r="TT203" s="69">
        <f>IFERROR(VLOOKUP(TT1,'19'!$F$3:$J$766,'19'!$J$1,0),0)</f>
        <v>0</v>
      </c>
      <c r="TU203" s="68">
        <f>IFERROR(VLOOKUP(TU1,'19'!$F$3:$J$766,'19'!$J$1,0),0)</f>
        <v>755522953</v>
      </c>
      <c r="TV203" s="69">
        <f>IFERROR(VLOOKUP(TV1,'19'!$F$3:$J$766,'19'!$J$1,0),0)</f>
        <v>0</v>
      </c>
      <c r="TW203" s="69">
        <f>IFERROR(VLOOKUP(TW1,'19'!$F$3:$J$766,'19'!$J$1,0),0)</f>
        <v>585942979</v>
      </c>
      <c r="TX203" s="69">
        <f>IFERROR(VLOOKUP(TX1,'19'!$F$3:$J$766,'19'!$J$1,0),0)</f>
        <v>1</v>
      </c>
      <c r="TY203" s="69">
        <f>IFERROR(VLOOKUP(TY1,'19'!$F$3:$J$766,'19'!$J$1,0),0)</f>
        <v>169579973</v>
      </c>
      <c r="TZ203" s="69">
        <f>IFERROR(VLOOKUP(TZ1,'19'!$F$3:$J$766,'19'!$J$1,0),0)</f>
        <v>0</v>
      </c>
      <c r="UA203" s="69">
        <f>IFERROR(VLOOKUP(UA1,'19'!$F$3:$J$766,'19'!$J$1,0),0)</f>
        <v>0</v>
      </c>
      <c r="UB203" s="69">
        <f>IFERROR(VLOOKUP(UB1,'19'!$F$3:$J$766,'19'!$J$1,0),0)</f>
        <v>0</v>
      </c>
      <c r="UC203" s="69">
        <f>IFERROR(VLOOKUP(UC1,'19'!$F$3:$J$766,'19'!$J$1,0),0)</f>
        <v>0</v>
      </c>
      <c r="UD203" s="69">
        <f>IFERROR(VLOOKUP(UD1,'19'!$F$3:$J$766,'19'!$J$1,0),0)</f>
        <v>0</v>
      </c>
      <c r="UE203" s="69">
        <f>IFERROR(VLOOKUP(UE1,'19'!$F$3:$J$766,'19'!$J$1,0),0)</f>
        <v>0</v>
      </c>
      <c r="UF203" s="69">
        <f>IFERROR(VLOOKUP(UF1,'19'!$F$3:$J$766,'19'!$J$1,0),0)</f>
        <v>0</v>
      </c>
      <c r="UG203" s="68">
        <f>IFERROR(VLOOKUP(UG1,'19'!$F$3:$J$766,'19'!$J$1,0),0)</f>
        <v>5753896591568</v>
      </c>
      <c r="UH203" s="1" t="s">
        <v>141</v>
      </c>
      <c r="UI203" s="2"/>
    </row>
    <row r="204" spans="1:555">
      <c r="A204" s="734" t="s">
        <v>247</v>
      </c>
      <c r="B204" s="734"/>
      <c r="C204" s="70">
        <f>IFERROR(VLOOKUP(C1,'19'!$F$3:$W$766,'19'!$W$1,0),0)</f>
        <v>1.3315058719129746</v>
      </c>
      <c r="D204" s="71">
        <f>IFERROR(VLOOKUP(D1,'19'!$F$3:$W$766,'19'!$W$1,0),0)</f>
        <v>1.3726380039703314</v>
      </c>
      <c r="E204" s="71">
        <f>IFERROR(VLOOKUP(E1,'19'!$F$3:$W$766,'19'!$W$1,0),0)</f>
        <v>1.4124160553824836</v>
      </c>
      <c r="F204" s="73">
        <f>IFERROR(VLOOKUP(F1,'19'!$F$3:$W$766,'19'!$W$1,0),0)</f>
        <v>1.2037298506273086</v>
      </c>
      <c r="G204" s="72">
        <f>IFERROR(VLOOKUP(G1,'19'!$F$3:$W$766,'19'!$W$1,0),0)</f>
        <v>4.7988763770907568</v>
      </c>
      <c r="H204" s="72">
        <f>IFERROR(VLOOKUP(H1,'19'!$F$3:$W$766,'19'!$W$1,0),0)</f>
        <v>1.7442320606452528</v>
      </c>
      <c r="I204" s="72">
        <f>IFERROR(VLOOKUP(I1,'19'!$F$3:$W$766,'19'!$W$1,0),0)</f>
        <v>1.744218544696484</v>
      </c>
      <c r="J204" s="72">
        <f>IFERROR(VLOOKUP(J1,'19'!$F$3:$W$766,'19'!$W$1,0),0)</f>
        <v>1.7443209551964596</v>
      </c>
      <c r="K204" s="72">
        <f>IFERROR(VLOOKUP(K1,'19'!$F$3:$W$766,'19'!$W$1,0),0)</f>
        <v>1.7442972513559654</v>
      </c>
      <c r="L204" s="72">
        <f>IFERROR(VLOOKUP(L1,'19'!$F$3:$W$766,'19'!$W$1,0),0)</f>
        <v>1.3914409630534423</v>
      </c>
      <c r="M204" s="72">
        <f>IFERROR(VLOOKUP(M1,'19'!$F$3:$W$766,'19'!$W$1,0),0)</f>
        <v>0.9918561268256112</v>
      </c>
      <c r="N204" s="72">
        <f>IFERROR(VLOOKUP(N1,'19'!$F$3:$W$766,'19'!$W$1,0),0)</f>
        <v>1.0331038981871452</v>
      </c>
      <c r="O204" s="72">
        <f>IFERROR(VLOOKUP(O1,'19'!$F$3:$W$766,'19'!$W$1,0),0)</f>
        <v>1.0331034908107142</v>
      </c>
      <c r="P204" s="72">
        <f>IFERROR(VLOOKUP(P1,'19'!$F$3:$W$766,'19'!$W$1,0),0)</f>
        <v>1.8301427172239177</v>
      </c>
      <c r="Q204" s="72">
        <f>IFERROR(VLOOKUP(Q1,'19'!$F$3:$W$766,'19'!$W$1,0),0)</f>
        <v>0.45434046648158694</v>
      </c>
      <c r="R204" s="72">
        <f>IFERROR(VLOOKUP(R1,'19'!$F$3:$W$766,'19'!$W$1,0),0)</f>
        <v>1.0373840545634934</v>
      </c>
      <c r="S204" s="71">
        <f>IFERROR(VLOOKUP(S1,'19'!$F$3:$W$766,'19'!$W$1,0),0)</f>
        <v>1.0934953479321539</v>
      </c>
      <c r="T204" s="72">
        <f>IFERROR(VLOOKUP(T1,'19'!$F$3:$W$766,'19'!$W$1,0),0)</f>
        <v>0.99698486691884758</v>
      </c>
      <c r="U204" s="72">
        <f>IFERROR(VLOOKUP(U1,'19'!$F$3:$W$766,'19'!$W$1,0),0)</f>
        <v>0.99710431706975222</v>
      </c>
      <c r="V204" s="72">
        <f>IFERROR(VLOOKUP(V1,'19'!$F$3:$W$766,'19'!$W$1,0),0)</f>
        <v>0.99704954862227313</v>
      </c>
      <c r="W204" s="72">
        <f>IFERROR(VLOOKUP(W1,'19'!$F$3:$W$766,'19'!$W$1,0),0)</f>
        <v>0.7352147191298728</v>
      </c>
      <c r="X204" s="72">
        <f>IFERROR(VLOOKUP(X1,'19'!$F$3:$W$766,'19'!$W$1,0),0)</f>
        <v>1.761361678887672</v>
      </c>
      <c r="Y204" s="72">
        <f>IFERROR(VLOOKUP(Y1,'19'!$F$3:$W$766,'19'!$W$1,0),0)</f>
        <v>1.3907598901794658</v>
      </c>
      <c r="Z204" s="72">
        <f>IFERROR(VLOOKUP(Z1,'19'!$F$3:$W$766,'19'!$W$1,0),0)</f>
        <v>1.3974030751476905</v>
      </c>
      <c r="AA204" s="72">
        <f>IFERROR(VLOOKUP(AA1,'19'!$F$3:$W$766,'19'!$W$1,0),0)</f>
        <v>1.397403075741636</v>
      </c>
      <c r="AB204" s="72" t="str">
        <f>IFERROR(VLOOKUP(AB1,'19'!$F$3:$W$766,'19'!$W$1,0),0)</f>
        <v/>
      </c>
      <c r="AC204" s="72">
        <f>IFERROR(VLOOKUP(AC1,'19'!$F$3:$W$766,'19'!$W$1,0),0)</f>
        <v>0</v>
      </c>
      <c r="AD204" s="72">
        <f>IFERROR(VLOOKUP(AD1,'19'!$F$3:$W$766,'19'!$W$1,0),0)</f>
        <v>1.0456364165569858</v>
      </c>
      <c r="AE204" s="72">
        <f>IFERROR(VLOOKUP(AE1,'19'!$F$3:$W$766,'19'!$W$1,0),0)</f>
        <v>1.2297984708445679</v>
      </c>
      <c r="AF204" s="72">
        <f>IFERROR(VLOOKUP(AF1,'19'!$F$3:$W$766,'19'!$W$1,0),0)</f>
        <v>1.1659260907303179</v>
      </c>
      <c r="AG204" s="72">
        <f>IFERROR(VLOOKUP(AG1,'19'!$F$3:$W$766,'19'!$W$1,0),0)</f>
        <v>1.3806966097596092</v>
      </c>
      <c r="AH204" s="72">
        <f>IFERROR(VLOOKUP(AH1,'19'!$F$3:$W$766,'19'!$W$1,0),0)</f>
        <v>0</v>
      </c>
      <c r="AI204" s="71">
        <f>IFERROR(VLOOKUP(AI1,'19'!$F$3:$W$766,'19'!$W$1,0),0)</f>
        <v>1.2622923035159235</v>
      </c>
      <c r="AJ204" s="71">
        <f>IFERROR(VLOOKUP(AJ1,'19'!$F$3:$W$766,'19'!$W$1,0),0)</f>
        <v>1.2365727396060933</v>
      </c>
      <c r="AK204" s="72">
        <f>IFERROR(VLOOKUP(AK1,'19'!$F$3:$W$766,'19'!$W$1,0),0)</f>
        <v>0</v>
      </c>
      <c r="AL204" s="72">
        <f>IFERROR(VLOOKUP(AL1,'19'!$F$3:$W$766,'19'!$W$1,0),0)</f>
        <v>11546162.92016075</v>
      </c>
      <c r="AM204" s="72">
        <f>IFERROR(VLOOKUP(AM1,'19'!$F$3:$W$766,'19'!$W$1,0),0)</f>
        <v>1.2136829387127293</v>
      </c>
      <c r="AN204" s="72">
        <f>IFERROR(VLOOKUP(AN1,'19'!$F$3:$W$766,'19'!$W$1,0),0)</f>
        <v>0</v>
      </c>
      <c r="AO204" s="71">
        <f>IFERROR(VLOOKUP(AO1,'19'!$F$3:$W$766,'19'!$W$1,0),0)</f>
        <v>1.2918152993461505</v>
      </c>
      <c r="AP204" s="72">
        <f>IFERROR(VLOOKUP(AP1,'19'!$F$3:$W$766,'19'!$W$1,0),0)</f>
        <v>1.1459789530178821</v>
      </c>
      <c r="AQ204" s="72">
        <f>IFERROR(VLOOKUP(AQ1,'19'!$F$3:$W$766,'19'!$W$1,0),0)</f>
        <v>392079384.53879553</v>
      </c>
      <c r="AR204" s="72">
        <f>IFERROR(VLOOKUP(AR1,'19'!$F$3:$W$766,'19'!$W$1,0),0)</f>
        <v>128620697.85805501</v>
      </c>
      <c r="AS204" s="72">
        <f>IFERROR(VLOOKUP(AS1,'19'!$F$3:$W$766,'19'!$W$1,0),0)</f>
        <v>0</v>
      </c>
      <c r="AT204" s="72">
        <f>IFERROR(VLOOKUP(AT1,'19'!$F$3:$W$766,'19'!$W$1,0),0)</f>
        <v>2.5063642798065491</v>
      </c>
      <c r="AU204" s="72">
        <f>IFERROR(VLOOKUP(AU1,'19'!$F$3:$W$766,'19'!$W$1,0),0)</f>
        <v>10.79384197989471</v>
      </c>
      <c r="AV204" s="72">
        <f>IFERROR(VLOOKUP(AV1,'19'!$F$3:$W$766,'19'!$W$1,0),0)</f>
        <v>0</v>
      </c>
      <c r="AW204" s="72">
        <f>IFERROR(VLOOKUP(AW1,'19'!$F$3:$W$766,'19'!$W$1,0),0)</f>
        <v>0</v>
      </c>
      <c r="AX204" s="72">
        <f>IFERROR(VLOOKUP(AX1,'19'!$F$3:$W$766,'19'!$W$1,0),0)</f>
        <v>0</v>
      </c>
      <c r="AY204" s="72">
        <f>IFERROR(VLOOKUP(AY1,'19'!$F$3:$W$766,'19'!$W$1,0),0)</f>
        <v>23671919.023360264</v>
      </c>
      <c r="AZ204" s="72">
        <f>IFERROR(VLOOKUP(AZ1,'19'!$F$3:$W$766,'19'!$W$1,0),0)</f>
        <v>7006101.3822096959</v>
      </c>
      <c r="BA204" s="72" t="str">
        <f>IFERROR(VLOOKUP(BA1,'19'!$F$3:$W$766,'19'!$W$1,0),0)</f>
        <v/>
      </c>
      <c r="BB204" s="72">
        <f>IFERROR(VLOOKUP(BB1,'19'!$F$3:$W$766,'19'!$W$1,0),0)</f>
        <v>9656307.0316750128</v>
      </c>
      <c r="BC204" s="72">
        <f>IFERROR(VLOOKUP(BC1,'19'!$F$3:$W$766,'19'!$W$1,0),0)</f>
        <v>11475907.035591433</v>
      </c>
      <c r="BD204" s="71">
        <f>IFERROR(VLOOKUP(BD1,'19'!$F$3:$W$766,'19'!$W$1,0),0)</f>
        <v>1.9368473133306052</v>
      </c>
      <c r="BE204" s="72">
        <f>IFERROR(VLOOKUP(BE1,'19'!$F$3:$W$766,'19'!$W$1,0),0)</f>
        <v>1.2091752301000489</v>
      </c>
      <c r="BF204" s="72">
        <f>IFERROR(VLOOKUP(BF1,'19'!$F$3:$W$766,'19'!$W$1,0),0)</f>
        <v>1.8874687110863166</v>
      </c>
      <c r="BG204" s="72">
        <f>IFERROR(VLOOKUP(BG1,'19'!$F$3:$W$766,'19'!$W$1,0),0)</f>
        <v>2.0885217268647729</v>
      </c>
      <c r="BH204" s="72">
        <f>IFERROR(VLOOKUP(BH1,'19'!$F$3:$W$766,'19'!$W$1,0),0)</f>
        <v>2.6001544616275962E-2</v>
      </c>
      <c r="BI204" s="72">
        <f>IFERROR(VLOOKUP(BI1,'19'!$F$3:$W$766,'19'!$W$1,0),0)</f>
        <v>3.6034379604154987</v>
      </c>
      <c r="BJ204" s="72">
        <f>IFERROR(VLOOKUP(BJ1,'19'!$F$3:$W$766,'19'!$W$1,0),0)</f>
        <v>0</v>
      </c>
      <c r="BK204" s="72">
        <f>IFERROR(VLOOKUP(BK1,'19'!$F$3:$W$766,'19'!$W$1,0),0)</f>
        <v>1.8045876834813077</v>
      </c>
      <c r="BL204" s="72">
        <f>IFERROR(VLOOKUP(BL1,'19'!$F$3:$W$766,'19'!$W$1,0),0)</f>
        <v>16.445000940048295</v>
      </c>
      <c r="BM204" s="72">
        <f>IFERROR(VLOOKUP(BM1,'19'!$F$3:$W$766,'19'!$W$1,0),0)</f>
        <v>315856479.5040437</v>
      </c>
      <c r="BN204" s="72">
        <f>IFERROR(VLOOKUP(BN1,'19'!$F$3:$W$766,'19'!$W$1,0),0)</f>
        <v>1.4059109805300756</v>
      </c>
      <c r="BO204" s="72" t="str">
        <f>IFERROR(VLOOKUP(BO1,'19'!$F$3:$W$766,'19'!$W$1,0),0)</f>
        <v/>
      </c>
      <c r="BP204" s="72">
        <f>IFERROR(VLOOKUP(BP1,'19'!$F$3:$W$766,'19'!$W$1,0),0)</f>
        <v>0</v>
      </c>
      <c r="BQ204" s="72">
        <f>IFERROR(VLOOKUP(BQ1,'19'!$F$3:$W$766,'19'!$W$1,0),0)</f>
        <v>97.92214558908158</v>
      </c>
      <c r="BR204" s="72">
        <f>IFERROR(VLOOKUP(BR1,'19'!$F$3:$W$766,'19'!$W$1,0),0)</f>
        <v>0.43249746045899129</v>
      </c>
      <c r="BS204" s="72">
        <f>IFERROR(VLOOKUP(BS1,'19'!$F$3:$W$766,'19'!$W$1,0),0)</f>
        <v>1.5522031097170905</v>
      </c>
      <c r="BT204" s="71">
        <f>IFERROR(VLOOKUP(BT1,'19'!$F$3:$W$766,'19'!$W$1,0),0)</f>
        <v>1.6433601763728802</v>
      </c>
      <c r="BU204" s="72">
        <f>IFERROR(VLOOKUP(BU1,'19'!$F$3:$W$766,'19'!$W$1,0),0)</f>
        <v>64704851.049479753</v>
      </c>
      <c r="BV204" s="72">
        <f>IFERROR(VLOOKUP(BV1,'19'!$F$3:$W$766,'19'!$W$1,0),0)</f>
        <v>3588404.2789249681</v>
      </c>
      <c r="BW204" s="72">
        <f>IFERROR(VLOOKUP(BW1,'19'!$F$3:$W$766,'19'!$W$1,0),0)</f>
        <v>5.7221702608155924</v>
      </c>
      <c r="BX204" s="72">
        <f>IFERROR(VLOOKUP(BX1,'19'!$F$3:$W$766,'19'!$W$1,0),0)</f>
        <v>0</v>
      </c>
      <c r="BY204" s="72">
        <f>IFERROR(VLOOKUP(BY1,'19'!$F$3:$W$766,'19'!$W$1,0),0)</f>
        <v>2.5439998074431798</v>
      </c>
      <c r="BZ204" s="72">
        <f>IFERROR(VLOOKUP(BZ1,'19'!$F$3:$W$766,'19'!$W$1,0),0)</f>
        <v>403666941.33310843</v>
      </c>
      <c r="CA204" s="72" t="str">
        <f>IFERROR(VLOOKUP(CA1,'19'!$F$3:$W$766,'19'!$W$1,0),0)</f>
        <v/>
      </c>
      <c r="CB204" s="72" t="str">
        <f>IFERROR(VLOOKUP(CB1,'19'!$F$3:$W$766,'19'!$W$1,0),0)</f>
        <v/>
      </c>
      <c r="CC204" s="71">
        <f>IFERROR(VLOOKUP(CC1,'19'!$F$3:$W$766,'19'!$W$1,0),0)</f>
        <v>1.1986437227422984</v>
      </c>
      <c r="CD204" s="71" t="str">
        <f>IFERROR(VLOOKUP(CD1,'19'!$F$3:$W$766,'19'!$W$1,0),0)</f>
        <v/>
      </c>
      <c r="CE204" s="71">
        <f>IFERROR(VLOOKUP(CE1,'19'!$F$3:$W$766,'19'!$W$1,0),0)</f>
        <v>1.2074535284035937</v>
      </c>
      <c r="CF204" s="72">
        <f>IFERROR(VLOOKUP(CF1,'19'!$F$3:$W$766,'19'!$W$1,0),0)</f>
        <v>2.0244900369066872</v>
      </c>
      <c r="CG204" s="72">
        <f>IFERROR(VLOOKUP(CG1,'19'!$F$3:$W$766,'19'!$W$1,0),0)</f>
        <v>0.98725634737714385</v>
      </c>
      <c r="CH204" s="72">
        <f>IFERROR(VLOOKUP(CH1,'19'!$F$3:$W$766,'19'!$W$1,0),0)</f>
        <v>0.96053137372936404</v>
      </c>
      <c r="CI204" s="71">
        <f>IFERROR(VLOOKUP(CI1,'19'!$F$3:$W$766,'19'!$W$1,0),0)</f>
        <v>0.89148661406434171</v>
      </c>
      <c r="CJ204" s="72">
        <f>IFERROR(VLOOKUP(CJ1,'19'!$F$3:$W$766,'19'!$W$1,0),0)</f>
        <v>1.5240261690740211</v>
      </c>
      <c r="CK204" s="72">
        <f>IFERROR(VLOOKUP(CK1,'19'!$F$3:$W$766,'19'!$W$1,0),0)</f>
        <v>1.2404861592340681</v>
      </c>
      <c r="CL204" s="72">
        <f>IFERROR(VLOOKUP(CL1,'19'!$F$3:$W$766,'19'!$W$1,0),0)</f>
        <v>1.3707960736405853</v>
      </c>
      <c r="CM204" s="72">
        <f>IFERROR(VLOOKUP(CM1,'19'!$F$3:$W$766,'19'!$W$1,0),0)</f>
        <v>1.5521760301005658</v>
      </c>
      <c r="CN204" s="72">
        <f>IFERROR(VLOOKUP(CN1,'19'!$F$3:$W$766,'19'!$W$1,0),0)</f>
        <v>3.1073112437424348</v>
      </c>
      <c r="CO204" s="72">
        <f>IFERROR(VLOOKUP(CO1,'19'!$F$3:$W$766,'19'!$W$1,0),0)</f>
        <v>1.0762196743391796</v>
      </c>
      <c r="CP204" s="72">
        <f>IFERROR(VLOOKUP(CP1,'19'!$F$3:$W$766,'19'!$W$1,0),0)</f>
        <v>0.79151050385471855</v>
      </c>
      <c r="CQ204" s="72" t="str">
        <f>IFERROR(VLOOKUP(CQ1,'19'!$F$3:$W$766,'19'!$W$1,0),0)</f>
        <v/>
      </c>
      <c r="CR204" s="72">
        <f>IFERROR(VLOOKUP(CR1,'19'!$F$3:$W$766,'19'!$W$1,0),0)</f>
        <v>1.4304850036558359</v>
      </c>
      <c r="CS204" s="71">
        <f>IFERROR(VLOOKUP(CS1,'19'!$F$3:$W$766,'19'!$W$1,0),0)</f>
        <v>1.4635907805560442</v>
      </c>
      <c r="CT204" s="72">
        <f>IFERROR(VLOOKUP(CT1,'19'!$F$3:$W$766,'19'!$W$1,0),0)</f>
        <v>1.2978749419841149</v>
      </c>
      <c r="CU204" s="72" t="str">
        <f>IFERROR(VLOOKUP(CU1,'19'!$F$3:$W$766,'19'!$W$1,0),0)</f>
        <v/>
      </c>
      <c r="CV204" s="72">
        <f>IFERROR(VLOOKUP(CV1,'19'!$F$3:$W$766,'19'!$W$1,0),0)</f>
        <v>1.4327993427444061</v>
      </c>
      <c r="CW204" s="72">
        <f>IFERROR(VLOOKUP(CW1,'19'!$F$3:$W$766,'19'!$W$1,0),0)</f>
        <v>0.96321453241090749</v>
      </c>
      <c r="CX204" s="72">
        <f>IFERROR(VLOOKUP(CX1,'19'!$F$3:$W$766,'19'!$W$1,0),0)</f>
        <v>0.25915821749679163</v>
      </c>
      <c r="CY204" s="72" t="str">
        <f>IFERROR(VLOOKUP(CY1,'19'!$F$3:$W$766,'19'!$W$1,0),0)</f>
        <v/>
      </c>
      <c r="CZ204" s="72">
        <f>IFERROR(VLOOKUP(CZ1,'19'!$F$3:$W$766,'19'!$W$1,0),0)</f>
        <v>1.6136380189019128</v>
      </c>
      <c r="DA204" s="72">
        <f>IFERROR(VLOOKUP(DA1,'19'!$F$3:$W$766,'19'!$W$1,0),0)</f>
        <v>1.6259468079262418</v>
      </c>
      <c r="DB204" s="72">
        <f>IFERROR(VLOOKUP(DB1,'19'!$F$3:$W$766,'19'!$W$1,0),0)</f>
        <v>1.7326546240518361</v>
      </c>
      <c r="DC204" s="72">
        <f>IFERROR(VLOOKUP(DC1,'19'!$F$3:$W$766,'19'!$W$1,0),0)</f>
        <v>0</v>
      </c>
      <c r="DD204" s="72">
        <f>IFERROR(VLOOKUP(DD1,'19'!$F$3:$W$766,'19'!$W$1,0),0)</f>
        <v>0</v>
      </c>
      <c r="DE204" s="72" t="str">
        <f>IFERROR(VLOOKUP(DE1,'19'!$F$3:$W$766,'19'!$W$1,0),0)</f>
        <v/>
      </c>
      <c r="DF204" s="72">
        <f>IFERROR(VLOOKUP(DF1,'19'!$F$3:$W$766,'19'!$W$1,0),0)</f>
        <v>0.78996845877144384</v>
      </c>
      <c r="DG204" s="72">
        <f>IFERROR(VLOOKUP(DG1,'19'!$F$3:$W$766,'19'!$W$1,0),0)</f>
        <v>1.852961097312223</v>
      </c>
      <c r="DH204" s="71">
        <f>IFERROR(VLOOKUP(DH1,'19'!$F$3:$W$766,'19'!$W$1,0),0)</f>
        <v>1.7995189033265655</v>
      </c>
      <c r="DI204" s="71">
        <f>IFERROR(VLOOKUP(DI1,'19'!$F$3:$W$766,'19'!$W$1,0),0)</f>
        <v>0</v>
      </c>
      <c r="DJ204" s="72">
        <f>IFERROR(VLOOKUP(DJ1,'19'!$F$3:$W$766,'19'!$W$1,0),0)</f>
        <v>0</v>
      </c>
      <c r="DK204" s="72">
        <f>IFERROR(VLOOKUP(DK1,'19'!$F$3:$W$766,'19'!$W$1,0),0)</f>
        <v>0</v>
      </c>
      <c r="DL204" s="71">
        <f>IFERROR(VLOOKUP(DL1,'19'!$F$3:$W$766,'19'!$W$1,0),0)</f>
        <v>0</v>
      </c>
      <c r="DM204" s="71">
        <f>IFERROR(VLOOKUP(DM1,'19'!$F$3:$W$766,'19'!$W$1,0),0)</f>
        <v>2.0064076871169756</v>
      </c>
      <c r="DN204" s="72">
        <f>IFERROR(VLOOKUP(DN1,'19'!$F$3:$W$766,'19'!$W$1,0),0)</f>
        <v>0.87459848477667146</v>
      </c>
      <c r="DO204" s="71">
        <f>IFERROR(VLOOKUP(DO1,'19'!$F$3:$W$766,'19'!$W$1,0),0)</f>
        <v>1.7402759916058992</v>
      </c>
      <c r="DP204" s="72">
        <f>IFERROR(VLOOKUP(DP1,'19'!$F$3:$W$766,'19'!$W$1,0),0)</f>
        <v>1.8889837677191135</v>
      </c>
      <c r="DQ204" s="72">
        <f>IFERROR(VLOOKUP(DQ1,'19'!$F$3:$W$766,'19'!$W$1,0),0)</f>
        <v>1.758077160783784</v>
      </c>
      <c r="DR204" s="71">
        <f>IFERROR(VLOOKUP(DR1,'19'!$F$3:$W$766,'19'!$W$1,0),0)</f>
        <v>2.1312262595558025</v>
      </c>
      <c r="DS204" s="71">
        <f>IFERROR(VLOOKUP(DS1,'19'!$F$3:$W$766,'19'!$W$1,0),0)</f>
        <v>1.2769375102948084</v>
      </c>
      <c r="DT204" s="72">
        <f>IFERROR(VLOOKUP(DT1,'19'!$F$3:$W$766,'19'!$W$1,0),0)</f>
        <v>1.3361878527628248</v>
      </c>
      <c r="DU204" s="72">
        <f>IFERROR(VLOOKUP(DU1,'19'!$F$3:$W$766,'19'!$W$1,0),0)</f>
        <v>0.19722696580644336</v>
      </c>
      <c r="DV204" s="72">
        <f>IFERROR(VLOOKUP(DV1,'19'!$F$3:$W$766,'19'!$W$1,0),0)</f>
        <v>1.283201577700162</v>
      </c>
      <c r="DW204" s="71">
        <f>IFERROR(VLOOKUP(DW1,'19'!$F$3:$W$766,'19'!$W$1,0),0)</f>
        <v>0.96590706923371406</v>
      </c>
      <c r="DX204" s="72">
        <f>IFERROR(VLOOKUP(DX1,'19'!$F$3:$W$766,'19'!$W$1,0),0)</f>
        <v>0.74016311088831643</v>
      </c>
      <c r="DY204" s="72">
        <f>IFERROR(VLOOKUP(DY1,'19'!$F$3:$W$766,'19'!$W$1,0),0)</f>
        <v>0</v>
      </c>
      <c r="DZ204" s="72">
        <f>IFERROR(VLOOKUP(DZ1,'19'!$F$3:$W$766,'19'!$W$1,0),0)</f>
        <v>0</v>
      </c>
      <c r="EA204" s="72">
        <f>IFERROR(VLOOKUP(EA1,'19'!$F$3:$W$766,'19'!$W$1,0),0)</f>
        <v>1.3598799101635113</v>
      </c>
      <c r="EB204" s="72">
        <f>IFERROR(VLOOKUP(EB1,'19'!$F$3:$W$766,'19'!$W$1,0),0)</f>
        <v>0</v>
      </c>
      <c r="EC204" s="71">
        <f>IFERROR(VLOOKUP(EC1,'19'!$F$3:$W$766,'19'!$W$1,0),0)</f>
        <v>54.130887818118708</v>
      </c>
      <c r="ED204" s="72">
        <f>IFERROR(VLOOKUP(ED1,'19'!$F$3:$W$766,'19'!$W$1,0),0)</f>
        <v>1.7816491783615496</v>
      </c>
      <c r="EE204" s="72">
        <f>IFERROR(VLOOKUP(EE1,'19'!$F$3:$W$766,'19'!$W$1,0),0)</f>
        <v>40.553233767537662</v>
      </c>
      <c r="EF204" s="72">
        <f>IFERROR(VLOOKUP(EF1,'19'!$F$3:$W$766,'19'!$W$1,0),0)</f>
        <v>6.5760411556543039E-2</v>
      </c>
      <c r="EG204" s="71">
        <f>IFERROR(VLOOKUP(EG1,'19'!$F$3:$W$766,'19'!$W$1,0),0)</f>
        <v>1.3497899708322774</v>
      </c>
      <c r="EH204" s="72">
        <f>IFERROR(VLOOKUP(EH1,'19'!$F$3:$W$766,'19'!$W$1,0),0)</f>
        <v>1.3403712911006982</v>
      </c>
      <c r="EI204" s="72">
        <f>IFERROR(VLOOKUP(EI1,'19'!$F$3:$W$766,'19'!$W$1,0),0)</f>
        <v>1.7602017861845152</v>
      </c>
      <c r="EJ204" s="72">
        <f>IFERROR(VLOOKUP(EJ1,'19'!$F$3:$W$766,'19'!$W$1,0),0)</f>
        <v>85.374408981975776</v>
      </c>
      <c r="EK204" s="71">
        <f>IFERROR(VLOOKUP(EK1,'19'!$F$3:$W$766,'19'!$W$1,0),0)</f>
        <v>1.454239450090421</v>
      </c>
      <c r="EL204" s="71">
        <f>IFERROR(VLOOKUP(EL1,'19'!$F$3:$W$766,'19'!$W$1,0),0)</f>
        <v>0.85128794669745822</v>
      </c>
      <c r="EM204" s="71">
        <f>IFERROR(VLOOKUP(EM1,'19'!$F$3:$W$766,'19'!$W$1,0),0)</f>
        <v>1.7518431828602143</v>
      </c>
      <c r="EN204" s="71">
        <f>IFERROR(VLOOKUP(EN1,'19'!$F$3:$W$766,'19'!$W$1,0),0)</f>
        <v>1.276312750858039</v>
      </c>
      <c r="EO204" s="71">
        <f>IFERROR(VLOOKUP(EO1,'19'!$F$3:$W$766,'19'!$W$1,0),0)</f>
        <v>0.91574366339197411</v>
      </c>
      <c r="EP204" s="72">
        <f>IFERROR(VLOOKUP(EP1,'19'!$F$3:$W$766,'19'!$W$1,0),0)</f>
        <v>1.002380882280244</v>
      </c>
      <c r="EQ204" s="72">
        <f>IFERROR(VLOOKUP(EQ1,'19'!$F$3:$W$766,'19'!$W$1,0),0)</f>
        <v>2.6959617597659271</v>
      </c>
      <c r="ER204" s="72">
        <f>IFERROR(VLOOKUP(ER1,'19'!$F$3:$W$766,'19'!$W$1,0),0)</f>
        <v>1.9133530579184279</v>
      </c>
      <c r="ES204" s="72">
        <f>IFERROR(VLOOKUP(ES1,'19'!$F$3:$W$766,'19'!$W$1,0),0)</f>
        <v>0.82417439812100535</v>
      </c>
      <c r="ET204" s="72">
        <f>IFERROR(VLOOKUP(ET1,'19'!$F$3:$W$766,'19'!$W$1,0),0)</f>
        <v>0.95205278050970921</v>
      </c>
      <c r="EU204" s="71">
        <f>IFERROR(VLOOKUP(EU1,'19'!$F$3:$W$766,'19'!$W$1,0),0)</f>
        <v>1.0995666923051521</v>
      </c>
      <c r="EV204" s="71">
        <f>IFERROR(VLOOKUP(EV1,'19'!$F$3:$W$766,'19'!$W$1,0),0)</f>
        <v>29.857174520363866</v>
      </c>
      <c r="EW204" s="71">
        <f>IFERROR(VLOOKUP(EW1,'19'!$F$3:$W$766,'19'!$W$1,0),0)</f>
        <v>1.0947317378789074</v>
      </c>
      <c r="EX204" s="72">
        <f>IFERROR(VLOOKUP(EX1,'19'!$F$3:$W$766,'19'!$W$1,0),0)</f>
        <v>0</v>
      </c>
      <c r="EY204" s="72">
        <f>IFERROR(VLOOKUP(EY1,'19'!$F$3:$W$766,'19'!$W$1,0),0)</f>
        <v>0.76672076942441092</v>
      </c>
      <c r="EZ204" s="72">
        <f>IFERROR(VLOOKUP(EZ1,'19'!$F$3:$W$766,'19'!$W$1,0),0)</f>
        <v>1.1543398890469567</v>
      </c>
      <c r="FA204" s="72">
        <f>IFERROR(VLOOKUP(FA1,'19'!$F$3:$W$766,'19'!$W$1,0),0)</f>
        <v>0.64262560485240794</v>
      </c>
      <c r="FB204" s="71" t="str">
        <f>IFERROR(VLOOKUP(FB1,'19'!$F$3:$W$766,'19'!$W$1,0),0)</f>
        <v/>
      </c>
      <c r="FC204" s="71">
        <f>IFERROR(VLOOKUP(FC1,'19'!$F$3:$W$766,'19'!$W$1,0),0)</f>
        <v>3.4398360066802245</v>
      </c>
      <c r="FD204" s="71">
        <f>IFERROR(VLOOKUP(FD1,'19'!$F$3:$W$766,'19'!$W$1,0),0)</f>
        <v>0</v>
      </c>
      <c r="FE204" s="71">
        <f>IFERROR(VLOOKUP(FE1,'19'!$F$3:$W$766,'19'!$W$1,0),0)</f>
        <v>0</v>
      </c>
      <c r="FF204" s="71">
        <f>IFERROR(VLOOKUP(FF1,'19'!$F$3:$W$766,'19'!$W$1,0),0)</f>
        <v>0</v>
      </c>
      <c r="FG204" s="71">
        <f>IFERROR(VLOOKUP(FG1,'19'!$F$3:$W$766,'19'!$W$1,0),0)</f>
        <v>1.2013765395074441</v>
      </c>
      <c r="FH204" s="71">
        <f>IFERROR(VLOOKUP(FH1,'19'!$F$3:$W$766,'19'!$W$1,0),0)</f>
        <v>1.6564514371382824</v>
      </c>
      <c r="FI204" s="71">
        <f>IFERROR(VLOOKUP(FI1,'19'!$F$3:$W$766,'19'!$W$1,0),0)</f>
        <v>0</v>
      </c>
      <c r="FJ204" s="71">
        <f>IFERROR(VLOOKUP(FJ1,'19'!$F$3:$W$766,'19'!$W$1,0),0)</f>
        <v>0.91057646295342687</v>
      </c>
      <c r="FK204" s="72">
        <f>IFERROR(VLOOKUP(FK1,'19'!$F$3:$W$766,'19'!$W$1,0),0)</f>
        <v>1.7355654302492549</v>
      </c>
      <c r="FL204" s="72">
        <f>IFERROR(VLOOKUP(FL1,'19'!$F$3:$W$766,'19'!$W$1,0),0)</f>
        <v>0</v>
      </c>
      <c r="FM204" s="72">
        <f>IFERROR(VLOOKUP(FM1,'19'!$F$3:$W$766,'19'!$W$1,0),0)</f>
        <v>0</v>
      </c>
      <c r="FN204" s="72">
        <f>IFERROR(VLOOKUP(FN1,'19'!$F$3:$W$766,'19'!$W$1,0),0)</f>
        <v>0</v>
      </c>
      <c r="FO204" s="72">
        <f>IFERROR(VLOOKUP(FO1,'19'!$F$3:$W$766,'19'!$W$1,0),0)</f>
        <v>0.72424749446872982</v>
      </c>
      <c r="FP204" s="71">
        <f>IFERROR(VLOOKUP(FP1,'19'!$F$3:$W$766,'19'!$W$1,0),0)</f>
        <v>48758494.849536434</v>
      </c>
      <c r="FQ204" s="71">
        <f>IFERROR(VLOOKUP(FQ1,'19'!$F$3:$W$766,'19'!$W$1,0),0)</f>
        <v>0</v>
      </c>
      <c r="FR204" s="71">
        <f>IFERROR(VLOOKUP(FR1,'19'!$F$3:$W$766,'19'!$W$1,0),0)</f>
        <v>1.3329882845229153</v>
      </c>
      <c r="FS204" s="71">
        <f>IFERROR(VLOOKUP(FS1,'19'!$F$3:$W$766,'19'!$W$1,0),0)</f>
        <v>1.4286845305613585</v>
      </c>
      <c r="FT204" s="72">
        <f>IFERROR(VLOOKUP(FT1,'19'!$F$3:$W$766,'19'!$W$1,0),0)</f>
        <v>0.18787716588643441</v>
      </c>
      <c r="FU204" s="72">
        <f>IFERROR(VLOOKUP(FU1,'19'!$F$3:$W$766,'19'!$W$1,0),0)</f>
        <v>1.557707021767522</v>
      </c>
      <c r="FV204" s="72">
        <f>IFERROR(VLOOKUP(FV1,'19'!$F$3:$W$766,'19'!$W$1,0),0)</f>
        <v>1.097065456218975</v>
      </c>
      <c r="FW204" s="72">
        <f>IFERROR(VLOOKUP(FW1,'19'!$F$3:$W$766,'19'!$W$1,0),0)</f>
        <v>1.1297310323316665</v>
      </c>
      <c r="FX204" s="72">
        <f>IFERROR(VLOOKUP(FX1,'19'!$F$3:$W$766,'19'!$W$1,0),0)</f>
        <v>1.0643493531725021</v>
      </c>
      <c r="FY204" s="72">
        <f>IFERROR(VLOOKUP(FY1,'19'!$F$3:$W$766,'19'!$W$1,0),0)</f>
        <v>0</v>
      </c>
      <c r="FZ204" s="72">
        <f>IFERROR(VLOOKUP(FZ1,'19'!$F$3:$W$766,'19'!$W$1,0),0)</f>
        <v>0.41302284179612425</v>
      </c>
      <c r="GA204" s="72">
        <f>IFERROR(VLOOKUP(GA1,'19'!$F$3:$W$766,'19'!$W$1,0),0)</f>
        <v>1.4089304007440178</v>
      </c>
      <c r="GB204" s="72">
        <f>IFERROR(VLOOKUP(GB1,'19'!$F$3:$W$766,'19'!$W$1,0),0)</f>
        <v>0.75526994058462216</v>
      </c>
      <c r="GC204" s="71">
        <f>IFERROR(VLOOKUP(GC1,'19'!$F$3:$W$766,'19'!$W$1,0),0)</f>
        <v>1.0386328531306859</v>
      </c>
      <c r="GD204" s="72">
        <f>IFERROR(VLOOKUP(GD1,'19'!$F$3:$W$766,'19'!$W$1,0),0)</f>
        <v>0</v>
      </c>
      <c r="GE204" s="72">
        <f>IFERROR(VLOOKUP(GE1,'19'!$F$3:$W$766,'19'!$W$1,0),0)</f>
        <v>0.98859952518501304</v>
      </c>
      <c r="GF204" s="72">
        <f>IFERROR(VLOOKUP(GF1,'19'!$F$3:$W$766,'19'!$W$1,0),0)</f>
        <v>0</v>
      </c>
      <c r="GG204" s="71">
        <f>IFERROR(VLOOKUP(GG1,'19'!$F$3:$W$766,'19'!$W$1,0),0)</f>
        <v>0</v>
      </c>
      <c r="GH204" s="71">
        <f>IFERROR(VLOOKUP(GH1,'19'!$F$3:$W$766,'19'!$W$1,0),0)</f>
        <v>2.3379107798191776</v>
      </c>
      <c r="GI204" s="71">
        <f>IFERROR(VLOOKUP(GI1,'19'!$F$3:$W$766,'19'!$W$1,0),0)</f>
        <v>1.0528199989499065</v>
      </c>
      <c r="GJ204" s="72">
        <f>IFERROR(VLOOKUP(GJ1,'19'!$F$3:$W$766,'19'!$W$1,0),0)</f>
        <v>1.0528199989499065</v>
      </c>
      <c r="GK204" s="72">
        <f>IFERROR(VLOOKUP(GK1,'19'!$F$3:$W$766,'19'!$W$1,0),0)</f>
        <v>0</v>
      </c>
      <c r="GL204" s="71">
        <f>IFERROR(VLOOKUP(GL1,'19'!$F$3:$W$766,'19'!$W$1,0),0)</f>
        <v>1.1323433194581025</v>
      </c>
      <c r="GM204" s="72">
        <f>IFERROR(VLOOKUP(GM1,'19'!$F$3:$W$766,'19'!$W$1,0),0)</f>
        <v>1.8638801226781592</v>
      </c>
      <c r="GN204" s="72">
        <f>IFERROR(VLOOKUP(GN1,'19'!$F$3:$W$766,'19'!$W$1,0),0)</f>
        <v>0</v>
      </c>
      <c r="GO204" s="72">
        <f>IFERROR(VLOOKUP(GO1,'19'!$F$3:$W$766,'19'!$W$1,0),0)</f>
        <v>4191554.2004619245</v>
      </c>
      <c r="GP204" s="72">
        <f>IFERROR(VLOOKUP(GP1,'19'!$F$3:$W$766,'19'!$W$1,0),0)</f>
        <v>0</v>
      </c>
      <c r="GQ204" s="72" t="str">
        <f>IFERROR(VLOOKUP(GQ1,'19'!$F$3:$W$766,'19'!$W$1,0),0)</f>
        <v/>
      </c>
      <c r="GR204" s="72">
        <f>IFERROR(VLOOKUP(GR1,'19'!$F$3:$W$766,'19'!$W$1,0),0)</f>
        <v>1.0633727834810103</v>
      </c>
      <c r="GS204" s="72">
        <f>IFERROR(VLOOKUP(GS1,'19'!$F$3:$W$766,'19'!$W$1,0),0)</f>
        <v>0</v>
      </c>
      <c r="GT204" s="72">
        <f>IFERROR(VLOOKUP(GT1,'19'!$F$3:$W$766,'19'!$W$1,0),0)</f>
        <v>1.8077414517836159</v>
      </c>
      <c r="GU204" s="71">
        <f>IFERROR(VLOOKUP(GU1,'19'!$F$3:$W$766,'19'!$W$1,0),0)</f>
        <v>0.74941539253748757</v>
      </c>
      <c r="GV204" s="72">
        <f>IFERROR(VLOOKUP(GV1,'19'!$F$3:$W$766,'19'!$W$1,0),0)</f>
        <v>0</v>
      </c>
      <c r="GW204" s="72">
        <f>IFERROR(VLOOKUP(GW1,'19'!$F$3:$W$766,'19'!$W$1,0),0)</f>
        <v>0</v>
      </c>
      <c r="GX204" s="72">
        <f>IFERROR(VLOOKUP(GX1,'19'!$F$3:$W$766,'19'!$W$1,0),0)</f>
        <v>0</v>
      </c>
      <c r="GY204" s="72">
        <f>IFERROR(VLOOKUP(GY1,'19'!$F$3:$W$766,'19'!$W$1,0),0)</f>
        <v>0</v>
      </c>
      <c r="GZ204" s="72">
        <f>IFERROR(VLOOKUP(GZ1,'19'!$F$3:$W$766,'19'!$W$1,0),0)</f>
        <v>0</v>
      </c>
      <c r="HA204" s="72">
        <f>IFERROR(VLOOKUP(HA1,'19'!$F$3:$W$766,'19'!$W$1,0),0)</f>
        <v>0</v>
      </c>
      <c r="HB204" s="72">
        <f>IFERROR(VLOOKUP(HB1,'19'!$F$3:$W$766,'19'!$W$1,0),0)</f>
        <v>0</v>
      </c>
      <c r="HC204" s="72">
        <f>IFERROR(VLOOKUP(HC1,'19'!$F$3:$W$766,'19'!$W$1,0),0)</f>
        <v>0</v>
      </c>
      <c r="HD204" s="72">
        <f>IFERROR(VLOOKUP(HD1,'19'!$F$3:$W$766,'19'!$W$1,0),0)</f>
        <v>0.10794080710329994</v>
      </c>
      <c r="HE204" s="72">
        <f>IFERROR(VLOOKUP(HE1,'19'!$F$3:$W$766,'19'!$W$1,0),0)</f>
        <v>0</v>
      </c>
      <c r="HF204" s="72">
        <f>IFERROR(VLOOKUP(HF1,'19'!$F$3:$W$766,'19'!$W$1,0),0)</f>
        <v>0</v>
      </c>
      <c r="HG204" s="72">
        <f>IFERROR(VLOOKUP(HG1,'19'!$F$3:$W$766,'19'!$W$1,0),0)</f>
        <v>0</v>
      </c>
      <c r="HH204" s="72">
        <f>IFERROR(VLOOKUP(HH1,'19'!$F$3:$W$766,'19'!$W$1,0),0)</f>
        <v>0</v>
      </c>
      <c r="HI204" s="72">
        <f>IFERROR(VLOOKUP(HI1,'19'!$F$3:$W$766,'19'!$W$1,0),0)</f>
        <v>0</v>
      </c>
      <c r="HJ204" s="72">
        <f>IFERROR(VLOOKUP(HJ1,'19'!$F$3:$W$766,'19'!$W$1,0),0)</f>
        <v>0</v>
      </c>
      <c r="HK204" s="72">
        <f>IFERROR(VLOOKUP(HK1,'19'!$F$3:$W$766,'19'!$W$1,0),0)</f>
        <v>0</v>
      </c>
      <c r="HL204" s="72">
        <f>IFERROR(VLOOKUP(HL1,'19'!$F$3:$W$766,'19'!$W$1,0),0)</f>
        <v>0</v>
      </c>
      <c r="HM204" s="72">
        <f>IFERROR(VLOOKUP(HM1,'19'!$F$3:$W$766,'19'!$W$1,0),0)</f>
        <v>0</v>
      </c>
      <c r="HN204" s="72">
        <f>IFERROR(VLOOKUP(HN1,'19'!$F$3:$W$766,'19'!$W$1,0),0)</f>
        <v>0</v>
      </c>
      <c r="HO204" s="72">
        <f>IFERROR(VLOOKUP(HO1,'19'!$F$3:$W$766,'19'!$W$1,0),0)</f>
        <v>0</v>
      </c>
      <c r="HP204" s="71" t="str">
        <f>IFERROR(VLOOKUP(HP1,'19'!$F$3:$W$766,'19'!$W$1,0),0)</f>
        <v/>
      </c>
      <c r="HQ204" s="72" t="str">
        <f>IFERROR(VLOOKUP(HQ1,'19'!$F$3:$W$766,'19'!$W$1,0),0)</f>
        <v/>
      </c>
      <c r="HR204" s="72" t="str">
        <f>IFERROR(VLOOKUP(HR1,'19'!$F$3:$W$766,'19'!$W$1,0),0)</f>
        <v/>
      </c>
      <c r="HS204" s="72" t="str">
        <f>IFERROR(VLOOKUP(HS1,'19'!$F$3:$W$766,'19'!$W$1,0),0)</f>
        <v/>
      </c>
      <c r="HT204" s="72" t="str">
        <f>IFERROR(VLOOKUP(HT1,'19'!$F$3:$W$766,'19'!$W$1,0),0)</f>
        <v/>
      </c>
      <c r="HU204" s="72">
        <f>IFERROR(VLOOKUP(HU1,'19'!$F$3:$W$766,'19'!$W$1,0),0)</f>
        <v>0</v>
      </c>
      <c r="HV204" s="72">
        <f>IFERROR(VLOOKUP(HV1,'19'!$F$3:$W$766,'19'!$W$1,0),0)</f>
        <v>1.4388391198731854</v>
      </c>
      <c r="HW204" s="72" t="str">
        <f>IFERROR(VLOOKUP(HW1,'19'!$F$3:$W$766,'19'!$W$1,0),0)</f>
        <v/>
      </c>
      <c r="HX204" s="72" t="str">
        <f>IFERROR(VLOOKUP(HX1,'19'!$F$3:$W$766,'19'!$W$1,0),0)</f>
        <v/>
      </c>
      <c r="HY204" s="72" t="str">
        <f>IFERROR(VLOOKUP(HY1,'19'!$F$3:$W$766,'19'!$W$1,0),0)</f>
        <v/>
      </c>
      <c r="HZ204" s="71">
        <f>IFERROR(VLOOKUP(HZ1,'19'!$F$3:$W$766,'19'!$W$1,0),0)</f>
        <v>1.2070003359489585</v>
      </c>
      <c r="IA204" s="72">
        <f>IFERROR(VLOOKUP(IA1,'19'!$F$3:$W$766,'19'!$W$1,0),0)</f>
        <v>1.1760249524076358</v>
      </c>
      <c r="IB204" s="72">
        <f>IFERROR(VLOOKUP(IB1,'19'!$F$3:$W$766,'19'!$W$1,0),0)</f>
        <v>1.1500501985490765</v>
      </c>
      <c r="IC204" s="72">
        <f>IFERROR(VLOOKUP(IC1,'19'!$F$3:$W$766,'19'!$W$1,0),0)</f>
        <v>0</v>
      </c>
      <c r="ID204" s="72">
        <f>IFERROR(VLOOKUP(ID1,'19'!$F$3:$W$766,'19'!$W$1,0),0)</f>
        <v>0</v>
      </c>
      <c r="IE204" s="72">
        <f>IFERROR(VLOOKUP(IE1,'19'!$F$3:$W$766,'19'!$W$1,0),0)</f>
        <v>0</v>
      </c>
      <c r="IF204" s="72">
        <f>IFERROR(VLOOKUP(IF1,'19'!$F$3:$W$766,'19'!$W$1,0),0)</f>
        <v>0</v>
      </c>
      <c r="IG204" s="74">
        <f>IFERROR(VLOOKUP(IG1,'19'!$F$3:$W$766,'19'!$W$1,0),0)</f>
        <v>1.1688781721016228</v>
      </c>
      <c r="IH204" s="72">
        <f>IFERROR(VLOOKUP(IH1,'19'!$F$3:$W$766,'19'!$W$1,0),0)</f>
        <v>1.1401069165301825</v>
      </c>
      <c r="II204" s="72">
        <f>IFERROR(VLOOKUP(II1,'19'!$F$3:$W$766,'19'!$W$1,0),0)</f>
        <v>0</v>
      </c>
      <c r="IJ204" s="72" t="str">
        <f>IFERROR(VLOOKUP(IJ1,'19'!$F$3:$W$766,'19'!$W$1,0),0)</f>
        <v/>
      </c>
      <c r="IK204" s="72"/>
      <c r="IL204" s="74">
        <f>IFERROR(VLOOKUP(IL1,'19'!$F$3:$W$766,'19'!$W$1,0),0)</f>
        <v>0.99983222407088668</v>
      </c>
      <c r="IM204" s="72">
        <f>IFERROR(VLOOKUP(IM1,'19'!$F$3:$W$766,'19'!$W$1,0),0)</f>
        <v>1.0000000001594573</v>
      </c>
      <c r="IN204" s="72">
        <f>IFERROR(VLOOKUP(IN1,'19'!$F$3:$W$766,'19'!$W$1,0),0)</f>
        <v>0.9998322225991545</v>
      </c>
      <c r="IO204" s="72">
        <f>IFERROR(VLOOKUP(IO1,'19'!$F$3:$W$766,'19'!$W$1,0),0)</f>
        <v>0.99983222462065058</v>
      </c>
      <c r="IP204" s="72">
        <f>IFERROR(VLOOKUP(IP1,'19'!$F$3:$W$766,'19'!$W$1,0),0)</f>
        <v>0.99983222418240347</v>
      </c>
      <c r="IQ204" s="74">
        <f>IFERROR(VLOOKUP(IQ1,'19'!$F$3:$W$766,'19'!$W$1,0),0)</f>
        <v>1</v>
      </c>
      <c r="IR204" s="72">
        <f>IFERROR(VLOOKUP(IR1,'19'!$F$3:$W$766,'19'!$W$1,0),0)</f>
        <v>1</v>
      </c>
      <c r="IS204" s="72">
        <f>IFERROR(VLOOKUP(IS1,'19'!$F$3:$W$766,'19'!$W$1,0),0)</f>
        <v>1</v>
      </c>
      <c r="IT204" s="72">
        <f>IFERROR(VLOOKUP(IT1,'19'!$F$3:$W$766,'19'!$W$1,0),0)</f>
        <v>1</v>
      </c>
      <c r="IU204" s="72">
        <f>IFERROR(VLOOKUP(IU1,'19'!$F$3:$W$766,'19'!$W$1,0),0)</f>
        <v>1</v>
      </c>
      <c r="IV204" s="72">
        <f>IFERROR(VLOOKUP(IV1,'19'!$F$3:$W$766,'19'!$W$1,0),0)</f>
        <v>1.0032275910333384</v>
      </c>
      <c r="IW204" s="72">
        <f>IFERROR(VLOOKUP(IW1,'19'!$F$3:$W$766,'19'!$W$1,0),0)</f>
        <v>1</v>
      </c>
      <c r="IX204" s="72">
        <f>IFERROR(VLOOKUP(IX1,'19'!$F$3:$W$766,'19'!$W$1,0),0)</f>
        <v>0</v>
      </c>
      <c r="IY204" s="72">
        <f>IFERROR(VLOOKUP(IY1,'19'!$F$3:$W$766,'19'!$W$1,0),0)</f>
        <v>0</v>
      </c>
      <c r="IZ204" s="72">
        <f>IFERROR(VLOOKUP(IZ1,'19'!$F$3:$W$766,'19'!$W$1,0),0)</f>
        <v>0</v>
      </c>
      <c r="JA204" s="72">
        <f>IFERROR(VLOOKUP(JA1,'19'!$F$3:$W$766,'19'!$W$1,0),0)</f>
        <v>0</v>
      </c>
      <c r="JB204" s="72">
        <f>IFERROR(VLOOKUP(JB1,'19'!$F$3:$W$766,'19'!$W$1,0),0)</f>
        <v>0</v>
      </c>
      <c r="JC204" s="72">
        <f>IFERROR(VLOOKUP(JC1,'19'!$F$3:$W$766,'19'!$W$1,0),0)</f>
        <v>0</v>
      </c>
      <c r="JD204" s="72">
        <f>IFERROR(VLOOKUP(JD1,'19'!$F$3:$W$766,'19'!$W$1,0),0)</f>
        <v>0</v>
      </c>
      <c r="JE204" s="72">
        <f>IFERROR(VLOOKUP(JE1,'19'!$F$3:$W$766,'19'!$W$1,0),0)</f>
        <v>0</v>
      </c>
      <c r="JF204" s="72">
        <f>IFERROR(VLOOKUP(JF1,'19'!$F$3:$W$766,'19'!$W$1,0),0)</f>
        <v>0</v>
      </c>
      <c r="JG204" s="72">
        <f>IFERROR(VLOOKUP(JG1,'19'!$F$3:$W$766,'19'!$W$1,0),0)</f>
        <v>0</v>
      </c>
      <c r="JH204" s="72">
        <f>IFERROR(VLOOKUP(JH1,'19'!$F$3:$W$766,'19'!$W$1,0),0)</f>
        <v>0</v>
      </c>
      <c r="JI204" s="72">
        <f>IFERROR(VLOOKUP(JI1,'19'!$F$3:$W$766,'19'!$W$1,0),0)</f>
        <v>0</v>
      </c>
      <c r="JJ204" s="72" t="str">
        <f>IFERROR(VLOOKUP(JJ1,'19'!$F$3:$W$766,'19'!$W$1,0),0)</f>
        <v/>
      </c>
      <c r="JK204" s="72">
        <f>IFERROR(VLOOKUP(JK1,'19'!$F$3:$W$766,'19'!$W$1,0),0)</f>
        <v>0</v>
      </c>
      <c r="JL204" s="72">
        <f>IFERROR(VLOOKUP(JL1,'19'!$F$3:$W$766,'19'!$W$1,0),0)</f>
        <v>0.6985964528636166</v>
      </c>
      <c r="JM204" s="72">
        <f>IFERROR(VLOOKUP(JM1,'19'!$F$3:$W$766,'19'!$W$1,0),0)</f>
        <v>1.7226466411892996</v>
      </c>
      <c r="JN204" s="72">
        <f>IFERROR(VLOOKUP(JN1,'19'!$F$3:$W$766,'19'!$W$1,0),0)</f>
        <v>0</v>
      </c>
      <c r="JO204" s="72">
        <f>IFERROR(VLOOKUP(JO1,'19'!$F$3:$W$766,'19'!$W$1,0),0)</f>
        <v>1.5558437144757953</v>
      </c>
      <c r="JP204" s="74">
        <f>IFERROR(VLOOKUP(JP1,'19'!$F$3:$W$766,'19'!$W$1,0),0)</f>
        <v>4.0040270110660119</v>
      </c>
      <c r="JQ204" s="72">
        <f>IFERROR(VLOOKUP(JQ1,'19'!$F$3:$W$766,'19'!$W$1,0),0)</f>
        <v>0.19240445309712167</v>
      </c>
      <c r="JR204" s="72">
        <f>IFERROR(VLOOKUP(JR1,'19'!$F$3:$W$766,'19'!$W$1,0),0)</f>
        <v>8.3753223317310734</v>
      </c>
      <c r="JS204" s="72">
        <f>IFERROR(VLOOKUP(JS1,'19'!$F$3:$W$766,'19'!$W$1,0),0)</f>
        <v>0</v>
      </c>
      <c r="JT204" s="72">
        <f>IFERROR(VLOOKUP(JT1,'19'!$F$3:$W$766,'19'!$W$1,0),0)</f>
        <v>0</v>
      </c>
      <c r="JU204" s="72">
        <f>IFERROR(VLOOKUP(JU1,'19'!$F$3:$W$766,'19'!$W$1,0),0)</f>
        <v>0</v>
      </c>
      <c r="JV204" s="72">
        <f>IFERROR(VLOOKUP(JV1,'19'!$F$3:$W$766,'19'!$W$1,0),0)</f>
        <v>0</v>
      </c>
      <c r="JW204" s="72">
        <f>IFERROR(VLOOKUP(JW1,'19'!$F$3:$W$766,'19'!$W$1,0),0)</f>
        <v>0</v>
      </c>
      <c r="JX204" s="72">
        <f>IFERROR(VLOOKUP(JX1,'19'!$F$3:$W$766,'19'!$W$1,0),0)</f>
        <v>0</v>
      </c>
      <c r="JY204" s="72">
        <f>IFERROR(VLOOKUP(JY1,'19'!$F$3:$W$766,'19'!$W$1,0),0)</f>
        <v>0</v>
      </c>
      <c r="JZ204" s="72">
        <f>IFERROR(VLOOKUP(JZ1,'19'!$F$3:$W$766,'19'!$W$1,0),0)</f>
        <v>0</v>
      </c>
      <c r="KA204" s="72">
        <f>IFERROR(VLOOKUP(KA1,'19'!$F$3:$W$766,'19'!$W$1,0),0)</f>
        <v>0</v>
      </c>
      <c r="KB204" s="72">
        <f>IFERROR(VLOOKUP(KB1,'19'!$F$3:$W$766,'19'!$W$1,0),0)</f>
        <v>0</v>
      </c>
      <c r="KC204" s="72">
        <f>IFERROR(VLOOKUP(KC1,'19'!$F$3:$W$766,'19'!$W$1,0),0)</f>
        <v>0</v>
      </c>
      <c r="KD204" s="72">
        <f>IFERROR(VLOOKUP(KD1,'19'!$F$3:$W$766,'19'!$W$1,0),0)</f>
        <v>0</v>
      </c>
      <c r="KE204" s="72">
        <f>IFERROR(VLOOKUP(KE1,'19'!$F$3:$W$766,'19'!$W$1,0),0)</f>
        <v>0</v>
      </c>
      <c r="KF204" s="72">
        <f>IFERROR(VLOOKUP(KF1,'19'!$F$3:$W$766,'19'!$W$1,0),0)</f>
        <v>0</v>
      </c>
      <c r="KG204" s="72">
        <f>IFERROR(VLOOKUP(KG1,'19'!$F$3:$W$766,'19'!$W$1,0),0)</f>
        <v>0</v>
      </c>
      <c r="KH204" s="72">
        <f>IFERROR(VLOOKUP(KH1,'19'!$F$3:$W$766,'19'!$W$1,0),0)</f>
        <v>0</v>
      </c>
      <c r="KI204" s="72">
        <f>IFERROR(VLOOKUP(KI1,'19'!$F$3:$W$766,'19'!$W$1,0),0)</f>
        <v>0</v>
      </c>
      <c r="KJ204" s="72">
        <f>IFERROR(VLOOKUP(KJ1,'19'!$F$3:$W$766,'19'!$W$1,0),0)</f>
        <v>0</v>
      </c>
      <c r="KK204" s="72">
        <f>IFERROR(VLOOKUP(KK1,'19'!$F$3:$W$766,'19'!$W$1,0),0)</f>
        <v>0</v>
      </c>
      <c r="KL204" s="72" t="str">
        <f>IFERROR(VLOOKUP(KL1,'19'!$F$3:$W$766,'19'!$W$1,0),0)</f>
        <v/>
      </c>
      <c r="KM204" s="74">
        <f>IFERROR(VLOOKUP(KM1,'19'!$F$3:$W$766,'19'!$W$1,0),0)</f>
        <v>1.0228047542917547</v>
      </c>
      <c r="KN204" s="72">
        <f>IFERROR(VLOOKUP(KN1,'19'!$F$3:$W$766,'19'!$W$1,0),0)</f>
        <v>0.9977369587589584</v>
      </c>
      <c r="KO204" s="72">
        <f>IFERROR(VLOOKUP(KO1,'19'!$F$3:$W$766,'19'!$W$1,0),0)</f>
        <v>1.0222355560144785</v>
      </c>
      <c r="KP204" s="72">
        <f>IFERROR(VLOOKUP(KP1,'19'!$F$3:$W$766,'19'!$W$1,0),0)</f>
        <v>0.61746383212699774</v>
      </c>
      <c r="KQ204" s="72">
        <f>IFERROR(VLOOKUP(KQ1,'19'!$F$3:$W$766,'19'!$W$1,0),0)</f>
        <v>0</v>
      </c>
      <c r="KR204" s="72">
        <f>IFERROR(VLOOKUP(KR1,'19'!$F$3:$W$766,'19'!$W$1,0),0)</f>
        <v>0</v>
      </c>
      <c r="KS204" s="72">
        <f>IFERROR(VLOOKUP(KS1,'19'!$F$3:$W$766,'19'!$W$1,0),0)</f>
        <v>0</v>
      </c>
      <c r="KT204" s="72">
        <f>IFERROR(VLOOKUP(KT1,'19'!$F$3:$W$766,'19'!$W$1,0),0)</f>
        <v>1.1050639279039201</v>
      </c>
      <c r="KU204" s="72">
        <f>IFERROR(VLOOKUP(KU1,'19'!$F$3:$W$766,'19'!$W$1,0),0)</f>
        <v>0</v>
      </c>
      <c r="KV204" s="72">
        <f>IFERROR(VLOOKUP(KV1,'19'!$F$3:$W$766,'19'!$W$1,0),0)</f>
        <v>0.90303733507559925</v>
      </c>
      <c r="KW204" s="72">
        <f>IFERROR(VLOOKUP(KW1,'19'!$F$3:$W$766,'19'!$W$1,0),0)</f>
        <v>0</v>
      </c>
      <c r="KX204" s="72">
        <f>IFERROR(VLOOKUP(KX1,'19'!$F$3:$W$766,'19'!$W$1,0),0)</f>
        <v>1.1871874382632241</v>
      </c>
      <c r="KY204" s="72">
        <f>IFERROR(VLOOKUP(KY1,'19'!$F$3:$W$766,'19'!$W$1,0),0)</f>
        <v>1.1453671357002664</v>
      </c>
      <c r="KZ204" s="72">
        <f>IFERROR(VLOOKUP(KZ1,'19'!$F$3:$W$766,'19'!$W$1,0),0)</f>
        <v>1.1676568647901269</v>
      </c>
      <c r="LA204" s="72">
        <f>IFERROR(VLOOKUP(LA1,'19'!$F$3:$W$766,'19'!$W$1,0),0)</f>
        <v>1.0804084026482235</v>
      </c>
      <c r="LB204" s="72">
        <f>IFERROR(VLOOKUP(LB1,'19'!$F$3:$W$766,'19'!$W$1,0),0)</f>
        <v>0.59944388055440401</v>
      </c>
      <c r="LC204" s="72">
        <f>IFERROR(VLOOKUP(LC1,'19'!$F$3:$W$766,'19'!$W$1,0),0)</f>
        <v>3.331479802381522E-2</v>
      </c>
      <c r="LD204" s="72">
        <f>IFERROR(VLOOKUP(LD1,'19'!$F$3:$W$766,'19'!$W$1,0),0)</f>
        <v>0.74785666609907397</v>
      </c>
      <c r="LE204" s="72">
        <f>IFERROR(VLOOKUP(LE1,'19'!$F$3:$W$766,'19'!$W$1,0),0)</f>
        <v>1.0936955787546254</v>
      </c>
      <c r="LF204" s="72">
        <f>IFERROR(VLOOKUP(LF1,'19'!$F$3:$W$766,'19'!$W$1,0),0)</f>
        <v>1.0285595276169817</v>
      </c>
      <c r="LG204" s="72">
        <f>IFERROR(VLOOKUP(LG1,'19'!$F$3:$W$766,'19'!$W$1,0),0)</f>
        <v>0</v>
      </c>
      <c r="LH204" s="72">
        <f>IFERROR(VLOOKUP(LH1,'19'!$F$3:$W$766,'19'!$W$1,0),0)</f>
        <v>1.2083968311645314</v>
      </c>
      <c r="LI204" s="72">
        <f>IFERROR(VLOOKUP(LI1,'19'!$F$3:$W$766,'19'!$W$1,0),0)</f>
        <v>0.96270427531380387</v>
      </c>
      <c r="LJ204" s="72">
        <f>IFERROR(VLOOKUP(LJ1,'19'!$F$3:$W$766,'19'!$W$1,0),0)</f>
        <v>1.6444066890563789</v>
      </c>
      <c r="LK204" s="72">
        <f>IFERROR(VLOOKUP(LK1,'19'!$F$3:$W$766,'19'!$W$1,0),0)</f>
        <v>1.5417567483801768</v>
      </c>
      <c r="LL204" s="72">
        <f>IFERROR(VLOOKUP(LL1,'19'!$F$3:$W$766,'19'!$W$1,0),0)</f>
        <v>1.7765800562663829</v>
      </c>
      <c r="LM204" s="72">
        <f>IFERROR(VLOOKUP(LM1,'19'!$F$3:$W$766,'19'!$W$1,0),0)</f>
        <v>1.051729306103538</v>
      </c>
      <c r="LN204" s="72">
        <f>IFERROR(VLOOKUP(LN1,'19'!$F$3:$W$766,'19'!$W$1,0),0)</f>
        <v>0.80411826147015242</v>
      </c>
      <c r="LO204" s="72">
        <f>IFERROR(VLOOKUP(LO1,'19'!$F$3:$W$766,'19'!$W$1,0),0)</f>
        <v>1.0006045505531098</v>
      </c>
      <c r="LP204" s="72">
        <f>IFERROR(VLOOKUP(LP1,'19'!$F$3:$W$766,'19'!$W$1,0),0)</f>
        <v>0.90140348861178443</v>
      </c>
      <c r="LQ204" s="72">
        <f>IFERROR(VLOOKUP(LQ1,'19'!$F$3:$W$766,'19'!$W$1,0),0)</f>
        <v>1.2452268857189583</v>
      </c>
      <c r="LR204" s="72">
        <f>IFERROR(VLOOKUP(LR1,'19'!$F$3:$W$766,'19'!$W$1,0),0)</f>
        <v>1.0869173085113419</v>
      </c>
      <c r="LS204" s="72">
        <f>IFERROR(VLOOKUP(LS1,'19'!$F$3:$W$766,'19'!$W$1,0),0)</f>
        <v>1.352043010663178</v>
      </c>
      <c r="LT204" s="72">
        <f>IFERROR(VLOOKUP(LT1,'19'!$F$3:$W$766,'19'!$W$1,0),0)</f>
        <v>0</v>
      </c>
      <c r="LU204" s="72">
        <f>IFERROR(VLOOKUP(LU1,'19'!$F$3:$W$766,'19'!$W$1,0),0)</f>
        <v>1.0474930947701782</v>
      </c>
      <c r="LV204" s="72">
        <f>IFERROR(VLOOKUP(LV1,'19'!$F$3:$W$766,'19'!$W$1,0),0)</f>
        <v>0.96916638798400201</v>
      </c>
      <c r="LW204" s="72">
        <f>IFERROR(VLOOKUP(LW1,'19'!$F$3:$W$766,'19'!$W$1,0),0)</f>
        <v>0</v>
      </c>
      <c r="LX204" s="72">
        <f>IFERROR(VLOOKUP(LX1,'19'!$F$3:$W$766,'19'!$W$1,0),0)</f>
        <v>0</v>
      </c>
      <c r="LY204" s="72">
        <f>IFERROR(VLOOKUP(LY1,'19'!$F$3:$W$766,'19'!$W$1,0),0)</f>
        <v>0</v>
      </c>
      <c r="LZ204" s="72">
        <f>IFERROR(VLOOKUP(LZ1,'19'!$F$3:$W$766,'19'!$W$1,0),0)</f>
        <v>0</v>
      </c>
      <c r="MA204" s="72">
        <f>IFERROR(VLOOKUP(MA1,'19'!$F$3:$W$766,'19'!$W$1,0),0)</f>
        <v>1.4153061012239607</v>
      </c>
      <c r="MB204" s="72">
        <f>IFERROR(VLOOKUP(MB1,'19'!$F$3:$W$766,'19'!$W$1,0),0)</f>
        <v>0.8152631730850366</v>
      </c>
      <c r="MC204" s="72">
        <f>IFERROR(VLOOKUP(MC1,'19'!$F$3:$W$766,'19'!$W$1,0),0)</f>
        <v>0</v>
      </c>
      <c r="MD204" s="72">
        <f>IFERROR(VLOOKUP(MD1,'19'!$F$3:$W$766,'19'!$W$1,0),0)</f>
        <v>0</v>
      </c>
      <c r="ME204" s="72">
        <f>IFERROR(VLOOKUP(ME1,'19'!$F$3:$W$766,'19'!$W$1,0),0)</f>
        <v>0.58120987831789495</v>
      </c>
      <c r="MF204" s="72">
        <f>IFERROR(VLOOKUP(MF1,'19'!$F$3:$W$766,'19'!$W$1,0),0)</f>
        <v>0</v>
      </c>
      <c r="MG204" s="72">
        <f>IFERROR(VLOOKUP(MG1,'19'!$F$3:$W$766,'19'!$W$1,0),0)</f>
        <v>0</v>
      </c>
      <c r="MH204" s="72">
        <f>IFERROR(VLOOKUP(MH1,'19'!$F$3:$W$766,'19'!$W$1,0),0)</f>
        <v>1.5264747121675935</v>
      </c>
      <c r="MI204" s="72">
        <f>IFERROR(VLOOKUP(MI1,'19'!$F$3:$W$766,'19'!$W$1,0),0)</f>
        <v>1.794944282988709</v>
      </c>
      <c r="MJ204" s="72">
        <f>IFERROR(VLOOKUP(MJ1,'19'!$F$3:$W$766,'19'!$W$1,0),0)</f>
        <v>1.0587757087002319</v>
      </c>
      <c r="MK204" s="72">
        <f>IFERROR(VLOOKUP(MK1,'19'!$F$3:$W$766,'19'!$W$1,0),0)</f>
        <v>0</v>
      </c>
      <c r="ML204" s="72">
        <f>IFERROR(VLOOKUP(ML1,'19'!$F$3:$W$766,'19'!$W$1,0),0)</f>
        <v>0</v>
      </c>
      <c r="MM204" s="72">
        <f>IFERROR(VLOOKUP(MM1,'19'!$F$3:$W$766,'19'!$W$1,0),0)</f>
        <v>1.5763177457112891</v>
      </c>
      <c r="MN204" s="72">
        <f>IFERROR(VLOOKUP(MN1,'19'!$F$3:$W$766,'19'!$W$1,0),0)</f>
        <v>0.90364263468985251</v>
      </c>
      <c r="MO204" s="72">
        <f>IFERROR(VLOOKUP(MO1,'19'!$F$3:$W$766,'19'!$W$1,0),0)</f>
        <v>1.3293951327263802</v>
      </c>
      <c r="MP204" s="72" t="str">
        <f>IFERROR(VLOOKUP(MP1,'19'!$F$3:$W$766,'19'!$W$1,0),0)</f>
        <v/>
      </c>
      <c r="MQ204" s="71">
        <f>IFERROR(VLOOKUP(MQ1,'19'!$F$3:$W$766,'19'!$W$1,0),0)</f>
        <v>1.0436088348901247</v>
      </c>
      <c r="MR204" s="71">
        <f>IFERROR(VLOOKUP(MR1,'19'!$F$3:$W$766,'19'!$W$1,0),0)</f>
        <v>0</v>
      </c>
      <c r="MS204" s="70">
        <f>IFERROR(VLOOKUP(MS1,'19'!$F$3:$W$766,'19'!$W$1,0),0)</f>
        <v>1.2815076178568692</v>
      </c>
      <c r="MT204" s="71">
        <f>IFERROR(VLOOKUP(MT1,'19'!$F$3:$W$766,'19'!$W$1,0),0)</f>
        <v>1.2877311368927997</v>
      </c>
      <c r="MU204" s="71">
        <f>IFERROR(VLOOKUP(MU1,'19'!$F$3:$W$766,'19'!$W$1,0),0)</f>
        <v>1.3645681731759984</v>
      </c>
      <c r="MV204" s="72">
        <f>IFERROR(VLOOKUP(MV1,'19'!$F$3:$W$766,'19'!$W$1,0),0)</f>
        <v>1.3620149828916326</v>
      </c>
      <c r="MW204" s="72" t="str">
        <f>IFERROR(VLOOKUP(MW1,'19'!$F$3:$W$766,'19'!$W$1,0),0)</f>
        <v/>
      </c>
      <c r="MX204" s="72" t="str">
        <f>IFERROR(VLOOKUP(MX1,'19'!$F$3:$W$766,'19'!$W$1,0),0)</f>
        <v/>
      </c>
      <c r="MY204" s="72" t="str">
        <f>IFERROR(VLOOKUP(MY1,'19'!$F$3:$W$766,'19'!$W$1,0),0)</f>
        <v/>
      </c>
      <c r="MZ204" s="72">
        <f>IFERROR(VLOOKUP(MZ1,'19'!$F$3:$W$766,'19'!$W$1,0),0)</f>
        <v>1.1487183114781072</v>
      </c>
      <c r="NA204" s="72">
        <f>IFERROR(VLOOKUP(NA1,'19'!$F$3:$W$766,'19'!$W$1,0),0)</f>
        <v>0.93763207980011931</v>
      </c>
      <c r="NB204" s="72">
        <f>IFERROR(VLOOKUP(NB1,'19'!$F$3:$W$766,'19'!$W$1,0),0)</f>
        <v>0.93763207980011931</v>
      </c>
      <c r="NC204" s="72">
        <f>IFERROR(VLOOKUP(NC1,'19'!$F$3:$W$766,'19'!$W$1,0),0)</f>
        <v>0</v>
      </c>
      <c r="ND204" s="72">
        <f>IFERROR(VLOOKUP(ND1,'19'!$F$3:$W$766,'19'!$W$1,0),0)</f>
        <v>1.2641151495370304</v>
      </c>
      <c r="NE204" s="72">
        <f>IFERROR(VLOOKUP(NE1,'19'!$F$3:$W$766,'19'!$W$1,0),0)</f>
        <v>1.2641151495370304</v>
      </c>
      <c r="NF204" s="72">
        <f>IFERROR(VLOOKUP(NF1,'19'!$F$3:$W$766,'19'!$W$1,0),0)</f>
        <v>0</v>
      </c>
      <c r="NG204" s="72">
        <f>IFERROR(VLOOKUP(NG1,'19'!$F$3:$W$766,'19'!$W$1,0),0)</f>
        <v>0</v>
      </c>
      <c r="NH204" s="72">
        <f>IFERROR(VLOOKUP(NH1,'19'!$F$3:$W$766,'19'!$W$1,0),0)</f>
        <v>2.2565547226538039</v>
      </c>
      <c r="NI204" s="72">
        <f>IFERROR(VLOOKUP(NI1,'19'!$F$3:$W$766,'19'!$W$1,0),0)</f>
        <v>1.3232500847277378</v>
      </c>
      <c r="NJ204" s="72">
        <f>IFERROR(VLOOKUP(NJ1,'19'!$F$3:$W$766,'19'!$W$1,0),0)</f>
        <v>0.98308142080264649</v>
      </c>
      <c r="NK204" s="72">
        <f>IFERROR(VLOOKUP(NK1,'19'!$F$3:$W$766,'19'!$W$1,0),0)</f>
        <v>1.4468587908958253</v>
      </c>
      <c r="NL204" s="72">
        <f>IFERROR(VLOOKUP(NL1,'19'!$F$3:$W$766,'19'!$W$1,0),0)</f>
        <v>1.3620149828916326</v>
      </c>
      <c r="NM204" s="72">
        <f>IFERROR(VLOOKUP(NM1,'19'!$F$3:$W$766,'19'!$W$1,0),0)</f>
        <v>1.553065690921928</v>
      </c>
      <c r="NN204" s="72">
        <f>IFERROR(VLOOKUP(NN1,'19'!$F$3:$W$766,'19'!$W$1,0),0)</f>
        <v>1.4631067576460777</v>
      </c>
      <c r="NO204" s="72">
        <f>IFERROR(VLOOKUP(NO1,'19'!$F$3:$W$766,'19'!$W$1,0),0)</f>
        <v>0</v>
      </c>
      <c r="NP204" s="72">
        <f>IFERROR(VLOOKUP(NP1,'19'!$F$3:$W$766,'19'!$W$1,0),0)</f>
        <v>0</v>
      </c>
      <c r="NQ204" s="72">
        <f>IFERROR(VLOOKUP(NQ1,'19'!$F$3:$W$766,'19'!$W$1,0),0)</f>
        <v>0</v>
      </c>
      <c r="NR204" s="72">
        <f>IFERROR(VLOOKUP(NR1,'19'!$F$3:$W$766,'19'!$W$1,0),0)</f>
        <v>0</v>
      </c>
      <c r="NS204" s="72">
        <f>IFERROR(VLOOKUP(NS1,'19'!$F$3:$W$766,'19'!$W$1,0),0)</f>
        <v>0</v>
      </c>
      <c r="NT204" s="72">
        <f>IFERROR(VLOOKUP(NT1,'19'!$F$3:$W$766,'19'!$W$1,0),0)</f>
        <v>2.815342512567109</v>
      </c>
      <c r="NU204" s="72">
        <f>IFERROR(VLOOKUP(NU1,'19'!$F$3:$W$766,'19'!$W$1,0),0)</f>
        <v>3.7414280053873865</v>
      </c>
      <c r="NV204" s="72">
        <f>IFERROR(VLOOKUP(NV1,'19'!$F$3:$W$766,'19'!$W$1,0),0)</f>
        <v>0</v>
      </c>
      <c r="NW204" s="72">
        <f>IFERROR(VLOOKUP(NW1,'19'!$F$3:$W$766,'19'!$W$1,0),0)</f>
        <v>0</v>
      </c>
      <c r="NX204" s="72">
        <f>IFERROR(VLOOKUP(NX1,'19'!$F$3:$W$766,'19'!$W$1,0),0)</f>
        <v>0</v>
      </c>
      <c r="NY204" s="72">
        <f>IFERROR(VLOOKUP(NY1,'19'!$F$3:$W$766,'19'!$W$1,0),0)</f>
        <v>0</v>
      </c>
      <c r="NZ204" s="72">
        <f>IFERROR(VLOOKUP(NZ1,'19'!$F$3:$W$766,'19'!$W$1,0),0)</f>
        <v>0</v>
      </c>
      <c r="OA204" s="71">
        <f>IFERROR(VLOOKUP(OA1,'19'!$F$3:$W$766,'19'!$W$1,0),0)</f>
        <v>1.5350781725414475</v>
      </c>
      <c r="OB204" s="71">
        <f>IFERROR(VLOOKUP(OB1,'19'!$F$3:$W$766,'19'!$W$1,0),0)</f>
        <v>1.1835863026451026</v>
      </c>
      <c r="OC204" s="71" t="str">
        <f>IFERROR(VLOOKUP(OC1,'19'!$F$3:$W$766,'19'!$W$1,0),0)</f>
        <v/>
      </c>
      <c r="OD204" s="71" t="str">
        <f>IFERROR(VLOOKUP(OD1,'19'!$F$3:$W$766,'19'!$W$1,0),0)</f>
        <v/>
      </c>
      <c r="OE204" s="72" t="str">
        <f>IFERROR(VLOOKUP(OE1,'19'!$F$3:$W$766,'19'!$W$1,0),0)</f>
        <v/>
      </c>
      <c r="OF204" s="72">
        <f>IFERROR(VLOOKUP(OF1,'19'!$F$3:$W$766,'19'!$W$1,0),0)</f>
        <v>1.1999992136488047</v>
      </c>
      <c r="OG204" s="72">
        <f>IFERROR(VLOOKUP(OG1,'19'!$F$3:$W$766,'19'!$W$1,0),0)</f>
        <v>0</v>
      </c>
      <c r="OH204" s="72">
        <f>IFERROR(VLOOKUP(OH1,'19'!$F$3:$W$766,'19'!$W$1,0),0)</f>
        <v>1.1999992138769338</v>
      </c>
      <c r="OI204" s="72">
        <f>IFERROR(VLOOKUP(OI1,'19'!$F$3:$W$766,'19'!$W$1,0),0)</f>
        <v>0</v>
      </c>
      <c r="OJ204" s="72">
        <f>IFERROR(VLOOKUP(OJ1,'19'!$F$3:$W$766,'19'!$W$1,0),0)</f>
        <v>1.7347834477745789</v>
      </c>
      <c r="OK204" s="72">
        <f>IFERROR(VLOOKUP(OK1,'19'!$F$3:$W$766,'19'!$W$1,0),0)</f>
        <v>0</v>
      </c>
      <c r="OL204" s="72">
        <f>IFERROR(VLOOKUP(OL1,'19'!$F$3:$W$766,'19'!$W$1,0),0)</f>
        <v>0</v>
      </c>
      <c r="OM204" s="72">
        <f>IFERROR(VLOOKUP(OM1,'19'!$F$3:$W$766,'19'!$W$1,0),0)</f>
        <v>0</v>
      </c>
      <c r="ON204" s="72">
        <f>IFERROR(VLOOKUP(ON1,'19'!$F$3:$W$766,'19'!$W$1,0),0)</f>
        <v>0</v>
      </c>
      <c r="OO204" s="72">
        <f>IFERROR(VLOOKUP(OO1,'19'!$F$3:$W$766,'19'!$W$1,0),0)</f>
        <v>1.8612696453249944</v>
      </c>
      <c r="OP204" s="72" t="str">
        <f>IFERROR(VLOOKUP(OP1,'19'!$F$3:$W$766,'19'!$W$1,0),0)</f>
        <v/>
      </c>
      <c r="OQ204" s="72">
        <f>IFERROR(VLOOKUP(OQ1,'19'!$F$3:$W$766,'19'!$W$1,0),0)</f>
        <v>0</v>
      </c>
      <c r="OR204" s="72">
        <f>IFERROR(VLOOKUP(OR1,'19'!$F$3:$W$766,'19'!$W$1,0),0)</f>
        <v>0</v>
      </c>
      <c r="OS204" s="71">
        <f>IFERROR(VLOOKUP(OS1,'19'!$F$3:$W$766,'19'!$W$1,0),0)</f>
        <v>0.74277646344430748</v>
      </c>
      <c r="OT204" s="71">
        <f>IFERROR(VLOOKUP(OT1,'19'!$F$3:$W$766,'19'!$W$1,0),0)</f>
        <v>1.0067666701496472</v>
      </c>
      <c r="OU204" s="71">
        <f>IFERROR(VLOOKUP(OU1,'19'!$F$3:$W$766,'19'!$W$1,0),0)</f>
        <v>0.97166305774347184</v>
      </c>
      <c r="OV204" s="72">
        <f>IFERROR(VLOOKUP(OV1,'19'!$F$3:$W$766,'19'!$W$1,0),0)</f>
        <v>1</v>
      </c>
      <c r="OW204" s="72">
        <f>IFERROR(VLOOKUP(OW1,'19'!$F$3:$W$766,'19'!$W$1,0),0)</f>
        <v>0.99481970279036036</v>
      </c>
      <c r="OX204" s="72">
        <f>IFERROR(VLOOKUP(OX1,'19'!$F$3:$W$766,'19'!$W$1,0),0)</f>
        <v>0</v>
      </c>
      <c r="OY204" s="72">
        <f>IFERROR(VLOOKUP(OY1,'19'!$F$3:$W$766,'19'!$W$1,0),0)</f>
        <v>0</v>
      </c>
      <c r="OZ204" s="71">
        <f>IFERROR(VLOOKUP(OZ1,'19'!$F$3:$W$766,'19'!$W$1,0),0)</f>
        <v>1.2666333292811416</v>
      </c>
      <c r="PA204" s="71">
        <f>IFERROR(VLOOKUP(PA1,'19'!$F$3:$W$766,'19'!$W$1,0),0)</f>
        <v>1.294308545923301</v>
      </c>
      <c r="PB204" s="72">
        <f>IFERROR(VLOOKUP(PB1,'19'!$F$3:$W$766,'19'!$W$1,0),0)</f>
        <v>0</v>
      </c>
      <c r="PC204" s="72">
        <f>IFERROR(VLOOKUP(PC1,'19'!$F$3:$W$766,'19'!$W$1,0),0)</f>
        <v>0</v>
      </c>
      <c r="PD204" s="72">
        <f>IFERROR(VLOOKUP(PD1,'19'!$F$3:$W$766,'19'!$W$1,0),0)</f>
        <v>0</v>
      </c>
      <c r="PE204" s="72">
        <f>IFERROR(VLOOKUP(PE1,'19'!$F$3:$W$766,'19'!$W$1,0),0)</f>
        <v>0</v>
      </c>
      <c r="PF204" s="72">
        <f>IFERROR(VLOOKUP(PF1,'19'!$F$3:$W$766,'19'!$W$1,0),0)</f>
        <v>0</v>
      </c>
      <c r="PG204" s="72">
        <f>IFERROR(VLOOKUP(PG1,'19'!$F$3:$W$766,'19'!$W$1,0),0)</f>
        <v>0</v>
      </c>
      <c r="PH204" s="72">
        <f>IFERROR(VLOOKUP(PH1,'19'!$F$3:$W$766,'19'!$W$1,0),0)</f>
        <v>0</v>
      </c>
      <c r="PI204" s="72">
        <f>IFERROR(VLOOKUP(PI1,'19'!$F$3:$W$766,'19'!$W$1,0),0)</f>
        <v>0</v>
      </c>
      <c r="PJ204" s="72">
        <f>IFERROR(VLOOKUP(PJ1,'19'!$F$3:$W$766,'19'!$W$1,0),0)</f>
        <v>0</v>
      </c>
      <c r="PK204" s="72">
        <f>IFERROR(VLOOKUP(PK1,'19'!$F$3:$W$766,'19'!$W$1,0),0)</f>
        <v>0</v>
      </c>
      <c r="PL204" s="72">
        <f>IFERROR(VLOOKUP(PL1,'19'!$F$3:$W$766,'19'!$W$1,0),0)</f>
        <v>0</v>
      </c>
      <c r="PM204" s="72">
        <f>IFERROR(VLOOKUP(PM1,'19'!$F$3:$W$766,'19'!$W$1,0),0)</f>
        <v>2.1779172879785595</v>
      </c>
      <c r="PN204" s="72">
        <f>IFERROR(VLOOKUP(PN1,'19'!$F$3:$W$766,'19'!$W$1,0),0)</f>
        <v>6.6098231948628081</v>
      </c>
      <c r="PO204" s="72">
        <f>IFERROR(VLOOKUP(PO1,'19'!$F$3:$W$766,'19'!$W$1,0),0)</f>
        <v>0</v>
      </c>
      <c r="PP204" s="72">
        <f>IFERROR(VLOOKUP(PP1,'19'!$F$3:$W$766,'19'!$W$1,0),0)</f>
        <v>0</v>
      </c>
      <c r="PQ204" s="72">
        <f>IFERROR(VLOOKUP(PQ1,'19'!$F$3:$W$766,'19'!$W$1,0),0)</f>
        <v>0</v>
      </c>
      <c r="PR204" s="72">
        <f>IFERROR(VLOOKUP(PR1,'19'!$F$3:$W$766,'19'!$W$1,0),0)</f>
        <v>0</v>
      </c>
      <c r="PS204" s="72">
        <f>IFERROR(VLOOKUP(PS1,'19'!$F$3:$W$766,'19'!$W$1,0),0)</f>
        <v>0</v>
      </c>
      <c r="PT204" s="71">
        <f>IFERROR(VLOOKUP(PT1,'19'!$F$3:$W$766,'19'!$W$1,0),0)</f>
        <v>0</v>
      </c>
      <c r="PU204" s="72">
        <f>IFERROR(VLOOKUP(PU1,'19'!$F$3:$W$766,'19'!$W$1,0),0)</f>
        <v>4.7064304645277284</v>
      </c>
      <c r="PV204" s="72">
        <f>IFERROR(VLOOKUP(PV1,'19'!$F$3:$W$766,'19'!$W$1,0),0)</f>
        <v>0</v>
      </c>
      <c r="PW204" s="72">
        <f>IFERROR(VLOOKUP(PW1,'19'!$F$3:$W$766,'19'!$W$1,0),0)</f>
        <v>0</v>
      </c>
      <c r="PX204" s="72">
        <f>IFERROR(VLOOKUP(PX1,'19'!$F$3:$W$766,'19'!$W$1,0),0)</f>
        <v>0</v>
      </c>
      <c r="PY204" s="72">
        <f>IFERROR(VLOOKUP(PY1,'19'!$F$3:$W$766,'19'!$W$1,0),0)</f>
        <v>0</v>
      </c>
      <c r="PZ204" s="72">
        <f>IFERROR(VLOOKUP(PZ1,'19'!$F$3:$W$766,'19'!$W$1,0),0)</f>
        <v>0</v>
      </c>
      <c r="QA204" s="72" t="str">
        <f>IFERROR(VLOOKUP(QA1,'19'!$F$3:$W$766,'19'!$W$1,0),0)</f>
        <v/>
      </c>
      <c r="QB204" s="72">
        <f>IFERROR(VLOOKUP(QB1,'19'!$F$3:$W$766,'19'!$W$1,0),0)</f>
        <v>0</v>
      </c>
      <c r="QC204" s="72">
        <f>IFERROR(VLOOKUP(QC1,'19'!$F$3:$W$766,'19'!$W$1,0),0)</f>
        <v>1.6052952744249467</v>
      </c>
      <c r="QD204" s="72">
        <f>IFERROR(VLOOKUP(QD1,'19'!$F$3:$W$766,'19'!$W$1,0),0)</f>
        <v>3.8241090660376771</v>
      </c>
      <c r="QE204" s="72">
        <f>IFERROR(VLOOKUP(QE1,'19'!$F$3:$W$766,'19'!$W$1,0),0)</f>
        <v>0</v>
      </c>
      <c r="QF204" s="72">
        <f>IFERROR(VLOOKUP(QF1,'19'!$F$3:$W$766,'19'!$W$1,0),0)</f>
        <v>0</v>
      </c>
      <c r="QG204" s="72">
        <f>IFERROR(VLOOKUP(QG1,'19'!$F$3:$W$766,'19'!$W$1,0),0)</f>
        <v>0</v>
      </c>
      <c r="QH204" s="72">
        <f>IFERROR(VLOOKUP(QH1,'19'!$F$3:$W$766,'19'!$W$1,0),0)</f>
        <v>0</v>
      </c>
      <c r="QI204" s="72">
        <f>IFERROR(VLOOKUP(QI1,'19'!$F$3:$W$766,'19'!$W$1,0),0)</f>
        <v>0</v>
      </c>
      <c r="QJ204" s="72">
        <f>IFERROR(VLOOKUP(QJ1,'19'!$F$3:$W$766,'19'!$W$1,0),0)</f>
        <v>34.314340943529245</v>
      </c>
      <c r="QK204" s="72" t="str">
        <f>IFERROR(VLOOKUP(QK1,'19'!$F$3:$W$766,'19'!$W$1,0),0)</f>
        <v/>
      </c>
      <c r="QL204" s="72">
        <f>IFERROR(VLOOKUP(QL1,'19'!$F$3:$W$766,'19'!$W$1,0),0)</f>
        <v>2.071350205461564</v>
      </c>
      <c r="QM204" s="72">
        <f>IFERROR(VLOOKUP(QM1,'19'!$F$3:$W$766,'19'!$W$1,0),0)</f>
        <v>1.0620289519519424</v>
      </c>
      <c r="QN204" s="72">
        <f>IFERROR(VLOOKUP(QN1,'19'!$F$3:$W$766,'19'!$W$1,0),0)</f>
        <v>0</v>
      </c>
      <c r="QO204" s="70">
        <f>IFERROR(VLOOKUP(QO1,'19'!$F$3:$W$766,'19'!$W$1,0),0)</f>
        <v>1.7859168544399653</v>
      </c>
      <c r="QP204" s="71">
        <f>IFERROR(VLOOKUP(QP1,'19'!$F$3:$W$766,'19'!$W$1,0),0)</f>
        <v>1.8463733517247765</v>
      </c>
      <c r="QQ204" s="71">
        <f>IFERROR(VLOOKUP(QQ1,'19'!$F$3:$W$766,'19'!$W$1,0),0)</f>
        <v>0.35019103788288991</v>
      </c>
      <c r="QR204" s="72">
        <f>IFERROR(VLOOKUP(QR1,'19'!$F$3:$W$766,'19'!$W$1,0),0)</f>
        <v>2.830156438879742</v>
      </c>
      <c r="QS204" s="72">
        <f>IFERROR(VLOOKUP(QS1,'19'!$F$3:$W$766,'19'!$W$1,0),0)</f>
        <v>0.19058374387275354</v>
      </c>
      <c r="QT204" s="72">
        <f>IFERROR(VLOOKUP(QT1,'19'!$F$3:$W$766,'19'!$W$1,0),0)</f>
        <v>0</v>
      </c>
      <c r="QU204" s="72">
        <f>IFERROR(VLOOKUP(QU1,'19'!$F$3:$W$766,'19'!$W$1,0),0)</f>
        <v>0</v>
      </c>
      <c r="QV204" s="72">
        <f>IFERROR(VLOOKUP(QV1,'19'!$F$3:$W$766,'19'!$W$1,0),0)</f>
        <v>0</v>
      </c>
      <c r="QW204" s="71">
        <f>IFERROR(VLOOKUP(QW1,'19'!$F$3:$W$766,'19'!$W$1,0),0)</f>
        <v>0.29072604545081909</v>
      </c>
      <c r="QX204" s="72">
        <f>IFERROR(VLOOKUP(QX1,'19'!$F$3:$W$766,'19'!$W$1,0),0)</f>
        <v>0.29083841285035794</v>
      </c>
      <c r="QY204" s="72">
        <f>IFERROR(VLOOKUP(QY1,'19'!$F$3:$W$766,'19'!$W$1,0),0)</f>
        <v>0</v>
      </c>
      <c r="QZ204" s="71">
        <f>IFERROR(VLOOKUP(QZ1,'19'!$F$3:$W$766,'19'!$W$1,0),0)</f>
        <v>1.4381139866097699</v>
      </c>
      <c r="RA204" s="71" t="str">
        <f>IFERROR(VLOOKUP(RA1,'19'!$F$3:$W$766,'19'!$W$1,0),0)</f>
        <v/>
      </c>
      <c r="RB204" s="71" t="str">
        <f>IFERROR(VLOOKUP(RB1,'19'!$F$3:$W$766,'19'!$W$1,0),0)</f>
        <v/>
      </c>
      <c r="RC204" s="72" t="str">
        <f>IFERROR(VLOOKUP(RC1,'19'!$F$3:$W$766,'19'!$W$1,0),0)</f>
        <v/>
      </c>
      <c r="RD204" s="72" t="str">
        <f>IFERROR(VLOOKUP(RD1,'19'!$F$3:$W$766,'19'!$W$1,0),0)</f>
        <v/>
      </c>
      <c r="RE204" s="72">
        <f>IFERROR(VLOOKUP(RE1,'19'!$F$3:$W$766,'19'!$W$1,0),0)</f>
        <v>0</v>
      </c>
      <c r="RF204" s="72">
        <f>IFERROR(VLOOKUP(RF1,'19'!$F$3:$W$766,'19'!$W$1,0),0)</f>
        <v>0</v>
      </c>
      <c r="RG204" s="72">
        <f>IFERROR(VLOOKUP(RG1,'19'!$F$3:$W$766,'19'!$W$1,0),0)</f>
        <v>0</v>
      </c>
      <c r="RH204" s="72">
        <f>IFERROR(VLOOKUP(RH1,'19'!$F$3:$W$766,'19'!$W$1,0),0)</f>
        <v>0</v>
      </c>
      <c r="RI204" s="71">
        <f>IFERROR(VLOOKUP(RI1,'19'!$F$3:$W$766,'19'!$W$1,0),0)</f>
        <v>1.4950773334847989</v>
      </c>
      <c r="RJ204" s="71">
        <f>IFERROR(VLOOKUP(RJ1,'19'!$F$3:$W$766,'19'!$W$1,0),0)</f>
        <v>1.9688894865192295</v>
      </c>
      <c r="RK204" s="72">
        <f>IFERROR(VLOOKUP(RK1,'19'!$F$3:$W$766,'19'!$W$1,0),0)</f>
        <v>1.9826130866693423</v>
      </c>
      <c r="RL204" s="72">
        <f>IFERROR(VLOOKUP(RL1,'19'!$F$3:$W$766,'19'!$W$1,0),0)</f>
        <v>2.5027284829181946</v>
      </c>
      <c r="RM204" s="72">
        <f>IFERROR(VLOOKUP(RM1,'19'!$F$3:$W$766,'19'!$W$1,0),0)</f>
        <v>0.74738634035540852</v>
      </c>
      <c r="RN204" s="72">
        <f>IFERROR(VLOOKUP(RN1,'19'!$F$3:$W$766,'19'!$W$1,0),0)</f>
        <v>1.0743247524783477</v>
      </c>
      <c r="RO204" s="72">
        <f>IFERROR(VLOOKUP(RO1,'19'!$F$3:$W$766,'19'!$W$1,0),0)</f>
        <v>3.1591211748783947</v>
      </c>
      <c r="RP204" s="72">
        <f>IFERROR(VLOOKUP(RP1,'19'!$F$3:$W$766,'19'!$W$1,0),0)</f>
        <v>0</v>
      </c>
      <c r="RQ204" s="72">
        <f>IFERROR(VLOOKUP(RQ1,'19'!$F$3:$W$766,'19'!$W$1,0),0)</f>
        <v>0</v>
      </c>
      <c r="RR204" s="72">
        <f>IFERROR(VLOOKUP(RR1,'19'!$F$3:$W$766,'19'!$W$1,0),0)</f>
        <v>0</v>
      </c>
      <c r="RS204" s="72">
        <f>IFERROR(VLOOKUP(RS1,'19'!$F$3:$W$766,'19'!$W$1,0),0)</f>
        <v>0</v>
      </c>
      <c r="RT204" s="72">
        <f>IFERROR(VLOOKUP(RT1,'19'!$F$3:$W$766,'19'!$W$1,0),0)</f>
        <v>5.1469513587222258</v>
      </c>
      <c r="RU204" s="72">
        <f>IFERROR(VLOOKUP(RU1,'19'!$F$3:$W$766,'19'!$W$1,0),0)</f>
        <v>0</v>
      </c>
      <c r="RV204" s="72">
        <f>IFERROR(VLOOKUP(RV1,'19'!$F$3:$W$766,'19'!$W$1,0),0)</f>
        <v>3.39556852755259</v>
      </c>
      <c r="RW204" s="72">
        <f>IFERROR(VLOOKUP(RW1,'19'!$F$3:$W$766,'19'!$W$1,0),0)</f>
        <v>0</v>
      </c>
      <c r="RX204" s="72">
        <f>IFERROR(VLOOKUP(RX1,'19'!$F$3:$W$766,'19'!$W$1,0),0)</f>
        <v>0</v>
      </c>
      <c r="RY204" s="72">
        <f>IFERROR(VLOOKUP(RY1,'19'!$F$3:$W$766,'19'!$W$1,0),0)</f>
        <v>0</v>
      </c>
      <c r="RZ204" s="72">
        <f>IFERROR(VLOOKUP(RZ1,'19'!$F$3:$W$766,'19'!$W$1,0),0)</f>
        <v>0</v>
      </c>
      <c r="SA204" s="72">
        <f>IFERROR(VLOOKUP(SA1,'19'!$F$3:$W$766,'19'!$W$1,0),0)</f>
        <v>0</v>
      </c>
      <c r="SB204" s="72">
        <f>IFERROR(VLOOKUP(SB1,'19'!$F$3:$W$766,'19'!$W$1,0),0)</f>
        <v>0</v>
      </c>
      <c r="SC204" s="72" t="str">
        <f>IFERROR(VLOOKUP(SC1,'19'!$F$3:$W$766,'19'!$W$1,0),0)</f>
        <v/>
      </c>
      <c r="SD204" s="72">
        <f>IFERROR(VLOOKUP(SD1,'19'!$F$3:$W$766,'19'!$W$1,0),0)</f>
        <v>0</v>
      </c>
      <c r="SE204" s="72">
        <f>IFERROR(VLOOKUP(SE1,'19'!$F$3:$W$766,'19'!$W$1,0),0)</f>
        <v>0</v>
      </c>
      <c r="SF204" s="72">
        <f>IFERROR(VLOOKUP(SF1,'19'!$F$3:$W$766,'19'!$W$1,0),0)</f>
        <v>0</v>
      </c>
      <c r="SG204" s="72">
        <f>IFERROR(VLOOKUP(SG1,'19'!$F$3:$W$766,'19'!$W$1,0),0)</f>
        <v>0</v>
      </c>
      <c r="SH204" s="72">
        <f>IFERROR(VLOOKUP(SH1,'19'!$F$3:$W$766,'19'!$W$1,0),0)</f>
        <v>1.2392255284849392</v>
      </c>
      <c r="SI204" s="72">
        <f>IFERROR(VLOOKUP(SI1,'19'!$F$3:$W$766,'19'!$W$1,0),0)</f>
        <v>1.0578144409232968</v>
      </c>
      <c r="SJ204" s="72">
        <f>IFERROR(VLOOKUP(SJ1,'19'!$F$3:$W$766,'19'!$W$1,0),0)</f>
        <v>0</v>
      </c>
      <c r="SK204" s="72">
        <f>IFERROR(VLOOKUP(SK1,'19'!$F$3:$W$766,'19'!$W$1,0),0)</f>
        <v>0.7957929700473797</v>
      </c>
      <c r="SL204" s="72">
        <f>IFERROR(VLOOKUP(SL1,'19'!$F$3:$W$766,'19'!$W$1,0),0)</f>
        <v>0.7957929700473797</v>
      </c>
      <c r="SM204" s="72">
        <f>IFERROR(VLOOKUP(SM1,'19'!$F$3:$W$766,'19'!$W$1,0),0)</f>
        <v>0</v>
      </c>
      <c r="SN204" s="72">
        <f>IFERROR(VLOOKUP(SN1,'19'!$F$3:$W$766,'19'!$W$1,0),0)</f>
        <v>0</v>
      </c>
      <c r="SO204" s="72">
        <f>IFERROR(VLOOKUP(SO1,'19'!$F$3:$W$766,'19'!$W$1,0),0)</f>
        <v>0</v>
      </c>
      <c r="SP204" s="72">
        <f>IFERROR(VLOOKUP(SP1,'19'!$F$3:$W$766,'19'!$W$1,0),0)</f>
        <v>0</v>
      </c>
      <c r="SQ204" s="72">
        <f>IFERROR(VLOOKUP(SQ1,'19'!$F$3:$W$766,'19'!$W$1,0),0)</f>
        <v>0</v>
      </c>
      <c r="SR204" s="72">
        <f>IFERROR(VLOOKUP(SR1,'19'!$F$3:$W$766,'19'!$W$1,0),0)</f>
        <v>0.13095438740091447</v>
      </c>
      <c r="SS204" s="72">
        <f>IFERROR(VLOOKUP(SS1,'19'!$F$3:$W$766,'19'!$W$1,0),0)</f>
        <v>0</v>
      </c>
      <c r="ST204" s="72">
        <f>IFERROR(VLOOKUP(ST1,'19'!$F$3:$W$766,'19'!$W$1,0),0)</f>
        <v>0</v>
      </c>
      <c r="SU204" s="72">
        <f>IFERROR(VLOOKUP(SU1,'19'!$F$3:$W$766,'19'!$W$1,0),0)</f>
        <v>0</v>
      </c>
      <c r="SV204" s="72">
        <f>IFERROR(VLOOKUP(SV1,'19'!$F$3:$W$766,'19'!$W$1,0),0)</f>
        <v>0</v>
      </c>
      <c r="SW204" s="72">
        <f>IFERROR(VLOOKUP(SW1,'19'!$F$3:$W$766,'19'!$W$1,0),0)</f>
        <v>13134342.806313772</v>
      </c>
      <c r="SX204" s="72">
        <f>IFERROR(VLOOKUP(SX1,'19'!$F$3:$W$766,'19'!$W$1,0),0)</f>
        <v>0.88009401550445143</v>
      </c>
      <c r="SY204" s="72">
        <f>IFERROR(VLOOKUP(SY1,'19'!$F$3:$W$766,'19'!$W$1,0),0)</f>
        <v>0.99909938094985695</v>
      </c>
      <c r="SZ204" s="72" t="str">
        <f>IFERROR(VLOOKUP(SZ1,'19'!$F$3:$W$766,'19'!$W$1,0),0)</f>
        <v/>
      </c>
      <c r="TA204" s="72">
        <f>IFERROR(VLOOKUP(TA1,'19'!$F$3:$W$766,'19'!$W$1,0),0)</f>
        <v>4.5381703064264904</v>
      </c>
      <c r="TB204" s="72">
        <f>IFERROR(VLOOKUP(TB1,'19'!$F$3:$W$766,'19'!$W$1,0),0)</f>
        <v>2.307598246835795</v>
      </c>
      <c r="TC204" s="72">
        <f>IFERROR(VLOOKUP(TC1,'19'!$F$3:$W$766,'19'!$W$1,0),0)</f>
        <v>1889546298.8070912</v>
      </c>
      <c r="TD204" s="72">
        <f>IFERROR(VLOOKUP(TD1,'19'!$F$3:$W$766,'19'!$W$1,0),0)</f>
        <v>0</v>
      </c>
      <c r="TE204" s="72">
        <f>IFERROR(VLOOKUP(TE1,'19'!$F$3:$W$766,'19'!$W$1,0),0)</f>
        <v>498735993.50802439</v>
      </c>
      <c r="TF204" s="72" t="str">
        <f>IFERROR(VLOOKUP(TF1,'19'!$F$3:$W$766,'19'!$W$1,0),0)</f>
        <v/>
      </c>
      <c r="TG204" s="72">
        <f>IFERROR(VLOOKUP(TG1,'19'!$F$3:$W$766,'19'!$W$1,0),0)</f>
        <v>0</v>
      </c>
      <c r="TH204" s="72" t="str">
        <f>IFERROR(VLOOKUP(TH1,'19'!$F$3:$W$766,'19'!$W$1,0),0)</f>
        <v/>
      </c>
      <c r="TI204" s="72">
        <f>IFERROR(VLOOKUP(TI1,'19'!$F$3:$W$766,'19'!$W$1,0),0)</f>
        <v>0</v>
      </c>
      <c r="TJ204" s="72">
        <f>IFERROR(VLOOKUP(TJ1,'19'!$F$3:$W$766,'19'!$W$1,0),0)</f>
        <v>1.2603646061657932</v>
      </c>
      <c r="TK204" s="74">
        <f>IFERROR(VLOOKUP(TK1,'19'!$F$3:$W$766,'19'!$W$1,0),0)</f>
        <v>1.1938489300381259</v>
      </c>
      <c r="TL204" s="72">
        <f>IFERROR(VLOOKUP(TL1,'19'!$F$3:$W$766,'19'!$W$1,0),0)</f>
        <v>1.6589645814730523</v>
      </c>
      <c r="TM204" s="72">
        <f>IFERROR(VLOOKUP(TM1,'19'!$F$3:$W$766,'19'!$W$1,0),0)</f>
        <v>0</v>
      </c>
      <c r="TN204" s="72">
        <f>IFERROR(VLOOKUP(TN1,'19'!$F$3:$W$766,'19'!$W$1,0),0)</f>
        <v>0</v>
      </c>
      <c r="TO204" s="72">
        <f>IFERROR(VLOOKUP(TO1,'19'!$F$3:$W$766,'19'!$W$1,0),0)</f>
        <v>0</v>
      </c>
      <c r="TP204" s="72">
        <f>IFERROR(VLOOKUP(TP1,'19'!$F$3:$W$766,'19'!$W$1,0),0)</f>
        <v>0</v>
      </c>
      <c r="TQ204" s="72">
        <f>IFERROR(VLOOKUP(TQ1,'19'!$F$3:$W$766,'19'!$W$1,0),0)</f>
        <v>0</v>
      </c>
      <c r="TR204" s="72" t="str">
        <f>IFERROR(VLOOKUP(TR1,'19'!$F$3:$W$766,'19'!$W$1,0),0)</f>
        <v/>
      </c>
      <c r="TS204" s="72">
        <f>IFERROR(VLOOKUP(TS1,'19'!$F$3:$W$766,'19'!$W$1,0),0)</f>
        <v>0</v>
      </c>
      <c r="TT204" s="72">
        <f>IFERROR(VLOOKUP(TT1,'19'!$F$3:$W$766,'19'!$W$1,0),0)</f>
        <v>0</v>
      </c>
      <c r="TU204" s="74">
        <f>IFERROR(VLOOKUP(TU1,'19'!$F$3:$W$766,'19'!$W$1,0),0)</f>
        <v>0.6368225962445454</v>
      </c>
      <c r="TV204" s="72">
        <f>IFERROR(VLOOKUP(TV1,'19'!$F$3:$W$766,'19'!$W$1,0),0)</f>
        <v>0</v>
      </c>
      <c r="TW204" s="72">
        <f>IFERROR(VLOOKUP(TW1,'19'!$F$3:$W$766,'19'!$W$1,0),0)</f>
        <v>3.8595356098506825E-2</v>
      </c>
      <c r="TX204" s="72" t="str">
        <f>IFERROR(VLOOKUP(TX1,'19'!$F$3:$W$766,'19'!$W$1,0),0)</f>
        <v/>
      </c>
      <c r="TY204" s="72">
        <f>IFERROR(VLOOKUP(TY1,'19'!$F$3:$W$766,'19'!$W$1,0),0)</f>
        <v>0.80514089761694219</v>
      </c>
      <c r="TZ204" s="72">
        <f>IFERROR(VLOOKUP(TZ1,'19'!$F$3:$W$766,'19'!$W$1,0),0)</f>
        <v>0</v>
      </c>
      <c r="UA204" s="72">
        <f>IFERROR(VLOOKUP(UA1,'19'!$F$3:$W$766,'19'!$W$1,0),0)</f>
        <v>0</v>
      </c>
      <c r="UB204" s="72" t="str">
        <f>IFERROR(VLOOKUP(UB1,'19'!$F$3:$W$766,'19'!$W$1,0),0)</f>
        <v/>
      </c>
      <c r="UC204" s="72">
        <f>IFERROR(VLOOKUP(UC1,'19'!$F$3:$W$766,'19'!$W$1,0),0)</f>
        <v>0</v>
      </c>
      <c r="UD204" s="72" t="str">
        <f>IFERROR(VLOOKUP(UD1,'19'!$F$3:$W$766,'19'!$W$1,0),0)</f>
        <v/>
      </c>
      <c r="UE204" s="72">
        <f>IFERROR(VLOOKUP(UE1,'19'!$F$3:$W$766,'19'!$W$1,0),0)</f>
        <v>0</v>
      </c>
      <c r="UF204" s="72" t="str">
        <f>IFERROR(VLOOKUP(UF1,'19'!$F$3:$W$766,'19'!$W$1,0),0)</f>
        <v/>
      </c>
      <c r="UG204" s="71">
        <f>IFERROR(VLOOKUP(UG1,'19'!$F$3:$W$766,'19'!$W$1,0),0)</f>
        <v>1.5273930412428267</v>
      </c>
      <c r="UH204" s="1" t="s">
        <v>141</v>
      </c>
      <c r="UI204" s="2"/>
    </row>
    <row r="205" spans="1:555">
      <c r="A205" s="735" t="s">
        <v>147</v>
      </c>
      <c r="B205" s="75">
        <f>INDEX($B$4:$B$184,B201-11,1)</f>
        <v>43466</v>
      </c>
      <c r="C205" s="30">
        <f>IF(VLOOKUP($B205,$B$4:C$184,COLUMN(C$1)-1,0)="",IF(C172="",TREND(C$4:INDEX(C$4:C$184,$B$200,1),$B$4:INDEX($B$4:$B$184,$B$200,1),INDEX($B$4:$B$184,$B$200+(MONTH($B205)-$C$200),1)),0),VLOOKUP($B205,$B$4:C$184,COLUMN(C$1)-1,0))</f>
        <v>179393552122</v>
      </c>
      <c r="D205" s="30">
        <f>IF(VLOOKUP($B205,$B$4:D$184,COLUMN(D$1)-1,0)="",IF(D172="",TREND(D$4:INDEX(D$4:D$184,$B$200,1),$B$4:INDEX($B$4:$B$184,$B$200,1),INDEX($B$4:$B$184,$B$200+(MONTH($B205)-$C$200),1)),0),VLOOKUP($B205,$B$4:D$184,COLUMN(D$1)-1,0))</f>
        <v>82081045204</v>
      </c>
      <c r="E205" s="30">
        <f>IF(VLOOKUP($B205,$B$4:E$184,COLUMN(E$1)-1,0)="",IF(E172="",TREND(E$4:INDEX(E$4:E$184,$B$200,1),$B$4:INDEX($B$4:$B$184,$B$200,1),INDEX($B$4:$B$184,$B$200+(MONTH($B205)-$C$200),1)),0),VLOOKUP($B205,$B$4:E$184,COLUMN(E$1)-1,0))</f>
        <v>63243244465</v>
      </c>
      <c r="F205" s="30">
        <f>IF(VLOOKUP($B205,$B$4:F$184,COLUMN(F$1)-1,0)="",IF(F172="",TREND(F$4:INDEX(F$4:F$184,$B$200,1),$B$4:INDEX($B$4:$B$184,$B$200,1),INDEX($B$4:$B$184,$B$200+(MONTH($B205)-$C$200),1)),0),VLOOKUP($B205,$B$4:F$184,COLUMN(F$1)-1,0))</f>
        <v>125234005</v>
      </c>
      <c r="G205" s="30">
        <f>IF(VLOOKUP($B205,$B$4:G$184,COLUMN(G$1)-1,0)="",IF(G172="",TREND(G$4:INDEX(G$4:G$184,$B$200,1),$B$4:INDEX($B$4:$B$184,$B$200,1),INDEX($B$4:$B$184,$B$200+(MONTH($B205)-$C$200),1)),0),VLOOKUP($B205,$B$4:G$184,COLUMN(G$1)-1,0))</f>
        <v>8698022</v>
      </c>
      <c r="H205" s="30">
        <f>IF(VLOOKUP($B205,$B$4:H$184,COLUMN(H$1)-1,0)="",IF(H172="",TREND(H$4:INDEX(H$4:H$184,$B$200,1),$B$4:INDEX($B$4:$B$184,$B$200,1),INDEX($B$4:$B$184,$B$200+(MONTH($B205)-$C$200),1)),0),VLOOKUP($B205,$B$4:H$184,COLUMN(H$1)-1,0))</f>
        <v>11730165356</v>
      </c>
      <c r="I205" s="30">
        <f>IF(VLOOKUP($B205,$B$4:I$184,COLUMN(I$1)-1,0)="",IF(I172="",TREND(I$4:INDEX(I$4:I$184,$B$200,1),$B$4:INDEX($B$4:$B$184,$B$200,1),INDEX($B$4:$B$184,$B$200+(MONTH($B205)-$C$200),1)),0),VLOOKUP($B205,$B$4:I$184,COLUMN(I$1)-1,0))</f>
        <v>10154804148.689201</v>
      </c>
      <c r="J205" s="30">
        <f>IF(VLOOKUP($B205,$B$4:J$184,COLUMN(J$1)-1,0)="",IF(J172="",TREND(J$4:INDEX(J$4:J$184,$B$200,1),$B$4:INDEX($B$4:$B$184,$B$200,1),INDEX($B$4:$B$184,$B$200+(MONTH($B205)-$C$200),1)),0),VLOOKUP($B205,$B$4:J$184,COLUMN(J$1)-1,0))</f>
        <v>1458059553.7507999</v>
      </c>
      <c r="K205" s="30">
        <f>IF(VLOOKUP($B205,$B$4:K$184,COLUMN(K$1)-1,0)="",IF(K172="",TREND(K$4:INDEX(K$4:K$184,$B$200,1),$B$4:INDEX($B$4:$B$184,$B$200,1),INDEX($B$4:$B$184,$B$200+(MONTH($B205)-$C$200),1)),0),VLOOKUP($B205,$B$4:K$184,COLUMN(K$1)-1,0))</f>
        <v>117301653.56</v>
      </c>
      <c r="L205" s="30">
        <f>IF(VLOOKUP($B205,$B$4:L$184,COLUMN(L$1)-1,0)="",IF(L172="",TREND(L$4:INDEX(L$4:L$184,$B$200,1),$B$4:INDEX($B$4:$B$184,$B$200,1),INDEX($B$4:$B$184,$B$200+(MONTH($B205)-$C$200),1)),0),VLOOKUP($B205,$B$4:L$184,COLUMN(L$1)-1,0))</f>
        <v>2800969246</v>
      </c>
      <c r="M205" s="30">
        <f>IF(VLOOKUP($B205,$B$4:M$184,COLUMN(M$1)-1,0)="",IF(M172="",TREND(M$4:INDEX(M$4:M$184,$B$200,1),$B$4:INDEX($B$4:$B$184,$B$200,1),INDEX($B$4:$B$184,$B$200+(MONTH($B205)-$C$200),1)),0),VLOOKUP($B205,$B$4:M$184,COLUMN(M$1)-1,0))</f>
        <v>37909839801</v>
      </c>
      <c r="N205" s="30">
        <f>IF(VLOOKUP($B205,$B$4:N$184,COLUMN(N$1)-1,0)="",IF(N172="",TREND(N$4:INDEX(N$4:N$184,$B$200,1),$B$4:INDEX($B$4:$B$184,$B$200,1),INDEX($B$4:$B$184,$B$200+(MONTH($B205)-$C$200),1)),0),VLOOKUP($B205,$B$4:N$184,COLUMN(N$1)-1,0))</f>
        <v>37530741402.989998</v>
      </c>
      <c r="O205" s="30">
        <f>IF(VLOOKUP($B205,$B$4:O$184,COLUMN(O$1)-1,0)="",IF(O172="",TREND(O$4:INDEX(O$4:O$184,$B$200,1),$B$4:INDEX($B$4:$B$184,$B$200,1),INDEX($B$4:$B$184,$B$200+(MONTH($B205)-$C$200),1)),0),VLOOKUP($B205,$B$4:O$184,COLUMN(O$1)-1,0))</f>
        <v>379098398.00999999</v>
      </c>
      <c r="P205" s="30">
        <f>IF(VLOOKUP($B205,$B$4:P$184,COLUMN(P$1)-1,0)="",IF(P172="",TREND(P$4:INDEX(P$4:P$184,$B$200,1),$B$4:INDEX($B$4:$B$184,$B$200,1),INDEX($B$4:$B$184,$B$200+(MONTH($B205)-$C$200),1)),0),VLOOKUP($B205,$B$4:P$184,COLUMN(P$1)-1,0))</f>
        <v>6172688386</v>
      </c>
      <c r="Q205" s="30">
        <f>IF(VLOOKUP($B205,$B$4:Q$184,COLUMN(Q$1)-1,0)="",IF(Q172="",TREND(Q$4:INDEX(Q$4:Q$184,$B$200,1),$B$4:INDEX($B$4:$B$184,$B$200,1),INDEX($B$4:$B$184,$B$200+(MONTH($B205)-$C$200),1)),0),VLOOKUP($B205,$B$4:Q$184,COLUMN(Q$1)-1,0))</f>
        <v>1924854380</v>
      </c>
      <c r="R205" s="30">
        <f>IF(VLOOKUP($B205,$B$4:R$184,COLUMN(R$1)-1,0)="",IF(R172="",TREND(R$4:INDEX(R$4:R$184,$B$200,1),$B$4:INDEX($B$4:$B$184,$B$200,1),INDEX($B$4:$B$184,$B$200+(MONTH($B205)-$C$200),1)),0),VLOOKUP($B205,$B$4:R$184,COLUMN(R$1)-1,0))</f>
        <v>2570795269</v>
      </c>
      <c r="S205" s="30">
        <f>IF(VLOOKUP($B205,$B$4:S$184,COLUMN(S$1)-1,0)="",IF(S172="",TREND(S$4:INDEX(S$4:S$184,$B$200,1),$B$4:INDEX($B$4:$B$184,$B$200,1),INDEX($B$4:$B$184,$B$200+(MONTH($B205)-$C$200),1)),0),VLOOKUP($B205,$B$4:S$184,COLUMN(S$1)-1,0))</f>
        <v>18837800739</v>
      </c>
      <c r="T205" s="30">
        <f>IF(VLOOKUP($B205,$B$4:T$184,COLUMN(T$1)-1,0)="",IF(T172="",TREND(T$4:INDEX(T$4:T$184,$B$200,1),$B$4:INDEX($B$4:$B$184,$B$200,1),INDEX($B$4:$B$184,$B$200+(MONTH($B205)-$C$200),1)),0),VLOOKUP($B205,$B$4:T$184,COLUMN(T$1)-1,0))</f>
        <v>4653162000</v>
      </c>
      <c r="U205" s="30">
        <f>IF(VLOOKUP($B205,$B$4:U$184,COLUMN(U$1)-1,0)="",IF(U172="",TREND(U$4:INDEX(U$4:U$184,$B$200,1),$B$4:INDEX($B$4:$B$184,$B$200,1),INDEX($B$4:$B$184,$B$200+(MONTH($B205)-$C$200),1)),0),VLOOKUP($B205,$B$4:U$184,COLUMN(U$1)-1,0))</f>
        <v>5474121000</v>
      </c>
      <c r="V205" s="30">
        <f>IF(VLOOKUP($B205,$B$4:V$184,COLUMN(V$1)-1,0)="",IF(V172="",TREND(V$4:INDEX(V$4:V$184,$B$200,1),$B$4:INDEX($B$4:$B$184,$B$200,1),INDEX($B$4:$B$184,$B$200+(MONTH($B205)-$C$200),1)),0),VLOOKUP($B205,$B$4:V$184,COLUMN(V$1)-1,0))</f>
        <v>10127283000</v>
      </c>
      <c r="W205" s="30">
        <f>IF(VLOOKUP($B205,$B$4:W$184,COLUMN(W$1)-1,0)="",IF(W172="",TREND(W$4:INDEX(W$4:W$184,$B$200,1),$B$4:INDEX($B$4:$B$184,$B$200,1),INDEX($B$4:$B$184,$B$200+(MONTH($B205)-$C$200),1)),0),VLOOKUP($B205,$B$4:W$184,COLUMN(W$1)-1,0))</f>
        <v>27097019</v>
      </c>
      <c r="X205" s="30">
        <f>IF(VLOOKUP($B205,$B$4:X$184,COLUMN(X$1)-1,0)="",IF(X172="",TREND(X$4:INDEX(X$4:X$184,$B$200,1),$B$4:INDEX($B$4:$B$184,$B$200,1),INDEX($B$4:$B$184,$B$200+(MONTH($B205)-$C$200),1)),0),VLOOKUP($B205,$B$4:X$184,COLUMN(X$1)-1,0))</f>
        <v>1256020926</v>
      </c>
      <c r="Y205" s="30">
        <f>IF(VLOOKUP($B205,$B$4:Y$184,COLUMN(Y$1)-1,0)="",IF(Y172="",TREND(Y$4:INDEX(Y$4:Y$184,$B$200,1),$B$4:INDEX($B$4:$B$184,$B$200,1),INDEX($B$4:$B$184,$B$200+(MONTH($B205)-$C$200),1)),0),VLOOKUP($B205,$B$4:Y$184,COLUMN(Y$1)-1,0))</f>
        <v>265112400</v>
      </c>
      <c r="Z205" s="30">
        <f>IF(VLOOKUP($B205,$B$4:Z$184,COLUMN(Z$1)-1,0)="",IF(Z172="",TREND(Z$4:INDEX(Z$4:Z$184,$B$200,1),$B$4:INDEX($B$4:$B$184,$B$200,1),INDEX($B$4:$B$184,$B$200+(MONTH($B205)-$C$200),1)),0),VLOOKUP($B205,$B$4:Z$184,COLUMN(Z$1)-1,0))</f>
        <v>26511240</v>
      </c>
      <c r="AA205" s="30">
        <f>IF(VLOOKUP($B205,$B$4:AA$184,COLUMN(AA$1)-1,0)="",IF(AA172="",TREND(AA$4:INDEX(AA$4:AA$184,$B$200,1),$B$4:INDEX($B$4:$B$184,$B$200,1),INDEX($B$4:$B$184,$B$200+(MONTH($B205)-$C$200),1)),0),VLOOKUP($B205,$B$4:AA$184,COLUMN(AA$1)-1,0))</f>
        <v>238601160</v>
      </c>
      <c r="AB205" s="30">
        <f>IF(VLOOKUP($B205,$B$4:AB$184,COLUMN(AB$1)-1,0)="",IF(AB172="",TREND(AB$4:INDEX(AB$4:AB$184,$B$200,1),$B$4:INDEX($B$4:$B$184,$B$200,1),INDEX($B$4:$B$184,$B$200+(MONTH($B205)-$C$200),1)),0),VLOOKUP($B205,$B$4:AB$184,COLUMN(AB$1)-1,0))</f>
        <v>0</v>
      </c>
      <c r="AC205" s="30">
        <f>IF(VLOOKUP($B205,$B$4:AC$184,COLUMN(AC$1)-1,0)="",IF(AC172="",TREND(AC$4:INDEX(AC$4:AC$184,$B$200,1),$B$4:INDEX($B$4:$B$184,$B$200,1),INDEX($B$4:$B$184,$B$200+(MONTH($B205)-$C$200),1)),0),VLOOKUP($B205,$B$4:AC$184,COLUMN(AC$1)-1,0))</f>
        <v>0</v>
      </c>
      <c r="AD205" s="30">
        <f>IF(VLOOKUP($B205,$B$4:AD$184,COLUMN(AD$1)-1,0)="",IF(AD172="",TREND(AD$4:INDEX(AD$4:AD$184,$B$200,1),$B$4:INDEX($B$4:$B$184,$B$200,1),INDEX($B$4:$B$184,$B$200+(MONTH($B205)-$C$200),1)),0),VLOOKUP($B205,$B$4:AD$184,COLUMN(AD$1)-1,0))</f>
        <v>5655163947</v>
      </c>
      <c r="AE205" s="30">
        <f>IF(VLOOKUP($B205,$B$4:AE$184,COLUMN(AE$1)-1,0)="",IF(AE172="",TREND(AE$4:INDEX(AE$4:AE$184,$B$200,1),$B$4:INDEX($B$4:$B$184,$B$200,1),INDEX($B$4:$B$184,$B$200+(MONTH($B205)-$C$200),1)),0),VLOOKUP($B205,$B$4:AE$184,COLUMN(AE$1)-1,0))</f>
        <v>1507123447</v>
      </c>
      <c r="AF205" s="30">
        <f>IF(VLOOKUP($B205,$B$4:AF$184,COLUMN(AF$1)-1,0)="",IF(AF172="",TREND(AF$4:INDEX(AF$4:AF$184,$B$200,1),$B$4:INDEX($B$4:$B$184,$B$200,1),INDEX($B$4:$B$184,$B$200+(MONTH($B205)-$C$200),1)),0),VLOOKUP($B205,$B$4:AF$184,COLUMN(AF$1)-1,0))</f>
        <v>1002647757</v>
      </c>
      <c r="AG205" s="30">
        <f>IF(VLOOKUP($B205,$B$4:AG$184,COLUMN(AG$1)-1,0)="",IF(AG172="",TREND(AG$4:INDEX(AG$4:AG$184,$B$200,1),$B$4:INDEX($B$4:$B$184,$B$200,1),INDEX($B$4:$B$184,$B$200+(MONTH($B205)-$C$200),1)),0),VLOOKUP($B205,$B$4:AG$184,COLUMN(AG$1)-1,0))</f>
        <v>504475690</v>
      </c>
      <c r="AH205" s="30">
        <f>IF(VLOOKUP($B205,$B$4:AH$184,COLUMN(AH$1)-1,0)="",IF(AH172="",TREND(AH$4:INDEX(AH$4:AH$184,$B$200,1),$B$4:INDEX($B$4:$B$184,$B$200,1),INDEX($B$4:$B$184,$B$200+(MONTH($B205)-$C$200),1)),0),VLOOKUP($B205,$B$4:AH$184,COLUMN(AH$1)-1,0))</f>
        <v>0</v>
      </c>
      <c r="AI205" s="30">
        <f>IF(VLOOKUP($B205,$B$4:AI$184,COLUMN(AI$1)-1,0)="",IF(AI172="",TREND(AI$4:INDEX(AI$4:AI$184,$B$200,1),$B$4:INDEX($B$4:$B$184,$B$200,1),INDEX($B$4:$B$184,$B$200+(MONTH($B205)-$C$200),1)),0),VLOOKUP($B205,$B$4:AI$184,COLUMN(AI$1)-1,0))</f>
        <v>97312506918</v>
      </c>
      <c r="AJ205" s="30">
        <f>IF(VLOOKUP($B205,$B$4:AJ$184,COLUMN(AJ$1)-1,0)="",IF(AJ172="",TREND(AJ$4:INDEX(AJ$4:AJ$184,$B$200,1),$B$4:INDEX($B$4:$B$184,$B$200,1),INDEX($B$4:$B$184,$B$200+(MONTH($B205)-$C$200),1)),0),VLOOKUP($B205,$B$4:AJ$184,COLUMN(AJ$1)-1,0))</f>
        <v>652091206</v>
      </c>
      <c r="AK205" s="30">
        <f>IF(VLOOKUP($B205,$B$4:AK$184,COLUMN(AK$1)-1,0)="",IF(AK172="",TREND(AK$4:INDEX(AK$4:AK$184,$B$200,1),$B$4:INDEX($B$4:$B$184,$B$200,1),INDEX($B$4:$B$184,$B$200+(MONTH($B205)-$C$200),1)),0),VLOOKUP($B205,$B$4:AK$184,COLUMN(AK$1)-1,0))</f>
        <v>0</v>
      </c>
      <c r="AL205" s="30">
        <f>IF(VLOOKUP($B205,$B$4:AL$184,COLUMN(AL$1)-1,0)="",IF(AL172="",TREND(AL$4:INDEX(AL$4:AL$184,$B$200,1),$B$4:INDEX($B$4:$B$184,$B$200,1),INDEX($B$4:$B$184,$B$200+(MONTH($B205)-$C$200),1)),0),VLOOKUP($B205,$B$4:AL$184,COLUMN(AL$1)-1,0))</f>
        <v>0</v>
      </c>
      <c r="AM205" s="30">
        <f>IF(VLOOKUP($B205,$B$4:AM$184,COLUMN(AM$1)-1,0)="",IF(AM172="",TREND(AM$4:INDEX(AM$4:AM$184,$B$200,1),$B$4:INDEX($B$4:$B$184,$B$200,1),INDEX($B$4:$B$184,$B$200+(MONTH($B205)-$C$200),1)),0),VLOOKUP($B205,$B$4:AM$184,COLUMN(AM$1)-1,0))</f>
        <v>652091206</v>
      </c>
      <c r="AN205" s="30">
        <f>IF(VLOOKUP($B205,$B$4:AN$184,COLUMN(AN$1)-1,0)="",IF(AN172="",TREND(AN$4:INDEX(AN$4:AN$184,$B$200,1),$B$4:INDEX($B$4:$B$184,$B$200,1),INDEX($B$4:$B$184,$B$200+(MONTH($B205)-$C$200),1)),0),VLOOKUP($B205,$B$4:AN$184,COLUMN(AN$1)-1,0))</f>
        <v>0</v>
      </c>
      <c r="AO205" s="30">
        <f>IF(VLOOKUP($B205,$B$4:AO$184,COLUMN(AO$1)-1,0)="",IF(AO172="",TREND(AO$4:INDEX(AO$4:AO$184,$B$200,1),$B$4:INDEX($B$4:$B$184,$B$200,1),INDEX($B$4:$B$184,$B$200+(MONTH($B205)-$C$200),1)),0),VLOOKUP($B205,$B$4:AO$184,COLUMN(AO$1)-1,0))</f>
        <v>2952070455</v>
      </c>
      <c r="AP205" s="30">
        <f>IF(VLOOKUP($B205,$B$4:AP$184,COLUMN(AP$1)-1,0)="",IF(AP172="",TREND(AP$4:INDEX(AP$4:AP$184,$B$200,1),$B$4:INDEX($B$4:$B$184,$B$200,1),INDEX($B$4:$B$184,$B$200+(MONTH($B205)-$C$200),1)),0),VLOOKUP($B205,$B$4:AP$184,COLUMN(AP$1)-1,0))</f>
        <v>2735037197</v>
      </c>
      <c r="AQ205" s="30">
        <f>IF(VLOOKUP($B205,$B$4:AQ$184,COLUMN(AQ$1)-1,0)="",IF(AQ172="",TREND(AQ$4:INDEX(AQ$4:AQ$184,$B$200,1),$B$4:INDEX($B$4:$B$184,$B$200,1),INDEX($B$4:$B$184,$B$200+(MONTH($B205)-$C$200),1)),0),VLOOKUP($B205,$B$4:AQ$184,COLUMN(AQ$1)-1,0))</f>
        <v>36216051</v>
      </c>
      <c r="AR205" s="30">
        <f>IF(VLOOKUP($B205,$B$4:AR$184,COLUMN(AR$1)-1,0)="",IF(AR172="",TREND(AR$4:INDEX(AR$4:AR$184,$B$200,1),$B$4:INDEX($B$4:$B$184,$B$200,1),INDEX($B$4:$B$184,$B$200+(MONTH($B205)-$C$200),1)),0),VLOOKUP($B205,$B$4:AR$184,COLUMN(AR$1)-1,0))</f>
        <v>5781326</v>
      </c>
      <c r="AS205" s="30">
        <f>IF(VLOOKUP($B205,$B$4:AS$184,COLUMN(AS$1)-1,0)="",IF(AS172="",TREND(AS$4:INDEX(AS$4:AS$184,$B$200,1),$B$4:INDEX($B$4:$B$184,$B$200,1),INDEX($B$4:$B$184,$B$200+(MONTH($B205)-$C$200),1)),0),VLOOKUP($B205,$B$4:AS$184,COLUMN(AS$1)-1,0))</f>
        <v>0</v>
      </c>
      <c r="AT205" s="30">
        <f>IF(VLOOKUP($B205,$B$4:AT$184,COLUMN(AT$1)-1,0)="",IF(AT172="",TREND(AT$4:INDEX(AT$4:AT$184,$B$200,1),$B$4:INDEX($B$4:$B$184,$B$200,1),INDEX($B$4:$B$184,$B$200+(MONTH($B205)-$C$200),1)),0),VLOOKUP($B205,$B$4:AT$184,COLUMN(AT$1)-1,0))</f>
        <v>29270317</v>
      </c>
      <c r="AU205" s="30">
        <f>IF(VLOOKUP($B205,$B$4:AU$184,COLUMN(AU$1)-1,0)="",IF(AU172="",TREND(AU$4:INDEX(AU$4:AU$184,$B$200,1),$B$4:INDEX($B$4:$B$184,$B$200,1),INDEX($B$4:$B$184,$B$200+(MONTH($B205)-$C$200),1)),0),VLOOKUP($B205,$B$4:AU$184,COLUMN(AU$1)-1,0))</f>
        <v>0</v>
      </c>
      <c r="AV205" s="30">
        <f>IF(VLOOKUP($B205,$B$4:AV$184,COLUMN(AV$1)-1,0)="",IF(AV172="",TREND(AV$4:INDEX(AV$4:AV$184,$B$200,1),$B$4:INDEX($B$4:$B$184,$B$200,1),INDEX($B$4:$B$184,$B$200+(MONTH($B205)-$C$200),1)),0),VLOOKUP($B205,$B$4:AV$184,COLUMN(AV$1)-1,0))</f>
        <v>0</v>
      </c>
      <c r="AW205" s="30">
        <f>IF(VLOOKUP($B205,$B$4:AW$184,COLUMN(AW$1)-1,0)="",IF(AW172="",TREND(AW$4:INDEX(AW$4:AW$184,$B$200,1),$B$4:INDEX($B$4:$B$184,$B$200,1),INDEX($B$4:$B$184,$B$200+(MONTH($B205)-$C$200),1)),0),VLOOKUP($B205,$B$4:AW$184,COLUMN(AW$1)-1,0))</f>
        <v>0</v>
      </c>
      <c r="AX205" s="30">
        <f>IF(VLOOKUP($B205,$B$4:AX$184,COLUMN(AX$1)-1,0)="",IF(AX172="",TREND(AX$4:INDEX(AX$4:AX$184,$B$200,1),$B$4:INDEX($B$4:$B$184,$B$200,1),INDEX($B$4:$B$184,$B$200+(MONTH($B205)-$C$200),1)),0),VLOOKUP($B205,$B$4:AX$184,COLUMN(AX$1)-1,0))</f>
        <v>0</v>
      </c>
      <c r="AY205" s="30">
        <f>IF(VLOOKUP($B205,$B$4:AY$184,COLUMN(AY$1)-1,0)="",IF(AY172="",TREND(AY$4:INDEX(AY$4:AY$184,$B$200,1),$B$4:INDEX($B$4:$B$184,$B$200,1),INDEX($B$4:$B$184,$B$200+(MONTH($B205)-$C$200),1)),0),VLOOKUP($B205,$B$4:AY$184,COLUMN(AY$1)-1,0))</f>
        <v>131363020</v>
      </c>
      <c r="AZ205" s="30">
        <f>IF(VLOOKUP($B205,$B$4:AZ$184,COLUMN(AZ$1)-1,0)="",IF(AZ172="",TREND(AZ$4:INDEX(AZ$4:AZ$184,$B$200,1),$B$4:INDEX($B$4:$B$184,$B$200,1),INDEX($B$4:$B$184,$B$200+(MONTH($B205)-$C$200),1)),0),VLOOKUP($B205,$B$4:AZ$184,COLUMN(AZ$1)-1,0))</f>
        <v>14402544</v>
      </c>
      <c r="BA205" s="30">
        <f>IF(VLOOKUP($B205,$B$4:BA$184,COLUMN(BA$1)-1,0)="",IF(BA172="",TREND(BA$4:INDEX(BA$4:BA$184,$B$200,1),$B$4:INDEX($B$4:$B$184,$B$200,1),INDEX($B$4:$B$184,$B$200+(MONTH($B205)-$C$200),1)),0),VLOOKUP($B205,$B$4:BA$184,COLUMN(BA$1)-1,0))</f>
        <v>0</v>
      </c>
      <c r="BB205" s="30">
        <f>IF(VLOOKUP($B205,$B$4:BB$184,COLUMN(BB$1)-1,0)="",IF(BB172="",TREND(BB$4:INDEX(BB$4:BB$184,$B$200,1),$B$4:INDEX($B$4:$B$184,$B$200,1),INDEX($B$4:$B$184,$B$200+(MONTH($B205)-$C$200),1)),0),VLOOKUP($B205,$B$4:BB$184,COLUMN(BB$1)-1,0))</f>
        <v>0</v>
      </c>
      <c r="BC205" s="30">
        <f>IF(VLOOKUP($B205,$B$4:BC$184,COLUMN(BC$1)-1,0)="",IF(BC172="",TREND(BC$4:INDEX(BC$4:BC$184,$B$200,1),$B$4:INDEX($B$4:$B$184,$B$200,1),INDEX($B$4:$B$184,$B$200+(MONTH($B205)-$C$200),1)),0),VLOOKUP($B205,$B$4:BC$184,COLUMN(BC$1)-1,0))</f>
        <v>14402544</v>
      </c>
      <c r="BD205" s="30">
        <f>IF(VLOOKUP($B205,$B$4:BD$184,COLUMN(BD$1)-1,0)="",IF(BD172="",TREND(BD$4:INDEX(BD$4:BD$184,$B$200,1),$B$4:INDEX($B$4:$B$184,$B$200,1),INDEX($B$4:$B$184,$B$200+(MONTH($B205)-$C$200),1)),0),VLOOKUP($B205,$B$4:BD$184,COLUMN(BD$1)-1,0))</f>
        <v>6440479090</v>
      </c>
      <c r="BE205" s="30">
        <f>IF(VLOOKUP($B205,$B$4:BE$184,COLUMN(BE$1)-1,0)="",IF(BE172="",TREND(BE$4:INDEX(BE$4:BE$184,$B$200,1),$B$4:INDEX($B$4:$B$184,$B$200,1),INDEX($B$4:$B$184,$B$200+(MONTH($B205)-$C$200),1)),0),VLOOKUP($B205,$B$4:BE$184,COLUMN(BE$1)-1,0))</f>
        <v>964076</v>
      </c>
      <c r="BF205" s="30">
        <f>IF(VLOOKUP($B205,$B$4:BF$184,COLUMN(BF$1)-1,0)="",IF(BF172="",TREND(BF$4:INDEX(BF$4:BF$184,$B$200,1),$B$4:INDEX($B$4:$B$184,$B$200,1),INDEX($B$4:$B$184,$B$200+(MONTH($B205)-$C$200),1)),0),VLOOKUP($B205,$B$4:BF$184,COLUMN(BF$1)-1,0))</f>
        <v>2512668524</v>
      </c>
      <c r="BG205" s="30">
        <f>IF(VLOOKUP($B205,$B$4:BG$184,COLUMN(BG$1)-1,0)="",IF(BG172="",TREND(BG$4:INDEX(BG$4:BG$184,$B$200,1),$B$4:INDEX($B$4:$B$184,$B$200,1),INDEX($B$4:$B$184,$B$200+(MONTH($B205)-$C$200),1)),0),VLOOKUP($B205,$B$4:BG$184,COLUMN(BG$1)-1,0))</f>
        <v>1476726731</v>
      </c>
      <c r="BH205" s="30">
        <f>IF(VLOOKUP($B205,$B$4:BH$184,COLUMN(BH$1)-1,0)="",IF(BH172="",TREND(BH$4:INDEX(BH$4:BH$184,$B$200,1),$B$4:INDEX($B$4:$B$184,$B$200,1),INDEX($B$4:$B$184,$B$200+(MONTH($B205)-$C$200),1)),0),VLOOKUP($B205,$B$4:BH$184,COLUMN(BH$1)-1,0))</f>
        <v>0</v>
      </c>
      <c r="BI205" s="30">
        <f>IF(VLOOKUP($B205,$B$4:BI$184,COLUMN(BI$1)-1,0)="",IF(BI172="",TREND(BI$4:INDEX(BI$4:BI$184,$B$200,1),$B$4:INDEX($B$4:$B$184,$B$200,1),INDEX($B$4:$B$184,$B$200+(MONTH($B205)-$C$200),1)),0),VLOOKUP($B205,$B$4:BI$184,COLUMN(BI$1)-1,0))</f>
        <v>17818209</v>
      </c>
      <c r="BJ205" s="30">
        <f>IF(VLOOKUP($B205,$B$4:BJ$184,COLUMN(BJ$1)-1,0)="",IF(BJ172="",TREND(BJ$4:INDEX(BJ$4:BJ$184,$B$200,1),$B$4:INDEX($B$4:$B$184,$B$200,1),INDEX($B$4:$B$184,$B$200+(MONTH($B205)-$C$200),1)),0),VLOOKUP($B205,$B$4:BJ$184,COLUMN(BJ$1)-1,0))</f>
        <v>0</v>
      </c>
      <c r="BK205" s="30">
        <f>IF(VLOOKUP($B205,$B$4:BK$184,COLUMN(BK$1)-1,0)="",IF(BK172="",TREND(BK$4:INDEX(BK$4:BK$184,$B$200,1),$B$4:INDEX($B$4:$B$184,$B$200,1),INDEX($B$4:$B$184,$B$200+(MONTH($B205)-$C$200),1)),0),VLOOKUP($B205,$B$4:BK$184,COLUMN(BK$1)-1,0))</f>
        <v>68515067</v>
      </c>
      <c r="BL205" s="30">
        <f>IF(VLOOKUP($B205,$B$4:BL$184,COLUMN(BL$1)-1,0)="",IF(BL172="",TREND(BL$4:INDEX(BL$4:BL$184,$B$200,1),$B$4:INDEX($B$4:$B$184,$B$200,1),INDEX($B$4:$B$184,$B$200+(MONTH($B205)-$C$200),1)),0),VLOOKUP($B205,$B$4:BL$184,COLUMN(BL$1)-1,0))</f>
        <v>20227361</v>
      </c>
      <c r="BM205" s="30">
        <f>IF(VLOOKUP($B205,$B$4:BM$184,COLUMN(BM$1)-1,0)="",IF(BM172="",TREND(BM$4:INDEX(BM$4:BM$184,$B$200,1),$B$4:INDEX($B$4:$B$184,$B$200,1),INDEX($B$4:$B$184,$B$200+(MONTH($B205)-$C$200),1)),0),VLOOKUP($B205,$B$4:BM$184,COLUMN(BM$1)-1,0))</f>
        <v>2481747</v>
      </c>
      <c r="BN205" s="30">
        <f>IF(VLOOKUP($B205,$B$4:BN$184,COLUMN(BN$1)-1,0)="",IF(BN172="",TREND(BN$4:INDEX(BN$4:BN$184,$B$200,1),$B$4:INDEX($B$4:$B$184,$B$200,1),INDEX($B$4:$B$184,$B$200+(MONTH($B205)-$C$200),1)),0),VLOOKUP($B205,$B$4:BN$184,COLUMN(BN$1)-1,0))</f>
        <v>29204493</v>
      </c>
      <c r="BO205" s="30">
        <f>IF(VLOOKUP($B205,$B$4:BO$184,COLUMN(BO$1)-1,0)="",IF(BO172="",TREND(BO$4:INDEX(BO$4:BO$184,$B$200,1),$B$4:INDEX($B$4:$B$184,$B$200,1),INDEX($B$4:$B$184,$B$200+(MONTH($B205)-$C$200),1)),0),VLOOKUP($B205,$B$4:BO$184,COLUMN(BO$1)-1,0))</f>
        <v>0</v>
      </c>
      <c r="BP205" s="30">
        <f>IF(VLOOKUP($B205,$B$4:BP$184,COLUMN(BP$1)-1,0)="",IF(BP172="",TREND(BP$4:INDEX(BP$4:BP$184,$B$200,1),$B$4:INDEX($B$4:$B$184,$B$200,1),INDEX($B$4:$B$184,$B$200+(MONTH($B205)-$C$200),1)),0),VLOOKUP($B205,$B$4:BP$184,COLUMN(BP$1)-1,0))</f>
        <v>0</v>
      </c>
      <c r="BQ205" s="30">
        <f>IF(VLOOKUP($B205,$B$4:BQ$184,COLUMN(BQ$1)-1,0)="",IF(BQ172="",TREND(BQ$4:INDEX(BQ$4:BQ$184,$B$200,1),$B$4:INDEX($B$4:$B$184,$B$200,1),INDEX($B$4:$B$184,$B$200+(MONTH($B205)-$C$200),1)),0),VLOOKUP($B205,$B$4:BQ$184,COLUMN(BQ$1)-1,0))</f>
        <v>37715</v>
      </c>
      <c r="BR205" s="30">
        <f>IF(VLOOKUP($B205,$B$4:BR$184,COLUMN(BR$1)-1,0)="",IF(BR172="",TREND(BR$4:INDEX(BR$4:BR$184,$B$200,1),$B$4:INDEX($B$4:$B$184,$B$200,1),INDEX($B$4:$B$184,$B$200+(MONTH($B205)-$C$200),1)),0),VLOOKUP($B205,$B$4:BR$184,COLUMN(BR$1)-1,0))</f>
        <v>88007390</v>
      </c>
      <c r="BS205" s="30">
        <f>IF(VLOOKUP($B205,$B$4:BS$184,COLUMN(BS$1)-1,0)="",IF(BS172="",TREND(BS$4:INDEX(BS$4:BS$184,$B$200,1),$B$4:INDEX($B$4:$B$184,$B$200,1),INDEX($B$4:$B$184,$B$200+(MONTH($B205)-$C$200),1)),0),VLOOKUP($B205,$B$4:BS$184,COLUMN(BS$1)-1,0))</f>
        <v>2220478307</v>
      </c>
      <c r="BT205" s="30">
        <f>IF(VLOOKUP($B205,$B$4:BT$184,COLUMN(BT$1)-1,0)="",IF(BT172="",TREND(BT$4:INDEX(BT$4:BT$184,$B$200,1),$B$4:INDEX($B$4:$B$184,$B$200,1),INDEX($B$4:$B$184,$B$200+(MONTH($B205)-$C$200),1)),0),VLOOKUP($B205,$B$4:BT$184,COLUMN(BT$1)-1,0))</f>
        <v>266825774</v>
      </c>
      <c r="BU205" s="30">
        <f>IF(VLOOKUP($B205,$B$4:BU$184,COLUMN(BU$1)-1,0)="",IF(BU172="",TREND(BU$4:INDEX(BU$4:BU$184,$B$200,1),$B$4:INDEX($B$4:$B$184,$B$200,1),INDEX($B$4:$B$184,$B$200+(MONTH($B205)-$C$200),1)),0),VLOOKUP($B205,$B$4:BU$184,COLUMN(BU$1)-1,0))</f>
        <v>0</v>
      </c>
      <c r="BV205" s="30">
        <f>IF(VLOOKUP($B205,$B$4:BV$184,COLUMN(BV$1)-1,0)="",IF(BV172="",TREND(BV$4:INDEX(BV$4:BV$184,$B$200,1),$B$4:INDEX($B$4:$B$184,$B$200,1),INDEX($B$4:$B$184,$B$200+(MONTH($B205)-$C$200),1)),0),VLOOKUP($B205,$B$4:BV$184,COLUMN(BV$1)-1,0))</f>
        <v>2572689</v>
      </c>
      <c r="BW205" s="30">
        <f>IF(VLOOKUP($B205,$B$4:BW$184,COLUMN(BW$1)-1,0)="",IF(BW172="",TREND(BW$4:INDEX(BW$4:BW$184,$B$200,1),$B$4:INDEX($B$4:$B$184,$B$200,1),INDEX($B$4:$B$184,$B$200+(MONTH($B205)-$C$200),1)),0),VLOOKUP($B205,$B$4:BW$184,COLUMN(BW$1)-1,0))</f>
        <v>488781</v>
      </c>
      <c r="BX205" s="30">
        <f>IF(VLOOKUP($B205,$B$4:BX$184,COLUMN(BX$1)-1,0)="",IF(BX172="",TREND(BX$4:INDEX(BX$4:BX$184,$B$200,1),$B$4:INDEX($B$4:$B$184,$B$200,1),INDEX($B$4:$B$184,$B$200+(MONTH($B205)-$C$200),1)),0),VLOOKUP($B205,$B$4:BX$184,COLUMN(BX$1)-1,0))</f>
        <v>0</v>
      </c>
      <c r="BY205" s="30">
        <f>IF(VLOOKUP($B205,$B$4:BY$184,COLUMN(BY$1)-1,0)="",IF(BY172="",TREND(BY$4:INDEX(BY$4:BY$184,$B$200,1),$B$4:INDEX($B$4:$B$184,$B$200,1),INDEX($B$4:$B$184,$B$200+(MONTH($B205)-$C$200),1)),0),VLOOKUP($B205,$B$4:BY$184,COLUMN(BY$1)-1,0))</f>
        <v>252301152</v>
      </c>
      <c r="BZ205" s="30">
        <f>IF(VLOOKUP($B205,$B$4:BZ$184,COLUMN(BZ$1)-1,0)="",IF(BZ172="",TREND(BZ$4:INDEX(BZ$4:BZ$184,$B$200,1),$B$4:INDEX($B$4:$B$184,$B$200,1),INDEX($B$4:$B$184,$B$200+(MONTH($B205)-$C$200),1)),0),VLOOKUP($B205,$B$4:BZ$184,COLUMN(BZ$1)-1,0))</f>
        <v>11353152</v>
      </c>
      <c r="CA205" s="30">
        <f>IF(VLOOKUP($B205,$B$4:CA$184,COLUMN(CA$1)-1,0)="",IF(CA172="",TREND(CA$4:INDEX(CA$4:CA$184,$B$200,1),$B$4:INDEX($B$4:$B$184,$B$200,1),INDEX($B$4:$B$184,$B$200+(MONTH($B205)-$C$200),1)),0),VLOOKUP($B205,$B$4:CA$184,COLUMN(CA$1)-1,0))</f>
        <v>110000</v>
      </c>
      <c r="CB205" s="30">
        <f>IF(VLOOKUP($B205,$B$4:CB$184,COLUMN(CB$1)-1,0)="",IF(CB172="",TREND(CB$4:INDEX(CB$4:CB$184,$B$200,1),$B$4:INDEX($B$4:$B$184,$B$200,1),INDEX($B$4:$B$184,$B$200+(MONTH($B205)-$C$200),1)),0),VLOOKUP($B205,$B$4:CB$184,COLUMN(CB$1)-1,0))</f>
        <v>0</v>
      </c>
      <c r="CC205" s="30">
        <f>IF(VLOOKUP($B205,$B$4:CC$184,COLUMN(CC$1)-1,0)="",IF(CC172="",TREND(CC$4:INDEX(CC$4:CC$184,$B$200,1),$B$4:INDEX($B$4:$B$184,$B$200,1),INDEX($B$4:$B$184,$B$200+(MONTH($B205)-$C$200),1)),0),VLOOKUP($B205,$B$4:CC$184,COLUMN(CC$1)-1,0))</f>
        <v>19445331766</v>
      </c>
      <c r="CD205" s="30">
        <f>IF(VLOOKUP($B205,$B$4:CD$184,COLUMN(CD$1)-1,0)="",IF(CD172="",TREND(CD$4:INDEX(CD$4:CD$184,$B$200,1),$B$4:INDEX($B$4:$B$184,$B$200,1),INDEX($B$4:$B$184,$B$200+(MONTH($B205)-$C$200),1)),0),VLOOKUP($B205,$B$4:CD$184,COLUMN(CD$1)-1,0))</f>
        <v>0</v>
      </c>
      <c r="CE205" s="30">
        <f>IF(VLOOKUP($B205,$B$4:CE$184,COLUMN(CE$1)-1,0)="",IF(CE172="",TREND(CE$4:INDEX(CE$4:CE$184,$B$200,1),$B$4:INDEX($B$4:$B$184,$B$200,1),INDEX($B$4:$B$184,$B$200+(MONTH($B205)-$C$200),1)),0),VLOOKUP($B205,$B$4:CE$184,COLUMN(CE$1)-1,0))</f>
        <v>7590213089</v>
      </c>
      <c r="CF205" s="30">
        <f>IF(VLOOKUP($B205,$B$4:CF$184,COLUMN(CF$1)-1,0)="",IF(CF172="",TREND(CF$4:INDEX(CF$4:CF$184,$B$200,1),$B$4:INDEX($B$4:$B$184,$B$200,1),INDEX($B$4:$B$184,$B$200+(MONTH($B205)-$C$200),1)),0),VLOOKUP($B205,$B$4:CF$184,COLUMN(CF$1)-1,0))</f>
        <v>344385379</v>
      </c>
      <c r="CG205" s="30">
        <f>IF(VLOOKUP($B205,$B$4:CG$184,COLUMN(CG$1)-1,0)="",IF(CG172="",TREND(CG$4:INDEX(CG$4:CG$184,$B$200,1),$B$4:INDEX($B$4:$B$184,$B$200,1),INDEX($B$4:$B$184,$B$200+(MONTH($B205)-$C$200),1)),0),VLOOKUP($B205,$B$4:CG$184,COLUMN(CG$1)-1,0))</f>
        <v>3360175709</v>
      </c>
      <c r="CH205" s="30">
        <f>IF(VLOOKUP($B205,$B$4:CH$184,COLUMN(CH$1)-1,0)="",IF(CH172="",TREND(CH$4:INDEX(CH$4:CH$184,$B$200,1),$B$4:INDEX($B$4:$B$184,$B$200,1),INDEX($B$4:$B$184,$B$200+(MONTH($B205)-$C$200),1)),0),VLOOKUP($B205,$B$4:CH$184,COLUMN(CH$1)-1,0))</f>
        <v>48385323</v>
      </c>
      <c r="CI205" s="30">
        <f>IF(VLOOKUP($B205,$B$4:CI$184,COLUMN(CI$1)-1,0)="",IF(CI172="",TREND(CI$4:INDEX(CI$4:CI$184,$B$200,1),$B$4:INDEX($B$4:$B$184,$B$200,1),INDEX($B$4:$B$184,$B$200+(MONTH($B205)-$C$200),1)),0),VLOOKUP($B205,$B$4:CI$184,COLUMN(CI$1)-1,0))</f>
        <v>95862022</v>
      </c>
      <c r="CJ205" s="30">
        <f>IF(VLOOKUP($B205,$B$4:CJ$184,COLUMN(CJ$1)-1,0)="",IF(CJ172="",TREND(CJ$4:INDEX(CJ$4:CJ$184,$B$200,1),$B$4:INDEX($B$4:$B$184,$B$200,1),INDEX($B$4:$B$184,$B$200+(MONTH($B205)-$C$200),1)),0),VLOOKUP($B205,$B$4:CJ$184,COLUMN(CJ$1)-1,0))</f>
        <v>2131602</v>
      </c>
      <c r="CK205" s="30">
        <f>IF(VLOOKUP($B205,$B$4:CK$184,COLUMN(CK$1)-1,0)="",IF(CK172="",TREND(CK$4:INDEX(CK$4:CK$184,$B$200,1),$B$4:INDEX($B$4:$B$184,$B$200,1),INDEX($B$4:$B$184,$B$200+(MONTH($B205)-$C$200),1)),0),VLOOKUP($B205,$B$4:CK$184,COLUMN(CK$1)-1,0))</f>
        <v>24672707</v>
      </c>
      <c r="CL205" s="30">
        <f>IF(VLOOKUP($B205,$B$4:CL$184,COLUMN(CL$1)-1,0)="",IF(CL172="",TREND(CL$4:INDEX(CL$4:CL$184,$B$200,1),$B$4:INDEX($B$4:$B$184,$B$200,1),INDEX($B$4:$B$184,$B$200+(MONTH($B205)-$C$200),1)),0),VLOOKUP($B205,$B$4:CL$184,COLUMN(CL$1)-1,0))</f>
        <v>6019428</v>
      </c>
      <c r="CM205" s="30">
        <f>IF(VLOOKUP($B205,$B$4:CM$184,COLUMN(CM$1)-1,0)="",IF(CM172="",TREND(CM$4:INDEX(CM$4:CM$184,$B$200,1),$B$4:INDEX($B$4:$B$184,$B$200,1),INDEX($B$4:$B$184,$B$200+(MONTH($B205)-$C$200),1)),0),VLOOKUP($B205,$B$4:CM$184,COLUMN(CM$1)-1,0))</f>
        <v>1261431</v>
      </c>
      <c r="CN205" s="30">
        <f>IF(VLOOKUP($B205,$B$4:CN$184,COLUMN(CN$1)-1,0)="",IF(CN172="",TREND(CN$4:INDEX(CN$4:CN$184,$B$200,1),$B$4:INDEX($B$4:$B$184,$B$200,1),INDEX($B$4:$B$184,$B$200+(MONTH($B205)-$C$200),1)),0),VLOOKUP($B205,$B$4:CN$184,COLUMN(CN$1)-1,0))</f>
        <v>573031</v>
      </c>
      <c r="CO205" s="30">
        <f>IF(VLOOKUP($B205,$B$4:CO$184,COLUMN(CO$1)-1,0)="",IF(CO172="",TREND(CO$4:INDEX(CO$4:CO$184,$B$200,1),$B$4:INDEX($B$4:$B$184,$B$200,1),INDEX($B$4:$B$184,$B$200+(MONTH($B205)-$C$200),1)),0),VLOOKUP($B205,$B$4:CO$184,COLUMN(CO$1)-1,0))</f>
        <v>276602</v>
      </c>
      <c r="CP205" s="30">
        <f>IF(VLOOKUP($B205,$B$4:CP$184,COLUMN(CP$1)-1,0)="",IF(CP172="",TREND(CP$4:INDEX(CP$4:CP$184,$B$200,1),$B$4:INDEX($B$4:$B$184,$B$200,1),INDEX($B$4:$B$184,$B$200+(MONTH($B205)-$C$200),1)),0),VLOOKUP($B205,$B$4:CP$184,COLUMN(CP$1)-1,0))</f>
        <v>6813505</v>
      </c>
      <c r="CQ205" s="30">
        <f>IF(VLOOKUP($B205,$B$4:CQ$184,COLUMN(CQ$1)-1,0)="",IF(CQ172="",TREND(CQ$4:INDEX(CQ$4:CQ$184,$B$200,1),$B$4:INDEX($B$4:$B$184,$B$200,1),INDEX($B$4:$B$184,$B$200+(MONTH($B205)-$C$200),1)),0),VLOOKUP($B205,$B$4:CQ$184,COLUMN(CQ$1)-1,0))</f>
        <v>53888716</v>
      </c>
      <c r="CR205" s="30">
        <f>IF(VLOOKUP($B205,$B$4:CR$184,COLUMN(CR$1)-1,0)="",IF(CR172="",TREND(CR$4:INDEX(CR$4:CR$184,$B$200,1),$B$4:INDEX($B$4:$B$184,$B$200,1),INDEX($B$4:$B$184,$B$200+(MONTH($B205)-$C$200),1)),0),VLOOKUP($B205,$B$4:CR$184,COLUMN(CR$1)-1,0))</f>
        <v>118495682</v>
      </c>
      <c r="CS205" s="30">
        <f>IF(VLOOKUP($B205,$B$4:CS$184,COLUMN(CS$1)-1,0)="",IF(CS172="",TREND(CS$4:INDEX(CS$4:CS$184,$B$200,1),$B$4:INDEX($B$4:$B$184,$B$200,1),INDEX($B$4:$B$184,$B$200+(MONTH($B205)-$C$200),1)),0),VLOOKUP($B205,$B$4:CS$184,COLUMN(CS$1)-1,0))</f>
        <v>3563736621</v>
      </c>
      <c r="CT205" s="30">
        <f>IF(VLOOKUP($B205,$B$4:CT$184,COLUMN(CT$1)-1,0)="",IF(CT172="",TREND(CT$4:INDEX(CT$4:CT$184,$B$200,1),$B$4:INDEX($B$4:$B$184,$B$200,1),INDEX($B$4:$B$184,$B$200+(MONTH($B205)-$C$200),1)),0),VLOOKUP($B205,$B$4:CT$184,COLUMN(CT$1)-1,0))</f>
        <v>1025949503</v>
      </c>
      <c r="CU205" s="30">
        <f>IF(VLOOKUP($B205,$B$4:CU$184,COLUMN(CU$1)-1,0)="",IF(CU172="",TREND(CU$4:INDEX(CU$4:CU$184,$B$200,1),$B$4:INDEX($B$4:$B$184,$B$200,1),INDEX($B$4:$B$184,$B$200+(MONTH($B205)-$C$200),1)),0),VLOOKUP($B205,$B$4:CU$184,COLUMN(CU$1)-1,0))</f>
        <v>0</v>
      </c>
      <c r="CV205" s="30">
        <f>IF(VLOOKUP($B205,$B$4:CV$184,COLUMN(CV$1)-1,0)="",IF(CV172="",TREND(CV$4:INDEX(CV$4:CV$184,$B$200,1),$B$4:INDEX($B$4:$B$184,$B$200,1),INDEX($B$4:$B$184,$B$200+(MONTH($B205)-$C$200),1)),0),VLOOKUP($B205,$B$4:CV$184,COLUMN(CV$1)-1,0))</f>
        <v>39454158</v>
      </c>
      <c r="CW205" s="30">
        <f>IF(VLOOKUP($B205,$B$4:CW$184,COLUMN(CW$1)-1,0)="",IF(CW172="",TREND(CW$4:INDEX(CW$4:CW$184,$B$200,1),$B$4:INDEX($B$4:$B$184,$B$200,1),INDEX($B$4:$B$184,$B$200+(MONTH($B205)-$C$200),1)),0),VLOOKUP($B205,$B$4:CW$184,COLUMN(CW$1)-1,0))</f>
        <v>5884296</v>
      </c>
      <c r="CX205" s="30">
        <f>IF(VLOOKUP($B205,$B$4:CX$184,COLUMN(CX$1)-1,0)="",IF(CX172="",TREND(CX$4:INDEX(CX$4:CX$184,$B$200,1),$B$4:INDEX($B$4:$B$184,$B$200,1),INDEX($B$4:$B$184,$B$200+(MONTH($B205)-$C$200),1)),0),VLOOKUP($B205,$B$4:CX$184,COLUMN(CX$1)-1,0))</f>
        <v>162118</v>
      </c>
      <c r="CY205" s="30">
        <f>IF(VLOOKUP($B205,$B$4:CY$184,COLUMN(CY$1)-1,0)="",IF(CY172="",TREND(CY$4:INDEX(CY$4:CY$184,$B$200,1),$B$4:INDEX($B$4:$B$184,$B$200,1),INDEX($B$4:$B$184,$B$200+(MONTH($B205)-$C$200),1)),0),VLOOKUP($B205,$B$4:CY$184,COLUMN(CY$1)-1,0))</f>
        <v>0</v>
      </c>
      <c r="CZ205" s="30">
        <f>IF(VLOOKUP($B205,$B$4:CZ$184,COLUMN(CZ$1)-1,0)="",IF(CZ172="",TREND(CZ$4:INDEX(CZ$4:CZ$184,$B$200,1),$B$4:INDEX($B$4:$B$184,$B$200,1),INDEX($B$4:$B$184,$B$200+(MONTH($B205)-$C$200),1)),0),VLOOKUP($B205,$B$4:CZ$184,COLUMN(CZ$1)-1,0))</f>
        <v>2442715298</v>
      </c>
      <c r="DA205" s="30">
        <f>IF(VLOOKUP($B205,$B$4:DA$184,COLUMN(DA$1)-1,0)="",IF(DA172="",TREND(DA$4:INDEX(DA$4:DA$184,$B$200,1),$B$4:INDEX($B$4:$B$184,$B$200,1),INDEX($B$4:$B$184,$B$200+(MONTH($B205)-$C$200),1)),0),VLOOKUP($B205,$B$4:DA$184,COLUMN(DA$1)-1,0))</f>
        <v>2227378860</v>
      </c>
      <c r="DB205" s="30">
        <f>IF(VLOOKUP($B205,$B$4:DB$184,COLUMN(DB$1)-1,0)="",IF(DB172="",TREND(DB$4:INDEX(DB$4:DB$184,$B$200,1),$B$4:INDEX($B$4:$B$184,$B$200,1),INDEX($B$4:$B$184,$B$200+(MONTH($B205)-$C$200),1)),0),VLOOKUP($B205,$B$4:DB$184,COLUMN(DB$1)-1,0))</f>
        <v>215336438</v>
      </c>
      <c r="DC205" s="30">
        <f>IF(VLOOKUP($B205,$B$4:DC$184,COLUMN(DC$1)-1,0)="",IF(DC172="",TREND(DC$4:INDEX(DC$4:DC$184,$B$200,1),$B$4:INDEX($B$4:$B$184,$B$200,1),INDEX($B$4:$B$184,$B$200+(MONTH($B205)-$C$200),1)),0),VLOOKUP($B205,$B$4:DC$184,COLUMN(DC$1)-1,0))</f>
        <v>0</v>
      </c>
      <c r="DD205" s="30">
        <f>IF(VLOOKUP($B205,$B$4:DD$184,COLUMN(DD$1)-1,0)="",IF(DD172="",TREND(DD$4:INDEX(DD$4:DD$184,$B$200,1),$B$4:INDEX($B$4:$B$184,$B$200,1),INDEX($B$4:$B$184,$B$200+(MONTH($B205)-$C$200),1)),0),VLOOKUP($B205,$B$4:DD$184,COLUMN(DD$1)-1,0))</f>
        <v>0</v>
      </c>
      <c r="DE205" s="30">
        <f>IF(VLOOKUP($B205,$B$4:DE$184,COLUMN(DE$1)-1,0)="",IF(DE172="",TREND(DE$4:INDEX(DE$4:DE$184,$B$200,1),$B$4:INDEX($B$4:$B$184,$B$200,1),INDEX($B$4:$B$184,$B$200+(MONTH($B205)-$C$200),1)),0),VLOOKUP($B205,$B$4:DE$184,COLUMN(DE$1)-1,0))</f>
        <v>0</v>
      </c>
      <c r="DF205" s="30">
        <f>IF(VLOOKUP($B205,$B$4:DF$184,COLUMN(DF$1)-1,0)="",IF(DF172="",TREND(DF$4:INDEX(DF$4:DF$184,$B$200,1),$B$4:INDEX($B$4:$B$184,$B$200,1),INDEX($B$4:$B$184,$B$200+(MONTH($B205)-$C$200),1)),0),VLOOKUP($B205,$B$4:DF$184,COLUMN(DF$1)-1,0))</f>
        <v>19698770</v>
      </c>
      <c r="DG205" s="30">
        <f>IF(VLOOKUP($B205,$B$4:DG$184,COLUMN(DG$1)-1,0)="",IF(DG172="",TREND(DG$4:INDEX(DG$4:DG$184,$B$200,1),$B$4:INDEX($B$4:$B$184,$B$200,1),INDEX($B$4:$B$184,$B$200+(MONTH($B205)-$C$200),1)),0),VLOOKUP($B205,$B$4:DG$184,COLUMN(DG$1)-1,0))</f>
        <v>29872478</v>
      </c>
      <c r="DH205" s="30">
        <f>IF(VLOOKUP($B205,$B$4:DH$184,COLUMN(DH$1)-1,0)="",IF(DH172="",TREND(DH$4:INDEX(DH$4:DH$184,$B$200,1),$B$4:INDEX($B$4:$B$184,$B$200,1),INDEX($B$4:$B$184,$B$200+(MONTH($B205)-$C$200),1)),0),VLOOKUP($B205,$B$4:DH$184,COLUMN(DH$1)-1,0))</f>
        <v>59172353</v>
      </c>
      <c r="DI205" s="30">
        <f>IF(VLOOKUP($B205,$B$4:DI$184,COLUMN(DI$1)-1,0)="",IF(DI172="",TREND(DI$4:INDEX(DI$4:DI$184,$B$200,1),$B$4:INDEX($B$4:$B$184,$B$200,1),INDEX($B$4:$B$184,$B$200+(MONTH($B205)-$C$200),1)),0),VLOOKUP($B205,$B$4:DI$184,COLUMN(DI$1)-1,0))</f>
        <v>0</v>
      </c>
      <c r="DJ205" s="30">
        <f>IF(VLOOKUP($B205,$B$4:DJ$184,COLUMN(DJ$1)-1,0)="",IF(DJ172="",TREND(DJ$4:INDEX(DJ$4:DJ$184,$B$200,1),$B$4:INDEX($B$4:$B$184,$B$200,1),INDEX($B$4:$B$184,$B$200+(MONTH($B205)-$C$200),1)),0),VLOOKUP($B205,$B$4:DJ$184,COLUMN(DJ$1)-1,0))</f>
        <v>0</v>
      </c>
      <c r="DK205" s="30">
        <f>IF(VLOOKUP($B205,$B$4:DK$184,COLUMN(DK$1)-1,0)="",IF(DK172="",TREND(DK$4:INDEX(DK$4:DK$184,$B$200,1),$B$4:INDEX($B$4:$B$184,$B$200,1),INDEX($B$4:$B$184,$B$200+(MONTH($B205)-$C$200),1)),0),VLOOKUP($B205,$B$4:DK$184,COLUMN(DK$1)-1,0))</f>
        <v>0</v>
      </c>
      <c r="DL205" s="30">
        <f>IF(VLOOKUP($B205,$B$4:DL$184,COLUMN(DL$1)-1,0)="",IF(DL172="",TREND(DL$4:INDEX(DL$4:DL$184,$B$200,1),$B$4:INDEX($B$4:$B$184,$B$200,1),INDEX($B$4:$B$184,$B$200+(MONTH($B205)-$C$200),1)),0),VLOOKUP($B205,$B$4:DL$184,COLUMN(DL$1)-1,0))</f>
        <v>0</v>
      </c>
      <c r="DM205" s="30">
        <f>IF(VLOOKUP($B205,$B$4:DM$184,COLUMN(DM$1)-1,0)="",IF(DM172="",TREND(DM$4:INDEX(DM$4:DM$184,$B$200,1),$B$4:INDEX($B$4:$B$184,$B$200,1),INDEX($B$4:$B$184,$B$200+(MONTH($B205)-$C$200),1)),0),VLOOKUP($B205,$B$4:DM$184,COLUMN(DM$1)-1,0))</f>
        <v>847502233</v>
      </c>
      <c r="DN205" s="30">
        <f>IF(VLOOKUP($B205,$B$4:DN$184,COLUMN(DN$1)-1,0)="",IF(DN172="",TREND(DN$4:INDEX(DN$4:DN$184,$B$200,1),$B$4:INDEX($B$4:$B$184,$B$200,1),INDEX($B$4:$B$184,$B$200+(MONTH($B205)-$C$200),1)),0),VLOOKUP($B205,$B$4:DN$184,COLUMN(DN$1)-1,0))</f>
        <v>75684993</v>
      </c>
      <c r="DO205" s="30">
        <f>IF(VLOOKUP($B205,$B$4:DO$184,COLUMN(DO$1)-1,0)="",IF(DO172="",TREND(DO$4:INDEX(DO$4:DO$184,$B$200,1),$B$4:INDEX($B$4:$B$184,$B$200,1),INDEX($B$4:$B$184,$B$200+(MONTH($B205)-$C$200),1)),0),VLOOKUP($B205,$B$4:DO$184,COLUMN(DO$1)-1,0))</f>
        <v>13654453</v>
      </c>
      <c r="DP205" s="30">
        <f>IF(VLOOKUP($B205,$B$4:DP$184,COLUMN(DP$1)-1,0)="",IF(DP172="",TREND(DP$4:INDEX(DP$4:DP$184,$B$200,1),$B$4:INDEX($B$4:$B$184,$B$200,1),INDEX($B$4:$B$184,$B$200+(MONTH($B205)-$C$200),1)),0),VLOOKUP($B205,$B$4:DP$184,COLUMN(DP$1)-1,0))</f>
        <v>219871</v>
      </c>
      <c r="DQ205" s="30">
        <f>IF(VLOOKUP($B205,$B$4:DQ$184,COLUMN(DQ$1)-1,0)="",IF(DQ172="",TREND(DQ$4:INDEX(DQ$4:DQ$184,$B$200,1),$B$4:INDEX($B$4:$B$184,$B$200,1),INDEX($B$4:$B$184,$B$200+(MONTH($B205)-$C$200),1)),0),VLOOKUP($B205,$B$4:DQ$184,COLUMN(DQ$1)-1,0))</f>
        <v>13434582</v>
      </c>
      <c r="DR205" s="30">
        <f>IF(VLOOKUP($B205,$B$4:DR$184,COLUMN(DR$1)-1,0)="",IF(DR172="",TREND(DR$4:INDEX(DR$4:DR$184,$B$200,1),$B$4:INDEX($B$4:$B$184,$B$200,1),INDEX($B$4:$B$184,$B$200+(MONTH($B205)-$C$200),1)),0),VLOOKUP($B205,$B$4:DR$184,COLUMN(DR$1)-1,0))</f>
        <v>738107495</v>
      </c>
      <c r="DS205" s="30">
        <f>IF(VLOOKUP($B205,$B$4:DS$184,COLUMN(DS$1)-1,0)="",IF(DS172="",TREND(DS$4:INDEX(DS$4:DS$184,$B$200,1),$B$4:INDEX($B$4:$B$184,$B$200,1),INDEX($B$4:$B$184,$B$200+(MONTH($B205)-$C$200),1)),0),VLOOKUP($B205,$B$4:DS$184,COLUMN(DS$1)-1,0))</f>
        <v>38718928</v>
      </c>
      <c r="DT205" s="30">
        <f>IF(VLOOKUP($B205,$B$4:DT$184,COLUMN(DT$1)-1,0)="",IF(DT172="",TREND(DT$4:INDEX(DT$4:DT$184,$B$200,1),$B$4:INDEX($B$4:$B$184,$B$200,1),INDEX($B$4:$B$184,$B$200+(MONTH($B205)-$C$200),1)),0),VLOOKUP($B205,$B$4:DT$184,COLUMN(DT$1)-1,0))</f>
        <v>42085979</v>
      </c>
      <c r="DU205" s="30">
        <f>IF(VLOOKUP($B205,$B$4:DU$184,COLUMN(DU$1)-1,0)="",IF(DU172="",TREND(DU$4:INDEX(DU$4:DU$184,$B$200,1),$B$4:INDEX($B$4:$B$184,$B$200,1),INDEX($B$4:$B$184,$B$200+(MONTH($B205)-$C$200),1)),0),VLOOKUP($B205,$B$4:DU$184,COLUMN(DU$1)-1,0))</f>
        <v>-3410438</v>
      </c>
      <c r="DV205" s="30">
        <f>IF(VLOOKUP($B205,$B$4:DV$184,COLUMN(DV$1)-1,0)="",IF(DV172="",TREND(DV$4:INDEX(DV$4:DV$184,$B$200,1),$B$4:INDEX($B$4:$B$184,$B$200,1),INDEX($B$4:$B$184,$B$200+(MONTH($B205)-$C$200),1)),0),VLOOKUP($B205,$B$4:DV$184,COLUMN(DV$1)-1,0))</f>
        <v>43387</v>
      </c>
      <c r="DW205" s="30">
        <f>IF(VLOOKUP($B205,$B$4:DW$184,COLUMN(DW$1)-1,0)="",IF(DW172="",TREND(DW$4:INDEX(DW$4:DW$184,$B$200,1),$B$4:INDEX($B$4:$B$184,$B$200,1),INDEX($B$4:$B$184,$B$200+(MONTH($B205)-$C$200),1)),0),VLOOKUP($B205,$B$4:DW$184,COLUMN(DW$1)-1,0))</f>
        <v>11724900</v>
      </c>
      <c r="DX205" s="30">
        <f>IF(VLOOKUP($B205,$B$4:DX$184,COLUMN(DX$1)-1,0)="",IF(DX172="",TREND(DX$4:INDEX(DX$4:DX$184,$B$200,1),$B$4:INDEX($B$4:$B$184,$B$200,1),INDEX($B$4:$B$184,$B$200+(MONTH($B205)-$C$200),1)),0),VLOOKUP($B205,$B$4:DX$184,COLUMN(DX$1)-1,0))</f>
        <v>5361500</v>
      </c>
      <c r="DY205" s="30">
        <f>IF(VLOOKUP($B205,$B$4:DY$184,COLUMN(DY$1)-1,0)="",IF(DY172="",TREND(DY$4:INDEX(DY$4:DY$184,$B$200,1),$B$4:INDEX($B$4:$B$184,$B$200,1),INDEX($B$4:$B$184,$B$200+(MONTH($B205)-$C$200),1)),0),VLOOKUP($B205,$B$4:DY$184,COLUMN(DY$1)-1,0))</f>
        <v>0</v>
      </c>
      <c r="DZ205" s="30">
        <f>IF(VLOOKUP($B205,$B$4:DZ$184,COLUMN(DZ$1)-1,0)="",IF(DZ172="",TREND(DZ$4:INDEX(DZ$4:DZ$184,$B$200,1),$B$4:INDEX($B$4:$B$184,$B$200,1),INDEX($B$4:$B$184,$B$200+(MONTH($B205)-$C$200),1)),0),VLOOKUP($B205,$B$4:DZ$184,COLUMN(DZ$1)-1,0))</f>
        <v>0</v>
      </c>
      <c r="EA205" s="30">
        <f>IF(VLOOKUP($B205,$B$4:EA$184,COLUMN(EA$1)-1,0)="",IF(EA172="",TREND(EA$4:INDEX(EA$4:EA$184,$B$200,1),$B$4:INDEX($B$4:$B$184,$B$200,1),INDEX($B$4:$B$184,$B$200+(MONTH($B205)-$C$200),1)),0),VLOOKUP($B205,$B$4:EA$184,COLUMN(EA$1)-1,0))</f>
        <v>6363400</v>
      </c>
      <c r="EB205" s="30">
        <f>IF(VLOOKUP($B205,$B$4:EB$184,COLUMN(EB$1)-1,0)="",IF(EB172="",TREND(EB$4:INDEX(EB$4:EB$184,$B$200,1),$B$4:INDEX($B$4:$B$184,$B$200,1),INDEX($B$4:$B$184,$B$200+(MONTH($B205)-$C$200),1)),0),VLOOKUP($B205,$B$4:EB$184,COLUMN(EB$1)-1,0))</f>
        <v>0</v>
      </c>
      <c r="EC205" s="30">
        <f>IF(VLOOKUP($B205,$B$4:EC$184,COLUMN(EC$1)-1,0)="",IF(EC172="",TREND(EC$4:INDEX(EC$4:EC$184,$B$200,1),$B$4:INDEX($B$4:$B$184,$B$200,1),INDEX($B$4:$B$184,$B$200+(MONTH($B205)-$C$200),1)),0),VLOOKUP($B205,$B$4:EC$184,COLUMN(EC$1)-1,0))</f>
        <v>348004505</v>
      </c>
      <c r="ED205" s="30">
        <f>IF(VLOOKUP($B205,$B$4:ED$184,COLUMN(ED$1)-1,0)="",IF(ED172="",TREND(ED$4:INDEX(ED$4:ED$184,$B$200,1),$B$4:INDEX($B$4:$B$184,$B$200,1),INDEX($B$4:$B$184,$B$200+(MONTH($B205)-$C$200),1)),0),VLOOKUP($B205,$B$4:ED$184,COLUMN(ED$1)-1,0))</f>
        <v>95420</v>
      </c>
      <c r="EE205" s="30">
        <f>IF(VLOOKUP($B205,$B$4:EE$184,COLUMN(EE$1)-1,0)="",IF(EE172="",TREND(EE$4:INDEX(EE$4:EE$184,$B$200,1),$B$4:INDEX($B$4:$B$184,$B$200,1),INDEX($B$4:$B$184,$B$200+(MONTH($B205)-$C$200),1)),0),VLOOKUP($B205,$B$4:EE$184,COLUMN(EE$1)-1,0))</f>
        <v>347907900</v>
      </c>
      <c r="EF205" s="30">
        <f>IF(VLOOKUP($B205,$B$4:EF$184,COLUMN(EF$1)-1,0)="",IF(EF172="",TREND(EF$4:INDEX(EF$4:EF$184,$B$200,1),$B$4:INDEX($B$4:$B$184,$B$200,1),INDEX($B$4:$B$184,$B$200+(MONTH($B205)-$C$200),1)),0),VLOOKUP($B205,$B$4:EF$184,COLUMN(EF$1)-1,0))</f>
        <v>1185</v>
      </c>
      <c r="EG205" s="30">
        <f>IF(VLOOKUP($B205,$B$4:EG$184,COLUMN(EG$1)-1,0)="",IF(EG172="",TREND(EG$4:INDEX(EG$4:EG$184,$B$200,1),$B$4:INDEX($B$4:$B$184,$B$200,1),INDEX($B$4:$B$184,$B$200+(MONTH($B205)-$C$200),1)),0),VLOOKUP($B205,$B$4:EG$184,COLUMN(EG$1)-1,0))</f>
        <v>77311505</v>
      </c>
      <c r="EH205" s="30">
        <f>IF(VLOOKUP($B205,$B$4:EH$184,COLUMN(EH$1)-1,0)="",IF(EH172="",TREND(EH$4:INDEX(EH$4:EH$184,$B$200,1),$B$4:INDEX($B$4:$B$184,$B$200,1),INDEX($B$4:$B$184,$B$200+(MONTH($B205)-$C$200),1)),0),VLOOKUP($B205,$B$4:EH$184,COLUMN(EH$1)-1,0))</f>
        <v>76424100</v>
      </c>
      <c r="EI205" s="30">
        <f>IF(VLOOKUP($B205,$B$4:EI$184,COLUMN(EI$1)-1,0)="",IF(EI172="",TREND(EI$4:INDEX(EI$4:EI$184,$B$200,1),$B$4:INDEX($B$4:$B$184,$B$200,1),INDEX($B$4:$B$184,$B$200+(MONTH($B205)-$C$200),1)),0),VLOOKUP($B205,$B$4:EI$184,COLUMN(EI$1)-1,0))</f>
        <v>840705</v>
      </c>
      <c r="EJ205" s="30">
        <f>IF(VLOOKUP($B205,$B$4:EJ$184,COLUMN(EJ$1)-1,0)="",IF(EJ172="",TREND(EJ$4:INDEX(EJ$4:EJ$184,$B$200,1),$B$4:INDEX($B$4:$B$184,$B$200,1),INDEX($B$4:$B$184,$B$200+(MONTH($B205)-$C$200),1)),0),VLOOKUP($B205,$B$4:EJ$184,COLUMN(EJ$1)-1,0))</f>
        <v>46700</v>
      </c>
      <c r="EK205" s="30">
        <f>IF(VLOOKUP($B205,$B$4:EK$184,COLUMN(EK$1)-1,0)="",IF(EK172="",TREND(EK$4:INDEX(EK$4:EK$184,$B$200,1),$B$4:INDEX($B$4:$B$184,$B$200,1),INDEX($B$4:$B$184,$B$200+(MONTH($B205)-$C$200),1)),0),VLOOKUP($B205,$B$4:EK$184,COLUMN(EK$1)-1,0))</f>
        <v>82547774</v>
      </c>
      <c r="EL205" s="30">
        <f>IF(VLOOKUP($B205,$B$4:EL$184,COLUMN(EL$1)-1,0)="",IF(EL172="",TREND(EL$4:INDEX(EL$4:EL$184,$B$200,1),$B$4:INDEX($B$4:$B$184,$B$200,1),INDEX($B$4:$B$184,$B$200+(MONTH($B205)-$C$200),1)),0),VLOOKUP($B205,$B$4:EL$184,COLUMN(EL$1)-1,0))</f>
        <v>69482</v>
      </c>
      <c r="EM205" s="30">
        <f>IF(VLOOKUP($B205,$B$4:EM$184,COLUMN(EM$1)-1,0)="",IF(EM172="",TREND(EM$4:INDEX(EM$4:EM$184,$B$200,1),$B$4:INDEX($B$4:$B$184,$B$200,1),INDEX($B$4:$B$184,$B$200+(MONTH($B205)-$C$200),1)),0),VLOOKUP($B205,$B$4:EM$184,COLUMN(EM$1)-1,0))</f>
        <v>2468523</v>
      </c>
      <c r="EN205" s="30">
        <f>IF(VLOOKUP($B205,$B$4:EN$184,COLUMN(EN$1)-1,0)="",IF(EN172="",TREND(EN$4:INDEX(EN$4:EN$184,$B$200,1),$B$4:INDEX($B$4:$B$184,$B$200,1),INDEX($B$4:$B$184,$B$200+(MONTH($B205)-$C$200),1)),0),VLOOKUP($B205,$B$4:EN$184,COLUMN(EN$1)-1,0))</f>
        <v>58156521</v>
      </c>
      <c r="EO205" s="30">
        <f>IF(VLOOKUP($B205,$B$4:EO$184,COLUMN(EO$1)-1,0)="",IF(EO172="",TREND(EO$4:INDEX(EO$4:EO$184,$B$200,1),$B$4:INDEX($B$4:$B$184,$B$200,1),INDEX($B$4:$B$184,$B$200+(MONTH($B205)-$C$200),1)),0),VLOOKUP($B205,$B$4:EO$184,COLUMN(EO$1)-1,0))</f>
        <v>1537962</v>
      </c>
      <c r="EP205" s="30">
        <f>IF(VLOOKUP($B205,$B$4:EP$184,COLUMN(EP$1)-1,0)="",IF(EP172="",TREND(EP$4:INDEX(EP$4:EP$184,$B$200,1),$B$4:INDEX($B$4:$B$184,$B$200,1),INDEX($B$4:$B$184,$B$200+(MONTH($B205)-$C$200),1)),0),VLOOKUP($B205,$B$4:EP$184,COLUMN(EP$1)-1,0))</f>
        <v>92643</v>
      </c>
      <c r="EQ205" s="30">
        <f>IF(VLOOKUP($B205,$B$4:EQ$184,COLUMN(EQ$1)-1,0)="",IF(EQ172="",TREND(EQ$4:INDEX(EQ$4:EQ$184,$B$200,1),$B$4:INDEX($B$4:$B$184,$B$200,1),INDEX($B$4:$B$184,$B$200+(MONTH($B205)-$C$200),1)),0),VLOOKUP($B205,$B$4:EQ$184,COLUMN(EQ$1)-1,0))</f>
        <v>41700</v>
      </c>
      <c r="ER205" s="30">
        <f>IF(VLOOKUP($B205,$B$4:ER$184,COLUMN(ER$1)-1,0)="",IF(ER172="",TREND(ER$4:INDEX(ER$4:ER$184,$B$200,1),$B$4:INDEX($B$4:$B$184,$B$200,1),INDEX($B$4:$B$184,$B$200+(MONTH($B205)-$C$200),1)),0),VLOOKUP($B205,$B$4:ER$184,COLUMN(ER$1)-1,0))</f>
        <v>23161</v>
      </c>
      <c r="ES205" s="30">
        <f>IF(VLOOKUP($B205,$B$4:ES$184,COLUMN(ES$1)-1,0)="",IF(ES172="",TREND(ES$4:INDEX(ES$4:ES$184,$B$200,1),$B$4:INDEX($B$4:$B$184,$B$200,1),INDEX($B$4:$B$184,$B$200+(MONTH($B205)-$C$200),1)),0),VLOOKUP($B205,$B$4:ES$184,COLUMN(ES$1)-1,0))</f>
        <v>1019128</v>
      </c>
      <c r="ET205" s="30">
        <f>IF(VLOOKUP($B205,$B$4:ET$184,COLUMN(ET$1)-1,0)="",IF(ET172="",TREND(ET$4:INDEX(ET$4:ET$184,$B$200,1),$B$4:INDEX($B$4:$B$184,$B$200,1),INDEX($B$4:$B$184,$B$200+(MONTH($B205)-$C$200),1)),0),VLOOKUP($B205,$B$4:ET$184,COLUMN(ET$1)-1,0))</f>
        <v>361330</v>
      </c>
      <c r="EU205" s="30">
        <f>IF(VLOOKUP($B205,$B$4:EU$184,COLUMN(EU$1)-1,0)="",IF(EU172="",TREND(EU$4:INDEX(EU$4:EU$184,$B$200,1),$B$4:INDEX($B$4:$B$184,$B$200,1),INDEX($B$4:$B$184,$B$200+(MONTH($B205)-$C$200),1)),0),VLOOKUP($B205,$B$4:EU$184,COLUMN(EU$1)-1,0))</f>
        <v>2878029</v>
      </c>
      <c r="EV205" s="30">
        <f>IF(VLOOKUP($B205,$B$4:EV$184,COLUMN(EV$1)-1,0)="",IF(EV172="",TREND(EV$4:INDEX(EV$4:EV$184,$B$200,1),$B$4:INDEX($B$4:$B$184,$B$200,1),INDEX($B$4:$B$184,$B$200+(MONTH($B205)-$C$200),1)),0),VLOOKUP($B205,$B$4:EV$184,COLUMN(EV$1)-1,0))</f>
        <v>77244358</v>
      </c>
      <c r="EW205" s="30">
        <f>IF(VLOOKUP($B205,$B$4:EW$184,COLUMN(EW$1)-1,0)="",IF(EW172="",TREND(EW$4:INDEX(EW$4:EW$184,$B$200,1),$B$4:INDEX($B$4:$B$184,$B$200,1),INDEX($B$4:$B$184,$B$200+(MONTH($B205)-$C$200),1)),0),VLOOKUP($B205,$B$4:EW$184,COLUMN(EW$1)-1,0))</f>
        <v>37424782</v>
      </c>
      <c r="EX205" s="30">
        <f>IF(VLOOKUP($B205,$B$4:EX$184,COLUMN(EX$1)-1,0)="",IF(EX172="",TREND(EX$4:INDEX(EX$4:EX$184,$B$200,1),$B$4:INDEX($B$4:$B$184,$B$200,1),INDEX($B$4:$B$184,$B$200+(MONTH($B205)-$C$200),1)),0),VLOOKUP($B205,$B$4:EX$184,COLUMN(EX$1)-1,0))</f>
        <v>0</v>
      </c>
      <c r="EY205" s="30">
        <f>IF(VLOOKUP($B205,$B$4:EY$184,COLUMN(EY$1)-1,0)="",IF(EY172="",TREND(EY$4:INDEX(EY$4:EY$184,$B$200,1),$B$4:INDEX($B$4:$B$184,$B$200,1),INDEX($B$4:$B$184,$B$200+(MONTH($B205)-$C$200),1)),0),VLOOKUP($B205,$B$4:EY$184,COLUMN(EY$1)-1,0))</f>
        <v>46322</v>
      </c>
      <c r="EZ205" s="30">
        <f>IF(VLOOKUP($B205,$B$4:EZ$184,COLUMN(EZ$1)-1,0)="",IF(EZ172="",TREND(EZ$4:INDEX(EZ$4:EZ$184,$B$200,1),$B$4:INDEX($B$4:$B$184,$B$200,1),INDEX($B$4:$B$184,$B$200+(MONTH($B205)-$C$200),1)),0),VLOOKUP($B205,$B$4:EZ$184,COLUMN(EZ$1)-1,0))</f>
        <v>34585194</v>
      </c>
      <c r="FA205" s="30">
        <f>IF(VLOOKUP($B205,$B$4:FA$184,COLUMN(FA$1)-1,0)="",IF(FA172="",TREND(FA$4:INDEX(FA$4:FA$184,$B$200,1),$B$4:INDEX($B$4:$B$184,$B$200,1),INDEX($B$4:$B$184,$B$200+(MONTH($B205)-$C$200),1)),0),VLOOKUP($B205,$B$4:FA$184,COLUMN(FA$1)-1,0))</f>
        <v>2793266</v>
      </c>
      <c r="FB205" s="30">
        <f>IF(VLOOKUP($B205,$B$4:FB$184,COLUMN(FB$1)-1,0)="",IF(FB172="",TREND(FB$4:INDEX(FB$4:FB$184,$B$200,1),$B$4:INDEX($B$4:$B$184,$B$200,1),INDEX($B$4:$B$184,$B$200+(MONTH($B205)-$C$200),1)),0),VLOOKUP($B205,$B$4:FB$184,COLUMN(FB$1)-1,0))</f>
        <v>0</v>
      </c>
      <c r="FC205" s="30">
        <f>IF(VLOOKUP($B205,$B$4:FC$184,COLUMN(FC$1)-1,0)="",IF(FC172="",TREND(FC$4:INDEX(FC$4:FC$184,$B$200,1),$B$4:INDEX($B$4:$B$184,$B$200,1),INDEX($B$4:$B$184,$B$200+(MONTH($B205)-$C$200),1)),0),VLOOKUP($B205,$B$4:FC$184,COLUMN(FC$1)-1,0))</f>
        <v>20226</v>
      </c>
      <c r="FD205" s="30">
        <f>IF(VLOOKUP($B205,$B$4:FD$184,COLUMN(FD$1)-1,0)="",IF(FD172="",TREND(FD$4:INDEX(FD$4:FD$184,$B$200,1),$B$4:INDEX($B$4:$B$184,$B$200,1),INDEX($B$4:$B$184,$B$200+(MONTH($B205)-$C$200),1)),0),VLOOKUP($B205,$B$4:FD$184,COLUMN(FD$1)-1,0))</f>
        <v>0</v>
      </c>
      <c r="FE205" s="30">
        <f>IF(VLOOKUP($B205,$B$4:FE$184,COLUMN(FE$1)-1,0)="",IF(FE172="",TREND(FE$4:INDEX(FE$4:FE$184,$B$200,1),$B$4:INDEX($B$4:$B$184,$B$200,1),INDEX($B$4:$B$184,$B$200+(MONTH($B205)-$C$200),1)),0),VLOOKUP($B205,$B$4:FE$184,COLUMN(FE$1)-1,0))</f>
        <v>0</v>
      </c>
      <c r="FF205" s="30">
        <f>IF(VLOOKUP($B205,$B$4:FF$184,COLUMN(FF$1)-1,0)="",IF(FF172="",TREND(FF$4:INDEX(FF$4:FF$184,$B$200,1),$B$4:INDEX($B$4:$B$184,$B$200,1),INDEX($B$4:$B$184,$B$200+(MONTH($B205)-$C$200),1)),0),VLOOKUP($B205,$B$4:FF$184,COLUMN(FF$1)-1,0))</f>
        <v>0</v>
      </c>
      <c r="FG205" s="30">
        <f>IF(VLOOKUP($B205,$B$4:FG$184,COLUMN(FG$1)-1,0)="",IF(FG172="",TREND(FG$4:INDEX(FG$4:FG$184,$B$200,1),$B$4:INDEX($B$4:$B$184,$B$200,1),INDEX($B$4:$B$184,$B$200+(MONTH($B205)-$C$200),1)),0),VLOOKUP($B205,$B$4:FG$184,COLUMN(FG$1)-1,0))</f>
        <v>20055292</v>
      </c>
      <c r="FH205" s="30">
        <f>IF(VLOOKUP($B205,$B$4:FH$184,COLUMN(FH$1)-1,0)="",IF(FH172="",TREND(FH$4:INDEX(FH$4:FH$184,$B$200,1),$B$4:INDEX($B$4:$B$184,$B$200,1),INDEX($B$4:$B$184,$B$200+(MONTH($B205)-$C$200),1)),0),VLOOKUP($B205,$B$4:FH$184,COLUMN(FH$1)-1,0))</f>
        <v>648502</v>
      </c>
      <c r="FI205" s="30">
        <f>IF(VLOOKUP($B205,$B$4:FI$184,COLUMN(FI$1)-1,0)="",IF(FI172="",TREND(FI$4:INDEX(FI$4:FI$184,$B$200,1),$B$4:INDEX($B$4:$B$184,$B$200,1),INDEX($B$4:$B$184,$B$200+(MONTH($B205)-$C$200),1)),0),VLOOKUP($B205,$B$4:FI$184,COLUMN(FI$1)-1,0))</f>
        <v>0</v>
      </c>
      <c r="FJ205" s="30">
        <f>IF(VLOOKUP($B205,$B$4:FJ$184,COLUMN(FJ$1)-1,0)="",IF(FJ172="",TREND(FJ$4:INDEX(FJ$4:FJ$184,$B$200,1),$B$4:INDEX($B$4:$B$184,$B$200,1),INDEX($B$4:$B$184,$B$200+(MONTH($B205)-$C$200),1)),0),VLOOKUP($B205,$B$4:FJ$184,COLUMN(FJ$1)-1,0))</f>
        <v>16738518</v>
      </c>
      <c r="FK205" s="30">
        <f>IF(VLOOKUP($B205,$B$4:FK$184,COLUMN(FK$1)-1,0)="",IF(FK172="",TREND(FK$4:INDEX(FK$4:FK$184,$B$200,1),$B$4:INDEX($B$4:$B$184,$B$200,1),INDEX($B$4:$B$184,$B$200+(MONTH($B205)-$C$200),1)),0),VLOOKUP($B205,$B$4:FK$184,COLUMN(FK$1)-1,0))</f>
        <v>4350912</v>
      </c>
      <c r="FL205" s="30">
        <f>IF(VLOOKUP($B205,$B$4:FL$184,COLUMN(FL$1)-1,0)="",IF(FL172="",TREND(FL$4:INDEX(FL$4:FL$184,$B$200,1),$B$4:INDEX($B$4:$B$184,$B$200,1),INDEX($B$4:$B$184,$B$200+(MONTH($B205)-$C$200),1)),0),VLOOKUP($B205,$B$4:FL$184,COLUMN(FL$1)-1,0))</f>
        <v>0</v>
      </c>
      <c r="FM205" s="30">
        <f>IF(VLOOKUP($B205,$B$4:FM$184,COLUMN(FM$1)-1,0)="",IF(FM172="",TREND(FM$4:INDEX(FM$4:FM$184,$B$200,1),$B$4:INDEX($B$4:$B$184,$B$200,1),INDEX($B$4:$B$184,$B$200+(MONTH($B205)-$C$200),1)),0),VLOOKUP($B205,$B$4:FM$184,COLUMN(FM$1)-1,0))</f>
        <v>0</v>
      </c>
      <c r="FN205" s="30">
        <f>IF(VLOOKUP($B205,$B$4:FN$184,COLUMN(FN$1)-1,0)="",IF(FN172="",TREND(FN$4:INDEX(FN$4:FN$184,$B$200,1),$B$4:INDEX($B$4:$B$184,$B$200,1),INDEX($B$4:$B$184,$B$200+(MONTH($B205)-$C$200),1)),0),VLOOKUP($B205,$B$4:FN$184,COLUMN(FN$1)-1,0))</f>
        <v>0</v>
      </c>
      <c r="FO205" s="30">
        <f>IF(VLOOKUP($B205,$B$4:FO$184,COLUMN(FO$1)-1,0)="",IF(FO172="",TREND(FO$4:INDEX(FO$4:FO$184,$B$200,1),$B$4:INDEX($B$4:$B$184,$B$200,1),INDEX($B$4:$B$184,$B$200+(MONTH($B205)-$C$200),1)),0),VLOOKUP($B205,$B$4:FO$184,COLUMN(FO$1)-1,0))</f>
        <v>12387606</v>
      </c>
      <c r="FP205" s="30">
        <f>IF(VLOOKUP($B205,$B$4:FP$184,COLUMN(FP$1)-1,0)="",IF(FP172="",TREND(FP$4:INDEX(FP$4:FP$184,$B$200,1),$B$4:INDEX($B$4:$B$184,$B$200,1),INDEX($B$4:$B$184,$B$200+(MONTH($B205)-$C$200),1)),0),VLOOKUP($B205,$B$4:FP$184,COLUMN(FP$1)-1,0))</f>
        <v>2668272</v>
      </c>
      <c r="FQ205" s="30">
        <f>IF(VLOOKUP($B205,$B$4:FQ$184,COLUMN(FQ$1)-1,0)="",IF(FQ172="",TREND(FQ$4:INDEX(FQ$4:FQ$184,$B$200,1),$B$4:INDEX($B$4:$B$184,$B$200,1),INDEX($B$4:$B$184,$B$200+(MONTH($B205)-$C$200),1)),0),VLOOKUP($B205,$B$4:FQ$184,COLUMN(FQ$1)-1,0))</f>
        <v>0</v>
      </c>
      <c r="FR205" s="30">
        <f>IF(VLOOKUP($B205,$B$4:FR$184,COLUMN(FR$1)-1,0)="",IF(FR172="",TREND(FR$4:INDEX(FR$4:FR$184,$B$200,1),$B$4:INDEX($B$4:$B$184,$B$200,1),INDEX($B$4:$B$184,$B$200+(MONTH($B205)-$C$200),1)),0),VLOOKUP($B205,$B$4:FR$184,COLUMN(FR$1)-1,0))</f>
        <v>715245616</v>
      </c>
      <c r="FS205" s="30">
        <f>IF(VLOOKUP($B205,$B$4:FS$184,COLUMN(FS$1)-1,0)="",IF(FS172="",TREND(FS$4:INDEX(FS$4:FS$184,$B$200,1),$B$4:INDEX($B$4:$B$184,$B$200,1),INDEX($B$4:$B$184,$B$200+(MONTH($B205)-$C$200),1)),0),VLOOKUP($B205,$B$4:FS$184,COLUMN(FS$1)-1,0))</f>
        <v>686881800</v>
      </c>
      <c r="FT205" s="30">
        <f>IF(VLOOKUP($B205,$B$4:FT$184,COLUMN(FT$1)-1,0)="",IF(FT172="",TREND(FT$4:INDEX(FT$4:FT$184,$B$200,1),$B$4:INDEX($B$4:$B$184,$B$200,1),INDEX($B$4:$B$184,$B$200+(MONTH($B205)-$C$200),1)),0),VLOOKUP($B205,$B$4:FT$184,COLUMN(FT$1)-1,0))</f>
        <v>59317</v>
      </c>
      <c r="FU205" s="30">
        <f>IF(VLOOKUP($B205,$B$4:FU$184,COLUMN(FU$1)-1,0)="",IF(FU172="",TREND(FU$4:INDEX(FU$4:FU$184,$B$200,1),$B$4:INDEX($B$4:$B$184,$B$200,1),INDEX($B$4:$B$184,$B$200+(MONTH($B205)-$C$200),1)),0),VLOOKUP($B205,$B$4:FU$184,COLUMN(FU$1)-1,0))</f>
        <v>337664008</v>
      </c>
      <c r="FV205" s="30">
        <f>IF(VLOOKUP($B205,$B$4:FV$184,COLUMN(FV$1)-1,0)="",IF(FV172="",TREND(FV$4:INDEX(FV$4:FV$184,$B$200,1),$B$4:INDEX($B$4:$B$184,$B$200,1),INDEX($B$4:$B$184,$B$200+(MONTH($B205)-$C$200),1)),0),VLOOKUP($B205,$B$4:FV$184,COLUMN(FV$1)-1,0))</f>
        <v>24101417</v>
      </c>
      <c r="FW205" s="30">
        <f>IF(VLOOKUP($B205,$B$4:FW$184,COLUMN(FW$1)-1,0)="",IF(FW172="",TREND(FW$4:INDEX(FW$4:FW$184,$B$200,1),$B$4:INDEX($B$4:$B$184,$B$200,1),INDEX($B$4:$B$184,$B$200+(MONTH($B205)-$C$200),1)),0),VLOOKUP($B205,$B$4:FW$184,COLUMN(FW$1)-1,0))</f>
        <v>18795159</v>
      </c>
      <c r="FX205" s="30">
        <f>IF(VLOOKUP($B205,$B$4:FX$184,COLUMN(FX$1)-1,0)="",IF(FX172="",TREND(FX$4:INDEX(FX$4:FX$184,$B$200,1),$B$4:INDEX($B$4:$B$184,$B$200,1),INDEX($B$4:$B$184,$B$200+(MONTH($B205)-$C$200),1)),0),VLOOKUP($B205,$B$4:FX$184,COLUMN(FX$1)-1,0))</f>
        <v>5306258</v>
      </c>
      <c r="FY205" s="30">
        <f>IF(VLOOKUP($B205,$B$4:FY$184,COLUMN(FY$1)-1,0)="",IF(FY172="",TREND(FY$4:INDEX(FY$4:FY$184,$B$200,1),$B$4:INDEX($B$4:$B$184,$B$200,1),INDEX($B$4:$B$184,$B$200+(MONTH($B205)-$C$200),1)),0),VLOOKUP($B205,$B$4:FY$184,COLUMN(FY$1)-1,0))</f>
        <v>0</v>
      </c>
      <c r="FZ205" s="30">
        <f>IF(VLOOKUP($B205,$B$4:FZ$184,COLUMN(FZ$1)-1,0)="",IF(FZ172="",TREND(FZ$4:INDEX(FZ$4:FZ$184,$B$200,1),$B$4:INDEX($B$4:$B$184,$B$200,1),INDEX($B$4:$B$184,$B$200+(MONTH($B205)-$C$200),1)),0),VLOOKUP($B205,$B$4:FZ$184,COLUMN(FZ$1)-1,0))</f>
        <v>254769</v>
      </c>
      <c r="GA205" s="30">
        <f>IF(VLOOKUP($B205,$B$4:GA$184,COLUMN(GA$1)-1,0)="",IF(GA172="",TREND(GA$4:INDEX(GA$4:GA$184,$B$200,1),$B$4:INDEX($B$4:$B$184,$B$200,1),INDEX($B$4:$B$184,$B$200+(MONTH($B205)-$C$200),1)),0),VLOOKUP($B205,$B$4:GA$184,COLUMN(GA$1)-1,0))</f>
        <v>305513489</v>
      </c>
      <c r="GB205" s="30">
        <f>IF(VLOOKUP($B205,$B$4:GB$184,COLUMN(GB$1)-1,0)="",IF(GB172="",TREND(GB$4:INDEX(GB$4:GB$184,$B$200,1),$B$4:INDEX($B$4:$B$184,$B$200,1),INDEX($B$4:$B$184,$B$200+(MONTH($B205)-$C$200),1)),0),VLOOKUP($B205,$B$4:GB$184,COLUMN(GB$1)-1,0))</f>
        <v>19288800</v>
      </c>
      <c r="GC205" s="30">
        <f>IF(VLOOKUP($B205,$B$4:GC$184,COLUMN(GC$1)-1,0)="",IF(GC172="",TREND(GC$4:INDEX(GC$4:GC$184,$B$200,1),$B$4:INDEX($B$4:$B$184,$B$200,1),INDEX($B$4:$B$184,$B$200+(MONTH($B205)-$C$200),1)),0),VLOOKUP($B205,$B$4:GC$184,COLUMN(GC$1)-1,0))</f>
        <v>1754722</v>
      </c>
      <c r="GD205" s="30">
        <f>IF(VLOOKUP($B205,$B$4:GD$184,COLUMN(GD$1)-1,0)="",IF(GD172="",TREND(GD$4:INDEX(GD$4:GD$184,$B$200,1),$B$4:INDEX($B$4:$B$184,$B$200,1),INDEX($B$4:$B$184,$B$200+(MONTH($B205)-$C$200),1)),0),VLOOKUP($B205,$B$4:GD$184,COLUMN(GD$1)-1,0))</f>
        <v>0</v>
      </c>
      <c r="GE205" s="30">
        <f>IF(VLOOKUP($B205,$B$4:GE$184,COLUMN(GE$1)-1,0)="",IF(GE172="",TREND(GE$4:INDEX(GE$4:GE$184,$B$200,1),$B$4:INDEX($B$4:$B$184,$B$200,1),INDEX($B$4:$B$184,$B$200+(MONTH($B205)-$C$200),1)),0),VLOOKUP($B205,$B$4:GE$184,COLUMN(GE$1)-1,0))</f>
        <v>1754722</v>
      </c>
      <c r="GF205" s="30">
        <f>IF(VLOOKUP($B205,$B$4:GF$184,COLUMN(GF$1)-1,0)="",IF(GF172="",TREND(GF$4:INDEX(GF$4:GF$184,$B$200,1),$B$4:INDEX($B$4:$B$184,$B$200,1),INDEX($B$4:$B$184,$B$200+(MONTH($B205)-$C$200),1)),0),VLOOKUP($B205,$B$4:GF$184,COLUMN(GF$1)-1,0))</f>
        <v>0</v>
      </c>
      <c r="GG205" s="30">
        <f>IF(VLOOKUP($B205,$B$4:GG$184,COLUMN(GG$1)-1,0)="",IF(GG172="",TREND(GG$4:INDEX(GG$4:GG$184,$B$200,1),$B$4:INDEX($B$4:$B$184,$B$200,1),INDEX($B$4:$B$184,$B$200+(MONTH($B205)-$C$200),1)),0),VLOOKUP($B205,$B$4:GG$184,COLUMN(GG$1)-1,0))</f>
        <v>0</v>
      </c>
      <c r="GH205" s="30">
        <f>IF(VLOOKUP($B205,$B$4:GH$184,COLUMN(GH$1)-1,0)="",IF(GH172="",TREND(GH$4:INDEX(GH$4:GH$184,$B$200,1),$B$4:INDEX($B$4:$B$184,$B$200,1),INDEX($B$4:$B$184,$B$200+(MONTH($B205)-$C$200),1)),0),VLOOKUP($B205,$B$4:GH$184,COLUMN(GH$1)-1,0))</f>
        <v>2702900</v>
      </c>
      <c r="GI205" s="30">
        <f>IF(VLOOKUP($B205,$B$4:GI$184,COLUMN(GI$1)-1,0)="",IF(GI172="",TREND(GI$4:INDEX(GI$4:GI$184,$B$200,1),$B$4:INDEX($B$4:$B$184,$B$200,1),INDEX($B$4:$B$184,$B$200+(MONTH($B205)-$C$200),1)),0),VLOOKUP($B205,$B$4:GI$184,COLUMN(GI$1)-1,0))</f>
        <v>4575447</v>
      </c>
      <c r="GJ205" s="30">
        <f>IF(VLOOKUP($B205,$B$4:GJ$184,COLUMN(GJ$1)-1,0)="",IF(GJ172="",TREND(GJ$4:INDEX(GJ$4:GJ$184,$B$200,1),$B$4:INDEX($B$4:$B$184,$B$200,1),INDEX($B$4:$B$184,$B$200+(MONTH($B205)-$C$200),1)),0),VLOOKUP($B205,$B$4:GJ$184,COLUMN(GJ$1)-1,0))</f>
        <v>4575447</v>
      </c>
      <c r="GK205" s="30">
        <f>IF(VLOOKUP($B205,$B$4:GK$184,COLUMN(GK$1)-1,0)="",IF(GK172="",TREND(GK$4:INDEX(GK$4:GK$184,$B$200,1),$B$4:INDEX($B$4:$B$184,$B$200,1),INDEX($B$4:$B$184,$B$200+(MONTH($B205)-$C$200),1)),0),VLOOKUP($B205,$B$4:GK$184,COLUMN(GK$1)-1,0))</f>
        <v>0</v>
      </c>
      <c r="GL205" s="30">
        <f>IF(VLOOKUP($B205,$B$4:GL$184,COLUMN(GL$1)-1,0)="",IF(GL172="",TREND(GL$4:INDEX(GL$4:GL$184,$B$200,1),$B$4:INDEX($B$4:$B$184,$B$200,1),INDEX($B$4:$B$184,$B$200+(MONTH($B205)-$C$200),1)),0),VLOOKUP($B205,$B$4:GL$184,COLUMN(GL$1)-1,0))</f>
        <v>19330747</v>
      </c>
      <c r="GM205" s="30">
        <f>IF(VLOOKUP($B205,$B$4:GM$184,COLUMN(GM$1)-1,0)="",IF(GM172="",TREND(GM$4:INDEX(GM$4:GM$184,$B$200,1),$B$4:INDEX($B$4:$B$184,$B$200,1),INDEX($B$4:$B$184,$B$200+(MONTH($B205)-$C$200),1)),0),VLOOKUP($B205,$B$4:GM$184,COLUMN(GM$1)-1,0))</f>
        <v>14299026</v>
      </c>
      <c r="GN205" s="30">
        <f>IF(VLOOKUP($B205,$B$4:GN$184,COLUMN(GN$1)-1,0)="",IF(GN172="",TREND(GN$4:INDEX(GN$4:GN$184,$B$200,1),$B$4:INDEX($B$4:$B$184,$B$200,1),INDEX($B$4:$B$184,$B$200+(MONTH($B205)-$C$200),1)),0),VLOOKUP($B205,$B$4:GN$184,COLUMN(GN$1)-1,0))</f>
        <v>0</v>
      </c>
      <c r="GO205" s="30">
        <f>IF(VLOOKUP($B205,$B$4:GO$184,COLUMN(GO$1)-1,0)="",IF(GO172="",TREND(GO$4:INDEX(GO$4:GO$184,$B$200,1),$B$4:INDEX($B$4:$B$184,$B$200,1),INDEX($B$4:$B$184,$B$200+(MONTH($B205)-$C$200),1)),0),VLOOKUP($B205,$B$4:GO$184,COLUMN(GO$1)-1,0))</f>
        <v>198000</v>
      </c>
      <c r="GP205" s="30">
        <f>IF(VLOOKUP($B205,$B$4:GP$184,COLUMN(GP$1)-1,0)="",IF(GP172="",TREND(GP$4:INDEX(GP$4:GP$184,$B$200,1),$B$4:INDEX($B$4:$B$184,$B$200,1),INDEX($B$4:$B$184,$B$200+(MONTH($B205)-$C$200),1)),0),VLOOKUP($B205,$B$4:GP$184,COLUMN(GP$1)-1,0))</f>
        <v>0</v>
      </c>
      <c r="GQ205" s="30">
        <f>IF(VLOOKUP($B205,$B$4:GQ$184,COLUMN(GQ$1)-1,0)="",IF(GQ172="",TREND(GQ$4:INDEX(GQ$4:GQ$184,$B$200,1),$B$4:INDEX($B$4:$B$184,$B$200,1),INDEX($B$4:$B$184,$B$200+(MONTH($B205)-$C$200),1)),0),VLOOKUP($B205,$B$4:GQ$184,COLUMN(GQ$1)-1,0))</f>
        <v>0</v>
      </c>
      <c r="GR205" s="30">
        <f>IF(VLOOKUP($B205,$B$4:GR$184,COLUMN(GR$1)-1,0)="",IF(GR172="",TREND(GR$4:INDEX(GR$4:GR$184,$B$200,1),$B$4:INDEX($B$4:$B$184,$B$200,1),INDEX($B$4:$B$184,$B$200+(MONTH($B205)-$C$200),1)),0),VLOOKUP($B205,$B$4:GR$184,COLUMN(GR$1)-1,0))</f>
        <v>39330</v>
      </c>
      <c r="GS205" s="30">
        <f>IF(VLOOKUP($B205,$B$4:GS$184,COLUMN(GS$1)-1,0)="",IF(GS172="",TREND(GS$4:INDEX(GS$4:GS$184,$B$200,1),$B$4:INDEX($B$4:$B$184,$B$200,1),INDEX($B$4:$B$184,$B$200+(MONTH($B205)-$C$200),1)),0),VLOOKUP($B205,$B$4:GS$184,COLUMN(GS$1)-1,0))</f>
        <v>0</v>
      </c>
      <c r="GT205" s="30">
        <f>IF(VLOOKUP($B205,$B$4:GT$184,COLUMN(GT$1)-1,0)="",IF(GT172="",TREND(GT$4:INDEX(GT$4:GT$184,$B$200,1),$B$4:INDEX($B$4:$B$184,$B$200,1),INDEX($B$4:$B$184,$B$200+(MONTH($B205)-$C$200),1)),0),VLOOKUP($B205,$B$4:GT$184,COLUMN(GT$1)-1,0))</f>
        <v>4794391</v>
      </c>
      <c r="GU205" s="30">
        <f>IF(VLOOKUP($B205,$B$4:GU$184,COLUMN(GU$1)-1,0)="",IF(GU172="",TREND(GU$4:INDEX(GU$4:GU$184,$B$200,1),$B$4:INDEX($B$4:$B$184,$B$200,1),INDEX($B$4:$B$184,$B$200+(MONTH($B205)-$C$200),1)),0),VLOOKUP($B205,$B$4:GU$184,COLUMN(GU$1)-1,0))</f>
        <v>432657941</v>
      </c>
      <c r="GV205" s="30">
        <f>IF(VLOOKUP($B205,$B$4:GV$184,COLUMN(GV$1)-1,0)="",IF(GV172="",TREND(GV$4:INDEX(GV$4:GV$184,$B$200,1),$B$4:INDEX($B$4:$B$184,$B$200,1),INDEX($B$4:$B$184,$B$200+(MONTH($B205)-$C$200),1)),0),VLOOKUP($B205,$B$4:GV$184,COLUMN(GV$1)-1,0))</f>
        <v>0</v>
      </c>
      <c r="GW205" s="30">
        <f>IF(VLOOKUP($B205,$B$4:GW$184,COLUMN(GW$1)-1,0)="",IF(GW172="",TREND(GW$4:INDEX(GW$4:GW$184,$B$200,1),$B$4:INDEX($B$4:$B$184,$B$200,1),INDEX($B$4:$B$184,$B$200+(MONTH($B205)-$C$200),1)),0),VLOOKUP($B205,$B$4:GW$184,COLUMN(GW$1)-1,0))</f>
        <v>0</v>
      </c>
      <c r="GX205" s="30">
        <f>IF(VLOOKUP($B205,$B$4:GX$184,COLUMN(GX$1)-1,0)="",IF(GX172="",TREND(GX$4:INDEX(GX$4:GX$184,$B$200,1),$B$4:INDEX($B$4:$B$184,$B$200,1),INDEX($B$4:$B$184,$B$200+(MONTH($B205)-$C$200),1)),0),VLOOKUP($B205,$B$4:GX$184,COLUMN(GX$1)-1,0))</f>
        <v>0</v>
      </c>
      <c r="GY205" s="30">
        <f>IF(VLOOKUP($B205,$B$4:GY$184,COLUMN(GY$1)-1,0)="",IF(GY172="",TREND(GY$4:INDEX(GY$4:GY$184,$B$200,1),$B$4:INDEX($B$4:$B$184,$B$200,1),INDEX($B$4:$B$184,$B$200+(MONTH($B205)-$C$200),1)),0),VLOOKUP($B205,$B$4:GY$184,COLUMN(GY$1)-1,0))</f>
        <v>0</v>
      </c>
      <c r="GZ205" s="30">
        <f>IF(VLOOKUP($B205,$B$4:GZ$184,COLUMN(GZ$1)-1,0)="",IF(GZ172="",TREND(GZ$4:INDEX(GZ$4:GZ$184,$B$200,1),$B$4:INDEX($B$4:$B$184,$B$200,1),INDEX($B$4:$B$184,$B$200+(MONTH($B205)-$C$200),1)),0),VLOOKUP($B205,$B$4:GZ$184,COLUMN(GZ$1)-1,0))</f>
        <v>0</v>
      </c>
      <c r="HA205" s="30">
        <f>IF(VLOOKUP($B205,$B$4:HA$184,COLUMN(HA$1)-1,0)="",IF(HA172="",TREND(HA$4:INDEX(HA$4:HA$184,$B$200,1),$B$4:INDEX($B$4:$B$184,$B$200,1),INDEX($B$4:$B$184,$B$200+(MONTH($B205)-$C$200),1)),0),VLOOKUP($B205,$B$4:HA$184,COLUMN(HA$1)-1,0))</f>
        <v>0</v>
      </c>
      <c r="HB205" s="30">
        <f>IF(VLOOKUP($B205,$B$4:HB$184,COLUMN(HB$1)-1,0)="",IF(HB172="",TREND(HB$4:INDEX(HB$4:HB$184,$B$200,1),$B$4:INDEX($B$4:$B$184,$B$200,1),INDEX($B$4:$B$184,$B$200+(MONTH($B205)-$C$200),1)),0),VLOOKUP($B205,$B$4:HB$184,COLUMN(HB$1)-1,0))</f>
        <v>0</v>
      </c>
      <c r="HC205" s="30">
        <f>IF(VLOOKUP($B205,$B$4:HC$184,COLUMN(HC$1)-1,0)="",IF(HC172="",TREND(HC$4:INDEX(HC$4:HC$184,$B$200,1),$B$4:INDEX($B$4:$B$184,$B$200,1),INDEX($B$4:$B$184,$B$200+(MONTH($B205)-$C$200),1)),0),VLOOKUP($B205,$B$4:HC$184,COLUMN(HC$1)-1,0))</f>
        <v>0</v>
      </c>
      <c r="HD205" s="30">
        <f>IF(VLOOKUP($B205,$B$4:HD$184,COLUMN(HD$1)-1,0)="",IF(HD172="",TREND(HD$4:INDEX(HD$4:HD$184,$B$200,1),$B$4:INDEX($B$4:$B$184,$B$200,1),INDEX($B$4:$B$184,$B$200+(MONTH($B205)-$C$200),1)),0),VLOOKUP($B205,$B$4:HD$184,COLUMN(HD$1)-1,0))</f>
        <v>0</v>
      </c>
      <c r="HE205" s="30">
        <f>IF(VLOOKUP($B205,$B$4:HE$184,COLUMN(HE$1)-1,0)="",IF(HE172="",TREND(HE$4:INDEX(HE$4:HE$184,$B$200,1),$B$4:INDEX($B$4:$B$184,$B$200,1),INDEX($B$4:$B$184,$B$200+(MONTH($B205)-$C$200),1)),0),VLOOKUP($B205,$B$4:HE$184,COLUMN(HE$1)-1,0))</f>
        <v>0</v>
      </c>
      <c r="HF205" s="30">
        <f>IF(VLOOKUP($B205,$B$4:HF$184,COLUMN(HF$1)-1,0)="",IF(HF172="",TREND(HF$4:INDEX(HF$4:HF$184,$B$200,1),$B$4:INDEX($B$4:$B$184,$B$200,1),INDEX($B$4:$B$184,$B$200+(MONTH($B205)-$C$200),1)),0),VLOOKUP($B205,$B$4:HF$184,COLUMN(HF$1)-1,0))</f>
        <v>0</v>
      </c>
      <c r="HG205" s="30">
        <f>IF(VLOOKUP($B205,$B$4:HG$184,COLUMN(HG$1)-1,0)="",IF(HG172="",TREND(HG$4:INDEX(HG$4:HG$184,$B$200,1),$B$4:INDEX($B$4:$B$184,$B$200,1),INDEX($B$4:$B$184,$B$200+(MONTH($B205)-$C$200),1)),0),VLOOKUP($B205,$B$4:HG$184,COLUMN(HG$1)-1,0))</f>
        <v>0</v>
      </c>
      <c r="HH205" s="30">
        <f>IF(VLOOKUP($B205,$B$4:HH$184,COLUMN(HH$1)-1,0)="",IF(HH172="",TREND(HH$4:INDEX(HH$4:HH$184,$B$200,1),$B$4:INDEX($B$4:$B$184,$B$200,1),INDEX($B$4:$B$184,$B$200+(MONTH($B205)-$C$200),1)),0),VLOOKUP($B205,$B$4:HH$184,COLUMN(HH$1)-1,0))</f>
        <v>0</v>
      </c>
      <c r="HI205" s="30">
        <f>IF(VLOOKUP($B205,$B$4:HI$184,COLUMN(HI$1)-1,0)="",IF(HI172="",TREND(HI$4:INDEX(HI$4:HI$184,$B$200,1),$B$4:INDEX($B$4:$B$184,$B$200,1),INDEX($B$4:$B$184,$B$200+(MONTH($B205)-$C$200),1)),0),VLOOKUP($B205,$B$4:HI$184,COLUMN(HI$1)-1,0))</f>
        <v>0</v>
      </c>
      <c r="HJ205" s="30">
        <f>IF(VLOOKUP($B205,$B$4:HJ$184,COLUMN(HJ$1)-1,0)="",IF(HJ172="",TREND(HJ$4:INDEX(HJ$4:HJ$184,$B$200,1),$B$4:INDEX($B$4:$B$184,$B$200,1),INDEX($B$4:$B$184,$B$200+(MONTH($B205)-$C$200),1)),0),VLOOKUP($B205,$B$4:HJ$184,COLUMN(HJ$1)-1,0))</f>
        <v>0</v>
      </c>
      <c r="HK205" s="30">
        <f>IF(VLOOKUP($B205,$B$4:HK$184,COLUMN(HK$1)-1,0)="",IF(HK172="",TREND(HK$4:INDEX(HK$4:HK$184,$B$200,1),$B$4:INDEX($B$4:$B$184,$B$200,1),INDEX($B$4:$B$184,$B$200+(MONTH($B205)-$C$200),1)),0),VLOOKUP($B205,$B$4:HK$184,COLUMN(HK$1)-1,0))</f>
        <v>0</v>
      </c>
      <c r="HL205" s="30">
        <f>IF(VLOOKUP($B205,$B$4:HL$184,COLUMN(HL$1)-1,0)="",IF(HL172="",TREND(HL$4:INDEX(HL$4:HL$184,$B$200,1),$B$4:INDEX($B$4:$B$184,$B$200,1),INDEX($B$4:$B$184,$B$200+(MONTH($B205)-$C$200),1)),0),VLOOKUP($B205,$B$4:HL$184,COLUMN(HL$1)-1,0))</f>
        <v>0</v>
      </c>
      <c r="HM205" s="30">
        <f>IF(VLOOKUP($B205,$B$4:HM$184,COLUMN(HM$1)-1,0)="",IF(HM172="",TREND(HM$4:INDEX(HM$4:HM$184,$B$200,1),$B$4:INDEX($B$4:$B$184,$B$200,1),INDEX($B$4:$B$184,$B$200+(MONTH($B205)-$C$200),1)),0),VLOOKUP($B205,$B$4:HM$184,COLUMN(HM$1)-1,0))</f>
        <v>0</v>
      </c>
      <c r="HN205" s="30">
        <f>IF(VLOOKUP($B205,$B$4:HN$184,COLUMN(HN$1)-1,0)="",IF(HN172="",TREND(HN$4:INDEX(HN$4:HN$184,$B$200,1),$B$4:INDEX($B$4:$B$184,$B$200,1),INDEX($B$4:$B$184,$B$200+(MONTH($B205)-$C$200),1)),0),VLOOKUP($B205,$B$4:HN$184,COLUMN(HN$1)-1,0))</f>
        <v>0</v>
      </c>
      <c r="HO205" s="30">
        <f>IF(VLOOKUP($B205,$B$4:HO$184,COLUMN(HO$1)-1,0)="",IF(HO172="",TREND(HO$4:INDEX(HO$4:HO$184,$B$200,1),$B$4:INDEX($B$4:$B$184,$B$200,1),INDEX($B$4:$B$184,$B$200+(MONTH($B205)-$C$200),1)),0),VLOOKUP($B205,$B$4:HO$184,COLUMN(HO$1)-1,0))</f>
        <v>0</v>
      </c>
      <c r="HP205" s="30">
        <f>IF(VLOOKUP($B205,$B$4:HP$184,COLUMN(HP$1)-1,0)="",IF(HP172="",TREND(HP$4:INDEX(HP$4:HP$184,$B$200,1),$B$4:INDEX($B$4:$B$184,$B$200,1),INDEX($B$4:$B$184,$B$200+(MONTH($B205)-$C$200),1)),0),VLOOKUP($B205,$B$4:HP$184,COLUMN(HP$1)-1,0))</f>
        <v>94828714</v>
      </c>
      <c r="HQ205" s="30">
        <f>IF(VLOOKUP($B205,$B$4:HQ$184,COLUMN(HQ$1)-1,0)="",IF(HQ172="",TREND(HQ$4:INDEX(HQ$4:HQ$184,$B$200,1),$B$4:INDEX($B$4:$B$184,$B$200,1),INDEX($B$4:$B$184,$B$200+(MONTH($B205)-$C$200),1)),0),VLOOKUP($B205,$B$4:HQ$184,COLUMN(HQ$1)-1,0))</f>
        <v>4130853</v>
      </c>
      <c r="HR205" s="30">
        <f>IF(VLOOKUP($B205,$B$4:HR$184,COLUMN(HR$1)-1,0)="",IF(HR172="",TREND(HR$4:INDEX(HR$4:HR$184,$B$200,1),$B$4:INDEX($B$4:$B$184,$B$200,1),INDEX($B$4:$B$184,$B$200+(MONTH($B205)-$C$200),1)),0),VLOOKUP($B205,$B$4:HR$184,COLUMN(HR$1)-1,0))</f>
        <v>4849150</v>
      </c>
      <c r="HS205" s="30">
        <f>IF(VLOOKUP($B205,$B$4:HS$184,COLUMN(HS$1)-1,0)="",IF(HS172="",TREND(HS$4:INDEX(HS$4:HS$184,$B$200,1),$B$4:INDEX($B$4:$B$184,$B$200,1),INDEX($B$4:$B$184,$B$200+(MONTH($B205)-$C$200),1)),0),VLOOKUP($B205,$B$4:HS$184,COLUMN(HS$1)-1,0))</f>
        <v>31498177</v>
      </c>
      <c r="HT205" s="30">
        <f>IF(VLOOKUP($B205,$B$4:HT$184,COLUMN(HT$1)-1,0)="",IF(HT172="",TREND(HT$4:INDEX(HT$4:HT$184,$B$200,1),$B$4:INDEX($B$4:$B$184,$B$200,1),INDEX($B$4:$B$184,$B$200+(MONTH($B205)-$C$200),1)),0),VLOOKUP($B205,$B$4:HT$184,COLUMN(HT$1)-1,0))</f>
        <v>0</v>
      </c>
      <c r="HU205" s="30">
        <f>IF(VLOOKUP($B205,$B$4:HU$184,COLUMN(HU$1)-1,0)="",IF(HU172="",TREND(HU$4:INDEX(HU$4:HU$184,$B$200,1),$B$4:INDEX($B$4:$B$184,$B$200,1),INDEX($B$4:$B$184,$B$200+(MONTH($B205)-$C$200),1)),0),VLOOKUP($B205,$B$4:HU$184,COLUMN(HU$1)-1,0))</f>
        <v>0</v>
      </c>
      <c r="HV205" s="30">
        <f>IF(VLOOKUP($B205,$B$4:HV$184,COLUMN(HV$1)-1,0)="",IF(HV172="",TREND(HV$4:INDEX(HV$4:HV$184,$B$200,1),$B$4:INDEX($B$4:$B$184,$B$200,1),INDEX($B$4:$B$184,$B$200+(MONTH($B205)-$C$200),1)),0),VLOOKUP($B205,$B$4:HV$184,COLUMN(HV$1)-1,0))</f>
        <v>54350534</v>
      </c>
      <c r="HW205" s="30">
        <f>IF(VLOOKUP($B205,$B$4:HW$184,COLUMN(HW$1)-1,0)="",IF(HW172="",TREND(HW$4:INDEX(HW$4:HW$184,$B$200,1),$B$4:INDEX($B$4:$B$184,$B$200,1),INDEX($B$4:$B$184,$B$200+(MONTH($B205)-$C$200),1)),0),VLOOKUP($B205,$B$4:HW$184,COLUMN(HW$1)-1,0))</f>
        <v>0</v>
      </c>
      <c r="HX205" s="30">
        <f>IF(VLOOKUP($B205,$B$4:HX$184,COLUMN(HX$1)-1,0)="",IF(HX172="",TREND(HX$4:INDEX(HX$4:HX$184,$B$200,1),$B$4:INDEX($B$4:$B$184,$B$200,1),INDEX($B$4:$B$184,$B$200+(MONTH($B205)-$C$200),1)),0),VLOOKUP($B205,$B$4:HX$184,COLUMN(HX$1)-1,0))</f>
        <v>256807232</v>
      </c>
      <c r="HY205" s="30">
        <f>IF(VLOOKUP($B205,$B$4:HY$184,COLUMN(HY$1)-1,0)="",IF(HY172="",TREND(HY$4:INDEX(HY$4:HY$184,$B$200,1),$B$4:INDEX($B$4:$B$184,$B$200,1),INDEX($B$4:$B$184,$B$200+(MONTH($B205)-$C$200),1)),0),VLOOKUP($B205,$B$4:HY$184,COLUMN(HY$1)-1,0))</f>
        <v>47897452</v>
      </c>
      <c r="HZ205" s="30">
        <f>IF(VLOOKUP($B205,$B$4:HZ$184,COLUMN(HZ$1)-1,0)="",IF(HZ172="",TREND(HZ$4:INDEX(HZ$4:HZ$184,$B$200,1),$B$4:INDEX($B$4:$B$184,$B$200,1),INDEX($B$4:$B$184,$B$200+(MONTH($B205)-$C$200),1)),0),VLOOKUP($B205,$B$4:HZ$184,COLUMN(HZ$1)-1,0))</f>
        <v>57672510219</v>
      </c>
      <c r="IA205" s="30">
        <f>IF(VLOOKUP($B205,$B$4:IA$184,COLUMN(IA$1)-1,0)="",IF(IA172="",TREND(IA$4:INDEX(IA$4:IA$184,$B$200,1),$B$4:INDEX($B$4:$B$184,$B$200,1),INDEX($B$4:$B$184,$B$200+(MONTH($B205)-$C$200),1)),0),VLOOKUP($B205,$B$4:IA$184,COLUMN(IA$1)-1,0))</f>
        <v>54628546651</v>
      </c>
      <c r="IB205" s="30">
        <f>IF(VLOOKUP($B205,$B$4:IB$184,COLUMN(IB$1)-1,0)="",IF(IB172="",TREND(IB$4:INDEX(IB$4:IB$184,$B$200,1),$B$4:INDEX($B$4:$B$184,$B$200,1),INDEX($B$4:$B$184,$B$200+(MONTH($B205)-$C$200),1)),0),VLOOKUP($B205,$B$4:IB$184,COLUMN(IB$1)-1,0))</f>
        <v>53289325297</v>
      </c>
      <c r="IC205" s="30">
        <f>IF(VLOOKUP($B205,$B$4:IC$184,COLUMN(IC$1)-1,0)="",IF(IC172="",TREND(IC$4:INDEX(IC$4:IC$184,$B$200,1),$B$4:INDEX($B$4:$B$184,$B$200,1),INDEX($B$4:$B$184,$B$200+(MONTH($B205)-$C$200),1)),0),VLOOKUP($B205,$B$4:IC$184,COLUMN(IC$1)-1,0))</f>
        <v>0</v>
      </c>
      <c r="ID205" s="30">
        <f>IF(VLOOKUP($B205,$B$4:ID$184,COLUMN(ID$1)-1,0)="",IF(ID172="",TREND(ID$4:INDEX(ID$4:ID$184,$B$200,1),$B$4:INDEX($B$4:$B$184,$B$200,1),INDEX($B$4:$B$184,$B$200+(MONTH($B205)-$C$200),1)),0),VLOOKUP($B205,$B$4:ID$184,COLUMN(ID$1)-1,0))</f>
        <v>0</v>
      </c>
      <c r="IE205" s="30">
        <f>IF(VLOOKUP($B205,$B$4:IE$184,COLUMN(IE$1)-1,0)="",IF(IE172="",TREND(IE$4:INDEX(IE$4:IE$184,$B$200,1),$B$4:INDEX($B$4:$B$184,$B$200,1),INDEX($B$4:$B$184,$B$200+(MONTH($B205)-$C$200),1)),0),VLOOKUP($B205,$B$4:IE$184,COLUMN(IE$1)-1,0))</f>
        <v>0</v>
      </c>
      <c r="IF205" s="30">
        <f>IF(VLOOKUP($B205,$B$4:IF$184,COLUMN(IF$1)-1,0)="",IF(IF172="",TREND(IF$4:INDEX(IF$4:IF$184,$B$200,1),$B$4:INDEX($B$4:$B$184,$B$200,1),INDEX($B$4:$B$184,$B$200+(MONTH($B205)-$C$200),1)),0),VLOOKUP($B205,$B$4:IF$184,COLUMN(IF$1)-1,0))</f>
        <v>0</v>
      </c>
      <c r="IG205" s="30">
        <f>IF(VLOOKUP($B205,$B$4:IG$184,COLUMN(IG$1)-1,0)="",IF(IG172="",TREND(IG$4:INDEX(IG$4:IG$184,$B$200,1),$B$4:INDEX($B$4:$B$184,$B$200,1),INDEX($B$4:$B$184,$B$200+(MONTH($B205)-$C$200),1)),0),VLOOKUP($B205,$B$4:IG$184,COLUMN(IG$1)-1,0))</f>
        <v>46456628642</v>
      </c>
      <c r="IH205" s="30">
        <f>IF(VLOOKUP($B205,$B$4:IH$184,COLUMN(IH$1)-1,0)="",IF(IH172="",TREND(IH$4:INDEX(IH$4:IH$184,$B$200,1),$B$4:INDEX($B$4:$B$184,$B$200,1),INDEX($B$4:$B$184,$B$200+(MONTH($B205)-$C$200),1)),0),VLOOKUP($B205,$B$4:IH$184,COLUMN(IH$1)-1,0))</f>
        <v>46456628642</v>
      </c>
      <c r="II205" s="30">
        <f>IF(VLOOKUP($B205,$B$4:II$184,COLUMN(II$1)-1,0)="",IF(II172="",TREND(II$4:INDEX(II$4:II$184,$B$200,1),$B$4:INDEX($B$4:$B$184,$B$200,1),INDEX($B$4:$B$184,$B$200+(MONTH($B205)-$C$200),1)),0),VLOOKUP($B205,$B$4:II$184,COLUMN(II$1)-1,0))</f>
        <v>0</v>
      </c>
      <c r="IJ205" s="30">
        <f>IF(VLOOKUP($B205,$B$4:IJ$184,COLUMN(IJ$1)-1,0)="",IF(IJ172="",TREND(IJ$4:INDEX(IJ$4:IJ$184,$B$200,1),$B$4:INDEX($B$4:$B$184,$B$200,1),INDEX($B$4:$B$184,$B$200+(MONTH($B205)-$C$200),1)),0),VLOOKUP($B205,$B$4:IJ$184,COLUMN(IJ$1)-1,0))</f>
        <v>0</v>
      </c>
      <c r="IK205" s="30">
        <f>IF(VLOOKUP($B205,$B$4:IK$184,COLUMN(IK$1)-1,0)="",IF(IK172="",TREND(IK$4:INDEX(IK$4:IK$184,$B$200,1),$B$4:INDEX($B$4:$B$184,$B$200,1),INDEX($B$4:$B$184,$B$200+(MONTH($B205)-$C$200),1)),0),VLOOKUP($B205,$B$4:IK$184,COLUMN(IK$1)-1,0))</f>
        <v>0</v>
      </c>
      <c r="IL205" s="30">
        <f>IF(VLOOKUP($B205,$B$4:IL$184,COLUMN(IL$1)-1,0)="",IF(IL172="",TREND(IL$4:INDEX(IL$4:IL$184,$B$200,1),$B$4:INDEX($B$4:$B$184,$B$200,1),INDEX($B$4:$B$184,$B$200+(MONTH($B205)-$C$200),1)),0),VLOOKUP($B205,$B$4:IL$184,COLUMN(IL$1)-1,0))</f>
        <v>0</v>
      </c>
      <c r="IM205" s="30">
        <f>IF(VLOOKUP($B205,$B$4:IM$184,COLUMN(IM$1)-1,0)="",IF(IM172="",TREND(IM$4:INDEX(IM$4:IM$184,$B$200,1),$B$4:INDEX($B$4:$B$184,$B$200,1),INDEX($B$4:$B$184,$B$200+(MONTH($B205)-$C$200),1)),0),VLOOKUP($B205,$B$4:IM$184,COLUMN(IM$1)-1,0))</f>
        <v>0</v>
      </c>
      <c r="IN205" s="30">
        <f>IF(VLOOKUP($B205,$B$4:IN$184,COLUMN(IN$1)-1,0)="",IF(IN172="",TREND(IN$4:INDEX(IN$4:IN$184,$B$200,1),$B$4:INDEX($B$4:$B$184,$B$200,1),INDEX($B$4:$B$184,$B$200+(MONTH($B205)-$C$200),1)),0),VLOOKUP($B205,$B$4:IN$184,COLUMN(IN$1)-1,0))</f>
        <v>0</v>
      </c>
      <c r="IO205" s="30">
        <f>IF(VLOOKUP($B205,$B$4:IO$184,COLUMN(IO$1)-1,0)="",IF(IO172="",TREND(IO$4:INDEX(IO$4:IO$184,$B$200,1),$B$4:INDEX($B$4:$B$184,$B$200,1),INDEX($B$4:$B$184,$B$200+(MONTH($B205)-$C$200),1)),0),VLOOKUP($B205,$B$4:IO$184,COLUMN(IO$1)-1,0))</f>
        <v>0</v>
      </c>
      <c r="IP205" s="30">
        <f>IF(VLOOKUP($B205,$B$4:IP$184,COLUMN(IP$1)-1,0)="",IF(IP172="",TREND(IP$4:INDEX(IP$4:IP$184,$B$200,1),$B$4:INDEX($B$4:$B$184,$B$200,1),INDEX($B$4:$B$184,$B$200+(MONTH($B205)-$C$200),1)),0),VLOOKUP($B205,$B$4:IP$184,COLUMN(IP$1)-1,0))</f>
        <v>0</v>
      </c>
      <c r="IQ205" s="30">
        <f>IF(VLOOKUP($B205,$B$4:IQ$184,COLUMN(IQ$1)-1,0)="",IF(IQ172="",TREND(IQ$4:INDEX(IQ$4:IQ$184,$B$200,1),$B$4:INDEX($B$4:$B$184,$B$200,1),INDEX($B$4:$B$184,$B$200+(MONTH($B205)-$C$200),1)),0),VLOOKUP($B205,$B$4:IQ$184,COLUMN(IQ$1)-1,0))</f>
        <v>5372494072</v>
      </c>
      <c r="IR205" s="30">
        <f>IF(VLOOKUP($B205,$B$4:IR$184,COLUMN(IR$1)-1,0)="",IF(IR172="",TREND(IR$4:INDEX(IR$4:IR$184,$B$200,1),$B$4:INDEX($B$4:$B$184,$B$200,1),INDEX($B$4:$B$184,$B$200+(MONTH($B205)-$C$200),1)),0),VLOOKUP($B205,$B$4:IR$184,COLUMN(IR$1)-1,0))</f>
        <v>0</v>
      </c>
      <c r="IS205" s="30">
        <f>IF(VLOOKUP($B205,$B$4:IS$184,COLUMN(IS$1)-1,0)="",IF(IS172="",TREND(IS$4:INDEX(IS$4:IS$184,$B$200,1),$B$4:INDEX($B$4:$B$184,$B$200,1),INDEX($B$4:$B$184,$B$200+(MONTH($B205)-$C$200),1)),0),VLOOKUP($B205,$B$4:IS$184,COLUMN(IS$1)-1,0))</f>
        <v>477555029</v>
      </c>
      <c r="IT205" s="30">
        <f>IF(VLOOKUP($B205,$B$4:IT$184,COLUMN(IT$1)-1,0)="",IF(IT172="",TREND(IT$4:INDEX(IT$4:IT$184,$B$200,1),$B$4:INDEX($B$4:$B$184,$B$200,1),INDEX($B$4:$B$184,$B$200+(MONTH($B205)-$C$200),1)),0),VLOOKUP($B205,$B$4:IT$184,COLUMN(IT$1)-1,0))</f>
        <v>358166271</v>
      </c>
      <c r="IU205" s="30">
        <f>IF(VLOOKUP($B205,$B$4:IU$184,COLUMN(IU$1)-1,0)="",IF(IU172="",TREND(IU$4:INDEX(IU$4:IU$184,$B$200,1),$B$4:INDEX($B$4:$B$184,$B$200,1),INDEX($B$4:$B$184,$B$200+(MONTH($B205)-$C$200),1)),0),VLOOKUP($B205,$B$4:IU$184,COLUMN(IU$1)-1,0))</f>
        <v>4536772772</v>
      </c>
      <c r="IV205" s="30">
        <f>IF(VLOOKUP($B205,$B$4:IV$184,COLUMN(IV$1)-1,0)="",IF(IV172="",TREND(IV$4:INDEX(IV$4:IV$184,$B$200,1),$B$4:INDEX($B$4:$B$184,$B$200,1),INDEX($B$4:$B$184,$B$200+(MONTH($B205)-$C$200),1)),0),VLOOKUP($B205,$B$4:IV$184,COLUMN(IV$1)-1,0))</f>
        <v>0</v>
      </c>
      <c r="IW205" s="30">
        <f>IF(VLOOKUP($B205,$B$4:IW$184,COLUMN(IW$1)-1,0)="",IF(IW172="",TREND(IW$4:INDEX(IW$4:IW$184,$B$200,1),$B$4:INDEX($B$4:$B$184,$B$200,1),INDEX($B$4:$B$184,$B$200+(MONTH($B205)-$C$200),1)),0),VLOOKUP($B205,$B$4:IW$184,COLUMN(IW$1)-1,0))</f>
        <v>315914876</v>
      </c>
      <c r="IX205" s="30">
        <f>IF(VLOOKUP($B205,$B$4:IX$184,COLUMN(IX$1)-1,0)="",IF(IX172="",TREND(IX$4:INDEX(IX$4:IX$184,$B$200,1),$B$4:INDEX($B$4:$B$184,$B$200,1),INDEX($B$4:$B$184,$B$200+(MONTH($B205)-$C$200),1)),0),VLOOKUP($B205,$B$4:IX$184,COLUMN(IX$1)-1,0))</f>
        <v>0</v>
      </c>
      <c r="IY205" s="30">
        <f>IF(VLOOKUP($B205,$B$4:IY$184,COLUMN(IY$1)-1,0)="",IF(IY172="",TREND(IY$4:INDEX(IY$4:IY$184,$B$200,1),$B$4:INDEX($B$4:$B$184,$B$200,1),INDEX($B$4:$B$184,$B$200+(MONTH($B205)-$C$200),1)),0),VLOOKUP($B205,$B$4:IY$184,COLUMN(IY$1)-1,0))</f>
        <v>0</v>
      </c>
      <c r="IZ205" s="30">
        <f>IF(VLOOKUP($B205,$B$4:IZ$184,COLUMN(IZ$1)-1,0)="",IF(IZ172="",TREND(IZ$4:INDEX(IZ$4:IZ$184,$B$200,1),$B$4:INDEX($B$4:$B$184,$B$200,1),INDEX($B$4:$B$184,$B$200+(MONTH($B205)-$C$200),1)),0),VLOOKUP($B205,$B$4:IZ$184,COLUMN(IZ$1)-1,0))</f>
        <v>0</v>
      </c>
      <c r="JA205" s="30">
        <f>IF(VLOOKUP($B205,$B$4:JA$184,COLUMN(JA$1)-1,0)="",IF(JA172="",TREND(JA$4:INDEX(JA$4:JA$184,$B$200,1),$B$4:INDEX($B$4:$B$184,$B$200,1),INDEX($B$4:$B$184,$B$200+(MONTH($B205)-$C$200),1)),0),VLOOKUP($B205,$B$4:JA$184,COLUMN(JA$1)-1,0))</f>
        <v>0</v>
      </c>
      <c r="JB205" s="30">
        <f>IF(VLOOKUP($B205,$B$4:JB$184,COLUMN(JB$1)-1,0)="",IF(JB172="",TREND(JB$4:INDEX(JB$4:JB$184,$B$200,1),$B$4:INDEX($B$4:$B$184,$B$200,1),INDEX($B$4:$B$184,$B$200+(MONTH($B205)-$C$200),1)),0),VLOOKUP($B205,$B$4:JB$184,COLUMN(JB$1)-1,0))</f>
        <v>0</v>
      </c>
      <c r="JC205" s="30">
        <f>IF(VLOOKUP($B205,$B$4:JC$184,COLUMN(JC$1)-1,0)="",IF(JC172="",TREND(JC$4:INDEX(JC$4:JC$184,$B$200,1),$B$4:INDEX($B$4:$B$184,$B$200,1),INDEX($B$4:$B$184,$B$200+(MONTH($B205)-$C$200),1)),0),VLOOKUP($B205,$B$4:JC$184,COLUMN(JC$1)-1,0))</f>
        <v>0</v>
      </c>
      <c r="JD205" s="30">
        <f>IF(VLOOKUP($B205,$B$4:JD$184,COLUMN(JD$1)-1,0)="",IF(JD172="",TREND(JD$4:INDEX(JD$4:JD$184,$B$200,1),$B$4:INDEX($B$4:$B$184,$B$200,1),INDEX($B$4:$B$184,$B$200+(MONTH($B205)-$C$200),1)),0),VLOOKUP($B205,$B$4:JD$184,COLUMN(JD$1)-1,0))</f>
        <v>0</v>
      </c>
      <c r="JE205" s="30">
        <f>IF(VLOOKUP($B205,$B$4:JE$184,COLUMN(JE$1)-1,0)="",IF(JE172="",TREND(JE$4:INDEX(JE$4:JE$184,$B$200,1),$B$4:INDEX($B$4:$B$184,$B$200,1),INDEX($B$4:$B$184,$B$200+(MONTH($B205)-$C$200),1)),0),VLOOKUP($B205,$B$4:JE$184,COLUMN(JE$1)-1,0))</f>
        <v>0</v>
      </c>
      <c r="JF205" s="30">
        <f>IF(VLOOKUP($B205,$B$4:JF$184,COLUMN(JF$1)-1,0)="",IF(JF172="",TREND(JF$4:INDEX(JF$4:JF$184,$B$200,1),$B$4:INDEX($B$4:$B$184,$B$200,1),INDEX($B$4:$B$184,$B$200+(MONTH($B205)-$C$200),1)),0),VLOOKUP($B205,$B$4:JF$184,COLUMN(JF$1)-1,0))</f>
        <v>0</v>
      </c>
      <c r="JG205" s="30">
        <f>IF(VLOOKUP($B205,$B$4:JG$184,COLUMN(JG$1)-1,0)="",IF(JG172="",TREND(JG$4:INDEX(JG$4:JG$184,$B$200,1),$B$4:INDEX($B$4:$B$184,$B$200,1),INDEX($B$4:$B$184,$B$200+(MONTH($B205)-$C$200),1)),0),VLOOKUP($B205,$B$4:JG$184,COLUMN(JG$1)-1,0))</f>
        <v>0</v>
      </c>
      <c r="JH205" s="30">
        <f>IF(VLOOKUP($B205,$B$4:JH$184,COLUMN(JH$1)-1,0)="",IF(JH172="",TREND(JH$4:INDEX(JH$4:JH$184,$B$200,1),$B$4:INDEX($B$4:$B$184,$B$200,1),INDEX($B$4:$B$184,$B$200+(MONTH($B205)-$C$200),1)),0),VLOOKUP($B205,$B$4:JH$184,COLUMN(JH$1)-1,0))</f>
        <v>0</v>
      </c>
      <c r="JI205" s="30">
        <f>IF(VLOOKUP($B205,$B$4:JI$184,COLUMN(JI$1)-1,0)="",IF(JI172="",TREND(JI$4:INDEX(JI$4:JI$184,$B$200,1),$B$4:INDEX($B$4:$B$184,$B$200,1),INDEX($B$4:$B$184,$B$200+(MONTH($B205)-$C$200),1)),0),VLOOKUP($B205,$B$4:JI$184,COLUMN(JI$1)-1,0))</f>
        <v>0</v>
      </c>
      <c r="JJ205" s="30">
        <f>IF(VLOOKUP($B205,$B$4:JJ$184,COLUMN(JJ$1)-1,0)="",IF(JJ172="",TREND(JJ$4:INDEX(JJ$4:JJ$184,$B$200,1),$B$4:INDEX($B$4:$B$184,$B$200,1),INDEX($B$4:$B$184,$B$200+(MONTH($B205)-$C$200),1)),0),VLOOKUP($B205,$B$4:JJ$184,COLUMN(JJ$1)-1,0))</f>
        <v>1144287707</v>
      </c>
      <c r="JK205" s="30">
        <f>IF(VLOOKUP($B205,$B$4:JK$184,COLUMN(JK$1)-1,0)="",IF(JK172="",TREND(JK$4:INDEX(JK$4:JK$184,$B$200,1),$B$4:INDEX($B$4:$B$184,$B$200,1),INDEX($B$4:$B$184,$B$200+(MONTH($B205)-$C$200),1)),0),VLOOKUP($B205,$B$4:JK$184,COLUMN(JK$1)-1,0))</f>
        <v>0</v>
      </c>
      <c r="JL205" s="30">
        <f>IF(VLOOKUP($B205,$B$4:JL$184,COLUMN(JL$1)-1,0)="",IF(JL172="",TREND(JL$4:INDEX(JL$4:JL$184,$B$200,1),$B$4:INDEX($B$4:$B$184,$B$200,1),INDEX($B$4:$B$184,$B$200+(MONTH($B205)-$C$200),1)),0),VLOOKUP($B205,$B$4:JL$184,COLUMN(JL$1)-1,0))</f>
        <v>1144287707</v>
      </c>
      <c r="JM205" s="30">
        <f>IF(VLOOKUP($B205,$B$4:JM$184,COLUMN(JM$1)-1,0)="",IF(JM172="",TREND(JM$4:INDEX(JM$4:JM$184,$B$200,1),$B$4:INDEX($B$4:$B$184,$B$200,1),INDEX($B$4:$B$184,$B$200+(MONTH($B205)-$C$200),1)),0),VLOOKUP($B205,$B$4:JM$184,COLUMN(JM$1)-1,0))</f>
        <v>1339221354</v>
      </c>
      <c r="JN205" s="30">
        <f>IF(VLOOKUP($B205,$B$4:JN$184,COLUMN(JN$1)-1,0)="",IF(JN172="",TREND(JN$4:INDEX(JN$4:JN$184,$B$200,1),$B$4:INDEX($B$4:$B$184,$B$200,1),INDEX($B$4:$B$184,$B$200+(MONTH($B205)-$C$200),1)),0),VLOOKUP($B205,$B$4:JN$184,COLUMN(JN$1)-1,0))</f>
        <v>0</v>
      </c>
      <c r="JO205" s="30">
        <f>IF(VLOOKUP($B205,$B$4:JO$184,COLUMN(JO$1)-1,0)="",IF(JO172="",TREND(JO$4:INDEX(JO$4:JO$184,$B$200,1),$B$4:INDEX($B$4:$B$184,$B$200,1),INDEX($B$4:$B$184,$B$200+(MONTH($B205)-$C$200),1)),0),VLOOKUP($B205,$B$4:JO$184,COLUMN(JO$1)-1,0))</f>
        <v>1339221354</v>
      </c>
      <c r="JP205" s="30">
        <f>IF(VLOOKUP($B205,$B$4:JP$184,COLUMN(JP$1)-1,0)="",IF(JP172="",TREND(JP$4:INDEX(JP$4:JP$184,$B$200,1),$B$4:INDEX($B$4:$B$184,$B$200,1),INDEX($B$4:$B$184,$B$200+(MONTH($B205)-$C$200),1)),0),VLOOKUP($B205,$B$4:JP$184,COLUMN(JP$1)-1,0))</f>
        <v>0</v>
      </c>
      <c r="JQ205" s="30">
        <f>IF(VLOOKUP($B205,$B$4:JQ$184,COLUMN(JQ$1)-1,0)="",IF(JQ172="",TREND(JQ$4:INDEX(JQ$4:JQ$184,$B$200,1),$B$4:INDEX($B$4:$B$184,$B$200,1),INDEX($B$4:$B$184,$B$200+(MONTH($B205)-$C$200),1)),0),VLOOKUP($B205,$B$4:JQ$184,COLUMN(JQ$1)-1,0))</f>
        <v>0</v>
      </c>
      <c r="JR205" s="30">
        <f>IF(VLOOKUP($B205,$B$4:JR$184,COLUMN(JR$1)-1,0)="",IF(JR172="",TREND(JR$4:INDEX(JR$4:JR$184,$B$200,1),$B$4:INDEX($B$4:$B$184,$B$200,1),INDEX($B$4:$B$184,$B$200+(MONTH($B205)-$C$200),1)),0),VLOOKUP($B205,$B$4:JR$184,COLUMN(JR$1)-1,0))</f>
        <v>0</v>
      </c>
      <c r="JS205" s="30">
        <f>IF(VLOOKUP($B205,$B$4:JS$184,COLUMN(JS$1)-1,0)="",IF(JS172="",TREND(JS$4:INDEX(JS$4:JS$184,$B$200,1),$B$4:INDEX($B$4:$B$184,$B$200,1),INDEX($B$4:$B$184,$B$200+(MONTH($B205)-$C$200),1)),0),VLOOKUP($B205,$B$4:JS$184,COLUMN(JS$1)-1,0))</f>
        <v>0</v>
      </c>
      <c r="JT205" s="30">
        <f>IF(VLOOKUP($B205,$B$4:JT$184,COLUMN(JT$1)-1,0)="",IF(JT172="",TREND(JT$4:INDEX(JT$4:JT$184,$B$200,1),$B$4:INDEX($B$4:$B$184,$B$200,1),INDEX($B$4:$B$184,$B$200+(MONTH($B205)-$C$200),1)),0),VLOOKUP($B205,$B$4:JT$184,COLUMN(JT$1)-1,0))</f>
        <v>0</v>
      </c>
      <c r="JU205" s="30">
        <f>IF(VLOOKUP($B205,$B$4:JU$184,COLUMN(JU$1)-1,0)="",IF(JU172="",TREND(JU$4:INDEX(JU$4:JU$184,$B$200,1),$B$4:INDEX($B$4:$B$184,$B$200,1),INDEX($B$4:$B$184,$B$200+(MONTH($B205)-$C$200),1)),0),VLOOKUP($B205,$B$4:JU$184,COLUMN(JU$1)-1,0))</f>
        <v>0</v>
      </c>
      <c r="JV205" s="30">
        <f>IF(VLOOKUP($B205,$B$4:JV$184,COLUMN(JV$1)-1,0)="",IF(JV172="",TREND(JV$4:INDEX(JV$4:JV$184,$B$200,1),$B$4:INDEX($B$4:$B$184,$B$200,1),INDEX($B$4:$B$184,$B$200+(MONTH($B205)-$C$200),1)),0),VLOOKUP($B205,$B$4:JV$184,COLUMN(JV$1)-1,0))</f>
        <v>0</v>
      </c>
      <c r="JW205" s="30">
        <f>IF(VLOOKUP($B205,$B$4:JW$184,COLUMN(JW$1)-1,0)="",IF(JW172="",TREND(JW$4:INDEX(JW$4:JW$184,$B$200,1),$B$4:INDEX($B$4:$B$184,$B$200,1),INDEX($B$4:$B$184,$B$200+(MONTH($B205)-$C$200),1)),0),VLOOKUP($B205,$B$4:JW$184,COLUMN(JW$1)-1,0))</f>
        <v>0</v>
      </c>
      <c r="JX205" s="30">
        <f>IF(VLOOKUP($B205,$B$4:JX$184,COLUMN(JX$1)-1,0)="",IF(JX172="",TREND(JX$4:INDEX(JX$4:JX$184,$B$200,1),$B$4:INDEX($B$4:$B$184,$B$200,1),INDEX($B$4:$B$184,$B$200+(MONTH($B205)-$C$200),1)),0),VLOOKUP($B205,$B$4:JX$184,COLUMN(JX$1)-1,0))</f>
        <v>0</v>
      </c>
      <c r="JY205" s="30">
        <f>IF(VLOOKUP($B205,$B$4:JY$184,COLUMN(JY$1)-1,0)="",IF(JY172="",TREND(JY$4:INDEX(JY$4:JY$184,$B$200,1),$B$4:INDEX($B$4:$B$184,$B$200,1),INDEX($B$4:$B$184,$B$200+(MONTH($B205)-$C$200),1)),0),VLOOKUP($B205,$B$4:JY$184,COLUMN(JY$1)-1,0))</f>
        <v>0</v>
      </c>
      <c r="JZ205" s="30">
        <f>IF(VLOOKUP($B205,$B$4:JZ$184,COLUMN(JZ$1)-1,0)="",IF(JZ172="",TREND(JZ$4:INDEX(JZ$4:JZ$184,$B$200,1),$B$4:INDEX($B$4:$B$184,$B$200,1),INDEX($B$4:$B$184,$B$200+(MONTH($B205)-$C$200),1)),0),VLOOKUP($B205,$B$4:JZ$184,COLUMN(JZ$1)-1,0))</f>
        <v>0</v>
      </c>
      <c r="KA205" s="30">
        <f>IF(VLOOKUP($B205,$B$4:KA$184,COLUMN(KA$1)-1,0)="",IF(KA172="",TREND(KA$4:INDEX(KA$4:KA$184,$B$200,1),$B$4:INDEX($B$4:$B$184,$B$200,1),INDEX($B$4:$B$184,$B$200+(MONTH($B205)-$C$200),1)),0),VLOOKUP($B205,$B$4:KA$184,COLUMN(KA$1)-1,0))</f>
        <v>0</v>
      </c>
      <c r="KB205" s="30">
        <f>IF(VLOOKUP($B205,$B$4:KB$184,COLUMN(KB$1)-1,0)="",IF(KB172="",TREND(KB$4:INDEX(KB$4:KB$184,$B$200,1),$B$4:INDEX($B$4:$B$184,$B$200,1),INDEX($B$4:$B$184,$B$200+(MONTH($B205)-$C$200),1)),0),VLOOKUP($B205,$B$4:KB$184,COLUMN(KB$1)-1,0))</f>
        <v>0</v>
      </c>
      <c r="KC205" s="30">
        <f>IF(VLOOKUP($B205,$B$4:KC$184,COLUMN(KC$1)-1,0)="",IF(KC172="",TREND(KC$4:INDEX(KC$4:KC$184,$B$200,1),$B$4:INDEX($B$4:$B$184,$B$200,1),INDEX($B$4:$B$184,$B$200+(MONTH($B205)-$C$200),1)),0),VLOOKUP($B205,$B$4:KC$184,COLUMN(KC$1)-1,0))</f>
        <v>0</v>
      </c>
      <c r="KD205" s="30">
        <f>IF(VLOOKUP($B205,$B$4:KD$184,COLUMN(KD$1)-1,0)="",IF(KD172="",TREND(KD$4:INDEX(KD$4:KD$184,$B$200,1),$B$4:INDEX($B$4:$B$184,$B$200,1),INDEX($B$4:$B$184,$B$200+(MONTH($B205)-$C$200),1)),0),VLOOKUP($B205,$B$4:KD$184,COLUMN(KD$1)-1,0))</f>
        <v>0</v>
      </c>
      <c r="KE205" s="30">
        <f>IF(VLOOKUP($B205,$B$4:KE$184,COLUMN(KE$1)-1,0)="",IF(KE172="",TREND(KE$4:INDEX(KE$4:KE$184,$B$200,1),$B$4:INDEX($B$4:$B$184,$B$200,1),INDEX($B$4:$B$184,$B$200+(MONTH($B205)-$C$200),1)),0),VLOOKUP($B205,$B$4:KE$184,COLUMN(KE$1)-1,0))</f>
        <v>0</v>
      </c>
      <c r="KF205" s="30">
        <f>IF(VLOOKUP($B205,$B$4:KF$184,COLUMN(KF$1)-1,0)="",IF(KF172="",TREND(KF$4:INDEX(KF$4:KF$184,$B$200,1),$B$4:INDEX($B$4:$B$184,$B$200,1),INDEX($B$4:$B$184,$B$200+(MONTH($B205)-$C$200),1)),0),VLOOKUP($B205,$B$4:KF$184,COLUMN(KF$1)-1,0))</f>
        <v>0</v>
      </c>
      <c r="KG205" s="30">
        <f>IF(VLOOKUP($B205,$B$4:KG$184,COLUMN(KG$1)-1,0)="",IF(KG172="",TREND(KG$4:INDEX(KG$4:KG$184,$B$200,1),$B$4:INDEX($B$4:$B$184,$B$200,1),INDEX($B$4:$B$184,$B$200+(MONTH($B205)-$C$200),1)),0),VLOOKUP($B205,$B$4:KG$184,COLUMN(KG$1)-1,0))</f>
        <v>0</v>
      </c>
      <c r="KH205" s="30">
        <f>IF(VLOOKUP($B205,$B$4:KH$184,COLUMN(KH$1)-1,0)="",IF(KH172="",TREND(KH$4:INDEX(KH$4:KH$184,$B$200,1),$B$4:INDEX($B$4:$B$184,$B$200,1),INDEX($B$4:$B$184,$B$200+(MONTH($B205)-$C$200),1)),0),VLOOKUP($B205,$B$4:KH$184,COLUMN(KH$1)-1,0))</f>
        <v>0</v>
      </c>
      <c r="KI205" s="30">
        <f>IF(VLOOKUP($B205,$B$4:KI$184,COLUMN(KI$1)-1,0)="",IF(KI172="",TREND(KI$4:INDEX(KI$4:KI$184,$B$200,1),$B$4:INDEX($B$4:$B$184,$B$200,1),INDEX($B$4:$B$184,$B$200+(MONTH($B205)-$C$200),1)),0),VLOOKUP($B205,$B$4:KI$184,COLUMN(KI$1)-1,0))</f>
        <v>0</v>
      </c>
      <c r="KJ205" s="30">
        <f>IF(VLOOKUP($B205,$B$4:KJ$184,COLUMN(KJ$1)-1,0)="",IF(KJ172="",TREND(KJ$4:INDEX(KJ$4:KJ$184,$B$200,1),$B$4:INDEX($B$4:$B$184,$B$200,1),INDEX($B$4:$B$184,$B$200+(MONTH($B205)-$C$200),1)),0),VLOOKUP($B205,$B$4:KJ$184,COLUMN(KJ$1)-1,0))</f>
        <v>0</v>
      </c>
      <c r="KK205" s="30">
        <f>IF(VLOOKUP($B205,$B$4:KK$184,COLUMN(KK$1)-1,0)="",IF(KK172="",TREND(KK$4:INDEX(KK$4:KK$184,$B$200,1),$B$4:INDEX($B$4:$B$184,$B$200,1),INDEX($B$4:$B$184,$B$200+(MONTH($B205)-$C$200),1)),0),VLOOKUP($B205,$B$4:KK$184,COLUMN(KK$1)-1,0))</f>
        <v>0</v>
      </c>
      <c r="KL205" s="30">
        <f>IF(VLOOKUP($B205,$B$4:KL$184,COLUMN(KL$1)-1,0)="",IF(KL172="",TREND(KL$4:INDEX(KL$4:KL$184,$B$200,1),$B$4:INDEX($B$4:$B$184,$B$200,1),INDEX($B$4:$B$184,$B$200+(MONTH($B205)-$C$200),1)),0),VLOOKUP($B205,$B$4:KL$184,COLUMN(KL$1)-1,0))</f>
        <v>0</v>
      </c>
      <c r="KM205" s="30">
        <f>IF(VLOOKUP($B205,$B$4:KM$184,COLUMN(KM$1)-1,0)="",IF(KM172="",TREND(KM$4:INDEX(KM$4:KM$184,$B$200,1),$B$4:INDEX($B$4:$B$184,$B$200,1),INDEX($B$4:$B$184,$B$200+(MONTH($B205)-$C$200),1)),0),VLOOKUP($B205,$B$4:KM$184,COLUMN(KM$1)-1,0))</f>
        <v>3043963568</v>
      </c>
      <c r="KN205" s="30">
        <f>IF(VLOOKUP($B205,$B$4:KN$184,COLUMN(KN$1)-1,0)="",IF(KN172="",TREND(KN$4:INDEX(KN$4:KN$184,$B$200,1),$B$4:INDEX($B$4:$B$184,$B$200,1),INDEX($B$4:$B$184,$B$200+(MONTH($B205)-$C$200),1)),0),VLOOKUP($B205,$B$4:KN$184,COLUMN(KN$1)-1,0))</f>
        <v>1541968001</v>
      </c>
      <c r="KO205" s="30">
        <f>IF(VLOOKUP($B205,$B$4:KO$184,COLUMN(KO$1)-1,0)="",IF(KO172="",TREND(KO$4:INDEX(KO$4:KO$184,$B$200,1),$B$4:INDEX($B$4:$B$184,$B$200,1),INDEX($B$4:$B$184,$B$200+(MONTH($B205)-$C$200),1)),0),VLOOKUP($B205,$B$4:KO$184,COLUMN(KO$1)-1,0))</f>
        <v>48093101</v>
      </c>
      <c r="KP205" s="30">
        <f>IF(VLOOKUP($B205,$B$4:KP$184,COLUMN(KP$1)-1,0)="",IF(KP172="",TREND(KP$4:INDEX(KP$4:KP$184,$B$200,1),$B$4:INDEX($B$4:$B$184,$B$200,1),INDEX($B$4:$B$184,$B$200+(MONTH($B205)-$C$200),1)),0),VLOOKUP($B205,$B$4:KP$184,COLUMN(KP$1)-1,0))</f>
        <v>3740850</v>
      </c>
      <c r="KQ205" s="30">
        <f>IF(VLOOKUP($B205,$B$4:KQ$184,COLUMN(KQ$1)-1,0)="",IF(KQ172="",TREND(KQ$4:INDEX(KQ$4:KQ$184,$B$200,1),$B$4:INDEX($B$4:$B$184,$B$200,1),INDEX($B$4:$B$184,$B$200+(MONTH($B205)-$C$200),1)),0),VLOOKUP($B205,$B$4:KQ$184,COLUMN(KQ$1)-1,0))</f>
        <v>0</v>
      </c>
      <c r="KR205" s="30">
        <f>IF(VLOOKUP($B205,$B$4:KR$184,COLUMN(KR$1)-1,0)="",IF(KR172="",TREND(KR$4:INDEX(KR$4:KR$184,$B$200,1),$B$4:INDEX($B$4:$B$184,$B$200,1),INDEX($B$4:$B$184,$B$200+(MONTH($B205)-$C$200),1)),0),VLOOKUP($B205,$B$4:KR$184,COLUMN(KR$1)-1,0))</f>
        <v>0</v>
      </c>
      <c r="KS205" s="30">
        <f>IF(VLOOKUP($B205,$B$4:KS$184,COLUMN(KS$1)-1,0)="",IF(KS172="",TREND(KS$4:INDEX(KS$4:KS$184,$B$200,1),$B$4:INDEX($B$4:$B$184,$B$200,1),INDEX($B$4:$B$184,$B$200+(MONTH($B205)-$C$200),1)),0),VLOOKUP($B205,$B$4:KS$184,COLUMN(KS$1)-1,0))</f>
        <v>0</v>
      </c>
      <c r="KT205" s="30">
        <f>IF(VLOOKUP($B205,$B$4:KT$184,COLUMN(KT$1)-1,0)="",IF(KT172="",TREND(KT$4:INDEX(KT$4:KT$184,$B$200,1),$B$4:INDEX($B$4:$B$184,$B$200,1),INDEX($B$4:$B$184,$B$200+(MONTH($B205)-$C$200),1)),0),VLOOKUP($B205,$B$4:KT$184,COLUMN(KT$1)-1,0))</f>
        <v>11755726</v>
      </c>
      <c r="KU205" s="30">
        <f>IF(VLOOKUP($B205,$B$4:KU$184,COLUMN(KU$1)-1,0)="",IF(KU172="",TREND(KU$4:INDEX(KU$4:KU$184,$B$200,1),$B$4:INDEX($B$4:$B$184,$B$200,1),INDEX($B$4:$B$184,$B$200+(MONTH($B205)-$C$200),1)),0),VLOOKUP($B205,$B$4:KU$184,COLUMN(KU$1)-1,0))</f>
        <v>0</v>
      </c>
      <c r="KV205" s="30">
        <f>IF(VLOOKUP($B205,$B$4:KV$184,COLUMN(KV$1)-1,0)="",IF(KV172="",TREND(KV$4:INDEX(KV$4:KV$184,$B$200,1),$B$4:INDEX($B$4:$B$184,$B$200,1),INDEX($B$4:$B$184,$B$200+(MONTH($B205)-$C$200),1)),0),VLOOKUP($B205,$B$4:KV$184,COLUMN(KV$1)-1,0))</f>
        <v>60573572</v>
      </c>
      <c r="KW205" s="30">
        <f>IF(VLOOKUP($B205,$B$4:KW$184,COLUMN(KW$1)-1,0)="",IF(KW172="",TREND(KW$4:INDEX(KW$4:KW$184,$B$200,1),$B$4:INDEX($B$4:$B$184,$B$200,1),INDEX($B$4:$B$184,$B$200+(MONTH($B205)-$C$200),1)),0),VLOOKUP($B205,$B$4:KW$184,COLUMN(KW$1)-1,0))</f>
        <v>0</v>
      </c>
      <c r="KX205" s="30">
        <f>IF(VLOOKUP($B205,$B$4:KX$184,COLUMN(KX$1)-1,0)="",IF(KX172="",TREND(KX$4:INDEX(KX$4:KX$184,$B$200,1),$B$4:INDEX($B$4:$B$184,$B$200,1),INDEX($B$4:$B$184,$B$200+(MONTH($B205)-$C$200),1)),0),VLOOKUP($B205,$B$4:KX$184,COLUMN(KX$1)-1,0))</f>
        <v>8240275</v>
      </c>
      <c r="KY205" s="30">
        <f>IF(VLOOKUP($B205,$B$4:KY$184,COLUMN(KY$1)-1,0)="",IF(KY172="",TREND(KY$4:INDEX(KY$4:KY$184,$B$200,1),$B$4:INDEX($B$4:$B$184,$B$200,1),INDEX($B$4:$B$184,$B$200+(MONTH($B205)-$C$200),1)),0),VLOOKUP($B205,$B$4:KY$184,COLUMN(KY$1)-1,0))</f>
        <v>2986816</v>
      </c>
      <c r="KZ205" s="30">
        <f>IF(VLOOKUP($B205,$B$4:KZ$184,COLUMN(KZ$1)-1,0)="",IF(KZ172="",TREND(KZ$4:INDEX(KZ$4:KZ$184,$B$200,1),$B$4:INDEX($B$4:$B$184,$B$200,1),INDEX($B$4:$B$184,$B$200+(MONTH($B205)-$C$200),1)),0),VLOOKUP($B205,$B$4:KZ$184,COLUMN(KZ$1)-1,0))</f>
        <v>26138461</v>
      </c>
      <c r="LA205" s="30">
        <f>IF(VLOOKUP($B205,$B$4:LA$184,COLUMN(LA$1)-1,0)="",IF(LA172="",TREND(LA$4:INDEX(LA$4:LA$184,$B$200,1),$B$4:INDEX($B$4:$B$184,$B$200,1),INDEX($B$4:$B$184,$B$200+(MONTH($B205)-$C$200),1)),0),VLOOKUP($B205,$B$4:LA$184,COLUMN(LA$1)-1,0))</f>
        <v>10822683</v>
      </c>
      <c r="LB205" s="30">
        <f>IF(VLOOKUP($B205,$B$4:LB$184,COLUMN(LB$1)-1,0)="",IF(LB172="",TREND(LB$4:INDEX(LB$4:LB$184,$B$200,1),$B$4:INDEX($B$4:$B$184,$B$200,1),INDEX($B$4:$B$184,$B$200+(MONTH($B205)-$C$200),1)),0),VLOOKUP($B205,$B$4:LB$184,COLUMN(LB$1)-1,0))</f>
        <v>0</v>
      </c>
      <c r="LC205" s="30">
        <f>IF(VLOOKUP($B205,$B$4:LC$184,COLUMN(LC$1)-1,0)="",IF(LC172="",TREND(LC$4:INDEX(LC$4:LC$184,$B$200,1),$B$4:INDEX($B$4:$B$184,$B$200,1),INDEX($B$4:$B$184,$B$200+(MONTH($B205)-$C$200),1)),0),VLOOKUP($B205,$B$4:LC$184,COLUMN(LC$1)-1,0))</f>
        <v>0</v>
      </c>
      <c r="LD205" s="30">
        <f>IF(VLOOKUP($B205,$B$4:LD$184,COLUMN(LD$1)-1,0)="",IF(LD172="",TREND(LD$4:INDEX(LD$4:LD$184,$B$200,1),$B$4:INDEX($B$4:$B$184,$B$200,1),INDEX($B$4:$B$184,$B$200+(MONTH($B205)-$C$200),1)),0),VLOOKUP($B205,$B$4:LD$184,COLUMN(LD$1)-1,0))</f>
        <v>210455646</v>
      </c>
      <c r="LE205" s="30">
        <f>IF(VLOOKUP($B205,$B$4:LE$184,COLUMN(LE$1)-1,0)="",IF(LE172="",TREND(LE$4:INDEX(LE$4:LE$184,$B$200,1),$B$4:INDEX($B$4:$B$184,$B$200,1),INDEX($B$4:$B$184,$B$200+(MONTH($B205)-$C$200),1)),0),VLOOKUP($B205,$B$4:LE$184,COLUMN(LE$1)-1,0))</f>
        <v>1354590</v>
      </c>
      <c r="LF205" s="30">
        <f>IF(VLOOKUP($B205,$B$4:LF$184,COLUMN(LF$1)-1,0)="",IF(LF172="",TREND(LF$4:INDEX(LF$4:LF$184,$B$200,1),$B$4:INDEX($B$4:$B$184,$B$200,1),INDEX($B$4:$B$184,$B$200+(MONTH($B205)-$C$200),1)),0),VLOOKUP($B205,$B$4:LF$184,COLUMN(LF$1)-1,0))</f>
        <v>7709943</v>
      </c>
      <c r="LG205" s="30">
        <f>IF(VLOOKUP($B205,$B$4:LG$184,COLUMN(LG$1)-1,0)="",IF(LG172="",TREND(LG$4:INDEX(LG$4:LG$184,$B$200,1),$B$4:INDEX($B$4:$B$184,$B$200,1),INDEX($B$4:$B$184,$B$200+(MONTH($B205)-$C$200),1)),0),VLOOKUP($B205,$B$4:LG$184,COLUMN(LG$1)-1,0))</f>
        <v>0</v>
      </c>
      <c r="LH205" s="30">
        <f>IF(VLOOKUP($B205,$B$4:LH$184,COLUMN(LH$1)-1,0)="",IF(LH172="",TREND(LH$4:INDEX(LH$4:LH$184,$B$200,1),$B$4:INDEX($B$4:$B$184,$B$200,1),INDEX($B$4:$B$184,$B$200+(MONTH($B205)-$C$200),1)),0),VLOOKUP($B205,$B$4:LH$184,COLUMN(LH$1)-1,0))</f>
        <v>8717670</v>
      </c>
      <c r="LI205" s="30">
        <f>IF(VLOOKUP($B205,$B$4:LI$184,COLUMN(LI$1)-1,0)="",IF(LI172="",TREND(LI$4:INDEX(LI$4:LI$184,$B$200,1),$B$4:INDEX($B$4:$B$184,$B$200,1),INDEX($B$4:$B$184,$B$200+(MONTH($B205)-$C$200),1)),0),VLOOKUP($B205,$B$4:LI$184,COLUMN(LI$1)-1,0))</f>
        <v>28889684</v>
      </c>
      <c r="LJ205" s="30">
        <f>IF(VLOOKUP($B205,$B$4:LJ$184,COLUMN(LJ$1)-1,0)="",IF(LJ172="",TREND(LJ$4:INDEX(LJ$4:LJ$184,$B$200,1),$B$4:INDEX($B$4:$B$184,$B$200,1),INDEX($B$4:$B$184,$B$200+(MONTH($B205)-$C$200),1)),0),VLOOKUP($B205,$B$4:LJ$184,COLUMN(LJ$1)-1,0))</f>
        <v>12979432</v>
      </c>
      <c r="LK205" s="30">
        <f>IF(VLOOKUP($B205,$B$4:LK$184,COLUMN(LK$1)-1,0)="",IF(LK172="",TREND(LK$4:INDEX(LK$4:LK$184,$B$200,1),$B$4:INDEX($B$4:$B$184,$B$200,1),INDEX($B$4:$B$184,$B$200+(MONTH($B205)-$C$200),1)),0),VLOOKUP($B205,$B$4:LK$184,COLUMN(LK$1)-1,0))</f>
        <v>1229019</v>
      </c>
      <c r="LL205" s="30">
        <f>IF(VLOOKUP($B205,$B$4:LL$184,COLUMN(LL$1)-1,0)="",IF(LL172="",TREND(LL$4:INDEX(LL$4:LL$184,$B$200,1),$B$4:INDEX($B$4:$B$184,$B$200,1),INDEX($B$4:$B$184,$B$200+(MONTH($B205)-$C$200),1)),0),VLOOKUP($B205,$B$4:LL$184,COLUMN(LL$1)-1,0))</f>
        <v>4192776</v>
      </c>
      <c r="LM205" s="30">
        <f>IF(VLOOKUP($B205,$B$4:LM$184,COLUMN(LM$1)-1,0)="",IF(LM172="",TREND(LM$4:INDEX(LM$4:LM$184,$B$200,1),$B$4:INDEX($B$4:$B$184,$B$200,1),INDEX($B$4:$B$184,$B$200+(MONTH($B205)-$C$200),1)),0),VLOOKUP($B205,$B$4:LM$184,COLUMN(LM$1)-1,0))</f>
        <v>9238672</v>
      </c>
      <c r="LN205" s="30">
        <f>IF(VLOOKUP($B205,$B$4:LN$184,COLUMN(LN$1)-1,0)="",IF(LN172="",TREND(LN$4:INDEX(LN$4:LN$184,$B$200,1),$B$4:INDEX($B$4:$B$184,$B$200,1),INDEX($B$4:$B$184,$B$200+(MONTH($B205)-$C$200),1)),0),VLOOKUP($B205,$B$4:LN$184,COLUMN(LN$1)-1,0))</f>
        <v>21657931</v>
      </c>
      <c r="LO205" s="30">
        <f>IF(VLOOKUP($B205,$B$4:LO$184,COLUMN(LO$1)-1,0)="",IF(LO172="",TREND(LO$4:INDEX(LO$4:LO$184,$B$200,1),$B$4:INDEX($B$4:$B$184,$B$200,1),INDEX($B$4:$B$184,$B$200+(MONTH($B205)-$C$200),1)),0),VLOOKUP($B205,$B$4:LO$184,COLUMN(LO$1)-1,0))</f>
        <v>47684794</v>
      </c>
      <c r="LP205" s="30">
        <f>IF(VLOOKUP($B205,$B$4:LP$184,COLUMN(LP$1)-1,0)="",IF(LP172="",TREND(LP$4:INDEX(LP$4:LP$184,$B$200,1),$B$4:INDEX($B$4:$B$184,$B$200,1),INDEX($B$4:$B$184,$B$200+(MONTH($B205)-$C$200),1)),0),VLOOKUP($B205,$B$4:LP$184,COLUMN(LP$1)-1,0))</f>
        <v>7753556</v>
      </c>
      <c r="LQ205" s="30">
        <f>IF(VLOOKUP($B205,$B$4:LQ$184,COLUMN(LQ$1)-1,0)="",IF(LQ172="",TREND(LQ$4:INDEX(LQ$4:LQ$184,$B$200,1),$B$4:INDEX($B$4:$B$184,$B$200,1),INDEX($B$4:$B$184,$B$200+(MONTH($B205)-$C$200),1)),0),VLOOKUP($B205,$B$4:LQ$184,COLUMN(LQ$1)-1,0))</f>
        <v>147834420</v>
      </c>
      <c r="LR205" s="30">
        <f>IF(VLOOKUP($B205,$B$4:LR$184,COLUMN(LR$1)-1,0)="",IF(LR172="",TREND(LR$4:INDEX(LR$4:LR$184,$B$200,1),$B$4:INDEX($B$4:$B$184,$B$200,1),INDEX($B$4:$B$184,$B$200+(MONTH($B205)-$C$200),1)),0),VLOOKUP($B205,$B$4:LR$184,COLUMN(LR$1)-1,0))</f>
        <v>536342</v>
      </c>
      <c r="LS205" s="30">
        <f>IF(VLOOKUP($B205,$B$4:LS$184,COLUMN(LS$1)-1,0)="",IF(LS172="",TREND(LS$4:INDEX(LS$4:LS$184,$B$200,1),$B$4:INDEX($B$4:$B$184,$B$200,1),INDEX($B$4:$B$184,$B$200+(MONTH($B205)-$C$200),1)),0),VLOOKUP($B205,$B$4:LS$184,COLUMN(LS$1)-1,0))</f>
        <v>256937395</v>
      </c>
      <c r="LT205" s="30">
        <f>IF(VLOOKUP($B205,$B$4:LT$184,COLUMN(LT$1)-1,0)="",IF(LT172="",TREND(LT$4:INDEX(LT$4:LT$184,$B$200,1),$B$4:INDEX($B$4:$B$184,$B$200,1),INDEX($B$4:$B$184,$B$200+(MONTH($B205)-$C$200),1)),0),VLOOKUP($B205,$B$4:LT$184,COLUMN(LT$1)-1,0))</f>
        <v>0</v>
      </c>
      <c r="LU205" s="30">
        <f>IF(VLOOKUP($B205,$B$4:LU$184,COLUMN(LU$1)-1,0)="",IF(LU172="",TREND(LU$4:INDEX(LU$4:LU$184,$B$200,1),$B$4:INDEX($B$4:$B$184,$B$200,1),INDEX($B$4:$B$184,$B$200+(MONTH($B205)-$C$200),1)),0),VLOOKUP($B205,$B$4:LU$184,COLUMN(LU$1)-1,0))</f>
        <v>215335885</v>
      </c>
      <c r="LV205" s="30">
        <f>IF(VLOOKUP($B205,$B$4:LV$184,COLUMN(LV$1)-1,0)="",IF(LV172="",TREND(LV$4:INDEX(LV$4:LV$184,$B$200,1),$B$4:INDEX($B$4:$B$184,$B$200,1),INDEX($B$4:$B$184,$B$200+(MONTH($B205)-$C$200),1)),0),VLOOKUP($B205,$B$4:LV$184,COLUMN(LV$1)-1,0))</f>
        <v>360106</v>
      </c>
      <c r="LW205" s="30">
        <f>IF(VLOOKUP($B205,$B$4:LW$184,COLUMN(LW$1)-1,0)="",IF(LW172="",TREND(LW$4:INDEX(LW$4:LW$184,$B$200,1),$B$4:INDEX($B$4:$B$184,$B$200,1),INDEX($B$4:$B$184,$B$200+(MONTH($B205)-$C$200),1)),0),VLOOKUP($B205,$B$4:LW$184,COLUMN(LW$1)-1,0))</f>
        <v>0</v>
      </c>
      <c r="LX205" s="30">
        <f>IF(VLOOKUP($B205,$B$4:LX$184,COLUMN(LX$1)-1,0)="",IF(LX172="",TREND(LX$4:INDEX(LX$4:LX$184,$B$200,1),$B$4:INDEX($B$4:$B$184,$B$200,1),INDEX($B$4:$B$184,$B$200+(MONTH($B205)-$C$200),1)),0),VLOOKUP($B205,$B$4:LX$184,COLUMN(LX$1)-1,0))</f>
        <v>0</v>
      </c>
      <c r="LY205" s="30">
        <f>IF(VLOOKUP($B205,$B$4:LY$184,COLUMN(LY$1)-1,0)="",IF(LY172="",TREND(LY$4:INDEX(LY$4:LY$184,$B$200,1),$B$4:INDEX($B$4:$B$184,$B$200,1),INDEX($B$4:$B$184,$B$200+(MONTH($B205)-$C$200),1)),0),VLOOKUP($B205,$B$4:LY$184,COLUMN(LY$1)-1,0))</f>
        <v>0</v>
      </c>
      <c r="LZ205" s="30">
        <f>IF(VLOOKUP($B205,$B$4:LZ$184,COLUMN(LZ$1)-1,0)="",IF(LZ172="",TREND(LZ$4:INDEX(LZ$4:LZ$184,$B$200,1),$B$4:INDEX($B$4:$B$184,$B$200,1),INDEX($B$4:$B$184,$B$200+(MONTH($B205)-$C$200),1)),0),VLOOKUP($B205,$B$4:LZ$184,COLUMN(LZ$1)-1,0))</f>
        <v>0</v>
      </c>
      <c r="MA205" s="30">
        <f>IF(VLOOKUP($B205,$B$4:MA$184,COLUMN(MA$1)-1,0)="",IF(MA172="",TREND(MA$4:INDEX(MA$4:MA$184,$B$200,1),$B$4:INDEX($B$4:$B$184,$B$200,1),INDEX($B$4:$B$184,$B$200+(MONTH($B205)-$C$200),1)),0),VLOOKUP($B205,$B$4:MA$184,COLUMN(MA$1)-1,0))</f>
        <v>43903814</v>
      </c>
      <c r="MB205" s="30">
        <f>IF(VLOOKUP($B205,$B$4:MB$184,COLUMN(MB$1)-1,0)="",IF(MB172="",TREND(MB$4:INDEX(MB$4:MB$184,$B$200,1),$B$4:INDEX($B$4:$B$184,$B$200,1),INDEX($B$4:$B$184,$B$200+(MONTH($B205)-$C$200),1)),0),VLOOKUP($B205,$B$4:MB$184,COLUMN(MB$1)-1,0))</f>
        <v>34657764</v>
      </c>
      <c r="MC205" s="30">
        <f>IF(VLOOKUP($B205,$B$4:MC$184,COLUMN(MC$1)-1,0)="",IF(MC172="",TREND(MC$4:INDEX(MC$4:MC$184,$B$200,1),$B$4:INDEX($B$4:$B$184,$B$200,1),INDEX($B$4:$B$184,$B$200+(MONTH($B205)-$C$200),1)),0),VLOOKUP($B205,$B$4:MC$184,COLUMN(MC$1)-1,0))</f>
        <v>0</v>
      </c>
      <c r="MD205" s="30">
        <f>IF(VLOOKUP($B205,$B$4:MD$184,COLUMN(MD$1)-1,0)="",IF(MD172="",TREND(MD$4:INDEX(MD$4:MD$184,$B$200,1),$B$4:INDEX($B$4:$B$184,$B$200,1),INDEX($B$4:$B$184,$B$200+(MONTH($B205)-$C$200),1)),0),VLOOKUP($B205,$B$4:MD$184,COLUMN(MD$1)-1,0))</f>
        <v>0</v>
      </c>
      <c r="ME205" s="30">
        <f>IF(VLOOKUP($B205,$B$4:ME$184,COLUMN(ME$1)-1,0)="",IF(ME172="",TREND(ME$4:INDEX(ME$4:ME$184,$B$200,1),$B$4:INDEX($B$4:$B$184,$B$200,1),INDEX($B$4:$B$184,$B$200+(MONTH($B205)-$C$200),1)),0),VLOOKUP($B205,$B$4:ME$184,COLUMN(ME$1)-1,0))</f>
        <v>17530191</v>
      </c>
      <c r="MF205" s="30">
        <f>IF(VLOOKUP($B205,$B$4:MF$184,COLUMN(MF$1)-1,0)="",IF(MF172="",TREND(MF$4:INDEX(MF$4:MF$184,$B$200,1),$B$4:INDEX($B$4:$B$184,$B$200,1),INDEX($B$4:$B$184,$B$200+(MONTH($B205)-$C$200),1)),0),VLOOKUP($B205,$B$4:MF$184,COLUMN(MF$1)-1,0))</f>
        <v>0</v>
      </c>
      <c r="MG205" s="30">
        <f>IF(VLOOKUP($B205,$B$4:MG$184,COLUMN(MG$1)-1,0)="",IF(MG172="",TREND(MG$4:INDEX(MG$4:MG$184,$B$200,1),$B$4:INDEX($B$4:$B$184,$B$200,1),INDEX($B$4:$B$184,$B$200+(MONTH($B205)-$C$200),1)),0),VLOOKUP($B205,$B$4:MG$184,COLUMN(MG$1)-1,0))</f>
        <v>0</v>
      </c>
      <c r="MH205" s="30">
        <f>IF(VLOOKUP($B205,$B$4:MH$184,COLUMN(MH$1)-1,0)="",IF(MH172="",TREND(MH$4:INDEX(MH$4:MH$184,$B$200,1),$B$4:INDEX($B$4:$B$184,$B$200,1),INDEX($B$4:$B$184,$B$200+(MONTH($B205)-$C$200),1)),0),VLOOKUP($B205,$B$4:MH$184,COLUMN(MH$1)-1,0))</f>
        <v>7982225</v>
      </c>
      <c r="MI205" s="30">
        <f>IF(VLOOKUP($B205,$B$4:MI$184,COLUMN(MI$1)-1,0)="",IF(MI172="",TREND(MI$4:INDEX(MI$4:MI$184,$B$200,1),$B$4:INDEX($B$4:$B$184,$B$200,1),INDEX($B$4:$B$184,$B$200+(MONTH($B205)-$C$200),1)),0),VLOOKUP($B205,$B$4:MI$184,COLUMN(MI$1)-1,0))</f>
        <v>503387</v>
      </c>
      <c r="MJ205" s="30">
        <f>IF(VLOOKUP($B205,$B$4:MJ$184,COLUMN(MJ$1)-1,0)="",IF(MJ172="",TREND(MJ$4:INDEX(MJ$4:MJ$184,$B$200,1),$B$4:INDEX($B$4:$B$184,$B$200,1),INDEX($B$4:$B$184,$B$200+(MONTH($B205)-$C$200),1)),0),VLOOKUP($B205,$B$4:MJ$184,COLUMN(MJ$1)-1,0))</f>
        <v>15857144</v>
      </c>
      <c r="MK205" s="30">
        <f>IF(VLOOKUP($B205,$B$4:MK$184,COLUMN(MK$1)-1,0)="",IF(MK172="",TREND(MK$4:INDEX(MK$4:MK$184,$B$200,1),$B$4:INDEX($B$4:$B$184,$B$200,1),INDEX($B$4:$B$184,$B$200+(MONTH($B205)-$C$200),1)),0),VLOOKUP($B205,$B$4:MK$184,COLUMN(MK$1)-1,0))</f>
        <v>0</v>
      </c>
      <c r="ML205" s="30">
        <f>IF(VLOOKUP($B205,$B$4:ML$184,COLUMN(ML$1)-1,0)="",IF(ML172="",TREND(ML$4:INDEX(ML$4:ML$184,$B$200,1),$B$4:INDEX($B$4:$B$184,$B$200,1),INDEX($B$4:$B$184,$B$200+(MONTH($B205)-$C$200),1)),0),VLOOKUP($B205,$B$4:ML$184,COLUMN(ML$1)-1,0))</f>
        <v>0</v>
      </c>
      <c r="MM205" s="30">
        <f>IF(VLOOKUP($B205,$B$4:MM$184,COLUMN(MM$1)-1,0)="",IF(MM172="",TREND(MM$4:INDEX(MM$4:MM$184,$B$200,1),$B$4:INDEX($B$4:$B$184,$B$200,1),INDEX($B$4:$B$184,$B$200+(MONTH($B205)-$C$200),1)),0),VLOOKUP($B205,$B$4:MM$184,COLUMN(MM$1)-1,0))</f>
        <v>384496</v>
      </c>
      <c r="MN205" s="30">
        <f>IF(VLOOKUP($B205,$B$4:MN$184,COLUMN(MN$1)-1,0)="",IF(MN172="",TREND(MN$4:INDEX(MN$4:MN$184,$B$200,1),$B$4:INDEX($B$4:$B$184,$B$200,1),INDEX($B$4:$B$184,$B$200+(MONTH($B205)-$C$200),1)),0),VLOOKUP($B205,$B$4:MN$184,COLUMN(MN$1)-1,0))</f>
        <v>845715</v>
      </c>
      <c r="MO205" s="30">
        <f>IF(VLOOKUP($B205,$B$4:MO$184,COLUMN(MO$1)-1,0)="",IF(MO172="",TREND(MO$4:INDEX(MO$4:MO$184,$B$200,1),$B$4:INDEX($B$4:$B$184,$B$200,1),INDEX($B$4:$B$184,$B$200+(MONTH($B205)-$C$200),1)),0),VLOOKUP($B205,$B$4:MO$184,COLUMN(MO$1)-1,0))</f>
        <v>212493585</v>
      </c>
      <c r="MP205" s="30">
        <f>IF(VLOOKUP($B205,$B$4:MP$184,COLUMN(MP$1)-1,0)="",IF(MP172="",TREND(MP$4:INDEX(MP$4:MP$184,$B$200,1),$B$4:INDEX($B$4:$B$184,$B$200,1),INDEX($B$4:$B$184,$B$200+(MONTH($B205)-$C$200),1)),0),VLOOKUP($B205,$B$4:MP$184,COLUMN(MP$1)-1,0))</f>
        <v>12617901</v>
      </c>
      <c r="MQ205" s="30">
        <f>IF(VLOOKUP($B205,$B$4:MQ$184,COLUMN(MQ$1)-1,0)="",IF(MQ172="",TREND(MQ$4:INDEX(MQ$4:MQ$184,$B$200,1),$B$4:INDEX($B$4:$B$184,$B$200,1),INDEX($B$4:$B$184,$B$200+(MONTH($B205)-$C$200),1)),0),VLOOKUP($B205,$B$4:MQ$184,COLUMN(MQ$1)-1,0))</f>
        <v>297579529</v>
      </c>
      <c r="MR205" s="30">
        <f>IF(VLOOKUP($B205,$B$4:MR$184,COLUMN(MR$1)-1,0)="",IF(MR172="",TREND(MR$4:INDEX(MR$4:MR$184,$B$200,1),$B$4:INDEX($B$4:$B$184,$B$200,1),INDEX($B$4:$B$184,$B$200+(MONTH($B205)-$C$200),1)),0),VLOOKUP($B205,$B$4:MR$184,COLUMN(MR$1)-1,0))</f>
        <v>0</v>
      </c>
      <c r="MS205" s="30">
        <f>IF(VLOOKUP($B205,$B$4:MS$184,COLUMN(MS$1)-1,0)="",IF(MS172="",TREND(MS$4:INDEX(MS$4:MS$184,$B$200,1),$B$4:INDEX($B$4:$B$184,$B$200,1),INDEX($B$4:$B$184,$B$200+(MONTH($B205)-$C$200),1)),0),VLOOKUP($B205,$B$4:MS$184,COLUMN(MS$1)-1,0))</f>
        <v>3088496876</v>
      </c>
      <c r="MT205" s="30">
        <f>IF(VLOOKUP($B205,$B$4:MT$184,COLUMN(MT$1)-1,0)="",IF(MT172="",TREND(MT$4:INDEX(MT$4:MT$184,$B$200,1),$B$4:INDEX($B$4:$B$184,$B$200,1),INDEX($B$4:$B$184,$B$200+(MONTH($B205)-$C$200),1)),0),VLOOKUP($B205,$B$4:MT$184,COLUMN(MT$1)-1,0))</f>
        <v>1276389895</v>
      </c>
      <c r="MU205" s="30">
        <f>IF(VLOOKUP($B205,$B$4:MU$184,COLUMN(MU$1)-1,0)="",IF(MU172="",TREND(MU$4:INDEX(MU$4:MU$184,$B$200,1),$B$4:INDEX($B$4:$B$184,$B$200,1),INDEX($B$4:$B$184,$B$200+(MONTH($B205)-$C$200),1)),0),VLOOKUP($B205,$B$4:MU$184,COLUMN(MU$1)-1,0))</f>
        <v>1258564684</v>
      </c>
      <c r="MV205" s="30">
        <f>IF(VLOOKUP($B205,$B$4:MV$184,COLUMN(MV$1)-1,0)="",IF(MV172="",TREND(MV$4:INDEX(MV$4:MV$184,$B$200,1),$B$4:INDEX($B$4:$B$184,$B$200,1),INDEX($B$4:$B$184,$B$200+(MONTH($B205)-$C$200),1)),0),VLOOKUP($B205,$B$4:MV$184,COLUMN(MV$1)-1,0))</f>
        <v>0</v>
      </c>
      <c r="MW205" s="30">
        <f>IF(VLOOKUP($B205,$B$4:MW$184,COLUMN(MW$1)-1,0)="",IF(MW172="",TREND(MW$4:INDEX(MW$4:MW$184,$B$200,1),$B$4:INDEX($B$4:$B$184,$B$200,1),INDEX($B$4:$B$184,$B$200+(MONTH($B205)-$C$200),1)),0),VLOOKUP($B205,$B$4:MW$184,COLUMN(MW$1)-1,0))</f>
        <v>0</v>
      </c>
      <c r="MX205" s="30">
        <f>IF(VLOOKUP($B205,$B$4:MX$184,COLUMN(MX$1)-1,0)="",IF(MX172="",TREND(MX$4:INDEX(MX$4:MX$184,$B$200,1),$B$4:INDEX($B$4:$B$184,$B$200,1),INDEX($B$4:$B$184,$B$200+(MONTH($B205)-$C$200),1)),0),VLOOKUP($B205,$B$4:MX$184,COLUMN(MX$1)-1,0))</f>
        <v>0</v>
      </c>
      <c r="MY205" s="30">
        <f>IF(VLOOKUP($B205,$B$4:MY$184,COLUMN(MY$1)-1,0)="",IF(MY172="",TREND(MY$4:INDEX(MY$4:MY$184,$B$200,1),$B$4:INDEX($B$4:$B$184,$B$200,1),INDEX($B$4:$B$184,$B$200+(MONTH($B205)-$C$200),1)),0),VLOOKUP($B205,$B$4:MY$184,COLUMN(MY$1)-1,0))</f>
        <v>0</v>
      </c>
      <c r="MZ205" s="30">
        <f>IF(VLOOKUP($B205,$B$4:MZ$184,COLUMN(MZ$1)-1,0)="",IF(MZ172="",TREND(MZ$4:INDEX(MZ$4:MZ$184,$B$200,1),$B$4:INDEX($B$4:$B$184,$B$200,1),INDEX($B$4:$B$184,$B$200+(MONTH($B205)-$C$200),1)),0),VLOOKUP($B205,$B$4:MZ$184,COLUMN(MZ$1)-1,0))</f>
        <v>0</v>
      </c>
      <c r="NA205" s="30">
        <f>IF(VLOOKUP($B205,$B$4:NA$184,COLUMN(NA$1)-1,0)="",IF(NA172="",TREND(NA$4:INDEX(NA$4:NA$184,$B$200,1),$B$4:INDEX($B$4:$B$184,$B$200,1),INDEX($B$4:$B$184,$B$200+(MONTH($B205)-$C$200),1)),0),VLOOKUP($B205,$B$4:NA$184,COLUMN(NA$1)-1,0))</f>
        <v>0</v>
      </c>
      <c r="NB205" s="30">
        <f>IF(VLOOKUP($B205,$B$4:NB$184,COLUMN(NB$1)-1,0)="",IF(NB172="",TREND(NB$4:INDEX(NB$4:NB$184,$B$200,1),$B$4:INDEX($B$4:$B$184,$B$200,1),INDEX($B$4:$B$184,$B$200+(MONTH($B205)-$C$200),1)),0),VLOOKUP($B205,$B$4:NB$184,COLUMN(NB$1)-1,0))</f>
        <v>0</v>
      </c>
      <c r="NC205" s="30">
        <f>IF(VLOOKUP($B205,$B$4:NC$184,COLUMN(NC$1)-1,0)="",IF(NC172="",TREND(NC$4:INDEX(NC$4:NC$184,$B$200,1),$B$4:INDEX($B$4:$B$184,$B$200,1),INDEX($B$4:$B$184,$B$200+(MONTH($B205)-$C$200),1)),0),VLOOKUP($B205,$B$4:NC$184,COLUMN(NC$1)-1,0))</f>
        <v>0</v>
      </c>
      <c r="ND205" s="30">
        <f>IF(VLOOKUP($B205,$B$4:ND$184,COLUMN(ND$1)-1,0)="",IF(ND172="",TREND(ND$4:INDEX(ND$4:ND$184,$B$200,1),$B$4:INDEX($B$4:$B$184,$B$200,1),INDEX($B$4:$B$184,$B$200+(MONTH($B205)-$C$200),1)),0),VLOOKUP($B205,$B$4:ND$184,COLUMN(ND$1)-1,0))</f>
        <v>0</v>
      </c>
      <c r="NE205" s="30">
        <f>IF(VLOOKUP($B205,$B$4:NE$184,COLUMN(NE$1)-1,0)="",IF(NE172="",TREND(NE$4:INDEX(NE$4:NE$184,$B$200,1),$B$4:INDEX($B$4:$B$184,$B$200,1),INDEX($B$4:$B$184,$B$200+(MONTH($B205)-$C$200),1)),0),VLOOKUP($B205,$B$4:NE$184,COLUMN(NE$1)-1,0))</f>
        <v>0</v>
      </c>
      <c r="NF205" s="30">
        <f>IF(VLOOKUP($B205,$B$4:NF$184,COLUMN(NF$1)-1,0)="",IF(NF172="",TREND(NF$4:INDEX(NF$4:NF$184,$B$200,1),$B$4:INDEX($B$4:$B$184,$B$200,1),INDEX($B$4:$B$184,$B$200+(MONTH($B205)-$C$200),1)),0),VLOOKUP($B205,$B$4:NF$184,COLUMN(NF$1)-1,0))</f>
        <v>0</v>
      </c>
      <c r="NG205" s="30">
        <f>IF(VLOOKUP($B205,$B$4:NG$184,COLUMN(NG$1)-1,0)="",IF(NG172="",TREND(NG$4:INDEX(NG$4:NG$184,$B$200,1),$B$4:INDEX($B$4:$B$184,$B$200,1),INDEX($B$4:$B$184,$B$200+(MONTH($B205)-$C$200),1)),0),VLOOKUP($B205,$B$4:NG$184,COLUMN(NG$1)-1,0))</f>
        <v>0</v>
      </c>
      <c r="NH205" s="30">
        <f>IF(VLOOKUP($B205,$B$4:NH$184,COLUMN(NH$1)-1,0)="",IF(NH172="",TREND(NH$4:INDEX(NH$4:NH$184,$B$200,1),$B$4:INDEX($B$4:$B$184,$B$200,1),INDEX($B$4:$B$184,$B$200+(MONTH($B205)-$C$200),1)),0),VLOOKUP($B205,$B$4:NH$184,COLUMN(NH$1)-1,0))</f>
        <v>0</v>
      </c>
      <c r="NI205" s="30">
        <f>IF(VLOOKUP($B205,$B$4:NI$184,COLUMN(NI$1)-1,0)="",IF(NI172="",TREND(NI$4:INDEX(NI$4:NI$184,$B$200,1),$B$4:INDEX($B$4:$B$184,$B$200,1),INDEX($B$4:$B$184,$B$200+(MONTH($B205)-$C$200),1)),0),VLOOKUP($B205,$B$4:NI$184,COLUMN(NI$1)-1,0))</f>
        <v>1258564684</v>
      </c>
      <c r="NJ205" s="30">
        <f>IF(VLOOKUP($B205,$B$4:NJ$184,COLUMN(NJ$1)-1,0)="",IF(NJ172="",TREND(NJ$4:INDEX(NJ$4:NJ$184,$B$200,1),$B$4:INDEX($B$4:$B$184,$B$200,1),INDEX($B$4:$B$184,$B$200+(MONTH($B205)-$C$200),1)),0),VLOOKUP($B205,$B$4:NJ$184,COLUMN(NJ$1)-1,0))</f>
        <v>1258564684</v>
      </c>
      <c r="NK205" s="30">
        <f>IF(VLOOKUP($B205,$B$4:NK$184,COLUMN(NK$1)-1,0)="",IF(NK172="",TREND(NK$4:INDEX(NK$4:NK$184,$B$200,1),$B$4:INDEX($B$4:$B$184,$B$200,1),INDEX($B$4:$B$184,$B$200+(MONTH($B205)-$C$200),1)),0),VLOOKUP($B205,$B$4:NK$184,COLUMN(NK$1)-1,0))</f>
        <v>0</v>
      </c>
      <c r="NL205" s="30">
        <f>IF(VLOOKUP($B205,$B$4:NL$184,COLUMN(NL$1)-1,0)="",IF(NL172="",TREND(NL$4:INDEX(NL$4:NL$184,$B$200,1),$B$4:INDEX($B$4:$B$184,$B$200,1),INDEX($B$4:$B$184,$B$200+(MONTH($B205)-$C$200),1)),0),VLOOKUP($B205,$B$4:NL$184,COLUMN(NL$1)-1,0))</f>
        <v>0</v>
      </c>
      <c r="NM205" s="30">
        <f>IF(VLOOKUP($B205,$B$4:NM$184,COLUMN(NM$1)-1,0)="",IF(NM172="",TREND(NM$4:INDEX(NM$4:NM$184,$B$200,1),$B$4:INDEX($B$4:$B$184,$B$200,1),INDEX($B$4:$B$184,$B$200+(MONTH($B205)-$C$200),1)),0),VLOOKUP($B205,$B$4:NM$184,COLUMN(NM$1)-1,0))</f>
        <v>17825211</v>
      </c>
      <c r="NN205" s="30">
        <f>IF(VLOOKUP($B205,$B$4:NN$184,COLUMN(NN$1)-1,0)="",IF(NN172="",TREND(NN$4:INDEX(NN$4:NN$184,$B$200,1),$B$4:INDEX($B$4:$B$184,$B$200,1),INDEX($B$4:$B$184,$B$200+(MONTH($B205)-$C$200),1)),0),VLOOKUP($B205,$B$4:NN$184,COLUMN(NN$1)-1,0))</f>
        <v>0</v>
      </c>
      <c r="NO205" s="30">
        <f>IF(VLOOKUP($B205,$B$4:NO$184,COLUMN(NO$1)-1,0)="",IF(NO172="",TREND(NO$4:INDEX(NO$4:NO$184,$B$200,1),$B$4:INDEX($B$4:$B$184,$B$200,1),INDEX($B$4:$B$184,$B$200+(MONTH($B205)-$C$200),1)),0),VLOOKUP($B205,$B$4:NO$184,COLUMN(NO$1)-1,0))</f>
        <v>0</v>
      </c>
      <c r="NP205" s="30">
        <f>IF(VLOOKUP($B205,$B$4:NP$184,COLUMN(NP$1)-1,0)="",IF(NP172="",TREND(NP$4:INDEX(NP$4:NP$184,$B$200,1),$B$4:INDEX($B$4:$B$184,$B$200,1),INDEX($B$4:$B$184,$B$200+(MONTH($B205)-$C$200),1)),0),VLOOKUP($B205,$B$4:NP$184,COLUMN(NP$1)-1,0))</f>
        <v>0</v>
      </c>
      <c r="NQ205" s="30">
        <f>IF(VLOOKUP($B205,$B$4:NQ$184,COLUMN(NQ$1)-1,0)="",IF(NQ172="",TREND(NQ$4:INDEX(NQ$4:NQ$184,$B$200,1),$B$4:INDEX($B$4:$B$184,$B$200,1),INDEX($B$4:$B$184,$B$200+(MONTH($B205)-$C$200),1)),0),VLOOKUP($B205,$B$4:NQ$184,COLUMN(NQ$1)-1,0))</f>
        <v>0</v>
      </c>
      <c r="NR205" s="30">
        <f>IF(VLOOKUP($B205,$B$4:NR$184,COLUMN(NR$1)-1,0)="",IF(NR172="",TREND(NR$4:INDEX(NR$4:NR$184,$B$200,1),$B$4:INDEX($B$4:$B$184,$B$200,1),INDEX($B$4:$B$184,$B$200+(MONTH($B205)-$C$200),1)),0),VLOOKUP($B205,$B$4:NR$184,COLUMN(NR$1)-1,0))</f>
        <v>0</v>
      </c>
      <c r="NS205" s="30">
        <f>IF(VLOOKUP($B205,$B$4:NS$184,COLUMN(NS$1)-1,0)="",IF(NS172="",TREND(NS$4:INDEX(NS$4:NS$184,$B$200,1),$B$4:INDEX($B$4:$B$184,$B$200,1),INDEX($B$4:$B$184,$B$200+(MONTH($B205)-$C$200),1)),0),VLOOKUP($B205,$B$4:NS$184,COLUMN(NS$1)-1,0))</f>
        <v>0</v>
      </c>
      <c r="NT205" s="30">
        <f>IF(VLOOKUP($B205,$B$4:NT$184,COLUMN(NT$1)-1,0)="",IF(NT172="",TREND(NT$4:INDEX(NT$4:NT$184,$B$200,1),$B$4:INDEX($B$4:$B$184,$B$200,1),INDEX($B$4:$B$184,$B$200+(MONTH($B205)-$C$200),1)),0),VLOOKUP($B205,$B$4:NT$184,COLUMN(NT$1)-1,0))</f>
        <v>17825211</v>
      </c>
      <c r="NU205" s="30">
        <f>IF(VLOOKUP($B205,$B$4:NU$184,COLUMN(NU$1)-1,0)="",IF(NU172="",TREND(NU$4:INDEX(NU$4:NU$184,$B$200,1),$B$4:INDEX($B$4:$B$184,$B$200,1),INDEX($B$4:$B$184,$B$200+(MONTH($B205)-$C$200),1)),0),VLOOKUP($B205,$B$4:NU$184,COLUMN(NU$1)-1,0))</f>
        <v>17825211</v>
      </c>
      <c r="NV205" s="30">
        <f>IF(VLOOKUP($B205,$B$4:NV$184,COLUMN(NV$1)-1,0)="",IF(NV172="",TREND(NV$4:INDEX(NV$4:NV$184,$B$200,1),$B$4:INDEX($B$4:$B$184,$B$200,1),INDEX($B$4:$B$184,$B$200+(MONTH($B205)-$C$200),1)),0),VLOOKUP($B205,$B$4:NV$184,COLUMN(NV$1)-1,0))</f>
        <v>0</v>
      </c>
      <c r="NW205" s="30">
        <f>IF(VLOOKUP($B205,$B$4:NW$184,COLUMN(NW$1)-1,0)="",IF(NW172="",TREND(NW$4:INDEX(NW$4:NW$184,$B$200,1),$B$4:INDEX($B$4:$B$184,$B$200,1),INDEX($B$4:$B$184,$B$200+(MONTH($B205)-$C$200),1)),0),VLOOKUP($B205,$B$4:NW$184,COLUMN(NW$1)-1,0))</f>
        <v>0</v>
      </c>
      <c r="NX205" s="30">
        <f>IF(VLOOKUP($B205,$B$4:NX$184,COLUMN(NX$1)-1,0)="",IF(NX172="",TREND(NX$4:INDEX(NX$4:NX$184,$B$200,1),$B$4:INDEX($B$4:$B$184,$B$200,1),INDEX($B$4:$B$184,$B$200+(MONTH($B205)-$C$200),1)),0),VLOOKUP($B205,$B$4:NX$184,COLUMN(NX$1)-1,0))</f>
        <v>0</v>
      </c>
      <c r="NY205" s="30">
        <f>IF(VLOOKUP($B205,$B$4:NY$184,COLUMN(NY$1)-1,0)="",IF(NY172="",TREND(NY$4:INDEX(NY$4:NY$184,$B$200,1),$B$4:INDEX($B$4:$B$184,$B$200,1),INDEX($B$4:$B$184,$B$200+(MONTH($B205)-$C$200),1)),0),VLOOKUP($B205,$B$4:NY$184,COLUMN(NY$1)-1,0))</f>
        <v>0</v>
      </c>
      <c r="NZ205" s="30">
        <f>IF(VLOOKUP($B205,$B$4:NZ$184,COLUMN(NZ$1)-1,0)="",IF(NZ172="",TREND(NZ$4:INDEX(NZ$4:NZ$184,$B$200,1),$B$4:INDEX($B$4:$B$184,$B$200,1),INDEX($B$4:$B$184,$B$200+(MONTH($B205)-$C$200),1)),0),VLOOKUP($B205,$B$4:NZ$184,COLUMN(NZ$1)-1,0))</f>
        <v>0</v>
      </c>
      <c r="OA205" s="30">
        <f>IF(VLOOKUP($B205,$B$4:OA$184,COLUMN(OA$1)-1,0)="",IF(OA172="",TREND(OA$4:INDEX(OA$4:OA$184,$B$200,1),$B$4:INDEX($B$4:$B$184,$B$200,1),INDEX($B$4:$B$184,$B$200+(MONTH($B205)-$C$200),1)),0),VLOOKUP($B205,$B$4:OA$184,COLUMN(OA$1)-1,0))</f>
        <v>0</v>
      </c>
      <c r="OB205" s="30">
        <f>IF(VLOOKUP($B205,$B$4:OB$184,COLUMN(OB$1)-1,0)="",IF(OB172="",TREND(OB$4:INDEX(OB$4:OB$184,$B$200,1),$B$4:INDEX($B$4:$B$184,$B$200,1),INDEX($B$4:$B$184,$B$200+(MONTH($B205)-$C$200),1)),0),VLOOKUP($B205,$B$4:OB$184,COLUMN(OB$1)-1,0))</f>
        <v>0</v>
      </c>
      <c r="OC205" s="30">
        <f>IF(VLOOKUP($B205,$B$4:OC$184,COLUMN(OC$1)-1,0)="",IF(OC172="",TREND(OC$4:INDEX(OC$4:OC$184,$B$200,1),$B$4:INDEX($B$4:$B$184,$B$200,1),INDEX($B$4:$B$184,$B$200+(MONTH($B205)-$C$200),1)),0),VLOOKUP($B205,$B$4:OC$184,COLUMN(OC$1)-1,0))</f>
        <v>0</v>
      </c>
      <c r="OD205" s="30">
        <f>IF(VLOOKUP($B205,$B$4:OD$184,COLUMN(OD$1)-1,0)="",IF(OD172="",TREND(OD$4:INDEX(OD$4:OD$184,$B$200,1),$B$4:INDEX($B$4:$B$184,$B$200,1),INDEX($B$4:$B$184,$B$200+(MONTH($B205)-$C$200),1)),0),VLOOKUP($B205,$B$4:OD$184,COLUMN(OD$1)-1,0))</f>
        <v>0</v>
      </c>
      <c r="OE205" s="30">
        <f>IF(VLOOKUP($B205,$B$4:OE$184,COLUMN(OE$1)-1,0)="",IF(OE172="",TREND(OE$4:INDEX(OE$4:OE$184,$B$200,1),$B$4:INDEX($B$4:$B$184,$B$200,1),INDEX($B$4:$B$184,$B$200+(MONTH($B205)-$C$200),1)),0),VLOOKUP($B205,$B$4:OE$184,COLUMN(OE$1)-1,0))</f>
        <v>0</v>
      </c>
      <c r="OF205" s="30">
        <f>IF(VLOOKUP($B205,$B$4:OF$184,COLUMN(OF$1)-1,0)="",IF(OF172="",TREND(OF$4:INDEX(OF$4:OF$184,$B$200,1),$B$4:INDEX($B$4:$B$184,$B$200,1),INDEX($B$4:$B$184,$B$200+(MONTH($B205)-$C$200),1)),0),VLOOKUP($B205,$B$4:OF$184,COLUMN(OF$1)-1,0))</f>
        <v>0</v>
      </c>
      <c r="OG205" s="30">
        <f>IF(VLOOKUP($B205,$B$4:OG$184,COLUMN(OG$1)-1,0)="",IF(OG172="",TREND(OG$4:INDEX(OG$4:OG$184,$B$200,1),$B$4:INDEX($B$4:$B$184,$B$200,1),INDEX($B$4:$B$184,$B$200+(MONTH($B205)-$C$200),1)),0),VLOOKUP($B205,$B$4:OG$184,COLUMN(OG$1)-1,0))</f>
        <v>0</v>
      </c>
      <c r="OH205" s="30">
        <f>IF(VLOOKUP($B205,$B$4:OH$184,COLUMN(OH$1)-1,0)="",IF(OH172="",TREND(OH$4:INDEX(OH$4:OH$184,$B$200,1),$B$4:INDEX($B$4:$B$184,$B$200,1),INDEX($B$4:$B$184,$B$200+(MONTH($B205)-$C$200),1)),0),VLOOKUP($B205,$B$4:OH$184,COLUMN(OH$1)-1,0))</f>
        <v>0</v>
      </c>
      <c r="OI205" s="30">
        <f>IF(VLOOKUP($B205,$B$4:OI$184,COLUMN(OI$1)-1,0)="",IF(OI172="",TREND(OI$4:INDEX(OI$4:OI$184,$B$200,1),$B$4:INDEX($B$4:$B$184,$B$200,1),INDEX($B$4:$B$184,$B$200+(MONTH($B205)-$C$200),1)),0),VLOOKUP($B205,$B$4:OI$184,COLUMN(OI$1)-1,0))</f>
        <v>0</v>
      </c>
      <c r="OJ205" s="30">
        <f>IF(VLOOKUP($B205,$B$4:OJ$184,COLUMN(OJ$1)-1,0)="",IF(OJ172="",TREND(OJ$4:INDEX(OJ$4:OJ$184,$B$200,1),$B$4:INDEX($B$4:$B$184,$B$200,1),INDEX($B$4:$B$184,$B$200+(MONTH($B205)-$C$200),1)),0),VLOOKUP($B205,$B$4:OJ$184,COLUMN(OJ$1)-1,0))</f>
        <v>0</v>
      </c>
      <c r="OK205" s="30">
        <f>IF(VLOOKUP($B205,$B$4:OK$184,COLUMN(OK$1)-1,0)="",IF(OK172="",TREND(OK$4:INDEX(OK$4:OK$184,$B$200,1),$B$4:INDEX($B$4:$B$184,$B$200,1),INDEX($B$4:$B$184,$B$200+(MONTH($B205)-$C$200),1)),0),VLOOKUP($B205,$B$4:OK$184,COLUMN(OK$1)-1,0))</f>
        <v>0</v>
      </c>
      <c r="OL205" s="30">
        <f>IF(VLOOKUP($B205,$B$4:OL$184,COLUMN(OL$1)-1,0)="",IF(OL172="",TREND(OL$4:INDEX(OL$4:OL$184,$B$200,1),$B$4:INDEX($B$4:$B$184,$B$200,1),INDEX($B$4:$B$184,$B$200+(MONTH($B205)-$C$200),1)),0),VLOOKUP($B205,$B$4:OL$184,COLUMN(OL$1)-1,0))</f>
        <v>0</v>
      </c>
      <c r="OM205" s="30">
        <f>IF(VLOOKUP($B205,$B$4:OM$184,COLUMN(OM$1)-1,0)="",IF(OM172="",TREND(OM$4:INDEX(OM$4:OM$184,$B$200,1),$B$4:INDEX($B$4:$B$184,$B$200,1),INDEX($B$4:$B$184,$B$200+(MONTH($B205)-$C$200),1)),0),VLOOKUP($B205,$B$4:OM$184,COLUMN(OM$1)-1,0))</f>
        <v>0</v>
      </c>
      <c r="ON205" s="30">
        <f>IF(VLOOKUP($B205,$B$4:ON$184,COLUMN(ON$1)-1,0)="",IF(ON172="",TREND(ON$4:INDEX(ON$4:ON$184,$B$200,1),$B$4:INDEX($B$4:$B$184,$B$200,1),INDEX($B$4:$B$184,$B$200+(MONTH($B205)-$C$200),1)),0),VLOOKUP($B205,$B$4:ON$184,COLUMN(ON$1)-1,0))</f>
        <v>0</v>
      </c>
      <c r="OO205" s="30">
        <f>IF(VLOOKUP($B205,$B$4:OO$184,COLUMN(OO$1)-1,0)="",IF(OO172="",TREND(OO$4:INDEX(OO$4:OO$184,$B$200,1),$B$4:INDEX($B$4:$B$184,$B$200,1),INDEX($B$4:$B$184,$B$200+(MONTH($B205)-$C$200),1)),0),VLOOKUP($B205,$B$4:OO$184,COLUMN(OO$1)-1,0))</f>
        <v>0</v>
      </c>
      <c r="OP205" s="30">
        <f>IF(VLOOKUP($B205,$B$4:OP$184,COLUMN(OP$1)-1,0)="",IF(OP172="",TREND(OP$4:INDEX(OP$4:OP$184,$B$200,1),$B$4:INDEX($B$4:$B$184,$B$200,1),INDEX($B$4:$B$184,$B$200+(MONTH($B205)-$C$200),1)),0),VLOOKUP($B205,$B$4:OP$184,COLUMN(OP$1)-1,0))</f>
        <v>0</v>
      </c>
      <c r="OQ205" s="30">
        <f>IF(VLOOKUP($B205,$B$4:OQ$184,COLUMN(OQ$1)-1,0)="",IF(OQ172="",TREND(OQ$4:INDEX(OQ$4:OQ$184,$B$200,1),$B$4:INDEX($B$4:$B$184,$B$200,1),INDEX($B$4:$B$184,$B$200+(MONTH($B205)-$C$200),1)),0),VLOOKUP($B205,$B$4:OQ$184,COLUMN(OQ$1)-1,0))</f>
        <v>0</v>
      </c>
      <c r="OR205" s="30">
        <f>IF(VLOOKUP($B205,$B$4:OR$184,COLUMN(OR$1)-1,0)="",IF(OR172="",TREND(OR$4:INDEX(OR$4:OR$184,$B$200,1),$B$4:INDEX($B$4:$B$184,$B$200,1),INDEX($B$4:$B$184,$B$200+(MONTH($B205)-$C$200),1)),0),VLOOKUP($B205,$B$4:OR$184,COLUMN(OR$1)-1,0))</f>
        <v>0</v>
      </c>
      <c r="OS205" s="30">
        <f>IF(VLOOKUP($B205,$B$4:OS$184,COLUMN(OS$1)-1,0)="",IF(OS172="",TREND(OS$4:INDEX(OS$4:OS$184,$B$200,1),$B$4:INDEX($B$4:$B$184,$B$200,1),INDEX($B$4:$B$184,$B$200+(MONTH($B205)-$C$200),1)),0),VLOOKUP($B205,$B$4:OS$184,COLUMN(OS$1)-1,0))</f>
        <v>1812106981</v>
      </c>
      <c r="OT205" s="30">
        <f>IF(VLOOKUP($B205,$B$4:OT$184,COLUMN(OT$1)-1,0)="",IF(OT172="",TREND(OT$4:INDEX(OT$4:OT$184,$B$200,1),$B$4:INDEX($B$4:$B$184,$B$200,1),INDEX($B$4:$B$184,$B$200+(MONTH($B205)-$C$200),1)),0),VLOOKUP($B205,$B$4:OT$184,COLUMN(OT$1)-1,0))</f>
        <v>1481794389</v>
      </c>
      <c r="OU205" s="30">
        <f>IF(VLOOKUP($B205,$B$4:OU$184,COLUMN(OU$1)-1,0)="",IF(OU172="",TREND(OU$4:INDEX(OU$4:OU$184,$B$200,1),$B$4:INDEX($B$4:$B$184,$B$200,1),INDEX($B$4:$B$184,$B$200+(MONTH($B205)-$C$200),1)),0),VLOOKUP($B205,$B$4:OU$184,COLUMN(OU$1)-1,0))</f>
        <v>1481794389</v>
      </c>
      <c r="OV205" s="30">
        <f>IF(VLOOKUP($B205,$B$4:OV$184,COLUMN(OV$1)-1,0)="",IF(OV172="",TREND(OV$4:INDEX(OV$4:OV$184,$B$200,1),$B$4:INDEX($B$4:$B$184,$B$200,1),INDEX($B$4:$B$184,$B$200+(MONTH($B205)-$C$200),1)),0),VLOOKUP($B205,$B$4:OV$184,COLUMN(OV$1)-1,0))</f>
        <v>1481794389</v>
      </c>
      <c r="OW205" s="30">
        <f>IF(VLOOKUP($B205,$B$4:OW$184,COLUMN(OW$1)-1,0)="",IF(OW172="",TREND(OW$4:INDEX(OW$4:OW$184,$B$200,1),$B$4:INDEX($B$4:$B$184,$B$200,1),INDEX($B$4:$B$184,$B$200+(MONTH($B205)-$C$200),1)),0),VLOOKUP($B205,$B$4:OW$184,COLUMN(OW$1)-1,0))</f>
        <v>0</v>
      </c>
      <c r="OX205" s="30">
        <f>IF(VLOOKUP($B205,$B$4:OX$184,COLUMN(OX$1)-1,0)="",IF(OX172="",TREND(OX$4:INDEX(OX$4:OX$184,$B$200,1),$B$4:INDEX($B$4:$B$184,$B$200,1),INDEX($B$4:$B$184,$B$200+(MONTH($B205)-$C$200),1)),0),VLOOKUP($B205,$B$4:OX$184,COLUMN(OX$1)-1,0))</f>
        <v>0</v>
      </c>
      <c r="OY205" s="30">
        <f>IF(VLOOKUP($B205,$B$4:OY$184,COLUMN(OY$1)-1,0)="",IF(OY172="",TREND(OY$4:INDEX(OY$4:OY$184,$B$200,1),$B$4:INDEX($B$4:$B$184,$B$200,1),INDEX($B$4:$B$184,$B$200+(MONTH($B205)-$C$200),1)),0),VLOOKUP($B205,$B$4:OY$184,COLUMN(OY$1)-1,0))</f>
        <v>0</v>
      </c>
      <c r="OZ205" s="30">
        <f>IF(VLOOKUP($B205,$B$4:OZ$184,COLUMN(OZ$1)-1,0)="",IF(OZ172="",TREND(OZ$4:INDEX(OZ$4:OZ$184,$B$200,1),$B$4:INDEX($B$4:$B$184,$B$200,1),INDEX($B$4:$B$184,$B$200+(MONTH($B205)-$C$200),1)),0),VLOOKUP($B205,$B$4:OZ$184,COLUMN(OZ$1)-1,0))</f>
        <v>330312592</v>
      </c>
      <c r="PA205" s="30">
        <f>IF(VLOOKUP($B205,$B$4:PA$184,COLUMN(PA$1)-1,0)="",IF(PA172="",TREND(PA$4:INDEX(PA$4:PA$184,$B$200,1),$B$4:INDEX($B$4:$B$184,$B$200,1),INDEX($B$4:$B$184,$B$200+(MONTH($B205)-$C$200),1)),0),VLOOKUP($B205,$B$4:PA$184,COLUMN(PA$1)-1,0))</f>
        <v>322371000</v>
      </c>
      <c r="PB205" s="30">
        <f>IF(VLOOKUP($B205,$B$4:PB$184,COLUMN(PB$1)-1,0)="",IF(PB172="",TREND(PB$4:INDEX(PB$4:PB$184,$B$200,1),$B$4:INDEX($B$4:$B$184,$B$200,1),INDEX($B$4:$B$184,$B$200+(MONTH($B205)-$C$200),1)),0),VLOOKUP($B205,$B$4:PB$184,COLUMN(PB$1)-1,0))</f>
        <v>0</v>
      </c>
      <c r="PC205" s="30">
        <f>IF(VLOOKUP($B205,$B$4:PC$184,COLUMN(PC$1)-1,0)="",IF(PC172="",TREND(PC$4:INDEX(PC$4:PC$184,$B$200,1),$B$4:INDEX($B$4:$B$184,$B$200,1),INDEX($B$4:$B$184,$B$200+(MONTH($B205)-$C$200),1)),0),VLOOKUP($B205,$B$4:PC$184,COLUMN(PC$1)-1,0))</f>
        <v>0</v>
      </c>
      <c r="PD205" s="30">
        <f>IF(VLOOKUP($B205,$B$4:PD$184,COLUMN(PD$1)-1,0)="",IF(PD172="",TREND(PD$4:INDEX(PD$4:PD$184,$B$200,1),$B$4:INDEX($B$4:$B$184,$B$200,1),INDEX($B$4:$B$184,$B$200+(MONTH($B205)-$C$200),1)),0),VLOOKUP($B205,$B$4:PD$184,COLUMN(PD$1)-1,0))</f>
        <v>0</v>
      </c>
      <c r="PE205" s="30">
        <f>IF(VLOOKUP($B205,$B$4:PE$184,COLUMN(PE$1)-1,0)="",IF(PE172="",TREND(PE$4:INDEX(PE$4:PE$184,$B$200,1),$B$4:INDEX($B$4:$B$184,$B$200,1),INDEX($B$4:$B$184,$B$200+(MONTH($B205)-$C$200),1)),0),VLOOKUP($B205,$B$4:PE$184,COLUMN(PE$1)-1,0))</f>
        <v>0</v>
      </c>
      <c r="PF205" s="30">
        <f>IF(VLOOKUP($B205,$B$4:PF$184,COLUMN(PF$1)-1,0)="",IF(PF172="",TREND(PF$4:INDEX(PF$4:PF$184,$B$200,1),$B$4:INDEX($B$4:$B$184,$B$200,1),INDEX($B$4:$B$184,$B$200+(MONTH($B205)-$C$200),1)),0),VLOOKUP($B205,$B$4:PF$184,COLUMN(PF$1)-1,0))</f>
        <v>0</v>
      </c>
      <c r="PG205" s="30">
        <f>IF(VLOOKUP($B205,$B$4:PG$184,COLUMN(PG$1)-1,0)="",IF(PG172="",TREND(PG$4:INDEX(PG$4:PG$184,$B$200,1),$B$4:INDEX($B$4:$B$184,$B$200,1),INDEX($B$4:$B$184,$B$200+(MONTH($B205)-$C$200),1)),0),VLOOKUP($B205,$B$4:PG$184,COLUMN(PG$1)-1,0))</f>
        <v>0</v>
      </c>
      <c r="PH205" s="30">
        <f>IF(VLOOKUP($B205,$B$4:PH$184,COLUMN(PH$1)-1,0)="",IF(PH172="",TREND(PH$4:INDEX(PH$4:PH$184,$B$200,1),$B$4:INDEX($B$4:$B$184,$B$200,1),INDEX($B$4:$B$184,$B$200+(MONTH($B205)-$C$200),1)),0),VLOOKUP($B205,$B$4:PH$184,COLUMN(PH$1)-1,0))</f>
        <v>0</v>
      </c>
      <c r="PI205" s="30">
        <f>IF(VLOOKUP($B205,$B$4:PI$184,COLUMN(PI$1)-1,0)="",IF(PI172="",TREND(PI$4:INDEX(PI$4:PI$184,$B$200,1),$B$4:INDEX($B$4:$B$184,$B$200,1),INDEX($B$4:$B$184,$B$200+(MONTH($B205)-$C$200),1)),0),VLOOKUP($B205,$B$4:PI$184,COLUMN(PI$1)-1,0))</f>
        <v>0</v>
      </c>
      <c r="PJ205" s="30">
        <f>IF(VLOOKUP($B205,$B$4:PJ$184,COLUMN(PJ$1)-1,0)="",IF(PJ172="",TREND(PJ$4:INDEX(PJ$4:PJ$184,$B$200,1),$B$4:INDEX($B$4:$B$184,$B$200,1),INDEX($B$4:$B$184,$B$200+(MONTH($B205)-$C$200),1)),0),VLOOKUP($B205,$B$4:PJ$184,COLUMN(PJ$1)-1,0))</f>
        <v>0</v>
      </c>
      <c r="PK205" s="30">
        <f>IF(VLOOKUP($B205,$B$4:PK$184,COLUMN(PK$1)-1,0)="",IF(PK172="",TREND(PK$4:INDEX(PK$4:PK$184,$B$200,1),$B$4:INDEX($B$4:$B$184,$B$200,1),INDEX($B$4:$B$184,$B$200+(MONTH($B205)-$C$200),1)),0),VLOOKUP($B205,$B$4:PK$184,COLUMN(PK$1)-1,0))</f>
        <v>0</v>
      </c>
      <c r="PL205" s="30">
        <f>IF(VLOOKUP($B205,$B$4:PL$184,COLUMN(PL$1)-1,0)="",IF(PL172="",TREND(PL$4:INDEX(PL$4:PL$184,$B$200,1),$B$4:INDEX($B$4:$B$184,$B$200,1),INDEX($B$4:$B$184,$B$200+(MONTH($B205)-$C$200),1)),0),VLOOKUP($B205,$B$4:PL$184,COLUMN(PL$1)-1,0))</f>
        <v>0</v>
      </c>
      <c r="PM205" s="30">
        <f>IF(VLOOKUP($B205,$B$4:PM$184,COLUMN(PM$1)-1,0)="",IF(PM172="",TREND(PM$4:INDEX(PM$4:PM$184,$B$200,1),$B$4:INDEX($B$4:$B$184,$B$200,1),INDEX($B$4:$B$184,$B$200+(MONTH($B205)-$C$200),1)),0),VLOOKUP($B205,$B$4:PM$184,COLUMN(PM$1)-1,0))</f>
        <v>7941592</v>
      </c>
      <c r="PN205" s="30">
        <f>IF(VLOOKUP($B205,$B$4:PN$184,COLUMN(PN$1)-1,0)="",IF(PN172="",TREND(PN$4:INDEX(PN$4:PN$184,$B$200,1),$B$4:INDEX($B$4:$B$184,$B$200,1),INDEX($B$4:$B$184,$B$200+(MONTH($B205)-$C$200),1)),0),VLOOKUP($B205,$B$4:PN$184,COLUMN(PN$1)-1,0))</f>
        <v>0</v>
      </c>
      <c r="PO205" s="30">
        <f>IF(VLOOKUP($B205,$B$4:PO$184,COLUMN(PO$1)-1,0)="",IF(PO172="",TREND(PO$4:INDEX(PO$4:PO$184,$B$200,1),$B$4:INDEX($B$4:$B$184,$B$200,1),INDEX($B$4:$B$184,$B$200+(MONTH($B205)-$C$200),1)),0),VLOOKUP($B205,$B$4:PO$184,COLUMN(PO$1)-1,0))</f>
        <v>0</v>
      </c>
      <c r="PP205" s="30">
        <f>IF(VLOOKUP($B205,$B$4:PP$184,COLUMN(PP$1)-1,0)="",IF(PP172="",TREND(PP$4:INDEX(PP$4:PP$184,$B$200,1),$B$4:INDEX($B$4:$B$184,$B$200,1),INDEX($B$4:$B$184,$B$200+(MONTH($B205)-$C$200),1)),0),VLOOKUP($B205,$B$4:PP$184,COLUMN(PP$1)-1,0))</f>
        <v>0</v>
      </c>
      <c r="PQ205" s="30">
        <f>IF(VLOOKUP($B205,$B$4:PQ$184,COLUMN(PQ$1)-1,0)="",IF(PQ172="",TREND(PQ$4:INDEX(PQ$4:PQ$184,$B$200,1),$B$4:INDEX($B$4:$B$184,$B$200,1),INDEX($B$4:$B$184,$B$200+(MONTH($B205)-$C$200),1)),0),VLOOKUP($B205,$B$4:PQ$184,COLUMN(PQ$1)-1,0))</f>
        <v>0</v>
      </c>
      <c r="PR205" s="30">
        <f>IF(VLOOKUP($B205,$B$4:PR$184,COLUMN(PR$1)-1,0)="",IF(PR172="",TREND(PR$4:INDEX(PR$4:PR$184,$B$200,1),$B$4:INDEX($B$4:$B$184,$B$200,1),INDEX($B$4:$B$184,$B$200+(MONTH($B205)-$C$200),1)),0),VLOOKUP($B205,$B$4:PR$184,COLUMN(PR$1)-1,0))</f>
        <v>0</v>
      </c>
      <c r="PS205" s="30">
        <f>IF(VLOOKUP($B205,$B$4:PS$184,COLUMN(PS$1)-1,0)="",IF(PS172="",TREND(PS$4:INDEX(PS$4:PS$184,$B$200,1),$B$4:INDEX($B$4:$B$184,$B$200,1),INDEX($B$4:$B$184,$B$200+(MONTH($B205)-$C$200),1)),0),VLOOKUP($B205,$B$4:PS$184,COLUMN(PS$1)-1,0))</f>
        <v>0</v>
      </c>
      <c r="PT205" s="30">
        <f>IF(VLOOKUP($B205,$B$4:PT$184,COLUMN(PT$1)-1,0)="",IF(PT172="",TREND(PT$4:INDEX(PT$4:PT$184,$B$200,1),$B$4:INDEX($B$4:$B$184,$B$200,1),INDEX($B$4:$B$184,$B$200+(MONTH($B205)-$C$200),1)),0),VLOOKUP($B205,$B$4:PT$184,COLUMN(PT$1)-1,0))</f>
        <v>0</v>
      </c>
      <c r="PU205" s="30">
        <f>IF(VLOOKUP($B205,$B$4:PU$184,COLUMN(PU$1)-1,0)="",IF(PU172="",TREND(PU$4:INDEX(PU$4:PU$184,$B$200,1),$B$4:INDEX($B$4:$B$184,$B$200,1),INDEX($B$4:$B$184,$B$200+(MONTH($B205)-$C$200),1)),0),VLOOKUP($B205,$B$4:PU$184,COLUMN(PU$1)-1,0))</f>
        <v>0</v>
      </c>
      <c r="PV205" s="30">
        <f>IF(VLOOKUP($B205,$B$4:PV$184,COLUMN(PV$1)-1,0)="",IF(PV172="",TREND(PV$4:INDEX(PV$4:PV$184,$B$200,1),$B$4:INDEX($B$4:$B$184,$B$200,1),INDEX($B$4:$B$184,$B$200+(MONTH($B205)-$C$200),1)),0),VLOOKUP($B205,$B$4:PV$184,COLUMN(PV$1)-1,0))</f>
        <v>0</v>
      </c>
      <c r="PW205" s="30">
        <f>IF(VLOOKUP($B205,$B$4:PW$184,COLUMN(PW$1)-1,0)="",IF(PW172="",TREND(PW$4:INDEX(PW$4:PW$184,$B$200,1),$B$4:INDEX($B$4:$B$184,$B$200,1),INDEX($B$4:$B$184,$B$200+(MONTH($B205)-$C$200),1)),0),VLOOKUP($B205,$B$4:PW$184,COLUMN(PW$1)-1,0))</f>
        <v>0</v>
      </c>
      <c r="PX205" s="30">
        <f>IF(VLOOKUP($B205,$B$4:PX$184,COLUMN(PX$1)-1,0)="",IF(PX172="",TREND(PX$4:INDEX(PX$4:PX$184,$B$200,1),$B$4:INDEX($B$4:$B$184,$B$200,1),INDEX($B$4:$B$184,$B$200+(MONTH($B205)-$C$200),1)),0),VLOOKUP($B205,$B$4:PX$184,COLUMN(PX$1)-1,0))</f>
        <v>0</v>
      </c>
      <c r="PY205" s="30">
        <f>IF(VLOOKUP($B205,$B$4:PY$184,COLUMN(PY$1)-1,0)="",IF(PY172="",TREND(PY$4:INDEX(PY$4:PY$184,$B$200,1),$B$4:INDEX($B$4:$B$184,$B$200,1),INDEX($B$4:$B$184,$B$200+(MONTH($B205)-$C$200),1)),0),VLOOKUP($B205,$B$4:PY$184,COLUMN(PY$1)-1,0))</f>
        <v>0</v>
      </c>
      <c r="PZ205" s="30">
        <f>IF(VLOOKUP($B205,$B$4:PZ$184,COLUMN(PZ$1)-1,0)="",IF(PZ172="",TREND(PZ$4:INDEX(PZ$4:PZ$184,$B$200,1),$B$4:INDEX($B$4:$B$184,$B$200,1),INDEX($B$4:$B$184,$B$200+(MONTH($B205)-$C$200),1)),0),VLOOKUP($B205,$B$4:PZ$184,COLUMN(PZ$1)-1,0))</f>
        <v>0</v>
      </c>
      <c r="QA205" s="30">
        <f>IF(VLOOKUP($B205,$B$4:QA$184,COLUMN(QA$1)-1,0)="",IF(QA172="",TREND(QA$4:INDEX(QA$4:QA$184,$B$200,1),$B$4:INDEX($B$4:$B$184,$B$200,1),INDEX($B$4:$B$184,$B$200+(MONTH($B205)-$C$200),1)),0),VLOOKUP($B205,$B$4:QA$184,COLUMN(QA$1)-1,0))</f>
        <v>0</v>
      </c>
      <c r="QB205" s="30">
        <f>IF(VLOOKUP($B205,$B$4:QB$184,COLUMN(QB$1)-1,0)="",IF(QB172="",TREND(QB$4:INDEX(QB$4:QB$184,$B$200,1),$B$4:INDEX($B$4:$B$184,$B$200,1),INDEX($B$4:$B$184,$B$200+(MONTH($B205)-$C$200),1)),0),VLOOKUP($B205,$B$4:QB$184,COLUMN(QB$1)-1,0))</f>
        <v>0</v>
      </c>
      <c r="QC205" s="30">
        <f>IF(VLOOKUP($B205,$B$4:QC$184,COLUMN(QC$1)-1,0)="",IF(QC172="",TREND(QC$4:INDEX(QC$4:QC$184,$B$200,1),$B$4:INDEX($B$4:$B$184,$B$200,1),INDEX($B$4:$B$184,$B$200+(MONTH($B205)-$C$200),1)),0),VLOOKUP($B205,$B$4:QC$184,COLUMN(QC$1)-1,0))</f>
        <v>2391448085</v>
      </c>
      <c r="QD205" s="30">
        <f>IF(VLOOKUP($B205,$B$4:QD$184,COLUMN(QD$1)-1,0)="",IF(QD172="",TREND(QD$4:INDEX(QD$4:QD$184,$B$200,1),$B$4:INDEX($B$4:$B$184,$B$200,1),INDEX($B$4:$B$184,$B$200+(MONTH($B205)-$C$200),1)),0),VLOOKUP($B205,$B$4:QD$184,COLUMN(QD$1)-1,0))</f>
        <v>2109885915</v>
      </c>
      <c r="QE205" s="30">
        <f>IF(VLOOKUP($B205,$B$4:QE$184,COLUMN(QE$1)-1,0)="",IF(QE172="",TREND(QE$4:INDEX(QE$4:QE$184,$B$200,1),$B$4:INDEX($B$4:$B$184,$B$200,1),INDEX($B$4:$B$184,$B$200+(MONTH($B205)-$C$200),1)),0),VLOOKUP($B205,$B$4:QE$184,COLUMN(QE$1)-1,0))</f>
        <v>0</v>
      </c>
      <c r="QF205" s="30">
        <f>IF(VLOOKUP($B205,$B$4:QF$184,COLUMN(QF$1)-1,0)="",IF(QF172="",TREND(QF$4:INDEX(QF$4:QF$184,$B$200,1),$B$4:INDEX($B$4:$B$184,$B$200,1),INDEX($B$4:$B$184,$B$200+(MONTH($B205)-$C$200),1)),0),VLOOKUP($B205,$B$4:QF$184,COLUMN(QF$1)-1,0))</f>
        <v>0</v>
      </c>
      <c r="QG205" s="30">
        <f>IF(VLOOKUP($B205,$B$4:QG$184,COLUMN(QG$1)-1,0)="",IF(QG172="",TREND(QG$4:INDEX(QG$4:QG$184,$B$200,1),$B$4:INDEX($B$4:$B$184,$B$200,1),INDEX($B$4:$B$184,$B$200+(MONTH($B205)-$C$200),1)),0),VLOOKUP($B205,$B$4:QG$184,COLUMN(QG$1)-1,0))</f>
        <v>0</v>
      </c>
      <c r="QH205" s="30">
        <f>IF(VLOOKUP($B205,$B$4:QH$184,COLUMN(QH$1)-1,0)="",IF(QH172="",TREND(QH$4:INDEX(QH$4:QH$184,$B$200,1),$B$4:INDEX($B$4:$B$184,$B$200,1),INDEX($B$4:$B$184,$B$200+(MONTH($B205)-$C$200),1)),0),VLOOKUP($B205,$B$4:QH$184,COLUMN(QH$1)-1,0))</f>
        <v>0</v>
      </c>
      <c r="QI205" s="30">
        <f>IF(VLOOKUP($B205,$B$4:QI$184,COLUMN(QI$1)-1,0)="",IF(QI172="",TREND(QI$4:INDEX(QI$4:QI$184,$B$200,1),$B$4:INDEX($B$4:$B$184,$B$200,1),INDEX($B$4:$B$184,$B$200+(MONTH($B205)-$C$200),1)),0),VLOOKUP($B205,$B$4:QI$184,COLUMN(QI$1)-1,0))</f>
        <v>0</v>
      </c>
      <c r="QJ205" s="30">
        <f>IF(VLOOKUP($B205,$B$4:QJ$184,COLUMN(QJ$1)-1,0)="",IF(QJ172="",TREND(QJ$4:INDEX(QJ$4:QJ$184,$B$200,1),$B$4:INDEX($B$4:$B$184,$B$200,1),INDEX($B$4:$B$184,$B$200+(MONTH($B205)-$C$200),1)),0),VLOOKUP($B205,$B$4:QJ$184,COLUMN(QJ$1)-1,0))</f>
        <v>281562170</v>
      </c>
      <c r="QK205" s="30">
        <f>IF(VLOOKUP($B205,$B$4:QK$184,COLUMN(QK$1)-1,0)="",IF(QK172="",TREND(QK$4:INDEX(QK$4:QK$184,$B$200,1),$B$4:INDEX($B$4:$B$184,$B$200,1),INDEX($B$4:$B$184,$B$200+(MONTH($B205)-$C$200),1)),0),VLOOKUP($B205,$B$4:QK$184,COLUMN(QK$1)-1,0))</f>
        <v>0</v>
      </c>
      <c r="QL205" s="30">
        <f>IF(VLOOKUP($B205,$B$4:QL$184,COLUMN(QL$1)-1,0)="",IF(QL172="",TREND(QL$4:INDEX(QL$4:QL$184,$B$200,1),$B$4:INDEX($B$4:$B$184,$B$200,1),INDEX($B$4:$B$184,$B$200+(MONTH($B205)-$C$200),1)),0),VLOOKUP($B205,$B$4:QL$184,COLUMN(QL$1)-1,0))</f>
        <v>50067726714</v>
      </c>
      <c r="QM205" s="30">
        <f>IF(VLOOKUP($B205,$B$4:QM$184,COLUMN(QM$1)-1,0)="",IF(QM172="",TREND(QM$4:INDEX(QM$4:QM$184,$B$200,1),$B$4:INDEX($B$4:$B$184,$B$200,1),INDEX($B$4:$B$184,$B$200+(MONTH($B205)-$C$200),1)),0),VLOOKUP($B205,$B$4:QM$184,COLUMN(QM$1)-1,0))</f>
        <v>0</v>
      </c>
      <c r="QN205" s="30">
        <f>IF(VLOOKUP($B205,$B$4:QN$184,COLUMN(QN$1)-1,0)="",IF(QN172="",TREND(QN$4:INDEX(QN$4:QN$184,$B$200,1),$B$4:INDEX($B$4:$B$184,$B$200,1),INDEX($B$4:$B$184,$B$200+(MONTH($B205)-$C$200),1)),0),VLOOKUP($B205,$B$4:QN$184,COLUMN(QN$1)-1,0))</f>
        <v>0</v>
      </c>
      <c r="QO205" s="30">
        <f>IF(VLOOKUP($B205,$B$4:QO$184,COLUMN(QO$1)-1,0)="",IF(QO172="",TREND(QO$4:INDEX(QO$4:QO$184,$B$200,1),$B$4:INDEX($B$4:$B$184,$B$200,1),INDEX($B$4:$B$184,$B$200+(MONTH($B205)-$C$200),1)),0),VLOOKUP($B205,$B$4:QO$184,COLUMN(QO$1)-1,0))</f>
        <v>16036600889</v>
      </c>
      <c r="QP205" s="30">
        <f>IF(VLOOKUP($B205,$B$4:QP$184,COLUMN(QP$1)-1,0)="",IF(QP172="",TREND(QP$4:INDEX(QP$4:QP$184,$B$200,1),$B$4:INDEX($B$4:$B$184,$B$200,1),INDEX($B$4:$B$184,$B$200+(MONTH($B205)-$C$200),1)),0),VLOOKUP($B205,$B$4:QP$184,COLUMN(QP$1)-1,0))</f>
        <v>11522741988</v>
      </c>
      <c r="QQ205" s="30">
        <f>IF(VLOOKUP($B205,$B$4:QQ$184,COLUMN(QQ$1)-1,0)="",IF(QQ172="",TREND(QQ$4:INDEX(QQ$4:QQ$184,$B$200,1),$B$4:INDEX($B$4:$B$184,$B$200,1),INDEX($B$4:$B$184,$B$200+(MONTH($B205)-$C$200),1)),0),VLOOKUP($B205,$B$4:QQ$184,COLUMN(QQ$1)-1,0))</f>
        <v>17065833</v>
      </c>
      <c r="QR205" s="30">
        <f>IF(VLOOKUP($B205,$B$4:QR$184,COLUMN(QR$1)-1,0)="",IF(QR172="",TREND(QR$4:INDEX(QR$4:QR$184,$B$200,1),$B$4:INDEX($B$4:$B$184,$B$200,1),INDEX($B$4:$B$184,$B$200+(MONTH($B205)-$C$200),1)),0),VLOOKUP($B205,$B$4:QR$184,COLUMN(QR$1)-1,0))</f>
        <v>17065833</v>
      </c>
      <c r="QS205" s="30">
        <f>IF(VLOOKUP($B205,$B$4:QS$184,COLUMN(QS$1)-1,0)="",IF(QS172="",TREND(QS$4:INDEX(QS$4:QS$184,$B$200,1),$B$4:INDEX($B$4:$B$184,$B$200,1),INDEX($B$4:$B$184,$B$200+(MONTH($B205)-$C$200),1)),0),VLOOKUP($B205,$B$4:QS$184,COLUMN(QS$1)-1,0))</f>
        <v>0</v>
      </c>
      <c r="QT205" s="30">
        <f>IF(VLOOKUP($B205,$B$4:QT$184,COLUMN(QT$1)-1,0)="",IF(QT172="",TREND(QT$4:INDEX(QT$4:QT$184,$B$200,1),$B$4:INDEX($B$4:$B$184,$B$200,1),INDEX($B$4:$B$184,$B$200+(MONTH($B205)-$C$200),1)),0),VLOOKUP($B205,$B$4:QT$184,COLUMN(QT$1)-1,0))</f>
        <v>0</v>
      </c>
      <c r="QU205" s="30">
        <f>IF(VLOOKUP($B205,$B$4:QU$184,COLUMN(QU$1)-1,0)="",IF(QU172="",TREND(QU$4:INDEX(QU$4:QU$184,$B$200,1),$B$4:INDEX($B$4:$B$184,$B$200,1),INDEX($B$4:$B$184,$B$200+(MONTH($B205)-$C$200),1)),0),VLOOKUP($B205,$B$4:QU$184,COLUMN(QU$1)-1,0))</f>
        <v>0</v>
      </c>
      <c r="QV205" s="30">
        <f>IF(VLOOKUP($B205,$B$4:QV$184,COLUMN(QV$1)-1,0)="",IF(QV172="",TREND(QV$4:INDEX(QV$4:QV$184,$B$200,1),$B$4:INDEX($B$4:$B$184,$B$200,1),INDEX($B$4:$B$184,$B$200+(MONTH($B205)-$C$200),1)),0),VLOOKUP($B205,$B$4:QV$184,COLUMN(QV$1)-1,0))</f>
        <v>0</v>
      </c>
      <c r="QW205" s="30">
        <f>IF(VLOOKUP($B205,$B$4:QW$184,COLUMN(QW$1)-1,0)="",IF(QW172="",TREND(QW$4:INDEX(QW$4:QW$184,$B$200,1),$B$4:INDEX($B$4:$B$184,$B$200,1),INDEX($B$4:$B$184,$B$200+(MONTH($B205)-$C$200),1)),0),VLOOKUP($B205,$B$4:QW$184,COLUMN(QW$1)-1,0))</f>
        <v>311720291</v>
      </c>
      <c r="QX205" s="30">
        <f>IF(VLOOKUP($B205,$B$4:QX$184,COLUMN(QX$1)-1,0)="",IF(QX172="",TREND(QX$4:INDEX(QX$4:QX$184,$B$200,1),$B$4:INDEX($B$4:$B$184,$B$200,1),INDEX($B$4:$B$184,$B$200+(MONTH($B205)-$C$200),1)),0),VLOOKUP($B205,$B$4:QX$184,COLUMN(QX$1)-1,0))</f>
        <v>311720291</v>
      </c>
      <c r="QY205" s="30">
        <f>IF(VLOOKUP($B205,$B$4:QY$184,COLUMN(QY$1)-1,0)="",IF(QY172="",TREND(QY$4:INDEX(QY$4:QY$184,$B$200,1),$B$4:INDEX($B$4:$B$184,$B$200,1),INDEX($B$4:$B$184,$B$200+(MONTH($B205)-$C$200),1)),0),VLOOKUP($B205,$B$4:QY$184,COLUMN(QY$1)-1,0))</f>
        <v>0</v>
      </c>
      <c r="QZ205" s="30">
        <f>IF(VLOOKUP($B205,$B$4:QZ$184,COLUMN(QZ$1)-1,0)="",IF(QZ172="",TREND(QZ$4:INDEX(QZ$4:QZ$184,$B$200,1),$B$4:INDEX($B$4:$B$184,$B$200,1),INDEX($B$4:$B$184,$B$200+(MONTH($B205)-$C$200),1)),0),VLOOKUP($B205,$B$4:QZ$184,COLUMN(QZ$1)-1,0))</f>
        <v>11193955864</v>
      </c>
      <c r="RA205" s="30">
        <f>IF(VLOOKUP($B205,$B$4:RA$184,COLUMN(RA$1)-1,0)="",IF(RA172="",TREND(RA$4:INDEX(RA$4:RA$184,$B$200,1),$B$4:INDEX($B$4:$B$184,$B$200,1),INDEX($B$4:$B$184,$B$200+(MONTH($B205)-$C$200),1)),0),VLOOKUP($B205,$B$4:RA$184,COLUMN(RA$1)-1,0))</f>
        <v>0</v>
      </c>
      <c r="RB205" s="30">
        <f>IF(VLOOKUP($B205,$B$4:RB$184,COLUMN(RB$1)-1,0)="",IF(RB172="",TREND(RB$4:INDEX(RB$4:RB$184,$B$200,1),$B$4:INDEX($B$4:$B$184,$B$200,1),INDEX($B$4:$B$184,$B$200+(MONTH($B205)-$C$200),1)),0),VLOOKUP($B205,$B$4:RB$184,COLUMN(RB$1)-1,0))</f>
        <v>0</v>
      </c>
      <c r="RC205" s="30">
        <f>IF(VLOOKUP($B205,$B$4:RC$184,COLUMN(RC$1)-1,0)="",IF(RC172="",TREND(RC$4:INDEX(RC$4:RC$184,$B$200,1),$B$4:INDEX($B$4:$B$184,$B$200,1),INDEX($B$4:$B$184,$B$200+(MONTH($B205)-$C$200),1)),0),VLOOKUP($B205,$B$4:RC$184,COLUMN(RC$1)-1,0))</f>
        <v>0</v>
      </c>
      <c r="RD205" s="30">
        <f>IF(VLOOKUP($B205,$B$4:RD$184,COLUMN(RD$1)-1,0)="",IF(RD172="",TREND(RD$4:INDEX(RD$4:RD$184,$B$200,1),$B$4:INDEX($B$4:$B$184,$B$200,1),INDEX($B$4:$B$184,$B$200+(MONTH($B205)-$C$200),1)),0),VLOOKUP($B205,$B$4:RD$184,COLUMN(RD$1)-1,0))</f>
        <v>0</v>
      </c>
      <c r="RE205" s="30">
        <f>IF(VLOOKUP($B205,$B$4:RE$184,COLUMN(RE$1)-1,0)="",IF(RE172="",TREND(RE$4:INDEX(RE$4:RE$184,$B$200,1),$B$4:INDEX($B$4:$B$184,$B$200,1),INDEX($B$4:$B$184,$B$200+(MONTH($B205)-$C$200),1)),0),VLOOKUP($B205,$B$4:RE$184,COLUMN(RE$1)-1,0))</f>
        <v>0</v>
      </c>
      <c r="RF205" s="30">
        <f>IF(VLOOKUP($B205,$B$4:RF$184,COLUMN(RF$1)-1,0)="",IF(RF172="",TREND(RF$4:INDEX(RF$4:RF$184,$B$200,1),$B$4:INDEX($B$4:$B$184,$B$200,1),INDEX($B$4:$B$184,$B$200+(MONTH($B205)-$C$200),1)),0),VLOOKUP($B205,$B$4:RF$184,COLUMN(RF$1)-1,0))</f>
        <v>0</v>
      </c>
      <c r="RG205" s="30">
        <f>IF(VLOOKUP($B205,$B$4:RG$184,COLUMN(RG$1)-1,0)="",IF(RG172="",TREND(RG$4:INDEX(RG$4:RG$184,$B$200,1),$B$4:INDEX($B$4:$B$184,$B$200,1),INDEX($B$4:$B$184,$B$200+(MONTH($B205)-$C$200),1)),0),VLOOKUP($B205,$B$4:RG$184,COLUMN(RG$1)-1,0))</f>
        <v>0</v>
      </c>
      <c r="RH205" s="30">
        <f>IF(VLOOKUP($B205,$B$4:RH$184,COLUMN(RH$1)-1,0)="",IF(RH172="",TREND(RH$4:INDEX(RH$4:RH$184,$B$200,1),$B$4:INDEX($B$4:$B$184,$B$200,1),INDEX($B$4:$B$184,$B$200+(MONTH($B205)-$C$200),1)),0),VLOOKUP($B205,$B$4:RH$184,COLUMN(RH$1)-1,0))</f>
        <v>0</v>
      </c>
      <c r="RI205" s="30">
        <f>IF(VLOOKUP($B205,$B$4:RI$184,COLUMN(RI$1)-1,0)="",IF(RI172="",TREND(RI$4:INDEX(RI$4:RI$184,$B$200,1),$B$4:INDEX($B$4:$B$184,$B$200,1),INDEX($B$4:$B$184,$B$200+(MONTH($B205)-$C$200),1)),0),VLOOKUP($B205,$B$4:RI$184,COLUMN(RI$1)-1,0))</f>
        <v>4513858901</v>
      </c>
      <c r="RJ205" s="30">
        <f>IF(VLOOKUP($B205,$B$4:RJ$184,COLUMN(RJ$1)-1,0)="",IF(RJ172="",TREND(RJ$4:INDEX(RJ$4:RJ$184,$B$200,1),$B$4:INDEX($B$4:$B$184,$B$200,1),INDEX($B$4:$B$184,$B$200+(MONTH($B205)-$C$200),1)),0),VLOOKUP($B205,$B$4:RJ$184,COLUMN(RJ$1)-1,0))</f>
        <v>4512978241</v>
      </c>
      <c r="RK205" s="30">
        <f>IF(VLOOKUP($B205,$B$4:RK$184,COLUMN(RK$1)-1,0)="",IF(RK172="",TREND(RK$4:INDEX(RK$4:RK$184,$B$200,1),$B$4:INDEX($B$4:$B$184,$B$200,1),INDEX($B$4:$B$184,$B$200+(MONTH($B205)-$C$200),1)),0),VLOOKUP($B205,$B$4:RK$184,COLUMN(RK$1)-1,0))</f>
        <v>4512978241</v>
      </c>
      <c r="RL205" s="30">
        <f>IF(VLOOKUP($B205,$B$4:RL$184,COLUMN(RL$1)-1,0)="",IF(RL172="",TREND(RL$4:INDEX(RL$4:RL$184,$B$200,1),$B$4:INDEX($B$4:$B$184,$B$200,1),INDEX($B$4:$B$184,$B$200+(MONTH($B205)-$C$200),1)),0),VLOOKUP($B205,$B$4:RL$184,COLUMN(RL$1)-1,0))</f>
        <v>1556005242</v>
      </c>
      <c r="RM205" s="30">
        <f>IF(VLOOKUP($B205,$B$4:RM$184,COLUMN(RM$1)-1,0)="",IF(RM172="",TREND(RM$4:INDEX(RM$4:RM$184,$B$200,1),$B$4:INDEX($B$4:$B$184,$B$200,1),INDEX($B$4:$B$184,$B$200+(MONTH($B205)-$C$200),1)),0),VLOOKUP($B205,$B$4:RM$184,COLUMN(RM$1)-1,0))</f>
        <v>52642396</v>
      </c>
      <c r="RN205" s="30">
        <f>IF(VLOOKUP($B205,$B$4:RN$184,COLUMN(RN$1)-1,0)="",IF(RN172="",TREND(RN$4:INDEX(RN$4:RN$184,$B$200,1),$B$4:INDEX($B$4:$B$184,$B$200,1),INDEX($B$4:$B$184,$B$200+(MONTH($B205)-$C$200),1)),0),VLOOKUP($B205,$B$4:RN$184,COLUMN(RN$1)-1,0))</f>
        <v>117538127</v>
      </c>
      <c r="RO205" s="30">
        <f>IF(VLOOKUP($B205,$B$4:RO$184,COLUMN(RO$1)-1,0)="",IF(RO172="",TREND(RO$4:INDEX(RO$4:RO$184,$B$200,1),$B$4:INDEX($B$4:$B$184,$B$200,1),INDEX($B$4:$B$184,$B$200+(MONTH($B205)-$C$200),1)),0),VLOOKUP($B205,$B$4:RO$184,COLUMN(RO$1)-1,0))</f>
        <v>22566440</v>
      </c>
      <c r="RP205" s="30">
        <f>IF(VLOOKUP($B205,$B$4:RP$184,COLUMN(RP$1)-1,0)="",IF(RP172="",TREND(RP$4:INDEX(RP$4:RP$184,$B$200,1),$B$4:INDEX($B$4:$B$184,$B$200,1),INDEX($B$4:$B$184,$B$200+(MONTH($B205)-$C$200),1)),0),VLOOKUP($B205,$B$4:RP$184,COLUMN(RP$1)-1,0))</f>
        <v>0</v>
      </c>
      <c r="RQ205" s="30">
        <f>IF(VLOOKUP($B205,$B$4:RQ$184,COLUMN(RQ$1)-1,0)="",IF(RQ172="",TREND(RQ$4:INDEX(RQ$4:RQ$184,$B$200,1),$B$4:INDEX($B$4:$B$184,$B$200,1),INDEX($B$4:$B$184,$B$200+(MONTH($B205)-$C$200),1)),0),VLOOKUP($B205,$B$4:RQ$184,COLUMN(RQ$1)-1,0))</f>
        <v>0</v>
      </c>
      <c r="RR205" s="30">
        <f>IF(VLOOKUP($B205,$B$4:RR$184,COLUMN(RR$1)-1,0)="",IF(RR172="",TREND(RR$4:INDEX(RR$4:RR$184,$B$200,1),$B$4:INDEX($B$4:$B$184,$B$200,1),INDEX($B$4:$B$184,$B$200+(MONTH($B205)-$C$200),1)),0),VLOOKUP($B205,$B$4:RR$184,COLUMN(RR$1)-1,0))</f>
        <v>0</v>
      </c>
      <c r="RS205" s="30">
        <f>IF(VLOOKUP($B205,$B$4:RS$184,COLUMN(RS$1)-1,0)="",IF(RS172="",TREND(RS$4:INDEX(RS$4:RS$184,$B$200,1),$B$4:INDEX($B$4:$B$184,$B$200,1),INDEX($B$4:$B$184,$B$200+(MONTH($B205)-$C$200),1)),0),VLOOKUP($B205,$B$4:RS$184,COLUMN(RS$1)-1,0))</f>
        <v>0</v>
      </c>
      <c r="RT205" s="30">
        <f>IF(VLOOKUP($B205,$B$4:RT$184,COLUMN(RT$1)-1,0)="",IF(RT172="",TREND(RT$4:INDEX(RT$4:RT$184,$B$200,1),$B$4:INDEX($B$4:$B$184,$B$200,1),INDEX($B$4:$B$184,$B$200+(MONTH($B205)-$C$200),1)),0),VLOOKUP($B205,$B$4:RT$184,COLUMN(RT$1)-1,0))</f>
        <v>61727692</v>
      </c>
      <c r="RU205" s="30">
        <f>IF(VLOOKUP($B205,$B$4:RU$184,COLUMN(RU$1)-1,0)="",IF(RU172="",TREND(RU$4:INDEX(RU$4:RU$184,$B$200,1),$B$4:INDEX($B$4:$B$184,$B$200,1),INDEX($B$4:$B$184,$B$200+(MONTH($B205)-$C$200),1)),0),VLOOKUP($B205,$B$4:RU$184,COLUMN(RU$1)-1,0))</f>
        <v>0</v>
      </c>
      <c r="RV205" s="30">
        <f>IF(VLOOKUP($B205,$B$4:RV$184,COLUMN(RV$1)-1,0)="",IF(RV172="",TREND(RV$4:INDEX(RV$4:RV$184,$B$200,1),$B$4:INDEX($B$4:$B$184,$B$200,1),INDEX($B$4:$B$184,$B$200+(MONTH($B205)-$C$200),1)),0),VLOOKUP($B205,$B$4:RV$184,COLUMN(RV$1)-1,0))</f>
        <v>5546091</v>
      </c>
      <c r="RW205" s="30">
        <f>IF(VLOOKUP($B205,$B$4:RW$184,COLUMN(RW$1)-1,0)="",IF(RW172="",TREND(RW$4:INDEX(RW$4:RW$184,$B$200,1),$B$4:INDEX($B$4:$B$184,$B$200,1),INDEX($B$4:$B$184,$B$200+(MONTH($B205)-$C$200),1)),0),VLOOKUP($B205,$B$4:RW$184,COLUMN(RW$1)-1,0))</f>
        <v>0</v>
      </c>
      <c r="RX205" s="30">
        <f>IF(VLOOKUP($B205,$B$4:RX$184,COLUMN(RX$1)-1,0)="",IF(RX172="",TREND(RX$4:INDEX(RX$4:RX$184,$B$200,1),$B$4:INDEX($B$4:$B$184,$B$200,1),INDEX($B$4:$B$184,$B$200+(MONTH($B205)-$C$200),1)),0),VLOOKUP($B205,$B$4:RX$184,COLUMN(RX$1)-1,0))</f>
        <v>0</v>
      </c>
      <c r="RY205" s="30">
        <f>IF(VLOOKUP($B205,$B$4:RY$184,COLUMN(RY$1)-1,0)="",IF(RY172="",TREND(RY$4:INDEX(RY$4:RY$184,$B$200,1),$B$4:INDEX($B$4:$B$184,$B$200,1),INDEX($B$4:$B$184,$B$200+(MONTH($B205)-$C$200),1)),0),VLOOKUP($B205,$B$4:RY$184,COLUMN(RY$1)-1,0))</f>
        <v>0</v>
      </c>
      <c r="RZ205" s="30">
        <f>IF(VLOOKUP($B205,$B$4:RZ$184,COLUMN(RZ$1)-1,0)="",IF(RZ172="",TREND(RZ$4:INDEX(RZ$4:RZ$184,$B$200,1),$B$4:INDEX($B$4:$B$184,$B$200,1),INDEX($B$4:$B$184,$B$200+(MONTH($B205)-$C$200),1)),0),VLOOKUP($B205,$B$4:RZ$184,COLUMN(RZ$1)-1,0))</f>
        <v>0</v>
      </c>
      <c r="SA205" s="30">
        <f>IF(VLOOKUP($B205,$B$4:SA$184,COLUMN(SA$1)-1,0)="",IF(SA172="",TREND(SA$4:INDEX(SA$4:SA$184,$B$200,1),$B$4:INDEX($B$4:$B$184,$B$200,1),INDEX($B$4:$B$184,$B$200+(MONTH($B205)-$C$200),1)),0),VLOOKUP($B205,$B$4:SA$184,COLUMN(SA$1)-1,0))</f>
        <v>0</v>
      </c>
      <c r="SB205" s="30">
        <f>IF(VLOOKUP($B205,$B$4:SB$184,COLUMN(SB$1)-1,0)="",IF(SB172="",TREND(SB$4:INDEX(SB$4:SB$184,$B$200,1),$B$4:INDEX($B$4:$B$184,$B$200,1),INDEX($B$4:$B$184,$B$200+(MONTH($B205)-$C$200),1)),0),VLOOKUP($B205,$B$4:SB$184,COLUMN(SB$1)-1,0))</f>
        <v>0</v>
      </c>
      <c r="SC205" s="30">
        <f>IF(VLOOKUP($B205,$B$4:SC$184,COLUMN(SC$1)-1,0)="",IF(SC172="",TREND(SC$4:INDEX(SC$4:SC$184,$B$200,1),$B$4:INDEX($B$4:$B$184,$B$200,1),INDEX($B$4:$B$184,$B$200+(MONTH($B205)-$C$200),1)),0),VLOOKUP($B205,$B$4:SC$184,COLUMN(SC$1)-1,0))</f>
        <v>0</v>
      </c>
      <c r="SD205" s="30">
        <f>IF(VLOOKUP($B205,$B$4:SD$184,COLUMN(SD$1)-1,0)="",IF(SD172="",TREND(SD$4:INDEX(SD$4:SD$184,$B$200,1),$B$4:INDEX($B$4:$B$184,$B$200,1),INDEX($B$4:$B$184,$B$200+(MONTH($B205)-$C$200),1)),0),VLOOKUP($B205,$B$4:SD$184,COLUMN(SD$1)-1,0))</f>
        <v>0</v>
      </c>
      <c r="SE205" s="30">
        <f>IF(VLOOKUP($B205,$B$4:SE$184,COLUMN(SE$1)-1,0)="",IF(SE172="",TREND(SE$4:INDEX(SE$4:SE$184,$B$200,1),$B$4:INDEX($B$4:$B$184,$B$200,1),INDEX($B$4:$B$184,$B$200+(MONTH($B205)-$C$200),1)),0),VLOOKUP($B205,$B$4:SE$184,COLUMN(SE$1)-1,0))</f>
        <v>0</v>
      </c>
      <c r="SF205" s="30">
        <f>IF(VLOOKUP($B205,$B$4:SF$184,COLUMN(SF$1)-1,0)="",IF(SF172="",TREND(SF$4:INDEX(SF$4:SF$184,$B$200,1),$B$4:INDEX($B$4:$B$184,$B$200,1),INDEX($B$4:$B$184,$B$200+(MONTH($B205)-$C$200),1)),0),VLOOKUP($B205,$B$4:SF$184,COLUMN(SF$1)-1,0))</f>
        <v>0</v>
      </c>
      <c r="SG205" s="30">
        <f>IF(VLOOKUP($B205,$B$4:SG$184,COLUMN(SG$1)-1,0)="",IF(SG172="",TREND(SG$4:INDEX(SG$4:SG$184,$B$200,1),$B$4:INDEX($B$4:$B$184,$B$200,1),INDEX($B$4:$B$184,$B$200+(MONTH($B205)-$C$200),1)),0),VLOOKUP($B205,$B$4:SG$184,COLUMN(SG$1)-1,0))</f>
        <v>0</v>
      </c>
      <c r="SH205" s="30">
        <f>IF(VLOOKUP($B205,$B$4:SH$184,COLUMN(SH$1)-1,0)="",IF(SH172="",TREND(SH$4:INDEX(SH$4:SH$184,$B$200,1),$B$4:INDEX($B$4:$B$184,$B$200,1),INDEX($B$4:$B$184,$B$200+(MONTH($B205)-$C$200),1)),0),VLOOKUP($B205,$B$4:SH$184,COLUMN(SH$1)-1,0))</f>
        <v>55085351</v>
      </c>
      <c r="SI205" s="30">
        <f>IF(VLOOKUP($B205,$B$4:SI$184,COLUMN(SI$1)-1,0)="",IF(SI172="",TREND(SI$4:INDEX(SI$4:SI$184,$B$200,1),$B$4:INDEX($B$4:$B$184,$B$200,1),INDEX($B$4:$B$184,$B$200+(MONTH($B205)-$C$200),1)),0),VLOOKUP($B205,$B$4:SI$184,COLUMN(SI$1)-1,0))</f>
        <v>49018496</v>
      </c>
      <c r="SJ205" s="30">
        <f>IF(VLOOKUP($B205,$B$4:SJ$184,COLUMN(SJ$1)-1,0)="",IF(SJ172="",TREND(SJ$4:INDEX(SJ$4:SJ$184,$B$200,1),$B$4:INDEX($B$4:$B$184,$B$200,1),INDEX($B$4:$B$184,$B$200+(MONTH($B205)-$C$200),1)),0),VLOOKUP($B205,$B$4:SJ$184,COLUMN(SJ$1)-1,0))</f>
        <v>0</v>
      </c>
      <c r="SK205" s="30">
        <f>IF(VLOOKUP($B205,$B$4:SK$184,COLUMN(SK$1)-1,0)="",IF(SK172="",TREND(SK$4:INDEX(SK$4:SK$184,$B$200,1),$B$4:INDEX($B$4:$B$184,$B$200,1),INDEX($B$4:$B$184,$B$200+(MONTH($B205)-$C$200),1)),0),VLOOKUP($B205,$B$4:SK$184,COLUMN(SK$1)-1,0))</f>
        <v>1782287079</v>
      </c>
      <c r="SL205" s="30">
        <f>IF(VLOOKUP($B205,$B$4:SL$184,COLUMN(SL$1)-1,0)="",IF(SL172="",TREND(SL$4:INDEX(SL$4:SL$184,$B$200,1),$B$4:INDEX($B$4:$B$184,$B$200,1),INDEX($B$4:$B$184,$B$200+(MONTH($B205)-$C$200),1)),0),VLOOKUP($B205,$B$4:SL$184,COLUMN(SL$1)-1,0))</f>
        <v>1782287079</v>
      </c>
      <c r="SM205" s="30">
        <f>IF(VLOOKUP($B205,$B$4:SM$184,COLUMN(SM$1)-1,0)="",IF(SM172="",TREND(SM$4:INDEX(SM$4:SM$184,$B$200,1),$B$4:INDEX($B$4:$B$184,$B$200,1),INDEX($B$4:$B$184,$B$200+(MONTH($B205)-$C$200),1)),0),VLOOKUP($B205,$B$4:SM$184,COLUMN(SM$1)-1,0))</f>
        <v>0</v>
      </c>
      <c r="SN205" s="30">
        <f>IF(VLOOKUP($B205,$B$4:SN$184,COLUMN(SN$1)-1,0)="",IF(SN172="",TREND(SN$4:INDEX(SN$4:SN$184,$B$200,1),$B$4:INDEX($B$4:$B$184,$B$200,1),INDEX($B$4:$B$184,$B$200+(MONTH($B205)-$C$200),1)),0),VLOOKUP($B205,$B$4:SN$184,COLUMN(SN$1)-1,0))</f>
        <v>0</v>
      </c>
      <c r="SO205" s="30">
        <f>IF(VLOOKUP($B205,$B$4:SO$184,COLUMN(SO$1)-1,0)="",IF(SO172="",TREND(SO$4:INDEX(SO$4:SO$184,$B$200,1),$B$4:INDEX($B$4:$B$184,$B$200,1),INDEX($B$4:$B$184,$B$200+(MONTH($B205)-$C$200),1)),0),VLOOKUP($B205,$B$4:SO$184,COLUMN(SO$1)-1,0))</f>
        <v>0</v>
      </c>
      <c r="SP205" s="30">
        <f>IF(VLOOKUP($B205,$B$4:SP$184,COLUMN(SP$1)-1,0)="",IF(SP172="",TREND(SP$4:INDEX(SP$4:SP$184,$B$200,1),$B$4:INDEX($B$4:$B$184,$B$200,1),INDEX($B$4:$B$184,$B$200+(MONTH($B205)-$C$200),1)),0),VLOOKUP($B205,$B$4:SP$184,COLUMN(SP$1)-1,0))</f>
        <v>0</v>
      </c>
      <c r="SQ205" s="30">
        <f>IF(VLOOKUP($B205,$B$4:SQ$184,COLUMN(SQ$1)-1,0)="",IF(SQ172="",TREND(SQ$4:INDEX(SQ$4:SQ$184,$B$200,1),$B$4:INDEX($B$4:$B$184,$B$200,1),INDEX($B$4:$B$184,$B$200+(MONTH($B205)-$C$200),1)),0),VLOOKUP($B205,$B$4:SQ$184,COLUMN(SQ$1)-1,0))</f>
        <v>0</v>
      </c>
      <c r="SR205" s="30">
        <f>IF(VLOOKUP($B205,$B$4:SR$184,COLUMN(SR$1)-1,0)="",IF(SR172="",TREND(SR$4:INDEX(SR$4:SR$184,$B$200,1),$B$4:INDEX($B$4:$B$184,$B$200,1),INDEX($B$4:$B$184,$B$200+(MONTH($B205)-$C$200),1)),0),VLOOKUP($B205,$B$4:SR$184,COLUMN(SR$1)-1,0))</f>
        <v>86394576</v>
      </c>
      <c r="SS205" s="30">
        <f>IF(VLOOKUP($B205,$B$4:SS$184,COLUMN(SS$1)-1,0)="",IF(SS172="",TREND(SS$4:INDEX(SS$4:SS$184,$B$200,1),$B$4:INDEX($B$4:$B$184,$B$200,1),INDEX($B$4:$B$184,$B$200+(MONTH($B205)-$C$200),1)),0),VLOOKUP($B205,$B$4:SS$184,COLUMN(SS$1)-1,0))</f>
        <v>0</v>
      </c>
      <c r="ST205" s="30">
        <f>IF(VLOOKUP($B205,$B$4:ST$184,COLUMN(ST$1)-1,0)="",IF(ST172="",TREND(ST$4:INDEX(ST$4:ST$184,$B$200,1),$B$4:INDEX($B$4:$B$184,$B$200,1),INDEX($B$4:$B$184,$B$200+(MONTH($B205)-$C$200),1)),0),VLOOKUP($B205,$B$4:ST$184,COLUMN(ST$1)-1,0))</f>
        <v>0</v>
      </c>
      <c r="SU205" s="30">
        <f>IF(VLOOKUP($B205,$B$4:SU$184,COLUMN(SU$1)-1,0)="",IF(SU172="",TREND(SU$4:INDEX(SU$4:SU$184,$B$200,1),$B$4:INDEX($B$4:$B$184,$B$200,1),INDEX($B$4:$B$184,$B$200+(MONTH($B205)-$C$200),1)),0),VLOOKUP($B205,$B$4:SU$184,COLUMN(SU$1)-1,0))</f>
        <v>0</v>
      </c>
      <c r="SV205" s="30">
        <f>IF(VLOOKUP($B205,$B$4:SV$184,COLUMN(SV$1)-1,0)="",IF(SV172="",TREND(SV$4:INDEX(SV$4:SV$184,$B$200,1),$B$4:INDEX($B$4:$B$184,$B$200,1),INDEX($B$4:$B$184,$B$200+(MONTH($B205)-$C$200),1)),0),VLOOKUP($B205,$B$4:SV$184,COLUMN(SV$1)-1,0))</f>
        <v>0</v>
      </c>
      <c r="SW205" s="30">
        <f>IF(VLOOKUP($B205,$B$4:SW$184,COLUMN(SW$1)-1,0)="",IF(SW172="",TREND(SW$4:INDEX(SW$4:SW$184,$B$200,1),$B$4:INDEX($B$4:$B$184,$B$200,1),INDEX($B$4:$B$184,$B$200+(MONTH($B205)-$C$200),1)),0),VLOOKUP($B205,$B$4:SW$184,COLUMN(SW$1)-1,0))</f>
        <v>1075140</v>
      </c>
      <c r="SX205" s="30">
        <f>IF(VLOOKUP($B205,$B$4:SX$184,COLUMN(SX$1)-1,0)="",IF(SX172="",TREND(SX$4:INDEX(SX$4:SX$184,$B$200,1),$B$4:INDEX($B$4:$B$184,$B$200,1),INDEX($B$4:$B$184,$B$200+(MONTH($B205)-$C$200),1)),0),VLOOKUP($B205,$B$4:SX$184,COLUMN(SX$1)-1,0))</f>
        <v>17736155</v>
      </c>
      <c r="SY205" s="30">
        <f>IF(VLOOKUP($B205,$B$4:SY$184,COLUMN(SY$1)-1,0)="",IF(SY172="",TREND(SY$4:INDEX(SY$4:SY$184,$B$200,1),$B$4:INDEX($B$4:$B$184,$B$200,1),INDEX($B$4:$B$184,$B$200+(MONTH($B205)-$C$200),1)),0),VLOOKUP($B205,$B$4:SY$184,COLUMN(SY$1)-1,0))</f>
        <v>23765720</v>
      </c>
      <c r="SZ205" s="30">
        <f>IF(VLOOKUP($B205,$B$4:SZ$184,COLUMN(SZ$1)-1,0)="",IF(SZ172="",TREND(SZ$4:INDEX(SZ$4:SZ$184,$B$200,1),$B$4:INDEX($B$4:$B$184,$B$200,1),INDEX($B$4:$B$184,$B$200+(MONTH($B205)-$C$200),1)),0),VLOOKUP($B205,$B$4:SZ$184,COLUMN(SZ$1)-1,0))</f>
        <v>0</v>
      </c>
      <c r="TA205" s="30">
        <f>IF(VLOOKUP($B205,$B$4:TA$184,COLUMN(TA$1)-1,0)="",IF(TA172="",TREND(TA$4:INDEX(TA$4:TA$184,$B$200,1),$B$4:INDEX($B$4:$B$184,$B$200,1),INDEX($B$4:$B$184,$B$200+(MONTH($B205)-$C$200),1)),0),VLOOKUP($B205,$B$4:TA$184,COLUMN(TA$1)-1,0))</f>
        <v>0</v>
      </c>
      <c r="TB205" s="30">
        <f>IF(VLOOKUP($B205,$B$4:TB$184,COLUMN(TB$1)-1,0)="",IF(TB172="",TREND(TB$4:INDEX(TB$4:TB$184,$B$200,1),$B$4:INDEX($B$4:$B$184,$B$200,1),INDEX($B$4:$B$184,$B$200+(MONTH($B205)-$C$200),1)),0),VLOOKUP($B205,$B$4:TB$184,COLUMN(TB$1)-1,0))</f>
        <v>563135890</v>
      </c>
      <c r="TC205" s="30">
        <f>IF(VLOOKUP($B205,$B$4:TC$184,COLUMN(TC$1)-1,0)="",IF(TC172="",TREND(TC$4:INDEX(TC$4:TC$184,$B$200,1),$B$4:INDEX($B$4:$B$184,$B$200,1),INDEX($B$4:$B$184,$B$200+(MONTH($B205)-$C$200),1)),0),VLOOKUP($B205,$B$4:TC$184,COLUMN(TC$1)-1,0))</f>
        <v>118453846</v>
      </c>
      <c r="TD205" s="30">
        <f>IF(VLOOKUP($B205,$B$4:TD$184,COLUMN(TD$1)-1,0)="",IF(TD172="",TREND(TD$4:INDEX(TD$4:TD$184,$B$200,1),$B$4:INDEX($B$4:$B$184,$B$200,1),INDEX($B$4:$B$184,$B$200+(MONTH($B205)-$C$200),1)),0),VLOOKUP($B205,$B$4:TD$184,COLUMN(TD$1)-1,0))</f>
        <v>0</v>
      </c>
      <c r="TE205" s="30">
        <f>IF(VLOOKUP($B205,$B$4:TE$184,COLUMN(TE$1)-1,0)="",IF(TE172="",TREND(TE$4:INDEX(TE$4:TE$184,$B$200,1),$B$4:INDEX($B$4:$B$184,$B$200,1),INDEX($B$4:$B$184,$B$200+(MONTH($B205)-$C$200),1)),0),VLOOKUP($B205,$B$4:TE$184,COLUMN(TE$1)-1,0))</f>
        <v>0</v>
      </c>
      <c r="TF205" s="30">
        <f>IF(VLOOKUP($B205,$B$4:TF$184,COLUMN(TF$1)-1,0)="",IF(TF172="",TREND(TF$4:INDEX(TF$4:TF$184,$B$200,1),$B$4:INDEX($B$4:$B$184,$B$200,1),INDEX($B$4:$B$184,$B$200+(MONTH($B205)-$C$200),1)),0),VLOOKUP($B205,$B$4:TF$184,COLUMN(TF$1)-1,0))</f>
        <v>0</v>
      </c>
      <c r="TG205" s="30">
        <f>IF(VLOOKUP($B205,$B$4:TG$184,COLUMN(TG$1)-1,0)="",IF(TG172="",TREND(TG$4:INDEX(TG$4:TG$184,$B$200,1),$B$4:INDEX($B$4:$B$184,$B$200,1),INDEX($B$4:$B$184,$B$200+(MONTH($B205)-$C$200),1)),0),VLOOKUP($B205,$B$4:TG$184,COLUMN(TG$1)-1,0))</f>
        <v>0</v>
      </c>
      <c r="TH205" s="30">
        <f>IF(VLOOKUP($B205,$B$4:TH$184,COLUMN(TH$1)-1,0)="",IF(TH172="",TREND(TH$4:INDEX(TH$4:TH$184,$B$200,1),$B$4:INDEX($B$4:$B$184,$B$200,1),INDEX($B$4:$B$184,$B$200+(MONTH($B205)-$C$200),1)),0),VLOOKUP($B205,$B$4:TH$184,COLUMN(TH$1)-1,0))</f>
        <v>0</v>
      </c>
      <c r="TI205" s="30">
        <f>IF(VLOOKUP($B205,$B$4:TI$184,COLUMN(TI$1)-1,0)="",IF(TI172="",TREND(TI$4:INDEX(TI$4:TI$184,$B$200,1),$B$4:INDEX($B$4:$B$184,$B$200,1),INDEX($B$4:$B$184,$B$200+(MONTH($B205)-$C$200),1)),0),VLOOKUP($B205,$B$4:TI$184,COLUMN(TI$1)-1,0))</f>
        <v>192746963</v>
      </c>
      <c r="TJ205" s="30">
        <f>IF(VLOOKUP($B205,$B$4:TJ$184,COLUMN(TJ$1)-1,0)="",IF(TJ172="",TREND(TJ$4:INDEX(TJ$4:TJ$184,$B$200,1),$B$4:INDEX($B$4:$B$184,$B$200,1),INDEX($B$4:$B$184,$B$200+(MONTH($B205)-$C$200),1)),0),VLOOKUP($B205,$B$4:TJ$184,COLUMN(TJ$1)-1,0))</f>
        <v>0</v>
      </c>
      <c r="TK205" s="30">
        <f>IF(VLOOKUP($B205,$B$4:TK$184,COLUMN(TK$1)-1,0)="",IF(TK172="",TREND(TK$4:INDEX(TK$4:TK$184,$B$200,1),$B$4:INDEX($B$4:$B$184,$B$200,1),INDEX($B$4:$B$184,$B$200+(MONTH($B205)-$C$200),1)),0),VLOOKUP($B205,$B$4:TK$184,COLUMN(TK$1)-1,0))</f>
        <v>0</v>
      </c>
      <c r="TL205" s="30">
        <f>IF(VLOOKUP($B205,$B$4:TL$184,COLUMN(TL$1)-1,0)="",IF(TL172="",TREND(TL$4:INDEX(TL$4:TL$184,$B$200,1),$B$4:INDEX($B$4:$B$184,$B$200,1),INDEX($B$4:$B$184,$B$200+(MONTH($B205)-$C$200),1)),0),VLOOKUP($B205,$B$4:TL$184,COLUMN(TL$1)-1,0))</f>
        <v>0</v>
      </c>
      <c r="TM205" s="30">
        <f>IF(VLOOKUP($B205,$B$4:TM$184,COLUMN(TM$1)-1,0)="",IF(TM172="",TREND(TM$4:INDEX(TM$4:TM$184,$B$200,1),$B$4:INDEX($B$4:$B$184,$B$200,1),INDEX($B$4:$B$184,$B$200+(MONTH($B205)-$C$200),1)),0),VLOOKUP($B205,$B$4:TM$184,COLUMN(TM$1)-1,0))</f>
        <v>0</v>
      </c>
      <c r="TN205" s="30">
        <f>IF(VLOOKUP($B205,$B$4:TN$184,COLUMN(TN$1)-1,0)="",IF(TN172="",TREND(TN$4:INDEX(TN$4:TN$184,$B$200,1),$B$4:INDEX($B$4:$B$184,$B$200,1),INDEX($B$4:$B$184,$B$200+(MONTH($B205)-$C$200),1)),0),VLOOKUP($B205,$B$4:TN$184,COLUMN(TN$1)-1,0))</f>
        <v>0</v>
      </c>
      <c r="TO205" s="30">
        <f>IF(VLOOKUP($B205,$B$4:TO$184,COLUMN(TO$1)-1,0)="",IF(TO172="",TREND(TO$4:INDEX(TO$4:TO$184,$B$200,1),$B$4:INDEX($B$4:$B$184,$B$200,1),INDEX($B$4:$B$184,$B$200+(MONTH($B205)-$C$200),1)),0),VLOOKUP($B205,$B$4:TO$184,COLUMN(TO$1)-1,0))</f>
        <v>0</v>
      </c>
      <c r="TP205" s="30">
        <f>IF(VLOOKUP($B205,$B$4:TP$184,COLUMN(TP$1)-1,0)="",IF(TP172="",TREND(TP$4:INDEX(TP$4:TP$184,$B$200,1),$B$4:INDEX($B$4:$B$184,$B$200,1),INDEX($B$4:$B$184,$B$200+(MONTH($B205)-$C$200),1)),0),VLOOKUP($B205,$B$4:TP$184,COLUMN(TP$1)-1,0))</f>
        <v>0</v>
      </c>
      <c r="TQ205" s="30">
        <f>IF(VLOOKUP($B205,$B$4:TQ$184,COLUMN(TQ$1)-1,0)="",IF(TQ172="",TREND(TQ$4:INDEX(TQ$4:TQ$184,$B$200,1),$B$4:INDEX($B$4:$B$184,$B$200,1),INDEX($B$4:$B$184,$B$200+(MONTH($B205)-$C$200),1)),0),VLOOKUP($B205,$B$4:TQ$184,COLUMN(TQ$1)-1,0))</f>
        <v>0</v>
      </c>
      <c r="TR205" s="30">
        <f>IF(VLOOKUP($B205,$B$4:TR$184,COLUMN(TR$1)-1,0)="",IF(TR172="",TREND(TR$4:INDEX(TR$4:TR$184,$B$200,1),$B$4:INDEX($B$4:$B$184,$B$200,1),INDEX($B$4:$B$184,$B$200+(MONTH($B205)-$C$200),1)),0),VLOOKUP($B205,$B$4:TR$184,COLUMN(TR$1)-1,0))</f>
        <v>0</v>
      </c>
      <c r="TS205" s="30">
        <f>IF(VLOOKUP($B205,$B$4:TS$184,COLUMN(TS$1)-1,0)="",IF(TS172="",TREND(TS$4:INDEX(TS$4:TS$184,$B$200,1),$B$4:INDEX($B$4:$B$184,$B$200,1),INDEX($B$4:$B$184,$B$200+(MONTH($B205)-$C$200),1)),0),VLOOKUP($B205,$B$4:TS$184,COLUMN(TS$1)-1,0))</f>
        <v>0</v>
      </c>
      <c r="TT205" s="30">
        <f>IF(VLOOKUP($B205,$B$4:TT$184,COLUMN(TT$1)-1,0)="",IF(TT172="",TREND(TT$4:INDEX(TT$4:TT$184,$B$200,1),$B$4:INDEX($B$4:$B$184,$B$200,1),INDEX($B$4:$B$184,$B$200+(MONTH($B205)-$C$200),1)),0),VLOOKUP($B205,$B$4:TT$184,COLUMN(TT$1)-1,0))</f>
        <v>0</v>
      </c>
      <c r="TU205" s="30">
        <f>IF(VLOOKUP($B205,$B$4:TU$184,COLUMN(TU$1)-1,0)="",IF(TU172="",TREND(TU$4:INDEX(TU$4:TU$184,$B$200,1),$B$4:INDEX($B$4:$B$184,$B$200,1),INDEX($B$4:$B$184,$B$200+(MONTH($B205)-$C$200),1)),0),VLOOKUP($B205,$B$4:TU$184,COLUMN(TU$1)-1,0))</f>
        <v>880660</v>
      </c>
      <c r="TV205" s="30">
        <f>IF(VLOOKUP($B205,$B$4:TV$184,COLUMN(TV$1)-1,0)="",IF(TV172="",TREND(TV$4:INDEX(TV$4:TV$184,$B$200,1),$B$4:INDEX($B$4:$B$184,$B$200,1),INDEX($B$4:$B$184,$B$200+(MONTH($B205)-$C$200),1)),0),VLOOKUP($B205,$B$4:TV$184,COLUMN(TV$1)-1,0))</f>
        <v>0</v>
      </c>
      <c r="TW205" s="30">
        <f>IF(VLOOKUP($B205,$B$4:TW$184,COLUMN(TW$1)-1,0)="",IF(TW172="",TREND(TW$4:INDEX(TW$4:TW$184,$B$200,1),$B$4:INDEX($B$4:$B$184,$B$200,1),INDEX($B$4:$B$184,$B$200+(MONTH($B205)-$C$200),1)),0),VLOOKUP($B205,$B$4:TW$184,COLUMN(TW$1)-1,0))</f>
        <v>880660</v>
      </c>
      <c r="TX205" s="30">
        <f>IF(VLOOKUP($B205,$B$4:TX$184,COLUMN(TX$1)-1,0)="",IF(TX172="",TREND(TX$4:INDEX(TX$4:TX$184,$B$200,1),$B$4:INDEX($B$4:$B$184,$B$200,1),INDEX($B$4:$B$184,$B$200+(MONTH($B205)-$C$200),1)),0),VLOOKUP($B205,$B$4:TX$184,COLUMN(TX$1)-1,0))</f>
        <v>0</v>
      </c>
      <c r="TY205" s="30">
        <f>IF(VLOOKUP($B205,$B$4:TY$184,COLUMN(TY$1)-1,0)="",IF(TY172="",TREND(TY$4:INDEX(TY$4:TY$184,$B$200,1),$B$4:INDEX($B$4:$B$184,$B$200,1),INDEX($B$4:$B$184,$B$200+(MONTH($B205)-$C$200),1)),0),VLOOKUP($B205,$B$4:TY$184,COLUMN(TY$1)-1,0))</f>
        <v>0</v>
      </c>
      <c r="TZ205" s="30">
        <f>IF(VLOOKUP($B205,$B$4:TZ$184,COLUMN(TZ$1)-1,0)="",IF(TZ172="",TREND(TZ$4:INDEX(TZ$4:TZ$184,$B$200,1),$B$4:INDEX($B$4:$B$184,$B$200,1),INDEX($B$4:$B$184,$B$200+(MONTH($B205)-$C$200),1)),0),VLOOKUP($B205,$B$4:TZ$184,COLUMN(TZ$1)-1,0))</f>
        <v>0</v>
      </c>
      <c r="UA205" s="30">
        <f>IF(VLOOKUP($B205,$B$4:UA$184,COLUMN(UA$1)-1,0)="",IF(UA172="",TREND(UA$4:INDEX(UA$4:UA$184,$B$200,1),$B$4:INDEX($B$4:$B$184,$B$200,1),INDEX($B$4:$B$184,$B$200+(MONTH($B205)-$C$200),1)),0),VLOOKUP($B205,$B$4:UA$184,COLUMN(UA$1)-1,0))</f>
        <v>0</v>
      </c>
      <c r="UB205" s="30">
        <f>IF(VLOOKUP($B205,$B$4:UB$184,COLUMN(UB$1)-1,0)="",IF(UB172="",TREND(UB$4:INDEX(UB$4:UB$184,$B$200,1),$B$4:INDEX($B$4:$B$184,$B$200,1),INDEX($B$4:$B$184,$B$200+(MONTH($B205)-$C$200),1)),0),VLOOKUP($B205,$B$4:UB$184,COLUMN(UB$1)-1,0))</f>
        <v>0</v>
      </c>
      <c r="UC205" s="30">
        <f>IF(VLOOKUP($B205,$B$4:UC$184,COLUMN(UC$1)-1,0)="",IF(UC172="",TREND(UC$4:INDEX(UC$4:UC$184,$B$200,1),$B$4:INDEX($B$4:$B$184,$B$200,1),INDEX($B$4:$B$184,$B$200+(MONTH($B205)-$C$200),1)),0),VLOOKUP($B205,$B$4:UC$184,COLUMN(UC$1)-1,0))</f>
        <v>0</v>
      </c>
      <c r="UD205" s="30">
        <f>IF(VLOOKUP($B205,$B$4:UD$184,COLUMN(UD$1)-1,0)="",IF(UD172="",TREND(UD$4:INDEX(UD$4:UD$184,$B$200,1),$B$4:INDEX($B$4:$B$184,$B$200,1),INDEX($B$4:$B$184,$B$200+(MONTH($B205)-$C$200),1)),0),VLOOKUP($B205,$B$4:UD$184,COLUMN(UD$1)-1,0))</f>
        <v>0</v>
      </c>
      <c r="UE205" s="30">
        <f>IF(VLOOKUP($B205,$B$4:UE$184,COLUMN(UE$1)-1,0)="",IF(UE172="",TREND(UE$4:INDEX(UE$4:UE$184,$B$200,1),$B$4:INDEX($B$4:$B$184,$B$200,1),INDEX($B$4:$B$184,$B$200+(MONTH($B205)-$C$200),1)),0),VLOOKUP($B205,$B$4:UE$184,COLUMN(UE$1)-1,0))</f>
        <v>0</v>
      </c>
      <c r="UF205" s="30">
        <f>IF(VLOOKUP($B205,$B$4:UF$184,COLUMN(UF$1)-1,0)="",IF(UF172="",TREND(UF$4:INDEX(UF$4:UF$184,$B$200,1),$B$4:INDEX($B$4:$B$184,$B$200,1),INDEX($B$4:$B$184,$B$200+(MONTH($B205)-$C$200),1)),0),VLOOKUP($B205,$B$4:UF$184,COLUMN(UF$1)-1,0))</f>
        <v>0</v>
      </c>
      <c r="UG205" s="30">
        <f>IF(VLOOKUP($B205,$B$4:UG$184,COLUMN(UG$1)-1,0)="",IF(UG172="",TREND(UG$4:INDEX(UG$4:UG$184,$B$200,1),$B$4:INDEX($B$4:$B$184,$B$200,1),INDEX($B$4:$B$184,$B$200+(MONTH($B205)-$C$200),1)),0),VLOOKUP($B205,$B$4:UG$184,COLUMN(UG$1)-1,0))</f>
        <v>250977824686</v>
      </c>
      <c r="UI205" s="2"/>
    </row>
    <row r="206" spans="1:555">
      <c r="A206" s="736"/>
      <c r="B206" s="75">
        <f>INDEX($B$4:$B$184,B201-10,1)</f>
        <v>43497</v>
      </c>
      <c r="C206" s="30">
        <f>IF(VLOOKUP($B206,$B$4:C$184,COLUMN(C$1)-1,0)="",IF(C173="",TREND(C$4:INDEX(C$4:C$184,$B$200,1),$B$4:INDEX($B$4:$B$184,$B$200,1),INDEX($B$4:$B$184,$B$200+(MONTH($B206)-$C$200),1)),0),VLOOKUP($B206,$B$4:C$184,COLUMN(C$1)-1,0))</f>
        <v>448479184767</v>
      </c>
      <c r="D206" s="30">
        <f>IF(VLOOKUP($B206,$B$4:D$184,COLUMN(D$1)-1,0)="",IF(D173="",TREND(D$4:INDEX(D$4:D$184,$B$200,1),$B$4:INDEX($B$4:$B$184,$B$200,1),INDEX($B$4:$B$184,$B$200+(MONTH($B206)-$C$200),1)),0),VLOOKUP($B206,$B$4:D$184,COLUMN(D$1)-1,0))</f>
        <v>305263939775</v>
      </c>
      <c r="E206" s="30">
        <f>IF(VLOOKUP($B206,$B$4:E$184,COLUMN(E$1)-1,0)="",IF(E173="",TREND(E$4:INDEX(E$4:E$184,$B$200,1),$B$4:INDEX($B$4:$B$184,$B$200,1),INDEX($B$4:$B$184,$B$200+(MONTH($B206)-$C$200),1)),0),VLOOKUP($B206,$B$4:E$184,COLUMN(E$1)-1,0))</f>
        <v>290470681489</v>
      </c>
      <c r="F206" s="30">
        <f>IF(VLOOKUP($B206,$B$4:F$184,COLUMN(F$1)-1,0)="",IF(F173="",TREND(F$4:INDEX(F$4:F$184,$B$200,1),$B$4:INDEX($B$4:$B$184,$B$200,1),INDEX($B$4:$B$184,$B$200+(MONTH($B206)-$C$200),1)),0),VLOOKUP($B206,$B$4:F$184,COLUMN(F$1)-1,0))</f>
        <v>184664868</v>
      </c>
      <c r="G206" s="30">
        <f>IF(VLOOKUP($B206,$B$4:G$184,COLUMN(G$1)-1,0)="",IF(G173="",TREND(G$4:INDEX(G$4:G$184,$B$200,1),$B$4:INDEX($B$4:$B$184,$B$200,1),INDEX($B$4:$B$184,$B$200+(MONTH($B206)-$C$200),1)),0),VLOOKUP($B206,$B$4:G$184,COLUMN(G$1)-1,0))</f>
        <v>9930043</v>
      </c>
      <c r="H206" s="30">
        <f>IF(VLOOKUP($B206,$B$4:H$184,COLUMN(H$1)-1,0)="",IF(H173="",TREND(H$4:INDEX(H$4:H$184,$B$200,1),$B$4:INDEX($B$4:$B$184,$B$200,1),INDEX($B$4:$B$184,$B$200+(MONTH($B206)-$C$200),1)),0),VLOOKUP($B206,$B$4:H$184,COLUMN(H$1)-1,0))</f>
        <v>249254703943</v>
      </c>
      <c r="I206" s="30">
        <f>IF(VLOOKUP($B206,$B$4:I$184,COLUMN(I$1)-1,0)="",IF(I173="",TREND(I$4:INDEX(I$4:I$184,$B$200,1),$B$4:INDEX($B$4:$B$184,$B$200,1),INDEX($B$4:$B$184,$B$200+(MONTH($B206)-$C$200),1)),0),VLOOKUP($B206,$B$4:I$184,COLUMN(I$1)-1,0))</f>
        <v>215779797202.63159</v>
      </c>
      <c r="J206" s="30">
        <f>IF(VLOOKUP($B206,$B$4:J$184,COLUMN(J$1)-1,0)="",IF(J173="",TREND(J$4:INDEX(J$4:J$184,$B$200,1),$B$4:INDEX($B$4:$B$184,$B$200,1),INDEX($B$4:$B$184,$B$200+(MONTH($B206)-$C$200),1)),0),VLOOKUP($B206,$B$4:J$184,COLUMN(J$1)-1,0))</f>
        <v>30982359700.488396</v>
      </c>
      <c r="K206" s="30">
        <f>IF(VLOOKUP($B206,$B$4:K$184,COLUMN(K$1)-1,0)="",IF(K173="",TREND(K$4:INDEX(K$4:K$184,$B$200,1),$B$4:INDEX($B$4:$B$184,$B$200,1),INDEX($B$4:$B$184,$B$200+(MONTH($B206)-$C$200),1)),0),VLOOKUP($B206,$B$4:K$184,COLUMN(K$1)-1,0))</f>
        <v>2492547039.8800001</v>
      </c>
      <c r="L206" s="30">
        <f>IF(VLOOKUP($B206,$B$4:L$184,COLUMN(L$1)-1,0)="",IF(L173="",TREND(L$4:INDEX(L$4:L$184,$B$200,1),$B$4:INDEX($B$4:$B$184,$B$200,1),INDEX($B$4:$B$184,$B$200+(MONTH($B206)-$C$200),1)),0),VLOOKUP($B206,$B$4:L$184,COLUMN(L$1)-1,0))</f>
        <v>16506617848</v>
      </c>
      <c r="M206" s="30">
        <f>IF(VLOOKUP($B206,$B$4:M$184,COLUMN(M$1)-1,0)="",IF(M173="",TREND(M$4:INDEX(M$4:M$184,$B$200,1),$B$4:INDEX($B$4:$B$184,$B$200,1),INDEX($B$4:$B$184,$B$200+(MONTH($B206)-$C$200),1)),0),VLOOKUP($B206,$B$4:M$184,COLUMN(M$1)-1,0))</f>
        <v>15275712239</v>
      </c>
      <c r="N206" s="30">
        <f>IF(VLOOKUP($B206,$B$4:N$184,COLUMN(N$1)-1,0)="",IF(N173="",TREND(N$4:INDEX(N$4:N$184,$B$200,1),$B$4:INDEX($B$4:$B$184,$B$200,1),INDEX($B$4:$B$184,$B$200+(MONTH($B206)-$C$200),1)),0),VLOOKUP($B206,$B$4:N$184,COLUMN(N$1)-1,0))</f>
        <v>15122955117.010002</v>
      </c>
      <c r="O206" s="30">
        <f>IF(VLOOKUP($B206,$B$4:O$184,COLUMN(O$1)-1,0)="",IF(O173="",TREND(O$4:INDEX(O$4:O$184,$B$200,1),$B$4:INDEX($B$4:$B$184,$B$200,1),INDEX($B$4:$B$184,$B$200+(MONTH($B206)-$C$200),1)),0),VLOOKUP($B206,$B$4:O$184,COLUMN(O$1)-1,0))</f>
        <v>152757121.99000001</v>
      </c>
      <c r="P206" s="30">
        <f>IF(VLOOKUP($B206,$B$4:P$184,COLUMN(P$1)-1,0)="",IF(P173="",TREND(P$4:INDEX(P$4:P$184,$B$200,1),$B$4:INDEX($B$4:$B$184,$B$200,1),INDEX($B$4:$B$184,$B$200+(MONTH($B206)-$C$200),1)),0),VLOOKUP($B206,$B$4:P$184,COLUMN(P$1)-1,0))</f>
        <v>6249882452</v>
      </c>
      <c r="Q206" s="30">
        <f>IF(VLOOKUP($B206,$B$4:Q$184,COLUMN(Q$1)-1,0)="",IF(Q173="",TREND(Q$4:INDEX(Q$4:Q$184,$B$200,1),$B$4:INDEX($B$4:$B$184,$B$200,1),INDEX($B$4:$B$184,$B$200+(MONTH($B206)-$C$200),1)),0),VLOOKUP($B206,$B$4:Q$184,COLUMN(Q$1)-1,0))</f>
        <v>1439446456</v>
      </c>
      <c r="R206" s="30">
        <f>IF(VLOOKUP($B206,$B$4:R$184,COLUMN(R$1)-1,0)="",IF(R173="",TREND(R$4:INDEX(R$4:R$184,$B$200,1),$B$4:INDEX($B$4:$B$184,$B$200,1),INDEX($B$4:$B$184,$B$200+(MONTH($B206)-$C$200),1)),0),VLOOKUP($B206,$B$4:R$184,COLUMN(R$1)-1,0))</f>
        <v>1549723640</v>
      </c>
      <c r="S206" s="30">
        <f>IF(VLOOKUP($B206,$B$4:S$184,COLUMN(S$1)-1,0)="",IF(S173="",TREND(S$4:INDEX(S$4:S$184,$B$200,1),$B$4:INDEX($B$4:$B$184,$B$200,1),INDEX($B$4:$B$184,$B$200+(MONTH($B206)-$C$200),1)),0),VLOOKUP($B206,$B$4:S$184,COLUMN(S$1)-1,0))</f>
        <v>14793258286</v>
      </c>
      <c r="T206" s="30">
        <f>IF(VLOOKUP($B206,$B$4:T$184,COLUMN(T$1)-1,0)="",IF(T173="",TREND(T$4:INDEX(T$4:T$184,$B$200,1),$B$4:INDEX($B$4:$B$184,$B$200,1),INDEX($B$4:$B$184,$B$200+(MONTH($B206)-$C$200),1)),0),VLOOKUP($B206,$B$4:T$184,COLUMN(T$1)-1,0))</f>
        <v>3971112000</v>
      </c>
      <c r="U206" s="30">
        <f>IF(VLOOKUP($B206,$B$4:U$184,COLUMN(U$1)-1,0)="",IF(U173="",TREND(U$4:INDEX(U$4:U$184,$B$200,1),$B$4:INDEX($B$4:$B$184,$B$200,1),INDEX($B$4:$B$184,$B$200+(MONTH($B206)-$C$200),1)),0),VLOOKUP($B206,$B$4:U$184,COLUMN(U$1)-1,0))</f>
        <v>4671885000</v>
      </c>
      <c r="V206" s="30">
        <f>IF(VLOOKUP($B206,$B$4:V$184,COLUMN(V$1)-1,0)="",IF(V173="",TREND(V$4:INDEX(V$4:V$184,$B$200,1),$B$4:INDEX($B$4:$B$184,$B$200,1),INDEX($B$4:$B$184,$B$200+(MONTH($B206)-$C$200),1)),0),VLOOKUP($B206,$B$4:V$184,COLUMN(V$1)-1,0))</f>
        <v>8642997000</v>
      </c>
      <c r="W206" s="30">
        <f>IF(VLOOKUP($B206,$B$4:W$184,COLUMN(W$1)-1,0)="",IF(W173="",TREND(W$4:INDEX(W$4:W$184,$B$200,1),$B$4:INDEX($B$4:$B$184,$B$200,1),INDEX($B$4:$B$184,$B$200+(MONTH($B206)-$C$200),1)),0),VLOOKUP($B206,$B$4:W$184,COLUMN(W$1)-1,0))</f>
        <v>152727565</v>
      </c>
      <c r="X206" s="30">
        <f>IF(VLOOKUP($B206,$B$4:X$184,COLUMN(X$1)-1,0)="",IF(X173="",TREND(X$4:INDEX(X$4:X$184,$B$200,1),$B$4:INDEX($B$4:$B$184,$B$200,1),INDEX($B$4:$B$184,$B$200+(MONTH($B206)-$C$200),1)),0),VLOOKUP($B206,$B$4:X$184,COLUMN(X$1)-1,0))</f>
        <v>3712265312</v>
      </c>
      <c r="Y206" s="30">
        <f>IF(VLOOKUP($B206,$B$4:Y$184,COLUMN(Y$1)-1,0)="",IF(Y173="",TREND(Y$4:INDEX(Y$4:Y$184,$B$200,1),$B$4:INDEX($B$4:$B$184,$B$200,1),INDEX($B$4:$B$184,$B$200+(MONTH($B206)-$C$200),1)),0),VLOOKUP($B206,$B$4:Y$184,COLUMN(Y$1)-1,0))</f>
        <v>249785400</v>
      </c>
      <c r="Z206" s="30">
        <f>IF(VLOOKUP($B206,$B$4:Z$184,COLUMN(Z$1)-1,0)="",IF(Z173="",TREND(Z$4:INDEX(Z$4:Z$184,$B$200,1),$B$4:INDEX($B$4:$B$184,$B$200,1),INDEX($B$4:$B$184,$B$200+(MONTH($B206)-$C$200),1)),0),VLOOKUP($B206,$B$4:Z$184,COLUMN(Z$1)-1,0))</f>
        <v>24978540</v>
      </c>
      <c r="AA206" s="30">
        <f>IF(VLOOKUP($B206,$B$4:AA$184,COLUMN(AA$1)-1,0)="",IF(AA173="",TREND(AA$4:INDEX(AA$4:AA$184,$B$200,1),$B$4:INDEX($B$4:$B$184,$B$200,1),INDEX($B$4:$B$184,$B$200+(MONTH($B206)-$C$200),1)),0),VLOOKUP($B206,$B$4:AA$184,COLUMN(AA$1)-1,0))</f>
        <v>224806860</v>
      </c>
      <c r="AB206" s="30">
        <f>IF(VLOOKUP($B206,$B$4:AB$184,COLUMN(AB$1)-1,0)="",IF(AB173="",TREND(AB$4:INDEX(AB$4:AB$184,$B$200,1),$B$4:INDEX($B$4:$B$184,$B$200,1),INDEX($B$4:$B$184,$B$200+(MONTH($B206)-$C$200),1)),0),VLOOKUP($B206,$B$4:AB$184,COLUMN(AB$1)-1,0))</f>
        <v>0</v>
      </c>
      <c r="AC206" s="30">
        <f>IF(VLOOKUP($B206,$B$4:AC$184,COLUMN(AC$1)-1,0)="",IF(AC173="",TREND(AC$4:INDEX(AC$4:AC$184,$B$200,1),$B$4:INDEX($B$4:$B$184,$B$200,1),INDEX($B$4:$B$184,$B$200+(MONTH($B206)-$C$200),1)),0),VLOOKUP($B206,$B$4:AC$184,COLUMN(AC$1)-1,0))</f>
        <v>0</v>
      </c>
      <c r="AD206" s="30">
        <f>IF(VLOOKUP($B206,$B$4:AD$184,COLUMN(AD$1)-1,0)="",IF(AD173="",TREND(AD$4:INDEX(AD$4:AD$184,$B$200,1),$B$4:INDEX($B$4:$B$184,$B$200,1),INDEX($B$4:$B$184,$B$200+(MONTH($B206)-$C$200),1)),0),VLOOKUP($B206,$B$4:AD$184,COLUMN(AD$1)-1,0))</f>
        <v>1745776494</v>
      </c>
      <c r="AE206" s="30">
        <f>IF(VLOOKUP($B206,$B$4:AE$184,COLUMN(AE$1)-1,0)="",IF(AE173="",TREND(AE$4:INDEX(AE$4:AE$184,$B$200,1),$B$4:INDEX($B$4:$B$184,$B$200,1),INDEX($B$4:$B$184,$B$200+(MONTH($B206)-$C$200),1)),0),VLOOKUP($B206,$B$4:AE$184,COLUMN(AE$1)-1,0))</f>
        <v>155869495</v>
      </c>
      <c r="AF206" s="30">
        <f>IF(VLOOKUP($B206,$B$4:AF$184,COLUMN(AF$1)-1,0)="",IF(AF173="",TREND(AF$4:INDEX(AF$4:AF$184,$B$200,1),$B$4:INDEX($B$4:$B$184,$B$200,1),INDEX($B$4:$B$184,$B$200+(MONTH($B206)-$C$200),1)),0),VLOOKUP($B206,$B$4:AF$184,COLUMN(AF$1)-1,0))</f>
        <v>52224401</v>
      </c>
      <c r="AG206" s="30">
        <f>IF(VLOOKUP($B206,$B$4:AG$184,COLUMN(AG$1)-1,0)="",IF(AG173="",TREND(AG$4:INDEX(AG$4:AG$184,$B$200,1),$B$4:INDEX($B$4:$B$184,$B$200,1),INDEX($B$4:$B$184,$B$200+(MONTH($B206)-$C$200),1)),0),VLOOKUP($B206,$B$4:AG$184,COLUMN(AG$1)-1,0))</f>
        <v>103645094</v>
      </c>
      <c r="AH206" s="30">
        <f>IF(VLOOKUP($B206,$B$4:AH$184,COLUMN(AH$1)-1,0)="",IF(AH173="",TREND(AH$4:INDEX(AH$4:AH$184,$B$200,1),$B$4:INDEX($B$4:$B$184,$B$200,1),INDEX($B$4:$B$184,$B$200+(MONTH($B206)-$C$200),1)),0),VLOOKUP($B206,$B$4:AH$184,COLUMN(AH$1)-1,0))</f>
        <v>0</v>
      </c>
      <c r="AI206" s="30">
        <f>IF(VLOOKUP($B206,$B$4:AI$184,COLUMN(AI$1)-1,0)="",IF(AI173="",TREND(AI$4:INDEX(AI$4:AI$184,$B$200,1),$B$4:INDEX($B$4:$B$184,$B$200,1),INDEX($B$4:$B$184,$B$200+(MONTH($B206)-$C$200),1)),0),VLOOKUP($B206,$B$4:AI$184,COLUMN(AI$1)-1,0))</f>
        <v>143215244992</v>
      </c>
      <c r="AJ206" s="30">
        <f>IF(VLOOKUP($B206,$B$4:AJ$184,COLUMN(AJ$1)-1,0)="",IF(AJ173="",TREND(AJ$4:INDEX(AJ$4:AJ$184,$B$200,1),$B$4:INDEX($B$4:$B$184,$B$200,1),INDEX($B$4:$B$184,$B$200+(MONTH($B206)-$C$200),1)),0),VLOOKUP($B206,$B$4:AJ$184,COLUMN(AJ$1)-1,0))</f>
        <v>834854151</v>
      </c>
      <c r="AK206" s="30">
        <f>IF(VLOOKUP($B206,$B$4:AK$184,COLUMN(AK$1)-1,0)="",IF(AK173="",TREND(AK$4:INDEX(AK$4:AK$184,$B$200,1),$B$4:INDEX($B$4:$B$184,$B$200,1),INDEX($B$4:$B$184,$B$200+(MONTH($B206)-$C$200),1)),0),VLOOKUP($B206,$B$4:AK$184,COLUMN(AK$1)-1,0))</f>
        <v>0</v>
      </c>
      <c r="AL206" s="30">
        <f>IF(VLOOKUP($B206,$B$4:AL$184,COLUMN(AL$1)-1,0)="",IF(AL173="",TREND(AL$4:INDEX(AL$4:AL$184,$B$200,1),$B$4:INDEX($B$4:$B$184,$B$200,1),INDEX($B$4:$B$184,$B$200+(MONTH($B206)-$C$200),1)),0),VLOOKUP($B206,$B$4:AL$184,COLUMN(AL$1)-1,0))</f>
        <v>270349</v>
      </c>
      <c r="AM206" s="30">
        <f>IF(VLOOKUP($B206,$B$4:AM$184,COLUMN(AM$1)-1,0)="",IF(AM173="",TREND(AM$4:INDEX(AM$4:AM$184,$B$200,1),$B$4:INDEX($B$4:$B$184,$B$200,1),INDEX($B$4:$B$184,$B$200+(MONTH($B206)-$C$200),1)),0),VLOOKUP($B206,$B$4:AM$184,COLUMN(AM$1)-1,0))</f>
        <v>834583802</v>
      </c>
      <c r="AN206" s="30">
        <f>IF(VLOOKUP($B206,$B$4:AN$184,COLUMN(AN$1)-1,0)="",IF(AN173="",TREND(AN$4:INDEX(AN$4:AN$184,$B$200,1),$B$4:INDEX($B$4:$B$184,$B$200,1),INDEX($B$4:$B$184,$B$200+(MONTH($B206)-$C$200),1)),0),VLOOKUP($B206,$B$4:AN$184,COLUMN(AN$1)-1,0))</f>
        <v>0</v>
      </c>
      <c r="AO206" s="30">
        <f>IF(VLOOKUP($B206,$B$4:AO$184,COLUMN(AO$1)-1,0)="",IF(AO173="",TREND(AO$4:INDEX(AO$4:AO$184,$B$200,1),$B$4:INDEX($B$4:$B$184,$B$200,1),INDEX($B$4:$B$184,$B$200+(MONTH($B206)-$C$200),1)),0),VLOOKUP($B206,$B$4:AO$184,COLUMN(AO$1)-1,0))</f>
        <v>2024491677</v>
      </c>
      <c r="AP206" s="30">
        <f>IF(VLOOKUP($B206,$B$4:AP$184,COLUMN(AP$1)-1,0)="",IF(AP173="",TREND(AP$4:INDEX(AP$4:AP$184,$B$200,1),$B$4:INDEX($B$4:$B$184,$B$200,1),INDEX($B$4:$B$184,$B$200+(MONTH($B206)-$C$200),1)),0),VLOOKUP($B206,$B$4:AP$184,COLUMN(AP$1)-1,0))</f>
        <v>1728506353</v>
      </c>
      <c r="AQ206" s="30">
        <f>IF(VLOOKUP($B206,$B$4:AQ$184,COLUMN(AQ$1)-1,0)="",IF(AQ173="",TREND(AQ$4:INDEX(AQ$4:AQ$184,$B$200,1),$B$4:INDEX($B$4:$B$184,$B$200,1),INDEX($B$4:$B$184,$B$200+(MONTH($B206)-$C$200),1)),0),VLOOKUP($B206,$B$4:AQ$184,COLUMN(AQ$1)-1,0))</f>
        <v>20967818</v>
      </c>
      <c r="AR206" s="30">
        <f>IF(VLOOKUP($B206,$B$4:AR$184,COLUMN(AR$1)-1,0)="",IF(AR173="",TREND(AR$4:INDEX(AR$4:AR$184,$B$200,1),$B$4:INDEX($B$4:$B$184,$B$200,1),INDEX($B$4:$B$184,$B$200+(MONTH($B206)-$C$200),1)),0),VLOOKUP($B206,$B$4:AR$184,COLUMN(AR$1)-1,0))</f>
        <v>11187813</v>
      </c>
      <c r="AS206" s="30">
        <f>IF(VLOOKUP($B206,$B$4:AS$184,COLUMN(AS$1)-1,0)="",IF(AS173="",TREND(AS$4:INDEX(AS$4:AS$184,$B$200,1),$B$4:INDEX($B$4:$B$184,$B$200,1),INDEX($B$4:$B$184,$B$200+(MONTH($B206)-$C$200),1)),0),VLOOKUP($B206,$B$4:AS$184,COLUMN(AS$1)-1,0))</f>
        <v>0</v>
      </c>
      <c r="AT206" s="30">
        <f>IF(VLOOKUP($B206,$B$4:AT$184,COLUMN(AT$1)-1,0)="",IF(AT173="",TREND(AT$4:INDEX(AT$4:AT$184,$B$200,1),$B$4:INDEX($B$4:$B$184,$B$200,1),INDEX($B$4:$B$184,$B$200+(MONTH($B206)-$C$200),1)),0),VLOOKUP($B206,$B$4:AT$184,COLUMN(AT$1)-1,0))</f>
        <v>31672933</v>
      </c>
      <c r="AU206" s="30">
        <f>IF(VLOOKUP($B206,$B$4:AU$184,COLUMN(AU$1)-1,0)="",IF(AU173="",TREND(AU$4:INDEX(AU$4:AU$184,$B$200,1),$B$4:INDEX($B$4:$B$184,$B$200,1),INDEX($B$4:$B$184,$B$200+(MONTH($B206)-$C$200),1)),0),VLOOKUP($B206,$B$4:AU$184,COLUMN(AU$1)-1,0))</f>
        <v>0</v>
      </c>
      <c r="AV206" s="30">
        <f>IF(VLOOKUP($B206,$B$4:AV$184,COLUMN(AV$1)-1,0)="",IF(AV173="",TREND(AV$4:INDEX(AV$4:AV$184,$B$200,1),$B$4:INDEX($B$4:$B$184,$B$200,1),INDEX($B$4:$B$184,$B$200+(MONTH($B206)-$C$200),1)),0),VLOOKUP($B206,$B$4:AV$184,COLUMN(AV$1)-1,0))</f>
        <v>0</v>
      </c>
      <c r="AW206" s="30">
        <f>IF(VLOOKUP($B206,$B$4:AW$184,COLUMN(AW$1)-1,0)="",IF(AW173="",TREND(AW$4:INDEX(AW$4:AW$184,$B$200,1),$B$4:INDEX($B$4:$B$184,$B$200,1),INDEX($B$4:$B$184,$B$200+(MONTH($B206)-$C$200),1)),0),VLOOKUP($B206,$B$4:AW$184,COLUMN(AW$1)-1,0))</f>
        <v>0</v>
      </c>
      <c r="AX206" s="30">
        <f>IF(VLOOKUP($B206,$B$4:AX$184,COLUMN(AX$1)-1,0)="",IF(AX173="",TREND(AX$4:INDEX(AX$4:AX$184,$B$200,1),$B$4:INDEX($B$4:$B$184,$B$200,1),INDEX($B$4:$B$184,$B$200+(MONTH($B206)-$C$200),1)),0),VLOOKUP($B206,$B$4:AX$184,COLUMN(AX$1)-1,0))</f>
        <v>0</v>
      </c>
      <c r="AY206" s="30">
        <f>IF(VLOOKUP($B206,$B$4:AY$184,COLUMN(AY$1)-1,0)="",IF(AY173="",TREND(AY$4:INDEX(AY$4:AY$184,$B$200,1),$B$4:INDEX($B$4:$B$184,$B$200,1),INDEX($B$4:$B$184,$B$200+(MONTH($B206)-$C$200),1)),0),VLOOKUP($B206,$B$4:AY$184,COLUMN(AY$1)-1,0))</f>
        <v>136108289</v>
      </c>
      <c r="AZ206" s="30">
        <f>IF(VLOOKUP($B206,$B$4:AZ$184,COLUMN(AZ$1)-1,0)="",IF(AZ173="",TREND(AZ$4:INDEX(AZ$4:AZ$184,$B$200,1),$B$4:INDEX($B$4:$B$184,$B$200,1),INDEX($B$4:$B$184,$B$200+(MONTH($B206)-$C$200),1)),0),VLOOKUP($B206,$B$4:AZ$184,COLUMN(AZ$1)-1,0))</f>
        <v>96048471</v>
      </c>
      <c r="BA206" s="30">
        <f>IF(VLOOKUP($B206,$B$4:BA$184,COLUMN(BA$1)-1,0)="",IF(BA173="",TREND(BA$4:INDEX(BA$4:BA$184,$B$200,1),$B$4:INDEX($B$4:$B$184,$B$200,1),INDEX($B$4:$B$184,$B$200+(MONTH($B206)-$C$200),1)),0),VLOOKUP($B206,$B$4:BA$184,COLUMN(BA$1)-1,0))</f>
        <v>0</v>
      </c>
      <c r="BB206" s="30">
        <f>IF(VLOOKUP($B206,$B$4:BB$184,COLUMN(BB$1)-1,0)="",IF(BB173="",TREND(BB$4:INDEX(BB$4:BB$184,$B$200,1),$B$4:INDEX($B$4:$B$184,$B$200,1),INDEX($B$4:$B$184,$B$200+(MONTH($B206)-$C$200),1)),0),VLOOKUP($B206,$B$4:BB$184,COLUMN(BB$1)-1,0))</f>
        <v>49587242</v>
      </c>
      <c r="BC206" s="30">
        <f>IF(VLOOKUP($B206,$B$4:BC$184,COLUMN(BC$1)-1,0)="",IF(BC173="",TREND(BC$4:INDEX(BC$4:BC$184,$B$200,1),$B$4:INDEX($B$4:$B$184,$B$200,1),INDEX($B$4:$B$184,$B$200+(MONTH($B206)-$C$200),1)),0),VLOOKUP($B206,$B$4:BC$184,COLUMN(BC$1)-1,0))</f>
        <v>46461229</v>
      </c>
      <c r="BD206" s="30">
        <f>IF(VLOOKUP($B206,$B$4:BD$184,COLUMN(BD$1)-1,0)="",IF(BD173="",TREND(BD$4:INDEX(BD$4:BD$184,$B$200,1),$B$4:INDEX($B$4:$B$184,$B$200,1),INDEX($B$4:$B$184,$B$200+(MONTH($B206)-$C$200),1)),0),VLOOKUP($B206,$B$4:BD$184,COLUMN(BD$1)-1,0))</f>
        <v>12301904158</v>
      </c>
      <c r="BE206" s="30">
        <f>IF(VLOOKUP($B206,$B$4:BE$184,COLUMN(BE$1)-1,0)="",IF(BE173="",TREND(BE$4:INDEX(BE$4:BE$184,$B$200,1),$B$4:INDEX($B$4:$B$184,$B$200,1),INDEX($B$4:$B$184,$B$200+(MONTH($B206)-$C$200),1)),0),VLOOKUP($B206,$B$4:BE$184,COLUMN(BE$1)-1,0))</f>
        <v>1209932</v>
      </c>
      <c r="BF206" s="30">
        <f>IF(VLOOKUP($B206,$B$4:BF$184,COLUMN(BF$1)-1,0)="",IF(BF173="",TREND(BF$4:INDEX(BF$4:BF$184,$B$200,1),$B$4:INDEX($B$4:$B$184,$B$200,1),INDEX($B$4:$B$184,$B$200+(MONTH($B206)-$C$200),1)),0),VLOOKUP($B206,$B$4:BF$184,COLUMN(BF$1)-1,0))</f>
        <v>8363300741</v>
      </c>
      <c r="BG206" s="30">
        <f>IF(VLOOKUP($B206,$B$4:BG$184,COLUMN(BG$1)-1,0)="",IF(BG173="",TREND(BG$4:INDEX(BG$4:BG$184,$B$200,1),$B$4:INDEX($B$4:$B$184,$B$200,1),INDEX($B$4:$B$184,$B$200+(MONTH($B206)-$C$200),1)),0),VLOOKUP($B206,$B$4:BG$184,COLUMN(BG$1)-1,0))</f>
        <v>1886724654</v>
      </c>
      <c r="BH206" s="30">
        <f>IF(VLOOKUP($B206,$B$4:BH$184,COLUMN(BH$1)-1,0)="",IF(BH173="",TREND(BH$4:INDEX(BH$4:BH$184,$B$200,1),$B$4:INDEX($B$4:$B$184,$B$200,1),INDEX($B$4:$B$184,$B$200+(MONTH($B206)-$C$200),1)),0),VLOOKUP($B206,$B$4:BH$184,COLUMN(BH$1)-1,0))</f>
        <v>16128</v>
      </c>
      <c r="BI206" s="30">
        <f>IF(VLOOKUP($B206,$B$4:BI$184,COLUMN(BI$1)-1,0)="",IF(BI173="",TREND(BI$4:INDEX(BI$4:BI$184,$B$200,1),$B$4:INDEX($B$4:$B$184,$B$200,1),INDEX($B$4:$B$184,$B$200+(MONTH($B206)-$C$200),1)),0),VLOOKUP($B206,$B$4:BI$184,COLUMN(BI$1)-1,0))</f>
        <v>10604285</v>
      </c>
      <c r="BJ206" s="30">
        <f>IF(VLOOKUP($B206,$B$4:BJ$184,COLUMN(BJ$1)-1,0)="",IF(BJ173="",TREND(BJ$4:INDEX(BJ$4:BJ$184,$B$200,1),$B$4:INDEX($B$4:$B$184,$B$200,1),INDEX($B$4:$B$184,$B$200+(MONTH($B206)-$C$200),1)),0),VLOOKUP($B206,$B$4:BJ$184,COLUMN(BJ$1)-1,0))</f>
        <v>0</v>
      </c>
      <c r="BK206" s="30">
        <f>IF(VLOOKUP($B206,$B$4:BK$184,COLUMN(BK$1)-1,0)="",IF(BK173="",TREND(BK$4:INDEX(BK$4:BK$184,$B$200,1),$B$4:INDEX($B$4:$B$184,$B$200,1),INDEX($B$4:$B$184,$B$200+(MONTH($B206)-$C$200),1)),0),VLOOKUP($B206,$B$4:BK$184,COLUMN(BK$1)-1,0))</f>
        <v>79472561</v>
      </c>
      <c r="BL206" s="30">
        <f>IF(VLOOKUP($B206,$B$4:BL$184,COLUMN(BL$1)-1,0)="",IF(BL173="",TREND(BL$4:INDEX(BL$4:BL$184,$B$200,1),$B$4:INDEX($B$4:$B$184,$B$200,1),INDEX($B$4:$B$184,$B$200+(MONTH($B206)-$C$200),1)),0),VLOOKUP($B206,$B$4:BL$184,COLUMN(BL$1)-1,0))</f>
        <v>8305588</v>
      </c>
      <c r="BM206" s="30">
        <f>IF(VLOOKUP($B206,$B$4:BM$184,COLUMN(BM$1)-1,0)="",IF(BM173="",TREND(BM$4:INDEX(BM$4:BM$184,$B$200,1),$B$4:INDEX($B$4:$B$184,$B$200,1),INDEX($B$4:$B$184,$B$200+(MONTH($B206)-$C$200),1)),0),VLOOKUP($B206,$B$4:BM$184,COLUMN(BM$1)-1,0))</f>
        <v>728479</v>
      </c>
      <c r="BN206" s="30">
        <f>IF(VLOOKUP($B206,$B$4:BN$184,COLUMN(BN$1)-1,0)="",IF(BN173="",TREND(BN$4:INDEX(BN$4:BN$184,$B$200,1),$B$4:INDEX($B$4:$B$184,$B$200,1),INDEX($B$4:$B$184,$B$200+(MONTH($B206)-$C$200),1)),0),VLOOKUP($B206,$B$4:BN$184,COLUMN(BN$1)-1,0))</f>
        <v>2561575</v>
      </c>
      <c r="BO206" s="30">
        <f>IF(VLOOKUP($B206,$B$4:BO$184,COLUMN(BO$1)-1,0)="",IF(BO173="",TREND(BO$4:INDEX(BO$4:BO$184,$B$200,1),$B$4:INDEX($B$4:$B$184,$B$200,1),INDEX($B$4:$B$184,$B$200+(MONTH($B206)-$C$200),1)),0),VLOOKUP($B206,$B$4:BO$184,COLUMN(BO$1)-1,0))</f>
        <v>0</v>
      </c>
      <c r="BP206" s="30">
        <f>IF(VLOOKUP($B206,$B$4:BP$184,COLUMN(BP$1)-1,0)="",IF(BP173="",TREND(BP$4:INDEX(BP$4:BP$184,$B$200,1),$B$4:INDEX($B$4:$B$184,$B$200,1),INDEX($B$4:$B$184,$B$200+(MONTH($B206)-$C$200),1)),0),VLOOKUP($B206,$B$4:BP$184,COLUMN(BP$1)-1,0))</f>
        <v>0</v>
      </c>
      <c r="BQ206" s="30">
        <f>IF(VLOOKUP($B206,$B$4:BQ$184,COLUMN(BQ$1)-1,0)="",IF(BQ173="",TREND(BQ$4:INDEX(BQ$4:BQ$184,$B$200,1),$B$4:INDEX($B$4:$B$184,$B$200,1),INDEX($B$4:$B$184,$B$200+(MONTH($B206)-$C$200),1)),0),VLOOKUP($B206,$B$4:BQ$184,COLUMN(BQ$1)-1,0))</f>
        <v>262324</v>
      </c>
      <c r="BR206" s="30">
        <f>IF(VLOOKUP($B206,$B$4:BR$184,COLUMN(BR$1)-1,0)="",IF(BR173="",TREND(BR$4:INDEX(BR$4:BR$184,$B$200,1),$B$4:INDEX($B$4:$B$184,$B$200,1),INDEX($B$4:$B$184,$B$200+(MONTH($B206)-$C$200),1)),0),VLOOKUP($B206,$B$4:BR$184,COLUMN(BR$1)-1,0))</f>
        <v>26639951</v>
      </c>
      <c r="BS206" s="30">
        <f>IF(VLOOKUP($B206,$B$4:BS$184,COLUMN(BS$1)-1,0)="",IF(BS173="",TREND(BS$4:INDEX(BS$4:BS$184,$B$200,1),$B$4:INDEX($B$4:$B$184,$B$200,1),INDEX($B$4:$B$184,$B$200+(MONTH($B206)-$C$200),1)),0),VLOOKUP($B206,$B$4:BS$184,COLUMN(BS$1)-1,0))</f>
        <v>1906644340</v>
      </c>
      <c r="BT206" s="30">
        <f>IF(VLOOKUP($B206,$B$4:BT$184,COLUMN(BT$1)-1,0)="",IF(BT173="",TREND(BT$4:INDEX(BT$4:BT$184,$B$200,1),$B$4:INDEX($B$4:$B$184,$B$200,1),INDEX($B$4:$B$184,$B$200+(MONTH($B206)-$C$200),1)),0),VLOOKUP($B206,$B$4:BT$184,COLUMN(BT$1)-1,0))</f>
        <v>288056675</v>
      </c>
      <c r="BU206" s="30">
        <f>IF(VLOOKUP($B206,$B$4:BU$184,COLUMN(BU$1)-1,0)="",IF(BU173="",TREND(BU$4:INDEX(BU$4:BU$184,$B$200,1),$B$4:INDEX($B$4:$B$184,$B$200,1),INDEX($B$4:$B$184,$B$200+(MONTH($B206)-$C$200),1)),0),VLOOKUP($B206,$B$4:BU$184,COLUMN(BU$1)-1,0))</f>
        <v>3175276</v>
      </c>
      <c r="BV206" s="30">
        <f>IF(VLOOKUP($B206,$B$4:BV$184,COLUMN(BV$1)-1,0)="",IF(BV173="",TREND(BV$4:INDEX(BV$4:BV$184,$B$200,1),$B$4:INDEX($B$4:$B$184,$B$200,1),INDEX($B$4:$B$184,$B$200+(MONTH($B206)-$C$200),1)),0),VLOOKUP($B206,$B$4:BV$184,COLUMN(BV$1)-1,0))</f>
        <v>0</v>
      </c>
      <c r="BW206" s="30">
        <f>IF(VLOOKUP($B206,$B$4:BW$184,COLUMN(BW$1)-1,0)="",IF(BW173="",TREND(BW$4:INDEX(BW$4:BW$184,$B$200,1),$B$4:INDEX($B$4:$B$184,$B$200,1),INDEX($B$4:$B$184,$B$200+(MONTH($B206)-$C$200),1)),0),VLOOKUP($B206,$B$4:BW$184,COLUMN(BW$1)-1,0))</f>
        <v>459397</v>
      </c>
      <c r="BX206" s="30">
        <f>IF(VLOOKUP($B206,$B$4:BX$184,COLUMN(BX$1)-1,0)="",IF(BX173="",TREND(BX$4:INDEX(BX$4:BX$184,$B$200,1),$B$4:INDEX($B$4:$B$184,$B$200,1),INDEX($B$4:$B$184,$B$200+(MONTH($B206)-$C$200),1)),0),VLOOKUP($B206,$B$4:BX$184,COLUMN(BX$1)-1,0))</f>
        <v>0</v>
      </c>
      <c r="BY206" s="30">
        <f>IF(VLOOKUP($B206,$B$4:BY$184,COLUMN(BY$1)-1,0)="",IF(BY173="",TREND(BY$4:INDEX(BY$4:BY$184,$B$200,1),$B$4:INDEX($B$4:$B$184,$B$200,1),INDEX($B$4:$B$184,$B$200+(MONTH($B206)-$C$200),1)),0),VLOOKUP($B206,$B$4:BY$184,COLUMN(BY$1)-1,0))</f>
        <v>282190596</v>
      </c>
      <c r="BZ206" s="30">
        <f>IF(VLOOKUP($B206,$B$4:BZ$184,COLUMN(BZ$1)-1,0)="",IF(BZ173="",TREND(BZ$4:INDEX(BZ$4:BZ$184,$B$200,1),$B$4:INDEX($B$4:$B$184,$B$200,1),INDEX($B$4:$B$184,$B$200+(MONTH($B206)-$C$200),1)),0),VLOOKUP($B206,$B$4:BZ$184,COLUMN(BZ$1)-1,0))</f>
        <v>2231406</v>
      </c>
      <c r="CA206" s="30">
        <f>IF(VLOOKUP($B206,$B$4:CA$184,COLUMN(CA$1)-1,0)="",IF(CA173="",TREND(CA$4:INDEX(CA$4:CA$184,$B$200,1),$B$4:INDEX($B$4:$B$184,$B$200,1),INDEX($B$4:$B$184,$B$200+(MONTH($B206)-$C$200),1)),0),VLOOKUP($B206,$B$4:CA$184,COLUMN(CA$1)-1,0))</f>
        <v>0</v>
      </c>
      <c r="CB206" s="30">
        <f>IF(VLOOKUP($B206,$B$4:CB$184,COLUMN(CB$1)-1,0)="",IF(CB173="",TREND(CB$4:INDEX(CB$4:CB$184,$B$200,1),$B$4:INDEX($B$4:$B$184,$B$200,1),INDEX($B$4:$B$184,$B$200+(MONTH($B206)-$C$200),1)),0),VLOOKUP($B206,$B$4:CB$184,COLUMN(CB$1)-1,0))</f>
        <v>0</v>
      </c>
      <c r="CC206" s="30">
        <f>IF(VLOOKUP($B206,$B$4:CC$184,COLUMN(CC$1)-1,0)="",IF(CC173="",TREND(CC$4:INDEX(CC$4:CC$184,$B$200,1),$B$4:INDEX($B$4:$B$184,$B$200,1),INDEX($B$4:$B$184,$B$200+(MONTH($B206)-$C$200),1)),0),VLOOKUP($B206,$B$4:CC$184,COLUMN(CC$1)-1,0))</f>
        <v>3920764672</v>
      </c>
      <c r="CD206" s="30">
        <f>IF(VLOOKUP($B206,$B$4:CD$184,COLUMN(CD$1)-1,0)="",IF(CD173="",TREND(CD$4:INDEX(CD$4:CD$184,$B$200,1),$B$4:INDEX($B$4:$B$184,$B$200,1),INDEX($B$4:$B$184,$B$200+(MONTH($B206)-$C$200),1)),0),VLOOKUP($B206,$B$4:CD$184,COLUMN(CD$1)-1,0))</f>
        <v>0</v>
      </c>
      <c r="CE206" s="30">
        <f>IF(VLOOKUP($B206,$B$4:CE$184,COLUMN(CE$1)-1,0)="",IF(CE173="",TREND(CE$4:INDEX(CE$4:CE$184,$B$200,1),$B$4:INDEX($B$4:$B$184,$B$200,1),INDEX($B$4:$B$184,$B$200+(MONTH($B206)-$C$200),1)),0),VLOOKUP($B206,$B$4:CE$184,COLUMN(CE$1)-1,0))</f>
        <v>7987315181</v>
      </c>
      <c r="CF206" s="30">
        <f>IF(VLOOKUP($B206,$B$4:CF$184,COLUMN(CF$1)-1,0)="",IF(CF173="",TREND(CF$4:INDEX(CF$4:CF$184,$B$200,1),$B$4:INDEX($B$4:$B$184,$B$200,1),INDEX($B$4:$B$184,$B$200+(MONTH($B206)-$C$200),1)),0),VLOOKUP($B206,$B$4:CF$184,COLUMN(CF$1)-1,0))</f>
        <v>393904889</v>
      </c>
      <c r="CG206" s="30">
        <f>IF(VLOOKUP($B206,$B$4:CG$184,COLUMN(CG$1)-1,0)="",IF(CG173="",TREND(CG$4:INDEX(CG$4:CG$184,$B$200,1),$B$4:INDEX($B$4:$B$184,$B$200,1),INDEX($B$4:$B$184,$B$200+(MONTH($B206)-$C$200),1)),0),VLOOKUP($B206,$B$4:CG$184,COLUMN(CG$1)-1,0))</f>
        <v>3360175709</v>
      </c>
      <c r="CH206" s="30">
        <f>IF(VLOOKUP($B206,$B$4:CH$184,COLUMN(CH$1)-1,0)="",IF(CH173="",TREND(CH$4:INDEX(CH$4:CH$184,$B$200,1),$B$4:INDEX($B$4:$B$184,$B$200,1),INDEX($B$4:$B$184,$B$200+(MONTH($B206)-$C$200),1)),0),VLOOKUP($B206,$B$4:CH$184,COLUMN(CH$1)-1,0))</f>
        <v>264227916</v>
      </c>
      <c r="CI206" s="30">
        <f>IF(VLOOKUP($B206,$B$4:CI$184,COLUMN(CI$1)-1,0)="",IF(CI173="",TREND(CI$4:INDEX(CI$4:CI$184,$B$200,1),$B$4:INDEX($B$4:$B$184,$B$200,1),INDEX($B$4:$B$184,$B$200+(MONTH($B206)-$C$200),1)),0),VLOOKUP($B206,$B$4:CI$184,COLUMN(CI$1)-1,0))</f>
        <v>93206962</v>
      </c>
      <c r="CJ206" s="30">
        <f>IF(VLOOKUP($B206,$B$4:CJ$184,COLUMN(CJ$1)-1,0)="",IF(CJ173="",TREND(CJ$4:INDEX(CJ$4:CJ$184,$B$200,1),$B$4:INDEX($B$4:$B$184,$B$200,1),INDEX($B$4:$B$184,$B$200+(MONTH($B206)-$C$200),1)),0),VLOOKUP($B206,$B$4:CJ$184,COLUMN(CJ$1)-1,0))</f>
        <v>1244088</v>
      </c>
      <c r="CK206" s="30">
        <f>IF(VLOOKUP($B206,$B$4:CK$184,COLUMN(CK$1)-1,0)="",IF(CK173="",TREND(CK$4:INDEX(CK$4:CK$184,$B$200,1),$B$4:INDEX($B$4:$B$184,$B$200,1),INDEX($B$4:$B$184,$B$200+(MONTH($B206)-$C$200),1)),0),VLOOKUP($B206,$B$4:CK$184,COLUMN(CK$1)-1,0))</f>
        <v>19122665</v>
      </c>
      <c r="CL206" s="30">
        <f>IF(VLOOKUP($B206,$B$4:CL$184,COLUMN(CL$1)-1,0)="",IF(CL173="",TREND(CL$4:INDEX(CL$4:CL$184,$B$200,1),$B$4:INDEX($B$4:$B$184,$B$200,1),INDEX($B$4:$B$184,$B$200+(MONTH($B206)-$C$200),1)),0),VLOOKUP($B206,$B$4:CL$184,COLUMN(CL$1)-1,0))</f>
        <v>5907701</v>
      </c>
      <c r="CM206" s="30">
        <f>IF(VLOOKUP($B206,$B$4:CM$184,COLUMN(CM$1)-1,0)="",IF(CM173="",TREND(CM$4:INDEX(CM$4:CM$184,$B$200,1),$B$4:INDEX($B$4:$B$184,$B$200,1),INDEX($B$4:$B$184,$B$200+(MONTH($B206)-$C$200),1)),0),VLOOKUP($B206,$B$4:CM$184,COLUMN(CM$1)-1,0))</f>
        <v>3703958</v>
      </c>
      <c r="CN206" s="30">
        <f>IF(VLOOKUP($B206,$B$4:CN$184,COLUMN(CN$1)-1,0)="",IF(CN173="",TREND(CN$4:INDEX(CN$4:CN$184,$B$200,1),$B$4:INDEX($B$4:$B$184,$B$200,1),INDEX($B$4:$B$184,$B$200+(MONTH($B206)-$C$200),1)),0),VLOOKUP($B206,$B$4:CN$184,COLUMN(CN$1)-1,0))</f>
        <v>1272654</v>
      </c>
      <c r="CO206" s="30">
        <f>IF(VLOOKUP($B206,$B$4:CO$184,COLUMN(CO$1)-1,0)="",IF(CO173="",TREND(CO$4:INDEX(CO$4:CO$184,$B$200,1),$B$4:INDEX($B$4:$B$184,$B$200,1),INDEX($B$4:$B$184,$B$200+(MONTH($B206)-$C$200),1)),0),VLOOKUP($B206,$B$4:CO$184,COLUMN(CO$1)-1,0))</f>
        <v>282908</v>
      </c>
      <c r="CP206" s="30">
        <f>IF(VLOOKUP($B206,$B$4:CP$184,COLUMN(CP$1)-1,0)="",IF(CP173="",TREND(CP$4:INDEX(CP$4:CP$184,$B$200,1),$B$4:INDEX($B$4:$B$184,$B$200,1),INDEX($B$4:$B$184,$B$200+(MONTH($B206)-$C$200),1)),0),VLOOKUP($B206,$B$4:CP$184,COLUMN(CP$1)-1,0))</f>
        <v>7378342</v>
      </c>
      <c r="CQ206" s="30">
        <f>IF(VLOOKUP($B206,$B$4:CQ$184,COLUMN(CQ$1)-1,0)="",IF(CQ173="",TREND(CQ$4:INDEX(CQ$4:CQ$184,$B$200,1),$B$4:INDEX($B$4:$B$184,$B$200,1),INDEX($B$4:$B$184,$B$200+(MONTH($B206)-$C$200),1)),0),VLOOKUP($B206,$B$4:CQ$184,COLUMN(CQ$1)-1,0))</f>
        <v>54294646</v>
      </c>
      <c r="CR206" s="30">
        <f>IF(VLOOKUP($B206,$B$4:CR$184,COLUMN(CR$1)-1,0)="",IF(CR173="",TREND(CR$4:INDEX(CR$4:CR$184,$B$200,1),$B$4:INDEX($B$4:$B$184,$B$200,1),INDEX($B$4:$B$184,$B$200+(MONTH($B206)-$C$200),1)),0),VLOOKUP($B206,$B$4:CR$184,COLUMN(CR$1)-1,0))</f>
        <v>112842730</v>
      </c>
      <c r="CS206" s="30">
        <f>IF(VLOOKUP($B206,$B$4:CS$184,COLUMN(CS$1)-1,0)="",IF(CS173="",TREND(CS$4:INDEX(CS$4:CS$184,$B$200,1),$B$4:INDEX($B$4:$B$184,$B$200,1),INDEX($B$4:$B$184,$B$200+(MONTH($B206)-$C$200),1)),0),VLOOKUP($B206,$B$4:CS$184,COLUMN(CS$1)-1,0))</f>
        <v>3762956975</v>
      </c>
      <c r="CT206" s="30">
        <f>IF(VLOOKUP($B206,$B$4:CT$184,COLUMN(CT$1)-1,0)="",IF(CT173="",TREND(CT$4:INDEX(CT$4:CT$184,$B$200,1),$B$4:INDEX($B$4:$B$184,$B$200,1),INDEX($B$4:$B$184,$B$200+(MONTH($B206)-$C$200),1)),0),VLOOKUP($B206,$B$4:CT$184,COLUMN(CT$1)-1,0))</f>
        <v>1245199807</v>
      </c>
      <c r="CU206" s="30">
        <f>IF(VLOOKUP($B206,$B$4:CU$184,COLUMN(CU$1)-1,0)="",IF(CU173="",TREND(CU$4:INDEX(CU$4:CU$184,$B$200,1),$B$4:INDEX($B$4:$B$184,$B$200,1),INDEX($B$4:$B$184,$B$200+(MONTH($B206)-$C$200),1)),0),VLOOKUP($B206,$B$4:CU$184,COLUMN(CU$1)-1,0))</f>
        <v>0</v>
      </c>
      <c r="CV206" s="30">
        <f>IF(VLOOKUP($B206,$B$4:CV$184,COLUMN(CV$1)-1,0)="",IF(CV173="",TREND(CV$4:INDEX(CV$4:CV$184,$B$200,1),$B$4:INDEX($B$4:$B$184,$B$200,1),INDEX($B$4:$B$184,$B$200+(MONTH($B206)-$C$200),1)),0),VLOOKUP($B206,$B$4:CV$184,COLUMN(CV$1)-1,0))</f>
        <v>48792756</v>
      </c>
      <c r="CW206" s="30">
        <f>IF(VLOOKUP($B206,$B$4:CW$184,COLUMN(CW$1)-1,0)="",IF(CW173="",TREND(CW$4:INDEX(CW$4:CW$184,$B$200,1),$B$4:INDEX($B$4:$B$184,$B$200,1),INDEX($B$4:$B$184,$B$200+(MONTH($B206)-$C$200),1)),0),VLOOKUP($B206,$B$4:CW$184,COLUMN(CW$1)-1,0))</f>
        <v>9294029</v>
      </c>
      <c r="CX206" s="30">
        <f>IF(VLOOKUP($B206,$B$4:CX$184,COLUMN(CX$1)-1,0)="",IF(CX173="",TREND(CX$4:INDEX(CX$4:CX$184,$B$200,1),$B$4:INDEX($B$4:$B$184,$B$200,1),INDEX($B$4:$B$184,$B$200+(MONTH($B206)-$C$200),1)),0),VLOOKUP($B206,$B$4:CX$184,COLUMN(CX$1)-1,0))</f>
        <v>98791</v>
      </c>
      <c r="CY206" s="30">
        <f>IF(VLOOKUP($B206,$B$4:CY$184,COLUMN(CY$1)-1,0)="",IF(CY173="",TREND(CY$4:INDEX(CY$4:CY$184,$B$200,1),$B$4:INDEX($B$4:$B$184,$B$200,1),INDEX($B$4:$B$184,$B$200+(MONTH($B206)-$C$200),1)),0),VLOOKUP($B206,$B$4:CY$184,COLUMN(CY$1)-1,0))</f>
        <v>0</v>
      </c>
      <c r="CZ206" s="30">
        <f>IF(VLOOKUP($B206,$B$4:CZ$184,COLUMN(CZ$1)-1,0)="",IF(CZ173="",TREND(CZ$4:INDEX(CZ$4:CZ$184,$B$200,1),$B$4:INDEX($B$4:$B$184,$B$200,1),INDEX($B$4:$B$184,$B$200+(MONTH($B206)-$C$200),1)),0),VLOOKUP($B206,$B$4:CZ$184,COLUMN(CZ$1)-1,0))</f>
        <v>2413903094</v>
      </c>
      <c r="DA206" s="30">
        <f>IF(VLOOKUP($B206,$B$4:DA$184,COLUMN(DA$1)-1,0)="",IF(DA173="",TREND(DA$4:INDEX(DA$4:DA$184,$B$200,1),$B$4:INDEX($B$4:$B$184,$B$200,1),INDEX($B$4:$B$184,$B$200+(MONTH($B206)-$C$200),1)),0),VLOOKUP($B206,$B$4:DA$184,COLUMN(DA$1)-1,0))</f>
        <v>2192540463</v>
      </c>
      <c r="DB206" s="30">
        <f>IF(VLOOKUP($B206,$B$4:DB$184,COLUMN(DB$1)-1,0)="",IF(DB173="",TREND(DB$4:INDEX(DB$4:DB$184,$B$200,1),$B$4:INDEX($B$4:$B$184,$B$200,1),INDEX($B$4:$B$184,$B$200+(MONTH($B206)-$C$200),1)),0),VLOOKUP($B206,$B$4:DB$184,COLUMN(DB$1)-1,0))</f>
        <v>221362631</v>
      </c>
      <c r="DC206" s="30">
        <f>IF(VLOOKUP($B206,$B$4:DC$184,COLUMN(DC$1)-1,0)="",IF(DC173="",TREND(DC$4:INDEX(DC$4:DC$184,$B$200,1),$B$4:INDEX($B$4:$B$184,$B$200,1),INDEX($B$4:$B$184,$B$200+(MONTH($B206)-$C$200),1)),0),VLOOKUP($B206,$B$4:DC$184,COLUMN(DC$1)-1,0))</f>
        <v>0</v>
      </c>
      <c r="DD206" s="30">
        <f>IF(VLOOKUP($B206,$B$4:DD$184,COLUMN(DD$1)-1,0)="",IF(DD173="",TREND(DD$4:INDEX(DD$4:DD$184,$B$200,1),$B$4:INDEX($B$4:$B$184,$B$200,1),INDEX($B$4:$B$184,$B$200+(MONTH($B206)-$C$200),1)),0),VLOOKUP($B206,$B$4:DD$184,COLUMN(DD$1)-1,0))</f>
        <v>0</v>
      </c>
      <c r="DE206" s="30">
        <f>IF(VLOOKUP($B206,$B$4:DE$184,COLUMN(DE$1)-1,0)="",IF(DE173="",TREND(DE$4:INDEX(DE$4:DE$184,$B$200,1),$B$4:INDEX($B$4:$B$184,$B$200,1),INDEX($B$4:$B$184,$B$200+(MONTH($B206)-$C$200),1)),0),VLOOKUP($B206,$B$4:DE$184,COLUMN(DE$1)-1,0))</f>
        <v>0</v>
      </c>
      <c r="DF206" s="30">
        <f>IF(VLOOKUP($B206,$B$4:DF$184,COLUMN(DF$1)-1,0)="",IF(DF173="",TREND(DF$4:INDEX(DF$4:DF$184,$B$200,1),$B$4:INDEX($B$4:$B$184,$B$200,1),INDEX($B$4:$B$184,$B$200+(MONTH($B206)-$C$200),1)),0),VLOOKUP($B206,$B$4:DF$184,COLUMN(DF$1)-1,0))</f>
        <v>22737716</v>
      </c>
      <c r="DG206" s="30">
        <f>IF(VLOOKUP($B206,$B$4:DG$184,COLUMN(DG$1)-1,0)="",IF(DG173="",TREND(DG$4:INDEX(DG$4:DG$184,$B$200,1),$B$4:INDEX($B$4:$B$184,$B$200,1),INDEX($B$4:$B$184,$B$200+(MONTH($B206)-$C$200),1)),0),VLOOKUP($B206,$B$4:DG$184,COLUMN(DG$1)-1,0))</f>
        <v>22930782</v>
      </c>
      <c r="DH206" s="30">
        <f>IF(VLOOKUP($B206,$B$4:DH$184,COLUMN(DH$1)-1,0)="",IF(DH173="",TREND(DH$4:INDEX(DH$4:DH$184,$B$200,1),$B$4:INDEX($B$4:$B$184,$B$200,1),INDEX($B$4:$B$184,$B$200+(MONTH($B206)-$C$200),1)),0),VLOOKUP($B206,$B$4:DH$184,COLUMN(DH$1)-1,0))</f>
        <v>0</v>
      </c>
      <c r="DI206" s="30">
        <f>IF(VLOOKUP($B206,$B$4:DI$184,COLUMN(DI$1)-1,0)="",IF(DI173="",TREND(DI$4:INDEX(DI$4:DI$184,$B$200,1),$B$4:INDEX($B$4:$B$184,$B$200,1),INDEX($B$4:$B$184,$B$200+(MONTH($B206)-$C$200),1)),0),VLOOKUP($B206,$B$4:DI$184,COLUMN(DI$1)-1,0))</f>
        <v>0</v>
      </c>
      <c r="DJ206" s="30">
        <f>IF(VLOOKUP($B206,$B$4:DJ$184,COLUMN(DJ$1)-1,0)="",IF(DJ173="",TREND(DJ$4:INDEX(DJ$4:DJ$184,$B$200,1),$B$4:INDEX($B$4:$B$184,$B$200,1),INDEX($B$4:$B$184,$B$200+(MONTH($B206)-$C$200),1)),0),VLOOKUP($B206,$B$4:DJ$184,COLUMN(DJ$1)-1,0))</f>
        <v>0</v>
      </c>
      <c r="DK206" s="30">
        <f>IF(VLOOKUP($B206,$B$4:DK$184,COLUMN(DK$1)-1,0)="",IF(DK173="",TREND(DK$4:INDEX(DK$4:DK$184,$B$200,1),$B$4:INDEX($B$4:$B$184,$B$200,1),INDEX($B$4:$B$184,$B$200+(MONTH($B206)-$C$200),1)),0),VLOOKUP($B206,$B$4:DK$184,COLUMN(DK$1)-1,0))</f>
        <v>0</v>
      </c>
      <c r="DL206" s="30">
        <f>IF(VLOOKUP($B206,$B$4:DL$184,COLUMN(DL$1)-1,0)="",IF(DL173="",TREND(DL$4:INDEX(DL$4:DL$184,$B$200,1),$B$4:INDEX($B$4:$B$184,$B$200,1),INDEX($B$4:$B$184,$B$200+(MONTH($B206)-$C$200),1)),0),VLOOKUP($B206,$B$4:DL$184,COLUMN(DL$1)-1,0))</f>
        <v>0</v>
      </c>
      <c r="DM206" s="30">
        <f>IF(VLOOKUP($B206,$B$4:DM$184,COLUMN(DM$1)-1,0)="",IF(DM173="",TREND(DM$4:INDEX(DM$4:DM$184,$B$200,1),$B$4:INDEX($B$4:$B$184,$B$200,1),INDEX($B$4:$B$184,$B$200+(MONTH($B206)-$C$200),1)),0),VLOOKUP($B206,$B$4:DM$184,COLUMN(DM$1)-1,0))</f>
        <v>658419765</v>
      </c>
      <c r="DN206" s="30">
        <f>IF(VLOOKUP($B206,$B$4:DN$184,COLUMN(DN$1)-1,0)="",IF(DN173="",TREND(DN$4:INDEX(DN$4:DN$184,$B$200,1),$B$4:INDEX($B$4:$B$184,$B$200,1),INDEX($B$4:$B$184,$B$200+(MONTH($B206)-$C$200),1)),0),VLOOKUP($B206,$B$4:DN$184,COLUMN(DN$1)-1,0))</f>
        <v>41052159</v>
      </c>
      <c r="DO206" s="30">
        <f>IF(VLOOKUP($B206,$B$4:DO$184,COLUMN(DO$1)-1,0)="",IF(DO173="",TREND(DO$4:INDEX(DO$4:DO$184,$B$200,1),$B$4:INDEX($B$4:$B$184,$B$200,1),INDEX($B$4:$B$184,$B$200+(MONTH($B206)-$C$200),1)),0),VLOOKUP($B206,$B$4:DO$184,COLUMN(DO$1)-1,0))</f>
        <v>10649180</v>
      </c>
      <c r="DP206" s="30">
        <f>IF(VLOOKUP($B206,$B$4:DP$184,COLUMN(DP$1)-1,0)="",IF(DP173="",TREND(DP$4:INDEX(DP$4:DP$184,$B$200,1),$B$4:INDEX($B$4:$B$184,$B$200,1),INDEX($B$4:$B$184,$B$200+(MONTH($B206)-$C$200),1)),0),VLOOKUP($B206,$B$4:DP$184,COLUMN(DP$1)-1,0))</f>
        <v>88242</v>
      </c>
      <c r="DQ206" s="30">
        <f>IF(VLOOKUP($B206,$B$4:DQ$184,COLUMN(DQ$1)-1,0)="",IF(DQ173="",TREND(DQ$4:INDEX(DQ$4:DQ$184,$B$200,1),$B$4:INDEX($B$4:$B$184,$B$200,1),INDEX($B$4:$B$184,$B$200+(MONTH($B206)-$C$200),1)),0),VLOOKUP($B206,$B$4:DQ$184,COLUMN(DQ$1)-1,0))</f>
        <v>10560938</v>
      </c>
      <c r="DR206" s="30">
        <f>IF(VLOOKUP($B206,$B$4:DR$184,COLUMN(DR$1)-1,0)="",IF(DR173="",TREND(DR$4:INDEX(DR$4:DR$184,$B$200,1),$B$4:INDEX($B$4:$B$184,$B$200,1),INDEX($B$4:$B$184,$B$200+(MONTH($B206)-$C$200),1)),0),VLOOKUP($B206,$B$4:DR$184,COLUMN(DR$1)-1,0))</f>
        <v>590708373</v>
      </c>
      <c r="DS206" s="30">
        <f>IF(VLOOKUP($B206,$B$4:DS$184,COLUMN(DS$1)-1,0)="",IF(DS173="",TREND(DS$4:INDEX(DS$4:DS$184,$B$200,1),$B$4:INDEX($B$4:$B$184,$B$200,1),INDEX($B$4:$B$184,$B$200+(MONTH($B206)-$C$200),1)),0),VLOOKUP($B206,$B$4:DS$184,COLUMN(DS$1)-1,0))</f>
        <v>24472235</v>
      </c>
      <c r="DT206" s="30">
        <f>IF(VLOOKUP($B206,$B$4:DT$184,COLUMN(DT$1)-1,0)="",IF(DT173="",TREND(DT$4:INDEX(DT$4:DT$184,$B$200,1),$B$4:INDEX($B$4:$B$184,$B$200,1),INDEX($B$4:$B$184,$B$200+(MONTH($B206)-$C$200),1)),0),VLOOKUP($B206,$B$4:DT$184,COLUMN(DT$1)-1,0))</f>
        <v>26692742</v>
      </c>
      <c r="DU206" s="30">
        <f>IF(VLOOKUP($B206,$B$4:DU$184,COLUMN(DU$1)-1,0)="",IF(DU173="",TREND(DU$4:INDEX(DU$4:DU$184,$B$200,1),$B$4:INDEX($B$4:$B$184,$B$200,1),INDEX($B$4:$B$184,$B$200+(MONTH($B206)-$C$200),1)),0),VLOOKUP($B206,$B$4:DU$184,COLUMN(DU$1)-1,0))</f>
        <v>-2220507</v>
      </c>
      <c r="DV206" s="30">
        <f>IF(VLOOKUP($B206,$B$4:DV$184,COLUMN(DV$1)-1,0)="",IF(DV173="",TREND(DV$4:INDEX(DV$4:DV$184,$B$200,1),$B$4:INDEX($B$4:$B$184,$B$200,1),INDEX($B$4:$B$184,$B$200+(MONTH($B206)-$C$200),1)),0),VLOOKUP($B206,$B$4:DV$184,COLUMN(DV$1)-1,0))</f>
        <v>0</v>
      </c>
      <c r="DW206" s="30">
        <f>IF(VLOOKUP($B206,$B$4:DW$184,COLUMN(DW$1)-1,0)="",IF(DW173="",TREND(DW$4:INDEX(DW$4:DW$184,$B$200,1),$B$4:INDEX($B$4:$B$184,$B$200,1),INDEX($B$4:$B$184,$B$200+(MONTH($B206)-$C$200),1)),0),VLOOKUP($B206,$B$4:DW$184,COLUMN(DW$1)-1,0))</f>
        <v>12234800</v>
      </c>
      <c r="DX206" s="30">
        <f>IF(VLOOKUP($B206,$B$4:DX$184,COLUMN(DX$1)-1,0)="",IF(DX173="",TREND(DX$4:INDEX(DX$4:DX$184,$B$200,1),$B$4:INDEX($B$4:$B$184,$B$200,1),INDEX($B$4:$B$184,$B$200+(MONTH($B206)-$C$200),1)),0),VLOOKUP($B206,$B$4:DX$184,COLUMN(DX$1)-1,0))</f>
        <v>5461000</v>
      </c>
      <c r="DY206" s="30">
        <f>IF(VLOOKUP($B206,$B$4:DY$184,COLUMN(DY$1)-1,0)="",IF(DY173="",TREND(DY$4:INDEX(DY$4:DY$184,$B$200,1),$B$4:INDEX($B$4:$B$184,$B$200,1),INDEX($B$4:$B$184,$B$200+(MONTH($B206)-$C$200),1)),0),VLOOKUP($B206,$B$4:DY$184,COLUMN(DY$1)-1,0))</f>
        <v>0</v>
      </c>
      <c r="DZ206" s="30">
        <f>IF(VLOOKUP($B206,$B$4:DZ$184,COLUMN(DZ$1)-1,0)="",IF(DZ173="",TREND(DZ$4:INDEX(DZ$4:DZ$184,$B$200,1),$B$4:INDEX($B$4:$B$184,$B$200,1),INDEX($B$4:$B$184,$B$200+(MONTH($B206)-$C$200),1)),0),VLOOKUP($B206,$B$4:DZ$184,COLUMN(DZ$1)-1,0))</f>
        <v>0</v>
      </c>
      <c r="EA206" s="30">
        <f>IF(VLOOKUP($B206,$B$4:EA$184,COLUMN(EA$1)-1,0)="",IF(EA173="",TREND(EA$4:INDEX(EA$4:EA$184,$B$200,1),$B$4:INDEX($B$4:$B$184,$B$200,1),INDEX($B$4:$B$184,$B$200+(MONTH($B206)-$C$200),1)),0),VLOOKUP($B206,$B$4:EA$184,COLUMN(EA$1)-1,0))</f>
        <v>6773800</v>
      </c>
      <c r="EB206" s="30">
        <f>IF(VLOOKUP($B206,$B$4:EB$184,COLUMN(EB$1)-1,0)="",IF(EB173="",TREND(EB$4:INDEX(EB$4:EB$184,$B$200,1),$B$4:INDEX($B$4:$B$184,$B$200,1),INDEX($B$4:$B$184,$B$200+(MONTH($B206)-$C$200),1)),0),VLOOKUP($B206,$B$4:EB$184,COLUMN(EB$1)-1,0))</f>
        <v>0</v>
      </c>
      <c r="EC206" s="30">
        <f>IF(VLOOKUP($B206,$B$4:EC$184,COLUMN(EC$1)-1,0)="",IF(EC173="",TREND(EC$4:INDEX(EC$4:EC$184,$B$200,1),$B$4:INDEX($B$4:$B$184,$B$200,1),INDEX($B$4:$B$184,$B$200+(MONTH($B206)-$C$200),1)),0),VLOOKUP($B206,$B$4:EC$184,COLUMN(EC$1)-1,0))</f>
        <v>249991329</v>
      </c>
      <c r="ED206" s="30">
        <f>IF(VLOOKUP($B206,$B$4:ED$184,COLUMN(ED$1)-1,0)="",IF(ED173="",TREND(ED$4:INDEX(ED$4:ED$184,$B$200,1),$B$4:INDEX($B$4:$B$184,$B$200,1),INDEX($B$4:$B$184,$B$200+(MONTH($B206)-$C$200),1)),0),VLOOKUP($B206,$B$4:ED$184,COLUMN(ED$1)-1,0))</f>
        <v>63614</v>
      </c>
      <c r="EE206" s="30">
        <f>IF(VLOOKUP($B206,$B$4:EE$184,COLUMN(EE$1)-1,0)="",IF(EE173="",TREND(EE$4:INDEX(EE$4:EE$184,$B$200,1),$B$4:INDEX($B$4:$B$184,$B$200,1),INDEX($B$4:$B$184,$B$200+(MONTH($B206)-$C$200),1)),0),VLOOKUP($B206,$B$4:EE$184,COLUMN(EE$1)-1,0))</f>
        <v>249926800</v>
      </c>
      <c r="EF206" s="30">
        <f>IF(VLOOKUP($B206,$B$4:EF$184,COLUMN(EF$1)-1,0)="",IF(EF173="",TREND(EF$4:INDEX(EF$4:EF$184,$B$200,1),$B$4:INDEX($B$4:$B$184,$B$200,1),INDEX($B$4:$B$184,$B$200+(MONTH($B206)-$C$200),1)),0),VLOOKUP($B206,$B$4:EF$184,COLUMN(EF$1)-1,0))</f>
        <v>915</v>
      </c>
      <c r="EG206" s="30">
        <f>IF(VLOOKUP($B206,$B$4:EG$184,COLUMN(EG$1)-1,0)="",IF(EG173="",TREND(EG$4:INDEX(EG$4:EG$184,$B$200,1),$B$4:INDEX($B$4:$B$184,$B$200,1),INDEX($B$4:$B$184,$B$200+(MONTH($B206)-$C$200),1)),0),VLOOKUP($B206,$B$4:EG$184,COLUMN(EG$1)-1,0))</f>
        <v>70708317</v>
      </c>
      <c r="EH206" s="30">
        <f>IF(VLOOKUP($B206,$B$4:EH$184,COLUMN(EH$1)-1,0)="",IF(EH173="",TREND(EH$4:INDEX(EH$4:EH$184,$B$200,1),$B$4:INDEX($B$4:$B$184,$B$200,1),INDEX($B$4:$B$184,$B$200+(MONTH($B206)-$C$200),1)),0),VLOOKUP($B206,$B$4:EH$184,COLUMN(EH$1)-1,0))</f>
        <v>69791800</v>
      </c>
      <c r="EI206" s="30">
        <f>IF(VLOOKUP($B206,$B$4:EI$184,COLUMN(EI$1)-1,0)="",IF(EI173="",TREND(EI$4:INDEX(EI$4:EI$184,$B$200,1),$B$4:INDEX($B$4:$B$184,$B$200,1),INDEX($B$4:$B$184,$B$200+(MONTH($B206)-$C$200),1)),0),VLOOKUP($B206,$B$4:EI$184,COLUMN(EI$1)-1,0))</f>
        <v>783917</v>
      </c>
      <c r="EJ206" s="30">
        <f>IF(VLOOKUP($B206,$B$4:EJ$184,COLUMN(EJ$1)-1,0)="",IF(EJ173="",TREND(EJ$4:INDEX(EJ$4:EJ$184,$B$200,1),$B$4:INDEX($B$4:$B$184,$B$200,1),INDEX($B$4:$B$184,$B$200+(MONTH($B206)-$C$200),1)),0),VLOOKUP($B206,$B$4:EJ$184,COLUMN(EJ$1)-1,0))</f>
        <v>132600</v>
      </c>
      <c r="EK206" s="30">
        <f>IF(VLOOKUP($B206,$B$4:EK$184,COLUMN(EK$1)-1,0)="",IF(EK173="",TREND(EK$4:INDEX(EK$4:EK$184,$B$200,1),$B$4:INDEX($B$4:$B$184,$B$200,1),INDEX($B$4:$B$184,$B$200+(MONTH($B206)-$C$200),1)),0),VLOOKUP($B206,$B$4:EK$184,COLUMN(EK$1)-1,0))</f>
        <v>87720315</v>
      </c>
      <c r="EL206" s="30">
        <f>IF(VLOOKUP($B206,$B$4:EL$184,COLUMN(EL$1)-1,0)="",IF(EL173="",TREND(EL$4:INDEX(EL$4:EL$184,$B$200,1),$B$4:INDEX($B$4:$B$184,$B$200,1),INDEX($B$4:$B$184,$B$200+(MONTH($B206)-$C$200),1)),0),VLOOKUP($B206,$B$4:EL$184,COLUMN(EL$1)-1,0))</f>
        <v>23161</v>
      </c>
      <c r="EM206" s="30">
        <f>IF(VLOOKUP($B206,$B$4:EM$184,COLUMN(EM$1)-1,0)="",IF(EM173="",TREND(EM$4:INDEX(EM$4:EM$184,$B$200,1),$B$4:INDEX($B$4:$B$184,$B$200,1),INDEX($B$4:$B$184,$B$200+(MONTH($B206)-$C$200),1)),0),VLOOKUP($B206,$B$4:EM$184,COLUMN(EM$1)-1,0))</f>
        <v>1922387</v>
      </c>
      <c r="EN206" s="30">
        <f>IF(VLOOKUP($B206,$B$4:EN$184,COLUMN(EN$1)-1,0)="",IF(EN173="",TREND(EN$4:INDEX(EN$4:EN$184,$B$200,1),$B$4:INDEX($B$4:$B$184,$B$200,1),INDEX($B$4:$B$184,$B$200+(MONTH($B206)-$C$200),1)),0),VLOOKUP($B206,$B$4:EN$184,COLUMN(EN$1)-1,0))</f>
        <v>53839782</v>
      </c>
      <c r="EO206" s="30">
        <f>IF(VLOOKUP($B206,$B$4:EO$184,COLUMN(EO$1)-1,0)="",IF(EO173="",TREND(EO$4:INDEX(EO$4:EO$184,$B$200,1),$B$4:INDEX($B$4:$B$184,$B$200,1),INDEX($B$4:$B$184,$B$200+(MONTH($B206)-$C$200),1)),0),VLOOKUP($B206,$B$4:EO$184,COLUMN(EO$1)-1,0))</f>
        <v>2180448</v>
      </c>
      <c r="EP206" s="30">
        <f>IF(VLOOKUP($B206,$B$4:EP$184,COLUMN(EP$1)-1,0)="",IF(EP173="",TREND(EP$4:INDEX(EP$4:EP$184,$B$200,1),$B$4:INDEX($B$4:$B$184,$B$200,1),INDEX($B$4:$B$184,$B$200+(MONTH($B206)-$C$200),1)),0),VLOOKUP($B206,$B$4:EP$184,COLUMN(EP$1)-1,0))</f>
        <v>416894</v>
      </c>
      <c r="EQ206" s="30">
        <f>IF(VLOOKUP($B206,$B$4:EQ$184,COLUMN(EQ$1)-1,0)="",IF(EQ173="",TREND(EQ$4:INDEX(EQ$4:EQ$184,$B$200,1),$B$4:INDEX($B$4:$B$184,$B$200,1),INDEX($B$4:$B$184,$B$200+(MONTH($B206)-$C$200),1)),0),VLOOKUP($B206,$B$4:EQ$184,COLUMN(EQ$1)-1,0))</f>
        <v>-19849</v>
      </c>
      <c r="ER206" s="30">
        <f>IF(VLOOKUP($B206,$B$4:ER$184,COLUMN(ER$1)-1,0)="",IF(ER173="",TREND(ER$4:INDEX(ER$4:ER$184,$B$200,1),$B$4:INDEX($B$4:$B$184,$B$200,1),INDEX($B$4:$B$184,$B$200+(MONTH($B206)-$C$200),1)),0),VLOOKUP($B206,$B$4:ER$184,COLUMN(ER$1)-1,0))</f>
        <v>347412</v>
      </c>
      <c r="ES206" s="30">
        <f>IF(VLOOKUP($B206,$B$4:ES$184,COLUMN(ES$1)-1,0)="",IF(ES173="",TREND(ES$4:INDEX(ES$4:ES$184,$B$200,1),$B$4:INDEX($B$4:$B$184,$B$200,1),INDEX($B$4:$B$184,$B$200+(MONTH($B206)-$C$200),1)),0),VLOOKUP($B206,$B$4:ES$184,COLUMN(ES$1)-1,0))</f>
        <v>1081955</v>
      </c>
      <c r="ET206" s="30">
        <f>IF(VLOOKUP($B206,$B$4:ET$184,COLUMN(ET$1)-1,0)="",IF(ET173="",TREND(ET$4:INDEX(ET$4:ET$184,$B$200,1),$B$4:INDEX($B$4:$B$184,$B$200,1),INDEX($B$4:$B$184,$B$200+(MONTH($B206)-$C$200),1)),0),VLOOKUP($B206,$B$4:ET$184,COLUMN(ET$1)-1,0))</f>
        <v>354036</v>
      </c>
      <c r="EU206" s="30">
        <f>IF(VLOOKUP($B206,$B$4:EU$184,COLUMN(EU$1)-1,0)="",IF(EU173="",TREND(EU$4:INDEX(EU$4:EU$184,$B$200,1),$B$4:INDEX($B$4:$B$184,$B$200,1),INDEX($B$4:$B$184,$B$200+(MONTH($B206)-$C$200),1)),0),VLOOKUP($B206,$B$4:EU$184,COLUMN(EU$1)-1,0))</f>
        <v>2478246</v>
      </c>
      <c r="EV206" s="30">
        <f>IF(VLOOKUP($B206,$B$4:EV$184,COLUMN(EV$1)-1,0)="",IF(EV173="",TREND(EV$4:INDEX(EV$4:EV$184,$B$200,1),$B$4:INDEX($B$4:$B$184,$B$200,1),INDEX($B$4:$B$184,$B$200+(MONTH($B206)-$C$200),1)),0),VLOOKUP($B206,$B$4:EV$184,COLUMN(EV$1)-1,0))</f>
        <v>50687360</v>
      </c>
      <c r="EW206" s="30">
        <f>IF(VLOOKUP($B206,$B$4:EW$184,COLUMN(EW$1)-1,0)="",IF(EW173="",TREND(EW$4:INDEX(EW$4:EW$184,$B$200,1),$B$4:INDEX($B$4:$B$184,$B$200,1),INDEX($B$4:$B$184,$B$200+(MONTH($B206)-$C$200),1)),0),VLOOKUP($B206,$B$4:EW$184,COLUMN(EW$1)-1,0))</f>
        <v>34348861</v>
      </c>
      <c r="EX206" s="30">
        <f>IF(VLOOKUP($B206,$B$4:EX$184,COLUMN(EX$1)-1,0)="",IF(EX173="",TREND(EX$4:INDEX(EX$4:EX$184,$B$200,1),$B$4:INDEX($B$4:$B$184,$B$200,1),INDEX($B$4:$B$184,$B$200+(MONTH($B206)-$C$200),1)),0),VLOOKUP($B206,$B$4:EX$184,COLUMN(EX$1)-1,0))</f>
        <v>0</v>
      </c>
      <c r="EY206" s="30">
        <f>IF(VLOOKUP($B206,$B$4:EY$184,COLUMN(EY$1)-1,0)="",IF(EY173="",TREND(EY$4:INDEX(EY$4:EY$184,$B$200,1),$B$4:INDEX($B$4:$B$184,$B$200,1),INDEX($B$4:$B$184,$B$200+(MONTH($B206)-$C$200),1)),0),VLOOKUP($B206,$B$4:EY$184,COLUMN(EY$1)-1,0))</f>
        <v>185286</v>
      </c>
      <c r="EZ206" s="30">
        <f>IF(VLOOKUP($B206,$B$4:EZ$184,COLUMN(EZ$1)-1,0)="",IF(EZ173="",TREND(EZ$4:INDEX(EZ$4:EZ$184,$B$200,1),$B$4:INDEX($B$4:$B$184,$B$200,1),INDEX($B$4:$B$184,$B$200+(MONTH($B206)-$C$200),1)),0),VLOOKUP($B206,$B$4:EZ$184,COLUMN(EZ$1)-1,0))</f>
        <v>31986439</v>
      </c>
      <c r="FA206" s="30">
        <f>IF(VLOOKUP($B206,$B$4:FA$184,COLUMN(FA$1)-1,0)="",IF(FA173="",TREND(FA$4:INDEX(FA$4:FA$184,$B$200,1),$B$4:INDEX($B$4:$B$184,$B$200,1),INDEX($B$4:$B$184,$B$200+(MONTH($B206)-$C$200),1)),0),VLOOKUP($B206,$B$4:FA$184,COLUMN(FA$1)-1,0))</f>
        <v>2177136</v>
      </c>
      <c r="FB206" s="30">
        <f>IF(VLOOKUP($B206,$B$4:FB$184,COLUMN(FB$1)-1,0)="",IF(FB173="",TREND(FB$4:INDEX(FB$4:FB$184,$B$200,1),$B$4:INDEX($B$4:$B$184,$B$200,1),INDEX($B$4:$B$184,$B$200+(MONTH($B206)-$C$200),1)),0),VLOOKUP($B206,$B$4:FB$184,COLUMN(FB$1)-1,0))</f>
        <v>0</v>
      </c>
      <c r="FC206" s="30">
        <f>IF(VLOOKUP($B206,$B$4:FC$184,COLUMN(FC$1)-1,0)="",IF(FC173="",TREND(FC$4:INDEX(FC$4:FC$184,$B$200,1),$B$4:INDEX($B$4:$B$184,$B$200,1),INDEX($B$4:$B$184,$B$200+(MONTH($B206)-$C$200),1)),0),VLOOKUP($B206,$B$4:FC$184,COLUMN(FC$1)-1,0))</f>
        <v>101132</v>
      </c>
      <c r="FD206" s="30">
        <f>IF(VLOOKUP($B206,$B$4:FD$184,COLUMN(FD$1)-1,0)="",IF(FD173="",TREND(FD$4:INDEX(FD$4:FD$184,$B$200,1),$B$4:INDEX($B$4:$B$184,$B$200,1),INDEX($B$4:$B$184,$B$200+(MONTH($B206)-$C$200),1)),0),VLOOKUP($B206,$B$4:FD$184,COLUMN(FD$1)-1,0))</f>
        <v>0</v>
      </c>
      <c r="FE206" s="30">
        <f>IF(VLOOKUP($B206,$B$4:FE$184,COLUMN(FE$1)-1,0)="",IF(FE173="",TREND(FE$4:INDEX(FE$4:FE$184,$B$200,1),$B$4:INDEX($B$4:$B$184,$B$200,1),INDEX($B$4:$B$184,$B$200+(MONTH($B206)-$C$200),1)),0),VLOOKUP($B206,$B$4:FE$184,COLUMN(FE$1)-1,0))</f>
        <v>0</v>
      </c>
      <c r="FF206" s="30">
        <f>IF(VLOOKUP($B206,$B$4:FF$184,COLUMN(FF$1)-1,0)="",IF(FF173="",TREND(FF$4:INDEX(FF$4:FF$184,$B$200,1),$B$4:INDEX($B$4:$B$184,$B$200,1),INDEX($B$4:$B$184,$B$200+(MONTH($B206)-$C$200),1)),0),VLOOKUP($B206,$B$4:FF$184,COLUMN(FF$1)-1,0))</f>
        <v>0</v>
      </c>
      <c r="FG206" s="30">
        <f>IF(VLOOKUP($B206,$B$4:FG$184,COLUMN(FG$1)-1,0)="",IF(FG173="",TREND(FG$4:INDEX(FG$4:FG$184,$B$200,1),$B$4:INDEX($B$4:$B$184,$B$200,1),INDEX($B$4:$B$184,$B$200+(MONTH($B206)-$C$200),1)),0),VLOOKUP($B206,$B$4:FG$184,COLUMN(FG$1)-1,0))</f>
        <v>16010053</v>
      </c>
      <c r="FH206" s="30">
        <f>IF(VLOOKUP($B206,$B$4:FH$184,COLUMN(FH$1)-1,0)="",IF(FH173="",TREND(FH$4:INDEX(FH$4:FH$184,$B$200,1),$B$4:INDEX($B$4:$B$184,$B$200,1),INDEX($B$4:$B$184,$B$200+(MONTH($B206)-$C$200),1)),0),VLOOKUP($B206,$B$4:FH$184,COLUMN(FH$1)-1,0))</f>
        <v>602180</v>
      </c>
      <c r="FI206" s="30">
        <f>IF(VLOOKUP($B206,$B$4:FI$184,COLUMN(FI$1)-1,0)="",IF(FI173="",TREND(FI$4:INDEX(FI$4:FI$184,$B$200,1),$B$4:INDEX($B$4:$B$184,$B$200,1),INDEX($B$4:$B$184,$B$200+(MONTH($B206)-$C$200),1)),0),VLOOKUP($B206,$B$4:FI$184,COLUMN(FI$1)-1,0))</f>
        <v>0</v>
      </c>
      <c r="FJ206" s="30">
        <f>IF(VLOOKUP($B206,$B$4:FJ$184,COLUMN(FJ$1)-1,0)="",IF(FJ173="",TREND(FJ$4:INDEX(FJ$4:FJ$184,$B$200,1),$B$4:INDEX($B$4:$B$184,$B$200,1),INDEX($B$4:$B$184,$B$200+(MONTH($B206)-$C$200),1)),0),VLOOKUP($B206,$B$4:FJ$184,COLUMN(FJ$1)-1,0))</f>
        <v>12000575</v>
      </c>
      <c r="FK206" s="30">
        <f>IF(VLOOKUP($B206,$B$4:FK$184,COLUMN(FK$1)-1,0)="",IF(FK173="",TREND(FK$4:INDEX(FK$4:FK$184,$B$200,1),$B$4:INDEX($B$4:$B$184,$B$200,1),INDEX($B$4:$B$184,$B$200+(MONTH($B206)-$C$200),1)),0),VLOOKUP($B206,$B$4:FK$184,COLUMN(FK$1)-1,0))</f>
        <v>4090308</v>
      </c>
      <c r="FL206" s="30">
        <f>IF(VLOOKUP($B206,$B$4:FL$184,COLUMN(FL$1)-1,0)="",IF(FL173="",TREND(FL$4:INDEX(FL$4:FL$184,$B$200,1),$B$4:INDEX($B$4:$B$184,$B$200,1),INDEX($B$4:$B$184,$B$200+(MONTH($B206)-$C$200),1)),0),VLOOKUP($B206,$B$4:FL$184,COLUMN(FL$1)-1,0))</f>
        <v>0</v>
      </c>
      <c r="FM206" s="30">
        <f>IF(VLOOKUP($B206,$B$4:FM$184,COLUMN(FM$1)-1,0)="",IF(FM173="",TREND(FM$4:INDEX(FM$4:FM$184,$B$200,1),$B$4:INDEX($B$4:$B$184,$B$200,1),INDEX($B$4:$B$184,$B$200+(MONTH($B206)-$C$200),1)),0),VLOOKUP($B206,$B$4:FM$184,COLUMN(FM$1)-1,0))</f>
        <v>0</v>
      </c>
      <c r="FN206" s="30">
        <f>IF(VLOOKUP($B206,$B$4:FN$184,COLUMN(FN$1)-1,0)="",IF(FN173="",TREND(FN$4:INDEX(FN$4:FN$184,$B$200,1),$B$4:INDEX($B$4:$B$184,$B$200,1),INDEX($B$4:$B$184,$B$200+(MONTH($B206)-$C$200),1)),0),VLOOKUP($B206,$B$4:FN$184,COLUMN(FN$1)-1,0))</f>
        <v>0</v>
      </c>
      <c r="FO206" s="30">
        <f>IF(VLOOKUP($B206,$B$4:FO$184,COLUMN(FO$1)-1,0)="",IF(FO173="",TREND(FO$4:INDEX(FO$4:FO$184,$B$200,1),$B$4:INDEX($B$4:$B$184,$B$200,1),INDEX($B$4:$B$184,$B$200+(MONTH($B206)-$C$200),1)),0),VLOOKUP($B206,$B$4:FO$184,COLUMN(FO$1)-1,0))</f>
        <v>7910267</v>
      </c>
      <c r="FP206" s="30">
        <f>IF(VLOOKUP($B206,$B$4:FP$184,COLUMN(FP$1)-1,0)="",IF(FP173="",TREND(FP$4:INDEX(FP$4:FP$184,$B$200,1),$B$4:INDEX($B$4:$B$184,$B$200,1),INDEX($B$4:$B$184,$B$200+(MONTH($B206)-$C$200),1)),0),VLOOKUP($B206,$B$4:FP$184,COLUMN(FP$1)-1,0))</f>
        <v>3407298</v>
      </c>
      <c r="FQ206" s="30">
        <f>IF(VLOOKUP($B206,$B$4:FQ$184,COLUMN(FQ$1)-1,0)="",IF(FQ173="",TREND(FQ$4:INDEX(FQ$4:FQ$184,$B$200,1),$B$4:INDEX($B$4:$B$184,$B$200,1),INDEX($B$4:$B$184,$B$200+(MONTH($B206)-$C$200),1)),0),VLOOKUP($B206,$B$4:FQ$184,COLUMN(FQ$1)-1,0))</f>
        <v>0</v>
      </c>
      <c r="FR206" s="30">
        <f>IF(VLOOKUP($B206,$B$4:FR$184,COLUMN(FR$1)-1,0)="",IF(FR173="",TREND(FR$4:INDEX(FR$4:FR$184,$B$200,1),$B$4:INDEX($B$4:$B$184,$B$200,1),INDEX($B$4:$B$184,$B$200+(MONTH($B206)-$C$200),1)),0),VLOOKUP($B206,$B$4:FR$184,COLUMN(FR$1)-1,0))</f>
        <v>708389970</v>
      </c>
      <c r="FS206" s="30">
        <f>IF(VLOOKUP($B206,$B$4:FS$184,COLUMN(FS$1)-1,0)="",IF(FS173="",TREND(FS$4:INDEX(FS$4:FS$184,$B$200,1),$B$4:INDEX($B$4:$B$184,$B$200,1),INDEX($B$4:$B$184,$B$200+(MONTH($B206)-$C$200),1)),0),VLOOKUP($B206,$B$4:FS$184,COLUMN(FS$1)-1,0))</f>
        <v>672508288</v>
      </c>
      <c r="FT206" s="30">
        <f>IF(VLOOKUP($B206,$B$4:FT$184,COLUMN(FT$1)-1,0)="",IF(FT173="",TREND(FT$4:INDEX(FT$4:FT$184,$B$200,1),$B$4:INDEX($B$4:$B$184,$B$200,1),INDEX($B$4:$B$184,$B$200+(MONTH($B206)-$C$200),1)),0),VLOOKUP($B206,$B$4:FT$184,COLUMN(FT$1)-1,0))</f>
        <v>0</v>
      </c>
      <c r="FU206" s="30">
        <f>IF(VLOOKUP($B206,$B$4:FU$184,COLUMN(FU$1)-1,0)="",IF(FU173="",TREND(FU$4:INDEX(FU$4:FU$184,$B$200,1),$B$4:INDEX($B$4:$B$184,$B$200,1),INDEX($B$4:$B$184,$B$200+(MONTH($B206)-$C$200),1)),0),VLOOKUP($B206,$B$4:FU$184,COLUMN(FU$1)-1,0))</f>
        <v>348630643</v>
      </c>
      <c r="FV206" s="30">
        <f>IF(VLOOKUP($B206,$B$4:FV$184,COLUMN(FV$1)-1,0)="",IF(FV173="",TREND(FV$4:INDEX(FV$4:FV$184,$B$200,1),$B$4:INDEX($B$4:$B$184,$B$200,1),INDEX($B$4:$B$184,$B$200+(MONTH($B206)-$C$200),1)),0),VLOOKUP($B206,$B$4:FV$184,COLUMN(FV$1)-1,0))</f>
        <v>8194276</v>
      </c>
      <c r="FW206" s="30">
        <f>IF(VLOOKUP($B206,$B$4:FW$184,COLUMN(FW$1)-1,0)="",IF(FW173="",TREND(FW$4:INDEX(FW$4:FW$184,$B$200,1),$B$4:INDEX($B$4:$B$184,$B$200,1),INDEX($B$4:$B$184,$B$200+(MONTH($B206)-$C$200),1)),0),VLOOKUP($B206,$B$4:FW$184,COLUMN(FW$1)-1,0))</f>
        <v>4087974</v>
      </c>
      <c r="FX206" s="30">
        <f>IF(VLOOKUP($B206,$B$4:FX$184,COLUMN(FX$1)-1,0)="",IF(FX173="",TREND(FX$4:INDEX(FX$4:FX$184,$B$200,1),$B$4:INDEX($B$4:$B$184,$B$200,1),INDEX($B$4:$B$184,$B$200+(MONTH($B206)-$C$200),1)),0),VLOOKUP($B206,$B$4:FX$184,COLUMN(FX$1)-1,0))</f>
        <v>4106302</v>
      </c>
      <c r="FY206" s="30">
        <f>IF(VLOOKUP($B206,$B$4:FY$184,COLUMN(FY$1)-1,0)="",IF(FY173="",TREND(FY$4:INDEX(FY$4:FY$184,$B$200,1),$B$4:INDEX($B$4:$B$184,$B$200,1),INDEX($B$4:$B$184,$B$200+(MONTH($B206)-$C$200),1)),0),VLOOKUP($B206,$B$4:FY$184,COLUMN(FY$1)-1,0))</f>
        <v>0</v>
      </c>
      <c r="FZ206" s="30">
        <f>IF(VLOOKUP($B206,$B$4:FZ$184,COLUMN(FZ$1)-1,0)="",IF(FZ173="",TREND(FZ$4:INDEX(FZ$4:FZ$184,$B$200,1),$B$4:INDEX($B$4:$B$184,$B$200,1),INDEX($B$4:$B$184,$B$200+(MONTH($B206)-$C$200),1)),0),VLOOKUP($B206,$B$4:FZ$184,COLUMN(FZ$1)-1,0))</f>
        <v>370573</v>
      </c>
      <c r="GA206" s="30">
        <f>IF(VLOOKUP($B206,$B$4:GA$184,COLUMN(GA$1)-1,0)="",IF(GA173="",TREND(GA$4:INDEX(GA$4:GA$184,$B$200,1),$B$4:INDEX($B$4:$B$184,$B$200,1),INDEX($B$4:$B$184,$B$200+(MONTH($B206)-$C$200),1)),0),VLOOKUP($B206,$B$4:GA$184,COLUMN(GA$1)-1,0))</f>
        <v>297372796</v>
      </c>
      <c r="GB206" s="30">
        <f>IF(VLOOKUP($B206,$B$4:GB$184,COLUMN(GB$1)-1,0)="",IF(GB173="",TREND(GB$4:INDEX(GB$4:GB$184,$B$200,1),$B$4:INDEX($B$4:$B$184,$B$200,1),INDEX($B$4:$B$184,$B$200+(MONTH($B206)-$C$200),1)),0),VLOOKUP($B206,$B$4:GB$184,COLUMN(GB$1)-1,0))</f>
        <v>17940000</v>
      </c>
      <c r="GC206" s="30">
        <f>IF(VLOOKUP($B206,$B$4:GC$184,COLUMN(GC$1)-1,0)="",IF(GC173="",TREND(GC$4:INDEX(GC$4:GC$184,$B$200,1),$B$4:INDEX($B$4:$B$184,$B$200,1),INDEX($B$4:$B$184,$B$200+(MONTH($B206)-$C$200),1)),0),VLOOKUP($B206,$B$4:GC$184,COLUMN(GC$1)-1,0))</f>
        <v>3293321</v>
      </c>
      <c r="GD206" s="30">
        <f>IF(VLOOKUP($B206,$B$4:GD$184,COLUMN(GD$1)-1,0)="",IF(GD173="",TREND(GD$4:INDEX(GD$4:GD$184,$B$200,1),$B$4:INDEX($B$4:$B$184,$B$200,1),INDEX($B$4:$B$184,$B$200+(MONTH($B206)-$C$200),1)),0),VLOOKUP($B206,$B$4:GD$184,COLUMN(GD$1)-1,0))</f>
        <v>0</v>
      </c>
      <c r="GE206" s="30">
        <f>IF(VLOOKUP($B206,$B$4:GE$184,COLUMN(GE$1)-1,0)="",IF(GE173="",TREND(GE$4:INDEX(GE$4:GE$184,$B$200,1),$B$4:INDEX($B$4:$B$184,$B$200,1),INDEX($B$4:$B$184,$B$200+(MONTH($B206)-$C$200),1)),0),VLOOKUP($B206,$B$4:GE$184,COLUMN(GE$1)-1,0))</f>
        <v>3293321</v>
      </c>
      <c r="GF206" s="30">
        <f>IF(VLOOKUP($B206,$B$4:GF$184,COLUMN(GF$1)-1,0)="",IF(GF173="",TREND(GF$4:INDEX(GF$4:GF$184,$B$200,1),$B$4:INDEX($B$4:$B$184,$B$200,1),INDEX($B$4:$B$184,$B$200+(MONTH($B206)-$C$200),1)),0),VLOOKUP($B206,$B$4:GF$184,COLUMN(GF$1)-1,0))</f>
        <v>0</v>
      </c>
      <c r="GG206" s="30">
        <f>IF(VLOOKUP($B206,$B$4:GG$184,COLUMN(GG$1)-1,0)="",IF(GG173="",TREND(GG$4:INDEX(GG$4:GG$184,$B$200,1),$B$4:INDEX($B$4:$B$184,$B$200,1),INDEX($B$4:$B$184,$B$200+(MONTH($B206)-$C$200),1)),0),VLOOKUP($B206,$B$4:GG$184,COLUMN(GG$1)-1,0))</f>
        <v>0</v>
      </c>
      <c r="GH206" s="30">
        <f>IF(VLOOKUP($B206,$B$4:GH$184,COLUMN(GH$1)-1,0)="",IF(GH173="",TREND(GH$4:INDEX(GH$4:GH$184,$B$200,1),$B$4:INDEX($B$4:$B$184,$B$200,1),INDEX($B$4:$B$184,$B$200+(MONTH($B206)-$C$200),1)),0),VLOOKUP($B206,$B$4:GH$184,COLUMN(GH$1)-1,0))</f>
        <v>3694400</v>
      </c>
      <c r="GI206" s="30">
        <f>IF(VLOOKUP($B206,$B$4:GI$184,COLUMN(GI$1)-1,0)="",IF(GI173="",TREND(GI$4:INDEX(GI$4:GI$184,$B$200,1),$B$4:INDEX($B$4:$B$184,$B$200,1),INDEX($B$4:$B$184,$B$200+(MONTH($B206)-$C$200),1)),0),VLOOKUP($B206,$B$4:GI$184,COLUMN(GI$1)-1,0))</f>
        <v>8631060</v>
      </c>
      <c r="GJ206" s="30">
        <f>IF(VLOOKUP($B206,$B$4:GJ$184,COLUMN(GJ$1)-1,0)="",IF(GJ173="",TREND(GJ$4:INDEX(GJ$4:GJ$184,$B$200,1),$B$4:INDEX($B$4:$B$184,$B$200,1),INDEX($B$4:$B$184,$B$200+(MONTH($B206)-$C$200),1)),0),VLOOKUP($B206,$B$4:GJ$184,COLUMN(GJ$1)-1,0))</f>
        <v>8631060</v>
      </c>
      <c r="GK206" s="30">
        <f>IF(VLOOKUP($B206,$B$4:GK$184,COLUMN(GK$1)-1,0)="",IF(GK173="",TREND(GK$4:INDEX(GK$4:GK$184,$B$200,1),$B$4:INDEX($B$4:$B$184,$B$200,1),INDEX($B$4:$B$184,$B$200+(MONTH($B206)-$C$200),1)),0),VLOOKUP($B206,$B$4:GK$184,COLUMN(GK$1)-1,0))</f>
        <v>0</v>
      </c>
      <c r="GL206" s="30">
        <f>IF(VLOOKUP($B206,$B$4:GL$184,COLUMN(GL$1)-1,0)="",IF(GL173="",TREND(GL$4:INDEX(GL$4:GL$184,$B$200,1),$B$4:INDEX($B$4:$B$184,$B$200,1),INDEX($B$4:$B$184,$B$200+(MONTH($B206)-$C$200),1)),0),VLOOKUP($B206,$B$4:GL$184,COLUMN(GL$1)-1,0))</f>
        <v>20262901</v>
      </c>
      <c r="GM206" s="30">
        <f>IF(VLOOKUP($B206,$B$4:GM$184,COLUMN(GM$1)-1,0)="",IF(GM173="",TREND(GM$4:INDEX(GM$4:GM$184,$B$200,1),$B$4:INDEX($B$4:$B$184,$B$200,1),INDEX($B$4:$B$184,$B$200+(MONTH($B206)-$C$200),1)),0),VLOOKUP($B206,$B$4:GM$184,COLUMN(GM$1)-1,0))</f>
        <v>13089096</v>
      </c>
      <c r="GN206" s="30">
        <f>IF(VLOOKUP($B206,$B$4:GN$184,COLUMN(GN$1)-1,0)="",IF(GN173="",TREND(GN$4:INDEX(GN$4:GN$184,$B$200,1),$B$4:INDEX($B$4:$B$184,$B$200,1),INDEX($B$4:$B$184,$B$200+(MONTH($B206)-$C$200),1)),0),VLOOKUP($B206,$B$4:GN$184,COLUMN(GN$1)-1,0))</f>
        <v>0</v>
      </c>
      <c r="GO206" s="30">
        <f>IF(VLOOKUP($B206,$B$4:GO$184,COLUMN(GO$1)-1,0)="",IF(GO173="",TREND(GO$4:INDEX(GO$4:GO$184,$B$200,1),$B$4:INDEX($B$4:$B$184,$B$200,1),INDEX($B$4:$B$184,$B$200+(MONTH($B206)-$C$200),1)),0),VLOOKUP($B206,$B$4:GO$184,COLUMN(GO$1)-1,0))</f>
        <v>170400</v>
      </c>
      <c r="GP206" s="30">
        <f>IF(VLOOKUP($B206,$B$4:GP$184,COLUMN(GP$1)-1,0)="",IF(GP173="",TREND(GP$4:INDEX(GP$4:GP$184,$B$200,1),$B$4:INDEX($B$4:$B$184,$B$200,1),INDEX($B$4:$B$184,$B$200+(MONTH($B206)-$C$200),1)),0),VLOOKUP($B206,$B$4:GP$184,COLUMN(GP$1)-1,0))</f>
        <v>0</v>
      </c>
      <c r="GQ206" s="30">
        <f>IF(VLOOKUP($B206,$B$4:GQ$184,COLUMN(GQ$1)-1,0)="",IF(GQ173="",TREND(GQ$4:INDEX(GQ$4:GQ$184,$B$200,1),$B$4:INDEX($B$4:$B$184,$B$200,1),INDEX($B$4:$B$184,$B$200+(MONTH($B206)-$C$200),1)),0),VLOOKUP($B206,$B$4:GQ$184,COLUMN(GQ$1)-1,0))</f>
        <v>0</v>
      </c>
      <c r="GR206" s="30">
        <f>IF(VLOOKUP($B206,$B$4:GR$184,COLUMN(GR$1)-1,0)="",IF(GR173="",TREND(GR$4:INDEX(GR$4:GR$184,$B$200,1),$B$4:INDEX($B$4:$B$184,$B$200,1),INDEX($B$4:$B$184,$B$200+(MONTH($B206)-$C$200),1)),0),VLOOKUP($B206,$B$4:GR$184,COLUMN(GR$1)-1,0))</f>
        <v>190764</v>
      </c>
      <c r="GS206" s="30">
        <f>IF(VLOOKUP($B206,$B$4:GS$184,COLUMN(GS$1)-1,0)="",IF(GS173="",TREND(GS$4:INDEX(GS$4:GS$184,$B$200,1),$B$4:INDEX($B$4:$B$184,$B$200,1),INDEX($B$4:$B$184,$B$200+(MONTH($B206)-$C$200),1)),0),VLOOKUP($B206,$B$4:GS$184,COLUMN(GS$1)-1,0))</f>
        <v>0</v>
      </c>
      <c r="GT206" s="30">
        <f>IF(VLOOKUP($B206,$B$4:GT$184,COLUMN(GT$1)-1,0)="",IF(GT173="",TREND(GT$4:INDEX(GT$4:GT$184,$B$200,1),$B$4:INDEX($B$4:$B$184,$B$200,1),INDEX($B$4:$B$184,$B$200+(MONTH($B206)-$C$200),1)),0),VLOOKUP($B206,$B$4:GT$184,COLUMN(GT$1)-1,0))</f>
        <v>-2380959</v>
      </c>
      <c r="GU206" s="30">
        <f>IF(VLOOKUP($B206,$B$4:GU$184,COLUMN(GU$1)-1,0)="",IF(GU173="",TREND(GU$4:INDEX(GU$4:GU$184,$B$200,1),$B$4:INDEX($B$4:$B$184,$B$200,1),INDEX($B$4:$B$184,$B$200+(MONTH($B206)-$C$200),1)),0),VLOOKUP($B206,$B$4:GU$184,COLUMN(GU$1)-1,0))</f>
        <v>4898890009</v>
      </c>
      <c r="GV206" s="30">
        <f>IF(VLOOKUP($B206,$B$4:GV$184,COLUMN(GV$1)-1,0)="",IF(GV173="",TREND(GV$4:INDEX(GV$4:GV$184,$B$200,1),$B$4:INDEX($B$4:$B$184,$B$200,1),INDEX($B$4:$B$184,$B$200+(MONTH($B206)-$C$200),1)),0),VLOOKUP($B206,$B$4:GV$184,COLUMN(GV$1)-1,0))</f>
        <v>0</v>
      </c>
      <c r="GW206" s="30">
        <f>IF(VLOOKUP($B206,$B$4:GW$184,COLUMN(GW$1)-1,0)="",IF(GW173="",TREND(GW$4:INDEX(GW$4:GW$184,$B$200,1),$B$4:INDEX($B$4:$B$184,$B$200,1),INDEX($B$4:$B$184,$B$200+(MONTH($B206)-$C$200),1)),0),VLOOKUP($B206,$B$4:GW$184,COLUMN(GW$1)-1,0))</f>
        <v>0</v>
      </c>
      <c r="GX206" s="30">
        <f>IF(VLOOKUP($B206,$B$4:GX$184,COLUMN(GX$1)-1,0)="",IF(GX173="",TREND(GX$4:INDEX(GX$4:GX$184,$B$200,1),$B$4:INDEX($B$4:$B$184,$B$200,1),INDEX($B$4:$B$184,$B$200+(MONTH($B206)-$C$200),1)),0),VLOOKUP($B206,$B$4:GX$184,COLUMN(GX$1)-1,0))</f>
        <v>0</v>
      </c>
      <c r="GY206" s="30">
        <f>IF(VLOOKUP($B206,$B$4:GY$184,COLUMN(GY$1)-1,0)="",IF(GY173="",TREND(GY$4:INDEX(GY$4:GY$184,$B$200,1),$B$4:INDEX($B$4:$B$184,$B$200,1),INDEX($B$4:$B$184,$B$200+(MONTH($B206)-$C$200),1)),0),VLOOKUP($B206,$B$4:GY$184,COLUMN(GY$1)-1,0))</f>
        <v>0</v>
      </c>
      <c r="GZ206" s="30">
        <f>IF(VLOOKUP($B206,$B$4:GZ$184,COLUMN(GZ$1)-1,0)="",IF(GZ173="",TREND(GZ$4:INDEX(GZ$4:GZ$184,$B$200,1),$B$4:INDEX($B$4:$B$184,$B$200,1),INDEX($B$4:$B$184,$B$200+(MONTH($B206)-$C$200),1)),0),VLOOKUP($B206,$B$4:GZ$184,COLUMN(GZ$1)-1,0))</f>
        <v>0</v>
      </c>
      <c r="HA206" s="30">
        <f>IF(VLOOKUP($B206,$B$4:HA$184,COLUMN(HA$1)-1,0)="",IF(HA173="",TREND(HA$4:INDEX(HA$4:HA$184,$B$200,1),$B$4:INDEX($B$4:$B$184,$B$200,1),INDEX($B$4:$B$184,$B$200+(MONTH($B206)-$C$200),1)),0),VLOOKUP($B206,$B$4:HA$184,COLUMN(HA$1)-1,0))</f>
        <v>0</v>
      </c>
      <c r="HB206" s="30">
        <f>IF(VLOOKUP($B206,$B$4:HB$184,COLUMN(HB$1)-1,0)="",IF(HB173="",TREND(HB$4:INDEX(HB$4:HB$184,$B$200,1),$B$4:INDEX($B$4:$B$184,$B$200,1),INDEX($B$4:$B$184,$B$200+(MONTH($B206)-$C$200),1)),0),VLOOKUP($B206,$B$4:HB$184,COLUMN(HB$1)-1,0))</f>
        <v>0</v>
      </c>
      <c r="HC206" s="30">
        <f>IF(VLOOKUP($B206,$B$4:HC$184,COLUMN(HC$1)-1,0)="",IF(HC173="",TREND(HC$4:INDEX(HC$4:HC$184,$B$200,1),$B$4:INDEX($B$4:$B$184,$B$200,1),INDEX($B$4:$B$184,$B$200+(MONTH($B206)-$C$200),1)),0),VLOOKUP($B206,$B$4:HC$184,COLUMN(HC$1)-1,0))</f>
        <v>0</v>
      </c>
      <c r="HD206" s="30">
        <f>IF(VLOOKUP($B206,$B$4:HD$184,COLUMN(HD$1)-1,0)="",IF(HD173="",TREND(HD$4:INDEX(HD$4:HD$184,$B$200,1),$B$4:INDEX($B$4:$B$184,$B$200,1),INDEX($B$4:$B$184,$B$200+(MONTH($B206)-$C$200),1)),0),VLOOKUP($B206,$B$4:HD$184,COLUMN(HD$1)-1,0))</f>
        <v>0</v>
      </c>
      <c r="HE206" s="30">
        <f>IF(VLOOKUP($B206,$B$4:HE$184,COLUMN(HE$1)-1,0)="",IF(HE173="",TREND(HE$4:INDEX(HE$4:HE$184,$B$200,1),$B$4:INDEX($B$4:$B$184,$B$200,1),INDEX($B$4:$B$184,$B$200+(MONTH($B206)-$C$200),1)),0),VLOOKUP($B206,$B$4:HE$184,COLUMN(HE$1)-1,0))</f>
        <v>0</v>
      </c>
      <c r="HF206" s="30">
        <f>IF(VLOOKUP($B206,$B$4:HF$184,COLUMN(HF$1)-1,0)="",IF(HF173="",TREND(HF$4:INDEX(HF$4:HF$184,$B$200,1),$B$4:INDEX($B$4:$B$184,$B$200,1),INDEX($B$4:$B$184,$B$200+(MONTH($B206)-$C$200),1)),0),VLOOKUP($B206,$B$4:HF$184,COLUMN(HF$1)-1,0))</f>
        <v>0</v>
      </c>
      <c r="HG206" s="30">
        <f>IF(VLOOKUP($B206,$B$4:HG$184,COLUMN(HG$1)-1,0)="",IF(HG173="",TREND(HG$4:INDEX(HG$4:HG$184,$B$200,1),$B$4:INDEX($B$4:$B$184,$B$200,1),INDEX($B$4:$B$184,$B$200+(MONTH($B206)-$C$200),1)),0),VLOOKUP($B206,$B$4:HG$184,COLUMN(HG$1)-1,0))</f>
        <v>0</v>
      </c>
      <c r="HH206" s="30">
        <f>IF(VLOOKUP($B206,$B$4:HH$184,COLUMN(HH$1)-1,0)="",IF(HH173="",TREND(HH$4:INDEX(HH$4:HH$184,$B$200,1),$B$4:INDEX($B$4:$B$184,$B$200,1),INDEX($B$4:$B$184,$B$200+(MONTH($B206)-$C$200),1)),0),VLOOKUP($B206,$B$4:HH$184,COLUMN(HH$1)-1,0))</f>
        <v>0</v>
      </c>
      <c r="HI206" s="30">
        <f>IF(VLOOKUP($B206,$B$4:HI$184,COLUMN(HI$1)-1,0)="",IF(HI173="",TREND(HI$4:INDEX(HI$4:HI$184,$B$200,1),$B$4:INDEX($B$4:$B$184,$B$200,1),INDEX($B$4:$B$184,$B$200+(MONTH($B206)-$C$200),1)),0),VLOOKUP($B206,$B$4:HI$184,COLUMN(HI$1)-1,0))</f>
        <v>0</v>
      </c>
      <c r="HJ206" s="30">
        <f>IF(VLOOKUP($B206,$B$4:HJ$184,COLUMN(HJ$1)-1,0)="",IF(HJ173="",TREND(HJ$4:INDEX(HJ$4:HJ$184,$B$200,1),$B$4:INDEX($B$4:$B$184,$B$200,1),INDEX($B$4:$B$184,$B$200+(MONTH($B206)-$C$200),1)),0),VLOOKUP($B206,$B$4:HJ$184,COLUMN(HJ$1)-1,0))</f>
        <v>0</v>
      </c>
      <c r="HK206" s="30">
        <f>IF(VLOOKUP($B206,$B$4:HK$184,COLUMN(HK$1)-1,0)="",IF(HK173="",TREND(HK$4:INDEX(HK$4:HK$184,$B$200,1),$B$4:INDEX($B$4:$B$184,$B$200,1),INDEX($B$4:$B$184,$B$200+(MONTH($B206)-$C$200),1)),0),VLOOKUP($B206,$B$4:HK$184,COLUMN(HK$1)-1,0))</f>
        <v>0</v>
      </c>
      <c r="HL206" s="30">
        <f>IF(VLOOKUP($B206,$B$4:HL$184,COLUMN(HL$1)-1,0)="",IF(HL173="",TREND(HL$4:INDEX(HL$4:HL$184,$B$200,1),$B$4:INDEX($B$4:$B$184,$B$200,1),INDEX($B$4:$B$184,$B$200+(MONTH($B206)-$C$200),1)),0),VLOOKUP($B206,$B$4:HL$184,COLUMN(HL$1)-1,0))</f>
        <v>0</v>
      </c>
      <c r="HM206" s="30">
        <f>IF(VLOOKUP($B206,$B$4:HM$184,COLUMN(HM$1)-1,0)="",IF(HM173="",TREND(HM$4:INDEX(HM$4:HM$184,$B$200,1),$B$4:INDEX($B$4:$B$184,$B$200,1),INDEX($B$4:$B$184,$B$200+(MONTH($B206)-$C$200),1)),0),VLOOKUP($B206,$B$4:HM$184,COLUMN(HM$1)-1,0))</f>
        <v>0</v>
      </c>
      <c r="HN206" s="30">
        <f>IF(VLOOKUP($B206,$B$4:HN$184,COLUMN(HN$1)-1,0)="",IF(HN173="",TREND(HN$4:INDEX(HN$4:HN$184,$B$200,1),$B$4:INDEX($B$4:$B$184,$B$200,1),INDEX($B$4:$B$184,$B$200+(MONTH($B206)-$C$200),1)),0),VLOOKUP($B206,$B$4:HN$184,COLUMN(HN$1)-1,0))</f>
        <v>0</v>
      </c>
      <c r="HO206" s="30">
        <f>IF(VLOOKUP($B206,$B$4:HO$184,COLUMN(HO$1)-1,0)="",IF(HO173="",TREND(HO$4:INDEX(HO$4:HO$184,$B$200,1),$B$4:INDEX($B$4:$B$184,$B$200,1),INDEX($B$4:$B$184,$B$200+(MONTH($B206)-$C$200),1)),0),VLOOKUP($B206,$B$4:HO$184,COLUMN(HO$1)-1,0))</f>
        <v>0</v>
      </c>
      <c r="HP206" s="30">
        <f>IF(VLOOKUP($B206,$B$4:HP$184,COLUMN(HP$1)-1,0)="",IF(HP173="",TREND(HP$4:INDEX(HP$4:HP$184,$B$200,1),$B$4:INDEX($B$4:$B$184,$B$200,1),INDEX($B$4:$B$184,$B$200+(MONTH($B206)-$C$200),1)),0),VLOOKUP($B206,$B$4:HP$184,COLUMN(HP$1)-1,0))</f>
        <v>363153253</v>
      </c>
      <c r="HQ206" s="30">
        <f>IF(VLOOKUP($B206,$B$4:HQ$184,COLUMN(HQ$1)-1,0)="",IF(HQ173="",TREND(HQ$4:INDEX(HQ$4:HQ$184,$B$200,1),$B$4:INDEX($B$4:$B$184,$B$200,1),INDEX($B$4:$B$184,$B$200+(MONTH($B206)-$C$200),1)),0),VLOOKUP($B206,$B$4:HQ$184,COLUMN(HQ$1)-1,0))</f>
        <v>4199486</v>
      </c>
      <c r="HR206" s="30">
        <f>IF(VLOOKUP($B206,$B$4:HR$184,COLUMN(HR$1)-1,0)="",IF(HR173="",TREND(HR$4:INDEX(HR$4:HR$184,$B$200,1),$B$4:INDEX($B$4:$B$184,$B$200,1),INDEX($B$4:$B$184,$B$200+(MONTH($B206)-$C$200),1)),0),VLOOKUP($B206,$B$4:HR$184,COLUMN(HR$1)-1,0))</f>
        <v>2883708</v>
      </c>
      <c r="HS206" s="30">
        <f>IF(VLOOKUP($B206,$B$4:HS$184,COLUMN(HS$1)-1,0)="",IF(HS173="",TREND(HS$4:INDEX(HS$4:HS$184,$B$200,1),$B$4:INDEX($B$4:$B$184,$B$200,1),INDEX($B$4:$B$184,$B$200+(MONTH($B206)-$C$200),1)),0),VLOOKUP($B206,$B$4:HS$184,COLUMN(HS$1)-1,0))</f>
        <v>21236335</v>
      </c>
      <c r="HT206" s="30">
        <f>IF(VLOOKUP($B206,$B$4:HT$184,COLUMN(HT$1)-1,0)="",IF(HT173="",TREND(HT$4:INDEX(HT$4:HT$184,$B$200,1),$B$4:INDEX($B$4:$B$184,$B$200,1),INDEX($B$4:$B$184,$B$200+(MONTH($B206)-$C$200),1)),0),VLOOKUP($B206,$B$4:HT$184,COLUMN(HT$1)-1,0))</f>
        <v>298224242</v>
      </c>
      <c r="HU206" s="30">
        <f>IF(VLOOKUP($B206,$B$4:HU$184,COLUMN(HU$1)-1,0)="",IF(HU173="",TREND(HU$4:INDEX(HU$4:HU$184,$B$200,1),$B$4:INDEX($B$4:$B$184,$B$200,1),INDEX($B$4:$B$184,$B$200+(MONTH($B206)-$C$200),1)),0),VLOOKUP($B206,$B$4:HU$184,COLUMN(HU$1)-1,0))</f>
        <v>0</v>
      </c>
      <c r="HV206" s="30">
        <f>IF(VLOOKUP($B206,$B$4:HV$184,COLUMN(HV$1)-1,0)="",IF(HV173="",TREND(HV$4:INDEX(HV$4:HV$184,$B$200,1),$B$4:INDEX($B$4:$B$184,$B$200,1),INDEX($B$4:$B$184,$B$200+(MONTH($B206)-$C$200),1)),0),VLOOKUP($B206,$B$4:HV$184,COLUMN(HV$1)-1,0))</f>
        <v>36609482</v>
      </c>
      <c r="HW206" s="30">
        <f>IF(VLOOKUP($B206,$B$4:HW$184,COLUMN(HW$1)-1,0)="",IF(HW173="",TREND(HW$4:INDEX(HW$4:HW$184,$B$200,1),$B$4:INDEX($B$4:$B$184,$B$200,1),INDEX($B$4:$B$184,$B$200+(MONTH($B206)-$C$200),1)),0),VLOOKUP($B206,$B$4:HW$184,COLUMN(HW$1)-1,0))</f>
        <v>0</v>
      </c>
      <c r="HX206" s="30">
        <f>IF(VLOOKUP($B206,$B$4:HX$184,COLUMN(HX$1)-1,0)="",IF(HX173="",TREND(HX$4:INDEX(HX$4:HX$184,$B$200,1),$B$4:INDEX($B$4:$B$184,$B$200,1),INDEX($B$4:$B$184,$B$200+(MONTH($B206)-$C$200),1)),0),VLOOKUP($B206,$B$4:HX$184,COLUMN(HX$1)-1,0))</f>
        <v>4051883016</v>
      </c>
      <c r="HY206" s="30">
        <f>IF(VLOOKUP($B206,$B$4:HY$184,COLUMN(HY$1)-1,0)="",IF(HY173="",TREND(HY$4:INDEX(HY$4:HY$184,$B$200,1),$B$4:INDEX($B$4:$B$184,$B$200,1),INDEX($B$4:$B$184,$B$200+(MONTH($B206)-$C$200),1)),0),VLOOKUP($B206,$B$4:HY$184,COLUMN(HY$1)-1,0))</f>
        <v>55912496</v>
      </c>
      <c r="HZ206" s="30">
        <f>IF(VLOOKUP($B206,$B$4:HZ$184,COLUMN(HZ$1)-1,0)="",IF(HZ173="",TREND(HZ$4:INDEX(HZ$4:HZ$184,$B$200,1),$B$4:INDEX($B$4:$B$184,$B$200,1),INDEX($B$4:$B$184,$B$200+(MONTH($B206)-$C$200),1)),0),VLOOKUP($B206,$B$4:HZ$184,COLUMN(HZ$1)-1,0))</f>
        <v>109523260588</v>
      </c>
      <c r="IA206" s="30">
        <f>IF(VLOOKUP($B206,$B$4:IA$184,COLUMN(IA$1)-1,0)="",IF(IA173="",TREND(IA$4:INDEX(IA$4:IA$184,$B$200,1),$B$4:INDEX($B$4:$B$184,$B$200,1),INDEX($B$4:$B$184,$B$200+(MONTH($B206)-$C$200),1)),0),VLOOKUP($B206,$B$4:IA$184,COLUMN(IA$1)-1,0))</f>
        <v>101769353165</v>
      </c>
      <c r="IB206" s="30">
        <f>IF(VLOOKUP($B206,$B$4:IB$184,COLUMN(IB$1)-1,0)="",IF(IB173="",TREND(IB$4:INDEX(IB$4:IB$184,$B$200,1),$B$4:INDEX($B$4:$B$184,$B$200,1),INDEX($B$4:$B$184,$B$200+(MONTH($B206)-$C$200),1)),0),VLOOKUP($B206,$B$4:IB$184,COLUMN(IB$1)-1,0))</f>
        <v>97330035623</v>
      </c>
      <c r="IC206" s="30">
        <f>IF(VLOOKUP($B206,$B$4:IC$184,COLUMN(IC$1)-1,0)="",IF(IC173="",TREND(IC$4:INDEX(IC$4:IC$184,$B$200,1),$B$4:INDEX($B$4:$B$184,$B$200,1),INDEX($B$4:$B$184,$B$200+(MONTH($B206)-$C$200),1)),0),VLOOKUP($B206,$B$4:IC$184,COLUMN(IC$1)-1,0))</f>
        <v>0</v>
      </c>
      <c r="ID206" s="30">
        <f>IF(VLOOKUP($B206,$B$4:ID$184,COLUMN(ID$1)-1,0)="",IF(ID173="",TREND(ID$4:INDEX(ID$4:ID$184,$B$200,1),$B$4:INDEX($B$4:$B$184,$B$200,1),INDEX($B$4:$B$184,$B$200+(MONTH($B206)-$C$200),1)),0),VLOOKUP($B206,$B$4:ID$184,COLUMN(ID$1)-1,0))</f>
        <v>0</v>
      </c>
      <c r="IE206" s="30">
        <f>IF(VLOOKUP($B206,$B$4:IE$184,COLUMN(IE$1)-1,0)="",IF(IE173="",TREND(IE$4:INDEX(IE$4:IE$184,$B$200,1),$B$4:INDEX($B$4:$B$184,$B$200,1),INDEX($B$4:$B$184,$B$200+(MONTH($B206)-$C$200),1)),0),VLOOKUP($B206,$B$4:IE$184,COLUMN(IE$1)-1,0))</f>
        <v>0</v>
      </c>
      <c r="IF206" s="30">
        <f>IF(VLOOKUP($B206,$B$4:IF$184,COLUMN(IF$1)-1,0)="",IF(IF173="",TREND(IF$4:INDEX(IF$4:IF$184,$B$200,1),$B$4:INDEX($B$4:$B$184,$B$200,1),INDEX($B$4:$B$184,$B$200+(MONTH($B206)-$C$200),1)),0),VLOOKUP($B206,$B$4:IF$184,COLUMN(IF$1)-1,0))</f>
        <v>0</v>
      </c>
      <c r="IG206" s="30">
        <f>IF(VLOOKUP($B206,$B$4:IG$184,COLUMN(IG$1)-1,0)="",IF(IG173="",TREND(IG$4:INDEX(IG$4:IG$184,$B$200,1),$B$4:INDEX($B$4:$B$184,$B$200,1),INDEX($B$4:$B$184,$B$200+(MONTH($B206)-$C$200),1)),0),VLOOKUP($B206,$B$4:IG$184,COLUMN(IG$1)-1,0))</f>
        <v>87708052871</v>
      </c>
      <c r="IH206" s="30">
        <f>IF(VLOOKUP($B206,$B$4:IH$184,COLUMN(IH$1)-1,0)="",IF(IH173="",TREND(IH$4:INDEX(IH$4:IH$184,$B$200,1),$B$4:INDEX($B$4:$B$184,$B$200,1),INDEX($B$4:$B$184,$B$200+(MONTH($B206)-$C$200),1)),0),VLOOKUP($B206,$B$4:IH$184,COLUMN(IH$1)-1,0))</f>
        <v>85042373107</v>
      </c>
      <c r="II206" s="30">
        <f>IF(VLOOKUP($B206,$B$4:II$184,COLUMN(II$1)-1,0)="",IF(II173="",TREND(II$4:INDEX(II$4:II$184,$B$200,1),$B$4:INDEX($B$4:$B$184,$B$200,1),INDEX($B$4:$B$184,$B$200+(MONTH($B206)-$C$200),1)),0),VLOOKUP($B206,$B$4:II$184,COLUMN(II$1)-1,0))</f>
        <v>0</v>
      </c>
      <c r="IJ206" s="30">
        <f>IF(VLOOKUP($B206,$B$4:IJ$184,COLUMN(IJ$1)-1,0)="",IF(IJ173="",TREND(IJ$4:INDEX(IJ$4:IJ$184,$B$200,1),$B$4:INDEX($B$4:$B$184,$B$200,1),INDEX($B$4:$B$184,$B$200+(MONTH($B206)-$C$200),1)),0),VLOOKUP($B206,$B$4:IJ$184,COLUMN(IJ$1)-1,0))</f>
        <v>2665679764</v>
      </c>
      <c r="IK206" s="30">
        <f>IF(VLOOKUP($B206,$B$4:IK$184,COLUMN(IK$1)-1,0)="",IF(IK173="",TREND(IK$4:INDEX(IK$4:IK$184,$B$200,1),$B$4:INDEX($B$4:$B$184,$B$200,1),INDEX($B$4:$B$184,$B$200+(MONTH($B206)-$C$200),1)),0),VLOOKUP($B206,$B$4:IK$184,COLUMN(IK$1)-1,0))</f>
        <v>0</v>
      </c>
      <c r="IL206" s="30">
        <f>IF(VLOOKUP($B206,$B$4:IL$184,COLUMN(IL$1)-1,0)="",IF(IL173="",TREND(IL$4:INDEX(IL$4:IL$184,$B$200,1),$B$4:INDEX($B$4:$B$184,$B$200,1),INDEX($B$4:$B$184,$B$200+(MONTH($B206)-$C$200),1)),0),VLOOKUP($B206,$B$4:IL$184,COLUMN(IL$1)-1,0))</f>
        <v>5864044572</v>
      </c>
      <c r="IM206" s="30">
        <f>IF(VLOOKUP($B206,$B$4:IM$184,COLUMN(IM$1)-1,0)="",IF(IM173="",TREND(IM$4:INDEX(IM$4:IM$184,$B$200,1),$B$4:INDEX($B$4:$B$184,$B$200,1),INDEX($B$4:$B$184,$B$200+(MONTH($B206)-$C$200),1)),0),VLOOKUP($B206,$B$4:IM$184,COLUMN(IM$1)-1,0))</f>
        <v>0</v>
      </c>
      <c r="IN206" s="30">
        <f>IF(VLOOKUP($B206,$B$4:IN$184,COLUMN(IN$1)-1,0)="",IF(IN173="",TREND(IN$4:INDEX(IN$4:IN$184,$B$200,1),$B$4:INDEX($B$4:$B$184,$B$200,1),INDEX($B$4:$B$184,$B$200+(MONTH($B206)-$C$200),1)),0),VLOOKUP($B206,$B$4:IN$184,COLUMN(IN$1)-1,0))</f>
        <v>521248406</v>
      </c>
      <c r="IO206" s="30">
        <f>IF(VLOOKUP($B206,$B$4:IO$184,COLUMN(IO$1)-1,0)="",IF(IO173="",TREND(IO$4:INDEX(IO$4:IO$184,$B$200,1),$B$4:INDEX($B$4:$B$184,$B$200,1),INDEX($B$4:$B$184,$B$200+(MONTH($B206)-$C$200),1)),0),VLOOKUP($B206,$B$4:IO$184,COLUMN(IO$1)-1,0))</f>
        <v>390936305</v>
      </c>
      <c r="IP206" s="30">
        <f>IF(VLOOKUP($B206,$B$4:IP$184,COLUMN(IP$1)-1,0)="",IF(IP173="",TREND(IP$4:INDEX(IP$4:IP$184,$B$200,1),$B$4:INDEX($B$4:$B$184,$B$200,1),INDEX($B$4:$B$184,$B$200+(MONTH($B206)-$C$200),1)),0),VLOOKUP($B206,$B$4:IP$184,COLUMN(IP$1)-1,0))</f>
        <v>4951859861</v>
      </c>
      <c r="IQ206" s="30">
        <f>IF(VLOOKUP($B206,$B$4:IQ$184,COLUMN(IQ$1)-1,0)="",IF(IQ173="",TREND(IQ$4:INDEX(IQ$4:IQ$184,$B$200,1),$B$4:INDEX($B$4:$B$184,$B$200,1),INDEX($B$4:$B$184,$B$200+(MONTH($B206)-$C$200),1)),0),VLOOKUP($B206,$B$4:IQ$184,COLUMN(IQ$1)-1,0))</f>
        <v>0</v>
      </c>
      <c r="IR206" s="30">
        <f>IF(VLOOKUP($B206,$B$4:IR$184,COLUMN(IR$1)-1,0)="",IF(IR173="",TREND(IR$4:INDEX(IR$4:IR$184,$B$200,1),$B$4:INDEX($B$4:$B$184,$B$200,1),INDEX($B$4:$B$184,$B$200+(MONTH($B206)-$C$200),1)),0),VLOOKUP($B206,$B$4:IR$184,COLUMN(IR$1)-1,0))</f>
        <v>2534935378</v>
      </c>
      <c r="IS206" s="30">
        <f>IF(VLOOKUP($B206,$B$4:IS$184,COLUMN(IS$1)-1,0)="",IF(IS173="",TREND(IS$4:INDEX(IS$4:IS$184,$B$200,1),$B$4:INDEX($B$4:$B$184,$B$200,1),INDEX($B$4:$B$184,$B$200+(MONTH($B206)-$C$200),1)),0),VLOOKUP($B206,$B$4:IS$184,COLUMN(IS$1)-1,0))</f>
        <v>0</v>
      </c>
      <c r="IT206" s="30">
        <f>IF(VLOOKUP($B206,$B$4:IT$184,COLUMN(IT$1)-1,0)="",IF(IT173="",TREND(IT$4:INDEX(IT$4:IT$184,$B$200,1),$B$4:INDEX($B$4:$B$184,$B$200,1),INDEX($B$4:$B$184,$B$200+(MONTH($B206)-$C$200),1)),0),VLOOKUP($B206,$B$4:IT$184,COLUMN(IT$1)-1,0))</f>
        <v>0</v>
      </c>
      <c r="IU206" s="30">
        <f>IF(VLOOKUP($B206,$B$4:IU$184,COLUMN(IU$1)-1,0)="",IF(IU173="",TREND(IU$4:INDEX(IU$4:IU$184,$B$200,1),$B$4:INDEX($B$4:$B$184,$B$200,1),INDEX($B$4:$B$184,$B$200+(MONTH($B206)-$C$200),1)),0),VLOOKUP($B206,$B$4:IU$184,COLUMN(IU$1)-1,0))</f>
        <v>0</v>
      </c>
      <c r="IV206" s="30">
        <f>IF(VLOOKUP($B206,$B$4:IV$184,COLUMN(IV$1)-1,0)="",IF(IV173="",TREND(IV$4:INDEX(IV$4:IV$184,$B$200,1),$B$4:INDEX($B$4:$B$184,$B$200,1),INDEX($B$4:$B$184,$B$200+(MONTH($B206)-$C$200),1)),0),VLOOKUP($B206,$B$4:IV$184,COLUMN(IV$1)-1,0))</f>
        <v>323090101</v>
      </c>
      <c r="IW206" s="30">
        <f>IF(VLOOKUP($B206,$B$4:IW$184,COLUMN(IW$1)-1,0)="",IF(IW173="",TREND(IW$4:INDEX(IW$4:IW$184,$B$200,1),$B$4:INDEX($B$4:$B$184,$B$200,1),INDEX($B$4:$B$184,$B$200+(MONTH($B206)-$C$200),1)),0),VLOOKUP($B206,$B$4:IW$184,COLUMN(IW$1)-1,0))</f>
        <v>0</v>
      </c>
      <c r="IX206" s="30">
        <f>IF(VLOOKUP($B206,$B$4:IX$184,COLUMN(IX$1)-1,0)="",IF(IX173="",TREND(IX$4:INDEX(IX$4:IX$184,$B$200,1),$B$4:INDEX($B$4:$B$184,$B$200,1),INDEX($B$4:$B$184,$B$200+(MONTH($B206)-$C$200),1)),0),VLOOKUP($B206,$B$4:IX$184,COLUMN(IX$1)-1,0))</f>
        <v>0</v>
      </c>
      <c r="IY206" s="30">
        <f>IF(VLOOKUP($B206,$B$4:IY$184,COLUMN(IY$1)-1,0)="",IF(IY173="",TREND(IY$4:INDEX(IY$4:IY$184,$B$200,1),$B$4:INDEX($B$4:$B$184,$B$200,1),INDEX($B$4:$B$184,$B$200+(MONTH($B206)-$C$200),1)),0),VLOOKUP($B206,$B$4:IY$184,COLUMN(IY$1)-1,0))</f>
        <v>0</v>
      </c>
      <c r="IZ206" s="30">
        <f>IF(VLOOKUP($B206,$B$4:IZ$184,COLUMN(IZ$1)-1,0)="",IF(IZ173="",TREND(IZ$4:INDEX(IZ$4:IZ$184,$B$200,1),$B$4:INDEX($B$4:$B$184,$B$200,1),INDEX($B$4:$B$184,$B$200+(MONTH($B206)-$C$200),1)),0),VLOOKUP($B206,$B$4:IZ$184,COLUMN(IZ$1)-1,0))</f>
        <v>0</v>
      </c>
      <c r="JA206" s="30">
        <f>IF(VLOOKUP($B206,$B$4:JA$184,COLUMN(JA$1)-1,0)="",IF(JA173="",TREND(JA$4:INDEX(JA$4:JA$184,$B$200,1),$B$4:INDEX($B$4:$B$184,$B$200,1),INDEX($B$4:$B$184,$B$200+(MONTH($B206)-$C$200),1)),0),VLOOKUP($B206,$B$4:JA$184,COLUMN(JA$1)-1,0))</f>
        <v>0</v>
      </c>
      <c r="JB206" s="30">
        <f>IF(VLOOKUP($B206,$B$4:JB$184,COLUMN(JB$1)-1,0)="",IF(JB173="",TREND(JB$4:INDEX(JB$4:JB$184,$B$200,1),$B$4:INDEX($B$4:$B$184,$B$200,1),INDEX($B$4:$B$184,$B$200+(MONTH($B206)-$C$200),1)),0),VLOOKUP($B206,$B$4:JB$184,COLUMN(JB$1)-1,0))</f>
        <v>0</v>
      </c>
      <c r="JC206" s="30">
        <f>IF(VLOOKUP($B206,$B$4:JC$184,COLUMN(JC$1)-1,0)="",IF(JC173="",TREND(JC$4:INDEX(JC$4:JC$184,$B$200,1),$B$4:INDEX($B$4:$B$184,$B$200,1),INDEX($B$4:$B$184,$B$200+(MONTH($B206)-$C$200),1)),0),VLOOKUP($B206,$B$4:JC$184,COLUMN(JC$1)-1,0))</f>
        <v>0</v>
      </c>
      <c r="JD206" s="30">
        <f>IF(VLOOKUP($B206,$B$4:JD$184,COLUMN(JD$1)-1,0)="",IF(JD173="",TREND(JD$4:INDEX(JD$4:JD$184,$B$200,1),$B$4:INDEX($B$4:$B$184,$B$200,1),INDEX($B$4:$B$184,$B$200+(MONTH($B206)-$C$200),1)),0),VLOOKUP($B206,$B$4:JD$184,COLUMN(JD$1)-1,0))</f>
        <v>0</v>
      </c>
      <c r="JE206" s="30">
        <f>IF(VLOOKUP($B206,$B$4:JE$184,COLUMN(JE$1)-1,0)="",IF(JE173="",TREND(JE$4:INDEX(JE$4:JE$184,$B$200,1),$B$4:INDEX($B$4:$B$184,$B$200,1),INDEX($B$4:$B$184,$B$200+(MONTH($B206)-$C$200),1)),0),VLOOKUP($B206,$B$4:JE$184,COLUMN(JE$1)-1,0))</f>
        <v>0</v>
      </c>
      <c r="JF206" s="30">
        <f>IF(VLOOKUP($B206,$B$4:JF$184,COLUMN(JF$1)-1,0)="",IF(JF173="",TREND(JF$4:INDEX(JF$4:JF$184,$B$200,1),$B$4:INDEX($B$4:$B$184,$B$200,1),INDEX($B$4:$B$184,$B$200+(MONTH($B206)-$C$200),1)),0),VLOOKUP($B206,$B$4:JF$184,COLUMN(JF$1)-1,0))</f>
        <v>0</v>
      </c>
      <c r="JG206" s="30">
        <f>IF(VLOOKUP($B206,$B$4:JG$184,COLUMN(JG$1)-1,0)="",IF(JG173="",TREND(JG$4:INDEX(JG$4:JG$184,$B$200,1),$B$4:INDEX($B$4:$B$184,$B$200,1),INDEX($B$4:$B$184,$B$200+(MONTH($B206)-$C$200),1)),0),VLOOKUP($B206,$B$4:JG$184,COLUMN(JG$1)-1,0))</f>
        <v>0</v>
      </c>
      <c r="JH206" s="30">
        <f>IF(VLOOKUP($B206,$B$4:JH$184,COLUMN(JH$1)-1,0)="",IF(JH173="",TREND(JH$4:INDEX(JH$4:JH$184,$B$200,1),$B$4:INDEX($B$4:$B$184,$B$200,1),INDEX($B$4:$B$184,$B$200+(MONTH($B206)-$C$200),1)),0),VLOOKUP($B206,$B$4:JH$184,COLUMN(JH$1)-1,0))</f>
        <v>0</v>
      </c>
      <c r="JI206" s="30">
        <f>IF(VLOOKUP($B206,$B$4:JI$184,COLUMN(JI$1)-1,0)="",IF(JI173="",TREND(JI$4:INDEX(JI$4:JI$184,$B$200,1),$B$4:INDEX($B$4:$B$184,$B$200,1),INDEX($B$4:$B$184,$B$200+(MONTH($B206)-$C$200),1)),0),VLOOKUP($B206,$B$4:JI$184,COLUMN(JI$1)-1,0))</f>
        <v>0</v>
      </c>
      <c r="JJ206" s="30">
        <f>IF(VLOOKUP($B206,$B$4:JJ$184,COLUMN(JJ$1)-1,0)="",IF(JJ173="",TREND(JJ$4:INDEX(JJ$4:JJ$184,$B$200,1),$B$4:INDEX($B$4:$B$184,$B$200,1),INDEX($B$4:$B$184,$B$200+(MONTH($B206)-$C$200),1)),0),VLOOKUP($B206,$B$4:JJ$184,COLUMN(JJ$1)-1,0))</f>
        <v>899912701</v>
      </c>
      <c r="JK206" s="30">
        <f>IF(VLOOKUP($B206,$B$4:JK$184,COLUMN(JK$1)-1,0)="",IF(JK173="",TREND(JK$4:INDEX(JK$4:JK$184,$B$200,1),$B$4:INDEX($B$4:$B$184,$B$200,1),INDEX($B$4:$B$184,$B$200+(MONTH($B206)-$C$200),1)),0),VLOOKUP($B206,$B$4:JK$184,COLUMN(JK$1)-1,0))</f>
        <v>0</v>
      </c>
      <c r="JL206" s="30">
        <f>IF(VLOOKUP($B206,$B$4:JL$184,COLUMN(JL$1)-1,0)="",IF(JL173="",TREND(JL$4:INDEX(JL$4:JL$184,$B$200,1),$B$4:INDEX($B$4:$B$184,$B$200,1),INDEX($B$4:$B$184,$B$200+(MONTH($B206)-$C$200),1)),0),VLOOKUP($B206,$B$4:JL$184,COLUMN(JL$1)-1,0))</f>
        <v>899912701</v>
      </c>
      <c r="JM206" s="30">
        <f>IF(VLOOKUP($B206,$B$4:JM$184,COLUMN(JM$1)-1,0)="",IF(JM173="",TREND(JM$4:INDEX(JM$4:JM$184,$B$200,1),$B$4:INDEX($B$4:$B$184,$B$200,1),INDEX($B$4:$B$184,$B$200+(MONTH($B206)-$C$200),1)),0),VLOOKUP($B206,$B$4:JM$184,COLUMN(JM$1)-1,0))</f>
        <v>4439317542</v>
      </c>
      <c r="JN206" s="30">
        <f>IF(VLOOKUP($B206,$B$4:JN$184,COLUMN(JN$1)-1,0)="",IF(JN173="",TREND(JN$4:INDEX(JN$4:JN$184,$B$200,1),$B$4:INDEX($B$4:$B$184,$B$200,1),INDEX($B$4:$B$184,$B$200+(MONTH($B206)-$C$200),1)),0),VLOOKUP($B206,$B$4:JN$184,COLUMN(JN$1)-1,0))</f>
        <v>0</v>
      </c>
      <c r="JO206" s="30">
        <f>IF(VLOOKUP($B206,$B$4:JO$184,COLUMN(JO$1)-1,0)="",IF(JO173="",TREND(JO$4:INDEX(JO$4:JO$184,$B$200,1),$B$4:INDEX($B$4:$B$184,$B$200,1),INDEX($B$4:$B$184,$B$200+(MONTH($B206)-$C$200),1)),0),VLOOKUP($B206,$B$4:JO$184,COLUMN(JO$1)-1,0))</f>
        <v>4439317542</v>
      </c>
      <c r="JP206" s="30">
        <f>IF(VLOOKUP($B206,$B$4:JP$184,COLUMN(JP$1)-1,0)="",IF(JP173="",TREND(JP$4:INDEX(JP$4:JP$184,$B$200,1),$B$4:INDEX($B$4:$B$184,$B$200,1),INDEX($B$4:$B$184,$B$200+(MONTH($B206)-$C$200),1)),0),VLOOKUP($B206,$B$4:JP$184,COLUMN(JP$1)-1,0))</f>
        <v>4834656443</v>
      </c>
      <c r="JQ206" s="30">
        <f>IF(VLOOKUP($B206,$B$4:JQ$184,COLUMN(JQ$1)-1,0)="",IF(JQ173="",TREND(JQ$4:INDEX(JQ$4:JQ$184,$B$200,1),$B$4:INDEX($B$4:$B$184,$B$200,1),INDEX($B$4:$B$184,$B$200+(MONTH($B206)-$C$200),1)),0),VLOOKUP($B206,$B$4:JQ$184,COLUMN(JQ$1)-1,0))</f>
        <v>0</v>
      </c>
      <c r="JR206" s="30">
        <f>IF(VLOOKUP($B206,$B$4:JR$184,COLUMN(JR$1)-1,0)="",IF(JR173="",TREND(JR$4:INDEX(JR$4:JR$184,$B$200,1),$B$4:INDEX($B$4:$B$184,$B$200,1),INDEX($B$4:$B$184,$B$200+(MONTH($B206)-$C$200),1)),0),VLOOKUP($B206,$B$4:JR$184,COLUMN(JR$1)-1,0))</f>
        <v>4834656443</v>
      </c>
      <c r="JS206" s="30">
        <f>IF(VLOOKUP($B206,$B$4:JS$184,COLUMN(JS$1)-1,0)="",IF(JS173="",TREND(JS$4:INDEX(JS$4:JS$184,$B$200,1),$B$4:INDEX($B$4:$B$184,$B$200,1),INDEX($B$4:$B$184,$B$200+(MONTH($B206)-$C$200),1)),0),VLOOKUP($B206,$B$4:JS$184,COLUMN(JS$1)-1,0))</f>
        <v>0</v>
      </c>
      <c r="JT206" s="30">
        <f>IF(VLOOKUP($B206,$B$4:JT$184,COLUMN(JT$1)-1,0)="",IF(JT173="",TREND(JT$4:INDEX(JT$4:JT$184,$B$200,1),$B$4:INDEX($B$4:$B$184,$B$200,1),INDEX($B$4:$B$184,$B$200+(MONTH($B206)-$C$200),1)),0),VLOOKUP($B206,$B$4:JT$184,COLUMN(JT$1)-1,0))</f>
        <v>0</v>
      </c>
      <c r="JU206" s="30">
        <f>IF(VLOOKUP($B206,$B$4:JU$184,COLUMN(JU$1)-1,0)="",IF(JU173="",TREND(JU$4:INDEX(JU$4:JU$184,$B$200,1),$B$4:INDEX($B$4:$B$184,$B$200,1),INDEX($B$4:$B$184,$B$200+(MONTH($B206)-$C$200),1)),0),VLOOKUP($B206,$B$4:JU$184,COLUMN(JU$1)-1,0))</f>
        <v>0</v>
      </c>
      <c r="JV206" s="30">
        <f>IF(VLOOKUP($B206,$B$4:JV$184,COLUMN(JV$1)-1,0)="",IF(JV173="",TREND(JV$4:INDEX(JV$4:JV$184,$B$200,1),$B$4:INDEX($B$4:$B$184,$B$200,1),INDEX($B$4:$B$184,$B$200+(MONTH($B206)-$C$200),1)),0),VLOOKUP($B206,$B$4:JV$184,COLUMN(JV$1)-1,0))</f>
        <v>0</v>
      </c>
      <c r="JW206" s="30">
        <f>IF(VLOOKUP($B206,$B$4:JW$184,COLUMN(JW$1)-1,0)="",IF(JW173="",TREND(JW$4:INDEX(JW$4:JW$184,$B$200,1),$B$4:INDEX($B$4:$B$184,$B$200,1),INDEX($B$4:$B$184,$B$200+(MONTH($B206)-$C$200),1)),0),VLOOKUP($B206,$B$4:JW$184,COLUMN(JW$1)-1,0))</f>
        <v>0</v>
      </c>
      <c r="JX206" s="30">
        <f>IF(VLOOKUP($B206,$B$4:JX$184,COLUMN(JX$1)-1,0)="",IF(JX173="",TREND(JX$4:INDEX(JX$4:JX$184,$B$200,1),$B$4:INDEX($B$4:$B$184,$B$200,1),INDEX($B$4:$B$184,$B$200+(MONTH($B206)-$C$200),1)),0),VLOOKUP($B206,$B$4:JX$184,COLUMN(JX$1)-1,0))</f>
        <v>0</v>
      </c>
      <c r="JY206" s="30">
        <f>IF(VLOOKUP($B206,$B$4:JY$184,COLUMN(JY$1)-1,0)="",IF(JY173="",TREND(JY$4:INDEX(JY$4:JY$184,$B$200,1),$B$4:INDEX($B$4:$B$184,$B$200,1),INDEX($B$4:$B$184,$B$200+(MONTH($B206)-$C$200),1)),0),VLOOKUP($B206,$B$4:JY$184,COLUMN(JY$1)-1,0))</f>
        <v>0</v>
      </c>
      <c r="JZ206" s="30">
        <f>IF(VLOOKUP($B206,$B$4:JZ$184,COLUMN(JZ$1)-1,0)="",IF(JZ173="",TREND(JZ$4:INDEX(JZ$4:JZ$184,$B$200,1),$B$4:INDEX($B$4:$B$184,$B$200,1),INDEX($B$4:$B$184,$B$200+(MONTH($B206)-$C$200),1)),0),VLOOKUP($B206,$B$4:JZ$184,COLUMN(JZ$1)-1,0))</f>
        <v>0</v>
      </c>
      <c r="KA206" s="30">
        <f>IF(VLOOKUP($B206,$B$4:KA$184,COLUMN(KA$1)-1,0)="",IF(KA173="",TREND(KA$4:INDEX(KA$4:KA$184,$B$200,1),$B$4:INDEX($B$4:$B$184,$B$200,1),INDEX($B$4:$B$184,$B$200+(MONTH($B206)-$C$200),1)),0),VLOOKUP($B206,$B$4:KA$184,COLUMN(KA$1)-1,0))</f>
        <v>0</v>
      </c>
      <c r="KB206" s="30">
        <f>IF(VLOOKUP($B206,$B$4:KB$184,COLUMN(KB$1)-1,0)="",IF(KB173="",TREND(KB$4:INDEX(KB$4:KB$184,$B$200,1),$B$4:INDEX($B$4:$B$184,$B$200,1),INDEX($B$4:$B$184,$B$200+(MONTH($B206)-$C$200),1)),0),VLOOKUP($B206,$B$4:KB$184,COLUMN(KB$1)-1,0))</f>
        <v>0</v>
      </c>
      <c r="KC206" s="30">
        <f>IF(VLOOKUP($B206,$B$4:KC$184,COLUMN(KC$1)-1,0)="",IF(KC173="",TREND(KC$4:INDEX(KC$4:KC$184,$B$200,1),$B$4:INDEX($B$4:$B$184,$B$200,1),INDEX($B$4:$B$184,$B$200+(MONTH($B206)-$C$200),1)),0),VLOOKUP($B206,$B$4:KC$184,COLUMN(KC$1)-1,0))</f>
        <v>0</v>
      </c>
      <c r="KD206" s="30">
        <f>IF(VLOOKUP($B206,$B$4:KD$184,COLUMN(KD$1)-1,0)="",IF(KD173="",TREND(KD$4:INDEX(KD$4:KD$184,$B$200,1),$B$4:INDEX($B$4:$B$184,$B$200,1),INDEX($B$4:$B$184,$B$200+(MONTH($B206)-$C$200),1)),0),VLOOKUP($B206,$B$4:KD$184,COLUMN(KD$1)-1,0))</f>
        <v>0</v>
      </c>
      <c r="KE206" s="30">
        <f>IF(VLOOKUP($B206,$B$4:KE$184,COLUMN(KE$1)-1,0)="",IF(KE173="",TREND(KE$4:INDEX(KE$4:KE$184,$B$200,1),$B$4:INDEX($B$4:$B$184,$B$200,1),INDEX($B$4:$B$184,$B$200+(MONTH($B206)-$C$200),1)),0),VLOOKUP($B206,$B$4:KE$184,COLUMN(KE$1)-1,0))</f>
        <v>0</v>
      </c>
      <c r="KF206" s="30">
        <f>IF(VLOOKUP($B206,$B$4:KF$184,COLUMN(KF$1)-1,0)="",IF(KF173="",TREND(KF$4:INDEX(KF$4:KF$184,$B$200,1),$B$4:INDEX($B$4:$B$184,$B$200,1),INDEX($B$4:$B$184,$B$200+(MONTH($B206)-$C$200),1)),0),VLOOKUP($B206,$B$4:KF$184,COLUMN(KF$1)-1,0))</f>
        <v>0</v>
      </c>
      <c r="KG206" s="30">
        <f>IF(VLOOKUP($B206,$B$4:KG$184,COLUMN(KG$1)-1,0)="",IF(KG173="",TREND(KG$4:INDEX(KG$4:KG$184,$B$200,1),$B$4:INDEX($B$4:$B$184,$B$200,1),INDEX($B$4:$B$184,$B$200+(MONTH($B206)-$C$200),1)),0),VLOOKUP($B206,$B$4:KG$184,COLUMN(KG$1)-1,0))</f>
        <v>0</v>
      </c>
      <c r="KH206" s="30">
        <f>IF(VLOOKUP($B206,$B$4:KH$184,COLUMN(KH$1)-1,0)="",IF(KH173="",TREND(KH$4:INDEX(KH$4:KH$184,$B$200,1),$B$4:INDEX($B$4:$B$184,$B$200,1),INDEX($B$4:$B$184,$B$200+(MONTH($B206)-$C$200),1)),0),VLOOKUP($B206,$B$4:KH$184,COLUMN(KH$1)-1,0))</f>
        <v>0</v>
      </c>
      <c r="KI206" s="30">
        <f>IF(VLOOKUP($B206,$B$4:KI$184,COLUMN(KI$1)-1,0)="",IF(KI173="",TREND(KI$4:INDEX(KI$4:KI$184,$B$200,1),$B$4:INDEX($B$4:$B$184,$B$200,1),INDEX($B$4:$B$184,$B$200+(MONTH($B206)-$C$200),1)),0),VLOOKUP($B206,$B$4:KI$184,COLUMN(KI$1)-1,0))</f>
        <v>0</v>
      </c>
      <c r="KJ206" s="30">
        <f>IF(VLOOKUP($B206,$B$4:KJ$184,COLUMN(KJ$1)-1,0)="",IF(KJ173="",TREND(KJ$4:INDEX(KJ$4:KJ$184,$B$200,1),$B$4:INDEX($B$4:$B$184,$B$200,1),INDEX($B$4:$B$184,$B$200+(MONTH($B206)-$C$200),1)),0),VLOOKUP($B206,$B$4:KJ$184,COLUMN(KJ$1)-1,0))</f>
        <v>0</v>
      </c>
      <c r="KK206" s="30">
        <f>IF(VLOOKUP($B206,$B$4:KK$184,COLUMN(KK$1)-1,0)="",IF(KK173="",TREND(KK$4:INDEX(KK$4:KK$184,$B$200,1),$B$4:INDEX($B$4:$B$184,$B$200,1),INDEX($B$4:$B$184,$B$200+(MONTH($B206)-$C$200),1)),0),VLOOKUP($B206,$B$4:KK$184,COLUMN(KK$1)-1,0))</f>
        <v>0</v>
      </c>
      <c r="KL206" s="30">
        <f>IF(VLOOKUP($B206,$B$4:KL$184,COLUMN(KL$1)-1,0)="",IF(KL173="",TREND(KL$4:INDEX(KL$4:KL$184,$B$200,1),$B$4:INDEX($B$4:$B$184,$B$200,1),INDEX($B$4:$B$184,$B$200+(MONTH($B206)-$C$200),1)),0),VLOOKUP($B206,$B$4:KL$184,COLUMN(KL$1)-1,0))</f>
        <v>0</v>
      </c>
      <c r="KM206" s="30">
        <f>IF(VLOOKUP($B206,$B$4:KM$184,COLUMN(KM$1)-1,0)="",IF(KM173="",TREND(KM$4:INDEX(KM$4:KM$184,$B$200,1),$B$4:INDEX($B$4:$B$184,$B$200,1),INDEX($B$4:$B$184,$B$200+(MONTH($B206)-$C$200),1)),0),VLOOKUP($B206,$B$4:KM$184,COLUMN(KM$1)-1,0))</f>
        <v>2919250980</v>
      </c>
      <c r="KN206" s="30">
        <f>IF(VLOOKUP($B206,$B$4:KN$184,COLUMN(KN$1)-1,0)="",IF(KN173="",TREND(KN$4:INDEX(KN$4:KN$184,$B$200,1),$B$4:INDEX($B$4:$B$184,$B$200,1),INDEX($B$4:$B$184,$B$200+(MONTH($B206)-$C$200),1)),0),VLOOKUP($B206,$B$4:KN$184,COLUMN(KN$1)-1,0))</f>
        <v>1541968001</v>
      </c>
      <c r="KO206" s="30">
        <f>IF(VLOOKUP($B206,$B$4:KO$184,COLUMN(KO$1)-1,0)="",IF(KO173="",TREND(KO$4:INDEX(KO$4:KO$184,$B$200,1),$B$4:INDEX($B$4:$B$184,$B$200,1),INDEX($B$4:$B$184,$B$200+(MONTH($B206)-$C$200),1)),0),VLOOKUP($B206,$B$4:KO$184,COLUMN(KO$1)-1,0))</f>
        <v>48093101</v>
      </c>
      <c r="KP206" s="30">
        <f>IF(VLOOKUP($B206,$B$4:KP$184,COLUMN(KP$1)-1,0)="",IF(KP173="",TREND(KP$4:INDEX(KP$4:KP$184,$B$200,1),$B$4:INDEX($B$4:$B$184,$B$200,1),INDEX($B$4:$B$184,$B$200+(MONTH($B206)-$C$200),1)),0),VLOOKUP($B206,$B$4:KP$184,COLUMN(KP$1)-1,0))</f>
        <v>3740850</v>
      </c>
      <c r="KQ206" s="30">
        <f>IF(VLOOKUP($B206,$B$4:KQ$184,COLUMN(KQ$1)-1,0)="",IF(KQ173="",TREND(KQ$4:INDEX(KQ$4:KQ$184,$B$200,1),$B$4:INDEX($B$4:$B$184,$B$200,1),INDEX($B$4:$B$184,$B$200+(MONTH($B206)-$C$200),1)),0),VLOOKUP($B206,$B$4:KQ$184,COLUMN(KQ$1)-1,0))</f>
        <v>0</v>
      </c>
      <c r="KR206" s="30">
        <f>IF(VLOOKUP($B206,$B$4:KR$184,COLUMN(KR$1)-1,0)="",IF(KR173="",TREND(KR$4:INDEX(KR$4:KR$184,$B$200,1),$B$4:INDEX($B$4:$B$184,$B$200,1),INDEX($B$4:$B$184,$B$200+(MONTH($B206)-$C$200),1)),0),VLOOKUP($B206,$B$4:KR$184,COLUMN(KR$1)-1,0))</f>
        <v>0</v>
      </c>
      <c r="KS206" s="30">
        <f>IF(VLOOKUP($B206,$B$4:KS$184,COLUMN(KS$1)-1,0)="",IF(KS173="",TREND(KS$4:INDEX(KS$4:KS$184,$B$200,1),$B$4:INDEX($B$4:$B$184,$B$200,1),INDEX($B$4:$B$184,$B$200+(MONTH($B206)-$C$200),1)),0),VLOOKUP($B206,$B$4:KS$184,COLUMN(KS$1)-1,0))</f>
        <v>0</v>
      </c>
      <c r="KT206" s="30">
        <f>IF(VLOOKUP($B206,$B$4:KT$184,COLUMN(KT$1)-1,0)="",IF(KT173="",TREND(KT$4:INDEX(KT$4:KT$184,$B$200,1),$B$4:INDEX($B$4:$B$184,$B$200,1),INDEX($B$4:$B$184,$B$200+(MONTH($B206)-$C$200),1)),0),VLOOKUP($B206,$B$4:KT$184,COLUMN(KT$1)-1,0))</f>
        <v>11755726</v>
      </c>
      <c r="KU206" s="30">
        <f>IF(VLOOKUP($B206,$B$4:KU$184,COLUMN(KU$1)-1,0)="",IF(KU173="",TREND(KU$4:INDEX(KU$4:KU$184,$B$200,1),$B$4:INDEX($B$4:$B$184,$B$200,1),INDEX($B$4:$B$184,$B$200+(MONTH($B206)-$C$200),1)),0),VLOOKUP($B206,$B$4:KU$184,COLUMN(KU$1)-1,0))</f>
        <v>0</v>
      </c>
      <c r="KV206" s="30">
        <f>IF(VLOOKUP($B206,$B$4:KV$184,COLUMN(KV$1)-1,0)="",IF(KV173="",TREND(KV$4:INDEX(KV$4:KV$184,$B$200,1),$B$4:INDEX($B$4:$B$184,$B$200,1),INDEX($B$4:$B$184,$B$200+(MONTH($B206)-$C$200),1)),0),VLOOKUP($B206,$B$4:KV$184,COLUMN(KV$1)-1,0))</f>
        <v>60573572</v>
      </c>
      <c r="KW206" s="30">
        <f>IF(VLOOKUP($B206,$B$4:KW$184,COLUMN(KW$1)-1,0)="",IF(KW173="",TREND(KW$4:INDEX(KW$4:KW$184,$B$200,1),$B$4:INDEX($B$4:$B$184,$B$200,1),INDEX($B$4:$B$184,$B$200+(MONTH($B206)-$C$200),1)),0),VLOOKUP($B206,$B$4:KW$184,COLUMN(KW$1)-1,0))</f>
        <v>0</v>
      </c>
      <c r="KX206" s="30">
        <f>IF(VLOOKUP($B206,$B$4:KX$184,COLUMN(KX$1)-1,0)="",IF(KX173="",TREND(KX$4:INDEX(KX$4:KX$184,$B$200,1),$B$4:INDEX($B$4:$B$184,$B$200,1),INDEX($B$4:$B$184,$B$200+(MONTH($B206)-$C$200),1)),0),VLOOKUP($B206,$B$4:KX$184,COLUMN(KX$1)-1,0))</f>
        <v>8240275</v>
      </c>
      <c r="KY206" s="30">
        <f>IF(VLOOKUP($B206,$B$4:KY$184,COLUMN(KY$1)-1,0)="",IF(KY173="",TREND(KY$4:INDEX(KY$4:KY$184,$B$200,1),$B$4:INDEX($B$4:$B$184,$B$200,1),INDEX($B$4:$B$184,$B$200+(MONTH($B206)-$C$200),1)),0),VLOOKUP($B206,$B$4:KY$184,COLUMN(KY$1)-1,0))</f>
        <v>2986816</v>
      </c>
      <c r="KZ206" s="30">
        <f>IF(VLOOKUP($B206,$B$4:KZ$184,COLUMN(KZ$1)-1,0)="",IF(KZ173="",TREND(KZ$4:INDEX(KZ$4:KZ$184,$B$200,1),$B$4:INDEX($B$4:$B$184,$B$200,1),INDEX($B$4:$B$184,$B$200+(MONTH($B206)-$C$200),1)),0),VLOOKUP($B206,$B$4:KZ$184,COLUMN(KZ$1)-1,0))</f>
        <v>26138461</v>
      </c>
      <c r="LA206" s="30">
        <f>IF(VLOOKUP($B206,$B$4:LA$184,COLUMN(LA$1)-1,0)="",IF(LA173="",TREND(LA$4:INDEX(LA$4:LA$184,$B$200,1),$B$4:INDEX($B$4:$B$184,$B$200,1),INDEX($B$4:$B$184,$B$200+(MONTH($B206)-$C$200),1)),0),VLOOKUP($B206,$B$4:LA$184,COLUMN(LA$1)-1,0))</f>
        <v>10822683</v>
      </c>
      <c r="LB206" s="30">
        <f>IF(VLOOKUP($B206,$B$4:LB$184,COLUMN(LB$1)-1,0)="",IF(LB173="",TREND(LB$4:INDEX(LB$4:LB$184,$B$200,1),$B$4:INDEX($B$4:$B$184,$B$200,1),INDEX($B$4:$B$184,$B$200+(MONTH($B206)-$C$200),1)),0),VLOOKUP($B206,$B$4:LB$184,COLUMN(LB$1)-1,0))</f>
        <v>2138590</v>
      </c>
      <c r="LC206" s="30">
        <f>IF(VLOOKUP($B206,$B$4:LC$184,COLUMN(LC$1)-1,0)="",IF(LC173="",TREND(LC$4:INDEX(LC$4:LC$184,$B$200,1),$B$4:INDEX($B$4:$B$184,$B$200,1),INDEX($B$4:$B$184,$B$200+(MONTH($B206)-$C$200),1)),0),VLOOKUP($B206,$B$4:LC$184,COLUMN(LC$1)-1,0))</f>
        <v>0</v>
      </c>
      <c r="LD206" s="30">
        <f>IF(VLOOKUP($B206,$B$4:LD$184,COLUMN(LD$1)-1,0)="",IF(LD173="",TREND(LD$4:INDEX(LD$4:LD$184,$B$200,1),$B$4:INDEX($B$4:$B$184,$B$200,1),INDEX($B$4:$B$184,$B$200+(MONTH($B206)-$C$200),1)),0),VLOOKUP($B206,$B$4:LD$184,COLUMN(LD$1)-1,0))</f>
        <v>210455646</v>
      </c>
      <c r="LE206" s="30">
        <f>IF(VLOOKUP($B206,$B$4:LE$184,COLUMN(LE$1)-1,0)="",IF(LE173="",TREND(LE$4:INDEX(LE$4:LE$184,$B$200,1),$B$4:INDEX($B$4:$B$184,$B$200,1),INDEX($B$4:$B$184,$B$200+(MONTH($B206)-$C$200),1)),0),VLOOKUP($B206,$B$4:LE$184,COLUMN(LE$1)-1,0))</f>
        <v>1354590</v>
      </c>
      <c r="LF206" s="30">
        <f>IF(VLOOKUP($B206,$B$4:LF$184,COLUMN(LF$1)-1,0)="",IF(LF173="",TREND(LF$4:INDEX(LF$4:LF$184,$B$200,1),$B$4:INDEX($B$4:$B$184,$B$200,1),INDEX($B$4:$B$184,$B$200+(MONTH($B206)-$C$200),1)),0),VLOOKUP($B206,$B$4:LF$184,COLUMN(LF$1)-1,0))</f>
        <v>7709943</v>
      </c>
      <c r="LG206" s="30">
        <f>IF(VLOOKUP($B206,$B$4:LG$184,COLUMN(LG$1)-1,0)="",IF(LG173="",TREND(LG$4:INDEX(LG$4:LG$184,$B$200,1),$B$4:INDEX($B$4:$B$184,$B$200,1),INDEX($B$4:$B$184,$B$200+(MONTH($B206)-$C$200),1)),0),VLOOKUP($B206,$B$4:LG$184,COLUMN(LG$1)-1,0))</f>
        <v>0</v>
      </c>
      <c r="LH206" s="30">
        <f>IF(VLOOKUP($B206,$B$4:LH$184,COLUMN(LH$1)-1,0)="",IF(LH173="",TREND(LH$4:INDEX(LH$4:LH$184,$B$200,1),$B$4:INDEX($B$4:$B$184,$B$200,1),INDEX($B$4:$B$184,$B$200+(MONTH($B206)-$C$200),1)),0),VLOOKUP($B206,$B$4:LH$184,COLUMN(LH$1)-1,0))</f>
        <v>8717670</v>
      </c>
      <c r="LI206" s="30">
        <f>IF(VLOOKUP($B206,$B$4:LI$184,COLUMN(LI$1)-1,0)="",IF(LI173="",TREND(LI$4:INDEX(LI$4:LI$184,$B$200,1),$B$4:INDEX($B$4:$B$184,$B$200,1),INDEX($B$4:$B$184,$B$200+(MONTH($B206)-$C$200),1)),0),VLOOKUP($B206,$B$4:LI$184,COLUMN(LI$1)-1,0))</f>
        <v>28889684</v>
      </c>
      <c r="LJ206" s="30">
        <f>IF(VLOOKUP($B206,$B$4:LJ$184,COLUMN(LJ$1)-1,0)="",IF(LJ173="",TREND(LJ$4:INDEX(LJ$4:LJ$184,$B$200,1),$B$4:INDEX($B$4:$B$184,$B$200,1),INDEX($B$4:$B$184,$B$200+(MONTH($B206)-$C$200),1)),0),VLOOKUP($B206,$B$4:LJ$184,COLUMN(LJ$1)-1,0))</f>
        <v>12979432</v>
      </c>
      <c r="LK206" s="30">
        <f>IF(VLOOKUP($B206,$B$4:LK$184,COLUMN(LK$1)-1,0)="",IF(LK173="",TREND(LK$4:INDEX(LK$4:LK$184,$B$200,1),$B$4:INDEX($B$4:$B$184,$B$200,1),INDEX($B$4:$B$184,$B$200+(MONTH($B206)-$C$200),1)),0),VLOOKUP($B206,$B$4:LK$184,COLUMN(LK$1)-1,0))</f>
        <v>1229019</v>
      </c>
      <c r="LL206" s="30">
        <f>IF(VLOOKUP($B206,$B$4:LL$184,COLUMN(LL$1)-1,0)="",IF(LL173="",TREND(LL$4:INDEX(LL$4:LL$184,$B$200,1),$B$4:INDEX($B$4:$B$184,$B$200,1),INDEX($B$4:$B$184,$B$200+(MONTH($B206)-$C$200),1)),0),VLOOKUP($B206,$B$4:LL$184,COLUMN(LL$1)-1,0))</f>
        <v>4192776</v>
      </c>
      <c r="LM206" s="30">
        <f>IF(VLOOKUP($B206,$B$4:LM$184,COLUMN(LM$1)-1,0)="",IF(LM173="",TREND(LM$4:INDEX(LM$4:LM$184,$B$200,1),$B$4:INDEX($B$4:$B$184,$B$200,1),INDEX($B$4:$B$184,$B$200+(MONTH($B206)-$C$200),1)),0),VLOOKUP($B206,$B$4:LM$184,COLUMN(LM$1)-1,0))</f>
        <v>9238672</v>
      </c>
      <c r="LN206" s="30">
        <f>IF(VLOOKUP($B206,$B$4:LN$184,COLUMN(LN$1)-1,0)="",IF(LN173="",TREND(LN$4:INDEX(LN$4:LN$184,$B$200,1),$B$4:INDEX($B$4:$B$184,$B$200,1),INDEX($B$4:$B$184,$B$200+(MONTH($B206)-$C$200),1)),0),VLOOKUP($B206,$B$4:LN$184,COLUMN(LN$1)-1,0))</f>
        <v>21657931</v>
      </c>
      <c r="LO206" s="30">
        <f>IF(VLOOKUP($B206,$B$4:LO$184,COLUMN(LO$1)-1,0)="",IF(LO173="",TREND(LO$4:INDEX(LO$4:LO$184,$B$200,1),$B$4:INDEX($B$4:$B$184,$B$200,1),INDEX($B$4:$B$184,$B$200+(MONTH($B206)-$C$200),1)),0),VLOOKUP($B206,$B$4:LO$184,COLUMN(LO$1)-1,0))</f>
        <v>47684794</v>
      </c>
      <c r="LP206" s="30">
        <f>IF(VLOOKUP($B206,$B$4:LP$184,COLUMN(LP$1)-1,0)="",IF(LP173="",TREND(LP$4:INDEX(LP$4:LP$184,$B$200,1),$B$4:INDEX($B$4:$B$184,$B$200,1),INDEX($B$4:$B$184,$B$200+(MONTH($B206)-$C$200),1)),0),VLOOKUP($B206,$B$4:LP$184,COLUMN(LP$1)-1,0))</f>
        <v>7753556</v>
      </c>
      <c r="LQ206" s="30">
        <f>IF(VLOOKUP($B206,$B$4:LQ$184,COLUMN(LQ$1)-1,0)="",IF(LQ173="",TREND(LQ$4:INDEX(LQ$4:LQ$184,$B$200,1),$B$4:INDEX($B$4:$B$184,$B$200,1),INDEX($B$4:$B$184,$B$200+(MONTH($B206)-$C$200),1)),0),VLOOKUP($B206,$B$4:LQ$184,COLUMN(LQ$1)-1,0))</f>
        <v>147834420</v>
      </c>
      <c r="LR206" s="30">
        <f>IF(VLOOKUP($B206,$B$4:LR$184,COLUMN(LR$1)-1,0)="",IF(LR173="",TREND(LR$4:INDEX(LR$4:LR$184,$B$200,1),$B$4:INDEX($B$4:$B$184,$B$200,1),INDEX($B$4:$B$184,$B$200+(MONTH($B206)-$C$200),1)),0),VLOOKUP($B206,$B$4:LR$184,COLUMN(LR$1)-1,0))</f>
        <v>536342</v>
      </c>
      <c r="LS206" s="30">
        <f>IF(VLOOKUP($B206,$B$4:LS$184,COLUMN(LS$1)-1,0)="",IF(LS173="",TREND(LS$4:INDEX(LS$4:LS$184,$B$200,1),$B$4:INDEX($B$4:$B$184,$B$200,1),INDEX($B$4:$B$184,$B$200+(MONTH($B206)-$C$200),1)),0),VLOOKUP($B206,$B$4:LS$184,COLUMN(LS$1)-1,0))</f>
        <v>151681797</v>
      </c>
      <c r="LT206" s="30">
        <f>IF(VLOOKUP($B206,$B$4:LT$184,COLUMN(LT$1)-1,0)="",IF(LT173="",TREND(LT$4:INDEX(LT$4:LT$184,$B$200,1),$B$4:INDEX($B$4:$B$184,$B$200,1),INDEX($B$4:$B$184,$B$200+(MONTH($B206)-$C$200),1)),0),VLOOKUP($B206,$B$4:LT$184,COLUMN(LT$1)-1,0))</f>
        <v>0</v>
      </c>
      <c r="LU206" s="30">
        <f>IF(VLOOKUP($B206,$B$4:LU$184,COLUMN(LU$1)-1,0)="",IF(LU173="",TREND(LU$4:INDEX(LU$4:LU$184,$B$200,1),$B$4:INDEX($B$4:$B$184,$B$200,1),INDEX($B$4:$B$184,$B$200+(MONTH($B206)-$C$200),1)),0),VLOOKUP($B206,$B$4:LU$184,COLUMN(LU$1)-1,0))</f>
        <v>215335885</v>
      </c>
      <c r="LV206" s="30">
        <f>IF(VLOOKUP($B206,$B$4:LV$184,COLUMN(LV$1)-1,0)="",IF(LV173="",TREND(LV$4:INDEX(LV$4:LV$184,$B$200,1),$B$4:INDEX($B$4:$B$184,$B$200,1),INDEX($B$4:$B$184,$B$200+(MONTH($B206)-$C$200),1)),0),VLOOKUP($B206,$B$4:LV$184,COLUMN(LV$1)-1,0))</f>
        <v>360106</v>
      </c>
      <c r="LW206" s="30">
        <f>IF(VLOOKUP($B206,$B$4:LW$184,COLUMN(LW$1)-1,0)="",IF(LW173="",TREND(LW$4:INDEX(LW$4:LW$184,$B$200,1),$B$4:INDEX($B$4:$B$184,$B$200,1),INDEX($B$4:$B$184,$B$200+(MONTH($B206)-$C$200),1)),0),VLOOKUP($B206,$B$4:LW$184,COLUMN(LW$1)-1,0))</f>
        <v>0</v>
      </c>
      <c r="LX206" s="30">
        <f>IF(VLOOKUP($B206,$B$4:LX$184,COLUMN(LX$1)-1,0)="",IF(LX173="",TREND(LX$4:INDEX(LX$4:LX$184,$B$200,1),$B$4:INDEX($B$4:$B$184,$B$200,1),INDEX($B$4:$B$184,$B$200+(MONTH($B206)-$C$200),1)),0),VLOOKUP($B206,$B$4:LX$184,COLUMN(LX$1)-1,0))</f>
        <v>0</v>
      </c>
      <c r="LY206" s="30">
        <f>IF(VLOOKUP($B206,$B$4:LY$184,COLUMN(LY$1)-1,0)="",IF(LY173="",TREND(LY$4:INDEX(LY$4:LY$184,$B$200,1),$B$4:INDEX($B$4:$B$184,$B$200,1),INDEX($B$4:$B$184,$B$200+(MONTH($B206)-$C$200),1)),0),VLOOKUP($B206,$B$4:LY$184,COLUMN(LY$1)-1,0))</f>
        <v>0</v>
      </c>
      <c r="LZ206" s="30">
        <f>IF(VLOOKUP($B206,$B$4:LZ$184,COLUMN(LZ$1)-1,0)="",IF(LZ173="",TREND(LZ$4:INDEX(LZ$4:LZ$184,$B$200,1),$B$4:INDEX($B$4:$B$184,$B$200,1),INDEX($B$4:$B$184,$B$200+(MONTH($B206)-$C$200),1)),0),VLOOKUP($B206,$B$4:LZ$184,COLUMN(LZ$1)-1,0))</f>
        <v>0</v>
      </c>
      <c r="MA206" s="30">
        <f>IF(VLOOKUP($B206,$B$4:MA$184,COLUMN(MA$1)-1,0)="",IF(MA173="",TREND(MA$4:INDEX(MA$4:MA$184,$B$200,1),$B$4:INDEX($B$4:$B$184,$B$200,1),INDEX($B$4:$B$184,$B$200+(MONTH($B206)-$C$200),1)),0),VLOOKUP($B206,$B$4:MA$184,COLUMN(MA$1)-1,0))</f>
        <v>22308234</v>
      </c>
      <c r="MB206" s="30">
        <f>IF(VLOOKUP($B206,$B$4:MB$184,COLUMN(MB$1)-1,0)="",IF(MB173="",TREND(MB$4:INDEX(MB$4:MB$184,$B$200,1),$B$4:INDEX($B$4:$B$184,$B$200,1),INDEX($B$4:$B$184,$B$200+(MONTH($B206)-$C$200),1)),0),VLOOKUP($B206,$B$4:MB$184,COLUMN(MB$1)-1,0))</f>
        <v>34657764</v>
      </c>
      <c r="MC206" s="30">
        <f>IF(VLOOKUP($B206,$B$4:MC$184,COLUMN(MC$1)-1,0)="",IF(MC173="",TREND(MC$4:INDEX(MC$4:MC$184,$B$200,1),$B$4:INDEX($B$4:$B$184,$B$200,1),INDEX($B$4:$B$184,$B$200+(MONTH($B206)-$C$200),1)),0),VLOOKUP($B206,$B$4:MC$184,COLUMN(MC$1)-1,0))</f>
        <v>0</v>
      </c>
      <c r="MD206" s="30">
        <f>IF(VLOOKUP($B206,$B$4:MD$184,COLUMN(MD$1)-1,0)="",IF(MD173="",TREND(MD$4:INDEX(MD$4:MD$184,$B$200,1),$B$4:INDEX($B$4:$B$184,$B$200,1),INDEX($B$4:$B$184,$B$200+(MONTH($B206)-$C$200),1)),0),VLOOKUP($B206,$B$4:MD$184,COLUMN(MD$1)-1,0))</f>
        <v>0</v>
      </c>
      <c r="ME206" s="30">
        <f>IF(VLOOKUP($B206,$B$4:ME$184,COLUMN(ME$1)-1,0)="",IF(ME173="",TREND(ME$4:INDEX(ME$4:ME$184,$B$200,1),$B$4:INDEX($B$4:$B$184,$B$200,1),INDEX($B$4:$B$184,$B$200+(MONTH($B206)-$C$200),1)),0),VLOOKUP($B206,$B$4:ME$184,COLUMN(ME$1)-1,0))</f>
        <v>17530191</v>
      </c>
      <c r="MF206" s="30">
        <f>IF(VLOOKUP($B206,$B$4:MF$184,COLUMN(MF$1)-1,0)="",IF(MF173="",TREND(MF$4:INDEX(MF$4:MF$184,$B$200,1),$B$4:INDEX($B$4:$B$184,$B$200,1),INDEX($B$4:$B$184,$B$200+(MONTH($B206)-$C$200),1)),0),VLOOKUP($B206,$B$4:MF$184,COLUMN(MF$1)-1,0))</f>
        <v>0</v>
      </c>
      <c r="MG206" s="30">
        <f>IF(VLOOKUP($B206,$B$4:MG$184,COLUMN(MG$1)-1,0)="",IF(MG173="",TREND(MG$4:INDEX(MG$4:MG$184,$B$200,1),$B$4:INDEX($B$4:$B$184,$B$200,1),INDEX($B$4:$B$184,$B$200+(MONTH($B206)-$C$200),1)),0),VLOOKUP($B206,$B$4:MG$184,COLUMN(MG$1)-1,0))</f>
        <v>0</v>
      </c>
      <c r="MH206" s="30">
        <f>IF(VLOOKUP($B206,$B$4:MH$184,COLUMN(MH$1)-1,0)="",IF(MH173="",TREND(MH$4:INDEX(MH$4:MH$184,$B$200,1),$B$4:INDEX($B$4:$B$184,$B$200,1),INDEX($B$4:$B$184,$B$200+(MONTH($B206)-$C$200),1)),0),VLOOKUP($B206,$B$4:MH$184,COLUMN(MH$1)-1,0))</f>
        <v>7982225</v>
      </c>
      <c r="MI206" s="30">
        <f>IF(VLOOKUP($B206,$B$4:MI$184,COLUMN(MI$1)-1,0)="",IF(MI173="",TREND(MI$4:INDEX(MI$4:MI$184,$B$200,1),$B$4:INDEX($B$4:$B$184,$B$200,1),INDEX($B$4:$B$184,$B$200+(MONTH($B206)-$C$200),1)),0),VLOOKUP($B206,$B$4:MI$184,COLUMN(MI$1)-1,0))</f>
        <v>503387</v>
      </c>
      <c r="MJ206" s="30">
        <f>IF(VLOOKUP($B206,$B$4:MJ$184,COLUMN(MJ$1)-1,0)="",IF(MJ173="",TREND(MJ$4:INDEX(MJ$4:MJ$184,$B$200,1),$B$4:INDEX($B$4:$B$184,$B$200,1),INDEX($B$4:$B$184,$B$200+(MONTH($B206)-$C$200),1)),0),VLOOKUP($B206,$B$4:MJ$184,COLUMN(MJ$1)-1,0))</f>
        <v>15857144</v>
      </c>
      <c r="MK206" s="30">
        <f>IF(VLOOKUP($B206,$B$4:MK$184,COLUMN(MK$1)-1,0)="",IF(MK173="",TREND(MK$4:INDEX(MK$4:MK$184,$B$200,1),$B$4:INDEX($B$4:$B$184,$B$200,1),INDEX($B$4:$B$184,$B$200+(MONTH($B206)-$C$200),1)),0),VLOOKUP($B206,$B$4:MK$184,COLUMN(MK$1)-1,0))</f>
        <v>0</v>
      </c>
      <c r="ML206" s="30">
        <f>IF(VLOOKUP($B206,$B$4:ML$184,COLUMN(ML$1)-1,0)="",IF(ML173="",TREND(ML$4:INDEX(ML$4:ML$184,$B$200,1),$B$4:INDEX($B$4:$B$184,$B$200,1),INDEX($B$4:$B$184,$B$200+(MONTH($B206)-$C$200),1)),0),VLOOKUP($B206,$B$4:ML$184,COLUMN(ML$1)-1,0))</f>
        <v>0</v>
      </c>
      <c r="MM206" s="30">
        <f>IF(VLOOKUP($B206,$B$4:MM$184,COLUMN(MM$1)-1,0)="",IF(MM173="",TREND(MM$4:INDEX(MM$4:MM$184,$B$200,1),$B$4:INDEX($B$4:$B$184,$B$200,1),INDEX($B$4:$B$184,$B$200+(MONTH($B206)-$C$200),1)),0),VLOOKUP($B206,$B$4:MM$184,COLUMN(MM$1)-1,0))</f>
        <v>384496</v>
      </c>
      <c r="MN206" s="30">
        <f>IF(VLOOKUP($B206,$B$4:MN$184,COLUMN(MN$1)-1,0)="",IF(MN173="",TREND(MN$4:INDEX(MN$4:MN$184,$B$200,1),$B$4:INDEX($B$4:$B$184,$B$200,1),INDEX($B$4:$B$184,$B$200+(MONTH($B206)-$C$200),1)),0),VLOOKUP($B206,$B$4:MN$184,COLUMN(MN$1)-1,0))</f>
        <v>845715</v>
      </c>
      <c r="MO206" s="30">
        <f>IF(VLOOKUP($B206,$B$4:MO$184,COLUMN(MO$1)-1,0)="",IF(MO173="",TREND(MO$4:INDEX(MO$4:MO$184,$B$200,1),$B$4:INDEX($B$4:$B$184,$B$200,1),INDEX($B$4:$B$184,$B$200+(MONTH($B206)-$C$200),1)),0),VLOOKUP($B206,$B$4:MO$184,COLUMN(MO$1)-1,0))</f>
        <v>212493585</v>
      </c>
      <c r="MP206" s="30">
        <f>IF(VLOOKUP($B206,$B$4:MP$184,COLUMN(MP$1)-1,0)="",IF(MP173="",TREND(MP$4:INDEX(MP$4:MP$184,$B$200,1),$B$4:INDEX($B$4:$B$184,$B$200,1),INDEX($B$4:$B$184,$B$200+(MONTH($B206)-$C$200),1)),0),VLOOKUP($B206,$B$4:MP$184,COLUMN(MP$1)-1,0))</f>
        <v>12617901</v>
      </c>
      <c r="MQ206" s="30">
        <f>IF(VLOOKUP($B206,$B$4:MQ$184,COLUMN(MQ$1)-1,0)="",IF(MQ173="",TREND(MQ$4:INDEX(MQ$4:MQ$184,$B$200,1),$B$4:INDEX($B$4:$B$184,$B$200,1),INDEX($B$4:$B$184,$B$200+(MONTH($B206)-$C$200),1)),0),VLOOKUP($B206,$B$4:MQ$184,COLUMN(MQ$1)-1,0))</f>
        <v>68898146</v>
      </c>
      <c r="MR206" s="30">
        <f>IF(VLOOKUP($B206,$B$4:MR$184,COLUMN(MR$1)-1,0)="",IF(MR173="",TREND(MR$4:INDEX(MR$4:MR$184,$B$200,1),$B$4:INDEX($B$4:$B$184,$B$200,1),INDEX($B$4:$B$184,$B$200+(MONTH($B206)-$C$200),1)),0),VLOOKUP($B206,$B$4:MR$184,COLUMN(MR$1)-1,0))</f>
        <v>0</v>
      </c>
      <c r="MS206" s="30">
        <f>IF(VLOOKUP($B206,$B$4:MS$184,COLUMN(MS$1)-1,0)="",IF(MS173="",TREND(MS$4:INDEX(MS$4:MS$184,$B$200,1),$B$4:INDEX($B$4:$B$184,$B$200,1),INDEX($B$4:$B$184,$B$200+(MONTH($B206)-$C$200),1)),0),VLOOKUP($B206,$B$4:MS$184,COLUMN(MS$1)-1,0))</f>
        <v>114530539263</v>
      </c>
      <c r="MT206" s="30">
        <f>IF(VLOOKUP($B206,$B$4:MT$184,COLUMN(MT$1)-1,0)="",IF(MT173="",TREND(MT$4:INDEX(MT$4:MT$184,$B$200,1),$B$4:INDEX($B$4:$B$184,$B$200,1),INDEX($B$4:$B$184,$B$200+(MONTH($B206)-$C$200),1)),0),VLOOKUP($B206,$B$4:MT$184,COLUMN(MT$1)-1,0))</f>
        <v>107448995457</v>
      </c>
      <c r="MU206" s="30">
        <f>IF(VLOOKUP($B206,$B$4:MU$184,COLUMN(MU$1)-1,0)="",IF(MU173="",TREND(MU$4:INDEX(MU$4:MU$184,$B$200,1),$B$4:INDEX($B$4:$B$184,$B$200,1),INDEX($B$4:$B$184,$B$200+(MONTH($B206)-$C$200),1)),0),VLOOKUP($B206,$B$4:MU$184,COLUMN(MU$1)-1,0))</f>
        <v>103481461657</v>
      </c>
      <c r="MV206" s="30">
        <f>IF(VLOOKUP($B206,$B$4:MV$184,COLUMN(MV$1)-1,0)="",IF(MV173="",TREND(MV$4:INDEX(MV$4:MV$184,$B$200,1),$B$4:INDEX($B$4:$B$184,$B$200,1),INDEX($B$4:$B$184,$B$200+(MONTH($B206)-$C$200),1)),0),VLOOKUP($B206,$B$4:MV$184,COLUMN(MV$1)-1,0))</f>
        <v>55826094501</v>
      </c>
      <c r="MW206" s="30">
        <f>IF(VLOOKUP($B206,$B$4:MW$184,COLUMN(MW$1)-1,0)="",IF(MW173="",TREND(MW$4:INDEX(MW$4:MW$184,$B$200,1),$B$4:INDEX($B$4:$B$184,$B$200,1),INDEX($B$4:$B$184,$B$200+(MONTH($B206)-$C$200),1)),0),VLOOKUP($B206,$B$4:MW$184,COLUMN(MW$1)-1,0))</f>
        <v>55826094501</v>
      </c>
      <c r="MX206" s="30">
        <f>IF(VLOOKUP($B206,$B$4:MX$184,COLUMN(MX$1)-1,0)="",IF(MX173="",TREND(MX$4:INDEX(MX$4:MX$184,$B$200,1),$B$4:INDEX($B$4:$B$184,$B$200,1),INDEX($B$4:$B$184,$B$200+(MONTH($B206)-$C$200),1)),0),VLOOKUP($B206,$B$4:MX$184,COLUMN(MX$1)-1,0))</f>
        <v>0</v>
      </c>
      <c r="MY206" s="30">
        <f>IF(VLOOKUP($B206,$B$4:MY$184,COLUMN(MY$1)-1,0)="",IF(MY173="",TREND(MY$4:INDEX(MY$4:MY$184,$B$200,1),$B$4:INDEX($B$4:$B$184,$B$200,1),INDEX($B$4:$B$184,$B$200+(MONTH($B206)-$C$200),1)),0),VLOOKUP($B206,$B$4:MY$184,COLUMN(MY$1)-1,0))</f>
        <v>0</v>
      </c>
      <c r="MZ206" s="30">
        <f>IF(VLOOKUP($B206,$B$4:MZ$184,COLUMN(MZ$1)-1,0)="",IF(MZ173="",TREND(MZ$4:INDEX(MZ$4:MZ$184,$B$200,1),$B$4:INDEX($B$4:$B$184,$B$200,1),INDEX($B$4:$B$184,$B$200+(MONTH($B206)-$C$200),1)),0),VLOOKUP($B206,$B$4:MZ$184,COLUMN(MZ$1)-1,0))</f>
        <v>33314386768</v>
      </c>
      <c r="NA206" s="30">
        <f>IF(VLOOKUP($B206,$B$4:NA$184,COLUMN(NA$1)-1,0)="",IF(NA173="",TREND(NA$4:INDEX(NA$4:NA$184,$B$200,1),$B$4:INDEX($B$4:$B$184,$B$200,1),INDEX($B$4:$B$184,$B$200+(MONTH($B206)-$C$200),1)),0),VLOOKUP($B206,$B$4:NA$184,COLUMN(NA$1)-1,0))</f>
        <v>14659100469</v>
      </c>
      <c r="NB206" s="30">
        <f>IF(VLOOKUP($B206,$B$4:NB$184,COLUMN(NB$1)-1,0)="",IF(NB173="",TREND(NB$4:INDEX(NB$4:NB$184,$B$200,1),$B$4:INDEX($B$4:$B$184,$B$200,1),INDEX($B$4:$B$184,$B$200+(MONTH($B206)-$C$200),1)),0),VLOOKUP($B206,$B$4:NB$184,COLUMN(NB$1)-1,0))</f>
        <v>14659100469</v>
      </c>
      <c r="NC206" s="30">
        <f>IF(VLOOKUP($B206,$B$4:NC$184,COLUMN(NC$1)-1,0)="",IF(NC173="",TREND(NC$4:INDEX(NC$4:NC$184,$B$200,1),$B$4:INDEX($B$4:$B$184,$B$200,1),INDEX($B$4:$B$184,$B$200+(MONTH($B206)-$C$200),1)),0),VLOOKUP($B206,$B$4:NC$184,COLUMN(NC$1)-1,0))</f>
        <v>0</v>
      </c>
      <c r="ND206" s="30">
        <f>IF(VLOOKUP($B206,$B$4:ND$184,COLUMN(ND$1)-1,0)="",IF(ND173="",TREND(ND$4:INDEX(ND$4:ND$184,$B$200,1),$B$4:INDEX($B$4:$B$184,$B$200,1),INDEX($B$4:$B$184,$B$200+(MONTH($B206)-$C$200),1)),0),VLOOKUP($B206,$B$4:ND$184,COLUMN(ND$1)-1,0))</f>
        <v>18655286299</v>
      </c>
      <c r="NE206" s="30">
        <f>IF(VLOOKUP($B206,$B$4:NE$184,COLUMN(NE$1)-1,0)="",IF(NE173="",TREND(NE$4:INDEX(NE$4:NE$184,$B$200,1),$B$4:INDEX($B$4:$B$184,$B$200,1),INDEX($B$4:$B$184,$B$200+(MONTH($B206)-$C$200),1)),0),VLOOKUP($B206,$B$4:NE$184,COLUMN(NE$1)-1,0))</f>
        <v>18655286299</v>
      </c>
      <c r="NF206" s="30">
        <f>IF(VLOOKUP($B206,$B$4:NF$184,COLUMN(NF$1)-1,0)="",IF(NF173="",TREND(NF$4:INDEX(NF$4:NF$184,$B$200,1),$B$4:INDEX($B$4:$B$184,$B$200,1),INDEX($B$4:$B$184,$B$200+(MONTH($B206)-$C$200),1)),0),VLOOKUP($B206,$B$4:NF$184,COLUMN(NF$1)-1,0))</f>
        <v>0</v>
      </c>
      <c r="NG206" s="30">
        <f>IF(VLOOKUP($B206,$B$4:NG$184,COLUMN(NG$1)-1,0)="",IF(NG173="",TREND(NG$4:INDEX(NG$4:NG$184,$B$200,1),$B$4:INDEX($B$4:$B$184,$B$200,1),INDEX($B$4:$B$184,$B$200+(MONTH($B206)-$C$200),1)),0),VLOOKUP($B206,$B$4:NG$184,COLUMN(NG$1)-1,0))</f>
        <v>0</v>
      </c>
      <c r="NH206" s="30">
        <f>IF(VLOOKUP($B206,$B$4:NH$184,COLUMN(NH$1)-1,0)="",IF(NH173="",TREND(NH$4:INDEX(NH$4:NH$184,$B$200,1),$B$4:INDEX($B$4:$B$184,$B$200,1),INDEX($B$4:$B$184,$B$200+(MONTH($B206)-$C$200),1)),0),VLOOKUP($B206,$B$4:NH$184,COLUMN(NH$1)-1,0))</f>
        <v>8778225337</v>
      </c>
      <c r="NI206" s="30">
        <f>IF(VLOOKUP($B206,$B$4:NI$184,COLUMN(NI$1)-1,0)="",IF(NI173="",TREND(NI$4:INDEX(NI$4:NI$184,$B$200,1),$B$4:INDEX($B$4:$B$184,$B$200,1),INDEX($B$4:$B$184,$B$200+(MONTH($B206)-$C$200),1)),0),VLOOKUP($B206,$B$4:NI$184,COLUMN(NI$1)-1,0))</f>
        <v>5562755051</v>
      </c>
      <c r="NJ206" s="30">
        <f>IF(VLOOKUP($B206,$B$4:NJ$184,COLUMN(NJ$1)-1,0)="",IF(NJ173="",TREND(NJ$4:INDEX(NJ$4:NJ$184,$B$200,1),$B$4:INDEX($B$4:$B$184,$B$200,1),INDEX($B$4:$B$184,$B$200+(MONTH($B206)-$C$200),1)),0),VLOOKUP($B206,$B$4:NJ$184,COLUMN(NJ$1)-1,0))</f>
        <v>446765249</v>
      </c>
      <c r="NK206" s="30">
        <f>IF(VLOOKUP($B206,$B$4:NK$184,COLUMN(NK$1)-1,0)="",IF(NK173="",TREND(NK$4:INDEX(NK$4:NK$184,$B$200,1),$B$4:INDEX($B$4:$B$184,$B$200,1),INDEX($B$4:$B$184,$B$200+(MONTH($B206)-$C$200),1)),0),VLOOKUP($B206,$B$4:NK$184,COLUMN(NK$1)-1,0))</f>
        <v>5115989802</v>
      </c>
      <c r="NL206" s="30">
        <f>IF(VLOOKUP($B206,$B$4:NL$184,COLUMN(NL$1)-1,0)="",IF(NL173="",TREND(NL$4:INDEX(NL$4:NL$184,$B$200,1),$B$4:INDEX($B$4:$B$184,$B$200,1),INDEX($B$4:$B$184,$B$200+(MONTH($B206)-$C$200),1)),0),VLOOKUP($B206,$B$4:NL$184,COLUMN(NL$1)-1,0))</f>
        <v>55826094501</v>
      </c>
      <c r="NM206" s="30">
        <f>IF(VLOOKUP($B206,$B$4:NM$184,COLUMN(NM$1)-1,0)="",IF(NM173="",TREND(NM$4:INDEX(NM$4:NM$184,$B$200,1),$B$4:INDEX($B$4:$B$184,$B$200,1),INDEX($B$4:$B$184,$B$200+(MONTH($B206)-$C$200),1)),0),VLOOKUP($B206,$B$4:NM$184,COLUMN(NM$1)-1,0))</f>
        <v>3967533800</v>
      </c>
      <c r="NN206" s="30">
        <f>IF(VLOOKUP($B206,$B$4:NN$184,COLUMN(NN$1)-1,0)="",IF(NN173="",TREND(NN$4:INDEX(NN$4:NN$184,$B$200,1),$B$4:INDEX($B$4:$B$184,$B$200,1),INDEX($B$4:$B$184,$B$200+(MONTH($B206)-$C$200),1)),0),VLOOKUP($B206,$B$4:NN$184,COLUMN(NN$1)-1,0))</f>
        <v>3451294262</v>
      </c>
      <c r="NO206" s="30">
        <f>IF(VLOOKUP($B206,$B$4:NO$184,COLUMN(NO$1)-1,0)="",IF(NO173="",TREND(NO$4:INDEX(NO$4:NO$184,$B$200,1),$B$4:INDEX($B$4:$B$184,$B$200,1),INDEX($B$4:$B$184,$B$200+(MONTH($B206)-$C$200),1)),0),VLOOKUP($B206,$B$4:NO$184,COLUMN(NO$1)-1,0))</f>
        <v>0</v>
      </c>
      <c r="NP206" s="30">
        <f>IF(VLOOKUP($B206,$B$4:NP$184,COLUMN(NP$1)-1,0)="",IF(NP173="",TREND(NP$4:INDEX(NP$4:NP$184,$B$200,1),$B$4:INDEX($B$4:$B$184,$B$200,1),INDEX($B$4:$B$184,$B$200+(MONTH($B206)-$C$200),1)),0),VLOOKUP($B206,$B$4:NP$184,COLUMN(NP$1)-1,0))</f>
        <v>0</v>
      </c>
      <c r="NQ206" s="30">
        <f>IF(VLOOKUP($B206,$B$4:NQ$184,COLUMN(NQ$1)-1,0)="",IF(NQ173="",TREND(NQ$4:INDEX(NQ$4:NQ$184,$B$200,1),$B$4:INDEX($B$4:$B$184,$B$200,1),INDEX($B$4:$B$184,$B$200+(MONTH($B206)-$C$200),1)),0),VLOOKUP($B206,$B$4:NQ$184,COLUMN(NQ$1)-1,0))</f>
        <v>0</v>
      </c>
      <c r="NR206" s="30">
        <f>IF(VLOOKUP($B206,$B$4:NR$184,COLUMN(NR$1)-1,0)="",IF(NR173="",TREND(NR$4:INDEX(NR$4:NR$184,$B$200,1),$B$4:INDEX($B$4:$B$184,$B$200,1),INDEX($B$4:$B$184,$B$200+(MONTH($B206)-$C$200),1)),0),VLOOKUP($B206,$B$4:NR$184,COLUMN(NR$1)-1,0))</f>
        <v>0</v>
      </c>
      <c r="NS206" s="30">
        <f>IF(VLOOKUP($B206,$B$4:NS$184,COLUMN(NS$1)-1,0)="",IF(NS173="",TREND(NS$4:INDEX(NS$4:NS$184,$B$200,1),$B$4:INDEX($B$4:$B$184,$B$200,1),INDEX($B$4:$B$184,$B$200+(MONTH($B206)-$C$200),1)),0),VLOOKUP($B206,$B$4:NS$184,COLUMN(NS$1)-1,0))</f>
        <v>0</v>
      </c>
      <c r="NT206" s="30">
        <f>IF(VLOOKUP($B206,$B$4:NT$184,COLUMN(NT$1)-1,0)="",IF(NT173="",TREND(NT$4:INDEX(NT$4:NT$184,$B$200,1),$B$4:INDEX($B$4:$B$184,$B$200,1),INDEX($B$4:$B$184,$B$200+(MONTH($B206)-$C$200),1)),0),VLOOKUP($B206,$B$4:NT$184,COLUMN(NT$1)-1,0))</f>
        <v>516239538</v>
      </c>
      <c r="NU206" s="30">
        <f>IF(VLOOKUP($B206,$B$4:NU$184,COLUMN(NU$1)-1,0)="",IF(NU173="",TREND(NU$4:INDEX(NU$4:NU$184,$B$200,1),$B$4:INDEX($B$4:$B$184,$B$200,1),INDEX($B$4:$B$184,$B$200+(MONTH($B206)-$C$200),1)),0),VLOOKUP($B206,$B$4:NU$184,COLUMN(NU$1)-1,0))</f>
        <v>44918703</v>
      </c>
      <c r="NV206" s="30">
        <f>IF(VLOOKUP($B206,$B$4:NV$184,COLUMN(NV$1)-1,0)="",IF(NV173="",TREND(NV$4:INDEX(NV$4:NV$184,$B$200,1),$B$4:INDEX($B$4:$B$184,$B$200,1),INDEX($B$4:$B$184,$B$200+(MONTH($B206)-$C$200),1)),0),VLOOKUP($B206,$B$4:NV$184,COLUMN(NV$1)-1,0))</f>
        <v>0</v>
      </c>
      <c r="NW206" s="30">
        <f>IF(VLOOKUP($B206,$B$4:NW$184,COLUMN(NW$1)-1,0)="",IF(NW173="",TREND(NW$4:INDEX(NW$4:NW$184,$B$200,1),$B$4:INDEX($B$4:$B$184,$B$200,1),INDEX($B$4:$B$184,$B$200+(MONTH($B206)-$C$200),1)),0),VLOOKUP($B206,$B$4:NW$184,COLUMN(NW$1)-1,0))</f>
        <v>0</v>
      </c>
      <c r="NX206" s="30">
        <f>IF(VLOOKUP($B206,$B$4:NX$184,COLUMN(NX$1)-1,0)="",IF(NX173="",TREND(NX$4:INDEX(NX$4:NX$184,$B$200,1),$B$4:INDEX($B$4:$B$184,$B$200,1),INDEX($B$4:$B$184,$B$200+(MONTH($B206)-$C$200),1)),0),VLOOKUP($B206,$B$4:NX$184,COLUMN(NX$1)-1,0))</f>
        <v>0</v>
      </c>
      <c r="NY206" s="30">
        <f>IF(VLOOKUP($B206,$B$4:NY$184,COLUMN(NY$1)-1,0)="",IF(NY173="",TREND(NY$4:INDEX(NY$4:NY$184,$B$200,1),$B$4:INDEX($B$4:$B$184,$B$200,1),INDEX($B$4:$B$184,$B$200+(MONTH($B206)-$C$200),1)),0),VLOOKUP($B206,$B$4:NY$184,COLUMN(NY$1)-1,0))</f>
        <v>0</v>
      </c>
      <c r="NZ206" s="30">
        <f>IF(VLOOKUP($B206,$B$4:NZ$184,COLUMN(NZ$1)-1,0)="",IF(NZ173="",TREND(NZ$4:INDEX(NZ$4:NZ$184,$B$200,1),$B$4:INDEX($B$4:$B$184,$B$200,1),INDEX($B$4:$B$184,$B$200+(MONTH($B206)-$C$200),1)),0),VLOOKUP($B206,$B$4:NZ$184,COLUMN(NZ$1)-1,0))</f>
        <v>0</v>
      </c>
      <c r="OA206" s="30">
        <f>IF(VLOOKUP($B206,$B$4:OA$184,COLUMN(OA$1)-1,0)="",IF(OA173="",TREND(OA$4:INDEX(OA$4:OA$184,$B$200,1),$B$4:INDEX($B$4:$B$184,$B$200,1),INDEX($B$4:$B$184,$B$200+(MONTH($B206)-$C$200),1)),0),VLOOKUP($B206,$B$4:OA$184,COLUMN(OA$1)-1,0))</f>
        <v>2555152550</v>
      </c>
      <c r="OB206" s="30">
        <f>IF(VLOOKUP($B206,$B$4:OB$184,COLUMN(OB$1)-1,0)="",IF(OB173="",TREND(OB$4:INDEX(OB$4:OB$184,$B$200,1),$B$4:INDEX($B$4:$B$184,$B$200,1),INDEX($B$4:$B$184,$B$200+(MONTH($B206)-$C$200),1)),0),VLOOKUP($B206,$B$4:OB$184,COLUMN(OB$1)-1,0))</f>
        <v>2550385776</v>
      </c>
      <c r="OC206" s="30">
        <f>IF(VLOOKUP($B206,$B$4:OC$184,COLUMN(OC$1)-1,0)="",IF(OC173="",TREND(OC$4:INDEX(OC$4:OC$184,$B$200,1),$B$4:INDEX($B$4:$B$184,$B$200,1),INDEX($B$4:$B$184,$B$200+(MONTH($B206)-$C$200),1)),0),VLOOKUP($B206,$B$4:OC$184,COLUMN(OC$1)-1,0))</f>
        <v>0</v>
      </c>
      <c r="OD206" s="30">
        <f>IF(VLOOKUP($B206,$B$4:OD$184,COLUMN(OD$1)-1,0)="",IF(OD173="",TREND(OD$4:INDEX(OD$4:OD$184,$B$200,1),$B$4:INDEX($B$4:$B$184,$B$200,1),INDEX($B$4:$B$184,$B$200+(MONTH($B206)-$C$200),1)),0),VLOOKUP($B206,$B$4:OD$184,COLUMN(OD$1)-1,0))</f>
        <v>0</v>
      </c>
      <c r="OE206" s="30">
        <f>IF(VLOOKUP($B206,$B$4:OE$184,COLUMN(OE$1)-1,0)="",IF(OE173="",TREND(OE$4:INDEX(OE$4:OE$184,$B$200,1),$B$4:INDEX($B$4:$B$184,$B$200,1),INDEX($B$4:$B$184,$B$200+(MONTH($B206)-$C$200),1)),0),VLOOKUP($B206,$B$4:OE$184,COLUMN(OE$1)-1,0))</f>
        <v>0</v>
      </c>
      <c r="OF206" s="30">
        <f>IF(VLOOKUP($B206,$B$4:OF$184,COLUMN(OF$1)-1,0)="",IF(OF173="",TREND(OF$4:INDEX(OF$4:OF$184,$B$200,1),$B$4:INDEX($B$4:$B$184,$B$200,1),INDEX($B$4:$B$184,$B$200+(MONTH($B206)-$C$200),1)),0),VLOOKUP($B206,$B$4:OF$184,COLUMN(OF$1)-1,0))</f>
        <v>2550385776</v>
      </c>
      <c r="OG206" s="30">
        <f>IF(VLOOKUP($B206,$B$4:OG$184,COLUMN(OG$1)-1,0)="",IF(OG173="",TREND(OG$4:INDEX(OG$4:OG$184,$B$200,1),$B$4:INDEX($B$4:$B$184,$B$200,1),INDEX($B$4:$B$184,$B$200+(MONTH($B206)-$C$200),1)),0),VLOOKUP($B206,$B$4:OG$184,COLUMN(OG$1)-1,0))</f>
        <v>0</v>
      </c>
      <c r="OH206" s="30">
        <f>IF(VLOOKUP($B206,$B$4:OH$184,COLUMN(OH$1)-1,0)="",IF(OH173="",TREND(OH$4:INDEX(OH$4:OH$184,$B$200,1),$B$4:INDEX($B$4:$B$184,$B$200,1),INDEX($B$4:$B$184,$B$200+(MONTH($B206)-$C$200),1)),0),VLOOKUP($B206,$B$4:OH$184,COLUMN(OH$1)-1,0))</f>
        <v>2550385776</v>
      </c>
      <c r="OI206" s="30">
        <f>IF(VLOOKUP($B206,$B$4:OI$184,COLUMN(OI$1)-1,0)="",IF(OI173="",TREND(OI$4:INDEX(OI$4:OI$184,$B$200,1),$B$4:INDEX($B$4:$B$184,$B$200,1),INDEX($B$4:$B$184,$B$200+(MONTH($B206)-$C$200),1)),0),VLOOKUP($B206,$B$4:OI$184,COLUMN(OI$1)-1,0))</f>
        <v>0</v>
      </c>
      <c r="OJ206" s="30">
        <f>IF(VLOOKUP($B206,$B$4:OJ$184,COLUMN(OJ$1)-1,0)="",IF(OJ173="",TREND(OJ$4:INDEX(OJ$4:OJ$184,$B$200,1),$B$4:INDEX($B$4:$B$184,$B$200,1),INDEX($B$4:$B$184,$B$200+(MONTH($B206)-$C$200),1)),0),VLOOKUP($B206,$B$4:OJ$184,COLUMN(OJ$1)-1,0))</f>
        <v>4766774</v>
      </c>
      <c r="OK206" s="30">
        <f>IF(VLOOKUP($B206,$B$4:OK$184,COLUMN(OK$1)-1,0)="",IF(OK173="",TREND(OK$4:INDEX(OK$4:OK$184,$B$200,1),$B$4:INDEX($B$4:$B$184,$B$200,1),INDEX($B$4:$B$184,$B$200+(MONTH($B206)-$C$200),1)),0),VLOOKUP($B206,$B$4:OK$184,COLUMN(OK$1)-1,0))</f>
        <v>0</v>
      </c>
      <c r="OL206" s="30">
        <f>IF(VLOOKUP($B206,$B$4:OL$184,COLUMN(OL$1)-1,0)="",IF(OL173="",TREND(OL$4:INDEX(OL$4:OL$184,$B$200,1),$B$4:INDEX($B$4:$B$184,$B$200,1),INDEX($B$4:$B$184,$B$200+(MONTH($B206)-$C$200),1)),0),VLOOKUP($B206,$B$4:OL$184,COLUMN(OL$1)-1,0))</f>
        <v>0</v>
      </c>
      <c r="OM206" s="30">
        <f>IF(VLOOKUP($B206,$B$4:OM$184,COLUMN(OM$1)-1,0)="",IF(OM173="",TREND(OM$4:INDEX(OM$4:OM$184,$B$200,1),$B$4:INDEX($B$4:$B$184,$B$200,1),INDEX($B$4:$B$184,$B$200+(MONTH($B206)-$C$200),1)),0),VLOOKUP($B206,$B$4:OM$184,COLUMN(OM$1)-1,0))</f>
        <v>0</v>
      </c>
      <c r="ON206" s="30">
        <f>IF(VLOOKUP($B206,$B$4:ON$184,COLUMN(ON$1)-1,0)="",IF(ON173="",TREND(ON$4:INDEX(ON$4:ON$184,$B$200,1),$B$4:INDEX($B$4:$B$184,$B$200,1),INDEX($B$4:$B$184,$B$200+(MONTH($B206)-$C$200),1)),0),VLOOKUP($B206,$B$4:ON$184,COLUMN(ON$1)-1,0))</f>
        <v>0</v>
      </c>
      <c r="OO206" s="30">
        <f>IF(VLOOKUP($B206,$B$4:OO$184,COLUMN(OO$1)-1,0)="",IF(OO173="",TREND(OO$4:INDEX(OO$4:OO$184,$B$200,1),$B$4:INDEX($B$4:$B$184,$B$200,1),INDEX($B$4:$B$184,$B$200+(MONTH($B206)-$C$200),1)),0),VLOOKUP($B206,$B$4:OO$184,COLUMN(OO$1)-1,0))</f>
        <v>4766774</v>
      </c>
      <c r="OP206" s="30">
        <f>IF(VLOOKUP($B206,$B$4:OP$184,COLUMN(OP$1)-1,0)="",IF(OP173="",TREND(OP$4:INDEX(OP$4:OP$184,$B$200,1),$B$4:INDEX($B$4:$B$184,$B$200,1),INDEX($B$4:$B$184,$B$200+(MONTH($B206)-$C$200),1)),0),VLOOKUP($B206,$B$4:OP$184,COLUMN(OP$1)-1,0))</f>
        <v>0</v>
      </c>
      <c r="OQ206" s="30">
        <f>IF(VLOOKUP($B206,$B$4:OQ$184,COLUMN(OQ$1)-1,0)="",IF(OQ173="",TREND(OQ$4:INDEX(OQ$4:OQ$184,$B$200,1),$B$4:INDEX($B$4:$B$184,$B$200,1),INDEX($B$4:$B$184,$B$200+(MONTH($B206)-$C$200),1)),0),VLOOKUP($B206,$B$4:OQ$184,COLUMN(OQ$1)-1,0))</f>
        <v>0</v>
      </c>
      <c r="OR206" s="30">
        <f>IF(VLOOKUP($B206,$B$4:OR$184,COLUMN(OR$1)-1,0)="",IF(OR173="",TREND(OR$4:INDEX(OR$4:OR$184,$B$200,1),$B$4:INDEX($B$4:$B$184,$B$200,1),INDEX($B$4:$B$184,$B$200+(MONTH($B206)-$C$200),1)),0),VLOOKUP($B206,$B$4:OR$184,COLUMN(OR$1)-1,0))</f>
        <v>0</v>
      </c>
      <c r="OS206" s="30">
        <f>IF(VLOOKUP($B206,$B$4:OS$184,COLUMN(OS$1)-1,0)="",IF(OS173="",TREND(OS$4:INDEX(OS$4:OS$184,$B$200,1),$B$4:INDEX($B$4:$B$184,$B$200,1),INDEX($B$4:$B$184,$B$200+(MONTH($B206)-$C$200),1)),0),VLOOKUP($B206,$B$4:OS$184,COLUMN(OS$1)-1,0))</f>
        <v>3843507652</v>
      </c>
      <c r="OT206" s="30">
        <f>IF(VLOOKUP($B206,$B$4:OT$184,COLUMN(OT$1)-1,0)="",IF(OT173="",TREND(OT$4:INDEX(OT$4:OT$184,$B$200,1),$B$4:INDEX($B$4:$B$184,$B$200,1),INDEX($B$4:$B$184,$B$200+(MONTH($B206)-$C$200),1)),0),VLOOKUP($B206,$B$4:OT$184,COLUMN(OT$1)-1,0))</f>
        <v>1724620807</v>
      </c>
      <c r="OU206" s="30">
        <f>IF(VLOOKUP($B206,$B$4:OU$184,COLUMN(OU$1)-1,0)="",IF(OU173="",TREND(OU$4:INDEX(OU$4:OU$184,$B$200,1),$B$4:INDEX($B$4:$B$184,$B$200,1),INDEX($B$4:$B$184,$B$200+(MONTH($B206)-$C$200),1)),0),VLOOKUP($B206,$B$4:OU$184,COLUMN(OU$1)-1,0))</f>
        <v>1724620807</v>
      </c>
      <c r="OV206" s="30">
        <f>IF(VLOOKUP($B206,$B$4:OV$184,COLUMN(OV$1)-1,0)="",IF(OV173="",TREND(OV$4:INDEX(OV$4:OV$184,$B$200,1),$B$4:INDEX($B$4:$B$184,$B$200,1),INDEX($B$4:$B$184,$B$200+(MONTH($B206)-$C$200),1)),0),VLOOKUP($B206,$B$4:OV$184,COLUMN(OV$1)-1,0))</f>
        <v>0</v>
      </c>
      <c r="OW206" s="30">
        <f>IF(VLOOKUP($B206,$B$4:OW$184,COLUMN(OW$1)-1,0)="",IF(OW173="",TREND(OW$4:INDEX(OW$4:OW$184,$B$200,1),$B$4:INDEX($B$4:$B$184,$B$200,1),INDEX($B$4:$B$184,$B$200+(MONTH($B206)-$C$200),1)),0),VLOOKUP($B206,$B$4:OW$184,COLUMN(OW$1)-1,0))</f>
        <v>1724620807</v>
      </c>
      <c r="OX206" s="30">
        <f>IF(VLOOKUP($B206,$B$4:OX$184,COLUMN(OX$1)-1,0)="",IF(OX173="",TREND(OX$4:INDEX(OX$4:OX$184,$B$200,1),$B$4:INDEX($B$4:$B$184,$B$200,1),INDEX($B$4:$B$184,$B$200+(MONTH($B206)-$C$200),1)),0),VLOOKUP($B206,$B$4:OX$184,COLUMN(OX$1)-1,0))</f>
        <v>0</v>
      </c>
      <c r="OY206" s="30">
        <f>IF(VLOOKUP($B206,$B$4:OY$184,COLUMN(OY$1)-1,0)="",IF(OY173="",TREND(OY$4:INDEX(OY$4:OY$184,$B$200,1),$B$4:INDEX($B$4:$B$184,$B$200,1),INDEX($B$4:$B$184,$B$200+(MONTH($B206)-$C$200),1)),0),VLOOKUP($B206,$B$4:OY$184,COLUMN(OY$1)-1,0))</f>
        <v>0</v>
      </c>
      <c r="OZ206" s="30">
        <f>IF(VLOOKUP($B206,$B$4:OZ$184,COLUMN(OZ$1)-1,0)="",IF(OZ173="",TREND(OZ$4:INDEX(OZ$4:OZ$184,$B$200,1),$B$4:INDEX($B$4:$B$184,$B$200,1),INDEX($B$4:$B$184,$B$200+(MONTH($B206)-$C$200),1)),0),VLOOKUP($B206,$B$4:OZ$184,COLUMN(OZ$1)-1,0))</f>
        <v>2118886845</v>
      </c>
      <c r="PA206" s="30">
        <f>IF(VLOOKUP($B206,$B$4:PA$184,COLUMN(PA$1)-1,0)="",IF(PA173="",TREND(PA$4:INDEX(PA$4:PA$184,$B$200,1),$B$4:INDEX($B$4:$B$184,$B$200,1),INDEX($B$4:$B$184,$B$200+(MONTH($B206)-$C$200),1)),0),VLOOKUP($B206,$B$4:PA$184,COLUMN(PA$1)-1,0))</f>
        <v>1737551459</v>
      </c>
      <c r="PB206" s="30">
        <f>IF(VLOOKUP($B206,$B$4:PB$184,COLUMN(PB$1)-1,0)="",IF(PB173="",TREND(PB$4:INDEX(PB$4:PB$184,$B$200,1),$B$4:INDEX($B$4:$B$184,$B$200,1),INDEX($B$4:$B$184,$B$200+(MONTH($B206)-$C$200),1)),0),VLOOKUP($B206,$B$4:PB$184,COLUMN(PB$1)-1,0))</f>
        <v>0</v>
      </c>
      <c r="PC206" s="30">
        <f>IF(VLOOKUP($B206,$B$4:PC$184,COLUMN(PC$1)-1,0)="",IF(PC173="",TREND(PC$4:INDEX(PC$4:PC$184,$B$200,1),$B$4:INDEX($B$4:$B$184,$B$200,1),INDEX($B$4:$B$184,$B$200+(MONTH($B206)-$C$200),1)),0),VLOOKUP($B206,$B$4:PC$184,COLUMN(PC$1)-1,0))</f>
        <v>0</v>
      </c>
      <c r="PD206" s="30">
        <f>IF(VLOOKUP($B206,$B$4:PD$184,COLUMN(PD$1)-1,0)="",IF(PD173="",TREND(PD$4:INDEX(PD$4:PD$184,$B$200,1),$B$4:INDEX($B$4:$B$184,$B$200,1),INDEX($B$4:$B$184,$B$200+(MONTH($B206)-$C$200),1)),0),VLOOKUP($B206,$B$4:PD$184,COLUMN(PD$1)-1,0))</f>
        <v>0</v>
      </c>
      <c r="PE206" s="30">
        <f>IF(VLOOKUP($B206,$B$4:PE$184,COLUMN(PE$1)-1,0)="",IF(PE173="",TREND(PE$4:INDEX(PE$4:PE$184,$B$200,1),$B$4:INDEX($B$4:$B$184,$B$200,1),INDEX($B$4:$B$184,$B$200+(MONTH($B206)-$C$200),1)),0),VLOOKUP($B206,$B$4:PE$184,COLUMN(PE$1)-1,0))</f>
        <v>0</v>
      </c>
      <c r="PF206" s="30">
        <f>IF(VLOOKUP($B206,$B$4:PF$184,COLUMN(PF$1)-1,0)="",IF(PF173="",TREND(PF$4:INDEX(PF$4:PF$184,$B$200,1),$B$4:INDEX($B$4:$B$184,$B$200,1),INDEX($B$4:$B$184,$B$200+(MONTH($B206)-$C$200),1)),0),VLOOKUP($B206,$B$4:PF$184,COLUMN(PF$1)-1,0))</f>
        <v>0</v>
      </c>
      <c r="PG206" s="30">
        <f>IF(VLOOKUP($B206,$B$4:PG$184,COLUMN(PG$1)-1,0)="",IF(PG173="",TREND(PG$4:INDEX(PG$4:PG$184,$B$200,1),$B$4:INDEX($B$4:$B$184,$B$200,1),INDEX($B$4:$B$184,$B$200+(MONTH($B206)-$C$200),1)),0),VLOOKUP($B206,$B$4:PG$184,COLUMN(PG$1)-1,0))</f>
        <v>0</v>
      </c>
      <c r="PH206" s="30">
        <f>IF(VLOOKUP($B206,$B$4:PH$184,COLUMN(PH$1)-1,0)="",IF(PH173="",TREND(PH$4:INDEX(PH$4:PH$184,$B$200,1),$B$4:INDEX($B$4:$B$184,$B$200,1),INDEX($B$4:$B$184,$B$200+(MONTH($B206)-$C$200),1)),0),VLOOKUP($B206,$B$4:PH$184,COLUMN(PH$1)-1,0))</f>
        <v>0</v>
      </c>
      <c r="PI206" s="30">
        <f>IF(VLOOKUP($B206,$B$4:PI$184,COLUMN(PI$1)-1,0)="",IF(PI173="",TREND(PI$4:INDEX(PI$4:PI$184,$B$200,1),$B$4:INDEX($B$4:$B$184,$B$200,1),INDEX($B$4:$B$184,$B$200+(MONTH($B206)-$C$200),1)),0),VLOOKUP($B206,$B$4:PI$184,COLUMN(PI$1)-1,0))</f>
        <v>0</v>
      </c>
      <c r="PJ206" s="30">
        <f>IF(VLOOKUP($B206,$B$4:PJ$184,COLUMN(PJ$1)-1,0)="",IF(PJ173="",TREND(PJ$4:INDEX(PJ$4:PJ$184,$B$200,1),$B$4:INDEX($B$4:$B$184,$B$200,1),INDEX($B$4:$B$184,$B$200+(MONTH($B206)-$C$200),1)),0),VLOOKUP($B206,$B$4:PJ$184,COLUMN(PJ$1)-1,0))</f>
        <v>0</v>
      </c>
      <c r="PK206" s="30">
        <f>IF(VLOOKUP($B206,$B$4:PK$184,COLUMN(PK$1)-1,0)="",IF(PK173="",TREND(PK$4:INDEX(PK$4:PK$184,$B$200,1),$B$4:INDEX($B$4:$B$184,$B$200,1),INDEX($B$4:$B$184,$B$200+(MONTH($B206)-$C$200),1)),0),VLOOKUP($B206,$B$4:PK$184,COLUMN(PK$1)-1,0))</f>
        <v>0</v>
      </c>
      <c r="PL206" s="30">
        <f>IF(VLOOKUP($B206,$B$4:PL$184,COLUMN(PL$1)-1,0)="",IF(PL173="",TREND(PL$4:INDEX(PL$4:PL$184,$B$200,1),$B$4:INDEX($B$4:$B$184,$B$200,1),INDEX($B$4:$B$184,$B$200+(MONTH($B206)-$C$200),1)),0),VLOOKUP($B206,$B$4:PL$184,COLUMN(PL$1)-1,0))</f>
        <v>0</v>
      </c>
      <c r="PM206" s="30">
        <f>IF(VLOOKUP($B206,$B$4:PM$184,COLUMN(PM$1)-1,0)="",IF(PM173="",TREND(PM$4:INDEX(PM$4:PM$184,$B$200,1),$B$4:INDEX($B$4:$B$184,$B$200,1),INDEX($B$4:$B$184,$B$200+(MONTH($B206)-$C$200),1)),0),VLOOKUP($B206,$B$4:PM$184,COLUMN(PM$1)-1,0))</f>
        <v>381335386</v>
      </c>
      <c r="PN206" s="30">
        <f>IF(VLOOKUP($B206,$B$4:PN$184,COLUMN(PN$1)-1,0)="",IF(PN173="",TREND(PN$4:INDEX(PN$4:PN$184,$B$200,1),$B$4:INDEX($B$4:$B$184,$B$200,1),INDEX($B$4:$B$184,$B$200+(MONTH($B206)-$C$200),1)),0),VLOOKUP($B206,$B$4:PN$184,COLUMN(PN$1)-1,0))</f>
        <v>0</v>
      </c>
      <c r="PO206" s="30">
        <f>IF(VLOOKUP($B206,$B$4:PO$184,COLUMN(PO$1)-1,0)="",IF(PO173="",TREND(PO$4:INDEX(PO$4:PO$184,$B$200,1),$B$4:INDEX($B$4:$B$184,$B$200,1),INDEX($B$4:$B$184,$B$200+(MONTH($B206)-$C$200),1)),0),VLOOKUP($B206,$B$4:PO$184,COLUMN(PO$1)-1,0))</f>
        <v>0</v>
      </c>
      <c r="PP206" s="30">
        <f>IF(VLOOKUP($B206,$B$4:PP$184,COLUMN(PP$1)-1,0)="",IF(PP173="",TREND(PP$4:INDEX(PP$4:PP$184,$B$200,1),$B$4:INDEX($B$4:$B$184,$B$200,1),INDEX($B$4:$B$184,$B$200+(MONTH($B206)-$C$200),1)),0),VLOOKUP($B206,$B$4:PP$184,COLUMN(PP$1)-1,0))</f>
        <v>0</v>
      </c>
      <c r="PQ206" s="30">
        <f>IF(VLOOKUP($B206,$B$4:PQ$184,COLUMN(PQ$1)-1,0)="",IF(PQ173="",TREND(PQ$4:INDEX(PQ$4:PQ$184,$B$200,1),$B$4:INDEX($B$4:$B$184,$B$200,1),INDEX($B$4:$B$184,$B$200+(MONTH($B206)-$C$200),1)),0),VLOOKUP($B206,$B$4:PQ$184,COLUMN(PQ$1)-1,0))</f>
        <v>0</v>
      </c>
      <c r="PR206" s="30">
        <f>IF(VLOOKUP($B206,$B$4:PR$184,COLUMN(PR$1)-1,0)="",IF(PR173="",TREND(PR$4:INDEX(PR$4:PR$184,$B$200,1),$B$4:INDEX($B$4:$B$184,$B$200,1),INDEX($B$4:$B$184,$B$200+(MONTH($B206)-$C$200),1)),0),VLOOKUP($B206,$B$4:PR$184,COLUMN(PR$1)-1,0))</f>
        <v>0</v>
      </c>
      <c r="PS206" s="30">
        <f>IF(VLOOKUP($B206,$B$4:PS$184,COLUMN(PS$1)-1,0)="",IF(PS173="",TREND(PS$4:INDEX(PS$4:PS$184,$B$200,1),$B$4:INDEX($B$4:$B$184,$B$200,1),INDEX($B$4:$B$184,$B$200+(MONTH($B206)-$C$200),1)),0),VLOOKUP($B206,$B$4:PS$184,COLUMN(PS$1)-1,0))</f>
        <v>0</v>
      </c>
      <c r="PT206" s="30">
        <f>IF(VLOOKUP($B206,$B$4:PT$184,COLUMN(PT$1)-1,0)="",IF(PT173="",TREND(PT$4:INDEX(PT$4:PT$184,$B$200,1),$B$4:INDEX($B$4:$B$184,$B$200,1),INDEX($B$4:$B$184,$B$200+(MONTH($B206)-$C$200),1)),0),VLOOKUP($B206,$B$4:PT$184,COLUMN(PT$1)-1,0))</f>
        <v>0</v>
      </c>
      <c r="PU206" s="30">
        <f>IF(VLOOKUP($B206,$B$4:PU$184,COLUMN(PU$1)-1,0)="",IF(PU173="",TREND(PU$4:INDEX(PU$4:PU$184,$B$200,1),$B$4:INDEX($B$4:$B$184,$B$200,1),INDEX($B$4:$B$184,$B$200+(MONTH($B206)-$C$200),1)),0),VLOOKUP($B206,$B$4:PU$184,COLUMN(PU$1)-1,0))</f>
        <v>682883604</v>
      </c>
      <c r="PV206" s="30">
        <f>IF(VLOOKUP($B206,$B$4:PV$184,COLUMN(PV$1)-1,0)="",IF(PV173="",TREND(PV$4:INDEX(PV$4:PV$184,$B$200,1),$B$4:INDEX($B$4:$B$184,$B$200,1),INDEX($B$4:$B$184,$B$200+(MONTH($B206)-$C$200),1)),0),VLOOKUP($B206,$B$4:PV$184,COLUMN(PV$1)-1,0))</f>
        <v>0</v>
      </c>
      <c r="PW206" s="30">
        <f>IF(VLOOKUP($B206,$B$4:PW$184,COLUMN(PW$1)-1,0)="",IF(PW173="",TREND(PW$4:INDEX(PW$4:PW$184,$B$200,1),$B$4:INDEX($B$4:$B$184,$B$200,1),INDEX($B$4:$B$184,$B$200+(MONTH($B206)-$C$200),1)),0),VLOOKUP($B206,$B$4:PW$184,COLUMN(PW$1)-1,0))</f>
        <v>0</v>
      </c>
      <c r="PX206" s="30">
        <f>IF(VLOOKUP($B206,$B$4:PX$184,COLUMN(PX$1)-1,0)="",IF(PX173="",TREND(PX$4:INDEX(PX$4:PX$184,$B$200,1),$B$4:INDEX($B$4:$B$184,$B$200,1),INDEX($B$4:$B$184,$B$200+(MONTH($B206)-$C$200),1)),0),VLOOKUP($B206,$B$4:PX$184,COLUMN(PX$1)-1,0))</f>
        <v>0</v>
      </c>
      <c r="PY206" s="30">
        <f>IF(VLOOKUP($B206,$B$4:PY$184,COLUMN(PY$1)-1,0)="",IF(PY173="",TREND(PY$4:INDEX(PY$4:PY$184,$B$200,1),$B$4:INDEX($B$4:$B$184,$B$200,1),INDEX($B$4:$B$184,$B$200+(MONTH($B206)-$C$200),1)),0),VLOOKUP($B206,$B$4:PY$184,COLUMN(PY$1)-1,0))</f>
        <v>0</v>
      </c>
      <c r="PZ206" s="30">
        <f>IF(VLOOKUP($B206,$B$4:PZ$184,COLUMN(PZ$1)-1,0)="",IF(PZ173="",TREND(PZ$4:INDEX(PZ$4:PZ$184,$B$200,1),$B$4:INDEX($B$4:$B$184,$B$200,1),INDEX($B$4:$B$184,$B$200+(MONTH($B206)-$C$200),1)),0),VLOOKUP($B206,$B$4:PZ$184,COLUMN(PZ$1)-1,0))</f>
        <v>0</v>
      </c>
      <c r="QA206" s="30">
        <f>IF(VLOOKUP($B206,$B$4:QA$184,COLUMN(QA$1)-1,0)="",IF(QA173="",TREND(QA$4:INDEX(QA$4:QA$184,$B$200,1),$B$4:INDEX($B$4:$B$184,$B$200,1),INDEX($B$4:$B$184,$B$200+(MONTH($B206)-$C$200),1)),0),VLOOKUP($B206,$B$4:QA$184,COLUMN(QA$1)-1,0))</f>
        <v>0</v>
      </c>
      <c r="QB206" s="30">
        <f>IF(VLOOKUP($B206,$B$4:QB$184,COLUMN(QB$1)-1,0)="",IF(QB173="",TREND(QB$4:INDEX(QB$4:QB$184,$B$200,1),$B$4:INDEX($B$4:$B$184,$B$200,1),INDEX($B$4:$B$184,$B$200+(MONTH($B206)-$C$200),1)),0),VLOOKUP($B206,$B$4:QB$184,COLUMN(QB$1)-1,0))</f>
        <v>0</v>
      </c>
      <c r="QC206" s="30">
        <f>IF(VLOOKUP($B206,$B$4:QC$184,COLUMN(QC$1)-1,0)="",IF(QC173="",TREND(QC$4:INDEX(QC$4:QC$184,$B$200,1),$B$4:INDEX($B$4:$B$184,$B$200,1),INDEX($B$4:$B$184,$B$200+(MONTH($B206)-$C$200),1)),0),VLOOKUP($B206,$B$4:QC$184,COLUMN(QC$1)-1,0))</f>
        <v>7920703002</v>
      </c>
      <c r="QD206" s="30">
        <f>IF(VLOOKUP($B206,$B$4:QD$184,COLUMN(QD$1)-1,0)="",IF(QD173="",TREND(QD$4:INDEX(QD$4:QD$184,$B$200,1),$B$4:INDEX($B$4:$B$184,$B$200,1),INDEX($B$4:$B$184,$B$200+(MONTH($B206)-$C$200),1)),0),VLOOKUP($B206,$B$4:QD$184,COLUMN(QD$1)-1,0))</f>
        <v>7541143205</v>
      </c>
      <c r="QE206" s="30">
        <f>IF(VLOOKUP($B206,$B$4:QE$184,COLUMN(QE$1)-1,0)="",IF(QE173="",TREND(QE$4:INDEX(QE$4:QE$184,$B$200,1),$B$4:INDEX($B$4:$B$184,$B$200,1),INDEX($B$4:$B$184,$B$200+(MONTH($B206)-$C$200),1)),0),VLOOKUP($B206,$B$4:QE$184,COLUMN(QE$1)-1,0))</f>
        <v>0</v>
      </c>
      <c r="QF206" s="30">
        <f>IF(VLOOKUP($B206,$B$4:QF$184,COLUMN(QF$1)-1,0)="",IF(QF173="",TREND(QF$4:INDEX(QF$4:QF$184,$B$200,1),$B$4:INDEX($B$4:$B$184,$B$200,1),INDEX($B$4:$B$184,$B$200+(MONTH($B206)-$C$200),1)),0),VLOOKUP($B206,$B$4:QF$184,COLUMN(QF$1)-1,0))</f>
        <v>0</v>
      </c>
      <c r="QG206" s="30">
        <f>IF(VLOOKUP($B206,$B$4:QG$184,COLUMN(QG$1)-1,0)="",IF(QG173="",TREND(QG$4:INDEX(QG$4:QG$184,$B$200,1),$B$4:INDEX($B$4:$B$184,$B$200,1),INDEX($B$4:$B$184,$B$200+(MONTH($B206)-$C$200),1)),0),VLOOKUP($B206,$B$4:QG$184,COLUMN(QG$1)-1,0))</f>
        <v>0</v>
      </c>
      <c r="QH206" s="30">
        <f>IF(VLOOKUP($B206,$B$4:QH$184,COLUMN(QH$1)-1,0)="",IF(QH173="",TREND(QH$4:INDEX(QH$4:QH$184,$B$200,1),$B$4:INDEX($B$4:$B$184,$B$200,1),INDEX($B$4:$B$184,$B$200+(MONTH($B206)-$C$200),1)),0),VLOOKUP($B206,$B$4:QH$184,COLUMN(QH$1)-1,0))</f>
        <v>0</v>
      </c>
      <c r="QI206" s="30">
        <f>IF(VLOOKUP($B206,$B$4:QI$184,COLUMN(QI$1)-1,0)="",IF(QI173="",TREND(QI$4:INDEX(QI$4:QI$184,$B$200,1),$B$4:INDEX($B$4:$B$184,$B$200,1),INDEX($B$4:$B$184,$B$200+(MONTH($B206)-$C$200),1)),0),VLOOKUP($B206,$B$4:QI$184,COLUMN(QI$1)-1,0))</f>
        <v>0</v>
      </c>
      <c r="QJ206" s="30">
        <f>IF(VLOOKUP($B206,$B$4:QJ$184,COLUMN(QJ$1)-1,0)="",IF(QJ173="",TREND(QJ$4:INDEX(QJ$4:QJ$184,$B$200,1),$B$4:INDEX($B$4:$B$184,$B$200,1),INDEX($B$4:$B$184,$B$200+(MONTH($B206)-$C$200),1)),0),VLOOKUP($B206,$B$4:QJ$184,COLUMN(QJ$1)-1,0))</f>
        <v>379559797</v>
      </c>
      <c r="QK206" s="30">
        <f>IF(VLOOKUP($B206,$B$4:QK$184,COLUMN(QK$1)-1,0)="",IF(QK173="",TREND(QK$4:INDEX(QK$4:QK$184,$B$200,1),$B$4:INDEX($B$4:$B$184,$B$200,1),INDEX($B$4:$B$184,$B$200+(MONTH($B206)-$C$200),1)),0),VLOOKUP($B206,$B$4:QK$184,COLUMN(QK$1)-1,0))</f>
        <v>0</v>
      </c>
      <c r="QL206" s="30">
        <f>IF(VLOOKUP($B206,$B$4:QL$184,COLUMN(QL$1)-1,0)="",IF(QL173="",TREND(QL$4:INDEX(QL$4:QL$184,$B$200,1),$B$4:INDEX($B$4:$B$184,$B$200,1),INDEX($B$4:$B$184,$B$200+(MONTH($B206)-$C$200),1)),0),VLOOKUP($B206,$B$4:QL$184,COLUMN(QL$1)-1,0))</f>
        <v>22955364176</v>
      </c>
      <c r="QM206" s="30">
        <f>IF(VLOOKUP($B206,$B$4:QM$184,COLUMN(QM$1)-1,0)="",IF(QM173="",TREND(QM$4:INDEX(QM$4:QM$184,$B$200,1),$B$4:INDEX($B$4:$B$184,$B$200,1),INDEX($B$4:$B$184,$B$200+(MONTH($B206)-$C$200),1)),0),VLOOKUP($B206,$B$4:QM$184,COLUMN(QM$1)-1,0))</f>
        <v>8946981742</v>
      </c>
      <c r="QN206" s="30">
        <f>IF(VLOOKUP($B206,$B$4:QN$184,COLUMN(QN$1)-1,0)="",IF(QN173="",TREND(QN$4:INDEX(QN$4:QN$184,$B$200,1),$B$4:INDEX($B$4:$B$184,$B$200,1),INDEX($B$4:$B$184,$B$200+(MONTH($B206)-$C$200),1)),0),VLOOKUP($B206,$B$4:QN$184,COLUMN(QN$1)-1,0))</f>
        <v>0</v>
      </c>
      <c r="QO206" s="30">
        <f>IF(VLOOKUP($B206,$B$4:QO$184,COLUMN(QO$1)-1,0)="",IF(QO173="",TREND(QO$4:INDEX(QO$4:QO$184,$B$200,1),$B$4:INDEX($B$4:$B$184,$B$200,1),INDEX($B$4:$B$184,$B$200+(MONTH($B206)-$C$200),1)),0),VLOOKUP($B206,$B$4:QO$184,COLUMN(QO$1)-1,0))</f>
        <v>632779511387</v>
      </c>
      <c r="QP206" s="30">
        <f>IF(VLOOKUP($B206,$B$4:QP$184,COLUMN(QP$1)-1,0)="",IF(QP173="",TREND(QP$4:INDEX(QP$4:QP$184,$B$200,1),$B$4:INDEX($B$4:$B$184,$B$200,1),INDEX($B$4:$B$184,$B$200+(MONTH($B206)-$C$200),1)),0),VLOOKUP($B206,$B$4:QP$184,COLUMN(QP$1)-1,0))</f>
        <v>521606961401</v>
      </c>
      <c r="QQ206" s="30">
        <f>IF(VLOOKUP($B206,$B$4:QQ$184,COLUMN(QQ$1)-1,0)="",IF(QQ173="",TREND(QQ$4:INDEX(QQ$4:QQ$184,$B$200,1),$B$4:INDEX($B$4:$B$184,$B$200,1),INDEX($B$4:$B$184,$B$200+(MONTH($B206)-$C$200),1)),0),VLOOKUP($B206,$B$4:QQ$184,COLUMN(QQ$1)-1,0))</f>
        <v>36261474</v>
      </c>
      <c r="QR206" s="30">
        <f>IF(VLOOKUP($B206,$B$4:QR$184,COLUMN(QR$1)-1,0)="",IF(QR173="",TREND(QR$4:INDEX(QR$4:QR$184,$B$200,1),$B$4:INDEX($B$4:$B$184,$B$200,1),INDEX($B$4:$B$184,$B$200+(MONTH($B206)-$C$200),1)),0),VLOOKUP($B206,$B$4:QR$184,COLUMN(QR$1)-1,0))</f>
        <v>17611474</v>
      </c>
      <c r="QS206" s="30">
        <f>IF(VLOOKUP($B206,$B$4:QS$184,COLUMN(QS$1)-1,0)="",IF(QS173="",TREND(QS$4:INDEX(QS$4:QS$184,$B$200,1),$B$4:INDEX($B$4:$B$184,$B$200,1),INDEX($B$4:$B$184,$B$200+(MONTH($B206)-$C$200),1)),0),VLOOKUP($B206,$B$4:QS$184,COLUMN(QS$1)-1,0))</f>
        <v>18650000</v>
      </c>
      <c r="QT206" s="30">
        <f>IF(VLOOKUP($B206,$B$4:QT$184,COLUMN(QT$1)-1,0)="",IF(QT173="",TREND(QT$4:INDEX(QT$4:QT$184,$B$200,1),$B$4:INDEX($B$4:$B$184,$B$200,1),INDEX($B$4:$B$184,$B$200+(MONTH($B206)-$C$200),1)),0),VLOOKUP($B206,$B$4:QT$184,COLUMN(QT$1)-1,0))</f>
        <v>0</v>
      </c>
      <c r="QU206" s="30">
        <f>IF(VLOOKUP($B206,$B$4:QU$184,COLUMN(QU$1)-1,0)="",IF(QU173="",TREND(QU$4:INDEX(QU$4:QU$184,$B$200,1),$B$4:INDEX($B$4:$B$184,$B$200,1),INDEX($B$4:$B$184,$B$200+(MONTH($B206)-$C$200),1)),0),VLOOKUP($B206,$B$4:QU$184,COLUMN(QU$1)-1,0))</f>
        <v>0</v>
      </c>
      <c r="QV206" s="30">
        <f>IF(VLOOKUP($B206,$B$4:QV$184,COLUMN(QV$1)-1,0)="",IF(QV173="",TREND(QV$4:INDEX(QV$4:QV$184,$B$200,1),$B$4:INDEX($B$4:$B$184,$B$200,1),INDEX($B$4:$B$184,$B$200+(MONTH($B206)-$C$200),1)),0),VLOOKUP($B206,$B$4:QV$184,COLUMN(QV$1)-1,0))</f>
        <v>0</v>
      </c>
      <c r="QW206" s="30">
        <f>IF(VLOOKUP($B206,$B$4:QW$184,COLUMN(QW$1)-1,0)="",IF(QW173="",TREND(QW$4:INDEX(QW$4:QW$184,$B$200,1),$B$4:INDEX($B$4:$B$184,$B$200,1),INDEX($B$4:$B$184,$B$200+(MONTH($B206)-$C$200),1)),0),VLOOKUP($B206,$B$4:QW$184,COLUMN(QW$1)-1,0))</f>
        <v>318261127</v>
      </c>
      <c r="QX206" s="30">
        <f>IF(VLOOKUP($B206,$B$4:QX$184,COLUMN(QX$1)-1,0)="",IF(QX173="",TREND(QX$4:INDEX(QX$4:QX$184,$B$200,1),$B$4:INDEX($B$4:$B$184,$B$200,1),INDEX($B$4:$B$184,$B$200+(MONTH($B206)-$C$200),1)),0),VLOOKUP($B206,$B$4:QX$184,COLUMN(QX$1)-1,0))</f>
        <v>318261127</v>
      </c>
      <c r="QY206" s="30">
        <f>IF(VLOOKUP($B206,$B$4:QY$184,COLUMN(QY$1)-1,0)="",IF(QY173="",TREND(QY$4:INDEX(QY$4:QY$184,$B$200,1),$B$4:INDEX($B$4:$B$184,$B$200,1),INDEX($B$4:$B$184,$B$200+(MONTH($B206)-$C$200),1)),0),VLOOKUP($B206,$B$4:QY$184,COLUMN(QY$1)-1,0))</f>
        <v>0</v>
      </c>
      <c r="QZ206" s="30">
        <f>IF(VLOOKUP($B206,$B$4:QZ$184,COLUMN(QZ$1)-1,0)="",IF(QZ173="",TREND(QZ$4:INDEX(QZ$4:QZ$184,$B$200,1),$B$4:INDEX($B$4:$B$184,$B$200,1),INDEX($B$4:$B$184,$B$200+(MONTH($B206)-$C$200),1)),0),VLOOKUP($B206,$B$4:QZ$184,COLUMN(QZ$1)-1,0))</f>
        <v>521252438800</v>
      </c>
      <c r="RA206" s="30">
        <f>IF(VLOOKUP($B206,$B$4:RA$184,COLUMN(RA$1)-1,0)="",IF(RA173="",TREND(RA$4:INDEX(RA$4:RA$184,$B$200,1),$B$4:INDEX($B$4:$B$184,$B$200,1),INDEX($B$4:$B$184,$B$200+(MONTH($B206)-$C$200),1)),0),VLOOKUP($B206,$B$4:RA$184,COLUMN(RA$1)-1,0))</f>
        <v>0</v>
      </c>
      <c r="RB206" s="30">
        <f>IF(VLOOKUP($B206,$B$4:RB$184,COLUMN(RB$1)-1,0)="",IF(RB173="",TREND(RB$4:INDEX(RB$4:RB$184,$B$200,1),$B$4:INDEX($B$4:$B$184,$B$200,1),INDEX($B$4:$B$184,$B$200+(MONTH($B206)-$C$200),1)),0),VLOOKUP($B206,$B$4:RB$184,COLUMN(RB$1)-1,0))</f>
        <v>0</v>
      </c>
      <c r="RC206" s="30">
        <f>IF(VLOOKUP($B206,$B$4:RC$184,COLUMN(RC$1)-1,0)="",IF(RC173="",TREND(RC$4:INDEX(RC$4:RC$184,$B$200,1),$B$4:INDEX($B$4:$B$184,$B$200,1),INDEX($B$4:$B$184,$B$200+(MONTH($B206)-$C$200),1)),0),VLOOKUP($B206,$B$4:RC$184,COLUMN(RC$1)-1,0))</f>
        <v>0</v>
      </c>
      <c r="RD206" s="30">
        <f>IF(VLOOKUP($B206,$B$4:RD$184,COLUMN(RD$1)-1,0)="",IF(RD173="",TREND(RD$4:INDEX(RD$4:RD$184,$B$200,1),$B$4:INDEX($B$4:$B$184,$B$200,1),INDEX($B$4:$B$184,$B$200+(MONTH($B206)-$C$200),1)),0),VLOOKUP($B206,$B$4:RD$184,COLUMN(RD$1)-1,0))</f>
        <v>0</v>
      </c>
      <c r="RE206" s="30">
        <f>IF(VLOOKUP($B206,$B$4:RE$184,COLUMN(RE$1)-1,0)="",IF(RE173="",TREND(RE$4:INDEX(RE$4:RE$184,$B$200,1),$B$4:INDEX($B$4:$B$184,$B$200,1),INDEX($B$4:$B$184,$B$200+(MONTH($B206)-$C$200),1)),0),VLOOKUP($B206,$B$4:RE$184,COLUMN(RE$1)-1,0))</f>
        <v>0</v>
      </c>
      <c r="RF206" s="30">
        <f>IF(VLOOKUP($B206,$B$4:RF$184,COLUMN(RF$1)-1,0)="",IF(RF173="",TREND(RF$4:INDEX(RF$4:RF$184,$B$200,1),$B$4:INDEX($B$4:$B$184,$B$200,1),INDEX($B$4:$B$184,$B$200+(MONTH($B206)-$C$200),1)),0),VLOOKUP($B206,$B$4:RF$184,COLUMN(RF$1)-1,0))</f>
        <v>0</v>
      </c>
      <c r="RG206" s="30">
        <f>IF(VLOOKUP($B206,$B$4:RG$184,COLUMN(RG$1)-1,0)="",IF(RG173="",TREND(RG$4:INDEX(RG$4:RG$184,$B$200,1),$B$4:INDEX($B$4:$B$184,$B$200,1),INDEX($B$4:$B$184,$B$200+(MONTH($B206)-$C$200),1)),0),VLOOKUP($B206,$B$4:RG$184,COLUMN(RG$1)-1,0))</f>
        <v>0</v>
      </c>
      <c r="RH206" s="30">
        <f>IF(VLOOKUP($B206,$B$4:RH$184,COLUMN(RH$1)-1,0)="",IF(RH173="",TREND(RH$4:INDEX(RH$4:RH$184,$B$200,1),$B$4:INDEX($B$4:$B$184,$B$200,1),INDEX($B$4:$B$184,$B$200+(MONTH($B206)-$C$200),1)),0),VLOOKUP($B206,$B$4:RH$184,COLUMN(RH$1)-1,0))</f>
        <v>0</v>
      </c>
      <c r="RI206" s="30">
        <f>IF(VLOOKUP($B206,$B$4:RI$184,COLUMN(RI$1)-1,0)="",IF(RI173="",TREND(RI$4:INDEX(RI$4:RI$184,$B$200,1),$B$4:INDEX($B$4:$B$184,$B$200,1),INDEX($B$4:$B$184,$B$200+(MONTH($B206)-$C$200),1)),0),VLOOKUP($B206,$B$4:RI$184,COLUMN(RI$1)-1,0))</f>
        <v>111172549986</v>
      </c>
      <c r="RJ206" s="30">
        <f>IF(VLOOKUP($B206,$B$4:RJ$184,COLUMN(RJ$1)-1,0)="",IF(RJ173="",TREND(RJ$4:INDEX(RJ$4:RJ$184,$B$200,1),$B$4:INDEX($B$4:$B$184,$B$200,1),INDEX($B$4:$B$184,$B$200+(MONTH($B206)-$C$200),1)),0),VLOOKUP($B206,$B$4:RJ$184,COLUMN(RJ$1)-1,0))</f>
        <v>11167905201</v>
      </c>
      <c r="RK206" s="30">
        <f>IF(VLOOKUP($B206,$B$4:RK$184,COLUMN(RK$1)-1,0)="",IF(RK173="",TREND(RK$4:INDEX(RK$4:RK$184,$B$200,1),$B$4:INDEX($B$4:$B$184,$B$200,1),INDEX($B$4:$B$184,$B$200+(MONTH($B206)-$C$200),1)),0),VLOOKUP($B206,$B$4:RK$184,COLUMN(RK$1)-1,0))</f>
        <v>11167905201</v>
      </c>
      <c r="RL206" s="30">
        <f>IF(VLOOKUP($B206,$B$4:RL$184,COLUMN(RL$1)-1,0)="",IF(RL173="",TREND(RL$4:INDEX(RL$4:RL$184,$B$200,1),$B$4:INDEX($B$4:$B$184,$B$200,1),INDEX($B$4:$B$184,$B$200+(MONTH($B206)-$C$200),1)),0),VLOOKUP($B206,$B$4:RL$184,COLUMN(RL$1)-1,0))</f>
        <v>6931241675</v>
      </c>
      <c r="RM206" s="30">
        <f>IF(VLOOKUP($B206,$B$4:RM$184,COLUMN(RM$1)-1,0)="",IF(RM173="",TREND(RM$4:INDEX(RM$4:RM$184,$B$200,1),$B$4:INDEX($B$4:$B$184,$B$200,1),INDEX($B$4:$B$184,$B$200+(MONTH($B206)-$C$200),1)),0),VLOOKUP($B206,$B$4:RM$184,COLUMN(RM$1)-1,0))</f>
        <v>66386882</v>
      </c>
      <c r="RN206" s="30">
        <f>IF(VLOOKUP($B206,$B$4:RN$184,COLUMN(RN$1)-1,0)="",IF(RN173="",TREND(RN$4:INDEX(RN$4:RN$184,$B$200,1),$B$4:INDEX($B$4:$B$184,$B$200,1),INDEX($B$4:$B$184,$B$200+(MONTH($B206)-$C$200),1)),0),VLOOKUP($B206,$B$4:RN$184,COLUMN(RN$1)-1,0))</f>
        <v>115445624</v>
      </c>
      <c r="RO206" s="30">
        <f>IF(VLOOKUP($B206,$B$4:RO$184,COLUMN(RO$1)-1,0)="",IF(RO173="",TREND(RO$4:INDEX(RO$4:RO$184,$B$200,1),$B$4:INDEX($B$4:$B$184,$B$200,1),INDEX($B$4:$B$184,$B$200+(MONTH($B206)-$C$200),1)),0),VLOOKUP($B206,$B$4:RO$184,COLUMN(RO$1)-1,0))</f>
        <v>24938993</v>
      </c>
      <c r="RP206" s="30">
        <f>IF(VLOOKUP($B206,$B$4:RP$184,COLUMN(RP$1)-1,0)="",IF(RP173="",TREND(RP$4:INDEX(RP$4:RP$184,$B$200,1),$B$4:INDEX($B$4:$B$184,$B$200,1),INDEX($B$4:$B$184,$B$200+(MONTH($B206)-$C$200),1)),0),VLOOKUP($B206,$B$4:RP$184,COLUMN(RP$1)-1,0))</f>
        <v>0</v>
      </c>
      <c r="RQ206" s="30">
        <f>IF(VLOOKUP($B206,$B$4:RQ$184,COLUMN(RQ$1)-1,0)="",IF(RQ173="",TREND(RQ$4:INDEX(RQ$4:RQ$184,$B$200,1),$B$4:INDEX($B$4:$B$184,$B$200,1),INDEX($B$4:$B$184,$B$200+(MONTH($B206)-$C$200),1)),0),VLOOKUP($B206,$B$4:RQ$184,COLUMN(RQ$1)-1,0))</f>
        <v>0</v>
      </c>
      <c r="RR206" s="30">
        <f>IF(VLOOKUP($B206,$B$4:RR$184,COLUMN(RR$1)-1,0)="",IF(RR173="",TREND(RR$4:INDEX(RR$4:RR$184,$B$200,1),$B$4:INDEX($B$4:$B$184,$B$200,1),INDEX($B$4:$B$184,$B$200+(MONTH($B206)-$C$200),1)),0),VLOOKUP($B206,$B$4:RR$184,COLUMN(RR$1)-1,0))</f>
        <v>0</v>
      </c>
      <c r="RS206" s="30">
        <f>IF(VLOOKUP($B206,$B$4:RS$184,COLUMN(RS$1)-1,0)="",IF(RS173="",TREND(RS$4:INDEX(RS$4:RS$184,$B$200,1),$B$4:INDEX($B$4:$B$184,$B$200,1),INDEX($B$4:$B$184,$B$200+(MONTH($B206)-$C$200),1)),0),VLOOKUP($B206,$B$4:RS$184,COLUMN(RS$1)-1,0))</f>
        <v>0</v>
      </c>
      <c r="RT206" s="30">
        <f>IF(VLOOKUP($B206,$B$4:RT$184,COLUMN(RT$1)-1,0)="",IF(RT173="",TREND(RT$4:INDEX(RT$4:RT$184,$B$200,1),$B$4:INDEX($B$4:$B$184,$B$200,1),INDEX($B$4:$B$184,$B$200+(MONTH($B206)-$C$200),1)),0),VLOOKUP($B206,$B$4:RT$184,COLUMN(RT$1)-1,0))</f>
        <v>0</v>
      </c>
      <c r="RU206" s="30">
        <f>IF(VLOOKUP($B206,$B$4:RU$184,COLUMN(RU$1)-1,0)="",IF(RU173="",TREND(RU$4:INDEX(RU$4:RU$184,$B$200,1),$B$4:INDEX($B$4:$B$184,$B$200,1),INDEX($B$4:$B$184,$B$200+(MONTH($B206)-$C$200),1)),0),VLOOKUP($B206,$B$4:RU$184,COLUMN(RU$1)-1,0))</f>
        <v>0</v>
      </c>
      <c r="RV206" s="30">
        <f>IF(VLOOKUP($B206,$B$4:RV$184,COLUMN(RV$1)-1,0)="",IF(RV173="",TREND(RV$4:INDEX(RV$4:RV$184,$B$200,1),$B$4:INDEX($B$4:$B$184,$B$200,1),INDEX($B$4:$B$184,$B$200+(MONTH($B206)-$C$200),1)),0),VLOOKUP($B206,$B$4:RV$184,COLUMN(RV$1)-1,0))</f>
        <v>12459143</v>
      </c>
      <c r="RW206" s="30">
        <f>IF(VLOOKUP($B206,$B$4:RW$184,COLUMN(RW$1)-1,0)="",IF(RW173="",TREND(RW$4:INDEX(RW$4:RW$184,$B$200,1),$B$4:INDEX($B$4:$B$184,$B$200,1),INDEX($B$4:$B$184,$B$200+(MONTH($B206)-$C$200),1)),0),VLOOKUP($B206,$B$4:RW$184,COLUMN(RW$1)-1,0))</f>
        <v>0</v>
      </c>
      <c r="RX206" s="30">
        <f>IF(VLOOKUP($B206,$B$4:RX$184,COLUMN(RX$1)-1,0)="",IF(RX173="",TREND(RX$4:INDEX(RX$4:RX$184,$B$200,1),$B$4:INDEX($B$4:$B$184,$B$200,1),INDEX($B$4:$B$184,$B$200+(MONTH($B206)-$C$200),1)),0),VLOOKUP($B206,$B$4:RX$184,COLUMN(RX$1)-1,0))</f>
        <v>0</v>
      </c>
      <c r="RY206" s="30">
        <f>IF(VLOOKUP($B206,$B$4:RY$184,COLUMN(RY$1)-1,0)="",IF(RY173="",TREND(RY$4:INDEX(RY$4:RY$184,$B$200,1),$B$4:INDEX($B$4:$B$184,$B$200,1),INDEX($B$4:$B$184,$B$200+(MONTH($B206)-$C$200),1)),0),VLOOKUP($B206,$B$4:RY$184,COLUMN(RY$1)-1,0))</f>
        <v>0</v>
      </c>
      <c r="RZ206" s="30">
        <f>IF(VLOOKUP($B206,$B$4:RZ$184,COLUMN(RZ$1)-1,0)="",IF(RZ173="",TREND(RZ$4:INDEX(RZ$4:RZ$184,$B$200,1),$B$4:INDEX($B$4:$B$184,$B$200,1),INDEX($B$4:$B$184,$B$200+(MONTH($B206)-$C$200),1)),0),VLOOKUP($B206,$B$4:RZ$184,COLUMN(RZ$1)-1,0))</f>
        <v>0</v>
      </c>
      <c r="SA206" s="30">
        <f>IF(VLOOKUP($B206,$B$4:SA$184,COLUMN(SA$1)-1,0)="",IF(SA173="",TREND(SA$4:INDEX(SA$4:SA$184,$B$200,1),$B$4:INDEX($B$4:$B$184,$B$200,1),INDEX($B$4:$B$184,$B$200+(MONTH($B206)-$C$200),1)),0),VLOOKUP($B206,$B$4:SA$184,COLUMN(SA$1)-1,0))</f>
        <v>0</v>
      </c>
      <c r="SB206" s="30">
        <f>IF(VLOOKUP($B206,$B$4:SB$184,COLUMN(SB$1)-1,0)="",IF(SB173="",TREND(SB$4:INDEX(SB$4:SB$184,$B$200,1),$B$4:INDEX($B$4:$B$184,$B$200,1),INDEX($B$4:$B$184,$B$200+(MONTH($B206)-$C$200),1)),0),VLOOKUP($B206,$B$4:SB$184,COLUMN(SB$1)-1,0))</f>
        <v>0</v>
      </c>
      <c r="SC206" s="30">
        <f>IF(VLOOKUP($B206,$B$4:SC$184,COLUMN(SC$1)-1,0)="",IF(SC173="",TREND(SC$4:INDEX(SC$4:SC$184,$B$200,1),$B$4:INDEX($B$4:$B$184,$B$200,1),INDEX($B$4:$B$184,$B$200+(MONTH($B206)-$C$200),1)),0),VLOOKUP($B206,$B$4:SC$184,COLUMN(SC$1)-1,0))</f>
        <v>0</v>
      </c>
      <c r="SD206" s="30">
        <f>IF(VLOOKUP($B206,$B$4:SD$184,COLUMN(SD$1)-1,0)="",IF(SD173="",TREND(SD$4:INDEX(SD$4:SD$184,$B$200,1),$B$4:INDEX($B$4:$B$184,$B$200,1),INDEX($B$4:$B$184,$B$200+(MONTH($B206)-$C$200),1)),0),VLOOKUP($B206,$B$4:SD$184,COLUMN(SD$1)-1,0))</f>
        <v>0</v>
      </c>
      <c r="SE206" s="30">
        <f>IF(VLOOKUP($B206,$B$4:SE$184,COLUMN(SE$1)-1,0)="",IF(SE173="",TREND(SE$4:INDEX(SE$4:SE$184,$B$200,1),$B$4:INDEX($B$4:$B$184,$B$200,1),INDEX($B$4:$B$184,$B$200+(MONTH($B206)-$C$200),1)),0),VLOOKUP($B206,$B$4:SE$184,COLUMN(SE$1)-1,0))</f>
        <v>0</v>
      </c>
      <c r="SF206" s="30">
        <f>IF(VLOOKUP($B206,$B$4:SF$184,COLUMN(SF$1)-1,0)="",IF(SF173="",TREND(SF$4:INDEX(SF$4:SF$184,$B$200,1),$B$4:INDEX($B$4:$B$184,$B$200,1),INDEX($B$4:$B$184,$B$200+(MONTH($B206)-$C$200),1)),0),VLOOKUP($B206,$B$4:SF$184,COLUMN(SF$1)-1,0))</f>
        <v>0</v>
      </c>
      <c r="SG206" s="30">
        <f>IF(VLOOKUP($B206,$B$4:SG$184,COLUMN(SG$1)-1,0)="",IF(SG173="",TREND(SG$4:INDEX(SG$4:SG$184,$B$200,1),$B$4:INDEX($B$4:$B$184,$B$200,1),INDEX($B$4:$B$184,$B$200+(MONTH($B206)-$C$200),1)),0),VLOOKUP($B206,$B$4:SG$184,COLUMN(SG$1)-1,0))</f>
        <v>0</v>
      </c>
      <c r="SH206" s="30">
        <f>IF(VLOOKUP($B206,$B$4:SH$184,COLUMN(SH$1)-1,0)="",IF(SH173="",TREND(SH$4:INDEX(SH$4:SH$184,$B$200,1),$B$4:INDEX($B$4:$B$184,$B$200,1),INDEX($B$4:$B$184,$B$200+(MONTH($B206)-$C$200),1)),0),VLOOKUP($B206,$B$4:SH$184,COLUMN(SH$1)-1,0))</f>
        <v>50749684</v>
      </c>
      <c r="SI206" s="30">
        <f>IF(VLOOKUP($B206,$B$4:SI$184,COLUMN(SI$1)-1,0)="",IF(SI173="",TREND(SI$4:INDEX(SI$4:SI$184,$B$200,1),$B$4:INDEX($B$4:$B$184,$B$200,1),INDEX($B$4:$B$184,$B$200+(MONTH($B206)-$C$200),1)),0),VLOOKUP($B206,$B$4:SI$184,COLUMN(SI$1)-1,0))</f>
        <v>43861183</v>
      </c>
      <c r="SJ206" s="30">
        <f>IF(VLOOKUP($B206,$B$4:SJ$184,COLUMN(SJ$1)-1,0)="",IF(SJ173="",TREND(SJ$4:INDEX(SJ$4:SJ$184,$B$200,1),$B$4:INDEX($B$4:$B$184,$B$200,1),INDEX($B$4:$B$184,$B$200+(MONTH($B206)-$C$200),1)),0),VLOOKUP($B206,$B$4:SJ$184,COLUMN(SJ$1)-1,0))</f>
        <v>0</v>
      </c>
      <c r="SK206" s="30">
        <f>IF(VLOOKUP($B206,$B$4:SK$184,COLUMN(SK$1)-1,0)="",IF(SK173="",TREND(SK$4:INDEX(SK$4:SK$184,$B$200,1),$B$4:INDEX($B$4:$B$184,$B$200,1),INDEX($B$4:$B$184,$B$200+(MONTH($B206)-$C$200),1)),0),VLOOKUP($B206,$B$4:SK$184,COLUMN(SK$1)-1,0))</f>
        <v>1718082053</v>
      </c>
      <c r="SL206" s="30">
        <f>IF(VLOOKUP($B206,$B$4:SL$184,COLUMN(SL$1)-1,0)="",IF(SL173="",TREND(SL$4:INDEX(SL$4:SL$184,$B$200,1),$B$4:INDEX($B$4:$B$184,$B$200,1),INDEX($B$4:$B$184,$B$200+(MONTH($B206)-$C$200),1)),0),VLOOKUP($B206,$B$4:SL$184,COLUMN(SL$1)-1,0))</f>
        <v>1718082053</v>
      </c>
      <c r="SM206" s="30">
        <f>IF(VLOOKUP($B206,$B$4:SM$184,COLUMN(SM$1)-1,0)="",IF(SM173="",TREND(SM$4:INDEX(SM$4:SM$184,$B$200,1),$B$4:INDEX($B$4:$B$184,$B$200,1),INDEX($B$4:$B$184,$B$200+(MONTH($B206)-$C$200),1)),0),VLOOKUP($B206,$B$4:SM$184,COLUMN(SM$1)-1,0))</f>
        <v>0</v>
      </c>
      <c r="SN206" s="30">
        <f>IF(VLOOKUP($B206,$B$4:SN$184,COLUMN(SN$1)-1,0)="",IF(SN173="",TREND(SN$4:INDEX(SN$4:SN$184,$B$200,1),$B$4:INDEX($B$4:$B$184,$B$200,1),INDEX($B$4:$B$184,$B$200+(MONTH($B206)-$C$200),1)),0),VLOOKUP($B206,$B$4:SN$184,COLUMN(SN$1)-1,0))</f>
        <v>0</v>
      </c>
      <c r="SO206" s="30">
        <f>IF(VLOOKUP($B206,$B$4:SO$184,COLUMN(SO$1)-1,0)="",IF(SO173="",TREND(SO$4:INDEX(SO$4:SO$184,$B$200,1),$B$4:INDEX($B$4:$B$184,$B$200,1),INDEX($B$4:$B$184,$B$200+(MONTH($B206)-$C$200),1)),0),VLOOKUP($B206,$B$4:SO$184,COLUMN(SO$1)-1,0))</f>
        <v>0</v>
      </c>
      <c r="SP206" s="30">
        <f>IF(VLOOKUP($B206,$B$4:SP$184,COLUMN(SP$1)-1,0)="",IF(SP173="",TREND(SP$4:INDEX(SP$4:SP$184,$B$200,1),$B$4:INDEX($B$4:$B$184,$B$200,1),INDEX($B$4:$B$184,$B$200+(MONTH($B206)-$C$200),1)),0),VLOOKUP($B206,$B$4:SP$184,COLUMN(SP$1)-1,0))</f>
        <v>0</v>
      </c>
      <c r="SQ206" s="30">
        <f>IF(VLOOKUP($B206,$B$4:SQ$184,COLUMN(SQ$1)-1,0)="",IF(SQ173="",TREND(SQ$4:INDEX(SQ$4:SQ$184,$B$200,1),$B$4:INDEX($B$4:$B$184,$B$200,1),INDEX($B$4:$B$184,$B$200+(MONTH($B206)-$C$200),1)),0),VLOOKUP($B206,$B$4:SQ$184,COLUMN(SQ$1)-1,0))</f>
        <v>0</v>
      </c>
      <c r="SR206" s="30">
        <f>IF(VLOOKUP($B206,$B$4:SR$184,COLUMN(SR$1)-1,0)="",IF(SR173="",TREND(SR$4:INDEX(SR$4:SR$184,$B$200,1),$B$4:INDEX($B$4:$B$184,$B$200,1),INDEX($B$4:$B$184,$B$200+(MONTH($B206)-$C$200),1)),0),VLOOKUP($B206,$B$4:SR$184,COLUMN(SR$1)-1,0))</f>
        <v>16746899</v>
      </c>
      <c r="SS206" s="30">
        <f>IF(VLOOKUP($B206,$B$4:SS$184,COLUMN(SS$1)-1,0)="",IF(SS173="",TREND(SS$4:INDEX(SS$4:SS$184,$B$200,1),$B$4:INDEX($B$4:$B$184,$B$200,1),INDEX($B$4:$B$184,$B$200+(MONTH($B206)-$C$200),1)),0),VLOOKUP($B206,$B$4:SS$184,COLUMN(SS$1)-1,0))</f>
        <v>0</v>
      </c>
      <c r="ST206" s="30">
        <f>IF(VLOOKUP($B206,$B$4:ST$184,COLUMN(ST$1)-1,0)="",IF(ST173="",TREND(ST$4:INDEX(ST$4:ST$184,$B$200,1),$B$4:INDEX($B$4:$B$184,$B$200,1),INDEX($B$4:$B$184,$B$200+(MONTH($B206)-$C$200),1)),0),VLOOKUP($B206,$B$4:ST$184,COLUMN(ST$1)-1,0))</f>
        <v>0</v>
      </c>
      <c r="SU206" s="30">
        <f>IF(VLOOKUP($B206,$B$4:SU$184,COLUMN(SU$1)-1,0)="",IF(SU173="",TREND(SU$4:INDEX(SU$4:SU$184,$B$200,1),$B$4:INDEX($B$4:$B$184,$B$200,1),INDEX($B$4:$B$184,$B$200+(MONTH($B206)-$C$200),1)),0),VLOOKUP($B206,$B$4:SU$184,COLUMN(SU$1)-1,0))</f>
        <v>0</v>
      </c>
      <c r="SV206" s="30">
        <f>IF(VLOOKUP($B206,$B$4:SV$184,COLUMN(SV$1)-1,0)="",IF(SV173="",TREND(SV$4:INDEX(SV$4:SV$184,$B$200,1),$B$4:INDEX($B$4:$B$184,$B$200,1),INDEX($B$4:$B$184,$B$200+(MONTH($B206)-$C$200),1)),0),VLOOKUP($B206,$B$4:SV$184,COLUMN(SV$1)-1,0))</f>
        <v>0</v>
      </c>
      <c r="SW206" s="30">
        <f>IF(VLOOKUP($B206,$B$4:SW$184,COLUMN(SW$1)-1,0)="",IF(SW173="",TREND(SW$4:INDEX(SW$4:SW$184,$B$200,1),$B$4:INDEX($B$4:$B$184,$B$200,1),INDEX($B$4:$B$184,$B$200+(MONTH($B206)-$C$200),1)),0),VLOOKUP($B206,$B$4:SW$184,COLUMN(SW$1)-1,0))</f>
        <v>974026</v>
      </c>
      <c r="SX206" s="30">
        <f>IF(VLOOKUP($B206,$B$4:SX$184,COLUMN(SX$1)-1,0)="",IF(SX173="",TREND(SX$4:INDEX(SX$4:SX$184,$B$200,1),$B$4:INDEX($B$4:$B$184,$B$200,1),INDEX($B$4:$B$184,$B$200+(MONTH($B206)-$C$200),1)),0),VLOOKUP($B206,$B$4:SX$184,COLUMN(SX$1)-1,0))</f>
        <v>16047273</v>
      </c>
      <c r="SY206" s="30">
        <f>IF(VLOOKUP($B206,$B$4:SY$184,COLUMN(SY$1)-1,0)="",IF(SY173="",TREND(SY$4:INDEX(SY$4:SY$184,$B$200,1),$B$4:INDEX($B$4:$B$184,$B$200,1),INDEX($B$4:$B$184,$B$200+(MONTH($B206)-$C$200),1)),0),VLOOKUP($B206,$B$4:SY$184,COLUMN(SY$1)-1,0))</f>
        <v>21529860</v>
      </c>
      <c r="SZ206" s="30">
        <f>IF(VLOOKUP($B206,$B$4:SZ$184,COLUMN(SZ$1)-1,0)="",IF(SZ173="",TREND(SZ$4:INDEX(SZ$4:SZ$184,$B$200,1),$B$4:INDEX($B$4:$B$184,$B$200,1),INDEX($B$4:$B$184,$B$200+(MONTH($B206)-$C$200),1)),0),VLOOKUP($B206,$B$4:SZ$184,COLUMN(SZ$1)-1,0))</f>
        <v>0</v>
      </c>
      <c r="TA206" s="30">
        <f>IF(VLOOKUP($B206,$B$4:TA$184,COLUMN(TA$1)-1,0)="",IF(TA173="",TREND(TA$4:INDEX(TA$4:TA$184,$B$200,1),$B$4:INDEX($B$4:$B$184,$B$200,1),INDEX($B$4:$B$184,$B$200+(MONTH($B206)-$C$200),1)),0),VLOOKUP($B206,$B$4:TA$184,COLUMN(TA$1)-1,0))</f>
        <v>1522320943</v>
      </c>
      <c r="TB206" s="30">
        <f>IF(VLOOKUP($B206,$B$4:TB$184,COLUMN(TB$1)-1,0)="",IF(TB173="",TREND(TB$4:INDEX(TB$4:TB$184,$B$200,1),$B$4:INDEX($B$4:$B$184,$B$200,1),INDEX($B$4:$B$184,$B$200+(MONTH($B206)-$C$200),1)),0),VLOOKUP($B206,$B$4:TB$184,COLUMN(TB$1)-1,0))</f>
        <v>519453599</v>
      </c>
      <c r="TC206" s="30">
        <f>IF(VLOOKUP($B206,$B$4:TC$184,COLUMN(TC$1)-1,0)="",IF(TC173="",TREND(TC$4:INDEX(TC$4:TC$184,$B$200,1),$B$4:INDEX($B$4:$B$184,$B$200,1),INDEX($B$4:$B$184,$B$200+(MONTH($B206)-$C$200),1)),0),VLOOKUP($B206,$B$4:TC$184,COLUMN(TC$1)-1,0))</f>
        <v>107667364</v>
      </c>
      <c r="TD206" s="30">
        <f>IF(VLOOKUP($B206,$B$4:TD$184,COLUMN(TD$1)-1,0)="",IF(TD173="",TREND(TD$4:INDEX(TD$4:TD$184,$B$200,1),$B$4:INDEX($B$4:$B$184,$B$200,1),INDEX($B$4:$B$184,$B$200+(MONTH($B206)-$C$200),1)),0),VLOOKUP($B206,$B$4:TD$184,COLUMN(TD$1)-1,0))</f>
        <v>0</v>
      </c>
      <c r="TE206" s="30">
        <f>IF(VLOOKUP($B206,$B$4:TE$184,COLUMN(TE$1)-1,0)="",IF(TE173="",TREND(TE$4:INDEX(TE$4:TE$184,$B$200,1),$B$4:INDEX($B$4:$B$184,$B$200,1),INDEX($B$4:$B$184,$B$200+(MONTH($B206)-$C$200),1)),0),VLOOKUP($B206,$B$4:TE$184,COLUMN(TE$1)-1,0))</f>
        <v>0</v>
      </c>
      <c r="TF206" s="30">
        <f>IF(VLOOKUP($B206,$B$4:TF$184,COLUMN(TF$1)-1,0)="",IF(TF173="",TREND(TF$4:INDEX(TF$4:TF$184,$B$200,1),$B$4:INDEX($B$4:$B$184,$B$200,1),INDEX($B$4:$B$184,$B$200+(MONTH($B206)-$C$200),1)),0),VLOOKUP($B206,$B$4:TF$184,COLUMN(TF$1)-1,0))</f>
        <v>0</v>
      </c>
      <c r="TG206" s="30">
        <f>IF(VLOOKUP($B206,$B$4:TG$184,COLUMN(TG$1)-1,0)="",IF(TG173="",TREND(TG$4:INDEX(TG$4:TG$184,$B$200,1),$B$4:INDEX($B$4:$B$184,$B$200,1),INDEX($B$4:$B$184,$B$200+(MONTH($B206)-$C$200),1)),0),VLOOKUP($B206,$B$4:TG$184,COLUMN(TG$1)-1,0))</f>
        <v>0</v>
      </c>
      <c r="TH206" s="30">
        <f>IF(VLOOKUP($B206,$B$4:TH$184,COLUMN(TH$1)-1,0)="",IF(TH173="",TREND(TH$4:INDEX(TH$4:TH$184,$B$200,1),$B$4:INDEX($B$4:$B$184,$B$200,1),INDEX($B$4:$B$184,$B$200+(MONTH($B206)-$C$200),1)),0),VLOOKUP($B206,$B$4:TH$184,COLUMN(TH$1)-1,0))</f>
        <v>0</v>
      </c>
      <c r="TI206" s="30">
        <f>IF(VLOOKUP($B206,$B$4:TI$184,COLUMN(TI$1)-1,0)="",IF(TI173="",TREND(TI$4:INDEX(TI$4:TI$184,$B$200,1),$B$4:INDEX($B$4:$B$184,$B$200,1),INDEX($B$4:$B$184,$B$200+(MONTH($B206)-$C$200),1)),0),VLOOKUP($B206,$B$4:TI$184,COLUMN(TI$1)-1,0))</f>
        <v>206771499</v>
      </c>
      <c r="TJ206" s="30">
        <f>IF(VLOOKUP($B206,$B$4:TJ$184,COLUMN(TJ$1)-1,0)="",IF(TJ173="",TREND(TJ$4:INDEX(TJ$4:TJ$184,$B$200,1),$B$4:INDEX($B$4:$B$184,$B$200,1),INDEX($B$4:$B$184,$B$200+(MONTH($B206)-$C$200),1)),0),VLOOKUP($B206,$B$4:TJ$184,COLUMN(TJ$1)-1,0))</f>
        <v>100000000000</v>
      </c>
      <c r="TK206" s="30">
        <f>IF(VLOOKUP($B206,$B$4:TK$184,COLUMN(TK$1)-1,0)="",IF(TK173="",TREND(TK$4:INDEX(TK$4:TK$184,$B$200,1),$B$4:INDEX($B$4:$B$184,$B$200,1),INDEX($B$4:$B$184,$B$200+(MONTH($B206)-$C$200),1)),0),VLOOKUP($B206,$B$4:TK$184,COLUMN(TK$1)-1,0))</f>
        <v>100000000000</v>
      </c>
      <c r="TL206" s="30">
        <f>IF(VLOOKUP($B206,$B$4:TL$184,COLUMN(TL$1)-1,0)="",IF(TL173="",TREND(TL$4:INDEX(TL$4:TL$184,$B$200,1),$B$4:INDEX($B$4:$B$184,$B$200,1),INDEX($B$4:$B$184,$B$200+(MONTH($B206)-$C$200),1)),0),VLOOKUP($B206,$B$4:TL$184,COLUMN(TL$1)-1,0))</f>
        <v>100000000000</v>
      </c>
      <c r="TM206" s="30">
        <f>IF(VLOOKUP($B206,$B$4:TM$184,COLUMN(TM$1)-1,0)="",IF(TM173="",TREND(TM$4:INDEX(TM$4:TM$184,$B$200,1),$B$4:INDEX($B$4:$B$184,$B$200,1),INDEX($B$4:$B$184,$B$200+(MONTH($B206)-$C$200),1)),0),VLOOKUP($B206,$B$4:TM$184,COLUMN(TM$1)-1,0))</f>
        <v>0</v>
      </c>
      <c r="TN206" s="30">
        <f>IF(VLOOKUP($B206,$B$4:TN$184,COLUMN(TN$1)-1,0)="",IF(TN173="",TREND(TN$4:INDEX(TN$4:TN$184,$B$200,1),$B$4:INDEX($B$4:$B$184,$B$200,1),INDEX($B$4:$B$184,$B$200+(MONTH($B206)-$C$200),1)),0),VLOOKUP($B206,$B$4:TN$184,COLUMN(TN$1)-1,0))</f>
        <v>0</v>
      </c>
      <c r="TO206" s="30">
        <f>IF(VLOOKUP($B206,$B$4:TO$184,COLUMN(TO$1)-1,0)="",IF(TO173="",TREND(TO$4:INDEX(TO$4:TO$184,$B$200,1),$B$4:INDEX($B$4:$B$184,$B$200,1),INDEX($B$4:$B$184,$B$200+(MONTH($B206)-$C$200),1)),0),VLOOKUP($B206,$B$4:TO$184,COLUMN(TO$1)-1,0))</f>
        <v>0</v>
      </c>
      <c r="TP206" s="30">
        <f>IF(VLOOKUP($B206,$B$4:TP$184,COLUMN(TP$1)-1,0)="",IF(TP173="",TREND(TP$4:INDEX(TP$4:TP$184,$B$200,1),$B$4:INDEX($B$4:$B$184,$B$200,1),INDEX($B$4:$B$184,$B$200+(MONTH($B206)-$C$200),1)),0),VLOOKUP($B206,$B$4:TP$184,COLUMN(TP$1)-1,0))</f>
        <v>0</v>
      </c>
      <c r="TQ206" s="30">
        <f>IF(VLOOKUP($B206,$B$4:TQ$184,COLUMN(TQ$1)-1,0)="",IF(TQ173="",TREND(TQ$4:INDEX(TQ$4:TQ$184,$B$200,1),$B$4:INDEX($B$4:$B$184,$B$200,1),INDEX($B$4:$B$184,$B$200+(MONTH($B206)-$C$200),1)),0),VLOOKUP($B206,$B$4:TQ$184,COLUMN(TQ$1)-1,0))</f>
        <v>0</v>
      </c>
      <c r="TR206" s="30">
        <f>IF(VLOOKUP($B206,$B$4:TR$184,COLUMN(TR$1)-1,0)="",IF(TR173="",TREND(TR$4:INDEX(TR$4:TR$184,$B$200,1),$B$4:INDEX($B$4:$B$184,$B$200,1),INDEX($B$4:$B$184,$B$200+(MONTH($B206)-$C$200),1)),0),VLOOKUP($B206,$B$4:TR$184,COLUMN(TR$1)-1,0))</f>
        <v>0</v>
      </c>
      <c r="TS206" s="30">
        <f>IF(VLOOKUP($B206,$B$4:TS$184,COLUMN(TS$1)-1,0)="",IF(TS173="",TREND(TS$4:INDEX(TS$4:TS$184,$B$200,1),$B$4:INDEX($B$4:$B$184,$B$200,1),INDEX($B$4:$B$184,$B$200+(MONTH($B206)-$C$200),1)),0),VLOOKUP($B206,$B$4:TS$184,COLUMN(TS$1)-1,0))</f>
        <v>0</v>
      </c>
      <c r="TT206" s="30">
        <f>IF(VLOOKUP($B206,$B$4:TT$184,COLUMN(TT$1)-1,0)="",IF(TT173="",TREND(TT$4:INDEX(TT$4:TT$184,$B$200,1),$B$4:INDEX($B$4:$B$184,$B$200,1),INDEX($B$4:$B$184,$B$200+(MONTH($B206)-$C$200),1)),0),VLOOKUP($B206,$B$4:TT$184,COLUMN(TT$1)-1,0))</f>
        <v>0</v>
      </c>
      <c r="TU206" s="30">
        <f>IF(VLOOKUP($B206,$B$4:TU$184,COLUMN(TU$1)-1,0)="",IF(TU173="",TREND(TU$4:INDEX(TU$4:TU$184,$B$200,1),$B$4:INDEX($B$4:$B$184,$B$200,1),INDEX($B$4:$B$184,$B$200+(MONTH($B206)-$C$200),1)),0),VLOOKUP($B206,$B$4:TU$184,COLUMN(TU$1)-1,0))</f>
        <v>4644785</v>
      </c>
      <c r="TV206" s="30">
        <f>IF(VLOOKUP($B206,$B$4:TV$184,COLUMN(TV$1)-1,0)="",IF(TV173="",TREND(TV$4:INDEX(TV$4:TV$184,$B$200,1),$B$4:INDEX($B$4:$B$184,$B$200,1),INDEX($B$4:$B$184,$B$200+(MONTH($B206)-$C$200),1)),0),VLOOKUP($B206,$B$4:TV$184,COLUMN(TV$1)-1,0))</f>
        <v>0</v>
      </c>
      <c r="TW206" s="30">
        <f>IF(VLOOKUP($B206,$B$4:TW$184,COLUMN(TW$1)-1,0)="",IF(TW173="",TREND(TW$4:INDEX(TW$4:TW$184,$B$200,1),$B$4:INDEX($B$4:$B$184,$B$200,1),INDEX($B$4:$B$184,$B$200+(MONTH($B206)-$C$200),1)),0),VLOOKUP($B206,$B$4:TW$184,COLUMN(TW$1)-1,0))</f>
        <v>3444785</v>
      </c>
      <c r="TX206" s="30">
        <f>IF(VLOOKUP($B206,$B$4:TX$184,COLUMN(TX$1)-1,0)="",IF(TX173="",TREND(TX$4:INDEX(TX$4:TX$184,$B$200,1),$B$4:INDEX($B$4:$B$184,$B$200,1),INDEX($B$4:$B$184,$B$200+(MONTH($B206)-$C$200),1)),0),VLOOKUP($B206,$B$4:TX$184,COLUMN(TX$1)-1,0))</f>
        <v>0</v>
      </c>
      <c r="TY206" s="30">
        <f>IF(VLOOKUP($B206,$B$4:TY$184,COLUMN(TY$1)-1,0)="",IF(TY173="",TREND(TY$4:INDEX(TY$4:TY$184,$B$200,1),$B$4:INDEX($B$4:$B$184,$B$200,1),INDEX($B$4:$B$184,$B$200+(MONTH($B206)-$C$200),1)),0),VLOOKUP($B206,$B$4:TY$184,COLUMN(TY$1)-1,0))</f>
        <v>1200000</v>
      </c>
      <c r="TZ206" s="30">
        <f>IF(VLOOKUP($B206,$B$4:TZ$184,COLUMN(TZ$1)-1,0)="",IF(TZ173="",TREND(TZ$4:INDEX(TZ$4:TZ$184,$B$200,1),$B$4:INDEX($B$4:$B$184,$B$200,1),INDEX($B$4:$B$184,$B$200+(MONTH($B206)-$C$200),1)),0),VLOOKUP($B206,$B$4:TZ$184,COLUMN(TZ$1)-1,0))</f>
        <v>0</v>
      </c>
      <c r="UA206" s="30">
        <f>IF(VLOOKUP($B206,$B$4:UA$184,COLUMN(UA$1)-1,0)="",IF(UA173="",TREND(UA$4:INDEX(UA$4:UA$184,$B$200,1),$B$4:INDEX($B$4:$B$184,$B$200,1),INDEX($B$4:$B$184,$B$200+(MONTH($B206)-$C$200),1)),0),VLOOKUP($B206,$B$4:UA$184,COLUMN(UA$1)-1,0))</f>
        <v>0</v>
      </c>
      <c r="UB206" s="30">
        <f>IF(VLOOKUP($B206,$B$4:UB$184,COLUMN(UB$1)-1,0)="",IF(UB173="",TREND(UB$4:INDEX(UB$4:UB$184,$B$200,1),$B$4:INDEX($B$4:$B$184,$B$200,1),INDEX($B$4:$B$184,$B$200+(MONTH($B206)-$C$200),1)),0),VLOOKUP($B206,$B$4:UB$184,COLUMN(UB$1)-1,0))</f>
        <v>0</v>
      </c>
      <c r="UC206" s="30">
        <f>IF(VLOOKUP($B206,$B$4:UC$184,COLUMN(UC$1)-1,0)="",IF(UC173="",TREND(UC$4:INDEX(UC$4:UC$184,$B$200,1),$B$4:INDEX($B$4:$B$184,$B$200,1),INDEX($B$4:$B$184,$B$200+(MONTH($B206)-$C$200),1)),0),VLOOKUP($B206,$B$4:UC$184,COLUMN(UC$1)-1,0))</f>
        <v>0</v>
      </c>
      <c r="UD206" s="30">
        <f>IF(VLOOKUP($B206,$B$4:UD$184,COLUMN(UD$1)-1,0)="",IF(UD173="",TREND(UD$4:INDEX(UD$4:UD$184,$B$200,1),$B$4:INDEX($B$4:$B$184,$B$200,1),INDEX($B$4:$B$184,$B$200+(MONTH($B206)-$C$200),1)),0),VLOOKUP($B206,$B$4:UD$184,COLUMN(UD$1)-1,0))</f>
        <v>0</v>
      </c>
      <c r="UE206" s="30">
        <f>IF(VLOOKUP($B206,$B$4:UE$184,COLUMN(UE$1)-1,0)="",IF(UE173="",TREND(UE$4:INDEX(UE$4:UE$184,$B$200,1),$B$4:INDEX($B$4:$B$184,$B$200,1),INDEX($B$4:$B$184,$B$200+(MONTH($B206)-$C$200),1)),0),VLOOKUP($B206,$B$4:UE$184,COLUMN(UE$1)-1,0))</f>
        <v>0</v>
      </c>
      <c r="UF206" s="30">
        <f>IF(VLOOKUP($B206,$B$4:UF$184,COLUMN(UF$1)-1,0)="",IF(UF173="",TREND(UF$4:INDEX(UF$4:UF$184,$B$200,1),$B$4:INDEX($B$4:$B$184,$B$200,1),INDEX($B$4:$B$184,$B$200+(MONTH($B206)-$C$200),1)),0),VLOOKUP($B206,$B$4:UF$184,COLUMN(UF$1)-1,0))</f>
        <v>0</v>
      </c>
      <c r="UG206" s="30">
        <f>IF(VLOOKUP($B206,$B$4:UG$184,COLUMN(UG$1)-1,0)="",IF(UG173="",TREND(UG$4:INDEX(UG$4:UG$184,$B$200,1),$B$4:INDEX($B$4:$B$184,$B$200,1),INDEX($B$4:$B$184,$B$200+(MONTH($B206)-$C$200),1)),0),VLOOKUP($B206,$B$4:UG$184,COLUMN(UG$1)-1,0))</f>
        <v>1235612284337</v>
      </c>
      <c r="UI206" s="2"/>
    </row>
    <row r="207" spans="1:555">
      <c r="A207" s="736"/>
      <c r="B207" s="75">
        <f>INDEX($B$4:$B$184,B201-9,1)</f>
        <v>43525</v>
      </c>
      <c r="C207" s="30">
        <f>IF(VLOOKUP($B207,$B$4:C$184,COLUMN(C$1)-1,0)="",IF(C174="",TREND(C$4:INDEX(C$4:C$184,$B$200,1),$B$4:INDEX($B$4:$B$184,$B$200,1),INDEX($B$4:$B$184,$B$200+(MONTH($B207)-$C$200),1)),0),VLOOKUP($B207,$B$4:C$184,COLUMN(C$1)-1,0))</f>
        <v>260872321755.66003</v>
      </c>
      <c r="D207" s="30">
        <f>IF(VLOOKUP($B207,$B$4:D$184,COLUMN(D$1)-1,0)="",IF(D174="",TREND(D$4:INDEX(D$4:D$184,$B$200,1),$B$4:INDEX($B$4:$B$184,$B$200,1),INDEX($B$4:$B$184,$B$200+(MONTH($B207)-$C$200),1)),0),VLOOKUP($B207,$B$4:D$184,COLUMN(D$1)-1,0))</f>
        <v>147682217342.66003</v>
      </c>
      <c r="E207" s="30">
        <f>IF(VLOOKUP($B207,$B$4:E$184,COLUMN(E$1)-1,0)="",IF(E174="",TREND(E$4:INDEX(E$4:E$184,$B$200,1),$B$4:INDEX($B$4:$B$184,$B$200,1),INDEX($B$4:$B$184,$B$200+(MONTH($B207)-$C$200),1)),0),VLOOKUP($B207,$B$4:E$184,COLUMN(E$1)-1,0))</f>
        <v>127802045609.66003</v>
      </c>
      <c r="F207" s="30">
        <f>IF(VLOOKUP($B207,$B$4:F$184,COLUMN(F$1)-1,0)="",IF(F174="",TREND(F$4:INDEX(F$4:F$184,$B$200,1),$B$4:INDEX($B$4:$B$184,$B$200,1),INDEX($B$4:$B$184,$B$200+(MONTH($B207)-$C$200),1)),0),VLOOKUP($B207,$B$4:F$184,COLUMN(F$1)-1,0))</f>
        <v>188399645</v>
      </c>
      <c r="G207" s="30">
        <f>IF(VLOOKUP($B207,$B$4:G$184,COLUMN(G$1)-1,0)="",IF(G174="",TREND(G$4:INDEX(G$4:G$184,$B$200,1),$B$4:INDEX($B$4:$B$184,$B$200,1),INDEX($B$4:$B$184,$B$200+(MONTH($B207)-$C$200),1)),0),VLOOKUP($B207,$B$4:G$184,COLUMN(G$1)-1,0))</f>
        <v>10006789</v>
      </c>
      <c r="H207" s="30">
        <f>IF(VLOOKUP($B207,$B$4:H$184,COLUMN(H$1)-1,0)="",IF(H174="",TREND(H$4:INDEX(H$4:H$184,$B$200,1),$B$4:INDEX($B$4:$B$184,$B$200,1),INDEX($B$4:$B$184,$B$200+(MONTH($B207)-$C$200),1)),0),VLOOKUP($B207,$B$4:H$184,COLUMN(H$1)-1,0))</f>
        <v>41154984720</v>
      </c>
      <c r="I207" s="30">
        <f>IF(VLOOKUP($B207,$B$4:I$184,COLUMN(I$1)-1,0)="",IF(I174="",TREND(I$4:INDEX(I$4:I$184,$B$200,1),$B$4:INDEX($B$4:$B$184,$B$200,1),INDEX($B$4:$B$184,$B$200+(MONTH($B207)-$C$200),1)),0),VLOOKUP($B207,$B$4:I$184,COLUMN(I$1)-1,0))</f>
        <v>35627870272.679199</v>
      </c>
      <c r="J207" s="30">
        <f>IF(VLOOKUP($B207,$B$4:J$184,COLUMN(J$1)-1,0)="",IF(J174="",TREND(J$4:INDEX(J$4:J$184,$B$200,1),$B$4:INDEX($B$4:$B$184,$B$200,1),INDEX($B$4:$B$184,$B$200+(MONTH($B207)-$C$200),1)),0),VLOOKUP($B207,$B$4:J$184,COLUMN(J$1)-1,0))</f>
        <v>5115564600.7608032</v>
      </c>
      <c r="K207" s="30">
        <f>IF(VLOOKUP($B207,$B$4:K$184,COLUMN(K$1)-1,0)="",IF(K174="",TREND(K$4:INDEX(K$4:K$184,$B$200,1),$B$4:INDEX($B$4:$B$184,$B$200,1),INDEX($B$4:$B$184,$B$200+(MONTH($B207)-$C$200),1)),0),VLOOKUP($B207,$B$4:K$184,COLUMN(K$1)-1,0))</f>
        <v>411549846.55999994</v>
      </c>
      <c r="L207" s="30">
        <f>IF(VLOOKUP($B207,$B$4:L$184,COLUMN(L$1)-1,0)="",IF(L174="",TREND(L$4:INDEX(L$4:L$184,$B$200,1),$B$4:INDEX($B$4:$B$184,$B$200,1),INDEX($B$4:$B$184,$B$200+(MONTH($B207)-$C$200),1)),0),VLOOKUP($B207,$B$4:L$184,COLUMN(L$1)-1,0))</f>
        <v>10947376940</v>
      </c>
      <c r="M207" s="30">
        <f>IF(VLOOKUP($B207,$B$4:M$184,COLUMN(M$1)-1,0)="",IF(M174="",TREND(M$4:INDEX(M$4:M$184,$B$200,1),$B$4:INDEX($B$4:$B$184,$B$200,1),INDEX($B$4:$B$184,$B$200+(MONTH($B207)-$C$200),1)),0),VLOOKUP($B207,$B$4:M$184,COLUMN(M$1)-1,0))</f>
        <v>65667698533.660004</v>
      </c>
      <c r="N207" s="30">
        <f>IF(VLOOKUP($B207,$B$4:N$184,COLUMN(N$1)-1,0)="",IF(N174="",TREND(N$4:INDEX(N$4:N$184,$B$200,1),$B$4:INDEX($B$4:$B$184,$B$200,1),INDEX($B$4:$B$184,$B$200+(MONTH($B207)-$C$200),1)),0),VLOOKUP($B207,$B$4:N$184,COLUMN(N$1)-1,0))</f>
        <v>65011021548.660004</v>
      </c>
      <c r="O207" s="30">
        <f>IF(VLOOKUP($B207,$B$4:O$184,COLUMN(O$1)-1,0)="",IF(O174="",TREND(O$4:INDEX(O$4:O$184,$B$200,1),$B$4:INDEX($B$4:$B$184,$B$200,1),INDEX($B$4:$B$184,$B$200+(MONTH($B207)-$C$200),1)),0),VLOOKUP($B207,$B$4:O$184,COLUMN(O$1)-1,0))</f>
        <v>656676985</v>
      </c>
      <c r="P207" s="30">
        <f>IF(VLOOKUP($B207,$B$4:P$184,COLUMN(P$1)-1,0)="",IF(P174="",TREND(P$4:INDEX(P$4:P$184,$B$200,1),$B$4:INDEX($B$4:$B$184,$B$200,1),INDEX($B$4:$B$184,$B$200+(MONTH($B207)-$C$200),1)),0),VLOOKUP($B207,$B$4:P$184,COLUMN(P$1)-1,0))</f>
        <v>4541098358</v>
      </c>
      <c r="Q207" s="30">
        <f>IF(VLOOKUP($B207,$B$4:Q$184,COLUMN(Q$1)-1,0)="",IF(Q174="",TREND(Q$4:INDEX(Q$4:Q$184,$B$200,1),$B$4:INDEX($B$4:$B$184,$B$200,1),INDEX($B$4:$B$184,$B$200+(MONTH($B207)-$C$200),1)),0),VLOOKUP($B207,$B$4:Q$184,COLUMN(Q$1)-1,0))</f>
        <v>2257846672</v>
      </c>
      <c r="R207" s="30">
        <f>IF(VLOOKUP($B207,$B$4:R$184,COLUMN(R$1)-1,0)="",IF(R174="",TREND(R$4:INDEX(R$4:R$184,$B$200,1),$B$4:INDEX($B$4:$B$184,$B$200,1),INDEX($B$4:$B$184,$B$200+(MONTH($B207)-$C$200),1)),0),VLOOKUP($B207,$B$4:R$184,COLUMN(R$1)-1,0))</f>
        <v>3034633952</v>
      </c>
      <c r="S207" s="30">
        <f>IF(VLOOKUP($B207,$B$4:S$184,COLUMN(S$1)-1,0)="",IF(S174="",TREND(S$4:INDEX(S$4:S$184,$B$200,1),$B$4:INDEX($B$4:$B$184,$B$200,1),INDEX($B$4:$B$184,$B$200+(MONTH($B207)-$C$200),1)),0),VLOOKUP($B207,$B$4:S$184,COLUMN(S$1)-1,0))</f>
        <v>19880171733</v>
      </c>
      <c r="T207" s="30">
        <f>IF(VLOOKUP($B207,$B$4:T$184,COLUMN(T$1)-1,0)="",IF(T174="",TREND(T$4:INDEX(T$4:T$184,$B$200,1),$B$4:INDEX($B$4:$B$184,$B$200,1),INDEX($B$4:$B$184,$B$200+(MONTH($B207)-$C$200),1)),0),VLOOKUP($B207,$B$4:T$184,COLUMN(T$1)-1,0))</f>
        <v>3919808000</v>
      </c>
      <c r="U207" s="30">
        <f>IF(VLOOKUP($B207,$B$4:U$184,COLUMN(U$1)-1,0)="",IF(U174="",TREND(U$4:INDEX(U$4:U$184,$B$200,1),$B$4:INDEX($B$4:$B$184,$B$200,1),INDEX($B$4:$B$184,$B$200+(MONTH($B207)-$C$200),1)),0),VLOOKUP($B207,$B$4:U$184,COLUMN(U$1)-1,0))</f>
        <v>4611531000</v>
      </c>
      <c r="V207" s="30">
        <f>IF(VLOOKUP($B207,$B$4:V$184,COLUMN(V$1)-1,0)="",IF(V174="",TREND(V$4:INDEX(V$4:V$184,$B$200,1),$B$4:INDEX($B$4:$B$184,$B$200,1),INDEX($B$4:$B$184,$B$200+(MONTH($B207)-$C$200),1)),0),VLOOKUP($B207,$B$4:V$184,COLUMN(V$1)-1,0))</f>
        <v>8531339000</v>
      </c>
      <c r="W207" s="30">
        <f>IF(VLOOKUP($B207,$B$4:W$184,COLUMN(W$1)-1,0)="",IF(W174="",TREND(W$4:INDEX(W$4:W$184,$B$200,1),$B$4:INDEX($B$4:$B$184,$B$200,1),INDEX($B$4:$B$184,$B$200+(MONTH($B207)-$C$200),1)),0),VLOOKUP($B207,$B$4:W$184,COLUMN(W$1)-1,0))</f>
        <v>145312208</v>
      </c>
      <c r="X207" s="30">
        <f>IF(VLOOKUP($B207,$B$4:X$184,COLUMN(X$1)-1,0)="",IF(X174="",TREND(X$4:INDEX(X$4:X$184,$B$200,1),$B$4:INDEX($B$4:$B$184,$B$200,1),INDEX($B$4:$B$184,$B$200+(MONTH($B207)-$C$200),1)),0),VLOOKUP($B207,$B$4:X$184,COLUMN(X$1)-1,0))</f>
        <v>1335509587</v>
      </c>
      <c r="Y207" s="30">
        <f>IF(VLOOKUP($B207,$B$4:Y$184,COLUMN(Y$1)-1,0)="",IF(Y174="",TREND(Y$4:INDEX(Y$4:Y$184,$B$200,1),$B$4:INDEX($B$4:$B$184,$B$200,1),INDEX($B$4:$B$184,$B$200+(MONTH($B207)-$C$200),1)),0),VLOOKUP($B207,$B$4:Y$184,COLUMN(Y$1)-1,0))</f>
        <v>236348600</v>
      </c>
      <c r="Z207" s="30">
        <f>IF(VLOOKUP($B207,$B$4:Z$184,COLUMN(Z$1)-1,0)="",IF(Z174="",TREND(Z$4:INDEX(Z$4:Z$184,$B$200,1),$B$4:INDEX($B$4:$B$184,$B$200,1),INDEX($B$4:$B$184,$B$200+(MONTH($B207)-$C$200),1)),0),VLOOKUP($B207,$B$4:Z$184,COLUMN(Z$1)-1,0))</f>
        <v>23634860</v>
      </c>
      <c r="AA207" s="30">
        <f>IF(VLOOKUP($B207,$B$4:AA$184,COLUMN(AA$1)-1,0)="",IF(AA174="",TREND(AA$4:INDEX(AA$4:AA$184,$B$200,1),$B$4:INDEX($B$4:$B$184,$B$200,1),INDEX($B$4:$B$184,$B$200+(MONTH($B207)-$C$200),1)),0),VLOOKUP($B207,$B$4:AA$184,COLUMN(AA$1)-1,0))</f>
        <v>212713740</v>
      </c>
      <c r="AB207" s="30">
        <f>IF(VLOOKUP($B207,$B$4:AB$184,COLUMN(AB$1)-1,0)="",IF(AB174="",TREND(AB$4:INDEX(AB$4:AB$184,$B$200,1),$B$4:INDEX($B$4:$B$184,$B$200,1),INDEX($B$4:$B$184,$B$200+(MONTH($B207)-$C$200),1)),0),VLOOKUP($B207,$B$4:AB$184,COLUMN(AB$1)-1,0))</f>
        <v>0</v>
      </c>
      <c r="AC207" s="30">
        <f>IF(VLOOKUP($B207,$B$4:AC$184,COLUMN(AC$1)-1,0)="",IF(AC174="",TREND(AC$4:INDEX(AC$4:AC$184,$B$200,1),$B$4:INDEX($B$4:$B$184,$B$200,1),INDEX($B$4:$B$184,$B$200+(MONTH($B207)-$C$200),1)),0),VLOOKUP($B207,$B$4:AC$184,COLUMN(AC$1)-1,0))</f>
        <v>0</v>
      </c>
      <c r="AD207" s="30">
        <f>IF(VLOOKUP($B207,$B$4:AD$184,COLUMN(AD$1)-1,0)="",IF(AD174="",TREND(AD$4:INDEX(AD$4:AD$184,$B$200,1),$B$4:INDEX($B$4:$B$184,$B$200,1),INDEX($B$4:$B$184,$B$200+(MONTH($B207)-$C$200),1)),0),VLOOKUP($B207,$B$4:AD$184,COLUMN(AD$1)-1,0))</f>
        <v>9184496728</v>
      </c>
      <c r="AE207" s="30">
        <f>IF(VLOOKUP($B207,$B$4:AE$184,COLUMN(AE$1)-1,0)="",IF(AE174="",TREND(AE$4:INDEX(AE$4:AE$184,$B$200,1),$B$4:INDEX($B$4:$B$184,$B$200,1),INDEX($B$4:$B$184,$B$200+(MONTH($B207)-$C$200),1)),0),VLOOKUP($B207,$B$4:AE$184,COLUMN(AE$1)-1,0))</f>
        <v>351327252</v>
      </c>
      <c r="AF207" s="30">
        <f>IF(VLOOKUP($B207,$B$4:AF$184,COLUMN(AF$1)-1,0)="",IF(AF174="",TREND(AF$4:INDEX(AF$4:AF$184,$B$200,1),$B$4:INDEX($B$4:$B$184,$B$200,1),INDEX($B$4:$B$184,$B$200+(MONTH($B207)-$C$200),1)),0),VLOOKUP($B207,$B$4:AF$184,COLUMN(AF$1)-1,0))</f>
        <v>181874811</v>
      </c>
      <c r="AG207" s="30">
        <f>IF(VLOOKUP($B207,$B$4:AG$184,COLUMN(AG$1)-1,0)="",IF(AG174="",TREND(AG$4:INDEX(AG$4:AG$184,$B$200,1),$B$4:INDEX($B$4:$B$184,$B$200,1),INDEX($B$4:$B$184,$B$200+(MONTH($B207)-$C$200),1)),0),VLOOKUP($B207,$B$4:AG$184,COLUMN(AG$1)-1,0))</f>
        <v>169452441</v>
      </c>
      <c r="AH207" s="30">
        <f>IF(VLOOKUP($B207,$B$4:AH$184,COLUMN(AH$1)-1,0)="",IF(AH174="",TREND(AH$4:INDEX(AH$4:AH$184,$B$200,1),$B$4:INDEX($B$4:$B$184,$B$200,1),INDEX($B$4:$B$184,$B$200+(MONTH($B207)-$C$200),1)),0),VLOOKUP($B207,$B$4:AH$184,COLUMN(AH$1)-1,0))</f>
        <v>0</v>
      </c>
      <c r="AI207" s="30">
        <f>IF(VLOOKUP($B207,$B$4:AI$184,COLUMN(AI$1)-1,0)="",IF(AI174="",TREND(AI$4:INDEX(AI$4:AI$184,$B$200,1),$B$4:INDEX($B$4:$B$184,$B$200,1),INDEX($B$4:$B$184,$B$200+(MONTH($B207)-$C$200),1)),0),VLOOKUP($B207,$B$4:AI$184,COLUMN(AI$1)-1,0))</f>
        <v>113190104413</v>
      </c>
      <c r="AJ207" s="30">
        <f>IF(VLOOKUP($B207,$B$4:AJ$184,COLUMN(AJ$1)-1,0)="",IF(AJ174="",TREND(AJ$4:INDEX(AJ$4:AJ$184,$B$200,1),$B$4:INDEX($B$4:$B$184,$B$200,1),INDEX($B$4:$B$184,$B$200+(MONTH($B207)-$C$200),1)),0),VLOOKUP($B207,$B$4:AJ$184,COLUMN(AJ$1)-1,0))</f>
        <v>780990415</v>
      </c>
      <c r="AK207" s="30">
        <f>IF(VLOOKUP($B207,$B$4:AK$184,COLUMN(AK$1)-1,0)="",IF(AK174="",TREND(AK$4:INDEX(AK$4:AK$184,$B$200,1),$B$4:INDEX($B$4:$B$184,$B$200,1),INDEX($B$4:$B$184,$B$200+(MONTH($B207)-$C$200),1)),0),VLOOKUP($B207,$B$4:AK$184,COLUMN(AK$1)-1,0))</f>
        <v>0</v>
      </c>
      <c r="AL207" s="30">
        <f>IF(VLOOKUP($B207,$B$4:AL$184,COLUMN(AL$1)-1,0)="",IF(AL174="",TREND(AL$4:INDEX(AL$4:AL$184,$B$200,1),$B$4:INDEX($B$4:$B$184,$B$200,1),INDEX($B$4:$B$184,$B$200+(MONTH($B207)-$C$200),1)),0),VLOOKUP($B207,$B$4:AL$184,COLUMN(AL$1)-1,0))</f>
        <v>1807237</v>
      </c>
      <c r="AM207" s="30">
        <f>IF(VLOOKUP($B207,$B$4:AM$184,COLUMN(AM$1)-1,0)="",IF(AM174="",TREND(AM$4:INDEX(AM$4:AM$184,$B$200,1),$B$4:INDEX($B$4:$B$184,$B$200,1),INDEX($B$4:$B$184,$B$200+(MONTH($B207)-$C$200),1)),0),VLOOKUP($B207,$B$4:AM$184,COLUMN(AM$1)-1,0))</f>
        <v>779183178</v>
      </c>
      <c r="AN207" s="30">
        <f>IF(VLOOKUP($B207,$B$4:AN$184,COLUMN(AN$1)-1,0)="",IF(AN174="",TREND(AN$4:INDEX(AN$4:AN$184,$B$200,1),$B$4:INDEX($B$4:$B$184,$B$200,1),INDEX($B$4:$B$184,$B$200+(MONTH($B207)-$C$200),1)),0),VLOOKUP($B207,$B$4:AN$184,COLUMN(AN$1)-1,0))</f>
        <v>0</v>
      </c>
      <c r="AO207" s="30">
        <f>IF(VLOOKUP($B207,$B$4:AO$184,COLUMN(AO$1)-1,0)="",IF(AO174="",TREND(AO$4:INDEX(AO$4:AO$184,$B$200,1),$B$4:INDEX($B$4:$B$184,$B$200,1),INDEX($B$4:$B$184,$B$200+(MONTH($B207)-$C$200),1)),0),VLOOKUP($B207,$B$4:AO$184,COLUMN(AO$1)-1,0))</f>
        <v>2557095420</v>
      </c>
      <c r="AP207" s="30">
        <f>IF(VLOOKUP($B207,$B$4:AP$184,COLUMN(AP$1)-1,0)="",IF(AP174="",TREND(AP$4:INDEX(AP$4:AP$184,$B$200,1),$B$4:INDEX($B$4:$B$184,$B$200,1),INDEX($B$4:$B$184,$B$200+(MONTH($B207)-$C$200),1)),0),VLOOKUP($B207,$B$4:AP$184,COLUMN(AP$1)-1,0))</f>
        <v>2187505873</v>
      </c>
      <c r="AQ207" s="30">
        <f>IF(VLOOKUP($B207,$B$4:AQ$184,COLUMN(AQ$1)-1,0)="",IF(AQ174="",TREND(AQ$4:INDEX(AQ$4:AQ$184,$B$200,1),$B$4:INDEX($B$4:$B$184,$B$200,1),INDEX($B$4:$B$184,$B$200+(MONTH($B207)-$C$200),1)),0),VLOOKUP($B207,$B$4:AQ$184,COLUMN(AQ$1)-1,0))</f>
        <v>28175795</v>
      </c>
      <c r="AR207" s="30">
        <f>IF(VLOOKUP($B207,$B$4:AR$184,COLUMN(AR$1)-1,0)="",IF(AR174="",TREND(AR$4:INDEX(AR$4:AR$184,$B$200,1),$B$4:INDEX($B$4:$B$184,$B$200,1),INDEX($B$4:$B$184,$B$200+(MONTH($B207)-$C$200),1)),0),VLOOKUP($B207,$B$4:AR$184,COLUMN(AR$1)-1,0))</f>
        <v>10092302</v>
      </c>
      <c r="AS207" s="30">
        <f>IF(VLOOKUP($B207,$B$4:AS$184,COLUMN(AS$1)-1,0)="",IF(AS174="",TREND(AS$4:INDEX(AS$4:AS$184,$B$200,1),$B$4:INDEX($B$4:$B$184,$B$200,1),INDEX($B$4:$B$184,$B$200+(MONTH($B207)-$C$200),1)),0),VLOOKUP($B207,$B$4:AS$184,COLUMN(AS$1)-1,0))</f>
        <v>0</v>
      </c>
      <c r="AT207" s="30">
        <f>IF(VLOOKUP($B207,$B$4:AT$184,COLUMN(AT$1)-1,0)="",IF(AT174="",TREND(AT$4:INDEX(AT$4:AT$184,$B$200,1),$B$4:INDEX($B$4:$B$184,$B$200,1),INDEX($B$4:$B$184,$B$200+(MONTH($B207)-$C$200),1)),0),VLOOKUP($B207,$B$4:AT$184,COLUMN(AT$1)-1,0))</f>
        <v>23036208</v>
      </c>
      <c r="AU207" s="30">
        <f>IF(VLOOKUP($B207,$B$4:AU$184,COLUMN(AU$1)-1,0)="",IF(AU174="",TREND(AU$4:INDEX(AU$4:AU$184,$B$200,1),$B$4:INDEX($B$4:$B$184,$B$200,1),INDEX($B$4:$B$184,$B$200+(MONTH($B207)-$C$200),1)),0),VLOOKUP($B207,$B$4:AU$184,COLUMN(AU$1)-1,0))</f>
        <v>112067263</v>
      </c>
      <c r="AV207" s="30">
        <f>IF(VLOOKUP($B207,$B$4:AV$184,COLUMN(AV$1)-1,0)="",IF(AV174="",TREND(AV$4:INDEX(AV$4:AV$184,$B$200,1),$B$4:INDEX($B$4:$B$184,$B$200,1),INDEX($B$4:$B$184,$B$200+(MONTH($B207)-$C$200),1)),0),VLOOKUP($B207,$B$4:AV$184,COLUMN(AV$1)-1,0))</f>
        <v>0</v>
      </c>
      <c r="AW207" s="30">
        <f>IF(VLOOKUP($B207,$B$4:AW$184,COLUMN(AW$1)-1,0)="",IF(AW174="",TREND(AW$4:INDEX(AW$4:AW$184,$B$200,1),$B$4:INDEX($B$4:$B$184,$B$200,1),INDEX($B$4:$B$184,$B$200+(MONTH($B207)-$C$200),1)),0),VLOOKUP($B207,$B$4:AW$184,COLUMN(AW$1)-1,0))</f>
        <v>0</v>
      </c>
      <c r="AX207" s="30">
        <f>IF(VLOOKUP($B207,$B$4:AX$184,COLUMN(AX$1)-1,0)="",IF(AX174="",TREND(AX$4:INDEX(AX$4:AX$184,$B$200,1),$B$4:INDEX($B$4:$B$184,$B$200,1),INDEX($B$4:$B$184,$B$200+(MONTH($B207)-$C$200),1)),0),VLOOKUP($B207,$B$4:AX$184,COLUMN(AX$1)-1,0))</f>
        <v>0</v>
      </c>
      <c r="AY207" s="30">
        <f>IF(VLOOKUP($B207,$B$4:AY$184,COLUMN(AY$1)-1,0)="",IF(AY174="",TREND(AY$4:INDEX(AY$4:AY$184,$B$200,1),$B$4:INDEX($B$4:$B$184,$B$200,1),INDEX($B$4:$B$184,$B$200+(MONTH($B207)-$C$200),1)),0),VLOOKUP($B207,$B$4:AY$184,COLUMN(AY$1)-1,0))</f>
        <v>138254972</v>
      </c>
      <c r="AZ207" s="30">
        <f>IF(VLOOKUP($B207,$B$4:AZ$184,COLUMN(AZ$1)-1,0)="",IF(AZ174="",TREND(AZ$4:INDEX(AZ$4:AZ$184,$B$200,1),$B$4:INDEX($B$4:$B$184,$B$200,1),INDEX($B$4:$B$184,$B$200+(MONTH($B207)-$C$200),1)),0),VLOOKUP($B207,$B$4:AZ$184,COLUMN(AZ$1)-1,0))</f>
        <v>57963007</v>
      </c>
      <c r="BA207" s="30">
        <f>IF(VLOOKUP($B207,$B$4:BA$184,COLUMN(BA$1)-1,0)="",IF(BA174="",TREND(BA$4:INDEX(BA$4:BA$184,$B$200,1),$B$4:INDEX($B$4:$B$184,$B$200,1),INDEX($B$4:$B$184,$B$200+(MONTH($B207)-$C$200),1)),0),VLOOKUP($B207,$B$4:BA$184,COLUMN(BA$1)-1,0))</f>
        <v>0</v>
      </c>
      <c r="BB207" s="30">
        <f>IF(VLOOKUP($B207,$B$4:BB$184,COLUMN(BB$1)-1,0)="",IF(BB174="",TREND(BB$4:INDEX(BB$4:BB$184,$B$200,1),$B$4:INDEX($B$4:$B$184,$B$200,1),INDEX($B$4:$B$184,$B$200+(MONTH($B207)-$C$200),1)),0),VLOOKUP($B207,$B$4:BB$184,COLUMN(BB$1)-1,0))</f>
        <v>781242</v>
      </c>
      <c r="BC207" s="30">
        <f>IF(VLOOKUP($B207,$B$4:BC$184,COLUMN(BC$1)-1,0)="",IF(BC174="",TREND(BC$4:INDEX(BC$4:BC$184,$B$200,1),$B$4:INDEX($B$4:$B$184,$B$200,1),INDEX($B$4:$B$184,$B$200+(MONTH($B207)-$C$200),1)),0),VLOOKUP($B207,$B$4:BC$184,COLUMN(BC$1)-1,0))</f>
        <v>57181765</v>
      </c>
      <c r="BD207" s="30">
        <f>IF(VLOOKUP($B207,$B$4:BD$184,COLUMN(BD$1)-1,0)="",IF(BD174="",TREND(BD$4:INDEX(BD$4:BD$184,$B$200,1),$B$4:INDEX($B$4:$B$184,$B$200,1),INDEX($B$4:$B$184,$B$200+(MONTH($B207)-$C$200),1)),0),VLOOKUP($B207,$B$4:BD$184,COLUMN(BD$1)-1,0))</f>
        <v>11209496809</v>
      </c>
      <c r="BE207" s="30">
        <f>IF(VLOOKUP($B207,$B$4:BE$184,COLUMN(BE$1)-1,0)="",IF(BE174="",TREND(BE$4:INDEX(BE$4:BE$184,$B$200,1),$B$4:INDEX($B$4:$B$184,$B$200,1),INDEX($B$4:$B$184,$B$200+(MONTH($B207)-$C$200),1)),0),VLOOKUP($B207,$B$4:BE$184,COLUMN(BE$1)-1,0))</f>
        <v>1172812</v>
      </c>
      <c r="BF207" s="30">
        <f>IF(VLOOKUP($B207,$B$4:BF$184,COLUMN(BF$1)-1,0)="",IF(BF174="",TREND(BF$4:INDEX(BF$4:BF$184,$B$200,1),$B$4:INDEX($B$4:$B$184,$B$200,1),INDEX($B$4:$B$184,$B$200+(MONTH($B207)-$C$200),1)),0),VLOOKUP($B207,$B$4:BF$184,COLUMN(BF$1)-1,0))</f>
        <v>7088127442</v>
      </c>
      <c r="BG207" s="30">
        <f>IF(VLOOKUP($B207,$B$4:BG$184,COLUMN(BG$1)-1,0)="",IF(BG174="",TREND(BG$4:INDEX(BG$4:BG$184,$B$200,1),$B$4:INDEX($B$4:$B$184,$B$200,1),INDEX($B$4:$B$184,$B$200+(MONTH($B207)-$C$200),1)),0),VLOOKUP($B207,$B$4:BG$184,COLUMN(BG$1)-1,0))</f>
        <v>1813985714</v>
      </c>
      <c r="BH207" s="30">
        <f>IF(VLOOKUP($B207,$B$4:BH$184,COLUMN(BH$1)-1,0)="",IF(BH174="",TREND(BH$4:INDEX(BH$4:BH$184,$B$200,1),$B$4:INDEX($B$4:$B$184,$B$200,1),INDEX($B$4:$B$184,$B$200+(MONTH($B207)-$C$200),1)),0),VLOOKUP($B207,$B$4:BH$184,COLUMN(BH$1)-1,0))</f>
        <v>10195</v>
      </c>
      <c r="BI207" s="30">
        <f>IF(VLOOKUP($B207,$B$4:BI$184,COLUMN(BI$1)-1,0)="",IF(BI174="",TREND(BI$4:INDEX(BI$4:BI$184,$B$200,1),$B$4:INDEX($B$4:$B$184,$B$200,1),INDEX($B$4:$B$184,$B$200+(MONTH($B207)-$C$200),1)),0),VLOOKUP($B207,$B$4:BI$184,COLUMN(BI$1)-1,0))</f>
        <v>6434330</v>
      </c>
      <c r="BJ207" s="30">
        <f>IF(VLOOKUP($B207,$B$4:BJ$184,COLUMN(BJ$1)-1,0)="",IF(BJ174="",TREND(BJ$4:INDEX(BJ$4:BJ$184,$B$200,1),$B$4:INDEX($B$4:$B$184,$B$200,1),INDEX($B$4:$B$184,$B$200+(MONTH($B207)-$C$200),1)),0),VLOOKUP($B207,$B$4:BJ$184,COLUMN(BJ$1)-1,0))</f>
        <v>0</v>
      </c>
      <c r="BK207" s="30">
        <f>IF(VLOOKUP($B207,$B$4:BK$184,COLUMN(BK$1)-1,0)="",IF(BK174="",TREND(BK$4:INDEX(BK$4:BK$184,$B$200,1),$B$4:INDEX($B$4:$B$184,$B$200,1),INDEX($B$4:$B$184,$B$200+(MONTH($B207)-$C$200),1)),0),VLOOKUP($B207,$B$4:BK$184,COLUMN(BK$1)-1,0))</f>
        <v>91459408</v>
      </c>
      <c r="BL207" s="30">
        <f>IF(VLOOKUP($B207,$B$4:BL$184,COLUMN(BL$1)-1,0)="",IF(BL174="",TREND(BL$4:INDEX(BL$4:BL$184,$B$200,1),$B$4:INDEX($B$4:$B$184,$B$200,1),INDEX($B$4:$B$184,$B$200+(MONTH($B207)-$C$200),1)),0),VLOOKUP($B207,$B$4:BL$184,COLUMN(BL$1)-1,0))</f>
        <v>191387581</v>
      </c>
      <c r="BM207" s="30">
        <f>IF(VLOOKUP($B207,$B$4:BM$184,COLUMN(BM$1)-1,0)="",IF(BM174="",TREND(BM$4:INDEX(BM$4:BM$184,$B$200,1),$B$4:INDEX($B$4:$B$184,$B$200,1),INDEX($B$4:$B$184,$B$200+(MONTH($B207)-$C$200),1)),0),VLOOKUP($B207,$B$4:BM$184,COLUMN(BM$1)-1,0))</f>
        <v>0</v>
      </c>
      <c r="BN207" s="30">
        <f>IF(VLOOKUP($B207,$B$4:BN$184,COLUMN(BN$1)-1,0)="",IF(BN174="",TREND(BN$4:INDEX(BN$4:BN$184,$B$200,1),$B$4:INDEX($B$4:$B$184,$B$200,1),INDEX($B$4:$B$184,$B$200+(MONTH($B207)-$C$200),1)),0),VLOOKUP($B207,$B$4:BN$184,COLUMN(BN$1)-1,0))</f>
        <v>31379093</v>
      </c>
      <c r="BO207" s="30">
        <f>IF(VLOOKUP($B207,$B$4:BO$184,COLUMN(BO$1)-1,0)="",IF(BO174="",TREND(BO$4:INDEX(BO$4:BO$184,$B$200,1),$B$4:INDEX($B$4:$B$184,$B$200,1),INDEX($B$4:$B$184,$B$200+(MONTH($B207)-$C$200),1)),0),VLOOKUP($B207,$B$4:BO$184,COLUMN(BO$1)-1,0))</f>
        <v>0</v>
      </c>
      <c r="BP207" s="30">
        <f>IF(VLOOKUP($B207,$B$4:BP$184,COLUMN(BP$1)-1,0)="",IF(BP174="",TREND(BP$4:INDEX(BP$4:BP$184,$B$200,1),$B$4:INDEX($B$4:$B$184,$B$200,1),INDEX($B$4:$B$184,$B$200+(MONTH($B207)-$C$200),1)),0),VLOOKUP($B207,$B$4:BP$184,COLUMN(BP$1)-1,0))</f>
        <v>0</v>
      </c>
      <c r="BQ207" s="30">
        <f>IF(VLOOKUP($B207,$B$4:BQ$184,COLUMN(BQ$1)-1,0)="",IF(BQ174="",TREND(BQ$4:INDEX(BQ$4:BQ$184,$B$200,1),$B$4:INDEX($B$4:$B$184,$B$200,1),INDEX($B$4:$B$184,$B$200+(MONTH($B207)-$C$200),1)),0),VLOOKUP($B207,$B$4:BQ$184,COLUMN(BQ$1)-1,0))</f>
        <v>9992061</v>
      </c>
      <c r="BR207" s="30">
        <f>IF(VLOOKUP($B207,$B$4:BR$184,COLUMN(BR$1)-1,0)="",IF(BR174="",TREND(BR$4:INDEX(BR$4:BR$184,$B$200,1),$B$4:INDEX($B$4:$B$184,$B$200,1),INDEX($B$4:$B$184,$B$200+(MONTH($B207)-$C$200),1)),0),VLOOKUP($B207,$B$4:BR$184,COLUMN(BR$1)-1,0))</f>
        <v>61736027</v>
      </c>
      <c r="BS207" s="30">
        <f>IF(VLOOKUP($B207,$B$4:BS$184,COLUMN(BS$1)-1,0)="",IF(BS174="",TREND(BS$4:INDEX(BS$4:BS$184,$B$200,1),$B$4:INDEX($B$4:$B$184,$B$200,1),INDEX($B$4:$B$184,$B$200+(MONTH($B207)-$C$200),1)),0),VLOOKUP($B207,$B$4:BS$184,COLUMN(BS$1)-1,0))</f>
        <v>1907538276</v>
      </c>
      <c r="BT207" s="30">
        <f>IF(VLOOKUP($B207,$B$4:BT$184,COLUMN(BT$1)-1,0)="",IF(BT174="",TREND(BT$4:INDEX(BT$4:BT$184,$B$200,1),$B$4:INDEX($B$4:$B$184,$B$200,1),INDEX($B$4:$B$184,$B$200+(MONTH($B207)-$C$200),1)),0),VLOOKUP($B207,$B$4:BT$184,COLUMN(BT$1)-1,0))</f>
        <v>299421735</v>
      </c>
      <c r="BU207" s="30">
        <f>IF(VLOOKUP($B207,$B$4:BU$184,COLUMN(BU$1)-1,0)="",IF(BU174="",TREND(BU$4:INDEX(BU$4:BU$184,$B$200,1),$B$4:INDEX($B$4:$B$184,$B$200,1),INDEX($B$4:$B$184,$B$200+(MONTH($B207)-$C$200),1)),0),VLOOKUP($B207,$B$4:BU$184,COLUMN(BU$1)-1,0))</f>
        <v>5289965</v>
      </c>
      <c r="BV207" s="30">
        <f>IF(VLOOKUP($B207,$B$4:BV$184,COLUMN(BV$1)-1,0)="",IF(BV174="",TREND(BV$4:INDEX(BV$4:BV$184,$B$200,1),$B$4:INDEX($B$4:$B$184,$B$200,1),INDEX($B$4:$B$184,$B$200+(MONTH($B207)-$C$200),1)),0),VLOOKUP($B207,$B$4:BV$184,COLUMN(BV$1)-1,0))</f>
        <v>695414</v>
      </c>
      <c r="BW207" s="30">
        <f>IF(VLOOKUP($B207,$B$4:BW$184,COLUMN(BW$1)-1,0)="",IF(BW174="",TREND(BW$4:INDEX(BW$4:BW$184,$B$200,1),$B$4:INDEX($B$4:$B$184,$B$200,1),INDEX($B$4:$B$184,$B$200+(MONTH($B207)-$C$200),1)),0),VLOOKUP($B207,$B$4:BW$184,COLUMN(BW$1)-1,0))</f>
        <v>659228</v>
      </c>
      <c r="BX207" s="30">
        <f>IF(VLOOKUP($B207,$B$4:BX$184,COLUMN(BX$1)-1,0)="",IF(BX174="",TREND(BX$4:INDEX(BX$4:BX$184,$B$200,1),$B$4:INDEX($B$4:$B$184,$B$200,1),INDEX($B$4:$B$184,$B$200+(MONTH($B207)-$C$200),1)),0),VLOOKUP($B207,$B$4:BX$184,COLUMN(BX$1)-1,0))</f>
        <v>0</v>
      </c>
      <c r="BY207" s="30">
        <f>IF(VLOOKUP($B207,$B$4:BY$184,COLUMN(BY$1)-1,0)="",IF(BY174="",TREND(BY$4:INDEX(BY$4:BY$184,$B$200,1),$B$4:INDEX($B$4:$B$184,$B$200,1),INDEX($B$4:$B$184,$B$200+(MONTH($B207)-$C$200),1)),0),VLOOKUP($B207,$B$4:BY$184,COLUMN(BY$1)-1,0))</f>
        <v>292777128</v>
      </c>
      <c r="BZ207" s="30">
        <f>IF(VLOOKUP($B207,$B$4:BZ$184,COLUMN(BZ$1)-1,0)="",IF(BZ174="",TREND(BZ$4:INDEX(BZ$4:BZ$184,$B$200,1),$B$4:INDEX($B$4:$B$184,$B$200,1),INDEX($B$4:$B$184,$B$200+(MONTH($B207)-$C$200),1)),0),VLOOKUP($B207,$B$4:BZ$184,COLUMN(BZ$1)-1,0))</f>
        <v>0</v>
      </c>
      <c r="CA207" s="30">
        <f>IF(VLOOKUP($B207,$B$4:CA$184,COLUMN(CA$1)-1,0)="",IF(CA174="",TREND(CA$4:INDEX(CA$4:CA$184,$B$200,1),$B$4:INDEX($B$4:$B$184,$B$200,1),INDEX($B$4:$B$184,$B$200+(MONTH($B207)-$C$200),1)),0),VLOOKUP($B207,$B$4:CA$184,COLUMN(CA$1)-1,0))</f>
        <v>0</v>
      </c>
      <c r="CB207" s="30">
        <f>IF(VLOOKUP($B207,$B$4:CB$184,COLUMN(CB$1)-1,0)="",IF(CB174="",TREND(CB$4:INDEX(CB$4:CB$184,$B$200,1),$B$4:INDEX($B$4:$B$184,$B$200,1),INDEX($B$4:$B$184,$B$200+(MONTH($B207)-$C$200),1)),0),VLOOKUP($B207,$B$4:CB$184,COLUMN(CB$1)-1,0))</f>
        <v>0</v>
      </c>
      <c r="CC207" s="30">
        <f>IF(VLOOKUP($B207,$B$4:CC$184,COLUMN(CC$1)-1,0)="",IF(CC174="",TREND(CC$4:INDEX(CC$4:CC$184,$B$200,1),$B$4:INDEX($B$4:$B$184,$B$200,1),INDEX($B$4:$B$184,$B$200+(MONTH($B207)-$C$200),1)),0),VLOOKUP($B207,$B$4:CC$184,COLUMN(CC$1)-1,0))</f>
        <v>4915134152</v>
      </c>
      <c r="CD207" s="30">
        <f>IF(VLOOKUP($B207,$B$4:CD$184,COLUMN(CD$1)-1,0)="",IF(CD174="",TREND(CD$4:INDEX(CD$4:CD$184,$B$200,1),$B$4:INDEX($B$4:$B$184,$B$200,1),INDEX($B$4:$B$184,$B$200+(MONTH($B207)-$C$200),1)),0),VLOOKUP($B207,$B$4:CD$184,COLUMN(CD$1)-1,0))</f>
        <v>0</v>
      </c>
      <c r="CE207" s="30">
        <f>IF(VLOOKUP($B207,$B$4:CE$184,COLUMN(CE$1)-1,0)="",IF(CE174="",TREND(CE$4:INDEX(CE$4:CE$184,$B$200,1),$B$4:INDEX($B$4:$B$184,$B$200,1),INDEX($B$4:$B$184,$B$200+(MONTH($B207)-$C$200),1)),0),VLOOKUP($B207,$B$4:CE$184,COLUMN(CE$1)-1,0))</f>
        <v>8628068914</v>
      </c>
      <c r="CF207" s="30">
        <f>IF(VLOOKUP($B207,$B$4:CF$184,COLUMN(CF$1)-1,0)="",IF(CF174="",TREND(CF$4:INDEX(CF$4:CF$184,$B$200,1),$B$4:INDEX($B$4:$B$184,$B$200,1),INDEX($B$4:$B$184,$B$200+(MONTH($B207)-$C$200),1)),0),VLOOKUP($B207,$B$4:CF$184,COLUMN(CF$1)-1,0))</f>
        <v>370878293</v>
      </c>
      <c r="CG207" s="30">
        <f>IF(VLOOKUP($B207,$B$4:CG$184,COLUMN(CG$1)-1,0)="",IF(CG174="",TREND(CG$4:INDEX(CG$4:CG$184,$B$200,1),$B$4:INDEX($B$4:$B$184,$B$200,1),INDEX($B$4:$B$184,$B$200+(MONTH($B207)-$C$200),1)),0),VLOOKUP($B207,$B$4:CG$184,COLUMN(CG$1)-1,0))</f>
        <v>3360175709</v>
      </c>
      <c r="CH207" s="30">
        <f>IF(VLOOKUP($B207,$B$4:CH$184,COLUMN(CH$1)-1,0)="",IF(CH174="",TREND(CH$4:INDEX(CH$4:CH$184,$B$200,1),$B$4:INDEX($B$4:$B$184,$B$200,1),INDEX($B$4:$B$184,$B$200+(MONTH($B207)-$C$200),1)),0),VLOOKUP($B207,$B$4:CH$184,COLUMN(CH$1)-1,0))</f>
        <v>238008061</v>
      </c>
      <c r="CI207" s="30">
        <f>IF(VLOOKUP($B207,$B$4:CI$184,COLUMN(CI$1)-1,0)="",IF(CI174="",TREND(CI$4:INDEX(CI$4:CI$184,$B$200,1),$B$4:INDEX($B$4:$B$184,$B$200,1),INDEX($B$4:$B$184,$B$200+(MONTH($B207)-$C$200),1)),0),VLOOKUP($B207,$B$4:CI$184,COLUMN(CI$1)-1,0))</f>
        <v>88647846</v>
      </c>
      <c r="CJ207" s="30">
        <f>IF(VLOOKUP($B207,$B$4:CJ$184,COLUMN(CJ$1)-1,0)="",IF(CJ174="",TREND(CJ$4:INDEX(CJ$4:CJ$184,$B$200,1),$B$4:INDEX($B$4:$B$184,$B$200,1),INDEX($B$4:$B$184,$B$200+(MONTH($B207)-$C$200),1)),0),VLOOKUP($B207,$B$4:CJ$184,COLUMN(CJ$1)-1,0))</f>
        <v>1770270</v>
      </c>
      <c r="CK207" s="30">
        <f>IF(VLOOKUP($B207,$B$4:CK$184,COLUMN(CK$1)-1,0)="",IF(CK174="",TREND(CK$4:INDEX(CK$4:CK$184,$B$200,1),$B$4:INDEX($B$4:$B$184,$B$200,1),INDEX($B$4:$B$184,$B$200+(MONTH($B207)-$C$200),1)),0),VLOOKUP($B207,$B$4:CK$184,COLUMN(CK$1)-1,0))</f>
        <v>14198515</v>
      </c>
      <c r="CL207" s="30">
        <f>IF(VLOOKUP($B207,$B$4:CL$184,COLUMN(CL$1)-1,0)="",IF(CL174="",TREND(CL$4:INDEX(CL$4:CL$184,$B$200,1),$B$4:INDEX($B$4:$B$184,$B$200,1),INDEX($B$4:$B$184,$B$200+(MONTH($B207)-$C$200),1)),0),VLOOKUP($B207,$B$4:CL$184,COLUMN(CL$1)-1,0))</f>
        <v>4648157</v>
      </c>
      <c r="CM207" s="30">
        <f>IF(VLOOKUP($B207,$B$4:CM$184,COLUMN(CM$1)-1,0)="",IF(CM174="",TREND(CM$4:INDEX(CM$4:CM$184,$B$200,1),$B$4:INDEX($B$4:$B$184,$B$200,1),INDEX($B$4:$B$184,$B$200+(MONTH($B207)-$C$200),1)),0),VLOOKUP($B207,$B$4:CM$184,COLUMN(CM$1)-1,0))</f>
        <v>1570873</v>
      </c>
      <c r="CN207" s="30">
        <f>IF(VLOOKUP($B207,$B$4:CN$184,COLUMN(CN$1)-1,0)="",IF(CN174="",TREND(CN$4:INDEX(CN$4:CN$184,$B$200,1),$B$4:INDEX($B$4:$B$184,$B$200,1),INDEX($B$4:$B$184,$B$200+(MONTH($B207)-$C$200),1)),0),VLOOKUP($B207,$B$4:CN$184,COLUMN(CN$1)-1,0))</f>
        <v>3978886</v>
      </c>
      <c r="CO207" s="30">
        <f>IF(VLOOKUP($B207,$B$4:CO$184,COLUMN(CO$1)-1,0)="",IF(CO174="",TREND(CO$4:INDEX(CO$4:CO$184,$B$200,1),$B$4:INDEX($B$4:$B$184,$B$200,1),INDEX($B$4:$B$184,$B$200+(MONTH($B207)-$C$200),1)),0),VLOOKUP($B207,$B$4:CO$184,COLUMN(CO$1)-1,0))</f>
        <v>735756</v>
      </c>
      <c r="CP207" s="30">
        <f>IF(VLOOKUP($B207,$B$4:CP$184,COLUMN(CP$1)-1,0)="",IF(CP174="",TREND(CP$4:INDEX(CP$4:CP$184,$B$200,1),$B$4:INDEX($B$4:$B$184,$B$200,1),INDEX($B$4:$B$184,$B$200+(MONTH($B207)-$C$200),1)),0),VLOOKUP($B207,$B$4:CP$184,COLUMN(CP$1)-1,0))</f>
        <v>8466970</v>
      </c>
      <c r="CQ207" s="30">
        <f>IF(VLOOKUP($B207,$B$4:CQ$184,COLUMN(CQ$1)-1,0)="",IF(CQ174="",TREND(CQ$4:INDEX(CQ$4:CQ$184,$B$200,1),$B$4:INDEX($B$4:$B$184,$B$200,1),INDEX($B$4:$B$184,$B$200+(MONTH($B207)-$C$200),1)),0),VLOOKUP($B207,$B$4:CQ$184,COLUMN(CQ$1)-1,0))</f>
        <v>52887273</v>
      </c>
      <c r="CR207" s="30">
        <f>IF(VLOOKUP($B207,$B$4:CR$184,COLUMN(CR$1)-1,0)="",IF(CR174="",TREND(CR$4:INDEX(CR$4:CR$184,$B$200,1),$B$4:INDEX($B$4:$B$184,$B$200,1),INDEX($B$4:$B$184,$B$200+(MONTH($B207)-$C$200),1)),0),VLOOKUP($B207,$B$4:CR$184,COLUMN(CR$1)-1,0))</f>
        <v>112842730</v>
      </c>
      <c r="CS207" s="30">
        <f>IF(VLOOKUP($B207,$B$4:CS$184,COLUMN(CS$1)-1,0)="",IF(CS174="",TREND(CS$4:INDEX(CS$4:CS$184,$B$200,1),$B$4:INDEX($B$4:$B$184,$B$200,1),INDEX($B$4:$B$184,$B$200+(MONTH($B207)-$C$200),1)),0),VLOOKUP($B207,$B$4:CS$184,COLUMN(CS$1)-1,0))</f>
        <v>4457516275</v>
      </c>
      <c r="CT207" s="30">
        <f>IF(VLOOKUP($B207,$B$4:CT$184,COLUMN(CT$1)-1,0)="",IF(CT174="",TREND(CT$4:INDEX(CT$4:CT$184,$B$200,1),$B$4:INDEX($B$4:$B$184,$B$200,1),INDEX($B$4:$B$184,$B$200+(MONTH($B207)-$C$200),1)),0),VLOOKUP($B207,$B$4:CT$184,COLUMN(CT$1)-1,0))</f>
        <v>1899503458</v>
      </c>
      <c r="CU207" s="30">
        <f>IF(VLOOKUP($B207,$B$4:CU$184,COLUMN(CU$1)-1,0)="",IF(CU174="",TREND(CU$4:INDEX(CU$4:CU$184,$B$200,1),$B$4:INDEX($B$4:$B$184,$B$200,1),INDEX($B$4:$B$184,$B$200+(MONTH($B207)-$C$200),1)),0),VLOOKUP($B207,$B$4:CU$184,COLUMN(CU$1)-1,0))</f>
        <v>0</v>
      </c>
      <c r="CV207" s="30">
        <f>IF(VLOOKUP($B207,$B$4:CV$184,COLUMN(CV$1)-1,0)="",IF(CV174="",TREND(CV$4:INDEX(CV$4:CV$184,$B$200,1),$B$4:INDEX($B$4:$B$184,$B$200,1),INDEX($B$4:$B$184,$B$200+(MONTH($B207)-$C$200),1)),0),VLOOKUP($B207,$B$4:CV$184,COLUMN(CV$1)-1,0))</f>
        <v>70763475</v>
      </c>
      <c r="CW207" s="30">
        <f>IF(VLOOKUP($B207,$B$4:CW$184,COLUMN(CW$1)-1,0)="",IF(CW174="",TREND(CW$4:INDEX(CW$4:CW$184,$B$200,1),$B$4:INDEX($B$4:$B$184,$B$200,1),INDEX($B$4:$B$184,$B$200+(MONTH($B207)-$C$200),1)),0),VLOOKUP($B207,$B$4:CW$184,COLUMN(CW$1)-1,0))</f>
        <v>12217143</v>
      </c>
      <c r="CX207" s="30">
        <f>IF(VLOOKUP($B207,$B$4:CX$184,COLUMN(CX$1)-1,0)="",IF(CX174="",TREND(CX$4:INDEX(CX$4:CX$184,$B$200,1),$B$4:INDEX($B$4:$B$184,$B$200,1),INDEX($B$4:$B$184,$B$200+(MONTH($B207)-$C$200),1)),0),VLOOKUP($B207,$B$4:CX$184,COLUMN(CX$1)-1,0))</f>
        <v>92966</v>
      </c>
      <c r="CY207" s="30">
        <f>IF(VLOOKUP($B207,$B$4:CY$184,COLUMN(CY$1)-1,0)="",IF(CY174="",TREND(CY$4:INDEX(CY$4:CY$184,$B$200,1),$B$4:INDEX($B$4:$B$184,$B$200,1),INDEX($B$4:$B$184,$B$200+(MONTH($B207)-$C$200),1)),0),VLOOKUP($B207,$B$4:CY$184,COLUMN(CY$1)-1,0))</f>
        <v>0</v>
      </c>
      <c r="CZ207" s="30">
        <f>IF(VLOOKUP($B207,$B$4:CZ$184,COLUMN(CZ$1)-1,0)="",IF(CZ174="",TREND(CZ$4:INDEX(CZ$4:CZ$184,$B$200,1),$B$4:INDEX($B$4:$B$184,$B$200,1),INDEX($B$4:$B$184,$B$200+(MONTH($B207)-$C$200),1)),0),VLOOKUP($B207,$B$4:CZ$184,COLUMN(CZ$1)-1,0))</f>
        <v>2419051152</v>
      </c>
      <c r="DA207" s="30">
        <f>IF(VLOOKUP($B207,$B$4:DA$184,COLUMN(DA$1)-1,0)="",IF(DA174="",TREND(DA$4:INDEX(DA$4:DA$184,$B$200,1),$B$4:INDEX($B$4:$B$184,$B$200,1),INDEX($B$4:$B$184,$B$200+(MONTH($B207)-$C$200),1)),0),VLOOKUP($B207,$B$4:DA$184,COLUMN(DA$1)-1,0))</f>
        <v>2187155495</v>
      </c>
      <c r="DB207" s="30">
        <f>IF(VLOOKUP($B207,$B$4:DB$184,COLUMN(DB$1)-1,0)="",IF(DB174="",TREND(DB$4:INDEX(DB$4:DB$184,$B$200,1),$B$4:INDEX($B$4:$B$184,$B$200,1),INDEX($B$4:$B$184,$B$200+(MONTH($B207)-$C$200),1)),0),VLOOKUP($B207,$B$4:DB$184,COLUMN(DB$1)-1,0))</f>
        <v>231895657</v>
      </c>
      <c r="DC207" s="30">
        <f>IF(VLOOKUP($B207,$B$4:DC$184,COLUMN(DC$1)-1,0)="",IF(DC174="",TREND(DC$4:INDEX(DC$4:DC$184,$B$200,1),$B$4:INDEX($B$4:$B$184,$B$200,1),INDEX($B$4:$B$184,$B$200+(MONTH($B207)-$C$200),1)),0),VLOOKUP($B207,$B$4:DC$184,COLUMN(DC$1)-1,0))</f>
        <v>0</v>
      </c>
      <c r="DD207" s="30">
        <f>IF(VLOOKUP($B207,$B$4:DD$184,COLUMN(DD$1)-1,0)="",IF(DD174="",TREND(DD$4:INDEX(DD$4:DD$184,$B$200,1),$B$4:INDEX($B$4:$B$184,$B$200,1),INDEX($B$4:$B$184,$B$200+(MONTH($B207)-$C$200),1)),0),VLOOKUP($B207,$B$4:DD$184,COLUMN(DD$1)-1,0))</f>
        <v>0</v>
      </c>
      <c r="DE207" s="30">
        <f>IF(VLOOKUP($B207,$B$4:DE$184,COLUMN(DE$1)-1,0)="",IF(DE174="",TREND(DE$4:INDEX(DE$4:DE$184,$B$200,1),$B$4:INDEX($B$4:$B$184,$B$200,1),INDEX($B$4:$B$184,$B$200+(MONTH($B207)-$C$200),1)),0),VLOOKUP($B207,$B$4:DE$184,COLUMN(DE$1)-1,0))</f>
        <v>0</v>
      </c>
      <c r="DF207" s="30">
        <f>IF(VLOOKUP($B207,$B$4:DF$184,COLUMN(DF$1)-1,0)="",IF(DF174="",TREND(DF$4:INDEX(DF$4:DF$184,$B$200,1),$B$4:INDEX($B$4:$B$184,$B$200,1),INDEX($B$4:$B$184,$B$200+(MONTH($B207)-$C$200),1)),0),VLOOKUP($B207,$B$4:DF$184,COLUMN(DF$1)-1,0))</f>
        <v>31757938</v>
      </c>
      <c r="DG207" s="30">
        <f>IF(VLOOKUP($B207,$B$4:DG$184,COLUMN(DG$1)-1,0)="",IF(DG174="",TREND(DG$4:INDEX(DG$4:DG$184,$B$200,1),$B$4:INDEX($B$4:$B$184,$B$200,1),INDEX($B$4:$B$184,$B$200+(MONTH($B207)-$C$200),1)),0),VLOOKUP($B207,$B$4:DG$184,COLUMN(DG$1)-1,0))</f>
        <v>24130143</v>
      </c>
      <c r="DH207" s="30">
        <f>IF(VLOOKUP($B207,$B$4:DH$184,COLUMN(DH$1)-1,0)="",IF(DH174="",TREND(DH$4:INDEX(DH$4:DH$184,$B$200,1),$B$4:INDEX($B$4:$B$184,$B$200,1),INDEX($B$4:$B$184,$B$200+(MONTH($B207)-$C$200),1)),0),VLOOKUP($B207,$B$4:DH$184,COLUMN(DH$1)-1,0))</f>
        <v>0</v>
      </c>
      <c r="DI207" s="30">
        <f>IF(VLOOKUP($B207,$B$4:DI$184,COLUMN(DI$1)-1,0)="",IF(DI174="",TREND(DI$4:INDEX(DI$4:DI$184,$B$200,1),$B$4:INDEX($B$4:$B$184,$B$200,1),INDEX($B$4:$B$184,$B$200+(MONTH($B207)-$C$200),1)),0),VLOOKUP($B207,$B$4:DI$184,COLUMN(DI$1)-1,0))</f>
        <v>0</v>
      </c>
      <c r="DJ207" s="30">
        <f>IF(VLOOKUP($B207,$B$4:DJ$184,COLUMN(DJ$1)-1,0)="",IF(DJ174="",TREND(DJ$4:INDEX(DJ$4:DJ$184,$B$200,1),$B$4:INDEX($B$4:$B$184,$B$200,1),INDEX($B$4:$B$184,$B$200+(MONTH($B207)-$C$200),1)),0),VLOOKUP($B207,$B$4:DJ$184,COLUMN(DJ$1)-1,0))</f>
        <v>0</v>
      </c>
      <c r="DK207" s="30">
        <f>IF(VLOOKUP($B207,$B$4:DK$184,COLUMN(DK$1)-1,0)="",IF(DK174="",TREND(DK$4:INDEX(DK$4:DK$184,$B$200,1),$B$4:INDEX($B$4:$B$184,$B$200,1),INDEX($B$4:$B$184,$B$200+(MONTH($B207)-$C$200),1)),0),VLOOKUP($B207,$B$4:DK$184,COLUMN(DK$1)-1,0))</f>
        <v>0</v>
      </c>
      <c r="DL207" s="30">
        <f>IF(VLOOKUP($B207,$B$4:DL$184,COLUMN(DL$1)-1,0)="",IF(DL174="",TREND(DL$4:INDEX(DL$4:DL$184,$B$200,1),$B$4:INDEX($B$4:$B$184,$B$200,1),INDEX($B$4:$B$184,$B$200+(MONTH($B207)-$C$200),1)),0),VLOOKUP($B207,$B$4:DL$184,COLUMN(DL$1)-1,0))</f>
        <v>0</v>
      </c>
      <c r="DM207" s="30">
        <f>IF(VLOOKUP($B207,$B$4:DM$184,COLUMN(DM$1)-1,0)="",IF(DM174="",TREND(DM$4:INDEX(DM$4:DM$184,$B$200,1),$B$4:INDEX($B$4:$B$184,$B$200,1),INDEX($B$4:$B$184,$B$200+(MONTH($B207)-$C$200),1)),0),VLOOKUP($B207,$B$4:DM$184,COLUMN(DM$1)-1,0))</f>
        <v>434455188</v>
      </c>
      <c r="DN207" s="30">
        <f>IF(VLOOKUP($B207,$B$4:DN$184,COLUMN(DN$1)-1,0)="",IF(DN174="",TREND(DN$4:INDEX(DN$4:DN$184,$B$200,1),$B$4:INDEX($B$4:$B$184,$B$200,1),INDEX($B$4:$B$184,$B$200+(MONTH($B207)-$C$200),1)),0),VLOOKUP($B207,$B$4:DN$184,COLUMN(DN$1)-1,0))</f>
        <v>61065902</v>
      </c>
      <c r="DO207" s="30">
        <f>IF(VLOOKUP($B207,$B$4:DO$184,COLUMN(DO$1)-1,0)="",IF(DO174="",TREND(DO$4:INDEX(DO$4:DO$184,$B$200,1),$B$4:INDEX($B$4:$B$184,$B$200,1),INDEX($B$4:$B$184,$B$200+(MONTH($B207)-$C$200),1)),0),VLOOKUP($B207,$B$4:DO$184,COLUMN(DO$1)-1,0))</f>
        <v>2531413</v>
      </c>
      <c r="DP207" s="30">
        <f>IF(VLOOKUP($B207,$B$4:DP$184,COLUMN(DP$1)-1,0)="",IF(DP174="",TREND(DP$4:INDEX(DP$4:DP$184,$B$200,1),$B$4:INDEX($B$4:$B$184,$B$200,1),INDEX($B$4:$B$184,$B$200+(MONTH($B207)-$C$200),1)),0),VLOOKUP($B207,$B$4:DP$184,COLUMN(DP$1)-1,0))</f>
        <v>44855</v>
      </c>
      <c r="DQ207" s="30">
        <f>IF(VLOOKUP($B207,$B$4:DQ$184,COLUMN(DQ$1)-1,0)="",IF(DQ174="",TREND(DQ$4:INDEX(DQ$4:DQ$184,$B$200,1),$B$4:INDEX($B$4:$B$184,$B$200,1),INDEX($B$4:$B$184,$B$200+(MONTH($B207)-$C$200),1)),0),VLOOKUP($B207,$B$4:DQ$184,COLUMN(DQ$1)-1,0))</f>
        <v>2486558</v>
      </c>
      <c r="DR207" s="30">
        <f>IF(VLOOKUP($B207,$B$4:DR$184,COLUMN(DR$1)-1,0)="",IF(DR174="",TREND(DR$4:INDEX(DR$4:DR$184,$B$200,1),$B$4:INDEX($B$4:$B$184,$B$200,1),INDEX($B$4:$B$184,$B$200+(MONTH($B207)-$C$200),1)),0),VLOOKUP($B207,$B$4:DR$184,COLUMN(DR$1)-1,0))</f>
        <v>352577190</v>
      </c>
      <c r="DS207" s="30">
        <f>IF(VLOOKUP($B207,$B$4:DS$184,COLUMN(DS$1)-1,0)="",IF(DS174="",TREND(DS$4:INDEX(DS$4:DS$184,$B$200,1),$B$4:INDEX($B$4:$B$184,$B$200,1),INDEX($B$4:$B$184,$B$200+(MONTH($B207)-$C$200),1)),0),VLOOKUP($B207,$B$4:DS$184,COLUMN(DS$1)-1,0))</f>
        <v>39721559</v>
      </c>
      <c r="DT207" s="30">
        <f>IF(VLOOKUP($B207,$B$4:DT$184,COLUMN(DT$1)-1,0)="",IF(DT174="",TREND(DT$4:INDEX(DT$4:DT$184,$B$200,1),$B$4:INDEX($B$4:$B$184,$B$200,1),INDEX($B$4:$B$184,$B$200+(MONTH($B207)-$C$200),1)),0),VLOOKUP($B207,$B$4:DT$184,COLUMN(DT$1)-1,0))</f>
        <v>33241931</v>
      </c>
      <c r="DU207" s="30">
        <f>IF(VLOOKUP($B207,$B$4:DU$184,COLUMN(DU$1)-1,0)="",IF(DU174="",TREND(DU$4:INDEX(DU$4:DU$184,$B$200,1),$B$4:INDEX($B$4:$B$184,$B$200,1),INDEX($B$4:$B$184,$B$200+(MONTH($B207)-$C$200),1)),0),VLOOKUP($B207,$B$4:DU$184,COLUMN(DU$1)-1,0))</f>
        <v>6457934</v>
      </c>
      <c r="DV207" s="30">
        <f>IF(VLOOKUP($B207,$B$4:DV$184,COLUMN(DV$1)-1,0)="",IF(DV174="",TREND(DV$4:INDEX(DV$4:DV$184,$B$200,1),$B$4:INDEX($B$4:$B$184,$B$200,1),INDEX($B$4:$B$184,$B$200+(MONTH($B207)-$C$200),1)),0),VLOOKUP($B207,$B$4:DV$184,COLUMN(DV$1)-1,0))</f>
        <v>21694</v>
      </c>
      <c r="DW207" s="30">
        <f>IF(VLOOKUP($B207,$B$4:DW$184,COLUMN(DW$1)-1,0)="",IF(DW174="",TREND(DW$4:INDEX(DW$4:DW$184,$B$200,1),$B$4:INDEX($B$4:$B$184,$B$200,1),INDEX($B$4:$B$184,$B$200+(MONTH($B207)-$C$200),1)),0),VLOOKUP($B207,$B$4:DW$184,COLUMN(DW$1)-1,0))</f>
        <v>14877100</v>
      </c>
      <c r="DX207" s="30">
        <f>IF(VLOOKUP($B207,$B$4:DX$184,COLUMN(DX$1)-1,0)="",IF(DX174="",TREND(DX$4:INDEX(DX$4:DX$184,$B$200,1),$B$4:INDEX($B$4:$B$184,$B$200,1),INDEX($B$4:$B$184,$B$200+(MONTH($B207)-$C$200),1)),0),VLOOKUP($B207,$B$4:DX$184,COLUMN(DX$1)-1,0))</f>
        <v>8572500</v>
      </c>
      <c r="DY207" s="30">
        <f>IF(VLOOKUP($B207,$B$4:DY$184,COLUMN(DY$1)-1,0)="",IF(DY174="",TREND(DY$4:INDEX(DY$4:DY$184,$B$200,1),$B$4:INDEX($B$4:$B$184,$B$200,1),INDEX($B$4:$B$184,$B$200+(MONTH($B207)-$C$200),1)),0),VLOOKUP($B207,$B$4:DY$184,COLUMN(DY$1)-1,0))</f>
        <v>0</v>
      </c>
      <c r="DZ207" s="30">
        <f>IF(VLOOKUP($B207,$B$4:DZ$184,COLUMN(DZ$1)-1,0)="",IF(DZ174="",TREND(DZ$4:INDEX(DZ$4:DZ$184,$B$200,1),$B$4:INDEX($B$4:$B$184,$B$200,1),INDEX($B$4:$B$184,$B$200+(MONTH($B207)-$C$200),1)),0),VLOOKUP($B207,$B$4:DZ$184,COLUMN(DZ$1)-1,0))</f>
        <v>0</v>
      </c>
      <c r="EA207" s="30">
        <f>IF(VLOOKUP($B207,$B$4:EA$184,COLUMN(EA$1)-1,0)="",IF(EA174="",TREND(EA$4:INDEX(EA$4:EA$184,$B$200,1),$B$4:INDEX($B$4:$B$184,$B$200,1),INDEX($B$4:$B$184,$B$200+(MONTH($B207)-$C$200),1)),0),VLOOKUP($B207,$B$4:EA$184,COLUMN(EA$1)-1,0))</f>
        <v>6304600</v>
      </c>
      <c r="EB207" s="30">
        <f>IF(VLOOKUP($B207,$B$4:EB$184,COLUMN(EB$1)-1,0)="",IF(EB174="",TREND(EB$4:INDEX(EB$4:EB$184,$B$200,1),$B$4:INDEX($B$4:$B$184,$B$200,1),INDEX($B$4:$B$184,$B$200+(MONTH($B207)-$C$200),1)),0),VLOOKUP($B207,$B$4:EB$184,COLUMN(EB$1)-1,0))</f>
        <v>0</v>
      </c>
      <c r="EC207" s="30">
        <f>IF(VLOOKUP($B207,$B$4:EC$184,COLUMN(EC$1)-1,0)="",IF(EC174="",TREND(EC$4:INDEX(EC$4:EC$184,$B$200,1),$B$4:INDEX($B$4:$B$184,$B$200,1),INDEX($B$4:$B$184,$B$200+(MONTH($B207)-$C$200),1)),0),VLOOKUP($B207,$B$4:EC$184,COLUMN(EC$1)-1,0))</f>
        <v>24334777</v>
      </c>
      <c r="ED207" s="30">
        <f>IF(VLOOKUP($B207,$B$4:ED$184,COLUMN(ED$1)-1,0)="",IF(ED174="",TREND(ED$4:INDEX(ED$4:ED$184,$B$200,1),$B$4:INDEX($B$4:$B$184,$B$200,1),INDEX($B$4:$B$184,$B$200+(MONTH($B207)-$C$200),1)),0),VLOOKUP($B207,$B$4:ED$184,COLUMN(ED$1)-1,0))</f>
        <v>127227</v>
      </c>
      <c r="EE207" s="30">
        <f>IF(VLOOKUP($B207,$B$4:EE$184,COLUMN(EE$1)-1,0)="",IF(EE174="",TREND(EE$4:INDEX(EE$4:EE$184,$B$200,1),$B$4:INDEX($B$4:$B$184,$B$200,1),INDEX($B$4:$B$184,$B$200+(MONTH($B207)-$C$200),1)),0),VLOOKUP($B207,$B$4:EE$184,COLUMN(EE$1)-1,0))</f>
        <v>24206420</v>
      </c>
      <c r="EF207" s="30">
        <f>IF(VLOOKUP($B207,$B$4:EF$184,COLUMN(EF$1)-1,0)="",IF(EF174="",TREND(EF$4:INDEX(EF$4:EF$184,$B$200,1),$B$4:INDEX($B$4:$B$184,$B$200,1),INDEX($B$4:$B$184,$B$200+(MONTH($B207)-$C$200),1)),0),VLOOKUP($B207,$B$4:EF$184,COLUMN(EF$1)-1,0))</f>
        <v>1130</v>
      </c>
      <c r="EG207" s="30">
        <f>IF(VLOOKUP($B207,$B$4:EG$184,COLUMN(EG$1)-1,0)="",IF(EG174="",TREND(EG$4:INDEX(EG$4:EG$184,$B$200,1),$B$4:INDEX($B$4:$B$184,$B$200,1),INDEX($B$4:$B$184,$B$200+(MONTH($B207)-$C$200),1)),0),VLOOKUP($B207,$B$4:EG$184,COLUMN(EG$1)-1,0))</f>
        <v>71907565</v>
      </c>
      <c r="EH207" s="30">
        <f>IF(VLOOKUP($B207,$B$4:EH$184,COLUMN(EH$1)-1,0)="",IF(EH174="",TREND(EH$4:INDEX(EH$4:EH$184,$B$200,1),$B$4:INDEX($B$4:$B$184,$B$200,1),INDEX($B$4:$B$184,$B$200+(MONTH($B207)-$C$200),1)),0),VLOOKUP($B207,$B$4:EH$184,COLUMN(EH$1)-1,0))</f>
        <v>70587400</v>
      </c>
      <c r="EI207" s="30">
        <f>IF(VLOOKUP($B207,$B$4:EI$184,COLUMN(EI$1)-1,0)="",IF(EI174="",TREND(EI$4:INDEX(EI$4:EI$184,$B$200,1),$B$4:INDEX($B$4:$B$184,$B$200,1),INDEX($B$4:$B$184,$B$200+(MONTH($B207)-$C$200),1)),0),VLOOKUP($B207,$B$4:EI$184,COLUMN(EI$1)-1,0))</f>
        <v>1320165</v>
      </c>
      <c r="EJ207" s="30">
        <f>IF(VLOOKUP($B207,$B$4:EJ$184,COLUMN(EJ$1)-1,0)="",IF(EJ174="",TREND(EJ$4:INDEX(EJ$4:EJ$184,$B$200,1),$B$4:INDEX($B$4:$B$184,$B$200,1),INDEX($B$4:$B$184,$B$200+(MONTH($B207)-$C$200),1)),0),VLOOKUP($B207,$B$4:EJ$184,COLUMN(EJ$1)-1,0))</f>
        <v>0</v>
      </c>
      <c r="EK207" s="30">
        <f>IF(VLOOKUP($B207,$B$4:EK$184,COLUMN(EK$1)-1,0)="",IF(EK174="",TREND(EK$4:INDEX(EK$4:EK$184,$B$200,1),$B$4:INDEX($B$4:$B$184,$B$200,1),INDEX($B$4:$B$184,$B$200+(MONTH($B207)-$C$200),1)),0),VLOOKUP($B207,$B$4:EK$184,COLUMN(EK$1)-1,0))</f>
        <v>92342110</v>
      </c>
      <c r="EL207" s="30">
        <f>IF(VLOOKUP($B207,$B$4:EL$184,COLUMN(EL$1)-1,0)="",IF(EL174="",TREND(EL$4:INDEX(EL$4:EL$184,$B$200,1),$B$4:INDEX($B$4:$B$184,$B$200,1),INDEX($B$4:$B$184,$B$200+(MONTH($B207)-$C$200),1)),0),VLOOKUP($B207,$B$4:EL$184,COLUMN(EL$1)-1,0))</f>
        <v>46322</v>
      </c>
      <c r="EM207" s="30">
        <f>IF(VLOOKUP($B207,$B$4:EM$184,COLUMN(EM$1)-1,0)="",IF(EM174="",TREND(EM$4:INDEX(EM$4:EM$184,$B$200,1),$B$4:INDEX($B$4:$B$184,$B$200,1),INDEX($B$4:$B$184,$B$200+(MONTH($B207)-$C$200),1)),0),VLOOKUP($B207,$B$4:EM$184,COLUMN(EM$1)-1,0))</f>
        <v>1945507</v>
      </c>
      <c r="EN207" s="30">
        <f>IF(VLOOKUP($B207,$B$4:EN$184,COLUMN(EN$1)-1,0)="",IF(EN174="",TREND(EN$4:INDEX(EN$4:EN$184,$B$200,1),$B$4:INDEX($B$4:$B$184,$B$200,1),INDEX($B$4:$B$184,$B$200+(MONTH($B207)-$C$200),1)),0),VLOOKUP($B207,$B$4:EN$184,COLUMN(EN$1)-1,0))</f>
        <v>60450998</v>
      </c>
      <c r="EO207" s="30">
        <f>IF(VLOOKUP($B207,$B$4:EO$184,COLUMN(EO$1)-1,0)="",IF(EO174="",TREND(EO$4:INDEX(EO$4:EO$184,$B$200,1),$B$4:INDEX($B$4:$B$184,$B$200,1),INDEX($B$4:$B$184,$B$200+(MONTH($B207)-$C$200),1)),0),VLOOKUP($B207,$B$4:EO$184,COLUMN(EO$1)-1,0))</f>
        <v>2292920</v>
      </c>
      <c r="EP207" s="30">
        <f>IF(VLOOKUP($B207,$B$4:EP$184,COLUMN(EP$1)-1,0)="",IF(EP174="",TREND(EP$4:INDEX(EP$4:EP$184,$B$200,1),$B$4:INDEX($B$4:$B$184,$B$200,1),INDEX($B$4:$B$184,$B$200+(MONTH($B207)-$C$200),1)),0),VLOOKUP($B207,$B$4:EP$184,COLUMN(EP$1)-1,0))</f>
        <v>324251</v>
      </c>
      <c r="EQ207" s="30">
        <f>IF(VLOOKUP($B207,$B$4:EQ$184,COLUMN(EQ$1)-1,0)="",IF(EQ174="",TREND(EQ$4:INDEX(EQ$4:EQ$184,$B$200,1),$B$4:INDEX($B$4:$B$184,$B$200,1),INDEX($B$4:$B$184,$B$200+(MONTH($B207)-$C$200),1)),0),VLOOKUP($B207,$B$4:EQ$184,COLUMN(EQ$1)-1,0))</f>
        <v>23161</v>
      </c>
      <c r="ER207" s="30">
        <f>IF(VLOOKUP($B207,$B$4:ER$184,COLUMN(ER$1)-1,0)="",IF(ER174="",TREND(ER$4:INDEX(ER$4:ER$184,$B$200,1),$B$4:INDEX($B$4:$B$184,$B$200,1),INDEX($B$4:$B$184,$B$200+(MONTH($B207)-$C$200),1)),0),VLOOKUP($B207,$B$4:ER$184,COLUMN(ER$1)-1,0))</f>
        <v>162126</v>
      </c>
      <c r="ES207" s="30">
        <f>IF(VLOOKUP($B207,$B$4:ES$184,COLUMN(ES$1)-1,0)="",IF(ES174="",TREND(ES$4:INDEX(ES$4:ES$184,$B$200,1),$B$4:INDEX($B$4:$B$184,$B$200,1),INDEX($B$4:$B$184,$B$200+(MONTH($B207)-$C$200),1)),0),VLOOKUP($B207,$B$4:ES$184,COLUMN(ES$1)-1,0))</f>
        <v>1528613</v>
      </c>
      <c r="ET207" s="30">
        <f>IF(VLOOKUP($B207,$B$4:ET$184,COLUMN(ET$1)-1,0)="",IF(ET174="",TREND(ET$4:INDEX(ET$4:ET$184,$B$200,1),$B$4:INDEX($B$4:$B$184,$B$200,1),INDEX($B$4:$B$184,$B$200+(MONTH($B207)-$C$200),1)),0),VLOOKUP($B207,$B$4:ET$184,COLUMN(ET$1)-1,0))</f>
        <v>254769</v>
      </c>
      <c r="EU207" s="30">
        <f>IF(VLOOKUP($B207,$B$4:EU$184,COLUMN(EU$1)-1,0)="",IF(EU174="",TREND(EU$4:INDEX(EU$4:EU$184,$B$200,1),$B$4:INDEX($B$4:$B$184,$B$200,1),INDEX($B$4:$B$184,$B$200+(MONTH($B207)-$C$200),1)),0),VLOOKUP($B207,$B$4:EU$184,COLUMN(EU$1)-1,0))</f>
        <v>2895100</v>
      </c>
      <c r="EV207" s="30">
        <f>IF(VLOOKUP($B207,$B$4:EV$184,COLUMN(EV$1)-1,0)="",IF(EV174="",TREND(EV$4:INDEX(EV$4:EV$184,$B$200,1),$B$4:INDEX($B$4:$B$184,$B$200,1),INDEX($B$4:$B$184,$B$200+(MONTH($B207)-$C$200),1)),0),VLOOKUP($B207,$B$4:EV$184,COLUMN(EV$1)-1,0))</f>
        <v>5183840</v>
      </c>
      <c r="EW207" s="30">
        <f>IF(VLOOKUP($B207,$B$4:EW$184,COLUMN(EW$1)-1,0)="",IF(EW174="",TREND(EW$4:INDEX(EW$4:EW$184,$B$200,1),$B$4:INDEX($B$4:$B$184,$B$200,1),INDEX($B$4:$B$184,$B$200+(MONTH($B207)-$C$200),1)),0),VLOOKUP($B207,$B$4:EW$184,COLUMN(EW$1)-1,0))</f>
        <v>36478260</v>
      </c>
      <c r="EX207" s="30">
        <f>IF(VLOOKUP($B207,$B$4:EX$184,COLUMN(EX$1)-1,0)="",IF(EX174="",TREND(EX$4:INDEX(EX$4:EX$184,$B$200,1),$B$4:INDEX($B$4:$B$184,$B$200,1),INDEX($B$4:$B$184,$B$200+(MONTH($B207)-$C$200),1)),0),VLOOKUP($B207,$B$4:EX$184,COLUMN(EX$1)-1,0))</f>
        <v>0</v>
      </c>
      <c r="EY207" s="30">
        <f>IF(VLOOKUP($B207,$B$4:EY$184,COLUMN(EY$1)-1,0)="",IF(EY174="",TREND(EY$4:INDEX(EY$4:EY$184,$B$200,1),$B$4:INDEX($B$4:$B$184,$B$200,1),INDEX($B$4:$B$184,$B$200+(MONTH($B207)-$C$200),1)),0),VLOOKUP($B207,$B$4:EY$184,COLUMN(EY$1)-1,0))</f>
        <v>23161</v>
      </c>
      <c r="EZ207" s="30">
        <f>IF(VLOOKUP($B207,$B$4:EZ$184,COLUMN(EZ$1)-1,0)="",IF(EZ174="",TREND(EZ$4:INDEX(EZ$4:EZ$184,$B$200,1),$B$4:INDEX($B$4:$B$184,$B$200,1),INDEX($B$4:$B$184,$B$200+(MONTH($B207)-$C$200),1)),0),VLOOKUP($B207,$B$4:EZ$184,COLUMN(EZ$1)-1,0))</f>
        <v>34648557</v>
      </c>
      <c r="FA207" s="30">
        <f>IF(VLOOKUP($B207,$B$4:FA$184,COLUMN(FA$1)-1,0)="",IF(FA174="",TREND(FA$4:INDEX(FA$4:FA$184,$B$200,1),$B$4:INDEX($B$4:$B$184,$B$200,1),INDEX($B$4:$B$184,$B$200+(MONTH($B207)-$C$200),1)),0),VLOOKUP($B207,$B$4:FA$184,COLUMN(FA$1)-1,0))</f>
        <v>1806542</v>
      </c>
      <c r="FB207" s="30">
        <f>IF(VLOOKUP($B207,$B$4:FB$184,COLUMN(FB$1)-1,0)="",IF(FB174="",TREND(FB$4:INDEX(FB$4:FB$184,$B$200,1),$B$4:INDEX($B$4:$B$184,$B$200,1),INDEX($B$4:$B$184,$B$200+(MONTH($B207)-$C$200),1)),0),VLOOKUP($B207,$B$4:FB$184,COLUMN(FB$1)-1,0))</f>
        <v>0</v>
      </c>
      <c r="FC207" s="30">
        <f>IF(VLOOKUP($B207,$B$4:FC$184,COLUMN(FC$1)-1,0)="",IF(FC174="",TREND(FC$4:INDEX(FC$4:FC$184,$B$200,1),$B$4:INDEX($B$4:$B$184,$B$200,1),INDEX($B$4:$B$184,$B$200+(MONTH($B207)-$C$200),1)),0),VLOOKUP($B207,$B$4:FC$184,COLUMN(FC$1)-1,0))</f>
        <v>101132</v>
      </c>
      <c r="FD207" s="30">
        <f>IF(VLOOKUP($B207,$B$4:FD$184,COLUMN(FD$1)-1,0)="",IF(FD174="",TREND(FD$4:INDEX(FD$4:FD$184,$B$200,1),$B$4:INDEX($B$4:$B$184,$B$200,1),INDEX($B$4:$B$184,$B$200+(MONTH($B207)-$C$200),1)),0),VLOOKUP($B207,$B$4:FD$184,COLUMN(FD$1)-1,0))</f>
        <v>0</v>
      </c>
      <c r="FE207" s="30">
        <f>IF(VLOOKUP($B207,$B$4:FE$184,COLUMN(FE$1)-1,0)="",IF(FE174="",TREND(FE$4:INDEX(FE$4:FE$184,$B$200,1),$B$4:INDEX($B$4:$B$184,$B$200,1),INDEX($B$4:$B$184,$B$200+(MONTH($B207)-$C$200),1)),0),VLOOKUP($B207,$B$4:FE$184,COLUMN(FE$1)-1,0))</f>
        <v>0</v>
      </c>
      <c r="FF207" s="30">
        <f>IF(VLOOKUP($B207,$B$4:FF$184,COLUMN(FF$1)-1,0)="",IF(FF174="",TREND(FF$4:INDEX(FF$4:FF$184,$B$200,1),$B$4:INDEX($B$4:$B$184,$B$200,1),INDEX($B$4:$B$184,$B$200+(MONTH($B207)-$C$200),1)),0),VLOOKUP($B207,$B$4:FF$184,COLUMN(FF$1)-1,0))</f>
        <v>0</v>
      </c>
      <c r="FG207" s="30">
        <f>IF(VLOOKUP($B207,$B$4:FG$184,COLUMN(FG$1)-1,0)="",IF(FG174="",TREND(FG$4:INDEX(FG$4:FG$184,$B$200,1),$B$4:INDEX($B$4:$B$184,$B$200,1),INDEX($B$4:$B$184,$B$200+(MONTH($B207)-$C$200),1)),0),VLOOKUP($B207,$B$4:FG$184,COLUMN(FG$1)-1,0))</f>
        <v>18280683</v>
      </c>
      <c r="FH207" s="30">
        <f>IF(VLOOKUP($B207,$B$4:FH$184,COLUMN(FH$1)-1,0)="",IF(FH174="",TREND(FH$4:INDEX(FH$4:FH$184,$B$200,1),$B$4:INDEX($B$4:$B$184,$B$200,1),INDEX($B$4:$B$184,$B$200+(MONTH($B207)-$C$200),1)),0),VLOOKUP($B207,$B$4:FH$184,COLUMN(FH$1)-1,0))</f>
        <v>694824</v>
      </c>
      <c r="FI207" s="30">
        <f>IF(VLOOKUP($B207,$B$4:FI$184,COLUMN(FI$1)-1,0)="",IF(FI174="",TREND(FI$4:INDEX(FI$4:FI$184,$B$200,1),$B$4:INDEX($B$4:$B$184,$B$200,1),INDEX($B$4:$B$184,$B$200+(MONTH($B207)-$C$200),1)),0),VLOOKUP($B207,$B$4:FI$184,COLUMN(FI$1)-1,0))</f>
        <v>0</v>
      </c>
      <c r="FJ207" s="30">
        <f>IF(VLOOKUP($B207,$B$4:FJ$184,COLUMN(FJ$1)-1,0)="",IF(FJ174="",TREND(FJ$4:INDEX(FJ$4:FJ$184,$B$200,1),$B$4:INDEX($B$4:$B$184,$B$200,1),INDEX($B$4:$B$184,$B$200+(MONTH($B207)-$C$200),1)),0),VLOOKUP($B207,$B$4:FJ$184,COLUMN(FJ$1)-1,0))</f>
        <v>14482312</v>
      </c>
      <c r="FK207" s="30">
        <f>IF(VLOOKUP($B207,$B$4:FK$184,COLUMN(FK$1)-1,0)="",IF(FK174="",TREND(FK$4:INDEX(FK$4:FK$184,$B$200,1),$B$4:INDEX($B$4:$B$184,$B$200,1),INDEX($B$4:$B$184,$B$200+(MONTH($B207)-$C$200),1)),0),VLOOKUP($B207,$B$4:FK$184,COLUMN(FK$1)-1,0))</f>
        <v>6461339</v>
      </c>
      <c r="FL207" s="30">
        <f>IF(VLOOKUP($B207,$B$4:FL$184,COLUMN(FL$1)-1,0)="",IF(FL174="",TREND(FL$4:INDEX(FL$4:FL$184,$B$200,1),$B$4:INDEX($B$4:$B$184,$B$200,1),INDEX($B$4:$B$184,$B$200+(MONTH($B207)-$C$200),1)),0),VLOOKUP($B207,$B$4:FL$184,COLUMN(FL$1)-1,0))</f>
        <v>0</v>
      </c>
      <c r="FM207" s="30">
        <f>IF(VLOOKUP($B207,$B$4:FM$184,COLUMN(FM$1)-1,0)="",IF(FM174="",TREND(FM$4:INDEX(FM$4:FM$184,$B$200,1),$B$4:INDEX($B$4:$B$184,$B$200,1),INDEX($B$4:$B$184,$B$200+(MONTH($B207)-$C$200),1)),0),VLOOKUP($B207,$B$4:FM$184,COLUMN(FM$1)-1,0))</f>
        <v>0</v>
      </c>
      <c r="FN207" s="30">
        <f>IF(VLOOKUP($B207,$B$4:FN$184,COLUMN(FN$1)-1,0)="",IF(FN174="",TREND(FN$4:INDEX(FN$4:FN$184,$B$200,1),$B$4:INDEX($B$4:$B$184,$B$200,1),INDEX($B$4:$B$184,$B$200+(MONTH($B207)-$C$200),1)),0),VLOOKUP($B207,$B$4:FN$184,COLUMN(FN$1)-1,0))</f>
        <v>0</v>
      </c>
      <c r="FO207" s="30">
        <f>IF(VLOOKUP($B207,$B$4:FO$184,COLUMN(FO$1)-1,0)="",IF(FO174="",TREND(FO$4:INDEX(FO$4:FO$184,$B$200,1),$B$4:INDEX($B$4:$B$184,$B$200,1),INDEX($B$4:$B$184,$B$200+(MONTH($B207)-$C$200),1)),0),VLOOKUP($B207,$B$4:FO$184,COLUMN(FO$1)-1,0))</f>
        <v>8020973</v>
      </c>
      <c r="FP207" s="30">
        <f>IF(VLOOKUP($B207,$B$4:FP$184,COLUMN(FP$1)-1,0)="",IF(FP174="",TREND(FP$4:INDEX(FP$4:FP$184,$B$200,1),$B$4:INDEX($B$4:$B$184,$B$200,1),INDEX($B$4:$B$184,$B$200+(MONTH($B207)-$C$200),1)),0),VLOOKUP($B207,$B$4:FP$184,COLUMN(FP$1)-1,0))</f>
        <v>3103547</v>
      </c>
      <c r="FQ207" s="30">
        <f>IF(VLOOKUP($B207,$B$4:FQ$184,COLUMN(FQ$1)-1,0)="",IF(FQ174="",TREND(FQ$4:INDEX(FQ$4:FQ$184,$B$200,1),$B$4:INDEX($B$4:$B$184,$B$200,1),INDEX($B$4:$B$184,$B$200+(MONTH($B207)-$C$200),1)),0),VLOOKUP($B207,$B$4:FQ$184,COLUMN(FQ$1)-1,0))</f>
        <v>0</v>
      </c>
      <c r="FR207" s="30">
        <f>IF(VLOOKUP($B207,$B$4:FR$184,COLUMN(FR$1)-1,0)="",IF(FR174="",TREND(FR$4:INDEX(FR$4:FR$184,$B$200,1),$B$4:INDEX($B$4:$B$184,$B$200,1),INDEX($B$4:$B$184,$B$200+(MONTH($B207)-$C$200),1)),0),VLOOKUP($B207,$B$4:FR$184,COLUMN(FR$1)-1,0))</f>
        <v>789048244</v>
      </c>
      <c r="FS207" s="30">
        <f>IF(VLOOKUP($B207,$B$4:FS$184,COLUMN(FS$1)-1,0)="",IF(FS174="",TREND(FS$4:INDEX(FS$4:FS$184,$B$200,1),$B$4:INDEX($B$4:$B$184,$B$200,1),INDEX($B$4:$B$184,$B$200+(MONTH($B207)-$C$200),1)),0),VLOOKUP($B207,$B$4:FS$184,COLUMN(FS$1)-1,0))</f>
        <v>755502901</v>
      </c>
      <c r="FT207" s="30">
        <f>IF(VLOOKUP($B207,$B$4:FT$184,COLUMN(FT$1)-1,0)="",IF(FT174="",TREND(FT$4:INDEX(FT$4:FT$184,$B$200,1),$B$4:INDEX($B$4:$B$184,$B$200,1),INDEX($B$4:$B$184,$B$200+(MONTH($B207)-$C$200),1)),0),VLOOKUP($B207,$B$4:FT$184,COLUMN(FT$1)-1,0))</f>
        <v>0</v>
      </c>
      <c r="FU207" s="30">
        <f>IF(VLOOKUP($B207,$B$4:FU$184,COLUMN(FU$1)-1,0)="",IF(FU174="",TREND(FU$4:INDEX(FU$4:FU$184,$B$200,1),$B$4:INDEX($B$4:$B$184,$B$200,1),INDEX($B$4:$B$184,$B$200+(MONTH($B207)-$C$200),1)),0),VLOOKUP($B207,$B$4:FU$184,COLUMN(FU$1)-1,0))</f>
        <v>415687575</v>
      </c>
      <c r="FV207" s="30">
        <f>IF(VLOOKUP($B207,$B$4:FV$184,COLUMN(FV$1)-1,0)="",IF(FV174="",TREND(FV$4:INDEX(FV$4:FV$184,$B$200,1),$B$4:INDEX($B$4:$B$184,$B$200,1),INDEX($B$4:$B$184,$B$200+(MONTH($B207)-$C$200),1)),0),VLOOKUP($B207,$B$4:FV$184,COLUMN(FV$1)-1,0))</f>
        <v>9675346</v>
      </c>
      <c r="FW207" s="30">
        <f>IF(VLOOKUP($B207,$B$4:FW$184,COLUMN(FW$1)-1,0)="",IF(FW174="",TREND(FW$4:INDEX(FW$4:FW$184,$B$200,1),$B$4:INDEX($B$4:$B$184,$B$200,1),INDEX($B$4:$B$184,$B$200+(MONTH($B207)-$C$200),1)),0),VLOOKUP($B207,$B$4:FW$184,COLUMN(FW$1)-1,0))</f>
        <v>4664124</v>
      </c>
      <c r="FX207" s="30">
        <f>IF(VLOOKUP($B207,$B$4:FX$184,COLUMN(FX$1)-1,0)="",IF(FX174="",TREND(FX$4:INDEX(FX$4:FX$184,$B$200,1),$B$4:INDEX($B$4:$B$184,$B$200,1),INDEX($B$4:$B$184,$B$200+(MONTH($B207)-$C$200),1)),0),VLOOKUP($B207,$B$4:FX$184,COLUMN(FX$1)-1,0))</f>
        <v>5011222</v>
      </c>
      <c r="FY207" s="30">
        <f>IF(VLOOKUP($B207,$B$4:FY$184,COLUMN(FY$1)-1,0)="",IF(FY174="",TREND(FY$4:INDEX(FY$4:FY$184,$B$200,1),$B$4:INDEX($B$4:$B$184,$B$200,1),INDEX($B$4:$B$184,$B$200+(MONTH($B207)-$C$200),1)),0),VLOOKUP($B207,$B$4:FY$184,COLUMN(FY$1)-1,0))</f>
        <v>0</v>
      </c>
      <c r="FZ207" s="30">
        <f>IF(VLOOKUP($B207,$B$4:FZ$184,COLUMN(FZ$1)-1,0)="",IF(FZ174="",TREND(FZ$4:INDEX(FZ$4:FZ$184,$B$200,1),$B$4:INDEX($B$4:$B$184,$B$200,1),INDEX($B$4:$B$184,$B$200+(MONTH($B207)-$C$200),1)),0),VLOOKUP($B207,$B$4:FZ$184,COLUMN(FZ$1)-1,0))</f>
        <v>602181</v>
      </c>
      <c r="GA207" s="30">
        <f>IF(VLOOKUP($B207,$B$4:GA$184,COLUMN(GA$1)-1,0)="",IF(GA174="",TREND(GA$4:INDEX(GA$4:GA$184,$B$200,1),$B$4:INDEX($B$4:$B$184,$B$200,1),INDEX($B$4:$B$184,$B$200+(MONTH($B207)-$C$200),1)),0),VLOOKUP($B207,$B$4:GA$184,COLUMN(GA$1)-1,0))</f>
        <v>314081799</v>
      </c>
      <c r="GB207" s="30">
        <f>IF(VLOOKUP($B207,$B$4:GB$184,COLUMN(GB$1)-1,0)="",IF(GB174="",TREND(GB$4:INDEX(GB$4:GB$184,$B$200,1),$B$4:INDEX($B$4:$B$184,$B$200,1),INDEX($B$4:$B$184,$B$200+(MONTH($B207)-$C$200),1)),0),VLOOKUP($B207,$B$4:GB$184,COLUMN(GB$1)-1,0))</f>
        <v>15456000</v>
      </c>
      <c r="GC207" s="30">
        <f>IF(VLOOKUP($B207,$B$4:GC$184,COLUMN(GC$1)-1,0)="",IF(GC174="",TREND(GC$4:INDEX(GC$4:GC$184,$B$200,1),$B$4:INDEX($B$4:$B$184,$B$200,1),INDEX($B$4:$B$184,$B$200+(MONTH($B207)-$C$200),1)),0),VLOOKUP($B207,$B$4:GC$184,COLUMN(GC$1)-1,0))</f>
        <v>2776076</v>
      </c>
      <c r="GD207" s="30">
        <f>IF(VLOOKUP($B207,$B$4:GD$184,COLUMN(GD$1)-1,0)="",IF(GD174="",TREND(GD$4:INDEX(GD$4:GD$184,$B$200,1),$B$4:INDEX($B$4:$B$184,$B$200,1),INDEX($B$4:$B$184,$B$200+(MONTH($B207)-$C$200),1)),0),VLOOKUP($B207,$B$4:GD$184,COLUMN(GD$1)-1,0))</f>
        <v>0</v>
      </c>
      <c r="GE207" s="30">
        <f>IF(VLOOKUP($B207,$B$4:GE$184,COLUMN(GE$1)-1,0)="",IF(GE174="",TREND(GE$4:INDEX(GE$4:GE$184,$B$200,1),$B$4:INDEX($B$4:$B$184,$B$200,1),INDEX($B$4:$B$184,$B$200+(MONTH($B207)-$C$200),1)),0),VLOOKUP($B207,$B$4:GE$184,COLUMN(GE$1)-1,0))</f>
        <v>2776076</v>
      </c>
      <c r="GF207" s="30">
        <f>IF(VLOOKUP($B207,$B$4:GF$184,COLUMN(GF$1)-1,0)="",IF(GF174="",TREND(GF$4:INDEX(GF$4:GF$184,$B$200,1),$B$4:INDEX($B$4:$B$184,$B$200,1),INDEX($B$4:$B$184,$B$200+(MONTH($B207)-$C$200),1)),0),VLOOKUP($B207,$B$4:GF$184,COLUMN(GF$1)-1,0))</f>
        <v>0</v>
      </c>
      <c r="GG207" s="30">
        <f>IF(VLOOKUP($B207,$B$4:GG$184,COLUMN(GG$1)-1,0)="",IF(GG174="",TREND(GG$4:INDEX(GG$4:GG$184,$B$200,1),$B$4:INDEX($B$4:$B$184,$B$200,1),INDEX($B$4:$B$184,$B$200+(MONTH($B207)-$C$200),1)),0),VLOOKUP($B207,$B$4:GG$184,COLUMN(GG$1)-1,0))</f>
        <v>0</v>
      </c>
      <c r="GH207" s="30">
        <f>IF(VLOOKUP($B207,$B$4:GH$184,COLUMN(GH$1)-1,0)="",IF(GH174="",TREND(GH$4:INDEX(GH$4:GH$184,$B$200,1),$B$4:INDEX($B$4:$B$184,$B$200,1),INDEX($B$4:$B$184,$B$200+(MONTH($B207)-$C$200),1)),0),VLOOKUP($B207,$B$4:GH$184,COLUMN(GH$1)-1,0))</f>
        <v>3252200</v>
      </c>
      <c r="GI207" s="30">
        <f>IF(VLOOKUP($B207,$B$4:GI$184,COLUMN(GI$1)-1,0)="",IF(GI174="",TREND(GI$4:INDEX(GI$4:GI$184,$B$200,1),$B$4:INDEX($B$4:$B$184,$B$200,1),INDEX($B$4:$B$184,$B$200+(MONTH($B207)-$C$200),1)),0),VLOOKUP($B207,$B$4:GI$184,COLUMN(GI$1)-1,0))</f>
        <v>8441563</v>
      </c>
      <c r="GJ207" s="30">
        <f>IF(VLOOKUP($B207,$B$4:GJ$184,COLUMN(GJ$1)-1,0)="",IF(GJ174="",TREND(GJ$4:INDEX(GJ$4:GJ$184,$B$200,1),$B$4:INDEX($B$4:$B$184,$B$200,1),INDEX($B$4:$B$184,$B$200+(MONTH($B207)-$C$200),1)),0),VLOOKUP($B207,$B$4:GJ$184,COLUMN(GJ$1)-1,0))</f>
        <v>8441563</v>
      </c>
      <c r="GK207" s="30">
        <f>IF(VLOOKUP($B207,$B$4:GK$184,COLUMN(GK$1)-1,0)="",IF(GK174="",TREND(GK$4:INDEX(GK$4:GK$184,$B$200,1),$B$4:INDEX($B$4:$B$184,$B$200,1),INDEX($B$4:$B$184,$B$200+(MONTH($B207)-$C$200),1)),0),VLOOKUP($B207,$B$4:GK$184,COLUMN(GK$1)-1,0))</f>
        <v>0</v>
      </c>
      <c r="GL207" s="30">
        <f>IF(VLOOKUP($B207,$B$4:GL$184,COLUMN(GL$1)-1,0)="",IF(GL174="",TREND(GL$4:INDEX(GL$4:GL$184,$B$200,1),$B$4:INDEX($B$4:$B$184,$B$200,1),INDEX($B$4:$B$184,$B$200+(MONTH($B207)-$C$200),1)),0),VLOOKUP($B207,$B$4:GL$184,COLUMN(GL$1)-1,0))</f>
        <v>19075504</v>
      </c>
      <c r="GM207" s="30">
        <f>IF(VLOOKUP($B207,$B$4:GM$184,COLUMN(GM$1)-1,0)="",IF(GM174="",TREND(GM$4:INDEX(GM$4:GM$184,$B$200,1),$B$4:INDEX($B$4:$B$184,$B$200,1),INDEX($B$4:$B$184,$B$200+(MONTH($B207)-$C$200),1)),0),VLOOKUP($B207,$B$4:GM$184,COLUMN(GM$1)-1,0))</f>
        <v>11265628</v>
      </c>
      <c r="GN207" s="30">
        <f>IF(VLOOKUP($B207,$B$4:GN$184,COLUMN(GN$1)-1,0)="",IF(GN174="",TREND(GN$4:INDEX(GN$4:GN$184,$B$200,1),$B$4:INDEX($B$4:$B$184,$B$200,1),INDEX($B$4:$B$184,$B$200+(MONTH($B207)-$C$200),1)),0),VLOOKUP($B207,$B$4:GN$184,COLUMN(GN$1)-1,0))</f>
        <v>0</v>
      </c>
      <c r="GO207" s="30">
        <f>IF(VLOOKUP($B207,$B$4:GO$184,COLUMN(GO$1)-1,0)="",IF(GO174="",TREND(GO$4:INDEX(GO$4:GO$184,$B$200,1),$B$4:INDEX($B$4:$B$184,$B$200,1),INDEX($B$4:$B$184,$B$200+(MONTH($B207)-$C$200),1)),0),VLOOKUP($B207,$B$4:GO$184,COLUMN(GO$1)-1,0))</f>
        <v>146400</v>
      </c>
      <c r="GP207" s="30">
        <f>IF(VLOOKUP($B207,$B$4:GP$184,COLUMN(GP$1)-1,0)="",IF(GP174="",TREND(GP$4:INDEX(GP$4:GP$184,$B$200,1),$B$4:INDEX($B$4:$B$184,$B$200,1),INDEX($B$4:$B$184,$B$200+(MONTH($B207)-$C$200),1)),0),VLOOKUP($B207,$B$4:GP$184,COLUMN(GP$1)-1,0))</f>
        <v>0</v>
      </c>
      <c r="GQ207" s="30">
        <f>IF(VLOOKUP($B207,$B$4:GQ$184,COLUMN(GQ$1)-1,0)="",IF(GQ174="",TREND(GQ$4:INDEX(GQ$4:GQ$184,$B$200,1),$B$4:INDEX($B$4:$B$184,$B$200,1),INDEX($B$4:$B$184,$B$200+(MONTH($B207)-$C$200),1)),0),VLOOKUP($B207,$B$4:GQ$184,COLUMN(GQ$1)-1,0))</f>
        <v>0</v>
      </c>
      <c r="GR207" s="30">
        <f>IF(VLOOKUP($B207,$B$4:GR$184,COLUMN(GR$1)-1,0)="",IF(GR174="",TREND(GR$4:INDEX(GR$4:GR$184,$B$200,1),$B$4:INDEX($B$4:$B$184,$B$200,1),INDEX($B$4:$B$184,$B$200+(MONTH($B207)-$C$200),1)),0),VLOOKUP($B207,$B$4:GR$184,COLUMN(GR$1)-1,0))</f>
        <v>245383</v>
      </c>
      <c r="GS207" s="30">
        <f>IF(VLOOKUP($B207,$B$4:GS$184,COLUMN(GS$1)-1,0)="",IF(GS174="",TREND(GS$4:INDEX(GS$4:GS$184,$B$200,1),$B$4:INDEX($B$4:$B$184,$B$200,1),INDEX($B$4:$B$184,$B$200+(MONTH($B207)-$C$200),1)),0),VLOOKUP($B207,$B$4:GS$184,COLUMN(GS$1)-1,0))</f>
        <v>0</v>
      </c>
      <c r="GT207" s="30">
        <f>IF(VLOOKUP($B207,$B$4:GT$184,COLUMN(GT$1)-1,0)="",IF(GT174="",TREND(GT$4:INDEX(GT$4:GT$184,$B$200,1),$B$4:INDEX($B$4:$B$184,$B$200,1),INDEX($B$4:$B$184,$B$200+(MONTH($B207)-$C$200),1)),0),VLOOKUP($B207,$B$4:GT$184,COLUMN(GT$1)-1,0))</f>
        <v>3971321</v>
      </c>
      <c r="GU207" s="30">
        <f>IF(VLOOKUP($B207,$B$4:GU$184,COLUMN(GU$1)-1,0)="",IF(GU174="",TREND(GU$4:INDEX(GU$4:GU$184,$B$200,1),$B$4:INDEX($B$4:$B$184,$B$200,1),INDEX($B$4:$B$184,$B$200+(MONTH($B207)-$C$200),1)),0),VLOOKUP($B207,$B$4:GU$184,COLUMN(GU$1)-1,0))</f>
        <v>667375123</v>
      </c>
      <c r="GV207" s="30">
        <f>IF(VLOOKUP($B207,$B$4:GV$184,COLUMN(GV$1)-1,0)="",IF(GV174="",TREND(GV$4:INDEX(GV$4:GV$184,$B$200,1),$B$4:INDEX($B$4:$B$184,$B$200,1),INDEX($B$4:$B$184,$B$200+(MONTH($B207)-$C$200),1)),0),VLOOKUP($B207,$B$4:GV$184,COLUMN(GV$1)-1,0))</f>
        <v>0</v>
      </c>
      <c r="GW207" s="30">
        <f>IF(VLOOKUP($B207,$B$4:GW$184,COLUMN(GW$1)-1,0)="",IF(GW174="",TREND(GW$4:INDEX(GW$4:GW$184,$B$200,1),$B$4:INDEX($B$4:$B$184,$B$200,1),INDEX($B$4:$B$184,$B$200+(MONTH($B207)-$C$200),1)),0),VLOOKUP($B207,$B$4:GW$184,COLUMN(GW$1)-1,0))</f>
        <v>0</v>
      </c>
      <c r="GX207" s="30">
        <f>IF(VLOOKUP($B207,$B$4:GX$184,COLUMN(GX$1)-1,0)="",IF(GX174="",TREND(GX$4:INDEX(GX$4:GX$184,$B$200,1),$B$4:INDEX($B$4:$B$184,$B$200,1),INDEX($B$4:$B$184,$B$200+(MONTH($B207)-$C$200),1)),0),VLOOKUP($B207,$B$4:GX$184,COLUMN(GX$1)-1,0))</f>
        <v>0</v>
      </c>
      <c r="GY207" s="30">
        <f>IF(VLOOKUP($B207,$B$4:GY$184,COLUMN(GY$1)-1,0)="",IF(GY174="",TREND(GY$4:INDEX(GY$4:GY$184,$B$200,1),$B$4:INDEX($B$4:$B$184,$B$200,1),INDEX($B$4:$B$184,$B$200+(MONTH($B207)-$C$200),1)),0),VLOOKUP($B207,$B$4:GY$184,COLUMN(GY$1)-1,0))</f>
        <v>0</v>
      </c>
      <c r="GZ207" s="30">
        <f>IF(VLOOKUP($B207,$B$4:GZ$184,COLUMN(GZ$1)-1,0)="",IF(GZ174="",TREND(GZ$4:INDEX(GZ$4:GZ$184,$B$200,1),$B$4:INDEX($B$4:$B$184,$B$200,1),INDEX($B$4:$B$184,$B$200+(MONTH($B207)-$C$200),1)),0),VLOOKUP($B207,$B$4:GZ$184,COLUMN(GZ$1)-1,0))</f>
        <v>0</v>
      </c>
      <c r="HA207" s="30">
        <f>IF(VLOOKUP($B207,$B$4:HA$184,COLUMN(HA$1)-1,0)="",IF(HA174="",TREND(HA$4:INDEX(HA$4:HA$184,$B$200,1),$B$4:INDEX($B$4:$B$184,$B$200,1),INDEX($B$4:$B$184,$B$200+(MONTH($B207)-$C$200),1)),0),VLOOKUP($B207,$B$4:HA$184,COLUMN(HA$1)-1,0))</f>
        <v>0</v>
      </c>
      <c r="HB207" s="30">
        <f>IF(VLOOKUP($B207,$B$4:HB$184,COLUMN(HB$1)-1,0)="",IF(HB174="",TREND(HB$4:INDEX(HB$4:HB$184,$B$200,1),$B$4:INDEX($B$4:$B$184,$B$200,1),INDEX($B$4:$B$184,$B$200+(MONTH($B207)-$C$200),1)),0),VLOOKUP($B207,$B$4:HB$184,COLUMN(HB$1)-1,0))</f>
        <v>0</v>
      </c>
      <c r="HC207" s="30">
        <f>IF(VLOOKUP($B207,$B$4:HC$184,COLUMN(HC$1)-1,0)="",IF(HC174="",TREND(HC$4:INDEX(HC$4:HC$184,$B$200,1),$B$4:INDEX($B$4:$B$184,$B$200,1),INDEX($B$4:$B$184,$B$200+(MONTH($B207)-$C$200),1)),0),VLOOKUP($B207,$B$4:HC$184,COLUMN(HC$1)-1,0))</f>
        <v>0</v>
      </c>
      <c r="HD207" s="30">
        <f>IF(VLOOKUP($B207,$B$4:HD$184,COLUMN(HD$1)-1,0)="",IF(HD174="",TREND(HD$4:INDEX(HD$4:HD$184,$B$200,1),$B$4:INDEX($B$4:$B$184,$B$200,1),INDEX($B$4:$B$184,$B$200+(MONTH($B207)-$C$200),1)),0),VLOOKUP($B207,$B$4:HD$184,COLUMN(HD$1)-1,0))</f>
        <v>151503815</v>
      </c>
      <c r="HE207" s="30">
        <f>IF(VLOOKUP($B207,$B$4:HE$184,COLUMN(HE$1)-1,0)="",IF(HE174="",TREND(HE$4:INDEX(HE$4:HE$184,$B$200,1),$B$4:INDEX($B$4:$B$184,$B$200,1),INDEX($B$4:$B$184,$B$200+(MONTH($B207)-$C$200),1)),0),VLOOKUP($B207,$B$4:HE$184,COLUMN(HE$1)-1,0))</f>
        <v>0</v>
      </c>
      <c r="HF207" s="30">
        <f>IF(VLOOKUP($B207,$B$4:HF$184,COLUMN(HF$1)-1,0)="",IF(HF174="",TREND(HF$4:INDEX(HF$4:HF$184,$B$200,1),$B$4:INDEX($B$4:$B$184,$B$200,1),INDEX($B$4:$B$184,$B$200+(MONTH($B207)-$C$200),1)),0),VLOOKUP($B207,$B$4:HF$184,COLUMN(HF$1)-1,0))</f>
        <v>0</v>
      </c>
      <c r="HG207" s="30">
        <f>IF(VLOOKUP($B207,$B$4:HG$184,COLUMN(HG$1)-1,0)="",IF(HG174="",TREND(HG$4:INDEX(HG$4:HG$184,$B$200,1),$B$4:INDEX($B$4:$B$184,$B$200,1),INDEX($B$4:$B$184,$B$200+(MONTH($B207)-$C$200),1)),0),VLOOKUP($B207,$B$4:HG$184,COLUMN(HG$1)-1,0))</f>
        <v>0</v>
      </c>
      <c r="HH207" s="30">
        <f>IF(VLOOKUP($B207,$B$4:HH$184,COLUMN(HH$1)-1,0)="",IF(HH174="",TREND(HH$4:INDEX(HH$4:HH$184,$B$200,1),$B$4:INDEX($B$4:$B$184,$B$200,1),INDEX($B$4:$B$184,$B$200+(MONTH($B207)-$C$200),1)),0),VLOOKUP($B207,$B$4:HH$184,COLUMN(HH$1)-1,0))</f>
        <v>0</v>
      </c>
      <c r="HI207" s="30">
        <f>IF(VLOOKUP($B207,$B$4:HI$184,COLUMN(HI$1)-1,0)="",IF(HI174="",TREND(HI$4:INDEX(HI$4:HI$184,$B$200,1),$B$4:INDEX($B$4:$B$184,$B$200,1),INDEX($B$4:$B$184,$B$200+(MONTH($B207)-$C$200),1)),0),VLOOKUP($B207,$B$4:HI$184,COLUMN(HI$1)-1,0))</f>
        <v>0</v>
      </c>
      <c r="HJ207" s="30">
        <f>IF(VLOOKUP($B207,$B$4:HJ$184,COLUMN(HJ$1)-1,0)="",IF(HJ174="",TREND(HJ$4:INDEX(HJ$4:HJ$184,$B$200,1),$B$4:INDEX($B$4:$B$184,$B$200,1),INDEX($B$4:$B$184,$B$200+(MONTH($B207)-$C$200),1)),0),VLOOKUP($B207,$B$4:HJ$184,COLUMN(HJ$1)-1,0))</f>
        <v>0</v>
      </c>
      <c r="HK207" s="30">
        <f>IF(VLOOKUP($B207,$B$4:HK$184,COLUMN(HK$1)-1,0)="",IF(HK174="",TREND(HK$4:INDEX(HK$4:HK$184,$B$200,1),$B$4:INDEX($B$4:$B$184,$B$200,1),INDEX($B$4:$B$184,$B$200+(MONTH($B207)-$C$200),1)),0),VLOOKUP($B207,$B$4:HK$184,COLUMN(HK$1)-1,0))</f>
        <v>0</v>
      </c>
      <c r="HL207" s="30">
        <f>IF(VLOOKUP($B207,$B$4:HL$184,COLUMN(HL$1)-1,0)="",IF(HL174="",TREND(HL$4:INDEX(HL$4:HL$184,$B$200,1),$B$4:INDEX($B$4:$B$184,$B$200,1),INDEX($B$4:$B$184,$B$200+(MONTH($B207)-$C$200),1)),0),VLOOKUP($B207,$B$4:HL$184,COLUMN(HL$1)-1,0))</f>
        <v>0</v>
      </c>
      <c r="HM207" s="30">
        <f>IF(VLOOKUP($B207,$B$4:HM$184,COLUMN(HM$1)-1,0)="",IF(HM174="",TREND(HM$4:INDEX(HM$4:HM$184,$B$200,1),$B$4:INDEX($B$4:$B$184,$B$200,1),INDEX($B$4:$B$184,$B$200+(MONTH($B207)-$C$200),1)),0),VLOOKUP($B207,$B$4:HM$184,COLUMN(HM$1)-1,0))</f>
        <v>0</v>
      </c>
      <c r="HN207" s="30">
        <f>IF(VLOOKUP($B207,$B$4:HN$184,COLUMN(HN$1)-1,0)="",IF(HN174="",TREND(HN$4:INDEX(HN$4:HN$184,$B$200,1),$B$4:INDEX($B$4:$B$184,$B$200,1),INDEX($B$4:$B$184,$B$200+(MONTH($B207)-$C$200),1)),0),VLOOKUP($B207,$B$4:HN$184,COLUMN(HN$1)-1,0))</f>
        <v>0</v>
      </c>
      <c r="HO207" s="30">
        <f>IF(VLOOKUP($B207,$B$4:HO$184,COLUMN(HO$1)-1,0)="",IF(HO174="",TREND(HO$4:INDEX(HO$4:HO$184,$B$200,1),$B$4:INDEX($B$4:$B$184,$B$200,1),INDEX($B$4:$B$184,$B$200+(MONTH($B207)-$C$200),1)),0),VLOOKUP($B207,$B$4:HO$184,COLUMN(HO$1)-1,0))</f>
        <v>0</v>
      </c>
      <c r="HP207" s="30">
        <f>IF(VLOOKUP($B207,$B$4:HP$184,COLUMN(HP$1)-1,0)="",IF(HP174="",TREND(HP$4:INDEX(HP$4:HP$184,$B$200,1),$B$4:INDEX($B$4:$B$184,$B$200,1),INDEX($B$4:$B$184,$B$200+(MONTH($B207)-$C$200),1)),0),VLOOKUP($B207,$B$4:HP$184,COLUMN(HP$1)-1,0))</f>
        <v>64373834</v>
      </c>
      <c r="HQ207" s="30">
        <f>IF(VLOOKUP($B207,$B$4:HQ$184,COLUMN(HQ$1)-1,0)="",IF(HQ174="",TREND(HQ$4:INDEX(HQ$4:HQ$184,$B$200,1),$B$4:INDEX($B$4:$B$184,$B$200,1),INDEX($B$4:$B$184,$B$200+(MONTH($B207)-$C$200),1)),0),VLOOKUP($B207,$B$4:HQ$184,COLUMN(HQ$1)-1,0))</f>
        <v>3793475</v>
      </c>
      <c r="HR207" s="30">
        <f>IF(VLOOKUP($B207,$B$4:HR$184,COLUMN(HR$1)-1,0)="",IF(HR174="",TREND(HR$4:INDEX(HR$4:HR$184,$B$200,1),$B$4:INDEX($B$4:$B$184,$B$200,1),INDEX($B$4:$B$184,$B$200+(MONTH($B207)-$C$200),1)),0),VLOOKUP($B207,$B$4:HR$184,COLUMN(HR$1)-1,0))</f>
        <v>3737732</v>
      </c>
      <c r="HS207" s="30">
        <f>IF(VLOOKUP($B207,$B$4:HS$184,COLUMN(HS$1)-1,0)="",IF(HS174="",TREND(HS$4:INDEX(HS$4:HS$184,$B$200,1),$B$4:INDEX($B$4:$B$184,$B$200,1),INDEX($B$4:$B$184,$B$200+(MONTH($B207)-$C$200),1)),0),VLOOKUP($B207,$B$4:HS$184,COLUMN(HS$1)-1,0))</f>
        <v>20802859</v>
      </c>
      <c r="HT207" s="30">
        <f>IF(VLOOKUP($B207,$B$4:HT$184,COLUMN(HT$1)-1,0)="",IF(HT174="",TREND(HT$4:INDEX(HT$4:HT$184,$B$200,1),$B$4:INDEX($B$4:$B$184,$B$200,1),INDEX($B$4:$B$184,$B$200+(MONTH($B207)-$C$200),1)),0),VLOOKUP($B207,$B$4:HT$184,COLUMN(HT$1)-1,0))</f>
        <v>0</v>
      </c>
      <c r="HU207" s="30">
        <f>IF(VLOOKUP($B207,$B$4:HU$184,COLUMN(HU$1)-1,0)="",IF(HU174="",TREND(HU$4:INDEX(HU$4:HU$184,$B$200,1),$B$4:INDEX($B$4:$B$184,$B$200,1),INDEX($B$4:$B$184,$B$200+(MONTH($B207)-$C$200),1)),0),VLOOKUP($B207,$B$4:HU$184,COLUMN(HU$1)-1,0))</f>
        <v>0</v>
      </c>
      <c r="HV207" s="30">
        <f>IF(VLOOKUP($B207,$B$4:HV$184,COLUMN(HV$1)-1,0)="",IF(HV174="",TREND(HV$4:INDEX(HV$4:HV$184,$B$200,1),$B$4:INDEX($B$4:$B$184,$B$200,1),INDEX($B$4:$B$184,$B$200+(MONTH($B207)-$C$200),1)),0),VLOOKUP($B207,$B$4:HV$184,COLUMN(HV$1)-1,0))</f>
        <v>26718829</v>
      </c>
      <c r="HW207" s="30">
        <f>IF(VLOOKUP($B207,$B$4:HW$184,COLUMN(HW$1)-1,0)="",IF(HW174="",TREND(HW$4:INDEX(HW$4:HW$184,$B$200,1),$B$4:INDEX($B$4:$B$184,$B$200,1),INDEX($B$4:$B$184,$B$200+(MONTH($B207)-$C$200),1)),0),VLOOKUP($B207,$B$4:HW$184,COLUMN(HW$1)-1,0))</f>
        <v>0</v>
      </c>
      <c r="HX207" s="30">
        <f>IF(VLOOKUP($B207,$B$4:HX$184,COLUMN(HX$1)-1,0)="",IF(HX174="",TREND(HX$4:INDEX(HX$4:HX$184,$B$200,1),$B$4:INDEX($B$4:$B$184,$B$200,1),INDEX($B$4:$B$184,$B$200+(MONTH($B207)-$C$200),1)),0),VLOOKUP($B207,$B$4:HX$184,COLUMN(HX$1)-1,0))</f>
        <v>273965226</v>
      </c>
      <c r="HY207" s="30">
        <f>IF(VLOOKUP($B207,$B$4:HY$184,COLUMN(HY$1)-1,0)="",IF(HY174="",TREND(HY$4:INDEX(HY$4:HY$184,$B$200,1),$B$4:INDEX($B$4:$B$184,$B$200,1),INDEX($B$4:$B$184,$B$200+(MONTH($B207)-$C$200),1)),0),VLOOKUP($B207,$B$4:HY$184,COLUMN(HY$1)-1,0))</f>
        <v>22050819</v>
      </c>
      <c r="HZ207" s="30">
        <f>IF(VLOOKUP($B207,$B$4:HZ$184,COLUMN(HZ$1)-1,0)="",IF(HZ174="",TREND(HZ$4:INDEX(HZ$4:HZ$184,$B$200,1),$B$4:INDEX($B$4:$B$184,$B$200,1),INDEX($B$4:$B$184,$B$200+(MONTH($B207)-$C$200),1)),0),VLOOKUP($B207,$B$4:HZ$184,COLUMN(HZ$1)-1,0))</f>
        <v>82682234224</v>
      </c>
      <c r="IA207" s="30">
        <f>IF(VLOOKUP($B207,$B$4:IA$184,COLUMN(IA$1)-1,0)="",IF(IA174="",TREND(IA$4:INDEX(IA$4:IA$184,$B$200,1),$B$4:INDEX($B$4:$B$184,$B$200,1),INDEX($B$4:$B$184,$B$200+(MONTH($B207)-$C$200),1)),0),VLOOKUP($B207,$B$4:IA$184,COLUMN(IA$1)-1,0))</f>
        <v>79752035195</v>
      </c>
      <c r="IB207" s="30">
        <f>IF(VLOOKUP($B207,$B$4:IB$184,COLUMN(IB$1)-1,0)="",IF(IB174="",TREND(IB$4:INDEX(IB$4:IB$184,$B$200,1),$B$4:INDEX($B$4:$B$184,$B$200,1),INDEX($B$4:$B$184,$B$200+(MONTH($B207)-$C$200),1)),0),VLOOKUP($B207,$B$4:IB$184,COLUMN(IB$1)-1,0))</f>
        <v>71254985003</v>
      </c>
      <c r="IC207" s="30">
        <f>IF(VLOOKUP($B207,$B$4:IC$184,COLUMN(IC$1)-1,0)="",IF(IC174="",TREND(IC$4:INDEX(IC$4:IC$184,$B$200,1),$B$4:INDEX($B$4:$B$184,$B$200,1),INDEX($B$4:$B$184,$B$200+(MONTH($B207)-$C$200),1)),0),VLOOKUP($B207,$B$4:IC$184,COLUMN(IC$1)-1,0))</f>
        <v>0</v>
      </c>
      <c r="ID207" s="30">
        <f>IF(VLOOKUP($B207,$B$4:ID$184,COLUMN(ID$1)-1,0)="",IF(ID174="",TREND(ID$4:INDEX(ID$4:ID$184,$B$200,1),$B$4:INDEX($B$4:$B$184,$B$200,1),INDEX($B$4:$B$184,$B$200+(MONTH($B207)-$C$200),1)),0),VLOOKUP($B207,$B$4:ID$184,COLUMN(ID$1)-1,0))</f>
        <v>0</v>
      </c>
      <c r="IE207" s="30">
        <f>IF(VLOOKUP($B207,$B$4:IE$184,COLUMN(IE$1)-1,0)="",IF(IE174="",TREND(IE$4:INDEX(IE$4:IE$184,$B$200,1),$B$4:INDEX($B$4:$B$184,$B$200,1),INDEX($B$4:$B$184,$B$200+(MONTH($B207)-$C$200),1)),0),VLOOKUP($B207,$B$4:IE$184,COLUMN(IE$1)-1,0))</f>
        <v>0</v>
      </c>
      <c r="IF207" s="30">
        <f>IF(VLOOKUP($B207,$B$4:IF$184,COLUMN(IF$1)-1,0)="",IF(IF174="",TREND(IF$4:INDEX(IF$4:IF$184,$B$200,1),$B$4:INDEX($B$4:$B$184,$B$200,1),INDEX($B$4:$B$184,$B$200+(MONTH($B207)-$C$200),1)),0),VLOOKUP($B207,$B$4:IF$184,COLUMN(IF$1)-1,0))</f>
        <v>0</v>
      </c>
      <c r="IG207" s="30">
        <f>IF(VLOOKUP($B207,$B$4:IG$184,COLUMN(IG$1)-1,0)="",IF(IG174="",TREND(IG$4:INDEX(IG$4:IG$184,$B$200,1),$B$4:INDEX($B$4:$B$184,$B$200,1),INDEX($B$4:$B$184,$B$200+(MONTH($B207)-$C$200),1)),0),VLOOKUP($B207,$B$4:IG$184,COLUMN(IG$1)-1,0))</f>
        <v>59074551127</v>
      </c>
      <c r="IH207" s="30">
        <f>IF(VLOOKUP($B207,$B$4:IH$184,COLUMN(IH$1)-1,0)="",IF(IH174="",TREND(IH$4:INDEX(IH$4:IH$184,$B$200,1),$B$4:INDEX($B$4:$B$184,$B$200,1),INDEX($B$4:$B$184,$B$200+(MONTH($B207)-$C$200),1)),0),VLOOKUP($B207,$B$4:IH$184,COLUMN(IH$1)-1,0))</f>
        <v>56408871363</v>
      </c>
      <c r="II207" s="30">
        <f>IF(VLOOKUP($B207,$B$4:II$184,COLUMN(II$1)-1,0)="",IF(II174="",TREND(II$4:INDEX(II$4:II$184,$B$200,1),$B$4:INDEX($B$4:$B$184,$B$200,1),INDEX($B$4:$B$184,$B$200+(MONTH($B207)-$C$200),1)),0),VLOOKUP($B207,$B$4:II$184,COLUMN(II$1)-1,0))</f>
        <v>0</v>
      </c>
      <c r="IJ207" s="30">
        <f>IF(VLOOKUP($B207,$B$4:IJ$184,COLUMN(IJ$1)-1,0)="",IF(IJ174="",TREND(IJ$4:INDEX(IJ$4:IJ$184,$B$200,1),$B$4:INDEX($B$4:$B$184,$B$200,1),INDEX($B$4:$B$184,$B$200+(MONTH($B207)-$C$200),1)),0),VLOOKUP($B207,$B$4:IJ$184,COLUMN(IJ$1)-1,0))</f>
        <v>2665679764</v>
      </c>
      <c r="IK207" s="30">
        <f>IF(VLOOKUP($B207,$B$4:IK$184,COLUMN(IK$1)-1,0)="",IF(IK174="",TREND(IK$4:INDEX(IK$4:IK$184,$B$200,1),$B$4:INDEX($B$4:$B$184,$B$200,1),INDEX($B$4:$B$184,$B$200+(MONTH($B207)-$C$200),1)),0),VLOOKUP($B207,$B$4:IK$184,COLUMN(IK$1)-1,0))</f>
        <v>0</v>
      </c>
      <c r="IL207" s="30">
        <f>IF(VLOOKUP($B207,$B$4:IL$184,COLUMN(IL$1)-1,0)="",IF(IL174="",TREND(IL$4:INDEX(IL$4:IL$184,$B$200,1),$B$4:INDEX($B$4:$B$184,$B$200,1),INDEX($B$4:$B$184,$B$200+(MONTH($B207)-$C$200),1)),0),VLOOKUP($B207,$B$4:IL$184,COLUMN(IL$1)-1,0))</f>
        <v>5864044572</v>
      </c>
      <c r="IM207" s="30">
        <f>IF(VLOOKUP($B207,$B$4:IM$184,COLUMN(IM$1)-1,0)="",IF(IM174="",TREND(IM$4:INDEX(IM$4:IM$184,$B$200,1),$B$4:INDEX($B$4:$B$184,$B$200,1),INDEX($B$4:$B$184,$B$200+(MONTH($B207)-$C$200),1)),0),VLOOKUP($B207,$B$4:IM$184,COLUMN(IM$1)-1,0))</f>
        <v>5477259296</v>
      </c>
      <c r="IN207" s="30">
        <f>IF(VLOOKUP($B207,$B$4:IN$184,COLUMN(IN$1)-1,0)="",IF(IN174="",TREND(IN$4:INDEX(IN$4:IN$184,$B$200,1),$B$4:INDEX($B$4:$B$184,$B$200,1),INDEX($B$4:$B$184,$B$200+(MONTH($B207)-$C$200),1)),0),VLOOKUP($B207,$B$4:IN$184,COLUMN(IN$1)-1,0))</f>
        <v>521248406</v>
      </c>
      <c r="IO207" s="30">
        <f>IF(VLOOKUP($B207,$B$4:IO$184,COLUMN(IO$1)-1,0)="",IF(IO174="",TREND(IO$4:INDEX(IO$4:IO$184,$B$200,1),$B$4:INDEX($B$4:$B$184,$B$200,1),INDEX($B$4:$B$184,$B$200+(MONTH($B207)-$C$200),1)),0),VLOOKUP($B207,$B$4:IO$184,COLUMN(IO$1)-1,0))</f>
        <v>390936305</v>
      </c>
      <c r="IP207" s="30">
        <f>IF(VLOOKUP($B207,$B$4:IP$184,COLUMN(IP$1)-1,0)="",IF(IP174="",TREND(IP$4:INDEX(IP$4:IP$184,$B$200,1),$B$4:INDEX($B$4:$B$184,$B$200,1),INDEX($B$4:$B$184,$B$200+(MONTH($B207)-$C$200),1)),0),VLOOKUP($B207,$B$4:IP$184,COLUMN(IP$1)-1,0))</f>
        <v>4951859861</v>
      </c>
      <c r="IQ207" s="30">
        <f>IF(VLOOKUP($B207,$B$4:IQ$184,COLUMN(IQ$1)-1,0)="",IF(IQ174="",TREND(IQ$4:INDEX(IQ$4:IQ$184,$B$200,1),$B$4:INDEX($B$4:$B$184,$B$200,1),INDEX($B$4:$B$184,$B$200+(MONTH($B207)-$C$200),1)),0),VLOOKUP($B207,$B$4:IQ$184,COLUMN(IQ$1)-1,0))</f>
        <v>0</v>
      </c>
      <c r="IR207" s="30">
        <f>IF(VLOOKUP($B207,$B$4:IR$184,COLUMN(IR$1)-1,0)="",IF(IR174="",TREND(IR$4:INDEX(IR$4:IR$184,$B$200,1),$B$4:INDEX($B$4:$B$184,$B$200,1),INDEX($B$4:$B$184,$B$200+(MONTH($B207)-$C$200),1)),0),VLOOKUP($B207,$B$4:IR$184,COLUMN(IR$1)-1,0))</f>
        <v>0</v>
      </c>
      <c r="IS207" s="30">
        <f>IF(VLOOKUP($B207,$B$4:IS$184,COLUMN(IS$1)-1,0)="",IF(IS174="",TREND(IS$4:INDEX(IS$4:IS$184,$B$200,1),$B$4:INDEX($B$4:$B$184,$B$200,1),INDEX($B$4:$B$184,$B$200+(MONTH($B207)-$C$200),1)),0),VLOOKUP($B207,$B$4:IS$184,COLUMN(IS$1)-1,0))</f>
        <v>0</v>
      </c>
      <c r="IT207" s="30">
        <f>IF(VLOOKUP($B207,$B$4:IT$184,COLUMN(IT$1)-1,0)="",IF(IT174="",TREND(IT$4:INDEX(IT$4:IT$184,$B$200,1),$B$4:INDEX($B$4:$B$184,$B$200,1),INDEX($B$4:$B$184,$B$200+(MONTH($B207)-$C$200),1)),0),VLOOKUP($B207,$B$4:IT$184,COLUMN(IT$1)-1,0))</f>
        <v>0</v>
      </c>
      <c r="IU207" s="30">
        <f>IF(VLOOKUP($B207,$B$4:IU$184,COLUMN(IU$1)-1,0)="",IF(IU174="",TREND(IU$4:INDEX(IU$4:IU$184,$B$200,1),$B$4:INDEX($B$4:$B$184,$B$200,1),INDEX($B$4:$B$184,$B$200+(MONTH($B207)-$C$200),1)),0),VLOOKUP($B207,$B$4:IU$184,COLUMN(IU$1)-1,0))</f>
        <v>0</v>
      </c>
      <c r="IV207" s="30">
        <f>IF(VLOOKUP($B207,$B$4:IV$184,COLUMN(IV$1)-1,0)="",IF(IV174="",TREND(IV$4:INDEX(IV$4:IV$184,$B$200,1),$B$4:INDEX($B$4:$B$184,$B$200,1),INDEX($B$4:$B$184,$B$200+(MONTH($B207)-$C$200),1)),0),VLOOKUP($B207,$B$4:IV$184,COLUMN(IV$1)-1,0))</f>
        <v>323090101</v>
      </c>
      <c r="IW207" s="30">
        <f>IF(VLOOKUP($B207,$B$4:IW$184,COLUMN(IW$1)-1,0)="",IF(IW174="",TREND(IW$4:INDEX(IW$4:IW$184,$B$200,1),$B$4:INDEX($B$4:$B$184,$B$200,1),INDEX($B$4:$B$184,$B$200+(MONTH($B207)-$C$200),1)),0),VLOOKUP($B207,$B$4:IW$184,COLUMN(IW$1)-1,0))</f>
        <v>0</v>
      </c>
      <c r="IX207" s="30">
        <f>IF(VLOOKUP($B207,$B$4:IX$184,COLUMN(IX$1)-1,0)="",IF(IX174="",TREND(IX$4:INDEX(IX$4:IX$184,$B$200,1),$B$4:INDEX($B$4:$B$184,$B$200,1),INDEX($B$4:$B$184,$B$200+(MONTH($B207)-$C$200),1)),0),VLOOKUP($B207,$B$4:IX$184,COLUMN(IX$1)-1,0))</f>
        <v>0</v>
      </c>
      <c r="IY207" s="30">
        <f>IF(VLOOKUP($B207,$B$4:IY$184,COLUMN(IY$1)-1,0)="",IF(IY174="",TREND(IY$4:INDEX(IY$4:IY$184,$B$200,1),$B$4:INDEX($B$4:$B$184,$B$200,1),INDEX($B$4:$B$184,$B$200+(MONTH($B207)-$C$200),1)),0),VLOOKUP($B207,$B$4:IY$184,COLUMN(IY$1)-1,0))</f>
        <v>0</v>
      </c>
      <c r="IZ207" s="30">
        <f>IF(VLOOKUP($B207,$B$4:IZ$184,COLUMN(IZ$1)-1,0)="",IF(IZ174="",TREND(IZ$4:INDEX(IZ$4:IZ$184,$B$200,1),$B$4:INDEX($B$4:$B$184,$B$200,1),INDEX($B$4:$B$184,$B$200+(MONTH($B207)-$C$200),1)),0),VLOOKUP($B207,$B$4:IZ$184,COLUMN(IZ$1)-1,0))</f>
        <v>0</v>
      </c>
      <c r="JA207" s="30">
        <f>IF(VLOOKUP($B207,$B$4:JA$184,COLUMN(JA$1)-1,0)="",IF(JA174="",TREND(JA$4:INDEX(JA$4:JA$184,$B$200,1),$B$4:INDEX($B$4:$B$184,$B$200,1),INDEX($B$4:$B$184,$B$200+(MONTH($B207)-$C$200),1)),0),VLOOKUP($B207,$B$4:JA$184,COLUMN(JA$1)-1,0))</f>
        <v>0</v>
      </c>
      <c r="JB207" s="30">
        <f>IF(VLOOKUP($B207,$B$4:JB$184,COLUMN(JB$1)-1,0)="",IF(JB174="",TREND(JB$4:INDEX(JB$4:JB$184,$B$200,1),$B$4:INDEX($B$4:$B$184,$B$200,1),INDEX($B$4:$B$184,$B$200+(MONTH($B207)-$C$200),1)),0),VLOOKUP($B207,$B$4:JB$184,COLUMN(JB$1)-1,0))</f>
        <v>0</v>
      </c>
      <c r="JC207" s="30">
        <f>IF(VLOOKUP($B207,$B$4:JC$184,COLUMN(JC$1)-1,0)="",IF(JC174="",TREND(JC$4:INDEX(JC$4:JC$184,$B$200,1),$B$4:INDEX($B$4:$B$184,$B$200,1),INDEX($B$4:$B$184,$B$200+(MONTH($B207)-$C$200),1)),0),VLOOKUP($B207,$B$4:JC$184,COLUMN(JC$1)-1,0))</f>
        <v>0</v>
      </c>
      <c r="JD207" s="30">
        <f>IF(VLOOKUP($B207,$B$4:JD$184,COLUMN(JD$1)-1,0)="",IF(JD174="",TREND(JD$4:INDEX(JD$4:JD$184,$B$200,1),$B$4:INDEX($B$4:$B$184,$B$200,1),INDEX($B$4:$B$184,$B$200+(MONTH($B207)-$C$200),1)),0),VLOOKUP($B207,$B$4:JD$184,COLUMN(JD$1)-1,0))</f>
        <v>0</v>
      </c>
      <c r="JE207" s="30">
        <f>IF(VLOOKUP($B207,$B$4:JE$184,COLUMN(JE$1)-1,0)="",IF(JE174="",TREND(JE$4:INDEX(JE$4:JE$184,$B$200,1),$B$4:INDEX($B$4:$B$184,$B$200,1),INDEX($B$4:$B$184,$B$200+(MONTH($B207)-$C$200),1)),0),VLOOKUP($B207,$B$4:JE$184,COLUMN(JE$1)-1,0))</f>
        <v>0</v>
      </c>
      <c r="JF207" s="30">
        <f>IF(VLOOKUP($B207,$B$4:JF$184,COLUMN(JF$1)-1,0)="",IF(JF174="",TREND(JF$4:INDEX(JF$4:JF$184,$B$200,1),$B$4:INDEX($B$4:$B$184,$B$200,1),INDEX($B$4:$B$184,$B$200+(MONTH($B207)-$C$200),1)),0),VLOOKUP($B207,$B$4:JF$184,COLUMN(JF$1)-1,0))</f>
        <v>0</v>
      </c>
      <c r="JG207" s="30">
        <f>IF(VLOOKUP($B207,$B$4:JG$184,COLUMN(JG$1)-1,0)="",IF(JG174="",TREND(JG$4:INDEX(JG$4:JG$184,$B$200,1),$B$4:INDEX($B$4:$B$184,$B$200,1),INDEX($B$4:$B$184,$B$200+(MONTH($B207)-$C$200),1)),0),VLOOKUP($B207,$B$4:JG$184,COLUMN(JG$1)-1,0))</f>
        <v>0</v>
      </c>
      <c r="JH207" s="30">
        <f>IF(VLOOKUP($B207,$B$4:JH$184,COLUMN(JH$1)-1,0)="",IF(JH174="",TREND(JH$4:INDEX(JH$4:JH$184,$B$200,1),$B$4:INDEX($B$4:$B$184,$B$200,1),INDEX($B$4:$B$184,$B$200+(MONTH($B207)-$C$200),1)),0),VLOOKUP($B207,$B$4:JH$184,COLUMN(JH$1)-1,0))</f>
        <v>0</v>
      </c>
      <c r="JI207" s="30">
        <f>IF(VLOOKUP($B207,$B$4:JI$184,COLUMN(JI$1)-1,0)="",IF(JI174="",TREND(JI$4:INDEX(JI$4:JI$184,$B$200,1),$B$4:INDEX($B$4:$B$184,$B$200,1),INDEX($B$4:$B$184,$B$200+(MONTH($B207)-$C$200),1)),0),VLOOKUP($B207,$B$4:JI$184,COLUMN(JI$1)-1,0))</f>
        <v>0</v>
      </c>
      <c r="JJ207" s="30">
        <f>IF(VLOOKUP($B207,$B$4:JJ$184,COLUMN(JJ$1)-1,0)="",IF(JJ174="",TREND(JJ$4:INDEX(JJ$4:JJ$184,$B$200,1),$B$4:INDEX($B$4:$B$184,$B$200,1),INDEX($B$4:$B$184,$B$200+(MONTH($B207)-$C$200),1)),0),VLOOKUP($B207,$B$4:JJ$184,COLUMN(JJ$1)-1,0))</f>
        <v>516039907</v>
      </c>
      <c r="JK207" s="30">
        <f>IF(VLOOKUP($B207,$B$4:JK$184,COLUMN(JK$1)-1,0)="",IF(JK174="",TREND(JK$4:INDEX(JK$4:JK$184,$B$200,1),$B$4:INDEX($B$4:$B$184,$B$200,1),INDEX($B$4:$B$184,$B$200+(MONTH($B207)-$C$200),1)),0),VLOOKUP($B207,$B$4:JK$184,COLUMN(JK$1)-1,0))</f>
        <v>0</v>
      </c>
      <c r="JL207" s="30">
        <f>IF(VLOOKUP($B207,$B$4:JL$184,COLUMN(JL$1)-1,0)="",IF(JL174="",TREND(JL$4:INDEX(JL$4:JL$184,$B$200,1),$B$4:INDEX($B$4:$B$184,$B$200,1),INDEX($B$4:$B$184,$B$200+(MONTH($B207)-$C$200),1)),0),VLOOKUP($B207,$B$4:JL$184,COLUMN(JL$1)-1,0))</f>
        <v>516039907</v>
      </c>
      <c r="JM207" s="30">
        <f>IF(VLOOKUP($B207,$B$4:JM$184,COLUMN(JM$1)-1,0)="",IF(JM174="",TREND(JM$4:INDEX(JM$4:JM$184,$B$200,1),$B$4:INDEX($B$4:$B$184,$B$200,1),INDEX($B$4:$B$184,$B$200+(MONTH($B207)-$C$200),1)),0),VLOOKUP($B207,$B$4:JM$184,COLUMN(JM$1)-1,0))</f>
        <v>8497050192</v>
      </c>
      <c r="JN207" s="30">
        <f>IF(VLOOKUP($B207,$B$4:JN$184,COLUMN(JN$1)-1,0)="",IF(JN174="",TREND(JN$4:INDEX(JN$4:JN$184,$B$200,1),$B$4:INDEX($B$4:$B$184,$B$200,1),INDEX($B$4:$B$184,$B$200+(MONTH($B207)-$C$200),1)),0),VLOOKUP($B207,$B$4:JN$184,COLUMN(JN$1)-1,0))</f>
        <v>0</v>
      </c>
      <c r="JO207" s="30">
        <f>IF(VLOOKUP($B207,$B$4:JO$184,COLUMN(JO$1)-1,0)="",IF(JO174="",TREND(JO$4:INDEX(JO$4:JO$184,$B$200,1),$B$4:INDEX($B$4:$B$184,$B$200,1),INDEX($B$4:$B$184,$B$200+(MONTH($B207)-$C$200),1)),0),VLOOKUP($B207,$B$4:JO$184,COLUMN(JO$1)-1,0))</f>
        <v>8497050192</v>
      </c>
      <c r="JP207" s="30">
        <f>IF(VLOOKUP($B207,$B$4:JP$184,COLUMN(JP$1)-1,0)="",IF(JP174="",TREND(JP$4:INDEX(JP$4:JP$184,$B$200,1),$B$4:INDEX($B$4:$B$184,$B$200,1),INDEX($B$4:$B$184,$B$200+(MONTH($B207)-$C$200),1)),0),VLOOKUP($B207,$B$4:JP$184,COLUMN(JP$1)-1,0))</f>
        <v>14088684</v>
      </c>
      <c r="JQ207" s="30">
        <f>IF(VLOOKUP($B207,$B$4:JQ$184,COLUMN(JQ$1)-1,0)="",IF(JQ174="",TREND(JQ$4:INDEX(JQ$4:JQ$184,$B$200,1),$B$4:INDEX($B$4:$B$184,$B$200,1),INDEX($B$4:$B$184,$B$200+(MONTH($B207)-$C$200),1)),0),VLOOKUP($B207,$B$4:JQ$184,COLUMN(JQ$1)-1,0))</f>
        <v>14088684</v>
      </c>
      <c r="JR207" s="30">
        <f>IF(VLOOKUP($B207,$B$4:JR$184,COLUMN(JR$1)-1,0)="",IF(JR174="",TREND(JR$4:INDEX(JR$4:JR$184,$B$200,1),$B$4:INDEX($B$4:$B$184,$B$200,1),INDEX($B$4:$B$184,$B$200+(MONTH($B207)-$C$200),1)),0),VLOOKUP($B207,$B$4:JR$184,COLUMN(JR$1)-1,0))</f>
        <v>0</v>
      </c>
      <c r="JS207" s="30">
        <f>IF(VLOOKUP($B207,$B$4:JS$184,COLUMN(JS$1)-1,0)="",IF(JS174="",TREND(JS$4:INDEX(JS$4:JS$184,$B$200,1),$B$4:INDEX($B$4:$B$184,$B$200,1),INDEX($B$4:$B$184,$B$200+(MONTH($B207)-$C$200),1)),0),VLOOKUP($B207,$B$4:JS$184,COLUMN(JS$1)-1,0))</f>
        <v>0</v>
      </c>
      <c r="JT207" s="30">
        <f>IF(VLOOKUP($B207,$B$4:JT$184,COLUMN(JT$1)-1,0)="",IF(JT174="",TREND(JT$4:INDEX(JT$4:JT$184,$B$200,1),$B$4:INDEX($B$4:$B$184,$B$200,1),INDEX($B$4:$B$184,$B$200+(MONTH($B207)-$C$200),1)),0),VLOOKUP($B207,$B$4:JT$184,COLUMN(JT$1)-1,0))</f>
        <v>0</v>
      </c>
      <c r="JU207" s="30">
        <f>IF(VLOOKUP($B207,$B$4:JU$184,COLUMN(JU$1)-1,0)="",IF(JU174="",TREND(JU$4:INDEX(JU$4:JU$184,$B$200,1),$B$4:INDEX($B$4:$B$184,$B$200,1),INDEX($B$4:$B$184,$B$200+(MONTH($B207)-$C$200),1)),0),VLOOKUP($B207,$B$4:JU$184,COLUMN(JU$1)-1,0))</f>
        <v>0</v>
      </c>
      <c r="JV207" s="30">
        <f>IF(VLOOKUP($B207,$B$4:JV$184,COLUMN(JV$1)-1,0)="",IF(JV174="",TREND(JV$4:INDEX(JV$4:JV$184,$B$200,1),$B$4:INDEX($B$4:$B$184,$B$200,1),INDEX($B$4:$B$184,$B$200+(MONTH($B207)-$C$200),1)),0),VLOOKUP($B207,$B$4:JV$184,COLUMN(JV$1)-1,0))</f>
        <v>0</v>
      </c>
      <c r="JW207" s="30">
        <f>IF(VLOOKUP($B207,$B$4:JW$184,COLUMN(JW$1)-1,0)="",IF(JW174="",TREND(JW$4:INDEX(JW$4:JW$184,$B$200,1),$B$4:INDEX($B$4:$B$184,$B$200,1),INDEX($B$4:$B$184,$B$200+(MONTH($B207)-$C$200),1)),0),VLOOKUP($B207,$B$4:JW$184,COLUMN(JW$1)-1,0))</f>
        <v>0</v>
      </c>
      <c r="JX207" s="30">
        <f>IF(VLOOKUP($B207,$B$4:JX$184,COLUMN(JX$1)-1,0)="",IF(JX174="",TREND(JX$4:INDEX(JX$4:JX$184,$B$200,1),$B$4:INDEX($B$4:$B$184,$B$200,1),INDEX($B$4:$B$184,$B$200+(MONTH($B207)-$C$200),1)),0),VLOOKUP($B207,$B$4:JX$184,COLUMN(JX$1)-1,0))</f>
        <v>0</v>
      </c>
      <c r="JY207" s="30">
        <f>IF(VLOOKUP($B207,$B$4:JY$184,COLUMN(JY$1)-1,0)="",IF(JY174="",TREND(JY$4:INDEX(JY$4:JY$184,$B$200,1),$B$4:INDEX($B$4:$B$184,$B$200,1),INDEX($B$4:$B$184,$B$200+(MONTH($B207)-$C$200),1)),0),VLOOKUP($B207,$B$4:JY$184,COLUMN(JY$1)-1,0))</f>
        <v>0</v>
      </c>
      <c r="JZ207" s="30">
        <f>IF(VLOOKUP($B207,$B$4:JZ$184,COLUMN(JZ$1)-1,0)="",IF(JZ174="",TREND(JZ$4:INDEX(JZ$4:JZ$184,$B$200,1),$B$4:INDEX($B$4:$B$184,$B$200,1),INDEX($B$4:$B$184,$B$200+(MONTH($B207)-$C$200),1)),0),VLOOKUP($B207,$B$4:JZ$184,COLUMN(JZ$1)-1,0))</f>
        <v>0</v>
      </c>
      <c r="KA207" s="30">
        <f>IF(VLOOKUP($B207,$B$4:KA$184,COLUMN(KA$1)-1,0)="",IF(KA174="",TREND(KA$4:INDEX(KA$4:KA$184,$B$200,1),$B$4:INDEX($B$4:$B$184,$B$200,1),INDEX($B$4:$B$184,$B$200+(MONTH($B207)-$C$200),1)),0),VLOOKUP($B207,$B$4:KA$184,COLUMN(KA$1)-1,0))</f>
        <v>0</v>
      </c>
      <c r="KB207" s="30">
        <f>IF(VLOOKUP($B207,$B$4:KB$184,COLUMN(KB$1)-1,0)="",IF(KB174="",TREND(KB$4:INDEX(KB$4:KB$184,$B$200,1),$B$4:INDEX($B$4:$B$184,$B$200,1),INDEX($B$4:$B$184,$B$200+(MONTH($B207)-$C$200),1)),0),VLOOKUP($B207,$B$4:KB$184,COLUMN(KB$1)-1,0))</f>
        <v>0</v>
      </c>
      <c r="KC207" s="30">
        <f>IF(VLOOKUP($B207,$B$4:KC$184,COLUMN(KC$1)-1,0)="",IF(KC174="",TREND(KC$4:INDEX(KC$4:KC$184,$B$200,1),$B$4:INDEX($B$4:$B$184,$B$200,1),INDEX($B$4:$B$184,$B$200+(MONTH($B207)-$C$200),1)),0),VLOOKUP($B207,$B$4:KC$184,COLUMN(KC$1)-1,0))</f>
        <v>0</v>
      </c>
      <c r="KD207" s="30">
        <f>IF(VLOOKUP($B207,$B$4:KD$184,COLUMN(KD$1)-1,0)="",IF(KD174="",TREND(KD$4:INDEX(KD$4:KD$184,$B$200,1),$B$4:INDEX($B$4:$B$184,$B$200,1),INDEX($B$4:$B$184,$B$200+(MONTH($B207)-$C$200),1)),0),VLOOKUP($B207,$B$4:KD$184,COLUMN(KD$1)-1,0))</f>
        <v>0</v>
      </c>
      <c r="KE207" s="30">
        <f>IF(VLOOKUP($B207,$B$4:KE$184,COLUMN(KE$1)-1,0)="",IF(KE174="",TREND(KE$4:INDEX(KE$4:KE$184,$B$200,1),$B$4:INDEX($B$4:$B$184,$B$200,1),INDEX($B$4:$B$184,$B$200+(MONTH($B207)-$C$200),1)),0),VLOOKUP($B207,$B$4:KE$184,COLUMN(KE$1)-1,0))</f>
        <v>0</v>
      </c>
      <c r="KF207" s="30">
        <f>IF(VLOOKUP($B207,$B$4:KF$184,COLUMN(KF$1)-1,0)="",IF(KF174="",TREND(KF$4:INDEX(KF$4:KF$184,$B$200,1),$B$4:INDEX($B$4:$B$184,$B$200,1),INDEX($B$4:$B$184,$B$200+(MONTH($B207)-$C$200),1)),0),VLOOKUP($B207,$B$4:KF$184,COLUMN(KF$1)-1,0))</f>
        <v>0</v>
      </c>
      <c r="KG207" s="30">
        <f>IF(VLOOKUP($B207,$B$4:KG$184,COLUMN(KG$1)-1,0)="",IF(KG174="",TREND(KG$4:INDEX(KG$4:KG$184,$B$200,1),$B$4:INDEX($B$4:$B$184,$B$200,1),INDEX($B$4:$B$184,$B$200+(MONTH($B207)-$C$200),1)),0),VLOOKUP($B207,$B$4:KG$184,COLUMN(KG$1)-1,0))</f>
        <v>0</v>
      </c>
      <c r="KH207" s="30">
        <f>IF(VLOOKUP($B207,$B$4:KH$184,COLUMN(KH$1)-1,0)="",IF(KH174="",TREND(KH$4:INDEX(KH$4:KH$184,$B$200,1),$B$4:INDEX($B$4:$B$184,$B$200,1),INDEX($B$4:$B$184,$B$200+(MONTH($B207)-$C$200),1)),0),VLOOKUP($B207,$B$4:KH$184,COLUMN(KH$1)-1,0))</f>
        <v>0</v>
      </c>
      <c r="KI207" s="30">
        <f>IF(VLOOKUP($B207,$B$4:KI$184,COLUMN(KI$1)-1,0)="",IF(KI174="",TREND(KI$4:INDEX(KI$4:KI$184,$B$200,1),$B$4:INDEX($B$4:$B$184,$B$200,1),INDEX($B$4:$B$184,$B$200+(MONTH($B207)-$C$200),1)),0),VLOOKUP($B207,$B$4:KI$184,COLUMN(KI$1)-1,0))</f>
        <v>0</v>
      </c>
      <c r="KJ207" s="30">
        <f>IF(VLOOKUP($B207,$B$4:KJ$184,COLUMN(KJ$1)-1,0)="",IF(KJ174="",TREND(KJ$4:INDEX(KJ$4:KJ$184,$B$200,1),$B$4:INDEX($B$4:$B$184,$B$200,1),INDEX($B$4:$B$184,$B$200+(MONTH($B207)-$C$200),1)),0),VLOOKUP($B207,$B$4:KJ$184,COLUMN(KJ$1)-1,0))</f>
        <v>0</v>
      </c>
      <c r="KK207" s="30">
        <f>IF(VLOOKUP($B207,$B$4:KK$184,COLUMN(KK$1)-1,0)="",IF(KK174="",TREND(KK$4:INDEX(KK$4:KK$184,$B$200,1),$B$4:INDEX($B$4:$B$184,$B$200,1),INDEX($B$4:$B$184,$B$200+(MONTH($B207)-$C$200),1)),0),VLOOKUP($B207,$B$4:KK$184,COLUMN(KK$1)-1,0))</f>
        <v>0</v>
      </c>
      <c r="KL207" s="30">
        <f>IF(VLOOKUP($B207,$B$4:KL$184,COLUMN(KL$1)-1,0)="",IF(KL174="",TREND(KL$4:INDEX(KL$4:KL$184,$B$200,1),$B$4:INDEX($B$4:$B$184,$B$200,1),INDEX($B$4:$B$184,$B$200+(MONTH($B207)-$C$200),1)),0),VLOOKUP($B207,$B$4:KL$184,COLUMN(KL$1)-1,0))</f>
        <v>0</v>
      </c>
      <c r="KM207" s="30">
        <f>IF(VLOOKUP($B207,$B$4:KM$184,COLUMN(KM$1)-1,0)="",IF(KM174="",TREND(KM$4:INDEX(KM$4:KM$184,$B$200,1),$B$4:INDEX($B$4:$B$184,$B$200,1),INDEX($B$4:$B$184,$B$200+(MONTH($B207)-$C$200),1)),0),VLOOKUP($B207,$B$4:KM$184,COLUMN(KM$1)-1,0))</f>
        <v>2916110345</v>
      </c>
      <c r="KN207" s="30">
        <f>IF(VLOOKUP($B207,$B$4:KN$184,COLUMN(KN$1)-1,0)="",IF(KN174="",TREND(KN$4:INDEX(KN$4:KN$184,$B$200,1),$B$4:INDEX($B$4:$B$184,$B$200,1),INDEX($B$4:$B$184,$B$200+(MONTH($B207)-$C$200),1)),0),VLOOKUP($B207,$B$4:KN$184,COLUMN(KN$1)-1,0))</f>
        <v>1541968001</v>
      </c>
      <c r="KO207" s="30">
        <f>IF(VLOOKUP($B207,$B$4:KO$184,COLUMN(KO$1)-1,0)="",IF(KO174="",TREND(KO$4:INDEX(KO$4:KO$184,$B$200,1),$B$4:INDEX($B$4:$B$184,$B$200,1),INDEX($B$4:$B$184,$B$200+(MONTH($B207)-$C$200),1)),0),VLOOKUP($B207,$B$4:KO$184,COLUMN(KO$1)-1,0))</f>
        <v>48093101</v>
      </c>
      <c r="KP207" s="30">
        <f>IF(VLOOKUP($B207,$B$4:KP$184,COLUMN(KP$1)-1,0)="",IF(KP174="",TREND(KP$4:INDEX(KP$4:KP$184,$B$200,1),$B$4:INDEX($B$4:$B$184,$B$200,1),INDEX($B$4:$B$184,$B$200+(MONTH($B207)-$C$200),1)),0),VLOOKUP($B207,$B$4:KP$184,COLUMN(KP$1)-1,0))</f>
        <v>0</v>
      </c>
      <c r="KQ207" s="30">
        <f>IF(VLOOKUP($B207,$B$4:KQ$184,COLUMN(KQ$1)-1,0)="",IF(KQ174="",TREND(KQ$4:INDEX(KQ$4:KQ$184,$B$200,1),$B$4:INDEX($B$4:$B$184,$B$200,1),INDEX($B$4:$B$184,$B$200+(MONTH($B207)-$C$200),1)),0),VLOOKUP($B207,$B$4:KQ$184,COLUMN(KQ$1)-1,0))</f>
        <v>0</v>
      </c>
      <c r="KR207" s="30">
        <f>IF(VLOOKUP($B207,$B$4:KR$184,COLUMN(KR$1)-1,0)="",IF(KR174="",TREND(KR$4:INDEX(KR$4:KR$184,$B$200,1),$B$4:INDEX($B$4:$B$184,$B$200,1),INDEX($B$4:$B$184,$B$200+(MONTH($B207)-$C$200),1)),0),VLOOKUP($B207,$B$4:KR$184,COLUMN(KR$1)-1,0))</f>
        <v>0</v>
      </c>
      <c r="KS207" s="30">
        <f>IF(VLOOKUP($B207,$B$4:KS$184,COLUMN(KS$1)-1,0)="",IF(KS174="",TREND(KS$4:INDEX(KS$4:KS$184,$B$200,1),$B$4:INDEX($B$4:$B$184,$B$200,1),INDEX($B$4:$B$184,$B$200+(MONTH($B207)-$C$200),1)),0),VLOOKUP($B207,$B$4:KS$184,COLUMN(KS$1)-1,0))</f>
        <v>0</v>
      </c>
      <c r="KT207" s="30">
        <f>IF(VLOOKUP($B207,$B$4:KT$184,COLUMN(KT$1)-1,0)="",IF(KT174="",TREND(KT$4:INDEX(KT$4:KT$184,$B$200,1),$B$4:INDEX($B$4:$B$184,$B$200,1),INDEX($B$4:$B$184,$B$200+(MONTH($B207)-$C$200),1)),0),VLOOKUP($B207,$B$4:KT$184,COLUMN(KT$1)-1,0))</f>
        <v>11755726</v>
      </c>
      <c r="KU207" s="30">
        <f>IF(VLOOKUP($B207,$B$4:KU$184,COLUMN(KU$1)-1,0)="",IF(KU174="",TREND(KU$4:INDEX(KU$4:KU$184,$B$200,1),$B$4:INDEX($B$4:$B$184,$B$200,1),INDEX($B$4:$B$184,$B$200+(MONTH($B207)-$C$200),1)),0),VLOOKUP($B207,$B$4:KU$184,COLUMN(KU$1)-1,0))</f>
        <v>0</v>
      </c>
      <c r="KV207" s="30">
        <f>IF(VLOOKUP($B207,$B$4:KV$184,COLUMN(KV$1)-1,0)="",IF(KV174="",TREND(KV$4:INDEX(KV$4:KV$184,$B$200,1),$B$4:INDEX($B$4:$B$184,$B$200,1),INDEX($B$4:$B$184,$B$200+(MONTH($B207)-$C$200),1)),0),VLOOKUP($B207,$B$4:KV$184,COLUMN(KV$1)-1,0))</f>
        <v>60573572</v>
      </c>
      <c r="KW207" s="30">
        <f>IF(VLOOKUP($B207,$B$4:KW$184,COLUMN(KW$1)-1,0)="",IF(KW174="",TREND(KW$4:INDEX(KW$4:KW$184,$B$200,1),$B$4:INDEX($B$4:$B$184,$B$200,1),INDEX($B$4:$B$184,$B$200+(MONTH($B207)-$C$200),1)),0),VLOOKUP($B207,$B$4:KW$184,COLUMN(KW$1)-1,0))</f>
        <v>0</v>
      </c>
      <c r="KX207" s="30">
        <f>IF(VLOOKUP($B207,$B$4:KX$184,COLUMN(KX$1)-1,0)="",IF(KX174="",TREND(KX$4:INDEX(KX$4:KX$184,$B$200,1),$B$4:INDEX($B$4:$B$184,$B$200,1),INDEX($B$4:$B$184,$B$200+(MONTH($B207)-$C$200),1)),0),VLOOKUP($B207,$B$4:KX$184,COLUMN(KX$1)-1,0))</f>
        <v>8240275</v>
      </c>
      <c r="KY207" s="30">
        <f>IF(VLOOKUP($B207,$B$4:KY$184,COLUMN(KY$1)-1,0)="",IF(KY174="",TREND(KY$4:INDEX(KY$4:KY$184,$B$200,1),$B$4:INDEX($B$4:$B$184,$B$200,1),INDEX($B$4:$B$184,$B$200+(MONTH($B207)-$C$200),1)),0),VLOOKUP($B207,$B$4:KY$184,COLUMN(KY$1)-1,0))</f>
        <v>2986816</v>
      </c>
      <c r="KZ207" s="30">
        <f>IF(VLOOKUP($B207,$B$4:KZ$184,COLUMN(KZ$1)-1,0)="",IF(KZ174="",TREND(KZ$4:INDEX(KZ$4:KZ$184,$B$200,1),$B$4:INDEX($B$4:$B$184,$B$200,1),INDEX($B$4:$B$184,$B$200+(MONTH($B207)-$C$200),1)),0),VLOOKUP($B207,$B$4:KZ$184,COLUMN(KZ$1)-1,0))</f>
        <v>26138461</v>
      </c>
      <c r="LA207" s="30">
        <f>IF(VLOOKUP($B207,$B$4:LA$184,COLUMN(LA$1)-1,0)="",IF(LA174="",TREND(LA$4:INDEX(LA$4:LA$184,$B$200,1),$B$4:INDEX($B$4:$B$184,$B$200,1),INDEX($B$4:$B$184,$B$200+(MONTH($B207)-$C$200),1)),0),VLOOKUP($B207,$B$4:LA$184,COLUMN(LA$1)-1,0))</f>
        <v>10822683</v>
      </c>
      <c r="LB207" s="30">
        <f>IF(VLOOKUP($B207,$B$4:LB$184,COLUMN(LB$1)-1,0)="",IF(LB174="",TREND(LB$4:INDEX(LB$4:LB$184,$B$200,1),$B$4:INDEX($B$4:$B$184,$B$200,1),INDEX($B$4:$B$184,$B$200+(MONTH($B207)-$C$200),1)),0),VLOOKUP($B207,$B$4:LB$184,COLUMN(LB$1)-1,0))</f>
        <v>2365719</v>
      </c>
      <c r="LC207" s="30">
        <f>IF(VLOOKUP($B207,$B$4:LC$184,COLUMN(LC$1)-1,0)="",IF(LC174="",TREND(LC$4:INDEX(LC$4:LC$184,$B$200,1),$B$4:INDEX($B$4:$B$184,$B$200,1),INDEX($B$4:$B$184,$B$200+(MONTH($B207)-$C$200),1)),0),VLOOKUP($B207,$B$4:LC$184,COLUMN(LC$1)-1,0))</f>
        <v>373086</v>
      </c>
      <c r="LD207" s="30">
        <f>IF(VLOOKUP($B207,$B$4:LD$184,COLUMN(LD$1)-1,0)="",IF(LD174="",TREND(LD$4:INDEX(LD$4:LD$184,$B$200,1),$B$4:INDEX($B$4:$B$184,$B$200,1),INDEX($B$4:$B$184,$B$200+(MONTH($B207)-$C$200),1)),0),VLOOKUP($B207,$B$4:LD$184,COLUMN(LD$1)-1,0))</f>
        <v>210455646</v>
      </c>
      <c r="LE207" s="30">
        <f>IF(VLOOKUP($B207,$B$4:LE$184,COLUMN(LE$1)-1,0)="",IF(LE174="",TREND(LE$4:INDEX(LE$4:LE$184,$B$200,1),$B$4:INDEX($B$4:$B$184,$B$200,1),INDEX($B$4:$B$184,$B$200+(MONTH($B207)-$C$200),1)),0),VLOOKUP($B207,$B$4:LE$184,COLUMN(LE$1)-1,0))</f>
        <v>1354590</v>
      </c>
      <c r="LF207" s="30">
        <f>IF(VLOOKUP($B207,$B$4:LF$184,COLUMN(LF$1)-1,0)="",IF(LF174="",TREND(LF$4:INDEX(LF$4:LF$184,$B$200,1),$B$4:INDEX($B$4:$B$184,$B$200,1),INDEX($B$4:$B$184,$B$200+(MONTH($B207)-$C$200),1)),0),VLOOKUP($B207,$B$4:LF$184,COLUMN(LF$1)-1,0))</f>
        <v>7709943</v>
      </c>
      <c r="LG207" s="30">
        <f>IF(VLOOKUP($B207,$B$4:LG$184,COLUMN(LG$1)-1,0)="",IF(LG174="",TREND(LG$4:INDEX(LG$4:LG$184,$B$200,1),$B$4:INDEX($B$4:$B$184,$B$200,1),INDEX($B$4:$B$184,$B$200+(MONTH($B207)-$C$200),1)),0),VLOOKUP($B207,$B$4:LG$184,COLUMN(LG$1)-1,0))</f>
        <v>0</v>
      </c>
      <c r="LH207" s="30">
        <f>IF(VLOOKUP($B207,$B$4:LH$184,COLUMN(LH$1)-1,0)="",IF(LH174="",TREND(LH$4:INDEX(LH$4:LH$184,$B$200,1),$B$4:INDEX($B$4:$B$184,$B$200,1),INDEX($B$4:$B$184,$B$200+(MONTH($B207)-$C$200),1)),0),VLOOKUP($B207,$B$4:LH$184,COLUMN(LH$1)-1,0))</f>
        <v>8717670</v>
      </c>
      <c r="LI207" s="30">
        <f>IF(VLOOKUP($B207,$B$4:LI$184,COLUMN(LI$1)-1,0)="",IF(LI174="",TREND(LI$4:INDEX(LI$4:LI$184,$B$200,1),$B$4:INDEX($B$4:$B$184,$B$200,1),INDEX($B$4:$B$184,$B$200+(MONTH($B207)-$C$200),1)),0),VLOOKUP($B207,$B$4:LI$184,COLUMN(LI$1)-1,0))</f>
        <v>28889684</v>
      </c>
      <c r="LJ207" s="30">
        <f>IF(VLOOKUP($B207,$B$4:LJ$184,COLUMN(LJ$1)-1,0)="",IF(LJ174="",TREND(LJ$4:INDEX(LJ$4:LJ$184,$B$200,1),$B$4:INDEX($B$4:$B$184,$B$200,1),INDEX($B$4:$B$184,$B$200+(MONTH($B207)-$C$200),1)),0),VLOOKUP($B207,$B$4:LJ$184,COLUMN(LJ$1)-1,0))</f>
        <v>12979432</v>
      </c>
      <c r="LK207" s="30">
        <f>IF(VLOOKUP($B207,$B$4:LK$184,COLUMN(LK$1)-1,0)="",IF(LK174="",TREND(LK$4:INDEX(LK$4:LK$184,$B$200,1),$B$4:INDEX($B$4:$B$184,$B$200,1),INDEX($B$4:$B$184,$B$200+(MONTH($B207)-$C$200),1)),0),VLOOKUP($B207,$B$4:LK$184,COLUMN(LK$1)-1,0))</f>
        <v>1229019</v>
      </c>
      <c r="LL207" s="30">
        <f>IF(VLOOKUP($B207,$B$4:LL$184,COLUMN(LL$1)-1,0)="",IF(LL174="",TREND(LL$4:INDEX(LL$4:LL$184,$B$200,1),$B$4:INDEX($B$4:$B$184,$B$200,1),INDEX($B$4:$B$184,$B$200+(MONTH($B207)-$C$200),1)),0),VLOOKUP($B207,$B$4:LL$184,COLUMN(LL$1)-1,0))</f>
        <v>4192776</v>
      </c>
      <c r="LM207" s="30">
        <f>IF(VLOOKUP($B207,$B$4:LM$184,COLUMN(LM$1)-1,0)="",IF(LM174="",TREND(LM$4:INDEX(LM$4:LM$184,$B$200,1),$B$4:INDEX($B$4:$B$184,$B$200,1),INDEX($B$4:$B$184,$B$200+(MONTH($B207)-$C$200),1)),0),VLOOKUP($B207,$B$4:LM$184,COLUMN(LM$1)-1,0))</f>
        <v>9238672</v>
      </c>
      <c r="LN207" s="30">
        <f>IF(VLOOKUP($B207,$B$4:LN$184,COLUMN(LN$1)-1,0)="",IF(LN174="",TREND(LN$4:INDEX(LN$4:LN$184,$B$200,1),$B$4:INDEX($B$4:$B$184,$B$200,1),INDEX($B$4:$B$184,$B$200+(MONTH($B207)-$C$200),1)),0),VLOOKUP($B207,$B$4:LN$184,COLUMN(LN$1)-1,0))</f>
        <v>21657931</v>
      </c>
      <c r="LO207" s="30">
        <f>IF(VLOOKUP($B207,$B$4:LO$184,COLUMN(LO$1)-1,0)="",IF(LO174="",TREND(LO$4:INDEX(LO$4:LO$184,$B$200,1),$B$4:INDEX($B$4:$B$184,$B$200,1),INDEX($B$4:$B$184,$B$200+(MONTH($B207)-$C$200),1)),0),VLOOKUP($B207,$B$4:LO$184,COLUMN(LO$1)-1,0))</f>
        <v>47684794</v>
      </c>
      <c r="LP207" s="30">
        <f>IF(VLOOKUP($B207,$B$4:LP$184,COLUMN(LP$1)-1,0)="",IF(LP174="",TREND(LP$4:INDEX(LP$4:LP$184,$B$200,1),$B$4:INDEX($B$4:$B$184,$B$200,1),INDEX($B$4:$B$184,$B$200+(MONTH($B207)-$C$200),1)),0),VLOOKUP($B207,$B$4:LP$184,COLUMN(LP$1)-1,0))</f>
        <v>7753556</v>
      </c>
      <c r="LQ207" s="30">
        <f>IF(VLOOKUP($B207,$B$4:LQ$184,COLUMN(LQ$1)-1,0)="",IF(LQ174="",TREND(LQ$4:INDEX(LQ$4:LQ$184,$B$200,1),$B$4:INDEX($B$4:$B$184,$B$200,1),INDEX($B$4:$B$184,$B$200+(MONTH($B207)-$C$200),1)),0),VLOOKUP($B207,$B$4:LQ$184,COLUMN(LQ$1)-1,0))</f>
        <v>147834420</v>
      </c>
      <c r="LR207" s="30">
        <f>IF(VLOOKUP($B207,$B$4:LR$184,COLUMN(LR$1)-1,0)="",IF(LR174="",TREND(LR$4:INDEX(LR$4:LR$184,$B$200,1),$B$4:INDEX($B$4:$B$184,$B$200,1),INDEX($B$4:$B$184,$B$200+(MONTH($B207)-$C$200),1)),0),VLOOKUP($B207,$B$4:LR$184,COLUMN(LR$1)-1,0))</f>
        <v>536342</v>
      </c>
      <c r="LS207" s="30">
        <f>IF(VLOOKUP($B207,$B$4:LS$184,COLUMN(LS$1)-1,0)="",IF(LS174="",TREND(LS$4:INDEX(LS$4:LS$184,$B$200,1),$B$4:INDEX($B$4:$B$184,$B$200,1),INDEX($B$4:$B$184,$B$200+(MONTH($B207)-$C$200),1)),0),VLOOKUP($B207,$B$4:LS$184,COLUMN(LS$1)-1,0))</f>
        <v>151681797</v>
      </c>
      <c r="LT207" s="30">
        <f>IF(VLOOKUP($B207,$B$4:LT$184,COLUMN(LT$1)-1,0)="",IF(LT174="",TREND(LT$4:INDEX(LT$4:LT$184,$B$200,1),$B$4:INDEX($B$4:$B$184,$B$200,1),INDEX($B$4:$B$184,$B$200+(MONTH($B207)-$C$200),1)),0),VLOOKUP($B207,$B$4:LT$184,COLUMN(LT$1)-1,0))</f>
        <v>0</v>
      </c>
      <c r="LU207" s="30">
        <f>IF(VLOOKUP($B207,$B$4:LU$184,COLUMN(LU$1)-1,0)="",IF(LU174="",TREND(LU$4:INDEX(LU$4:LU$184,$B$200,1),$B$4:INDEX($B$4:$B$184,$B$200,1),INDEX($B$4:$B$184,$B$200+(MONTH($B207)-$C$200),1)),0),VLOOKUP($B207,$B$4:LU$184,COLUMN(LU$1)-1,0))</f>
        <v>215335885</v>
      </c>
      <c r="LV207" s="30">
        <f>IF(VLOOKUP($B207,$B$4:LV$184,COLUMN(LV$1)-1,0)="",IF(LV174="",TREND(LV$4:INDEX(LV$4:LV$184,$B$200,1),$B$4:INDEX($B$4:$B$184,$B$200,1),INDEX($B$4:$B$184,$B$200+(MONTH($B207)-$C$200),1)),0),VLOOKUP($B207,$B$4:LV$184,COLUMN(LV$1)-1,0))</f>
        <v>360106</v>
      </c>
      <c r="LW207" s="30">
        <f>IF(VLOOKUP($B207,$B$4:LW$184,COLUMN(LW$1)-1,0)="",IF(LW174="",TREND(LW$4:INDEX(LW$4:LW$184,$B$200,1),$B$4:INDEX($B$4:$B$184,$B$200,1),INDEX($B$4:$B$184,$B$200+(MONTH($B207)-$C$200),1)),0),VLOOKUP($B207,$B$4:LW$184,COLUMN(LW$1)-1,0))</f>
        <v>0</v>
      </c>
      <c r="LX207" s="30">
        <f>IF(VLOOKUP($B207,$B$4:LX$184,COLUMN(LX$1)-1,0)="",IF(LX174="",TREND(LX$4:INDEX(LX$4:LX$184,$B$200,1),$B$4:INDEX($B$4:$B$184,$B$200,1),INDEX($B$4:$B$184,$B$200+(MONTH($B207)-$C$200),1)),0),VLOOKUP($B207,$B$4:LX$184,COLUMN(LX$1)-1,0))</f>
        <v>0</v>
      </c>
      <c r="LY207" s="30">
        <f>IF(VLOOKUP($B207,$B$4:LY$184,COLUMN(LY$1)-1,0)="",IF(LY174="",TREND(LY$4:INDEX(LY$4:LY$184,$B$200,1),$B$4:INDEX($B$4:$B$184,$B$200,1),INDEX($B$4:$B$184,$B$200+(MONTH($B207)-$C$200),1)),0),VLOOKUP($B207,$B$4:LY$184,COLUMN(LY$1)-1,0))</f>
        <v>0</v>
      </c>
      <c r="LZ207" s="30">
        <f>IF(VLOOKUP($B207,$B$4:LZ$184,COLUMN(LZ$1)-1,0)="",IF(LZ174="",TREND(LZ$4:INDEX(LZ$4:LZ$184,$B$200,1),$B$4:INDEX($B$4:$B$184,$B$200,1),INDEX($B$4:$B$184,$B$200+(MONTH($B207)-$C$200),1)),0),VLOOKUP($B207,$B$4:LZ$184,COLUMN(LZ$1)-1,0))</f>
        <v>0</v>
      </c>
      <c r="MA207" s="30">
        <f>IF(VLOOKUP($B207,$B$4:MA$184,COLUMN(MA$1)-1,0)="",IF(MA174="",TREND(MA$4:INDEX(MA$4:MA$184,$B$200,1),$B$4:INDEX($B$4:$B$184,$B$200,1),INDEX($B$4:$B$184,$B$200+(MONTH($B207)-$C$200),1)),0),VLOOKUP($B207,$B$4:MA$184,COLUMN(MA$1)-1,0))</f>
        <v>22308234</v>
      </c>
      <c r="MB207" s="30">
        <f>IF(VLOOKUP($B207,$B$4:MB$184,COLUMN(MB$1)-1,0)="",IF(MB174="",TREND(MB$4:INDEX(MB$4:MB$184,$B$200,1),$B$4:INDEX($B$4:$B$184,$B$200,1),INDEX($B$4:$B$184,$B$200+(MONTH($B207)-$C$200),1)),0),VLOOKUP($B207,$B$4:MB$184,COLUMN(MB$1)-1,0))</f>
        <v>34657764</v>
      </c>
      <c r="MC207" s="30">
        <f>IF(VLOOKUP($B207,$B$4:MC$184,COLUMN(MC$1)-1,0)="",IF(MC174="",TREND(MC$4:INDEX(MC$4:MC$184,$B$200,1),$B$4:INDEX($B$4:$B$184,$B$200,1),INDEX($B$4:$B$184,$B$200+(MONTH($B207)-$C$200),1)),0),VLOOKUP($B207,$B$4:MC$184,COLUMN(MC$1)-1,0))</f>
        <v>0</v>
      </c>
      <c r="MD207" s="30">
        <f>IF(VLOOKUP($B207,$B$4:MD$184,COLUMN(MD$1)-1,0)="",IF(MD174="",TREND(MD$4:INDEX(MD$4:MD$184,$B$200,1),$B$4:INDEX($B$4:$B$184,$B$200,1),INDEX($B$4:$B$184,$B$200+(MONTH($B207)-$C$200),1)),0),VLOOKUP($B207,$B$4:MD$184,COLUMN(MD$1)-1,0))</f>
        <v>0</v>
      </c>
      <c r="ME207" s="30">
        <f>IF(VLOOKUP($B207,$B$4:ME$184,COLUMN(ME$1)-1,0)="",IF(ME174="",TREND(ME$4:INDEX(ME$4:ME$184,$B$200,1),$B$4:INDEX($B$4:$B$184,$B$200,1),INDEX($B$4:$B$184,$B$200+(MONTH($B207)-$C$200),1)),0),VLOOKUP($B207,$B$4:ME$184,COLUMN(ME$1)-1,0))</f>
        <v>17530191</v>
      </c>
      <c r="MF207" s="30">
        <f>IF(VLOOKUP($B207,$B$4:MF$184,COLUMN(MF$1)-1,0)="",IF(MF174="",TREND(MF$4:INDEX(MF$4:MF$184,$B$200,1),$B$4:INDEX($B$4:$B$184,$B$200,1),INDEX($B$4:$B$184,$B$200+(MONTH($B207)-$C$200),1)),0),VLOOKUP($B207,$B$4:MF$184,COLUMN(MF$1)-1,0))</f>
        <v>0</v>
      </c>
      <c r="MG207" s="30">
        <f>IF(VLOOKUP($B207,$B$4:MG$184,COLUMN(MG$1)-1,0)="",IF(MG174="",TREND(MG$4:INDEX(MG$4:MG$184,$B$200,1),$B$4:INDEX($B$4:$B$184,$B$200,1),INDEX($B$4:$B$184,$B$200+(MONTH($B207)-$C$200),1)),0),VLOOKUP($B207,$B$4:MG$184,COLUMN(MG$1)-1,0))</f>
        <v>0</v>
      </c>
      <c r="MH207" s="30">
        <f>IF(VLOOKUP($B207,$B$4:MH$184,COLUMN(MH$1)-1,0)="",IF(MH174="",TREND(MH$4:INDEX(MH$4:MH$184,$B$200,1),$B$4:INDEX($B$4:$B$184,$B$200,1),INDEX($B$4:$B$184,$B$200+(MONTH($B207)-$C$200),1)),0),VLOOKUP($B207,$B$4:MH$184,COLUMN(MH$1)-1,0))</f>
        <v>7982225</v>
      </c>
      <c r="MI207" s="30">
        <f>IF(VLOOKUP($B207,$B$4:MI$184,COLUMN(MI$1)-1,0)="",IF(MI174="",TREND(MI$4:INDEX(MI$4:MI$184,$B$200,1),$B$4:INDEX($B$4:$B$184,$B$200,1),INDEX($B$4:$B$184,$B$200+(MONTH($B207)-$C$200),1)),0),VLOOKUP($B207,$B$4:MI$184,COLUMN(MI$1)-1,0))</f>
        <v>503387</v>
      </c>
      <c r="MJ207" s="30">
        <f>IF(VLOOKUP($B207,$B$4:MJ$184,COLUMN(MJ$1)-1,0)="",IF(MJ174="",TREND(MJ$4:INDEX(MJ$4:MJ$184,$B$200,1),$B$4:INDEX($B$4:$B$184,$B$200,1),INDEX($B$4:$B$184,$B$200+(MONTH($B207)-$C$200),1)),0),VLOOKUP($B207,$B$4:MJ$184,COLUMN(MJ$1)-1,0))</f>
        <v>15857144</v>
      </c>
      <c r="MK207" s="30">
        <f>IF(VLOOKUP($B207,$B$4:MK$184,COLUMN(MK$1)-1,0)="",IF(MK174="",TREND(MK$4:INDEX(MK$4:MK$184,$B$200,1),$B$4:INDEX($B$4:$B$184,$B$200,1),INDEX($B$4:$B$184,$B$200+(MONTH($B207)-$C$200),1)),0),VLOOKUP($B207,$B$4:MK$184,COLUMN(MK$1)-1,0))</f>
        <v>0</v>
      </c>
      <c r="ML207" s="30">
        <f>IF(VLOOKUP($B207,$B$4:ML$184,COLUMN(ML$1)-1,0)="",IF(ML174="",TREND(ML$4:INDEX(ML$4:ML$184,$B$200,1),$B$4:INDEX($B$4:$B$184,$B$200,1),INDEX($B$4:$B$184,$B$200+(MONTH($B207)-$C$200),1)),0),VLOOKUP($B207,$B$4:ML$184,COLUMN(ML$1)-1,0))</f>
        <v>0</v>
      </c>
      <c r="MM207" s="30">
        <f>IF(VLOOKUP($B207,$B$4:MM$184,COLUMN(MM$1)-1,0)="",IF(MM174="",TREND(MM$4:INDEX(MM$4:MM$184,$B$200,1),$B$4:INDEX($B$4:$B$184,$B$200,1),INDEX($B$4:$B$184,$B$200+(MONTH($B207)-$C$200),1)),0),VLOOKUP($B207,$B$4:MM$184,COLUMN(MM$1)-1,0))</f>
        <v>384496</v>
      </c>
      <c r="MN207" s="30">
        <f>IF(VLOOKUP($B207,$B$4:MN$184,COLUMN(MN$1)-1,0)="",IF(MN174="",TREND(MN$4:INDEX(MN$4:MN$184,$B$200,1),$B$4:INDEX($B$4:$B$184,$B$200,1),INDEX($B$4:$B$184,$B$200+(MONTH($B207)-$C$200),1)),0),VLOOKUP($B207,$B$4:MN$184,COLUMN(MN$1)-1,0))</f>
        <v>845715</v>
      </c>
      <c r="MO207" s="30">
        <f>IF(VLOOKUP($B207,$B$4:MO$184,COLUMN(MO$1)-1,0)="",IF(MO174="",TREND(MO$4:INDEX(MO$4:MO$184,$B$200,1),$B$4:INDEX($B$4:$B$184,$B$200,1),INDEX($B$4:$B$184,$B$200+(MONTH($B207)-$C$200),1)),0),VLOOKUP($B207,$B$4:MO$184,COLUMN(MO$1)-1,0))</f>
        <v>212493585</v>
      </c>
      <c r="MP207" s="30">
        <f>IF(VLOOKUP($B207,$B$4:MP$184,COLUMN(MP$1)-1,0)="",IF(MP174="",TREND(MP$4:INDEX(MP$4:MP$184,$B$200,1),$B$4:INDEX($B$4:$B$184,$B$200,1),INDEX($B$4:$B$184,$B$200+(MONTH($B207)-$C$200),1)),0),VLOOKUP($B207,$B$4:MP$184,COLUMN(MP$1)-1,0))</f>
        <v>12617901</v>
      </c>
      <c r="MQ207" s="30">
        <f>IF(VLOOKUP($B207,$B$4:MQ$184,COLUMN(MQ$1)-1,0)="",IF(MQ174="",TREND(MQ$4:INDEX(MQ$4:MQ$184,$B$200,1),$B$4:INDEX($B$4:$B$184,$B$200,1),INDEX($B$4:$B$184,$B$200+(MONTH($B207)-$C$200),1)),0),VLOOKUP($B207,$B$4:MQ$184,COLUMN(MQ$1)-1,0))</f>
        <v>226784189</v>
      </c>
      <c r="MR207" s="30">
        <f>IF(VLOOKUP($B207,$B$4:MR$184,COLUMN(MR$1)-1,0)="",IF(MR174="",TREND(MR$4:INDEX(MR$4:MR$184,$B$200,1),$B$4:INDEX($B$4:$B$184,$B$200,1),INDEX($B$4:$B$184,$B$200+(MONTH($B207)-$C$200),1)),0),VLOOKUP($B207,$B$4:MR$184,COLUMN(MR$1)-1,0))</f>
        <v>0</v>
      </c>
      <c r="MS207" s="30">
        <f>IF(VLOOKUP($B207,$B$4:MS$184,COLUMN(MS$1)-1,0)="",IF(MS174="",TREND(MS$4:INDEX(MS$4:MS$184,$B$200,1),$B$4:INDEX($B$4:$B$184,$B$200,1),INDEX($B$4:$B$184,$B$200+(MONTH($B207)-$C$200),1)),0),VLOOKUP($B207,$B$4:MS$184,COLUMN(MS$1)-1,0))</f>
        <v>57072501737</v>
      </c>
      <c r="MT207" s="30">
        <f>IF(VLOOKUP($B207,$B$4:MT$184,COLUMN(MT$1)-1,0)="",IF(MT174="",TREND(MT$4:INDEX(MT$4:MT$184,$B$200,1),$B$4:INDEX($B$4:$B$184,$B$200,1),INDEX($B$4:$B$184,$B$200+(MONTH($B207)-$C$200),1)),0),VLOOKUP($B207,$B$4:MT$184,COLUMN(MT$1)-1,0))</f>
        <v>50444707521</v>
      </c>
      <c r="MU207" s="30">
        <f>IF(VLOOKUP($B207,$B$4:MU$184,COLUMN(MU$1)-1,0)="",IF(MU174="",TREND(MU$4:INDEX(MU$4:MU$184,$B$200,1),$B$4:INDEX($B$4:$B$184,$B$200,1),INDEX($B$4:$B$184,$B$200+(MONTH($B207)-$C$200),1)),0),VLOOKUP($B207,$B$4:MU$184,COLUMN(MU$1)-1,0))</f>
        <v>50401172953</v>
      </c>
      <c r="MV207" s="30">
        <f>IF(VLOOKUP($B207,$B$4:MV$184,COLUMN(MV$1)-1,0)="",IF(MV174="",TREND(MV$4:INDEX(MV$4:MV$184,$B$200,1),$B$4:INDEX($B$4:$B$184,$B$200,1),INDEX($B$4:$B$184,$B$200+(MONTH($B207)-$C$200),1)),0),VLOOKUP($B207,$B$4:MV$184,COLUMN(MV$1)-1,0))</f>
        <v>17286338214</v>
      </c>
      <c r="MW207" s="30">
        <f>IF(VLOOKUP($B207,$B$4:MW$184,COLUMN(MW$1)-1,0)="",IF(MW174="",TREND(MW$4:INDEX(MW$4:MW$184,$B$200,1),$B$4:INDEX($B$4:$B$184,$B$200,1),INDEX($B$4:$B$184,$B$200+(MONTH($B207)-$C$200),1)),0),VLOOKUP($B207,$B$4:MW$184,COLUMN(MW$1)-1,0))</f>
        <v>17286338214</v>
      </c>
      <c r="MX207" s="30">
        <f>IF(VLOOKUP($B207,$B$4:MX$184,COLUMN(MX$1)-1,0)="",IF(MX174="",TREND(MX$4:INDEX(MX$4:MX$184,$B$200,1),$B$4:INDEX($B$4:$B$184,$B$200,1),INDEX($B$4:$B$184,$B$200+(MONTH($B207)-$C$200),1)),0),VLOOKUP($B207,$B$4:MX$184,COLUMN(MX$1)-1,0))</f>
        <v>0</v>
      </c>
      <c r="MY207" s="30">
        <f>IF(VLOOKUP($B207,$B$4:MY$184,COLUMN(MY$1)-1,0)="",IF(MY174="",TREND(MY$4:INDEX(MY$4:MY$184,$B$200,1),$B$4:INDEX($B$4:$B$184,$B$200,1),INDEX($B$4:$B$184,$B$200+(MONTH($B207)-$C$200),1)),0),VLOOKUP($B207,$B$4:MY$184,COLUMN(MY$1)-1,0))</f>
        <v>0</v>
      </c>
      <c r="MZ207" s="30">
        <f>IF(VLOOKUP($B207,$B$4:MZ$184,COLUMN(MZ$1)-1,0)="",IF(MZ174="",TREND(MZ$4:INDEX(MZ$4:MZ$184,$B$200,1),$B$4:INDEX($B$4:$B$184,$B$200,1),INDEX($B$4:$B$184,$B$200+(MONTH($B207)-$C$200),1)),0),VLOOKUP($B207,$B$4:MZ$184,COLUMN(MZ$1)-1,0))</f>
        <v>17346627768</v>
      </c>
      <c r="NA207" s="30">
        <f>IF(VLOOKUP($B207,$B$4:NA$184,COLUMN(NA$1)-1,0)="",IF(NA174="",TREND(NA$4:INDEX(NA$4:NA$184,$B$200,1),$B$4:INDEX($B$4:$B$184,$B$200,1),INDEX($B$4:$B$184,$B$200+(MONTH($B207)-$C$200),1)),0),VLOOKUP($B207,$B$4:NA$184,COLUMN(NA$1)-1,0))</f>
        <v>0</v>
      </c>
      <c r="NB207" s="30">
        <f>IF(VLOOKUP($B207,$B$4:NB$184,COLUMN(NB$1)-1,0)="",IF(NB174="",TREND(NB$4:INDEX(NB$4:NB$184,$B$200,1),$B$4:INDEX($B$4:$B$184,$B$200,1),INDEX($B$4:$B$184,$B$200+(MONTH($B207)-$C$200),1)),0),VLOOKUP($B207,$B$4:NB$184,COLUMN(NB$1)-1,0))</f>
        <v>0</v>
      </c>
      <c r="NC207" s="30">
        <f>IF(VLOOKUP($B207,$B$4:NC$184,COLUMN(NC$1)-1,0)="",IF(NC174="",TREND(NC$4:INDEX(NC$4:NC$184,$B$200,1),$B$4:INDEX($B$4:$B$184,$B$200,1),INDEX($B$4:$B$184,$B$200+(MONTH($B207)-$C$200),1)),0),VLOOKUP($B207,$B$4:NC$184,COLUMN(NC$1)-1,0))</f>
        <v>0</v>
      </c>
      <c r="ND207" s="30">
        <f>IF(VLOOKUP($B207,$B$4:ND$184,COLUMN(ND$1)-1,0)="",IF(ND174="",TREND(ND$4:INDEX(ND$4:ND$184,$B$200,1),$B$4:INDEX($B$4:$B$184,$B$200,1),INDEX($B$4:$B$184,$B$200+(MONTH($B207)-$C$200),1)),0),VLOOKUP($B207,$B$4:ND$184,COLUMN(ND$1)-1,0))</f>
        <v>17346627768</v>
      </c>
      <c r="NE207" s="30">
        <f>IF(VLOOKUP($B207,$B$4:NE$184,COLUMN(NE$1)-1,0)="",IF(NE174="",TREND(NE$4:INDEX(NE$4:NE$184,$B$200,1),$B$4:INDEX($B$4:$B$184,$B$200,1),INDEX($B$4:$B$184,$B$200+(MONTH($B207)-$C$200),1)),0),VLOOKUP($B207,$B$4:NE$184,COLUMN(NE$1)-1,0))</f>
        <v>17346627768</v>
      </c>
      <c r="NF207" s="30">
        <f>IF(VLOOKUP($B207,$B$4:NF$184,COLUMN(NF$1)-1,0)="",IF(NF174="",TREND(NF$4:INDEX(NF$4:NF$184,$B$200,1),$B$4:INDEX($B$4:$B$184,$B$200,1),INDEX($B$4:$B$184,$B$200+(MONTH($B207)-$C$200),1)),0),VLOOKUP($B207,$B$4:NF$184,COLUMN(NF$1)-1,0))</f>
        <v>0</v>
      </c>
      <c r="NG207" s="30">
        <f>IF(VLOOKUP($B207,$B$4:NG$184,COLUMN(NG$1)-1,0)="",IF(NG174="",TREND(NG$4:INDEX(NG$4:NG$184,$B$200,1),$B$4:INDEX($B$4:$B$184,$B$200,1),INDEX($B$4:$B$184,$B$200+(MONTH($B207)-$C$200),1)),0),VLOOKUP($B207,$B$4:NG$184,COLUMN(NG$1)-1,0))</f>
        <v>0</v>
      </c>
      <c r="NH207" s="30">
        <f>IF(VLOOKUP($B207,$B$4:NH$184,COLUMN(NH$1)-1,0)="",IF(NH174="",TREND(NH$4:INDEX(NH$4:NH$184,$B$200,1),$B$4:INDEX($B$4:$B$184,$B$200,1),INDEX($B$4:$B$184,$B$200+(MONTH($B207)-$C$200),1)),0),VLOOKUP($B207,$B$4:NH$184,COLUMN(NH$1)-1,0))</f>
        <v>13977185485</v>
      </c>
      <c r="NI207" s="30">
        <f>IF(VLOOKUP($B207,$B$4:NI$184,COLUMN(NI$1)-1,0)="",IF(NI174="",TREND(NI$4:INDEX(NI$4:NI$184,$B$200,1),$B$4:INDEX($B$4:$B$184,$B$200,1),INDEX($B$4:$B$184,$B$200+(MONTH($B207)-$C$200),1)),0),VLOOKUP($B207,$B$4:NI$184,COLUMN(NI$1)-1,0))</f>
        <v>1791021486</v>
      </c>
      <c r="NJ207" s="30">
        <f>IF(VLOOKUP($B207,$B$4:NJ$184,COLUMN(NJ$1)-1,0)="",IF(NJ174="",TREND(NJ$4:INDEX(NJ$4:NJ$184,$B$200,1),$B$4:INDEX($B$4:$B$184,$B$200,1),INDEX($B$4:$B$184,$B$200+(MONTH($B207)-$C$200),1)),0),VLOOKUP($B207,$B$4:NJ$184,COLUMN(NJ$1)-1,0))</f>
        <v>0</v>
      </c>
      <c r="NK207" s="30">
        <f>IF(VLOOKUP($B207,$B$4:NK$184,COLUMN(NK$1)-1,0)="",IF(NK174="",TREND(NK$4:INDEX(NK$4:NK$184,$B$200,1),$B$4:INDEX($B$4:$B$184,$B$200,1),INDEX($B$4:$B$184,$B$200+(MONTH($B207)-$C$200),1)),0),VLOOKUP($B207,$B$4:NK$184,COLUMN(NK$1)-1,0))</f>
        <v>1791021486</v>
      </c>
      <c r="NL207" s="30">
        <f>IF(VLOOKUP($B207,$B$4:NL$184,COLUMN(NL$1)-1,0)="",IF(NL174="",TREND(NL$4:INDEX(NL$4:NL$184,$B$200,1),$B$4:INDEX($B$4:$B$184,$B$200,1),INDEX($B$4:$B$184,$B$200+(MONTH($B207)-$C$200),1)),0),VLOOKUP($B207,$B$4:NL$184,COLUMN(NL$1)-1,0))</f>
        <v>17286338214</v>
      </c>
      <c r="NM207" s="30">
        <f>IF(VLOOKUP($B207,$B$4:NM$184,COLUMN(NM$1)-1,0)="",IF(NM174="",TREND(NM$4:INDEX(NM$4:NM$184,$B$200,1),$B$4:INDEX($B$4:$B$184,$B$200,1),INDEX($B$4:$B$184,$B$200+(MONTH($B207)-$C$200),1)),0),VLOOKUP($B207,$B$4:NM$184,COLUMN(NM$1)-1,0))</f>
        <v>43534568</v>
      </c>
      <c r="NN207" s="30">
        <f>IF(VLOOKUP($B207,$B$4:NN$184,COLUMN(NN$1)-1,0)="",IF(NN174="",TREND(NN$4:INDEX(NN$4:NN$184,$B$200,1),$B$4:INDEX($B$4:$B$184,$B$200,1),INDEX($B$4:$B$184,$B$200+(MONTH($B207)-$C$200),1)),0),VLOOKUP($B207,$B$4:NN$184,COLUMN(NN$1)-1,0))</f>
        <v>0</v>
      </c>
      <c r="NO207" s="30">
        <f>IF(VLOOKUP($B207,$B$4:NO$184,COLUMN(NO$1)-1,0)="",IF(NO174="",TREND(NO$4:INDEX(NO$4:NO$184,$B$200,1),$B$4:INDEX($B$4:$B$184,$B$200,1),INDEX($B$4:$B$184,$B$200+(MONTH($B207)-$C$200),1)),0),VLOOKUP($B207,$B$4:NO$184,COLUMN(NO$1)-1,0))</f>
        <v>0</v>
      </c>
      <c r="NP207" s="30">
        <f>IF(VLOOKUP($B207,$B$4:NP$184,COLUMN(NP$1)-1,0)="",IF(NP174="",TREND(NP$4:INDEX(NP$4:NP$184,$B$200,1),$B$4:INDEX($B$4:$B$184,$B$200,1),INDEX($B$4:$B$184,$B$200+(MONTH($B207)-$C$200),1)),0),VLOOKUP($B207,$B$4:NP$184,COLUMN(NP$1)-1,0))</f>
        <v>0</v>
      </c>
      <c r="NQ207" s="30">
        <f>IF(VLOOKUP($B207,$B$4:NQ$184,COLUMN(NQ$1)-1,0)="",IF(NQ174="",TREND(NQ$4:INDEX(NQ$4:NQ$184,$B$200,1),$B$4:INDEX($B$4:$B$184,$B$200,1),INDEX($B$4:$B$184,$B$200+(MONTH($B207)-$C$200),1)),0),VLOOKUP($B207,$B$4:NQ$184,COLUMN(NQ$1)-1,0))</f>
        <v>0</v>
      </c>
      <c r="NR207" s="30">
        <f>IF(VLOOKUP($B207,$B$4:NR$184,COLUMN(NR$1)-1,0)="",IF(NR174="",TREND(NR$4:INDEX(NR$4:NR$184,$B$200,1),$B$4:INDEX($B$4:$B$184,$B$200,1),INDEX($B$4:$B$184,$B$200+(MONTH($B207)-$C$200),1)),0),VLOOKUP($B207,$B$4:NR$184,COLUMN(NR$1)-1,0))</f>
        <v>0</v>
      </c>
      <c r="NS207" s="30">
        <f>IF(VLOOKUP($B207,$B$4:NS$184,COLUMN(NS$1)-1,0)="",IF(NS174="",TREND(NS$4:INDEX(NS$4:NS$184,$B$200,1),$B$4:INDEX($B$4:$B$184,$B$200,1),INDEX($B$4:$B$184,$B$200+(MONTH($B207)-$C$200),1)),0),VLOOKUP($B207,$B$4:NS$184,COLUMN(NS$1)-1,0))</f>
        <v>0</v>
      </c>
      <c r="NT207" s="30">
        <f>IF(VLOOKUP($B207,$B$4:NT$184,COLUMN(NT$1)-1,0)="",IF(NT174="",TREND(NT$4:INDEX(NT$4:NT$184,$B$200,1),$B$4:INDEX($B$4:$B$184,$B$200,1),INDEX($B$4:$B$184,$B$200+(MONTH($B207)-$C$200),1)),0),VLOOKUP($B207,$B$4:NT$184,COLUMN(NT$1)-1,0))</f>
        <v>43534568</v>
      </c>
      <c r="NU207" s="30">
        <f>IF(VLOOKUP($B207,$B$4:NU$184,COLUMN(NU$1)-1,0)="",IF(NU174="",TREND(NU$4:INDEX(NU$4:NU$184,$B$200,1),$B$4:INDEX($B$4:$B$184,$B$200,1),INDEX($B$4:$B$184,$B$200+(MONTH($B207)-$C$200),1)),0),VLOOKUP($B207,$B$4:NU$184,COLUMN(NU$1)-1,0))</f>
        <v>43534567</v>
      </c>
      <c r="NV207" s="30">
        <f>IF(VLOOKUP($B207,$B$4:NV$184,COLUMN(NV$1)-1,0)="",IF(NV174="",TREND(NV$4:INDEX(NV$4:NV$184,$B$200,1),$B$4:INDEX($B$4:$B$184,$B$200,1),INDEX($B$4:$B$184,$B$200+(MONTH($B207)-$C$200),1)),0),VLOOKUP($B207,$B$4:NV$184,COLUMN(NV$1)-1,0))</f>
        <v>0</v>
      </c>
      <c r="NW207" s="30">
        <f>IF(VLOOKUP($B207,$B$4:NW$184,COLUMN(NW$1)-1,0)="",IF(NW174="",TREND(NW$4:INDEX(NW$4:NW$184,$B$200,1),$B$4:INDEX($B$4:$B$184,$B$200,1),INDEX($B$4:$B$184,$B$200+(MONTH($B207)-$C$200),1)),0),VLOOKUP($B207,$B$4:NW$184,COLUMN(NW$1)-1,0))</f>
        <v>0</v>
      </c>
      <c r="NX207" s="30">
        <f>IF(VLOOKUP($B207,$B$4:NX$184,COLUMN(NX$1)-1,0)="",IF(NX174="",TREND(NX$4:INDEX(NX$4:NX$184,$B$200,1),$B$4:INDEX($B$4:$B$184,$B$200,1),INDEX($B$4:$B$184,$B$200+(MONTH($B207)-$C$200),1)),0),VLOOKUP($B207,$B$4:NX$184,COLUMN(NX$1)-1,0))</f>
        <v>0</v>
      </c>
      <c r="NY207" s="30">
        <f>IF(VLOOKUP($B207,$B$4:NY$184,COLUMN(NY$1)-1,0)="",IF(NY174="",TREND(NY$4:INDEX(NY$4:NY$184,$B$200,1),$B$4:INDEX($B$4:$B$184,$B$200,1),INDEX($B$4:$B$184,$B$200+(MONTH($B207)-$C$200),1)),0),VLOOKUP($B207,$B$4:NY$184,COLUMN(NY$1)-1,0))</f>
        <v>0</v>
      </c>
      <c r="NZ207" s="30">
        <f>IF(VLOOKUP($B207,$B$4:NZ$184,COLUMN(NZ$1)-1,0)="",IF(NZ174="",TREND(NZ$4:INDEX(NZ$4:NZ$184,$B$200,1),$B$4:INDEX($B$4:$B$184,$B$200,1),INDEX($B$4:$B$184,$B$200+(MONTH($B207)-$C$200),1)),0),VLOOKUP($B207,$B$4:NZ$184,COLUMN(NZ$1)-1,0))</f>
        <v>0</v>
      </c>
      <c r="OA207" s="30">
        <f>IF(VLOOKUP($B207,$B$4:OA$184,COLUMN(OA$1)-1,0)="",IF(OA174="",TREND(OA$4:INDEX(OA$4:OA$184,$B$200,1),$B$4:INDEX($B$4:$B$184,$B$200,1),INDEX($B$4:$B$184,$B$200+(MONTH($B207)-$C$200),1)),0),VLOOKUP($B207,$B$4:OA$184,COLUMN(OA$1)-1,0))</f>
        <v>1275192888</v>
      </c>
      <c r="OB207" s="30">
        <f>IF(VLOOKUP($B207,$B$4:OB$184,COLUMN(OB$1)-1,0)="",IF(OB174="",TREND(OB$4:INDEX(OB$4:OB$184,$B$200,1),$B$4:INDEX($B$4:$B$184,$B$200,1),INDEX($B$4:$B$184,$B$200+(MONTH($B207)-$C$200),1)),0),VLOOKUP($B207,$B$4:OB$184,COLUMN(OB$1)-1,0))</f>
        <v>1275192888</v>
      </c>
      <c r="OC207" s="30">
        <f>IF(VLOOKUP($B207,$B$4:OC$184,COLUMN(OC$1)-1,0)="",IF(OC174="",TREND(OC$4:INDEX(OC$4:OC$184,$B$200,1),$B$4:INDEX($B$4:$B$184,$B$200,1),INDEX($B$4:$B$184,$B$200+(MONTH($B207)-$C$200),1)),0),VLOOKUP($B207,$B$4:OC$184,COLUMN(OC$1)-1,0))</f>
        <v>0</v>
      </c>
      <c r="OD207" s="30">
        <f>IF(VLOOKUP($B207,$B$4:OD$184,COLUMN(OD$1)-1,0)="",IF(OD174="",TREND(OD$4:INDEX(OD$4:OD$184,$B$200,1),$B$4:INDEX($B$4:$B$184,$B$200,1),INDEX($B$4:$B$184,$B$200+(MONTH($B207)-$C$200),1)),0),VLOOKUP($B207,$B$4:OD$184,COLUMN(OD$1)-1,0))</f>
        <v>0</v>
      </c>
      <c r="OE207" s="30">
        <f>IF(VLOOKUP($B207,$B$4:OE$184,COLUMN(OE$1)-1,0)="",IF(OE174="",TREND(OE$4:INDEX(OE$4:OE$184,$B$200,1),$B$4:INDEX($B$4:$B$184,$B$200,1),INDEX($B$4:$B$184,$B$200+(MONTH($B207)-$C$200),1)),0),VLOOKUP($B207,$B$4:OE$184,COLUMN(OE$1)-1,0))</f>
        <v>0</v>
      </c>
      <c r="OF207" s="30">
        <f>IF(VLOOKUP($B207,$B$4:OF$184,COLUMN(OF$1)-1,0)="",IF(OF174="",TREND(OF$4:INDEX(OF$4:OF$184,$B$200,1),$B$4:INDEX($B$4:$B$184,$B$200,1),INDEX($B$4:$B$184,$B$200+(MONTH($B207)-$C$200),1)),0),VLOOKUP($B207,$B$4:OF$184,COLUMN(OF$1)-1,0))</f>
        <v>1275192888</v>
      </c>
      <c r="OG207" s="30">
        <f>IF(VLOOKUP($B207,$B$4:OG$184,COLUMN(OG$1)-1,0)="",IF(OG174="",TREND(OG$4:INDEX(OG$4:OG$184,$B$200,1),$B$4:INDEX($B$4:$B$184,$B$200,1),INDEX($B$4:$B$184,$B$200+(MONTH($B207)-$C$200),1)),0),VLOOKUP($B207,$B$4:OG$184,COLUMN(OG$1)-1,0))</f>
        <v>0</v>
      </c>
      <c r="OH207" s="30">
        <f>IF(VLOOKUP($B207,$B$4:OH$184,COLUMN(OH$1)-1,0)="",IF(OH174="",TREND(OH$4:INDEX(OH$4:OH$184,$B$200,1),$B$4:INDEX($B$4:$B$184,$B$200,1),INDEX($B$4:$B$184,$B$200+(MONTH($B207)-$C$200),1)),0),VLOOKUP($B207,$B$4:OH$184,COLUMN(OH$1)-1,0))</f>
        <v>1275192888</v>
      </c>
      <c r="OI207" s="30">
        <f>IF(VLOOKUP($B207,$B$4:OI$184,COLUMN(OI$1)-1,0)="",IF(OI174="",TREND(OI$4:INDEX(OI$4:OI$184,$B$200,1),$B$4:INDEX($B$4:$B$184,$B$200,1),INDEX($B$4:$B$184,$B$200+(MONTH($B207)-$C$200),1)),0),VLOOKUP($B207,$B$4:OI$184,COLUMN(OI$1)-1,0))</f>
        <v>0</v>
      </c>
      <c r="OJ207" s="30">
        <f>IF(VLOOKUP($B207,$B$4:OJ$184,COLUMN(OJ$1)-1,0)="",IF(OJ174="",TREND(OJ$4:INDEX(OJ$4:OJ$184,$B$200,1),$B$4:INDEX($B$4:$B$184,$B$200,1),INDEX($B$4:$B$184,$B$200+(MONTH($B207)-$C$200),1)),0),VLOOKUP($B207,$B$4:OJ$184,COLUMN(OJ$1)-1,0))</f>
        <v>0</v>
      </c>
      <c r="OK207" s="30">
        <f>IF(VLOOKUP($B207,$B$4:OK$184,COLUMN(OK$1)-1,0)="",IF(OK174="",TREND(OK$4:INDEX(OK$4:OK$184,$B$200,1),$B$4:INDEX($B$4:$B$184,$B$200,1),INDEX($B$4:$B$184,$B$200+(MONTH($B207)-$C$200),1)),0),VLOOKUP($B207,$B$4:OK$184,COLUMN(OK$1)-1,0))</f>
        <v>0</v>
      </c>
      <c r="OL207" s="30">
        <f>IF(VLOOKUP($B207,$B$4:OL$184,COLUMN(OL$1)-1,0)="",IF(OL174="",TREND(OL$4:INDEX(OL$4:OL$184,$B$200,1),$B$4:INDEX($B$4:$B$184,$B$200,1),INDEX($B$4:$B$184,$B$200+(MONTH($B207)-$C$200),1)),0),VLOOKUP($B207,$B$4:OL$184,COLUMN(OL$1)-1,0))</f>
        <v>0</v>
      </c>
      <c r="OM207" s="30">
        <f>IF(VLOOKUP($B207,$B$4:OM$184,COLUMN(OM$1)-1,0)="",IF(OM174="",TREND(OM$4:INDEX(OM$4:OM$184,$B$200,1),$B$4:INDEX($B$4:$B$184,$B$200,1),INDEX($B$4:$B$184,$B$200+(MONTH($B207)-$C$200),1)),0),VLOOKUP($B207,$B$4:OM$184,COLUMN(OM$1)-1,0))</f>
        <v>0</v>
      </c>
      <c r="ON207" s="30">
        <f>IF(VLOOKUP($B207,$B$4:ON$184,COLUMN(ON$1)-1,0)="",IF(ON174="",TREND(ON$4:INDEX(ON$4:ON$184,$B$200,1),$B$4:INDEX($B$4:$B$184,$B$200,1),INDEX($B$4:$B$184,$B$200+(MONTH($B207)-$C$200),1)),0),VLOOKUP($B207,$B$4:ON$184,COLUMN(ON$1)-1,0))</f>
        <v>0</v>
      </c>
      <c r="OO207" s="30">
        <f>IF(VLOOKUP($B207,$B$4:OO$184,COLUMN(OO$1)-1,0)="",IF(OO174="",TREND(OO$4:INDEX(OO$4:OO$184,$B$200,1),$B$4:INDEX($B$4:$B$184,$B$200,1),INDEX($B$4:$B$184,$B$200+(MONTH($B207)-$C$200),1)),0),VLOOKUP($B207,$B$4:OO$184,COLUMN(OO$1)-1,0))</f>
        <v>0</v>
      </c>
      <c r="OP207" s="30">
        <f>IF(VLOOKUP($B207,$B$4:OP$184,COLUMN(OP$1)-1,0)="",IF(OP174="",TREND(OP$4:INDEX(OP$4:OP$184,$B$200,1),$B$4:INDEX($B$4:$B$184,$B$200,1),INDEX($B$4:$B$184,$B$200+(MONTH($B207)-$C$200),1)),0),VLOOKUP($B207,$B$4:OP$184,COLUMN(OP$1)-1,0))</f>
        <v>0</v>
      </c>
      <c r="OQ207" s="30">
        <f>IF(VLOOKUP($B207,$B$4:OQ$184,COLUMN(OQ$1)-1,0)="",IF(OQ174="",TREND(OQ$4:INDEX(OQ$4:OQ$184,$B$200,1),$B$4:INDEX($B$4:$B$184,$B$200,1),INDEX($B$4:$B$184,$B$200+(MONTH($B207)-$C$200),1)),0),VLOOKUP($B207,$B$4:OQ$184,COLUMN(OQ$1)-1,0))</f>
        <v>0</v>
      </c>
      <c r="OR207" s="30">
        <f>IF(VLOOKUP($B207,$B$4:OR$184,COLUMN(OR$1)-1,0)="",IF(OR174="",TREND(OR$4:INDEX(OR$4:OR$184,$B$200,1),$B$4:INDEX($B$4:$B$184,$B$200,1),INDEX($B$4:$B$184,$B$200+(MONTH($B207)-$C$200),1)),0),VLOOKUP($B207,$B$4:OR$184,COLUMN(OR$1)-1,0))</f>
        <v>0</v>
      </c>
      <c r="OS207" s="30">
        <f>IF(VLOOKUP($B207,$B$4:OS$184,COLUMN(OS$1)-1,0)="",IF(OS174="",TREND(OS$4:INDEX(OS$4:OS$184,$B$200,1),$B$4:INDEX($B$4:$B$184,$B$200,1),INDEX($B$4:$B$184,$B$200+(MONTH($B207)-$C$200),1)),0),VLOOKUP($B207,$B$4:OS$184,COLUMN(OS$1)-1,0))</f>
        <v>2256600761</v>
      </c>
      <c r="OT207" s="30">
        <f>IF(VLOOKUP($B207,$B$4:OT$184,COLUMN(OT$1)-1,0)="",IF(OT174="",TREND(OT$4:INDEX(OT$4:OT$184,$B$200,1),$B$4:INDEX($B$4:$B$184,$B$200,1),INDEX($B$4:$B$184,$B$200+(MONTH($B207)-$C$200),1)),0),VLOOKUP($B207,$B$4:OT$184,COLUMN(OT$1)-1,0))</f>
        <v>1724620807</v>
      </c>
      <c r="OU207" s="30">
        <f>IF(VLOOKUP($B207,$B$4:OU$184,COLUMN(OU$1)-1,0)="",IF(OU174="",TREND(OU$4:INDEX(OU$4:OU$184,$B$200,1),$B$4:INDEX($B$4:$B$184,$B$200,1),INDEX($B$4:$B$184,$B$200+(MONTH($B207)-$C$200),1)),0),VLOOKUP($B207,$B$4:OU$184,COLUMN(OU$1)-1,0))</f>
        <v>1724620807</v>
      </c>
      <c r="OV207" s="30">
        <f>IF(VLOOKUP($B207,$B$4:OV$184,COLUMN(OV$1)-1,0)="",IF(OV174="",TREND(OV$4:INDEX(OV$4:OV$184,$B$200,1),$B$4:INDEX($B$4:$B$184,$B$200,1),INDEX($B$4:$B$184,$B$200+(MONTH($B207)-$C$200),1)),0),VLOOKUP($B207,$B$4:OV$184,COLUMN(OV$1)-1,0))</f>
        <v>0</v>
      </c>
      <c r="OW207" s="30">
        <f>IF(VLOOKUP($B207,$B$4:OW$184,COLUMN(OW$1)-1,0)="",IF(OW174="",TREND(OW$4:INDEX(OW$4:OW$184,$B$200,1),$B$4:INDEX($B$4:$B$184,$B$200,1),INDEX($B$4:$B$184,$B$200+(MONTH($B207)-$C$200),1)),0),VLOOKUP($B207,$B$4:OW$184,COLUMN(OW$1)-1,0))</f>
        <v>1724620807</v>
      </c>
      <c r="OX207" s="30">
        <f>IF(VLOOKUP($B207,$B$4:OX$184,COLUMN(OX$1)-1,0)="",IF(OX174="",TREND(OX$4:INDEX(OX$4:OX$184,$B$200,1),$B$4:INDEX($B$4:$B$184,$B$200,1),INDEX($B$4:$B$184,$B$200+(MONTH($B207)-$C$200),1)),0),VLOOKUP($B207,$B$4:OX$184,COLUMN(OX$1)-1,0))</f>
        <v>0</v>
      </c>
      <c r="OY207" s="30">
        <f>IF(VLOOKUP($B207,$B$4:OY$184,COLUMN(OY$1)-1,0)="",IF(OY174="",TREND(OY$4:INDEX(OY$4:OY$184,$B$200,1),$B$4:INDEX($B$4:$B$184,$B$200,1),INDEX($B$4:$B$184,$B$200+(MONTH($B207)-$C$200),1)),0),VLOOKUP($B207,$B$4:OY$184,COLUMN(OY$1)-1,0))</f>
        <v>0</v>
      </c>
      <c r="OZ207" s="30">
        <f>IF(VLOOKUP($B207,$B$4:OZ$184,COLUMN(OZ$1)-1,0)="",IF(OZ174="",TREND(OZ$4:INDEX(OZ$4:OZ$184,$B$200,1),$B$4:INDEX($B$4:$B$184,$B$200,1),INDEX($B$4:$B$184,$B$200+(MONTH($B207)-$C$200),1)),0),VLOOKUP($B207,$B$4:OZ$184,COLUMN(OZ$1)-1,0))</f>
        <v>531979954</v>
      </c>
      <c r="PA207" s="30">
        <f>IF(VLOOKUP($B207,$B$4:PA$184,COLUMN(PA$1)-1,0)="",IF(PA174="",TREND(PA$4:INDEX(PA$4:PA$184,$B$200,1),$B$4:INDEX($B$4:$B$184,$B$200,1),INDEX($B$4:$B$184,$B$200+(MONTH($B207)-$C$200),1)),0),VLOOKUP($B207,$B$4:PA$184,COLUMN(PA$1)-1,0))</f>
        <v>13356638</v>
      </c>
      <c r="PB207" s="30">
        <f>IF(VLOOKUP($B207,$B$4:PB$184,COLUMN(PB$1)-1,0)="",IF(PB174="",TREND(PB$4:INDEX(PB$4:PB$184,$B$200,1),$B$4:INDEX($B$4:$B$184,$B$200,1),INDEX($B$4:$B$184,$B$200+(MONTH($B207)-$C$200),1)),0),VLOOKUP($B207,$B$4:PB$184,COLUMN(PB$1)-1,0))</f>
        <v>0</v>
      </c>
      <c r="PC207" s="30">
        <f>IF(VLOOKUP($B207,$B$4:PC$184,COLUMN(PC$1)-1,0)="",IF(PC174="",TREND(PC$4:INDEX(PC$4:PC$184,$B$200,1),$B$4:INDEX($B$4:$B$184,$B$200,1),INDEX($B$4:$B$184,$B$200+(MONTH($B207)-$C$200),1)),0),VLOOKUP($B207,$B$4:PC$184,COLUMN(PC$1)-1,0))</f>
        <v>0</v>
      </c>
      <c r="PD207" s="30">
        <f>IF(VLOOKUP($B207,$B$4:PD$184,COLUMN(PD$1)-1,0)="",IF(PD174="",TREND(PD$4:INDEX(PD$4:PD$184,$B$200,1),$B$4:INDEX($B$4:$B$184,$B$200,1),INDEX($B$4:$B$184,$B$200+(MONTH($B207)-$C$200),1)),0),VLOOKUP($B207,$B$4:PD$184,COLUMN(PD$1)-1,0))</f>
        <v>0</v>
      </c>
      <c r="PE207" s="30">
        <f>IF(VLOOKUP($B207,$B$4:PE$184,COLUMN(PE$1)-1,0)="",IF(PE174="",TREND(PE$4:INDEX(PE$4:PE$184,$B$200,1),$B$4:INDEX($B$4:$B$184,$B$200,1),INDEX($B$4:$B$184,$B$200+(MONTH($B207)-$C$200),1)),0),VLOOKUP($B207,$B$4:PE$184,COLUMN(PE$1)-1,0))</f>
        <v>0</v>
      </c>
      <c r="PF207" s="30">
        <f>IF(VLOOKUP($B207,$B$4:PF$184,COLUMN(PF$1)-1,0)="",IF(PF174="",TREND(PF$4:INDEX(PF$4:PF$184,$B$200,1),$B$4:INDEX($B$4:$B$184,$B$200,1),INDEX($B$4:$B$184,$B$200+(MONTH($B207)-$C$200),1)),0),VLOOKUP($B207,$B$4:PF$184,COLUMN(PF$1)-1,0))</f>
        <v>0</v>
      </c>
      <c r="PG207" s="30">
        <f>IF(VLOOKUP($B207,$B$4:PG$184,COLUMN(PG$1)-1,0)="",IF(PG174="",TREND(PG$4:INDEX(PG$4:PG$184,$B$200,1),$B$4:INDEX($B$4:$B$184,$B$200,1),INDEX($B$4:$B$184,$B$200+(MONTH($B207)-$C$200),1)),0),VLOOKUP($B207,$B$4:PG$184,COLUMN(PG$1)-1,0))</f>
        <v>0</v>
      </c>
      <c r="PH207" s="30">
        <f>IF(VLOOKUP($B207,$B$4:PH$184,COLUMN(PH$1)-1,0)="",IF(PH174="",TREND(PH$4:INDEX(PH$4:PH$184,$B$200,1),$B$4:INDEX($B$4:$B$184,$B$200,1),INDEX($B$4:$B$184,$B$200+(MONTH($B207)-$C$200),1)),0),VLOOKUP($B207,$B$4:PH$184,COLUMN(PH$1)-1,0))</f>
        <v>0</v>
      </c>
      <c r="PI207" s="30">
        <f>IF(VLOOKUP($B207,$B$4:PI$184,COLUMN(PI$1)-1,0)="",IF(PI174="",TREND(PI$4:INDEX(PI$4:PI$184,$B$200,1),$B$4:INDEX($B$4:$B$184,$B$200,1),INDEX($B$4:$B$184,$B$200+(MONTH($B207)-$C$200),1)),0),VLOOKUP($B207,$B$4:PI$184,COLUMN(PI$1)-1,0))</f>
        <v>0</v>
      </c>
      <c r="PJ207" s="30">
        <f>IF(VLOOKUP($B207,$B$4:PJ$184,COLUMN(PJ$1)-1,0)="",IF(PJ174="",TREND(PJ$4:INDEX(PJ$4:PJ$184,$B$200,1),$B$4:INDEX($B$4:$B$184,$B$200,1),INDEX($B$4:$B$184,$B$200+(MONTH($B207)-$C$200),1)),0),VLOOKUP($B207,$B$4:PJ$184,COLUMN(PJ$1)-1,0))</f>
        <v>0</v>
      </c>
      <c r="PK207" s="30">
        <f>IF(VLOOKUP($B207,$B$4:PK$184,COLUMN(PK$1)-1,0)="",IF(PK174="",TREND(PK$4:INDEX(PK$4:PK$184,$B$200,1),$B$4:INDEX($B$4:$B$184,$B$200,1),INDEX($B$4:$B$184,$B$200+(MONTH($B207)-$C$200),1)),0),VLOOKUP($B207,$B$4:PK$184,COLUMN(PK$1)-1,0))</f>
        <v>0</v>
      </c>
      <c r="PL207" s="30">
        <f>IF(VLOOKUP($B207,$B$4:PL$184,COLUMN(PL$1)-1,0)="",IF(PL174="",TREND(PL$4:INDEX(PL$4:PL$184,$B$200,1),$B$4:INDEX($B$4:$B$184,$B$200,1),INDEX($B$4:$B$184,$B$200+(MONTH($B207)-$C$200),1)),0),VLOOKUP($B207,$B$4:PL$184,COLUMN(PL$1)-1,0))</f>
        <v>0</v>
      </c>
      <c r="PM207" s="30">
        <f>IF(VLOOKUP($B207,$B$4:PM$184,COLUMN(PM$1)-1,0)="",IF(PM174="",TREND(PM$4:INDEX(PM$4:PM$184,$B$200,1),$B$4:INDEX($B$4:$B$184,$B$200,1),INDEX($B$4:$B$184,$B$200+(MONTH($B207)-$C$200),1)),0),VLOOKUP($B207,$B$4:PM$184,COLUMN(PM$1)-1,0))</f>
        <v>518623316</v>
      </c>
      <c r="PN207" s="30">
        <f>IF(VLOOKUP($B207,$B$4:PN$184,COLUMN(PN$1)-1,0)="",IF(PN174="",TREND(PN$4:INDEX(PN$4:PN$184,$B$200,1),$B$4:INDEX($B$4:$B$184,$B$200,1),INDEX($B$4:$B$184,$B$200+(MONTH($B207)-$C$200),1)),0),VLOOKUP($B207,$B$4:PN$184,COLUMN(PN$1)-1,0))</f>
        <v>500000000</v>
      </c>
      <c r="PO207" s="30">
        <f>IF(VLOOKUP($B207,$B$4:PO$184,COLUMN(PO$1)-1,0)="",IF(PO174="",TREND(PO$4:INDEX(PO$4:PO$184,$B$200,1),$B$4:INDEX($B$4:$B$184,$B$200,1),INDEX($B$4:$B$184,$B$200+(MONTH($B207)-$C$200),1)),0),VLOOKUP($B207,$B$4:PO$184,COLUMN(PO$1)-1,0))</f>
        <v>0</v>
      </c>
      <c r="PP207" s="30">
        <f>IF(VLOOKUP($B207,$B$4:PP$184,COLUMN(PP$1)-1,0)="",IF(PP174="",TREND(PP$4:INDEX(PP$4:PP$184,$B$200,1),$B$4:INDEX($B$4:$B$184,$B$200,1),INDEX($B$4:$B$184,$B$200+(MONTH($B207)-$C$200),1)),0),VLOOKUP($B207,$B$4:PP$184,COLUMN(PP$1)-1,0))</f>
        <v>0</v>
      </c>
      <c r="PQ207" s="30">
        <f>IF(VLOOKUP($B207,$B$4:PQ$184,COLUMN(PQ$1)-1,0)="",IF(PQ174="",TREND(PQ$4:INDEX(PQ$4:PQ$184,$B$200,1),$B$4:INDEX($B$4:$B$184,$B$200,1),INDEX($B$4:$B$184,$B$200+(MONTH($B207)-$C$200),1)),0),VLOOKUP($B207,$B$4:PQ$184,COLUMN(PQ$1)-1,0))</f>
        <v>0</v>
      </c>
      <c r="PR207" s="30">
        <f>IF(VLOOKUP($B207,$B$4:PR$184,COLUMN(PR$1)-1,0)="",IF(PR174="",TREND(PR$4:INDEX(PR$4:PR$184,$B$200,1),$B$4:INDEX($B$4:$B$184,$B$200,1),INDEX($B$4:$B$184,$B$200+(MONTH($B207)-$C$200),1)),0),VLOOKUP($B207,$B$4:PR$184,COLUMN(PR$1)-1,0))</f>
        <v>0</v>
      </c>
      <c r="PS207" s="30">
        <f>IF(VLOOKUP($B207,$B$4:PS$184,COLUMN(PS$1)-1,0)="",IF(PS174="",TREND(PS$4:INDEX(PS$4:PS$184,$B$200,1),$B$4:INDEX($B$4:$B$184,$B$200,1),INDEX($B$4:$B$184,$B$200+(MONTH($B207)-$C$200),1)),0),VLOOKUP($B207,$B$4:PS$184,COLUMN(PS$1)-1,0))</f>
        <v>0</v>
      </c>
      <c r="PT207" s="30">
        <f>IF(VLOOKUP($B207,$B$4:PT$184,COLUMN(PT$1)-1,0)="",IF(PT174="",TREND(PT$4:INDEX(PT$4:PT$184,$B$200,1),$B$4:INDEX($B$4:$B$184,$B$200,1),INDEX($B$4:$B$184,$B$200+(MONTH($B207)-$C$200),1)),0),VLOOKUP($B207,$B$4:PT$184,COLUMN(PT$1)-1,0))</f>
        <v>0</v>
      </c>
      <c r="PU207" s="30">
        <f>IF(VLOOKUP($B207,$B$4:PU$184,COLUMN(PU$1)-1,0)="",IF(PU174="",TREND(PU$4:INDEX(PU$4:PU$184,$B$200,1),$B$4:INDEX($B$4:$B$184,$B$200,1),INDEX($B$4:$B$184,$B$200+(MONTH($B207)-$C$200),1)),0),VLOOKUP($B207,$B$4:PU$184,COLUMN(PU$1)-1,0))</f>
        <v>3096000567</v>
      </c>
      <c r="PV207" s="30">
        <f>IF(VLOOKUP($B207,$B$4:PV$184,COLUMN(PV$1)-1,0)="",IF(PV174="",TREND(PV$4:INDEX(PV$4:PV$184,$B$200,1),$B$4:INDEX($B$4:$B$184,$B$200,1),INDEX($B$4:$B$184,$B$200+(MONTH($B207)-$C$200),1)),0),VLOOKUP($B207,$B$4:PV$184,COLUMN(PV$1)-1,0))</f>
        <v>0</v>
      </c>
      <c r="PW207" s="30">
        <f>IF(VLOOKUP($B207,$B$4:PW$184,COLUMN(PW$1)-1,0)="",IF(PW174="",TREND(PW$4:INDEX(PW$4:PW$184,$B$200,1),$B$4:INDEX($B$4:$B$184,$B$200,1),INDEX($B$4:$B$184,$B$200+(MONTH($B207)-$C$200),1)),0),VLOOKUP($B207,$B$4:PW$184,COLUMN(PW$1)-1,0))</f>
        <v>0</v>
      </c>
      <c r="PX207" s="30">
        <f>IF(VLOOKUP($B207,$B$4:PX$184,COLUMN(PX$1)-1,0)="",IF(PX174="",TREND(PX$4:INDEX(PX$4:PX$184,$B$200,1),$B$4:INDEX($B$4:$B$184,$B$200,1),INDEX($B$4:$B$184,$B$200+(MONTH($B207)-$C$200),1)),0),VLOOKUP($B207,$B$4:PX$184,COLUMN(PX$1)-1,0))</f>
        <v>0</v>
      </c>
      <c r="PY207" s="30">
        <f>IF(VLOOKUP($B207,$B$4:PY$184,COLUMN(PY$1)-1,0)="",IF(PY174="",TREND(PY$4:INDEX(PY$4:PY$184,$B$200,1),$B$4:INDEX($B$4:$B$184,$B$200,1),INDEX($B$4:$B$184,$B$200+(MONTH($B207)-$C$200),1)),0),VLOOKUP($B207,$B$4:PY$184,COLUMN(PY$1)-1,0))</f>
        <v>0</v>
      </c>
      <c r="PZ207" s="30">
        <f>IF(VLOOKUP($B207,$B$4:PZ$184,COLUMN(PZ$1)-1,0)="",IF(PZ174="",TREND(PZ$4:INDEX(PZ$4:PZ$184,$B$200,1),$B$4:INDEX($B$4:$B$184,$B$200,1),INDEX($B$4:$B$184,$B$200+(MONTH($B207)-$C$200),1)),0),VLOOKUP($B207,$B$4:PZ$184,COLUMN(PZ$1)-1,0))</f>
        <v>0</v>
      </c>
      <c r="QA207" s="30">
        <f>IF(VLOOKUP($B207,$B$4:QA$184,COLUMN(QA$1)-1,0)="",IF(QA174="",TREND(QA$4:INDEX(QA$4:QA$184,$B$200,1),$B$4:INDEX($B$4:$B$184,$B$200,1),INDEX($B$4:$B$184,$B$200+(MONTH($B207)-$C$200),1)),0),VLOOKUP($B207,$B$4:QA$184,COLUMN(QA$1)-1,0))</f>
        <v>0</v>
      </c>
      <c r="QB207" s="30">
        <f>IF(VLOOKUP($B207,$B$4:QB$184,COLUMN(QB$1)-1,0)="",IF(QB174="",TREND(QB$4:INDEX(QB$4:QB$184,$B$200,1),$B$4:INDEX($B$4:$B$184,$B$200,1),INDEX($B$4:$B$184,$B$200+(MONTH($B207)-$C$200),1)),0),VLOOKUP($B207,$B$4:QB$184,COLUMN(QB$1)-1,0))</f>
        <v>0</v>
      </c>
      <c r="QC207" s="30">
        <f>IF(VLOOKUP($B207,$B$4:QC$184,COLUMN(QC$1)-1,0)="",IF(QC174="",TREND(QC$4:INDEX(QC$4:QC$184,$B$200,1),$B$4:INDEX($B$4:$B$184,$B$200,1),INDEX($B$4:$B$184,$B$200+(MONTH($B207)-$C$200),1)),0),VLOOKUP($B207,$B$4:QC$184,COLUMN(QC$1)-1,0))</f>
        <v>0</v>
      </c>
      <c r="QD207" s="30">
        <f>IF(VLOOKUP($B207,$B$4:QD$184,COLUMN(QD$1)-1,0)="",IF(QD174="",TREND(QD$4:INDEX(QD$4:QD$184,$B$200,1),$B$4:INDEX($B$4:$B$184,$B$200,1),INDEX($B$4:$B$184,$B$200+(MONTH($B207)-$C$200),1)),0),VLOOKUP($B207,$B$4:QD$184,COLUMN(QD$1)-1,0))</f>
        <v>0</v>
      </c>
      <c r="QE207" s="30">
        <f>IF(VLOOKUP($B207,$B$4:QE$184,COLUMN(QE$1)-1,0)="",IF(QE174="",TREND(QE$4:INDEX(QE$4:QE$184,$B$200,1),$B$4:INDEX($B$4:$B$184,$B$200,1),INDEX($B$4:$B$184,$B$200+(MONTH($B207)-$C$200),1)),0),VLOOKUP($B207,$B$4:QE$184,COLUMN(QE$1)-1,0))</f>
        <v>0</v>
      </c>
      <c r="QF207" s="30">
        <f>IF(VLOOKUP($B207,$B$4:QF$184,COLUMN(QF$1)-1,0)="",IF(QF174="",TREND(QF$4:INDEX(QF$4:QF$184,$B$200,1),$B$4:INDEX($B$4:$B$184,$B$200,1),INDEX($B$4:$B$184,$B$200+(MONTH($B207)-$C$200),1)),0),VLOOKUP($B207,$B$4:QF$184,COLUMN(QF$1)-1,0))</f>
        <v>0</v>
      </c>
      <c r="QG207" s="30">
        <f>IF(VLOOKUP($B207,$B$4:QG$184,COLUMN(QG$1)-1,0)="",IF(QG174="",TREND(QG$4:INDEX(QG$4:QG$184,$B$200,1),$B$4:INDEX($B$4:$B$184,$B$200,1),INDEX($B$4:$B$184,$B$200+(MONTH($B207)-$C$200),1)),0),VLOOKUP($B207,$B$4:QG$184,COLUMN(QG$1)-1,0))</f>
        <v>0</v>
      </c>
      <c r="QH207" s="30">
        <f>IF(VLOOKUP($B207,$B$4:QH$184,COLUMN(QH$1)-1,0)="",IF(QH174="",TREND(QH$4:INDEX(QH$4:QH$184,$B$200,1),$B$4:INDEX($B$4:$B$184,$B$200,1),INDEX($B$4:$B$184,$B$200+(MONTH($B207)-$C$200),1)),0),VLOOKUP($B207,$B$4:QH$184,COLUMN(QH$1)-1,0))</f>
        <v>0</v>
      </c>
      <c r="QI207" s="30">
        <f>IF(VLOOKUP($B207,$B$4:QI$184,COLUMN(QI$1)-1,0)="",IF(QI174="",TREND(QI$4:INDEX(QI$4:QI$184,$B$200,1),$B$4:INDEX($B$4:$B$184,$B$200,1),INDEX($B$4:$B$184,$B$200+(MONTH($B207)-$C$200),1)),0),VLOOKUP($B207,$B$4:QI$184,COLUMN(QI$1)-1,0))</f>
        <v>0</v>
      </c>
      <c r="QJ207" s="30">
        <f>IF(VLOOKUP($B207,$B$4:QJ$184,COLUMN(QJ$1)-1,0)="",IF(QJ174="",TREND(QJ$4:INDEX(QJ$4:QJ$184,$B$200,1),$B$4:INDEX($B$4:$B$184,$B$200,1),INDEX($B$4:$B$184,$B$200+(MONTH($B207)-$C$200),1)),0),VLOOKUP($B207,$B$4:QJ$184,COLUMN(QJ$1)-1,0))</f>
        <v>0</v>
      </c>
      <c r="QK207" s="30">
        <f>IF(VLOOKUP($B207,$B$4:QK$184,COLUMN(QK$1)-1,0)="",IF(QK174="",TREND(QK$4:INDEX(QK$4:QK$184,$B$200,1),$B$4:INDEX($B$4:$B$184,$B$200,1),INDEX($B$4:$B$184,$B$200+(MONTH($B207)-$C$200),1)),0),VLOOKUP($B207,$B$4:QK$184,COLUMN(QK$1)-1,0))</f>
        <v>0</v>
      </c>
      <c r="QL207" s="30">
        <f>IF(VLOOKUP($B207,$B$4:QL$184,COLUMN(QL$1)-1,0)="",IF(QL174="",TREND(QL$4:INDEX(QL$4:QL$184,$B$200,1),$B$4:INDEX($B$4:$B$184,$B$200,1),INDEX($B$4:$B$184,$B$200+(MONTH($B207)-$C$200),1)),0),VLOOKUP($B207,$B$4:QL$184,COLUMN(QL$1)-1,0))</f>
        <v>177988674</v>
      </c>
      <c r="QM207" s="30">
        <f>IF(VLOOKUP($B207,$B$4:QM$184,COLUMN(QM$1)-1,0)="",IF(QM174="",TREND(QM$4:INDEX(QM$4:QM$184,$B$200,1),$B$4:INDEX($B$4:$B$184,$B$200,1),INDEX($B$4:$B$184,$B$200+(MONTH($B207)-$C$200),1)),0),VLOOKUP($B207,$B$4:QM$184,COLUMN(QM$1)-1,0))</f>
        <v>0</v>
      </c>
      <c r="QN207" s="30">
        <f>IF(VLOOKUP($B207,$B$4:QN$184,COLUMN(QN$1)-1,0)="",IF(QN174="",TREND(QN$4:INDEX(QN$4:QN$184,$B$200,1),$B$4:INDEX($B$4:$B$184,$B$200,1),INDEX($B$4:$B$184,$B$200+(MONTH($B207)-$C$200),1)),0),VLOOKUP($B207,$B$4:QN$184,COLUMN(QN$1)-1,0))</f>
        <v>0</v>
      </c>
      <c r="QO207" s="30">
        <f>IF(VLOOKUP($B207,$B$4:QO$184,COLUMN(QO$1)-1,0)="",IF(QO174="",TREND(QO$4:INDEX(QO$4:QO$184,$B$200,1),$B$4:INDEX($B$4:$B$184,$B$200,1),INDEX($B$4:$B$184,$B$200+(MONTH($B207)-$C$200),1)),0),VLOOKUP($B207,$B$4:QO$184,COLUMN(QO$1)-1,0))</f>
        <v>325594825338</v>
      </c>
      <c r="QP207" s="30">
        <f>IF(VLOOKUP($B207,$B$4:QP$184,COLUMN(QP$1)-1,0)="",IF(QP174="",TREND(QP$4:INDEX(QP$4:QP$184,$B$200,1),$B$4:INDEX($B$4:$B$184,$B$200,1),INDEX($B$4:$B$184,$B$200+(MONTH($B207)-$C$200),1)),0),VLOOKUP($B207,$B$4:QP$184,COLUMN(QP$1)-1,0))</f>
        <v>7800335541</v>
      </c>
      <c r="QQ207" s="30">
        <f>IF(VLOOKUP($B207,$B$4:QQ$184,COLUMN(QQ$1)-1,0)="",IF(QQ174="",TREND(QQ$4:INDEX(QQ$4:QQ$184,$B$200,1),$B$4:INDEX($B$4:$B$184,$B$200,1),INDEX($B$4:$B$184,$B$200+(MONTH($B207)-$C$200),1)),0),VLOOKUP($B207,$B$4:QQ$184,COLUMN(QQ$1)-1,0))</f>
        <v>41994421</v>
      </c>
      <c r="QR207" s="30">
        <f>IF(VLOOKUP($B207,$B$4:QR$184,COLUMN(QR$1)-1,0)="",IF(QR174="",TREND(QR$4:INDEX(QR$4:QR$184,$B$200,1),$B$4:INDEX($B$4:$B$184,$B$200,1),INDEX($B$4:$B$184,$B$200+(MONTH($B207)-$C$200),1)),0),VLOOKUP($B207,$B$4:QR$184,COLUMN(QR$1)-1,0))</f>
        <v>20294421</v>
      </c>
      <c r="QS207" s="30">
        <f>IF(VLOOKUP($B207,$B$4:QS$184,COLUMN(QS$1)-1,0)="",IF(QS174="",TREND(QS$4:INDEX(QS$4:QS$184,$B$200,1),$B$4:INDEX($B$4:$B$184,$B$200,1),INDEX($B$4:$B$184,$B$200+(MONTH($B207)-$C$200),1)),0),VLOOKUP($B207,$B$4:QS$184,COLUMN(QS$1)-1,0))</f>
        <v>21700000</v>
      </c>
      <c r="QT207" s="30">
        <f>IF(VLOOKUP($B207,$B$4:QT$184,COLUMN(QT$1)-1,0)="",IF(QT174="",TREND(QT$4:INDEX(QT$4:QT$184,$B$200,1),$B$4:INDEX($B$4:$B$184,$B$200,1),INDEX($B$4:$B$184,$B$200+(MONTH($B207)-$C$200),1)),0),VLOOKUP($B207,$B$4:QT$184,COLUMN(QT$1)-1,0))</f>
        <v>0</v>
      </c>
      <c r="QU207" s="30">
        <f>IF(VLOOKUP($B207,$B$4:QU$184,COLUMN(QU$1)-1,0)="",IF(QU174="",TREND(QU$4:INDEX(QU$4:QU$184,$B$200,1),$B$4:INDEX($B$4:$B$184,$B$200,1),INDEX($B$4:$B$184,$B$200+(MONTH($B207)-$C$200),1)),0),VLOOKUP($B207,$B$4:QU$184,COLUMN(QU$1)-1,0))</f>
        <v>0</v>
      </c>
      <c r="QV207" s="30">
        <f>IF(VLOOKUP($B207,$B$4:QV$184,COLUMN(QV$1)-1,0)="",IF(QV174="",TREND(QV$4:INDEX(QV$4:QV$184,$B$200,1),$B$4:INDEX($B$4:$B$184,$B$200,1),INDEX($B$4:$B$184,$B$200+(MONTH($B207)-$C$200),1)),0),VLOOKUP($B207,$B$4:QV$184,COLUMN(QV$1)-1,0))</f>
        <v>0</v>
      </c>
      <c r="QW207" s="30">
        <f>IF(VLOOKUP($B207,$B$4:QW$184,COLUMN(QW$1)-1,0)="",IF(QW174="",TREND(QW$4:INDEX(QW$4:QW$184,$B$200,1),$B$4:INDEX($B$4:$B$184,$B$200,1),INDEX($B$4:$B$184,$B$200+(MONTH($B207)-$C$200),1)),0),VLOOKUP($B207,$B$4:QW$184,COLUMN(QW$1)-1,0))</f>
        <v>662087651</v>
      </c>
      <c r="QX207" s="30">
        <f>IF(VLOOKUP($B207,$B$4:QX$184,COLUMN(QX$1)-1,0)="",IF(QX174="",TREND(QX$4:INDEX(QX$4:QX$184,$B$200,1),$B$4:INDEX($B$4:$B$184,$B$200,1),INDEX($B$4:$B$184,$B$200+(MONTH($B207)-$C$200),1)),0),VLOOKUP($B207,$B$4:QX$184,COLUMN(QX$1)-1,0))</f>
        <v>662087651</v>
      </c>
      <c r="QY207" s="30">
        <f>IF(VLOOKUP($B207,$B$4:QY$184,COLUMN(QY$1)-1,0)="",IF(QY174="",TREND(QY$4:INDEX(QY$4:QY$184,$B$200,1),$B$4:INDEX($B$4:$B$184,$B$200,1),INDEX($B$4:$B$184,$B$200+(MONTH($B207)-$C$200),1)),0),VLOOKUP($B207,$B$4:QY$184,COLUMN(QY$1)-1,0))</f>
        <v>0</v>
      </c>
      <c r="QZ207" s="30">
        <f>IF(VLOOKUP($B207,$B$4:QZ$184,COLUMN(QZ$1)-1,0)="",IF(QZ174="",TREND(QZ$4:INDEX(QZ$4:QZ$184,$B$200,1),$B$4:INDEX($B$4:$B$184,$B$200,1),INDEX($B$4:$B$184,$B$200+(MONTH($B207)-$C$200),1)),0),VLOOKUP($B207,$B$4:QZ$184,COLUMN(QZ$1)-1,0))</f>
        <v>7096253469</v>
      </c>
      <c r="RA207" s="30">
        <f>IF(VLOOKUP($B207,$B$4:RA$184,COLUMN(RA$1)-1,0)="",IF(RA174="",TREND(RA$4:INDEX(RA$4:RA$184,$B$200,1),$B$4:INDEX($B$4:$B$184,$B$200,1),INDEX($B$4:$B$184,$B$200+(MONTH($B207)-$C$200),1)),0),VLOOKUP($B207,$B$4:RA$184,COLUMN(RA$1)-1,0))</f>
        <v>0</v>
      </c>
      <c r="RB207" s="30">
        <f>IF(VLOOKUP($B207,$B$4:RB$184,COLUMN(RB$1)-1,0)="",IF(RB174="",TREND(RB$4:INDEX(RB$4:RB$184,$B$200,1),$B$4:INDEX($B$4:$B$184,$B$200,1),INDEX($B$4:$B$184,$B$200+(MONTH($B207)-$C$200),1)),0),VLOOKUP($B207,$B$4:RB$184,COLUMN(RB$1)-1,0))</f>
        <v>0</v>
      </c>
      <c r="RC207" s="30">
        <f>IF(VLOOKUP($B207,$B$4:RC$184,COLUMN(RC$1)-1,0)="",IF(RC174="",TREND(RC$4:INDEX(RC$4:RC$184,$B$200,1),$B$4:INDEX($B$4:$B$184,$B$200,1),INDEX($B$4:$B$184,$B$200+(MONTH($B207)-$C$200),1)),0),VLOOKUP($B207,$B$4:RC$184,COLUMN(RC$1)-1,0))</f>
        <v>0</v>
      </c>
      <c r="RD207" s="30">
        <f>IF(VLOOKUP($B207,$B$4:RD$184,COLUMN(RD$1)-1,0)="",IF(RD174="",TREND(RD$4:INDEX(RD$4:RD$184,$B$200,1),$B$4:INDEX($B$4:$B$184,$B$200,1),INDEX($B$4:$B$184,$B$200+(MONTH($B207)-$C$200),1)),0),VLOOKUP($B207,$B$4:RD$184,COLUMN(RD$1)-1,0))</f>
        <v>0</v>
      </c>
      <c r="RE207" s="30">
        <f>IF(VLOOKUP($B207,$B$4:RE$184,COLUMN(RE$1)-1,0)="",IF(RE174="",TREND(RE$4:INDEX(RE$4:RE$184,$B$200,1),$B$4:INDEX($B$4:$B$184,$B$200,1),INDEX($B$4:$B$184,$B$200+(MONTH($B207)-$C$200),1)),0),VLOOKUP($B207,$B$4:RE$184,COLUMN(RE$1)-1,0))</f>
        <v>0</v>
      </c>
      <c r="RF207" s="30">
        <f>IF(VLOOKUP($B207,$B$4:RF$184,COLUMN(RF$1)-1,0)="",IF(RF174="",TREND(RF$4:INDEX(RF$4:RF$184,$B$200,1),$B$4:INDEX($B$4:$B$184,$B$200,1),INDEX($B$4:$B$184,$B$200+(MONTH($B207)-$C$200),1)),0),VLOOKUP($B207,$B$4:RF$184,COLUMN(RF$1)-1,0))</f>
        <v>0</v>
      </c>
      <c r="RG207" s="30">
        <f>IF(VLOOKUP($B207,$B$4:RG$184,COLUMN(RG$1)-1,0)="",IF(RG174="",TREND(RG$4:INDEX(RG$4:RG$184,$B$200,1),$B$4:INDEX($B$4:$B$184,$B$200,1),INDEX($B$4:$B$184,$B$200+(MONTH($B207)-$C$200),1)),0),VLOOKUP($B207,$B$4:RG$184,COLUMN(RG$1)-1,0))</f>
        <v>0</v>
      </c>
      <c r="RH207" s="30">
        <f>IF(VLOOKUP($B207,$B$4:RH$184,COLUMN(RH$1)-1,0)="",IF(RH174="",TREND(RH$4:INDEX(RH$4:RH$184,$B$200,1),$B$4:INDEX($B$4:$B$184,$B$200,1),INDEX($B$4:$B$184,$B$200+(MONTH($B207)-$C$200),1)),0),VLOOKUP($B207,$B$4:RH$184,COLUMN(RH$1)-1,0))</f>
        <v>0</v>
      </c>
      <c r="RI207" s="30">
        <f>IF(VLOOKUP($B207,$B$4:RI$184,COLUMN(RI$1)-1,0)="",IF(RI174="",TREND(RI$4:INDEX(RI$4:RI$184,$B$200,1),$B$4:INDEX($B$4:$B$184,$B$200,1),INDEX($B$4:$B$184,$B$200+(MONTH($B207)-$C$200),1)),0),VLOOKUP($B207,$B$4:RI$184,COLUMN(RI$1)-1,0))</f>
        <v>317794489797</v>
      </c>
      <c r="RJ207" s="30">
        <f>IF(VLOOKUP($B207,$B$4:RJ$184,COLUMN(RJ$1)-1,0)="",IF(RJ174="",TREND(RJ$4:INDEX(RJ$4:RJ$184,$B$200,1),$B$4:INDEX($B$4:$B$184,$B$200,1),INDEX($B$4:$B$184,$B$200+(MONTH($B207)-$C$200),1)),0),VLOOKUP($B207,$B$4:RJ$184,COLUMN(RJ$1)-1,0))</f>
        <v>17775123169</v>
      </c>
      <c r="RK207" s="30">
        <f>IF(VLOOKUP($B207,$B$4:RK$184,COLUMN(RK$1)-1,0)="",IF(RK174="",TREND(RK$4:INDEX(RK$4:RK$184,$B$200,1),$B$4:INDEX($B$4:$B$184,$B$200,1),INDEX($B$4:$B$184,$B$200+(MONTH($B207)-$C$200),1)),0),VLOOKUP($B207,$B$4:RK$184,COLUMN(RK$1)-1,0))</f>
        <v>17775123169</v>
      </c>
      <c r="RL207" s="30">
        <f>IF(VLOOKUP($B207,$B$4:RL$184,COLUMN(RL$1)-1,0)="",IF(RL174="",TREND(RL$4:INDEX(RL$4:RL$184,$B$200,1),$B$4:INDEX($B$4:$B$184,$B$200,1),INDEX($B$4:$B$184,$B$200+(MONTH($B207)-$C$200),1)),0),VLOOKUP($B207,$B$4:RL$184,COLUMN(RL$1)-1,0))</f>
        <v>11475472179</v>
      </c>
      <c r="RM207" s="30">
        <f>IF(VLOOKUP($B207,$B$4:RM$184,COLUMN(RM$1)-1,0)="",IF(RM174="",TREND(RM$4:INDEX(RM$4:RM$184,$B$200,1),$B$4:INDEX($B$4:$B$184,$B$200,1),INDEX($B$4:$B$184,$B$200+(MONTH($B207)-$C$200),1)),0),VLOOKUP($B207,$B$4:RM$184,COLUMN(RM$1)-1,0))</f>
        <v>110321161</v>
      </c>
      <c r="RN207" s="30">
        <f>IF(VLOOKUP($B207,$B$4:RN$184,COLUMN(RN$1)-1,0)="",IF(RN174="",TREND(RN$4:INDEX(RN$4:RN$184,$B$200,1),$B$4:INDEX($B$4:$B$184,$B$200,1),INDEX($B$4:$B$184,$B$200+(MONTH($B207)-$C$200),1)),0),VLOOKUP($B207,$B$4:RN$184,COLUMN(RN$1)-1,0))</f>
        <v>141248686</v>
      </c>
      <c r="RO207" s="30">
        <f>IF(VLOOKUP($B207,$B$4:RO$184,COLUMN(RO$1)-1,0)="",IF(RO174="",TREND(RO$4:INDEX(RO$4:RO$184,$B$200,1),$B$4:INDEX($B$4:$B$184,$B$200,1),INDEX($B$4:$B$184,$B$200+(MONTH($B207)-$C$200),1)),0),VLOOKUP($B207,$B$4:RO$184,COLUMN(RO$1)-1,0))</f>
        <v>30424975</v>
      </c>
      <c r="RP207" s="30">
        <f>IF(VLOOKUP($B207,$B$4:RP$184,COLUMN(RP$1)-1,0)="",IF(RP174="",TREND(RP$4:INDEX(RP$4:RP$184,$B$200,1),$B$4:INDEX($B$4:$B$184,$B$200,1),INDEX($B$4:$B$184,$B$200+(MONTH($B207)-$C$200),1)),0),VLOOKUP($B207,$B$4:RP$184,COLUMN(RP$1)-1,0))</f>
        <v>0</v>
      </c>
      <c r="RQ207" s="30">
        <f>IF(VLOOKUP($B207,$B$4:RQ$184,COLUMN(RQ$1)-1,0)="",IF(RQ174="",TREND(RQ$4:INDEX(RQ$4:RQ$184,$B$200,1),$B$4:INDEX($B$4:$B$184,$B$200,1),INDEX($B$4:$B$184,$B$200+(MONTH($B207)-$C$200),1)),0),VLOOKUP($B207,$B$4:RQ$184,COLUMN(RQ$1)-1,0))</f>
        <v>0</v>
      </c>
      <c r="RR207" s="30">
        <f>IF(VLOOKUP($B207,$B$4:RR$184,COLUMN(RR$1)-1,0)="",IF(RR174="",TREND(RR$4:INDEX(RR$4:RR$184,$B$200,1),$B$4:INDEX($B$4:$B$184,$B$200,1),INDEX($B$4:$B$184,$B$200+(MONTH($B207)-$C$200),1)),0),VLOOKUP($B207,$B$4:RR$184,COLUMN(RR$1)-1,0))</f>
        <v>0</v>
      </c>
      <c r="RS207" s="30">
        <f>IF(VLOOKUP($B207,$B$4:RS$184,COLUMN(RS$1)-1,0)="",IF(RS174="",TREND(RS$4:INDEX(RS$4:RS$184,$B$200,1),$B$4:INDEX($B$4:$B$184,$B$200,1),INDEX($B$4:$B$184,$B$200+(MONTH($B207)-$C$200),1)),0),VLOOKUP($B207,$B$4:RS$184,COLUMN(RS$1)-1,0))</f>
        <v>0</v>
      </c>
      <c r="RT207" s="30">
        <f>IF(VLOOKUP($B207,$B$4:RT$184,COLUMN(RT$1)-1,0)="",IF(RT174="",TREND(RT$4:INDEX(RT$4:RT$184,$B$200,1),$B$4:INDEX($B$4:$B$184,$B$200,1),INDEX($B$4:$B$184,$B$200+(MONTH($B207)-$C$200),1)),0),VLOOKUP($B207,$B$4:RT$184,COLUMN(RT$1)-1,0))</f>
        <v>0</v>
      </c>
      <c r="RU207" s="30">
        <f>IF(VLOOKUP($B207,$B$4:RU$184,COLUMN(RU$1)-1,0)="",IF(RU174="",TREND(RU$4:INDEX(RU$4:RU$184,$B$200,1),$B$4:INDEX($B$4:$B$184,$B$200,1),INDEX($B$4:$B$184,$B$200+(MONTH($B207)-$C$200),1)),0),VLOOKUP($B207,$B$4:RU$184,COLUMN(RU$1)-1,0))</f>
        <v>0</v>
      </c>
      <c r="RV207" s="30">
        <f>IF(VLOOKUP($B207,$B$4:RV$184,COLUMN(RV$1)-1,0)="",IF(RV174="",TREND(RV$4:INDEX(RV$4:RV$184,$B$200,1),$B$4:INDEX($B$4:$B$184,$B$200,1),INDEX($B$4:$B$184,$B$200+(MONTH($B207)-$C$200),1)),0),VLOOKUP($B207,$B$4:RV$184,COLUMN(RV$1)-1,0))</f>
        <v>12714626</v>
      </c>
      <c r="RW207" s="30">
        <f>IF(VLOOKUP($B207,$B$4:RW$184,COLUMN(RW$1)-1,0)="",IF(RW174="",TREND(RW$4:INDEX(RW$4:RW$184,$B$200,1),$B$4:INDEX($B$4:$B$184,$B$200,1),INDEX($B$4:$B$184,$B$200+(MONTH($B207)-$C$200),1)),0),VLOOKUP($B207,$B$4:RW$184,COLUMN(RW$1)-1,0))</f>
        <v>0</v>
      </c>
      <c r="RX207" s="30">
        <f>IF(VLOOKUP($B207,$B$4:RX$184,COLUMN(RX$1)-1,0)="",IF(RX174="",TREND(RX$4:INDEX(RX$4:RX$184,$B$200,1),$B$4:INDEX($B$4:$B$184,$B$200,1),INDEX($B$4:$B$184,$B$200+(MONTH($B207)-$C$200),1)),0),VLOOKUP($B207,$B$4:RX$184,COLUMN(RX$1)-1,0))</f>
        <v>0</v>
      </c>
      <c r="RY207" s="30">
        <f>IF(VLOOKUP($B207,$B$4:RY$184,COLUMN(RY$1)-1,0)="",IF(RY174="",TREND(RY$4:INDEX(RY$4:RY$184,$B$200,1),$B$4:INDEX($B$4:$B$184,$B$200,1),INDEX($B$4:$B$184,$B$200+(MONTH($B207)-$C$200),1)),0),VLOOKUP($B207,$B$4:RY$184,COLUMN(RY$1)-1,0))</f>
        <v>0</v>
      </c>
      <c r="RZ207" s="30">
        <f>IF(VLOOKUP($B207,$B$4:RZ$184,COLUMN(RZ$1)-1,0)="",IF(RZ174="",TREND(RZ$4:INDEX(RZ$4:RZ$184,$B$200,1),$B$4:INDEX($B$4:$B$184,$B$200,1),INDEX($B$4:$B$184,$B$200+(MONTH($B207)-$C$200),1)),0),VLOOKUP($B207,$B$4:RZ$184,COLUMN(RZ$1)-1,0))</f>
        <v>0</v>
      </c>
      <c r="SA207" s="30">
        <f>IF(VLOOKUP($B207,$B$4:SA$184,COLUMN(SA$1)-1,0)="",IF(SA174="",TREND(SA$4:INDEX(SA$4:SA$184,$B$200,1),$B$4:INDEX($B$4:$B$184,$B$200,1),INDEX($B$4:$B$184,$B$200+(MONTH($B207)-$C$200),1)),0),VLOOKUP($B207,$B$4:SA$184,COLUMN(SA$1)-1,0))</f>
        <v>0</v>
      </c>
      <c r="SB207" s="30">
        <f>IF(VLOOKUP($B207,$B$4:SB$184,COLUMN(SB$1)-1,0)="",IF(SB174="",TREND(SB$4:INDEX(SB$4:SB$184,$B$200,1),$B$4:INDEX($B$4:$B$184,$B$200,1),INDEX($B$4:$B$184,$B$200+(MONTH($B207)-$C$200),1)),0),VLOOKUP($B207,$B$4:SB$184,COLUMN(SB$1)-1,0))</f>
        <v>0</v>
      </c>
      <c r="SC207" s="30">
        <f>IF(VLOOKUP($B207,$B$4:SC$184,COLUMN(SC$1)-1,0)="",IF(SC174="",TREND(SC$4:INDEX(SC$4:SC$184,$B$200,1),$B$4:INDEX($B$4:$B$184,$B$200,1),INDEX($B$4:$B$184,$B$200+(MONTH($B207)-$C$200),1)),0),VLOOKUP($B207,$B$4:SC$184,COLUMN(SC$1)-1,0))</f>
        <v>0</v>
      </c>
      <c r="SD207" s="30">
        <f>IF(VLOOKUP($B207,$B$4:SD$184,COLUMN(SD$1)-1,0)="",IF(SD174="",TREND(SD$4:INDEX(SD$4:SD$184,$B$200,1),$B$4:INDEX($B$4:$B$184,$B$200,1),INDEX($B$4:$B$184,$B$200+(MONTH($B207)-$C$200),1)),0),VLOOKUP($B207,$B$4:SD$184,COLUMN(SD$1)-1,0))</f>
        <v>0</v>
      </c>
      <c r="SE207" s="30">
        <f>IF(VLOOKUP($B207,$B$4:SE$184,COLUMN(SE$1)-1,0)="",IF(SE174="",TREND(SE$4:INDEX(SE$4:SE$184,$B$200,1),$B$4:INDEX($B$4:$B$184,$B$200,1),INDEX($B$4:$B$184,$B$200+(MONTH($B207)-$C$200),1)),0),VLOOKUP($B207,$B$4:SE$184,COLUMN(SE$1)-1,0))</f>
        <v>0</v>
      </c>
      <c r="SF207" s="30">
        <f>IF(VLOOKUP($B207,$B$4:SF$184,COLUMN(SF$1)-1,0)="",IF(SF174="",TREND(SF$4:INDEX(SF$4:SF$184,$B$200,1),$B$4:INDEX($B$4:$B$184,$B$200,1),INDEX($B$4:$B$184,$B$200+(MONTH($B207)-$C$200),1)),0),VLOOKUP($B207,$B$4:SF$184,COLUMN(SF$1)-1,0))</f>
        <v>0</v>
      </c>
      <c r="SG207" s="30">
        <f>IF(VLOOKUP($B207,$B$4:SG$184,COLUMN(SG$1)-1,0)="",IF(SG174="",TREND(SG$4:INDEX(SG$4:SG$184,$B$200,1),$B$4:INDEX($B$4:$B$184,$B$200,1),INDEX($B$4:$B$184,$B$200+(MONTH($B207)-$C$200),1)),0),VLOOKUP($B207,$B$4:SG$184,COLUMN(SG$1)-1,0))</f>
        <v>0</v>
      </c>
      <c r="SH207" s="30">
        <f>IF(VLOOKUP($B207,$B$4:SH$184,COLUMN(SH$1)-1,0)="",IF(SH174="",TREND(SH$4:INDEX(SH$4:SH$184,$B$200,1),$B$4:INDEX($B$4:$B$184,$B$200,1),INDEX($B$4:$B$184,$B$200+(MONTH($B207)-$C$200),1)),0),VLOOKUP($B207,$B$4:SH$184,COLUMN(SH$1)-1,0))</f>
        <v>65228921</v>
      </c>
      <c r="SI207" s="30">
        <f>IF(VLOOKUP($B207,$B$4:SI$184,COLUMN(SI$1)-1,0)="",IF(SI174="",TREND(SI$4:INDEX(SI$4:SI$184,$B$200,1),$B$4:INDEX($B$4:$B$184,$B$200,1),INDEX($B$4:$B$184,$B$200+(MONTH($B207)-$C$200),1)),0),VLOOKUP($B207,$B$4:SI$184,COLUMN(SI$1)-1,0))</f>
        <v>44349970</v>
      </c>
      <c r="SJ207" s="30">
        <f>IF(VLOOKUP($B207,$B$4:SJ$184,COLUMN(SJ$1)-1,0)="",IF(SJ174="",TREND(SJ$4:INDEX(SJ$4:SJ$184,$B$200,1),$B$4:INDEX($B$4:$B$184,$B$200,1),INDEX($B$4:$B$184,$B$200+(MONTH($B207)-$C$200),1)),0),VLOOKUP($B207,$B$4:SJ$184,COLUMN(SJ$1)-1,0))</f>
        <v>0</v>
      </c>
      <c r="SK207" s="30">
        <f>IF(VLOOKUP($B207,$B$4:SK$184,COLUMN(SK$1)-1,0)="",IF(SK174="",TREND(SK$4:INDEX(SK$4:SK$184,$B$200,1),$B$4:INDEX($B$4:$B$184,$B$200,1),INDEX($B$4:$B$184,$B$200+(MONTH($B207)-$C$200),1)),0),VLOOKUP($B207,$B$4:SK$184,COLUMN(SK$1)-1,0))</f>
        <v>1651629216</v>
      </c>
      <c r="SL207" s="30">
        <f>IF(VLOOKUP($B207,$B$4:SL$184,COLUMN(SL$1)-1,0)="",IF(SL174="",TREND(SL$4:INDEX(SL$4:SL$184,$B$200,1),$B$4:INDEX($B$4:$B$184,$B$200,1),INDEX($B$4:$B$184,$B$200+(MONTH($B207)-$C$200),1)),0),VLOOKUP($B207,$B$4:SL$184,COLUMN(SL$1)-1,0))</f>
        <v>1651629216</v>
      </c>
      <c r="SM207" s="30">
        <f>IF(VLOOKUP($B207,$B$4:SM$184,COLUMN(SM$1)-1,0)="",IF(SM174="",TREND(SM$4:INDEX(SM$4:SM$184,$B$200,1),$B$4:INDEX($B$4:$B$184,$B$200,1),INDEX($B$4:$B$184,$B$200+(MONTH($B207)-$C$200),1)),0),VLOOKUP($B207,$B$4:SM$184,COLUMN(SM$1)-1,0))</f>
        <v>0</v>
      </c>
      <c r="SN207" s="30">
        <f>IF(VLOOKUP($B207,$B$4:SN$184,COLUMN(SN$1)-1,0)="",IF(SN174="",TREND(SN$4:INDEX(SN$4:SN$184,$B$200,1),$B$4:INDEX($B$4:$B$184,$B$200,1),INDEX($B$4:$B$184,$B$200+(MONTH($B207)-$C$200),1)),0),VLOOKUP($B207,$B$4:SN$184,COLUMN(SN$1)-1,0))</f>
        <v>0</v>
      </c>
      <c r="SO207" s="30">
        <f>IF(VLOOKUP($B207,$B$4:SO$184,COLUMN(SO$1)-1,0)="",IF(SO174="",TREND(SO$4:INDEX(SO$4:SO$184,$B$200,1),$B$4:INDEX($B$4:$B$184,$B$200,1),INDEX($B$4:$B$184,$B$200+(MONTH($B207)-$C$200),1)),0),VLOOKUP($B207,$B$4:SO$184,COLUMN(SO$1)-1,0))</f>
        <v>0</v>
      </c>
      <c r="SP207" s="30">
        <f>IF(VLOOKUP($B207,$B$4:SP$184,COLUMN(SP$1)-1,0)="",IF(SP174="",TREND(SP$4:INDEX(SP$4:SP$184,$B$200,1),$B$4:INDEX($B$4:$B$184,$B$200,1),INDEX($B$4:$B$184,$B$200+(MONTH($B207)-$C$200),1)),0),VLOOKUP($B207,$B$4:SP$184,COLUMN(SP$1)-1,0))</f>
        <v>0</v>
      </c>
      <c r="SQ207" s="30">
        <f>IF(VLOOKUP($B207,$B$4:SQ$184,COLUMN(SQ$1)-1,0)="",IF(SQ174="",TREND(SQ$4:INDEX(SQ$4:SQ$184,$B$200,1),$B$4:INDEX($B$4:$B$184,$B$200,1),INDEX($B$4:$B$184,$B$200+(MONTH($B207)-$C$200),1)),0),VLOOKUP($B207,$B$4:SQ$184,COLUMN(SQ$1)-1,0))</f>
        <v>0</v>
      </c>
      <c r="SR207" s="30">
        <f>IF(VLOOKUP($B207,$B$4:SR$184,COLUMN(SR$1)-1,0)="",IF(SR174="",TREND(SR$4:INDEX(SR$4:SR$184,$B$200,1),$B$4:INDEX($B$4:$B$184,$B$200,1),INDEX($B$4:$B$184,$B$200+(MONTH($B207)-$C$200),1)),0),VLOOKUP($B207,$B$4:SR$184,COLUMN(SR$1)-1,0))</f>
        <v>46263393</v>
      </c>
      <c r="SS207" s="30">
        <f>IF(VLOOKUP($B207,$B$4:SS$184,COLUMN(SS$1)-1,0)="",IF(SS174="",TREND(SS$4:INDEX(SS$4:SS$184,$B$200,1),$B$4:INDEX($B$4:$B$184,$B$200,1),INDEX($B$4:$B$184,$B$200+(MONTH($B207)-$C$200),1)),0),VLOOKUP($B207,$B$4:SS$184,COLUMN(SS$1)-1,0))</f>
        <v>0</v>
      </c>
      <c r="ST207" s="30">
        <f>IF(VLOOKUP($B207,$B$4:ST$184,COLUMN(ST$1)-1,0)="",IF(ST174="",TREND(ST$4:INDEX(ST$4:ST$184,$B$200,1),$B$4:INDEX($B$4:$B$184,$B$200,1),INDEX($B$4:$B$184,$B$200+(MONTH($B207)-$C$200),1)),0),VLOOKUP($B207,$B$4:ST$184,COLUMN(ST$1)-1,0))</f>
        <v>0</v>
      </c>
      <c r="SU207" s="30">
        <f>IF(VLOOKUP($B207,$B$4:SU$184,COLUMN(SU$1)-1,0)="",IF(SU174="",TREND(SU$4:INDEX(SU$4:SU$184,$B$200,1),$B$4:INDEX($B$4:$B$184,$B$200,1),INDEX($B$4:$B$184,$B$200+(MONTH($B207)-$C$200),1)),0),VLOOKUP($B207,$B$4:SU$184,COLUMN(SU$1)-1,0))</f>
        <v>0</v>
      </c>
      <c r="SV207" s="30">
        <f>IF(VLOOKUP($B207,$B$4:SV$184,COLUMN(SV$1)-1,0)="",IF(SV174="",TREND(SV$4:INDEX(SV$4:SV$184,$B$200,1),$B$4:INDEX($B$4:$B$184,$B$200,1),INDEX($B$4:$B$184,$B$200+(MONTH($B207)-$C$200),1)),0),VLOOKUP($B207,$B$4:SV$184,COLUMN(SV$1)-1,0))</f>
        <v>0</v>
      </c>
      <c r="SW207" s="30">
        <f>IF(VLOOKUP($B207,$B$4:SW$184,COLUMN(SW$1)-1,0)="",IF(SW174="",TREND(SW$4:INDEX(SW$4:SW$184,$B$200,1),$B$4:INDEX($B$4:$B$184,$B$200,1),INDEX($B$4:$B$184,$B$200+(MONTH($B207)-$C$200),1)),0),VLOOKUP($B207,$B$4:SW$184,COLUMN(SW$1)-1,0))</f>
        <v>1069425</v>
      </c>
      <c r="SX207" s="30">
        <f>IF(VLOOKUP($B207,$B$4:SX$184,COLUMN(SX$1)-1,0)="",IF(SX174="",TREND(SX$4:INDEX(SX$4:SX$184,$B$200,1),$B$4:INDEX($B$4:$B$184,$B$200,1),INDEX($B$4:$B$184,$B$200+(MONTH($B207)-$C$200),1)),0),VLOOKUP($B207,$B$4:SX$184,COLUMN(SX$1)-1,0))</f>
        <v>17418207</v>
      </c>
      <c r="SY207" s="30">
        <f>IF(VLOOKUP($B207,$B$4:SY$184,COLUMN(SY$1)-1,0)="",IF(SY174="",TREND(SY$4:INDEX(SY$4:SY$184,$B$200,1),$B$4:INDEX($B$4:$B$184,$B$200,1),INDEX($B$4:$B$184,$B$200+(MONTH($B207)-$C$200),1)),0),VLOOKUP($B207,$B$4:SY$184,COLUMN(SY$1)-1,0))</f>
        <v>23907756</v>
      </c>
      <c r="SZ207" s="30">
        <f>IF(VLOOKUP($B207,$B$4:SZ$184,COLUMN(SZ$1)-1,0)="",IF(SZ174="",TREND(SZ$4:INDEX(SZ$4:SZ$184,$B$200,1),$B$4:INDEX($B$4:$B$184,$B$200,1),INDEX($B$4:$B$184,$B$200+(MONTH($B207)-$C$200),1)),0),VLOOKUP($B207,$B$4:SZ$184,COLUMN(SZ$1)-1,0))</f>
        <v>0</v>
      </c>
      <c r="TA207" s="30">
        <f>IF(VLOOKUP($B207,$B$4:TA$184,COLUMN(TA$1)-1,0)="",IF(TA174="",TREND(TA$4:INDEX(TA$4:TA$184,$B$200,1),$B$4:INDEX($B$4:$B$184,$B$200,1),INDEX($B$4:$B$184,$B$200+(MONTH($B207)-$C$200),1)),0),VLOOKUP($B207,$B$4:TA$184,COLUMN(TA$1)-1,0))</f>
        <v>3430767646</v>
      </c>
      <c r="TB207" s="30">
        <f>IF(VLOOKUP($B207,$B$4:TB$184,COLUMN(TB$1)-1,0)="",IF(TB174="",TREND(TB$4:INDEX(TB$4:TB$184,$B$200,1),$B$4:INDEX($B$4:$B$184,$B$200,1),INDEX($B$4:$B$184,$B$200+(MONTH($B207)-$C$200),1)),0),VLOOKUP($B207,$B$4:TB$184,COLUMN(TB$1)-1,0))</f>
        <v>558912775</v>
      </c>
      <c r="TC207" s="30">
        <f>IF(VLOOKUP($B207,$B$4:TC$184,COLUMN(TC$1)-1,0)="",IF(TC174="",TREND(TC$4:INDEX(TC$4:TC$184,$B$200,1),$B$4:INDEX($B$4:$B$184,$B$200,1),INDEX($B$4:$B$184,$B$200+(MONTH($B207)-$C$200),1)),0),VLOOKUP($B207,$B$4:TC$184,COLUMN(TC$1)-1,0))</f>
        <v>146710532</v>
      </c>
      <c r="TD207" s="30">
        <f>IF(VLOOKUP($B207,$B$4:TD$184,COLUMN(TD$1)-1,0)="",IF(TD174="",TREND(TD$4:INDEX(TD$4:TD$184,$B$200,1),$B$4:INDEX($B$4:$B$184,$B$200,1),INDEX($B$4:$B$184,$B$200+(MONTH($B207)-$C$200),1)),0),VLOOKUP($B207,$B$4:TD$184,COLUMN(TD$1)-1,0))</f>
        <v>0</v>
      </c>
      <c r="TE207" s="30">
        <f>IF(VLOOKUP($B207,$B$4:TE$184,COLUMN(TE$1)-1,0)="",IF(TE174="",TREND(TE$4:INDEX(TE$4:TE$184,$B$200,1),$B$4:INDEX($B$4:$B$184,$B$200,1),INDEX($B$4:$B$184,$B$200+(MONTH($B207)-$C$200),1)),0),VLOOKUP($B207,$B$4:TE$184,COLUMN(TE$1)-1,0))</f>
        <v>18683701</v>
      </c>
      <c r="TF207" s="30">
        <f>IF(VLOOKUP($B207,$B$4:TF$184,COLUMN(TF$1)-1,0)="",IF(TF174="",TREND(TF$4:INDEX(TF$4:TF$184,$B$200,1),$B$4:INDEX($B$4:$B$184,$B$200,1),INDEX($B$4:$B$184,$B$200+(MONTH($B207)-$C$200),1)),0),VLOOKUP($B207,$B$4:TF$184,COLUMN(TF$1)-1,0))</f>
        <v>0</v>
      </c>
      <c r="TG207" s="30">
        <f>IF(VLOOKUP($B207,$B$4:TG$184,COLUMN(TG$1)-1,0)="",IF(TG174="",TREND(TG$4:INDEX(TG$4:TG$184,$B$200,1),$B$4:INDEX($B$4:$B$184,$B$200,1),INDEX($B$4:$B$184,$B$200+(MONTH($B207)-$C$200),1)),0),VLOOKUP($B207,$B$4:TG$184,COLUMN(TG$1)-1,0))</f>
        <v>0</v>
      </c>
      <c r="TH207" s="30">
        <f>IF(VLOOKUP($B207,$B$4:TH$184,COLUMN(TH$1)-1,0)="",IF(TH174="",TREND(TH$4:INDEX(TH$4:TH$184,$B$200,1),$B$4:INDEX($B$4:$B$184,$B$200,1),INDEX($B$4:$B$184,$B$200+(MONTH($B207)-$C$200),1)),0),VLOOKUP($B207,$B$4:TH$184,COLUMN(TH$1)-1,0))</f>
        <v>0</v>
      </c>
      <c r="TI207" s="30">
        <f>IF(VLOOKUP($B207,$B$4:TI$184,COLUMN(TI$1)-1,0)="",IF(TI174="",TREND(TI$4:INDEX(TI$4:TI$184,$B$200,1),$B$4:INDEX($B$4:$B$184,$B$200,1),INDEX($B$4:$B$184,$B$200+(MONTH($B207)-$C$200),1)),0),VLOOKUP($B207,$B$4:TI$184,COLUMN(TI$1)-1,0))</f>
        <v>281994822</v>
      </c>
      <c r="TJ207" s="30">
        <f>IF(VLOOKUP($B207,$B$4:TJ$184,COLUMN(TJ$1)-1,0)="",IF(TJ174="",TREND(TJ$4:INDEX(TJ$4:TJ$184,$B$200,1),$B$4:INDEX($B$4:$B$184,$B$200,1),INDEX($B$4:$B$184,$B$200+(MONTH($B207)-$C$200),1)),0),VLOOKUP($B207,$B$4:TJ$184,COLUMN(TJ$1)-1,0))</f>
        <v>300000000000</v>
      </c>
      <c r="TK207" s="30">
        <f>IF(VLOOKUP($B207,$B$4:TK$184,COLUMN(TK$1)-1,0)="",IF(TK174="",TREND(TK$4:INDEX(TK$4:TK$184,$B$200,1),$B$4:INDEX($B$4:$B$184,$B$200,1),INDEX($B$4:$B$184,$B$200+(MONTH($B207)-$C$200),1)),0),VLOOKUP($B207,$B$4:TK$184,COLUMN(TK$1)-1,0))</f>
        <v>300000000000</v>
      </c>
      <c r="TL207" s="30">
        <f>IF(VLOOKUP($B207,$B$4:TL$184,COLUMN(TL$1)-1,0)="",IF(TL174="",TREND(TL$4:INDEX(TL$4:TL$184,$B$200,1),$B$4:INDEX($B$4:$B$184,$B$200,1),INDEX($B$4:$B$184,$B$200+(MONTH($B207)-$C$200),1)),0),VLOOKUP($B207,$B$4:TL$184,COLUMN(TL$1)-1,0))</f>
        <v>300000000000</v>
      </c>
      <c r="TM207" s="30">
        <f>IF(VLOOKUP($B207,$B$4:TM$184,COLUMN(TM$1)-1,0)="",IF(TM174="",TREND(TM$4:INDEX(TM$4:TM$184,$B$200,1),$B$4:INDEX($B$4:$B$184,$B$200,1),INDEX($B$4:$B$184,$B$200+(MONTH($B207)-$C$200),1)),0),VLOOKUP($B207,$B$4:TM$184,COLUMN(TM$1)-1,0))</f>
        <v>0</v>
      </c>
      <c r="TN207" s="30">
        <f>IF(VLOOKUP($B207,$B$4:TN$184,COLUMN(TN$1)-1,0)="",IF(TN174="",TREND(TN$4:INDEX(TN$4:TN$184,$B$200,1),$B$4:INDEX($B$4:$B$184,$B$200,1),INDEX($B$4:$B$184,$B$200+(MONTH($B207)-$C$200),1)),0),VLOOKUP($B207,$B$4:TN$184,COLUMN(TN$1)-1,0))</f>
        <v>0</v>
      </c>
      <c r="TO207" s="30">
        <f>IF(VLOOKUP($B207,$B$4:TO$184,COLUMN(TO$1)-1,0)="",IF(TO174="",TREND(TO$4:INDEX(TO$4:TO$184,$B$200,1),$B$4:INDEX($B$4:$B$184,$B$200,1),INDEX($B$4:$B$184,$B$200+(MONTH($B207)-$C$200),1)),0),VLOOKUP($B207,$B$4:TO$184,COLUMN(TO$1)-1,0))</f>
        <v>0</v>
      </c>
      <c r="TP207" s="30">
        <f>IF(VLOOKUP($B207,$B$4:TP$184,COLUMN(TP$1)-1,0)="",IF(TP174="",TREND(TP$4:INDEX(TP$4:TP$184,$B$200,1),$B$4:INDEX($B$4:$B$184,$B$200,1),INDEX($B$4:$B$184,$B$200+(MONTH($B207)-$C$200),1)),0),VLOOKUP($B207,$B$4:TP$184,COLUMN(TP$1)-1,0))</f>
        <v>0</v>
      </c>
      <c r="TQ207" s="30">
        <f>IF(VLOOKUP($B207,$B$4:TQ$184,COLUMN(TQ$1)-1,0)="",IF(TQ174="",TREND(TQ$4:INDEX(TQ$4:TQ$184,$B$200,1),$B$4:INDEX($B$4:$B$184,$B$200,1),INDEX($B$4:$B$184,$B$200+(MONTH($B207)-$C$200),1)),0),VLOOKUP($B207,$B$4:TQ$184,COLUMN(TQ$1)-1,0))</f>
        <v>0</v>
      </c>
      <c r="TR207" s="30">
        <f>IF(VLOOKUP($B207,$B$4:TR$184,COLUMN(TR$1)-1,0)="",IF(TR174="",TREND(TR$4:INDEX(TR$4:TR$184,$B$200,1),$B$4:INDEX($B$4:$B$184,$B$200,1),INDEX($B$4:$B$184,$B$200+(MONTH($B207)-$C$200),1)),0),VLOOKUP($B207,$B$4:TR$184,COLUMN(TR$1)-1,0))</f>
        <v>0</v>
      </c>
      <c r="TS207" s="30">
        <f>IF(VLOOKUP($B207,$B$4:TS$184,COLUMN(TS$1)-1,0)="",IF(TS174="",TREND(TS$4:INDEX(TS$4:TS$184,$B$200,1),$B$4:INDEX($B$4:$B$184,$B$200,1),INDEX($B$4:$B$184,$B$200+(MONTH($B207)-$C$200),1)),0),VLOOKUP($B207,$B$4:TS$184,COLUMN(TS$1)-1,0))</f>
        <v>0</v>
      </c>
      <c r="TT207" s="30">
        <f>IF(VLOOKUP($B207,$B$4:TT$184,COLUMN(TT$1)-1,0)="",IF(TT174="",TREND(TT$4:INDEX(TT$4:TT$184,$B$200,1),$B$4:INDEX($B$4:$B$184,$B$200,1),INDEX($B$4:$B$184,$B$200+(MONTH($B207)-$C$200),1)),0),VLOOKUP($B207,$B$4:TT$184,COLUMN(TT$1)-1,0))</f>
        <v>0</v>
      </c>
      <c r="TU207" s="30">
        <f>IF(VLOOKUP($B207,$B$4:TU$184,COLUMN(TU$1)-1,0)="",IF(TU174="",TREND(TU$4:INDEX(TU$4:TU$184,$B$200,1),$B$4:INDEX($B$4:$B$184,$B$200,1),INDEX($B$4:$B$184,$B$200+(MONTH($B207)-$C$200),1)),0),VLOOKUP($B207,$B$4:TU$184,COLUMN(TU$1)-1,0))</f>
        <v>19366628</v>
      </c>
      <c r="TV207" s="30">
        <f>IF(VLOOKUP($B207,$B$4:TV$184,COLUMN(TV$1)-1,0)="",IF(TV174="",TREND(TV$4:INDEX(TV$4:TV$184,$B$200,1),$B$4:INDEX($B$4:$B$184,$B$200,1),INDEX($B$4:$B$184,$B$200+(MONTH($B207)-$C$200),1)),0),VLOOKUP($B207,$B$4:TV$184,COLUMN(TV$1)-1,0))</f>
        <v>0</v>
      </c>
      <c r="TW207" s="30">
        <f>IF(VLOOKUP($B207,$B$4:TW$184,COLUMN(TW$1)-1,0)="",IF(TW174="",TREND(TW$4:INDEX(TW$4:TW$184,$B$200,1),$B$4:INDEX($B$4:$B$184,$B$200,1),INDEX($B$4:$B$184,$B$200+(MONTH($B207)-$C$200),1)),0),VLOOKUP($B207,$B$4:TW$184,COLUMN(TW$1)-1,0))</f>
        <v>368664</v>
      </c>
      <c r="TX207" s="30">
        <f>IF(VLOOKUP($B207,$B$4:TX$184,COLUMN(TX$1)-1,0)="",IF(TX174="",TREND(TX$4:INDEX(TX$4:TX$184,$B$200,1),$B$4:INDEX($B$4:$B$184,$B$200,1),INDEX($B$4:$B$184,$B$200+(MONTH($B207)-$C$200),1)),0),VLOOKUP($B207,$B$4:TX$184,COLUMN(TX$1)-1,0))</f>
        <v>0</v>
      </c>
      <c r="TY207" s="30">
        <f>IF(VLOOKUP($B207,$B$4:TY$184,COLUMN(TY$1)-1,0)="",IF(TY174="",TREND(TY$4:INDEX(TY$4:TY$184,$B$200,1),$B$4:INDEX($B$4:$B$184,$B$200,1),INDEX($B$4:$B$184,$B$200+(MONTH($B207)-$C$200),1)),0),VLOOKUP($B207,$B$4:TY$184,COLUMN(TY$1)-1,0))</f>
        <v>18997964</v>
      </c>
      <c r="TZ207" s="30">
        <f>IF(VLOOKUP($B207,$B$4:TZ$184,COLUMN(TZ$1)-1,0)="",IF(TZ174="",TREND(TZ$4:INDEX(TZ$4:TZ$184,$B$200,1),$B$4:INDEX($B$4:$B$184,$B$200,1),INDEX($B$4:$B$184,$B$200+(MONTH($B207)-$C$200),1)),0),VLOOKUP($B207,$B$4:TZ$184,COLUMN(TZ$1)-1,0))</f>
        <v>0</v>
      </c>
      <c r="UA207" s="30">
        <f>IF(VLOOKUP($B207,$B$4:UA$184,COLUMN(UA$1)-1,0)="",IF(UA174="",TREND(UA$4:INDEX(UA$4:UA$184,$B$200,1),$B$4:INDEX($B$4:$B$184,$B$200,1),INDEX($B$4:$B$184,$B$200+(MONTH($B207)-$C$200),1)),0),VLOOKUP($B207,$B$4:UA$184,COLUMN(UA$1)-1,0))</f>
        <v>0</v>
      </c>
      <c r="UB207" s="30">
        <f>IF(VLOOKUP($B207,$B$4:UB$184,COLUMN(UB$1)-1,0)="",IF(UB174="",TREND(UB$4:INDEX(UB$4:UB$184,$B$200,1),$B$4:INDEX($B$4:$B$184,$B$200,1),INDEX($B$4:$B$184,$B$200+(MONTH($B207)-$C$200),1)),0),VLOOKUP($B207,$B$4:UB$184,COLUMN(UB$1)-1,0))</f>
        <v>0</v>
      </c>
      <c r="UC207" s="30">
        <f>IF(VLOOKUP($B207,$B$4:UC$184,COLUMN(UC$1)-1,0)="",IF(UC174="",TREND(UC$4:INDEX(UC$4:UC$184,$B$200,1),$B$4:INDEX($B$4:$B$184,$B$200,1),INDEX($B$4:$B$184,$B$200+(MONTH($B207)-$C$200),1)),0),VLOOKUP($B207,$B$4:UC$184,COLUMN(UC$1)-1,0))</f>
        <v>0</v>
      </c>
      <c r="UD207" s="30">
        <f>IF(VLOOKUP($B207,$B$4:UD$184,COLUMN(UD$1)-1,0)="",IF(UD174="",TREND(UD$4:INDEX(UD$4:UD$184,$B$200,1),$B$4:INDEX($B$4:$B$184,$B$200,1),INDEX($B$4:$B$184,$B$200+(MONTH($B207)-$C$200),1)),0),VLOOKUP($B207,$B$4:UD$184,COLUMN(UD$1)-1,0))</f>
        <v>0</v>
      </c>
      <c r="UE207" s="30">
        <f>IF(VLOOKUP($B207,$B$4:UE$184,COLUMN(UE$1)-1,0)="",IF(UE174="",TREND(UE$4:INDEX(UE$4:UE$184,$B$200,1),$B$4:INDEX($B$4:$B$184,$B$200,1),INDEX($B$4:$B$184,$B$200+(MONTH($B207)-$C$200),1)),0),VLOOKUP($B207,$B$4:UE$184,COLUMN(UE$1)-1,0))</f>
        <v>0</v>
      </c>
      <c r="UF207" s="30">
        <f>IF(VLOOKUP($B207,$B$4:UF$184,COLUMN(UF$1)-1,0)="",IF(UF174="",TREND(UF$4:INDEX(UF$4:UF$184,$B$200,1),$B$4:INDEX($B$4:$B$184,$B$200,1),INDEX($B$4:$B$184,$B$200+(MONTH($B207)-$C$200),1)),0),VLOOKUP($B207,$B$4:UF$184,COLUMN(UF$1)-1,0))</f>
        <v>0</v>
      </c>
      <c r="UG207" s="30">
        <f>IF(VLOOKUP($B207,$B$4:UG$184,COLUMN(UG$1)-1,0)="",IF(UG174="",TREND(UG$4:INDEX(UG$4:UG$184,$B$200,1),$B$4:INDEX($B$4:$B$184,$B$200,1),INDEX($B$4:$B$184,$B$200+(MONTH($B207)-$C$200),1)),0),VLOOKUP($B207,$B$4:UG$184,COLUMN(UG$1)-1,0))</f>
        <v>643717637504.66016</v>
      </c>
      <c r="UI207" s="2"/>
    </row>
    <row r="208" spans="1:555">
      <c r="A208" s="736"/>
      <c r="B208" s="75">
        <f>INDEX($B$4:$B$184,B201-8,1)</f>
        <v>43556</v>
      </c>
      <c r="C208" s="30">
        <f>IF(VLOOKUP($B208,$B$4:C$184,COLUMN(C$1)-1,0)="",IF(C175="",TREND(C$4:INDEX(C$4:C$184,$B$200,1),$B$4:INDEX($B$4:$B$184,$B$200,1),INDEX($B$4:$B$184,$B$200+(MONTH($B208)-$C$200),1)),0),VLOOKUP($B208,$B$4:C$184,COLUMN(C$1)-1,0))</f>
        <v>266000932588.96387</v>
      </c>
      <c r="D208" s="30">
        <f>IF(VLOOKUP($B208,$B$4:D$184,COLUMN(D$1)-1,0)="",IF(D175="",TREND(D$4:INDEX(D$4:D$184,$B$200,1),$B$4:INDEX($B$4:$B$184,$B$200,1),INDEX($B$4:$B$184,$B$200+(MONTH($B208)-$C$200),1)),0),VLOOKUP($B208,$B$4:D$184,COLUMN(D$1)-1,0))</f>
        <v>136644795953.29114</v>
      </c>
      <c r="E208" s="30">
        <f>IF(VLOOKUP($B208,$B$4:E$184,COLUMN(E$1)-1,0)="",IF(E175="",TREND(E$4:INDEX(E$4:E$184,$B$200,1),$B$4:INDEX($B$4:$B$184,$B$200,1),INDEX($B$4:$B$184,$B$200+(MONTH($B208)-$C$200),1)),0),VLOOKUP($B208,$B$4:E$184,COLUMN(E$1)-1,0))</f>
        <v>119488131078.59436</v>
      </c>
      <c r="F208" s="30">
        <f>IF(VLOOKUP($B208,$B$4:F$184,COLUMN(F$1)-1,0)="",IF(F175="",TREND(F$4:INDEX(F$4:F$184,$B$200,1),$B$4:INDEX($B$4:$B$184,$B$200,1),INDEX($B$4:$B$184,$B$200+(MONTH($B208)-$C$200),1)),0),VLOOKUP($B208,$B$4:F$184,COLUMN(F$1)-1,0))</f>
        <v>58909209.324725568</v>
      </c>
      <c r="G208" s="30">
        <f>IF(VLOOKUP($B208,$B$4:G$184,COLUMN(G$1)-1,0)="",IF(G175="",TREND(G$4:INDEX(G$4:G$184,$B$200,1),$B$4:INDEX($B$4:$B$184,$B$200,1),INDEX($B$4:$B$184,$B$200+(MONTH($B208)-$C$200),1)),0),VLOOKUP($B208,$B$4:G$184,COLUMN(G$1)-1,0))</f>
        <v>-1456560.8701966405</v>
      </c>
      <c r="H208" s="30">
        <f>IF(VLOOKUP($B208,$B$4:H$184,COLUMN(H$1)-1,0)="",IF(H175="",TREND(H$4:INDEX(H$4:H$184,$B$200,1),$B$4:INDEX($B$4:$B$184,$B$200,1),INDEX($B$4:$B$184,$B$200+(MONTH($B208)-$C$200),1)),0),VLOOKUP($B208,$B$4:H$184,COLUMN(H$1)-1,0))</f>
        <v>55805470328.168762</v>
      </c>
      <c r="I208" s="30">
        <f>IF(VLOOKUP($B208,$B$4:I$184,COLUMN(I$1)-1,0)="",IF(I175="",TREND(I$4:INDEX(I$4:I$184,$B$200,1),$B$4:INDEX($B$4:$B$184,$B$200,1),INDEX($B$4:$B$184,$B$200+(MONTH($B208)-$C$200),1)),0),VLOOKUP($B208,$B$4:I$184,COLUMN(I$1)-1,0))</f>
        <v>47561839046.080872</v>
      </c>
      <c r="J208" s="30">
        <f>IF(VLOOKUP($B208,$B$4:J$184,COLUMN(J$1)-1,0)="",IF(J175="",TREND(J$4:INDEX(J$4:J$184,$B$200,1),$B$4:INDEX($B$4:$B$184,$B$200,1),INDEX($B$4:$B$184,$B$200+(MONTH($B208)-$C$200),1)),0),VLOOKUP($B208,$B$4:J$184,COLUMN(J$1)-1,0))</f>
        <v>7645427939.5039291</v>
      </c>
      <c r="K208" s="30">
        <f>IF(VLOOKUP($B208,$B$4:K$184,COLUMN(K$1)-1,0)="",IF(K175="",TREND(K$4:INDEX(K$4:K$184,$B$200,1),$B$4:INDEX($B$4:$B$184,$B$200,1),INDEX($B$4:$B$184,$B$200+(MONTH($B208)-$C$200),1)),0),VLOOKUP($B208,$B$4:K$184,COLUMN(K$1)-1,0))</f>
        <v>598203342.58400631</v>
      </c>
      <c r="L208" s="30">
        <f>IF(VLOOKUP($B208,$B$4:L$184,COLUMN(L$1)-1,0)="",IF(L175="",TREND(L$4:INDEX(L$4:L$184,$B$200,1),$B$4:INDEX($B$4:$B$184,$B$200,1),INDEX($B$4:$B$184,$B$200+(MONTH($B208)-$C$200),1)),0),VLOOKUP($B208,$B$4:L$184,COLUMN(L$1)-1,0))</f>
        <v>6324925643.4580841</v>
      </c>
      <c r="M208" s="30">
        <f>IF(VLOOKUP($B208,$B$4:M$184,COLUMN(M$1)-1,0)="",IF(M175="",TREND(M$4:INDEX(M$4:M$184,$B$200,1),$B$4:INDEX($B$4:$B$184,$B$200,1),INDEX($B$4:$B$184,$B$200+(MONTH($B208)-$C$200),1)),0),VLOOKUP($B208,$B$4:M$184,COLUMN(M$1)-1,0))</f>
        <v>47985883386.386383</v>
      </c>
      <c r="N208" s="30">
        <f>IF(VLOOKUP($B208,$B$4:N$184,COLUMN(N$1)-1,0)="",IF(N175="",TREND(N$4:INDEX(N$4:N$184,$B$200,1),$B$4:INDEX($B$4:$B$184,$B$200,1),INDEX($B$4:$B$184,$B$200+(MONTH($B208)-$C$200),1)),0),VLOOKUP($B208,$B$4:N$184,COLUMN(N$1)-1,0))</f>
        <v>47471968818.475464</v>
      </c>
      <c r="O208" s="30">
        <f>IF(VLOOKUP($B208,$B$4:O$184,COLUMN(O$1)-1,0)="",IF(O175="",TREND(O$4:INDEX(O$4:O$184,$B$200,1),$B$4:INDEX($B$4:$B$184,$B$200,1),INDEX($B$4:$B$184,$B$200+(MONTH($B208)-$C$200),1)),0),VLOOKUP($B208,$B$4:O$184,COLUMN(O$1)-1,0))</f>
        <v>513914567.91095161</v>
      </c>
      <c r="P208" s="30">
        <f>IF(VLOOKUP($B208,$B$4:P$184,COLUMN(P$1)-1,0)="",IF(P175="",TREND(P$4:INDEX(P$4:P$184,$B$200,1),$B$4:INDEX($B$4:$B$184,$B$200,1),INDEX($B$4:$B$184,$B$200+(MONTH($B208)-$C$200),1)),0),VLOOKUP($B208,$B$4:P$184,COLUMN(P$1)-1,0))</f>
        <v>2704622285.720417</v>
      </c>
      <c r="Q208" s="30">
        <f>IF(VLOOKUP($B208,$B$4:Q$184,COLUMN(Q$1)-1,0)="",IF(Q175="",TREND(Q$4:INDEX(Q$4:Q$184,$B$200,1),$B$4:INDEX($B$4:$B$184,$B$200,1),INDEX($B$4:$B$184,$B$200+(MONTH($B208)-$C$200),1)),0),VLOOKUP($B208,$B$4:Q$184,COLUMN(Q$1)-1,0))</f>
        <v>4592531389.4691086</v>
      </c>
      <c r="R208" s="30">
        <f>IF(VLOOKUP($B208,$B$4:R$184,COLUMN(R$1)-1,0)="",IF(R175="",TREND(R$4:INDEX(R$4:R$184,$B$200,1),$B$4:INDEX($B$4:$B$184,$B$200,1),INDEX($B$4:$B$184,$B$200+(MONTH($B208)-$C$200),1)),0),VLOOKUP($B208,$B$4:R$184,COLUMN(R$1)-1,0))</f>
        <v>2415408679.5862646</v>
      </c>
      <c r="S208" s="30">
        <f>IF(VLOOKUP($B208,$B$4:S$184,COLUMN(S$1)-1,0)="",IF(S175="",TREND(S$4:INDEX(S$4:S$184,$B$200,1),$B$4:INDEX($B$4:$B$184,$B$200,1),INDEX($B$4:$B$184,$B$200+(MONTH($B208)-$C$200),1)),0),VLOOKUP($B208,$B$4:S$184,COLUMN(S$1)-1,0))</f>
        <v>17156664874.696915</v>
      </c>
      <c r="T208" s="30">
        <f>IF(VLOOKUP($B208,$B$4:T$184,COLUMN(T$1)-1,0)="",IF(T175="",TREND(T$4:INDEX(T$4:T$184,$B$200,1),$B$4:INDEX($B$4:$B$184,$B$200,1),INDEX($B$4:$B$184,$B$200+(MONTH($B208)-$C$200),1)),0),VLOOKUP($B208,$B$4:T$184,COLUMN(T$1)-1,0))</f>
        <v>2866524861.6439095</v>
      </c>
      <c r="U208" s="30">
        <f>IF(VLOOKUP($B208,$B$4:U$184,COLUMN(U$1)-1,0)="",IF(U175="",TREND(U$4:INDEX(U$4:U$184,$B$200,1),$B$4:INDEX($B$4:$B$184,$B$200,1),INDEX($B$4:$B$184,$B$200+(MONTH($B208)-$C$200),1)),0),VLOOKUP($B208,$B$4:U$184,COLUMN(U$1)-1,0))</f>
        <v>5851873531.3299179</v>
      </c>
      <c r="V208" s="30">
        <f>IF(VLOOKUP($B208,$B$4:V$184,COLUMN(V$1)-1,0)="",IF(V175="",TREND(V$4:INDEX(V$4:V$184,$B$200,1),$B$4:INDEX($B$4:$B$184,$B$200,1),INDEX($B$4:$B$184,$B$200+(MONTH($B208)-$C$200),1)),0),VLOOKUP($B208,$B$4:V$184,COLUMN(V$1)-1,0))</f>
        <v>8718398392.9738293</v>
      </c>
      <c r="W208" s="30">
        <f>IF(VLOOKUP($B208,$B$4:W$184,COLUMN(W$1)-1,0)="",IF(W175="",TREND(W$4:INDEX(W$4:W$184,$B$200,1),$B$4:INDEX($B$4:$B$184,$B$200,1),INDEX($B$4:$B$184,$B$200+(MONTH($B208)-$C$200),1)),0),VLOOKUP($B208,$B$4:W$184,COLUMN(W$1)-1,0))</f>
        <v>182101888.87033612</v>
      </c>
      <c r="X208" s="30">
        <f>IF(VLOOKUP($B208,$B$4:X$184,COLUMN(X$1)-1,0)="",IF(X175="",TREND(X$4:INDEX(X$4:X$184,$B$200,1),$B$4:INDEX($B$4:$B$184,$B$200,1),INDEX($B$4:$B$184,$B$200+(MONTH($B208)-$C$200),1)),0),VLOOKUP($B208,$B$4:X$184,COLUMN(X$1)-1,0))</f>
        <v>1712893988.6954572</v>
      </c>
      <c r="Y208" s="30">
        <f>IF(VLOOKUP($B208,$B$4:Y$184,COLUMN(Y$1)-1,0)="",IF(Y175="",TREND(Y$4:INDEX(Y$4:Y$184,$B$200,1),$B$4:INDEX($B$4:$B$184,$B$200,1),INDEX($B$4:$B$184,$B$200+(MONTH($B208)-$C$200),1)),0),VLOOKUP($B208,$B$4:Y$184,COLUMN(Y$1)-1,0))</f>
        <v>217140669.32849598</v>
      </c>
      <c r="Z208" s="30">
        <f>IF(VLOOKUP($B208,$B$4:Z$184,COLUMN(Z$1)-1,0)="",IF(Z175="",TREND(Z$4:INDEX(Z$4:Z$184,$B$200,1),$B$4:INDEX($B$4:$B$184,$B$200,1),INDEX($B$4:$B$184,$B$200+(MONTH($B208)-$C$200),1)),0),VLOOKUP($B208,$B$4:Z$184,COLUMN(Z$1)-1,0))</f>
        <v>20513223.604816854</v>
      </c>
      <c r="AA208" s="30">
        <f>IF(VLOOKUP($B208,$B$4:AA$184,COLUMN(AA$1)-1,0)="",IF(AA175="",TREND(AA$4:INDEX(AA$4:AA$184,$B$200,1),$B$4:INDEX($B$4:$B$184,$B$200,1),INDEX($B$4:$B$184,$B$200+(MONTH($B208)-$C$200),1)),0),VLOOKUP($B208,$B$4:AA$184,COLUMN(AA$1)-1,0))</f>
        <v>184619012.55718946</v>
      </c>
      <c r="AB208" s="30">
        <f>IF(VLOOKUP($B208,$B$4:AB$184,COLUMN(AB$1)-1,0)="",IF(AB175="",TREND(AB$4:INDEX(AB$4:AB$184,$B$200,1),$B$4:INDEX($B$4:$B$184,$B$200,1),INDEX($B$4:$B$184,$B$200+(MONTH($B208)-$C$200),1)),0),VLOOKUP($B208,$B$4:AB$184,COLUMN(AB$1)-1,0))</f>
        <v>174287880.97328854</v>
      </c>
      <c r="AC208" s="30">
        <f>IF(VLOOKUP($B208,$B$4:AC$184,COLUMN(AC$1)-1,0)="",IF(AC175="",TREND(AC$4:INDEX(AC$4:AC$184,$B$200,1),$B$4:INDEX($B$4:$B$184,$B$200,1),INDEX($B$4:$B$184,$B$200+(MONTH($B208)-$C$200),1)),0),VLOOKUP($B208,$B$4:AC$184,COLUMN(AC$1)-1,0))</f>
        <v>-3767788.8388019204</v>
      </c>
      <c r="AD208" s="30">
        <f>IF(VLOOKUP($B208,$B$4:AD$184,COLUMN(AD$1)-1,0)="",IF(AD175="",TREND(AD$4:INDEX(AD$4:AD$184,$B$200,1),$B$4:INDEX($B$4:$B$184,$B$200,1),INDEX($B$4:$B$184,$B$200+(MONTH($B208)-$C$200),1)),0),VLOOKUP($B208,$B$4:AD$184,COLUMN(AD$1)-1,0))</f>
        <v>4971928623.4276276</v>
      </c>
      <c r="AE208" s="30">
        <f>IF(VLOOKUP($B208,$B$4:AE$184,COLUMN(AE$1)-1,0)="",IF(AE175="",TREND(AE$4:INDEX(AE$4:AE$184,$B$200,1),$B$4:INDEX($B$4:$B$184,$B$200,1),INDEX($B$4:$B$184,$B$200+(MONTH($B208)-$C$200),1)),0),VLOOKUP($B208,$B$4:AE$184,COLUMN(AE$1)-1,0))</f>
        <v>1148510680.0634575</v>
      </c>
      <c r="AF208" s="30">
        <f>IF(VLOOKUP($B208,$B$4:AF$184,COLUMN(AF$1)-1,0)="",IF(AF175="",TREND(AF$4:INDEX(AF$4:AF$184,$B$200,1),$B$4:INDEX($B$4:$B$184,$B$200,1),INDEX($B$4:$B$184,$B$200+(MONTH($B208)-$C$200),1)),0),VLOOKUP($B208,$B$4:AF$184,COLUMN(AF$1)-1,0))</f>
        <v>817121715.14403915</v>
      </c>
      <c r="AG208" s="30">
        <f>IF(VLOOKUP($B208,$B$4:AG$184,COLUMN(AG$1)-1,0)="",IF(AG175="",TREND(AG$4:INDEX(AG$4:AG$184,$B$200,1),$B$4:INDEX($B$4:$B$184,$B$200,1),INDEX($B$4:$B$184,$B$200+(MONTH($B208)-$C$200),1)),0),VLOOKUP($B208,$B$4:AG$184,COLUMN(AG$1)-1,0))</f>
        <v>331388964.91941643</v>
      </c>
      <c r="AH208" s="30">
        <f>IF(VLOOKUP($B208,$B$4:AH$184,COLUMN(AH$1)-1,0)="",IF(AH175="",TREND(AH$4:INDEX(AH$4:AH$184,$B$200,1),$B$4:INDEX($B$4:$B$184,$B$200,1),INDEX($B$4:$B$184,$B$200+(MONTH($B208)-$C$200),1)),0),VLOOKUP($B208,$B$4:AH$184,COLUMN(AH$1)-1,0))</f>
        <v>30276055.500792563</v>
      </c>
      <c r="AI208" s="30">
        <f>IF(VLOOKUP($B208,$B$4:AI$184,COLUMN(AI$1)-1,0)="",IF(AI175="",TREND(AI$4:INDEX(AI$4:AI$184,$B$200,1),$B$4:INDEX($B$4:$B$184,$B$200,1),INDEX($B$4:$B$184,$B$200+(MONTH($B208)-$C$200),1)),0),VLOOKUP($B208,$B$4:AI$184,COLUMN(AI$1)-1,0))</f>
        <v>129356136635.67261</v>
      </c>
      <c r="AJ208" s="30">
        <f>IF(VLOOKUP($B208,$B$4:AJ$184,COLUMN(AJ$1)-1,0)="",IF(AJ175="",TREND(AJ$4:INDEX(AJ$4:AJ$184,$B$200,1),$B$4:INDEX($B$4:$B$184,$B$200,1),INDEX($B$4:$B$184,$B$200+(MONTH($B208)-$C$200),1)),0),VLOOKUP($B208,$B$4:AJ$184,COLUMN(AJ$1)-1,0))</f>
        <v>860804307.14992237</v>
      </c>
      <c r="AK208" s="30">
        <f>IF(VLOOKUP($B208,$B$4:AK$184,COLUMN(AK$1)-1,0)="",IF(AK175="",TREND(AK$4:INDEX(AK$4:AK$184,$B$200,1),$B$4:INDEX($B$4:$B$184,$B$200,1),INDEX($B$4:$B$184,$B$200+(MONTH($B208)-$C$200),1)),0),VLOOKUP($B208,$B$4:AK$184,COLUMN(AK$1)-1,0))</f>
        <v>138561932.00383317</v>
      </c>
      <c r="AL208" s="30">
        <f>IF(VLOOKUP($B208,$B$4:AL$184,COLUMN(AL$1)-1,0)="",IF(AL175="",TREND(AL$4:INDEX(AL$4:AL$184,$B$200,1),$B$4:INDEX($B$4:$B$184,$B$200,1),INDEX($B$4:$B$184,$B$200+(MONTH($B208)-$C$200),1)),0),VLOOKUP($B208,$B$4:AL$184,COLUMN(AL$1)-1,0))</f>
        <v>311231.98727847263</v>
      </c>
      <c r="AM208" s="30">
        <f>IF(VLOOKUP($B208,$B$4:AM$184,COLUMN(AM$1)-1,0)="",IF(AM175="",TREND(AM$4:INDEX(AM$4:AM$184,$B$200,1),$B$4:INDEX($B$4:$B$184,$B$200,1),INDEX($B$4:$B$184,$B$200+(MONTH($B208)-$C$200),1)),0),VLOOKUP($B208,$B$4:AM$184,COLUMN(AM$1)-1,0))</f>
        <v>664879383.15112019</v>
      </c>
      <c r="AN208" s="30">
        <f>IF(VLOOKUP($B208,$B$4:AN$184,COLUMN(AN$1)-1,0)="",IF(AN175="",TREND(AN$4:INDEX(AN$4:AN$184,$B$200,1),$B$4:INDEX($B$4:$B$184,$B$200,1),INDEX($B$4:$B$184,$B$200+(MONTH($B208)-$C$200),1)),0),VLOOKUP($B208,$B$4:AN$184,COLUMN(AN$1)-1,0))</f>
        <v>57051760.007691264</v>
      </c>
      <c r="AO208" s="30">
        <f>IF(VLOOKUP($B208,$B$4:AO$184,COLUMN(AO$1)-1,0)="",IF(AO175="",TREND(AO$4:INDEX(AO$4:AO$184,$B$200,1),$B$4:INDEX($B$4:$B$184,$B$200,1),INDEX($B$4:$B$184,$B$200+(MONTH($B208)-$C$200),1)),0),VLOOKUP($B208,$B$4:AO$184,COLUMN(AO$1)-1,0))</f>
        <v>2283625852.5858822</v>
      </c>
      <c r="AP208" s="30">
        <f>IF(VLOOKUP($B208,$B$4:AP$184,COLUMN(AP$1)-1,0)="",IF(AP175="",TREND(AP$4:INDEX(AP$4:AP$184,$B$200,1),$B$4:INDEX($B$4:$B$184,$B$200,1),INDEX($B$4:$B$184,$B$200+(MONTH($B208)-$C$200),1)),0),VLOOKUP($B208,$B$4:AP$184,COLUMN(AP$1)-1,0))</f>
        <v>2167957649.9923916</v>
      </c>
      <c r="AQ208" s="30">
        <f>IF(VLOOKUP($B208,$B$4:AQ$184,COLUMN(AQ$1)-1,0)="",IF(AQ175="",TREND(AQ$4:INDEX(AQ$4:AQ$184,$B$200,1),$B$4:INDEX($B$4:$B$184,$B$200,1),INDEX($B$4:$B$184,$B$200+(MONTH($B208)-$C$200),1)),0),VLOOKUP($B208,$B$4:AQ$184,COLUMN(AQ$1)-1,0))</f>
        <v>6919191.8542445898</v>
      </c>
      <c r="AR208" s="30">
        <f>IF(VLOOKUP($B208,$B$4:AR$184,COLUMN(AR$1)-1,0)="",IF(AR175="",TREND(AR$4:INDEX(AR$4:AR$184,$B$200,1),$B$4:INDEX($B$4:$B$184,$B$200,1),INDEX($B$4:$B$184,$B$200+(MONTH($B208)-$C$200),1)),0),VLOOKUP($B208,$B$4:AR$184,COLUMN(AR$1)-1,0))</f>
        <v>14521641.941137604</v>
      </c>
      <c r="AS208" s="30">
        <f>IF(VLOOKUP($B208,$B$4:AS$184,COLUMN(AS$1)-1,0)="",IF(AS175="",TREND(AS$4:INDEX(AS$4:AS$184,$B$200,1),$B$4:INDEX($B$4:$B$184,$B$200,1),INDEX($B$4:$B$184,$B$200+(MONTH($B208)-$C$200),1)),0),VLOOKUP($B208,$B$4:AS$184,COLUMN(AS$1)-1,0))</f>
        <v>65422.240220106505</v>
      </c>
      <c r="AT208" s="30">
        <f>IF(VLOOKUP($B208,$B$4:AT$184,COLUMN(AT$1)-1,0)="",IF(AT175="",TREND(AT$4:INDEX(AT$4:AT$184,$B$200,1),$B$4:INDEX($B$4:$B$184,$B$200,1),INDEX($B$4:$B$184,$B$200+(MONTH($B208)-$C$200),1)),0),VLOOKUP($B208,$B$4:AT$184,COLUMN(AT$1)-1,0))</f>
        <v>37466496.514536619</v>
      </c>
      <c r="AU208" s="30">
        <f>IF(VLOOKUP($B208,$B$4:AU$184,COLUMN(AU$1)-1,0)="",IF(AU175="",TREND(AU$4:INDEX(AU$4:AU$184,$B$200,1),$B$4:INDEX($B$4:$B$184,$B$200,1),INDEX($B$4:$B$184,$B$200+(MONTH($B208)-$C$200),1)),0),VLOOKUP($B208,$B$4:AU$184,COLUMN(AU$1)-1,0))</f>
        <v>19419894.630880743</v>
      </c>
      <c r="AV208" s="30">
        <f>IF(VLOOKUP($B208,$B$4:AV$184,COLUMN(AV$1)-1,0)="",IF(AV175="",TREND(AV$4:INDEX(AV$4:AV$184,$B$200,1),$B$4:INDEX($B$4:$B$184,$B$200,1),INDEX($B$4:$B$184,$B$200+(MONTH($B208)-$C$200),1)),0),VLOOKUP($B208,$B$4:AV$184,COLUMN(AV$1)-1,0))</f>
        <v>-9571656.1965044141</v>
      </c>
      <c r="AW208" s="30">
        <f>IF(VLOOKUP($B208,$B$4:AW$184,COLUMN(AW$1)-1,0)="",IF(AW175="",TREND(AW$4:INDEX(AW$4:AW$184,$B$200,1),$B$4:INDEX($B$4:$B$184,$B$200,1),INDEX($B$4:$B$184,$B$200+(MONTH($B208)-$C$200),1)),0),VLOOKUP($B208,$B$4:AW$184,COLUMN(AW$1)-1,0))</f>
        <v>-351758.97424189001</v>
      </c>
      <c r="AX208" s="30">
        <f>IF(VLOOKUP($B208,$B$4:AX$184,COLUMN(AX$1)-1,0)="",IF(AX175="",TREND(AX$4:INDEX(AX$4:AX$184,$B$200,1),$B$4:INDEX($B$4:$B$184,$B$200,1),INDEX($B$4:$B$184,$B$200+(MONTH($B208)-$C$200),1)),0),VLOOKUP($B208,$B$4:AX$184,COLUMN(AX$1)-1,0))</f>
        <v>837462.93707900867</v>
      </c>
      <c r="AY208" s="30">
        <f>IF(VLOOKUP($B208,$B$4:AY$184,COLUMN(AY$1)-1,0)="",IF(AY175="",TREND(AY$4:INDEX(AY$4:AY$184,$B$200,1),$B$4:INDEX($B$4:$B$184,$B$200,1),INDEX($B$4:$B$184,$B$200+(MONTH($B208)-$C$200),1)),0),VLOOKUP($B208,$B$4:AY$184,COLUMN(AY$1)-1,0))</f>
        <v>36564267.720112443</v>
      </c>
      <c r="AZ208" s="30">
        <f>IF(VLOOKUP($B208,$B$4:AZ$184,COLUMN(AZ$1)-1,0)="",IF(AZ175="",TREND(AZ$4:INDEX(AZ$4:AZ$184,$B$200,1),$B$4:INDEX($B$4:$B$184,$B$200,1),INDEX($B$4:$B$184,$B$200+(MONTH($B208)-$C$200),1)),0),VLOOKUP($B208,$B$4:AZ$184,COLUMN(AZ$1)-1,0))</f>
        <v>9797239.9260233641</v>
      </c>
      <c r="BA208" s="30">
        <f>IF(VLOOKUP($B208,$B$4:BA$184,COLUMN(BA$1)-1,0)="",IF(BA175="",TREND(BA$4:INDEX(BA$4:BA$184,$B$200,1),$B$4:INDEX($B$4:$B$184,$B$200,1),INDEX($B$4:$B$184,$B$200+(MONTH($B208)-$C$200),1)),0),VLOOKUP($B208,$B$4:BA$184,COLUMN(BA$1)-1,0))</f>
        <v>0</v>
      </c>
      <c r="BB208" s="30">
        <f>IF(VLOOKUP($B208,$B$4:BB$184,COLUMN(BB$1)-1,0)="",IF(BB175="",TREND(BB$4:INDEX(BB$4:BB$184,$B$200,1),$B$4:INDEX($B$4:$B$184,$B$200,1),INDEX($B$4:$B$184,$B$200+(MONTH($B208)-$C$200),1)),0),VLOOKUP($B208,$B$4:BB$184,COLUMN(BB$1)-1,0))</f>
        <v>3816487.4997104257</v>
      </c>
      <c r="BC208" s="30">
        <f>IF(VLOOKUP($B208,$B$4:BC$184,COLUMN(BC$1)-1,0)="",IF(BC175="",TREND(BC$4:INDEX(BC$4:BC$184,$B$200,1),$B$4:INDEX($B$4:$B$184,$B$200,1),INDEX($B$4:$B$184,$B$200+(MONTH($B208)-$C$200),1)),0),VLOOKUP($B208,$B$4:BC$184,COLUMN(BC$1)-1,0))</f>
        <v>5980752.4263129383</v>
      </c>
      <c r="BD208" s="30">
        <f>IF(VLOOKUP($B208,$B$4:BD$184,COLUMN(BD$1)-1,0)="",IF(BD175="",TREND(BD$4:INDEX(BD$4:BD$184,$B$200,1),$B$4:INDEX($B$4:$B$184,$B$200,1),INDEX($B$4:$B$184,$B$200+(MONTH($B208)-$C$200),1)),0),VLOOKUP($B208,$B$4:BD$184,COLUMN(BD$1)-1,0))</f>
        <v>8301497883.2126007</v>
      </c>
      <c r="BE208" s="30">
        <f>IF(VLOOKUP($B208,$B$4:BE$184,COLUMN(BE$1)-1,0)="",IF(BE175="",TREND(BE$4:INDEX(BE$4:BE$184,$B$200,1),$B$4:INDEX($B$4:$B$184,$B$200,1),INDEX($B$4:$B$184,$B$200+(MONTH($B208)-$C$200),1)),0),VLOOKUP($B208,$B$4:BE$184,COLUMN(BE$1)-1,0))</f>
        <v>551257.56657487142</v>
      </c>
      <c r="BF208" s="30">
        <f>IF(VLOOKUP($B208,$B$4:BF$184,COLUMN(BF$1)-1,0)="",IF(BF175="",TREND(BF$4:INDEX(BF$4:BF$184,$B$200,1),$B$4:INDEX($B$4:$B$184,$B$200,1),INDEX($B$4:$B$184,$B$200+(MONTH($B208)-$C$200),1)),0),VLOOKUP($B208,$B$4:BF$184,COLUMN(BF$1)-1,0))</f>
        <v>4717081998.2673721</v>
      </c>
      <c r="BG208" s="30">
        <f>IF(VLOOKUP($B208,$B$4:BG$184,COLUMN(BG$1)-1,0)="",IF(BG175="",TREND(BG$4:INDEX(BG$4:BG$184,$B$200,1),$B$4:INDEX($B$4:$B$184,$B$200,1),INDEX($B$4:$B$184,$B$200+(MONTH($B208)-$C$200),1)),0),VLOOKUP($B208,$B$4:BG$184,COLUMN(BG$1)-1,0))</f>
        <v>1658909252.8281212</v>
      </c>
      <c r="BH208" s="30">
        <f>IF(VLOOKUP($B208,$B$4:BH$184,COLUMN(BH$1)-1,0)="",IF(BH175="",TREND(BH$4:INDEX(BH$4:BH$184,$B$200,1),$B$4:INDEX($B$4:$B$184,$B$200,1),INDEX($B$4:$B$184,$B$200+(MONTH($B208)-$C$200),1)),0),VLOOKUP($B208,$B$4:BH$184,COLUMN(BH$1)-1,0))</f>
        <v>413077.84217430651</v>
      </c>
      <c r="BI208" s="30">
        <f>IF(VLOOKUP($B208,$B$4:BI$184,COLUMN(BI$1)-1,0)="",IF(BI175="",TREND(BI$4:INDEX(BI$4:BI$184,$B$200,1),$B$4:INDEX($B$4:$B$184,$B$200,1),INDEX($B$4:$B$184,$B$200+(MONTH($B208)-$C$200),1)),0),VLOOKUP($B208,$B$4:BI$184,COLUMN(BI$1)-1,0))</f>
        <v>7143804.0376328677</v>
      </c>
      <c r="BJ208" s="30">
        <f>IF(VLOOKUP($B208,$B$4:BJ$184,COLUMN(BJ$1)-1,0)="",IF(BJ175="",TREND(BJ$4:INDEX(BJ$4:BJ$184,$B$200,1),$B$4:INDEX($B$4:$B$184,$B$200,1),INDEX($B$4:$B$184,$B$200+(MONTH($B208)-$C$200),1)),0),VLOOKUP($B208,$B$4:BJ$184,COLUMN(BJ$1)-1,0))</f>
        <v>-1530.8771384700667</v>
      </c>
      <c r="BK208" s="30">
        <f>IF(VLOOKUP($B208,$B$4:BK$184,COLUMN(BK$1)-1,0)="",IF(BK175="",TREND(BK$4:INDEX(BK$4:BK$184,$B$200,1),$B$4:INDEX($B$4:$B$184,$B$200,1),INDEX($B$4:$B$184,$B$200+(MONTH($B208)-$C$200),1)),0),VLOOKUP($B208,$B$4:BK$184,COLUMN(BK$1)-1,0))</f>
        <v>104748001.38895094</v>
      </c>
      <c r="BL208" s="30">
        <f>IF(VLOOKUP($B208,$B$4:BL$184,COLUMN(BL$1)-1,0)="",IF(BL175="",TREND(BL$4:INDEX(BL$4:BL$184,$B$200,1),$B$4:INDEX($B$4:$B$184,$B$200,1),INDEX($B$4:$B$184,$B$200+(MONTH($B208)-$C$200),1)),0),VLOOKUP($B208,$B$4:BL$184,COLUMN(BL$1)-1,0))</f>
        <v>9873505.7779217102</v>
      </c>
      <c r="BM208" s="30">
        <f>IF(VLOOKUP($B208,$B$4:BM$184,COLUMN(BM$1)-1,0)="",IF(BM175="",TREND(BM$4:INDEX(BM$4:BM$184,$B$200,1),$B$4:INDEX($B$4:$B$184,$B$200,1),INDEX($B$4:$B$184,$B$200+(MONTH($B208)-$C$200),1)),0),VLOOKUP($B208,$B$4:BM$184,COLUMN(BM$1)-1,0))</f>
        <v>13614449.391415238</v>
      </c>
      <c r="BN208" s="30">
        <f>IF(VLOOKUP($B208,$B$4:BN$184,COLUMN(BN$1)-1,0)="",IF(BN175="",TREND(BN$4:INDEX(BN$4:BN$184,$B$200,1),$B$4:INDEX($B$4:$B$184,$B$200,1),INDEX($B$4:$B$184,$B$200+(MONTH($B208)-$C$200),1)),0),VLOOKUP($B208,$B$4:BN$184,COLUMN(BN$1)-1,0))</f>
        <v>18434200.114178061</v>
      </c>
      <c r="BO208" s="30">
        <f>IF(VLOOKUP($B208,$B$4:BO$184,COLUMN(BO$1)-1,0)="",IF(BO175="",TREND(BO$4:INDEX(BO$4:BO$184,$B$200,1),$B$4:INDEX($B$4:$B$184,$B$200,1),INDEX($B$4:$B$184,$B$200+(MONTH($B208)-$C$200),1)),0),VLOOKUP($B208,$B$4:BO$184,COLUMN(BO$1)-1,0))</f>
        <v>5438736.8633215427</v>
      </c>
      <c r="BP208" s="30">
        <f>IF(VLOOKUP($B208,$B$4:BP$184,COLUMN(BP$1)-1,0)="",IF(BP175="",TREND(BP$4:INDEX(BP$4:BP$184,$B$200,1),$B$4:INDEX($B$4:$B$184,$B$200,1),INDEX($B$4:$B$184,$B$200+(MONTH($B208)-$C$200),1)),0),VLOOKUP($B208,$B$4:BP$184,COLUMN(BP$1)-1,0))</f>
        <v>10772.303147222498</v>
      </c>
      <c r="BQ208" s="30">
        <f>IF(VLOOKUP($B208,$B$4:BQ$184,COLUMN(BQ$1)-1,0)="",IF(BQ175="",TREND(BQ$4:INDEX(BQ$4:BQ$184,$B$200,1),$B$4:INDEX($B$4:$B$184,$B$200,1),INDEX($B$4:$B$184,$B$200+(MONTH($B208)-$C$200),1)),0),VLOOKUP($B208,$B$4:BQ$184,COLUMN(BQ$1)-1,0))</f>
        <v>1691578.7147500552</v>
      </c>
      <c r="BR208" s="30">
        <f>IF(VLOOKUP($B208,$B$4:BR$184,COLUMN(BR$1)-1,0)="",IF(BR175="",TREND(BR$4:INDEX(BR$4:BR$184,$B$200,1),$B$4:INDEX($B$4:$B$184,$B$200,1),INDEX($B$4:$B$184,$B$200+(MONTH($B208)-$C$200),1)),0),VLOOKUP($B208,$B$4:BR$184,COLUMN(BR$1)-1,0))</f>
        <v>209216543.57133079</v>
      </c>
      <c r="BS208" s="30">
        <f>IF(VLOOKUP($B208,$B$4:BS$184,COLUMN(BS$1)-1,0)="",IF(BS175="",TREND(BS$4:INDEX(BS$4:BS$184,$B$200,1),$B$4:INDEX($B$4:$B$184,$B$200,1),INDEX($B$4:$B$184,$B$200+(MONTH($B208)-$C$200),1)),0),VLOOKUP($B208,$B$4:BS$184,COLUMN(BS$1)-1,0))</f>
        <v>1553716073.7516613</v>
      </c>
      <c r="BT208" s="30">
        <f>IF(VLOOKUP($B208,$B$4:BT$184,COLUMN(BT$1)-1,0)="",IF(BT175="",TREND(BT$4:INDEX(BT$4:BT$184,$B$200,1),$B$4:INDEX($B$4:$B$184,$B$200,1),INDEX($B$4:$B$184,$B$200+(MONTH($B208)-$C$200),1)),0),VLOOKUP($B208,$B$4:BT$184,COLUMN(BT$1)-1,0))</f>
        <v>363875314.85701895</v>
      </c>
      <c r="BU208" s="30">
        <f>IF(VLOOKUP($B208,$B$4:BU$184,COLUMN(BU$1)-1,0)="",IF(BU175="",TREND(BU$4:INDEX(BU$4:BU$184,$B$200,1),$B$4:INDEX($B$4:$B$184,$B$200,1),INDEX($B$4:$B$184,$B$200+(MONTH($B208)-$C$200),1)),0),VLOOKUP($B208,$B$4:BU$184,COLUMN(BU$1)-1,0))</f>
        <v>9874867.730692789</v>
      </c>
      <c r="BV208" s="30">
        <f>IF(VLOOKUP($B208,$B$4:BV$184,COLUMN(BV$1)-1,0)="",IF(BV175="",TREND(BV$4:INDEX(BV$4:BV$184,$B$200,1),$B$4:INDEX($B$4:$B$184,$B$200,1),INDEX($B$4:$B$184,$B$200+(MONTH($B208)-$C$200),1)),0),VLOOKUP($B208,$B$4:BV$184,COLUMN(BV$1)-1,0))</f>
        <v>49222242.860779107</v>
      </c>
      <c r="BW208" s="30">
        <f>IF(VLOOKUP($B208,$B$4:BW$184,COLUMN(BW$1)-1,0)="",IF(BW175="",TREND(BW$4:INDEX(BW$4:BW$184,$B$200,1),$B$4:INDEX($B$4:$B$184,$B$200,1),INDEX($B$4:$B$184,$B$200+(MONTH($B208)-$C$200),1)),0),VLOOKUP($B208,$B$4:BW$184,COLUMN(BW$1)-1,0))</f>
        <v>1727130.3955781977</v>
      </c>
      <c r="BX208" s="30">
        <f>IF(VLOOKUP($B208,$B$4:BX$184,COLUMN(BX$1)-1,0)="",IF(BX175="",TREND(BX$4:INDEX(BX$4:BX$184,$B$200,1),$B$4:INDEX($B$4:$B$184,$B$200,1),INDEX($B$4:$B$184,$B$200+(MONTH($B208)-$C$200),1)),0),VLOOKUP($B208,$B$4:BX$184,COLUMN(BX$1)-1,0))</f>
        <v>177066.27121606283</v>
      </c>
      <c r="BY208" s="30">
        <f>IF(VLOOKUP($B208,$B$4:BY$184,COLUMN(BY$1)-1,0)="",IF(BY175="",TREND(BY$4:INDEX(BY$4:BY$184,$B$200,1),$B$4:INDEX($B$4:$B$184,$B$200,1),INDEX($B$4:$B$184,$B$200+(MONTH($B208)-$C$200),1)),0),VLOOKUP($B208,$B$4:BY$184,COLUMN(BY$1)-1,0))</f>
        <v>301086697.20431399</v>
      </c>
      <c r="BZ208" s="30">
        <f>IF(VLOOKUP($B208,$B$4:BZ$184,COLUMN(BZ$1)-1,0)="",IF(BZ175="",TREND(BZ$4:INDEX(BZ$4:BZ$184,$B$200,1),$B$4:INDEX($B$4:$B$184,$B$200,1),INDEX($B$4:$B$184,$B$200+(MONTH($B208)-$C$200),1)),0),VLOOKUP($B208,$B$4:BZ$184,COLUMN(BZ$1)-1,0))</f>
        <v>1420262.6797994133</v>
      </c>
      <c r="CA208" s="30">
        <f>IF(VLOOKUP($B208,$B$4:CA$184,COLUMN(CA$1)-1,0)="",IF(CA175="",TREND(CA$4:INDEX(CA$4:CA$184,$B$200,1),$B$4:INDEX($B$4:$B$184,$B$200,1),INDEX($B$4:$B$184,$B$200+(MONTH($B208)-$C$200),1)),0),VLOOKUP($B208,$B$4:CA$184,COLUMN(CA$1)-1,0))</f>
        <v>288516.88915483793</v>
      </c>
      <c r="CB208" s="30">
        <f>IF(VLOOKUP($B208,$B$4:CB$184,COLUMN(CB$1)-1,0)="",IF(CB175="",TREND(CB$4:INDEX(CB$4:CB$184,$B$200,1),$B$4:INDEX($B$4:$B$184,$B$200,1),INDEX($B$4:$B$184,$B$200+(MONTH($B208)-$C$200),1)),0),VLOOKUP($B208,$B$4:CB$184,COLUMN(CB$1)-1,0))</f>
        <v>17547.169368342729</v>
      </c>
      <c r="CC208" s="30">
        <f>IF(VLOOKUP($B208,$B$4:CC$184,COLUMN(CC$1)-1,0)="",IF(CC175="",TREND(CC$4:INDEX(CC$4:CC$184,$B$200,1),$B$4:INDEX($B$4:$B$184,$B$200,1),INDEX($B$4:$B$184,$B$200+(MONTH($B208)-$C$200),1)),0),VLOOKUP($B208,$B$4:CC$184,COLUMN(CC$1)-1,0))</f>
        <v>9430935672.1534424</v>
      </c>
      <c r="CD208" s="30">
        <f>IF(VLOOKUP($B208,$B$4:CD$184,COLUMN(CD$1)-1,0)="",IF(CD175="",TREND(CD$4:INDEX(CD$4:CD$184,$B$200,1),$B$4:INDEX($B$4:$B$184,$B$200,1),INDEX($B$4:$B$184,$B$200+(MONTH($B208)-$C$200),1)),0),VLOOKUP($B208,$B$4:CD$184,COLUMN(CD$1)-1,0))</f>
        <v>-39882.793715707958</v>
      </c>
      <c r="CE208" s="30">
        <f>IF(VLOOKUP($B208,$B$4:CE$184,COLUMN(CE$1)-1,0)="",IF(CE175="",TREND(CE$4:INDEX(CE$4:CE$184,$B$200,1),$B$4:INDEX($B$4:$B$184,$B$200,1),INDEX($B$4:$B$184,$B$200+(MONTH($B208)-$C$200),1)),0),VLOOKUP($B208,$B$4:CE$184,COLUMN(CE$1)-1,0))</f>
        <v>7621891399.7598114</v>
      </c>
      <c r="CF208" s="30">
        <f>IF(VLOOKUP($B208,$B$4:CF$184,COLUMN(CF$1)-1,0)="",IF(CF175="",TREND(CF$4:INDEX(CF$4:CF$184,$B$200,1),$B$4:INDEX($B$4:$B$184,$B$200,1),INDEX($B$4:$B$184,$B$200+(MONTH($B208)-$C$200),1)),0),VLOOKUP($B208,$B$4:CF$184,COLUMN(CF$1)-1,0))</f>
        <v>251981032.48048186</v>
      </c>
      <c r="CG208" s="30">
        <f>IF(VLOOKUP($B208,$B$4:CG$184,COLUMN(CG$1)-1,0)="",IF(CG175="",TREND(CG$4:INDEX(CG$4:CG$184,$B$200,1),$B$4:INDEX($B$4:$B$184,$B$200,1),INDEX($B$4:$B$184,$B$200+(MONTH($B208)-$C$200),1)),0),VLOOKUP($B208,$B$4:CG$184,COLUMN(CG$1)-1,0))</f>
        <v>3241970459.4030457</v>
      </c>
      <c r="CH208" s="30">
        <f>IF(VLOOKUP($B208,$B$4:CH$184,COLUMN(CH$1)-1,0)="",IF(CH175="",TREND(CH$4:INDEX(CH$4:CH$184,$B$200,1),$B$4:INDEX($B$4:$B$184,$B$200,1),INDEX($B$4:$B$184,$B$200+(MONTH($B208)-$C$200),1)),0),VLOOKUP($B208,$B$4:CH$184,COLUMN(CH$1)-1,0))</f>
        <v>314713313.09762049</v>
      </c>
      <c r="CI208" s="30">
        <f>IF(VLOOKUP($B208,$B$4:CI$184,COLUMN(CI$1)-1,0)="",IF(CI175="",TREND(CI$4:INDEX(CI$4:CI$184,$B$200,1),$B$4:INDEX($B$4:$B$184,$B$200,1),INDEX($B$4:$B$184,$B$200+(MONTH($B208)-$C$200),1)),0),VLOOKUP($B208,$B$4:CI$184,COLUMN(CI$1)-1,0))</f>
        <v>70940831.199629605</v>
      </c>
      <c r="CJ208" s="30">
        <f>IF(VLOOKUP($B208,$B$4:CJ$184,COLUMN(CJ$1)-1,0)="",IF(CJ175="",TREND(CJ$4:INDEX(CJ$4:CJ$184,$B$200,1),$B$4:INDEX($B$4:$B$184,$B$200,1),INDEX($B$4:$B$184,$B$200+(MONTH($B208)-$C$200),1)),0),VLOOKUP($B208,$B$4:CJ$184,COLUMN(CJ$1)-1,0))</f>
        <v>1431884.5185300966</v>
      </c>
      <c r="CK208" s="30">
        <f>IF(VLOOKUP($B208,$B$4:CK$184,COLUMN(CK$1)-1,0)="",IF(CK175="",TREND(CK$4:INDEX(CK$4:CK$184,$B$200,1),$B$4:INDEX($B$4:$B$184,$B$200,1),INDEX($B$4:$B$184,$B$200+(MONTH($B208)-$C$200),1)),0),VLOOKUP($B208,$B$4:CK$184,COLUMN(CK$1)-1,0))</f>
        <v>12490653.90966446</v>
      </c>
      <c r="CL208" s="30">
        <f>IF(VLOOKUP($B208,$B$4:CL$184,COLUMN(CL$1)-1,0)="",IF(CL175="",TREND(CL$4:INDEX(CL$4:CL$184,$B$200,1),$B$4:INDEX($B$4:$B$184,$B$200,1),INDEX($B$4:$B$184,$B$200+(MONTH($B208)-$C$200),1)),0),VLOOKUP($B208,$B$4:CL$184,COLUMN(CL$1)-1,0))</f>
        <v>4887249.3799218126</v>
      </c>
      <c r="CM208" s="30">
        <f>IF(VLOOKUP($B208,$B$4:CM$184,COLUMN(CM$1)-1,0)="",IF(CM175="",TREND(CM$4:INDEX(CM$4:CM$184,$B$200,1),$B$4:INDEX($B$4:$B$184,$B$200,1),INDEX($B$4:$B$184,$B$200+(MONTH($B208)-$C$200),1)),0),VLOOKUP($B208,$B$4:CM$184,COLUMN(CM$1)-1,0))</f>
        <v>1599492.914024381</v>
      </c>
      <c r="CN208" s="30">
        <f>IF(VLOOKUP($B208,$B$4:CN$184,COLUMN(CN$1)-1,0)="",IF(CN175="",TREND(CN$4:INDEX(CN$4:CN$184,$B$200,1),$B$4:INDEX($B$4:$B$184,$B$200,1),INDEX($B$4:$B$184,$B$200+(MONTH($B208)-$C$200),1)),0),VLOOKUP($B208,$B$4:CN$184,COLUMN(CN$1)-1,0))</f>
        <v>673563.82157077116</v>
      </c>
      <c r="CO208" s="30">
        <f>IF(VLOOKUP($B208,$B$4:CO$184,COLUMN(CO$1)-1,0)="",IF(CO175="",TREND(CO$4:INDEX(CO$4:CO$184,$B$200,1),$B$4:INDEX($B$4:$B$184,$B$200,1),INDEX($B$4:$B$184,$B$200+(MONTH($B208)-$C$200),1)),0),VLOOKUP($B208,$B$4:CO$184,COLUMN(CO$1)-1,0))</f>
        <v>492073.71541067259</v>
      </c>
      <c r="CP208" s="30">
        <f>IF(VLOOKUP($B208,$B$4:CP$184,COLUMN(CP$1)-1,0)="",IF(CP175="",TREND(CP$4:INDEX(CP$4:CP$184,$B$200,1),$B$4:INDEX($B$4:$B$184,$B$200,1),INDEX($B$4:$B$184,$B$200+(MONTH($B208)-$C$200),1)),0),VLOOKUP($B208,$B$4:CP$184,COLUMN(CP$1)-1,0))</f>
        <v>7174162.4456017576</v>
      </c>
      <c r="CQ208" s="30">
        <f>IF(VLOOKUP($B208,$B$4:CQ$184,COLUMN(CQ$1)-1,0)="",IF(CQ175="",TREND(CQ$4:INDEX(CQ$4:CQ$184,$B$200,1),$B$4:INDEX($B$4:$B$184,$B$200,1),INDEX($B$4:$B$184,$B$200+(MONTH($B208)-$C$200),1)),0),VLOOKUP($B208,$B$4:CQ$184,COLUMN(CQ$1)-1,0))</f>
        <v>42177436.412473619</v>
      </c>
      <c r="CR208" s="30">
        <f>IF(VLOOKUP($B208,$B$4:CR$184,COLUMN(CR$1)-1,0)="",IF(CR175="",TREND(CR$4:INDEX(CR$4:CR$184,$B$200,1),$B$4:INDEX($B$4:$B$184,$B$200,1),INDEX($B$4:$B$184,$B$200+(MONTH($B208)-$C$200),1)),0),VLOOKUP($B208,$B$4:CR$184,COLUMN(CR$1)-1,0))</f>
        <v>56316392.47064805</v>
      </c>
      <c r="CS208" s="30">
        <f>IF(VLOOKUP($B208,$B$4:CS$184,COLUMN(CS$1)-1,0)="",IF(CS175="",TREND(CS$4:INDEX(CS$4:CS$184,$B$200,1),$B$4:INDEX($B$4:$B$184,$B$200,1),INDEX($B$4:$B$184,$B$200+(MONTH($B208)-$C$200),1)),0),VLOOKUP($B208,$B$4:CS$184,COLUMN(CS$1)-1,0))</f>
        <v>3523413028.0030632</v>
      </c>
      <c r="CT208" s="30">
        <f>IF(VLOOKUP($B208,$B$4:CT$184,COLUMN(CT$1)-1,0)="",IF(CT175="",TREND(CT$4:INDEX(CT$4:CT$184,$B$200,1),$B$4:INDEX($B$4:$B$184,$B$200,1),INDEX($B$4:$B$184,$B$200+(MONTH($B208)-$C$200),1)),0),VLOOKUP($B208,$B$4:CT$184,COLUMN(CT$1)-1,0))</f>
        <v>1263636653.5228271</v>
      </c>
      <c r="CU208" s="30">
        <f>IF(VLOOKUP($B208,$B$4:CU$184,COLUMN(CU$1)-1,0)="",IF(CU175="",TREND(CU$4:INDEX(CU$4:CU$184,$B$200,1),$B$4:INDEX($B$4:$B$184,$B$200,1),INDEX($B$4:$B$184,$B$200+(MONTH($B208)-$C$200),1)),0),VLOOKUP($B208,$B$4:CU$184,COLUMN(CU$1)-1,0))</f>
        <v>-7544616.9883537292</v>
      </c>
      <c r="CV208" s="30">
        <f>IF(VLOOKUP($B208,$B$4:CV$184,COLUMN(CV$1)-1,0)="",IF(CV175="",TREND(CV$4:INDEX(CV$4:CV$184,$B$200,1),$B$4:INDEX($B$4:$B$184,$B$200,1),INDEX($B$4:$B$184,$B$200+(MONTH($B208)-$C$200),1)),0),VLOOKUP($B208,$B$4:CV$184,COLUMN(CV$1)-1,0))</f>
        <v>47440478.040621109</v>
      </c>
      <c r="CW208" s="30">
        <f>IF(VLOOKUP($B208,$B$4:CW$184,COLUMN(CW$1)-1,0)="",IF(CW175="",TREND(CW$4:INDEX(CW$4:CW$184,$B$200,1),$B$4:INDEX($B$4:$B$184,$B$200,1),INDEX($B$4:$B$184,$B$200+(MONTH($B208)-$C$200),1)),0),VLOOKUP($B208,$B$4:CW$184,COLUMN(CW$1)-1,0))</f>
        <v>11002671.951597139</v>
      </c>
      <c r="CX208" s="30">
        <f>IF(VLOOKUP($B208,$B$4:CX$184,COLUMN(CX$1)-1,0)="",IF(CX175="",TREND(CX$4:INDEX(CX$4:CX$184,$B$200,1),$B$4:INDEX($B$4:$B$184,$B$200,1),INDEX($B$4:$B$184,$B$200+(MONTH($B208)-$C$200),1)),0),VLOOKUP($B208,$B$4:CX$184,COLUMN(CX$1)-1,0))</f>
        <v>-1470244.7908488214</v>
      </c>
      <c r="CY208" s="30">
        <f>IF(VLOOKUP($B208,$B$4:CY$184,COLUMN(CY$1)-1,0)="",IF(CY175="",TREND(CY$4:INDEX(CY$4:CY$184,$B$200,1),$B$4:INDEX($B$4:$B$184,$B$200,1),INDEX($B$4:$B$184,$B$200+(MONTH($B208)-$C$200),1)),0),VLOOKUP($B208,$B$4:CY$184,COLUMN(CY$1)-1,0))</f>
        <v>-1329719.2328536212</v>
      </c>
      <c r="CZ208" s="30">
        <f>IF(VLOOKUP($B208,$B$4:CZ$184,COLUMN(CZ$1)-1,0)="",IF(CZ175="",TREND(CZ$4:INDEX(CZ$4:CZ$184,$B$200,1),$B$4:INDEX($B$4:$B$184,$B$200,1),INDEX($B$4:$B$184,$B$200+(MONTH($B208)-$C$200),1)),0),VLOOKUP($B208,$B$4:CZ$184,COLUMN(CZ$1)-1,0))</f>
        <v>2151833304.6603336</v>
      </c>
      <c r="DA208" s="30">
        <f>IF(VLOOKUP($B208,$B$4:DA$184,COLUMN(DA$1)-1,0)="",IF(DA175="",TREND(DA$4:INDEX(DA$4:DA$184,$B$200,1),$B$4:INDEX($B$4:$B$184,$B$200,1),INDEX($B$4:$B$184,$B$200+(MONTH($B208)-$C$200),1)),0),VLOOKUP($B208,$B$4:DA$184,COLUMN(DA$1)-1,0))</f>
        <v>1926467211.0949955</v>
      </c>
      <c r="DB208" s="30">
        <f>IF(VLOOKUP($B208,$B$4:DB$184,COLUMN(DB$1)-1,0)="",IF(DB175="",TREND(DB$4:INDEX(DB$4:DB$184,$B$200,1),$B$4:INDEX($B$4:$B$184,$B$200,1),INDEX($B$4:$B$184,$B$200+(MONTH($B208)-$C$200),1)),0),VLOOKUP($B208,$B$4:DB$184,COLUMN(DB$1)-1,0))</f>
        <v>189619026.5971756</v>
      </c>
      <c r="DC208" s="30">
        <f>IF(VLOOKUP($B208,$B$4:DC$184,COLUMN(DC$1)-1,0)="",IF(DC175="",TREND(DC$4:INDEX(DC$4:DC$184,$B$200,1),$B$4:INDEX($B$4:$B$184,$B$200,1),INDEX($B$4:$B$184,$B$200+(MONTH($B208)-$C$200),1)),0),VLOOKUP($B208,$B$4:DC$184,COLUMN(DC$1)-1,0))</f>
        <v>-56628.514242298901</v>
      </c>
      <c r="DD208" s="30">
        <f>IF(VLOOKUP($B208,$B$4:DD$184,COLUMN(DD$1)-1,0)="",IF(DD175="",TREND(DD$4:INDEX(DD$4:DD$184,$B$200,1),$B$4:INDEX($B$4:$B$184,$B$200,1),INDEX($B$4:$B$184,$B$200+(MONTH($B208)-$C$200),1)),0),VLOOKUP($B208,$B$4:DD$184,COLUMN(DD$1)-1,0))</f>
        <v>35803695.482407629</v>
      </c>
      <c r="DE208" s="30">
        <f>IF(VLOOKUP($B208,$B$4:DE$184,COLUMN(DE$1)-1,0)="",IF(DE175="",TREND(DE$4:INDEX(DE$4:DE$184,$B$200,1),$B$4:INDEX($B$4:$B$184,$B$200,1),INDEX($B$4:$B$184,$B$200+(MONTH($B208)-$C$200),1)),0),VLOOKUP($B208,$B$4:DE$184,COLUMN(DE$1)-1,0))</f>
        <v>-1192922.9425372332</v>
      </c>
      <c r="DF208" s="30">
        <f>IF(VLOOKUP($B208,$B$4:DF$184,COLUMN(DF$1)-1,0)="",IF(DF175="",TREND(DF$4:INDEX(DF$4:DF$184,$B$200,1),$B$4:INDEX($B$4:$B$184,$B$200,1),INDEX($B$4:$B$184,$B$200+(MONTH($B208)-$C$200),1)),0),VLOOKUP($B208,$B$4:DF$184,COLUMN(DF$1)-1,0))</f>
        <v>35943316.120492101</v>
      </c>
      <c r="DG208" s="30">
        <f>IF(VLOOKUP($B208,$B$4:DG$184,COLUMN(DG$1)-1,0)="",IF(DG175="",TREND(DG$4:INDEX(DG$4:DG$184,$B$200,1),$B$4:INDEX($B$4:$B$184,$B$200,1),INDEX($B$4:$B$184,$B$200+(MONTH($B208)-$C$200),1)),0),VLOOKUP($B208,$B$4:DG$184,COLUMN(DG$1)-1,0))</f>
        <v>25094107.661785245</v>
      </c>
      <c r="DH208" s="30">
        <f>IF(VLOOKUP($B208,$B$4:DH$184,COLUMN(DH$1)-1,0)="",IF(DH175="",TREND(DH$4:INDEX(DH$4:DH$184,$B$200,1),$B$4:INDEX($B$4:$B$184,$B$200,1),INDEX($B$4:$B$184,$B$200+(MONTH($B208)-$C$200),1)),0),VLOOKUP($B208,$B$4:DH$184,COLUMN(DH$1)-1,0))</f>
        <v>22618502.330864996</v>
      </c>
      <c r="DI208" s="30">
        <f>IF(VLOOKUP($B208,$B$4:DI$184,COLUMN(DI$1)-1,0)="",IF(DI175="",TREND(DI$4:INDEX(DI$4:DI$184,$B$200,1),$B$4:INDEX($B$4:$B$184,$B$200,1),INDEX($B$4:$B$184,$B$200+(MONTH($B208)-$C$200),1)),0),VLOOKUP($B208,$B$4:DI$184,COLUMN(DI$1)-1,0))</f>
        <v>1635653.2186877131</v>
      </c>
      <c r="DJ208" s="30">
        <f>IF(VLOOKUP($B208,$B$4:DJ$184,COLUMN(DJ$1)-1,0)="",IF(DJ175="",TREND(DJ$4:INDEX(DJ$4:DJ$184,$B$200,1),$B$4:INDEX($B$4:$B$184,$B$200,1),INDEX($B$4:$B$184,$B$200+(MONTH($B208)-$C$200),1)),0),VLOOKUP($B208,$B$4:DJ$184,COLUMN(DJ$1)-1,0))</f>
        <v>-2197.6261724907235</v>
      </c>
      <c r="DK208" s="30">
        <f>IF(VLOOKUP($B208,$B$4:DK$184,COLUMN(DK$1)-1,0)="",IF(DK175="",TREND(DK$4:INDEX(DK$4:DK$184,$B$200,1),$B$4:INDEX($B$4:$B$184,$B$200,1),INDEX($B$4:$B$184,$B$200+(MONTH($B208)-$C$200),1)),0),VLOOKUP($B208,$B$4:DK$184,COLUMN(DK$1)-1,0))</f>
        <v>1637850.8448602036</v>
      </c>
      <c r="DL208" s="30">
        <f>IF(VLOOKUP($B208,$B$4:DL$184,COLUMN(DL$1)-1,0)="",IF(DL175="",TREND(DL$4:INDEX(DL$4:DL$184,$B$200,1),$B$4:INDEX($B$4:$B$184,$B$200,1),INDEX($B$4:$B$184,$B$200+(MONTH($B208)-$C$200),1)),0),VLOOKUP($B208,$B$4:DL$184,COLUMN(DL$1)-1,0))</f>
        <v>-22080763.653402805</v>
      </c>
      <c r="DM208" s="30">
        <f>IF(VLOOKUP($B208,$B$4:DM$184,COLUMN(DM$1)-1,0)="",IF(DM175="",TREND(DM$4:INDEX(DM$4:DM$184,$B$200,1),$B$4:INDEX($B$4:$B$184,$B$200,1),INDEX($B$4:$B$184,$B$200+(MONTH($B208)-$C$200),1)),0),VLOOKUP($B208,$B$4:DM$184,COLUMN(DM$1)-1,0))</f>
        <v>417912610.8246274</v>
      </c>
      <c r="DN208" s="30">
        <f>IF(VLOOKUP($B208,$B$4:DN$184,COLUMN(DN$1)-1,0)="",IF(DN175="",TREND(DN$4:INDEX(DN$4:DN$184,$B$200,1),$B$4:INDEX($B$4:$B$184,$B$200,1),INDEX($B$4:$B$184,$B$200+(MONTH($B208)-$C$200),1)),0),VLOOKUP($B208,$B$4:DN$184,COLUMN(DN$1)-1,0))</f>
        <v>49504718.598104179</v>
      </c>
      <c r="DO208" s="30">
        <f>IF(VLOOKUP($B208,$B$4:DO$184,COLUMN(DO$1)-1,0)="",IF(DO175="",TREND(DO$4:INDEX(DO$4:DO$184,$B$200,1),$B$4:INDEX($B$4:$B$184,$B$200,1),INDEX($B$4:$B$184,$B$200+(MONTH($B208)-$C$200),1)),0),VLOOKUP($B208,$B$4:DO$184,COLUMN(DO$1)-1,0))</f>
        <v>3651250.0683529675</v>
      </c>
      <c r="DP208" s="30">
        <f>IF(VLOOKUP($B208,$B$4:DP$184,COLUMN(DP$1)-1,0)="",IF(DP175="",TREND(DP$4:INDEX(DP$4:DP$184,$B$200,1),$B$4:INDEX($B$4:$B$184,$B$200,1),INDEX($B$4:$B$184,$B$200+(MONTH($B208)-$C$200),1)),0),VLOOKUP($B208,$B$4:DP$184,COLUMN(DP$1)-1,0))</f>
        <v>-1144706.7232053727</v>
      </c>
      <c r="DQ208" s="30">
        <f>IF(VLOOKUP($B208,$B$4:DQ$184,COLUMN(DQ$1)-1,0)="",IF(DQ175="",TREND(DQ$4:INDEX(DQ$4:DQ$184,$B$200,1),$B$4:INDEX($B$4:$B$184,$B$200,1),INDEX($B$4:$B$184,$B$200+(MONTH($B208)-$C$200),1)),0),VLOOKUP($B208,$B$4:DQ$184,COLUMN(DQ$1)-1,0))</f>
        <v>4795956.7915583383</v>
      </c>
      <c r="DR208" s="30">
        <f>IF(VLOOKUP($B208,$B$4:DR$184,COLUMN(DR$1)-1,0)="",IF(DR175="",TREND(DR$4:INDEX(DR$4:DR$184,$B$200,1),$B$4:INDEX($B$4:$B$184,$B$200,1),INDEX($B$4:$B$184,$B$200+(MONTH($B208)-$C$200),1)),0),VLOOKUP($B208,$B$4:DR$184,COLUMN(DR$1)-1,0))</f>
        <v>397367920.44743341</v>
      </c>
      <c r="DS208" s="30">
        <f>IF(VLOOKUP($B208,$B$4:DS$184,COLUMN(DS$1)-1,0)="",IF(DS175="",TREND(DS$4:INDEX(DS$4:DS$184,$B$200,1),$B$4:INDEX($B$4:$B$184,$B$200,1),INDEX($B$4:$B$184,$B$200+(MONTH($B208)-$C$200),1)),0),VLOOKUP($B208,$B$4:DS$184,COLUMN(DS$1)-1,0))</f>
        <v>32295622.015046179</v>
      </c>
      <c r="DT208" s="30">
        <f>IF(VLOOKUP($B208,$B$4:DT$184,COLUMN(DT$1)-1,0)="",IF(DT175="",TREND(DT$4:INDEX(DT$4:DT$184,$B$200,1),$B$4:INDEX($B$4:$B$184,$B$200,1),INDEX($B$4:$B$184,$B$200+(MONTH($B208)-$C$200),1)),0),VLOOKUP($B208,$B$4:DT$184,COLUMN(DT$1)-1,0))</f>
        <v>30729102.444999307</v>
      </c>
      <c r="DU208" s="30">
        <f>IF(VLOOKUP($B208,$B$4:DU$184,COLUMN(DU$1)-1,0)="",IF(DU175="",TREND(DU$4:INDEX(DU$4:DU$184,$B$200,1),$B$4:INDEX($B$4:$B$184,$B$200,1),INDEX($B$4:$B$184,$B$200+(MONTH($B208)-$C$200),1)),0),VLOOKUP($B208,$B$4:DU$184,COLUMN(DU$1)-1,0))</f>
        <v>1545786.5672531526</v>
      </c>
      <c r="DV208" s="30">
        <f>IF(VLOOKUP($B208,$B$4:DV$184,COLUMN(DV$1)-1,0)="",IF(DV175="",TREND(DV$4:INDEX(DV$4:DV$184,$B$200,1),$B$4:INDEX($B$4:$B$184,$B$200,1),INDEX($B$4:$B$184,$B$200+(MONTH($B208)-$C$200),1)),0),VLOOKUP($B208,$B$4:DV$184,COLUMN(DV$1)-1,0))</f>
        <v>20733.002793696243</v>
      </c>
      <c r="DW208" s="30">
        <f>IF(VLOOKUP($B208,$B$4:DW$184,COLUMN(DW$1)-1,0)="",IF(DW175="",TREND(DW$4:INDEX(DW$4:DW$184,$B$200,1),$B$4:INDEX($B$4:$B$184,$B$200,1),INDEX($B$4:$B$184,$B$200+(MONTH($B208)-$C$200),1)),0),VLOOKUP($B208,$B$4:DW$184,COLUMN(DW$1)-1,0))</f>
        <v>5615362.1664331853</v>
      </c>
      <c r="DX208" s="30">
        <f>IF(VLOOKUP($B208,$B$4:DX$184,COLUMN(DX$1)-1,0)="",IF(DX175="",TREND(DX$4:INDEX(DX$4:DX$184,$B$200,1),$B$4:INDEX($B$4:$B$184,$B$200,1),INDEX($B$4:$B$184,$B$200+(MONTH($B208)-$C$200),1)),0),VLOOKUP($B208,$B$4:DX$184,COLUMN(DX$1)-1,0))</f>
        <v>7152104.7153262645</v>
      </c>
      <c r="DY208" s="30">
        <f>IF(VLOOKUP($B208,$B$4:DY$184,COLUMN(DY$1)-1,0)="",IF(DY175="",TREND(DY$4:INDEX(DY$4:DY$184,$B$200,1),$B$4:INDEX($B$4:$B$184,$B$200,1),INDEX($B$4:$B$184,$B$200+(MONTH($B208)-$C$200),1)),0),VLOOKUP($B208,$B$4:DY$184,COLUMN(DY$1)-1,0))</f>
        <v>-1052528.9663048759</v>
      </c>
      <c r="DZ208" s="30">
        <f>IF(VLOOKUP($B208,$B$4:DZ$184,COLUMN(DZ$1)-1,0)="",IF(DZ175="",TREND(DZ$4:INDEX(DZ$4:DZ$184,$B$200,1),$B$4:INDEX($B$4:$B$184,$B$200,1),INDEX($B$4:$B$184,$B$200+(MONTH($B208)-$C$200),1)),0),VLOOKUP($B208,$B$4:DZ$184,COLUMN(DZ$1)-1,0))</f>
        <v>-131701.63307528105</v>
      </c>
      <c r="EA208" s="30">
        <f>IF(VLOOKUP($B208,$B$4:EA$184,COLUMN(EA$1)-1,0)="",IF(EA175="",TREND(EA$4:INDEX(EA$4:EA$184,$B$200,1),$B$4:INDEX($B$4:$B$184,$B$200,1),INDEX($B$4:$B$184,$B$200+(MONTH($B208)-$C$200),1)),0),VLOOKUP($B208,$B$4:EA$184,COLUMN(EA$1)-1,0))</f>
        <v>903101.124821648</v>
      </c>
      <c r="EB208" s="30">
        <f>IF(VLOOKUP($B208,$B$4:EB$184,COLUMN(EB$1)-1,0)="",IF(EB175="",TREND(EB$4:INDEX(EB$4:EB$184,$B$200,1),$B$4:INDEX($B$4:$B$184,$B$200,1),INDEX($B$4:$B$184,$B$200+(MONTH($B208)-$C$200),1)),0),VLOOKUP($B208,$B$4:EB$184,COLUMN(EB$1)-1,0))</f>
        <v>-1255613.0743345916</v>
      </c>
      <c r="EC208" s="30">
        <f>IF(VLOOKUP($B208,$B$4:EC$184,COLUMN(EC$1)-1,0)="",IF(EC175="",TREND(EC$4:INDEX(EC$4:EC$184,$B$200,1),$B$4:INDEX($B$4:$B$184,$B$200,1),INDEX($B$4:$B$184,$B$200+(MONTH($B208)-$C$200),1)),0),VLOOKUP($B208,$B$4:EC$184,COLUMN(EC$1)-1,0))</f>
        <v>61453783.886274308</v>
      </c>
      <c r="ED208" s="30">
        <f>IF(VLOOKUP($B208,$B$4:ED$184,COLUMN(ED$1)-1,0)="",IF(ED175="",TREND(ED$4:INDEX(ED$4:ED$184,$B$200,1),$B$4:INDEX($B$4:$B$184,$B$200,1),INDEX($B$4:$B$184,$B$200+(MONTH($B208)-$C$200),1)),0),VLOOKUP($B208,$B$4:ED$184,COLUMN(ED$1)-1,0))</f>
        <v>-38700.481107930187</v>
      </c>
      <c r="EE208" s="30">
        <f>IF(VLOOKUP($B208,$B$4:EE$184,COLUMN(EE$1)-1,0)="",IF(EE175="",TREND(EE$4:INDEX(EE$4:EE$184,$B$200,1),$B$4:INDEX($B$4:$B$184,$B$200,1),INDEX($B$4:$B$184,$B$200+(MONTH($B208)-$C$200),1)),0),VLOOKUP($B208,$B$4:EE$184,COLUMN(EE$1)-1,0))</f>
        <v>61473362.177701414</v>
      </c>
      <c r="EF208" s="30">
        <f>IF(VLOOKUP($B208,$B$4:EF$184,COLUMN(EF$1)-1,0)="",IF(EF175="",TREND(EF$4:INDEX(EF$4:EF$184,$B$200,1),$B$4:INDEX($B$4:$B$184,$B$200,1),INDEX($B$4:$B$184,$B$200+(MONTH($B208)-$C$200),1)),0),VLOOKUP($B208,$B$4:EF$184,COLUMN(EF$1)-1,0))</f>
        <v>19122.189680783216</v>
      </c>
      <c r="EG208" s="30">
        <f>IF(VLOOKUP($B208,$B$4:EG$184,COLUMN(EG$1)-1,0)="",IF(EG175="",TREND(EG$4:INDEX(EG$4:EG$184,$B$200,1),$B$4:INDEX($B$4:$B$184,$B$200,1),INDEX($B$4:$B$184,$B$200+(MONTH($B208)-$C$200),1)),0),VLOOKUP($B208,$B$4:EG$184,COLUMN(EG$1)-1,0))</f>
        <v>64677702.599246502</v>
      </c>
      <c r="EH208" s="30">
        <f>IF(VLOOKUP($B208,$B$4:EH$184,COLUMN(EH$1)-1,0)="",IF(EH175="",TREND(EH$4:INDEX(EH$4:EH$184,$B$200,1),$B$4:INDEX($B$4:$B$184,$B$200,1),INDEX($B$4:$B$184,$B$200+(MONTH($B208)-$C$200),1)),0),VLOOKUP($B208,$B$4:EH$184,COLUMN(EH$1)-1,0))</f>
        <v>63846389.222578645</v>
      </c>
      <c r="EI208" s="30">
        <f>IF(VLOOKUP($B208,$B$4:EI$184,COLUMN(EI$1)-1,0)="",IF(EI175="",TREND(EI$4:INDEX(EI$4:EI$184,$B$200,1),$B$4:INDEX($B$4:$B$184,$B$200,1),INDEX($B$4:$B$184,$B$200+(MONTH($B208)-$C$200),1)),0),VLOOKUP($B208,$B$4:EI$184,COLUMN(EI$1)-1,0))</f>
        <v>820726.71170627419</v>
      </c>
      <c r="EJ208" s="30">
        <f>IF(VLOOKUP($B208,$B$4:EJ$184,COLUMN(EJ$1)-1,0)="",IF(EJ175="",TREND(EJ$4:INDEX(EJ$4:EJ$184,$B$200,1),$B$4:INDEX($B$4:$B$184,$B$200,1),INDEX($B$4:$B$184,$B$200+(MONTH($B208)-$C$200),1)),0),VLOOKUP($B208,$B$4:EJ$184,COLUMN(EJ$1)-1,0))</f>
        <v>10586.664961590548</v>
      </c>
      <c r="EK208" s="30">
        <f>IF(VLOOKUP($B208,$B$4:EK$184,COLUMN(EK$1)-1,0)="",IF(EK175="",TREND(EK$4:INDEX(EK$4:EK$184,$B$200,1),$B$4:INDEX($B$4:$B$184,$B$200,1),INDEX($B$4:$B$184,$B$200+(MONTH($B208)-$C$200),1)),0),VLOOKUP($B208,$B$4:EK$184,COLUMN(EK$1)-1,0))</f>
        <v>78288470.880079269</v>
      </c>
      <c r="EL208" s="30">
        <f>IF(VLOOKUP($B208,$B$4:EL$184,COLUMN(EL$1)-1,0)="",IF(EL175="",TREND(EL$4:INDEX(EL$4:EL$184,$B$200,1),$B$4:INDEX($B$4:$B$184,$B$200,1),INDEX($B$4:$B$184,$B$200+(MONTH($B208)-$C$200),1)),0),VLOOKUP($B208,$B$4:EL$184,COLUMN(EL$1)-1,0))</f>
        <v>-1394487.7875585482</v>
      </c>
      <c r="EM208" s="30">
        <f>IF(VLOOKUP($B208,$B$4:EM$184,COLUMN(EM$1)-1,0)="",IF(EM175="",TREND(EM$4:INDEX(EM$4:EM$184,$B$200,1),$B$4:INDEX($B$4:$B$184,$B$200,1),INDEX($B$4:$B$184,$B$200+(MONTH($B208)-$C$200),1)),0),VLOOKUP($B208,$B$4:EM$184,COLUMN(EM$1)-1,0))</f>
        <v>1461700.9522978358</v>
      </c>
      <c r="EN208" s="30">
        <f>IF(VLOOKUP($B208,$B$4:EN$184,COLUMN(EN$1)-1,0)="",IF(EN175="",TREND(EN$4:INDEX(EN$4:EN$184,$B$200,1),$B$4:INDEX($B$4:$B$184,$B$200,1),INDEX($B$4:$B$184,$B$200+(MONTH($B208)-$C$200),1)),0),VLOOKUP($B208,$B$4:EN$184,COLUMN(EN$1)-1,0))</f>
        <v>50966789.578784406</v>
      </c>
      <c r="EO208" s="30">
        <f>IF(VLOOKUP($B208,$B$4:EO$184,COLUMN(EO$1)-1,0)="",IF(EO175="",TREND(EO$4:INDEX(EO$4:EO$184,$B$200,1),$B$4:INDEX($B$4:$B$184,$B$200,1),INDEX($B$4:$B$184,$B$200+(MONTH($B208)-$C$200),1)),0),VLOOKUP($B208,$B$4:EO$184,COLUMN(EO$1)-1,0))</f>
        <v>1314043.9190230146</v>
      </c>
      <c r="EP208" s="30">
        <f>IF(VLOOKUP($B208,$B$4:EP$184,COLUMN(EP$1)-1,0)="",IF(EP175="",TREND(EP$4:INDEX(EP$4:EP$184,$B$200,1),$B$4:INDEX($B$4:$B$184,$B$200,1),INDEX($B$4:$B$184,$B$200+(MONTH($B208)-$C$200),1)),0),VLOOKUP($B208,$B$4:EP$184,COLUMN(EP$1)-1,0))</f>
        <v>73628.666781838983</v>
      </c>
      <c r="EQ208" s="30">
        <f>IF(VLOOKUP($B208,$B$4:EQ$184,COLUMN(EQ$1)-1,0)="",IF(EQ175="",TREND(EQ$4:INDEX(EQ$4:EQ$184,$B$200,1),$B$4:INDEX($B$4:$B$184,$B$200,1),INDEX($B$4:$B$184,$B$200+(MONTH($B208)-$C$200),1)),0),VLOOKUP($B208,$B$4:EQ$184,COLUMN(EQ$1)-1,0))</f>
        <v>-335989.57296741381</v>
      </c>
      <c r="ER208" s="30">
        <f>IF(VLOOKUP($B208,$B$4:ER$184,COLUMN(ER$1)-1,0)="",IF(ER175="",TREND(ER$4:INDEX(ER$4:ER$184,$B$200,1),$B$4:INDEX($B$4:$B$184,$B$200,1),INDEX($B$4:$B$184,$B$200+(MONTH($B208)-$C$200),1)),0),VLOOKUP($B208,$B$4:ER$184,COLUMN(ER$1)-1,0))</f>
        <v>153106.60776092461</v>
      </c>
      <c r="ES208" s="30">
        <f>IF(VLOOKUP($B208,$B$4:ES$184,COLUMN(ES$1)-1,0)="",IF(ES175="",TREND(ES$4:INDEX(ES$4:ES$184,$B$200,1),$B$4:INDEX($B$4:$B$184,$B$200,1),INDEX($B$4:$B$184,$B$200+(MONTH($B208)-$C$200),1)),0),VLOOKUP($B208,$B$4:ES$184,COLUMN(ES$1)-1,0))</f>
        <v>1103261.0096106192</v>
      </c>
      <c r="ET208" s="30">
        <f>IF(VLOOKUP($B208,$B$4:ET$184,COLUMN(ET$1)-1,0)="",IF(ET175="",TREND(ET$4:INDEX(ET$4:ET$184,$B$200,1),$B$4:INDEX($B$4:$B$184,$B$200,1),INDEX($B$4:$B$184,$B$200+(MONTH($B208)-$C$200),1)),0),VLOOKUP($B208,$B$4:ET$184,COLUMN(ET$1)-1,0))</f>
        <v>320037.2078370438</v>
      </c>
      <c r="EU208" s="30">
        <f>IF(VLOOKUP($B208,$B$4:EU$184,COLUMN(EU$1)-1,0)="",IF(EU175="",TREND(EU$4:INDEX(EU$4:EU$184,$B$200,1),$B$4:INDEX($B$4:$B$184,$B$200,1),INDEX($B$4:$B$184,$B$200+(MONTH($B208)-$C$200),1)),0),VLOOKUP($B208,$B$4:EU$184,COLUMN(EU$1)-1,0))</f>
        <v>2159946.3378215395</v>
      </c>
      <c r="EV208" s="30">
        <f>IF(VLOOKUP($B208,$B$4:EV$184,COLUMN(EV$1)-1,0)="",IF(EV175="",TREND(EV$4:INDEX(EV$4:EV$184,$B$200,1),$B$4:INDEX($B$4:$B$184,$B$200,1),INDEX($B$4:$B$184,$B$200+(MONTH($B208)-$C$200),1)),0),VLOOKUP($B208,$B$4:EV$184,COLUMN(EV$1)-1,0))</f>
        <v>15530008.813180298</v>
      </c>
      <c r="EW208" s="30">
        <f>IF(VLOOKUP($B208,$B$4:EW$184,COLUMN(EW$1)-1,0)="",IF(EW175="",TREND(EW$4:INDEX(EW$4:EW$184,$B$200,1),$B$4:INDEX($B$4:$B$184,$B$200,1),INDEX($B$4:$B$184,$B$200+(MONTH($B208)-$C$200),1)),0),VLOOKUP($B208,$B$4:EW$184,COLUMN(EW$1)-1,0))</f>
        <v>36674792.007582307</v>
      </c>
      <c r="EX208" s="30">
        <f>IF(VLOOKUP($B208,$B$4:EX$184,COLUMN(EX$1)-1,0)="",IF(EX175="",TREND(EX$4:INDEX(EX$4:EX$184,$B$200,1),$B$4:INDEX($B$4:$B$184,$B$200,1),INDEX($B$4:$B$184,$B$200+(MONTH($B208)-$C$200),1)),0),VLOOKUP($B208,$B$4:EX$184,COLUMN(EX$1)-1,0))</f>
        <v>-68866.209337566048</v>
      </c>
      <c r="EY208" s="30">
        <f>IF(VLOOKUP($B208,$B$4:EY$184,COLUMN(EY$1)-1,0)="",IF(EY175="",TREND(EY$4:INDEX(EY$4:EY$184,$B$200,1),$B$4:INDEX($B$4:$B$184,$B$200,1),INDEX($B$4:$B$184,$B$200+(MONTH($B208)-$C$200),1)),0),VLOOKUP($B208,$B$4:EY$184,COLUMN(EY$1)-1,0))</f>
        <v>331165.06406477734</v>
      </c>
      <c r="EZ208" s="30">
        <f>IF(VLOOKUP($B208,$B$4:EZ$184,COLUMN(EZ$1)-1,0)="",IF(EZ175="",TREND(EZ$4:INDEX(EZ$4:EZ$184,$B$200,1),$B$4:INDEX($B$4:$B$184,$B$200,1),INDEX($B$4:$B$184,$B$200+(MONTH($B208)-$C$200),1)),0),VLOOKUP($B208,$B$4:EZ$184,COLUMN(EZ$1)-1,0))</f>
        <v>35155670.823550627</v>
      </c>
      <c r="FA208" s="30">
        <f>IF(VLOOKUP($B208,$B$4:FA$184,COLUMN(FA$1)-1,0)="",IF(FA175="",TREND(FA$4:INDEX(FA$4:FA$184,$B$200,1),$B$4:INDEX($B$4:$B$184,$B$200,1),INDEX($B$4:$B$184,$B$200+(MONTH($B208)-$C$200),1)),0),VLOOKUP($B208,$B$4:FA$184,COLUMN(FA$1)-1,0))</f>
        <v>1256822.3293044716</v>
      </c>
      <c r="FB208" s="30">
        <f>IF(VLOOKUP($B208,$B$4:FB$184,COLUMN(FB$1)-1,0)="",IF(FB175="",TREND(FB$4:INDEX(FB$4:FB$184,$B$200,1),$B$4:INDEX($B$4:$B$184,$B$200,1),INDEX($B$4:$B$184,$B$200+(MONTH($B208)-$C$200),1)),0),VLOOKUP($B208,$B$4:FB$184,COLUMN(FB$1)-1,0))</f>
        <v>-70774.534879597835</v>
      </c>
      <c r="FC208" s="30">
        <f>IF(VLOOKUP($B208,$B$4:FC$184,COLUMN(FC$1)-1,0)="",IF(FC175="",TREND(FC$4:INDEX(FC$4:FC$184,$B$200,1),$B$4:INDEX($B$4:$B$184,$B$200,1),INDEX($B$4:$B$184,$B$200+(MONTH($B208)-$C$200),1)),0),VLOOKUP($B208,$B$4:FC$184,COLUMN(FC$1)-1,0))</f>
        <v>34300.338324737269</v>
      </c>
      <c r="FD208" s="30">
        <f>IF(VLOOKUP($B208,$B$4:FD$184,COLUMN(FD$1)-1,0)="",IF(FD175="",TREND(FD$4:INDEX(FD$4:FD$184,$B$200,1),$B$4:INDEX($B$4:$B$184,$B$200,1),INDEX($B$4:$B$184,$B$200+(MONTH($B208)-$C$200),1)),0),VLOOKUP($B208,$B$4:FD$184,COLUMN(FD$1)-1,0))</f>
        <v>-35307.471370635438</v>
      </c>
      <c r="FE208" s="30">
        <f>IF(VLOOKUP($B208,$B$4:FE$184,COLUMN(FE$1)-1,0)="",IF(FE175="",TREND(FE$4:INDEX(FE$4:FE$184,$B$200,1),$B$4:INDEX($B$4:$B$184,$B$200,1),INDEX($B$4:$B$184,$B$200+(MONTH($B208)-$C$200),1)),0),VLOOKUP($B208,$B$4:FE$184,COLUMN(FE$1)-1,0))</f>
        <v>-81740.108436991926</v>
      </c>
      <c r="FF208" s="30">
        <f>IF(VLOOKUP($B208,$B$4:FF$184,COLUMN(FF$1)-1,0)="",IF(FF175="",TREND(FF$4:INDEX(FF$4:FF$184,$B$200,1),$B$4:INDEX($B$4:$B$184,$B$200,1),INDEX($B$4:$B$184,$B$200+(MONTH($B208)-$C$200),1)),0),VLOOKUP($B208,$B$4:FF$184,COLUMN(FF$1)-1,0))</f>
        <v>48477706.855585575</v>
      </c>
      <c r="FG208" s="30">
        <f>IF(VLOOKUP($B208,$B$4:FG$184,COLUMN(FG$1)-1,0)="",IF(FG175="",TREND(FG$4:INDEX(FG$4:FG$184,$B$200,1),$B$4:INDEX($B$4:$B$184,$B$200,1),INDEX($B$4:$B$184,$B$200+(MONTH($B208)-$C$200),1)),0),VLOOKUP($B208,$B$4:FG$184,COLUMN(FG$1)-1,0))</f>
        <v>-32611278.289263248</v>
      </c>
      <c r="FH208" s="30">
        <f>IF(VLOOKUP($B208,$B$4:FH$184,COLUMN(FH$1)-1,0)="",IF(FH175="",TREND(FH$4:INDEX(FH$4:FH$184,$B$200,1),$B$4:INDEX($B$4:$B$184,$B$200,1),INDEX($B$4:$B$184,$B$200+(MONTH($B208)-$C$200),1)),0),VLOOKUP($B208,$B$4:FH$184,COLUMN(FH$1)-1,0))</f>
        <v>259780.85682317987</v>
      </c>
      <c r="FI208" s="30">
        <f>IF(VLOOKUP($B208,$B$4:FI$184,COLUMN(FI$1)-1,0)="",IF(FI175="",TREND(FI$4:INDEX(FI$4:FI$184,$B$200,1),$B$4:INDEX($B$4:$B$184,$B$200,1),INDEX($B$4:$B$184,$B$200+(MONTH($B208)-$C$200),1)),0),VLOOKUP($B208,$B$4:FI$184,COLUMN(FI$1)-1,0))</f>
        <v>-45358543.968390703</v>
      </c>
      <c r="FJ208" s="30">
        <f>IF(VLOOKUP($B208,$B$4:FJ$184,COLUMN(FJ$1)-1,0)="",IF(FJ175="",TREND(FJ$4:INDEX(FJ$4:FJ$184,$B$200,1),$B$4:INDEX($B$4:$B$184,$B$200,1),INDEX($B$4:$B$184,$B$200+(MONTH($B208)-$C$200),1)),0),VLOOKUP($B208,$B$4:FJ$184,COLUMN(FJ$1)-1,0))</f>
        <v>9893589.3416158967</v>
      </c>
      <c r="FK208" s="30">
        <f>IF(VLOOKUP($B208,$B$4:FK$184,COLUMN(FK$1)-1,0)="",IF(FK175="",TREND(FK$4:INDEX(FK$4:FK$184,$B$200,1),$B$4:INDEX($B$4:$B$184,$B$200,1),INDEX($B$4:$B$184,$B$200+(MONTH($B208)-$C$200),1)),0),VLOOKUP($B208,$B$4:FK$184,COLUMN(FK$1)-1,0))</f>
        <v>3495643.2584730047</v>
      </c>
      <c r="FL208" s="30">
        <f>IF(VLOOKUP($B208,$B$4:FL$184,COLUMN(FL$1)-1,0)="",IF(FL175="",TREND(FL$4:INDEX(FL$4:FL$184,$B$200,1),$B$4:INDEX($B$4:$B$184,$B$200,1),INDEX($B$4:$B$184,$B$200+(MONTH($B208)-$C$200),1)),0),VLOOKUP($B208,$B$4:FL$184,COLUMN(FL$1)-1,0))</f>
        <v>-116732.16909119627</v>
      </c>
      <c r="FM208" s="30">
        <f>IF(VLOOKUP($B208,$B$4:FM$184,COLUMN(FM$1)-1,0)="",IF(FM175="",TREND(FM$4:INDEX(FM$4:FM$184,$B$200,1),$B$4:INDEX($B$4:$B$184,$B$200,1),INDEX($B$4:$B$184,$B$200+(MONTH($B208)-$C$200),1)),0),VLOOKUP($B208,$B$4:FM$184,COLUMN(FM$1)-1,0))</f>
        <v>0</v>
      </c>
      <c r="FN208" s="30">
        <f>IF(VLOOKUP($B208,$B$4:FN$184,COLUMN(FN$1)-1,0)="",IF(FN175="",TREND(FN$4:INDEX(FN$4:FN$184,$B$200,1),$B$4:INDEX($B$4:$B$184,$B$200,1),INDEX($B$4:$B$184,$B$200+(MONTH($B208)-$C$200),1)),0),VLOOKUP($B208,$B$4:FN$184,COLUMN(FN$1)-1,0))</f>
        <v>-23152.582638667664</v>
      </c>
      <c r="FO208" s="30">
        <f>IF(VLOOKUP($B208,$B$4:FO$184,COLUMN(FO$1)-1,0)="",IF(FO175="",TREND(FO$4:INDEX(FO$4:FO$184,$B$200,1),$B$4:INDEX($B$4:$B$184,$B$200,1),INDEX($B$4:$B$184,$B$200+(MONTH($B208)-$C$200),1)),0),VLOOKUP($B208,$B$4:FO$184,COLUMN(FO$1)-1,0))</f>
        <v>6537830.8348727524</v>
      </c>
      <c r="FP208" s="30">
        <f>IF(VLOOKUP($B208,$B$4:FP$184,COLUMN(FP$1)-1,0)="",IF(FP175="",TREND(FP$4:INDEX(FP$4:FP$184,$B$200,1),$B$4:INDEX($B$4:$B$184,$B$200,1),INDEX($B$4:$B$184,$B$200+(MONTH($B208)-$C$200),1)),0),VLOOKUP($B208,$B$4:FP$184,COLUMN(FP$1)-1,0))</f>
        <v>2602802.3271918837</v>
      </c>
      <c r="FQ208" s="30">
        <f>IF(VLOOKUP($B208,$B$4:FQ$184,COLUMN(FQ$1)-1,0)="",IF(FQ175="",TREND(FQ$4:INDEX(FQ$4:FQ$184,$B$200,1),$B$4:INDEX($B$4:$B$184,$B$200,1),INDEX($B$4:$B$184,$B$200+(MONTH($B208)-$C$200),1)),0),VLOOKUP($B208,$B$4:FQ$184,COLUMN(FQ$1)-1,0))</f>
        <v>-8906.846503577166</v>
      </c>
      <c r="FR208" s="30">
        <f>IF(VLOOKUP($B208,$B$4:FR$184,COLUMN(FR$1)-1,0)="",IF(FR175="",TREND(FR$4:INDEX(FR$4:FR$184,$B$200,1),$B$4:INDEX($B$4:$B$184,$B$200,1),INDEX($B$4:$B$184,$B$200+(MONTH($B208)-$C$200),1)),0),VLOOKUP($B208,$B$4:FR$184,COLUMN(FR$1)-1,0))</f>
        <v>675203150.11470509</v>
      </c>
      <c r="FS208" s="30">
        <f>IF(VLOOKUP($B208,$B$4:FS$184,COLUMN(FS$1)-1,0)="",IF(FS175="",TREND(FS$4:INDEX(FS$4:FS$184,$B$200,1),$B$4:INDEX($B$4:$B$184,$B$200,1),INDEX($B$4:$B$184,$B$200+(MONTH($B208)-$C$200),1)),0),VLOOKUP($B208,$B$4:FS$184,COLUMN(FS$1)-1,0))</f>
        <v>597330230.42592144</v>
      </c>
      <c r="FT208" s="30">
        <f>IF(VLOOKUP($B208,$B$4:FT$184,COLUMN(FT$1)-1,0)="",IF(FT175="",TREND(FT$4:INDEX(FT$4:FT$184,$B$200,1),$B$4:INDEX($B$4:$B$184,$B$200,1),INDEX($B$4:$B$184,$B$200+(MONTH($B208)-$C$200),1)),0),VLOOKUP($B208,$B$4:FT$184,COLUMN(FT$1)-1,0))</f>
        <v>77641.04423919064</v>
      </c>
      <c r="FU208" s="30">
        <f>IF(VLOOKUP($B208,$B$4:FU$184,COLUMN(FU$1)-1,0)="",IF(FU175="",TREND(FU$4:INDEX(FU$4:FU$184,$B$200,1),$B$4:INDEX($B$4:$B$184,$B$200,1),INDEX($B$4:$B$184,$B$200+(MONTH($B208)-$C$200),1)),0),VLOOKUP($B208,$B$4:FU$184,COLUMN(FU$1)-1,0))</f>
        <v>284623565.74256754</v>
      </c>
      <c r="FV208" s="30">
        <f>IF(VLOOKUP($B208,$B$4:FV$184,COLUMN(FV$1)-1,0)="",IF(FV175="",TREND(FV$4:INDEX(FV$4:FV$184,$B$200,1),$B$4:INDEX($B$4:$B$184,$B$200,1),INDEX($B$4:$B$184,$B$200+(MONTH($B208)-$C$200),1)),0),VLOOKUP($B208,$B$4:FV$184,COLUMN(FV$1)-1,0))</f>
        <v>36408199.51708895</v>
      </c>
      <c r="FW208" s="30">
        <f>IF(VLOOKUP($B208,$B$4:FW$184,COLUMN(FW$1)-1,0)="",IF(FW175="",TREND(FW$4:INDEX(FW$4:FW$184,$B$200,1),$B$4:INDEX($B$4:$B$184,$B$200,1),INDEX($B$4:$B$184,$B$200+(MONTH($B208)-$C$200),1)),0),VLOOKUP($B208,$B$4:FW$184,COLUMN(FW$1)-1,0))</f>
        <v>37536959.184265494</v>
      </c>
      <c r="FX208" s="30">
        <f>IF(VLOOKUP($B208,$B$4:FX$184,COLUMN(FX$1)-1,0)="",IF(FX175="",TREND(FX$4:INDEX(FX$4:FX$184,$B$200,1),$B$4:INDEX($B$4:$B$184,$B$200,1),INDEX($B$4:$B$184,$B$200+(MONTH($B208)-$C$200),1)),0),VLOOKUP($B208,$B$4:FX$184,COLUMN(FX$1)-1,0))</f>
        <v>-1128759.6671765447</v>
      </c>
      <c r="FY208" s="30">
        <f>IF(VLOOKUP($B208,$B$4:FY$184,COLUMN(FY$1)-1,0)="",IF(FY175="",TREND(FY$4:INDEX(FY$4:FY$184,$B$200,1),$B$4:INDEX($B$4:$B$184,$B$200,1),INDEX($B$4:$B$184,$B$200+(MONTH($B208)-$C$200),1)),0),VLOOKUP($B208,$B$4:FY$184,COLUMN(FY$1)-1,0))</f>
        <v>-116077.63782340614</v>
      </c>
      <c r="FZ208" s="30">
        <f>IF(VLOOKUP($B208,$B$4:FZ$184,COLUMN(FZ$1)-1,0)="",IF(FZ175="",TREND(FZ$4:INDEX(FZ$4:FZ$184,$B$200,1),$B$4:INDEX($B$4:$B$184,$B$200,1),INDEX($B$4:$B$184,$B$200+(MONTH($B208)-$C$200),1)),0),VLOOKUP($B208,$B$4:FZ$184,COLUMN(FZ$1)-1,0))</f>
        <v>1199369.9258147161</v>
      </c>
      <c r="GA208" s="30">
        <f>IF(VLOOKUP($B208,$B$4:GA$184,COLUMN(GA$1)-1,0)="",IF(GA175="",TREND(GA$4:INDEX(GA$4:GA$184,$B$200,1),$B$4:INDEX($B$4:$B$184,$B$200,1),INDEX($B$4:$B$184,$B$200+(MONTH($B208)-$C$200),1)),0),VLOOKUP($B208,$B$4:GA$184,COLUMN(GA$1)-1,0))</f>
        <v>253897830.91888094</v>
      </c>
      <c r="GB208" s="30">
        <f>IF(VLOOKUP($B208,$B$4:GB$184,COLUMN(GB$1)-1,0)="",IF(GB175="",TREND(GB$4:INDEX(GB$4:GB$184,$B$200,1),$B$4:INDEX($B$4:$B$184,$B$200,1),INDEX($B$4:$B$184,$B$200+(MONTH($B208)-$C$200),1)),0),VLOOKUP($B208,$B$4:GB$184,COLUMN(GB$1)-1,0))</f>
        <v>21239700.915153325</v>
      </c>
      <c r="GC208" s="30">
        <f>IF(VLOOKUP($B208,$B$4:GC$184,COLUMN(GC$1)-1,0)="",IF(GC175="",TREND(GC$4:INDEX(GC$4:GC$184,$B$200,1),$B$4:INDEX($B$4:$B$184,$B$200,1),INDEX($B$4:$B$184,$B$200+(MONTH($B208)-$C$200),1)),0),VLOOKUP($B208,$B$4:GC$184,COLUMN(GC$1)-1,0))</f>
        <v>4284036.9608381148</v>
      </c>
      <c r="GD208" s="30">
        <f>IF(VLOOKUP($B208,$B$4:GD$184,COLUMN(GD$1)-1,0)="",IF(GD175="",TREND(GD$4:INDEX(GD$4:GD$184,$B$200,1),$B$4:INDEX($B$4:$B$184,$B$200,1),INDEX($B$4:$B$184,$B$200+(MONTH($B208)-$C$200),1)),0),VLOOKUP($B208,$B$4:GD$184,COLUMN(GD$1)-1,0))</f>
        <v>0</v>
      </c>
      <c r="GE208" s="30">
        <f>IF(VLOOKUP($B208,$B$4:GE$184,COLUMN(GE$1)-1,0)="",IF(GE175="",TREND(GE$4:INDEX(GE$4:GE$184,$B$200,1),$B$4:INDEX($B$4:$B$184,$B$200,1),INDEX($B$4:$B$184,$B$200+(MONTH($B208)-$C$200),1)),0),VLOOKUP($B208,$B$4:GE$184,COLUMN(GE$1)-1,0))</f>
        <v>4284114.8169332538</v>
      </c>
      <c r="GF208" s="30">
        <f>IF(VLOOKUP($B208,$B$4:GF$184,COLUMN(GF$1)-1,0)="",IF(GF175="",TREND(GF$4:INDEX(GF$4:GF$184,$B$200,1),$B$4:INDEX($B$4:$B$184,$B$200,1),INDEX($B$4:$B$184,$B$200+(MONTH($B208)-$C$200),1)),0),VLOOKUP($B208,$B$4:GF$184,COLUMN(GF$1)-1,0))</f>
        <v>-77.856095139245099</v>
      </c>
      <c r="GG208" s="30">
        <f>IF(VLOOKUP($B208,$B$4:GG$184,COLUMN(GG$1)-1,0)="",IF(GG175="",TREND(GG$4:INDEX(GG$4:GG$184,$B$200,1),$B$4:INDEX($B$4:$B$184,$B$200,1),INDEX($B$4:$B$184,$B$200+(MONTH($B208)-$C$200),1)),0),VLOOKUP($B208,$B$4:GG$184,COLUMN(GG$1)-1,0))</f>
        <v>71501.084892351879</v>
      </c>
      <c r="GH208" s="30">
        <f>IF(VLOOKUP($B208,$B$4:GH$184,COLUMN(GH$1)-1,0)="",IF(GH175="",TREND(GH$4:INDEX(GH$4:GH$184,$B$200,1),$B$4:INDEX($B$4:$B$184,$B$200,1),INDEX($B$4:$B$184,$B$200+(MONTH($B208)-$C$200),1)),0),VLOOKUP($B208,$B$4:GH$184,COLUMN(GH$1)-1,0))</f>
        <v>1287764.4385388792</v>
      </c>
      <c r="GI208" s="30">
        <f>IF(VLOOKUP($B208,$B$4:GI$184,COLUMN(GI$1)-1,0)="",IF(GI175="",TREND(GI$4:INDEX(GI$4:GI$184,$B$200,1),$B$4:INDEX($B$4:$B$184,$B$200,1),INDEX($B$4:$B$184,$B$200+(MONTH($B208)-$C$200),1)),0),VLOOKUP($B208,$B$4:GI$184,COLUMN(GI$1)-1,0))</f>
        <v>9652101.1079604626</v>
      </c>
      <c r="GJ208" s="30">
        <f>IF(VLOOKUP($B208,$B$4:GJ$184,COLUMN(GJ$1)-1,0)="",IF(GJ175="",TREND(GJ$4:INDEX(GJ$4:GJ$184,$B$200,1),$B$4:INDEX($B$4:$B$184,$B$200,1),INDEX($B$4:$B$184,$B$200+(MONTH($B208)-$C$200),1)),0),VLOOKUP($B208,$B$4:GJ$184,COLUMN(GJ$1)-1,0))</f>
        <v>22539357.306700408</v>
      </c>
      <c r="GK208" s="30">
        <f>IF(VLOOKUP($B208,$B$4:GK$184,COLUMN(GK$1)-1,0)="",IF(GK175="",TREND(GK$4:INDEX(GK$4:GK$184,$B$200,1),$B$4:INDEX($B$4:$B$184,$B$200,1),INDEX($B$4:$B$184,$B$200+(MONTH($B208)-$C$200),1)),0),VLOOKUP($B208,$B$4:GK$184,COLUMN(GK$1)-1,0))</f>
        <v>-12887256.198739946</v>
      </c>
      <c r="GL208" s="30">
        <f>IF(VLOOKUP($B208,$B$4:GL$184,COLUMN(GL$1)-1,0)="",IF(GL175="",TREND(GL$4:INDEX(GL$4:GL$184,$B$200,1),$B$4:INDEX($B$4:$B$184,$B$200,1),INDEX($B$4:$B$184,$B$200+(MONTH($B208)-$C$200),1)),0),VLOOKUP($B208,$B$4:GL$184,COLUMN(GL$1)-1,0))</f>
        <v>62577516.096554041</v>
      </c>
      <c r="GM208" s="30">
        <f>IF(VLOOKUP($B208,$B$4:GM$184,COLUMN(GM$1)-1,0)="",IF(GM175="",TREND(GM$4:INDEX(GM$4:GM$184,$B$200,1),$B$4:INDEX($B$4:$B$184,$B$200,1),INDEX($B$4:$B$184,$B$200+(MONTH($B208)-$C$200),1)),0),VLOOKUP($B208,$B$4:GM$184,COLUMN(GM$1)-1,0))</f>
        <v>11806670.996015131</v>
      </c>
      <c r="GN208" s="30">
        <f>IF(VLOOKUP($B208,$B$4:GN$184,COLUMN(GN$1)-1,0)="",IF(GN175="",TREND(GN$4:INDEX(GN$4:GN$184,$B$200,1),$B$4:INDEX($B$4:$B$184,$B$200,1),INDEX($B$4:$B$184,$B$200+(MONTH($B208)-$C$200),1)),0),VLOOKUP($B208,$B$4:GN$184,COLUMN(GN$1)-1,0))</f>
        <v>498332.87908919528</v>
      </c>
      <c r="GO208" s="30">
        <f>IF(VLOOKUP($B208,$B$4:GO$184,COLUMN(GO$1)-1,0)="",IF(GO175="",TREND(GO$4:INDEX(GO$4:GO$184,$B$200,1),$B$4:INDEX($B$4:$B$184,$B$200,1),INDEX($B$4:$B$184,$B$200+(MONTH($B208)-$C$200),1)),0),VLOOKUP($B208,$B$4:GO$184,COLUMN(GO$1)-1,0))</f>
        <v>-116202.05853085779</v>
      </c>
      <c r="GP208" s="30">
        <f>IF(VLOOKUP($B208,$B$4:GP$184,COLUMN(GP$1)-1,0)="",IF(GP175="",TREND(GP$4:INDEX(GP$4:GP$184,$B$200,1),$B$4:INDEX($B$4:$B$184,$B$200,1),INDEX($B$4:$B$184,$B$200+(MONTH($B208)-$C$200),1)),0),VLOOKUP($B208,$B$4:GP$184,COLUMN(GP$1)-1,0))</f>
        <v>-10270378.397663713</v>
      </c>
      <c r="GQ208" s="30">
        <f>IF(VLOOKUP($B208,$B$4:GQ$184,COLUMN(GQ$1)-1,0)="",IF(GQ175="",TREND(GQ$4:INDEX(GQ$4:GQ$184,$B$200,1),$B$4:INDEX($B$4:$B$184,$B$200,1),INDEX($B$4:$B$184,$B$200+(MONTH($B208)-$C$200),1)),0),VLOOKUP($B208,$B$4:GQ$184,COLUMN(GQ$1)-1,0))</f>
        <v>73659465.670737386</v>
      </c>
      <c r="GR208" s="30">
        <f>IF(VLOOKUP($B208,$B$4:GR$184,COLUMN(GR$1)-1,0)="",IF(GR175="",TREND(GR$4:INDEX(GR$4:GR$184,$B$200,1),$B$4:INDEX($B$4:$B$184,$B$200,1),INDEX($B$4:$B$184,$B$200+(MONTH($B208)-$C$200),1)),0),VLOOKUP($B208,$B$4:GR$184,COLUMN(GR$1)-1,0))</f>
        <v>1777934.5463380069</v>
      </c>
      <c r="GS208" s="30">
        <f>IF(VLOOKUP($B208,$B$4:GS$184,COLUMN(GS$1)-1,0)="",IF(GS175="",TREND(GS$4:INDEX(GS$4:GS$184,$B$200,1),$B$4:INDEX($B$4:$B$184,$B$200,1),INDEX($B$4:$B$184,$B$200+(MONTH($B208)-$C$200),1)),0),VLOOKUP($B208,$B$4:GS$184,COLUMN(GS$1)-1,0))</f>
        <v>-11034986.496278584</v>
      </c>
      <c r="GT208" s="30">
        <f>IF(VLOOKUP($B208,$B$4:GT$184,COLUMN(GT$1)-1,0)="",IF(GT175="",TREND(GT$4:INDEX(GT$4:GT$184,$B$200,1),$B$4:INDEX($B$4:$B$184,$B$200,1),INDEX($B$4:$B$184,$B$200+(MONTH($B208)-$C$200),1)),0),VLOOKUP($B208,$B$4:GT$184,COLUMN(GT$1)-1,0))</f>
        <v>-4037078.7573958635</v>
      </c>
      <c r="GU208" s="30">
        <f>IF(VLOOKUP($B208,$B$4:GU$184,COLUMN(GU$1)-1,0)="",IF(GU175="",TREND(GU$4:INDEX(GU$4:GU$184,$B$200,1),$B$4:INDEX($B$4:$B$184,$B$200,1),INDEX($B$4:$B$184,$B$200+(MONTH($B208)-$C$200),1)),0),VLOOKUP($B208,$B$4:GU$184,COLUMN(GU$1)-1,0))</f>
        <v>13148232698.547745</v>
      </c>
      <c r="GV208" s="30">
        <f>IF(VLOOKUP($B208,$B$4:GV$184,COLUMN(GV$1)-1,0)="",IF(GV175="",TREND(GV$4:INDEX(GV$4:GV$184,$B$200,1),$B$4:INDEX($B$4:$B$184,$B$200,1),INDEX($B$4:$B$184,$B$200+(MONTH($B208)-$C$200),1)),0),VLOOKUP($B208,$B$4:GV$184,COLUMN(GV$1)-1,0))</f>
        <v>-9926925.1940251589</v>
      </c>
      <c r="GW208" s="30">
        <f>IF(VLOOKUP($B208,$B$4:GW$184,COLUMN(GW$1)-1,0)="",IF(GW175="",TREND(GW$4:INDEX(GW$4:GW$184,$B$200,1),$B$4:INDEX($B$4:$B$184,$B$200,1),INDEX($B$4:$B$184,$B$200+(MONTH($B208)-$C$200),1)),0),VLOOKUP($B208,$B$4:GW$184,COLUMN(GW$1)-1,0))</f>
        <v>-71486.069754277356</v>
      </c>
      <c r="GX208" s="30">
        <f>IF(VLOOKUP($B208,$B$4:GX$184,COLUMN(GX$1)-1,0)="",IF(GX175="",TREND(GX$4:INDEX(GX$4:GX$184,$B$200,1),$B$4:INDEX($B$4:$B$184,$B$200,1),INDEX($B$4:$B$184,$B$200+(MONTH($B208)-$C$200),1)),0),VLOOKUP($B208,$B$4:GX$184,COLUMN(GX$1)-1,0))</f>
        <v>0</v>
      </c>
      <c r="GY208" s="30">
        <f>IF(VLOOKUP($B208,$B$4:GY$184,COLUMN(GY$1)-1,0)="",IF(GY175="",TREND(GY$4:INDEX(GY$4:GY$184,$B$200,1),$B$4:INDEX($B$4:$B$184,$B$200,1),INDEX($B$4:$B$184,$B$200+(MONTH($B208)-$C$200),1)),0),VLOOKUP($B208,$B$4:GY$184,COLUMN(GY$1)-1,0))</f>
        <v>-39898493.508513212</v>
      </c>
      <c r="GZ208" s="30">
        <f>IF(VLOOKUP($B208,$B$4:GZ$184,COLUMN(GZ$1)-1,0)="",IF(GZ175="",TREND(GZ$4:INDEX(GZ$4:GZ$184,$B$200,1),$B$4:INDEX($B$4:$B$184,$B$200,1),INDEX($B$4:$B$184,$B$200+(MONTH($B208)-$C$200),1)),0),VLOOKUP($B208,$B$4:GZ$184,COLUMN(GZ$1)-1,0))</f>
        <v>1972862347.7212343</v>
      </c>
      <c r="HA208" s="30">
        <f>IF(VLOOKUP($B208,$B$4:HA$184,COLUMN(HA$1)-1,0)="",IF(HA175="",TREND(HA$4:INDEX(HA$4:HA$184,$B$200,1),$B$4:INDEX($B$4:$B$184,$B$200,1),INDEX($B$4:$B$184,$B$200+(MONTH($B208)-$C$200),1)),0),VLOOKUP($B208,$B$4:HA$184,COLUMN(HA$1)-1,0))</f>
        <v>1607693.3646209855</v>
      </c>
      <c r="HB208" s="30">
        <f>IF(VLOOKUP($B208,$B$4:HB$184,COLUMN(HB$1)-1,0)="",IF(HB175="",TREND(HB$4:INDEX(HB$4:HB$184,$B$200,1),$B$4:INDEX($B$4:$B$184,$B$200,1),INDEX($B$4:$B$184,$B$200+(MONTH($B208)-$C$200),1)),0),VLOOKUP($B208,$B$4:HB$184,COLUMN(HB$1)-1,0))</f>
        <v>815423614.48968124</v>
      </c>
      <c r="HC208" s="30">
        <f>IF(VLOOKUP($B208,$B$4:HC$184,COLUMN(HC$1)-1,0)="",IF(HC175="",TREND(HC$4:INDEX(HC$4:HC$184,$B$200,1),$B$4:INDEX($B$4:$B$184,$B$200,1),INDEX($B$4:$B$184,$B$200+(MONTH($B208)-$C$200),1)),0),VLOOKUP($B208,$B$4:HC$184,COLUMN(HC$1)-1,0))</f>
        <v>-2125349.0695248172</v>
      </c>
      <c r="HD208" s="30">
        <f>IF(VLOOKUP($B208,$B$4:HD$184,COLUMN(HD$1)-1,0)="",IF(HD175="",TREND(HD$4:INDEX(HD$4:HD$184,$B$200,1),$B$4:INDEX($B$4:$B$184,$B$200,1),INDEX($B$4:$B$184,$B$200+(MONTH($B208)-$C$200),1)),0),VLOOKUP($B208,$B$4:HD$184,COLUMN(HD$1)-1,0))</f>
        <v>2276368327.6781292</v>
      </c>
      <c r="HE208" s="30">
        <f>IF(VLOOKUP($B208,$B$4:HE$184,COLUMN(HE$1)-1,0)="",IF(HE175="",TREND(HE$4:INDEX(HE$4:HE$184,$B$200,1),$B$4:INDEX($B$4:$B$184,$B$200,1),INDEX($B$4:$B$184,$B$200+(MONTH($B208)-$C$200),1)),0),VLOOKUP($B208,$B$4:HE$184,COLUMN(HE$1)-1,0))</f>
        <v>804811.53113543242</v>
      </c>
      <c r="HF208" s="30">
        <f>IF(VLOOKUP($B208,$B$4:HF$184,COLUMN(HF$1)-1,0)="",IF(HF175="",TREND(HF$4:INDEX(HF$4:HF$184,$B$200,1),$B$4:INDEX($B$4:$B$184,$B$200,1),INDEX($B$4:$B$184,$B$200+(MONTH($B208)-$C$200),1)),0),VLOOKUP($B208,$B$4:HF$184,COLUMN(HF$1)-1,0))</f>
        <v>2270296154.0895309</v>
      </c>
      <c r="HG208" s="30">
        <f>IF(VLOOKUP($B208,$B$4:HG$184,COLUMN(HG$1)-1,0)="",IF(HG175="",TREND(HG$4:INDEX(HG$4:HG$184,$B$200,1),$B$4:INDEX($B$4:$B$184,$B$200,1),INDEX($B$4:$B$184,$B$200+(MONTH($B208)-$C$200),1)),0),VLOOKUP($B208,$B$4:HG$184,COLUMN(HG$1)-1,0))</f>
        <v>2359569520.5809174</v>
      </c>
      <c r="HH208" s="30">
        <f>IF(VLOOKUP($B208,$B$4:HH$184,COLUMN(HH$1)-1,0)="",IF(HH175="",TREND(HH$4:INDEX(HH$4:HH$184,$B$200,1),$B$4:INDEX($B$4:$B$184,$B$200,1),INDEX($B$4:$B$184,$B$200+(MONTH($B208)-$C$200),1)),0),VLOOKUP($B208,$B$4:HH$184,COLUMN(HH$1)-1,0))</f>
        <v>3019368597.9590263</v>
      </c>
      <c r="HI208" s="30">
        <f>IF(VLOOKUP($B208,$B$4:HI$184,COLUMN(HI$1)-1,0)="",IF(HI175="",TREND(HI$4:INDEX(HI$4:HI$184,$B$200,1),$B$4:INDEX($B$4:$B$184,$B$200,1),INDEX($B$4:$B$184,$B$200+(MONTH($B208)-$C$200),1)),0),VLOOKUP($B208,$B$4:HI$184,COLUMN(HI$1)-1,0))</f>
        <v>279412556.8197549</v>
      </c>
      <c r="HJ208" s="30">
        <f>IF(VLOOKUP($B208,$B$4:HJ$184,COLUMN(HJ$1)-1,0)="",IF(HJ175="",TREND(HJ$4:INDEX(HJ$4:HJ$184,$B$200,1),$B$4:INDEX($B$4:$B$184,$B$200,1),INDEX($B$4:$B$184,$B$200+(MONTH($B208)-$C$200),1)),0),VLOOKUP($B208,$B$4:HJ$184,COLUMN(HJ$1)-1,0))</f>
        <v>2483684049.2565403</v>
      </c>
      <c r="HK208" s="30">
        <f>IF(VLOOKUP($B208,$B$4:HK$184,COLUMN(HK$1)-1,0)="",IF(HK175="",TREND(HK$4:INDEX(HK$4:HK$184,$B$200,1),$B$4:INDEX($B$4:$B$184,$B$200,1),INDEX($B$4:$B$184,$B$200+(MONTH($B208)-$C$200),1)),0),VLOOKUP($B208,$B$4:HK$184,COLUMN(HK$1)-1,0))</f>
        <v>206744778.6259129</v>
      </c>
      <c r="HL208" s="30">
        <f>IF(VLOOKUP($B208,$B$4:HL$184,COLUMN(HL$1)-1,0)="",IF(HL175="",TREND(HL$4:INDEX(HL$4:HL$184,$B$200,1),$B$4:INDEX($B$4:$B$184,$B$200,1),INDEX($B$4:$B$184,$B$200+(MONTH($B208)-$C$200),1)),0),VLOOKUP($B208,$B$4:HL$184,COLUMN(HL$1)-1,0))</f>
        <v>210629.98179492564</v>
      </c>
      <c r="HM208" s="30">
        <f>IF(VLOOKUP($B208,$B$4:HM$184,COLUMN(HM$1)-1,0)="",IF(HM175="",TREND(HM$4:INDEX(HM$4:HM$184,$B$200,1),$B$4:INDEX($B$4:$B$184,$B$200,1),INDEX($B$4:$B$184,$B$200+(MONTH($B208)-$C$200),1)),0),VLOOKUP($B208,$B$4:HM$184,COLUMN(HM$1)-1,0))</f>
        <v>1733996749.1578941</v>
      </c>
      <c r="HN208" s="30">
        <f>IF(VLOOKUP($B208,$B$4:HN$184,COLUMN(HN$1)-1,0)="",IF(HN175="",TREND(HN$4:INDEX(HN$4:HN$184,$B$200,1),$B$4:INDEX($B$4:$B$184,$B$200,1),INDEX($B$4:$B$184,$B$200+(MONTH($B208)-$C$200),1)),0),VLOOKUP($B208,$B$4:HN$184,COLUMN(HN$1)-1,0))</f>
        <v>535684548.70248795</v>
      </c>
      <c r="HO208" s="30">
        <f>IF(VLOOKUP($B208,$B$4:HO$184,COLUMN(HO$1)-1,0)="",IF(HO175="",TREND(HO$4:INDEX(HO$4:HO$184,$B$200,1),$B$4:INDEX($B$4:$B$184,$B$200,1),INDEX($B$4:$B$184,$B$200+(MONTH($B208)-$C$200),1)),0),VLOOKUP($B208,$B$4:HO$184,COLUMN(HO$1)-1,0))</f>
        <v>72667778.193842053</v>
      </c>
      <c r="HP208" s="30">
        <f>IF(VLOOKUP($B208,$B$4:HP$184,COLUMN(HP$1)-1,0)="",IF(HP175="",TREND(HP$4:INDEX(HP$4:HP$184,$B$200,1),$B$4:INDEX($B$4:$B$184,$B$200,1),INDEX($B$4:$B$184,$B$200+(MONTH($B208)-$C$200),1)),0),VLOOKUP($B208,$B$4:HP$184,COLUMN(HP$1)-1,0))</f>
        <v>266167873.26074958</v>
      </c>
      <c r="HQ208" s="30">
        <f>IF(VLOOKUP($B208,$B$4:HQ$184,COLUMN(HQ$1)-1,0)="",IF(HQ175="",TREND(HQ$4:INDEX(HQ$4:HQ$184,$B$200,1),$B$4:INDEX($B$4:$B$184,$B$200,1),INDEX($B$4:$B$184,$B$200+(MONTH($B208)-$C$200),1)),0),VLOOKUP($B208,$B$4:HQ$184,COLUMN(HQ$1)-1,0))</f>
        <v>4141062.3468592335</v>
      </c>
      <c r="HR208" s="30">
        <f>IF(VLOOKUP($B208,$B$4:HR$184,COLUMN(HR$1)-1,0)="",IF(HR175="",TREND(HR$4:INDEX(HR$4:HR$184,$B$200,1),$B$4:INDEX($B$4:$B$184,$B$200,1),INDEX($B$4:$B$184,$B$200+(MONTH($B208)-$C$200),1)),0),VLOOKUP($B208,$B$4:HR$184,COLUMN(HR$1)-1,0))</f>
        <v>4680660.3524173107</v>
      </c>
      <c r="HS208" s="30">
        <f>IF(VLOOKUP($B208,$B$4:HS$184,COLUMN(HS$1)-1,0)="",IF(HS175="",TREND(HS$4:INDEX(HS$4:HS$184,$B$200,1),$B$4:INDEX($B$4:$B$184,$B$200,1),INDEX($B$4:$B$184,$B$200+(MONTH($B208)-$C$200),1)),0),VLOOKUP($B208,$B$4:HS$184,COLUMN(HS$1)-1,0))</f>
        <v>27580773.687745795</v>
      </c>
      <c r="HT208" s="30">
        <f>IF(VLOOKUP($B208,$B$4:HT$184,COLUMN(HT$1)-1,0)="",IF(HT175="",TREND(HT$4:INDEX(HT$4:HT$184,$B$200,1),$B$4:INDEX($B$4:$B$184,$B$200,1),INDEX($B$4:$B$184,$B$200+(MONTH($B208)-$C$200),1)),0),VLOOKUP($B208,$B$4:HT$184,COLUMN(HT$1)-1,0))</f>
        <v>209429070.73018169</v>
      </c>
      <c r="HU208" s="30">
        <f>IF(VLOOKUP($B208,$B$4:HU$184,COLUMN(HU$1)-1,0)="",IF(HU175="",TREND(HU$4:INDEX(HU$4:HU$184,$B$200,1),$B$4:INDEX($B$4:$B$184,$B$200,1),INDEX($B$4:$B$184,$B$200+(MONTH($B208)-$C$200),1)),0),VLOOKUP($B208,$B$4:HU$184,COLUMN(HU$1)-1,0))</f>
        <v>0</v>
      </c>
      <c r="HV208" s="30">
        <f>IF(VLOOKUP($B208,$B$4:HV$184,COLUMN(HV$1)-1,0)="",IF(HV175="",TREND(HV$4:INDEX(HV$4:HV$184,$B$200,1),$B$4:INDEX($B$4:$B$184,$B$200,1),INDEX($B$4:$B$184,$B$200+(MONTH($B208)-$C$200),1)),0),VLOOKUP($B208,$B$4:HV$184,COLUMN(HV$1)-1,0))</f>
        <v>20118404.06219855</v>
      </c>
      <c r="HW208" s="30">
        <f>IF(VLOOKUP($B208,$B$4:HW$184,COLUMN(HW$1)-1,0)="",IF(HW175="",TREND(HW$4:INDEX(HW$4:HW$184,$B$200,1),$B$4:INDEX($B$4:$B$184,$B$200,1),INDEX($B$4:$B$184,$B$200+(MONTH($B208)-$C$200),1)),0),VLOOKUP($B208,$B$4:HW$184,COLUMN(HW$1)-1,0))</f>
        <v>0</v>
      </c>
      <c r="HX208" s="30">
        <f>IF(VLOOKUP($B208,$B$4:HX$184,COLUMN(HX$1)-1,0)="",IF(HX175="",TREND(HX$4:INDEX(HX$4:HX$184,$B$200,1),$B$4:INDEX($B$4:$B$184,$B$200,1),INDEX($B$4:$B$184,$B$200+(MONTH($B208)-$C$200),1)),0),VLOOKUP($B208,$B$4:HX$184,COLUMN(HX$1)-1,0))</f>
        <v>3125628713.0081825</v>
      </c>
      <c r="HY208" s="30">
        <f>IF(VLOOKUP($B208,$B$4:HY$184,COLUMN(HY$1)-1,0)="",IF(HY175="",TREND(HY$4:INDEX(HY$4:HY$184,$B$200,1),$B$4:INDEX($B$4:$B$184,$B$200,1),INDEX($B$4:$B$184,$B$200+(MONTH($B208)-$C$200),1)),0),VLOOKUP($B208,$B$4:HY$184,COLUMN(HY$1)-1,0))</f>
        <v>282325121.49502945</v>
      </c>
      <c r="HZ208" s="30">
        <f>IF(VLOOKUP($B208,$B$4:HZ$184,COLUMN(HZ$1)-1,0)="",IF(HZ175="",TREND(HZ$4:INDEX(HZ$4:HZ$184,$B$200,1),$B$4:INDEX($B$4:$B$184,$B$200,1),INDEX($B$4:$B$184,$B$200+(MONTH($B208)-$C$200),1)),0),VLOOKUP($B208,$B$4:HZ$184,COLUMN(HZ$1)-1,0))</f>
        <v>84831015807.866882</v>
      </c>
      <c r="IA208" s="30">
        <f>IF(VLOOKUP($B208,$B$4:IA$184,COLUMN(IA$1)-1,0)="",IF(IA175="",TREND(IA$4:INDEX(IA$4:IA$184,$B$200,1),$B$4:INDEX($B$4:$B$184,$B$200,1),INDEX($B$4:$B$184,$B$200+(MONTH($B208)-$C$200),1)),0),VLOOKUP($B208,$B$4:IA$184,COLUMN(IA$1)-1,0))</f>
        <v>78732735006.497742</v>
      </c>
      <c r="IB208" s="30">
        <f>IF(VLOOKUP($B208,$B$4:IB$184,COLUMN(IB$1)-1,0)="",IF(IB175="",TREND(IB$4:INDEX(IB$4:IB$184,$B$200,1),$B$4:INDEX($B$4:$B$184,$B$200,1),INDEX($B$4:$B$184,$B$200+(MONTH($B208)-$C$200),1)),0),VLOOKUP($B208,$B$4:IB$184,COLUMN(IB$1)-1,0))</f>
        <v>75017813835.905945</v>
      </c>
      <c r="IC208" s="30">
        <f>IF(VLOOKUP($B208,$B$4:IC$184,COLUMN(IC$1)-1,0)="",IF(IC175="",TREND(IC$4:INDEX(IC$4:IC$184,$B$200,1),$B$4:INDEX($B$4:$B$184,$B$200,1),INDEX($B$4:$B$184,$B$200+(MONTH($B208)-$C$200),1)),0),VLOOKUP($B208,$B$4:IC$184,COLUMN(IC$1)-1,0))</f>
        <v>-847630104.59511566</v>
      </c>
      <c r="ID208" s="30">
        <f>IF(VLOOKUP($B208,$B$4:ID$184,COLUMN(ID$1)-1,0)="",IF(ID175="",TREND(ID$4:INDEX(ID$4:ID$184,$B$200,1),$B$4:INDEX($B$4:$B$184,$B$200,1),INDEX($B$4:$B$184,$B$200+(MONTH($B208)-$C$200),1)),0),VLOOKUP($B208,$B$4:ID$184,COLUMN(ID$1)-1,0))</f>
        <v>-80866500.745464325</v>
      </c>
      <c r="IE208" s="30">
        <f>IF(VLOOKUP($B208,$B$4:IE$184,COLUMN(IE$1)-1,0)="",IF(IE175="",TREND(IE$4:INDEX(IE$4:IE$184,$B$200,1),$B$4:INDEX($B$4:$B$184,$B$200,1),INDEX($B$4:$B$184,$B$200+(MONTH($B208)-$C$200),1)),0),VLOOKUP($B208,$B$4:IE$184,COLUMN(IE$1)-1,0))</f>
        <v>1634890983.045639</v>
      </c>
      <c r="IF208" s="30">
        <f>IF(VLOOKUP($B208,$B$4:IF$184,COLUMN(IF$1)-1,0)="",IF(IF175="",TREND(IF$4:INDEX(IF$4:IF$184,$B$200,1),$B$4:INDEX($B$4:$B$184,$B$200,1),INDEX($B$4:$B$184,$B$200+(MONTH($B208)-$C$200),1)),0),VLOOKUP($B208,$B$4:IF$184,COLUMN(IF$1)-1,0))</f>
        <v>-7459713.4151636362</v>
      </c>
      <c r="IG208" s="30">
        <f>IF(VLOOKUP($B208,$B$4:IG$184,COLUMN(IG$1)-1,0)="",IF(IG175="",TREND(IG$4:INDEX(IG$4:IG$184,$B$200,1),$B$4:INDEX($B$4:$B$184,$B$200,1),INDEX($B$4:$B$184,$B$200+(MONTH($B208)-$C$200),1)),0),VLOOKUP($B208,$B$4:IG$184,COLUMN(IG$1)-1,0))</f>
        <v>62689838404.233826</v>
      </c>
      <c r="IH208" s="30">
        <f>IF(VLOOKUP($B208,$B$4:IH$184,COLUMN(IH$1)-1,0)="",IF(IH175="",TREND(IH$4:INDEX(IH$4:IH$184,$B$200,1),$B$4:INDEX($B$4:$B$184,$B$200,1),INDEX($B$4:$B$184,$B$200+(MONTH($B208)-$C$200),1)),0),VLOOKUP($B208,$B$4:IH$184,COLUMN(IH$1)-1,0))</f>
        <v>59549650157.396118</v>
      </c>
      <c r="II208" s="30">
        <f>IF(VLOOKUP($B208,$B$4:II$184,COLUMN(II$1)-1,0)="",IF(II175="",TREND(II$4:INDEX(II$4:II$184,$B$200,1),$B$4:INDEX($B$4:$B$184,$B$200,1),INDEX($B$4:$B$184,$B$200+(MONTH($B208)-$C$200),1)),0),VLOOKUP($B208,$B$4:II$184,COLUMN(II$1)-1,0))</f>
        <v>-839756298.15398026</v>
      </c>
      <c r="IJ208" s="30">
        <f>IF(VLOOKUP($B208,$B$4:IJ$184,COLUMN(IJ$1)-1,0)="",IF(IJ175="",TREND(IJ$4:INDEX(IJ$4:IJ$184,$B$200,1),$B$4:INDEX($B$4:$B$184,$B$200,1),INDEX($B$4:$B$184,$B$200+(MONTH($B208)-$C$200),1)),0),VLOOKUP($B208,$B$4:IJ$184,COLUMN(IJ$1)-1,0))</f>
        <v>2286904288.8639793</v>
      </c>
      <c r="IK208" s="30">
        <f>IF(VLOOKUP($B208,$B$4:IK$184,COLUMN(IK$1)-1,0)="",IF(IK175="",TREND(IK$4:INDEX(IK$4:IK$184,$B$200,1),$B$4:INDEX($B$4:$B$184,$B$200,1),INDEX($B$4:$B$184,$B$200+(MONTH($B208)-$C$200),1)),0),VLOOKUP($B208,$B$4:IK$184,COLUMN(IK$1)-1,0))</f>
        <v>52000063.796827197</v>
      </c>
      <c r="IL208" s="30">
        <f>IF(VLOOKUP($B208,$B$4:IL$184,COLUMN(IL$1)-1,0)="",IF(IL175="",TREND(IL$4:INDEX(IL$4:IL$184,$B$200,1),$B$4:INDEX($B$4:$B$184,$B$200,1),INDEX($B$4:$B$184,$B$200+(MONTH($B208)-$C$200),1)),0),VLOOKUP($B208,$B$4:IL$184,COLUMN(IL$1)-1,0))</f>
        <v>4441594768.6729555</v>
      </c>
      <c r="IM208" s="30">
        <f>IF(VLOOKUP($B208,$B$4:IM$184,COLUMN(IM$1)-1,0)="",IF(IM175="",TREND(IM$4:INDEX(IM$4:IM$184,$B$200,1),$B$4:INDEX($B$4:$B$184,$B$200,1),INDEX($B$4:$B$184,$B$200+(MONTH($B208)-$C$200),1)),0),VLOOKUP($B208,$B$4:IM$184,COLUMN(IM$1)-1,0))</f>
        <v>2095140764.5773954</v>
      </c>
      <c r="IN208" s="30">
        <f>IF(VLOOKUP($B208,$B$4:IN$184,COLUMN(IN$1)-1,0)="",IF(IN175="",TREND(IN$4:INDEX(IN$4:IN$184,$B$200,1),$B$4:INDEX($B$4:$B$184,$B$200,1),INDEX($B$4:$B$184,$B$200+(MONTH($B208)-$C$200),1)),0),VLOOKUP($B208,$B$4:IN$184,COLUMN(IN$1)-1,0))</f>
        <v>442857391.10272169</v>
      </c>
      <c r="IO208" s="30">
        <f>IF(VLOOKUP($B208,$B$4:IO$184,COLUMN(IO$1)-1,0)="",IF(IO175="",TREND(IO$4:INDEX(IO$4:IO$184,$B$200,1),$B$4:INDEX($B$4:$B$184,$B$200,1),INDEX($B$4:$B$184,$B$200+(MONTH($B208)-$C$200),1)),0),VLOOKUP($B208,$B$4:IO$184,COLUMN(IO$1)-1,0))</f>
        <v>332212965.48890662</v>
      </c>
      <c r="IP208" s="30">
        <f>IF(VLOOKUP($B208,$B$4:IP$184,COLUMN(IP$1)-1,0)="",IF(IP175="",TREND(IP$4:INDEX(IP$4:IP$184,$B$200,1),$B$4:INDEX($B$4:$B$184,$B$200,1),INDEX($B$4:$B$184,$B$200+(MONTH($B208)-$C$200),1)),0),VLOOKUP($B208,$B$4:IP$184,COLUMN(IP$1)-1,0))</f>
        <v>4207535284.9253883</v>
      </c>
      <c r="IQ208" s="30">
        <f>IF(VLOOKUP($B208,$B$4:IQ$184,COLUMN(IQ$1)-1,0)="",IF(IQ175="",TREND(IQ$4:INDEX(IQ$4:IQ$184,$B$200,1),$B$4:INDEX($B$4:$B$184,$B$200,1),INDEX($B$4:$B$184,$B$200+(MONTH($B208)-$C$200),1)),0),VLOOKUP($B208,$B$4:IQ$184,COLUMN(IQ$1)-1,0))</f>
        <v>464030406.22356462</v>
      </c>
      <c r="IR208" s="30">
        <f>IF(VLOOKUP($B208,$B$4:IR$184,COLUMN(IR$1)-1,0)="",IF(IR175="",TREND(IR$4:INDEX(IR$4:IR$184,$B$200,1),$B$4:INDEX($B$4:$B$184,$B$200,1),INDEX($B$4:$B$184,$B$200+(MONTH($B208)-$C$200),1)),0),VLOOKUP($B208,$B$4:IR$184,COLUMN(IR$1)-1,0))</f>
        <v>225557226.87848723</v>
      </c>
      <c r="IS208" s="30">
        <f>IF(VLOOKUP($B208,$B$4:IS$184,COLUMN(IS$1)-1,0)="",IF(IS175="",TREND(IS$4:INDEX(IS$4:IS$184,$B$200,1),$B$4:INDEX($B$4:$B$184,$B$200,1),INDEX($B$4:$B$184,$B$200+(MONTH($B208)-$C$200),1)),0),VLOOKUP($B208,$B$4:IS$184,COLUMN(IS$1)-1,0))</f>
        <v>43410956.082627177</v>
      </c>
      <c r="IT208" s="30">
        <f>IF(VLOOKUP($B208,$B$4:IT$184,COLUMN(IT$1)-1,0)="",IF(IT175="",TREND(IT$4:INDEX(IT$4:IT$184,$B$200,1),$B$4:INDEX($B$4:$B$184,$B$200,1),INDEX($B$4:$B$184,$B$200+(MONTH($B208)-$C$200),1)),0),VLOOKUP($B208,$B$4:IT$184,COLUMN(IT$1)-1,0))</f>
        <v>32558217.087903768</v>
      </c>
      <c r="IU208" s="30">
        <f>IF(VLOOKUP($B208,$B$4:IU$184,COLUMN(IU$1)-1,0)="",IF(IU175="",TREND(IU$4:INDEX(IU$4:IU$184,$B$200,1),$B$4:INDEX($B$4:$B$184,$B$200,1),INDEX($B$4:$B$184,$B$200+(MONTH($B208)-$C$200),1)),0),VLOOKUP($B208,$B$4:IU$184,COLUMN(IU$1)-1,0))</f>
        <v>419371973.42539263</v>
      </c>
      <c r="IV208" s="30">
        <f>IF(VLOOKUP($B208,$B$4:IV$184,COLUMN(IV$1)-1,0)="",IF(IV175="",TREND(IV$4:INDEX(IV$4:IV$184,$B$200,1),$B$4:INDEX($B$4:$B$184,$B$200,1),INDEX($B$4:$B$184,$B$200+(MONTH($B208)-$C$200),1)),0),VLOOKUP($B208,$B$4:IV$184,COLUMN(IV$1)-1,0))</f>
        <v>277778820.23932266</v>
      </c>
      <c r="IW208" s="30">
        <f>IF(VLOOKUP($B208,$B$4:IW$184,COLUMN(IW$1)-1,0)="",IF(IW175="",TREND(IW$4:INDEX(IW$4:IW$184,$B$200,1),$B$4:INDEX($B$4:$B$184,$B$200,1),INDEX($B$4:$B$184,$B$200+(MONTH($B208)-$C$200),1)),0),VLOOKUP($B208,$B$4:IW$184,COLUMN(IW$1)-1,0))</f>
        <v>28100525.087359548</v>
      </c>
      <c r="IX208" s="30">
        <f>IF(VLOOKUP($B208,$B$4:IX$184,COLUMN(IX$1)-1,0)="",IF(IX175="",TREND(IX$4:INDEX(IX$4:IX$184,$B$200,1),$B$4:INDEX($B$4:$B$184,$B$200,1),INDEX($B$4:$B$184,$B$200+(MONTH($B208)-$C$200),1)),0),VLOOKUP($B208,$B$4:IX$184,COLUMN(IX$1)-1,0))</f>
        <v>3902607060.7602615</v>
      </c>
      <c r="IY208" s="30">
        <f>IF(VLOOKUP($B208,$B$4:IY$184,COLUMN(IY$1)-1,0)="",IF(IY175="",TREND(IY$4:INDEX(IY$4:IY$184,$B$200,1),$B$4:INDEX($B$4:$B$184,$B$200,1),INDEX($B$4:$B$184,$B$200+(MONTH($B208)-$C$200),1)),0),VLOOKUP($B208,$B$4:IY$184,COLUMN(IY$1)-1,0))</f>
        <v>-32533877.960341096</v>
      </c>
      <c r="IZ208" s="30">
        <f>IF(VLOOKUP($B208,$B$4:IZ$184,COLUMN(IZ$1)-1,0)="",IF(IZ175="",TREND(IZ$4:INDEX(IZ$4:IZ$184,$B$200,1),$B$4:INDEX($B$4:$B$184,$B$200,1),INDEX($B$4:$B$184,$B$200+(MONTH($B208)-$C$200),1)),0),VLOOKUP($B208,$B$4:IZ$184,COLUMN(IZ$1)-1,0))</f>
        <v>9646918.8854400963</v>
      </c>
      <c r="JA208" s="30">
        <f>IF(VLOOKUP($B208,$B$4:JA$184,COLUMN(JA$1)-1,0)="",IF(JA175="",TREND(JA$4:INDEX(JA$4:JA$184,$B$200,1),$B$4:INDEX($B$4:$B$184,$B$200,1),INDEX($B$4:$B$184,$B$200+(MONTH($B208)-$C$200),1)),0),VLOOKUP($B208,$B$4:JA$184,COLUMN(JA$1)-1,0))</f>
        <v>-20970460.609389067</v>
      </c>
      <c r="JB208" s="30" t="e">
        <f>IF(VLOOKUP($B208,$B$4:JB$184,COLUMN(JB$1)-1,0)="",IF(JB175="",TREND(JB$4:INDEX(JB$4:JB$184,$B$200,1),$B$4:INDEX($B$4:$B$184,$B$200,1),INDEX($B$4:$B$184,$B$200+(MONTH($B208)-$C$200),1)),0),VLOOKUP($B208,$B$4:JB$184,COLUMN(JB$1)-1,0))</f>
        <v>#VALUE!</v>
      </c>
      <c r="JC208" s="30">
        <f>IF(VLOOKUP($B208,$B$4:JC$184,COLUMN(JC$1)-1,0)="",IF(JC175="",TREND(JC$4:INDEX(JC$4:JC$184,$B$200,1),$B$4:INDEX($B$4:$B$184,$B$200,1),INDEX($B$4:$B$184,$B$200+(MONTH($B208)-$C$200),1)),0),VLOOKUP($B208,$B$4:JC$184,COLUMN(JC$1)-1,0))</f>
        <v>-2526048.2252812982</v>
      </c>
      <c r="JD208" s="30">
        <f>IF(VLOOKUP($B208,$B$4:JD$184,COLUMN(JD$1)-1,0)="",IF(JD175="",TREND(JD$4:INDEX(JD$4:JD$184,$B$200,1),$B$4:INDEX($B$4:$B$184,$B$200,1),INDEX($B$4:$B$184,$B$200+(MONTH($B208)-$C$200),1)),0),VLOOKUP($B208,$B$4:JD$184,COLUMN(JD$1)-1,0))</f>
        <v>13430550.11567986</v>
      </c>
      <c r="JE208" s="30">
        <f>IF(VLOOKUP($B208,$B$4:JE$184,COLUMN(JE$1)-1,0)="",IF(JE175="",TREND(JE$4:INDEX(JE$4:JE$184,$B$200,1),$B$4:INDEX($B$4:$B$184,$B$200,1),INDEX($B$4:$B$184,$B$200+(MONTH($B208)-$C$200),1)),0),VLOOKUP($B208,$B$4:JE$184,COLUMN(JE$1)-1,0))</f>
        <v>0</v>
      </c>
      <c r="JF208" s="30">
        <f>IF(VLOOKUP($B208,$B$4:JF$184,COLUMN(JF$1)-1,0)="",IF(JF175="",TREND(JF$4:INDEX(JF$4:JF$184,$B$200,1),$B$4:INDEX($B$4:$B$184,$B$200,1),INDEX($B$4:$B$184,$B$200+(MONTH($B208)-$C$200),1)),0),VLOOKUP($B208,$B$4:JF$184,COLUMN(JF$1)-1,0))</f>
        <v>-789133.31207830086</v>
      </c>
      <c r="JG208" s="30">
        <f>IF(VLOOKUP($B208,$B$4:JG$184,COLUMN(JG$1)-1,0)="",IF(JG175="",TREND(JG$4:INDEX(JG$4:JG$184,$B$200,1),$B$4:INDEX($B$4:$B$184,$B$200,1),INDEX($B$4:$B$184,$B$200+(MONTH($B208)-$C$200),1)),0),VLOOKUP($B208,$B$4:JG$184,COLUMN(JG$1)-1,0))</f>
        <v>95545679.286073148</v>
      </c>
      <c r="JH208" s="30">
        <f>IF(VLOOKUP($B208,$B$4:JH$184,COLUMN(JH$1)-1,0)="",IF(JH175="",TREND(JH$4:INDEX(JH$4:JH$184,$B$200,1),$B$4:INDEX($B$4:$B$184,$B$200,1),INDEX($B$4:$B$184,$B$200+(MONTH($B208)-$C$200),1)),0),VLOOKUP($B208,$B$4:JH$184,COLUMN(JH$1)-1,0))</f>
        <v>-88661.945075064898</v>
      </c>
      <c r="JI208" s="30">
        <f>IF(VLOOKUP($B208,$B$4:JI$184,COLUMN(JI$1)-1,0)="",IF(JI175="",TREND(JI$4:INDEX(JI$4:JI$184,$B$200,1),$B$4:INDEX($B$4:$B$184,$B$200,1),INDEX($B$4:$B$184,$B$200+(MONTH($B208)-$C$200),1)),0),VLOOKUP($B208,$B$4:JI$184,COLUMN(JI$1)-1,0))</f>
        <v>792995.62199665979</v>
      </c>
      <c r="JJ208" s="30">
        <f>IF(VLOOKUP($B208,$B$4:JJ$184,COLUMN(JJ$1)-1,0)="",IF(JJ175="",TREND(JJ$4:INDEX(JJ$4:JJ$184,$B$200,1),$B$4:INDEX($B$4:$B$184,$B$200,1),INDEX($B$4:$B$184,$B$200+(MONTH($B208)-$C$200),1)),0),VLOOKUP($B208,$B$4:JJ$184,COLUMN(JJ$1)-1,0))</f>
        <v>2134134873.6984825</v>
      </c>
      <c r="JK208" s="30">
        <f>IF(VLOOKUP($B208,$B$4:JK$184,COLUMN(JK$1)-1,0)="",IF(JK175="",TREND(JK$4:INDEX(JK$4:JK$184,$B$200,1),$B$4:INDEX($B$4:$B$184,$B$200,1),INDEX($B$4:$B$184,$B$200+(MONTH($B208)-$C$200),1)),0),VLOOKUP($B208,$B$4:JK$184,COLUMN(JK$1)-1,0))</f>
        <v>183667248.99522257</v>
      </c>
      <c r="JL208" s="30" t="e">
        <f>IF(VLOOKUP($B208,$B$4:JL$184,COLUMN(JL$1)-1,0)="",IF(JL175="",TREND(JL$4:INDEX(JL$4:JL$184,$B$200,1),$B$4:INDEX($B$4:$B$184,$B$200,1),INDEX($B$4:$B$184,$B$200+(MONTH($B208)-$C$200),1)),0),VLOOKUP($B208,$B$4:JL$184,COLUMN(JL$1)-1,0))</f>
        <v>#VALUE!</v>
      </c>
      <c r="JM208" s="30">
        <f>IF(VLOOKUP($B208,$B$4:JM$184,COLUMN(JM$1)-1,0)="",IF(JM175="",TREND(JM$4:INDEX(JM$4:JM$184,$B$200,1),$B$4:INDEX($B$4:$B$184,$B$200,1),INDEX($B$4:$B$184,$B$200+(MONTH($B208)-$C$200),1)),0),VLOOKUP($B208,$B$4:JM$184,COLUMN(JM$1)-1,0))</f>
        <v>3709949226.0539246</v>
      </c>
      <c r="JN208" s="30">
        <f>IF(VLOOKUP($B208,$B$4:JN$184,COLUMN(JN$1)-1,0)="",IF(JN175="",TREND(JN$4:INDEX(JN$4:JN$184,$B$200,1),$B$4:INDEX($B$4:$B$184,$B$200,1),INDEX($B$4:$B$184,$B$200+(MONTH($B208)-$C$200),1)),0),VLOOKUP($B208,$B$4:JN$184,COLUMN(JN$1)-1,0))</f>
        <v>1565334.9040484838</v>
      </c>
      <c r="JO208" s="30">
        <f>IF(VLOOKUP($B208,$B$4:JO$184,COLUMN(JO$1)-1,0)="",IF(JO175="",TREND(JO$4:INDEX(JO$4:JO$184,$B$200,1),$B$4:INDEX($B$4:$B$184,$B$200,1),INDEX($B$4:$B$184,$B$200+(MONTH($B208)-$C$200),1)),0),VLOOKUP($B208,$B$4:JO$184,COLUMN(JO$1)-1,0))</f>
        <v>2750614107.8481693</v>
      </c>
      <c r="JP208" s="30">
        <f>IF(VLOOKUP($B208,$B$4:JP$184,COLUMN(JP$1)-1,0)="",IF(JP175="",TREND(JP$4:INDEX(JP$4:JP$184,$B$200,1),$B$4:INDEX($B$4:$B$184,$B$200,1),INDEX($B$4:$B$184,$B$200+(MONTH($B208)-$C$200),1)),0),VLOOKUP($B208,$B$4:JP$184,COLUMN(JP$1)-1,0))</f>
        <v>2939981072.9315796</v>
      </c>
      <c r="JQ208" s="30">
        <f>IF(VLOOKUP($B208,$B$4:JQ$184,COLUMN(JQ$1)-1,0)="",IF(JQ175="",TREND(JQ$4:INDEX(JQ$4:JQ$184,$B$200,1),$B$4:INDEX($B$4:$B$184,$B$200,1),INDEX($B$4:$B$184,$B$200+(MONTH($B208)-$C$200),1)),0),VLOOKUP($B208,$B$4:JQ$184,COLUMN(JQ$1)-1,0))</f>
        <v>37808419.466638267</v>
      </c>
      <c r="JR208" s="30">
        <f>IF(VLOOKUP($B208,$B$4:JR$184,COLUMN(JR$1)-1,0)="",IF(JR175="",TREND(JR$4:INDEX(JR$4:JR$184,$B$200,1),$B$4:INDEX($B$4:$B$184,$B$200,1),INDEX($B$4:$B$184,$B$200+(MONTH($B208)-$C$200),1)),0),VLOOKUP($B208,$B$4:JR$184,COLUMN(JR$1)-1,0))</f>
        <v>2224226488.9969749</v>
      </c>
      <c r="JS208" s="30">
        <f>IF(VLOOKUP($B208,$B$4:JS$184,COLUMN(JS$1)-1,0)="",IF(JS175="",TREND(JS$4:INDEX(JS$4:JS$184,$B$200,1),$B$4:INDEX($B$4:$B$184,$B$200,1),INDEX($B$4:$B$184,$B$200+(MONTH($B208)-$C$200),1)),0),VLOOKUP($B208,$B$4:JS$184,COLUMN(JS$1)-1,0))</f>
        <v>-34063672.570410132</v>
      </c>
      <c r="JT208" s="30">
        <f>IF(VLOOKUP($B208,$B$4:JT$184,COLUMN(JT$1)-1,0)="",IF(JT175="",TREND(JT$4:INDEX(JT$4:JT$184,$B$200,1),$B$4:INDEX($B$4:$B$184,$B$200,1),INDEX($B$4:$B$184,$B$200+(MONTH($B208)-$C$200),1)),0),VLOOKUP($B208,$B$4:JT$184,COLUMN(JT$1)-1,0))</f>
        <v>-5329910.5728089064</v>
      </c>
      <c r="JU208" s="30">
        <f>IF(VLOOKUP($B208,$B$4:JU$184,COLUMN(JU$1)-1,0)="",IF(JU175="",TREND(JU$4:INDEX(JU$4:JU$184,$B$200,1),$B$4:INDEX($B$4:$B$184,$B$200,1),INDEX($B$4:$B$184,$B$200+(MONTH($B208)-$C$200),1)),0),VLOOKUP($B208,$B$4:JU$184,COLUMN(JU$1)-1,0))</f>
        <v>-350942.95075989515</v>
      </c>
      <c r="JV208" s="30">
        <f>IF(VLOOKUP($B208,$B$4:JV$184,COLUMN(JV$1)-1,0)="",IF(JV175="",TREND(JV$4:INDEX(JV$4:JV$184,$B$200,1),$B$4:INDEX($B$4:$B$184,$B$200,1),INDEX($B$4:$B$184,$B$200+(MONTH($B208)-$C$200),1)),0),VLOOKUP($B208,$B$4:JV$184,COLUMN(JV$1)-1,0))</f>
        <v>-16641370.385414124</v>
      </c>
      <c r="JW208" s="30">
        <f>IF(VLOOKUP($B208,$B$4:JW$184,COLUMN(JW$1)-1,0)="",IF(JW175="",TREND(JW$4:INDEX(JW$4:JW$184,$B$200,1),$B$4:INDEX($B$4:$B$184,$B$200,1),INDEX($B$4:$B$184,$B$200+(MONTH($B208)-$C$200),1)),0),VLOOKUP($B208,$B$4:JW$184,COLUMN(JW$1)-1,0))</f>
        <v>-7159273.4997499883</v>
      </c>
      <c r="JX208" s="30">
        <f>IF(VLOOKUP($B208,$B$4:JX$184,COLUMN(JX$1)-1,0)="",IF(JX175="",TREND(JX$4:INDEX(JX$4:JX$184,$B$200,1),$B$4:INDEX($B$4:$B$184,$B$200,1),INDEX($B$4:$B$184,$B$200+(MONTH($B208)-$C$200),1)),0),VLOOKUP($B208,$B$4:JX$184,COLUMN(JX$1)-1,0))</f>
        <v>937488.87320631742</v>
      </c>
      <c r="JY208" s="30">
        <f>IF(VLOOKUP($B208,$B$4:JY$184,COLUMN(JY$1)-1,0)="",IF(JY175="",TREND(JY$4:INDEX(JY$4:JY$184,$B$200,1),$B$4:INDEX($B$4:$B$184,$B$200,1),INDEX($B$4:$B$184,$B$200+(MONTH($B208)-$C$200),1)),0),VLOOKUP($B208,$B$4:JY$184,COLUMN(JY$1)-1,0))</f>
        <v>3611642.5839702636</v>
      </c>
      <c r="JZ208" s="30">
        <f>IF(VLOOKUP($B208,$B$4:JZ$184,COLUMN(JZ$1)-1,0)="",IF(JZ175="",TREND(JZ$4:INDEX(JZ$4:JZ$184,$B$200,1),$B$4:INDEX($B$4:$B$184,$B$200,1),INDEX($B$4:$B$184,$B$200+(MONTH($B208)-$C$200),1)),0),VLOOKUP($B208,$B$4:JZ$184,COLUMN(JZ$1)-1,0))</f>
        <v>15468018.467908746</v>
      </c>
      <c r="KA208" s="30">
        <f>IF(VLOOKUP($B208,$B$4:KA$184,COLUMN(KA$1)-1,0)="",IF(KA175="",TREND(KA$4:INDEX(KA$4:KA$184,$B$200,1),$B$4:INDEX($B$4:$B$184,$B$200,1),INDEX($B$4:$B$184,$B$200+(MONTH($B208)-$C$200),1)),0),VLOOKUP($B208,$B$4:KA$184,COLUMN(KA$1)-1,0))</f>
        <v>0</v>
      </c>
      <c r="KB208" s="30">
        <f>IF(VLOOKUP($B208,$B$4:KB$184,COLUMN(KB$1)-1,0)="",IF(KB175="",TREND(KB$4:INDEX(KB$4:KB$184,$B$200,1),$B$4:INDEX($B$4:$B$184,$B$200,1),INDEX($B$4:$B$184,$B$200+(MONTH($B208)-$C$200),1)),0),VLOOKUP($B208,$B$4:KB$184,COLUMN(KB$1)-1,0))</f>
        <v>23135722.923821568</v>
      </c>
      <c r="KC208" s="30">
        <f>IF(VLOOKUP($B208,$B$4:KC$184,COLUMN(KC$1)-1,0)="",IF(KC175="",TREND(KC$4:INDEX(KC$4:KC$184,$B$200,1),$B$4:INDEX($B$4:$B$184,$B$200,1),INDEX($B$4:$B$184,$B$200+(MONTH($B208)-$C$200),1)),0),VLOOKUP($B208,$B$4:KC$184,COLUMN(KC$1)-1,0))</f>
        <v>-116551.90193089936</v>
      </c>
      <c r="KD208" s="30">
        <f>IF(VLOOKUP($B208,$B$4:KD$184,COLUMN(KD$1)-1,0)="",IF(KD175="",TREND(KD$4:INDEX(KD$4:KD$184,$B$200,1),$B$4:INDEX($B$4:$B$184,$B$200,1),INDEX($B$4:$B$184,$B$200+(MONTH($B208)-$C$200),1)),0),VLOOKUP($B208,$B$4:KD$184,COLUMN(KD$1)-1,0))</f>
        <v>0</v>
      </c>
      <c r="KE208" s="30">
        <f>IF(VLOOKUP($B208,$B$4:KE$184,COLUMN(KE$1)-1,0)="",IF(KE175="",TREND(KE$4:INDEX(KE$4:KE$184,$B$200,1),$B$4:INDEX($B$4:$B$184,$B$200,1),INDEX($B$4:$B$184,$B$200+(MONTH($B208)-$C$200),1)),0),VLOOKUP($B208,$B$4:KE$184,COLUMN(KE$1)-1,0))</f>
        <v>0</v>
      </c>
      <c r="KF208" s="30">
        <f>IF(VLOOKUP($B208,$B$4:KF$184,COLUMN(KF$1)-1,0)="",IF(KF175="",TREND(KF$4:INDEX(KF$4:KF$184,$B$200,1),$B$4:INDEX($B$4:$B$184,$B$200,1),INDEX($B$4:$B$184,$B$200+(MONTH($B208)-$C$200),1)),0),VLOOKUP($B208,$B$4:KF$184,COLUMN(KF$1)-1,0))</f>
        <v>0</v>
      </c>
      <c r="KG208" s="30">
        <f>IF(VLOOKUP($B208,$B$4:KG$184,COLUMN(KG$1)-1,0)="",IF(KG175="",TREND(KG$4:INDEX(KG$4:KG$184,$B$200,1),$B$4:INDEX($B$4:$B$184,$B$200,1),INDEX($B$4:$B$184,$B$200+(MONTH($B208)-$C$200),1)),0),VLOOKUP($B208,$B$4:KG$184,COLUMN(KG$1)-1,0))</f>
        <v>8683516.3750935793</v>
      </c>
      <c r="KH208" s="30">
        <f>IF(VLOOKUP($B208,$B$4:KH$184,COLUMN(KH$1)-1,0)="",IF(KH175="",TREND(KH$4:INDEX(KH$4:KH$184,$B$200,1),$B$4:INDEX($B$4:$B$184,$B$200,1),INDEX($B$4:$B$184,$B$200+(MONTH($B208)-$C$200),1)),0),VLOOKUP($B208,$B$4:KH$184,COLUMN(KH$1)-1,0))</f>
        <v>4641959.2459220588</v>
      </c>
      <c r="KI208" s="30">
        <f>IF(VLOOKUP($B208,$B$4:KI$184,COLUMN(KI$1)-1,0)="",IF(KI175="",TREND(KI$4:INDEX(KI$4:KI$184,$B$200,1),$B$4:INDEX($B$4:$B$184,$B$200,1),INDEX($B$4:$B$184,$B$200+(MONTH($B208)-$C$200),1)),0),VLOOKUP($B208,$B$4:KI$184,COLUMN(KI$1)-1,0))</f>
        <v>574934151.06585598</v>
      </c>
      <c r="KJ208" s="30">
        <f>IF(VLOOKUP($B208,$B$4:KJ$184,COLUMN(KJ$1)-1,0)="",IF(KJ175="",TREND(KJ$4:INDEX(KJ$4:KJ$184,$B$200,1),$B$4:INDEX($B$4:$B$184,$B$200,1),INDEX($B$4:$B$184,$B$200+(MONTH($B208)-$C$200),1)),0),VLOOKUP($B208,$B$4:KJ$184,COLUMN(KJ$1)-1,0))</f>
        <v>192445.41210629675</v>
      </c>
      <c r="KK208" s="30">
        <f>IF(VLOOKUP($B208,$B$4:KK$184,COLUMN(KK$1)-1,0)="",IF(KK175="",TREND(KK$4:INDEX(KK$4:KK$184,$B$200,1),$B$4:INDEX($B$4:$B$184,$B$200,1),INDEX($B$4:$B$184,$B$200+(MONTH($B208)-$C$200),1)),0),VLOOKUP($B208,$B$4:KK$184,COLUMN(KK$1)-1,0))</f>
        <v>0</v>
      </c>
      <c r="KL208" s="30">
        <f>IF(VLOOKUP($B208,$B$4:KL$184,COLUMN(KL$1)-1,0)="",IF(KL175="",TREND(KL$4:INDEX(KL$4:KL$184,$B$200,1),$B$4:INDEX($B$4:$B$184,$B$200,1),INDEX($B$4:$B$184,$B$200+(MONTH($B208)-$C$200),1)),0),VLOOKUP($B208,$B$4:KL$184,COLUMN(KL$1)-1,0))</f>
        <v>52342883.300138593</v>
      </c>
      <c r="KM208" s="30">
        <f>IF(VLOOKUP($B208,$B$4:KM$184,COLUMN(KM$1)-1,0)="",IF(KM175="",TREND(KM$4:INDEX(KM$4:KM$184,$B$200,1),$B$4:INDEX($B$4:$B$184,$B$200,1),INDEX($B$4:$B$184,$B$200+(MONTH($B208)-$C$200),1)),0),VLOOKUP($B208,$B$4:KM$184,COLUMN(KM$1)-1,0))</f>
        <v>3158199094.8376637</v>
      </c>
      <c r="KN208" s="30">
        <f>IF(VLOOKUP($B208,$B$4:KN$184,COLUMN(KN$1)-1,0)="",IF(KN175="",TREND(KN$4:INDEX(KN$4:KN$184,$B$200,1),$B$4:INDEX($B$4:$B$184,$B$200,1),INDEX($B$4:$B$184,$B$200+(MONTH($B208)-$C$200),1)),0),VLOOKUP($B208,$B$4:KN$184,COLUMN(KN$1)-1,0))</f>
        <v>1572780467.3778667</v>
      </c>
      <c r="KO208" s="30">
        <f>IF(VLOOKUP($B208,$B$4:KO$184,COLUMN(KO$1)-1,0)="",IF(KO175="",TREND(KO$4:INDEX(KO$4:KO$184,$B$200,1),$B$4:INDEX($B$4:$B$184,$B$200,1),INDEX($B$4:$B$184,$B$200+(MONTH($B208)-$C$200),1)),0),VLOOKUP($B208,$B$4:KO$184,COLUMN(KO$1)-1,0))</f>
        <v>40462515.777535416</v>
      </c>
      <c r="KP208" s="30">
        <f>IF(VLOOKUP($B208,$B$4:KP$184,COLUMN(KP$1)-1,0)="",IF(KP175="",TREND(KP$4:INDEX(KP$4:KP$184,$B$200,1),$B$4:INDEX($B$4:$B$184,$B$200,1),INDEX($B$4:$B$184,$B$200+(MONTH($B208)-$C$200),1)),0),VLOOKUP($B208,$B$4:KP$184,COLUMN(KP$1)-1,0))</f>
        <v>-2440119.0736204088</v>
      </c>
      <c r="KQ208" s="30">
        <f>IF(VLOOKUP($B208,$B$4:KQ$184,COLUMN(KQ$1)-1,0)="",IF(KQ175="",TREND(KQ$4:INDEX(KQ$4:KQ$184,$B$200,1),$B$4:INDEX($B$4:$B$184,$B$200,1),INDEX($B$4:$B$184,$B$200+(MONTH($B208)-$C$200),1)),0),VLOOKUP($B208,$B$4:KQ$184,COLUMN(KQ$1)-1,0))</f>
        <v>-292108.05774062872</v>
      </c>
      <c r="KR208" s="30">
        <f>IF(VLOOKUP($B208,$B$4:KR$184,COLUMN(KR$1)-1,0)="",IF(KR175="",TREND(KR$4:INDEX(KR$4:KR$184,$B$200,1),$B$4:INDEX($B$4:$B$184,$B$200,1),INDEX($B$4:$B$184,$B$200+(MONTH($B208)-$C$200),1)),0),VLOOKUP($B208,$B$4:KR$184,COLUMN(KR$1)-1,0))</f>
        <v>-664196.87585225329</v>
      </c>
      <c r="KS208" s="30">
        <f>IF(VLOOKUP($B208,$B$4:KS$184,COLUMN(KS$1)-1,0)="",IF(KS175="",TREND(KS$4:INDEX(KS$4:KS$184,$B$200,1),$B$4:INDEX($B$4:$B$184,$B$200,1),INDEX($B$4:$B$184,$B$200+(MONTH($B208)-$C$200),1)),0),VLOOKUP($B208,$B$4:KS$184,COLUMN(KS$1)-1,0))</f>
        <v>1183385.4565264694</v>
      </c>
      <c r="KT208" s="30">
        <f>IF(VLOOKUP($B208,$B$4:KT$184,COLUMN(KT$1)-1,0)="",IF(KT175="",TREND(KT$4:INDEX(KT$4:KT$184,$B$200,1),$B$4:INDEX($B$4:$B$184,$B$200,1),INDEX($B$4:$B$184,$B$200+(MONTH($B208)-$C$200),1)),0),VLOOKUP($B208,$B$4:KT$184,COLUMN(KT$1)-1,0))</f>
        <v>8215428.7861565202</v>
      </c>
      <c r="KU208" s="30">
        <f>IF(VLOOKUP($B208,$B$4:KU$184,COLUMN(KU$1)-1,0)="",IF(KU175="",TREND(KU$4:INDEX(KU$4:KU$184,$B$200,1),$B$4:INDEX($B$4:$B$184,$B$200,1),INDEX($B$4:$B$184,$B$200+(MONTH($B208)-$C$200),1)),0),VLOOKUP($B208,$B$4:KU$184,COLUMN(KU$1)-1,0))</f>
        <v>-26588.63310565229</v>
      </c>
      <c r="KV208" s="30">
        <f>IF(VLOOKUP($B208,$B$4:KV$184,COLUMN(KV$1)-1,0)="",IF(KV175="",TREND(KV$4:INDEX(KV$4:KV$184,$B$200,1),$B$4:INDEX($B$4:$B$184,$B$200,1),INDEX($B$4:$B$184,$B$200+(MONTH($B208)-$C$200),1)),0),VLOOKUP($B208,$B$4:KV$184,COLUMN(KV$1)-1,0))</f>
        <v>80317307.970081389</v>
      </c>
      <c r="KW208" s="30">
        <f>IF(VLOOKUP($B208,$B$4:KW$184,COLUMN(KW$1)-1,0)="",IF(KW175="",TREND(KW$4:INDEX(KW$4:KW$184,$B$200,1),$B$4:INDEX($B$4:$B$184,$B$200,1),INDEX($B$4:$B$184,$B$200+(MONTH($B208)-$C$200),1)),0),VLOOKUP($B208,$B$4:KW$184,COLUMN(KW$1)-1,0))</f>
        <v>0</v>
      </c>
      <c r="KX208" s="30">
        <f>IF(VLOOKUP($B208,$B$4:KX$184,COLUMN(KX$1)-1,0)="",IF(KX175="",TREND(KX$4:INDEX(KX$4:KX$184,$B$200,1),$B$4:INDEX($B$4:$B$184,$B$200,1),INDEX($B$4:$B$184,$B$200+(MONTH($B208)-$C$200),1)),0),VLOOKUP($B208,$B$4:KX$184,COLUMN(KX$1)-1,0))</f>
        <v>6115469.908869639</v>
      </c>
      <c r="KY208" s="30">
        <f>IF(VLOOKUP($B208,$B$4:KY$184,COLUMN(KY$1)-1,0)="",IF(KY175="",TREND(KY$4:INDEX(KY$4:KY$184,$B$200,1),$B$4:INDEX($B$4:$B$184,$B$200,1),INDEX($B$4:$B$184,$B$200+(MONTH($B208)-$C$200),1)),0),VLOOKUP($B208,$B$4:KY$184,COLUMN(KY$1)-1,0))</f>
        <v>12628773.875204101</v>
      </c>
      <c r="KZ208" s="30">
        <f>IF(VLOOKUP($B208,$B$4:KZ$184,COLUMN(KZ$1)-1,0)="",IF(KZ175="",TREND(KZ$4:INDEX(KZ$4:KZ$184,$B$200,1),$B$4:INDEX($B$4:$B$184,$B$200,1),INDEX($B$4:$B$184,$B$200+(MONTH($B208)-$C$200),1)),0),VLOOKUP($B208,$B$4:KZ$184,COLUMN(KZ$1)-1,0))</f>
        <v>16871284.050736755</v>
      </c>
      <c r="LA208" s="30">
        <f>IF(VLOOKUP($B208,$B$4:LA$184,COLUMN(LA$1)-1,0)="",IF(LA175="",TREND(LA$4:INDEX(LA$4:LA$184,$B$200,1),$B$4:INDEX($B$4:$B$184,$B$200,1),INDEX($B$4:$B$184,$B$200+(MONTH($B208)-$C$200),1)),0),VLOOKUP($B208,$B$4:LA$184,COLUMN(LA$1)-1,0))</f>
        <v>10348452.675322615</v>
      </c>
      <c r="LB208" s="30">
        <f>IF(VLOOKUP($B208,$B$4:LB$184,COLUMN(LB$1)-1,0)="",IF(LB175="",TREND(LB$4:INDEX(LB$4:LB$184,$B$200,1),$B$4:INDEX($B$4:$B$184,$B$200,1),INDEX($B$4:$B$184,$B$200+(MONTH($B208)-$C$200),1)),0),VLOOKUP($B208,$B$4:LB$184,COLUMN(LB$1)-1,0))</f>
        <v>3311653.9891314656</v>
      </c>
      <c r="LC208" s="30">
        <f>IF(VLOOKUP($B208,$B$4:LC$184,COLUMN(LC$1)-1,0)="",IF(LC175="",TREND(LC$4:INDEX(LC$4:LC$184,$B$200,1),$B$4:INDEX($B$4:$B$184,$B$200,1),INDEX($B$4:$B$184,$B$200+(MONTH($B208)-$C$200),1)),0),VLOOKUP($B208,$B$4:LC$184,COLUMN(LC$1)-1,0))</f>
        <v>5649043.3592972681</v>
      </c>
      <c r="LD208" s="30">
        <f>IF(VLOOKUP($B208,$B$4:LD$184,COLUMN(LD$1)-1,0)="",IF(LD175="",TREND(LD$4:INDEX(LD$4:LD$184,$B$200,1),$B$4:INDEX($B$4:$B$184,$B$200,1),INDEX($B$4:$B$184,$B$200+(MONTH($B208)-$C$200),1)),0),VLOOKUP($B208,$B$4:LD$184,COLUMN(LD$1)-1,0))</f>
        <v>336285599.33569098</v>
      </c>
      <c r="LE208" s="30">
        <f>IF(VLOOKUP($B208,$B$4:LE$184,COLUMN(LE$1)-1,0)="",IF(LE175="",TREND(LE$4:INDEX(LE$4:LE$184,$B$200,1),$B$4:INDEX($B$4:$B$184,$B$200,1),INDEX($B$4:$B$184,$B$200+(MONTH($B208)-$C$200),1)),0),VLOOKUP($B208,$B$4:LE$184,COLUMN(LE$1)-1,0))</f>
        <v>1019827.2184304744</v>
      </c>
      <c r="LF208" s="30">
        <f>IF(VLOOKUP($B208,$B$4:LF$184,COLUMN(LF$1)-1,0)="",IF(LF175="",TREND(LF$4:INDEX(LF$4:LF$184,$B$200,1),$B$4:INDEX($B$4:$B$184,$B$200,1),INDEX($B$4:$B$184,$B$200+(MONTH($B208)-$C$200),1)),0),VLOOKUP($B208,$B$4:LF$184,COLUMN(LF$1)-1,0))</f>
        <v>5459240.8875141963</v>
      </c>
      <c r="LG208" s="30">
        <f>IF(VLOOKUP($B208,$B$4:LG$184,COLUMN(LG$1)-1,0)="",IF(LG175="",TREND(LG$4:INDEX(LG$4:LG$184,$B$200,1),$B$4:INDEX($B$4:$B$184,$B$200,1),INDEX($B$4:$B$184,$B$200+(MONTH($B208)-$C$200),1)),0),VLOOKUP($B208,$B$4:LG$184,COLUMN(LG$1)-1,0))</f>
        <v>-48266.557912994642</v>
      </c>
      <c r="LH208" s="30">
        <f>IF(VLOOKUP($B208,$B$4:LH$184,COLUMN(LH$1)-1,0)="",IF(LH175="",TREND(LH$4:INDEX(LH$4:LH$184,$B$200,1),$B$4:INDEX($B$4:$B$184,$B$200,1),INDEX($B$4:$B$184,$B$200+(MONTH($B208)-$C$200),1)),0),VLOOKUP($B208,$B$4:LH$184,COLUMN(LH$1)-1,0))</f>
        <v>8787502.2321555614</v>
      </c>
      <c r="LI208" s="30">
        <f>IF(VLOOKUP($B208,$B$4:LI$184,COLUMN(LI$1)-1,0)="",IF(LI175="",TREND(LI$4:INDEX(LI$4:LI$184,$B$200,1),$B$4:INDEX($B$4:$B$184,$B$200,1),INDEX($B$4:$B$184,$B$200+(MONTH($B208)-$C$200),1)),0),VLOOKUP($B208,$B$4:LI$184,COLUMN(LI$1)-1,0))</f>
        <v>35482385.207859218</v>
      </c>
      <c r="LJ208" s="30">
        <f>IF(VLOOKUP($B208,$B$4:LJ$184,COLUMN(LJ$1)-1,0)="",IF(LJ175="",TREND(LJ$4:INDEX(LJ$4:LJ$184,$B$200,1),$B$4:INDEX($B$4:$B$184,$B$200,1),INDEX($B$4:$B$184,$B$200+(MONTH($B208)-$C$200),1)),0),VLOOKUP($B208,$B$4:LJ$184,COLUMN(LJ$1)-1,0))</f>
        <v>7266049.6433598697</v>
      </c>
      <c r="LK208" s="30">
        <f>IF(VLOOKUP($B208,$B$4:LK$184,COLUMN(LK$1)-1,0)="",IF(LK175="",TREND(LK$4:INDEX(LK$4:LK$184,$B$200,1),$B$4:INDEX($B$4:$B$184,$B$200,1),INDEX($B$4:$B$184,$B$200+(MONTH($B208)-$C$200),1)),0),VLOOKUP($B208,$B$4:LK$184,COLUMN(LK$1)-1,0))</f>
        <v>987513.76692147739</v>
      </c>
      <c r="LL208" s="30">
        <f>IF(VLOOKUP($B208,$B$4:LL$184,COLUMN(LL$1)-1,0)="",IF(LL175="",TREND(LL$4:INDEX(LL$4:LL$184,$B$200,1),$B$4:INDEX($B$4:$B$184,$B$200,1),INDEX($B$4:$B$184,$B$200+(MONTH($B208)-$C$200),1)),0),VLOOKUP($B208,$B$4:LL$184,COLUMN(LL$1)-1,0))</f>
        <v>2639719.9121746346</v>
      </c>
      <c r="LM208" s="30">
        <f>IF(VLOOKUP($B208,$B$4:LM$184,COLUMN(LM$1)-1,0)="",IF(LM175="",TREND(LM$4:INDEX(LM$4:LM$184,$B$200,1),$B$4:INDEX($B$4:$B$184,$B$200,1),INDEX($B$4:$B$184,$B$200+(MONTH($B208)-$C$200),1)),0),VLOOKUP($B208,$B$4:LM$184,COLUMN(LM$1)-1,0))</f>
        <v>6290324.5791408643</v>
      </c>
      <c r="LN208" s="30">
        <f>IF(VLOOKUP($B208,$B$4:LN$184,COLUMN(LN$1)-1,0)="",IF(LN175="",TREND(LN$4:INDEX(LN$4:LN$184,$B$200,1),$B$4:INDEX($B$4:$B$184,$B$200,1),INDEX($B$4:$B$184,$B$200+(MONTH($B208)-$C$200),1)),0),VLOOKUP($B208,$B$4:LN$184,COLUMN(LN$1)-1,0))</f>
        <v>40504487.244494617</v>
      </c>
      <c r="LO208" s="30">
        <f>IF(VLOOKUP($B208,$B$4:LO$184,COLUMN(LO$1)-1,0)="",IF(LO175="",TREND(LO$4:INDEX(LO$4:LO$184,$B$200,1),$B$4:INDEX($B$4:$B$184,$B$200,1),INDEX($B$4:$B$184,$B$200+(MONTH($B208)-$C$200),1)),0),VLOOKUP($B208,$B$4:LO$184,COLUMN(LO$1)-1,0))</f>
        <v>54837927.912247181</v>
      </c>
      <c r="LP208" s="30">
        <f>IF(VLOOKUP($B208,$B$4:LP$184,COLUMN(LP$1)-1,0)="",IF(LP175="",TREND(LP$4:INDEX(LP$4:LP$184,$B$200,1),$B$4:INDEX($B$4:$B$184,$B$200,1),INDEX($B$4:$B$184,$B$200+(MONTH($B208)-$C$200),1)),0),VLOOKUP($B208,$B$4:LP$184,COLUMN(LP$1)-1,0))</f>
        <v>5691420.6795994639</v>
      </c>
      <c r="LQ208" s="30">
        <f>IF(VLOOKUP($B208,$B$4:LQ$184,COLUMN(LQ$1)-1,0)="",IF(LQ175="",TREND(LQ$4:INDEX(LQ$4:LQ$184,$B$200,1),$B$4:INDEX($B$4:$B$184,$B$200,1),INDEX($B$4:$B$184,$B$200+(MONTH($B208)-$C$200),1)),0),VLOOKUP($B208,$B$4:LQ$184,COLUMN(LQ$1)-1,0))</f>
        <v>159013880.31332207</v>
      </c>
      <c r="LR208" s="30">
        <f>IF(VLOOKUP($B208,$B$4:LR$184,COLUMN(LR$1)-1,0)="",IF(LR175="",TREND(LR$4:INDEX(LR$4:LR$184,$B$200,1),$B$4:INDEX($B$4:$B$184,$B$200,1),INDEX($B$4:$B$184,$B$200+(MONTH($B208)-$C$200),1)),0),VLOOKUP($B208,$B$4:LR$184,COLUMN(LR$1)-1,0))</f>
        <v>1043712.0487493575</v>
      </c>
      <c r="LS208" s="30">
        <f>IF(VLOOKUP($B208,$B$4:LS$184,COLUMN(LS$1)-1,0)="",IF(LS175="",TREND(LS$4:INDEX(LS$4:LS$184,$B$200,1),$B$4:INDEX($B$4:$B$184,$B$200,1),INDEX($B$4:$B$184,$B$200+(MONTH($B208)-$C$200),1)),0),VLOOKUP($B208,$B$4:LS$184,COLUMN(LS$1)-1,0))</f>
        <v>157228231.61688662</v>
      </c>
      <c r="LT208" s="30">
        <f>IF(VLOOKUP($B208,$B$4:LT$184,COLUMN(LT$1)-1,0)="",IF(LT175="",TREND(LT$4:INDEX(LT$4:LT$184,$B$200,1),$B$4:INDEX($B$4:$B$184,$B$200,1),INDEX($B$4:$B$184,$B$200+(MONTH($B208)-$C$200),1)),0),VLOOKUP($B208,$B$4:LT$184,COLUMN(LT$1)-1,0))</f>
        <v>0</v>
      </c>
      <c r="LU208" s="30">
        <f>IF(VLOOKUP($B208,$B$4:LU$184,COLUMN(LU$1)-1,0)="",IF(LU175="",TREND(LU$4:INDEX(LU$4:LU$184,$B$200,1),$B$4:INDEX($B$4:$B$184,$B$200,1),INDEX($B$4:$B$184,$B$200+(MONTH($B208)-$C$200),1)),0),VLOOKUP($B208,$B$4:LU$184,COLUMN(LU$1)-1,0))</f>
        <v>243511538.24763274</v>
      </c>
      <c r="LV208" s="30">
        <f>IF(VLOOKUP($B208,$B$4:LV$184,COLUMN(LV$1)-1,0)="",IF(LV175="",TREND(LV$4:INDEX(LV$4:LV$184,$B$200,1),$B$4:INDEX($B$4:$B$184,$B$200,1),INDEX($B$4:$B$184,$B$200+(MONTH($B208)-$C$200),1)),0),VLOOKUP($B208,$B$4:LV$184,COLUMN(LV$1)-1,0))</f>
        <v>473430.93560135551</v>
      </c>
      <c r="LW208" s="30">
        <f>IF(VLOOKUP($B208,$B$4:LW$184,COLUMN(LW$1)-1,0)="",IF(LW175="",TREND(LW$4:INDEX(LW$4:LW$184,$B$200,1),$B$4:INDEX($B$4:$B$184,$B$200,1),INDEX($B$4:$B$184,$B$200+(MONTH($B208)-$C$200),1)),0),VLOOKUP($B208,$B$4:LW$184,COLUMN(LW$1)-1,0))</f>
        <v>4042511.6867537946</v>
      </c>
      <c r="LX208" s="30">
        <f>IF(VLOOKUP($B208,$B$4:LX$184,COLUMN(LX$1)-1,0)="",IF(LX175="",TREND(LX$4:INDEX(LX$4:LX$184,$B$200,1),$B$4:INDEX($B$4:$B$184,$B$200,1),INDEX($B$4:$B$184,$B$200+(MONTH($B208)-$C$200),1)),0),VLOOKUP($B208,$B$4:LX$184,COLUMN(LX$1)-1,0))</f>
        <v>745800.69580118265</v>
      </c>
      <c r="LY208" s="30">
        <f>IF(VLOOKUP($B208,$B$4:LY$184,COLUMN(LY$1)-1,0)="",IF(LY175="",TREND(LY$4:INDEX(LY$4:LY$184,$B$200,1),$B$4:INDEX($B$4:$B$184,$B$200,1),INDEX($B$4:$B$184,$B$200+(MONTH($B208)-$C$200),1)),0),VLOOKUP($B208,$B$4:LY$184,COLUMN(LY$1)-1,0))</f>
        <v>107160.43103817194</v>
      </c>
      <c r="LZ208" s="30">
        <f>IF(VLOOKUP($B208,$B$4:LZ$184,COLUMN(LZ$1)-1,0)="",IF(LZ175="",TREND(LZ$4:INDEX(LZ$4:LZ$184,$B$200,1),$B$4:INDEX($B$4:$B$184,$B$200,1),INDEX($B$4:$B$184,$B$200+(MONTH($B208)-$C$200),1)),0),VLOOKUP($B208,$B$4:LZ$184,COLUMN(LZ$1)-1,0))</f>
        <v>14451955.288251281</v>
      </c>
      <c r="MA208" s="30">
        <f>IF(VLOOKUP($B208,$B$4:MA$184,COLUMN(MA$1)-1,0)="",IF(MA175="",TREND(MA$4:INDEX(MA$4:MA$184,$B$200,1),$B$4:INDEX($B$4:$B$184,$B$200,1),INDEX($B$4:$B$184,$B$200+(MONTH($B208)-$C$200),1)),0),VLOOKUP($B208,$B$4:MA$184,COLUMN(MA$1)-1,0))</f>
        <v>38977803.57337898</v>
      </c>
      <c r="MB208" s="30">
        <f>IF(VLOOKUP($B208,$B$4:MB$184,COLUMN(MB$1)-1,0)="",IF(MB175="",TREND(MB$4:INDEX(MB$4:MB$184,$B$200,1),$B$4:INDEX($B$4:$B$184,$B$200,1),INDEX($B$4:$B$184,$B$200+(MONTH($B208)-$C$200),1)),0),VLOOKUP($B208,$B$4:MB$184,COLUMN(MB$1)-1,0))</f>
        <v>48919234.477941036</v>
      </c>
      <c r="MC208" s="30">
        <f>IF(VLOOKUP($B208,$B$4:MC$184,COLUMN(MC$1)-1,0)="",IF(MC175="",TREND(MC$4:INDEX(MC$4:MC$184,$B$200,1),$B$4:INDEX($B$4:$B$184,$B$200,1),INDEX($B$4:$B$184,$B$200+(MONTH($B208)-$C$200),1)),0),VLOOKUP($B208,$B$4:MC$184,COLUMN(MC$1)-1,0))</f>
        <v>3581680.3540957286</v>
      </c>
      <c r="MD208" s="30">
        <f>IF(VLOOKUP($B208,$B$4:MD$184,COLUMN(MD$1)-1,0)="",IF(MD175="",TREND(MD$4:INDEX(MD$4:MD$184,$B$200,1),$B$4:INDEX($B$4:$B$184,$B$200,1),INDEX($B$4:$B$184,$B$200+(MONTH($B208)-$C$200),1)),0),VLOOKUP($B208,$B$4:MD$184,COLUMN(MD$1)-1,0))</f>
        <v>284336.02257924131</v>
      </c>
      <c r="ME208" s="30">
        <f>IF(VLOOKUP($B208,$B$4:ME$184,COLUMN(ME$1)-1,0)="",IF(ME175="",TREND(ME$4:INDEX(ME$4:ME$184,$B$200,1),$B$4:INDEX($B$4:$B$184,$B$200,1),INDEX($B$4:$B$184,$B$200+(MONTH($B208)-$C$200),1)),0),VLOOKUP($B208,$B$4:ME$184,COLUMN(ME$1)-1,0))</f>
        <v>36402910.076348126</v>
      </c>
      <c r="MF208" s="30">
        <f>IF(VLOOKUP($B208,$B$4:MF$184,COLUMN(MF$1)-1,0)="",IF(MF175="",TREND(MF$4:INDEX(MF$4:MF$184,$B$200,1),$B$4:INDEX($B$4:$B$184,$B$200,1),INDEX($B$4:$B$184,$B$200+(MONTH($B208)-$C$200),1)),0),VLOOKUP($B208,$B$4:MF$184,COLUMN(MF$1)-1,0))</f>
        <v>4760520.0357486438</v>
      </c>
      <c r="MG208" s="30">
        <f>IF(VLOOKUP($B208,$B$4:MG$184,COLUMN(MG$1)-1,0)="",IF(MG175="",TREND(MG$4:INDEX(MG$4:MG$184,$B$200,1),$B$4:INDEX($B$4:$B$184,$B$200,1),INDEX($B$4:$B$184,$B$200+(MONTH($B208)-$C$200),1)),0),VLOOKUP($B208,$B$4:MG$184,COLUMN(MG$1)-1,0))</f>
        <v>3536877.2014975213</v>
      </c>
      <c r="MH208" s="30">
        <f>IF(VLOOKUP($B208,$B$4:MH$184,COLUMN(MH$1)-1,0)="",IF(MH175="",TREND(MH$4:INDEX(MH$4:MH$184,$B$200,1),$B$4:INDEX($B$4:$B$184,$B$200,1),INDEX($B$4:$B$184,$B$200+(MONTH($B208)-$C$200),1)),0),VLOOKUP($B208,$B$4:MH$184,COLUMN(MH$1)-1,0))</f>
        <v>9336306.824951604</v>
      </c>
      <c r="MI208" s="30">
        <f>IF(VLOOKUP($B208,$B$4:MI$184,COLUMN(MI$1)-1,0)="",IF(MI175="",TREND(MI$4:INDEX(MI$4:MI$184,$B$200,1),$B$4:INDEX($B$4:$B$184,$B$200,1),INDEX($B$4:$B$184,$B$200+(MONTH($B208)-$C$200),1)),0),VLOOKUP($B208,$B$4:MI$184,COLUMN(MI$1)-1,0))</f>
        <v>276875.54127340578</v>
      </c>
      <c r="MJ208" s="30">
        <f>IF(VLOOKUP($B208,$B$4:MJ$184,COLUMN(MJ$1)-1,0)="",IF(MJ175="",TREND(MJ$4:INDEX(MJ$4:MJ$184,$B$200,1),$B$4:INDEX($B$4:$B$184,$B$200,1),INDEX($B$4:$B$184,$B$200+(MONTH($B208)-$C$200),1)),0),VLOOKUP($B208,$B$4:MJ$184,COLUMN(MJ$1)-1,0))</f>
        <v>10547291.290845111</v>
      </c>
      <c r="MK208" s="30">
        <f>IF(VLOOKUP($B208,$B$4:MK$184,COLUMN(MK$1)-1,0)="",IF(MK175="",TREND(MK$4:INDEX(MK$4:MK$184,$B$200,1),$B$4:INDEX($B$4:$B$184,$B$200,1),INDEX($B$4:$B$184,$B$200+(MONTH($B208)-$C$200),1)),0),VLOOKUP($B208,$B$4:MK$184,COLUMN(MK$1)-1,0))</f>
        <v>820371.61903867871</v>
      </c>
      <c r="ML208" s="30">
        <f>IF(VLOOKUP($B208,$B$4:ML$184,COLUMN(ML$1)-1,0)="",IF(ML175="",TREND(ML$4:INDEX(ML$4:ML$184,$B$200,1),$B$4:INDEX($B$4:$B$184,$B$200,1),INDEX($B$4:$B$184,$B$200+(MONTH($B208)-$C$200),1)),0),VLOOKUP($B208,$B$4:ML$184,COLUMN(ML$1)-1,0))</f>
        <v>44655.074034941732</v>
      </c>
      <c r="MM208" s="30">
        <f>IF(VLOOKUP($B208,$B$4:MM$184,COLUMN(MM$1)-1,0)="",IF(MM175="",TREND(MM$4:INDEX(MM$4:MM$184,$B$200,1),$B$4:INDEX($B$4:$B$184,$B$200,1),INDEX($B$4:$B$184,$B$200+(MONTH($B208)-$C$200),1)),0),VLOOKUP($B208,$B$4:MM$184,COLUMN(MM$1)-1,0))</f>
        <v>190634.40093221376</v>
      </c>
      <c r="MN208" s="30">
        <f>IF(VLOOKUP($B208,$B$4:MN$184,COLUMN(MN$1)-1,0)="",IF(MN175="",TREND(MN$4:INDEX(MN$4:MN$184,$B$200,1),$B$4:INDEX($B$4:$B$184,$B$200,1),INDEX($B$4:$B$184,$B$200+(MONTH($B208)-$C$200),1)),0),VLOOKUP($B208,$B$4:MN$184,COLUMN(MN$1)-1,0))</f>
        <v>1267029.612871984</v>
      </c>
      <c r="MO208" s="30">
        <f>IF(VLOOKUP($B208,$B$4:MO$184,COLUMN(MO$1)-1,0)="",IF(MO175="",TREND(MO$4:INDEX(MO$4:MO$184,$B$200,1),$B$4:INDEX($B$4:$B$184,$B$200,1),INDEX($B$4:$B$184,$B$200+(MONTH($B208)-$C$200),1)),0),VLOOKUP($B208,$B$4:MO$184,COLUMN(MO$1)-1,0))</f>
        <v>156215832.13519931</v>
      </c>
      <c r="MP208" s="30">
        <f>IF(VLOOKUP($B208,$B$4:MP$184,COLUMN(MP$1)-1,0)="",IF(MP175="",TREND(MP$4:INDEX(MP$4:MP$184,$B$200,1),$B$4:INDEX($B$4:$B$184,$B$200,1),INDEX($B$4:$B$184,$B$200+(MONTH($B208)-$C$200),1)),0),VLOOKUP($B208,$B$4:MP$184,COLUMN(MP$1)-1,0))</f>
        <v>2754012.6848073155</v>
      </c>
      <c r="MQ208" s="30">
        <f>IF(VLOOKUP($B208,$B$4:MQ$184,COLUMN(MQ$1)-1,0)="",IF(MQ175="",TREND(MQ$4:INDEX(MQ$4:MQ$184,$B$200,1),$B$4:INDEX($B$4:$B$184,$B$200,1),INDEX($B$4:$B$184,$B$200+(MONTH($B208)-$C$200),1)),0),VLOOKUP($B208,$B$4:MQ$184,COLUMN(MQ$1)-1,0))</f>
        <v>425248369.92126179</v>
      </c>
      <c r="MR208" s="30">
        <f>IF(VLOOKUP($B208,$B$4:MR$184,COLUMN(MR$1)-1,0)="",IF(MR175="",TREND(MR$4:INDEX(MR$4:MR$184,$B$200,1),$B$4:INDEX($B$4:$B$184,$B$200,1),INDEX($B$4:$B$184,$B$200+(MONTH($B208)-$C$200),1)),0),VLOOKUP($B208,$B$4:MR$184,COLUMN(MR$1)-1,0))</f>
        <v>-69065.098082465585</v>
      </c>
      <c r="MS208" s="30">
        <f>IF(VLOOKUP($B208,$B$4:MS$184,COLUMN(MS$1)-1,0)="",IF(MS175="",TREND(MS$4:INDEX(MS$4:MS$184,$B$200,1),$B$4:INDEX($B$4:$B$184,$B$200,1),INDEX($B$4:$B$184,$B$200+(MONTH($B208)-$C$200),1)),0),VLOOKUP($B208,$B$4:MS$184,COLUMN(MS$1)-1,0))</f>
        <v>58345141074.442993</v>
      </c>
      <c r="MT208" s="30">
        <f>IF(VLOOKUP($B208,$B$4:MT$184,COLUMN(MT$1)-1,0)="",IF(MT175="",TREND(MT$4:INDEX(MT$4:MT$184,$B$200,1),$B$4:INDEX($B$4:$B$184,$B$200,1),INDEX($B$4:$B$184,$B$200+(MONTH($B208)-$C$200),1)),0),VLOOKUP($B208,$B$4:MT$184,COLUMN(MT$1)-1,0))</f>
        <v>49539096121.337585</v>
      </c>
      <c r="MU208" s="30">
        <f>IF(VLOOKUP($B208,$B$4:MU$184,COLUMN(MU$1)-1,0)="",IF(MU175="",TREND(MU$4:INDEX(MU$4:MU$184,$B$200,1),$B$4:INDEX($B$4:$B$184,$B$200,1),INDEX($B$4:$B$184,$B$200+(MONTH($B208)-$C$200),1)),0),VLOOKUP($B208,$B$4:MU$184,COLUMN(MU$1)-1,0))</f>
        <v>48579600963.089661</v>
      </c>
      <c r="MV208" s="30">
        <f>IF(VLOOKUP($B208,$B$4:MV$184,COLUMN(MV$1)-1,0)="",IF(MV175="",TREND(MV$4:INDEX(MV$4:MV$184,$B$200,1),$B$4:INDEX($B$4:$B$184,$B$200,1),INDEX($B$4:$B$184,$B$200+(MONTH($B208)-$C$200),1)),0),VLOOKUP($B208,$B$4:MV$184,COLUMN(MV$1)-1,0))</f>
        <v>21609621563.620728</v>
      </c>
      <c r="MW208" s="30">
        <f>IF(VLOOKUP($B208,$B$4:MW$184,COLUMN(MW$1)-1,0)="",IF(MW175="",TREND(MW$4:INDEX(MW$4:MW$184,$B$200,1),$B$4:INDEX($B$4:$B$184,$B$200,1),INDEX($B$4:$B$184,$B$200+(MONTH($B208)-$C$200),1)),0),VLOOKUP($B208,$B$4:MW$184,COLUMN(MW$1)-1,0))</f>
        <v>18698781703.109344</v>
      </c>
      <c r="MX208" s="30">
        <f>IF(VLOOKUP($B208,$B$4:MX$184,COLUMN(MX$1)-1,0)="",IF(MX175="",TREND(MX$4:INDEX(MX$4:MX$184,$B$200,1),$B$4:INDEX($B$4:$B$184,$B$200,1),INDEX($B$4:$B$184,$B$200+(MONTH($B208)-$C$200),1)),0),VLOOKUP($B208,$B$4:MX$184,COLUMN(MX$1)-1,0))</f>
        <v>0</v>
      </c>
      <c r="MY208" s="30">
        <f>IF(VLOOKUP($B208,$B$4:MY$184,COLUMN(MY$1)-1,0)="",IF(MY175="",TREND(MY$4:INDEX(MY$4:MY$184,$B$200,1),$B$4:INDEX($B$4:$B$184,$B$200,1),INDEX($B$4:$B$184,$B$200+(MONTH($B208)-$C$200),1)),0),VLOOKUP($B208,$B$4:MY$184,COLUMN(MY$1)-1,0))</f>
        <v>150255250.70121241</v>
      </c>
      <c r="MZ208" s="30">
        <f>IF(VLOOKUP($B208,$B$4:MZ$184,COLUMN(MZ$1)-1,0)="",IF(MZ175="",TREND(MZ$4:INDEX(MZ$4:MZ$184,$B$200,1),$B$4:INDEX($B$4:$B$184,$B$200,1),INDEX($B$4:$B$184,$B$200+(MONTH($B208)-$C$200),1)),0),VLOOKUP($B208,$B$4:MZ$184,COLUMN(MZ$1)-1,0))</f>
        <v>16068597966.163757</v>
      </c>
      <c r="NA208" s="30">
        <f>IF(VLOOKUP($B208,$B$4:NA$184,COLUMN(NA$1)-1,0)="",IF(NA175="",TREND(NA$4:INDEX(NA$4:NA$184,$B$200,1),$B$4:INDEX($B$4:$B$184,$B$200,1),INDEX($B$4:$B$184,$B$200+(MONTH($B208)-$C$200),1)),0),VLOOKUP($B208,$B$4:NA$184,COLUMN(NA$1)-1,0))</f>
        <v>1542894278.2584839</v>
      </c>
      <c r="NB208" s="30">
        <f>IF(VLOOKUP($B208,$B$4:NB$184,COLUMN(NB$1)-1,0)="",IF(NB175="",TREND(NB$4:INDEX(NB$4:NB$184,$B$200,1),$B$4:INDEX($B$4:$B$184,$B$200,1),INDEX($B$4:$B$184,$B$200+(MONTH($B208)-$C$200),1)),0),VLOOKUP($B208,$B$4:NB$184,COLUMN(NB$1)-1,0))</f>
        <v>1542736183.8102074</v>
      </c>
      <c r="NC208" s="30">
        <f>IF(VLOOKUP($B208,$B$4:NC$184,COLUMN(NC$1)-1,0)="",IF(NC175="",TREND(NC$4:INDEX(NC$4:NC$184,$B$200,1),$B$4:INDEX($B$4:$B$184,$B$200,1),INDEX($B$4:$B$184,$B$200+(MONTH($B208)-$C$200),1)),0),VLOOKUP($B208,$B$4:NC$184,COLUMN(NC$1)-1,0))</f>
        <v>158094.44827494398</v>
      </c>
      <c r="ND208" s="30">
        <f>IF(VLOOKUP($B208,$B$4:ND$184,COLUMN(ND$1)-1,0)="",IF(ND175="",TREND(ND$4:INDEX(ND$4:ND$184,$B$200,1),$B$4:INDEX($B$4:$B$184,$B$200,1),INDEX($B$4:$B$184,$B$200+(MONTH($B208)-$C$200),1)),0),VLOOKUP($B208,$B$4:ND$184,COLUMN(ND$1)-1,0))</f>
        <v>16187268081.021973</v>
      </c>
      <c r="NE208" s="30">
        <f>IF(VLOOKUP($B208,$B$4:NE$184,COLUMN(NE$1)-1,0)="",IF(NE175="",TREND(NE$4:INDEX(NE$4:NE$184,$B$200,1),$B$4:INDEX($B$4:$B$184,$B$200,1),INDEX($B$4:$B$184,$B$200+(MONTH($B208)-$C$200),1)),0),VLOOKUP($B208,$B$4:NE$184,COLUMN(NE$1)-1,0))</f>
        <v>16187268081.021973</v>
      </c>
      <c r="NF208" s="30">
        <f>IF(VLOOKUP($B208,$B$4:NF$184,COLUMN(NF$1)-1,0)="",IF(NF175="",TREND(NF$4:INDEX(NF$4:NF$184,$B$200,1),$B$4:INDEX($B$4:$B$184,$B$200,1),INDEX($B$4:$B$184,$B$200+(MONTH($B208)-$C$200),1)),0),VLOOKUP($B208,$B$4:NF$184,COLUMN(NF$1)-1,0))</f>
        <v>0</v>
      </c>
      <c r="NG208" s="30">
        <f>IF(VLOOKUP($B208,$B$4:NG$184,COLUMN(NG$1)-1,0)="",IF(NG175="",TREND(NG$4:INDEX(NG$4:NG$184,$B$200,1),$B$4:INDEX($B$4:$B$184,$B$200,1),INDEX($B$4:$B$184,$B$200+(MONTH($B208)-$C$200),1)),0),VLOOKUP($B208,$B$4:NG$184,COLUMN(NG$1)-1,0))</f>
        <v>198331400.98849487</v>
      </c>
      <c r="NH208" s="30">
        <f>IF(VLOOKUP($B208,$B$4:NH$184,COLUMN(NH$1)-1,0)="",IF(NH175="",TREND(NH$4:INDEX(NH$4:NH$184,$B$200,1),$B$4:INDEX($B$4:$B$184,$B$200,1),INDEX($B$4:$B$184,$B$200+(MONTH($B208)-$C$200),1)),0),VLOOKUP($B208,$B$4:NH$184,COLUMN(NH$1)-1,0))</f>
        <v>6489582810.8251343</v>
      </c>
      <c r="NI208" s="30">
        <f>IF(VLOOKUP($B208,$B$4:NI$184,COLUMN(NI$1)-1,0)="",IF(NI175="",TREND(NI$4:INDEX(NI$4:NI$184,$B$200,1),$B$4:INDEX($B$4:$B$184,$B$200,1),INDEX($B$4:$B$184,$B$200+(MONTH($B208)-$C$200),1)),0),VLOOKUP($B208,$B$4:NI$184,COLUMN(NI$1)-1,0))</f>
        <v>1715933477.3527451</v>
      </c>
      <c r="NJ208" s="30">
        <f>IF(VLOOKUP($B208,$B$4:NJ$184,COLUMN(NJ$1)-1,0)="",IF(NJ175="",TREND(NJ$4:INDEX(NJ$4:NJ$184,$B$200,1),$B$4:INDEX($B$4:$B$184,$B$200,1),INDEX($B$4:$B$184,$B$200+(MONTH($B208)-$C$200),1)),0),VLOOKUP($B208,$B$4:NJ$184,COLUMN(NJ$1)-1,0))</f>
        <v>417052772.09143162</v>
      </c>
      <c r="NK208" s="30">
        <f>IF(VLOOKUP($B208,$B$4:NK$184,COLUMN(NK$1)-1,0)="",IF(NK175="",TREND(NK$4:INDEX(NK$4:NK$184,$B$200,1),$B$4:INDEX($B$4:$B$184,$B$200,1),INDEX($B$4:$B$184,$B$200+(MONTH($B208)-$C$200),1)),0),VLOOKUP($B208,$B$4:NK$184,COLUMN(NK$1)-1,0))</f>
        <v>1298880705.2613125</v>
      </c>
      <c r="NL208" s="30">
        <f>IF(VLOOKUP($B208,$B$4:NL$184,COLUMN(NL$1)-1,0)="",IF(NL175="",TREND(NL$4:INDEX(NL$4:NL$184,$B$200,1),$B$4:INDEX($B$4:$B$184,$B$200,1),INDEX($B$4:$B$184,$B$200+(MONTH($B208)-$C$200),1)),0),VLOOKUP($B208,$B$4:NL$184,COLUMN(NL$1)-1,0))</f>
        <v>8323883202.3553925</v>
      </c>
      <c r="NM208" s="30">
        <f>IF(VLOOKUP($B208,$B$4:NM$184,COLUMN(NM$1)-1,0)="",IF(NM175="",TREND(NM$4:INDEX(NM$4:NM$184,$B$200,1),$B$4:INDEX($B$4:$B$184,$B$200,1),INDEX($B$4:$B$184,$B$200+(MONTH($B208)-$C$200),1)),0),VLOOKUP($B208,$B$4:NM$184,COLUMN(NM$1)-1,0))</f>
        <v>3354983241.7507629</v>
      </c>
      <c r="NN208" s="30">
        <f>IF(VLOOKUP($B208,$B$4:NN$184,COLUMN(NN$1)-1,0)="",IF(NN175="",TREND(NN$4:INDEX(NN$4:NN$184,$B$200,1),$B$4:INDEX($B$4:$B$184,$B$200,1),INDEX($B$4:$B$184,$B$200+(MONTH($B208)-$C$200),1)),0),VLOOKUP($B208,$B$4:NN$184,COLUMN(NN$1)-1,0))</f>
        <v>2927100345.2608509</v>
      </c>
      <c r="NO208" s="30">
        <f>IF(VLOOKUP($B208,$B$4:NO$184,COLUMN(NO$1)-1,0)="",IF(NO175="",TREND(NO$4:INDEX(NO$4:NO$184,$B$200,1),$B$4:INDEX($B$4:$B$184,$B$200,1),INDEX($B$4:$B$184,$B$200+(MONTH($B208)-$C$200),1)),0),VLOOKUP($B208,$B$4:NO$184,COLUMN(NO$1)-1,0))</f>
        <v>2660274.2033951655</v>
      </c>
      <c r="NP208" s="30">
        <f>IF(VLOOKUP($B208,$B$4:NP$184,COLUMN(NP$1)-1,0)="",IF(NP175="",TREND(NP$4:INDEX(NP$4:NP$184,$B$200,1),$B$4:INDEX($B$4:$B$184,$B$200,1),INDEX($B$4:$B$184,$B$200+(MONTH($B208)-$C$200),1)),0),VLOOKUP($B208,$B$4:NP$184,COLUMN(NP$1)-1,0))</f>
        <v>52531430.636708505</v>
      </c>
      <c r="NQ208" s="30">
        <f>IF(VLOOKUP($B208,$B$4:NQ$184,COLUMN(NQ$1)-1,0)="",IF(NQ175="",TREND(NQ$4:INDEX(NQ$4:NQ$184,$B$200,1),$B$4:INDEX($B$4:$B$184,$B$200,1),INDEX($B$4:$B$184,$B$200+(MONTH($B208)-$C$200),1)),0),VLOOKUP($B208,$B$4:NQ$184,COLUMN(NQ$1)-1,0))</f>
        <v>154659851.06624436</v>
      </c>
      <c r="NR208" s="30">
        <f>IF(VLOOKUP($B208,$B$4:NR$184,COLUMN(NR$1)-1,0)="",IF(NR175="",TREND(NR$4:INDEX(NR$4:NR$184,$B$200,1),$B$4:INDEX($B$4:$B$184,$B$200,1),INDEX($B$4:$B$184,$B$200+(MONTH($B208)-$C$200),1)),0),VLOOKUP($B208,$B$4:NR$184,COLUMN(NR$1)-1,0))</f>
        <v>90661601.379159972</v>
      </c>
      <c r="NS208" s="30">
        <f>IF(VLOOKUP($B208,$B$4:NS$184,COLUMN(NS$1)-1,0)="",IF(NS175="",TREND(NS$4:INDEX(NS$4:NS$184,$B$200,1),$B$4:INDEX($B$4:$B$184,$B$200,1),INDEX($B$4:$B$184,$B$200+(MONTH($B208)-$C$200),1)),0),VLOOKUP($B208,$B$4:NS$184,COLUMN(NS$1)-1,0))</f>
        <v>31743850.721794635</v>
      </c>
      <c r="NT208" s="30">
        <f>IF(VLOOKUP($B208,$B$4:NT$184,COLUMN(NT$1)-1,0)="",IF(NT175="",TREND(NT$4:INDEX(NT$4:NT$184,$B$200,1),$B$4:INDEX($B$4:$B$184,$B$200,1),INDEX($B$4:$B$184,$B$200+(MONTH($B208)-$C$200),1)),0),VLOOKUP($B208,$B$4:NT$184,COLUMN(NT$1)-1,0))</f>
        <v>427882896.48991084</v>
      </c>
      <c r="NU208" s="30">
        <f>IF(VLOOKUP($B208,$B$4:NU$184,COLUMN(NU$1)-1,0)="",IF(NU175="",TREND(NU$4:INDEX(NU$4:NU$184,$B$200,1),$B$4:INDEX($B$4:$B$184,$B$200,1),INDEX($B$4:$B$184,$B$200+(MONTH($B208)-$C$200),1)),0),VLOOKUP($B208,$B$4:NU$184,COLUMN(NU$1)-1,0))</f>
        <v>-17311697.115610123</v>
      </c>
      <c r="NV208" s="30">
        <f>IF(VLOOKUP($B208,$B$4:NV$184,COLUMN(NV$1)-1,0)="",IF(NV175="",TREND(NV$4:INDEX(NV$4:NV$184,$B$200,1),$B$4:INDEX($B$4:$B$184,$B$200,1),INDEX($B$4:$B$184,$B$200+(MONTH($B208)-$C$200),1)),0),VLOOKUP($B208,$B$4:NV$184,COLUMN(NV$1)-1,0))</f>
        <v>21841792.794320967</v>
      </c>
      <c r="NW208" s="30">
        <f>IF(VLOOKUP($B208,$B$4:NW$184,COLUMN(NW$1)-1,0)="",IF(NW175="",TREND(NW$4:INDEX(NW$4:NW$184,$B$200,1),$B$4:INDEX($B$4:$B$184,$B$200,1),INDEX($B$4:$B$184,$B$200+(MONTH($B208)-$C$200),1)),0),VLOOKUP($B208,$B$4:NW$184,COLUMN(NW$1)-1,0))</f>
        <v>-15829958.629920721</v>
      </c>
      <c r="NX208" s="30">
        <f>IF(VLOOKUP($B208,$B$4:NX$184,COLUMN(NX$1)-1,0)="",IF(NX175="",TREND(NX$4:INDEX(NX$4:NX$184,$B$200,1),$B$4:INDEX($B$4:$B$184,$B$200,1),INDEX($B$4:$B$184,$B$200+(MONTH($B208)-$C$200),1)),0),VLOOKUP($B208,$B$4:NX$184,COLUMN(NX$1)-1,0))</f>
        <v>-14157728.346834242</v>
      </c>
      <c r="NY208" s="30">
        <f>IF(VLOOKUP($B208,$B$4:NY$184,COLUMN(NY$1)-1,0)="",IF(NY175="",TREND(NY$4:INDEX(NY$4:NY$184,$B$200,1),$B$4:INDEX($B$4:$B$184,$B$200,1),INDEX($B$4:$B$184,$B$200+(MONTH($B208)-$C$200),1)),0),VLOOKUP($B208,$B$4:NY$184,COLUMN(NY$1)-1,0))</f>
        <v>38987666.693510532</v>
      </c>
      <c r="NZ208" s="30">
        <f>IF(VLOOKUP($B208,$B$4:NZ$184,COLUMN(NZ$1)-1,0)="",IF(NZ175="",TREND(NZ$4:INDEX(NZ$4:NZ$184,$B$200,1),$B$4:INDEX($B$4:$B$184,$B$200,1),INDEX($B$4:$B$184,$B$200+(MONTH($B208)-$C$200),1)),0),VLOOKUP($B208,$B$4:NZ$184,COLUMN(NZ$1)-1,0))</f>
        <v>323740539.91986465</v>
      </c>
      <c r="OA208" s="30">
        <f>IF(VLOOKUP($B208,$B$4:OA$184,COLUMN(OA$1)-1,0)="",IF(OA175="",TREND(OA$4:INDEX(OA$4:OA$184,$B$200,1),$B$4:INDEX($B$4:$B$184,$B$200,1),INDEX($B$4:$B$184,$B$200+(MONTH($B208)-$C$200),1)),0),VLOOKUP($B208,$B$4:OA$184,COLUMN(OA$1)-1,0))</f>
        <v>1677097700.2662818</v>
      </c>
      <c r="OB208" s="30">
        <f>IF(VLOOKUP($B208,$B$4:OB$184,COLUMN(OB$1)-1,0)="",IF(OB175="",TREND(OB$4:INDEX(OB$4:OB$184,$B$200,1),$B$4:INDEX($B$4:$B$184,$B$200,1),INDEX($B$4:$B$184,$B$200+(MONTH($B208)-$C$200),1)),0),VLOOKUP($B208,$B$4:OB$184,COLUMN(OB$1)-1,0))</f>
        <v>1714189504.6614475</v>
      </c>
      <c r="OC208" s="30">
        <f>IF(VLOOKUP($B208,$B$4:OC$184,COLUMN(OC$1)-1,0)="",IF(OC175="",TREND(OC$4:INDEX(OC$4:OC$184,$B$200,1),$B$4:INDEX($B$4:$B$184,$B$200,1),INDEX($B$4:$B$184,$B$200+(MONTH($B208)-$C$200),1)),0),VLOOKUP($B208,$B$4:OC$184,COLUMN(OC$1)-1,0))</f>
        <v>3540230.640150357</v>
      </c>
      <c r="OD208" s="30">
        <f>IF(VLOOKUP($B208,$B$4:OD$184,COLUMN(OD$1)-1,0)="",IF(OD175="",TREND(OD$4:INDEX(OD$4:OD$184,$B$200,1),$B$4:INDEX($B$4:$B$184,$B$200,1),INDEX($B$4:$B$184,$B$200+(MONTH($B208)-$C$200),1)),0),VLOOKUP($B208,$B$4:OD$184,COLUMN(OD$1)-1,0))</f>
        <v>3538737.6425827667</v>
      </c>
      <c r="OE208" s="30">
        <f>IF(VLOOKUP($B208,$B$4:OE$184,COLUMN(OE$1)-1,0)="",IF(OE175="",TREND(OE$4:INDEX(OE$4:OE$184,$B$200,1),$B$4:INDEX($B$4:$B$184,$B$200,1),INDEX($B$4:$B$184,$B$200+(MONTH($B208)-$C$200),1)),0),VLOOKUP($B208,$B$4:OE$184,COLUMN(OE$1)-1,0))</f>
        <v>1492.9975675908972</v>
      </c>
      <c r="OF208" s="30">
        <f>IF(VLOOKUP($B208,$B$4:OF$184,COLUMN(OF$1)-1,0)="",IF(OF175="",TREND(OF$4:INDEX(OF$4:OF$184,$B$200,1),$B$4:INDEX($B$4:$B$184,$B$200,1),INDEX($B$4:$B$184,$B$200+(MONTH($B208)-$C$200),1)),0),VLOOKUP($B208,$B$4:OF$184,COLUMN(OF$1)-1,0))</f>
        <v>1710649274.0212955</v>
      </c>
      <c r="OG208" s="30">
        <f>IF(VLOOKUP($B208,$B$4:OG$184,COLUMN(OG$1)-1,0)="",IF(OG175="",TREND(OG$4:INDEX(OG$4:OG$184,$B$200,1),$B$4:INDEX($B$4:$B$184,$B$200,1),INDEX($B$4:$B$184,$B$200+(MONTH($B208)-$C$200),1)),0),VLOOKUP($B208,$B$4:OG$184,COLUMN(OG$1)-1,0))</f>
        <v>0</v>
      </c>
      <c r="OH208" s="30">
        <f>IF(VLOOKUP($B208,$B$4:OH$184,COLUMN(OH$1)-1,0)="",IF(OH175="",TREND(OH$4:INDEX(OH$4:OH$184,$B$200,1),$B$4:INDEX($B$4:$B$184,$B$200,1),INDEX($B$4:$B$184,$B$200+(MONTH($B208)-$C$200),1)),0),VLOOKUP($B208,$B$4:OH$184,COLUMN(OH$1)-1,0))</f>
        <v>1710649274.0212955</v>
      </c>
      <c r="OI208" s="30">
        <f>IF(VLOOKUP($B208,$B$4:OI$184,COLUMN(OI$1)-1,0)="",IF(OI175="",TREND(OI$4:INDEX(OI$4:OI$184,$B$200,1),$B$4:INDEX($B$4:$B$184,$B$200,1),INDEX($B$4:$B$184,$B$200+(MONTH($B208)-$C$200),1)),0),VLOOKUP($B208,$B$4:OI$184,COLUMN(OI$1)-1,0))</f>
        <v>0</v>
      </c>
      <c r="OJ208" s="30">
        <f>IF(VLOOKUP($B208,$B$4:OJ$184,COLUMN(OJ$1)-1,0)="",IF(OJ175="",TREND(OJ$4:INDEX(OJ$4:OJ$184,$B$200,1),$B$4:INDEX($B$4:$B$184,$B$200,1),INDEX($B$4:$B$184,$B$200+(MONTH($B208)-$C$200),1)),0),VLOOKUP($B208,$B$4:OJ$184,COLUMN(OJ$1)-1,0))</f>
        <v>383600269.81634158</v>
      </c>
      <c r="OK208" s="30">
        <f>IF(VLOOKUP($B208,$B$4:OK$184,COLUMN(OK$1)-1,0)="",IF(OK175="",TREND(OK$4:INDEX(OK$4:OK$184,$B$200,1),$B$4:INDEX($B$4:$B$184,$B$200,1),INDEX($B$4:$B$184,$B$200+(MONTH($B208)-$C$200),1)),0),VLOOKUP($B208,$B$4:OK$184,COLUMN(OK$1)-1,0))</f>
        <v>219849239.45873055</v>
      </c>
      <c r="OL208" s="30">
        <f>IF(VLOOKUP($B208,$B$4:OL$184,COLUMN(OL$1)-1,0)="",IF(OL175="",TREND(OL$4:INDEX(OL$4:OL$184,$B$200,1),$B$4:INDEX($B$4:$B$184,$B$200,1),INDEX($B$4:$B$184,$B$200+(MONTH($B208)-$C$200),1)),0),VLOOKUP($B208,$B$4:OL$184,COLUMN(OL$1)-1,0))</f>
        <v>219849239.45873055</v>
      </c>
      <c r="OM208" s="30">
        <f>IF(VLOOKUP($B208,$B$4:OM$184,COLUMN(OM$1)-1,0)="",IF(OM175="",TREND(OM$4:INDEX(OM$4:OM$184,$B$200,1),$B$4:INDEX($B$4:$B$184,$B$200,1),INDEX($B$4:$B$184,$B$200+(MONTH($B208)-$C$200),1)),0),VLOOKUP($B208,$B$4:OM$184,COLUMN(OM$1)-1,0))</f>
        <v>40124194.479409844</v>
      </c>
      <c r="ON208" s="30">
        <f>IF(VLOOKUP($B208,$B$4:ON$184,COLUMN(ON$1)-1,0)="",IF(ON175="",TREND(ON$4:INDEX(ON$4:ON$184,$B$200,1),$B$4:INDEX($B$4:$B$184,$B$200,1),INDEX($B$4:$B$184,$B$200+(MONTH($B208)-$C$200),1)),0),VLOOKUP($B208,$B$4:ON$184,COLUMN(ON$1)-1,0))</f>
        <v>48238852.36320433</v>
      </c>
      <c r="OO208" s="30">
        <f>IF(VLOOKUP($B208,$B$4:OO$184,COLUMN(OO$1)-1,0)="",IF(OO175="",TREND(OO$4:INDEX(OO$4:OO$184,$B$200,1),$B$4:INDEX($B$4:$B$184,$B$200,1),INDEX($B$4:$B$184,$B$200+(MONTH($B208)-$C$200),1)),0),VLOOKUP($B208,$B$4:OO$184,COLUMN(OO$1)-1,0))</f>
        <v>163751030.35761106</v>
      </c>
      <c r="OP208" s="30">
        <f>IF(VLOOKUP($B208,$B$4:OP$184,COLUMN(OP$1)-1,0)="",IF(OP175="",TREND(OP$4:INDEX(OP$4:OP$184,$B$200,1),$B$4:INDEX($B$4:$B$184,$B$200,1),INDEX($B$4:$B$184,$B$200+(MONTH($B208)-$C$200),1)),0),VLOOKUP($B208,$B$4:OP$184,COLUMN(OP$1)-1,0))</f>
        <v>-34299956.506913662</v>
      </c>
      <c r="OQ208" s="30">
        <f>IF(VLOOKUP($B208,$B$4:OQ$184,COLUMN(OQ$1)-1,0)="",IF(OQ175="",TREND(OQ$4:INDEX(OQ$4:OQ$184,$B$200,1),$B$4:INDEX($B$4:$B$184,$B$200,1),INDEX($B$4:$B$184,$B$200+(MONTH($B208)-$C$200),1)),0),VLOOKUP($B208,$B$4:OQ$184,COLUMN(OQ$1)-1,0))</f>
        <v>-433267010.16696739</v>
      </c>
      <c r="OR208" s="30">
        <f>IF(VLOOKUP($B208,$B$4:OR$184,COLUMN(OR$1)-1,0)="",IF(OR175="",TREND(OR$4:INDEX(OR$4:OR$184,$B$200,1),$B$4:INDEX($B$4:$B$184,$B$200,1),INDEX($B$4:$B$184,$B$200+(MONTH($B208)-$C$200),1)),0),VLOOKUP($B208,$B$4:OR$184,COLUMN(OR$1)-1,0))</f>
        <v>48523477.450469255</v>
      </c>
      <c r="OS208" s="30">
        <f>IF(VLOOKUP($B208,$B$4:OS$184,COLUMN(OS$1)-1,0)="",IF(OS175="",TREND(OS$4:INDEX(OS$4:OS$184,$B$200,1),$B$4:INDEX($B$4:$B$184,$B$200,1),INDEX($B$4:$B$184,$B$200+(MONTH($B208)-$C$200),1)),0),VLOOKUP($B208,$B$4:OS$184,COLUMN(OS$1)-1,0))</f>
        <v>3039235302.0236359</v>
      </c>
      <c r="OT208" s="30">
        <f>IF(VLOOKUP($B208,$B$4:OT$184,COLUMN(OT$1)-1,0)="",IF(OT175="",TREND(OT$4:INDEX(OT$4:OT$184,$B$200,1),$B$4:INDEX($B$4:$B$184,$B$200,1),INDEX($B$4:$B$184,$B$200+(MONTH($B208)-$C$200),1)),0),VLOOKUP($B208,$B$4:OT$184,COLUMN(OT$1)-1,0))</f>
        <v>1950902595.5225906</v>
      </c>
      <c r="OU208" s="30">
        <f>IF(VLOOKUP($B208,$B$4:OU$184,COLUMN(OU$1)-1,0)="",IF(OU175="",TREND(OU$4:INDEX(OU$4:OU$184,$B$200,1),$B$4:INDEX($B$4:$B$184,$B$200,1),INDEX($B$4:$B$184,$B$200+(MONTH($B208)-$C$200),1)),0),VLOOKUP($B208,$B$4:OU$184,COLUMN(OU$1)-1,0))</f>
        <v>1661659171.0028038</v>
      </c>
      <c r="OV208" s="30">
        <f>IF(VLOOKUP($B208,$B$4:OV$184,COLUMN(OV$1)-1,0)="",IF(OV175="",TREND(OV$4:INDEX(OV$4:OV$184,$B$200,1),$B$4:INDEX($B$4:$B$184,$B$200,1),INDEX($B$4:$B$184,$B$200+(MONTH($B208)-$C$200),1)),0),VLOOKUP($B208,$B$4:OV$184,COLUMN(OV$1)-1,0))</f>
        <v>164708012.8567493</v>
      </c>
      <c r="OW208" s="30">
        <f>IF(VLOOKUP($B208,$B$4:OW$184,COLUMN(OW$1)-1,0)="",IF(OW175="",TREND(OW$4:INDEX(OW$4:OW$184,$B$200,1),$B$4:INDEX($B$4:$B$184,$B$200,1),INDEX($B$4:$B$184,$B$200+(MONTH($B208)-$C$200),1)),0),VLOOKUP($B208,$B$4:OW$184,COLUMN(OW$1)-1,0))</f>
        <v>1709201298.7826309</v>
      </c>
      <c r="OX208" s="30">
        <f>IF(VLOOKUP($B208,$B$4:OX$184,COLUMN(OX$1)-1,0)="",IF(OX175="",TREND(OX$4:INDEX(OX$4:OX$184,$B$200,1),$B$4:INDEX($B$4:$B$184,$B$200,1),INDEX($B$4:$B$184,$B$200+(MONTH($B208)-$C$200),1)),0),VLOOKUP($B208,$B$4:OX$184,COLUMN(OX$1)-1,0))</f>
        <v>-7758177.5774395764</v>
      </c>
      <c r="OY208" s="30">
        <f>IF(VLOOKUP($B208,$B$4:OY$184,COLUMN(OY$1)-1,0)="",IF(OY175="",TREND(OY$4:INDEX(OY$4:OY$184,$B$200,1),$B$4:INDEX($B$4:$B$184,$B$200,1),INDEX($B$4:$B$184,$B$200+(MONTH($B208)-$C$200),1)),0),VLOOKUP($B208,$B$4:OY$184,COLUMN(OY$1)-1,0))</f>
        <v>0</v>
      </c>
      <c r="OZ208" s="30">
        <f>IF(VLOOKUP($B208,$B$4:OZ$184,COLUMN(OZ$1)-1,0)="",IF(OZ175="",TREND(OZ$4:INDEX(OZ$4:OZ$184,$B$200,1),$B$4:INDEX($B$4:$B$184,$B$200,1),INDEX($B$4:$B$184,$B$200+(MONTH($B208)-$C$200),1)),0),VLOOKUP($B208,$B$4:OZ$184,COLUMN(OZ$1)-1,0))</f>
        <v>1322700463.2567387</v>
      </c>
      <c r="PA208" s="30">
        <f>IF(VLOOKUP($B208,$B$4:PA$184,COLUMN(PA$1)-1,0)="",IF(PA175="",TREND(PA$4:INDEX(PA$4:PA$184,$B$200,1),$B$4:INDEX($B$4:$B$184,$B$200,1),INDEX($B$4:$B$184,$B$200+(MONTH($B208)-$C$200),1)),0),VLOOKUP($B208,$B$4:PA$184,COLUMN(PA$1)-1,0))</f>
        <v>1192427026.7242565</v>
      </c>
      <c r="PB208" s="30">
        <f>IF(VLOOKUP($B208,$B$4:PB$184,COLUMN(PB$1)-1,0)="",IF(PB175="",TREND(PB$4:INDEX(PB$4:PB$184,$B$200,1),$B$4:INDEX($B$4:$B$184,$B$200,1),INDEX($B$4:$B$184,$B$200+(MONTH($B208)-$C$200),1)),0),VLOOKUP($B208,$B$4:PB$184,COLUMN(PB$1)-1,0))</f>
        <v>124808.70373449405</v>
      </c>
      <c r="PC208" s="30">
        <f>IF(VLOOKUP($B208,$B$4:PC$184,COLUMN(PC$1)-1,0)="",IF(PC175="",TREND(PC$4:INDEX(PC$4:PC$184,$B$200,1),$B$4:INDEX($B$4:$B$184,$B$200,1),INDEX($B$4:$B$184,$B$200+(MONTH($B208)-$C$200),1)),0),VLOOKUP($B208,$B$4:PC$184,COLUMN(PC$1)-1,0))</f>
        <v>40929.295632174821</v>
      </c>
      <c r="PD208" s="30">
        <f>IF(VLOOKUP($B208,$B$4:PD$184,COLUMN(PD$1)-1,0)="",IF(PD175="",TREND(PD$4:INDEX(PD$4:PD$184,$B$200,1),$B$4:INDEX($B$4:$B$184,$B$200,1),INDEX($B$4:$B$184,$B$200+(MONTH($B208)-$C$200),1)),0),VLOOKUP($B208,$B$4:PD$184,COLUMN(PD$1)-1,0))</f>
        <v>803.49286391809801</v>
      </c>
      <c r="PE208" s="30">
        <f>IF(VLOOKUP($B208,$B$4:PE$184,COLUMN(PE$1)-1,0)="",IF(PE175="",TREND(PE$4:INDEX(PE$4:PE$184,$B$200,1),$B$4:INDEX($B$4:$B$184,$B$200,1),INDEX($B$4:$B$184,$B$200+(MONTH($B208)-$C$200),1)),0),VLOOKUP($B208,$B$4:PE$184,COLUMN(PE$1)-1,0))</f>
        <v>193757.45622081286</v>
      </c>
      <c r="PF208" s="30">
        <f>IF(VLOOKUP($B208,$B$4:PF$184,COLUMN(PF$1)-1,0)="",IF(PF175="",TREND(PF$4:INDEX(PF$4:PF$184,$B$200,1),$B$4:INDEX($B$4:$B$184,$B$200,1),INDEX($B$4:$B$184,$B$200+(MONTH($B208)-$C$200),1)),0),VLOOKUP($B208,$B$4:PF$184,COLUMN(PF$1)-1,0))</f>
        <v>448.75498348898782</v>
      </c>
      <c r="PG208" s="30">
        <f>IF(VLOOKUP($B208,$B$4:PG$184,COLUMN(PG$1)-1,0)="",IF(PG175="",TREND(PG$4:INDEX(PG$4:PG$184,$B$200,1),$B$4:INDEX($B$4:$B$184,$B$200,1),INDEX($B$4:$B$184,$B$200+(MONTH($B208)-$C$200),1)),0),VLOOKUP($B208,$B$4:PG$184,COLUMN(PG$1)-1,0))</f>
        <v>1056442.9338644808</v>
      </c>
      <c r="PH208" s="30">
        <f>IF(VLOOKUP($B208,$B$4:PH$184,COLUMN(PH$1)-1,0)="",IF(PH175="",TREND(PH$4:INDEX(PH$4:PH$184,$B$200,1),$B$4:INDEX($B$4:$B$184,$B$200,1),INDEX($B$4:$B$184,$B$200+(MONTH($B208)-$C$200),1)),0),VLOOKUP($B208,$B$4:PH$184,COLUMN(PH$1)-1,0))</f>
        <v>3229125.2353350893</v>
      </c>
      <c r="PI208" s="30">
        <f>IF(VLOOKUP($B208,$B$4:PI$184,COLUMN(PI$1)-1,0)="",IF(PI175="",TREND(PI$4:INDEX(PI$4:PI$184,$B$200,1),$B$4:INDEX($B$4:$B$184,$B$200,1),INDEX($B$4:$B$184,$B$200+(MONTH($B208)-$C$200),1)),0),VLOOKUP($B208,$B$4:PI$184,COLUMN(PI$1)-1,0))</f>
        <v>272403.2827525977</v>
      </c>
      <c r="PJ208" s="30">
        <f>IF(VLOOKUP($B208,$B$4:PJ$184,COLUMN(PJ$1)-1,0)="",IF(PJ175="",TREND(PJ$4:INDEX(PJ$4:PJ$184,$B$200,1),$B$4:INDEX($B$4:$B$184,$B$200,1),INDEX($B$4:$B$184,$B$200+(MONTH($B208)-$C$200),1)),0),VLOOKUP($B208,$B$4:PJ$184,COLUMN(PJ$1)-1,0))</f>
        <v>36892.739564627467</v>
      </c>
      <c r="PK208" s="30">
        <f>IF(VLOOKUP($B208,$B$4:PK$184,COLUMN(PK$1)-1,0)="",IF(PK175="",TREND(PK$4:INDEX(PK$4:PK$184,$B$200,1),$B$4:INDEX($B$4:$B$184,$B$200,1),INDEX($B$4:$B$184,$B$200+(MONTH($B208)-$C$200),1)),0),VLOOKUP($B208,$B$4:PK$184,COLUMN(PK$1)-1,0))</f>
        <v>-1439312.9326029867</v>
      </c>
      <c r="PL208" s="30">
        <f>IF(VLOOKUP($B208,$B$4:PL$184,COLUMN(PL$1)-1,0)="",IF(PL175="",TREND(PL$4:INDEX(PL$4:PL$184,$B$200,1),$B$4:INDEX($B$4:$B$184,$B$200,1),INDEX($B$4:$B$184,$B$200+(MONTH($B208)-$C$200),1)),0),VLOOKUP($B208,$B$4:PL$184,COLUMN(PL$1)-1,0))</f>
        <v>4135436.0417667329</v>
      </c>
      <c r="PM208" s="30">
        <f>IF(VLOOKUP($B208,$B$4:PM$184,COLUMN(PM$1)-1,0)="",IF(PM175="",TREND(PM$4:INDEX(PM$4:PM$184,$B$200,1),$B$4:INDEX($B$4:$B$184,$B$200,1),INDEX($B$4:$B$184,$B$200+(MONTH($B208)-$C$200),1)),0),VLOOKUP($B208,$B$4:PM$184,COLUMN(PM$1)-1,0))</f>
        <v>107886578.17499882</v>
      </c>
      <c r="PN208" s="30">
        <f>IF(VLOOKUP($B208,$B$4:PN$184,COLUMN(PN$1)-1,0)="",IF(PN175="",TREND(PN$4:INDEX(PN$4:PN$184,$B$200,1),$B$4:INDEX($B$4:$B$184,$B$200,1),INDEX($B$4:$B$184,$B$200+(MONTH($B208)-$C$200),1)),0),VLOOKUP($B208,$B$4:PN$184,COLUMN(PN$1)-1,0))</f>
        <v>36382647.017897964</v>
      </c>
      <c r="PO208" s="30">
        <f>IF(VLOOKUP($B208,$B$4:PO$184,COLUMN(PO$1)-1,0)="",IF(PO175="",TREND(PO$4:INDEX(PO$4:PO$184,$B$200,1),$B$4:INDEX($B$4:$B$184,$B$200,1),INDEX($B$4:$B$184,$B$200+(MONTH($B208)-$C$200),1)),0),VLOOKUP($B208,$B$4:PO$184,COLUMN(PO$1)-1,0))</f>
        <v>388108.08637156815</v>
      </c>
      <c r="PP208" s="30">
        <f>IF(VLOOKUP($B208,$B$4:PP$184,COLUMN(PP$1)-1,0)="",IF(PP175="",TREND(PP$4:INDEX(PP$4:PP$184,$B$200,1),$B$4:INDEX($B$4:$B$184,$B$200,1),INDEX($B$4:$B$184,$B$200+(MONTH($B208)-$C$200),1)),0),VLOOKUP($B208,$B$4:PP$184,COLUMN(PP$1)-1,0))</f>
        <v>911003.36657159217</v>
      </c>
      <c r="PQ208" s="30">
        <f>IF(VLOOKUP($B208,$B$4:PQ$184,COLUMN(PQ$1)-1,0)="",IF(PQ175="",TREND(PQ$4:INDEX(PQ$4:PQ$184,$B$200,1),$B$4:INDEX($B$4:$B$184,$B$200,1),INDEX($B$4:$B$184,$B$200+(MONTH($B208)-$C$200),1)),0),VLOOKUP($B208,$B$4:PQ$184,COLUMN(PQ$1)-1,0))</f>
        <v>-59483.336796840653</v>
      </c>
      <c r="PR208" s="30">
        <f>IF(VLOOKUP($B208,$B$4:PR$184,COLUMN(PR$1)-1,0)="",IF(PR175="",TREND(PR$4:INDEX(PR$4:PR$184,$B$200,1),$B$4:INDEX($B$4:$B$184,$B$200,1),INDEX($B$4:$B$184,$B$200+(MONTH($B208)-$C$200),1)),0),VLOOKUP($B208,$B$4:PR$184,COLUMN(PR$1)-1,0))</f>
        <v>0</v>
      </c>
      <c r="PS208" s="30">
        <f>IF(VLOOKUP($B208,$B$4:PS$184,COLUMN(PS$1)-1,0)="",IF(PS175="",TREND(PS$4:INDEX(PS$4:PS$184,$B$200,1),$B$4:INDEX($B$4:$B$184,$B$200,1),INDEX($B$4:$B$184,$B$200+(MONTH($B208)-$C$200),1)),0),VLOOKUP($B208,$B$4:PS$184,COLUMN(PS$1)-1,0))</f>
        <v>9658031.8151019812</v>
      </c>
      <c r="PT208" s="30">
        <f>IF(VLOOKUP($B208,$B$4:PT$184,COLUMN(PT$1)-1,0)="",IF(PT175="",TREND(PT$4:INDEX(PT$4:PT$184,$B$200,1),$B$4:INDEX($B$4:$B$184,$B$200,1),INDEX($B$4:$B$184,$B$200+(MONTH($B208)-$C$200),1)),0),VLOOKUP($B208,$B$4:PT$184,COLUMN(PT$1)-1,0))</f>
        <v>3991060926.1443863</v>
      </c>
      <c r="PU208" s="30">
        <f>IF(VLOOKUP($B208,$B$4:PU$184,COLUMN(PU$1)-1,0)="",IF(PU175="",TREND(PU$4:INDEX(PU$4:PU$184,$B$200,1),$B$4:INDEX($B$4:$B$184,$B$200,1),INDEX($B$4:$B$184,$B$200+(MONTH($B208)-$C$200),1)),0),VLOOKUP($B208,$B$4:PU$184,COLUMN(PU$1)-1,0))</f>
        <v>4085922622.8753281</v>
      </c>
      <c r="PV208" s="30">
        <f>IF(VLOOKUP($B208,$B$4:PV$184,COLUMN(PV$1)-1,0)="",IF(PV175="",TREND(PV$4:INDEX(PV$4:PV$184,$B$200,1),$B$4:INDEX($B$4:$B$184,$B$200,1),INDEX($B$4:$B$184,$B$200+(MONTH($B208)-$C$200),1)),0),VLOOKUP($B208,$B$4:PV$184,COLUMN(PV$1)-1,0))</f>
        <v>39666298.170082152</v>
      </c>
      <c r="PW208" s="30">
        <f>IF(VLOOKUP($B208,$B$4:PW$184,COLUMN(PW$1)-1,0)="",IF(PW175="",TREND(PW$4:INDEX(PW$4:PW$184,$B$200,1),$B$4:INDEX($B$4:$B$184,$B$200,1),INDEX($B$4:$B$184,$B$200+(MONTH($B208)-$C$200),1)),0),VLOOKUP($B208,$B$4:PW$184,COLUMN(PW$1)-1,0))</f>
        <v>0</v>
      </c>
      <c r="PX208" s="30">
        <f>IF(VLOOKUP($B208,$B$4:PX$184,COLUMN(PX$1)-1,0)="",IF(PX175="",TREND(PX$4:INDEX(PX$4:PX$184,$B$200,1),$B$4:INDEX($B$4:$B$184,$B$200,1),INDEX($B$4:$B$184,$B$200+(MONTH($B208)-$C$200),1)),0),VLOOKUP($B208,$B$4:PX$184,COLUMN(PX$1)-1,0))</f>
        <v>5703401.6875367798</v>
      </c>
      <c r="PY208" s="30">
        <f>IF(VLOOKUP($B208,$B$4:PY$184,COLUMN(PY$1)-1,0)="",IF(PY175="",TREND(PY$4:INDEX(PY$4:PY$184,$B$200,1),$B$4:INDEX($B$4:$B$184,$B$200,1),INDEX($B$4:$B$184,$B$200+(MONTH($B208)-$C$200),1)),0),VLOOKUP($B208,$B$4:PY$184,COLUMN(PY$1)-1,0))</f>
        <v>36286534.766852558</v>
      </c>
      <c r="PZ208" s="30">
        <f>IF(VLOOKUP($B208,$B$4:PZ$184,COLUMN(PZ$1)-1,0)="",IF(PZ175="",TREND(PZ$4:INDEX(PZ$4:PZ$184,$B$200,1),$B$4:INDEX($B$4:$B$184,$B$200,1),INDEX($B$4:$B$184,$B$200+(MONTH($B208)-$C$200),1)),0),VLOOKUP($B208,$B$4:PZ$184,COLUMN(PZ$1)-1,0))</f>
        <v>405149.63134201476</v>
      </c>
      <c r="QA208" s="30">
        <f>IF(VLOOKUP($B208,$B$4:QA$184,COLUMN(QA$1)-1,0)="",IF(QA175="",TREND(QA$4:INDEX(QA$4:QA$184,$B$200,1),$B$4:INDEX($B$4:$B$184,$B$200,1),INDEX($B$4:$B$184,$B$200+(MONTH($B208)-$C$200),1)),0),VLOOKUP($B208,$B$4:QA$184,COLUMN(QA$1)-1,0))</f>
        <v>111529.7932138117</v>
      </c>
      <c r="QB208" s="30">
        <f>IF(VLOOKUP($B208,$B$4:QB$184,COLUMN(QB$1)-1,0)="",IF(QB175="",TREND(QB$4:INDEX(QB$4:QB$184,$B$200,1),$B$4:INDEX($B$4:$B$184,$B$200,1),INDEX($B$4:$B$184,$B$200+(MONTH($B208)-$C$200),1)),0),VLOOKUP($B208,$B$4:QB$184,COLUMN(QB$1)-1,0))</f>
        <v>3789327.9400788546</v>
      </c>
      <c r="QC208" s="30">
        <f>IF(VLOOKUP($B208,$B$4:QC$184,COLUMN(QC$1)-1,0)="",IF(QC175="",TREND(QC$4:INDEX(QC$4:QC$184,$B$200,1),$B$4:INDEX($B$4:$B$184,$B$200,1),INDEX($B$4:$B$184,$B$200+(MONTH($B208)-$C$200),1)),0),VLOOKUP($B208,$B$4:QC$184,COLUMN(QC$1)-1,0))</f>
        <v>631447781.77045822</v>
      </c>
      <c r="QD208" s="30">
        <f>IF(VLOOKUP($B208,$B$4:QD$184,COLUMN(QD$1)-1,0)="",IF(QD175="",TREND(QD$4:INDEX(QD$4:QD$184,$B$200,1),$B$4:INDEX($B$4:$B$184,$B$200,1),INDEX($B$4:$B$184,$B$200+(MONTH($B208)-$C$200),1)),0),VLOOKUP($B208,$B$4:QD$184,COLUMN(QD$1)-1,0))</f>
        <v>461665670.34062672</v>
      </c>
      <c r="QE208" s="30">
        <f>IF(VLOOKUP($B208,$B$4:QE$184,COLUMN(QE$1)-1,0)="",IF(QE175="",TREND(QE$4:INDEX(QE$4:QE$184,$B$200,1),$B$4:INDEX($B$4:$B$184,$B$200,1),INDEX($B$4:$B$184,$B$200+(MONTH($B208)-$C$200),1)),0),VLOOKUP($B208,$B$4:QE$184,COLUMN(QE$1)-1,0))</f>
        <v>22594794.808238417</v>
      </c>
      <c r="QF208" s="30">
        <f>IF(VLOOKUP($B208,$B$4:QF$184,COLUMN(QF$1)-1,0)="",IF(QF175="",TREND(QF$4:INDEX(QF$4:QF$184,$B$200,1),$B$4:INDEX($B$4:$B$184,$B$200,1),INDEX($B$4:$B$184,$B$200+(MONTH($B208)-$C$200),1)),0),VLOOKUP($B208,$B$4:QF$184,COLUMN(QF$1)-1,0))</f>
        <v>20898232.650956169</v>
      </c>
      <c r="QG208" s="30">
        <f>IF(VLOOKUP($B208,$B$4:QG$184,COLUMN(QG$1)-1,0)="",IF(QG175="",TREND(QG$4:INDEX(QG$4:QG$184,$B$200,1),$B$4:INDEX($B$4:$B$184,$B$200,1),INDEX($B$4:$B$184,$B$200+(MONTH($B208)-$C$200),1)),0),VLOOKUP($B208,$B$4:QG$184,COLUMN(QG$1)-1,0))</f>
        <v>-216191.71363404533</v>
      </c>
      <c r="QH208" s="30">
        <f>IF(VLOOKUP($B208,$B$4:QH$184,COLUMN(QH$1)-1,0)="",IF(QH175="",TREND(QH$4:INDEX(QH$4:QH$184,$B$200,1),$B$4:INDEX($B$4:$B$184,$B$200,1),INDEX($B$4:$B$184,$B$200+(MONTH($B208)-$C$200),1)),0),VLOOKUP($B208,$B$4:QH$184,COLUMN(QH$1)-1,0))</f>
        <v>123164.54312486039</v>
      </c>
      <c r="QI208" s="30">
        <f>IF(VLOOKUP($B208,$B$4:QI$184,COLUMN(QI$1)-1,0)="",IF(QI175="",TREND(QI$4:INDEX(QI$4:QI$184,$B$200,1),$B$4:INDEX($B$4:$B$184,$B$200,1),INDEX($B$4:$B$184,$B$200+(MONTH($B208)-$C$200),1)),0),VLOOKUP($B208,$B$4:QI$184,COLUMN(QI$1)-1,0))</f>
        <v>30170234.908896565</v>
      </c>
      <c r="QJ208" s="30">
        <f>IF(VLOOKUP($B208,$B$4:QJ$184,COLUMN(QJ$1)-1,0)="",IF(QJ175="",TREND(QJ$4:INDEX(QJ$4:QJ$184,$B$200,1),$B$4:INDEX($B$4:$B$184,$B$200,1),INDEX($B$4:$B$184,$B$200+(MONTH($B208)-$C$200),1)),0),VLOOKUP($B208,$B$4:QJ$184,COLUMN(QJ$1)-1,0))</f>
        <v>30842584.410201848</v>
      </c>
      <c r="QK208" s="30">
        <f>IF(VLOOKUP($B208,$B$4:QK$184,COLUMN(QK$1)-1,0)="",IF(QK175="",TREND(QK$4:INDEX(QK$4:QK$184,$B$200,1),$B$4:INDEX($B$4:$B$184,$B$200,1),INDEX($B$4:$B$184,$B$200+(MONTH($B208)-$C$200),1)),0),VLOOKUP($B208,$B$4:QK$184,COLUMN(QK$1)-1,0))</f>
        <v>10183411.896610588</v>
      </c>
      <c r="QL208" s="30">
        <f>IF(VLOOKUP($B208,$B$4:QL$184,COLUMN(QL$1)-1,0)="",IF(QL175="",TREND(QL$4:INDEX(QL$4:QL$184,$B$200,1),$B$4:INDEX($B$4:$B$184,$B$200,1),INDEX($B$4:$B$184,$B$200+(MONTH($B208)-$C$200),1)),0),VLOOKUP($B208,$B$4:QL$184,COLUMN(QL$1)-1,0))</f>
        <v>6505250746.6608429</v>
      </c>
      <c r="QM208" s="30">
        <f>IF(VLOOKUP($B208,$B$4:QM$184,COLUMN(QM$1)-1,0)="",IF(QM175="",TREND(QM$4:INDEX(QM$4:QM$184,$B$200,1),$B$4:INDEX($B$4:$B$184,$B$200,1),INDEX($B$4:$B$184,$B$200+(MONTH($B208)-$C$200),1)),0),VLOOKUP($B208,$B$4:QM$184,COLUMN(QM$1)-1,0))</f>
        <v>526183736.33641338</v>
      </c>
      <c r="QN208" s="30">
        <f>IF(VLOOKUP($B208,$B$4:QN$184,COLUMN(QN$1)-1,0)="",IF(QN175="",TREND(QN$4:INDEX(QN$4:QN$184,$B$200,1),$B$4:INDEX($B$4:$B$184,$B$200,1),INDEX($B$4:$B$184,$B$200+(MONTH($B208)-$C$200),1)),0),VLOOKUP($B208,$B$4:QN$184,COLUMN(QN$1)-1,0))</f>
        <v>84597512.376390934</v>
      </c>
      <c r="QO208" s="30">
        <f>IF(VLOOKUP($B208,$B$4:QO$184,COLUMN(QO$1)-1,0)="",IF(QO175="",TREND(QO$4:INDEX(QO$4:QO$184,$B$200,1),$B$4:INDEX($B$4:$B$184,$B$200,1),INDEX($B$4:$B$184,$B$200+(MONTH($B208)-$C$200),1)),0),VLOOKUP($B208,$B$4:QO$184,COLUMN(QO$1)-1,0))</f>
        <v>228622208238.94604</v>
      </c>
      <c r="QP208" s="30">
        <f>IF(VLOOKUP($B208,$B$4:QP$184,COLUMN(QP$1)-1,0)="",IF(QP175="",TREND(QP$4:INDEX(QP$4:QP$184,$B$200,1),$B$4:INDEX($B$4:$B$184,$B$200,1),INDEX($B$4:$B$184,$B$200+(MONTH($B208)-$C$200),1)),0),VLOOKUP($B208,$B$4:QP$184,COLUMN(QP$1)-1,0))</f>
        <v>61503331661.716553</v>
      </c>
      <c r="QQ208" s="30">
        <f>IF(VLOOKUP($B208,$B$4:QQ$184,COLUMN(QQ$1)-1,0)="",IF(QQ175="",TREND(QQ$4:INDEX(QQ$4:QQ$184,$B$200,1),$B$4:INDEX($B$4:$B$184,$B$200,1),INDEX($B$4:$B$184,$B$200+(MONTH($B208)-$C$200),1)),0),VLOOKUP($B208,$B$4:QQ$184,COLUMN(QQ$1)-1,0))</f>
        <v>476890772.54629707</v>
      </c>
      <c r="QR208" s="30">
        <f>IF(VLOOKUP($B208,$B$4:QR$184,COLUMN(QR$1)-1,0)="",IF(QR175="",TREND(QR$4:INDEX(QR$4:QR$184,$B$200,1),$B$4:INDEX($B$4:$B$184,$B$200,1),INDEX($B$4:$B$184,$B$200+(MONTH($B208)-$C$200),1)),0),VLOOKUP($B208,$B$4:QR$184,COLUMN(QR$1)-1,0))</f>
        <v>301643142.09730577</v>
      </c>
      <c r="QS208" s="30">
        <f>IF(VLOOKUP($B208,$B$4:QS$184,COLUMN(QS$1)-1,0)="",IF(QS175="",TREND(QS$4:INDEX(QS$4:QS$184,$B$200,1),$B$4:INDEX($B$4:$B$184,$B$200,1),INDEX($B$4:$B$184,$B$200+(MONTH($B208)-$C$200),1)),0),VLOOKUP($B208,$B$4:QS$184,COLUMN(QS$1)-1,0))</f>
        <v>79854634.001484513</v>
      </c>
      <c r="QT208" s="30">
        <f>IF(VLOOKUP($B208,$B$4:QT$184,COLUMN(QT$1)-1,0)="",IF(QT175="",TREND(QT$4:INDEX(QT$4:QT$184,$B$200,1),$B$4:INDEX($B$4:$B$184,$B$200,1),INDEX($B$4:$B$184,$B$200+(MONTH($B208)-$C$200),1)),0),VLOOKUP($B208,$B$4:QT$184,COLUMN(QT$1)-1,0))</f>
        <v>95392996.447507143</v>
      </c>
      <c r="QU208" s="30">
        <f>IF(VLOOKUP($B208,$B$4:QU$184,COLUMN(QU$1)-1,0)="",IF(QU175="",TREND(QU$4:INDEX(QU$4:QU$184,$B$200,1),$B$4:INDEX($B$4:$B$184,$B$200,1),INDEX($B$4:$B$184,$B$200+(MONTH($B208)-$C$200),1)),0),VLOOKUP($B208,$B$4:QU$184,COLUMN(QU$1)-1,0))</f>
        <v>95392996.447507143</v>
      </c>
      <c r="QV208" s="30">
        <f>IF(VLOOKUP($B208,$B$4:QV$184,COLUMN(QV$1)-1,0)="",IF(QV175="",TREND(QV$4:INDEX(QV$4:QV$184,$B$200,1),$B$4:INDEX($B$4:$B$184,$B$200,1),INDEX($B$4:$B$184,$B$200+(MONTH($B208)-$C$200),1)),0),VLOOKUP($B208,$B$4:QV$184,COLUMN(QV$1)-1,0))</f>
        <v>0</v>
      </c>
      <c r="QW208" s="30">
        <f>IF(VLOOKUP($B208,$B$4:QW$184,COLUMN(QW$1)-1,0)="",IF(QW175="",TREND(QW$4:INDEX(QW$4:QW$184,$B$200,1),$B$4:INDEX($B$4:$B$184,$B$200,1),INDEX($B$4:$B$184,$B$200+(MONTH($B208)-$C$200),1)),0),VLOOKUP($B208,$B$4:QW$184,COLUMN(QW$1)-1,0))</f>
        <v>1878470033.8426533</v>
      </c>
      <c r="QX208" s="30">
        <f>IF(VLOOKUP($B208,$B$4:QX$184,COLUMN(QX$1)-1,0)="",IF(QX175="",TREND(QX$4:INDEX(QX$4:QX$184,$B$200,1),$B$4:INDEX($B$4:$B$184,$B$200,1),INDEX($B$4:$B$184,$B$200+(MONTH($B208)-$C$200),1)),0),VLOOKUP($B208,$B$4:QX$184,COLUMN(QX$1)-1,0))</f>
        <v>1882218095.8194141</v>
      </c>
      <c r="QY208" s="30">
        <f>IF(VLOOKUP($B208,$B$4:QY$184,COLUMN(QY$1)-1,0)="",IF(QY175="",TREND(QY$4:INDEX(QY$4:QY$184,$B$200,1),$B$4:INDEX($B$4:$B$184,$B$200,1),INDEX($B$4:$B$184,$B$200+(MONTH($B208)-$C$200),1)),0),VLOOKUP($B208,$B$4:QY$184,COLUMN(QY$1)-1,0))</f>
        <v>-3748061.9767620414</v>
      </c>
      <c r="QZ208" s="30">
        <f>IF(VLOOKUP($B208,$B$4:QZ$184,COLUMN(QZ$1)-1,0)="",IF(QZ175="",TREND(QZ$4:INDEX(QZ$4:QZ$184,$B$200,1),$B$4:INDEX($B$4:$B$184,$B$200,1),INDEX($B$4:$B$184,$B$200+(MONTH($B208)-$C$200),1)),0),VLOOKUP($B208,$B$4:QZ$184,COLUMN(QZ$1)-1,0))</f>
        <v>42097583828.477753</v>
      </c>
      <c r="RA208" s="30">
        <f>IF(VLOOKUP($B208,$B$4:RA$184,COLUMN(RA$1)-1,0)="",IF(RA175="",TREND(RA$4:INDEX(RA$4:RA$184,$B$200,1),$B$4:INDEX($B$4:$B$184,$B$200,1),INDEX($B$4:$B$184,$B$200+(MONTH($B208)-$C$200),1)),0),VLOOKUP($B208,$B$4:RA$184,COLUMN(RA$1)-1,0))</f>
        <v>17050387026.849831</v>
      </c>
      <c r="RB208" s="30">
        <f>IF(VLOOKUP($B208,$B$4:RB$184,COLUMN(RB$1)-1,0)="",IF(RB175="",TREND(RB$4:INDEX(RB$4:RB$184,$B$200,1),$B$4:INDEX($B$4:$B$184,$B$200,1),INDEX($B$4:$B$184,$B$200+(MONTH($B208)-$C$200),1)),0),VLOOKUP($B208,$B$4:RB$184,COLUMN(RB$1)-1,0))</f>
        <v>24683178040.579346</v>
      </c>
      <c r="RC208" s="30">
        <f>IF(VLOOKUP($B208,$B$4:RC$184,COLUMN(RC$1)-1,0)="",IF(RC175="",TREND(RC$4:INDEX(RC$4:RC$184,$B$200,1),$B$4:INDEX($B$4:$B$184,$B$200,1),INDEX($B$4:$B$184,$B$200+(MONTH($B208)-$C$200),1)),0),VLOOKUP($B208,$B$4:RC$184,COLUMN(RC$1)-1,0))</f>
        <v>21362735634.419128</v>
      </c>
      <c r="RD208" s="30">
        <f>IF(VLOOKUP($B208,$B$4:RD$184,COLUMN(RD$1)-1,0)="",IF(RD175="",TREND(RD$4:INDEX(RD$4:RD$184,$B$200,1),$B$4:INDEX($B$4:$B$184,$B$200,1),INDEX($B$4:$B$184,$B$200+(MONTH($B208)-$C$200),1)),0),VLOOKUP($B208,$B$4:RD$184,COLUMN(RD$1)-1,0))</f>
        <v>20880780535.080414</v>
      </c>
      <c r="RE208" s="30">
        <f>IF(VLOOKUP($B208,$B$4:RE$184,COLUMN(RE$1)-1,0)="",IF(RE175="",TREND(RE$4:INDEX(RE$4:RE$184,$B$200,1),$B$4:INDEX($B$4:$B$184,$B$200,1),INDEX($B$4:$B$184,$B$200+(MONTH($B208)-$C$200),1)),0),VLOOKUP($B208,$B$4:RE$184,COLUMN(RE$1)-1,0))</f>
        <v>481955099.33869076</v>
      </c>
      <c r="RF208" s="30">
        <f>IF(VLOOKUP($B208,$B$4:RF$184,COLUMN(RF$1)-1,0)="",IF(RF175="",TREND(RF$4:INDEX(RF$4:RF$184,$B$200,1),$B$4:INDEX($B$4:$B$184,$B$200,1),INDEX($B$4:$B$184,$B$200+(MONTH($B208)-$C$200),1)),0),VLOOKUP($B208,$B$4:RF$184,COLUMN(RF$1)-1,0))</f>
        <v>3320442406.1602516</v>
      </c>
      <c r="RG208" s="30">
        <f>IF(VLOOKUP($B208,$B$4:RG$184,COLUMN(RG$1)-1,0)="",IF(RG175="",TREND(RG$4:INDEX(RG$4:RG$184,$B$200,1),$B$4:INDEX($B$4:$B$184,$B$200,1),INDEX($B$4:$B$184,$B$200+(MONTH($B208)-$C$200),1)),0),VLOOKUP($B208,$B$4:RG$184,COLUMN(RG$1)-1,0))</f>
        <v>-7573606.1863023937</v>
      </c>
      <c r="RH208" s="30">
        <f>IF(VLOOKUP($B208,$B$4:RH$184,COLUMN(RH$1)-1,0)="",IF(RH175="",TREND(RH$4:INDEX(RH$4:RH$184,$B$200,1),$B$4:INDEX($B$4:$B$184,$B$200,1),INDEX($B$4:$B$184,$B$200+(MONTH($B208)-$C$200),1)),0),VLOOKUP($B208,$B$4:RH$184,COLUMN(RH$1)-1,0))</f>
        <v>3328016012.3465576</v>
      </c>
      <c r="RI208" s="30">
        <f>IF(VLOOKUP($B208,$B$4:RI$184,COLUMN(RI$1)-1,0)="",IF(RI175="",TREND(RI$4:INDEX(RI$4:RI$184,$B$200,1),$B$4:INDEX($B$4:$B$184,$B$200,1),INDEX($B$4:$B$184,$B$200+(MONTH($B208)-$C$200),1)),0),VLOOKUP($B208,$B$4:RI$184,COLUMN(RI$1)-1,0))</f>
        <v>141950648126.12097</v>
      </c>
      <c r="RJ208" s="30">
        <f>IF(VLOOKUP($B208,$B$4:RJ$184,COLUMN(RJ$1)-1,0)="",IF(RJ175="",TREND(RJ$4:INDEX(RJ$4:RJ$184,$B$200,1),$B$4:INDEX($B$4:$B$184,$B$200,1),INDEX($B$4:$B$184,$B$200+(MONTH($B208)-$C$200),1)),0),VLOOKUP($B208,$B$4:RJ$184,COLUMN(RJ$1)-1,0))</f>
        <v>13349786403.950836</v>
      </c>
      <c r="RK208" s="30">
        <f>IF(VLOOKUP($B208,$B$4:RK$184,COLUMN(RK$1)-1,0)="",IF(RK175="",TREND(RK$4:INDEX(RK$4:RK$184,$B$200,1),$B$4:INDEX($B$4:$B$184,$B$200,1),INDEX($B$4:$B$184,$B$200+(MONTH($B208)-$C$200),1)),0),VLOOKUP($B208,$B$4:RK$184,COLUMN(RK$1)-1,0))</f>
        <v>13270198388.052765</v>
      </c>
      <c r="RL208" s="30">
        <f>IF(VLOOKUP($B208,$B$4:RL$184,COLUMN(RL$1)-1,0)="",IF(RL175="",TREND(RL$4:INDEX(RL$4:RL$184,$B$200,1),$B$4:INDEX($B$4:$B$184,$B$200,1),INDEX($B$4:$B$184,$B$200+(MONTH($B208)-$C$200),1)),0),VLOOKUP($B208,$B$4:RL$184,COLUMN(RL$1)-1,0))</f>
        <v>6149196567.8886871</v>
      </c>
      <c r="RM208" s="30">
        <f>IF(VLOOKUP($B208,$B$4:RM$184,COLUMN(RM$1)-1,0)="",IF(RM175="",TREND(RM$4:INDEX(RM$4:RM$184,$B$200,1),$B$4:INDEX($B$4:$B$184,$B$200,1),INDEX($B$4:$B$184,$B$200+(MONTH($B208)-$C$200),1)),0),VLOOKUP($B208,$B$4:RM$184,COLUMN(RM$1)-1,0))</f>
        <v>162889259.96763229</v>
      </c>
      <c r="RN208" s="30">
        <f>IF(VLOOKUP($B208,$B$4:RN$184,COLUMN(RN$1)-1,0)="",IF(RN175="",TREND(RN$4:INDEX(RN$4:RN$184,$B$200,1),$B$4:INDEX($B$4:$B$184,$B$200,1),INDEX($B$4:$B$184,$B$200+(MONTH($B208)-$C$200),1)),0),VLOOKUP($B208,$B$4:RN$184,COLUMN(RN$1)-1,0))</f>
        <v>110329242.76554298</v>
      </c>
      <c r="RO208" s="30">
        <f>IF(VLOOKUP($B208,$B$4:RO$184,COLUMN(RO$1)-1,0)="",IF(RO175="",TREND(RO$4:INDEX(RO$4:RO$184,$B$200,1),$B$4:INDEX($B$4:$B$184,$B$200,1),INDEX($B$4:$B$184,$B$200+(MONTH($B208)-$C$200),1)),0),VLOOKUP($B208,$B$4:RO$184,COLUMN(RO$1)-1,0))</f>
        <v>7989063.5474623293</v>
      </c>
      <c r="RP208" s="30">
        <f>IF(VLOOKUP($B208,$B$4:RP$184,COLUMN(RP$1)-1,0)="",IF(RP175="",TREND(RP$4:INDEX(RP$4:RP$184,$B$200,1),$B$4:INDEX($B$4:$B$184,$B$200,1),INDEX($B$4:$B$184,$B$200+(MONTH($B208)-$C$200),1)),0),VLOOKUP($B208,$B$4:RP$184,COLUMN(RP$1)-1,0))</f>
        <v>-579619.15679696202</v>
      </c>
      <c r="RQ208" s="30">
        <f>IF(VLOOKUP($B208,$B$4:RQ$184,COLUMN(RQ$1)-1,0)="",IF(RQ175="",TREND(RQ$4:INDEX(RQ$4:RQ$184,$B$200,1),$B$4:INDEX($B$4:$B$184,$B$200,1),INDEX($B$4:$B$184,$B$200+(MONTH($B208)-$C$200),1)),0),VLOOKUP($B208,$B$4:RQ$184,COLUMN(RQ$1)-1,0))</f>
        <v>-1912495.9529003948</v>
      </c>
      <c r="RR208" s="30">
        <f>IF(VLOOKUP($B208,$B$4:RR$184,COLUMN(RR$1)-1,0)="",IF(RR175="",TREND(RR$4:INDEX(RR$4:RR$184,$B$200,1),$B$4:INDEX($B$4:$B$184,$B$200,1),INDEX($B$4:$B$184,$B$200+(MONTH($B208)-$C$200),1)),0),VLOOKUP($B208,$B$4:RR$184,COLUMN(RR$1)-1,0))</f>
        <v>-824707.78838241473</v>
      </c>
      <c r="RS208" s="30">
        <f>IF(VLOOKUP($B208,$B$4:RS$184,COLUMN(RS$1)-1,0)="",IF(RS175="",TREND(RS$4:INDEX(RS$4:RS$184,$B$200,1),$B$4:INDEX($B$4:$B$184,$B$200,1),INDEX($B$4:$B$184,$B$200+(MONTH($B208)-$C$200),1)),0),VLOOKUP($B208,$B$4:RS$184,COLUMN(RS$1)-1,0))</f>
        <v>-22666.714317058562</v>
      </c>
      <c r="RT208" s="30">
        <f>IF(VLOOKUP($B208,$B$4:RT$184,COLUMN(RT$1)-1,0)="",IF(RT175="",TREND(RT$4:INDEX(RT$4:RT$184,$B$200,1),$B$4:INDEX($B$4:$B$184,$B$200,1),INDEX($B$4:$B$184,$B$200+(MONTH($B208)-$C$200),1)),0),VLOOKUP($B208,$B$4:RT$184,COLUMN(RT$1)-1,0))</f>
        <v>11880919.992819123</v>
      </c>
      <c r="RU208" s="30">
        <f>IF(VLOOKUP($B208,$B$4:RU$184,COLUMN(RU$1)-1,0)="",IF(RU175="",TREND(RU$4:INDEX(RU$4:RU$184,$B$200,1),$B$4:INDEX($B$4:$B$184,$B$200,1),INDEX($B$4:$B$184,$B$200+(MONTH($B208)-$C$200),1)),0),VLOOKUP($B208,$B$4:RU$184,COLUMN(RU$1)-1,0))</f>
        <v>-118946237.47688484</v>
      </c>
      <c r="RV208" s="30">
        <f>IF(VLOOKUP($B208,$B$4:RV$184,COLUMN(RV$1)-1,0)="",IF(RV175="",TREND(RV$4:INDEX(RV$4:RV$184,$B$200,1),$B$4:INDEX($B$4:$B$184,$B$200,1),INDEX($B$4:$B$184,$B$200+(MONTH($B208)-$C$200),1)),0),VLOOKUP($B208,$B$4:RV$184,COLUMN(RV$1)-1,0))</f>
        <v>6049494.5990025522</v>
      </c>
      <c r="RW208" s="30">
        <f>IF(VLOOKUP($B208,$B$4:RW$184,COLUMN(RW$1)-1,0)="",IF(RW175="",TREND(RW$4:INDEX(RW$4:RW$184,$B$200,1),$B$4:INDEX($B$4:$B$184,$B$200,1),INDEX($B$4:$B$184,$B$200+(MONTH($B208)-$C$200),1)),0),VLOOKUP($B208,$B$4:RW$184,COLUMN(RW$1)-1,0))</f>
        <v>466063.05557445064</v>
      </c>
      <c r="RX208" s="30">
        <f>IF(VLOOKUP($B208,$B$4:RX$184,COLUMN(RX$1)-1,0)="",IF(RX175="",TREND(RX$4:INDEX(RX$4:RX$184,$B$200,1),$B$4:INDEX($B$4:$B$184,$B$200,1),INDEX($B$4:$B$184,$B$200+(MONTH($B208)-$C$200),1)),0),VLOOKUP($B208,$B$4:RX$184,COLUMN(RX$1)-1,0))</f>
        <v>0</v>
      </c>
      <c r="RY208" s="30">
        <f>IF(VLOOKUP($B208,$B$4:RY$184,COLUMN(RY$1)-1,0)="",IF(RY175="",TREND(RY$4:INDEX(RY$4:RY$184,$B$200,1),$B$4:INDEX($B$4:$B$184,$B$200,1),INDEX($B$4:$B$184,$B$200+(MONTH($B208)-$C$200),1)),0),VLOOKUP($B208,$B$4:RY$184,COLUMN(RY$1)-1,0))</f>
        <v>146695.4101454746</v>
      </c>
      <c r="RZ208" s="30">
        <f>IF(VLOOKUP($B208,$B$4:RZ$184,COLUMN(RZ$1)-1,0)="",IF(RZ175="",TREND(RZ$4:INDEX(RZ$4:RZ$184,$B$200,1),$B$4:INDEX($B$4:$B$184,$B$200,1),INDEX($B$4:$B$184,$B$200+(MONTH($B208)-$C$200),1)),0),VLOOKUP($B208,$B$4:RZ$184,COLUMN(RZ$1)-1,0))</f>
        <v>0</v>
      </c>
      <c r="SA208" s="30">
        <f>IF(VLOOKUP($B208,$B$4:SA$184,COLUMN(SA$1)-1,0)="",IF(SA175="",TREND(SA$4:INDEX(SA$4:SA$184,$B$200,1),$B$4:INDEX($B$4:$B$184,$B$200,1),INDEX($B$4:$B$184,$B$200+(MONTH($B208)-$C$200),1)),0),VLOOKUP($B208,$B$4:SA$184,COLUMN(SA$1)-1,0))</f>
        <v>0</v>
      </c>
      <c r="SB208" s="30">
        <f>IF(VLOOKUP($B208,$B$4:SB$184,COLUMN(SB$1)-1,0)="",IF(SB175="",TREND(SB$4:INDEX(SB$4:SB$184,$B$200,1),$B$4:INDEX($B$4:$B$184,$B$200,1),INDEX($B$4:$B$184,$B$200+(MONTH($B208)-$C$200),1)),0),VLOOKUP($B208,$B$4:SB$184,COLUMN(SB$1)-1,0))</f>
        <v>0</v>
      </c>
      <c r="SC208" s="30">
        <f>IF(VLOOKUP($B208,$B$4:SC$184,COLUMN(SC$1)-1,0)="",IF(SC175="",TREND(SC$4:INDEX(SC$4:SC$184,$B$200,1),$B$4:INDEX($B$4:$B$184,$B$200,1),INDEX($B$4:$B$184,$B$200+(MONTH($B208)-$C$200),1)),0),VLOOKUP($B208,$B$4:SC$184,COLUMN(SC$1)-1,0))</f>
        <v>632806.6972970122</v>
      </c>
      <c r="SD208" s="30">
        <f>IF(VLOOKUP($B208,$B$4:SD$184,COLUMN(SD$1)-1,0)="",IF(SD175="",TREND(SD$4:INDEX(SD$4:SD$184,$B$200,1),$B$4:INDEX($B$4:$B$184,$B$200,1),INDEX($B$4:$B$184,$B$200+(MONTH($B208)-$C$200),1)),0),VLOOKUP($B208,$B$4:SD$184,COLUMN(SD$1)-1,0))</f>
        <v>0</v>
      </c>
      <c r="SE208" s="30">
        <f>IF(VLOOKUP($B208,$B$4:SE$184,COLUMN(SE$1)-1,0)="",IF(SE175="",TREND(SE$4:INDEX(SE$4:SE$184,$B$200,1),$B$4:INDEX($B$4:$B$184,$B$200,1),INDEX($B$4:$B$184,$B$200+(MONTH($B208)-$C$200),1)),0),VLOOKUP($B208,$B$4:SE$184,COLUMN(SE$1)-1,0))</f>
        <v>0</v>
      </c>
      <c r="SF208" s="30">
        <f>IF(VLOOKUP($B208,$B$4:SF$184,COLUMN(SF$1)-1,0)="",IF(SF175="",TREND(SF$4:INDEX(SF$4:SF$184,$B$200,1),$B$4:INDEX($B$4:$B$184,$B$200,1),INDEX($B$4:$B$184,$B$200+(MONTH($B208)-$C$200),1)),0),VLOOKUP($B208,$B$4:SF$184,COLUMN(SF$1)-1,0))</f>
        <v>150.57808982461211</v>
      </c>
      <c r="SG208" s="30">
        <f>IF(VLOOKUP($B208,$B$4:SG$184,COLUMN(SG$1)-1,0)="",IF(SG175="",TREND(SG$4:INDEX(SG$4:SG$184,$B$200,1),$B$4:INDEX($B$4:$B$184,$B$200,1),INDEX($B$4:$B$184,$B$200+(MONTH($B208)-$C$200),1)),0),VLOOKUP($B208,$B$4:SG$184,COLUMN(SG$1)-1,0))</f>
        <v>121005259.88639808</v>
      </c>
      <c r="SH208" s="30">
        <f>IF(VLOOKUP($B208,$B$4:SH$184,COLUMN(SH$1)-1,0)="",IF(SH175="",TREND(SH$4:INDEX(SH$4:SH$184,$B$200,1),$B$4:INDEX($B$4:$B$184,$B$200,1),INDEX($B$4:$B$184,$B$200+(MONTH($B208)-$C$200),1)),0),VLOOKUP($B208,$B$4:SH$184,COLUMN(SH$1)-1,0))</f>
        <v>60576290.671452224</v>
      </c>
      <c r="SI208" s="30">
        <f>IF(VLOOKUP($B208,$B$4:SI$184,COLUMN(SI$1)-1,0)="",IF(SI175="",TREND(SI$4:INDEX(SI$4:SI$184,$B$200,1),$B$4:INDEX($B$4:$B$184,$B$200,1),INDEX($B$4:$B$184,$B$200+(MONTH($B208)-$C$200),1)),0),VLOOKUP($B208,$B$4:SI$184,COLUMN(SI$1)-1,0))</f>
        <v>45244660.333559394</v>
      </c>
      <c r="SJ208" s="30">
        <f>IF(VLOOKUP($B208,$B$4:SJ$184,COLUMN(SJ$1)-1,0)="",IF(SJ175="",TREND(SJ$4:INDEX(SJ$4:SJ$184,$B$200,1),$B$4:INDEX($B$4:$B$184,$B$200,1),INDEX($B$4:$B$184,$B$200+(MONTH($B208)-$C$200),1)),0),VLOOKUP($B208,$B$4:SJ$184,COLUMN(SJ$1)-1,0))</f>
        <v>3417.1177687365525</v>
      </c>
      <c r="SK208" s="30">
        <f>IF(VLOOKUP($B208,$B$4:SK$184,COLUMN(SK$1)-1,0)="",IF(SK175="",TREND(SK$4:INDEX(SK$4:SK$184,$B$200,1),$B$4:INDEX($B$4:$B$184,$B$200,1),INDEX($B$4:$B$184,$B$200+(MONTH($B208)-$C$200),1)),0),VLOOKUP($B208,$B$4:SK$184,COLUMN(SK$1)-1,0))</f>
        <v>2394457900.8271675</v>
      </c>
      <c r="SL208" s="30">
        <f>IF(VLOOKUP($B208,$B$4:SL$184,COLUMN(SL$1)-1,0)="",IF(SL175="",TREND(SL$4:INDEX(SL$4:SL$184,$B$200,1),$B$4:INDEX($B$4:$B$184,$B$200,1),INDEX($B$4:$B$184,$B$200+(MONTH($B208)-$C$200),1)),0),VLOOKUP($B208,$B$4:SL$184,COLUMN(SL$1)-1,0))</f>
        <v>2394457900.8271675</v>
      </c>
      <c r="SM208" s="30">
        <f>IF(VLOOKUP($B208,$B$4:SM$184,COLUMN(SM$1)-1,0)="",IF(SM175="",TREND(SM$4:INDEX(SM$4:SM$184,$B$200,1),$B$4:INDEX($B$4:$B$184,$B$200,1),INDEX($B$4:$B$184,$B$200+(MONTH($B208)-$C$200),1)),0),VLOOKUP($B208,$B$4:SM$184,COLUMN(SM$1)-1,0))</f>
        <v>0</v>
      </c>
      <c r="SN208" s="30">
        <f>IF(VLOOKUP($B208,$B$4:SN$184,COLUMN(SN$1)-1,0)="",IF(SN175="",TREND(SN$4:INDEX(SN$4:SN$184,$B$200,1),$B$4:INDEX($B$4:$B$184,$B$200,1),INDEX($B$4:$B$184,$B$200+(MONTH($B208)-$C$200),1)),0),VLOOKUP($B208,$B$4:SN$184,COLUMN(SN$1)-1,0))</f>
        <v>177113165.59292078</v>
      </c>
      <c r="SO208" s="30">
        <f>IF(VLOOKUP($B208,$B$4:SO$184,COLUMN(SO$1)-1,0)="",IF(SO175="",TREND(SO$4:INDEX(SO$4:SO$184,$B$200,1),$B$4:INDEX($B$4:$B$184,$B$200,1),INDEX($B$4:$B$184,$B$200+(MONTH($B208)-$C$200),1)),0),VLOOKUP($B208,$B$4:SO$184,COLUMN(SO$1)-1,0))</f>
        <v>3316.6044221574848</v>
      </c>
      <c r="SP208" s="30">
        <f>IF(VLOOKUP($B208,$B$4:SP$184,COLUMN(SP$1)-1,0)="",IF(SP175="",TREND(SP$4:INDEX(SP$4:SP$184,$B$200,1),$B$4:INDEX($B$4:$B$184,$B$200,1),INDEX($B$4:$B$184,$B$200+(MONTH($B208)-$C$200),1)),0),VLOOKUP($B208,$B$4:SP$184,COLUMN(SP$1)-1,0))</f>
        <v>1431004.2626776118</v>
      </c>
      <c r="SQ208" s="30">
        <f>IF(VLOOKUP($B208,$B$4:SQ$184,COLUMN(SQ$1)-1,0)="",IF(SQ175="",TREND(SQ$4:INDEX(SQ$4:SQ$184,$B$200,1),$B$4:INDEX($B$4:$B$184,$B$200,1),INDEX($B$4:$B$184,$B$200+(MONTH($B208)-$C$200),1)),0),VLOOKUP($B208,$B$4:SQ$184,COLUMN(SQ$1)-1,0))</f>
        <v>744965.15611990355</v>
      </c>
      <c r="SR208" s="30">
        <f>IF(VLOOKUP($B208,$B$4:SR$184,COLUMN(SR$1)-1,0)="",IF(SR175="",TREND(SR$4:INDEX(SR$4:SR$184,$B$200,1),$B$4:INDEX($B$4:$B$184,$B$200,1),INDEX($B$4:$B$184,$B$200+(MONTH($B208)-$C$200),1)),0),VLOOKUP($B208,$B$4:SR$184,COLUMN(SR$1)-1,0))</f>
        <v>365692602.68735313</v>
      </c>
      <c r="SS208" s="30">
        <f>IF(VLOOKUP($B208,$B$4:SS$184,COLUMN(SS$1)-1,0)="",IF(SS175="",TREND(SS$4:INDEX(SS$4:SS$184,$B$200,1),$B$4:INDEX($B$4:$B$184,$B$200,1),INDEX($B$4:$B$184,$B$200+(MONTH($B208)-$C$200),1)),0),VLOOKUP($B208,$B$4:SS$184,COLUMN(SS$1)-1,0))</f>
        <v>63293838.114457846</v>
      </c>
      <c r="ST208" s="30">
        <f>IF(VLOOKUP($B208,$B$4:ST$184,COLUMN(ST$1)-1,0)="",IF(ST175="",TREND(ST$4:INDEX(ST$4:ST$184,$B$200,1),$B$4:INDEX($B$4:$B$184,$B$200,1),INDEX($B$4:$B$184,$B$200+(MONTH($B208)-$C$200),1)),0),VLOOKUP($B208,$B$4:ST$184,COLUMN(ST$1)-1,0))</f>
        <v>0</v>
      </c>
      <c r="SU208" s="30">
        <f>IF(VLOOKUP($B208,$B$4:SU$184,COLUMN(SU$1)-1,0)="",IF(SU175="",TREND(SU$4:INDEX(SU$4:SU$184,$B$200,1),$B$4:INDEX($B$4:$B$184,$B$200,1),INDEX($B$4:$B$184,$B$200+(MONTH($B208)-$C$200),1)),0),VLOOKUP($B208,$B$4:SU$184,COLUMN(SU$1)-1,0))</f>
        <v>0</v>
      </c>
      <c r="SV208" s="30">
        <f>IF(VLOOKUP($B208,$B$4:SV$184,COLUMN(SV$1)-1,0)="",IF(SV175="",TREND(SV$4:INDEX(SV$4:SV$184,$B$200,1),$B$4:INDEX($B$4:$B$184,$B$200,1),INDEX($B$4:$B$184,$B$200+(MONTH($B208)-$C$200),1)),0),VLOOKUP($B208,$B$4:SV$184,COLUMN(SV$1)-1,0))</f>
        <v>0</v>
      </c>
      <c r="SW208" s="30">
        <f>IF(VLOOKUP($B208,$B$4:SW$184,COLUMN(SW$1)-1,0)="",IF(SW175="",TREND(SW$4:INDEX(SW$4:SW$184,$B$200,1),$B$4:INDEX($B$4:$B$184,$B$200,1),INDEX($B$4:$B$184,$B$200+(MONTH($B208)-$C$200),1)),0),VLOOKUP($B208,$B$4:SW$184,COLUMN(SW$1)-1,0))</f>
        <v>2130779.2737022266</v>
      </c>
      <c r="SX208" s="30">
        <f>IF(VLOOKUP($B208,$B$4:SX$184,COLUMN(SX$1)-1,0)="",IF(SX175="",TREND(SX$4:INDEX(SX$4:SX$184,$B$200,1),$B$4:INDEX($B$4:$B$184,$B$200,1),INDEX($B$4:$B$184,$B$200+(MONTH($B208)-$C$200),1)),0),VLOOKUP($B208,$B$4:SX$184,COLUMN(SX$1)-1,0))</f>
        <v>12700459.349831298</v>
      </c>
      <c r="SY208" s="30">
        <f>IF(VLOOKUP($B208,$B$4:SY$184,COLUMN(SY$1)-1,0)="",IF(SY175="",TREND(SY$4:INDEX(SY$4:SY$184,$B$200,1),$B$4:INDEX($B$4:$B$184,$B$200,1),INDEX($B$4:$B$184,$B$200+(MONTH($B208)-$C$200),1)),0),VLOOKUP($B208,$B$4:SY$184,COLUMN(SY$1)-1,0))</f>
        <v>22527130.423114151</v>
      </c>
      <c r="SZ208" s="30">
        <f>IF(VLOOKUP($B208,$B$4:SZ$184,COLUMN(SZ$1)-1,0)="",IF(SZ175="",TREND(SZ$4:INDEX(SZ$4:SZ$184,$B$200,1),$B$4:INDEX($B$4:$B$184,$B$200,1),INDEX($B$4:$B$184,$B$200+(MONTH($B208)-$C$200),1)),0),VLOOKUP($B208,$B$4:SZ$184,COLUMN(SZ$1)-1,0))</f>
        <v>290165.20405263652</v>
      </c>
      <c r="TA208" s="30">
        <f>IF(VLOOKUP($B208,$B$4:TA$184,COLUMN(TA$1)-1,0)="",IF(TA175="",TREND(TA$4:INDEX(TA$4:TA$184,$B$200,1),$B$4:INDEX($B$4:$B$184,$B$200,1),INDEX($B$4:$B$184,$B$200+(MONTH($B208)-$C$200),1)),0),VLOOKUP($B208,$B$4:TA$184,COLUMN(TA$1)-1,0))</f>
        <v>3102736919.8234787</v>
      </c>
      <c r="TB208" s="30">
        <f>IF(VLOOKUP($B208,$B$4:TB$184,COLUMN(TB$1)-1,0)="",IF(TB175="",TREND(TB$4:INDEX(TB$4:TB$184,$B$200,1),$B$4:INDEX($B$4:$B$184,$B$200,1),INDEX($B$4:$B$184,$B$200+(MONTH($B208)-$C$200),1)),0),VLOOKUP($B208,$B$4:TB$184,COLUMN(TB$1)-1,0))</f>
        <v>194373053.04655147</v>
      </c>
      <c r="TC208" s="30">
        <f>IF(VLOOKUP($B208,$B$4:TC$184,COLUMN(TC$1)-1,0)="",IF(TC175="",TREND(TC$4:INDEX(TC$4:TC$184,$B$200,1),$B$4:INDEX($B$4:$B$184,$B$200,1),INDEX($B$4:$B$184,$B$200+(MONTH($B208)-$C$200),1)),0),VLOOKUP($B208,$B$4:TC$184,COLUMN(TC$1)-1,0))</f>
        <v>50665592.213805676</v>
      </c>
      <c r="TD208" s="30">
        <f>IF(VLOOKUP($B208,$B$4:TD$184,COLUMN(TD$1)-1,0)="",IF(TD175="",TREND(TD$4:INDEX(TD$4:TD$184,$B$200,1),$B$4:INDEX($B$4:$B$184,$B$200,1),INDEX($B$4:$B$184,$B$200+(MONTH($B208)-$C$200),1)),0),VLOOKUP($B208,$B$4:TD$184,COLUMN(TD$1)-1,0))</f>
        <v>0</v>
      </c>
      <c r="TE208" s="30">
        <f>IF(VLOOKUP($B208,$B$4:TE$184,COLUMN(TE$1)-1,0)="",IF(TE175="",TREND(TE$4:INDEX(TE$4:TE$184,$B$200,1),$B$4:INDEX($B$4:$B$184,$B$200,1),INDEX($B$4:$B$184,$B$200+(MONTH($B208)-$C$200),1)),0),VLOOKUP($B208,$B$4:TE$184,COLUMN(TE$1)-1,0))</f>
        <v>4720800.3452287018</v>
      </c>
      <c r="TF208" s="30">
        <f>IF(VLOOKUP($B208,$B$4:TF$184,COLUMN(TF$1)-1,0)="",IF(TF175="",TREND(TF$4:INDEX(TF$4:TF$184,$B$200,1),$B$4:INDEX($B$4:$B$184,$B$200,1),INDEX($B$4:$B$184,$B$200+(MONTH($B208)-$C$200),1)),0),VLOOKUP($B208,$B$4:TF$184,COLUMN(TF$1)-1,0))</f>
        <v>5506688.8231716231</v>
      </c>
      <c r="TG208" s="30">
        <f>IF(VLOOKUP($B208,$B$4:TG$184,COLUMN(TG$1)-1,0)="",IF(TG175="",TREND(TG$4:INDEX(TG$4:TG$184,$B$200,1),$B$4:INDEX($B$4:$B$184,$B$200,1),INDEX($B$4:$B$184,$B$200+(MONTH($B208)-$C$200),1)),0),VLOOKUP($B208,$B$4:TG$184,COLUMN(TG$1)-1,0))</f>
        <v>42598151.278603852</v>
      </c>
      <c r="TH208" s="30">
        <f>IF(VLOOKUP($B208,$B$4:TH$184,COLUMN(TH$1)-1,0)="",IF(TH175="",TREND(TH$4:INDEX(TH$4:TH$184,$B$200,1),$B$4:INDEX($B$4:$B$184,$B$200,1),INDEX($B$4:$B$184,$B$200+(MONTH($B208)-$C$200),1)),0),VLOOKUP($B208,$B$4:TH$184,COLUMN(TH$1)-1,0))</f>
        <v>91036587.627232552</v>
      </c>
      <c r="TI208" s="30">
        <f>IF(VLOOKUP($B208,$B$4:TI$184,COLUMN(TI$1)-1,0)="",IF(TI175="",TREND(TI$4:INDEX(TI$4:TI$184,$B$200,1),$B$4:INDEX($B$4:$B$184,$B$200,1),INDEX($B$4:$B$184,$B$200+(MONTH($B208)-$C$200),1)),0),VLOOKUP($B208,$B$4:TI$184,COLUMN(TI$1)-1,0))</f>
        <v>281207566.28063822</v>
      </c>
      <c r="TJ208" s="30">
        <f>IF(VLOOKUP($B208,$B$4:TJ$184,COLUMN(TJ$1)-1,0)="",IF(TJ175="",TREND(TJ$4:INDEX(TJ$4:TJ$184,$B$200,1),$B$4:INDEX($B$4:$B$184,$B$200,1),INDEX($B$4:$B$184,$B$200+(MONTH($B208)-$C$200),1)),0),VLOOKUP($B208,$B$4:TJ$184,COLUMN(TJ$1)-1,0))</f>
        <v>99648411911.800537</v>
      </c>
      <c r="TK208" s="30">
        <f>IF(VLOOKUP($B208,$B$4:TK$184,COLUMN(TK$1)-1,0)="",IF(TK175="",TREND(TK$4:INDEX(TK$4:TK$184,$B$200,1),$B$4:INDEX($B$4:$B$184,$B$200,1),INDEX($B$4:$B$184,$B$200+(MONTH($B208)-$C$200),1)),0),VLOOKUP($B208,$B$4:TK$184,COLUMN(TK$1)-1,0))</f>
        <v>87765914529.950012</v>
      </c>
      <c r="TL208" s="30">
        <f>IF(VLOOKUP($B208,$B$4:TL$184,COLUMN(TL$1)-1,0)="",IF(TL175="",TREND(TL$4:INDEX(TL$4:TL$184,$B$200,1),$B$4:INDEX($B$4:$B$184,$B$200,1),INDEX($B$4:$B$184,$B$200+(MONTH($B208)-$C$200),1)),0),VLOOKUP($B208,$B$4:TL$184,COLUMN(TL$1)-1,0))</f>
        <v>51023303025.646362</v>
      </c>
      <c r="TM208" s="30">
        <f>IF(VLOOKUP($B208,$B$4:TM$184,COLUMN(TM$1)-1,0)="",IF(TM175="",TREND(TM$4:INDEX(TM$4:TM$184,$B$200,1),$B$4:INDEX($B$4:$B$184,$B$200,1),INDEX($B$4:$B$184,$B$200+(MONTH($B208)-$C$200),1)),0),VLOOKUP($B208,$B$4:TM$184,COLUMN(TM$1)-1,0))</f>
        <v>255661270.54591656</v>
      </c>
      <c r="TN208" s="30">
        <f>IF(VLOOKUP($B208,$B$4:TN$184,COLUMN(TN$1)-1,0)="",IF(TN175="",TREND(TN$4:INDEX(TN$4:TN$184,$B$200,1),$B$4:INDEX($B$4:$B$184,$B$200,1),INDEX($B$4:$B$184,$B$200+(MONTH($B208)-$C$200),1)),0),VLOOKUP($B208,$B$4:TN$184,COLUMN(TN$1)-1,0))</f>
        <v>251494563.41686654</v>
      </c>
      <c r="TO208" s="30">
        <f>IF(VLOOKUP($B208,$B$4:TO$184,COLUMN(TO$1)-1,0)="",IF(TO175="",TREND(TO$4:INDEX(TO$4:TO$184,$B$200,1),$B$4:INDEX($B$4:$B$184,$B$200,1),INDEX($B$4:$B$184,$B$200+(MONTH($B208)-$C$200),1)),0),VLOOKUP($B208,$B$4:TO$184,COLUMN(TO$1)-1,0))</f>
        <v>4166707.1290501803</v>
      </c>
      <c r="TP208" s="30">
        <f>IF(VLOOKUP($B208,$B$4:TP$184,COLUMN(TP$1)-1,0)="",IF(TP175="",TREND(TP$4:INDEX(TP$4:TP$184,$B$200,1),$B$4:INDEX($B$4:$B$184,$B$200,1),INDEX($B$4:$B$184,$B$200+(MONTH($B208)-$C$200),1)),0),VLOOKUP($B208,$B$4:TP$184,COLUMN(TP$1)-1,0))</f>
        <v>3208582.651068747</v>
      </c>
      <c r="TQ208" s="30">
        <f>IF(VLOOKUP($B208,$B$4:TQ$184,COLUMN(TQ$1)-1,0)="",IF(TQ175="",TREND(TQ$4:INDEX(TQ$4:TQ$184,$B$200,1),$B$4:INDEX($B$4:$B$184,$B$200,1),INDEX($B$4:$B$184,$B$200+(MONTH($B208)-$C$200),1)),0),VLOOKUP($B208,$B$4:TQ$184,COLUMN(TQ$1)-1,0))</f>
        <v>3208582.651068747</v>
      </c>
      <c r="TR208" s="30">
        <f>IF(VLOOKUP($B208,$B$4:TR$184,COLUMN(TR$1)-1,0)="",IF(TR175="",TREND(TR$4:INDEX(TR$4:TR$184,$B$200,1),$B$4:INDEX($B$4:$B$184,$B$200,1),INDEX($B$4:$B$184,$B$200+(MONTH($B208)-$C$200),1)),0),VLOOKUP($B208,$B$4:TR$184,COLUMN(TR$1)-1,0))</f>
        <v>1532577329.8968964</v>
      </c>
      <c r="TS208" s="30">
        <f>IF(VLOOKUP($B208,$B$4:TS$184,COLUMN(TS$1)-1,0)="",IF(TS175="",TREND(TS$4:INDEX(TS$4:TS$184,$B$200,1),$B$4:INDEX($B$4:$B$184,$B$200,1),INDEX($B$4:$B$184,$B$200+(MONTH($B208)-$C$200),1)),0),VLOOKUP($B208,$B$4:TS$184,COLUMN(TS$1)-1,0))</f>
        <v>46006524688.589722</v>
      </c>
      <c r="TT208" s="30">
        <f>IF(VLOOKUP($B208,$B$4:TT$184,COLUMN(TT$1)-1,0)="",IF(TT175="",TREND(TT$4:INDEX(TT$4:TT$184,$B$200,1),$B$4:INDEX($B$4:$B$184,$B$200,1),INDEX($B$4:$B$184,$B$200+(MONTH($B208)-$C$200),1)),0),VLOOKUP($B208,$B$4:TT$184,COLUMN(TT$1)-1,0))</f>
        <v>1086006867.6675577</v>
      </c>
      <c r="TU208" s="30">
        <f>IF(VLOOKUP($B208,$B$4:TU$184,COLUMN(TU$1)-1,0)="",IF(TU175="",TREND(TU$4:INDEX(TU$4:TU$184,$B$200,1),$B$4:INDEX($B$4:$B$184,$B$200,1),INDEX($B$4:$B$184,$B$200+(MONTH($B208)-$C$200),1)),0),VLOOKUP($B208,$B$4:TU$184,COLUMN(TU$1)-1,0))</f>
        <v>29465451632.366791</v>
      </c>
      <c r="TV208" s="30">
        <f>IF(VLOOKUP($B208,$B$4:TV$184,COLUMN(TV$1)-1,0)="",IF(TV175="",TREND(TV$4:INDEX(TV$4:TV$184,$B$200,1),$B$4:INDEX($B$4:$B$184,$B$200,1),INDEX($B$4:$B$184,$B$200+(MONTH($B208)-$C$200),1)),0),VLOOKUP($B208,$B$4:TV$184,COLUMN(TV$1)-1,0))</f>
        <v>-32292.999339274247</v>
      </c>
      <c r="TW208" s="30">
        <f>IF(VLOOKUP($B208,$B$4:TW$184,COLUMN(TW$1)-1,0)="",IF(TW175="",TREND(TW$4:INDEX(TW$4:TW$184,$B$200,1),$B$4:INDEX($B$4:$B$184,$B$200,1),INDEX($B$4:$B$184,$B$200+(MONTH($B208)-$C$200),1)),0),VLOOKUP($B208,$B$4:TW$184,COLUMN(TW$1)-1,0))</f>
        <v>-1077916909.5346184</v>
      </c>
      <c r="TX208" s="30">
        <f>IF(VLOOKUP($B208,$B$4:TX$184,COLUMN(TX$1)-1,0)="",IF(TX175="",TREND(TX$4:INDEX(TX$4:TX$184,$B$200,1),$B$4:INDEX($B$4:$B$184,$B$200,1),INDEX($B$4:$B$184,$B$200+(MONTH($B208)-$C$200),1)),0),VLOOKUP($B208,$B$4:TX$184,COLUMN(TX$1)-1,0))</f>
        <v>303661.25678247493</v>
      </c>
      <c r="TY208" s="30">
        <f>IF(VLOOKUP($B208,$B$4:TY$184,COLUMN(TY$1)-1,0)="",IF(TY175="",TREND(TY$4:INDEX(TY$4:TY$184,$B$200,1),$B$4:INDEX($B$4:$B$184,$B$200,1),INDEX($B$4:$B$184,$B$200+(MONTH($B208)-$C$200),1)),0),VLOOKUP($B208,$B$4:TY$184,COLUMN(TY$1)-1,0))</f>
        <v>41138080.60823328</v>
      </c>
      <c r="TZ208" s="30">
        <f>IF(VLOOKUP($B208,$B$4:TZ$184,COLUMN(TZ$1)-1,0)="",IF(TZ175="",TREND(TZ$4:INDEX(TZ$4:TZ$184,$B$200,1),$B$4:INDEX($B$4:$B$184,$B$200,1),INDEX($B$4:$B$184,$B$200+(MONTH($B208)-$C$200),1)),0),VLOOKUP($B208,$B$4:TZ$184,COLUMN(TZ$1)-1,0))</f>
        <v>-9419258.3700818419</v>
      </c>
      <c r="UA208" s="30">
        <f>IF(VLOOKUP($B208,$B$4:UA$184,COLUMN(UA$1)-1,0)="",IF(UA175="",TREND(UA$4:INDEX(UA$4:UA$184,$B$200,1),$B$4:INDEX($B$4:$B$184,$B$200,1),INDEX($B$4:$B$184,$B$200+(MONTH($B208)-$C$200),1)),0),VLOOKUP($B208,$B$4:UA$184,COLUMN(UA$1)-1,0))</f>
        <v>-11675806.300609589</v>
      </c>
      <c r="UB208" s="30">
        <f>IF(VLOOKUP($B208,$B$4:UB$184,COLUMN(UB$1)-1,0)="",IF(UB175="",TREND(UB$4:INDEX(UB$4:UB$184,$B$200,1),$B$4:INDEX($B$4:$B$184,$B$200,1),INDEX($B$4:$B$184,$B$200+(MONTH($B208)-$C$200),1)),0),VLOOKUP($B208,$B$4:UB$184,COLUMN(UB$1)-1,0))</f>
        <v>30523054157.706451</v>
      </c>
      <c r="UC208" s="30">
        <f>IF(VLOOKUP($B208,$B$4:UC$184,COLUMN(UC$1)-1,0)="",IF(UC175="",TREND(UC$4:INDEX(UC$4:UC$184,$B$200,1),$B$4:INDEX($B$4:$B$184,$B$200,1),INDEX($B$4:$B$184,$B$200+(MONTH($B208)-$C$200),1)),0),VLOOKUP($B208,$B$4:UC$184,COLUMN(UC$1)-1,0))</f>
        <v>13779157523.527557</v>
      </c>
      <c r="UD208" s="30">
        <f>IF(VLOOKUP($B208,$B$4:UD$184,COLUMN(UD$1)-1,0)="",IF(UD175="",TREND(UD$4:INDEX(UD$4:UD$184,$B$200,1),$B$4:INDEX($B$4:$B$184,$B$200,1),INDEX($B$4:$B$184,$B$200+(MONTH($B208)-$C$200),1)),0),VLOOKUP($B208,$B$4:UD$184,COLUMN(UD$1)-1,0))</f>
        <v>15932872324.976563</v>
      </c>
      <c r="UE208" s="30">
        <f>IF(VLOOKUP($B208,$B$4:UE$184,COLUMN(UE$1)-1,0)="",IF(UE175="",TREND(UE$4:INDEX(UE$4:UE$184,$B$200,1),$B$4:INDEX($B$4:$B$184,$B$200,1),INDEX($B$4:$B$184,$B$200+(MONTH($B208)-$C$200),1)),0),VLOOKUP($B208,$B$4:UE$184,COLUMN(UE$1)-1,0))</f>
        <v>-783320246.92319107</v>
      </c>
      <c r="UF208" s="30">
        <f>IF(VLOOKUP($B208,$B$4:UF$184,COLUMN(UF$1)-1,0)="",IF(UF175="",TREND(UF$4:INDEX(UF$4:UF$184,$B$200,1),$B$4:INDEX($B$4:$B$184,$B$200,1),INDEX($B$4:$B$184,$B$200+(MONTH($B208)-$C$200),1)),0),VLOOKUP($B208,$B$4:UF$184,COLUMN(UF$1)-1,0))</f>
        <v>485050410.529109</v>
      </c>
      <c r="UG208" s="30">
        <f>IF(VLOOKUP($B208,$B$4:UG$184,COLUMN(UG$1)-1,0)="",IF(UG175="",TREND(UG$4:INDEX(UG$4:UG$184,$B$200,1),$B$4:INDEX($B$4:$B$184,$B$200,1),INDEX($B$4:$B$184,$B$200+(MONTH($B208)-$C$200),1)),0),VLOOKUP($B208,$B$4:UG$184,COLUMN(UG$1)-1,0))</f>
        <v>560715761679.49707</v>
      </c>
      <c r="UI208" s="2"/>
    </row>
    <row r="209" spans="1:555">
      <c r="A209" s="736"/>
      <c r="B209" s="75">
        <f>INDEX($B$4:$B$184,B201-7,1)</f>
        <v>43586</v>
      </c>
      <c r="C209" s="30">
        <f>IF(VLOOKUP($B209,$B$4:C$184,COLUMN(C$1)-1,0)="",IF(C176="",TREND(C$4:INDEX(C$4:C$184,$B$200,1),$B$4:INDEX($B$4:$B$184,$B$200,1),INDEX($B$4:$B$184,$B$200+(MONTH($B209)-$C$200),1)),0),VLOOKUP($B209,$B$4:C$184,COLUMN(C$1)-1,0))</f>
        <v>267029798702.81372</v>
      </c>
      <c r="D209" s="30">
        <f>IF(VLOOKUP($B209,$B$4:D$184,COLUMN(D$1)-1,0)="",IF(D176="",TREND(D$4:INDEX(D$4:D$184,$B$200,1),$B$4:INDEX($B$4:$B$184,$B$200,1),INDEX($B$4:$B$184,$B$200+(MONTH($B209)-$C$200),1)),0),VLOOKUP($B209,$B$4:D$184,COLUMN(D$1)-1,0))</f>
        <v>137157236445.44617</v>
      </c>
      <c r="E209" s="30">
        <f>IF(VLOOKUP($B209,$B$4:E$184,COLUMN(E$1)-1,0)="",IF(E176="",TREND(E$4:INDEX(E$4:E$184,$B$200,1),$B$4:INDEX($B$4:$B$184,$B$200,1),INDEX($B$4:$B$184,$B$200+(MONTH($B209)-$C$200),1)),0),VLOOKUP($B209,$B$4:E$184,COLUMN(E$1)-1,0))</f>
        <v>119959965273.47302</v>
      </c>
      <c r="F209" s="30">
        <f>IF(VLOOKUP($B209,$B$4:F$184,COLUMN(F$1)-1,0)="",IF(F176="",TREND(F$4:INDEX(F$4:F$184,$B$200,1),$B$4:INDEX($B$4:$B$184,$B$200,1),INDEX($B$4:$B$184,$B$200+(MONTH($B209)-$C$200),1)),0),VLOOKUP($B209,$B$4:F$184,COLUMN(F$1)-1,0))</f>
        <v>59282165.060337007</v>
      </c>
      <c r="G209" s="30">
        <f>IF(VLOOKUP($B209,$B$4:G$184,COLUMN(G$1)-1,0)="",IF(G176="",TREND(G$4:INDEX(G$4:G$184,$B$200,1),$B$4:INDEX($B$4:$B$184,$B$200,1),INDEX($B$4:$B$184,$B$200+(MONTH($B209)-$C$200),1)),0),VLOOKUP($B209,$B$4:G$184,COLUMN(G$1)-1,0))</f>
        <v>-1523663.869606927</v>
      </c>
      <c r="H209" s="30">
        <f>IF(VLOOKUP($B209,$B$4:H$184,COLUMN(H$1)-1,0)="",IF(H176="",TREND(H$4:INDEX(H$4:H$184,$B$200,1),$B$4:INDEX($B$4:$B$184,$B$200,1),INDEX($B$4:$B$184,$B$200+(MONTH($B209)-$C$200),1)),0),VLOOKUP($B209,$B$4:H$184,COLUMN(H$1)-1,0))</f>
        <v>56050467716.161072</v>
      </c>
      <c r="I209" s="30">
        <f>IF(VLOOKUP($B209,$B$4:I$184,COLUMN(I$1)-1,0)="",IF(I176="",TREND(I$4:INDEX(I$4:I$184,$B$200,1),$B$4:INDEX($B$4:$B$184,$B$200,1),INDEX($B$4:$B$184,$B$200+(MONTH($B209)-$C$200),1)),0),VLOOKUP($B209,$B$4:I$184,COLUMN(I$1)-1,0))</f>
        <v>47758147704.974731</v>
      </c>
      <c r="J209" s="30">
        <f>IF(VLOOKUP($B209,$B$4:J$184,COLUMN(J$1)-1,0)="",IF(J176="",TREND(J$4:INDEX(J$4:J$184,$B$200,1),$B$4:INDEX($B$4:$B$184,$B$200,1),INDEX($B$4:$B$184,$B$200+(MONTH($B209)-$C$200),1)),0),VLOOKUP($B209,$B$4:J$184,COLUMN(J$1)-1,0))</f>
        <v>7689805963.2706604</v>
      </c>
      <c r="K209" s="30">
        <f>IF(VLOOKUP($B209,$B$4:K$184,COLUMN(K$1)-1,0)="",IF(K176="",TREND(K$4:INDEX(K$4:K$184,$B$200,1),$B$4:INDEX($B$4:$B$184,$B$200,1),INDEX($B$4:$B$184,$B$200+(MONTH($B209)-$C$200),1)),0),VLOOKUP($B209,$B$4:K$184,COLUMN(K$1)-1,0))</f>
        <v>602514047.91569233</v>
      </c>
      <c r="L209" s="30">
        <f>IF(VLOOKUP($B209,$B$4:L$184,COLUMN(L$1)-1,0)="",IF(L176="",TREND(L$4:INDEX(L$4:L$184,$B$200,1),$B$4:INDEX($B$4:$B$184,$B$200,1),INDEX($B$4:$B$184,$B$200+(MONTH($B209)-$C$200),1)),0),VLOOKUP($B209,$B$4:L$184,COLUMN(L$1)-1,0))</f>
        <v>6343590598.8999062</v>
      </c>
      <c r="M209" s="30">
        <f>IF(VLOOKUP($B209,$B$4:M$184,COLUMN(M$1)-1,0)="",IF(M176="",TREND(M$4:INDEX(M$4:M$184,$B$200,1),$B$4:INDEX($B$4:$B$184,$B$200,1),INDEX($B$4:$B$184,$B$200+(MONTH($B209)-$C$200),1)),0),VLOOKUP($B209,$B$4:M$184,COLUMN(M$1)-1,0))</f>
        <v>48176599805.352325</v>
      </c>
      <c r="N209" s="30">
        <f>IF(VLOOKUP($B209,$B$4:N$184,COLUMN(N$1)-1,0)="",IF(N176="",TREND(N$4:INDEX(N$4:N$184,$B$200,1),$B$4:INDEX($B$4:$B$184,$B$200,1),INDEX($B$4:$B$184,$B$200+(MONTH($B209)-$C$200),1)),0),VLOOKUP($B209,$B$4:N$184,COLUMN(N$1)-1,0))</f>
        <v>47659005779.857758</v>
      </c>
      <c r="O209" s="30">
        <f>IF(VLOOKUP($B209,$B$4:O$184,COLUMN(O$1)-1,0)="",IF(O176="",TREND(O$4:INDEX(O$4:O$184,$B$200,1),$B$4:INDEX($B$4:$B$184,$B$200,1),INDEX($B$4:$B$184,$B$200+(MONTH($B209)-$C$200),1)),0),VLOOKUP($B209,$B$4:O$184,COLUMN(O$1)-1,0))</f>
        <v>517594025.49458027</v>
      </c>
      <c r="P209" s="30">
        <f>IF(VLOOKUP($B209,$B$4:P$184,COLUMN(P$1)-1,0)="",IF(P176="",TREND(P$4:INDEX(P$4:P$184,$B$200,1),$B$4:INDEX($B$4:$B$184,$B$200,1),INDEX($B$4:$B$184,$B$200+(MONTH($B209)-$C$200),1)),0),VLOOKUP($B209,$B$4:P$184,COLUMN(P$1)-1,0))</f>
        <v>2715775840.7585106</v>
      </c>
      <c r="Q209" s="30">
        <f>IF(VLOOKUP($B209,$B$4:Q$184,COLUMN(Q$1)-1,0)="",IF(Q176="",TREND(Q$4:INDEX(Q$4:Q$184,$B$200,1),$B$4:INDEX($B$4:$B$184,$B$200,1),INDEX($B$4:$B$184,$B$200+(MONTH($B209)-$C$200),1)),0),VLOOKUP($B209,$B$4:Q$184,COLUMN(Q$1)-1,0))</f>
        <v>4608767322.0856056</v>
      </c>
      <c r="R209" s="30">
        <f>IF(VLOOKUP($B209,$B$4:R$184,COLUMN(R$1)-1,0)="",IF(R176="",TREND(R$4:INDEX(R$4:R$184,$B$200,1),$B$4:INDEX($B$4:$B$184,$B$200,1),INDEX($B$4:$B$184,$B$200+(MONTH($B209)-$C$200),1)),0),VLOOKUP($B209,$B$4:R$184,COLUMN(R$1)-1,0))</f>
        <v>2416205794.3224745</v>
      </c>
      <c r="S209" s="30">
        <f>IF(VLOOKUP($B209,$B$4:S$184,COLUMN(S$1)-1,0)="",IF(S176="",TREND(S$4:INDEX(S$4:S$184,$B$200,1),$B$4:INDEX($B$4:$B$184,$B$200,1),INDEX($B$4:$B$184,$B$200+(MONTH($B209)-$C$200),1)),0),VLOOKUP($B209,$B$4:S$184,COLUMN(S$1)-1,0))</f>
        <v>17197271171.973183</v>
      </c>
      <c r="T209" s="30">
        <f>IF(VLOOKUP($B209,$B$4:T$184,COLUMN(T$1)-1,0)="",IF(T176="",TREND(T$4:INDEX(T$4:T$184,$B$200,1),$B$4:INDEX($B$4:$B$184,$B$200,1),INDEX($B$4:$B$184,$B$200+(MONTH($B209)-$C$200),1)),0),VLOOKUP($B209,$B$4:T$184,COLUMN(T$1)-1,0))</f>
        <v>2848596220.435791</v>
      </c>
      <c r="U209" s="30">
        <f>IF(VLOOKUP($B209,$B$4:U$184,COLUMN(U$1)-1,0)="",IF(U176="",TREND(U$4:INDEX(U$4:U$184,$B$200,1),$B$4:INDEX($B$4:$B$184,$B$200,1),INDEX($B$4:$B$184,$B$200+(MONTH($B209)-$C$200),1)),0),VLOOKUP($B209,$B$4:U$184,COLUMN(U$1)-1,0))</f>
        <v>5880125246.7958603</v>
      </c>
      <c r="V209" s="30">
        <f>IF(VLOOKUP($B209,$B$4:V$184,COLUMN(V$1)-1,0)="",IF(V176="",TREND(V$4:INDEX(V$4:V$184,$B$200,1),$B$4:INDEX($B$4:$B$184,$B$200,1),INDEX($B$4:$B$184,$B$200+(MONTH($B209)-$C$200),1)),0),VLOOKUP($B209,$B$4:V$184,COLUMN(V$1)-1,0))</f>
        <v>8728721467.2316513</v>
      </c>
      <c r="W209" s="30">
        <f>IF(VLOOKUP($B209,$B$4:W$184,COLUMN(W$1)-1,0)="",IF(W176="",TREND(W$4:INDEX(W$4:W$184,$B$200,1),$B$4:INDEX($B$4:$B$184,$B$200,1),INDEX($B$4:$B$184,$B$200+(MONTH($B209)-$C$200),1)),0),VLOOKUP($B209,$B$4:W$184,COLUMN(W$1)-1,0))</f>
        <v>182431143.28646266</v>
      </c>
      <c r="X209" s="30">
        <f>IF(VLOOKUP($B209,$B$4:X$184,COLUMN(X$1)-1,0)="",IF(X176="",TREND(X$4:INDEX(X$4:X$184,$B$200,1),$B$4:INDEX($B$4:$B$184,$B$200,1),INDEX($B$4:$B$184,$B$200+(MONTH($B209)-$C$200),1)),0),VLOOKUP($B209,$B$4:X$184,COLUMN(X$1)-1,0))</f>
        <v>1713985098.5029769</v>
      </c>
      <c r="Y209" s="30">
        <f>IF(VLOOKUP($B209,$B$4:Y$184,COLUMN(Y$1)-1,0)="",IF(Y176="",TREND(Y$4:INDEX(Y$4:Y$184,$B$200,1),$B$4:INDEX($B$4:$B$184,$B$200,1),INDEX($B$4:$B$184,$B$200+(MONTH($B209)-$C$200),1)),0),VLOOKUP($B209,$B$4:Y$184,COLUMN(Y$1)-1,0))</f>
        <v>218208215.89774108</v>
      </c>
      <c r="Z209" s="30">
        <f>IF(VLOOKUP($B209,$B$4:Z$184,COLUMN(Z$1)-1,0)="",IF(Z176="",TREND(Z$4:INDEX(Z$4:Z$184,$B$200,1),$B$4:INDEX($B$4:$B$184,$B$200,1),INDEX($B$4:$B$184,$B$200+(MONTH($B209)-$C$200),1)),0),VLOOKUP($B209,$B$4:Z$184,COLUMN(Z$1)-1,0))</f>
        <v>20670735.087595552</v>
      </c>
      <c r="AA209" s="30">
        <f>IF(VLOOKUP($B209,$B$4:AA$184,COLUMN(AA$1)-1,0)="",IF(AA176="",TREND(AA$4:INDEX(AA$4:AA$184,$B$200,1),$B$4:INDEX($B$4:$B$184,$B$200,1),INDEX($B$4:$B$184,$B$200+(MONTH($B209)-$C$200),1)),0),VLOOKUP($B209,$B$4:AA$184,COLUMN(AA$1)-1,0))</f>
        <v>186036615.90316749</v>
      </c>
      <c r="AB209" s="30">
        <f>IF(VLOOKUP($B209,$B$4:AB$184,COLUMN(AB$1)-1,0)="",IF(AB176="",TREND(AB$4:INDEX(AB$4:AB$184,$B$200,1),$B$4:INDEX($B$4:$B$184,$B$200,1),INDEX($B$4:$B$184,$B$200+(MONTH($B209)-$C$200),1)),0),VLOOKUP($B209,$B$4:AB$184,COLUMN(AB$1)-1,0))</f>
        <v>174984145.95199847</v>
      </c>
      <c r="AC209" s="30">
        <f>IF(VLOOKUP($B209,$B$4:AC$184,COLUMN(AC$1)-1,0)="",IF(AC176="",TREND(AC$4:INDEX(AC$4:AC$184,$B$200,1),$B$4:INDEX($B$4:$B$184,$B$200,1),INDEX($B$4:$B$184,$B$200+(MONTH($B209)-$C$200),1)),0),VLOOKUP($B209,$B$4:AC$184,COLUMN(AC$1)-1,0))</f>
        <v>-4036519.2600509524</v>
      </c>
      <c r="AD209" s="30">
        <f>IF(VLOOKUP($B209,$B$4:AD$184,COLUMN(AD$1)-1,0)="",IF(AD176="",TREND(AD$4:INDEX(AD$4:AD$184,$B$200,1),$B$4:INDEX($B$4:$B$184,$B$200,1),INDEX($B$4:$B$184,$B$200+(MONTH($B209)-$C$200),1)),0),VLOOKUP($B209,$B$4:AD$184,COLUMN(AD$1)-1,0))</f>
        <v>4990774208.7680702</v>
      </c>
      <c r="AE209" s="30">
        <f>IF(VLOOKUP($B209,$B$4:AE$184,COLUMN(AE$1)-1,0)="",IF(AE176="",TREND(AE$4:INDEX(AE$4:AE$184,$B$200,1),$B$4:INDEX($B$4:$B$184,$B$200,1),INDEX($B$4:$B$184,$B$200+(MONTH($B209)-$C$200),1)),0),VLOOKUP($B209,$B$4:AE$184,COLUMN(AE$1)-1,0))</f>
        <v>1156769069.1038876</v>
      </c>
      <c r="AF209" s="30">
        <f>IF(VLOOKUP($B209,$B$4:AF$184,COLUMN(AF$1)-1,0)="",IF(AF176="",TREND(AF$4:INDEX(AF$4:AF$184,$B$200,1),$B$4:INDEX($B$4:$B$184,$B$200,1),INDEX($B$4:$B$184,$B$200+(MONTH($B209)-$C$200),1)),0),VLOOKUP($B209,$B$4:AF$184,COLUMN(AF$1)-1,0))</f>
        <v>822908587.80447769</v>
      </c>
      <c r="AG209" s="30">
        <f>IF(VLOOKUP($B209,$B$4:AG$184,COLUMN(AG$1)-1,0)="",IF(AG176="",TREND(AG$4:INDEX(AG$4:AG$184,$B$200,1),$B$4:INDEX($B$4:$B$184,$B$200,1),INDEX($B$4:$B$184,$B$200+(MONTH($B209)-$C$200),1)),0),VLOOKUP($B209,$B$4:AG$184,COLUMN(AG$1)-1,0))</f>
        <v>333860481.29940748</v>
      </c>
      <c r="AH209" s="30">
        <f>IF(VLOOKUP($B209,$B$4:AH$184,COLUMN(AH$1)-1,0)="",IF(AH176="",TREND(AH$4:INDEX(AH$4:AH$184,$B$200,1),$B$4:INDEX($B$4:$B$184,$B$200,1),INDEX($B$4:$B$184,$B$200+(MONTH($B209)-$C$200),1)),0),VLOOKUP($B209,$B$4:AH$184,COLUMN(AH$1)-1,0))</f>
        <v>30505749.404979646</v>
      </c>
      <c r="AI209" s="30">
        <f>IF(VLOOKUP($B209,$B$4:AI$184,COLUMN(AI$1)-1,0)="",IF(AI176="",TREND(AI$4:INDEX(AI$4:AI$184,$B$200,1),$B$4:INDEX($B$4:$B$184,$B$200,1),INDEX($B$4:$B$184,$B$200+(MONTH($B209)-$C$200),1)),0),VLOOKUP($B209,$B$4:AI$184,COLUMN(AI$1)-1,0))</f>
        <v>129872562257.36755</v>
      </c>
      <c r="AJ209" s="30">
        <f>IF(VLOOKUP($B209,$B$4:AJ$184,COLUMN(AJ$1)-1,0)="",IF(AJ176="",TREND(AJ$4:INDEX(AJ$4:AJ$184,$B$200,1),$B$4:INDEX($B$4:$B$184,$B$200,1),INDEX($B$4:$B$184,$B$200+(MONTH($B209)-$C$200),1)),0),VLOOKUP($B209,$B$4:AJ$184,COLUMN(AJ$1)-1,0))</f>
        <v>865971220.87390327</v>
      </c>
      <c r="AK209" s="30">
        <f>IF(VLOOKUP($B209,$B$4:AK$184,COLUMN(AK$1)-1,0)="",IF(AK176="",TREND(AK$4:INDEX(AK$4:AK$184,$B$200,1),$B$4:INDEX($B$4:$B$184,$B$200,1),INDEX($B$4:$B$184,$B$200+(MONTH($B209)-$C$200),1)),0),VLOOKUP($B209,$B$4:AK$184,COLUMN(AK$1)-1,0))</f>
        <v>139144338.72831094</v>
      </c>
      <c r="AL209" s="30">
        <f>IF(VLOOKUP($B209,$B$4:AL$184,COLUMN(AL$1)-1,0)="",IF(AL176="",TREND(AL$4:INDEX(AL$4:AL$184,$B$200,1),$B$4:INDEX($B$4:$B$184,$B$200,1),INDEX($B$4:$B$184,$B$200+(MONTH($B209)-$C$200),1)),0),VLOOKUP($B209,$B$4:AL$184,COLUMN(AL$1)-1,0))</f>
        <v>301616.33978277072</v>
      </c>
      <c r="AM209" s="30">
        <f>IF(VLOOKUP($B209,$B$4:AM$184,COLUMN(AM$1)-1,0)="",IF(AM176="",TREND(AM$4:INDEX(AM$4:AM$184,$B$200,1),$B$4:INDEX($B$4:$B$184,$B$200,1),INDEX($B$4:$B$184,$B$200+(MONTH($B209)-$C$200),1)),0),VLOOKUP($B209,$B$4:AM$184,COLUMN(AM$1)-1,0))</f>
        <v>669052990.12118244</v>
      </c>
      <c r="AN209" s="30">
        <f>IF(VLOOKUP($B209,$B$4:AN$184,COLUMN(AN$1)-1,0)="",IF(AN176="",TREND(AN$4:INDEX(AN$4:AN$184,$B$200,1),$B$4:INDEX($B$4:$B$184,$B$200,1),INDEX($B$4:$B$184,$B$200+(MONTH($B209)-$C$200),1)),0),VLOOKUP($B209,$B$4:AN$184,COLUMN(AN$1)-1,0))</f>
        <v>57472275.684627414</v>
      </c>
      <c r="AO209" s="30">
        <f>IF(VLOOKUP($B209,$B$4:AO$184,COLUMN(AO$1)-1,0)="",IF(AO176="",TREND(AO$4:INDEX(AO$4:AO$184,$B$200,1),$B$4:INDEX($B$4:$B$184,$B$200,1),INDEX($B$4:$B$184,$B$200+(MONTH($B209)-$C$200),1)),0),VLOOKUP($B209,$B$4:AO$184,COLUMN(AO$1)-1,0))</f>
        <v>2293354164.198101</v>
      </c>
      <c r="AP209" s="30">
        <f>IF(VLOOKUP($B209,$B$4:AP$184,COLUMN(AP$1)-1,0)="",IF(AP176="",TREND(AP$4:INDEX(AP$4:AP$184,$B$200,1),$B$4:INDEX($B$4:$B$184,$B$200,1),INDEX($B$4:$B$184,$B$200+(MONTH($B209)-$C$200),1)),0),VLOOKUP($B209,$B$4:AP$184,COLUMN(AP$1)-1,0))</f>
        <v>2177070841.5407562</v>
      </c>
      <c r="AQ209" s="30">
        <f>IF(VLOOKUP($B209,$B$4:AQ$184,COLUMN(AQ$1)-1,0)="",IF(AQ176="",TREND(AQ$4:INDEX(AQ$4:AQ$184,$B$200,1),$B$4:INDEX($B$4:$B$184,$B$200,1),INDEX($B$4:$B$184,$B$200+(MONTH($B209)-$C$200),1)),0),VLOOKUP($B209,$B$4:AQ$184,COLUMN(AQ$1)-1,0))</f>
        <v>6951483.3431677595</v>
      </c>
      <c r="AR209" s="30">
        <f>IF(VLOOKUP($B209,$B$4:AR$184,COLUMN(AR$1)-1,0)="",IF(AR176="",TREND(AR$4:INDEX(AR$4:AR$184,$B$200,1),$B$4:INDEX($B$4:$B$184,$B$200,1),INDEX($B$4:$B$184,$B$200+(MONTH($B209)-$C$200),1)),0),VLOOKUP($B209,$B$4:AR$184,COLUMN(AR$1)-1,0))</f>
        <v>14563776.467218943</v>
      </c>
      <c r="AS209" s="30">
        <f>IF(VLOOKUP($B209,$B$4:AS$184,COLUMN(AS$1)-1,0)="",IF(AS176="",TREND(AS$4:INDEX(AS$4:AS$184,$B$200,1),$B$4:INDEX($B$4:$B$184,$B$200,1),INDEX($B$4:$B$184,$B$200+(MONTH($B209)-$C$200),1)),0),VLOOKUP($B209,$B$4:AS$184,COLUMN(AS$1)-1,0))</f>
        <v>65379.516073047482</v>
      </c>
      <c r="AT209" s="30">
        <f>IF(VLOOKUP($B209,$B$4:AT$184,COLUMN(AT$1)-1,0)="",IF(AT176="",TREND(AT$4:INDEX(AT$4:AT$184,$B$200,1),$B$4:INDEX($B$4:$B$184,$B$200,1),INDEX($B$4:$B$184,$B$200+(MONTH($B209)-$C$200),1)),0),VLOOKUP($B209,$B$4:AT$184,COLUMN(AT$1)-1,0))</f>
        <v>37703102.593764961</v>
      </c>
      <c r="AU209" s="30">
        <f>IF(VLOOKUP($B209,$B$4:AU$184,COLUMN(AU$1)-1,0)="",IF(AU176="",TREND(AU$4:INDEX(AU$4:AU$184,$B$200,1),$B$4:INDEX($B$4:$B$184,$B$200,1),INDEX($B$4:$B$184,$B$200+(MONTH($B209)-$C$200),1)),0),VLOOKUP($B209,$B$4:AU$184,COLUMN(AU$1)-1,0))</f>
        <v>19512390.955942154</v>
      </c>
      <c r="AV209" s="30">
        <f>IF(VLOOKUP($B209,$B$4:AV$184,COLUMN(AV$1)-1,0)="",IF(AV176="",TREND(AV$4:INDEX(AV$4:AV$184,$B$200,1),$B$4:INDEX($B$4:$B$184,$B$200,1),INDEX($B$4:$B$184,$B$200+(MONTH($B209)-$C$200),1)),0),VLOOKUP($B209,$B$4:AV$184,COLUMN(AV$1)-1,0))</f>
        <v>-9749511.9906478524</v>
      </c>
      <c r="AW209" s="30">
        <f>IF(VLOOKUP($B209,$B$4:AW$184,COLUMN(AW$1)-1,0)="",IF(AW176="",TREND(AW$4:INDEX(AW$4:AW$184,$B$200,1),$B$4:INDEX($B$4:$B$184,$B$200,1),INDEX($B$4:$B$184,$B$200+(MONTH($B209)-$C$200),1)),0),VLOOKUP($B209,$B$4:AW$184,COLUMN(AW$1)-1,0))</f>
        <v>-358078.63418177888</v>
      </c>
      <c r="AX209" s="30">
        <f>IF(VLOOKUP($B209,$B$4:AX$184,COLUMN(AX$1)-1,0)="",IF(AX176="",TREND(AX$4:INDEX(AX$4:AX$184,$B$200,1),$B$4:INDEX($B$4:$B$184,$B$200,1),INDEX($B$4:$B$184,$B$200+(MONTH($B209)-$C$200),1)),0),VLOOKUP($B209,$B$4:AX$184,COLUMN(AX$1)-1,0))</f>
        <v>841875.99484442547</v>
      </c>
      <c r="AY209" s="30">
        <f>IF(VLOOKUP($B209,$B$4:AY$184,COLUMN(AY$1)-1,0)="",IF(AY176="",TREND(AY$4:INDEX(AY$4:AY$184,$B$200,1),$B$4:INDEX($B$4:$B$184,$B$200,1),INDEX($B$4:$B$184,$B$200+(MONTH($B209)-$C$200),1)),0),VLOOKUP($B209,$B$4:AY$184,COLUMN(AY$1)-1,0))</f>
        <v>36872552.48098582</v>
      </c>
      <c r="AZ209" s="30">
        <f>IF(VLOOKUP($B209,$B$4:AZ$184,COLUMN(AZ$1)-1,0)="",IF(AZ176="",TREND(AZ$4:INDEX(AZ$4:AZ$184,$B$200,1),$B$4:INDEX($B$4:$B$184,$B$200,1),INDEX($B$4:$B$184,$B$200+(MONTH($B209)-$C$200),1)),0),VLOOKUP($B209,$B$4:AZ$184,COLUMN(AZ$1)-1,0))</f>
        <v>9880351.930176571</v>
      </c>
      <c r="BA209" s="30">
        <f>IF(VLOOKUP($B209,$B$4:BA$184,COLUMN(BA$1)-1,0)="",IF(BA176="",TREND(BA$4:INDEX(BA$4:BA$184,$B$200,1),$B$4:INDEX($B$4:$B$184,$B$200,1),INDEX($B$4:$B$184,$B$200+(MONTH($B209)-$C$200),1)),0),VLOOKUP($B209,$B$4:BA$184,COLUMN(BA$1)-1,0))</f>
        <v>0</v>
      </c>
      <c r="BB209" s="30">
        <f>IF(VLOOKUP($B209,$B$4:BB$184,COLUMN(BB$1)-1,0)="",IF(BB176="",TREND(BB$4:INDEX(BB$4:BB$184,$B$200,1),$B$4:INDEX($B$4:$B$184,$B$200,1),INDEX($B$4:$B$184,$B$200+(MONTH($B209)-$C$200),1)),0),VLOOKUP($B209,$B$4:BB$184,COLUMN(BB$1)-1,0))</f>
        <v>3848830.2752464488</v>
      </c>
      <c r="BC209" s="30">
        <f>IF(VLOOKUP($B209,$B$4:BC$184,COLUMN(BC$1)-1,0)="",IF(BC176="",TREND(BC$4:INDEX(BC$4:BC$184,$B$200,1),$B$4:INDEX($B$4:$B$184,$B$200,1),INDEX($B$4:$B$184,$B$200+(MONTH($B209)-$C$200),1)),0),VLOOKUP($B209,$B$4:BC$184,COLUMN(BC$1)-1,0))</f>
        <v>6031521.6549301147</v>
      </c>
      <c r="BD209" s="30">
        <f>IF(VLOOKUP($B209,$B$4:BD$184,COLUMN(BD$1)-1,0)="",IF(BD176="",TREND(BD$4:INDEX(BD$4:BD$184,$B$200,1),$B$4:INDEX($B$4:$B$184,$B$200,1),INDEX($B$4:$B$184,$B$200+(MONTH($B209)-$C$200),1)),0),VLOOKUP($B209,$B$4:BD$184,COLUMN(BD$1)-1,0))</f>
        <v>8335928517.8217087</v>
      </c>
      <c r="BE209" s="30">
        <f>IF(VLOOKUP($B209,$B$4:BE$184,COLUMN(BE$1)-1,0)="",IF(BE176="",TREND(BE$4:INDEX(BE$4:BE$184,$B$200,1),$B$4:INDEX($B$4:$B$184,$B$200,1),INDEX($B$4:$B$184,$B$200+(MONTH($B209)-$C$200),1)),0),VLOOKUP($B209,$B$4:BE$184,COLUMN(BE$1)-1,0))</f>
        <v>551270.55412426754</v>
      </c>
      <c r="BF209" s="30">
        <f>IF(VLOOKUP($B209,$B$4:BF$184,COLUMN(BF$1)-1,0)="",IF(BF176="",TREND(BF$4:INDEX(BF$4:BF$184,$B$200,1),$B$4:INDEX($B$4:$B$184,$B$200,1),INDEX($B$4:$B$184,$B$200+(MONTH($B209)-$C$200),1)),0),VLOOKUP($B209,$B$4:BF$184,COLUMN(BF$1)-1,0))</f>
        <v>4730049450.551651</v>
      </c>
      <c r="BG209" s="30">
        <f>IF(VLOOKUP($B209,$B$4:BG$184,COLUMN(BG$1)-1,0)="",IF(BG176="",TREND(BG$4:INDEX(BG$4:BG$184,$B$200,1),$B$4:INDEX($B$4:$B$184,$B$200,1),INDEX($B$4:$B$184,$B$200+(MONTH($B209)-$C$200),1)),0),VLOOKUP($B209,$B$4:BG$184,COLUMN(BG$1)-1,0))</f>
        <v>1666897980.2348747</v>
      </c>
      <c r="BH209" s="30">
        <f>IF(VLOOKUP($B209,$B$4:BH$184,COLUMN(BH$1)-1,0)="",IF(BH176="",TREND(BH$4:INDEX(BH$4:BH$184,$B$200,1),$B$4:INDEX($B$4:$B$184,$B$200,1),INDEX($B$4:$B$184,$B$200+(MONTH($B209)-$C$200),1)),0),VLOOKUP($B209,$B$4:BH$184,COLUMN(BH$1)-1,0))</f>
        <v>406445.59086444229</v>
      </c>
      <c r="BI209" s="30">
        <f>IF(VLOOKUP($B209,$B$4:BI$184,COLUMN(BI$1)-1,0)="",IF(BI176="",TREND(BI$4:INDEX(BI$4:BI$184,$B$200,1),$B$4:INDEX($B$4:$B$184,$B$200,1),INDEX($B$4:$B$184,$B$200+(MONTH($B209)-$C$200),1)),0),VLOOKUP($B209,$B$4:BI$184,COLUMN(BI$1)-1,0))</f>
        <v>7200826.2234064043</v>
      </c>
      <c r="BJ209" s="30">
        <f>IF(VLOOKUP($B209,$B$4:BJ$184,COLUMN(BJ$1)-1,0)="",IF(BJ176="",TREND(BJ$4:INDEX(BJ$4:BJ$184,$B$200,1),$B$4:INDEX($B$4:$B$184,$B$200,1),INDEX($B$4:$B$184,$B$200+(MONTH($B209)-$C$200),1)),0),VLOOKUP($B209,$B$4:BJ$184,COLUMN(BJ$1)-1,0))</f>
        <v>-2382.7035413526464</v>
      </c>
      <c r="BK209" s="30">
        <f>IF(VLOOKUP($B209,$B$4:BK$184,COLUMN(BK$1)-1,0)="",IF(BK176="",TREND(BK$4:INDEX(BK$4:BK$184,$B$200,1),$B$4:INDEX($B$4:$B$184,$B$200,1),INDEX($B$4:$B$184,$B$200+(MONTH($B209)-$C$200),1)),0),VLOOKUP($B209,$B$4:BK$184,COLUMN(BK$1)-1,0))</f>
        <v>105417523.54590189</v>
      </c>
      <c r="BL209" s="30">
        <f>IF(VLOOKUP($B209,$B$4:BL$184,COLUMN(BL$1)-1,0)="",IF(BL176="",TREND(BL$4:INDEX(BL$4:BL$184,$B$200,1),$B$4:INDEX($B$4:$B$184,$B$200,1),INDEX($B$4:$B$184,$B$200+(MONTH($B209)-$C$200),1)),0),VLOOKUP($B209,$B$4:BL$184,COLUMN(BL$1)-1,0))</f>
        <v>9892970.9105308615</v>
      </c>
      <c r="BM209" s="30">
        <f>IF(VLOOKUP($B209,$B$4:BM$184,COLUMN(BM$1)-1,0)="",IF(BM176="",TREND(BM$4:INDEX(BM$4:BM$184,$B$200,1),$B$4:INDEX($B$4:$B$184,$B$200,1),INDEX($B$4:$B$184,$B$200+(MONTH($B209)-$C$200),1)),0),VLOOKUP($B209,$B$4:BM$184,COLUMN(BM$1)-1,0))</f>
        <v>13712592.962628543</v>
      </c>
      <c r="BN209" s="30">
        <f>IF(VLOOKUP($B209,$B$4:BN$184,COLUMN(BN$1)-1,0)="",IF(BN176="",TREND(BN$4:INDEX(BN$4:BN$184,$B$200,1),$B$4:INDEX($B$4:$B$184,$B$200,1),INDEX($B$4:$B$184,$B$200+(MONTH($B209)-$C$200),1)),0),VLOOKUP($B209,$B$4:BN$184,COLUMN(BN$1)-1,0))</f>
        <v>18525047.503896922</v>
      </c>
      <c r="BO209" s="30">
        <f>IF(VLOOKUP($B209,$B$4:BO$184,COLUMN(BO$1)-1,0)="",IF(BO176="",TREND(BO$4:INDEX(BO$4:BO$184,$B$200,1),$B$4:INDEX($B$4:$B$184,$B$200,1),INDEX($B$4:$B$184,$B$200+(MONTH($B209)-$C$200),1)),0),VLOOKUP($B209,$B$4:BO$184,COLUMN(BO$1)-1,0))</f>
        <v>5466841.7053475305</v>
      </c>
      <c r="BP209" s="30">
        <f>IF(VLOOKUP($B209,$B$4:BP$184,COLUMN(BP$1)-1,0)="",IF(BP176="",TREND(BP$4:INDEX(BP$4:BP$184,$B$200,1),$B$4:INDEX($B$4:$B$184,$B$200,1),INDEX($B$4:$B$184,$B$200+(MONTH($B209)-$C$200),1)),0),VLOOKUP($B209,$B$4:BP$184,COLUMN(BP$1)-1,0))</f>
        <v>10372.340746488771</v>
      </c>
      <c r="BQ209" s="30">
        <f>IF(VLOOKUP($B209,$B$4:BQ$184,COLUMN(BQ$1)-1,0)="",IF(BQ176="",TREND(BQ$4:INDEX(BQ$4:BQ$184,$B$200,1),$B$4:INDEX($B$4:$B$184,$B$200,1),INDEX($B$4:$B$184,$B$200+(MONTH($B209)-$C$200),1)),0),VLOOKUP($B209,$B$4:BQ$184,COLUMN(BQ$1)-1,0))</f>
        <v>1704973.5521229953</v>
      </c>
      <c r="BR209" s="30">
        <f>IF(VLOOKUP($B209,$B$4:BR$184,COLUMN(BR$1)-1,0)="",IF(BR176="",TREND(BR$4:INDEX(BR$4:BR$184,$B$200,1),$B$4:INDEX($B$4:$B$184,$B$200,1),INDEX($B$4:$B$184,$B$200+(MONTH($B209)-$C$200),1)),0),VLOOKUP($B209,$B$4:BR$184,COLUMN(BR$1)-1,0))</f>
        <v>209916278.73536038</v>
      </c>
      <c r="BS209" s="30">
        <f>IF(VLOOKUP($B209,$B$4:BS$184,COLUMN(BS$1)-1,0)="",IF(BS176="",TREND(BS$4:INDEX(BS$4:BS$184,$B$200,1),$B$4:INDEX($B$4:$B$184,$B$200,1),INDEX($B$4:$B$184,$B$200+(MONTH($B209)-$C$200),1)),0),VLOOKUP($B209,$B$4:BS$184,COLUMN(BS$1)-1,0))</f>
        <v>1565519382.5095577</v>
      </c>
      <c r="BT209" s="30">
        <f>IF(VLOOKUP($B209,$B$4:BT$184,COLUMN(BT$1)-1,0)="",IF(BT176="",TREND(BT$4:INDEX(BT$4:BT$184,$B$200,1),$B$4:INDEX($B$4:$B$184,$B$200,1),INDEX($B$4:$B$184,$B$200+(MONTH($B209)-$C$200),1)),0),VLOOKUP($B209,$B$4:BT$184,COLUMN(BT$1)-1,0))</f>
        <v>365768170.3076396</v>
      </c>
      <c r="BU209" s="30">
        <f>IF(VLOOKUP($B209,$B$4:BU$184,COLUMN(BU$1)-1,0)="",IF(BU176="",TREND(BU$4:INDEX(BU$4:BU$184,$B$200,1),$B$4:INDEX($B$4:$B$184,$B$200,1),INDEX($B$4:$B$184,$B$200+(MONTH($B209)-$C$200),1)),0),VLOOKUP($B209,$B$4:BU$184,COLUMN(BU$1)-1,0))</f>
        <v>9932206.5321266949</v>
      </c>
      <c r="BV209" s="30">
        <f>IF(VLOOKUP($B209,$B$4:BV$184,COLUMN(BV$1)-1,0)="",IF(BV176="",TREND(BV$4:INDEX(BV$4:BV$184,$B$200,1),$B$4:INDEX($B$4:$B$184,$B$200,1),INDEX($B$4:$B$184,$B$200+(MONTH($B209)-$C$200),1)),0),VLOOKUP($B209,$B$4:BV$184,COLUMN(BV$1)-1,0))</f>
        <v>49610738.200422823</v>
      </c>
      <c r="BW209" s="30">
        <f>IF(VLOOKUP($B209,$B$4:BW$184,COLUMN(BW$1)-1,0)="",IF(BW176="",TREND(BW$4:INDEX(BW$4:BW$184,$B$200,1),$B$4:INDEX($B$4:$B$184,$B$200,1),INDEX($B$4:$B$184,$B$200+(MONTH($B209)-$C$200),1)),0),VLOOKUP($B209,$B$4:BW$184,COLUMN(BW$1)-1,0))</f>
        <v>1727567.0996746747</v>
      </c>
      <c r="BX209" s="30">
        <f>IF(VLOOKUP($B209,$B$4:BX$184,COLUMN(BX$1)-1,0)="",IF(BX176="",TREND(BX$4:INDEX(BX$4:BX$184,$B$200,1),$B$4:INDEX($B$4:$B$184,$B$200,1),INDEX($B$4:$B$184,$B$200+(MONTH($B209)-$C$200),1)),0),VLOOKUP($B209,$B$4:BX$184,COLUMN(BX$1)-1,0))</f>
        <v>167705.81080241501</v>
      </c>
      <c r="BY209" s="30">
        <f>IF(VLOOKUP($B209,$B$4:BY$184,COLUMN(BY$1)-1,0)="",IF(BY176="",TREND(BY$4:INDEX(BY$4:BY$184,$B$200,1),$B$4:INDEX($B$4:$B$184,$B$200,1),INDEX($B$4:$B$184,$B$200+(MONTH($B209)-$C$200),1)),0),VLOOKUP($B209,$B$4:BY$184,COLUMN(BY$1)-1,0))</f>
        <v>302528563.44832635</v>
      </c>
      <c r="BZ209" s="30">
        <f>IF(VLOOKUP($B209,$B$4:BZ$184,COLUMN(BZ$1)-1,0)="",IF(BZ176="",TREND(BZ$4:INDEX(BZ$4:BZ$184,$B$200,1),$B$4:INDEX($B$4:$B$184,$B$200,1),INDEX($B$4:$B$184,$B$200+(MONTH($B209)-$C$200),1)),0),VLOOKUP($B209,$B$4:BZ$184,COLUMN(BZ$1)-1,0))</f>
        <v>1431645.6164217237</v>
      </c>
      <c r="CA209" s="30">
        <f>IF(VLOOKUP($B209,$B$4:CA$184,COLUMN(CA$1)-1,0)="",IF(CA176="",TREND(CA$4:INDEX(CA$4:CA$184,$B$200,1),$B$4:INDEX($B$4:$B$184,$B$200,1),INDEX($B$4:$B$184,$B$200+(MONTH($B209)-$C$200),1)),0),VLOOKUP($B209,$B$4:CA$184,COLUMN(CA$1)-1,0))</f>
        <v>290904.60211426998</v>
      </c>
      <c r="CB209" s="30">
        <f>IF(VLOOKUP($B209,$B$4:CB$184,COLUMN(CB$1)-1,0)="",IF(CB176="",TREND(CB$4:INDEX(CB$4:CB$184,$B$200,1),$B$4:INDEX($B$4:$B$184,$B$200,1),INDEX($B$4:$B$184,$B$200+(MONTH($B209)-$C$200),1)),0),VLOOKUP($B209,$B$4:CB$184,COLUMN(CB$1)-1,0))</f>
        <v>17686.357563860802</v>
      </c>
      <c r="CC209" s="30">
        <f>IF(VLOOKUP($B209,$B$4:CC$184,COLUMN(CC$1)-1,0)="",IF(CC176="",TREND(CC$4:INDEX(CC$4:CC$184,$B$200,1),$B$4:INDEX($B$4:$B$184,$B$200,1),INDEX($B$4:$B$184,$B$200+(MONTH($B209)-$C$200),1)),0),VLOOKUP($B209,$B$4:CC$184,COLUMN(CC$1)-1,0))</f>
        <v>9484079793.6417084</v>
      </c>
      <c r="CD209" s="30">
        <f>IF(VLOOKUP($B209,$B$4:CD$184,COLUMN(CD$1)-1,0)="",IF(CD176="",TREND(CD$4:INDEX(CD$4:CD$184,$B$200,1),$B$4:INDEX($B$4:$B$184,$B$200,1),INDEX($B$4:$B$184,$B$200+(MONTH($B209)-$C$200),1)),0),VLOOKUP($B209,$B$4:CD$184,COLUMN(CD$1)-1,0))</f>
        <v>-67658.59430334717</v>
      </c>
      <c r="CE209" s="30">
        <f>IF(VLOOKUP($B209,$B$4:CE$184,COLUMN(CE$1)-1,0)="",IF(CE176="",TREND(CE$4:INDEX(CE$4:CE$184,$B$200,1),$B$4:INDEX($B$4:$B$184,$B$200,1),INDEX($B$4:$B$184,$B$200+(MONTH($B209)-$C$200),1)),0),VLOOKUP($B209,$B$4:CE$184,COLUMN(CE$1)-1,0))</f>
        <v>7650346682.4476242</v>
      </c>
      <c r="CF209" s="30">
        <f>IF(VLOOKUP($B209,$B$4:CF$184,COLUMN(CF$1)-1,0)="",IF(CF176="",TREND(CF$4:INDEX(CF$4:CF$184,$B$200,1),$B$4:INDEX($B$4:$B$184,$B$200,1),INDEX($B$4:$B$184,$B$200+(MONTH($B209)-$C$200),1)),0),VLOOKUP($B209,$B$4:CF$184,COLUMN(CF$1)-1,0))</f>
        <v>253074658.26192522</v>
      </c>
      <c r="CG209" s="30">
        <f>IF(VLOOKUP($B209,$B$4:CG$184,COLUMN(CG$1)-1,0)="",IF(CG176="",TREND(CG$4:INDEX(CG$4:CG$184,$B$200,1),$B$4:INDEX($B$4:$B$184,$B$200,1),INDEX($B$4:$B$184,$B$200+(MONTH($B209)-$C$200),1)),0),VLOOKUP($B209,$B$4:CG$184,COLUMN(CG$1)-1,0))</f>
        <v>3249686474.4764519</v>
      </c>
      <c r="CH209" s="30">
        <f>IF(VLOOKUP($B209,$B$4:CH$184,COLUMN(CH$1)-1,0)="",IF(CH176="",TREND(CH$4:INDEX(CH$4:CH$184,$B$200,1),$B$4:INDEX($B$4:$B$184,$B$200,1),INDEX($B$4:$B$184,$B$200+(MONTH($B209)-$C$200),1)),0),VLOOKUP($B209,$B$4:CH$184,COLUMN(CH$1)-1,0))</f>
        <v>316436285.10172939</v>
      </c>
      <c r="CI209" s="30">
        <f>IF(VLOOKUP($B209,$B$4:CI$184,COLUMN(CI$1)-1,0)="",IF(CI176="",TREND(CI$4:INDEX(CI$4:CI$184,$B$200,1),$B$4:INDEX($B$4:$B$184,$B$200,1),INDEX($B$4:$B$184,$B$200+(MONTH($B209)-$C$200),1)),0),VLOOKUP($B209,$B$4:CI$184,COLUMN(CI$1)-1,0))</f>
        <v>71289529.742565215</v>
      </c>
      <c r="CJ209" s="30">
        <f>IF(VLOOKUP($B209,$B$4:CJ$184,COLUMN(CJ$1)-1,0)="",IF(CJ176="",TREND(CJ$4:INDEX(CJ$4:CJ$184,$B$200,1),$B$4:INDEX($B$4:$B$184,$B$200,1),INDEX($B$4:$B$184,$B$200+(MONTH($B209)-$C$200),1)),0),VLOOKUP($B209,$B$4:CJ$184,COLUMN(CJ$1)-1,0))</f>
        <v>1431861.1639001404</v>
      </c>
      <c r="CK209" s="30">
        <f>IF(VLOOKUP($B209,$B$4:CK$184,COLUMN(CK$1)-1,0)="",IF(CK176="",TREND(CK$4:INDEX(CK$4:CK$184,$B$200,1),$B$4:INDEX($B$4:$B$184,$B$200,1),INDEX($B$4:$B$184,$B$200+(MONTH($B209)-$C$200),1)),0),VLOOKUP($B209,$B$4:CK$184,COLUMN(CK$1)-1,0))</f>
        <v>12468887.403285664</v>
      </c>
      <c r="CL209" s="30">
        <f>IF(VLOOKUP($B209,$B$4:CL$184,COLUMN(CL$1)-1,0)="",IF(CL176="",TREND(CL$4:INDEX(CL$4:CL$184,$B$200,1),$B$4:INDEX($B$4:$B$184,$B$200,1),INDEX($B$4:$B$184,$B$200+(MONTH($B209)-$C$200),1)),0),VLOOKUP($B209,$B$4:CL$184,COLUMN(CL$1)-1,0))</f>
        <v>4898208.8006835766</v>
      </c>
      <c r="CM209" s="30">
        <f>IF(VLOOKUP($B209,$B$4:CM$184,COLUMN(CM$1)-1,0)="",IF(CM176="",TREND(CM$4:INDEX(CM$4:CM$184,$B$200,1),$B$4:INDEX($B$4:$B$184,$B$200,1),INDEX($B$4:$B$184,$B$200+(MONTH($B209)-$C$200),1)),0),VLOOKUP($B209,$B$4:CM$184,COLUMN(CM$1)-1,0))</f>
        <v>1606719.744872598</v>
      </c>
      <c r="CN209" s="30">
        <f>IF(VLOOKUP($B209,$B$4:CN$184,COLUMN(CN$1)-1,0)="",IF(CN176="",TREND(CN$4:INDEX(CN$4:CN$184,$B$200,1),$B$4:INDEX($B$4:$B$184,$B$200,1),INDEX($B$4:$B$184,$B$200+(MONTH($B209)-$C$200),1)),0),VLOOKUP($B209,$B$4:CN$184,COLUMN(CN$1)-1,0))</f>
        <v>673132.0149101339</v>
      </c>
      <c r="CO209" s="30">
        <f>IF(VLOOKUP($B209,$B$4:CO$184,COLUMN(CO$1)-1,0)="",IF(CO176="",TREND(CO$4:INDEX(CO$4:CO$184,$B$200,1),$B$4:INDEX($B$4:$B$184,$B$200,1),INDEX($B$4:$B$184,$B$200+(MONTH($B209)-$C$200),1)),0),VLOOKUP($B209,$B$4:CO$184,COLUMN(CO$1)-1,0))</f>
        <v>493646.63004946988</v>
      </c>
      <c r="CP209" s="30">
        <f>IF(VLOOKUP($B209,$B$4:CP$184,COLUMN(CP$1)-1,0)="",IF(CP176="",TREND(CP$4:INDEX(CP$4:CP$184,$B$200,1),$B$4:INDEX($B$4:$B$184,$B$200,1),INDEX($B$4:$B$184,$B$200+(MONTH($B209)-$C$200),1)),0),VLOOKUP($B209,$B$4:CP$184,COLUMN(CP$1)-1,0))</f>
        <v>7182392.1799977757</v>
      </c>
      <c r="CQ209" s="30">
        <f>IF(VLOOKUP($B209,$B$4:CQ$184,COLUMN(CQ$1)-1,0)="",IF(CQ176="",TREND(CQ$4:INDEX(CQ$4:CQ$184,$B$200,1),$B$4:INDEX($B$4:$B$184,$B$200,1),INDEX($B$4:$B$184,$B$200+(MONTH($B209)-$C$200),1)),0),VLOOKUP($B209,$B$4:CQ$184,COLUMN(CQ$1)-1,0))</f>
        <v>42520244.932306588</v>
      </c>
      <c r="CR209" s="30">
        <f>IF(VLOOKUP($B209,$B$4:CR$184,COLUMN(CR$1)-1,0)="",IF(CR176="",TREND(CR$4:INDEX(CR$4:CR$184,$B$200,1),$B$4:INDEX($B$4:$B$184,$B$200,1),INDEX($B$4:$B$184,$B$200+(MONTH($B209)-$C$200),1)),0),VLOOKUP($B209,$B$4:CR$184,COLUMN(CR$1)-1,0))</f>
        <v>56780821.365103722</v>
      </c>
      <c r="CS209" s="30">
        <f>IF(VLOOKUP($B209,$B$4:CS$184,COLUMN(CS$1)-1,0)="",IF(CS176="",TREND(CS$4:INDEX(CS$4:CS$184,$B$200,1),$B$4:INDEX($B$4:$B$184,$B$200,1),INDEX($B$4:$B$184,$B$200+(MONTH($B209)-$C$200),1)),0),VLOOKUP($B209,$B$4:CS$184,COLUMN(CS$1)-1,0))</f>
        <v>3540175574.699173</v>
      </c>
      <c r="CT209" s="30">
        <f>IF(VLOOKUP($B209,$B$4:CT$184,COLUMN(CT$1)-1,0)="",IF(CT176="",TREND(CT$4:INDEX(CT$4:CT$184,$B$200,1),$B$4:INDEX($B$4:$B$184,$B$200,1),INDEX($B$4:$B$184,$B$200+(MONTH($B209)-$C$200),1)),0),VLOOKUP($B209,$B$4:CT$184,COLUMN(CT$1)-1,0))</f>
        <v>1270288339.3624096</v>
      </c>
      <c r="CU209" s="30">
        <f>IF(VLOOKUP($B209,$B$4:CU$184,COLUMN(CU$1)-1,0)="",IF(CU176="",TREND(CU$4:INDEX(CU$4:CU$184,$B$200,1),$B$4:INDEX($B$4:$B$184,$B$200,1),INDEX($B$4:$B$184,$B$200+(MONTH($B209)-$C$200),1)),0),VLOOKUP($B209,$B$4:CU$184,COLUMN(CU$1)-1,0))</f>
        <v>-7750602.232719481</v>
      </c>
      <c r="CV209" s="30">
        <f>IF(VLOOKUP($B209,$B$4:CV$184,COLUMN(CV$1)-1,0)="",IF(CV176="",TREND(CV$4:INDEX(CV$4:CV$184,$B$200,1),$B$4:INDEX($B$4:$B$184,$B$200,1),INDEX($B$4:$B$184,$B$200+(MONTH($B209)-$C$200),1)),0),VLOOKUP($B209,$B$4:CV$184,COLUMN(CV$1)-1,0))</f>
        <v>47495334.767196663</v>
      </c>
      <c r="CW209" s="30">
        <f>IF(VLOOKUP($B209,$B$4:CW$184,COLUMN(CW$1)-1,0)="",IF(CW176="",TREND(CW$4:INDEX(CW$4:CW$184,$B$200,1),$B$4:INDEX($B$4:$B$184,$B$200,1),INDEX($B$4:$B$184,$B$200+(MONTH($B209)-$C$200),1)),0),VLOOKUP($B209,$B$4:CW$184,COLUMN(CW$1)-1,0))</f>
        <v>10949008.932176858</v>
      </c>
      <c r="CX209" s="30">
        <f>IF(VLOOKUP($B209,$B$4:CX$184,COLUMN(CX$1)-1,0)="",IF(CX176="",TREND(CX$4:INDEX(CX$4:CX$184,$B$200,1),$B$4:INDEX($B$4:$B$184,$B$200,1),INDEX($B$4:$B$184,$B$200+(MONTH($B209)-$C$200),1)),0),VLOOKUP($B209,$B$4:CX$184,COLUMN(CX$1)-1,0))</f>
        <v>-1538021.5016890615</v>
      </c>
      <c r="CY209" s="30">
        <f>IF(VLOOKUP($B209,$B$4:CY$184,COLUMN(CY$1)-1,0)="",IF(CY176="",TREND(CY$4:INDEX(CY$4:CY$184,$B$200,1),$B$4:INDEX($B$4:$B$184,$B$200,1),INDEX($B$4:$B$184,$B$200+(MONTH($B209)-$C$200),1)),0),VLOOKUP($B209,$B$4:CY$184,COLUMN(CY$1)-1,0))</f>
        <v>-1358791.7240925431</v>
      </c>
      <c r="CZ209" s="30">
        <f>IF(VLOOKUP($B209,$B$4:CZ$184,COLUMN(CZ$1)-1,0)="",IF(CZ176="",TREND(CZ$4:INDEX(CZ$4:CZ$184,$B$200,1),$B$4:INDEX($B$4:$B$184,$B$200,1),INDEX($B$4:$B$184,$B$200+(MONTH($B209)-$C$200),1)),0),VLOOKUP($B209,$B$4:CZ$184,COLUMN(CZ$1)-1,0))</f>
        <v>2161889970.7077808</v>
      </c>
      <c r="DA209" s="30">
        <f>IF(VLOOKUP($B209,$B$4:DA$184,COLUMN(DA$1)-1,0)="",IF(DA176="",TREND(DA$4:INDEX(DA$4:DA$184,$B$200,1),$B$4:INDEX($B$4:$B$184,$B$200,1),INDEX($B$4:$B$184,$B$200+(MONTH($B209)-$C$200),1)),0),VLOOKUP($B209,$B$4:DA$184,COLUMN(DA$1)-1,0))</f>
        <v>1935633994.3497276</v>
      </c>
      <c r="DB209" s="30">
        <f>IF(VLOOKUP($B209,$B$4:DB$184,COLUMN(DB$1)-1,0)="",IF(DB176="",TREND(DB$4:INDEX(DB$4:DB$184,$B$200,1),$B$4:INDEX($B$4:$B$184,$B$200,1),INDEX($B$4:$B$184,$B$200+(MONTH($B209)-$C$200),1)),0),VLOOKUP($B209,$B$4:DB$184,COLUMN(DB$1)-1,0))</f>
        <v>190384490.9044466</v>
      </c>
      <c r="DC209" s="30">
        <f>IF(VLOOKUP($B209,$B$4:DC$184,COLUMN(DC$1)-1,0)="",IF(DC176="",TREND(DC$4:INDEX(DC$4:DC$184,$B$200,1),$B$4:INDEX($B$4:$B$184,$B$200,1),INDEX($B$4:$B$184,$B$200+(MONTH($B209)-$C$200),1)),0),VLOOKUP($B209,$B$4:DC$184,COLUMN(DC$1)-1,0))</f>
        <v>-57602.647998579545</v>
      </c>
      <c r="DD209" s="30">
        <f>IF(VLOOKUP($B209,$B$4:DD$184,COLUMN(DD$1)-1,0)="",IF(DD176="",TREND(DD$4:INDEX(DD$4:DD$184,$B$200,1),$B$4:INDEX($B$4:$B$184,$B$200,1),INDEX($B$4:$B$184,$B$200+(MONTH($B209)-$C$200),1)),0),VLOOKUP($B209,$B$4:DD$184,COLUMN(DD$1)-1,0))</f>
        <v>35929088.101606339</v>
      </c>
      <c r="DE209" s="30">
        <f>IF(VLOOKUP($B209,$B$4:DE$184,COLUMN(DE$1)-1,0)="",IF(DE176="",TREND(DE$4:INDEX(DE$4:DE$184,$B$200,1),$B$4:INDEX($B$4:$B$184,$B$200,1),INDEX($B$4:$B$184,$B$200+(MONTH($B209)-$C$200),1)),0),VLOOKUP($B209,$B$4:DE$184,COLUMN(DE$1)-1,0))</f>
        <v>-1255033.3130185753</v>
      </c>
      <c r="DF209" s="30">
        <f>IF(VLOOKUP($B209,$B$4:DF$184,COLUMN(DF$1)-1,0)="",IF(DF176="",TREND(DF$4:INDEX(DF$4:DF$184,$B$200,1),$B$4:INDEX($B$4:$B$184,$B$200,1),INDEX($B$4:$B$184,$B$200+(MONTH($B209)-$C$200),1)),0),VLOOKUP($B209,$B$4:DF$184,COLUMN(DF$1)-1,0))</f>
        <v>36184968.593615532</v>
      </c>
      <c r="DG209" s="30">
        <f>IF(VLOOKUP($B209,$B$4:DG$184,COLUMN(DG$1)-1,0)="",IF(DG176="",TREND(DG$4:INDEX(DG$4:DG$184,$B$200,1),$B$4:INDEX($B$4:$B$184,$B$200,1),INDEX($B$4:$B$184,$B$200+(MONTH($B209)-$C$200),1)),0),VLOOKUP($B209,$B$4:DG$184,COLUMN(DG$1)-1,0))</f>
        <v>25270401.10751307</v>
      </c>
      <c r="DH209" s="30">
        <f>IF(VLOOKUP($B209,$B$4:DH$184,COLUMN(DH$1)-1,0)="",IF(DH176="",TREND(DH$4:INDEX(DH$4:DH$184,$B$200,1),$B$4:INDEX($B$4:$B$184,$B$200,1),INDEX($B$4:$B$184,$B$200+(MONTH($B209)-$C$200),1)),0),VLOOKUP($B209,$B$4:DH$184,COLUMN(DH$1)-1,0))</f>
        <v>22759353.610787362</v>
      </c>
      <c r="DI209" s="30">
        <f>IF(VLOOKUP($B209,$B$4:DI$184,COLUMN(DI$1)-1,0)="",IF(DI176="",TREND(DI$4:INDEX(DI$4:DI$184,$B$200,1),$B$4:INDEX($B$4:$B$184,$B$200,1),INDEX($B$4:$B$184,$B$200+(MONTH($B209)-$C$200),1)),0),VLOOKUP($B209,$B$4:DI$184,COLUMN(DI$1)-1,0))</f>
        <v>1615214.5591360591</v>
      </c>
      <c r="DJ209" s="30">
        <f>IF(VLOOKUP($B209,$B$4:DJ$184,COLUMN(DJ$1)-1,0)="",IF(DJ176="",TREND(DJ$4:INDEX(DJ$4:DJ$184,$B$200,1),$B$4:INDEX($B$4:$B$184,$B$200,1),INDEX($B$4:$B$184,$B$200+(MONTH($B209)-$C$200),1)),0),VLOOKUP($B209,$B$4:DJ$184,COLUMN(DJ$1)-1,0))</f>
        <v>-2237.8035685765863</v>
      </c>
      <c r="DK209" s="30">
        <f>IF(VLOOKUP($B209,$B$4:DK$184,COLUMN(DK$1)-1,0)="",IF(DK176="",TREND(DK$4:INDEX(DK$4:DK$184,$B$200,1),$B$4:INDEX($B$4:$B$184,$B$200,1),INDEX($B$4:$B$184,$B$200+(MONTH($B209)-$C$200),1)),0),VLOOKUP($B209,$B$4:DK$184,COLUMN(DK$1)-1,0))</f>
        <v>1617452.3627046347</v>
      </c>
      <c r="DL209" s="30">
        <f>IF(VLOOKUP($B209,$B$4:DL$184,COLUMN(DL$1)-1,0)="",IF(DL176="",TREND(DL$4:INDEX(DL$4:DL$184,$B$200,1),$B$4:INDEX($B$4:$B$184,$B$200,1),INDEX($B$4:$B$184,$B$200+(MONTH($B209)-$C$200),1)),0),VLOOKUP($B209,$B$4:DL$184,COLUMN(DL$1)-1,0))</f>
        <v>-22513437.602178693</v>
      </c>
      <c r="DM209" s="30">
        <f>IF(VLOOKUP($B209,$B$4:DM$184,COLUMN(DM$1)-1,0)="",IF(DM176="",TREND(DM$4:INDEX(DM$4:DM$184,$B$200,1),$B$4:INDEX($B$4:$B$184,$B$200,1),INDEX($B$4:$B$184,$B$200+(MONTH($B209)-$C$200),1)),0),VLOOKUP($B209,$B$4:DM$184,COLUMN(DM$1)-1,0))</f>
        <v>416390670.16232824</v>
      </c>
      <c r="DN209" s="30">
        <f>IF(VLOOKUP($B209,$B$4:DN$184,COLUMN(DN$1)-1,0)="",IF(DN176="",TREND(DN$4:INDEX(DN$4:DN$184,$B$200,1),$B$4:INDEX($B$4:$B$184,$B$200,1),INDEX($B$4:$B$184,$B$200+(MONTH($B209)-$C$200),1)),0),VLOOKUP($B209,$B$4:DN$184,COLUMN(DN$1)-1,0))</f>
        <v>49552592.385079131</v>
      </c>
      <c r="DO209" s="30">
        <f>IF(VLOOKUP($B209,$B$4:DO$184,COLUMN(DO$1)-1,0)="",IF(DO176="",TREND(DO$4:INDEX(DO$4:DO$184,$B$200,1),$B$4:INDEX($B$4:$B$184,$B$200,1),INDEX($B$4:$B$184,$B$200+(MONTH($B209)-$C$200),1)),0),VLOOKUP($B209,$B$4:DO$184,COLUMN(DO$1)-1,0))</f>
        <v>3596643.0694315583</v>
      </c>
      <c r="DP209" s="30">
        <f>IF(VLOOKUP($B209,$B$4:DP$184,COLUMN(DP$1)-1,0)="",IF(DP176="",TREND(DP$4:INDEX(DP$4:DP$184,$B$200,1),$B$4:INDEX($B$4:$B$184,$B$200,1),INDEX($B$4:$B$184,$B$200+(MONTH($B209)-$C$200),1)),0),VLOOKUP($B209,$B$4:DP$184,COLUMN(DP$1)-1,0))</f>
        <v>-1210419.3867971748</v>
      </c>
      <c r="DQ209" s="30">
        <f>IF(VLOOKUP($B209,$B$4:DQ$184,COLUMN(DQ$1)-1,0)="",IF(DQ176="",TREND(DQ$4:INDEX(DQ$4:DQ$184,$B$200,1),$B$4:INDEX($B$4:$B$184,$B$200,1),INDEX($B$4:$B$184,$B$200+(MONTH($B209)-$C$200),1)),0),VLOOKUP($B209,$B$4:DQ$184,COLUMN(DQ$1)-1,0))</f>
        <v>4807062.4562287275</v>
      </c>
      <c r="DR209" s="30">
        <f>IF(VLOOKUP($B209,$B$4:DR$184,COLUMN(DR$1)-1,0)="",IF(DR176="",TREND(DR$4:INDEX(DR$4:DR$184,$B$200,1),$B$4:INDEX($B$4:$B$184,$B$200,1),INDEX($B$4:$B$184,$B$200+(MONTH($B209)-$C$200),1)),0),VLOOKUP($B209,$B$4:DR$184,COLUMN(DR$1)-1,0))</f>
        <v>397174425.4388864</v>
      </c>
      <c r="DS209" s="30">
        <f>IF(VLOOKUP($B209,$B$4:DS$184,COLUMN(DS$1)-1,0)="",IF(DS176="",TREND(DS$4:INDEX(DS$4:DS$184,$B$200,1),$B$4:INDEX($B$4:$B$184,$B$200,1),INDEX($B$4:$B$184,$B$200+(MONTH($B209)-$C$200),1)),0),VLOOKUP($B209,$B$4:DS$184,COLUMN(DS$1)-1,0))</f>
        <v>32428198.080503374</v>
      </c>
      <c r="DT209" s="30">
        <f>IF(VLOOKUP($B209,$B$4:DT$184,COLUMN(DT$1)-1,0)="",IF(DT176="",TREND(DT$4:INDEX(DT$4:DT$184,$B$200,1),$B$4:INDEX($B$4:$B$184,$B$200,1),INDEX($B$4:$B$184,$B$200+(MONTH($B209)-$C$200),1)),0),VLOOKUP($B209,$B$4:DT$184,COLUMN(DT$1)-1,0))</f>
        <v>30860955.174990505</v>
      </c>
      <c r="DU209" s="30">
        <f>IF(VLOOKUP($B209,$B$4:DU$184,COLUMN(DU$1)-1,0)="",IF(DU176="",TREND(DU$4:INDEX(DU$4:DU$184,$B$200,1),$B$4:INDEX($B$4:$B$184,$B$200,1),INDEX($B$4:$B$184,$B$200+(MONTH($B209)-$C$200),1)),0),VLOOKUP($B209,$B$4:DU$184,COLUMN(DU$1)-1,0))</f>
        <v>1547132.7564970814</v>
      </c>
      <c r="DV209" s="30">
        <f>IF(VLOOKUP($B209,$B$4:DV$184,COLUMN(DV$1)-1,0)="",IF(DV176="",TREND(DV$4:INDEX(DV$4:DV$184,$B$200,1),$B$4:INDEX($B$4:$B$184,$B$200,1),INDEX($B$4:$B$184,$B$200+(MONTH($B209)-$C$200),1)),0),VLOOKUP($B209,$B$4:DV$184,COLUMN(DV$1)-1,0))</f>
        <v>20110.149015771691</v>
      </c>
      <c r="DW209" s="30">
        <f>IF(VLOOKUP($B209,$B$4:DW$184,COLUMN(DW$1)-1,0)="",IF(DW176="",TREND(DW$4:INDEX(DW$4:DW$184,$B$200,1),$B$4:INDEX($B$4:$B$184,$B$200,1),INDEX($B$4:$B$184,$B$200+(MONTH($B209)-$C$200),1)),0),VLOOKUP($B209,$B$4:DW$184,COLUMN(DW$1)-1,0))</f>
        <v>5512653.8550978601</v>
      </c>
      <c r="DX209" s="30">
        <f>IF(VLOOKUP($B209,$B$4:DX$184,COLUMN(DX$1)-1,0)="",IF(DX176="",TREND(DX$4:INDEX(DX$4:DX$184,$B$200,1),$B$4:INDEX($B$4:$B$184,$B$200,1),INDEX($B$4:$B$184,$B$200+(MONTH($B209)-$C$200),1)),0),VLOOKUP($B209,$B$4:DX$184,COLUMN(DX$1)-1,0))</f>
        <v>7192948.7142885178</v>
      </c>
      <c r="DY209" s="30">
        <f>IF(VLOOKUP($B209,$B$4:DY$184,COLUMN(DY$1)-1,0)="",IF(DY176="",TREND(DY$4:INDEX(DY$4:DY$184,$B$200,1),$B$4:INDEX($B$4:$B$184,$B$200,1),INDEX($B$4:$B$184,$B$200+(MONTH($B209)-$C$200),1)),0),VLOOKUP($B209,$B$4:DY$184,COLUMN(DY$1)-1,0))</f>
        <v>-1080568.5286758617</v>
      </c>
      <c r="DZ209" s="30">
        <f>IF(VLOOKUP($B209,$B$4:DZ$184,COLUMN(DZ$1)-1,0)="",IF(DZ176="",TREND(DZ$4:INDEX(DZ$4:DZ$184,$B$200,1),$B$4:INDEX($B$4:$B$184,$B$200,1),INDEX($B$4:$B$184,$B$200+(MONTH($B209)-$C$200),1)),0),VLOOKUP($B209,$B$4:DZ$184,COLUMN(DZ$1)-1,0))</f>
        <v>-133971.23118042015</v>
      </c>
      <c r="EA209" s="30">
        <f>IF(VLOOKUP($B209,$B$4:EA$184,COLUMN(EA$1)-1,0)="",IF(EA176="",TREND(EA$4:INDEX(EA$4:EA$184,$B$200,1),$B$4:INDEX($B$4:$B$184,$B$200,1),INDEX($B$4:$B$184,$B$200+(MONTH($B209)-$C$200),1)),0),VLOOKUP($B209,$B$4:EA$184,COLUMN(EA$1)-1,0))</f>
        <v>812128.05703927577</v>
      </c>
      <c r="EB209" s="30">
        <f>IF(VLOOKUP($B209,$B$4:EB$184,COLUMN(EB$1)-1,0)="",IF(EB176="",TREND(EB$4:INDEX(EB$4:EB$184,$B$200,1),$B$4:INDEX($B$4:$B$184,$B$200,1),INDEX($B$4:$B$184,$B$200+(MONTH($B209)-$C$200),1)),0),VLOOKUP($B209,$B$4:EB$184,COLUMN(EB$1)-1,0))</f>
        <v>-1277883.1563736647</v>
      </c>
      <c r="EC209" s="30">
        <f>IF(VLOOKUP($B209,$B$4:EC$184,COLUMN(EC$1)-1,0)="",IF(EC176="",TREND(EC$4:INDEX(EC$4:EC$184,$B$200,1),$B$4:INDEX($B$4:$B$184,$B$200,1),INDEX($B$4:$B$184,$B$200+(MONTH($B209)-$C$200),1)),0),VLOOKUP($B209,$B$4:EC$184,COLUMN(EC$1)-1,0))</f>
        <v>61502776.959815338</v>
      </c>
      <c r="ED209" s="30">
        <f>IF(VLOOKUP($B209,$B$4:ED$184,COLUMN(ED$1)-1,0)="",IF(ED176="",TREND(ED$4:INDEX(ED$4:ED$184,$B$200,1),$B$4:INDEX($B$4:$B$184,$B$200,1),INDEX($B$4:$B$184,$B$200+(MONTH($B209)-$C$200),1)),0),VLOOKUP($B209,$B$4:ED$184,COLUMN(ED$1)-1,0))</f>
        <v>-40733.664510502946</v>
      </c>
      <c r="EE209" s="30">
        <f>IF(VLOOKUP($B209,$B$4:EE$184,COLUMN(EE$1)-1,0)="",IF(EE176="",TREND(EE$4:INDEX(EE$4:EE$184,$B$200,1),$B$4:INDEX($B$4:$B$184,$B$200,1),INDEX($B$4:$B$184,$B$200+(MONTH($B209)-$C$200),1)),0),VLOOKUP($B209,$B$4:EE$184,COLUMN(EE$1)-1,0))</f>
        <v>61524367.505089551</v>
      </c>
      <c r="EF209" s="30">
        <f>IF(VLOOKUP($B209,$B$4:EF$184,COLUMN(EF$1)-1,0)="",IF(EF176="",TREND(EF$4:INDEX(EF$4:EF$184,$B$200,1),$B$4:INDEX($B$4:$B$184,$B$200,1),INDEX($B$4:$B$184,$B$200+(MONTH($B209)-$C$200),1)),0),VLOOKUP($B209,$B$4:EF$184,COLUMN(EF$1)-1,0))</f>
        <v>19143.119236260743</v>
      </c>
      <c r="EG209" s="30">
        <f>IF(VLOOKUP($B209,$B$4:EG$184,COLUMN(EG$1)-1,0)="",IF(EG176="",TREND(EG$4:INDEX(EG$4:EG$184,$B$200,1),$B$4:INDEX($B$4:$B$184,$B$200,1),INDEX($B$4:$B$184,$B$200+(MONTH($B209)-$C$200),1)),0),VLOOKUP($B209,$B$4:EG$184,COLUMN(EG$1)-1,0))</f>
        <v>65047543.124478817</v>
      </c>
      <c r="EH209" s="30">
        <f>IF(VLOOKUP($B209,$B$4:EH$184,COLUMN(EH$1)-1,0)="",IF(EH176="",TREND(EH$4:INDEX(EH$4:EH$184,$B$200,1),$B$4:INDEX($B$4:$B$184,$B$200,1),INDEX($B$4:$B$184,$B$200+(MONTH($B209)-$C$200),1)),0),VLOOKUP($B209,$B$4:EH$184,COLUMN(EH$1)-1,0))</f>
        <v>64210705.59699446</v>
      </c>
      <c r="EI209" s="30">
        <f>IF(VLOOKUP($B209,$B$4:EI$184,COLUMN(EI$1)-1,0)="",IF(EI176="",TREND(EI$4:INDEX(EI$4:EI$184,$B$200,1),$B$4:INDEX($B$4:$B$184,$B$200,1),INDEX($B$4:$B$184,$B$200+(MONTH($B209)-$C$200),1)),0),VLOOKUP($B209,$B$4:EI$184,COLUMN(EI$1)-1,0))</f>
        <v>826440.3013404822</v>
      </c>
      <c r="EJ209" s="30">
        <f>IF(VLOOKUP($B209,$B$4:EJ$184,COLUMN(EJ$1)-1,0)="",IF(EJ176="",TREND(EJ$4:INDEX(EJ$4:EJ$184,$B$200,1),$B$4:INDEX($B$4:$B$184,$B$200,1),INDEX($B$4:$B$184,$B$200+(MONTH($B209)-$C$200),1)),0),VLOOKUP($B209,$B$4:EJ$184,COLUMN(EJ$1)-1,0))</f>
        <v>10397.226143958163</v>
      </c>
      <c r="EK209" s="30">
        <f>IF(VLOOKUP($B209,$B$4:EK$184,COLUMN(EK$1)-1,0)="",IF(EK176="",TREND(EK$4:INDEX(EK$4:EK$184,$B$200,1),$B$4:INDEX($B$4:$B$184,$B$200,1),INDEX($B$4:$B$184,$B$200+(MONTH($B209)-$C$200),1)),0),VLOOKUP($B209,$B$4:EK$184,COLUMN(EK$1)-1,0))</f>
        <v>78604182.036573112</v>
      </c>
      <c r="EL209" s="30">
        <f>IF(VLOOKUP($B209,$B$4:EL$184,COLUMN(EL$1)-1,0)="",IF(EL176="",TREND(EL$4:INDEX(EL$4:EL$184,$B$200,1),$B$4:INDEX($B$4:$B$184,$B$200,1),INDEX($B$4:$B$184,$B$200+(MONTH($B209)-$C$200),1)),0),VLOOKUP($B209,$B$4:EL$184,COLUMN(EL$1)-1,0))</f>
        <v>-1426914.3355179802</v>
      </c>
      <c r="EM209" s="30">
        <f>IF(VLOOKUP($B209,$B$4:EM$184,COLUMN(EM$1)-1,0)="",IF(EM176="",TREND(EM$4:INDEX(EM$4:EM$184,$B$200,1),$B$4:INDEX($B$4:$B$184,$B$200,1),INDEX($B$4:$B$184,$B$200+(MONTH($B209)-$C$200),1)),0),VLOOKUP($B209,$B$4:EM$184,COLUMN(EM$1)-1,0))</f>
        <v>1463860.4911108667</v>
      </c>
      <c r="EN209" s="30">
        <f>IF(VLOOKUP($B209,$B$4:EN$184,COLUMN(EN$1)-1,0)="",IF(EN176="",TREND(EN$4:INDEX(EN$4:EN$184,$B$200,1),$B$4:INDEX($B$4:$B$184,$B$200,1),INDEX($B$4:$B$184,$B$200+(MONTH($B209)-$C$200),1)),0),VLOOKUP($B209,$B$4:EN$184,COLUMN(EN$1)-1,0))</f>
        <v>51212388.495932996</v>
      </c>
      <c r="EO209" s="30">
        <f>IF(VLOOKUP($B209,$B$4:EO$184,COLUMN(EO$1)-1,0)="",IF(EO176="",TREND(EO$4:INDEX(EO$4:EO$184,$B$200,1),$B$4:INDEX($B$4:$B$184,$B$200,1),INDEX($B$4:$B$184,$B$200+(MONTH($B209)-$C$200),1)),0),VLOOKUP($B209,$B$4:EO$184,COLUMN(EO$1)-1,0))</f>
        <v>1302642.4138241652</v>
      </c>
      <c r="EP209" s="30">
        <f>IF(VLOOKUP($B209,$B$4:EP$184,COLUMN(EP$1)-1,0)="",IF(EP176="",TREND(EP$4:INDEX(EP$4:EP$184,$B$200,1),$B$4:INDEX($B$4:$B$184,$B$200,1),INDEX($B$4:$B$184,$B$200+(MONTH($B209)-$C$200),1)),0),VLOOKUP($B209,$B$4:EP$184,COLUMN(EP$1)-1,0))</f>
        <v>69575.329673171043</v>
      </c>
      <c r="EQ209" s="30">
        <f>IF(VLOOKUP($B209,$B$4:EQ$184,COLUMN(EQ$1)-1,0)="",IF(EQ176="",TREND(EQ$4:INDEX(EQ$4:EQ$184,$B$200,1),$B$4:INDEX($B$4:$B$184,$B$200,1),INDEX($B$4:$B$184,$B$200+(MONTH($B209)-$C$200),1)),0),VLOOKUP($B209,$B$4:EQ$184,COLUMN(EQ$1)-1,0))</f>
        <v>-342814.28710220754</v>
      </c>
      <c r="ER209" s="30">
        <f>IF(VLOOKUP($B209,$B$4:ER$184,COLUMN(ER$1)-1,0)="",IF(ER176="",TREND(ER$4:INDEX(ER$4:ER$184,$B$200,1),$B$4:INDEX($B$4:$B$184,$B$200,1),INDEX($B$4:$B$184,$B$200+(MONTH($B209)-$C$200),1)),0),VLOOKUP($B209,$B$4:ER$184,COLUMN(ER$1)-1,0))</f>
        <v>154081.07182865776</v>
      </c>
      <c r="ES209" s="30">
        <f>IF(VLOOKUP($B209,$B$4:ES$184,COLUMN(ES$1)-1,0)="",IF(ES176="",TREND(ES$4:INDEX(ES$4:ES$184,$B$200,1),$B$4:INDEX($B$4:$B$184,$B$200,1),INDEX($B$4:$B$184,$B$200+(MONTH($B209)-$C$200),1)),0),VLOOKUP($B209,$B$4:ES$184,COLUMN(ES$1)-1,0))</f>
        <v>1102901.8730774147</v>
      </c>
      <c r="ET209" s="30">
        <f>IF(VLOOKUP($B209,$B$4:ET$184,COLUMN(ET$1)-1,0)="",IF(ET176="",TREND(ET$4:INDEX(ET$4:ET$184,$B$200,1),$B$4:INDEX($B$4:$B$184,$B$200,1),INDEX($B$4:$B$184,$B$200+(MONTH($B209)-$C$200),1)),0),VLOOKUP($B209,$B$4:ET$184,COLUMN(ET$1)-1,0))</f>
        <v>318898.42634712928</v>
      </c>
      <c r="EU209" s="30">
        <f>IF(VLOOKUP($B209,$B$4:EU$184,COLUMN(EU$1)-1,0)="",IF(EU176="",TREND(EU$4:INDEX(EU$4:EU$184,$B$200,1),$B$4:INDEX($B$4:$B$184,$B$200,1),INDEX($B$4:$B$184,$B$200+(MONTH($B209)-$C$200),1)),0),VLOOKUP($B209,$B$4:EU$184,COLUMN(EU$1)-1,0))</f>
        <v>2140684.7976683825</v>
      </c>
      <c r="EV209" s="30">
        <f>IF(VLOOKUP($B209,$B$4:EV$184,COLUMN(EV$1)-1,0)="",IF(EV176="",TREND(EV$4:INDEX(EV$4:EV$184,$B$200,1),$B$4:INDEX($B$4:$B$184,$B$200,1),INDEX($B$4:$B$184,$B$200+(MONTH($B209)-$C$200),1)),0),VLOOKUP($B209,$B$4:EV$184,COLUMN(EV$1)-1,0))</f>
        <v>15636083.030276746</v>
      </c>
      <c r="EW209" s="30">
        <f>IF(VLOOKUP($B209,$B$4:EW$184,COLUMN(EW$1)-1,0)="",IF(EW176="",TREND(EW$4:INDEX(EW$4:EW$184,$B$200,1),$B$4:INDEX($B$4:$B$184,$B$200,1),INDEX($B$4:$B$184,$B$200+(MONTH($B209)-$C$200),1)),0),VLOOKUP($B209,$B$4:EW$184,COLUMN(EW$1)-1,0))</f>
        <v>36668420.740858644</v>
      </c>
      <c r="EX209" s="30">
        <f>IF(VLOOKUP($B209,$B$4:EX$184,COLUMN(EX$1)-1,0)="",IF(EX176="",TREND(EX$4:INDEX(EX$4:EX$184,$B$200,1),$B$4:INDEX($B$4:$B$184,$B$200,1),INDEX($B$4:$B$184,$B$200+(MONTH($B209)-$C$200),1)),0),VLOOKUP($B209,$B$4:EX$184,COLUMN(EX$1)-1,0))</f>
        <v>-70461.7990183644</v>
      </c>
      <c r="EY209" s="30">
        <f>IF(VLOOKUP($B209,$B$4:EY$184,COLUMN(EY$1)-1,0)="",IF(EY176="",TREND(EY$4:INDEX(EY$4:EY$184,$B$200,1),$B$4:INDEX($B$4:$B$184,$B$200,1),INDEX($B$4:$B$184,$B$200+(MONTH($B209)-$C$200),1)),0),VLOOKUP($B209,$B$4:EY$184,COLUMN(EY$1)-1,0))</f>
        <v>330508.99669876439</v>
      </c>
      <c r="EZ209" s="30">
        <f>IF(VLOOKUP($B209,$B$4:EZ$184,COLUMN(EZ$1)-1,0)="",IF(EZ176="",TREND(EZ$4:INDEX(EZ$4:EZ$184,$B$200,1),$B$4:INDEX($B$4:$B$184,$B$200,1),INDEX($B$4:$B$184,$B$200+(MONTH($B209)-$C$200),1)),0),VLOOKUP($B209,$B$4:EZ$184,COLUMN(EZ$1)-1,0))</f>
        <v>35216155.613096714</v>
      </c>
      <c r="FA209" s="30">
        <f>IF(VLOOKUP($B209,$B$4:FA$184,COLUMN(FA$1)-1,0)="",IF(FA176="",TREND(FA$4:INDEX(FA$4:FA$184,$B$200,1),$B$4:INDEX($B$4:$B$184,$B$200,1),INDEX($B$4:$B$184,$B$200+(MONTH($B209)-$C$200),1)),0),VLOOKUP($B209,$B$4:FA$184,COLUMN(FA$1)-1,0))</f>
        <v>1192217.9300815463</v>
      </c>
      <c r="FB209" s="30">
        <f>IF(VLOOKUP($B209,$B$4:FB$184,COLUMN(FB$1)-1,0)="",IF(FB176="",TREND(FB$4:INDEX(FB$4:FB$184,$B$200,1),$B$4:INDEX($B$4:$B$184,$B$200,1),INDEX($B$4:$B$184,$B$200+(MONTH($B209)-$C$200),1)),0),VLOOKUP($B209,$B$4:FB$184,COLUMN(FB$1)-1,0))</f>
        <v>-75149.104372123256</v>
      </c>
      <c r="FC209" s="30">
        <f>IF(VLOOKUP($B209,$B$4:FC$184,COLUMN(FC$1)-1,0)="",IF(FC176="",TREND(FC$4:INDEX(FC$4:FC$184,$B$200,1),$B$4:INDEX($B$4:$B$184,$B$200,1),INDEX($B$4:$B$184,$B$200+(MONTH($B209)-$C$200),1)),0),VLOOKUP($B209,$B$4:FC$184,COLUMN(FC$1)-1,0))</f>
        <v>32783.883721924853</v>
      </c>
      <c r="FD209" s="30">
        <f>IF(VLOOKUP($B209,$B$4:FD$184,COLUMN(FD$1)-1,0)="",IF(FD176="",TREND(FD$4:INDEX(FD$4:FD$184,$B$200,1),$B$4:INDEX($B$4:$B$184,$B$200,1),INDEX($B$4:$B$184,$B$200+(MONTH($B209)-$C$200),1)),0),VLOOKUP($B209,$B$4:FD$184,COLUMN(FD$1)-1,0))</f>
        <v>-35983.264173385338</v>
      </c>
      <c r="FE209" s="30">
        <f>IF(VLOOKUP($B209,$B$4:FE$184,COLUMN(FE$1)-1,0)="",IF(FE176="",TREND(FE$4:INDEX(FE$4:FE$184,$B$200,1),$B$4:INDEX($B$4:$B$184,$B$200,1),INDEX($B$4:$B$184,$B$200+(MONTH($B209)-$C$200),1)),0),VLOOKUP($B209,$B$4:FE$184,COLUMN(FE$1)-1,0))</f>
        <v>-83169.095614874037</v>
      </c>
      <c r="FF209" s="30">
        <f>IF(VLOOKUP($B209,$B$4:FF$184,COLUMN(FF$1)-1,0)="",IF(FF176="",TREND(FF$4:INDEX(FF$4:FF$184,$B$200,1),$B$4:INDEX($B$4:$B$184,$B$200,1),INDEX($B$4:$B$184,$B$200+(MONTH($B209)-$C$200),1)),0),VLOOKUP($B209,$B$4:FF$184,COLUMN(FF$1)-1,0))</f>
        <v>47243423.32870245</v>
      </c>
      <c r="FG209" s="30">
        <f>IF(VLOOKUP($B209,$B$4:FG$184,COLUMN(FG$1)-1,0)="",IF(FG176="",TREND(FG$4:INDEX(FG$4:FG$184,$B$200,1),$B$4:INDEX($B$4:$B$184,$B$200,1),INDEX($B$4:$B$184,$B$200+(MONTH($B209)-$C$200),1)),0),VLOOKUP($B209,$B$4:FG$184,COLUMN(FG$1)-1,0))</f>
        <v>-33932990.731069088</v>
      </c>
      <c r="FH209" s="30">
        <f>IF(VLOOKUP($B209,$B$4:FH$184,COLUMN(FH$1)-1,0)="",IF(FH176="",TREND(FH$4:INDEX(FH$4:FH$184,$B$200,1),$B$4:INDEX($B$4:$B$184,$B$200,1),INDEX($B$4:$B$184,$B$200+(MONTH($B209)-$C$200),1)),0),VLOOKUP($B209,$B$4:FH$184,COLUMN(FH$1)-1,0))</f>
        <v>243251.86468823627</v>
      </c>
      <c r="FI209" s="30">
        <f>IF(VLOOKUP($B209,$B$4:FI$184,COLUMN(FI$1)-1,0)="",IF(FI176="",TREND(FI$4:INDEX(FI$4:FI$184,$B$200,1),$B$4:INDEX($B$4:$B$184,$B$200,1),INDEX($B$4:$B$184,$B$200+(MONTH($B209)-$C$200),1)),0),VLOOKUP($B209,$B$4:FI$184,COLUMN(FI$1)-1,0))</f>
        <v>-46656634.160302401</v>
      </c>
      <c r="FJ209" s="30">
        <f>IF(VLOOKUP($B209,$B$4:FJ$184,COLUMN(FJ$1)-1,0)="",IF(FJ176="",TREND(FJ$4:INDEX(FJ$4:FJ$184,$B$200,1),$B$4:INDEX($B$4:$B$184,$B$200,1),INDEX($B$4:$B$184,$B$200+(MONTH($B209)-$C$200),1)),0),VLOOKUP($B209,$B$4:FJ$184,COLUMN(FJ$1)-1,0))</f>
        <v>9878483.067995023</v>
      </c>
      <c r="FK209" s="30">
        <f>IF(VLOOKUP($B209,$B$4:FK$184,COLUMN(FK$1)-1,0)="",IF(FK176="",TREND(FK$4:INDEX(FK$4:FK$184,$B$200,1),$B$4:INDEX($B$4:$B$184,$B$200,1),INDEX($B$4:$B$184,$B$200+(MONTH($B209)-$C$200),1)),0),VLOOKUP($B209,$B$4:FK$184,COLUMN(FK$1)-1,0))</f>
        <v>3500070.7881520703</v>
      </c>
      <c r="FL209" s="30">
        <f>IF(VLOOKUP($B209,$B$4:FL$184,COLUMN(FL$1)-1,0)="",IF(FL176="",TREND(FL$4:INDEX(FL$4:FL$184,$B$200,1),$B$4:INDEX($B$4:$B$184,$B$200,1),INDEX($B$4:$B$184,$B$200+(MONTH($B209)-$C$200),1)),0),VLOOKUP($B209,$B$4:FL$184,COLUMN(FL$1)-1,0))</f>
        <v>-118738.94031406799</v>
      </c>
      <c r="FM209" s="30">
        <f>IF(VLOOKUP($B209,$B$4:FM$184,COLUMN(FM$1)-1,0)="",IF(FM176="",TREND(FM$4:INDEX(FM$4:FM$184,$B$200,1),$B$4:INDEX($B$4:$B$184,$B$200,1),INDEX($B$4:$B$184,$B$200+(MONTH($B209)-$C$200),1)),0),VLOOKUP($B209,$B$4:FM$184,COLUMN(FM$1)-1,0))</f>
        <v>0</v>
      </c>
      <c r="FN209" s="30">
        <f>IF(VLOOKUP($B209,$B$4:FN$184,COLUMN(FN$1)-1,0)="",IF(FN176="",TREND(FN$4:INDEX(FN$4:FN$184,$B$200,1),$B$4:INDEX($B$4:$B$184,$B$200,1),INDEX($B$4:$B$184,$B$200+(MONTH($B209)-$C$200),1)),0),VLOOKUP($B209,$B$4:FN$184,COLUMN(FN$1)-1,0))</f>
        <v>-23560.736299198703</v>
      </c>
      <c r="FO209" s="30">
        <f>IF(VLOOKUP($B209,$B$4:FO$184,COLUMN(FO$1)-1,0)="",IF(FO176="",TREND(FO$4:INDEX(FO$4:FO$184,$B$200,1),$B$4:INDEX($B$4:$B$184,$B$200,1),INDEX($B$4:$B$184,$B$200+(MONTH($B209)-$C$200),1)),0),VLOOKUP($B209,$B$4:FO$184,COLUMN(FO$1)-1,0))</f>
        <v>6520711.9564562142</v>
      </c>
      <c r="FP209" s="30">
        <f>IF(VLOOKUP($B209,$B$4:FP$184,COLUMN(FP$1)-1,0)="",IF(FP176="",TREND(FP$4:INDEX(FP$4:FP$184,$B$200,1),$B$4:INDEX($B$4:$B$184,$B$200,1),INDEX($B$4:$B$184,$B$200+(MONTH($B209)-$C$200),1)),0),VLOOKUP($B209,$B$4:FP$184,COLUMN(FP$1)-1,0))</f>
        <v>2610970.9638386052</v>
      </c>
      <c r="FQ209" s="30">
        <f>IF(VLOOKUP($B209,$B$4:FQ$184,COLUMN(FQ$1)-1,0)="",IF(FQ176="",TREND(FQ$4:INDEX(FQ$4:FQ$184,$B$200,1),$B$4:INDEX($B$4:$B$184,$B$200,1),INDEX($B$4:$B$184,$B$200+(MONTH($B209)-$C$200),1)),0),VLOOKUP($B209,$B$4:FQ$184,COLUMN(FQ$1)-1,0))</f>
        <v>-9062.4672885030741</v>
      </c>
      <c r="FR209" s="30">
        <f>IF(VLOOKUP($B209,$B$4:FR$184,COLUMN(FR$1)-1,0)="",IF(FR176="",TREND(FR$4:INDEX(FR$4:FR$184,$B$200,1),$B$4:INDEX($B$4:$B$184,$B$200,1),INDEX($B$4:$B$184,$B$200+(MONTH($B209)-$C$200),1)),0),VLOOKUP($B209,$B$4:FR$184,COLUMN(FR$1)-1,0))</f>
        <v>678138034.47711754</v>
      </c>
      <c r="FS209" s="30">
        <f>IF(VLOOKUP($B209,$B$4:FS$184,COLUMN(FS$1)-1,0)="",IF(FS176="",TREND(FS$4:INDEX(FS$4:FS$184,$B$200,1),$B$4:INDEX($B$4:$B$184,$B$200,1),INDEX($B$4:$B$184,$B$200+(MONTH($B209)-$C$200),1)),0),VLOOKUP($B209,$B$4:FS$184,COLUMN(FS$1)-1,0))</f>
        <v>601410408.08945751</v>
      </c>
      <c r="FT209" s="30">
        <f>IF(VLOOKUP($B209,$B$4:FT$184,COLUMN(FT$1)-1,0)="",IF(FT176="",TREND(FT$4:INDEX(FT$4:FT$184,$B$200,1),$B$4:INDEX($B$4:$B$184,$B$200,1),INDEX($B$4:$B$184,$B$200+(MONTH($B209)-$C$200),1)),0),VLOOKUP($B209,$B$4:FT$184,COLUMN(FT$1)-1,0))</f>
        <v>76906.939679376548</v>
      </c>
      <c r="FU209" s="30">
        <f>IF(VLOOKUP($B209,$B$4:FU$184,COLUMN(FU$1)-1,0)="",IF(FU176="",TREND(FU$4:INDEX(FU$4:FU$184,$B$200,1),$B$4:INDEX($B$4:$B$184,$B$200,1),INDEX($B$4:$B$184,$B$200+(MONTH($B209)-$C$200),1)),0),VLOOKUP($B209,$B$4:FU$184,COLUMN(FU$1)-1,0))</f>
        <v>286732411.14012051</v>
      </c>
      <c r="FV209" s="30">
        <f>IF(VLOOKUP($B209,$B$4:FV$184,COLUMN(FV$1)-1,0)="",IF(FV176="",TREND(FV$4:INDEX(FV$4:FV$184,$B$200,1),$B$4:INDEX($B$4:$B$184,$B$200,1),INDEX($B$4:$B$184,$B$200+(MONTH($B209)-$C$200),1)),0),VLOOKUP($B209,$B$4:FV$184,COLUMN(FV$1)-1,0))</f>
        <v>36417144.975612052</v>
      </c>
      <c r="FW209" s="30">
        <f>IF(VLOOKUP($B209,$B$4:FW$184,COLUMN(FW$1)-1,0)="",IF(FW176="",TREND(FW$4:INDEX(FW$4:FW$184,$B$200,1),$B$4:INDEX($B$4:$B$184,$B$200,1),INDEX($B$4:$B$184,$B$200+(MONTH($B209)-$C$200),1)),0),VLOOKUP($B209,$B$4:FW$184,COLUMN(FW$1)-1,0))</f>
        <v>37795388.123975992</v>
      </c>
      <c r="FX209" s="30">
        <f>IF(VLOOKUP($B209,$B$4:FX$184,COLUMN(FX$1)-1,0)="",IF(FX176="",TREND(FX$4:INDEX(FX$4:FX$184,$B$200,1),$B$4:INDEX($B$4:$B$184,$B$200,1),INDEX($B$4:$B$184,$B$200+(MONTH($B209)-$C$200),1)),0),VLOOKUP($B209,$B$4:FX$184,COLUMN(FX$1)-1,0))</f>
        <v>-1378243.1483638883</v>
      </c>
      <c r="FY209" s="30">
        <f>IF(VLOOKUP($B209,$B$4:FY$184,COLUMN(FY$1)-1,0)="",IF(FY176="",TREND(FY$4:INDEX(FY$4:FY$184,$B$200,1),$B$4:INDEX($B$4:$B$184,$B$200,1),INDEX($B$4:$B$184,$B$200+(MONTH($B209)-$C$200),1)),0),VLOOKUP($B209,$B$4:FY$184,COLUMN(FY$1)-1,0))</f>
        <v>-118652.10893989727</v>
      </c>
      <c r="FZ209" s="30">
        <f>IF(VLOOKUP($B209,$B$4:FZ$184,COLUMN(FZ$1)-1,0)="",IF(FZ176="",TREND(FZ$4:INDEX(FZ$4:FZ$184,$B$200,1),$B$4:INDEX($B$4:$B$184,$B$200,1),INDEX($B$4:$B$184,$B$200+(MONTH($B209)-$C$200),1)),0),VLOOKUP($B209,$B$4:FZ$184,COLUMN(FZ$1)-1,0))</f>
        <v>1206580.4037725292</v>
      </c>
      <c r="GA209" s="30">
        <f>IF(VLOOKUP($B209,$B$4:GA$184,COLUMN(GA$1)-1,0)="",IF(GA176="",TREND(GA$4:INDEX(GA$4:GA$184,$B$200,1),$B$4:INDEX($B$4:$B$184,$B$200,1),INDEX($B$4:$B$184,$B$200+(MONTH($B209)-$C$200),1)),0),VLOOKUP($B209,$B$4:GA$184,COLUMN(GA$1)-1,0))</f>
        <v>255738263.08351612</v>
      </c>
      <c r="GB209" s="30">
        <f>IF(VLOOKUP($B209,$B$4:GB$184,COLUMN(GB$1)-1,0)="",IF(GB176="",TREND(GB$4:INDEX(GB$4:GB$184,$B$200,1),$B$4:INDEX($B$4:$B$184,$B$200,1),INDEX($B$4:$B$184,$B$200+(MONTH($B209)-$C$200),1)),0),VLOOKUP($B209,$B$4:GB$184,COLUMN(GB$1)-1,0))</f>
        <v>21357753.655696571</v>
      </c>
      <c r="GC209" s="30">
        <f>IF(VLOOKUP($B209,$B$4:GC$184,COLUMN(GC$1)-1,0)="",IF(GC176="",TREND(GC$4:INDEX(GC$4:GC$184,$B$200,1),$B$4:INDEX($B$4:$B$184,$B$200,1),INDEX($B$4:$B$184,$B$200+(MONTH($B209)-$C$200),1)),0),VLOOKUP($B209,$B$4:GC$184,COLUMN(GC$1)-1,0))</f>
        <v>4288486.9274719302</v>
      </c>
      <c r="GD209" s="30">
        <f>IF(VLOOKUP($B209,$B$4:GD$184,COLUMN(GD$1)-1,0)="",IF(GD176="",TREND(GD$4:INDEX(GD$4:GD$184,$B$200,1),$B$4:INDEX($B$4:$B$184,$B$200,1),INDEX($B$4:$B$184,$B$200+(MONTH($B209)-$C$200),1)),0),VLOOKUP($B209,$B$4:GD$184,COLUMN(GD$1)-1,0))</f>
        <v>0</v>
      </c>
      <c r="GE209" s="30">
        <f>IF(VLOOKUP($B209,$B$4:GE$184,COLUMN(GE$1)-1,0)="",IF(GE176="",TREND(GE$4:INDEX(GE$4:GE$184,$B$200,1),$B$4:INDEX($B$4:$B$184,$B$200,1),INDEX($B$4:$B$184,$B$200+(MONTH($B209)-$C$200),1)),0),VLOOKUP($B209,$B$4:GE$184,COLUMN(GE$1)-1,0))</f>
        <v>4288566.1386972144</v>
      </c>
      <c r="GF209" s="30">
        <f>IF(VLOOKUP($B209,$B$4:GF$184,COLUMN(GF$1)-1,0)="",IF(GF176="",TREND(GF$4:INDEX(GF$4:GF$184,$B$200,1),$B$4:INDEX($B$4:$B$184,$B$200,1),INDEX($B$4:$B$184,$B$200+(MONTH($B209)-$C$200),1)),0),VLOOKUP($B209,$B$4:GF$184,COLUMN(GF$1)-1,0))</f>
        <v>-79.211225284242346</v>
      </c>
      <c r="GG209" s="30">
        <f>IF(VLOOKUP($B209,$B$4:GG$184,COLUMN(GG$1)-1,0)="",IF(GG176="",TREND(GG$4:INDEX(GG$4:GG$184,$B$200,1),$B$4:INDEX($B$4:$B$184,$B$200,1),INDEX($B$4:$B$184,$B$200+(MONTH($B209)-$C$200),1)),0),VLOOKUP($B209,$B$4:GG$184,COLUMN(GG$1)-1,0))</f>
        <v>70196.347795543727</v>
      </c>
      <c r="GH209" s="30">
        <f>IF(VLOOKUP($B209,$B$4:GH$184,COLUMN(GH$1)-1,0)="",IF(GH176="",TREND(GH$4:INDEX(GH$4:GH$184,$B$200,1),$B$4:INDEX($B$4:$B$184,$B$200,1),INDEX($B$4:$B$184,$B$200+(MONTH($B209)-$C$200),1)),0),VLOOKUP($B209,$B$4:GH$184,COLUMN(GH$1)-1,0))</f>
        <v>1239065.1293978244</v>
      </c>
      <c r="GI209" s="30">
        <f>IF(VLOOKUP($B209,$B$4:GI$184,COLUMN(GI$1)-1,0)="",IF(GI176="",TREND(GI$4:INDEX(GI$4:GI$184,$B$200,1),$B$4:INDEX($B$4:$B$184,$B$200,1),INDEX($B$4:$B$184,$B$200+(MONTH($B209)-$C$200),1)),0),VLOOKUP($B209,$B$4:GI$184,COLUMN(GI$1)-1,0))</f>
        <v>9074889.3003593683</v>
      </c>
      <c r="GJ209" s="30">
        <f>IF(VLOOKUP($B209,$B$4:GJ$184,COLUMN(GJ$1)-1,0)="",IF(GJ176="",TREND(GJ$4:INDEX(GJ$4:GJ$184,$B$200,1),$B$4:INDEX($B$4:$B$184,$B$200,1),INDEX($B$4:$B$184,$B$200+(MONTH($B209)-$C$200),1)),0),VLOOKUP($B209,$B$4:GJ$184,COLUMN(GJ$1)-1,0))</f>
        <v>22216138.295319915</v>
      </c>
      <c r="GK209" s="30">
        <f>IF(VLOOKUP($B209,$B$4:GK$184,COLUMN(GK$1)-1,0)="",IF(GK176="",TREND(GK$4:INDEX(GK$4:GK$184,$B$200,1),$B$4:INDEX($B$4:$B$184,$B$200,1),INDEX($B$4:$B$184,$B$200+(MONTH($B209)-$C$200),1)),0),VLOOKUP($B209,$B$4:GK$184,COLUMN(GK$1)-1,0))</f>
        <v>-13141248.994960487</v>
      </c>
      <c r="GL209" s="30">
        <f>IF(VLOOKUP($B209,$B$4:GL$184,COLUMN(GL$1)-1,0)="",IF(GL176="",TREND(GL$4:INDEX(GL$4:GL$184,$B$200,1),$B$4:INDEX($B$4:$B$184,$B$200,1),INDEX($B$4:$B$184,$B$200+(MONTH($B209)-$C$200),1)),0),VLOOKUP($B209,$B$4:GL$184,COLUMN(GL$1)-1,0))</f>
        <v>62054988.682635665</v>
      </c>
      <c r="GM209" s="30">
        <f>IF(VLOOKUP($B209,$B$4:GM$184,COLUMN(GM$1)-1,0)="",IF(GM176="",TREND(GM$4:INDEX(GM$4:GM$184,$B$200,1),$B$4:INDEX($B$4:$B$184,$B$200,1),INDEX($B$4:$B$184,$B$200+(MONTH($B209)-$C$200),1)),0),VLOOKUP($B209,$B$4:GM$184,COLUMN(GM$1)-1,0))</f>
        <v>11859629.283804148</v>
      </c>
      <c r="GN209" s="30">
        <f>IF(VLOOKUP($B209,$B$4:GN$184,COLUMN(GN$1)-1,0)="",IF(GN176="",TREND(GN$4:INDEX(GN$4:GN$184,$B$200,1),$B$4:INDEX($B$4:$B$184,$B$200,1),INDEX($B$4:$B$184,$B$200+(MONTH($B209)-$C$200),1)),0),VLOOKUP($B209,$B$4:GN$184,COLUMN(GN$1)-1,0))</f>
        <v>492227.64272364974</v>
      </c>
      <c r="GO209" s="30">
        <f>IF(VLOOKUP($B209,$B$4:GO$184,COLUMN(GO$1)-1,0)="",IF(GO176="",TREND(GO$4:INDEX(GO$4:GO$184,$B$200,1),$B$4:INDEX($B$4:$B$184,$B$200,1),INDEX($B$4:$B$184,$B$200+(MONTH($B209)-$C$200),1)),0),VLOOKUP($B209,$B$4:GO$184,COLUMN(GO$1)-1,0))</f>
        <v>-126542.65432662331</v>
      </c>
      <c r="GP209" s="30">
        <f>IF(VLOOKUP($B209,$B$4:GP$184,COLUMN(GP$1)-1,0)="",IF(GP176="",TREND(GP$4:INDEX(GP$4:GP$184,$B$200,1),$B$4:INDEX($B$4:$B$184,$B$200,1),INDEX($B$4:$B$184,$B$200+(MONTH($B209)-$C$200),1)),0),VLOOKUP($B209,$B$4:GP$184,COLUMN(GP$1)-1,0))</f>
        <v>-10680234.556873202</v>
      </c>
      <c r="GQ209" s="30">
        <f>IF(VLOOKUP($B209,$B$4:GQ$184,COLUMN(GQ$1)-1,0)="",IF(GQ176="",TREND(GQ$4:INDEX(GQ$4:GQ$184,$B$200,1),$B$4:INDEX($B$4:$B$184,$B$200,1),INDEX($B$4:$B$184,$B$200+(MONTH($B209)-$C$200),1)),0),VLOOKUP($B209,$B$4:GQ$184,COLUMN(GQ$1)-1,0))</f>
        <v>74121146.36955452</v>
      </c>
      <c r="GR209" s="30">
        <f>IF(VLOOKUP($B209,$B$4:GR$184,COLUMN(GR$1)-1,0)="",IF(GR176="",TREND(GR$4:INDEX(GR$4:GR$184,$B$200,1),$B$4:INDEX($B$4:$B$184,$B$200,1),INDEX($B$4:$B$184,$B$200+(MONTH($B209)-$C$200),1)),0),VLOOKUP($B209,$B$4:GR$184,COLUMN(GR$1)-1,0))</f>
        <v>1790810.8201492839</v>
      </c>
      <c r="GS209" s="30">
        <f>IF(VLOOKUP($B209,$B$4:GS$184,COLUMN(GS$1)-1,0)="",IF(GS176="",TREND(GS$4:INDEX(GS$4:GS$184,$B$200,1),$B$4:INDEX($B$4:$B$184,$B$200,1),INDEX($B$4:$B$184,$B$200+(MONTH($B209)-$C$200),1)),0),VLOOKUP($B209,$B$4:GS$184,COLUMN(GS$1)-1,0))</f>
        <v>-11243941.622105777</v>
      </c>
      <c r="GT209" s="30">
        <f>IF(VLOOKUP($B209,$B$4:GT$184,COLUMN(GT$1)-1,0)="",IF(GT176="",TREND(GT$4:INDEX(GT$4:GT$184,$B$200,1),$B$4:INDEX($B$4:$B$184,$B$200,1),INDEX($B$4:$B$184,$B$200+(MONTH($B209)-$C$200),1)),0),VLOOKUP($B209,$B$4:GT$184,COLUMN(GT$1)-1,0))</f>
        <v>-4454384.5406727791</v>
      </c>
      <c r="GU209" s="30">
        <f>IF(VLOOKUP($B209,$B$4:GU$184,COLUMN(GU$1)-1,0)="",IF(GU176="",TREND(GU$4:INDEX(GU$4:GU$184,$B$200,1),$B$4:INDEX($B$4:$B$184,$B$200,1),INDEX($B$4:$B$184,$B$200+(MONTH($B209)-$C$200),1)),0),VLOOKUP($B209,$B$4:GU$184,COLUMN(GU$1)-1,0))</f>
        <v>13201159325.663132</v>
      </c>
      <c r="GV209" s="30">
        <f>IF(VLOOKUP($B209,$B$4:GV$184,COLUMN(GV$1)-1,0)="",IF(GV176="",TREND(GV$4:INDEX(GV$4:GV$184,$B$200,1),$B$4:INDEX($B$4:$B$184,$B$200,1),INDEX($B$4:$B$184,$B$200+(MONTH($B209)-$C$200),1)),0),VLOOKUP($B209,$B$4:GV$184,COLUMN(GV$1)-1,0))</f>
        <v>-10175919.407040417</v>
      </c>
      <c r="GW209" s="30">
        <f>IF(VLOOKUP($B209,$B$4:GW$184,COLUMN(GW$1)-1,0)="",IF(GW176="",TREND(GW$4:INDEX(GW$4:GW$184,$B$200,1),$B$4:INDEX($B$4:$B$184,$B$200,1),INDEX($B$4:$B$184,$B$200+(MONTH($B209)-$C$200),1)),0),VLOOKUP($B209,$B$4:GW$184,COLUMN(GW$1)-1,0))</f>
        <v>-74585.046700683422</v>
      </c>
      <c r="GX209" s="30">
        <f>IF(VLOOKUP($B209,$B$4:GX$184,COLUMN(GX$1)-1,0)="",IF(GX176="",TREND(GX$4:INDEX(GX$4:GX$184,$B$200,1),$B$4:INDEX($B$4:$B$184,$B$200,1),INDEX($B$4:$B$184,$B$200+(MONTH($B209)-$C$200),1)),0),VLOOKUP($B209,$B$4:GX$184,COLUMN(GX$1)-1,0))</f>
        <v>0</v>
      </c>
      <c r="GY209" s="30">
        <f>IF(VLOOKUP($B209,$B$4:GY$184,COLUMN(GY$1)-1,0)="",IF(GY176="",TREND(GY$4:INDEX(GY$4:GY$184,$B$200,1),$B$4:INDEX($B$4:$B$184,$B$200,1),INDEX($B$4:$B$184,$B$200+(MONTH($B209)-$C$200),1)),0),VLOOKUP($B209,$B$4:GY$184,COLUMN(GY$1)-1,0))</f>
        <v>-40672810.601268291</v>
      </c>
      <c r="GZ209" s="30">
        <f>IF(VLOOKUP($B209,$B$4:GZ$184,COLUMN(GZ$1)-1,0)="",IF(GZ176="",TREND(GZ$4:INDEX(GZ$4:GZ$184,$B$200,1),$B$4:INDEX($B$4:$B$184,$B$200,1),INDEX($B$4:$B$184,$B$200+(MONTH($B209)-$C$200),1)),0),VLOOKUP($B209,$B$4:GZ$184,COLUMN(GZ$1)-1,0))</f>
        <v>1975142445.059989</v>
      </c>
      <c r="HA209" s="30">
        <f>IF(VLOOKUP($B209,$B$4:HA$184,COLUMN(HA$1)-1,0)="",IF(HA176="",TREND(HA$4:INDEX(HA$4:HA$184,$B$200,1),$B$4:INDEX($B$4:$B$184,$B$200,1),INDEX($B$4:$B$184,$B$200+(MONTH($B209)-$C$200),1)),0),VLOOKUP($B209,$B$4:HA$184,COLUMN(HA$1)-1,0))</f>
        <v>1616041.2960881274</v>
      </c>
      <c r="HB209" s="30">
        <f>IF(VLOOKUP($B209,$B$4:HB$184,COLUMN(HB$1)-1,0)="",IF(HB176="",TREND(HB$4:INDEX(HB$4:HB$184,$B$200,1),$B$4:INDEX($B$4:$B$184,$B$200,1),INDEX($B$4:$B$184,$B$200+(MONTH($B209)-$C$200),1)),0),VLOOKUP($B209,$B$4:HB$184,COLUMN(HB$1)-1,0))</f>
        <v>793195773.71178436</v>
      </c>
      <c r="HC209" s="30">
        <f>IF(VLOOKUP($B209,$B$4:HC$184,COLUMN(HC$1)-1,0)="",IF(HC176="",TREND(HC$4:INDEX(HC$4:HC$184,$B$200,1),$B$4:INDEX($B$4:$B$184,$B$200,1),INDEX($B$4:$B$184,$B$200+(MONTH($B209)-$C$200),1)),0),VLOOKUP($B209,$B$4:HC$184,COLUMN(HC$1)-1,0))</f>
        <v>-2163620.2572863623</v>
      </c>
      <c r="HD209" s="30">
        <f>IF(VLOOKUP($B209,$B$4:HD$184,COLUMN(HD$1)-1,0)="",IF(HD176="",TREND(HD$4:INDEX(HD$4:HD$184,$B$200,1),$B$4:INDEX($B$4:$B$184,$B$200,1),INDEX($B$4:$B$184,$B$200+(MONTH($B209)-$C$200),1)),0),VLOOKUP($B209,$B$4:HD$184,COLUMN(HD$1)-1,0))</f>
        <v>2286303379.5699615</v>
      </c>
      <c r="HE209" s="30">
        <f>IF(VLOOKUP($B209,$B$4:HE$184,COLUMN(HE$1)-1,0)="",IF(HE176="",TREND(HE$4:INDEX(HE$4:HE$184,$B$200,1),$B$4:INDEX($B$4:$B$184,$B$200,1),INDEX($B$4:$B$184,$B$200+(MONTH($B209)-$C$200),1)),0),VLOOKUP($B209,$B$4:HE$184,COLUMN(HE$1)-1,0))</f>
        <v>808721.85144651402</v>
      </c>
      <c r="HF209" s="30">
        <f>IF(VLOOKUP($B209,$B$4:HF$184,COLUMN(HF$1)-1,0)="",IF(HF176="",TREND(HF$4:INDEX(HF$4:HF$184,$B$200,1),$B$4:INDEX($B$4:$B$184,$B$200,1),INDEX($B$4:$B$184,$B$200+(MONTH($B209)-$C$200),1)),0),VLOOKUP($B209,$B$4:HF$184,COLUMN(HF$1)-1,0))</f>
        <v>2288213857.8466072</v>
      </c>
      <c r="HG209" s="30">
        <f>IF(VLOOKUP($B209,$B$4:HG$184,COLUMN(HG$1)-1,0)="",IF(HG176="",TREND(HG$4:INDEX(HG$4:HG$184,$B$200,1),$B$4:INDEX($B$4:$B$184,$B$200,1),INDEX($B$4:$B$184,$B$200+(MONTH($B209)-$C$200),1)),0),VLOOKUP($B209,$B$4:HG$184,COLUMN(HG$1)-1,0))</f>
        <v>2378027665.2978249</v>
      </c>
      <c r="HH209" s="30">
        <f>IF(VLOOKUP($B209,$B$4:HH$184,COLUMN(HH$1)-1,0)="",IF(HH176="",TREND(HH$4:INDEX(HH$4:HH$184,$B$200,1),$B$4:INDEX($B$4:$B$184,$B$200,1),INDEX($B$4:$B$184,$B$200+(MONTH($B209)-$C$200),1)),0),VLOOKUP($B209,$B$4:HH$184,COLUMN(HH$1)-1,0))</f>
        <v>3033744226.3859062</v>
      </c>
      <c r="HI209" s="30">
        <f>IF(VLOOKUP($B209,$B$4:HI$184,COLUMN(HI$1)-1,0)="",IF(HI176="",TREND(HI$4:INDEX(HI$4:HI$184,$B$200,1),$B$4:INDEX($B$4:$B$184,$B$200,1),INDEX($B$4:$B$184,$B$200+(MONTH($B209)-$C$200),1)),0),VLOOKUP($B209,$B$4:HI$184,COLUMN(HI$1)-1,0))</f>
        <v>279688302.94867367</v>
      </c>
      <c r="HJ209" s="30">
        <f>IF(VLOOKUP($B209,$B$4:HJ$184,COLUMN(HJ$1)-1,0)="",IF(HJ176="",TREND(HJ$4:INDEX(HJ$4:HJ$184,$B$200,1),$B$4:INDEX($B$4:$B$184,$B$200,1),INDEX($B$4:$B$184,$B$200+(MONTH($B209)-$C$200),1)),0),VLOOKUP($B209,$B$4:HJ$184,COLUMN(HJ$1)-1,0))</f>
        <v>2493916881.1039867</v>
      </c>
      <c r="HK209" s="30">
        <f>IF(VLOOKUP($B209,$B$4:HK$184,COLUMN(HK$1)-1,0)="",IF(HK176="",TREND(HK$4:INDEX(HK$4:HK$184,$B$200,1),$B$4:INDEX($B$4:$B$184,$B$200,1),INDEX($B$4:$B$184,$B$200+(MONTH($B209)-$C$200),1)),0),VLOOKUP($B209,$B$4:HK$184,COLUMN(HK$1)-1,0))</f>
        <v>206457877.99344826</v>
      </c>
      <c r="HL209" s="30">
        <f>IF(VLOOKUP($B209,$B$4:HL$184,COLUMN(HL$1)-1,0)="",IF(HL176="",TREND(HL$4:INDEX(HL$4:HL$184,$B$200,1),$B$4:INDEX($B$4:$B$184,$B$200,1),INDEX($B$4:$B$184,$B$200+(MONTH($B209)-$C$200),1)),0),VLOOKUP($B209,$B$4:HL$184,COLUMN(HL$1)-1,0))</f>
        <v>211929.26377605577</v>
      </c>
      <c r="HM209" s="30">
        <f>IF(VLOOKUP($B209,$B$4:HM$184,COLUMN(HM$1)-1,0)="",IF(HM176="",TREND(HM$4:INDEX(HM$4:HM$184,$B$200,1),$B$4:INDEX($B$4:$B$184,$B$200,1),INDEX($B$4:$B$184,$B$200+(MONTH($B209)-$C$200),1)),0),VLOOKUP($B209,$B$4:HM$184,COLUMN(HM$1)-1,0))</f>
        <v>1748126244.9565544</v>
      </c>
      <c r="HN209" s="30">
        <f>IF(VLOOKUP($B209,$B$4:HN$184,COLUMN(HN$1)-1,0)="",IF(HN176="",TREND(HN$4:INDEX(HN$4:HN$184,$B$200,1),$B$4:INDEX($B$4:$B$184,$B$200,1),INDEX($B$4:$B$184,$B$200+(MONTH($B209)-$C$200),1)),0),VLOOKUP($B209,$B$4:HN$184,COLUMN(HN$1)-1,0))</f>
        <v>539827345.28192043</v>
      </c>
      <c r="HO209" s="30">
        <f>IF(VLOOKUP($B209,$B$4:HO$184,COLUMN(HO$1)-1,0)="",IF(HO176="",TREND(HO$4:INDEX(HO$4:HO$184,$B$200,1),$B$4:INDEX($B$4:$B$184,$B$200,1),INDEX($B$4:$B$184,$B$200+(MONTH($B209)-$C$200),1)),0),VLOOKUP($B209,$B$4:HO$184,COLUMN(HO$1)-1,0))</f>
        <v>73230424.955225468</v>
      </c>
      <c r="HP209" s="30">
        <f>IF(VLOOKUP($B209,$B$4:HP$184,COLUMN(HP$1)-1,0)="",IF(HP176="",TREND(HP$4:INDEX(HP$4:HP$184,$B$200,1),$B$4:INDEX($B$4:$B$184,$B$200,1),INDEX($B$4:$B$184,$B$200+(MONTH($B209)-$C$200),1)),0),VLOOKUP($B209,$B$4:HP$184,COLUMN(HP$1)-1,0))</f>
        <v>267405654.47510648</v>
      </c>
      <c r="HQ209" s="30">
        <f>IF(VLOOKUP($B209,$B$4:HQ$184,COLUMN(HQ$1)-1,0)="",IF(HQ176="",TREND(HQ$4:INDEX(HQ$4:HQ$184,$B$200,1),$B$4:INDEX($B$4:$B$184,$B$200,1),INDEX($B$4:$B$184,$B$200+(MONTH($B209)-$C$200),1)),0),VLOOKUP($B209,$B$4:HQ$184,COLUMN(HQ$1)-1,0))</f>
        <v>4147710.2500324901</v>
      </c>
      <c r="HR209" s="30">
        <f>IF(VLOOKUP($B209,$B$4:HR$184,COLUMN(HR$1)-1,0)="",IF(HR176="",TREND(HR$4:INDEX(HR$4:HR$184,$B$200,1),$B$4:INDEX($B$4:$B$184,$B$200,1),INDEX($B$4:$B$184,$B$200+(MONTH($B209)-$C$200),1)),0),VLOOKUP($B209,$B$4:HR$184,COLUMN(HR$1)-1,0))</f>
        <v>4673194.1947004236</v>
      </c>
      <c r="HS209" s="30">
        <f>IF(VLOOKUP($B209,$B$4:HS$184,COLUMN(HS$1)-1,0)="",IF(HS176="",TREND(HS$4:INDEX(HS$4:HS$184,$B$200,1),$B$4:INDEX($B$4:$B$184,$B$200,1),INDEX($B$4:$B$184,$B$200+(MONTH($B209)-$C$200),1)),0),VLOOKUP($B209,$B$4:HS$184,COLUMN(HS$1)-1,0))</f>
        <v>27665479.915914133</v>
      </c>
      <c r="HT209" s="30">
        <f>IF(VLOOKUP($B209,$B$4:HT$184,COLUMN(HT$1)-1,0)="",IF(HT176="",TREND(HT$4:INDEX(HT$4:HT$184,$B$200,1),$B$4:INDEX($B$4:$B$184,$B$200,1),INDEX($B$4:$B$184,$B$200+(MONTH($B209)-$C$200),1)),0),VLOOKUP($B209,$B$4:HT$184,COLUMN(HT$1)-1,0))</f>
        <v>210415140.41132426</v>
      </c>
      <c r="HU209" s="30">
        <f>IF(VLOOKUP($B209,$B$4:HU$184,COLUMN(HU$1)-1,0)="",IF(HU176="",TREND(HU$4:INDEX(HU$4:HU$184,$B$200,1),$B$4:INDEX($B$4:$B$184,$B$200,1),INDEX($B$4:$B$184,$B$200+(MONTH($B209)-$C$200),1)),0),VLOOKUP($B209,$B$4:HU$184,COLUMN(HU$1)-1,0))</f>
        <v>0</v>
      </c>
      <c r="HV209" s="30">
        <f>IF(VLOOKUP($B209,$B$4:HV$184,COLUMN(HV$1)-1,0)="",IF(HV176="",TREND(HV$4:INDEX(HV$4:HV$184,$B$200,1),$B$4:INDEX($B$4:$B$184,$B$200,1),INDEX($B$4:$B$184,$B$200+(MONTH($B209)-$C$200),1)),0),VLOOKUP($B209,$B$4:HV$184,COLUMN(HV$1)-1,0))</f>
        <v>20284354.46931538</v>
      </c>
      <c r="HW209" s="30">
        <f>IF(VLOOKUP($B209,$B$4:HW$184,COLUMN(HW$1)-1,0)="",IF(HW176="",TREND(HW$4:INDEX(HW$4:HW$184,$B$200,1),$B$4:INDEX($B$4:$B$184,$B$200,1),INDEX($B$4:$B$184,$B$200+(MONTH($B209)-$C$200),1)),0),VLOOKUP($B209,$B$4:HW$184,COLUMN(HW$1)-1,0))</f>
        <v>0</v>
      </c>
      <c r="HX209" s="30">
        <f>IF(VLOOKUP($B209,$B$4:HX$184,COLUMN(HX$1)-1,0)="",IF(HX176="",TREND(HX$4:INDEX(HX$4:HX$184,$B$200,1),$B$4:INDEX($B$4:$B$184,$B$200,1),INDEX($B$4:$B$184,$B$200+(MONTH($B209)-$C$200),1)),0),VLOOKUP($B209,$B$4:HX$184,COLUMN(HX$1)-1,0))</f>
        <v>3140915285.5226555</v>
      </c>
      <c r="HY209" s="30">
        <f>IF(VLOOKUP($B209,$B$4:HY$184,COLUMN(HY$1)-1,0)="",IF(HY176="",TREND(HY$4:INDEX(HY$4:HY$184,$B$200,1),$B$4:INDEX($B$4:$B$184,$B$200,1),INDEX($B$4:$B$184,$B$200+(MONTH($B209)-$C$200),1)),0),VLOOKUP($B209,$B$4:HY$184,COLUMN(HY$1)-1,0))</f>
        <v>282625819.54149234</v>
      </c>
      <c r="HZ209" s="30">
        <f>IF(VLOOKUP($B209,$B$4:HZ$184,COLUMN(HZ$1)-1,0)="",IF(HZ176="",TREND(HZ$4:INDEX(HZ$4:HZ$184,$B$200,1),$B$4:INDEX($B$4:$B$184,$B$200,1),INDEX($B$4:$B$184,$B$200+(MONTH($B209)-$C$200),1)),0),VLOOKUP($B209,$B$4:HZ$184,COLUMN(HZ$1)-1,0))</f>
        <v>85154560408.76709</v>
      </c>
      <c r="IA209" s="30">
        <f>IF(VLOOKUP($B209,$B$4:IA$184,COLUMN(IA$1)-1,0)="",IF(IA176="",TREND(IA$4:INDEX(IA$4:IA$184,$B$200,1),$B$4:INDEX($B$4:$B$184,$B$200,1),INDEX($B$4:$B$184,$B$200+(MONTH($B209)-$C$200),1)),0),VLOOKUP($B209,$B$4:IA$184,COLUMN(IA$1)-1,0))</f>
        <v>79027002241.208435</v>
      </c>
      <c r="IB209" s="30">
        <f>IF(VLOOKUP($B209,$B$4:IB$184,COLUMN(IB$1)-1,0)="",IF(IB176="",TREND(IB$4:INDEX(IB$4:IB$184,$B$200,1),$B$4:INDEX($B$4:$B$184,$B$200,1),INDEX($B$4:$B$184,$B$200+(MONTH($B209)-$C$200),1)),0),VLOOKUP($B209,$B$4:IB$184,COLUMN(IB$1)-1,0))</f>
        <v>75285961530.427429</v>
      </c>
      <c r="IC209" s="30">
        <f>IF(VLOOKUP($B209,$B$4:IC$184,COLUMN(IC$1)-1,0)="",IF(IC176="",TREND(IC$4:INDEX(IC$4:IC$184,$B$200,1),$B$4:INDEX($B$4:$B$184,$B$200,1),INDEX($B$4:$B$184,$B$200+(MONTH($B209)-$C$200),1)),0),VLOOKUP($B209,$B$4:IC$184,COLUMN(IC$1)-1,0))</f>
        <v>-869916807.62616348</v>
      </c>
      <c r="ID209" s="30">
        <f>IF(VLOOKUP($B209,$B$4:ID$184,COLUMN(ID$1)-1,0)="",IF(ID176="",TREND(ID$4:INDEX(ID$4:ID$184,$B$200,1),$B$4:INDEX($B$4:$B$184,$B$200,1),INDEX($B$4:$B$184,$B$200+(MONTH($B209)-$C$200),1)),0),VLOOKUP($B209,$B$4:ID$184,COLUMN(ID$1)-1,0))</f>
        <v>-88088285.761987686</v>
      </c>
      <c r="IE209" s="30">
        <f>IF(VLOOKUP($B209,$B$4:IE$184,COLUMN(IE$1)-1,0)="",IF(IE176="",TREND(IE$4:INDEX(IE$4:IE$184,$B$200,1),$B$4:INDEX($B$4:$B$184,$B$200,1),INDEX($B$4:$B$184,$B$200+(MONTH($B209)-$C$200),1)),0),VLOOKUP($B209,$B$4:IE$184,COLUMN(IE$1)-1,0))</f>
        <v>1647159486.8375435</v>
      </c>
      <c r="IF209" s="30">
        <f>IF(VLOOKUP($B209,$B$4:IF$184,COLUMN(IF$1)-1,0)="",IF(IF176="",TREND(IF$4:INDEX(IF$4:IF$184,$B$200,1),$B$4:INDEX($B$4:$B$184,$B$200,1),INDEX($B$4:$B$184,$B$200+(MONTH($B209)-$C$200),1)),0),VLOOKUP($B209,$B$4:IF$184,COLUMN(IF$1)-1,0))</f>
        <v>-7838108.6152141094</v>
      </c>
      <c r="IG209" s="30">
        <f>IF(VLOOKUP($B209,$B$4:IG$184,COLUMN(IG$1)-1,0)="",IF(IG176="",TREND(IG$4:INDEX(IG$4:IG$184,$B$200,1),$B$4:INDEX($B$4:$B$184,$B$200,1),INDEX($B$4:$B$184,$B$200+(MONTH($B209)-$C$200),1)),0),VLOOKUP($B209,$B$4:IG$184,COLUMN(IG$1)-1,0))</f>
        <v>62927528210.746399</v>
      </c>
      <c r="IH209" s="30">
        <f>IF(VLOOKUP($B209,$B$4:IH$184,COLUMN(IH$1)-1,0)="",IF(IH176="",TREND(IH$4:INDEX(IH$4:IH$184,$B$200,1),$B$4:INDEX($B$4:$B$184,$B$200,1),INDEX($B$4:$B$184,$B$200+(MONTH($B209)-$C$200),1)),0),VLOOKUP($B209,$B$4:IH$184,COLUMN(IH$1)-1,0))</f>
        <v>59788022987.561829</v>
      </c>
      <c r="II209" s="30">
        <f>IF(VLOOKUP($B209,$B$4:II$184,COLUMN(II$1)-1,0)="",IF(II176="",TREND(II$4:INDEX(II$4:II$184,$B$200,1),$B$4:INDEX($B$4:$B$184,$B$200,1),INDEX($B$4:$B$184,$B$200+(MONTH($B209)-$C$200),1)),0),VLOOKUP($B209,$B$4:II$184,COLUMN(II$1)-1,0))</f>
        <v>-858263294.72551727</v>
      </c>
      <c r="IJ209" s="30">
        <f>IF(VLOOKUP($B209,$B$4:IJ$184,COLUMN(IJ$1)-1,0)="",IF(IJ176="",TREND(IJ$4:INDEX(IJ$4:IJ$184,$B$200,1),$B$4:INDEX($B$4:$B$184,$B$200,1),INDEX($B$4:$B$184,$B$200+(MONTH($B209)-$C$200),1)),0),VLOOKUP($B209,$B$4:IJ$184,COLUMN(IJ$1)-1,0))</f>
        <v>2291801575.485487</v>
      </c>
      <c r="IK209" s="30">
        <f>IF(VLOOKUP($B209,$B$4:IK$184,COLUMN(IK$1)-1,0)="",IF(IK176="",TREND(IK$4:INDEX(IK$4:IK$184,$B$200,1),$B$4:INDEX($B$4:$B$184,$B$200,1),INDEX($B$4:$B$184,$B$200+(MONTH($B209)-$C$200),1)),0),VLOOKUP($B209,$B$4:IK$184,COLUMN(IK$1)-1,0))</f>
        <v>52380532.148435354</v>
      </c>
      <c r="IL209" s="30">
        <f>IF(VLOOKUP($B209,$B$4:IL$184,COLUMN(IL$1)-1,0)="",IF(IL176="",TREND(IL$4:INDEX(IL$4:IL$184,$B$200,1),$B$4:INDEX($B$4:$B$184,$B$200,1),INDEX($B$4:$B$184,$B$200+(MONTH($B209)-$C$200),1)),0),VLOOKUP($B209,$B$4:IL$184,COLUMN(IL$1)-1,0))</f>
        <v>4449823054.2439508</v>
      </c>
      <c r="IM209" s="30">
        <f>IF(VLOOKUP($B209,$B$4:IM$184,COLUMN(IM$1)-1,0)="",IF(IM176="",TREND(IM$4:INDEX(IM$4:IM$184,$B$200,1),$B$4:INDEX($B$4:$B$184,$B$200,1),INDEX($B$4:$B$184,$B$200+(MONTH($B209)-$C$200),1)),0),VLOOKUP($B209,$B$4:IM$184,COLUMN(IM$1)-1,0))</f>
        <v>2098812209.0199308</v>
      </c>
      <c r="IN209" s="30">
        <f>IF(VLOOKUP($B209,$B$4:IN$184,COLUMN(IN$1)-1,0)="",IF(IN176="",TREND(IN$4:INDEX(IN$4:IN$184,$B$200,1),$B$4:INDEX($B$4:$B$184,$B$200,1),INDEX($B$4:$B$184,$B$200+(MONTH($B209)-$C$200),1)),0),VLOOKUP($B209,$B$4:IN$184,COLUMN(IN$1)-1,0))</f>
        <v>444867467.90020132</v>
      </c>
      <c r="IO209" s="30">
        <f>IF(VLOOKUP($B209,$B$4:IO$184,COLUMN(IO$1)-1,0)="",IF(IO176="",TREND(IO$4:INDEX(IO$4:IO$184,$B$200,1),$B$4:INDEX($B$4:$B$184,$B$200,1),INDEX($B$4:$B$184,$B$200+(MONTH($B209)-$C$200),1)),0),VLOOKUP($B209,$B$4:IO$184,COLUMN(IO$1)-1,0))</f>
        <v>333721324.67251897</v>
      </c>
      <c r="IP209" s="30">
        <f>IF(VLOOKUP($B209,$B$4:IP$184,COLUMN(IP$1)-1,0)="",IF(IP176="",TREND(IP$4:INDEX(IP$4:IP$184,$B$200,1),$B$4:INDEX($B$4:$B$184,$B$200,1),INDEX($B$4:$B$184,$B$200+(MONTH($B209)-$C$200),1)),0),VLOOKUP($B209,$B$4:IP$184,COLUMN(IP$1)-1,0))</f>
        <v>4223657630.2496834</v>
      </c>
      <c r="IQ209" s="30">
        <f>IF(VLOOKUP($B209,$B$4:IQ$184,COLUMN(IQ$1)-1,0)="",IF(IQ176="",TREND(IQ$4:INDEX(IQ$4:IQ$184,$B$200,1),$B$4:INDEX($B$4:$B$184,$B$200,1),INDEX($B$4:$B$184,$B$200+(MONTH($B209)-$C$200),1)),0),VLOOKUP($B209,$B$4:IQ$184,COLUMN(IQ$1)-1,0))</f>
        <v>465534197.35865498</v>
      </c>
      <c r="IR209" s="30">
        <f>IF(VLOOKUP($B209,$B$4:IR$184,COLUMN(IR$1)-1,0)="",IF(IR176="",TREND(IR$4:INDEX(IR$4:IR$184,$B$200,1),$B$4:INDEX($B$4:$B$184,$B$200,1),INDEX($B$4:$B$184,$B$200+(MONTH($B209)-$C$200),1)),0),VLOOKUP($B209,$B$4:IR$184,COLUMN(IR$1)-1,0))</f>
        <v>226292274.67432141</v>
      </c>
      <c r="IS209" s="30">
        <f>IF(VLOOKUP($B209,$B$4:IS$184,COLUMN(IS$1)-1,0)="",IF(IS176="",TREND(IS$4:INDEX(IS$4:IS$184,$B$200,1),$B$4:INDEX($B$4:$B$184,$B$200,1),INDEX($B$4:$B$184,$B$200+(MONTH($B209)-$C$200),1)),0),VLOOKUP($B209,$B$4:IS$184,COLUMN(IS$1)-1,0))</f>
        <v>43631646.280005157</v>
      </c>
      <c r="IT209" s="30">
        <f>IF(VLOOKUP($B209,$B$4:IT$184,COLUMN(IT$1)-1,0)="",IF(IT176="",TREND(IT$4:INDEX(IT$4:IT$184,$B$200,1),$B$4:INDEX($B$4:$B$184,$B$200,1),INDEX($B$4:$B$184,$B$200+(MONTH($B209)-$C$200),1)),0),VLOOKUP($B209,$B$4:IT$184,COLUMN(IT$1)-1,0))</f>
        <v>32723734.73616749</v>
      </c>
      <c r="IU209" s="30">
        <f>IF(VLOOKUP($B209,$B$4:IU$184,COLUMN(IU$1)-1,0)="",IF(IU176="",TREND(IU$4:INDEX(IU$4:IU$184,$B$200,1),$B$4:INDEX($B$4:$B$184,$B$200,1),INDEX($B$4:$B$184,$B$200+(MONTH($B209)-$C$200),1)),0),VLOOKUP($B209,$B$4:IU$184,COLUMN(IU$1)-1,0))</f>
        <v>421194082.61786413</v>
      </c>
      <c r="IV209" s="30">
        <f>IF(VLOOKUP($B209,$B$4:IV$184,COLUMN(IV$1)-1,0)="",IF(IV176="",TREND(IV$4:INDEX(IV$4:IV$184,$B$200,1),$B$4:INDEX($B$4:$B$184,$B$200,1),INDEX($B$4:$B$184,$B$200+(MONTH($B209)-$C$200),1)),0),VLOOKUP($B209,$B$4:IV$184,COLUMN(IV$1)-1,0))</f>
        <v>278764140.40685344</v>
      </c>
      <c r="IW209" s="30">
        <f>IF(VLOOKUP($B209,$B$4:IW$184,COLUMN(IW$1)-1,0)="",IF(IW176="",TREND(IW$4:INDEX(IW$4:IW$184,$B$200,1),$B$4:INDEX($B$4:$B$184,$B$200,1),INDEX($B$4:$B$184,$B$200+(MONTH($B209)-$C$200),1)),0),VLOOKUP($B209,$B$4:IW$184,COLUMN(IW$1)-1,0))</f>
        <v>28219226.855902374</v>
      </c>
      <c r="IX209" s="30">
        <f>IF(VLOOKUP($B209,$B$4:IX$184,COLUMN(IX$1)-1,0)="",IF(IX176="",TREND(IX$4:INDEX(IX$4:IX$184,$B$200,1),$B$4:INDEX($B$4:$B$184,$B$200,1),INDEX($B$4:$B$184,$B$200+(MONTH($B209)-$C$200),1)),0),VLOOKUP($B209,$B$4:IX$184,COLUMN(IX$1)-1,0))</f>
        <v>3925257182.1307182</v>
      </c>
      <c r="IY209" s="30">
        <f>IF(VLOOKUP($B209,$B$4:IY$184,COLUMN(IY$1)-1,0)="",IF(IY176="",TREND(IY$4:INDEX(IY$4:IY$184,$B$200,1),$B$4:INDEX($B$4:$B$184,$B$200,1),INDEX($B$4:$B$184,$B$200+(MONTH($B209)-$C$200),1)),0),VLOOKUP($B209,$B$4:IY$184,COLUMN(IY$1)-1,0))</f>
        <v>-33107543.71242404</v>
      </c>
      <c r="IZ209" s="30">
        <f>IF(VLOOKUP($B209,$B$4:IZ$184,COLUMN(IZ$1)-1,0)="",IF(IZ176="",TREND(IZ$4:INDEX(IZ$4:IZ$184,$B$200,1),$B$4:INDEX($B$4:$B$184,$B$200,1),INDEX($B$4:$B$184,$B$200+(MONTH($B209)-$C$200),1)),0),VLOOKUP($B209,$B$4:IZ$184,COLUMN(IZ$1)-1,0))</f>
        <v>9609665.6392654851</v>
      </c>
      <c r="JA209" s="30">
        <f>IF(VLOOKUP($B209,$B$4:JA$184,COLUMN(JA$1)-1,0)="",IF(JA176="",TREND(JA$4:INDEX(JA$4:JA$184,$B$200,1),$B$4:INDEX($B$4:$B$184,$B$200,1),INDEX($B$4:$B$184,$B$200+(MONTH($B209)-$C$200),1)),0),VLOOKUP($B209,$B$4:JA$184,COLUMN(JA$1)-1,0))</f>
        <v>-22226019.346145391</v>
      </c>
      <c r="JB209" s="30" t="e">
        <f>IF(VLOOKUP($B209,$B$4:JB$184,COLUMN(JB$1)-1,0)="",IF(JB176="",TREND(JB$4:INDEX(JB$4:JB$184,$B$200,1),$B$4:INDEX($B$4:$B$184,$B$200,1),INDEX($B$4:$B$184,$B$200+(MONTH($B209)-$C$200),1)),0),VLOOKUP($B209,$B$4:JB$184,COLUMN(JB$1)-1,0))</f>
        <v>#VALUE!</v>
      </c>
      <c r="JC209" s="30">
        <f>IF(VLOOKUP($B209,$B$4:JC$184,COLUMN(JC$1)-1,0)="",IF(JC176="",TREND(JC$4:INDEX(JC$4:JC$184,$B$200,1),$B$4:INDEX($B$4:$B$184,$B$200,1),INDEX($B$4:$B$184,$B$200+(MONTH($B209)-$C$200),1)),0),VLOOKUP($B209,$B$4:JC$184,COLUMN(JC$1)-1,0))</f>
        <v>-2598580.3641989231</v>
      </c>
      <c r="JD209" s="30">
        <f>IF(VLOOKUP($B209,$B$4:JD$184,COLUMN(JD$1)-1,0)="",IF(JD176="",TREND(JD$4:INDEX(JD$4:JD$184,$B$200,1),$B$4:INDEX($B$4:$B$184,$B$200,1),INDEX($B$4:$B$184,$B$200+(MONTH($B209)-$C$200),1)),0),VLOOKUP($B209,$B$4:JD$184,COLUMN(JD$1)-1,0))</f>
        <v>13138074.546217203</v>
      </c>
      <c r="JE209" s="30">
        <f>IF(VLOOKUP($B209,$B$4:JE$184,COLUMN(JE$1)-1,0)="",IF(JE176="",TREND(JE$4:INDEX(JE$4:JE$184,$B$200,1),$B$4:INDEX($B$4:$B$184,$B$200,1),INDEX($B$4:$B$184,$B$200+(MONTH($B209)-$C$200),1)),0),VLOOKUP($B209,$B$4:JE$184,COLUMN(JE$1)-1,0))</f>
        <v>0</v>
      </c>
      <c r="JF209" s="30">
        <f>IF(VLOOKUP($B209,$B$4:JF$184,COLUMN(JF$1)-1,0)="",IF(JF176="",TREND(JF$4:INDEX(JF$4:JF$184,$B$200,1),$B$4:INDEX($B$4:$B$184,$B$200,1),INDEX($B$4:$B$184,$B$200+(MONTH($B209)-$C$200),1)),0),VLOOKUP($B209,$B$4:JF$184,COLUMN(JF$1)-1,0))</f>
        <v>-809125.47203629091</v>
      </c>
      <c r="JG209" s="30">
        <f>IF(VLOOKUP($B209,$B$4:JG$184,COLUMN(JG$1)-1,0)="",IF(JG176="",TREND(JG$4:INDEX(JG$4:JG$184,$B$200,1),$B$4:INDEX($B$4:$B$184,$B$200,1),INDEX($B$4:$B$184,$B$200+(MONTH($B209)-$C$200),1)),0),VLOOKUP($B209,$B$4:JG$184,COLUMN(JG$1)-1,0))</f>
        <v>95449035.844373405</v>
      </c>
      <c r="JH209" s="30">
        <f>IF(VLOOKUP($B209,$B$4:JH$184,COLUMN(JH$1)-1,0)="",IF(JH176="",TREND(JH$4:INDEX(JH$4:JH$184,$B$200,1),$B$4:INDEX($B$4:$B$184,$B$200,1),INDEX($B$4:$B$184,$B$200+(MONTH($B209)-$C$200),1)),0),VLOOKUP($B209,$B$4:JH$184,COLUMN(JH$1)-1,0))</f>
        <v>-134713.7717204392</v>
      </c>
      <c r="JI209" s="30">
        <f>IF(VLOOKUP($B209,$B$4:JI$184,COLUMN(JI$1)-1,0)="",IF(JI176="",TREND(JI$4:INDEX(JI$4:JI$184,$B$200,1),$B$4:INDEX($B$4:$B$184,$B$200,1),INDEX($B$4:$B$184,$B$200+(MONTH($B209)-$C$200),1)),0),VLOOKUP($B209,$B$4:JI$184,COLUMN(JI$1)-1,0))</f>
        <v>781203.22523082048</v>
      </c>
      <c r="JJ209" s="30">
        <f>IF(VLOOKUP($B209,$B$4:JJ$184,COLUMN(JJ$1)-1,0)="",IF(JJ176="",TREND(JJ$4:INDEX(JJ$4:JJ$184,$B$200,1),$B$4:INDEX($B$4:$B$184,$B$200,1),INDEX($B$4:$B$184,$B$200+(MONTH($B209)-$C$200),1)),0),VLOOKUP($B209,$B$4:JJ$184,COLUMN(JJ$1)-1,0))</f>
        <v>2151544656.1566467</v>
      </c>
      <c r="JK209" s="30">
        <f>IF(VLOOKUP($B209,$B$4:JK$184,COLUMN(JK$1)-1,0)="",IF(JK176="",TREND(JK$4:INDEX(JK$4:JK$184,$B$200,1),$B$4:INDEX($B$4:$B$184,$B$200,1),INDEX($B$4:$B$184,$B$200+(MONTH($B209)-$C$200),1)),0),VLOOKUP($B209,$B$4:JK$184,COLUMN(JK$1)-1,0))</f>
        <v>185112632.4071629</v>
      </c>
      <c r="JL209" s="30" t="e">
        <f>IF(VLOOKUP($B209,$B$4:JL$184,COLUMN(JL$1)-1,0)="",IF(JL176="",TREND(JL$4:INDEX(JL$4:JL$184,$B$200,1),$B$4:INDEX($B$4:$B$184,$B$200,1),INDEX($B$4:$B$184,$B$200+(MONTH($B209)-$C$200),1)),0),VLOOKUP($B209,$B$4:JL$184,COLUMN(JL$1)-1,0))</f>
        <v>#VALUE!</v>
      </c>
      <c r="JM209" s="30">
        <f>IF(VLOOKUP($B209,$B$4:JM$184,COLUMN(JM$1)-1,0)="",IF(JM176="",TREND(JM$4:INDEX(JM$4:JM$184,$B$200,1),$B$4:INDEX($B$4:$B$184,$B$200,1),INDEX($B$4:$B$184,$B$200+(MONTH($B209)-$C$200),1)),0),VLOOKUP($B209,$B$4:JM$184,COLUMN(JM$1)-1,0))</f>
        <v>3736001108.0918579</v>
      </c>
      <c r="JN209" s="30">
        <f>IF(VLOOKUP($B209,$B$4:JN$184,COLUMN(JN$1)-1,0)="",IF(JN176="",TREND(JN$4:INDEX(JN$4:JN$184,$B$200,1),$B$4:INDEX($B$4:$B$184,$B$200,1),INDEX($B$4:$B$184,$B$200+(MONTH($B209)-$C$200),1)),0),VLOOKUP($B209,$B$4:JN$184,COLUMN(JN$1)-1,0))</f>
        <v>1573844.9492739625</v>
      </c>
      <c r="JO209" s="30">
        <f>IF(VLOOKUP($B209,$B$4:JO$184,COLUMN(JO$1)-1,0)="",IF(JO176="",TREND(JO$4:INDEX(JO$4:JO$184,$B$200,1),$B$4:INDEX($B$4:$B$184,$B$200,1),INDEX($B$4:$B$184,$B$200+(MONTH($B209)-$C$200),1)),0),VLOOKUP($B209,$B$4:JO$184,COLUMN(JO$1)-1,0))</f>
        <v>2760893917.6331711</v>
      </c>
      <c r="JP209" s="30">
        <f>IF(VLOOKUP($B209,$B$4:JP$184,COLUMN(JP$1)-1,0)="",IF(JP176="",TREND(JP$4:INDEX(JP$4:JP$184,$B$200,1),$B$4:INDEX($B$4:$B$184,$B$200,1),INDEX($B$4:$B$184,$B$200+(MONTH($B209)-$C$200),1)),0),VLOOKUP($B209,$B$4:JP$184,COLUMN(JP$1)-1,0))</f>
        <v>2957010885.9812355</v>
      </c>
      <c r="JQ209" s="30">
        <f>IF(VLOOKUP($B209,$B$4:JQ$184,COLUMN(JQ$1)-1,0)="",IF(JQ176="",TREND(JQ$4:INDEX(JQ$4:JQ$184,$B$200,1),$B$4:INDEX($B$4:$B$184,$B$200,1),INDEX($B$4:$B$184,$B$200+(MONTH($B209)-$C$200),1)),0),VLOOKUP($B209,$B$4:JQ$184,COLUMN(JQ$1)-1,0))</f>
        <v>37994830.543842554</v>
      </c>
      <c r="JR209" s="30">
        <f>IF(VLOOKUP($B209,$B$4:JR$184,COLUMN(JR$1)-1,0)="",IF(JR176="",TREND(JR$4:INDEX(JR$4:JR$184,$B$200,1),$B$4:INDEX($B$4:$B$184,$B$200,1),INDEX($B$4:$B$184,$B$200+(MONTH($B209)-$C$200),1)),0),VLOOKUP($B209,$B$4:JR$184,COLUMN(JR$1)-1,0))</f>
        <v>2238749969.8647194</v>
      </c>
      <c r="JS209" s="30">
        <f>IF(VLOOKUP($B209,$B$4:JS$184,COLUMN(JS$1)-1,0)="",IF(JS176="",TREND(JS$4:INDEX(JS$4:JS$184,$B$200,1),$B$4:INDEX($B$4:$B$184,$B$200,1),INDEX($B$4:$B$184,$B$200+(MONTH($B209)-$C$200),1)),0),VLOOKUP($B209,$B$4:JS$184,COLUMN(JS$1)-1,0))</f>
        <v>-34656644.507601857</v>
      </c>
      <c r="JT209" s="30">
        <f>IF(VLOOKUP($B209,$B$4:JT$184,COLUMN(JT$1)-1,0)="",IF(JT176="",TREND(JT$4:INDEX(JT$4:JT$184,$B$200,1),$B$4:INDEX($B$4:$B$184,$B$200,1),INDEX($B$4:$B$184,$B$200+(MONTH($B209)-$C$200),1)),0),VLOOKUP($B209,$B$4:JT$184,COLUMN(JT$1)-1,0))</f>
        <v>-5424533.513500914</v>
      </c>
      <c r="JU209" s="30">
        <f>IF(VLOOKUP($B209,$B$4:JU$184,COLUMN(JU$1)-1,0)="",IF(JU176="",TREND(JU$4:INDEX(JU$4:JU$184,$B$200,1),$B$4:INDEX($B$4:$B$184,$B$200,1),INDEX($B$4:$B$184,$B$200+(MONTH($B209)-$C$200),1)),0),VLOOKUP($B209,$B$4:JU$184,COLUMN(JU$1)-1,0))</f>
        <v>-357329.64084047452</v>
      </c>
      <c r="JV209" s="30">
        <f>IF(VLOOKUP($B209,$B$4:JV$184,COLUMN(JV$1)-1,0)="",IF(JV176="",TREND(JV$4:INDEX(JV$4:JV$184,$B$200,1),$B$4:INDEX($B$4:$B$184,$B$200,1),INDEX($B$4:$B$184,$B$200+(MONTH($B209)-$C$200),1)),0),VLOOKUP($B209,$B$4:JV$184,COLUMN(JV$1)-1,0))</f>
        <v>-17188935.030156493</v>
      </c>
      <c r="JW209" s="30">
        <f>IF(VLOOKUP($B209,$B$4:JW$184,COLUMN(JW$1)-1,0)="",IF(JW176="",TREND(JW$4:INDEX(JW$4:JW$184,$B$200,1),$B$4:INDEX($B$4:$B$184,$B$200,1),INDEX($B$4:$B$184,$B$200+(MONTH($B209)-$C$200),1)),0),VLOOKUP($B209,$B$4:JW$184,COLUMN(JW$1)-1,0))</f>
        <v>-7310458.2363757789</v>
      </c>
      <c r="JX209" s="30">
        <f>IF(VLOOKUP($B209,$B$4:JX$184,COLUMN(JX$1)-1,0)="",IF(JX176="",TREND(JX$4:INDEX(JX$4:JX$184,$B$200,1),$B$4:INDEX($B$4:$B$184,$B$200,1),INDEX($B$4:$B$184,$B$200+(MONTH($B209)-$C$200),1)),0),VLOOKUP($B209,$B$4:JX$184,COLUMN(JX$1)-1,0))</f>
        <v>842146.26559299231</v>
      </c>
      <c r="JY209" s="30">
        <f>IF(VLOOKUP($B209,$B$4:JY$184,COLUMN(JY$1)-1,0)="",IF(JY176="",TREND(JY$4:INDEX(JY$4:JY$184,$B$200,1),$B$4:INDEX($B$4:$B$184,$B$200,1),INDEX($B$4:$B$184,$B$200+(MONTH($B209)-$C$200),1)),0),VLOOKUP($B209,$B$4:JY$184,COLUMN(JY$1)-1,0))</f>
        <v>3552842.9897612184</v>
      </c>
      <c r="JZ209" s="30">
        <f>IF(VLOOKUP($B209,$B$4:JZ$184,COLUMN(JZ$1)-1,0)="",IF(JZ176="",TREND(JZ$4:INDEX(JZ$4:JZ$184,$B$200,1),$B$4:INDEX($B$4:$B$184,$B$200,1),INDEX($B$4:$B$184,$B$200+(MONTH($B209)-$C$200),1)),0),VLOOKUP($B209,$B$4:JZ$184,COLUMN(JZ$1)-1,0))</f>
        <v>15485393.613120826</v>
      </c>
      <c r="KA209" s="30">
        <f>IF(VLOOKUP($B209,$B$4:KA$184,COLUMN(KA$1)-1,0)="",IF(KA176="",TREND(KA$4:INDEX(KA$4:KA$184,$B$200,1),$B$4:INDEX($B$4:$B$184,$B$200,1),INDEX($B$4:$B$184,$B$200+(MONTH($B209)-$C$200),1)),0),VLOOKUP($B209,$B$4:KA$184,COLUMN(KA$1)-1,0))</f>
        <v>0</v>
      </c>
      <c r="KB209" s="30">
        <f>IF(VLOOKUP($B209,$B$4:KB$184,COLUMN(KB$1)-1,0)="",IF(KB176="",TREND(KB$4:INDEX(KB$4:KB$184,$B$200,1),$B$4:INDEX($B$4:$B$184,$B$200,1),INDEX($B$4:$B$184,$B$200+(MONTH($B209)-$C$200),1)),0),VLOOKUP($B209,$B$4:KB$184,COLUMN(KB$1)-1,0))</f>
        <v>23279866.341044009</v>
      </c>
      <c r="KC209" s="30">
        <f>IF(VLOOKUP($B209,$B$4:KC$184,COLUMN(KC$1)-1,0)="",IF(KC176="",TREND(KC$4:INDEX(KC$4:KC$184,$B$200,1),$B$4:INDEX($B$4:$B$184,$B$200,1),INDEX($B$4:$B$184,$B$200+(MONTH($B209)-$C$200),1)),0),VLOOKUP($B209,$B$4:KC$184,COLUMN(KC$1)-1,0))</f>
        <v>-119306.74460062664</v>
      </c>
      <c r="KD209" s="30">
        <f>IF(VLOOKUP($B209,$B$4:KD$184,COLUMN(KD$1)-1,0)="",IF(KD176="",TREND(KD$4:INDEX(KD$4:KD$184,$B$200,1),$B$4:INDEX($B$4:$B$184,$B$200,1),INDEX($B$4:$B$184,$B$200+(MONTH($B209)-$C$200),1)),0),VLOOKUP($B209,$B$4:KD$184,COLUMN(KD$1)-1,0))</f>
        <v>0</v>
      </c>
      <c r="KE209" s="30">
        <f>IF(VLOOKUP($B209,$B$4:KE$184,COLUMN(KE$1)-1,0)="",IF(KE176="",TREND(KE$4:INDEX(KE$4:KE$184,$B$200,1),$B$4:INDEX($B$4:$B$184,$B$200,1),INDEX($B$4:$B$184,$B$200+(MONTH($B209)-$C$200),1)),0),VLOOKUP($B209,$B$4:KE$184,COLUMN(KE$1)-1,0))</f>
        <v>0</v>
      </c>
      <c r="KF209" s="30">
        <f>IF(VLOOKUP($B209,$B$4:KF$184,COLUMN(KF$1)-1,0)="",IF(KF176="",TREND(KF$4:INDEX(KF$4:KF$184,$B$200,1),$B$4:INDEX($B$4:$B$184,$B$200,1),INDEX($B$4:$B$184,$B$200+(MONTH($B209)-$C$200),1)),0),VLOOKUP($B209,$B$4:KF$184,COLUMN(KF$1)-1,0))</f>
        <v>0</v>
      </c>
      <c r="KG209" s="30">
        <f>IF(VLOOKUP($B209,$B$4:KG$184,COLUMN(KG$1)-1,0)="",IF(KG176="",TREND(KG$4:INDEX(KG$4:KG$184,$B$200,1),$B$4:INDEX($B$4:$B$184,$B$200,1),INDEX($B$4:$B$184,$B$200+(MONTH($B209)-$C$200),1)),0),VLOOKUP($B209,$B$4:KG$184,COLUMN(KG$1)-1,0))</f>
        <v>8483550.2101280689</v>
      </c>
      <c r="KH209" s="30">
        <f>IF(VLOOKUP($B209,$B$4:KH$184,COLUMN(KH$1)-1,0)="",IF(KH176="",TREND(KH$4:INDEX(KH$4:KH$184,$B$200,1),$B$4:INDEX($B$4:$B$184,$B$200,1),INDEX($B$4:$B$184,$B$200+(MONTH($B209)-$C$200),1)),0),VLOOKUP($B209,$B$4:KH$184,COLUMN(KH$1)-1,0))</f>
        <v>4671038.7970847338</v>
      </c>
      <c r="KI209" s="30">
        <f>IF(VLOOKUP($B209,$B$4:KI$184,COLUMN(KI$1)-1,0)="",IF(KI176="",TREND(KI$4:INDEX(KI$4:KI$184,$B$200,1),$B$4:INDEX($B$4:$B$184,$B$200,1),INDEX($B$4:$B$184,$B$200+(MONTH($B209)-$C$200),1)),0),VLOOKUP($B209,$B$4:KI$184,COLUMN(KI$1)-1,0))</f>
        <v>578402563.23713684</v>
      </c>
      <c r="KJ209" s="30">
        <f>IF(VLOOKUP($B209,$B$4:KJ$184,COLUMN(KJ$1)-1,0)="",IF(KJ176="",TREND(KJ$4:INDEX(KJ$4:KJ$184,$B$200,1),$B$4:INDEX($B$4:$B$184,$B$200,1),INDEX($B$4:$B$184,$B$200+(MONTH($B209)-$C$200),1)),0),VLOOKUP($B209,$B$4:KJ$184,COLUMN(KJ$1)-1,0))</f>
        <v>192184.84503627731</v>
      </c>
      <c r="KK209" s="30">
        <f>IF(VLOOKUP($B209,$B$4:KK$184,COLUMN(KK$1)-1,0)="",IF(KK176="",TREND(KK$4:INDEX(KK$4:KK$184,$B$200,1),$B$4:INDEX($B$4:$B$184,$B$200,1),INDEX($B$4:$B$184,$B$200+(MONTH($B209)-$C$200),1)),0),VLOOKUP($B209,$B$4:KK$184,COLUMN(KK$1)-1,0))</f>
        <v>0</v>
      </c>
      <c r="KL209" s="30">
        <f>IF(VLOOKUP($B209,$B$4:KL$184,COLUMN(KL$1)-1,0)="",IF(KL176="",TREND(KL$4:INDEX(KL$4:KL$184,$B$200,1),$B$4:INDEX($B$4:$B$184,$B$200,1),INDEX($B$4:$B$184,$B$200+(MONTH($B209)-$C$200),1)),0),VLOOKUP($B209,$B$4:KL$184,COLUMN(KL$1)-1,0))</f>
        <v>52700314.215071619</v>
      </c>
      <c r="KM209" s="30">
        <f>IF(VLOOKUP($B209,$B$4:KM$184,COLUMN(KM$1)-1,0)="",IF(KM176="",TREND(KM$4:INDEX(KM$4:KM$184,$B$200,1),$B$4:INDEX($B$4:$B$184,$B$200,1),INDEX($B$4:$B$184,$B$200+(MONTH($B209)-$C$200),1)),0),VLOOKUP($B209,$B$4:KM$184,COLUMN(KM$1)-1,0))</f>
        <v>3170446231.7625675</v>
      </c>
      <c r="KN209" s="30">
        <f>IF(VLOOKUP($B209,$B$4:KN$184,COLUMN(KN$1)-1,0)="",IF(KN176="",TREND(KN$4:INDEX(KN$4:KN$184,$B$200,1),$B$4:INDEX($B$4:$B$184,$B$200,1),INDEX($B$4:$B$184,$B$200+(MONTH($B209)-$C$200),1)),0),VLOOKUP($B209,$B$4:KN$184,COLUMN(KN$1)-1,0))</f>
        <v>1576457935.0269737</v>
      </c>
      <c r="KO209" s="30">
        <f>IF(VLOOKUP($B209,$B$4:KO$184,COLUMN(KO$1)-1,0)="",IF(KO176="",TREND(KO$4:INDEX(KO$4:KO$184,$B$200,1),$B$4:INDEX($B$4:$B$184,$B$200,1),INDEX($B$4:$B$184,$B$200+(MONTH($B209)-$C$200),1)),0),VLOOKUP($B209,$B$4:KO$184,COLUMN(KO$1)-1,0))</f>
        <v>40501409.141325027</v>
      </c>
      <c r="KP209" s="30">
        <f>IF(VLOOKUP($B209,$B$4:KP$184,COLUMN(KP$1)-1,0)="",IF(KP176="",TREND(KP$4:INDEX(KP$4:KP$184,$B$200,1),$B$4:INDEX($B$4:$B$184,$B$200,1),INDEX($B$4:$B$184,$B$200+(MONTH($B209)-$C$200),1)),0),VLOOKUP($B209,$B$4:KP$184,COLUMN(KP$1)-1,0))</f>
        <v>-2582980.9608697891</v>
      </c>
      <c r="KQ209" s="30">
        <f>IF(VLOOKUP($B209,$B$4:KQ$184,COLUMN(KQ$1)-1,0)="",IF(KQ176="",TREND(KQ$4:INDEX(KQ$4:KQ$184,$B$200,1),$B$4:INDEX($B$4:$B$184,$B$200,1),INDEX($B$4:$B$184,$B$200+(MONTH($B209)-$C$200),1)),0),VLOOKUP($B209,$B$4:KQ$184,COLUMN(KQ$1)-1,0))</f>
        <v>-326059.89586787671</v>
      </c>
      <c r="KR209" s="30">
        <f>IF(VLOOKUP($B209,$B$4:KR$184,COLUMN(KR$1)-1,0)="",IF(KR176="",TREND(KR$4:INDEX(KR$4:KR$184,$B$200,1),$B$4:INDEX($B$4:$B$184,$B$200,1),INDEX($B$4:$B$184,$B$200+(MONTH($B209)-$C$200),1)),0),VLOOKUP($B209,$B$4:KR$184,COLUMN(KR$1)-1,0))</f>
        <v>-679938.5597107932</v>
      </c>
      <c r="KS209" s="30">
        <f>IF(VLOOKUP($B209,$B$4:KS$184,COLUMN(KS$1)-1,0)="",IF(KS176="",TREND(KS$4:INDEX(KS$4:KS$184,$B$200,1),$B$4:INDEX($B$4:$B$184,$B$200,1),INDEX($B$4:$B$184,$B$200+(MONTH($B209)-$C$200),1)),0),VLOOKUP($B209,$B$4:KS$184,COLUMN(KS$1)-1,0))</f>
        <v>1173527.1424830817</v>
      </c>
      <c r="KT209" s="30">
        <f>IF(VLOOKUP($B209,$B$4:KT$184,COLUMN(KT$1)-1,0)="",IF(KT176="",TREND(KT$4:INDEX(KT$4:KT$184,$B$200,1),$B$4:INDEX($B$4:$B$184,$B$200,1),INDEX($B$4:$B$184,$B$200+(MONTH($B209)-$C$200),1)),0),VLOOKUP($B209,$B$4:KT$184,COLUMN(KT$1)-1,0))</f>
        <v>8255308.1869042143</v>
      </c>
      <c r="KU209" s="30">
        <f>IF(VLOOKUP($B209,$B$4:KU$184,COLUMN(KU$1)-1,0)="",IF(KU176="",TREND(KU$4:INDEX(KU$4:KU$184,$B$200,1),$B$4:INDEX($B$4:$B$184,$B$200,1),INDEX($B$4:$B$184,$B$200+(MONTH($B209)-$C$200),1)),0),VLOOKUP($B209,$B$4:KU$184,COLUMN(KU$1)-1,0))</f>
        <v>-27114.568683149642</v>
      </c>
      <c r="KV209" s="30">
        <f>IF(VLOOKUP($B209,$B$4:KV$184,COLUMN(KV$1)-1,0)="",IF(KV176="",TREND(KV$4:INDEX(KV$4:KV$184,$B$200,1),$B$4:INDEX($B$4:$B$184,$B$200,1),INDEX($B$4:$B$184,$B$200+(MONTH($B209)-$C$200),1)),0),VLOOKUP($B209,$B$4:KV$184,COLUMN(KV$1)-1,0))</f>
        <v>80534937.845242858</v>
      </c>
      <c r="KW209" s="30">
        <f>IF(VLOOKUP($B209,$B$4:KW$184,COLUMN(KW$1)-1,0)="",IF(KW176="",TREND(KW$4:INDEX(KW$4:KW$184,$B$200,1),$B$4:INDEX($B$4:$B$184,$B$200,1),INDEX($B$4:$B$184,$B$200+(MONTH($B209)-$C$200),1)),0),VLOOKUP($B209,$B$4:KW$184,COLUMN(KW$1)-1,0))</f>
        <v>0</v>
      </c>
      <c r="KX209" s="30">
        <f>IF(VLOOKUP($B209,$B$4:KX$184,COLUMN(KX$1)-1,0)="",IF(KX176="",TREND(KX$4:INDEX(KX$4:KX$184,$B$200,1),$B$4:INDEX($B$4:$B$184,$B$200,1),INDEX($B$4:$B$184,$B$200+(MONTH($B209)-$C$200),1)),0),VLOOKUP($B209,$B$4:KX$184,COLUMN(KX$1)-1,0))</f>
        <v>6158470.2964627743</v>
      </c>
      <c r="KY209" s="30">
        <f>IF(VLOOKUP($B209,$B$4:KY$184,COLUMN(KY$1)-1,0)="",IF(KY176="",TREND(KY$4:INDEX(KY$4:KY$184,$B$200,1),$B$4:INDEX($B$4:$B$184,$B$200,1),INDEX($B$4:$B$184,$B$200+(MONTH($B209)-$C$200),1)),0),VLOOKUP($B209,$B$4:KY$184,COLUMN(KY$1)-1,0))</f>
        <v>12700759.662781373</v>
      </c>
      <c r="KZ209" s="30">
        <f>IF(VLOOKUP($B209,$B$4:KZ$184,COLUMN(KZ$1)-1,0)="",IF(KZ176="",TREND(KZ$4:INDEX(KZ$4:KZ$184,$B$200,1),$B$4:INDEX($B$4:$B$184,$B$200,1),INDEX($B$4:$B$184,$B$200+(MONTH($B209)-$C$200),1)),0),VLOOKUP($B209,$B$4:KZ$184,COLUMN(KZ$1)-1,0))</f>
        <v>16978557.322191685</v>
      </c>
      <c r="LA209" s="30">
        <f>IF(VLOOKUP($B209,$B$4:LA$184,COLUMN(LA$1)-1,0)="",IF(LA176="",TREND(LA$4:INDEX(LA$4:LA$184,$B$200,1),$B$4:INDEX($B$4:$B$184,$B$200,1),INDEX($B$4:$B$184,$B$200+(MONTH($B209)-$C$200),1)),0),VLOOKUP($B209,$B$4:LA$184,COLUMN(LA$1)-1,0))</f>
        <v>10348680.459039658</v>
      </c>
      <c r="LB209" s="30">
        <f>IF(VLOOKUP($B209,$B$4:LB$184,COLUMN(LB$1)-1,0)="",IF(LB176="",TREND(LB$4:INDEX(LB$4:LB$184,$B$200,1),$B$4:INDEX($B$4:$B$184,$B$200,1),INDEX($B$4:$B$184,$B$200+(MONTH($B209)-$C$200),1)),0),VLOOKUP($B209,$B$4:LB$184,COLUMN(LB$1)-1,0))</f>
        <v>3321238.3100135606</v>
      </c>
      <c r="LC209" s="30">
        <f>IF(VLOOKUP($B209,$B$4:LC$184,COLUMN(LC$1)-1,0)="",IF(LC176="",TREND(LC$4:INDEX(LC$4:LC$184,$B$200,1),$B$4:INDEX($B$4:$B$184,$B$200,1),INDEX($B$4:$B$184,$B$200+(MONTH($B209)-$C$200),1)),0),VLOOKUP($B209,$B$4:LC$184,COLUMN(LC$1)-1,0))</f>
        <v>5670103.5029290132</v>
      </c>
      <c r="LD209" s="30">
        <f>IF(VLOOKUP($B209,$B$4:LD$184,COLUMN(LD$1)-1,0)="",IF(LD176="",TREND(LD$4:INDEX(LD$4:LD$184,$B$200,1),$B$4:INDEX($B$4:$B$184,$B$200,1),INDEX($B$4:$B$184,$B$200+(MONTH($B209)-$C$200),1)),0),VLOOKUP($B209,$B$4:LD$184,COLUMN(LD$1)-1,0))</f>
        <v>337345340.41146111</v>
      </c>
      <c r="LE209" s="30">
        <f>IF(VLOOKUP($B209,$B$4:LE$184,COLUMN(LE$1)-1,0)="",IF(LE176="",TREND(LE$4:INDEX(LE$4:LE$184,$B$200,1),$B$4:INDEX($B$4:$B$184,$B$200,1),INDEX($B$4:$B$184,$B$200+(MONTH($B209)-$C$200),1)),0),VLOOKUP($B209,$B$4:LE$184,COLUMN(LE$1)-1,0))</f>
        <v>1026976.5528019369</v>
      </c>
      <c r="LF209" s="30">
        <f>IF(VLOOKUP($B209,$B$4:LF$184,COLUMN(LF$1)-1,0)="",IF(LF176="",TREND(LF$4:INDEX(LF$4:LF$184,$B$200,1),$B$4:INDEX($B$4:$B$184,$B$200,1),INDEX($B$4:$B$184,$B$200+(MONTH($B209)-$C$200),1)),0),VLOOKUP($B209,$B$4:LF$184,COLUMN(LF$1)-1,0))</f>
        <v>5494949.2565200403</v>
      </c>
      <c r="LG209" s="30">
        <f>IF(VLOOKUP($B209,$B$4:LG$184,COLUMN(LG$1)-1,0)="",IF(LG176="",TREND(LG$4:INDEX(LG$4:LG$184,$B$200,1),$B$4:INDEX($B$4:$B$184,$B$200,1),INDEX($B$4:$B$184,$B$200+(MONTH($B209)-$C$200),1)),0),VLOOKUP($B209,$B$4:LG$184,COLUMN(LG$1)-1,0))</f>
        <v>-51040.32585678203</v>
      </c>
      <c r="LH209" s="30">
        <f>IF(VLOOKUP($B209,$B$4:LH$184,COLUMN(LH$1)-1,0)="",IF(LH176="",TREND(LH$4:INDEX(LH$4:LH$184,$B$200,1),$B$4:INDEX($B$4:$B$184,$B$200,1),INDEX($B$4:$B$184,$B$200+(MONTH($B209)-$C$200),1)),0),VLOOKUP($B209,$B$4:LH$184,COLUMN(LH$1)-1,0))</f>
        <v>8838625.6897183806</v>
      </c>
      <c r="LI209" s="30">
        <f>IF(VLOOKUP($B209,$B$4:LI$184,COLUMN(LI$1)-1,0)="",IF(LI176="",TREND(LI$4:INDEX(LI$4:LI$184,$B$200,1),$B$4:INDEX($B$4:$B$184,$B$200,1),INDEX($B$4:$B$184,$B$200+(MONTH($B209)-$C$200),1)),0),VLOOKUP($B209,$B$4:LI$184,COLUMN(LI$1)-1,0))</f>
        <v>35684965.863893867</v>
      </c>
      <c r="LJ209" s="30">
        <f>IF(VLOOKUP($B209,$B$4:LJ$184,COLUMN(LJ$1)-1,0)="",IF(LJ176="",TREND(LJ$4:INDEX(LJ$4:LJ$184,$B$200,1),$B$4:INDEX($B$4:$B$184,$B$200,1),INDEX($B$4:$B$184,$B$200+(MONTH($B209)-$C$200),1)),0),VLOOKUP($B209,$B$4:LJ$184,COLUMN(LJ$1)-1,0))</f>
        <v>7326022.985901162</v>
      </c>
      <c r="LK209" s="30">
        <f>IF(VLOOKUP($B209,$B$4:LK$184,COLUMN(LK$1)-1,0)="",IF(LK176="",TREND(LK$4:INDEX(LK$4:LK$184,$B$200,1),$B$4:INDEX($B$4:$B$184,$B$200,1),INDEX($B$4:$B$184,$B$200+(MONTH($B209)-$C$200),1)),0),VLOOKUP($B209,$B$4:LK$184,COLUMN(LK$1)-1,0))</f>
        <v>995237.29651638493</v>
      </c>
      <c r="LL209" s="30">
        <f>IF(VLOOKUP($B209,$B$4:LL$184,COLUMN(LL$1)-1,0)="",IF(LL176="",TREND(LL$4:INDEX(LL$4:LL$184,$B$200,1),$B$4:INDEX($B$4:$B$184,$B$200,1),INDEX($B$4:$B$184,$B$200+(MONTH($B209)-$C$200),1)),0),VLOOKUP($B209,$B$4:LL$184,COLUMN(LL$1)-1,0))</f>
        <v>2659536.076008711</v>
      </c>
      <c r="LM209" s="30">
        <f>IF(VLOOKUP($B209,$B$4:LM$184,COLUMN(LM$1)-1,0)="",IF(LM176="",TREND(LM$4:INDEX(LM$4:LM$184,$B$200,1),$B$4:INDEX($B$4:$B$184,$B$200,1),INDEX($B$4:$B$184,$B$200+(MONTH($B209)-$C$200),1)),0),VLOOKUP($B209,$B$4:LM$184,COLUMN(LM$1)-1,0))</f>
        <v>6336372.1572125629</v>
      </c>
      <c r="LN209" s="30">
        <f>IF(VLOOKUP($B209,$B$4:LN$184,COLUMN(LN$1)-1,0)="",IF(LN176="",TREND(LN$4:INDEX(LN$4:LN$184,$B$200,1),$B$4:INDEX($B$4:$B$184,$B$200,1),INDEX($B$4:$B$184,$B$200+(MONTH($B209)-$C$200),1)),0),VLOOKUP($B209,$B$4:LN$184,COLUMN(LN$1)-1,0))</f>
        <v>40810363.852129877</v>
      </c>
      <c r="LO209" s="30">
        <f>IF(VLOOKUP($B209,$B$4:LO$184,COLUMN(LO$1)-1,0)="",IF(LO176="",TREND(LO$4:INDEX(LO$4:LO$184,$B$200,1),$B$4:INDEX($B$4:$B$184,$B$200,1),INDEX($B$4:$B$184,$B$200+(MONTH($B209)-$C$200),1)),0),VLOOKUP($B209,$B$4:LO$184,COLUMN(LO$1)-1,0))</f>
        <v>55171135.350200117</v>
      </c>
      <c r="LP209" s="30">
        <f>IF(VLOOKUP($B209,$B$4:LP$184,COLUMN(LP$1)-1,0)="",IF(LP176="",TREND(LP$4:INDEX(LP$4:LP$184,$B$200,1),$B$4:INDEX($B$4:$B$184,$B$200,1),INDEX($B$4:$B$184,$B$200+(MONTH($B209)-$C$200),1)),0),VLOOKUP($B209,$B$4:LP$184,COLUMN(LP$1)-1,0))</f>
        <v>5733260.1194843873</v>
      </c>
      <c r="LQ209" s="30">
        <f>IF(VLOOKUP($B209,$B$4:LQ$184,COLUMN(LQ$1)-1,0)="",IF(LQ176="",TREND(LQ$4:INDEX(LQ$4:LQ$184,$B$200,1),$B$4:INDEX($B$4:$B$184,$B$200,1),INDEX($B$4:$B$184,$B$200+(MONTH($B209)-$C$200),1)),0),VLOOKUP($B209,$B$4:LQ$184,COLUMN(LQ$1)-1,0))</f>
        <v>160020175.19898844</v>
      </c>
      <c r="LR209" s="30">
        <f>IF(VLOOKUP($B209,$B$4:LR$184,COLUMN(LR$1)-1,0)="",IF(LR176="",TREND(LR$4:INDEX(LR$4:LR$184,$B$200,1),$B$4:INDEX($B$4:$B$184,$B$200,1),INDEX($B$4:$B$184,$B$200+(MONTH($B209)-$C$200),1)),0),VLOOKUP($B209,$B$4:LR$184,COLUMN(LR$1)-1,0))</f>
        <v>1050490.962235108</v>
      </c>
      <c r="LS209" s="30">
        <f>IF(VLOOKUP($B209,$B$4:LS$184,COLUMN(LS$1)-1,0)="",IF(LS176="",TREND(LS$4:INDEX(LS$4:LS$184,$B$200,1),$B$4:INDEX($B$4:$B$184,$B$200,1),INDEX($B$4:$B$184,$B$200+(MONTH($B209)-$C$200),1)),0),VLOOKUP($B209,$B$4:LS$184,COLUMN(LS$1)-1,0))</f>
        <v>158287139.64436603</v>
      </c>
      <c r="LT209" s="30">
        <f>IF(VLOOKUP($B209,$B$4:LT$184,COLUMN(LT$1)-1,0)="",IF(LT176="",TREND(LT$4:INDEX(LT$4:LT$184,$B$200,1),$B$4:INDEX($B$4:$B$184,$B$200,1),INDEX($B$4:$B$184,$B$200+(MONTH($B209)-$C$200),1)),0),VLOOKUP($B209,$B$4:LT$184,COLUMN(LT$1)-1,0))</f>
        <v>0</v>
      </c>
      <c r="LU209" s="30">
        <f>IF(VLOOKUP($B209,$B$4:LU$184,COLUMN(LU$1)-1,0)="",IF(LU176="",TREND(LU$4:INDEX(LU$4:LU$184,$B$200,1),$B$4:INDEX($B$4:$B$184,$B$200,1),INDEX($B$4:$B$184,$B$200+(MONTH($B209)-$C$200),1)),0),VLOOKUP($B209,$B$4:LU$184,COLUMN(LU$1)-1,0))</f>
        <v>245127037.23292041</v>
      </c>
      <c r="LV209" s="30">
        <f>IF(VLOOKUP($B209,$B$4:LV$184,COLUMN(LV$1)-1,0)="",IF(LV176="",TREND(LV$4:INDEX(LV$4:LV$184,$B$200,1),$B$4:INDEX($B$4:$B$184,$B$200,1),INDEX($B$4:$B$184,$B$200+(MONTH($B209)-$C$200),1)),0),VLOOKUP($B209,$B$4:LV$184,COLUMN(LV$1)-1,0))</f>
        <v>476653.23135951348</v>
      </c>
      <c r="LW209" s="30">
        <f>IF(VLOOKUP($B209,$B$4:LW$184,COLUMN(LW$1)-1,0)="",IF(LW176="",TREND(LW$4:INDEX(LW$4:LW$184,$B$200,1),$B$4:INDEX($B$4:$B$184,$B$200,1),INDEX($B$4:$B$184,$B$200+(MONTH($B209)-$C$200),1)),0),VLOOKUP($B209,$B$4:LW$184,COLUMN(LW$1)-1,0))</f>
        <v>4064562.6586122364</v>
      </c>
      <c r="LX209" s="30">
        <f>IF(VLOOKUP($B209,$B$4:LX$184,COLUMN(LX$1)-1,0)="",IF(LX176="",TREND(LX$4:INDEX(LX$4:LX$184,$B$200,1),$B$4:INDEX($B$4:$B$184,$B$200,1),INDEX($B$4:$B$184,$B$200+(MONTH($B209)-$C$200),1)),0),VLOOKUP($B209,$B$4:LX$184,COLUMN(LX$1)-1,0))</f>
        <v>749131.9819184253</v>
      </c>
      <c r="LY209" s="30">
        <f>IF(VLOOKUP($B209,$B$4:LY$184,COLUMN(LY$1)-1,0)="",IF(LY176="",TREND(LY$4:INDEX(LY$4:LY$184,$B$200,1),$B$4:INDEX($B$4:$B$184,$B$200,1),INDEX($B$4:$B$184,$B$200+(MONTH($B209)-$C$200),1)),0),VLOOKUP($B209,$B$4:LY$184,COLUMN(LY$1)-1,0))</f>
        <v>107124.51952636112</v>
      </c>
      <c r="LZ209" s="30">
        <f>IF(VLOOKUP($B209,$B$4:LZ$184,COLUMN(LZ$1)-1,0)="",IF(LZ176="",TREND(LZ$4:INDEX(LZ$4:LZ$184,$B$200,1),$B$4:INDEX($B$4:$B$184,$B$200,1),INDEX($B$4:$B$184,$B$200+(MONTH($B209)-$C$200),1)),0),VLOOKUP($B209,$B$4:LZ$184,COLUMN(LZ$1)-1,0))</f>
        <v>14521254.739940777</v>
      </c>
      <c r="MA209" s="30">
        <f>IF(VLOOKUP($B209,$B$4:MA$184,COLUMN(MA$1)-1,0)="",IF(MA176="",TREND(MA$4:INDEX(MA$4:MA$184,$B$200,1),$B$4:INDEX($B$4:$B$184,$B$200,1),INDEX($B$4:$B$184,$B$200+(MONTH($B209)-$C$200),1)),0),VLOOKUP($B209,$B$4:MA$184,COLUMN(MA$1)-1,0))</f>
        <v>39247043.221617043</v>
      </c>
      <c r="MB209" s="30">
        <f>IF(VLOOKUP($B209,$B$4:MB$184,COLUMN(MB$1)-1,0)="",IF(MB176="",TREND(MB$4:INDEX(MB$4:MB$184,$B$200,1),$B$4:INDEX($B$4:$B$184,$B$200,1),INDEX($B$4:$B$184,$B$200+(MONTH($B209)-$C$200),1)),0),VLOOKUP($B209,$B$4:MB$184,COLUMN(MB$1)-1,0))</f>
        <v>49242085.950616896</v>
      </c>
      <c r="MC209" s="30">
        <f>IF(VLOOKUP($B209,$B$4:MC$184,COLUMN(MC$1)-1,0)="",IF(MC176="",TREND(MC$4:INDEX(MC$4:MC$184,$B$200,1),$B$4:INDEX($B$4:$B$184,$B$200,1),INDEX($B$4:$B$184,$B$200+(MONTH($B209)-$C$200),1)),0),VLOOKUP($B209,$B$4:MC$184,COLUMN(MC$1)-1,0))</f>
        <v>3584884.8147191019</v>
      </c>
      <c r="MD209" s="30">
        <f>IF(VLOOKUP($B209,$B$4:MD$184,COLUMN(MD$1)-1,0)="",IF(MD176="",TREND(MD$4:INDEX(MD$4:MD$184,$B$200,1),$B$4:INDEX($B$4:$B$184,$B$200,1),INDEX($B$4:$B$184,$B$200+(MONTH($B209)-$C$200),1)),0),VLOOKUP($B209,$B$4:MD$184,COLUMN(MD$1)-1,0))</f>
        <v>285410.66081559169</v>
      </c>
      <c r="ME209" s="30">
        <f>IF(VLOOKUP($B209,$B$4:ME$184,COLUMN(ME$1)-1,0)="",IF(ME176="",TREND(ME$4:INDEX(ME$4:ME$184,$B$200,1),$B$4:INDEX($B$4:$B$184,$B$200,1),INDEX($B$4:$B$184,$B$200+(MONTH($B209)-$C$200),1)),0),VLOOKUP($B209,$B$4:ME$184,COLUMN(ME$1)-1,0))</f>
        <v>36615188.074099243</v>
      </c>
      <c r="MF209" s="30">
        <f>IF(VLOOKUP($B209,$B$4:MF$184,COLUMN(MF$1)-1,0)="",IF(MF176="",TREND(MF$4:INDEX(MF$4:MF$184,$B$200,1),$B$4:INDEX($B$4:$B$184,$B$200,1),INDEX($B$4:$B$184,$B$200+(MONTH($B209)-$C$200),1)),0),VLOOKUP($B209,$B$4:MF$184,COLUMN(MF$1)-1,0))</f>
        <v>4769231.9452237803</v>
      </c>
      <c r="MG209" s="30">
        <f>IF(VLOOKUP($B209,$B$4:MG$184,COLUMN(MG$1)-1,0)="",IF(MG176="",TREND(MG$4:INDEX(MG$4:MG$184,$B$200,1),$B$4:INDEX($B$4:$B$184,$B$200,1),INDEX($B$4:$B$184,$B$200+(MONTH($B209)-$C$200),1)),0),VLOOKUP($B209,$B$4:MG$184,COLUMN(MG$1)-1,0))</f>
        <v>3546815.3460957482</v>
      </c>
      <c r="MH209" s="30">
        <f>IF(VLOOKUP($B209,$B$4:MH$184,COLUMN(MH$1)-1,0)="",IF(MH176="",TREND(MH$4:INDEX(MH$4:MH$184,$B$200,1),$B$4:INDEX($B$4:$B$184,$B$200,1),INDEX($B$4:$B$184,$B$200+(MONTH($B209)-$C$200),1)),0),VLOOKUP($B209,$B$4:MH$184,COLUMN(MH$1)-1,0))</f>
        <v>9403810.0498390943</v>
      </c>
      <c r="MI209" s="30">
        <f>IF(VLOOKUP($B209,$B$4:MI$184,COLUMN(MI$1)-1,0)="",IF(MI176="",TREND(MI$4:INDEX(MI$4:MI$184,$B$200,1),$B$4:INDEX($B$4:$B$184,$B$200,1),INDEX($B$4:$B$184,$B$200+(MONTH($B209)-$C$200),1)),0),VLOOKUP($B209,$B$4:MI$184,COLUMN(MI$1)-1,0))</f>
        <v>279097.24033601908</v>
      </c>
      <c r="MJ209" s="30">
        <f>IF(VLOOKUP($B209,$B$4:MJ$184,COLUMN(MJ$1)-1,0)="",IF(MJ176="",TREND(MJ$4:INDEX(MJ$4:MJ$184,$B$200,1),$B$4:INDEX($B$4:$B$184,$B$200,1),INDEX($B$4:$B$184,$B$200+(MONTH($B209)-$C$200),1)),0),VLOOKUP($B209,$B$4:MJ$184,COLUMN(MJ$1)-1,0))</f>
        <v>10629098.751038358</v>
      </c>
      <c r="MK209" s="30">
        <f>IF(VLOOKUP($B209,$B$4:MK$184,COLUMN(MK$1)-1,0)="",IF(MK176="",TREND(MK$4:INDEX(MK$4:MK$184,$B$200,1),$B$4:INDEX($B$4:$B$184,$B$200,1),INDEX($B$4:$B$184,$B$200+(MONTH($B209)-$C$200),1)),0),VLOOKUP($B209,$B$4:MK$184,COLUMN(MK$1)-1,0))</f>
        <v>824376.79782788828</v>
      </c>
      <c r="ML209" s="30">
        <f>IF(VLOOKUP($B209,$B$4:ML$184,COLUMN(ML$1)-1,0)="",IF(ML176="",TREND(ML$4:INDEX(ML$4:ML$184,$B$200,1),$B$4:INDEX($B$4:$B$184,$B$200,1),INDEX($B$4:$B$184,$B$200+(MONTH($B209)-$C$200),1)),0),VLOOKUP($B209,$B$4:ML$184,COLUMN(ML$1)-1,0))</f>
        <v>44975.864025688381</v>
      </c>
      <c r="MM209" s="30">
        <f>IF(VLOOKUP($B209,$B$4:MM$184,COLUMN(MM$1)-1,0)="",IF(MM176="",TREND(MM$4:INDEX(MM$4:MM$184,$B$200,1),$B$4:INDEX($B$4:$B$184,$B$200,1),INDEX($B$4:$B$184,$B$200+(MONTH($B209)-$C$200),1)),0),VLOOKUP($B209,$B$4:MM$184,COLUMN(MM$1)-1,0))</f>
        <v>192211.38686424773</v>
      </c>
      <c r="MN209" s="30">
        <f>IF(VLOOKUP($B209,$B$4:MN$184,COLUMN(MN$1)-1,0)="",IF(MN176="",TREND(MN$4:INDEX(MN$4:MN$184,$B$200,1),$B$4:INDEX($B$4:$B$184,$B$200,1),INDEX($B$4:$B$184,$B$200+(MONTH($B209)-$C$200),1)),0),VLOOKUP($B209,$B$4:MN$184,COLUMN(MN$1)-1,0))</f>
        <v>1276973.0676929913</v>
      </c>
      <c r="MO209" s="30">
        <f>IF(VLOOKUP($B209,$B$4:MO$184,COLUMN(MO$1)-1,0)="",IF(MO176="",TREND(MO$4:INDEX(MO$4:MO$184,$B$200,1),$B$4:INDEX($B$4:$B$184,$B$200,1),INDEX($B$4:$B$184,$B$200+(MONTH($B209)-$C$200),1)),0),VLOOKUP($B209,$B$4:MO$184,COLUMN(MO$1)-1,0))</f>
        <v>157467486.97886705</v>
      </c>
      <c r="MP209" s="30">
        <f>IF(VLOOKUP($B209,$B$4:MP$184,COLUMN(MP$1)-1,0)="",IF(MP176="",TREND(MP$4:INDEX(MP$4:MP$184,$B$200,1),$B$4:INDEX($B$4:$B$184,$B$200,1),INDEX($B$4:$B$184,$B$200+(MONTH($B209)-$C$200),1)),0),VLOOKUP($B209,$B$4:MP$184,COLUMN(MP$1)-1,0))</f>
        <v>2777393.2458149493</v>
      </c>
      <c r="MQ209" s="30">
        <f>IF(VLOOKUP($B209,$B$4:MQ$184,COLUMN(MQ$1)-1,0)="",IF(MQ176="",TREND(MQ$4:INDEX(MQ$4:MQ$184,$B$200,1),$B$4:INDEX($B$4:$B$184,$B$200,1),INDEX($B$4:$B$184,$B$200+(MONTH($B209)-$C$200),1)),0),VLOOKUP($B209,$B$4:MQ$184,COLUMN(MQ$1)-1,0))</f>
        <v>426775449.59225941</v>
      </c>
      <c r="MR209" s="30">
        <f>IF(VLOOKUP($B209,$B$4:MR$184,COLUMN(MR$1)-1,0)="",IF(MR176="",TREND(MR$4:INDEX(MR$4:MR$184,$B$200,1),$B$4:INDEX($B$4:$B$184,$B$200,1),INDEX($B$4:$B$184,$B$200+(MONTH($B209)-$C$200),1)),0),VLOOKUP($B209,$B$4:MR$184,COLUMN(MR$1)-1,0))</f>
        <v>-71276.241723077837</v>
      </c>
      <c r="MS209" s="30">
        <f>IF(VLOOKUP($B209,$B$4:MS$184,COLUMN(MS$1)-1,0)="",IF(MS176="",TREND(MS$4:INDEX(MS$4:MS$184,$B$200,1),$B$4:INDEX($B$4:$B$184,$B$200,1),INDEX($B$4:$B$184,$B$200+(MONTH($B209)-$C$200),1)),0),VLOOKUP($B209,$B$4:MS$184,COLUMN(MS$1)-1,0))</f>
        <v>58642172464.249695</v>
      </c>
      <c r="MT209" s="30">
        <f>IF(VLOOKUP($B209,$B$4:MT$184,COLUMN(MT$1)-1,0)="",IF(MT176="",TREND(MT$4:INDEX(MT$4:MT$184,$B$200,1),$B$4:INDEX($B$4:$B$184,$B$200,1),INDEX($B$4:$B$184,$B$200+(MONTH($B209)-$C$200),1)),0),VLOOKUP($B209,$B$4:MT$184,COLUMN(MT$1)-1,0))</f>
        <v>49789552592.805054</v>
      </c>
      <c r="MU209" s="30">
        <f>IF(VLOOKUP($B209,$B$4:MU$184,COLUMN(MU$1)-1,0)="",IF(MU176="",TREND(MU$4:INDEX(MU$4:MU$184,$B$200,1),$B$4:INDEX($B$4:$B$184,$B$200,1),INDEX($B$4:$B$184,$B$200+(MONTH($B209)-$C$200),1)),0),VLOOKUP($B209,$B$4:MU$184,COLUMN(MU$1)-1,0))</f>
        <v>48925642077.05188</v>
      </c>
      <c r="MV209" s="30">
        <f>IF(VLOOKUP($B209,$B$4:MV$184,COLUMN(MV$1)-1,0)="",IF(MV176="",TREND(MV$4:INDEX(MV$4:MV$184,$B$200,1),$B$4:INDEX($B$4:$B$184,$B$200,1),INDEX($B$4:$B$184,$B$200+(MONTH($B209)-$C$200),1)),0),VLOOKUP($B209,$B$4:MV$184,COLUMN(MV$1)-1,0))</f>
        <v>21757915851.00177</v>
      </c>
      <c r="MW209" s="30">
        <f>IF(VLOOKUP($B209,$B$4:MW$184,COLUMN(MW$1)-1,0)="",IF(MW176="",TREND(MW$4:INDEX(MW$4:MW$184,$B$200,1),$B$4:INDEX($B$4:$B$184,$B$200,1),INDEX($B$4:$B$184,$B$200+(MONTH($B209)-$C$200),1)),0),VLOOKUP($B209,$B$4:MW$184,COLUMN(MW$1)-1,0))</f>
        <v>18846510378.749847</v>
      </c>
      <c r="MX209" s="30">
        <f>IF(VLOOKUP($B209,$B$4:MX$184,COLUMN(MX$1)-1,0)="",IF(MX176="",TREND(MX$4:INDEX(MX$4:MX$184,$B$200,1),$B$4:INDEX($B$4:$B$184,$B$200,1),INDEX($B$4:$B$184,$B$200+(MONTH($B209)-$C$200),1)),0),VLOOKUP($B209,$B$4:MX$184,COLUMN(MX$1)-1,0))</f>
        <v>0</v>
      </c>
      <c r="MY209" s="30">
        <f>IF(VLOOKUP($B209,$B$4:MY$184,COLUMN(MY$1)-1,0)="",IF(MY176="",TREND(MY$4:INDEX(MY$4:MY$184,$B$200,1),$B$4:INDEX($B$4:$B$184,$B$200,1),INDEX($B$4:$B$184,$B$200+(MONTH($B209)-$C$200),1)),0),VLOOKUP($B209,$B$4:MY$184,COLUMN(MY$1)-1,0))</f>
        <v>151427036.15071726</v>
      </c>
      <c r="MZ209" s="30">
        <f>IF(VLOOKUP($B209,$B$4:MZ$184,COLUMN(MZ$1)-1,0)="",IF(MZ176="",TREND(MZ$4:INDEX(MZ$4:MZ$184,$B$200,1),$B$4:INDEX($B$4:$B$184,$B$200,1),INDEX($B$4:$B$184,$B$200+(MONTH($B209)-$C$200),1)),0),VLOOKUP($B209,$B$4:MZ$184,COLUMN(MZ$1)-1,0))</f>
        <v>16137362563.999863</v>
      </c>
      <c r="NA209" s="30">
        <f>IF(VLOOKUP($B209,$B$4:NA$184,COLUMN(NA$1)-1,0)="",IF(NA176="",TREND(NA$4:INDEX(NA$4:NA$184,$B$200,1),$B$4:INDEX($B$4:$B$184,$B$200,1),INDEX($B$4:$B$184,$B$200+(MONTH($B209)-$C$200),1)),0),VLOOKUP($B209,$B$4:NA$184,COLUMN(NA$1)-1,0))</f>
        <v>1552656039.2515793</v>
      </c>
      <c r="NB209" s="30">
        <f>IF(VLOOKUP($B209,$B$4:NB$184,COLUMN(NB$1)-1,0)="",IF(NB176="",TREND(NB$4:INDEX(NB$4:NB$184,$B$200,1),$B$4:INDEX($B$4:$B$184,$B$200,1),INDEX($B$4:$B$184,$B$200+(MONTH($B209)-$C$200),1)),0),VLOOKUP($B209,$B$4:NB$184,COLUMN(NB$1)-1,0))</f>
        <v>1552511381.28936</v>
      </c>
      <c r="NC209" s="30">
        <f>IF(VLOOKUP($B209,$B$4:NC$184,COLUMN(NC$1)-1,0)="",IF(NC176="",TREND(NC$4:INDEX(NC$4:NC$184,$B$200,1),$B$4:INDEX($B$4:$B$184,$B$200,1),INDEX($B$4:$B$184,$B$200+(MONTH($B209)-$C$200),1)),0),VLOOKUP($B209,$B$4:NC$184,COLUMN(NC$1)-1,0))</f>
        <v>144657.96221649647</v>
      </c>
      <c r="ND209" s="30">
        <f>IF(VLOOKUP($B209,$B$4:ND$184,COLUMN(ND$1)-1,0)="",IF(ND176="",TREND(ND$4:INDEX(ND$4:ND$184,$B$200,1),$B$4:INDEX($B$4:$B$184,$B$200,1),INDEX($B$4:$B$184,$B$200+(MONTH($B209)-$C$200),1)),0),VLOOKUP($B209,$B$4:ND$184,COLUMN(ND$1)-1,0))</f>
        <v>16292030106.247589</v>
      </c>
      <c r="NE209" s="30">
        <f>IF(VLOOKUP($B209,$B$4:NE$184,COLUMN(NE$1)-1,0)="",IF(NE176="",TREND(NE$4:INDEX(NE$4:NE$184,$B$200,1),$B$4:INDEX($B$4:$B$184,$B$200,1),INDEX($B$4:$B$184,$B$200+(MONTH($B209)-$C$200),1)),0),VLOOKUP($B209,$B$4:NE$184,COLUMN(NE$1)-1,0))</f>
        <v>16292030106.247589</v>
      </c>
      <c r="NF209" s="30">
        <f>IF(VLOOKUP($B209,$B$4:NF$184,COLUMN(NF$1)-1,0)="",IF(NF176="",TREND(NF$4:INDEX(NF$4:NF$184,$B$200,1),$B$4:INDEX($B$4:$B$184,$B$200,1),INDEX($B$4:$B$184,$B$200+(MONTH($B209)-$C$200),1)),0),VLOOKUP($B209,$B$4:NF$184,COLUMN(NF$1)-1,0))</f>
        <v>0</v>
      </c>
      <c r="NG209" s="30">
        <f>IF(VLOOKUP($B209,$B$4:NG$184,COLUMN(NG$1)-1,0)="",IF(NG176="",TREND(NG$4:INDEX(NG$4:NG$184,$B$200,1),$B$4:INDEX($B$4:$B$184,$B$200,1),INDEX($B$4:$B$184,$B$200+(MONTH($B209)-$C$200),1)),0),VLOOKUP($B209,$B$4:NG$184,COLUMN(NG$1)-1,0))</f>
        <v>194137517.27736378</v>
      </c>
      <c r="NH209" s="30">
        <f>IF(VLOOKUP($B209,$B$4:NH$184,COLUMN(NH$1)-1,0)="",IF(NH176="",TREND(NH$4:INDEX(NH$4:NH$184,$B$200,1),$B$4:INDEX($B$4:$B$184,$B$200,1),INDEX($B$4:$B$184,$B$200+(MONTH($B209)-$C$200),1)),0),VLOOKUP($B209,$B$4:NH$184,COLUMN(NH$1)-1,0))</f>
        <v>6526437787.9277573</v>
      </c>
      <c r="NI209" s="30">
        <f>IF(VLOOKUP($B209,$B$4:NI$184,COLUMN(NI$1)-1,0)="",IF(NI176="",TREND(NI$4:INDEX(NI$4:NI$184,$B$200,1),$B$4:INDEX($B$4:$B$184,$B$200,1),INDEX($B$4:$B$184,$B$200+(MONTH($B209)-$C$200),1)),0),VLOOKUP($B209,$B$4:NI$184,COLUMN(NI$1)-1,0))</f>
        <v>1729491982.1590843</v>
      </c>
      <c r="NJ209" s="30">
        <f>IF(VLOOKUP($B209,$B$4:NJ$184,COLUMN(NJ$1)-1,0)="",IF(NJ176="",TREND(NJ$4:INDEX(NJ$4:NJ$184,$B$200,1),$B$4:INDEX($B$4:$B$184,$B$200,1),INDEX($B$4:$B$184,$B$200+(MONTH($B209)-$C$200),1)),0),VLOOKUP($B209,$B$4:NJ$184,COLUMN(NJ$1)-1,0))</f>
        <v>420335641.11307526</v>
      </c>
      <c r="NK209" s="30">
        <f>IF(VLOOKUP($B209,$B$4:NK$184,COLUMN(NK$1)-1,0)="",IF(NK176="",TREND(NK$4:INDEX(NK$4:NK$184,$B$200,1),$B$4:INDEX($B$4:$B$184,$B$200,1),INDEX($B$4:$B$184,$B$200+(MONTH($B209)-$C$200),1)),0),VLOOKUP($B209,$B$4:NK$184,COLUMN(NK$1)-1,0))</f>
        <v>1309156341.0460091</v>
      </c>
      <c r="NL209" s="30">
        <f>IF(VLOOKUP($B209,$B$4:NL$184,COLUMN(NL$1)-1,0)="",IF(NL176="",TREND(NL$4:INDEX(NL$4:NL$184,$B$200,1),$B$4:INDEX($B$4:$B$184,$B$200,1),INDEX($B$4:$B$184,$B$200+(MONTH($B209)-$C$200),1)),0),VLOOKUP($B209,$B$4:NL$184,COLUMN(NL$1)-1,0))</f>
        <v>8393895491.4407349</v>
      </c>
      <c r="NM209" s="30">
        <f>IF(VLOOKUP($B209,$B$4:NM$184,COLUMN(NM$1)-1,0)="",IF(NM176="",TREND(NM$4:INDEX(NM$4:NM$184,$B$200,1),$B$4:INDEX($B$4:$B$184,$B$200,1),INDEX($B$4:$B$184,$B$200+(MONTH($B209)-$C$200),1)),0),VLOOKUP($B209,$B$4:NM$184,COLUMN(NM$1)-1,0))</f>
        <v>3360903202.7893238</v>
      </c>
      <c r="NN209" s="30">
        <f>IF(VLOOKUP($B209,$B$4:NN$184,COLUMN(NN$1)-1,0)="",IF(NN176="",TREND(NN$4:INDEX(NN$4:NN$184,$B$200,1),$B$4:INDEX($B$4:$B$184,$B$200,1),INDEX($B$4:$B$184,$B$200+(MONTH($B209)-$C$200),1)),0),VLOOKUP($B209,$B$4:NN$184,COLUMN(NN$1)-1,0))</f>
        <v>2931936247.1947613</v>
      </c>
      <c r="NO209" s="30">
        <f>IF(VLOOKUP($B209,$B$4:NO$184,COLUMN(NO$1)-1,0)="",IF(NO176="",TREND(NO$4:INDEX(NO$4:NO$184,$B$200,1),$B$4:INDEX($B$4:$B$184,$B$200,1),INDEX($B$4:$B$184,$B$200+(MONTH($B209)-$C$200),1)),0),VLOOKUP($B209,$B$4:NO$184,COLUMN(NO$1)-1,0))</f>
        <v>2640805.4179659411</v>
      </c>
      <c r="NP209" s="30">
        <f>IF(VLOOKUP($B209,$B$4:NP$184,COLUMN(NP$1)-1,0)="",IF(NP176="",TREND(NP$4:INDEX(NP$4:NP$184,$B$200,1),$B$4:INDEX($B$4:$B$184,$B$200,1),INDEX($B$4:$B$184,$B$200+(MONTH($B209)-$C$200),1)),0),VLOOKUP($B209,$B$4:NP$184,COLUMN(NP$1)-1,0))</f>
        <v>52500633.764775783</v>
      </c>
      <c r="NQ209" s="30">
        <f>IF(VLOOKUP($B209,$B$4:NQ$184,COLUMN(NQ$1)-1,0)="",IF(NQ176="",TREND(NQ$4:INDEX(NQ$4:NQ$184,$B$200,1),$B$4:INDEX($B$4:$B$184,$B$200,1),INDEX($B$4:$B$184,$B$200+(MONTH($B209)-$C$200),1)),0),VLOOKUP($B209,$B$4:NQ$184,COLUMN(NQ$1)-1,0))</f>
        <v>154126215.64196265</v>
      </c>
      <c r="NR209" s="30">
        <f>IF(VLOOKUP($B209,$B$4:NR$184,COLUMN(NR$1)-1,0)="",IF(NR176="",TREND(NR$4:INDEX(NR$4:NR$184,$B$200,1),$B$4:INDEX($B$4:$B$184,$B$200,1),INDEX($B$4:$B$184,$B$200+(MONTH($B209)-$C$200),1)),0),VLOOKUP($B209,$B$4:NR$184,COLUMN(NR$1)-1,0))</f>
        <v>90675591.514505193</v>
      </c>
      <c r="NS209" s="30">
        <f>IF(VLOOKUP($B209,$B$4:NS$184,COLUMN(NS$1)-1,0)="",IF(NS176="",TREND(NS$4:INDEX(NS$4:NS$184,$B$200,1),$B$4:INDEX($B$4:$B$184,$B$200,1),INDEX($B$4:$B$184,$B$200+(MONTH($B209)-$C$200),1)),0),VLOOKUP($B209,$B$4:NS$184,COLUMN(NS$1)-1,0))</f>
        <v>31590655.85449782</v>
      </c>
      <c r="NT209" s="30">
        <f>IF(VLOOKUP($B209,$B$4:NT$184,COLUMN(NT$1)-1,0)="",IF(NT176="",TREND(NT$4:INDEX(NT$4:NT$184,$B$200,1),$B$4:INDEX($B$4:$B$184,$B$200,1),INDEX($B$4:$B$184,$B$200+(MONTH($B209)-$C$200),1)),0),VLOOKUP($B209,$B$4:NT$184,COLUMN(NT$1)-1,0))</f>
        <v>428966955.59456038</v>
      </c>
      <c r="NU209" s="30">
        <f>IF(VLOOKUP($B209,$B$4:NU$184,COLUMN(NU$1)-1,0)="",IF(NU176="",TREND(NU$4:INDEX(NU$4:NU$184,$B$200,1),$B$4:INDEX($B$4:$B$184,$B$200,1),INDEX($B$4:$B$184,$B$200+(MONTH($B209)-$C$200),1)),0),VLOOKUP($B209,$B$4:NU$184,COLUMN(NU$1)-1,0))</f>
        <v>-22586202.495985985</v>
      </c>
      <c r="NV209" s="30">
        <f>IF(VLOOKUP($B209,$B$4:NV$184,COLUMN(NV$1)-1,0)="",IF(NV176="",TREND(NV$4:INDEX(NV$4:NV$184,$B$200,1),$B$4:INDEX($B$4:$B$184,$B$200,1),INDEX($B$4:$B$184,$B$200+(MONTH($B209)-$C$200),1)),0),VLOOKUP($B209,$B$4:NV$184,COLUMN(NV$1)-1,0))</f>
        <v>21826278.769691966</v>
      </c>
      <c r="NW209" s="30">
        <f>IF(VLOOKUP($B209,$B$4:NW$184,COLUMN(NW$1)-1,0)="",IF(NW176="",TREND(NW$4:INDEX(NW$4:NW$184,$B$200,1),$B$4:INDEX($B$4:$B$184,$B$200,1),INDEX($B$4:$B$184,$B$200+(MONTH($B209)-$C$200),1)),0),VLOOKUP($B209,$B$4:NW$184,COLUMN(NW$1)-1,0))</f>
        <v>-16286043.323255301</v>
      </c>
      <c r="NX209" s="30">
        <f>IF(VLOOKUP($B209,$B$4:NX$184,COLUMN(NX$1)-1,0)="",IF(NX176="",TREND(NX$4:INDEX(NX$4:NX$184,$B$200,1),$B$4:INDEX($B$4:$B$184,$B$200,1),INDEX($B$4:$B$184,$B$200+(MONTH($B209)-$C$200),1)),0),VLOOKUP($B209,$B$4:NX$184,COLUMN(NX$1)-1,0))</f>
        <v>-14519128.659803271</v>
      </c>
      <c r="NY209" s="30">
        <f>IF(VLOOKUP($B209,$B$4:NY$184,COLUMN(NY$1)-1,0)="",IF(NY176="",TREND(NY$4:INDEX(NY$4:NY$184,$B$200,1),$B$4:INDEX($B$4:$B$184,$B$200,1),INDEX($B$4:$B$184,$B$200+(MONTH($B209)-$C$200),1)),0),VLOOKUP($B209,$B$4:NY$184,COLUMN(NY$1)-1,0))</f>
        <v>38551366.447777033</v>
      </c>
      <c r="NZ209" s="30">
        <f>IF(VLOOKUP($B209,$B$4:NZ$184,COLUMN(NZ$1)-1,0)="",IF(NZ176="",TREND(NZ$4:INDEX(NZ$4:NZ$184,$B$200,1),$B$4:INDEX($B$4:$B$184,$B$200,1),INDEX($B$4:$B$184,$B$200+(MONTH($B209)-$C$200),1)),0),VLOOKUP($B209,$B$4:NZ$184,COLUMN(NZ$1)-1,0))</f>
        <v>311335101.86307526</v>
      </c>
      <c r="OA209" s="30">
        <f>IF(VLOOKUP($B209,$B$4:OA$184,COLUMN(OA$1)-1,0)="",IF(OA176="",TREND(OA$4:INDEX(OA$4:OA$184,$B$200,1),$B$4:INDEX($B$4:$B$184,$B$200,1),INDEX($B$4:$B$184,$B$200+(MONTH($B209)-$C$200),1)),0),VLOOKUP($B209,$B$4:OA$184,COLUMN(OA$1)-1,0))</f>
        <v>1677944583.5398726</v>
      </c>
      <c r="OB209" s="30">
        <f>IF(VLOOKUP($B209,$B$4:OB$184,COLUMN(OB$1)-1,0)="",IF(OB176="",TREND(OB$4:INDEX(OB$4:OB$184,$B$200,1),$B$4:INDEX($B$4:$B$184,$B$200,1),INDEX($B$4:$B$184,$B$200+(MONTH($B209)-$C$200),1)),0),VLOOKUP($B209,$B$4:OB$184,COLUMN(OB$1)-1,0))</f>
        <v>1725106613.826189</v>
      </c>
      <c r="OC209" s="30">
        <f>IF(VLOOKUP($B209,$B$4:OC$184,COLUMN(OC$1)-1,0)="",IF(OC176="",TREND(OC$4:INDEX(OC$4:OC$184,$B$200,1),$B$4:INDEX($B$4:$B$184,$B$200,1),INDEX($B$4:$B$184,$B$200+(MONTH($B209)-$C$200),1)),0),VLOOKUP($B209,$B$4:OC$184,COLUMN(OC$1)-1,0))</f>
        <v>3552017.8036012165</v>
      </c>
      <c r="OD209" s="30">
        <f>IF(VLOOKUP($B209,$B$4:OD$184,COLUMN(OD$1)-1,0)="",IF(OD176="",TREND(OD$4:INDEX(OD$4:OD$184,$B$200,1),$B$4:INDEX($B$4:$B$184,$B$200,1),INDEX($B$4:$B$184,$B$200+(MONTH($B209)-$C$200),1)),0),VLOOKUP($B209,$B$4:OD$184,COLUMN(OD$1)-1,0))</f>
        <v>3550516.859131325</v>
      </c>
      <c r="OE209" s="30">
        <f>IF(VLOOKUP($B209,$B$4:OE$184,COLUMN(OE$1)-1,0)="",IF(OE176="",TREND(OE$4:INDEX(OE$4:OE$184,$B$200,1),$B$4:INDEX($B$4:$B$184,$B$200,1),INDEX($B$4:$B$184,$B$200+(MONTH($B209)-$C$200),1)),0),VLOOKUP($B209,$B$4:OE$184,COLUMN(OE$1)-1,0))</f>
        <v>1500.9444698889383</v>
      </c>
      <c r="OF209" s="30">
        <f>IF(VLOOKUP($B209,$B$4:OF$184,COLUMN(OF$1)-1,0)="",IF(OF176="",TREND(OF$4:INDEX(OF$4:OF$184,$B$200,1),$B$4:INDEX($B$4:$B$184,$B$200,1),INDEX($B$4:$B$184,$B$200+(MONTH($B209)-$C$200),1)),0),VLOOKUP($B209,$B$4:OF$184,COLUMN(OF$1)-1,0))</f>
        <v>1721554596.0225849</v>
      </c>
      <c r="OG209" s="30">
        <f>IF(VLOOKUP($B209,$B$4:OG$184,COLUMN(OG$1)-1,0)="",IF(OG176="",TREND(OG$4:INDEX(OG$4:OG$184,$B$200,1),$B$4:INDEX($B$4:$B$184,$B$200,1),INDEX($B$4:$B$184,$B$200+(MONTH($B209)-$C$200),1)),0),VLOOKUP($B209,$B$4:OG$184,COLUMN(OG$1)-1,0))</f>
        <v>0</v>
      </c>
      <c r="OH209" s="30">
        <f>IF(VLOOKUP($B209,$B$4:OH$184,COLUMN(OH$1)-1,0)="",IF(OH176="",TREND(OH$4:INDEX(OH$4:OH$184,$B$200,1),$B$4:INDEX($B$4:$B$184,$B$200,1),INDEX($B$4:$B$184,$B$200+(MONTH($B209)-$C$200),1)),0),VLOOKUP($B209,$B$4:OH$184,COLUMN(OH$1)-1,0))</f>
        <v>1721554596.0225849</v>
      </c>
      <c r="OI209" s="30">
        <f>IF(VLOOKUP($B209,$B$4:OI$184,COLUMN(OI$1)-1,0)="",IF(OI176="",TREND(OI$4:INDEX(OI$4:OI$184,$B$200,1),$B$4:INDEX($B$4:$B$184,$B$200,1),INDEX($B$4:$B$184,$B$200+(MONTH($B209)-$C$200),1)),0),VLOOKUP($B209,$B$4:OI$184,COLUMN(OI$1)-1,0))</f>
        <v>0</v>
      </c>
      <c r="OJ209" s="30">
        <f>IF(VLOOKUP($B209,$B$4:OJ$184,COLUMN(OJ$1)-1,0)="",IF(OJ176="",TREND(OJ$4:INDEX(OJ$4:OJ$184,$B$200,1),$B$4:INDEX($B$4:$B$184,$B$200,1),INDEX($B$4:$B$184,$B$200+(MONTH($B209)-$C$200),1)),0),VLOOKUP($B209,$B$4:OJ$184,COLUMN(OJ$1)-1,0))</f>
        <v>384082833.73440343</v>
      </c>
      <c r="OK209" s="30">
        <f>IF(VLOOKUP($B209,$B$4:OK$184,COLUMN(OK$1)-1,0)="",IF(OK176="",TREND(OK$4:INDEX(OK$4:OK$184,$B$200,1),$B$4:INDEX($B$4:$B$184,$B$200,1),INDEX($B$4:$B$184,$B$200+(MONTH($B209)-$C$200),1)),0),VLOOKUP($B209,$B$4:OK$184,COLUMN(OK$1)-1,0))</f>
        <v>219708144.88118684</v>
      </c>
      <c r="OL209" s="30">
        <f>IF(VLOOKUP($B209,$B$4:OL$184,COLUMN(OL$1)-1,0)="",IF(OL176="",TREND(OL$4:INDEX(OL$4:OL$184,$B$200,1),$B$4:INDEX($B$4:$B$184,$B$200,1),INDEX($B$4:$B$184,$B$200+(MONTH($B209)-$C$200),1)),0),VLOOKUP($B209,$B$4:OL$184,COLUMN(OL$1)-1,0))</f>
        <v>219708144.88118684</v>
      </c>
      <c r="OM209" s="30">
        <f>IF(VLOOKUP($B209,$B$4:OM$184,COLUMN(OM$1)-1,0)="",IF(OM176="",TREND(OM$4:INDEX(OM$4:OM$184,$B$200,1),$B$4:INDEX($B$4:$B$184,$B$200,1),INDEX($B$4:$B$184,$B$200+(MONTH($B209)-$C$200),1)),0),VLOOKUP($B209,$B$4:OM$184,COLUMN(OM$1)-1,0))</f>
        <v>40254327.421176463</v>
      </c>
      <c r="ON209" s="30">
        <f>IF(VLOOKUP($B209,$B$4:ON$184,COLUMN(ON$1)-1,0)="",IF(ON176="",TREND(ON$4:INDEX(ON$4:ON$184,$B$200,1),$B$4:INDEX($B$4:$B$184,$B$200,1),INDEX($B$4:$B$184,$B$200+(MONTH($B209)-$C$200),1)),0),VLOOKUP($B209,$B$4:ON$184,COLUMN(ON$1)-1,0))</f>
        <v>48132878.888398945</v>
      </c>
      <c r="OO209" s="30">
        <f>IF(VLOOKUP($B209,$B$4:OO$184,COLUMN(OO$1)-1,0)="",IF(OO176="",TREND(OO$4:INDEX(OO$4:OO$184,$B$200,1),$B$4:INDEX($B$4:$B$184,$B$200,1),INDEX($B$4:$B$184,$B$200+(MONTH($B209)-$C$200),1)),0),VLOOKUP($B209,$B$4:OO$184,COLUMN(OO$1)-1,0))</f>
        <v>164374688.85321653</v>
      </c>
      <c r="OP209" s="30">
        <f>IF(VLOOKUP($B209,$B$4:OP$184,COLUMN(OP$1)-1,0)="",IF(OP176="",TREND(OP$4:INDEX(OP$4:OP$184,$B$200,1),$B$4:INDEX($B$4:$B$184,$B$200,1),INDEX($B$4:$B$184,$B$200+(MONTH($B209)-$C$200),1)),0),VLOOKUP($B209,$B$4:OP$184,COLUMN(OP$1)-1,0))</f>
        <v>-35292781.703926325</v>
      </c>
      <c r="OQ209" s="30">
        <f>IF(VLOOKUP($B209,$B$4:OQ$184,COLUMN(OQ$1)-1,0)="",IF(OQ176="",TREND(OQ$4:INDEX(OQ$4:OQ$184,$B$200,1),$B$4:INDEX($B$4:$B$184,$B$200,1),INDEX($B$4:$B$184,$B$200+(MONTH($B209)-$C$200),1)),0),VLOOKUP($B209,$B$4:OQ$184,COLUMN(OQ$1)-1,0))</f>
        <v>-441701119.87376595</v>
      </c>
      <c r="OR209" s="30">
        <f>IF(VLOOKUP($B209,$B$4:OR$184,COLUMN(OR$1)-1,0)="",IF(OR176="",TREND(OR$4:INDEX(OR$4:OR$184,$B$200,1),$B$4:INDEX($B$4:$B$184,$B$200,1),INDEX($B$4:$B$184,$B$200+(MONTH($B209)-$C$200),1)),0),VLOOKUP($B209,$B$4:OR$184,COLUMN(OR$1)-1,0))</f>
        <v>47403658.071071625</v>
      </c>
      <c r="OS209" s="30">
        <f>IF(VLOOKUP($B209,$B$4:OS$184,COLUMN(OS$1)-1,0)="",IF(OS176="",TREND(OS$4:INDEX(OS$4:OS$184,$B$200,1),$B$4:INDEX($B$4:$B$184,$B$200,1),INDEX($B$4:$B$184,$B$200+(MONTH($B209)-$C$200),1)),0),VLOOKUP($B209,$B$4:OS$184,COLUMN(OS$1)-1,0))</f>
        <v>3053721592.6343155</v>
      </c>
      <c r="OT209" s="30">
        <f>IF(VLOOKUP($B209,$B$4:OT$184,COLUMN(OT$1)-1,0)="",IF(OT176="",TREND(OT$4:INDEX(OT$4:OT$184,$B$200,1),$B$4:INDEX($B$4:$B$184,$B$200,1),INDEX($B$4:$B$184,$B$200+(MONTH($B209)-$C$200),1)),0),VLOOKUP($B209,$B$4:OT$184,COLUMN(OT$1)-1,0))</f>
        <v>1964072045.8308716</v>
      </c>
      <c r="OU209" s="30">
        <f>IF(VLOOKUP($B209,$B$4:OU$184,COLUMN(OU$1)-1,0)="",IF(OU176="",TREND(OU$4:INDEX(OU$4:OU$184,$B$200,1),$B$4:INDEX($B$4:$B$184,$B$200,1),INDEX($B$4:$B$184,$B$200+(MONTH($B209)-$C$200),1)),0),VLOOKUP($B209,$B$4:OU$184,COLUMN(OU$1)-1,0))</f>
        <v>1667944446.6953716</v>
      </c>
      <c r="OV209" s="30">
        <f>IF(VLOOKUP($B209,$B$4:OV$184,COLUMN(OV$1)-1,0)="",IF(OV176="",TREND(OV$4:INDEX(OV$4:OV$184,$B$200,1),$B$4:INDEX($B$4:$B$184,$B$200,1),INDEX($B$4:$B$184,$B$200+(MONTH($B209)-$C$200),1)),0),VLOOKUP($B209,$B$4:OV$184,COLUMN(OV$1)-1,0))</f>
        <v>165815020.1415472</v>
      </c>
      <c r="OW209" s="30">
        <f>IF(VLOOKUP($B209,$B$4:OW$184,COLUMN(OW$1)-1,0)="",IF(OW176="",TREND(OW$4:INDEX(OW$4:OW$184,$B$200,1),$B$4:INDEX($B$4:$B$184,$B$200,1),INDEX($B$4:$B$184,$B$200+(MONTH($B209)-$C$200),1)),0),VLOOKUP($B209,$B$4:OW$184,COLUMN(OW$1)-1,0))</f>
        <v>1720721417.1413841</v>
      </c>
      <c r="OX209" s="30">
        <f>IF(VLOOKUP($B209,$B$4:OX$184,COLUMN(OX$1)-1,0)="",IF(OX176="",TREND(OX$4:INDEX(OX$4:OX$184,$B$200,1),$B$4:INDEX($B$4:$B$184,$B$200,1),INDEX($B$4:$B$184,$B$200+(MONTH($B209)-$C$200),1)),0),VLOOKUP($B209,$B$4:OX$184,COLUMN(OX$1)-1,0))</f>
        <v>-7926710.1866659224</v>
      </c>
      <c r="OY209" s="30">
        <f>IF(VLOOKUP($B209,$B$4:OY$184,COLUMN(OY$1)-1,0)="",IF(OY176="",TREND(OY$4:INDEX(OY$4:OY$184,$B$200,1),$B$4:INDEX($B$4:$B$184,$B$200,1),INDEX($B$4:$B$184,$B$200+(MONTH($B209)-$C$200),1)),0),VLOOKUP($B209,$B$4:OY$184,COLUMN(OY$1)-1,0))</f>
        <v>0</v>
      </c>
      <c r="OZ209" s="30">
        <f>IF(VLOOKUP($B209,$B$4:OZ$184,COLUMN(OZ$1)-1,0)="",IF(OZ176="",TREND(OZ$4:INDEX(OZ$4:OZ$184,$B$200,1),$B$4:INDEX($B$4:$B$184,$B$200,1),INDEX($B$4:$B$184,$B$200+(MONTH($B209)-$C$200),1)),0),VLOOKUP($B209,$B$4:OZ$184,COLUMN(OZ$1)-1,0))</f>
        <v>1331514191.4064617</v>
      </c>
      <c r="PA209" s="30">
        <f>IF(VLOOKUP($B209,$B$4:PA$184,COLUMN(PA$1)-1,0)="",IF(PA176="",TREND(PA$4:INDEX(PA$4:PA$184,$B$200,1),$B$4:INDEX($B$4:$B$184,$B$200,1),INDEX($B$4:$B$184,$B$200+(MONTH($B209)-$C$200),1)),0),VLOOKUP($B209,$B$4:PA$184,COLUMN(PA$1)-1,0))</f>
        <v>1200323629.1772175</v>
      </c>
      <c r="PB209" s="30">
        <f>IF(VLOOKUP($B209,$B$4:PB$184,COLUMN(PB$1)-1,0)="",IF(PB176="",TREND(PB$4:INDEX(PB$4:PB$184,$B$200,1),$B$4:INDEX($B$4:$B$184,$B$200,1),INDEX($B$4:$B$184,$B$200+(MONTH($B209)-$C$200),1)),0),VLOOKUP($B209,$B$4:PB$184,COLUMN(PB$1)-1,0))</f>
        <v>123895.31147229578</v>
      </c>
      <c r="PC209" s="30">
        <f>IF(VLOOKUP($B209,$B$4:PC$184,COLUMN(PC$1)-1,0)="",IF(PC176="",TREND(PC$4:INDEX(PC$4:PC$184,$B$200,1),$B$4:INDEX($B$4:$B$184,$B$200,1),INDEX($B$4:$B$184,$B$200+(MONTH($B209)-$C$200),1)),0),VLOOKUP($B209,$B$4:PC$184,COLUMN(PC$1)-1,0))</f>
        <v>40630.552691821475</v>
      </c>
      <c r="PD209" s="30">
        <f>IF(VLOOKUP($B209,$B$4:PD$184,COLUMN(PD$1)-1,0)="",IF(PD176="",TREND(PD$4:INDEX(PD$4:PD$184,$B$200,1),$B$4:INDEX($B$4:$B$184,$B$200,1),INDEX($B$4:$B$184,$B$200+(MONTH($B209)-$C$200),1)),0),VLOOKUP($B209,$B$4:PD$184,COLUMN(PD$1)-1,0))</f>
        <v>797.61263166926801</v>
      </c>
      <c r="PE209" s="30">
        <f>IF(VLOOKUP($B209,$B$4:PE$184,COLUMN(PE$1)-1,0)="",IF(PE176="",TREND(PE$4:INDEX(PE$4:PE$184,$B$200,1),$B$4:INDEX($B$4:$B$184,$B$200,1),INDEX($B$4:$B$184,$B$200+(MONTH($B209)-$C$200),1)),0),VLOOKUP($B209,$B$4:PE$184,COLUMN(PE$1)-1,0))</f>
        <v>192339.47369267279</v>
      </c>
      <c r="PF209" s="30">
        <f>IF(VLOOKUP($B209,$B$4:PF$184,COLUMN(PF$1)-1,0)="",IF(PF176="",TREND(PF$4:INDEX(PF$4:PF$184,$B$200,1),$B$4:INDEX($B$4:$B$184,$B$200,1),INDEX($B$4:$B$184,$B$200+(MONTH($B209)-$C$200),1)),0),VLOOKUP($B209,$B$4:PF$184,COLUMN(PF$1)-1,0))</f>
        <v>445.47084290201565</v>
      </c>
      <c r="PG209" s="30">
        <f>IF(VLOOKUP($B209,$B$4:PG$184,COLUMN(PG$1)-1,0)="",IF(PG176="",TREND(PG$4:INDEX(PG$4:PG$184,$B$200,1),$B$4:INDEX($B$4:$B$184,$B$200,1),INDEX($B$4:$B$184,$B$200+(MONTH($B209)-$C$200),1)),0),VLOOKUP($B209,$B$4:PG$184,COLUMN(PG$1)-1,0))</f>
        <v>1051327.4276156258</v>
      </c>
      <c r="PH209" s="30">
        <f>IF(VLOOKUP($B209,$B$4:PH$184,COLUMN(PH$1)-1,0)="",IF(PH176="",TREND(PH$4:INDEX(PH$4:PH$184,$B$200,1),$B$4:INDEX($B$4:$B$184,$B$200,1),INDEX($B$4:$B$184,$B$200+(MONTH($B209)-$C$200),1)),0),VLOOKUP($B209,$B$4:PH$184,COLUMN(PH$1)-1,0))</f>
        <v>3216238.9679373801</v>
      </c>
      <c r="PI209" s="30">
        <f>IF(VLOOKUP($B209,$B$4:PI$184,COLUMN(PI$1)-1,0)="",IF(PI176="",TREND(PI$4:INDEX(PI$4:PI$184,$B$200,1),$B$4:INDEX($B$4:$B$184,$B$200,1),INDEX($B$4:$B$184,$B$200+(MONTH($B209)-$C$200),1)),0),VLOOKUP($B209,$B$4:PI$184,COLUMN(PI$1)-1,0))</f>
        <v>270458.30905626062</v>
      </c>
      <c r="PJ209" s="30">
        <f>IF(VLOOKUP($B209,$B$4:PJ$184,COLUMN(PJ$1)-1,0)="",IF(PJ176="",TREND(PJ$4:INDEX(PJ$4:PJ$184,$B$200,1),$B$4:INDEX($B$4:$B$184,$B$200,1),INDEX($B$4:$B$184,$B$200+(MONTH($B209)-$C$200),1)),0),VLOOKUP($B209,$B$4:PJ$184,COLUMN(PJ$1)-1,0))</f>
        <v>36622.746031794115</v>
      </c>
      <c r="PK209" s="30">
        <f>IF(VLOOKUP($B209,$B$4:PK$184,COLUMN(PK$1)-1,0)="",IF(PK176="",TREND(PK$4:INDEX(PK$4:PK$184,$B$200,1),$B$4:INDEX($B$4:$B$184,$B$200,1),INDEX($B$4:$B$184,$B$200+(MONTH($B209)-$C$200),1)),0),VLOOKUP($B209,$B$4:PK$184,COLUMN(PK$1)-1,0))</f>
        <v>-1475551.3387972638</v>
      </c>
      <c r="PL209" s="30">
        <f>IF(VLOOKUP($B209,$B$4:PL$184,COLUMN(PL$1)-1,0)="",IF(PL176="",TREND(PL$4:INDEX(PL$4:PL$184,$B$200,1),$B$4:INDEX($B$4:$B$184,$B$200,1),INDEX($B$4:$B$184,$B$200+(MONTH($B209)-$C$200),1)),0),VLOOKUP($B209,$B$4:PL$184,COLUMN(PL$1)-1,0))</f>
        <v>4105171.5236013904</v>
      </c>
      <c r="PM209" s="30">
        <f>IF(VLOOKUP($B209,$B$4:PM$184,COLUMN(PM$1)-1,0)="",IF(PM176="",TREND(PM$4:INDEX(PM$4:PM$184,$B$200,1),$B$4:INDEX($B$4:$B$184,$B$200,1),INDEX($B$4:$B$184,$B$200+(MONTH($B209)-$C$200),1)),0),VLOOKUP($B209,$B$4:PM$184,COLUMN(PM$1)-1,0))</f>
        <v>108235961.69566256</v>
      </c>
      <c r="PN209" s="30">
        <f>IF(VLOOKUP($B209,$B$4:PN$184,COLUMN(PN$1)-1,0)="",IF(PN176="",TREND(PN$4:INDEX(PN$4:PN$184,$B$200,1),$B$4:INDEX($B$4:$B$184,$B$200,1),INDEX($B$4:$B$184,$B$200+(MONTH($B209)-$C$200),1)),0),VLOOKUP($B209,$B$4:PN$184,COLUMN(PN$1)-1,0))</f>
        <v>36226480.335301906</v>
      </c>
      <c r="PO209" s="30">
        <f>IF(VLOOKUP($B209,$B$4:PO$184,COLUMN(PO$1)-1,0)="",IF(PO176="",TREND(PO$4:INDEX(PO$4:PO$184,$B$200,1),$B$4:INDEX($B$4:$B$184,$B$200,1),INDEX($B$4:$B$184,$B$200+(MONTH($B209)-$C$200),1)),0),VLOOKUP($B209,$B$4:PO$184,COLUMN(PO$1)-1,0))</f>
        <v>387736.207191183</v>
      </c>
      <c r="PP209" s="30">
        <f>IF(VLOOKUP($B209,$B$4:PP$184,COLUMN(PP$1)-1,0)="",IF(PP176="",TREND(PP$4:INDEX(PP$4:PP$184,$B$200,1),$B$4:INDEX($B$4:$B$184,$B$200,1),INDEX($B$4:$B$184,$B$200+(MONTH($B209)-$C$200),1)),0),VLOOKUP($B209,$B$4:PP$184,COLUMN(PP$1)-1,0))</f>
        <v>904336.33614049852</v>
      </c>
      <c r="PQ209" s="30">
        <f>IF(VLOOKUP($B209,$B$4:PQ$184,COLUMN(PQ$1)-1,0)="",IF(PQ176="",TREND(PQ$4:INDEX(PQ$4:PQ$184,$B$200,1),$B$4:INDEX($B$4:$B$184,$B$200,1),INDEX($B$4:$B$184,$B$200+(MONTH($B209)-$C$200),1)),0),VLOOKUP($B209,$B$4:PQ$184,COLUMN(PQ$1)-1,0))</f>
        <v>-60529.603848251747</v>
      </c>
      <c r="PR209" s="30">
        <f>IF(VLOOKUP($B209,$B$4:PR$184,COLUMN(PR$1)-1,0)="",IF(PR176="",TREND(PR$4:INDEX(PR$4:PR$184,$B$200,1),$B$4:INDEX($B$4:$B$184,$B$200,1),INDEX($B$4:$B$184,$B$200+(MONTH($B209)-$C$200),1)),0),VLOOKUP($B209,$B$4:PR$184,COLUMN(PR$1)-1,0))</f>
        <v>0</v>
      </c>
      <c r="PS209" s="30">
        <f>IF(VLOOKUP($B209,$B$4:PS$184,COLUMN(PS$1)-1,0)="",IF(PS176="",TREND(PS$4:INDEX(PS$4:PS$184,$B$200,1),$B$4:INDEX($B$4:$B$184,$B$200,1),INDEX($B$4:$B$184,$B$200+(MONTH($B209)-$C$200),1)),0),VLOOKUP($B209,$B$4:PS$184,COLUMN(PS$1)-1,0))</f>
        <v>9275588.7052872181</v>
      </c>
      <c r="PT209" s="30">
        <f>IF(VLOOKUP($B209,$B$4:PT$184,COLUMN(PT$1)-1,0)="",IF(PT176="",TREND(PT$4:INDEX(PT$4:PT$184,$B$200,1),$B$4:INDEX($B$4:$B$184,$B$200,1),INDEX($B$4:$B$184,$B$200+(MONTH($B209)-$C$200),1)),0),VLOOKUP($B209,$B$4:PT$184,COLUMN(PT$1)-1,0))</f>
        <v>4021455825.3076248</v>
      </c>
      <c r="PU209" s="30">
        <f>IF(VLOOKUP($B209,$B$4:PU$184,COLUMN(PU$1)-1,0)="",IF(PU176="",TREND(PU$4:INDEX(PU$4:PU$184,$B$200,1),$B$4:INDEX($B$4:$B$184,$B$200,1),INDEX($B$4:$B$184,$B$200+(MONTH($B209)-$C$200),1)),0),VLOOKUP($B209,$B$4:PU$184,COLUMN(PU$1)-1,0))</f>
        <v>4117315568.5253372</v>
      </c>
      <c r="PV209" s="30">
        <f>IF(VLOOKUP($B209,$B$4:PV$184,COLUMN(PV$1)-1,0)="",IF(PV176="",TREND(PV$4:INDEX(PV$4:PV$184,$B$200,1),$B$4:INDEX($B$4:$B$184,$B$200,1),INDEX($B$4:$B$184,$B$200+(MONTH($B209)-$C$200),1)),0),VLOOKUP($B209,$B$4:PV$184,COLUMN(PV$1)-1,0))</f>
        <v>39376006.79829067</v>
      </c>
      <c r="PW209" s="30">
        <f>IF(VLOOKUP($B209,$B$4:PW$184,COLUMN(PW$1)-1,0)="",IF(PW176="",TREND(PW$4:INDEX(PW$4:PW$184,$B$200,1),$B$4:INDEX($B$4:$B$184,$B$200,1),INDEX($B$4:$B$184,$B$200+(MONTH($B209)-$C$200),1)),0),VLOOKUP($B209,$B$4:PW$184,COLUMN(PW$1)-1,0))</f>
        <v>0</v>
      </c>
      <c r="PX209" s="30">
        <f>IF(VLOOKUP($B209,$B$4:PX$184,COLUMN(PX$1)-1,0)="",IF(PX176="",TREND(PX$4:INDEX(PX$4:PX$184,$B$200,1),$B$4:INDEX($B$4:$B$184,$B$200,1),INDEX($B$4:$B$184,$B$200+(MONTH($B209)-$C$200),1)),0),VLOOKUP($B209,$B$4:PX$184,COLUMN(PX$1)-1,0))</f>
        <v>5692106.8794468362</v>
      </c>
      <c r="PY209" s="30">
        <f>IF(VLOOKUP($B209,$B$4:PY$184,COLUMN(PY$1)-1,0)="",IF(PY176="",TREND(PY$4:INDEX(PY$4:PY$184,$B$200,1),$B$4:INDEX($B$4:$B$184,$B$200,1),INDEX($B$4:$B$184,$B$200+(MONTH($B209)-$C$200),1)),0),VLOOKUP($B209,$B$4:PY$184,COLUMN(PY$1)-1,0))</f>
        <v>36020977.645543635</v>
      </c>
      <c r="PZ209" s="30">
        <f>IF(VLOOKUP($B209,$B$4:PZ$184,COLUMN(PZ$1)-1,0)="",IF(PZ176="",TREND(PZ$4:INDEX(PZ$4:PZ$184,$B$200,1),$B$4:INDEX($B$4:$B$184,$B$200,1),INDEX($B$4:$B$184,$B$200+(MONTH($B209)-$C$200),1)),0),VLOOKUP($B209,$B$4:PZ$184,COLUMN(PZ$1)-1,0))</f>
        <v>403209.59902543807</v>
      </c>
      <c r="QA209" s="30">
        <f>IF(VLOOKUP($B209,$B$4:QA$184,COLUMN(QA$1)-1,0)="",IF(QA176="",TREND(QA$4:INDEX(QA$4:QA$184,$B$200,1),$B$4:INDEX($B$4:$B$184,$B$200,1),INDEX($B$4:$B$184,$B$200+(MONTH($B209)-$C$200),1)),0),VLOOKUP($B209,$B$4:QA$184,COLUMN(QA$1)-1,0))</f>
        <v>112165.51260880241</v>
      </c>
      <c r="QB209" s="30">
        <f>IF(VLOOKUP($B209,$B$4:QB$184,COLUMN(QB$1)-1,0)="",IF(QB176="",TREND(QB$4:INDEX(QB$4:QB$184,$B$200,1),$B$4:INDEX($B$4:$B$184,$B$200,1),INDEX($B$4:$B$184,$B$200+(MONTH($B209)-$C$200),1)),0),VLOOKUP($B209,$B$4:QB$184,COLUMN(QB$1)-1,0))</f>
        <v>3638126.7450528741</v>
      </c>
      <c r="QC209" s="30">
        <f>IF(VLOOKUP($B209,$B$4:QC$184,COLUMN(QC$1)-1,0)="",IF(QC176="",TREND(QC$4:INDEX(QC$4:QC$184,$B$200,1),$B$4:INDEX($B$4:$B$184,$B$200,1),INDEX($B$4:$B$184,$B$200+(MONTH($B209)-$C$200),1)),0),VLOOKUP($B209,$B$4:QC$184,COLUMN(QC$1)-1,0))</f>
        <v>636191304.13585567</v>
      </c>
      <c r="QD209" s="30">
        <f>IF(VLOOKUP($B209,$B$4:QD$184,COLUMN(QD$1)-1,0)="",IF(QD176="",TREND(QD$4:INDEX(QD$4:QD$184,$B$200,1),$B$4:INDEX($B$4:$B$184,$B$200,1),INDEX($B$4:$B$184,$B$200+(MONTH($B209)-$C$200),1)),0),VLOOKUP($B209,$B$4:QD$184,COLUMN(QD$1)-1,0))</f>
        <v>465241126.96304035</v>
      </c>
      <c r="QE209" s="30">
        <f>IF(VLOOKUP($B209,$B$4:QE$184,COLUMN(QE$1)-1,0)="",IF(QE176="",TREND(QE$4:INDEX(QE$4:QE$184,$B$200,1),$B$4:INDEX($B$4:$B$184,$B$200,1),INDEX($B$4:$B$184,$B$200+(MONTH($B209)-$C$200),1)),0),VLOOKUP($B209,$B$4:QE$184,COLUMN(QE$1)-1,0))</f>
        <v>22683550.170006752</v>
      </c>
      <c r="QF209" s="30">
        <f>IF(VLOOKUP($B209,$B$4:QF$184,COLUMN(QF$1)-1,0)="",IF(QF176="",TREND(QF$4:INDEX(QF$4:QF$184,$B$200,1),$B$4:INDEX($B$4:$B$184,$B$200,1),INDEX($B$4:$B$184,$B$200+(MONTH($B209)-$C$200),1)),0),VLOOKUP($B209,$B$4:QF$184,COLUMN(QF$1)-1,0))</f>
        <v>20978088.983823359</v>
      </c>
      <c r="QG209" s="30">
        <f>IF(VLOOKUP($B209,$B$4:QG$184,COLUMN(QG$1)-1,0)="",IF(QG176="",TREND(QG$4:INDEX(QG$4:QG$184,$B$200,1),$B$4:INDEX($B$4:$B$184,$B$200,1),INDEX($B$4:$B$184,$B$200+(MONTH($B209)-$C$200),1)),0),VLOOKUP($B209,$B$4:QG$184,COLUMN(QG$1)-1,0))</f>
        <v>-218801.97489572223</v>
      </c>
      <c r="QH209" s="30">
        <f>IF(VLOOKUP($B209,$B$4:QH$184,COLUMN(QH$1)-1,0)="",IF(QH176="",TREND(QH$4:INDEX(QH$4:QH$184,$B$200,1),$B$4:INDEX($B$4:$B$184,$B$200,1),INDEX($B$4:$B$184,$B$200+(MONTH($B209)-$C$200),1)),0),VLOOKUP($B209,$B$4:QH$184,COLUMN(QH$1)-1,0))</f>
        <v>123607.91401519114</v>
      </c>
      <c r="QI209" s="30">
        <f>IF(VLOOKUP($B209,$B$4:QI$184,COLUMN(QI$1)-1,0)="",IF(QI176="",TREND(QI$4:INDEX(QI$4:QI$184,$B$200,1),$B$4:INDEX($B$4:$B$184,$B$200,1),INDEX($B$4:$B$184,$B$200+(MONTH($B209)-$C$200),1)),0),VLOOKUP($B209,$B$4:QI$184,COLUMN(QI$1)-1,0))</f>
        <v>30306847.673167735</v>
      </c>
      <c r="QJ209" s="30">
        <f>IF(VLOOKUP($B209,$B$4:QJ$184,COLUMN(QJ$1)-1,0)="",IF(QJ176="",TREND(QJ$4:INDEX(QJ$4:QJ$184,$B$200,1),$B$4:INDEX($B$4:$B$184,$B$200,1),INDEX($B$4:$B$184,$B$200+(MONTH($B209)-$C$200),1)),0),VLOOKUP($B209,$B$4:QJ$184,COLUMN(QJ$1)-1,0))</f>
        <v>31102339.801262915</v>
      </c>
      <c r="QK209" s="30">
        <f>IF(VLOOKUP($B209,$B$4:QK$184,COLUMN(QK$1)-1,0)="",IF(QK176="",TREND(QK$4:INDEX(QK$4:QK$184,$B$200,1),$B$4:INDEX($B$4:$B$184,$B$200,1),INDEX($B$4:$B$184,$B$200+(MONTH($B209)-$C$200),1)),0),VLOOKUP($B209,$B$4:QK$184,COLUMN(QK$1)-1,0))</f>
        <v>10259304.284237489</v>
      </c>
      <c r="QL209" s="30">
        <f>IF(VLOOKUP($B209,$B$4:QL$184,COLUMN(QL$1)-1,0)="",IF(QL176="",TREND(QL$4:INDEX(QL$4:QL$184,$B$200,1),$B$4:INDEX($B$4:$B$184,$B$200,1),INDEX($B$4:$B$184,$B$200+(MONTH($B209)-$C$200),1)),0),VLOOKUP($B209,$B$4:QL$184,COLUMN(QL$1)-1,0))</f>
        <v>6557505846.3387909</v>
      </c>
      <c r="QM209" s="30">
        <f>IF(VLOOKUP($B209,$B$4:QM$184,COLUMN(QM$1)-1,0)="",IF(QM176="",TREND(QM$4:INDEX(QM$4:QM$184,$B$200,1),$B$4:INDEX($B$4:$B$184,$B$200,1),INDEX($B$4:$B$184,$B$200+(MONTH($B209)-$C$200),1)),0),VLOOKUP($B209,$B$4:QM$184,COLUMN(QM$1)-1,0))</f>
        <v>530474089.91852665</v>
      </c>
      <c r="QN209" s="30">
        <f>IF(VLOOKUP($B209,$B$4:QN$184,COLUMN(QN$1)-1,0)="",IF(QN176="",TREND(QN$4:INDEX(QN$4:QN$184,$B$200,1),$B$4:INDEX($B$4:$B$184,$B$200,1),INDEX($B$4:$B$184,$B$200+(MONTH($B209)-$C$200),1)),0),VLOOKUP($B209,$B$4:QN$184,COLUMN(QN$1)-1,0))</f>
        <v>85315084.864381433</v>
      </c>
      <c r="QO209" s="30">
        <f>IF(VLOOKUP($B209,$B$4:QO$184,COLUMN(QO$1)-1,0)="",IF(QO176="",TREND(QO$4:INDEX(QO$4:QO$184,$B$200,1),$B$4:INDEX($B$4:$B$184,$B$200,1),INDEX($B$4:$B$184,$B$200+(MONTH($B209)-$C$200),1)),0),VLOOKUP($B209,$B$4:QO$184,COLUMN(QO$1)-1,0))</f>
        <v>229666088958.35107</v>
      </c>
      <c r="QP209" s="30">
        <f>IF(VLOOKUP($B209,$B$4:QP$184,COLUMN(QP$1)-1,0)="",IF(QP176="",TREND(QP$4:INDEX(QP$4:QP$184,$B$200,1),$B$4:INDEX($B$4:$B$184,$B$200,1),INDEX($B$4:$B$184,$B$200+(MONTH($B209)-$C$200),1)),0),VLOOKUP($B209,$B$4:QP$184,COLUMN(QP$1)-1,0))</f>
        <v>61749487868.355042</v>
      </c>
      <c r="QQ209" s="30">
        <f>IF(VLOOKUP($B209,$B$4:QQ$184,COLUMN(QQ$1)-1,0)="",IF(QQ176="",TREND(QQ$4:INDEX(QQ$4:QQ$184,$B$200,1),$B$4:INDEX($B$4:$B$184,$B$200,1),INDEX($B$4:$B$184,$B$200+(MONTH($B209)-$C$200),1)),0),VLOOKUP($B209,$B$4:QQ$184,COLUMN(QQ$1)-1,0))</f>
        <v>479471785.4485383</v>
      </c>
      <c r="QR209" s="30">
        <f>IF(VLOOKUP($B209,$B$4:QR$184,COLUMN(QR$1)-1,0)="",IF(QR176="",TREND(QR$4:INDEX(QR$4:QR$184,$B$200,1),$B$4:INDEX($B$4:$B$184,$B$200,1),INDEX($B$4:$B$184,$B$200+(MONTH($B209)-$C$200),1)),0),VLOOKUP($B209,$B$4:QR$184,COLUMN(QR$1)-1,0))</f>
        <v>303314055.44136381</v>
      </c>
      <c r="QS209" s="30">
        <f>IF(VLOOKUP($B209,$B$4:QS$184,COLUMN(QS$1)-1,0)="",IF(QS176="",TREND(QS$4:INDEX(QS$4:QS$184,$B$200,1),$B$4:INDEX($B$4:$B$184,$B$200,1),INDEX($B$4:$B$184,$B$200+(MONTH($B209)-$C$200),1)),0),VLOOKUP($B209,$B$4:QS$184,COLUMN(QS$1)-1,0))</f>
        <v>80274514.710864544</v>
      </c>
      <c r="QT209" s="30">
        <f>IF(VLOOKUP($B209,$B$4:QT$184,COLUMN(QT$1)-1,0)="",IF(QT176="",TREND(QT$4:INDEX(QT$4:QT$184,$B$200,1),$B$4:INDEX($B$4:$B$184,$B$200,1),INDEX($B$4:$B$184,$B$200+(MONTH($B209)-$C$200),1)),0),VLOOKUP($B209,$B$4:QT$184,COLUMN(QT$1)-1,0))</f>
        <v>95883215.296310663</v>
      </c>
      <c r="QU209" s="30">
        <f>IF(VLOOKUP($B209,$B$4:QU$184,COLUMN(QU$1)-1,0)="",IF(QU176="",TREND(QU$4:INDEX(QU$4:QU$184,$B$200,1),$B$4:INDEX($B$4:$B$184,$B$200,1),INDEX($B$4:$B$184,$B$200+(MONTH($B209)-$C$200),1)),0),VLOOKUP($B209,$B$4:QU$184,COLUMN(QU$1)-1,0))</f>
        <v>95883215.296310663</v>
      </c>
      <c r="QV209" s="30">
        <f>IF(VLOOKUP($B209,$B$4:QV$184,COLUMN(QV$1)-1,0)="",IF(QV176="",TREND(QV$4:INDEX(QV$4:QV$184,$B$200,1),$B$4:INDEX($B$4:$B$184,$B$200,1),INDEX($B$4:$B$184,$B$200+(MONTH($B209)-$C$200),1)),0),VLOOKUP($B209,$B$4:QV$184,COLUMN(QV$1)-1,0))</f>
        <v>0</v>
      </c>
      <c r="QW209" s="30">
        <f>IF(VLOOKUP($B209,$B$4:QW$184,COLUMN(QW$1)-1,0)="",IF(QW176="",TREND(QW$4:INDEX(QW$4:QW$184,$B$200,1),$B$4:INDEX($B$4:$B$184,$B$200,1),INDEX($B$4:$B$184,$B$200+(MONTH($B209)-$C$200),1)),0),VLOOKUP($B209,$B$4:QW$184,COLUMN(QW$1)-1,0))</f>
        <v>1887608923.1578331</v>
      </c>
      <c r="QX209" s="30">
        <f>IF(VLOOKUP($B209,$B$4:QX$184,COLUMN(QX$1)-1,0)="",IF(QX176="",TREND(QX$4:INDEX(QX$4:QX$184,$B$200,1),$B$4:INDEX($B$4:$B$184,$B$200,1),INDEX($B$4:$B$184,$B$200+(MONTH($B209)-$C$200),1)),0),VLOOKUP($B209,$B$4:QX$184,COLUMN(QX$1)-1,0))</f>
        <v>1891441452.3162518</v>
      </c>
      <c r="QY209" s="30">
        <f>IF(VLOOKUP($B209,$B$4:QY$184,COLUMN(QY$1)-1,0)="",IF(QY176="",TREND(QY$4:INDEX(QY$4:QY$184,$B$200,1),$B$4:INDEX($B$4:$B$184,$B$200,1),INDEX($B$4:$B$184,$B$200+(MONTH($B209)-$C$200),1)),0),VLOOKUP($B209,$B$4:QY$184,COLUMN(QY$1)-1,0))</f>
        <v>-3832529.1584186405</v>
      </c>
      <c r="QZ209" s="30">
        <f>IF(VLOOKUP($B209,$B$4:QZ$184,COLUMN(QZ$1)-1,0)="",IF(QZ176="",TREND(QZ$4:INDEX(QZ$4:QZ$184,$B$200,1),$B$4:INDEX($B$4:$B$184,$B$200,1),INDEX($B$4:$B$184,$B$200+(MONTH($B209)-$C$200),1)),0),VLOOKUP($B209,$B$4:QZ$184,COLUMN(QZ$1)-1,0))</f>
        <v>42273165121.002502</v>
      </c>
      <c r="RA209" s="30">
        <f>IF(VLOOKUP($B209,$B$4:RA$184,COLUMN(RA$1)-1,0)="",IF(RA176="",TREND(RA$4:INDEX(RA$4:RA$184,$B$200,1),$B$4:INDEX($B$4:$B$184,$B$200,1),INDEX($B$4:$B$184,$B$200+(MONTH($B209)-$C$200),1)),0),VLOOKUP($B209,$B$4:RA$184,COLUMN(RA$1)-1,0))</f>
        <v>17109242038.746178</v>
      </c>
      <c r="RB209" s="30">
        <f>IF(VLOOKUP($B209,$B$4:RB$184,COLUMN(RB$1)-1,0)="",IF(RB176="",TREND(RB$4:INDEX(RB$4:RB$184,$B$200,1),$B$4:INDEX($B$4:$B$184,$B$200,1),INDEX($B$4:$B$184,$B$200+(MONTH($B209)-$C$200),1)),0),VLOOKUP($B209,$B$4:RB$184,COLUMN(RB$1)-1,0))</f>
        <v>24850662039.439972</v>
      </c>
      <c r="RC209" s="30">
        <f>IF(VLOOKUP($B209,$B$4:RC$184,COLUMN(RC$1)-1,0)="",IF(RC176="",TREND(RC$4:INDEX(RC$4:RC$184,$B$200,1),$B$4:INDEX($B$4:$B$184,$B$200,1),INDEX($B$4:$B$184,$B$200+(MONTH($B209)-$C$200),1)),0),VLOOKUP($B209,$B$4:RC$184,COLUMN(RC$1)-1,0))</f>
        <v>21517084857.022308</v>
      </c>
      <c r="RD209" s="30">
        <f>IF(VLOOKUP($B209,$B$4:RD$184,COLUMN(RD$1)-1,0)="",IF(RD176="",TREND(RD$4:INDEX(RD$4:RD$184,$B$200,1),$B$4:INDEX($B$4:$B$184,$B$200,1),INDEX($B$4:$B$184,$B$200+(MONTH($B209)-$C$200),1)),0),VLOOKUP($B209,$B$4:RD$184,COLUMN(RD$1)-1,0))</f>
        <v>21032714682.862793</v>
      </c>
      <c r="RE209" s="30">
        <f>IF(VLOOKUP($B209,$B$4:RE$184,COLUMN(RE$1)-1,0)="",IF(RE176="",TREND(RE$4:INDEX(RE$4:RE$184,$B$200,1),$B$4:INDEX($B$4:$B$184,$B$200,1),INDEX($B$4:$B$184,$B$200+(MONTH($B209)-$C$200),1)),0),VLOOKUP($B209,$B$4:RE$184,COLUMN(RE$1)-1,0))</f>
        <v>484370174.15948391</v>
      </c>
      <c r="RF209" s="30">
        <f>IF(VLOOKUP($B209,$B$4:RF$184,COLUMN(RF$1)-1,0)="",IF(RF176="",TREND(RF$4:INDEX(RF$4:RF$184,$B$200,1),$B$4:INDEX($B$4:$B$184,$B$200,1),INDEX($B$4:$B$184,$B$200+(MONTH($B209)-$C$200),1)),0),VLOOKUP($B209,$B$4:RF$184,COLUMN(RF$1)-1,0))</f>
        <v>3333577182.4177017</v>
      </c>
      <c r="RG209" s="30">
        <f>IF(VLOOKUP($B209,$B$4:RG$184,COLUMN(RG$1)-1,0)="",IF(RG176="",TREND(RG$4:INDEX(RG$4:RG$184,$B$200,1),$B$4:INDEX($B$4:$B$184,$B$200,1),INDEX($B$4:$B$184,$B$200+(MONTH($B209)-$C$200),1)),0),VLOOKUP($B209,$B$4:RG$184,COLUMN(RG$1)-1,0))</f>
        <v>-7708061.8923037648</v>
      </c>
      <c r="RH209" s="30">
        <f>IF(VLOOKUP($B209,$B$4:RH$184,COLUMN(RH$1)-1,0)="",IF(RH176="",TREND(RH$4:INDEX(RH$4:RH$184,$B$200,1),$B$4:INDEX($B$4:$B$184,$B$200,1),INDEX($B$4:$B$184,$B$200+(MONTH($B209)-$C$200),1)),0),VLOOKUP($B209,$B$4:RH$184,COLUMN(RH$1)-1,0))</f>
        <v>3341285244.310009</v>
      </c>
      <c r="RI209" s="30">
        <f>IF(VLOOKUP($B209,$B$4:RI$184,COLUMN(RI$1)-1,0)="",IF(RI176="",TREND(RI$4:INDEX(RI$4:RI$184,$B$200,1),$B$4:INDEX($B$4:$B$184,$B$200,1),INDEX($B$4:$B$184,$B$200+(MONTH($B209)-$C$200),1)),0),VLOOKUP($B209,$B$4:RI$184,COLUMN(RI$1)-1,0))</f>
        <v>142576758040.67712</v>
      </c>
      <c r="RJ209" s="30">
        <f>IF(VLOOKUP($B209,$B$4:RJ$184,COLUMN(RJ$1)-1,0)="",IF(RJ176="",TREND(RJ$4:INDEX(RJ$4:RJ$184,$B$200,1),$B$4:INDEX($B$4:$B$184,$B$200,1),INDEX($B$4:$B$184,$B$200+(MONTH($B209)-$C$200),1)),0),VLOOKUP($B209,$B$4:RJ$184,COLUMN(RJ$1)-1,0))</f>
        <v>13411254081.597733</v>
      </c>
      <c r="RK209" s="30">
        <f>IF(VLOOKUP($B209,$B$4:RK$184,COLUMN(RK$1)-1,0)="",IF(RK176="",TREND(RK$4:INDEX(RK$4:RK$184,$B$200,1),$B$4:INDEX($B$4:$B$184,$B$200,1),INDEX($B$4:$B$184,$B$200+(MONTH($B209)-$C$200),1)),0),VLOOKUP($B209,$B$4:RK$184,COLUMN(RK$1)-1,0))</f>
        <v>13331028048.322479</v>
      </c>
      <c r="RL209" s="30">
        <f>IF(VLOOKUP($B209,$B$4:RL$184,COLUMN(RL$1)-1,0)="",IF(RL176="",TREND(RL$4:INDEX(RL$4:RL$184,$B$200,1),$B$4:INDEX($B$4:$B$184,$B$200,1),INDEX($B$4:$B$184,$B$200+(MONTH($B209)-$C$200),1)),0),VLOOKUP($B209,$B$4:RL$184,COLUMN(RL$1)-1,0))</f>
        <v>6168600285.2874184</v>
      </c>
      <c r="RM209" s="30">
        <f>IF(VLOOKUP($B209,$B$4:RM$184,COLUMN(RM$1)-1,0)="",IF(RM176="",TREND(RM$4:INDEX(RM$4:RM$184,$B$200,1),$B$4:INDEX($B$4:$B$184,$B$200,1),INDEX($B$4:$B$184,$B$200+(MONTH($B209)-$C$200),1)),0),VLOOKUP($B209,$B$4:RM$184,COLUMN(RM$1)-1,0))</f>
        <v>160413038.55363035</v>
      </c>
      <c r="RN209" s="30">
        <f>IF(VLOOKUP($B209,$B$4:RN$184,COLUMN(RN$1)-1,0)="",IF(RN176="",TREND(RN$4:INDEX(RN$4:RN$184,$B$200,1),$B$4:INDEX($B$4:$B$184,$B$200,1),INDEX($B$4:$B$184,$B$200+(MONTH($B209)-$C$200),1)),0),VLOOKUP($B209,$B$4:RN$184,COLUMN(RN$1)-1,0))</f>
        <v>109974810.43277109</v>
      </c>
      <c r="RO209" s="30">
        <f>IF(VLOOKUP($B209,$B$4:RO$184,COLUMN(RO$1)-1,0)="",IF(RO176="",TREND(RO$4:INDEX(RO$4:RO$184,$B$200,1),$B$4:INDEX($B$4:$B$184,$B$200,1),INDEX($B$4:$B$184,$B$200+(MONTH($B209)-$C$200),1)),0),VLOOKUP($B209,$B$4:RO$184,COLUMN(RO$1)-1,0))</f>
        <v>8051104.2372905761</v>
      </c>
      <c r="RP209" s="30">
        <f>IF(VLOOKUP($B209,$B$4:RP$184,COLUMN(RP$1)-1,0)="",IF(RP176="",TREND(RP$4:INDEX(RP$4:RP$184,$B$200,1),$B$4:INDEX($B$4:$B$184,$B$200,1),INDEX($B$4:$B$184,$B$200+(MONTH($B209)-$C$200),1)),0),VLOOKUP($B209,$B$4:RP$184,COLUMN(RP$1)-1,0))</f>
        <v>-590991.63811340183</v>
      </c>
      <c r="RQ209" s="30">
        <f>IF(VLOOKUP($B209,$B$4:RQ$184,COLUMN(RQ$1)-1,0)="",IF(RQ176="",TREND(RQ$4:INDEX(RQ$4:RQ$184,$B$200,1),$B$4:INDEX($B$4:$B$184,$B$200,1),INDEX($B$4:$B$184,$B$200+(MONTH($B209)-$C$200),1)),0),VLOOKUP($B209,$B$4:RQ$184,COLUMN(RQ$1)-1,0))</f>
        <v>-1946540.6953244656</v>
      </c>
      <c r="RR209" s="30">
        <f>IF(VLOOKUP($B209,$B$4:RR$184,COLUMN(RR$1)-1,0)="",IF(RR176="",TREND(RR$4:INDEX(RR$4:RR$184,$B$200,1),$B$4:INDEX($B$4:$B$184,$B$200,1),INDEX($B$4:$B$184,$B$200+(MONTH($B209)-$C$200),1)),0),VLOOKUP($B209,$B$4:RR$184,COLUMN(RR$1)-1,0))</f>
        <v>-838551.21169488132</v>
      </c>
      <c r="RS209" s="30">
        <f>IF(VLOOKUP($B209,$B$4:RS$184,COLUMN(RS$1)-1,0)="",IF(RS176="",TREND(RS$4:INDEX(RS$4:RS$184,$B$200,1),$B$4:INDEX($B$4:$B$184,$B$200,1),INDEX($B$4:$B$184,$B$200+(MONTH($B209)-$C$200),1)),0),VLOOKUP($B209,$B$4:RS$184,COLUMN(RS$1)-1,0))</f>
        <v>-23163.385999405058</v>
      </c>
      <c r="RT209" s="30">
        <f>IF(VLOOKUP($B209,$B$4:RT$184,COLUMN(RT$1)-1,0)="",IF(RT176="",TREND(RT$4:INDEX(RT$4:RT$184,$B$200,1),$B$4:INDEX($B$4:$B$184,$B$200,1),INDEX($B$4:$B$184,$B$200+(MONTH($B209)-$C$200),1)),0),VLOOKUP($B209,$B$4:RT$184,COLUMN(RT$1)-1,0))</f>
        <v>11875665.847579189</v>
      </c>
      <c r="RU209" s="30">
        <f>IF(VLOOKUP($B209,$B$4:RU$184,COLUMN(RU$1)-1,0)="",IF(RU176="",TREND(RU$4:INDEX(RU$4:RU$184,$B$200,1),$B$4:INDEX($B$4:$B$184,$B$200,1),INDEX($B$4:$B$184,$B$200+(MONTH($B209)-$C$200),1)),0),VLOOKUP($B209,$B$4:RU$184,COLUMN(RU$1)-1,0))</f>
        <v>-123440492.71887302</v>
      </c>
      <c r="RV209" s="30">
        <f>IF(VLOOKUP($B209,$B$4:RV$184,COLUMN(RV$1)-1,0)="",IF(RV176="",TREND(RV$4:INDEX(RV$4:RV$184,$B$200,1),$B$4:INDEX($B$4:$B$184,$B$200,1),INDEX($B$4:$B$184,$B$200+(MONTH($B209)-$C$200),1)),0),VLOOKUP($B209,$B$4:RV$184,COLUMN(RV$1)-1,0))</f>
        <v>6052890.1822898127</v>
      </c>
      <c r="RW209" s="30">
        <f>IF(VLOOKUP($B209,$B$4:RW$184,COLUMN(RW$1)-1,0)="",IF(RW176="",TREND(RW$4:INDEX(RW$4:RW$184,$B$200,1),$B$4:INDEX($B$4:$B$184,$B$200,1),INDEX($B$4:$B$184,$B$200+(MONTH($B209)-$C$200),1)),0),VLOOKUP($B209,$B$4:RW$184,COLUMN(RW$1)-1,0))</f>
        <v>453632.39505120739</v>
      </c>
      <c r="RX209" s="30">
        <f>IF(VLOOKUP($B209,$B$4:RX$184,COLUMN(RX$1)-1,0)="",IF(RX176="",TREND(RX$4:INDEX(RX$4:RX$184,$B$200,1),$B$4:INDEX($B$4:$B$184,$B$200,1),INDEX($B$4:$B$184,$B$200+(MONTH($B209)-$C$200),1)),0),VLOOKUP($B209,$B$4:RX$184,COLUMN(RX$1)-1,0))</f>
        <v>0</v>
      </c>
      <c r="RY209" s="30">
        <f>IF(VLOOKUP($B209,$B$4:RY$184,COLUMN(RY$1)-1,0)="",IF(RY176="",TREND(RY$4:INDEX(RY$4:RY$184,$B$200,1),$B$4:INDEX($B$4:$B$184,$B$200,1),INDEX($B$4:$B$184,$B$200+(MONTH($B209)-$C$200),1)),0),VLOOKUP($B209,$B$4:RY$184,COLUMN(RY$1)-1,0))</f>
        <v>143968.14396071434</v>
      </c>
      <c r="RZ209" s="30">
        <f>IF(VLOOKUP($B209,$B$4:RZ$184,COLUMN(RZ$1)-1,0)="",IF(RZ176="",TREND(RZ$4:INDEX(RZ$4:RZ$184,$B$200,1),$B$4:INDEX($B$4:$B$184,$B$200,1),INDEX($B$4:$B$184,$B$200+(MONTH($B209)-$C$200),1)),0),VLOOKUP($B209,$B$4:RZ$184,COLUMN(RZ$1)-1,0))</f>
        <v>0</v>
      </c>
      <c r="SA209" s="30">
        <f>IF(VLOOKUP($B209,$B$4:SA$184,COLUMN(SA$1)-1,0)="",IF(SA176="",TREND(SA$4:INDEX(SA$4:SA$184,$B$200,1),$B$4:INDEX($B$4:$B$184,$B$200,1),INDEX($B$4:$B$184,$B$200+(MONTH($B209)-$C$200),1)),0),VLOOKUP($B209,$B$4:SA$184,COLUMN(SA$1)-1,0))</f>
        <v>0</v>
      </c>
      <c r="SB209" s="30">
        <f>IF(VLOOKUP($B209,$B$4:SB$184,COLUMN(SB$1)-1,0)="",IF(SB176="",TREND(SB$4:INDEX(SB$4:SB$184,$B$200,1),$B$4:INDEX($B$4:$B$184,$B$200,1),INDEX($B$4:$B$184,$B$200+(MONTH($B209)-$C$200),1)),0),VLOOKUP($B209,$B$4:SB$184,COLUMN(SB$1)-1,0))</f>
        <v>0</v>
      </c>
      <c r="SC209" s="30">
        <f>IF(VLOOKUP($B209,$B$4:SC$184,COLUMN(SC$1)-1,0)="",IF(SC176="",TREND(SC$4:INDEX(SC$4:SC$184,$B$200,1),$B$4:INDEX($B$4:$B$184,$B$200,1),INDEX($B$4:$B$184,$B$200+(MONTH($B209)-$C$200),1)),0),VLOOKUP($B209,$B$4:SC$184,COLUMN(SC$1)-1,0))</f>
        <v>631619.52350192959</v>
      </c>
      <c r="SD209" s="30">
        <f>IF(VLOOKUP($B209,$B$4:SD$184,COLUMN(SD$1)-1,0)="",IF(SD176="",TREND(SD$4:INDEX(SD$4:SD$184,$B$200,1),$B$4:INDEX($B$4:$B$184,$B$200,1),INDEX($B$4:$B$184,$B$200+(MONTH($B209)-$C$200),1)),0),VLOOKUP($B209,$B$4:SD$184,COLUMN(SD$1)-1,0))</f>
        <v>0</v>
      </c>
      <c r="SE209" s="30">
        <f>IF(VLOOKUP($B209,$B$4:SE$184,COLUMN(SE$1)-1,0)="",IF(SE176="",TREND(SE$4:INDEX(SE$4:SE$184,$B$200,1),$B$4:INDEX($B$4:$B$184,$B$200,1),INDEX($B$4:$B$184,$B$200+(MONTH($B209)-$C$200),1)),0),VLOOKUP($B209,$B$4:SE$184,COLUMN(SE$1)-1,0))</f>
        <v>0</v>
      </c>
      <c r="SF209" s="30">
        <f>IF(VLOOKUP($B209,$B$4:SF$184,COLUMN(SF$1)-1,0)="",IF(SF176="",TREND(SF$4:INDEX(SF$4:SF$184,$B$200,1),$B$4:INDEX($B$4:$B$184,$B$200,1),INDEX($B$4:$B$184,$B$200+(MONTH($B209)-$C$200),1)),0),VLOOKUP($B209,$B$4:SF$184,COLUMN(SF$1)-1,0))</f>
        <v>131.48601901300935</v>
      </c>
      <c r="SG209" s="30">
        <f>IF(VLOOKUP($B209,$B$4:SG$184,COLUMN(SG$1)-1,0)="",IF(SG176="",TREND(SG$4:INDEX(SG$4:SG$184,$B$200,1),$B$4:INDEX($B$4:$B$184,$B$200,1),INDEX($B$4:$B$184,$B$200+(MONTH($B209)-$C$200),1)),0),VLOOKUP($B209,$B$4:SG$184,COLUMN(SG$1)-1,0))</f>
        <v>119992633.0151825</v>
      </c>
      <c r="SH209" s="30">
        <f>IF(VLOOKUP($B209,$B$4:SH$184,COLUMN(SH$1)-1,0)="",IF(SH176="",TREND(SH$4:INDEX(SH$4:SH$184,$B$200,1),$B$4:INDEX($B$4:$B$184,$B$200,1),INDEX($B$4:$B$184,$B$200+(MONTH($B209)-$C$200),1)),0),VLOOKUP($B209,$B$4:SH$184,COLUMN(SH$1)-1,0))</f>
        <v>60930351.620408297</v>
      </c>
      <c r="SI209" s="30">
        <f>IF(VLOOKUP($B209,$B$4:SI$184,COLUMN(SI$1)-1,0)="",IF(SI176="",TREND(SI$4:INDEX(SI$4:SI$184,$B$200,1),$B$4:INDEX($B$4:$B$184,$B$200,1),INDEX($B$4:$B$184,$B$200+(MONTH($B209)-$C$200),1)),0),VLOOKUP($B209,$B$4:SI$184,COLUMN(SI$1)-1,0))</f>
        <v>45598193.572121441</v>
      </c>
      <c r="SJ209" s="30">
        <f>IF(VLOOKUP($B209,$B$4:SJ$184,COLUMN(SJ$1)-1,0)="",IF(SJ176="",TREND(SJ$4:INDEX(SJ$4:SJ$184,$B$200,1),$B$4:INDEX($B$4:$B$184,$B$200,1),INDEX($B$4:$B$184,$B$200+(MONTH($B209)-$C$200),1)),0),VLOOKUP($B209,$B$4:SJ$184,COLUMN(SJ$1)-1,0))</f>
        <v>3425.3400464248334</v>
      </c>
      <c r="SK209" s="30">
        <f>IF(VLOOKUP($B209,$B$4:SK$184,COLUMN(SK$1)-1,0)="",IF(SK176="",TREND(SK$4:INDEX(SK$4:SK$184,$B$200,1),$B$4:INDEX($B$4:$B$184,$B$200,1),INDEX($B$4:$B$184,$B$200+(MONTH($B209)-$C$200),1)),0),VLOOKUP($B209,$B$4:SK$184,COLUMN(SK$1)-1,0))</f>
        <v>2410945117.6481705</v>
      </c>
      <c r="SL209" s="30">
        <f>IF(VLOOKUP($B209,$B$4:SL$184,COLUMN(SL$1)-1,0)="",IF(SL176="",TREND(SL$4:INDEX(SL$4:SL$184,$B$200,1),$B$4:INDEX($B$4:$B$184,$B$200,1),INDEX($B$4:$B$184,$B$200+(MONTH($B209)-$C$200),1)),0),VLOOKUP($B209,$B$4:SL$184,COLUMN(SL$1)-1,0))</f>
        <v>2410945117.6481705</v>
      </c>
      <c r="SM209" s="30">
        <f>IF(VLOOKUP($B209,$B$4:SM$184,COLUMN(SM$1)-1,0)="",IF(SM176="",TREND(SM$4:INDEX(SM$4:SM$184,$B$200,1),$B$4:INDEX($B$4:$B$184,$B$200,1),INDEX($B$4:$B$184,$B$200+(MONTH($B209)-$C$200),1)),0),VLOOKUP($B209,$B$4:SM$184,COLUMN(SM$1)-1,0))</f>
        <v>0</v>
      </c>
      <c r="SN209" s="30">
        <f>IF(VLOOKUP($B209,$B$4:SN$184,COLUMN(SN$1)-1,0)="",IF(SN176="",TREND(SN$4:INDEX(SN$4:SN$184,$B$200,1),$B$4:INDEX($B$4:$B$184,$B$200,1),INDEX($B$4:$B$184,$B$200+(MONTH($B209)-$C$200),1)),0),VLOOKUP($B209,$B$4:SN$184,COLUMN(SN$1)-1,0))</f>
        <v>178240102.95635056</v>
      </c>
      <c r="SO209" s="30">
        <f>IF(VLOOKUP($B209,$B$4:SO$184,COLUMN(SO$1)-1,0)="",IF(SO176="",TREND(SO$4:INDEX(SO$4:SO$184,$B$200,1),$B$4:INDEX($B$4:$B$184,$B$200,1),INDEX($B$4:$B$184,$B$200+(MONTH($B209)-$C$200),1)),0),VLOOKUP($B209,$B$4:SO$184,COLUMN(SO$1)-1,0))</f>
        <v>3309.8575533966032</v>
      </c>
      <c r="SP209" s="30">
        <f>IF(VLOOKUP($B209,$B$4:SP$184,COLUMN(SP$1)-1,0)="",IF(SP176="",TREND(SP$4:INDEX(SP$4:SP$184,$B$200,1),$B$4:INDEX($B$4:$B$184,$B$200,1),INDEX($B$4:$B$184,$B$200+(MONTH($B209)-$C$200),1)),0),VLOOKUP($B209,$B$4:SP$184,COLUMN(SP$1)-1,0))</f>
        <v>1441721.4263599087</v>
      </c>
      <c r="SQ209" s="30">
        <f>IF(VLOOKUP($B209,$B$4:SQ$184,COLUMN(SQ$1)-1,0)="",IF(SQ176="",TREND(SQ$4:INDEX(SQ$4:SQ$184,$B$200,1),$B$4:INDEX($B$4:$B$184,$B$200,1),INDEX($B$4:$B$184,$B$200+(MONTH($B209)-$C$200),1)),0),VLOOKUP($B209,$B$4:SQ$184,COLUMN(SQ$1)-1,0))</f>
        <v>750526.83219668642</v>
      </c>
      <c r="SR209" s="30">
        <f>IF(VLOOKUP($B209,$B$4:SR$184,COLUMN(SR$1)-1,0)="",IF(SR176="",TREND(SR$4:INDEX(SR$4:SR$184,$B$200,1),$B$4:INDEX($B$4:$B$184,$B$200,1),INDEX($B$4:$B$184,$B$200+(MONTH($B209)-$C$200),1)),0),VLOOKUP($B209,$B$4:SR$184,COLUMN(SR$1)-1,0))</f>
        <v>368518332.59058189</v>
      </c>
      <c r="SS209" s="30">
        <f>IF(VLOOKUP($B209,$B$4:SS$184,COLUMN(SS$1)-1,0)="",IF(SS176="",TREND(SS$4:INDEX(SS$4:SS$184,$B$200,1),$B$4:INDEX($B$4:$B$184,$B$200,1),INDEX($B$4:$B$184,$B$200+(MONTH($B209)-$C$200),1)),0),VLOOKUP($B209,$B$4:SS$184,COLUMN(SS$1)-1,0))</f>
        <v>63728362.658481956</v>
      </c>
      <c r="ST209" s="30">
        <f>IF(VLOOKUP($B209,$B$4:ST$184,COLUMN(ST$1)-1,0)="",IF(ST176="",TREND(ST$4:INDEX(ST$4:ST$184,$B$200,1),$B$4:INDEX($B$4:$B$184,$B$200,1),INDEX($B$4:$B$184,$B$200+(MONTH($B209)-$C$200),1)),0),VLOOKUP($B209,$B$4:ST$184,COLUMN(ST$1)-1,0))</f>
        <v>0</v>
      </c>
      <c r="SU209" s="30">
        <f>IF(VLOOKUP($B209,$B$4:SU$184,COLUMN(SU$1)-1,0)="",IF(SU176="",TREND(SU$4:INDEX(SU$4:SU$184,$B$200,1),$B$4:INDEX($B$4:$B$184,$B$200,1),INDEX($B$4:$B$184,$B$200+(MONTH($B209)-$C$200),1)),0),VLOOKUP($B209,$B$4:SU$184,COLUMN(SU$1)-1,0))</f>
        <v>0</v>
      </c>
      <c r="SV209" s="30">
        <f>IF(VLOOKUP($B209,$B$4:SV$184,COLUMN(SV$1)-1,0)="",IF(SV176="",TREND(SV$4:INDEX(SV$4:SV$184,$B$200,1),$B$4:INDEX($B$4:$B$184,$B$200,1),INDEX($B$4:$B$184,$B$200+(MONTH($B209)-$C$200),1)),0),VLOOKUP($B209,$B$4:SV$184,COLUMN(SV$1)-1,0))</f>
        <v>0</v>
      </c>
      <c r="SW209" s="30">
        <f>IF(VLOOKUP($B209,$B$4:SW$184,COLUMN(SW$1)-1,0)="",IF(SW176="",TREND(SW$4:INDEX(SW$4:SW$184,$B$200,1),$B$4:INDEX($B$4:$B$184,$B$200,1),INDEX($B$4:$B$184,$B$200+(MONTH($B209)-$C$200),1)),0),VLOOKUP($B209,$B$4:SW$184,COLUMN(SW$1)-1,0))</f>
        <v>2145376.0103243627</v>
      </c>
      <c r="SX209" s="30">
        <f>IF(VLOOKUP($B209,$B$4:SX$184,COLUMN(SX$1)-1,0)="",IF(SX176="",TREND(SX$4:INDEX(SX$4:SX$184,$B$200,1),$B$4:INDEX($B$4:$B$184,$B$200,1),INDEX($B$4:$B$184,$B$200+(MONTH($B209)-$C$200),1)),0),VLOOKUP($B209,$B$4:SX$184,COLUMN(SX$1)-1,0))</f>
        <v>12801196.666696265</v>
      </c>
      <c r="SY209" s="30">
        <f>IF(VLOOKUP($B209,$B$4:SY$184,COLUMN(SY$1)-1,0)="",IF(SY176="",TREND(SY$4:INDEX(SY$4:SY$184,$B$200,1),$B$4:INDEX($B$4:$B$184,$B$200,1),INDEX($B$4:$B$184,$B$200+(MONTH($B209)-$C$200),1)),0),VLOOKUP($B209,$B$4:SY$184,COLUMN(SY$1)-1,0))</f>
        <v>22700467.591384411</v>
      </c>
      <c r="SZ209" s="30">
        <f>IF(VLOOKUP($B209,$B$4:SZ$184,COLUMN(SZ$1)-1,0)="",IF(SZ176="",TREND(SZ$4:INDEX(SZ$4:SZ$184,$B$200,1),$B$4:INDEX($B$4:$B$184,$B$200,1),INDEX($B$4:$B$184,$B$200+(MONTH($B209)-$C$200),1)),0),VLOOKUP($B209,$B$4:SZ$184,COLUMN(SZ$1)-1,0))</f>
        <v>290520.57840354356</v>
      </c>
      <c r="TA209" s="30">
        <f>IF(VLOOKUP($B209,$B$4:TA$184,COLUMN(TA$1)-1,0)="",IF(TA176="",TREND(TA$4:INDEX(TA$4:TA$184,$B$200,1),$B$4:INDEX($B$4:$B$184,$B$200,1),INDEX($B$4:$B$184,$B$200+(MONTH($B209)-$C$200),1)),0),VLOOKUP($B209,$B$4:TA$184,COLUMN(TA$1)-1,0))</f>
        <v>3126054317.624649</v>
      </c>
      <c r="TB209" s="30">
        <f>IF(VLOOKUP($B209,$B$4:TB$184,COLUMN(TB$1)-1,0)="",IF(TB176="",TREND(TB$4:INDEX(TB$4:TB$184,$B$200,1),$B$4:INDEX($B$4:$B$184,$B$200,1),INDEX($B$4:$B$184,$B$200+(MONTH($B209)-$C$200),1)),0),VLOOKUP($B209,$B$4:TB$184,COLUMN(TB$1)-1,0))</f>
        <v>195938517.09483171</v>
      </c>
      <c r="TC209" s="30">
        <f>IF(VLOOKUP($B209,$B$4:TC$184,COLUMN(TC$1)-1,0)="",IF(TC176="",TREND(TC$4:INDEX(TC$4:TC$184,$B$200,1),$B$4:INDEX($B$4:$B$184,$B$200,1),INDEX($B$4:$B$184,$B$200+(MONTH($B209)-$C$200),1)),0),VLOOKUP($B209,$B$4:TC$184,COLUMN(TC$1)-1,0))</f>
        <v>51091261.489798188</v>
      </c>
      <c r="TD209" s="30">
        <f>IF(VLOOKUP($B209,$B$4:TD$184,COLUMN(TD$1)-1,0)="",IF(TD176="",TREND(TD$4:INDEX(TD$4:TD$184,$B$200,1),$B$4:INDEX($B$4:$B$184,$B$200,1),INDEX($B$4:$B$184,$B$200+(MONTH($B209)-$C$200),1)),0),VLOOKUP($B209,$B$4:TD$184,COLUMN(TD$1)-1,0))</f>
        <v>0</v>
      </c>
      <c r="TE209" s="30">
        <f>IF(VLOOKUP($B209,$B$4:TE$184,COLUMN(TE$1)-1,0)="",IF(TE176="",TREND(TE$4:INDEX(TE$4:TE$184,$B$200,1),$B$4:INDEX($B$4:$B$184,$B$200,1),INDEX($B$4:$B$184,$B$200+(MONTH($B209)-$C$200),1)),0),VLOOKUP($B209,$B$4:TE$184,COLUMN(TE$1)-1,0))</f>
        <v>4758534.4053133205</v>
      </c>
      <c r="TF209" s="30">
        <f>IF(VLOOKUP($B209,$B$4:TF$184,COLUMN(TF$1)-1,0)="",IF(TF176="",TREND(TF$4:INDEX(TF$4:TF$184,$B$200,1),$B$4:INDEX($B$4:$B$184,$B$200,1),INDEX($B$4:$B$184,$B$200+(MONTH($B209)-$C$200),1)),0),VLOOKUP($B209,$B$4:TF$184,COLUMN(TF$1)-1,0))</f>
        <v>5550394.4152636006</v>
      </c>
      <c r="TG209" s="30">
        <f>IF(VLOOKUP($B209,$B$4:TG$184,COLUMN(TG$1)-1,0)="",IF(TG176="",TREND(TG$4:INDEX(TG$4:TG$184,$B$200,1),$B$4:INDEX($B$4:$B$184,$B$200,1),INDEX($B$4:$B$184,$B$200+(MONTH($B209)-$C$200),1)),0),VLOOKUP($B209,$B$4:TG$184,COLUMN(TG$1)-1,0))</f>
        <v>42937050.202769637</v>
      </c>
      <c r="TH209" s="30">
        <f>IF(VLOOKUP($B209,$B$4:TH$184,COLUMN(TH$1)-1,0)="",IF(TH176="",TREND(TH$4:INDEX(TH$4:TH$184,$B$200,1),$B$4:INDEX($B$4:$B$184,$B$200,1),INDEX($B$4:$B$184,$B$200+(MONTH($B209)-$C$200),1)),0),VLOOKUP($B209,$B$4:TH$184,COLUMN(TH$1)-1,0))</f>
        <v>91752459.415573955</v>
      </c>
      <c r="TI209" s="30">
        <f>IF(VLOOKUP($B209,$B$4:TI$184,COLUMN(TI$1)-1,0)="",IF(TI176="",TREND(TI$4:INDEX(TI$4:TI$184,$B$200,1),$B$4:INDEX($B$4:$B$184,$B$200,1),INDEX($B$4:$B$184,$B$200+(MONTH($B209)-$C$200),1)),0),VLOOKUP($B209,$B$4:TI$184,COLUMN(TI$1)-1,0))</f>
        <v>278438953.22369242</v>
      </c>
      <c r="TJ209" s="30">
        <f>IF(VLOOKUP($B209,$B$4:TJ$184,COLUMN(TJ$1)-1,0)="",IF(TJ176="",TREND(TJ$4:INDEX(TJ$4:TJ$184,$B$200,1),$B$4:INDEX($B$4:$B$184,$B$200,1),INDEX($B$4:$B$184,$B$200+(MONTH($B209)-$C$200),1)),0),VLOOKUP($B209,$B$4:TJ$184,COLUMN(TJ$1)-1,0))</f>
        <v>100039919666.02087</v>
      </c>
      <c r="TK209" s="30">
        <f>IF(VLOOKUP($B209,$B$4:TK$184,COLUMN(TK$1)-1,0)="",IF(TK176="",TREND(TK$4:INDEX(TK$4:TK$184,$B$200,1),$B$4:INDEX($B$4:$B$184,$B$200,1),INDEX($B$4:$B$184,$B$200+(MONTH($B209)-$C$200),1)),0),VLOOKUP($B209,$B$4:TK$184,COLUMN(TK$1)-1,0))</f>
        <v>88055437236.93866</v>
      </c>
      <c r="TL209" s="30">
        <f>IF(VLOOKUP($B209,$B$4:TL$184,COLUMN(TL$1)-1,0)="",IF(TL176="",TREND(TL$4:INDEX(TL$4:TL$184,$B$200,1),$B$4:INDEX($B$4:$B$184,$B$200,1),INDEX($B$4:$B$184,$B$200+(MONTH($B209)-$C$200),1)),0),VLOOKUP($B209,$B$4:TL$184,COLUMN(TL$1)-1,0))</f>
        <v>51188005578.199371</v>
      </c>
      <c r="TM209" s="30">
        <f>IF(VLOOKUP($B209,$B$4:TM$184,COLUMN(TM$1)-1,0)="",IF(TM176="",TREND(TM$4:INDEX(TM$4:TM$184,$B$200,1),$B$4:INDEX($B$4:$B$184,$B$200,1),INDEX($B$4:$B$184,$B$200+(MONTH($B209)-$C$200),1)),0),VLOOKUP($B209,$B$4:TM$184,COLUMN(TM$1)-1,0))</f>
        <v>256791205.44812703</v>
      </c>
      <c r="TN209" s="30">
        <f>IF(VLOOKUP($B209,$B$4:TN$184,COLUMN(TN$1)-1,0)="",IF(TN176="",TREND(TN$4:INDEX(TN$4:TN$184,$B$200,1),$B$4:INDEX($B$4:$B$184,$B$200,1),INDEX($B$4:$B$184,$B$200+(MONTH($B209)-$C$200),1)),0),VLOOKUP($B209,$B$4:TN$184,COLUMN(TN$1)-1,0))</f>
        <v>252643351.22081685</v>
      </c>
      <c r="TO209" s="30">
        <f>IF(VLOOKUP($B209,$B$4:TO$184,COLUMN(TO$1)-1,0)="",IF(TO176="",TREND(TO$4:INDEX(TO$4:TO$184,$B$200,1),$B$4:INDEX($B$4:$B$184,$B$200,1),INDEX($B$4:$B$184,$B$200+(MONTH($B209)-$C$200),1)),0),VLOOKUP($B209,$B$4:TO$184,COLUMN(TO$1)-1,0))</f>
        <v>4147854.2273102999</v>
      </c>
      <c r="TP209" s="30">
        <f>IF(VLOOKUP($B209,$B$4:TP$184,COLUMN(TP$1)-1,0)="",IF(TP176="",TREND(TP$4:INDEX(TP$4:TP$184,$B$200,1),$B$4:INDEX($B$4:$B$184,$B$200,1),INDEX($B$4:$B$184,$B$200+(MONTH($B209)-$C$200),1)),0),VLOOKUP($B209,$B$4:TP$184,COLUMN(TP$1)-1,0))</f>
        <v>3111283.5824944973</v>
      </c>
      <c r="TQ209" s="30">
        <f>IF(VLOOKUP($B209,$B$4:TQ$184,COLUMN(TQ$1)-1,0)="",IF(TQ176="",TREND(TQ$4:INDEX(TQ$4:TQ$184,$B$200,1),$B$4:INDEX($B$4:$B$184,$B$200,1),INDEX($B$4:$B$184,$B$200+(MONTH($B209)-$C$200),1)),0),VLOOKUP($B209,$B$4:TQ$184,COLUMN(TQ$1)-1,0))</f>
        <v>3111283.5824944973</v>
      </c>
      <c r="TR209" s="30">
        <f>IF(VLOOKUP($B209,$B$4:TR$184,COLUMN(TR$1)-1,0)="",IF(TR176="",TREND(TR$4:INDEX(TR$4:TR$184,$B$200,1),$B$4:INDEX($B$4:$B$184,$B$200,1),INDEX($B$4:$B$184,$B$200+(MONTH($B209)-$C$200),1)),0),VLOOKUP($B209,$B$4:TR$184,COLUMN(TR$1)-1,0))</f>
        <v>1472592766.7882843</v>
      </c>
      <c r="TS209" s="30">
        <f>IF(VLOOKUP($B209,$B$4:TS$184,COLUMN(TS$1)-1,0)="",IF(TS176="",TREND(TS$4:INDEX(TS$4:TS$184,$B$200,1),$B$4:INDEX($B$4:$B$184,$B$200,1),INDEX($B$4:$B$184,$B$200+(MONTH($B209)-$C$200),1)),0),VLOOKUP($B209,$B$4:TS$184,COLUMN(TS$1)-1,0))</f>
        <v>46287733529.647095</v>
      </c>
      <c r="TT209" s="30">
        <f>IF(VLOOKUP($B209,$B$4:TT$184,COLUMN(TT$1)-1,0)="",IF(TT176="",TREND(TT$4:INDEX(TT$4:TT$184,$B$200,1),$B$4:INDEX($B$4:$B$184,$B$200,1),INDEX($B$4:$B$184,$B$200+(MONTH($B209)-$C$200),1)),0),VLOOKUP($B209,$B$4:TT$184,COLUMN(TT$1)-1,0))</f>
        <v>1091587791.3861427</v>
      </c>
      <c r="TU209" s="30">
        <f>IF(VLOOKUP($B209,$B$4:TU$184,COLUMN(TU$1)-1,0)="",IF(TU176="",TREND(TU$4:INDEX(TU$4:TU$184,$B$200,1),$B$4:INDEX($B$4:$B$184,$B$200,1),INDEX($B$4:$B$184,$B$200+(MONTH($B209)-$C$200),1)),0),VLOOKUP($B209,$B$4:TU$184,COLUMN(TU$1)-1,0))</f>
        <v>29651382061.749115</v>
      </c>
      <c r="TV209" s="30">
        <f>IF(VLOOKUP($B209,$B$4:TV$184,COLUMN(TV$1)-1,0)="",IF(TV176="",TREND(TV$4:INDEX(TV$4:TV$184,$B$200,1),$B$4:INDEX($B$4:$B$184,$B$200,1),INDEX($B$4:$B$184,$B$200+(MONTH($B209)-$C$200),1)),0),VLOOKUP($B209,$B$4:TV$184,COLUMN(TV$1)-1,0))</f>
        <v>-32905.576663727872</v>
      </c>
      <c r="TW209" s="30">
        <f>IF(VLOOKUP($B209,$B$4:TW$184,COLUMN(TW$1)-1,0)="",IF(TW176="",TREND(TW$4:INDEX(TW$4:TW$184,$B$200,1),$B$4:INDEX($B$4:$B$184,$B$200,1),INDEX($B$4:$B$184,$B$200+(MONTH($B209)-$C$200),1)),0),VLOOKUP($B209,$B$4:TW$184,COLUMN(TW$1)-1,0))</f>
        <v>-1101581356.93713</v>
      </c>
      <c r="TX209" s="30">
        <f>IF(VLOOKUP($B209,$B$4:TX$184,COLUMN(TX$1)-1,0)="",IF(TX176="",TREND(TX$4:INDEX(TX$4:TX$184,$B$200,1),$B$4:INDEX($B$4:$B$184,$B$200,1),INDEX($B$4:$B$184,$B$200+(MONTH($B209)-$C$200),1)),0),VLOOKUP($B209,$B$4:TX$184,COLUMN(TX$1)-1,0))</f>
        <v>300271.4385921713</v>
      </c>
      <c r="TY209" s="30">
        <f>IF(VLOOKUP($B209,$B$4:TY$184,COLUMN(TY$1)-1,0)="",IF(TY176="",TREND(TY$4:INDEX(TY$4:TY$184,$B$200,1),$B$4:INDEX($B$4:$B$184,$B$200,1),INDEX($B$4:$B$184,$B$200+(MONTH($B209)-$C$200),1)),0),VLOOKUP($B209,$B$4:TY$184,COLUMN(TY$1)-1,0))</f>
        <v>41208646.838842146</v>
      </c>
      <c r="TZ209" s="30">
        <f>IF(VLOOKUP($B209,$B$4:TZ$184,COLUMN(TZ$1)-1,0)="",IF(TZ176="",TREND(TZ$4:INDEX(TZ$4:TZ$184,$B$200,1),$B$4:INDEX($B$4:$B$184,$B$200,1),INDEX($B$4:$B$184,$B$200+(MONTH($B209)-$C$200),1)),0),VLOOKUP($B209,$B$4:TZ$184,COLUMN(TZ$1)-1,0))</f>
        <v>-9594282.3829862177</v>
      </c>
      <c r="UA209" s="30">
        <f>IF(VLOOKUP($B209,$B$4:UA$184,COLUMN(UA$1)-1,0)="",IF(UA176="",TREND(UA$4:INDEX(UA$4:UA$184,$B$200,1),$B$4:INDEX($B$4:$B$184,$B$200,1),INDEX($B$4:$B$184,$B$200+(MONTH($B209)-$C$200),1)),0),VLOOKUP($B209,$B$4:UA$184,COLUMN(UA$1)-1,0))</f>
        <v>-11957415.573708892</v>
      </c>
      <c r="UB209" s="30">
        <f>IF(VLOOKUP($B209,$B$4:UB$184,COLUMN(UB$1)-1,0)="",IF(UB176="",TREND(UB$4:INDEX(UB$4:UB$184,$B$200,1),$B$4:INDEX($B$4:$B$184,$B$200,1),INDEX($B$4:$B$184,$B$200+(MONTH($B209)-$C$200),1)),0),VLOOKUP($B209,$B$4:UB$184,COLUMN(UB$1)-1,0))</f>
        <v>30733039103.94223</v>
      </c>
      <c r="UC209" s="30">
        <f>IF(VLOOKUP($B209,$B$4:UC$184,COLUMN(UC$1)-1,0)="",IF(UC176="",TREND(UC$4:INDEX(UC$4:UC$184,$B$200,1),$B$4:INDEX($B$4:$B$184,$B$200,1),INDEX($B$4:$B$184,$B$200+(MONTH($B209)-$C$200),1)),0),VLOOKUP($B209,$B$4:UC$184,COLUMN(UC$1)-1,0))</f>
        <v>13861954178.130295</v>
      </c>
      <c r="UD209" s="30">
        <f>IF(VLOOKUP($B209,$B$4:UD$184,COLUMN(UD$1)-1,0)="",IF(UD176="",TREND(UD$4:INDEX(UD$4:UD$184,$B$200,1),$B$4:INDEX($B$4:$B$184,$B$200,1),INDEX($B$4:$B$184,$B$200+(MONTH($B209)-$C$200),1)),0),VLOOKUP($B209,$B$4:UD$184,COLUMN(UD$1)-1,0))</f>
        <v>16053849595.834503</v>
      </c>
      <c r="UE209" s="30">
        <f>IF(VLOOKUP($B209,$B$4:UE$184,COLUMN(UE$1)-1,0)="",IF(UE176="",TREND(UE$4:INDEX(UE$4:UE$184,$B$200,1),$B$4:INDEX($B$4:$B$184,$B$200,1),INDEX($B$4:$B$184,$B$200+(MONTH($B209)-$C$200),1)),0),VLOOKUP($B209,$B$4:UE$184,COLUMN(UE$1)-1,0))</f>
        <v>-797226683.8614769</v>
      </c>
      <c r="UF209" s="30">
        <f>IF(VLOOKUP($B209,$B$4:UF$184,COLUMN(UF$1)-1,0)="",IF(UF176="",TREND(UF$4:INDEX(UF$4:UF$184,$B$200,1),$B$4:INDEX($B$4:$B$184,$B$200,1),INDEX($B$4:$B$184,$B$200+(MONTH($B209)-$C$200),1)),0),VLOOKUP($B209,$B$4:UF$184,COLUMN(UF$1)-1,0))</f>
        <v>489181009.8788414</v>
      </c>
      <c r="UG209" s="30">
        <f>IF(VLOOKUP($B209,$B$4:UG$184,COLUMN(UG$1)-1,0)="",IF(UG176="",TREND(UG$4:INDEX(UG$4:UG$184,$B$200,1),$B$4:INDEX($B$4:$B$184,$B$200,1),INDEX($B$4:$B$184,$B$200+(MONTH($B209)-$C$200),1)),0),VLOOKUP($B209,$B$4:UG$184,COLUMN(UG$1)-1,0))</f>
        <v>563147546450.67188</v>
      </c>
      <c r="UI209" s="2"/>
    </row>
    <row r="210" spans="1:555">
      <c r="A210" s="736"/>
      <c r="B210" s="75">
        <f>INDEX($B$4:$B$184,B201-6,1)</f>
        <v>43617</v>
      </c>
      <c r="C210" s="30">
        <f>IF(VLOOKUP($B210,$B$4:C$184,COLUMN(C$1)-1,0)="",IF(C177="",TREND(C$4:INDEX(C$4:C$184,$B$200,1),$B$4:INDEX($B$4:$B$184,$B$200,1),INDEX($B$4:$B$184,$B$200+(MONTH($B210)-$C$200),1)),0),VLOOKUP($B210,$B$4:C$184,COLUMN(C$1)-1,0))</f>
        <v>268092960353.79199</v>
      </c>
      <c r="D210" s="30">
        <f>IF(VLOOKUP($B210,$B$4:D$184,COLUMN(D$1)-1,0)="",IF(D177="",TREND(D$4:INDEX(D$4:D$184,$B$200,1),$B$4:INDEX($B$4:$B$184,$B$200,1),INDEX($B$4:$B$184,$B$200+(MONTH($B210)-$C$200),1)),0),VLOOKUP($B210,$B$4:D$184,COLUMN(D$1)-1,0))</f>
        <v>137686758287.33972</v>
      </c>
      <c r="E210" s="30">
        <f>IF(VLOOKUP($B210,$B$4:E$184,COLUMN(E$1)-1,0)="",IF(E177="",TREND(E$4:INDEX(E$4:E$184,$B$200,1),$B$4:INDEX($B$4:$B$184,$B$200,1),INDEX($B$4:$B$184,$B$200+(MONTH($B210)-$C$200),1)),0),VLOOKUP($B210,$B$4:E$184,COLUMN(E$1)-1,0))</f>
        <v>120447527274.84766</v>
      </c>
      <c r="F210" s="30">
        <f>IF(VLOOKUP($B210,$B$4:F$184,COLUMN(F$1)-1,0)="",IF(F177="",TREND(F$4:INDEX(F$4:F$184,$B$200,1),$B$4:INDEX($B$4:$B$184,$B$200,1),INDEX($B$4:$B$184,$B$200+(MONTH($B210)-$C$200),1)),0),VLOOKUP($B210,$B$4:F$184,COLUMN(F$1)-1,0))</f>
        <v>59667552.653802216</v>
      </c>
      <c r="G210" s="30">
        <f>IF(VLOOKUP($B210,$B$4:G$184,COLUMN(G$1)-1,0)="",IF(G177="",TREND(G$4:INDEX(G$4:G$184,$B$200,1),$B$4:INDEX($B$4:$B$184,$B$200,1),INDEX($B$4:$B$184,$B$200+(MONTH($B210)-$C$200),1)),0),VLOOKUP($B210,$B$4:G$184,COLUMN(G$1)-1,0))</f>
        <v>-1593003.6356642097</v>
      </c>
      <c r="H210" s="30">
        <f>IF(VLOOKUP($B210,$B$4:H$184,COLUMN(H$1)-1,0)="",IF(H177="",TREND(H$4:INDEX(H$4:H$184,$B$200,1),$B$4:INDEX($B$4:$B$184,$B$200,1),INDEX($B$4:$B$184,$B$200+(MONTH($B210)-$C$200),1)),0),VLOOKUP($B210,$B$4:H$184,COLUMN(H$1)-1,0))</f>
        <v>56303631683.753174</v>
      </c>
      <c r="I210" s="30">
        <f>IF(VLOOKUP($B210,$B$4:I$184,COLUMN(I$1)-1,0)="",IF(I177="",TREND(I$4:INDEX(I$4:I$184,$B$200,1),$B$4:INDEX($B$4:$B$184,$B$200,1),INDEX($B$4:$B$184,$B$200+(MONTH($B210)-$C$200),1)),0),VLOOKUP($B210,$B$4:I$184,COLUMN(I$1)-1,0))</f>
        <v>47960999985.831787</v>
      </c>
      <c r="J210" s="30">
        <f>IF(VLOOKUP($B210,$B$4:J$184,COLUMN(J$1)-1,0)="",IF(J177="",TREND(J$4:INDEX(J$4:J$184,$B$200,1),$B$4:INDEX($B$4:$B$184,$B$200,1),INDEX($B$4:$B$184,$B$200+(MONTH($B210)-$C$200),1)),0),VLOOKUP($B210,$B$4:J$184,COLUMN(J$1)-1,0))</f>
        <v>7735663254.4962769</v>
      </c>
      <c r="K210" s="30">
        <f>IF(VLOOKUP($B210,$B$4:K$184,COLUMN(K$1)-1,0)="",IF(K177="",TREND(K$4:INDEX(K$4:K$184,$B$200,1),$B$4:INDEX($B$4:$B$184,$B$200,1),INDEX($B$4:$B$184,$B$200+(MONTH($B210)-$C$200),1)),0),VLOOKUP($B210,$B$4:K$184,COLUMN(K$1)-1,0))</f>
        <v>606968443.42510128</v>
      </c>
      <c r="L210" s="30">
        <f>IF(VLOOKUP($B210,$B$4:L$184,COLUMN(L$1)-1,0)="",IF(L177="",TREND(L$4:INDEX(L$4:L$184,$B$200,1),$B$4:INDEX($B$4:$B$184,$B$200,1),INDEX($B$4:$B$184,$B$200+(MONTH($B210)-$C$200),1)),0),VLOOKUP($B210,$B$4:L$184,COLUMN(L$1)-1,0))</f>
        <v>6362877719.5231247</v>
      </c>
      <c r="M210" s="30">
        <f>IF(VLOOKUP($B210,$B$4:M$184,COLUMN(M$1)-1,0)="",IF(M177="",TREND(M$4:INDEX(M$4:M$184,$B$200,1),$B$4:INDEX($B$4:$B$184,$B$200,1),INDEX($B$4:$B$184,$B$200+(MONTH($B210)-$C$200),1)),0),VLOOKUP($B210,$B$4:M$184,COLUMN(M$1)-1,0))</f>
        <v>48373673438.283783</v>
      </c>
      <c r="N210" s="30">
        <f>IF(VLOOKUP($B210,$B$4:N$184,COLUMN(N$1)-1,0)="",IF(N177="",TREND(N$4:INDEX(N$4:N$184,$B$200,1),$B$4:INDEX($B$4:$B$184,$B$200,1),INDEX($B$4:$B$184,$B$200+(MONTH($B210)-$C$200),1)),0),VLOOKUP($B210,$B$4:N$184,COLUMN(N$1)-1,0))</f>
        <v>47852277306.619446</v>
      </c>
      <c r="O210" s="30">
        <f>IF(VLOOKUP($B210,$B$4:O$184,COLUMN(O$1)-1,0)="",IF(O177="",TREND(O$4:INDEX(O$4:O$184,$B$200,1),$B$4:INDEX($B$4:$B$184,$B$200,1),INDEX($B$4:$B$184,$B$200+(MONTH($B210)-$C$200),1)),0),VLOOKUP($B210,$B$4:O$184,COLUMN(O$1)-1,0))</f>
        <v>521396131.66432858</v>
      </c>
      <c r="P210" s="30">
        <f>IF(VLOOKUP($B210,$B$4:P$184,COLUMN(P$1)-1,0)="",IF(P177="",TREND(P$4:INDEX(P$4:P$184,$B$200,1),$B$4:INDEX($B$4:$B$184,$B$200,1),INDEX($B$4:$B$184,$B$200+(MONTH($B210)-$C$200),1)),0),VLOOKUP($B210,$B$4:P$184,COLUMN(P$1)-1,0))</f>
        <v>2727301180.9645386</v>
      </c>
      <c r="Q210" s="30">
        <f>IF(VLOOKUP($B210,$B$4:Q$184,COLUMN(Q$1)-1,0)="",IF(Q177="",TREND(Q$4:INDEX(Q$4:Q$184,$B$200,1),$B$4:INDEX($B$4:$B$184,$B$200,1),INDEX($B$4:$B$184,$B$200+(MONTH($B210)-$C$200),1)),0),VLOOKUP($B210,$B$4:Q$184,COLUMN(Q$1)-1,0))</f>
        <v>4625544452.4559898</v>
      </c>
      <c r="R210" s="30">
        <f>IF(VLOOKUP($B210,$B$4:R$184,COLUMN(R$1)-1,0)="",IF(R177="",TREND(R$4:INDEX(R$4:R$184,$B$200,1),$B$4:INDEX($B$4:$B$184,$B$200,1),INDEX($B$4:$B$184,$B$200+(MONTH($B210)-$C$200),1)),0),VLOOKUP($B210,$B$4:R$184,COLUMN(R$1)-1,0))</f>
        <v>2417029479.549891</v>
      </c>
      <c r="S210" s="30">
        <f>IF(VLOOKUP($B210,$B$4:S$184,COLUMN(S$1)-1,0)="",IF(S177="",TREND(S$4:INDEX(S$4:S$184,$B$200,1),$B$4:INDEX($B$4:$B$184,$B$200,1),INDEX($B$4:$B$184,$B$200+(MONTH($B210)-$C$200),1)),0),VLOOKUP($B210,$B$4:S$184,COLUMN(S$1)-1,0))</f>
        <v>17239231012.491982</v>
      </c>
      <c r="T210" s="30">
        <f>IF(VLOOKUP($B210,$B$4:T$184,COLUMN(T$1)-1,0)="",IF(T177="",TREND(T$4:INDEX(T$4:T$184,$B$200,1),$B$4:INDEX($B$4:$B$184,$B$200,1),INDEX($B$4:$B$184,$B$200+(MONTH($B210)-$C$200),1)),0),VLOOKUP($B210,$B$4:T$184,COLUMN(T$1)-1,0))</f>
        <v>2830069957.8540649</v>
      </c>
      <c r="U210" s="30">
        <f>IF(VLOOKUP($B210,$B$4:U$184,COLUMN(U$1)-1,0)="",IF(U177="",TREND(U$4:INDEX(U$4:U$184,$B$200,1),$B$4:INDEX($B$4:$B$184,$B$200,1),INDEX($B$4:$B$184,$B$200+(MONTH($B210)-$C$200),1)),0),VLOOKUP($B210,$B$4:U$184,COLUMN(U$1)-1,0))</f>
        <v>5909318686.1106644</v>
      </c>
      <c r="V210" s="30">
        <f>IF(VLOOKUP($B210,$B$4:V$184,COLUMN(V$1)-1,0)="",IF(V177="",TREND(V$4:INDEX(V$4:V$184,$B$200,1),$B$4:INDEX($B$4:$B$184,$B$200,1),INDEX($B$4:$B$184,$B$200+(MONTH($B210)-$C$200),1)),0),VLOOKUP($B210,$B$4:V$184,COLUMN(V$1)-1,0))</f>
        <v>8739388643.964735</v>
      </c>
      <c r="W210" s="30">
        <f>IF(VLOOKUP($B210,$B$4:W$184,COLUMN(W$1)-1,0)="",IF(W177="",TREND(W$4:INDEX(W$4:W$184,$B$200,1),$B$4:INDEX($B$4:$B$184,$B$200,1),INDEX($B$4:$B$184,$B$200+(MONTH($B210)-$C$200),1)),0),VLOOKUP($B210,$B$4:W$184,COLUMN(W$1)-1,0))</f>
        <v>182771372.84979349</v>
      </c>
      <c r="X210" s="30">
        <f>IF(VLOOKUP($B210,$B$4:X$184,COLUMN(X$1)-1,0)="",IF(X177="",TREND(X$4:INDEX(X$4:X$184,$B$200,1),$B$4:INDEX($B$4:$B$184,$B$200,1),INDEX($B$4:$B$184,$B$200+(MONTH($B210)-$C$200),1)),0),VLOOKUP($B210,$B$4:X$184,COLUMN(X$1)-1,0))</f>
        <v>1715112578.6374137</v>
      </c>
      <c r="Y210" s="30">
        <f>IF(VLOOKUP($B210,$B$4:Y$184,COLUMN(Y$1)-1,0)="",IF(Y177="",TREND(Y$4:INDEX(Y$4:Y$184,$B$200,1),$B$4:INDEX($B$4:$B$184,$B$200,1),INDEX($B$4:$B$184,$B$200+(MONTH($B210)-$C$200),1)),0),VLOOKUP($B210,$B$4:Y$184,COLUMN(Y$1)-1,0))</f>
        <v>219311347.35262752</v>
      </c>
      <c r="Z210" s="30">
        <f>IF(VLOOKUP($B210,$B$4:Z$184,COLUMN(Z$1)-1,0)="",IF(Z177="",TREND(Z$4:INDEX(Z$4:Z$184,$B$200,1),$B$4:INDEX($B$4:$B$184,$B$200,1),INDEX($B$4:$B$184,$B$200+(MONTH($B210)-$C$200),1)),0),VLOOKUP($B210,$B$4:Z$184,COLUMN(Z$1)-1,0))</f>
        <v>20833496.953133553</v>
      </c>
      <c r="AA210" s="30">
        <f>IF(VLOOKUP($B210,$B$4:AA$184,COLUMN(AA$1)-1,0)="",IF(AA177="",TREND(AA$4:INDEX(AA$4:AA$184,$B$200,1),$B$4:INDEX($B$4:$B$184,$B$200,1),INDEX($B$4:$B$184,$B$200+(MONTH($B210)-$C$200),1)),0),VLOOKUP($B210,$B$4:AA$184,COLUMN(AA$1)-1,0))</f>
        <v>187501472.69401169</v>
      </c>
      <c r="AB210" s="30">
        <f>IF(VLOOKUP($B210,$B$4:AB$184,COLUMN(AB$1)-1,0)="",IF(AB177="",TREND(AB$4:INDEX(AB$4:AB$184,$B$200,1),$B$4:INDEX($B$4:$B$184,$B$200,1),INDEX($B$4:$B$184,$B$200+(MONTH($B210)-$C$200),1)),0),VLOOKUP($B210,$B$4:AB$184,COLUMN(AB$1)-1,0))</f>
        <v>175703619.76333201</v>
      </c>
      <c r="AC210" s="30">
        <f>IF(VLOOKUP($B210,$B$4:AC$184,COLUMN(AC$1)-1,0)="",IF(AC177="",TREND(AC$4:INDEX(AC$4:AC$184,$B$200,1),$B$4:INDEX($B$4:$B$184,$B$200,1),INDEX($B$4:$B$184,$B$200+(MONTH($B210)-$C$200),1)),0),VLOOKUP($B210,$B$4:AC$184,COLUMN(AC$1)-1,0))</f>
        <v>-4314207.3620083332</v>
      </c>
      <c r="AD210" s="30">
        <f>IF(VLOOKUP($B210,$B$4:AD$184,COLUMN(AD$1)-1,0)="",IF(AD177="",TREND(AD$4:INDEX(AD$4:AD$184,$B$200,1),$B$4:INDEX($B$4:$B$184,$B$200,1),INDEX($B$4:$B$184,$B$200+(MONTH($B210)-$C$200),1)),0),VLOOKUP($B210,$B$4:AD$184,COLUMN(AD$1)-1,0))</f>
        <v>5010247980.2865295</v>
      </c>
      <c r="AE210" s="30">
        <f>IF(VLOOKUP($B210,$B$4:AE$184,COLUMN(AE$1)-1,0)="",IF(AE177="",TREND(AE$4:INDEX(AE$4:AE$184,$B$200,1),$B$4:INDEX($B$4:$B$184,$B$200,1),INDEX($B$4:$B$184,$B$200+(MONTH($B210)-$C$200),1)),0),VLOOKUP($B210,$B$4:AE$184,COLUMN(AE$1)-1,0))</f>
        <v>1165302737.7789974</v>
      </c>
      <c r="AF210" s="30">
        <f>IF(VLOOKUP($B210,$B$4:AF$184,COLUMN(AF$1)-1,0)="",IF(AF177="",TREND(AF$4:INDEX(AF$4:AF$184,$B$200,1),$B$4:INDEX($B$4:$B$184,$B$200,1),INDEX($B$4:$B$184,$B$200+(MONTH($B210)-$C$200),1)),0),VLOOKUP($B210,$B$4:AF$184,COLUMN(AF$1)-1,0))</f>
        <v>828888356.22026443</v>
      </c>
      <c r="AG210" s="30">
        <f>IF(VLOOKUP($B210,$B$4:AG$184,COLUMN(AG$1)-1,0)="",IF(AG177="",TREND(AG$4:INDEX(AG$4:AG$184,$B$200,1),$B$4:INDEX($B$4:$B$184,$B$200,1),INDEX($B$4:$B$184,$B$200+(MONTH($B210)-$C$200),1)),0),VLOOKUP($B210,$B$4:AG$184,COLUMN(AG$1)-1,0))</f>
        <v>336414381.55873108</v>
      </c>
      <c r="AH210" s="30">
        <f>IF(VLOOKUP($B210,$B$4:AH$184,COLUMN(AH$1)-1,0)="",IF(AH177="",TREND(AH$4:INDEX(AH$4:AH$184,$B$200,1),$B$4:INDEX($B$4:$B$184,$B$200,1),INDEX($B$4:$B$184,$B$200+(MONTH($B210)-$C$200),1)),0),VLOOKUP($B210,$B$4:AH$184,COLUMN(AH$1)-1,0))</f>
        <v>30743099.772639692</v>
      </c>
      <c r="AI210" s="30">
        <f>IF(VLOOKUP($B210,$B$4:AI$184,COLUMN(AI$1)-1,0)="",IF(AI177="",TREND(AI$4:INDEX(AI$4:AI$184,$B$200,1),$B$4:INDEX($B$4:$B$184,$B$200,1),INDEX($B$4:$B$184,$B$200+(MONTH($B210)-$C$200),1)),0),VLOOKUP($B210,$B$4:AI$184,COLUMN(AI$1)-1,0))</f>
        <v>130406202066.45227</v>
      </c>
      <c r="AJ210" s="30">
        <f>IF(VLOOKUP($B210,$B$4:AJ$184,COLUMN(AJ$1)-1,0)="",IF(AJ177="",TREND(AJ$4:INDEX(AJ$4:AJ$184,$B$200,1),$B$4:INDEX($B$4:$B$184,$B$200,1),INDEX($B$4:$B$184,$B$200+(MONTH($B210)-$C$200),1)),0),VLOOKUP($B210,$B$4:AJ$184,COLUMN(AJ$1)-1,0))</f>
        <v>871310365.05534935</v>
      </c>
      <c r="AK210" s="30">
        <f>IF(VLOOKUP($B210,$B$4:AK$184,COLUMN(AK$1)-1,0)="",IF(AK177="",TREND(AK$4:INDEX(AK$4:AK$184,$B$200,1),$B$4:INDEX($B$4:$B$184,$B$200,1),INDEX($B$4:$B$184,$B$200+(MONTH($B210)-$C$200),1)),0),VLOOKUP($B210,$B$4:AK$184,COLUMN(AK$1)-1,0))</f>
        <v>139746159.01027131</v>
      </c>
      <c r="AL210" s="30">
        <f>IF(VLOOKUP($B210,$B$4:AL$184,COLUMN(AL$1)-1,0)="",IF(AL177="",TREND(AL$4:INDEX(AL$4:AL$184,$B$200,1),$B$4:INDEX($B$4:$B$184,$B$200,1),INDEX($B$4:$B$184,$B$200+(MONTH($B210)-$C$200),1)),0),VLOOKUP($B210,$B$4:AL$184,COLUMN(AL$1)-1,0))</f>
        <v>291680.17070388049</v>
      </c>
      <c r="AM210" s="30">
        <f>IF(VLOOKUP($B210,$B$4:AM$184,COLUMN(AM$1)-1,0)="",IF(AM177="",TREND(AM$4:INDEX(AM$4:AM$184,$B$200,1),$B$4:INDEX($B$4:$B$184,$B$200,1),INDEX($B$4:$B$184,$B$200+(MONTH($B210)-$C$200),1)),0),VLOOKUP($B210,$B$4:AM$184,COLUMN(AM$1)-1,0))</f>
        <v>673365717.32357979</v>
      </c>
      <c r="AN210" s="30">
        <f>IF(VLOOKUP($B210,$B$4:AN$184,COLUMN(AN$1)-1,0)="",IF(AN177="",TREND(AN$4:INDEX(AN$4:AN$184,$B$200,1),$B$4:INDEX($B$4:$B$184,$B$200,1),INDEX($B$4:$B$184,$B$200+(MONTH($B210)-$C$200),1)),0),VLOOKUP($B210,$B$4:AN$184,COLUMN(AN$1)-1,0))</f>
        <v>57906808.550794721</v>
      </c>
      <c r="AO210" s="30">
        <f>IF(VLOOKUP($B210,$B$4:AO$184,COLUMN(AO$1)-1,0)="",IF(AO177="",TREND(AO$4:INDEX(AO$4:AO$184,$B$200,1),$B$4:INDEX($B$4:$B$184,$B$200,1),INDEX($B$4:$B$184,$B$200+(MONTH($B210)-$C$200),1)),0),VLOOKUP($B210,$B$4:AO$184,COLUMN(AO$1)-1,0))</f>
        <v>2303406752.8640614</v>
      </c>
      <c r="AP210" s="30">
        <f>IF(VLOOKUP($B210,$B$4:AP$184,COLUMN(AP$1)-1,0)="",IF(AP177="",TREND(AP$4:INDEX(AP$4:AP$184,$B$200,1),$B$4:INDEX($B$4:$B$184,$B$200,1),INDEX($B$4:$B$184,$B$200+(MONTH($B210)-$C$200),1)),0),VLOOKUP($B210,$B$4:AP$184,COLUMN(AP$1)-1,0))</f>
        <v>2186487806.1407318</v>
      </c>
      <c r="AQ210" s="30">
        <f>IF(VLOOKUP($B210,$B$4:AQ$184,COLUMN(AQ$1)-1,0)="",IF(AQ177="",TREND(AQ$4:INDEX(AQ$4:AQ$184,$B$200,1),$B$4:INDEX($B$4:$B$184,$B$200,1),INDEX($B$4:$B$184,$B$200+(MONTH($B210)-$C$200),1)),0),VLOOKUP($B210,$B$4:AQ$184,COLUMN(AQ$1)-1,0))</f>
        <v>6984851.2150550336</v>
      </c>
      <c r="AR210" s="30">
        <f>IF(VLOOKUP($B210,$B$4:AR$184,COLUMN(AR$1)-1,0)="",IF(AR177="",TREND(AR$4:INDEX(AR$4:AR$184,$B$200,1),$B$4:INDEX($B$4:$B$184,$B$200,1),INDEX($B$4:$B$184,$B$200+(MONTH($B210)-$C$200),1)),0),VLOOKUP($B210,$B$4:AR$184,COLUMN(AR$1)-1,0))</f>
        <v>14607315.477503002</v>
      </c>
      <c r="AS210" s="30">
        <f>IF(VLOOKUP($B210,$B$4:AS$184,COLUMN(AS$1)-1,0)="",IF(AS177="",TREND(AS$4:INDEX(AS$4:AS$184,$B$200,1),$B$4:INDEX($B$4:$B$184,$B$200,1),INDEX($B$4:$B$184,$B$200+(MONTH($B210)-$C$200),1)),0),VLOOKUP($B210,$B$4:AS$184,COLUMN(AS$1)-1,0))</f>
        <v>65335.367787753159</v>
      </c>
      <c r="AT210" s="30">
        <f>IF(VLOOKUP($B210,$B$4:AT$184,COLUMN(AT$1)-1,0)="",IF(AT177="",TREND(AT$4:INDEX(AT$4:AT$184,$B$200,1),$B$4:INDEX($B$4:$B$184,$B$200,1),INDEX($B$4:$B$184,$B$200+(MONTH($B210)-$C$200),1)),0),VLOOKUP($B210,$B$4:AT$184,COLUMN(AT$1)-1,0))</f>
        <v>37947595.54230094</v>
      </c>
      <c r="AU210" s="30">
        <f>IF(VLOOKUP($B210,$B$4:AU$184,COLUMN(AU$1)-1,0)="",IF(AU177="",TREND(AU$4:INDEX(AU$4:AU$184,$B$200,1),$B$4:INDEX($B$4:$B$184,$B$200,1),INDEX($B$4:$B$184,$B$200+(MONTH($B210)-$C$200),1)),0),VLOOKUP($B210,$B$4:AU$184,COLUMN(AU$1)-1,0))</f>
        <v>19607970.491838902</v>
      </c>
      <c r="AV210" s="30">
        <f>IF(VLOOKUP($B210,$B$4:AV$184,COLUMN(AV$1)-1,0)="",IF(AV177="",TREND(AV$4:INDEX(AV$4:AV$184,$B$200,1),$B$4:INDEX($B$4:$B$184,$B$200,1),INDEX($B$4:$B$184,$B$200+(MONTH($B210)-$C$200),1)),0),VLOOKUP($B210,$B$4:AV$184,COLUMN(AV$1)-1,0))</f>
        <v>-9933296.3112627268</v>
      </c>
      <c r="AW210" s="30">
        <f>IF(VLOOKUP($B210,$B$4:AW$184,COLUMN(AW$1)-1,0)="",IF(AW177="",TREND(AW$4:INDEX(AW$4:AW$184,$B$200,1),$B$4:INDEX($B$4:$B$184,$B$200,1),INDEX($B$4:$B$184,$B$200+(MONTH($B210)-$C$200),1)),0),VLOOKUP($B210,$B$4:AW$184,COLUMN(AW$1)-1,0))</f>
        <v>-364608.94945299625</v>
      </c>
      <c r="AX210" s="30">
        <f>IF(VLOOKUP($B210,$B$4:AX$184,COLUMN(AX$1)-1,0)="",IF(AX177="",TREND(AX$4:INDEX(AX$4:AX$184,$B$200,1),$B$4:INDEX($B$4:$B$184,$B$200,1),INDEX($B$4:$B$184,$B$200+(MONTH($B210)-$C$200),1)),0),VLOOKUP($B210,$B$4:AX$184,COLUMN(AX$1)-1,0))</f>
        <v>846436.15453535598</v>
      </c>
      <c r="AY210" s="30">
        <f>IF(VLOOKUP($B210,$B$4:AY$184,COLUMN(AY$1)-1,0)="",IF(AY177="",TREND(AY$4:INDEX(AY$4:AY$184,$B$200,1),$B$4:INDEX($B$4:$B$184,$B$200,1),INDEX($B$4:$B$184,$B$200+(MONTH($B210)-$C$200),1)),0),VLOOKUP($B210,$B$4:AY$184,COLUMN(AY$1)-1,0))</f>
        <v>37191113.400554955</v>
      </c>
      <c r="AZ210" s="30">
        <f>IF(VLOOKUP($B210,$B$4:AZ$184,COLUMN(AZ$1)-1,0)="",IF(AZ177="",TREND(AZ$4:INDEX(AZ$4:AZ$184,$B$200,1),$B$4:INDEX($B$4:$B$184,$B$200,1),INDEX($B$4:$B$184,$B$200+(MONTH($B210)-$C$200),1)),0),VLOOKUP($B210,$B$4:AZ$184,COLUMN(AZ$1)-1,0))</f>
        <v>9966234.3344682157</v>
      </c>
      <c r="BA210" s="30">
        <f>IF(VLOOKUP($B210,$B$4:BA$184,COLUMN(BA$1)-1,0)="",IF(BA177="",TREND(BA$4:INDEX(BA$4:BA$184,$B$200,1),$B$4:INDEX($B$4:$B$184,$B$200,1),INDEX($B$4:$B$184,$B$200+(MONTH($B210)-$C$200),1)),0),VLOOKUP($B210,$B$4:BA$184,COLUMN(BA$1)-1,0))</f>
        <v>0</v>
      </c>
      <c r="BB210" s="30">
        <f>IF(VLOOKUP($B210,$B$4:BB$184,COLUMN(BB$1)-1,0)="",IF(BB177="",TREND(BB$4:INDEX(BB$4:BB$184,$B$200,1),$B$4:INDEX($B$4:$B$184,$B$200,1),INDEX($B$4:$B$184,$B$200+(MONTH($B210)-$C$200),1)),0),VLOOKUP($B210,$B$4:BB$184,COLUMN(BB$1)-1,0))</f>
        <v>3882251.143300347</v>
      </c>
      <c r="BC210" s="30">
        <f>IF(VLOOKUP($B210,$B$4:BC$184,COLUMN(BC$1)-1,0)="",IF(BC177="",TREND(BC$4:INDEX(BC$4:BC$184,$B$200,1),$B$4:INDEX($B$4:$B$184,$B$200,1),INDEX($B$4:$B$184,$B$200+(MONTH($B210)-$C$200),1)),0),VLOOKUP($B210,$B$4:BC$184,COLUMN(BC$1)-1,0))</f>
        <v>6083983.1911678761</v>
      </c>
      <c r="BD210" s="30">
        <f>IF(VLOOKUP($B210,$B$4:BD$184,COLUMN(BD$1)-1,0)="",IF(BD177="",TREND(BD$4:INDEX(BD$4:BD$184,$B$200,1),$B$4:INDEX($B$4:$B$184,$B$200,1),INDEX($B$4:$B$184,$B$200+(MONTH($B210)-$C$200),1)),0),VLOOKUP($B210,$B$4:BD$184,COLUMN(BD$1)-1,0))</f>
        <v>8371506840.2511139</v>
      </c>
      <c r="BE210" s="30">
        <f>IF(VLOOKUP($B210,$B$4:BE$184,COLUMN(BE$1)-1,0)="",IF(BE177="",TREND(BE$4:INDEX(BE$4:BE$184,$B$200,1),$B$4:INDEX($B$4:$B$184,$B$200,1),INDEX($B$4:$B$184,$B$200+(MONTH($B210)-$C$200),1)),0),VLOOKUP($B210,$B$4:BE$184,COLUMN(BE$1)-1,0))</f>
        <v>551283.97459197696</v>
      </c>
      <c r="BF210" s="30">
        <f>IF(VLOOKUP($B210,$B$4:BF$184,COLUMN(BF$1)-1,0)="",IF(BF177="",TREND(BF$4:INDEX(BF$4:BF$184,$B$200,1),$B$4:INDEX($B$4:$B$184,$B$200,1),INDEX($B$4:$B$184,$B$200+(MONTH($B210)-$C$200),1)),0),VLOOKUP($B210,$B$4:BF$184,COLUMN(BF$1)-1,0))</f>
        <v>4743449151.2454033</v>
      </c>
      <c r="BG210" s="30">
        <f>IF(VLOOKUP($B210,$B$4:BG$184,COLUMN(BG$1)-1,0)="",IF(BG177="",TREND(BG$4:INDEX(BG$4:BG$184,$B$200,1),$B$4:INDEX($B$4:$B$184,$B$200,1),INDEX($B$4:$B$184,$B$200+(MONTH($B210)-$C$200),1)),0),VLOOKUP($B210,$B$4:BG$184,COLUMN(BG$1)-1,0))</f>
        <v>1675152998.5551853</v>
      </c>
      <c r="BH210" s="30">
        <f>IF(VLOOKUP($B210,$B$4:BH$184,COLUMN(BH$1)-1,0)="",IF(BH177="",TREND(BH$4:INDEX(BH$4:BH$184,$B$200,1),$B$4:INDEX($B$4:$B$184,$B$200,1),INDEX($B$4:$B$184,$B$200+(MONTH($B210)-$C$200),1)),0),VLOOKUP($B210,$B$4:BH$184,COLUMN(BH$1)-1,0))</f>
        <v>399592.26451091655</v>
      </c>
      <c r="BI210" s="30">
        <f>IF(VLOOKUP($B210,$B$4:BI$184,COLUMN(BI$1)-1,0)="",IF(BI177="",TREND(BI$4:INDEX(BI$4:BI$184,$B$200,1),$B$4:INDEX($B$4:$B$184,$B$200,1),INDEX($B$4:$B$184,$B$200+(MONTH($B210)-$C$200),1)),0),VLOOKUP($B210,$B$4:BI$184,COLUMN(BI$1)-1,0))</f>
        <v>7259749.1487057209</v>
      </c>
      <c r="BJ210" s="30">
        <f>IF(VLOOKUP($B210,$B$4:BJ$184,COLUMN(BJ$1)-1,0)="",IF(BJ177="",TREND(BJ$4:INDEX(BJ$4:BJ$184,$B$200,1),$B$4:INDEX($B$4:$B$184,$B$200,1),INDEX($B$4:$B$184,$B$200+(MONTH($B210)-$C$200),1)),0),VLOOKUP($B210,$B$4:BJ$184,COLUMN(BJ$1)-1,0))</f>
        <v>-3262.9241576648783</v>
      </c>
      <c r="BK210" s="30">
        <f>IF(VLOOKUP($B210,$B$4:BK$184,COLUMN(BK$1)-1,0)="",IF(BK177="",TREND(BK$4:INDEX(BK$4:BK$184,$B$200,1),$B$4:INDEX($B$4:$B$184,$B$200,1),INDEX($B$4:$B$184,$B$200+(MONTH($B210)-$C$200),1)),0),VLOOKUP($B210,$B$4:BK$184,COLUMN(BK$1)-1,0))</f>
        <v>106109363.10808444</v>
      </c>
      <c r="BL210" s="30">
        <f>IF(VLOOKUP($B210,$B$4:BL$184,COLUMN(BL$1)-1,0)="",IF(BL177="",TREND(BL$4:INDEX(BL$4:BL$184,$B$200,1),$B$4:INDEX($B$4:$B$184,$B$200,1),INDEX($B$4:$B$184,$B$200+(MONTH($B210)-$C$200),1)),0),VLOOKUP($B210,$B$4:BL$184,COLUMN(BL$1)-1,0))</f>
        <v>9913084.8808936477</v>
      </c>
      <c r="BM210" s="30">
        <f>IF(VLOOKUP($B210,$B$4:BM$184,COLUMN(BM$1)-1,0)="",IF(BM177="",TREND(BM$4:INDEX(BM$4:BM$184,$B$200,1),$B$4:INDEX($B$4:$B$184,$B$200,1),INDEX($B$4:$B$184,$B$200+(MONTH($B210)-$C$200),1)),0),VLOOKUP($B210,$B$4:BM$184,COLUMN(BM$1)-1,0))</f>
        <v>13814007.986215621</v>
      </c>
      <c r="BN210" s="30">
        <f>IF(VLOOKUP($B210,$B$4:BN$184,COLUMN(BN$1)-1,0)="",IF(BN177="",TREND(BN$4:INDEX(BN$4:BN$184,$B$200,1),$B$4:INDEX($B$4:$B$184,$B$200,1),INDEX($B$4:$B$184,$B$200+(MONTH($B210)-$C$200),1)),0),VLOOKUP($B210,$B$4:BN$184,COLUMN(BN$1)-1,0))</f>
        <v>18618923.13993974</v>
      </c>
      <c r="BO210" s="30">
        <f>IF(VLOOKUP($B210,$B$4:BO$184,COLUMN(BO$1)-1,0)="",IF(BO177="",TREND(BO$4:INDEX(BO$4:BO$184,$B$200,1),$B$4:INDEX($B$4:$B$184,$B$200,1),INDEX($B$4:$B$184,$B$200+(MONTH($B210)-$C$200),1)),0),VLOOKUP($B210,$B$4:BO$184,COLUMN(BO$1)-1,0))</f>
        <v>5495883.3754410446</v>
      </c>
      <c r="BP210" s="30">
        <f>IF(VLOOKUP($B210,$B$4:BP$184,COLUMN(BP$1)-1,0)="",IF(BP177="",TREND(BP$4:INDEX(BP$4:BP$184,$B$200,1),$B$4:INDEX($B$4:$B$184,$B$200,1),INDEX($B$4:$B$184,$B$200+(MONTH($B210)-$C$200),1)),0),VLOOKUP($B210,$B$4:BP$184,COLUMN(BP$1)-1,0))</f>
        <v>9959.0462657305179</v>
      </c>
      <c r="BQ210" s="30">
        <f>IF(VLOOKUP($B210,$B$4:BQ$184,COLUMN(BQ$1)-1,0)="",IF(BQ177="",TREND(BQ$4:INDEX(BQ$4:BQ$184,$B$200,1),$B$4:INDEX($B$4:$B$184,$B$200,1),INDEX($B$4:$B$184,$B$200+(MONTH($B210)-$C$200),1)),0),VLOOKUP($B210,$B$4:BQ$184,COLUMN(BQ$1)-1,0))</f>
        <v>1718814.8840750344</v>
      </c>
      <c r="BR210" s="30">
        <f>IF(VLOOKUP($B210,$B$4:BR$184,COLUMN(BR$1)-1,0)="",IF(BR177="",TREND(BR$4:INDEX(BR$4:BR$184,$B$200,1),$B$4:INDEX($B$4:$B$184,$B$200,1),INDEX($B$4:$B$184,$B$200+(MONTH($B210)-$C$200),1)),0),VLOOKUP($B210,$B$4:BR$184,COLUMN(BR$1)-1,0))</f>
        <v>210639338.40485764</v>
      </c>
      <c r="BS210" s="30">
        <f>IF(VLOOKUP($B210,$B$4:BS$184,COLUMN(BS$1)-1,0)="",IF(BS177="",TREND(BS$4:INDEX(BS$4:BS$184,$B$200,1),$B$4:INDEX($B$4:$B$184,$B$200,1),INDEX($B$4:$B$184,$B$200+(MONTH($B210)-$C$200),1)),0),VLOOKUP($B210,$B$4:BS$184,COLUMN(BS$1)-1,0))</f>
        <v>1577716134.8927174</v>
      </c>
      <c r="BT210" s="30">
        <f>IF(VLOOKUP($B210,$B$4:BT$184,COLUMN(BT$1)-1,0)="",IF(BT177="",TREND(BT$4:INDEX(BT$4:BT$184,$B$200,1),$B$4:INDEX($B$4:$B$184,$B$200,1),INDEX($B$4:$B$184,$B$200+(MONTH($B210)-$C$200),1)),0),VLOOKUP($B210,$B$4:BT$184,COLUMN(BT$1)-1,0))</f>
        <v>367724120.93994808</v>
      </c>
      <c r="BU210" s="30">
        <f>IF(VLOOKUP($B210,$B$4:BU$184,COLUMN(BU$1)-1,0)="",IF(BU177="",TREND(BU$4:INDEX(BU$4:BU$184,$B$200,1),$B$4:INDEX($B$4:$B$184,$B$200,1),INDEX($B$4:$B$184,$B$200+(MONTH($B210)-$C$200),1)),0),VLOOKUP($B210,$B$4:BU$184,COLUMN(BU$1)-1,0))</f>
        <v>9991456.6269417256</v>
      </c>
      <c r="BV210" s="30">
        <f>IF(VLOOKUP($B210,$B$4:BV$184,COLUMN(BV$1)-1,0)="",IF(BV177="",TREND(BV$4:INDEX(BV$4:BV$184,$B$200,1),$B$4:INDEX($B$4:$B$184,$B$200,1),INDEX($B$4:$B$184,$B$200+(MONTH($B210)-$C$200),1)),0),VLOOKUP($B210,$B$4:BV$184,COLUMN(BV$1)-1,0))</f>
        <v>50012183.384721339</v>
      </c>
      <c r="BW210" s="30">
        <f>IF(VLOOKUP($B210,$B$4:BW$184,COLUMN(BW$1)-1,0)="",IF(BW177="",TREND(BW$4:INDEX(BW$4:BW$184,$B$200,1),$B$4:INDEX($B$4:$B$184,$B$200,1),INDEX($B$4:$B$184,$B$200+(MONTH($B210)-$C$200),1)),0),VLOOKUP($B210,$B$4:BW$184,COLUMN(BW$1)-1,0))</f>
        <v>1728018.3605743677</v>
      </c>
      <c r="BX210" s="30">
        <f>IF(VLOOKUP($B210,$B$4:BX$184,COLUMN(BX$1)-1,0)="",IF(BX177="",TREND(BX$4:INDEX(BX$4:BX$184,$B$200,1),$B$4:INDEX($B$4:$B$184,$B$200,1),INDEX($B$4:$B$184,$B$200+(MONTH($B210)-$C$200),1)),0),VLOOKUP($B210,$B$4:BX$184,COLUMN(BX$1)-1,0))</f>
        <v>158033.33504164591</v>
      </c>
      <c r="BY210" s="30">
        <f>IF(VLOOKUP($B210,$B$4:BY$184,COLUMN(BY$1)-1,0)="",IF(BY177="",TREND(BY$4:INDEX(BY$4:BY$184,$B$200,1),$B$4:INDEX($B$4:$B$184,$B$200,1),INDEX($B$4:$B$184,$B$200+(MONTH($B210)-$C$200),1)),0),VLOOKUP($B210,$B$4:BY$184,COLUMN(BY$1)-1,0))</f>
        <v>304018491.9004724</v>
      </c>
      <c r="BZ210" s="30">
        <f>IF(VLOOKUP($B210,$B$4:BZ$184,COLUMN(BZ$1)-1,0)="",IF(BZ177="",TREND(BZ$4:INDEX(BZ$4:BZ$184,$B$200,1),$B$4:INDEX($B$4:$B$184,$B$200,1),INDEX($B$4:$B$184,$B$200+(MONTH($B210)-$C$200),1)),0),VLOOKUP($B210,$B$4:BZ$184,COLUMN(BZ$1)-1,0))</f>
        <v>1443407.984264778</v>
      </c>
      <c r="CA210" s="30">
        <f>IF(VLOOKUP($B210,$B$4:CA$184,COLUMN(CA$1)-1,0)="",IF(CA177="",TREND(CA$4:INDEX(CA$4:CA$184,$B$200,1),$B$4:INDEX($B$4:$B$184,$B$200,1),INDEX($B$4:$B$184,$B$200+(MONTH($B210)-$C$200),1)),0),VLOOKUP($B210,$B$4:CA$184,COLUMN(CA$1)-1,0))</f>
        <v>293371.90550568281</v>
      </c>
      <c r="CB210" s="30">
        <f>IF(VLOOKUP($B210,$B$4:CB$184,COLUMN(CB$1)-1,0)="",IF(CB177="",TREND(CB$4:INDEX(CB$4:CB$184,$B$200,1),$B$4:INDEX($B$4:$B$184,$B$200,1),INDEX($B$4:$B$184,$B$200+(MONTH($B210)-$C$200),1)),0),VLOOKUP($B210,$B$4:CB$184,COLUMN(CB$1)-1,0))</f>
        <v>17830.185365896148</v>
      </c>
      <c r="CC210" s="30">
        <f>IF(VLOOKUP($B210,$B$4:CC$184,COLUMN(CC$1)-1,0)="",IF(CC177="",TREND(CC$4:INDEX(CC$4:CC$184,$B$200,1),$B$4:INDEX($B$4:$B$184,$B$200,1),INDEX($B$4:$B$184,$B$200+(MONTH($B210)-$C$200),1)),0),VLOOKUP($B210,$B$4:CC$184,COLUMN(CC$1)-1,0))</f>
        <v>9538995385.8462524</v>
      </c>
      <c r="CD210" s="30">
        <f>IF(VLOOKUP($B210,$B$4:CD$184,COLUMN(CD$1)-1,0)="",IF(CD177="",TREND(CD$4:INDEX(CD$4:CD$184,$B$200,1),$B$4:INDEX($B$4:$B$184,$B$200,1),INDEX($B$4:$B$184,$B$200+(MONTH($B210)-$C$200),1)),0),VLOOKUP($B210,$B$4:CD$184,COLUMN(CD$1)-1,0))</f>
        <v>-96360.254910580814</v>
      </c>
      <c r="CE210" s="30">
        <f>IF(VLOOKUP($B210,$B$4:CE$184,COLUMN(CE$1)-1,0)="",IF(CE177="",TREND(CE$4:INDEX(CE$4:CE$184,$B$200,1),$B$4:INDEX($B$4:$B$184,$B$200,1),INDEX($B$4:$B$184,$B$200+(MONTH($B210)-$C$200),1)),0),VLOOKUP($B210,$B$4:CE$184,COLUMN(CE$1)-1,0))</f>
        <v>7679750474.5583649</v>
      </c>
      <c r="CF210" s="30">
        <f>IF(VLOOKUP($B210,$B$4:CF$184,COLUMN(CF$1)-1,0)="",IF(CF177="",TREND(CF$4:INDEX(CF$4:CF$184,$B$200,1),$B$4:INDEX($B$4:$B$184,$B$200,1),INDEX($B$4:$B$184,$B$200+(MONTH($B210)-$C$200),1)),0),VLOOKUP($B210,$B$4:CF$184,COLUMN(CF$1)-1,0))</f>
        <v>254204738.23608303</v>
      </c>
      <c r="CG210" s="30">
        <f>IF(VLOOKUP($B210,$B$4:CG$184,COLUMN(CG$1)-1,0)="",IF(CG177="",TREND(CG$4:INDEX(CG$4:CG$184,$B$200,1),$B$4:INDEX($B$4:$B$184,$B$200,1),INDEX($B$4:$B$184,$B$200+(MONTH($B210)-$C$200),1)),0),VLOOKUP($B210,$B$4:CG$184,COLUMN(CG$1)-1,0))</f>
        <v>3257659690.0523033</v>
      </c>
      <c r="CH210" s="30">
        <f>IF(VLOOKUP($B210,$B$4:CH$184,COLUMN(CH$1)-1,0)="",IF(CH177="",TREND(CH$4:INDEX(CH$4:CH$184,$B$200,1),$B$4:INDEX($B$4:$B$184,$B$200,1),INDEX($B$4:$B$184,$B$200+(MONTH($B210)-$C$200),1)),0),VLOOKUP($B210,$B$4:CH$184,COLUMN(CH$1)-1,0))</f>
        <v>318216689.50597572</v>
      </c>
      <c r="CI210" s="30">
        <f>IF(VLOOKUP($B210,$B$4:CI$184,COLUMN(CI$1)-1,0)="",IF(CI177="",TREND(CI$4:INDEX(CI$4:CI$184,$B$200,1),$B$4:INDEX($B$4:$B$184,$B$200,1),INDEX($B$4:$B$184,$B$200+(MONTH($B210)-$C$200),1)),0),VLOOKUP($B210,$B$4:CI$184,COLUMN(CI$1)-1,0))</f>
        <v>71649851.570265412</v>
      </c>
      <c r="CJ210" s="30">
        <f>IF(VLOOKUP($B210,$B$4:CJ$184,COLUMN(CJ$1)-1,0)="",IF(CJ177="",TREND(CJ$4:INDEX(CJ$4:CJ$184,$B$200,1),$B$4:INDEX($B$4:$B$184,$B$200,1),INDEX($B$4:$B$184,$B$200+(MONTH($B210)-$C$200),1)),0),VLOOKUP($B210,$B$4:CJ$184,COLUMN(CJ$1)-1,0))</f>
        <v>1431837.0307825189</v>
      </c>
      <c r="CK210" s="30">
        <f>IF(VLOOKUP($B210,$B$4:CK$184,COLUMN(CK$1)-1,0)="",IF(CK177="",TREND(CK$4:INDEX(CK$4:CK$184,$B$200,1),$B$4:INDEX($B$4:$B$184,$B$200,1),INDEX($B$4:$B$184,$B$200+(MONTH($B210)-$C$200),1)),0),VLOOKUP($B210,$B$4:CK$184,COLUMN(CK$1)-1,0))</f>
        <v>12446395.346694242</v>
      </c>
      <c r="CL210" s="30">
        <f>IF(VLOOKUP($B210,$B$4:CL$184,COLUMN(CL$1)-1,0)="",IF(CL177="",TREND(CL$4:INDEX(CL$4:CL$184,$B$200,1),$B$4:INDEX($B$4:$B$184,$B$200,1),INDEX($B$4:$B$184,$B$200+(MONTH($B210)-$C$200),1)),0),VLOOKUP($B210,$B$4:CL$184,COLUMN(CL$1)-1,0))</f>
        <v>4909533.5354707334</v>
      </c>
      <c r="CM210" s="30">
        <f>IF(VLOOKUP($B210,$B$4:CM$184,COLUMN(CM$1)-1,0)="",IF(CM177="",TREND(CM$4:INDEX(CM$4:CM$184,$B$200,1),$B$4:INDEX($B$4:$B$184,$B$200,1),INDEX($B$4:$B$184,$B$200+(MONTH($B210)-$C$200),1)),0),VLOOKUP($B210,$B$4:CM$184,COLUMN(CM$1)-1,0))</f>
        <v>1614187.4700824209</v>
      </c>
      <c r="CN210" s="30">
        <f>IF(VLOOKUP($B210,$B$4:CN$184,COLUMN(CN$1)-1,0)="",IF(CN177="",TREND(CN$4:INDEX(CN$4:CN$184,$B$200,1),$B$4:INDEX($B$4:$B$184,$B$200,1),INDEX($B$4:$B$184,$B$200+(MONTH($B210)-$C$200),1)),0),VLOOKUP($B210,$B$4:CN$184,COLUMN(CN$1)-1,0))</f>
        <v>672685.81469414197</v>
      </c>
      <c r="CO210" s="30">
        <f>IF(VLOOKUP($B210,$B$4:CO$184,COLUMN(CO$1)-1,0)="",IF(CO177="",TREND(CO$4:INDEX(CO$4:CO$184,$B$200,1),$B$4:INDEX($B$4:$B$184,$B$200,1),INDEX($B$4:$B$184,$B$200+(MONTH($B210)-$C$200),1)),0),VLOOKUP($B210,$B$4:CO$184,COLUMN(CO$1)-1,0))</f>
        <v>495271.97517622681</v>
      </c>
      <c r="CP210" s="30">
        <f>IF(VLOOKUP($B210,$B$4:CP$184,COLUMN(CP$1)-1,0)="",IF(CP177="",TREND(CP$4:INDEX(CP$4:CP$184,$B$200,1),$B$4:INDEX($B$4:$B$184,$B$200,1),INDEX($B$4:$B$184,$B$200+(MONTH($B210)-$C$200),1)),0),VLOOKUP($B210,$B$4:CP$184,COLUMN(CP$1)-1,0))</f>
        <v>7190896.2388736624</v>
      </c>
      <c r="CQ210" s="30">
        <f>IF(VLOOKUP($B210,$B$4:CQ$184,COLUMN(CQ$1)-1,0)="",IF(CQ177="",TREND(CQ$4:INDEX(CQ$4:CQ$184,$B$200,1),$B$4:INDEX($B$4:$B$184,$B$200,1),INDEX($B$4:$B$184,$B$200+(MONTH($B210)-$C$200),1)),0),VLOOKUP($B210,$B$4:CQ$184,COLUMN(CQ$1)-1,0))</f>
        <v>42874480.402800739</v>
      </c>
      <c r="CR210" s="30">
        <f>IF(VLOOKUP($B210,$B$4:CR$184,COLUMN(CR$1)-1,0)="",IF(CR177="",TREND(CR$4:INDEX(CR$4:CR$184,$B$200,1),$B$4:INDEX($B$4:$B$184,$B$200,1),INDEX($B$4:$B$184,$B$200+(MONTH($B210)-$C$200),1)),0),VLOOKUP($B210,$B$4:CR$184,COLUMN(CR$1)-1,0))</f>
        <v>57260731.222707987</v>
      </c>
      <c r="CS210" s="30">
        <f>IF(VLOOKUP($B210,$B$4:CS$184,COLUMN(CS$1)-1,0)="",IF(CS177="",TREND(CS$4:INDEX(CS$4:CS$184,$B$200,1),$B$4:INDEX($B$4:$B$184,$B$200,1),INDEX($B$4:$B$184,$B$200+(MONTH($B210)-$C$200),1)),0),VLOOKUP($B210,$B$4:CS$184,COLUMN(CS$1)-1,0))</f>
        <v>3557496872.9518204</v>
      </c>
      <c r="CT210" s="30">
        <f>IF(VLOOKUP($B210,$B$4:CT$184,COLUMN(CT$1)-1,0)="",IF(CT177="",TREND(CT$4:INDEX(CT$4:CT$184,$B$200,1),$B$4:INDEX($B$4:$B$184,$B$200,1),INDEX($B$4:$B$184,$B$200+(MONTH($B210)-$C$200),1)),0),VLOOKUP($B210,$B$4:CT$184,COLUMN(CT$1)-1,0))</f>
        <v>1277161748.0633144</v>
      </c>
      <c r="CU210" s="30">
        <f>IF(VLOOKUP($B210,$B$4:CU$184,COLUMN(CU$1)-1,0)="",IF(CU177="",TREND(CU$4:INDEX(CU$4:CU$184,$B$200,1),$B$4:INDEX($B$4:$B$184,$B$200,1),INDEX($B$4:$B$184,$B$200+(MONTH($B210)-$C$200),1)),0),VLOOKUP($B210,$B$4:CU$184,COLUMN(CU$1)-1,0))</f>
        <v>-7963453.6518974304</v>
      </c>
      <c r="CV210" s="30">
        <f>IF(VLOOKUP($B210,$B$4:CV$184,COLUMN(CV$1)-1,0)="",IF(CV177="",TREND(CV$4:INDEX(CV$4:CV$184,$B$200,1),$B$4:INDEX($B$4:$B$184,$B$200,1),INDEX($B$4:$B$184,$B$200+(MONTH($B210)-$C$200),1)),0),VLOOKUP($B210,$B$4:CV$184,COLUMN(CV$1)-1,0))</f>
        <v>47552020.051324733</v>
      </c>
      <c r="CW210" s="30">
        <f>IF(VLOOKUP($B210,$B$4:CW$184,COLUMN(CW$1)-1,0)="",IF(CW177="",TREND(CW$4:INDEX(CW$4:CW$184,$B$200,1),$B$4:INDEX($B$4:$B$184,$B$200,1),INDEX($B$4:$B$184,$B$200+(MONTH($B210)-$C$200),1)),0),VLOOKUP($B210,$B$4:CW$184,COLUMN(CW$1)-1,0))</f>
        <v>10893557.14544256</v>
      </c>
      <c r="CX210" s="30">
        <f>IF(VLOOKUP($B210,$B$4:CX$184,COLUMN(CX$1)-1,0)="",IF(CX177="",TREND(CX$4:INDEX(CX$4:CX$184,$B$200,1),$B$4:INDEX($B$4:$B$184,$B$200,1),INDEX($B$4:$B$184,$B$200+(MONTH($B210)-$C$200),1)),0),VLOOKUP($B210,$B$4:CX$184,COLUMN(CX$1)-1,0))</f>
        <v>-1608057.4362239838</v>
      </c>
      <c r="CY210" s="30">
        <f>IF(VLOOKUP($B210,$B$4:CY$184,COLUMN(CY$1)-1,0)="",IF(CY177="",TREND(CY$4:INDEX(CY$4:CY$184,$B$200,1),$B$4:INDEX($B$4:$B$184,$B$200,1),INDEX($B$4:$B$184,$B$200+(MONTH($B210)-$C$200),1)),0),VLOOKUP($B210,$B$4:CY$184,COLUMN(CY$1)-1,0))</f>
        <v>-1388833.2983727604</v>
      </c>
      <c r="CZ210" s="30">
        <f>IF(VLOOKUP($B210,$B$4:CZ$184,COLUMN(CZ$1)-1,0)="",IF(CZ177="",TREND(CZ$4:INDEX(CZ$4:CZ$184,$B$200,1),$B$4:INDEX($B$4:$B$184,$B$200,1),INDEX($B$4:$B$184,$B$200+(MONTH($B210)-$C$200),1)),0),VLOOKUP($B210,$B$4:CZ$184,COLUMN(CZ$1)-1,0))</f>
        <v>2172281858.9568081</v>
      </c>
      <c r="DA210" s="30">
        <f>IF(VLOOKUP($B210,$B$4:DA$184,COLUMN(DA$1)-1,0)="",IF(DA177="",TREND(DA$4:INDEX(DA$4:DA$184,$B$200,1),$B$4:INDEX($B$4:$B$184,$B$200,1),INDEX($B$4:$B$184,$B$200+(MONTH($B210)-$C$200),1)),0),VLOOKUP($B210,$B$4:DA$184,COLUMN(DA$1)-1,0))</f>
        <v>1945106337.0462856</v>
      </c>
      <c r="DB210" s="30">
        <f>IF(VLOOKUP($B210,$B$4:DB$184,COLUMN(DB$1)-1,0)="",IF(DB177="",TREND(DB$4:INDEX(DB$4:DB$184,$B$200,1),$B$4:INDEX($B$4:$B$184,$B$200,1),INDEX($B$4:$B$184,$B$200+(MONTH($B210)-$C$200),1)),0),VLOOKUP($B210,$B$4:DB$184,COLUMN(DB$1)-1,0))</f>
        <v>191175470.68862677</v>
      </c>
      <c r="DC210" s="30">
        <f>IF(VLOOKUP($B210,$B$4:DC$184,COLUMN(DC$1)-1,0)="",IF(DC177="",TREND(DC$4:INDEX(DC$4:DC$184,$B$200,1),$B$4:INDEX($B$4:$B$184,$B$200,1),INDEX($B$4:$B$184,$B$200+(MONTH($B210)-$C$200),1)),0),VLOOKUP($B210,$B$4:DC$184,COLUMN(DC$1)-1,0))</f>
        <v>-58609.25288006966</v>
      </c>
      <c r="DD210" s="30">
        <f>IF(VLOOKUP($B210,$B$4:DD$184,COLUMN(DD$1)-1,0)="",IF(DD177="",TREND(DD$4:INDEX(DD$4:DD$184,$B$200,1),$B$4:INDEX($B$4:$B$184,$B$200,1),INDEX($B$4:$B$184,$B$200+(MONTH($B210)-$C$200),1)),0),VLOOKUP($B210,$B$4:DD$184,COLUMN(DD$1)-1,0))</f>
        <v>36058660.474778324</v>
      </c>
      <c r="DE210" s="30">
        <f>IF(VLOOKUP($B210,$B$4:DE$184,COLUMN(DE$1)-1,0)="",IF(DE177="",TREND(DE$4:INDEX(DE$4:DE$184,$B$200,1),$B$4:INDEX($B$4:$B$184,$B$200,1),INDEX($B$4:$B$184,$B$200+(MONTH($B210)-$C$200),1)),0),VLOOKUP($B210,$B$4:DE$184,COLUMN(DE$1)-1,0))</f>
        <v>-1319214.0291826278</v>
      </c>
      <c r="DF210" s="30">
        <f>IF(VLOOKUP($B210,$B$4:DF$184,COLUMN(DF$1)-1,0)="",IF(DF177="",TREND(DF$4:INDEX(DF$4:DF$184,$B$200,1),$B$4:INDEX($B$4:$B$184,$B$200,1),INDEX($B$4:$B$184,$B$200+(MONTH($B210)-$C$200),1)),0),VLOOKUP($B210,$B$4:DF$184,COLUMN(DF$1)-1,0))</f>
        <v>36434676.149176419</v>
      </c>
      <c r="DG210" s="30">
        <f>IF(VLOOKUP($B210,$B$4:DG$184,COLUMN(DG$1)-1,0)="",IF(DG177="",TREND(DG$4:INDEX(DG$4:DG$184,$B$200,1),$B$4:INDEX($B$4:$B$184,$B$200,1),INDEX($B$4:$B$184,$B$200+(MONTH($B210)-$C$200),1)),0),VLOOKUP($B210,$B$4:DG$184,COLUMN(DG$1)-1,0))</f>
        <v>25452571.001431823</v>
      </c>
      <c r="DH210" s="30">
        <f>IF(VLOOKUP($B210,$B$4:DH$184,COLUMN(DH$1)-1,0)="",IF(DH177="",TREND(DH$4:INDEX(DH$4:DH$184,$B$200,1),$B$4:INDEX($B$4:$B$184,$B$200,1),INDEX($B$4:$B$184,$B$200+(MONTH($B210)-$C$200),1)),0),VLOOKUP($B210,$B$4:DH$184,COLUMN(DH$1)-1,0))</f>
        <v>22904899.933373779</v>
      </c>
      <c r="DI210" s="30">
        <f>IF(VLOOKUP($B210,$B$4:DI$184,COLUMN(DI$1)-1,0)="",IF(DI177="",TREND(DI$4:INDEX(DI$4:DI$184,$B$200,1),$B$4:INDEX($B$4:$B$184,$B$200,1),INDEX($B$4:$B$184,$B$200+(MONTH($B210)-$C$200),1)),0),VLOOKUP($B210,$B$4:DI$184,COLUMN(DI$1)-1,0))</f>
        <v>1594094.6109326817</v>
      </c>
      <c r="DJ210" s="30">
        <f>IF(VLOOKUP($B210,$B$4:DJ$184,COLUMN(DJ$1)-1,0)="",IF(DJ177="",TREND(DJ$4:INDEX(DJ$4:DJ$184,$B$200,1),$B$4:INDEX($B$4:$B$184,$B$200,1),INDEX($B$4:$B$184,$B$200+(MONTH($B210)-$C$200),1)),0),VLOOKUP($B210,$B$4:DJ$184,COLUMN(DJ$1)-1,0))</f>
        <v>-2279.3202111986393</v>
      </c>
      <c r="DK210" s="30">
        <f>IF(VLOOKUP($B210,$B$4:DK$184,COLUMN(DK$1)-1,0)="",IF(DK177="",TREND(DK$4:INDEX(DK$4:DK$184,$B$200,1),$B$4:INDEX($B$4:$B$184,$B$200,1),INDEX($B$4:$B$184,$B$200+(MONTH($B210)-$C$200),1)),0),VLOOKUP($B210,$B$4:DK$184,COLUMN(DK$1)-1,0))</f>
        <v>1596373.9311438799</v>
      </c>
      <c r="DL210" s="30">
        <f>IF(VLOOKUP($B210,$B$4:DL$184,COLUMN(DL$1)-1,0)="",IF(DL177="",TREND(DL$4:INDEX(DL$4:DL$184,$B$200,1),$B$4:INDEX($B$4:$B$184,$B$200,1),INDEX($B$4:$B$184,$B$200+(MONTH($B210)-$C$200),1)),0),VLOOKUP($B210,$B$4:DL$184,COLUMN(DL$1)-1,0))</f>
        <v>-22960534.015913844</v>
      </c>
      <c r="DM210" s="30">
        <f>IF(VLOOKUP($B210,$B$4:DM$184,COLUMN(DM$1)-1,0)="",IF(DM177="",TREND(DM$4:INDEX(DM$4:DM$184,$B$200,1),$B$4:INDEX($B$4:$B$184,$B$200,1),INDEX($B$4:$B$184,$B$200+(MONTH($B210)-$C$200),1)),0),VLOOKUP($B210,$B$4:DM$184,COLUMN(DM$1)-1,0))</f>
        <v>414817998.14461899</v>
      </c>
      <c r="DN210" s="30">
        <f>IF(VLOOKUP($B210,$B$4:DN$184,COLUMN(DN$1)-1,0)="",IF(DN177="",TREND(DN$4:INDEX(DN$4:DN$184,$B$200,1),$B$4:INDEX($B$4:$B$184,$B$200,1),INDEX($B$4:$B$184,$B$200+(MONTH($B210)-$C$200),1)),0),VLOOKUP($B210,$B$4:DN$184,COLUMN(DN$1)-1,0))</f>
        <v>49602061.964953259</v>
      </c>
      <c r="DO210" s="30">
        <f>IF(VLOOKUP($B210,$B$4:DO$184,COLUMN(DO$1)-1,0)="",IF(DO177="",TREND(DO$4:INDEX(DO$4:DO$184,$B$200,1),$B$4:INDEX($B$4:$B$184,$B$200,1),INDEX($B$4:$B$184,$B$200+(MONTH($B210)-$C$200),1)),0),VLOOKUP($B210,$B$4:DO$184,COLUMN(DO$1)-1,0))</f>
        <v>3540215.8372127563</v>
      </c>
      <c r="DP210" s="30">
        <f>IF(VLOOKUP($B210,$B$4:DP$184,COLUMN(DP$1)-1,0)="",IF(DP177="",TREND(DP$4:INDEX(DP$4:DP$184,$B$200,1),$B$4:INDEX($B$4:$B$184,$B$200,1),INDEX($B$4:$B$184,$B$200+(MONTH($B210)-$C$200),1)),0),VLOOKUP($B210,$B$4:DP$184,COLUMN(DP$1)-1,0))</f>
        <v>-1278322.4725087136</v>
      </c>
      <c r="DQ210" s="30">
        <f>IF(VLOOKUP($B210,$B$4:DQ$184,COLUMN(DQ$1)-1,0)="",IF(DQ177="",TREND(DQ$4:INDEX(DQ$4:DQ$184,$B$200,1),$B$4:INDEX($B$4:$B$184,$B$200,1),INDEX($B$4:$B$184,$B$200+(MONTH($B210)-$C$200),1)),0),VLOOKUP($B210,$B$4:DQ$184,COLUMN(DQ$1)-1,0))</f>
        <v>4818538.3097214643</v>
      </c>
      <c r="DR210" s="30">
        <f>IF(VLOOKUP($B210,$B$4:DR$184,COLUMN(DR$1)-1,0)="",IF(DR177="",TREND(DR$4:INDEX(DR$4:DR$184,$B$200,1),$B$4:INDEX($B$4:$B$184,$B$200,1),INDEX($B$4:$B$184,$B$200+(MONTH($B210)-$C$200),1)),0),VLOOKUP($B210,$B$4:DR$184,COLUMN(DR$1)-1,0))</f>
        <v>396974480.59672117</v>
      </c>
      <c r="DS210" s="30">
        <f>IF(VLOOKUP($B210,$B$4:DS$184,COLUMN(DS$1)-1,0)="",IF(DS177="",TREND(DS$4:INDEX(DS$4:DS$184,$B$200,1),$B$4:INDEX($B$4:$B$184,$B$200,1),INDEX($B$4:$B$184,$B$200+(MONTH($B210)-$C$200),1)),0),VLOOKUP($B210,$B$4:DS$184,COLUMN(DS$1)-1,0))</f>
        <v>32565193.348142505</v>
      </c>
      <c r="DT210" s="30">
        <f>IF(VLOOKUP($B210,$B$4:DT$184,COLUMN(DT$1)-1,0)="",IF(DT177="",TREND(DT$4:INDEX(DT$4:DT$184,$B$200,1),$B$4:INDEX($B$4:$B$184,$B$200,1),INDEX($B$4:$B$184,$B$200+(MONTH($B210)-$C$200),1)),0),VLOOKUP($B210,$B$4:DT$184,COLUMN(DT$1)-1,0))</f>
        <v>30997202.995981425</v>
      </c>
      <c r="DU210" s="30">
        <f>IF(VLOOKUP($B210,$B$4:DU$184,COLUMN(DU$1)-1,0)="",IF(DU177="",TREND(DU$4:INDEX(DU$4:DU$184,$B$200,1),$B$4:INDEX($B$4:$B$184,$B$200,1),INDEX($B$4:$B$184,$B$200+(MONTH($B210)-$C$200),1)),0),VLOOKUP($B210,$B$4:DU$184,COLUMN(DU$1)-1,0))</f>
        <v>1548523.8187158075</v>
      </c>
      <c r="DV210" s="30">
        <f>IF(VLOOKUP($B210,$B$4:DV$184,COLUMN(DV$1)-1,0)="",IF(DV177="",TREND(DV$4:INDEX(DV$4:DV$184,$B$200,1),$B$4:INDEX($B$4:$B$184,$B$200,1),INDEX($B$4:$B$184,$B$200+(MONTH($B210)-$C$200),1)),0),VLOOKUP($B210,$B$4:DV$184,COLUMN(DV$1)-1,0))</f>
        <v>19466.533445249661</v>
      </c>
      <c r="DW210" s="30">
        <f>IF(VLOOKUP($B210,$B$4:DW$184,COLUMN(DW$1)-1,0)="",IF(DW177="",TREND(DW$4:INDEX(DW$4:DW$184,$B$200,1),$B$4:INDEX($B$4:$B$184,$B$200,1),INDEX($B$4:$B$184,$B$200+(MONTH($B210)-$C$200),1)),0),VLOOKUP($B210,$B$4:DW$184,COLUMN(DW$1)-1,0))</f>
        <v>5406521.9333846867</v>
      </c>
      <c r="DX210" s="30">
        <f>IF(VLOOKUP($B210,$B$4:DX$184,COLUMN(DX$1)-1,0)="",IF(DX177="",TREND(DX$4:INDEX(DX$4:DX$184,$B$200,1),$B$4:INDEX($B$4:$B$184,$B$200,1),INDEX($B$4:$B$184,$B$200+(MONTH($B210)-$C$200),1)),0),VLOOKUP($B210,$B$4:DX$184,COLUMN(DX$1)-1,0))</f>
        <v>7235154.1798828468</v>
      </c>
      <c r="DY210" s="30">
        <f>IF(VLOOKUP($B210,$B$4:DY$184,COLUMN(DY$1)-1,0)="",IF(DY177="",TREND(DY$4:INDEX(DY$4:DY$184,$B$200,1),$B$4:INDEX($B$4:$B$184,$B$200,1),INDEX($B$4:$B$184,$B$200+(MONTH($B210)-$C$200),1)),0),VLOOKUP($B210,$B$4:DY$184,COLUMN(DY$1)-1,0))</f>
        <v>-1109542.7431258857</v>
      </c>
      <c r="DZ210" s="30">
        <f>IF(VLOOKUP($B210,$B$4:DZ$184,COLUMN(DZ$1)-1,0)="",IF(DZ177="",TREND(DZ$4:INDEX(DZ$4:DZ$184,$B$200,1),$B$4:INDEX($B$4:$B$184,$B$200,1),INDEX($B$4:$B$184,$B$200+(MONTH($B210)-$C$200),1)),0),VLOOKUP($B210,$B$4:DZ$184,COLUMN(DZ$1)-1,0))</f>
        <v>-136316.48255573027</v>
      </c>
      <c r="EA210" s="30">
        <f>IF(VLOOKUP($B210,$B$4:EA$184,COLUMN(EA$1)-1,0)="",IF(EA177="",TREND(EA$4:INDEX(EA$4:EA$184,$B$200,1),$B$4:INDEX($B$4:$B$184,$B$200,1),INDEX($B$4:$B$184,$B$200+(MONTH($B210)-$C$200),1)),0),VLOOKUP($B210,$B$4:EA$184,COLUMN(EA$1)-1,0))</f>
        <v>718122.55366414785</v>
      </c>
      <c r="EB210" s="30">
        <f>IF(VLOOKUP($B210,$B$4:EB$184,COLUMN(EB$1)-1,0)="",IF(EB177="",TREND(EB$4:INDEX(EB$4:EB$184,$B$200,1),$B$4:INDEX($B$4:$B$184,$B$200,1),INDEX($B$4:$B$184,$B$200+(MONTH($B210)-$C$200),1)),0),VLOOKUP($B210,$B$4:EB$184,COLUMN(EB$1)-1,0))</f>
        <v>-1300895.574480705</v>
      </c>
      <c r="EC210" s="30">
        <f>IF(VLOOKUP($B210,$B$4:EC$184,COLUMN(EC$1)-1,0)="",IF(EC177="",TREND(EC$4:INDEX(EC$4:EC$184,$B$200,1),$B$4:INDEX($B$4:$B$184,$B$200,1),INDEX($B$4:$B$184,$B$200+(MONTH($B210)-$C$200),1)),0),VLOOKUP($B210,$B$4:EC$184,COLUMN(EC$1)-1,0))</f>
        <v>61553403.135807753</v>
      </c>
      <c r="ED210" s="30">
        <f>IF(VLOOKUP($B210,$B$4:ED$184,COLUMN(ED$1)-1,0)="",IF(ED177="",TREND(ED$4:INDEX(ED$4:ED$184,$B$200,1),$B$4:INDEX($B$4:$B$184,$B$200,1),INDEX($B$4:$B$184,$B$200+(MONTH($B210)-$C$200),1)),0),VLOOKUP($B210,$B$4:ED$184,COLUMN(ED$1)-1,0))</f>
        <v>-42834.620693161618</v>
      </c>
      <c r="EE210" s="30">
        <f>IF(VLOOKUP($B210,$B$4:EE$184,COLUMN(EE$1)-1,0)="",IF(EE177="",TREND(EE$4:INDEX(EE$4:EE$184,$B$200,1),$B$4:INDEX($B$4:$B$184,$B$200,1),INDEX($B$4:$B$184,$B$200+(MONTH($B210)-$C$200),1)),0),VLOOKUP($B210,$B$4:EE$184,COLUMN(EE$1)-1,0))</f>
        <v>61577073.0100573</v>
      </c>
      <c r="EF210" s="30">
        <f>IF(VLOOKUP($B210,$B$4:EF$184,COLUMN(EF$1)-1,0)="",IF(EF177="",TREND(EF$4:INDEX(EF$4:EF$184,$B$200,1),$B$4:INDEX($B$4:$B$184,$B$200,1),INDEX($B$4:$B$184,$B$200+(MONTH($B210)-$C$200),1)),0),VLOOKUP($B210,$B$4:EF$184,COLUMN(EF$1)-1,0))</f>
        <v>19164.746443587526</v>
      </c>
      <c r="EG210" s="30">
        <f>IF(VLOOKUP($B210,$B$4:EG$184,COLUMN(EG$1)-1,0)="",IF(EG177="",TREND(EG$4:INDEX(EG$4:EG$184,$B$200,1),$B$4:INDEX($B$4:$B$184,$B$200,1),INDEX($B$4:$B$184,$B$200+(MONTH($B210)-$C$200),1)),0),VLOOKUP($B210,$B$4:EG$184,COLUMN(EG$1)-1,0))</f>
        <v>65429711.667219043</v>
      </c>
      <c r="EH210" s="30">
        <f>IF(VLOOKUP($B210,$B$4:EH$184,COLUMN(EH$1)-1,0)="",IF(EH177="",TREND(EH$4:INDEX(EH$4:EH$184,$B$200,1),$B$4:INDEX($B$4:$B$184,$B$200,1),INDEX($B$4:$B$184,$B$200+(MONTH($B210)-$C$200),1)),0),VLOOKUP($B210,$B$4:EH$184,COLUMN(EH$1)-1,0))</f>
        <v>64587165.850557446</v>
      </c>
      <c r="EI210" s="30">
        <f>IF(VLOOKUP($B210,$B$4:EI$184,COLUMN(EI$1)-1,0)="",IF(EI177="",TREND(EI$4:INDEX(EI$4:EI$184,$B$200,1),$B$4:INDEX($B$4:$B$184,$B$200,1),INDEX($B$4:$B$184,$B$200+(MONTH($B210)-$C$200),1)),0),VLOOKUP($B210,$B$4:EI$184,COLUMN(EI$1)-1,0))</f>
        <v>832344.34396249708</v>
      </c>
      <c r="EJ210" s="30">
        <f>IF(VLOOKUP($B210,$B$4:EJ$184,COLUMN(EJ$1)-1,0)="",IF(EJ177="",TREND(EJ$4:INDEX(EJ$4:EJ$184,$B$200,1),$B$4:INDEX($B$4:$B$184,$B$200,1),INDEX($B$4:$B$184,$B$200+(MONTH($B210)-$C$200),1)),0),VLOOKUP($B210,$B$4:EJ$184,COLUMN(EJ$1)-1,0))</f>
        <v>10201.472699071397</v>
      </c>
      <c r="EK210" s="30">
        <f>IF(VLOOKUP($B210,$B$4:EK$184,COLUMN(EK$1)-1,0)="",IF(EK177="",TREND(EK$4:INDEX(EK$4:EK$184,$B$200,1),$B$4:INDEX($B$4:$B$184,$B$200,1),INDEX($B$4:$B$184,$B$200+(MONTH($B210)-$C$200),1)),0),VLOOKUP($B210,$B$4:EK$184,COLUMN(EK$1)-1,0))</f>
        <v>78930416.898283422</v>
      </c>
      <c r="EL210" s="30">
        <f>IF(VLOOKUP($B210,$B$4:EL$184,COLUMN(EL$1)-1,0)="",IF(EL177="",TREND(EL$4:INDEX(EL$4:EL$184,$B$200,1),$B$4:INDEX($B$4:$B$184,$B$200,1),INDEX($B$4:$B$184,$B$200+(MONTH($B210)-$C$200),1)),0),VLOOKUP($B210,$B$4:EL$184,COLUMN(EL$1)-1,0))</f>
        <v>-1460421.7684094012</v>
      </c>
      <c r="EM210" s="30">
        <f>IF(VLOOKUP($B210,$B$4:EM$184,COLUMN(EM$1)-1,0)="",IF(EM177="",TREND(EM$4:INDEX(EM$4:EM$184,$B$200,1),$B$4:INDEX($B$4:$B$184,$B$200,1),INDEX($B$4:$B$184,$B$200+(MONTH($B210)-$C$200),1)),0),VLOOKUP($B210,$B$4:EM$184,COLUMN(EM$1)-1,0))</f>
        <v>1466092.0145509986</v>
      </c>
      <c r="EN210" s="30">
        <f>IF(VLOOKUP($B210,$B$4:EN$184,COLUMN(EN$1)-1,0)="",IF(EN177="",TREND(EN$4:INDEX(EN$4:EN$184,$B$200,1),$B$4:INDEX($B$4:$B$184,$B$200,1),INDEX($B$4:$B$184,$B$200+(MONTH($B210)-$C$200),1)),0),VLOOKUP($B210,$B$4:EN$184,COLUMN(EN$1)-1,0))</f>
        <v>51466174.04365325</v>
      </c>
      <c r="EO210" s="30">
        <f>IF(VLOOKUP($B210,$B$4:EO$184,COLUMN(EO$1)-1,0)="",IF(EO177="",TREND(EO$4:INDEX(EO$4:EO$184,$B$200,1),$B$4:INDEX($B$4:$B$184,$B$200,1),INDEX($B$4:$B$184,$B$200+(MONTH($B210)-$C$200),1)),0),VLOOKUP($B210,$B$4:EO$184,COLUMN(EO$1)-1,0))</f>
        <v>1290860.8584520221</v>
      </c>
      <c r="EP210" s="30">
        <f>IF(VLOOKUP($B210,$B$4:EP$184,COLUMN(EP$1)-1,0)="",IF(EP177="",TREND(EP$4:INDEX(EP$4:EP$184,$B$200,1),$B$4:INDEX($B$4:$B$184,$B$200,1),INDEX($B$4:$B$184,$B$200+(MONTH($B210)-$C$200),1)),0),VLOOKUP($B210,$B$4:EP$184,COLUMN(EP$1)-1,0))</f>
        <v>65386.881327548064</v>
      </c>
      <c r="EQ210" s="30">
        <f>IF(VLOOKUP($B210,$B$4:EQ$184,COLUMN(EQ$1)-1,0)="",IF(EQ177="",TREND(EQ$4:INDEX(EQ$4:EQ$184,$B$200,1),$B$4:INDEX($B$4:$B$184,$B$200,1),INDEX($B$4:$B$184,$B$200+(MONTH($B210)-$C$200),1)),0),VLOOKUP($B210,$B$4:EQ$184,COLUMN(EQ$1)-1,0))</f>
        <v>-349866.49170816317</v>
      </c>
      <c r="ER210" s="30">
        <f>IF(VLOOKUP($B210,$B$4:ER$184,COLUMN(ER$1)-1,0)="",IF(ER177="",TREND(ER$4:INDEX(ER$4:ER$184,$B$200,1),$B$4:INDEX($B$4:$B$184,$B$200,1),INDEX($B$4:$B$184,$B$200+(MONTH($B210)-$C$200),1)),0),VLOOKUP($B210,$B$4:ER$184,COLUMN(ER$1)-1,0))</f>
        <v>155088.01803198177</v>
      </c>
      <c r="ES210" s="30">
        <f>IF(VLOOKUP($B210,$B$4:ES$184,COLUMN(ES$1)-1,0)="",IF(ES177="",TREND(ES$4:INDEX(ES$4:ES$184,$B$200,1),$B$4:INDEX($B$4:$B$184,$B$200,1),INDEX($B$4:$B$184,$B$200+(MONTH($B210)-$C$200),1)),0),VLOOKUP($B210,$B$4:ES$184,COLUMN(ES$1)-1,0))</f>
        <v>1102530.7653264368</v>
      </c>
      <c r="ET210" s="30">
        <f>IF(VLOOKUP($B210,$B$4:ET$184,COLUMN(ET$1)-1,0)="",IF(ET177="",TREND(ET$4:INDEX(ET$4:ET$184,$B$200,1),$B$4:INDEX($B$4:$B$184,$B$200,1),INDEX($B$4:$B$184,$B$200+(MONTH($B210)-$C$200),1)),0),VLOOKUP($B210,$B$4:ET$184,COLUMN(ET$1)-1,0))</f>
        <v>317721.6854742174</v>
      </c>
      <c r="EU210" s="30">
        <f>IF(VLOOKUP($B210,$B$4:EU$184,COLUMN(EU$1)-1,0)="",IF(EU177="",TREND(EU$4:INDEX(EU$4:EU$184,$B$200,1),$B$4:INDEX($B$4:$B$184,$B$200,1),INDEX($B$4:$B$184,$B$200+(MONTH($B210)-$C$200),1)),0),VLOOKUP($B210,$B$4:EU$184,COLUMN(EU$1)-1,0))</f>
        <v>2120781.2061767876</v>
      </c>
      <c r="EV210" s="30">
        <f>IF(VLOOKUP($B210,$B$4:EV$184,COLUMN(EV$1)-1,0)="",IF(EV177="",TREND(EV$4:INDEX(EV$4:EV$184,$B$200,1),$B$4:INDEX($B$4:$B$184,$B$200,1),INDEX($B$4:$B$184,$B$200+(MONTH($B210)-$C$200),1)),0),VLOOKUP($B210,$B$4:EV$184,COLUMN(EV$1)-1,0))</f>
        <v>15745693.054609716</v>
      </c>
      <c r="EW210" s="30">
        <f>IF(VLOOKUP($B210,$B$4:EW$184,COLUMN(EW$1)-1,0)="",IF(EW177="",TREND(EW$4:INDEX(EW$4:EW$184,$B$200,1),$B$4:INDEX($B$4:$B$184,$B$200,1),INDEX($B$4:$B$184,$B$200+(MONTH($B210)-$C$200),1)),0),VLOOKUP($B210,$B$4:EW$184,COLUMN(EW$1)-1,0))</f>
        <v>36661837.098577529</v>
      </c>
      <c r="EX210" s="30">
        <f>IF(VLOOKUP($B210,$B$4:EX$184,COLUMN(EX$1)-1,0)="",IF(EX177="",TREND(EX$4:INDEX(EX$4:EX$184,$B$200,1),$B$4:INDEX($B$4:$B$184,$B$200,1),INDEX($B$4:$B$184,$B$200+(MONTH($B210)-$C$200),1)),0),VLOOKUP($B210,$B$4:EX$184,COLUMN(EX$1)-1,0))</f>
        <v>-72110.575021855999</v>
      </c>
      <c r="EY210" s="30">
        <f>IF(VLOOKUP($B210,$B$4:EY$184,COLUMN(EY$1)-1,0)="",IF(EY177="",TREND(EY$4:INDEX(EY$4:EY$184,$B$200,1),$B$4:INDEX($B$4:$B$184,$B$200,1),INDEX($B$4:$B$184,$B$200+(MONTH($B210)-$C$200),1)),0),VLOOKUP($B210,$B$4:EY$184,COLUMN(EY$1)-1,0))</f>
        <v>329831.06042055087</v>
      </c>
      <c r="EZ210" s="30">
        <f>IF(VLOOKUP($B210,$B$4:EZ$184,COLUMN(EZ$1)-1,0)="",IF(EZ177="",TREND(EZ$4:INDEX(EZ$4:EZ$184,$B$200,1),$B$4:INDEX($B$4:$B$184,$B$200,1),INDEX($B$4:$B$184,$B$200+(MONTH($B210)-$C$200),1)),0),VLOOKUP($B210,$B$4:EZ$184,COLUMN(EZ$1)-1,0))</f>
        <v>35278656.562294319</v>
      </c>
      <c r="FA210" s="30">
        <f>IF(VLOOKUP($B210,$B$4:FA$184,COLUMN(FA$1)-1,0)="",IF(FA177="",TREND(FA$4:INDEX(FA$4:FA$184,$B$200,1),$B$4:INDEX($B$4:$B$184,$B$200,1),INDEX($B$4:$B$184,$B$200+(MONTH($B210)-$C$200),1)),0),VLOOKUP($B210,$B$4:FA$184,COLUMN(FA$1)-1,0))</f>
        <v>1125460.0508845299</v>
      </c>
      <c r="FB210" s="30">
        <f>IF(VLOOKUP($B210,$B$4:FB$184,COLUMN(FB$1)-1,0)="",IF(FB177="",TREND(FB$4:INDEX(FB$4:FB$184,$B$200,1),$B$4:INDEX($B$4:$B$184,$B$200,1),INDEX($B$4:$B$184,$B$200+(MONTH($B210)-$C$200),1)),0),VLOOKUP($B210,$B$4:FB$184,COLUMN(FB$1)-1,0))</f>
        <v>-79669.4928477332</v>
      </c>
      <c r="FC210" s="30">
        <f>IF(VLOOKUP($B210,$B$4:FC$184,COLUMN(FC$1)-1,0)="",IF(FC177="",TREND(FC$4:INDEX(FC$4:FC$184,$B$200,1),$B$4:INDEX($B$4:$B$184,$B$200,1),INDEX($B$4:$B$184,$B$200+(MONTH($B210)-$C$200),1)),0),VLOOKUP($B210,$B$4:FC$184,COLUMN(FC$1)-1,0))</f>
        <v>31216.880632352084</v>
      </c>
      <c r="FD210" s="30">
        <f>IF(VLOOKUP($B210,$B$4:FD$184,COLUMN(FD$1)-1,0)="",IF(FD177="",TREND(FD$4:INDEX(FD$4:FD$184,$B$200,1),$B$4:INDEX($B$4:$B$184,$B$200,1),INDEX($B$4:$B$184,$B$200+(MONTH($B210)-$C$200),1)),0),VLOOKUP($B210,$B$4:FD$184,COLUMN(FD$1)-1,0))</f>
        <v>-36681.583402893622</v>
      </c>
      <c r="FE210" s="30">
        <f>IF(VLOOKUP($B210,$B$4:FE$184,COLUMN(FE$1)-1,0)="",IF(FE177="",TREND(FE$4:INDEX(FE$4:FE$184,$B$200,1),$B$4:INDEX($B$4:$B$184,$B$200,1),INDEX($B$4:$B$184,$B$200+(MONTH($B210)-$C$200),1)),0),VLOOKUP($B210,$B$4:FE$184,COLUMN(FE$1)-1,0))</f>
        <v>-84645.715698685497</v>
      </c>
      <c r="FF210" s="30">
        <f>IF(VLOOKUP($B210,$B$4:FF$184,COLUMN(FF$1)-1,0)="",IF(FF177="",TREND(FF$4:INDEX(FF$4:FF$184,$B$200,1),$B$4:INDEX($B$4:$B$184,$B$200,1),INDEX($B$4:$B$184,$B$200+(MONTH($B210)-$C$200),1)),0),VLOOKUP($B210,$B$4:FF$184,COLUMN(FF$1)-1,0))</f>
        <v>45967997.017589808</v>
      </c>
      <c r="FG210" s="30">
        <f>IF(VLOOKUP($B210,$B$4:FG$184,COLUMN(FG$1)-1,0)="",IF(FG177="",TREND(FG$4:INDEX(FG$4:FG$184,$B$200,1),$B$4:INDEX($B$4:$B$184,$B$200,1),INDEX($B$4:$B$184,$B$200+(MONTH($B210)-$C$200),1)),0),VLOOKUP($B210,$B$4:FG$184,COLUMN(FG$1)-1,0))</f>
        <v>-35298760.254268408</v>
      </c>
      <c r="FH210" s="30">
        <f>IF(VLOOKUP($B210,$B$4:FH$184,COLUMN(FH$1)-1,0)="",IF(FH177="",TREND(FH$4:INDEX(FH$4:FH$184,$B$200,1),$B$4:INDEX($B$4:$B$184,$B$200,1),INDEX($B$4:$B$184,$B$200+(MONTH($B210)-$C$200),1)),0),VLOOKUP($B210,$B$4:FH$184,COLUMN(FH$1)-1,0))</f>
        <v>226171.90614879504</v>
      </c>
      <c r="FI210" s="30">
        <f>IF(VLOOKUP($B210,$B$4:FI$184,COLUMN(FI$1)-1,0)="",IF(FI177="",TREND(FI$4:INDEX(FI$4:FI$184,$B$200,1),$B$4:INDEX($B$4:$B$184,$B$200,1),INDEX($B$4:$B$184,$B$200+(MONTH($B210)-$C$200),1)),0),VLOOKUP($B210,$B$4:FI$184,COLUMN(FI$1)-1,0))</f>
        <v>-47997994.025278091</v>
      </c>
      <c r="FJ210" s="30">
        <f>IF(VLOOKUP($B210,$B$4:FJ$184,COLUMN(FJ$1)-1,0)="",IF(FJ177="",TREND(FJ$4:INDEX(FJ$4:FJ$184,$B$200,1),$B$4:INDEX($B$4:$B$184,$B$200,1),INDEX($B$4:$B$184,$B$200+(MONTH($B210)-$C$200),1)),0),VLOOKUP($B210,$B$4:FJ$184,COLUMN(FJ$1)-1,0))</f>
        <v>9862873.2519201189</v>
      </c>
      <c r="FK210" s="30">
        <f>IF(VLOOKUP($B210,$B$4:FK$184,COLUMN(FK$1)-1,0)="",IF(FK177="",TREND(FK$4:INDEX(FK$4:FK$184,$B$200,1),$B$4:INDEX($B$4:$B$184,$B$200,1),INDEX($B$4:$B$184,$B$200+(MONTH($B210)-$C$200),1)),0),VLOOKUP($B210,$B$4:FK$184,COLUMN(FK$1)-1,0))</f>
        <v>3504645.9021537718</v>
      </c>
      <c r="FL210" s="30">
        <f>IF(VLOOKUP($B210,$B$4:FL$184,COLUMN(FL$1)-1,0)="",IF(FL177="",TREND(FL$4:INDEX(FL$4:FL$184,$B$200,1),$B$4:INDEX($B$4:$B$184,$B$200,1),INDEX($B$4:$B$184,$B$200+(MONTH($B210)-$C$200),1)),0),VLOOKUP($B210,$B$4:FL$184,COLUMN(FL$1)-1,0))</f>
        <v>-120812.60391103476</v>
      </c>
      <c r="FM210" s="30">
        <f>IF(VLOOKUP($B210,$B$4:FM$184,COLUMN(FM$1)-1,0)="",IF(FM177="",TREND(FM$4:INDEX(FM$4:FM$184,$B$200,1),$B$4:INDEX($B$4:$B$184,$B$200,1),INDEX($B$4:$B$184,$B$200+(MONTH($B210)-$C$200),1)),0),VLOOKUP($B210,$B$4:FM$184,COLUMN(FM$1)-1,0))</f>
        <v>0</v>
      </c>
      <c r="FN210" s="30">
        <f>IF(VLOOKUP($B210,$B$4:FN$184,COLUMN(FN$1)-1,0)="",IF(FN177="",TREND(FN$4:INDEX(FN$4:FN$184,$B$200,1),$B$4:INDEX($B$4:$B$184,$B$200,1),INDEX($B$4:$B$184,$B$200+(MONTH($B210)-$C$200),1)),0),VLOOKUP($B210,$B$4:FN$184,COLUMN(FN$1)-1,0))</f>
        <v>-23982.4950817473</v>
      </c>
      <c r="FO210" s="30">
        <f>IF(VLOOKUP($B210,$B$4:FO$184,COLUMN(FO$1)-1,0)="",IF(FO177="",TREND(FO$4:INDEX(FO$4:FO$184,$B$200,1),$B$4:INDEX($B$4:$B$184,$B$200,1),INDEX($B$4:$B$184,$B$200+(MONTH($B210)-$C$200),1)),0),VLOOKUP($B210,$B$4:FO$184,COLUMN(FO$1)-1,0))</f>
        <v>6503022.4487591237</v>
      </c>
      <c r="FP210" s="30">
        <f>IF(VLOOKUP($B210,$B$4:FP$184,COLUMN(FP$1)-1,0)="",IF(FP177="",TREND(FP$4:INDEX(FP$4:FP$184,$B$200,1),$B$4:INDEX($B$4:$B$184,$B$200,1),INDEX($B$4:$B$184,$B$200+(MONTH($B210)-$C$200),1)),0),VLOOKUP($B210,$B$4:FP$184,COLUMN(FP$1)-1,0))</f>
        <v>2619411.88837355</v>
      </c>
      <c r="FQ210" s="30">
        <f>IF(VLOOKUP($B210,$B$4:FQ$184,COLUMN(FQ$1)-1,0)="",IF(FQ177="",TREND(FQ$4:INDEX(FQ$4:FQ$184,$B$200,1),$B$4:INDEX($B$4:$B$184,$B$200,1),INDEX($B$4:$B$184,$B$200+(MONTH($B210)-$C$200),1)),0),VLOOKUP($B210,$B$4:FQ$184,COLUMN(FQ$1)-1,0))</f>
        <v>-9223.2754329264862</v>
      </c>
      <c r="FR210" s="30">
        <f>IF(VLOOKUP($B210,$B$4:FR$184,COLUMN(FR$1)-1,0)="",IF(FR177="",TREND(FR$4:INDEX(FR$4:FR$184,$B$200,1),$B$4:INDEX($B$4:$B$184,$B$200,1),INDEX($B$4:$B$184,$B$200+(MONTH($B210)-$C$200),1)),0),VLOOKUP($B210,$B$4:FR$184,COLUMN(FR$1)-1,0))</f>
        <v>681170748.31827688</v>
      </c>
      <c r="FS210" s="30">
        <f>IF(VLOOKUP($B210,$B$4:FS$184,COLUMN(FS$1)-1,0)="",IF(FS177="",TREND(FS$4:INDEX(FS$4:FS$184,$B$200,1),$B$4:INDEX($B$4:$B$184,$B$200,1),INDEX($B$4:$B$184,$B$200+(MONTH($B210)-$C$200),1)),0),VLOOKUP($B210,$B$4:FS$184,COLUMN(FS$1)-1,0))</f>
        <v>605626591.67511082</v>
      </c>
      <c r="FT210" s="30">
        <f>IF(VLOOKUP($B210,$B$4:FT$184,COLUMN(FT$1)-1,0)="",IF(FT177="",TREND(FT$4:INDEX(FT$4:FT$184,$B$200,1),$B$4:INDEX($B$4:$B$184,$B$200,1),INDEX($B$4:$B$184,$B$200+(MONTH($B210)-$C$200),1)),0),VLOOKUP($B210,$B$4:FT$184,COLUMN(FT$1)-1,0))</f>
        <v>76148.364967568778</v>
      </c>
      <c r="FU210" s="30">
        <f>IF(VLOOKUP($B210,$B$4:FU$184,COLUMN(FU$1)-1,0)="",IF(FU177="",TREND(FU$4:INDEX(FU$4:FU$184,$B$200,1),$B$4:INDEX($B$4:$B$184,$B$200,1),INDEX($B$4:$B$184,$B$200+(MONTH($B210)-$C$200),1)),0),VLOOKUP($B210,$B$4:FU$184,COLUMN(FU$1)-1,0))</f>
        <v>288911551.38425827</v>
      </c>
      <c r="FV210" s="30">
        <f>IF(VLOOKUP($B210,$B$4:FV$184,COLUMN(FV$1)-1,0)="",IF(FV177="",TREND(FV$4:INDEX(FV$4:FV$184,$B$200,1),$B$4:INDEX($B$4:$B$184,$B$200,1),INDEX($B$4:$B$184,$B$200+(MONTH($B210)-$C$200),1)),0),VLOOKUP($B210,$B$4:FV$184,COLUMN(FV$1)-1,0))</f>
        <v>36426388.616085917</v>
      </c>
      <c r="FW210" s="30">
        <f>IF(VLOOKUP($B210,$B$4:FW$184,COLUMN(FW$1)-1,0)="",IF(FW177="",TREND(FW$4:INDEX(FW$4:FW$184,$B$200,1),$B$4:INDEX($B$4:$B$184,$B$200,1),INDEX($B$4:$B$184,$B$200+(MONTH($B210)-$C$200),1)),0),VLOOKUP($B210,$B$4:FW$184,COLUMN(FW$1)-1,0))</f>
        <v>38062431.361676812</v>
      </c>
      <c r="FX210" s="30">
        <f>IF(VLOOKUP($B210,$B$4:FX$184,COLUMN(FX$1)-1,0)="",IF(FX177="",TREND(FX$4:INDEX(FX$4:FX$184,$B$200,1),$B$4:INDEX($B$4:$B$184,$B$200,1),INDEX($B$4:$B$184,$B$200+(MONTH($B210)-$C$200),1)),0),VLOOKUP($B210,$B$4:FX$184,COLUMN(FX$1)-1,0))</f>
        <v>-1636042.7455908656</v>
      </c>
      <c r="FY210" s="30">
        <f>IF(VLOOKUP($B210,$B$4:FY$184,COLUMN(FY$1)-1,0)="",IF(FY177="",TREND(FY$4:INDEX(FY$4:FY$184,$B$200,1),$B$4:INDEX($B$4:$B$184,$B$200,1),INDEX($B$4:$B$184,$B$200+(MONTH($B210)-$C$200),1)),0),VLOOKUP($B210,$B$4:FY$184,COLUMN(FY$1)-1,0))</f>
        <v>-121312.39576027123</v>
      </c>
      <c r="FZ210" s="30">
        <f>IF(VLOOKUP($B210,$B$4:FZ$184,COLUMN(FZ$1)-1,0)="",IF(FZ177="",TREND(FZ$4:INDEX(FZ$4:FZ$184,$B$200,1),$B$4:INDEX($B$4:$B$184,$B$200,1),INDEX($B$4:$B$184,$B$200+(MONTH($B210)-$C$200),1)),0),VLOOKUP($B210,$B$4:FZ$184,COLUMN(FZ$1)-1,0))</f>
        <v>1214031.230995601</v>
      </c>
      <c r="GA210" s="30">
        <f>IF(VLOOKUP($B210,$B$4:GA$184,COLUMN(GA$1)-1,0)="",IF(GA177="",TREND(GA$4:INDEX(GA$4:GA$184,$B$200,1),$B$4:INDEX($B$4:$B$184,$B$200,1),INDEX($B$4:$B$184,$B$200+(MONTH($B210)-$C$200),1)),0),VLOOKUP($B210,$B$4:GA$184,COLUMN(GA$1)-1,0))</f>
        <v>257640042.98697233</v>
      </c>
      <c r="GB210" s="30">
        <f>IF(VLOOKUP($B210,$B$4:GB$184,COLUMN(GB$1)-1,0)="",IF(GB177="",TREND(GB$4:INDEX(GB$4:GB$184,$B$200,1),$B$4:INDEX($B$4:$B$184,$B$200,1),INDEX($B$4:$B$184,$B$200+(MONTH($B210)-$C$200),1)),0),VLOOKUP($B210,$B$4:GB$184,COLUMN(GB$1)-1,0))</f>
        <v>21479741.487591267</v>
      </c>
      <c r="GC210" s="30">
        <f>IF(VLOOKUP($B210,$B$4:GC$184,COLUMN(GC$1)-1,0)="",IF(GC177="",TREND(GC$4:INDEX(GC$4:GC$184,$B$200,1),$B$4:INDEX($B$4:$B$184,$B$200,1),INDEX($B$4:$B$184,$B$200+(MONTH($B210)-$C$200),1)),0),VLOOKUP($B210,$B$4:GC$184,COLUMN(GC$1)-1,0))</f>
        <v>4293085.2263268726</v>
      </c>
      <c r="GD210" s="30">
        <f>IF(VLOOKUP($B210,$B$4:GD$184,COLUMN(GD$1)-1,0)="",IF(GD177="",TREND(GD$4:INDEX(GD$4:GD$184,$B$200,1),$B$4:INDEX($B$4:$B$184,$B$200,1),INDEX($B$4:$B$184,$B$200+(MONTH($B210)-$C$200),1)),0),VLOOKUP($B210,$B$4:GD$184,COLUMN(GD$1)-1,0))</f>
        <v>0</v>
      </c>
      <c r="GE210" s="30">
        <f>IF(VLOOKUP($B210,$B$4:GE$184,COLUMN(GE$1)-1,0)="",IF(GE177="",TREND(GE$4:INDEX(GE$4:GE$184,$B$200,1),$B$4:INDEX($B$4:$B$184,$B$200,1),INDEX($B$4:$B$184,$B$200+(MONTH($B210)-$C$200),1)),0),VLOOKUP($B210,$B$4:GE$184,COLUMN(GE$1)-1,0))</f>
        <v>4293165.8378533069</v>
      </c>
      <c r="GF210" s="30">
        <f>IF(VLOOKUP($B210,$B$4:GF$184,COLUMN(GF$1)-1,0)="",IF(GF177="",TREND(GF$4:INDEX(GF$4:GF$184,$B$200,1),$B$4:INDEX($B$4:$B$184,$B$200,1),INDEX($B$4:$B$184,$B$200+(MONTH($B210)-$C$200),1)),0),VLOOKUP($B210,$B$4:GF$184,COLUMN(GF$1)-1,0))</f>
        <v>-80.611526434073085</v>
      </c>
      <c r="GG210" s="30">
        <f>IF(VLOOKUP($B210,$B$4:GG$184,COLUMN(GG$1)-1,0)="",IF(GG177="",TREND(GG$4:INDEX(GG$4:GG$184,$B$200,1),$B$4:INDEX($B$4:$B$184,$B$200,1),INDEX($B$4:$B$184,$B$200+(MONTH($B210)-$C$200),1)),0),VLOOKUP($B210,$B$4:GG$184,COLUMN(GG$1)-1,0))</f>
        <v>68848.119462175528</v>
      </c>
      <c r="GH210" s="30">
        <f>IF(VLOOKUP($B210,$B$4:GH$184,COLUMN(GH$1)-1,0)="",IF(GH177="",TREND(GH$4:INDEX(GH$4:GH$184,$B$200,1),$B$4:INDEX($B$4:$B$184,$B$200,1),INDEX($B$4:$B$184,$B$200+(MONTH($B210)-$C$200),1)),0),VLOOKUP($B210,$B$4:GH$184,COLUMN(GH$1)-1,0))</f>
        <v>1188742.5099520534</v>
      </c>
      <c r="GI210" s="30">
        <f>IF(VLOOKUP($B210,$B$4:GI$184,COLUMN(GI$1)-1,0)="",IF(GI177="",TREND(GI$4:INDEX(GI$4:GI$184,$B$200,1),$B$4:INDEX($B$4:$B$184,$B$200,1),INDEX($B$4:$B$184,$B$200+(MONTH($B210)-$C$200),1)),0),VLOOKUP($B210,$B$4:GI$184,COLUMN(GI$1)-1,0))</f>
        <v>8478437.0991716385</v>
      </c>
      <c r="GJ210" s="30">
        <f>IF(VLOOKUP($B210,$B$4:GJ$184,COLUMN(GJ$1)-1,0)="",IF(GJ177="",TREND(GJ$4:INDEX(GJ$4:GJ$184,$B$200,1),$B$4:INDEX($B$4:$B$184,$B$200,1),INDEX($B$4:$B$184,$B$200+(MONTH($B210)-$C$200),1)),0),VLOOKUP($B210,$B$4:GJ$184,COLUMN(GJ$1)-1,0))</f>
        <v>21882145.316893339</v>
      </c>
      <c r="GK210" s="30">
        <f>IF(VLOOKUP($B210,$B$4:GK$184,COLUMN(GK$1)-1,0)="",IF(GK177="",TREND(GK$4:INDEX(GK$4:GK$184,$B$200,1),$B$4:INDEX($B$4:$B$184,$B$200,1),INDEX($B$4:$B$184,$B$200+(MONTH($B210)-$C$200),1)),0),VLOOKUP($B210,$B$4:GK$184,COLUMN(GK$1)-1,0))</f>
        <v>-13403708.217721641</v>
      </c>
      <c r="GL210" s="30">
        <f>IF(VLOOKUP($B210,$B$4:GL$184,COLUMN(GL$1)-1,0)="",IF(GL177="",TREND(GL$4:INDEX(GL$4:GL$184,$B$200,1),$B$4:INDEX($B$4:$B$184,$B$200,1),INDEX($B$4:$B$184,$B$200+(MONTH($B210)-$C$200),1)),0),VLOOKUP($B210,$B$4:GL$184,COLUMN(GL$1)-1,0))</f>
        <v>61515043.688253403</v>
      </c>
      <c r="GM210" s="30">
        <f>IF(VLOOKUP($B210,$B$4:GM$184,COLUMN(GM$1)-1,0)="",IF(GM177="",TREND(GM$4:INDEX(GM$4:GM$184,$B$200,1),$B$4:INDEX($B$4:$B$184,$B$200,1),INDEX($B$4:$B$184,$B$200+(MONTH($B210)-$C$200),1)),0),VLOOKUP($B210,$B$4:GM$184,COLUMN(GM$1)-1,0))</f>
        <v>11914352.847852796</v>
      </c>
      <c r="GN210" s="30">
        <f>IF(VLOOKUP($B210,$B$4:GN$184,COLUMN(GN$1)-1,0)="",IF(GN177="",TREND(GN$4:INDEX(GN$4:GN$184,$B$200,1),$B$4:INDEX($B$4:$B$184,$B$200,1),INDEX($B$4:$B$184,$B$200+(MONTH($B210)-$C$200),1)),0),VLOOKUP($B210,$B$4:GN$184,COLUMN(GN$1)-1,0))</f>
        <v>485918.89847925305</v>
      </c>
      <c r="GO210" s="30">
        <f>IF(VLOOKUP($B210,$B$4:GO$184,COLUMN(GO$1)-1,0)="",IF(GO177="",TREND(GO$4:INDEX(GO$4:GO$184,$B$200,1),$B$4:INDEX($B$4:$B$184,$B$200,1),INDEX($B$4:$B$184,$B$200+(MONTH($B210)-$C$200),1)),0),VLOOKUP($B210,$B$4:GO$184,COLUMN(GO$1)-1,0))</f>
        <v>-137227.93664891273</v>
      </c>
      <c r="GP210" s="30">
        <f>IF(VLOOKUP($B210,$B$4:GP$184,COLUMN(GP$1)-1,0)="",IF(GP177="",TREND(GP$4:INDEX(GP$4:GP$184,$B$200,1),$B$4:INDEX($B$4:$B$184,$B$200,1),INDEX($B$4:$B$184,$B$200+(MONTH($B210)-$C$200),1)),0),VLOOKUP($B210,$B$4:GP$184,COLUMN(GP$1)-1,0))</f>
        <v>-11103752.588056326</v>
      </c>
      <c r="GQ210" s="30">
        <f>IF(VLOOKUP($B210,$B$4:GQ$184,COLUMN(GQ$1)-1,0)="",IF(GQ177="",TREND(GQ$4:INDEX(GQ$4:GQ$184,$B$200,1),$B$4:INDEX($B$4:$B$184,$B$200,1),INDEX($B$4:$B$184,$B$200+(MONTH($B210)-$C$200),1)),0),VLOOKUP($B210,$B$4:GQ$184,COLUMN(GQ$1)-1,0))</f>
        <v>74598216.424998879</v>
      </c>
      <c r="GR210" s="30">
        <f>IF(VLOOKUP($B210,$B$4:GR$184,COLUMN(GR$1)-1,0)="",IF(GR177="",TREND(GR$4:INDEX(GR$4:GR$184,$B$200,1),$B$4:INDEX($B$4:$B$184,$B$200,1),INDEX($B$4:$B$184,$B$200+(MONTH($B210)-$C$200),1)),0),VLOOKUP($B210,$B$4:GR$184,COLUMN(GR$1)-1,0))</f>
        <v>1804116.303087607</v>
      </c>
      <c r="GS210" s="30">
        <f>IF(VLOOKUP($B210,$B$4:GS$184,COLUMN(GS$1)-1,0)="",IF(GS177="",TREND(GS$4:INDEX(GS$4:GS$184,$B$200,1),$B$4:INDEX($B$4:$B$184,$B$200,1),INDEX($B$4:$B$184,$B$200+(MONTH($B210)-$C$200),1)),0),VLOOKUP($B210,$B$4:GS$184,COLUMN(GS$1)-1,0))</f>
        <v>-11459861.918793857</v>
      </c>
      <c r="GT210" s="30">
        <f>IF(VLOOKUP($B210,$B$4:GT$184,COLUMN(GT$1)-1,0)="",IF(GT177="",TREND(GT$4:INDEX(GT$4:GT$184,$B$200,1),$B$4:INDEX($B$4:$B$184,$B$200,1),INDEX($B$4:$B$184,$B$200+(MONTH($B210)-$C$200),1)),0),VLOOKUP($B210,$B$4:GT$184,COLUMN(GT$1)-1,0))</f>
        <v>-4885600.5167255402</v>
      </c>
      <c r="GU210" s="30">
        <f>IF(VLOOKUP($B210,$B$4:GU$184,COLUMN(GU$1)-1,0)="",IF(GU177="",TREND(GU$4:INDEX(GU$4:GU$184,$B$200,1),$B$4:INDEX($B$4:$B$184,$B$200,1),INDEX($B$4:$B$184,$B$200+(MONTH($B210)-$C$200),1)),0),VLOOKUP($B210,$B$4:GU$184,COLUMN(GU$1)-1,0))</f>
        <v>13255850173.682388</v>
      </c>
      <c r="GV210" s="30">
        <f>IF(VLOOKUP($B210,$B$4:GV$184,COLUMN(GV$1)-1,0)="",IF(GV177="",TREND(GV$4:INDEX(GV$4:GV$184,$B$200,1),$B$4:INDEX($B$4:$B$184,$B$200,1),INDEX($B$4:$B$184,$B$200+(MONTH($B210)-$C$200),1)),0),VLOOKUP($B210,$B$4:GV$184,COLUMN(GV$1)-1,0))</f>
        <v>-10433213.42715615</v>
      </c>
      <c r="GW210" s="30">
        <f>IF(VLOOKUP($B210,$B$4:GW$184,COLUMN(GW$1)-1,0)="",IF(GW177="",TREND(GW$4:INDEX(GW$4:GW$184,$B$200,1),$B$4:INDEX($B$4:$B$184,$B$200,1),INDEX($B$4:$B$184,$B$200+(MONTH($B210)-$C$200),1)),0),VLOOKUP($B210,$B$4:GW$184,COLUMN(GW$1)-1,0))</f>
        <v>-77787.32287863642</v>
      </c>
      <c r="GX210" s="30">
        <f>IF(VLOOKUP($B210,$B$4:GX$184,COLUMN(GX$1)-1,0)="",IF(GX177="",TREND(GX$4:INDEX(GX$4:GX$184,$B$200,1),$B$4:INDEX($B$4:$B$184,$B$200,1),INDEX($B$4:$B$184,$B$200+(MONTH($B210)-$C$200),1)),0),VLOOKUP($B210,$B$4:GX$184,COLUMN(GX$1)-1,0))</f>
        <v>0</v>
      </c>
      <c r="GY210" s="30">
        <f>IF(VLOOKUP($B210,$B$4:GY$184,COLUMN(GY$1)-1,0)="",IF(GY177="",TREND(GY$4:INDEX(GY$4:GY$184,$B$200,1),$B$4:INDEX($B$4:$B$184,$B$200,1),INDEX($B$4:$B$184,$B$200+(MONTH($B210)-$C$200),1)),0),VLOOKUP($B210,$B$4:GY$184,COLUMN(GY$1)-1,0))</f>
        <v>-41472938.263782024</v>
      </c>
      <c r="GZ210" s="30">
        <f>IF(VLOOKUP($B210,$B$4:GZ$184,COLUMN(GZ$1)-1,0)="",IF(GZ177="",TREND(GZ$4:INDEX(GZ$4:GZ$184,$B$200,1),$B$4:INDEX($B$4:$B$184,$B$200,1),INDEX($B$4:$B$184,$B$200+(MONTH($B210)-$C$200),1)),0),VLOOKUP($B210,$B$4:GZ$184,COLUMN(GZ$1)-1,0))</f>
        <v>1977498545.6433687</v>
      </c>
      <c r="HA210" s="30">
        <f>IF(VLOOKUP($B210,$B$4:HA$184,COLUMN(HA$1)-1,0)="",IF(HA177="",TREND(HA$4:INDEX(HA$4:HA$184,$B$200,1),$B$4:INDEX($B$4:$B$184,$B$200,1),INDEX($B$4:$B$184,$B$200+(MONTH($B210)-$C$200),1)),0),VLOOKUP($B210,$B$4:HA$184,COLUMN(HA$1)-1,0))</f>
        <v>1624667.4919375069</v>
      </c>
      <c r="HB210" s="30">
        <f>IF(VLOOKUP($B210,$B$4:HB$184,COLUMN(HB$1)-1,0)="",IF(HB177="",TREND(HB$4:INDEX(HB$4:HB$184,$B$200,1),$B$4:INDEX($B$4:$B$184,$B$200,1),INDEX($B$4:$B$184,$B$200+(MONTH($B210)-$C$200),1)),0),VLOOKUP($B210,$B$4:HB$184,COLUMN(HB$1)-1,0))</f>
        <v>770227004.90795898</v>
      </c>
      <c r="HC210" s="30">
        <f>IF(VLOOKUP($B210,$B$4:HC$184,COLUMN(HC$1)-1,0)="",IF(HC177="",TREND(HC$4:INDEX(HC$4:HC$184,$B$200,1),$B$4:INDEX($B$4:$B$184,$B$200,1),INDEX($B$4:$B$184,$B$200+(MONTH($B210)-$C$200),1)),0),VLOOKUP($B210,$B$4:HC$184,COLUMN(HC$1)-1,0))</f>
        <v>-2203167.1513066217</v>
      </c>
      <c r="HD210" s="30">
        <f>IF(VLOOKUP($B210,$B$4:HD$184,COLUMN(HD$1)-1,0)="",IF(HD177="",TREND(HD$4:INDEX(HD$4:HD$184,$B$200,1),$B$4:INDEX($B$4:$B$184,$B$200,1),INDEX($B$4:$B$184,$B$200+(MONTH($B210)-$C$200),1)),0),VLOOKUP($B210,$B$4:HD$184,COLUMN(HD$1)-1,0))</f>
        <v>2296569599.8581886</v>
      </c>
      <c r="HE210" s="30">
        <f>IF(VLOOKUP($B210,$B$4:HE$184,COLUMN(HE$1)-1,0)="",IF(HE177="",TREND(HE$4:INDEX(HE$4:HE$184,$B$200,1),$B$4:INDEX($B$4:$B$184,$B$200,1),INDEX($B$4:$B$184,$B$200+(MONTH($B210)-$C$200),1)),0),VLOOKUP($B210,$B$4:HE$184,COLUMN(HE$1)-1,0))</f>
        <v>812762.51576796547</v>
      </c>
      <c r="HF210" s="30">
        <f>IF(VLOOKUP($B210,$B$4:HF$184,COLUMN(HF$1)-1,0)="",IF(HF177="",TREND(HF$4:INDEX(HF$4:HF$184,$B$200,1),$B$4:INDEX($B$4:$B$184,$B$200,1),INDEX($B$4:$B$184,$B$200+(MONTH($B210)-$C$200),1)),0),VLOOKUP($B210,$B$4:HF$184,COLUMN(HF$1)-1,0))</f>
        <v>2306728818.3955879</v>
      </c>
      <c r="HG210" s="30">
        <f>IF(VLOOKUP($B210,$B$4:HG$184,COLUMN(HG$1)-1,0)="",IF(HG177="",TREND(HG$4:INDEX(HG$4:HG$184,$B$200,1),$B$4:INDEX($B$4:$B$184,$B$200,1),INDEX($B$4:$B$184,$B$200+(MONTH($B210)-$C$200),1)),0),VLOOKUP($B210,$B$4:HG$184,COLUMN(HG$1)-1,0))</f>
        <v>2397101081.5052948</v>
      </c>
      <c r="HH210" s="30">
        <f>IF(VLOOKUP($B210,$B$4:HH$184,COLUMN(HH$1)-1,0)="",IF(HH177="",TREND(HH$4:INDEX(HH$4:HH$184,$B$200,1),$B$4:INDEX($B$4:$B$184,$B$200,1),INDEX($B$4:$B$184,$B$200+(MONTH($B210)-$C$200),1)),0),VLOOKUP($B210,$B$4:HH$184,COLUMN(HH$1)-1,0))</f>
        <v>3048599042.4270134</v>
      </c>
      <c r="HI210" s="30">
        <f>IF(VLOOKUP($B210,$B$4:HI$184,COLUMN(HI$1)-1,0)="",IF(HI177="",TREND(HI$4:INDEX(HI$4:HI$184,$B$200,1),$B$4:INDEX($B$4:$B$184,$B$200,1),INDEX($B$4:$B$184,$B$200+(MONTH($B210)-$C$200),1)),0),VLOOKUP($B210,$B$4:HI$184,COLUMN(HI$1)-1,0))</f>
        <v>279973240.61522311</v>
      </c>
      <c r="HJ210" s="30">
        <f>IF(VLOOKUP($B210,$B$4:HJ$184,COLUMN(HJ$1)-1,0)="",IF(HJ177="",TREND(HJ$4:INDEX(HJ$4:HJ$184,$B$200,1),$B$4:INDEX($B$4:$B$184,$B$200,1),INDEX($B$4:$B$184,$B$200+(MONTH($B210)-$C$200),1)),0),VLOOKUP($B210,$B$4:HJ$184,COLUMN(HJ$1)-1,0))</f>
        <v>2504490807.3463478</v>
      </c>
      <c r="HK210" s="30">
        <f>IF(VLOOKUP($B210,$B$4:HK$184,COLUMN(HK$1)-1,0)="",IF(HK177="",TREND(HK$4:INDEX(HK$4:HK$184,$B$200,1),$B$4:INDEX($B$4:$B$184,$B$200,1),INDEX($B$4:$B$184,$B$200+(MONTH($B210)-$C$200),1)),0),VLOOKUP($B210,$B$4:HK$184,COLUMN(HK$1)-1,0))</f>
        <v>206161414.00656819</v>
      </c>
      <c r="HL210" s="30">
        <f>IF(VLOOKUP($B210,$B$4:HL$184,COLUMN(HL$1)-1,0)="",IF(HL177="",TREND(HL$4:INDEX(HL$4:HL$184,$B$200,1),$B$4:INDEX($B$4:$B$184,$B$200,1),INDEX($B$4:$B$184,$B$200+(MONTH($B210)-$C$200),1)),0),VLOOKUP($B210,$B$4:HL$184,COLUMN(HL$1)-1,0))</f>
        <v>213271.85515655694</v>
      </c>
      <c r="HM210" s="30">
        <f>IF(VLOOKUP($B210,$B$4:HM$184,COLUMN(HM$1)-1,0)="",IF(HM177="",TREND(HM$4:INDEX(HM$4:HM$184,$B$200,1),$B$4:INDEX($B$4:$B$184,$B$200,1),INDEX($B$4:$B$184,$B$200+(MONTH($B210)-$C$200),1)),0),VLOOKUP($B210,$B$4:HM$184,COLUMN(HM$1)-1,0))</f>
        <v>1762726723.9485054</v>
      </c>
      <c r="HN210" s="30">
        <f>IF(VLOOKUP($B210,$B$4:HN$184,COLUMN(HN$1)-1,0)="",IF(HN177="",TREND(HN$4:INDEX(HN$4:HN$184,$B$200,1),$B$4:INDEX($B$4:$B$184,$B$200,1),INDEX($B$4:$B$184,$B$200+(MONTH($B210)-$C$200),1)),0),VLOOKUP($B210,$B$4:HN$184,COLUMN(HN$1)-1,0))</f>
        <v>544108235.0806675</v>
      </c>
      <c r="HO210" s="30">
        <f>IF(VLOOKUP($B210,$B$4:HO$184,COLUMN(HO$1)-1,0)="",IF(HO177="",TREND(HO$4:INDEX(HO$4:HO$184,$B$200,1),$B$4:INDEX($B$4:$B$184,$B$200,1),INDEX($B$4:$B$184,$B$200+(MONTH($B210)-$C$200),1)),0),VLOOKUP($B210,$B$4:HO$184,COLUMN(HO$1)-1,0))</f>
        <v>73811826.608654976</v>
      </c>
      <c r="HP210" s="30">
        <f>IF(VLOOKUP($B210,$B$4:HP$184,COLUMN(HP$1)-1,0)="",IF(HP177="",TREND(HP$4:INDEX(HP$4:HP$184,$B$200,1),$B$4:INDEX($B$4:$B$184,$B$200,1),INDEX($B$4:$B$184,$B$200+(MONTH($B210)-$C$200),1)),0),VLOOKUP($B210,$B$4:HP$184,COLUMN(HP$1)-1,0))</f>
        <v>268684695.0632751</v>
      </c>
      <c r="HQ210" s="30">
        <f>IF(VLOOKUP($B210,$B$4:HQ$184,COLUMN(HQ$1)-1,0)="",IF(HQ177="",TREND(HQ$4:INDEX(HQ$4:HQ$184,$B$200,1),$B$4:INDEX($B$4:$B$184,$B$200,1),INDEX($B$4:$B$184,$B$200+(MONTH($B210)-$C$200),1)),0),VLOOKUP($B210,$B$4:HQ$184,COLUMN(HQ$1)-1,0))</f>
        <v>4154579.7499781884</v>
      </c>
      <c r="HR210" s="30">
        <f>IF(VLOOKUP($B210,$B$4:HR$184,COLUMN(HR$1)-1,0)="",IF(HR177="",TREND(HR$4:INDEX(HR$4:HR$184,$B$200,1),$B$4:INDEX($B$4:$B$184,$B$200,1),INDEX($B$4:$B$184,$B$200+(MONTH($B210)-$C$200),1)),0),VLOOKUP($B210,$B$4:HR$184,COLUMN(HR$1)-1,0))</f>
        <v>4665479.1650596391</v>
      </c>
      <c r="HS210" s="30">
        <f>IF(VLOOKUP($B210,$B$4:HS$184,COLUMN(HS$1)-1,0)="",IF(HS177="",TREND(HS$4:INDEX(HS$4:HS$184,$B$200,1),$B$4:INDEX($B$4:$B$184,$B$200,1),INDEX($B$4:$B$184,$B$200+(MONTH($B210)-$C$200),1)),0),VLOOKUP($B210,$B$4:HS$184,COLUMN(HS$1)-1,0))</f>
        <v>27753009.685021415</v>
      </c>
      <c r="HT210" s="30">
        <f>IF(VLOOKUP($B210,$B$4:HT$184,COLUMN(HT$1)-1,0)="",IF(HT177="",TREND(HT$4:INDEX(HT$4:HT$184,$B$200,1),$B$4:INDEX($B$4:$B$184,$B$200,1),INDEX($B$4:$B$184,$B$200+(MONTH($B210)-$C$200),1)),0),VLOOKUP($B210,$B$4:HT$184,COLUMN(HT$1)-1,0))</f>
        <v>211434079.08183861</v>
      </c>
      <c r="HU210" s="30">
        <f>IF(VLOOKUP($B210,$B$4:HU$184,COLUMN(HU$1)-1,0)="",IF(HU177="",TREND(HU$4:INDEX(HU$4:HU$184,$B$200,1),$B$4:INDEX($B$4:$B$184,$B$200,1),INDEX($B$4:$B$184,$B$200+(MONTH($B210)-$C$200),1)),0),VLOOKUP($B210,$B$4:HU$184,COLUMN(HU$1)-1,0))</f>
        <v>0</v>
      </c>
      <c r="HV210" s="30">
        <f>IF(VLOOKUP($B210,$B$4:HV$184,COLUMN(HV$1)-1,0)="",IF(HV177="",TREND(HV$4:INDEX(HV$4:HV$184,$B$200,1),$B$4:INDEX($B$4:$B$184,$B$200,1),INDEX($B$4:$B$184,$B$200+(MONTH($B210)-$C$200),1)),0),VLOOKUP($B210,$B$4:HV$184,COLUMN(HV$1)-1,0))</f>
        <v>20455836.556669414</v>
      </c>
      <c r="HW210" s="30">
        <f>IF(VLOOKUP($B210,$B$4:HW$184,COLUMN(HW$1)-1,0)="",IF(HW177="",TREND(HW$4:INDEX(HW$4:HW$184,$B$200,1),$B$4:INDEX($B$4:$B$184,$B$200,1),INDEX($B$4:$B$184,$B$200+(MONTH($B210)-$C$200),1)),0),VLOOKUP($B210,$B$4:HW$184,COLUMN(HW$1)-1,0))</f>
        <v>0</v>
      </c>
      <c r="HX210" s="30">
        <f>IF(VLOOKUP($B210,$B$4:HX$184,COLUMN(HX$1)-1,0)="",IF(HX177="",TREND(HX$4:INDEX(HX$4:HX$184,$B$200,1),$B$4:INDEX($B$4:$B$184,$B$200,1),INDEX($B$4:$B$184,$B$200+(MONTH($B210)-$C$200),1)),0),VLOOKUP($B210,$B$4:HX$184,COLUMN(HX$1)-1,0))</f>
        <v>3156711410.454277</v>
      </c>
      <c r="HY210" s="30">
        <f>IF(VLOOKUP($B210,$B$4:HY$184,COLUMN(HY$1)-1,0)="",IF(HY177="",TREND(HY$4:INDEX(HY$4:HY$184,$B$200,1),$B$4:INDEX($B$4:$B$184,$B$200,1),INDEX($B$4:$B$184,$B$200+(MONTH($B210)-$C$200),1)),0),VLOOKUP($B210,$B$4:HY$184,COLUMN(HY$1)-1,0))</f>
        <v>282936540.85617071</v>
      </c>
      <c r="HZ210" s="30">
        <f>IF(VLOOKUP($B210,$B$4:HZ$184,COLUMN(HZ$1)-1,0)="",IF(HZ177="",TREND(HZ$4:INDEX(HZ$4:HZ$184,$B$200,1),$B$4:INDEX($B$4:$B$184,$B$200,1),INDEX($B$4:$B$184,$B$200+(MONTH($B210)-$C$200),1)),0),VLOOKUP($B210,$B$4:HZ$184,COLUMN(HZ$1)-1,0))</f>
        <v>85488889829.697388</v>
      </c>
      <c r="IA210" s="30">
        <f>IF(VLOOKUP($B210,$B$4:IA$184,COLUMN(IA$1)-1,0)="",IF(IA177="",TREND(IA$4:INDEX(IA$4:IA$184,$B$200,1),$B$4:INDEX($B$4:$B$184,$B$200,1),INDEX($B$4:$B$184,$B$200+(MONTH($B210)-$C$200),1)),0),VLOOKUP($B210,$B$4:IA$184,COLUMN(IA$1)-1,0))</f>
        <v>79331078383.742859</v>
      </c>
      <c r="IB210" s="30">
        <f>IF(VLOOKUP($B210,$B$4:IB$184,COLUMN(IB$1)-1,0)="",IF(IB177="",TREND(IB$4:INDEX(IB$4:IB$184,$B$200,1),$B$4:INDEX($B$4:$B$184,$B$200,1),INDEX($B$4:$B$184,$B$200+(MONTH($B210)-$C$200),1)),0),VLOOKUP($B210,$B$4:IB$184,COLUMN(IB$1)-1,0))</f>
        <v>75563047481.433044</v>
      </c>
      <c r="IC210" s="30">
        <f>IF(VLOOKUP($B210,$B$4:IC$184,COLUMN(IC$1)-1,0)="",IF(IC177="",TREND(IC$4:INDEX(IC$4:IC$184,$B$200,1),$B$4:INDEX($B$4:$B$184,$B$200,1),INDEX($B$4:$B$184,$B$200+(MONTH($B210)-$C$200),1)),0),VLOOKUP($B210,$B$4:IC$184,COLUMN(IC$1)-1,0))</f>
        <v>-892946400.75825119</v>
      </c>
      <c r="ID210" s="30">
        <f>IF(VLOOKUP($B210,$B$4:ID$184,COLUMN(ID$1)-1,0)="",IF(ID177="",TREND(ID$4:INDEX(ID$4:ID$184,$B$200,1),$B$4:INDEX($B$4:$B$184,$B$200,1),INDEX($B$4:$B$184,$B$200+(MONTH($B210)-$C$200),1)),0),VLOOKUP($B210,$B$4:ID$184,COLUMN(ID$1)-1,0))</f>
        <v>-95550796.945730209</v>
      </c>
      <c r="IE210" s="30">
        <f>IF(VLOOKUP($B210,$B$4:IE$184,COLUMN(IE$1)-1,0)="",IF(IE177="",TREND(IE$4:INDEX(IE$4:IE$184,$B$200,1),$B$4:INDEX($B$4:$B$184,$B$200,1),INDEX($B$4:$B$184,$B$200+(MONTH($B210)-$C$200),1)),0),VLOOKUP($B210,$B$4:IE$184,COLUMN(IE$1)-1,0))</f>
        <v>1659836940.7558441</v>
      </c>
      <c r="IF210" s="30">
        <f>IF(VLOOKUP($B210,$B$4:IF$184,COLUMN(IF$1)-1,0)="",IF(IF177="",TREND(IF$4:INDEX(IF$4:IF$184,$B$200,1),$B$4:INDEX($B$4:$B$184,$B$200,1),INDEX($B$4:$B$184,$B$200+(MONTH($B210)-$C$200),1)),0),VLOOKUP($B210,$B$4:IF$184,COLUMN(IF$1)-1,0))</f>
        <v>-8229116.988599658</v>
      </c>
      <c r="IG210" s="30">
        <f>IF(VLOOKUP($B210,$B$4:IG$184,COLUMN(IG$1)-1,0)="",IF(IG177="",TREND(IG$4:INDEX(IG$4:IG$184,$B$200,1),$B$4:INDEX($B$4:$B$184,$B$200,1),INDEX($B$4:$B$184,$B$200+(MONTH($B210)-$C$200),1)),0),VLOOKUP($B210,$B$4:IG$184,COLUMN(IG$1)-1,0))</f>
        <v>63173141010.809448</v>
      </c>
      <c r="IH210" s="30">
        <f>IF(VLOOKUP($B210,$B$4:IH$184,COLUMN(IH$1)-1,0)="",IF(IH177="",TREND(IH$4:INDEX(IH$4:IH$184,$B$200,1),$B$4:INDEX($B$4:$B$184,$B$200,1),INDEX($B$4:$B$184,$B$200+(MONTH($B210)-$C$200),1)),0),VLOOKUP($B210,$B$4:IH$184,COLUMN(IH$1)-1,0))</f>
        <v>60034341578.733093</v>
      </c>
      <c r="II210" s="30">
        <f>IF(VLOOKUP($B210,$B$4:II$184,COLUMN(II$1)-1,0)="",IF(II177="",TREND(II$4:INDEX(II$4:II$184,$B$200,1),$B$4:INDEX($B$4:$B$184,$B$200,1),INDEX($B$4:$B$184,$B$200+(MONTH($B210)-$C$200),1)),0),VLOOKUP($B210,$B$4:II$184,COLUMN(II$1)-1,0))</f>
        <v>-877387191.18276978</v>
      </c>
      <c r="IJ210" s="30">
        <f>IF(VLOOKUP($B210,$B$4:IJ$184,COLUMN(IJ$1)-1,0)="",IF(IJ177="",TREND(IJ$4:INDEX(IJ$4:IJ$184,$B$200,1),$B$4:INDEX($B$4:$B$184,$B$200,1),INDEX($B$4:$B$184,$B$200+(MONTH($B210)-$C$200),1)),0),VLOOKUP($B210,$B$4:IJ$184,COLUMN(IJ$1)-1,0))</f>
        <v>2296862104.994379</v>
      </c>
      <c r="IK210" s="30">
        <f>IF(VLOOKUP($B210,$B$4:IK$184,COLUMN(IK$1)-1,0)="",IF(IK177="",TREND(IK$4:INDEX(IK$4:IK$184,$B$200,1),$B$4:INDEX($B$4:$B$184,$B$200,1),INDEX($B$4:$B$184,$B$200+(MONTH($B210)-$C$200),1)),0),VLOOKUP($B210,$B$4:IK$184,COLUMN(IK$1)-1,0))</f>
        <v>52773682.778430462</v>
      </c>
      <c r="IL210" s="30">
        <f>IF(VLOOKUP($B210,$B$4:IL$184,COLUMN(IL$1)-1,0)="",IF(IL177="",TREND(IL$4:INDEX(IL$4:IL$184,$B$200,1),$B$4:INDEX($B$4:$B$184,$B$200,1),INDEX($B$4:$B$184,$B$200+(MONTH($B210)-$C$200),1)),0),VLOOKUP($B210,$B$4:IL$184,COLUMN(IL$1)-1,0))</f>
        <v>4458325616.0006456</v>
      </c>
      <c r="IM210" s="30">
        <f>IF(VLOOKUP($B210,$B$4:IM$184,COLUMN(IM$1)-1,0)="",IF(IM177="",TREND(IM$4:INDEX(IM$4:IM$184,$B$200,1),$B$4:INDEX($B$4:$B$184,$B$200,1),INDEX($B$4:$B$184,$B$200+(MONTH($B210)-$C$200),1)),0),VLOOKUP($B210,$B$4:IM$184,COLUMN(IM$1)-1,0))</f>
        <v>2102606034.9438829</v>
      </c>
      <c r="IN210" s="30">
        <f>IF(VLOOKUP($B210,$B$4:IN$184,COLUMN(IN$1)-1,0)="",IF(IN177="",TREND(IN$4:INDEX(IN$4:IN$184,$B$200,1),$B$4:INDEX($B$4:$B$184,$B$200,1),INDEX($B$4:$B$184,$B$200+(MONTH($B210)-$C$200),1)),0),VLOOKUP($B210,$B$4:IN$184,COLUMN(IN$1)-1,0))</f>
        <v>446944547.25759697</v>
      </c>
      <c r="IO210" s="30">
        <f>IF(VLOOKUP($B210,$B$4:IO$184,COLUMN(IO$1)-1,0)="",IF(IO177="",TREND(IO$4:INDEX(IO$4:IO$184,$B$200,1),$B$4:INDEX($B$4:$B$184,$B$200,1),INDEX($B$4:$B$184,$B$200+(MONTH($B210)-$C$200),1)),0),VLOOKUP($B210,$B$4:IO$184,COLUMN(IO$1)-1,0))</f>
        <v>335279962.49558568</v>
      </c>
      <c r="IP210" s="30">
        <f>IF(VLOOKUP($B210,$B$4:IP$184,COLUMN(IP$1)-1,0)="",IF(IP177="",TREND(IP$4:INDEX(IP$4:IP$184,$B$200,1),$B$4:INDEX($B$4:$B$184,$B$200,1),INDEX($B$4:$B$184,$B$200+(MONTH($B210)-$C$200),1)),0),VLOOKUP($B210,$B$4:IP$184,COLUMN(IP$1)-1,0))</f>
        <v>4240317387.0847893</v>
      </c>
      <c r="IQ210" s="30">
        <f>IF(VLOOKUP($B210,$B$4:IQ$184,COLUMN(IQ$1)-1,0)="",IF(IQ177="",TREND(IQ$4:INDEX(IQ$4:IQ$184,$B$200,1),$B$4:INDEX($B$4:$B$184,$B$200,1),INDEX($B$4:$B$184,$B$200+(MONTH($B210)-$C$200),1)),0),VLOOKUP($B210,$B$4:IQ$184,COLUMN(IQ$1)-1,0))</f>
        <v>467088114.86491442</v>
      </c>
      <c r="IR210" s="30">
        <f>IF(VLOOKUP($B210,$B$4:IR$184,COLUMN(IR$1)-1,0)="",IF(IR177="",TREND(IR$4:INDEX(IR$4:IR$184,$B$200,1),$B$4:INDEX($B$4:$B$184,$B$200,1),INDEX($B$4:$B$184,$B$200+(MONTH($B210)-$C$200),1)),0),VLOOKUP($B210,$B$4:IR$184,COLUMN(IR$1)-1,0))</f>
        <v>227051824.06335008</v>
      </c>
      <c r="IS210" s="30">
        <f>IF(VLOOKUP($B210,$B$4:IS$184,COLUMN(IS$1)-1,0)="",IF(IS177="",TREND(IS$4:INDEX(IS$4:IS$184,$B$200,1),$B$4:INDEX($B$4:$B$184,$B$200,1),INDEX($B$4:$B$184,$B$200+(MONTH($B210)-$C$200),1)),0),VLOOKUP($B210,$B$4:IS$184,COLUMN(IS$1)-1,0))</f>
        <v>43859692.817295671</v>
      </c>
      <c r="IT210" s="30">
        <f>IF(VLOOKUP($B210,$B$4:IT$184,COLUMN(IT$1)-1,0)="",IF(IT177="",TREND(IT$4:INDEX(IT$4:IT$184,$B$200,1),$B$4:INDEX($B$4:$B$184,$B$200,1),INDEX($B$4:$B$184,$B$200+(MONTH($B210)-$C$200),1)),0),VLOOKUP($B210,$B$4:IT$184,COLUMN(IT$1)-1,0))</f>
        <v>32894769.639373362</v>
      </c>
      <c r="IU210" s="30">
        <f>IF(VLOOKUP($B210,$B$4:IU$184,COLUMN(IU$1)-1,0)="",IF(IU177="",TREND(IU$4:INDEX(IU$4:IU$184,$B$200,1),$B$4:INDEX($B$4:$B$184,$B$200,1),INDEX($B$4:$B$184,$B$200+(MONTH($B210)-$C$200),1)),0),VLOOKUP($B210,$B$4:IU$184,COLUMN(IU$1)-1,0))</f>
        <v>423076928.7834177</v>
      </c>
      <c r="IV210" s="30">
        <f>IF(VLOOKUP($B210,$B$4:IV$184,COLUMN(IV$1)-1,0)="",IF(IV177="",TREND(IV$4:INDEX(IV$4:IV$184,$B$200,1),$B$4:INDEX($B$4:$B$184,$B$200,1),INDEX($B$4:$B$184,$B$200+(MONTH($B210)-$C$200),1)),0),VLOOKUP($B210,$B$4:IV$184,COLUMN(IV$1)-1,0))</f>
        <v>279782304.57996869</v>
      </c>
      <c r="IW210" s="30">
        <f>IF(VLOOKUP($B210,$B$4:IW$184,COLUMN(IW$1)-1,0)="",IF(IW177="",TREND(IW$4:INDEX(IW$4:IW$184,$B$200,1),$B$4:INDEX($B$4:$B$184,$B$200,1),INDEX($B$4:$B$184,$B$200+(MONTH($B210)-$C$200),1)),0),VLOOKUP($B210,$B$4:IW$184,COLUMN(IW$1)-1,0))</f>
        <v>28341885.350063264</v>
      </c>
      <c r="IX210" s="30">
        <f>IF(VLOOKUP($B210,$B$4:IX$184,COLUMN(IX$1)-1,0)="",IF(IX177="",TREND(IX$4:INDEX(IX$4:IX$184,$B$200,1),$B$4:INDEX($B$4:$B$184,$B$200,1),INDEX($B$4:$B$184,$B$200+(MONTH($B210)-$C$200),1)),0),VLOOKUP($B210,$B$4:IX$184,COLUMN(IX$1)-1,0))</f>
        <v>3948662307.5468559</v>
      </c>
      <c r="IY210" s="30">
        <f>IF(VLOOKUP($B210,$B$4:IY$184,COLUMN(IY$1)-1,0)="",IF(IY177="",TREND(IY$4:INDEX(IY$4:IY$184,$B$200,1),$B$4:INDEX($B$4:$B$184,$B$200,1),INDEX($B$4:$B$184,$B$200+(MONTH($B210)-$C$200),1)),0),VLOOKUP($B210,$B$4:IY$184,COLUMN(IY$1)-1,0))</f>
        <v>-33700331.656242967</v>
      </c>
      <c r="IZ210" s="30">
        <f>IF(VLOOKUP($B210,$B$4:IZ$184,COLUMN(IZ$1)-1,0)="",IF(IZ177="",TREND(IZ$4:INDEX(IZ$4:IZ$184,$B$200,1),$B$4:INDEX($B$4:$B$184,$B$200,1),INDEX($B$4:$B$184,$B$200+(MONTH($B210)-$C$200),1)),0),VLOOKUP($B210,$B$4:IZ$184,COLUMN(IZ$1)-1,0))</f>
        <v>9571170.6182183847</v>
      </c>
      <c r="JA210" s="30">
        <f>IF(VLOOKUP($B210,$B$4:JA$184,COLUMN(JA$1)-1,0)="",IF(JA177="",TREND(JA$4:INDEX(JA$4:JA$184,$B$200,1),$B$4:INDEX($B$4:$B$184,$B$200,1),INDEX($B$4:$B$184,$B$200+(MONTH($B210)-$C$200),1)),0),VLOOKUP($B210,$B$4:JA$184,COLUMN(JA$1)-1,0))</f>
        <v>-23523430.040793657</v>
      </c>
      <c r="JB210" s="30" t="e">
        <f>IF(VLOOKUP($B210,$B$4:JB$184,COLUMN(JB$1)-1,0)="",IF(JB177="",TREND(JB$4:INDEX(JB$4:JB$184,$B$200,1),$B$4:INDEX($B$4:$B$184,$B$200,1),INDEX($B$4:$B$184,$B$200+(MONTH($B210)-$C$200),1)),0),VLOOKUP($B210,$B$4:JB$184,COLUMN(JB$1)-1,0))</f>
        <v>#VALUE!</v>
      </c>
      <c r="JC210" s="30">
        <f>IF(VLOOKUP($B210,$B$4:JC$184,COLUMN(JC$1)-1,0)="",IF(JC177="",TREND(JC$4:INDEX(JC$4:JC$184,$B$200,1),$B$4:INDEX($B$4:$B$184,$B$200,1),INDEX($B$4:$B$184,$B$200+(MONTH($B210)-$C$200),1)),0),VLOOKUP($B210,$B$4:JC$184,COLUMN(JC$1)-1,0))</f>
        <v>-2673530.2410804778</v>
      </c>
      <c r="JD210" s="30">
        <f>IF(VLOOKUP($B210,$B$4:JD$184,COLUMN(JD$1)-1,0)="",IF(JD177="",TREND(JD$4:INDEX(JD$4:JD$184,$B$200,1),$B$4:INDEX($B$4:$B$184,$B$200,1),INDEX($B$4:$B$184,$B$200+(MONTH($B210)-$C$200),1)),0),VLOOKUP($B210,$B$4:JD$184,COLUMN(JD$1)-1,0))</f>
        <v>12835849.791105807</v>
      </c>
      <c r="JE210" s="30">
        <f>IF(VLOOKUP($B210,$B$4:JE$184,COLUMN(JE$1)-1,0)="",IF(JE177="",TREND(JE$4:INDEX(JE$4:JE$184,$B$200,1),$B$4:INDEX($B$4:$B$184,$B$200,1),INDEX($B$4:$B$184,$B$200+(MONTH($B210)-$C$200),1)),0),VLOOKUP($B210,$B$4:JE$184,COLUMN(JE$1)-1,0))</f>
        <v>0</v>
      </c>
      <c r="JF210" s="30">
        <f>IF(VLOOKUP($B210,$B$4:JF$184,COLUMN(JF$1)-1,0)="",IF(JF177="",TREND(JF$4:INDEX(JF$4:JF$184,$B$200,1),$B$4:INDEX($B$4:$B$184,$B$200,1),INDEX($B$4:$B$184,$B$200+(MONTH($B210)-$C$200),1)),0),VLOOKUP($B210,$B$4:JF$184,COLUMN(JF$1)-1,0))</f>
        <v>-829784.0373262167</v>
      </c>
      <c r="JG210" s="30">
        <f>IF(VLOOKUP($B210,$B$4:JG$184,COLUMN(JG$1)-1,0)="",IF(JG177="",TREND(JG$4:INDEX(JG$4:JG$184,$B$200,1),$B$4:INDEX($B$4:$B$184,$B$200,1),INDEX($B$4:$B$184,$B$200+(MONTH($B210)-$C$200),1)),0),VLOOKUP($B210,$B$4:JG$184,COLUMN(JG$1)-1,0))</f>
        <v>95349170.954617023</v>
      </c>
      <c r="JH210" s="30">
        <f>IF(VLOOKUP($B210,$B$4:JH$184,COLUMN(JH$1)-1,0)="",IF(JH177="",TREND(JH$4:INDEX(JH$4:JH$184,$B$200,1),$B$4:INDEX($B$4:$B$184,$B$200,1),INDEX($B$4:$B$184,$B$200+(MONTH($B210)-$C$200),1)),0),VLOOKUP($B210,$B$4:JH$184,COLUMN(JH$1)-1,0))</f>
        <v>-182300.65925399959</v>
      </c>
      <c r="JI210" s="30">
        <f>IF(VLOOKUP($B210,$B$4:JI$184,COLUMN(JI$1)-1,0)="",IF(JI177="",TREND(JI$4:INDEX(JI$4:JI$184,$B$200,1),$B$4:INDEX($B$4:$B$184,$B$200,1),INDEX($B$4:$B$184,$B$200+(MONTH($B210)-$C$200),1)),0),VLOOKUP($B210,$B$4:JI$184,COLUMN(JI$1)-1,0))</f>
        <v>769017.74857278913</v>
      </c>
      <c r="JJ210" s="30">
        <f>IF(VLOOKUP($B210,$B$4:JJ$184,COLUMN(JJ$1)-1,0)="",IF(JJ177="",TREND(JJ$4:INDEX(JJ$4:JJ$184,$B$200,1),$B$4:INDEX($B$4:$B$184,$B$200,1),INDEX($B$4:$B$184,$B$200+(MONTH($B210)-$C$200),1)),0),VLOOKUP($B210,$B$4:JJ$184,COLUMN(JJ$1)-1,0))</f>
        <v>2169534764.6967468</v>
      </c>
      <c r="JK210" s="30">
        <f>IF(VLOOKUP($B210,$B$4:JK$184,COLUMN(JK$1)-1,0)="",IF(JK177="",TREND(JK$4:INDEX(JK$4:JK$184,$B$200,1),$B$4:INDEX($B$4:$B$184,$B$200,1),INDEX($B$4:$B$184,$B$200+(MONTH($B210)-$C$200),1)),0),VLOOKUP($B210,$B$4:JK$184,COLUMN(JK$1)-1,0))</f>
        <v>186606195.26616788</v>
      </c>
      <c r="JL210" s="30" t="e">
        <f>IF(VLOOKUP($B210,$B$4:JL$184,COLUMN(JL$1)-1,0)="",IF(JL177="",TREND(JL$4:INDEX(JL$4:JL$184,$B$200,1),$B$4:INDEX($B$4:$B$184,$B$200,1),INDEX($B$4:$B$184,$B$200+(MONTH($B210)-$C$200),1)),0),VLOOKUP($B210,$B$4:JL$184,COLUMN(JL$1)-1,0))</f>
        <v>#VALUE!</v>
      </c>
      <c r="JM210" s="30">
        <f>IF(VLOOKUP($B210,$B$4:JM$184,COLUMN(JM$1)-1,0)="",IF(JM177="",TREND(JM$4:INDEX(JM$4:JM$184,$B$200,1),$B$4:INDEX($B$4:$B$184,$B$200,1),INDEX($B$4:$B$184,$B$200+(MONTH($B210)-$C$200),1)),0),VLOOKUP($B210,$B$4:JM$184,COLUMN(JM$1)-1,0))</f>
        <v>3762921386.1977234</v>
      </c>
      <c r="JN210" s="30">
        <f>IF(VLOOKUP($B210,$B$4:JN$184,COLUMN(JN$1)-1,0)="",IF(JN177="",TREND(JN$4:INDEX(JN$4:JN$184,$B$200,1),$B$4:INDEX($B$4:$B$184,$B$200,1),INDEX($B$4:$B$184,$B$200+(MONTH($B210)-$C$200),1)),0),VLOOKUP($B210,$B$4:JN$184,COLUMN(JN$1)-1,0))</f>
        <v>1582638.6626736242</v>
      </c>
      <c r="JO210" s="30">
        <f>IF(VLOOKUP($B210,$B$4:JO$184,COLUMN(JO$1)-1,0)="",IF(JO177="",TREND(JO$4:INDEX(JO$4:JO$184,$B$200,1),$B$4:INDEX($B$4:$B$184,$B$200,1),INDEX($B$4:$B$184,$B$200+(MONTH($B210)-$C$200),1)),0),VLOOKUP($B210,$B$4:JO$184,COLUMN(JO$1)-1,0))</f>
        <v>2771516387.744339</v>
      </c>
      <c r="JP210" s="30">
        <f>IF(VLOOKUP($B210,$B$4:JP$184,COLUMN(JP$1)-1,0)="",IF(JP177="",TREND(JP$4:INDEX(JP$4:JP$184,$B$200,1),$B$4:INDEX($B$4:$B$184,$B$200,1),INDEX($B$4:$B$184,$B$200+(MONTH($B210)-$C$200),1)),0),VLOOKUP($B210,$B$4:JP$184,COLUMN(JP$1)-1,0))</f>
        <v>2974608359.4658813</v>
      </c>
      <c r="JQ210" s="30">
        <f>IF(VLOOKUP($B210,$B$4:JQ$184,COLUMN(JQ$1)-1,0)="",IF(JQ177="",TREND(JQ$4:INDEX(JQ$4:JQ$184,$B$200,1),$B$4:INDEX($B$4:$B$184,$B$200,1),INDEX($B$4:$B$184,$B$200+(MONTH($B210)-$C$200),1)),0),VLOOKUP($B210,$B$4:JQ$184,COLUMN(JQ$1)-1,0))</f>
        <v>38187455.323620379</v>
      </c>
      <c r="JR210" s="30">
        <f>IF(VLOOKUP($B210,$B$4:JR$184,COLUMN(JR$1)-1,0)="",IF(JR177="",TREND(JR$4:INDEX(JR$4:JR$184,$B$200,1),$B$4:INDEX($B$4:$B$184,$B$200,1),INDEX($B$4:$B$184,$B$200+(MONTH($B210)-$C$200),1)),0),VLOOKUP($B210,$B$4:JR$184,COLUMN(JR$1)-1,0))</f>
        <v>2253757566.7613945</v>
      </c>
      <c r="JS210" s="30">
        <f>IF(VLOOKUP($B210,$B$4:JS$184,COLUMN(JS$1)-1,0)="",IF(JS177="",TREND(JS$4:INDEX(JS$4:JS$184,$B$200,1),$B$4:INDEX($B$4:$B$184,$B$200,1),INDEX($B$4:$B$184,$B$200+(MONTH($B210)-$C$200),1)),0),VLOOKUP($B210,$B$4:JS$184,COLUMN(JS$1)-1,0))</f>
        <v>-35269382.176033378</v>
      </c>
      <c r="JT210" s="30">
        <f>IF(VLOOKUP($B210,$B$4:JT$184,COLUMN(JT$1)-1,0)="",IF(JT177="",TREND(JT$4:INDEX(JT$4:JT$184,$B$200,1),$B$4:INDEX($B$4:$B$184,$B$200,1),INDEX($B$4:$B$184,$B$200+(MONTH($B210)-$C$200),1)),0),VLOOKUP($B210,$B$4:JT$184,COLUMN(JT$1)-1,0))</f>
        <v>-5522310.5522160083</v>
      </c>
      <c r="JU210" s="30">
        <f>IF(VLOOKUP($B210,$B$4:JU$184,COLUMN(JU$1)-1,0)="",IF(JU177="",TREND(JU$4:INDEX(JU$4:JU$184,$B$200,1),$B$4:INDEX($B$4:$B$184,$B$200,1),INDEX($B$4:$B$184,$B$200+(MONTH($B210)-$C$200),1)),0),VLOOKUP($B210,$B$4:JU$184,COLUMN(JU$1)-1,0))</f>
        <v>-363929.22059040703</v>
      </c>
      <c r="JV210" s="30">
        <f>IF(VLOOKUP($B210,$B$4:JV$184,COLUMN(JV$1)-1,0)="",IF(JV177="",TREND(JV$4:INDEX(JV$4:JV$184,$B$200,1),$B$4:INDEX($B$4:$B$184,$B$200,1),INDEX($B$4:$B$184,$B$200+(MONTH($B210)-$C$200),1)),0),VLOOKUP($B210,$B$4:JV$184,COLUMN(JV$1)-1,0))</f>
        <v>-17754751.829723477</v>
      </c>
      <c r="JW210" s="30">
        <f>IF(VLOOKUP($B210,$B$4:JW$184,COLUMN(JW$1)-1,0)="",IF(JW177="",TREND(JW$4:INDEX(JW$4:JW$184,$B$200,1),$B$4:INDEX($B$4:$B$184,$B$200,1),INDEX($B$4:$B$184,$B$200+(MONTH($B210)-$C$200),1)),0),VLOOKUP($B210,$B$4:JW$184,COLUMN(JW$1)-1,0))</f>
        <v>-7466682.4642224014</v>
      </c>
      <c r="JX210" s="30">
        <f>IF(VLOOKUP($B210,$B$4:JX$184,COLUMN(JX$1)-1,0)="",IF(JX177="",TREND(JX$4:INDEX(JX$4:JX$184,$B$200,1),$B$4:INDEX($B$4:$B$184,$B$200,1),INDEX($B$4:$B$184,$B$200+(MONTH($B210)-$C$200),1)),0),VLOOKUP($B210,$B$4:JX$184,COLUMN(JX$1)-1,0))</f>
        <v>743625.57105922699</v>
      </c>
      <c r="JY210" s="30">
        <f>IF(VLOOKUP($B210,$B$4:JY$184,COLUMN(JY$1)-1,0)="",IF(JY177="",TREND(JY$4:INDEX(JY$4:JY$184,$B$200,1),$B$4:INDEX($B$4:$B$184,$B$200,1),INDEX($B$4:$B$184,$B$200+(MONTH($B210)-$C$200),1)),0),VLOOKUP($B210,$B$4:JY$184,COLUMN(JY$1)-1,0))</f>
        <v>3492083.4090785235</v>
      </c>
      <c r="JZ210" s="30">
        <f>IF(VLOOKUP($B210,$B$4:JZ$184,COLUMN(JZ$1)-1,0)="",IF(JZ177="",TREND(JZ$4:INDEX(JZ$4:JZ$184,$B$200,1),$B$4:INDEX($B$4:$B$184,$B$200,1),INDEX($B$4:$B$184,$B$200+(MONTH($B210)-$C$200),1)),0),VLOOKUP($B210,$B$4:JZ$184,COLUMN(JZ$1)-1,0))</f>
        <v>15503347.929839971</v>
      </c>
      <c r="KA210" s="30">
        <f>IF(VLOOKUP($B210,$B$4:KA$184,COLUMN(KA$1)-1,0)="",IF(KA177="",TREND(KA$4:INDEX(KA$4:KA$184,$B$200,1),$B$4:INDEX($B$4:$B$184,$B$200,1),INDEX($B$4:$B$184,$B$200+(MONTH($B210)-$C$200),1)),0),VLOOKUP($B210,$B$4:KA$184,COLUMN(KA$1)-1,0))</f>
        <v>0</v>
      </c>
      <c r="KB210" s="30">
        <f>IF(VLOOKUP($B210,$B$4:KB$184,COLUMN(KB$1)-1,0)="",IF(KB177="",TREND(KB$4:INDEX(KB$4:KB$184,$B$200,1),$B$4:INDEX($B$4:$B$184,$B$200,1),INDEX($B$4:$B$184,$B$200+(MONTH($B210)-$C$200),1)),0),VLOOKUP($B210,$B$4:KB$184,COLUMN(KB$1)-1,0))</f>
        <v>23428814.538840532</v>
      </c>
      <c r="KC210" s="30">
        <f>IF(VLOOKUP($B210,$B$4:KC$184,COLUMN(KC$1)-1,0)="",IF(KC177="",TREND(KC$4:INDEX(KC$4:KC$184,$B$200,1),$B$4:INDEX($B$4:$B$184,$B$200,1),INDEX($B$4:$B$184,$B$200+(MONTH($B210)-$C$200),1)),0),VLOOKUP($B210,$B$4:KC$184,COLUMN(KC$1)-1,0))</f>
        <v>-122153.41535934433</v>
      </c>
      <c r="KD210" s="30">
        <f>IF(VLOOKUP($B210,$B$4:KD$184,COLUMN(KD$1)-1,0)="",IF(KD177="",TREND(KD$4:INDEX(KD$4:KD$184,$B$200,1),$B$4:INDEX($B$4:$B$184,$B$200,1),INDEX($B$4:$B$184,$B$200+(MONTH($B210)-$C$200),1)),0),VLOOKUP($B210,$B$4:KD$184,COLUMN(KD$1)-1,0))</f>
        <v>0</v>
      </c>
      <c r="KE210" s="30">
        <f>IF(VLOOKUP($B210,$B$4:KE$184,COLUMN(KE$1)-1,0)="",IF(KE177="",TREND(KE$4:INDEX(KE$4:KE$184,$B$200,1),$B$4:INDEX($B$4:$B$184,$B$200,1),INDEX($B$4:$B$184,$B$200+(MONTH($B210)-$C$200),1)),0),VLOOKUP($B210,$B$4:KE$184,COLUMN(KE$1)-1,0))</f>
        <v>0</v>
      </c>
      <c r="KF210" s="30">
        <f>IF(VLOOKUP($B210,$B$4:KF$184,COLUMN(KF$1)-1,0)="",IF(KF177="",TREND(KF$4:INDEX(KF$4:KF$184,$B$200,1),$B$4:INDEX($B$4:$B$184,$B$200,1),INDEX($B$4:$B$184,$B$200+(MONTH($B210)-$C$200),1)),0),VLOOKUP($B210,$B$4:KF$184,COLUMN(KF$1)-1,0))</f>
        <v>0</v>
      </c>
      <c r="KG210" s="30">
        <f>IF(VLOOKUP($B210,$B$4:KG$184,COLUMN(KG$1)-1,0)="",IF(KG177="",TREND(KG$4:INDEX(KG$4:KG$184,$B$200,1),$B$4:INDEX($B$4:$B$184,$B$200,1),INDEX($B$4:$B$184,$B$200+(MONTH($B210)-$C$200),1)),0),VLOOKUP($B210,$B$4:KG$184,COLUMN(KG$1)-1,0))</f>
        <v>8276918.5063303113</v>
      </c>
      <c r="KH210" s="30">
        <f>IF(VLOOKUP($B210,$B$4:KH$184,COLUMN(KH$1)-1,0)="",IF(KH177="",TREND(KH$4:INDEX(KH$4:KH$184,$B$200,1),$B$4:INDEX($B$4:$B$184,$B$200,1),INDEX($B$4:$B$184,$B$200+(MONTH($B210)-$C$200),1)),0),VLOOKUP($B210,$B$4:KH$184,COLUMN(KH$1)-1,0))</f>
        <v>4701087.6666194946</v>
      </c>
      <c r="KI210" s="30">
        <f>IF(VLOOKUP($B210,$B$4:KI$184,COLUMN(KI$1)-1,0)="",IF(KI177="",TREND(KI$4:INDEX(KI$4:KI$184,$B$200,1),$B$4:INDEX($B$4:$B$184,$B$200,1),INDEX($B$4:$B$184,$B$200+(MONTH($B210)-$C$200),1)),0),VLOOKUP($B210,$B$4:KI$184,COLUMN(KI$1)-1,0))</f>
        <v>581986589.14745998</v>
      </c>
      <c r="KJ210" s="30">
        <f>IF(VLOOKUP($B210,$B$4:KJ$184,COLUMN(KJ$1)-1,0)="",IF(KJ177="",TREND(KJ$4:INDEX(KJ$4:KJ$184,$B$200,1),$B$4:INDEX($B$4:$B$184,$B$200,1),INDEX($B$4:$B$184,$B$200+(MONTH($B210)-$C$200),1)),0),VLOOKUP($B210,$B$4:KJ$184,COLUMN(KJ$1)-1,0))</f>
        <v>191915.59239725728</v>
      </c>
      <c r="KK210" s="30">
        <f>IF(VLOOKUP($B210,$B$4:KK$184,COLUMN(KK$1)-1,0)="",IF(KK177="",TREND(KK$4:INDEX(KK$4:KK$184,$B$200,1),$B$4:INDEX($B$4:$B$184,$B$200,1),INDEX($B$4:$B$184,$B$200+(MONTH($B210)-$C$200),1)),0),VLOOKUP($B210,$B$4:KK$184,COLUMN(KK$1)-1,0))</f>
        <v>0</v>
      </c>
      <c r="KL210" s="30">
        <f>IF(VLOOKUP($B210,$B$4:KL$184,COLUMN(KL$1)-1,0)="",IF(KL177="",TREND(KL$4:INDEX(KL$4:KL$184,$B$200,1),$B$4:INDEX($B$4:$B$184,$B$200,1),INDEX($B$4:$B$184,$B$200+(MONTH($B210)-$C$200),1)),0),VLOOKUP($B210,$B$4:KL$184,COLUMN(KL$1)-1,0))</f>
        <v>53069659.493835688</v>
      </c>
      <c r="KM210" s="30">
        <f>IF(VLOOKUP($B210,$B$4:KM$184,COLUMN(KM$1)-1,0)="",IF(KM177="",TREND(KM$4:INDEX(KM$4:KM$184,$B$200,1),$B$4:INDEX($B$4:$B$184,$B$200,1),INDEX($B$4:$B$184,$B$200+(MONTH($B210)-$C$200),1)),0),VLOOKUP($B210,$B$4:KM$184,COLUMN(KM$1)-1,0))</f>
        <v>3183101606.5849667</v>
      </c>
      <c r="KN210" s="30">
        <f>IF(VLOOKUP($B210,$B$4:KN$184,COLUMN(KN$1)-1,0)="",IF(KN177="",TREND(KN$4:INDEX(KN$4:KN$184,$B$200,1),$B$4:INDEX($B$4:$B$184,$B$200,1),INDEX($B$4:$B$184,$B$200+(MONTH($B210)-$C$200),1)),0),VLOOKUP($B210,$B$4:KN$184,COLUMN(KN$1)-1,0))</f>
        <v>1580257984.9310522</v>
      </c>
      <c r="KO210" s="30">
        <f>IF(VLOOKUP($B210,$B$4:KO$184,COLUMN(KO$1)-1,0)="",IF(KO177="",TREND(KO$4:INDEX(KO$4:KO$184,$B$200,1),$B$4:INDEX($B$4:$B$184,$B$200,1),INDEX($B$4:$B$184,$B$200+(MONTH($B210)-$C$200),1)),0),VLOOKUP($B210,$B$4:KO$184,COLUMN(KO$1)-1,0))</f>
        <v>40541598.950574286</v>
      </c>
      <c r="KP210" s="30">
        <f>IF(VLOOKUP($B210,$B$4:KP$184,COLUMN(KP$1)-1,0)="",IF(KP177="",TREND(KP$4:INDEX(KP$4:KP$184,$B$200,1),$B$4:INDEX($B$4:$B$184,$B$200,1),INDEX($B$4:$B$184,$B$200+(MONTH($B210)-$C$200),1)),0),VLOOKUP($B210,$B$4:KP$184,COLUMN(KP$1)-1,0))</f>
        <v>-2730604.9110274613</v>
      </c>
      <c r="KQ210" s="30">
        <f>IF(VLOOKUP($B210,$B$4:KQ$184,COLUMN(KQ$1)-1,0)="",IF(KQ177="",TREND(KQ$4:INDEX(KQ$4:KQ$184,$B$200,1),$B$4:INDEX($B$4:$B$184,$B$200,1),INDEX($B$4:$B$184,$B$200+(MONTH($B210)-$C$200),1)),0),VLOOKUP($B210,$B$4:KQ$184,COLUMN(KQ$1)-1,0))</f>
        <v>-361143.4619326964</v>
      </c>
      <c r="KR210" s="30">
        <f>IF(VLOOKUP($B210,$B$4:KR$184,COLUMN(KR$1)-1,0)="",IF(KR177="",TREND(KR$4:INDEX(KR$4:KR$184,$B$200,1),$B$4:INDEX($B$4:$B$184,$B$200,1),INDEX($B$4:$B$184,$B$200+(MONTH($B210)-$C$200),1)),0),VLOOKUP($B210,$B$4:KR$184,COLUMN(KR$1)-1,0))</f>
        <v>-696204.96636461839</v>
      </c>
      <c r="KS210" s="30">
        <f>IF(VLOOKUP($B210,$B$4:KS$184,COLUMN(KS$1)-1,0)="",IF(KS177="",TREND(KS$4:INDEX(KS$4:KS$184,$B$200,1),$B$4:INDEX($B$4:$B$184,$B$200,1),INDEX($B$4:$B$184,$B$200+(MONTH($B210)-$C$200),1)),0),VLOOKUP($B210,$B$4:KS$184,COLUMN(KS$1)-1,0))</f>
        <v>1163340.217971582</v>
      </c>
      <c r="KT210" s="30">
        <f>IF(VLOOKUP($B210,$B$4:KT$184,COLUMN(KT$1)-1,0)="",IF(KT177="",TREND(KT$4:INDEX(KT$4:KT$184,$B$200,1),$B$4:INDEX($B$4:$B$184,$B$200,1),INDEX($B$4:$B$184,$B$200+(MONTH($B210)-$C$200),1)),0),VLOOKUP($B210,$B$4:KT$184,COLUMN(KT$1)-1,0))</f>
        <v>8296516.9010101631</v>
      </c>
      <c r="KU210" s="30">
        <f>IF(VLOOKUP($B210,$B$4:KU$184,COLUMN(KU$1)-1,0)="",IF(KU177="",TREND(KU$4:INDEX(KU$4:KU$184,$B$200,1),$B$4:INDEX($B$4:$B$184,$B$200,1),INDEX($B$4:$B$184,$B$200+(MONTH($B210)-$C$200),1)),0),VLOOKUP($B210,$B$4:KU$184,COLUMN(KU$1)-1,0))</f>
        <v>-27658.035446563619</v>
      </c>
      <c r="KV210" s="30">
        <f>IF(VLOOKUP($B210,$B$4:KV$184,COLUMN(KV$1)-1,0)="",IF(KV177="",TREND(KV$4:INDEX(KV$4:KV$184,$B$200,1),$B$4:INDEX($B$4:$B$184,$B$200,1),INDEX($B$4:$B$184,$B$200+(MONTH($B210)-$C$200),1)),0),VLOOKUP($B210,$B$4:KV$184,COLUMN(KV$1)-1,0))</f>
        <v>80759822.049576402</v>
      </c>
      <c r="KW210" s="30">
        <f>IF(VLOOKUP($B210,$B$4:KW$184,COLUMN(KW$1)-1,0)="",IF(KW177="",TREND(KW$4:INDEX(KW$4:KW$184,$B$200,1),$B$4:INDEX($B$4:$B$184,$B$200,1),INDEX($B$4:$B$184,$B$200+(MONTH($B210)-$C$200),1)),0),VLOOKUP($B210,$B$4:KW$184,COLUMN(KW$1)-1,0))</f>
        <v>0</v>
      </c>
      <c r="KX210" s="30">
        <f>IF(VLOOKUP($B210,$B$4:KX$184,COLUMN(KX$1)-1,0)="",IF(KX177="",TREND(KX$4:INDEX(KX$4:KX$184,$B$200,1),$B$4:INDEX($B$4:$B$184,$B$200,1),INDEX($B$4:$B$184,$B$200+(MONTH($B210)-$C$200),1)),0),VLOOKUP($B210,$B$4:KX$184,COLUMN(KX$1)-1,0))</f>
        <v>6202904.030309014</v>
      </c>
      <c r="KY210" s="30">
        <f>IF(VLOOKUP($B210,$B$4:KY$184,COLUMN(KY$1)-1,0)="",IF(KY177="",TREND(KY$4:INDEX(KY$4:KY$184,$B$200,1),$B$4:INDEX($B$4:$B$184,$B$200,1),INDEX($B$4:$B$184,$B$200+(MONTH($B210)-$C$200),1)),0),VLOOKUP($B210,$B$4:KY$184,COLUMN(KY$1)-1,0))</f>
        <v>12775144.976611197</v>
      </c>
      <c r="KZ210" s="30">
        <f>IF(VLOOKUP($B210,$B$4:KZ$184,COLUMN(KZ$1)-1,0)="",IF(KZ177="",TREND(KZ$4:INDEX(KZ$4:KZ$184,$B$200,1),$B$4:INDEX($B$4:$B$184,$B$200,1),INDEX($B$4:$B$184,$B$200+(MONTH($B210)-$C$200),1)),0),VLOOKUP($B210,$B$4:KZ$184,COLUMN(KZ$1)-1,0))</f>
        <v>17089406.369361758</v>
      </c>
      <c r="LA210" s="30">
        <f>IF(VLOOKUP($B210,$B$4:LA$184,COLUMN(LA$1)-1,0)="",IF(LA177="",TREND(LA$4:INDEX(LA$4:LA$184,$B$200,1),$B$4:INDEX($B$4:$B$184,$B$200,1),INDEX($B$4:$B$184,$B$200+(MONTH($B210)-$C$200),1)),0),VLOOKUP($B210,$B$4:LA$184,COLUMN(LA$1)-1,0))</f>
        <v>10348915.83554727</v>
      </c>
      <c r="LB210" s="30">
        <f>IF(VLOOKUP($B210,$B$4:LB$184,COLUMN(LB$1)-1,0)="",IF(LB177="",TREND(LB$4:INDEX(LB$4:LB$184,$B$200,1),$B$4:INDEX($B$4:$B$184,$B$200,1),INDEX($B$4:$B$184,$B$200+(MONTH($B210)-$C$200),1)),0),VLOOKUP($B210,$B$4:LB$184,COLUMN(LB$1)-1,0))</f>
        <v>3331142.1082583889</v>
      </c>
      <c r="LC210" s="30">
        <f>IF(VLOOKUP($B210,$B$4:LC$184,COLUMN(LC$1)-1,0)="",IF(LC177="",TREND(LC$4:INDEX(LC$4:LC$184,$B$200,1),$B$4:INDEX($B$4:$B$184,$B$200,1),INDEX($B$4:$B$184,$B$200+(MONTH($B210)-$C$200),1)),0),VLOOKUP($B210,$B$4:LC$184,COLUMN(LC$1)-1,0))</f>
        <v>5691865.6513484828</v>
      </c>
      <c r="LD210" s="30">
        <f>IF(VLOOKUP($B210,$B$4:LD$184,COLUMN(LD$1)-1,0)="",IF(LD177="",TREND(LD$4:INDEX(LD$4:LD$184,$B$200,1),$B$4:INDEX($B$4:$B$184,$B$200,1),INDEX($B$4:$B$184,$B$200+(MONTH($B210)-$C$200),1)),0),VLOOKUP($B210,$B$4:LD$184,COLUMN(LD$1)-1,0))</f>
        <v>338440406.18975687</v>
      </c>
      <c r="LE210" s="30">
        <f>IF(VLOOKUP($B210,$B$4:LE$184,COLUMN(LE$1)-1,0)="",IF(LE177="",TREND(LE$4:INDEX(LE$4:LE$184,$B$200,1),$B$4:INDEX($B$4:$B$184,$B$200,1),INDEX($B$4:$B$184,$B$200+(MONTH($B210)-$C$200),1)),0),VLOOKUP($B210,$B$4:LE$184,COLUMN(LE$1)-1,0))</f>
        <v>1034364.1983191147</v>
      </c>
      <c r="LF210" s="30">
        <f>IF(VLOOKUP($B210,$B$4:LF$184,COLUMN(LF$1)-1,0)="",IF(LF177="",TREND(LF$4:INDEX(LF$4:LF$184,$B$200,1),$B$4:INDEX($B$4:$B$184,$B$200,1),INDEX($B$4:$B$184,$B$200+(MONTH($B210)-$C$200),1)),0),VLOOKUP($B210,$B$4:LF$184,COLUMN(LF$1)-1,0))</f>
        <v>5531847.9044927433</v>
      </c>
      <c r="LG210" s="30">
        <f>IF(VLOOKUP($B210,$B$4:LG$184,COLUMN(LG$1)-1,0)="",IF(LG177="",TREND(LG$4:INDEX(LG$4:LG$184,$B$200,1),$B$4:INDEX($B$4:$B$184,$B$200,1),INDEX($B$4:$B$184,$B$200+(MONTH($B210)-$C$200),1)),0),VLOOKUP($B210,$B$4:LG$184,COLUMN(LG$1)-1,0))</f>
        <v>-53906.552732028998</v>
      </c>
      <c r="LH210" s="30">
        <f>IF(VLOOKUP($B210,$B$4:LH$184,COLUMN(LH$1)-1,0)="",IF(LH177="",TREND(LH$4:INDEX(LH$4:LH$184,$B$200,1),$B$4:INDEX($B$4:$B$184,$B$200,1),INDEX($B$4:$B$184,$B$200+(MONTH($B210)-$C$200),1)),0),VLOOKUP($B210,$B$4:LH$184,COLUMN(LH$1)-1,0))</f>
        <v>8891453.2625333071</v>
      </c>
      <c r="LI210" s="30">
        <f>IF(VLOOKUP($B210,$B$4:LI$184,COLUMN(LI$1)-1,0)="",IF(LI177="",TREND(LI$4:INDEX(LI$4:LI$184,$B$200,1),$B$4:INDEX($B$4:$B$184,$B$200,1),INDEX($B$4:$B$184,$B$200+(MONTH($B210)-$C$200),1)),0),VLOOKUP($B210,$B$4:LI$184,COLUMN(LI$1)-1,0))</f>
        <v>35894299.208462954</v>
      </c>
      <c r="LJ210" s="30">
        <f>IF(VLOOKUP($B210,$B$4:LJ$184,COLUMN(LJ$1)-1,0)="",IF(LJ177="",TREND(LJ$4:INDEX(LJ$4:LJ$184,$B$200,1),$B$4:INDEX($B$4:$B$184,$B$200,1),INDEX($B$4:$B$184,$B$200+(MONTH($B210)-$C$200),1)),0),VLOOKUP($B210,$B$4:LJ$184,COLUMN(LJ$1)-1,0))</f>
        <v>7387995.4398605078</v>
      </c>
      <c r="LK210" s="30">
        <f>IF(VLOOKUP($B210,$B$4:LK$184,COLUMN(LK$1)-1,0)="",IF(LK177="",TREND(LK$4:INDEX(LK$4:LK$184,$B$200,1),$B$4:INDEX($B$4:$B$184,$B$200,1),INDEX($B$4:$B$184,$B$200+(MONTH($B210)-$C$200),1)),0),VLOOKUP($B210,$B$4:LK$184,COLUMN(LK$1)-1,0))</f>
        <v>1003218.2770977914</v>
      </c>
      <c r="LL210" s="30">
        <f>IF(VLOOKUP($B210,$B$4:LL$184,COLUMN(LL$1)-1,0)="",IF(LL177="",TREND(LL$4:INDEX(LL$4:LL$184,$B$200,1),$B$4:INDEX($B$4:$B$184,$B$200,1),INDEX($B$4:$B$184,$B$200+(MONTH($B210)-$C$200),1)),0),VLOOKUP($B210,$B$4:LL$184,COLUMN(LL$1)-1,0))</f>
        <v>2680012.7786372602</v>
      </c>
      <c r="LM210" s="30">
        <f>IF(VLOOKUP($B210,$B$4:LM$184,COLUMN(LM$1)-1,0)="",IF(LM177="",TREND(LM$4:INDEX(LM$4:LM$184,$B$200,1),$B$4:INDEX($B$4:$B$184,$B$200,1),INDEX($B$4:$B$184,$B$200+(MONTH($B210)-$C$200),1)),0),VLOOKUP($B210,$B$4:LM$184,COLUMN(LM$1)-1,0))</f>
        <v>6383954.6545533165</v>
      </c>
      <c r="LN210" s="30">
        <f>IF(VLOOKUP($B210,$B$4:LN$184,COLUMN(LN$1)-1,0)="",IF(LN177="",TREND(LN$4:INDEX(LN$4:LN$184,$B$200,1),$B$4:INDEX($B$4:$B$184,$B$200,1),INDEX($B$4:$B$184,$B$200+(MONTH($B210)-$C$200),1)),0),VLOOKUP($B210,$B$4:LN$184,COLUMN(LN$1)-1,0))</f>
        <v>41126436.346686244</v>
      </c>
      <c r="LO210" s="30">
        <f>IF(VLOOKUP($B210,$B$4:LO$184,COLUMN(LO$1)-1,0)="",IF(LO177="",TREND(LO$4:INDEX(LO$4:LO$184,$B$200,1),$B$4:INDEX($B$4:$B$184,$B$200,1),INDEX($B$4:$B$184,$B$200+(MONTH($B210)-$C$200),1)),0),VLOOKUP($B210,$B$4:LO$184,COLUMN(LO$1)-1,0))</f>
        <v>55515449.702751577</v>
      </c>
      <c r="LP210" s="30">
        <f>IF(VLOOKUP($B210,$B$4:LP$184,COLUMN(LP$1)-1,0)="",IF(LP177="",TREND(LP$4:INDEX(LP$4:LP$184,$B$200,1),$B$4:INDEX($B$4:$B$184,$B$200,1),INDEX($B$4:$B$184,$B$200+(MONTH($B210)-$C$200),1)),0),VLOOKUP($B210,$B$4:LP$184,COLUMN(LP$1)-1,0))</f>
        <v>5776494.2073654756</v>
      </c>
      <c r="LQ210" s="30">
        <f>IF(VLOOKUP($B210,$B$4:LQ$184,COLUMN(LQ$1)-1,0)="",IF(LQ177="",TREND(LQ$4:INDEX(LQ$4:LQ$184,$B$200,1),$B$4:INDEX($B$4:$B$184,$B$200,1),INDEX($B$4:$B$184,$B$200+(MONTH($B210)-$C$200),1)),0),VLOOKUP($B210,$B$4:LQ$184,COLUMN(LQ$1)-1,0))</f>
        <v>161060013.24751043</v>
      </c>
      <c r="LR210" s="30">
        <f>IF(VLOOKUP($B210,$B$4:LR$184,COLUMN(LR$1)-1,0)="",IF(LR177="",TREND(LR$4:INDEX(LR$4:LR$184,$B$200,1),$B$4:INDEX($B$4:$B$184,$B$200,1),INDEX($B$4:$B$184,$B$200+(MONTH($B210)-$C$200),1)),0),VLOOKUP($B210,$B$4:LR$184,COLUMN(LR$1)-1,0))</f>
        <v>1057495.8395037148</v>
      </c>
      <c r="LS210" s="30">
        <f>IF(VLOOKUP($B210,$B$4:LS$184,COLUMN(LS$1)-1,0)="",IF(LS177="",TREND(LS$4:INDEX(LS$4:LS$184,$B$200,1),$B$4:INDEX($B$4:$B$184,$B$200,1),INDEX($B$4:$B$184,$B$200+(MONTH($B210)-$C$200),1)),0),VLOOKUP($B210,$B$4:LS$184,COLUMN(LS$1)-1,0))</f>
        <v>159381344.60609484</v>
      </c>
      <c r="LT210" s="30">
        <f>IF(VLOOKUP($B210,$B$4:LT$184,COLUMN(LT$1)-1,0)="",IF(LT177="",TREND(LT$4:INDEX(LT$4:LT$184,$B$200,1),$B$4:INDEX($B$4:$B$184,$B$200,1),INDEX($B$4:$B$184,$B$200+(MONTH($B210)-$C$200),1)),0),VLOOKUP($B210,$B$4:LT$184,COLUMN(LT$1)-1,0))</f>
        <v>0</v>
      </c>
      <c r="LU210" s="30">
        <f>IF(VLOOKUP($B210,$B$4:LU$184,COLUMN(LU$1)-1,0)="",IF(LU177="",TREND(LU$4:INDEX(LU$4:LU$184,$B$200,1),$B$4:INDEX($B$4:$B$184,$B$200,1),INDEX($B$4:$B$184,$B$200+(MONTH($B210)-$C$200),1)),0),VLOOKUP($B210,$B$4:LU$184,COLUMN(LU$1)-1,0))</f>
        <v>246796386.18438411</v>
      </c>
      <c r="LV210" s="30">
        <f>IF(VLOOKUP($B210,$B$4:LV$184,COLUMN(LV$1)-1,0)="",IF(LV177="",TREND(LV$4:INDEX(LV$4:LV$184,$B$200,1),$B$4:INDEX($B$4:$B$184,$B$200,1),INDEX($B$4:$B$184,$B$200+(MONTH($B210)-$C$200),1)),0),VLOOKUP($B210,$B$4:LV$184,COLUMN(LV$1)-1,0))</f>
        <v>479982.93697627634</v>
      </c>
      <c r="LW210" s="30">
        <f>IF(VLOOKUP($B210,$B$4:LW$184,COLUMN(LW$1)-1,0)="",IF(LW177="",TREND(LW$4:INDEX(LW$4:LW$184,$B$200,1),$B$4:INDEX($B$4:$B$184,$B$200,1),INDEX($B$4:$B$184,$B$200+(MONTH($B210)-$C$200),1)),0),VLOOKUP($B210,$B$4:LW$184,COLUMN(LW$1)-1,0))</f>
        <v>4087348.6628659591</v>
      </c>
      <c r="LX210" s="30">
        <f>IF(VLOOKUP($B210,$B$4:LX$184,COLUMN(LX$1)-1,0)="",IF(LX177="",TREND(LX$4:INDEX(LX$4:LX$184,$B$200,1),$B$4:INDEX($B$4:$B$184,$B$200,1),INDEX($B$4:$B$184,$B$200+(MONTH($B210)-$C$200),1)),0),VLOOKUP($B210,$B$4:LX$184,COLUMN(LX$1)-1,0))</f>
        <v>752574.31090624165</v>
      </c>
      <c r="LY210" s="30">
        <f>IF(VLOOKUP($B210,$B$4:LY$184,COLUMN(LY$1)-1,0)="",IF(LY177="",TREND(LY$4:INDEX(LY$4:LY$184,$B$200,1),$B$4:INDEX($B$4:$B$184,$B$200,1),INDEX($B$4:$B$184,$B$200+(MONTH($B210)-$C$200),1)),0),VLOOKUP($B210,$B$4:LY$184,COLUMN(LY$1)-1,0))</f>
        <v>107087.4109641566</v>
      </c>
      <c r="LZ210" s="30">
        <f>IF(VLOOKUP($B210,$B$4:LZ$184,COLUMN(LZ$1)-1,0)="",IF(LZ177="",TREND(LZ$4:INDEX(LZ$4:LZ$184,$B$200,1),$B$4:INDEX($B$4:$B$184,$B$200,1),INDEX($B$4:$B$184,$B$200+(MONTH($B210)-$C$200),1)),0),VLOOKUP($B210,$B$4:LZ$184,COLUMN(LZ$1)-1,0))</f>
        <v>14592864.17335327</v>
      </c>
      <c r="MA210" s="30">
        <f>IF(VLOOKUP($B210,$B$4:MA$184,COLUMN(MA$1)-1,0)="",IF(MA177="",TREND(MA$4:INDEX(MA$4:MA$184,$B$200,1),$B$4:INDEX($B$4:$B$184,$B$200,1),INDEX($B$4:$B$184,$B$200+(MONTH($B210)-$C$200),1)),0),VLOOKUP($B210,$B$4:MA$184,COLUMN(MA$1)-1,0))</f>
        <v>39525257.524796307</v>
      </c>
      <c r="MB210" s="30">
        <f>IF(VLOOKUP($B210,$B$4:MB$184,COLUMN(MB$1)-1,0)="",IF(MB177="",TREND(MB$4:INDEX(MB$4:MB$184,$B$200,1),$B$4:INDEX($B$4:$B$184,$B$200,1),INDEX($B$4:$B$184,$B$200+(MONTH($B210)-$C$200),1)),0),VLOOKUP($B210,$B$4:MB$184,COLUMN(MB$1)-1,0))</f>
        <v>49575699.139048636</v>
      </c>
      <c r="MC210" s="30">
        <f>IF(VLOOKUP($B210,$B$4:MC$184,COLUMN(MC$1)-1,0)="",IF(MC177="",TREND(MC$4:INDEX(MC$4:MC$184,$B$200,1),$B$4:INDEX($B$4:$B$184,$B$200,1),INDEX($B$4:$B$184,$B$200+(MONTH($B210)-$C$200),1)),0),VLOOKUP($B210,$B$4:MC$184,COLUMN(MC$1)-1,0))</f>
        <v>3588196.0906965886</v>
      </c>
      <c r="MD210" s="30">
        <f>IF(VLOOKUP($B210,$B$4:MD$184,COLUMN(MD$1)-1,0)="",IF(MD177="",TREND(MD$4:INDEX(MD$4:MD$184,$B$200,1),$B$4:INDEX($B$4:$B$184,$B$200,1),INDEX($B$4:$B$184,$B$200+(MONTH($B210)-$C$200),1)),0),VLOOKUP($B210,$B$4:MD$184,COLUMN(MD$1)-1,0))</f>
        <v>286521.12032648711</v>
      </c>
      <c r="ME210" s="30">
        <f>IF(VLOOKUP($B210,$B$4:ME$184,COLUMN(ME$1)-1,0)="",IF(ME177="",TREND(ME$4:INDEX(ME$4:ME$184,$B$200,1),$B$4:INDEX($B$4:$B$184,$B$200,1),INDEX($B$4:$B$184,$B$200+(MONTH($B210)-$C$200),1)),0),VLOOKUP($B210,$B$4:ME$184,COLUMN(ME$1)-1,0))</f>
        <v>36834542.005108714</v>
      </c>
      <c r="MF210" s="30">
        <f>IF(VLOOKUP($B210,$B$4:MF$184,COLUMN(MF$1)-1,0)="",IF(MF177="",TREND(MF$4:INDEX(MF$4:MF$184,$B$200,1),$B$4:INDEX($B$4:$B$184,$B$200,1),INDEX($B$4:$B$184,$B$200+(MONTH($B210)-$C$200),1)),0),VLOOKUP($B210,$B$4:MF$184,COLUMN(MF$1)-1,0))</f>
        <v>4778234.251681421</v>
      </c>
      <c r="MG210" s="30">
        <f>IF(VLOOKUP($B210,$B$4:MG$184,COLUMN(MG$1)-1,0)="",IF(MG177="",TREND(MG$4:INDEX(MG$4:MG$184,$B$200,1),$B$4:INDEX($B$4:$B$184,$B$200,1),INDEX($B$4:$B$184,$B$200+(MONTH($B210)-$C$200),1)),0),VLOOKUP($B210,$B$4:MG$184,COLUMN(MG$1)-1,0))</f>
        <v>3557084.7621805817</v>
      </c>
      <c r="MH210" s="30">
        <f>IF(VLOOKUP($B210,$B$4:MH$184,COLUMN(MH$1)-1,0)="",IF(MH177="",TREND(MH$4:INDEX(MH$4:MH$184,$B$200,1),$B$4:INDEX($B$4:$B$184,$B$200,1),INDEX($B$4:$B$184,$B$200+(MONTH($B210)-$C$200),1)),0),VLOOKUP($B210,$B$4:MH$184,COLUMN(MH$1)-1,0))</f>
        <v>9473563.3822228312</v>
      </c>
      <c r="MI210" s="30">
        <f>IF(VLOOKUP($B210,$B$4:MI$184,COLUMN(MI$1)-1,0)="",IF(MI177="",TREND(MI$4:INDEX(MI$4:MI$184,$B$200,1),$B$4:INDEX($B$4:$B$184,$B$200,1),INDEX($B$4:$B$184,$B$200+(MONTH($B210)-$C$200),1)),0),VLOOKUP($B210,$B$4:MI$184,COLUMN(MI$1)-1,0))</f>
        <v>281392.99603405269</v>
      </c>
      <c r="MJ210" s="30">
        <f>IF(VLOOKUP($B210,$B$4:MJ$184,COLUMN(MJ$1)-1,0)="",IF(MJ177="",TREND(MJ$4:INDEX(MJ$4:MJ$184,$B$200,1),$B$4:INDEX($B$4:$B$184,$B$200,1),INDEX($B$4:$B$184,$B$200+(MONTH($B210)-$C$200),1)),0),VLOOKUP($B210,$B$4:MJ$184,COLUMN(MJ$1)-1,0))</f>
        <v>10713633.126571387</v>
      </c>
      <c r="MK210" s="30">
        <f>IF(VLOOKUP($B210,$B$4:MK$184,COLUMN(MK$1)-1,0)="",IF(MK177="",TREND(MK$4:INDEX(MK$4:MK$184,$B$200,1),$B$4:INDEX($B$4:$B$184,$B$200,1),INDEX($B$4:$B$184,$B$200+(MONTH($B210)-$C$200),1)),0),VLOOKUP($B210,$B$4:MK$184,COLUMN(MK$1)-1,0))</f>
        <v>828515.48257673904</v>
      </c>
      <c r="ML210" s="30">
        <f>IF(VLOOKUP($B210,$B$4:ML$184,COLUMN(ML$1)-1,0)="",IF(ML177="",TREND(ML$4:INDEX(ML$4:ML$184,$B$200,1),$B$4:INDEX($B$4:$B$184,$B$200,1),INDEX($B$4:$B$184,$B$200+(MONTH($B210)-$C$200),1)),0),VLOOKUP($B210,$B$4:ML$184,COLUMN(ML$1)-1,0))</f>
        <v>45307.347016126558</v>
      </c>
      <c r="MM210" s="30">
        <f>IF(VLOOKUP($B210,$B$4:MM$184,COLUMN(MM$1)-1,0)="",IF(MM177="",TREND(MM$4:INDEX(MM$4:MM$184,$B$200,1),$B$4:INDEX($B$4:$B$184,$B$200,1),INDEX($B$4:$B$184,$B$200+(MONTH($B210)-$C$200),1)),0),VLOOKUP($B210,$B$4:MM$184,COLUMN(MM$1)-1,0))</f>
        <v>193840.9389940165</v>
      </c>
      <c r="MN210" s="30">
        <f>IF(VLOOKUP($B210,$B$4:MN$184,COLUMN(MN$1)-1,0)="",IF(MN177="",TREND(MN$4:INDEX(MN$4:MN$184,$B$200,1),$B$4:INDEX($B$4:$B$184,$B$200,1),INDEX($B$4:$B$184,$B$200+(MONTH($B210)-$C$200),1)),0),VLOOKUP($B210,$B$4:MN$184,COLUMN(MN$1)-1,0))</f>
        <v>1287247.9710080326</v>
      </c>
      <c r="MO210" s="30">
        <f>IF(VLOOKUP($B210,$B$4:MO$184,COLUMN(MO$1)-1,0)="",IF(MO177="",TREND(MO$4:INDEX(MO$4:MO$184,$B$200,1),$B$4:INDEX($B$4:$B$184,$B$200,1),INDEX($B$4:$B$184,$B$200+(MONTH($B210)-$C$200),1)),0),VLOOKUP($B210,$B$4:MO$184,COLUMN(MO$1)-1,0))</f>
        <v>158760863.65065742</v>
      </c>
      <c r="MP210" s="30">
        <f>IF(VLOOKUP($B210,$B$4:MP$184,COLUMN(MP$1)-1,0)="",IF(MP177="",TREND(MP$4:INDEX(MP$4:MP$184,$B$200,1),$B$4:INDEX($B$4:$B$184,$B$200,1),INDEX($B$4:$B$184,$B$200+(MONTH($B210)-$C$200),1)),0),VLOOKUP($B210,$B$4:MP$184,COLUMN(MP$1)-1,0))</f>
        <v>2801553.1588561684</v>
      </c>
      <c r="MQ210" s="30">
        <f>IF(VLOOKUP($B210,$B$4:MQ$184,COLUMN(MQ$1)-1,0)="",IF(MQ177="",TREND(MQ$4:INDEX(MQ$4:MQ$184,$B$200,1),$B$4:INDEX($B$4:$B$184,$B$200,1),INDEX($B$4:$B$184,$B$200+(MONTH($B210)-$C$200),1)),0),VLOOKUP($B210,$B$4:MQ$184,COLUMN(MQ$1)-1,0))</f>
        <v>428353431.91895676</v>
      </c>
      <c r="MR210" s="30">
        <f>IF(VLOOKUP($B210,$B$4:MR$184,COLUMN(MR$1)-1,0)="",IF(MR177="",TREND(MR$4:INDEX(MR$4:MR$184,$B$200,1),$B$4:INDEX($B$4:$B$184,$B$200,1),INDEX($B$4:$B$184,$B$200+(MONTH($B210)-$C$200),1)),0),VLOOKUP($B210,$B$4:MR$184,COLUMN(MR$1)-1,0))</f>
        <v>-73561.090151710436</v>
      </c>
      <c r="MS210" s="30">
        <f>IF(VLOOKUP($B210,$B$4:MS$184,COLUMN(MS$1)-1,0)="",IF(MS177="",TREND(MS$4:INDEX(MS$4:MS$184,$B$200,1),$B$4:INDEX($B$4:$B$184,$B$200,1),INDEX($B$4:$B$184,$B$200+(MONTH($B210)-$C$200),1)),0),VLOOKUP($B210,$B$4:MS$184,COLUMN(MS$1)-1,0))</f>
        <v>58949104900.383301</v>
      </c>
      <c r="MT210" s="30">
        <f>IF(VLOOKUP($B210,$B$4:MT$184,COLUMN(MT$1)-1,0)="",IF(MT177="",TREND(MT$4:INDEX(MT$4:MT$184,$B$200,1),$B$4:INDEX($B$4:$B$184,$B$200,1),INDEX($B$4:$B$184,$B$200+(MONTH($B210)-$C$200),1)),0),VLOOKUP($B210,$B$4:MT$184,COLUMN(MT$1)-1,0))</f>
        <v>50048357613.321411</v>
      </c>
      <c r="MU210" s="30">
        <f>IF(VLOOKUP($B210,$B$4:MU$184,COLUMN(MU$1)-1,0)="",IF(MU177="",TREND(MU$4:INDEX(MU$4:MU$184,$B$200,1),$B$4:INDEX($B$4:$B$184,$B$200,1),INDEX($B$4:$B$184,$B$200+(MONTH($B210)-$C$200),1)),0),VLOOKUP($B210,$B$4:MU$184,COLUMN(MU$1)-1,0))</f>
        <v>49283217894.812866</v>
      </c>
      <c r="MV210" s="30">
        <f>IF(VLOOKUP($B210,$B$4:MV$184,COLUMN(MV$1)-1,0)="",IF(MV177="",TREND(MV$4:INDEX(MV$4:MV$184,$B$200,1),$B$4:INDEX($B$4:$B$184,$B$200,1),INDEX($B$4:$B$184,$B$200+(MONTH($B210)-$C$200),1)),0),VLOOKUP($B210,$B$4:MV$184,COLUMN(MV$1)-1,0))</f>
        <v>21911153281.295502</v>
      </c>
      <c r="MW210" s="30">
        <f>IF(VLOOKUP($B210,$B$4:MW$184,COLUMN(MW$1)-1,0)="",IF(MW177="",TREND(MW$4:INDEX(MW$4:MW$184,$B$200,1),$B$4:INDEX($B$4:$B$184,$B$200,1),INDEX($B$4:$B$184,$B$200+(MONTH($B210)-$C$200),1)),0),VLOOKUP($B210,$B$4:MW$184,COLUMN(MW$1)-1,0))</f>
        <v>18999163343.578339</v>
      </c>
      <c r="MX210" s="30">
        <f>IF(VLOOKUP($B210,$B$4:MX$184,COLUMN(MX$1)-1,0)="",IF(MX177="",TREND(MX$4:INDEX(MX$4:MX$184,$B$200,1),$B$4:INDEX($B$4:$B$184,$B$200,1),INDEX($B$4:$B$184,$B$200+(MONTH($B210)-$C$200),1)),0),VLOOKUP($B210,$B$4:MX$184,COLUMN(MX$1)-1,0))</f>
        <v>0</v>
      </c>
      <c r="MY210" s="30">
        <f>IF(VLOOKUP($B210,$B$4:MY$184,COLUMN(MY$1)-1,0)="",IF(MY177="",TREND(MY$4:INDEX(MY$4:MY$184,$B$200,1),$B$4:INDEX($B$4:$B$184,$B$200,1),INDEX($B$4:$B$184,$B$200+(MONTH($B210)-$C$200),1)),0),VLOOKUP($B210,$B$4:MY$184,COLUMN(MY$1)-1,0))</f>
        <v>152637881.115206</v>
      </c>
      <c r="MZ210" s="30">
        <f>IF(VLOOKUP($B210,$B$4:MZ$184,COLUMN(MZ$1)-1,0)="",IF(MZ177="",TREND(MZ$4:INDEX(MZ$4:MZ$184,$B$200,1),$B$4:INDEX($B$4:$B$184,$B$200,1),INDEX($B$4:$B$184,$B$200+(MONTH($B210)-$C$200),1)),0),VLOOKUP($B210,$B$4:MZ$184,COLUMN(MZ$1)-1,0))</f>
        <v>16208419315.097183</v>
      </c>
      <c r="NA210" s="30">
        <f>IF(VLOOKUP($B210,$B$4:NA$184,COLUMN(NA$1)-1,0)="",IF(NA177="",TREND(NA$4:INDEX(NA$4:NA$184,$B$200,1),$B$4:INDEX($B$4:$B$184,$B$200,1),INDEX($B$4:$B$184,$B$200+(MONTH($B210)-$C$200),1)),0),VLOOKUP($B210,$B$4:NA$184,COLUMN(NA$1)-1,0))</f>
        <v>1562743192.2777767</v>
      </c>
      <c r="NB210" s="30">
        <f>IF(VLOOKUP($B210,$B$4:NB$184,COLUMN(NB$1)-1,0)="",IF(NB177="",TREND(NB$4:INDEX(NB$4:NB$184,$B$200,1),$B$4:INDEX($B$4:$B$184,$B$200,1),INDEX($B$4:$B$184,$B$200+(MONTH($B210)-$C$200),1)),0),VLOOKUP($B210,$B$4:NB$184,COLUMN(NB$1)-1,0))</f>
        <v>1562612418.6844864</v>
      </c>
      <c r="NC210" s="30">
        <f>IF(VLOOKUP($B210,$B$4:NC$184,COLUMN(NC$1)-1,0)="",IF(NC177="",TREND(NC$4:INDEX(NC$4:NC$184,$B$200,1),$B$4:INDEX($B$4:$B$184,$B$200,1),INDEX($B$4:$B$184,$B$200+(MONTH($B210)-$C$200),1)),0),VLOOKUP($B210,$B$4:NC$184,COLUMN(NC$1)-1,0))</f>
        <v>130773.59328943864</v>
      </c>
      <c r="ND210" s="30">
        <f>IF(VLOOKUP($B210,$B$4:ND$184,COLUMN(ND$1)-1,0)="",IF(ND177="",TREND(ND$4:INDEX(ND$4:ND$184,$B$200,1),$B$4:INDEX($B$4:$B$184,$B$200,1),INDEX($B$4:$B$184,$B$200+(MONTH($B210)-$C$200),1)),0),VLOOKUP($B210,$B$4:ND$184,COLUMN(ND$1)-1,0))</f>
        <v>16400284198.980774</v>
      </c>
      <c r="NE210" s="30">
        <f>IF(VLOOKUP($B210,$B$4:NE$184,COLUMN(NE$1)-1,0)="",IF(NE177="",TREND(NE$4:INDEX(NE$4:NE$184,$B$200,1),$B$4:INDEX($B$4:$B$184,$B$200,1),INDEX($B$4:$B$184,$B$200+(MONTH($B210)-$C$200),1)),0),VLOOKUP($B210,$B$4:NE$184,COLUMN(NE$1)-1,0))</f>
        <v>16400284198.980774</v>
      </c>
      <c r="NF210" s="30">
        <f>IF(VLOOKUP($B210,$B$4:NF$184,COLUMN(NF$1)-1,0)="",IF(NF177="",TREND(NF$4:INDEX(NF$4:NF$184,$B$200,1),$B$4:INDEX($B$4:$B$184,$B$200,1),INDEX($B$4:$B$184,$B$200+(MONTH($B210)-$C$200),1)),0),VLOOKUP($B210,$B$4:NF$184,COLUMN(NF$1)-1,0))</f>
        <v>0</v>
      </c>
      <c r="NG210" s="30">
        <f>IF(VLOOKUP($B210,$B$4:NG$184,COLUMN(NG$1)-1,0)="",IF(NG177="",TREND(NG$4:INDEX(NG$4:NG$184,$B$200,1),$B$4:INDEX($B$4:$B$184,$B$200,1),INDEX($B$4:$B$184,$B$200+(MONTH($B210)-$C$200),1)),0),VLOOKUP($B210,$B$4:NG$184,COLUMN(NG$1)-1,0))</f>
        <v>189803837.44252872</v>
      </c>
      <c r="NH210" s="30">
        <f>IF(VLOOKUP($B210,$B$4:NH$184,COLUMN(NH$1)-1,0)="",IF(NH177="",TREND(NH$4:INDEX(NH$4:NH$184,$B$200,1),$B$4:INDEX($B$4:$B$184,$B$200,1),INDEX($B$4:$B$184,$B$200+(MONTH($B210)-$C$200),1)),0),VLOOKUP($B210,$B$4:NH$184,COLUMN(NH$1)-1,0))</f>
        <v>6564521264.267128</v>
      </c>
      <c r="NI210" s="30">
        <f>IF(VLOOKUP($B210,$B$4:NI$184,COLUMN(NI$1)-1,0)="",IF(NI177="",TREND(NI$4:INDEX(NI$4:NI$184,$B$200,1),$B$4:INDEX($B$4:$B$184,$B$200,1),INDEX($B$4:$B$184,$B$200+(MONTH($B210)-$C$200),1)),0),VLOOKUP($B210,$B$4:NI$184,COLUMN(NI$1)-1,0))</f>
        <v>1743502437.1256332</v>
      </c>
      <c r="NJ210" s="30">
        <f>IF(VLOOKUP($B210,$B$4:NJ$184,COLUMN(NJ$1)-1,0)="",IF(NJ177="",TREND(NJ$4:INDEX(NJ$4:NJ$184,$B$200,1),$B$4:INDEX($B$4:$B$184,$B$200,1),INDEX($B$4:$B$184,$B$200+(MONTH($B210)-$C$200),1)),0),VLOOKUP($B210,$B$4:NJ$184,COLUMN(NJ$1)-1,0))</f>
        <v>423727939.10210609</v>
      </c>
      <c r="NK210" s="30">
        <f>IF(VLOOKUP($B210,$B$4:NK$184,COLUMN(NK$1)-1,0)="",IF(NK177="",TREND(NK$4:INDEX(NK$4:NK$184,$B$200,1),$B$4:INDEX($B$4:$B$184,$B$200,1),INDEX($B$4:$B$184,$B$200+(MONTH($B210)-$C$200),1)),0),VLOOKUP($B210,$B$4:NK$184,COLUMN(NK$1)-1,0))</f>
        <v>1319774498.0235291</v>
      </c>
      <c r="NL210" s="30">
        <f>IF(VLOOKUP($B210,$B$4:NL$184,COLUMN(NL$1)-1,0)="",IF(NL177="",TREND(NL$4:INDEX(NL$4:NL$184,$B$200,1),$B$4:INDEX($B$4:$B$184,$B$200,1),INDEX($B$4:$B$184,$B$200+(MONTH($B210)-$C$200),1)),0),VLOOKUP($B210,$B$4:NL$184,COLUMN(NL$1)-1,0))</f>
        <v>8466241523.4955902</v>
      </c>
      <c r="NM210" s="30">
        <f>IF(VLOOKUP($B210,$B$4:NM$184,COLUMN(NM$1)-1,0)="",IF(NM177="",TREND(NM$4:INDEX(NM$4:NM$184,$B$200,1),$B$4:INDEX($B$4:$B$184,$B$200,1),INDEX($B$4:$B$184,$B$200+(MONTH($B210)-$C$200),1)),0),VLOOKUP($B210,$B$4:NM$184,COLUMN(NM$1)-1,0))</f>
        <v>3367020495.8625031</v>
      </c>
      <c r="NN210" s="30">
        <f>IF(VLOOKUP($B210,$B$4:NN$184,COLUMN(NN$1)-1,0)="",IF(NN177="",TREND(NN$4:INDEX(NN$4:NN$184,$B$200,1),$B$4:INDEX($B$4:$B$184,$B$200,1),INDEX($B$4:$B$184,$B$200+(MONTH($B210)-$C$200),1)),0),VLOOKUP($B210,$B$4:NN$184,COLUMN(NN$1)-1,0))</f>
        <v>2936933345.8598032</v>
      </c>
      <c r="NO210" s="30">
        <f>IF(VLOOKUP($B210,$B$4:NO$184,COLUMN(NO$1)-1,0)="",IF(NO177="",TREND(NO$4:INDEX(NO$4:NO$184,$B$200,1),$B$4:INDEX($B$4:$B$184,$B$200,1),INDEX($B$4:$B$184,$B$200+(MONTH($B210)-$C$200),1)),0),VLOOKUP($B210,$B$4:NO$184,COLUMN(NO$1)-1,0))</f>
        <v>2620687.6730224043</v>
      </c>
      <c r="NP210" s="30">
        <f>IF(VLOOKUP($B210,$B$4:NP$184,COLUMN(NP$1)-1,0)="",IF(NP177="",TREND(NP$4:INDEX(NP$4:NP$184,$B$200,1),$B$4:INDEX($B$4:$B$184,$B$200,1),INDEX($B$4:$B$184,$B$200+(MONTH($B210)-$C$200),1)),0),VLOOKUP($B210,$B$4:NP$184,COLUMN(NP$1)-1,0))</f>
        <v>52468810.330445305</v>
      </c>
      <c r="NQ210" s="30">
        <f>IF(VLOOKUP($B210,$B$4:NQ$184,COLUMN(NQ$1)-1,0)="",IF(NQ177="",TREND(NQ$4:INDEX(NQ$4:NQ$184,$B$200,1),$B$4:INDEX($B$4:$B$184,$B$200,1),INDEX($B$4:$B$184,$B$200+(MONTH($B210)-$C$200),1)),0),VLOOKUP($B210,$B$4:NQ$184,COLUMN(NQ$1)-1,0))</f>
        <v>153574792.37020469</v>
      </c>
      <c r="NR210" s="30">
        <f>IF(VLOOKUP($B210,$B$4:NR$184,COLUMN(NR$1)-1,0)="",IF(NR177="",TREND(NR$4:INDEX(NR$4:NR$184,$B$200,1),$B$4:INDEX($B$4:$B$184,$B$200,1),INDEX($B$4:$B$184,$B$200+(MONTH($B210)-$C$200),1)),0),VLOOKUP($B210,$B$4:NR$184,COLUMN(NR$1)-1,0))</f>
        <v>90690047.987695247</v>
      </c>
      <c r="NS210" s="30">
        <f>IF(VLOOKUP($B210,$B$4:NS$184,COLUMN(NS$1)-1,0)="",IF(NS177="",TREND(NS$4:INDEX(NS$4:NS$184,$B$200,1),$B$4:INDEX($B$4:$B$184,$B$200,1),INDEX($B$4:$B$184,$B$200+(MONTH($B210)-$C$200),1)),0),VLOOKUP($B210,$B$4:NS$184,COLUMN(NS$1)-1,0))</f>
        <v>31432354.491624415</v>
      </c>
      <c r="NT210" s="30">
        <f>IF(VLOOKUP($B210,$B$4:NT$184,COLUMN(NT$1)-1,0)="",IF(NT177="",TREND(NT$4:INDEX(NT$4:NT$184,$B$200,1),$B$4:INDEX($B$4:$B$184,$B$200,1),INDEX($B$4:$B$184,$B$200+(MONTH($B210)-$C$200),1)),0),VLOOKUP($B210,$B$4:NT$184,COLUMN(NT$1)-1,0))</f>
        <v>430087150.00269842</v>
      </c>
      <c r="NU210" s="30">
        <f>IF(VLOOKUP($B210,$B$4:NU$184,COLUMN(NU$1)-1,0)="",IF(NU177="",TREND(NU$4:INDEX(NU$4:NU$184,$B$200,1),$B$4:INDEX($B$4:$B$184,$B$200,1),INDEX($B$4:$B$184,$B$200+(MONTH($B210)-$C$200),1)),0),VLOOKUP($B210,$B$4:NU$184,COLUMN(NU$1)-1,0))</f>
        <v>-28036524.722374916</v>
      </c>
      <c r="NV210" s="30">
        <f>IF(VLOOKUP($B210,$B$4:NV$184,COLUMN(NV$1)-1,0)="",IF(NV177="",TREND(NV$4:INDEX(NV$4:NV$184,$B$200,1),$B$4:INDEX($B$4:$B$184,$B$200,1),INDEX($B$4:$B$184,$B$200+(MONTH($B210)-$C$200),1)),0),VLOOKUP($B210,$B$4:NV$184,COLUMN(NV$1)-1,0))</f>
        <v>21810247.610908665</v>
      </c>
      <c r="NW210" s="30">
        <f>IF(VLOOKUP($B210,$B$4:NW$184,COLUMN(NW$1)-1,0)="",IF(NW177="",TREND(NW$4:INDEX(NW$4:NW$184,$B$200,1),$B$4:INDEX($B$4:$B$184,$B$200,1),INDEX($B$4:$B$184,$B$200+(MONTH($B210)-$C$200),1)),0),VLOOKUP($B210,$B$4:NW$184,COLUMN(NW$1)-1,0))</f>
        <v>-16757330.839700937</v>
      </c>
      <c r="NX210" s="30">
        <f>IF(VLOOKUP($B210,$B$4:NX$184,COLUMN(NX$1)-1,0)="",IF(NX177="",TREND(NX$4:INDEX(NX$4:NX$184,$B$200,1),$B$4:INDEX($B$4:$B$184,$B$200,1),INDEX($B$4:$B$184,$B$200+(MONTH($B210)-$C$200),1)),0),VLOOKUP($B210,$B$4:NX$184,COLUMN(NX$1)-1,0))</f>
        <v>-14892575.64987123</v>
      </c>
      <c r="NY210" s="30">
        <f>IF(VLOOKUP($B210,$B$4:NY$184,COLUMN(NY$1)-1,0)="",IF(NY177="",TREND(NY$4:INDEX(NY$4:NY$184,$B$200,1),$B$4:INDEX($B$4:$B$184,$B$200,1),INDEX($B$4:$B$184,$B$200+(MONTH($B210)-$C$200),1)),0),VLOOKUP($B210,$B$4:NY$184,COLUMN(NY$1)-1,0))</f>
        <v>38100522.860519171</v>
      </c>
      <c r="NZ210" s="30">
        <f>IF(VLOOKUP($B210,$B$4:NZ$184,COLUMN(NZ$1)-1,0)="",IF(NZ177="",TREND(NZ$4:INDEX(NZ$4:NZ$184,$B$200,1),$B$4:INDEX($B$4:$B$184,$B$200,1),INDEX($B$4:$B$184,$B$200+(MONTH($B210)-$C$200),1)),0),VLOOKUP($B210,$B$4:NZ$184,COLUMN(NZ$1)-1,0))</f>
        <v>298516149.20439148</v>
      </c>
      <c r="OA210" s="30">
        <f>IF(VLOOKUP($B210,$B$4:OA$184,COLUMN(OA$1)-1,0)="",IF(OA177="",TREND(OA$4:INDEX(OA$4:OA$184,$B$200,1),$B$4:INDEX($B$4:$B$184,$B$200,1),INDEX($B$4:$B$184,$B$200+(MONTH($B210)-$C$200),1)),0),VLOOKUP($B210,$B$4:OA$184,COLUMN(OA$1)-1,0))</f>
        <v>1678819696.2559164</v>
      </c>
      <c r="OB210" s="30">
        <f>IF(VLOOKUP($B210,$B$4:OB$184,COLUMN(OB$1)-1,0)="",IF(OB177="",TREND(OB$4:INDEX(OB$4:OB$184,$B$200,1),$B$4:INDEX($B$4:$B$184,$B$200,1),INDEX($B$4:$B$184,$B$200+(MONTH($B210)-$C$200),1)),0),VLOOKUP($B210,$B$4:OB$184,COLUMN(OB$1)-1,0))</f>
        <v>1736387626.6297531</v>
      </c>
      <c r="OC210" s="30">
        <f>IF(VLOOKUP($B210,$B$4:OC$184,COLUMN(OC$1)-1,0)="",IF(OC177="",TREND(OC$4:INDEX(OC$4:OC$184,$B$200,1),$B$4:INDEX($B$4:$B$184,$B$200,1),INDEX($B$4:$B$184,$B$200+(MONTH($B210)-$C$200),1)),0),VLOOKUP($B210,$B$4:OC$184,COLUMN(OC$1)-1,0))</f>
        <v>3564197.8725004382</v>
      </c>
      <c r="OD210" s="30">
        <f>IF(VLOOKUP($B210,$B$4:OD$184,COLUMN(OD$1)-1,0)="",IF(OD177="",TREND(OD$4:INDEX(OD$4:OD$184,$B$200,1),$B$4:INDEX($B$4:$B$184,$B$200,1),INDEX($B$4:$B$184,$B$200+(MONTH($B210)-$C$200),1)),0),VLOOKUP($B210,$B$4:OD$184,COLUMN(OD$1)-1,0))</f>
        <v>3562688.7162315063</v>
      </c>
      <c r="OE210" s="30">
        <f>IF(VLOOKUP($B210,$B$4:OE$184,COLUMN(OE$1)-1,0)="",IF(OE177="",TREND(OE$4:INDEX(OE$4:OE$184,$B$200,1),$B$4:INDEX($B$4:$B$184,$B$200,1),INDEX($B$4:$B$184,$B$200+(MONTH($B210)-$C$200),1)),0),VLOOKUP($B210,$B$4:OE$184,COLUMN(OE$1)-1,0))</f>
        <v>1509.1562689302482</v>
      </c>
      <c r="OF210" s="30">
        <f>IF(VLOOKUP($B210,$B$4:OF$184,COLUMN(OF$1)-1,0)="",IF(OF177="",TREND(OF$4:INDEX(OF$4:OF$184,$B$200,1),$B$4:INDEX($B$4:$B$184,$B$200,1),INDEX($B$4:$B$184,$B$200+(MONTH($B210)-$C$200),1)),0),VLOOKUP($B210,$B$4:OF$184,COLUMN(OF$1)-1,0))</f>
        <v>1732823428.7572517</v>
      </c>
      <c r="OG210" s="30">
        <f>IF(VLOOKUP($B210,$B$4:OG$184,COLUMN(OG$1)-1,0)="",IF(OG177="",TREND(OG$4:INDEX(OG$4:OG$184,$B$200,1),$B$4:INDEX($B$4:$B$184,$B$200,1),INDEX($B$4:$B$184,$B$200+(MONTH($B210)-$C$200),1)),0),VLOOKUP($B210,$B$4:OG$184,COLUMN(OG$1)-1,0))</f>
        <v>0</v>
      </c>
      <c r="OH210" s="30">
        <f>IF(VLOOKUP($B210,$B$4:OH$184,COLUMN(OH$1)-1,0)="",IF(OH177="",TREND(OH$4:INDEX(OH$4:OH$184,$B$200,1),$B$4:INDEX($B$4:$B$184,$B$200,1),INDEX($B$4:$B$184,$B$200+(MONTH($B210)-$C$200),1)),0),VLOOKUP($B210,$B$4:OH$184,COLUMN(OH$1)-1,0))</f>
        <v>1732823428.7572517</v>
      </c>
      <c r="OI210" s="30">
        <f>IF(VLOOKUP($B210,$B$4:OI$184,COLUMN(OI$1)-1,0)="",IF(OI177="",TREND(OI$4:INDEX(OI$4:OI$184,$B$200,1),$B$4:INDEX($B$4:$B$184,$B$200,1),INDEX($B$4:$B$184,$B$200+(MONTH($B210)-$C$200),1)),0),VLOOKUP($B210,$B$4:OI$184,COLUMN(OI$1)-1,0))</f>
        <v>0</v>
      </c>
      <c r="OJ210" s="30">
        <f>IF(VLOOKUP($B210,$B$4:OJ$184,COLUMN(OJ$1)-1,0)="",IF(OJ177="",TREND(OJ$4:INDEX(OJ$4:OJ$184,$B$200,1),$B$4:INDEX($B$4:$B$184,$B$200,1),INDEX($B$4:$B$184,$B$200+(MONTH($B210)-$C$200),1)),0),VLOOKUP($B210,$B$4:OJ$184,COLUMN(OJ$1)-1,0))</f>
        <v>384581483.11640078</v>
      </c>
      <c r="OK210" s="30">
        <f>IF(VLOOKUP($B210,$B$4:OK$184,COLUMN(OK$1)-1,0)="",IF(OK177="",TREND(OK$4:INDEX(OK$4:OK$184,$B$200,1),$B$4:INDEX($B$4:$B$184,$B$200,1),INDEX($B$4:$B$184,$B$200+(MONTH($B210)-$C$200),1)),0),VLOOKUP($B210,$B$4:OK$184,COLUMN(OK$1)-1,0))</f>
        <v>219562347.15105838</v>
      </c>
      <c r="OL210" s="30">
        <f>IF(VLOOKUP($B210,$B$4:OL$184,COLUMN(OL$1)-1,0)="",IF(OL177="",TREND(OL$4:INDEX(OL$4:OL$184,$B$200,1),$B$4:INDEX($B$4:$B$184,$B$200,1),INDEX($B$4:$B$184,$B$200+(MONTH($B210)-$C$200),1)),0),VLOOKUP($B210,$B$4:OL$184,COLUMN(OL$1)-1,0))</f>
        <v>219562347.15105838</v>
      </c>
      <c r="OM210" s="30">
        <f>IF(VLOOKUP($B210,$B$4:OM$184,COLUMN(OM$1)-1,0)="",IF(OM177="",TREND(OM$4:INDEX(OM$4:OM$184,$B$200,1),$B$4:INDEX($B$4:$B$184,$B$200,1),INDEX($B$4:$B$184,$B$200+(MONTH($B210)-$C$200),1)),0),VLOOKUP($B210,$B$4:OM$184,COLUMN(OM$1)-1,0))</f>
        <v>40388798.127668619</v>
      </c>
      <c r="ON210" s="30">
        <f>IF(VLOOKUP($B210,$B$4:ON$184,COLUMN(ON$1)-1,0)="",IF(ON177="",TREND(ON$4:INDEX(ON$4:ON$184,$B$200,1),$B$4:INDEX($B$4:$B$184,$B$200,1),INDEX($B$4:$B$184,$B$200+(MONTH($B210)-$C$200),1)),0),VLOOKUP($B210,$B$4:ON$184,COLUMN(ON$1)-1,0))</f>
        <v>48023372.964433372</v>
      </c>
      <c r="OO210" s="30">
        <f>IF(VLOOKUP($B210,$B$4:OO$184,COLUMN(OO$1)-1,0)="",IF(OO177="",TREND(OO$4:INDEX(OO$4:OO$184,$B$200,1),$B$4:INDEX($B$4:$B$184,$B$200,1),INDEX($B$4:$B$184,$B$200+(MONTH($B210)-$C$200),1)),0),VLOOKUP($B210,$B$4:OO$184,COLUMN(OO$1)-1,0))</f>
        <v>165019135.96534228</v>
      </c>
      <c r="OP210" s="30">
        <f>IF(VLOOKUP($B210,$B$4:OP$184,COLUMN(OP$1)-1,0)="",IF(OP177="",TREND(OP$4:INDEX(OP$4:OP$184,$B$200,1),$B$4:INDEX($B$4:$B$184,$B$200,1),INDEX($B$4:$B$184,$B$200+(MONTH($B210)-$C$200),1)),0),VLOOKUP($B210,$B$4:OP$184,COLUMN(OP$1)-1,0))</f>
        <v>-36318701.074172974</v>
      </c>
      <c r="OQ210" s="30">
        <f>IF(VLOOKUP($B210,$B$4:OQ$184,COLUMN(OQ$1)-1,0)="",IF(OQ177="",TREND(OQ$4:INDEX(OQ$4:OQ$184,$B$200,1),$B$4:INDEX($B$4:$B$184,$B$200,1),INDEX($B$4:$B$184,$B$200+(MONTH($B210)-$C$200),1)),0),VLOOKUP($B210,$B$4:OQ$184,COLUMN(OQ$1)-1,0))</f>
        <v>-450416366.57079124</v>
      </c>
      <c r="OR210" s="30">
        <f>IF(VLOOKUP($B210,$B$4:OR$184,COLUMN(OR$1)-1,0)="",IF(OR177="",TREND(OR$4:INDEX(OR$4:OR$184,$B$200,1),$B$4:INDEX($B$4:$B$184,$B$200,1),INDEX($B$4:$B$184,$B$200+(MONTH($B210)-$C$200),1)),0),VLOOKUP($B210,$B$4:OR$184,COLUMN(OR$1)-1,0))</f>
        <v>46246511.379027605</v>
      </c>
      <c r="OS210" s="30">
        <f>IF(VLOOKUP($B210,$B$4:OS$184,COLUMN(OS$1)-1,0)="",IF(OS177="",TREND(OS$4:INDEX(OS$4:OS$184,$B$200,1),$B$4:INDEX($B$4:$B$184,$B$200,1),INDEX($B$4:$B$184,$B$200+(MONTH($B210)-$C$200),1)),0),VLOOKUP($B210,$B$4:OS$184,COLUMN(OS$1)-1,0))</f>
        <v>3068690759.5986862</v>
      </c>
      <c r="OT210" s="30">
        <f>IF(VLOOKUP($B210,$B$4:OT$184,COLUMN(OT$1)-1,0)="",IF(OT177="",TREND(OT$4:INDEX(OT$4:OT$184,$B$200,1),$B$4:INDEX($B$4:$B$184,$B$200,1),INDEX($B$4:$B$184,$B$200+(MONTH($B210)-$C$200),1)),0),VLOOKUP($B210,$B$4:OT$184,COLUMN(OT$1)-1,0))</f>
        <v>1977680477.8160934</v>
      </c>
      <c r="OU210" s="30">
        <f>IF(VLOOKUP($B210,$B$4:OU$184,COLUMN(OU$1)-1,0)="",IF(OU177="",TREND(OU$4:INDEX(OU$4:OU$184,$B$200,1),$B$4:INDEX($B$4:$B$184,$B$200,1),INDEX($B$4:$B$184,$B$200+(MONTH($B210)-$C$200),1)),0),VLOOKUP($B210,$B$4:OU$184,COLUMN(OU$1)-1,0))</f>
        <v>1674439231.577692</v>
      </c>
      <c r="OV210" s="30">
        <f>IF(VLOOKUP($B210,$B$4:OV$184,COLUMN(OV$1)-1,0)="",IF(OV177="",TREND(OV$4:INDEX(OV$4:OV$184,$B$200,1),$B$4:INDEX($B$4:$B$184,$B$200,1),INDEX($B$4:$B$184,$B$200+(MONTH($B210)-$C$200),1)),0),VLOOKUP($B210,$B$4:OV$184,COLUMN(OV$1)-1,0))</f>
        <v>166958927.66917205</v>
      </c>
      <c r="OW210" s="30">
        <f>IF(VLOOKUP($B210,$B$4:OW$184,COLUMN(OW$1)-1,0)="",IF(OW177="",TREND(OW$4:INDEX(OW$4:OW$184,$B$200,1),$B$4:INDEX($B$4:$B$184,$B$200,1),INDEX($B$4:$B$184,$B$200+(MONTH($B210)-$C$200),1)),0),VLOOKUP($B210,$B$4:OW$184,COLUMN(OW$1)-1,0))</f>
        <v>1732625539.4454288</v>
      </c>
      <c r="OX210" s="30">
        <f>IF(VLOOKUP($B210,$B$4:OX$184,COLUMN(OX$1)-1,0)="",IF(OX177="",TREND(OX$4:INDEX(OX$4:OX$184,$B$200,1),$B$4:INDEX($B$4:$B$184,$B$200,1),INDEX($B$4:$B$184,$B$200+(MONTH($B210)-$C$200),1)),0),VLOOKUP($B210,$B$4:OX$184,COLUMN(OX$1)-1,0))</f>
        <v>-8100860.5495331585</v>
      </c>
      <c r="OY210" s="30">
        <f>IF(VLOOKUP($B210,$B$4:OY$184,COLUMN(OY$1)-1,0)="",IF(OY177="",TREND(OY$4:INDEX(OY$4:OY$184,$B$200,1),$B$4:INDEX($B$4:$B$184,$B$200,1),INDEX($B$4:$B$184,$B$200+(MONTH($B210)-$C$200),1)),0),VLOOKUP($B210,$B$4:OY$184,COLUMN(OY$1)-1,0))</f>
        <v>0</v>
      </c>
      <c r="OZ210" s="30">
        <f>IF(VLOOKUP($B210,$B$4:OZ$184,COLUMN(OZ$1)-1,0)="",IF(OZ177="",TREND(OZ$4:INDEX(OZ$4:OZ$184,$B$200,1),$B$4:INDEX($B$4:$B$184,$B$200,1),INDEX($B$4:$B$184,$B$200+(MONTH($B210)-$C$200),1)),0),VLOOKUP($B210,$B$4:OZ$184,COLUMN(OZ$1)-1,0))</f>
        <v>1340621710.4945087</v>
      </c>
      <c r="PA210" s="30">
        <f>IF(VLOOKUP($B210,$B$4:PA$184,COLUMN(PA$1)-1,0)="",IF(PA177="",TREND(PA$4:INDEX(PA$4:PA$184,$B$200,1),$B$4:INDEX($B$4:$B$184,$B$200,1),INDEX($B$4:$B$184,$B$200+(MONTH($B210)-$C$200),1)),0),VLOOKUP($B210,$B$4:PA$184,COLUMN(PA$1)-1,0))</f>
        <v>1208483451.7119427</v>
      </c>
      <c r="PB210" s="30">
        <f>IF(VLOOKUP($B210,$B$4:PB$184,COLUMN(PB$1)-1,0)="",IF(PB177="",TREND(PB$4:INDEX(PB$4:PB$184,$B$200,1),$B$4:INDEX($B$4:$B$184,$B$200,1),INDEX($B$4:$B$184,$B$200+(MONTH($B210)-$C$200),1)),0),VLOOKUP($B210,$B$4:PB$184,COLUMN(PB$1)-1,0))</f>
        <v>122951.47280135751</v>
      </c>
      <c r="PC210" s="30">
        <f>IF(VLOOKUP($B210,$B$4:PC$184,COLUMN(PC$1)-1,0)="",IF(PC177="",TREND(PC$4:INDEX(PC$4:PC$184,$B$200,1),$B$4:INDEX($B$4:$B$184,$B$200,1),INDEX($B$4:$B$184,$B$200+(MONTH($B210)-$C$200),1)),0),VLOOKUP($B210,$B$4:PC$184,COLUMN(PC$1)-1,0))</f>
        <v>40321.851653456397</v>
      </c>
      <c r="PD210" s="30">
        <f>IF(VLOOKUP($B210,$B$4:PD$184,COLUMN(PD$1)-1,0)="",IF(PD177="",TREND(PD$4:INDEX(PD$4:PD$184,$B$200,1),$B$4:INDEX($B$4:$B$184,$B$200,1),INDEX($B$4:$B$184,$B$200+(MONTH($B210)-$C$200),1)),0),VLOOKUP($B210,$B$4:PD$184,COLUMN(PD$1)-1,0))</f>
        <v>791.53639167881011</v>
      </c>
      <c r="PE210" s="30">
        <f>IF(VLOOKUP($B210,$B$4:PE$184,COLUMN(PE$1)-1,0)="",IF(PE177="",TREND(PE$4:INDEX(PE$4:PE$184,$B$200,1),$B$4:INDEX($B$4:$B$184,$B$200,1),INDEX($B$4:$B$184,$B$200+(MONTH($B210)-$C$200),1)),0),VLOOKUP($B210,$B$4:PE$184,COLUMN(PE$1)-1,0))</f>
        <v>190874.22508026171</v>
      </c>
      <c r="PF210" s="30">
        <f>IF(VLOOKUP($B210,$B$4:PF$184,COLUMN(PF$1)-1,0)="",IF(PF177="",TREND(PF$4:INDEX(PF$4:PF$184,$B$200,1),$B$4:INDEX($B$4:$B$184,$B$200,1),INDEX($B$4:$B$184,$B$200+(MONTH($B210)-$C$200),1)),0),VLOOKUP($B210,$B$4:PF$184,COLUMN(PF$1)-1,0))</f>
        <v>442.07723096214522</v>
      </c>
      <c r="PG210" s="30">
        <f>IF(VLOOKUP($B210,$B$4:PG$184,COLUMN(PG$1)-1,0)="",IF(PG177="",TREND(PG$4:INDEX(PG$4:PG$184,$B$200,1),$B$4:INDEX($B$4:$B$184,$B$200,1),INDEX($B$4:$B$184,$B$200+(MONTH($B210)-$C$200),1)),0),VLOOKUP($B210,$B$4:PG$184,COLUMN(PG$1)-1,0))</f>
        <v>1046041.4044918092</v>
      </c>
      <c r="PH210" s="30">
        <f>IF(VLOOKUP($B210,$B$4:PH$184,COLUMN(PH$1)-1,0)="",IF(PH177="",TREND(PH$4:INDEX(PH$4:PH$184,$B$200,1),$B$4:INDEX($B$4:$B$184,$B$200,1),INDEX($B$4:$B$184,$B$200+(MONTH($B210)-$C$200),1)),0),VLOOKUP($B210,$B$4:PH$184,COLUMN(PH$1)-1,0))</f>
        <v>3202923.1582930833</v>
      </c>
      <c r="PI210" s="30">
        <f>IF(VLOOKUP($B210,$B$4:PI$184,COLUMN(PI$1)-1,0)="",IF(PI177="",TREND(PI$4:INDEX(PI$4:PI$184,$B$200,1),$B$4:INDEX($B$4:$B$184,$B$200,1),INDEX($B$4:$B$184,$B$200+(MONTH($B210)-$C$200),1)),0),VLOOKUP($B210,$B$4:PI$184,COLUMN(PI$1)-1,0))</f>
        <v>268448.50290337857</v>
      </c>
      <c r="PJ210" s="30">
        <f>IF(VLOOKUP($B210,$B$4:PJ$184,COLUMN(PJ$1)-1,0)="",IF(PJ177="",TREND(PJ$4:INDEX(PJ$4:PJ$184,$B$200,1),$B$4:INDEX($B$4:$B$184,$B$200,1),INDEX($B$4:$B$184,$B$200+(MONTH($B210)-$C$200),1)),0),VLOOKUP($B210,$B$4:PJ$184,COLUMN(PJ$1)-1,0))</f>
        <v>36343.75271453301</v>
      </c>
      <c r="PK210" s="30">
        <f>IF(VLOOKUP($B210,$B$4:PK$184,COLUMN(PK$1)-1,0)="",IF(PK177="",TREND(PK$4:INDEX(PK$4:PK$184,$B$200,1),$B$4:INDEX($B$4:$B$184,$B$200,1),INDEX($B$4:$B$184,$B$200+(MONTH($B210)-$C$200),1)),0),VLOOKUP($B210,$B$4:PK$184,COLUMN(PK$1)-1,0))</f>
        <v>-1512997.6918646842</v>
      </c>
      <c r="PL210" s="30">
        <f>IF(VLOOKUP($B210,$B$4:PL$184,COLUMN(PL$1)-1,0)="",IF(PL177="",TREND(PL$4:INDEX(PL$4:PL$184,$B$200,1),$B$4:INDEX($B$4:$B$184,$B$200,1),INDEX($B$4:$B$184,$B$200+(MONTH($B210)-$C$200),1)),0),VLOOKUP($B210,$B$4:PL$184,COLUMN(PL$1)-1,0))</f>
        <v>4073898.1881638691</v>
      </c>
      <c r="PM210" s="30">
        <f>IF(VLOOKUP($B210,$B$4:PM$184,COLUMN(PM$1)-1,0)="",IF(PM177="",TREND(PM$4:INDEX(PM$4:PM$184,$B$200,1),$B$4:INDEX($B$4:$B$184,$B$200,1),INDEX($B$4:$B$184,$B$200+(MONTH($B210)-$C$200),1)),0),VLOOKUP($B210,$B$4:PM$184,COLUMN(PM$1)-1,0))</f>
        <v>108596991.33368182</v>
      </c>
      <c r="PN210" s="30">
        <f>IF(VLOOKUP($B210,$B$4:PN$184,COLUMN(PN$1)-1,0)="",IF(PN177="",TREND(PN$4:INDEX(PN$4:PN$184,$B$200,1),$B$4:INDEX($B$4:$B$184,$B$200,1),INDEX($B$4:$B$184,$B$200+(MONTH($B210)-$C$200),1)),0),VLOOKUP($B210,$B$4:PN$184,COLUMN(PN$1)-1,0))</f>
        <v>36065108.096619278</v>
      </c>
      <c r="PO210" s="30">
        <f>IF(VLOOKUP($B210,$B$4:PO$184,COLUMN(PO$1)-1,0)="",IF(PO177="",TREND(PO$4:INDEX(PO$4:PO$184,$B$200,1),$B$4:INDEX($B$4:$B$184,$B$200,1),INDEX($B$4:$B$184,$B$200+(MONTH($B210)-$C$200),1)),0),VLOOKUP($B210,$B$4:PO$184,COLUMN(PO$1)-1,0))</f>
        <v>387351.93203811825</v>
      </c>
      <c r="PP210" s="30">
        <f>IF(VLOOKUP($B210,$B$4:PP$184,COLUMN(PP$1)-1,0)="",IF(PP177="",TREND(PP$4:INDEX(PP$4:PP$184,$B$200,1),$B$4:INDEX($B$4:$B$184,$B$200,1),INDEX($B$4:$B$184,$B$200+(MONTH($B210)-$C$200),1)),0),VLOOKUP($B210,$B$4:PP$184,COLUMN(PP$1)-1,0))</f>
        <v>897447.0713617038</v>
      </c>
      <c r="PQ210" s="30">
        <f>IF(VLOOKUP($B210,$B$4:PQ$184,COLUMN(PQ$1)-1,0)="",IF(PQ177="",TREND(PQ$4:INDEX(PQ$4:PQ$184,$B$200,1),$B$4:INDEX($B$4:$B$184,$B$200,1),INDEX($B$4:$B$184,$B$200+(MONTH($B210)-$C$200),1)),0),VLOOKUP($B210,$B$4:PQ$184,COLUMN(PQ$1)-1,0))</f>
        <v>-61610.74646804342</v>
      </c>
      <c r="PR210" s="30">
        <f>IF(VLOOKUP($B210,$B$4:PR$184,COLUMN(PR$1)-1,0)="",IF(PR177="",TREND(PR$4:INDEX(PR$4:PR$184,$B$200,1),$B$4:INDEX($B$4:$B$184,$B$200,1),INDEX($B$4:$B$184,$B$200+(MONTH($B210)-$C$200),1)),0),VLOOKUP($B210,$B$4:PR$184,COLUMN(PR$1)-1,0))</f>
        <v>0</v>
      </c>
      <c r="PS210" s="30">
        <f>IF(VLOOKUP($B210,$B$4:PS$184,COLUMN(PS$1)-1,0)="",IF(PS177="",TREND(PS$4:INDEX(PS$4:PS$184,$B$200,1),$B$4:INDEX($B$4:$B$184,$B$200,1),INDEX($B$4:$B$184,$B$200+(MONTH($B210)-$C$200),1)),0),VLOOKUP($B210,$B$4:PS$184,COLUMN(PS$1)-1,0))</f>
        <v>8880397.4918121099</v>
      </c>
      <c r="PT210" s="30">
        <f>IF(VLOOKUP($B210,$B$4:PT$184,COLUMN(PT$1)-1,0)="",IF(PT177="",TREND(PT$4:INDEX(PT$4:PT$184,$B$200,1),$B$4:INDEX($B$4:$B$184,$B$200,1),INDEX($B$4:$B$184,$B$200+(MONTH($B210)-$C$200),1)),0),VLOOKUP($B210,$B$4:PT$184,COLUMN(PT$1)-1,0))</f>
        <v>4052863887.7762985</v>
      </c>
      <c r="PU210" s="30">
        <f>IF(VLOOKUP($B210,$B$4:PU$184,COLUMN(PU$1)-1,0)="",IF(PU177="",TREND(PU$4:INDEX(PU$4:PU$184,$B$200,1),$B$4:INDEX($B$4:$B$184,$B$200,1),INDEX($B$4:$B$184,$B$200+(MONTH($B210)-$C$200),1)),0),VLOOKUP($B210,$B$4:PU$184,COLUMN(PU$1)-1,0))</f>
        <v>4149754945.6970139</v>
      </c>
      <c r="PV210" s="30">
        <f>IF(VLOOKUP($B210,$B$4:PV$184,COLUMN(PV$1)-1,0)="",IF(PV177="",TREND(PV$4:INDEX(PV$4:PV$184,$B$200,1),$B$4:INDEX($B$4:$B$184,$B$200,1),INDEX($B$4:$B$184,$B$200+(MONTH($B210)-$C$200),1)),0),VLOOKUP($B210,$B$4:PV$184,COLUMN(PV$1)-1,0))</f>
        <v>39076039.047439516</v>
      </c>
      <c r="PW210" s="30">
        <f>IF(VLOOKUP($B210,$B$4:PW$184,COLUMN(PW$1)-1,0)="",IF(PW177="",TREND(PW$4:INDEX(PW$4:PW$184,$B$200,1),$B$4:INDEX($B$4:$B$184,$B$200,1),INDEX($B$4:$B$184,$B$200+(MONTH($B210)-$C$200),1)),0),VLOOKUP($B210,$B$4:PW$184,COLUMN(PW$1)-1,0))</f>
        <v>0</v>
      </c>
      <c r="PX210" s="30">
        <f>IF(VLOOKUP($B210,$B$4:PX$184,COLUMN(PX$1)-1,0)="",IF(PX177="",TREND(PX$4:INDEX(PX$4:PX$184,$B$200,1),$B$4:INDEX($B$4:$B$184,$B$200,1),INDEX($B$4:$B$184,$B$200+(MONTH($B210)-$C$200),1)),0),VLOOKUP($B210,$B$4:PX$184,COLUMN(PX$1)-1,0))</f>
        <v>5680435.5777538959</v>
      </c>
      <c r="PY210" s="30">
        <f>IF(VLOOKUP($B210,$B$4:PY$184,COLUMN(PY$1)-1,0)="",IF(PY177="",TREND(PY$4:INDEX(PY$4:PY$184,$B$200,1),$B$4:INDEX($B$4:$B$184,$B$200,1),INDEX($B$4:$B$184,$B$200+(MONTH($B210)-$C$200),1)),0),VLOOKUP($B210,$B$4:PY$184,COLUMN(PY$1)-1,0))</f>
        <v>35746568.620191097</v>
      </c>
      <c r="PZ210" s="30">
        <f>IF(VLOOKUP($B210,$B$4:PZ$184,COLUMN(PZ$1)-1,0)="",IF(PZ177="",TREND(PZ$4:INDEX(PZ$4:PZ$184,$B$200,1),$B$4:INDEX($B$4:$B$184,$B$200,1),INDEX($B$4:$B$184,$B$200+(MONTH($B210)-$C$200),1)),0),VLOOKUP($B210,$B$4:PZ$184,COLUMN(PZ$1)-1,0))</f>
        <v>401204.89896497596</v>
      </c>
      <c r="QA210" s="30">
        <f>IF(VLOOKUP($B210,$B$4:QA$184,COLUMN(QA$1)-1,0)="",IF(QA177="",TREND(QA$4:INDEX(QA$4:QA$184,$B$200,1),$B$4:INDEX($B$4:$B$184,$B$200,1),INDEX($B$4:$B$184,$B$200+(MONTH($B210)-$C$200),1)),0),VLOOKUP($B210,$B$4:QA$184,COLUMN(QA$1)-1,0))</f>
        <v>112822.42265029298</v>
      </c>
      <c r="QB210" s="30">
        <f>IF(VLOOKUP($B210,$B$4:QB$184,COLUMN(QB$1)-1,0)="",IF(QB177="",TREND(QB$4:INDEX(QB$4:QB$184,$B$200,1),$B$4:INDEX($B$4:$B$184,$B$200,1),INDEX($B$4:$B$184,$B$200+(MONTH($B210)-$C$200),1)),0),VLOOKUP($B210,$B$4:QB$184,COLUMN(QB$1)-1,0))</f>
        <v>3481885.5101926923</v>
      </c>
      <c r="QC210" s="30">
        <f>IF(VLOOKUP($B210,$B$4:QC$184,COLUMN(QC$1)-1,0)="",IF(QC177="",TREND(QC$4:INDEX(QC$4:QC$184,$B$200,1),$B$4:INDEX($B$4:$B$184,$B$200,1),INDEX($B$4:$B$184,$B$200+(MONTH($B210)-$C$200),1)),0),VLOOKUP($B210,$B$4:QC$184,COLUMN(QC$1)-1,0))</f>
        <v>641092943.91343403</v>
      </c>
      <c r="QD210" s="30">
        <f>IF(VLOOKUP($B210,$B$4:QD$184,COLUMN(QD$1)-1,0)="",IF(QD177="",TREND(QD$4:INDEX(QD$4:QD$184,$B$200,1),$B$4:INDEX($B$4:$B$184,$B$200,1),INDEX($B$4:$B$184,$B$200+(MONTH($B210)-$C$200),1)),0),VLOOKUP($B210,$B$4:QD$184,COLUMN(QD$1)-1,0))</f>
        <v>468935765.47286797</v>
      </c>
      <c r="QE210" s="30">
        <f>IF(VLOOKUP($B210,$B$4:QE$184,COLUMN(QE$1)-1,0)="",IF(QE177="",TREND(QE$4:INDEX(QE$4:QE$184,$B$200,1),$B$4:INDEX($B$4:$B$184,$B$200,1),INDEX($B$4:$B$184,$B$200+(MONTH($B210)-$C$200),1)),0),VLOOKUP($B210,$B$4:QE$184,COLUMN(QE$1)-1,0))</f>
        <v>22775264.043834016</v>
      </c>
      <c r="QF210" s="30">
        <f>IF(VLOOKUP($B210,$B$4:QF$184,COLUMN(QF$1)-1,0)="",IF(QF177="",TREND(QF$4:INDEX(QF$4:QF$184,$B$200,1),$B$4:INDEX($B$4:$B$184,$B$200,1),INDEX($B$4:$B$184,$B$200+(MONTH($B210)-$C$200),1)),0),VLOOKUP($B210,$B$4:QF$184,COLUMN(QF$1)-1,0))</f>
        <v>21060607.194452778</v>
      </c>
      <c r="QG210" s="30">
        <f>IF(VLOOKUP($B210,$B$4:QG$184,COLUMN(QG$1)-1,0)="",IF(QG177="",TREND(QG$4:INDEX(QG$4:QG$184,$B$200,1),$B$4:INDEX($B$4:$B$184,$B$200,1),INDEX($B$4:$B$184,$B$200+(MONTH($B210)-$C$200),1)),0),VLOOKUP($B210,$B$4:QG$184,COLUMN(QG$1)-1,0))</f>
        <v>-221499.24486612109</v>
      </c>
      <c r="QH210" s="30">
        <f>IF(VLOOKUP($B210,$B$4:QH$184,COLUMN(QH$1)-1,0)="",IF(QH177="",TREND(QH$4:INDEX(QH$4:QH$184,$B$200,1),$B$4:INDEX($B$4:$B$184,$B$200,1),INDEX($B$4:$B$184,$B$200+(MONTH($B210)-$C$200),1)),0),VLOOKUP($B210,$B$4:QH$184,COLUMN(QH$1)-1,0))</f>
        <v>124066.06393519952</v>
      </c>
      <c r="QI210" s="30">
        <f>IF(VLOOKUP($B210,$B$4:QI$184,COLUMN(QI$1)-1,0)="",IF(QI177="",TREND(QI$4:INDEX(QI$4:QI$184,$B$200,1),$B$4:INDEX($B$4:$B$184,$B$200,1),INDEX($B$4:$B$184,$B$200+(MONTH($B210)-$C$200),1)),0),VLOOKUP($B210,$B$4:QI$184,COLUMN(QI$1)-1,0))</f>
        <v>30448014.196247905</v>
      </c>
      <c r="QJ210" s="30">
        <f>IF(VLOOKUP($B210,$B$4:QJ$184,COLUMN(QJ$1)-1,0)="",IF(QJ177="",TREND(QJ$4:INDEX(QJ$4:QJ$184,$B$200,1),$B$4:INDEX($B$4:$B$184,$B$200,1),INDEX($B$4:$B$184,$B$200+(MONTH($B210)-$C$200),1)),0),VLOOKUP($B210,$B$4:QJ$184,COLUMN(QJ$1)-1,0))</f>
        <v>31370753.70535928</v>
      </c>
      <c r="QK210" s="30">
        <f>IF(VLOOKUP($B210,$B$4:QK$184,COLUMN(QK$1)-1,0)="",IF(QK177="",TREND(QK$4:INDEX(QK$4:QK$184,$B$200,1),$B$4:INDEX($B$4:$B$184,$B$200,1),INDEX($B$4:$B$184,$B$200+(MONTH($B210)-$C$200),1)),0),VLOOKUP($B210,$B$4:QK$184,COLUMN(QK$1)-1,0))</f>
        <v>10337726.418118626</v>
      </c>
      <c r="QL210" s="30">
        <f>IF(VLOOKUP($B210,$B$4:QL$184,COLUMN(QL$1)-1,0)="",IF(QL177="",TREND(QL$4:INDEX(QL$4:QL$184,$B$200,1),$B$4:INDEX($B$4:$B$184,$B$200,1),INDEX($B$4:$B$184,$B$200+(MONTH($B210)-$C$200),1)),0),VLOOKUP($B210,$B$4:QL$184,COLUMN(QL$1)-1,0))</f>
        <v>6611502782.6726532</v>
      </c>
      <c r="QM210" s="30">
        <f>IF(VLOOKUP($B210,$B$4:QM$184,COLUMN(QM$1)-1,0)="",IF(QM177="",TREND(QM$4:INDEX(QM$4:QM$184,$B$200,1),$B$4:INDEX($B$4:$B$184,$B$200,1),INDEX($B$4:$B$184,$B$200+(MONTH($B210)-$C$200),1)),0),VLOOKUP($B210,$B$4:QM$184,COLUMN(QM$1)-1,0))</f>
        <v>534907455.28671169</v>
      </c>
      <c r="QN210" s="30">
        <f>IF(VLOOKUP($B210,$B$4:QN$184,COLUMN(QN$1)-1,0)="",IF(QN177="",TREND(QN$4:INDEX(QN$4:QN$184,$B$200,1),$B$4:INDEX($B$4:$B$184,$B$200,1),INDEX($B$4:$B$184,$B$200+(MONTH($B210)-$C$200),1)),0),VLOOKUP($B210,$B$4:QN$184,COLUMN(QN$1)-1,0))</f>
        <v>86056576.43530488</v>
      </c>
      <c r="QO210" s="30">
        <f>IF(VLOOKUP($B210,$B$4:QO$184,COLUMN(QO$1)-1,0)="",IF(QO177="",TREND(QO$4:INDEX(QO$4:QO$184,$B$200,1),$B$4:INDEX($B$4:$B$184,$B$200,1),INDEX($B$4:$B$184,$B$200+(MONTH($B210)-$C$200),1)),0),VLOOKUP($B210,$B$4:QO$184,COLUMN(QO$1)-1,0))</f>
        <v>230744765701.73633</v>
      </c>
      <c r="QP210" s="30">
        <f>IF(VLOOKUP($B210,$B$4:QP$184,COLUMN(QP$1)-1,0)="",IF(QP177="",TREND(QP$4:INDEX(QP$4:QP$184,$B$200,1),$B$4:INDEX($B$4:$B$184,$B$200,1),INDEX($B$4:$B$184,$B$200+(MONTH($B210)-$C$200),1)),0),VLOOKUP($B210,$B$4:QP$184,COLUMN(QP$1)-1,0))</f>
        <v>62003849281.881531</v>
      </c>
      <c r="QQ210" s="30">
        <f>IF(VLOOKUP($B210,$B$4:QQ$184,COLUMN(QQ$1)-1,0)="",IF(QQ177="",TREND(QQ$4:INDEX(QQ$4:QQ$184,$B$200,1),$B$4:INDEX($B$4:$B$184,$B$200,1),INDEX($B$4:$B$184,$B$200+(MONTH($B210)-$C$200),1)),0),VLOOKUP($B210,$B$4:QQ$184,COLUMN(QQ$1)-1,0))</f>
        <v>482138832.11418819</v>
      </c>
      <c r="QR210" s="30">
        <f>IF(VLOOKUP($B210,$B$4:QR$184,COLUMN(QR$1)-1,0)="",IF(QR177="",TREND(QR$4:INDEX(QR$4:QR$184,$B$200,1),$B$4:INDEX($B$4:$B$184,$B$200,1),INDEX($B$4:$B$184,$B$200+(MONTH($B210)-$C$200),1)),0),VLOOKUP($B210,$B$4:QR$184,COLUMN(QR$1)-1,0))</f>
        <v>305040665.89689064</v>
      </c>
      <c r="QS210" s="30">
        <f>IF(VLOOKUP($B210,$B$4:QS$184,COLUMN(QS$1)-1,0)="",IF(QS177="",TREND(QS$4:INDEX(QS$4:QS$184,$B$200,1),$B$4:INDEX($B$4:$B$184,$B$200,1),INDEX($B$4:$B$184,$B$200+(MONTH($B210)-$C$200),1)),0),VLOOKUP($B210,$B$4:QS$184,COLUMN(QS$1)-1,0))</f>
        <v>80708391.443890572</v>
      </c>
      <c r="QT210" s="30">
        <f>IF(VLOOKUP($B210,$B$4:QT$184,COLUMN(QT$1)-1,0)="",IF(QT177="",TREND(QT$4:INDEX(QT$4:QT$184,$B$200,1),$B$4:INDEX($B$4:$B$184,$B$200,1),INDEX($B$4:$B$184,$B$200+(MONTH($B210)-$C$200),1)),0),VLOOKUP($B210,$B$4:QT$184,COLUMN(QT$1)-1,0))</f>
        <v>96389774.773407698</v>
      </c>
      <c r="QU210" s="30">
        <f>IF(VLOOKUP($B210,$B$4:QU$184,COLUMN(QU$1)-1,0)="",IF(QU177="",TREND(QU$4:INDEX(QU$4:QU$184,$B$200,1),$B$4:INDEX($B$4:$B$184,$B$200,1),INDEX($B$4:$B$184,$B$200+(MONTH($B210)-$C$200),1)),0),VLOOKUP($B210,$B$4:QU$184,COLUMN(QU$1)-1,0))</f>
        <v>96389774.773407698</v>
      </c>
      <c r="QV210" s="30">
        <f>IF(VLOOKUP($B210,$B$4:QV$184,COLUMN(QV$1)-1,0)="",IF(QV177="",TREND(QV$4:INDEX(QV$4:QV$184,$B$200,1),$B$4:INDEX($B$4:$B$184,$B$200,1),INDEX($B$4:$B$184,$B$200+(MONTH($B210)-$C$200),1)),0),VLOOKUP($B210,$B$4:QV$184,COLUMN(QV$1)-1,0))</f>
        <v>0</v>
      </c>
      <c r="QW210" s="30">
        <f>IF(VLOOKUP($B210,$B$4:QW$184,COLUMN(QW$1)-1,0)="",IF(QW177="",TREND(QW$4:INDEX(QW$4:QW$184,$B$200,1),$B$4:INDEX($B$4:$B$184,$B$200,1),INDEX($B$4:$B$184,$B$200+(MONTH($B210)-$C$200),1)),0),VLOOKUP($B210,$B$4:QW$184,COLUMN(QW$1)-1,0))</f>
        <v>1897052442.1168518</v>
      </c>
      <c r="QX210" s="30">
        <f>IF(VLOOKUP($B210,$B$4:QX$184,COLUMN(QX$1)-1,0)="",IF(QX177="",TREND(QX$4:INDEX(QX$4:QX$184,$B$200,1),$B$4:INDEX($B$4:$B$184,$B$200,1),INDEX($B$4:$B$184,$B$200+(MONTH($B210)-$C$200),1)),0),VLOOKUP($B210,$B$4:QX$184,COLUMN(QX$1)-1,0))</f>
        <v>1900972254.0296497</v>
      </c>
      <c r="QY210" s="30">
        <f>IF(VLOOKUP($B210,$B$4:QY$184,COLUMN(QY$1)-1,0)="",IF(QY177="",TREND(QY$4:INDEX(QY$4:QY$184,$B$200,1),$B$4:INDEX($B$4:$B$184,$B$200,1),INDEX($B$4:$B$184,$B$200+(MONTH($B210)-$C$200),1)),0),VLOOKUP($B210,$B$4:QY$184,COLUMN(QY$1)-1,0))</f>
        <v>-3919811.9127971381</v>
      </c>
      <c r="QZ210" s="30">
        <f>IF(VLOOKUP($B210,$B$4:QZ$184,COLUMN(QZ$1)-1,0)="",IF(QZ177="",TREND(QZ$4:INDEX(QZ$4:QZ$184,$B$200,1),$B$4:INDEX($B$4:$B$184,$B$200,1),INDEX($B$4:$B$184,$B$200+(MONTH($B210)-$C$200),1)),0),VLOOKUP($B210,$B$4:QZ$184,COLUMN(QZ$1)-1,0))</f>
        <v>42454599123.278076</v>
      </c>
      <c r="RA210" s="30">
        <f>IF(VLOOKUP($B210,$B$4:RA$184,COLUMN(RA$1)-1,0)="",IF(RA177="",TREND(RA$4:INDEX(RA$4:RA$184,$B$200,1),$B$4:INDEX($B$4:$B$184,$B$200,1),INDEX($B$4:$B$184,$B$200+(MONTH($B210)-$C$200),1)),0),VLOOKUP($B210,$B$4:RA$184,COLUMN(RA$1)-1,0))</f>
        <v>17170058884.372398</v>
      </c>
      <c r="RB210" s="30">
        <f>IF(VLOOKUP($B210,$B$4:RB$184,COLUMN(RB$1)-1,0)="",IF(RB177="",TREND(RB$4:INDEX(RB$4:RB$184,$B$200,1),$B$4:INDEX($B$4:$B$184,$B$200,1),INDEX($B$4:$B$184,$B$200+(MONTH($B210)-$C$200),1)),0),VLOOKUP($B210,$B$4:RB$184,COLUMN(RB$1)-1,0))</f>
        <v>25023728838.262634</v>
      </c>
      <c r="RC210" s="30">
        <f>IF(VLOOKUP($B210,$B$4:RC$184,COLUMN(RC$1)-1,0)="",IF(RC177="",TREND(RC$4:INDEX(RC$4:RC$184,$B$200,1),$B$4:INDEX($B$4:$B$184,$B$200,1),INDEX($B$4:$B$184,$B$200+(MONTH($B210)-$C$200),1)),0),VLOOKUP($B210,$B$4:RC$184,COLUMN(RC$1)-1,0))</f>
        <v>21676579053.71228</v>
      </c>
      <c r="RD210" s="30">
        <f>IF(VLOOKUP($B210,$B$4:RD$184,COLUMN(RD$1)-1,0)="",IF(RD177="",TREND(RD$4:INDEX(RD$4:RD$184,$B$200,1),$B$4:INDEX($B$4:$B$184,$B$200,1),INDEX($B$4:$B$184,$B$200+(MONTH($B210)-$C$200),1)),0),VLOOKUP($B210,$B$4:RD$184,COLUMN(RD$1)-1,0))</f>
        <v>21189713302.237946</v>
      </c>
      <c r="RE210" s="30">
        <f>IF(VLOOKUP($B210,$B$4:RE$184,COLUMN(RE$1)-1,0)="",IF(RE177="",TREND(RE$4:INDEX(RE$4:RE$184,$B$200,1),$B$4:INDEX($B$4:$B$184,$B$200,1),INDEX($B$4:$B$184,$B$200+(MONTH($B210)-$C$200),1)),0),VLOOKUP($B210,$B$4:RE$184,COLUMN(RE$1)-1,0))</f>
        <v>486865751.47430372</v>
      </c>
      <c r="RF210" s="30">
        <f>IF(VLOOKUP($B210,$B$4:RF$184,COLUMN(RF$1)-1,0)="",IF(RF177="",TREND(RF$4:INDEX(RF$4:RF$184,$B$200,1),$B$4:INDEX($B$4:$B$184,$B$200,1),INDEX($B$4:$B$184,$B$200+(MONTH($B210)-$C$200),1)),0),VLOOKUP($B210,$B$4:RF$184,COLUMN(RF$1)-1,0))</f>
        <v>3347149784.5504036</v>
      </c>
      <c r="RG210" s="30">
        <f>IF(VLOOKUP($B210,$B$4:RG$184,COLUMN(RG$1)-1,0)="",IF(RG177="",TREND(RG$4:INDEX(RG$4:RG$184,$B$200,1),$B$4:INDEX($B$4:$B$184,$B$200,1),INDEX($B$4:$B$184,$B$200+(MONTH($B210)-$C$200),1)),0),VLOOKUP($B210,$B$4:RG$184,COLUMN(RG$1)-1,0))</f>
        <v>-7846999.4551718533</v>
      </c>
      <c r="RH210" s="30">
        <f>IF(VLOOKUP($B210,$B$4:RH$184,COLUMN(RH$1)-1,0)="",IF(RH177="",TREND(RH$4:INDEX(RH$4:RH$184,$B$200,1),$B$4:INDEX($B$4:$B$184,$B$200,1),INDEX($B$4:$B$184,$B$200+(MONTH($B210)-$C$200),1)),0),VLOOKUP($B210,$B$4:RH$184,COLUMN(RH$1)-1,0))</f>
        <v>3354996784.0055771</v>
      </c>
      <c r="RI210" s="30">
        <f>IF(VLOOKUP($B210,$B$4:RI$184,COLUMN(RI$1)-1,0)="",IF(RI177="",TREND(RI$4:INDEX(RI$4:RI$184,$B$200,1),$B$4:INDEX($B$4:$B$184,$B$200,1),INDEX($B$4:$B$184,$B$200+(MONTH($B210)-$C$200),1)),0),VLOOKUP($B210,$B$4:RI$184,COLUMN(RI$1)-1,0))</f>
        <v>143223738285.71838</v>
      </c>
      <c r="RJ210" s="30">
        <f>IF(VLOOKUP($B210,$B$4:RJ$184,COLUMN(RJ$1)-1,0)="",IF(RJ177="",TREND(RJ$4:INDEX(RJ$4:RJ$184,$B$200,1),$B$4:INDEX($B$4:$B$184,$B$200,1),INDEX($B$4:$B$184,$B$200+(MONTH($B210)-$C$200),1)),0),VLOOKUP($B210,$B$4:RJ$184,COLUMN(RJ$1)-1,0))</f>
        <v>13474770681.832855</v>
      </c>
      <c r="RK210" s="30">
        <f>IF(VLOOKUP($B210,$B$4:RK$184,COLUMN(RK$1)-1,0)="",IF(RK177="",TREND(RK$4:INDEX(RK$4:RK$184,$B$200,1),$B$4:INDEX($B$4:$B$184,$B$200,1),INDEX($B$4:$B$184,$B$200+(MONTH($B210)-$C$200),1)),0),VLOOKUP($B210,$B$4:RK$184,COLUMN(RK$1)-1,0))</f>
        <v>13393885363.934509</v>
      </c>
      <c r="RL210" s="30">
        <f>IF(VLOOKUP($B210,$B$4:RL$184,COLUMN(RL$1)-1,0)="",IF(RL177="",TREND(RL$4:INDEX(RL$4:RL$184,$B$200,1),$B$4:INDEX($B$4:$B$184,$B$200,1),INDEX($B$4:$B$184,$B$200+(MONTH($B210)-$C$200),1)),0),VLOOKUP($B210,$B$4:RL$184,COLUMN(RL$1)-1,0))</f>
        <v>6188650793.2661095</v>
      </c>
      <c r="RM210" s="30">
        <f>IF(VLOOKUP($B210,$B$4:RM$184,COLUMN(RM$1)-1,0)="",IF(RM177="",TREND(RM$4:INDEX(RM$4:RM$184,$B$200,1),$B$4:INDEX($B$4:$B$184,$B$200,1),INDEX($B$4:$B$184,$B$200+(MONTH($B210)-$C$200),1)),0),VLOOKUP($B210,$B$4:RM$184,COLUMN(RM$1)-1,0))</f>
        <v>157854276.42582846</v>
      </c>
      <c r="RN210" s="30">
        <f>IF(VLOOKUP($B210,$B$4:RN$184,COLUMN(RN$1)-1,0)="",IF(RN177="",TREND(RN$4:INDEX(RN$4:RN$184,$B$200,1),$B$4:INDEX($B$4:$B$184,$B$200,1),INDEX($B$4:$B$184,$B$200+(MONTH($B210)-$C$200),1)),0),VLOOKUP($B210,$B$4:RN$184,COLUMN(RN$1)-1,0))</f>
        <v>109608563.68890679</v>
      </c>
      <c r="RO210" s="30">
        <f>IF(VLOOKUP($B210,$B$4:RO$184,COLUMN(RO$1)-1,0)="",IF(RO177="",TREND(RO$4:INDEX(RO$4:RO$184,$B$200,1),$B$4:INDEX($B$4:$B$184,$B$200,1),INDEX($B$4:$B$184,$B$200+(MONTH($B210)-$C$200),1)),0),VLOOKUP($B210,$B$4:RO$184,COLUMN(RO$1)-1,0))</f>
        <v>8115212.9501131028</v>
      </c>
      <c r="RP210" s="30">
        <f>IF(VLOOKUP($B210,$B$4:RP$184,COLUMN(RP$1)-1,0)="",IF(RP177="",TREND(RP$4:INDEX(RP$4:RP$184,$B$200,1),$B$4:INDEX($B$4:$B$184,$B$200,1),INDEX($B$4:$B$184,$B$200+(MONTH($B210)-$C$200),1)),0),VLOOKUP($B210,$B$4:RP$184,COLUMN(RP$1)-1,0))</f>
        <v>-602743.20214038901</v>
      </c>
      <c r="RQ210" s="30">
        <f>IF(VLOOKUP($B210,$B$4:RQ$184,COLUMN(RQ$1)-1,0)="",IF(RQ177="",TREND(RQ$4:INDEX(RQ$4:RQ$184,$B$200,1),$B$4:INDEX($B$4:$B$184,$B$200,1),INDEX($B$4:$B$184,$B$200+(MONTH($B210)-$C$200),1)),0),VLOOKUP($B210,$B$4:RQ$184,COLUMN(RQ$1)-1,0))</f>
        <v>-1981720.2624960095</v>
      </c>
      <c r="RR210" s="30">
        <f>IF(VLOOKUP($B210,$B$4:RR$184,COLUMN(RR$1)-1,0)="",IF(RR177="",TREND(RR$4:INDEX(RR$4:RR$184,$B$200,1),$B$4:INDEX($B$4:$B$184,$B$200,1),INDEX($B$4:$B$184,$B$200+(MONTH($B210)-$C$200),1)),0),VLOOKUP($B210,$B$4:RR$184,COLUMN(RR$1)-1,0))</f>
        <v>-852856.08245109394</v>
      </c>
      <c r="RS210" s="30">
        <f>IF(VLOOKUP($B210,$B$4:RS$184,COLUMN(RS$1)-1,0)="",IF(RS177="",TREND(RS$4:INDEX(RS$4:RS$184,$B$200,1),$B$4:INDEX($B$4:$B$184,$B$200,1),INDEX($B$4:$B$184,$B$200+(MONTH($B210)-$C$200),1)),0),VLOOKUP($B210,$B$4:RS$184,COLUMN(RS$1)-1,0))</f>
        <v>-23676.613404496456</v>
      </c>
      <c r="RT210" s="30">
        <f>IF(VLOOKUP($B210,$B$4:RT$184,COLUMN(RT$1)-1,0)="",IF(RT177="",TREND(RT$4:INDEX(RT$4:RT$184,$B$200,1),$B$4:INDEX($B$4:$B$184,$B$200,1),INDEX($B$4:$B$184,$B$200+(MONTH($B210)-$C$200),1)),0),VLOOKUP($B210,$B$4:RT$184,COLUMN(RT$1)-1,0))</f>
        <v>11870236.564164588</v>
      </c>
      <c r="RU210" s="30">
        <f>IF(VLOOKUP($B210,$B$4:RU$184,COLUMN(RU$1)-1,0)="",IF(RU177="",TREND(RU$4:INDEX(RU$4:RU$184,$B$200,1),$B$4:INDEX($B$4:$B$184,$B$200,1),INDEX($B$4:$B$184,$B$200+(MONTH($B210)-$C$200),1)),0),VLOOKUP($B210,$B$4:RU$184,COLUMN(RU$1)-1,0))</f>
        <v>-128084556.46892738</v>
      </c>
      <c r="RV210" s="30">
        <f>IF(VLOOKUP($B210,$B$4:RV$184,COLUMN(RV$1)-1,0)="",IF(RV177="",TREND(RV$4:INDEX(RV$4:RV$184,$B$200,1),$B$4:INDEX($B$4:$B$184,$B$200,1),INDEX($B$4:$B$184,$B$200+(MONTH($B210)-$C$200),1)),0),VLOOKUP($B210,$B$4:RV$184,COLUMN(RV$1)-1,0))</f>
        <v>6056398.9516866487</v>
      </c>
      <c r="RW210" s="30">
        <f>IF(VLOOKUP($B210,$B$4:RW$184,COLUMN(RW$1)-1,0)="",IF(RW177="",TREND(RW$4:INDEX(RW$4:RW$184,$B$200,1),$B$4:INDEX($B$4:$B$184,$B$200,1),INDEX($B$4:$B$184,$B$200+(MONTH($B210)-$C$200),1)),0),VLOOKUP($B210,$B$4:RW$184,COLUMN(RW$1)-1,0))</f>
        <v>440787.37917719409</v>
      </c>
      <c r="RX210" s="30">
        <f>IF(VLOOKUP($B210,$B$4:RX$184,COLUMN(RX$1)-1,0)="",IF(RX177="",TREND(RX$4:INDEX(RX$4:RX$184,$B$200,1),$B$4:INDEX($B$4:$B$184,$B$200,1),INDEX($B$4:$B$184,$B$200+(MONTH($B210)-$C$200),1)),0),VLOOKUP($B210,$B$4:RX$184,COLUMN(RX$1)-1,0))</f>
        <v>0</v>
      </c>
      <c r="RY210" s="30">
        <f>IF(VLOOKUP($B210,$B$4:RY$184,COLUMN(RY$1)-1,0)="",IF(RY177="",TREND(RY$4:INDEX(RY$4:RY$184,$B$200,1),$B$4:INDEX($B$4:$B$184,$B$200,1),INDEX($B$4:$B$184,$B$200+(MONTH($B210)-$C$200),1)),0),VLOOKUP($B210,$B$4:RY$184,COLUMN(RY$1)-1,0))</f>
        <v>141149.96890312852</v>
      </c>
      <c r="RZ210" s="30">
        <f>IF(VLOOKUP($B210,$B$4:RZ$184,COLUMN(RZ$1)-1,0)="",IF(RZ177="",TREND(RZ$4:INDEX(RZ$4:RZ$184,$B$200,1),$B$4:INDEX($B$4:$B$184,$B$200,1),INDEX($B$4:$B$184,$B$200+(MONTH($B210)-$C$200),1)),0),VLOOKUP($B210,$B$4:RZ$184,COLUMN(RZ$1)-1,0))</f>
        <v>0</v>
      </c>
      <c r="SA210" s="30">
        <f>IF(VLOOKUP($B210,$B$4:SA$184,COLUMN(SA$1)-1,0)="",IF(SA177="",TREND(SA$4:INDEX(SA$4:SA$184,$B$200,1),$B$4:INDEX($B$4:$B$184,$B$200,1),INDEX($B$4:$B$184,$B$200+(MONTH($B210)-$C$200),1)),0),VLOOKUP($B210,$B$4:SA$184,COLUMN(SA$1)-1,0))</f>
        <v>0</v>
      </c>
      <c r="SB210" s="30">
        <f>IF(VLOOKUP($B210,$B$4:SB$184,COLUMN(SB$1)-1,0)="",IF(SB177="",TREND(SB$4:INDEX(SB$4:SB$184,$B$200,1),$B$4:INDEX($B$4:$B$184,$B$200,1),INDEX($B$4:$B$184,$B$200+(MONTH($B210)-$C$200),1)),0),VLOOKUP($B210,$B$4:SB$184,COLUMN(SB$1)-1,0))</f>
        <v>0</v>
      </c>
      <c r="SC210" s="30">
        <f>IF(VLOOKUP($B210,$B$4:SC$184,COLUMN(SC$1)-1,0)="",IF(SC177="",TREND(SC$4:INDEX(SC$4:SC$184,$B$200,1),$B$4:INDEX($B$4:$B$184,$B$200,1),INDEX($B$4:$B$184,$B$200+(MONTH($B210)-$C$200),1)),0),VLOOKUP($B210,$B$4:SC$184,COLUMN(SC$1)-1,0))</f>
        <v>630392.77724701096</v>
      </c>
      <c r="SD210" s="30">
        <f>IF(VLOOKUP($B210,$B$4:SD$184,COLUMN(SD$1)-1,0)="",IF(SD177="",TREND(SD$4:INDEX(SD$4:SD$184,$B$200,1),$B$4:INDEX($B$4:$B$184,$B$200,1),INDEX($B$4:$B$184,$B$200+(MONTH($B210)-$C$200),1)),0),VLOOKUP($B210,$B$4:SD$184,COLUMN(SD$1)-1,0))</f>
        <v>0</v>
      </c>
      <c r="SE210" s="30">
        <f>IF(VLOOKUP($B210,$B$4:SE$184,COLUMN(SE$1)-1,0)="",IF(SE177="",TREND(SE$4:INDEX(SE$4:SE$184,$B$200,1),$B$4:INDEX($B$4:$B$184,$B$200,1),INDEX($B$4:$B$184,$B$200+(MONTH($B210)-$C$200),1)),0),VLOOKUP($B210,$B$4:SE$184,COLUMN(SE$1)-1,0))</f>
        <v>0</v>
      </c>
      <c r="SF210" s="30">
        <f>IF(VLOOKUP($B210,$B$4:SF$184,COLUMN(SF$1)-1,0)="",IF(SF177="",TREND(SF$4:INDEX(SF$4:SF$184,$B$200,1),$B$4:INDEX($B$4:$B$184,$B$200,1),INDEX($B$4:$B$184,$B$200+(MONTH($B210)-$C$200),1)),0),VLOOKUP($B210,$B$4:SF$184,COLUMN(SF$1)-1,0))</f>
        <v>111.75754584102469</v>
      </c>
      <c r="SG210" s="30">
        <f>IF(VLOOKUP($B210,$B$4:SG$184,COLUMN(SG$1)-1,0)="",IF(SG177="",TREND(SG$4:INDEX(SG$4:SG$184,$B$200,1),$B$4:INDEX($B$4:$B$184,$B$200,1),INDEX($B$4:$B$184,$B$200+(MONTH($B210)-$C$200),1)),0),VLOOKUP($B210,$B$4:SG$184,COLUMN(SG$1)-1,0))</f>
        <v>118946251.91492629</v>
      </c>
      <c r="SH210" s="30">
        <f>IF(VLOOKUP($B210,$B$4:SH$184,COLUMN(SH$1)-1,0)="",IF(SH177="",TREND(SH$4:INDEX(SH$4:SH$184,$B$200,1),$B$4:INDEX($B$4:$B$184,$B$200,1),INDEX($B$4:$B$184,$B$200+(MONTH($B210)-$C$200),1)),0),VLOOKUP($B210,$B$4:SH$184,COLUMN(SH$1)-1,0))</f>
        <v>61296214.600996196</v>
      </c>
      <c r="SI210" s="30">
        <f>IF(VLOOKUP($B210,$B$4:SI$184,COLUMN(SI$1)-1,0)="",IF(SI177="",TREND(SI$4:INDEX(SI$4:SI$184,$B$200,1),$B$4:INDEX($B$4:$B$184,$B$200,1),INDEX($B$4:$B$184,$B$200+(MONTH($B210)-$C$200),1)),0),VLOOKUP($B210,$B$4:SI$184,COLUMN(SI$1)-1,0))</f>
        <v>45963511.251968861</v>
      </c>
      <c r="SJ210" s="30">
        <f>IF(VLOOKUP($B210,$B$4:SJ$184,COLUMN(SJ$1)-1,0)="",IF(SJ177="",TREND(SJ$4:INDEX(SJ$4:SJ$184,$B$200,1),$B$4:INDEX($B$4:$B$184,$B$200,1),INDEX($B$4:$B$184,$B$200+(MONTH($B210)-$C$200),1)),0),VLOOKUP($B210,$B$4:SJ$184,COLUMN(SJ$1)-1,0))</f>
        <v>3433.836400036058</v>
      </c>
      <c r="SK210" s="30">
        <f>IF(VLOOKUP($B210,$B$4:SK$184,COLUMN(SK$1)-1,0)="",IF(SK177="",TREND(SK$4:INDEX(SK$4:SK$184,$B$200,1),$B$4:INDEX($B$4:$B$184,$B$200,1),INDEX($B$4:$B$184,$B$200+(MONTH($B210)-$C$200),1)),0),VLOOKUP($B210,$B$4:SK$184,COLUMN(SK$1)-1,0))</f>
        <v>2427981908.3632088</v>
      </c>
      <c r="SL210" s="30">
        <f>IF(VLOOKUP($B210,$B$4:SL$184,COLUMN(SL$1)-1,0)="",IF(SL177="",TREND(SL$4:INDEX(SL$4:SL$184,$B$200,1),$B$4:INDEX($B$4:$B$184,$B$200,1),INDEX($B$4:$B$184,$B$200+(MONTH($B210)-$C$200),1)),0),VLOOKUP($B210,$B$4:SL$184,COLUMN(SL$1)-1,0))</f>
        <v>2427981908.3632088</v>
      </c>
      <c r="SM210" s="30">
        <f>IF(VLOOKUP($B210,$B$4:SM$184,COLUMN(SM$1)-1,0)="",IF(SM177="",TREND(SM$4:INDEX(SM$4:SM$184,$B$200,1),$B$4:INDEX($B$4:$B$184,$B$200,1),INDEX($B$4:$B$184,$B$200+(MONTH($B210)-$C$200),1)),0),VLOOKUP($B210,$B$4:SM$184,COLUMN(SM$1)-1,0))</f>
        <v>0</v>
      </c>
      <c r="SN210" s="30">
        <f>IF(VLOOKUP($B210,$B$4:SN$184,COLUMN(SN$1)-1,0)="",IF(SN177="",TREND(SN$4:INDEX(SN$4:SN$184,$B$200,1),$B$4:INDEX($B$4:$B$184,$B$200,1),INDEX($B$4:$B$184,$B$200+(MONTH($B210)-$C$200),1)),0),VLOOKUP($B210,$B$4:SN$184,COLUMN(SN$1)-1,0))</f>
        <v>179404604.898561</v>
      </c>
      <c r="SO210" s="30">
        <f>IF(VLOOKUP($B210,$B$4:SO$184,COLUMN(SO$1)-1,0)="",IF(SO177="",TREND(SO$4:INDEX(SO$4:SO$184,$B$200,1),$B$4:INDEX($B$4:$B$184,$B$200,1),INDEX($B$4:$B$184,$B$200+(MONTH($B210)-$C$200),1)),0),VLOOKUP($B210,$B$4:SO$184,COLUMN(SO$1)-1,0))</f>
        <v>3302.8857890103591</v>
      </c>
      <c r="SP210" s="30">
        <f>IF(VLOOKUP($B210,$B$4:SP$184,COLUMN(SP$1)-1,0)="",IF(SP177="",TREND(SP$4:INDEX(SP$4:SP$184,$B$200,1),$B$4:INDEX($B$4:$B$184,$B$200,1),INDEX($B$4:$B$184,$B$200+(MONTH($B210)-$C$200),1)),0),VLOOKUP($B210,$B$4:SP$184,COLUMN(SP$1)-1,0))</f>
        <v>1452795.8288316149</v>
      </c>
      <c r="SQ210" s="30">
        <f>IF(VLOOKUP($B210,$B$4:SQ$184,COLUMN(SQ$1)-1,0)="",IF(SQ177="",TREND(SQ$4:INDEX(SQ$4:SQ$184,$B$200,1),$B$4:INDEX($B$4:$B$184,$B$200,1),INDEX($B$4:$B$184,$B$200+(MONTH($B210)-$C$200),1)),0),VLOOKUP($B210,$B$4:SQ$184,COLUMN(SQ$1)-1,0))</f>
        <v>756273.89747602772</v>
      </c>
      <c r="SR210" s="30">
        <f>IF(VLOOKUP($B210,$B$4:SR$184,COLUMN(SR$1)-1,0)="",IF(SR177="",TREND(SR$4:INDEX(SR$4:SR$184,$B$200,1),$B$4:INDEX($B$4:$B$184,$B$200,1),INDEX($B$4:$B$184,$B$200+(MONTH($B210)-$C$200),1)),0),VLOOKUP($B210,$B$4:SR$184,COLUMN(SR$1)-1,0))</f>
        <v>371438253.49058437</v>
      </c>
      <c r="SS210" s="30">
        <f>IF(VLOOKUP($B210,$B$4:SS$184,COLUMN(SS$1)-1,0)="",IF(SS177="",TREND(SS$4:INDEX(SS$4:SS$184,$B$200,1),$B$4:INDEX($B$4:$B$184,$B$200,1),INDEX($B$4:$B$184,$B$200+(MONTH($B210)-$C$200),1)),0),VLOOKUP($B210,$B$4:SS$184,COLUMN(SS$1)-1,0))</f>
        <v>64177371.353973508</v>
      </c>
      <c r="ST210" s="30">
        <f>IF(VLOOKUP($B210,$B$4:ST$184,COLUMN(ST$1)-1,0)="",IF(ST177="",TREND(ST$4:INDEX(ST$4:ST$184,$B$200,1),$B$4:INDEX($B$4:$B$184,$B$200,1),INDEX($B$4:$B$184,$B$200+(MONTH($B210)-$C$200),1)),0),VLOOKUP($B210,$B$4:ST$184,COLUMN(ST$1)-1,0))</f>
        <v>0</v>
      </c>
      <c r="SU210" s="30">
        <f>IF(VLOOKUP($B210,$B$4:SU$184,COLUMN(SU$1)-1,0)="",IF(SU177="",TREND(SU$4:INDEX(SU$4:SU$184,$B$200,1),$B$4:INDEX($B$4:$B$184,$B$200,1),INDEX($B$4:$B$184,$B$200+(MONTH($B210)-$C$200),1)),0),VLOOKUP($B210,$B$4:SU$184,COLUMN(SU$1)-1,0))</f>
        <v>0</v>
      </c>
      <c r="SV210" s="30">
        <f>IF(VLOOKUP($B210,$B$4:SV$184,COLUMN(SV$1)-1,0)="",IF(SV177="",TREND(SV$4:INDEX(SV$4:SV$184,$B$200,1),$B$4:INDEX($B$4:$B$184,$B$200,1),INDEX($B$4:$B$184,$B$200+(MONTH($B210)-$C$200),1)),0),VLOOKUP($B210,$B$4:SV$184,COLUMN(SV$1)-1,0))</f>
        <v>0</v>
      </c>
      <c r="SW210" s="30">
        <f>IF(VLOOKUP($B210,$B$4:SW$184,COLUMN(SW$1)-1,0)="",IF(SW177="",TREND(SW$4:INDEX(SW$4:SW$184,$B$200,1),$B$4:INDEX($B$4:$B$184,$B$200,1),INDEX($B$4:$B$184,$B$200+(MONTH($B210)-$C$200),1)),0),VLOOKUP($B210,$B$4:SW$184,COLUMN(SW$1)-1,0))</f>
        <v>2160459.3048339002</v>
      </c>
      <c r="SX210" s="30">
        <f>IF(VLOOKUP($B210,$B$4:SX$184,COLUMN(SX$1)-1,0)="",IF(SX177="",TREND(SX$4:INDEX(SX$4:SX$184,$B$200,1),$B$4:INDEX($B$4:$B$184,$B$200,1),INDEX($B$4:$B$184,$B$200+(MONTH($B210)-$C$200),1)),0),VLOOKUP($B210,$B$4:SX$184,COLUMN(SX$1)-1,0))</f>
        <v>12905291.89412339</v>
      </c>
      <c r="SY210" s="30">
        <f>IF(VLOOKUP($B210,$B$4:SY$184,COLUMN(SY$1)-1,0)="",IF(SY177="",TREND(SY$4:INDEX(SY$4:SY$184,$B$200,1),$B$4:INDEX($B$4:$B$184,$B$200,1),INDEX($B$4:$B$184,$B$200+(MONTH($B210)-$C$200),1)),0),VLOOKUP($B210,$B$4:SY$184,COLUMN(SY$1)-1,0))</f>
        <v>22879582.665263653</v>
      </c>
      <c r="SZ210" s="30">
        <f>IF(VLOOKUP($B210,$B$4:SZ$184,COLUMN(SZ$1)-1,0)="",IF(SZ177="",TREND(SZ$4:INDEX(SZ$4:SZ$184,$B$200,1),$B$4:INDEX($B$4:$B$184,$B$200,1),INDEX($B$4:$B$184,$B$200+(MONTH($B210)-$C$200),1)),0),VLOOKUP($B210,$B$4:SZ$184,COLUMN(SZ$1)-1,0))</f>
        <v>290887.79856614757</v>
      </c>
      <c r="TA210" s="30">
        <f>IF(VLOOKUP($B210,$B$4:TA$184,COLUMN(TA$1)-1,0)="",IF(TA177="",TREND(TA$4:INDEX(TA$4:TA$184,$B$200,1),$B$4:INDEX($B$4:$B$184,$B$200,1),INDEX($B$4:$B$184,$B$200+(MONTH($B210)-$C$200),1)),0),VLOOKUP($B210,$B$4:TA$184,COLUMN(TA$1)-1,0))</f>
        <v>3150148962.0191879</v>
      </c>
      <c r="TB210" s="30">
        <f>IF(VLOOKUP($B210,$B$4:TB$184,COLUMN(TB$1)-1,0)="",IF(TB177="",TREND(TB$4:INDEX(TB$4:TB$184,$B$200,1),$B$4:INDEX($B$4:$B$184,$B$200,1),INDEX($B$4:$B$184,$B$200+(MONTH($B210)-$C$200),1)),0),VLOOKUP($B210,$B$4:TB$184,COLUMN(TB$1)-1,0))</f>
        <v>197556163.27805495</v>
      </c>
      <c r="TC210" s="30">
        <f>IF(VLOOKUP($B210,$B$4:TC$184,COLUMN(TC$1)-1,0)="",IF(TC177="",TREND(TC$4:INDEX(TC$4:TC$184,$B$200,1),$B$4:INDEX($B$4:$B$184,$B$200,1),INDEX($B$4:$B$184,$B$200+(MONTH($B210)-$C$200),1)),0),VLOOKUP($B210,$B$4:TC$184,COLUMN(TC$1)-1,0))</f>
        <v>51531119.741657257</v>
      </c>
      <c r="TD210" s="30">
        <f>IF(VLOOKUP($B210,$B$4:TD$184,COLUMN(TD$1)-1,0)="",IF(TD177="",TREND(TD$4:INDEX(TD$4:TD$184,$B$200,1),$B$4:INDEX($B$4:$B$184,$B$200,1),INDEX($B$4:$B$184,$B$200+(MONTH($B210)-$C$200),1)),0),VLOOKUP($B210,$B$4:TD$184,COLUMN(TD$1)-1,0))</f>
        <v>0</v>
      </c>
      <c r="TE210" s="30">
        <f>IF(VLOOKUP($B210,$B$4:TE$184,COLUMN(TE$1)-1,0)="",IF(TE177="",TREND(TE$4:INDEX(TE$4:TE$184,$B$200,1),$B$4:INDEX($B$4:$B$184,$B$200,1),INDEX($B$4:$B$184,$B$200+(MONTH($B210)-$C$200),1)),0),VLOOKUP($B210,$B$4:TE$184,COLUMN(TE$1)-1,0))</f>
        <v>4797526.267400749</v>
      </c>
      <c r="TF210" s="30">
        <f>IF(VLOOKUP($B210,$B$4:TF$184,COLUMN(TF$1)-1,0)="",IF(TF177="",TREND(TF$4:INDEX(TF$4:TF$184,$B$200,1),$B$4:INDEX($B$4:$B$184,$B$200,1),INDEX($B$4:$B$184,$B$200+(MONTH($B210)-$C$200),1)),0),VLOOKUP($B210,$B$4:TF$184,COLUMN(TF$1)-1,0))</f>
        <v>5595556.8604253158</v>
      </c>
      <c r="TG210" s="30">
        <f>IF(VLOOKUP($B210,$B$4:TG$184,COLUMN(TG$1)-1,0)="",IF(TG177="",TREND(TG$4:INDEX(TG$4:TG$184,$B$200,1),$B$4:INDEX($B$4:$B$184,$B$200,1),INDEX($B$4:$B$184,$B$200+(MONTH($B210)-$C$200),1)),0),VLOOKUP($B210,$B$4:TG$184,COLUMN(TG$1)-1,0))</f>
        <v>43287245.757740915</v>
      </c>
      <c r="TH210" s="30">
        <f>IF(VLOOKUP($B210,$B$4:TH$184,COLUMN(TH$1)-1,0)="",IF(TH177="",TREND(TH$4:INDEX(TH$4:TH$184,$B$200,1),$B$4:INDEX($B$4:$B$184,$B$200,1),INDEX($B$4:$B$184,$B$200+(MONTH($B210)-$C$200),1)),0),VLOOKUP($B210,$B$4:TH$184,COLUMN(TH$1)-1,0))</f>
        <v>92492193.596859932</v>
      </c>
      <c r="TI210" s="30">
        <f>IF(VLOOKUP($B210,$B$4:TI$184,COLUMN(TI$1)-1,0)="",IF(TI177="",TREND(TI$4:INDEX(TI$4:TI$184,$B$200,1),$B$4:INDEX($B$4:$B$184,$B$200,1),INDEX($B$4:$B$184,$B$200+(MONTH($B210)-$C$200),1)),0),VLOOKUP($B210,$B$4:TI$184,COLUMN(TI$1)-1,0))</f>
        <v>275578053.0648489</v>
      </c>
      <c r="TJ210" s="30">
        <f>IF(VLOOKUP($B210,$B$4:TJ$184,COLUMN(TJ$1)-1,0)="",IF(TJ177="",TREND(TJ$4:INDEX(TJ$4:TJ$184,$B$200,1),$B$4:INDEX($B$4:$B$184,$B$200,1),INDEX($B$4:$B$184,$B$200+(MONTH($B210)-$C$200),1)),0),VLOOKUP($B210,$B$4:TJ$184,COLUMN(TJ$1)-1,0))</f>
        <v>100444477678.71521</v>
      </c>
      <c r="TK210" s="30">
        <f>IF(VLOOKUP($B210,$B$4:TK$184,COLUMN(TK$1)-1,0)="",IF(TK177="",TREND(TK$4:INDEX(TK$4:TK$184,$B$200,1),$B$4:INDEX($B$4:$B$184,$B$200,1),INDEX($B$4:$B$184,$B$200+(MONTH($B210)-$C$200),1)),0),VLOOKUP($B210,$B$4:TK$184,COLUMN(TK$1)-1,0))</f>
        <v>88354610700.826965</v>
      </c>
      <c r="TL210" s="30">
        <f>IF(VLOOKUP($B210,$B$4:TL$184,COLUMN(TL$1)-1,0)="",IF(TL177="",TREND(TL$4:INDEX(TL$4:TL$184,$B$200,1),$B$4:INDEX($B$4:$B$184,$B$200,1),INDEX($B$4:$B$184,$B$200+(MONTH($B210)-$C$200),1)),0),VLOOKUP($B210,$B$4:TL$184,COLUMN(TL$1)-1,0))</f>
        <v>51358198215.837524</v>
      </c>
      <c r="TM210" s="30">
        <f>IF(VLOOKUP($B210,$B$4:TM$184,COLUMN(TM$1)-1,0)="",IF(TM177="",TREND(TM$4:INDEX(TM$4:TM$184,$B$200,1),$B$4:INDEX($B$4:$B$184,$B$200,1),INDEX($B$4:$B$184,$B$200+(MONTH($B210)-$C$200),1)),0),VLOOKUP($B210,$B$4:TM$184,COLUMN(TM$1)-1,0))</f>
        <v>257958804.84707785</v>
      </c>
      <c r="TN210" s="30">
        <f>IF(VLOOKUP($B210,$B$4:TN$184,COLUMN(TN$1)-1,0)="",IF(TN177="",TREND(TN$4:INDEX(TN$4:TN$184,$B$200,1),$B$4:INDEX($B$4:$B$184,$B$200,1),INDEX($B$4:$B$184,$B$200+(MONTH($B210)-$C$200),1)),0),VLOOKUP($B210,$B$4:TN$184,COLUMN(TN$1)-1,0))</f>
        <v>253830431.9515655</v>
      </c>
      <c r="TO210" s="30">
        <f>IF(VLOOKUP($B210,$B$4:TO$184,COLUMN(TO$1)-1,0)="",IF(TO177="",TREND(TO$4:INDEX(TO$4:TO$184,$B$200,1),$B$4:INDEX($B$4:$B$184,$B$200,1),INDEX($B$4:$B$184,$B$200+(MONTH($B210)-$C$200),1)),0),VLOOKUP($B210,$B$4:TO$184,COLUMN(TO$1)-1,0))</f>
        <v>4128372.8955124207</v>
      </c>
      <c r="TP210" s="30">
        <f>IF(VLOOKUP($B210,$B$4:TP$184,COLUMN(TP$1)-1,0)="",IF(TP177="",TREND(TP$4:INDEX(TP$4:TP$184,$B$200,1),$B$4:INDEX($B$4:$B$184,$B$200,1),INDEX($B$4:$B$184,$B$200+(MONTH($B210)-$C$200),1)),0),VLOOKUP($B210,$B$4:TP$184,COLUMN(TP$1)-1,0))</f>
        <v>3010741.2116344571</v>
      </c>
      <c r="TQ210" s="30">
        <f>IF(VLOOKUP($B210,$B$4:TQ$184,COLUMN(TQ$1)-1,0)="",IF(TQ177="",TREND(TQ$4:INDEX(TQ$4:TQ$184,$B$200,1),$B$4:INDEX($B$4:$B$184,$B$200,1),INDEX($B$4:$B$184,$B$200+(MONTH($B210)-$C$200),1)),0),VLOOKUP($B210,$B$4:TQ$184,COLUMN(TQ$1)-1,0))</f>
        <v>3010741.2116344571</v>
      </c>
      <c r="TR210" s="30">
        <f>IF(VLOOKUP($B210,$B$4:TR$184,COLUMN(TR$1)-1,0)="",IF(TR177="",TREND(TR$4:INDEX(TR$4:TR$184,$B$200,1),$B$4:INDEX($B$4:$B$184,$B$200,1),INDEX($B$4:$B$184,$B$200+(MONTH($B210)-$C$200),1)),0),VLOOKUP($B210,$B$4:TR$184,COLUMN(TR$1)-1,0))</f>
        <v>1410608718.2427216</v>
      </c>
      <c r="TS210" s="30">
        <f>IF(VLOOKUP($B210,$B$4:TS$184,COLUMN(TS$1)-1,0)="",IF(TS177="",TREND(TS$4:INDEX(TS$4:TS$184,$B$200,1),$B$4:INDEX($B$4:$B$184,$B$200,1),INDEX($B$4:$B$184,$B$200+(MONTH($B210)-$C$200),1)),0),VLOOKUP($B210,$B$4:TS$184,COLUMN(TS$1)-1,0))</f>
        <v>46578315998.739685</v>
      </c>
      <c r="TT210" s="30">
        <f>IF(VLOOKUP($B210,$B$4:TT$184,COLUMN(TT$1)-1,0)="",IF(TT177="",TREND(TT$4:INDEX(TT$4:TT$184,$B$200,1),$B$4:INDEX($B$4:$B$184,$B$200,1),INDEX($B$4:$B$184,$B$200+(MONTH($B210)-$C$200),1)),0),VLOOKUP($B210,$B$4:TT$184,COLUMN(TT$1)-1,0))</f>
        <v>1097354745.8953466</v>
      </c>
      <c r="TU210" s="30">
        <f>IF(VLOOKUP($B210,$B$4:TU$184,COLUMN(TU$1)-1,0)="",IF(TU177="",TREND(TU$4:INDEX(TU$4:TU$184,$B$200,1),$B$4:INDEX($B$4:$B$184,$B$200,1),INDEX($B$4:$B$184,$B$200+(MONTH($B210)-$C$200),1)),0),VLOOKUP($B210,$B$4:TU$184,COLUMN(TU$1)-1,0))</f>
        <v>29843510172.11087</v>
      </c>
      <c r="TV210" s="30">
        <f>IF(VLOOKUP($B210,$B$4:TV$184,COLUMN(TV$1)-1,0)="",IF(TV177="",TREND(TV$4:INDEX(TV$4:TV$184,$B$200,1),$B$4:INDEX($B$4:$B$184,$B$200,1),INDEX($B$4:$B$184,$B$200+(MONTH($B210)-$C$200),1)),0),VLOOKUP($B210,$B$4:TV$184,COLUMN(TV$1)-1,0))</f>
        <v>-33538.573232330033</v>
      </c>
      <c r="TW210" s="30">
        <f>IF(VLOOKUP($B210,$B$4:TW$184,COLUMN(TW$1)-1,0)="",IF(TW177="",TREND(TW$4:INDEX(TW$4:TW$184,$B$200,1),$B$4:INDEX($B$4:$B$184,$B$200,1),INDEX($B$4:$B$184,$B$200+(MONTH($B210)-$C$200),1)),0),VLOOKUP($B210,$B$4:TW$184,COLUMN(TW$1)-1,0))</f>
        <v>-1126034619.2530708</v>
      </c>
      <c r="TX210" s="30">
        <f>IF(VLOOKUP($B210,$B$4:TX$184,COLUMN(TX$1)-1,0)="",IF(TX177="",TREND(TX$4:INDEX(TX$4:TX$184,$B$200,1),$B$4:INDEX($B$4:$B$184,$B$200,1),INDEX($B$4:$B$184,$B$200+(MONTH($B210)-$C$200),1)),0),VLOOKUP($B210,$B$4:TX$184,COLUMN(TX$1)-1,0))</f>
        <v>296768.62646219227</v>
      </c>
      <c r="TY210" s="30">
        <f>IF(VLOOKUP($B210,$B$4:TY$184,COLUMN(TY$1)-1,0)="",IF(TY177="",TREND(TY$4:INDEX(TY$4:TY$184,$B$200,1),$B$4:INDEX($B$4:$B$184,$B$200,1),INDEX($B$4:$B$184,$B$200+(MONTH($B210)-$C$200),1)),0),VLOOKUP($B210,$B$4:TY$184,COLUMN(TY$1)-1,0))</f>
        <v>41281565.277137972</v>
      </c>
      <c r="TZ210" s="30">
        <f>IF(VLOOKUP($B210,$B$4:TZ$184,COLUMN(TZ$1)-1,0)="",IF(TZ177="",TREND(TZ$4:INDEX(TZ$4:TZ$184,$B$200,1),$B$4:INDEX($B$4:$B$184,$B$200,1),INDEX($B$4:$B$184,$B$200+(MONTH($B210)-$C$200),1)),0),VLOOKUP($B210,$B$4:TZ$184,COLUMN(TZ$1)-1,0))</f>
        <v>-9775140.5296540558</v>
      </c>
      <c r="UA210" s="30">
        <f>IF(VLOOKUP($B210,$B$4:UA$184,COLUMN(UA$1)-1,0)="",IF(UA177="",TREND(UA$4:INDEX(UA$4:UA$184,$B$200,1),$B$4:INDEX($B$4:$B$184,$B$200,1),INDEX($B$4:$B$184,$B$200+(MONTH($B210)-$C$200),1)),0),VLOOKUP($B210,$B$4:UA$184,COLUMN(UA$1)-1,0))</f>
        <v>-12248411.822578192</v>
      </c>
      <c r="UB210" s="30">
        <f>IF(VLOOKUP($B210,$B$4:UB$184,COLUMN(UB$1)-1,0)="",IF(UB177="",TREND(UB$4:INDEX(UB$4:UB$184,$B$200,1),$B$4:INDEX($B$4:$B$184,$B$200,1),INDEX($B$4:$B$184,$B$200+(MONTH($B210)-$C$200),1)),0),VLOOKUP($B210,$B$4:UB$184,COLUMN(UB$1)-1,0))</f>
        <v>30950023548.385834</v>
      </c>
      <c r="UC210" s="30">
        <f>IF(VLOOKUP($B210,$B$4:UC$184,COLUMN(UC$1)-1,0)="",IF(UC177="",TREND(UC$4:INDEX(UC$4:UC$184,$B$200,1),$B$4:INDEX($B$4:$B$184,$B$200,1),INDEX($B$4:$B$184,$B$200+(MONTH($B210)-$C$200),1)),0),VLOOKUP($B210,$B$4:UC$184,COLUMN(UC$1)-1,0))</f>
        <v>13947510721.219772</v>
      </c>
      <c r="UD210" s="30">
        <f>IF(VLOOKUP($B210,$B$4:UD$184,COLUMN(UD$1)-1,0)="",IF(UD177="",TREND(UD$4:INDEX(UD$4:UD$184,$B$200,1),$B$4:INDEX($B$4:$B$184,$B$200,1),INDEX($B$4:$B$184,$B$200+(MONTH($B210)-$C$200),1)),0),VLOOKUP($B210,$B$4:UD$184,COLUMN(UD$1)-1,0))</f>
        <v>16178859442.387695</v>
      </c>
      <c r="UE210" s="30">
        <f>IF(VLOOKUP($B210,$B$4:UE$184,COLUMN(UE$1)-1,0)="",IF(UE177="",TREND(UE$4:INDEX(UE$4:UE$184,$B$200,1),$B$4:INDEX($B$4:$B$184,$B$200,1),INDEX($B$4:$B$184,$B$200+(MONTH($B210)-$C$200),1)),0),VLOOKUP($B210,$B$4:UE$184,COLUMN(UE$1)-1,0))</f>
        <v>-811596668.69770432</v>
      </c>
      <c r="UF210" s="30">
        <f>IF(VLOOKUP($B210,$B$4:UF$184,COLUMN(UF$1)-1,0)="",IF(UF177="",TREND(UF$4:INDEX(UF$4:UF$184,$B$200,1),$B$4:INDEX($B$4:$B$184,$B$200,1),INDEX($B$4:$B$184,$B$200+(MONTH($B210)-$C$200),1)),0),VLOOKUP($B210,$B$4:UF$184,COLUMN(UF$1)-1,0))</f>
        <v>493449295.87356567</v>
      </c>
      <c r="UG210" s="30">
        <f>IF(VLOOKUP($B210,$B$4:UG$184,COLUMN(UG$1)-1,0)="",IF(UG177="",TREND(UG$4:INDEX(UG$4:UG$184,$B$200,1),$B$4:INDEX($B$4:$B$184,$B$200,1),INDEX($B$4:$B$184,$B$200+(MONTH($B210)-$C$200),1)),0),VLOOKUP($B210,$B$4:UG$184,COLUMN(UG$1)-1,0))</f>
        <v>565660390714.21924</v>
      </c>
      <c r="UI210" s="2"/>
    </row>
    <row r="211" spans="1:555">
      <c r="A211" s="736"/>
      <c r="B211" s="75">
        <f>INDEX($B$4:$B$184,B201-5,1)</f>
        <v>43647</v>
      </c>
      <c r="C211" s="30">
        <f>IF(VLOOKUP($B211,$B$4:C$184,COLUMN(C$1)-1,0)="",IF(C178="",TREND(C$4:INDEX(C$4:C$184,$B$200,1),$B$4:INDEX($B$4:$B$184,$B$200,1),INDEX($B$4:$B$184,$B$200+(MONTH($B211)-$C$200),1)),0),VLOOKUP($B211,$B$4:C$184,COLUMN(C$1)-1,0))</f>
        <v>269121826467.64185</v>
      </c>
      <c r="D211" s="30">
        <f>IF(VLOOKUP($B211,$B$4:D$184,COLUMN(D$1)-1,0)="",IF(D178="",TREND(D$4:INDEX(D$4:D$184,$B$200,1),$B$4:INDEX($B$4:$B$184,$B$200,1),INDEX($B$4:$B$184,$B$200+(MONTH($B211)-$C$200),1)),0),VLOOKUP($B211,$B$4:D$184,COLUMN(D$1)-1,0))</f>
        <v>138199198779.49463</v>
      </c>
      <c r="E211" s="30">
        <f>IF(VLOOKUP($B211,$B$4:E$184,COLUMN(E$1)-1,0)="",IF(E178="",TREND(E$4:INDEX(E$4:E$184,$B$200,1),$B$4:INDEX($B$4:$B$184,$B$200,1),INDEX($B$4:$B$184,$B$200+(MONTH($B211)-$C$200),1)),0),VLOOKUP($B211,$B$4:E$184,COLUMN(E$1)-1,0))</f>
        <v>120919361469.72644</v>
      </c>
      <c r="F211" s="30">
        <f>IF(VLOOKUP($B211,$B$4:F$184,COLUMN(F$1)-1,0)="",IF(F178="",TREND(F$4:INDEX(F$4:F$184,$B$200,1),$B$4:INDEX($B$4:$B$184,$B$200,1),INDEX($B$4:$B$184,$B$200+(MONTH($B211)-$C$200),1)),0),VLOOKUP($B211,$B$4:F$184,COLUMN(F$1)-1,0))</f>
        <v>60040508.389413655</v>
      </c>
      <c r="G211" s="30">
        <f>IF(VLOOKUP($B211,$B$4:G$184,COLUMN(G$1)-1,0)="",IF(G178="",TREND(G$4:INDEX(G$4:G$184,$B$200,1),$B$4:INDEX($B$4:$B$184,$B$200,1),INDEX($B$4:$B$184,$B$200+(MONTH($B211)-$C$200),1)),0),VLOOKUP($B211,$B$4:G$184,COLUMN(G$1)-1,0))</f>
        <v>-1660106.6350744963</v>
      </c>
      <c r="H211" s="30">
        <f>IF(VLOOKUP($B211,$B$4:H$184,COLUMN(H$1)-1,0)="",IF(H178="",TREND(H$4:INDEX(H$4:H$184,$B$200,1),$B$4:INDEX($B$4:$B$184,$B$200,1),INDEX($B$4:$B$184,$B$200+(MONTH($B211)-$C$200),1)),0),VLOOKUP($B211,$B$4:H$184,COLUMN(H$1)-1,0))</f>
        <v>56548629071.745483</v>
      </c>
      <c r="I211" s="30">
        <f>IF(VLOOKUP($B211,$B$4:I$184,COLUMN(I$1)-1,0)="",IF(I178="",TREND(I$4:INDEX(I$4:I$184,$B$200,1),$B$4:INDEX($B$4:$B$184,$B$200,1),INDEX($B$4:$B$184,$B$200+(MONTH($B211)-$C$200),1)),0),VLOOKUP($B211,$B$4:I$184,COLUMN(I$1)-1,0))</f>
        <v>48157308644.725708</v>
      </c>
      <c r="J211" s="30">
        <f>IF(VLOOKUP($B211,$B$4:J$184,COLUMN(J$1)-1,0)="",IF(J178="",TREND(J$4:INDEX(J$4:J$184,$B$200,1),$B$4:INDEX($B$4:$B$184,$B$200,1),INDEX($B$4:$B$184,$B$200+(MONTH($B211)-$C$200),1)),0),VLOOKUP($B211,$B$4:J$184,COLUMN(J$1)-1,0))</f>
        <v>7780041278.2630081</v>
      </c>
      <c r="K211" s="30">
        <f>IF(VLOOKUP($B211,$B$4:K$184,COLUMN(K$1)-1,0)="",IF(K178="",TREND(K$4:INDEX(K$4:K$184,$B$200,1),$B$4:INDEX($B$4:$B$184,$B$200,1),INDEX($B$4:$B$184,$B$200+(MONTH($B211)-$C$200),1)),0),VLOOKUP($B211,$B$4:K$184,COLUMN(K$1)-1,0))</f>
        <v>611279148.7567873</v>
      </c>
      <c r="L211" s="30">
        <f>IF(VLOOKUP($B211,$B$4:L$184,COLUMN(L$1)-1,0)="",IF(L178="",TREND(L$4:INDEX(L$4:L$184,$B$200,1),$B$4:INDEX($B$4:$B$184,$B$200,1),INDEX($B$4:$B$184,$B$200+(MONTH($B211)-$C$200),1)),0),VLOOKUP($B211,$B$4:L$184,COLUMN(L$1)-1,0))</f>
        <v>6381542674.9649506</v>
      </c>
      <c r="M211" s="30">
        <f>IF(VLOOKUP($B211,$B$4:M$184,COLUMN(M$1)-1,0)="",IF(M178="",TREND(M$4:INDEX(M$4:M$184,$B$200,1),$B$4:INDEX($B$4:$B$184,$B$200,1),INDEX($B$4:$B$184,$B$200+(MONTH($B211)-$C$200),1)),0),VLOOKUP($B211,$B$4:M$184,COLUMN(M$1)-1,0))</f>
        <v>48564389857.249664</v>
      </c>
      <c r="N211" s="30">
        <f>IF(VLOOKUP($B211,$B$4:N$184,COLUMN(N$1)-1,0)="",IF(N178="",TREND(N$4:INDEX(N$4:N$184,$B$200,1),$B$4:INDEX($B$4:$B$184,$B$200,1),INDEX($B$4:$B$184,$B$200+(MONTH($B211)-$C$200),1)),0),VLOOKUP($B211,$B$4:N$184,COLUMN(N$1)-1,0))</f>
        <v>48039314268.001709</v>
      </c>
      <c r="O211" s="30">
        <f>IF(VLOOKUP($B211,$B$4:O$184,COLUMN(O$1)-1,0)="",IF(O178="",TREND(O$4:INDEX(O$4:O$184,$B$200,1),$B$4:INDEX($B$4:$B$184,$B$200,1),INDEX($B$4:$B$184,$B$200+(MONTH($B211)-$C$200),1)),0),VLOOKUP($B211,$B$4:O$184,COLUMN(O$1)-1,0))</f>
        <v>525075589.24795723</v>
      </c>
      <c r="P211" s="30">
        <f>IF(VLOOKUP($B211,$B$4:P$184,COLUMN(P$1)-1,0)="",IF(P178="",TREND(P$4:INDEX(P$4:P$184,$B$200,1),$B$4:INDEX($B$4:$B$184,$B$200,1),INDEX($B$4:$B$184,$B$200+(MONTH($B211)-$C$200),1)),0),VLOOKUP($B211,$B$4:P$184,COLUMN(P$1)-1,0))</f>
        <v>2738454736.0026302</v>
      </c>
      <c r="Q211" s="30">
        <f>IF(VLOOKUP($B211,$B$4:Q$184,COLUMN(Q$1)-1,0)="",IF(Q178="",TREND(Q$4:INDEX(Q$4:Q$184,$B$200,1),$B$4:INDEX($B$4:$B$184,$B$200,1),INDEX($B$4:$B$184,$B$200+(MONTH($B211)-$C$200),1)),0),VLOOKUP($B211,$B$4:Q$184,COLUMN(Q$1)-1,0))</f>
        <v>4641780385.0724869</v>
      </c>
      <c r="R211" s="30">
        <f>IF(VLOOKUP($B211,$B$4:R$184,COLUMN(R$1)-1,0)="",IF(R178="",TREND(R$4:INDEX(R$4:R$184,$B$200,1),$B$4:INDEX($B$4:$B$184,$B$200,1),INDEX($B$4:$B$184,$B$200+(MONTH($B211)-$C$200),1)),0),VLOOKUP($B211,$B$4:R$184,COLUMN(R$1)-1,0))</f>
        <v>2417826594.2861004</v>
      </c>
      <c r="S211" s="30">
        <f>IF(VLOOKUP($B211,$B$4:S$184,COLUMN(S$1)-1,0)="",IF(S178="",TREND(S$4:INDEX(S$4:S$184,$B$200,1),$B$4:INDEX($B$4:$B$184,$B$200,1),INDEX($B$4:$B$184,$B$200+(MONTH($B211)-$C$200),1)),0),VLOOKUP($B211,$B$4:S$184,COLUMN(S$1)-1,0))</f>
        <v>17279837309.768242</v>
      </c>
      <c r="T211" s="30">
        <f>IF(VLOOKUP($B211,$B$4:T$184,COLUMN(T$1)-1,0)="",IF(T178="",TREND(T$4:INDEX(T$4:T$184,$B$200,1),$B$4:INDEX($B$4:$B$184,$B$200,1),INDEX($B$4:$B$184,$B$200+(MONTH($B211)-$C$200),1)),0),VLOOKUP($B211,$B$4:T$184,COLUMN(T$1)-1,0))</f>
        <v>2812141316.6459465</v>
      </c>
      <c r="U211" s="30">
        <f>IF(VLOOKUP($B211,$B$4:U$184,COLUMN(U$1)-1,0)="",IF(U178="",TREND(U$4:INDEX(U$4:U$184,$B$200,1),$B$4:INDEX($B$4:$B$184,$B$200,1),INDEX($B$4:$B$184,$B$200+(MONTH($B211)-$C$200),1)),0),VLOOKUP($B211,$B$4:U$184,COLUMN(U$1)-1,0))</f>
        <v>5937570401.5766144</v>
      </c>
      <c r="V211" s="30">
        <f>IF(VLOOKUP($B211,$B$4:V$184,COLUMN(V$1)-1,0)="",IF(V178="",TREND(V$4:INDEX(V$4:V$184,$B$200,1),$B$4:INDEX($B$4:$B$184,$B$200,1),INDEX($B$4:$B$184,$B$200+(MONTH($B211)-$C$200),1)),0),VLOOKUP($B211,$B$4:V$184,COLUMN(V$1)-1,0))</f>
        <v>8749711718.2225571</v>
      </c>
      <c r="W211" s="30">
        <f>IF(VLOOKUP($B211,$B$4:W$184,COLUMN(W$1)-1,0)="",IF(W178="",TREND(W$4:INDEX(W$4:W$184,$B$200,1),$B$4:INDEX($B$4:$B$184,$B$200,1),INDEX($B$4:$B$184,$B$200+(MONTH($B211)-$C$200),1)),0),VLOOKUP($B211,$B$4:W$184,COLUMN(W$1)-1,0))</f>
        <v>183100627.2659201</v>
      </c>
      <c r="X211" s="30">
        <f>IF(VLOOKUP($B211,$B$4:X$184,COLUMN(X$1)-1,0)="",IF(X178="",TREND(X$4:INDEX(X$4:X$184,$B$200,1),$B$4:INDEX($B$4:$B$184,$B$200,1),INDEX($B$4:$B$184,$B$200+(MONTH($B211)-$C$200),1)),0),VLOOKUP($B211,$B$4:X$184,COLUMN(X$1)-1,0))</f>
        <v>1716203688.4449332</v>
      </c>
      <c r="Y211" s="30">
        <f>IF(VLOOKUP($B211,$B$4:Y$184,COLUMN(Y$1)-1,0)="",IF(Y178="",TREND(Y$4:INDEX(Y$4:Y$184,$B$200,1),$B$4:INDEX($B$4:$B$184,$B$200,1),INDEX($B$4:$B$184,$B$200+(MONTH($B211)-$C$200),1)),0),VLOOKUP($B211,$B$4:Y$184,COLUMN(Y$1)-1,0))</f>
        <v>220378893.92187262</v>
      </c>
      <c r="Z211" s="30">
        <f>IF(VLOOKUP($B211,$B$4:Z$184,COLUMN(Z$1)-1,0)="",IF(Z178="",TREND(Z$4:INDEX(Z$4:Z$184,$B$200,1),$B$4:INDEX($B$4:$B$184,$B$200,1),INDEX($B$4:$B$184,$B$200+(MONTH($B211)-$C$200),1)),0),VLOOKUP($B211,$B$4:Z$184,COLUMN(Z$1)-1,0))</f>
        <v>20991008.435912251</v>
      </c>
      <c r="AA211" s="30">
        <f>IF(VLOOKUP($B211,$B$4:AA$184,COLUMN(AA$1)-1,0)="",IF(AA178="",TREND(AA$4:INDEX(AA$4:AA$184,$B$200,1),$B$4:INDEX($B$4:$B$184,$B$200,1),INDEX($B$4:$B$184,$B$200+(MONTH($B211)-$C$200),1)),0),VLOOKUP($B211,$B$4:AA$184,COLUMN(AA$1)-1,0))</f>
        <v>188919076.03998971</v>
      </c>
      <c r="AB211" s="30">
        <f>IF(VLOOKUP($B211,$B$4:AB$184,COLUMN(AB$1)-1,0)="",IF(AB178="",TREND(AB$4:INDEX(AB$4:AB$184,$B$200,1),$B$4:INDEX($B$4:$B$184,$B$200,1),INDEX($B$4:$B$184,$B$200+(MONTH($B211)-$C$200),1)),0),VLOOKUP($B211,$B$4:AB$184,COLUMN(AB$1)-1,0))</f>
        <v>176399884.74204183</v>
      </c>
      <c r="AC211" s="30">
        <f>IF(VLOOKUP($B211,$B$4:AC$184,COLUMN(AC$1)-1,0)="",IF(AC178="",TREND(AC$4:INDEX(AC$4:AC$184,$B$200,1),$B$4:INDEX($B$4:$B$184,$B$200,1),INDEX($B$4:$B$184,$B$200+(MONTH($B211)-$C$200),1)),0),VLOOKUP($B211,$B$4:AC$184,COLUMN(AC$1)-1,0))</f>
        <v>-4582937.7832573652</v>
      </c>
      <c r="AD211" s="30">
        <f>IF(VLOOKUP($B211,$B$4:AD$184,COLUMN(AD$1)-1,0)="",IF(AD178="",TREND(AD$4:INDEX(AD$4:AD$184,$B$200,1),$B$4:INDEX($B$4:$B$184,$B$200,1),INDEX($B$4:$B$184,$B$200+(MONTH($B211)-$C$200),1)),0),VLOOKUP($B211,$B$4:AD$184,COLUMN(AD$1)-1,0))</f>
        <v>5029093565.6269722</v>
      </c>
      <c r="AE211" s="30">
        <f>IF(VLOOKUP($B211,$B$4:AE$184,COLUMN(AE$1)-1,0)="",IF(AE178="",TREND(AE$4:INDEX(AE$4:AE$184,$B$200,1),$B$4:INDEX($B$4:$B$184,$B$200,1),INDEX($B$4:$B$184,$B$200+(MONTH($B211)-$C$200),1)),0),VLOOKUP($B211,$B$4:AE$184,COLUMN(AE$1)-1,0))</f>
        <v>1173561126.8194256</v>
      </c>
      <c r="AF211" s="30">
        <f>IF(VLOOKUP($B211,$B$4:AF$184,COLUMN(AF$1)-1,0)="",IF(AF178="",TREND(AF$4:INDEX(AF$4:AF$184,$B$200,1),$B$4:INDEX($B$4:$B$184,$B$200,1),INDEX($B$4:$B$184,$B$200+(MONTH($B211)-$C$200),1)),0),VLOOKUP($B211,$B$4:AF$184,COLUMN(AF$1)-1,0))</f>
        <v>834675228.88070297</v>
      </c>
      <c r="AG211" s="30">
        <f>IF(VLOOKUP($B211,$B$4:AG$184,COLUMN(AG$1)-1,0)="",IF(AG178="",TREND(AG$4:INDEX(AG$4:AG$184,$B$200,1),$B$4:INDEX($B$4:$B$184,$B$200,1),INDEX($B$4:$B$184,$B$200+(MONTH($B211)-$C$200),1)),0),VLOOKUP($B211,$B$4:AG$184,COLUMN(AG$1)-1,0))</f>
        <v>338885897.93872213</v>
      </c>
      <c r="AH211" s="30">
        <f>IF(VLOOKUP($B211,$B$4:AH$184,COLUMN(AH$1)-1,0)="",IF(AH178="",TREND(AH$4:INDEX(AH$4:AH$184,$B$200,1),$B$4:INDEX($B$4:$B$184,$B$200,1),INDEX($B$4:$B$184,$B$200+(MONTH($B211)-$C$200),1)),0),VLOOKUP($B211,$B$4:AH$184,COLUMN(AH$1)-1,0))</f>
        <v>30972793.676826775</v>
      </c>
      <c r="AI211" s="30">
        <f>IF(VLOOKUP($B211,$B$4:AI$184,COLUMN(AI$1)-1,0)="",IF(AI178="",TREND(AI$4:INDEX(AI$4:AI$184,$B$200,1),$B$4:INDEX($B$4:$B$184,$B$200,1),INDEX($B$4:$B$184,$B$200+(MONTH($B211)-$C$200),1)),0),VLOOKUP($B211,$B$4:AI$184,COLUMN(AI$1)-1,0))</f>
        <v>130922627688.14709</v>
      </c>
      <c r="AJ211" s="30">
        <f>IF(VLOOKUP($B211,$B$4:AJ$184,COLUMN(AJ$1)-1,0)="",IF(AJ178="",TREND(AJ$4:INDEX(AJ$4:AJ$184,$B$200,1),$B$4:INDEX($B$4:$B$184,$B$200,1),INDEX($B$4:$B$184,$B$200+(MONTH($B211)-$C$200),1)),0),VLOOKUP($B211,$B$4:AJ$184,COLUMN(AJ$1)-1,0))</f>
        <v>876477278.77933025</v>
      </c>
      <c r="AK211" s="30">
        <f>IF(VLOOKUP($B211,$B$4:AK$184,COLUMN(AK$1)-1,0)="",IF(AK178="",TREND(AK$4:INDEX(AK$4:AK$184,$B$200,1),$B$4:INDEX($B$4:$B$184,$B$200,1),INDEX($B$4:$B$184,$B$200+(MONTH($B211)-$C$200),1)),0),VLOOKUP($B211,$B$4:AK$184,COLUMN(AK$1)-1,0))</f>
        <v>140328565.73474908</v>
      </c>
      <c r="AL211" s="30">
        <f>IF(VLOOKUP($B211,$B$4:AL$184,COLUMN(AL$1)-1,0)="",IF(AL178="",TREND(AL$4:INDEX(AL$4:AL$184,$B$200,1),$B$4:INDEX($B$4:$B$184,$B$200,1),INDEX($B$4:$B$184,$B$200+(MONTH($B211)-$C$200),1)),0),VLOOKUP($B211,$B$4:AL$184,COLUMN(AL$1)-1,0))</f>
        <v>282064.52320817858</v>
      </c>
      <c r="AM211" s="30">
        <f>IF(VLOOKUP($B211,$B$4:AM$184,COLUMN(AM$1)-1,0)="",IF(AM178="",TREND(AM$4:INDEX(AM$4:AM$184,$B$200,1),$B$4:INDEX($B$4:$B$184,$B$200,1),INDEX($B$4:$B$184,$B$200+(MONTH($B211)-$C$200),1)),0),VLOOKUP($B211,$B$4:AM$184,COLUMN(AM$1)-1,0))</f>
        <v>677539324.29364204</v>
      </c>
      <c r="AN211" s="30">
        <f>IF(VLOOKUP($B211,$B$4:AN$184,COLUMN(AN$1)-1,0)="",IF(AN178="",TREND(AN$4:INDEX(AN$4:AN$184,$B$200,1),$B$4:INDEX($B$4:$B$184,$B$200,1),INDEX($B$4:$B$184,$B$200+(MONTH($B211)-$C$200),1)),0),VLOOKUP($B211,$B$4:AN$184,COLUMN(AN$1)-1,0))</f>
        <v>58327324.22773087</v>
      </c>
      <c r="AO211" s="30">
        <f>IF(VLOOKUP($B211,$B$4:AO$184,COLUMN(AO$1)-1,0)="",IF(AO178="",TREND(AO$4:INDEX(AO$4:AO$184,$B$200,1),$B$4:INDEX($B$4:$B$184,$B$200,1),INDEX($B$4:$B$184,$B$200+(MONTH($B211)-$C$200),1)),0),VLOOKUP($B211,$B$4:AO$184,COLUMN(AO$1)-1,0))</f>
        <v>2313135064.4762802</v>
      </c>
      <c r="AP211" s="30">
        <f>IF(VLOOKUP($B211,$B$4:AP$184,COLUMN(AP$1)-1,0)="",IF(AP178="",TREND(AP$4:INDEX(AP$4:AP$184,$B$200,1),$B$4:INDEX($B$4:$B$184,$B$200,1),INDEX($B$4:$B$184,$B$200+(MONTH($B211)-$C$200),1)),0),VLOOKUP($B211,$B$4:AP$184,COLUMN(AP$1)-1,0))</f>
        <v>2195600997.6890945</v>
      </c>
      <c r="AQ211" s="30">
        <f>IF(VLOOKUP($B211,$B$4:AQ$184,COLUMN(AQ$1)-1,0)="",IF(AQ178="",TREND(AQ$4:INDEX(AQ$4:AQ$184,$B$200,1),$B$4:INDEX($B$4:$B$184,$B$200,1),INDEX($B$4:$B$184,$B$200+(MONTH($B211)-$C$200),1)),0),VLOOKUP($B211,$B$4:AQ$184,COLUMN(AQ$1)-1,0))</f>
        <v>7017142.7039782107</v>
      </c>
      <c r="AR211" s="30">
        <f>IF(VLOOKUP($B211,$B$4:AR$184,COLUMN(AR$1)-1,0)="",IF(AR178="",TREND(AR$4:INDEX(AR$4:AR$184,$B$200,1),$B$4:INDEX($B$4:$B$184,$B$200,1),INDEX($B$4:$B$184,$B$200+(MONTH($B211)-$C$200),1)),0),VLOOKUP($B211,$B$4:AR$184,COLUMN(AR$1)-1,0))</f>
        <v>14649450.003584348</v>
      </c>
      <c r="AS211" s="30">
        <f>IF(VLOOKUP($B211,$B$4:AS$184,COLUMN(AS$1)-1,0)="",IF(AS178="",TREND(AS$4:INDEX(AS$4:AS$184,$B$200,1),$B$4:INDEX($B$4:$B$184,$B$200,1),INDEX($B$4:$B$184,$B$200+(MONTH($B211)-$C$200),1)),0),VLOOKUP($B211,$B$4:AS$184,COLUMN(AS$1)-1,0))</f>
        <v>65292.643640694136</v>
      </c>
      <c r="AT211" s="30">
        <f>IF(VLOOKUP($B211,$B$4:AT$184,COLUMN(AT$1)-1,0)="",IF(AT178="",TREND(AT$4:INDEX(AT$4:AT$184,$B$200,1),$B$4:INDEX($B$4:$B$184,$B$200,1),INDEX($B$4:$B$184,$B$200+(MONTH($B211)-$C$200),1)),0),VLOOKUP($B211,$B$4:AT$184,COLUMN(AT$1)-1,0))</f>
        <v>38184201.621529281</v>
      </c>
      <c r="AU211" s="30">
        <f>IF(VLOOKUP($B211,$B$4:AU$184,COLUMN(AU$1)-1,0)="",IF(AU178="",TREND(AU$4:INDEX(AU$4:AU$184,$B$200,1),$B$4:INDEX($B$4:$B$184,$B$200,1),INDEX($B$4:$B$184,$B$200+(MONTH($B211)-$C$200),1)),0),VLOOKUP($B211,$B$4:AU$184,COLUMN(AU$1)-1,0))</f>
        <v>19700466.816900283</v>
      </c>
      <c r="AV211" s="30">
        <f>IF(VLOOKUP($B211,$B$4:AV$184,COLUMN(AV$1)-1,0)="",IF(AV178="",TREND(AV$4:INDEX(AV$4:AV$184,$B$200,1),$B$4:INDEX($B$4:$B$184,$B$200,1),INDEX($B$4:$B$184,$B$200+(MONTH($B211)-$C$200),1)),0),VLOOKUP($B211,$B$4:AV$184,COLUMN(AV$1)-1,0))</f>
        <v>-10111152.105406165</v>
      </c>
      <c r="AW211" s="30">
        <f>IF(VLOOKUP($B211,$B$4:AW$184,COLUMN(AW$1)-1,0)="",IF(AW178="",TREND(AW$4:INDEX(AW$4:AW$184,$B$200,1),$B$4:INDEX($B$4:$B$184,$B$200,1),INDEX($B$4:$B$184,$B$200+(MONTH($B211)-$C$200),1)),0),VLOOKUP($B211,$B$4:AW$184,COLUMN(AW$1)-1,0))</f>
        <v>-370928.60939288512</v>
      </c>
      <c r="AX211" s="30">
        <f>IF(VLOOKUP($B211,$B$4:AX$184,COLUMN(AX$1)-1,0)="",IF(AX178="",TREND(AX$4:INDEX(AX$4:AX$184,$B$200,1),$B$4:INDEX($B$4:$B$184,$B$200,1),INDEX($B$4:$B$184,$B$200+(MONTH($B211)-$C$200),1)),0),VLOOKUP($B211,$B$4:AX$184,COLUMN(AX$1)-1,0))</f>
        <v>850849.21230077278</v>
      </c>
      <c r="AY211" s="30">
        <f>IF(VLOOKUP($B211,$B$4:AY$184,COLUMN(AY$1)-1,0)="",IF(AY178="",TREND(AY$4:INDEX(AY$4:AY$184,$B$200,1),$B$4:INDEX($B$4:$B$184,$B$200,1),INDEX($B$4:$B$184,$B$200+(MONTH($B211)-$C$200),1)),0),VLOOKUP($B211,$B$4:AY$184,COLUMN(AY$1)-1,0))</f>
        <v>37499398.161428332</v>
      </c>
      <c r="AZ211" s="30">
        <f>IF(VLOOKUP($B211,$B$4:AZ$184,COLUMN(AZ$1)-1,0)="",IF(AZ178="",TREND(AZ$4:INDEX(AZ$4:AZ$184,$B$200,1),$B$4:INDEX($B$4:$B$184,$B$200,1),INDEX($B$4:$B$184,$B$200+(MONTH($B211)-$C$200),1)),0),VLOOKUP($B211,$B$4:AZ$184,COLUMN(AZ$1)-1,0))</f>
        <v>10049346.338621423</v>
      </c>
      <c r="BA211" s="30">
        <f>IF(VLOOKUP($B211,$B$4:BA$184,COLUMN(BA$1)-1,0)="",IF(BA178="",TREND(BA$4:INDEX(BA$4:BA$184,$B$200,1),$B$4:INDEX($B$4:$B$184,$B$200,1),INDEX($B$4:$B$184,$B$200+(MONTH($B211)-$C$200),1)),0),VLOOKUP($B211,$B$4:BA$184,COLUMN(BA$1)-1,0))</f>
        <v>0</v>
      </c>
      <c r="BB211" s="30">
        <f>IF(VLOOKUP($B211,$B$4:BB$184,COLUMN(BB$1)-1,0)="",IF(BB178="",TREND(BB$4:INDEX(BB$4:BB$184,$B$200,1),$B$4:INDEX($B$4:$B$184,$B$200,1),INDEX($B$4:$B$184,$B$200+(MONTH($B211)-$C$200),1)),0),VLOOKUP($B211,$B$4:BB$184,COLUMN(BB$1)-1,0))</f>
        <v>3914593.9188363701</v>
      </c>
      <c r="BC211" s="30">
        <f>IF(VLOOKUP($B211,$B$4:BC$184,COLUMN(BC$1)-1,0)="",IF(BC178="",TREND(BC$4:INDEX(BC$4:BC$184,$B$200,1),$B$4:INDEX($B$4:$B$184,$B$200,1),INDEX($B$4:$B$184,$B$200+(MONTH($B211)-$C$200),1)),0),VLOOKUP($B211,$B$4:BC$184,COLUMN(BC$1)-1,0))</f>
        <v>6134752.4197850376</v>
      </c>
      <c r="BD211" s="30">
        <f>IF(VLOOKUP($B211,$B$4:BD$184,COLUMN(BD$1)-1,0)="",IF(BD178="",TREND(BD$4:INDEX(BD$4:BD$184,$B$200,1),$B$4:INDEX($B$4:$B$184,$B$200,1),INDEX($B$4:$B$184,$B$200+(MONTH($B211)-$C$200),1)),0),VLOOKUP($B211,$B$4:BD$184,COLUMN(BD$1)-1,0))</f>
        <v>8405937474.8602219</v>
      </c>
      <c r="BE211" s="30">
        <f>IF(VLOOKUP($B211,$B$4:BE$184,COLUMN(BE$1)-1,0)="",IF(BE178="",TREND(BE$4:INDEX(BE$4:BE$184,$B$200,1),$B$4:INDEX($B$4:$B$184,$B$200,1),INDEX($B$4:$B$184,$B$200+(MONTH($B211)-$C$200),1)),0),VLOOKUP($B211,$B$4:BE$184,COLUMN(BE$1)-1,0))</f>
        <v>551296.96214137308</v>
      </c>
      <c r="BF211" s="30">
        <f>IF(VLOOKUP($B211,$B$4:BF$184,COLUMN(BF$1)-1,0)="",IF(BF178="",TREND(BF$4:INDEX(BF$4:BF$184,$B$200,1),$B$4:INDEX($B$4:$B$184,$B$200,1),INDEX($B$4:$B$184,$B$200+(MONTH($B211)-$C$200),1)),0),VLOOKUP($B211,$B$4:BF$184,COLUMN(BF$1)-1,0))</f>
        <v>4756416603.5296783</v>
      </c>
      <c r="BG211" s="30">
        <f>IF(VLOOKUP($B211,$B$4:BG$184,COLUMN(BG$1)-1,0)="",IF(BG178="",TREND(BG$4:INDEX(BG$4:BG$184,$B$200,1),$B$4:INDEX($B$4:$B$184,$B$200,1),INDEX($B$4:$B$184,$B$200+(MONTH($B211)-$C$200),1)),0),VLOOKUP($B211,$B$4:BG$184,COLUMN(BG$1)-1,0))</f>
        <v>1683141725.9619389</v>
      </c>
      <c r="BH211" s="30">
        <f>IF(VLOOKUP($B211,$B$4:BH$184,COLUMN(BH$1)-1,0)="",IF(BH178="",TREND(BH$4:INDEX(BH$4:BH$184,$B$200,1),$B$4:INDEX($B$4:$B$184,$B$200,1),INDEX($B$4:$B$184,$B$200+(MONTH($B211)-$C$200),1)),0),VLOOKUP($B211,$B$4:BH$184,COLUMN(BH$1)-1,0))</f>
        <v>392960.01320105232</v>
      </c>
      <c r="BI211" s="30">
        <f>IF(VLOOKUP($B211,$B$4:BI$184,COLUMN(BI$1)-1,0)="",IF(BI178="",TREND(BI$4:INDEX(BI$4:BI$184,$B$200,1),$B$4:INDEX($B$4:$B$184,$B$200,1),INDEX($B$4:$B$184,$B$200+(MONTH($B211)-$C$200),1)),0),VLOOKUP($B211,$B$4:BI$184,COLUMN(BI$1)-1,0))</f>
        <v>7316771.3344792575</v>
      </c>
      <c r="BJ211" s="30">
        <f>IF(VLOOKUP($B211,$B$4:BJ$184,COLUMN(BJ$1)-1,0)="",IF(BJ178="",TREND(BJ$4:INDEX(BJ$4:BJ$184,$B$200,1),$B$4:INDEX($B$4:$B$184,$B$200,1),INDEX($B$4:$B$184,$B$200+(MONTH($B211)-$C$200),1)),0),VLOOKUP($B211,$B$4:BJ$184,COLUMN(BJ$1)-1,0))</f>
        <v>-4114.750560547458</v>
      </c>
      <c r="BK211" s="30">
        <f>IF(VLOOKUP($B211,$B$4:BK$184,COLUMN(BK$1)-1,0)="",IF(BK178="",TREND(BK$4:INDEX(BK$4:BK$184,$B$200,1),$B$4:INDEX($B$4:$B$184,$B$200,1),INDEX($B$4:$B$184,$B$200+(MONTH($B211)-$C$200),1)),0),VLOOKUP($B211,$B$4:BK$184,COLUMN(BK$1)-1,0))</f>
        <v>106778885.26503527</v>
      </c>
      <c r="BL211" s="30">
        <f>IF(VLOOKUP($B211,$B$4:BL$184,COLUMN(BL$1)-1,0)="",IF(BL178="",TREND(BL$4:INDEX(BL$4:BL$184,$B$200,1),$B$4:INDEX($B$4:$B$184,$B$200,1),INDEX($B$4:$B$184,$B$200+(MONTH($B211)-$C$200),1)),0),VLOOKUP($B211,$B$4:BL$184,COLUMN(BL$1)-1,0))</f>
        <v>9932550.013502799</v>
      </c>
      <c r="BM211" s="30">
        <f>IF(VLOOKUP($B211,$B$4:BM$184,COLUMN(BM$1)-1,0)="",IF(BM178="",TREND(BM$4:INDEX(BM$4:BM$184,$B$200,1),$B$4:INDEX($B$4:$B$184,$B$200,1),INDEX($B$4:$B$184,$B$200+(MONTH($B211)-$C$200),1)),0),VLOOKUP($B211,$B$4:BM$184,COLUMN(BM$1)-1,0))</f>
        <v>13912151.557428956</v>
      </c>
      <c r="BN211" s="30">
        <f>IF(VLOOKUP($B211,$B$4:BN$184,COLUMN(BN$1)-1,0)="",IF(BN178="",TREND(BN$4:INDEX(BN$4:BN$184,$B$200,1),$B$4:INDEX($B$4:$B$184,$B$200,1),INDEX($B$4:$B$184,$B$200+(MONTH($B211)-$C$200),1)),0),VLOOKUP($B211,$B$4:BN$184,COLUMN(BN$1)-1,0))</f>
        <v>18709770.529658601</v>
      </c>
      <c r="BO211" s="30">
        <f>IF(VLOOKUP($B211,$B$4:BO$184,COLUMN(BO$1)-1,0)="",IF(BO178="",TREND(BO$4:INDEX(BO$4:BO$184,$B$200,1),$B$4:INDEX($B$4:$B$184,$B$200,1),INDEX($B$4:$B$184,$B$200+(MONTH($B211)-$C$200),1)),0),VLOOKUP($B211,$B$4:BO$184,COLUMN(BO$1)-1,0))</f>
        <v>5523988.2174670249</v>
      </c>
      <c r="BP211" s="30">
        <f>IF(VLOOKUP($B211,$B$4:BP$184,COLUMN(BP$1)-1,0)="",IF(BP178="",TREND(BP$4:INDEX(BP$4:BP$184,$B$200,1),$B$4:INDEX($B$4:$B$184,$B$200,1),INDEX($B$4:$B$184,$B$200+(MONTH($B211)-$C$200),1)),0),VLOOKUP($B211,$B$4:BP$184,COLUMN(BP$1)-1,0))</f>
        <v>9559.0838649967918</v>
      </c>
      <c r="BQ211" s="30">
        <f>IF(VLOOKUP($B211,$B$4:BQ$184,COLUMN(BQ$1)-1,0)="",IF(BQ178="",TREND(BQ$4:INDEX(BQ$4:BQ$184,$B$200,1),$B$4:INDEX($B$4:$B$184,$B$200,1),INDEX($B$4:$B$184,$B$200+(MONTH($B211)-$C$200),1)),0),VLOOKUP($B211,$B$4:BQ$184,COLUMN(BQ$1)-1,0))</f>
        <v>1732209.7214479744</v>
      </c>
      <c r="BR211" s="30">
        <f>IF(VLOOKUP($B211,$B$4:BR$184,COLUMN(BR$1)-1,0)="",IF(BR178="",TREND(BR$4:INDEX(BR$4:BR$184,$B$200,1),$B$4:INDEX($B$4:$B$184,$B$200,1),INDEX($B$4:$B$184,$B$200+(MONTH($B211)-$C$200),1)),0),VLOOKUP($B211,$B$4:BR$184,COLUMN(BR$1)-1,0))</f>
        <v>211339073.56888711</v>
      </c>
      <c r="BS211" s="30">
        <f>IF(VLOOKUP($B211,$B$4:BS$184,COLUMN(BS$1)-1,0)="",IF(BS178="",TREND(BS$4:INDEX(BS$4:BS$184,$B$200,1),$B$4:INDEX($B$4:$B$184,$B$200,1),INDEX($B$4:$B$184,$B$200+(MONTH($B211)-$C$200),1)),0),VLOOKUP($B211,$B$4:BS$184,COLUMN(BS$1)-1,0))</f>
        <v>1589519443.6506138</v>
      </c>
      <c r="BT211" s="30">
        <f>IF(VLOOKUP($B211,$B$4:BT$184,COLUMN(BT$1)-1,0)="",IF(BT178="",TREND(BT$4:INDEX(BT$4:BT$184,$B$200,1),$B$4:INDEX($B$4:$B$184,$B$200,1),INDEX($B$4:$B$184,$B$200+(MONTH($B211)-$C$200),1)),0),VLOOKUP($B211,$B$4:BT$184,COLUMN(BT$1)-1,0))</f>
        <v>369616976.39056873</v>
      </c>
      <c r="BU211" s="30">
        <f>IF(VLOOKUP($B211,$B$4:BU$184,COLUMN(BU$1)-1,0)="",IF(BU178="",TREND(BU$4:INDEX(BU$4:BU$184,$B$200,1),$B$4:INDEX($B$4:$B$184,$B$200,1),INDEX($B$4:$B$184,$B$200+(MONTH($B211)-$C$200),1)),0),VLOOKUP($B211,$B$4:BU$184,COLUMN(BU$1)-1,0))</f>
        <v>10048795.428375632</v>
      </c>
      <c r="BV211" s="30">
        <f>IF(VLOOKUP($B211,$B$4:BV$184,COLUMN(BV$1)-1,0)="",IF(BV178="",TREND(BV$4:INDEX(BV$4:BV$184,$B$200,1),$B$4:INDEX($B$4:$B$184,$B$200,1),INDEX($B$4:$B$184,$B$200+(MONTH($B211)-$C$200),1)),0),VLOOKUP($B211,$B$4:BV$184,COLUMN(BV$1)-1,0))</f>
        <v>50400678.724365056</v>
      </c>
      <c r="BW211" s="30">
        <f>IF(VLOOKUP($B211,$B$4:BW$184,COLUMN(BW$1)-1,0)="",IF(BW178="",TREND(BW$4:INDEX(BW$4:BW$184,$B$200,1),$B$4:INDEX($B$4:$B$184,$B$200,1),INDEX($B$4:$B$184,$B$200+(MONTH($B211)-$C$200),1)),0),VLOOKUP($B211,$B$4:BW$184,COLUMN(BW$1)-1,0))</f>
        <v>1728455.0646708449</v>
      </c>
      <c r="BX211" s="30">
        <f>IF(VLOOKUP($B211,$B$4:BX$184,COLUMN(BX$1)-1,0)="",IF(BX178="",TREND(BX$4:INDEX(BX$4:BX$184,$B$200,1),$B$4:INDEX($B$4:$B$184,$B$200,1),INDEX($B$4:$B$184,$B$200+(MONTH($B211)-$C$200),1)),0),VLOOKUP($B211,$B$4:BX$184,COLUMN(BX$1)-1,0))</f>
        <v>148672.8746279981</v>
      </c>
      <c r="BY211" s="30">
        <f>IF(VLOOKUP($B211,$B$4:BY$184,COLUMN(BY$1)-1,0)="",IF(BY178="",TREND(BY$4:INDEX(BY$4:BY$184,$B$200,1),$B$4:INDEX($B$4:$B$184,$B$200,1),INDEX($B$4:$B$184,$B$200+(MONTH($B211)-$C$200),1)),0),VLOOKUP($B211,$B$4:BY$184,COLUMN(BY$1)-1,0))</f>
        <v>305460358.14448476</v>
      </c>
      <c r="BZ211" s="30">
        <f>IF(VLOOKUP($B211,$B$4:BZ$184,COLUMN(BZ$1)-1,0)="",IF(BZ178="",TREND(BZ$4:INDEX(BZ$4:BZ$184,$B$200,1),$B$4:INDEX($B$4:$B$184,$B$200,1),INDEX($B$4:$B$184,$B$200+(MONTH($B211)-$C$200),1)),0),VLOOKUP($B211,$B$4:BZ$184,COLUMN(BZ$1)-1,0))</f>
        <v>1454790.9208870884</v>
      </c>
      <c r="CA211" s="30">
        <f>IF(VLOOKUP($B211,$B$4:CA$184,COLUMN(CA$1)-1,0)="",IF(CA178="",TREND(CA$4:INDEX(CA$4:CA$184,$B$200,1),$B$4:INDEX($B$4:$B$184,$B$200,1),INDEX($B$4:$B$184,$B$200+(MONTH($B211)-$C$200),1)),0),VLOOKUP($B211,$B$4:CA$184,COLUMN(CA$1)-1,0))</f>
        <v>295759.61846511438</v>
      </c>
      <c r="CB211" s="30">
        <f>IF(VLOOKUP($B211,$B$4:CB$184,COLUMN(CB$1)-1,0)="",IF(CB178="",TREND(CB$4:INDEX(CB$4:CB$184,$B$200,1),$B$4:INDEX($B$4:$B$184,$B$200,1),INDEX($B$4:$B$184,$B$200+(MONTH($B211)-$C$200),1)),0),VLOOKUP($B211,$B$4:CB$184,COLUMN(CB$1)-1,0))</f>
        <v>17969.373561414221</v>
      </c>
      <c r="CC211" s="30">
        <f>IF(VLOOKUP($B211,$B$4:CC$184,COLUMN(CC$1)-1,0)="",IF(CC178="",TREND(CC$4:INDEX(CC$4:CC$184,$B$200,1),$B$4:INDEX($B$4:$B$184,$B$200,1),INDEX($B$4:$B$184,$B$200+(MONTH($B211)-$C$200),1)),0),VLOOKUP($B211,$B$4:CC$184,COLUMN(CC$1)-1,0))</f>
        <v>9592139507.3345184</v>
      </c>
      <c r="CD211" s="30">
        <f>IF(VLOOKUP($B211,$B$4:CD$184,COLUMN(CD$1)-1,0)="",IF(CD178="",TREND(CD$4:INDEX(CD$4:CD$184,$B$200,1),$B$4:INDEX($B$4:$B$184,$B$200,1),INDEX($B$4:$B$184,$B$200+(MONTH($B211)-$C$200),1)),0),VLOOKUP($B211,$B$4:CD$184,COLUMN(CD$1)-1,0))</f>
        <v>-124136.05549822003</v>
      </c>
      <c r="CE211" s="30">
        <f>IF(VLOOKUP($B211,$B$4:CE$184,COLUMN(CE$1)-1,0)="",IF(CE178="",TREND(CE$4:INDEX(CE$4:CE$184,$B$200,1),$B$4:INDEX($B$4:$B$184,$B$200,1),INDEX($B$4:$B$184,$B$200+(MONTH($B211)-$C$200),1)),0),VLOOKUP($B211,$B$4:CE$184,COLUMN(CE$1)-1,0))</f>
        <v>7708205757.2461777</v>
      </c>
      <c r="CF211" s="30">
        <f>IF(VLOOKUP($B211,$B$4:CF$184,COLUMN(CF$1)-1,0)="",IF(CF178="",TREND(CF$4:INDEX(CF$4:CF$184,$B$200,1),$B$4:INDEX($B$4:$B$184,$B$200,1),INDEX($B$4:$B$184,$B$200+(MONTH($B211)-$C$200),1)),0),VLOOKUP($B211,$B$4:CF$184,COLUMN(CF$1)-1,0))</f>
        <v>255298364.01752615</v>
      </c>
      <c r="CG211" s="30">
        <f>IF(VLOOKUP($B211,$B$4:CG$184,COLUMN(CG$1)-1,0)="",IF(CG178="",TREND(CG$4:INDEX(CG$4:CG$184,$B$200,1),$B$4:INDEX($B$4:$B$184,$B$200,1),INDEX($B$4:$B$184,$B$200+(MONTH($B211)-$C$200),1)),0),VLOOKUP($B211,$B$4:CG$184,COLUMN(CG$1)-1,0))</f>
        <v>3265375705.1257076</v>
      </c>
      <c r="CH211" s="30">
        <f>IF(VLOOKUP($B211,$B$4:CH$184,COLUMN(CH$1)-1,0)="",IF(CH178="",TREND(CH$4:INDEX(CH$4:CH$184,$B$200,1),$B$4:INDEX($B$4:$B$184,$B$200,1),INDEX($B$4:$B$184,$B$200+(MONTH($B211)-$C$200),1)),0),VLOOKUP($B211,$B$4:CH$184,COLUMN(CH$1)-1,0))</f>
        <v>319939661.51008463</v>
      </c>
      <c r="CI211" s="30">
        <f>IF(VLOOKUP($B211,$B$4:CI$184,COLUMN(CI$1)-1,0)="",IF(CI178="",TREND(CI$4:INDEX(CI$4:CI$184,$B$200,1),$B$4:INDEX($B$4:$B$184,$B$200,1),INDEX($B$4:$B$184,$B$200+(MONTH($B211)-$C$200),1)),0),VLOOKUP($B211,$B$4:CI$184,COLUMN(CI$1)-1,0))</f>
        <v>71998550.113201022</v>
      </c>
      <c r="CJ211" s="30">
        <f>IF(VLOOKUP($B211,$B$4:CJ$184,COLUMN(CJ$1)-1,0)="",IF(CJ178="",TREND(CJ$4:INDEX(CJ$4:CJ$184,$B$200,1),$B$4:INDEX($B$4:$B$184,$B$200,1),INDEX($B$4:$B$184,$B$200+(MONTH($B211)-$C$200),1)),0),VLOOKUP($B211,$B$4:CJ$184,COLUMN(CJ$1)-1,0))</f>
        <v>1431813.6761525627</v>
      </c>
      <c r="CK211" s="30">
        <f>IF(VLOOKUP($B211,$B$4:CK$184,COLUMN(CK$1)-1,0)="",IF(CK178="",TREND(CK$4:INDEX(CK$4:CK$184,$B$200,1),$B$4:INDEX($B$4:$B$184,$B$200,1),INDEX($B$4:$B$184,$B$200+(MONTH($B211)-$C$200),1)),0),VLOOKUP($B211,$B$4:CK$184,COLUMN(CK$1)-1,0))</f>
        <v>12424628.840315446</v>
      </c>
      <c r="CL211" s="30">
        <f>IF(VLOOKUP($B211,$B$4:CL$184,COLUMN(CL$1)-1,0)="",IF(CL178="",TREND(CL$4:INDEX(CL$4:CL$184,$B$200,1),$B$4:INDEX($B$4:$B$184,$B$200,1),INDEX($B$4:$B$184,$B$200+(MONTH($B211)-$C$200),1)),0),VLOOKUP($B211,$B$4:CL$184,COLUMN(CL$1)-1,0))</f>
        <v>4920492.9562324975</v>
      </c>
      <c r="CM211" s="30">
        <f>IF(VLOOKUP($B211,$B$4:CM$184,COLUMN(CM$1)-1,0)="",IF(CM178="",TREND(CM$4:INDEX(CM$4:CM$184,$B$200,1),$B$4:INDEX($B$4:$B$184,$B$200,1),INDEX($B$4:$B$184,$B$200+(MONTH($B211)-$C$200),1)),0),VLOOKUP($B211,$B$4:CM$184,COLUMN(CM$1)-1,0))</f>
        <v>1621414.3009306379</v>
      </c>
      <c r="CN211" s="30">
        <f>IF(VLOOKUP($B211,$B$4:CN$184,COLUMN(CN$1)-1,0)="",IF(CN178="",TREND(CN$4:INDEX(CN$4:CN$184,$B$200,1),$B$4:INDEX($B$4:$B$184,$B$200,1),INDEX($B$4:$B$184,$B$200+(MONTH($B211)-$C$200),1)),0),VLOOKUP($B211,$B$4:CN$184,COLUMN(CN$1)-1,0))</f>
        <v>672254.00803350471</v>
      </c>
      <c r="CO211" s="30">
        <f>IF(VLOOKUP($B211,$B$4:CO$184,COLUMN(CO$1)-1,0)="",IF(CO178="",TREND(CO$4:INDEX(CO$4:CO$184,$B$200,1),$B$4:INDEX($B$4:$B$184,$B$200,1),INDEX($B$4:$B$184,$B$200+(MONTH($B211)-$C$200),1)),0),VLOOKUP($B211,$B$4:CO$184,COLUMN(CO$1)-1,0))</f>
        <v>496844.88981502363</v>
      </c>
      <c r="CP211" s="30">
        <f>IF(VLOOKUP($B211,$B$4:CP$184,COLUMN(CP$1)-1,0)="",IF(CP178="",TREND(CP$4:INDEX(CP$4:CP$184,$B$200,1),$B$4:INDEX($B$4:$B$184,$B$200,1),INDEX($B$4:$B$184,$B$200+(MONTH($B211)-$C$200),1)),0),VLOOKUP($B211,$B$4:CP$184,COLUMN(CP$1)-1,0))</f>
        <v>7199125.9732696824</v>
      </c>
      <c r="CQ211" s="30">
        <f>IF(VLOOKUP($B211,$B$4:CQ$184,COLUMN(CQ$1)-1,0)="",IF(CQ178="",TREND(CQ$4:INDEX(CQ$4:CQ$184,$B$200,1),$B$4:INDEX($B$4:$B$184,$B$200,1),INDEX($B$4:$B$184,$B$200+(MONTH($B211)-$C$200),1)),0),VLOOKUP($B211,$B$4:CQ$184,COLUMN(CQ$1)-1,0))</f>
        <v>43217288.922633708</v>
      </c>
      <c r="CR211" s="30">
        <f>IF(VLOOKUP($B211,$B$4:CR$184,COLUMN(CR$1)-1,0)="",IF(CR178="",TREND(CR$4:INDEX(CR$4:CR$184,$B$200,1),$B$4:INDEX($B$4:$B$184,$B$200,1),INDEX($B$4:$B$184,$B$200+(MONTH($B211)-$C$200),1)),0),VLOOKUP($B211,$B$4:CR$184,COLUMN(CR$1)-1,0))</f>
        <v>57725160.117163777</v>
      </c>
      <c r="CS211" s="30">
        <f>IF(VLOOKUP($B211,$B$4:CS$184,COLUMN(CS$1)-1,0)="",IF(CS178="",TREND(CS$4:INDEX(CS$4:CS$184,$B$200,1),$B$4:INDEX($B$4:$B$184,$B$200,1),INDEX($B$4:$B$184,$B$200+(MONTH($B211)-$C$200),1)),0),VLOOKUP($B211,$B$4:CS$184,COLUMN(CS$1)-1,0))</f>
        <v>3574259419.6479301</v>
      </c>
      <c r="CT211" s="30">
        <f>IF(VLOOKUP($B211,$B$4:CT$184,COLUMN(CT$1)-1,0)="",IF(CT178="",TREND(CT$4:INDEX(CT$4:CT$184,$B$200,1),$B$4:INDEX($B$4:$B$184,$B$200,1),INDEX($B$4:$B$184,$B$200+(MONTH($B211)-$C$200),1)),0),VLOOKUP($B211,$B$4:CT$184,COLUMN(CT$1)-1,0))</f>
        <v>1283813433.9028988</v>
      </c>
      <c r="CU211" s="30">
        <f>IF(VLOOKUP($B211,$B$4:CU$184,COLUMN(CU$1)-1,0)="",IF(CU178="",TREND(CU$4:INDEX(CU$4:CU$184,$B$200,1),$B$4:INDEX($B$4:$B$184,$B$200,1),INDEX($B$4:$B$184,$B$200+(MONTH($B211)-$C$200),1)),0),VLOOKUP($B211,$B$4:CU$184,COLUMN(CU$1)-1,0))</f>
        <v>-8169438.8962631822</v>
      </c>
      <c r="CV211" s="30">
        <f>IF(VLOOKUP($B211,$B$4:CV$184,COLUMN(CV$1)-1,0)="",IF(CV178="",TREND(CV$4:INDEX(CV$4:CV$184,$B$200,1),$B$4:INDEX($B$4:$B$184,$B$200,1),INDEX($B$4:$B$184,$B$200+(MONTH($B211)-$C$200),1)),0),VLOOKUP($B211,$B$4:CV$184,COLUMN(CV$1)-1,0))</f>
        <v>47606876.777900286</v>
      </c>
      <c r="CW211" s="30">
        <f>IF(VLOOKUP($B211,$B$4:CW$184,COLUMN(CW$1)-1,0)="",IF(CW178="",TREND(CW$4:INDEX(CW$4:CW$184,$B$200,1),$B$4:INDEX($B$4:$B$184,$B$200,1),INDEX($B$4:$B$184,$B$200+(MONTH($B211)-$C$200),1)),0),VLOOKUP($B211,$B$4:CW$184,COLUMN(CW$1)-1,0))</f>
        <v>10839894.126022264</v>
      </c>
      <c r="CX211" s="30">
        <f>IF(VLOOKUP($B211,$B$4:CX$184,COLUMN(CX$1)-1,0)="",IF(CX178="",TREND(CX$4:INDEX(CX$4:CX$184,$B$200,1),$B$4:INDEX($B$4:$B$184,$B$200,1),INDEX($B$4:$B$184,$B$200+(MONTH($B211)-$C$200),1)),0),VLOOKUP($B211,$B$4:CX$184,COLUMN(CX$1)-1,0))</f>
        <v>-1675834.147064209</v>
      </c>
      <c r="CY211" s="30">
        <f>IF(VLOOKUP($B211,$B$4:CY$184,COLUMN(CY$1)-1,0)="",IF(CY178="",TREND(CY$4:INDEX(CY$4:CY$184,$B$200,1),$B$4:INDEX($B$4:$B$184,$B$200,1),INDEX($B$4:$B$184,$B$200+(MONTH($B211)-$C$200),1)),0),VLOOKUP($B211,$B$4:CY$184,COLUMN(CY$1)-1,0))</f>
        <v>-1417905.7896116748</v>
      </c>
      <c r="CZ211" s="30">
        <f>IF(VLOOKUP($B211,$B$4:CZ$184,COLUMN(CZ$1)-1,0)="",IF(CZ178="",TREND(CZ$4:INDEX(CZ$4:CZ$184,$B$200,1),$B$4:INDEX($B$4:$B$184,$B$200,1),INDEX($B$4:$B$184,$B$200+(MONTH($B211)-$C$200),1)),0),VLOOKUP($B211,$B$4:CZ$184,COLUMN(CZ$1)-1,0))</f>
        <v>2182338525.0042534</v>
      </c>
      <c r="DA211" s="30">
        <f>IF(VLOOKUP($B211,$B$4:DA$184,COLUMN(DA$1)-1,0)="",IF(DA178="",TREND(DA$4:INDEX(DA$4:DA$184,$B$200,1),$B$4:INDEX($B$4:$B$184,$B$200,1),INDEX($B$4:$B$184,$B$200+(MONTH($B211)-$C$200),1)),0),VLOOKUP($B211,$B$4:DA$184,COLUMN(DA$1)-1,0))</f>
        <v>1954273120.3010178</v>
      </c>
      <c r="DB211" s="30">
        <f>IF(VLOOKUP($B211,$B$4:DB$184,COLUMN(DB$1)-1,0)="",IF(DB178="",TREND(DB$4:INDEX(DB$4:DB$184,$B$200,1),$B$4:INDEX($B$4:$B$184,$B$200,1),INDEX($B$4:$B$184,$B$200+(MONTH($B211)-$C$200),1)),0),VLOOKUP($B211,$B$4:DB$184,COLUMN(DB$1)-1,0))</f>
        <v>191940934.99589777</v>
      </c>
      <c r="DC211" s="30">
        <f>IF(VLOOKUP($B211,$B$4:DC$184,COLUMN(DC$1)-1,0)="",IF(DC178="",TREND(DC$4:INDEX(DC$4:DC$184,$B$200,1),$B$4:INDEX($B$4:$B$184,$B$200,1),INDEX($B$4:$B$184,$B$200+(MONTH($B211)-$C$200),1)),0),VLOOKUP($B211,$B$4:DC$184,COLUMN(DC$1)-1,0))</f>
        <v>-59583.386636350304</v>
      </c>
      <c r="DD211" s="30">
        <f>IF(VLOOKUP($B211,$B$4:DD$184,COLUMN(DD$1)-1,0)="",IF(DD178="",TREND(DD$4:INDEX(DD$4:DD$184,$B$200,1),$B$4:INDEX($B$4:$B$184,$B$200,1),INDEX($B$4:$B$184,$B$200+(MONTH($B211)-$C$200),1)),0),VLOOKUP($B211,$B$4:DD$184,COLUMN(DD$1)-1,0))</f>
        <v>36184053.093977034</v>
      </c>
      <c r="DE211" s="30">
        <f>IF(VLOOKUP($B211,$B$4:DE$184,COLUMN(DE$1)-1,0)="",IF(DE178="",TREND(DE$4:INDEX(DE$4:DE$184,$B$200,1),$B$4:INDEX($B$4:$B$184,$B$200,1),INDEX($B$4:$B$184,$B$200+(MONTH($B211)-$C$200),1)),0),VLOOKUP($B211,$B$4:DE$184,COLUMN(DE$1)-1,0))</f>
        <v>-1381324.3996639848</v>
      </c>
      <c r="DF211" s="30">
        <f>IF(VLOOKUP($B211,$B$4:DF$184,COLUMN(DF$1)-1,0)="",IF(DF178="",TREND(DF$4:INDEX(DF$4:DF$184,$B$200,1),$B$4:INDEX($B$4:$B$184,$B$200,1),INDEX($B$4:$B$184,$B$200+(MONTH($B211)-$C$200),1)),0),VLOOKUP($B211,$B$4:DF$184,COLUMN(DF$1)-1,0))</f>
        <v>36676328.62229991</v>
      </c>
      <c r="DG211" s="30">
        <f>IF(VLOOKUP($B211,$B$4:DG$184,COLUMN(DG$1)-1,0)="",IF(DG178="",TREND(DG$4:INDEX(DG$4:DG$184,$B$200,1),$B$4:INDEX($B$4:$B$184,$B$200,1),INDEX($B$4:$B$184,$B$200+(MONTH($B211)-$C$200),1)),0),VLOOKUP($B211,$B$4:DG$184,COLUMN(DG$1)-1,0))</f>
        <v>25628864.447159648</v>
      </c>
      <c r="DH211" s="30">
        <f>IF(VLOOKUP($B211,$B$4:DH$184,COLUMN(DH$1)-1,0)="",IF(DH178="",TREND(DH$4:INDEX(DH$4:DH$184,$B$200,1),$B$4:INDEX($B$4:$B$184,$B$200,1),INDEX($B$4:$B$184,$B$200+(MONTH($B211)-$C$200),1)),0),VLOOKUP($B211,$B$4:DH$184,COLUMN(DH$1)-1,0))</f>
        <v>23045751.213296145</v>
      </c>
      <c r="DI211" s="30">
        <f>IF(VLOOKUP($B211,$B$4:DI$184,COLUMN(DI$1)-1,0)="",IF(DI178="",TREND(DI$4:INDEX(DI$4:DI$184,$B$200,1),$B$4:INDEX($B$4:$B$184,$B$200,1),INDEX($B$4:$B$184,$B$200+(MONTH($B211)-$C$200),1)),0),VLOOKUP($B211,$B$4:DI$184,COLUMN(DI$1)-1,0))</f>
        <v>1573655.9513810277</v>
      </c>
      <c r="DJ211" s="30">
        <f>IF(VLOOKUP($B211,$B$4:DJ$184,COLUMN(DJ$1)-1,0)="",IF(DJ178="",TREND(DJ$4:INDEX(DJ$4:DJ$184,$B$200,1),$B$4:INDEX($B$4:$B$184,$B$200,1),INDEX($B$4:$B$184,$B$200+(MONTH($B211)-$C$200),1)),0),VLOOKUP($B211,$B$4:DJ$184,COLUMN(DJ$1)-1,0))</f>
        <v>-2319.497607284502</v>
      </c>
      <c r="DK211" s="30">
        <f>IF(VLOOKUP($B211,$B$4:DK$184,COLUMN(DK$1)-1,0)="",IF(DK178="",TREND(DK$4:INDEX(DK$4:DK$184,$B$200,1),$B$4:INDEX($B$4:$B$184,$B$200,1),INDEX($B$4:$B$184,$B$200+(MONTH($B211)-$C$200),1)),0),VLOOKUP($B211,$B$4:DK$184,COLUMN(DK$1)-1,0))</f>
        <v>1575975.448988311</v>
      </c>
      <c r="DL211" s="30">
        <f>IF(VLOOKUP($B211,$B$4:DL$184,COLUMN(DL$1)-1,0)="",IF(DL178="",TREND(DL$4:INDEX(DL$4:DL$184,$B$200,1),$B$4:INDEX($B$4:$B$184,$B$200,1),INDEX($B$4:$B$184,$B$200+(MONTH($B211)-$C$200),1)),0),VLOOKUP($B211,$B$4:DL$184,COLUMN(DL$1)-1,0))</f>
        <v>-23393207.964689851</v>
      </c>
      <c r="DM211" s="30">
        <f>IF(VLOOKUP($B211,$B$4:DM$184,COLUMN(DM$1)-1,0)="",IF(DM178="",TREND(DM$4:INDEX(DM$4:DM$184,$B$200,1),$B$4:INDEX($B$4:$B$184,$B$200,1),INDEX($B$4:$B$184,$B$200+(MONTH($B211)-$C$200),1)),0),VLOOKUP($B211,$B$4:DM$184,COLUMN(DM$1)-1,0))</f>
        <v>413296057.48231936</v>
      </c>
      <c r="DN211" s="30">
        <f>IF(VLOOKUP($B211,$B$4:DN$184,COLUMN(DN$1)-1,0)="",IF(DN178="",TREND(DN$4:INDEX(DN$4:DN$184,$B$200,1),$B$4:INDEX($B$4:$B$184,$B$200,1),INDEX($B$4:$B$184,$B$200+(MONTH($B211)-$C$200),1)),0),VLOOKUP($B211,$B$4:DN$184,COLUMN(DN$1)-1,0))</f>
        <v>49649935.75192821</v>
      </c>
      <c r="DO211" s="30">
        <f>IF(VLOOKUP($B211,$B$4:DO$184,COLUMN(DO$1)-1,0)="",IF(DO178="",TREND(DO$4:INDEX(DO$4:DO$184,$B$200,1),$B$4:INDEX($B$4:$B$184,$B$200,1),INDEX($B$4:$B$184,$B$200+(MONTH($B211)-$C$200),1)),0),VLOOKUP($B211,$B$4:DO$184,COLUMN(DO$1)-1,0))</f>
        <v>3485608.838291347</v>
      </c>
      <c r="DP211" s="30">
        <f>IF(VLOOKUP($B211,$B$4:DP$184,COLUMN(DP$1)-1,0)="",IF(DP178="",TREND(DP$4:INDEX(DP$4:DP$184,$B$200,1),$B$4:INDEX($B$4:$B$184,$B$200,1),INDEX($B$4:$B$184,$B$200+(MONTH($B211)-$C$200),1)),0),VLOOKUP($B211,$B$4:DP$184,COLUMN(DP$1)-1,0))</f>
        <v>-1344035.1361005157</v>
      </c>
      <c r="DQ211" s="30">
        <f>IF(VLOOKUP($B211,$B$4:DQ$184,COLUMN(DQ$1)-1,0)="",IF(DQ178="",TREND(DQ$4:INDEX(DQ$4:DQ$184,$B$200,1),$B$4:INDEX($B$4:$B$184,$B$200,1),INDEX($B$4:$B$184,$B$200+(MONTH($B211)-$C$200),1)),0),VLOOKUP($B211,$B$4:DQ$184,COLUMN(DQ$1)-1,0))</f>
        <v>4829643.9743918553</v>
      </c>
      <c r="DR211" s="30">
        <f>IF(VLOOKUP($B211,$B$4:DR$184,COLUMN(DR$1)-1,0)="",IF(DR178="",TREND(DR$4:INDEX(DR$4:DR$184,$B$200,1),$B$4:INDEX($B$4:$B$184,$B$200,1),INDEX($B$4:$B$184,$B$200+(MONTH($B211)-$C$200),1)),0),VLOOKUP($B211,$B$4:DR$184,COLUMN(DR$1)-1,0))</f>
        <v>396780985.58817416</v>
      </c>
      <c r="DS211" s="30">
        <f>IF(VLOOKUP($B211,$B$4:DS$184,COLUMN(DS$1)-1,0)="",IF(DS178="",TREND(DS$4:INDEX(DS$4:DS$184,$B$200,1),$B$4:INDEX($B$4:$B$184,$B$200,1),INDEX($B$4:$B$184,$B$200+(MONTH($B211)-$C$200),1)),0),VLOOKUP($B211,$B$4:DS$184,COLUMN(DS$1)-1,0))</f>
        <v>32697769.41359973</v>
      </c>
      <c r="DT211" s="30">
        <f>IF(VLOOKUP($B211,$B$4:DT$184,COLUMN(DT$1)-1,0)="",IF(DT178="",TREND(DT$4:INDEX(DT$4:DT$184,$B$200,1),$B$4:INDEX($B$4:$B$184,$B$200,1),INDEX($B$4:$B$184,$B$200+(MONTH($B211)-$C$200),1)),0),VLOOKUP($B211,$B$4:DT$184,COLUMN(DT$1)-1,0))</f>
        <v>31129055.725972652</v>
      </c>
      <c r="DU211" s="30">
        <f>IF(VLOOKUP($B211,$B$4:DU$184,COLUMN(DU$1)-1,0)="",IF(DU178="",TREND(DU$4:INDEX(DU$4:DU$184,$B$200,1),$B$4:INDEX($B$4:$B$184,$B$200,1),INDEX($B$4:$B$184,$B$200+(MONTH($B211)-$C$200),1)),0),VLOOKUP($B211,$B$4:DU$184,COLUMN(DU$1)-1,0))</f>
        <v>1549870.0079597363</v>
      </c>
      <c r="DV211" s="30">
        <f>IF(VLOOKUP($B211,$B$4:DV$184,COLUMN(DV$1)-1,0)="",IF(DV178="",TREND(DV$4:INDEX(DV$4:DV$184,$B$200,1),$B$4:INDEX($B$4:$B$184,$B$200,1),INDEX($B$4:$B$184,$B$200+(MONTH($B211)-$C$200),1)),0),VLOOKUP($B211,$B$4:DV$184,COLUMN(DV$1)-1,0))</f>
        <v>18843.679667325108</v>
      </c>
      <c r="DW211" s="30">
        <f>IF(VLOOKUP($B211,$B$4:DW$184,COLUMN(DW$1)-1,0)="",IF(DW178="",TREND(DW$4:INDEX(DW$4:DW$184,$B$200,1),$B$4:INDEX($B$4:$B$184,$B$200,1),INDEX($B$4:$B$184,$B$200+(MONTH($B211)-$C$200),1)),0),VLOOKUP($B211,$B$4:DW$184,COLUMN(DW$1)-1,0))</f>
        <v>5303813.6220493615</v>
      </c>
      <c r="DX211" s="30">
        <f>IF(VLOOKUP($B211,$B$4:DX$184,COLUMN(DX$1)-1,0)="",IF(DX178="",TREND(DX$4:INDEX(DX$4:DX$184,$B$200,1),$B$4:INDEX($B$4:$B$184,$B$200,1),INDEX($B$4:$B$184,$B$200+(MONTH($B211)-$C$200),1)),0),VLOOKUP($B211,$B$4:DX$184,COLUMN(DX$1)-1,0))</f>
        <v>7275998.1788451076</v>
      </c>
      <c r="DY211" s="30">
        <f>IF(VLOOKUP($B211,$B$4:DY$184,COLUMN(DY$1)-1,0)="",IF(DY178="",TREND(DY$4:INDEX(DY$4:DY$184,$B$200,1),$B$4:INDEX($B$4:$B$184,$B$200,1),INDEX($B$4:$B$184,$B$200+(MONTH($B211)-$C$200),1)),0),VLOOKUP($B211,$B$4:DY$184,COLUMN(DY$1)-1,0))</f>
        <v>-1137582.3054968715</v>
      </c>
      <c r="DZ211" s="30">
        <f>IF(VLOOKUP($B211,$B$4:DZ$184,COLUMN(DZ$1)-1,0)="",IF(DZ178="",TREND(DZ$4:INDEX(DZ$4:DZ$184,$B$200,1),$B$4:INDEX($B$4:$B$184,$B$200,1),INDEX($B$4:$B$184,$B$200+(MONTH($B211)-$C$200),1)),0),VLOOKUP($B211,$B$4:DZ$184,COLUMN(DZ$1)-1,0))</f>
        <v>-138586.0806608689</v>
      </c>
      <c r="EA211" s="30">
        <f>IF(VLOOKUP($B211,$B$4:EA$184,COLUMN(EA$1)-1,0)="",IF(EA178="",TREND(EA$4:INDEX(EA$4:EA$184,$B$200,1),$B$4:INDEX($B$4:$B$184,$B$200,1),INDEX($B$4:$B$184,$B$200+(MONTH($B211)-$C$200),1)),0),VLOOKUP($B211,$B$4:EA$184,COLUMN(EA$1)-1,0))</f>
        <v>627149.48588177562</v>
      </c>
      <c r="EB211" s="30">
        <f>IF(VLOOKUP($B211,$B$4:EB$184,COLUMN(EB$1)-1,0)="",IF(EB178="",TREND(EB$4:INDEX(EB$4:EB$184,$B$200,1),$B$4:INDEX($B$4:$B$184,$B$200,1),INDEX($B$4:$B$184,$B$200+(MONTH($B211)-$C$200),1)),0),VLOOKUP($B211,$B$4:EB$184,COLUMN(EB$1)-1,0))</f>
        <v>-1323165.6565197781</v>
      </c>
      <c r="EC211" s="30">
        <f>IF(VLOOKUP($B211,$B$4:EC$184,COLUMN(EC$1)-1,0)="",IF(EC178="",TREND(EC$4:INDEX(EC$4:EC$184,$B$200,1),$B$4:INDEX($B$4:$B$184,$B$200,1),INDEX($B$4:$B$184,$B$200+(MONTH($B211)-$C$200),1)),0),VLOOKUP($B211,$B$4:EC$184,COLUMN(EC$1)-1,0))</f>
        <v>61602396.209348798</v>
      </c>
      <c r="ED211" s="30">
        <f>IF(VLOOKUP($B211,$B$4:ED$184,COLUMN(ED$1)-1,0)="",IF(ED178="",TREND(ED$4:INDEX(ED$4:ED$184,$B$200,1),$B$4:INDEX($B$4:$B$184,$B$200,1),INDEX($B$4:$B$184,$B$200+(MONTH($B211)-$C$200),1)),0),VLOOKUP($B211,$B$4:ED$184,COLUMN(ED$1)-1,0))</f>
        <v>-44867.804095734376</v>
      </c>
      <c r="EE211" s="30">
        <f>IF(VLOOKUP($B211,$B$4:EE$184,COLUMN(EE$1)-1,0)="",IF(EE178="",TREND(EE$4:INDEX(EE$4:EE$184,$B$200,1),$B$4:INDEX($B$4:$B$184,$B$200,1),INDEX($B$4:$B$184,$B$200+(MONTH($B211)-$C$200),1)),0),VLOOKUP($B211,$B$4:EE$184,COLUMN(EE$1)-1,0))</f>
        <v>61628078.337445438</v>
      </c>
      <c r="EF211" s="30">
        <f>IF(VLOOKUP($B211,$B$4:EF$184,COLUMN(EF$1)-1,0)="",IF(EF178="",TREND(EF$4:INDEX(EF$4:EF$184,$B$200,1),$B$4:INDEX($B$4:$B$184,$B$200,1),INDEX($B$4:$B$184,$B$200+(MONTH($B211)-$C$200),1)),0),VLOOKUP($B211,$B$4:EF$184,COLUMN(EF$1)-1,0))</f>
        <v>19185.675999065053</v>
      </c>
      <c r="EG211" s="30">
        <f>IF(VLOOKUP($B211,$B$4:EG$184,COLUMN(EG$1)-1,0)="",IF(EG178="",TREND(EG$4:INDEX(EG$4:EG$184,$B$200,1),$B$4:INDEX($B$4:$B$184,$B$200,1),INDEX($B$4:$B$184,$B$200+(MONTH($B211)-$C$200),1)),0),VLOOKUP($B211,$B$4:EG$184,COLUMN(EG$1)-1,0))</f>
        <v>65799552.192451358</v>
      </c>
      <c r="EH211" s="30">
        <f>IF(VLOOKUP($B211,$B$4:EH$184,COLUMN(EH$1)-1,0)="",IF(EH178="",TREND(EH$4:INDEX(EH$4:EH$184,$B$200,1),$B$4:INDEX($B$4:$B$184,$B$200,1),INDEX($B$4:$B$184,$B$200+(MONTH($B211)-$C$200),1)),0),VLOOKUP($B211,$B$4:EH$184,COLUMN(EH$1)-1,0))</f>
        <v>64951482.224973261</v>
      </c>
      <c r="EI211" s="30">
        <f>IF(VLOOKUP($B211,$B$4:EI$184,COLUMN(EI$1)-1,0)="",IF(EI178="",TREND(EI$4:INDEX(EI$4:EI$184,$B$200,1),$B$4:INDEX($B$4:$B$184,$B$200,1),INDEX($B$4:$B$184,$B$200+(MONTH($B211)-$C$200),1)),0),VLOOKUP($B211,$B$4:EI$184,COLUMN(EI$1)-1,0))</f>
        <v>838057.93359670416</v>
      </c>
      <c r="EJ211" s="30">
        <f>IF(VLOOKUP($B211,$B$4:EJ$184,COLUMN(EJ$1)-1,0)="",IF(EJ178="",TREND(EJ$4:INDEX(EJ$4:EJ$184,$B$200,1),$B$4:INDEX($B$4:$B$184,$B$200,1),INDEX($B$4:$B$184,$B$200+(MONTH($B211)-$C$200),1)),0),VLOOKUP($B211,$B$4:EJ$184,COLUMN(EJ$1)-1,0))</f>
        <v>10012.033881439012</v>
      </c>
      <c r="EK211" s="30">
        <f>IF(VLOOKUP($B211,$B$4:EK$184,COLUMN(EK$1)-1,0)="",IF(EK178="",TREND(EK$4:INDEX(EK$4:EK$184,$B$200,1),$B$4:INDEX($B$4:$B$184,$B$200,1),INDEX($B$4:$B$184,$B$200+(MONTH($B211)-$C$200),1)),0),VLOOKUP($B211,$B$4:EK$184,COLUMN(EK$1)-1,0))</f>
        <v>79246128.054777324</v>
      </c>
      <c r="EL211" s="30">
        <f>IF(VLOOKUP($B211,$B$4:EL$184,COLUMN(EL$1)-1,0)="",IF(EL178="",TREND(EL$4:INDEX(EL$4:EL$184,$B$200,1),$B$4:INDEX($B$4:$B$184,$B$200,1),INDEX($B$4:$B$184,$B$200+(MONTH($B211)-$C$200),1)),0),VLOOKUP($B211,$B$4:EL$184,COLUMN(EL$1)-1,0))</f>
        <v>-1492848.3163688332</v>
      </c>
      <c r="EM211" s="30">
        <f>IF(VLOOKUP($B211,$B$4:EM$184,COLUMN(EM$1)-1,0)="",IF(EM178="",TREND(EM$4:INDEX(EM$4:EM$184,$B$200,1),$B$4:INDEX($B$4:$B$184,$B$200,1),INDEX($B$4:$B$184,$B$200+(MONTH($B211)-$C$200),1)),0),VLOOKUP($B211,$B$4:EM$184,COLUMN(EM$1)-1,0))</f>
        <v>1468251.5533640294</v>
      </c>
      <c r="EN211" s="30">
        <f>IF(VLOOKUP($B211,$B$4:EN$184,COLUMN(EN$1)-1,0)="",IF(EN178="",TREND(EN$4:INDEX(EN$4:EN$184,$B$200,1),$B$4:INDEX($B$4:$B$184,$B$200,1),INDEX($B$4:$B$184,$B$200+(MONTH($B211)-$C$200),1)),0),VLOOKUP($B211,$B$4:EN$184,COLUMN(EN$1)-1,0))</f>
        <v>51711772.96080184</v>
      </c>
      <c r="EO211" s="30">
        <f>IF(VLOOKUP($B211,$B$4:EO$184,COLUMN(EO$1)-1,0)="",IF(EO178="",TREND(EO$4:INDEX(EO$4:EO$184,$B$200,1),$B$4:INDEX($B$4:$B$184,$B$200,1),INDEX($B$4:$B$184,$B$200+(MONTH($B211)-$C$200),1)),0),VLOOKUP($B211,$B$4:EO$184,COLUMN(EO$1)-1,0))</f>
        <v>1279459.3532531746</v>
      </c>
      <c r="EP211" s="30">
        <f>IF(VLOOKUP($B211,$B$4:EP$184,COLUMN(EP$1)-1,0)="",IF(EP178="",TREND(EP$4:INDEX(EP$4:EP$184,$B$200,1),$B$4:INDEX($B$4:$B$184,$B$200,1),INDEX($B$4:$B$184,$B$200+(MONTH($B211)-$C$200),1)),0),VLOOKUP($B211,$B$4:EP$184,COLUMN(EP$1)-1,0))</f>
        <v>61333.544218881056</v>
      </c>
      <c r="EQ211" s="30">
        <f>IF(VLOOKUP($B211,$B$4:EQ$184,COLUMN(EQ$1)-1,0)="",IF(EQ178="",TREND(EQ$4:INDEX(EQ$4:EQ$184,$B$200,1),$B$4:INDEX($B$4:$B$184,$B$200,1),INDEX($B$4:$B$184,$B$200+(MONTH($B211)-$C$200),1)),0),VLOOKUP($B211,$B$4:EQ$184,COLUMN(EQ$1)-1,0))</f>
        <v>-356691.20584295876</v>
      </c>
      <c r="ER211" s="30">
        <f>IF(VLOOKUP($B211,$B$4:ER$184,COLUMN(ER$1)-1,0)="",IF(ER178="",TREND(ER$4:INDEX(ER$4:ER$184,$B$200,1),$B$4:INDEX($B$4:$B$184,$B$200,1),INDEX($B$4:$B$184,$B$200+(MONTH($B211)-$C$200),1)),0),VLOOKUP($B211,$B$4:ER$184,COLUMN(ER$1)-1,0))</f>
        <v>156062.48209971469</v>
      </c>
      <c r="ES211" s="30">
        <f>IF(VLOOKUP($B211,$B$4:ES$184,COLUMN(ES$1)-1,0)="",IF(ES178="",TREND(ES$4:INDEX(ES$4:ES$184,$B$200,1),$B$4:INDEX($B$4:$B$184,$B$200,1),INDEX($B$4:$B$184,$B$200+(MONTH($B211)-$C$200),1)),0),VLOOKUP($B211,$B$4:ES$184,COLUMN(ES$1)-1,0))</f>
        <v>1102171.6287932324</v>
      </c>
      <c r="ET211" s="30">
        <f>IF(VLOOKUP($B211,$B$4:ET$184,COLUMN(ET$1)-1,0)="",IF(ET178="",TREND(ET$4:INDEX(ET$4:ET$184,$B$200,1),$B$4:INDEX($B$4:$B$184,$B$200,1),INDEX($B$4:$B$184,$B$200+(MONTH($B211)-$C$200),1)),0),VLOOKUP($B211,$B$4:ET$184,COLUMN(ET$1)-1,0))</f>
        <v>316582.90398430265</v>
      </c>
      <c r="EU211" s="30">
        <f>IF(VLOOKUP($B211,$B$4:EU$184,COLUMN(EU$1)-1,0)="",IF(EU178="",TREND(EU$4:INDEX(EU$4:EU$184,$B$200,1),$B$4:INDEX($B$4:$B$184,$B$200,1),INDEX($B$4:$B$184,$B$200+(MONTH($B211)-$C$200),1)),0),VLOOKUP($B211,$B$4:EU$184,COLUMN(EU$1)-1,0))</f>
        <v>2101519.6660236306</v>
      </c>
      <c r="EV211" s="30">
        <f>IF(VLOOKUP($B211,$B$4:EV$184,COLUMN(EV$1)-1,0)="",IF(EV178="",TREND(EV$4:INDEX(EV$4:EV$184,$B$200,1),$B$4:INDEX($B$4:$B$184,$B$200,1),INDEX($B$4:$B$184,$B$200+(MONTH($B211)-$C$200),1)),0),VLOOKUP($B211,$B$4:EV$184,COLUMN(EV$1)-1,0))</f>
        <v>15851767.271706164</v>
      </c>
      <c r="EW211" s="30">
        <f>IF(VLOOKUP($B211,$B$4:EW$184,COLUMN(EW$1)-1,0)="",IF(EW178="",TREND(EW$4:INDEX(EW$4:EW$184,$B$200,1),$B$4:INDEX($B$4:$B$184,$B$200,1),INDEX($B$4:$B$184,$B$200+(MONTH($B211)-$C$200),1)),0),VLOOKUP($B211,$B$4:EW$184,COLUMN(EW$1)-1,0))</f>
        <v>36655465.831853874</v>
      </c>
      <c r="EX211" s="30">
        <f>IF(VLOOKUP($B211,$B$4:EX$184,COLUMN(EX$1)-1,0)="",IF(EX178="",TREND(EX$4:INDEX(EX$4:EX$184,$B$200,1),$B$4:INDEX($B$4:$B$184,$B$200,1),INDEX($B$4:$B$184,$B$200+(MONTH($B211)-$C$200),1)),0),VLOOKUP($B211,$B$4:EX$184,COLUMN(EX$1)-1,0))</f>
        <v>-73706.164702654351</v>
      </c>
      <c r="EY211" s="30">
        <f>IF(VLOOKUP($B211,$B$4:EY$184,COLUMN(EY$1)-1,0)="",IF(EY178="",TREND(EY$4:INDEX(EY$4:EY$184,$B$200,1),$B$4:INDEX($B$4:$B$184,$B$200,1),INDEX($B$4:$B$184,$B$200+(MONTH($B211)-$C$200),1)),0),VLOOKUP($B211,$B$4:EY$184,COLUMN(EY$1)-1,0))</f>
        <v>329174.99305453792</v>
      </c>
      <c r="EZ211" s="30">
        <f>IF(VLOOKUP($B211,$B$4:EZ$184,COLUMN(EZ$1)-1,0)="",IF(EZ178="",TREND(EZ$4:INDEX(EZ$4:EZ$184,$B$200,1),$B$4:INDEX($B$4:$B$184,$B$200,1),INDEX($B$4:$B$184,$B$200+(MONTH($B211)-$C$200),1)),0),VLOOKUP($B211,$B$4:EZ$184,COLUMN(EZ$1)-1,0))</f>
        <v>35339141.351840392</v>
      </c>
      <c r="FA211" s="30">
        <f>IF(VLOOKUP($B211,$B$4:FA$184,COLUMN(FA$1)-1,0)="",IF(FA178="",TREND(FA$4:INDEX(FA$4:FA$184,$B$200,1),$B$4:INDEX($B$4:$B$184,$B$200,1),INDEX($B$4:$B$184,$B$200+(MONTH($B211)-$C$200),1)),0),VLOOKUP($B211,$B$4:FA$184,COLUMN(FA$1)-1,0))</f>
        <v>1060855.6516616195</v>
      </c>
      <c r="FB211" s="30">
        <f>IF(VLOOKUP($B211,$B$4:FB$184,COLUMN(FB$1)-1,0)="",IF(FB178="",TREND(FB$4:INDEX(FB$4:FB$184,$B$200,1),$B$4:INDEX($B$4:$B$184,$B$200,1),INDEX($B$4:$B$184,$B$200+(MONTH($B211)-$C$200),1)),0),VLOOKUP($B211,$B$4:FB$184,COLUMN(FB$1)-1,0))</f>
        <v>-84044.062340258621</v>
      </c>
      <c r="FC211" s="30">
        <f>IF(VLOOKUP($B211,$B$4:FC$184,COLUMN(FC$1)-1,0)="",IF(FC178="",TREND(FC$4:INDEX(FC$4:FC$184,$B$200,1),$B$4:INDEX($B$4:$B$184,$B$200,1),INDEX($B$4:$B$184,$B$200+(MONTH($B211)-$C$200),1)),0),VLOOKUP($B211,$B$4:FC$184,COLUMN(FC$1)-1,0))</f>
        <v>29700.426029539667</v>
      </c>
      <c r="FD211" s="30">
        <f>IF(VLOOKUP($B211,$B$4:FD$184,COLUMN(FD$1)-1,0)="",IF(FD178="",TREND(FD$4:INDEX(FD$4:FD$184,$B$200,1),$B$4:INDEX($B$4:$B$184,$B$200,1),INDEX($B$4:$B$184,$B$200+(MONTH($B211)-$C$200),1)),0),VLOOKUP($B211,$B$4:FD$184,COLUMN(FD$1)-1,0))</f>
        <v>-37357.376205643523</v>
      </c>
      <c r="FE211" s="30">
        <f>IF(VLOOKUP($B211,$B$4:FE$184,COLUMN(FE$1)-1,0)="",IF(FE178="",TREND(FE$4:INDEX(FE$4:FE$184,$B$200,1),$B$4:INDEX($B$4:$B$184,$B$200,1),INDEX($B$4:$B$184,$B$200+(MONTH($B211)-$C$200),1)),0),VLOOKUP($B211,$B$4:FE$184,COLUMN(FE$1)-1,0))</f>
        <v>-86074.702876567608</v>
      </c>
      <c r="FF211" s="30">
        <f>IF(VLOOKUP($B211,$B$4:FF$184,COLUMN(FF$1)-1,0)="",IF(FF178="",TREND(FF$4:INDEX(FF$4:FF$184,$B$200,1),$B$4:INDEX($B$4:$B$184,$B$200,1),INDEX($B$4:$B$184,$B$200+(MONTH($B211)-$C$200),1)),0),VLOOKUP($B211,$B$4:FF$184,COLUMN(FF$1)-1,0))</f>
        <v>44733713.490706444</v>
      </c>
      <c r="FG211" s="30">
        <f>IF(VLOOKUP($B211,$B$4:FG$184,COLUMN(FG$1)-1,0)="",IF(FG178="",TREND(FG$4:INDEX(FG$4:FG$184,$B$200,1),$B$4:INDEX($B$4:$B$184,$B$200,1),INDEX($B$4:$B$184,$B$200+(MONTH($B211)-$C$200),1)),0),VLOOKUP($B211,$B$4:FG$184,COLUMN(FG$1)-1,0))</f>
        <v>-36620472.696074247</v>
      </c>
      <c r="FH211" s="30">
        <f>IF(VLOOKUP($B211,$B$4:FH$184,COLUMN(FH$1)-1,0)="",IF(FH178="",TREND(FH$4:INDEX(FH$4:FH$184,$B$200,1),$B$4:INDEX($B$4:$B$184,$B$200,1),INDEX($B$4:$B$184,$B$200+(MONTH($B211)-$C$200),1)),0),VLOOKUP($B211,$B$4:FH$184,COLUMN(FH$1)-1,0))</f>
        <v>209642.91401385143</v>
      </c>
      <c r="FI211" s="30">
        <f>IF(VLOOKUP($B211,$B$4:FI$184,COLUMN(FI$1)-1,0)="",IF(FI178="",TREND(FI$4:INDEX(FI$4:FI$184,$B$200,1),$B$4:INDEX($B$4:$B$184,$B$200,1),INDEX($B$4:$B$184,$B$200+(MONTH($B211)-$C$200),1)),0),VLOOKUP($B211,$B$4:FI$184,COLUMN(FI$1)-1,0))</f>
        <v>-49296084.217189789</v>
      </c>
      <c r="FJ211" s="30">
        <f>IF(VLOOKUP($B211,$B$4:FJ$184,COLUMN(FJ$1)-1,0)="",IF(FJ178="",TREND(FJ$4:INDEX(FJ$4:FJ$184,$B$200,1),$B$4:INDEX($B$4:$B$184,$B$200,1),INDEX($B$4:$B$184,$B$200+(MONTH($B211)-$C$200),1)),0),VLOOKUP($B211,$B$4:FJ$184,COLUMN(FJ$1)-1,0))</f>
        <v>9847766.9782992452</v>
      </c>
      <c r="FK211" s="30">
        <f>IF(VLOOKUP($B211,$B$4:FK$184,COLUMN(FK$1)-1,0)="",IF(FK178="",TREND(FK$4:INDEX(FK$4:FK$184,$B$200,1),$B$4:INDEX($B$4:$B$184,$B$200,1),INDEX($B$4:$B$184,$B$200+(MONTH($B211)-$C$200),1)),0),VLOOKUP($B211,$B$4:FK$184,COLUMN(FK$1)-1,0))</f>
        <v>3509073.4318328374</v>
      </c>
      <c r="FL211" s="30">
        <f>IF(VLOOKUP($B211,$B$4:FL$184,COLUMN(FL$1)-1,0)="",IF(FL178="",TREND(FL$4:INDEX(FL$4:FL$184,$B$200,1),$B$4:INDEX($B$4:$B$184,$B$200,1),INDEX($B$4:$B$184,$B$200+(MONTH($B211)-$C$200),1)),0),VLOOKUP($B211,$B$4:FL$184,COLUMN(FL$1)-1,0))</f>
        <v>-122819.37513390649</v>
      </c>
      <c r="FM211" s="30">
        <f>IF(VLOOKUP($B211,$B$4:FM$184,COLUMN(FM$1)-1,0)="",IF(FM178="",TREND(FM$4:INDEX(FM$4:FM$184,$B$200,1),$B$4:INDEX($B$4:$B$184,$B$200,1),INDEX($B$4:$B$184,$B$200+(MONTH($B211)-$C$200),1)),0),VLOOKUP($B211,$B$4:FM$184,COLUMN(FM$1)-1,0))</f>
        <v>0</v>
      </c>
      <c r="FN211" s="30">
        <f>IF(VLOOKUP($B211,$B$4:FN$184,COLUMN(FN$1)-1,0)="",IF(FN178="",TREND(FN$4:INDEX(FN$4:FN$184,$B$200,1),$B$4:INDEX($B$4:$B$184,$B$200,1),INDEX($B$4:$B$184,$B$200+(MONTH($B211)-$C$200),1)),0),VLOOKUP($B211,$B$4:FN$184,COLUMN(FN$1)-1,0))</f>
        <v>-24390.648742278339</v>
      </c>
      <c r="FO211" s="30">
        <f>IF(VLOOKUP($B211,$B$4:FO$184,COLUMN(FO$1)-1,0)="",IF(FO178="",TREND(FO$4:INDEX(FO$4:FO$184,$B$200,1),$B$4:INDEX($B$4:$B$184,$B$200,1),INDEX($B$4:$B$184,$B$200+(MONTH($B211)-$C$200),1)),0),VLOOKUP($B211,$B$4:FO$184,COLUMN(FO$1)-1,0))</f>
        <v>6485903.5703425854</v>
      </c>
      <c r="FP211" s="30">
        <f>IF(VLOOKUP($B211,$B$4:FP$184,COLUMN(FP$1)-1,0)="",IF(FP178="",TREND(FP$4:INDEX(FP$4:FP$184,$B$200,1),$B$4:INDEX($B$4:$B$184,$B$200,1),INDEX($B$4:$B$184,$B$200+(MONTH($B211)-$C$200),1)),0),VLOOKUP($B211,$B$4:FP$184,COLUMN(FP$1)-1,0))</f>
        <v>2627580.5250202697</v>
      </c>
      <c r="FQ211" s="30">
        <f>IF(VLOOKUP($B211,$B$4:FQ$184,COLUMN(FQ$1)-1,0)="",IF(FQ178="",TREND(FQ$4:INDEX(FQ$4:FQ$184,$B$200,1),$B$4:INDEX($B$4:$B$184,$B$200,1),INDEX($B$4:$B$184,$B$200+(MONTH($B211)-$C$200),1)),0),VLOOKUP($B211,$B$4:FQ$184,COLUMN(FQ$1)-1,0))</f>
        <v>-9378.8962178523943</v>
      </c>
      <c r="FR211" s="30">
        <f>IF(VLOOKUP($B211,$B$4:FR$184,COLUMN(FR$1)-1,0)="",IF(FR178="",TREND(FR$4:INDEX(FR$4:FR$184,$B$200,1),$B$4:INDEX($B$4:$B$184,$B$200,1),INDEX($B$4:$B$184,$B$200+(MONTH($B211)-$C$200),1)),0),VLOOKUP($B211,$B$4:FR$184,COLUMN(FR$1)-1,0))</f>
        <v>684105632.68068933</v>
      </c>
      <c r="FS211" s="30">
        <f>IF(VLOOKUP($B211,$B$4:FS$184,COLUMN(FS$1)-1,0)="",IF(FS178="",TREND(FS$4:INDEX(FS$4:FS$184,$B$200,1),$B$4:INDEX($B$4:$B$184,$B$200,1),INDEX($B$4:$B$184,$B$200+(MONTH($B211)-$C$200),1)),0),VLOOKUP($B211,$B$4:FS$184,COLUMN(FS$1)-1,0))</f>
        <v>609706769.33864689</v>
      </c>
      <c r="FT211" s="30">
        <f>IF(VLOOKUP($B211,$B$4:FT$184,COLUMN(FT$1)-1,0)="",IF(FT178="",TREND(FT$4:INDEX(FT$4:FT$184,$B$200,1),$B$4:INDEX($B$4:$B$184,$B$200,1),INDEX($B$4:$B$184,$B$200+(MONTH($B211)-$C$200),1)),0),VLOOKUP($B211,$B$4:FT$184,COLUMN(FT$1)-1,0))</f>
        <v>75414.260407754686</v>
      </c>
      <c r="FU211" s="30">
        <f>IF(VLOOKUP($B211,$B$4:FU$184,COLUMN(FU$1)-1,0)="",IF(FU178="",TREND(FU$4:INDEX(FU$4:FU$184,$B$200,1),$B$4:INDEX($B$4:$B$184,$B$200,1),INDEX($B$4:$B$184,$B$200+(MONTH($B211)-$C$200),1)),0),VLOOKUP($B211,$B$4:FU$184,COLUMN(FU$1)-1,0))</f>
        <v>291020396.78181124</v>
      </c>
      <c r="FV211" s="30">
        <f>IF(VLOOKUP($B211,$B$4:FV$184,COLUMN(FV$1)-1,0)="",IF(FV178="",TREND(FV$4:INDEX(FV$4:FV$184,$B$200,1),$B$4:INDEX($B$4:$B$184,$B$200,1),INDEX($B$4:$B$184,$B$200+(MONTH($B211)-$C$200),1)),0),VLOOKUP($B211,$B$4:FV$184,COLUMN(FV$1)-1,0))</f>
        <v>36435334.074609011</v>
      </c>
      <c r="FW211" s="30">
        <f>IF(VLOOKUP($B211,$B$4:FW$184,COLUMN(FW$1)-1,0)="",IF(FW178="",TREND(FW$4:INDEX(FW$4:FW$184,$B$200,1),$B$4:INDEX($B$4:$B$184,$B$200,1),INDEX($B$4:$B$184,$B$200+(MONTH($B211)-$C$200),1)),0),VLOOKUP($B211,$B$4:FW$184,COLUMN(FW$1)-1,0))</f>
        <v>38320860.30138725</v>
      </c>
      <c r="FX211" s="30">
        <f>IF(VLOOKUP($B211,$B$4:FX$184,COLUMN(FX$1)-1,0)="",IF(FX178="",TREND(FX$4:INDEX(FX$4:FX$184,$B$200,1),$B$4:INDEX($B$4:$B$184,$B$200,1),INDEX($B$4:$B$184,$B$200+(MONTH($B211)-$C$200),1)),0),VLOOKUP($B211,$B$4:FX$184,COLUMN(FX$1)-1,0))</f>
        <v>-1885526.2267782688</v>
      </c>
      <c r="FY211" s="30">
        <f>IF(VLOOKUP($B211,$B$4:FY$184,COLUMN(FY$1)-1,0)="",IF(FY178="",TREND(FY$4:INDEX(FY$4:FY$184,$B$200,1),$B$4:INDEX($B$4:$B$184,$B$200,1),INDEX($B$4:$B$184,$B$200+(MONTH($B211)-$C$200),1)),0),VLOOKUP($B211,$B$4:FY$184,COLUMN(FY$1)-1,0))</f>
        <v>-123886.86687676236</v>
      </c>
      <c r="FZ211" s="30">
        <f>IF(VLOOKUP($B211,$B$4:FZ$184,COLUMN(FZ$1)-1,0)="",IF(FZ178="",TREND(FZ$4:INDEX(FZ$4:FZ$184,$B$200,1),$B$4:INDEX($B$4:$B$184,$B$200,1),INDEX($B$4:$B$184,$B$200+(MONTH($B211)-$C$200),1)),0),VLOOKUP($B211,$B$4:FZ$184,COLUMN(FZ$1)-1,0))</f>
        <v>1221241.7089534141</v>
      </c>
      <c r="GA211" s="30">
        <f>IF(VLOOKUP($B211,$B$4:GA$184,COLUMN(GA$1)-1,0)="",IF(GA178="",TREND(GA$4:INDEX(GA$4:GA$184,$B$200,1),$B$4:INDEX($B$4:$B$184,$B$200,1),INDEX($B$4:$B$184,$B$200+(MONTH($B211)-$C$200),1)),0),VLOOKUP($B211,$B$4:GA$184,COLUMN(GA$1)-1,0))</f>
        <v>259480475.15160704</v>
      </c>
      <c r="GB211" s="30">
        <f>IF(VLOOKUP($B211,$B$4:GB$184,COLUMN(GB$1)-1,0)="",IF(GB178="",TREND(GB$4:INDEX(GB$4:GB$184,$B$200,1),$B$4:INDEX($B$4:$B$184,$B$200,1),INDEX($B$4:$B$184,$B$200+(MONTH($B211)-$C$200),1)),0),VLOOKUP($B211,$B$4:GB$184,COLUMN(GB$1)-1,0))</f>
        <v>21597794.228134513</v>
      </c>
      <c r="GC211" s="30">
        <f>IF(VLOOKUP($B211,$B$4:GC$184,COLUMN(GC$1)-1,0)="",IF(GC178="",TREND(GC$4:INDEX(GC$4:GC$184,$B$200,1),$B$4:INDEX($B$4:$B$184,$B$200,1),INDEX($B$4:$B$184,$B$200+(MONTH($B211)-$C$200),1)),0),VLOOKUP($B211,$B$4:GC$184,COLUMN(GC$1)-1,0))</f>
        <v>4297535.1929606888</v>
      </c>
      <c r="GD211" s="30">
        <f>IF(VLOOKUP($B211,$B$4:GD$184,COLUMN(GD$1)-1,0)="",IF(GD178="",TREND(GD$4:INDEX(GD$4:GD$184,$B$200,1),$B$4:INDEX($B$4:$B$184,$B$200,1),INDEX($B$4:$B$184,$B$200+(MONTH($B211)-$C$200),1)),0),VLOOKUP($B211,$B$4:GD$184,COLUMN(GD$1)-1,0))</f>
        <v>0</v>
      </c>
      <c r="GE211" s="30">
        <f>IF(VLOOKUP($B211,$B$4:GE$184,COLUMN(GE$1)-1,0)="",IF(GE178="",TREND(GE$4:INDEX(GE$4:GE$184,$B$200,1),$B$4:INDEX($B$4:$B$184,$B$200,1),INDEX($B$4:$B$184,$B$200+(MONTH($B211)-$C$200),1)),0),VLOOKUP($B211,$B$4:GE$184,COLUMN(GE$1)-1,0))</f>
        <v>4297617.1596172675</v>
      </c>
      <c r="GF211" s="30">
        <f>IF(VLOOKUP($B211,$B$4:GF$184,COLUMN(GF$1)-1,0)="",IF(GF178="",TREND(GF$4:INDEX(GF$4:GF$184,$B$200,1),$B$4:INDEX($B$4:$B$184,$B$200,1),INDEX($B$4:$B$184,$B$200+(MONTH($B211)-$C$200),1)),0),VLOOKUP($B211,$B$4:GF$184,COLUMN(GF$1)-1,0))</f>
        <v>-81.966656579070559</v>
      </c>
      <c r="GG211" s="30">
        <f>IF(VLOOKUP($B211,$B$4:GG$184,COLUMN(GG$1)-1,0)="",IF(GG178="",TREND(GG$4:INDEX(GG$4:GG$184,$B$200,1),$B$4:INDEX($B$4:$B$184,$B$200,1),INDEX($B$4:$B$184,$B$200+(MONTH($B211)-$C$200),1)),0),VLOOKUP($B211,$B$4:GG$184,COLUMN(GG$1)-1,0))</f>
        <v>67543.382365367375</v>
      </c>
      <c r="GH211" s="30">
        <f>IF(VLOOKUP($B211,$B$4:GH$184,COLUMN(GH$1)-1,0)="",IF(GH178="",TREND(GH$4:INDEX(GH$4:GH$184,$B$200,1),$B$4:INDEX($B$4:$B$184,$B$200,1),INDEX($B$4:$B$184,$B$200+(MONTH($B211)-$C$200),1)),0),VLOOKUP($B211,$B$4:GH$184,COLUMN(GH$1)-1,0))</f>
        <v>1140043.2008109987</v>
      </c>
      <c r="GI211" s="30">
        <f>IF(VLOOKUP($B211,$B$4:GI$184,COLUMN(GI$1)-1,0)="",IF(GI178="",TREND(GI$4:INDEX(GI$4:GI$184,$B$200,1),$B$4:INDEX($B$4:$B$184,$B$200,1),INDEX($B$4:$B$184,$B$200+(MONTH($B211)-$C$200),1)),0),VLOOKUP($B211,$B$4:GI$184,COLUMN(GI$1)-1,0))</f>
        <v>7901225.2915706635</v>
      </c>
      <c r="GJ211" s="30">
        <f>IF(VLOOKUP($B211,$B$4:GJ$184,COLUMN(GJ$1)-1,0)="",IF(GJ178="",TREND(GJ$4:INDEX(GJ$4:GJ$184,$B$200,1),$B$4:INDEX($B$4:$B$184,$B$200,1),INDEX($B$4:$B$184,$B$200+(MONTH($B211)-$C$200),1)),0),VLOOKUP($B211,$B$4:GJ$184,COLUMN(GJ$1)-1,0))</f>
        <v>21558926.305512846</v>
      </c>
      <c r="GK211" s="30">
        <f>IF(VLOOKUP($B211,$B$4:GK$184,COLUMN(GK$1)-1,0)="",IF(GK178="",TREND(GK$4:INDEX(GK$4:GK$184,$B$200,1),$B$4:INDEX($B$4:$B$184,$B$200,1),INDEX($B$4:$B$184,$B$200+(MONTH($B211)-$C$200),1)),0),VLOOKUP($B211,$B$4:GK$184,COLUMN(GK$1)-1,0))</f>
        <v>-13657701.013942182</v>
      </c>
      <c r="GL211" s="30">
        <f>IF(VLOOKUP($B211,$B$4:GL$184,COLUMN(GL$1)-1,0)="",IF(GL178="",TREND(GL$4:INDEX(GL$4:GL$184,$B$200,1),$B$4:INDEX($B$4:$B$184,$B$200,1),INDEX($B$4:$B$184,$B$200+(MONTH($B211)-$C$200),1)),0),VLOOKUP($B211,$B$4:GL$184,COLUMN(GL$1)-1,0))</f>
        <v>60992516.274335027</v>
      </c>
      <c r="GM211" s="30">
        <f>IF(VLOOKUP($B211,$B$4:GM$184,COLUMN(GM$1)-1,0)="",IF(GM178="",TREND(GM$4:INDEX(GM$4:GM$184,$B$200,1),$B$4:INDEX($B$4:$B$184,$B$200,1),INDEX($B$4:$B$184,$B$200+(MONTH($B211)-$C$200),1)),0),VLOOKUP($B211,$B$4:GM$184,COLUMN(GM$1)-1,0))</f>
        <v>11967311.135641828</v>
      </c>
      <c r="GN211" s="30">
        <f>IF(VLOOKUP($B211,$B$4:GN$184,COLUMN(GN$1)-1,0)="",IF(GN178="",TREND(GN$4:INDEX(GN$4:GN$184,$B$200,1),$B$4:INDEX($B$4:$B$184,$B$200,1),INDEX($B$4:$B$184,$B$200+(MONTH($B211)-$C$200),1)),0),VLOOKUP($B211,$B$4:GN$184,COLUMN(GN$1)-1,0))</f>
        <v>479813.66211370751</v>
      </c>
      <c r="GO211" s="30">
        <f>IF(VLOOKUP($B211,$B$4:GO$184,COLUMN(GO$1)-1,0)="",IF(GO178="",TREND(GO$4:INDEX(GO$4:GO$184,$B$200,1),$B$4:INDEX($B$4:$B$184,$B$200,1),INDEX($B$4:$B$184,$B$200+(MONTH($B211)-$C$200),1)),0),VLOOKUP($B211,$B$4:GO$184,COLUMN(GO$1)-1,0))</f>
        <v>-147568.53244467638</v>
      </c>
      <c r="GP211" s="30">
        <f>IF(VLOOKUP($B211,$B$4:GP$184,COLUMN(GP$1)-1,0)="",IF(GP178="",TREND(GP$4:INDEX(GP$4:GP$184,$B$200,1),$B$4:INDEX($B$4:$B$184,$B$200,1),INDEX($B$4:$B$184,$B$200+(MONTH($B211)-$C$200),1)),0),VLOOKUP($B211,$B$4:GP$184,COLUMN(GP$1)-1,0))</f>
        <v>-11513608.747265816</v>
      </c>
      <c r="GQ211" s="30">
        <f>IF(VLOOKUP($B211,$B$4:GQ$184,COLUMN(GQ$1)-1,0)="",IF(GQ178="",TREND(GQ$4:INDEX(GQ$4:GQ$184,$B$200,1),$B$4:INDEX($B$4:$B$184,$B$200,1),INDEX($B$4:$B$184,$B$200+(MONTH($B211)-$C$200),1)),0),VLOOKUP($B211,$B$4:GQ$184,COLUMN(GQ$1)-1,0))</f>
        <v>75059897.123816013</v>
      </c>
      <c r="GR211" s="30">
        <f>IF(VLOOKUP($B211,$B$4:GR$184,COLUMN(GR$1)-1,0)="",IF(GR178="",TREND(GR$4:INDEX(GR$4:GR$184,$B$200,1),$B$4:INDEX($B$4:$B$184,$B$200,1),INDEX($B$4:$B$184,$B$200+(MONTH($B211)-$C$200),1)),0),VLOOKUP($B211,$B$4:GR$184,COLUMN(GR$1)-1,0))</f>
        <v>1816992.576898884</v>
      </c>
      <c r="GS211" s="30">
        <f>IF(VLOOKUP($B211,$B$4:GS$184,COLUMN(GS$1)-1,0)="",IF(GS178="",TREND(GS$4:INDEX(GS$4:GS$184,$B$200,1),$B$4:INDEX($B$4:$B$184,$B$200,1),INDEX($B$4:$B$184,$B$200+(MONTH($B211)-$C$200),1)),0),VLOOKUP($B211,$B$4:GS$184,COLUMN(GS$1)-1,0))</f>
        <v>-11668817.04462105</v>
      </c>
      <c r="GT211" s="30">
        <f>IF(VLOOKUP($B211,$B$4:GT$184,COLUMN(GT$1)-1,0)="",IF(GT178="",TREND(GT$4:INDEX(GT$4:GT$184,$B$200,1),$B$4:INDEX($B$4:$B$184,$B$200,1),INDEX($B$4:$B$184,$B$200+(MONTH($B211)-$C$200),1)),0),VLOOKUP($B211,$B$4:GT$184,COLUMN(GT$1)-1,0))</f>
        <v>-5302906.3000024557</v>
      </c>
      <c r="GU211" s="30">
        <f>IF(VLOOKUP($B211,$B$4:GU$184,COLUMN(GU$1)-1,0)="",IF(GU178="",TREND(GU$4:INDEX(GU$4:GU$184,$B$200,1),$B$4:INDEX($B$4:$B$184,$B$200,1),INDEX($B$4:$B$184,$B$200+(MONTH($B211)-$C$200),1)),0),VLOOKUP($B211,$B$4:GU$184,COLUMN(GU$1)-1,0))</f>
        <v>13308776800.797775</v>
      </c>
      <c r="GV211" s="30">
        <f>IF(VLOOKUP($B211,$B$4:GV$184,COLUMN(GV$1)-1,0)="",IF(GV178="",TREND(GV$4:INDEX(GV$4:GV$184,$B$200,1),$B$4:INDEX($B$4:$B$184,$B$200,1),INDEX($B$4:$B$184,$B$200+(MONTH($B211)-$C$200),1)),0),VLOOKUP($B211,$B$4:GV$184,COLUMN(GV$1)-1,0))</f>
        <v>-10682207.640171409</v>
      </c>
      <c r="GW211" s="30">
        <f>IF(VLOOKUP($B211,$B$4:GW$184,COLUMN(GW$1)-1,0)="",IF(GW178="",TREND(GW$4:INDEX(GW$4:GW$184,$B$200,1),$B$4:INDEX($B$4:$B$184,$B$200,1),INDEX($B$4:$B$184,$B$200+(MONTH($B211)-$C$200),1)),0),VLOOKUP($B211,$B$4:GW$184,COLUMN(GW$1)-1,0))</f>
        <v>-80886.299825042486</v>
      </c>
      <c r="GX211" s="30">
        <f>IF(VLOOKUP($B211,$B$4:GX$184,COLUMN(GX$1)-1,0)="",IF(GX178="",TREND(GX$4:INDEX(GX$4:GX$184,$B$200,1),$B$4:INDEX($B$4:$B$184,$B$200,1),INDEX($B$4:$B$184,$B$200+(MONTH($B211)-$C$200),1)),0),VLOOKUP($B211,$B$4:GX$184,COLUMN(GX$1)-1,0))</f>
        <v>0</v>
      </c>
      <c r="GY211" s="30">
        <f>IF(VLOOKUP($B211,$B$4:GY$184,COLUMN(GY$1)-1,0)="",IF(GY178="",TREND(GY$4:INDEX(GY$4:GY$184,$B$200,1),$B$4:INDEX($B$4:$B$184,$B$200,1),INDEX($B$4:$B$184,$B$200+(MONTH($B211)-$C$200),1)),0),VLOOKUP($B211,$B$4:GY$184,COLUMN(GY$1)-1,0))</f>
        <v>-42247255.356537342</v>
      </c>
      <c r="GZ211" s="30">
        <f>IF(VLOOKUP($B211,$B$4:GZ$184,COLUMN(GZ$1)-1,0)="",IF(GZ178="",TREND(GZ$4:INDEX(GZ$4:GZ$184,$B$200,1),$B$4:INDEX($B$4:$B$184,$B$200,1),INDEX($B$4:$B$184,$B$200+(MONTH($B211)-$C$200),1)),0),VLOOKUP($B211,$B$4:GZ$184,COLUMN(GZ$1)-1,0))</f>
        <v>1979778642.9821234</v>
      </c>
      <c r="HA211" s="30">
        <f>IF(VLOOKUP($B211,$B$4:HA$184,COLUMN(HA$1)-1,0)="",IF(HA178="",TREND(HA$4:INDEX(HA$4:HA$184,$B$200,1),$B$4:INDEX($B$4:$B$184,$B$200,1),INDEX($B$4:$B$184,$B$200+(MONTH($B211)-$C$200),1)),0),VLOOKUP($B211,$B$4:HA$184,COLUMN(HA$1)-1,0))</f>
        <v>1633015.4234046489</v>
      </c>
      <c r="HB211" s="30">
        <f>IF(VLOOKUP($B211,$B$4:HB$184,COLUMN(HB$1)-1,0)="",IF(HB178="",TREND(HB$4:INDEX(HB$4:HB$184,$B$200,1),$B$4:INDEX($B$4:$B$184,$B$200,1),INDEX($B$4:$B$184,$B$200+(MONTH($B211)-$C$200),1)),0),VLOOKUP($B211,$B$4:HB$184,COLUMN(HB$1)-1,0))</f>
        <v>747999164.1300621</v>
      </c>
      <c r="HC211" s="30">
        <f>IF(VLOOKUP($B211,$B$4:HC$184,COLUMN(HC$1)-1,0)="",IF(HC178="",TREND(HC$4:INDEX(HC$4:HC$184,$B$200,1),$B$4:INDEX($B$4:$B$184,$B$200,1),INDEX($B$4:$B$184,$B$200+(MONTH($B211)-$C$200),1)),0),VLOOKUP($B211,$B$4:HC$184,COLUMN(HC$1)-1,0))</f>
        <v>-2241438.3390681669</v>
      </c>
      <c r="HD211" s="30">
        <f>IF(VLOOKUP($B211,$B$4:HD$184,COLUMN(HD$1)-1,0)="",IF(HD178="",TREND(HD$4:INDEX(HD$4:HD$184,$B$200,1),$B$4:INDEX($B$4:$B$184,$B$200,1),INDEX($B$4:$B$184,$B$200+(MONTH($B211)-$C$200),1)),0),VLOOKUP($B211,$B$4:HD$184,COLUMN(HD$1)-1,0))</f>
        <v>2306504651.7500229</v>
      </c>
      <c r="HE211" s="30">
        <f>IF(VLOOKUP($B211,$B$4:HE$184,COLUMN(HE$1)-1,0)="",IF(HE178="",TREND(HE$4:INDEX(HE$4:HE$184,$B$200,1),$B$4:INDEX($B$4:$B$184,$B$200,1),INDEX($B$4:$B$184,$B$200+(MONTH($B211)-$C$200),1)),0),VLOOKUP($B211,$B$4:HE$184,COLUMN(HE$1)-1,0))</f>
        <v>816672.83607904706</v>
      </c>
      <c r="HF211" s="30">
        <f>IF(VLOOKUP($B211,$B$4:HF$184,COLUMN(HF$1)-1,0)="",IF(HF178="",TREND(HF$4:INDEX(HF$4:HF$184,$B$200,1),$B$4:INDEX($B$4:$B$184,$B$200,1),INDEX($B$4:$B$184,$B$200+(MONTH($B211)-$C$200),1)),0),VLOOKUP($B211,$B$4:HF$184,COLUMN(HF$1)-1,0))</f>
        <v>2324646522.1526642</v>
      </c>
      <c r="HG211" s="30">
        <f>IF(VLOOKUP($B211,$B$4:HG$184,COLUMN(HG$1)-1,0)="",IF(HG178="",TREND(HG$4:INDEX(HG$4:HG$184,$B$200,1),$B$4:INDEX($B$4:$B$184,$B$200,1),INDEX($B$4:$B$184,$B$200+(MONTH($B211)-$C$200),1)),0),VLOOKUP($B211,$B$4:HG$184,COLUMN(HG$1)-1,0))</f>
        <v>2415559226.2222061</v>
      </c>
      <c r="HH211" s="30">
        <f>IF(VLOOKUP($B211,$B$4:HH$184,COLUMN(HH$1)-1,0)="",IF(HH178="",TREND(HH$4:INDEX(HH$4:HH$184,$B$200,1),$B$4:INDEX($B$4:$B$184,$B$200,1),INDEX($B$4:$B$184,$B$200+(MONTH($B211)-$C$200),1)),0),VLOOKUP($B211,$B$4:HH$184,COLUMN(HH$1)-1,0))</f>
        <v>3062974670.8538895</v>
      </c>
      <c r="HI211" s="30">
        <f>IF(VLOOKUP($B211,$B$4:HI$184,COLUMN(HI$1)-1,0)="",IF(HI178="",TREND(HI$4:INDEX(HI$4:HI$184,$B$200,1),$B$4:INDEX($B$4:$B$184,$B$200,1),INDEX($B$4:$B$184,$B$200+(MONTH($B211)-$C$200),1)),0),VLOOKUP($B211,$B$4:HI$184,COLUMN(HI$1)-1,0))</f>
        <v>280248986.74414188</v>
      </c>
      <c r="HJ211" s="30">
        <f>IF(VLOOKUP($B211,$B$4:HJ$184,COLUMN(HJ$1)-1,0)="",IF(HJ178="",TREND(HJ$4:INDEX(HJ$4:HJ$184,$B$200,1),$B$4:INDEX($B$4:$B$184,$B$200,1),INDEX($B$4:$B$184,$B$200+(MONTH($B211)-$C$200),1)),0),VLOOKUP($B211,$B$4:HJ$184,COLUMN(HJ$1)-1,0))</f>
        <v>2514723639.1937923</v>
      </c>
      <c r="HK211" s="30">
        <f>IF(VLOOKUP($B211,$B$4:HK$184,COLUMN(HK$1)-1,0)="",IF(HK178="",TREND(HK$4:INDEX(HK$4:HK$184,$B$200,1),$B$4:INDEX($B$4:$B$184,$B$200,1),INDEX($B$4:$B$184,$B$200+(MONTH($B211)-$C$200),1)),0),VLOOKUP($B211,$B$4:HK$184,COLUMN(HK$1)-1,0))</f>
        <v>205874513.37410355</v>
      </c>
      <c r="HL211" s="30">
        <f>IF(VLOOKUP($B211,$B$4:HL$184,COLUMN(HL$1)-1,0)="",IF(HL178="",TREND(HL$4:INDEX(HL$4:HL$184,$B$200,1),$B$4:INDEX($B$4:$B$184,$B$200,1),INDEX($B$4:$B$184,$B$200+(MONTH($B211)-$C$200),1)),0),VLOOKUP($B211,$B$4:HL$184,COLUMN(HL$1)-1,0))</f>
        <v>214571.13713768683</v>
      </c>
      <c r="HM211" s="30">
        <f>IF(VLOOKUP($B211,$B$4:HM$184,COLUMN(HM$1)-1,0)="",IF(HM178="",TREND(HM$4:INDEX(HM$4:HM$184,$B$200,1),$B$4:INDEX($B$4:$B$184,$B$200,1),INDEX($B$4:$B$184,$B$200+(MONTH($B211)-$C$200),1)),0),VLOOKUP($B211,$B$4:HM$184,COLUMN(HM$1)-1,0))</f>
        <v>1776856219.7471657</v>
      </c>
      <c r="HN211" s="30">
        <f>IF(VLOOKUP($B211,$B$4:HN$184,COLUMN(HN$1)-1,0)="",IF(HN178="",TREND(HN$4:INDEX(HN$4:HN$184,$B$200,1),$B$4:INDEX($B$4:$B$184,$B$200,1),INDEX($B$4:$B$184,$B$200+(MONTH($B211)-$C$200),1)),0),VLOOKUP($B211,$B$4:HN$184,COLUMN(HN$1)-1,0))</f>
        <v>548251031.66009903</v>
      </c>
      <c r="HO211" s="30">
        <f>IF(VLOOKUP($B211,$B$4:HO$184,COLUMN(HO$1)-1,0)="",IF(HO178="",TREND(HO$4:INDEX(HO$4:HO$184,$B$200,1),$B$4:INDEX($B$4:$B$184,$B$200,1),INDEX($B$4:$B$184,$B$200+(MONTH($B211)-$C$200),1)),0),VLOOKUP($B211,$B$4:HO$184,COLUMN(HO$1)-1,0))</f>
        <v>74374473.37003839</v>
      </c>
      <c r="HP211" s="30">
        <f>IF(VLOOKUP($B211,$B$4:HP$184,COLUMN(HP$1)-1,0)="",IF(HP178="",TREND(HP$4:INDEX(HP$4:HP$184,$B$200,1),$B$4:INDEX($B$4:$B$184,$B$200,1),INDEX($B$4:$B$184,$B$200+(MONTH($B211)-$C$200),1)),0),VLOOKUP($B211,$B$4:HP$184,COLUMN(HP$1)-1,0))</f>
        <v>269922476.27763176</v>
      </c>
      <c r="HQ211" s="30">
        <f>IF(VLOOKUP($B211,$B$4:HQ$184,COLUMN(HQ$1)-1,0)="",IF(HQ178="",TREND(HQ$4:INDEX(HQ$4:HQ$184,$B$200,1),$B$4:INDEX($B$4:$B$184,$B$200,1),INDEX($B$4:$B$184,$B$200+(MONTH($B211)-$C$200),1)),0),VLOOKUP($B211,$B$4:HQ$184,COLUMN(HQ$1)-1,0))</f>
        <v>4161227.6531514451</v>
      </c>
      <c r="HR211" s="30">
        <f>IF(VLOOKUP($B211,$B$4:HR$184,COLUMN(HR$1)-1,0)="",IF(HR178="",TREND(HR$4:INDEX(HR$4:HR$184,$B$200,1),$B$4:INDEX($B$4:$B$184,$B$200,1),INDEX($B$4:$B$184,$B$200+(MONTH($B211)-$C$200),1)),0),VLOOKUP($B211,$B$4:HR$184,COLUMN(HR$1)-1,0))</f>
        <v>4658013.0073427521</v>
      </c>
      <c r="HS211" s="30">
        <f>IF(VLOOKUP($B211,$B$4:HS$184,COLUMN(HS$1)-1,0)="",IF(HS178="",TREND(HS$4:INDEX(HS$4:HS$184,$B$200,1),$B$4:INDEX($B$4:$B$184,$B$200,1),INDEX($B$4:$B$184,$B$200+(MONTH($B211)-$C$200),1)),0),VLOOKUP($B211,$B$4:HS$184,COLUMN(HS$1)-1,0))</f>
        <v>27837715.913189754</v>
      </c>
      <c r="HT211" s="30">
        <f>IF(VLOOKUP($B211,$B$4:HT$184,COLUMN(HT$1)-1,0)="",IF(HT178="",TREND(HT$4:INDEX(HT$4:HT$184,$B$200,1),$B$4:INDEX($B$4:$B$184,$B$200,1),INDEX($B$4:$B$184,$B$200+(MONTH($B211)-$C$200),1)),0),VLOOKUP($B211,$B$4:HT$184,COLUMN(HT$1)-1,0))</f>
        <v>212420148.76298118</v>
      </c>
      <c r="HU211" s="30">
        <f>IF(VLOOKUP($B211,$B$4:HU$184,COLUMN(HU$1)-1,0)="",IF(HU178="",TREND(HU$4:INDEX(HU$4:HU$184,$B$200,1),$B$4:INDEX($B$4:$B$184,$B$200,1),INDEX($B$4:$B$184,$B$200+(MONTH($B211)-$C$200),1)),0),VLOOKUP($B211,$B$4:HU$184,COLUMN(HU$1)-1,0))</f>
        <v>0</v>
      </c>
      <c r="HV211" s="30">
        <f>IF(VLOOKUP($B211,$B$4:HV$184,COLUMN(HV$1)-1,0)="",IF(HV178="",TREND(HV$4:INDEX(HV$4:HV$184,$B$200,1),$B$4:INDEX($B$4:$B$184,$B$200,1),INDEX($B$4:$B$184,$B$200+(MONTH($B211)-$C$200),1)),0),VLOOKUP($B211,$B$4:HV$184,COLUMN(HV$1)-1,0))</f>
        <v>20621786.963786244</v>
      </c>
      <c r="HW211" s="30">
        <f>IF(VLOOKUP($B211,$B$4:HW$184,COLUMN(HW$1)-1,0)="",IF(HW178="",TREND(HW$4:INDEX(HW$4:HW$184,$B$200,1),$B$4:INDEX($B$4:$B$184,$B$200,1),INDEX($B$4:$B$184,$B$200+(MONTH($B211)-$C$200),1)),0),VLOOKUP($B211,$B$4:HW$184,COLUMN(HW$1)-1,0))</f>
        <v>0</v>
      </c>
      <c r="HX211" s="30">
        <f>IF(VLOOKUP($B211,$B$4:HX$184,COLUMN(HX$1)-1,0)="",IF(HX178="",TREND(HX$4:INDEX(HX$4:HX$184,$B$200,1),$B$4:INDEX($B$4:$B$184,$B$200,1),INDEX($B$4:$B$184,$B$200+(MONTH($B211)-$C$200),1)),0),VLOOKUP($B211,$B$4:HX$184,COLUMN(HX$1)-1,0))</f>
        <v>3171997982.9687538</v>
      </c>
      <c r="HY211" s="30">
        <f>IF(VLOOKUP($B211,$B$4:HY$184,COLUMN(HY$1)-1,0)="",IF(HY178="",TREND(HY$4:INDEX(HY$4:HY$184,$B$200,1),$B$4:INDEX($B$4:$B$184,$B$200,1),INDEX($B$4:$B$184,$B$200+(MONTH($B211)-$C$200),1)),0),VLOOKUP($B211,$B$4:HY$184,COLUMN(HY$1)-1,0))</f>
        <v>283237238.90263361</v>
      </c>
      <c r="HZ211" s="30">
        <f>IF(VLOOKUP($B211,$B$4:HZ$184,COLUMN(HZ$1)-1,0)="",IF(HZ178="",TREND(HZ$4:INDEX(HZ$4:HZ$184,$B$200,1),$B$4:INDEX($B$4:$B$184,$B$200,1),INDEX($B$4:$B$184,$B$200+(MONTH($B211)-$C$200),1)),0),VLOOKUP($B211,$B$4:HZ$184,COLUMN(HZ$1)-1,0))</f>
        <v>85812434430.597595</v>
      </c>
      <c r="IA211" s="30">
        <f>IF(VLOOKUP($B211,$B$4:IA$184,COLUMN(IA$1)-1,0)="",IF(IA178="",TREND(IA$4:INDEX(IA$4:IA$184,$B$200,1),$B$4:INDEX($B$4:$B$184,$B$200,1),INDEX($B$4:$B$184,$B$200+(MONTH($B211)-$C$200),1)),0),VLOOKUP($B211,$B$4:IA$184,COLUMN(IA$1)-1,0))</f>
        <v>79625345618.453613</v>
      </c>
      <c r="IB211" s="30">
        <f>IF(VLOOKUP($B211,$B$4:IB$184,COLUMN(IB$1)-1,0)="",IF(IB178="",TREND(IB$4:INDEX(IB$4:IB$184,$B$200,1),$B$4:INDEX($B$4:$B$184,$B$200,1),INDEX($B$4:$B$184,$B$200+(MONTH($B211)-$C$200),1)),0),VLOOKUP($B211,$B$4:IB$184,COLUMN(IB$1)-1,0))</f>
        <v>75831195175.954529</v>
      </c>
      <c r="IC211" s="30">
        <f>IF(VLOOKUP($B211,$B$4:IC$184,COLUMN(IC$1)-1,0)="",IF(IC178="",TREND(IC$4:INDEX(IC$4:IC$184,$B$200,1),$B$4:INDEX($B$4:$B$184,$B$200,1),INDEX($B$4:$B$184,$B$200+(MONTH($B211)-$C$200),1)),0),VLOOKUP($B211,$B$4:IC$184,COLUMN(IC$1)-1,0))</f>
        <v>-915233103.78930283</v>
      </c>
      <c r="ID211" s="30">
        <f>IF(VLOOKUP($B211,$B$4:ID$184,COLUMN(ID$1)-1,0)="",IF(ID178="",TREND(ID$4:INDEX(ID$4:ID$184,$B$200,1),$B$4:INDEX($B$4:$B$184,$B$200,1),INDEX($B$4:$B$184,$B$200+(MONTH($B211)-$C$200),1)),0),VLOOKUP($B211,$B$4:ID$184,COLUMN(ID$1)-1,0))</f>
        <v>-102772581.96225357</v>
      </c>
      <c r="IE211" s="30">
        <f>IF(VLOOKUP($B211,$B$4:IE$184,COLUMN(IE$1)-1,0)="",IF(IE178="",TREND(IE$4:INDEX(IE$4:IE$184,$B$200,1),$B$4:INDEX($B$4:$B$184,$B$200,1),INDEX($B$4:$B$184,$B$200+(MONTH($B211)-$C$200),1)),0),VLOOKUP($B211,$B$4:IE$184,COLUMN(IE$1)-1,0))</f>
        <v>1672105444.5477486</v>
      </c>
      <c r="IF211" s="30">
        <f>IF(VLOOKUP($B211,$B$4:IF$184,COLUMN(IF$1)-1,0)="",IF(IF178="",TREND(IF$4:INDEX(IF$4:IF$184,$B$200,1),$B$4:INDEX($B$4:$B$184,$B$200,1),INDEX($B$4:$B$184,$B$200+(MONTH($B211)-$C$200),1)),0),VLOOKUP($B211,$B$4:IF$184,COLUMN(IF$1)-1,0))</f>
        <v>-8607512.1886501312</v>
      </c>
      <c r="IG211" s="30">
        <f>IF(VLOOKUP($B211,$B$4:IG$184,COLUMN(IG$1)-1,0)="",IF(IG178="",TREND(IG$4:INDEX(IG$4:IG$184,$B$200,1),$B$4:INDEX($B$4:$B$184,$B$200,1),INDEX($B$4:$B$184,$B$200+(MONTH($B211)-$C$200),1)),0),VLOOKUP($B211,$B$4:IG$184,COLUMN(IG$1)-1,0))</f>
        <v>63410830817.322021</v>
      </c>
      <c r="IH211" s="30">
        <f>IF(VLOOKUP($B211,$B$4:IH$184,COLUMN(IH$1)-1,0)="",IF(IH178="",TREND(IH$4:INDEX(IH$4:IH$184,$B$200,1),$B$4:INDEX($B$4:$B$184,$B$200,1),INDEX($B$4:$B$184,$B$200+(MONTH($B211)-$C$200),1)),0),VLOOKUP($B211,$B$4:IH$184,COLUMN(IH$1)-1,0))</f>
        <v>60272714408.898804</v>
      </c>
      <c r="II211" s="30">
        <f>IF(VLOOKUP($B211,$B$4:II$184,COLUMN(II$1)-1,0)="",IF(II178="",TREND(II$4:INDEX(II$4:II$184,$B$200,1),$B$4:INDEX($B$4:$B$184,$B$200,1),INDEX($B$4:$B$184,$B$200+(MONTH($B211)-$C$200),1)),0),VLOOKUP($B211,$B$4:II$184,COLUMN(II$1)-1,0))</f>
        <v>-895894187.75430298</v>
      </c>
      <c r="IJ211" s="30">
        <f>IF(VLOOKUP($B211,$B$4:IJ$184,COLUMN(IJ$1)-1,0)="",IF(IJ178="",TREND(IJ$4:INDEX(IJ$4:IJ$184,$B$200,1),$B$4:INDEX($B$4:$B$184,$B$200,1),INDEX($B$4:$B$184,$B$200+(MONTH($B211)-$C$200),1)),0),VLOOKUP($B211,$B$4:IJ$184,COLUMN(IJ$1)-1,0))</f>
        <v>2301759391.6158867</v>
      </c>
      <c r="IK211" s="30">
        <f>IF(VLOOKUP($B211,$B$4:IK$184,COLUMN(IK$1)-1,0)="",IF(IK178="",TREND(IK$4:INDEX(IK$4:IK$184,$B$200,1),$B$4:INDEX($B$4:$B$184,$B$200,1),INDEX($B$4:$B$184,$B$200+(MONTH($B211)-$C$200),1)),0),VLOOKUP($B211,$B$4:IK$184,COLUMN(IK$1)-1,0))</f>
        <v>53154151.1300385</v>
      </c>
      <c r="IL211" s="30">
        <f>IF(VLOOKUP($B211,$B$4:IL$184,COLUMN(IL$1)-1,0)="",IF(IL178="",TREND(IL$4:INDEX(IL$4:IL$184,$B$200,1),$B$4:INDEX($B$4:$B$184,$B$200,1),INDEX($B$4:$B$184,$B$200+(MONTH($B211)-$C$200),1)),0),VLOOKUP($B211,$B$4:IL$184,COLUMN(IL$1)-1,0))</f>
        <v>4466553901.571641</v>
      </c>
      <c r="IM211" s="30">
        <f>IF(VLOOKUP($B211,$B$4:IM$184,COLUMN(IM$1)-1,0)="",IF(IM178="",TREND(IM$4:INDEX(IM$4:IM$184,$B$200,1),$B$4:INDEX($B$4:$B$184,$B$200,1),INDEX($B$4:$B$184,$B$200+(MONTH($B211)-$C$200),1)),0),VLOOKUP($B211,$B$4:IM$184,COLUMN(IM$1)-1,0))</f>
        <v>2106277479.3864174</v>
      </c>
      <c r="IN211" s="30">
        <f>IF(VLOOKUP($B211,$B$4:IN$184,COLUMN(IN$1)-1,0)="",IF(IN178="",TREND(IN$4:INDEX(IN$4:IN$184,$B$200,1),$B$4:INDEX($B$4:$B$184,$B$200,1),INDEX($B$4:$B$184,$B$200+(MONTH($B211)-$C$200),1)),0),VLOOKUP($B211,$B$4:IN$184,COLUMN(IN$1)-1,0))</f>
        <v>448954624.0550766</v>
      </c>
      <c r="IO211" s="30">
        <f>IF(VLOOKUP($B211,$B$4:IO$184,COLUMN(IO$1)-1,0)="",IF(IO178="",TREND(IO$4:INDEX(IO$4:IO$184,$B$200,1),$B$4:INDEX($B$4:$B$184,$B$200,1),INDEX($B$4:$B$184,$B$200+(MONTH($B211)-$C$200),1)),0),VLOOKUP($B211,$B$4:IO$184,COLUMN(IO$1)-1,0))</f>
        <v>336788321.67919803</v>
      </c>
      <c r="IP211" s="30">
        <f>IF(VLOOKUP($B211,$B$4:IP$184,COLUMN(IP$1)-1,0)="",IF(IP178="",TREND(IP$4:INDEX(IP$4:IP$184,$B$200,1),$B$4:INDEX($B$4:$B$184,$B$200,1),INDEX($B$4:$B$184,$B$200+(MONTH($B211)-$C$200),1)),0),VLOOKUP($B211,$B$4:IP$184,COLUMN(IP$1)-1,0))</f>
        <v>4256439732.4090843</v>
      </c>
      <c r="IQ211" s="30">
        <f>IF(VLOOKUP($B211,$B$4:IQ$184,COLUMN(IQ$1)-1,0)="",IF(IQ178="",TREND(IQ$4:INDEX(IQ$4:IQ$184,$B$200,1),$B$4:INDEX($B$4:$B$184,$B$200,1),INDEX($B$4:$B$184,$B$200+(MONTH($B211)-$C$200),1)),0),VLOOKUP($B211,$B$4:IQ$184,COLUMN(IQ$1)-1,0))</f>
        <v>468591906.00000477</v>
      </c>
      <c r="IR211" s="30">
        <f>IF(VLOOKUP($B211,$B$4:IR$184,COLUMN(IR$1)-1,0)="",IF(IR178="",TREND(IR$4:INDEX(IR$4:IR$184,$B$200,1),$B$4:INDEX($B$4:$B$184,$B$200,1),INDEX($B$4:$B$184,$B$200+(MONTH($B211)-$C$200),1)),0),VLOOKUP($B211,$B$4:IR$184,COLUMN(IR$1)-1,0))</f>
        <v>227786871.85918415</v>
      </c>
      <c r="IS211" s="30">
        <f>IF(VLOOKUP($B211,$B$4:IS$184,COLUMN(IS$1)-1,0)="",IF(IS178="",TREND(IS$4:INDEX(IS$4:IS$184,$B$200,1),$B$4:INDEX($B$4:$B$184,$B$200,1),INDEX($B$4:$B$184,$B$200+(MONTH($B211)-$C$200),1)),0),VLOOKUP($B211,$B$4:IS$184,COLUMN(IS$1)-1,0))</f>
        <v>44080383.01467365</v>
      </c>
      <c r="IT211" s="30">
        <f>IF(VLOOKUP($B211,$B$4:IT$184,COLUMN(IT$1)-1,0)="",IF(IT178="",TREND(IT$4:INDEX(IT$4:IT$184,$B$200,1),$B$4:INDEX($B$4:$B$184,$B$200,1),INDEX($B$4:$B$184,$B$200+(MONTH($B211)-$C$200),1)),0),VLOOKUP($B211,$B$4:IT$184,COLUMN(IT$1)-1,0))</f>
        <v>33060287.287637085</v>
      </c>
      <c r="IU211" s="30">
        <f>IF(VLOOKUP($B211,$B$4:IU$184,COLUMN(IU$1)-1,0)="",IF(IU178="",TREND(IU$4:INDEX(IU$4:IU$184,$B$200,1),$B$4:INDEX($B$4:$B$184,$B$200,1),INDEX($B$4:$B$184,$B$200+(MONTH($B211)-$C$200),1)),0),VLOOKUP($B211,$B$4:IU$184,COLUMN(IU$1)-1,0))</f>
        <v>424899037.97588921</v>
      </c>
      <c r="IV211" s="30">
        <f>IF(VLOOKUP($B211,$B$4:IV$184,COLUMN(IV$1)-1,0)="",IF(IV178="",TREND(IV$4:INDEX(IV$4:IV$184,$B$200,1),$B$4:INDEX($B$4:$B$184,$B$200,1),INDEX($B$4:$B$184,$B$200+(MONTH($B211)-$C$200),1)),0),VLOOKUP($B211,$B$4:IV$184,COLUMN(IV$1)-1,0))</f>
        <v>280767624.7474997</v>
      </c>
      <c r="IW211" s="30">
        <f>IF(VLOOKUP($B211,$B$4:IW$184,COLUMN(IW$1)-1,0)="",IF(IW178="",TREND(IW$4:INDEX(IW$4:IW$184,$B$200,1),$B$4:INDEX($B$4:$B$184,$B$200,1),INDEX($B$4:$B$184,$B$200+(MONTH($B211)-$C$200),1)),0),VLOOKUP($B211,$B$4:IW$184,COLUMN(IW$1)-1,0))</f>
        <v>28460587.118606091</v>
      </c>
      <c r="IX211" s="30">
        <f>IF(VLOOKUP($B211,$B$4:IX$184,COLUMN(IX$1)-1,0)="",IF(IX178="",TREND(IX$4:INDEX(IX$4:IX$184,$B$200,1),$B$4:INDEX($B$4:$B$184,$B$200,1),INDEX($B$4:$B$184,$B$200+(MONTH($B211)-$C$200),1)),0),VLOOKUP($B211,$B$4:IX$184,COLUMN(IX$1)-1,0))</f>
        <v>3971312428.9173126</v>
      </c>
      <c r="IY211" s="30">
        <f>IF(VLOOKUP($B211,$B$4:IY$184,COLUMN(IY$1)-1,0)="",IF(IY178="",TREND(IY$4:INDEX(IY$4:IY$184,$B$200,1),$B$4:INDEX($B$4:$B$184,$B$200,1),INDEX($B$4:$B$184,$B$200+(MONTH($B211)-$C$200),1)),0),VLOOKUP($B211,$B$4:IY$184,COLUMN(IY$1)-1,0))</f>
        <v>-34273997.408325791</v>
      </c>
      <c r="IZ211" s="30">
        <f>IF(VLOOKUP($B211,$B$4:IZ$184,COLUMN(IZ$1)-1,0)="",IF(IZ178="",TREND(IZ$4:INDEX(IZ$4:IZ$184,$B$200,1),$B$4:INDEX($B$4:$B$184,$B$200,1),INDEX($B$4:$B$184,$B$200+(MONTH($B211)-$C$200),1)),0),VLOOKUP($B211,$B$4:IZ$184,COLUMN(IZ$1)-1,0))</f>
        <v>9533917.3720437735</v>
      </c>
      <c r="JA211" s="30">
        <f>IF(VLOOKUP($B211,$B$4:JA$184,COLUMN(JA$1)-1,0)="",IF(JA178="",TREND(JA$4:INDEX(JA$4:JA$184,$B$200,1),$B$4:INDEX($B$4:$B$184,$B$200,1),INDEX($B$4:$B$184,$B$200+(MONTH($B211)-$C$200),1)),0),VLOOKUP($B211,$B$4:JA$184,COLUMN(JA$1)-1,0))</f>
        <v>-24778988.77755022</v>
      </c>
      <c r="JB211" s="30" t="e">
        <f>IF(VLOOKUP($B211,$B$4:JB$184,COLUMN(JB$1)-1,0)="",IF(JB178="",TREND(JB$4:INDEX(JB$4:JB$184,$B$200,1),$B$4:INDEX($B$4:$B$184,$B$200,1),INDEX($B$4:$B$184,$B$200+(MONTH($B211)-$C$200),1)),0),VLOOKUP($B211,$B$4:JB$184,COLUMN(JB$1)-1,0))</f>
        <v>#VALUE!</v>
      </c>
      <c r="JC211" s="30">
        <f>IF(VLOOKUP($B211,$B$4:JC$184,COLUMN(JC$1)-1,0)="",IF(JC178="",TREND(JC$4:INDEX(JC$4:JC$184,$B$200,1),$B$4:INDEX($B$4:$B$184,$B$200,1),INDEX($B$4:$B$184,$B$200+(MONTH($B211)-$C$200),1)),0),VLOOKUP($B211,$B$4:JC$184,COLUMN(JC$1)-1,0))</f>
        <v>-2746062.3799981028</v>
      </c>
      <c r="JD211" s="30">
        <f>IF(VLOOKUP($B211,$B$4:JD$184,COLUMN(JD$1)-1,0)="",IF(JD178="",TREND(JD$4:INDEX(JD$4:JD$184,$B$200,1),$B$4:INDEX($B$4:$B$184,$B$200,1),INDEX($B$4:$B$184,$B$200+(MONTH($B211)-$C$200),1)),0),VLOOKUP($B211,$B$4:JD$184,COLUMN(JD$1)-1,0))</f>
        <v>12543374.22164315</v>
      </c>
      <c r="JE211" s="30">
        <f>IF(VLOOKUP($B211,$B$4:JE$184,COLUMN(JE$1)-1,0)="",IF(JE178="",TREND(JE$4:INDEX(JE$4:JE$184,$B$200,1),$B$4:INDEX($B$4:$B$184,$B$200,1),INDEX($B$4:$B$184,$B$200+(MONTH($B211)-$C$200),1)),0),VLOOKUP($B211,$B$4:JE$184,COLUMN(JE$1)-1,0))</f>
        <v>0</v>
      </c>
      <c r="JF211" s="30">
        <f>IF(VLOOKUP($B211,$B$4:JF$184,COLUMN(JF$1)-1,0)="",IF(JF178="",TREND(JF$4:INDEX(JF$4:JF$184,$B$200,1),$B$4:INDEX($B$4:$B$184,$B$200,1),INDEX($B$4:$B$184,$B$200+(MONTH($B211)-$C$200),1)),0),VLOOKUP($B211,$B$4:JF$184,COLUMN(JF$1)-1,0))</f>
        <v>-849776.19728420675</v>
      </c>
      <c r="JG211" s="30">
        <f>IF(VLOOKUP($B211,$B$4:JG$184,COLUMN(JG$1)-1,0)="",IF(JG178="",TREND(JG$4:INDEX(JG$4:JG$184,$B$200,1),$B$4:INDEX($B$4:$B$184,$B$200,1),INDEX($B$4:$B$184,$B$200+(MONTH($B211)-$C$200),1)),0),VLOOKUP($B211,$B$4:JG$184,COLUMN(JG$1)-1,0))</f>
        <v>95252527.51291728</v>
      </c>
      <c r="JH211" s="30">
        <f>IF(VLOOKUP($B211,$B$4:JH$184,COLUMN(JH$1)-1,0)="",IF(JH178="",TREND(JH$4:INDEX(JH$4:JH$184,$B$200,1),$B$4:INDEX($B$4:$B$184,$B$200,1),INDEX($B$4:$B$184,$B$200+(MONTH($B211)-$C$200),1)),0),VLOOKUP($B211,$B$4:JH$184,COLUMN(JH$1)-1,0))</f>
        <v>-228352.48589938134</v>
      </c>
      <c r="JI211" s="30">
        <f>IF(VLOOKUP($B211,$B$4:JI$184,COLUMN(JI$1)-1,0)="",IF(JI178="",TREND(JI$4:INDEX(JI$4:JI$184,$B$200,1),$B$4:INDEX($B$4:$B$184,$B$200,1),INDEX($B$4:$B$184,$B$200+(MONTH($B211)-$C$200),1)),0),VLOOKUP($B211,$B$4:JI$184,COLUMN(JI$1)-1,0))</f>
        <v>757225.35180695355</v>
      </c>
      <c r="JJ211" s="30">
        <f>IF(VLOOKUP($B211,$B$4:JJ$184,COLUMN(JJ$1)-1,0)="",IF(JJ178="",TREND(JJ$4:INDEX(JJ$4:JJ$184,$B$200,1),$B$4:INDEX($B$4:$B$184,$B$200,1),INDEX($B$4:$B$184,$B$200+(MONTH($B211)-$C$200),1)),0),VLOOKUP($B211,$B$4:JJ$184,COLUMN(JJ$1)-1,0))</f>
        <v>2186944547.154911</v>
      </c>
      <c r="JK211" s="30">
        <f>IF(VLOOKUP($B211,$B$4:JK$184,COLUMN(JK$1)-1,0)="",IF(JK178="",TREND(JK$4:INDEX(JK$4:JK$184,$B$200,1),$B$4:INDEX($B$4:$B$184,$B$200,1),INDEX($B$4:$B$184,$B$200+(MONTH($B211)-$C$200),1)),0),VLOOKUP($B211,$B$4:JK$184,COLUMN(JK$1)-1,0))</f>
        <v>188051578.67810798</v>
      </c>
      <c r="JL211" s="30" t="e">
        <f>IF(VLOOKUP($B211,$B$4:JL$184,COLUMN(JL$1)-1,0)="",IF(JL178="",TREND(JL$4:INDEX(JL$4:JL$184,$B$200,1),$B$4:INDEX($B$4:$B$184,$B$200,1),INDEX($B$4:$B$184,$B$200+(MONTH($B211)-$C$200),1)),0),VLOOKUP($B211,$B$4:JL$184,COLUMN(JL$1)-1,0))</f>
        <v>#VALUE!</v>
      </c>
      <c r="JM211" s="30">
        <f>IF(VLOOKUP($B211,$B$4:JM$184,COLUMN(JM$1)-1,0)="",IF(JM178="",TREND(JM$4:INDEX(JM$4:JM$184,$B$200,1),$B$4:INDEX($B$4:$B$184,$B$200,1),INDEX($B$4:$B$184,$B$200+(MONTH($B211)-$C$200),1)),0),VLOOKUP($B211,$B$4:JM$184,COLUMN(JM$1)-1,0))</f>
        <v>3788973268.2356567</v>
      </c>
      <c r="JN211" s="30">
        <f>IF(VLOOKUP($B211,$B$4:JN$184,COLUMN(JN$1)-1,0)="",IF(JN178="",TREND(JN$4:INDEX(JN$4:JN$184,$B$200,1),$B$4:INDEX($B$4:$B$184,$B$200,1),INDEX($B$4:$B$184,$B$200+(MONTH($B211)-$C$200),1)),0),VLOOKUP($B211,$B$4:JN$184,COLUMN(JN$1)-1,0))</f>
        <v>1591148.7078991029</v>
      </c>
      <c r="JO211" s="30">
        <f>IF(VLOOKUP($B211,$B$4:JO$184,COLUMN(JO$1)-1,0)="",IF(JO178="",TREND(JO$4:INDEX(JO$4:JO$184,$B$200,1),$B$4:INDEX($B$4:$B$184,$B$200,1),INDEX($B$4:$B$184,$B$200+(MONTH($B211)-$C$200),1)),0),VLOOKUP($B211,$B$4:JO$184,COLUMN(JO$1)-1,0))</f>
        <v>2781796197.5293407</v>
      </c>
      <c r="JP211" s="30">
        <f>IF(VLOOKUP($B211,$B$4:JP$184,COLUMN(JP$1)-1,0)="",IF(JP178="",TREND(JP$4:INDEX(JP$4:JP$184,$B$200,1),$B$4:INDEX($B$4:$B$184,$B$200,1),INDEX($B$4:$B$184,$B$200+(MONTH($B211)-$C$200),1)),0),VLOOKUP($B211,$B$4:JP$184,COLUMN(JP$1)-1,0))</f>
        <v>2991638172.5155373</v>
      </c>
      <c r="JQ211" s="30">
        <f>IF(VLOOKUP($B211,$B$4:JQ$184,COLUMN(JQ$1)-1,0)="",IF(JQ178="",TREND(JQ$4:INDEX(JQ$4:JQ$184,$B$200,1),$B$4:INDEX($B$4:$B$184,$B$200,1),INDEX($B$4:$B$184,$B$200+(MONTH($B211)-$C$200),1)),0),VLOOKUP($B211,$B$4:JQ$184,COLUMN(JQ$1)-1,0))</f>
        <v>38373866.400824726</v>
      </c>
      <c r="JR211" s="30">
        <f>IF(VLOOKUP($B211,$B$4:JR$184,COLUMN(JR$1)-1,0)="",IF(JR178="",TREND(JR$4:INDEX(JR$4:JR$184,$B$200,1),$B$4:INDEX($B$4:$B$184,$B$200,1),INDEX($B$4:$B$184,$B$200+(MONTH($B211)-$C$200),1)),0),VLOOKUP($B211,$B$4:JR$184,COLUMN(JR$1)-1,0))</f>
        <v>2268281047.6291389</v>
      </c>
      <c r="JS211" s="30">
        <f>IF(VLOOKUP($B211,$B$4:JS$184,COLUMN(JS$1)-1,0)="",IF(JS178="",TREND(JS$4:INDEX(JS$4:JS$184,$B$200,1),$B$4:INDEX($B$4:$B$184,$B$200,1),INDEX($B$4:$B$184,$B$200+(MONTH($B211)-$C$200),1)),0),VLOOKUP($B211,$B$4:JS$184,COLUMN(JS$1)-1,0))</f>
        <v>-35862354.113225222</v>
      </c>
      <c r="JT211" s="30">
        <f>IF(VLOOKUP($B211,$B$4:JT$184,COLUMN(JT$1)-1,0)="",IF(JT178="",TREND(JT$4:INDEX(JT$4:JT$184,$B$200,1),$B$4:INDEX($B$4:$B$184,$B$200,1),INDEX($B$4:$B$184,$B$200+(MONTH($B211)-$C$200),1)),0),VLOOKUP($B211,$B$4:JT$184,COLUMN(JT$1)-1,0))</f>
        <v>-5616933.4929080158</v>
      </c>
      <c r="JU211" s="30">
        <f>IF(VLOOKUP($B211,$B$4:JU$184,COLUMN(JU$1)-1,0)="",IF(JU178="",TREND(JU$4:INDEX(JU$4:JU$184,$B$200,1),$B$4:INDEX($B$4:$B$184,$B$200,1),INDEX($B$4:$B$184,$B$200+(MONTH($B211)-$C$200),1)),0),VLOOKUP($B211,$B$4:JU$184,COLUMN(JU$1)-1,0))</f>
        <v>-370315.9106709864</v>
      </c>
      <c r="JV211" s="30">
        <f>IF(VLOOKUP($B211,$B$4:JV$184,COLUMN(JV$1)-1,0)="",IF(JV178="",TREND(JV$4:INDEX(JV$4:JV$184,$B$200,1),$B$4:INDEX($B$4:$B$184,$B$200,1),INDEX($B$4:$B$184,$B$200+(MONTH($B211)-$C$200),1)),0),VLOOKUP($B211,$B$4:JV$184,COLUMN(JV$1)-1,0))</f>
        <v>-18302316.474465847</v>
      </c>
      <c r="JW211" s="30">
        <f>IF(VLOOKUP($B211,$B$4:JW$184,COLUMN(JW$1)-1,0)="",IF(JW178="",TREND(JW$4:INDEX(JW$4:JW$184,$B$200,1),$B$4:INDEX($B$4:$B$184,$B$200,1),INDEX($B$4:$B$184,$B$200+(MONTH($B211)-$C$200),1)),0),VLOOKUP($B211,$B$4:JW$184,COLUMN(JW$1)-1,0))</f>
        <v>-7617867.2008481622</v>
      </c>
      <c r="JX211" s="30">
        <f>IF(VLOOKUP($B211,$B$4:JX$184,COLUMN(JX$1)-1,0)="",IF(JX178="",TREND(JX$4:INDEX(JX$4:JX$184,$B$200,1),$B$4:INDEX($B$4:$B$184,$B$200,1),INDEX($B$4:$B$184,$B$200+(MONTH($B211)-$C$200),1)),0),VLOOKUP($B211,$B$4:JX$184,COLUMN(JX$1)-1,0))</f>
        <v>648282.96344593167</v>
      </c>
      <c r="JY211" s="30">
        <f>IF(VLOOKUP($B211,$B$4:JY$184,COLUMN(JY$1)-1,0)="",IF(JY178="",TREND(JY$4:INDEX(JY$4:JY$184,$B$200,1),$B$4:INDEX($B$4:$B$184,$B$200,1),INDEX($B$4:$B$184,$B$200+(MONTH($B211)-$C$200),1)),0),VLOOKUP($B211,$B$4:JY$184,COLUMN(JY$1)-1,0))</f>
        <v>3433283.8148694783</v>
      </c>
      <c r="JZ211" s="30">
        <f>IF(VLOOKUP($B211,$B$4:JZ$184,COLUMN(JZ$1)-1,0)="",IF(JZ178="",TREND(JZ$4:INDEX(JZ$4:JZ$184,$B$200,1),$B$4:INDEX($B$4:$B$184,$B$200,1),INDEX($B$4:$B$184,$B$200+(MONTH($B211)-$C$200),1)),0),VLOOKUP($B211,$B$4:JZ$184,COLUMN(JZ$1)-1,0))</f>
        <v>15520723.075052051</v>
      </c>
      <c r="KA211" s="30">
        <f>IF(VLOOKUP($B211,$B$4:KA$184,COLUMN(KA$1)-1,0)="",IF(KA178="",TREND(KA$4:INDEX(KA$4:KA$184,$B$200,1),$B$4:INDEX($B$4:$B$184,$B$200,1),INDEX($B$4:$B$184,$B$200+(MONTH($B211)-$C$200),1)),0),VLOOKUP($B211,$B$4:KA$184,COLUMN(KA$1)-1,0))</f>
        <v>0</v>
      </c>
      <c r="KB211" s="30">
        <f>IF(VLOOKUP($B211,$B$4:KB$184,COLUMN(KB$1)-1,0)="",IF(KB178="",TREND(KB$4:INDEX(KB$4:KB$184,$B$200,1),$B$4:INDEX($B$4:$B$184,$B$200,1),INDEX($B$4:$B$184,$B$200+(MONTH($B211)-$C$200),1)),0),VLOOKUP($B211,$B$4:KB$184,COLUMN(KB$1)-1,0))</f>
        <v>23572957.956062973</v>
      </c>
      <c r="KC211" s="30">
        <f>IF(VLOOKUP($B211,$B$4:KC$184,COLUMN(KC$1)-1,0)="",IF(KC178="",TREND(KC$4:INDEX(KC$4:KC$184,$B$200,1),$B$4:INDEX($B$4:$B$184,$B$200,1),INDEX($B$4:$B$184,$B$200+(MONTH($B211)-$C$200),1)),0),VLOOKUP($B211,$B$4:KC$184,COLUMN(KC$1)-1,0))</f>
        <v>-124908.25802907161</v>
      </c>
      <c r="KD211" s="30">
        <f>IF(VLOOKUP($B211,$B$4:KD$184,COLUMN(KD$1)-1,0)="",IF(KD178="",TREND(KD$4:INDEX(KD$4:KD$184,$B$200,1),$B$4:INDEX($B$4:$B$184,$B$200,1),INDEX($B$4:$B$184,$B$200+(MONTH($B211)-$C$200),1)),0),VLOOKUP($B211,$B$4:KD$184,COLUMN(KD$1)-1,0))</f>
        <v>0</v>
      </c>
      <c r="KE211" s="30">
        <f>IF(VLOOKUP($B211,$B$4:KE$184,COLUMN(KE$1)-1,0)="",IF(KE178="",TREND(KE$4:INDEX(KE$4:KE$184,$B$200,1),$B$4:INDEX($B$4:$B$184,$B$200,1),INDEX($B$4:$B$184,$B$200+(MONTH($B211)-$C$200),1)),0),VLOOKUP($B211,$B$4:KE$184,COLUMN(KE$1)-1,0))</f>
        <v>0</v>
      </c>
      <c r="KF211" s="30">
        <f>IF(VLOOKUP($B211,$B$4:KF$184,COLUMN(KF$1)-1,0)="",IF(KF178="",TREND(KF$4:INDEX(KF$4:KF$184,$B$200,1),$B$4:INDEX($B$4:$B$184,$B$200,1),INDEX($B$4:$B$184,$B$200+(MONTH($B211)-$C$200),1)),0),VLOOKUP($B211,$B$4:KF$184,COLUMN(KF$1)-1,0))</f>
        <v>0</v>
      </c>
      <c r="KG211" s="30">
        <f>IF(VLOOKUP($B211,$B$4:KG$184,COLUMN(KG$1)-1,0)="",IF(KG178="",TREND(KG$4:INDEX(KG$4:KG$184,$B$200,1),$B$4:INDEX($B$4:$B$184,$B$200,1),INDEX($B$4:$B$184,$B$200+(MONTH($B211)-$C$200),1)),0),VLOOKUP($B211,$B$4:KG$184,COLUMN(KG$1)-1,0))</f>
        <v>8076952.3413648009</v>
      </c>
      <c r="KH211" s="30">
        <f>IF(VLOOKUP($B211,$B$4:KH$184,COLUMN(KH$1)-1,0)="",IF(KH178="",TREND(KH$4:INDEX(KH$4:KH$184,$B$200,1),$B$4:INDEX($B$4:$B$184,$B$200,1),INDEX($B$4:$B$184,$B$200+(MONTH($B211)-$C$200),1)),0),VLOOKUP($B211,$B$4:KH$184,COLUMN(KH$1)-1,0))</f>
        <v>4730167.2177821696</v>
      </c>
      <c r="KI211" s="30">
        <f>IF(VLOOKUP($B211,$B$4:KI$184,COLUMN(KI$1)-1,0)="",IF(KI178="",TREND(KI$4:INDEX(KI$4:KI$184,$B$200,1),$B$4:INDEX($B$4:$B$184,$B$200,1),INDEX($B$4:$B$184,$B$200+(MONTH($B211)-$C$200),1)),0),VLOOKUP($B211,$B$4:KI$184,COLUMN(KI$1)-1,0))</f>
        <v>585455001.3187418</v>
      </c>
      <c r="KJ211" s="30">
        <f>IF(VLOOKUP($B211,$B$4:KJ$184,COLUMN(KJ$1)-1,0)="",IF(KJ178="",TREND(KJ$4:INDEX(KJ$4:KJ$184,$B$200,1),$B$4:INDEX($B$4:$B$184,$B$200,1),INDEX($B$4:$B$184,$B$200+(MONTH($B211)-$C$200),1)),0),VLOOKUP($B211,$B$4:KJ$184,COLUMN(KJ$1)-1,0))</f>
        <v>191655.02532723791</v>
      </c>
      <c r="KK211" s="30">
        <f>IF(VLOOKUP($B211,$B$4:KK$184,COLUMN(KK$1)-1,0)="",IF(KK178="",TREND(KK$4:INDEX(KK$4:KK$184,$B$200,1),$B$4:INDEX($B$4:$B$184,$B$200,1),INDEX($B$4:$B$184,$B$200+(MONTH($B211)-$C$200),1)),0),VLOOKUP($B211,$B$4:KK$184,COLUMN(KK$1)-1,0))</f>
        <v>0</v>
      </c>
      <c r="KL211" s="30">
        <f>IF(VLOOKUP($B211,$B$4:KL$184,COLUMN(KL$1)-1,0)="",IF(KL178="",TREND(KL$4:INDEX(KL$4:KL$184,$B$200,1),$B$4:INDEX($B$4:$B$184,$B$200,1),INDEX($B$4:$B$184,$B$200+(MONTH($B211)-$C$200),1)),0),VLOOKUP($B211,$B$4:KL$184,COLUMN(KL$1)-1,0))</f>
        <v>53427090.408768713</v>
      </c>
      <c r="KM211" s="30">
        <f>IF(VLOOKUP($B211,$B$4:KM$184,COLUMN(KM$1)-1,0)="",IF(KM178="",TREND(KM$4:INDEX(KM$4:KM$184,$B$200,1),$B$4:INDEX($B$4:$B$184,$B$200,1),INDEX($B$4:$B$184,$B$200+(MONTH($B211)-$C$200),1)),0),VLOOKUP($B211,$B$4:KM$184,COLUMN(KM$1)-1,0))</f>
        <v>3195348743.5098705</v>
      </c>
      <c r="KN211" s="30">
        <f>IF(VLOOKUP($B211,$B$4:KN$184,COLUMN(KN$1)-1,0)="",IF(KN178="",TREND(KN$4:INDEX(KN$4:KN$184,$B$200,1),$B$4:INDEX($B$4:$B$184,$B$200,1),INDEX($B$4:$B$184,$B$200+(MONTH($B211)-$C$200),1)),0),VLOOKUP($B211,$B$4:KN$184,COLUMN(KN$1)-1,0))</f>
        <v>1583935452.5801592</v>
      </c>
      <c r="KO211" s="30">
        <f>IF(VLOOKUP($B211,$B$4:KO$184,COLUMN(KO$1)-1,0)="",IF(KO178="",TREND(KO$4:INDEX(KO$4:KO$184,$B$200,1),$B$4:INDEX($B$4:$B$184,$B$200,1),INDEX($B$4:$B$184,$B$200+(MONTH($B211)-$C$200),1)),0),VLOOKUP($B211,$B$4:KO$184,COLUMN(KO$1)-1,0))</f>
        <v>40580492.314363897</v>
      </c>
      <c r="KP211" s="30">
        <f>IF(VLOOKUP($B211,$B$4:KP$184,COLUMN(KP$1)-1,0)="",IF(KP178="",TREND(KP$4:INDEX(KP$4:KP$184,$B$200,1),$B$4:INDEX($B$4:$B$184,$B$200,1),INDEX($B$4:$B$184,$B$200+(MONTH($B211)-$C$200),1)),0),VLOOKUP($B211,$B$4:KP$184,COLUMN(KP$1)-1,0))</f>
        <v>-2873466.7982768416</v>
      </c>
      <c r="KQ211" s="30">
        <f>IF(VLOOKUP($B211,$B$4:KQ$184,COLUMN(KQ$1)-1,0)="",IF(KQ178="",TREND(KQ$4:INDEX(KQ$4:KQ$184,$B$200,1),$B$4:INDEX($B$4:$B$184,$B$200,1),INDEX($B$4:$B$184,$B$200+(MONTH($B211)-$C$200),1)),0),VLOOKUP($B211,$B$4:KQ$184,COLUMN(KQ$1)-1,0))</f>
        <v>-395095.30005994439</v>
      </c>
      <c r="KR211" s="30">
        <f>IF(VLOOKUP($B211,$B$4:KR$184,COLUMN(KR$1)-1,0)="",IF(KR178="",TREND(KR$4:INDEX(KR$4:KR$184,$B$200,1),$B$4:INDEX($B$4:$B$184,$B$200,1),INDEX($B$4:$B$184,$B$200+(MONTH($B211)-$C$200),1)),0),VLOOKUP($B211,$B$4:KR$184,COLUMN(KR$1)-1,0))</f>
        <v>-711946.65022315457</v>
      </c>
      <c r="KS211" s="30">
        <f>IF(VLOOKUP($B211,$B$4:KS$184,COLUMN(KS$1)-1,0)="",IF(KS178="",TREND(KS$4:INDEX(KS$4:KS$184,$B$200,1),$B$4:INDEX($B$4:$B$184,$B$200,1),INDEX($B$4:$B$184,$B$200+(MONTH($B211)-$C$200),1)),0),VLOOKUP($B211,$B$4:KS$184,COLUMN(KS$1)-1,0))</f>
        <v>1153481.9039281942</v>
      </c>
      <c r="KT211" s="30">
        <f>IF(VLOOKUP($B211,$B$4:KT$184,COLUMN(KT$1)-1,0)="",IF(KT178="",TREND(KT$4:INDEX(KT$4:KT$184,$B$200,1),$B$4:INDEX($B$4:$B$184,$B$200,1),INDEX($B$4:$B$184,$B$200+(MONTH($B211)-$C$200),1)),0),VLOOKUP($B211,$B$4:KT$184,COLUMN(KT$1)-1,0))</f>
        <v>8336396.3017578572</v>
      </c>
      <c r="KU211" s="30">
        <f>IF(VLOOKUP($B211,$B$4:KU$184,COLUMN(KU$1)-1,0)="",IF(KU178="",TREND(KU$4:INDEX(KU$4:KU$184,$B$200,1),$B$4:INDEX($B$4:$B$184,$B$200,1),INDEX($B$4:$B$184,$B$200+(MONTH($B211)-$C$200),1)),0),VLOOKUP($B211,$B$4:KU$184,COLUMN(KU$1)-1,0))</f>
        <v>-28183.971024060971</v>
      </c>
      <c r="KV211" s="30">
        <f>IF(VLOOKUP($B211,$B$4:KV$184,COLUMN(KV$1)-1,0)="",IF(KV178="",TREND(KV$4:INDEX(KV$4:KV$184,$B$200,1),$B$4:INDEX($B$4:$B$184,$B$200,1),INDEX($B$4:$B$184,$B$200+(MONTH($B211)-$C$200),1)),0),VLOOKUP($B211,$B$4:KV$184,COLUMN(KV$1)-1,0))</f>
        <v>80977451.92473793</v>
      </c>
      <c r="KW211" s="30">
        <f>IF(VLOOKUP($B211,$B$4:KW$184,COLUMN(KW$1)-1,0)="",IF(KW178="",TREND(KW$4:INDEX(KW$4:KW$184,$B$200,1),$B$4:INDEX($B$4:$B$184,$B$200,1),INDEX($B$4:$B$184,$B$200+(MONTH($B211)-$C$200),1)),0),VLOOKUP($B211,$B$4:KW$184,COLUMN(KW$1)-1,0))</f>
        <v>0</v>
      </c>
      <c r="KX211" s="30">
        <f>IF(VLOOKUP($B211,$B$4:KX$184,COLUMN(KX$1)-1,0)="",IF(KX178="",TREND(KX$4:INDEX(KX$4:KX$184,$B$200,1),$B$4:INDEX($B$4:$B$184,$B$200,1),INDEX($B$4:$B$184,$B$200+(MONTH($B211)-$C$200),1)),0),VLOOKUP($B211,$B$4:KX$184,COLUMN(KX$1)-1,0))</f>
        <v>6245904.4179021493</v>
      </c>
      <c r="KY211" s="30">
        <f>IF(VLOOKUP($B211,$B$4:KY$184,COLUMN(KY$1)-1,0)="",IF(KY178="",TREND(KY$4:INDEX(KY$4:KY$184,$B$200,1),$B$4:INDEX($B$4:$B$184,$B$200,1),INDEX($B$4:$B$184,$B$200+(MONTH($B211)-$C$200),1)),0),VLOOKUP($B211,$B$4:KY$184,COLUMN(KY$1)-1,0))</f>
        <v>12847130.764188454</v>
      </c>
      <c r="KZ211" s="30">
        <f>IF(VLOOKUP($B211,$B$4:KZ$184,COLUMN(KZ$1)-1,0)="",IF(KZ178="",TREND(KZ$4:INDEX(KZ$4:KZ$184,$B$200,1),$B$4:INDEX($B$4:$B$184,$B$200,1),INDEX($B$4:$B$184,$B$200+(MONTH($B211)-$C$200),1)),0),VLOOKUP($B211,$B$4:KZ$184,COLUMN(KZ$1)-1,0))</f>
        <v>17196679.640816689</v>
      </c>
      <c r="LA211" s="30">
        <f>IF(VLOOKUP($B211,$B$4:LA$184,COLUMN(LA$1)-1,0)="",IF(LA178="",TREND(LA$4:INDEX(LA$4:LA$184,$B$200,1),$B$4:INDEX($B$4:$B$184,$B$200,1),INDEX($B$4:$B$184,$B$200+(MONTH($B211)-$C$200),1)),0),VLOOKUP($B211,$B$4:LA$184,COLUMN(LA$1)-1,0))</f>
        <v>10349143.619264314</v>
      </c>
      <c r="LB211" s="30">
        <f>IF(VLOOKUP($B211,$B$4:LB$184,COLUMN(LB$1)-1,0)="",IF(LB178="",TREND(LB$4:INDEX(LB$4:LB$184,$B$200,1),$B$4:INDEX($B$4:$B$184,$B$200,1),INDEX($B$4:$B$184,$B$200+(MONTH($B211)-$C$200),1)),0),VLOOKUP($B211,$B$4:LB$184,COLUMN(LB$1)-1,0))</f>
        <v>3340726.4291404821</v>
      </c>
      <c r="LC211" s="30">
        <f>IF(VLOOKUP($B211,$B$4:LC$184,COLUMN(LC$1)-1,0)="",IF(LC178="",TREND(LC$4:INDEX(LC$4:LC$184,$B$200,1),$B$4:INDEX($B$4:$B$184,$B$200,1),INDEX($B$4:$B$184,$B$200+(MONTH($B211)-$C$200),1)),0),VLOOKUP($B211,$B$4:LC$184,COLUMN(LC$1)-1,0))</f>
        <v>5712925.7949802279</v>
      </c>
      <c r="LD211" s="30">
        <f>IF(VLOOKUP($B211,$B$4:LD$184,COLUMN(LD$1)-1,0)="",IF(LD178="",TREND(LD$4:INDEX(LD$4:LD$184,$B$200,1),$B$4:INDEX($B$4:$B$184,$B$200,1),INDEX($B$4:$B$184,$B$200+(MONTH($B211)-$C$200),1)),0),VLOOKUP($B211,$B$4:LD$184,COLUMN(LD$1)-1,0))</f>
        <v>339500147.26552725</v>
      </c>
      <c r="LE211" s="30">
        <f>IF(VLOOKUP($B211,$B$4:LE$184,COLUMN(LE$1)-1,0)="",IF(LE178="",TREND(LE$4:INDEX(LE$4:LE$184,$B$200,1),$B$4:INDEX($B$4:$B$184,$B$200,1),INDEX($B$4:$B$184,$B$200+(MONTH($B211)-$C$200),1)),0),VLOOKUP($B211,$B$4:LE$184,COLUMN(LE$1)-1,0))</f>
        <v>1041513.5326905791</v>
      </c>
      <c r="LF211" s="30">
        <f>IF(VLOOKUP($B211,$B$4:LF$184,COLUMN(LF$1)-1,0)="",IF(LF178="",TREND(LF$4:INDEX(LF$4:LF$184,$B$200,1),$B$4:INDEX($B$4:$B$184,$B$200,1),INDEX($B$4:$B$184,$B$200+(MONTH($B211)-$C$200),1)),0),VLOOKUP($B211,$B$4:LF$184,COLUMN(LF$1)-1,0))</f>
        <v>5567556.2734985873</v>
      </c>
      <c r="LG211" s="30">
        <f>IF(VLOOKUP($B211,$B$4:LG$184,COLUMN(LG$1)-1,0)="",IF(LG178="",TREND(LG$4:INDEX(LG$4:LG$184,$B$200,1),$B$4:INDEX($B$4:$B$184,$B$200,1),INDEX($B$4:$B$184,$B$200+(MONTH($B211)-$C$200),1)),0),VLOOKUP($B211,$B$4:LG$184,COLUMN(LG$1)-1,0))</f>
        <v>-56680.320675816853</v>
      </c>
      <c r="LH211" s="30">
        <f>IF(VLOOKUP($B211,$B$4:LH$184,COLUMN(LH$1)-1,0)="",IF(LH178="",TREND(LH$4:INDEX(LH$4:LH$184,$B$200,1),$B$4:INDEX($B$4:$B$184,$B$200,1),INDEX($B$4:$B$184,$B$200+(MONTH($B211)-$C$200),1)),0),VLOOKUP($B211,$B$4:LH$184,COLUMN(LH$1)-1,0))</f>
        <v>8942576.7200961262</v>
      </c>
      <c r="LI211" s="30">
        <f>IF(VLOOKUP($B211,$B$4:LI$184,COLUMN(LI$1)-1,0)="",IF(LI178="",TREND(LI$4:INDEX(LI$4:LI$184,$B$200,1),$B$4:INDEX($B$4:$B$184,$B$200,1),INDEX($B$4:$B$184,$B$200+(MONTH($B211)-$C$200),1)),0),VLOOKUP($B211,$B$4:LI$184,COLUMN(LI$1)-1,0))</f>
        <v>36096879.864497602</v>
      </c>
      <c r="LJ211" s="30">
        <f>IF(VLOOKUP($B211,$B$4:LJ$184,COLUMN(LJ$1)-1,0)="",IF(LJ178="",TREND(LJ$4:INDEX(LJ$4:LJ$184,$B$200,1),$B$4:INDEX($B$4:$B$184,$B$200,1),INDEX($B$4:$B$184,$B$200+(MONTH($B211)-$C$200),1)),0),VLOOKUP($B211,$B$4:LJ$184,COLUMN(LJ$1)-1,0))</f>
        <v>7447968.7824018002</v>
      </c>
      <c r="LK211" s="30">
        <f>IF(VLOOKUP($B211,$B$4:LK$184,COLUMN(LK$1)-1,0)="",IF(LK178="",TREND(LK$4:INDEX(LK$4:LK$184,$B$200,1),$B$4:INDEX($B$4:$B$184,$B$200,1),INDEX($B$4:$B$184,$B$200+(MONTH($B211)-$C$200),1)),0),VLOOKUP($B211,$B$4:LK$184,COLUMN(LK$1)-1,0))</f>
        <v>1010941.806692699</v>
      </c>
      <c r="LL211" s="30">
        <f>IF(VLOOKUP($B211,$B$4:LL$184,COLUMN(LL$1)-1,0)="",IF(LL178="",TREND(LL$4:INDEX(LL$4:LL$184,$B$200,1),$B$4:INDEX($B$4:$B$184,$B$200,1),INDEX($B$4:$B$184,$B$200+(MONTH($B211)-$C$200),1)),0),VLOOKUP($B211,$B$4:LL$184,COLUMN(LL$1)-1,0))</f>
        <v>2699828.9424713366</v>
      </c>
      <c r="LM211" s="30">
        <f>IF(VLOOKUP($B211,$B$4:LM$184,COLUMN(LM$1)-1,0)="",IF(LM178="",TREND(LM$4:INDEX(LM$4:LM$184,$B$200,1),$B$4:INDEX($B$4:$B$184,$B$200,1),INDEX($B$4:$B$184,$B$200+(MONTH($B211)-$C$200),1)),0),VLOOKUP($B211,$B$4:LM$184,COLUMN(LM$1)-1,0))</f>
        <v>6430002.2326250151</v>
      </c>
      <c r="LN211" s="30">
        <f>IF(VLOOKUP($B211,$B$4:LN$184,COLUMN(LN$1)-1,0)="",IF(LN178="",TREND(LN$4:INDEX(LN$4:LN$184,$B$200,1),$B$4:INDEX($B$4:$B$184,$B$200,1),INDEX($B$4:$B$184,$B$200+(MONTH($B211)-$C$200),1)),0),VLOOKUP($B211,$B$4:LN$184,COLUMN(LN$1)-1,0))</f>
        <v>41432312.954321504</v>
      </c>
      <c r="LO211" s="30">
        <f>IF(VLOOKUP($B211,$B$4:LO$184,COLUMN(LO$1)-1,0)="",IF(LO178="",TREND(LO$4:INDEX(LO$4:LO$184,$B$200,1),$B$4:INDEX($B$4:$B$184,$B$200,1),INDEX($B$4:$B$184,$B$200+(MONTH($B211)-$C$200),1)),0),VLOOKUP($B211,$B$4:LO$184,COLUMN(LO$1)-1,0))</f>
        <v>55848657.140704513</v>
      </c>
      <c r="LP211" s="30">
        <f>IF(VLOOKUP($B211,$B$4:LP$184,COLUMN(LP$1)-1,0)="",IF(LP178="",TREND(LP$4:INDEX(LP$4:LP$184,$B$200,1),$B$4:INDEX($B$4:$B$184,$B$200,1),INDEX($B$4:$B$184,$B$200+(MONTH($B211)-$C$200),1)),0),VLOOKUP($B211,$B$4:LP$184,COLUMN(LP$1)-1,0))</f>
        <v>5818333.647250399</v>
      </c>
      <c r="LQ211" s="30">
        <f>IF(VLOOKUP($B211,$B$4:LQ$184,COLUMN(LQ$1)-1,0)="",IF(LQ178="",TREND(LQ$4:INDEX(LQ$4:LQ$184,$B$200,1),$B$4:INDEX($B$4:$B$184,$B$200,1),INDEX($B$4:$B$184,$B$200+(MONTH($B211)-$C$200),1)),0),VLOOKUP($B211,$B$4:LQ$184,COLUMN(LQ$1)-1,0))</f>
        <v>162066308.1331768</v>
      </c>
      <c r="LR211" s="30">
        <f>IF(VLOOKUP($B211,$B$4:LR$184,COLUMN(LR$1)-1,0)="",IF(LR178="",TREND(LR$4:INDEX(LR$4:LR$184,$B$200,1),$B$4:INDEX($B$4:$B$184,$B$200,1),INDEX($B$4:$B$184,$B$200+(MONTH($B211)-$C$200),1)),0),VLOOKUP($B211,$B$4:LR$184,COLUMN(LR$1)-1,0))</f>
        <v>1064274.7529894654</v>
      </c>
      <c r="LS211" s="30">
        <f>IF(VLOOKUP($B211,$B$4:LS$184,COLUMN(LS$1)-1,0)="",IF(LS178="",TREND(LS$4:INDEX(LS$4:LS$184,$B$200,1),$B$4:INDEX($B$4:$B$184,$B$200,1),INDEX($B$4:$B$184,$B$200+(MONTH($B211)-$C$200),1)),0),VLOOKUP($B211,$B$4:LS$184,COLUMN(LS$1)-1,0))</f>
        <v>160440252.63357401</v>
      </c>
      <c r="LT211" s="30">
        <f>IF(VLOOKUP($B211,$B$4:LT$184,COLUMN(LT$1)-1,0)="",IF(LT178="",TREND(LT$4:INDEX(LT$4:LT$184,$B$200,1),$B$4:INDEX($B$4:$B$184,$B$200,1),INDEX($B$4:$B$184,$B$200+(MONTH($B211)-$C$200),1)),0),VLOOKUP($B211,$B$4:LT$184,COLUMN(LT$1)-1,0))</f>
        <v>0</v>
      </c>
      <c r="LU211" s="30">
        <f>IF(VLOOKUP($B211,$B$4:LU$184,COLUMN(LU$1)-1,0)="",IF(LU178="",TREND(LU$4:INDEX(LU$4:LU$184,$B$200,1),$B$4:INDEX($B$4:$B$184,$B$200,1),INDEX($B$4:$B$184,$B$200+(MONTH($B211)-$C$200),1)),0),VLOOKUP($B211,$B$4:LU$184,COLUMN(LU$1)-1,0))</f>
        <v>248411885.16967177</v>
      </c>
      <c r="LV211" s="30">
        <f>IF(VLOOKUP($B211,$B$4:LV$184,COLUMN(LV$1)-1,0)="",IF(LV178="",TREND(LV$4:INDEX(LV$4:LV$184,$B$200,1),$B$4:INDEX($B$4:$B$184,$B$200,1),INDEX($B$4:$B$184,$B$200+(MONTH($B211)-$C$200),1)),0),VLOOKUP($B211,$B$4:LV$184,COLUMN(LV$1)-1,0))</f>
        <v>483205.23273443431</v>
      </c>
      <c r="LW211" s="30">
        <f>IF(VLOOKUP($B211,$B$4:LW$184,COLUMN(LW$1)-1,0)="",IF(LW178="",TREND(LW$4:INDEX(LW$4:LW$184,$B$200,1),$B$4:INDEX($B$4:$B$184,$B$200,1),INDEX($B$4:$B$184,$B$200+(MONTH($B211)-$C$200),1)),0),VLOOKUP($B211,$B$4:LW$184,COLUMN(LW$1)-1,0))</f>
        <v>4109399.6347244009</v>
      </c>
      <c r="LX211" s="30">
        <f>IF(VLOOKUP($B211,$B$4:LX$184,COLUMN(LX$1)-1,0)="",IF(LX178="",TREND(LX$4:INDEX(LX$4:LX$184,$B$200,1),$B$4:INDEX($B$4:$B$184,$B$200,1),INDEX($B$4:$B$184,$B$200+(MONTH($B211)-$C$200),1)),0),VLOOKUP($B211,$B$4:LX$184,COLUMN(LX$1)-1,0))</f>
        <v>755905.59702348337</v>
      </c>
      <c r="LY211" s="30">
        <f>IF(VLOOKUP($B211,$B$4:LY$184,COLUMN(LY$1)-1,0)="",IF(LY178="",TREND(LY$4:INDEX(LY$4:LY$184,$B$200,1),$B$4:INDEX($B$4:$B$184,$B$200,1),INDEX($B$4:$B$184,$B$200+(MONTH($B211)-$C$200),1)),0),VLOOKUP($B211,$B$4:LY$184,COLUMN(LY$1)-1,0))</f>
        <v>107051.49945234577</v>
      </c>
      <c r="LZ211" s="30">
        <f>IF(VLOOKUP($B211,$B$4:LZ$184,COLUMN(LZ$1)-1,0)="",IF(LZ178="",TREND(LZ$4:INDEX(LZ$4:LZ$184,$B$200,1),$B$4:INDEX($B$4:$B$184,$B$200,1),INDEX($B$4:$B$184,$B$200+(MONTH($B211)-$C$200),1)),0),VLOOKUP($B211,$B$4:LZ$184,COLUMN(LZ$1)-1,0))</f>
        <v>14662163.625042766</v>
      </c>
      <c r="MA211" s="30">
        <f>IF(VLOOKUP($B211,$B$4:MA$184,COLUMN(MA$1)-1,0)="",IF(MA178="",TREND(MA$4:INDEX(MA$4:MA$184,$B$200,1),$B$4:INDEX($B$4:$B$184,$B$200,1),INDEX($B$4:$B$184,$B$200+(MONTH($B211)-$C$200),1)),0),VLOOKUP($B211,$B$4:MA$184,COLUMN(MA$1)-1,0))</f>
        <v>39794497.17303431</v>
      </c>
      <c r="MB211" s="30">
        <f>IF(VLOOKUP($B211,$B$4:MB$184,COLUMN(MB$1)-1,0)="",IF(MB178="",TREND(MB$4:INDEX(MB$4:MB$184,$B$200,1),$B$4:INDEX($B$4:$B$184,$B$200,1),INDEX($B$4:$B$184,$B$200+(MONTH($B211)-$C$200),1)),0),VLOOKUP($B211,$B$4:MB$184,COLUMN(MB$1)-1,0))</f>
        <v>49898550.611724555</v>
      </c>
      <c r="MC211" s="30">
        <f>IF(VLOOKUP($B211,$B$4:MC$184,COLUMN(MC$1)-1,0)="",IF(MC178="",TREND(MC$4:INDEX(MC$4:MC$184,$B$200,1),$B$4:INDEX($B$4:$B$184,$B$200,1),INDEX($B$4:$B$184,$B$200+(MONTH($B211)-$C$200),1)),0),VLOOKUP($B211,$B$4:MC$184,COLUMN(MC$1)-1,0))</f>
        <v>3591400.5513199619</v>
      </c>
      <c r="MD211" s="30">
        <f>IF(VLOOKUP($B211,$B$4:MD$184,COLUMN(MD$1)-1,0)="",IF(MD178="",TREND(MD$4:INDEX(MD$4:MD$184,$B$200,1),$B$4:INDEX($B$4:$B$184,$B$200,1),INDEX($B$4:$B$184,$B$200+(MONTH($B211)-$C$200),1)),0),VLOOKUP($B211,$B$4:MD$184,COLUMN(MD$1)-1,0))</f>
        <v>287595.75856283773</v>
      </c>
      <c r="ME211" s="30">
        <f>IF(VLOOKUP($B211,$B$4:ME$184,COLUMN(ME$1)-1,0)="",IF(ME178="",TREND(ME$4:INDEX(ME$4:ME$184,$B$200,1),$B$4:INDEX($B$4:$B$184,$B$200,1),INDEX($B$4:$B$184,$B$200+(MONTH($B211)-$C$200),1)),0),VLOOKUP($B211,$B$4:ME$184,COLUMN(ME$1)-1,0))</f>
        <v>37046820.00285989</v>
      </c>
      <c r="MF211" s="30">
        <f>IF(VLOOKUP($B211,$B$4:MF$184,COLUMN(MF$1)-1,0)="",IF(MF178="",TREND(MF$4:INDEX(MF$4:MF$184,$B$200,1),$B$4:INDEX($B$4:$B$184,$B$200,1),INDEX($B$4:$B$184,$B$200+(MONTH($B211)-$C$200),1)),0),VLOOKUP($B211,$B$4:MF$184,COLUMN(MF$1)-1,0))</f>
        <v>4786946.1611565556</v>
      </c>
      <c r="MG211" s="30">
        <f>IF(VLOOKUP($B211,$B$4:MG$184,COLUMN(MG$1)-1,0)="",IF(MG178="",TREND(MG$4:INDEX(MG$4:MG$184,$B$200,1),$B$4:INDEX($B$4:$B$184,$B$200,1),INDEX($B$4:$B$184,$B$200+(MONTH($B211)-$C$200),1)),0),VLOOKUP($B211,$B$4:MG$184,COLUMN(MG$1)-1,0))</f>
        <v>3567022.9067788087</v>
      </c>
      <c r="MH211" s="30">
        <f>IF(VLOOKUP($B211,$B$4:MH$184,COLUMN(MH$1)-1,0)="",IF(MH178="",TREND(MH$4:INDEX(MH$4:MH$184,$B$200,1),$B$4:INDEX($B$4:$B$184,$B$200,1),INDEX($B$4:$B$184,$B$200+(MONTH($B211)-$C$200),1)),0),VLOOKUP($B211,$B$4:MH$184,COLUMN(MH$1)-1,0))</f>
        <v>9541066.6071103215</v>
      </c>
      <c r="MI211" s="30">
        <f>IF(VLOOKUP($B211,$B$4:MI$184,COLUMN(MI$1)-1,0)="",IF(MI178="",TREND(MI$4:INDEX(MI$4:MI$184,$B$200,1),$B$4:INDEX($B$4:$B$184,$B$200,1),INDEX($B$4:$B$184,$B$200+(MONTH($B211)-$C$200),1)),0),VLOOKUP($B211,$B$4:MI$184,COLUMN(MI$1)-1,0))</f>
        <v>283614.69509666599</v>
      </c>
      <c r="MJ211" s="30">
        <f>IF(VLOOKUP($B211,$B$4:MJ$184,COLUMN(MJ$1)-1,0)="",IF(MJ178="",TREND(MJ$4:INDEX(MJ$4:MJ$184,$B$200,1),$B$4:INDEX($B$4:$B$184,$B$200,1),INDEX($B$4:$B$184,$B$200+(MONTH($B211)-$C$200),1)),0),VLOOKUP($B211,$B$4:MJ$184,COLUMN(MJ$1)-1,0))</f>
        <v>10795440.586764634</v>
      </c>
      <c r="MK211" s="30">
        <f>IF(VLOOKUP($B211,$B$4:MK$184,COLUMN(MK$1)-1,0)="",IF(MK178="",TREND(MK$4:INDEX(MK$4:MK$184,$B$200,1),$B$4:INDEX($B$4:$B$184,$B$200,1),INDEX($B$4:$B$184,$B$200+(MONTH($B211)-$C$200),1)),0),VLOOKUP($B211,$B$4:MK$184,COLUMN(MK$1)-1,0))</f>
        <v>832520.66136594862</v>
      </c>
      <c r="ML211" s="30">
        <f>IF(VLOOKUP($B211,$B$4:ML$184,COLUMN(ML$1)-1,0)="",IF(ML178="",TREND(ML$4:INDEX(ML$4:ML$184,$B$200,1),$B$4:INDEX($B$4:$B$184,$B$200,1),INDEX($B$4:$B$184,$B$200+(MONTH($B211)-$C$200),1)),0),VLOOKUP($B211,$B$4:ML$184,COLUMN(ML$1)-1,0))</f>
        <v>45628.137006873207</v>
      </c>
      <c r="MM211" s="30">
        <f>IF(VLOOKUP($B211,$B$4:MM$184,COLUMN(MM$1)-1,0)="",IF(MM178="",TREND(MM$4:INDEX(MM$4:MM$184,$B$200,1),$B$4:INDEX($B$4:$B$184,$B$200,1),INDEX($B$4:$B$184,$B$200+(MONTH($B211)-$C$200),1)),0),VLOOKUP($B211,$B$4:MM$184,COLUMN(MM$1)-1,0))</f>
        <v>195417.92492605094</v>
      </c>
      <c r="MN211" s="30">
        <f>IF(VLOOKUP($B211,$B$4:MN$184,COLUMN(MN$1)-1,0)="",IF(MN178="",TREND(MN$4:INDEX(MN$4:MN$184,$B$200,1),$B$4:INDEX($B$4:$B$184,$B$200,1),INDEX($B$4:$B$184,$B$200+(MONTH($B211)-$C$200),1)),0),VLOOKUP($B211,$B$4:MN$184,COLUMN(MN$1)-1,0))</f>
        <v>1297191.4258290399</v>
      </c>
      <c r="MO211" s="30">
        <f>IF(VLOOKUP($B211,$B$4:MO$184,COLUMN(MO$1)-1,0)="",IF(MO178="",TREND(MO$4:INDEX(MO$4:MO$184,$B$200,1),$B$4:INDEX($B$4:$B$184,$B$200,1),INDEX($B$4:$B$184,$B$200+(MONTH($B211)-$C$200),1)),0),VLOOKUP($B211,$B$4:MO$184,COLUMN(MO$1)-1,0))</f>
        <v>160012518.49432516</v>
      </c>
      <c r="MP211" s="30">
        <f>IF(VLOOKUP($B211,$B$4:MP$184,COLUMN(MP$1)-1,0)="",IF(MP178="",TREND(MP$4:INDEX(MP$4:MP$184,$B$200,1),$B$4:INDEX($B$4:$B$184,$B$200,1),INDEX($B$4:$B$184,$B$200+(MONTH($B211)-$C$200),1)),0),VLOOKUP($B211,$B$4:MP$184,COLUMN(MP$1)-1,0))</f>
        <v>2824933.7198638022</v>
      </c>
      <c r="MQ211" s="30">
        <f>IF(VLOOKUP($B211,$B$4:MQ$184,COLUMN(MQ$1)-1,0)="",IF(MQ178="",TREND(MQ$4:INDEX(MQ$4:MQ$184,$B$200,1),$B$4:INDEX($B$4:$B$184,$B$200,1),INDEX($B$4:$B$184,$B$200+(MONTH($B211)-$C$200),1)),0),VLOOKUP($B211,$B$4:MQ$184,COLUMN(MQ$1)-1,0))</f>
        <v>429880511.58995485</v>
      </c>
      <c r="MR211" s="30">
        <f>IF(VLOOKUP($B211,$B$4:MR$184,COLUMN(MR$1)-1,0)="",IF(MR178="",TREND(MR$4:INDEX(MR$4:MR$184,$B$200,1),$B$4:INDEX($B$4:$B$184,$B$200,1),INDEX($B$4:$B$184,$B$200+(MONTH($B211)-$C$200),1)),0),VLOOKUP($B211,$B$4:MR$184,COLUMN(MR$1)-1,0))</f>
        <v>-75772.233792322688</v>
      </c>
      <c r="MS211" s="30">
        <f>IF(VLOOKUP($B211,$B$4:MS$184,COLUMN(MS$1)-1,0)="",IF(MS178="",TREND(MS$4:INDEX(MS$4:MS$184,$B$200,1),$B$4:INDEX($B$4:$B$184,$B$200,1),INDEX($B$4:$B$184,$B$200+(MONTH($B211)-$C$200),1)),0),VLOOKUP($B211,$B$4:MS$184,COLUMN(MS$1)-1,0))</f>
        <v>59246136290.190002</v>
      </c>
      <c r="MT211" s="30">
        <f>IF(VLOOKUP($B211,$B$4:MT$184,COLUMN(MT$1)-1,0)="",IF(MT178="",TREND(MT$4:INDEX(MT$4:MT$184,$B$200,1),$B$4:INDEX($B$4:$B$184,$B$200,1),INDEX($B$4:$B$184,$B$200+(MONTH($B211)-$C$200),1)),0),VLOOKUP($B211,$B$4:MT$184,COLUMN(MT$1)-1,0))</f>
        <v>50298814084.788879</v>
      </c>
      <c r="MU211" s="30">
        <f>IF(VLOOKUP($B211,$B$4:MU$184,COLUMN(MU$1)-1,0)="",IF(MU178="",TREND(MU$4:INDEX(MU$4:MU$184,$B$200,1),$B$4:INDEX($B$4:$B$184,$B$200,1),INDEX($B$4:$B$184,$B$200+(MONTH($B211)-$C$200),1)),0),VLOOKUP($B211,$B$4:MU$184,COLUMN(MU$1)-1,0))</f>
        <v>49629259008.775085</v>
      </c>
      <c r="MV211" s="30">
        <f>IF(VLOOKUP($B211,$B$4:MV$184,COLUMN(MV$1)-1,0)="",IF(MV178="",TREND(MV$4:INDEX(MV$4:MV$184,$B$200,1),$B$4:INDEX($B$4:$B$184,$B$200,1),INDEX($B$4:$B$184,$B$200+(MONTH($B211)-$C$200),1)),0),VLOOKUP($B211,$B$4:MV$184,COLUMN(MV$1)-1,0))</f>
        <v>22059447568.676544</v>
      </c>
      <c r="MW211" s="30">
        <f>IF(VLOOKUP($B211,$B$4:MW$184,COLUMN(MW$1)-1,0)="",IF(MW178="",TREND(MW$4:INDEX(MW$4:MW$184,$B$200,1),$B$4:INDEX($B$4:$B$184,$B$200,1),INDEX($B$4:$B$184,$B$200+(MONTH($B211)-$C$200),1)),0),VLOOKUP($B211,$B$4:MW$184,COLUMN(MW$1)-1,0))</f>
        <v>19146892019.218842</v>
      </c>
      <c r="MX211" s="30">
        <f>IF(VLOOKUP($B211,$B$4:MX$184,COLUMN(MX$1)-1,0)="",IF(MX178="",TREND(MX$4:INDEX(MX$4:MX$184,$B$200,1),$B$4:INDEX($B$4:$B$184,$B$200,1),INDEX($B$4:$B$184,$B$200+(MONTH($B211)-$C$200),1)),0),VLOOKUP($B211,$B$4:MX$184,COLUMN(MX$1)-1,0))</f>
        <v>0</v>
      </c>
      <c r="MY211" s="30">
        <f>IF(VLOOKUP($B211,$B$4:MY$184,COLUMN(MY$1)-1,0)="",IF(MY178="",TREND(MY$4:INDEX(MY$4:MY$184,$B$200,1),$B$4:INDEX($B$4:$B$184,$B$200,1),INDEX($B$4:$B$184,$B$200+(MONTH($B211)-$C$200),1)),0),VLOOKUP($B211,$B$4:MY$184,COLUMN(MY$1)-1,0))</f>
        <v>153809666.56471109</v>
      </c>
      <c r="MZ211" s="30">
        <f>IF(VLOOKUP($B211,$B$4:MZ$184,COLUMN(MZ$1)-1,0)="",IF(MZ178="",TREND(MZ$4:INDEX(MZ$4:MZ$184,$B$200,1),$B$4:INDEX($B$4:$B$184,$B$200,1),INDEX($B$4:$B$184,$B$200+(MONTH($B211)-$C$200),1)),0),VLOOKUP($B211,$B$4:MZ$184,COLUMN(MZ$1)-1,0))</f>
        <v>16277183912.933289</v>
      </c>
      <c r="NA211" s="30">
        <f>IF(VLOOKUP($B211,$B$4:NA$184,COLUMN(NA$1)-1,0)="",IF(NA178="",TREND(NA$4:INDEX(NA$4:NA$184,$B$200,1),$B$4:INDEX($B$4:$B$184,$B$200,1),INDEX($B$4:$B$184,$B$200+(MONTH($B211)-$C$200),1)),0),VLOOKUP($B211,$B$4:NA$184,COLUMN(NA$1)-1,0))</f>
        <v>1572504953.2708721</v>
      </c>
      <c r="NB211" s="30">
        <f>IF(VLOOKUP($B211,$B$4:NB$184,COLUMN(NB$1)-1,0)="",IF(NB178="",TREND(NB$4:INDEX(NB$4:NB$184,$B$200,1),$B$4:INDEX($B$4:$B$184,$B$200,1),INDEX($B$4:$B$184,$B$200+(MONTH($B211)-$C$200),1)),0),VLOOKUP($B211,$B$4:NB$184,COLUMN(NB$1)-1,0))</f>
        <v>1572387616.1636391</v>
      </c>
      <c r="NC211" s="30">
        <f>IF(VLOOKUP($B211,$B$4:NC$184,COLUMN(NC$1)-1,0)="",IF(NC178="",TREND(NC$4:INDEX(NC$4:NC$184,$B$200,1),$B$4:INDEX($B$4:$B$184,$B$200,1),INDEX($B$4:$B$184,$B$200+(MONTH($B211)-$C$200),1)),0),VLOOKUP($B211,$B$4:NC$184,COLUMN(NC$1)-1,0))</f>
        <v>117337.10723099113</v>
      </c>
      <c r="ND211" s="30">
        <f>IF(VLOOKUP($B211,$B$4:ND$184,COLUMN(ND$1)-1,0)="",IF(ND178="",TREND(ND$4:INDEX(ND$4:ND$184,$B$200,1),$B$4:INDEX($B$4:$B$184,$B$200,1),INDEX($B$4:$B$184,$B$200+(MONTH($B211)-$C$200),1)),0),VLOOKUP($B211,$B$4:ND$184,COLUMN(ND$1)-1,0))</f>
        <v>16505046224.206421</v>
      </c>
      <c r="NE211" s="30">
        <f>IF(VLOOKUP($B211,$B$4:NE$184,COLUMN(NE$1)-1,0)="",IF(NE178="",TREND(NE$4:INDEX(NE$4:NE$184,$B$200,1),$B$4:INDEX($B$4:$B$184,$B$200,1),INDEX($B$4:$B$184,$B$200+(MONTH($B211)-$C$200),1)),0),VLOOKUP($B211,$B$4:NE$184,COLUMN(NE$1)-1,0))</f>
        <v>16505046224.206421</v>
      </c>
      <c r="NF211" s="30">
        <f>IF(VLOOKUP($B211,$B$4:NF$184,COLUMN(NF$1)-1,0)="",IF(NF178="",TREND(NF$4:INDEX(NF$4:NF$184,$B$200,1),$B$4:INDEX($B$4:$B$184,$B$200,1),INDEX($B$4:$B$184,$B$200+(MONTH($B211)-$C$200),1)),0),VLOOKUP($B211,$B$4:NF$184,COLUMN(NF$1)-1,0))</f>
        <v>0</v>
      </c>
      <c r="NG211" s="30">
        <f>IF(VLOOKUP($B211,$B$4:NG$184,COLUMN(NG$1)-1,0)="",IF(NG178="",TREND(NG$4:INDEX(NG$4:NG$184,$B$200,1),$B$4:INDEX($B$4:$B$184,$B$200,1),INDEX($B$4:$B$184,$B$200+(MONTH($B211)-$C$200),1)),0),VLOOKUP($B211,$B$4:NG$184,COLUMN(NG$1)-1,0))</f>
        <v>185609953.73139858</v>
      </c>
      <c r="NH211" s="30">
        <f>IF(VLOOKUP($B211,$B$4:NH$184,COLUMN(NH$1)-1,0)="",IF(NH178="",TREND(NH$4:INDEX(NH$4:NH$184,$B$200,1),$B$4:INDEX($B$4:$B$184,$B$200,1),INDEX($B$4:$B$184,$B$200+(MONTH($B211)-$C$200),1)),0),VLOOKUP($B211,$B$4:NH$184,COLUMN(NH$1)-1,0))</f>
        <v>6601376241.369751</v>
      </c>
      <c r="NI211" s="30">
        <f>IF(VLOOKUP($B211,$B$4:NI$184,COLUMN(NI$1)-1,0)="",IF(NI178="",TREND(NI$4:INDEX(NI$4:NI$184,$B$200,1),$B$4:INDEX($B$4:$B$184,$B$200,1),INDEX($B$4:$B$184,$B$200+(MONTH($B211)-$C$200),1)),0),VLOOKUP($B211,$B$4:NI$184,COLUMN(NI$1)-1,0))</f>
        <v>1757060941.9319725</v>
      </c>
      <c r="NJ211" s="30">
        <f>IF(VLOOKUP($B211,$B$4:NJ$184,COLUMN(NJ$1)-1,0)="",IF(NJ178="",TREND(NJ$4:INDEX(NJ$4:NJ$184,$B$200,1),$B$4:INDEX($B$4:$B$184,$B$200,1),INDEX($B$4:$B$184,$B$200+(MONTH($B211)-$C$200),1)),0),VLOOKUP($B211,$B$4:NJ$184,COLUMN(NJ$1)-1,0))</f>
        <v>427010808.12374973</v>
      </c>
      <c r="NK211" s="30">
        <f>IF(VLOOKUP($B211,$B$4:NK$184,COLUMN(NK$1)-1,0)="",IF(NK178="",TREND(NK$4:INDEX(NK$4:NK$184,$B$200,1),$B$4:INDEX($B$4:$B$184,$B$200,1),INDEX($B$4:$B$184,$B$200+(MONTH($B211)-$C$200),1)),0),VLOOKUP($B211,$B$4:NK$184,COLUMN(NK$1)-1,0))</f>
        <v>1330050133.8082237</v>
      </c>
      <c r="NL211" s="30">
        <f>IF(VLOOKUP($B211,$B$4:NL$184,COLUMN(NL$1)-1,0)="",IF(NL178="",TREND(NL$4:INDEX(NL$4:NL$184,$B$200,1),$B$4:INDEX($B$4:$B$184,$B$200,1),INDEX($B$4:$B$184,$B$200+(MONTH($B211)-$C$200),1)),0),VLOOKUP($B211,$B$4:NL$184,COLUMN(NL$1)-1,0))</f>
        <v>8536253812.5809174</v>
      </c>
      <c r="NM211" s="30">
        <f>IF(VLOOKUP($B211,$B$4:NM$184,COLUMN(NM$1)-1,0)="",IF(NM178="",TREND(NM$4:INDEX(NM$4:NM$184,$B$200,1),$B$4:INDEX($B$4:$B$184,$B$200,1),INDEX($B$4:$B$184,$B$200+(MONTH($B211)-$C$200),1)),0),VLOOKUP($B211,$B$4:NM$184,COLUMN(NM$1)-1,0))</f>
        <v>3372940456.9010639</v>
      </c>
      <c r="NN211" s="30">
        <f>IF(VLOOKUP($B211,$B$4:NN$184,COLUMN(NN$1)-1,0)="",IF(NN178="",TREND(NN$4:INDEX(NN$4:NN$184,$B$200,1),$B$4:INDEX($B$4:$B$184,$B$200,1),INDEX($B$4:$B$184,$B$200+(MONTH($B211)-$C$200),1)),0),VLOOKUP($B211,$B$4:NN$184,COLUMN(NN$1)-1,0))</f>
        <v>2941769247.7937145</v>
      </c>
      <c r="NO211" s="30">
        <f>IF(VLOOKUP($B211,$B$4:NO$184,COLUMN(NO$1)-1,0)="",IF(NO178="",TREND(NO$4:INDEX(NO$4:NO$184,$B$200,1),$B$4:INDEX($B$4:$B$184,$B$200,1),INDEX($B$4:$B$184,$B$200+(MONTH($B211)-$C$200),1)),0),VLOOKUP($B211,$B$4:NO$184,COLUMN(NO$1)-1,0))</f>
        <v>2601218.8875931799</v>
      </c>
      <c r="NP211" s="30">
        <f>IF(VLOOKUP($B211,$B$4:NP$184,COLUMN(NP$1)-1,0)="",IF(NP178="",TREND(NP$4:INDEX(NP$4:NP$184,$B$200,1),$B$4:INDEX($B$4:$B$184,$B$200,1),INDEX($B$4:$B$184,$B$200+(MONTH($B211)-$C$200),1)),0),VLOOKUP($B211,$B$4:NP$184,COLUMN(NP$1)-1,0))</f>
        <v>52438013.458512582</v>
      </c>
      <c r="NQ211" s="30">
        <f>IF(VLOOKUP($B211,$B$4:NQ$184,COLUMN(NQ$1)-1,0)="",IF(NQ178="",TREND(NQ$4:INDEX(NQ$4:NQ$184,$B$200,1),$B$4:INDEX($B$4:$B$184,$B$200,1),INDEX($B$4:$B$184,$B$200+(MONTH($B211)-$C$200),1)),0),VLOOKUP($B211,$B$4:NQ$184,COLUMN(NQ$1)-1,0))</f>
        <v>153041156.94592297</v>
      </c>
      <c r="NR211" s="30">
        <f>IF(VLOOKUP($B211,$B$4:NR$184,COLUMN(NR$1)-1,0)="",IF(NR178="",TREND(NR$4:INDEX(NR$4:NR$184,$B$200,1),$B$4:INDEX($B$4:$B$184,$B$200,1),INDEX($B$4:$B$184,$B$200+(MONTH($B211)-$C$200),1)),0),VLOOKUP($B211,$B$4:NR$184,COLUMN(NR$1)-1,0))</f>
        <v>90704038.123040468</v>
      </c>
      <c r="NS211" s="30">
        <f>IF(VLOOKUP($B211,$B$4:NS$184,COLUMN(NS$1)-1,0)="",IF(NS178="",TREND(NS$4:INDEX(NS$4:NS$184,$B$200,1),$B$4:INDEX($B$4:$B$184,$B$200,1),INDEX($B$4:$B$184,$B$200+(MONTH($B211)-$C$200),1)),0),VLOOKUP($B211,$B$4:NS$184,COLUMN(NS$1)-1,0))</f>
        <v>31279159.62432757</v>
      </c>
      <c r="NT211" s="30">
        <f>IF(VLOOKUP($B211,$B$4:NT$184,COLUMN(NT$1)-1,0)="",IF(NT178="",TREND(NT$4:INDEX(NT$4:NT$184,$B$200,1),$B$4:INDEX($B$4:$B$184,$B$200,1),INDEX($B$4:$B$184,$B$200+(MONTH($B211)-$C$200),1)),0),VLOOKUP($B211,$B$4:NT$184,COLUMN(NT$1)-1,0))</f>
        <v>431171209.10734797</v>
      </c>
      <c r="NU211" s="30">
        <f>IF(VLOOKUP($B211,$B$4:NU$184,COLUMN(NU$1)-1,0)="",IF(NU178="",TREND(NU$4:INDEX(NU$4:NU$184,$B$200,1),$B$4:INDEX($B$4:$B$184,$B$200,1),INDEX($B$4:$B$184,$B$200+(MONTH($B211)-$C$200),1)),0),VLOOKUP($B211,$B$4:NU$184,COLUMN(NU$1)-1,0))</f>
        <v>-33311030.102750778</v>
      </c>
      <c r="NV211" s="30">
        <f>IF(VLOOKUP($B211,$B$4:NV$184,COLUMN(NV$1)-1,0)="",IF(NV178="",TREND(NV$4:INDEX(NV$4:NV$184,$B$200,1),$B$4:INDEX($B$4:$B$184,$B$200,1),INDEX($B$4:$B$184,$B$200+(MONTH($B211)-$C$200),1)),0),VLOOKUP($B211,$B$4:NV$184,COLUMN(NV$1)-1,0))</f>
        <v>21794733.58627966</v>
      </c>
      <c r="NW211" s="30">
        <f>IF(VLOOKUP($B211,$B$4:NW$184,COLUMN(NW$1)-1,0)="",IF(NW178="",TREND(NW$4:INDEX(NW$4:NW$184,$B$200,1),$B$4:INDEX($B$4:$B$184,$B$200,1),INDEX($B$4:$B$184,$B$200+(MONTH($B211)-$C$200),1)),0),VLOOKUP($B211,$B$4:NW$184,COLUMN(NW$1)-1,0))</f>
        <v>-17213415.533035517</v>
      </c>
      <c r="NX211" s="30">
        <f>IF(VLOOKUP($B211,$B$4:NX$184,COLUMN(NX$1)-1,0)="",IF(NX178="",TREND(NX$4:INDEX(NX$4:NX$184,$B$200,1),$B$4:INDEX($B$4:$B$184,$B$200,1),INDEX($B$4:$B$184,$B$200+(MONTH($B211)-$C$200),1)),0),VLOOKUP($B211,$B$4:NX$184,COLUMN(NX$1)-1,0))</f>
        <v>-15253975.962840259</v>
      </c>
      <c r="NY211" s="30">
        <f>IF(VLOOKUP($B211,$B$4:NY$184,COLUMN(NY$1)-1,0)="",IF(NY178="",TREND(NY$4:INDEX(NY$4:NY$184,$B$200,1),$B$4:INDEX($B$4:$B$184,$B$200,1),INDEX($B$4:$B$184,$B$200+(MONTH($B211)-$C$200),1)),0),VLOOKUP($B211,$B$4:NY$184,COLUMN(NY$1)-1,0))</f>
        <v>37664222.614785671</v>
      </c>
      <c r="NZ211" s="30">
        <f>IF(VLOOKUP($B211,$B$4:NZ$184,COLUMN(NZ$1)-1,0)="",IF(NZ178="",TREND(NZ$4:INDEX(NZ$4:NZ$184,$B$200,1),$B$4:INDEX($B$4:$B$184,$B$200,1),INDEX($B$4:$B$184,$B$200+(MONTH($B211)-$C$200),1)),0),VLOOKUP($B211,$B$4:NZ$184,COLUMN(NZ$1)-1,0))</f>
        <v>286110711.14760208</v>
      </c>
      <c r="OA211" s="30">
        <f>IF(VLOOKUP($B211,$B$4:OA$184,COLUMN(OA$1)-1,0)="",IF(OA178="",TREND(OA$4:INDEX(OA$4:OA$184,$B$200,1),$B$4:INDEX($B$4:$B$184,$B$200,1),INDEX($B$4:$B$184,$B$200+(MONTH($B211)-$C$200),1)),0),VLOOKUP($B211,$B$4:OA$184,COLUMN(OA$1)-1,0))</f>
        <v>1679666579.5295072</v>
      </c>
      <c r="OB211" s="30">
        <f>IF(VLOOKUP($B211,$B$4:OB$184,COLUMN(OB$1)-1,0)="",IF(OB178="",TREND(OB$4:INDEX(OB$4:OB$184,$B$200,1),$B$4:INDEX($B$4:$B$184,$B$200,1),INDEX($B$4:$B$184,$B$200+(MONTH($B211)-$C$200),1)),0),VLOOKUP($B211,$B$4:OB$184,COLUMN(OB$1)-1,0))</f>
        <v>1747304735.7944946</v>
      </c>
      <c r="OC211" s="30">
        <f>IF(VLOOKUP($B211,$B$4:OC$184,COLUMN(OC$1)-1,0)="",IF(OC178="",TREND(OC$4:INDEX(OC$4:OC$184,$B$200,1),$B$4:INDEX($B$4:$B$184,$B$200,1),INDEX($B$4:$B$184,$B$200+(MONTH($B211)-$C$200),1)),0),VLOOKUP($B211,$B$4:OC$184,COLUMN(OC$1)-1,0))</f>
        <v>3575985.0359512977</v>
      </c>
      <c r="OD211" s="30">
        <f>IF(VLOOKUP($B211,$B$4:OD$184,COLUMN(OD$1)-1,0)="",IF(OD178="",TREND(OD$4:INDEX(OD$4:OD$184,$B$200,1),$B$4:INDEX($B$4:$B$184,$B$200,1),INDEX($B$4:$B$184,$B$200+(MONTH($B211)-$C$200),1)),0),VLOOKUP($B211,$B$4:OD$184,COLUMN(OD$1)-1,0))</f>
        <v>3574467.9327800684</v>
      </c>
      <c r="OE211" s="30">
        <f>IF(VLOOKUP($B211,$B$4:OE$184,COLUMN(OE$1)-1,0)="",IF(OE178="",TREND(OE$4:INDEX(OE$4:OE$184,$B$200,1),$B$4:INDEX($B$4:$B$184,$B$200,1),INDEX($B$4:$B$184,$B$200+(MONTH($B211)-$C$200),1)),0),VLOOKUP($B211,$B$4:OE$184,COLUMN(OE$1)-1,0))</f>
        <v>1517.1031712282893</v>
      </c>
      <c r="OF211" s="30">
        <f>IF(VLOOKUP($B211,$B$4:OF$184,COLUMN(OF$1)-1,0)="",IF(OF178="",TREND(OF$4:INDEX(OF$4:OF$184,$B$200,1),$B$4:INDEX($B$4:$B$184,$B$200,1),INDEX($B$4:$B$184,$B$200+(MONTH($B211)-$C$200),1)),0),VLOOKUP($B211,$B$4:OF$184,COLUMN(OF$1)-1,0))</f>
        <v>1743728750.7585411</v>
      </c>
      <c r="OG211" s="30">
        <f>IF(VLOOKUP($B211,$B$4:OG$184,COLUMN(OG$1)-1,0)="",IF(OG178="",TREND(OG$4:INDEX(OG$4:OG$184,$B$200,1),$B$4:INDEX($B$4:$B$184,$B$200,1),INDEX($B$4:$B$184,$B$200+(MONTH($B211)-$C$200),1)),0),VLOOKUP($B211,$B$4:OG$184,COLUMN(OG$1)-1,0))</f>
        <v>0</v>
      </c>
      <c r="OH211" s="30">
        <f>IF(VLOOKUP($B211,$B$4:OH$184,COLUMN(OH$1)-1,0)="",IF(OH178="",TREND(OH$4:INDEX(OH$4:OH$184,$B$200,1),$B$4:INDEX($B$4:$B$184,$B$200,1),INDEX($B$4:$B$184,$B$200+(MONTH($B211)-$C$200),1)),0),VLOOKUP($B211,$B$4:OH$184,COLUMN(OH$1)-1,0))</f>
        <v>1743728750.7585411</v>
      </c>
      <c r="OI211" s="30">
        <f>IF(VLOOKUP($B211,$B$4:OI$184,COLUMN(OI$1)-1,0)="",IF(OI178="",TREND(OI$4:INDEX(OI$4:OI$184,$B$200,1),$B$4:INDEX($B$4:$B$184,$B$200,1),INDEX($B$4:$B$184,$B$200+(MONTH($B211)-$C$200),1)),0),VLOOKUP($B211,$B$4:OI$184,COLUMN(OI$1)-1,0))</f>
        <v>0</v>
      </c>
      <c r="OJ211" s="30">
        <f>IF(VLOOKUP($B211,$B$4:OJ$184,COLUMN(OJ$1)-1,0)="",IF(OJ178="",TREND(OJ$4:INDEX(OJ$4:OJ$184,$B$200,1),$B$4:INDEX($B$4:$B$184,$B$200,1),INDEX($B$4:$B$184,$B$200+(MONTH($B211)-$C$200),1)),0),VLOOKUP($B211,$B$4:OJ$184,COLUMN(OJ$1)-1,0))</f>
        <v>385064047.03446263</v>
      </c>
      <c r="OK211" s="30">
        <f>IF(VLOOKUP($B211,$B$4:OK$184,COLUMN(OK$1)-1,0)="",IF(OK178="",TREND(OK$4:INDEX(OK$4:OK$184,$B$200,1),$B$4:INDEX($B$4:$B$184,$B$200,1),INDEX($B$4:$B$184,$B$200+(MONTH($B211)-$C$200),1)),0),VLOOKUP($B211,$B$4:OK$184,COLUMN(OK$1)-1,0))</f>
        <v>219421252.5735147</v>
      </c>
      <c r="OL211" s="30">
        <f>IF(VLOOKUP($B211,$B$4:OL$184,COLUMN(OL$1)-1,0)="",IF(OL178="",TREND(OL$4:INDEX(OL$4:OL$184,$B$200,1),$B$4:INDEX($B$4:$B$184,$B$200,1),INDEX($B$4:$B$184,$B$200+(MONTH($B211)-$C$200),1)),0),VLOOKUP($B211,$B$4:OL$184,COLUMN(OL$1)-1,0))</f>
        <v>219421252.5735147</v>
      </c>
      <c r="OM211" s="30">
        <f>IF(VLOOKUP($B211,$B$4:OM$184,COLUMN(OM$1)-1,0)="",IF(OM178="",TREND(OM$4:INDEX(OM$4:OM$184,$B$200,1),$B$4:INDEX($B$4:$B$184,$B$200,1),INDEX($B$4:$B$184,$B$200+(MONTH($B211)-$C$200),1)),0),VLOOKUP($B211,$B$4:OM$184,COLUMN(OM$1)-1,0))</f>
        <v>40518931.069435239</v>
      </c>
      <c r="ON211" s="30">
        <f>IF(VLOOKUP($B211,$B$4:ON$184,COLUMN(ON$1)-1,0)="",IF(ON178="",TREND(ON$4:INDEX(ON$4:ON$184,$B$200,1),$B$4:INDEX($B$4:$B$184,$B$200,1),INDEX($B$4:$B$184,$B$200+(MONTH($B211)-$C$200),1)),0),VLOOKUP($B211,$B$4:ON$184,COLUMN(ON$1)-1,0))</f>
        <v>47917399.489628017</v>
      </c>
      <c r="OO211" s="30">
        <f>IF(VLOOKUP($B211,$B$4:OO$184,COLUMN(OO$1)-1,0)="",IF(OO178="",TREND(OO$4:INDEX(OO$4:OO$184,$B$200,1),$B$4:INDEX($B$4:$B$184,$B$200,1),INDEX($B$4:$B$184,$B$200+(MONTH($B211)-$C$200),1)),0),VLOOKUP($B211,$B$4:OO$184,COLUMN(OO$1)-1,0))</f>
        <v>165642794.46094787</v>
      </c>
      <c r="OP211" s="30">
        <f>IF(VLOOKUP($B211,$B$4:OP$184,COLUMN(OP$1)-1,0)="",IF(OP178="",TREND(OP$4:INDEX(OP$4:OP$184,$B$200,1),$B$4:INDEX($B$4:$B$184,$B$200,1),INDEX($B$4:$B$184,$B$200+(MONTH($B211)-$C$200),1)),0),VLOOKUP($B211,$B$4:OP$184,COLUMN(OP$1)-1,0))</f>
        <v>-37311526.271185637</v>
      </c>
      <c r="OQ211" s="30">
        <f>IF(VLOOKUP($B211,$B$4:OQ$184,COLUMN(OQ$1)-1,0)="",IF(OQ178="",TREND(OQ$4:INDEX(OQ$4:OQ$184,$B$200,1),$B$4:INDEX($B$4:$B$184,$B$200,1),INDEX($B$4:$B$184,$B$200+(MONTH($B211)-$C$200),1)),0),VLOOKUP($B211,$B$4:OQ$184,COLUMN(OQ$1)-1,0))</f>
        <v>-458850476.2775898</v>
      </c>
      <c r="OR211" s="30">
        <f>IF(VLOOKUP($B211,$B$4:OR$184,COLUMN(OR$1)-1,0)="",IF(OR178="",TREND(OR$4:INDEX(OR$4:OR$184,$B$200,1),$B$4:INDEX($B$4:$B$184,$B$200,1),INDEX($B$4:$B$184,$B$200+(MONTH($B211)-$C$200),1)),0),VLOOKUP($B211,$B$4:OR$184,COLUMN(OR$1)-1,0))</f>
        <v>45126691.999629974</v>
      </c>
      <c r="OS211" s="30">
        <f>IF(VLOOKUP($B211,$B$4:OS$184,COLUMN(OS$1)-1,0)="",IF(OS178="",TREND(OS$4:INDEX(OS$4:OS$184,$B$200,1),$B$4:INDEX($B$4:$B$184,$B$200,1),INDEX($B$4:$B$184,$B$200+(MONTH($B211)-$C$200),1)),0),VLOOKUP($B211,$B$4:OS$184,COLUMN(OS$1)-1,0))</f>
        <v>3083177050.2093697</v>
      </c>
      <c r="OT211" s="30">
        <f>IF(VLOOKUP($B211,$B$4:OT$184,COLUMN(OT$1)-1,0)="",IF(OT178="",TREND(OT$4:INDEX(OT$4:OT$184,$B$200,1),$B$4:INDEX($B$4:$B$184,$B$200,1),INDEX($B$4:$B$184,$B$200+(MONTH($B211)-$C$200),1)),0),VLOOKUP($B211,$B$4:OT$184,COLUMN(OT$1)-1,0))</f>
        <v>1990849928.1243706</v>
      </c>
      <c r="OU211" s="30">
        <f>IF(VLOOKUP($B211,$B$4:OU$184,COLUMN(OU$1)-1,0)="",IF(OU178="",TREND(OU$4:INDEX(OU$4:OU$184,$B$200,1),$B$4:INDEX($B$4:$B$184,$B$200,1),INDEX($B$4:$B$184,$B$200+(MONTH($B211)-$C$200),1)),0),VLOOKUP($B211,$B$4:OU$184,COLUMN(OU$1)-1,0))</f>
        <v>1680724507.2702599</v>
      </c>
      <c r="OV211" s="30">
        <f>IF(VLOOKUP($B211,$B$4:OV$184,COLUMN(OV$1)-1,0)="",IF(OV178="",TREND(OV$4:INDEX(OV$4:OV$184,$B$200,1),$B$4:INDEX($B$4:$B$184,$B$200,1),INDEX($B$4:$B$184,$B$200+(MONTH($B211)-$C$200),1)),0),VLOOKUP($B211,$B$4:OV$184,COLUMN(OV$1)-1,0))</f>
        <v>168065934.95396996</v>
      </c>
      <c r="OW211" s="30">
        <f>IF(VLOOKUP($B211,$B$4:OW$184,COLUMN(OW$1)-1,0)="",IF(OW178="",TREND(OW$4:INDEX(OW$4:OW$184,$B$200,1),$B$4:INDEX($B$4:$B$184,$B$200,1),INDEX($B$4:$B$184,$B$200+(MONTH($B211)-$C$200),1)),0),VLOOKUP($B211,$B$4:OW$184,COLUMN(OW$1)-1,0))</f>
        <v>1744145657.8041801</v>
      </c>
      <c r="OX211" s="30">
        <f>IF(VLOOKUP($B211,$B$4:OX$184,COLUMN(OX$1)-1,0)="",IF(OX178="",TREND(OX$4:INDEX(OX$4:OX$184,$B$200,1),$B$4:INDEX($B$4:$B$184,$B$200,1),INDEX($B$4:$B$184,$B$200+(MONTH($B211)-$C$200),1)),0),VLOOKUP($B211,$B$4:OX$184,COLUMN(OX$1)-1,0))</f>
        <v>-8269393.1587595046</v>
      </c>
      <c r="OY211" s="30">
        <f>IF(VLOOKUP($B211,$B$4:OY$184,COLUMN(OY$1)-1,0)="",IF(OY178="",TREND(OY$4:INDEX(OY$4:OY$184,$B$200,1),$B$4:INDEX($B$4:$B$184,$B$200,1),INDEX($B$4:$B$184,$B$200+(MONTH($B211)-$C$200),1)),0),VLOOKUP($B211,$B$4:OY$184,COLUMN(OY$1)-1,0))</f>
        <v>0</v>
      </c>
      <c r="OZ211" s="30">
        <f>IF(VLOOKUP($B211,$B$4:OZ$184,COLUMN(OZ$1)-1,0)="",IF(OZ178="",TREND(OZ$4:INDEX(OZ$4:OZ$184,$B$200,1),$B$4:INDEX($B$4:$B$184,$B$200,1),INDEX($B$4:$B$184,$B$200+(MONTH($B211)-$C$200),1)),0),VLOOKUP($B211,$B$4:OZ$184,COLUMN(OZ$1)-1,0))</f>
        <v>1349435438.6442337</v>
      </c>
      <c r="PA211" s="30">
        <f>IF(VLOOKUP($B211,$B$4:PA$184,COLUMN(PA$1)-1,0)="",IF(PA178="",TREND(PA$4:INDEX(PA$4:PA$184,$B$200,1),$B$4:INDEX($B$4:$B$184,$B$200,1),INDEX($B$4:$B$184,$B$200+(MONTH($B211)-$C$200),1)),0),VLOOKUP($B211,$B$4:PA$184,COLUMN(PA$1)-1,0))</f>
        <v>1216380054.1649036</v>
      </c>
      <c r="PB211" s="30">
        <f>IF(VLOOKUP($B211,$B$4:PB$184,COLUMN(PB$1)-1,0)="",IF(PB178="",TREND(PB$4:INDEX(PB$4:PB$184,$B$200,1),$B$4:INDEX($B$4:$B$184,$B$200,1),INDEX($B$4:$B$184,$B$200+(MONTH($B211)-$C$200),1)),0),VLOOKUP($B211,$B$4:PB$184,COLUMN(PB$1)-1,0))</f>
        <v>122038.08053915924</v>
      </c>
      <c r="PC211" s="30">
        <f>IF(VLOOKUP($B211,$B$4:PC$184,COLUMN(PC$1)-1,0)="",IF(PC178="",TREND(PC$4:INDEX(PC$4:PC$184,$B$200,1),$B$4:INDEX($B$4:$B$184,$B$200,1),INDEX($B$4:$B$184,$B$200+(MONTH($B211)-$C$200),1)),0),VLOOKUP($B211,$B$4:PC$184,COLUMN(PC$1)-1,0))</f>
        <v>40023.108713103051</v>
      </c>
      <c r="PD211" s="30">
        <f>IF(VLOOKUP($B211,$B$4:PD$184,COLUMN(PD$1)-1,0)="",IF(PD178="",TREND(PD$4:INDEX(PD$4:PD$184,$B$200,1),$B$4:INDEX($B$4:$B$184,$B$200,1),INDEX($B$4:$B$184,$B$200+(MONTH($B211)-$C$200),1)),0),VLOOKUP($B211,$B$4:PD$184,COLUMN(PD$1)-1,0))</f>
        <v>785.65615942997829</v>
      </c>
      <c r="PE211" s="30">
        <f>IF(VLOOKUP($B211,$B$4:PE$184,COLUMN(PE$1)-1,0)="",IF(PE178="",TREND(PE$4:INDEX(PE$4:PE$184,$B$200,1),$B$4:INDEX($B$4:$B$184,$B$200,1),INDEX($B$4:$B$184,$B$200+(MONTH($B211)-$C$200),1)),0),VLOOKUP($B211,$B$4:PE$184,COLUMN(PE$1)-1,0))</f>
        <v>189456.24255212164</v>
      </c>
      <c r="PF211" s="30">
        <f>IF(VLOOKUP($B211,$B$4:PF$184,COLUMN(PF$1)-1,0)="",IF(PF178="",TREND(PF$4:INDEX(PF$4:PF$184,$B$200,1),$B$4:INDEX($B$4:$B$184,$B$200,1),INDEX($B$4:$B$184,$B$200+(MONTH($B211)-$C$200),1)),0),VLOOKUP($B211,$B$4:PF$184,COLUMN(PF$1)-1,0))</f>
        <v>438.79309037517396</v>
      </c>
      <c r="PG211" s="30">
        <f>IF(VLOOKUP($B211,$B$4:PG$184,COLUMN(PG$1)-1,0)="",IF(PG178="",TREND(PG$4:INDEX(PG$4:PG$184,$B$200,1),$B$4:INDEX($B$4:$B$184,$B$200,1),INDEX($B$4:$B$184,$B$200+(MONTH($B211)-$C$200),1)),0),VLOOKUP($B211,$B$4:PG$184,COLUMN(PG$1)-1,0))</f>
        <v>1040925.8982429532</v>
      </c>
      <c r="PH211" s="30">
        <f>IF(VLOOKUP($B211,$B$4:PH$184,COLUMN(PH$1)-1,0)="",IF(PH178="",TREND(PH$4:INDEX(PH$4:PH$184,$B$200,1),$B$4:INDEX($B$4:$B$184,$B$200,1),INDEX($B$4:$B$184,$B$200+(MONTH($B211)-$C$200),1)),0),VLOOKUP($B211,$B$4:PH$184,COLUMN(PH$1)-1,0))</f>
        <v>3190036.8908953741</v>
      </c>
      <c r="PI211" s="30">
        <f>IF(VLOOKUP($B211,$B$4:PI$184,COLUMN(PI$1)-1,0)="",IF(PI178="",TREND(PI$4:INDEX(PI$4:PI$184,$B$200,1),$B$4:INDEX($B$4:$B$184,$B$200,1),INDEX($B$4:$B$184,$B$200+(MONTH($B211)-$C$200),1)),0),VLOOKUP($B211,$B$4:PI$184,COLUMN(PI$1)-1,0))</f>
        <v>266503.52920704149</v>
      </c>
      <c r="PJ211" s="30">
        <f>IF(VLOOKUP($B211,$B$4:PJ$184,COLUMN(PJ$1)-1,0)="",IF(PJ178="",TREND(PJ$4:INDEX(PJ$4:PJ$184,$B$200,1),$B$4:INDEX($B$4:$B$184,$B$200,1),INDEX($B$4:$B$184,$B$200+(MONTH($B211)-$C$200),1)),0),VLOOKUP($B211,$B$4:PJ$184,COLUMN(PJ$1)-1,0))</f>
        <v>36073.759181699657</v>
      </c>
      <c r="PK211" s="30">
        <f>IF(VLOOKUP($B211,$B$4:PK$184,COLUMN(PK$1)-1,0)="",IF(PK178="",TREND(PK$4:INDEX(PK$4:PK$184,$B$200,1),$B$4:INDEX($B$4:$B$184,$B$200,1),INDEX($B$4:$B$184,$B$200+(MONTH($B211)-$C$200),1)),0),VLOOKUP($B211,$B$4:PK$184,COLUMN(PK$1)-1,0))</f>
        <v>-1549236.0980589688</v>
      </c>
      <c r="PL211" s="30">
        <f>IF(VLOOKUP($B211,$B$4:PL$184,COLUMN(PL$1)-1,0)="",IF(PL178="",TREND(PL$4:INDEX(PL$4:PL$184,$B$200,1),$B$4:INDEX($B$4:$B$184,$B$200,1),INDEX($B$4:$B$184,$B$200+(MONTH($B211)-$C$200),1)),0),VLOOKUP($B211,$B$4:PL$184,COLUMN(PL$1)-1,0))</f>
        <v>4043633.6699985266</v>
      </c>
      <c r="PM211" s="30">
        <f>IF(VLOOKUP($B211,$B$4:PM$184,COLUMN(PM$1)-1,0)="",IF(PM178="",TREND(PM$4:INDEX(PM$4:PM$184,$B$200,1),$B$4:INDEX($B$4:$B$184,$B$200,1),INDEX($B$4:$B$184,$B$200+(MONTH($B211)-$C$200),1)),0),VLOOKUP($B211,$B$4:PM$184,COLUMN(PM$1)-1,0))</f>
        <v>108946374.85434556</v>
      </c>
      <c r="PN211" s="30">
        <f>IF(VLOOKUP($B211,$B$4:PN$184,COLUMN(PN$1)-1,0)="",IF(PN178="",TREND(PN$4:INDEX(PN$4:PN$184,$B$200,1),$B$4:INDEX($B$4:$B$184,$B$200,1),INDEX($B$4:$B$184,$B$200+(MONTH($B211)-$C$200),1)),0),VLOOKUP($B211,$B$4:PN$184,COLUMN(PN$1)-1,0))</f>
        <v>35908941.414023221</v>
      </c>
      <c r="PO211" s="30">
        <f>IF(VLOOKUP($B211,$B$4:PO$184,COLUMN(PO$1)-1,0)="",IF(PO178="",TREND(PO$4:INDEX(PO$4:PO$184,$B$200,1),$B$4:INDEX($B$4:$B$184,$B$200,1),INDEX($B$4:$B$184,$B$200+(MONTH($B211)-$C$200),1)),0),VLOOKUP($B211,$B$4:PO$184,COLUMN(PO$1)-1,0))</f>
        <v>386980.0528577331</v>
      </c>
      <c r="PP211" s="30">
        <f>IF(VLOOKUP($B211,$B$4:PP$184,COLUMN(PP$1)-1,0)="",IF(PP178="",TREND(PP$4:INDEX(PP$4:PP$184,$B$200,1),$B$4:INDEX($B$4:$B$184,$B$200,1),INDEX($B$4:$B$184,$B$200+(MONTH($B211)-$C$200),1)),0),VLOOKUP($B211,$B$4:PP$184,COLUMN(PP$1)-1,0))</f>
        <v>890780.04093061201</v>
      </c>
      <c r="PQ211" s="30">
        <f>IF(VLOOKUP($B211,$B$4:PQ$184,COLUMN(PQ$1)-1,0)="",IF(PQ178="",TREND(PQ$4:INDEX(PQ$4:PQ$184,$B$200,1),$B$4:INDEX($B$4:$B$184,$B$200,1),INDEX($B$4:$B$184,$B$200+(MONTH($B211)-$C$200),1)),0),VLOOKUP($B211,$B$4:PQ$184,COLUMN(PQ$1)-1,0))</f>
        <v>-62657.013519454515</v>
      </c>
      <c r="PR211" s="30">
        <f>IF(VLOOKUP($B211,$B$4:PR$184,COLUMN(PR$1)-1,0)="",IF(PR178="",TREND(PR$4:INDEX(PR$4:PR$184,$B$200,1),$B$4:INDEX($B$4:$B$184,$B$200,1),INDEX($B$4:$B$184,$B$200+(MONTH($B211)-$C$200),1)),0),VLOOKUP($B211,$B$4:PR$184,COLUMN(PR$1)-1,0))</f>
        <v>0</v>
      </c>
      <c r="PS211" s="30">
        <f>IF(VLOOKUP($B211,$B$4:PS$184,COLUMN(PS$1)-1,0)="",IF(PS178="",TREND(PS$4:INDEX(PS$4:PS$184,$B$200,1),$B$4:INDEX($B$4:$B$184,$B$200,1),INDEX($B$4:$B$184,$B$200+(MONTH($B211)-$C$200),1)),0),VLOOKUP($B211,$B$4:PS$184,COLUMN(PS$1)-1,0))</f>
        <v>8497954.3819974661</v>
      </c>
      <c r="PT211" s="30">
        <f>IF(VLOOKUP($B211,$B$4:PT$184,COLUMN(PT$1)-1,0)="",IF(PT178="",TREND(PT$4:INDEX(PT$4:PT$184,$B$200,1),$B$4:INDEX($B$4:$B$184,$B$200,1),INDEX($B$4:$B$184,$B$200+(MONTH($B211)-$C$200),1)),0),VLOOKUP($B211,$B$4:PT$184,COLUMN(PT$1)-1,0))</f>
        <v>4083258786.939537</v>
      </c>
      <c r="PU211" s="30">
        <f>IF(VLOOKUP($B211,$B$4:PU$184,COLUMN(PU$1)-1,0)="",IF(PU178="",TREND(PU$4:INDEX(PU$4:PU$184,$B$200,1),$B$4:INDEX($B$4:$B$184,$B$200,1),INDEX($B$4:$B$184,$B$200+(MONTH($B211)-$C$200),1)),0),VLOOKUP($B211,$B$4:PU$184,COLUMN(PU$1)-1,0))</f>
        <v>4181147891.347023</v>
      </c>
      <c r="PV211" s="30">
        <f>IF(VLOOKUP($B211,$B$4:PV$184,COLUMN(PV$1)-1,0)="",IF(PV178="",TREND(PV$4:INDEX(PV$4:PV$184,$B$200,1),$B$4:INDEX($B$4:$B$184,$B$200,1),INDEX($B$4:$B$184,$B$200+(MONTH($B211)-$C$200),1)),0),VLOOKUP($B211,$B$4:PV$184,COLUMN(PV$1)-1,0))</f>
        <v>38785747.675648034</v>
      </c>
      <c r="PW211" s="30">
        <f>IF(VLOOKUP($B211,$B$4:PW$184,COLUMN(PW$1)-1,0)="",IF(PW178="",TREND(PW$4:INDEX(PW$4:PW$184,$B$200,1),$B$4:INDEX($B$4:$B$184,$B$200,1),INDEX($B$4:$B$184,$B$200+(MONTH($B211)-$C$200),1)),0),VLOOKUP($B211,$B$4:PW$184,COLUMN(PW$1)-1,0))</f>
        <v>0</v>
      </c>
      <c r="PX211" s="30">
        <f>IF(VLOOKUP($B211,$B$4:PX$184,COLUMN(PX$1)-1,0)="",IF(PX178="",TREND(PX$4:INDEX(PX$4:PX$184,$B$200,1),$B$4:INDEX($B$4:$B$184,$B$200,1),INDEX($B$4:$B$184,$B$200+(MONTH($B211)-$C$200),1)),0),VLOOKUP($B211,$B$4:PX$184,COLUMN(PX$1)-1,0))</f>
        <v>5669140.7696639523</v>
      </c>
      <c r="PY211" s="30">
        <f>IF(VLOOKUP($B211,$B$4:PY$184,COLUMN(PY$1)-1,0)="",IF(PY178="",TREND(PY$4:INDEX(PY$4:PY$184,$B$200,1),$B$4:INDEX($B$4:$B$184,$B$200,1),INDEX($B$4:$B$184,$B$200+(MONTH($B211)-$C$200),1)),0),VLOOKUP($B211,$B$4:PY$184,COLUMN(PY$1)-1,0))</f>
        <v>35481011.498882174</v>
      </c>
      <c r="PZ211" s="30">
        <f>IF(VLOOKUP($B211,$B$4:PZ$184,COLUMN(PZ$1)-1,0)="",IF(PZ178="",TREND(PZ$4:INDEX(PZ$4:PZ$184,$B$200,1),$B$4:INDEX($B$4:$B$184,$B$200,1),INDEX($B$4:$B$184,$B$200+(MONTH($B211)-$C$200),1)),0),VLOOKUP($B211,$B$4:PZ$184,COLUMN(PZ$1)-1,0))</f>
        <v>399264.86664839974</v>
      </c>
      <c r="QA211" s="30">
        <f>IF(VLOOKUP($B211,$B$4:QA$184,COLUMN(QA$1)-1,0)="",IF(QA178="",TREND(QA$4:INDEX(QA$4:QA$184,$B$200,1),$B$4:INDEX($B$4:$B$184,$B$200,1),INDEX($B$4:$B$184,$B$200+(MONTH($B211)-$C$200),1)),0),VLOOKUP($B211,$B$4:QA$184,COLUMN(QA$1)-1,0))</f>
        <v>113458.14204528381</v>
      </c>
      <c r="QB211" s="30">
        <f>IF(VLOOKUP($B211,$B$4:QB$184,COLUMN(QB$1)-1,0)="",IF(QB178="",TREND(QB$4:INDEX(QB$4:QB$184,$B$200,1),$B$4:INDEX($B$4:$B$184,$B$200,1),INDEX($B$4:$B$184,$B$200+(MONTH($B211)-$C$200),1)),0),VLOOKUP($B211,$B$4:QB$184,COLUMN(QB$1)-1,0))</f>
        <v>3330684.3151667118</v>
      </c>
      <c r="QC211" s="30">
        <f>IF(VLOOKUP($B211,$B$4:QC$184,COLUMN(QC$1)-1,0)="",IF(QC178="",TREND(QC$4:INDEX(QC$4:QC$184,$B$200,1),$B$4:INDEX($B$4:$B$184,$B$200,1),INDEX($B$4:$B$184,$B$200+(MONTH($B211)-$C$200),1)),0),VLOOKUP($B211,$B$4:QC$184,COLUMN(QC$1)-1,0))</f>
        <v>645836466.27883148</v>
      </c>
      <c r="QD211" s="30">
        <f>IF(VLOOKUP($B211,$B$4:QD$184,COLUMN(QD$1)-1,0)="",IF(QD178="",TREND(QD$4:INDEX(QD$4:QD$184,$B$200,1),$B$4:INDEX($B$4:$B$184,$B$200,1),INDEX($B$4:$B$184,$B$200+(MONTH($B211)-$C$200),1)),0),VLOOKUP($B211,$B$4:QD$184,COLUMN(QD$1)-1,0))</f>
        <v>472511222.0952816</v>
      </c>
      <c r="QE211" s="30">
        <f>IF(VLOOKUP($B211,$B$4:QE$184,COLUMN(QE$1)-1,0)="",IF(QE178="",TREND(QE$4:INDEX(QE$4:QE$184,$B$200,1),$B$4:INDEX($B$4:$B$184,$B$200,1),INDEX($B$4:$B$184,$B$200+(MONTH($B211)-$C$200),1)),0),VLOOKUP($B211,$B$4:QE$184,COLUMN(QE$1)-1,0))</f>
        <v>22864019.405602351</v>
      </c>
      <c r="QF211" s="30">
        <f>IF(VLOOKUP($B211,$B$4:QF$184,COLUMN(QF$1)-1,0)="",IF(QF178="",TREND(QF$4:INDEX(QF$4:QF$184,$B$200,1),$B$4:INDEX($B$4:$B$184,$B$200,1),INDEX($B$4:$B$184,$B$200+(MONTH($B211)-$C$200),1)),0),VLOOKUP($B211,$B$4:QF$184,COLUMN(QF$1)-1,0))</f>
        <v>21140463.527319968</v>
      </c>
      <c r="QG211" s="30">
        <f>IF(VLOOKUP($B211,$B$4:QG$184,COLUMN(QG$1)-1,0)="",IF(QG178="",TREND(QG$4:INDEX(QG$4:QG$184,$B$200,1),$B$4:INDEX($B$4:$B$184,$B$200,1),INDEX($B$4:$B$184,$B$200+(MONTH($B211)-$C$200),1)),0),VLOOKUP($B211,$B$4:QG$184,COLUMN(QG$1)-1,0))</f>
        <v>-224109.506127798</v>
      </c>
      <c r="QH211" s="30">
        <f>IF(VLOOKUP($B211,$B$4:QH$184,COLUMN(QH$1)-1,0)="",IF(QH178="",TREND(QH$4:INDEX(QH$4:QH$184,$B$200,1),$B$4:INDEX($B$4:$B$184,$B$200,1),INDEX($B$4:$B$184,$B$200+(MONTH($B211)-$C$200),1)),0),VLOOKUP($B211,$B$4:QH$184,COLUMN(QH$1)-1,0))</f>
        <v>124509.43482553028</v>
      </c>
      <c r="QI211" s="30">
        <f>IF(VLOOKUP($B211,$B$4:QI$184,COLUMN(QI$1)-1,0)="",IF(QI178="",TREND(QI$4:INDEX(QI$4:QI$184,$B$200,1),$B$4:INDEX($B$4:$B$184,$B$200,1),INDEX($B$4:$B$184,$B$200+(MONTH($B211)-$C$200),1)),0),VLOOKUP($B211,$B$4:QI$184,COLUMN(QI$1)-1,0))</f>
        <v>30584626.960519075</v>
      </c>
      <c r="QJ211" s="30">
        <f>IF(VLOOKUP($B211,$B$4:QJ$184,COLUMN(QJ$1)-1,0)="",IF(QJ178="",TREND(QJ$4:INDEX(QJ$4:QJ$184,$B$200,1),$B$4:INDEX($B$4:$B$184,$B$200,1),INDEX($B$4:$B$184,$B$200+(MONTH($B211)-$C$200),1)),0),VLOOKUP($B211,$B$4:QJ$184,COLUMN(QJ$1)-1,0))</f>
        <v>31630509.096420348</v>
      </c>
      <c r="QK211" s="30">
        <f>IF(VLOOKUP($B211,$B$4:QK$184,COLUMN(QK$1)-1,0)="",IF(QK178="",TREND(QK$4:INDEX(QK$4:QK$184,$B$200,1),$B$4:INDEX($B$4:$B$184,$B$200,1),INDEX($B$4:$B$184,$B$200+(MONTH($B211)-$C$200),1)),0),VLOOKUP($B211,$B$4:QK$184,COLUMN(QK$1)-1,0))</f>
        <v>10413618.805745527</v>
      </c>
      <c r="QL211" s="30">
        <f>IF(VLOOKUP($B211,$B$4:QL$184,COLUMN(QL$1)-1,0)="",IF(QL178="",TREND(QL$4:INDEX(QL$4:QL$184,$B$200,1),$B$4:INDEX($B$4:$B$184,$B$200,1),INDEX($B$4:$B$184,$B$200+(MONTH($B211)-$C$200),1)),0),VLOOKUP($B211,$B$4:QL$184,COLUMN(QL$1)-1,0))</f>
        <v>6663757882.3505859</v>
      </c>
      <c r="QM211" s="30">
        <f>IF(VLOOKUP($B211,$B$4:QM$184,COLUMN(QM$1)-1,0)="",IF(QM178="",TREND(QM$4:INDEX(QM$4:QM$184,$B$200,1),$B$4:INDEX($B$4:$B$184,$B$200,1),INDEX($B$4:$B$184,$B$200+(MONTH($B211)-$C$200),1)),0),VLOOKUP($B211,$B$4:QM$184,COLUMN(QM$1)-1,0))</f>
        <v>539197808.86882496</v>
      </c>
      <c r="QN211" s="30">
        <f>IF(VLOOKUP($B211,$B$4:QN$184,COLUMN(QN$1)-1,0)="",IF(QN178="",TREND(QN$4:INDEX(QN$4:QN$184,$B$200,1),$B$4:INDEX($B$4:$B$184,$B$200,1),INDEX($B$4:$B$184,$B$200+(MONTH($B211)-$C$200),1)),0),VLOOKUP($B211,$B$4:QN$184,COLUMN(QN$1)-1,0))</f>
        <v>86774148.923295259</v>
      </c>
      <c r="QO211" s="30">
        <f>IF(VLOOKUP($B211,$B$4:QO$184,COLUMN(QO$1)-1,0)="",IF(QO178="",TREND(QO$4:INDEX(QO$4:QO$184,$B$200,1),$B$4:INDEX($B$4:$B$184,$B$200,1),INDEX($B$4:$B$184,$B$200+(MONTH($B211)-$C$200),1)),0),VLOOKUP($B211,$B$4:QO$184,COLUMN(QO$1)-1,0))</f>
        <v>231788646421.14136</v>
      </c>
      <c r="QP211" s="30">
        <f>IF(VLOOKUP($B211,$B$4:QP$184,COLUMN(QP$1)-1,0)="",IF(QP178="",TREND(QP$4:INDEX(QP$4:QP$184,$B$200,1),$B$4:INDEX($B$4:$B$184,$B$200,1),INDEX($B$4:$B$184,$B$200+(MONTH($B211)-$C$200),1)),0),VLOOKUP($B211,$B$4:QP$184,COLUMN(QP$1)-1,0))</f>
        <v>62250005488.520081</v>
      </c>
      <c r="QQ211" s="30">
        <f>IF(VLOOKUP($B211,$B$4:QQ$184,COLUMN(QQ$1)-1,0)="",IF(QQ178="",TREND(QQ$4:INDEX(QQ$4:QQ$184,$B$200,1),$B$4:INDEX($B$4:$B$184,$B$200,1),INDEX($B$4:$B$184,$B$200+(MONTH($B211)-$C$200),1)),0),VLOOKUP($B211,$B$4:QQ$184,COLUMN(QQ$1)-1,0))</f>
        <v>484719845.0164299</v>
      </c>
      <c r="QR211" s="30">
        <f>IF(VLOOKUP($B211,$B$4:QR$184,COLUMN(QR$1)-1,0)="",IF(QR178="",TREND(QR$4:INDEX(QR$4:QR$184,$B$200,1),$B$4:INDEX($B$4:$B$184,$B$200,1),INDEX($B$4:$B$184,$B$200+(MONTH($B211)-$C$200),1)),0),VLOOKUP($B211,$B$4:QR$184,COLUMN(QR$1)-1,0))</f>
        <v>306711579.24094868</v>
      </c>
      <c r="QS211" s="30">
        <f>IF(VLOOKUP($B211,$B$4:QS$184,COLUMN(QS$1)-1,0)="",IF(QS178="",TREND(QS$4:INDEX(QS$4:QS$184,$B$200,1),$B$4:INDEX($B$4:$B$184,$B$200,1),INDEX($B$4:$B$184,$B$200+(MONTH($B211)-$C$200),1)),0),VLOOKUP($B211,$B$4:QS$184,COLUMN(QS$1)-1,0))</f>
        <v>81128272.153270483</v>
      </c>
      <c r="QT211" s="30">
        <f>IF(VLOOKUP($B211,$B$4:QT$184,COLUMN(QT$1)-1,0)="",IF(QT178="",TREND(QT$4:INDEX(QT$4:QT$184,$B$200,1),$B$4:INDEX($B$4:$B$184,$B$200,1),INDEX($B$4:$B$184,$B$200+(MONTH($B211)-$C$200),1)),0),VLOOKUP($B211,$B$4:QT$184,COLUMN(QT$1)-1,0))</f>
        <v>96879993.622211218</v>
      </c>
      <c r="QU211" s="30">
        <f>IF(VLOOKUP($B211,$B$4:QU$184,COLUMN(QU$1)-1,0)="",IF(QU178="",TREND(QU$4:INDEX(QU$4:QU$184,$B$200,1),$B$4:INDEX($B$4:$B$184,$B$200,1),INDEX($B$4:$B$184,$B$200+(MONTH($B211)-$C$200),1)),0),VLOOKUP($B211,$B$4:QU$184,COLUMN(QU$1)-1,0))</f>
        <v>96879993.622211218</v>
      </c>
      <c r="QV211" s="30">
        <f>IF(VLOOKUP($B211,$B$4:QV$184,COLUMN(QV$1)-1,0)="",IF(QV178="",TREND(QV$4:INDEX(QV$4:QV$184,$B$200,1),$B$4:INDEX($B$4:$B$184,$B$200,1),INDEX($B$4:$B$184,$B$200+(MONTH($B211)-$C$200),1)),0),VLOOKUP($B211,$B$4:QV$184,COLUMN(QV$1)-1,0))</f>
        <v>0</v>
      </c>
      <c r="QW211" s="30">
        <f>IF(VLOOKUP($B211,$B$4:QW$184,COLUMN(QW$1)-1,0)="",IF(QW178="",TREND(QW$4:INDEX(QW$4:QW$184,$B$200,1),$B$4:INDEX($B$4:$B$184,$B$200,1),INDEX($B$4:$B$184,$B$200+(MONTH($B211)-$C$200),1)),0),VLOOKUP($B211,$B$4:QW$184,COLUMN(QW$1)-1,0))</f>
        <v>1906191331.4320335</v>
      </c>
      <c r="QX211" s="30">
        <f>IF(VLOOKUP($B211,$B$4:QX$184,COLUMN(QX$1)-1,0)="",IF(QX178="",TREND(QX$4:INDEX(QX$4:QX$184,$B$200,1),$B$4:INDEX($B$4:$B$184,$B$200,1),INDEX($B$4:$B$184,$B$200+(MONTH($B211)-$C$200),1)),0),VLOOKUP($B211,$B$4:QX$184,COLUMN(QX$1)-1,0))</f>
        <v>1910195610.5264854</v>
      </c>
      <c r="QY211" s="30">
        <f>IF(VLOOKUP($B211,$B$4:QY$184,COLUMN(QY$1)-1,0)="",IF(QY178="",TREND(QY$4:INDEX(QY$4:QY$184,$B$200,1),$B$4:INDEX($B$4:$B$184,$B$200,1),INDEX($B$4:$B$184,$B$200+(MONTH($B211)-$C$200),1)),0),VLOOKUP($B211,$B$4:QY$184,COLUMN(QY$1)-1,0))</f>
        <v>-4004279.094453752</v>
      </c>
      <c r="QZ211" s="30">
        <f>IF(VLOOKUP($B211,$B$4:QZ$184,COLUMN(QZ$1)-1,0)="",IF(QZ178="",TREND(QZ$4:INDEX(QZ$4:QZ$184,$B$200,1),$B$4:INDEX($B$4:$B$184,$B$200,1),INDEX($B$4:$B$184,$B$200+(MONTH($B211)-$C$200),1)),0),VLOOKUP($B211,$B$4:QZ$184,COLUMN(QZ$1)-1,0))</f>
        <v>42630180415.802826</v>
      </c>
      <c r="RA211" s="30">
        <f>IF(VLOOKUP($B211,$B$4:RA$184,COLUMN(RA$1)-1,0)="",IF(RA178="",TREND(RA$4:INDEX(RA$4:RA$184,$B$200,1),$B$4:INDEX($B$4:$B$184,$B$200,1),INDEX($B$4:$B$184,$B$200+(MONTH($B211)-$C$200),1)),0),VLOOKUP($B211,$B$4:RA$184,COLUMN(RA$1)-1,0))</f>
        <v>17228913896.268745</v>
      </c>
      <c r="RB211" s="30">
        <f>IF(VLOOKUP($B211,$B$4:RB$184,COLUMN(RB$1)-1,0)="",IF(RB178="",TREND(RB$4:INDEX(RB$4:RB$184,$B$200,1),$B$4:INDEX($B$4:$B$184,$B$200,1),INDEX($B$4:$B$184,$B$200+(MONTH($B211)-$C$200),1)),0),VLOOKUP($B211,$B$4:RB$184,COLUMN(RB$1)-1,0))</f>
        <v>25191212837.123291</v>
      </c>
      <c r="RC211" s="30">
        <f>IF(VLOOKUP($B211,$B$4:RC$184,COLUMN(RC$1)-1,0)="",IF(RC178="",TREND(RC$4:INDEX(RC$4:RC$184,$B$200,1),$B$4:INDEX($B$4:$B$184,$B$200,1),INDEX($B$4:$B$184,$B$200+(MONTH($B211)-$C$200),1)),0),VLOOKUP($B211,$B$4:RC$184,COLUMN(RC$1)-1,0))</f>
        <v>21830928276.31546</v>
      </c>
      <c r="RD211" s="30">
        <f>IF(VLOOKUP($B211,$B$4:RD$184,COLUMN(RD$1)-1,0)="",IF(RD178="",TREND(RD$4:INDEX(RD$4:RD$184,$B$200,1),$B$4:INDEX($B$4:$B$184,$B$200,1),INDEX($B$4:$B$184,$B$200+(MONTH($B211)-$C$200),1)),0),VLOOKUP($B211,$B$4:RD$184,COLUMN(RD$1)-1,0))</f>
        <v>21341647450.020325</v>
      </c>
      <c r="RE211" s="30">
        <f>IF(VLOOKUP($B211,$B$4:RE$184,COLUMN(RE$1)-1,0)="",IF(RE178="",TREND(RE$4:INDEX(RE$4:RE$184,$B$200,1),$B$4:INDEX($B$4:$B$184,$B$200,1),INDEX($B$4:$B$184,$B$200+(MONTH($B211)-$C$200),1)),0),VLOOKUP($B211,$B$4:RE$184,COLUMN(RE$1)-1,0))</f>
        <v>489280826.29509687</v>
      </c>
      <c r="RF211" s="30">
        <f>IF(VLOOKUP($B211,$B$4:RF$184,COLUMN(RF$1)-1,0)="",IF(RF178="",TREND(RF$4:INDEX(RF$4:RF$184,$B$200,1),$B$4:INDEX($B$4:$B$184,$B$200,1),INDEX($B$4:$B$184,$B$200+(MONTH($B211)-$C$200),1)),0),VLOOKUP($B211,$B$4:RF$184,COLUMN(RF$1)-1,0))</f>
        <v>3360284560.8078537</v>
      </c>
      <c r="RG211" s="30">
        <f>IF(VLOOKUP($B211,$B$4:RG$184,COLUMN(RG$1)-1,0)="",IF(RG178="",TREND(RG$4:INDEX(RG$4:RG$184,$B$200,1),$B$4:INDEX($B$4:$B$184,$B$200,1),INDEX($B$4:$B$184,$B$200+(MONTH($B211)-$C$200),1)),0),VLOOKUP($B211,$B$4:RG$184,COLUMN(RG$1)-1,0))</f>
        <v>-7981455.1611732244</v>
      </c>
      <c r="RH211" s="30">
        <f>IF(VLOOKUP($B211,$B$4:RH$184,COLUMN(RH$1)-1,0)="",IF(RH178="",TREND(RH$4:INDEX(RH$4:RH$184,$B$200,1),$B$4:INDEX($B$4:$B$184,$B$200,1),INDEX($B$4:$B$184,$B$200+(MONTH($B211)-$C$200),1)),0),VLOOKUP($B211,$B$4:RH$184,COLUMN(RH$1)-1,0))</f>
        <v>3368266015.9690323</v>
      </c>
      <c r="RI211" s="30">
        <f>IF(VLOOKUP($B211,$B$4:RI$184,COLUMN(RI$1)-1,0)="",IF(RI178="",TREND(RI$4:INDEX(RI$4:RI$184,$B$200,1),$B$4:INDEX($B$4:$B$184,$B$200,1),INDEX($B$4:$B$184,$B$200+(MONTH($B211)-$C$200),1)),0),VLOOKUP($B211,$B$4:RI$184,COLUMN(RI$1)-1,0))</f>
        <v>143849848200.27454</v>
      </c>
      <c r="RJ211" s="30">
        <f>IF(VLOOKUP($B211,$B$4:RJ$184,COLUMN(RJ$1)-1,0)="",IF(RJ178="",TREND(RJ$4:INDEX(RJ$4:RJ$184,$B$200,1),$B$4:INDEX($B$4:$B$184,$B$200,1),INDEX($B$4:$B$184,$B$200+(MONTH($B211)-$C$200),1)),0),VLOOKUP($B211,$B$4:RJ$184,COLUMN(RJ$1)-1,0))</f>
        <v>13536238359.479736</v>
      </c>
      <c r="RK211" s="30">
        <f>IF(VLOOKUP($B211,$B$4:RK$184,COLUMN(RK$1)-1,0)="",IF(RK178="",TREND(RK$4:INDEX(RK$4:RK$184,$B$200,1),$B$4:INDEX($B$4:$B$184,$B$200,1),INDEX($B$4:$B$184,$B$200+(MONTH($B211)-$C$200),1)),0),VLOOKUP($B211,$B$4:RK$184,COLUMN(RK$1)-1,0))</f>
        <v>13454715024.204224</v>
      </c>
      <c r="RL211" s="30">
        <f>IF(VLOOKUP($B211,$B$4:RL$184,COLUMN(RL$1)-1,0)="",IF(RL178="",TREND(RL$4:INDEX(RL$4:RL$184,$B$200,1),$B$4:INDEX($B$4:$B$184,$B$200,1),INDEX($B$4:$B$184,$B$200+(MONTH($B211)-$C$200),1)),0),VLOOKUP($B211,$B$4:RL$184,COLUMN(RL$1)-1,0))</f>
        <v>6208054510.6648407</v>
      </c>
      <c r="RM211" s="30">
        <f>IF(VLOOKUP($B211,$B$4:RM$184,COLUMN(RM$1)-1,0)="",IF(RM178="",TREND(RM$4:INDEX(RM$4:RM$184,$B$200,1),$B$4:INDEX($B$4:$B$184,$B$200,1),INDEX($B$4:$B$184,$B$200+(MONTH($B211)-$C$200),1)),0),VLOOKUP($B211,$B$4:RM$184,COLUMN(RM$1)-1,0))</f>
        <v>155378055.01182652</v>
      </c>
      <c r="RN211" s="30">
        <f>IF(VLOOKUP($B211,$B$4:RN$184,COLUMN(RN$1)-1,0)="",IF(RN178="",TREND(RN$4:INDEX(RN$4:RN$184,$B$200,1),$B$4:INDEX($B$4:$B$184,$B$200,1),INDEX($B$4:$B$184,$B$200+(MONTH($B211)-$C$200),1)),0),VLOOKUP($B211,$B$4:RN$184,COLUMN(RN$1)-1,0))</f>
        <v>109254131.35613489</v>
      </c>
      <c r="RO211" s="30">
        <f>IF(VLOOKUP($B211,$B$4:RO$184,COLUMN(RO$1)-1,0)="",IF(RO178="",TREND(RO$4:INDEX(RO$4:RO$184,$B$200,1),$B$4:INDEX($B$4:$B$184,$B$200,1),INDEX($B$4:$B$184,$B$200+(MONTH($B211)-$C$200),1)),0),VLOOKUP($B211,$B$4:RO$184,COLUMN(RO$1)-1,0))</f>
        <v>8177253.6399413347</v>
      </c>
      <c r="RP211" s="30">
        <f>IF(VLOOKUP($B211,$B$4:RP$184,COLUMN(RP$1)-1,0)="",IF(RP178="",TREND(RP$4:INDEX(RP$4:RP$184,$B$200,1),$B$4:INDEX($B$4:$B$184,$B$200,1),INDEX($B$4:$B$184,$B$200+(MONTH($B211)-$C$200),1)),0),VLOOKUP($B211,$B$4:RP$184,COLUMN(RP$1)-1,0))</f>
        <v>-614115.68345682882</v>
      </c>
      <c r="RQ211" s="30">
        <f>IF(VLOOKUP($B211,$B$4:RQ$184,COLUMN(RQ$1)-1,0)="",IF(RQ178="",TREND(RQ$4:INDEX(RQ$4:RQ$184,$B$200,1),$B$4:INDEX($B$4:$B$184,$B$200,1),INDEX($B$4:$B$184,$B$200+(MONTH($B211)-$C$200),1)),0),VLOOKUP($B211,$B$4:RQ$184,COLUMN(RQ$1)-1,0))</f>
        <v>-2015765.0049200803</v>
      </c>
      <c r="RR211" s="30">
        <f>IF(VLOOKUP($B211,$B$4:RR$184,COLUMN(RR$1)-1,0)="",IF(RR178="",TREND(RR$4:INDEX(RR$4:RR$184,$B$200,1),$B$4:INDEX($B$4:$B$184,$B$200,1),INDEX($B$4:$B$184,$B$200+(MONTH($B211)-$C$200),1)),0),VLOOKUP($B211,$B$4:RR$184,COLUMN(RR$1)-1,0))</f>
        <v>-866699.50576356053</v>
      </c>
      <c r="RS211" s="30">
        <f>IF(VLOOKUP($B211,$B$4:RS$184,COLUMN(RS$1)-1,0)="",IF(RS178="",TREND(RS$4:INDEX(RS$4:RS$184,$B$200,1),$B$4:INDEX($B$4:$B$184,$B$200,1),INDEX($B$4:$B$184,$B$200+(MONTH($B211)-$C$200),1)),0),VLOOKUP($B211,$B$4:RS$184,COLUMN(RS$1)-1,0))</f>
        <v>-24173.285086842952</v>
      </c>
      <c r="RT211" s="30">
        <f>IF(VLOOKUP($B211,$B$4:RT$184,COLUMN(RT$1)-1,0)="",IF(RT178="",TREND(RT$4:INDEX(RT$4:RT$184,$B$200,1),$B$4:INDEX($B$4:$B$184,$B$200,1),INDEX($B$4:$B$184,$B$200+(MONTH($B211)-$C$200),1)),0),VLOOKUP($B211,$B$4:RT$184,COLUMN(RT$1)-1,0))</f>
        <v>11864982.418924652</v>
      </c>
      <c r="RU211" s="30">
        <f>IF(VLOOKUP($B211,$B$4:RU$184,COLUMN(RU$1)-1,0)="",IF(RU178="",TREND(RU$4:INDEX(RU$4:RU$184,$B$200,1),$B$4:INDEX($B$4:$B$184,$B$200,1),INDEX($B$4:$B$184,$B$200+(MONTH($B211)-$C$200),1)),0),VLOOKUP($B211,$B$4:RU$184,COLUMN(RU$1)-1,0))</f>
        <v>-132578811.71091557</v>
      </c>
      <c r="RV211" s="30">
        <f>IF(VLOOKUP($B211,$B$4:RV$184,COLUMN(RV$1)-1,0)="",IF(RV178="",TREND(RV$4:INDEX(RV$4:RV$184,$B$200,1),$B$4:INDEX($B$4:$B$184,$B$200,1),INDEX($B$4:$B$184,$B$200+(MONTH($B211)-$C$200),1)),0),VLOOKUP($B211,$B$4:RV$184,COLUMN(RV$1)-1,0))</f>
        <v>6059794.5349739091</v>
      </c>
      <c r="RW211" s="30">
        <f>IF(VLOOKUP($B211,$B$4:RW$184,COLUMN(RW$1)-1,0)="",IF(RW178="",TREND(RW$4:INDEX(RW$4:RW$184,$B$200,1),$B$4:INDEX($B$4:$B$184,$B$200,1),INDEX($B$4:$B$184,$B$200+(MONTH($B211)-$C$200),1)),0),VLOOKUP($B211,$B$4:RW$184,COLUMN(RW$1)-1,0))</f>
        <v>428356.71865395084</v>
      </c>
      <c r="RX211" s="30">
        <f>IF(VLOOKUP($B211,$B$4:RX$184,COLUMN(RX$1)-1,0)="",IF(RX178="",TREND(RX$4:INDEX(RX$4:RX$184,$B$200,1),$B$4:INDEX($B$4:$B$184,$B$200,1),INDEX($B$4:$B$184,$B$200+(MONTH($B211)-$C$200),1)),0),VLOOKUP($B211,$B$4:RX$184,COLUMN(RX$1)-1,0))</f>
        <v>0</v>
      </c>
      <c r="RY211" s="30">
        <f>IF(VLOOKUP($B211,$B$4:RY$184,COLUMN(RY$1)-1,0)="",IF(RY178="",TREND(RY$4:INDEX(RY$4:RY$184,$B$200,1),$B$4:INDEX($B$4:$B$184,$B$200,1),INDEX($B$4:$B$184,$B$200+(MONTH($B211)-$C$200),1)),0),VLOOKUP($B211,$B$4:RY$184,COLUMN(RY$1)-1,0))</f>
        <v>138422.7027183678</v>
      </c>
      <c r="RZ211" s="30">
        <f>IF(VLOOKUP($B211,$B$4:RZ$184,COLUMN(RZ$1)-1,0)="",IF(RZ178="",TREND(RZ$4:INDEX(RZ$4:RZ$184,$B$200,1),$B$4:INDEX($B$4:$B$184,$B$200,1),INDEX($B$4:$B$184,$B$200+(MONTH($B211)-$C$200),1)),0),VLOOKUP($B211,$B$4:RZ$184,COLUMN(RZ$1)-1,0))</f>
        <v>0</v>
      </c>
      <c r="SA211" s="30">
        <f>IF(VLOOKUP($B211,$B$4:SA$184,COLUMN(SA$1)-1,0)="",IF(SA178="",TREND(SA$4:INDEX(SA$4:SA$184,$B$200,1),$B$4:INDEX($B$4:$B$184,$B$200,1),INDEX($B$4:$B$184,$B$200+(MONTH($B211)-$C$200),1)),0),VLOOKUP($B211,$B$4:SA$184,COLUMN(SA$1)-1,0))</f>
        <v>0</v>
      </c>
      <c r="SB211" s="30">
        <f>IF(VLOOKUP($B211,$B$4:SB$184,COLUMN(SB$1)-1,0)="",IF(SB178="",TREND(SB$4:INDEX(SB$4:SB$184,$B$200,1),$B$4:INDEX($B$4:$B$184,$B$200,1),INDEX($B$4:$B$184,$B$200+(MONTH($B211)-$C$200),1)),0),VLOOKUP($B211,$B$4:SB$184,COLUMN(SB$1)-1,0))</f>
        <v>0</v>
      </c>
      <c r="SC211" s="30">
        <f>IF(VLOOKUP($B211,$B$4:SC$184,COLUMN(SC$1)-1,0)="",IF(SC178="",TREND(SC$4:INDEX(SC$4:SC$184,$B$200,1),$B$4:INDEX($B$4:$B$184,$B$200,1),INDEX($B$4:$B$184,$B$200+(MONTH($B211)-$C$200),1)),0),VLOOKUP($B211,$B$4:SC$184,COLUMN(SC$1)-1,0))</f>
        <v>629205.60345192836</v>
      </c>
      <c r="SD211" s="30">
        <f>IF(VLOOKUP($B211,$B$4:SD$184,COLUMN(SD$1)-1,0)="",IF(SD178="",TREND(SD$4:INDEX(SD$4:SD$184,$B$200,1),$B$4:INDEX($B$4:$B$184,$B$200,1),INDEX($B$4:$B$184,$B$200+(MONTH($B211)-$C$200),1)),0),VLOOKUP($B211,$B$4:SD$184,COLUMN(SD$1)-1,0))</f>
        <v>0</v>
      </c>
      <c r="SE211" s="30">
        <f>IF(VLOOKUP($B211,$B$4:SE$184,COLUMN(SE$1)-1,0)="",IF(SE178="",TREND(SE$4:INDEX(SE$4:SE$184,$B$200,1),$B$4:INDEX($B$4:$B$184,$B$200,1),INDEX($B$4:$B$184,$B$200+(MONTH($B211)-$C$200),1)),0),VLOOKUP($B211,$B$4:SE$184,COLUMN(SE$1)-1,0))</f>
        <v>0</v>
      </c>
      <c r="SF211" s="30">
        <f>IF(VLOOKUP($B211,$B$4:SF$184,COLUMN(SF$1)-1,0)="",IF(SF178="",TREND(SF$4:INDEX(SF$4:SF$184,$B$200,1),$B$4:INDEX($B$4:$B$184,$B$200,1),INDEX($B$4:$B$184,$B$200+(MONTH($B211)-$C$200),1)),0),VLOOKUP($B211,$B$4:SF$184,COLUMN(SF$1)-1,0))</f>
        <v>92.665475029425579</v>
      </c>
      <c r="SG211" s="30">
        <f>IF(VLOOKUP($B211,$B$4:SG$184,COLUMN(SG$1)-1,0)="",IF(SG178="",TREND(SG$4:INDEX(SG$4:SG$184,$B$200,1),$B$4:INDEX($B$4:$B$184,$B$200,1),INDEX($B$4:$B$184,$B$200+(MONTH($B211)-$C$200),1)),0),VLOOKUP($B211,$B$4:SG$184,COLUMN(SG$1)-1,0))</f>
        <v>117933625.04371071</v>
      </c>
      <c r="SH211" s="30">
        <f>IF(VLOOKUP($B211,$B$4:SH$184,COLUMN(SH$1)-1,0)="",IF(SH178="",TREND(SH$4:INDEX(SH$4:SH$184,$B$200,1),$B$4:INDEX($B$4:$B$184,$B$200,1),INDEX($B$4:$B$184,$B$200+(MONTH($B211)-$C$200),1)),0),VLOOKUP($B211,$B$4:SH$184,COLUMN(SH$1)-1,0))</f>
        <v>61650275.549952269</v>
      </c>
      <c r="SI211" s="30">
        <f>IF(VLOOKUP($B211,$B$4:SI$184,COLUMN(SI$1)-1,0)="",IF(SI178="",TREND(SI$4:INDEX(SI$4:SI$184,$B$200,1),$B$4:INDEX($B$4:$B$184,$B$200,1),INDEX($B$4:$B$184,$B$200+(MONTH($B211)-$C$200),1)),0),VLOOKUP($B211,$B$4:SI$184,COLUMN(SI$1)-1,0))</f>
        <v>46317044.490530849</v>
      </c>
      <c r="SJ211" s="30">
        <f>IF(VLOOKUP($B211,$B$4:SJ$184,COLUMN(SJ$1)-1,0)="",IF(SJ178="",TREND(SJ$4:INDEX(SJ$4:SJ$184,$B$200,1),$B$4:INDEX($B$4:$B$184,$B$200,1),INDEX($B$4:$B$184,$B$200+(MONTH($B211)-$C$200),1)),0),VLOOKUP($B211,$B$4:SJ$184,COLUMN(SJ$1)-1,0))</f>
        <v>3442.0586777243407</v>
      </c>
      <c r="SK211" s="30">
        <f>IF(VLOOKUP($B211,$B$4:SK$184,COLUMN(SK$1)-1,0)="",IF(SK178="",TREND(SK$4:INDEX(SK$4:SK$184,$B$200,1),$B$4:INDEX($B$4:$B$184,$B$200,1),INDEX($B$4:$B$184,$B$200+(MONTH($B211)-$C$200),1)),0),VLOOKUP($B211,$B$4:SK$184,COLUMN(SK$1)-1,0))</f>
        <v>2444469125.1842117</v>
      </c>
      <c r="SL211" s="30">
        <f>IF(VLOOKUP($B211,$B$4:SL$184,COLUMN(SL$1)-1,0)="",IF(SL178="",TREND(SL$4:INDEX(SL$4:SL$184,$B$200,1),$B$4:INDEX($B$4:$B$184,$B$200,1),INDEX($B$4:$B$184,$B$200+(MONTH($B211)-$C$200),1)),0),VLOOKUP($B211,$B$4:SL$184,COLUMN(SL$1)-1,0))</f>
        <v>2444469125.1842117</v>
      </c>
      <c r="SM211" s="30">
        <f>IF(VLOOKUP($B211,$B$4:SM$184,COLUMN(SM$1)-1,0)="",IF(SM178="",TREND(SM$4:INDEX(SM$4:SM$184,$B$200,1),$B$4:INDEX($B$4:$B$184,$B$200,1),INDEX($B$4:$B$184,$B$200+(MONTH($B211)-$C$200),1)),0),VLOOKUP($B211,$B$4:SM$184,COLUMN(SM$1)-1,0))</f>
        <v>0</v>
      </c>
      <c r="SN211" s="30">
        <f>IF(VLOOKUP($B211,$B$4:SN$184,COLUMN(SN$1)-1,0)="",IF(SN178="",TREND(SN$4:INDEX(SN$4:SN$184,$B$200,1),$B$4:INDEX($B$4:$B$184,$B$200,1),INDEX($B$4:$B$184,$B$200+(MONTH($B211)-$C$200),1)),0),VLOOKUP($B211,$B$4:SN$184,COLUMN(SN$1)-1,0))</f>
        <v>180531542.26199079</v>
      </c>
      <c r="SO211" s="30">
        <f>IF(VLOOKUP($B211,$B$4:SO$184,COLUMN(SO$1)-1,0)="",IF(SO178="",TREND(SO$4:INDEX(SO$4:SO$184,$B$200,1),$B$4:INDEX($B$4:$B$184,$B$200,1),INDEX($B$4:$B$184,$B$200+(MONTH($B211)-$C$200),1)),0),VLOOKUP($B211,$B$4:SO$184,COLUMN(SO$1)-1,0))</f>
        <v>3296.1389202494775</v>
      </c>
      <c r="SP211" s="30">
        <f>IF(VLOOKUP($B211,$B$4:SP$184,COLUMN(SP$1)-1,0)="",IF(SP178="",TREND(SP$4:INDEX(SP$4:SP$184,$B$200,1),$B$4:INDEX($B$4:$B$184,$B$200,1),INDEX($B$4:$B$184,$B$200+(MONTH($B211)-$C$200),1)),0),VLOOKUP($B211,$B$4:SP$184,COLUMN(SP$1)-1,0))</f>
        <v>1463512.9925139118</v>
      </c>
      <c r="SQ211" s="30">
        <f>IF(VLOOKUP($B211,$B$4:SQ$184,COLUMN(SQ$1)-1,0)="",IF(SQ178="",TREND(SQ$4:INDEX(SQ$4:SQ$184,$B$200,1),$B$4:INDEX($B$4:$B$184,$B$200,1),INDEX($B$4:$B$184,$B$200+(MONTH($B211)-$C$200),1)),0),VLOOKUP($B211,$B$4:SQ$184,COLUMN(SQ$1)-1,0))</f>
        <v>761835.57355281059</v>
      </c>
      <c r="SR211" s="30">
        <f>IF(VLOOKUP($B211,$B$4:SR$184,COLUMN(SR$1)-1,0)="",IF(SR178="",TREND(SR$4:INDEX(SR$4:SR$184,$B$200,1),$B$4:INDEX($B$4:$B$184,$B$200,1),INDEX($B$4:$B$184,$B$200+(MONTH($B211)-$C$200),1)),0),VLOOKUP($B211,$B$4:SR$184,COLUMN(SR$1)-1,0))</f>
        <v>374263983.39381313</v>
      </c>
      <c r="SS211" s="30">
        <f>IF(VLOOKUP($B211,$B$4:SS$184,COLUMN(SS$1)-1,0)="",IF(SS178="",TREND(SS$4:INDEX(SS$4:SS$184,$B$200,1),$B$4:INDEX($B$4:$B$184,$B$200,1),INDEX($B$4:$B$184,$B$200+(MONTH($B211)-$C$200),1)),0),VLOOKUP($B211,$B$4:SS$184,COLUMN(SS$1)-1,0))</f>
        <v>64611895.897997618</v>
      </c>
      <c r="ST211" s="30">
        <f>IF(VLOOKUP($B211,$B$4:ST$184,COLUMN(ST$1)-1,0)="",IF(ST178="",TREND(ST$4:INDEX(ST$4:ST$184,$B$200,1),$B$4:INDEX($B$4:$B$184,$B$200,1),INDEX($B$4:$B$184,$B$200+(MONTH($B211)-$C$200),1)),0),VLOOKUP($B211,$B$4:ST$184,COLUMN(ST$1)-1,0))</f>
        <v>0</v>
      </c>
      <c r="SU211" s="30">
        <f>IF(VLOOKUP($B211,$B$4:SU$184,COLUMN(SU$1)-1,0)="",IF(SU178="",TREND(SU$4:INDEX(SU$4:SU$184,$B$200,1),$B$4:INDEX($B$4:$B$184,$B$200,1),INDEX($B$4:$B$184,$B$200+(MONTH($B211)-$C$200),1)),0),VLOOKUP($B211,$B$4:SU$184,COLUMN(SU$1)-1,0))</f>
        <v>0</v>
      </c>
      <c r="SV211" s="30">
        <f>IF(VLOOKUP($B211,$B$4:SV$184,COLUMN(SV$1)-1,0)="",IF(SV178="",TREND(SV$4:INDEX(SV$4:SV$184,$B$200,1),$B$4:INDEX($B$4:$B$184,$B$200,1),INDEX($B$4:$B$184,$B$200+(MONTH($B211)-$C$200),1)),0),VLOOKUP($B211,$B$4:SV$184,COLUMN(SV$1)-1,0))</f>
        <v>0</v>
      </c>
      <c r="SW211" s="30">
        <f>IF(VLOOKUP($B211,$B$4:SW$184,COLUMN(SW$1)-1,0)="",IF(SW178="",TREND(SW$4:INDEX(SW$4:SW$184,$B$200,1),$B$4:INDEX($B$4:$B$184,$B$200,1),INDEX($B$4:$B$184,$B$200+(MONTH($B211)-$C$200),1)),0),VLOOKUP($B211,$B$4:SW$184,COLUMN(SW$1)-1,0))</f>
        <v>2175056.0414560363</v>
      </c>
      <c r="SX211" s="30">
        <f>IF(VLOOKUP($B211,$B$4:SX$184,COLUMN(SX$1)-1,0)="",IF(SX178="",TREND(SX$4:INDEX(SX$4:SX$184,$B$200,1),$B$4:INDEX($B$4:$B$184,$B$200,1),INDEX($B$4:$B$184,$B$200+(MONTH($B211)-$C$200),1)),0),VLOOKUP($B211,$B$4:SX$184,COLUMN(SX$1)-1,0))</f>
        <v>13006029.210988358</v>
      </c>
      <c r="SY211" s="30">
        <f>IF(VLOOKUP($B211,$B$4:SY$184,COLUMN(SY$1)-1,0)="",IF(SY178="",TREND(SY$4:INDEX(SY$4:SY$184,$B$200,1),$B$4:INDEX($B$4:$B$184,$B$200,1),INDEX($B$4:$B$184,$B$200+(MONTH($B211)-$C$200),1)),0),VLOOKUP($B211,$B$4:SY$184,COLUMN(SY$1)-1,0))</f>
        <v>23052919.833533883</v>
      </c>
      <c r="SZ211" s="30">
        <f>IF(VLOOKUP($B211,$B$4:SZ$184,COLUMN(SZ$1)-1,0)="",IF(SZ178="",TREND(SZ$4:INDEX(SZ$4:SZ$184,$B$200,1),$B$4:INDEX($B$4:$B$184,$B$200,1),INDEX($B$4:$B$184,$B$200+(MONTH($B211)-$C$200),1)),0),VLOOKUP($B211,$B$4:SZ$184,COLUMN(SZ$1)-1,0))</f>
        <v>291243.17291705473</v>
      </c>
      <c r="TA211" s="30">
        <f>IF(VLOOKUP($B211,$B$4:TA$184,COLUMN(TA$1)-1,0)="",IF(TA178="",TREND(TA$4:INDEX(TA$4:TA$184,$B$200,1),$B$4:INDEX($B$4:$B$184,$B$200,1),INDEX($B$4:$B$184,$B$200+(MONTH($B211)-$C$200),1)),0),VLOOKUP($B211,$B$4:TA$184,COLUMN(TA$1)-1,0))</f>
        <v>3173466359.8203583</v>
      </c>
      <c r="TB211" s="30">
        <f>IF(VLOOKUP($B211,$B$4:TB$184,COLUMN(TB$1)-1,0)="",IF(TB178="",TREND(TB$4:INDEX(TB$4:TB$184,$B$200,1),$B$4:INDEX($B$4:$B$184,$B$200,1),INDEX($B$4:$B$184,$B$200+(MONTH($B211)-$C$200),1)),0),VLOOKUP($B211,$B$4:TB$184,COLUMN(TB$1)-1,0))</f>
        <v>199121627.32633519</v>
      </c>
      <c r="TC211" s="30">
        <f>IF(VLOOKUP($B211,$B$4:TC$184,COLUMN(TC$1)-1,0)="",IF(TC178="",TREND(TC$4:INDEX(TC$4:TC$184,$B$200,1),$B$4:INDEX($B$4:$B$184,$B$200,1),INDEX($B$4:$B$184,$B$200+(MONTH($B211)-$C$200),1)),0),VLOOKUP($B211,$B$4:TC$184,COLUMN(TC$1)-1,0))</f>
        <v>51956789.017649889</v>
      </c>
      <c r="TD211" s="30">
        <f>IF(VLOOKUP($B211,$B$4:TD$184,COLUMN(TD$1)-1,0)="",IF(TD178="",TREND(TD$4:INDEX(TD$4:TD$184,$B$200,1),$B$4:INDEX($B$4:$B$184,$B$200,1),INDEX($B$4:$B$184,$B$200+(MONTH($B211)-$C$200),1)),0),VLOOKUP($B211,$B$4:TD$184,COLUMN(TD$1)-1,0))</f>
        <v>0</v>
      </c>
      <c r="TE211" s="30">
        <f>IF(VLOOKUP($B211,$B$4:TE$184,COLUMN(TE$1)-1,0)="",IF(TE178="",TREND(TE$4:INDEX(TE$4:TE$184,$B$200,1),$B$4:INDEX($B$4:$B$184,$B$200,1),INDEX($B$4:$B$184,$B$200+(MONTH($B211)-$C$200),1)),0),VLOOKUP($B211,$B$4:TE$184,COLUMN(TE$1)-1,0))</f>
        <v>4835260.3274853602</v>
      </c>
      <c r="TF211" s="30">
        <f>IF(VLOOKUP($B211,$B$4:TF$184,COLUMN(TF$1)-1,0)="",IF(TF178="",TREND(TF$4:INDEX(TF$4:TF$184,$B$200,1),$B$4:INDEX($B$4:$B$184,$B$200,1),INDEX($B$4:$B$184,$B$200+(MONTH($B211)-$C$200),1)),0),VLOOKUP($B211,$B$4:TF$184,COLUMN(TF$1)-1,0))</f>
        <v>5639262.4525172934</v>
      </c>
      <c r="TG211" s="30">
        <f>IF(VLOOKUP($B211,$B$4:TG$184,COLUMN(TG$1)-1,0)="",IF(TG178="",TREND(TG$4:INDEX(TG$4:TG$184,$B$200,1),$B$4:INDEX($B$4:$B$184,$B$200,1),INDEX($B$4:$B$184,$B$200+(MONTH($B211)-$C$200),1)),0),VLOOKUP($B211,$B$4:TG$184,COLUMN(TG$1)-1,0))</f>
        <v>43626144.681906641</v>
      </c>
      <c r="TH211" s="30">
        <f>IF(VLOOKUP($B211,$B$4:TH$184,COLUMN(TH$1)-1,0)="",IF(TH178="",TREND(TH$4:INDEX(TH$4:TH$184,$B$200,1),$B$4:INDEX($B$4:$B$184,$B$200,1),INDEX($B$4:$B$184,$B$200+(MONTH($B211)-$C$200),1)),0),VLOOKUP($B211,$B$4:TH$184,COLUMN(TH$1)-1,0))</f>
        <v>93208065.385201216</v>
      </c>
      <c r="TI211" s="30">
        <f>IF(VLOOKUP($B211,$B$4:TI$184,COLUMN(TI$1)-1,0)="",IF(TI178="",TREND(TI$4:INDEX(TI$4:TI$184,$B$200,1),$B$4:INDEX($B$4:$B$184,$B$200,1),INDEX($B$4:$B$184,$B$200+(MONTH($B211)-$C$200),1)),0),VLOOKUP($B211,$B$4:TI$184,COLUMN(TI$1)-1,0))</f>
        <v>272809440.00790358</v>
      </c>
      <c r="TJ211" s="30">
        <f>IF(VLOOKUP($B211,$B$4:TJ$184,COLUMN(TJ$1)-1,0)="",IF(TJ178="",TREND(TJ$4:INDEX(TJ$4:TJ$184,$B$200,1),$B$4:INDEX($B$4:$B$184,$B$200,1),INDEX($B$4:$B$184,$B$200+(MONTH($B211)-$C$200),1)),0),VLOOKUP($B211,$B$4:TJ$184,COLUMN(TJ$1)-1,0))</f>
        <v>100835985432.93567</v>
      </c>
      <c r="TK211" s="30">
        <f>IF(VLOOKUP($B211,$B$4:TK$184,COLUMN(TK$1)-1,0)="",IF(TK178="",TREND(TK$4:INDEX(TK$4:TK$184,$B$200,1),$B$4:INDEX($B$4:$B$184,$B$200,1),INDEX($B$4:$B$184,$B$200+(MONTH($B211)-$C$200),1)),0),VLOOKUP($B211,$B$4:TK$184,COLUMN(TK$1)-1,0))</f>
        <v>88644133407.815674</v>
      </c>
      <c r="TL211" s="30">
        <f>IF(VLOOKUP($B211,$B$4:TL$184,COLUMN(TL$1)-1,0)="",IF(TL178="",TREND(TL$4:INDEX(TL$4:TL$184,$B$200,1),$B$4:INDEX($B$4:$B$184,$B$200,1),INDEX($B$4:$B$184,$B$200+(MONTH($B211)-$C$200),1)),0),VLOOKUP($B211,$B$4:TL$184,COLUMN(TL$1)-1,0))</f>
        <v>51522900768.390564</v>
      </c>
      <c r="TM211" s="30">
        <f>IF(VLOOKUP($B211,$B$4:TM$184,COLUMN(TM$1)-1,0)="",IF(TM178="",TREND(TM$4:INDEX(TM$4:TM$184,$B$200,1),$B$4:INDEX($B$4:$B$184,$B$200,1),INDEX($B$4:$B$184,$B$200+(MONTH($B211)-$C$200),1)),0),VLOOKUP($B211,$B$4:TM$184,COLUMN(TM$1)-1,0))</f>
        <v>259088739.74928832</v>
      </c>
      <c r="TN211" s="30">
        <f>IF(VLOOKUP($B211,$B$4:TN$184,COLUMN(TN$1)-1,0)="",IF(TN178="",TREND(TN$4:INDEX(TN$4:TN$184,$B$200,1),$B$4:INDEX($B$4:$B$184,$B$200,1),INDEX($B$4:$B$184,$B$200+(MONTH($B211)-$C$200),1)),0),VLOOKUP($B211,$B$4:TN$184,COLUMN(TN$1)-1,0))</f>
        <v>254979219.75551581</v>
      </c>
      <c r="TO211" s="30">
        <f>IF(VLOOKUP($B211,$B$4:TO$184,COLUMN(TO$1)-1,0)="",IF(TO178="",TREND(TO$4:INDEX(TO$4:TO$184,$B$200,1),$B$4:INDEX($B$4:$B$184,$B$200,1),INDEX($B$4:$B$184,$B$200+(MONTH($B211)-$C$200),1)),0),VLOOKUP($B211,$B$4:TO$184,COLUMN(TO$1)-1,0))</f>
        <v>4109519.9937725402</v>
      </c>
      <c r="TP211" s="30">
        <f>IF(VLOOKUP($B211,$B$4:TP$184,COLUMN(TP$1)-1,0)="",IF(TP178="",TREND(TP$4:INDEX(TP$4:TP$184,$B$200,1),$B$4:INDEX($B$4:$B$184,$B$200,1),INDEX($B$4:$B$184,$B$200+(MONTH($B211)-$C$200),1)),0),VLOOKUP($B211,$B$4:TP$184,COLUMN(TP$1)-1,0))</f>
        <v>2913442.1430602074</v>
      </c>
      <c r="TQ211" s="30">
        <f>IF(VLOOKUP($B211,$B$4:TQ$184,COLUMN(TQ$1)-1,0)="",IF(TQ178="",TREND(TQ$4:INDEX(TQ$4:TQ$184,$B$200,1),$B$4:INDEX($B$4:$B$184,$B$200,1),INDEX($B$4:$B$184,$B$200+(MONTH($B211)-$C$200),1)),0),VLOOKUP($B211,$B$4:TQ$184,COLUMN(TQ$1)-1,0))</f>
        <v>2913442.1430602074</v>
      </c>
      <c r="TR211" s="30">
        <f>IF(VLOOKUP($B211,$B$4:TR$184,COLUMN(TR$1)-1,0)="",IF(TR178="",TREND(TR$4:INDEX(TR$4:TR$184,$B$200,1),$B$4:INDEX($B$4:$B$184,$B$200,1),INDEX($B$4:$B$184,$B$200+(MONTH($B211)-$C$200),1)),0),VLOOKUP($B211,$B$4:TR$184,COLUMN(TR$1)-1,0))</f>
        <v>1350624155.1341095</v>
      </c>
      <c r="TS211" s="30">
        <f>IF(VLOOKUP($B211,$B$4:TS$184,COLUMN(TS$1)-1,0)="",IF(TS178="",TREND(TS$4:INDEX(TS$4:TS$184,$B$200,1),$B$4:INDEX($B$4:$B$184,$B$200,1),INDEX($B$4:$B$184,$B$200+(MONTH($B211)-$C$200),1)),0),VLOOKUP($B211,$B$4:TS$184,COLUMN(TS$1)-1,0))</f>
        <v>46859524839.797058</v>
      </c>
      <c r="TT211" s="30">
        <f>IF(VLOOKUP($B211,$B$4:TT$184,COLUMN(TT$1)-1,0)="",IF(TT178="",TREND(TT$4:INDEX(TT$4:TT$184,$B$200,1),$B$4:INDEX($B$4:$B$184,$B$200,1),INDEX($B$4:$B$184,$B$200+(MONTH($B211)-$C$200),1)),0),VLOOKUP($B211,$B$4:TT$184,COLUMN(TT$1)-1,0))</f>
        <v>1102935669.6139317</v>
      </c>
      <c r="TU211" s="30">
        <f>IF(VLOOKUP($B211,$B$4:TU$184,COLUMN(TU$1)-1,0)="",IF(TU178="",TREND(TU$4:INDEX(TU$4:TU$184,$B$200,1),$B$4:INDEX($B$4:$B$184,$B$200,1),INDEX($B$4:$B$184,$B$200+(MONTH($B211)-$C$200),1)),0),VLOOKUP($B211,$B$4:TU$184,COLUMN(TU$1)-1,0))</f>
        <v>30029440601.493195</v>
      </c>
      <c r="TV211" s="30">
        <f>IF(VLOOKUP($B211,$B$4:TV$184,COLUMN(TV$1)-1,0)="",IF(TV178="",TREND(TV$4:INDEX(TV$4:TV$184,$B$200,1),$B$4:INDEX($B$4:$B$184,$B$200,1),INDEX($B$4:$B$184,$B$200+(MONTH($B211)-$C$200),1)),0),VLOOKUP($B211,$B$4:TV$184,COLUMN(TV$1)-1,0))</f>
        <v>-34151.150556783658</v>
      </c>
      <c r="TW211" s="30">
        <f>IF(VLOOKUP($B211,$B$4:TW$184,COLUMN(TW$1)-1,0)="",IF(TW178="",TREND(TW$4:INDEX(TW$4:TW$184,$B$200,1),$B$4:INDEX($B$4:$B$184,$B$200,1),INDEX($B$4:$B$184,$B$200+(MONTH($B211)-$C$200),1)),0),VLOOKUP($B211,$B$4:TW$184,COLUMN(TW$1)-1,0))</f>
        <v>-1149699066.6555824</v>
      </c>
      <c r="TX211" s="30">
        <f>IF(VLOOKUP($B211,$B$4:TX$184,COLUMN(TX$1)-1,0)="",IF(TX178="",TREND(TX$4:INDEX(TX$4:TX$184,$B$200,1),$B$4:INDEX($B$4:$B$184,$B$200,1),INDEX($B$4:$B$184,$B$200+(MONTH($B211)-$C$200),1)),0),VLOOKUP($B211,$B$4:TX$184,COLUMN(TX$1)-1,0))</f>
        <v>293378.80827188864</v>
      </c>
      <c r="TY211" s="30">
        <f>IF(VLOOKUP($B211,$B$4:TY$184,COLUMN(TY$1)-1,0)="",IF(TY178="",TREND(TY$4:INDEX(TY$4:TY$184,$B$200,1),$B$4:INDEX($B$4:$B$184,$B$200,1),INDEX($B$4:$B$184,$B$200+(MONTH($B211)-$C$200),1)),0),VLOOKUP($B211,$B$4:TY$184,COLUMN(TY$1)-1,0))</f>
        <v>41352131.507746823</v>
      </c>
      <c r="TZ211" s="30">
        <f>IF(VLOOKUP($B211,$B$4:TZ$184,COLUMN(TZ$1)-1,0)="",IF(TZ178="",TREND(TZ$4:INDEX(TZ$4:TZ$184,$B$200,1),$B$4:INDEX($B$4:$B$184,$B$200,1),INDEX($B$4:$B$184,$B$200+(MONTH($B211)-$C$200),1)),0),VLOOKUP($B211,$B$4:TZ$184,COLUMN(TZ$1)-1,0))</f>
        <v>-9950164.5425584018</v>
      </c>
      <c r="UA211" s="30">
        <f>IF(VLOOKUP($B211,$B$4:UA$184,COLUMN(UA$1)-1,0)="",IF(UA178="",TREND(UA$4:INDEX(UA$4:UA$184,$B$200,1),$B$4:INDEX($B$4:$B$184,$B$200,1),INDEX($B$4:$B$184,$B$200+(MONTH($B211)-$C$200),1)),0),VLOOKUP($B211,$B$4:UA$184,COLUMN(UA$1)-1,0))</f>
        <v>-12530021.095677555</v>
      </c>
      <c r="UB211" s="30">
        <f>IF(VLOOKUP($B211,$B$4:UB$184,COLUMN(UB$1)-1,0)="",IF(UB178="",TREND(UB$4:INDEX(UB$4:UB$184,$B$200,1),$B$4:INDEX($B$4:$B$184,$B$200,1),INDEX($B$4:$B$184,$B$200+(MONTH($B211)-$C$200),1)),0),VLOOKUP($B211,$B$4:UB$184,COLUMN(UB$1)-1,0))</f>
        <v>31160008494.621552</v>
      </c>
      <c r="UC211" s="30">
        <f>IF(VLOOKUP($B211,$B$4:UC$184,COLUMN(UC$1)-1,0)="",IF(UC178="",TREND(UC$4:INDEX(UC$4:UC$184,$B$200,1),$B$4:INDEX($B$4:$B$184,$B$200,1),INDEX($B$4:$B$184,$B$200+(MONTH($B211)-$C$200),1)),0),VLOOKUP($B211,$B$4:UC$184,COLUMN(UC$1)-1,0))</f>
        <v>14030307375.82251</v>
      </c>
      <c r="UD211" s="30">
        <f>IF(VLOOKUP($B211,$B$4:UD$184,COLUMN(UD$1)-1,0)="",IF(UD178="",TREND(UD$4:INDEX(UD$4:UD$184,$B$200,1),$B$4:INDEX($B$4:$B$184,$B$200,1),INDEX($B$4:$B$184,$B$200+(MONTH($B211)-$C$200),1)),0),VLOOKUP($B211,$B$4:UD$184,COLUMN(UD$1)-1,0))</f>
        <v>16299836713.245605</v>
      </c>
      <c r="UE211" s="30">
        <f>IF(VLOOKUP($B211,$B$4:UE$184,COLUMN(UE$1)-1,0)="",IF(UE178="",TREND(UE$4:INDEX(UE$4:UE$184,$B$200,1),$B$4:INDEX($B$4:$B$184,$B$200,1),INDEX($B$4:$B$184,$B$200+(MONTH($B211)-$C$200),1)),0),VLOOKUP($B211,$B$4:UE$184,COLUMN(UE$1)-1,0))</f>
        <v>-825503105.63599014</v>
      </c>
      <c r="UF211" s="30">
        <f>IF(VLOOKUP($B211,$B$4:UF$184,COLUMN(UF$1)-1,0)="",IF(UF178="",TREND(UF$4:INDEX(UF$4:UF$184,$B$200,1),$B$4:INDEX($B$4:$B$184,$B$200,1),INDEX($B$4:$B$184,$B$200+(MONTH($B211)-$C$200),1)),0),VLOOKUP($B211,$B$4:UF$184,COLUMN(UF$1)-1,0))</f>
        <v>497579895.22329712</v>
      </c>
      <c r="UG211" s="30">
        <f>IF(VLOOKUP($B211,$B$4:UG$184,COLUMN(UG$1)-1,0)="",IF(UG178="",TREND(UG$4:INDEX(UG$4:UG$184,$B$200,1),$B$4:INDEX($B$4:$B$184,$B$200,1),INDEX($B$4:$B$184,$B$200+(MONTH($B211)-$C$200),1)),0),VLOOKUP($B211,$B$4:UG$184,COLUMN(UG$1)-1,0))</f>
        <v>568092175485.39453</v>
      </c>
      <c r="UI211" s="2"/>
    </row>
    <row r="212" spans="1:555">
      <c r="A212" s="736"/>
      <c r="B212" s="75">
        <f>INDEX($B$4:$B$184,B201-4,1)</f>
        <v>43678</v>
      </c>
      <c r="C212" s="30">
        <f>IF(VLOOKUP($B212,$B$4:C$184,COLUMN(C$1)-1,0)="",IF(C179="",TREND(C$4:INDEX(C$4:C$184,$B$200,1),$B$4:INDEX($B$4:$B$184,$B$200,1),INDEX($B$4:$B$184,$B$200+(MONTH($B212)-$C$200),1)),0),VLOOKUP($B212,$B$4:C$184,COLUMN(C$1)-1,0))</f>
        <v>270184988118.61987</v>
      </c>
      <c r="D212" s="30">
        <f>IF(VLOOKUP($B212,$B$4:D$184,COLUMN(D$1)-1,0)="",IF(D179="",TREND(D$4:INDEX(D$4:D$184,$B$200,1),$B$4:INDEX($B$4:$B$184,$B$200,1),INDEX($B$4:$B$184,$B$200+(MONTH($B212)-$C$200),1)),0),VLOOKUP($B212,$B$4:D$184,COLUMN(D$1)-1,0))</f>
        <v>138728720621.38818</v>
      </c>
      <c r="E212" s="30">
        <f>IF(VLOOKUP($B212,$B$4:E$184,COLUMN(E$1)-1,0)="",IF(E179="",TREND(E$4:INDEX(E$4:E$184,$B$200,1),$B$4:INDEX($B$4:$B$184,$B$200,1),INDEX($B$4:$B$184,$B$200+(MONTH($B212)-$C$200),1)),0),VLOOKUP($B212,$B$4:E$184,COLUMN(E$1)-1,0))</f>
        <v>121406923471.10107</v>
      </c>
      <c r="F212" s="30">
        <f>IF(VLOOKUP($B212,$B$4:F$184,COLUMN(F$1)-1,0)="",IF(F179="",TREND(F$4:INDEX(F$4:F$184,$B$200,1),$B$4:INDEX($B$4:$B$184,$B$200,1),INDEX($B$4:$B$184,$B$200+(MONTH($B212)-$C$200),1)),0),VLOOKUP($B212,$B$4:F$184,COLUMN(F$1)-1,0))</f>
        <v>60425895.982878864</v>
      </c>
      <c r="G212" s="30">
        <f>IF(VLOOKUP($B212,$B$4:G$184,COLUMN(G$1)-1,0)="",IF(G179="",TREND(G$4:INDEX(G$4:G$184,$B$200,1),$B$4:INDEX($B$4:$B$184,$B$200,1),INDEX($B$4:$B$184,$B$200+(MONTH($B212)-$C$200),1)),0),VLOOKUP($B212,$B$4:G$184,COLUMN(G$1)-1,0))</f>
        <v>-1729446.401131779</v>
      </c>
      <c r="H212" s="30">
        <f>IF(VLOOKUP($B212,$B$4:H$184,COLUMN(H$1)-1,0)="",IF(H179="",TREND(H$4:INDEX(H$4:H$184,$B$200,1),$B$4:INDEX($B$4:$B$184,$B$200,1),INDEX($B$4:$B$184,$B$200+(MONTH($B212)-$C$200),1)),0),VLOOKUP($B212,$B$4:H$184,COLUMN(H$1)-1,0))</f>
        <v>56801793039.337524</v>
      </c>
      <c r="I212" s="30">
        <f>IF(VLOOKUP($B212,$B$4:I$184,COLUMN(I$1)-1,0)="",IF(I179="",TREND(I$4:INDEX(I$4:I$184,$B$200,1),$B$4:INDEX($B$4:$B$184,$B$200,1),INDEX($B$4:$B$184,$B$200+(MONTH($B212)-$C$200),1)),0),VLOOKUP($B212,$B$4:I$184,COLUMN(I$1)-1,0))</f>
        <v>48360160925.582764</v>
      </c>
      <c r="J212" s="30">
        <f>IF(VLOOKUP($B212,$B$4:J$184,COLUMN(J$1)-1,0)="",IF(J179="",TREND(J$4:INDEX(J$4:J$184,$B$200,1),$B$4:INDEX($B$4:$B$184,$B$200,1),INDEX($B$4:$B$184,$B$200+(MONTH($B212)-$C$200),1)),0),VLOOKUP($B212,$B$4:J$184,COLUMN(J$1)-1,0))</f>
        <v>7825898569.4886246</v>
      </c>
      <c r="K212" s="30">
        <f>IF(VLOOKUP($B212,$B$4:K$184,COLUMN(K$1)-1,0)="",IF(K179="",TREND(K$4:INDEX(K$4:K$184,$B$200,1),$B$4:INDEX($B$4:$B$184,$B$200,1),INDEX($B$4:$B$184,$B$200+(MONTH($B212)-$C$200),1)),0),VLOOKUP($B212,$B$4:K$184,COLUMN(K$1)-1,0))</f>
        <v>615733544.26619625</v>
      </c>
      <c r="L212" s="30">
        <f>IF(VLOOKUP($B212,$B$4:L$184,COLUMN(L$1)-1,0)="",IF(L179="",TREND(L$4:INDEX(L$4:L$184,$B$200,1),$B$4:INDEX($B$4:$B$184,$B$200,1),INDEX($B$4:$B$184,$B$200+(MONTH($B212)-$C$200),1)),0),VLOOKUP($B212,$B$4:L$184,COLUMN(L$1)-1,0))</f>
        <v>6400829795.5881653</v>
      </c>
      <c r="M212" s="30">
        <f>IF(VLOOKUP($B212,$B$4:M$184,COLUMN(M$1)-1,0)="",IF(M179="",TREND(M$4:INDEX(M$4:M$184,$B$200,1),$B$4:INDEX($B$4:$B$184,$B$200,1),INDEX($B$4:$B$184,$B$200+(MONTH($B212)-$C$200),1)),0),VLOOKUP($B212,$B$4:M$184,COLUMN(M$1)-1,0))</f>
        <v>48761463490.181122</v>
      </c>
      <c r="N212" s="30">
        <f>IF(VLOOKUP($B212,$B$4:N$184,COLUMN(N$1)-1,0)="",IF(N179="",TREND(N$4:INDEX(N$4:N$184,$B$200,1),$B$4:INDEX($B$4:$B$184,$B$200,1),INDEX($B$4:$B$184,$B$200+(MONTH($B212)-$C$200),1)),0),VLOOKUP($B212,$B$4:N$184,COLUMN(N$1)-1,0))</f>
        <v>48232585794.763397</v>
      </c>
      <c r="O212" s="30">
        <f>IF(VLOOKUP($B212,$B$4:O$184,COLUMN(O$1)-1,0)="",IF(O179="",TREND(O$4:INDEX(O$4:O$184,$B$200,1),$B$4:INDEX($B$4:$B$184,$B$200,1),INDEX($B$4:$B$184,$B$200+(MONTH($B212)-$C$200),1)),0),VLOOKUP($B212,$B$4:O$184,COLUMN(O$1)-1,0))</f>
        <v>528877695.41770554</v>
      </c>
      <c r="P212" s="30">
        <f>IF(VLOOKUP($B212,$B$4:P$184,COLUMN(P$1)-1,0)="",IF(P179="",TREND(P$4:INDEX(P$4:P$184,$B$200,1),$B$4:INDEX($B$4:$B$184,$B$200,1),INDEX($B$4:$B$184,$B$200+(MONTH($B212)-$C$200),1)),0),VLOOKUP($B212,$B$4:P$184,COLUMN(P$1)-1,0))</f>
        <v>2749980076.2086601</v>
      </c>
      <c r="Q212" s="30">
        <f>IF(VLOOKUP($B212,$B$4:Q$184,COLUMN(Q$1)-1,0)="",IF(Q179="",TREND(Q$4:INDEX(Q$4:Q$184,$B$200,1),$B$4:INDEX($B$4:$B$184,$B$200,1),INDEX($B$4:$B$184,$B$200+(MONTH($B212)-$C$200),1)),0),VLOOKUP($B212,$B$4:Q$184,COLUMN(Q$1)-1,0))</f>
        <v>4658557515.4428711</v>
      </c>
      <c r="R212" s="30">
        <f>IF(VLOOKUP($B212,$B$4:R$184,COLUMN(R$1)-1,0)="",IF(R179="",TREND(R$4:INDEX(R$4:R$184,$B$200,1),$B$4:INDEX($B$4:$B$184,$B$200,1),INDEX($B$4:$B$184,$B$200+(MONTH($B212)-$C$200),1)),0),VLOOKUP($B212,$B$4:R$184,COLUMN(R$1)-1,0))</f>
        <v>2418650279.5135174</v>
      </c>
      <c r="S212" s="30">
        <f>IF(VLOOKUP($B212,$B$4:S$184,COLUMN(S$1)-1,0)="",IF(S179="",TREND(S$4:INDEX(S$4:S$184,$B$200,1),$B$4:INDEX($B$4:$B$184,$B$200,1),INDEX($B$4:$B$184,$B$200+(MONTH($B212)-$C$200),1)),0),VLOOKUP($B212,$B$4:S$184,COLUMN(S$1)-1,0))</f>
        <v>17321797150.287048</v>
      </c>
      <c r="T212" s="30">
        <f>IF(VLOOKUP($B212,$B$4:T$184,COLUMN(T$1)-1,0)="",IF(T179="",TREND(T$4:INDEX(T$4:T$184,$B$200,1),$B$4:INDEX($B$4:$B$184,$B$200,1),INDEX($B$4:$B$184,$B$200+(MONTH($B212)-$C$200),1)),0),VLOOKUP($B212,$B$4:T$184,COLUMN(T$1)-1,0))</f>
        <v>2793615054.0642204</v>
      </c>
      <c r="U212" s="30">
        <f>IF(VLOOKUP($B212,$B$4:U$184,COLUMN(U$1)-1,0)="",IF(U179="",TREND(U$4:INDEX(U$4:U$184,$B$200,1),$B$4:INDEX($B$4:$B$184,$B$200,1),INDEX($B$4:$B$184,$B$200+(MONTH($B212)-$C$200),1)),0),VLOOKUP($B212,$B$4:U$184,COLUMN(U$1)-1,0))</f>
        <v>5966763840.8914185</v>
      </c>
      <c r="V212" s="30">
        <f>IF(VLOOKUP($B212,$B$4:V$184,COLUMN(V$1)-1,0)="",IF(V179="",TREND(V$4:INDEX(V$4:V$184,$B$200,1),$B$4:INDEX($B$4:$B$184,$B$200,1),INDEX($B$4:$B$184,$B$200+(MONTH($B212)-$C$200),1)),0),VLOOKUP($B212,$B$4:V$184,COLUMN(V$1)-1,0))</f>
        <v>8760378894.9556389</v>
      </c>
      <c r="W212" s="30">
        <f>IF(VLOOKUP($B212,$B$4:W$184,COLUMN(W$1)-1,0)="",IF(W179="",TREND(W$4:INDEX(W$4:W$184,$B$200,1),$B$4:INDEX($B$4:$B$184,$B$200,1),INDEX($B$4:$B$184,$B$200+(MONTH($B212)-$C$200),1)),0),VLOOKUP($B212,$B$4:W$184,COLUMN(W$1)-1,0))</f>
        <v>183440856.82925087</v>
      </c>
      <c r="X212" s="30">
        <f>IF(VLOOKUP($B212,$B$4:X$184,COLUMN(X$1)-1,0)="",IF(X179="",TREND(X$4:INDEX(X$4:X$184,$B$200,1),$B$4:INDEX($B$4:$B$184,$B$200,1),INDEX($B$4:$B$184,$B$200+(MONTH($B212)-$C$200),1)),0),VLOOKUP($B212,$B$4:X$184,COLUMN(X$1)-1,0))</f>
        <v>1717331168.5793703</v>
      </c>
      <c r="Y212" s="30">
        <f>IF(VLOOKUP($B212,$B$4:Y$184,COLUMN(Y$1)-1,0)="",IF(Y179="",TREND(Y$4:INDEX(Y$4:Y$184,$B$200,1),$B$4:INDEX($B$4:$B$184,$B$200,1),INDEX($B$4:$B$184,$B$200+(MONTH($B212)-$C$200),1)),0),VLOOKUP($B212,$B$4:Y$184,COLUMN(Y$1)-1,0))</f>
        <v>221482025.37675905</v>
      </c>
      <c r="Z212" s="30">
        <f>IF(VLOOKUP($B212,$B$4:Z$184,COLUMN(Z$1)-1,0)="",IF(Z179="",TREND(Z$4:INDEX(Z$4:Z$184,$B$200,1),$B$4:INDEX($B$4:$B$184,$B$200,1),INDEX($B$4:$B$184,$B$200+(MONTH($B212)-$C$200),1)),0),VLOOKUP($B212,$B$4:Z$184,COLUMN(Z$1)-1,0))</f>
        <v>21153770.301450223</v>
      </c>
      <c r="AA212" s="30">
        <f>IF(VLOOKUP($B212,$B$4:AA$184,COLUMN(AA$1)-1,0)="",IF(AA179="",TREND(AA$4:INDEX(AA$4:AA$184,$B$200,1),$B$4:INDEX($B$4:$B$184,$B$200,1),INDEX($B$4:$B$184,$B$200+(MONTH($B212)-$C$200),1)),0),VLOOKUP($B212,$B$4:AA$184,COLUMN(AA$1)-1,0))</f>
        <v>190383932.83083391</v>
      </c>
      <c r="AB212" s="30">
        <f>IF(VLOOKUP($B212,$B$4:AB$184,COLUMN(AB$1)-1,0)="",IF(AB179="",TREND(AB$4:INDEX(AB$4:AB$184,$B$200,1),$B$4:INDEX($B$4:$B$184,$B$200,1),INDEX($B$4:$B$184,$B$200+(MONTH($B212)-$C$200),1)),0),VLOOKUP($B212,$B$4:AB$184,COLUMN(AB$1)-1,0))</f>
        <v>177119358.55337536</v>
      </c>
      <c r="AC212" s="30">
        <f>IF(VLOOKUP($B212,$B$4:AC$184,COLUMN(AC$1)-1,0)="",IF(AC179="",TREND(AC$4:INDEX(AC$4:AC$184,$B$200,1),$B$4:INDEX($B$4:$B$184,$B$200,1),INDEX($B$4:$B$184,$B$200+(MONTH($B212)-$C$200),1)),0),VLOOKUP($B212,$B$4:AC$184,COLUMN(AC$1)-1,0))</f>
        <v>-4860625.885214746</v>
      </c>
      <c r="AD212" s="30">
        <f>IF(VLOOKUP($B212,$B$4:AD$184,COLUMN(AD$1)-1,0)="",IF(AD179="",TREND(AD$4:INDEX(AD$4:AD$184,$B$200,1),$B$4:INDEX($B$4:$B$184,$B$200,1),INDEX($B$4:$B$184,$B$200+(MONTH($B212)-$C$200),1)),0),VLOOKUP($B212,$B$4:AD$184,COLUMN(AD$1)-1,0))</f>
        <v>5048567337.1454315</v>
      </c>
      <c r="AE212" s="30">
        <f>IF(VLOOKUP($B212,$B$4:AE$184,COLUMN(AE$1)-1,0)="",IF(AE179="",TREND(AE$4:INDEX(AE$4:AE$184,$B$200,1),$B$4:INDEX($B$4:$B$184,$B$200,1),INDEX($B$4:$B$184,$B$200+(MONTH($B212)-$C$200),1)),0),VLOOKUP($B212,$B$4:AE$184,COLUMN(AE$1)-1,0))</f>
        <v>1182094795.4945354</v>
      </c>
      <c r="AF212" s="30">
        <f>IF(VLOOKUP($B212,$B$4:AF$184,COLUMN(AF$1)-1,0)="",IF(AF179="",TREND(AF$4:INDEX(AF$4:AF$184,$B$200,1),$B$4:INDEX($B$4:$B$184,$B$200,1),INDEX($B$4:$B$184,$B$200+(MONTH($B212)-$C$200),1)),0),VLOOKUP($B212,$B$4:AF$184,COLUMN(AF$1)-1,0))</f>
        <v>840654997.29648876</v>
      </c>
      <c r="AG212" s="30">
        <f>IF(VLOOKUP($B212,$B$4:AG$184,COLUMN(AG$1)-1,0)="",IF(AG179="",TREND(AG$4:INDEX(AG$4:AG$184,$B$200,1),$B$4:INDEX($B$4:$B$184,$B$200,1),INDEX($B$4:$B$184,$B$200+(MONTH($B212)-$C$200),1)),0),VLOOKUP($B212,$B$4:AG$184,COLUMN(AG$1)-1,0))</f>
        <v>341439798.19804621</v>
      </c>
      <c r="AH212" s="30">
        <f>IF(VLOOKUP($B212,$B$4:AH$184,COLUMN(AH$1)-1,0)="",IF(AH179="",TREND(AH$4:INDEX(AH$4:AH$184,$B$200,1),$B$4:INDEX($B$4:$B$184,$B$200,1),INDEX($B$4:$B$184,$B$200+(MONTH($B212)-$C$200),1)),0),VLOOKUP($B212,$B$4:AH$184,COLUMN(AH$1)-1,0))</f>
        <v>31210144.044486761</v>
      </c>
      <c r="AI212" s="30">
        <f>IF(VLOOKUP($B212,$B$4:AI$184,COLUMN(AI$1)-1,0)="",IF(AI179="",TREND(AI$4:INDEX(AI$4:AI$184,$B$200,1),$B$4:INDEX($B$4:$B$184,$B$200,1),INDEX($B$4:$B$184,$B$200+(MONTH($B212)-$C$200),1)),0),VLOOKUP($B212,$B$4:AI$184,COLUMN(AI$1)-1,0))</f>
        <v>131456267497.23181</v>
      </c>
      <c r="AJ212" s="30">
        <f>IF(VLOOKUP($B212,$B$4:AJ$184,COLUMN(AJ$1)-1,0)="",IF(AJ179="",TREND(AJ$4:INDEX(AJ$4:AJ$184,$B$200,1),$B$4:INDEX($B$4:$B$184,$B$200,1),INDEX($B$4:$B$184,$B$200+(MONTH($B212)-$C$200),1)),0),VLOOKUP($B212,$B$4:AJ$184,COLUMN(AJ$1)-1,0))</f>
        <v>881816422.96077633</v>
      </c>
      <c r="AK212" s="30">
        <f>IF(VLOOKUP($B212,$B$4:AK$184,COLUMN(AK$1)-1,0)="",IF(AK179="",TREND(AK$4:INDEX(AK$4:AK$184,$B$200,1),$B$4:INDEX($B$4:$B$184,$B$200,1),INDEX($B$4:$B$184,$B$200+(MONTH($B212)-$C$200),1)),0),VLOOKUP($B212,$B$4:AK$184,COLUMN(AK$1)-1,0))</f>
        <v>140930386.01670945</v>
      </c>
      <c r="AL212" s="30">
        <f>IF(VLOOKUP($B212,$B$4:AL$184,COLUMN(AL$1)-1,0)="",IF(AL179="",TREND(AL$4:INDEX(AL$4:AL$184,$B$200,1),$B$4:INDEX($B$4:$B$184,$B$200,1),INDEX($B$4:$B$184,$B$200+(MONTH($B212)-$C$200),1)),0),VLOOKUP($B212,$B$4:AL$184,COLUMN(AL$1)-1,0))</f>
        <v>272128.35412928648</v>
      </c>
      <c r="AM212" s="30">
        <f>IF(VLOOKUP($B212,$B$4:AM$184,COLUMN(AM$1)-1,0)="",IF(AM179="",TREND(AM$4:INDEX(AM$4:AM$184,$B$200,1),$B$4:INDEX($B$4:$B$184,$B$200,1),INDEX($B$4:$B$184,$B$200+(MONTH($B212)-$C$200),1)),0),VLOOKUP($B212,$B$4:AM$184,COLUMN(AM$1)-1,0))</f>
        <v>681852051.49603939</v>
      </c>
      <c r="AN212" s="30">
        <f>IF(VLOOKUP($B212,$B$4:AN$184,COLUMN(AN$1)-1,0)="",IF(AN179="",TREND(AN$4:INDEX(AN$4:AN$184,$B$200,1),$B$4:INDEX($B$4:$B$184,$B$200,1),INDEX($B$4:$B$184,$B$200+(MONTH($B212)-$C$200),1)),0),VLOOKUP($B212,$B$4:AN$184,COLUMN(AN$1)-1,0))</f>
        <v>58761857.093898296</v>
      </c>
      <c r="AO212" s="30">
        <f>IF(VLOOKUP($B212,$B$4:AO$184,COLUMN(AO$1)-1,0)="",IF(AO179="",TREND(AO$4:INDEX(AO$4:AO$184,$B$200,1),$B$4:INDEX($B$4:$B$184,$B$200,1),INDEX($B$4:$B$184,$B$200+(MONTH($B212)-$C$200),1)),0),VLOOKUP($B212,$B$4:AO$184,COLUMN(AO$1)-1,0))</f>
        <v>2323187653.1422405</v>
      </c>
      <c r="AP212" s="30">
        <f>IF(VLOOKUP($B212,$B$4:AP$184,COLUMN(AP$1)-1,0)="",IF(AP179="",TREND(AP$4:INDEX(AP$4:AP$184,$B$200,1),$B$4:INDEX($B$4:$B$184,$B$200,1),INDEX($B$4:$B$184,$B$200+(MONTH($B212)-$C$200),1)),0),VLOOKUP($B212,$B$4:AP$184,COLUMN(AP$1)-1,0))</f>
        <v>2205017962.2890701</v>
      </c>
      <c r="AQ212" s="30">
        <f>IF(VLOOKUP($B212,$B$4:AQ$184,COLUMN(AQ$1)-1,0)="",IF(AQ179="",TREND(AQ$4:INDEX(AQ$4:AQ$184,$B$200,1),$B$4:INDEX($B$4:$B$184,$B$200,1),INDEX($B$4:$B$184,$B$200+(MONTH($B212)-$C$200),1)),0),VLOOKUP($B212,$B$4:AQ$184,COLUMN(AQ$1)-1,0))</f>
        <v>7050510.5758654848</v>
      </c>
      <c r="AR212" s="30">
        <f>IF(VLOOKUP($B212,$B$4:AR$184,COLUMN(AR$1)-1,0)="",IF(AR179="",TREND(AR$4:INDEX(AR$4:AR$184,$B$200,1),$B$4:INDEX($B$4:$B$184,$B$200,1),INDEX($B$4:$B$184,$B$200+(MONTH($B212)-$C$200),1)),0),VLOOKUP($B212,$B$4:AR$184,COLUMN(AR$1)-1,0))</f>
        <v>14692989.013868399</v>
      </c>
      <c r="AS212" s="30">
        <f>IF(VLOOKUP($B212,$B$4:AS$184,COLUMN(AS$1)-1,0)="",IF(AS179="",TREND(AS$4:INDEX(AS$4:AS$184,$B$200,1),$B$4:INDEX($B$4:$B$184,$B$200,1),INDEX($B$4:$B$184,$B$200+(MONTH($B212)-$C$200),1)),0),VLOOKUP($B212,$B$4:AS$184,COLUMN(AS$1)-1,0))</f>
        <v>65248.495355399813</v>
      </c>
      <c r="AT212" s="30">
        <f>IF(VLOOKUP($B212,$B$4:AT$184,COLUMN(AT$1)-1,0)="",IF(AT179="",TREND(AT$4:INDEX(AT$4:AT$184,$B$200,1),$B$4:INDEX($B$4:$B$184,$B$200,1),INDEX($B$4:$B$184,$B$200+(MONTH($B212)-$C$200),1)),0),VLOOKUP($B212,$B$4:AT$184,COLUMN(AT$1)-1,0))</f>
        <v>38428694.5700652</v>
      </c>
      <c r="AU212" s="30">
        <f>IF(VLOOKUP($B212,$B$4:AU$184,COLUMN(AU$1)-1,0)="",IF(AU179="",TREND(AU$4:INDEX(AU$4:AU$184,$B$200,1),$B$4:INDEX($B$4:$B$184,$B$200,1),INDEX($B$4:$B$184,$B$200+(MONTH($B212)-$C$200),1)),0),VLOOKUP($B212,$B$4:AU$184,COLUMN(AU$1)-1,0))</f>
        <v>19796046.352797061</v>
      </c>
      <c r="AV212" s="30">
        <f>IF(VLOOKUP($B212,$B$4:AV$184,COLUMN(AV$1)-1,0)="",IF(AV179="",TREND(AV$4:INDEX(AV$4:AV$184,$B$200,1),$B$4:INDEX($B$4:$B$184,$B$200,1),INDEX($B$4:$B$184,$B$200+(MONTH($B212)-$C$200),1)),0),VLOOKUP($B212,$B$4:AV$184,COLUMN(AV$1)-1,0))</f>
        <v>-10294936.426021039</v>
      </c>
      <c r="AW212" s="30">
        <f>IF(VLOOKUP($B212,$B$4:AW$184,COLUMN(AW$1)-1,0)="",IF(AW179="",TREND(AW$4:INDEX(AW$4:AW$184,$B$200,1),$B$4:INDEX($B$4:$B$184,$B$200,1),INDEX($B$4:$B$184,$B$200+(MONTH($B212)-$C$200),1)),0),VLOOKUP($B212,$B$4:AW$184,COLUMN(AW$1)-1,0))</f>
        <v>-377458.92466410436</v>
      </c>
      <c r="AX212" s="30">
        <f>IF(VLOOKUP($B212,$B$4:AX$184,COLUMN(AX$1)-1,0)="",IF(AX179="",TREND(AX$4:INDEX(AX$4:AX$184,$B$200,1),$B$4:INDEX($B$4:$B$184,$B$200,1),INDEX($B$4:$B$184,$B$200+(MONTH($B212)-$C$200),1)),0),VLOOKUP($B212,$B$4:AX$184,COLUMN(AX$1)-1,0))</f>
        <v>855409.37199170329</v>
      </c>
      <c r="AY212" s="30">
        <f>IF(VLOOKUP($B212,$B$4:AY$184,COLUMN(AY$1)-1,0)="",IF(AY179="",TREND(AY$4:INDEX(AY$4:AY$184,$B$200,1),$B$4:INDEX($B$4:$B$184,$B$200,1),INDEX($B$4:$B$184,$B$200+(MONTH($B212)-$C$200),1)),0),VLOOKUP($B212,$B$4:AY$184,COLUMN(AY$1)-1,0))</f>
        <v>37817959.080997467</v>
      </c>
      <c r="AZ212" s="30">
        <f>IF(VLOOKUP($B212,$B$4:AZ$184,COLUMN(AZ$1)-1,0)="",IF(AZ179="",TREND(AZ$4:INDEX(AZ$4:AZ$184,$B$200,1),$B$4:INDEX($B$4:$B$184,$B$200,1),INDEX($B$4:$B$184,$B$200+(MONTH($B212)-$C$200),1)),0),VLOOKUP($B212,$B$4:AZ$184,COLUMN(AZ$1)-1,0))</f>
        <v>10135228.742913052</v>
      </c>
      <c r="BA212" s="30">
        <f>IF(VLOOKUP($B212,$B$4:BA$184,COLUMN(BA$1)-1,0)="",IF(BA179="",TREND(BA$4:INDEX(BA$4:BA$184,$B$200,1),$B$4:INDEX($B$4:$B$184,$B$200,1),INDEX($B$4:$B$184,$B$200+(MONTH($B212)-$C$200),1)),0),VLOOKUP($B212,$B$4:BA$184,COLUMN(BA$1)-1,0))</f>
        <v>0</v>
      </c>
      <c r="BB212" s="30">
        <f>IF(VLOOKUP($B212,$B$4:BB$184,COLUMN(BB$1)-1,0)="",IF(BB179="",TREND(BB$4:INDEX(BB$4:BB$184,$B$200,1),$B$4:INDEX($B$4:$B$184,$B$200,1),INDEX($B$4:$B$184,$B$200+(MONTH($B212)-$C$200),1)),0),VLOOKUP($B212,$B$4:BB$184,COLUMN(BB$1)-1,0))</f>
        <v>3948014.7868902683</v>
      </c>
      <c r="BC212" s="30">
        <f>IF(VLOOKUP($B212,$B$4:BC$184,COLUMN(BC$1)-1,0)="",IF(BC179="",TREND(BC$4:INDEX(BC$4:BC$184,$B$200,1),$B$4:INDEX($B$4:$B$184,$B$200,1),INDEX($B$4:$B$184,$B$200+(MONTH($B212)-$C$200),1)),0),VLOOKUP($B212,$B$4:BC$184,COLUMN(BC$1)-1,0))</f>
        <v>6187213.956022799</v>
      </c>
      <c r="BD212" s="30">
        <f>IF(VLOOKUP($B212,$B$4:BD$184,COLUMN(BD$1)-1,0)="",IF(BD179="",TREND(BD$4:INDEX(BD$4:BD$184,$B$200,1),$B$4:INDEX($B$4:$B$184,$B$200,1),INDEX($B$4:$B$184,$B$200+(MONTH($B212)-$C$200),1)),0),VLOOKUP($B212,$B$4:BD$184,COLUMN(BD$1)-1,0))</f>
        <v>8441515797.2896347</v>
      </c>
      <c r="BE212" s="30">
        <f>IF(VLOOKUP($B212,$B$4:BE$184,COLUMN(BE$1)-1,0)="",IF(BE179="",TREND(BE$4:INDEX(BE$4:BE$184,$B$200,1),$B$4:INDEX($B$4:$B$184,$B$200,1),INDEX($B$4:$B$184,$B$200+(MONTH($B212)-$C$200),1)),0),VLOOKUP($B212,$B$4:BE$184,COLUMN(BE$1)-1,0))</f>
        <v>551310.3826090825</v>
      </c>
      <c r="BF212" s="30">
        <f>IF(VLOOKUP($B212,$B$4:BF$184,COLUMN(BF$1)-1,0)="",IF(BF179="",TREND(BF$4:INDEX(BF$4:BF$184,$B$200,1),$B$4:INDEX($B$4:$B$184,$B$200,1),INDEX($B$4:$B$184,$B$200+(MONTH($B212)-$C$200),1)),0),VLOOKUP($B212,$B$4:BF$184,COLUMN(BF$1)-1,0))</f>
        <v>4769816304.2234306</v>
      </c>
      <c r="BG212" s="30">
        <f>IF(VLOOKUP($B212,$B$4:BG$184,COLUMN(BG$1)-1,0)="",IF(BG179="",TREND(BG$4:INDEX(BG$4:BG$184,$B$200,1),$B$4:INDEX($B$4:$B$184,$B$200,1),INDEX($B$4:$B$184,$B$200+(MONTH($B212)-$C$200),1)),0),VLOOKUP($B212,$B$4:BG$184,COLUMN(BG$1)-1,0))</f>
        <v>1691396744.2822514</v>
      </c>
      <c r="BH212" s="30">
        <f>IF(VLOOKUP($B212,$B$4:BH$184,COLUMN(BH$1)-1,0)="",IF(BH179="",TREND(BH$4:INDEX(BH$4:BH$184,$B$200,1),$B$4:INDEX($B$4:$B$184,$B$200,1),INDEX($B$4:$B$184,$B$200+(MONTH($B212)-$C$200),1)),0),VLOOKUP($B212,$B$4:BH$184,COLUMN(BH$1)-1,0))</f>
        <v>386106.68684752658</v>
      </c>
      <c r="BI212" s="30">
        <f>IF(VLOOKUP($B212,$B$4:BI$184,COLUMN(BI$1)-1,0)="",IF(BI179="",TREND(BI$4:INDEX(BI$4:BI$184,$B$200,1),$B$4:INDEX($B$4:$B$184,$B$200,1),INDEX($B$4:$B$184,$B$200+(MONTH($B212)-$C$200),1)),0),VLOOKUP($B212,$B$4:BI$184,COLUMN(BI$1)-1,0))</f>
        <v>7375694.259778589</v>
      </c>
      <c r="BJ212" s="30">
        <f>IF(VLOOKUP($B212,$B$4:BJ$184,COLUMN(BJ$1)-1,0)="",IF(BJ179="",TREND(BJ$4:INDEX(BJ$4:BJ$184,$B$200,1),$B$4:INDEX($B$4:$B$184,$B$200,1),INDEX($B$4:$B$184,$B$200+(MONTH($B212)-$C$200),1)),0),VLOOKUP($B212,$B$4:BJ$184,COLUMN(BJ$1)-1,0))</f>
        <v>-4994.9711768596899</v>
      </c>
      <c r="BK212" s="30">
        <f>IF(VLOOKUP($B212,$B$4:BK$184,COLUMN(BK$1)-1,0)="",IF(BK179="",TREND(BK$4:INDEX(BK$4:BK$184,$B$200,1),$B$4:INDEX($B$4:$B$184,$B$200,1),INDEX($B$4:$B$184,$B$200+(MONTH($B212)-$C$200),1)),0),VLOOKUP($B212,$B$4:BK$184,COLUMN(BK$1)-1,0))</f>
        <v>107470724.82721782</v>
      </c>
      <c r="BL212" s="30">
        <f>IF(VLOOKUP($B212,$B$4:BL$184,COLUMN(BL$1)-1,0)="",IF(BL179="",TREND(BL$4:INDEX(BL$4:BL$184,$B$200,1),$B$4:INDEX($B$4:$B$184,$B$200,1),INDEX($B$4:$B$184,$B$200+(MONTH($B212)-$C$200),1)),0),VLOOKUP($B212,$B$4:BL$184,COLUMN(BL$1)-1,0))</f>
        <v>9952663.9838655889</v>
      </c>
      <c r="BM212" s="30">
        <f>IF(VLOOKUP($B212,$B$4:BM$184,COLUMN(BM$1)-1,0)="",IF(BM179="",TREND(BM$4:INDEX(BM$4:BM$184,$B$200,1),$B$4:INDEX($B$4:$B$184,$B$200,1),INDEX($B$4:$B$184,$B$200+(MONTH($B212)-$C$200),1)),0),VLOOKUP($B212,$B$4:BM$184,COLUMN(BM$1)-1,0))</f>
        <v>14013566.581016034</v>
      </c>
      <c r="BN212" s="30">
        <f>IF(VLOOKUP($B212,$B$4:BN$184,COLUMN(BN$1)-1,0)="",IF(BN179="",TREND(BN$4:INDEX(BN$4:BN$184,$B$200,1),$B$4:INDEX($B$4:$B$184,$B$200,1),INDEX($B$4:$B$184,$B$200+(MONTH($B212)-$C$200),1)),0),VLOOKUP($B212,$B$4:BN$184,COLUMN(BN$1)-1,0))</f>
        <v>18803646.165701419</v>
      </c>
      <c r="BO212" s="30">
        <f>IF(VLOOKUP($B212,$B$4:BO$184,COLUMN(BO$1)-1,0)="",IF(BO179="",TREND(BO$4:INDEX(BO$4:BO$184,$B$200,1),$B$4:INDEX($B$4:$B$184,$B$200,1),INDEX($B$4:$B$184,$B$200+(MONTH($B212)-$C$200),1)),0),VLOOKUP($B212,$B$4:BO$184,COLUMN(BO$1)-1,0))</f>
        <v>5553029.8875605464</v>
      </c>
      <c r="BP212" s="30">
        <f>IF(VLOOKUP($B212,$B$4:BP$184,COLUMN(BP$1)-1,0)="",IF(BP179="",TREND(BP$4:INDEX(BP$4:BP$184,$B$200,1),$B$4:INDEX($B$4:$B$184,$B$200,1),INDEX($B$4:$B$184,$B$200+(MONTH($B212)-$C$200),1)),0),VLOOKUP($B212,$B$4:BP$184,COLUMN(BP$1)-1,0))</f>
        <v>9145.7893842385383</v>
      </c>
      <c r="BQ212" s="30">
        <f>IF(VLOOKUP($B212,$B$4:BQ$184,COLUMN(BQ$1)-1,0)="",IF(BQ179="",TREND(BQ$4:INDEX(BQ$4:BQ$184,$B$200,1),$B$4:INDEX($B$4:$B$184,$B$200,1),INDEX($B$4:$B$184,$B$200+(MONTH($B212)-$C$200),1)),0),VLOOKUP($B212,$B$4:BQ$184,COLUMN(BQ$1)-1,0))</f>
        <v>1746051.0534000136</v>
      </c>
      <c r="BR212" s="30">
        <f>IF(VLOOKUP($B212,$B$4:BR$184,COLUMN(BR$1)-1,0)="",IF(BR179="",TREND(BR$4:INDEX(BR$4:BR$184,$B$200,1),$B$4:INDEX($B$4:$B$184,$B$200,1),INDEX($B$4:$B$184,$B$200+(MONTH($B212)-$C$200),1)),0),VLOOKUP($B212,$B$4:BR$184,COLUMN(BR$1)-1,0))</f>
        <v>212062133.23838437</v>
      </c>
      <c r="BS212" s="30">
        <f>IF(VLOOKUP($B212,$B$4:BS$184,COLUMN(BS$1)-1,0)="",IF(BS179="",TREND(BS$4:INDEX(BS$4:BS$184,$B$200,1),$B$4:INDEX($B$4:$B$184,$B$200,1),INDEX($B$4:$B$184,$B$200+(MONTH($B212)-$C$200),1)),0),VLOOKUP($B212,$B$4:BS$184,COLUMN(BS$1)-1,0))</f>
        <v>1601716196.0337753</v>
      </c>
      <c r="BT212" s="30">
        <f>IF(VLOOKUP($B212,$B$4:BT$184,COLUMN(BT$1)-1,0)="",IF(BT179="",TREND(BT$4:INDEX(BT$4:BT$184,$B$200,1),$B$4:INDEX($B$4:$B$184,$B$200,1),INDEX($B$4:$B$184,$B$200+(MONTH($B212)-$C$200),1)),0),VLOOKUP($B212,$B$4:BT$184,COLUMN(BT$1)-1,0))</f>
        <v>371572927.02287722</v>
      </c>
      <c r="BU212" s="30">
        <f>IF(VLOOKUP($B212,$B$4:BU$184,COLUMN(BU$1)-1,0)="",IF(BU179="",TREND(BU$4:INDEX(BU$4:BU$184,$B$200,1),$B$4:INDEX($B$4:$B$184,$B$200,1),INDEX($B$4:$B$184,$B$200+(MONTH($B212)-$C$200),1)),0),VLOOKUP($B212,$B$4:BU$184,COLUMN(BU$1)-1,0))</f>
        <v>10108045.523190677</v>
      </c>
      <c r="BV212" s="30">
        <f>IF(VLOOKUP($B212,$B$4:BV$184,COLUMN(BV$1)-1,0)="",IF(BV179="",TREND(BV$4:INDEX(BV$4:BV$184,$B$200,1),$B$4:INDEX($B$4:$B$184,$B$200,1),INDEX($B$4:$B$184,$B$200+(MONTH($B212)-$C$200),1)),0),VLOOKUP($B212,$B$4:BV$184,COLUMN(BV$1)-1,0))</f>
        <v>50802123.908663452</v>
      </c>
      <c r="BW212" s="30">
        <f>IF(VLOOKUP($B212,$B$4:BW$184,COLUMN(BW$1)-1,0)="",IF(BW179="",TREND(BW$4:INDEX(BW$4:BW$184,$B$200,1),$B$4:INDEX($B$4:$B$184,$B$200,1),INDEX($B$4:$B$184,$B$200+(MONTH($B212)-$C$200),1)),0),VLOOKUP($B212,$B$4:BW$184,COLUMN(BW$1)-1,0))</f>
        <v>1728906.3255705377</v>
      </c>
      <c r="BX212" s="30">
        <f>IF(VLOOKUP($B212,$B$4:BX$184,COLUMN(BX$1)-1,0)="",IF(BX179="",TREND(BX$4:INDEX(BX$4:BX$184,$B$200,1),$B$4:INDEX($B$4:$B$184,$B$200,1),INDEX($B$4:$B$184,$B$200+(MONTH($B212)-$C$200),1)),0),VLOOKUP($B212,$B$4:BX$184,COLUMN(BX$1)-1,0))</f>
        <v>139000.398867229</v>
      </c>
      <c r="BY212" s="30">
        <f>IF(VLOOKUP($B212,$B$4:BY$184,COLUMN(BY$1)-1,0)="",IF(BY179="",TREND(BY$4:INDEX(BY$4:BY$184,$B$200,1),$B$4:INDEX($B$4:$B$184,$B$200,1),INDEX($B$4:$B$184,$B$200+(MONTH($B212)-$C$200),1)),0),VLOOKUP($B212,$B$4:BY$184,COLUMN(BY$1)-1,0))</f>
        <v>306950286.59663105</v>
      </c>
      <c r="BZ212" s="30">
        <f>IF(VLOOKUP($B212,$B$4:BZ$184,COLUMN(BZ$1)-1,0)="",IF(BZ179="",TREND(BZ$4:INDEX(BZ$4:BZ$184,$B$200,1),$B$4:INDEX($B$4:$B$184,$B$200,1),INDEX($B$4:$B$184,$B$200+(MONTH($B212)-$C$200),1)),0),VLOOKUP($B212,$B$4:BZ$184,COLUMN(BZ$1)-1,0))</f>
        <v>1466553.2887301408</v>
      </c>
      <c r="CA212" s="30">
        <f>IF(VLOOKUP($B212,$B$4:CA$184,COLUMN(CA$1)-1,0)="",IF(CA179="",TREND(CA$4:INDEX(CA$4:CA$184,$B$200,1),$B$4:INDEX($B$4:$B$184,$B$200,1),INDEX($B$4:$B$184,$B$200+(MONTH($B212)-$C$200),1)),0),VLOOKUP($B212,$B$4:CA$184,COLUMN(CA$1)-1,0))</f>
        <v>298226.92185652768</v>
      </c>
      <c r="CB212" s="30">
        <f>IF(VLOOKUP($B212,$B$4:CB$184,COLUMN(CB$1)-1,0)="",IF(CB179="",TREND(CB$4:INDEX(CB$4:CB$184,$B$200,1),$B$4:INDEX($B$4:$B$184,$B$200,1),INDEX($B$4:$B$184,$B$200+(MONTH($B212)-$C$200),1)),0),VLOOKUP($B212,$B$4:CB$184,COLUMN(CB$1)-1,0))</f>
        <v>18113.201363449567</v>
      </c>
      <c r="CC212" s="30">
        <f>IF(VLOOKUP($B212,$B$4:CC$184,COLUMN(CC$1)-1,0)="",IF(CC179="",TREND(CC$4:INDEX(CC$4:CC$184,$B$200,1),$B$4:INDEX($B$4:$B$184,$B$200,1),INDEX($B$4:$B$184,$B$200+(MONTH($B212)-$C$200),1)),0),VLOOKUP($B212,$B$4:CC$184,COLUMN(CC$1)-1,0))</f>
        <v>9647055099.5390625</v>
      </c>
      <c r="CD212" s="30">
        <f>IF(VLOOKUP($B212,$B$4:CD$184,COLUMN(CD$1)-1,0)="",IF(CD179="",TREND(CD$4:INDEX(CD$4:CD$184,$B$200,1),$B$4:INDEX($B$4:$B$184,$B$200,1),INDEX($B$4:$B$184,$B$200+(MONTH($B212)-$C$200),1)),0),VLOOKUP($B212,$B$4:CD$184,COLUMN(CD$1)-1,0))</f>
        <v>-152837.71610545367</v>
      </c>
      <c r="CE212" s="30">
        <f>IF(VLOOKUP($B212,$B$4:CE$184,COLUMN(CE$1)-1,0)="",IF(CE179="",TREND(CE$4:INDEX(CE$4:CE$184,$B$200,1),$B$4:INDEX($B$4:$B$184,$B$200,1),INDEX($B$4:$B$184,$B$200+(MONTH($B212)-$C$200),1)),0),VLOOKUP($B212,$B$4:CE$184,COLUMN(CE$1)-1,0))</f>
        <v>7737609549.3569107</v>
      </c>
      <c r="CF212" s="30">
        <f>IF(VLOOKUP($B212,$B$4:CF$184,COLUMN(CF$1)-1,0)="",IF(CF179="",TREND(CF$4:INDEX(CF$4:CF$184,$B$200,1),$B$4:INDEX($B$4:$B$184,$B$200,1),INDEX($B$4:$B$184,$B$200+(MONTH($B212)-$C$200),1)),0),VLOOKUP($B212,$B$4:CF$184,COLUMN(CF$1)-1,0))</f>
        <v>256428443.9916842</v>
      </c>
      <c r="CG212" s="30">
        <f>IF(VLOOKUP($B212,$B$4:CG$184,COLUMN(CG$1)-1,0)="",IF(CG179="",TREND(CG$4:INDEX(CG$4:CG$184,$B$200,1),$B$4:INDEX($B$4:$B$184,$B$200,1),INDEX($B$4:$B$184,$B$200+(MONTH($B212)-$C$200),1)),0),VLOOKUP($B212,$B$4:CG$184,COLUMN(CG$1)-1,0))</f>
        <v>3273348920.7015591</v>
      </c>
      <c r="CH212" s="30">
        <f>IF(VLOOKUP($B212,$B$4:CH$184,COLUMN(CH$1)-1,0)="",IF(CH179="",TREND(CH$4:INDEX(CH$4:CH$184,$B$200,1),$B$4:INDEX($B$4:$B$184,$B$200,1),INDEX($B$4:$B$184,$B$200+(MONTH($B212)-$C$200),1)),0),VLOOKUP($B212,$B$4:CH$184,COLUMN(CH$1)-1,0))</f>
        <v>321720065.91433096</v>
      </c>
      <c r="CI212" s="30">
        <f>IF(VLOOKUP($B212,$B$4:CI$184,COLUMN(CI$1)-1,0)="",IF(CI179="",TREND(CI$4:INDEX(CI$4:CI$184,$B$200,1),$B$4:INDEX($B$4:$B$184,$B$200,1),INDEX($B$4:$B$184,$B$200+(MONTH($B212)-$C$200),1)),0),VLOOKUP($B212,$B$4:CI$184,COLUMN(CI$1)-1,0))</f>
        <v>72358871.94090122</v>
      </c>
      <c r="CJ212" s="30">
        <f>IF(VLOOKUP($B212,$B$4:CJ$184,COLUMN(CJ$1)-1,0)="",IF(CJ179="",TREND(CJ$4:INDEX(CJ$4:CJ$184,$B$200,1),$B$4:INDEX($B$4:$B$184,$B$200,1),INDEX($B$4:$B$184,$B$200+(MONTH($B212)-$C$200),1)),0),VLOOKUP($B212,$B$4:CJ$184,COLUMN(CJ$1)-1,0))</f>
        <v>1431789.5430349412</v>
      </c>
      <c r="CK212" s="30">
        <f>IF(VLOOKUP($B212,$B$4:CK$184,COLUMN(CK$1)-1,0)="",IF(CK179="",TREND(CK$4:INDEX(CK$4:CK$184,$B$200,1),$B$4:INDEX($B$4:$B$184,$B$200,1),INDEX($B$4:$B$184,$B$200+(MONTH($B212)-$C$200),1)),0),VLOOKUP($B212,$B$4:CK$184,COLUMN(CK$1)-1,0))</f>
        <v>12402136.783724025</v>
      </c>
      <c r="CL212" s="30">
        <f>IF(VLOOKUP($B212,$B$4:CL$184,COLUMN(CL$1)-1,0)="",IF(CL179="",TREND(CL$4:INDEX(CL$4:CL$184,$B$200,1),$B$4:INDEX($B$4:$B$184,$B$200,1),INDEX($B$4:$B$184,$B$200+(MONTH($B212)-$C$200),1)),0),VLOOKUP($B212,$B$4:CL$184,COLUMN(CL$1)-1,0))</f>
        <v>4931817.6910196543</v>
      </c>
      <c r="CM212" s="30">
        <f>IF(VLOOKUP($B212,$B$4:CM$184,COLUMN(CM$1)-1,0)="",IF(CM179="",TREND(CM$4:INDEX(CM$4:CM$184,$B$200,1),$B$4:INDEX($B$4:$B$184,$B$200,1),INDEX($B$4:$B$184,$B$200+(MONTH($B212)-$C$200),1)),0),VLOOKUP($B212,$B$4:CM$184,COLUMN(CM$1)-1,0))</f>
        <v>1628882.0261404607</v>
      </c>
      <c r="CN212" s="30">
        <f>IF(VLOOKUP($B212,$B$4:CN$184,COLUMN(CN$1)-1,0)="",IF(CN179="",TREND(CN$4:INDEX(CN$4:CN$184,$B$200,1),$B$4:INDEX($B$4:$B$184,$B$200,1),INDEX($B$4:$B$184,$B$200+(MONTH($B212)-$C$200),1)),0),VLOOKUP($B212,$B$4:CN$184,COLUMN(CN$1)-1,0))</f>
        <v>671807.80781751277</v>
      </c>
      <c r="CO212" s="30">
        <f>IF(VLOOKUP($B212,$B$4:CO$184,COLUMN(CO$1)-1,0)="",IF(CO179="",TREND(CO$4:INDEX(CO$4:CO$184,$B$200,1),$B$4:INDEX($B$4:$B$184,$B$200,1),INDEX($B$4:$B$184,$B$200+(MONTH($B212)-$C$200),1)),0),VLOOKUP($B212,$B$4:CO$184,COLUMN(CO$1)-1,0))</f>
        <v>498470.23494178057</v>
      </c>
      <c r="CP212" s="30">
        <f>IF(VLOOKUP($B212,$B$4:CP$184,COLUMN(CP$1)-1,0)="",IF(CP179="",TREND(CP$4:INDEX(CP$4:CP$184,$B$200,1),$B$4:INDEX($B$4:$B$184,$B$200,1),INDEX($B$4:$B$184,$B$200+(MONTH($B212)-$C$200),1)),0),VLOOKUP($B212,$B$4:CP$184,COLUMN(CP$1)-1,0))</f>
        <v>7207630.0321455672</v>
      </c>
      <c r="CQ212" s="30">
        <f>IF(VLOOKUP($B212,$B$4:CQ$184,COLUMN(CQ$1)-1,0)="",IF(CQ179="",TREND(CQ$4:INDEX(CQ$4:CQ$184,$B$200,1),$B$4:INDEX($B$4:$B$184,$B$200,1),INDEX($B$4:$B$184,$B$200+(MONTH($B212)-$C$200),1)),0),VLOOKUP($B212,$B$4:CQ$184,COLUMN(CQ$1)-1,0))</f>
        <v>43571524.393127799</v>
      </c>
      <c r="CR212" s="30">
        <f>IF(VLOOKUP($B212,$B$4:CR$184,COLUMN(CR$1)-1,0)="",IF(CR179="",TREND(CR$4:INDEX(CR$4:CR$184,$B$200,1),$B$4:INDEX($B$4:$B$184,$B$200,1),INDEX($B$4:$B$184,$B$200+(MONTH($B212)-$C$200),1)),0),VLOOKUP($B212,$B$4:CR$184,COLUMN(CR$1)-1,0))</f>
        <v>58205069.974768043</v>
      </c>
      <c r="CS212" s="30">
        <f>IF(VLOOKUP($B212,$B$4:CS$184,COLUMN(CS$1)-1,0)="",IF(CS179="",TREND(CS$4:INDEX(CS$4:CS$184,$B$200,1),$B$4:INDEX($B$4:$B$184,$B$200,1),INDEX($B$4:$B$184,$B$200+(MONTH($B212)-$C$200),1)),0),VLOOKUP($B212,$B$4:CS$184,COLUMN(CS$1)-1,0))</f>
        <v>3591580717.9005775</v>
      </c>
      <c r="CT212" s="30">
        <f>IF(VLOOKUP($B212,$B$4:CT$184,COLUMN(CT$1)-1,0)="",IF(CT179="",TREND(CT$4:INDEX(CT$4:CT$184,$B$200,1),$B$4:INDEX($B$4:$B$184,$B$200,1),INDEX($B$4:$B$184,$B$200+(MONTH($B212)-$C$200),1)),0),VLOOKUP($B212,$B$4:CT$184,COLUMN(CT$1)-1,0))</f>
        <v>1290686842.6038017</v>
      </c>
      <c r="CU212" s="30">
        <f>IF(VLOOKUP($B212,$B$4:CU$184,COLUMN(CU$1)-1,0)="",IF(CU179="",TREND(CU$4:INDEX(CU$4:CU$184,$B$200,1),$B$4:INDEX($B$4:$B$184,$B$200,1),INDEX($B$4:$B$184,$B$200+(MONTH($B212)-$C$200),1)),0),VLOOKUP($B212,$B$4:CU$184,COLUMN(CU$1)-1,0))</f>
        <v>-8382290.3154411316</v>
      </c>
      <c r="CV212" s="30">
        <f>IF(VLOOKUP($B212,$B$4:CV$184,COLUMN(CV$1)-1,0)="",IF(CV179="",TREND(CV$4:INDEX(CV$4:CV$184,$B$200,1),$B$4:INDEX($B$4:$B$184,$B$200,1),INDEX($B$4:$B$184,$B$200+(MONTH($B212)-$C$200),1)),0),VLOOKUP($B212,$B$4:CV$184,COLUMN(CV$1)-1,0))</f>
        <v>47663562.062028341</v>
      </c>
      <c r="CW212" s="30">
        <f>IF(VLOOKUP($B212,$B$4:CW$184,COLUMN(CW$1)-1,0)="",IF(CW179="",TREND(CW$4:INDEX(CW$4:CW$184,$B$200,1),$B$4:INDEX($B$4:$B$184,$B$200,1),INDEX($B$4:$B$184,$B$200+(MONTH($B212)-$C$200),1)),0),VLOOKUP($B212,$B$4:CW$184,COLUMN(CW$1)-1,0))</f>
        <v>10784442.339287981</v>
      </c>
      <c r="CX212" s="30">
        <f>IF(VLOOKUP($B212,$B$4:CX$184,COLUMN(CX$1)-1,0)="",IF(CX179="",TREND(CX$4:INDEX(CX$4:CX$184,$B$200,1),$B$4:INDEX($B$4:$B$184,$B$200,1),INDEX($B$4:$B$184,$B$200+(MONTH($B212)-$C$200),1)),0),VLOOKUP($B212,$B$4:CX$184,COLUMN(CX$1)-1,0))</f>
        <v>-1745870.0815991312</v>
      </c>
      <c r="CY212" s="30">
        <f>IF(VLOOKUP($B212,$B$4:CY$184,COLUMN(CY$1)-1,0)="",IF(CY179="",TREND(CY$4:INDEX(CY$4:CY$184,$B$200,1),$B$4:INDEX($B$4:$B$184,$B$200,1),INDEX($B$4:$B$184,$B$200+(MONTH($B212)-$C$200),1)),0),VLOOKUP($B212,$B$4:CY$184,COLUMN(CY$1)-1,0))</f>
        <v>-1447947.3638918921</v>
      </c>
      <c r="CZ212" s="30">
        <f>IF(VLOOKUP($B212,$B$4:CZ$184,COLUMN(CZ$1)-1,0)="",IF(CZ179="",TREND(CZ$4:INDEX(CZ$4:CZ$184,$B$200,1),$B$4:INDEX($B$4:$B$184,$B$200,1),INDEX($B$4:$B$184,$B$200+(MONTH($B212)-$C$200),1)),0),VLOOKUP($B212,$B$4:CZ$184,COLUMN(CZ$1)-1,0))</f>
        <v>2192730413.2532825</v>
      </c>
      <c r="DA212" s="30">
        <f>IF(VLOOKUP($B212,$B$4:DA$184,COLUMN(DA$1)-1,0)="",IF(DA179="",TREND(DA$4:INDEX(DA$4:DA$184,$B$200,1),$B$4:INDEX($B$4:$B$184,$B$200,1),INDEX($B$4:$B$184,$B$200+(MONTH($B212)-$C$200),1)),0),VLOOKUP($B212,$B$4:DA$184,COLUMN(DA$1)-1,0))</f>
        <v>1963745462.9975758</v>
      </c>
      <c r="DB212" s="30">
        <f>IF(VLOOKUP($B212,$B$4:DB$184,COLUMN(DB$1)-1,0)="",IF(DB179="",TREND(DB$4:INDEX(DB$4:DB$184,$B$200,1),$B$4:INDEX($B$4:$B$184,$B$200,1),INDEX($B$4:$B$184,$B$200+(MONTH($B212)-$C$200),1)),0),VLOOKUP($B212,$B$4:DB$184,COLUMN(DB$1)-1,0))</f>
        <v>192731914.78007793</v>
      </c>
      <c r="DC212" s="30">
        <f>IF(VLOOKUP($B212,$B$4:DC$184,COLUMN(DC$1)-1,0)="",IF(DC179="",TREND(DC$4:INDEX(DC$4:DC$184,$B$200,1),$B$4:INDEX($B$4:$B$184,$B$200,1),INDEX($B$4:$B$184,$B$200+(MONTH($B212)-$C$200),1)),0),VLOOKUP($B212,$B$4:DC$184,COLUMN(DC$1)-1,0))</f>
        <v>-60589.991517840186</v>
      </c>
      <c r="DD212" s="30">
        <f>IF(VLOOKUP($B212,$B$4:DD$184,COLUMN(DD$1)-1,0)="",IF(DD179="",TREND(DD$4:INDEX(DD$4:DD$184,$B$200,1),$B$4:INDEX($B$4:$B$184,$B$200,1),INDEX($B$4:$B$184,$B$200+(MONTH($B212)-$C$200),1)),0),VLOOKUP($B212,$B$4:DD$184,COLUMN(DD$1)-1,0))</f>
        <v>36313625.467149019</v>
      </c>
      <c r="DE212" s="30">
        <f>IF(VLOOKUP($B212,$B$4:DE$184,COLUMN(DE$1)-1,0)="",IF(DE179="",TREND(DE$4:INDEX(DE$4:DE$184,$B$200,1),$B$4:INDEX($B$4:$B$184,$B$200,1),INDEX($B$4:$B$184,$B$200+(MONTH($B212)-$C$200),1)),0),VLOOKUP($B212,$B$4:DE$184,COLUMN(DE$1)-1,0))</f>
        <v>-1445505.1158280373</v>
      </c>
      <c r="DF212" s="30">
        <f>IF(VLOOKUP($B212,$B$4:DF$184,COLUMN(DF$1)-1,0)="",IF(DF179="",TREND(DF$4:INDEX(DF$4:DF$184,$B$200,1),$B$4:INDEX($B$4:$B$184,$B$200,1),INDEX($B$4:$B$184,$B$200+(MONTH($B212)-$C$200),1)),0),VLOOKUP($B212,$B$4:DF$184,COLUMN(DF$1)-1,0))</f>
        <v>36926036.177860796</v>
      </c>
      <c r="DG212" s="30">
        <f>IF(VLOOKUP($B212,$B$4:DG$184,COLUMN(DG$1)-1,0)="",IF(DG179="",TREND(DG$4:INDEX(DG$4:DG$184,$B$200,1),$B$4:INDEX($B$4:$B$184,$B$200,1),INDEX($B$4:$B$184,$B$200+(MONTH($B212)-$C$200),1)),0),VLOOKUP($B212,$B$4:DG$184,COLUMN(DG$1)-1,0))</f>
        <v>25811034.341078371</v>
      </c>
      <c r="DH212" s="30">
        <f>IF(VLOOKUP($B212,$B$4:DH$184,COLUMN(DH$1)-1,0)="",IF(DH179="",TREND(DH$4:INDEX(DH$4:DH$184,$B$200,1),$B$4:INDEX($B$4:$B$184,$B$200,1),INDEX($B$4:$B$184,$B$200+(MONTH($B212)-$C$200),1)),0),VLOOKUP($B212,$B$4:DH$184,COLUMN(DH$1)-1,0))</f>
        <v>23191297.535882592</v>
      </c>
      <c r="DI212" s="30">
        <f>IF(VLOOKUP($B212,$B$4:DI$184,COLUMN(DI$1)-1,0)="",IF(DI179="",TREND(DI$4:INDEX(DI$4:DI$184,$B$200,1),$B$4:INDEX($B$4:$B$184,$B$200,1),INDEX($B$4:$B$184,$B$200+(MONTH($B212)-$C$200),1)),0),VLOOKUP($B212,$B$4:DI$184,COLUMN(DI$1)-1,0))</f>
        <v>1552536.0031776503</v>
      </c>
      <c r="DJ212" s="30">
        <f>IF(VLOOKUP($B212,$B$4:DJ$184,COLUMN(DJ$1)-1,0)="",IF(DJ179="",TREND(DJ$4:INDEX(DJ$4:DJ$184,$B$200,1),$B$4:INDEX($B$4:$B$184,$B$200,1),INDEX($B$4:$B$184,$B$200+(MONTH($B212)-$C$200),1)),0),VLOOKUP($B212,$B$4:DJ$184,COLUMN(DJ$1)-1,0))</f>
        <v>-2361.0142499065551</v>
      </c>
      <c r="DK212" s="30">
        <f>IF(VLOOKUP($B212,$B$4:DK$184,COLUMN(DK$1)-1,0)="",IF(DK179="",TREND(DK$4:INDEX(DK$4:DK$184,$B$200,1),$B$4:INDEX($B$4:$B$184,$B$200,1),INDEX($B$4:$B$184,$B$200+(MONTH($B212)-$C$200),1)),0),VLOOKUP($B212,$B$4:DK$184,COLUMN(DK$1)-1,0))</f>
        <v>1554897.0174275562</v>
      </c>
      <c r="DL212" s="30">
        <f>IF(VLOOKUP($B212,$B$4:DL$184,COLUMN(DL$1)-1,0)="",IF(DL179="",TREND(DL$4:INDEX(DL$4:DL$184,$B$200,1),$B$4:INDEX($B$4:$B$184,$B$200,1),INDEX($B$4:$B$184,$B$200+(MONTH($B212)-$C$200),1)),0),VLOOKUP($B212,$B$4:DL$184,COLUMN(DL$1)-1,0))</f>
        <v>-23840304.378425002</v>
      </c>
      <c r="DM212" s="30">
        <f>IF(VLOOKUP($B212,$B$4:DM$184,COLUMN(DM$1)-1,0)="",IF(DM179="",TREND(DM$4:INDEX(DM$4:DM$184,$B$200,1),$B$4:INDEX($B$4:$B$184,$B$200,1),INDEX($B$4:$B$184,$B$200+(MONTH($B212)-$C$200),1)),0),VLOOKUP($B212,$B$4:DM$184,COLUMN(DM$1)-1,0))</f>
        <v>411723385.4646101</v>
      </c>
      <c r="DN212" s="30">
        <f>IF(VLOOKUP($B212,$B$4:DN$184,COLUMN(DN$1)-1,0)="",IF(DN179="",TREND(DN$4:INDEX(DN$4:DN$184,$B$200,1),$B$4:INDEX($B$4:$B$184,$B$200,1),INDEX($B$4:$B$184,$B$200+(MONTH($B212)-$C$200),1)),0),VLOOKUP($B212,$B$4:DN$184,COLUMN(DN$1)-1,0))</f>
        <v>49699405.331802323</v>
      </c>
      <c r="DO212" s="30">
        <f>IF(VLOOKUP($B212,$B$4:DO$184,COLUMN(DO$1)-1,0)="",IF(DO179="",TREND(DO$4:INDEX(DO$4:DO$184,$B$200,1),$B$4:INDEX($B$4:$B$184,$B$200,1),INDEX($B$4:$B$184,$B$200+(MONTH($B212)-$C$200),1)),0),VLOOKUP($B212,$B$4:DO$184,COLUMN(DO$1)-1,0))</f>
        <v>3429181.6060725451</v>
      </c>
      <c r="DP212" s="30">
        <f>IF(VLOOKUP($B212,$B$4:DP$184,COLUMN(DP$1)-1,0)="",IF(DP179="",TREND(DP$4:INDEX(DP$4:DP$184,$B$200,1),$B$4:INDEX($B$4:$B$184,$B$200,1),INDEX($B$4:$B$184,$B$200+(MONTH($B212)-$C$200),1)),0),VLOOKUP($B212,$B$4:DP$184,COLUMN(DP$1)-1,0))</f>
        <v>-1411938.2218120545</v>
      </c>
      <c r="DQ212" s="30">
        <f>IF(VLOOKUP($B212,$B$4:DQ$184,COLUMN(DQ$1)-1,0)="",IF(DQ179="",TREND(DQ$4:INDEX(DQ$4:DQ$184,$B$200,1),$B$4:INDEX($B$4:$B$184,$B$200,1),INDEX($B$4:$B$184,$B$200+(MONTH($B212)-$C$200),1)),0),VLOOKUP($B212,$B$4:DQ$184,COLUMN(DQ$1)-1,0))</f>
        <v>4841119.8278845921</v>
      </c>
      <c r="DR212" s="30">
        <f>IF(VLOOKUP($B212,$B$4:DR$184,COLUMN(DR$1)-1,0)="",IF(DR179="",TREND(DR$4:INDEX(DR$4:DR$184,$B$200,1),$B$4:INDEX($B$4:$B$184,$B$200,1),INDEX($B$4:$B$184,$B$200+(MONTH($B212)-$C$200),1)),0),VLOOKUP($B212,$B$4:DR$184,COLUMN(DR$1)-1,0))</f>
        <v>396581040.74600893</v>
      </c>
      <c r="DS212" s="30">
        <f>IF(VLOOKUP($B212,$B$4:DS$184,COLUMN(DS$1)-1,0)="",IF(DS179="",TREND(DS$4:INDEX(DS$4:DS$184,$B$200,1),$B$4:INDEX($B$4:$B$184,$B$200,1),INDEX($B$4:$B$184,$B$200+(MONTH($B212)-$C$200),1)),0),VLOOKUP($B212,$B$4:DS$184,COLUMN(DS$1)-1,0))</f>
        <v>32834764.68123883</v>
      </c>
      <c r="DT212" s="30">
        <f>IF(VLOOKUP($B212,$B$4:DT$184,COLUMN(DT$1)-1,0)="",IF(DT179="",TREND(DT$4:INDEX(DT$4:DT$184,$B$200,1),$B$4:INDEX($B$4:$B$184,$B$200,1),INDEX($B$4:$B$184,$B$200+(MONTH($B212)-$C$200),1)),0),VLOOKUP($B212,$B$4:DT$184,COLUMN(DT$1)-1,0))</f>
        <v>31265303.546963573</v>
      </c>
      <c r="DU212" s="30">
        <f>IF(VLOOKUP($B212,$B$4:DU$184,COLUMN(DU$1)-1,0)="",IF(DU179="",TREND(DU$4:INDEX(DU$4:DU$184,$B$200,1),$B$4:INDEX($B$4:$B$184,$B$200,1),INDEX($B$4:$B$184,$B$200+(MONTH($B212)-$C$200),1)),0),VLOOKUP($B212,$B$4:DU$184,COLUMN(DU$1)-1,0))</f>
        <v>1551261.0701784627</v>
      </c>
      <c r="DV212" s="30">
        <f>IF(VLOOKUP($B212,$B$4:DV$184,COLUMN(DV$1)-1,0)="",IF(DV179="",TREND(DV$4:INDEX(DV$4:DV$184,$B$200,1),$B$4:INDEX($B$4:$B$184,$B$200,1),INDEX($B$4:$B$184,$B$200+(MONTH($B212)-$C$200),1)),0),VLOOKUP($B212,$B$4:DV$184,COLUMN(DV$1)-1,0))</f>
        <v>18200.064096803078</v>
      </c>
      <c r="DW212" s="30">
        <f>IF(VLOOKUP($B212,$B$4:DW$184,COLUMN(DW$1)-1,0)="",IF(DW179="",TREND(DW$4:INDEX(DW$4:DW$184,$B$200,1),$B$4:INDEX($B$4:$B$184,$B$200,1),INDEX($B$4:$B$184,$B$200+(MONTH($B212)-$C$200),1)),0),VLOOKUP($B212,$B$4:DW$184,COLUMN(DW$1)-1,0))</f>
        <v>5197681.7003362179</v>
      </c>
      <c r="DX212" s="30">
        <f>IF(VLOOKUP($B212,$B$4:DX$184,COLUMN(DX$1)-1,0)="",IF(DX179="",TREND(DX$4:INDEX(DX$4:DX$184,$B$200,1),$B$4:INDEX($B$4:$B$184,$B$200,1),INDEX($B$4:$B$184,$B$200+(MONTH($B212)-$C$200),1)),0),VLOOKUP($B212,$B$4:DX$184,COLUMN(DX$1)-1,0))</f>
        <v>7318203.6444394365</v>
      </c>
      <c r="DY212" s="30">
        <f>IF(VLOOKUP($B212,$B$4:DY$184,COLUMN(DY$1)-1,0)="",IF(DY179="",TREND(DY$4:INDEX(DY$4:DY$184,$B$200,1),$B$4:INDEX($B$4:$B$184,$B$200,1),INDEX($B$4:$B$184,$B$200+(MONTH($B212)-$C$200),1)),0),VLOOKUP($B212,$B$4:DY$184,COLUMN(DY$1)-1,0))</f>
        <v>-1166556.5199468881</v>
      </c>
      <c r="DZ212" s="30">
        <f>IF(VLOOKUP($B212,$B$4:DZ$184,COLUMN(DZ$1)-1,0)="",IF(DZ179="",TREND(DZ$4:INDEX(DZ$4:DZ$184,$B$200,1),$B$4:INDEX($B$4:$B$184,$B$200,1),INDEX($B$4:$B$184,$B$200+(MONTH($B212)-$C$200),1)),0),VLOOKUP($B212,$B$4:DZ$184,COLUMN(DZ$1)-1,0))</f>
        <v>-140931.33203617949</v>
      </c>
      <c r="EA212" s="30">
        <f>IF(VLOOKUP($B212,$B$4:EA$184,COLUMN(EA$1)-1,0)="",IF(EA179="",TREND(EA$4:INDEX(EA$4:EA$184,$B$200,1),$B$4:INDEX($B$4:$B$184,$B$200,1),INDEX($B$4:$B$184,$B$200+(MONTH($B212)-$C$200),1)),0),VLOOKUP($B212,$B$4:EA$184,COLUMN(EA$1)-1,0))</f>
        <v>533143.98250664771</v>
      </c>
      <c r="EB212" s="30">
        <f>IF(VLOOKUP($B212,$B$4:EB$184,COLUMN(EB$1)-1,0)="",IF(EB179="",TREND(EB$4:INDEX(EB$4:EB$184,$B$200,1),$B$4:INDEX($B$4:$B$184,$B$200,1),INDEX($B$4:$B$184,$B$200+(MONTH($B212)-$C$200),1)),0),VLOOKUP($B212,$B$4:EB$184,COLUMN(EB$1)-1,0))</f>
        <v>-1346178.074626822</v>
      </c>
      <c r="EC212" s="30">
        <f>IF(VLOOKUP($B212,$B$4:EC$184,COLUMN(EC$1)-1,0)="",IF(EC179="",TREND(EC$4:INDEX(EC$4:EC$184,$B$200,1),$B$4:INDEX($B$4:$B$184,$B$200,1),INDEX($B$4:$B$184,$B$200+(MONTH($B212)-$C$200),1)),0),VLOOKUP($B212,$B$4:EC$184,COLUMN(EC$1)-1,0))</f>
        <v>61653022.385341212</v>
      </c>
      <c r="ED212" s="30">
        <f>IF(VLOOKUP($B212,$B$4:ED$184,COLUMN(ED$1)-1,0)="",IF(ED179="",TREND(ED$4:INDEX(ED$4:ED$184,$B$200,1),$B$4:INDEX($B$4:$B$184,$B$200,1),INDEX($B$4:$B$184,$B$200+(MONTH($B212)-$C$200),1)),0),VLOOKUP($B212,$B$4:ED$184,COLUMN(ED$1)-1,0))</f>
        <v>-46968.760278393049</v>
      </c>
      <c r="EE212" s="30">
        <f>IF(VLOOKUP($B212,$B$4:EE$184,COLUMN(EE$1)-1,0)="",IF(EE179="",TREND(EE$4:INDEX(EE$4:EE$184,$B$200,1),$B$4:INDEX($B$4:$B$184,$B$200,1),INDEX($B$4:$B$184,$B$200+(MONTH($B212)-$C$200),1)),0),VLOOKUP($B212,$B$4:EE$184,COLUMN(EE$1)-1,0))</f>
        <v>61680783.842413187</v>
      </c>
      <c r="EF212" s="30">
        <f>IF(VLOOKUP($B212,$B$4:EF$184,COLUMN(EF$1)-1,0)="",IF(EF179="",TREND(EF$4:INDEX(EF$4:EF$184,$B$200,1),$B$4:INDEX($B$4:$B$184,$B$200,1),INDEX($B$4:$B$184,$B$200+(MONTH($B212)-$C$200),1)),0),VLOOKUP($B212,$B$4:EF$184,COLUMN(EF$1)-1,0))</f>
        <v>19207.303206391836</v>
      </c>
      <c r="EG212" s="30">
        <f>IF(VLOOKUP($B212,$B$4:EG$184,COLUMN(EG$1)-1,0)="",IF(EG179="",TREND(EG$4:INDEX(EG$4:EG$184,$B$200,1),$B$4:INDEX($B$4:$B$184,$B$200,1),INDEX($B$4:$B$184,$B$200+(MONTH($B212)-$C$200),1)),0),VLOOKUP($B212,$B$4:EG$184,COLUMN(EG$1)-1,0))</f>
        <v>66181720.735191464</v>
      </c>
      <c r="EH212" s="30">
        <f>IF(VLOOKUP($B212,$B$4:EH$184,COLUMN(EH$1)-1,0)="",IF(EH179="",TREND(EH$4:INDEX(EH$4:EH$184,$B$200,1),$B$4:INDEX($B$4:$B$184,$B$200,1),INDEX($B$4:$B$184,$B$200+(MONTH($B212)-$C$200),1)),0),VLOOKUP($B212,$B$4:EH$184,COLUMN(EH$1)-1,0))</f>
        <v>65327942.478536248</v>
      </c>
      <c r="EI212" s="30">
        <f>IF(VLOOKUP($B212,$B$4:EI$184,COLUMN(EI$1)-1,0)="",IF(EI179="",TREND(EI$4:INDEX(EI$4:EI$184,$B$200,1),$B$4:INDEX($B$4:$B$184,$B$200,1),INDEX($B$4:$B$184,$B$200+(MONTH($B212)-$C$200),1)),0),VLOOKUP($B212,$B$4:EI$184,COLUMN(EI$1)-1,0))</f>
        <v>843961.97621871997</v>
      </c>
      <c r="EJ212" s="30">
        <f>IF(VLOOKUP($B212,$B$4:EJ$184,COLUMN(EJ$1)-1,0)="",IF(EJ179="",TREND(EJ$4:INDEX(EJ$4:EJ$184,$B$200,1),$B$4:INDEX($B$4:$B$184,$B$200,1),INDEX($B$4:$B$184,$B$200+(MONTH($B212)-$C$200),1)),0),VLOOKUP($B212,$B$4:EJ$184,COLUMN(EJ$1)-1,0))</f>
        <v>9816.2804365521879</v>
      </c>
      <c r="EK212" s="30">
        <f>IF(VLOOKUP($B212,$B$4:EK$184,COLUMN(EK$1)-1,0)="",IF(EK179="",TREND(EK$4:INDEX(EK$4:EK$184,$B$200,1),$B$4:INDEX($B$4:$B$184,$B$200,1),INDEX($B$4:$B$184,$B$200+(MONTH($B212)-$C$200),1)),0),VLOOKUP($B212,$B$4:EK$184,COLUMN(EK$1)-1,0))</f>
        <v>79572362.916487634</v>
      </c>
      <c r="EL212" s="30">
        <f>IF(VLOOKUP($B212,$B$4:EL$184,COLUMN(EL$1)-1,0)="",IF(EL179="",TREND(EL$4:INDEX(EL$4:EL$184,$B$200,1),$B$4:INDEX($B$4:$B$184,$B$200,1),INDEX($B$4:$B$184,$B$200+(MONTH($B212)-$C$200),1)),0),VLOOKUP($B212,$B$4:EL$184,COLUMN(EL$1)-1,0))</f>
        <v>-1526355.7492602468</v>
      </c>
      <c r="EM212" s="30">
        <f>IF(VLOOKUP($B212,$B$4:EM$184,COLUMN(EM$1)-1,0)="",IF(EM179="",TREND(EM$4:INDEX(EM$4:EM$184,$B$200,1),$B$4:INDEX($B$4:$B$184,$B$200,1),INDEX($B$4:$B$184,$B$200+(MONTH($B212)-$C$200),1)),0),VLOOKUP($B212,$B$4:EM$184,COLUMN(EM$1)-1,0))</f>
        <v>1470483.0768041613</v>
      </c>
      <c r="EN212" s="30">
        <f>IF(VLOOKUP($B212,$B$4:EN$184,COLUMN(EN$1)-1,0)="",IF(EN179="",TREND(EN$4:INDEX(EN$4:EN$184,$B$200,1),$B$4:INDEX($B$4:$B$184,$B$200,1),INDEX($B$4:$B$184,$B$200+(MONTH($B212)-$C$200),1)),0),VLOOKUP($B212,$B$4:EN$184,COLUMN(EN$1)-1,0))</f>
        <v>51965558.508522093</v>
      </c>
      <c r="EO212" s="30">
        <f>IF(VLOOKUP($B212,$B$4:EO$184,COLUMN(EO$1)-1,0)="",IF(EO179="",TREND(EO$4:INDEX(EO$4:EO$184,$B$200,1),$B$4:INDEX($B$4:$B$184,$B$200,1),INDEX($B$4:$B$184,$B$200+(MONTH($B212)-$C$200),1)),0),VLOOKUP($B212,$B$4:EO$184,COLUMN(EO$1)-1,0))</f>
        <v>1267677.7978810314</v>
      </c>
      <c r="EP212" s="30">
        <f>IF(VLOOKUP($B212,$B$4:EP$184,COLUMN(EP$1)-1,0)="",IF(EP179="",TREND(EP$4:INDEX(EP$4:EP$184,$B$200,1),$B$4:INDEX($B$4:$B$184,$B$200,1),INDEX($B$4:$B$184,$B$200+(MONTH($B212)-$C$200),1)),0),VLOOKUP($B212,$B$4:EP$184,COLUMN(EP$1)-1,0))</f>
        <v>57145.095873258077</v>
      </c>
      <c r="EQ212" s="30">
        <f>IF(VLOOKUP($B212,$B$4:EQ$184,COLUMN(EQ$1)-1,0)="",IF(EQ179="",TREND(EQ$4:INDEX(EQ$4:EQ$184,$B$200,1),$B$4:INDEX($B$4:$B$184,$B$200,1),INDEX($B$4:$B$184,$B$200+(MONTH($B212)-$C$200),1)),0),VLOOKUP($B212,$B$4:EQ$184,COLUMN(EQ$1)-1,0))</f>
        <v>-363743.41044891253</v>
      </c>
      <c r="ER212" s="30">
        <f>IF(VLOOKUP($B212,$B$4:ER$184,COLUMN(ER$1)-1,0)="",IF(ER179="",TREND(ER$4:INDEX(ER$4:ER$184,$B$200,1),$B$4:INDEX($B$4:$B$184,$B$200,1),INDEX($B$4:$B$184,$B$200+(MONTH($B212)-$C$200),1)),0),VLOOKUP($B212,$B$4:ER$184,COLUMN(ER$1)-1,0))</f>
        <v>157069.4283030387</v>
      </c>
      <c r="ES212" s="30">
        <f>IF(VLOOKUP($B212,$B$4:ES$184,COLUMN(ES$1)-1,0)="",IF(ES179="",TREND(ES$4:INDEX(ES$4:ES$184,$B$200,1),$B$4:INDEX($B$4:$B$184,$B$200,1),INDEX($B$4:$B$184,$B$200+(MONTH($B212)-$C$200),1)),0),VLOOKUP($B212,$B$4:ES$184,COLUMN(ES$1)-1,0))</f>
        <v>1101800.5210422545</v>
      </c>
      <c r="ET212" s="30">
        <f>IF(VLOOKUP($B212,$B$4:ET$184,COLUMN(ET$1)-1,0)="",IF(ET179="",TREND(ET$4:INDEX(ET$4:ET$184,$B$200,1),$B$4:INDEX($B$4:$B$184,$B$200,1),INDEX($B$4:$B$184,$B$200+(MONTH($B212)-$C$200),1)),0),VLOOKUP($B212,$B$4:ET$184,COLUMN(ET$1)-1,0))</f>
        <v>315406.16311139078</v>
      </c>
      <c r="EU212" s="30">
        <f>IF(VLOOKUP($B212,$B$4:EU$184,COLUMN(EU$1)-1,0)="",IF(EU179="",TREND(EU$4:INDEX(EU$4:EU$184,$B$200,1),$B$4:INDEX($B$4:$B$184,$B$200,1),INDEX($B$4:$B$184,$B$200+(MONTH($B212)-$C$200),1)),0),VLOOKUP($B212,$B$4:EU$184,COLUMN(EU$1)-1,0))</f>
        <v>2081616.0745320357</v>
      </c>
      <c r="EV212" s="30">
        <f>IF(VLOOKUP($B212,$B$4:EV$184,COLUMN(EV$1)-1,0)="",IF(EV179="",TREND(EV$4:INDEX(EV$4:EV$184,$B$200,1),$B$4:INDEX($B$4:$B$184,$B$200,1),INDEX($B$4:$B$184,$B$200+(MONTH($B212)-$C$200),1)),0),VLOOKUP($B212,$B$4:EV$184,COLUMN(EV$1)-1,0))</f>
        <v>15961377.296039134</v>
      </c>
      <c r="EW212" s="30">
        <f>IF(VLOOKUP($B212,$B$4:EW$184,COLUMN(EW$1)-1,0)="",IF(EW179="",TREND(EW$4:INDEX(EW$4:EW$184,$B$200,1),$B$4:INDEX($B$4:$B$184,$B$200,1),INDEX($B$4:$B$184,$B$200+(MONTH($B212)-$C$200),1)),0),VLOOKUP($B212,$B$4:EW$184,COLUMN(EW$1)-1,0))</f>
        <v>36648882.189572759</v>
      </c>
      <c r="EX212" s="30">
        <f>IF(VLOOKUP($B212,$B$4:EX$184,COLUMN(EX$1)-1,0)="",IF(EX179="",TREND(EX$4:INDEX(EX$4:EX$184,$B$200,1),$B$4:INDEX($B$4:$B$184,$B$200,1),INDEX($B$4:$B$184,$B$200+(MONTH($B212)-$C$200),1)),0),VLOOKUP($B212,$B$4:EX$184,COLUMN(EX$1)-1,0))</f>
        <v>-75354.94070614595</v>
      </c>
      <c r="EY212" s="30">
        <f>IF(VLOOKUP($B212,$B$4:EY$184,COLUMN(EY$1)-1,0)="",IF(EY179="",TREND(EY$4:INDEX(EY$4:EY$184,$B$200,1),$B$4:INDEX($B$4:$B$184,$B$200,1),INDEX($B$4:$B$184,$B$200+(MONTH($B212)-$C$200),1)),0),VLOOKUP($B212,$B$4:EY$184,COLUMN(EY$1)-1,0))</f>
        <v>328497.05677632452</v>
      </c>
      <c r="EZ212" s="30">
        <f>IF(VLOOKUP($B212,$B$4:EZ$184,COLUMN(EZ$1)-1,0)="",IF(EZ179="",TREND(EZ$4:INDEX(EZ$4:EZ$184,$B$200,1),$B$4:INDEX($B$4:$B$184,$B$200,1),INDEX($B$4:$B$184,$B$200+(MONTH($B212)-$C$200),1)),0),VLOOKUP($B212,$B$4:EZ$184,COLUMN(EZ$1)-1,0))</f>
        <v>35401642.301037997</v>
      </c>
      <c r="FA212" s="30">
        <f>IF(VLOOKUP($B212,$B$4:FA$184,COLUMN(FA$1)-1,0)="",IF(FA179="",TREND(FA$4:INDEX(FA$4:FA$184,$B$200,1),$B$4:INDEX($B$4:$B$184,$B$200,1),INDEX($B$4:$B$184,$B$200+(MONTH($B212)-$C$200),1)),0),VLOOKUP($B212,$B$4:FA$184,COLUMN(FA$1)-1,0))</f>
        <v>994097.77246458828</v>
      </c>
      <c r="FB212" s="30">
        <f>IF(VLOOKUP($B212,$B$4:FB$184,COLUMN(FB$1)-1,0)="",IF(FB179="",TREND(FB$4:INDEX(FB$4:FB$184,$B$200,1),$B$4:INDEX($B$4:$B$184,$B$200,1),INDEX($B$4:$B$184,$B$200+(MONTH($B212)-$C$200),1)),0),VLOOKUP($B212,$B$4:FB$184,COLUMN(FB$1)-1,0))</f>
        <v>-88564.450815868564</v>
      </c>
      <c r="FC212" s="30">
        <f>IF(VLOOKUP($B212,$B$4:FC$184,COLUMN(FC$1)-1,0)="",IF(FC179="",TREND(FC$4:INDEX(FC$4:FC$184,$B$200,1),$B$4:INDEX($B$4:$B$184,$B$200,1),INDEX($B$4:$B$184,$B$200+(MONTH($B212)-$C$200),1)),0),VLOOKUP($B212,$B$4:FC$184,COLUMN(FC$1)-1,0))</f>
        <v>28133.422939966898</v>
      </c>
      <c r="FD212" s="30">
        <f>IF(VLOOKUP($B212,$B$4:FD$184,COLUMN(FD$1)-1,0)="",IF(FD179="",TREND(FD$4:INDEX(FD$4:FD$184,$B$200,1),$B$4:INDEX($B$4:$B$184,$B$200,1),INDEX($B$4:$B$184,$B$200+(MONTH($B212)-$C$200),1)),0),VLOOKUP($B212,$B$4:FD$184,COLUMN(FD$1)-1,0))</f>
        <v>-38055.695435151807</v>
      </c>
      <c r="FE212" s="30">
        <f>IF(VLOOKUP($B212,$B$4:FE$184,COLUMN(FE$1)-1,0)="",IF(FE179="",TREND(FE$4:INDEX(FE$4:FE$184,$B$200,1),$B$4:INDEX($B$4:$B$184,$B$200,1),INDEX($B$4:$B$184,$B$200+(MONTH($B212)-$C$200),1)),0),VLOOKUP($B212,$B$4:FE$184,COLUMN(FE$1)-1,0))</f>
        <v>-87551.322960379301</v>
      </c>
      <c r="FF212" s="30">
        <f>IF(VLOOKUP($B212,$B$4:FF$184,COLUMN(FF$1)-1,0)="",IF(FF179="",TREND(FF$4:INDEX(FF$4:FF$184,$B$200,1),$B$4:INDEX($B$4:$B$184,$B$200,1),INDEX($B$4:$B$184,$B$200+(MONTH($B212)-$C$200),1)),0),VLOOKUP($B212,$B$4:FF$184,COLUMN(FF$1)-1,0))</f>
        <v>43458287.17959404</v>
      </c>
      <c r="FG212" s="30">
        <f>IF(VLOOKUP($B212,$B$4:FG$184,COLUMN(FG$1)-1,0)="",IF(FG179="",TREND(FG$4:INDEX(FG$4:FG$184,$B$200,1),$B$4:INDEX($B$4:$B$184,$B$200,1),INDEX($B$4:$B$184,$B$200+(MONTH($B212)-$C$200),1)),0),VLOOKUP($B212,$B$4:FG$184,COLUMN(FG$1)-1,0))</f>
        <v>-37986242.219273567</v>
      </c>
      <c r="FH212" s="30">
        <f>IF(VLOOKUP($B212,$B$4:FH$184,COLUMN(FH$1)-1,0)="",IF(FH179="",TREND(FH$4:INDEX(FH$4:FH$184,$B$200,1),$B$4:INDEX($B$4:$B$184,$B$200,1),INDEX($B$4:$B$184,$B$200+(MONTH($B212)-$C$200),1)),0),VLOOKUP($B212,$B$4:FH$184,COLUMN(FH$1)-1,0))</f>
        <v>192562.95547441021</v>
      </c>
      <c r="FI212" s="30">
        <f>IF(VLOOKUP($B212,$B$4:FI$184,COLUMN(FI$1)-1,0)="",IF(FI179="",TREND(FI$4:INDEX(FI$4:FI$184,$B$200,1),$B$4:INDEX($B$4:$B$184,$B$200,1),INDEX($B$4:$B$184,$B$200+(MONTH($B212)-$C$200),1)),0),VLOOKUP($B212,$B$4:FI$184,COLUMN(FI$1)-1,0))</f>
        <v>-50637444.08216548</v>
      </c>
      <c r="FJ212" s="30">
        <f>IF(VLOOKUP($B212,$B$4:FJ$184,COLUMN(FJ$1)-1,0)="",IF(FJ179="",TREND(FJ$4:INDEX(FJ$4:FJ$184,$B$200,1),$B$4:INDEX($B$4:$B$184,$B$200,1),INDEX($B$4:$B$184,$B$200+(MONTH($B212)-$C$200),1)),0),VLOOKUP($B212,$B$4:FJ$184,COLUMN(FJ$1)-1,0))</f>
        <v>9832157.1622243412</v>
      </c>
      <c r="FK212" s="30">
        <f>IF(VLOOKUP($B212,$B$4:FK$184,COLUMN(FK$1)-1,0)="",IF(FK179="",TREND(FK$4:INDEX(FK$4:FK$184,$B$200,1),$B$4:INDEX($B$4:$B$184,$B$200,1),INDEX($B$4:$B$184,$B$200+(MONTH($B212)-$C$200),1)),0),VLOOKUP($B212,$B$4:FK$184,COLUMN(FK$1)-1,0))</f>
        <v>3513648.545834539</v>
      </c>
      <c r="FL212" s="30">
        <f>IF(VLOOKUP($B212,$B$4:FL$184,COLUMN(FL$1)-1,0)="",IF(FL179="",TREND(FL$4:INDEX(FL$4:FL$184,$B$200,1),$B$4:INDEX($B$4:$B$184,$B$200,1),INDEX($B$4:$B$184,$B$200+(MONTH($B212)-$C$200),1)),0),VLOOKUP($B212,$B$4:FL$184,COLUMN(FL$1)-1,0))</f>
        <v>-124893.03873087326</v>
      </c>
      <c r="FM212" s="30">
        <f>IF(VLOOKUP($B212,$B$4:FM$184,COLUMN(FM$1)-1,0)="",IF(FM179="",TREND(FM$4:INDEX(FM$4:FM$184,$B$200,1),$B$4:INDEX($B$4:$B$184,$B$200,1),INDEX($B$4:$B$184,$B$200+(MONTH($B212)-$C$200),1)),0),VLOOKUP($B212,$B$4:FM$184,COLUMN(FM$1)-1,0))</f>
        <v>0</v>
      </c>
      <c r="FN212" s="30">
        <f>IF(VLOOKUP($B212,$B$4:FN$184,COLUMN(FN$1)-1,0)="",IF(FN179="",TREND(FN$4:INDEX(FN$4:FN$184,$B$200,1),$B$4:INDEX($B$4:$B$184,$B$200,1),INDEX($B$4:$B$184,$B$200+(MONTH($B212)-$C$200),1)),0),VLOOKUP($B212,$B$4:FN$184,COLUMN(FN$1)-1,0))</f>
        <v>-24812.407524827053</v>
      </c>
      <c r="FO212" s="30">
        <f>IF(VLOOKUP($B212,$B$4:FO$184,COLUMN(FO$1)-1,0)="",IF(FO179="",TREND(FO$4:INDEX(FO$4:FO$184,$B$200,1),$B$4:INDEX($B$4:$B$184,$B$200,1),INDEX($B$4:$B$184,$B$200+(MONTH($B212)-$C$200),1)),0),VLOOKUP($B212,$B$4:FO$184,COLUMN(FO$1)-1,0))</f>
        <v>6468214.0626454987</v>
      </c>
      <c r="FP212" s="30">
        <f>IF(VLOOKUP($B212,$B$4:FP$184,COLUMN(FP$1)-1,0)="",IF(FP179="",TREND(FP$4:INDEX(FP$4:FP$184,$B$200,1),$B$4:INDEX($B$4:$B$184,$B$200,1),INDEX($B$4:$B$184,$B$200+(MONTH($B212)-$C$200),1)),0),VLOOKUP($B212,$B$4:FP$184,COLUMN(FP$1)-1,0))</f>
        <v>2636021.4495552145</v>
      </c>
      <c r="FQ212" s="30">
        <f>IF(VLOOKUP($B212,$B$4:FQ$184,COLUMN(FQ$1)-1,0)="",IF(FQ179="",TREND(FQ$4:INDEX(FQ$4:FQ$184,$B$200,1),$B$4:INDEX($B$4:$B$184,$B$200,1),INDEX($B$4:$B$184,$B$200+(MONTH($B212)-$C$200),1)),0),VLOOKUP($B212,$B$4:FQ$184,COLUMN(FQ$1)-1,0))</f>
        <v>-9539.7043622758356</v>
      </c>
      <c r="FR212" s="30">
        <f>IF(VLOOKUP($B212,$B$4:FR$184,COLUMN(FR$1)-1,0)="",IF(FR179="",TREND(FR$4:INDEX(FR$4:FR$184,$B$200,1),$B$4:INDEX($B$4:$B$184,$B$200,1),INDEX($B$4:$B$184,$B$200+(MONTH($B212)-$C$200),1)),0),VLOOKUP($B212,$B$4:FR$184,COLUMN(FR$1)-1,0))</f>
        <v>687138346.52184868</v>
      </c>
      <c r="FS212" s="30">
        <f>IF(VLOOKUP($B212,$B$4:FS$184,COLUMN(FS$1)-1,0)="",IF(FS179="",TREND(FS$4:INDEX(FS$4:FS$184,$B$200,1),$B$4:INDEX($B$4:$B$184,$B$200,1),INDEX($B$4:$B$184,$B$200+(MONTH($B212)-$C$200),1)),0),VLOOKUP($B212,$B$4:FS$184,COLUMN(FS$1)-1,0))</f>
        <v>613922952.92430019</v>
      </c>
      <c r="FT212" s="30">
        <f>IF(VLOOKUP($B212,$B$4:FT$184,COLUMN(FT$1)-1,0)="",IF(FT179="",TREND(FT$4:INDEX(FT$4:FT$184,$B$200,1),$B$4:INDEX($B$4:$B$184,$B$200,1),INDEX($B$4:$B$184,$B$200+(MONTH($B212)-$C$200),1)),0),VLOOKUP($B212,$B$4:FT$184,COLUMN(FT$1)-1,0))</f>
        <v>74655.685695946682</v>
      </c>
      <c r="FU212" s="30">
        <f>IF(VLOOKUP($B212,$B$4:FU$184,COLUMN(FU$1)-1,0)="",IF(FU179="",TREND(FU$4:INDEX(FU$4:FU$184,$B$200,1),$B$4:INDEX($B$4:$B$184,$B$200,1),INDEX($B$4:$B$184,$B$200+(MONTH($B212)-$C$200),1)),0),VLOOKUP($B212,$B$4:FU$184,COLUMN(FU$1)-1,0))</f>
        <v>293199537.02594948</v>
      </c>
      <c r="FV212" s="30">
        <f>IF(VLOOKUP($B212,$B$4:FV$184,COLUMN(FV$1)-1,0)="",IF(FV179="",TREND(FV$4:INDEX(FV$4:FV$184,$B$200,1),$B$4:INDEX($B$4:$B$184,$B$200,1),INDEX($B$4:$B$184,$B$200+(MONTH($B212)-$C$200),1)),0),VLOOKUP($B212,$B$4:FV$184,COLUMN(FV$1)-1,0))</f>
        <v>36444577.715082884</v>
      </c>
      <c r="FW212" s="30">
        <f>IF(VLOOKUP($B212,$B$4:FW$184,COLUMN(FW$1)-1,0)="",IF(FW179="",TREND(FW$4:INDEX(FW$4:FW$184,$B$200,1),$B$4:INDEX($B$4:$B$184,$B$200,1),INDEX($B$4:$B$184,$B$200+(MONTH($B212)-$C$200),1)),0),VLOOKUP($B212,$B$4:FW$184,COLUMN(FW$1)-1,0))</f>
        <v>38587903.53908813</v>
      </c>
      <c r="FX212" s="30">
        <f>IF(VLOOKUP($B212,$B$4:FX$184,COLUMN(FX$1)-1,0)="",IF(FX179="",TREND(FX$4:INDEX(FX$4:FX$184,$B$200,1),$B$4:INDEX($B$4:$B$184,$B$200,1),INDEX($B$4:$B$184,$B$200+(MONTH($B212)-$C$200),1)),0),VLOOKUP($B212,$B$4:FX$184,COLUMN(FX$1)-1,0))</f>
        <v>-2143325.8240051866</v>
      </c>
      <c r="FY212" s="30">
        <f>IF(VLOOKUP($B212,$B$4:FY$184,COLUMN(FY$1)-1,0)="",IF(FY179="",TREND(FY$4:INDEX(FY$4:FY$184,$B$200,1),$B$4:INDEX($B$4:$B$184,$B$200,1),INDEX($B$4:$B$184,$B$200+(MONTH($B212)-$C$200),1)),0),VLOOKUP($B212,$B$4:FY$184,COLUMN(FY$1)-1,0))</f>
        <v>-126547.15369713632</v>
      </c>
      <c r="FZ212" s="30">
        <f>IF(VLOOKUP($B212,$B$4:FZ$184,COLUMN(FZ$1)-1,0)="",IF(FZ179="",TREND(FZ$4:INDEX(FZ$4:FZ$184,$B$200,1),$B$4:INDEX($B$4:$B$184,$B$200,1),INDEX($B$4:$B$184,$B$200+(MONTH($B212)-$C$200),1)),0),VLOOKUP($B212,$B$4:FZ$184,COLUMN(FZ$1)-1,0))</f>
        <v>1228692.5361764859</v>
      </c>
      <c r="GA212" s="30">
        <f>IF(VLOOKUP($B212,$B$4:GA$184,COLUMN(GA$1)-1,0)="",IF(GA179="",TREND(GA$4:INDEX(GA$4:GA$184,$B$200,1),$B$4:INDEX($B$4:$B$184,$B$200,1),INDEX($B$4:$B$184,$B$200+(MONTH($B212)-$C$200),1)),0),VLOOKUP($B212,$B$4:GA$184,COLUMN(GA$1)-1,0))</f>
        <v>261382255.05506325</v>
      </c>
      <c r="GB212" s="30">
        <f>IF(VLOOKUP($B212,$B$4:GB$184,COLUMN(GB$1)-1,0)="",IF(GB179="",TREND(GB$4:INDEX(GB$4:GB$184,$B$200,1),$B$4:INDEX($B$4:$B$184,$B$200,1),INDEX($B$4:$B$184,$B$200+(MONTH($B212)-$C$200),1)),0),VLOOKUP($B212,$B$4:GB$184,COLUMN(GB$1)-1,0))</f>
        <v>21719782.060029209</v>
      </c>
      <c r="GC212" s="30">
        <f>IF(VLOOKUP($B212,$B$4:GC$184,COLUMN(GC$1)-1,0)="",IF(GC179="",TREND(GC$4:INDEX(GC$4:GC$184,$B$200,1),$B$4:INDEX($B$4:$B$184,$B$200,1),INDEX($B$4:$B$184,$B$200+(MONTH($B212)-$C$200),1)),0),VLOOKUP($B212,$B$4:GC$184,COLUMN(GC$1)-1,0))</f>
        <v>4302133.4918156313</v>
      </c>
      <c r="GD212" s="30">
        <f>IF(VLOOKUP($B212,$B$4:GD$184,COLUMN(GD$1)-1,0)="",IF(GD179="",TREND(GD$4:INDEX(GD$4:GD$184,$B$200,1),$B$4:INDEX($B$4:$B$184,$B$200,1),INDEX($B$4:$B$184,$B$200+(MONTH($B212)-$C$200),1)),0),VLOOKUP($B212,$B$4:GD$184,COLUMN(GD$1)-1,0))</f>
        <v>0</v>
      </c>
      <c r="GE212" s="30">
        <f>IF(VLOOKUP($B212,$B$4:GE$184,COLUMN(GE$1)-1,0)="",IF(GE179="",TREND(GE$4:INDEX(GE$4:GE$184,$B$200,1),$B$4:INDEX($B$4:$B$184,$B$200,1),INDEX($B$4:$B$184,$B$200+(MONTH($B212)-$C$200),1)),0),VLOOKUP($B212,$B$4:GE$184,COLUMN(GE$1)-1,0))</f>
        <v>4302216.85877336</v>
      </c>
      <c r="GF212" s="30">
        <f>IF(VLOOKUP($B212,$B$4:GF$184,COLUMN(GF$1)-1,0)="",IF(GF179="",TREND(GF$4:INDEX(GF$4:GF$184,$B$200,1),$B$4:INDEX($B$4:$B$184,$B$200,1),INDEX($B$4:$B$184,$B$200+(MONTH($B212)-$C$200),1)),0),VLOOKUP($B212,$B$4:GF$184,COLUMN(GF$1)-1,0))</f>
        <v>-83.366957728901298</v>
      </c>
      <c r="GG212" s="30">
        <f>IF(VLOOKUP($B212,$B$4:GG$184,COLUMN(GG$1)-1,0)="",IF(GG179="",TREND(GG$4:INDEX(GG$4:GG$184,$B$200,1),$B$4:INDEX($B$4:$B$184,$B$200,1),INDEX($B$4:$B$184,$B$200+(MONTH($B212)-$C$200),1)),0),VLOOKUP($B212,$B$4:GG$184,COLUMN(GG$1)-1,0))</f>
        <v>66195.154031999176</v>
      </c>
      <c r="GH212" s="30">
        <f>IF(VLOOKUP($B212,$B$4:GH$184,COLUMN(GH$1)-1,0)="",IF(GH179="",TREND(GH$4:INDEX(GH$4:GH$184,$B$200,1),$B$4:INDEX($B$4:$B$184,$B$200,1),INDEX($B$4:$B$184,$B$200+(MONTH($B212)-$C$200),1)),0),VLOOKUP($B212,$B$4:GH$184,COLUMN(GH$1)-1,0))</f>
        <v>1089720.5813652426</v>
      </c>
      <c r="GI212" s="30">
        <f>IF(VLOOKUP($B212,$B$4:GI$184,COLUMN(GI$1)-1,0)="",IF(GI179="",TREND(GI$4:INDEX(GI$4:GI$184,$B$200,1),$B$4:INDEX($B$4:$B$184,$B$200,1),INDEX($B$4:$B$184,$B$200+(MONTH($B212)-$C$200),1)),0),VLOOKUP($B212,$B$4:GI$184,COLUMN(GI$1)-1,0))</f>
        <v>7304773.0903828144</v>
      </c>
      <c r="GJ212" s="30">
        <f>IF(VLOOKUP($B212,$B$4:GJ$184,COLUMN(GJ$1)-1,0)="",IF(GJ179="",TREND(GJ$4:INDEX(GJ$4:GJ$184,$B$200,1),$B$4:INDEX($B$4:$B$184,$B$200,1),INDEX($B$4:$B$184,$B$200+(MONTH($B212)-$C$200),1)),0),VLOOKUP($B212,$B$4:GJ$184,COLUMN(GJ$1)-1,0))</f>
        <v>21224933.32708627</v>
      </c>
      <c r="GK212" s="30">
        <f>IF(VLOOKUP($B212,$B$4:GK$184,COLUMN(GK$1)-1,0)="",IF(GK179="",TREND(GK$4:INDEX(GK$4:GK$184,$B$200,1),$B$4:INDEX($B$4:$B$184,$B$200,1),INDEX($B$4:$B$184,$B$200+(MONTH($B212)-$C$200),1)),0),VLOOKUP($B212,$B$4:GK$184,COLUMN(GK$1)-1,0))</f>
        <v>-13920160.236703396</v>
      </c>
      <c r="GL212" s="30">
        <f>IF(VLOOKUP($B212,$B$4:GL$184,COLUMN(GL$1)-1,0)="",IF(GL179="",TREND(GL$4:INDEX(GL$4:GL$184,$B$200,1),$B$4:INDEX($B$4:$B$184,$B$200,1),INDEX($B$4:$B$184,$B$200+(MONTH($B212)-$C$200),1)),0),VLOOKUP($B212,$B$4:GL$184,COLUMN(GL$1)-1,0))</f>
        <v>60452571.279952645</v>
      </c>
      <c r="GM212" s="30">
        <f>IF(VLOOKUP($B212,$B$4:GM$184,COLUMN(GM$1)-1,0)="",IF(GM179="",TREND(GM$4:INDEX(GM$4:GM$184,$B$200,1),$B$4:INDEX($B$4:$B$184,$B$200,1),INDEX($B$4:$B$184,$B$200+(MONTH($B212)-$C$200),1)),0),VLOOKUP($B212,$B$4:GM$184,COLUMN(GM$1)-1,0))</f>
        <v>12022034.699690476</v>
      </c>
      <c r="GN212" s="30">
        <f>IF(VLOOKUP($B212,$B$4:GN$184,COLUMN(GN$1)-1,0)="",IF(GN179="",TREND(GN$4:INDEX(GN$4:GN$184,$B$200,1),$B$4:INDEX($B$4:$B$184,$B$200,1),INDEX($B$4:$B$184,$B$200+(MONTH($B212)-$C$200),1)),0),VLOOKUP($B212,$B$4:GN$184,COLUMN(GN$1)-1,0))</f>
        <v>473504.91786931083</v>
      </c>
      <c r="GO212" s="30">
        <f>IF(VLOOKUP($B212,$B$4:GO$184,COLUMN(GO$1)-1,0)="",IF(GO179="",TREND(GO$4:INDEX(GO$4:GO$184,$B$200,1),$B$4:INDEX($B$4:$B$184,$B$200,1),INDEX($B$4:$B$184,$B$200+(MONTH($B212)-$C$200),1)),0),VLOOKUP($B212,$B$4:GO$184,COLUMN(GO$1)-1,0))</f>
        <v>-158253.81476696581</v>
      </c>
      <c r="GP212" s="30">
        <f>IF(VLOOKUP($B212,$B$4:GP$184,COLUMN(GP$1)-1,0)="",IF(GP179="",TREND(GP$4:INDEX(GP$4:GP$184,$B$200,1),$B$4:INDEX($B$4:$B$184,$B$200,1),INDEX($B$4:$B$184,$B$200+(MONTH($B212)-$C$200),1)),0),VLOOKUP($B212,$B$4:GP$184,COLUMN(GP$1)-1,0))</f>
        <v>-11937126.778448939</v>
      </c>
      <c r="GQ212" s="30">
        <f>IF(VLOOKUP($B212,$B$4:GQ$184,COLUMN(GQ$1)-1,0)="",IF(GQ179="",TREND(GQ$4:INDEX(GQ$4:GQ$184,$B$200,1),$B$4:INDEX($B$4:$B$184,$B$200,1),INDEX($B$4:$B$184,$B$200+(MONTH($B212)-$C$200),1)),0),VLOOKUP($B212,$B$4:GQ$184,COLUMN(GQ$1)-1,0))</f>
        <v>75536967.179260373</v>
      </c>
      <c r="GR212" s="30">
        <f>IF(VLOOKUP($B212,$B$4:GR$184,COLUMN(GR$1)-1,0)="",IF(GR179="",TREND(GR$4:INDEX(GR$4:GR$184,$B$200,1),$B$4:INDEX($B$4:$B$184,$B$200,1),INDEX($B$4:$B$184,$B$200+(MONTH($B212)-$C$200),1)),0),VLOOKUP($B212,$B$4:GR$184,COLUMN(GR$1)-1,0))</f>
        <v>1830298.0598372072</v>
      </c>
      <c r="GS212" s="30">
        <f>IF(VLOOKUP($B212,$B$4:GS$184,COLUMN(GS$1)-1,0)="",IF(GS179="",TREND(GS$4:INDEX(GS$4:GS$184,$B$200,1),$B$4:INDEX($B$4:$B$184,$B$200,1),INDEX($B$4:$B$184,$B$200+(MONTH($B212)-$C$200),1)),0),VLOOKUP($B212,$B$4:GS$184,COLUMN(GS$1)-1,0))</f>
        <v>-11884737.34130913</v>
      </c>
      <c r="GT212" s="30">
        <f>IF(VLOOKUP($B212,$B$4:GT$184,COLUMN(GT$1)-1,0)="",IF(GT179="",TREND(GT$4:INDEX(GT$4:GT$184,$B$200,1),$B$4:INDEX($B$4:$B$184,$B$200,1),INDEX($B$4:$B$184,$B$200+(MONTH($B212)-$C$200),1)),0),VLOOKUP($B212,$B$4:GT$184,COLUMN(GT$1)-1,0))</f>
        <v>-5734122.2760552168</v>
      </c>
      <c r="GU212" s="30">
        <f>IF(VLOOKUP($B212,$B$4:GU$184,COLUMN(GU$1)-1,0)="",IF(GU179="",TREND(GU$4:INDEX(GU$4:GU$184,$B$200,1),$B$4:INDEX($B$4:$B$184,$B$200,1),INDEX($B$4:$B$184,$B$200+(MONTH($B212)-$C$200),1)),0),VLOOKUP($B212,$B$4:GU$184,COLUMN(GU$1)-1,0))</f>
        <v>13363467648.817017</v>
      </c>
      <c r="GV212" s="30">
        <f>IF(VLOOKUP($B212,$B$4:GV$184,COLUMN(GV$1)-1,0)="",IF(GV179="",TREND(GV$4:INDEX(GV$4:GV$184,$B$200,1),$B$4:INDEX($B$4:$B$184,$B$200,1),INDEX($B$4:$B$184,$B$200+(MONTH($B212)-$C$200),1)),0),VLOOKUP($B212,$B$4:GV$184,COLUMN(GV$1)-1,0))</f>
        <v>-10939501.660287201</v>
      </c>
      <c r="GW212" s="30">
        <f>IF(VLOOKUP($B212,$B$4:GW$184,COLUMN(GW$1)-1,0)="",IF(GW179="",TREND(GW$4:INDEX(GW$4:GW$184,$B$200,1),$B$4:INDEX($B$4:$B$184,$B$200,1),INDEX($B$4:$B$184,$B$200+(MONTH($B212)-$C$200),1)),0),VLOOKUP($B212,$B$4:GW$184,COLUMN(GW$1)-1,0))</f>
        <v>-84088.576002995484</v>
      </c>
      <c r="GX212" s="30">
        <f>IF(VLOOKUP($B212,$B$4:GX$184,COLUMN(GX$1)-1,0)="",IF(GX179="",TREND(GX$4:INDEX(GX$4:GX$184,$B$200,1),$B$4:INDEX($B$4:$B$184,$B$200,1),INDEX($B$4:$B$184,$B$200+(MONTH($B212)-$C$200),1)),0),VLOOKUP($B212,$B$4:GX$184,COLUMN(GX$1)-1,0))</f>
        <v>0</v>
      </c>
      <c r="GY212" s="30">
        <f>IF(VLOOKUP($B212,$B$4:GY$184,COLUMN(GY$1)-1,0)="",IF(GY179="",TREND(GY$4:INDEX(GY$4:GY$184,$B$200,1),$B$4:INDEX($B$4:$B$184,$B$200,1),INDEX($B$4:$B$184,$B$200+(MONTH($B212)-$C$200),1)),0),VLOOKUP($B212,$B$4:GY$184,COLUMN(GY$1)-1,0))</f>
        <v>-43047383.019051075</v>
      </c>
      <c r="GZ212" s="30">
        <f>IF(VLOOKUP($B212,$B$4:GZ$184,COLUMN(GZ$1)-1,0)="",IF(GZ179="",TREND(GZ$4:INDEX(GZ$4:GZ$184,$B$200,1),$B$4:INDEX($B$4:$B$184,$B$200,1),INDEX($B$4:$B$184,$B$200+(MONTH($B212)-$C$200),1)),0),VLOOKUP($B212,$B$4:GZ$184,COLUMN(GZ$1)-1,0))</f>
        <v>1982134743.5655031</v>
      </c>
      <c r="HA212" s="30">
        <f>IF(VLOOKUP($B212,$B$4:HA$184,COLUMN(HA$1)-1,0)="",IF(HA179="",TREND(HA$4:INDEX(HA$4:HA$184,$B$200,1),$B$4:INDEX($B$4:$B$184,$B$200,1),INDEX($B$4:$B$184,$B$200+(MONTH($B212)-$C$200),1)),0),VLOOKUP($B212,$B$4:HA$184,COLUMN(HA$1)-1,0))</f>
        <v>1641641.6192540303</v>
      </c>
      <c r="HB212" s="30">
        <f>IF(VLOOKUP($B212,$B$4:HB$184,COLUMN(HB$1)-1,0)="",IF(HB179="",TREND(HB$4:INDEX(HB$4:HB$184,$B$200,1),$B$4:INDEX($B$4:$B$184,$B$200,1),INDEX($B$4:$B$184,$B$200+(MONTH($B212)-$C$200),1)),0),VLOOKUP($B212,$B$4:HB$184,COLUMN(HB$1)-1,0))</f>
        <v>725030395.32623672</v>
      </c>
      <c r="HC212" s="30">
        <f>IF(VLOOKUP($B212,$B$4:HC$184,COLUMN(HC$1)-1,0)="",IF(HC179="",TREND(HC$4:INDEX(HC$4:HC$184,$B$200,1),$B$4:INDEX($B$4:$B$184,$B$200,1),INDEX($B$4:$B$184,$B$200+(MONTH($B212)-$C$200),1)),0),VLOOKUP($B212,$B$4:HC$184,COLUMN(HC$1)-1,0))</f>
        <v>-2280985.2330884263</v>
      </c>
      <c r="HD212" s="30">
        <f>IF(VLOOKUP($B212,$B$4:HD$184,COLUMN(HD$1)-1,0)="",IF(HD179="",TREND(HD$4:INDEX(HD$4:HD$184,$B$200,1),$B$4:INDEX($B$4:$B$184,$B$200,1),INDEX($B$4:$B$184,$B$200+(MONTH($B212)-$C$200),1)),0),VLOOKUP($B212,$B$4:HD$184,COLUMN(HD$1)-1,0))</f>
        <v>2316770872.03825</v>
      </c>
      <c r="HE212" s="30">
        <f>IF(VLOOKUP($B212,$B$4:HE$184,COLUMN(HE$1)-1,0)="",IF(HE179="",TREND(HE$4:INDEX(HE$4:HE$184,$B$200,1),$B$4:INDEX($B$4:$B$184,$B$200,1),INDEX($B$4:$B$184,$B$200+(MONTH($B212)-$C$200),1)),0),VLOOKUP($B212,$B$4:HE$184,COLUMN(HE$1)-1,0))</f>
        <v>820713.50040049851</v>
      </c>
      <c r="HF212" s="30">
        <f>IF(VLOOKUP($B212,$B$4:HF$184,COLUMN(HF$1)-1,0)="",IF(HF179="",TREND(HF$4:INDEX(HF$4:HF$184,$B$200,1),$B$4:INDEX($B$4:$B$184,$B$200,1),INDEX($B$4:$B$184,$B$200+(MONTH($B212)-$C$200),1)),0),VLOOKUP($B212,$B$4:HF$184,COLUMN(HF$1)-1,0))</f>
        <v>2343161482.7016449</v>
      </c>
      <c r="HG212" s="30">
        <f>IF(VLOOKUP($B212,$B$4:HG$184,COLUMN(HG$1)-1,0)="",IF(HG179="",TREND(HG$4:INDEX(HG$4:HG$184,$B$200,1),$B$4:INDEX($B$4:$B$184,$B$200,1),INDEX($B$4:$B$184,$B$200+(MONTH($B212)-$C$200),1)),0),VLOOKUP($B212,$B$4:HG$184,COLUMN(HG$1)-1,0))</f>
        <v>2434632642.4296761</v>
      </c>
      <c r="HH212" s="30">
        <f>IF(VLOOKUP($B212,$B$4:HH$184,COLUMN(HH$1)-1,0)="",IF(HH179="",TREND(HH$4:INDEX(HH$4:HH$184,$B$200,1),$B$4:INDEX($B$4:$B$184,$B$200,1),INDEX($B$4:$B$184,$B$200+(MONTH($B212)-$C$200),1)),0),VLOOKUP($B212,$B$4:HH$184,COLUMN(HH$1)-1,0))</f>
        <v>3077829486.8949966</v>
      </c>
      <c r="HI212" s="30">
        <f>IF(VLOOKUP($B212,$B$4:HI$184,COLUMN(HI$1)-1,0)="",IF(HI179="",TREND(HI$4:INDEX(HI$4:HI$184,$B$200,1),$B$4:INDEX($B$4:$B$184,$B$200,1),INDEX($B$4:$B$184,$B$200+(MONTH($B212)-$C$200),1)),0),VLOOKUP($B212,$B$4:HI$184,COLUMN(HI$1)-1,0))</f>
        <v>280533924.41069126</v>
      </c>
      <c r="HJ212" s="30">
        <f>IF(VLOOKUP($B212,$B$4:HJ$184,COLUMN(HJ$1)-1,0)="",IF(HJ179="",TREND(HJ$4:INDEX(HJ$4:HJ$184,$B$200,1),$B$4:INDEX($B$4:$B$184,$B$200,1),INDEX($B$4:$B$184,$B$200+(MONTH($B212)-$C$200),1)),0),VLOOKUP($B212,$B$4:HJ$184,COLUMN(HJ$1)-1,0))</f>
        <v>2525297565.4361534</v>
      </c>
      <c r="HK212" s="30">
        <f>IF(VLOOKUP($B212,$B$4:HK$184,COLUMN(HK$1)-1,0)="",IF(HK179="",TREND(HK$4:INDEX(HK$4:HK$184,$B$200,1),$B$4:INDEX($B$4:$B$184,$B$200,1),INDEX($B$4:$B$184,$B$200+(MONTH($B212)-$C$200),1)),0),VLOOKUP($B212,$B$4:HK$184,COLUMN(HK$1)-1,0))</f>
        <v>205578049.38722342</v>
      </c>
      <c r="HL212" s="30">
        <f>IF(VLOOKUP($B212,$B$4:HL$184,COLUMN(HL$1)-1,0)="",IF(HL179="",TREND(HL$4:INDEX(HL$4:HL$184,$B$200,1),$B$4:INDEX($B$4:$B$184,$B$200,1),INDEX($B$4:$B$184,$B$200+(MONTH($B212)-$C$200),1)),0),VLOOKUP($B212,$B$4:HL$184,COLUMN(HL$1)-1,0))</f>
        <v>215913.728518188</v>
      </c>
      <c r="HM212" s="30">
        <f>IF(VLOOKUP($B212,$B$4:HM$184,COLUMN(HM$1)-1,0)="",IF(HM179="",TREND(HM$4:INDEX(HM$4:HM$184,$B$200,1),$B$4:INDEX($B$4:$B$184,$B$200,1),INDEX($B$4:$B$184,$B$200+(MONTH($B212)-$C$200),1)),0),VLOOKUP($B212,$B$4:HM$184,COLUMN(HM$1)-1,0))</f>
        <v>1791456698.7391167</v>
      </c>
      <c r="HN212" s="30">
        <f>IF(VLOOKUP($B212,$B$4:HN$184,COLUMN(HN$1)-1,0)="",IF(HN179="",TREND(HN$4:INDEX(HN$4:HN$184,$B$200,1),$B$4:INDEX($B$4:$B$184,$B$200,1),INDEX($B$4:$B$184,$B$200+(MONTH($B212)-$C$200),1)),0),VLOOKUP($B212,$B$4:HN$184,COLUMN(HN$1)-1,0))</f>
        <v>552531921.45884609</v>
      </c>
      <c r="HO212" s="30">
        <f>IF(VLOOKUP($B212,$B$4:HO$184,COLUMN(HO$1)-1,0)="",IF(HO179="",TREND(HO$4:INDEX(HO$4:HO$184,$B$200,1),$B$4:INDEX($B$4:$B$184,$B$200,1),INDEX($B$4:$B$184,$B$200+(MONTH($B212)-$C$200),1)),0),VLOOKUP($B212,$B$4:HO$184,COLUMN(HO$1)-1,0))</f>
        <v>74955875.023467898</v>
      </c>
      <c r="HP212" s="30">
        <f>IF(VLOOKUP($B212,$B$4:HP$184,COLUMN(HP$1)-1,0)="",IF(HP179="",TREND(HP$4:INDEX(HP$4:HP$184,$B$200,1),$B$4:INDEX($B$4:$B$184,$B$200,1),INDEX($B$4:$B$184,$B$200+(MONTH($B212)-$C$200),1)),0),VLOOKUP($B212,$B$4:HP$184,COLUMN(HP$1)-1,0))</f>
        <v>271201516.86580038</v>
      </c>
      <c r="HQ212" s="30">
        <f>IF(VLOOKUP($B212,$B$4:HQ$184,COLUMN(HQ$1)-1,0)="",IF(HQ179="",TREND(HQ$4:INDEX(HQ$4:HQ$184,$B$200,1),$B$4:INDEX($B$4:$B$184,$B$200,1),INDEX($B$4:$B$184,$B$200+(MONTH($B212)-$C$200),1)),0),VLOOKUP($B212,$B$4:HQ$184,COLUMN(HQ$1)-1,0))</f>
        <v>4168097.1530971434</v>
      </c>
      <c r="HR212" s="30">
        <f>IF(VLOOKUP($B212,$B$4:HR$184,COLUMN(HR$1)-1,0)="",IF(HR179="",TREND(HR$4:INDEX(HR$4:HR$184,$B$200,1),$B$4:INDEX($B$4:$B$184,$B$200,1),INDEX($B$4:$B$184,$B$200+(MONTH($B212)-$C$200),1)),0),VLOOKUP($B212,$B$4:HR$184,COLUMN(HR$1)-1,0))</f>
        <v>4650297.9777019676</v>
      </c>
      <c r="HS212" s="30">
        <f>IF(VLOOKUP($B212,$B$4:HS$184,COLUMN(HS$1)-1,0)="",IF(HS179="",TREND(HS$4:INDEX(HS$4:HS$184,$B$200,1),$B$4:INDEX($B$4:$B$184,$B$200,1),INDEX($B$4:$B$184,$B$200+(MONTH($B212)-$C$200),1)),0),VLOOKUP($B212,$B$4:HS$184,COLUMN(HS$1)-1,0))</f>
        <v>27925245.682297036</v>
      </c>
      <c r="HT212" s="30">
        <f>IF(VLOOKUP($B212,$B$4:HT$184,COLUMN(HT$1)-1,0)="",IF(HT179="",TREND(HT$4:INDEX(HT$4:HT$184,$B$200,1),$B$4:INDEX($B$4:$B$184,$B$200,1),INDEX($B$4:$B$184,$B$200+(MONTH($B212)-$C$200),1)),0),VLOOKUP($B212,$B$4:HT$184,COLUMN(HT$1)-1,0))</f>
        <v>213439087.43349528</v>
      </c>
      <c r="HU212" s="30">
        <f>IF(VLOOKUP($B212,$B$4:HU$184,COLUMN(HU$1)-1,0)="",IF(HU179="",TREND(HU$4:INDEX(HU$4:HU$184,$B$200,1),$B$4:INDEX($B$4:$B$184,$B$200,1),INDEX($B$4:$B$184,$B$200+(MONTH($B212)-$C$200),1)),0),VLOOKUP($B212,$B$4:HU$184,COLUMN(HU$1)-1,0))</f>
        <v>0</v>
      </c>
      <c r="HV212" s="30">
        <f>IF(VLOOKUP($B212,$B$4:HV$184,COLUMN(HV$1)-1,0)="",IF(HV179="",TREND(HV$4:INDEX(HV$4:HV$184,$B$200,1),$B$4:INDEX($B$4:$B$184,$B$200,1),INDEX($B$4:$B$184,$B$200+(MONTH($B212)-$C$200),1)),0),VLOOKUP($B212,$B$4:HV$184,COLUMN(HV$1)-1,0))</f>
        <v>20793269.051140308</v>
      </c>
      <c r="HW212" s="30">
        <f>IF(VLOOKUP($B212,$B$4:HW$184,COLUMN(HW$1)-1,0)="",IF(HW179="",TREND(HW$4:INDEX(HW$4:HW$184,$B$200,1),$B$4:INDEX($B$4:$B$184,$B$200,1),INDEX($B$4:$B$184,$B$200+(MONTH($B212)-$C$200),1)),0),VLOOKUP($B212,$B$4:HW$184,COLUMN(HW$1)-1,0))</f>
        <v>0</v>
      </c>
      <c r="HX212" s="30">
        <f>IF(VLOOKUP($B212,$B$4:HX$184,COLUMN(HX$1)-1,0)="",IF(HX179="",TREND(HX$4:INDEX(HX$4:HX$184,$B$200,1),$B$4:INDEX($B$4:$B$184,$B$200,1),INDEX($B$4:$B$184,$B$200+(MONTH($B212)-$C$200),1)),0),VLOOKUP($B212,$B$4:HX$184,COLUMN(HX$1)-1,0))</f>
        <v>3187794107.9003754</v>
      </c>
      <c r="HY212" s="30">
        <f>IF(VLOOKUP($B212,$B$4:HY$184,COLUMN(HY$1)-1,0)="",IF(HY179="",TREND(HY$4:INDEX(HY$4:HY$184,$B$200,1),$B$4:INDEX($B$4:$B$184,$B$200,1),INDEX($B$4:$B$184,$B$200+(MONTH($B212)-$C$200),1)),0),VLOOKUP($B212,$B$4:HY$184,COLUMN(HY$1)-1,0))</f>
        <v>283547960.21731192</v>
      </c>
      <c r="HZ212" s="30">
        <f>IF(VLOOKUP($B212,$B$4:HZ$184,COLUMN(HZ$1)-1,0)="",IF(HZ179="",TREND(HZ$4:INDEX(HZ$4:HZ$184,$B$200,1),$B$4:INDEX($B$4:$B$184,$B$200,1),INDEX($B$4:$B$184,$B$200+(MONTH($B212)-$C$200),1)),0),VLOOKUP($B212,$B$4:HZ$184,COLUMN(HZ$1)-1,0))</f>
        <v>86146763851.527832</v>
      </c>
      <c r="IA212" s="30">
        <f>IF(VLOOKUP($B212,$B$4:IA$184,COLUMN(IA$1)-1,0)="",IF(IA179="",TREND(IA$4:INDEX(IA$4:IA$184,$B$200,1),$B$4:INDEX($B$4:$B$184,$B$200,1),INDEX($B$4:$B$184,$B$200+(MONTH($B212)-$C$200),1)),0),VLOOKUP($B212,$B$4:IA$184,COLUMN(IA$1)-1,0))</f>
        <v>79929421760.988037</v>
      </c>
      <c r="IB212" s="30">
        <f>IF(VLOOKUP($B212,$B$4:IB$184,COLUMN(IB$1)-1,0)="",IF(IB179="",TREND(IB$4:INDEX(IB$4:IB$184,$B$200,1),$B$4:INDEX($B$4:$B$184,$B$200,1),INDEX($B$4:$B$184,$B$200+(MONTH($B212)-$C$200),1)),0),VLOOKUP($B212,$B$4:IB$184,COLUMN(IB$1)-1,0))</f>
        <v>76108281126.960144</v>
      </c>
      <c r="IC212" s="30">
        <f>IF(VLOOKUP($B212,$B$4:IC$184,COLUMN(IC$1)-1,0)="",IF(IC179="",TREND(IC$4:INDEX(IC$4:IC$184,$B$200,1),$B$4:INDEX($B$4:$B$184,$B$200,1),INDEX($B$4:$B$184,$B$200+(MONTH($B212)-$C$200),1)),0),VLOOKUP($B212,$B$4:IC$184,COLUMN(IC$1)-1,0))</f>
        <v>-938262696.92138672</v>
      </c>
      <c r="ID212" s="30">
        <f>IF(VLOOKUP($B212,$B$4:ID$184,COLUMN(ID$1)-1,0)="",IF(ID179="",TREND(ID$4:INDEX(ID$4:ID$184,$B$200,1),$B$4:INDEX($B$4:$B$184,$B$200,1),INDEX($B$4:$B$184,$B$200+(MONTH($B212)-$C$200),1)),0),VLOOKUP($B212,$B$4:ID$184,COLUMN(ID$1)-1,0))</f>
        <v>-110235093.14599609</v>
      </c>
      <c r="IE212" s="30">
        <f>IF(VLOOKUP($B212,$B$4:IE$184,COLUMN(IE$1)-1,0)="",IF(IE179="",TREND(IE$4:INDEX(IE$4:IE$184,$B$200,1),$B$4:INDEX($B$4:$B$184,$B$200,1),INDEX($B$4:$B$184,$B$200+(MONTH($B212)-$C$200),1)),0),VLOOKUP($B212,$B$4:IE$184,COLUMN(IE$1)-1,0))</f>
        <v>1684782898.4660492</v>
      </c>
      <c r="IF212" s="30">
        <f>IF(VLOOKUP($B212,$B$4:IF$184,COLUMN(IF$1)-1,0)="",IF(IF179="",TREND(IF$4:INDEX(IF$4:IF$184,$B$200,1),$B$4:INDEX($B$4:$B$184,$B$200,1),INDEX($B$4:$B$184,$B$200+(MONTH($B212)-$C$200),1)),0),VLOOKUP($B212,$B$4:IF$184,COLUMN(IF$1)-1,0))</f>
        <v>-8998520.5620356798</v>
      </c>
      <c r="IG212" s="30">
        <f>IF(VLOOKUP($B212,$B$4:IG$184,COLUMN(IG$1)-1,0)="",IF(IG179="",TREND(IG$4:INDEX(IG$4:IG$184,$B$200,1),$B$4:INDEX($B$4:$B$184,$B$200,1),INDEX($B$4:$B$184,$B$200+(MONTH($B212)-$C$200),1)),0),VLOOKUP($B212,$B$4:IG$184,COLUMN(IG$1)-1,0))</f>
        <v>63656443617.38501</v>
      </c>
      <c r="IH212" s="30">
        <f>IF(VLOOKUP($B212,$B$4:IH$184,COLUMN(IH$1)-1,0)="",IF(IH179="",TREND(IH$4:INDEX(IH$4:IH$184,$B$200,1),$B$4:INDEX($B$4:$B$184,$B$200,1),INDEX($B$4:$B$184,$B$200+(MONTH($B212)-$C$200),1)),0),VLOOKUP($B212,$B$4:IH$184,COLUMN(IH$1)-1,0))</f>
        <v>60519033000.070007</v>
      </c>
      <c r="II212" s="30">
        <f>IF(VLOOKUP($B212,$B$4:II$184,COLUMN(II$1)-1,0)="",IF(II179="",TREND(II$4:INDEX(II$4:II$184,$B$200,1),$B$4:INDEX($B$4:$B$184,$B$200,1),INDEX($B$4:$B$184,$B$200+(MONTH($B212)-$C$200),1)),0),VLOOKUP($B212,$B$4:II$184,COLUMN(II$1)-1,0))</f>
        <v>-915018084.21155548</v>
      </c>
      <c r="IJ212" s="30">
        <f>IF(VLOOKUP($B212,$B$4:IJ$184,COLUMN(IJ$1)-1,0)="",IF(IJ179="",TREND(IJ$4:INDEX(IJ$4:IJ$184,$B$200,1),$B$4:INDEX($B$4:$B$184,$B$200,1),INDEX($B$4:$B$184,$B$200+(MONTH($B212)-$C$200),1)),0),VLOOKUP($B212,$B$4:IJ$184,COLUMN(IJ$1)-1,0))</f>
        <v>2306819921.1247787</v>
      </c>
      <c r="IK212" s="30">
        <f>IF(VLOOKUP($B212,$B$4:IK$184,COLUMN(IK$1)-1,0)="",IF(IK179="",TREND(IK$4:INDEX(IK$4:IK$184,$B$200,1),$B$4:INDEX($B$4:$B$184,$B$200,1),INDEX($B$4:$B$184,$B$200+(MONTH($B212)-$C$200),1)),0),VLOOKUP($B212,$B$4:IK$184,COLUMN(IK$1)-1,0))</f>
        <v>53547301.760033607</v>
      </c>
      <c r="IL212" s="30">
        <f>IF(VLOOKUP($B212,$B$4:IL$184,COLUMN(IL$1)-1,0)="",IF(IL179="",TREND(IL$4:INDEX(IL$4:IL$184,$B$200,1),$B$4:INDEX($B$4:$B$184,$B$200,1),INDEX($B$4:$B$184,$B$200+(MONTH($B212)-$C$200),1)),0),VLOOKUP($B212,$B$4:IL$184,COLUMN(IL$1)-1,0))</f>
        <v>4475056463.3283358</v>
      </c>
      <c r="IM212" s="30">
        <f>IF(VLOOKUP($B212,$B$4:IM$184,COLUMN(IM$1)-1,0)="",IF(IM179="",TREND(IM$4:INDEX(IM$4:IM$184,$B$200,1),$B$4:INDEX($B$4:$B$184,$B$200,1),INDEX($B$4:$B$184,$B$200+(MONTH($B212)-$C$200),1)),0),VLOOKUP($B212,$B$4:IM$184,COLUMN(IM$1)-1,0))</f>
        <v>2110071305.3103695</v>
      </c>
      <c r="IN212" s="30">
        <f>IF(VLOOKUP($B212,$B$4:IN$184,COLUMN(IN$1)-1,0)="",IF(IN179="",TREND(IN$4:INDEX(IN$4:IN$184,$B$200,1),$B$4:INDEX($B$4:$B$184,$B$200,1),INDEX($B$4:$B$184,$B$200+(MONTH($B212)-$C$200),1)),0),VLOOKUP($B212,$B$4:IN$184,COLUMN(IN$1)-1,0))</f>
        <v>451031703.41247225</v>
      </c>
      <c r="IO212" s="30">
        <f>IF(VLOOKUP($B212,$B$4:IO$184,COLUMN(IO$1)-1,0)="",IF(IO179="",TREND(IO$4:INDEX(IO$4:IO$184,$B$200,1),$B$4:INDEX($B$4:$B$184,$B$200,1),INDEX($B$4:$B$184,$B$200+(MONTH($B212)-$C$200),1)),0),VLOOKUP($B212,$B$4:IO$184,COLUMN(IO$1)-1,0))</f>
        <v>338346959.50226474</v>
      </c>
      <c r="IP212" s="30">
        <f>IF(VLOOKUP($B212,$B$4:IP$184,COLUMN(IP$1)-1,0)="",IF(IP179="",TREND(IP$4:INDEX(IP$4:IP$184,$B$200,1),$B$4:INDEX($B$4:$B$184,$B$200,1),INDEX($B$4:$B$184,$B$200+(MONTH($B212)-$C$200),1)),0),VLOOKUP($B212,$B$4:IP$184,COLUMN(IP$1)-1,0))</f>
        <v>4273099489.2441864</v>
      </c>
      <c r="IQ212" s="30">
        <f>IF(VLOOKUP($B212,$B$4:IQ$184,COLUMN(IQ$1)-1,0)="",IF(IQ179="",TREND(IQ$4:INDEX(IQ$4:IQ$184,$B$200,1),$B$4:INDEX($B$4:$B$184,$B$200,1),INDEX($B$4:$B$184,$B$200+(MONTH($B212)-$C$200),1)),0),VLOOKUP($B212,$B$4:IQ$184,COLUMN(IQ$1)-1,0))</f>
        <v>470145823.50626421</v>
      </c>
      <c r="IR212" s="30">
        <f>IF(VLOOKUP($B212,$B$4:IR$184,COLUMN(IR$1)-1,0)="",IF(IR179="",TREND(IR$4:INDEX(IR$4:IR$184,$B$200,1),$B$4:INDEX($B$4:$B$184,$B$200,1),INDEX($B$4:$B$184,$B$200+(MONTH($B212)-$C$200),1)),0),VLOOKUP($B212,$B$4:IR$184,COLUMN(IR$1)-1,0))</f>
        <v>228546421.24821281</v>
      </c>
      <c r="IS212" s="30">
        <f>IF(VLOOKUP($B212,$B$4:IS$184,COLUMN(IS$1)-1,0)="",IF(IS179="",TREND(IS$4:INDEX(IS$4:IS$184,$B$200,1),$B$4:INDEX($B$4:$B$184,$B$200,1),INDEX($B$4:$B$184,$B$200+(MONTH($B212)-$C$200),1)),0),VLOOKUP($B212,$B$4:IS$184,COLUMN(IS$1)-1,0))</f>
        <v>44308429.551964223</v>
      </c>
      <c r="IT212" s="30">
        <f>IF(VLOOKUP($B212,$B$4:IT$184,COLUMN(IT$1)-1,0)="",IF(IT179="",TREND(IT$4:INDEX(IT$4:IT$184,$B$200,1),$B$4:INDEX($B$4:$B$184,$B$200,1),INDEX($B$4:$B$184,$B$200+(MONTH($B212)-$C$200),1)),0),VLOOKUP($B212,$B$4:IT$184,COLUMN(IT$1)-1,0))</f>
        <v>33231322.190842956</v>
      </c>
      <c r="IU212" s="30">
        <f>IF(VLOOKUP($B212,$B$4:IU$184,COLUMN(IU$1)-1,0)="",IF(IU179="",TREND(IU$4:INDEX(IU$4:IU$184,$B$200,1),$B$4:INDEX($B$4:$B$184,$B$200,1),INDEX($B$4:$B$184,$B$200+(MONTH($B212)-$C$200),1)),0),VLOOKUP($B212,$B$4:IU$184,COLUMN(IU$1)-1,0))</f>
        <v>426781884.14144325</v>
      </c>
      <c r="IV212" s="30">
        <f>IF(VLOOKUP($B212,$B$4:IV$184,COLUMN(IV$1)-1,0)="",IF(IV179="",TREND(IV$4:INDEX(IV$4:IV$184,$B$200,1),$B$4:INDEX($B$4:$B$184,$B$200,1),INDEX($B$4:$B$184,$B$200+(MONTH($B212)-$C$200),1)),0),VLOOKUP($B212,$B$4:IV$184,COLUMN(IV$1)-1,0))</f>
        <v>281785788.92061472</v>
      </c>
      <c r="IW212" s="30">
        <f>IF(VLOOKUP($B212,$B$4:IW$184,COLUMN(IW$1)-1,0)="",IF(IW179="",TREND(IW$4:INDEX(IW$4:IW$184,$B$200,1),$B$4:INDEX($B$4:$B$184,$B$200,1),INDEX($B$4:$B$184,$B$200+(MONTH($B212)-$C$200),1)),0),VLOOKUP($B212,$B$4:IW$184,COLUMN(IW$1)-1,0))</f>
        <v>28583245.612767011</v>
      </c>
      <c r="IX212" s="30">
        <f>IF(VLOOKUP($B212,$B$4:IX$184,COLUMN(IX$1)-1,0)="",IF(IX179="",TREND(IX$4:INDEX(IX$4:IX$184,$B$200,1),$B$4:INDEX($B$4:$B$184,$B$200,1),INDEX($B$4:$B$184,$B$200+(MONTH($B212)-$C$200),1)),0),VLOOKUP($B212,$B$4:IX$184,COLUMN(IX$1)-1,0))</f>
        <v>3994717554.3334503</v>
      </c>
      <c r="IY212" s="30">
        <f>IF(VLOOKUP($B212,$B$4:IY$184,COLUMN(IY$1)-1,0)="",IF(IY179="",TREND(IY$4:INDEX(IY$4:IY$184,$B$200,1),$B$4:INDEX($B$4:$B$184,$B$200,1),INDEX($B$4:$B$184,$B$200+(MONTH($B212)-$C$200),1)),0),VLOOKUP($B212,$B$4:IY$184,COLUMN(IY$1)-1,0))</f>
        <v>-34866785.352144718</v>
      </c>
      <c r="IZ212" s="30">
        <f>IF(VLOOKUP($B212,$B$4:IZ$184,COLUMN(IZ$1)-1,0)="",IF(IZ179="",TREND(IZ$4:INDEX(IZ$4:IZ$184,$B$200,1),$B$4:INDEX($B$4:$B$184,$B$200,1),INDEX($B$4:$B$184,$B$200+(MONTH($B212)-$C$200),1)),0),VLOOKUP($B212,$B$4:IZ$184,COLUMN(IZ$1)-1,0))</f>
        <v>9495422.3509966731</v>
      </c>
      <c r="JA212" s="30">
        <f>IF(VLOOKUP($B212,$B$4:JA$184,COLUMN(JA$1)-1,0)="",IF(JA179="",TREND(JA$4:INDEX(JA$4:JA$184,$B$200,1),$B$4:INDEX($B$4:$B$184,$B$200,1),INDEX($B$4:$B$184,$B$200+(MONTH($B212)-$C$200),1)),0),VLOOKUP($B212,$B$4:JA$184,COLUMN(JA$1)-1,0))</f>
        <v>-26076399.472198486</v>
      </c>
      <c r="JB212" s="30" t="e">
        <f>IF(VLOOKUP($B212,$B$4:JB$184,COLUMN(JB$1)-1,0)="",IF(JB179="",TREND(JB$4:INDEX(JB$4:JB$184,$B$200,1),$B$4:INDEX($B$4:$B$184,$B$200,1),INDEX($B$4:$B$184,$B$200+(MONTH($B212)-$C$200),1)),0),VLOOKUP($B212,$B$4:JB$184,COLUMN(JB$1)-1,0))</f>
        <v>#VALUE!</v>
      </c>
      <c r="JC212" s="30">
        <f>IF(VLOOKUP($B212,$B$4:JC$184,COLUMN(JC$1)-1,0)="",IF(JC179="",TREND(JC$4:INDEX(JC$4:JC$184,$B$200,1),$B$4:INDEX($B$4:$B$184,$B$200,1),INDEX($B$4:$B$184,$B$200+(MONTH($B212)-$C$200),1)),0),VLOOKUP($B212,$B$4:JC$184,COLUMN(JC$1)-1,0))</f>
        <v>-2821012.2568796575</v>
      </c>
      <c r="JD212" s="30">
        <f>IF(VLOOKUP($B212,$B$4:JD$184,COLUMN(JD$1)-1,0)="",IF(JD179="",TREND(JD$4:INDEX(JD$4:JD$184,$B$200,1),$B$4:INDEX($B$4:$B$184,$B$200,1),INDEX($B$4:$B$184,$B$200+(MONTH($B212)-$C$200),1)),0),VLOOKUP($B212,$B$4:JD$184,COLUMN(JD$1)-1,0))</f>
        <v>12241149.466531754</v>
      </c>
      <c r="JE212" s="30">
        <f>IF(VLOOKUP($B212,$B$4:JE$184,COLUMN(JE$1)-1,0)="",IF(JE179="",TREND(JE$4:INDEX(JE$4:JE$184,$B$200,1),$B$4:INDEX($B$4:$B$184,$B$200,1),INDEX($B$4:$B$184,$B$200+(MONTH($B212)-$C$200),1)),0),VLOOKUP($B212,$B$4:JE$184,COLUMN(JE$1)-1,0))</f>
        <v>0</v>
      </c>
      <c r="JF212" s="30">
        <f>IF(VLOOKUP($B212,$B$4:JF$184,COLUMN(JF$1)-1,0)="",IF(JF179="",TREND(JF$4:INDEX(JF$4:JF$184,$B$200,1),$B$4:INDEX($B$4:$B$184,$B$200,1),INDEX($B$4:$B$184,$B$200+(MONTH($B212)-$C$200),1)),0),VLOOKUP($B212,$B$4:JF$184,COLUMN(JF$1)-1,0))</f>
        <v>-870434.76257413253</v>
      </c>
      <c r="JG212" s="30">
        <f>IF(VLOOKUP($B212,$B$4:JG$184,COLUMN(JG$1)-1,0)="",IF(JG179="",TREND(JG$4:INDEX(JG$4:JG$184,$B$200,1),$B$4:INDEX($B$4:$B$184,$B$200,1),INDEX($B$4:$B$184,$B$200+(MONTH($B212)-$C$200),1)),0),VLOOKUP($B212,$B$4:JG$184,COLUMN(JG$1)-1,0))</f>
        <v>95152662.623160899</v>
      </c>
      <c r="JH212" s="30">
        <f>IF(VLOOKUP($B212,$B$4:JH$184,COLUMN(JH$1)-1,0)="",IF(JH179="",TREND(JH$4:INDEX(JH$4:JH$184,$B$200,1),$B$4:INDEX($B$4:$B$184,$B$200,1),INDEX($B$4:$B$184,$B$200+(MONTH($B212)-$C$200),1)),0),VLOOKUP($B212,$B$4:JH$184,COLUMN(JH$1)-1,0))</f>
        <v>-275939.37343294173</v>
      </c>
      <c r="JI212" s="30">
        <f>IF(VLOOKUP($B212,$B$4:JI$184,COLUMN(JI$1)-1,0)="",IF(JI179="",TREND(JI$4:INDEX(JI$4:JI$184,$B$200,1),$B$4:INDEX($B$4:$B$184,$B$200,1),INDEX($B$4:$B$184,$B$200+(MONTH($B212)-$C$200),1)),0),VLOOKUP($B212,$B$4:JI$184,COLUMN(JI$1)-1,0))</f>
        <v>745039.8751489222</v>
      </c>
      <c r="JJ212" s="30">
        <f>IF(VLOOKUP($B212,$B$4:JJ$184,COLUMN(JJ$1)-1,0)="",IF(JJ179="",TREND(JJ$4:INDEX(JJ$4:JJ$184,$B$200,1),$B$4:INDEX($B$4:$B$184,$B$200,1),INDEX($B$4:$B$184,$B$200+(MONTH($B212)-$C$200),1)),0),VLOOKUP($B212,$B$4:JJ$184,COLUMN(JJ$1)-1,0))</f>
        <v>2204934655.6950111</v>
      </c>
      <c r="JK212" s="30">
        <f>IF(VLOOKUP($B212,$B$4:JK$184,COLUMN(JK$1)-1,0)="",IF(JK179="",TREND(JK$4:INDEX(JK$4:JK$184,$B$200,1),$B$4:INDEX($B$4:$B$184,$B$200,1),INDEX($B$4:$B$184,$B$200+(MONTH($B212)-$C$200),1)),0),VLOOKUP($B212,$B$4:JK$184,COLUMN(JK$1)-1,0))</f>
        <v>189545141.53711295</v>
      </c>
      <c r="JL212" s="30" t="e">
        <f>IF(VLOOKUP($B212,$B$4:JL$184,COLUMN(JL$1)-1,0)="",IF(JL179="",TREND(JL$4:INDEX(JL$4:JL$184,$B$200,1),$B$4:INDEX($B$4:$B$184,$B$200,1),INDEX($B$4:$B$184,$B$200+(MONTH($B212)-$C$200),1)),0),VLOOKUP($B212,$B$4:JL$184,COLUMN(JL$1)-1,0))</f>
        <v>#VALUE!</v>
      </c>
      <c r="JM212" s="30">
        <f>IF(VLOOKUP($B212,$B$4:JM$184,COLUMN(JM$1)-1,0)="",IF(JM179="",TREND(JM$4:INDEX(JM$4:JM$184,$B$200,1),$B$4:INDEX($B$4:$B$184,$B$200,1),INDEX($B$4:$B$184,$B$200+(MONTH($B212)-$C$200),1)),0),VLOOKUP($B212,$B$4:JM$184,COLUMN(JM$1)-1,0))</f>
        <v>3815893546.3415222</v>
      </c>
      <c r="JN212" s="30">
        <f>IF(VLOOKUP($B212,$B$4:JN$184,COLUMN(JN$1)-1,0)="",IF(JN179="",TREND(JN$4:INDEX(JN$4:JN$184,$B$200,1),$B$4:INDEX($B$4:$B$184,$B$200,1),INDEX($B$4:$B$184,$B$200+(MONTH($B212)-$C$200),1)),0),VLOOKUP($B212,$B$4:JN$184,COLUMN(JN$1)-1,0))</f>
        <v>1599942.4212987646</v>
      </c>
      <c r="JO212" s="30">
        <f>IF(VLOOKUP($B212,$B$4:JO$184,COLUMN(JO$1)-1,0)="",IF(JO179="",TREND(JO$4:INDEX(JO$4:JO$184,$B$200,1),$B$4:INDEX($B$4:$B$184,$B$200,1),INDEX($B$4:$B$184,$B$200+(MONTH($B212)-$C$200),1)),0),VLOOKUP($B212,$B$4:JO$184,COLUMN(JO$1)-1,0))</f>
        <v>2792418667.6405087</v>
      </c>
      <c r="JP212" s="30">
        <f>IF(VLOOKUP($B212,$B$4:JP$184,COLUMN(JP$1)-1,0)="",IF(JP179="",TREND(JP$4:INDEX(JP$4:JP$184,$B$200,1),$B$4:INDEX($B$4:$B$184,$B$200,1),INDEX($B$4:$B$184,$B$200+(MONTH($B212)-$C$200),1)),0),VLOOKUP($B212,$B$4:JP$184,COLUMN(JP$1)-1,0))</f>
        <v>3009235646.0001831</v>
      </c>
      <c r="JQ212" s="30">
        <f>IF(VLOOKUP($B212,$B$4:JQ$184,COLUMN(JQ$1)-1,0)="",IF(JQ179="",TREND(JQ$4:INDEX(JQ$4:JQ$184,$B$200,1),$B$4:INDEX($B$4:$B$184,$B$200,1),INDEX($B$4:$B$184,$B$200+(MONTH($B212)-$C$200),1)),0),VLOOKUP($B212,$B$4:JQ$184,COLUMN(JQ$1)-1,0))</f>
        <v>38566491.180602491</v>
      </c>
      <c r="JR212" s="30">
        <f>IF(VLOOKUP($B212,$B$4:JR$184,COLUMN(JR$1)-1,0)="",IF(JR179="",TREND(JR$4:INDEX(JR$4:JR$184,$B$200,1),$B$4:INDEX($B$4:$B$184,$B$200,1),INDEX($B$4:$B$184,$B$200+(MONTH($B212)-$C$200),1)),0),VLOOKUP($B212,$B$4:JR$184,COLUMN(JR$1)-1,0))</f>
        <v>2283288644.5258102</v>
      </c>
      <c r="JS212" s="30">
        <f>IF(VLOOKUP($B212,$B$4:JS$184,COLUMN(JS$1)-1,0)="",IF(JS179="",TREND(JS$4:INDEX(JS$4:JS$184,$B$200,1),$B$4:INDEX($B$4:$B$184,$B$200,1),INDEX($B$4:$B$184,$B$200+(MONTH($B212)-$C$200),1)),0),VLOOKUP($B212,$B$4:JS$184,COLUMN(JS$1)-1,0))</f>
        <v>-36475091.781656742</v>
      </c>
      <c r="JT212" s="30">
        <f>IF(VLOOKUP($B212,$B$4:JT$184,COLUMN(JT$1)-1,0)="",IF(JT179="",TREND(JT$4:INDEX(JT$4:JT$184,$B$200,1),$B$4:INDEX($B$4:$B$184,$B$200,1),INDEX($B$4:$B$184,$B$200+(MONTH($B212)-$C$200),1)),0),VLOOKUP($B212,$B$4:JT$184,COLUMN(JT$1)-1,0))</f>
        <v>-5714710.5316231102</v>
      </c>
      <c r="JU212" s="30">
        <f>IF(VLOOKUP($B212,$B$4:JU$184,COLUMN(JU$1)-1,0)="",IF(JU179="",TREND(JU$4:INDEX(JU$4:JU$184,$B$200,1),$B$4:INDEX($B$4:$B$184,$B$200,1),INDEX($B$4:$B$184,$B$200+(MONTH($B212)-$C$200),1)),0),VLOOKUP($B212,$B$4:JU$184,COLUMN(JU$1)-1,0))</f>
        <v>-376915.49042091891</v>
      </c>
      <c r="JV212" s="30">
        <f>IF(VLOOKUP($B212,$B$4:JV$184,COLUMN(JV$1)-1,0)="",IF(JV179="",TREND(JV$4:INDEX(JV$4:JV$184,$B$200,1),$B$4:INDEX($B$4:$B$184,$B$200,1),INDEX($B$4:$B$184,$B$200+(MONTH($B212)-$C$200),1)),0),VLOOKUP($B212,$B$4:JV$184,COLUMN(JV$1)-1,0))</f>
        <v>-18868133.27403295</v>
      </c>
      <c r="JW212" s="30">
        <f>IF(VLOOKUP($B212,$B$4:JW$184,COLUMN(JW$1)-1,0)="",IF(JW179="",TREND(JW$4:INDEX(JW$4:JW$184,$B$200,1),$B$4:INDEX($B$4:$B$184,$B$200,1),INDEX($B$4:$B$184,$B$200+(MONTH($B212)-$C$200),1)),0),VLOOKUP($B212,$B$4:JW$184,COLUMN(JW$1)-1,0))</f>
        <v>-7774091.4286947846</v>
      </c>
      <c r="JX212" s="30">
        <f>IF(VLOOKUP($B212,$B$4:JX$184,COLUMN(JX$1)-1,0)="",IF(JX179="",TREND(JX$4:INDEX(JX$4:JX$184,$B$200,1),$B$4:INDEX($B$4:$B$184,$B$200,1),INDEX($B$4:$B$184,$B$200+(MONTH($B212)-$C$200),1)),0),VLOOKUP($B212,$B$4:JX$184,COLUMN(JX$1)-1,0))</f>
        <v>549762.26891216636</v>
      </c>
      <c r="JY212" s="30">
        <f>IF(VLOOKUP($B212,$B$4:JY$184,COLUMN(JY$1)-1,0)="",IF(JY179="",TREND(JY$4:INDEX(JY$4:JY$184,$B$200,1),$B$4:INDEX($B$4:$B$184,$B$200,1),INDEX($B$4:$B$184,$B$200+(MONTH($B212)-$C$200),1)),0),VLOOKUP($B212,$B$4:JY$184,COLUMN(JY$1)-1,0))</f>
        <v>3372524.2341867834</v>
      </c>
      <c r="JZ212" s="30">
        <f>IF(VLOOKUP($B212,$B$4:JZ$184,COLUMN(JZ$1)-1,0)="",IF(JZ179="",TREND(JZ$4:INDEX(JZ$4:JZ$184,$B$200,1),$B$4:INDEX($B$4:$B$184,$B$200,1),INDEX($B$4:$B$184,$B$200+(MONTH($B212)-$C$200),1)),0),VLOOKUP($B212,$B$4:JZ$184,COLUMN(JZ$1)-1,0))</f>
        <v>15538677.391771195</v>
      </c>
      <c r="KA212" s="30">
        <f>IF(VLOOKUP($B212,$B$4:KA$184,COLUMN(KA$1)-1,0)="",IF(KA179="",TREND(KA$4:INDEX(KA$4:KA$184,$B$200,1),$B$4:INDEX($B$4:$B$184,$B$200,1),INDEX($B$4:$B$184,$B$200+(MONTH($B212)-$C$200),1)),0),VLOOKUP($B212,$B$4:KA$184,COLUMN(KA$1)-1,0))</f>
        <v>0</v>
      </c>
      <c r="KB212" s="30">
        <f>IF(VLOOKUP($B212,$B$4:KB$184,COLUMN(KB$1)-1,0)="",IF(KB179="",TREND(KB$4:INDEX(KB$4:KB$184,$B$200,1),$B$4:INDEX($B$4:$B$184,$B$200,1),INDEX($B$4:$B$184,$B$200+(MONTH($B212)-$C$200),1)),0),VLOOKUP($B212,$B$4:KB$184,COLUMN(KB$1)-1,0))</f>
        <v>23721906.153859526</v>
      </c>
      <c r="KC212" s="30">
        <f>IF(VLOOKUP($B212,$B$4:KC$184,COLUMN(KC$1)-1,0)="",IF(KC179="",TREND(KC$4:INDEX(KC$4:KC$184,$B$200,1),$B$4:INDEX($B$4:$B$184,$B$200,1),INDEX($B$4:$B$184,$B$200+(MONTH($B212)-$C$200),1)),0),VLOOKUP($B212,$B$4:KC$184,COLUMN(KC$1)-1,0))</f>
        <v>-127754.92878778977</v>
      </c>
      <c r="KD212" s="30">
        <f>IF(VLOOKUP($B212,$B$4:KD$184,COLUMN(KD$1)-1,0)="",IF(KD179="",TREND(KD$4:INDEX(KD$4:KD$184,$B$200,1),$B$4:INDEX($B$4:$B$184,$B$200,1),INDEX($B$4:$B$184,$B$200+(MONTH($B212)-$C$200),1)),0),VLOOKUP($B212,$B$4:KD$184,COLUMN(KD$1)-1,0))</f>
        <v>0</v>
      </c>
      <c r="KE212" s="30">
        <f>IF(VLOOKUP($B212,$B$4:KE$184,COLUMN(KE$1)-1,0)="",IF(KE179="",TREND(KE$4:INDEX(KE$4:KE$184,$B$200,1),$B$4:INDEX($B$4:$B$184,$B$200,1),INDEX($B$4:$B$184,$B$200+(MONTH($B212)-$C$200),1)),0),VLOOKUP($B212,$B$4:KE$184,COLUMN(KE$1)-1,0))</f>
        <v>0</v>
      </c>
      <c r="KF212" s="30">
        <f>IF(VLOOKUP($B212,$B$4:KF$184,COLUMN(KF$1)-1,0)="",IF(KF179="",TREND(KF$4:INDEX(KF$4:KF$184,$B$200,1),$B$4:INDEX($B$4:$B$184,$B$200,1),INDEX($B$4:$B$184,$B$200+(MONTH($B212)-$C$200),1)),0),VLOOKUP($B212,$B$4:KF$184,COLUMN(KF$1)-1,0))</f>
        <v>0</v>
      </c>
      <c r="KG212" s="30">
        <f>IF(VLOOKUP($B212,$B$4:KG$184,COLUMN(KG$1)-1,0)="",IF(KG179="",TREND(KG$4:INDEX(KG$4:KG$184,$B$200,1),$B$4:INDEX($B$4:$B$184,$B$200,1),INDEX($B$4:$B$184,$B$200+(MONTH($B212)-$C$200),1)),0),VLOOKUP($B212,$B$4:KG$184,COLUMN(KG$1)-1,0))</f>
        <v>7870320.6375670433</v>
      </c>
      <c r="KH212" s="30">
        <f>IF(VLOOKUP($B212,$B$4:KH$184,COLUMN(KH$1)-1,0)="",IF(KH179="",TREND(KH$4:INDEX(KH$4:KH$184,$B$200,1),$B$4:INDEX($B$4:$B$184,$B$200,1),INDEX($B$4:$B$184,$B$200+(MONTH($B212)-$C$200),1)),0),VLOOKUP($B212,$B$4:KH$184,COLUMN(KH$1)-1,0))</f>
        <v>4760216.0873169377</v>
      </c>
      <c r="KI212" s="30">
        <f>IF(VLOOKUP($B212,$B$4:KI$184,COLUMN(KI$1)-1,0)="",IF(KI179="",TREND(KI$4:INDEX(KI$4:KI$184,$B$200,1),$B$4:INDEX($B$4:$B$184,$B$200,1),INDEX($B$4:$B$184,$B$200+(MONTH($B212)-$C$200),1)),0),VLOOKUP($B212,$B$4:KI$184,COLUMN(KI$1)-1,0))</f>
        <v>589039027.22906494</v>
      </c>
      <c r="KJ212" s="30">
        <f>IF(VLOOKUP($B212,$B$4:KJ$184,COLUMN(KJ$1)-1,0)="",IF(KJ179="",TREND(KJ$4:INDEX(KJ$4:KJ$184,$B$200,1),$B$4:INDEX($B$4:$B$184,$B$200,1),INDEX($B$4:$B$184,$B$200+(MONTH($B212)-$C$200),1)),0),VLOOKUP($B212,$B$4:KJ$184,COLUMN(KJ$1)-1,0))</f>
        <v>191385.77268821787</v>
      </c>
      <c r="KK212" s="30">
        <f>IF(VLOOKUP($B212,$B$4:KK$184,COLUMN(KK$1)-1,0)="",IF(KK179="",TREND(KK$4:INDEX(KK$4:KK$184,$B$200,1),$B$4:INDEX($B$4:$B$184,$B$200,1),INDEX($B$4:$B$184,$B$200+(MONTH($B212)-$C$200),1)),0),VLOOKUP($B212,$B$4:KK$184,COLUMN(KK$1)-1,0))</f>
        <v>0</v>
      </c>
      <c r="KL212" s="30">
        <f>IF(VLOOKUP($B212,$B$4:KL$184,COLUMN(KL$1)-1,0)="",IF(KL179="",TREND(KL$4:INDEX(KL$4:KL$184,$B$200,1),$B$4:INDEX($B$4:$B$184,$B$200,1),INDEX($B$4:$B$184,$B$200+(MONTH($B212)-$C$200),1)),0),VLOOKUP($B212,$B$4:KL$184,COLUMN(KL$1)-1,0))</f>
        <v>53796435.687532842</v>
      </c>
      <c r="KM212" s="30">
        <f>IF(VLOOKUP($B212,$B$4:KM$184,COLUMN(KM$1)-1,0)="",IF(KM179="",TREND(KM$4:INDEX(KM$4:KM$184,$B$200,1),$B$4:INDEX($B$4:$B$184,$B$200,1),INDEX($B$4:$B$184,$B$200+(MONTH($B212)-$C$200),1)),0),VLOOKUP($B212,$B$4:KM$184,COLUMN(KM$1)-1,0))</f>
        <v>3208004118.3322697</v>
      </c>
      <c r="KN212" s="30">
        <f>IF(VLOOKUP($B212,$B$4:KN$184,COLUMN(KN$1)-1,0)="",IF(KN179="",TREND(KN$4:INDEX(KN$4:KN$184,$B$200,1),$B$4:INDEX($B$4:$B$184,$B$200,1),INDEX($B$4:$B$184,$B$200+(MONTH($B212)-$C$200),1)),0),VLOOKUP($B212,$B$4:KN$184,COLUMN(KN$1)-1,0))</f>
        <v>1587735502.4842367</v>
      </c>
      <c r="KO212" s="30">
        <f>IF(VLOOKUP($B212,$B$4:KO$184,COLUMN(KO$1)-1,0)="",IF(KO179="",TREND(KO$4:INDEX(KO$4:KO$184,$B$200,1),$B$4:INDEX($B$4:$B$184,$B$200,1),INDEX($B$4:$B$184,$B$200+(MONTH($B212)-$C$200),1)),0),VLOOKUP($B212,$B$4:KO$184,COLUMN(KO$1)-1,0))</f>
        <v>40620682.123613156</v>
      </c>
      <c r="KP212" s="30">
        <f>IF(VLOOKUP($B212,$B$4:KP$184,COLUMN(KP$1)-1,0)="",IF(KP179="",TREND(KP$4:INDEX(KP$4:KP$184,$B$200,1),$B$4:INDEX($B$4:$B$184,$B$200,1),INDEX($B$4:$B$184,$B$200+(MONTH($B212)-$C$200),1)),0),VLOOKUP($B212,$B$4:KP$184,COLUMN(KP$1)-1,0))</f>
        <v>-3021090.7484345436</v>
      </c>
      <c r="KQ212" s="30">
        <f>IF(VLOOKUP($B212,$B$4:KQ$184,COLUMN(KQ$1)-1,0)="",IF(KQ179="",TREND(KQ$4:INDEX(KQ$4:KQ$184,$B$200,1),$B$4:INDEX($B$4:$B$184,$B$200,1),INDEX($B$4:$B$184,$B$200+(MONTH($B212)-$C$200),1)),0),VLOOKUP($B212,$B$4:KQ$184,COLUMN(KQ$1)-1,0))</f>
        <v>-430178.86612476408</v>
      </c>
      <c r="KR212" s="30">
        <f>IF(VLOOKUP($B212,$B$4:KR$184,COLUMN(KR$1)-1,0)="",IF(KR179="",TREND(KR$4:INDEX(KR$4:KR$184,$B$200,1),$B$4:INDEX($B$4:$B$184,$B$200,1),INDEX($B$4:$B$184,$B$200+(MONTH($B212)-$C$200),1)),0),VLOOKUP($B212,$B$4:KR$184,COLUMN(KR$1)-1,0))</f>
        <v>-728213.05687697977</v>
      </c>
      <c r="KS212" s="30">
        <f>IF(VLOOKUP($B212,$B$4:KS$184,COLUMN(KS$1)-1,0)="",IF(KS179="",TREND(KS$4:INDEX(KS$4:KS$184,$B$200,1),$B$4:INDEX($B$4:$B$184,$B$200,1),INDEX($B$4:$B$184,$B$200+(MONTH($B212)-$C$200),1)),0),VLOOKUP($B212,$B$4:KS$184,COLUMN(KS$1)-1,0))</f>
        <v>1143294.9794166945</v>
      </c>
      <c r="KT212" s="30">
        <f>IF(VLOOKUP($B212,$B$4:KT$184,COLUMN(KT$1)-1,0)="",IF(KT179="",TREND(KT$4:INDEX(KT$4:KT$184,$B$200,1),$B$4:INDEX($B$4:$B$184,$B$200,1),INDEX($B$4:$B$184,$B$200+(MONTH($B212)-$C$200),1)),0),VLOOKUP($B212,$B$4:KT$184,COLUMN(KT$1)-1,0))</f>
        <v>8377605.015863806</v>
      </c>
      <c r="KU212" s="30">
        <f>IF(VLOOKUP($B212,$B$4:KU$184,COLUMN(KU$1)-1,0)="",IF(KU179="",TREND(KU$4:INDEX(KU$4:KU$184,$B$200,1),$B$4:INDEX($B$4:$B$184,$B$200,1),INDEX($B$4:$B$184,$B$200+(MONTH($B212)-$C$200),1)),0),VLOOKUP($B212,$B$4:KU$184,COLUMN(KU$1)-1,0))</f>
        <v>-28727.437787474948</v>
      </c>
      <c r="KV212" s="30">
        <f>IF(VLOOKUP($B212,$B$4:KV$184,COLUMN(KV$1)-1,0)="",IF(KV179="",TREND(KV$4:INDEX(KV$4:KV$184,$B$200,1),$B$4:INDEX($B$4:$B$184,$B$200,1),INDEX($B$4:$B$184,$B$200+(MONTH($B212)-$C$200),1)),0),VLOOKUP($B212,$B$4:KV$184,COLUMN(KV$1)-1,0))</f>
        <v>81202336.129071474</v>
      </c>
      <c r="KW212" s="30">
        <f>IF(VLOOKUP($B212,$B$4:KW$184,COLUMN(KW$1)-1,0)="",IF(KW179="",TREND(KW$4:INDEX(KW$4:KW$184,$B$200,1),$B$4:INDEX($B$4:$B$184,$B$200,1),INDEX($B$4:$B$184,$B$200+(MONTH($B212)-$C$200),1)),0),VLOOKUP($B212,$B$4:KW$184,COLUMN(KW$1)-1,0))</f>
        <v>0</v>
      </c>
      <c r="KX212" s="30">
        <f>IF(VLOOKUP($B212,$B$4:KX$184,COLUMN(KX$1)-1,0)="",IF(KX179="",TREND(KX$4:INDEX(KX$4:KX$184,$B$200,1),$B$4:INDEX($B$4:$B$184,$B$200,1),INDEX($B$4:$B$184,$B$200+(MONTH($B212)-$C$200),1)),0),VLOOKUP($B212,$B$4:KX$184,COLUMN(KX$1)-1,0))</f>
        <v>6290338.1517483816</v>
      </c>
      <c r="KY212" s="30">
        <f>IF(VLOOKUP($B212,$B$4:KY$184,COLUMN(KY$1)-1,0)="",IF(KY179="",TREND(KY$4:INDEX(KY$4:KY$184,$B$200,1),$B$4:INDEX($B$4:$B$184,$B$200,1),INDEX($B$4:$B$184,$B$200+(MONTH($B212)-$C$200),1)),0),VLOOKUP($B212,$B$4:KY$184,COLUMN(KY$1)-1,0))</f>
        <v>12921516.078018293</v>
      </c>
      <c r="KZ212" s="30">
        <f>IF(VLOOKUP($B212,$B$4:KZ$184,COLUMN(KZ$1)-1,0)="",IF(KZ179="",TREND(KZ$4:INDEX(KZ$4:KZ$184,$B$200,1),$B$4:INDEX($B$4:$B$184,$B$200,1),INDEX($B$4:$B$184,$B$200+(MONTH($B212)-$C$200),1)),0),VLOOKUP($B212,$B$4:KZ$184,COLUMN(KZ$1)-1,0))</f>
        <v>17307528.687986791</v>
      </c>
      <c r="LA212" s="30">
        <f>IF(VLOOKUP($B212,$B$4:LA$184,COLUMN(LA$1)-1,0)="",IF(LA179="",TREND(LA$4:INDEX(LA$4:LA$184,$B$200,1),$B$4:INDEX($B$4:$B$184,$B$200,1),INDEX($B$4:$B$184,$B$200+(MONTH($B212)-$C$200),1)),0),VLOOKUP($B212,$B$4:LA$184,COLUMN(LA$1)-1,0))</f>
        <v>10349378.995771926</v>
      </c>
      <c r="LB212" s="30">
        <f>IF(VLOOKUP($B212,$B$4:LB$184,COLUMN(LB$1)-1,0)="",IF(LB179="",TREND(LB$4:INDEX(LB$4:LB$184,$B$200,1),$B$4:INDEX($B$4:$B$184,$B$200,1),INDEX($B$4:$B$184,$B$200+(MONTH($B212)-$C$200),1)),0),VLOOKUP($B212,$B$4:LB$184,COLUMN(LB$1)-1,0))</f>
        <v>3350630.2273853123</v>
      </c>
      <c r="LC212" s="30">
        <f>IF(VLOOKUP($B212,$B$4:LC$184,COLUMN(LC$1)-1,0)="",IF(LC179="",TREND(LC$4:INDEX(LC$4:LC$184,$B$200,1),$B$4:INDEX($B$4:$B$184,$B$200,1),INDEX($B$4:$B$184,$B$200+(MONTH($B212)-$C$200),1)),0),VLOOKUP($B212,$B$4:LC$184,COLUMN(LC$1)-1,0))</f>
        <v>5734687.9433996975</v>
      </c>
      <c r="LD212" s="30">
        <f>IF(VLOOKUP($B212,$B$4:LD$184,COLUMN(LD$1)-1,0)="",IF(LD179="",TREND(LD$4:INDEX(LD$4:LD$184,$B$200,1),$B$4:INDEX($B$4:$B$184,$B$200,1),INDEX($B$4:$B$184,$B$200+(MONTH($B212)-$C$200),1)),0),VLOOKUP($B212,$B$4:LD$184,COLUMN(LD$1)-1,0))</f>
        <v>340595213.043823</v>
      </c>
      <c r="LE212" s="30">
        <f>IF(VLOOKUP($B212,$B$4:LE$184,COLUMN(LE$1)-1,0)="",IF(LE179="",TREND(LE$4:INDEX(LE$4:LE$184,$B$200,1),$B$4:INDEX($B$4:$B$184,$B$200,1),INDEX($B$4:$B$184,$B$200+(MONTH($B212)-$C$200),1)),0),VLOOKUP($B212,$B$4:LE$184,COLUMN(LE$1)-1,0))</f>
        <v>1048901.178207757</v>
      </c>
      <c r="LF212" s="30">
        <f>IF(VLOOKUP($B212,$B$4:LF$184,COLUMN(LF$1)-1,0)="",IF(LF179="",TREND(LF$4:INDEX(LF$4:LF$184,$B$200,1),$B$4:INDEX($B$4:$B$184,$B$200,1),INDEX($B$4:$B$184,$B$200+(MONTH($B212)-$C$200),1)),0),VLOOKUP($B212,$B$4:LF$184,COLUMN(LF$1)-1,0))</f>
        <v>5604454.9214712903</v>
      </c>
      <c r="LG212" s="30">
        <f>IF(VLOOKUP($B212,$B$4:LG$184,COLUMN(LG$1)-1,0)="",IF(LG179="",TREND(LG$4:INDEX(LG$4:LG$184,$B$200,1),$B$4:INDEX($B$4:$B$184,$B$200,1),INDEX($B$4:$B$184,$B$200+(MONTH($B212)-$C$200),1)),0),VLOOKUP($B212,$B$4:LG$184,COLUMN(LG$1)-1,0))</f>
        <v>-59546.547551063821</v>
      </c>
      <c r="LH212" s="30">
        <f>IF(VLOOKUP($B212,$B$4:LH$184,COLUMN(LH$1)-1,0)="",IF(LH179="",TREND(LH$4:INDEX(LH$4:LH$184,$B$200,1),$B$4:INDEX($B$4:$B$184,$B$200,1),INDEX($B$4:$B$184,$B$200+(MONTH($B212)-$C$200),1)),0),VLOOKUP($B212,$B$4:LH$184,COLUMN(LH$1)-1,0))</f>
        <v>8995404.2929110527</v>
      </c>
      <c r="LI212" s="30">
        <f>IF(VLOOKUP($B212,$B$4:LI$184,COLUMN(LI$1)-1,0)="",IF(LI179="",TREND(LI$4:INDEX(LI$4:LI$184,$B$200,1),$B$4:INDEX($B$4:$B$184,$B$200,1),INDEX($B$4:$B$184,$B$200+(MONTH($B212)-$C$200),1)),0),VLOOKUP($B212,$B$4:LI$184,COLUMN(LI$1)-1,0))</f>
        <v>36306213.209066749</v>
      </c>
      <c r="LJ212" s="30">
        <f>IF(VLOOKUP($B212,$B$4:LJ$184,COLUMN(LJ$1)-1,0)="",IF(LJ179="",TREND(LJ$4:INDEX(LJ$4:LJ$184,$B$200,1),$B$4:INDEX($B$4:$B$184,$B$200,1),INDEX($B$4:$B$184,$B$200+(MONTH($B212)-$C$200),1)),0),VLOOKUP($B212,$B$4:LJ$184,COLUMN(LJ$1)-1,0))</f>
        <v>7509941.236361146</v>
      </c>
      <c r="LK212" s="30">
        <f>IF(VLOOKUP($B212,$B$4:LK$184,COLUMN(LK$1)-1,0)="",IF(LK179="",TREND(LK$4:INDEX(LK$4:LK$184,$B$200,1),$B$4:INDEX($B$4:$B$184,$B$200,1),INDEX($B$4:$B$184,$B$200+(MONTH($B212)-$C$200),1)),0),VLOOKUP($B212,$B$4:LK$184,COLUMN(LK$1)-1,0))</f>
        <v>1018922.7872741036</v>
      </c>
      <c r="LL212" s="30">
        <f>IF(VLOOKUP($B212,$B$4:LL$184,COLUMN(LL$1)-1,0)="",IF(LL179="",TREND(LL$4:INDEX(LL$4:LL$184,$B$200,1),$B$4:INDEX($B$4:$B$184,$B$200,1),INDEX($B$4:$B$184,$B$200+(MONTH($B212)-$C$200),1)),0),VLOOKUP($B212,$B$4:LL$184,COLUMN(LL$1)-1,0))</f>
        <v>2720305.645099882</v>
      </c>
      <c r="LM212" s="30">
        <f>IF(VLOOKUP($B212,$B$4:LM$184,COLUMN(LM$1)-1,0)="",IF(LM179="",TREND(LM$4:INDEX(LM$4:LM$184,$B$200,1),$B$4:INDEX($B$4:$B$184,$B$200,1),INDEX($B$4:$B$184,$B$200+(MONTH($B212)-$C$200),1)),0),VLOOKUP($B212,$B$4:LM$184,COLUMN(LM$1)-1,0))</f>
        <v>6477584.7299657762</v>
      </c>
      <c r="LN212" s="30">
        <f>IF(VLOOKUP($B212,$B$4:LN$184,COLUMN(LN$1)-1,0)="",IF(LN179="",TREND(LN$4:INDEX(LN$4:LN$184,$B$200,1),$B$4:INDEX($B$4:$B$184,$B$200,1),INDEX($B$4:$B$184,$B$200+(MONTH($B212)-$C$200),1)),0),VLOOKUP($B212,$B$4:LN$184,COLUMN(LN$1)-1,0))</f>
        <v>41748385.448877871</v>
      </c>
      <c r="LO212" s="30">
        <f>IF(VLOOKUP($B212,$B$4:LO$184,COLUMN(LO$1)-1,0)="",IF(LO179="",TREND(LO$4:INDEX(LO$4:LO$184,$B$200,1),$B$4:INDEX($B$4:$B$184,$B$200,1),INDEX($B$4:$B$184,$B$200+(MONTH($B212)-$C$200),1)),0),VLOOKUP($B212,$B$4:LO$184,COLUMN(LO$1)-1,0))</f>
        <v>56192971.493255973</v>
      </c>
      <c r="LP212" s="30">
        <f>IF(VLOOKUP($B212,$B$4:LP$184,COLUMN(LP$1)-1,0)="",IF(LP179="",TREND(LP$4:INDEX(LP$4:LP$184,$B$200,1),$B$4:INDEX($B$4:$B$184,$B$200,1),INDEX($B$4:$B$184,$B$200+(MONTH($B212)-$C$200),1)),0),VLOOKUP($B212,$B$4:LP$184,COLUMN(LP$1)-1,0))</f>
        <v>5861567.7351314873</v>
      </c>
      <c r="LQ212" s="30">
        <f>IF(VLOOKUP($B212,$B$4:LQ$184,COLUMN(LQ$1)-1,0)="",IF(LQ179="",TREND(LQ$4:INDEX(LQ$4:LQ$184,$B$200,1),$B$4:INDEX($B$4:$B$184,$B$200,1),INDEX($B$4:$B$184,$B$200+(MONTH($B212)-$C$200),1)),0),VLOOKUP($B212,$B$4:LQ$184,COLUMN(LQ$1)-1,0))</f>
        <v>163106146.1816988</v>
      </c>
      <c r="LR212" s="30">
        <f>IF(VLOOKUP($B212,$B$4:LR$184,COLUMN(LR$1)-1,0)="",IF(LR179="",TREND(LR$4:INDEX(LR$4:LR$184,$B$200,1),$B$4:INDEX($B$4:$B$184,$B$200,1),INDEX($B$4:$B$184,$B$200+(MONTH($B212)-$C$200),1)),0),VLOOKUP($B212,$B$4:LR$184,COLUMN(LR$1)-1,0))</f>
        <v>1071279.6302580722</v>
      </c>
      <c r="LS212" s="30">
        <f>IF(VLOOKUP($B212,$B$4:LS$184,COLUMN(LS$1)-1,0)="",IF(LS179="",TREND(LS$4:INDEX(LS$4:LS$184,$B$200,1),$B$4:INDEX($B$4:$B$184,$B$200,1),INDEX($B$4:$B$184,$B$200+(MONTH($B212)-$C$200),1)),0),VLOOKUP($B212,$B$4:LS$184,COLUMN(LS$1)-1,0))</f>
        <v>161534457.59530282</v>
      </c>
      <c r="LT212" s="30">
        <f>IF(VLOOKUP($B212,$B$4:LT$184,COLUMN(LT$1)-1,0)="",IF(LT179="",TREND(LT$4:INDEX(LT$4:LT$184,$B$200,1),$B$4:INDEX($B$4:$B$184,$B$200,1),INDEX($B$4:$B$184,$B$200+(MONTH($B212)-$C$200),1)),0),VLOOKUP($B212,$B$4:LT$184,COLUMN(LT$1)-1,0))</f>
        <v>0</v>
      </c>
      <c r="LU212" s="30">
        <f>IF(VLOOKUP($B212,$B$4:LU$184,COLUMN(LU$1)-1,0)="",IF(LU179="",TREND(LU$4:INDEX(LU$4:LU$184,$B$200,1),$B$4:INDEX($B$4:$B$184,$B$200,1),INDEX($B$4:$B$184,$B$200+(MONTH($B212)-$C$200),1)),0),VLOOKUP($B212,$B$4:LU$184,COLUMN(LU$1)-1,0))</f>
        <v>250081234.12113547</v>
      </c>
      <c r="LV212" s="30">
        <f>IF(VLOOKUP($B212,$B$4:LV$184,COLUMN(LV$1)-1,0)="",IF(LV179="",TREND(LV$4:INDEX(LV$4:LV$184,$B$200,1),$B$4:INDEX($B$4:$B$184,$B$200,1),INDEX($B$4:$B$184,$B$200+(MONTH($B212)-$C$200),1)),0),VLOOKUP($B212,$B$4:LV$184,COLUMN(LV$1)-1,0))</f>
        <v>486534.93835119717</v>
      </c>
      <c r="LW212" s="30">
        <f>IF(VLOOKUP($B212,$B$4:LW$184,COLUMN(LW$1)-1,0)="",IF(LW179="",TREND(LW$4:INDEX(LW$4:LW$184,$B$200,1),$B$4:INDEX($B$4:$B$184,$B$200,1),INDEX($B$4:$B$184,$B$200+(MONTH($B212)-$C$200),1)),0),VLOOKUP($B212,$B$4:LW$184,COLUMN(LW$1)-1,0))</f>
        <v>4132185.6389781274</v>
      </c>
      <c r="LX212" s="30">
        <f>IF(VLOOKUP($B212,$B$4:LX$184,COLUMN(LX$1)-1,0)="",IF(LX179="",TREND(LX$4:INDEX(LX$4:LX$184,$B$200,1),$B$4:INDEX($B$4:$B$184,$B$200,1),INDEX($B$4:$B$184,$B$200+(MONTH($B212)-$C$200),1)),0),VLOOKUP($B212,$B$4:LX$184,COLUMN(LX$1)-1,0))</f>
        <v>759347.92601129971</v>
      </c>
      <c r="LY212" s="30">
        <f>IF(VLOOKUP($B212,$B$4:LY$184,COLUMN(LY$1)-1,0)="",IF(LY179="",TREND(LY$4:INDEX(LY$4:LY$184,$B$200,1),$B$4:INDEX($B$4:$B$184,$B$200,1),INDEX($B$4:$B$184,$B$200+(MONTH($B212)-$C$200),1)),0),VLOOKUP($B212,$B$4:LY$184,COLUMN(LY$1)-1,0))</f>
        <v>107014.39089014127</v>
      </c>
      <c r="LZ212" s="30">
        <f>IF(VLOOKUP($B212,$B$4:LZ$184,COLUMN(LZ$1)-1,0)="",IF(LZ179="",TREND(LZ$4:INDEX(LZ$4:LZ$184,$B$200,1),$B$4:INDEX($B$4:$B$184,$B$200,1),INDEX($B$4:$B$184,$B$200+(MONTH($B212)-$C$200),1)),0),VLOOKUP($B212,$B$4:LZ$184,COLUMN(LZ$1)-1,0))</f>
        <v>14733773.058455259</v>
      </c>
      <c r="MA212" s="30">
        <f>IF(VLOOKUP($B212,$B$4:MA$184,COLUMN(MA$1)-1,0)="",IF(MA179="",TREND(MA$4:INDEX(MA$4:MA$184,$B$200,1),$B$4:INDEX($B$4:$B$184,$B$200,1),INDEX($B$4:$B$184,$B$200+(MONTH($B212)-$C$200),1)),0),VLOOKUP($B212,$B$4:MA$184,COLUMN(MA$1)-1,0))</f>
        <v>40072711.476213574</v>
      </c>
      <c r="MB212" s="30">
        <f>IF(VLOOKUP($B212,$B$4:MB$184,COLUMN(MB$1)-1,0)="",IF(MB179="",TREND(MB$4:INDEX(MB$4:MB$184,$B$200,1),$B$4:INDEX($B$4:$B$184,$B$200,1),INDEX($B$4:$B$184,$B$200+(MONTH($B212)-$C$200),1)),0),VLOOKUP($B212,$B$4:MB$184,COLUMN(MB$1)-1,0))</f>
        <v>50232163.800156295</v>
      </c>
      <c r="MC212" s="30">
        <f>IF(VLOOKUP($B212,$B$4:MC$184,COLUMN(MC$1)-1,0)="",IF(MC179="",TREND(MC$4:INDEX(MC$4:MC$184,$B$200,1),$B$4:INDEX($B$4:$B$184,$B$200,1),INDEX($B$4:$B$184,$B$200+(MONTH($B212)-$C$200),1)),0),VLOOKUP($B212,$B$4:MC$184,COLUMN(MC$1)-1,0))</f>
        <v>3594711.8272974486</v>
      </c>
      <c r="MD212" s="30">
        <f>IF(VLOOKUP($B212,$B$4:MD$184,COLUMN(MD$1)-1,0)="",IF(MD179="",TREND(MD$4:INDEX(MD$4:MD$184,$B$200,1),$B$4:INDEX($B$4:$B$184,$B$200,1),INDEX($B$4:$B$184,$B$200+(MONTH($B212)-$C$200),1)),0),VLOOKUP($B212,$B$4:MD$184,COLUMN(MD$1)-1,0))</f>
        <v>288706.21807373315</v>
      </c>
      <c r="ME212" s="30">
        <f>IF(VLOOKUP($B212,$B$4:ME$184,COLUMN(ME$1)-1,0)="",IF(ME179="",TREND(ME$4:INDEX(ME$4:ME$184,$B$200,1),$B$4:INDEX($B$4:$B$184,$B$200,1),INDEX($B$4:$B$184,$B$200+(MONTH($B212)-$C$200),1)),0),VLOOKUP($B212,$B$4:ME$184,COLUMN(ME$1)-1,0))</f>
        <v>37266173.933869362</v>
      </c>
      <c r="MF212" s="30">
        <f>IF(VLOOKUP($B212,$B$4:MF$184,COLUMN(MF$1)-1,0)="",IF(MF179="",TREND(MF$4:INDEX(MF$4:MF$184,$B$200,1),$B$4:INDEX($B$4:$B$184,$B$200,1),INDEX($B$4:$B$184,$B$200+(MONTH($B212)-$C$200),1)),0),VLOOKUP($B212,$B$4:MF$184,COLUMN(MF$1)-1,0))</f>
        <v>4795948.4676141962</v>
      </c>
      <c r="MG212" s="30">
        <f>IF(VLOOKUP($B212,$B$4:MG$184,COLUMN(MG$1)-1,0)="",IF(MG179="",TREND(MG$4:INDEX(MG$4:MG$184,$B$200,1),$B$4:INDEX($B$4:$B$184,$B$200,1),INDEX($B$4:$B$184,$B$200+(MONTH($B212)-$C$200),1)),0),VLOOKUP($B212,$B$4:MG$184,COLUMN(MG$1)-1,0))</f>
        <v>3577292.322863644</v>
      </c>
      <c r="MH212" s="30">
        <f>IF(VLOOKUP($B212,$B$4:MH$184,COLUMN(MH$1)-1,0)="",IF(MH179="",TREND(MH$4:INDEX(MH$4:MH$184,$B$200,1),$B$4:INDEX($B$4:$B$184,$B$200,1),INDEX($B$4:$B$184,$B$200+(MONTH($B212)-$C$200),1)),0),VLOOKUP($B212,$B$4:MH$184,COLUMN(MH$1)-1,0))</f>
        <v>9610819.9394940585</v>
      </c>
      <c r="MI212" s="30">
        <f>IF(VLOOKUP($B212,$B$4:MI$184,COLUMN(MI$1)-1,0)="",IF(MI179="",TREND(MI$4:INDEX(MI$4:MI$184,$B$200,1),$B$4:INDEX($B$4:$B$184,$B$200,1),INDEX($B$4:$B$184,$B$200+(MONTH($B212)-$C$200),1)),0),VLOOKUP($B212,$B$4:MI$184,COLUMN(MI$1)-1,0))</f>
        <v>285910.45079470007</v>
      </c>
      <c r="MJ212" s="30">
        <f>IF(VLOOKUP($B212,$B$4:MJ$184,COLUMN(MJ$1)-1,0)="",IF(MJ179="",TREND(MJ$4:INDEX(MJ$4:MJ$184,$B$200,1),$B$4:INDEX($B$4:$B$184,$B$200,1),INDEX($B$4:$B$184,$B$200+(MONTH($B212)-$C$200),1)),0),VLOOKUP($B212,$B$4:MJ$184,COLUMN(MJ$1)-1,0))</f>
        <v>10879974.962297648</v>
      </c>
      <c r="MK212" s="30">
        <f>IF(VLOOKUP($B212,$B$4:MK$184,COLUMN(MK$1)-1,0)="",IF(MK179="",TREND(MK$4:INDEX(MK$4:MK$184,$B$200,1),$B$4:INDEX($B$4:$B$184,$B$200,1),INDEX($B$4:$B$184,$B$200+(MONTH($B212)-$C$200),1)),0),VLOOKUP($B212,$B$4:MK$184,COLUMN(MK$1)-1,0))</f>
        <v>836659.34611479938</v>
      </c>
      <c r="ML212" s="30">
        <f>IF(VLOOKUP($B212,$B$4:ML$184,COLUMN(ML$1)-1,0)="",IF(ML179="",TREND(ML$4:INDEX(ML$4:ML$184,$B$200,1),$B$4:INDEX($B$4:$B$184,$B$200,1),INDEX($B$4:$B$184,$B$200+(MONTH($B212)-$C$200),1)),0),VLOOKUP($B212,$B$4:ML$184,COLUMN(ML$1)-1,0))</f>
        <v>45959.619997311383</v>
      </c>
      <c r="MM212" s="30">
        <f>IF(VLOOKUP($B212,$B$4:MM$184,COLUMN(MM$1)-1,0)="",IF(MM179="",TREND(MM$4:INDEX(MM$4:MM$184,$B$200,1),$B$4:INDEX($B$4:$B$184,$B$200,1),INDEX($B$4:$B$184,$B$200+(MONTH($B212)-$C$200),1)),0),VLOOKUP($B212,$B$4:MM$184,COLUMN(MM$1)-1,0))</f>
        <v>197047.47705581924</v>
      </c>
      <c r="MN212" s="30">
        <f>IF(VLOOKUP($B212,$B$4:MN$184,COLUMN(MN$1)-1,0)="",IF(MN179="",TREND(MN$4:INDEX(MN$4:MN$184,$B$200,1),$B$4:INDEX($B$4:$B$184,$B$200,1),INDEX($B$4:$B$184,$B$200+(MONTH($B212)-$C$200),1)),0),VLOOKUP($B212,$B$4:MN$184,COLUMN(MN$1)-1,0))</f>
        <v>1307466.3291440792</v>
      </c>
      <c r="MO212" s="30">
        <f>IF(VLOOKUP($B212,$B$4:MO$184,COLUMN(MO$1)-1,0)="",IF(MO179="",TREND(MO$4:INDEX(MO$4:MO$184,$B$200,1),$B$4:INDEX($B$4:$B$184,$B$200,1),INDEX($B$4:$B$184,$B$200+(MONTH($B212)-$C$200),1)),0),VLOOKUP($B212,$B$4:MO$184,COLUMN(MO$1)-1,0))</f>
        <v>161305895.16611528</v>
      </c>
      <c r="MP212" s="30">
        <f>IF(VLOOKUP($B212,$B$4:MP$184,COLUMN(MP$1)-1,0)="",IF(MP179="",TREND(MP$4:INDEX(MP$4:MP$184,$B$200,1),$B$4:INDEX($B$4:$B$184,$B$200,1),INDEX($B$4:$B$184,$B$200+(MONTH($B212)-$C$200),1)),0),VLOOKUP($B212,$B$4:MP$184,COLUMN(MP$1)-1,0))</f>
        <v>2849093.6329050213</v>
      </c>
      <c r="MQ212" s="30">
        <f>IF(VLOOKUP($B212,$B$4:MQ$184,COLUMN(MQ$1)-1,0)="",IF(MQ179="",TREND(MQ$4:INDEX(MQ$4:MQ$184,$B$200,1),$B$4:INDEX($B$4:$B$184,$B$200,1),INDEX($B$4:$B$184,$B$200+(MONTH($B212)-$C$200),1)),0),VLOOKUP($B212,$B$4:MQ$184,COLUMN(MQ$1)-1,0))</f>
        <v>431458493.9166522</v>
      </c>
      <c r="MR212" s="30">
        <f>IF(VLOOKUP($B212,$B$4:MR$184,COLUMN(MR$1)-1,0)="",IF(MR179="",TREND(MR$4:INDEX(MR$4:MR$184,$B$200,1),$B$4:INDEX($B$4:$B$184,$B$200,1),INDEX($B$4:$B$184,$B$200+(MONTH($B212)-$C$200),1)),0),VLOOKUP($B212,$B$4:MR$184,COLUMN(MR$1)-1,0))</f>
        <v>-78057.082220955752</v>
      </c>
      <c r="MS212" s="30">
        <f>IF(VLOOKUP($B212,$B$4:MS$184,COLUMN(MS$1)-1,0)="",IF(MS179="",TREND(MS$4:INDEX(MS$4:MS$184,$B$200,1),$B$4:INDEX($B$4:$B$184,$B$200,1),INDEX($B$4:$B$184,$B$200+(MONTH($B212)-$C$200),1)),0),VLOOKUP($B212,$B$4:MS$184,COLUMN(MS$1)-1,0))</f>
        <v>59553068726.323608</v>
      </c>
      <c r="MT212" s="30">
        <f>IF(VLOOKUP($B212,$B$4:MT$184,COLUMN(MT$1)-1,0)="",IF(MT179="",TREND(MT$4:INDEX(MT$4:MT$184,$B$200,1),$B$4:INDEX($B$4:$B$184,$B$200,1),INDEX($B$4:$B$184,$B$200+(MONTH($B212)-$C$200),1)),0),VLOOKUP($B212,$B$4:MT$184,COLUMN(MT$1)-1,0))</f>
        <v>50557619105.305237</v>
      </c>
      <c r="MU212" s="30">
        <f>IF(VLOOKUP($B212,$B$4:MU$184,COLUMN(MU$1)-1,0)="",IF(MU179="",TREND(MU$4:INDEX(MU$4:MU$184,$B$200,1),$B$4:INDEX($B$4:$B$184,$B$200,1),INDEX($B$4:$B$184,$B$200+(MONTH($B212)-$C$200),1)),0),VLOOKUP($B212,$B$4:MU$184,COLUMN(MU$1)-1,0))</f>
        <v>49986834826.536011</v>
      </c>
      <c r="MV212" s="30">
        <f>IF(VLOOKUP($B212,$B$4:MV$184,COLUMN(MV$1)-1,0)="",IF(MV179="",TREND(MV$4:INDEX(MV$4:MV$184,$B$200,1),$B$4:INDEX($B$4:$B$184,$B$200,1),INDEX($B$4:$B$184,$B$200+(MONTH($B212)-$C$200),1)),0),VLOOKUP($B212,$B$4:MV$184,COLUMN(MV$1)-1,0))</f>
        <v>22212684998.970306</v>
      </c>
      <c r="MW212" s="30">
        <f>IF(VLOOKUP($B212,$B$4:MW$184,COLUMN(MW$1)-1,0)="",IF(MW179="",TREND(MW$4:INDEX(MW$4:MW$184,$B$200,1),$B$4:INDEX($B$4:$B$184,$B$200,1),INDEX($B$4:$B$184,$B$200+(MONTH($B212)-$C$200),1)),0),VLOOKUP($B212,$B$4:MW$184,COLUMN(MW$1)-1,0))</f>
        <v>19299544984.047333</v>
      </c>
      <c r="MX212" s="30">
        <f>IF(VLOOKUP($B212,$B$4:MX$184,COLUMN(MX$1)-1,0)="",IF(MX179="",TREND(MX$4:INDEX(MX$4:MX$184,$B$200,1),$B$4:INDEX($B$4:$B$184,$B$200,1),INDEX($B$4:$B$184,$B$200+(MONTH($B212)-$C$200),1)),0),VLOOKUP($B212,$B$4:MX$184,COLUMN(MX$1)-1,0))</f>
        <v>0</v>
      </c>
      <c r="MY212" s="30">
        <f>IF(VLOOKUP($B212,$B$4:MY$184,COLUMN(MY$1)-1,0)="",IF(MY179="",TREND(MY$4:INDEX(MY$4:MY$184,$B$200,1),$B$4:INDEX($B$4:$B$184,$B$200,1),INDEX($B$4:$B$184,$B$200+(MONTH($B212)-$C$200),1)),0),VLOOKUP($B212,$B$4:MY$184,COLUMN(MY$1)-1,0))</f>
        <v>155020511.5291996</v>
      </c>
      <c r="MZ212" s="30">
        <f>IF(VLOOKUP($B212,$B$4:MZ$184,COLUMN(MZ$1)-1,0)="",IF(MZ179="",TREND(MZ$4:INDEX(MZ$4:MZ$184,$B$200,1),$B$4:INDEX($B$4:$B$184,$B$200,1),INDEX($B$4:$B$184,$B$200+(MONTH($B212)-$C$200),1)),0),VLOOKUP($B212,$B$4:MZ$184,COLUMN(MZ$1)-1,0))</f>
        <v>16348240664.030609</v>
      </c>
      <c r="NA212" s="30">
        <f>IF(VLOOKUP($B212,$B$4:NA$184,COLUMN(NA$1)-1,0)="",IF(NA179="",TREND(NA$4:INDEX(NA$4:NA$184,$B$200,1),$B$4:INDEX($B$4:$B$184,$B$200,1),INDEX($B$4:$B$184,$B$200+(MONTH($B212)-$C$200),1)),0),VLOOKUP($B212,$B$4:NA$184,COLUMN(NA$1)-1,0))</f>
        <v>1582592106.2970695</v>
      </c>
      <c r="NB212" s="30">
        <f>IF(VLOOKUP($B212,$B$4:NB$184,COLUMN(NB$1)-1,0)="",IF(NB179="",TREND(NB$4:INDEX(NB$4:NB$184,$B$200,1),$B$4:INDEX($B$4:$B$184,$B$200,1),INDEX($B$4:$B$184,$B$200+(MONTH($B212)-$C$200),1)),0),VLOOKUP($B212,$B$4:NB$184,COLUMN(NB$1)-1,0))</f>
        <v>1582488653.5587635</v>
      </c>
      <c r="NC212" s="30">
        <f>IF(VLOOKUP($B212,$B$4:NC$184,COLUMN(NC$1)-1,0)="",IF(NC179="",TREND(NC$4:INDEX(NC$4:NC$184,$B$200,1),$B$4:INDEX($B$4:$B$184,$B$200,1),INDEX($B$4:$B$184,$B$200+(MONTH($B212)-$C$200),1)),0),VLOOKUP($B212,$B$4:NC$184,COLUMN(NC$1)-1,0))</f>
        <v>103452.73830392957</v>
      </c>
      <c r="ND212" s="30">
        <f>IF(VLOOKUP($B212,$B$4:ND$184,COLUMN(ND$1)-1,0)="",IF(ND179="",TREND(ND$4:INDEX(ND$4:ND$184,$B$200,1),$B$4:INDEX($B$4:$B$184,$B$200,1),INDEX($B$4:$B$184,$B$200+(MONTH($B212)-$C$200),1)),0),VLOOKUP($B212,$B$4:ND$184,COLUMN(ND$1)-1,0))</f>
        <v>16613300316.939575</v>
      </c>
      <c r="NE212" s="30">
        <f>IF(VLOOKUP($B212,$B$4:NE$184,COLUMN(NE$1)-1,0)="",IF(NE179="",TREND(NE$4:INDEX(NE$4:NE$184,$B$200,1),$B$4:INDEX($B$4:$B$184,$B$200,1),INDEX($B$4:$B$184,$B$200+(MONTH($B212)-$C$200),1)),0),VLOOKUP($B212,$B$4:NE$184,COLUMN(NE$1)-1,0))</f>
        <v>16613300316.939575</v>
      </c>
      <c r="NF212" s="30">
        <f>IF(VLOOKUP($B212,$B$4:NF$184,COLUMN(NF$1)-1,0)="",IF(NF179="",TREND(NF$4:INDEX(NF$4:NF$184,$B$200,1),$B$4:INDEX($B$4:$B$184,$B$200,1),INDEX($B$4:$B$184,$B$200+(MONTH($B212)-$C$200),1)),0),VLOOKUP($B212,$B$4:NF$184,COLUMN(NF$1)-1,0))</f>
        <v>0</v>
      </c>
      <c r="NG212" s="30">
        <f>IF(VLOOKUP($B212,$B$4:NG$184,COLUMN(NG$1)-1,0)="",IF(NG179="",TREND(NG$4:INDEX(NG$4:NG$184,$B$200,1),$B$4:INDEX($B$4:$B$184,$B$200,1),INDEX($B$4:$B$184,$B$200+(MONTH($B212)-$C$200),1)),0),VLOOKUP($B212,$B$4:NG$184,COLUMN(NG$1)-1,0))</f>
        <v>181276273.89656353</v>
      </c>
      <c r="NH212" s="30">
        <f>IF(VLOOKUP($B212,$B$4:NH$184,COLUMN(NH$1)-1,0)="",IF(NH179="",TREND(NH$4:INDEX(NH$4:NH$184,$B$200,1),$B$4:INDEX($B$4:$B$184,$B$200,1),INDEX($B$4:$B$184,$B$200+(MONTH($B212)-$C$200),1)),0),VLOOKUP($B212,$B$4:NH$184,COLUMN(NH$1)-1,0))</f>
        <v>6639459717.7091217</v>
      </c>
      <c r="NI212" s="30">
        <f>IF(VLOOKUP($B212,$B$4:NI$184,COLUMN(NI$1)-1,0)="",IF(NI179="",TREND(NI$4:INDEX(NI$4:NI$184,$B$200,1),$B$4:INDEX($B$4:$B$184,$B$200,1),INDEX($B$4:$B$184,$B$200+(MONTH($B212)-$C$200),1)),0),VLOOKUP($B212,$B$4:NI$184,COLUMN(NI$1)-1,0))</f>
        <v>1771071396.8985252</v>
      </c>
      <c r="NJ212" s="30">
        <f>IF(VLOOKUP($B212,$B$4:NJ$184,COLUMN(NJ$1)-1,0)="",IF(NJ179="",TREND(NJ$4:INDEX(NJ$4:NJ$184,$B$200,1),$B$4:INDEX($B$4:$B$184,$B$200,1),INDEX($B$4:$B$184,$B$200+(MONTH($B212)-$C$200),1)),0),VLOOKUP($B212,$B$4:NJ$184,COLUMN(NJ$1)-1,0))</f>
        <v>430403106.11278152</v>
      </c>
      <c r="NK212" s="30">
        <f>IF(VLOOKUP($B212,$B$4:NK$184,COLUMN(NK$1)-1,0)="",IF(NK179="",TREND(NK$4:INDEX(NK$4:NK$184,$B$200,1),$B$4:INDEX($B$4:$B$184,$B$200,1),INDEX($B$4:$B$184,$B$200+(MONTH($B212)-$C$200),1)),0),VLOOKUP($B212,$B$4:NK$184,COLUMN(NK$1)-1,0))</f>
        <v>1340668290.7857437</v>
      </c>
      <c r="NL212" s="30">
        <f>IF(VLOOKUP($B212,$B$4:NL$184,COLUMN(NL$1)-1,0)="",IF(NL179="",TREND(NL$4:INDEX(NL$4:NL$184,$B$200,1),$B$4:INDEX($B$4:$B$184,$B$200,1),INDEX($B$4:$B$184,$B$200+(MONTH($B212)-$C$200),1)),0),VLOOKUP($B212,$B$4:NL$184,COLUMN(NL$1)-1,0))</f>
        <v>8608599844.6357727</v>
      </c>
      <c r="NM212" s="30">
        <f>IF(VLOOKUP($B212,$B$4:NM$184,COLUMN(NM$1)-1,0)="",IF(NM179="",TREND(NM$4:INDEX(NM$4:NM$184,$B$200,1),$B$4:INDEX($B$4:$B$184,$B$200,1),INDEX($B$4:$B$184,$B$200+(MONTH($B212)-$C$200),1)),0),VLOOKUP($B212,$B$4:NM$184,COLUMN(NM$1)-1,0))</f>
        <v>3379057749.9742432</v>
      </c>
      <c r="NN212" s="30">
        <f>IF(VLOOKUP($B212,$B$4:NN$184,COLUMN(NN$1)-1,0)="",IF(NN179="",TREND(NN$4:INDEX(NN$4:NN$184,$B$200,1),$B$4:INDEX($B$4:$B$184,$B$200,1),INDEX($B$4:$B$184,$B$200+(MONTH($B212)-$C$200),1)),0),VLOOKUP($B212,$B$4:NN$184,COLUMN(NN$1)-1,0))</f>
        <v>2946766346.4587555</v>
      </c>
      <c r="NO212" s="30">
        <f>IF(VLOOKUP($B212,$B$4:NO$184,COLUMN(NO$1)-1,0)="",IF(NO179="",TREND(NO$4:INDEX(NO$4:NO$184,$B$200,1),$B$4:INDEX($B$4:$B$184,$B$200,1),INDEX($B$4:$B$184,$B$200+(MONTH($B212)-$C$200),1)),0),VLOOKUP($B212,$B$4:NO$184,COLUMN(NO$1)-1,0))</f>
        <v>2581101.1426496468</v>
      </c>
      <c r="NP212" s="30">
        <f>IF(VLOOKUP($B212,$B$4:NP$184,COLUMN(NP$1)-1,0)="",IF(NP179="",TREND(NP$4:INDEX(NP$4:NP$184,$B$200,1),$B$4:INDEX($B$4:$B$184,$B$200,1),INDEX($B$4:$B$184,$B$200+(MONTH($B212)-$C$200),1)),0),VLOOKUP($B212,$B$4:NP$184,COLUMN(NP$1)-1,0))</f>
        <v>52406190.024182104</v>
      </c>
      <c r="NQ212" s="30">
        <f>IF(VLOOKUP($B212,$B$4:NQ$184,COLUMN(NQ$1)-1,0)="",IF(NQ179="",TREND(NQ$4:INDEX(NQ$4:NQ$184,$B$200,1),$B$4:INDEX($B$4:$B$184,$B$200,1),INDEX($B$4:$B$184,$B$200+(MONTH($B212)-$C$200),1)),0),VLOOKUP($B212,$B$4:NQ$184,COLUMN(NQ$1)-1,0))</f>
        <v>152489733.67416501</v>
      </c>
      <c r="NR212" s="30">
        <f>IF(VLOOKUP($B212,$B$4:NR$184,COLUMN(NR$1)-1,0)="",IF(NR179="",TREND(NR$4:INDEX(NR$4:NR$184,$B$200,1),$B$4:INDEX($B$4:$B$184,$B$200,1),INDEX($B$4:$B$184,$B$200+(MONTH($B212)-$C$200),1)),0),VLOOKUP($B212,$B$4:NR$184,COLUMN(NR$1)-1,0))</f>
        <v>90718494.596230522</v>
      </c>
      <c r="NS212" s="30">
        <f>IF(VLOOKUP($B212,$B$4:NS$184,COLUMN(NS$1)-1,0)="",IF(NS179="",TREND(NS$4:INDEX(NS$4:NS$184,$B$200,1),$B$4:INDEX($B$4:$B$184,$B$200,1),INDEX($B$4:$B$184,$B$200+(MONTH($B212)-$C$200),1)),0),VLOOKUP($B212,$B$4:NS$184,COLUMN(NS$1)-1,0))</f>
        <v>31120858.261454165</v>
      </c>
      <c r="NT212" s="30">
        <f>IF(VLOOKUP($B212,$B$4:NT$184,COLUMN(NT$1)-1,0)="",IF(NT179="",TREND(NT$4:INDEX(NT$4:NT$184,$B$200,1),$B$4:INDEX($B$4:$B$184,$B$200,1),INDEX($B$4:$B$184,$B$200+(MONTH($B212)-$C$200),1)),0),VLOOKUP($B212,$B$4:NT$184,COLUMN(NT$1)-1,0))</f>
        <v>432291403.515486</v>
      </c>
      <c r="NU212" s="30">
        <f>IF(VLOOKUP($B212,$B$4:NU$184,COLUMN(NU$1)-1,0)="",IF(NU179="",TREND(NU$4:INDEX(NU$4:NU$184,$B$200,1),$B$4:INDEX($B$4:$B$184,$B$200,1),INDEX($B$4:$B$184,$B$200+(MONTH($B212)-$C$200),1)),0),VLOOKUP($B212,$B$4:NU$184,COLUMN(NU$1)-1,0))</f>
        <v>-38761352.329139709</v>
      </c>
      <c r="NV212" s="30">
        <f>IF(VLOOKUP($B212,$B$4:NV$184,COLUMN(NV$1)-1,0)="",IF(NV179="",TREND(NV$4:INDEX(NV$4:NV$184,$B$200,1),$B$4:INDEX($B$4:$B$184,$B$200,1),INDEX($B$4:$B$184,$B$200+(MONTH($B212)-$C$200),1)),0),VLOOKUP($B212,$B$4:NV$184,COLUMN(NV$1)-1,0))</f>
        <v>21778702.427496359</v>
      </c>
      <c r="NW212" s="30">
        <f>IF(VLOOKUP($B212,$B$4:NW$184,COLUMN(NW$1)-1,0)="",IF(NW179="",TREND(NW$4:INDEX(NW$4:NW$184,$B$200,1),$B$4:INDEX($B$4:$B$184,$B$200,1),INDEX($B$4:$B$184,$B$200+(MONTH($B212)-$C$200),1)),0),VLOOKUP($B212,$B$4:NW$184,COLUMN(NW$1)-1,0))</f>
        <v>-17684703.049481153</v>
      </c>
      <c r="NX212" s="30">
        <f>IF(VLOOKUP($B212,$B$4:NX$184,COLUMN(NX$1)-1,0)="",IF(NX179="",TREND(NX$4:INDEX(NX$4:NX$184,$B$200,1),$B$4:INDEX($B$4:$B$184,$B$200,1),INDEX($B$4:$B$184,$B$200+(MONTH($B212)-$C$200),1)),0),VLOOKUP($B212,$B$4:NX$184,COLUMN(NX$1)-1,0))</f>
        <v>-15627422.952908278</v>
      </c>
      <c r="NY212" s="30">
        <f>IF(VLOOKUP($B212,$B$4:NY$184,COLUMN(NY$1)-1,0)="",IF(NY179="",TREND(NY$4:INDEX(NY$4:NY$184,$B$200,1),$B$4:INDEX($B$4:$B$184,$B$200,1),INDEX($B$4:$B$184,$B$200+(MONTH($B212)-$C$200),1)),0),VLOOKUP($B212,$B$4:NY$184,COLUMN(NY$1)-1,0))</f>
        <v>37213379.027527809</v>
      </c>
      <c r="NZ212" s="30">
        <f>IF(VLOOKUP($B212,$B$4:NZ$184,COLUMN(NZ$1)-1,0)="",IF(NZ179="",TREND(NZ$4:INDEX(NZ$4:NZ$184,$B$200,1),$B$4:INDEX($B$4:$B$184,$B$200,1),INDEX($B$4:$B$184,$B$200+(MONTH($B212)-$C$200),1)),0),VLOOKUP($B212,$B$4:NZ$184,COLUMN(NZ$1)-1,0))</f>
        <v>273291758.4889183</v>
      </c>
      <c r="OA212" s="30">
        <f>IF(VLOOKUP($B212,$B$4:OA$184,COLUMN(OA$1)-1,0)="",IF(OA179="",TREND(OA$4:INDEX(OA$4:OA$184,$B$200,1),$B$4:INDEX($B$4:$B$184,$B$200,1),INDEX($B$4:$B$184,$B$200+(MONTH($B212)-$C$200),1)),0),VLOOKUP($B212,$B$4:OA$184,COLUMN(OA$1)-1,0))</f>
        <v>1680541692.2455509</v>
      </c>
      <c r="OB212" s="30">
        <f>IF(VLOOKUP($B212,$B$4:OB$184,COLUMN(OB$1)-1,0)="",IF(OB179="",TREND(OB$4:INDEX(OB$4:OB$184,$B$200,1),$B$4:INDEX($B$4:$B$184,$B$200,1),INDEX($B$4:$B$184,$B$200+(MONTH($B212)-$C$200),1)),0),VLOOKUP($B212,$B$4:OB$184,COLUMN(OB$1)-1,0))</f>
        <v>1758585748.5980606</v>
      </c>
      <c r="OC212" s="30">
        <f>IF(VLOOKUP($B212,$B$4:OC$184,COLUMN(OC$1)-1,0)="",IF(OC179="",TREND(OC$4:INDEX(OC$4:OC$184,$B$200,1),$B$4:INDEX($B$4:$B$184,$B$200,1),INDEX($B$4:$B$184,$B$200+(MONTH($B212)-$C$200),1)),0),VLOOKUP($B212,$B$4:OC$184,COLUMN(OC$1)-1,0))</f>
        <v>3588165.1048505194</v>
      </c>
      <c r="OD212" s="30">
        <f>IF(VLOOKUP($B212,$B$4:OD$184,COLUMN(OD$1)-1,0)="",IF(OD179="",TREND(OD$4:INDEX(OD$4:OD$184,$B$200,1),$B$4:INDEX($B$4:$B$184,$B$200,1),INDEX($B$4:$B$184,$B$200+(MONTH($B212)-$C$200),1)),0),VLOOKUP($B212,$B$4:OD$184,COLUMN(OD$1)-1,0))</f>
        <v>3586639.7898802496</v>
      </c>
      <c r="OE212" s="30">
        <f>IF(VLOOKUP($B212,$B$4:OE$184,COLUMN(OE$1)-1,0)="",IF(OE179="",TREND(OE$4:INDEX(OE$4:OE$184,$B$200,1),$B$4:INDEX($B$4:$B$184,$B$200,1),INDEX($B$4:$B$184,$B$200+(MONTH($B212)-$C$200),1)),0),VLOOKUP($B212,$B$4:OE$184,COLUMN(OE$1)-1,0))</f>
        <v>1525.3149702695973</v>
      </c>
      <c r="OF212" s="30">
        <f>IF(VLOOKUP($B212,$B$4:OF$184,COLUMN(OF$1)-1,0)="",IF(OF179="",TREND(OF$4:INDEX(OF$4:OF$184,$B$200,1),$B$4:INDEX($B$4:$B$184,$B$200,1),INDEX($B$4:$B$184,$B$200+(MONTH($B212)-$C$200),1)),0),VLOOKUP($B212,$B$4:OF$184,COLUMN(OF$1)-1,0))</f>
        <v>1754997583.4932079</v>
      </c>
      <c r="OG212" s="30">
        <f>IF(VLOOKUP($B212,$B$4:OG$184,COLUMN(OG$1)-1,0)="",IF(OG179="",TREND(OG$4:INDEX(OG$4:OG$184,$B$200,1),$B$4:INDEX($B$4:$B$184,$B$200,1),INDEX($B$4:$B$184,$B$200+(MONTH($B212)-$C$200),1)),0),VLOOKUP($B212,$B$4:OG$184,COLUMN(OG$1)-1,0))</f>
        <v>0</v>
      </c>
      <c r="OH212" s="30">
        <f>IF(VLOOKUP($B212,$B$4:OH$184,COLUMN(OH$1)-1,0)="",IF(OH179="",TREND(OH$4:INDEX(OH$4:OH$184,$B$200,1),$B$4:INDEX($B$4:$B$184,$B$200,1),INDEX($B$4:$B$184,$B$200+(MONTH($B212)-$C$200),1)),0),VLOOKUP($B212,$B$4:OH$184,COLUMN(OH$1)-1,0))</f>
        <v>1754997583.4932079</v>
      </c>
      <c r="OI212" s="30">
        <f>IF(VLOOKUP($B212,$B$4:OI$184,COLUMN(OI$1)-1,0)="",IF(OI179="",TREND(OI$4:INDEX(OI$4:OI$184,$B$200,1),$B$4:INDEX($B$4:$B$184,$B$200,1),INDEX($B$4:$B$184,$B$200+(MONTH($B212)-$C$200),1)),0),VLOOKUP($B212,$B$4:OI$184,COLUMN(OI$1)-1,0))</f>
        <v>0</v>
      </c>
      <c r="OJ212" s="30">
        <f>IF(VLOOKUP($B212,$B$4:OJ$184,COLUMN(OJ$1)-1,0)="",IF(OJ179="",TREND(OJ$4:INDEX(OJ$4:OJ$184,$B$200,1),$B$4:INDEX($B$4:$B$184,$B$200,1),INDEX($B$4:$B$184,$B$200+(MONTH($B212)-$C$200),1)),0),VLOOKUP($B212,$B$4:OJ$184,COLUMN(OJ$1)-1,0))</f>
        <v>385562696.41645986</v>
      </c>
      <c r="OK212" s="30">
        <f>IF(VLOOKUP($B212,$B$4:OK$184,COLUMN(OK$1)-1,0)="",IF(OK179="",TREND(OK$4:INDEX(OK$4:OK$184,$B$200,1),$B$4:INDEX($B$4:$B$184,$B$200,1),INDEX($B$4:$B$184,$B$200+(MONTH($B212)-$C$200),1)),0),VLOOKUP($B212,$B$4:OK$184,COLUMN(OK$1)-1,0))</f>
        <v>219275454.84338623</v>
      </c>
      <c r="OL212" s="30">
        <f>IF(VLOOKUP($B212,$B$4:OL$184,COLUMN(OL$1)-1,0)="",IF(OL179="",TREND(OL$4:INDEX(OL$4:OL$184,$B$200,1),$B$4:INDEX($B$4:$B$184,$B$200,1),INDEX($B$4:$B$184,$B$200+(MONTH($B212)-$C$200),1)),0),VLOOKUP($B212,$B$4:OL$184,COLUMN(OL$1)-1,0))</f>
        <v>219275454.84338623</v>
      </c>
      <c r="OM212" s="30">
        <f>IF(VLOOKUP($B212,$B$4:OM$184,COLUMN(OM$1)-1,0)="",IF(OM179="",TREND(OM$4:INDEX(OM$4:OM$184,$B$200,1),$B$4:INDEX($B$4:$B$184,$B$200,1),INDEX($B$4:$B$184,$B$200+(MONTH($B212)-$C$200),1)),0),VLOOKUP($B212,$B$4:OM$184,COLUMN(OM$1)-1,0))</f>
        <v>40653401.775927395</v>
      </c>
      <c r="ON212" s="30">
        <f>IF(VLOOKUP($B212,$B$4:ON$184,COLUMN(ON$1)-1,0)="",IF(ON179="",TREND(ON$4:INDEX(ON$4:ON$184,$B$200,1),$B$4:INDEX($B$4:$B$184,$B$200,1),INDEX($B$4:$B$184,$B$200+(MONTH($B212)-$C$200),1)),0),VLOOKUP($B212,$B$4:ON$184,COLUMN(ON$1)-1,0))</f>
        <v>47807893.565662444</v>
      </c>
      <c r="OO212" s="30">
        <f>IF(VLOOKUP($B212,$B$4:OO$184,COLUMN(OO$1)-1,0)="",IF(OO179="",TREND(OO$4:INDEX(OO$4:OO$184,$B$200,1),$B$4:INDEX($B$4:$B$184,$B$200,1),INDEX($B$4:$B$184,$B$200+(MONTH($B212)-$C$200),1)),0),VLOOKUP($B212,$B$4:OO$184,COLUMN(OO$1)-1,0))</f>
        <v>166287241.57307363</v>
      </c>
      <c r="OP212" s="30">
        <f>IF(VLOOKUP($B212,$B$4:OP$184,COLUMN(OP$1)-1,0)="",IF(OP179="",TREND(OP$4:INDEX(OP$4:OP$184,$B$200,1),$B$4:INDEX($B$4:$B$184,$B$200,1),INDEX($B$4:$B$184,$B$200+(MONTH($B212)-$C$200),1)),0),VLOOKUP($B212,$B$4:OP$184,COLUMN(OP$1)-1,0))</f>
        <v>-38337445.641432285</v>
      </c>
      <c r="OQ212" s="30">
        <f>IF(VLOOKUP($B212,$B$4:OQ$184,COLUMN(OQ$1)-1,0)="",IF(OQ179="",TREND(OQ$4:INDEX(OQ$4:OQ$184,$B$200,1),$B$4:INDEX($B$4:$B$184,$B$200,1),INDEX($B$4:$B$184,$B$200+(MONTH($B212)-$C$200),1)),0),VLOOKUP($B212,$B$4:OQ$184,COLUMN(OQ$1)-1,0))</f>
        <v>-467565722.9746151</v>
      </c>
      <c r="OR212" s="30">
        <f>IF(VLOOKUP($B212,$B$4:OR$184,COLUMN(OR$1)-1,0)="",IF(OR179="",TREND(OR$4:INDEX(OR$4:OR$184,$B$200,1),$B$4:INDEX($B$4:$B$184,$B$200,1),INDEX($B$4:$B$184,$B$200+(MONTH($B212)-$C$200),1)),0),VLOOKUP($B212,$B$4:OR$184,COLUMN(OR$1)-1,0))</f>
        <v>43969545.307585716</v>
      </c>
      <c r="OS212" s="30">
        <f>IF(VLOOKUP($B212,$B$4:OS$184,COLUMN(OS$1)-1,0)="",IF(OS179="",TREND(OS$4:INDEX(OS$4:OS$184,$B$200,1),$B$4:INDEX($B$4:$B$184,$B$200,1),INDEX($B$4:$B$184,$B$200+(MONTH($B212)-$C$200),1)),0),VLOOKUP($B212,$B$4:OS$184,COLUMN(OS$1)-1,0))</f>
        <v>3098146217.1737404</v>
      </c>
      <c r="OT212" s="30">
        <f>IF(VLOOKUP($B212,$B$4:OT$184,COLUMN(OT$1)-1,0)="",IF(OT179="",TREND(OT$4:INDEX(OT$4:OT$184,$B$200,1),$B$4:INDEX($B$4:$B$184,$B$200,1),INDEX($B$4:$B$184,$B$200+(MONTH($B212)-$C$200),1)),0),VLOOKUP($B212,$B$4:OT$184,COLUMN(OT$1)-1,0))</f>
        <v>2004458360.1095963</v>
      </c>
      <c r="OU212" s="30">
        <f>IF(VLOOKUP($B212,$B$4:OU$184,COLUMN(OU$1)-1,0)="",IF(OU179="",TREND(OU$4:INDEX(OU$4:OU$184,$B$200,1),$B$4:INDEX($B$4:$B$184,$B$200,1),INDEX($B$4:$B$184,$B$200+(MONTH($B212)-$C$200),1)),0),VLOOKUP($B212,$B$4:OU$184,COLUMN(OU$1)-1,0))</f>
        <v>1687219292.1525784</v>
      </c>
      <c r="OV212" s="30">
        <f>IF(VLOOKUP($B212,$B$4:OV$184,COLUMN(OV$1)-1,0)="",IF(OV179="",TREND(OV$4:INDEX(OV$4:OV$184,$B$200,1),$B$4:INDEX($B$4:$B$184,$B$200,1),INDEX($B$4:$B$184,$B$200+(MONTH($B212)-$C$200),1)),0),VLOOKUP($B212,$B$4:OV$184,COLUMN(OV$1)-1,0))</f>
        <v>169209842.48159456</v>
      </c>
      <c r="OW212" s="30">
        <f>IF(VLOOKUP($B212,$B$4:OW$184,COLUMN(OW$1)-1,0)="",IF(OW179="",TREND(OW$4:INDEX(OW$4:OW$184,$B$200,1),$B$4:INDEX($B$4:$B$184,$B$200,1),INDEX($B$4:$B$184,$B$200+(MONTH($B212)-$C$200),1)),0),VLOOKUP($B212,$B$4:OW$184,COLUMN(OW$1)-1,0))</f>
        <v>1756049780.1082249</v>
      </c>
      <c r="OX212" s="30">
        <f>IF(VLOOKUP($B212,$B$4:OX$184,COLUMN(OX$1)-1,0)="",IF(OX179="",TREND(OX$4:INDEX(OX$4:OX$184,$B$200,1),$B$4:INDEX($B$4:$B$184,$B$200,1),INDEX($B$4:$B$184,$B$200+(MONTH($B212)-$C$200),1)),0),VLOOKUP($B212,$B$4:OX$184,COLUMN(OX$1)-1,0))</f>
        <v>-8443543.5216267407</v>
      </c>
      <c r="OY212" s="30">
        <f>IF(VLOOKUP($B212,$B$4:OY$184,COLUMN(OY$1)-1,0)="",IF(OY179="",TREND(OY$4:INDEX(OY$4:OY$184,$B$200,1),$B$4:INDEX($B$4:$B$184,$B$200,1),INDEX($B$4:$B$184,$B$200+(MONTH($B212)-$C$200),1)),0),VLOOKUP($B212,$B$4:OY$184,COLUMN(OY$1)-1,0))</f>
        <v>0</v>
      </c>
      <c r="OZ212" s="30">
        <f>IF(VLOOKUP($B212,$B$4:OZ$184,COLUMN(OZ$1)-1,0)="",IF(OZ179="",TREND(OZ$4:INDEX(OZ$4:OZ$184,$B$200,1),$B$4:INDEX($B$4:$B$184,$B$200,1),INDEX($B$4:$B$184,$B$200+(MONTH($B212)-$C$200),1)),0),VLOOKUP($B212,$B$4:OZ$184,COLUMN(OZ$1)-1,0))</f>
        <v>1358542957.7322807</v>
      </c>
      <c r="PA212" s="30">
        <f>IF(VLOOKUP($B212,$B$4:PA$184,COLUMN(PA$1)-1,0)="",IF(PA179="",TREND(PA$4:INDEX(PA$4:PA$184,$B$200,1),$B$4:INDEX($B$4:$B$184,$B$200,1),INDEX($B$4:$B$184,$B$200+(MONTH($B212)-$C$200),1)),0),VLOOKUP($B212,$B$4:PA$184,COLUMN(PA$1)-1,0))</f>
        <v>1224539876.6996288</v>
      </c>
      <c r="PB212" s="30">
        <f>IF(VLOOKUP($B212,$B$4:PB$184,COLUMN(PB$1)-1,0)="",IF(PB179="",TREND(PB$4:INDEX(PB$4:PB$184,$B$200,1),$B$4:INDEX($B$4:$B$184,$B$200,1),INDEX($B$4:$B$184,$B$200+(MONTH($B212)-$C$200),1)),0),VLOOKUP($B212,$B$4:PB$184,COLUMN(PB$1)-1,0))</f>
        <v>121094.2418682212</v>
      </c>
      <c r="PC212" s="30">
        <f>IF(VLOOKUP($B212,$B$4:PC$184,COLUMN(PC$1)-1,0)="",IF(PC179="",TREND(PC$4:INDEX(PC$4:PC$184,$B$200,1),$B$4:INDEX($B$4:$B$184,$B$200,1),INDEX($B$4:$B$184,$B$200+(MONTH($B212)-$C$200),1)),0),VLOOKUP($B212,$B$4:PC$184,COLUMN(PC$1)-1,0))</f>
        <v>39714.407674737973</v>
      </c>
      <c r="PD212" s="30">
        <f>IF(VLOOKUP($B212,$B$4:PD$184,COLUMN(PD$1)-1,0)="",IF(PD179="",TREND(PD$4:INDEX(PD$4:PD$184,$B$200,1),$B$4:INDEX($B$4:$B$184,$B$200,1),INDEX($B$4:$B$184,$B$200+(MONTH($B212)-$C$200),1)),0),VLOOKUP($B212,$B$4:PD$184,COLUMN(PD$1)-1,0))</f>
        <v>779.57991943952038</v>
      </c>
      <c r="PE212" s="30">
        <f>IF(VLOOKUP($B212,$B$4:PE$184,COLUMN(PE$1)-1,0)="",IF(PE179="",TREND(PE$4:INDEX(PE$4:PE$184,$B$200,1),$B$4:INDEX($B$4:$B$184,$B$200,1),INDEX($B$4:$B$184,$B$200+(MONTH($B212)-$C$200),1)),0),VLOOKUP($B212,$B$4:PE$184,COLUMN(PE$1)-1,0))</f>
        <v>187990.99393971032</v>
      </c>
      <c r="PF212" s="30">
        <f>IF(VLOOKUP($B212,$B$4:PF$184,COLUMN(PF$1)-1,0)="",IF(PF179="",TREND(PF$4:INDEX(PF$4:PF$184,$B$200,1),$B$4:INDEX($B$4:$B$184,$B$200,1),INDEX($B$4:$B$184,$B$200+(MONTH($B212)-$C$200),1)),0),VLOOKUP($B212,$B$4:PF$184,COLUMN(PF$1)-1,0))</f>
        <v>435.39947843530354</v>
      </c>
      <c r="PG212" s="30">
        <f>IF(VLOOKUP($B212,$B$4:PG$184,COLUMN(PG$1)-1,0)="",IF(PG179="",TREND(PG$4:INDEX(PG$4:PG$184,$B$200,1),$B$4:INDEX($B$4:$B$184,$B$200,1),INDEX($B$4:$B$184,$B$200+(MONTH($B212)-$C$200),1)),0),VLOOKUP($B212,$B$4:PG$184,COLUMN(PG$1)-1,0))</f>
        <v>1035639.8751191366</v>
      </c>
      <c r="PH212" s="30">
        <f>IF(VLOOKUP($B212,$B$4:PH$184,COLUMN(PH$1)-1,0)="",IF(PH179="",TREND(PH$4:INDEX(PH$4:PH$184,$B$200,1),$B$4:INDEX($B$4:$B$184,$B$200,1),INDEX($B$4:$B$184,$B$200+(MONTH($B212)-$C$200),1)),0),VLOOKUP($B212,$B$4:PH$184,COLUMN(PH$1)-1,0))</f>
        <v>3176721.0812510774</v>
      </c>
      <c r="PI212" s="30">
        <f>IF(VLOOKUP($B212,$B$4:PI$184,COLUMN(PI$1)-1,0)="",IF(PI179="",TREND(PI$4:INDEX(PI$4:PI$184,$B$200,1),$B$4:INDEX($B$4:$B$184,$B$200,1),INDEX($B$4:$B$184,$B$200+(MONTH($B212)-$C$200),1)),0),VLOOKUP($B212,$B$4:PI$184,COLUMN(PI$1)-1,0))</f>
        <v>264493.7230541599</v>
      </c>
      <c r="PJ212" s="30">
        <f>IF(VLOOKUP($B212,$B$4:PJ$184,COLUMN(PJ$1)-1,0)="",IF(PJ179="",TREND(PJ$4:INDEX(PJ$4:PJ$184,$B$200,1),$B$4:INDEX($B$4:$B$184,$B$200,1),INDEX($B$4:$B$184,$B$200+(MONTH($B212)-$C$200),1)),0),VLOOKUP($B212,$B$4:PJ$184,COLUMN(PJ$1)-1,0))</f>
        <v>35794.765864438552</v>
      </c>
      <c r="PK212" s="30">
        <f>IF(VLOOKUP($B212,$B$4:PK$184,COLUMN(PK$1)-1,0)="",IF(PK179="",TREND(PK$4:INDEX(PK$4:PK$184,$B$200,1),$B$4:INDEX($B$4:$B$184,$B$200,1),INDEX($B$4:$B$184,$B$200+(MONTH($B212)-$C$200),1)),0),VLOOKUP($B212,$B$4:PK$184,COLUMN(PK$1)-1,0))</f>
        <v>-1586682.4511263892</v>
      </c>
      <c r="PL212" s="30">
        <f>IF(VLOOKUP($B212,$B$4:PL$184,COLUMN(PL$1)-1,0)="",IF(PL179="",TREND(PL$4:INDEX(PL$4:PL$184,$B$200,1),$B$4:INDEX($B$4:$B$184,$B$200,1),INDEX($B$4:$B$184,$B$200+(MONTH($B212)-$C$200),1)),0),VLOOKUP($B212,$B$4:PL$184,COLUMN(PL$1)-1,0))</f>
        <v>4012360.3345610052</v>
      </c>
      <c r="PM212" s="30">
        <f>IF(VLOOKUP($B212,$B$4:PM$184,COLUMN(PM$1)-1,0)="",IF(PM179="",TREND(PM$4:INDEX(PM$4:PM$184,$B$200,1),$B$4:INDEX($B$4:$B$184,$B$200,1),INDEX($B$4:$B$184,$B$200+(MONTH($B212)-$C$200),1)),0),VLOOKUP($B212,$B$4:PM$184,COLUMN(PM$1)-1,0))</f>
        <v>109307404.49236476</v>
      </c>
      <c r="PN212" s="30">
        <f>IF(VLOOKUP($B212,$B$4:PN$184,COLUMN(PN$1)-1,0)="",IF(PN179="",TREND(PN$4:INDEX(PN$4:PN$184,$B$200,1),$B$4:INDEX($B$4:$B$184,$B$200,1),INDEX($B$4:$B$184,$B$200+(MONTH($B212)-$C$200),1)),0),VLOOKUP($B212,$B$4:PN$184,COLUMN(PN$1)-1,0))</f>
        <v>35747569.175340623</v>
      </c>
      <c r="PO212" s="30">
        <f>IF(VLOOKUP($B212,$B$4:PO$184,COLUMN(PO$1)-1,0)="",IF(PO179="",TREND(PO$4:INDEX(PO$4:PO$184,$B$200,1),$B$4:INDEX($B$4:$B$184,$B$200,1),INDEX($B$4:$B$184,$B$200+(MONTH($B212)-$C$200),1)),0),VLOOKUP($B212,$B$4:PO$184,COLUMN(PO$1)-1,0))</f>
        <v>386595.77770466835</v>
      </c>
      <c r="PP212" s="30">
        <f>IF(VLOOKUP($B212,$B$4:PP$184,COLUMN(PP$1)-1,0)="",IF(PP179="",TREND(PP$4:INDEX(PP$4:PP$184,$B$200,1),$B$4:INDEX($B$4:$B$184,$B$200,1),INDEX($B$4:$B$184,$B$200+(MONTH($B212)-$C$200),1)),0),VLOOKUP($B212,$B$4:PP$184,COLUMN(PP$1)-1,0))</f>
        <v>883890.77615181729</v>
      </c>
      <c r="PQ212" s="30">
        <f>IF(VLOOKUP($B212,$B$4:PQ$184,COLUMN(PQ$1)-1,0)="",IF(PQ179="",TREND(PQ$4:INDEX(PQ$4:PQ$184,$B$200,1),$B$4:INDEX($B$4:$B$184,$B$200,1),INDEX($B$4:$B$184,$B$200+(MONTH($B212)-$C$200),1)),0),VLOOKUP($B212,$B$4:PQ$184,COLUMN(PQ$1)-1,0))</f>
        <v>-63738.156139246188</v>
      </c>
      <c r="PR212" s="30">
        <f>IF(VLOOKUP($B212,$B$4:PR$184,COLUMN(PR$1)-1,0)="",IF(PR179="",TREND(PR$4:INDEX(PR$4:PR$184,$B$200,1),$B$4:INDEX($B$4:$B$184,$B$200,1),INDEX($B$4:$B$184,$B$200+(MONTH($B212)-$C$200),1)),0),VLOOKUP($B212,$B$4:PR$184,COLUMN(PR$1)-1,0))</f>
        <v>0</v>
      </c>
      <c r="PS212" s="30">
        <f>IF(VLOOKUP($B212,$B$4:PS$184,COLUMN(PS$1)-1,0)="",IF(PS179="",TREND(PS$4:INDEX(PS$4:PS$184,$B$200,1),$B$4:INDEX($B$4:$B$184,$B$200,1),INDEX($B$4:$B$184,$B$200+(MONTH($B212)-$C$200),1)),0),VLOOKUP($B212,$B$4:PS$184,COLUMN(PS$1)-1,0))</f>
        <v>8102763.1685222387</v>
      </c>
      <c r="PT212" s="30">
        <f>IF(VLOOKUP($B212,$B$4:PT$184,COLUMN(PT$1)-1,0)="",IF(PT179="",TREND(PT$4:INDEX(PT$4:PT$184,$B$200,1),$B$4:INDEX($B$4:$B$184,$B$200,1),INDEX($B$4:$B$184,$B$200+(MONTH($B212)-$C$200),1)),0),VLOOKUP($B212,$B$4:PT$184,COLUMN(PT$1)-1,0))</f>
        <v>4114666849.4082184</v>
      </c>
      <c r="PU212" s="30">
        <f>IF(VLOOKUP($B212,$B$4:PU$184,COLUMN(PU$1)-1,0)="",IF(PU179="",TREND(PU$4:INDEX(PU$4:PU$184,$B$200,1),$B$4:INDEX($B$4:$B$184,$B$200,1),INDEX($B$4:$B$184,$B$200+(MONTH($B212)-$C$200),1)),0),VLOOKUP($B212,$B$4:PU$184,COLUMN(PU$1)-1,0))</f>
        <v>4213587268.5186996</v>
      </c>
      <c r="PV212" s="30">
        <f>IF(VLOOKUP($B212,$B$4:PV$184,COLUMN(PV$1)-1,0)="",IF(PV179="",TREND(PV$4:INDEX(PV$4:PV$184,$B$200,1),$B$4:INDEX($B$4:$B$184,$B$200,1),INDEX($B$4:$B$184,$B$200+(MONTH($B212)-$C$200),1)),0),VLOOKUP($B212,$B$4:PV$184,COLUMN(PV$1)-1,0))</f>
        <v>38485779.92479682</v>
      </c>
      <c r="PW212" s="30">
        <f>IF(VLOOKUP($B212,$B$4:PW$184,COLUMN(PW$1)-1,0)="",IF(PW179="",TREND(PW$4:INDEX(PW$4:PW$184,$B$200,1),$B$4:INDEX($B$4:$B$184,$B$200,1),INDEX($B$4:$B$184,$B$200+(MONTH($B212)-$C$200),1)),0),VLOOKUP($B212,$B$4:PW$184,COLUMN(PW$1)-1,0))</f>
        <v>0</v>
      </c>
      <c r="PX212" s="30">
        <f>IF(VLOOKUP($B212,$B$4:PX$184,COLUMN(PX$1)-1,0)="",IF(PX179="",TREND(PX$4:INDEX(PX$4:PX$184,$B$200,1),$B$4:INDEX($B$4:$B$184,$B$200,1),INDEX($B$4:$B$184,$B$200+(MONTH($B212)-$C$200),1)),0),VLOOKUP($B212,$B$4:PX$184,COLUMN(PX$1)-1,0))</f>
        <v>5657469.467971012</v>
      </c>
      <c r="PY212" s="30">
        <f>IF(VLOOKUP($B212,$B$4:PY$184,COLUMN(PY$1)-1,0)="",IF(PY179="",TREND(PY$4:INDEX(PY$4:PY$184,$B$200,1),$B$4:INDEX($B$4:$B$184,$B$200,1),INDEX($B$4:$B$184,$B$200+(MONTH($B212)-$C$200),1)),0),VLOOKUP($B212,$B$4:PY$184,COLUMN(PY$1)-1,0))</f>
        <v>35206602.473529577</v>
      </c>
      <c r="PZ212" s="30">
        <f>IF(VLOOKUP($B212,$B$4:PZ$184,COLUMN(PZ$1)-1,0)="",IF(PZ179="",TREND(PZ$4:INDEX(PZ$4:PZ$184,$B$200,1),$B$4:INDEX($B$4:$B$184,$B$200,1),INDEX($B$4:$B$184,$B$200+(MONTH($B212)-$C$200),1)),0),VLOOKUP($B212,$B$4:PZ$184,COLUMN(PZ$1)-1,0))</f>
        <v>397260.16658793762</v>
      </c>
      <c r="QA212" s="30">
        <f>IF(VLOOKUP($B212,$B$4:QA$184,COLUMN(QA$1)-1,0)="",IF(QA179="",TREND(QA$4:INDEX(QA$4:QA$184,$B$200,1),$B$4:INDEX($B$4:$B$184,$B$200,1),INDEX($B$4:$B$184,$B$200+(MONTH($B212)-$C$200),1)),0),VLOOKUP($B212,$B$4:QA$184,COLUMN(QA$1)-1,0))</f>
        <v>114115.05208677426</v>
      </c>
      <c r="QB212" s="30">
        <f>IF(VLOOKUP($B212,$B$4:QB$184,COLUMN(QB$1)-1,0)="",IF(QB179="",TREND(QB$4:INDEX(QB$4:QB$184,$B$200,1),$B$4:INDEX($B$4:$B$184,$B$200,1),INDEX($B$4:$B$184,$B$200+(MONTH($B212)-$C$200),1)),0),VLOOKUP($B212,$B$4:QB$184,COLUMN(QB$1)-1,0))</f>
        <v>3174443.08030653</v>
      </c>
      <c r="QC212" s="30">
        <f>IF(VLOOKUP($B212,$B$4:QC$184,COLUMN(QC$1)-1,0)="",IF(QC179="",TREND(QC$4:INDEX(QC$4:QC$184,$B$200,1),$B$4:INDEX($B$4:$B$184,$B$200,1),INDEX($B$4:$B$184,$B$200+(MONTH($B212)-$C$200),1)),0),VLOOKUP($B212,$B$4:QC$184,COLUMN(QC$1)-1,0))</f>
        <v>650738106.05640984</v>
      </c>
      <c r="QD212" s="30">
        <f>IF(VLOOKUP($B212,$B$4:QD$184,COLUMN(QD$1)-1,0)="",IF(QD179="",TREND(QD$4:INDEX(QD$4:QD$184,$B$200,1),$B$4:INDEX($B$4:$B$184,$B$200,1),INDEX($B$4:$B$184,$B$200+(MONTH($B212)-$C$200),1)),0),VLOOKUP($B212,$B$4:QD$184,COLUMN(QD$1)-1,0))</f>
        <v>476205860.60510921</v>
      </c>
      <c r="QE212" s="30">
        <f>IF(VLOOKUP($B212,$B$4:QE$184,COLUMN(QE$1)-1,0)="",IF(QE179="",TREND(QE$4:INDEX(QE$4:QE$184,$B$200,1),$B$4:INDEX($B$4:$B$184,$B$200,1),INDEX($B$4:$B$184,$B$200+(MONTH($B212)-$C$200),1)),0),VLOOKUP($B212,$B$4:QE$184,COLUMN(QE$1)-1,0))</f>
        <v>22955733.279429629</v>
      </c>
      <c r="QF212" s="30">
        <f>IF(VLOOKUP($B212,$B$4:QF$184,COLUMN(QF$1)-1,0)="",IF(QF179="",TREND(QF$4:INDEX(QF$4:QF$184,$B$200,1),$B$4:INDEX($B$4:$B$184,$B$200,1),INDEX($B$4:$B$184,$B$200+(MONTH($B212)-$C$200),1)),0),VLOOKUP($B212,$B$4:QF$184,COLUMN(QF$1)-1,0))</f>
        <v>21222981.737949386</v>
      </c>
      <c r="QG212" s="30">
        <f>IF(VLOOKUP($B212,$B$4:QG$184,COLUMN(QG$1)-1,0)="",IF(QG179="",TREND(QG$4:INDEX(QG$4:QG$184,$B$200,1),$B$4:INDEX($B$4:$B$184,$B$200,1),INDEX($B$4:$B$184,$B$200+(MONTH($B212)-$C$200),1)),0),VLOOKUP($B212,$B$4:QG$184,COLUMN(QG$1)-1,0))</f>
        <v>-226806.77609819733</v>
      </c>
      <c r="QH212" s="30">
        <f>IF(VLOOKUP($B212,$B$4:QH$184,COLUMN(QH$1)-1,0)="",IF(QH179="",TREND(QH$4:INDEX(QH$4:QH$184,$B$200,1),$B$4:INDEX($B$4:$B$184,$B$200,1),INDEX($B$4:$B$184,$B$200+(MONTH($B212)-$C$200),1)),0),VLOOKUP($B212,$B$4:QH$184,COLUMN(QH$1)-1,0))</f>
        <v>124967.58474553865</v>
      </c>
      <c r="QI212" s="30">
        <f>IF(VLOOKUP($B212,$B$4:QI$184,COLUMN(QI$1)-1,0)="",IF(QI179="",TREND(QI$4:INDEX(QI$4:QI$184,$B$200,1),$B$4:INDEX($B$4:$B$184,$B$200,1),INDEX($B$4:$B$184,$B$200+(MONTH($B212)-$C$200),1)),0),VLOOKUP($B212,$B$4:QI$184,COLUMN(QI$1)-1,0))</f>
        <v>30725793.483599246</v>
      </c>
      <c r="QJ212" s="30">
        <f>IF(VLOOKUP($B212,$B$4:QJ$184,COLUMN(QJ$1)-1,0)="",IF(QJ179="",TREND(QJ$4:INDEX(QJ$4:QJ$184,$B$200,1),$B$4:INDEX($B$4:$B$184,$B$200,1),INDEX($B$4:$B$184,$B$200+(MONTH($B212)-$C$200),1)),0),VLOOKUP($B212,$B$4:QJ$184,COLUMN(QJ$1)-1,0))</f>
        <v>31898923.000516713</v>
      </c>
      <c r="QK212" s="30">
        <f>IF(VLOOKUP($B212,$B$4:QK$184,COLUMN(QK$1)-1,0)="",IF(QK179="",TREND(QK$4:INDEX(QK$4:QK$184,$B$200,1),$B$4:INDEX($B$4:$B$184,$B$200,1),INDEX($B$4:$B$184,$B$200+(MONTH($B212)-$C$200),1)),0),VLOOKUP($B212,$B$4:QK$184,COLUMN(QK$1)-1,0))</f>
        <v>10492040.939626664</v>
      </c>
      <c r="QL212" s="30">
        <f>IF(VLOOKUP($B212,$B$4:QL$184,COLUMN(QL$1)-1,0)="",IF(QL179="",TREND(QL$4:INDEX(QL$4:QL$184,$B$200,1),$B$4:INDEX($B$4:$B$184,$B$200,1),INDEX($B$4:$B$184,$B$200+(MONTH($B212)-$C$200),1)),0),VLOOKUP($B212,$B$4:QL$184,COLUMN(QL$1)-1,0))</f>
        <v>6717754818.6844482</v>
      </c>
      <c r="QM212" s="30">
        <f>IF(VLOOKUP($B212,$B$4:QM$184,COLUMN(QM$1)-1,0)="",IF(QM179="",TREND(QM$4:INDEX(QM$4:QM$184,$B$200,1),$B$4:INDEX($B$4:$B$184,$B$200,1),INDEX($B$4:$B$184,$B$200+(MONTH($B212)-$C$200),1)),0),VLOOKUP($B212,$B$4:QM$184,COLUMN(QM$1)-1,0))</f>
        <v>543631174.23700905</v>
      </c>
      <c r="QN212" s="30">
        <f>IF(VLOOKUP($B212,$B$4:QN$184,COLUMN(QN$1)-1,0)="",IF(QN179="",TREND(QN$4:INDEX(QN$4:QN$184,$B$200,1),$B$4:INDEX($B$4:$B$184,$B$200,1),INDEX($B$4:$B$184,$B$200+(MONTH($B212)-$C$200),1)),0),VLOOKUP($B212,$B$4:QN$184,COLUMN(QN$1)-1,0))</f>
        <v>87515640.494218707</v>
      </c>
      <c r="QO212" s="30">
        <f>IF(VLOOKUP($B212,$B$4:QO$184,COLUMN(QO$1)-1,0)="",IF(QO179="",TREND(QO$4:INDEX(QO$4:QO$184,$B$200,1),$B$4:INDEX($B$4:$B$184,$B$200,1),INDEX($B$4:$B$184,$B$200+(MONTH($B212)-$C$200),1)),0),VLOOKUP($B212,$B$4:QO$184,COLUMN(QO$1)-1,0))</f>
        <v>232867323164.52637</v>
      </c>
      <c r="QP212" s="30">
        <f>IF(VLOOKUP($B212,$B$4:QP$184,COLUMN(QP$1)-1,0)="",IF(QP179="",TREND(QP$4:INDEX(QP$4:QP$184,$B$200,1),$B$4:INDEX($B$4:$B$184,$B$200,1),INDEX($B$4:$B$184,$B$200+(MONTH($B212)-$C$200),1)),0),VLOOKUP($B212,$B$4:QP$184,COLUMN(QP$1)-1,0))</f>
        <v>62504366902.046509</v>
      </c>
      <c r="QQ212" s="30">
        <f>IF(VLOOKUP($B212,$B$4:QQ$184,COLUMN(QQ$1)-1,0)="",IF(QQ179="",TREND(QQ$4:INDEX(QQ$4:QQ$184,$B$200,1),$B$4:INDEX($B$4:$B$184,$B$200,1),INDEX($B$4:$B$184,$B$200+(MONTH($B212)-$C$200),1)),0),VLOOKUP($B212,$B$4:QQ$184,COLUMN(QQ$1)-1,0))</f>
        <v>487386891.68207932</v>
      </c>
      <c r="QR212" s="30">
        <f>IF(VLOOKUP($B212,$B$4:QR$184,COLUMN(QR$1)-1,0)="",IF(QR179="",TREND(QR$4:INDEX(QR$4:QR$184,$B$200,1),$B$4:INDEX($B$4:$B$184,$B$200,1),INDEX($B$4:$B$184,$B$200+(MONTH($B212)-$C$200),1)),0),VLOOKUP($B212,$B$4:QR$184,COLUMN(QR$1)-1,0))</f>
        <v>308438189.69647503</v>
      </c>
      <c r="QS212" s="30">
        <f>IF(VLOOKUP($B212,$B$4:QS$184,COLUMN(QS$1)-1,0)="",IF(QS179="",TREND(QS$4:INDEX(QS$4:QS$184,$B$200,1),$B$4:INDEX($B$4:$B$184,$B$200,1),INDEX($B$4:$B$184,$B$200+(MONTH($B212)-$C$200),1)),0),VLOOKUP($B212,$B$4:QS$184,COLUMN(QS$1)-1,0))</f>
        <v>81562148.886296511</v>
      </c>
      <c r="QT212" s="30">
        <f>IF(VLOOKUP($B212,$B$4:QT$184,COLUMN(QT$1)-1,0)="",IF(QT179="",TREND(QT$4:INDEX(QT$4:QT$184,$B$200,1),$B$4:INDEX($B$4:$B$184,$B$200,1),INDEX($B$4:$B$184,$B$200+(MONTH($B212)-$C$200),1)),0),VLOOKUP($B212,$B$4:QT$184,COLUMN(QT$1)-1,0))</f>
        <v>97386553.099308252</v>
      </c>
      <c r="QU212" s="30">
        <f>IF(VLOOKUP($B212,$B$4:QU$184,COLUMN(QU$1)-1,0)="",IF(QU179="",TREND(QU$4:INDEX(QU$4:QU$184,$B$200,1),$B$4:INDEX($B$4:$B$184,$B$200,1),INDEX($B$4:$B$184,$B$200+(MONTH($B212)-$C$200),1)),0),VLOOKUP($B212,$B$4:QU$184,COLUMN(QU$1)-1,0))</f>
        <v>97386553.099308252</v>
      </c>
      <c r="QV212" s="30">
        <f>IF(VLOOKUP($B212,$B$4:QV$184,COLUMN(QV$1)-1,0)="",IF(QV179="",TREND(QV$4:INDEX(QV$4:QV$184,$B$200,1),$B$4:INDEX($B$4:$B$184,$B$200,1),INDEX($B$4:$B$184,$B$200+(MONTH($B212)-$C$200),1)),0),VLOOKUP($B212,$B$4:QV$184,COLUMN(QV$1)-1,0))</f>
        <v>0</v>
      </c>
      <c r="QW212" s="30">
        <f>IF(VLOOKUP($B212,$B$4:QW$184,COLUMN(QW$1)-1,0)="",IF(QW179="",TREND(QW$4:INDEX(QW$4:QW$184,$B$200,1),$B$4:INDEX($B$4:$B$184,$B$200,1),INDEX($B$4:$B$184,$B$200+(MONTH($B212)-$C$200),1)),0),VLOOKUP($B212,$B$4:QW$184,COLUMN(QW$1)-1,0))</f>
        <v>1915634850.3910522</v>
      </c>
      <c r="QX212" s="30">
        <f>IF(VLOOKUP($B212,$B$4:QX$184,COLUMN(QX$1)-1,0)="",IF(QX179="",TREND(QX$4:INDEX(QX$4:QX$184,$B$200,1),$B$4:INDEX($B$4:$B$184,$B$200,1),INDEX($B$4:$B$184,$B$200+(MONTH($B212)-$C$200),1)),0),VLOOKUP($B212,$B$4:QX$184,COLUMN(QX$1)-1,0))</f>
        <v>1919726412.2398853</v>
      </c>
      <c r="QY212" s="30">
        <f>IF(VLOOKUP($B212,$B$4:QY$184,COLUMN(QY$1)-1,0)="",IF(QY179="",TREND(QY$4:INDEX(QY$4:QY$184,$B$200,1),$B$4:INDEX($B$4:$B$184,$B$200,1),INDEX($B$4:$B$184,$B$200+(MONTH($B212)-$C$200),1)),0),VLOOKUP($B212,$B$4:QY$184,COLUMN(QY$1)-1,0))</f>
        <v>-4091561.8488322496</v>
      </c>
      <c r="QZ212" s="30">
        <f>IF(VLOOKUP($B212,$B$4:QZ$184,COLUMN(QZ$1)-1,0)="",IF(QZ179="",TREND(QZ$4:INDEX(QZ$4:QZ$184,$B$200,1),$B$4:INDEX($B$4:$B$184,$B$200,1),INDEX($B$4:$B$184,$B$200+(MONTH($B212)-$C$200),1)),0),VLOOKUP($B212,$B$4:QZ$184,COLUMN(QZ$1)-1,0))</f>
        <v>42811614418.07843</v>
      </c>
      <c r="RA212" s="30">
        <f>IF(VLOOKUP($B212,$B$4:RA$184,COLUMN(RA$1)-1,0)="",IF(RA179="",TREND(RA$4:INDEX(RA$4:RA$184,$B$200,1),$B$4:INDEX($B$4:$B$184,$B$200,1),INDEX($B$4:$B$184,$B$200+(MONTH($B212)-$C$200),1)),0),VLOOKUP($B212,$B$4:RA$184,COLUMN(RA$1)-1,0))</f>
        <v>17289730741.894981</v>
      </c>
      <c r="RB212" s="30">
        <f>IF(VLOOKUP($B212,$B$4:RB$184,COLUMN(RB$1)-1,0)="",IF(RB179="",TREND(RB$4:INDEX(RB$4:RB$184,$B$200,1),$B$4:INDEX($B$4:$B$184,$B$200,1),INDEX($B$4:$B$184,$B$200+(MONTH($B212)-$C$200),1)),0),VLOOKUP($B212,$B$4:RB$184,COLUMN(RB$1)-1,0))</f>
        <v>25364279635.945923</v>
      </c>
      <c r="RC212" s="30">
        <f>IF(VLOOKUP($B212,$B$4:RC$184,COLUMN(RC$1)-1,0)="",IF(RC179="",TREND(RC$4:INDEX(RC$4:RC$184,$B$200,1),$B$4:INDEX($B$4:$B$184,$B$200,1),INDEX($B$4:$B$184,$B$200+(MONTH($B212)-$C$200),1)),0),VLOOKUP($B212,$B$4:RC$184,COLUMN(RC$1)-1,0))</f>
        <v>21990422473.005432</v>
      </c>
      <c r="RD212" s="30">
        <f>IF(VLOOKUP($B212,$B$4:RD$184,COLUMN(RD$1)-1,0)="",IF(RD179="",TREND(RD$4:INDEX(RD$4:RD$184,$B$200,1),$B$4:INDEX($B$4:$B$184,$B$200,1),INDEX($B$4:$B$184,$B$200+(MONTH($B212)-$C$200),1)),0),VLOOKUP($B212,$B$4:RD$184,COLUMN(RD$1)-1,0))</f>
        <v>21498646069.395477</v>
      </c>
      <c r="RE212" s="30">
        <f>IF(VLOOKUP($B212,$B$4:RE$184,COLUMN(RE$1)-1,0)="",IF(RE179="",TREND(RE$4:INDEX(RE$4:RE$184,$B$200,1),$B$4:INDEX($B$4:$B$184,$B$200,1),INDEX($B$4:$B$184,$B$200+(MONTH($B212)-$C$200),1)),0),VLOOKUP($B212,$B$4:RE$184,COLUMN(RE$1)-1,0))</f>
        <v>491776403.60991669</v>
      </c>
      <c r="RF212" s="30">
        <f>IF(VLOOKUP($B212,$B$4:RF$184,COLUMN(RF$1)-1,0)="",IF(RF179="",TREND(RF$4:INDEX(RF$4:RF$184,$B$200,1),$B$4:INDEX($B$4:$B$184,$B$200,1),INDEX($B$4:$B$184,$B$200+(MONTH($B212)-$C$200),1)),0),VLOOKUP($B212,$B$4:RF$184,COLUMN(RF$1)-1,0))</f>
        <v>3373857162.9405556</v>
      </c>
      <c r="RG212" s="30">
        <f>IF(VLOOKUP($B212,$B$4:RG$184,COLUMN(RG$1)-1,0)="",IF(RG179="",TREND(RG$4:INDEX(RG$4:RG$184,$B$200,1),$B$4:INDEX($B$4:$B$184,$B$200,1),INDEX($B$4:$B$184,$B$200+(MONTH($B212)-$C$200),1)),0),VLOOKUP($B212,$B$4:RG$184,COLUMN(RG$1)-1,0))</f>
        <v>-8120392.7240413129</v>
      </c>
      <c r="RH212" s="30">
        <f>IF(VLOOKUP($B212,$B$4:RH$184,COLUMN(RH$1)-1,0)="",IF(RH179="",TREND(RH$4:INDEX(RH$4:RH$184,$B$200,1),$B$4:INDEX($B$4:$B$184,$B$200,1),INDEX($B$4:$B$184,$B$200+(MONTH($B212)-$C$200),1)),0),VLOOKUP($B212,$B$4:RH$184,COLUMN(RH$1)-1,0))</f>
        <v>3381977555.6646004</v>
      </c>
      <c r="RI212" s="30">
        <f>IF(VLOOKUP($B212,$B$4:RI$184,COLUMN(RI$1)-1,0)="",IF(RI179="",TREND(RI$4:INDEX(RI$4:RI$184,$B$200,1),$B$4:INDEX($B$4:$B$184,$B$200,1),INDEX($B$4:$B$184,$B$200+(MONTH($B212)-$C$200),1)),0),VLOOKUP($B212,$B$4:RI$184,COLUMN(RI$1)-1,0))</f>
        <v>144496828445.3158</v>
      </c>
      <c r="RJ212" s="30">
        <f>IF(VLOOKUP($B212,$B$4:RJ$184,COLUMN(RJ$1)-1,0)="",IF(RJ179="",TREND(RJ$4:INDEX(RJ$4:RJ$184,$B$200,1),$B$4:INDEX($B$4:$B$184,$B$200,1),INDEX($B$4:$B$184,$B$200+(MONTH($B212)-$C$200),1)),0),VLOOKUP($B212,$B$4:RJ$184,COLUMN(RJ$1)-1,0))</f>
        <v>13599754959.714859</v>
      </c>
      <c r="RK212" s="30">
        <f>IF(VLOOKUP($B212,$B$4:RK$184,COLUMN(RK$1)-1,0)="",IF(RK179="",TREND(RK$4:INDEX(RK$4:RK$184,$B$200,1),$B$4:INDEX($B$4:$B$184,$B$200,1),INDEX($B$4:$B$184,$B$200+(MONTH($B212)-$C$200),1)),0),VLOOKUP($B212,$B$4:RK$184,COLUMN(RK$1)-1,0))</f>
        <v>13517572339.816254</v>
      </c>
      <c r="RL212" s="30">
        <f>IF(VLOOKUP($B212,$B$4:RL$184,COLUMN(RL$1)-1,0)="",IF(RL179="",TREND(RL$4:INDEX(RL$4:RL$184,$B$200,1),$B$4:INDEX($B$4:$B$184,$B$200,1),INDEX($B$4:$B$184,$B$200+(MONTH($B212)-$C$200),1)),0),VLOOKUP($B212,$B$4:RL$184,COLUMN(RL$1)-1,0))</f>
        <v>6228105018.6435318</v>
      </c>
      <c r="RM212" s="30">
        <f>IF(VLOOKUP($B212,$B$4:RM$184,COLUMN(RM$1)-1,0)="",IF(RM179="",TREND(RM$4:INDEX(RM$4:RM$184,$B$200,1),$B$4:INDEX($B$4:$B$184,$B$200,1),INDEX($B$4:$B$184,$B$200+(MONTH($B212)-$C$200),1)),0),VLOOKUP($B212,$B$4:RM$184,COLUMN(RM$1)-1,0))</f>
        <v>152819292.88402462</v>
      </c>
      <c r="RN212" s="30">
        <f>IF(VLOOKUP($B212,$B$4:RN$184,COLUMN(RN$1)-1,0)="",IF(RN179="",TREND(RN$4:INDEX(RN$4:RN$184,$B$200,1),$B$4:INDEX($B$4:$B$184,$B$200,1),INDEX($B$4:$B$184,$B$200+(MONTH($B212)-$C$200),1)),0),VLOOKUP($B212,$B$4:RN$184,COLUMN(RN$1)-1,0))</f>
        <v>108887884.61227059</v>
      </c>
      <c r="RO212" s="30">
        <f>IF(VLOOKUP($B212,$B$4:RO$184,COLUMN(RO$1)-1,0)="",IF(RO179="",TREND(RO$4:INDEX(RO$4:RO$184,$B$200,1),$B$4:INDEX($B$4:$B$184,$B$200,1),INDEX($B$4:$B$184,$B$200+(MONTH($B212)-$C$200),1)),0),VLOOKUP($B212,$B$4:RO$184,COLUMN(RO$1)-1,0))</f>
        <v>8241362.3527638614</v>
      </c>
      <c r="RP212" s="30">
        <f>IF(VLOOKUP($B212,$B$4:RP$184,COLUMN(RP$1)-1,0)="",IF(RP179="",TREND(RP$4:INDEX(RP$4:RP$184,$B$200,1),$B$4:INDEX($B$4:$B$184,$B$200,1),INDEX($B$4:$B$184,$B$200+(MONTH($B212)-$C$200),1)),0),VLOOKUP($B212,$B$4:RP$184,COLUMN(RP$1)-1,0))</f>
        <v>-625867.24748381786</v>
      </c>
      <c r="RQ212" s="30">
        <f>IF(VLOOKUP($B212,$B$4:RQ$184,COLUMN(RQ$1)-1,0)="",IF(RQ179="",TREND(RQ$4:INDEX(RQ$4:RQ$184,$B$200,1),$B$4:INDEX($B$4:$B$184,$B$200,1),INDEX($B$4:$B$184,$B$200+(MONTH($B212)-$C$200),1)),0),VLOOKUP($B212,$B$4:RQ$184,COLUMN(RQ$1)-1,0))</f>
        <v>-2050944.5720916241</v>
      </c>
      <c r="RR212" s="30">
        <f>IF(VLOOKUP($B212,$B$4:RR$184,COLUMN(RR$1)-1,0)="",IF(RR179="",TREND(RR$4:INDEX(RR$4:RR$184,$B$200,1),$B$4:INDEX($B$4:$B$184,$B$200,1),INDEX($B$4:$B$184,$B$200+(MONTH($B212)-$C$200),1)),0),VLOOKUP($B212,$B$4:RR$184,COLUMN(RR$1)-1,0))</f>
        <v>-881004.37651977316</v>
      </c>
      <c r="RS212" s="30">
        <f>IF(VLOOKUP($B212,$B$4:RS$184,COLUMN(RS$1)-1,0)="",IF(RS179="",TREND(RS$4:INDEX(RS$4:RS$184,$B$200,1),$B$4:INDEX($B$4:$B$184,$B$200,1),INDEX($B$4:$B$184,$B$200+(MONTH($B212)-$C$200),1)),0),VLOOKUP($B212,$B$4:RS$184,COLUMN(RS$1)-1,0))</f>
        <v>-24686.512491934351</v>
      </c>
      <c r="RT212" s="30">
        <f>IF(VLOOKUP($B212,$B$4:RT$184,COLUMN(RT$1)-1,0)="",IF(RT179="",TREND(RT$4:INDEX(RT$4:RT$184,$B$200,1),$B$4:INDEX($B$4:$B$184,$B$200,1),INDEX($B$4:$B$184,$B$200+(MONTH($B212)-$C$200),1)),0),VLOOKUP($B212,$B$4:RT$184,COLUMN(RT$1)-1,0))</f>
        <v>11859553.135510053</v>
      </c>
      <c r="RU212" s="30">
        <f>IF(VLOOKUP($B212,$B$4:RU$184,COLUMN(RU$1)-1,0)="",IF(RU179="",TREND(RU$4:INDEX(RU$4:RU$184,$B$200,1),$B$4:INDEX($B$4:$B$184,$B$200,1),INDEX($B$4:$B$184,$B$200+(MONTH($B212)-$C$200),1)),0),VLOOKUP($B212,$B$4:RU$184,COLUMN(RU$1)-1,0))</f>
        <v>-137222875.46097088</v>
      </c>
      <c r="RV212" s="30">
        <f>IF(VLOOKUP($B212,$B$4:RV$184,COLUMN(RV$1)-1,0)="",IF(RV179="",TREND(RV$4:INDEX(RV$4:RV$184,$B$200,1),$B$4:INDEX($B$4:$B$184,$B$200,1),INDEX($B$4:$B$184,$B$200+(MONTH($B212)-$C$200),1)),0),VLOOKUP($B212,$B$4:RV$184,COLUMN(RV$1)-1,0))</f>
        <v>6063303.3043707451</v>
      </c>
      <c r="RW212" s="30">
        <f>IF(VLOOKUP($B212,$B$4:RW$184,COLUMN(RW$1)-1,0)="",IF(RW179="",TREND(RW$4:INDEX(RW$4:RW$184,$B$200,1),$B$4:INDEX($B$4:$B$184,$B$200,1),INDEX($B$4:$B$184,$B$200+(MONTH($B212)-$C$200),1)),0),VLOOKUP($B212,$B$4:RW$184,COLUMN(RW$1)-1,0))</f>
        <v>415511.70277993381</v>
      </c>
      <c r="RX212" s="30">
        <f>IF(VLOOKUP($B212,$B$4:RX$184,COLUMN(RX$1)-1,0)="",IF(RX179="",TREND(RX$4:INDEX(RX$4:RX$184,$B$200,1),$B$4:INDEX($B$4:$B$184,$B$200,1),INDEX($B$4:$B$184,$B$200+(MONTH($B212)-$C$200),1)),0),VLOOKUP($B212,$B$4:RX$184,COLUMN(RX$1)-1,0))</f>
        <v>0</v>
      </c>
      <c r="RY212" s="30">
        <f>IF(VLOOKUP($B212,$B$4:RY$184,COLUMN(RY$1)-1,0)="",IF(RY179="",TREND(RY$4:INDEX(RY$4:RY$184,$B$200,1),$B$4:INDEX($B$4:$B$184,$B$200,1),INDEX($B$4:$B$184,$B$200+(MONTH($B212)-$C$200),1)),0),VLOOKUP($B212,$B$4:RY$184,COLUMN(RY$1)-1,0))</f>
        <v>135604.52766078198</v>
      </c>
      <c r="RZ212" s="30">
        <f>IF(VLOOKUP($B212,$B$4:RZ$184,COLUMN(RZ$1)-1,0)="",IF(RZ179="",TREND(RZ$4:INDEX(RZ$4:RZ$184,$B$200,1),$B$4:INDEX($B$4:$B$184,$B$200,1),INDEX($B$4:$B$184,$B$200+(MONTH($B212)-$C$200),1)),0),VLOOKUP($B212,$B$4:RZ$184,COLUMN(RZ$1)-1,0))</f>
        <v>0</v>
      </c>
      <c r="SA212" s="30">
        <f>IF(VLOOKUP($B212,$B$4:SA$184,COLUMN(SA$1)-1,0)="",IF(SA179="",TREND(SA$4:INDEX(SA$4:SA$184,$B$200,1),$B$4:INDEX($B$4:$B$184,$B$200,1),INDEX($B$4:$B$184,$B$200+(MONTH($B212)-$C$200),1)),0),VLOOKUP($B212,$B$4:SA$184,COLUMN(SA$1)-1,0))</f>
        <v>0</v>
      </c>
      <c r="SB212" s="30">
        <f>IF(VLOOKUP($B212,$B$4:SB$184,COLUMN(SB$1)-1,0)="",IF(SB179="",TREND(SB$4:INDEX(SB$4:SB$184,$B$200,1),$B$4:INDEX($B$4:$B$184,$B$200,1),INDEX($B$4:$B$184,$B$200+(MONTH($B212)-$C$200),1)),0),VLOOKUP($B212,$B$4:SB$184,COLUMN(SB$1)-1,0))</f>
        <v>0</v>
      </c>
      <c r="SC212" s="30">
        <f>IF(VLOOKUP($B212,$B$4:SC$184,COLUMN(SC$1)-1,0)="",IF(SC179="",TREND(SC$4:INDEX(SC$4:SC$184,$B$200,1),$B$4:INDEX($B$4:$B$184,$B$200,1),INDEX($B$4:$B$184,$B$200+(MONTH($B212)-$C$200),1)),0),VLOOKUP($B212,$B$4:SC$184,COLUMN(SC$1)-1,0))</f>
        <v>627978.85719700973</v>
      </c>
      <c r="SD212" s="30">
        <f>IF(VLOOKUP($B212,$B$4:SD$184,COLUMN(SD$1)-1,0)="",IF(SD179="",TREND(SD$4:INDEX(SD$4:SD$184,$B$200,1),$B$4:INDEX($B$4:$B$184,$B$200,1),INDEX($B$4:$B$184,$B$200+(MONTH($B212)-$C$200),1)),0),VLOOKUP($B212,$B$4:SD$184,COLUMN(SD$1)-1,0))</f>
        <v>0</v>
      </c>
      <c r="SE212" s="30">
        <f>IF(VLOOKUP($B212,$B$4:SE$184,COLUMN(SE$1)-1,0)="",IF(SE179="",TREND(SE$4:INDEX(SE$4:SE$184,$B$200,1),$B$4:INDEX($B$4:$B$184,$B$200,1),INDEX($B$4:$B$184,$B$200+(MONTH($B212)-$C$200),1)),0),VLOOKUP($B212,$B$4:SE$184,COLUMN(SE$1)-1,0))</f>
        <v>0</v>
      </c>
      <c r="SF212" s="30">
        <f>IF(VLOOKUP($B212,$B$4:SF$184,COLUMN(SF$1)-1,0)="",IF(SF179="",TREND(SF$4:INDEX(SF$4:SF$184,$B$200,1),$B$4:INDEX($B$4:$B$184,$B$200,1),INDEX($B$4:$B$184,$B$200+(MONTH($B212)-$C$200),1)),0),VLOOKUP($B212,$B$4:SF$184,COLUMN(SF$1)-1,0))</f>
        <v>72.937001857437281</v>
      </c>
      <c r="SG212" s="30">
        <f>IF(VLOOKUP($B212,$B$4:SG$184,COLUMN(SG$1)-1,0)="",IF(SG179="",TREND(SG$4:INDEX(SG$4:SG$184,$B$200,1),$B$4:INDEX($B$4:$B$184,$B$200,1),INDEX($B$4:$B$184,$B$200+(MONTH($B212)-$C$200),1)),0),VLOOKUP($B212,$B$4:SG$184,COLUMN(SG$1)-1,0))</f>
        <v>116887243.94345474</v>
      </c>
      <c r="SH212" s="30">
        <f>IF(VLOOKUP($B212,$B$4:SH$184,COLUMN(SH$1)-1,0)="",IF(SH179="",TREND(SH$4:INDEX(SH$4:SH$184,$B$200,1),$B$4:INDEX($B$4:$B$184,$B$200,1),INDEX($B$4:$B$184,$B$200+(MONTH($B212)-$C$200),1)),0),VLOOKUP($B212,$B$4:SH$184,COLUMN(SH$1)-1,0))</f>
        <v>62016138.530540168</v>
      </c>
      <c r="SI212" s="30">
        <f>IF(VLOOKUP($B212,$B$4:SI$184,COLUMN(SI$1)-1,0)="",IF(SI179="",TREND(SI$4:INDEX(SI$4:SI$184,$B$200,1),$B$4:INDEX($B$4:$B$184,$B$200,1),INDEX($B$4:$B$184,$B$200+(MONTH($B212)-$C$200),1)),0),VLOOKUP($B212,$B$4:SI$184,COLUMN(SI$1)-1,0))</f>
        <v>46682362.170378268</v>
      </c>
      <c r="SJ212" s="30">
        <f>IF(VLOOKUP($B212,$B$4:SJ$184,COLUMN(SJ$1)-1,0)="",IF(SJ179="",TREND(SJ$4:INDEX(SJ$4:SJ$184,$B$200,1),$B$4:INDEX($B$4:$B$184,$B$200,1),INDEX($B$4:$B$184,$B$200+(MONTH($B212)-$C$200),1)),0),VLOOKUP($B212,$B$4:SJ$184,COLUMN(SJ$1)-1,0))</f>
        <v>3450.5550313355652</v>
      </c>
      <c r="SK212" s="30">
        <f>IF(VLOOKUP($B212,$B$4:SK$184,COLUMN(SK$1)-1,0)="",IF(SK179="",TREND(SK$4:INDEX(SK$4:SK$184,$B$200,1),$B$4:INDEX($B$4:$B$184,$B$200,1),INDEX($B$4:$B$184,$B$200+(MONTH($B212)-$C$200),1)),0),VLOOKUP($B212,$B$4:SK$184,COLUMN(SK$1)-1,0))</f>
        <v>2461505915.8992462</v>
      </c>
      <c r="SL212" s="30">
        <f>IF(VLOOKUP($B212,$B$4:SL$184,COLUMN(SL$1)-1,0)="",IF(SL179="",TREND(SL$4:INDEX(SL$4:SL$184,$B$200,1),$B$4:INDEX($B$4:$B$184,$B$200,1),INDEX($B$4:$B$184,$B$200+(MONTH($B212)-$C$200),1)),0),VLOOKUP($B212,$B$4:SL$184,COLUMN(SL$1)-1,0))</f>
        <v>2461505915.8992462</v>
      </c>
      <c r="SM212" s="30">
        <f>IF(VLOOKUP($B212,$B$4:SM$184,COLUMN(SM$1)-1,0)="",IF(SM179="",TREND(SM$4:INDEX(SM$4:SM$184,$B$200,1),$B$4:INDEX($B$4:$B$184,$B$200,1),INDEX($B$4:$B$184,$B$200+(MONTH($B212)-$C$200),1)),0),VLOOKUP($B212,$B$4:SM$184,COLUMN(SM$1)-1,0))</f>
        <v>0</v>
      </c>
      <c r="SN212" s="30">
        <f>IF(VLOOKUP($B212,$B$4:SN$184,COLUMN(SN$1)-1,0)="",IF(SN179="",TREND(SN$4:INDEX(SN$4:SN$184,$B$200,1),$B$4:INDEX($B$4:$B$184,$B$200,1),INDEX($B$4:$B$184,$B$200+(MONTH($B212)-$C$200),1)),0),VLOOKUP($B212,$B$4:SN$184,COLUMN(SN$1)-1,0))</f>
        <v>181696044.20420146</v>
      </c>
      <c r="SO212" s="30">
        <f>IF(VLOOKUP($B212,$B$4:SO$184,COLUMN(SO$1)-1,0)="",IF(SO179="",TREND(SO$4:INDEX(SO$4:SO$184,$B$200,1),$B$4:INDEX($B$4:$B$184,$B$200,1),INDEX($B$4:$B$184,$B$200+(MONTH($B212)-$C$200),1)),0),VLOOKUP($B212,$B$4:SO$184,COLUMN(SO$1)-1,0))</f>
        <v>3289.1671558632315</v>
      </c>
      <c r="SP212" s="30">
        <f>IF(VLOOKUP($B212,$B$4:SP$184,COLUMN(SP$1)-1,0)="",IF(SP179="",TREND(SP$4:INDEX(SP$4:SP$184,$B$200,1),$B$4:INDEX($B$4:$B$184,$B$200,1),INDEX($B$4:$B$184,$B$200+(MONTH($B212)-$C$200),1)),0),VLOOKUP($B212,$B$4:SP$184,COLUMN(SP$1)-1,0))</f>
        <v>1474587.3949856181</v>
      </c>
      <c r="SQ212" s="30">
        <f>IF(VLOOKUP($B212,$B$4:SQ$184,COLUMN(SQ$1)-1,0)="",IF(SQ179="",TREND(SQ$4:INDEX(SQ$4:SQ$184,$B$200,1),$B$4:INDEX($B$4:$B$184,$B$200,1),INDEX($B$4:$B$184,$B$200+(MONTH($B212)-$C$200),1)),0),VLOOKUP($B212,$B$4:SQ$184,COLUMN(SQ$1)-1,0))</f>
        <v>767582.63883215282</v>
      </c>
      <c r="SR212" s="30">
        <f>IF(VLOOKUP($B212,$B$4:SR$184,COLUMN(SR$1)-1,0)="",IF(SR179="",TREND(SR$4:INDEX(SR$4:SR$184,$B$200,1),$B$4:INDEX($B$4:$B$184,$B$200,1),INDEX($B$4:$B$184,$B$200+(MONTH($B212)-$C$200),1)),0),VLOOKUP($B212,$B$4:SR$184,COLUMN(SR$1)-1,0))</f>
        <v>377183904.29381609</v>
      </c>
      <c r="SS212" s="30">
        <f>IF(VLOOKUP($B212,$B$4:SS$184,COLUMN(SS$1)-1,0)="",IF(SS179="",TREND(SS$4:INDEX(SS$4:SS$184,$B$200,1),$B$4:INDEX($B$4:$B$184,$B$200,1),INDEX($B$4:$B$184,$B$200+(MONTH($B212)-$C$200),1)),0),VLOOKUP($B212,$B$4:SS$184,COLUMN(SS$1)-1,0))</f>
        <v>65060904.59348917</v>
      </c>
      <c r="ST212" s="30">
        <f>IF(VLOOKUP($B212,$B$4:ST$184,COLUMN(ST$1)-1,0)="",IF(ST179="",TREND(ST$4:INDEX(ST$4:ST$184,$B$200,1),$B$4:INDEX($B$4:$B$184,$B$200,1),INDEX($B$4:$B$184,$B$200+(MONTH($B212)-$C$200),1)),0),VLOOKUP($B212,$B$4:ST$184,COLUMN(ST$1)-1,0))</f>
        <v>0</v>
      </c>
      <c r="SU212" s="30">
        <f>IF(VLOOKUP($B212,$B$4:SU$184,COLUMN(SU$1)-1,0)="",IF(SU179="",TREND(SU$4:INDEX(SU$4:SU$184,$B$200,1),$B$4:INDEX($B$4:$B$184,$B$200,1),INDEX($B$4:$B$184,$B$200+(MONTH($B212)-$C$200),1)),0),VLOOKUP($B212,$B$4:SU$184,COLUMN(SU$1)-1,0))</f>
        <v>0</v>
      </c>
      <c r="SV212" s="30">
        <f>IF(VLOOKUP($B212,$B$4:SV$184,COLUMN(SV$1)-1,0)="",IF(SV179="",TREND(SV$4:INDEX(SV$4:SV$184,$B$200,1),$B$4:INDEX($B$4:$B$184,$B$200,1),INDEX($B$4:$B$184,$B$200+(MONTH($B212)-$C$200),1)),0),VLOOKUP($B212,$B$4:SV$184,COLUMN(SV$1)-1,0))</f>
        <v>0</v>
      </c>
      <c r="SW212" s="30">
        <f>IF(VLOOKUP($B212,$B$4:SW$184,COLUMN(SW$1)-1,0)="",IF(SW179="",TREND(SW$4:INDEX(SW$4:SW$184,$B$200,1),$B$4:INDEX($B$4:$B$184,$B$200,1),INDEX($B$4:$B$184,$B$200+(MONTH($B212)-$C$200),1)),0),VLOOKUP($B212,$B$4:SW$184,COLUMN(SW$1)-1,0))</f>
        <v>2190139.3359655738</v>
      </c>
      <c r="SX212" s="30">
        <f>IF(VLOOKUP($B212,$B$4:SX$184,COLUMN(SX$1)-1,0)="",IF(SX179="",TREND(SX$4:INDEX(SX$4:SX$184,$B$200,1),$B$4:INDEX($B$4:$B$184,$B$200,1),INDEX($B$4:$B$184,$B$200+(MONTH($B212)-$C$200),1)),0),VLOOKUP($B212,$B$4:SX$184,COLUMN(SX$1)-1,0))</f>
        <v>13110124.438415483</v>
      </c>
      <c r="SY212" s="30">
        <f>IF(VLOOKUP($B212,$B$4:SY$184,COLUMN(SY$1)-1,0)="",IF(SY179="",TREND(SY$4:INDEX(SY$4:SY$184,$B$200,1),$B$4:INDEX($B$4:$B$184,$B$200,1),INDEX($B$4:$B$184,$B$200+(MONTH($B212)-$C$200),1)),0),VLOOKUP($B212,$B$4:SY$184,COLUMN(SY$1)-1,0))</f>
        <v>23232034.907413125</v>
      </c>
      <c r="SZ212" s="30">
        <f>IF(VLOOKUP($B212,$B$4:SZ$184,COLUMN(SZ$1)-1,0)="",IF(SZ179="",TREND(SZ$4:INDEX(SZ$4:SZ$184,$B$200,1),$B$4:INDEX($B$4:$B$184,$B$200,1),INDEX($B$4:$B$184,$B$200+(MONTH($B212)-$C$200),1)),0),VLOOKUP($B212,$B$4:SZ$184,COLUMN(SZ$1)-1,0))</f>
        <v>291610.39307965874</v>
      </c>
      <c r="TA212" s="30">
        <f>IF(VLOOKUP($B212,$B$4:TA$184,COLUMN(TA$1)-1,0)="",IF(TA179="",TREND(TA$4:INDEX(TA$4:TA$184,$B$200,1),$B$4:INDEX($B$4:$B$184,$B$200,1),INDEX($B$4:$B$184,$B$200+(MONTH($B212)-$C$200),1)),0),VLOOKUP($B212,$B$4:TA$184,COLUMN(TA$1)-1,0))</f>
        <v>3197561004.214901</v>
      </c>
      <c r="TB212" s="30">
        <f>IF(VLOOKUP($B212,$B$4:TB$184,COLUMN(TB$1)-1,0)="",IF(TB179="",TREND(TB$4:INDEX(TB$4:TB$184,$B$200,1),$B$4:INDEX($B$4:$B$184,$B$200,1),INDEX($B$4:$B$184,$B$200+(MONTH($B212)-$C$200),1)),0),VLOOKUP($B212,$B$4:TB$184,COLUMN(TB$1)-1,0))</f>
        <v>200739273.50955844</v>
      </c>
      <c r="TC212" s="30">
        <f>IF(VLOOKUP($B212,$B$4:TC$184,COLUMN(TC$1)-1,0)="",IF(TC179="",TREND(TC$4:INDEX(TC$4:TC$184,$B$200,1),$B$4:INDEX($B$4:$B$184,$B$200,1),INDEX($B$4:$B$184,$B$200+(MONTH($B212)-$C$200),1)),0),VLOOKUP($B212,$B$4:TC$184,COLUMN(TC$1)-1,0))</f>
        <v>52396647.269508839</v>
      </c>
      <c r="TD212" s="30">
        <f>IF(VLOOKUP($B212,$B$4:TD$184,COLUMN(TD$1)-1,0)="",IF(TD179="",TREND(TD$4:INDEX(TD$4:TD$184,$B$200,1),$B$4:INDEX($B$4:$B$184,$B$200,1),INDEX($B$4:$B$184,$B$200+(MONTH($B212)-$C$200),1)),0),VLOOKUP($B212,$B$4:TD$184,COLUMN(TD$1)-1,0))</f>
        <v>0</v>
      </c>
      <c r="TE212" s="30">
        <f>IF(VLOOKUP($B212,$B$4:TE$184,COLUMN(TE$1)-1,0)="",IF(TE179="",TREND(TE$4:INDEX(TE$4:TE$184,$B$200,1),$B$4:INDEX($B$4:$B$184,$B$200,1),INDEX($B$4:$B$184,$B$200+(MONTH($B212)-$C$200),1)),0),VLOOKUP($B212,$B$4:TE$184,COLUMN(TE$1)-1,0))</f>
        <v>4874252.1895727962</v>
      </c>
      <c r="TF212" s="30">
        <f>IF(VLOOKUP($B212,$B$4:TF$184,COLUMN(TF$1)-1,0)="",IF(TF179="",TREND(TF$4:INDEX(TF$4:TF$184,$B$200,1),$B$4:INDEX($B$4:$B$184,$B$200,1),INDEX($B$4:$B$184,$B$200+(MONTH($B212)-$C$200),1)),0),VLOOKUP($B212,$B$4:TF$184,COLUMN(TF$1)-1,0))</f>
        <v>5684424.8976790011</v>
      </c>
      <c r="TG212" s="30">
        <f>IF(VLOOKUP($B212,$B$4:TG$184,COLUMN(TG$1)-1,0)="",IF(TG179="",TREND(TG$4:INDEX(TG$4:TG$184,$B$200,1),$B$4:INDEX($B$4:$B$184,$B$200,1),INDEX($B$4:$B$184,$B$200+(MONTH($B212)-$C$200),1)),0),VLOOKUP($B212,$B$4:TG$184,COLUMN(TG$1)-1,0))</f>
        <v>43976340.236877918</v>
      </c>
      <c r="TH212" s="30">
        <f>IF(VLOOKUP($B212,$B$4:TH$184,COLUMN(TH$1)-1,0)="",IF(TH179="",TREND(TH$4:INDEX(TH$4:TH$184,$B$200,1),$B$4:INDEX($B$4:$B$184,$B$200,1),INDEX($B$4:$B$184,$B$200+(MONTH($B212)-$C$200),1)),0),VLOOKUP($B212,$B$4:TH$184,COLUMN(TH$1)-1,0))</f>
        <v>93947799.566487312</v>
      </c>
      <c r="TI212" s="30">
        <f>IF(VLOOKUP($B212,$B$4:TI$184,COLUMN(TI$1)-1,0)="",IF(TI179="",TREND(TI$4:INDEX(TI$4:TI$184,$B$200,1),$B$4:INDEX($B$4:$B$184,$B$200,1),INDEX($B$4:$B$184,$B$200+(MONTH($B212)-$C$200),1)),0),VLOOKUP($B212,$B$4:TI$184,COLUMN(TI$1)-1,0))</f>
        <v>269948539.84905958</v>
      </c>
      <c r="TJ212" s="30">
        <f>IF(VLOOKUP($B212,$B$4:TJ$184,COLUMN(TJ$1)-1,0)="",IF(TJ179="",TREND(TJ$4:INDEX(TJ$4:TJ$184,$B$200,1),$B$4:INDEX($B$4:$B$184,$B$200,1),INDEX($B$4:$B$184,$B$200+(MONTH($B212)-$C$200),1)),0),VLOOKUP($B212,$B$4:TJ$184,COLUMN(TJ$1)-1,0))</f>
        <v>101240543445.63</v>
      </c>
      <c r="TK212" s="30">
        <f>IF(VLOOKUP($B212,$B$4:TK$184,COLUMN(TK$1)-1,0)="",IF(TK179="",TREND(TK$4:INDEX(TK$4:TK$184,$B$200,1),$B$4:INDEX($B$4:$B$184,$B$200,1),INDEX($B$4:$B$184,$B$200+(MONTH($B212)-$C$200),1)),0),VLOOKUP($B212,$B$4:TK$184,COLUMN(TK$1)-1,0))</f>
        <v>88943306871.703918</v>
      </c>
      <c r="TL212" s="30">
        <f>IF(VLOOKUP($B212,$B$4:TL$184,COLUMN(TL$1)-1,0)="",IF(TL179="",TREND(TL$4:INDEX(TL$4:TL$184,$B$200,1),$B$4:INDEX($B$4:$B$184,$B$200,1),INDEX($B$4:$B$184,$B$200+(MONTH($B212)-$C$200),1)),0),VLOOKUP($B212,$B$4:TL$184,COLUMN(TL$1)-1,0))</f>
        <v>51693093406.028687</v>
      </c>
      <c r="TM212" s="30">
        <f>IF(VLOOKUP($B212,$B$4:TM$184,COLUMN(TM$1)-1,0)="",IF(TM179="",TREND(TM$4:INDEX(TM$4:TM$184,$B$200,1),$B$4:INDEX($B$4:$B$184,$B$200,1),INDEX($B$4:$B$184,$B$200+(MONTH($B212)-$C$200),1)),0),VLOOKUP($B212,$B$4:TM$184,COLUMN(TM$1)-1,0))</f>
        <v>260256339.14823914</v>
      </c>
      <c r="TN212" s="30">
        <f>IF(VLOOKUP($B212,$B$4:TN$184,COLUMN(TN$1)-1,0)="",IF(TN179="",TREND(TN$4:INDEX(TN$4:TN$184,$B$200,1),$B$4:INDEX($B$4:$B$184,$B$200,1),INDEX($B$4:$B$184,$B$200+(MONTH($B212)-$C$200),1)),0),VLOOKUP($B212,$B$4:TN$184,COLUMN(TN$1)-1,0))</f>
        <v>256166300.48626447</v>
      </c>
      <c r="TO212" s="30">
        <f>IF(VLOOKUP($B212,$B$4:TO$184,COLUMN(TO$1)-1,0)="",IF(TO179="",TREND(TO$4:INDEX(TO$4:TO$184,$B$200,1),$B$4:INDEX($B$4:$B$184,$B$200,1),INDEX($B$4:$B$184,$B$200+(MONTH($B212)-$C$200),1)),0),VLOOKUP($B212,$B$4:TO$184,COLUMN(TO$1)-1,0))</f>
        <v>4090038.6619746611</v>
      </c>
      <c r="TP212" s="30">
        <f>IF(VLOOKUP($B212,$B$4:TP$184,COLUMN(TP$1)-1,0)="",IF(TP179="",TREND(TP$4:INDEX(TP$4:TP$184,$B$200,1),$B$4:INDEX($B$4:$B$184,$B$200,1),INDEX($B$4:$B$184,$B$200+(MONTH($B212)-$C$200),1)),0),VLOOKUP($B212,$B$4:TP$184,COLUMN(TP$1)-1,0))</f>
        <v>2812899.7722001374</v>
      </c>
      <c r="TQ212" s="30">
        <f>IF(VLOOKUP($B212,$B$4:TQ$184,COLUMN(TQ$1)-1,0)="",IF(TQ179="",TREND(TQ$4:INDEX(TQ$4:TQ$184,$B$200,1),$B$4:INDEX($B$4:$B$184,$B$200,1),INDEX($B$4:$B$184,$B$200+(MONTH($B212)-$C$200),1)),0),VLOOKUP($B212,$B$4:TQ$184,COLUMN(TQ$1)-1,0))</f>
        <v>2812899.7722001374</v>
      </c>
      <c r="TR212" s="30">
        <f>IF(VLOOKUP($B212,$B$4:TR$184,COLUMN(TR$1)-1,0)="",IF(TR179="",TREND(TR$4:INDEX(TR$4:TR$184,$B$200,1),$B$4:INDEX($B$4:$B$184,$B$200,1),INDEX($B$4:$B$184,$B$200+(MONTH($B212)-$C$200),1)),0),VLOOKUP($B212,$B$4:TR$184,COLUMN(TR$1)-1,0))</f>
        <v>1288640106.5885468</v>
      </c>
      <c r="TS212" s="30">
        <f>IF(VLOOKUP($B212,$B$4:TS$184,COLUMN(TS$1)-1,0)="",IF(TS179="",TREND(TS$4:INDEX(TS$4:TS$184,$B$200,1),$B$4:INDEX($B$4:$B$184,$B$200,1),INDEX($B$4:$B$184,$B$200+(MONTH($B212)-$C$200),1)),0),VLOOKUP($B212,$B$4:TS$184,COLUMN(TS$1)-1,0))</f>
        <v>47150107308.889648</v>
      </c>
      <c r="TT212" s="30">
        <f>IF(VLOOKUP($B212,$B$4:TT$184,COLUMN(TT$1)-1,0)="",IF(TT179="",TREND(TT$4:INDEX(TT$4:TT$184,$B$200,1),$B$4:INDEX($B$4:$B$184,$B$200,1),INDEX($B$4:$B$184,$B$200+(MONTH($B212)-$C$200),1)),0),VLOOKUP($B212,$B$4:TT$184,COLUMN(TT$1)-1,0))</f>
        <v>1108702624.1231356</v>
      </c>
      <c r="TU212" s="30">
        <f>IF(VLOOKUP($B212,$B$4:TU$184,COLUMN(TU$1)-1,0)="",IF(TU179="",TREND(TU$4:INDEX(TU$4:TU$184,$B$200,1),$B$4:INDEX($B$4:$B$184,$B$200,1),INDEX($B$4:$B$184,$B$200+(MONTH($B212)-$C$200),1)),0),VLOOKUP($B212,$B$4:TU$184,COLUMN(TU$1)-1,0))</f>
        <v>30221568711.85495</v>
      </c>
      <c r="TV212" s="30">
        <f>IF(VLOOKUP($B212,$B$4:TV$184,COLUMN(TV$1)-1,0)="",IF(TV179="",TREND(TV$4:INDEX(TV$4:TV$184,$B$200,1),$B$4:INDEX($B$4:$B$184,$B$200,1),INDEX($B$4:$B$184,$B$200+(MONTH($B212)-$C$200),1)),0),VLOOKUP($B212,$B$4:TV$184,COLUMN(TV$1)-1,0))</f>
        <v>-34784.147125385818</v>
      </c>
      <c r="TW212" s="30">
        <f>IF(VLOOKUP($B212,$B$4:TW$184,COLUMN(TW$1)-1,0)="",IF(TW179="",TREND(TW$4:INDEX(TW$4:TW$184,$B$200,1),$B$4:INDEX($B$4:$B$184,$B$200,1),INDEX($B$4:$B$184,$B$200+(MONTH($B212)-$C$200),1)),0),VLOOKUP($B212,$B$4:TW$184,COLUMN(TW$1)-1,0))</f>
        <v>-1174152328.9715157</v>
      </c>
      <c r="TX212" s="30">
        <f>IF(VLOOKUP($B212,$B$4:TX$184,COLUMN(TX$1)-1,0)="",IF(TX179="",TREND(TX$4:INDEX(TX$4:TX$184,$B$200,1),$B$4:INDEX($B$4:$B$184,$B$200,1),INDEX($B$4:$B$184,$B$200+(MONTH($B212)-$C$200),1)),0),VLOOKUP($B212,$B$4:TX$184,COLUMN(TX$1)-1,0))</f>
        <v>289875.99614190962</v>
      </c>
      <c r="TY212" s="30">
        <f>IF(VLOOKUP($B212,$B$4:TY$184,COLUMN(TY$1)-1,0)="",IF(TY179="",TREND(TY$4:INDEX(TY$4:TY$184,$B$200,1),$B$4:INDEX($B$4:$B$184,$B$200,1),INDEX($B$4:$B$184,$B$200+(MONTH($B212)-$C$200),1)),0),VLOOKUP($B212,$B$4:TY$184,COLUMN(TY$1)-1,0))</f>
        <v>41425049.946042649</v>
      </c>
      <c r="TZ212" s="30">
        <f>IF(VLOOKUP($B212,$B$4:TZ$184,COLUMN(TZ$1)-1,0)="",IF(TZ179="",TREND(TZ$4:INDEX(TZ$4:TZ$184,$B$200,1),$B$4:INDEX($B$4:$B$184,$B$200,1),INDEX($B$4:$B$184,$B$200+(MONTH($B212)-$C$200),1)),0),VLOOKUP($B212,$B$4:TZ$184,COLUMN(TZ$1)-1,0))</f>
        <v>-10131022.68922624</v>
      </c>
      <c r="UA212" s="30">
        <f>IF(VLOOKUP($B212,$B$4:UA$184,COLUMN(UA$1)-1,0)="",IF(UA179="",TREND(UA$4:INDEX(UA$4:UA$184,$B$200,1),$B$4:INDEX($B$4:$B$184,$B$200,1),INDEX($B$4:$B$184,$B$200+(MONTH($B212)-$C$200),1)),0),VLOOKUP($B212,$B$4:UA$184,COLUMN(UA$1)-1,0))</f>
        <v>-12821017.344546854</v>
      </c>
      <c r="UB212" s="30">
        <f>IF(VLOOKUP($B212,$B$4:UB$184,COLUMN(UB$1)-1,0)="",IF(UB179="",TREND(UB$4:INDEX(UB$4:UB$184,$B$200,1),$B$4:INDEX($B$4:$B$184,$B$200,1),INDEX($B$4:$B$184,$B$200+(MONTH($B212)-$C$200),1)),0),VLOOKUP($B212,$B$4:UB$184,COLUMN(UB$1)-1,0))</f>
        <v>31376992939.065216</v>
      </c>
      <c r="UC212" s="30">
        <f>IF(VLOOKUP($B212,$B$4:UC$184,COLUMN(UC$1)-1,0)="",IF(UC179="",TREND(UC$4:INDEX(UC$4:UC$184,$B$200,1),$B$4:INDEX($B$4:$B$184,$B$200,1),INDEX($B$4:$B$184,$B$200+(MONTH($B212)-$C$200),1)),0),VLOOKUP($B212,$B$4:UC$184,COLUMN(UC$1)-1,0))</f>
        <v>14115863918.911987</v>
      </c>
      <c r="UD212" s="30">
        <f>IF(VLOOKUP($B212,$B$4:UD$184,COLUMN(UD$1)-1,0)="",IF(UD179="",TREND(UD$4:INDEX(UD$4:UD$184,$B$200,1),$B$4:INDEX($B$4:$B$184,$B$200,1),INDEX($B$4:$B$184,$B$200+(MONTH($B212)-$C$200),1)),0),VLOOKUP($B212,$B$4:UD$184,COLUMN(UD$1)-1,0))</f>
        <v>16424846559.798798</v>
      </c>
      <c r="UE212" s="30">
        <f>IF(VLOOKUP($B212,$B$4:UE$184,COLUMN(UE$1)-1,0)="",IF(UE179="",TREND(UE$4:INDEX(UE$4:UE$184,$B$200,1),$B$4:INDEX($B$4:$B$184,$B$200,1),INDEX($B$4:$B$184,$B$200+(MONTH($B212)-$C$200),1)),0),VLOOKUP($B212,$B$4:UE$184,COLUMN(UE$1)-1,0))</f>
        <v>-839873090.47222137</v>
      </c>
      <c r="UF212" s="30">
        <f>IF(VLOOKUP($B212,$B$4:UF$184,COLUMN(UF$1)-1,0)="",IF(UF179="",TREND(UF$4:INDEX(UF$4:UF$184,$B$200,1),$B$4:INDEX($B$4:$B$184,$B$200,1),INDEX($B$4:$B$184,$B$200+(MONTH($B212)-$C$200),1)),0),VLOOKUP($B212,$B$4:UF$184,COLUMN(UF$1)-1,0))</f>
        <v>501848181.21802139</v>
      </c>
      <c r="UG212" s="30">
        <f>IF(VLOOKUP($B212,$B$4:UG$184,COLUMN(UG$1)-1,0)="",IF(UG179="",TREND(UG$4:INDEX(UG$4:UG$184,$B$200,1),$B$4:INDEX($B$4:$B$184,$B$200,1),INDEX($B$4:$B$184,$B$200+(MONTH($B212)-$C$200),1)),0),VLOOKUP($B212,$B$4:UG$184,COLUMN(UG$1)-1,0))</f>
        <v>570605019748.94189</v>
      </c>
      <c r="UI212" s="2"/>
    </row>
    <row r="213" spans="1:555">
      <c r="A213" s="736"/>
      <c r="B213" s="75">
        <f>INDEX($B$4:$B$184,B201-3,1)</f>
        <v>43709</v>
      </c>
      <c r="C213" s="30">
        <f>IF(VLOOKUP($B213,$B$4:C$184,COLUMN(C$1)-1,0)="",IF(C180="",TREND(C$4:INDEX(C$4:C$184,$B$200,1),$B$4:INDEX($B$4:$B$184,$B$200,1),INDEX($B$4:$B$184,$B$200+(MONTH($B213)-$C$200),1)),0),VLOOKUP($B213,$B$4:C$184,COLUMN(C$1)-1,0))</f>
        <v>271248149769.59814</v>
      </c>
      <c r="D213" s="30">
        <f>IF(VLOOKUP($B213,$B$4:D$184,COLUMN(D$1)-1,0)="",IF(D180="",TREND(D$4:INDEX(D$4:D$184,$B$200,1),$B$4:INDEX($B$4:$B$184,$B$200,1),INDEX($B$4:$B$184,$B$200+(MONTH($B213)-$C$200),1)),0),VLOOKUP($B213,$B$4:D$184,COLUMN(D$1)-1,0))</f>
        <v>139258242463.28162</v>
      </c>
      <c r="E213" s="30">
        <f>IF(VLOOKUP($B213,$B$4:E$184,COLUMN(E$1)-1,0)="",IF(E180="",TREND(E$4:INDEX(E$4:E$184,$B$200,1),$B$4:INDEX($B$4:$B$184,$B$200,1),INDEX($B$4:$B$184,$B$200+(MONTH($B213)-$C$200),1)),0),VLOOKUP($B213,$B$4:E$184,COLUMN(E$1)-1,0))</f>
        <v>121894485472.47583</v>
      </c>
      <c r="F213" s="30">
        <f>IF(VLOOKUP($B213,$B$4:F$184,COLUMN(F$1)-1,0)="",IF(F180="",TREND(F$4:INDEX(F$4:F$184,$B$200,1),$B$4:INDEX($B$4:$B$184,$B$200,1),INDEX($B$4:$B$184,$B$200+(MONTH($B213)-$C$200),1)),0),VLOOKUP($B213,$B$4:F$184,COLUMN(F$1)-1,0))</f>
        <v>60811283.576344073</v>
      </c>
      <c r="G213" s="30">
        <f>IF(VLOOKUP($B213,$B$4:G$184,COLUMN(G$1)-1,0)="",IF(G180="",TREND(G$4:INDEX(G$4:G$184,$B$200,1),$B$4:INDEX($B$4:$B$184,$B$200,1),INDEX($B$4:$B$184,$B$200+(MONTH($B213)-$C$200),1)),0),VLOOKUP($B213,$B$4:G$184,COLUMN(G$1)-1,0))</f>
        <v>-1798786.1671890765</v>
      </c>
      <c r="H213" s="30">
        <f>IF(VLOOKUP($B213,$B$4:H$184,COLUMN(H$1)-1,0)="",IF(H180="",TREND(H$4:INDEX(H$4:H$184,$B$200,1),$B$4:INDEX($B$4:$B$184,$B$200,1),INDEX($B$4:$B$184,$B$200+(MONTH($B213)-$C$200),1)),0),VLOOKUP($B213,$B$4:H$184,COLUMN(H$1)-1,0))</f>
        <v>57054957006.929626</v>
      </c>
      <c r="I213" s="30">
        <f>IF(VLOOKUP($B213,$B$4:I$184,COLUMN(I$1)-1,0)="",IF(I180="",TREND(I$4:INDEX(I$4:I$184,$B$200,1),$B$4:INDEX($B$4:$B$184,$B$200,1),INDEX($B$4:$B$184,$B$200+(MONTH($B213)-$C$200),1)),0),VLOOKUP($B213,$B$4:I$184,COLUMN(I$1)-1,0))</f>
        <v>48563013206.439758</v>
      </c>
      <c r="J213" s="30">
        <f>IF(VLOOKUP($B213,$B$4:J$184,COLUMN(J$1)-1,0)="",IF(J180="",TREND(J$4:INDEX(J$4:J$184,$B$200,1),$B$4:INDEX($B$4:$B$184,$B$200,1),INDEX($B$4:$B$184,$B$200+(MONTH($B213)-$C$200),1)),0),VLOOKUP($B213,$B$4:J$184,COLUMN(J$1)-1,0))</f>
        <v>7871755860.7142487</v>
      </c>
      <c r="K213" s="30">
        <f>IF(VLOOKUP($B213,$B$4:K$184,COLUMN(K$1)-1,0)="",IF(K180="",TREND(K$4:INDEX(K$4:K$184,$B$200,1),$B$4:INDEX($B$4:$B$184,$B$200,1),INDEX($B$4:$B$184,$B$200+(MONTH($B213)-$C$200),1)),0),VLOOKUP($B213,$B$4:K$184,COLUMN(K$1)-1,0))</f>
        <v>620187939.77560425</v>
      </c>
      <c r="L213" s="30">
        <f>IF(VLOOKUP($B213,$B$4:L$184,COLUMN(L$1)-1,0)="",IF(L180="",TREND(L$4:INDEX(L$4:L$184,$B$200,1),$B$4:INDEX($B$4:$B$184,$B$200,1),INDEX($B$4:$B$184,$B$200+(MONTH($B213)-$C$200),1)),0),VLOOKUP($B213,$B$4:L$184,COLUMN(L$1)-1,0))</f>
        <v>6420116916.2113838</v>
      </c>
      <c r="M213" s="30">
        <f>IF(VLOOKUP($B213,$B$4:M$184,COLUMN(M$1)-1,0)="",IF(M180="",TREND(M$4:INDEX(M$4:M$184,$B$200,1),$B$4:INDEX($B$4:$B$184,$B$200,1),INDEX($B$4:$B$184,$B$200+(MONTH($B213)-$C$200),1)),0),VLOOKUP($B213,$B$4:M$184,COLUMN(M$1)-1,0))</f>
        <v>48958537123.112579</v>
      </c>
      <c r="N213" s="30">
        <f>IF(VLOOKUP($B213,$B$4:N$184,COLUMN(N$1)-1,0)="",IF(N180="",TREND(N$4:INDEX(N$4:N$184,$B$200,1),$B$4:INDEX($B$4:$B$184,$B$200,1),INDEX($B$4:$B$184,$B$200+(MONTH($B213)-$C$200),1)),0),VLOOKUP($B213,$B$4:N$184,COLUMN(N$1)-1,0))</f>
        <v>48425857321.525116</v>
      </c>
      <c r="O213" s="30">
        <f>IF(VLOOKUP($B213,$B$4:O$184,COLUMN(O$1)-1,0)="",IF(O180="",TREND(O$4:INDEX(O$4:O$184,$B$200,1),$B$4:INDEX($B$4:$B$184,$B$200,1),INDEX($B$4:$B$184,$B$200+(MONTH($B213)-$C$200),1)),0),VLOOKUP($B213,$B$4:O$184,COLUMN(O$1)-1,0))</f>
        <v>532679801.5874548</v>
      </c>
      <c r="P213" s="30">
        <f>IF(VLOOKUP($B213,$B$4:P$184,COLUMN(P$1)-1,0)="",IF(P180="",TREND(P$4:INDEX(P$4:P$184,$B$200,1),$B$4:INDEX($B$4:$B$184,$B$200,1),INDEX($B$4:$B$184,$B$200+(MONTH($B213)-$C$200),1)),0),VLOOKUP($B213,$B$4:P$184,COLUMN(P$1)-1,0))</f>
        <v>2761505416.4146881</v>
      </c>
      <c r="Q213" s="30">
        <f>IF(VLOOKUP($B213,$B$4:Q$184,COLUMN(Q$1)-1,0)="",IF(Q180="",TREND(Q$4:INDEX(Q$4:Q$184,$B$200,1),$B$4:INDEX($B$4:$B$184,$B$200,1),INDEX($B$4:$B$184,$B$200+(MONTH($B213)-$C$200),1)),0),VLOOKUP($B213,$B$4:Q$184,COLUMN(Q$1)-1,0))</f>
        <v>4675334645.8132515</v>
      </c>
      <c r="R213" s="30">
        <f>IF(VLOOKUP($B213,$B$4:R$184,COLUMN(R$1)-1,0)="",IF(R180="",TREND(R$4:INDEX(R$4:R$184,$B$200,1),$B$4:INDEX($B$4:$B$184,$B$200,1),INDEX($B$4:$B$184,$B$200+(MONTH($B213)-$C$200),1)),0),VLOOKUP($B213,$B$4:R$184,COLUMN(R$1)-1,0))</f>
        <v>2419473964.7409344</v>
      </c>
      <c r="S213" s="30">
        <f>IF(VLOOKUP($B213,$B$4:S$184,COLUMN(S$1)-1,0)="",IF(S180="",TREND(S$4:INDEX(S$4:S$184,$B$200,1),$B$4:INDEX($B$4:$B$184,$B$200,1),INDEX($B$4:$B$184,$B$200+(MONTH($B213)-$C$200),1)),0),VLOOKUP($B213,$B$4:S$184,COLUMN(S$1)-1,0))</f>
        <v>17363756990.805855</v>
      </c>
      <c r="T213" s="30">
        <f>IF(VLOOKUP($B213,$B$4:T$184,COLUMN(T$1)-1,0)="",IF(T180="",TREND(T$4:INDEX(T$4:T$184,$B$200,1),$B$4:INDEX($B$4:$B$184,$B$200,1),INDEX($B$4:$B$184,$B$200+(MONTH($B213)-$C$200),1)),0),VLOOKUP($B213,$B$4:T$184,COLUMN(T$1)-1,0))</f>
        <v>2775088791.4824944</v>
      </c>
      <c r="U213" s="30">
        <f>IF(VLOOKUP($B213,$B$4:U$184,COLUMN(U$1)-1,0)="",IF(U180="",TREND(U$4:INDEX(U$4:U$184,$B$200,1),$B$4:INDEX($B$4:$B$184,$B$200,1),INDEX($B$4:$B$184,$B$200+(MONTH($B213)-$C$200),1)),0),VLOOKUP($B213,$B$4:U$184,COLUMN(U$1)-1,0))</f>
        <v>5995957280.2062225</v>
      </c>
      <c r="V213" s="30">
        <f>IF(VLOOKUP($B213,$B$4:V$184,COLUMN(V$1)-1,0)="",IF(V180="",TREND(V$4:INDEX(V$4:V$184,$B$200,1),$B$4:INDEX($B$4:$B$184,$B$200,1),INDEX($B$4:$B$184,$B$200+(MONTH($B213)-$C$200),1)),0),VLOOKUP($B213,$B$4:V$184,COLUMN(V$1)-1,0))</f>
        <v>8771046071.6887207</v>
      </c>
      <c r="W213" s="30">
        <f>IF(VLOOKUP($B213,$B$4:W$184,COLUMN(W$1)-1,0)="",IF(W180="",TREND(W$4:INDEX(W$4:W$184,$B$200,1),$B$4:INDEX($B$4:$B$184,$B$200,1),INDEX($B$4:$B$184,$B$200+(MONTH($B213)-$C$200),1)),0),VLOOKUP($B213,$B$4:W$184,COLUMN(W$1)-1,0))</f>
        <v>183781086.3925817</v>
      </c>
      <c r="X213" s="30">
        <f>IF(VLOOKUP($B213,$B$4:X$184,COLUMN(X$1)-1,0)="",IF(X180="",TREND(X$4:INDEX(X$4:X$184,$B$200,1),$B$4:INDEX($B$4:$B$184,$B$200,1),INDEX($B$4:$B$184,$B$200+(MONTH($B213)-$C$200),1)),0),VLOOKUP($B213,$B$4:X$184,COLUMN(X$1)-1,0))</f>
        <v>1718458648.7138071</v>
      </c>
      <c r="Y213" s="30">
        <f>IF(VLOOKUP($B213,$B$4:Y$184,COLUMN(Y$1)-1,0)="",IF(Y180="",TREND(Y$4:INDEX(Y$4:Y$184,$B$200,1),$B$4:INDEX($B$4:$B$184,$B$200,1),INDEX($B$4:$B$184,$B$200+(MONTH($B213)-$C$200),1)),0),VLOOKUP($B213,$B$4:Y$184,COLUMN(Y$1)-1,0))</f>
        <v>222585156.83164573</v>
      </c>
      <c r="Z213" s="30">
        <f>IF(VLOOKUP($B213,$B$4:Z$184,COLUMN(Z$1)-1,0)="",IF(Z180="",TREND(Z$4:INDEX(Z$4:Z$184,$B$200,1),$B$4:INDEX($B$4:$B$184,$B$200,1),INDEX($B$4:$B$184,$B$200+(MONTH($B213)-$C$200),1)),0),VLOOKUP($B213,$B$4:Z$184,COLUMN(Z$1)-1,0))</f>
        <v>21316532.166988224</v>
      </c>
      <c r="AA213" s="30">
        <f>IF(VLOOKUP($B213,$B$4:AA$184,COLUMN(AA$1)-1,0)="",IF(AA180="",TREND(AA$4:INDEX(AA$4:AA$184,$B$200,1),$B$4:INDEX($B$4:$B$184,$B$200,1),INDEX($B$4:$B$184,$B$200+(MONTH($B213)-$C$200),1)),0),VLOOKUP($B213,$B$4:AA$184,COLUMN(AA$1)-1,0))</f>
        <v>191848789.62167788</v>
      </c>
      <c r="AB213" s="30">
        <f>IF(VLOOKUP($B213,$B$4:AB$184,COLUMN(AB$1)-1,0)="",IF(AB180="",TREND(AB$4:INDEX(AB$4:AB$184,$B$200,1),$B$4:INDEX($B$4:$B$184,$B$200,1),INDEX($B$4:$B$184,$B$200+(MONTH($B213)-$C$200),1)),0),VLOOKUP($B213,$B$4:AB$184,COLUMN(AB$1)-1,0))</f>
        <v>177838832.3647089</v>
      </c>
      <c r="AC213" s="30">
        <f>IF(VLOOKUP($B213,$B$4:AC$184,COLUMN(AC$1)-1,0)="",IF(AC180="",TREND(AC$4:INDEX(AC$4:AC$184,$B$200,1),$B$4:INDEX($B$4:$B$184,$B$200,1),INDEX($B$4:$B$184,$B$200+(MONTH($B213)-$C$200),1)),0),VLOOKUP($B213,$B$4:AC$184,COLUMN(AC$1)-1,0))</f>
        <v>-5138313.9871720672</v>
      </c>
      <c r="AD213" s="30">
        <f>IF(VLOOKUP($B213,$B$4:AD$184,COLUMN(AD$1)-1,0)="",IF(AD180="",TREND(AD$4:INDEX(AD$4:AD$184,$B$200,1),$B$4:INDEX($B$4:$B$184,$B$200,1),INDEX($B$4:$B$184,$B$200+(MONTH($B213)-$C$200),1)),0),VLOOKUP($B213,$B$4:AD$184,COLUMN(AD$1)-1,0))</f>
        <v>5068041108.663887</v>
      </c>
      <c r="AE213" s="30">
        <f>IF(VLOOKUP($B213,$B$4:AE$184,COLUMN(AE$1)-1,0)="",IF(AE180="",TREND(AE$4:INDEX(AE$4:AE$184,$B$200,1),$B$4:INDEX($B$4:$B$184,$B$200,1),INDEX($B$4:$B$184,$B$200+(MONTH($B213)-$C$200),1)),0),VLOOKUP($B213,$B$4:AE$184,COLUMN(AE$1)-1,0))</f>
        <v>1190628464.1696472</v>
      </c>
      <c r="AF213" s="30">
        <f>IF(VLOOKUP($B213,$B$4:AF$184,COLUMN(AF$1)-1,0)="",IF(AF180="",TREND(AF$4:INDEX(AF$4:AF$184,$B$200,1),$B$4:INDEX($B$4:$B$184,$B$200,1),INDEX($B$4:$B$184,$B$200+(MONTH($B213)-$C$200),1)),0),VLOOKUP($B213,$B$4:AF$184,COLUMN(AF$1)-1,0))</f>
        <v>846634765.71227551</v>
      </c>
      <c r="AG213" s="30">
        <f>IF(VLOOKUP($B213,$B$4:AG$184,COLUMN(AG$1)-1,0)="",IF(AG180="",TREND(AG$4:INDEX(AG$4:AG$184,$B$200,1),$B$4:INDEX($B$4:$B$184,$B$200,1),INDEX($B$4:$B$184,$B$200+(MONTH($B213)-$C$200),1)),0),VLOOKUP($B213,$B$4:AG$184,COLUMN(AG$1)-1,0))</f>
        <v>343993698.4573698</v>
      </c>
      <c r="AH213" s="30">
        <f>IF(VLOOKUP($B213,$B$4:AH$184,COLUMN(AH$1)-1,0)="",IF(AH180="",TREND(AH$4:INDEX(AH$4:AH$184,$B$200,1),$B$4:INDEX($B$4:$B$184,$B$200,1),INDEX($B$4:$B$184,$B$200+(MONTH($B213)-$C$200),1)),0),VLOOKUP($B213,$B$4:AH$184,COLUMN(AH$1)-1,0))</f>
        <v>31447494.412146747</v>
      </c>
      <c r="AI213" s="30">
        <f>IF(VLOOKUP($B213,$B$4:AI$184,COLUMN(AI$1)-1,0)="",IF(AI180="",TREND(AI$4:INDEX(AI$4:AI$184,$B$200,1),$B$4:INDEX($B$4:$B$184,$B$200,1),INDEX($B$4:$B$184,$B$200+(MONTH($B213)-$C$200),1)),0),VLOOKUP($B213,$B$4:AI$184,COLUMN(AI$1)-1,0))</f>
        <v>131989907306.31653</v>
      </c>
      <c r="AJ213" s="30">
        <f>IF(VLOOKUP($B213,$B$4:AJ$184,COLUMN(AJ$1)-1,0)="",IF(AJ180="",TREND(AJ$4:INDEX(AJ$4:AJ$184,$B$200,1),$B$4:INDEX($B$4:$B$184,$B$200,1),INDEX($B$4:$B$184,$B$200+(MONTH($B213)-$C$200),1)),0),VLOOKUP($B213,$B$4:AJ$184,COLUMN(AJ$1)-1,0))</f>
        <v>887155567.14222336</v>
      </c>
      <c r="AK213" s="30">
        <f>IF(VLOOKUP($B213,$B$4:AK$184,COLUMN(AK$1)-1,0)="",IF(AK180="",TREND(AK$4:INDEX(AK$4:AK$184,$B$200,1),$B$4:INDEX($B$4:$B$184,$B$200,1),INDEX($B$4:$B$184,$B$200+(MONTH($B213)-$C$200),1)),0),VLOOKUP($B213,$B$4:AK$184,COLUMN(AK$1)-1,0))</f>
        <v>141532206.29866982</v>
      </c>
      <c r="AL213" s="30">
        <f>IF(VLOOKUP($B213,$B$4:AL$184,COLUMN(AL$1)-1,0)="",IF(AL180="",TREND(AL$4:INDEX(AL$4:AL$184,$B$200,1),$B$4:INDEX($B$4:$B$184,$B$200,1),INDEX($B$4:$B$184,$B$200+(MONTH($B213)-$C$200),1)),0),VLOOKUP($B213,$B$4:AL$184,COLUMN(AL$1)-1,0))</f>
        <v>262192.18505039625</v>
      </c>
      <c r="AM213" s="30">
        <f>IF(VLOOKUP($B213,$B$4:AM$184,COLUMN(AM$1)-1,0)="",IF(AM180="",TREND(AM$4:INDEX(AM$4:AM$184,$B$200,1),$B$4:INDEX($B$4:$B$184,$B$200,1),INDEX($B$4:$B$184,$B$200+(MONTH($B213)-$C$200),1)),0),VLOOKUP($B213,$B$4:AM$184,COLUMN(AM$1)-1,0))</f>
        <v>686164778.69843674</v>
      </c>
      <c r="AN213" s="30">
        <f>IF(VLOOKUP($B213,$B$4:AN$184,COLUMN(AN$1)-1,0)="",IF(AN180="",TREND(AN$4:INDEX(AN$4:AN$184,$B$200,1),$B$4:INDEX($B$4:$B$184,$B$200,1),INDEX($B$4:$B$184,$B$200+(MONTH($B213)-$C$200),1)),0),VLOOKUP($B213,$B$4:AN$184,COLUMN(AN$1)-1,0))</f>
        <v>59196389.960065603</v>
      </c>
      <c r="AO213" s="30">
        <f>IF(VLOOKUP($B213,$B$4:AO$184,COLUMN(AO$1)-1,0)="",IF(AO180="",TREND(AO$4:INDEX(AO$4:AO$184,$B$200,1),$B$4:INDEX($B$4:$B$184,$B$200,1),INDEX($B$4:$B$184,$B$200+(MONTH($B213)-$C$200),1)),0),VLOOKUP($B213,$B$4:AO$184,COLUMN(AO$1)-1,0))</f>
        <v>2333240241.8082008</v>
      </c>
      <c r="AP213" s="30">
        <f>IF(VLOOKUP($B213,$B$4:AP$184,COLUMN(AP$1)-1,0)="",IF(AP180="",TREND(AP$4:INDEX(AP$4:AP$184,$B$200,1),$B$4:INDEX($B$4:$B$184,$B$200,1),INDEX($B$4:$B$184,$B$200+(MONTH($B213)-$C$200),1)),0),VLOOKUP($B213,$B$4:AP$184,COLUMN(AP$1)-1,0))</f>
        <v>2214434926.8890457</v>
      </c>
      <c r="AQ213" s="30">
        <f>IF(VLOOKUP($B213,$B$4:AQ$184,COLUMN(AQ$1)-1,0)="",IF(AQ180="",TREND(AQ$4:INDEX(AQ$4:AQ$184,$B$200,1),$B$4:INDEX($B$4:$B$184,$B$200,1),INDEX($B$4:$B$184,$B$200+(MONTH($B213)-$C$200),1)),0),VLOOKUP($B213,$B$4:AQ$184,COLUMN(AQ$1)-1,0))</f>
        <v>7083878.4477527663</v>
      </c>
      <c r="AR213" s="30">
        <f>IF(VLOOKUP($B213,$B$4:AR$184,COLUMN(AR$1)-1,0)="",IF(AR180="",TREND(AR$4:INDEX(AR$4:AR$184,$B$200,1),$B$4:INDEX($B$4:$B$184,$B$200,1),INDEX($B$4:$B$184,$B$200+(MONTH($B213)-$C$200),1)),0),VLOOKUP($B213,$B$4:AR$184,COLUMN(AR$1)-1,0))</f>
        <v>14736528.02415245</v>
      </c>
      <c r="AS213" s="30">
        <f>IF(VLOOKUP($B213,$B$4:AS$184,COLUMN(AS$1)-1,0)="",IF(AS180="",TREND(AS$4:INDEX(AS$4:AS$184,$B$200,1),$B$4:INDEX($B$4:$B$184,$B$200,1),INDEX($B$4:$B$184,$B$200+(MONTH($B213)-$C$200),1)),0),VLOOKUP($B213,$B$4:AS$184,COLUMN(AS$1)-1,0))</f>
        <v>65204.34707010549</v>
      </c>
      <c r="AT213" s="30">
        <f>IF(VLOOKUP($B213,$B$4:AT$184,COLUMN(AT$1)-1,0)="",IF(AT180="",TREND(AT$4:INDEX(AT$4:AT$184,$B$200,1),$B$4:INDEX($B$4:$B$184,$B$200,1),INDEX($B$4:$B$184,$B$200+(MONTH($B213)-$C$200),1)),0),VLOOKUP($B213,$B$4:AT$184,COLUMN(AT$1)-1,0))</f>
        <v>38673187.518601179</v>
      </c>
      <c r="AU213" s="30">
        <f>IF(VLOOKUP($B213,$B$4:AU$184,COLUMN(AU$1)-1,0)="",IF(AU180="",TREND(AU$4:INDEX(AU$4:AU$184,$B$200,1),$B$4:INDEX($B$4:$B$184,$B$200,1),INDEX($B$4:$B$184,$B$200+(MONTH($B213)-$C$200),1)),0),VLOOKUP($B213,$B$4:AU$184,COLUMN(AU$1)-1,0))</f>
        <v>19891625.88869381</v>
      </c>
      <c r="AV213" s="30">
        <f>IF(VLOOKUP($B213,$B$4:AV$184,COLUMN(AV$1)-1,0)="",IF(AV180="",TREND(AV$4:INDEX(AV$4:AV$184,$B$200,1),$B$4:INDEX($B$4:$B$184,$B$200,1),INDEX($B$4:$B$184,$B$200+(MONTH($B213)-$C$200),1)),0),VLOOKUP($B213,$B$4:AV$184,COLUMN(AV$1)-1,0))</f>
        <v>-10478720.746635914</v>
      </c>
      <c r="AW213" s="30">
        <f>IF(VLOOKUP($B213,$B$4:AW$184,COLUMN(AW$1)-1,0)="",IF(AW180="",TREND(AW$4:INDEX(AW$4:AW$184,$B$200,1),$B$4:INDEX($B$4:$B$184,$B$200,1),INDEX($B$4:$B$184,$B$200+(MONTH($B213)-$C$200),1)),0),VLOOKUP($B213,$B$4:AW$184,COLUMN(AW$1)-1,0))</f>
        <v>-383989.23993532173</v>
      </c>
      <c r="AX213" s="30">
        <f>IF(VLOOKUP($B213,$B$4:AX$184,COLUMN(AX$1)-1,0)="",IF(AX180="",TREND(AX$4:INDEX(AX$4:AX$184,$B$200,1),$B$4:INDEX($B$4:$B$184,$B$200,1),INDEX($B$4:$B$184,$B$200+(MONTH($B213)-$C$200),1)),0),VLOOKUP($B213,$B$4:AX$184,COLUMN(AX$1)-1,0))</f>
        <v>859969.53168263379</v>
      </c>
      <c r="AY213" s="30">
        <f>IF(VLOOKUP($B213,$B$4:AY$184,COLUMN(AY$1)-1,0)="",IF(AY180="",TREND(AY$4:INDEX(AY$4:AY$184,$B$200,1),$B$4:INDEX($B$4:$B$184,$B$200,1),INDEX($B$4:$B$184,$B$200+(MONTH($B213)-$C$200),1)),0),VLOOKUP($B213,$B$4:AY$184,COLUMN(AY$1)-1,0))</f>
        <v>38136520.000566602</v>
      </c>
      <c r="AZ213" s="30">
        <f>IF(VLOOKUP($B213,$B$4:AZ$184,COLUMN(AZ$1)-1,0)="",IF(AZ180="",TREND(AZ$4:INDEX(AZ$4:AZ$184,$B$200,1),$B$4:INDEX($B$4:$B$184,$B$200,1),INDEX($B$4:$B$184,$B$200+(MONTH($B213)-$C$200),1)),0),VLOOKUP($B213,$B$4:AZ$184,COLUMN(AZ$1)-1,0))</f>
        <v>10221111.147204697</v>
      </c>
      <c r="BA213" s="30">
        <f>IF(VLOOKUP($B213,$B$4:BA$184,COLUMN(BA$1)-1,0)="",IF(BA180="",TREND(BA$4:INDEX(BA$4:BA$184,$B$200,1),$B$4:INDEX($B$4:$B$184,$B$200,1),INDEX($B$4:$B$184,$B$200+(MONTH($B213)-$C$200),1)),0),VLOOKUP($B213,$B$4:BA$184,COLUMN(BA$1)-1,0))</f>
        <v>0</v>
      </c>
      <c r="BB213" s="30">
        <f>IF(VLOOKUP($B213,$B$4:BB$184,COLUMN(BB$1)-1,0)="",IF(BB180="",TREND(BB$4:INDEX(BB$4:BB$184,$B$200,1),$B$4:INDEX($B$4:$B$184,$B$200,1),INDEX($B$4:$B$184,$B$200+(MONTH($B213)-$C$200),1)),0),VLOOKUP($B213,$B$4:BB$184,COLUMN(BB$1)-1,0))</f>
        <v>3981435.6549441591</v>
      </c>
      <c r="BC213" s="30">
        <f>IF(VLOOKUP($B213,$B$4:BC$184,COLUMN(BC$1)-1,0)="",IF(BC180="",TREND(BC$4:INDEX(BC$4:BC$184,$B$200,1),$B$4:INDEX($B$4:$B$184,$B$200,1),INDEX($B$4:$B$184,$B$200+(MONTH($B213)-$C$200),1)),0),VLOOKUP($B213,$B$4:BC$184,COLUMN(BC$1)-1,0))</f>
        <v>6239675.4922605455</v>
      </c>
      <c r="BD213" s="30">
        <f>IF(VLOOKUP($B213,$B$4:BD$184,COLUMN(BD$1)-1,0)="",IF(BD180="",TREND(BD$4:INDEX(BD$4:BD$184,$B$200,1),$B$4:INDEX($B$4:$B$184,$B$200,1),INDEX($B$4:$B$184,$B$200+(MONTH($B213)-$C$200),1)),0),VLOOKUP($B213,$B$4:BD$184,COLUMN(BD$1)-1,0))</f>
        <v>8477094119.7190399</v>
      </c>
      <c r="BE213" s="30">
        <f>IF(VLOOKUP($B213,$B$4:BE$184,COLUMN(BE$1)-1,0)="",IF(BE180="",TREND(BE$4:INDEX(BE$4:BE$184,$B$200,1),$B$4:INDEX($B$4:$B$184,$B$200,1),INDEX($B$4:$B$184,$B$200+(MONTH($B213)-$C$200),1)),0),VLOOKUP($B213,$B$4:BE$184,COLUMN(BE$1)-1,0))</f>
        <v>551323.80307679181</v>
      </c>
      <c r="BF213" s="30">
        <f>IF(VLOOKUP($B213,$B$4:BF$184,COLUMN(BF$1)-1,0)="",IF(BF180="",TREND(BF$4:INDEX(BF$4:BF$184,$B$200,1),$B$4:INDEX($B$4:$B$184,$B$200,1),INDEX($B$4:$B$184,$B$200+(MONTH($B213)-$C$200),1)),0),VLOOKUP($B213,$B$4:BF$184,COLUMN(BF$1)-1,0))</f>
        <v>4783216004.9171829</v>
      </c>
      <c r="BG213" s="30">
        <f>IF(VLOOKUP($B213,$B$4:BG$184,COLUMN(BG$1)-1,0)="",IF(BG180="",TREND(BG$4:INDEX(BG$4:BG$184,$B$200,1),$B$4:INDEX($B$4:$B$184,$B$200,1),INDEX($B$4:$B$184,$B$200+(MONTH($B213)-$C$200),1)),0),VLOOKUP($B213,$B$4:BG$184,COLUMN(BG$1)-1,0))</f>
        <v>1699651762.602562</v>
      </c>
      <c r="BH213" s="30">
        <f>IF(VLOOKUP($B213,$B$4:BH$184,COLUMN(BH$1)-1,0)="",IF(BH180="",TREND(BH$4:INDEX(BH$4:BH$184,$B$200,1),$B$4:INDEX($B$4:$B$184,$B$200,1),INDEX($B$4:$B$184,$B$200+(MONTH($B213)-$C$200),1)),0),VLOOKUP($B213,$B$4:BH$184,COLUMN(BH$1)-1,0))</f>
        <v>379253.36049399897</v>
      </c>
      <c r="BI213" s="30">
        <f>IF(VLOOKUP($B213,$B$4:BI$184,COLUMN(BI$1)-1,0)="",IF(BI180="",TREND(BI$4:INDEX(BI$4:BI$184,$B$200,1),$B$4:INDEX($B$4:$B$184,$B$200,1),INDEX($B$4:$B$184,$B$200+(MONTH($B213)-$C$200),1)),0),VLOOKUP($B213,$B$4:BI$184,COLUMN(BI$1)-1,0))</f>
        <v>7434617.1850779057</v>
      </c>
      <c r="BJ213" s="30">
        <f>IF(VLOOKUP($B213,$B$4:BJ$184,COLUMN(BJ$1)-1,0)="",IF(BJ180="",TREND(BJ$4:INDEX(BJ$4:BJ$184,$B$200,1),$B$4:INDEX($B$4:$B$184,$B$200,1),INDEX($B$4:$B$184,$B$200+(MONTH($B213)-$C$200),1)),0),VLOOKUP($B213,$B$4:BJ$184,COLUMN(BJ$1)-1,0))</f>
        <v>-5875.1917931716889</v>
      </c>
      <c r="BK213" s="30">
        <f>IF(VLOOKUP($B213,$B$4:BK$184,COLUMN(BK$1)-1,0)="",IF(BK180="",TREND(BK$4:INDEX(BK$4:BK$184,$B$200,1),$B$4:INDEX($B$4:$B$184,$B$200,1),INDEX($B$4:$B$184,$B$200+(MONTH($B213)-$C$200),1)),0),VLOOKUP($B213,$B$4:BK$184,COLUMN(BK$1)-1,0))</f>
        <v>108162564.38940036</v>
      </c>
      <c r="BL213" s="30">
        <f>IF(VLOOKUP($B213,$B$4:BL$184,COLUMN(BL$1)-1,0)="",IF(BL180="",TREND(BL$4:INDEX(BL$4:BL$184,$B$200,1),$B$4:INDEX($B$4:$B$184,$B$200,1),INDEX($B$4:$B$184,$B$200+(MONTH($B213)-$C$200),1)),0),VLOOKUP($B213,$B$4:BL$184,COLUMN(BL$1)-1,0))</f>
        <v>9972777.9542283788</v>
      </c>
      <c r="BM213" s="30">
        <f>IF(VLOOKUP($B213,$B$4:BM$184,COLUMN(BM$1)-1,0)="",IF(BM180="",TREND(BM$4:INDEX(BM$4:BM$184,$B$200,1),$B$4:INDEX($B$4:$B$184,$B$200,1),INDEX($B$4:$B$184,$B$200+(MONTH($B213)-$C$200),1)),0),VLOOKUP($B213,$B$4:BM$184,COLUMN(BM$1)-1,0))</f>
        <v>14114981.604603112</v>
      </c>
      <c r="BN213" s="30">
        <f>IF(VLOOKUP($B213,$B$4:BN$184,COLUMN(BN$1)-1,0)="",IF(BN180="",TREND(BN$4:INDEX(BN$4:BN$184,$B$200,1),$B$4:INDEX($B$4:$B$184,$B$200,1),INDEX($B$4:$B$184,$B$200+(MONTH($B213)-$C$200),1)),0),VLOOKUP($B213,$B$4:BN$184,COLUMN(BN$1)-1,0))</f>
        <v>18897521.801744252</v>
      </c>
      <c r="BO213" s="30">
        <f>IF(VLOOKUP($B213,$B$4:BO$184,COLUMN(BO$1)-1,0)="",IF(BO180="",TREND(BO$4:INDEX(BO$4:BO$184,$B$200,1),$B$4:INDEX($B$4:$B$184,$B$200,1),INDEX($B$4:$B$184,$B$200+(MONTH($B213)-$C$200),1)),0),VLOOKUP($B213,$B$4:BO$184,COLUMN(BO$1)-1,0))</f>
        <v>5582071.5576540604</v>
      </c>
      <c r="BP213" s="30">
        <f>IF(VLOOKUP($B213,$B$4:BP$184,COLUMN(BP$1)-1,0)="",IF(BP180="",TREND(BP$4:INDEX(BP$4:BP$184,$B$200,1),$B$4:INDEX($B$4:$B$184,$B$200,1),INDEX($B$4:$B$184,$B$200+(MONTH($B213)-$C$200),1)),0),VLOOKUP($B213,$B$4:BP$184,COLUMN(BP$1)-1,0))</f>
        <v>8732.4949034802848</v>
      </c>
      <c r="BQ213" s="30">
        <f>IF(VLOOKUP($B213,$B$4:BQ$184,COLUMN(BQ$1)-1,0)="",IF(BQ180="",TREND(BQ$4:INDEX(BQ$4:BQ$184,$B$200,1),$B$4:INDEX($B$4:$B$184,$B$200,1),INDEX($B$4:$B$184,$B$200+(MONTH($B213)-$C$200),1)),0),VLOOKUP($B213,$B$4:BQ$184,COLUMN(BQ$1)-1,0))</f>
        <v>1759892.3853520527</v>
      </c>
      <c r="BR213" s="30">
        <f>IF(VLOOKUP($B213,$B$4:BR$184,COLUMN(BR$1)-1,0)="",IF(BR180="",TREND(BR$4:INDEX(BR$4:BR$184,$B$200,1),$B$4:INDEX($B$4:$B$184,$B$200,1),INDEX($B$4:$B$184,$B$200+(MONTH($B213)-$C$200),1)),0),VLOOKUP($B213,$B$4:BR$184,COLUMN(BR$1)-1,0))</f>
        <v>212785192.9078815</v>
      </c>
      <c r="BS213" s="30">
        <f>IF(VLOOKUP($B213,$B$4:BS$184,COLUMN(BS$1)-1,0)="",IF(BS180="",TREND(BS$4:INDEX(BS$4:BS$184,$B$200,1),$B$4:INDEX($B$4:$B$184,$B$200,1),INDEX($B$4:$B$184,$B$200+(MONTH($B213)-$C$200),1)),0),VLOOKUP($B213,$B$4:BS$184,COLUMN(BS$1)-1,0))</f>
        <v>1613912948.416935</v>
      </c>
      <c r="BT213" s="30">
        <f>IF(VLOOKUP($B213,$B$4:BT$184,COLUMN(BT$1)-1,0)="",IF(BT180="",TREND(BT$4:INDEX(BT$4:BT$184,$B$200,1),$B$4:INDEX($B$4:$B$184,$B$200,1),INDEX($B$4:$B$184,$B$200+(MONTH($B213)-$C$200),1)),0),VLOOKUP($B213,$B$4:BT$184,COLUMN(BT$1)-1,0))</f>
        <v>373528877.65518522</v>
      </c>
      <c r="BU213" s="30">
        <f>IF(VLOOKUP($B213,$B$4:BU$184,COLUMN(BU$1)-1,0)="",IF(BU180="",TREND(BU$4:INDEX(BU$4:BU$184,$B$200,1),$B$4:INDEX($B$4:$B$184,$B$200,1),INDEX($B$4:$B$184,$B$200+(MONTH($B213)-$C$200),1)),0),VLOOKUP($B213,$B$4:BU$184,COLUMN(BU$1)-1,0))</f>
        <v>10167295.618005708</v>
      </c>
      <c r="BV213" s="30">
        <f>IF(VLOOKUP($B213,$B$4:BV$184,COLUMN(BV$1)-1,0)="",IF(BV180="",TREND(BV$4:INDEX(BV$4:BV$184,$B$200,1),$B$4:INDEX($B$4:$B$184,$B$200,1),INDEX($B$4:$B$184,$B$200+(MONTH($B213)-$C$200),1)),0),VLOOKUP($B213,$B$4:BV$184,COLUMN(BV$1)-1,0))</f>
        <v>51203569.092961967</v>
      </c>
      <c r="BW213" s="30">
        <f>IF(VLOOKUP($B213,$B$4:BW$184,COLUMN(BW$1)-1,0)="",IF(BW180="",TREND(BW$4:INDEX(BW$4:BW$184,$B$200,1),$B$4:INDEX($B$4:$B$184,$B$200,1),INDEX($B$4:$B$184,$B$200+(MONTH($B213)-$C$200),1)),0),VLOOKUP($B213,$B$4:BW$184,COLUMN(BW$1)-1,0))</f>
        <v>1729357.5864702309</v>
      </c>
      <c r="BX213" s="30">
        <f>IF(VLOOKUP($B213,$B$4:BX$184,COLUMN(BX$1)-1,0)="",IF(BX180="",TREND(BX$4:INDEX(BX$4:BX$184,$B$200,1),$B$4:INDEX($B$4:$B$184,$B$200,1),INDEX($B$4:$B$184,$B$200+(MONTH($B213)-$C$200),1)),0),VLOOKUP($B213,$B$4:BX$184,COLUMN(BX$1)-1,0))</f>
        <v>129327.9231064599</v>
      </c>
      <c r="BY213" s="30">
        <f>IF(VLOOKUP($B213,$B$4:BY$184,COLUMN(BY$1)-1,0)="",IF(BY180="",TREND(BY$4:INDEX(BY$4:BY$184,$B$200,1),$B$4:INDEX($B$4:$B$184,$B$200,1),INDEX($B$4:$B$184,$B$200+(MONTH($B213)-$C$200),1)),0),VLOOKUP($B213,$B$4:BY$184,COLUMN(BY$1)-1,0))</f>
        <v>308440215.0487771</v>
      </c>
      <c r="BZ213" s="30">
        <f>IF(VLOOKUP($B213,$B$4:BZ$184,COLUMN(BZ$1)-1,0)="",IF(BZ180="",TREND(BZ$4:INDEX(BZ$4:BZ$184,$B$200,1),$B$4:INDEX($B$4:$B$184,$B$200,1),INDEX($B$4:$B$184,$B$200+(MONTH($B213)-$C$200),1)),0),VLOOKUP($B213,$B$4:BZ$184,COLUMN(BZ$1)-1,0))</f>
        <v>1478315.656573195</v>
      </c>
      <c r="CA213" s="30">
        <f>IF(VLOOKUP($B213,$B$4:CA$184,COLUMN(CA$1)-1,0)="",IF(CA180="",TREND(CA$4:INDEX(CA$4:CA$184,$B$200,1),$B$4:INDEX($B$4:$B$184,$B$200,1),INDEX($B$4:$B$184,$B$200+(MONTH($B213)-$C$200),1)),0),VLOOKUP($B213,$B$4:CA$184,COLUMN(CA$1)-1,0))</f>
        <v>300694.22524794051</v>
      </c>
      <c r="CB213" s="30">
        <f>IF(VLOOKUP($B213,$B$4:CB$184,COLUMN(CB$1)-1,0)="",IF(CB180="",TREND(CB$4:INDEX(CB$4:CB$184,$B$200,1),$B$4:INDEX($B$4:$B$184,$B$200,1),INDEX($B$4:$B$184,$B$200+(MONTH($B213)-$C$200),1)),0),VLOOKUP($B213,$B$4:CB$184,COLUMN(CB$1)-1,0))</f>
        <v>18257.029165484884</v>
      </c>
      <c r="CC213" s="30">
        <f>IF(VLOOKUP($B213,$B$4:CC$184,COLUMN(CC$1)-1,0)="",IF(CC180="",TREND(CC$4:INDEX(CC$4:CC$184,$B$200,1),$B$4:INDEX($B$4:$B$184,$B$200,1),INDEX($B$4:$B$184,$B$200+(MONTH($B213)-$C$200),1)),0),VLOOKUP($B213,$B$4:CC$184,COLUMN(CC$1)-1,0))</f>
        <v>9701970691.7435913</v>
      </c>
      <c r="CD213" s="30">
        <f>IF(VLOOKUP($B213,$B$4:CD$184,COLUMN(CD$1)-1,0)="",IF(CD180="",TREND(CD$4:INDEX(CD$4:CD$184,$B$200,1),$B$4:INDEX($B$4:$B$184,$B$200,1),INDEX($B$4:$B$184,$B$200+(MONTH($B213)-$C$200),1)),0),VLOOKUP($B213,$B$4:CD$184,COLUMN(CD$1)-1,0))</f>
        <v>-181539.37671267986</v>
      </c>
      <c r="CE213" s="30">
        <f>IF(VLOOKUP($B213,$B$4:CE$184,COLUMN(CE$1)-1,0)="",IF(CE180="",TREND(CE$4:INDEX(CE$4:CE$184,$B$200,1),$B$4:INDEX($B$4:$B$184,$B$200,1),INDEX($B$4:$B$184,$B$200+(MONTH($B213)-$C$200),1)),0),VLOOKUP($B213,$B$4:CE$184,COLUMN(CE$1)-1,0))</f>
        <v>7767013341.4676514</v>
      </c>
      <c r="CF213" s="30">
        <f>IF(VLOOKUP($B213,$B$4:CF$184,COLUMN(CF$1)-1,0)="",IF(CF180="",TREND(CF$4:INDEX(CF$4:CF$184,$B$200,1),$B$4:INDEX($B$4:$B$184,$B$200,1),INDEX($B$4:$B$184,$B$200+(MONTH($B213)-$C$200),1)),0),VLOOKUP($B213,$B$4:CF$184,COLUMN(CF$1)-1,0))</f>
        <v>257558523.96584201</v>
      </c>
      <c r="CG213" s="30">
        <f>IF(VLOOKUP($B213,$B$4:CG$184,COLUMN(CG$1)-1,0)="",IF(CG180="",TREND(CG$4:INDEX(CG$4:CG$184,$B$200,1),$B$4:INDEX($B$4:$B$184,$B$200,1),INDEX($B$4:$B$184,$B$200+(MONTH($B213)-$C$200),1)),0),VLOOKUP($B213,$B$4:CG$184,COLUMN(CG$1)-1,0))</f>
        <v>3281322136.2774105</v>
      </c>
      <c r="CH213" s="30">
        <f>IF(VLOOKUP($B213,$B$4:CH$184,COLUMN(CH$1)-1,0)="",IF(CH180="",TREND(CH$4:INDEX(CH$4:CH$184,$B$200,1),$B$4:INDEX($B$4:$B$184,$B$200,1),INDEX($B$4:$B$184,$B$200+(MONTH($B213)-$C$200),1)),0),VLOOKUP($B213,$B$4:CH$184,COLUMN(CH$1)-1,0))</f>
        <v>323500470.31857729</v>
      </c>
      <c r="CI213" s="30">
        <f>IF(VLOOKUP($B213,$B$4:CI$184,COLUMN(CI$1)-1,0)="",IF(CI180="",TREND(CI$4:INDEX(CI$4:CI$184,$B$200,1),$B$4:INDEX($B$4:$B$184,$B$200,1),INDEX($B$4:$B$184,$B$200+(MONTH($B213)-$C$200),1)),0),VLOOKUP($B213,$B$4:CI$184,COLUMN(CI$1)-1,0))</f>
        <v>72719193.768601358</v>
      </c>
      <c r="CJ213" s="30">
        <f>IF(VLOOKUP($B213,$B$4:CJ$184,COLUMN(CJ$1)-1,0)="",IF(CJ180="",TREND(CJ$4:INDEX(CJ$4:CJ$184,$B$200,1),$B$4:INDEX($B$4:$B$184,$B$200,1),INDEX($B$4:$B$184,$B$200+(MONTH($B213)-$C$200),1)),0),VLOOKUP($B213,$B$4:CJ$184,COLUMN(CJ$1)-1,0))</f>
        <v>1431765.4099173197</v>
      </c>
      <c r="CK213" s="30">
        <f>IF(VLOOKUP($B213,$B$4:CK$184,COLUMN(CK$1)-1,0)="",IF(CK180="",TREND(CK$4:INDEX(CK$4:CK$184,$B$200,1),$B$4:INDEX($B$4:$B$184,$B$200,1),INDEX($B$4:$B$184,$B$200+(MONTH($B213)-$C$200),1)),0),VLOOKUP($B213,$B$4:CK$184,COLUMN(CK$1)-1,0))</f>
        <v>12379644.727132604</v>
      </c>
      <c r="CL213" s="30">
        <f>IF(VLOOKUP($B213,$B$4:CL$184,COLUMN(CL$1)-1,0)="",IF(CL180="",TREND(CL$4:INDEX(CL$4:CL$184,$B$200,1),$B$4:INDEX($B$4:$B$184,$B$200,1),INDEX($B$4:$B$184,$B$200+(MONTH($B213)-$C$200),1)),0),VLOOKUP($B213,$B$4:CL$184,COLUMN(CL$1)-1,0))</f>
        <v>4943142.4258068111</v>
      </c>
      <c r="CM213" s="30">
        <f>IF(VLOOKUP($B213,$B$4:CM$184,COLUMN(CM$1)-1,0)="",IF(CM180="",TREND(CM$4:INDEX(CM$4:CM$184,$B$200,1),$B$4:INDEX($B$4:$B$184,$B$200,1),INDEX($B$4:$B$184,$B$200+(MONTH($B213)-$C$200),1)),0),VLOOKUP($B213,$B$4:CM$184,COLUMN(CM$1)-1,0))</f>
        <v>1636349.7513502855</v>
      </c>
      <c r="CN213" s="30">
        <f>IF(VLOOKUP($B213,$B$4:CN$184,COLUMN(CN$1)-1,0)="",IF(CN180="",TREND(CN$4:INDEX(CN$4:CN$184,$B$200,1),$B$4:INDEX($B$4:$B$184,$B$200,1),INDEX($B$4:$B$184,$B$200+(MONTH($B213)-$C$200),1)),0),VLOOKUP($B213,$B$4:CN$184,COLUMN(CN$1)-1,0))</f>
        <v>671361.60760152095</v>
      </c>
      <c r="CO213" s="30">
        <f>IF(VLOOKUP($B213,$B$4:CO$184,COLUMN(CO$1)-1,0)="",IF(CO180="",TREND(CO$4:INDEX(CO$4:CO$184,$B$200,1),$B$4:INDEX($B$4:$B$184,$B$200,1),INDEX($B$4:$B$184,$B$200+(MONTH($B213)-$C$200),1)),0),VLOOKUP($B213,$B$4:CO$184,COLUMN(CO$1)-1,0))</f>
        <v>500095.5800685375</v>
      </c>
      <c r="CP213" s="30">
        <f>IF(VLOOKUP($B213,$B$4:CP$184,COLUMN(CP$1)-1,0)="",IF(CP180="",TREND(CP$4:INDEX(CP$4:CP$184,$B$200,1),$B$4:INDEX($B$4:$B$184,$B$200,1),INDEX($B$4:$B$184,$B$200+(MONTH($B213)-$C$200),1)),0),VLOOKUP($B213,$B$4:CP$184,COLUMN(CP$1)-1,0))</f>
        <v>7216134.091021454</v>
      </c>
      <c r="CQ213" s="30">
        <f>IF(VLOOKUP($B213,$B$4:CQ$184,COLUMN(CQ$1)-1,0)="",IF(CQ180="",TREND(CQ$4:INDEX(CQ$4:CQ$184,$B$200,1),$B$4:INDEX($B$4:$B$184,$B$200,1),INDEX($B$4:$B$184,$B$200+(MONTH($B213)-$C$200),1)),0),VLOOKUP($B213,$B$4:CQ$184,COLUMN(CQ$1)-1,0))</f>
        <v>43925759.863621891</v>
      </c>
      <c r="CR213" s="30">
        <f>IF(VLOOKUP($B213,$B$4:CR$184,COLUMN(CR$1)-1,0)="",IF(CR180="",TREND(CR$4:INDEX(CR$4:CR$184,$B$200,1),$B$4:INDEX($B$4:$B$184,$B$200,1),INDEX($B$4:$B$184,$B$200+(MONTH($B213)-$C$200),1)),0),VLOOKUP($B213,$B$4:CR$184,COLUMN(CR$1)-1,0))</f>
        <v>58684979.832372308</v>
      </c>
      <c r="CS213" s="30">
        <f>IF(VLOOKUP($B213,$B$4:CS$184,COLUMN(CS$1)-1,0)="",IF(CS180="",TREND(CS$4:INDEX(CS$4:CS$184,$B$200,1),$B$4:INDEX($B$4:$B$184,$B$200,1),INDEX($B$4:$B$184,$B$200+(MONTH($B213)-$C$200),1)),0),VLOOKUP($B213,$B$4:CS$184,COLUMN(CS$1)-1,0))</f>
        <v>3608902016.1532249</v>
      </c>
      <c r="CT213" s="30">
        <f>IF(VLOOKUP($B213,$B$4:CT$184,COLUMN(CT$1)-1,0)="",IF(CT180="",TREND(CT$4:INDEX(CT$4:CT$184,$B$200,1),$B$4:INDEX($B$4:$B$184,$B$200,1),INDEX($B$4:$B$184,$B$200+(MONTH($B213)-$C$200),1)),0),VLOOKUP($B213,$B$4:CT$184,COLUMN(CT$1)-1,0))</f>
        <v>1297560251.3047047</v>
      </c>
      <c r="CU213" s="30">
        <f>IF(VLOOKUP($B213,$B$4:CU$184,COLUMN(CU$1)-1,0)="",IF(CU180="",TREND(CU$4:INDEX(CU$4:CU$184,$B$200,1),$B$4:INDEX($B$4:$B$184,$B$200,1),INDEX($B$4:$B$184,$B$200+(MONTH($B213)-$C$200),1)),0),VLOOKUP($B213,$B$4:CU$184,COLUMN(CU$1)-1,0))</f>
        <v>-8595141.734619081</v>
      </c>
      <c r="CV213" s="30">
        <f>IF(VLOOKUP($B213,$B$4:CV$184,COLUMN(CV$1)-1,0)="",IF(CV180="",TREND(CV$4:INDEX(CV$4:CV$184,$B$200,1),$B$4:INDEX($B$4:$B$184,$B$200,1),INDEX($B$4:$B$184,$B$200+(MONTH($B213)-$C$200),1)),0),VLOOKUP($B213,$B$4:CV$184,COLUMN(CV$1)-1,0))</f>
        <v>47720247.346156411</v>
      </c>
      <c r="CW213" s="30">
        <f>IF(VLOOKUP($B213,$B$4:CW$184,COLUMN(CW$1)-1,0)="",IF(CW180="",TREND(CW$4:INDEX(CW$4:CW$184,$B$200,1),$B$4:INDEX($B$4:$B$184,$B$200,1),INDEX($B$4:$B$184,$B$200+(MONTH($B213)-$C$200),1)),0),VLOOKUP($B213,$B$4:CW$184,COLUMN(CW$1)-1,0))</f>
        <v>10728990.552553684</v>
      </c>
      <c r="CX213" s="30">
        <f>IF(VLOOKUP($B213,$B$4:CX$184,COLUMN(CX$1)-1,0)="",IF(CX180="",TREND(CX$4:INDEX(CX$4:CX$184,$B$200,1),$B$4:INDEX($B$4:$B$184,$B$200,1),INDEX($B$4:$B$184,$B$200+(MONTH($B213)-$C$200),1)),0),VLOOKUP($B213,$B$4:CX$184,COLUMN(CX$1)-1,0))</f>
        <v>-1815906.0161340386</v>
      </c>
      <c r="CY213" s="30">
        <f>IF(VLOOKUP($B213,$B$4:CY$184,COLUMN(CY$1)-1,0)="",IF(CY180="",TREND(CY$4:INDEX(CY$4:CY$184,$B$200,1),$B$4:INDEX($B$4:$B$184,$B$200,1),INDEX($B$4:$B$184,$B$200+(MONTH($B213)-$C$200),1)),0),VLOOKUP($B213,$B$4:CY$184,COLUMN(CY$1)-1,0))</f>
        <v>-1477988.9381721094</v>
      </c>
      <c r="CZ213" s="30">
        <f>IF(VLOOKUP($B213,$B$4:CZ$184,COLUMN(CZ$1)-1,0)="",IF(CZ180="",TREND(CZ$4:INDEX(CZ$4:CZ$184,$B$200,1),$B$4:INDEX($B$4:$B$184,$B$200,1),INDEX($B$4:$B$184,$B$200+(MONTH($B213)-$C$200),1)),0),VLOOKUP($B213,$B$4:CZ$184,COLUMN(CZ$1)-1,0))</f>
        <v>2203122301.5023098</v>
      </c>
      <c r="DA213" s="30">
        <f>IF(VLOOKUP($B213,$B$4:DA$184,COLUMN(DA$1)-1,0)="",IF(DA180="",TREND(DA$4:INDEX(DA$4:DA$184,$B$200,1),$B$4:INDEX($B$4:$B$184,$B$200,1),INDEX($B$4:$B$184,$B$200+(MONTH($B213)-$C$200),1)),0),VLOOKUP($B213,$B$4:DA$184,COLUMN(DA$1)-1,0))</f>
        <v>1973217805.6941319</v>
      </c>
      <c r="DB213" s="30">
        <f>IF(VLOOKUP($B213,$B$4:DB$184,COLUMN(DB$1)-1,0)="",IF(DB180="",TREND(DB$4:INDEX(DB$4:DB$184,$B$200,1),$B$4:INDEX($B$4:$B$184,$B$200,1),INDEX($B$4:$B$184,$B$200+(MONTH($B213)-$C$200),1)),0),VLOOKUP($B213,$B$4:DB$184,COLUMN(DB$1)-1,0))</f>
        <v>193522894.5642581</v>
      </c>
      <c r="DC213" s="30">
        <f>IF(VLOOKUP($B213,$B$4:DC$184,COLUMN(DC$1)-1,0)="",IF(DC180="",TREND(DC$4:INDEX(DC$4:DC$184,$B$200,1),$B$4:INDEX($B$4:$B$184,$B$200,1),INDEX($B$4:$B$184,$B$200+(MONTH($B213)-$C$200),1)),0),VLOOKUP($B213,$B$4:DC$184,COLUMN(DC$1)-1,0))</f>
        <v>-61596.596399330068</v>
      </c>
      <c r="DD213" s="30">
        <f>IF(VLOOKUP($B213,$B$4:DD$184,COLUMN(DD$1)-1,0)="",IF(DD180="",TREND(DD$4:INDEX(DD$4:DD$184,$B$200,1),$B$4:INDEX($B$4:$B$184,$B$200,1),INDEX($B$4:$B$184,$B$200+(MONTH($B213)-$C$200),1)),0),VLOOKUP($B213,$B$4:DD$184,COLUMN(DD$1)-1,0))</f>
        <v>36443197.840321034</v>
      </c>
      <c r="DE213" s="30">
        <f>IF(VLOOKUP($B213,$B$4:DE$184,COLUMN(DE$1)-1,0)="",IF(DE180="",TREND(DE$4:INDEX(DE$4:DE$184,$B$200,1),$B$4:INDEX($B$4:$B$184,$B$200,1),INDEX($B$4:$B$184,$B$200+(MONTH($B213)-$C$200),1)),0),VLOOKUP($B213,$B$4:DE$184,COLUMN(DE$1)-1,0))</f>
        <v>-1509685.8319920897</v>
      </c>
      <c r="DF213" s="30">
        <f>IF(VLOOKUP($B213,$B$4:DF$184,COLUMN(DF$1)-1,0)="",IF(DF180="",TREND(DF$4:INDEX(DF$4:DF$184,$B$200,1),$B$4:INDEX($B$4:$B$184,$B$200,1),INDEX($B$4:$B$184,$B$200+(MONTH($B213)-$C$200),1)),0),VLOOKUP($B213,$B$4:DF$184,COLUMN(DF$1)-1,0))</f>
        <v>37175743.733421743</v>
      </c>
      <c r="DG213" s="30">
        <f>IF(VLOOKUP($B213,$B$4:DG$184,COLUMN(DG$1)-1,0)="",IF(DG180="",TREND(DG$4:INDEX(DG$4:DG$184,$B$200,1),$B$4:INDEX($B$4:$B$184,$B$200,1),INDEX($B$4:$B$184,$B$200+(MONTH($B213)-$C$200),1)),0),VLOOKUP($B213,$B$4:DG$184,COLUMN(DG$1)-1,0))</f>
        <v>25993204.234997123</v>
      </c>
      <c r="DH213" s="30">
        <f>IF(VLOOKUP($B213,$B$4:DH$184,COLUMN(DH$1)-1,0)="",IF(DH180="",TREND(DH$4:INDEX(DH$4:DH$184,$B$200,1),$B$4:INDEX($B$4:$B$184,$B$200,1),INDEX($B$4:$B$184,$B$200+(MONTH($B213)-$C$200),1)),0),VLOOKUP($B213,$B$4:DH$184,COLUMN(DH$1)-1,0))</f>
        <v>23336843.858469039</v>
      </c>
      <c r="DI213" s="30">
        <f>IF(VLOOKUP($B213,$B$4:DI$184,COLUMN(DI$1)-1,0)="",IF(DI180="",TREND(DI$4:INDEX(DI$4:DI$184,$B$200,1),$B$4:INDEX($B$4:$B$184,$B$200,1),INDEX($B$4:$B$184,$B$200+(MONTH($B213)-$C$200),1)),0),VLOOKUP($B213,$B$4:DI$184,COLUMN(DI$1)-1,0))</f>
        <v>1531416.0549742728</v>
      </c>
      <c r="DJ213" s="30">
        <f>IF(VLOOKUP($B213,$B$4:DJ$184,COLUMN(DJ$1)-1,0)="",IF(DJ180="",TREND(DJ$4:INDEX(DJ$4:DJ$184,$B$200,1),$B$4:INDEX($B$4:$B$184,$B$200,1),INDEX($B$4:$B$184,$B$200+(MONTH($B213)-$C$200),1)),0),VLOOKUP($B213,$B$4:DJ$184,COLUMN(DJ$1)-1,0))</f>
        <v>-2402.5308925286154</v>
      </c>
      <c r="DK213" s="30">
        <f>IF(VLOOKUP($B213,$B$4:DK$184,COLUMN(DK$1)-1,0)="",IF(DK180="",TREND(DK$4:INDEX(DK$4:DK$184,$B$200,1),$B$4:INDEX($B$4:$B$184,$B$200,1),INDEX($B$4:$B$184,$B$200+(MONTH($B213)-$C$200),1)),0),VLOOKUP($B213,$B$4:DK$184,COLUMN(DK$1)-1,0))</f>
        <v>1533818.5858668014</v>
      </c>
      <c r="DL213" s="30">
        <f>IF(VLOOKUP($B213,$B$4:DL$184,COLUMN(DL$1)-1,0)="",IF(DL180="",TREND(DL$4:INDEX(DL$4:DL$184,$B$200,1),$B$4:INDEX($B$4:$B$184,$B$200,1),INDEX($B$4:$B$184,$B$200+(MONTH($B213)-$C$200),1)),0),VLOOKUP($B213,$B$4:DL$184,COLUMN(DL$1)-1,0))</f>
        <v>-24287400.792160153</v>
      </c>
      <c r="DM213" s="30">
        <f>IF(VLOOKUP($B213,$B$4:DM$184,COLUMN(DM$1)-1,0)="",IF(DM180="",TREND(DM$4:INDEX(DM$4:DM$184,$B$200,1),$B$4:INDEX($B$4:$B$184,$B$200,1),INDEX($B$4:$B$184,$B$200+(MONTH($B213)-$C$200),1)),0),VLOOKUP($B213,$B$4:DM$184,COLUMN(DM$1)-1,0))</f>
        <v>410150713.44690084</v>
      </c>
      <c r="DN213" s="30">
        <f>IF(VLOOKUP($B213,$B$4:DN$184,COLUMN(DN$1)-1,0)="",IF(DN180="",TREND(DN$4:INDEX(DN$4:DN$184,$B$200,1),$B$4:INDEX($B$4:$B$184,$B$200,1),INDEX($B$4:$B$184,$B$200+(MONTH($B213)-$C$200),1)),0),VLOOKUP($B213,$B$4:DN$184,COLUMN(DN$1)-1,0))</f>
        <v>49748874.911676452</v>
      </c>
      <c r="DO213" s="30">
        <f>IF(VLOOKUP($B213,$B$4:DO$184,COLUMN(DO$1)-1,0)="",IF(DO180="",TREND(DO$4:INDEX(DO$4:DO$184,$B$200,1),$B$4:INDEX($B$4:$B$184,$B$200,1),INDEX($B$4:$B$184,$B$200+(MONTH($B213)-$C$200),1)),0),VLOOKUP($B213,$B$4:DO$184,COLUMN(DO$1)-1,0))</f>
        <v>3372754.3738537431</v>
      </c>
      <c r="DP213" s="30">
        <f>IF(VLOOKUP($B213,$B$4:DP$184,COLUMN(DP$1)-1,0)="",IF(DP180="",TREND(DP$4:INDEX(DP$4:DP$184,$B$200,1),$B$4:INDEX($B$4:$B$184,$B$200,1),INDEX($B$4:$B$184,$B$200+(MONTH($B213)-$C$200),1)),0),VLOOKUP($B213,$B$4:DP$184,COLUMN(DP$1)-1,0))</f>
        <v>-1479841.3075235784</v>
      </c>
      <c r="DQ213" s="30">
        <f>IF(VLOOKUP($B213,$B$4:DQ$184,COLUMN(DQ$1)-1,0)="",IF(DQ180="",TREND(DQ$4:INDEX(DQ$4:DQ$184,$B$200,1),$B$4:INDEX($B$4:$B$184,$B$200,1),INDEX($B$4:$B$184,$B$200+(MONTH($B213)-$C$200),1)),0),VLOOKUP($B213,$B$4:DQ$184,COLUMN(DQ$1)-1,0))</f>
        <v>4852595.6813773289</v>
      </c>
      <c r="DR213" s="30">
        <f>IF(VLOOKUP($B213,$B$4:DR$184,COLUMN(DR$1)-1,0)="",IF(DR180="",TREND(DR$4:INDEX(DR$4:DR$184,$B$200,1),$B$4:INDEX($B$4:$B$184,$B$200,1),INDEX($B$4:$B$184,$B$200+(MONTH($B213)-$C$200),1)),0),VLOOKUP($B213,$B$4:DR$184,COLUMN(DR$1)-1,0))</f>
        <v>396381095.9038437</v>
      </c>
      <c r="DS213" s="30">
        <f>IF(VLOOKUP($B213,$B$4:DS$184,COLUMN(DS$1)-1,0)="",IF(DS180="",TREND(DS$4:INDEX(DS$4:DS$184,$B$200,1),$B$4:INDEX($B$4:$B$184,$B$200,1),INDEX($B$4:$B$184,$B$200+(MONTH($B213)-$C$200),1)),0),VLOOKUP($B213,$B$4:DS$184,COLUMN(DS$1)-1,0))</f>
        <v>32971759.94887796</v>
      </c>
      <c r="DT213" s="30">
        <f>IF(VLOOKUP($B213,$B$4:DT$184,COLUMN(DT$1)-1,0)="",IF(DT180="",TREND(DT$4:INDEX(DT$4:DT$184,$B$200,1),$B$4:INDEX($B$4:$B$184,$B$200,1),INDEX($B$4:$B$184,$B$200+(MONTH($B213)-$C$200),1)),0),VLOOKUP($B213,$B$4:DT$184,COLUMN(DT$1)-1,0))</f>
        <v>31401551.367954463</v>
      </c>
      <c r="DU213" s="30">
        <f>IF(VLOOKUP($B213,$B$4:DU$184,COLUMN(DU$1)-1,0)="",IF(DU180="",TREND(DU$4:INDEX(DU$4:DU$184,$B$200,1),$B$4:INDEX($B$4:$B$184,$B$200,1),INDEX($B$4:$B$184,$B$200+(MONTH($B213)-$C$200),1)),0),VLOOKUP($B213,$B$4:DU$184,COLUMN(DU$1)-1,0))</f>
        <v>1552652.1323971888</v>
      </c>
      <c r="DV213" s="30">
        <f>IF(VLOOKUP($B213,$B$4:DV$184,COLUMN(DV$1)-1,0)="",IF(DV180="",TREND(DV$4:INDEX(DV$4:DV$184,$B$200,1),$B$4:INDEX($B$4:$B$184,$B$200,1),INDEX($B$4:$B$184,$B$200+(MONTH($B213)-$C$200),1)),0),VLOOKUP($B213,$B$4:DV$184,COLUMN(DV$1)-1,0))</f>
        <v>17556.448526281049</v>
      </c>
      <c r="DW213" s="30">
        <f>IF(VLOOKUP($B213,$B$4:DW$184,COLUMN(DW$1)-1,0)="",IF(DW180="",TREND(DW$4:INDEX(DW$4:DW$184,$B$200,1),$B$4:INDEX($B$4:$B$184,$B$200,1),INDEX($B$4:$B$184,$B$200+(MONTH($B213)-$C$200),1)),0),VLOOKUP($B213,$B$4:DW$184,COLUMN(DW$1)-1,0))</f>
        <v>5091549.7786230445</v>
      </c>
      <c r="DX213" s="30">
        <f>IF(VLOOKUP($B213,$B$4:DX$184,COLUMN(DX$1)-1,0)="",IF(DX180="",TREND(DX$4:INDEX(DX$4:DX$184,$B$200,1),$B$4:INDEX($B$4:$B$184,$B$200,1),INDEX($B$4:$B$184,$B$200+(MONTH($B213)-$C$200),1)),0),VLOOKUP($B213,$B$4:DX$184,COLUMN(DX$1)-1,0))</f>
        <v>7360409.1100337654</v>
      </c>
      <c r="DY213" s="30">
        <f>IF(VLOOKUP($B213,$B$4:DY$184,COLUMN(DY$1)-1,0)="",IF(DY180="",TREND(DY$4:INDEX(DY$4:DY$184,$B$200,1),$B$4:INDEX($B$4:$B$184,$B$200,1),INDEX($B$4:$B$184,$B$200+(MONTH($B213)-$C$200),1)),0),VLOOKUP($B213,$B$4:DY$184,COLUMN(DY$1)-1,0))</f>
        <v>-1195530.7343969122</v>
      </c>
      <c r="DZ213" s="30">
        <f>IF(VLOOKUP($B213,$B$4:DZ$184,COLUMN(DZ$1)-1,0)="",IF(DZ180="",TREND(DZ$4:INDEX(DZ$4:DZ$184,$B$200,1),$B$4:INDEX($B$4:$B$184,$B$200,1),INDEX($B$4:$B$184,$B$200+(MONTH($B213)-$C$200),1)),0),VLOOKUP($B213,$B$4:DZ$184,COLUMN(DZ$1)-1,0))</f>
        <v>-143276.58341148961</v>
      </c>
      <c r="EA213" s="30">
        <f>IF(VLOOKUP($B213,$B$4:EA$184,COLUMN(EA$1)-1,0)="",IF(EA180="",TREND(EA$4:INDEX(EA$4:EA$184,$B$200,1),$B$4:INDEX($B$4:$B$184,$B$200,1),INDEX($B$4:$B$184,$B$200+(MONTH($B213)-$C$200),1)),0),VLOOKUP($B213,$B$4:EA$184,COLUMN(EA$1)-1,0))</f>
        <v>439138.47913151979</v>
      </c>
      <c r="EB213" s="30">
        <f>IF(VLOOKUP($B213,$B$4:EB$184,COLUMN(EB$1)-1,0)="",IF(EB180="",TREND(EB$4:INDEX(EB$4:EB$184,$B$200,1),$B$4:INDEX($B$4:$B$184,$B$200,1),INDEX($B$4:$B$184,$B$200+(MONTH($B213)-$C$200),1)),0),VLOOKUP($B213,$B$4:EB$184,COLUMN(EB$1)-1,0))</f>
        <v>-1369190.4927338623</v>
      </c>
      <c r="EC213" s="30">
        <f>IF(VLOOKUP($B213,$B$4:EC$184,COLUMN(EC$1)-1,0)="",IF(EC180="",TREND(EC$4:INDEX(EC$4:EC$184,$B$200,1),$B$4:INDEX($B$4:$B$184,$B$200,1),INDEX($B$4:$B$184,$B$200+(MONTH($B213)-$C$200),1)),0),VLOOKUP($B213,$B$4:EC$184,COLUMN(EC$1)-1,0))</f>
        <v>61703648.561333627</v>
      </c>
      <c r="ED213" s="30">
        <f>IF(VLOOKUP($B213,$B$4:ED$184,COLUMN(ED$1)-1,0)="",IF(ED180="",TREND(ED$4:INDEX(ED$4:ED$184,$B$200,1),$B$4:INDEX($B$4:$B$184,$B$200,1),INDEX($B$4:$B$184,$B$200+(MONTH($B213)-$C$200),1)),0),VLOOKUP($B213,$B$4:ED$184,COLUMN(ED$1)-1,0))</f>
        <v>-49069.716461051255</v>
      </c>
      <c r="EE213" s="30">
        <f>IF(VLOOKUP($B213,$B$4:EE$184,COLUMN(EE$1)-1,0)="",IF(EE180="",TREND(EE$4:INDEX(EE$4:EE$184,$B$200,1),$B$4:INDEX($B$4:$B$184,$B$200,1),INDEX($B$4:$B$184,$B$200+(MONTH($B213)-$C$200),1)),0),VLOOKUP($B213,$B$4:EE$184,COLUMN(EE$1)-1,0))</f>
        <v>61733489.347380921</v>
      </c>
      <c r="EF213" s="30">
        <f>IF(VLOOKUP($B213,$B$4:EF$184,COLUMN(EF$1)-1,0)="",IF(EF180="",TREND(EF$4:INDEX(EF$4:EF$184,$B$200,1),$B$4:INDEX($B$4:$B$184,$B$200,1),INDEX($B$4:$B$184,$B$200+(MONTH($B213)-$C$200),1)),0),VLOOKUP($B213,$B$4:EF$184,COLUMN(EF$1)-1,0))</f>
        <v>19228.930413718615</v>
      </c>
      <c r="EG213" s="30">
        <f>IF(VLOOKUP($B213,$B$4:EG$184,COLUMN(EG$1)-1,0)="",IF(EG180="",TREND(EG$4:INDEX(EG$4:EG$184,$B$200,1),$B$4:INDEX($B$4:$B$184,$B$200,1),INDEX($B$4:$B$184,$B$200+(MONTH($B213)-$C$200),1)),0),VLOOKUP($B213,$B$4:EG$184,COLUMN(EG$1)-1,0))</f>
        <v>66563889.277931571</v>
      </c>
      <c r="EH213" s="30">
        <f>IF(VLOOKUP($B213,$B$4:EH$184,COLUMN(EH$1)-1,0)="",IF(EH180="",TREND(EH$4:INDEX(EH$4:EH$184,$B$200,1),$B$4:INDEX($B$4:$B$184,$B$200,1),INDEX($B$4:$B$184,$B$200+(MONTH($B213)-$C$200),1)),0),VLOOKUP($B213,$B$4:EH$184,COLUMN(EH$1)-1,0))</f>
        <v>65704402.732099235</v>
      </c>
      <c r="EI213" s="30">
        <f>IF(VLOOKUP($B213,$B$4:EI$184,COLUMN(EI$1)-1,0)="",IF(EI180="",TREND(EI$4:INDEX(EI$4:EI$184,$B$200,1),$B$4:INDEX($B$4:$B$184,$B$200,1),INDEX($B$4:$B$184,$B$200+(MONTH($B213)-$C$200),1)),0),VLOOKUP($B213,$B$4:EI$184,COLUMN(EI$1)-1,0))</f>
        <v>849866.01884073485</v>
      </c>
      <c r="EJ213" s="30">
        <f>IF(VLOOKUP($B213,$B$4:EJ$184,COLUMN(EJ$1)-1,0)="",IF(EJ180="",TREND(EJ$4:INDEX(EJ$4:EJ$184,$B$200,1),$B$4:INDEX($B$4:$B$184,$B$200,1),INDEX($B$4:$B$184,$B$200+(MONTH($B213)-$C$200),1)),0),VLOOKUP($B213,$B$4:EJ$184,COLUMN(EJ$1)-1,0))</f>
        <v>9620.5269916654215</v>
      </c>
      <c r="EK213" s="30">
        <f>IF(VLOOKUP($B213,$B$4:EK$184,COLUMN(EK$1)-1,0)="",IF(EK180="",TREND(EK$4:INDEX(EK$4:EK$184,$B$200,1),$B$4:INDEX($B$4:$B$184,$B$200,1),INDEX($B$4:$B$184,$B$200+(MONTH($B213)-$C$200),1)),0),VLOOKUP($B213,$B$4:EK$184,COLUMN(EK$1)-1,0))</f>
        <v>79898597.778197944</v>
      </c>
      <c r="EL213" s="30">
        <f>IF(VLOOKUP($B213,$B$4:EL$184,COLUMN(EL$1)-1,0)="",IF(EL180="",TREND(EL$4:INDEX(EL$4:EL$184,$B$200,1),$B$4:INDEX($B$4:$B$184,$B$200,1),INDEX($B$4:$B$184,$B$200+(MONTH($B213)-$C$200),1)),0),VLOOKUP($B213,$B$4:EL$184,COLUMN(EL$1)-1,0))</f>
        <v>-1559863.1821516603</v>
      </c>
      <c r="EM213" s="30">
        <f>IF(VLOOKUP($B213,$B$4:EM$184,COLUMN(EM$1)-1,0)="",IF(EM180="",TREND(EM$4:INDEX(EM$4:EM$184,$B$200,1),$B$4:INDEX($B$4:$B$184,$B$200,1),INDEX($B$4:$B$184,$B$200+(MONTH($B213)-$C$200),1)),0),VLOOKUP($B213,$B$4:EM$184,COLUMN(EM$1)-1,0))</f>
        <v>1472714.6002442932</v>
      </c>
      <c r="EN213" s="30">
        <f>IF(VLOOKUP($B213,$B$4:EN$184,COLUMN(EN$1)-1,0)="",IF(EN180="",TREND(EN$4:INDEX(EN$4:EN$184,$B$200,1),$B$4:INDEX($B$4:$B$184,$B$200,1),INDEX($B$4:$B$184,$B$200+(MONTH($B213)-$C$200),1)),0),VLOOKUP($B213,$B$4:EN$184,COLUMN(EN$1)-1,0))</f>
        <v>52219344.056242347</v>
      </c>
      <c r="EO213" s="30">
        <f>IF(VLOOKUP($B213,$B$4:EO$184,COLUMN(EO$1)-1,0)="",IF(EO180="",TREND(EO$4:INDEX(EO$4:EO$184,$B$200,1),$B$4:INDEX($B$4:$B$184,$B$200,1),INDEX($B$4:$B$184,$B$200+(MONTH($B213)-$C$200),1)),0),VLOOKUP($B213,$B$4:EO$184,COLUMN(EO$1)-1,0))</f>
        <v>1255896.2425088864</v>
      </c>
      <c r="EP213" s="30">
        <f>IF(VLOOKUP($B213,$B$4:EP$184,COLUMN(EP$1)-1,0)="",IF(EP180="",TREND(EP$4:INDEX(EP$4:EP$184,$B$200,1),$B$4:INDEX($B$4:$B$184,$B$200,1),INDEX($B$4:$B$184,$B$200+(MONTH($B213)-$C$200),1)),0),VLOOKUP($B213,$B$4:EP$184,COLUMN(EP$1)-1,0))</f>
        <v>52956.647527635098</v>
      </c>
      <c r="EQ213" s="30">
        <f>IF(VLOOKUP($B213,$B$4:EQ$184,COLUMN(EQ$1)-1,0)="",IF(EQ180="",TREND(EQ$4:INDEX(EQ$4:EQ$184,$B$200,1),$B$4:INDEX($B$4:$B$184,$B$200,1),INDEX($B$4:$B$184,$B$200+(MONTH($B213)-$C$200),1)),0),VLOOKUP($B213,$B$4:EQ$184,COLUMN(EQ$1)-1,0))</f>
        <v>-370795.61505486816</v>
      </c>
      <c r="ER213" s="30">
        <f>IF(VLOOKUP($B213,$B$4:ER$184,COLUMN(ER$1)-1,0)="",IF(ER180="",TREND(ER$4:INDEX(ER$4:ER$184,$B$200,1),$B$4:INDEX($B$4:$B$184,$B$200,1),INDEX($B$4:$B$184,$B$200+(MONTH($B213)-$C$200),1)),0),VLOOKUP($B213,$B$4:ER$184,COLUMN(ER$1)-1,0))</f>
        <v>158076.37450636271</v>
      </c>
      <c r="ES213" s="30">
        <f>IF(VLOOKUP($B213,$B$4:ES$184,COLUMN(ES$1)-1,0)="",IF(ES180="",TREND(ES$4:INDEX(ES$4:ES$184,$B$200,1),$B$4:INDEX($B$4:$B$184,$B$200,1),INDEX($B$4:$B$184,$B$200+(MONTH($B213)-$C$200),1)),0),VLOOKUP($B213,$B$4:ES$184,COLUMN(ES$1)-1,0))</f>
        <v>1101429.4132912764</v>
      </c>
      <c r="ET213" s="30">
        <f>IF(VLOOKUP($B213,$B$4:ET$184,COLUMN(ET$1)-1,0)="",IF(ET180="",TREND(ET$4:INDEX(ET$4:ET$184,$B$200,1),$B$4:INDEX($B$4:$B$184,$B$200,1),INDEX($B$4:$B$184,$B$200+(MONTH($B213)-$C$200),1)),0),VLOOKUP($B213,$B$4:ET$184,COLUMN(ET$1)-1,0))</f>
        <v>314229.4222384789</v>
      </c>
      <c r="EU213" s="30">
        <f>IF(VLOOKUP($B213,$B$4:EU$184,COLUMN(EU$1)-1,0)="",IF(EU180="",TREND(EU$4:INDEX(EU$4:EU$184,$B$200,1),$B$4:INDEX($B$4:$B$184,$B$200,1),INDEX($B$4:$B$184,$B$200+(MONTH($B213)-$C$200),1)),0),VLOOKUP($B213,$B$4:EU$184,COLUMN(EU$1)-1,0))</f>
        <v>2061712.4830404408</v>
      </c>
      <c r="EV213" s="30">
        <f>IF(VLOOKUP($B213,$B$4:EV$184,COLUMN(EV$1)-1,0)="",IF(EV180="",TREND(EV$4:INDEX(EV$4:EV$184,$B$200,1),$B$4:INDEX($B$4:$B$184,$B$200,1),INDEX($B$4:$B$184,$B$200+(MONTH($B213)-$C$200),1)),0),VLOOKUP($B213,$B$4:EV$184,COLUMN(EV$1)-1,0))</f>
        <v>16070987.320372134</v>
      </c>
      <c r="EW213" s="30">
        <f>IF(VLOOKUP($B213,$B$4:EW$184,COLUMN(EW$1)-1,0)="",IF(EW180="",TREND(EW$4:INDEX(EW$4:EW$184,$B$200,1),$B$4:INDEX($B$4:$B$184,$B$200,1),INDEX($B$4:$B$184,$B$200+(MONTH($B213)-$C$200),1)),0),VLOOKUP($B213,$B$4:EW$184,COLUMN(EW$1)-1,0))</f>
        <v>36642298.547291651</v>
      </c>
      <c r="EX213" s="30">
        <f>IF(VLOOKUP($B213,$B$4:EX$184,COLUMN(EX$1)-1,0)="",IF(EX180="",TREND(EX$4:INDEX(EX$4:EX$184,$B$200,1),$B$4:INDEX($B$4:$B$184,$B$200,1),INDEX($B$4:$B$184,$B$200+(MONTH($B213)-$C$200),1)),0),VLOOKUP($B213,$B$4:EX$184,COLUMN(EX$1)-1,0))</f>
        <v>-77003.716709637549</v>
      </c>
      <c r="EY213" s="30">
        <f>IF(VLOOKUP($B213,$B$4:EY$184,COLUMN(EY$1)-1,0)="",IF(EY180="",TREND(EY$4:INDEX(EY$4:EY$184,$B$200,1),$B$4:INDEX($B$4:$B$184,$B$200,1),INDEX($B$4:$B$184,$B$200+(MONTH($B213)-$C$200),1)),0),VLOOKUP($B213,$B$4:EY$184,COLUMN(EY$1)-1,0))</f>
        <v>327819.12049811101</v>
      </c>
      <c r="EZ213" s="30">
        <f>IF(VLOOKUP($B213,$B$4:EZ$184,COLUMN(EZ$1)-1,0)="",IF(EZ180="",TREND(EZ$4:INDEX(EZ$4:EZ$184,$B$200,1),$B$4:INDEX($B$4:$B$184,$B$200,1),INDEX($B$4:$B$184,$B$200+(MONTH($B213)-$C$200),1)),0),VLOOKUP($B213,$B$4:EZ$184,COLUMN(EZ$1)-1,0))</f>
        <v>35464143.250235617</v>
      </c>
      <c r="FA213" s="30">
        <f>IF(VLOOKUP($B213,$B$4:FA$184,COLUMN(FA$1)-1,0)="",IF(FA180="",TREND(FA$4:INDEX(FA$4:FA$184,$B$200,1),$B$4:INDEX($B$4:$B$184,$B$200,1),INDEX($B$4:$B$184,$B$200+(MONTH($B213)-$C$200),1)),0),VLOOKUP($B213,$B$4:FA$184,COLUMN(FA$1)-1,0))</f>
        <v>927339.89326757193</v>
      </c>
      <c r="FB213" s="30">
        <f>IF(VLOOKUP($B213,$B$4:FB$184,COLUMN(FB$1)-1,0)="",IF(FB180="",TREND(FB$4:INDEX(FB$4:FB$184,$B$200,1),$B$4:INDEX($B$4:$B$184,$B$200,1),INDEX($B$4:$B$184,$B$200+(MONTH($B213)-$C$200),1)),0),VLOOKUP($B213,$B$4:FB$184,COLUMN(FB$1)-1,0))</f>
        <v>-93084.839291478507</v>
      </c>
      <c r="FC213" s="30">
        <f>IF(VLOOKUP($B213,$B$4:FC$184,COLUMN(FC$1)-1,0)="",IF(FC180="",TREND(FC$4:INDEX(FC$4:FC$184,$B$200,1),$B$4:INDEX($B$4:$B$184,$B$200,1),INDEX($B$4:$B$184,$B$200+(MONTH($B213)-$C$200),1)),0),VLOOKUP($B213,$B$4:FC$184,COLUMN(FC$1)-1,0))</f>
        <v>26566.41985039413</v>
      </c>
      <c r="FD213" s="30">
        <f>IF(VLOOKUP($B213,$B$4:FD$184,COLUMN(FD$1)-1,0)="",IF(FD180="",TREND(FD$4:INDEX(FD$4:FD$184,$B$200,1),$B$4:INDEX($B$4:$B$184,$B$200,1),INDEX($B$4:$B$184,$B$200+(MONTH($B213)-$C$200),1)),0),VLOOKUP($B213,$B$4:FD$184,COLUMN(FD$1)-1,0))</f>
        <v>-38754.014664660092</v>
      </c>
      <c r="FE213" s="30">
        <f>IF(VLOOKUP($B213,$B$4:FE$184,COLUMN(FE$1)-1,0)="",IF(FE180="",TREND(FE$4:INDEX(FE$4:FE$184,$B$200,1),$B$4:INDEX($B$4:$B$184,$B$200,1),INDEX($B$4:$B$184,$B$200+(MONTH($B213)-$C$200),1)),0),VLOOKUP($B213,$B$4:FE$184,COLUMN(FE$1)-1,0))</f>
        <v>-89027.943044190761</v>
      </c>
      <c r="FF213" s="30">
        <f>IF(VLOOKUP($B213,$B$4:FF$184,COLUMN(FF$1)-1,0)="",IF(FF180="",TREND(FF$4:INDEX(FF$4:FF$184,$B$200,1),$B$4:INDEX($B$4:$B$184,$B$200,1),INDEX($B$4:$B$184,$B$200+(MONTH($B213)-$C$200),1)),0),VLOOKUP($B213,$B$4:FF$184,COLUMN(FF$1)-1,0))</f>
        <v>42182860.868481398</v>
      </c>
      <c r="FG213" s="30">
        <f>IF(VLOOKUP($B213,$B$4:FG$184,COLUMN(FG$1)-1,0)="",IF(FG180="",TREND(FG$4:INDEX(FG$4:FG$184,$B$200,1),$B$4:INDEX($B$4:$B$184,$B$200,1),INDEX($B$4:$B$184,$B$200+(MONTH($B213)-$C$200),1)),0),VLOOKUP($B213,$B$4:FG$184,COLUMN(FG$1)-1,0))</f>
        <v>-39352011.742473125</v>
      </c>
      <c r="FH213" s="30">
        <f>IF(VLOOKUP($B213,$B$4:FH$184,COLUMN(FH$1)-1,0)="",IF(FH180="",TREND(FH$4:INDEX(FH$4:FH$184,$B$200,1),$B$4:INDEX($B$4:$B$184,$B$200,1),INDEX($B$4:$B$184,$B$200+(MONTH($B213)-$C$200),1)),0),VLOOKUP($B213,$B$4:FH$184,COLUMN(FH$1)-1,0))</f>
        <v>175482.99693496898</v>
      </c>
      <c r="FI213" s="30">
        <f>IF(VLOOKUP($B213,$B$4:FI$184,COLUMN(FI$1)-1,0)="",IF(FI180="",TREND(FI$4:INDEX(FI$4:FI$184,$B$200,1),$B$4:INDEX($B$4:$B$184,$B$200,1),INDEX($B$4:$B$184,$B$200+(MONTH($B213)-$C$200),1)),0),VLOOKUP($B213,$B$4:FI$184,COLUMN(FI$1)-1,0))</f>
        <v>-51978803.947140932</v>
      </c>
      <c r="FJ213" s="30">
        <f>IF(VLOOKUP($B213,$B$4:FJ$184,COLUMN(FJ$1)-1,0)="",IF(FJ180="",TREND(FJ$4:INDEX(FJ$4:FJ$184,$B$200,1),$B$4:INDEX($B$4:$B$184,$B$200,1),INDEX($B$4:$B$184,$B$200+(MONTH($B213)-$C$200),1)),0),VLOOKUP($B213,$B$4:FJ$184,COLUMN(FJ$1)-1,0))</f>
        <v>9816547.3461494371</v>
      </c>
      <c r="FK213" s="30">
        <f>IF(VLOOKUP($B213,$B$4:FK$184,COLUMN(FK$1)-1,0)="",IF(FK180="",TREND(FK$4:INDEX(FK$4:FK$184,$B$200,1),$B$4:INDEX($B$4:$B$184,$B$200,1),INDEX($B$4:$B$184,$B$200+(MONTH($B213)-$C$200),1)),0),VLOOKUP($B213,$B$4:FK$184,COLUMN(FK$1)-1,0))</f>
        <v>3518223.6598362406</v>
      </c>
      <c r="FL213" s="30">
        <f>IF(VLOOKUP($B213,$B$4:FL$184,COLUMN(FL$1)-1,0)="",IF(FL180="",TREND(FL$4:INDEX(FL$4:FL$184,$B$200,1),$B$4:INDEX($B$4:$B$184,$B$200,1),INDEX($B$4:$B$184,$B$200+(MONTH($B213)-$C$200),1)),0),VLOOKUP($B213,$B$4:FL$184,COLUMN(FL$1)-1,0))</f>
        <v>-126966.7023278405</v>
      </c>
      <c r="FM213" s="30">
        <f>IF(VLOOKUP($B213,$B$4:FM$184,COLUMN(FM$1)-1,0)="",IF(FM180="",TREND(FM$4:INDEX(FM$4:FM$184,$B$200,1),$B$4:INDEX($B$4:$B$184,$B$200,1),INDEX($B$4:$B$184,$B$200+(MONTH($B213)-$C$200),1)),0),VLOOKUP($B213,$B$4:FM$184,COLUMN(FM$1)-1,0))</f>
        <v>0</v>
      </c>
      <c r="FN213" s="30">
        <f>IF(VLOOKUP($B213,$B$4:FN$184,COLUMN(FN$1)-1,0)="",IF(FN180="",TREND(FN$4:INDEX(FN$4:FN$184,$B$200,1),$B$4:INDEX($B$4:$B$184,$B$200,1),INDEX($B$4:$B$184,$B$200+(MONTH($B213)-$C$200),1)),0),VLOOKUP($B213,$B$4:FN$184,COLUMN(FN$1)-1,0))</f>
        <v>-25234.16630737565</v>
      </c>
      <c r="FO213" s="30">
        <f>IF(VLOOKUP($B213,$B$4:FO$184,COLUMN(FO$1)-1,0)="",IF(FO180="",TREND(FO$4:INDEX(FO$4:FO$184,$B$200,1),$B$4:INDEX($B$4:$B$184,$B$200,1),INDEX($B$4:$B$184,$B$200+(MONTH($B213)-$C$200),1)),0),VLOOKUP($B213,$B$4:FO$184,COLUMN(FO$1)-1,0))</f>
        <v>6450524.5549484082</v>
      </c>
      <c r="FP213" s="30">
        <f>IF(VLOOKUP($B213,$B$4:FP$184,COLUMN(FP$1)-1,0)="",IF(FP180="",TREND(FP$4:INDEX(FP$4:FP$184,$B$200,1),$B$4:INDEX($B$4:$B$184,$B$200,1),INDEX($B$4:$B$184,$B$200+(MONTH($B213)-$C$200),1)),0),VLOOKUP($B213,$B$4:FP$184,COLUMN(FP$1)-1,0))</f>
        <v>2644462.3740901593</v>
      </c>
      <c r="FQ213" s="30">
        <f>IF(VLOOKUP($B213,$B$4:FQ$184,COLUMN(FQ$1)-1,0)="",IF(FQ180="",TREND(FQ$4:INDEX(FQ$4:FQ$184,$B$200,1),$B$4:INDEX($B$4:$B$184,$B$200,1),INDEX($B$4:$B$184,$B$200+(MONTH($B213)-$C$200),1)),0),VLOOKUP($B213,$B$4:FQ$184,COLUMN(FQ$1)-1,0))</f>
        <v>-9700.5125066992478</v>
      </c>
      <c r="FR213" s="30">
        <f>IF(VLOOKUP($B213,$B$4:FR$184,COLUMN(FR$1)-1,0)="",IF(FR180="",TREND(FR$4:INDEX(FR$4:FR$184,$B$200,1),$B$4:INDEX($B$4:$B$184,$B$200,1),INDEX($B$4:$B$184,$B$200+(MONTH($B213)-$C$200),1)),0),VLOOKUP($B213,$B$4:FR$184,COLUMN(FR$1)-1,0))</f>
        <v>690171060.36300802</v>
      </c>
      <c r="FS213" s="30">
        <f>IF(VLOOKUP($B213,$B$4:FS$184,COLUMN(FS$1)-1,0)="",IF(FS180="",TREND(FS$4:INDEX(FS$4:FS$184,$B$200,1),$B$4:INDEX($B$4:$B$184,$B$200,1),INDEX($B$4:$B$184,$B$200+(MONTH($B213)-$C$200),1)),0),VLOOKUP($B213,$B$4:FS$184,COLUMN(FS$1)-1,0))</f>
        <v>618139136.5099535</v>
      </c>
      <c r="FT213" s="30">
        <f>IF(VLOOKUP($B213,$B$4:FT$184,COLUMN(FT$1)-1,0)="",IF(FT180="",TREND(FT$4:INDEX(FT$4:FT$184,$B$200,1),$B$4:INDEX($B$4:$B$184,$B$200,1),INDEX($B$4:$B$184,$B$200+(MONTH($B213)-$C$200),1)),0),VLOOKUP($B213,$B$4:FT$184,COLUMN(FT$1)-1,0))</f>
        <v>73897.110984138912</v>
      </c>
      <c r="FU213" s="30">
        <f>IF(VLOOKUP($B213,$B$4:FU$184,COLUMN(FU$1)-1,0)="",IF(FU180="",TREND(FU$4:INDEX(FU$4:FU$184,$B$200,1),$B$4:INDEX($B$4:$B$184,$B$200,1),INDEX($B$4:$B$184,$B$200+(MONTH($B213)-$C$200),1)),0),VLOOKUP($B213,$B$4:FU$184,COLUMN(FU$1)-1,0))</f>
        <v>295378677.27008724</v>
      </c>
      <c r="FV213" s="30">
        <f>IF(VLOOKUP($B213,$B$4:FV$184,COLUMN(FV$1)-1,0)="",IF(FV180="",TREND(FV$4:INDEX(FV$4:FV$184,$B$200,1),$B$4:INDEX($B$4:$B$184,$B$200,1),INDEX($B$4:$B$184,$B$200+(MONTH($B213)-$C$200),1)),0),VLOOKUP($B213,$B$4:FV$184,COLUMN(FV$1)-1,0))</f>
        <v>36453821.355556741</v>
      </c>
      <c r="FW213" s="30">
        <f>IF(VLOOKUP($B213,$B$4:FW$184,COLUMN(FW$1)-1,0)="",IF(FW180="",TREND(FW$4:INDEX(FW$4:FW$184,$B$200,1),$B$4:INDEX($B$4:$B$184,$B$200,1),INDEX($B$4:$B$184,$B$200+(MONTH($B213)-$C$200),1)),0),VLOOKUP($B213,$B$4:FW$184,COLUMN(FW$1)-1,0))</f>
        <v>38854946.77678895</v>
      </c>
      <c r="FX213" s="30">
        <f>IF(VLOOKUP($B213,$B$4:FX$184,COLUMN(FX$1)-1,0)="",IF(FX180="",TREND(FX$4:INDEX(FX$4:FX$184,$B$200,1),$B$4:INDEX($B$4:$B$184,$B$200,1),INDEX($B$4:$B$184,$B$200+(MONTH($B213)-$C$200),1)),0),VLOOKUP($B213,$B$4:FX$184,COLUMN(FX$1)-1,0))</f>
        <v>-2401125.4212321639</v>
      </c>
      <c r="FY213" s="30">
        <f>IF(VLOOKUP($B213,$B$4:FY$184,COLUMN(FY$1)-1,0)="",IF(FY180="",TREND(FY$4:INDEX(FY$4:FY$184,$B$200,1),$B$4:INDEX($B$4:$B$184,$B$200,1),INDEX($B$4:$B$184,$B$200+(MONTH($B213)-$C$200),1)),0),VLOOKUP($B213,$B$4:FY$184,COLUMN(FY$1)-1,0))</f>
        <v>-129207.44051751029</v>
      </c>
      <c r="FZ213" s="30">
        <f>IF(VLOOKUP($B213,$B$4:FZ$184,COLUMN(FZ$1)-1,0)="",IF(FZ180="",TREND(FZ$4:INDEX(FZ$4:FZ$184,$B$200,1),$B$4:INDEX($B$4:$B$184,$B$200,1),INDEX($B$4:$B$184,$B$200+(MONTH($B213)-$C$200),1)),0),VLOOKUP($B213,$B$4:FZ$184,COLUMN(FZ$1)-1,0))</f>
        <v>1236143.3633995596</v>
      </c>
      <c r="GA213" s="30">
        <f>IF(VLOOKUP($B213,$B$4:GA$184,COLUMN(GA$1)-1,0)="",IF(GA180="",TREND(GA$4:INDEX(GA$4:GA$184,$B$200,1),$B$4:INDEX($B$4:$B$184,$B$200,1),INDEX($B$4:$B$184,$B$200+(MONTH($B213)-$C$200),1)),0),VLOOKUP($B213,$B$4:GA$184,COLUMN(GA$1)-1,0))</f>
        <v>263284034.95851946</v>
      </c>
      <c r="GB213" s="30">
        <f>IF(VLOOKUP($B213,$B$4:GB$184,COLUMN(GB$1)-1,0)="",IF(GB180="",TREND(GB$4:INDEX(GB$4:GB$184,$B$200,1),$B$4:INDEX($B$4:$B$184,$B$200,1),INDEX($B$4:$B$184,$B$200+(MONTH($B213)-$C$200),1)),0),VLOOKUP($B213,$B$4:GB$184,COLUMN(GB$1)-1,0))</f>
        <v>21841769.891923904</v>
      </c>
      <c r="GC213" s="30">
        <f>IF(VLOOKUP($B213,$B$4:GC$184,COLUMN(GC$1)-1,0)="",IF(GC180="",TREND(GC$4:INDEX(GC$4:GC$184,$B$200,1),$B$4:INDEX($B$4:$B$184,$B$200,1),INDEX($B$4:$B$184,$B$200+(MONTH($B213)-$C$200),1)),0),VLOOKUP($B213,$B$4:GC$184,COLUMN(GC$1)-1,0))</f>
        <v>4306731.7906705737</v>
      </c>
      <c r="GD213" s="30">
        <f>IF(VLOOKUP($B213,$B$4:GD$184,COLUMN(GD$1)-1,0)="",IF(GD180="",TREND(GD$4:INDEX(GD$4:GD$184,$B$200,1),$B$4:INDEX($B$4:$B$184,$B$200,1),INDEX($B$4:$B$184,$B$200+(MONTH($B213)-$C$200),1)),0),VLOOKUP($B213,$B$4:GD$184,COLUMN(GD$1)-1,0))</f>
        <v>0</v>
      </c>
      <c r="GE213" s="30">
        <f>IF(VLOOKUP($B213,$B$4:GE$184,COLUMN(GE$1)-1,0)="",IF(GE180="",TREND(GE$4:INDEX(GE$4:GE$184,$B$200,1),$B$4:INDEX($B$4:$B$184,$B$200,1),INDEX($B$4:$B$184,$B$200+(MONTH($B213)-$C$200),1)),0),VLOOKUP($B213,$B$4:GE$184,COLUMN(GE$1)-1,0))</f>
        <v>4306816.5579294525</v>
      </c>
      <c r="GF213" s="30">
        <f>IF(VLOOKUP($B213,$B$4:GF$184,COLUMN(GF$1)-1,0)="",IF(GF180="",TREND(GF$4:INDEX(GF$4:GF$184,$B$200,1),$B$4:INDEX($B$4:$B$184,$B$200,1),INDEX($B$4:$B$184,$B$200+(MONTH($B213)-$C$200),1)),0),VLOOKUP($B213,$B$4:GF$184,COLUMN(GF$1)-1,0))</f>
        <v>-84.767258878732036</v>
      </c>
      <c r="GG213" s="30">
        <f>IF(VLOOKUP($B213,$B$4:GG$184,COLUMN(GG$1)-1,0)="",IF(GG180="",TREND(GG$4:INDEX(GG$4:GG$184,$B$200,1),$B$4:INDEX($B$4:$B$184,$B$200,1),INDEX($B$4:$B$184,$B$200+(MONTH($B213)-$C$200),1)),0),VLOOKUP($B213,$B$4:GG$184,COLUMN(GG$1)-1,0))</f>
        <v>64846.925698630977</v>
      </c>
      <c r="GH213" s="30">
        <f>IF(VLOOKUP($B213,$B$4:GH$184,COLUMN(GH$1)-1,0)="",IF(GH180="",TREND(GH$4:INDEX(GH$4:GH$184,$B$200,1),$B$4:INDEX($B$4:$B$184,$B$200,1),INDEX($B$4:$B$184,$B$200+(MONTH($B213)-$C$200),1)),0),VLOOKUP($B213,$B$4:GH$184,COLUMN(GH$1)-1,0))</f>
        <v>1039397.9619194865</v>
      </c>
      <c r="GI213" s="30">
        <f>IF(VLOOKUP($B213,$B$4:GI$184,COLUMN(GI$1)-1,0)="",IF(GI180="",TREND(GI$4:INDEX(GI$4:GI$184,$B$200,1),$B$4:INDEX($B$4:$B$184,$B$200,1),INDEX($B$4:$B$184,$B$200+(MONTH($B213)-$C$200),1)),0),VLOOKUP($B213,$B$4:GI$184,COLUMN(GI$1)-1,0))</f>
        <v>6708320.8891950846</v>
      </c>
      <c r="GJ213" s="30">
        <f>IF(VLOOKUP($B213,$B$4:GJ$184,COLUMN(GJ$1)-1,0)="",IF(GJ180="",TREND(GJ$4:INDEX(GJ$4:GJ$184,$B$200,1),$B$4:INDEX($B$4:$B$184,$B$200,1),INDEX($B$4:$B$184,$B$200+(MONTH($B213)-$C$200),1)),0),VLOOKUP($B213,$B$4:GJ$184,COLUMN(GJ$1)-1,0))</f>
        <v>20890940.348659754</v>
      </c>
      <c r="GK213" s="30">
        <f>IF(VLOOKUP($B213,$B$4:GK$184,COLUMN(GK$1)-1,0)="",IF(GK180="",TREND(GK$4:INDEX(GK$4:GK$184,$B$200,1),$B$4:INDEX($B$4:$B$184,$B$200,1),INDEX($B$4:$B$184,$B$200+(MONTH($B213)-$C$200),1)),0),VLOOKUP($B213,$B$4:GK$184,COLUMN(GK$1)-1,0))</f>
        <v>-14182619.45946461</v>
      </c>
      <c r="GL213" s="30">
        <f>IF(VLOOKUP($B213,$B$4:GL$184,COLUMN(GL$1)-1,0)="",IF(GL180="",TREND(GL$4:INDEX(GL$4:GL$184,$B$200,1),$B$4:INDEX($B$4:$B$184,$B$200,1),INDEX($B$4:$B$184,$B$200+(MONTH($B213)-$C$200),1)),0),VLOOKUP($B213,$B$4:GL$184,COLUMN(GL$1)-1,0))</f>
        <v>59912626.285570383</v>
      </c>
      <c r="GM213" s="30">
        <f>IF(VLOOKUP($B213,$B$4:GM$184,COLUMN(GM$1)-1,0)="",IF(GM180="",TREND(GM$4:INDEX(GM$4:GM$184,$B$200,1),$B$4:INDEX($B$4:$B$184,$B$200,1),INDEX($B$4:$B$184,$B$200+(MONTH($B213)-$C$200),1)),0),VLOOKUP($B213,$B$4:GM$184,COLUMN(GM$1)-1,0))</f>
        <v>12076758.263739124</v>
      </c>
      <c r="GN213" s="30">
        <f>IF(VLOOKUP($B213,$B$4:GN$184,COLUMN(GN$1)-1,0)="",IF(GN180="",TREND(GN$4:INDEX(GN$4:GN$184,$B$200,1),$B$4:INDEX($B$4:$B$184,$B$200,1),INDEX($B$4:$B$184,$B$200+(MONTH($B213)-$C$200),1)),0),VLOOKUP($B213,$B$4:GN$184,COLUMN(GN$1)-1,0))</f>
        <v>467196.17362491414</v>
      </c>
      <c r="GO213" s="30">
        <f>IF(VLOOKUP($B213,$B$4:GO$184,COLUMN(GO$1)-1,0)="",IF(GO180="",TREND(GO$4:INDEX(GO$4:GO$184,$B$200,1),$B$4:INDEX($B$4:$B$184,$B$200,1),INDEX($B$4:$B$184,$B$200+(MONTH($B213)-$C$200),1)),0),VLOOKUP($B213,$B$4:GO$184,COLUMN(GO$1)-1,0))</f>
        <v>-168939.09708925523</v>
      </c>
      <c r="GP213" s="30">
        <f>IF(VLOOKUP($B213,$B$4:GP$184,COLUMN(GP$1)-1,0)="",IF(GP180="",TREND(GP$4:INDEX(GP$4:GP$184,$B$200,1),$B$4:INDEX($B$4:$B$184,$B$200,1),INDEX($B$4:$B$184,$B$200+(MONTH($B213)-$C$200),1)),0),VLOOKUP($B213,$B$4:GP$184,COLUMN(GP$1)-1,0))</f>
        <v>-12360644.809632063</v>
      </c>
      <c r="GQ213" s="30">
        <f>IF(VLOOKUP($B213,$B$4:GQ$184,COLUMN(GQ$1)-1,0)="",IF(GQ180="",TREND(GQ$4:INDEX(GQ$4:GQ$184,$B$200,1),$B$4:INDEX($B$4:$B$184,$B$200,1),INDEX($B$4:$B$184,$B$200+(MONTH($B213)-$C$200),1)),0),VLOOKUP($B213,$B$4:GQ$184,COLUMN(GQ$1)-1,0))</f>
        <v>76014037.234704733</v>
      </c>
      <c r="GR213" s="30">
        <f>IF(VLOOKUP($B213,$B$4:GR$184,COLUMN(GR$1)-1,0)="",IF(GR180="",TREND(GR$4:INDEX(GR$4:GR$184,$B$200,1),$B$4:INDEX($B$4:$B$184,$B$200,1),INDEX($B$4:$B$184,$B$200+(MONTH($B213)-$C$200),1)),0),VLOOKUP($B213,$B$4:GR$184,COLUMN(GR$1)-1,0))</f>
        <v>1843603.5427755266</v>
      </c>
      <c r="GS213" s="30">
        <f>IF(VLOOKUP($B213,$B$4:GS$184,COLUMN(GS$1)-1,0)="",IF(GS180="",TREND(GS$4:INDEX(GS$4:GS$184,$B$200,1),$B$4:INDEX($B$4:$B$184,$B$200,1),INDEX($B$4:$B$184,$B$200+(MONTH($B213)-$C$200),1)),0),VLOOKUP($B213,$B$4:GS$184,COLUMN(GS$1)-1,0))</f>
        <v>-12100657.63799727</v>
      </c>
      <c r="GT213" s="30">
        <f>IF(VLOOKUP($B213,$B$4:GT$184,COLUMN(GT$1)-1,0)="",IF(GT180="",TREND(GT$4:INDEX(GT$4:GT$184,$B$200,1),$B$4:INDEX($B$4:$B$184,$B$200,1),INDEX($B$4:$B$184,$B$200+(MONTH($B213)-$C$200),1)),0),VLOOKUP($B213,$B$4:GT$184,COLUMN(GT$1)-1,0))</f>
        <v>-6165338.2521079779</v>
      </c>
      <c r="GU213" s="30">
        <f>IF(VLOOKUP($B213,$B$4:GU$184,COLUMN(GU$1)-1,0)="",IF(GU180="",TREND(GU$4:INDEX(GU$4:GU$184,$B$200,1),$B$4:INDEX($B$4:$B$184,$B$200,1),INDEX($B$4:$B$184,$B$200+(MONTH($B213)-$C$200),1)),0),VLOOKUP($B213,$B$4:GU$184,COLUMN(GU$1)-1,0))</f>
        <v>13418158496.836258</v>
      </c>
      <c r="GV213" s="30">
        <f>IF(VLOOKUP($B213,$B$4:GV$184,COLUMN(GV$1)-1,0)="",IF(GV180="",TREND(GV$4:INDEX(GV$4:GV$184,$B$200,1),$B$4:INDEX($B$4:$B$184,$B$200,1),INDEX($B$4:$B$184,$B$200+(MONTH($B213)-$C$200),1)),0),VLOOKUP($B213,$B$4:GV$184,COLUMN(GV$1)-1,0))</f>
        <v>-11196795.680402994</v>
      </c>
      <c r="GW213" s="30">
        <f>IF(VLOOKUP($B213,$B$4:GW$184,COLUMN(GW$1)-1,0)="",IF(GW180="",TREND(GW$4:INDEX(GW$4:GW$184,$B$200,1),$B$4:INDEX($B$4:$B$184,$B$200,1),INDEX($B$4:$B$184,$B$200+(MONTH($B213)-$C$200),1)),0),VLOOKUP($B213,$B$4:GW$184,COLUMN(GW$1)-1,0))</f>
        <v>-87290.85218094755</v>
      </c>
      <c r="GX213" s="30">
        <f>IF(VLOOKUP($B213,$B$4:GX$184,COLUMN(GX$1)-1,0)="",IF(GX180="",TREND(GX$4:INDEX(GX$4:GX$184,$B$200,1),$B$4:INDEX($B$4:$B$184,$B$200,1),INDEX($B$4:$B$184,$B$200+(MONTH($B213)-$C$200),1)),0),VLOOKUP($B213,$B$4:GX$184,COLUMN(GX$1)-1,0))</f>
        <v>0</v>
      </c>
      <c r="GY213" s="30">
        <f>IF(VLOOKUP($B213,$B$4:GY$184,COLUMN(GY$1)-1,0)="",IF(GY180="",TREND(GY$4:INDEX(GY$4:GY$184,$B$200,1),$B$4:INDEX($B$4:$B$184,$B$200,1),INDEX($B$4:$B$184,$B$200+(MONTH($B213)-$C$200),1)),0),VLOOKUP($B213,$B$4:GY$184,COLUMN(GY$1)-1,0))</f>
        <v>-43847510.681564808</v>
      </c>
      <c r="GZ213" s="30">
        <f>IF(VLOOKUP($B213,$B$4:GZ$184,COLUMN(GZ$1)-1,0)="",IF(GZ180="",TREND(GZ$4:INDEX(GZ$4:GZ$184,$B$200,1),$B$4:INDEX($B$4:$B$184,$B$200,1),INDEX($B$4:$B$184,$B$200+(MONTH($B213)-$C$200),1)),0),VLOOKUP($B213,$B$4:GZ$184,COLUMN(GZ$1)-1,0))</f>
        <v>1984490844.1488829</v>
      </c>
      <c r="HA213" s="30">
        <f>IF(VLOOKUP($B213,$B$4:HA$184,COLUMN(HA$1)-1,0)="",IF(HA180="",TREND(HA$4:INDEX(HA$4:HA$184,$B$200,1),$B$4:INDEX($B$4:$B$184,$B$200,1),INDEX($B$4:$B$184,$B$200+(MONTH($B213)-$C$200),1)),0),VLOOKUP($B213,$B$4:HA$184,COLUMN(HA$1)-1,0))</f>
        <v>1650267.8151034098</v>
      </c>
      <c r="HB213" s="30">
        <f>IF(VLOOKUP($B213,$B$4:HB$184,COLUMN(HB$1)-1,0)="",IF(HB180="",TREND(HB$4:INDEX(HB$4:HB$184,$B$200,1),$B$4:INDEX($B$4:$B$184,$B$200,1),INDEX($B$4:$B$184,$B$200+(MONTH($B213)-$C$200),1)),0),VLOOKUP($B213,$B$4:HB$184,COLUMN(HB$1)-1,0))</f>
        <v>702061626.52240753</v>
      </c>
      <c r="HC213" s="30">
        <f>IF(VLOOKUP($B213,$B$4:HC$184,COLUMN(HC$1)-1,0)="",IF(HC180="",TREND(HC$4:INDEX(HC$4:HC$184,$B$200,1),$B$4:INDEX($B$4:$B$184,$B$200,1),INDEX($B$4:$B$184,$B$200+(MONTH($B213)-$C$200),1)),0),VLOOKUP($B213,$B$4:HC$184,COLUMN(HC$1)-1,0))</f>
        <v>-2320532.1271086931</v>
      </c>
      <c r="HD213" s="30">
        <f>IF(VLOOKUP($B213,$B$4:HD$184,COLUMN(HD$1)-1,0)="",IF(HD180="",TREND(HD$4:INDEX(HD$4:HD$184,$B$200,1),$B$4:INDEX($B$4:$B$184,$B$200,1),INDEX($B$4:$B$184,$B$200+(MONTH($B213)-$C$200),1)),0),VLOOKUP($B213,$B$4:HD$184,COLUMN(HD$1)-1,0))</f>
        <v>2327037092.3264771</v>
      </c>
      <c r="HE213" s="30">
        <f>IF(VLOOKUP($B213,$B$4:HE$184,COLUMN(HE$1)-1,0)="",IF(HE180="",TREND(HE$4:INDEX(HE$4:HE$184,$B$200,1),$B$4:INDEX($B$4:$B$184,$B$200,1),INDEX($B$4:$B$184,$B$200+(MONTH($B213)-$C$200),1)),0),VLOOKUP($B213,$B$4:HE$184,COLUMN(HE$1)-1,0))</f>
        <v>824754.16472194996</v>
      </c>
      <c r="HF213" s="30">
        <f>IF(VLOOKUP($B213,$B$4:HF$184,COLUMN(HF$1)-1,0)="",IF(HF180="",TREND(HF$4:INDEX(HF$4:HF$184,$B$200,1),$B$4:INDEX($B$4:$B$184,$B$200,1),INDEX($B$4:$B$184,$B$200+(MONTH($B213)-$C$200),1)),0),VLOOKUP($B213,$B$4:HF$184,COLUMN(HF$1)-1,0))</f>
        <v>2361676443.2506218</v>
      </c>
      <c r="HG213" s="30">
        <f>IF(VLOOKUP($B213,$B$4:HG$184,COLUMN(HG$1)-1,0)="",IF(HG180="",TREND(HG$4:INDEX(HG$4:HG$184,$B$200,1),$B$4:INDEX($B$4:$B$184,$B$200,1),INDEX($B$4:$B$184,$B$200+(MONTH($B213)-$C$200),1)),0),VLOOKUP($B213,$B$4:HG$184,COLUMN(HG$1)-1,0))</f>
        <v>2453706058.637146</v>
      </c>
      <c r="HH213" s="30">
        <f>IF(VLOOKUP($B213,$B$4:HH$184,COLUMN(HH$1)-1,0)="",IF(HH180="",TREND(HH$4:INDEX(HH$4:HH$184,$B$200,1),$B$4:INDEX($B$4:$B$184,$B$200,1),INDEX($B$4:$B$184,$B$200+(MONTH($B213)-$C$200),1)),0),VLOOKUP($B213,$B$4:HH$184,COLUMN(HH$1)-1,0))</f>
        <v>3092684302.9361038</v>
      </c>
      <c r="HI213" s="30">
        <f>IF(VLOOKUP($B213,$B$4:HI$184,COLUMN(HI$1)-1,0)="",IF(HI180="",TREND(HI$4:INDEX(HI$4:HI$184,$B$200,1),$B$4:INDEX($B$4:$B$184,$B$200,1),INDEX($B$4:$B$184,$B$200+(MONTH($B213)-$C$200),1)),0),VLOOKUP($B213,$B$4:HI$184,COLUMN(HI$1)-1,0))</f>
        <v>280818862.07724065</v>
      </c>
      <c r="HJ213" s="30">
        <f>IF(VLOOKUP($B213,$B$4:HJ$184,COLUMN(HJ$1)-1,0)="",IF(HJ180="",TREND(HJ$4:INDEX(HJ$4:HJ$184,$B$200,1),$B$4:INDEX($B$4:$B$184,$B$200,1),INDEX($B$4:$B$184,$B$200+(MONTH($B213)-$C$200),1)),0),VLOOKUP($B213,$B$4:HJ$184,COLUMN(HJ$1)-1,0))</f>
        <v>2535871491.6785145</v>
      </c>
      <c r="HK213" s="30">
        <f>IF(VLOOKUP($B213,$B$4:HK$184,COLUMN(HK$1)-1,0)="",IF(HK180="",TREND(HK$4:INDEX(HK$4:HK$184,$B$200,1),$B$4:INDEX($B$4:$B$184,$B$200,1),INDEX($B$4:$B$184,$B$200+(MONTH($B213)-$C$200),1)),0),VLOOKUP($B213,$B$4:HK$184,COLUMN(HK$1)-1,0))</f>
        <v>205281585.4003433</v>
      </c>
      <c r="HL213" s="30">
        <f>IF(VLOOKUP($B213,$B$4:HL$184,COLUMN(HL$1)-1,0)="",IF(HL180="",TREND(HL$4:INDEX(HL$4:HL$184,$B$200,1),$B$4:INDEX($B$4:$B$184,$B$200,1),INDEX($B$4:$B$184,$B$200+(MONTH($B213)-$C$200),1)),0),VLOOKUP($B213,$B$4:HL$184,COLUMN(HL$1)-1,0))</f>
        <v>217256.31989868893</v>
      </c>
      <c r="HM213" s="30">
        <f>IF(VLOOKUP($B213,$B$4:HM$184,COLUMN(HM$1)-1,0)="",IF(HM180="",TREND(HM$4:INDEX(HM$4:HM$184,$B$200,1),$B$4:INDEX($B$4:$B$184,$B$200,1),INDEX($B$4:$B$184,$B$200+(MONTH($B213)-$C$200),1)),0),VLOOKUP($B213,$B$4:HM$184,COLUMN(HM$1)-1,0))</f>
        <v>1806057177.7310677</v>
      </c>
      <c r="HN213" s="30">
        <f>IF(VLOOKUP($B213,$B$4:HN$184,COLUMN(HN$1)-1,0)="",IF(HN180="",TREND(HN$4:INDEX(HN$4:HN$184,$B$200,1),$B$4:INDEX($B$4:$B$184,$B$200,1),INDEX($B$4:$B$184,$B$200+(MONTH($B213)-$C$200),1)),0),VLOOKUP($B213,$B$4:HN$184,COLUMN(HN$1)-1,0))</f>
        <v>556812811.2575922</v>
      </c>
      <c r="HO213" s="30">
        <f>IF(VLOOKUP($B213,$B$4:HO$184,COLUMN(HO$1)-1,0)="",IF(HO180="",TREND(HO$4:INDEX(HO$4:HO$184,$B$200,1),$B$4:INDEX($B$4:$B$184,$B$200,1),INDEX($B$4:$B$184,$B$200+(MONTH($B213)-$C$200),1)),0),VLOOKUP($B213,$B$4:HO$184,COLUMN(HO$1)-1,0))</f>
        <v>75537276.676897407</v>
      </c>
      <c r="HP213" s="30">
        <f>IF(VLOOKUP($B213,$B$4:HP$184,COLUMN(HP$1)-1,0)="",IF(HP180="",TREND(HP$4:INDEX(HP$4:HP$184,$B$200,1),$B$4:INDEX($B$4:$B$184,$B$200,1),INDEX($B$4:$B$184,$B$200+(MONTH($B213)-$C$200),1)),0),VLOOKUP($B213,$B$4:HP$184,COLUMN(HP$1)-1,0))</f>
        <v>272480557.453969</v>
      </c>
      <c r="HQ213" s="30">
        <f>IF(VLOOKUP($B213,$B$4:HQ$184,COLUMN(HQ$1)-1,0)="",IF(HQ180="",TREND(HQ$4:INDEX(HQ$4:HQ$184,$B$200,1),$B$4:INDEX($B$4:$B$184,$B$200,1),INDEX($B$4:$B$184,$B$200+(MONTH($B213)-$C$200),1)),0),VLOOKUP($B213,$B$4:HQ$184,COLUMN(HQ$1)-1,0))</f>
        <v>4174966.6530428417</v>
      </c>
      <c r="HR213" s="30">
        <f>IF(VLOOKUP($B213,$B$4:HR$184,COLUMN(HR$1)-1,0)="",IF(HR180="",TREND(HR$4:INDEX(HR$4:HR$184,$B$200,1),$B$4:INDEX($B$4:$B$184,$B$200,1),INDEX($B$4:$B$184,$B$200+(MONTH($B213)-$C$200),1)),0),VLOOKUP($B213,$B$4:HR$184,COLUMN(HR$1)-1,0))</f>
        <v>4642582.948061185</v>
      </c>
      <c r="HS213" s="30">
        <f>IF(VLOOKUP($B213,$B$4:HS$184,COLUMN(HS$1)-1,0)="",IF(HS180="",TREND(HS$4:INDEX(HS$4:HS$184,$B$200,1),$B$4:INDEX($B$4:$B$184,$B$200,1),INDEX($B$4:$B$184,$B$200+(MONTH($B213)-$C$200),1)),0),VLOOKUP($B213,$B$4:HS$184,COLUMN(HS$1)-1,0))</f>
        <v>28012775.451404318</v>
      </c>
      <c r="HT213" s="30">
        <f>IF(VLOOKUP($B213,$B$4:HT$184,COLUMN(HT$1)-1,0)="",IF(HT180="",TREND(HT$4:INDEX(HT$4:HT$184,$B$200,1),$B$4:INDEX($B$4:$B$184,$B$200,1),INDEX($B$4:$B$184,$B$200+(MONTH($B213)-$C$200),1)),0),VLOOKUP($B213,$B$4:HT$184,COLUMN(HT$1)-1,0))</f>
        <v>214458026.10400963</v>
      </c>
      <c r="HU213" s="30">
        <f>IF(VLOOKUP($B213,$B$4:HU$184,COLUMN(HU$1)-1,0)="",IF(HU180="",TREND(HU$4:INDEX(HU$4:HU$184,$B$200,1),$B$4:INDEX($B$4:$B$184,$B$200,1),INDEX($B$4:$B$184,$B$200+(MONTH($B213)-$C$200),1)),0),VLOOKUP($B213,$B$4:HU$184,COLUMN(HU$1)-1,0))</f>
        <v>0</v>
      </c>
      <c r="HV213" s="30">
        <f>IF(VLOOKUP($B213,$B$4:HV$184,COLUMN(HV$1)-1,0)="",IF(HV180="",TREND(HV$4:INDEX(HV$4:HV$184,$B$200,1),$B$4:INDEX($B$4:$B$184,$B$200,1),INDEX($B$4:$B$184,$B$200+(MONTH($B213)-$C$200),1)),0),VLOOKUP($B213,$B$4:HV$184,COLUMN(HV$1)-1,0))</f>
        <v>20964751.138494343</v>
      </c>
      <c r="HW213" s="30">
        <f>IF(VLOOKUP($B213,$B$4:HW$184,COLUMN(HW$1)-1,0)="",IF(HW180="",TREND(HW$4:INDEX(HW$4:HW$184,$B$200,1),$B$4:INDEX($B$4:$B$184,$B$200,1),INDEX($B$4:$B$184,$B$200+(MONTH($B213)-$C$200),1)),0),VLOOKUP($B213,$B$4:HW$184,COLUMN(HW$1)-1,0))</f>
        <v>0</v>
      </c>
      <c r="HX213" s="30">
        <f>IF(VLOOKUP($B213,$B$4:HX$184,COLUMN(HX$1)-1,0)="",IF(HX180="",TREND(HX$4:INDEX(HX$4:HX$184,$B$200,1),$B$4:INDEX($B$4:$B$184,$B$200,1),INDEX($B$4:$B$184,$B$200+(MONTH($B213)-$C$200),1)),0),VLOOKUP($B213,$B$4:HX$184,COLUMN(HX$1)-1,0))</f>
        <v>3203590232.8320007</v>
      </c>
      <c r="HY213" s="30">
        <f>IF(VLOOKUP($B213,$B$4:HY$184,COLUMN(HY$1)-1,0)="",IF(HY180="",TREND(HY$4:INDEX(HY$4:HY$184,$B$200,1),$B$4:INDEX($B$4:$B$184,$B$200,1),INDEX($B$4:$B$184,$B$200+(MONTH($B213)-$C$200),1)),0),VLOOKUP($B213,$B$4:HY$184,COLUMN(HY$1)-1,0))</f>
        <v>283858681.53199029</v>
      </c>
      <c r="HZ213" s="30">
        <f>IF(VLOOKUP($B213,$B$4:HZ$184,COLUMN(HZ$1)-1,0)="",IF(HZ180="",TREND(HZ$4:INDEX(HZ$4:HZ$184,$B$200,1),$B$4:INDEX($B$4:$B$184,$B$200,1),INDEX($B$4:$B$184,$B$200+(MONTH($B213)-$C$200),1)),0),VLOOKUP($B213,$B$4:HZ$184,COLUMN(HZ$1)-1,0))</f>
        <v>86481093272.45813</v>
      </c>
      <c r="IA213" s="30">
        <f>IF(VLOOKUP($B213,$B$4:IA$184,COLUMN(IA$1)-1,0)="",IF(IA180="",TREND(IA$4:INDEX(IA$4:IA$184,$B$200,1),$B$4:INDEX($B$4:$B$184,$B$200,1),INDEX($B$4:$B$184,$B$200+(MONTH($B213)-$C$200),1)),0),VLOOKUP($B213,$B$4:IA$184,COLUMN(IA$1)-1,0))</f>
        <v>80233497903.5224</v>
      </c>
      <c r="IB213" s="30">
        <f>IF(VLOOKUP($B213,$B$4:IB$184,COLUMN(IB$1)-1,0)="",IF(IB180="",TREND(IB$4:INDEX(IB$4:IB$184,$B$200,1),$B$4:INDEX($B$4:$B$184,$B$200,1),INDEX($B$4:$B$184,$B$200+(MONTH($B213)-$C$200),1)),0),VLOOKUP($B213,$B$4:IB$184,COLUMN(IB$1)-1,0))</f>
        <v>76385367077.965698</v>
      </c>
      <c r="IC213" s="30">
        <f>IF(VLOOKUP($B213,$B$4:IC$184,COLUMN(IC$1)-1,0)="",IF(IC180="",TREND(IC$4:INDEX(IC$4:IC$184,$B$200,1),$B$4:INDEX($B$4:$B$184,$B$200,1),INDEX($B$4:$B$184,$B$200+(MONTH($B213)-$C$200),1)),0),VLOOKUP($B213,$B$4:IC$184,COLUMN(IC$1)-1,0))</f>
        <v>-961292290.05347443</v>
      </c>
      <c r="ID213" s="30">
        <f>IF(VLOOKUP($B213,$B$4:ID$184,COLUMN(ID$1)-1,0)="",IF(ID180="",TREND(ID$4:INDEX(ID$4:ID$184,$B$200,1),$B$4:INDEX($B$4:$B$184,$B$200,1),INDEX($B$4:$B$184,$B$200+(MONTH($B213)-$C$200),1)),0),VLOOKUP($B213,$B$4:ID$184,COLUMN(ID$1)-1,0))</f>
        <v>-117697604.32973671</v>
      </c>
      <c r="IE213" s="30">
        <f>IF(VLOOKUP($B213,$B$4:IE$184,COLUMN(IE$1)-1,0)="",IF(IE180="",TREND(IE$4:INDEX(IE$4:IE$184,$B$200,1),$B$4:INDEX($B$4:$B$184,$B$200,1),INDEX($B$4:$B$184,$B$200+(MONTH($B213)-$C$200),1)),0),VLOOKUP($B213,$B$4:IE$184,COLUMN(IE$1)-1,0))</f>
        <v>1697460352.3843498</v>
      </c>
      <c r="IF213" s="30">
        <f>IF(VLOOKUP($B213,$B$4:IF$184,COLUMN(IF$1)-1,0)="",IF(IF180="",TREND(IF$4:INDEX(IF$4:IF$184,$B$200,1),$B$4:INDEX($B$4:$B$184,$B$200,1),INDEX($B$4:$B$184,$B$200+(MONTH($B213)-$C$200),1)),0),VLOOKUP($B213,$B$4:IF$184,COLUMN(IF$1)-1,0))</f>
        <v>-9389528.9354211092</v>
      </c>
      <c r="IG213" s="30">
        <f>IF(VLOOKUP($B213,$B$4:IG$184,COLUMN(IG$1)-1,0)="",IF(IG180="",TREND(IG$4:INDEX(IG$4:IG$184,$B$200,1),$B$4:INDEX($B$4:$B$184,$B$200,1),INDEX($B$4:$B$184,$B$200+(MONTH($B213)-$C$200),1)),0),VLOOKUP($B213,$B$4:IG$184,COLUMN(IG$1)-1,0))</f>
        <v>63902056417.447998</v>
      </c>
      <c r="IH213" s="30">
        <f>IF(VLOOKUP($B213,$B$4:IH$184,COLUMN(IH$1)-1,0)="",IF(IH180="",TREND(IH$4:INDEX(IH$4:IH$184,$B$200,1),$B$4:INDEX($B$4:$B$184,$B$200,1),INDEX($B$4:$B$184,$B$200+(MONTH($B213)-$C$200),1)),0),VLOOKUP($B213,$B$4:IH$184,COLUMN(IH$1)-1,0))</f>
        <v>60765351591.241211</v>
      </c>
      <c r="II213" s="30">
        <f>IF(VLOOKUP($B213,$B$4:II$184,COLUMN(II$1)-1,0)="",IF(II180="",TREND(II$4:INDEX(II$4:II$184,$B$200,1),$B$4:INDEX($B$4:$B$184,$B$200,1),INDEX($B$4:$B$184,$B$200+(MONTH($B213)-$C$200),1)),0),VLOOKUP($B213,$B$4:II$184,COLUMN(II$1)-1,0))</f>
        <v>-934141980.66880798</v>
      </c>
      <c r="IJ213" s="30">
        <f>IF(VLOOKUP($B213,$B$4:IJ$184,COLUMN(IJ$1)-1,0)="",IF(IJ180="",TREND(IJ$4:INDEX(IJ$4:IJ$184,$B$200,1),$B$4:INDEX($B$4:$B$184,$B$200,1),INDEX($B$4:$B$184,$B$200+(MONTH($B213)-$C$200),1)),0),VLOOKUP($B213,$B$4:IJ$184,COLUMN(IJ$1)-1,0))</f>
        <v>2311880450.6336708</v>
      </c>
      <c r="IK213" s="30">
        <f>IF(VLOOKUP($B213,$B$4:IK$184,COLUMN(IK$1)-1,0)="",IF(IK180="",TREND(IK$4:INDEX(IK$4:IK$184,$B$200,1),$B$4:INDEX($B$4:$B$184,$B$200,1),INDEX($B$4:$B$184,$B$200+(MONTH($B213)-$C$200),1)),0),VLOOKUP($B213,$B$4:IK$184,COLUMN(IK$1)-1,0))</f>
        <v>53940452.390028715</v>
      </c>
      <c r="IL213" s="30">
        <f>IF(VLOOKUP($B213,$B$4:IL$184,COLUMN(IL$1)-1,0)="",IF(IL180="",TREND(IL$4:INDEX(IL$4:IL$184,$B$200,1),$B$4:INDEX($B$4:$B$184,$B$200,1),INDEX($B$4:$B$184,$B$200+(MONTH($B213)-$C$200),1)),0),VLOOKUP($B213,$B$4:IL$184,COLUMN(IL$1)-1,0))</f>
        <v>4483559025.0850306</v>
      </c>
      <c r="IM213" s="30">
        <f>IF(VLOOKUP($B213,$B$4:IM$184,COLUMN(IM$1)-1,0)="",IF(IM180="",TREND(IM$4:INDEX(IM$4:IM$184,$B$200,1),$B$4:INDEX($B$4:$B$184,$B$200,1),INDEX($B$4:$B$184,$B$200+(MONTH($B213)-$C$200),1)),0),VLOOKUP($B213,$B$4:IM$184,COLUMN(IM$1)-1,0))</f>
        <v>2113865131.2343225</v>
      </c>
      <c r="IN213" s="30">
        <f>IF(VLOOKUP($B213,$B$4:IN$184,COLUMN(IN$1)-1,0)="",IF(IN180="",TREND(IN$4:INDEX(IN$4:IN$184,$B$200,1),$B$4:INDEX($B$4:$B$184,$B$200,1),INDEX($B$4:$B$184,$B$200+(MONTH($B213)-$C$200),1)),0),VLOOKUP($B213,$B$4:IN$184,COLUMN(IN$1)-1,0))</f>
        <v>453108782.7698679</v>
      </c>
      <c r="IO213" s="30">
        <f>IF(VLOOKUP($B213,$B$4:IO$184,COLUMN(IO$1)-1,0)="",IF(IO180="",TREND(IO$4:INDEX(IO$4:IO$184,$B$200,1),$B$4:INDEX($B$4:$B$184,$B$200,1),INDEX($B$4:$B$184,$B$200+(MONTH($B213)-$C$200),1)),0),VLOOKUP($B213,$B$4:IO$184,COLUMN(IO$1)-1,0))</f>
        <v>339905597.32533097</v>
      </c>
      <c r="IP213" s="30">
        <f>IF(VLOOKUP($B213,$B$4:IP$184,COLUMN(IP$1)-1,0)="",IF(IP180="",TREND(IP$4:INDEX(IP$4:IP$184,$B$200,1),$B$4:INDEX($B$4:$B$184,$B$200,1),INDEX($B$4:$B$184,$B$200+(MONTH($B213)-$C$200),1)),0),VLOOKUP($B213,$B$4:IP$184,COLUMN(IP$1)-1,0))</f>
        <v>4289759246.0792923</v>
      </c>
      <c r="IQ213" s="30">
        <f>IF(VLOOKUP($B213,$B$4:IQ$184,COLUMN(IQ$1)-1,0)="",IF(IQ180="",TREND(IQ$4:INDEX(IQ$4:IQ$184,$B$200,1),$B$4:INDEX($B$4:$B$184,$B$200,1),INDEX($B$4:$B$184,$B$200+(MONTH($B213)-$C$200),1)),0),VLOOKUP($B213,$B$4:IQ$184,COLUMN(IQ$1)-1,0))</f>
        <v>471699741.01252413</v>
      </c>
      <c r="IR213" s="30">
        <f>IF(VLOOKUP($B213,$B$4:IR$184,COLUMN(IR$1)-1,0)="",IF(IR180="",TREND(IR$4:INDEX(IR$4:IR$184,$B$200,1),$B$4:INDEX($B$4:$B$184,$B$200,1),INDEX($B$4:$B$184,$B$200+(MONTH($B213)-$C$200),1)),0),VLOOKUP($B213,$B$4:IR$184,COLUMN(IR$1)-1,0))</f>
        <v>229305970.63724148</v>
      </c>
      <c r="IS213" s="30">
        <f>IF(VLOOKUP($B213,$B$4:IS$184,COLUMN(IS$1)-1,0)="",IF(IS180="",TREND(IS$4:INDEX(IS$4:IS$184,$B$200,1),$B$4:INDEX($B$4:$B$184,$B$200,1),INDEX($B$4:$B$184,$B$200+(MONTH($B213)-$C$200),1)),0),VLOOKUP($B213,$B$4:IS$184,COLUMN(IS$1)-1,0))</f>
        <v>44536476.089254797</v>
      </c>
      <c r="IT213" s="30">
        <f>IF(VLOOKUP($B213,$B$4:IT$184,COLUMN(IT$1)-1,0)="",IF(IT180="",TREND(IT$4:INDEX(IT$4:IT$184,$B$200,1),$B$4:INDEX($B$4:$B$184,$B$200,1),INDEX($B$4:$B$184,$B$200+(MONTH($B213)-$C$200),1)),0),VLOOKUP($B213,$B$4:IT$184,COLUMN(IT$1)-1,0))</f>
        <v>33402357.094048828</v>
      </c>
      <c r="IU213" s="30">
        <f>IF(VLOOKUP($B213,$B$4:IU$184,COLUMN(IU$1)-1,0)="",IF(IU180="",TREND(IU$4:INDEX(IU$4:IU$184,$B$200,1),$B$4:INDEX($B$4:$B$184,$B$200,1),INDEX($B$4:$B$184,$B$200+(MONTH($B213)-$C$200),1)),0),VLOOKUP($B213,$B$4:IU$184,COLUMN(IU$1)-1,0))</f>
        <v>428664730.30699682</v>
      </c>
      <c r="IV213" s="30">
        <f>IF(VLOOKUP($B213,$B$4:IV$184,COLUMN(IV$1)-1,0)="",IF(IV180="",TREND(IV$4:INDEX(IV$4:IV$184,$B$200,1),$B$4:INDEX($B$4:$B$184,$B$200,1),INDEX($B$4:$B$184,$B$200+(MONTH($B213)-$C$200),1)),0),VLOOKUP($B213,$B$4:IV$184,COLUMN(IV$1)-1,0))</f>
        <v>282803953.09372997</v>
      </c>
      <c r="IW213" s="30">
        <f>IF(VLOOKUP($B213,$B$4:IW$184,COLUMN(IW$1)-1,0)="",IF(IW180="",TREND(IW$4:INDEX(IW$4:IW$184,$B$200,1),$B$4:INDEX($B$4:$B$184,$B$200,1),INDEX($B$4:$B$184,$B$200+(MONTH($B213)-$C$200),1)),0),VLOOKUP($B213,$B$4:IW$184,COLUMN(IW$1)-1,0))</f>
        <v>28705904.106927931</v>
      </c>
      <c r="IX213" s="30">
        <f>IF(VLOOKUP($B213,$B$4:IX$184,COLUMN(IX$1)-1,0)="",IF(IX180="",TREND(IX$4:INDEX(IX$4:IX$184,$B$200,1),$B$4:INDEX($B$4:$B$184,$B$200,1),INDEX($B$4:$B$184,$B$200+(MONTH($B213)-$C$200),1)),0),VLOOKUP($B213,$B$4:IX$184,COLUMN(IX$1)-1,0))</f>
        <v>4018122679.7495918</v>
      </c>
      <c r="IY213" s="30">
        <f>IF(VLOOKUP($B213,$B$4:IY$184,COLUMN(IY$1)-1,0)="",IF(IY180="",TREND(IY$4:INDEX(IY$4:IY$184,$B$200,1),$B$4:INDEX($B$4:$B$184,$B$200,1),INDEX($B$4:$B$184,$B$200+(MONTH($B213)-$C$200),1)),0),VLOOKUP($B213,$B$4:IY$184,COLUMN(IY$1)-1,0))</f>
        <v>-35459573.295963764</v>
      </c>
      <c r="IZ213" s="30">
        <f>IF(VLOOKUP($B213,$B$4:IZ$184,COLUMN(IZ$1)-1,0)="",IF(IZ180="",TREND(IZ$4:INDEX(IZ$4:IZ$184,$B$200,1),$B$4:INDEX($B$4:$B$184,$B$200,1),INDEX($B$4:$B$184,$B$200+(MONTH($B213)-$C$200),1)),0),VLOOKUP($B213,$B$4:IZ$184,COLUMN(IZ$1)-1,0))</f>
        <v>9456927.3299495727</v>
      </c>
      <c r="JA213" s="30">
        <f>IF(VLOOKUP($B213,$B$4:JA$184,COLUMN(JA$1)-1,0)="",IF(JA180="",TREND(JA$4:INDEX(JA$4:JA$184,$B$200,1),$B$4:INDEX($B$4:$B$184,$B$200,1),INDEX($B$4:$B$184,$B$200+(MONTH($B213)-$C$200),1)),0),VLOOKUP($B213,$B$4:JA$184,COLUMN(JA$1)-1,0))</f>
        <v>-27373810.166846752</v>
      </c>
      <c r="JB213" s="30" t="e">
        <f>IF(VLOOKUP($B213,$B$4:JB$184,COLUMN(JB$1)-1,0)="",IF(JB180="",TREND(JB$4:INDEX(JB$4:JB$184,$B$200,1),$B$4:INDEX($B$4:$B$184,$B$200,1),INDEX($B$4:$B$184,$B$200+(MONTH($B213)-$C$200),1)),0),VLOOKUP($B213,$B$4:JB$184,COLUMN(JB$1)-1,0))</f>
        <v>#VALUE!</v>
      </c>
      <c r="JC213" s="30">
        <f>IF(VLOOKUP($B213,$B$4:JC$184,COLUMN(JC$1)-1,0)="",IF(JC180="",TREND(JC$4:INDEX(JC$4:JC$184,$B$200,1),$B$4:INDEX($B$4:$B$184,$B$200,1),INDEX($B$4:$B$184,$B$200+(MONTH($B213)-$C$200),1)),0),VLOOKUP($B213,$B$4:JC$184,COLUMN(JC$1)-1,0))</f>
        <v>-2895962.1337611973</v>
      </c>
      <c r="JD213" s="30">
        <f>IF(VLOOKUP($B213,$B$4:JD$184,COLUMN(JD$1)-1,0)="",IF(JD180="",TREND(JD$4:INDEX(JD$4:JD$184,$B$200,1),$B$4:INDEX($B$4:$B$184,$B$200,1),INDEX($B$4:$B$184,$B$200+(MONTH($B213)-$C$200),1)),0),VLOOKUP($B213,$B$4:JD$184,COLUMN(JD$1)-1,0))</f>
        <v>11938924.711420357</v>
      </c>
      <c r="JE213" s="30">
        <f>IF(VLOOKUP($B213,$B$4:JE$184,COLUMN(JE$1)-1,0)="",IF(JE180="",TREND(JE$4:INDEX(JE$4:JE$184,$B$200,1),$B$4:INDEX($B$4:$B$184,$B$200,1),INDEX($B$4:$B$184,$B$200+(MONTH($B213)-$C$200),1)),0),VLOOKUP($B213,$B$4:JE$184,COLUMN(JE$1)-1,0))</f>
        <v>0</v>
      </c>
      <c r="JF213" s="30">
        <f>IF(VLOOKUP($B213,$B$4:JF$184,COLUMN(JF$1)-1,0)="",IF(JF180="",TREND(JF$4:INDEX(JF$4:JF$184,$B$200,1),$B$4:INDEX($B$4:$B$184,$B$200,1),INDEX($B$4:$B$184,$B$200+(MONTH($B213)-$C$200),1)),0),VLOOKUP($B213,$B$4:JF$184,COLUMN(JF$1)-1,0))</f>
        <v>-891093.32786405459</v>
      </c>
      <c r="JG213" s="30">
        <f>IF(VLOOKUP($B213,$B$4:JG$184,COLUMN(JG$1)-1,0)="",IF(JG180="",TREND(JG$4:INDEX(JG$4:JG$184,$B$200,1),$B$4:INDEX($B$4:$B$184,$B$200,1),INDEX($B$4:$B$184,$B$200+(MONTH($B213)-$C$200),1)),0),VLOOKUP($B213,$B$4:JG$184,COLUMN(JG$1)-1,0))</f>
        <v>95052797.733404517</v>
      </c>
      <c r="JH213" s="30">
        <f>IF(VLOOKUP($B213,$B$4:JH$184,COLUMN(JH$1)-1,0)="",IF(JH180="",TREND(JH$4:INDEX(JH$4:JH$184,$B$200,1),$B$4:INDEX($B$4:$B$184,$B$200,1),INDEX($B$4:$B$184,$B$200+(MONTH($B213)-$C$200),1)),0),VLOOKUP($B213,$B$4:JH$184,COLUMN(JH$1)-1,0))</f>
        <v>-323526.26096650213</v>
      </c>
      <c r="JI213" s="30">
        <f>IF(VLOOKUP($B213,$B$4:JI$184,COLUMN(JI$1)-1,0)="",IF(JI180="",TREND(JI$4:INDEX(JI$4:JI$184,$B$200,1),$B$4:INDEX($B$4:$B$184,$B$200,1),INDEX($B$4:$B$184,$B$200+(MONTH($B213)-$C$200),1)),0),VLOOKUP($B213,$B$4:JI$184,COLUMN(JI$1)-1,0))</f>
        <v>732854.39849089086</v>
      </c>
      <c r="JJ213" s="30">
        <f>IF(VLOOKUP($B213,$B$4:JJ$184,COLUMN(JJ$1)-1,0)="",IF(JJ180="",TREND(JJ$4:INDEX(JJ$4:JJ$184,$B$200,1),$B$4:INDEX($B$4:$B$184,$B$200,1),INDEX($B$4:$B$184,$B$200+(MONTH($B213)-$C$200),1)),0),VLOOKUP($B213,$B$4:JJ$184,COLUMN(JJ$1)-1,0))</f>
        <v>2222924764.2351112</v>
      </c>
      <c r="JK213" s="30">
        <f>IF(VLOOKUP($B213,$B$4:JK$184,COLUMN(JK$1)-1,0)="",IF(JK180="",TREND(JK$4:INDEX(JK$4:JK$184,$B$200,1),$B$4:INDEX($B$4:$B$184,$B$200,1),INDEX($B$4:$B$184,$B$200+(MONTH($B213)-$C$200),1)),0),VLOOKUP($B213,$B$4:JK$184,COLUMN(JK$1)-1,0))</f>
        <v>191038704.39611793</v>
      </c>
      <c r="JL213" s="30" t="e">
        <f>IF(VLOOKUP($B213,$B$4:JL$184,COLUMN(JL$1)-1,0)="",IF(JL180="",TREND(JL$4:INDEX(JL$4:JL$184,$B$200,1),$B$4:INDEX($B$4:$B$184,$B$200,1),INDEX($B$4:$B$184,$B$200+(MONTH($B213)-$C$200),1)),0),VLOOKUP($B213,$B$4:JL$184,COLUMN(JL$1)-1,0))</f>
        <v>#VALUE!</v>
      </c>
      <c r="JM213" s="30">
        <f>IF(VLOOKUP($B213,$B$4:JM$184,COLUMN(JM$1)-1,0)="",IF(JM180="",TREND(JM$4:INDEX(JM$4:JM$184,$B$200,1),$B$4:INDEX($B$4:$B$184,$B$200,1),INDEX($B$4:$B$184,$B$200+(MONTH($B213)-$C$200),1)),0),VLOOKUP($B213,$B$4:JM$184,COLUMN(JM$1)-1,0))</f>
        <v>3842813824.4473877</v>
      </c>
      <c r="JN213" s="30">
        <f>IF(VLOOKUP($B213,$B$4:JN$184,COLUMN(JN$1)-1,0)="",IF(JN180="",TREND(JN$4:INDEX(JN$4:JN$184,$B$200,1),$B$4:INDEX($B$4:$B$184,$B$200,1),INDEX($B$4:$B$184,$B$200+(MONTH($B213)-$C$200),1)),0),VLOOKUP($B213,$B$4:JN$184,COLUMN(JN$1)-1,0))</f>
        <v>1608736.1346984264</v>
      </c>
      <c r="JO213" s="30">
        <f>IF(VLOOKUP($B213,$B$4:JO$184,COLUMN(JO$1)-1,0)="",IF(JO180="",TREND(JO$4:INDEX(JO$4:JO$184,$B$200,1),$B$4:INDEX($B$4:$B$184,$B$200,1),INDEX($B$4:$B$184,$B$200+(MONTH($B213)-$C$200),1)),0),VLOOKUP($B213,$B$4:JO$184,COLUMN(JO$1)-1,0))</f>
        <v>2803041137.7516766</v>
      </c>
      <c r="JP213" s="30">
        <f>IF(VLOOKUP($B213,$B$4:JP$184,COLUMN(JP$1)-1,0)="",IF(JP180="",TREND(JP$4:INDEX(JP$4:JP$184,$B$200,1),$B$4:INDEX($B$4:$B$184,$B$200,1),INDEX($B$4:$B$184,$B$200+(MONTH($B213)-$C$200),1)),0),VLOOKUP($B213,$B$4:JP$184,COLUMN(JP$1)-1,0))</f>
        <v>3026833119.4848328</v>
      </c>
      <c r="JQ213" s="30">
        <f>IF(VLOOKUP($B213,$B$4:JQ$184,COLUMN(JQ$1)-1,0)="",IF(JQ180="",TREND(JQ$4:INDEX(JQ$4:JQ$184,$B$200,1),$B$4:INDEX($B$4:$B$184,$B$200,1),INDEX($B$4:$B$184,$B$200+(MONTH($B213)-$C$200),1)),0),VLOOKUP($B213,$B$4:JQ$184,COLUMN(JQ$1)-1,0))</f>
        <v>38759115.960380316</v>
      </c>
      <c r="JR213" s="30">
        <f>IF(VLOOKUP($B213,$B$4:JR$184,COLUMN(JR$1)-1,0)="",IF(JR180="",TREND(JR$4:INDEX(JR$4:JR$184,$B$200,1),$B$4:INDEX($B$4:$B$184,$B$200,1),INDEX($B$4:$B$184,$B$200+(MONTH($B213)-$C$200),1)),0),VLOOKUP($B213,$B$4:JR$184,COLUMN(JR$1)-1,0))</f>
        <v>2298296241.4224815</v>
      </c>
      <c r="JS213" s="30">
        <f>IF(VLOOKUP($B213,$B$4:JS$184,COLUMN(JS$1)-1,0)="",IF(JS180="",TREND(JS$4:INDEX(JS$4:JS$184,$B$200,1),$B$4:INDEX($B$4:$B$184,$B$200,1),INDEX($B$4:$B$184,$B$200+(MONTH($B213)-$C$200),1)),0),VLOOKUP($B213,$B$4:JS$184,COLUMN(JS$1)-1,0))</f>
        <v>-37087829.450088263</v>
      </c>
      <c r="JT213" s="30">
        <f>IF(VLOOKUP($B213,$B$4:JT$184,COLUMN(JT$1)-1,0)="",IF(JT180="",TREND(JT$4:INDEX(JT$4:JT$184,$B$200,1),$B$4:INDEX($B$4:$B$184,$B$200,1),INDEX($B$4:$B$184,$B$200+(MONTH($B213)-$C$200),1)),0),VLOOKUP($B213,$B$4:JT$184,COLUMN(JT$1)-1,0))</f>
        <v>-5812487.5703382045</v>
      </c>
      <c r="JU213" s="30">
        <f>IF(VLOOKUP($B213,$B$4:JU$184,COLUMN(JU$1)-1,0)="",IF(JU180="",TREND(JU$4:INDEX(JU$4:JU$184,$B$200,1),$B$4:INDEX($B$4:$B$184,$B$200,1),INDEX($B$4:$B$184,$B$200+(MONTH($B213)-$C$200),1)),0),VLOOKUP($B213,$B$4:JU$184,COLUMN(JU$1)-1,0))</f>
        <v>-383515.07017085142</v>
      </c>
      <c r="JV213" s="30">
        <f>IF(VLOOKUP($B213,$B$4:JV$184,COLUMN(JV$1)-1,0)="",IF(JV180="",TREND(JV$4:INDEX(JV$4:JV$184,$B$200,1),$B$4:INDEX($B$4:$B$184,$B$200,1),INDEX($B$4:$B$184,$B$200+(MONTH($B213)-$C$200),1)),0),VLOOKUP($B213,$B$4:JV$184,COLUMN(JV$1)-1,0))</f>
        <v>-19433950.073600054</v>
      </c>
      <c r="JW213" s="30">
        <f>IF(VLOOKUP($B213,$B$4:JW$184,COLUMN(JW$1)-1,0)="",IF(JW180="",TREND(JW$4:INDEX(JW$4:JW$184,$B$200,1),$B$4:INDEX($B$4:$B$184,$B$200,1),INDEX($B$4:$B$184,$B$200+(MONTH($B213)-$C$200),1)),0),VLOOKUP($B213,$B$4:JW$184,COLUMN(JW$1)-1,0))</f>
        <v>-7930315.6565414071</v>
      </c>
      <c r="JX213" s="30">
        <f>IF(VLOOKUP($B213,$B$4:JX$184,COLUMN(JX$1)-1,0)="",IF(JX180="",TREND(JX$4:INDEX(JX$4:JX$184,$B$200,1),$B$4:INDEX($B$4:$B$184,$B$200,1),INDEX($B$4:$B$184,$B$200+(MONTH($B213)-$C$200),1)),0),VLOOKUP($B213,$B$4:JX$184,COLUMN(JX$1)-1,0))</f>
        <v>451241.57437840104</v>
      </c>
      <c r="JY213" s="30">
        <f>IF(VLOOKUP($B213,$B$4:JY$184,COLUMN(JY$1)-1,0)="",IF(JY180="",TREND(JY$4:INDEX(JY$4:JY$184,$B$200,1),$B$4:INDEX($B$4:$B$184,$B$200,1),INDEX($B$4:$B$184,$B$200+(MONTH($B213)-$C$200),1)),0),VLOOKUP($B213,$B$4:JY$184,COLUMN(JY$1)-1,0))</f>
        <v>3311764.6535041034</v>
      </c>
      <c r="JZ213" s="30">
        <f>IF(VLOOKUP($B213,$B$4:JZ$184,COLUMN(JZ$1)-1,0)="",IF(JZ180="",TREND(JZ$4:INDEX(JZ$4:JZ$184,$B$200,1),$B$4:INDEX($B$4:$B$184,$B$200,1),INDEX($B$4:$B$184,$B$200+(MONTH($B213)-$C$200),1)),0),VLOOKUP($B213,$B$4:JZ$184,COLUMN(JZ$1)-1,0))</f>
        <v>15556631.708490344</v>
      </c>
      <c r="KA213" s="30">
        <f>IF(VLOOKUP($B213,$B$4:KA$184,COLUMN(KA$1)-1,0)="",IF(KA180="",TREND(KA$4:INDEX(KA$4:KA$184,$B$200,1),$B$4:INDEX($B$4:$B$184,$B$200,1),INDEX($B$4:$B$184,$B$200+(MONTH($B213)-$C$200),1)),0),VLOOKUP($B213,$B$4:KA$184,COLUMN(KA$1)-1,0))</f>
        <v>0</v>
      </c>
      <c r="KB213" s="30">
        <f>IF(VLOOKUP($B213,$B$4:KB$184,COLUMN(KB$1)-1,0)="",IF(KB180="",TREND(KB$4:INDEX(KB$4:KB$184,$B$200,1),$B$4:INDEX($B$4:$B$184,$B$200,1),INDEX($B$4:$B$184,$B$200+(MONTH($B213)-$C$200),1)),0),VLOOKUP($B213,$B$4:KB$184,COLUMN(KB$1)-1,0))</f>
        <v>23870854.351656049</v>
      </c>
      <c r="KC213" s="30">
        <f>IF(VLOOKUP($B213,$B$4:KC$184,COLUMN(KC$1)-1,0)="",IF(KC180="",TREND(KC$4:INDEX(KC$4:KC$184,$B$200,1),$B$4:INDEX($B$4:$B$184,$B$200,1),INDEX($B$4:$B$184,$B$200+(MONTH($B213)-$C$200),1)),0),VLOOKUP($B213,$B$4:KC$184,COLUMN(KC$1)-1,0))</f>
        <v>-130601.59954650747</v>
      </c>
      <c r="KD213" s="30">
        <f>IF(VLOOKUP($B213,$B$4:KD$184,COLUMN(KD$1)-1,0)="",IF(KD180="",TREND(KD$4:INDEX(KD$4:KD$184,$B$200,1),$B$4:INDEX($B$4:$B$184,$B$200,1),INDEX($B$4:$B$184,$B$200+(MONTH($B213)-$C$200),1)),0),VLOOKUP($B213,$B$4:KD$184,COLUMN(KD$1)-1,0))</f>
        <v>0</v>
      </c>
      <c r="KE213" s="30">
        <f>IF(VLOOKUP($B213,$B$4:KE$184,COLUMN(KE$1)-1,0)="",IF(KE180="",TREND(KE$4:INDEX(KE$4:KE$184,$B$200,1),$B$4:INDEX($B$4:$B$184,$B$200,1),INDEX($B$4:$B$184,$B$200+(MONTH($B213)-$C$200),1)),0),VLOOKUP($B213,$B$4:KE$184,COLUMN(KE$1)-1,0))</f>
        <v>0</v>
      </c>
      <c r="KF213" s="30">
        <f>IF(VLOOKUP($B213,$B$4:KF$184,COLUMN(KF$1)-1,0)="",IF(KF180="",TREND(KF$4:INDEX(KF$4:KF$184,$B$200,1),$B$4:INDEX($B$4:$B$184,$B$200,1),INDEX($B$4:$B$184,$B$200+(MONTH($B213)-$C$200),1)),0),VLOOKUP($B213,$B$4:KF$184,COLUMN(KF$1)-1,0))</f>
        <v>0</v>
      </c>
      <c r="KG213" s="30">
        <f>IF(VLOOKUP($B213,$B$4:KG$184,COLUMN(KG$1)-1,0)="",IF(KG180="",TREND(KG$4:INDEX(KG$4:KG$184,$B$200,1),$B$4:INDEX($B$4:$B$184,$B$200,1),INDEX($B$4:$B$184,$B$200+(MONTH($B213)-$C$200),1)),0),VLOOKUP($B213,$B$4:KG$184,COLUMN(KG$1)-1,0))</f>
        <v>7663688.9337693453</v>
      </c>
      <c r="KH213" s="30">
        <f>IF(VLOOKUP($B213,$B$4:KH$184,COLUMN(KH$1)-1,0)="",IF(KH180="",TREND(KH$4:INDEX(KH$4:KH$184,$B$200,1),$B$4:INDEX($B$4:$B$184,$B$200,1),INDEX($B$4:$B$184,$B$200+(MONTH($B213)-$C$200),1)),0),VLOOKUP($B213,$B$4:KH$184,COLUMN(KH$1)-1,0))</f>
        <v>4790264.9568516985</v>
      </c>
      <c r="KI213" s="30">
        <f>IF(VLOOKUP($B213,$B$4:KI$184,COLUMN(KI$1)-1,0)="",IF(KI180="",TREND(KI$4:INDEX(KI$4:KI$184,$B$200,1),$B$4:INDEX($B$4:$B$184,$B$200,1),INDEX($B$4:$B$184,$B$200+(MONTH($B213)-$C$200),1)),0),VLOOKUP($B213,$B$4:KI$184,COLUMN(KI$1)-1,0))</f>
        <v>592623053.13938904</v>
      </c>
      <c r="KJ213" s="30">
        <f>IF(VLOOKUP($B213,$B$4:KJ$184,COLUMN(KJ$1)-1,0)="",IF(KJ180="",TREND(KJ$4:INDEX(KJ$4:KJ$184,$B$200,1),$B$4:INDEX($B$4:$B$184,$B$200,1),INDEX($B$4:$B$184,$B$200+(MONTH($B213)-$C$200),1)),0),VLOOKUP($B213,$B$4:KJ$184,COLUMN(KJ$1)-1,0))</f>
        <v>191116.52004919783</v>
      </c>
      <c r="KK213" s="30">
        <f>IF(VLOOKUP($B213,$B$4:KK$184,COLUMN(KK$1)-1,0)="",IF(KK180="",TREND(KK$4:INDEX(KK$4:KK$184,$B$200,1),$B$4:INDEX($B$4:$B$184,$B$200,1),INDEX($B$4:$B$184,$B$200+(MONTH($B213)-$C$200),1)),0),VLOOKUP($B213,$B$4:KK$184,COLUMN(KK$1)-1,0))</f>
        <v>0</v>
      </c>
      <c r="KL213" s="30">
        <f>IF(VLOOKUP($B213,$B$4:KL$184,COLUMN(KL$1)-1,0)="",IF(KL180="",TREND(KL$4:INDEX(KL$4:KL$184,$B$200,1),$B$4:INDEX($B$4:$B$184,$B$200,1),INDEX($B$4:$B$184,$B$200+(MONTH($B213)-$C$200),1)),0),VLOOKUP($B213,$B$4:KL$184,COLUMN(KL$1)-1,0))</f>
        <v>54165780.966296911</v>
      </c>
      <c r="KM213" s="30">
        <f>IF(VLOOKUP($B213,$B$4:KM$184,COLUMN(KM$1)-1,0)="",IF(KM180="",TREND(KM$4:INDEX(KM$4:KM$184,$B$200,1),$B$4:INDEX($B$4:$B$184,$B$200,1),INDEX($B$4:$B$184,$B$200+(MONTH($B213)-$C$200),1)),0),VLOOKUP($B213,$B$4:KM$184,COLUMN(KM$1)-1,0))</f>
        <v>3220659493.1546688</v>
      </c>
      <c r="KN213" s="30">
        <f>IF(VLOOKUP($B213,$B$4:KN$184,COLUMN(KN$1)-1,0)="",IF(KN180="",TREND(KN$4:INDEX(KN$4:KN$184,$B$200,1),$B$4:INDEX($B$4:$B$184,$B$200,1),INDEX($B$4:$B$184,$B$200+(MONTH($B213)-$C$200),1)),0),VLOOKUP($B213,$B$4:KN$184,COLUMN(KN$1)-1,0))</f>
        <v>1591535552.3883142</v>
      </c>
      <c r="KO213" s="30">
        <f>IF(VLOOKUP($B213,$B$4:KO$184,COLUMN(KO$1)-1,0)="",IF(KO180="",TREND(KO$4:INDEX(KO$4:KO$184,$B$200,1),$B$4:INDEX($B$4:$B$184,$B$200,1),INDEX($B$4:$B$184,$B$200+(MONTH($B213)-$C$200),1)),0),VLOOKUP($B213,$B$4:KO$184,COLUMN(KO$1)-1,0))</f>
        <v>40660871.932862416</v>
      </c>
      <c r="KP213" s="30">
        <f>IF(VLOOKUP($B213,$B$4:KP$184,COLUMN(KP$1)-1,0)="",IF(KP180="",TREND(KP$4:INDEX(KP$4:KP$184,$B$200,1),$B$4:INDEX($B$4:$B$184,$B$200,1),INDEX($B$4:$B$184,$B$200+(MONTH($B213)-$C$200),1)),0),VLOOKUP($B213,$B$4:KP$184,COLUMN(KP$1)-1,0))</f>
        <v>-3168714.6985922158</v>
      </c>
      <c r="KQ213" s="30">
        <f>IF(VLOOKUP($B213,$B$4:KQ$184,COLUMN(KQ$1)-1,0)="",IF(KQ180="",TREND(KQ$4:INDEX(KQ$4:KQ$184,$B$200,1),$B$4:INDEX($B$4:$B$184,$B$200,1),INDEX($B$4:$B$184,$B$200+(MONTH($B213)-$C$200),1)),0),VLOOKUP($B213,$B$4:KQ$184,COLUMN(KQ$1)-1,0))</f>
        <v>-465262.43218959123</v>
      </c>
      <c r="KR213" s="30">
        <f>IF(VLOOKUP($B213,$B$4:KR$184,COLUMN(KR$1)-1,0)="",IF(KR180="",TREND(KR$4:INDEX(KR$4:KR$184,$B$200,1),$B$4:INDEX($B$4:$B$184,$B$200,1),INDEX($B$4:$B$184,$B$200+(MONTH($B213)-$C$200),1)),0),VLOOKUP($B213,$B$4:KR$184,COLUMN(KR$1)-1,0))</f>
        <v>-744479.46353080124</v>
      </c>
      <c r="KS213" s="30">
        <f>IF(VLOOKUP($B213,$B$4:KS$184,COLUMN(KS$1)-1,0)="",IF(KS180="",TREND(KS$4:INDEX(KS$4:KS$184,$B$200,1),$B$4:INDEX($B$4:$B$184,$B$200,1),INDEX($B$4:$B$184,$B$200+(MONTH($B213)-$C$200),1)),0),VLOOKUP($B213,$B$4:KS$184,COLUMN(KS$1)-1,0))</f>
        <v>1133108.0549051929</v>
      </c>
      <c r="KT213" s="30">
        <f>IF(VLOOKUP($B213,$B$4:KT$184,COLUMN(KT$1)-1,0)="",IF(KT180="",TREND(KT$4:INDEX(KT$4:KT$184,$B$200,1),$B$4:INDEX($B$4:$B$184,$B$200,1),INDEX($B$4:$B$184,$B$200+(MONTH($B213)-$C$200),1)),0),VLOOKUP($B213,$B$4:KT$184,COLUMN(KT$1)-1,0))</f>
        <v>8418813.7299697623</v>
      </c>
      <c r="KU213" s="30">
        <f>IF(VLOOKUP($B213,$B$4:KU$184,COLUMN(KU$1)-1,0)="",IF(KU180="",TREND(KU$4:INDEX(KU$4:KU$184,$B$200,1),$B$4:INDEX($B$4:$B$184,$B$200,1),INDEX($B$4:$B$184,$B$200+(MONTH($B213)-$C$200),1)),0),VLOOKUP($B213,$B$4:KU$184,COLUMN(KU$1)-1,0))</f>
        <v>-29270.904550888925</v>
      </c>
      <c r="KV213" s="30">
        <f>IF(VLOOKUP($B213,$B$4:KV$184,COLUMN(KV$1)-1,0)="",IF(KV180="",TREND(KV$4:INDEX(KV$4:KV$184,$B$200,1),$B$4:INDEX($B$4:$B$184,$B$200,1),INDEX($B$4:$B$184,$B$200+(MONTH($B213)-$C$200),1)),0),VLOOKUP($B213,$B$4:KV$184,COLUMN(KV$1)-1,0))</f>
        <v>81427220.333405018</v>
      </c>
      <c r="KW213" s="30">
        <f>IF(VLOOKUP($B213,$B$4:KW$184,COLUMN(KW$1)-1,0)="",IF(KW180="",TREND(KW$4:INDEX(KW$4:KW$184,$B$200,1),$B$4:INDEX($B$4:$B$184,$B$200,1),INDEX($B$4:$B$184,$B$200+(MONTH($B213)-$C$200),1)),0),VLOOKUP($B213,$B$4:KW$184,COLUMN(KW$1)-1,0))</f>
        <v>0</v>
      </c>
      <c r="KX213" s="30">
        <f>IF(VLOOKUP($B213,$B$4:KX$184,COLUMN(KX$1)-1,0)="",IF(KX180="",TREND(KX$4:INDEX(KX$4:KX$184,$B$200,1),$B$4:INDEX($B$4:$B$184,$B$200,1),INDEX($B$4:$B$184,$B$200+(MONTH($B213)-$C$200),1)),0),VLOOKUP($B213,$B$4:KX$184,COLUMN(KX$1)-1,0))</f>
        <v>6334771.8855946213</v>
      </c>
      <c r="KY213" s="30">
        <f>IF(VLOOKUP($B213,$B$4:KY$184,COLUMN(KY$1)-1,0)="",IF(KY180="",TREND(KY$4:INDEX(KY$4:KY$184,$B$200,1),$B$4:INDEX($B$4:$B$184,$B$200,1),INDEX($B$4:$B$184,$B$200+(MONTH($B213)-$C$200),1)),0),VLOOKUP($B213,$B$4:KY$184,COLUMN(KY$1)-1,0))</f>
        <v>12995901.391848132</v>
      </c>
      <c r="KZ213" s="30">
        <f>IF(VLOOKUP($B213,$B$4:KZ$184,COLUMN(KZ$1)-1,0)="",IF(KZ180="",TREND(KZ$4:INDEX(KZ$4:KZ$184,$B$200,1),$B$4:INDEX($B$4:$B$184,$B$200,1),INDEX($B$4:$B$184,$B$200+(MONTH($B213)-$C$200),1)),0),VLOOKUP($B213,$B$4:KZ$184,COLUMN(KZ$1)-1,0))</f>
        <v>17418377.735156864</v>
      </c>
      <c r="LA213" s="30">
        <f>IF(VLOOKUP($B213,$B$4:LA$184,COLUMN(LA$1)-1,0)="",IF(LA180="",TREND(LA$4:INDEX(LA$4:LA$184,$B$200,1),$B$4:INDEX($B$4:$B$184,$B$200,1),INDEX($B$4:$B$184,$B$200+(MONTH($B213)-$C$200),1)),0),VLOOKUP($B213,$B$4:LA$184,COLUMN(LA$1)-1,0))</f>
        <v>10349614.372279538</v>
      </c>
      <c r="LB213" s="30">
        <f>IF(VLOOKUP($B213,$B$4:LB$184,COLUMN(LB$1)-1,0)="",IF(LB180="",TREND(LB$4:INDEX(LB$4:LB$184,$B$200,1),$B$4:INDEX($B$4:$B$184,$B$200,1),INDEX($B$4:$B$184,$B$200+(MONTH($B213)-$C$200),1)),0),VLOOKUP($B213,$B$4:LB$184,COLUMN(LB$1)-1,0))</f>
        <v>3360534.0256301425</v>
      </c>
      <c r="LC213" s="30">
        <f>IF(VLOOKUP($B213,$B$4:LC$184,COLUMN(LC$1)-1,0)="",IF(LC180="",TREND(LC$4:INDEX(LC$4:LC$184,$B$200,1),$B$4:INDEX($B$4:$B$184,$B$200,1),INDEX($B$4:$B$184,$B$200+(MONTH($B213)-$C$200),1)),0),VLOOKUP($B213,$B$4:LC$184,COLUMN(LC$1)-1,0))</f>
        <v>5756450.0918191671</v>
      </c>
      <c r="LD213" s="30">
        <f>IF(VLOOKUP($B213,$B$4:LD$184,COLUMN(LD$1)-1,0)="",IF(LD180="",TREND(LD$4:INDEX(LD$4:LD$184,$B$200,1),$B$4:INDEX($B$4:$B$184,$B$200,1),INDEX($B$4:$B$184,$B$200+(MONTH($B213)-$C$200),1)),0),VLOOKUP($B213,$B$4:LD$184,COLUMN(LD$1)-1,0))</f>
        <v>341690278.82211876</v>
      </c>
      <c r="LE213" s="30">
        <f>IF(VLOOKUP($B213,$B$4:LE$184,COLUMN(LE$1)-1,0)="",IF(LE180="",TREND(LE$4:INDEX(LE$4:LE$184,$B$200,1),$B$4:INDEX($B$4:$B$184,$B$200,1),INDEX($B$4:$B$184,$B$200+(MONTH($B213)-$C$200),1)),0),VLOOKUP($B213,$B$4:LE$184,COLUMN(LE$1)-1,0))</f>
        <v>1056288.8237249348</v>
      </c>
      <c r="LF213" s="30">
        <f>IF(VLOOKUP($B213,$B$4:LF$184,COLUMN(LF$1)-1,0)="",IF(LF180="",TREND(LF$4:INDEX(LF$4:LF$184,$B$200,1),$B$4:INDEX($B$4:$B$184,$B$200,1),INDEX($B$4:$B$184,$B$200+(MONTH($B213)-$C$200),1)),0),VLOOKUP($B213,$B$4:LF$184,COLUMN(LF$1)-1,0))</f>
        <v>5641353.5694439933</v>
      </c>
      <c r="LG213" s="30">
        <f>IF(VLOOKUP($B213,$B$4:LG$184,COLUMN(LG$1)-1,0)="",IF(LG180="",TREND(LG$4:INDEX(LG$4:LG$184,$B$200,1),$B$4:INDEX($B$4:$B$184,$B$200,1),INDEX($B$4:$B$184,$B$200+(MONTH($B213)-$C$200),1)),0),VLOOKUP($B213,$B$4:LG$184,COLUMN(LG$1)-1,0))</f>
        <v>-62412.774426310789</v>
      </c>
      <c r="LH213" s="30">
        <f>IF(VLOOKUP($B213,$B$4:LH$184,COLUMN(LH$1)-1,0)="",IF(LH180="",TREND(LH$4:INDEX(LH$4:LH$184,$B$200,1),$B$4:INDEX($B$4:$B$184,$B$200,1),INDEX($B$4:$B$184,$B$200+(MONTH($B213)-$C$200),1)),0),VLOOKUP($B213,$B$4:LH$184,COLUMN(LH$1)-1,0))</f>
        <v>9048231.8657259643</v>
      </c>
      <c r="LI213" s="30">
        <f>IF(VLOOKUP($B213,$B$4:LI$184,COLUMN(LI$1)-1,0)="",IF(LI180="",TREND(LI$4:INDEX(LI$4:LI$184,$B$200,1),$B$4:INDEX($B$4:$B$184,$B$200,1),INDEX($B$4:$B$184,$B$200+(MONTH($B213)-$C$200),1)),0),VLOOKUP($B213,$B$4:LI$184,COLUMN(LI$1)-1,0))</f>
        <v>36515546.553635895</v>
      </c>
      <c r="LJ213" s="30">
        <f>IF(VLOOKUP($B213,$B$4:LJ$184,COLUMN(LJ$1)-1,0)="",IF(LJ180="",TREND(LJ$4:INDEX(LJ$4:LJ$184,$B$200,1),$B$4:INDEX($B$4:$B$184,$B$200,1),INDEX($B$4:$B$184,$B$200+(MONTH($B213)-$C$200),1)),0),VLOOKUP($B213,$B$4:LJ$184,COLUMN(LJ$1)-1,0))</f>
        <v>7571913.6903204918</v>
      </c>
      <c r="LK213" s="30">
        <f>IF(VLOOKUP($B213,$B$4:LK$184,COLUMN(LK$1)-1,0)="",IF(LK180="",TREND(LK$4:INDEX(LK$4:LK$184,$B$200,1),$B$4:INDEX($B$4:$B$184,$B$200,1),INDEX($B$4:$B$184,$B$200+(MONTH($B213)-$C$200),1)),0),VLOOKUP($B213,$B$4:LK$184,COLUMN(LK$1)-1,0))</f>
        <v>1026903.7678555101</v>
      </c>
      <c r="LL213" s="30">
        <f>IF(VLOOKUP($B213,$B$4:LL$184,COLUMN(LL$1)-1,0)="",IF(LL180="",TREND(LL$4:INDEX(LL$4:LL$184,$B$200,1),$B$4:INDEX($B$4:$B$184,$B$200,1),INDEX($B$4:$B$184,$B$200+(MONTH($B213)-$C$200),1)),0),VLOOKUP($B213,$B$4:LL$184,COLUMN(LL$1)-1,0))</f>
        <v>2740782.3477284275</v>
      </c>
      <c r="LM213" s="30">
        <f>IF(VLOOKUP($B213,$B$4:LM$184,COLUMN(LM$1)-1,0)="",IF(LM180="",TREND(LM$4:INDEX(LM$4:LM$184,$B$200,1),$B$4:INDEX($B$4:$B$184,$B$200,1),INDEX($B$4:$B$184,$B$200+(MONTH($B213)-$C$200),1)),0),VLOOKUP($B213,$B$4:LM$184,COLUMN(LM$1)-1,0))</f>
        <v>6525167.2273065299</v>
      </c>
      <c r="LN213" s="30">
        <f>IF(VLOOKUP($B213,$B$4:LN$184,COLUMN(LN$1)-1,0)="",IF(LN180="",TREND(LN$4:INDEX(LN$4:LN$184,$B$200,1),$B$4:INDEX($B$4:$B$184,$B$200,1),INDEX($B$4:$B$184,$B$200+(MONTH($B213)-$C$200),1)),0),VLOOKUP($B213,$B$4:LN$184,COLUMN(LN$1)-1,0))</f>
        <v>42064457.943434298</v>
      </c>
      <c r="LO213" s="30">
        <f>IF(VLOOKUP($B213,$B$4:LO$184,COLUMN(LO$1)-1,0)="",IF(LO180="",TREND(LO$4:INDEX(LO$4:LO$184,$B$200,1),$B$4:INDEX($B$4:$B$184,$B$200,1),INDEX($B$4:$B$184,$B$200+(MONTH($B213)-$C$200),1)),0),VLOOKUP($B213,$B$4:LO$184,COLUMN(LO$1)-1,0))</f>
        <v>56537285.845807374</v>
      </c>
      <c r="LP213" s="30">
        <f>IF(VLOOKUP($B213,$B$4:LP$184,COLUMN(LP$1)-1,0)="",IF(LP180="",TREND(LP$4:INDEX(LP$4:LP$184,$B$200,1),$B$4:INDEX($B$4:$B$184,$B$200,1),INDEX($B$4:$B$184,$B$200+(MONTH($B213)-$C$200),1)),0),VLOOKUP($B213,$B$4:LP$184,COLUMN(LP$1)-1,0))</f>
        <v>5904801.8230125755</v>
      </c>
      <c r="LQ213" s="30">
        <f>IF(VLOOKUP($B213,$B$4:LQ$184,COLUMN(LQ$1)-1,0)="",IF(LQ180="",TREND(LQ$4:INDEX(LQ$4:LQ$184,$B$200,1),$B$4:INDEX($B$4:$B$184,$B$200,1),INDEX($B$4:$B$184,$B$200+(MONTH($B213)-$C$200),1)),0),VLOOKUP($B213,$B$4:LQ$184,COLUMN(LQ$1)-1,0))</f>
        <v>164145984.23022079</v>
      </c>
      <c r="LR213" s="30">
        <f>IF(VLOOKUP($B213,$B$4:LR$184,COLUMN(LR$1)-1,0)="",IF(LR180="",TREND(LR$4:INDEX(LR$4:LR$184,$B$200,1),$B$4:INDEX($B$4:$B$184,$B$200,1),INDEX($B$4:$B$184,$B$200+(MONTH($B213)-$C$200),1)),0),VLOOKUP($B213,$B$4:LR$184,COLUMN(LR$1)-1,0))</f>
        <v>1078284.5075266808</v>
      </c>
      <c r="LS213" s="30">
        <f>IF(VLOOKUP($B213,$B$4:LS$184,COLUMN(LS$1)-1,0)="",IF(LS180="",TREND(LS$4:INDEX(LS$4:LS$184,$B$200,1),$B$4:INDEX($B$4:$B$184,$B$200,1),INDEX($B$4:$B$184,$B$200+(MONTH($B213)-$C$200),1)),0),VLOOKUP($B213,$B$4:LS$184,COLUMN(LS$1)-1,0))</f>
        <v>162628662.55703139</v>
      </c>
      <c r="LT213" s="30">
        <f>IF(VLOOKUP($B213,$B$4:LT$184,COLUMN(LT$1)-1,0)="",IF(LT180="",TREND(LT$4:INDEX(LT$4:LT$184,$B$200,1),$B$4:INDEX($B$4:$B$184,$B$200,1),INDEX($B$4:$B$184,$B$200+(MONTH($B213)-$C$200),1)),0),VLOOKUP($B213,$B$4:LT$184,COLUMN(LT$1)-1,0))</f>
        <v>0</v>
      </c>
      <c r="LU213" s="30">
        <f>IF(VLOOKUP($B213,$B$4:LU$184,COLUMN(LU$1)-1,0)="",IF(LU180="",TREND(LU$4:INDEX(LU$4:LU$184,$B$200,1),$B$4:INDEX($B$4:$B$184,$B$200,1),INDEX($B$4:$B$184,$B$200+(MONTH($B213)-$C$200),1)),0),VLOOKUP($B213,$B$4:LU$184,COLUMN(LU$1)-1,0))</f>
        <v>251750583.07259917</v>
      </c>
      <c r="LV213" s="30">
        <f>IF(VLOOKUP($B213,$B$4:LV$184,COLUMN(LV$1)-1,0)="",IF(LV180="",TREND(LV$4:INDEX(LV$4:LV$184,$B$200,1),$B$4:INDEX($B$4:$B$184,$B$200,1),INDEX($B$4:$B$184,$B$200+(MONTH($B213)-$C$200),1)),0),VLOOKUP($B213,$B$4:LV$184,COLUMN(LV$1)-1,0))</f>
        <v>489864.64396796003</v>
      </c>
      <c r="LW213" s="30">
        <f>IF(VLOOKUP($B213,$B$4:LW$184,COLUMN(LW$1)-1,0)="",IF(LW180="",TREND(LW$4:INDEX(LW$4:LW$184,$B$200,1),$B$4:INDEX($B$4:$B$184,$B$200,1),INDEX($B$4:$B$184,$B$200+(MONTH($B213)-$C$200),1)),0),VLOOKUP($B213,$B$4:LW$184,COLUMN(LW$1)-1,0))</f>
        <v>4154971.6432318501</v>
      </c>
      <c r="LX213" s="30">
        <f>IF(VLOOKUP($B213,$B$4:LX$184,COLUMN(LX$1)-1,0)="",IF(LX180="",TREND(LX$4:INDEX(LX$4:LX$184,$B$200,1),$B$4:INDEX($B$4:$B$184,$B$200,1),INDEX($B$4:$B$184,$B$200+(MONTH($B213)-$C$200),1)),0),VLOOKUP($B213,$B$4:LX$184,COLUMN(LX$1)-1,0))</f>
        <v>762790.25499911606</v>
      </c>
      <c r="LY213" s="30">
        <f>IF(VLOOKUP($B213,$B$4:LY$184,COLUMN(LY$1)-1,0)="",IF(LY180="",TREND(LY$4:INDEX(LY$4:LY$184,$B$200,1),$B$4:INDEX($B$4:$B$184,$B$200,1),INDEX($B$4:$B$184,$B$200+(MONTH($B213)-$C$200),1)),0),VLOOKUP($B213,$B$4:LY$184,COLUMN(LY$1)-1,0))</f>
        <v>106977.28232793674</v>
      </c>
      <c r="LZ213" s="30">
        <f>IF(VLOOKUP($B213,$B$4:LZ$184,COLUMN(LZ$1)-1,0)="",IF(LZ180="",TREND(LZ$4:INDEX(LZ$4:LZ$184,$B$200,1),$B$4:INDEX($B$4:$B$184,$B$200,1),INDEX($B$4:$B$184,$B$200+(MONTH($B213)-$C$200),1)),0),VLOOKUP($B213,$B$4:LZ$184,COLUMN(LZ$1)-1,0))</f>
        <v>14805382.491867751</v>
      </c>
      <c r="MA213" s="30">
        <f>IF(VLOOKUP($B213,$B$4:MA$184,COLUMN(MA$1)-1,0)="",IF(MA180="",TREND(MA$4:INDEX(MA$4:MA$184,$B$200,1),$B$4:INDEX($B$4:$B$184,$B$200,1),INDEX($B$4:$B$184,$B$200+(MONTH($B213)-$C$200),1)),0),VLOOKUP($B213,$B$4:MA$184,COLUMN(MA$1)-1,0))</f>
        <v>40350925.779392838</v>
      </c>
      <c r="MB213" s="30">
        <f>IF(VLOOKUP($B213,$B$4:MB$184,COLUMN(MB$1)-1,0)="",IF(MB180="",TREND(MB$4:INDEX(MB$4:MB$184,$B$200,1),$B$4:INDEX($B$4:$B$184,$B$200,1),INDEX($B$4:$B$184,$B$200+(MONTH($B213)-$C$200),1)),0),VLOOKUP($B213,$B$4:MB$184,COLUMN(MB$1)-1,0))</f>
        <v>50565776.988588035</v>
      </c>
      <c r="MC213" s="30">
        <f>IF(VLOOKUP($B213,$B$4:MC$184,COLUMN(MC$1)-1,0)="",IF(MC180="",TREND(MC$4:INDEX(MC$4:MC$184,$B$200,1),$B$4:INDEX($B$4:$B$184,$B$200,1),INDEX($B$4:$B$184,$B$200+(MONTH($B213)-$C$200),1)),0),VLOOKUP($B213,$B$4:MC$184,COLUMN(MC$1)-1,0))</f>
        <v>3598023.1032749354</v>
      </c>
      <c r="MD213" s="30">
        <f>IF(VLOOKUP($B213,$B$4:MD$184,COLUMN(MD$1)-1,0)="",IF(MD180="",TREND(MD$4:INDEX(MD$4:MD$184,$B$200,1),$B$4:INDEX($B$4:$B$184,$B$200,1),INDEX($B$4:$B$184,$B$200+(MONTH($B213)-$C$200),1)),0),VLOOKUP($B213,$B$4:MD$184,COLUMN(MD$1)-1,0))</f>
        <v>289816.67758462857</v>
      </c>
      <c r="ME213" s="30">
        <f>IF(VLOOKUP($B213,$B$4:ME$184,COLUMN(ME$1)-1,0)="",IF(ME180="",TREND(ME$4:INDEX(ME$4:ME$184,$B$200,1),$B$4:INDEX($B$4:$B$184,$B$200,1),INDEX($B$4:$B$184,$B$200+(MONTH($B213)-$C$200),1)),0),VLOOKUP($B213,$B$4:ME$184,COLUMN(ME$1)-1,0))</f>
        <v>37485527.864878893</v>
      </c>
      <c r="MF213" s="30">
        <f>IF(VLOOKUP($B213,$B$4:MF$184,COLUMN(MF$1)-1,0)="",IF(MF180="",TREND(MF$4:INDEX(MF$4:MF$184,$B$200,1),$B$4:INDEX($B$4:$B$184,$B$200,1),INDEX($B$4:$B$184,$B$200+(MONTH($B213)-$C$200),1)),0),VLOOKUP($B213,$B$4:MF$184,COLUMN(MF$1)-1,0))</f>
        <v>4804950.7740718368</v>
      </c>
      <c r="MG213" s="30">
        <f>IF(VLOOKUP($B213,$B$4:MG$184,COLUMN(MG$1)-1,0)="",IF(MG180="",TREND(MG$4:INDEX(MG$4:MG$184,$B$200,1),$B$4:INDEX($B$4:$B$184,$B$200,1),INDEX($B$4:$B$184,$B$200+(MONTH($B213)-$C$200),1)),0),VLOOKUP($B213,$B$4:MG$184,COLUMN(MG$1)-1,0))</f>
        <v>3587561.7389484793</v>
      </c>
      <c r="MH213" s="30">
        <f>IF(VLOOKUP($B213,$B$4:MH$184,COLUMN(MH$1)-1,0)="",IF(MH180="",TREND(MH$4:INDEX(MH$4:MH$184,$B$200,1),$B$4:INDEX($B$4:$B$184,$B$200,1),INDEX($B$4:$B$184,$B$200+(MONTH($B213)-$C$200),1)),0),VLOOKUP($B213,$B$4:MH$184,COLUMN(MH$1)-1,0))</f>
        <v>9680573.2718777955</v>
      </c>
      <c r="MI213" s="30">
        <f>IF(VLOOKUP($B213,$B$4:MI$184,COLUMN(MI$1)-1,0)="",IF(MI180="",TREND(MI$4:INDEX(MI$4:MI$184,$B$200,1),$B$4:INDEX($B$4:$B$184,$B$200,1),INDEX($B$4:$B$184,$B$200+(MONTH($B213)-$C$200),1)),0),VLOOKUP($B213,$B$4:MI$184,COLUMN(MI$1)-1,0))</f>
        <v>288206.20649273368</v>
      </c>
      <c r="MJ213" s="30">
        <f>IF(VLOOKUP($B213,$B$4:MJ$184,COLUMN(MJ$1)-1,0)="",IF(MJ180="",TREND(MJ$4:INDEX(MJ$4:MJ$184,$B$200,1),$B$4:INDEX($B$4:$B$184,$B$200,1),INDEX($B$4:$B$184,$B$200+(MONTH($B213)-$C$200),1)),0),VLOOKUP($B213,$B$4:MJ$184,COLUMN(MJ$1)-1,0))</f>
        <v>10964509.337830678</v>
      </c>
      <c r="MK213" s="30">
        <f>IF(VLOOKUP($B213,$B$4:MK$184,COLUMN(MK$1)-1,0)="",IF(MK180="",TREND(MK$4:INDEX(MK$4:MK$184,$B$200,1),$B$4:INDEX($B$4:$B$184,$B$200,1),INDEX($B$4:$B$184,$B$200+(MONTH($B213)-$C$200),1)),0),VLOOKUP($B213,$B$4:MK$184,COLUMN(MK$1)-1,0))</f>
        <v>840798.03086364921</v>
      </c>
      <c r="ML213" s="30">
        <f>IF(VLOOKUP($B213,$B$4:ML$184,COLUMN(ML$1)-1,0)="",IF(ML180="",TREND(ML$4:INDEX(ML$4:ML$184,$B$200,1),$B$4:INDEX($B$4:$B$184,$B$200,1),INDEX($B$4:$B$184,$B$200+(MONTH($B213)-$C$200),1)),0),VLOOKUP($B213,$B$4:ML$184,COLUMN(ML$1)-1,0))</f>
        <v>46291.10298774956</v>
      </c>
      <c r="MM213" s="30">
        <f>IF(VLOOKUP($B213,$B$4:MM$184,COLUMN(MM$1)-1,0)="",IF(MM180="",TREND(MM$4:INDEX(MM$4:MM$184,$B$200,1),$B$4:INDEX($B$4:$B$184,$B$200,1),INDEX($B$4:$B$184,$B$200+(MONTH($B213)-$C$200),1)),0),VLOOKUP($B213,$B$4:MM$184,COLUMN(MM$1)-1,0))</f>
        <v>198677.02918558801</v>
      </c>
      <c r="MN213" s="30">
        <f>IF(VLOOKUP($B213,$B$4:MN$184,COLUMN(MN$1)-1,0)="",IF(MN180="",TREND(MN$4:INDEX(MN$4:MN$184,$B$200,1),$B$4:INDEX($B$4:$B$184,$B$200,1),INDEX($B$4:$B$184,$B$200+(MONTH($B213)-$C$200),1)),0),VLOOKUP($B213,$B$4:MN$184,COLUMN(MN$1)-1,0))</f>
        <v>1317741.2324591205</v>
      </c>
      <c r="MO213" s="30">
        <f>IF(VLOOKUP($B213,$B$4:MO$184,COLUMN(MO$1)-1,0)="",IF(MO180="",TREND(MO$4:INDEX(MO$4:MO$184,$B$200,1),$B$4:INDEX($B$4:$B$184,$B$200,1),INDEX($B$4:$B$184,$B$200+(MONTH($B213)-$C$200),1)),0),VLOOKUP($B213,$B$4:MO$184,COLUMN(MO$1)-1,0))</f>
        <v>162599271.83790565</v>
      </c>
      <c r="MP213" s="30">
        <f>IF(VLOOKUP($B213,$B$4:MP$184,COLUMN(MP$1)-1,0)="",IF(MP180="",TREND(MP$4:INDEX(MP$4:MP$184,$B$200,1),$B$4:INDEX($B$4:$B$184,$B$200,1),INDEX($B$4:$B$184,$B$200+(MONTH($B213)-$C$200),1)),0),VLOOKUP($B213,$B$4:MP$184,COLUMN(MP$1)-1,0))</f>
        <v>2873253.5459462404</v>
      </c>
      <c r="MQ213" s="30">
        <f>IF(VLOOKUP($B213,$B$4:MQ$184,COLUMN(MQ$1)-1,0)="",IF(MQ180="",TREND(MQ$4:INDEX(MQ$4:MQ$184,$B$200,1),$B$4:INDEX($B$4:$B$184,$B$200,1),INDEX($B$4:$B$184,$B$200+(MONTH($B213)-$C$200),1)),0),VLOOKUP($B213,$B$4:MQ$184,COLUMN(MQ$1)-1,0))</f>
        <v>433036476.24335003</v>
      </c>
      <c r="MR213" s="30">
        <f>IF(VLOOKUP($B213,$B$4:MR$184,COLUMN(MR$1)-1,0)="",IF(MR180="",TREND(MR$4:INDEX(MR$4:MR$184,$B$200,1),$B$4:INDEX($B$4:$B$184,$B$200,1),INDEX($B$4:$B$184,$B$200+(MONTH($B213)-$C$200),1)),0),VLOOKUP($B213,$B$4:MR$184,COLUMN(MR$1)-1,0))</f>
        <v>-80341.93064958835</v>
      </c>
      <c r="MS213" s="30">
        <f>IF(VLOOKUP($B213,$B$4:MS$184,COLUMN(MS$1)-1,0)="",IF(MS180="",TREND(MS$4:INDEX(MS$4:MS$184,$B$200,1),$B$4:INDEX($B$4:$B$184,$B$200,1),INDEX($B$4:$B$184,$B$200+(MONTH($B213)-$C$200),1)),0),VLOOKUP($B213,$B$4:MS$184,COLUMN(MS$1)-1,0))</f>
        <v>59860001162.457153</v>
      </c>
      <c r="MT213" s="30">
        <f>IF(VLOOKUP($B213,$B$4:MT$184,COLUMN(MT$1)-1,0)="",IF(MT180="",TREND(MT$4:INDEX(MT$4:MT$184,$B$200,1),$B$4:INDEX($B$4:$B$184,$B$200,1),INDEX($B$4:$B$184,$B$200+(MONTH($B213)-$C$200),1)),0),VLOOKUP($B213,$B$4:MT$184,COLUMN(MT$1)-1,0))</f>
        <v>50816424125.821594</v>
      </c>
      <c r="MU213" s="30">
        <f>IF(VLOOKUP($B213,$B$4:MU$184,COLUMN(MU$1)-1,0)="",IF(MU180="",TREND(MU$4:INDEX(MU$4:MU$184,$B$200,1),$B$4:INDEX($B$4:$B$184,$B$200,1),INDEX($B$4:$B$184,$B$200+(MONTH($B213)-$C$200),1)),0),VLOOKUP($B213,$B$4:MU$184,COLUMN(MU$1)-1,0))</f>
        <v>50344410644.296997</v>
      </c>
      <c r="MV213" s="30">
        <f>IF(VLOOKUP($B213,$B$4:MV$184,COLUMN(MV$1)-1,0)="",IF(MV180="",TREND(MV$4:INDEX(MV$4:MV$184,$B$200,1),$B$4:INDEX($B$4:$B$184,$B$200,1),INDEX($B$4:$B$184,$B$200+(MONTH($B213)-$C$200),1)),0),VLOOKUP($B213,$B$4:MV$184,COLUMN(MV$1)-1,0))</f>
        <v>22365922429.264038</v>
      </c>
      <c r="MW213" s="30">
        <f>IF(VLOOKUP($B213,$B$4:MW$184,COLUMN(MW$1)-1,0)="",IF(MW180="",TREND(MW$4:INDEX(MW$4:MW$184,$B$200,1),$B$4:INDEX($B$4:$B$184,$B$200,1),INDEX($B$4:$B$184,$B$200+(MONTH($B213)-$C$200),1)),0),VLOOKUP($B213,$B$4:MW$184,COLUMN(MW$1)-1,0))</f>
        <v>19452197948.875854</v>
      </c>
      <c r="MX213" s="30">
        <f>IF(VLOOKUP($B213,$B$4:MX$184,COLUMN(MX$1)-1,0)="",IF(MX180="",TREND(MX$4:INDEX(MX$4:MX$184,$B$200,1),$B$4:INDEX($B$4:$B$184,$B$200,1),INDEX($B$4:$B$184,$B$200+(MONTH($B213)-$C$200),1)),0),VLOOKUP($B213,$B$4:MX$184,COLUMN(MX$1)-1,0))</f>
        <v>0</v>
      </c>
      <c r="MY213" s="30">
        <f>IF(VLOOKUP($B213,$B$4:MY$184,COLUMN(MY$1)-1,0)="",IF(MY180="",TREND(MY$4:INDEX(MY$4:MY$184,$B$200,1),$B$4:INDEX($B$4:$B$184,$B$200,1),INDEX($B$4:$B$184,$B$200+(MONTH($B213)-$C$200),1)),0),VLOOKUP($B213,$B$4:MY$184,COLUMN(MY$1)-1,0))</f>
        <v>156231356.49368811</v>
      </c>
      <c r="MZ213" s="30">
        <f>IF(VLOOKUP($B213,$B$4:MZ$184,COLUMN(MZ$1)-1,0)="",IF(MZ180="",TREND(MZ$4:INDEX(MZ$4:MZ$184,$B$200,1),$B$4:INDEX($B$4:$B$184,$B$200,1),INDEX($B$4:$B$184,$B$200+(MONTH($B213)-$C$200),1)),0),VLOOKUP($B213,$B$4:MZ$184,COLUMN(MZ$1)-1,0))</f>
        <v>16419297415.127914</v>
      </c>
      <c r="NA213" s="30">
        <f>IF(VLOOKUP($B213,$B$4:NA$184,COLUMN(NA$1)-1,0)="",IF(NA180="",TREND(NA$4:INDEX(NA$4:NA$184,$B$200,1),$B$4:INDEX($B$4:$B$184,$B$200,1),INDEX($B$4:$B$184,$B$200+(MONTH($B213)-$C$200),1)),0),VLOOKUP($B213,$B$4:NA$184,COLUMN(NA$1)-1,0))</f>
        <v>1592679259.323267</v>
      </c>
      <c r="NB213" s="30">
        <f>IF(VLOOKUP($B213,$B$4:NB$184,COLUMN(NB$1)-1,0)="",IF(NB180="",TREND(NB$4:INDEX(NB$4:NB$184,$B$200,1),$B$4:INDEX($B$4:$B$184,$B$200,1),INDEX($B$4:$B$184,$B$200+(MONTH($B213)-$C$200),1)),0),VLOOKUP($B213,$B$4:NB$184,COLUMN(NB$1)-1,0))</f>
        <v>1592589690.9538898</v>
      </c>
      <c r="NC213" s="30">
        <f>IF(VLOOKUP($B213,$B$4:NC$184,COLUMN(NC$1)-1,0)="",IF(NC180="",TREND(NC$4:INDEX(NC$4:NC$184,$B$200,1),$B$4:INDEX($B$4:$B$184,$B$200,1),INDEX($B$4:$B$184,$B$200+(MONTH($B213)-$C$200),1)),0),VLOOKUP($B213,$B$4:NC$184,COLUMN(NC$1)-1,0))</f>
        <v>89568.369376871735</v>
      </c>
      <c r="ND213" s="30">
        <f>IF(VLOOKUP($B213,$B$4:ND$184,COLUMN(ND$1)-1,0)="",IF(ND180="",TREND(ND$4:INDEX(ND$4:ND$184,$B$200,1),$B$4:INDEX($B$4:$B$184,$B$200,1),INDEX($B$4:$B$184,$B$200+(MONTH($B213)-$C$200),1)),0),VLOOKUP($B213,$B$4:ND$184,COLUMN(ND$1)-1,0))</f>
        <v>16721554409.672729</v>
      </c>
      <c r="NE213" s="30">
        <f>IF(VLOOKUP($B213,$B$4:NE$184,COLUMN(NE$1)-1,0)="",IF(NE180="",TREND(NE$4:INDEX(NE$4:NE$184,$B$200,1),$B$4:INDEX($B$4:$B$184,$B$200,1),INDEX($B$4:$B$184,$B$200+(MONTH($B213)-$C$200),1)),0),VLOOKUP($B213,$B$4:NE$184,COLUMN(NE$1)-1,0))</f>
        <v>16721554409.672729</v>
      </c>
      <c r="NF213" s="30">
        <f>IF(VLOOKUP($B213,$B$4:NF$184,COLUMN(NF$1)-1,0)="",IF(NF180="",TREND(NF$4:INDEX(NF$4:NF$184,$B$200,1),$B$4:INDEX($B$4:$B$184,$B$200,1),INDEX($B$4:$B$184,$B$200+(MONTH($B213)-$C$200),1)),0),VLOOKUP($B213,$B$4:NF$184,COLUMN(NF$1)-1,0))</f>
        <v>0</v>
      </c>
      <c r="NG213" s="30">
        <f>IF(VLOOKUP($B213,$B$4:NG$184,COLUMN(NG$1)-1,0)="",IF(NG180="",TREND(NG$4:INDEX(NG$4:NG$184,$B$200,1),$B$4:INDEX($B$4:$B$184,$B$200,1),INDEX($B$4:$B$184,$B$200+(MONTH($B213)-$C$200),1)),0),VLOOKUP($B213,$B$4:NG$184,COLUMN(NG$1)-1,0))</f>
        <v>176942594.06172848</v>
      </c>
      <c r="NH213" s="30">
        <f>IF(VLOOKUP($B213,$B$4:NH$184,COLUMN(NH$1)-1,0)="",IF(NH180="",TREND(NH$4:INDEX(NH$4:NH$184,$B$200,1),$B$4:INDEX($B$4:$B$184,$B$200,1),INDEX($B$4:$B$184,$B$200+(MONTH($B213)-$C$200),1)),0),VLOOKUP($B213,$B$4:NH$184,COLUMN(NH$1)-1,0))</f>
        <v>6677543194.0485001</v>
      </c>
      <c r="NI213" s="30">
        <f>IF(VLOOKUP($B213,$B$4:NI$184,COLUMN(NI$1)-1,0)="",IF(NI180="",TREND(NI$4:INDEX(NI$4:NI$184,$B$200,1),$B$4:INDEX($B$4:$B$184,$B$200,1),INDEX($B$4:$B$184,$B$200+(MONTH($B213)-$C$200),1)),0),VLOOKUP($B213,$B$4:NI$184,COLUMN(NI$1)-1,0))</f>
        <v>1785081851.8650742</v>
      </c>
      <c r="NJ213" s="30">
        <f>IF(VLOOKUP($B213,$B$4:NJ$184,COLUMN(NJ$1)-1,0)="",IF(NJ180="",TREND(NJ$4:INDEX(NJ$4:NJ$184,$B$200,1),$B$4:INDEX($B$4:$B$184,$B$200,1),INDEX($B$4:$B$184,$B$200+(MONTH($B213)-$C$200),1)),0),VLOOKUP($B213,$B$4:NJ$184,COLUMN(NJ$1)-1,0))</f>
        <v>433795404.10181236</v>
      </c>
      <c r="NK213" s="30">
        <f>IF(VLOOKUP($B213,$B$4:NK$184,COLUMN(NK$1)-1,0)="",IF(NK180="",TREND(NK$4:INDEX(NK$4:NK$184,$B$200,1),$B$4:INDEX($B$4:$B$184,$B$200,1),INDEX($B$4:$B$184,$B$200+(MONTH($B213)-$C$200),1)),0),VLOOKUP($B213,$B$4:NK$184,COLUMN(NK$1)-1,0))</f>
        <v>1351286447.7632637</v>
      </c>
      <c r="NL213" s="30">
        <f>IF(VLOOKUP($B213,$B$4:NL$184,COLUMN(NL$1)-1,0)="",IF(NL180="",TREND(NL$4:INDEX(NL$4:NL$184,$B$200,1),$B$4:INDEX($B$4:$B$184,$B$200,1),INDEX($B$4:$B$184,$B$200+(MONTH($B213)-$C$200),1)),0),VLOOKUP($B213,$B$4:NL$184,COLUMN(NL$1)-1,0))</f>
        <v>8680945876.6906281</v>
      </c>
      <c r="NM213" s="30">
        <f>IF(VLOOKUP($B213,$B$4:NM$184,COLUMN(NM$1)-1,0)="",IF(NM180="",TREND(NM$4:INDEX(NM$4:NM$184,$B$200,1),$B$4:INDEX($B$4:$B$184,$B$200,1),INDEX($B$4:$B$184,$B$200+(MONTH($B213)-$C$200),1)),0),VLOOKUP($B213,$B$4:NM$184,COLUMN(NM$1)-1,0))</f>
        <v>3385175043.0474224</v>
      </c>
      <c r="NN213" s="30">
        <f>IF(VLOOKUP($B213,$B$4:NN$184,COLUMN(NN$1)-1,0)="",IF(NN180="",TREND(NN$4:INDEX(NN$4:NN$184,$B$200,1),$B$4:INDEX($B$4:$B$184,$B$200,1),INDEX($B$4:$B$184,$B$200+(MONTH($B213)-$C$200),1)),0),VLOOKUP($B213,$B$4:NN$184,COLUMN(NN$1)-1,0))</f>
        <v>2951763445.1237974</v>
      </c>
      <c r="NO213" s="30">
        <f>IF(VLOOKUP($B213,$B$4:NO$184,COLUMN(NO$1)-1,0)="",IF(NO180="",TREND(NO$4:INDEX(NO$4:NO$184,$B$200,1),$B$4:INDEX($B$4:$B$184,$B$200,1),INDEX($B$4:$B$184,$B$200+(MONTH($B213)-$C$200),1)),0),VLOOKUP($B213,$B$4:NO$184,COLUMN(NO$1)-1,0))</f>
        <v>2560983.39770611</v>
      </c>
      <c r="NP213" s="30">
        <f>IF(VLOOKUP($B213,$B$4:NP$184,COLUMN(NP$1)-1,0)="",IF(NP180="",TREND(NP$4:INDEX(NP$4:NP$184,$B$200,1),$B$4:INDEX($B$4:$B$184,$B$200,1),INDEX($B$4:$B$184,$B$200+(MONTH($B213)-$C$200),1)),0),VLOOKUP($B213,$B$4:NP$184,COLUMN(NP$1)-1,0))</f>
        <v>52374366.589851633</v>
      </c>
      <c r="NQ213" s="30">
        <f>IF(VLOOKUP($B213,$B$4:NQ$184,COLUMN(NQ$1)-1,0)="",IF(NQ180="",TREND(NQ$4:INDEX(NQ$4:NQ$184,$B$200,1),$B$4:INDEX($B$4:$B$184,$B$200,1),INDEX($B$4:$B$184,$B$200+(MONTH($B213)-$C$200),1)),0),VLOOKUP($B213,$B$4:NQ$184,COLUMN(NQ$1)-1,0))</f>
        <v>151938310.40240717</v>
      </c>
      <c r="NR213" s="30">
        <f>IF(VLOOKUP($B213,$B$4:NR$184,COLUMN(NR$1)-1,0)="",IF(NR180="",TREND(NR$4:INDEX(NR$4:NR$184,$B$200,1),$B$4:INDEX($B$4:$B$184,$B$200,1),INDEX($B$4:$B$184,$B$200+(MONTH($B213)-$C$200),1)),0),VLOOKUP($B213,$B$4:NR$184,COLUMN(NR$1)-1,0))</f>
        <v>90732951.069420591</v>
      </c>
      <c r="NS213" s="30">
        <f>IF(VLOOKUP($B213,$B$4:NS$184,COLUMN(NS$1)-1,0)="",IF(NS180="",TREND(NS$4:INDEX(NS$4:NS$184,$B$200,1),$B$4:INDEX($B$4:$B$184,$B$200,1),INDEX($B$4:$B$184,$B$200+(MONTH($B213)-$C$200),1)),0),VLOOKUP($B213,$B$4:NS$184,COLUMN(NS$1)-1,0))</f>
        <v>30962556.89858076</v>
      </c>
      <c r="NT213" s="30">
        <f>IF(VLOOKUP($B213,$B$4:NT$184,COLUMN(NT$1)-1,0)="",IF(NT180="",TREND(NT$4:INDEX(NT$4:NT$184,$B$200,1),$B$4:INDEX($B$4:$B$184,$B$200,1),INDEX($B$4:$B$184,$B$200+(MONTH($B213)-$C$200),1)),0),VLOOKUP($B213,$B$4:NT$184,COLUMN(NT$1)-1,0))</f>
        <v>433411597.9236238</v>
      </c>
      <c r="NU213" s="30">
        <f>IF(VLOOKUP($B213,$B$4:NU$184,COLUMN(NU$1)-1,0)="",IF(NU180="",TREND(NU$4:INDEX(NU$4:NU$184,$B$200,1),$B$4:INDEX($B$4:$B$184,$B$200,1),INDEX($B$4:$B$184,$B$200+(MONTH($B213)-$C$200),1)),0),VLOOKUP($B213,$B$4:NU$184,COLUMN(NU$1)-1,0))</f>
        <v>-44211674.555528641</v>
      </c>
      <c r="NV213" s="30">
        <f>IF(VLOOKUP($B213,$B$4:NV$184,COLUMN(NV$1)-1,0)="",IF(NV180="",TREND(NV$4:INDEX(NV$4:NV$184,$B$200,1),$B$4:INDEX($B$4:$B$184,$B$200,1),INDEX($B$4:$B$184,$B$200+(MONTH($B213)-$C$200),1)),0),VLOOKUP($B213,$B$4:NV$184,COLUMN(NV$1)-1,0))</f>
        <v>21762671.268713057</v>
      </c>
      <c r="NW213" s="30">
        <f>IF(VLOOKUP($B213,$B$4:NW$184,COLUMN(NW$1)-1,0)="",IF(NW180="",TREND(NW$4:INDEX(NW$4:NW$184,$B$200,1),$B$4:INDEX($B$4:$B$184,$B$200,1),INDEX($B$4:$B$184,$B$200+(MONTH($B213)-$C$200),1)),0),VLOOKUP($B213,$B$4:NW$184,COLUMN(NW$1)-1,0))</f>
        <v>-18155990.56592679</v>
      </c>
      <c r="NX213" s="30">
        <f>IF(VLOOKUP($B213,$B$4:NX$184,COLUMN(NX$1)-1,0)="",IF(NX180="",TREND(NX$4:INDEX(NX$4:NX$184,$B$200,1),$B$4:INDEX($B$4:$B$184,$B$200,1),INDEX($B$4:$B$184,$B$200+(MONTH($B213)-$C$200),1)),0),VLOOKUP($B213,$B$4:NX$184,COLUMN(NX$1)-1,0))</f>
        <v>-16000869.942976296</v>
      </c>
      <c r="NY213" s="30">
        <f>IF(VLOOKUP($B213,$B$4:NY$184,COLUMN(NY$1)-1,0)="",IF(NY180="",TREND(NY$4:INDEX(NY$4:NY$184,$B$200,1),$B$4:INDEX($B$4:$B$184,$B$200,1),INDEX($B$4:$B$184,$B$200+(MONTH($B213)-$C$200),1)),0),VLOOKUP($B213,$B$4:NY$184,COLUMN(NY$1)-1,0))</f>
        <v>36762535.440269828</v>
      </c>
      <c r="NZ213" s="30">
        <f>IF(VLOOKUP($B213,$B$4:NZ$184,COLUMN(NZ$1)-1,0)="",IF(NZ180="",TREND(NZ$4:INDEX(NZ$4:NZ$184,$B$200,1),$B$4:INDEX($B$4:$B$184,$B$200,1),INDEX($B$4:$B$184,$B$200+(MONTH($B213)-$C$200),1)),0),VLOOKUP($B213,$B$4:NZ$184,COLUMN(NZ$1)-1,0))</f>
        <v>260472805.83023071</v>
      </c>
      <c r="OA213" s="30">
        <f>IF(VLOOKUP($B213,$B$4:OA$184,COLUMN(OA$1)-1,0)="",IF(OA180="",TREND(OA$4:INDEX(OA$4:OA$184,$B$200,1),$B$4:INDEX($B$4:$B$184,$B$200,1),INDEX($B$4:$B$184,$B$200+(MONTH($B213)-$C$200),1)),0),VLOOKUP($B213,$B$4:OA$184,COLUMN(OA$1)-1,0))</f>
        <v>1681416804.9615946</v>
      </c>
      <c r="OB213" s="30">
        <f>IF(VLOOKUP($B213,$B$4:OB$184,COLUMN(OB$1)-1,0)="",IF(OB180="",TREND(OB$4:INDEX(OB$4:OB$184,$B$200,1),$B$4:INDEX($B$4:$B$184,$B$200,1),INDEX($B$4:$B$184,$B$200+(MONTH($B213)-$C$200),1)),0),VLOOKUP($B213,$B$4:OB$184,COLUMN(OB$1)-1,0))</f>
        <v>1769866761.4016266</v>
      </c>
      <c r="OC213" s="30">
        <f>IF(VLOOKUP($B213,$B$4:OC$184,COLUMN(OC$1)-1,0)="",IF(OC180="",TREND(OC$4:INDEX(OC$4:OC$184,$B$200,1),$B$4:INDEX($B$4:$B$184,$B$200,1),INDEX($B$4:$B$184,$B$200+(MONTH($B213)-$C$200),1)),0),VLOOKUP($B213,$B$4:OC$184,COLUMN(OC$1)-1,0))</f>
        <v>3600345.1737497374</v>
      </c>
      <c r="OD213" s="30">
        <f>IF(VLOOKUP($B213,$B$4:OD$184,COLUMN(OD$1)-1,0)="",IF(OD180="",TREND(OD$4:INDEX(OD$4:OD$184,$B$200,1),$B$4:INDEX($B$4:$B$184,$B$200,1),INDEX($B$4:$B$184,$B$200+(MONTH($B213)-$C$200),1)),0),VLOOKUP($B213,$B$4:OD$184,COLUMN(OD$1)-1,0))</f>
        <v>3598811.6469804272</v>
      </c>
      <c r="OE213" s="30">
        <f>IF(VLOOKUP($B213,$B$4:OE$184,COLUMN(OE$1)-1,0)="",IF(OE180="",TREND(OE$4:INDEX(OE$4:OE$184,$B$200,1),$B$4:INDEX($B$4:$B$184,$B$200,1),INDEX($B$4:$B$184,$B$200+(MONTH($B213)-$C$200),1)),0),VLOOKUP($B213,$B$4:OE$184,COLUMN(OE$1)-1,0))</f>
        <v>1533.5267693109072</v>
      </c>
      <c r="OF213" s="30">
        <f>IF(VLOOKUP($B213,$B$4:OF$184,COLUMN(OF$1)-1,0)="",IF(OF180="",TREND(OF$4:INDEX(OF$4:OF$184,$B$200,1),$B$4:INDEX($B$4:$B$184,$B$200,1),INDEX($B$4:$B$184,$B$200+(MONTH($B213)-$C$200),1)),0),VLOOKUP($B213,$B$4:OF$184,COLUMN(OF$1)-1,0))</f>
        <v>1766266416.2278748</v>
      </c>
      <c r="OG213" s="30">
        <f>IF(VLOOKUP($B213,$B$4:OG$184,COLUMN(OG$1)-1,0)="",IF(OG180="",TREND(OG$4:INDEX(OG$4:OG$184,$B$200,1),$B$4:INDEX($B$4:$B$184,$B$200,1),INDEX($B$4:$B$184,$B$200+(MONTH($B213)-$C$200),1)),0),VLOOKUP($B213,$B$4:OG$184,COLUMN(OG$1)-1,0))</f>
        <v>0</v>
      </c>
      <c r="OH213" s="30">
        <f>IF(VLOOKUP($B213,$B$4:OH$184,COLUMN(OH$1)-1,0)="",IF(OH180="",TREND(OH$4:INDEX(OH$4:OH$184,$B$200,1),$B$4:INDEX($B$4:$B$184,$B$200,1),INDEX($B$4:$B$184,$B$200+(MONTH($B213)-$C$200),1)),0),VLOOKUP($B213,$B$4:OH$184,COLUMN(OH$1)-1,0))</f>
        <v>1766266416.2278748</v>
      </c>
      <c r="OI213" s="30">
        <f>IF(VLOOKUP($B213,$B$4:OI$184,COLUMN(OI$1)-1,0)="",IF(OI180="",TREND(OI$4:INDEX(OI$4:OI$184,$B$200,1),$B$4:INDEX($B$4:$B$184,$B$200,1),INDEX($B$4:$B$184,$B$200+(MONTH($B213)-$C$200),1)),0),VLOOKUP($B213,$B$4:OI$184,COLUMN(OI$1)-1,0))</f>
        <v>0</v>
      </c>
      <c r="OJ213" s="30">
        <f>IF(VLOOKUP($B213,$B$4:OJ$184,COLUMN(OJ$1)-1,0)="",IF(OJ180="",TREND(OJ$4:INDEX(OJ$4:OJ$184,$B$200,1),$B$4:INDEX($B$4:$B$184,$B$200,1),INDEX($B$4:$B$184,$B$200+(MONTH($B213)-$C$200),1)),0),VLOOKUP($B213,$B$4:OJ$184,COLUMN(OJ$1)-1,0))</f>
        <v>386061345.79845709</v>
      </c>
      <c r="OK213" s="30">
        <f>IF(VLOOKUP($B213,$B$4:OK$184,COLUMN(OK$1)-1,0)="",IF(OK180="",TREND(OK$4:INDEX(OK$4:OK$184,$B$200,1),$B$4:INDEX($B$4:$B$184,$B$200,1),INDEX($B$4:$B$184,$B$200+(MONTH($B213)-$C$200),1)),0),VLOOKUP($B213,$B$4:OK$184,COLUMN(OK$1)-1,0))</f>
        <v>219129657.11325777</v>
      </c>
      <c r="OL213" s="30">
        <f>IF(VLOOKUP($B213,$B$4:OL$184,COLUMN(OL$1)-1,0)="",IF(OL180="",TREND(OL$4:INDEX(OL$4:OL$184,$B$200,1),$B$4:INDEX($B$4:$B$184,$B$200,1),INDEX($B$4:$B$184,$B$200+(MONTH($B213)-$C$200),1)),0),VLOOKUP($B213,$B$4:OL$184,COLUMN(OL$1)-1,0))</f>
        <v>219129657.11325777</v>
      </c>
      <c r="OM213" s="30">
        <f>IF(VLOOKUP($B213,$B$4:OM$184,COLUMN(OM$1)-1,0)="",IF(OM180="",TREND(OM$4:INDEX(OM$4:OM$184,$B$200,1),$B$4:INDEX($B$4:$B$184,$B$200,1),INDEX($B$4:$B$184,$B$200+(MONTH($B213)-$C$200),1)),0),VLOOKUP($B213,$B$4:OM$184,COLUMN(OM$1)-1,0))</f>
        <v>40787872.48241955</v>
      </c>
      <c r="ON213" s="30">
        <f>IF(VLOOKUP($B213,$B$4:ON$184,COLUMN(ON$1)-1,0)="",IF(ON180="",TREND(ON$4:INDEX(ON$4:ON$184,$B$200,1),$B$4:INDEX($B$4:$B$184,$B$200,1),INDEX($B$4:$B$184,$B$200+(MONTH($B213)-$C$200),1)),0),VLOOKUP($B213,$B$4:ON$184,COLUMN(ON$1)-1,0))</f>
        <v>47698387.64169687</v>
      </c>
      <c r="OO213" s="30">
        <f>IF(VLOOKUP($B213,$B$4:OO$184,COLUMN(OO$1)-1,0)="",IF(OO180="",TREND(OO$4:INDEX(OO$4:OO$184,$B$200,1),$B$4:INDEX($B$4:$B$184,$B$200,1),INDEX($B$4:$B$184,$B$200+(MONTH($B213)-$C$200),1)),0),VLOOKUP($B213,$B$4:OO$184,COLUMN(OO$1)-1,0))</f>
        <v>166931688.68519938</v>
      </c>
      <c r="OP213" s="30">
        <f>IF(VLOOKUP($B213,$B$4:OP$184,COLUMN(OP$1)-1,0)="",IF(OP180="",TREND(OP$4:INDEX(OP$4:OP$184,$B$200,1),$B$4:INDEX($B$4:$B$184,$B$200,1),INDEX($B$4:$B$184,$B$200+(MONTH($B213)-$C$200),1)),0),VLOOKUP($B213,$B$4:OP$184,COLUMN(OP$1)-1,0))</f>
        <v>-39363365.011678934</v>
      </c>
      <c r="OQ213" s="30">
        <f>IF(VLOOKUP($B213,$B$4:OQ$184,COLUMN(OQ$1)-1,0)="",IF(OQ180="",TREND(OQ$4:INDEX(OQ$4:OQ$184,$B$200,1),$B$4:INDEX($B$4:$B$184,$B$200,1),INDEX($B$4:$B$184,$B$200+(MONTH($B213)-$C$200),1)),0),VLOOKUP($B213,$B$4:OQ$184,COLUMN(OQ$1)-1,0))</f>
        <v>-476280969.6716404</v>
      </c>
      <c r="OR213" s="30">
        <f>IF(VLOOKUP($B213,$B$4:OR$184,COLUMN(OR$1)-1,0)="",IF(OR180="",TREND(OR$4:INDEX(OR$4:OR$184,$B$200,1),$B$4:INDEX($B$4:$B$184,$B$200,1),INDEX($B$4:$B$184,$B$200+(MONTH($B213)-$C$200),1)),0),VLOOKUP($B213,$B$4:OR$184,COLUMN(OR$1)-1,0))</f>
        <v>42812398.615541697</v>
      </c>
      <c r="OS213" s="30">
        <f>IF(VLOOKUP($B213,$B$4:OS$184,COLUMN(OS$1)-1,0)="",IF(OS180="",TREND(OS$4:INDEX(OS$4:OS$184,$B$200,1),$B$4:INDEX($B$4:$B$184,$B$200,1),INDEX($B$4:$B$184,$B$200+(MONTH($B213)-$C$200),1)),0),VLOOKUP($B213,$B$4:OS$184,COLUMN(OS$1)-1,0))</f>
        <v>3113115384.1381111</v>
      </c>
      <c r="OT213" s="30">
        <f>IF(VLOOKUP($B213,$B$4:OT$184,COLUMN(OT$1)-1,0)="",IF(OT180="",TREND(OT$4:INDEX(OT$4:OT$184,$B$200,1),$B$4:INDEX($B$4:$B$184,$B$200,1),INDEX($B$4:$B$184,$B$200+(MONTH($B213)-$C$200),1)),0),VLOOKUP($B213,$B$4:OT$184,COLUMN(OT$1)-1,0))</f>
        <v>2018066792.0948181</v>
      </c>
      <c r="OU213" s="30">
        <f>IF(VLOOKUP($B213,$B$4:OU$184,COLUMN(OU$1)-1,0)="",IF(OU180="",TREND(OU$4:INDEX(OU$4:OU$184,$B$200,1),$B$4:INDEX($B$4:$B$184,$B$200,1),INDEX($B$4:$B$184,$B$200+(MONTH($B213)-$C$200),1)),0),VLOOKUP($B213,$B$4:OU$184,COLUMN(OU$1)-1,0))</f>
        <v>1693714077.0348988</v>
      </c>
      <c r="OV213" s="30">
        <f>IF(VLOOKUP($B213,$B$4:OV$184,COLUMN(OV$1)-1,0)="",IF(OV180="",TREND(OV$4:INDEX(OV$4:OV$184,$B$200,1),$B$4:INDEX($B$4:$B$184,$B$200,1),INDEX($B$4:$B$184,$B$200+(MONTH($B213)-$C$200),1)),0),VLOOKUP($B213,$B$4:OV$184,COLUMN(OV$1)-1,0))</f>
        <v>170353750.00921917</v>
      </c>
      <c r="OW213" s="30">
        <f>IF(VLOOKUP($B213,$B$4:OW$184,COLUMN(OW$1)-1,0)="",IF(OW180="",TREND(OW$4:INDEX(OW$4:OW$184,$B$200,1),$B$4:INDEX($B$4:$B$184,$B$200,1),INDEX($B$4:$B$184,$B$200+(MONTH($B213)-$C$200),1)),0),VLOOKUP($B213,$B$4:OW$184,COLUMN(OW$1)-1,0))</f>
        <v>1767953902.4122696</v>
      </c>
      <c r="OX213" s="30">
        <f>IF(VLOOKUP($B213,$B$4:OX$184,COLUMN(OX$1)-1,0)="",IF(OX180="",TREND(OX$4:INDEX(OX$4:OX$184,$B$200,1),$B$4:INDEX($B$4:$B$184,$B$200,1),INDEX($B$4:$B$184,$B$200+(MONTH($B213)-$C$200),1)),0),VLOOKUP($B213,$B$4:OX$184,COLUMN(OX$1)-1,0))</f>
        <v>-8617693.8844939768</v>
      </c>
      <c r="OY213" s="30">
        <f>IF(VLOOKUP($B213,$B$4:OY$184,COLUMN(OY$1)-1,0)="",IF(OY180="",TREND(OY$4:INDEX(OY$4:OY$184,$B$200,1),$B$4:INDEX($B$4:$B$184,$B$200,1),INDEX($B$4:$B$184,$B$200+(MONTH($B213)-$C$200),1)),0),VLOOKUP($B213,$B$4:OY$184,COLUMN(OY$1)-1,0))</f>
        <v>0</v>
      </c>
      <c r="OZ213" s="30">
        <f>IF(VLOOKUP($B213,$B$4:OZ$184,COLUMN(OZ$1)-1,0)="",IF(OZ180="",TREND(OZ$4:INDEX(OZ$4:OZ$184,$B$200,1),$B$4:INDEX($B$4:$B$184,$B$200,1),INDEX($B$4:$B$184,$B$200+(MONTH($B213)-$C$200),1)),0),VLOOKUP($B213,$B$4:OZ$184,COLUMN(OZ$1)-1,0))</f>
        <v>1367650476.8203278</v>
      </c>
      <c r="PA213" s="30">
        <f>IF(VLOOKUP($B213,$B$4:PA$184,COLUMN(PA$1)-1,0)="",IF(PA180="",TREND(PA$4:INDEX(PA$4:PA$184,$B$200,1),$B$4:INDEX($B$4:$B$184,$B$200,1),INDEX($B$4:$B$184,$B$200+(MONTH($B213)-$C$200),1)),0),VLOOKUP($B213,$B$4:PA$184,COLUMN(PA$1)-1,0))</f>
        <v>1232699699.234354</v>
      </c>
      <c r="PB213" s="30">
        <f>IF(VLOOKUP($B213,$B$4:PB$184,COLUMN(PB$1)-1,0)="",IF(PB180="",TREND(PB$4:INDEX(PB$4:PB$184,$B$200,1),$B$4:INDEX($B$4:$B$184,$B$200,1),INDEX($B$4:$B$184,$B$200+(MONTH($B213)-$C$200),1)),0),VLOOKUP($B213,$B$4:PB$184,COLUMN(PB$1)-1,0))</f>
        <v>120150.40319728293</v>
      </c>
      <c r="PC213" s="30">
        <f>IF(VLOOKUP($B213,$B$4:PC$184,COLUMN(PC$1)-1,0)="",IF(PC180="",TREND(PC$4:INDEX(PC$4:PC$184,$B$200,1),$B$4:INDEX($B$4:$B$184,$B$200,1),INDEX($B$4:$B$184,$B$200+(MONTH($B213)-$C$200),1)),0),VLOOKUP($B213,$B$4:PC$184,COLUMN(PC$1)-1,0))</f>
        <v>39405.706636372895</v>
      </c>
      <c r="PD213" s="30">
        <f>IF(VLOOKUP($B213,$B$4:PD$184,COLUMN(PD$1)-1,0)="",IF(PD180="",TREND(PD$4:INDEX(PD$4:PD$184,$B$200,1),$B$4:INDEX($B$4:$B$184,$B$200,1),INDEX($B$4:$B$184,$B$200+(MONTH($B213)-$C$200),1)),0),VLOOKUP($B213,$B$4:PD$184,COLUMN(PD$1)-1,0))</f>
        <v>773.50367944906247</v>
      </c>
      <c r="PE213" s="30">
        <f>IF(VLOOKUP($B213,$B$4:PE$184,COLUMN(PE$1)-1,0)="",IF(PE180="",TREND(PE$4:INDEX(PE$4:PE$184,$B$200,1),$B$4:INDEX($B$4:$B$184,$B$200,1),INDEX($B$4:$B$184,$B$200+(MONTH($B213)-$C$200),1)),0),VLOOKUP($B213,$B$4:PE$184,COLUMN(PE$1)-1,0))</f>
        <v>186525.74532729923</v>
      </c>
      <c r="PF213" s="30">
        <f>IF(VLOOKUP($B213,$B$4:PF$184,COLUMN(PF$1)-1,0)="",IF(PF180="",TREND(PF$4:INDEX(PF$4:PF$184,$B$200,1),$B$4:INDEX($B$4:$B$184,$B$200,1),INDEX($B$4:$B$184,$B$200+(MONTH($B213)-$C$200),1)),0),VLOOKUP($B213,$B$4:PF$184,COLUMN(PF$1)-1,0))</f>
        <v>432.00586649543311</v>
      </c>
      <c r="PG213" s="30">
        <f>IF(VLOOKUP($B213,$B$4:PG$184,COLUMN(PG$1)-1,0)="",IF(PG180="",TREND(PG$4:INDEX(PG$4:PG$184,$B$200,1),$B$4:INDEX($B$4:$B$184,$B$200,1),INDEX($B$4:$B$184,$B$200+(MONTH($B213)-$C$200),1)),0),VLOOKUP($B213,$B$4:PG$184,COLUMN(PG$1)-1,0))</f>
        <v>1030353.8519953191</v>
      </c>
      <c r="PH213" s="30">
        <f>IF(VLOOKUP($B213,$B$4:PH$184,COLUMN(PH$1)-1,0)="",IF(PH180="",TREND(PH$4:INDEX(PH$4:PH$184,$B$200,1),$B$4:INDEX($B$4:$B$184,$B$200,1),INDEX($B$4:$B$184,$B$200+(MONTH($B213)-$C$200),1)),0),VLOOKUP($B213,$B$4:PH$184,COLUMN(PH$1)-1,0))</f>
        <v>3163405.2716067769</v>
      </c>
      <c r="PI213" s="30">
        <f>IF(VLOOKUP($B213,$B$4:PI$184,COLUMN(PI$1)-1,0)="",IF(PI180="",TREND(PI$4:INDEX(PI$4:PI$184,$B$200,1),$B$4:INDEX($B$4:$B$184,$B$200,1),INDEX($B$4:$B$184,$B$200+(MONTH($B213)-$C$200),1)),0),VLOOKUP($B213,$B$4:PI$184,COLUMN(PI$1)-1,0))</f>
        <v>262483.91690127784</v>
      </c>
      <c r="PJ213" s="30">
        <f>IF(VLOOKUP($B213,$B$4:PJ$184,COLUMN(PJ$1)-1,0)="",IF(PJ180="",TREND(PJ$4:INDEX(PJ$4:PJ$184,$B$200,1),$B$4:INDEX($B$4:$B$184,$B$200,1),INDEX($B$4:$B$184,$B$200+(MONTH($B213)-$C$200),1)),0),VLOOKUP($B213,$B$4:PJ$184,COLUMN(PJ$1)-1,0))</f>
        <v>35515.772547177447</v>
      </c>
      <c r="PK213" s="30">
        <f>IF(VLOOKUP($B213,$B$4:PK$184,COLUMN(PK$1)-1,0)="",IF(PK180="",TREND(PK$4:INDEX(PK$4:PK$184,$B$200,1),$B$4:INDEX($B$4:$B$184,$B$200,1),INDEX($B$4:$B$184,$B$200+(MONTH($B213)-$C$200),1)),0),VLOOKUP($B213,$B$4:PK$184,COLUMN(PK$1)-1,0))</f>
        <v>-1624128.8041938096</v>
      </c>
      <c r="PL213" s="30">
        <f>IF(VLOOKUP($B213,$B$4:PL$184,COLUMN(PL$1)-1,0)="",IF(PL180="",TREND(PL$4:INDEX(PL$4:PL$184,$B$200,1),$B$4:INDEX($B$4:$B$184,$B$200,1),INDEX($B$4:$B$184,$B$200+(MONTH($B213)-$C$200),1)),0),VLOOKUP($B213,$B$4:PL$184,COLUMN(PL$1)-1,0))</f>
        <v>3981086.9991234839</v>
      </c>
      <c r="PM213" s="30">
        <f>IF(VLOOKUP($B213,$B$4:PM$184,COLUMN(PM$1)-1,0)="",IF(PM180="",TREND(PM$4:INDEX(PM$4:PM$184,$B$200,1),$B$4:INDEX($B$4:$B$184,$B$200,1),INDEX($B$4:$B$184,$B$200+(MONTH($B213)-$C$200),1)),0),VLOOKUP($B213,$B$4:PM$184,COLUMN(PM$1)-1,0))</f>
        <v>109668434.13038397</v>
      </c>
      <c r="PN213" s="30">
        <f>IF(VLOOKUP($B213,$B$4:PN$184,COLUMN(PN$1)-1,0)="",IF(PN180="",TREND(PN$4:INDEX(PN$4:PN$184,$B$200,1),$B$4:INDEX($B$4:$B$184,$B$200,1),INDEX($B$4:$B$184,$B$200+(MONTH($B213)-$C$200),1)),0),VLOOKUP($B213,$B$4:PN$184,COLUMN(PN$1)-1,0))</f>
        <v>35586196.936658025</v>
      </c>
      <c r="PO213" s="30">
        <f>IF(VLOOKUP($B213,$B$4:PO$184,COLUMN(PO$1)-1,0)="",IF(PO180="",TREND(PO$4:INDEX(PO$4:PO$184,$B$200,1),$B$4:INDEX($B$4:$B$184,$B$200,1),INDEX($B$4:$B$184,$B$200+(MONTH($B213)-$C$200),1)),0),VLOOKUP($B213,$B$4:PO$184,COLUMN(PO$1)-1,0))</f>
        <v>386211.5025516036</v>
      </c>
      <c r="PP213" s="30">
        <f>IF(VLOOKUP($B213,$B$4:PP$184,COLUMN(PP$1)-1,0)="",IF(PP180="",TREND(PP$4:INDEX(PP$4:PP$184,$B$200,1),$B$4:INDEX($B$4:$B$184,$B$200,1),INDEX($B$4:$B$184,$B$200+(MONTH($B213)-$C$200),1)),0),VLOOKUP($B213,$B$4:PP$184,COLUMN(PP$1)-1,0))</f>
        <v>877001.51137302071</v>
      </c>
      <c r="PQ213" s="30">
        <f>IF(VLOOKUP($B213,$B$4:PQ$184,COLUMN(PQ$1)-1,0)="",IF(PQ180="",TREND(PQ$4:INDEX(PQ$4:PQ$184,$B$200,1),$B$4:INDEX($B$4:$B$184,$B$200,1),INDEX($B$4:$B$184,$B$200+(MONTH($B213)-$C$200),1)),0),VLOOKUP($B213,$B$4:PQ$184,COLUMN(PQ$1)-1,0))</f>
        <v>-64819.298759037629</v>
      </c>
      <c r="PR213" s="30">
        <f>IF(VLOOKUP($B213,$B$4:PR$184,COLUMN(PR$1)-1,0)="",IF(PR180="",TREND(PR$4:INDEX(PR$4:PR$184,$B$200,1),$B$4:INDEX($B$4:$B$184,$B$200,1),INDEX($B$4:$B$184,$B$200+(MONTH($B213)-$C$200),1)),0),VLOOKUP($B213,$B$4:PR$184,COLUMN(PR$1)-1,0))</f>
        <v>0</v>
      </c>
      <c r="PS213" s="30">
        <f>IF(VLOOKUP($B213,$B$4:PS$184,COLUMN(PS$1)-1,0)="",IF(PS180="",TREND(PS$4:INDEX(PS$4:PS$184,$B$200,1),$B$4:INDEX($B$4:$B$184,$B$200,1),INDEX($B$4:$B$184,$B$200+(MONTH($B213)-$C$200),1)),0),VLOOKUP($B213,$B$4:PS$184,COLUMN(PS$1)-1,0))</f>
        <v>7707571.9550471306</v>
      </c>
      <c r="PT213" s="30">
        <f>IF(VLOOKUP($B213,$B$4:PT$184,COLUMN(PT$1)-1,0)="",IF(PT180="",TREND(PT$4:INDEX(PT$4:PT$184,$B$200,1),$B$4:INDEX($B$4:$B$184,$B$200,1),INDEX($B$4:$B$184,$B$200+(MONTH($B213)-$C$200),1)),0),VLOOKUP($B213,$B$4:PT$184,COLUMN(PT$1)-1,0))</f>
        <v>4146074911.8768997</v>
      </c>
      <c r="PU213" s="30">
        <f>IF(VLOOKUP($B213,$B$4:PU$184,COLUMN(PU$1)-1,0)="",IF(PU180="",TREND(PU$4:INDEX(PU$4:PU$184,$B$200,1),$B$4:INDEX($B$4:$B$184,$B$200,1),INDEX($B$4:$B$184,$B$200+(MONTH($B213)-$C$200),1)),0),VLOOKUP($B213,$B$4:PU$184,COLUMN(PU$1)-1,0))</f>
        <v>4246026645.6903763</v>
      </c>
      <c r="PV213" s="30">
        <f>IF(VLOOKUP($B213,$B$4:PV$184,COLUMN(PV$1)-1,0)="",IF(PV180="",TREND(PV$4:INDEX(PV$4:PV$184,$B$200,1),$B$4:INDEX($B$4:$B$184,$B$200,1),INDEX($B$4:$B$184,$B$200+(MONTH($B213)-$C$200),1)),0),VLOOKUP($B213,$B$4:PV$184,COLUMN(PV$1)-1,0))</f>
        <v>38185812.173945665</v>
      </c>
      <c r="PW213" s="30">
        <f>IF(VLOOKUP($B213,$B$4:PW$184,COLUMN(PW$1)-1,0)="",IF(PW180="",TREND(PW$4:INDEX(PW$4:PW$184,$B$200,1),$B$4:INDEX($B$4:$B$184,$B$200,1),INDEX($B$4:$B$184,$B$200+(MONTH($B213)-$C$200),1)),0),VLOOKUP($B213,$B$4:PW$184,COLUMN(PW$1)-1,0))</f>
        <v>0</v>
      </c>
      <c r="PX213" s="30">
        <f>IF(VLOOKUP($B213,$B$4:PX$184,COLUMN(PX$1)-1,0)="",IF(PX180="",TREND(PX$4:INDEX(PX$4:PX$184,$B$200,1),$B$4:INDEX($B$4:$B$184,$B$200,1),INDEX($B$4:$B$184,$B$200+(MONTH($B213)-$C$200),1)),0),VLOOKUP($B213,$B$4:PX$184,COLUMN(PX$1)-1,0))</f>
        <v>5645798.1662780698</v>
      </c>
      <c r="PY213" s="30">
        <f>IF(VLOOKUP($B213,$B$4:PY$184,COLUMN(PY$1)-1,0)="",IF(PY180="",TREND(PY$4:INDEX(PY$4:PY$184,$B$200,1),$B$4:INDEX($B$4:$B$184,$B$200,1),INDEX($B$4:$B$184,$B$200+(MONTH($B213)-$C$200),1)),0),VLOOKUP($B213,$B$4:PY$184,COLUMN(PY$1)-1,0))</f>
        <v>34932193.44817704</v>
      </c>
      <c r="PZ213" s="30">
        <f>IF(VLOOKUP($B213,$B$4:PZ$184,COLUMN(PZ$1)-1,0)="",IF(PZ180="",TREND(PZ$4:INDEX(PZ$4:PZ$184,$B$200,1),$B$4:INDEX($B$4:$B$184,$B$200,1),INDEX($B$4:$B$184,$B$200+(MONTH($B213)-$C$200),1)),0),VLOOKUP($B213,$B$4:PZ$184,COLUMN(PZ$1)-1,0))</f>
        <v>395255.46652747551</v>
      </c>
      <c r="QA213" s="30">
        <f>IF(VLOOKUP($B213,$B$4:QA$184,COLUMN(QA$1)-1,0)="",IF(QA180="",TREND(QA$4:INDEX(QA$4:QA$184,$B$200,1),$B$4:INDEX($B$4:$B$184,$B$200,1),INDEX($B$4:$B$184,$B$200+(MONTH($B213)-$C$200),1)),0),VLOOKUP($B213,$B$4:QA$184,COLUMN(QA$1)-1,0))</f>
        <v>114771.96212826471</v>
      </c>
      <c r="QB213" s="30">
        <f>IF(VLOOKUP($B213,$B$4:QB$184,COLUMN(QB$1)-1,0)="",IF(QB180="",TREND(QB$4:INDEX(QB$4:QB$184,$B$200,1),$B$4:INDEX($B$4:$B$184,$B$200,1),INDEX($B$4:$B$184,$B$200+(MONTH($B213)-$C$200),1)),0),VLOOKUP($B213,$B$4:QB$184,COLUMN(QB$1)-1,0))</f>
        <v>3018201.845446378</v>
      </c>
      <c r="QC213" s="30">
        <f>IF(VLOOKUP($B213,$B$4:QC$184,COLUMN(QC$1)-1,0)="",IF(QC180="",TREND(QC$4:INDEX(QC$4:QC$184,$B$200,1),$B$4:INDEX($B$4:$B$184,$B$200,1),INDEX($B$4:$B$184,$B$200+(MONTH($B213)-$C$200),1)),0),VLOOKUP($B213,$B$4:QC$184,COLUMN(QC$1)-1,0))</f>
        <v>655639745.83398724</v>
      </c>
      <c r="QD213" s="30">
        <f>IF(VLOOKUP($B213,$B$4:QD$184,COLUMN(QD$1)-1,0)="",IF(QD180="",TREND(QD$4:INDEX(QD$4:QD$184,$B$200,1),$B$4:INDEX($B$4:$B$184,$B$200,1),INDEX($B$4:$B$184,$B$200+(MONTH($B213)-$C$200),1)),0),VLOOKUP($B213,$B$4:QD$184,COLUMN(QD$1)-1,0))</f>
        <v>479900499.11493683</v>
      </c>
      <c r="QE213" s="30">
        <f>IF(VLOOKUP($B213,$B$4:QE$184,COLUMN(QE$1)-1,0)="",IF(QE180="",TREND(QE$4:INDEX(QE$4:QE$184,$B$200,1),$B$4:INDEX($B$4:$B$184,$B$200,1),INDEX($B$4:$B$184,$B$200+(MONTH($B213)-$C$200),1)),0),VLOOKUP($B213,$B$4:QE$184,COLUMN(QE$1)-1,0))</f>
        <v>23047447.153256893</v>
      </c>
      <c r="QF213" s="30">
        <f>IF(VLOOKUP($B213,$B$4:QF$184,COLUMN(QF$1)-1,0)="",IF(QF180="",TREND(QF$4:INDEX(QF$4:QF$184,$B$200,1),$B$4:INDEX($B$4:$B$184,$B$200,1),INDEX($B$4:$B$184,$B$200+(MONTH($B213)-$C$200),1)),0),VLOOKUP($B213,$B$4:QF$184,COLUMN(QF$1)-1,0))</f>
        <v>21305499.94857882</v>
      </c>
      <c r="QG213" s="30">
        <f>IF(VLOOKUP($B213,$B$4:QG$184,COLUMN(QG$1)-1,0)="",IF(QG180="",TREND(QG$4:INDEX(QG$4:QG$184,$B$200,1),$B$4:INDEX($B$4:$B$184,$B$200,1),INDEX($B$4:$B$184,$B$200+(MONTH($B213)-$C$200),1)),0),VLOOKUP($B213,$B$4:QG$184,COLUMN(QG$1)-1,0))</f>
        <v>-229504.04606859665</v>
      </c>
      <c r="QH213" s="30">
        <f>IF(VLOOKUP($B213,$B$4:QH$184,COLUMN(QH$1)-1,0)="",IF(QH180="",TREND(QH$4:INDEX(QH$4:QH$184,$B$200,1),$B$4:INDEX($B$4:$B$184,$B$200,1),INDEX($B$4:$B$184,$B$200+(MONTH($B213)-$C$200),1)),0),VLOOKUP($B213,$B$4:QH$184,COLUMN(QH$1)-1,0))</f>
        <v>125425.73466554703</v>
      </c>
      <c r="QI213" s="30">
        <f>IF(VLOOKUP($B213,$B$4:QI$184,COLUMN(QI$1)-1,0)="",IF(QI180="",TREND(QI$4:INDEX(QI$4:QI$184,$B$200,1),$B$4:INDEX($B$4:$B$184,$B$200,1),INDEX($B$4:$B$184,$B$200+(MONTH($B213)-$C$200),1)),0),VLOOKUP($B213,$B$4:QI$184,COLUMN(QI$1)-1,0))</f>
        <v>30866960.006679446</v>
      </c>
      <c r="QJ213" s="30">
        <f>IF(VLOOKUP($B213,$B$4:QJ$184,COLUMN(QJ$1)-1,0)="",IF(QJ180="",TREND(QJ$4:INDEX(QJ$4:QJ$184,$B$200,1),$B$4:INDEX($B$4:$B$184,$B$200,1),INDEX($B$4:$B$184,$B$200+(MONTH($B213)-$C$200),1)),0),VLOOKUP($B213,$B$4:QJ$184,COLUMN(QJ$1)-1,0))</f>
        <v>32167336.904613137</v>
      </c>
      <c r="QK213" s="30">
        <f>IF(VLOOKUP($B213,$B$4:QK$184,COLUMN(QK$1)-1,0)="",IF(QK180="",TREND(QK$4:INDEX(QK$4:QK$184,$B$200,1),$B$4:INDEX($B$4:$B$184,$B$200,1),INDEX($B$4:$B$184,$B$200+(MONTH($B213)-$C$200),1)),0),VLOOKUP($B213,$B$4:QK$184,COLUMN(QK$1)-1,0))</f>
        <v>10570463.073507801</v>
      </c>
      <c r="QL213" s="30">
        <f>IF(VLOOKUP($B213,$B$4:QL$184,COLUMN(QL$1)-1,0)="",IF(QL180="",TREND(QL$4:INDEX(QL$4:QL$184,$B$200,1),$B$4:INDEX($B$4:$B$184,$B$200,1),INDEX($B$4:$B$184,$B$200+(MONTH($B213)-$C$200),1)),0),VLOOKUP($B213,$B$4:QL$184,COLUMN(QL$1)-1,0))</f>
        <v>6771751755.0183105</v>
      </c>
      <c r="QM213" s="30">
        <f>IF(VLOOKUP($B213,$B$4:QM$184,COLUMN(QM$1)-1,0)="",IF(QM180="",TREND(QM$4:INDEX(QM$4:QM$184,$B$200,1),$B$4:INDEX($B$4:$B$184,$B$200,1),INDEX($B$4:$B$184,$B$200+(MONTH($B213)-$C$200),1)),0),VLOOKUP($B213,$B$4:QM$184,COLUMN(QM$1)-1,0))</f>
        <v>548064539.60519409</v>
      </c>
      <c r="QN213" s="30">
        <f>IF(VLOOKUP($B213,$B$4:QN$184,COLUMN(QN$1)-1,0)="",IF(QN180="",TREND(QN$4:INDEX(QN$4:QN$184,$B$200,1),$B$4:INDEX($B$4:$B$184,$B$200,1),INDEX($B$4:$B$184,$B$200+(MONTH($B213)-$C$200),1)),0),VLOOKUP($B213,$B$4:QN$184,COLUMN(QN$1)-1,0))</f>
        <v>88257132.065142155</v>
      </c>
      <c r="QO213" s="30">
        <f>IF(VLOOKUP($B213,$B$4:QO$184,COLUMN(QO$1)-1,0)="",IF(QO180="",TREND(QO$4:INDEX(QO$4:QO$184,$B$200,1),$B$4:INDEX($B$4:$B$184,$B$200,1),INDEX($B$4:$B$184,$B$200+(MONTH($B213)-$C$200),1)),0),VLOOKUP($B213,$B$4:QO$184,COLUMN(QO$1)-1,0))</f>
        <v>233945999907.91162</v>
      </c>
      <c r="QP213" s="30">
        <f>IF(VLOOKUP($B213,$B$4:QP$184,COLUMN(QP$1)-1,0)="",IF(QP180="",TREND(QP$4:INDEX(QP$4:QP$184,$B$200,1),$B$4:INDEX($B$4:$B$184,$B$200,1),INDEX($B$4:$B$184,$B$200+(MONTH($B213)-$C$200),1)),0),VLOOKUP($B213,$B$4:QP$184,COLUMN(QP$1)-1,0))</f>
        <v>62758728315.572998</v>
      </c>
      <c r="QQ213" s="30">
        <f>IF(VLOOKUP($B213,$B$4:QQ$184,COLUMN(QQ$1)-1,0)="",IF(QQ180="",TREND(QQ$4:INDEX(QQ$4:QQ$184,$B$200,1),$B$4:INDEX($B$4:$B$184,$B$200,1),INDEX($B$4:$B$184,$B$200+(MONTH($B213)-$C$200),1)),0),VLOOKUP($B213,$B$4:QQ$184,COLUMN(QQ$1)-1,0))</f>
        <v>490053938.34772921</v>
      </c>
      <c r="QR213" s="30">
        <f>IF(VLOOKUP($B213,$B$4:QR$184,COLUMN(QR$1)-1,0)="",IF(QR180="",TREND(QR$4:INDEX(QR$4:QR$184,$B$200,1),$B$4:INDEX($B$4:$B$184,$B$200,1),INDEX($B$4:$B$184,$B$200+(MONTH($B213)-$C$200),1)),0),VLOOKUP($B213,$B$4:QR$184,COLUMN(QR$1)-1,0))</f>
        <v>310164800.15200186</v>
      </c>
      <c r="QS213" s="30">
        <f>IF(VLOOKUP($B213,$B$4:QS$184,COLUMN(QS$1)-1,0)="",IF(QS180="",TREND(QS$4:INDEX(QS$4:QS$184,$B$200,1),$B$4:INDEX($B$4:$B$184,$B$200,1),INDEX($B$4:$B$184,$B$200+(MONTH($B213)-$C$200),1)),0),VLOOKUP($B213,$B$4:QS$184,COLUMN(QS$1)-1,0))</f>
        <v>81996025.619322538</v>
      </c>
      <c r="QT213" s="30">
        <f>IF(VLOOKUP($B213,$B$4:QT$184,COLUMN(QT$1)-1,0)="",IF(QT180="",TREND(QT$4:INDEX(QT$4:QT$184,$B$200,1),$B$4:INDEX($B$4:$B$184,$B$200,1),INDEX($B$4:$B$184,$B$200+(MONTH($B213)-$C$200),1)),0),VLOOKUP($B213,$B$4:QT$184,COLUMN(QT$1)-1,0))</f>
        <v>97893112.576405287</v>
      </c>
      <c r="QU213" s="30">
        <f>IF(VLOOKUP($B213,$B$4:QU$184,COLUMN(QU$1)-1,0)="",IF(QU180="",TREND(QU$4:INDEX(QU$4:QU$184,$B$200,1),$B$4:INDEX($B$4:$B$184,$B$200,1),INDEX($B$4:$B$184,$B$200+(MONTH($B213)-$C$200),1)),0),VLOOKUP($B213,$B$4:QU$184,COLUMN(QU$1)-1,0))</f>
        <v>97893112.576405287</v>
      </c>
      <c r="QV213" s="30">
        <f>IF(VLOOKUP($B213,$B$4:QV$184,COLUMN(QV$1)-1,0)="",IF(QV180="",TREND(QV$4:INDEX(QV$4:QV$184,$B$200,1),$B$4:INDEX($B$4:$B$184,$B$200,1),INDEX($B$4:$B$184,$B$200+(MONTH($B213)-$C$200),1)),0),VLOOKUP($B213,$B$4:QV$184,COLUMN(QV$1)-1,0))</f>
        <v>0</v>
      </c>
      <c r="QW213" s="30">
        <f>IF(VLOOKUP($B213,$B$4:QW$184,COLUMN(QW$1)-1,0)="",IF(QW180="",TREND(QW$4:INDEX(QW$4:QW$184,$B$200,1),$B$4:INDEX($B$4:$B$184,$B$200,1),INDEX($B$4:$B$184,$B$200+(MONTH($B213)-$C$200),1)),0),VLOOKUP($B213,$B$4:QW$184,COLUMN(QW$1)-1,0))</f>
        <v>1925078369.3500729</v>
      </c>
      <c r="QX213" s="30">
        <f>IF(VLOOKUP($B213,$B$4:QX$184,COLUMN(QX$1)-1,0)="",IF(QX180="",TREND(QX$4:INDEX(QX$4:QX$184,$B$200,1),$B$4:INDEX($B$4:$B$184,$B$200,1),INDEX($B$4:$B$184,$B$200+(MONTH($B213)-$C$200),1)),0),VLOOKUP($B213,$B$4:QX$184,COLUMN(QX$1)-1,0))</f>
        <v>1929257213.9532833</v>
      </c>
      <c r="QY213" s="30">
        <f>IF(VLOOKUP($B213,$B$4:QY$184,COLUMN(QY$1)-1,0)="",IF(QY180="",TREND(QY$4:INDEX(QY$4:QY$184,$B$200,1),$B$4:INDEX($B$4:$B$184,$B$200,1),INDEX($B$4:$B$184,$B$200+(MONTH($B213)-$C$200),1)),0),VLOOKUP($B213,$B$4:QY$184,COLUMN(QY$1)-1,0))</f>
        <v>-4178844.6032107323</v>
      </c>
      <c r="QZ213" s="30">
        <f>IF(VLOOKUP($B213,$B$4:QZ$184,COLUMN(QZ$1)-1,0)="",IF(QZ180="",TREND(QZ$4:INDEX(QZ$4:QZ$184,$B$200,1),$B$4:INDEX($B$4:$B$184,$B$200,1),INDEX($B$4:$B$184,$B$200+(MONTH($B213)-$C$200),1)),0),VLOOKUP($B213,$B$4:QZ$184,COLUMN(QZ$1)-1,0))</f>
        <v>42993048420.354004</v>
      </c>
      <c r="RA213" s="30">
        <f>IF(VLOOKUP($B213,$B$4:RA$184,COLUMN(RA$1)-1,0)="",IF(RA180="",TREND(RA$4:INDEX(RA$4:RA$184,$B$200,1),$B$4:INDEX($B$4:$B$184,$B$200,1),INDEX($B$4:$B$184,$B$200+(MONTH($B213)-$C$200),1)),0),VLOOKUP($B213,$B$4:RA$184,COLUMN(RA$1)-1,0))</f>
        <v>17350547587.521202</v>
      </c>
      <c r="RB213" s="30">
        <f>IF(VLOOKUP($B213,$B$4:RB$184,COLUMN(RB$1)-1,0)="",IF(RB180="",TREND(RB$4:INDEX(RB$4:RB$184,$B$200,1),$B$4:INDEX($B$4:$B$184,$B$200,1),INDEX($B$4:$B$184,$B$200+(MONTH($B213)-$C$200),1)),0),VLOOKUP($B213,$B$4:RB$184,COLUMN(RB$1)-1,0))</f>
        <v>25537346434.768585</v>
      </c>
      <c r="RC213" s="30">
        <f>IF(VLOOKUP($B213,$B$4:RC$184,COLUMN(RC$1)-1,0)="",IF(RC180="",TREND(RC$4:INDEX(RC$4:RC$184,$B$200,1),$B$4:INDEX($B$4:$B$184,$B$200,1),INDEX($B$4:$B$184,$B$200+(MONTH($B213)-$C$200),1)),0),VLOOKUP($B213,$B$4:RC$184,COLUMN(RC$1)-1,0))</f>
        <v>22149916669.695404</v>
      </c>
      <c r="RD213" s="30">
        <f>IF(VLOOKUP($B213,$B$4:RD$184,COLUMN(RD$1)-1,0)="",IF(RD180="",TREND(RD$4:INDEX(RD$4:RD$184,$B$200,1),$B$4:INDEX($B$4:$B$184,$B$200,1),INDEX($B$4:$B$184,$B$200+(MONTH($B213)-$C$200),1)),0),VLOOKUP($B213,$B$4:RD$184,COLUMN(RD$1)-1,0))</f>
        <v>21655644688.770599</v>
      </c>
      <c r="RE213" s="30">
        <f>IF(VLOOKUP($B213,$B$4:RE$184,COLUMN(RE$1)-1,0)="",IF(RE180="",TREND(RE$4:INDEX(RE$4:RE$184,$B$200,1),$B$4:INDEX($B$4:$B$184,$B$200,1),INDEX($B$4:$B$184,$B$200+(MONTH($B213)-$C$200),1)),0),VLOOKUP($B213,$B$4:RE$184,COLUMN(RE$1)-1,0))</f>
        <v>494271980.92473602</v>
      </c>
      <c r="RF213" s="30">
        <f>IF(VLOOKUP($B213,$B$4:RF$184,COLUMN(RF$1)-1,0)="",IF(RF180="",TREND(RF$4:INDEX(RF$4:RF$184,$B$200,1),$B$4:INDEX($B$4:$B$184,$B$200,1),INDEX($B$4:$B$184,$B$200+(MONTH($B213)-$C$200),1)),0),VLOOKUP($B213,$B$4:RF$184,COLUMN(RF$1)-1,0))</f>
        <v>3387429765.0732536</v>
      </c>
      <c r="RG213" s="30">
        <f>IF(VLOOKUP($B213,$B$4:RG$184,COLUMN(RG$1)-1,0)="",IF(RG180="",TREND(RG$4:INDEX(RG$4:RG$184,$B$200,1),$B$4:INDEX($B$4:$B$184,$B$200,1),INDEX($B$4:$B$184,$B$200+(MONTH($B213)-$C$200),1)),0),VLOOKUP($B213,$B$4:RG$184,COLUMN(RG$1)-1,0))</f>
        <v>-8259330.2869094014</v>
      </c>
      <c r="RH213" s="30">
        <f>IF(VLOOKUP($B213,$B$4:RH$184,COLUMN(RH$1)-1,0)="",IF(RH180="",TREND(RH$4:INDEX(RH$4:RH$184,$B$200,1),$B$4:INDEX($B$4:$B$184,$B$200,1),INDEX($B$4:$B$184,$B$200+(MONTH($B213)-$C$200),1)),0),VLOOKUP($B213,$B$4:RH$184,COLUMN(RH$1)-1,0))</f>
        <v>3395689095.3601685</v>
      </c>
      <c r="RI213" s="30">
        <f>IF(VLOOKUP($B213,$B$4:RI$184,COLUMN(RI$1)-1,0)="",IF(RI180="",TREND(RI$4:INDEX(RI$4:RI$184,$B$200,1),$B$4:INDEX($B$4:$B$184,$B$200,1),INDEX($B$4:$B$184,$B$200+(MONTH($B213)-$C$200),1)),0),VLOOKUP($B213,$B$4:RI$184,COLUMN(RI$1)-1,0))</f>
        <v>145143808690.35706</v>
      </c>
      <c r="RJ213" s="30">
        <f>IF(VLOOKUP($B213,$B$4:RJ$184,COLUMN(RJ$1)-1,0)="",IF(RJ180="",TREND(RJ$4:INDEX(RJ$4:RJ$184,$B$200,1),$B$4:INDEX($B$4:$B$184,$B$200,1),INDEX($B$4:$B$184,$B$200+(MONTH($B213)-$C$200),1)),0),VLOOKUP($B213,$B$4:RJ$184,COLUMN(RJ$1)-1,0))</f>
        <v>13663271559.949982</v>
      </c>
      <c r="RK213" s="30">
        <f>IF(VLOOKUP($B213,$B$4:RK$184,COLUMN(RK$1)-1,0)="",IF(RK180="",TREND(RK$4:INDEX(RK$4:RK$184,$B$200,1),$B$4:INDEX($B$4:$B$184,$B$200,1),INDEX($B$4:$B$184,$B$200+(MONTH($B213)-$C$200),1)),0),VLOOKUP($B213,$B$4:RK$184,COLUMN(RK$1)-1,0))</f>
        <v>13580429655.428284</v>
      </c>
      <c r="RL213" s="30">
        <f>IF(VLOOKUP($B213,$B$4:RL$184,COLUMN(RL$1)-1,0)="",IF(RL180="",TREND(RL$4:INDEX(RL$4:RL$184,$B$200,1),$B$4:INDEX($B$4:$B$184,$B$200,1),INDEX($B$4:$B$184,$B$200+(MONTH($B213)-$C$200),1)),0),VLOOKUP($B213,$B$4:RL$184,COLUMN(RL$1)-1,0))</f>
        <v>6248155526.6222191</v>
      </c>
      <c r="RM213" s="30">
        <f>IF(VLOOKUP($B213,$B$4:RM$184,COLUMN(RM$1)-1,0)="",IF(RM180="",TREND(RM$4:INDEX(RM$4:RM$184,$B$200,1),$B$4:INDEX($B$4:$B$184,$B$200,1),INDEX($B$4:$B$184,$B$200+(MONTH($B213)-$C$200),1)),0),VLOOKUP($B213,$B$4:RM$184,COLUMN(RM$1)-1,0))</f>
        <v>150260530.75622225</v>
      </c>
      <c r="RN213" s="30">
        <f>IF(VLOOKUP($B213,$B$4:RN$184,COLUMN(RN$1)-1,0)="",IF(RN180="",TREND(RN$4:INDEX(RN$4:RN$184,$B$200,1),$B$4:INDEX($B$4:$B$184,$B$200,1),INDEX($B$4:$B$184,$B$200+(MONTH($B213)-$C$200),1)),0),VLOOKUP($B213,$B$4:RN$184,COLUMN(RN$1)-1,0))</f>
        <v>108521637.86840636</v>
      </c>
      <c r="RO213" s="30">
        <f>IF(VLOOKUP($B213,$B$4:RO$184,COLUMN(RO$1)-1,0)="",IF(RO180="",TREND(RO$4:INDEX(RO$4:RO$184,$B$200,1),$B$4:INDEX($B$4:$B$184,$B$200,1),INDEX($B$4:$B$184,$B$200+(MONTH($B213)-$C$200),1)),0),VLOOKUP($B213,$B$4:RO$184,COLUMN(RO$1)-1,0))</f>
        <v>8305471.0655863732</v>
      </c>
      <c r="RP213" s="30">
        <f>IF(VLOOKUP($B213,$B$4:RP$184,COLUMN(RP$1)-1,0)="",IF(RP180="",TREND(RP$4:INDEX(RP$4:RP$184,$B$200,1),$B$4:INDEX($B$4:$B$184,$B$200,1),INDEX($B$4:$B$184,$B$200+(MONTH($B213)-$C$200),1)),0),VLOOKUP($B213,$B$4:RP$184,COLUMN(RP$1)-1,0))</f>
        <v>-637618.81151080504</v>
      </c>
      <c r="RQ213" s="30">
        <f>IF(VLOOKUP($B213,$B$4:RQ$184,COLUMN(RQ$1)-1,0)="",IF(RQ180="",TREND(RQ$4:INDEX(RQ$4:RQ$184,$B$200,1),$B$4:INDEX($B$4:$B$184,$B$200,1),INDEX($B$4:$B$184,$B$200+(MONTH($B213)-$C$200),1)),0),VLOOKUP($B213,$B$4:RQ$184,COLUMN(RQ$1)-1,0))</f>
        <v>-2086124.139263168</v>
      </c>
      <c r="RR213" s="30">
        <f>IF(VLOOKUP($B213,$B$4:RR$184,COLUMN(RR$1)-1,0)="",IF(RR180="",TREND(RR$4:INDEX(RR$4:RR$184,$B$200,1),$B$4:INDEX($B$4:$B$184,$B$200,1),INDEX($B$4:$B$184,$B$200+(MONTH($B213)-$C$200),1)),0),VLOOKUP($B213,$B$4:RR$184,COLUMN(RR$1)-1,0))</f>
        <v>-895309.2472759895</v>
      </c>
      <c r="RS213" s="30">
        <f>IF(VLOOKUP($B213,$B$4:RS$184,COLUMN(RS$1)-1,0)="",IF(RS180="",TREND(RS$4:INDEX(RS$4:RS$184,$B$200,1),$B$4:INDEX($B$4:$B$184,$B$200,1),INDEX($B$4:$B$184,$B$200+(MONTH($B213)-$C$200),1)),0),VLOOKUP($B213,$B$4:RS$184,COLUMN(RS$1)-1,0))</f>
        <v>-25199.739897025749</v>
      </c>
      <c r="RT213" s="30">
        <f>IF(VLOOKUP($B213,$B$4:RT$184,COLUMN(RT$1)-1,0)="",IF(RT180="",TREND(RT$4:INDEX(RT$4:RT$184,$B$200,1),$B$4:INDEX($B$4:$B$184,$B$200,1),INDEX($B$4:$B$184,$B$200+(MONTH($B213)-$C$200),1)),0),VLOOKUP($B213,$B$4:RT$184,COLUMN(RT$1)-1,0))</f>
        <v>11854123.852095451</v>
      </c>
      <c r="RU213" s="30">
        <f>IF(VLOOKUP($B213,$B$4:RU$184,COLUMN(RU$1)-1,0)="",IF(RU180="",TREND(RU$4:INDEX(RU$4:RU$184,$B$200,1),$B$4:INDEX($B$4:$B$184,$B$200,1),INDEX($B$4:$B$184,$B$200+(MONTH($B213)-$C$200),1)),0),VLOOKUP($B213,$B$4:RU$184,COLUMN(RU$1)-1,0))</f>
        <v>-141866939.21102524</v>
      </c>
      <c r="RV213" s="30">
        <f>IF(VLOOKUP($B213,$B$4:RV$184,COLUMN(RV$1)-1,0)="",IF(RV180="",TREND(RV$4:INDEX(RV$4:RV$184,$B$200,1),$B$4:INDEX($B$4:$B$184,$B$200,1),INDEX($B$4:$B$184,$B$200+(MONTH($B213)-$C$200),1)),0),VLOOKUP($B213,$B$4:RV$184,COLUMN(RV$1)-1,0))</f>
        <v>6066812.073767581</v>
      </c>
      <c r="RW213" s="30">
        <f>IF(VLOOKUP($B213,$B$4:RW$184,COLUMN(RW$1)-1,0)="",IF(RW180="",TREND(RW$4:INDEX(RW$4:RW$184,$B$200,1),$B$4:INDEX($B$4:$B$184,$B$200,1),INDEX($B$4:$B$184,$B$200+(MONTH($B213)-$C$200),1)),0),VLOOKUP($B213,$B$4:RW$184,COLUMN(RW$1)-1,0))</f>
        <v>402666.68690592051</v>
      </c>
      <c r="RX213" s="30">
        <f>IF(VLOOKUP($B213,$B$4:RX$184,COLUMN(RX$1)-1,0)="",IF(RX180="",TREND(RX$4:INDEX(RX$4:RX$184,$B$200,1),$B$4:INDEX($B$4:$B$184,$B$200,1),INDEX($B$4:$B$184,$B$200+(MONTH($B213)-$C$200),1)),0),VLOOKUP($B213,$B$4:RX$184,COLUMN(RX$1)-1,0))</f>
        <v>0</v>
      </c>
      <c r="RY213" s="30">
        <f>IF(VLOOKUP($B213,$B$4:RY$184,COLUMN(RY$1)-1,0)="",IF(RY180="",TREND(RY$4:INDEX(RY$4:RY$184,$B$200,1),$B$4:INDEX($B$4:$B$184,$B$200,1),INDEX($B$4:$B$184,$B$200+(MONTH($B213)-$C$200),1)),0),VLOOKUP($B213,$B$4:RY$184,COLUMN(RY$1)-1,0))</f>
        <v>132786.35260319617</v>
      </c>
      <c r="RZ213" s="30">
        <f>IF(VLOOKUP($B213,$B$4:RZ$184,COLUMN(RZ$1)-1,0)="",IF(RZ180="",TREND(RZ$4:INDEX(RZ$4:RZ$184,$B$200,1),$B$4:INDEX($B$4:$B$184,$B$200,1),INDEX($B$4:$B$184,$B$200+(MONTH($B213)-$C$200),1)),0),VLOOKUP($B213,$B$4:RZ$184,COLUMN(RZ$1)-1,0))</f>
        <v>0</v>
      </c>
      <c r="SA213" s="30">
        <f>IF(VLOOKUP($B213,$B$4:SA$184,COLUMN(SA$1)-1,0)="",IF(SA180="",TREND(SA$4:INDEX(SA$4:SA$184,$B$200,1),$B$4:INDEX($B$4:$B$184,$B$200,1),INDEX($B$4:$B$184,$B$200+(MONTH($B213)-$C$200),1)),0),VLOOKUP($B213,$B$4:SA$184,COLUMN(SA$1)-1,0))</f>
        <v>0</v>
      </c>
      <c r="SB213" s="30">
        <f>IF(VLOOKUP($B213,$B$4:SB$184,COLUMN(SB$1)-1,0)="",IF(SB180="",TREND(SB$4:INDEX(SB$4:SB$184,$B$200,1),$B$4:INDEX($B$4:$B$184,$B$200,1),INDEX($B$4:$B$184,$B$200+(MONTH($B213)-$C$200),1)),0),VLOOKUP($B213,$B$4:SB$184,COLUMN(SB$1)-1,0))</f>
        <v>0</v>
      </c>
      <c r="SC213" s="30">
        <f>IF(VLOOKUP($B213,$B$4:SC$184,COLUMN(SC$1)-1,0)="",IF(SC180="",TREND(SC$4:INDEX(SC$4:SC$184,$B$200,1),$B$4:INDEX($B$4:$B$184,$B$200,1),INDEX($B$4:$B$184,$B$200+(MONTH($B213)-$C$200),1)),0),VLOOKUP($B213,$B$4:SC$184,COLUMN(SC$1)-1,0))</f>
        <v>626752.11094209086</v>
      </c>
      <c r="SD213" s="30">
        <f>IF(VLOOKUP($B213,$B$4:SD$184,COLUMN(SD$1)-1,0)="",IF(SD180="",TREND(SD$4:INDEX(SD$4:SD$184,$B$200,1),$B$4:INDEX($B$4:$B$184,$B$200,1),INDEX($B$4:$B$184,$B$200+(MONTH($B213)-$C$200),1)),0),VLOOKUP($B213,$B$4:SD$184,COLUMN(SD$1)-1,0))</f>
        <v>0</v>
      </c>
      <c r="SE213" s="30">
        <f>IF(VLOOKUP($B213,$B$4:SE$184,COLUMN(SE$1)-1,0)="",IF(SE180="",TREND(SE$4:INDEX(SE$4:SE$184,$B$200,1),$B$4:INDEX($B$4:$B$184,$B$200,1),INDEX($B$4:$B$184,$B$200+(MONTH($B213)-$C$200),1)),0),VLOOKUP($B213,$B$4:SE$184,COLUMN(SE$1)-1,0))</f>
        <v>0</v>
      </c>
      <c r="SF213" s="30">
        <f>IF(VLOOKUP($B213,$B$4:SF$184,COLUMN(SF$1)-1,0)="",IF(SF180="",TREND(SF$4:INDEX(SF$4:SF$184,$B$200,1),$B$4:INDEX($B$4:$B$184,$B$200,1),INDEX($B$4:$B$184,$B$200+(MONTH($B213)-$C$200),1)),0),VLOOKUP($B213,$B$4:SF$184,COLUMN(SF$1)-1,0))</f>
        <v>53.208528685448982</v>
      </c>
      <c r="SG213" s="30">
        <f>IF(VLOOKUP($B213,$B$4:SG$184,COLUMN(SG$1)-1,0)="",IF(SG180="",TREND(SG$4:INDEX(SG$4:SG$184,$B$200,1),$B$4:INDEX($B$4:$B$184,$B$200,1),INDEX($B$4:$B$184,$B$200+(MONTH($B213)-$C$200),1)),0),VLOOKUP($B213,$B$4:SG$184,COLUMN(SG$1)-1,0))</f>
        <v>115840862.84319854</v>
      </c>
      <c r="SH213" s="30">
        <f>IF(VLOOKUP($B213,$B$4:SH$184,COLUMN(SH$1)-1,0)="",IF(SH180="",TREND(SH$4:INDEX(SH$4:SH$184,$B$200,1),$B$4:INDEX($B$4:$B$184,$B$200,1),INDEX($B$4:$B$184,$B$200+(MONTH($B213)-$C$200),1)),0),VLOOKUP($B213,$B$4:SH$184,COLUMN(SH$1)-1,0))</f>
        <v>62382001.511128128</v>
      </c>
      <c r="SI213" s="30">
        <f>IF(VLOOKUP($B213,$B$4:SI$184,COLUMN(SI$1)-1,0)="",IF(SI180="",TREND(SI$4:INDEX(SI$4:SI$184,$B$200,1),$B$4:INDEX($B$4:$B$184,$B$200,1),INDEX($B$4:$B$184,$B$200+(MONTH($B213)-$C$200),1)),0),VLOOKUP($B213,$B$4:SI$184,COLUMN(SI$1)-1,0))</f>
        <v>47047679.850225687</v>
      </c>
      <c r="SJ213" s="30">
        <f>IF(VLOOKUP($B213,$B$4:SJ$184,COLUMN(SJ$1)-1,0)="",IF(SJ180="",TREND(SJ$4:INDEX(SJ$4:SJ$184,$B$200,1),$B$4:INDEX($B$4:$B$184,$B$200,1),INDEX($B$4:$B$184,$B$200+(MONTH($B213)-$C$200),1)),0),VLOOKUP($B213,$B$4:SJ$184,COLUMN(SJ$1)-1,0))</f>
        <v>3459.0513849467898</v>
      </c>
      <c r="SK213" s="30">
        <f>IF(VLOOKUP($B213,$B$4:SK$184,COLUMN(SK$1)-1,0)="",IF(SK180="",TREND(SK$4:INDEX(SK$4:SK$184,$B$200,1),$B$4:INDEX($B$4:$B$184,$B$200,1),INDEX($B$4:$B$184,$B$200+(MONTH($B213)-$C$200),1)),0),VLOOKUP($B213,$B$4:SK$184,COLUMN(SK$1)-1,0))</f>
        <v>2478542706.6142845</v>
      </c>
      <c r="SL213" s="30">
        <f>IF(VLOOKUP($B213,$B$4:SL$184,COLUMN(SL$1)-1,0)="",IF(SL180="",TREND(SL$4:INDEX(SL$4:SL$184,$B$200,1),$B$4:INDEX($B$4:$B$184,$B$200,1),INDEX($B$4:$B$184,$B$200+(MONTH($B213)-$C$200),1)),0),VLOOKUP($B213,$B$4:SL$184,COLUMN(SL$1)-1,0))</f>
        <v>2478542706.6142845</v>
      </c>
      <c r="SM213" s="30">
        <f>IF(VLOOKUP($B213,$B$4:SM$184,COLUMN(SM$1)-1,0)="",IF(SM180="",TREND(SM$4:INDEX(SM$4:SM$184,$B$200,1),$B$4:INDEX($B$4:$B$184,$B$200,1),INDEX($B$4:$B$184,$B$200+(MONTH($B213)-$C$200),1)),0),VLOOKUP($B213,$B$4:SM$184,COLUMN(SM$1)-1,0))</f>
        <v>0</v>
      </c>
      <c r="SN213" s="30">
        <f>IF(VLOOKUP($B213,$B$4:SN$184,COLUMN(SN$1)-1,0)="",IF(SN180="",TREND(SN$4:INDEX(SN$4:SN$184,$B$200,1),$B$4:INDEX($B$4:$B$184,$B$200,1),INDEX($B$4:$B$184,$B$200+(MONTH($B213)-$C$200),1)),0),VLOOKUP($B213,$B$4:SN$184,COLUMN(SN$1)-1,0))</f>
        <v>182860546.14641213</v>
      </c>
      <c r="SO213" s="30">
        <f>IF(VLOOKUP($B213,$B$4:SO$184,COLUMN(SO$1)-1,0)="",IF(SO180="",TREND(SO$4:INDEX(SO$4:SO$184,$B$200,1),$B$4:INDEX($B$4:$B$184,$B$200,1),INDEX($B$4:$B$184,$B$200+(MONTH($B213)-$C$200),1)),0),VLOOKUP($B213,$B$4:SO$184,COLUMN(SO$1)-1,0))</f>
        <v>3282.1953914769874</v>
      </c>
      <c r="SP213" s="30">
        <f>IF(VLOOKUP($B213,$B$4:SP$184,COLUMN(SP$1)-1,0)="",IF(SP180="",TREND(SP$4:INDEX(SP$4:SP$184,$B$200,1),$B$4:INDEX($B$4:$B$184,$B$200,1),INDEX($B$4:$B$184,$B$200+(MONTH($B213)-$C$200),1)),0),VLOOKUP($B213,$B$4:SP$184,COLUMN(SP$1)-1,0))</f>
        <v>1485661.7974573243</v>
      </c>
      <c r="SQ213" s="30">
        <f>IF(VLOOKUP($B213,$B$4:SQ$184,COLUMN(SQ$1)-1,0)="",IF(SQ180="",TREND(SQ$4:INDEX(SQ$4:SQ$184,$B$200,1),$B$4:INDEX($B$4:$B$184,$B$200,1),INDEX($B$4:$B$184,$B$200+(MONTH($B213)-$C$200),1)),0),VLOOKUP($B213,$B$4:SQ$184,COLUMN(SQ$1)-1,0))</f>
        <v>773329.70411149412</v>
      </c>
      <c r="SR213" s="30">
        <f>IF(VLOOKUP($B213,$B$4:SR$184,COLUMN(SR$1)-1,0)="",IF(SR180="",TREND(SR$4:INDEX(SR$4:SR$184,$B$200,1),$B$4:INDEX($B$4:$B$184,$B$200,1),INDEX($B$4:$B$184,$B$200+(MONTH($B213)-$C$200),1)),0),VLOOKUP($B213,$B$4:SR$184,COLUMN(SR$1)-1,0))</f>
        <v>380103825.19381857</v>
      </c>
      <c r="SS213" s="30">
        <f>IF(VLOOKUP($B213,$B$4:SS$184,COLUMN(SS$1)-1,0)="",IF(SS180="",TREND(SS$4:INDEX(SS$4:SS$184,$B$200,1),$B$4:INDEX($B$4:$B$184,$B$200,1),INDEX($B$4:$B$184,$B$200+(MONTH($B213)-$C$200),1)),0),VLOOKUP($B213,$B$4:SS$184,COLUMN(SS$1)-1,0))</f>
        <v>65509913.288980722</v>
      </c>
      <c r="ST213" s="30">
        <f>IF(VLOOKUP($B213,$B$4:ST$184,COLUMN(ST$1)-1,0)="",IF(ST180="",TREND(ST$4:INDEX(ST$4:ST$184,$B$200,1),$B$4:INDEX($B$4:$B$184,$B$200,1),INDEX($B$4:$B$184,$B$200+(MONTH($B213)-$C$200),1)),0),VLOOKUP($B213,$B$4:ST$184,COLUMN(ST$1)-1,0))</f>
        <v>0</v>
      </c>
      <c r="SU213" s="30">
        <f>IF(VLOOKUP($B213,$B$4:SU$184,COLUMN(SU$1)-1,0)="",IF(SU180="",TREND(SU$4:INDEX(SU$4:SU$184,$B$200,1),$B$4:INDEX($B$4:$B$184,$B$200,1),INDEX($B$4:$B$184,$B$200+(MONTH($B213)-$C$200),1)),0),VLOOKUP($B213,$B$4:SU$184,COLUMN(SU$1)-1,0))</f>
        <v>0</v>
      </c>
      <c r="SV213" s="30">
        <f>IF(VLOOKUP($B213,$B$4:SV$184,COLUMN(SV$1)-1,0)="",IF(SV180="",TREND(SV$4:INDEX(SV$4:SV$184,$B$200,1),$B$4:INDEX($B$4:$B$184,$B$200,1),INDEX($B$4:$B$184,$B$200+(MONTH($B213)-$C$200),1)),0),VLOOKUP($B213,$B$4:SV$184,COLUMN(SV$1)-1,0))</f>
        <v>0</v>
      </c>
      <c r="SW213" s="30">
        <f>IF(VLOOKUP($B213,$B$4:SW$184,COLUMN(SW$1)-1,0)="",IF(SW180="",TREND(SW$4:INDEX(SW$4:SW$184,$B$200,1),$B$4:INDEX($B$4:$B$184,$B$200,1),INDEX($B$4:$B$184,$B$200+(MONTH($B213)-$C$200),1)),0),VLOOKUP($B213,$B$4:SW$184,COLUMN(SW$1)-1,0))</f>
        <v>2205222.630475115</v>
      </c>
      <c r="SX213" s="30">
        <f>IF(VLOOKUP($B213,$B$4:SX$184,COLUMN(SX$1)-1,0)="",IF(SX180="",TREND(SX$4:INDEX(SX$4:SX$184,$B$200,1),$B$4:INDEX($B$4:$B$184,$B$200,1),INDEX($B$4:$B$184,$B$200+(MONTH($B213)-$C$200),1)),0),VLOOKUP($B213,$B$4:SX$184,COLUMN(SX$1)-1,0))</f>
        <v>13214219.665842608</v>
      </c>
      <c r="SY213" s="30">
        <f>IF(VLOOKUP($B213,$B$4:SY$184,COLUMN(SY$1)-1,0)="",IF(SY180="",TREND(SY$4:INDEX(SY$4:SY$184,$B$200,1),$B$4:INDEX($B$4:$B$184,$B$200,1),INDEX($B$4:$B$184,$B$200+(MONTH($B213)-$C$200),1)),0),VLOOKUP($B213,$B$4:SY$184,COLUMN(SY$1)-1,0))</f>
        <v>23411149.981292367</v>
      </c>
      <c r="SZ213" s="30">
        <f>IF(VLOOKUP($B213,$B$4:SZ$184,COLUMN(SZ$1)-1,0)="",IF(SZ180="",TREND(SZ$4:INDEX(SZ$4:SZ$184,$B$200,1),$B$4:INDEX($B$4:$B$184,$B$200,1),INDEX($B$4:$B$184,$B$200+(MONTH($B213)-$C$200),1)),0),VLOOKUP($B213,$B$4:SZ$184,COLUMN(SZ$1)-1,0))</f>
        <v>291977.61324226274</v>
      </c>
      <c r="TA213" s="30">
        <f>IF(VLOOKUP($B213,$B$4:TA$184,COLUMN(TA$1)-1,0)="",IF(TA180="",TREND(TA$4:INDEX(TA$4:TA$184,$B$200,1),$B$4:INDEX($B$4:$B$184,$B$200,1),INDEX($B$4:$B$184,$B$200+(MONTH($B213)-$C$200),1)),0),VLOOKUP($B213,$B$4:TA$184,COLUMN(TA$1)-1,0))</f>
        <v>3221655648.6094437</v>
      </c>
      <c r="TB213" s="30">
        <f>IF(VLOOKUP($B213,$B$4:TB$184,COLUMN(TB$1)-1,0)="",IF(TB180="",TREND(TB$4:INDEX(TB$4:TB$184,$B$200,1),$B$4:INDEX($B$4:$B$184,$B$200,1),INDEX($B$4:$B$184,$B$200+(MONTH($B213)-$C$200),1)),0),VLOOKUP($B213,$B$4:TB$184,COLUMN(TB$1)-1,0))</f>
        <v>202356919.69278169</v>
      </c>
      <c r="TC213" s="30">
        <f>IF(VLOOKUP($B213,$B$4:TC$184,COLUMN(TC$1)-1,0)="",IF(TC180="",TREND(TC$4:INDEX(TC$4:TC$184,$B$200,1),$B$4:INDEX($B$4:$B$184,$B$200,1),INDEX($B$4:$B$184,$B$200+(MONTH($B213)-$C$200),1)),0),VLOOKUP($B213,$B$4:TC$184,COLUMN(TC$1)-1,0))</f>
        <v>52836505.521367908</v>
      </c>
      <c r="TD213" s="30">
        <f>IF(VLOOKUP($B213,$B$4:TD$184,COLUMN(TD$1)-1,0)="",IF(TD180="",TREND(TD$4:INDEX(TD$4:TD$184,$B$200,1),$B$4:INDEX($B$4:$B$184,$B$200,1),INDEX($B$4:$B$184,$B$200+(MONTH($B213)-$C$200),1)),0),VLOOKUP($B213,$B$4:TD$184,COLUMN(TD$1)-1,0))</f>
        <v>0</v>
      </c>
      <c r="TE213" s="30">
        <f>IF(VLOOKUP($B213,$B$4:TE$184,COLUMN(TE$1)-1,0)="",IF(TE180="",TREND(TE$4:INDEX(TE$4:TE$184,$B$200,1),$B$4:INDEX($B$4:$B$184,$B$200,1),INDEX($B$4:$B$184,$B$200+(MONTH($B213)-$C$200),1)),0),VLOOKUP($B213,$B$4:TE$184,COLUMN(TE$1)-1,0))</f>
        <v>4913244.0516602322</v>
      </c>
      <c r="TF213" s="30">
        <f>IF(VLOOKUP($B213,$B$4:TF$184,COLUMN(TF$1)-1,0)="",IF(TF180="",TREND(TF$4:INDEX(TF$4:TF$184,$B$200,1),$B$4:INDEX($B$4:$B$184,$B$200,1),INDEX($B$4:$B$184,$B$200+(MONTH($B213)-$C$200),1)),0),VLOOKUP($B213,$B$4:TF$184,COLUMN(TF$1)-1,0))</f>
        <v>5729587.3428407088</v>
      </c>
      <c r="TG213" s="30">
        <f>IF(VLOOKUP($B213,$B$4:TG$184,COLUMN(TG$1)-1,0)="",IF(TG180="",TREND(TG$4:INDEX(TG$4:TG$184,$B$200,1),$B$4:INDEX($B$4:$B$184,$B$200,1),INDEX($B$4:$B$184,$B$200+(MONTH($B213)-$C$200),1)),0),VLOOKUP($B213,$B$4:TG$184,COLUMN(TG$1)-1,0))</f>
        <v>44326535.791849196</v>
      </c>
      <c r="TH213" s="30">
        <f>IF(VLOOKUP($B213,$B$4:TH$184,COLUMN(TH$1)-1,0)="",IF(TH180="",TREND(TH$4:INDEX(TH$4:TH$184,$B$200,1),$B$4:INDEX($B$4:$B$184,$B$200,1),INDEX($B$4:$B$184,$B$200+(MONTH($B213)-$C$200),1)),0),VLOOKUP($B213,$B$4:TH$184,COLUMN(TH$1)-1,0))</f>
        <v>94687533.74777329</v>
      </c>
      <c r="TI213" s="30">
        <f>IF(VLOOKUP($B213,$B$4:TI$184,COLUMN(TI$1)-1,0)="",IF(TI180="",TREND(TI$4:INDEX(TI$4:TI$184,$B$200,1),$B$4:INDEX($B$4:$B$184,$B$200,1),INDEX($B$4:$B$184,$B$200+(MONTH($B213)-$C$200),1)),0),VLOOKUP($B213,$B$4:TI$184,COLUMN(TI$1)-1,0))</f>
        <v>267087639.69021606</v>
      </c>
      <c r="TJ213" s="30">
        <f>IF(VLOOKUP($B213,$B$4:TJ$184,COLUMN(TJ$1)-1,0)="",IF(TJ180="",TREND(TJ$4:INDEX(TJ$4:TJ$184,$B$200,1),$B$4:INDEX($B$4:$B$184,$B$200,1),INDEX($B$4:$B$184,$B$200+(MONTH($B213)-$C$200),1)),0),VLOOKUP($B213,$B$4:TJ$184,COLUMN(TJ$1)-1,0))</f>
        <v>101645101458.32434</v>
      </c>
      <c r="TK213" s="30">
        <f>IF(VLOOKUP($B213,$B$4:TK$184,COLUMN(TK$1)-1,0)="",IF(TK180="",TREND(TK$4:INDEX(TK$4:TK$184,$B$200,1),$B$4:INDEX($B$4:$B$184,$B$200,1),INDEX($B$4:$B$184,$B$200+(MONTH($B213)-$C$200),1)),0),VLOOKUP($B213,$B$4:TK$184,COLUMN(TK$1)-1,0))</f>
        <v>89242480335.592224</v>
      </c>
      <c r="TL213" s="30">
        <f>IF(VLOOKUP($B213,$B$4:TL$184,COLUMN(TL$1)-1,0)="",IF(TL180="",TREND(TL$4:INDEX(TL$4:TL$184,$B$200,1),$B$4:INDEX($B$4:$B$184,$B$200,1),INDEX($B$4:$B$184,$B$200+(MONTH($B213)-$C$200),1)),0),VLOOKUP($B213,$B$4:TL$184,COLUMN(TL$1)-1,0))</f>
        <v>51863286043.666809</v>
      </c>
      <c r="TM213" s="30">
        <f>IF(VLOOKUP($B213,$B$4:TM$184,COLUMN(TM$1)-1,0)="",IF(TM180="",TREND(TM$4:INDEX(TM$4:TM$184,$B$200,1),$B$4:INDEX($B$4:$B$184,$B$200,1),INDEX($B$4:$B$184,$B$200+(MONTH($B213)-$C$200),1)),0),VLOOKUP($B213,$B$4:TM$184,COLUMN(TM$1)-1,0))</f>
        <v>261423938.54718995</v>
      </c>
      <c r="TN213" s="30">
        <f>IF(VLOOKUP($B213,$B$4:TN$184,COLUMN(TN$1)-1,0)="",IF(TN180="",TREND(TN$4:INDEX(TN$4:TN$184,$B$200,1),$B$4:INDEX($B$4:$B$184,$B$200,1),INDEX($B$4:$B$184,$B$200+(MONTH($B213)-$C$200),1)),0),VLOOKUP($B213,$B$4:TN$184,COLUMN(TN$1)-1,0))</f>
        <v>257353381.21701312</v>
      </c>
      <c r="TO213" s="30">
        <f>IF(VLOOKUP($B213,$B$4:TO$184,COLUMN(TO$1)-1,0)="",IF(TO180="",TREND(TO$4:INDEX(TO$4:TO$184,$B$200,1),$B$4:INDEX($B$4:$B$184,$B$200,1),INDEX($B$4:$B$184,$B$200+(MONTH($B213)-$C$200),1)),0),VLOOKUP($B213,$B$4:TO$184,COLUMN(TO$1)-1,0))</f>
        <v>4070557.3301767856</v>
      </c>
      <c r="TP213" s="30">
        <f>IF(VLOOKUP($B213,$B$4:TP$184,COLUMN(TP$1)-1,0)="",IF(TP180="",TREND(TP$4:INDEX(TP$4:TP$184,$B$200,1),$B$4:INDEX($B$4:$B$184,$B$200,1),INDEX($B$4:$B$184,$B$200+(MONTH($B213)-$C$200),1)),0),VLOOKUP($B213,$B$4:TP$184,COLUMN(TP$1)-1,0))</f>
        <v>2712357.4013400674</v>
      </c>
      <c r="TQ213" s="30">
        <f>IF(VLOOKUP($B213,$B$4:TQ$184,COLUMN(TQ$1)-1,0)="",IF(TQ180="",TREND(TQ$4:INDEX(TQ$4:TQ$184,$B$200,1),$B$4:INDEX($B$4:$B$184,$B$200,1),INDEX($B$4:$B$184,$B$200+(MONTH($B213)-$C$200),1)),0),VLOOKUP($B213,$B$4:TQ$184,COLUMN(TQ$1)-1,0))</f>
        <v>2712357.4013400674</v>
      </c>
      <c r="TR213" s="30">
        <f>IF(VLOOKUP($B213,$B$4:TR$184,COLUMN(TR$1)-1,0)="",IF(TR180="",TREND(TR$4:INDEX(TR$4:TR$184,$B$200,1),$B$4:INDEX($B$4:$B$184,$B$200,1),INDEX($B$4:$B$184,$B$200+(MONTH($B213)-$C$200),1)),0),VLOOKUP($B213,$B$4:TR$184,COLUMN(TR$1)-1,0))</f>
        <v>1226656058.042984</v>
      </c>
      <c r="TS213" s="30">
        <f>IF(VLOOKUP($B213,$B$4:TS$184,COLUMN(TS$1)-1,0)="",IF(TS180="",TREND(TS$4:INDEX(TS$4:TS$184,$B$200,1),$B$4:INDEX($B$4:$B$184,$B$200,1),INDEX($B$4:$B$184,$B$200+(MONTH($B213)-$C$200),1)),0),VLOOKUP($B213,$B$4:TS$184,COLUMN(TS$1)-1,0))</f>
        <v>47440689777.982239</v>
      </c>
      <c r="TT213" s="30">
        <f>IF(VLOOKUP($B213,$B$4:TT$184,COLUMN(TT$1)-1,0)="",IF(TT180="",TREND(TT$4:INDEX(TT$4:TT$184,$B$200,1),$B$4:INDEX($B$4:$B$184,$B$200,1),INDEX($B$4:$B$184,$B$200+(MONTH($B213)-$C$200),1)),0),VLOOKUP($B213,$B$4:TT$184,COLUMN(TT$1)-1,0))</f>
        <v>1114469578.6323395</v>
      </c>
      <c r="TU213" s="30">
        <f>IF(VLOOKUP($B213,$B$4:TU$184,COLUMN(TU$1)-1,0)="",IF(TU180="",TREND(TU$4:INDEX(TU$4:TU$184,$B$200,1),$B$4:INDEX($B$4:$B$184,$B$200,1),INDEX($B$4:$B$184,$B$200+(MONTH($B213)-$C$200),1)),0),VLOOKUP($B213,$B$4:TU$184,COLUMN(TU$1)-1,0))</f>
        <v>30413696822.216675</v>
      </c>
      <c r="TV213" s="30">
        <f>IF(VLOOKUP($B213,$B$4:TV$184,COLUMN(TV$1)-1,0)="",IF(TV180="",TREND(TV$4:INDEX(TV$4:TV$184,$B$200,1),$B$4:INDEX($B$4:$B$184,$B$200,1),INDEX($B$4:$B$184,$B$200+(MONTH($B213)-$C$200),1)),0),VLOOKUP($B213,$B$4:TV$184,COLUMN(TV$1)-1,0))</f>
        <v>-35417.143693987979</v>
      </c>
      <c r="TW213" s="30">
        <f>IF(VLOOKUP($B213,$B$4:TW$184,COLUMN(TW$1)-1,0)="",IF(TW180="",TREND(TW$4:INDEX(TW$4:TW$184,$B$200,1),$B$4:INDEX($B$4:$B$184,$B$200,1),INDEX($B$4:$B$184,$B$200+(MONTH($B213)-$C$200),1)),0),VLOOKUP($B213,$B$4:TW$184,COLUMN(TW$1)-1,0))</f>
        <v>-1198605591.2874489</v>
      </c>
      <c r="TX213" s="30">
        <f>IF(VLOOKUP($B213,$B$4:TX$184,COLUMN(TX$1)-1,0)="",IF(TX180="",TREND(TX$4:INDEX(TX$4:TX$184,$B$200,1),$B$4:INDEX($B$4:$B$184,$B$200,1),INDEX($B$4:$B$184,$B$200+(MONTH($B213)-$C$200),1)),0),VLOOKUP($B213,$B$4:TX$184,COLUMN(TX$1)-1,0))</f>
        <v>286373.18401192967</v>
      </c>
      <c r="TY213" s="30">
        <f>IF(VLOOKUP($B213,$B$4:TY$184,COLUMN(TY$1)-1,0)="",IF(TY180="",TREND(TY$4:INDEX(TY$4:TY$184,$B$200,1),$B$4:INDEX($B$4:$B$184,$B$200,1),INDEX($B$4:$B$184,$B$200+(MONTH($B213)-$C$200),1)),0),VLOOKUP($B213,$B$4:TY$184,COLUMN(TY$1)-1,0))</f>
        <v>41497968.384338476</v>
      </c>
      <c r="TZ213" s="30">
        <f>IF(VLOOKUP($B213,$B$4:TZ$184,COLUMN(TZ$1)-1,0)="",IF(TZ180="",TREND(TZ$4:INDEX(TZ$4:TZ$184,$B$200,1),$B$4:INDEX($B$4:$B$184,$B$200,1),INDEX($B$4:$B$184,$B$200+(MONTH($B213)-$C$200),1)),0),VLOOKUP($B213,$B$4:TZ$184,COLUMN(TZ$1)-1,0))</f>
        <v>-10311880.835894078</v>
      </c>
      <c r="UA213" s="30">
        <f>IF(VLOOKUP($B213,$B$4:UA$184,COLUMN(UA$1)-1,0)="",IF(UA180="",TREND(UA$4:INDEX(UA$4:UA$184,$B$200,1),$B$4:INDEX($B$4:$B$184,$B$200,1),INDEX($B$4:$B$184,$B$200+(MONTH($B213)-$C$200),1)),0),VLOOKUP($B213,$B$4:UA$184,COLUMN(UA$1)-1,0))</f>
        <v>-13112013.593416154</v>
      </c>
      <c r="UB213" s="30">
        <f>IF(VLOOKUP($B213,$B$4:UB$184,COLUMN(UB$1)-1,0)="",IF(UB180="",TREND(UB$4:INDEX(UB$4:UB$184,$B$200,1),$B$4:INDEX($B$4:$B$184,$B$200,1),INDEX($B$4:$B$184,$B$200+(MONTH($B213)-$C$200),1)),0),VLOOKUP($B213,$B$4:UB$184,COLUMN(UB$1)-1,0))</f>
        <v>31593977383.50882</v>
      </c>
      <c r="UC213" s="30">
        <f>IF(VLOOKUP($B213,$B$4:UC$184,COLUMN(UC$1)-1,0)="",IF(UC180="",TREND(UC$4:INDEX(UC$4:UC$184,$B$200,1),$B$4:INDEX($B$4:$B$184,$B$200,1),INDEX($B$4:$B$184,$B$200+(MONTH($B213)-$C$200),1)),0),VLOOKUP($B213,$B$4:UC$184,COLUMN(UC$1)-1,0))</f>
        <v>14201420462.00148</v>
      </c>
      <c r="UD213" s="30">
        <f>IF(VLOOKUP($B213,$B$4:UD$184,COLUMN(UD$1)-1,0)="",IF(UD180="",TREND(UD$4:INDEX(UD$4:UD$184,$B$200,1),$B$4:INDEX($B$4:$B$184,$B$200,1),INDEX($B$4:$B$184,$B$200+(MONTH($B213)-$C$200),1)),0),VLOOKUP($B213,$B$4:UD$184,COLUMN(UD$1)-1,0))</f>
        <v>16549856406.35199</v>
      </c>
      <c r="UE213" s="30">
        <f>IF(VLOOKUP($B213,$B$4:UE$184,COLUMN(UE$1)-1,0)="",IF(UE180="",TREND(UE$4:INDEX(UE$4:UE$184,$B$200,1),$B$4:INDEX($B$4:$B$184,$B$200,1),INDEX($B$4:$B$184,$B$200+(MONTH($B213)-$C$200),1)),0),VLOOKUP($B213,$B$4:UE$184,COLUMN(UE$1)-1,0))</f>
        <v>-854243075.30844879</v>
      </c>
      <c r="UF213" s="30">
        <f>IF(VLOOKUP($B213,$B$4:UF$184,COLUMN(UF$1)-1,0)="",IF(UF180="",TREND(UF$4:INDEX(UF$4:UF$184,$B$200,1),$B$4:INDEX($B$4:$B$184,$B$200,1),INDEX($B$4:$B$184,$B$200+(MONTH($B213)-$C$200),1)),0),VLOOKUP($B213,$B$4:UF$184,COLUMN(UF$1)-1,0))</f>
        <v>506116467.21274471</v>
      </c>
      <c r="UG213" s="30">
        <f>IF(VLOOKUP($B213,$B$4:UG$184,COLUMN(UG$1)-1,0)="",IF(UG180="",TREND(UG$4:INDEX(UG$4:UG$184,$B$200,1),$B$4:INDEX($B$4:$B$184,$B$200,1),INDEX($B$4:$B$184,$B$200+(MONTH($B213)-$C$200),1)),0),VLOOKUP($B213,$B$4:UG$184,COLUMN(UG$1)-1,0))</f>
        <v>573117864012.48926</v>
      </c>
      <c r="UI213" s="2"/>
    </row>
    <row r="214" spans="1:555">
      <c r="A214" s="736"/>
      <c r="B214" s="75">
        <f>INDEX($B$4:$B$184,B201-2,1)</f>
        <v>43739</v>
      </c>
      <c r="C214" s="30">
        <f>IF(VLOOKUP($B214,$B$4:C$184,COLUMN(C$1)-1,0)="",IF(C181="",TREND(C$4:INDEX(C$4:C$184,$B$200,1),$B$4:INDEX($B$4:$B$184,$B$200,1),INDEX($B$4:$B$184,$B$200+(MONTH($B214)-$C$200),1)),0),VLOOKUP($B214,$B$4:C$184,COLUMN(C$1)-1,0))</f>
        <v>272277015883.448</v>
      </c>
      <c r="D214" s="30">
        <f>IF(VLOOKUP($B214,$B$4:D$184,COLUMN(D$1)-1,0)="",IF(D181="",TREND(D$4:INDEX(D$4:D$184,$B$200,1),$B$4:INDEX($B$4:$B$184,$B$200,1),INDEX($B$4:$B$184,$B$200+(MONTH($B214)-$C$200),1)),0),VLOOKUP($B214,$B$4:D$184,COLUMN(D$1)-1,0))</f>
        <v>139770682955.43665</v>
      </c>
      <c r="E214" s="30">
        <f>IF(VLOOKUP($B214,$B$4:E$184,COLUMN(E$1)-1,0)="",IF(E181="",TREND(E$4:INDEX(E$4:E$184,$B$200,1),$B$4:INDEX($B$4:$B$184,$B$200,1),INDEX($B$4:$B$184,$B$200+(MONTH($B214)-$C$200),1)),0),VLOOKUP($B214,$B$4:E$184,COLUMN(E$1)-1,0))</f>
        <v>122366319667.35449</v>
      </c>
      <c r="F214" s="30">
        <f>IF(VLOOKUP($B214,$B$4:F$184,COLUMN(F$1)-1,0)="",IF(F181="",TREND(F$4:INDEX(F$4:F$184,$B$200,1),$B$4:INDEX($B$4:$B$184,$B$200,1),INDEX($B$4:$B$184,$B$200+(MONTH($B214)-$C$200),1)),0),VLOOKUP($B214,$B$4:F$184,COLUMN(F$1)-1,0))</f>
        <v>61184239.311955631</v>
      </c>
      <c r="G214" s="30">
        <f>IF(VLOOKUP($B214,$B$4:G$184,COLUMN(G$1)-1,0)="",IF(G181="",TREND(G$4:INDEX(G$4:G$184,$B$200,1),$B$4:INDEX($B$4:$B$184,$B$200,1),INDEX($B$4:$B$184,$B$200+(MONTH($B214)-$C$200),1)),0),VLOOKUP($B214,$B$4:G$184,COLUMN(G$1)-1,0))</f>
        <v>-1865889.1665993482</v>
      </c>
      <c r="H214" s="30">
        <f>IF(VLOOKUP($B214,$B$4:H$184,COLUMN(H$1)-1,0)="",IF(H181="",TREND(H$4:INDEX(H$4:H$184,$B$200,1),$B$4:INDEX($B$4:$B$184,$B$200,1),INDEX($B$4:$B$184,$B$200+(MONTH($B214)-$C$200),1)),0),VLOOKUP($B214,$B$4:H$184,COLUMN(H$1)-1,0))</f>
        <v>57299954394.921936</v>
      </c>
      <c r="I214" s="30">
        <f>IF(VLOOKUP($B214,$B$4:I$184,COLUMN(I$1)-1,0)="",IF(I181="",TREND(I$4:INDEX(I$4:I$184,$B$200,1),$B$4:INDEX($B$4:$B$184,$B$200,1),INDEX($B$4:$B$184,$B$200+(MONTH($B214)-$C$200),1)),0),VLOOKUP($B214,$B$4:I$184,COLUMN(I$1)-1,0))</f>
        <v>48759321865.333679</v>
      </c>
      <c r="J214" s="30">
        <f>IF(VLOOKUP($B214,$B$4:J$184,COLUMN(J$1)-1,0)="",IF(J181="",TREND(J$4:INDEX(J$4:J$184,$B$200,1),$B$4:INDEX($B$4:$B$184,$B$200,1),INDEX($B$4:$B$184,$B$200+(MONTH($B214)-$C$200),1)),0),VLOOKUP($B214,$B$4:J$184,COLUMN(J$1)-1,0))</f>
        <v>7916133884.4809723</v>
      </c>
      <c r="K214" s="30">
        <f>IF(VLOOKUP($B214,$B$4:K$184,COLUMN(K$1)-1,0)="",IF(K181="",TREND(K$4:INDEX(K$4:K$184,$B$200,1),$B$4:INDEX($B$4:$B$184,$B$200,1),INDEX($B$4:$B$184,$B$200+(MONTH($B214)-$C$200),1)),0),VLOOKUP($B214,$B$4:K$184,COLUMN(K$1)-1,0))</f>
        <v>624498645.10729027</v>
      </c>
      <c r="L214" s="30">
        <f>IF(VLOOKUP($B214,$B$4:L$184,COLUMN(L$1)-1,0)="",IF(L181="",TREND(L$4:INDEX(L$4:L$184,$B$200,1),$B$4:INDEX($B$4:$B$184,$B$200,1),INDEX($B$4:$B$184,$B$200+(MONTH($B214)-$C$200),1)),0),VLOOKUP($B214,$B$4:L$184,COLUMN(L$1)-1,0))</f>
        <v>6438781871.6532097</v>
      </c>
      <c r="M214" s="30">
        <f>IF(VLOOKUP($B214,$B$4:M$184,COLUMN(M$1)-1,0)="",IF(M181="",TREND(M$4:INDEX(M$4:M$184,$B$200,1),$B$4:INDEX($B$4:$B$184,$B$200,1),INDEX($B$4:$B$184,$B$200+(MONTH($B214)-$C$200),1)),0),VLOOKUP($B214,$B$4:M$184,COLUMN(M$1)-1,0))</f>
        <v>49149253542.078461</v>
      </c>
      <c r="N214" s="30">
        <f>IF(VLOOKUP($B214,$B$4:N$184,COLUMN(N$1)-1,0)="",IF(N181="",TREND(N$4:INDEX(N$4:N$184,$B$200,1),$B$4:INDEX($B$4:$B$184,$B$200,1),INDEX($B$4:$B$184,$B$200+(MONTH($B214)-$C$200),1)),0),VLOOKUP($B214,$B$4:N$184,COLUMN(N$1)-1,0))</f>
        <v>48612894282.907379</v>
      </c>
      <c r="O214" s="30">
        <f>IF(VLOOKUP($B214,$B$4:O$184,COLUMN(O$1)-1,0)="",IF(O181="",TREND(O$4:INDEX(O$4:O$184,$B$200,1),$B$4:INDEX($B$4:$B$184,$B$200,1),INDEX($B$4:$B$184,$B$200+(MONTH($B214)-$C$200),1)),0),VLOOKUP($B214,$B$4:O$184,COLUMN(O$1)-1,0))</f>
        <v>536359259.1710825</v>
      </c>
      <c r="P214" s="30">
        <f>IF(VLOOKUP($B214,$B$4:P$184,COLUMN(P$1)-1,0)="",IF(P181="",TREND(P$4:INDEX(P$4:P$184,$B$200,1),$B$4:INDEX($B$4:$B$184,$B$200,1),INDEX($B$4:$B$184,$B$200+(MONTH($B214)-$C$200),1)),0),VLOOKUP($B214,$B$4:P$184,COLUMN(P$1)-1,0))</f>
        <v>2772658971.4527798</v>
      </c>
      <c r="Q214" s="30">
        <f>IF(VLOOKUP($B214,$B$4:Q$184,COLUMN(Q$1)-1,0)="",IF(Q181="",TREND(Q$4:INDEX(Q$4:Q$184,$B$200,1),$B$4:INDEX($B$4:$B$184,$B$200,1),INDEX($B$4:$B$184,$B$200+(MONTH($B214)-$C$200),1)),0),VLOOKUP($B214,$B$4:Q$184,COLUMN(Q$1)-1,0))</f>
        <v>4691570578.4297485</v>
      </c>
      <c r="R214" s="30">
        <f>IF(VLOOKUP($B214,$B$4:R$184,COLUMN(R$1)-1,0)="",IF(R181="",TREND(R$4:INDEX(R$4:R$184,$B$200,1),$B$4:INDEX($B$4:$B$184,$B$200,1),INDEX($B$4:$B$184,$B$200+(MONTH($B214)-$C$200),1)),0),VLOOKUP($B214,$B$4:R$184,COLUMN(R$1)-1,0))</f>
        <v>2420271079.4771438</v>
      </c>
      <c r="S214" s="30">
        <f>IF(VLOOKUP($B214,$B$4:S$184,COLUMN(S$1)-1,0)="",IF(S181="",TREND(S$4:INDEX(S$4:S$184,$B$200,1),$B$4:INDEX($B$4:$B$184,$B$200,1),INDEX($B$4:$B$184,$B$200+(MONTH($B214)-$C$200),1)),0),VLOOKUP($B214,$B$4:S$184,COLUMN(S$1)-1,0))</f>
        <v>17404363288.082115</v>
      </c>
      <c r="T214" s="30">
        <f>IF(VLOOKUP($B214,$B$4:T$184,COLUMN(T$1)-1,0)="",IF(T181="",TREND(T$4:INDEX(T$4:T$184,$B$200,1),$B$4:INDEX($B$4:$B$184,$B$200,1),INDEX($B$4:$B$184,$B$200+(MONTH($B214)-$C$200),1)),0),VLOOKUP($B214,$B$4:T$184,COLUMN(T$1)-1,0))</f>
        <v>2757160150.2743759</v>
      </c>
      <c r="U214" s="30">
        <f>IF(VLOOKUP($B214,$B$4:U$184,COLUMN(U$1)-1,0)="",IF(U181="",TREND(U$4:INDEX(U$4:U$184,$B$200,1),$B$4:INDEX($B$4:$B$184,$B$200,1),INDEX($B$4:$B$184,$B$200+(MONTH($B214)-$C$200),1)),0),VLOOKUP($B214,$B$4:U$184,COLUMN(U$1)-1,0))</f>
        <v>6024208995.6721649</v>
      </c>
      <c r="V214" s="30">
        <f>IF(VLOOKUP($B214,$B$4:V$184,COLUMN(V$1)-1,0)="",IF(V181="",TREND(V$4:INDEX(V$4:V$184,$B$200,1),$B$4:INDEX($B$4:$B$184,$B$200,1),INDEX($B$4:$B$184,$B$200+(MONTH($B214)-$C$200),1)),0),VLOOKUP($B214,$B$4:V$184,COLUMN(V$1)-1,0))</f>
        <v>8781369145.9465427</v>
      </c>
      <c r="W214" s="30">
        <f>IF(VLOOKUP($B214,$B$4:W$184,COLUMN(W$1)-1,0)="",IF(W181="",TREND(W$4:INDEX(W$4:W$184,$B$200,1),$B$4:INDEX($B$4:$B$184,$B$200,1),INDEX($B$4:$B$184,$B$200+(MONTH($B214)-$C$200),1)),0),VLOOKUP($B214,$B$4:W$184,COLUMN(W$1)-1,0))</f>
        <v>184110340.80870831</v>
      </c>
      <c r="X214" s="30">
        <f>IF(VLOOKUP($B214,$B$4:X$184,COLUMN(X$1)-1,0)="",IF(X181="",TREND(X$4:INDEX(X$4:X$184,$B$200,1),$B$4:INDEX($B$4:$B$184,$B$200,1),INDEX($B$4:$B$184,$B$200+(MONTH($B214)-$C$200),1)),0),VLOOKUP($B214,$B$4:X$184,COLUMN(X$1)-1,0))</f>
        <v>1719549758.5213265</v>
      </c>
      <c r="Y214" s="30">
        <f>IF(VLOOKUP($B214,$B$4:Y$184,COLUMN(Y$1)-1,0)="",IF(Y181="",TREND(Y$4:INDEX(Y$4:Y$184,$B$200,1),$B$4:INDEX($B$4:$B$184,$B$200,1),INDEX($B$4:$B$184,$B$200+(MONTH($B214)-$C$200),1)),0),VLOOKUP($B214,$B$4:Y$184,COLUMN(Y$1)-1,0))</f>
        <v>223652703.40089059</v>
      </c>
      <c r="Z214" s="30">
        <f>IF(VLOOKUP($B214,$B$4:Z$184,COLUMN(Z$1)-1,0)="",IF(Z181="",TREND(Z$4:INDEX(Z$4:Z$184,$B$200,1),$B$4:INDEX($B$4:$B$184,$B$200,1),INDEX($B$4:$B$184,$B$200+(MONTH($B214)-$C$200),1)),0),VLOOKUP($B214,$B$4:Z$184,COLUMN(Z$1)-1,0))</f>
        <v>21474043.649766922</v>
      </c>
      <c r="AA214" s="30">
        <f>IF(VLOOKUP($B214,$B$4:AA$184,COLUMN(AA$1)-1,0)="",IF(AA181="",TREND(AA$4:INDEX(AA$4:AA$184,$B$200,1),$B$4:INDEX($B$4:$B$184,$B$200,1),INDEX($B$4:$B$184,$B$200+(MONTH($B214)-$C$200),1)),0),VLOOKUP($B214,$B$4:AA$184,COLUMN(AA$1)-1,0))</f>
        <v>193266392.96765614</v>
      </c>
      <c r="AB214" s="30">
        <f>IF(VLOOKUP($B214,$B$4:AB$184,COLUMN(AB$1)-1,0)="",IF(AB181="",TREND(AB$4:INDEX(AB$4:AB$184,$B$200,1),$B$4:INDEX($B$4:$B$184,$B$200,1),INDEX($B$4:$B$184,$B$200+(MONTH($B214)-$C$200),1)),0),VLOOKUP($B214,$B$4:AB$184,COLUMN(AB$1)-1,0))</f>
        <v>178535097.34341884</v>
      </c>
      <c r="AC214" s="30">
        <f>IF(VLOOKUP($B214,$B$4:AC$184,COLUMN(AC$1)-1,0)="",IF(AC181="",TREND(AC$4:INDEX(AC$4:AC$184,$B$200,1),$B$4:INDEX($B$4:$B$184,$B$200,1),INDEX($B$4:$B$184,$B$200+(MONTH($B214)-$C$200),1)),0),VLOOKUP($B214,$B$4:AC$184,COLUMN(AC$1)-1,0))</f>
        <v>-5407044.4084211588</v>
      </c>
      <c r="AD214" s="30">
        <f>IF(VLOOKUP($B214,$B$4:AD$184,COLUMN(AD$1)-1,0)="",IF(AD181="",TREND(AD$4:INDEX(AD$4:AD$184,$B$200,1),$B$4:INDEX($B$4:$B$184,$B$200,1),INDEX($B$4:$B$184,$B$200+(MONTH($B214)-$C$200),1)),0),VLOOKUP($B214,$B$4:AD$184,COLUMN(AD$1)-1,0))</f>
        <v>5086886694.0043335</v>
      </c>
      <c r="AE214" s="30">
        <f>IF(VLOOKUP($B214,$B$4:AE$184,COLUMN(AE$1)-1,0)="",IF(AE181="",TREND(AE$4:INDEX(AE$4:AE$184,$B$200,1),$B$4:INDEX($B$4:$B$184,$B$200,1),INDEX($B$4:$B$184,$B$200+(MONTH($B214)-$C$200),1)),0),VLOOKUP($B214,$B$4:AE$184,COLUMN(AE$1)-1,0))</f>
        <v>1198886853.2100754</v>
      </c>
      <c r="AF214" s="30">
        <f>IF(VLOOKUP($B214,$B$4:AF$184,COLUMN(AF$1)-1,0)="",IF(AF181="",TREND(AF$4:INDEX(AF$4:AF$184,$B$200,1),$B$4:INDEX($B$4:$B$184,$B$200,1),INDEX($B$4:$B$184,$B$200+(MONTH($B214)-$C$200),1)),0),VLOOKUP($B214,$B$4:AF$184,COLUMN(AF$1)-1,0))</f>
        <v>852421638.37271309</v>
      </c>
      <c r="AG214" s="30">
        <f>IF(VLOOKUP($B214,$B$4:AG$184,COLUMN(AG$1)-1,0)="",IF(AG181="",TREND(AG$4:INDEX(AG$4:AG$184,$B$200,1),$B$4:INDEX($B$4:$B$184,$B$200,1),INDEX($B$4:$B$184,$B$200+(MONTH($B214)-$C$200),1)),0),VLOOKUP($B214,$B$4:AG$184,COLUMN(AG$1)-1,0))</f>
        <v>346465214.83736086</v>
      </c>
      <c r="AH214" s="30">
        <f>IF(VLOOKUP($B214,$B$4:AH$184,COLUMN(AH$1)-1,0)="",IF(AH181="",TREND(AH$4:INDEX(AH$4:AH$184,$B$200,1),$B$4:INDEX($B$4:$B$184,$B$200,1),INDEX($B$4:$B$184,$B$200+(MONTH($B214)-$C$200),1)),0),VLOOKUP($B214,$B$4:AH$184,COLUMN(AH$1)-1,0))</f>
        <v>31677188.31633383</v>
      </c>
      <c r="AI214" s="30">
        <f>IF(VLOOKUP($B214,$B$4:AI$184,COLUMN(AI$1)-1,0)="",IF(AI181="",TREND(AI$4:INDEX(AI$4:AI$184,$B$200,1),$B$4:INDEX($B$4:$B$184,$B$200,1),INDEX($B$4:$B$184,$B$200+(MONTH($B214)-$C$200),1)),0),VLOOKUP($B214,$B$4:AI$184,COLUMN(AI$1)-1,0))</f>
        <v>132506332928.01135</v>
      </c>
      <c r="AJ214" s="30">
        <f>IF(VLOOKUP($B214,$B$4:AJ$184,COLUMN(AJ$1)-1,0)="",IF(AJ181="",TREND(AJ$4:INDEX(AJ$4:AJ$184,$B$200,1),$B$4:INDEX($B$4:$B$184,$B$200,1),INDEX($B$4:$B$184,$B$200+(MONTH($B214)-$C$200),1)),0),VLOOKUP($B214,$B$4:AJ$184,COLUMN(AJ$1)-1,0))</f>
        <v>892322480.86620331</v>
      </c>
      <c r="AK214" s="30">
        <f>IF(VLOOKUP($B214,$B$4:AK$184,COLUMN(AK$1)-1,0)="",IF(AK181="",TREND(AK$4:INDEX(AK$4:AK$184,$B$200,1),$B$4:INDEX($B$4:$B$184,$B$200,1),INDEX($B$4:$B$184,$B$200+(MONTH($B214)-$C$200),1)),0),VLOOKUP($B214,$B$4:AK$184,COLUMN(AK$1)-1,0))</f>
        <v>142114613.02314758</v>
      </c>
      <c r="AL214" s="30">
        <f>IF(VLOOKUP($B214,$B$4:AL$184,COLUMN(AL$1)-1,0)="",IF(AL181="",TREND(AL$4:INDEX(AL$4:AL$184,$B$200,1),$B$4:INDEX($B$4:$B$184,$B$200,1),INDEX($B$4:$B$184,$B$200+(MONTH($B214)-$C$200),1)),0),VLOOKUP($B214,$B$4:AL$184,COLUMN(AL$1)-1,0))</f>
        <v>252576.53755469434</v>
      </c>
      <c r="AM214" s="30">
        <f>IF(VLOOKUP($B214,$B$4:AM$184,COLUMN(AM$1)-1,0)="",IF(AM181="",TREND(AM$4:INDEX(AM$4:AM$184,$B$200,1),$B$4:INDEX($B$4:$B$184,$B$200,1),INDEX($B$4:$B$184,$B$200+(MONTH($B214)-$C$200),1)),0),VLOOKUP($B214,$B$4:AM$184,COLUMN(AM$1)-1,0))</f>
        <v>690338385.66849899</v>
      </c>
      <c r="AN214" s="30">
        <f>IF(VLOOKUP($B214,$B$4:AN$184,COLUMN(AN$1)-1,0)="",IF(AN181="",TREND(AN$4:INDEX(AN$4:AN$184,$B$200,1),$B$4:INDEX($B$4:$B$184,$B$200,1),INDEX($B$4:$B$184,$B$200+(MONTH($B214)-$C$200),1)),0),VLOOKUP($B214,$B$4:AN$184,COLUMN(AN$1)-1,0))</f>
        <v>59616905.637001872</v>
      </c>
      <c r="AO214" s="30">
        <f>IF(VLOOKUP($B214,$B$4:AO$184,COLUMN(AO$1)-1,0)="",IF(AO181="",TREND(AO$4:INDEX(AO$4:AO$184,$B$200,1),$B$4:INDEX($B$4:$B$184,$B$200,1),INDEX($B$4:$B$184,$B$200+(MONTH($B214)-$C$200),1)),0),VLOOKUP($B214,$B$4:AO$184,COLUMN(AO$1)-1,0))</f>
        <v>2342968553.4204197</v>
      </c>
      <c r="AP214" s="30">
        <f>IF(VLOOKUP($B214,$B$4:AP$184,COLUMN(AP$1)-1,0)="",IF(AP181="",TREND(AP$4:INDEX(AP$4:AP$184,$B$200,1),$B$4:INDEX($B$4:$B$184,$B$200,1),INDEX($B$4:$B$184,$B$200+(MONTH($B214)-$C$200),1)),0),VLOOKUP($B214,$B$4:AP$184,COLUMN(AP$1)-1,0))</f>
        <v>2223548118.4374084</v>
      </c>
      <c r="AQ214" s="30">
        <f>IF(VLOOKUP($B214,$B$4:AQ$184,COLUMN(AQ$1)-1,0)="",IF(AQ181="",TREND(AQ$4:INDEX(AQ$4:AQ$184,$B$200,1),$B$4:INDEX($B$4:$B$184,$B$200,1),INDEX($B$4:$B$184,$B$200+(MONTH($B214)-$C$200),1)),0),VLOOKUP($B214,$B$4:AQ$184,COLUMN(AQ$1)-1,0))</f>
        <v>7116169.936675936</v>
      </c>
      <c r="AR214" s="30">
        <f>IF(VLOOKUP($B214,$B$4:AR$184,COLUMN(AR$1)-1,0)="",IF(AR181="",TREND(AR$4:INDEX(AR$4:AR$184,$B$200,1),$B$4:INDEX($B$4:$B$184,$B$200,1),INDEX($B$4:$B$184,$B$200+(MONTH($B214)-$C$200),1)),0),VLOOKUP($B214,$B$4:AR$184,COLUMN(AR$1)-1,0))</f>
        <v>14778662.550233796</v>
      </c>
      <c r="AS214" s="30">
        <f>IF(VLOOKUP($B214,$B$4:AS$184,COLUMN(AS$1)-1,0)="",IF(AS181="",TREND(AS$4:INDEX(AS$4:AS$184,$B$200,1),$B$4:INDEX($B$4:$B$184,$B$200,1),INDEX($B$4:$B$184,$B$200+(MONTH($B214)-$C$200),1)),0),VLOOKUP($B214,$B$4:AS$184,COLUMN(AS$1)-1,0))</f>
        <v>65161.622923046467</v>
      </c>
      <c r="AT214" s="30">
        <f>IF(VLOOKUP($B214,$B$4:AT$184,COLUMN(AT$1)-1,0)="",IF(AT181="",TREND(AT$4:INDEX(AT$4:AT$184,$B$200,1),$B$4:INDEX($B$4:$B$184,$B$200,1),INDEX($B$4:$B$184,$B$200+(MONTH($B214)-$C$200),1)),0),VLOOKUP($B214,$B$4:AT$184,COLUMN(AT$1)-1,0))</f>
        <v>38909793.597829521</v>
      </c>
      <c r="AU214" s="30">
        <f>IF(VLOOKUP($B214,$B$4:AU$184,COLUMN(AU$1)-1,0)="",IF(AU181="",TREND(AU$4:INDEX(AU$4:AU$184,$B$200,1),$B$4:INDEX($B$4:$B$184,$B$200,1),INDEX($B$4:$B$184,$B$200+(MONTH($B214)-$C$200),1)),0),VLOOKUP($B214,$B$4:AU$184,COLUMN(AU$1)-1,0))</f>
        <v>19984122.21375519</v>
      </c>
      <c r="AV214" s="30">
        <f>IF(VLOOKUP($B214,$B$4:AV$184,COLUMN(AV$1)-1,0)="",IF(AV181="",TREND(AV$4:INDEX(AV$4:AV$184,$B$200,1),$B$4:INDEX($B$4:$B$184,$B$200,1),INDEX($B$4:$B$184,$B$200+(MONTH($B214)-$C$200),1)),0),VLOOKUP($B214,$B$4:AV$184,COLUMN(AV$1)-1,0))</f>
        <v>-10656576.540779352</v>
      </c>
      <c r="AW214" s="30">
        <f>IF(VLOOKUP($B214,$B$4:AW$184,COLUMN(AW$1)-1,0)="",IF(AW181="",TREND(AW$4:INDEX(AW$4:AW$184,$B$200,1),$B$4:INDEX($B$4:$B$184,$B$200,1),INDEX($B$4:$B$184,$B$200+(MONTH($B214)-$C$200),1)),0),VLOOKUP($B214,$B$4:AW$184,COLUMN(AW$1)-1,0))</f>
        <v>-390308.8998752106</v>
      </c>
      <c r="AX214" s="30">
        <f>IF(VLOOKUP($B214,$B$4:AX$184,COLUMN(AX$1)-1,0)="",IF(AX181="",TREND(AX$4:INDEX(AX$4:AX$184,$B$200,1),$B$4:INDEX($B$4:$B$184,$B$200,1),INDEX($B$4:$B$184,$B$200+(MONTH($B214)-$C$200),1)),0),VLOOKUP($B214,$B$4:AX$184,COLUMN(AX$1)-1,0))</f>
        <v>864382.5894480506</v>
      </c>
      <c r="AY214" s="30">
        <f>IF(VLOOKUP($B214,$B$4:AY$184,COLUMN(AY$1)-1,0)="",IF(AY181="",TREND(AY$4:INDEX(AY$4:AY$184,$B$200,1),$B$4:INDEX($B$4:$B$184,$B$200,1),INDEX($B$4:$B$184,$B$200+(MONTH($B214)-$C$200),1)),0),VLOOKUP($B214,$B$4:AY$184,COLUMN(AY$1)-1,0))</f>
        <v>38444804.761439979</v>
      </c>
      <c r="AZ214" s="30">
        <f>IF(VLOOKUP($B214,$B$4:AZ$184,COLUMN(AZ$1)-1,0)="",IF(AZ181="",TREND(AZ$4:INDEX(AZ$4:AZ$184,$B$200,1),$B$4:INDEX($B$4:$B$184,$B$200,1),INDEX($B$4:$B$184,$B$200+(MONTH($B214)-$C$200),1)),0),VLOOKUP($B214,$B$4:AZ$184,COLUMN(AZ$1)-1,0))</f>
        <v>10304223.151357904</v>
      </c>
      <c r="BA214" s="30">
        <f>IF(VLOOKUP($B214,$B$4:BA$184,COLUMN(BA$1)-1,0)="",IF(BA181="",TREND(BA$4:INDEX(BA$4:BA$184,$B$200,1),$B$4:INDEX($B$4:$B$184,$B$200,1),INDEX($B$4:$B$184,$B$200+(MONTH($B214)-$C$200),1)),0),VLOOKUP($B214,$B$4:BA$184,COLUMN(BA$1)-1,0))</f>
        <v>0</v>
      </c>
      <c r="BB214" s="30">
        <f>IF(VLOOKUP($B214,$B$4:BB$184,COLUMN(BB$1)-1,0)="",IF(BB181="",TREND(BB$4:INDEX(BB$4:BB$184,$B$200,1),$B$4:INDEX($B$4:$B$184,$B$200,1),INDEX($B$4:$B$184,$B$200+(MONTH($B214)-$C$200),1)),0),VLOOKUP($B214,$B$4:BB$184,COLUMN(BB$1)-1,0))</f>
        <v>4013778.4304801896</v>
      </c>
      <c r="BC214" s="30">
        <f>IF(VLOOKUP($B214,$B$4:BC$184,COLUMN(BC$1)-1,0)="",IF(BC181="",TREND(BC$4:INDEX(BC$4:BC$184,$B$200,1),$B$4:INDEX($B$4:$B$184,$B$200,1),INDEX($B$4:$B$184,$B$200+(MONTH($B214)-$C$200),1)),0),VLOOKUP($B214,$B$4:BC$184,COLUMN(BC$1)-1,0))</f>
        <v>6290444.7208777219</v>
      </c>
      <c r="BD214" s="30">
        <f>IF(VLOOKUP($B214,$B$4:BD$184,COLUMN(BD$1)-1,0)="",IF(BD181="",TREND(BD$4:INDEX(BD$4:BD$184,$B$200,1),$B$4:INDEX($B$4:$B$184,$B$200,1),INDEX($B$4:$B$184,$B$200+(MONTH($B214)-$C$200),1)),0),VLOOKUP($B214,$B$4:BD$184,COLUMN(BD$1)-1,0))</f>
        <v>8511524754.3281479</v>
      </c>
      <c r="BE214" s="30">
        <f>IF(VLOOKUP($B214,$B$4:BE$184,COLUMN(BE$1)-1,0)="",IF(BE181="",TREND(BE$4:INDEX(BE$4:BE$184,$B$200,1),$B$4:INDEX($B$4:$B$184,$B$200,1),INDEX($B$4:$B$184,$B$200+(MONTH($B214)-$C$200),1)),0),VLOOKUP($B214,$B$4:BE$184,COLUMN(BE$1)-1,0))</f>
        <v>551336.79062618793</v>
      </c>
      <c r="BF214" s="30">
        <f>IF(VLOOKUP($B214,$B$4:BF$184,COLUMN(BF$1)-1,0)="",IF(BF181="",TREND(BF$4:INDEX(BF$4:BF$184,$B$200,1),$B$4:INDEX($B$4:$B$184,$B$200,1),INDEX($B$4:$B$184,$B$200+(MONTH($B214)-$C$200),1)),0),VLOOKUP($B214,$B$4:BF$184,COLUMN(BF$1)-1,0))</f>
        <v>4796183457.201458</v>
      </c>
      <c r="BG214" s="30">
        <f>IF(VLOOKUP($B214,$B$4:BG$184,COLUMN(BG$1)-1,0)="",IF(BG181="",TREND(BG$4:INDEX(BG$4:BG$184,$B$200,1),$B$4:INDEX($B$4:$B$184,$B$200,1),INDEX($B$4:$B$184,$B$200+(MONTH($B214)-$C$200),1)),0),VLOOKUP($B214,$B$4:BG$184,COLUMN(BG$1)-1,0))</f>
        <v>1707640490.0093155</v>
      </c>
      <c r="BH214" s="30">
        <f>IF(VLOOKUP($B214,$B$4:BH$184,COLUMN(BH$1)-1,0)="",IF(BH181="",TREND(BH$4:INDEX(BH$4:BH$184,$B$200,1),$B$4:INDEX($B$4:$B$184,$B$200,1),INDEX($B$4:$B$184,$B$200+(MONTH($B214)-$C$200),1)),0),VLOOKUP($B214,$B$4:BH$184,COLUMN(BH$1)-1,0))</f>
        <v>372621.10918413475</v>
      </c>
      <c r="BI214" s="30">
        <f>IF(VLOOKUP($B214,$B$4:BI$184,COLUMN(BI$1)-1,0)="",IF(BI181="",TREND(BI$4:INDEX(BI$4:BI$184,$B$200,1),$B$4:INDEX($B$4:$B$184,$B$200,1),INDEX($B$4:$B$184,$B$200+(MONTH($B214)-$C$200),1)),0),VLOOKUP($B214,$B$4:BI$184,COLUMN(BI$1)-1,0))</f>
        <v>7491639.3708514422</v>
      </c>
      <c r="BJ214" s="30">
        <f>IF(VLOOKUP($B214,$B$4:BJ$184,COLUMN(BJ$1)-1,0)="",IF(BJ181="",TREND(BJ$4:INDEX(BJ$4:BJ$184,$B$200,1),$B$4:INDEX($B$4:$B$184,$B$200,1),INDEX($B$4:$B$184,$B$200+(MONTH($B214)-$C$200),1)),0),VLOOKUP($B214,$B$4:BJ$184,COLUMN(BJ$1)-1,0))</f>
        <v>-6727.0181960542686</v>
      </c>
      <c r="BK214" s="30">
        <f>IF(VLOOKUP($B214,$B$4:BK$184,COLUMN(BK$1)-1,0)="",IF(BK181="",TREND(BK$4:INDEX(BK$4:BK$184,$B$200,1),$B$4:INDEX($B$4:$B$184,$B$200,1),INDEX($B$4:$B$184,$B$200+(MONTH($B214)-$C$200),1)),0),VLOOKUP($B214,$B$4:BK$184,COLUMN(BK$1)-1,0))</f>
        <v>108832086.54635131</v>
      </c>
      <c r="BL214" s="30">
        <f>IF(VLOOKUP($B214,$B$4:BL$184,COLUMN(BL$1)-1,0)="",IF(BL181="",TREND(BL$4:INDEX(BL$4:BL$184,$B$200,1),$B$4:INDEX($B$4:$B$184,$B$200,1),INDEX($B$4:$B$184,$B$200+(MONTH($B214)-$C$200),1)),0),VLOOKUP($B214,$B$4:BL$184,COLUMN(BL$1)-1,0))</f>
        <v>9992243.0868375264</v>
      </c>
      <c r="BM214" s="30">
        <f>IF(VLOOKUP($B214,$B$4:BM$184,COLUMN(BM$1)-1,0)="",IF(BM181="",TREND(BM$4:INDEX(BM$4:BM$184,$B$200,1),$B$4:INDEX($B$4:$B$184,$B$200,1),INDEX($B$4:$B$184,$B$200+(MONTH($B214)-$C$200),1)),0),VLOOKUP($B214,$B$4:BM$184,COLUMN(BM$1)-1,0))</f>
        <v>14213125.175816417</v>
      </c>
      <c r="BN214" s="30">
        <f>IF(VLOOKUP($B214,$B$4:BN$184,COLUMN(BN$1)-1,0)="",IF(BN181="",TREND(BN$4:INDEX(BN$4:BN$184,$B$200,1),$B$4:INDEX($B$4:$B$184,$B$200,1),INDEX($B$4:$B$184,$B$200+(MONTH($B214)-$C$200),1)),0),VLOOKUP($B214,$B$4:BN$184,COLUMN(BN$1)-1,0))</f>
        <v>18988369.191463098</v>
      </c>
      <c r="BO214" s="30">
        <f>IF(VLOOKUP($B214,$B$4:BO$184,COLUMN(BO$1)-1,0)="",IF(BO181="",TREND(BO$4:INDEX(BO$4:BO$184,$B$200,1),$B$4:INDEX($B$4:$B$184,$B$200,1),INDEX($B$4:$B$184,$B$200+(MONTH($B214)-$C$200),1)),0),VLOOKUP($B214,$B$4:BO$184,COLUMN(BO$1)-1,0))</f>
        <v>5610176.3996800482</v>
      </c>
      <c r="BP214" s="30">
        <f>IF(VLOOKUP($B214,$B$4:BP$184,COLUMN(BP$1)-1,0)="",IF(BP181="",TREND(BP$4:INDEX(BP$4:BP$184,$B$200,1),$B$4:INDEX($B$4:$B$184,$B$200,1),INDEX($B$4:$B$184,$B$200+(MONTH($B214)-$C$200),1)),0),VLOOKUP($B214,$B$4:BP$184,COLUMN(BP$1)-1,0))</f>
        <v>8332.5325027465587</v>
      </c>
      <c r="BQ214" s="30">
        <f>IF(VLOOKUP($B214,$B$4:BQ$184,COLUMN(BQ$1)-1,0)="",IF(BQ181="",TREND(BQ$4:INDEX(BQ$4:BQ$184,$B$200,1),$B$4:INDEX($B$4:$B$184,$B$200,1),INDEX($B$4:$B$184,$B$200+(MONTH($B214)-$C$200),1)),0),VLOOKUP($B214,$B$4:BQ$184,COLUMN(BQ$1)-1,0))</f>
        <v>1773287.2227249928</v>
      </c>
      <c r="BR214" s="30">
        <f>IF(VLOOKUP($B214,$B$4:BR$184,COLUMN(BR$1)-1,0)="",IF(BR181="",TREND(BR$4:INDEX(BR$4:BR$184,$B$200,1),$B$4:INDEX($B$4:$B$184,$B$200,1),INDEX($B$4:$B$184,$B$200+(MONTH($B214)-$C$200),1)),0),VLOOKUP($B214,$B$4:BR$184,COLUMN(BR$1)-1,0))</f>
        <v>213484928.0719111</v>
      </c>
      <c r="BS214" s="30">
        <f>IF(VLOOKUP($B214,$B$4:BS$184,COLUMN(BS$1)-1,0)="",IF(BS181="",TREND(BS$4:INDEX(BS$4:BS$184,$B$200,1),$B$4:INDEX($B$4:$B$184,$B$200,1),INDEX($B$4:$B$184,$B$200+(MONTH($B214)-$C$200),1)),0),VLOOKUP($B214,$B$4:BS$184,COLUMN(BS$1)-1,0))</f>
        <v>1625716257.1748314</v>
      </c>
      <c r="BT214" s="30">
        <f>IF(VLOOKUP($B214,$B$4:BT$184,COLUMN(BT$1)-1,0)="",IF(BT181="",TREND(BT$4:INDEX(BT$4:BT$184,$B$200,1),$B$4:INDEX($B$4:$B$184,$B$200,1),INDEX($B$4:$B$184,$B$200+(MONTH($B214)-$C$200),1)),0),VLOOKUP($B214,$B$4:BT$184,COLUMN(BT$1)-1,0))</f>
        <v>375421733.10580587</v>
      </c>
      <c r="BU214" s="30">
        <f>IF(VLOOKUP($B214,$B$4:BU$184,COLUMN(BU$1)-1,0)="",IF(BU181="",TREND(BU$4:INDEX(BU$4:BU$184,$B$200,1),$B$4:INDEX($B$4:$B$184,$B$200,1),INDEX($B$4:$B$184,$B$200+(MONTH($B214)-$C$200),1)),0),VLOOKUP($B214,$B$4:BU$184,COLUMN(BU$1)-1,0))</f>
        <v>10224634.419439629</v>
      </c>
      <c r="BV214" s="30">
        <f>IF(VLOOKUP($B214,$B$4:BV$184,COLUMN(BV$1)-1,0)="",IF(BV181="",TREND(BV$4:INDEX(BV$4:BV$184,$B$200,1),$B$4:INDEX($B$4:$B$184,$B$200,1),INDEX($B$4:$B$184,$B$200+(MONTH($B214)-$C$200),1)),0),VLOOKUP($B214,$B$4:BV$184,COLUMN(BV$1)-1,0))</f>
        <v>51592064.432605684</v>
      </c>
      <c r="BW214" s="30">
        <f>IF(VLOOKUP($B214,$B$4:BW$184,COLUMN(BW$1)-1,0)="",IF(BW181="",TREND(BW$4:INDEX(BW$4:BW$184,$B$200,1),$B$4:INDEX($B$4:$B$184,$B$200,1),INDEX($B$4:$B$184,$B$200+(MONTH($B214)-$C$200),1)),0),VLOOKUP($B214,$B$4:BW$184,COLUMN(BW$1)-1,0))</f>
        <v>1729794.290566708</v>
      </c>
      <c r="BX214" s="30">
        <f>IF(VLOOKUP($B214,$B$4:BX$184,COLUMN(BX$1)-1,0)="",IF(BX181="",TREND(BX$4:INDEX(BX$4:BX$184,$B$200,1),$B$4:INDEX($B$4:$B$184,$B$200,1),INDEX($B$4:$B$184,$B$200+(MONTH($B214)-$C$200),1)),0),VLOOKUP($B214,$B$4:BX$184,COLUMN(BX$1)-1,0))</f>
        <v>119967.46269281209</v>
      </c>
      <c r="BY214" s="30">
        <f>IF(VLOOKUP($B214,$B$4:BY$184,COLUMN(BY$1)-1,0)="",IF(BY181="",TREND(BY$4:INDEX(BY$4:BY$184,$B$200,1),$B$4:INDEX($B$4:$B$184,$B$200,1),INDEX($B$4:$B$184,$B$200+(MONTH($B214)-$C$200),1)),0),VLOOKUP($B214,$B$4:BY$184,COLUMN(BY$1)-1,0))</f>
        <v>309882081.29278946</v>
      </c>
      <c r="BZ214" s="30">
        <f>IF(VLOOKUP($B214,$B$4:BZ$184,COLUMN(BZ$1)-1,0)="",IF(BZ181="",TREND(BZ$4:INDEX(BZ$4:BZ$184,$B$200,1),$B$4:INDEX($B$4:$B$184,$B$200,1),INDEX($B$4:$B$184,$B$200+(MONTH($B214)-$C$200),1)),0),VLOOKUP($B214,$B$4:BZ$184,COLUMN(BZ$1)-1,0))</f>
        <v>1489698.5931955054</v>
      </c>
      <c r="CA214" s="30">
        <f>IF(VLOOKUP($B214,$B$4:CA$184,COLUMN(CA$1)-1,0)="",IF(CA181="",TREND(CA$4:INDEX(CA$4:CA$184,$B$200,1),$B$4:INDEX($B$4:$B$184,$B$200,1),INDEX($B$4:$B$184,$B$200+(MONTH($B214)-$C$200),1)),0),VLOOKUP($B214,$B$4:CA$184,COLUMN(CA$1)-1,0))</f>
        <v>303081.93820737209</v>
      </c>
      <c r="CB214" s="30">
        <f>IF(VLOOKUP($B214,$B$4:CB$184,COLUMN(CB$1)-1,0)="",IF(CB181="",TREND(CB$4:INDEX(CB$4:CB$184,$B$200,1),$B$4:INDEX($B$4:$B$184,$B$200,1),INDEX($B$4:$B$184,$B$200+(MONTH($B214)-$C$200),1)),0),VLOOKUP($B214,$B$4:CB$184,COLUMN(CB$1)-1,0))</f>
        <v>18396.217361002957</v>
      </c>
      <c r="CC214" s="30">
        <f>IF(VLOOKUP($B214,$B$4:CC$184,COLUMN(CC$1)-1,0)="",IF(CC181="",TREND(CC$4:INDEX(CC$4:CC$184,$B$200,1),$B$4:INDEX($B$4:$B$184,$B$200,1),INDEX($B$4:$B$184,$B$200+(MONTH($B214)-$C$200),1)),0),VLOOKUP($B214,$B$4:CC$184,COLUMN(CC$1)-1,0))</f>
        <v>9755114813.2318573</v>
      </c>
      <c r="CD214" s="30">
        <f>IF(VLOOKUP($B214,$B$4:CD$184,COLUMN(CD$1)-1,0)="",IF(CD181="",TREND(CD$4:INDEX(CD$4:CD$184,$B$200,1),$B$4:INDEX($B$4:$B$184,$B$200,1),INDEX($B$4:$B$184,$B$200+(MONTH($B214)-$C$200),1)),0),VLOOKUP($B214,$B$4:CD$184,COLUMN(CD$1)-1,0))</f>
        <v>-209315.17730032653</v>
      </c>
      <c r="CE214" s="30">
        <f>IF(VLOOKUP($B214,$B$4:CE$184,COLUMN(CE$1)-1,0)="",IF(CE181="",TREND(CE$4:INDEX(CE$4:CE$184,$B$200,1),$B$4:INDEX($B$4:$B$184,$B$200,1),INDEX($B$4:$B$184,$B$200+(MONTH($B214)-$C$200),1)),0),VLOOKUP($B214,$B$4:CE$184,COLUMN(CE$1)-1,0))</f>
        <v>7795468624.1554642</v>
      </c>
      <c r="CF214" s="30">
        <f>IF(VLOOKUP($B214,$B$4:CF$184,COLUMN(CF$1)-1,0)="",IF(CF181="",TREND(CF$4:INDEX(CF$4:CF$184,$B$200,1),$B$4:INDEX($B$4:$B$184,$B$200,1),INDEX($B$4:$B$184,$B$200+(MONTH($B214)-$C$200),1)),0),VLOOKUP($B214,$B$4:CF$184,COLUMN(CF$1)-1,0))</f>
        <v>258652149.74728513</v>
      </c>
      <c r="CG214" s="30">
        <f>IF(VLOOKUP($B214,$B$4:CG$184,COLUMN(CG$1)-1,0)="",IF(CG181="",TREND(CG$4:INDEX(CG$4:CG$184,$B$200,1),$B$4:INDEX($B$4:$B$184,$B$200,1),INDEX($B$4:$B$184,$B$200+(MONTH($B214)-$C$200),1)),0),VLOOKUP($B214,$B$4:CG$184,COLUMN(CG$1)-1,0))</f>
        <v>3289038151.3508148</v>
      </c>
      <c r="CH214" s="30">
        <f>IF(VLOOKUP($B214,$B$4:CH$184,COLUMN(CH$1)-1,0)="",IF(CH181="",TREND(CH$4:INDEX(CH$4:CH$184,$B$200,1),$B$4:INDEX($B$4:$B$184,$B$200,1),INDEX($B$4:$B$184,$B$200+(MONTH($B214)-$C$200),1)),0),VLOOKUP($B214,$B$4:CH$184,COLUMN(CH$1)-1,0))</f>
        <v>325223442.3226862</v>
      </c>
      <c r="CI214" s="30">
        <f>IF(VLOOKUP($B214,$B$4:CI$184,COLUMN(CI$1)-1,0)="",IF(CI181="",TREND(CI$4:INDEX(CI$4:CI$184,$B$200,1),$B$4:INDEX($B$4:$B$184,$B$200,1),INDEX($B$4:$B$184,$B$200+(MONTH($B214)-$C$200),1)),0),VLOOKUP($B214,$B$4:CI$184,COLUMN(CI$1)-1,0))</f>
        <v>73067892.311537027</v>
      </c>
      <c r="CJ214" s="30">
        <f>IF(VLOOKUP($B214,$B$4:CJ$184,COLUMN(CJ$1)-1,0)="",IF(CJ181="",TREND(CJ$4:INDEX(CJ$4:CJ$184,$B$200,1),$B$4:INDEX($B$4:$B$184,$B$200,1),INDEX($B$4:$B$184,$B$200+(MONTH($B214)-$C$200),1)),0),VLOOKUP($B214,$B$4:CJ$184,COLUMN(CJ$1)-1,0))</f>
        <v>1431742.0552873635</v>
      </c>
      <c r="CK214" s="30">
        <f>IF(VLOOKUP($B214,$B$4:CK$184,COLUMN(CK$1)-1,0)="",IF(CK181="",TREND(CK$4:INDEX(CK$4:CK$184,$B$200,1),$B$4:INDEX($B$4:$B$184,$B$200,1),INDEX($B$4:$B$184,$B$200+(MONTH($B214)-$C$200),1)),0),VLOOKUP($B214,$B$4:CK$184,COLUMN(CK$1)-1,0))</f>
        <v>12357878.220753811</v>
      </c>
      <c r="CL214" s="30">
        <f>IF(VLOOKUP($B214,$B$4:CL$184,COLUMN(CL$1)-1,0)="",IF(CL181="",TREND(CL$4:INDEX(CL$4:CL$184,$B$200,1),$B$4:INDEX($B$4:$B$184,$B$200,1),INDEX($B$4:$B$184,$B$200+(MONTH($B214)-$C$200),1)),0),VLOOKUP($B214,$B$4:CL$184,COLUMN(CL$1)-1,0))</f>
        <v>4954101.8465685751</v>
      </c>
      <c r="CM214" s="30">
        <f>IF(VLOOKUP($B214,$B$4:CM$184,COLUMN(CM$1)-1,0)="",IF(CM181="",TREND(CM$4:INDEX(CM$4:CM$184,$B$200,1),$B$4:INDEX($B$4:$B$184,$B$200,1),INDEX($B$4:$B$184,$B$200+(MONTH($B214)-$C$200),1)),0),VLOOKUP($B214,$B$4:CM$184,COLUMN(CM$1)-1,0))</f>
        <v>1643576.5821985025</v>
      </c>
      <c r="CN214" s="30">
        <f>IF(VLOOKUP($B214,$B$4:CN$184,COLUMN(CN$1)-1,0)="",IF(CN181="",TREND(CN$4:INDEX(CN$4:CN$184,$B$200,1),$B$4:INDEX($B$4:$B$184,$B$200,1),INDEX($B$4:$B$184,$B$200+(MONTH($B214)-$C$200),1)),0),VLOOKUP($B214,$B$4:CN$184,COLUMN(CN$1)-1,0))</f>
        <v>670929.80094088358</v>
      </c>
      <c r="CO214" s="30">
        <f>IF(VLOOKUP($B214,$B$4:CO$184,COLUMN(CO$1)-1,0)="",IF(CO181="",TREND(CO$4:INDEX(CO$4:CO$184,$B$200,1),$B$4:INDEX($B$4:$B$184,$B$200,1),INDEX($B$4:$B$184,$B$200+(MONTH($B214)-$C$200),1)),0),VLOOKUP($B214,$B$4:CO$184,COLUMN(CO$1)-1,0))</f>
        <v>501668.49470733479</v>
      </c>
      <c r="CP214" s="30">
        <f>IF(VLOOKUP($B214,$B$4:CP$184,COLUMN(CP$1)-1,0)="",IF(CP181="",TREND(CP$4:INDEX(CP$4:CP$184,$B$200,1),$B$4:INDEX($B$4:$B$184,$B$200,1),INDEX($B$4:$B$184,$B$200+(MONTH($B214)-$C$200),1)),0),VLOOKUP($B214,$B$4:CP$184,COLUMN(CP$1)-1,0))</f>
        <v>7224363.8254174739</v>
      </c>
      <c r="CQ214" s="30">
        <f>IF(VLOOKUP($B214,$B$4:CQ$184,COLUMN(CQ$1)-1,0)="",IF(CQ181="",TREND(CQ$4:INDEX(CQ$4:CQ$184,$B$200,1),$B$4:INDEX($B$4:$B$184,$B$200,1),INDEX($B$4:$B$184,$B$200+(MONTH($B214)-$C$200),1)),0),VLOOKUP($B214,$B$4:CQ$184,COLUMN(CQ$1)-1,0))</f>
        <v>44268568.383454919</v>
      </c>
      <c r="CR214" s="30">
        <f>IF(VLOOKUP($B214,$B$4:CR$184,COLUMN(CR$1)-1,0)="",IF(CR181="",TREND(CR$4:INDEX(CR$4:CR$184,$B$200,1),$B$4:INDEX($B$4:$B$184,$B$200,1),INDEX($B$4:$B$184,$B$200+(MONTH($B214)-$C$200),1)),0),VLOOKUP($B214,$B$4:CR$184,COLUMN(CR$1)-1,0))</f>
        <v>59149408.726828098</v>
      </c>
      <c r="CS214" s="30">
        <f>IF(VLOOKUP($B214,$B$4:CS$184,COLUMN(CS$1)-1,0)="",IF(CS181="",TREND(CS$4:INDEX(CS$4:CS$184,$B$200,1),$B$4:INDEX($B$4:$B$184,$B$200,1),INDEX($B$4:$B$184,$B$200+(MONTH($B214)-$C$200),1)),0),VLOOKUP($B214,$B$4:CS$184,COLUMN(CS$1)-1,0))</f>
        <v>3625664562.8493385</v>
      </c>
      <c r="CT214" s="30">
        <f>IF(VLOOKUP($B214,$B$4:CT$184,COLUMN(CT$1)-1,0)="",IF(CT181="",TREND(CT$4:INDEX(CT$4:CT$184,$B$200,1),$B$4:INDEX($B$4:$B$184,$B$200,1),INDEX($B$4:$B$184,$B$200+(MONTH($B214)-$C$200),1)),0),VLOOKUP($B214,$B$4:CT$184,COLUMN(CT$1)-1,0))</f>
        <v>1304211937.144289</v>
      </c>
      <c r="CU214" s="30">
        <f>IF(VLOOKUP($B214,$B$4:CU$184,COLUMN(CU$1)-1,0)="",IF(CU181="",TREND(CU$4:INDEX(CU$4:CU$184,$B$200,1),$B$4:INDEX($B$4:$B$184,$B$200,1),INDEX($B$4:$B$184,$B$200+(MONTH($B214)-$C$200),1)),0),VLOOKUP($B214,$B$4:CU$184,COLUMN(CU$1)-1,0))</f>
        <v>-8801126.9789848328</v>
      </c>
      <c r="CV214" s="30">
        <f>IF(VLOOKUP($B214,$B$4:CV$184,COLUMN(CV$1)-1,0)="",IF(CV181="",TREND(CV$4:INDEX(CV$4:CV$184,$B$200,1),$B$4:INDEX($B$4:$B$184,$B$200,1),INDEX($B$4:$B$184,$B$200+(MONTH($B214)-$C$200),1)),0),VLOOKUP($B214,$B$4:CV$184,COLUMN(CV$1)-1,0))</f>
        <v>47775104.072731964</v>
      </c>
      <c r="CW214" s="30">
        <f>IF(VLOOKUP($B214,$B$4:CW$184,COLUMN(CW$1)-1,0)="",IF(CW181="",TREND(CW$4:INDEX(CW$4:CW$184,$B$200,1),$B$4:INDEX($B$4:$B$184,$B$200,1),INDEX($B$4:$B$184,$B$200+(MONTH($B214)-$C$200),1)),0),VLOOKUP($B214,$B$4:CW$184,COLUMN(CW$1)-1,0))</f>
        <v>10675327.533133388</v>
      </c>
      <c r="CX214" s="30">
        <f>IF(VLOOKUP($B214,$B$4:CX$184,COLUMN(CX$1)-1,0)="",IF(CX181="",TREND(CX$4:INDEX(CX$4:CX$184,$B$200,1),$B$4:INDEX($B$4:$B$184,$B$200,1),INDEX($B$4:$B$184,$B$200+(MONTH($B214)-$C$200),1)),0),VLOOKUP($B214,$B$4:CX$184,COLUMN(CX$1)-1,0))</f>
        <v>-1883682.7269742787</v>
      </c>
      <c r="CY214" s="30">
        <f>IF(VLOOKUP($B214,$B$4:CY$184,COLUMN(CY$1)-1,0)="",IF(CY181="",TREND(CY$4:INDEX(CY$4:CY$184,$B$200,1),$B$4:INDEX($B$4:$B$184,$B$200,1),INDEX($B$4:$B$184,$B$200+(MONTH($B214)-$C$200),1)),0),VLOOKUP($B214,$B$4:CY$184,COLUMN(CY$1)-1,0))</f>
        <v>-1507061.4294110313</v>
      </c>
      <c r="CZ214" s="30">
        <f>IF(VLOOKUP($B214,$B$4:CZ$184,COLUMN(CZ$1)-1,0)="",IF(CZ181="",TREND(CZ$4:INDEX(CZ$4:CZ$184,$B$200,1),$B$4:INDEX($B$4:$B$184,$B$200,1),INDEX($B$4:$B$184,$B$200+(MONTH($B214)-$C$200),1)),0),VLOOKUP($B214,$B$4:CZ$184,COLUMN(CZ$1)-1,0))</f>
        <v>2213178967.549757</v>
      </c>
      <c r="DA214" s="30">
        <f>IF(VLOOKUP($B214,$B$4:DA$184,COLUMN(DA$1)-1,0)="",IF(DA181="",TREND(DA$4:INDEX(DA$4:DA$184,$B$200,1),$B$4:INDEX($B$4:$B$184,$B$200,1),INDEX($B$4:$B$184,$B$200+(MONTH($B214)-$C$200),1)),0),VLOOKUP($B214,$B$4:DA$184,COLUMN(DA$1)-1,0))</f>
        <v>1982384588.948864</v>
      </c>
      <c r="DB214" s="30">
        <f>IF(VLOOKUP($B214,$B$4:DB$184,COLUMN(DB$1)-1,0)="",IF(DB181="",TREND(DB$4:INDEX(DB$4:DB$184,$B$200,1),$B$4:INDEX($B$4:$B$184,$B$200,1),INDEX($B$4:$B$184,$B$200+(MONTH($B214)-$C$200),1)),0),VLOOKUP($B214,$B$4:DB$184,COLUMN(DB$1)-1,0))</f>
        <v>194288358.8715291</v>
      </c>
      <c r="DC214" s="30">
        <f>IF(VLOOKUP($B214,$B$4:DC$184,COLUMN(DC$1)-1,0)="",IF(DC181="",TREND(DC$4:INDEX(DC$4:DC$184,$B$200,1),$B$4:INDEX($B$4:$B$184,$B$200,1),INDEX($B$4:$B$184,$B$200+(MONTH($B214)-$C$200),1)),0),VLOOKUP($B214,$B$4:DC$184,COLUMN(DC$1)-1,0))</f>
        <v>-62570.730155610712</v>
      </c>
      <c r="DD214" s="30">
        <f>IF(VLOOKUP($B214,$B$4:DD$184,COLUMN(DD$1)-1,0)="",IF(DD181="",TREND(DD$4:INDEX(DD$4:DD$184,$B$200,1),$B$4:INDEX($B$4:$B$184,$B$200,1),INDEX($B$4:$B$184,$B$200+(MONTH($B214)-$C$200),1)),0),VLOOKUP($B214,$B$4:DD$184,COLUMN(DD$1)-1,0))</f>
        <v>36568590.459519744</v>
      </c>
      <c r="DE214" s="30">
        <f>IF(VLOOKUP($B214,$B$4:DE$184,COLUMN(DE$1)-1,0)="",IF(DE181="",TREND(DE$4:INDEX(DE$4:DE$184,$B$200,1),$B$4:INDEX($B$4:$B$184,$B$200,1),INDEX($B$4:$B$184,$B$200+(MONTH($B214)-$C$200),1)),0),VLOOKUP($B214,$B$4:DE$184,COLUMN(DE$1)-1,0))</f>
        <v>-1571796.2024734467</v>
      </c>
      <c r="DF214" s="30">
        <f>IF(VLOOKUP($B214,$B$4:DF$184,COLUMN(DF$1)-1,0)="",IF(DF181="",TREND(DF$4:INDEX(DF$4:DF$184,$B$200,1),$B$4:INDEX($B$4:$B$184,$B$200,1),INDEX($B$4:$B$184,$B$200+(MONTH($B214)-$C$200),1)),0),VLOOKUP($B214,$B$4:DF$184,COLUMN(DF$1)-1,0))</f>
        <v>37417396.206545174</v>
      </c>
      <c r="DG214" s="30">
        <f>IF(VLOOKUP($B214,$B$4:DG$184,COLUMN(DG$1)-1,0)="",IF(DG181="",TREND(DG$4:INDEX(DG$4:DG$184,$B$200,1),$B$4:INDEX($B$4:$B$184,$B$200,1),INDEX($B$4:$B$184,$B$200+(MONTH($B214)-$C$200),1)),0),VLOOKUP($B214,$B$4:DG$184,COLUMN(DG$1)-1,0))</f>
        <v>26169497.680724949</v>
      </c>
      <c r="DH214" s="30">
        <f>IF(VLOOKUP($B214,$B$4:DH$184,COLUMN(DH$1)-1,0)="",IF(DH181="",TREND(DH$4:INDEX(DH$4:DH$184,$B$200,1),$B$4:INDEX($B$4:$B$184,$B$200,1),INDEX($B$4:$B$184,$B$200+(MONTH($B214)-$C$200),1)),0),VLOOKUP($B214,$B$4:DH$184,COLUMN(DH$1)-1,0))</f>
        <v>23477695.138391376</v>
      </c>
      <c r="DI214" s="30">
        <f>IF(VLOOKUP($B214,$B$4:DI$184,COLUMN(DI$1)-1,0)="",IF(DI181="",TREND(DI$4:INDEX(DI$4:DI$184,$B$200,1),$B$4:INDEX($B$4:$B$184,$B$200,1),INDEX($B$4:$B$184,$B$200+(MONTH($B214)-$C$200),1)),0),VLOOKUP($B214,$B$4:DI$184,COLUMN(DI$1)-1,0))</f>
        <v>1510977.3954226151</v>
      </c>
      <c r="DJ214" s="30">
        <f>IF(VLOOKUP($B214,$B$4:DJ$184,COLUMN(DJ$1)-1,0)="",IF(DJ181="",TREND(DJ$4:INDEX(DJ$4:DJ$184,$B$200,1),$B$4:INDEX($B$4:$B$184,$B$200,1),INDEX($B$4:$B$184,$B$200+(MONTH($B214)-$C$200),1)),0),VLOOKUP($B214,$B$4:DJ$184,COLUMN(DJ$1)-1,0))</f>
        <v>-2442.7082886144708</v>
      </c>
      <c r="DK214" s="30">
        <f>IF(VLOOKUP($B214,$B$4:DK$184,COLUMN(DK$1)-1,0)="",IF(DK181="",TREND(DK$4:INDEX(DK$4:DK$184,$B$200,1),$B$4:INDEX($B$4:$B$184,$B$200,1),INDEX($B$4:$B$184,$B$200+(MONTH($B214)-$C$200),1)),0),VLOOKUP($B214,$B$4:DK$184,COLUMN(DK$1)-1,0))</f>
        <v>1513420.1037112325</v>
      </c>
      <c r="DL214" s="30">
        <f>IF(VLOOKUP($B214,$B$4:DL$184,COLUMN(DL$1)-1,0)="",IF(DL181="",TREND(DL$4:INDEX(DL$4:DL$184,$B$200,1),$B$4:INDEX($B$4:$B$184,$B$200,1),INDEX($B$4:$B$184,$B$200+(MONTH($B214)-$C$200),1)),0),VLOOKUP($B214,$B$4:DL$184,COLUMN(DL$1)-1,0))</f>
        <v>-24720074.740936041</v>
      </c>
      <c r="DM214" s="30">
        <f>IF(VLOOKUP($B214,$B$4:DM$184,COLUMN(DM$1)-1,0)="",IF(DM181="",TREND(DM$4:INDEX(DM$4:DM$184,$B$200,1),$B$4:INDEX($B$4:$B$184,$B$200,1),INDEX($B$4:$B$184,$B$200+(MONTH($B214)-$C$200),1)),0),VLOOKUP($B214,$B$4:DM$184,COLUMN(DM$1)-1,0))</f>
        <v>408628772.78460169</v>
      </c>
      <c r="DN214" s="30">
        <f>IF(VLOOKUP($B214,$B$4:DN$184,COLUMN(DN$1)-1,0)="",IF(DN181="",TREND(DN$4:INDEX(DN$4:DN$184,$B$200,1),$B$4:INDEX($B$4:$B$184,$B$200,1),INDEX($B$4:$B$184,$B$200+(MONTH($B214)-$C$200),1)),0),VLOOKUP($B214,$B$4:DN$184,COLUMN(DN$1)-1,0))</f>
        <v>49796748.698651403</v>
      </c>
      <c r="DO214" s="30">
        <f>IF(VLOOKUP($B214,$B$4:DO$184,COLUMN(DO$1)-1,0)="",IF(DO181="",TREND(DO$4:INDEX(DO$4:DO$184,$B$200,1),$B$4:INDEX($B$4:$B$184,$B$200,1),INDEX($B$4:$B$184,$B$200+(MONTH($B214)-$C$200),1)),0),VLOOKUP($B214,$B$4:DO$184,COLUMN(DO$1)-1,0))</f>
        <v>3318147.3749323338</v>
      </c>
      <c r="DP214" s="30">
        <f>IF(VLOOKUP($B214,$B$4:DP$184,COLUMN(DP$1)-1,0)="",IF(DP181="",TREND(DP$4:INDEX(DP$4:DP$184,$B$200,1),$B$4:INDEX($B$4:$B$184,$B$200,1),INDEX($B$4:$B$184,$B$200+(MONTH($B214)-$C$200),1)),0),VLOOKUP($B214,$B$4:DP$184,COLUMN(DP$1)-1,0))</f>
        <v>-1545553.9711153954</v>
      </c>
      <c r="DQ214" s="30">
        <f>IF(VLOOKUP($B214,$B$4:DQ$184,COLUMN(DQ$1)-1,0)="",IF(DQ181="",TREND(DQ$4:INDEX(DQ$4:DQ$184,$B$200,1),$B$4:INDEX($B$4:$B$184,$B$200,1),INDEX($B$4:$B$184,$B$200+(MONTH($B214)-$C$200),1)),0),VLOOKUP($B214,$B$4:DQ$184,COLUMN(DQ$1)-1,0))</f>
        <v>4863701.3460477181</v>
      </c>
      <c r="DR214" s="30">
        <f>IF(VLOOKUP($B214,$B$4:DR$184,COLUMN(DR$1)-1,0)="",IF(DR181="",TREND(DR$4:INDEX(DR$4:DR$184,$B$200,1),$B$4:INDEX($B$4:$B$184,$B$200,1),INDEX($B$4:$B$184,$B$200+(MONTH($B214)-$C$200),1)),0),VLOOKUP($B214,$B$4:DR$184,COLUMN(DR$1)-1,0))</f>
        <v>396187600.89529669</v>
      </c>
      <c r="DS214" s="30">
        <f>IF(VLOOKUP($B214,$B$4:DS$184,COLUMN(DS$1)-1,0)="",IF(DS181="",TREND(DS$4:INDEX(DS$4:DS$184,$B$200,1),$B$4:INDEX($B$4:$B$184,$B$200,1),INDEX($B$4:$B$184,$B$200+(MONTH($B214)-$C$200),1)),0),VLOOKUP($B214,$B$4:DS$184,COLUMN(DS$1)-1,0))</f>
        <v>33104336.014335185</v>
      </c>
      <c r="DT214" s="30">
        <f>IF(VLOOKUP($B214,$B$4:DT$184,COLUMN(DT$1)-1,0)="",IF(DT181="",TREND(DT$4:INDEX(DT$4:DT$184,$B$200,1),$B$4:INDEX($B$4:$B$184,$B$200,1),INDEX($B$4:$B$184,$B$200+(MONTH($B214)-$C$200),1)),0),VLOOKUP($B214,$B$4:DT$184,COLUMN(DT$1)-1,0))</f>
        <v>31533404.09794569</v>
      </c>
      <c r="DU214" s="30">
        <f>IF(VLOOKUP($B214,$B$4:DU$184,COLUMN(DU$1)-1,0)="",IF(DU181="",TREND(DU$4:INDEX(DU$4:DU$184,$B$200,1),$B$4:INDEX($B$4:$B$184,$B$200,1),INDEX($B$4:$B$184,$B$200+(MONTH($B214)-$C$200),1)),0),VLOOKUP($B214,$B$4:DU$184,COLUMN(DU$1)-1,0))</f>
        <v>1553998.3216411176</v>
      </c>
      <c r="DV214" s="30">
        <f>IF(VLOOKUP($B214,$B$4:DV$184,COLUMN(DV$1)-1,0)="",IF(DV181="",TREND(DV$4:INDEX(DV$4:DV$184,$B$200,1),$B$4:INDEX($B$4:$B$184,$B$200,1),INDEX($B$4:$B$184,$B$200+(MONTH($B214)-$C$200),1)),0),VLOOKUP($B214,$B$4:DV$184,COLUMN(DV$1)-1,0))</f>
        <v>16933.594748356496</v>
      </c>
      <c r="DW214" s="30">
        <f>IF(VLOOKUP($B214,$B$4:DW$184,COLUMN(DW$1)-1,0)="",IF(DW181="",TREND(DW$4:INDEX(DW$4:DW$184,$B$200,1),$B$4:INDEX($B$4:$B$184,$B$200,1),INDEX($B$4:$B$184,$B$200+(MONTH($B214)-$C$200),1)),0),VLOOKUP($B214,$B$4:DW$184,COLUMN(DW$1)-1,0))</f>
        <v>4988841.4672877192</v>
      </c>
      <c r="DX214" s="30">
        <f>IF(VLOOKUP($B214,$B$4:DX$184,COLUMN(DX$1)-1,0)="",IF(DX181="",TREND(DX$4:INDEX(DX$4:DX$184,$B$200,1),$B$4:INDEX($B$4:$B$184,$B$200,1),INDEX($B$4:$B$184,$B$200+(MONTH($B214)-$C$200),1)),0),VLOOKUP($B214,$B$4:DX$184,COLUMN(DX$1)-1,0))</f>
        <v>7401253.1089960188</v>
      </c>
      <c r="DY214" s="30">
        <f>IF(VLOOKUP($B214,$B$4:DY$184,COLUMN(DY$1)-1,0)="",IF(DY181="",TREND(DY$4:INDEX(DY$4:DY$184,$B$200,1),$B$4:INDEX($B$4:$B$184,$B$200,1),INDEX($B$4:$B$184,$B$200+(MONTH($B214)-$C$200),1)),0),VLOOKUP($B214,$B$4:DY$184,COLUMN(DY$1)-1,0))</f>
        <v>-1223570.2967678979</v>
      </c>
      <c r="DZ214" s="30">
        <f>IF(VLOOKUP($B214,$B$4:DZ$184,COLUMN(DZ$1)-1,0)="",IF(DZ181="",TREND(DZ$4:INDEX(DZ$4:DZ$184,$B$200,1),$B$4:INDEX($B$4:$B$184,$B$200,1),INDEX($B$4:$B$184,$B$200+(MONTH($B214)-$C$200),1)),0),VLOOKUP($B214,$B$4:DZ$184,COLUMN(DZ$1)-1,0))</f>
        <v>-145546.18151662825</v>
      </c>
      <c r="EA214" s="30">
        <f>IF(VLOOKUP($B214,$B$4:EA$184,COLUMN(EA$1)-1,0)="",IF(EA181="",TREND(EA$4:INDEX(EA$4:EA$184,$B$200,1),$B$4:INDEX($B$4:$B$184,$B$200,1),INDEX($B$4:$B$184,$B$200+(MONTH($B214)-$C$200),1)),0),VLOOKUP($B214,$B$4:EA$184,COLUMN(EA$1)-1,0))</f>
        <v>348165.41134914756</v>
      </c>
      <c r="EB214" s="30">
        <f>IF(VLOOKUP($B214,$B$4:EB$184,COLUMN(EB$1)-1,0)="",IF(EB181="",TREND(EB$4:INDEX(EB$4:EB$184,$B$200,1),$B$4:INDEX($B$4:$B$184,$B$200,1),INDEX($B$4:$B$184,$B$200+(MONTH($B214)-$C$200),1)),0),VLOOKUP($B214,$B$4:EB$184,COLUMN(EB$1)-1,0))</f>
        <v>-1391460.5747729354</v>
      </c>
      <c r="EC214" s="30">
        <f>IF(VLOOKUP($B214,$B$4:EC$184,COLUMN(EC$1)-1,0)="",IF(EC181="",TREND(EC$4:INDEX(EC$4:EC$184,$B$200,1),$B$4:INDEX($B$4:$B$184,$B$200,1),INDEX($B$4:$B$184,$B$200+(MONTH($B214)-$C$200),1)),0),VLOOKUP($B214,$B$4:EC$184,COLUMN(EC$1)-1,0))</f>
        <v>61752641.634874672</v>
      </c>
      <c r="ED214" s="30">
        <f>IF(VLOOKUP($B214,$B$4:ED$184,COLUMN(ED$1)-1,0)="",IF(ED181="",TREND(ED$4:INDEX(ED$4:ED$184,$B$200,1),$B$4:INDEX($B$4:$B$184,$B$200,1),INDEX($B$4:$B$184,$B$200+(MONTH($B214)-$C$200),1)),0),VLOOKUP($B214,$B$4:ED$184,COLUMN(ED$1)-1,0))</f>
        <v>-51102.899863624014</v>
      </c>
      <c r="EE214" s="30">
        <f>IF(VLOOKUP($B214,$B$4:EE$184,COLUMN(EE$1)-1,0)="",IF(EE181="",TREND(EE$4:INDEX(EE$4:EE$184,$B$200,1),$B$4:INDEX($B$4:$B$184,$B$200,1),INDEX($B$4:$B$184,$B$200+(MONTH($B214)-$C$200),1)),0),VLOOKUP($B214,$B$4:EE$184,COLUMN(EE$1)-1,0))</f>
        <v>61784494.674769059</v>
      </c>
      <c r="EF214" s="30">
        <f>IF(VLOOKUP($B214,$B$4:EF$184,COLUMN(EF$1)-1,0)="",IF(EF181="",TREND(EF$4:INDEX(EF$4:EF$184,$B$200,1),$B$4:INDEX($B$4:$B$184,$B$200,1),INDEX($B$4:$B$184,$B$200+(MONTH($B214)-$C$200),1)),0),VLOOKUP($B214,$B$4:EF$184,COLUMN(EF$1)-1,0))</f>
        <v>19249.859969196146</v>
      </c>
      <c r="EG214" s="30">
        <f>IF(VLOOKUP($B214,$B$4:EG$184,COLUMN(EG$1)-1,0)="",IF(EG181="",TREND(EG$4:INDEX(EG$4:EG$184,$B$200,1),$B$4:INDEX($B$4:$B$184,$B$200,1),INDEX($B$4:$B$184,$B$200+(MONTH($B214)-$C$200),1)),0),VLOOKUP($B214,$B$4:EG$184,COLUMN(EG$1)-1,0))</f>
        <v>66933729.803164005</v>
      </c>
      <c r="EH214" s="30">
        <f>IF(VLOOKUP($B214,$B$4:EH$184,COLUMN(EH$1)-1,0)="",IF(EH181="",TREND(EH$4:INDEX(EH$4:EH$184,$B$200,1),$B$4:INDEX($B$4:$B$184,$B$200,1),INDEX($B$4:$B$184,$B$200+(MONTH($B214)-$C$200),1)),0),VLOOKUP($B214,$B$4:EH$184,COLUMN(EH$1)-1,0))</f>
        <v>66068719.10651505</v>
      </c>
      <c r="EI214" s="30">
        <f>IF(VLOOKUP($B214,$B$4:EI$184,COLUMN(EI$1)-1,0)="",IF(EI181="",TREND(EI$4:INDEX(EI$4:EI$184,$B$200,1),$B$4:INDEX($B$4:$B$184,$B$200,1),INDEX($B$4:$B$184,$B$200+(MONTH($B214)-$C$200),1)),0),VLOOKUP($B214,$B$4:EI$184,COLUMN(EI$1)-1,0))</f>
        <v>855579.60847494192</v>
      </c>
      <c r="EJ214" s="30">
        <f>IF(VLOOKUP($B214,$B$4:EJ$184,COLUMN(EJ$1)-1,0)="",IF(EJ181="",TREND(EJ$4:INDEX(EJ$4:EJ$184,$B$200,1),$B$4:INDEX($B$4:$B$184,$B$200,1),INDEX($B$4:$B$184,$B$200+(MONTH($B214)-$C$200),1)),0),VLOOKUP($B214,$B$4:EJ$184,COLUMN(EJ$1)-1,0))</f>
        <v>9431.0881740330369</v>
      </c>
      <c r="EK214" s="30">
        <f>IF(VLOOKUP($B214,$B$4:EK$184,COLUMN(EK$1)-1,0)="",IF(EK181="",TREND(EK$4:INDEX(EK$4:EK$184,$B$200,1),$B$4:INDEX($B$4:$B$184,$B$200,1),INDEX($B$4:$B$184,$B$200+(MONTH($B214)-$C$200),1)),0),VLOOKUP($B214,$B$4:EK$184,COLUMN(EK$1)-1,0))</f>
        <v>80214308.934691787</v>
      </c>
      <c r="EL214" s="30">
        <f>IF(VLOOKUP($B214,$B$4:EL$184,COLUMN(EL$1)-1,0)="",IF(EL181="",TREND(EL$4:INDEX(EL$4:EL$184,$B$200,1),$B$4:INDEX($B$4:$B$184,$B$200,1),INDEX($B$4:$B$184,$B$200+(MONTH($B214)-$C$200),1)),0),VLOOKUP($B214,$B$4:EL$184,COLUMN(EL$1)-1,0))</f>
        <v>-1592289.7301110998</v>
      </c>
      <c r="EM214" s="30">
        <f>IF(VLOOKUP($B214,$B$4:EM$184,COLUMN(EM$1)-1,0)="",IF(EM181="",TREND(EM$4:INDEX(EM$4:EM$184,$B$200,1),$B$4:INDEX($B$4:$B$184,$B$200,1),INDEX($B$4:$B$184,$B$200+(MONTH($B214)-$C$200),1)),0),VLOOKUP($B214,$B$4:EM$184,COLUMN(EM$1)-1,0))</f>
        <v>1474874.139057324</v>
      </c>
      <c r="EN214" s="30">
        <f>IF(VLOOKUP($B214,$B$4:EN$184,COLUMN(EN$1)-1,0)="",IF(EN181="",TREND(EN$4:INDEX(EN$4:EN$184,$B$200,1),$B$4:INDEX($B$4:$B$184,$B$200,1),INDEX($B$4:$B$184,$B$200+(MONTH($B214)-$C$200),1)),0),VLOOKUP($B214,$B$4:EN$184,COLUMN(EN$1)-1,0))</f>
        <v>52464942.973390937</v>
      </c>
      <c r="EO214" s="30">
        <f>IF(VLOOKUP($B214,$B$4:EO$184,COLUMN(EO$1)-1,0)="",IF(EO181="",TREND(EO$4:INDEX(EO$4:EO$184,$B$200,1),$B$4:INDEX($B$4:$B$184,$B$200,1),INDEX($B$4:$B$184,$B$200+(MONTH($B214)-$C$200),1)),0),VLOOKUP($B214,$B$4:EO$184,COLUMN(EO$1)-1,0))</f>
        <v>1244494.7373100389</v>
      </c>
      <c r="EP214" s="30">
        <f>IF(VLOOKUP($B214,$B$4:EP$184,COLUMN(EP$1)-1,0)="",IF(EP181="",TREND(EP$4:INDEX(EP$4:EP$184,$B$200,1),$B$4:INDEX($B$4:$B$184,$B$200,1),INDEX($B$4:$B$184,$B$200+(MONTH($B214)-$C$200),1)),0),VLOOKUP($B214,$B$4:EP$184,COLUMN(EP$1)-1,0))</f>
        <v>48903.310418967158</v>
      </c>
      <c r="EQ214" s="30">
        <f>IF(VLOOKUP($B214,$B$4:EQ$184,COLUMN(EQ$1)-1,0)="",IF(EQ181="",TREND(EQ$4:INDEX(EQ$4:EQ$184,$B$200,1),$B$4:INDEX($B$4:$B$184,$B$200,1),INDEX($B$4:$B$184,$B$200+(MONTH($B214)-$C$200),1)),0),VLOOKUP($B214,$B$4:EQ$184,COLUMN(EQ$1)-1,0))</f>
        <v>-377620.32918966189</v>
      </c>
      <c r="ER214" s="30">
        <f>IF(VLOOKUP($B214,$B$4:ER$184,COLUMN(ER$1)-1,0)="",IF(ER181="",TREND(ER$4:INDEX(ER$4:ER$184,$B$200,1),$B$4:INDEX($B$4:$B$184,$B$200,1),INDEX($B$4:$B$184,$B$200+(MONTH($B214)-$C$200),1)),0),VLOOKUP($B214,$B$4:ER$184,COLUMN(ER$1)-1,0))</f>
        <v>159050.83857409563</v>
      </c>
      <c r="ES214" s="30">
        <f>IF(VLOOKUP($B214,$B$4:ES$184,COLUMN(ES$1)-1,0)="",IF(ES181="",TREND(ES$4:INDEX(ES$4:ES$184,$B$200,1),$B$4:INDEX($B$4:$B$184,$B$200,1),INDEX($B$4:$B$184,$B$200+(MONTH($B214)-$C$200),1)),0),VLOOKUP($B214,$B$4:ES$184,COLUMN(ES$1)-1,0))</f>
        <v>1101070.276758072</v>
      </c>
      <c r="ET214" s="30">
        <f>IF(VLOOKUP($B214,$B$4:ET$184,COLUMN(ET$1)-1,0)="",IF(ET181="",TREND(ET$4:INDEX(ET$4:ET$184,$B$200,1),$B$4:INDEX($B$4:$B$184,$B$200,1),INDEX($B$4:$B$184,$B$200+(MONTH($B214)-$C$200),1)),0),VLOOKUP($B214,$B$4:ET$184,COLUMN(ET$1)-1,0))</f>
        <v>313090.64074856439</v>
      </c>
      <c r="EU214" s="30">
        <f>IF(VLOOKUP($B214,$B$4:EU$184,COLUMN(EU$1)-1,0)="",IF(EU181="",TREND(EU$4:INDEX(EU$4:EU$184,$B$200,1),$B$4:INDEX($B$4:$B$184,$B$200,1),INDEX($B$4:$B$184,$B$200+(MONTH($B214)-$C$200),1)),0),VLOOKUP($B214,$B$4:EU$184,COLUMN(EU$1)-1,0))</f>
        <v>2042450.9428872839</v>
      </c>
      <c r="EV214" s="30">
        <f>IF(VLOOKUP($B214,$B$4:EV$184,COLUMN(EV$1)-1,0)="",IF(EV181="",TREND(EV$4:INDEX(EV$4:EV$184,$B$200,1),$B$4:INDEX($B$4:$B$184,$B$200,1),INDEX($B$4:$B$184,$B$200+(MONTH($B214)-$C$200),1)),0),VLOOKUP($B214,$B$4:EV$184,COLUMN(EV$1)-1,0))</f>
        <v>16177061.537468553</v>
      </c>
      <c r="EW214" s="30">
        <f>IF(VLOOKUP($B214,$B$4:EW$184,COLUMN(EW$1)-1,0)="",IF(EW181="",TREND(EW$4:INDEX(EW$4:EW$184,$B$200,1),$B$4:INDEX($B$4:$B$184,$B$200,1),INDEX($B$4:$B$184,$B$200+(MONTH($B214)-$C$200),1)),0),VLOOKUP($B214,$B$4:EW$184,COLUMN(EW$1)-1,0))</f>
        <v>36635927.280567989</v>
      </c>
      <c r="EX214" s="30">
        <f>IF(VLOOKUP($B214,$B$4:EX$184,COLUMN(EX$1)-1,0)="",IF(EX181="",TREND(EX$4:INDEX(EX$4:EX$184,$B$200,1),$B$4:INDEX($B$4:$B$184,$B$200,1),INDEX($B$4:$B$184,$B$200+(MONTH($B214)-$C$200),1)),0),VLOOKUP($B214,$B$4:EX$184,COLUMN(EX$1)-1,0))</f>
        <v>-78599.306390435901</v>
      </c>
      <c r="EY214" s="30">
        <f>IF(VLOOKUP($B214,$B$4:EY$184,COLUMN(EY$1)-1,0)="",IF(EY181="",TREND(EY$4:INDEX(EY$4:EY$184,$B$200,1),$B$4:INDEX($B$4:$B$184,$B$200,1),INDEX($B$4:$B$184,$B$200+(MONTH($B214)-$C$200),1)),0),VLOOKUP($B214,$B$4:EY$184,COLUMN(EY$1)-1,0))</f>
        <v>327163.05313209805</v>
      </c>
      <c r="EZ214" s="30">
        <f>IF(VLOOKUP($B214,$B$4:EZ$184,COLUMN(EZ$1)-1,0)="",IF(EZ181="",TREND(EZ$4:INDEX(EZ$4:EZ$184,$B$200,1),$B$4:INDEX($B$4:$B$184,$B$200,1),INDEX($B$4:$B$184,$B$200+(MONTH($B214)-$C$200),1)),0),VLOOKUP($B214,$B$4:EZ$184,COLUMN(EZ$1)-1,0))</f>
        <v>35524628.03978169</v>
      </c>
      <c r="FA214" s="30">
        <f>IF(VLOOKUP($B214,$B$4:FA$184,COLUMN(FA$1)-1,0)="",IF(FA181="",TREND(FA$4:INDEX(FA$4:FA$184,$B$200,1),$B$4:INDEX($B$4:$B$184,$B$200,1),INDEX($B$4:$B$184,$B$200+(MONTH($B214)-$C$200),1)),0),VLOOKUP($B214,$B$4:FA$184,COLUMN(FA$1)-1,0))</f>
        <v>862735.49404466152</v>
      </c>
      <c r="FB214" s="30">
        <f>IF(VLOOKUP($B214,$B$4:FB$184,COLUMN(FB$1)-1,0)="",IF(FB181="",TREND(FB$4:INDEX(FB$4:FB$184,$B$200,1),$B$4:INDEX($B$4:$B$184,$B$200,1),INDEX($B$4:$B$184,$B$200+(MONTH($B214)-$C$200),1)),0),VLOOKUP($B214,$B$4:FB$184,COLUMN(FB$1)-1,0))</f>
        <v>-97459.408784003928</v>
      </c>
      <c r="FC214" s="30">
        <f>IF(VLOOKUP($B214,$B$4:FC$184,COLUMN(FC$1)-1,0)="",IF(FC181="",TREND(FC$4:INDEX(FC$4:FC$184,$B$200,1),$B$4:INDEX($B$4:$B$184,$B$200,1),INDEX($B$4:$B$184,$B$200+(MONTH($B214)-$C$200),1)),0),VLOOKUP($B214,$B$4:FC$184,COLUMN(FC$1)-1,0))</f>
        <v>25049.965247581713</v>
      </c>
      <c r="FD214" s="30">
        <f>IF(VLOOKUP($B214,$B$4:FD$184,COLUMN(FD$1)-1,0)="",IF(FD181="",TREND(FD$4:INDEX(FD$4:FD$184,$B$200,1),$B$4:INDEX($B$4:$B$184,$B$200,1),INDEX($B$4:$B$184,$B$200+(MONTH($B214)-$C$200),1)),0),VLOOKUP($B214,$B$4:FD$184,COLUMN(FD$1)-1,0))</f>
        <v>-39429.807467409992</v>
      </c>
      <c r="FE214" s="30">
        <f>IF(VLOOKUP($B214,$B$4:FE$184,COLUMN(FE$1)-1,0)="",IF(FE181="",TREND(FE$4:INDEX(FE$4:FE$184,$B$200,1),$B$4:INDEX($B$4:$B$184,$B$200,1),INDEX($B$4:$B$184,$B$200+(MONTH($B214)-$C$200),1)),0),VLOOKUP($B214,$B$4:FE$184,COLUMN(FE$1)-1,0))</f>
        <v>-90456.930222072871</v>
      </c>
      <c r="FF214" s="30">
        <f>IF(VLOOKUP($B214,$B$4:FF$184,COLUMN(FF$1)-1,0)="",IF(FF181="",TREND(FF$4:INDEX(FF$4:FF$184,$B$200,1),$B$4:INDEX($B$4:$B$184,$B$200,1),INDEX($B$4:$B$184,$B$200+(MONTH($B214)-$C$200),1)),0),VLOOKUP($B214,$B$4:FF$184,COLUMN(FF$1)-1,0))</f>
        <v>40948577.341598034</v>
      </c>
      <c r="FG214" s="30">
        <f>IF(VLOOKUP($B214,$B$4:FG$184,COLUMN(FG$1)-1,0)="",IF(FG181="",TREND(FG$4:INDEX(FG$4:FG$184,$B$200,1),$B$4:INDEX($B$4:$B$184,$B$200,1),INDEX($B$4:$B$184,$B$200+(MONTH($B214)-$C$200),1)),0),VLOOKUP($B214,$B$4:FG$184,COLUMN(FG$1)-1,0))</f>
        <v>-40673724.184278965</v>
      </c>
      <c r="FH214" s="30">
        <f>IF(VLOOKUP($B214,$B$4:FH$184,COLUMN(FH$1)-1,0)="",IF(FH181="",TREND(FH$4:INDEX(FH$4:FH$184,$B$200,1),$B$4:INDEX($B$4:$B$184,$B$200,1),INDEX($B$4:$B$184,$B$200+(MONTH($B214)-$C$200),1)),0),VLOOKUP($B214,$B$4:FH$184,COLUMN(FH$1)-1,0))</f>
        <v>158954.00480002537</v>
      </c>
      <c r="FI214" s="30">
        <f>IF(VLOOKUP($B214,$B$4:FI$184,COLUMN(FI$1)-1,0)="",IF(FI181="",TREND(FI$4:INDEX(FI$4:FI$184,$B$200,1),$B$4:INDEX($B$4:$B$184,$B$200,1),INDEX($B$4:$B$184,$B$200+(MONTH($B214)-$C$200),1)),0),VLOOKUP($B214,$B$4:FI$184,COLUMN(FI$1)-1,0))</f>
        <v>-53276894.139052629</v>
      </c>
      <c r="FJ214" s="30">
        <f>IF(VLOOKUP($B214,$B$4:FJ$184,COLUMN(FJ$1)-1,0)="",IF(FJ181="",TREND(FJ$4:INDEX(FJ$4:FJ$184,$B$200,1),$B$4:INDEX($B$4:$B$184,$B$200,1),INDEX($B$4:$B$184,$B$200+(MONTH($B214)-$C$200),1)),0),VLOOKUP($B214,$B$4:FJ$184,COLUMN(FJ$1)-1,0))</f>
        <v>9801441.0725285634</v>
      </c>
      <c r="FK214" s="30">
        <f>IF(VLOOKUP($B214,$B$4:FK$184,COLUMN(FK$1)-1,0)="",IF(FK181="",TREND(FK$4:INDEX(FK$4:FK$184,$B$200,1),$B$4:INDEX($B$4:$B$184,$B$200,1),INDEX($B$4:$B$184,$B$200+(MONTH($B214)-$C$200),1)),0),VLOOKUP($B214,$B$4:FK$184,COLUMN(FK$1)-1,0))</f>
        <v>3522651.1895153071</v>
      </c>
      <c r="FL214" s="30">
        <f>IF(VLOOKUP($B214,$B$4:FL$184,COLUMN(FL$1)-1,0)="",IF(FL181="",TREND(FL$4:INDEX(FL$4:FL$184,$B$200,1),$B$4:INDEX($B$4:$B$184,$B$200,1),INDEX($B$4:$B$184,$B$200+(MONTH($B214)-$C$200),1)),0),VLOOKUP($B214,$B$4:FL$184,COLUMN(FL$1)-1,0))</f>
        <v>-128973.47355071176</v>
      </c>
      <c r="FM214" s="30">
        <f>IF(VLOOKUP($B214,$B$4:FM$184,COLUMN(FM$1)-1,0)="",IF(FM181="",TREND(FM$4:INDEX(FM$4:FM$184,$B$200,1),$B$4:INDEX($B$4:$B$184,$B$200,1),INDEX($B$4:$B$184,$B$200+(MONTH($B214)-$C$200),1)),0),VLOOKUP($B214,$B$4:FM$184,COLUMN(FM$1)-1,0))</f>
        <v>0</v>
      </c>
      <c r="FN214" s="30">
        <f>IF(VLOOKUP($B214,$B$4:FN$184,COLUMN(FN$1)-1,0)="",IF(FN181="",TREND(FN$4:INDEX(FN$4:FN$184,$B$200,1),$B$4:INDEX($B$4:$B$184,$B$200,1),INDEX($B$4:$B$184,$B$200+(MONTH($B214)-$C$200),1)),0),VLOOKUP($B214,$B$4:FN$184,COLUMN(FN$1)-1,0))</f>
        <v>-25642.319967906689</v>
      </c>
      <c r="FO214" s="30">
        <f>IF(VLOOKUP($B214,$B$4:FO$184,COLUMN(FO$1)-1,0)="",IF(FO181="",TREND(FO$4:INDEX(FO$4:FO$184,$B$200,1),$B$4:INDEX($B$4:$B$184,$B$200,1),INDEX($B$4:$B$184,$B$200+(MONTH($B214)-$C$200),1)),0),VLOOKUP($B214,$B$4:FO$184,COLUMN(FO$1)-1,0))</f>
        <v>6433405.6765318699</v>
      </c>
      <c r="FP214" s="30">
        <f>IF(VLOOKUP($B214,$B$4:FP$184,COLUMN(FP$1)-1,0)="",IF(FP181="",TREND(FP$4:INDEX(FP$4:FP$184,$B$200,1),$B$4:INDEX($B$4:$B$184,$B$200,1),INDEX($B$4:$B$184,$B$200+(MONTH($B214)-$C$200),1)),0),VLOOKUP($B214,$B$4:FP$184,COLUMN(FP$1)-1,0))</f>
        <v>2652631.010736879</v>
      </c>
      <c r="FQ214" s="30">
        <f>IF(VLOOKUP($B214,$B$4:FQ$184,COLUMN(FQ$1)-1,0)="",IF(FQ181="",TREND(FQ$4:INDEX(FQ$4:FQ$184,$B$200,1),$B$4:INDEX($B$4:$B$184,$B$200,1),INDEX($B$4:$B$184,$B$200+(MONTH($B214)-$C$200),1)),0),VLOOKUP($B214,$B$4:FQ$184,COLUMN(FQ$1)-1,0))</f>
        <v>-9856.1332916251558</v>
      </c>
      <c r="FR214" s="30">
        <f>IF(VLOOKUP($B214,$B$4:FR$184,COLUMN(FR$1)-1,0)="",IF(FR181="",TREND(FR$4:INDEX(FR$4:FR$184,$B$200,1),$B$4:INDEX($B$4:$B$184,$B$200,1),INDEX($B$4:$B$184,$B$200+(MONTH($B214)-$C$200),1)),0),VLOOKUP($B214,$B$4:FR$184,COLUMN(FR$1)-1,0))</f>
        <v>693105944.72542048</v>
      </c>
      <c r="FS214" s="30">
        <f>IF(VLOOKUP($B214,$B$4:FS$184,COLUMN(FS$1)-1,0)="",IF(FS181="",TREND(FS$4:INDEX(FS$4:FS$184,$B$200,1),$B$4:INDEX($B$4:$B$184,$B$200,1),INDEX($B$4:$B$184,$B$200+(MONTH($B214)-$C$200),1)),0),VLOOKUP($B214,$B$4:FS$184,COLUMN(FS$1)-1,0))</f>
        <v>622219314.17348957</v>
      </c>
      <c r="FT214" s="30">
        <f>IF(VLOOKUP($B214,$B$4:FT$184,COLUMN(FT$1)-1,0)="",IF(FT181="",TREND(FT$4:INDEX(FT$4:FT$184,$B$200,1),$B$4:INDEX($B$4:$B$184,$B$200,1),INDEX($B$4:$B$184,$B$200+(MONTH($B214)-$C$200),1)),0),VLOOKUP($B214,$B$4:FT$184,COLUMN(FT$1)-1,0))</f>
        <v>73163.00642432482</v>
      </c>
      <c r="FU214" s="30">
        <f>IF(VLOOKUP($B214,$B$4:FU$184,COLUMN(FU$1)-1,0)="",IF(FU181="",TREND(FU$4:INDEX(FU$4:FU$184,$B$200,1),$B$4:INDEX($B$4:$B$184,$B$200,1),INDEX($B$4:$B$184,$B$200+(MONTH($B214)-$C$200),1)),0),VLOOKUP($B214,$B$4:FU$184,COLUMN(FU$1)-1,0))</f>
        <v>297487522.66764021</v>
      </c>
      <c r="FV214" s="30">
        <f>IF(VLOOKUP($B214,$B$4:FV$184,COLUMN(FV$1)-1,0)="",IF(FV181="",TREND(FV$4:INDEX(FV$4:FV$184,$B$200,1),$B$4:INDEX($B$4:$B$184,$B$200,1),INDEX($B$4:$B$184,$B$200+(MONTH($B214)-$C$200),1)),0),VLOOKUP($B214,$B$4:FV$184,COLUMN(FV$1)-1,0))</f>
        <v>36462766.814079843</v>
      </c>
      <c r="FW214" s="30">
        <f>IF(VLOOKUP($B214,$B$4:FW$184,COLUMN(FW$1)-1,0)="",IF(FW181="",TREND(FW$4:INDEX(FW$4:FW$184,$B$200,1),$B$4:INDEX($B$4:$B$184,$B$200,1),INDEX($B$4:$B$184,$B$200+(MONTH($B214)-$C$200),1)),0),VLOOKUP($B214,$B$4:FW$184,COLUMN(FW$1)-1,0))</f>
        <v>39113375.716499388</v>
      </c>
      <c r="FX214" s="30">
        <f>IF(VLOOKUP($B214,$B$4:FX$184,COLUMN(FX$1)-1,0)="",IF(FX181="",TREND(FX$4:INDEX(FX$4:FX$184,$B$200,1),$B$4:INDEX($B$4:$B$184,$B$200,1),INDEX($B$4:$B$184,$B$200+(MONTH($B214)-$C$200),1)),0),VLOOKUP($B214,$B$4:FX$184,COLUMN(FX$1)-1,0))</f>
        <v>-2650608.9024195671</v>
      </c>
      <c r="FY214" s="30">
        <f>IF(VLOOKUP($B214,$B$4:FY$184,COLUMN(FY$1)-1,0)="",IF(FY181="",TREND(FY$4:INDEX(FY$4:FY$184,$B$200,1),$B$4:INDEX($B$4:$B$184,$B$200,1),INDEX($B$4:$B$184,$B$200+(MONTH($B214)-$C$200),1)),0),VLOOKUP($B214,$B$4:FY$184,COLUMN(FY$1)-1,0))</f>
        <v>-131781.91163400095</v>
      </c>
      <c r="FZ214" s="30">
        <f>IF(VLOOKUP($B214,$B$4:FZ$184,COLUMN(FZ$1)-1,0)="",IF(FZ181="",TREND(FZ$4:INDEX(FZ$4:FZ$184,$B$200,1),$B$4:INDEX($B$4:$B$184,$B$200,1),INDEX($B$4:$B$184,$B$200+(MONTH($B214)-$C$200),1)),0),VLOOKUP($B214,$B$4:FZ$184,COLUMN(FZ$1)-1,0))</f>
        <v>1243353.8413573708</v>
      </c>
      <c r="GA214" s="30">
        <f>IF(VLOOKUP($B214,$B$4:GA$184,COLUMN(GA$1)-1,0)="",IF(GA181="",TREND(GA$4:INDEX(GA$4:GA$184,$B$200,1),$B$4:INDEX($B$4:$B$184,$B$200,1),INDEX($B$4:$B$184,$B$200+(MONTH($B214)-$C$200),1)),0),VLOOKUP($B214,$B$4:GA$184,COLUMN(GA$1)-1,0))</f>
        <v>265124467.12315464</v>
      </c>
      <c r="GB214" s="30">
        <f>IF(VLOOKUP($B214,$B$4:GB$184,COLUMN(GB$1)-1,0)="",IF(GB181="",TREND(GB$4:INDEX(GB$4:GB$184,$B$200,1),$B$4:INDEX($B$4:$B$184,$B$200,1),INDEX($B$4:$B$184,$B$200+(MONTH($B214)-$C$200),1)),0),VLOOKUP($B214,$B$4:GB$184,COLUMN(GB$1)-1,0))</f>
        <v>21959822.632467151</v>
      </c>
      <c r="GC214" s="30">
        <f>IF(VLOOKUP($B214,$B$4:GC$184,COLUMN(GC$1)-1,0)="",IF(GC181="",TREND(GC$4:INDEX(GC$4:GC$184,$B$200,1),$B$4:INDEX($B$4:$B$184,$B$200,1),INDEX($B$4:$B$184,$B$200+(MONTH($B214)-$C$200),1)),0),VLOOKUP($B214,$B$4:GC$184,COLUMN(GC$1)-1,0))</f>
        <v>4311181.757304389</v>
      </c>
      <c r="GD214" s="30">
        <f>IF(VLOOKUP($B214,$B$4:GD$184,COLUMN(GD$1)-1,0)="",IF(GD181="",TREND(GD$4:INDEX(GD$4:GD$184,$B$200,1),$B$4:INDEX($B$4:$B$184,$B$200,1),INDEX($B$4:$B$184,$B$200+(MONTH($B214)-$C$200),1)),0),VLOOKUP($B214,$B$4:GD$184,COLUMN(GD$1)-1,0))</f>
        <v>0</v>
      </c>
      <c r="GE214" s="30">
        <f>IF(VLOOKUP($B214,$B$4:GE$184,COLUMN(GE$1)-1,0)="",IF(GE181="",TREND(GE$4:INDEX(GE$4:GE$184,$B$200,1),$B$4:INDEX($B$4:$B$184,$B$200,1),INDEX($B$4:$B$184,$B$200+(MONTH($B214)-$C$200),1)),0),VLOOKUP($B214,$B$4:GE$184,COLUMN(GE$1)-1,0))</f>
        <v>4311267.8796934132</v>
      </c>
      <c r="GF214" s="30">
        <f>IF(VLOOKUP($B214,$B$4:GF$184,COLUMN(GF$1)-1,0)="",IF(GF181="",TREND(GF$4:INDEX(GF$4:GF$184,$B$200,1),$B$4:INDEX($B$4:$B$184,$B$200,1),INDEX($B$4:$B$184,$B$200+(MONTH($B214)-$C$200),1)),0),VLOOKUP($B214,$B$4:GF$184,COLUMN(GF$1)-1,0))</f>
        <v>-86.122389023729511</v>
      </c>
      <c r="GG214" s="30">
        <f>IF(VLOOKUP($B214,$B$4:GG$184,COLUMN(GG$1)-1,0)="",IF(GG181="",TREND(GG$4:INDEX(GG$4:GG$184,$B$200,1),$B$4:INDEX($B$4:$B$184,$B$200,1),INDEX($B$4:$B$184,$B$200+(MONTH($B214)-$C$200),1)),0),VLOOKUP($B214,$B$4:GG$184,COLUMN(GG$1)-1,0))</f>
        <v>63542.188601822825</v>
      </c>
      <c r="GH214" s="30">
        <f>IF(VLOOKUP($B214,$B$4:GH$184,COLUMN(GH$1)-1,0)="",IF(GH181="",TREND(GH$4:INDEX(GH$4:GH$184,$B$200,1),$B$4:INDEX($B$4:$B$184,$B$200,1),INDEX($B$4:$B$184,$B$200+(MONTH($B214)-$C$200),1)),0),VLOOKUP($B214,$B$4:GH$184,COLUMN(GH$1)-1,0))</f>
        <v>990698.65277841687</v>
      </c>
      <c r="GI214" s="30">
        <f>IF(VLOOKUP($B214,$B$4:GI$184,COLUMN(GI$1)-1,0)="",IF(GI181="",TREND(GI$4:INDEX(GI$4:GI$184,$B$200,1),$B$4:INDEX($B$4:$B$184,$B$200,1),INDEX($B$4:$B$184,$B$200+(MONTH($B214)-$C$200),1)),0),VLOOKUP($B214,$B$4:GI$184,COLUMN(GI$1)-1,0))</f>
        <v>6131109.0815941095</v>
      </c>
      <c r="GJ214" s="30">
        <f>IF(VLOOKUP($B214,$B$4:GJ$184,COLUMN(GJ$1)-1,0)="",IF(GJ181="",TREND(GJ$4:INDEX(GJ$4:GJ$184,$B$200,1),$B$4:INDEX($B$4:$B$184,$B$200,1),INDEX($B$4:$B$184,$B$200+(MONTH($B214)-$C$200),1)),0),VLOOKUP($B214,$B$4:GJ$184,COLUMN(GJ$1)-1,0))</f>
        <v>20567721.337279201</v>
      </c>
      <c r="GK214" s="30">
        <f>IF(VLOOKUP($B214,$B$4:GK$184,COLUMN(GK$1)-1,0)="",IF(GK181="",TREND(GK$4:INDEX(GK$4:GK$184,$B$200,1),$B$4:INDEX($B$4:$B$184,$B$200,1),INDEX($B$4:$B$184,$B$200+(MONTH($B214)-$C$200),1)),0),VLOOKUP($B214,$B$4:GK$184,COLUMN(GK$1)-1,0))</f>
        <v>-14436612.255685091</v>
      </c>
      <c r="GL214" s="30">
        <f>IF(VLOOKUP($B214,$B$4:GL$184,COLUMN(GL$1)-1,0)="",IF(GL181="",TREND(GL$4:INDEX(GL$4:GL$184,$B$200,1),$B$4:INDEX($B$4:$B$184,$B$200,1),INDEX($B$4:$B$184,$B$200+(MONTH($B214)-$C$200),1)),0),VLOOKUP($B214,$B$4:GL$184,COLUMN(GL$1)-1,0))</f>
        <v>59390098.871652007</v>
      </c>
      <c r="GM214" s="30">
        <f>IF(VLOOKUP($B214,$B$4:GM$184,COLUMN(GM$1)-1,0)="",IF(GM181="",TREND(GM$4:INDEX(GM$4:GM$184,$B$200,1),$B$4:INDEX($B$4:$B$184,$B$200,1),INDEX($B$4:$B$184,$B$200+(MONTH($B214)-$C$200),1)),0),VLOOKUP($B214,$B$4:GM$184,COLUMN(GM$1)-1,0))</f>
        <v>12129716.551528156</v>
      </c>
      <c r="GN214" s="30">
        <f>IF(VLOOKUP($B214,$B$4:GN$184,COLUMN(GN$1)-1,0)="",IF(GN181="",TREND(GN$4:INDEX(GN$4:GN$184,$B$200,1),$B$4:INDEX($B$4:$B$184,$B$200,1),INDEX($B$4:$B$184,$B$200+(MONTH($B214)-$C$200),1)),0),VLOOKUP($B214,$B$4:GN$184,COLUMN(GN$1)-1,0))</f>
        <v>461090.9372593686</v>
      </c>
      <c r="GO214" s="30">
        <f>IF(VLOOKUP($B214,$B$4:GO$184,COLUMN(GO$1)-1,0)="",IF(GO181="",TREND(GO$4:INDEX(GO$4:GO$184,$B$200,1),$B$4:INDEX($B$4:$B$184,$B$200,1),INDEX($B$4:$B$184,$B$200+(MONTH($B214)-$C$200),1)),0),VLOOKUP($B214,$B$4:GO$184,COLUMN(GO$1)-1,0))</f>
        <v>-179279.69288501889</v>
      </c>
      <c r="GP214" s="30">
        <f>IF(VLOOKUP($B214,$B$4:GP$184,COLUMN(GP$1)-1,0)="",IF(GP181="",TREND(GP$4:INDEX(GP$4:GP$184,$B$200,1),$B$4:INDEX($B$4:$B$184,$B$200,1),INDEX($B$4:$B$184,$B$200+(MONTH($B214)-$C$200),1)),0),VLOOKUP($B214,$B$4:GP$184,COLUMN(GP$1)-1,0))</f>
        <v>-12770500.968841553</v>
      </c>
      <c r="GQ214" s="30">
        <f>IF(VLOOKUP($B214,$B$4:GQ$184,COLUMN(GQ$1)-1,0)="",IF(GQ181="",TREND(GQ$4:INDEX(GQ$4:GQ$184,$B$200,1),$B$4:INDEX($B$4:$B$184,$B$200,1),INDEX($B$4:$B$184,$B$200+(MONTH($B214)-$C$200),1)),0),VLOOKUP($B214,$B$4:GQ$184,COLUMN(GQ$1)-1,0))</f>
        <v>76475717.933521867</v>
      </c>
      <c r="GR214" s="30">
        <f>IF(VLOOKUP($B214,$B$4:GR$184,COLUMN(GR$1)-1,0)="",IF(GR181="",TREND(GR$4:INDEX(GR$4:GR$184,$B$200,1),$B$4:INDEX($B$4:$B$184,$B$200,1),INDEX($B$4:$B$184,$B$200+(MONTH($B214)-$C$200),1)),0),VLOOKUP($B214,$B$4:GR$184,COLUMN(GR$1)-1,0))</f>
        <v>1856479.8165868074</v>
      </c>
      <c r="GS214" s="30">
        <f>IF(VLOOKUP($B214,$B$4:GS$184,COLUMN(GS$1)-1,0)="",IF(GS181="",TREND(GS$4:INDEX(GS$4:GS$184,$B$200,1),$B$4:INDEX($B$4:$B$184,$B$200,1),INDEX($B$4:$B$184,$B$200+(MONTH($B214)-$C$200),1)),0),VLOOKUP($B214,$B$4:GS$184,COLUMN(GS$1)-1,0))</f>
        <v>-12309612.763824463</v>
      </c>
      <c r="GT214" s="30">
        <f>IF(VLOOKUP($B214,$B$4:GT$184,COLUMN(GT$1)-1,0)="",IF(GT181="",TREND(GT$4:INDEX(GT$4:GT$184,$B$200,1),$B$4:INDEX($B$4:$B$184,$B$200,1),INDEX($B$4:$B$184,$B$200+(MONTH($B214)-$C$200),1)),0),VLOOKUP($B214,$B$4:GT$184,COLUMN(GT$1)-1,0))</f>
        <v>-6582644.0353848934</v>
      </c>
      <c r="GU214" s="30">
        <f>IF(VLOOKUP($B214,$B$4:GU$184,COLUMN(GU$1)-1,0)="",IF(GU181="",TREND(GU$4:INDEX(GU$4:GU$184,$B$200,1),$B$4:INDEX($B$4:$B$184,$B$200,1),INDEX($B$4:$B$184,$B$200+(MONTH($B214)-$C$200),1)),0),VLOOKUP($B214,$B$4:GU$184,COLUMN(GU$1)-1,0))</f>
        <v>13471085123.95166</v>
      </c>
      <c r="GV214" s="30">
        <f>IF(VLOOKUP($B214,$B$4:GV$184,COLUMN(GV$1)-1,0)="",IF(GV181="",TREND(GV$4:INDEX(GV$4:GV$184,$B$200,1),$B$4:INDEX($B$4:$B$184,$B$200,1),INDEX($B$4:$B$184,$B$200+(MONTH($B214)-$C$200),1)),0),VLOOKUP($B214,$B$4:GV$184,COLUMN(GV$1)-1,0))</f>
        <v>-11445789.893418252</v>
      </c>
      <c r="GW214" s="30">
        <f>IF(VLOOKUP($B214,$B$4:GW$184,COLUMN(GW$1)-1,0)="",IF(GW181="",TREND(GW$4:INDEX(GW$4:GW$184,$B$200,1),$B$4:INDEX($B$4:$B$184,$B$200,1),INDEX($B$4:$B$184,$B$200+(MONTH($B214)-$C$200),1)),0),VLOOKUP($B214,$B$4:GW$184,COLUMN(GW$1)-1,0))</f>
        <v>-90389.829127353616</v>
      </c>
      <c r="GX214" s="30">
        <f>IF(VLOOKUP($B214,$B$4:GX$184,COLUMN(GX$1)-1,0)="",IF(GX181="",TREND(GX$4:INDEX(GX$4:GX$184,$B$200,1),$B$4:INDEX($B$4:$B$184,$B$200,1),INDEX($B$4:$B$184,$B$200+(MONTH($B214)-$C$200),1)),0),VLOOKUP($B214,$B$4:GX$184,COLUMN(GX$1)-1,0))</f>
        <v>0</v>
      </c>
      <c r="GY214" s="30">
        <f>IF(VLOOKUP($B214,$B$4:GY$184,COLUMN(GY$1)-1,0)="",IF(GY181="",TREND(GY$4:INDEX(GY$4:GY$184,$B$200,1),$B$4:INDEX($B$4:$B$184,$B$200,1),INDEX($B$4:$B$184,$B$200+(MONTH($B214)-$C$200),1)),0),VLOOKUP($B214,$B$4:GY$184,COLUMN(GY$1)-1,0))</f>
        <v>-44621827.774320126</v>
      </c>
      <c r="GZ214" s="30">
        <f>IF(VLOOKUP($B214,$B$4:GZ$184,COLUMN(GZ$1)-1,0)="",IF(GZ181="",TREND(GZ$4:INDEX(GZ$4:GZ$184,$B$200,1),$B$4:INDEX($B$4:$B$184,$B$200,1),INDEX($B$4:$B$184,$B$200+(MONTH($B214)-$C$200),1)),0),VLOOKUP($B214,$B$4:GZ$184,COLUMN(GZ$1)-1,0))</f>
        <v>1986770941.4876375</v>
      </c>
      <c r="HA214" s="30">
        <f>IF(VLOOKUP($B214,$B$4:HA$184,COLUMN(HA$1)-1,0)="",IF(HA181="",TREND(HA$4:INDEX(HA$4:HA$184,$B$200,1),$B$4:INDEX($B$4:$B$184,$B$200,1),INDEX($B$4:$B$184,$B$200+(MONTH($B214)-$C$200),1)),0),VLOOKUP($B214,$B$4:HA$184,COLUMN(HA$1)-1,0))</f>
        <v>1658615.7465705536</v>
      </c>
      <c r="HB214" s="30">
        <f>IF(VLOOKUP($B214,$B$4:HB$184,COLUMN(HB$1)-1,0)="",IF(HB181="",TREND(HB$4:INDEX(HB$4:HB$184,$B$200,1),$B$4:INDEX($B$4:$B$184,$B$200,1),INDEX($B$4:$B$184,$B$200+(MONTH($B214)-$C$200),1)),0),VLOOKUP($B214,$B$4:HB$184,COLUMN(HB$1)-1,0))</f>
        <v>679833785.74451065</v>
      </c>
      <c r="HC214" s="30">
        <f>IF(VLOOKUP($B214,$B$4:HC$184,COLUMN(HC$1)-1,0)="",IF(HC181="",TREND(HC$4:INDEX(HC$4:HC$184,$B$200,1),$B$4:INDEX($B$4:$B$184,$B$200,1),INDEX($B$4:$B$184,$B$200+(MONTH($B214)-$C$200),1)),0),VLOOKUP($B214,$B$4:HC$184,COLUMN(HC$1)-1,0))</f>
        <v>-2358803.3148702383</v>
      </c>
      <c r="HD214" s="30">
        <f>IF(VLOOKUP($B214,$B$4:HD$184,COLUMN(HD$1)-1,0)="",IF(HD181="",TREND(HD$4:INDEX(HD$4:HD$184,$B$200,1),$B$4:INDEX($B$4:$B$184,$B$200,1),INDEX($B$4:$B$184,$B$200+(MONTH($B214)-$C$200),1)),0),VLOOKUP($B214,$B$4:HD$184,COLUMN(HD$1)-1,0))</f>
        <v>2336972144.2183113</v>
      </c>
      <c r="HE214" s="30">
        <f>IF(VLOOKUP($B214,$B$4:HE$184,COLUMN(HE$1)-1,0)="",IF(HE181="",TREND(HE$4:INDEX(HE$4:HE$184,$B$200,1),$B$4:INDEX($B$4:$B$184,$B$200,1),INDEX($B$4:$B$184,$B$200+(MONTH($B214)-$C$200),1)),0),VLOOKUP($B214,$B$4:HE$184,COLUMN(HE$1)-1,0))</f>
        <v>828664.48503303155</v>
      </c>
      <c r="HF214" s="30">
        <f>IF(VLOOKUP($B214,$B$4:HF$184,COLUMN(HF$1)-1,0)="",IF(HF181="",TREND(HF$4:INDEX(HF$4:HF$184,$B$200,1),$B$4:INDEX($B$4:$B$184,$B$200,1),INDEX($B$4:$B$184,$B$200+(MONTH($B214)-$C$200),1)),0),VLOOKUP($B214,$B$4:HF$184,COLUMN(HF$1)-1,0))</f>
        <v>2379594147.0076981</v>
      </c>
      <c r="HG214" s="30">
        <f>IF(VLOOKUP($B214,$B$4:HG$184,COLUMN(HG$1)-1,0)="",IF(HG181="",TREND(HG$4:INDEX(HG$4:HG$184,$B$200,1),$B$4:INDEX($B$4:$B$184,$B$200,1),INDEX($B$4:$B$184,$B$200+(MONTH($B214)-$C$200),1)),0),VLOOKUP($B214,$B$4:HG$184,COLUMN(HG$1)-1,0))</f>
        <v>2472164203.3540535</v>
      </c>
      <c r="HH214" s="30">
        <f>IF(VLOOKUP($B214,$B$4:HH$184,COLUMN(HH$1)-1,0)="",IF(HH181="",TREND(HH$4:INDEX(HH$4:HH$184,$B$200,1),$B$4:INDEX($B$4:$B$184,$B$200,1),INDEX($B$4:$B$184,$B$200+(MONTH($B214)-$C$200),1)),0),VLOOKUP($B214,$B$4:HH$184,COLUMN(HH$1)-1,0))</f>
        <v>3107059931.3629837</v>
      </c>
      <c r="HI214" s="30">
        <f>IF(VLOOKUP($B214,$B$4:HI$184,COLUMN(HI$1)-1,0)="",IF(HI181="",TREND(HI$4:INDEX(HI$4:HI$184,$B$200,1),$B$4:INDEX($B$4:$B$184,$B$200,1),INDEX($B$4:$B$184,$B$200+(MONTH($B214)-$C$200),1)),0),VLOOKUP($B214,$B$4:HI$184,COLUMN(HI$1)-1,0))</f>
        <v>281094608.20615941</v>
      </c>
      <c r="HJ214" s="30">
        <f>IF(VLOOKUP($B214,$B$4:HJ$184,COLUMN(HJ$1)-1,0)="",IF(HJ181="",TREND(HJ$4:INDEX(HJ$4:HJ$184,$B$200,1),$B$4:INDEX($B$4:$B$184,$B$200,1),INDEX($B$4:$B$184,$B$200+(MONTH($B214)-$C$200),1)),0),VLOOKUP($B214,$B$4:HJ$184,COLUMN(HJ$1)-1,0))</f>
        <v>2546104323.525959</v>
      </c>
      <c r="HK214" s="30">
        <f>IF(VLOOKUP($B214,$B$4:HK$184,COLUMN(HK$1)-1,0)="",IF(HK181="",TREND(HK$4:INDEX(HK$4:HK$184,$B$200,1),$B$4:INDEX($B$4:$B$184,$B$200,1),INDEX($B$4:$B$184,$B$200+(MONTH($B214)-$C$200),1)),0),VLOOKUP($B214,$B$4:HK$184,COLUMN(HK$1)-1,0))</f>
        <v>204994684.76787871</v>
      </c>
      <c r="HL214" s="30">
        <f>IF(VLOOKUP($B214,$B$4:HL$184,COLUMN(HL$1)-1,0)="",IF(HL181="",TREND(HL$4:INDEX(HL$4:HL$184,$B$200,1),$B$4:INDEX($B$4:$B$184,$B$200,1),INDEX($B$4:$B$184,$B$200+(MONTH($B214)-$C$200),1)),0),VLOOKUP($B214,$B$4:HL$184,COLUMN(HL$1)-1,0))</f>
        <v>218555.60187981906</v>
      </c>
      <c r="HM214" s="30">
        <f>IF(VLOOKUP($B214,$B$4:HM$184,COLUMN(HM$1)-1,0)="",IF(HM181="",TREND(HM$4:INDEX(HM$4:HM$184,$B$200,1),$B$4:INDEX($B$4:$B$184,$B$200,1),INDEX($B$4:$B$184,$B$200+(MONTH($B214)-$C$200),1)),0),VLOOKUP($B214,$B$4:HM$184,COLUMN(HM$1)-1,0))</f>
        <v>1820186673.5297318</v>
      </c>
      <c r="HN214" s="30">
        <f>IF(VLOOKUP($B214,$B$4:HN$184,COLUMN(HN$1)-1,0)="",IF(HN181="",TREND(HN$4:INDEX(HN$4:HN$184,$B$200,1),$B$4:INDEX($B$4:$B$184,$B$200,1),INDEX($B$4:$B$184,$B$200+(MONTH($B214)-$C$200),1)),0),VLOOKUP($B214,$B$4:HN$184,COLUMN(HN$1)-1,0))</f>
        <v>560955607.83702469</v>
      </c>
      <c r="HO214" s="30">
        <f>IF(VLOOKUP($B214,$B$4:HO$184,COLUMN(HO$1)-1,0)="",IF(HO181="",TREND(HO$4:INDEX(HO$4:HO$184,$B$200,1),$B$4:INDEX($B$4:$B$184,$B$200,1),INDEX($B$4:$B$184,$B$200+(MONTH($B214)-$C$200),1)),0),VLOOKUP($B214,$B$4:HO$184,COLUMN(HO$1)-1,0))</f>
        <v>76099923.438280702</v>
      </c>
      <c r="HP214" s="30">
        <f>IF(VLOOKUP($B214,$B$4:HP$184,COLUMN(HP$1)-1,0)="",IF(HP181="",TREND(HP$4:INDEX(HP$4:HP$184,$B$200,1),$B$4:INDEX($B$4:$B$184,$B$200,1),INDEX($B$4:$B$184,$B$200+(MONTH($B214)-$C$200),1)),0),VLOOKUP($B214,$B$4:HP$184,COLUMN(HP$1)-1,0))</f>
        <v>273718338.6683259</v>
      </c>
      <c r="HQ214" s="30">
        <f>IF(VLOOKUP($B214,$B$4:HQ$184,COLUMN(HQ$1)-1,0)="",IF(HQ181="",TREND(HQ$4:INDEX(HQ$4:HQ$184,$B$200,1),$B$4:INDEX($B$4:$B$184,$B$200,1),INDEX($B$4:$B$184,$B$200+(MONTH($B214)-$C$200),1)),0),VLOOKUP($B214,$B$4:HQ$184,COLUMN(HQ$1)-1,0))</f>
        <v>4181614.5562160984</v>
      </c>
      <c r="HR214" s="30">
        <f>IF(VLOOKUP($B214,$B$4:HR$184,COLUMN(HR$1)-1,0)="",IF(HR181="",TREND(HR$4:INDEX(HR$4:HR$184,$B$200,1),$B$4:INDEX($B$4:$B$184,$B$200,1),INDEX($B$4:$B$184,$B$200+(MONTH($B214)-$C$200),1)),0),VLOOKUP($B214,$B$4:HR$184,COLUMN(HR$1)-1,0))</f>
        <v>4635116.790344296</v>
      </c>
      <c r="HS214" s="30">
        <f>IF(VLOOKUP($B214,$B$4:HS$184,COLUMN(HS$1)-1,0)="",IF(HS181="",TREND(HS$4:INDEX(HS$4:HS$184,$B$200,1),$B$4:INDEX($B$4:$B$184,$B$200,1),INDEX($B$4:$B$184,$B$200+(MONTH($B214)-$C$200),1)),0),VLOOKUP($B214,$B$4:HS$184,COLUMN(HS$1)-1,0))</f>
        <v>28097481.679572657</v>
      </c>
      <c r="HT214" s="30">
        <f>IF(VLOOKUP($B214,$B$4:HT$184,COLUMN(HT$1)-1,0)="",IF(HT181="",TREND(HT$4:INDEX(HT$4:HT$184,$B$200,1),$B$4:INDEX($B$4:$B$184,$B$200,1),INDEX($B$4:$B$184,$B$200+(MONTH($B214)-$C$200),1)),0),VLOOKUP($B214,$B$4:HT$184,COLUMN(HT$1)-1,0))</f>
        <v>215444095.7851522</v>
      </c>
      <c r="HU214" s="30">
        <f>IF(VLOOKUP($B214,$B$4:HU$184,COLUMN(HU$1)-1,0)="",IF(HU181="",TREND(HU$4:INDEX(HU$4:HU$184,$B$200,1),$B$4:INDEX($B$4:$B$184,$B$200,1),INDEX($B$4:$B$184,$B$200+(MONTH($B214)-$C$200),1)),0),VLOOKUP($B214,$B$4:HU$184,COLUMN(HU$1)-1,0))</f>
        <v>0</v>
      </c>
      <c r="HV214" s="30">
        <f>IF(VLOOKUP($B214,$B$4:HV$184,COLUMN(HV$1)-1,0)="",IF(HV181="",TREND(HV$4:INDEX(HV$4:HV$184,$B$200,1),$B$4:INDEX($B$4:$B$184,$B$200,1),INDEX($B$4:$B$184,$B$200+(MONTH($B214)-$C$200),1)),0),VLOOKUP($B214,$B$4:HV$184,COLUMN(HV$1)-1,0))</f>
        <v>21130701.545611173</v>
      </c>
      <c r="HW214" s="30">
        <f>IF(VLOOKUP($B214,$B$4:HW$184,COLUMN(HW$1)-1,0)="",IF(HW181="",TREND(HW$4:INDEX(HW$4:HW$184,$B$200,1),$B$4:INDEX($B$4:$B$184,$B$200,1),INDEX($B$4:$B$184,$B$200+(MONTH($B214)-$C$200),1)),0),VLOOKUP($B214,$B$4:HW$184,COLUMN(HW$1)-1,0))</f>
        <v>0</v>
      </c>
      <c r="HX214" s="30">
        <f>IF(VLOOKUP($B214,$B$4:HX$184,COLUMN(HX$1)-1,0)="",IF(HX181="",TREND(HX$4:INDEX(HX$4:HX$184,$B$200,1),$B$4:INDEX($B$4:$B$184,$B$200,1),INDEX($B$4:$B$184,$B$200+(MONTH($B214)-$C$200),1)),0),VLOOKUP($B214,$B$4:HX$184,COLUMN(HX$1)-1,0))</f>
        <v>3218876805.3464737</v>
      </c>
      <c r="HY214" s="30">
        <f>IF(VLOOKUP($B214,$B$4:HY$184,COLUMN(HY$1)-1,0)="",IF(HY181="",TREND(HY$4:INDEX(HY$4:HY$184,$B$200,1),$B$4:INDEX($B$4:$B$184,$B$200,1),INDEX($B$4:$B$184,$B$200+(MONTH($B214)-$C$200),1)),0),VLOOKUP($B214,$B$4:HY$184,COLUMN(HY$1)-1,0))</f>
        <v>284159379.57845318</v>
      </c>
      <c r="HZ214" s="30">
        <f>IF(VLOOKUP($B214,$B$4:HZ$184,COLUMN(HZ$1)-1,0)="",IF(HZ181="",TREND(HZ$4:INDEX(HZ$4:HZ$184,$B$200,1),$B$4:INDEX($B$4:$B$184,$B$200,1),INDEX($B$4:$B$184,$B$200+(MONTH($B214)-$C$200),1)),0),VLOOKUP($B214,$B$4:HZ$184,COLUMN(HZ$1)-1,0))</f>
        <v>86804637873.358337</v>
      </c>
      <c r="IA214" s="30">
        <f>IF(VLOOKUP($B214,$B$4:IA$184,COLUMN(IA$1)-1,0)="",IF(IA181="",TREND(IA$4:INDEX(IA$4:IA$184,$B$200,1),$B$4:INDEX($B$4:$B$184,$B$200,1),INDEX($B$4:$B$184,$B$200+(MONTH($B214)-$C$200),1)),0),VLOOKUP($B214,$B$4:IA$184,COLUMN(IA$1)-1,0))</f>
        <v>80527765138.233154</v>
      </c>
      <c r="IB214" s="30">
        <f>IF(VLOOKUP($B214,$B$4:IB$184,COLUMN(IB$1)-1,0)="",IF(IB181="",TREND(IB$4:INDEX(IB$4:IB$184,$B$200,1),$B$4:INDEX($B$4:$B$184,$B$200,1),INDEX($B$4:$B$184,$B$200+(MONTH($B214)-$C$200),1)),0),VLOOKUP($B214,$B$4:IB$184,COLUMN(IB$1)-1,0))</f>
        <v>76653514772.487244</v>
      </c>
      <c r="IC214" s="30">
        <f>IF(VLOOKUP($B214,$B$4:IC$184,COLUMN(IC$1)-1,0)="",IF(IC181="",TREND(IC$4:INDEX(IC$4:IC$184,$B$200,1),$B$4:INDEX($B$4:$B$184,$B$200,1),INDEX($B$4:$B$184,$B$200+(MONTH($B214)-$C$200),1)),0),VLOOKUP($B214,$B$4:IC$184,COLUMN(IC$1)-1,0))</f>
        <v>-983578993.08452606</v>
      </c>
      <c r="ID214" s="30">
        <f>IF(VLOOKUP($B214,$B$4:ID$184,COLUMN(ID$1)-1,0)="",IF(ID181="",TREND(ID$4:INDEX(ID$4:ID$184,$B$200,1),$B$4:INDEX($B$4:$B$184,$B$200,1),INDEX($B$4:$B$184,$B$200+(MONTH($B214)-$C$200),1)),0),VLOOKUP($B214,$B$4:ID$184,COLUMN(ID$1)-1,0))</f>
        <v>-124919389.34626007</v>
      </c>
      <c r="IE214" s="30">
        <f>IF(VLOOKUP($B214,$B$4:IE$184,COLUMN(IE$1)-1,0)="",IF(IE181="",TREND(IE$4:INDEX(IE$4:IE$184,$B$200,1),$B$4:INDEX($B$4:$B$184,$B$200,1),INDEX($B$4:$B$184,$B$200+(MONTH($B214)-$C$200),1)),0),VLOOKUP($B214,$B$4:IE$184,COLUMN(IE$1)-1,0))</f>
        <v>1709728856.1762543</v>
      </c>
      <c r="IF214" s="30">
        <f>IF(VLOOKUP($B214,$B$4:IF$184,COLUMN(IF$1)-1,0)="",IF(IF181="",TREND(IF$4:INDEX(IF$4:IF$184,$B$200,1),$B$4:INDEX($B$4:$B$184,$B$200,1),INDEX($B$4:$B$184,$B$200+(MONTH($B214)-$C$200),1)),0),VLOOKUP($B214,$B$4:IF$184,COLUMN(IF$1)-1,0))</f>
        <v>-9767924.1354715824</v>
      </c>
      <c r="IG214" s="30">
        <f>IF(VLOOKUP($B214,$B$4:IG$184,COLUMN(IG$1)-1,0)="",IF(IG181="",TREND(IG$4:INDEX(IG$4:IG$184,$B$200,1),$B$4:INDEX($B$4:$B$184,$B$200,1),INDEX($B$4:$B$184,$B$200+(MONTH($B214)-$C$200),1)),0),VLOOKUP($B214,$B$4:IG$184,COLUMN(IG$1)-1,0))</f>
        <v>64139746223.960571</v>
      </c>
      <c r="IH214" s="30">
        <f>IF(VLOOKUP($B214,$B$4:IH$184,COLUMN(IH$1)-1,0)="",IF(IH181="",TREND(IH$4:INDEX(IH$4:IH$184,$B$200,1),$B$4:INDEX($B$4:$B$184,$B$200,1),INDEX($B$4:$B$184,$B$200+(MONTH($B214)-$C$200),1)),0),VLOOKUP($B214,$B$4:IH$184,COLUMN(IH$1)-1,0))</f>
        <v>61003724421.406921</v>
      </c>
      <c r="II214" s="30">
        <f>IF(VLOOKUP($B214,$B$4:II$184,COLUMN(II$1)-1,0)="",IF(II181="",TREND(II$4:INDEX(II$4:II$184,$B$200,1),$B$4:INDEX($B$4:$B$184,$B$200,1),INDEX($B$4:$B$184,$B$200+(MONTH($B214)-$C$200),1)),0),VLOOKUP($B214,$B$4:II$184,COLUMN(II$1)-1,0))</f>
        <v>-952648977.240345</v>
      </c>
      <c r="IJ214" s="30">
        <f>IF(VLOOKUP($B214,$B$4:IJ$184,COLUMN(IJ$1)-1,0)="",IF(IJ181="",TREND(IJ$4:INDEX(IJ$4:IJ$184,$B$200,1),$B$4:INDEX($B$4:$B$184,$B$200,1),INDEX($B$4:$B$184,$B$200+(MONTH($B214)-$C$200),1)),0),VLOOKUP($B214,$B$4:IJ$184,COLUMN(IJ$1)-1,0))</f>
        <v>2316777737.2551785</v>
      </c>
      <c r="IK214" s="30">
        <f>IF(VLOOKUP($B214,$B$4:IK$184,COLUMN(IK$1)-1,0)="",IF(IK181="",TREND(IK$4:INDEX(IK$4:IK$184,$B$200,1),$B$4:INDEX($B$4:$B$184,$B$200,1),INDEX($B$4:$B$184,$B$200+(MONTH($B214)-$C$200),1)),0),VLOOKUP($B214,$B$4:IK$184,COLUMN(IK$1)-1,0))</f>
        <v>54320920.741636872</v>
      </c>
      <c r="IL214" s="30">
        <f>IF(VLOOKUP($B214,$B$4:IL$184,COLUMN(IL$1)-1,0)="",IF(IL181="",TREND(IL$4:INDEX(IL$4:IL$184,$B$200,1),$B$4:INDEX($B$4:$B$184,$B$200,1),INDEX($B$4:$B$184,$B$200+(MONTH($B214)-$C$200),1)),0),VLOOKUP($B214,$B$4:IL$184,COLUMN(IL$1)-1,0))</f>
        <v>4491787310.6560259</v>
      </c>
      <c r="IM214" s="30">
        <f>IF(VLOOKUP($B214,$B$4:IM$184,COLUMN(IM$1)-1,0)="",IF(IM181="",TREND(IM$4:INDEX(IM$4:IM$184,$B$200,1),$B$4:INDEX($B$4:$B$184,$B$200,1),INDEX($B$4:$B$184,$B$200+(MONTH($B214)-$C$200),1)),0),VLOOKUP($B214,$B$4:IM$184,COLUMN(IM$1)-1,0))</f>
        <v>2117536575.676857</v>
      </c>
      <c r="IN214" s="30">
        <f>IF(VLOOKUP($B214,$B$4:IN$184,COLUMN(IN$1)-1,0)="",IF(IN181="",TREND(IN$4:INDEX(IN$4:IN$184,$B$200,1),$B$4:INDEX($B$4:$B$184,$B$200,1),INDEX($B$4:$B$184,$B$200+(MONTH($B214)-$C$200),1)),0),VLOOKUP($B214,$B$4:IN$184,COLUMN(IN$1)-1,0))</f>
        <v>455118859.56734753</v>
      </c>
      <c r="IO214" s="30">
        <f>IF(VLOOKUP($B214,$B$4:IO$184,COLUMN(IO$1)-1,0)="",IF(IO181="",TREND(IO$4:INDEX(IO$4:IO$184,$B$200,1),$B$4:INDEX($B$4:$B$184,$B$200,1),INDEX($B$4:$B$184,$B$200+(MONTH($B214)-$C$200),1)),0),VLOOKUP($B214,$B$4:IO$184,COLUMN(IO$1)-1,0))</f>
        <v>341413956.5089438</v>
      </c>
      <c r="IP214" s="30">
        <f>IF(VLOOKUP($B214,$B$4:IP$184,COLUMN(IP$1)-1,0)="",IF(IP181="",TREND(IP$4:INDEX(IP$4:IP$184,$B$200,1),$B$4:INDEX($B$4:$B$184,$B$200,1),INDEX($B$4:$B$184,$B$200+(MONTH($B214)-$C$200),1)),0),VLOOKUP($B214,$B$4:IP$184,COLUMN(IP$1)-1,0))</f>
        <v>4305881591.4035873</v>
      </c>
      <c r="IQ214" s="30">
        <f>IF(VLOOKUP($B214,$B$4:IQ$184,COLUMN(IQ$1)-1,0)="",IF(IQ181="",TREND(IQ$4:INDEX(IQ$4:IQ$184,$B$200,1),$B$4:INDEX($B$4:$B$184,$B$200,1),INDEX($B$4:$B$184,$B$200+(MONTH($B214)-$C$200),1)),0),VLOOKUP($B214,$B$4:IQ$184,COLUMN(IQ$1)-1,0))</f>
        <v>473203532.147614</v>
      </c>
      <c r="IR214" s="30">
        <f>IF(VLOOKUP($B214,$B$4:IR$184,COLUMN(IR$1)-1,0)="",IF(IR181="",TREND(IR$4:INDEX(IR$4:IR$184,$B$200,1),$B$4:INDEX($B$4:$B$184,$B$200,1),INDEX($B$4:$B$184,$B$200+(MONTH($B214)-$C$200),1)),0),VLOOKUP($B214,$B$4:IR$184,COLUMN(IR$1)-1,0))</f>
        <v>230041018.43307555</v>
      </c>
      <c r="IS214" s="30">
        <f>IF(VLOOKUP($B214,$B$4:IS$184,COLUMN(IS$1)-1,0)="",IF(IS181="",TREND(IS$4:INDEX(IS$4:IS$184,$B$200,1),$B$4:INDEX($B$4:$B$184,$B$200,1),INDEX($B$4:$B$184,$B$200+(MONTH($B214)-$C$200),1)),0),VLOOKUP($B214,$B$4:IS$184,COLUMN(IS$1)-1,0))</f>
        <v>44757166.286632776</v>
      </c>
      <c r="IT214" s="30">
        <f>IF(VLOOKUP($B214,$B$4:IT$184,COLUMN(IT$1)-1,0)="",IF(IT181="",TREND(IT$4:INDEX(IT$4:IT$184,$B$200,1),$B$4:INDEX($B$4:$B$184,$B$200,1),INDEX($B$4:$B$184,$B$200+(MONTH($B214)-$C$200),1)),0),VLOOKUP($B214,$B$4:IT$184,COLUMN(IT$1)-1,0))</f>
        <v>33567874.742312551</v>
      </c>
      <c r="IU214" s="30">
        <f>IF(VLOOKUP($B214,$B$4:IU$184,COLUMN(IU$1)-1,0)="",IF(IU181="",TREND(IU$4:INDEX(IU$4:IU$184,$B$200,1),$B$4:INDEX($B$4:$B$184,$B$200,1),INDEX($B$4:$B$184,$B$200+(MONTH($B214)-$C$200),1)),0),VLOOKUP($B214,$B$4:IU$184,COLUMN(IU$1)-1,0))</f>
        <v>430486839.49946833</v>
      </c>
      <c r="IV214" s="30">
        <f>IF(VLOOKUP($B214,$B$4:IV$184,COLUMN(IV$1)-1,0)="",IF(IV181="",TREND(IV$4:INDEX(IV$4:IV$184,$B$200,1),$B$4:INDEX($B$4:$B$184,$B$200,1),INDEX($B$4:$B$184,$B$200+(MONTH($B214)-$C$200),1)),0),VLOOKUP($B214,$B$4:IV$184,COLUMN(IV$1)-1,0))</f>
        <v>283789273.26126099</v>
      </c>
      <c r="IW214" s="30">
        <f>IF(VLOOKUP($B214,$B$4:IW$184,COLUMN(IW$1)-1,0)="",IF(IW181="",TREND(IW$4:INDEX(IW$4:IW$184,$B$200,1),$B$4:INDEX($B$4:$B$184,$B$200,1),INDEX($B$4:$B$184,$B$200+(MONTH($B214)-$C$200),1)),0),VLOOKUP($B214,$B$4:IW$184,COLUMN(IW$1)-1,0))</f>
        <v>28824605.875470757</v>
      </c>
      <c r="IX214" s="30">
        <f>IF(VLOOKUP($B214,$B$4:IX$184,COLUMN(IX$1)-1,0)="",IF(IX181="",TREND(IX$4:INDEX(IX$4:IX$184,$B$200,1),$B$4:INDEX($B$4:$B$184,$B$200,1),INDEX($B$4:$B$184,$B$200+(MONTH($B214)-$C$200),1)),0),VLOOKUP($B214,$B$4:IX$184,COLUMN(IX$1)-1,0))</f>
        <v>4040772801.1200485</v>
      </c>
      <c r="IY214" s="30">
        <f>IF(VLOOKUP($B214,$B$4:IY$184,COLUMN(IY$1)-1,0)="",IF(IY181="",TREND(IY$4:INDEX(IY$4:IY$184,$B$200,1),$B$4:INDEX($B$4:$B$184,$B$200,1),INDEX($B$4:$B$184,$B$200+(MONTH($B214)-$C$200),1)),0),VLOOKUP($B214,$B$4:IY$184,COLUMN(IY$1)-1,0))</f>
        <v>-36033239.048046589</v>
      </c>
      <c r="IZ214" s="30">
        <f>IF(VLOOKUP($B214,$B$4:IZ$184,COLUMN(IZ$1)-1,0)="",IF(IZ181="",TREND(IZ$4:INDEX(IZ$4:IZ$184,$B$200,1),$B$4:INDEX($B$4:$B$184,$B$200,1),INDEX($B$4:$B$184,$B$200+(MONTH($B214)-$C$200),1)),0),VLOOKUP($B214,$B$4:IZ$184,COLUMN(IZ$1)-1,0))</f>
        <v>9419674.0837749615</v>
      </c>
      <c r="JA214" s="30">
        <f>IF(VLOOKUP($B214,$B$4:JA$184,COLUMN(JA$1)-1,0)="",IF(JA181="",TREND(JA$4:INDEX(JA$4:JA$184,$B$200,1),$B$4:INDEX($B$4:$B$184,$B$200,1),INDEX($B$4:$B$184,$B$200+(MONTH($B214)-$C$200),1)),0),VLOOKUP($B214,$B$4:JA$184,COLUMN(JA$1)-1,0))</f>
        <v>-28629368.903603077</v>
      </c>
      <c r="JB214" s="30" t="e">
        <f>IF(VLOOKUP($B214,$B$4:JB$184,COLUMN(JB$1)-1,0)="",IF(JB181="",TREND(JB$4:INDEX(JB$4:JB$184,$B$200,1),$B$4:INDEX($B$4:$B$184,$B$200,1),INDEX($B$4:$B$184,$B$200+(MONTH($B214)-$C$200),1)),0),VLOOKUP($B214,$B$4:JB$184,COLUMN(JB$1)-1,0))</f>
        <v>#VALUE!</v>
      </c>
      <c r="JC214" s="30">
        <f>IF(VLOOKUP($B214,$B$4:JC$184,COLUMN(JC$1)-1,0)="",IF(JC181="",TREND(JC$4:INDEX(JC$4:JC$184,$B$200,1),$B$4:INDEX($B$4:$B$184,$B$200,1),INDEX($B$4:$B$184,$B$200+(MONTH($B214)-$C$200),1)),0),VLOOKUP($B214,$B$4:JC$184,COLUMN(JC$1)-1,0))</f>
        <v>-2968494.2726788223</v>
      </c>
      <c r="JD214" s="30">
        <f>IF(VLOOKUP($B214,$B$4:JD$184,COLUMN(JD$1)-1,0)="",IF(JD181="",TREND(JD$4:INDEX(JD$4:JD$184,$B$200,1),$B$4:INDEX($B$4:$B$184,$B$200,1),INDEX($B$4:$B$184,$B$200+(MONTH($B214)-$C$200),1)),0),VLOOKUP($B214,$B$4:JD$184,COLUMN(JD$1)-1,0))</f>
        <v>11646449.1419577</v>
      </c>
      <c r="JE214" s="30">
        <f>IF(VLOOKUP($B214,$B$4:JE$184,COLUMN(JE$1)-1,0)="",IF(JE181="",TREND(JE$4:INDEX(JE$4:JE$184,$B$200,1),$B$4:INDEX($B$4:$B$184,$B$200,1),INDEX($B$4:$B$184,$B$200+(MONTH($B214)-$C$200),1)),0),VLOOKUP($B214,$B$4:JE$184,COLUMN(JE$1)-1,0))</f>
        <v>0</v>
      </c>
      <c r="JF214" s="30">
        <f>IF(VLOOKUP($B214,$B$4:JF$184,COLUMN(JF$1)-1,0)="",IF(JF181="",TREND(JF$4:INDEX(JF$4:JF$184,$B$200,1),$B$4:INDEX($B$4:$B$184,$B$200,1),INDEX($B$4:$B$184,$B$200+(MONTH($B214)-$C$200),1)),0),VLOOKUP($B214,$B$4:JF$184,COLUMN(JF$1)-1,0))</f>
        <v>-911085.48782204837</v>
      </c>
      <c r="JG214" s="30">
        <f>IF(VLOOKUP($B214,$B$4:JG$184,COLUMN(JG$1)-1,0)="",IF(JG181="",TREND(JG$4:INDEX(JG$4:JG$184,$B$200,1),$B$4:INDEX($B$4:$B$184,$B$200,1),INDEX($B$4:$B$184,$B$200+(MONTH($B214)-$C$200),1)),0),VLOOKUP($B214,$B$4:JG$184,COLUMN(JG$1)-1,0))</f>
        <v>94956154.291704804</v>
      </c>
      <c r="JH214" s="30">
        <f>IF(VLOOKUP($B214,$B$4:JH$184,COLUMN(JH$1)-1,0)="",IF(JH181="",TREND(JH$4:INDEX(JH$4:JH$184,$B$200,1),$B$4:INDEX($B$4:$B$184,$B$200,1),INDEX($B$4:$B$184,$B$200+(MONTH($B214)-$C$200),1)),0),VLOOKUP($B214,$B$4:JH$184,COLUMN(JH$1)-1,0))</f>
        <v>-369578.08761188388</v>
      </c>
      <c r="JI214" s="30">
        <f>IF(VLOOKUP($B214,$B$4:JI$184,COLUMN(JI$1)-1,0)="",IF(JI181="",TREND(JI$4:INDEX(JI$4:JI$184,$B$200,1),$B$4:INDEX($B$4:$B$184,$B$200,1),INDEX($B$4:$B$184,$B$200+(MONTH($B214)-$C$200),1)),0),VLOOKUP($B214,$B$4:JI$184,COLUMN(JI$1)-1,0))</f>
        <v>721062.00172505528</v>
      </c>
      <c r="JJ214" s="30">
        <f>IF(VLOOKUP($B214,$B$4:JJ$184,COLUMN(JJ$1)-1,0)="",IF(JJ181="",TREND(JJ$4:INDEX(JJ$4:JJ$184,$B$200,1),$B$4:INDEX($B$4:$B$184,$B$200,1),INDEX($B$4:$B$184,$B$200+(MONTH($B214)-$C$200),1)),0),VLOOKUP($B214,$B$4:JJ$184,COLUMN(JJ$1)-1,0))</f>
        <v>2240334546.6932755</v>
      </c>
      <c r="JK214" s="30">
        <f>IF(VLOOKUP($B214,$B$4:JK$184,COLUMN(JK$1)-1,0)="",IF(JK181="",TREND(JK$4:INDEX(JK$4:JK$184,$B$200,1),$B$4:INDEX($B$4:$B$184,$B$200,1),INDEX($B$4:$B$184,$B$200+(MONTH($B214)-$C$200),1)),0),VLOOKUP($B214,$B$4:JK$184,COLUMN(JK$1)-1,0))</f>
        <v>192484087.80805802</v>
      </c>
      <c r="JL214" s="30" t="e">
        <f>IF(VLOOKUP($B214,$B$4:JL$184,COLUMN(JL$1)-1,0)="",IF(JL181="",TREND(JL$4:INDEX(JL$4:JL$184,$B$200,1),$B$4:INDEX($B$4:$B$184,$B$200,1),INDEX($B$4:$B$184,$B$200+(MONTH($B214)-$C$200),1)),0),VLOOKUP($B214,$B$4:JL$184,COLUMN(JL$1)-1,0))</f>
        <v>#VALUE!</v>
      </c>
      <c r="JM214" s="30">
        <f>IF(VLOOKUP($B214,$B$4:JM$184,COLUMN(JM$1)-1,0)="",IF(JM181="",TREND(JM$4:INDEX(JM$4:JM$184,$B$200,1),$B$4:INDEX($B$4:$B$184,$B$200,1),INDEX($B$4:$B$184,$B$200+(MONTH($B214)-$C$200),1)),0),VLOOKUP($B214,$B$4:JM$184,COLUMN(JM$1)-1,0))</f>
        <v>3868865706.485321</v>
      </c>
      <c r="JN214" s="30">
        <f>IF(VLOOKUP($B214,$B$4:JN$184,COLUMN(JN$1)-1,0)="",IF(JN181="",TREND(JN$4:INDEX(JN$4:JN$184,$B$200,1),$B$4:INDEX($B$4:$B$184,$B$200,1),INDEX($B$4:$B$184,$B$200+(MONTH($B214)-$C$200),1)),0),VLOOKUP($B214,$B$4:JN$184,COLUMN(JN$1)-1,0))</f>
        <v>1617246.1799239069</v>
      </c>
      <c r="JO214" s="30">
        <f>IF(VLOOKUP($B214,$B$4:JO$184,COLUMN(JO$1)-1,0)="",IF(JO181="",TREND(JO$4:INDEX(JO$4:JO$184,$B$200,1),$B$4:INDEX($B$4:$B$184,$B$200,1),INDEX($B$4:$B$184,$B$200+(MONTH($B214)-$C$200),1)),0),VLOOKUP($B214,$B$4:JO$184,COLUMN(JO$1)-1,0))</f>
        <v>2813320947.5366783</v>
      </c>
      <c r="JP214" s="30">
        <f>IF(VLOOKUP($B214,$B$4:JP$184,COLUMN(JP$1)-1,0)="",IF(JP181="",TREND(JP$4:INDEX(JP$4:JP$184,$B$200,1),$B$4:INDEX($B$4:$B$184,$B$200,1),INDEX($B$4:$B$184,$B$200+(MONTH($B214)-$C$200),1)),0),VLOOKUP($B214,$B$4:JP$184,COLUMN(JP$1)-1,0))</f>
        <v>3043862932.5344887</v>
      </c>
      <c r="JQ214" s="30">
        <f>IF(VLOOKUP($B214,$B$4:JQ$184,COLUMN(JQ$1)-1,0)="",IF(JQ181="",TREND(JQ$4:INDEX(JQ$4:JQ$184,$B$200,1),$B$4:INDEX($B$4:$B$184,$B$200,1),INDEX($B$4:$B$184,$B$200+(MONTH($B214)-$C$200),1)),0),VLOOKUP($B214,$B$4:JQ$184,COLUMN(JQ$1)-1,0))</f>
        <v>38945527.037584603</v>
      </c>
      <c r="JR214" s="30">
        <f>IF(VLOOKUP($B214,$B$4:JR$184,COLUMN(JR$1)-1,0)="",IF(JR181="",TREND(JR$4:INDEX(JR$4:JR$184,$B$200,1),$B$4:INDEX($B$4:$B$184,$B$200,1),INDEX($B$4:$B$184,$B$200+(MONTH($B214)-$C$200),1)),0),VLOOKUP($B214,$B$4:JR$184,COLUMN(JR$1)-1,0))</f>
        <v>2312819722.2902298</v>
      </c>
      <c r="JS214" s="30">
        <f>IF(VLOOKUP($B214,$B$4:JS$184,COLUMN(JS$1)-1,0)="",IF(JS181="",TREND(JS$4:INDEX(JS$4:JS$184,$B$200,1),$B$4:INDEX($B$4:$B$184,$B$200,1),INDEX($B$4:$B$184,$B$200+(MONTH($B214)-$C$200),1)),0),VLOOKUP($B214,$B$4:JS$184,COLUMN(JS$1)-1,0))</f>
        <v>-37680801.387279987</v>
      </c>
      <c r="JT214" s="30">
        <f>IF(VLOOKUP($B214,$B$4:JT$184,COLUMN(JT$1)-1,0)="",IF(JT181="",TREND(JT$4:INDEX(JT$4:JT$184,$B$200,1),$B$4:INDEX($B$4:$B$184,$B$200,1),INDEX($B$4:$B$184,$B$200+(MONTH($B214)-$C$200),1)),0),VLOOKUP($B214,$B$4:JT$184,COLUMN(JT$1)-1,0))</f>
        <v>-5907110.511030212</v>
      </c>
      <c r="JU214" s="30">
        <f>IF(VLOOKUP($B214,$B$4:JU$184,COLUMN(JU$1)-1,0)="",IF(JU181="",TREND(JU$4:INDEX(JU$4:JU$184,$B$200,1),$B$4:INDEX($B$4:$B$184,$B$200,1),INDEX($B$4:$B$184,$B$200+(MONTH($B214)-$C$200),1)),0),VLOOKUP($B214,$B$4:JU$184,COLUMN(JU$1)-1,0))</f>
        <v>-389901.76025143079</v>
      </c>
      <c r="JV214" s="30">
        <f>IF(VLOOKUP($B214,$B$4:JV$184,COLUMN(JV$1)-1,0)="",IF(JV181="",TREND(JV$4:INDEX(JV$4:JV$184,$B$200,1),$B$4:INDEX($B$4:$B$184,$B$200,1),INDEX($B$4:$B$184,$B$200+(MONTH($B214)-$C$200),1)),0),VLOOKUP($B214,$B$4:JV$184,COLUMN(JV$1)-1,0))</f>
        <v>-19981514.718342423</v>
      </c>
      <c r="JW214" s="30">
        <f>IF(VLOOKUP($B214,$B$4:JW$184,COLUMN(JW$1)-1,0)="",IF(JW181="",TREND(JW$4:INDEX(JW$4:JW$184,$B$200,1),$B$4:INDEX($B$4:$B$184,$B$200,1),INDEX($B$4:$B$184,$B$200+(MONTH($B214)-$C$200),1)),0),VLOOKUP($B214,$B$4:JW$184,COLUMN(JW$1)-1,0))</f>
        <v>-8081500.3931671679</v>
      </c>
      <c r="JX214" s="30">
        <f>IF(VLOOKUP($B214,$B$4:JX$184,COLUMN(JX$1)-1,0)="",IF(JX181="",TREND(JX$4:INDEX(JX$4:JX$184,$B$200,1),$B$4:INDEX($B$4:$B$184,$B$200,1),INDEX($B$4:$B$184,$B$200+(MONTH($B214)-$C$200),1)),0),VLOOKUP($B214,$B$4:JX$184,COLUMN(JX$1)-1,0))</f>
        <v>355898.96676507592</v>
      </c>
      <c r="JY214" s="30">
        <f>IF(VLOOKUP($B214,$B$4:JY$184,COLUMN(JY$1)-1,0)="",IF(JY181="",TREND(JY$4:INDEX(JY$4:JY$184,$B$200,1),$B$4:INDEX($B$4:$B$184,$B$200,1),INDEX($B$4:$B$184,$B$200+(MONTH($B214)-$C$200),1)),0),VLOOKUP($B214,$B$4:JY$184,COLUMN(JY$1)-1,0))</f>
        <v>3252965.0592950433</v>
      </c>
      <c r="JZ214" s="30">
        <f>IF(VLOOKUP($B214,$B$4:JZ$184,COLUMN(JZ$1)-1,0)="",IF(JZ181="",TREND(JZ$4:INDEX(JZ$4:JZ$184,$B$200,1),$B$4:INDEX($B$4:$B$184,$B$200,1),INDEX($B$4:$B$184,$B$200+(MONTH($B214)-$C$200),1)),0),VLOOKUP($B214,$B$4:JZ$184,COLUMN(JZ$1)-1,0))</f>
        <v>15574006.85370242</v>
      </c>
      <c r="KA214" s="30">
        <f>IF(VLOOKUP($B214,$B$4:KA$184,COLUMN(KA$1)-1,0)="",IF(KA181="",TREND(KA$4:INDEX(KA$4:KA$184,$B$200,1),$B$4:INDEX($B$4:$B$184,$B$200,1),INDEX($B$4:$B$184,$B$200+(MONTH($B214)-$C$200),1)),0),VLOOKUP($B214,$B$4:KA$184,COLUMN(KA$1)-1,0))</f>
        <v>0</v>
      </c>
      <c r="KB214" s="30">
        <f>IF(VLOOKUP($B214,$B$4:KB$184,COLUMN(KB$1)-1,0)="",IF(KB181="",TREND(KB$4:INDEX(KB$4:KB$184,$B$200,1),$B$4:INDEX($B$4:$B$184,$B$200,1),INDEX($B$4:$B$184,$B$200+(MONTH($B214)-$C$200),1)),0),VLOOKUP($B214,$B$4:KB$184,COLUMN(KB$1)-1,0))</f>
        <v>24014997.76887849</v>
      </c>
      <c r="KC214" s="30">
        <f>IF(VLOOKUP($B214,$B$4:KC$184,COLUMN(KC$1)-1,0)="",IF(KC181="",TREND(KC$4:INDEX(KC$4:KC$184,$B$200,1),$B$4:INDEX($B$4:$B$184,$B$200,1),INDEX($B$4:$B$184,$B$200+(MONTH($B214)-$C$200),1)),0),VLOOKUP($B214,$B$4:KC$184,COLUMN(KC$1)-1,0))</f>
        <v>-133356.44221623475</v>
      </c>
      <c r="KD214" s="30">
        <f>IF(VLOOKUP($B214,$B$4:KD$184,COLUMN(KD$1)-1,0)="",IF(KD181="",TREND(KD$4:INDEX(KD$4:KD$184,$B$200,1),$B$4:INDEX($B$4:$B$184,$B$200,1),INDEX($B$4:$B$184,$B$200+(MONTH($B214)-$C$200),1)),0),VLOOKUP($B214,$B$4:KD$184,COLUMN(KD$1)-1,0))</f>
        <v>0</v>
      </c>
      <c r="KE214" s="30">
        <f>IF(VLOOKUP($B214,$B$4:KE$184,COLUMN(KE$1)-1,0)="",IF(KE181="",TREND(KE$4:INDEX(KE$4:KE$184,$B$200,1),$B$4:INDEX($B$4:$B$184,$B$200,1),INDEX($B$4:$B$184,$B$200+(MONTH($B214)-$C$200),1)),0),VLOOKUP($B214,$B$4:KE$184,COLUMN(KE$1)-1,0))</f>
        <v>0</v>
      </c>
      <c r="KF214" s="30">
        <f>IF(VLOOKUP($B214,$B$4:KF$184,COLUMN(KF$1)-1,0)="",IF(KF181="",TREND(KF$4:INDEX(KF$4:KF$184,$B$200,1),$B$4:INDEX($B$4:$B$184,$B$200,1),INDEX($B$4:$B$184,$B$200+(MONTH($B214)-$C$200),1)),0),VLOOKUP($B214,$B$4:KF$184,COLUMN(KF$1)-1,0))</f>
        <v>0</v>
      </c>
      <c r="KG214" s="30">
        <f>IF(VLOOKUP($B214,$B$4:KG$184,COLUMN(KG$1)-1,0)="",IF(KG181="",TREND(KG$4:INDEX(KG$4:KG$184,$B$200,1),$B$4:INDEX($B$4:$B$184,$B$200,1),INDEX($B$4:$B$184,$B$200+(MONTH($B214)-$C$200),1)),0),VLOOKUP($B214,$B$4:KG$184,COLUMN(KG$1)-1,0))</f>
        <v>7463722.7688037753</v>
      </c>
      <c r="KH214" s="30">
        <f>IF(VLOOKUP($B214,$B$4:KH$184,COLUMN(KH$1)-1,0)="",IF(KH181="",TREND(KH$4:INDEX(KH$4:KH$184,$B$200,1),$B$4:INDEX($B$4:$B$184,$B$200,1),INDEX($B$4:$B$184,$B$200+(MONTH($B214)-$C$200),1)),0),VLOOKUP($B214,$B$4:KH$184,COLUMN(KH$1)-1,0))</f>
        <v>4819344.5080143735</v>
      </c>
      <c r="KI214" s="30">
        <f>IF(VLOOKUP($B214,$B$4:KI$184,COLUMN(KI$1)-1,0)="",IF(KI181="",TREND(KI$4:INDEX(KI$4:KI$184,$B$200,1),$B$4:INDEX($B$4:$B$184,$B$200,1),INDEX($B$4:$B$184,$B$200+(MONTH($B214)-$C$200),1)),0),VLOOKUP($B214,$B$4:KI$184,COLUMN(KI$1)-1,0))</f>
        <v>596091465.3106699</v>
      </c>
      <c r="KJ214" s="30">
        <f>IF(VLOOKUP($B214,$B$4:KJ$184,COLUMN(KJ$1)-1,0)="",IF(KJ181="",TREND(KJ$4:INDEX(KJ$4:KJ$184,$B$200,1),$B$4:INDEX($B$4:$B$184,$B$200,1),INDEX($B$4:$B$184,$B$200+(MONTH($B214)-$C$200),1)),0),VLOOKUP($B214,$B$4:KJ$184,COLUMN(KJ$1)-1,0))</f>
        <v>190855.95297917846</v>
      </c>
      <c r="KK214" s="30">
        <f>IF(VLOOKUP($B214,$B$4:KK$184,COLUMN(KK$1)-1,0)="",IF(KK181="",TREND(KK$4:INDEX(KK$4:KK$184,$B$200,1),$B$4:INDEX($B$4:$B$184,$B$200,1),INDEX($B$4:$B$184,$B$200+(MONTH($B214)-$C$200),1)),0),VLOOKUP($B214,$B$4:KK$184,COLUMN(KK$1)-1,0))</f>
        <v>0</v>
      </c>
      <c r="KL214" s="30">
        <f>IF(VLOOKUP($B214,$B$4:KL$184,COLUMN(KL$1)-1,0)="",IF(KL181="",TREND(KL$4:INDEX(KL$4:KL$184,$B$200,1),$B$4:INDEX($B$4:$B$184,$B$200,1),INDEX($B$4:$B$184,$B$200+(MONTH($B214)-$C$200),1)),0),VLOOKUP($B214,$B$4:KL$184,COLUMN(KL$1)-1,0))</f>
        <v>54523211.881229937</v>
      </c>
      <c r="KM214" s="30">
        <f>IF(VLOOKUP($B214,$B$4:KM$184,COLUMN(KM$1)-1,0)="",IF(KM181="",TREND(KM$4:INDEX(KM$4:KM$184,$B$200,1),$B$4:INDEX($B$4:$B$184,$B$200,1),INDEX($B$4:$B$184,$B$200+(MONTH($B214)-$C$200),1)),0),VLOOKUP($B214,$B$4:KM$184,COLUMN(KM$1)-1,0))</f>
        <v>3232906630.0795727</v>
      </c>
      <c r="KN214" s="30">
        <f>IF(VLOOKUP($B214,$B$4:KN$184,COLUMN(KN$1)-1,0)="",IF(KN181="",TREND(KN$4:INDEX(KN$4:KN$184,$B$200,1),$B$4:INDEX($B$4:$B$184,$B$200,1),INDEX($B$4:$B$184,$B$200+(MONTH($B214)-$C$200),1)),0),VLOOKUP($B214,$B$4:KN$184,COLUMN(KN$1)-1,0))</f>
        <v>1595213020.0374222</v>
      </c>
      <c r="KO214" s="30">
        <f>IF(VLOOKUP($B214,$B$4:KO$184,COLUMN(KO$1)-1,0)="",IF(KO181="",TREND(KO$4:INDEX(KO$4:KO$184,$B$200,1),$B$4:INDEX($B$4:$B$184,$B$200,1),INDEX($B$4:$B$184,$B$200+(MONTH($B214)-$C$200),1)),0),VLOOKUP($B214,$B$4:KO$184,COLUMN(KO$1)-1,0))</f>
        <v>40699765.296652026</v>
      </c>
      <c r="KP214" s="30">
        <f>IF(VLOOKUP($B214,$B$4:KP$184,COLUMN(KP$1)-1,0)="",IF(KP181="",TREND(KP$4:INDEX(KP$4:KP$184,$B$200,1),$B$4:INDEX($B$4:$B$184,$B$200,1),INDEX($B$4:$B$184,$B$200+(MONTH($B214)-$C$200),1)),0),VLOOKUP($B214,$B$4:KP$184,COLUMN(KP$1)-1,0))</f>
        <v>-3311576.5858415961</v>
      </c>
      <c r="KQ214" s="30">
        <f>IF(VLOOKUP($B214,$B$4:KQ$184,COLUMN(KQ$1)-1,0)="",IF(KQ181="",TREND(KQ$4:INDEX(KQ$4:KQ$184,$B$200,1),$B$4:INDEX($B$4:$B$184,$B$200,1),INDEX($B$4:$B$184,$B$200+(MONTH($B214)-$C$200),1)),0),VLOOKUP($B214,$B$4:KQ$184,COLUMN(KQ$1)-1,0))</f>
        <v>-499214.27031683177</v>
      </c>
      <c r="KR214" s="30">
        <f>IF(VLOOKUP($B214,$B$4:KR$184,COLUMN(KR$1)-1,0)="",IF(KR181="",TREND(KR$4:INDEX(KR$4:KR$184,$B$200,1),$B$4:INDEX($B$4:$B$184,$B$200,1),INDEX($B$4:$B$184,$B$200+(MONTH($B214)-$C$200),1)),0),VLOOKUP($B214,$B$4:KR$184,COLUMN(KR$1)-1,0))</f>
        <v>-760221.14738934115</v>
      </c>
      <c r="KS214" s="30">
        <f>IF(VLOOKUP($B214,$B$4:KS$184,COLUMN(KS$1)-1,0)="",IF(KS181="",TREND(KS$4:INDEX(KS$4:KS$184,$B$200,1),$B$4:INDEX($B$4:$B$184,$B$200,1),INDEX($B$4:$B$184,$B$200+(MONTH($B214)-$C$200),1)),0),VLOOKUP($B214,$B$4:KS$184,COLUMN(KS$1)-1,0))</f>
        <v>1123249.740861807</v>
      </c>
      <c r="KT214" s="30">
        <f>IF(VLOOKUP($B214,$B$4:KT$184,COLUMN(KT$1)-1,0)="",IF(KT181="",TREND(KT$4:INDEX(KT$4:KT$184,$B$200,1),$B$4:INDEX($B$4:$B$184,$B$200,1),INDEX($B$4:$B$184,$B$200+(MONTH($B214)-$C$200),1)),0),VLOOKUP($B214,$B$4:KT$184,COLUMN(KT$1)-1,0))</f>
        <v>8458693.1307174563</v>
      </c>
      <c r="KU214" s="30">
        <f>IF(VLOOKUP($B214,$B$4:KU$184,COLUMN(KU$1)-1,0)="",IF(KU181="",TREND(KU$4:INDEX(KU$4:KU$184,$B$200,1),$B$4:INDEX($B$4:$B$184,$B$200,1),INDEX($B$4:$B$184,$B$200+(MONTH($B214)-$C$200),1)),0),VLOOKUP($B214,$B$4:KU$184,COLUMN(KU$1)-1,0))</f>
        <v>-29796.840128386277</v>
      </c>
      <c r="KV214" s="30">
        <f>IF(VLOOKUP($B214,$B$4:KV$184,COLUMN(KV$1)-1,0)="",IF(KV181="",TREND(KV$4:INDEX(KV$4:KV$184,$B$200,1),$B$4:INDEX($B$4:$B$184,$B$200,1),INDEX($B$4:$B$184,$B$200+(MONTH($B214)-$C$200),1)),0),VLOOKUP($B214,$B$4:KV$184,COLUMN(KV$1)-1,0))</f>
        <v>81644850.208566487</v>
      </c>
      <c r="KW214" s="30">
        <f>IF(VLOOKUP($B214,$B$4:KW$184,COLUMN(KW$1)-1,0)="",IF(KW181="",TREND(KW$4:INDEX(KW$4:KW$184,$B$200,1),$B$4:INDEX($B$4:$B$184,$B$200,1),INDEX($B$4:$B$184,$B$200+(MONTH($B214)-$C$200),1)),0),VLOOKUP($B214,$B$4:KW$184,COLUMN(KW$1)-1,0))</f>
        <v>0</v>
      </c>
      <c r="KX214" s="30">
        <f>IF(VLOOKUP($B214,$B$4:KX$184,COLUMN(KX$1)-1,0)="",IF(KX181="",TREND(KX$4:INDEX(KX$4:KX$184,$B$200,1),$B$4:INDEX($B$4:$B$184,$B$200,1),INDEX($B$4:$B$184,$B$200+(MONTH($B214)-$C$200),1)),0),VLOOKUP($B214,$B$4:KX$184,COLUMN(KX$1)-1,0))</f>
        <v>6377772.2731877565</v>
      </c>
      <c r="KY214" s="30">
        <f>IF(VLOOKUP($B214,$B$4:KY$184,COLUMN(KY$1)-1,0)="",IF(KY181="",TREND(KY$4:INDEX(KY$4:KY$184,$B$200,1),$B$4:INDEX($B$4:$B$184,$B$200,1),INDEX($B$4:$B$184,$B$200+(MONTH($B214)-$C$200),1)),0),VLOOKUP($B214,$B$4:KY$184,COLUMN(KY$1)-1,0))</f>
        <v>13067887.179425389</v>
      </c>
      <c r="KZ214" s="30">
        <f>IF(VLOOKUP($B214,$B$4:KZ$184,COLUMN(KZ$1)-1,0)="",IF(KZ181="",TREND(KZ$4:INDEX(KZ$4:KZ$184,$B$200,1),$B$4:INDEX($B$4:$B$184,$B$200,1),INDEX($B$4:$B$184,$B$200+(MONTH($B214)-$C$200),1)),0),VLOOKUP($B214,$B$4:KZ$184,COLUMN(KZ$1)-1,0))</f>
        <v>17525651.006611794</v>
      </c>
      <c r="LA214" s="30">
        <f>IF(VLOOKUP($B214,$B$4:LA$184,COLUMN(LA$1)-1,0)="",IF(LA181="",TREND(LA$4:INDEX(LA$4:LA$184,$B$200,1),$B$4:INDEX($B$4:$B$184,$B$200,1),INDEX($B$4:$B$184,$B$200+(MONTH($B214)-$C$200),1)),0),VLOOKUP($B214,$B$4:LA$184,COLUMN(LA$1)-1,0))</f>
        <v>10349842.155996582</v>
      </c>
      <c r="LB214" s="30">
        <f>IF(VLOOKUP($B214,$B$4:LB$184,COLUMN(LB$1)-1,0)="",IF(LB181="",TREND(LB$4:INDEX(LB$4:LB$184,$B$200,1),$B$4:INDEX($B$4:$B$184,$B$200,1),INDEX($B$4:$B$184,$B$200+(MONTH($B214)-$C$200),1)),0),VLOOKUP($B214,$B$4:LB$184,COLUMN(LB$1)-1,0))</f>
        <v>3370118.3465122357</v>
      </c>
      <c r="LC214" s="30">
        <f>IF(VLOOKUP($B214,$B$4:LC$184,COLUMN(LC$1)-1,0)="",IF(LC181="",TREND(LC$4:INDEX(LC$4:LC$184,$B$200,1),$B$4:INDEX($B$4:$B$184,$B$200,1),INDEX($B$4:$B$184,$B$200+(MONTH($B214)-$C$200),1)),0),VLOOKUP($B214,$B$4:LC$184,COLUMN(LC$1)-1,0))</f>
        <v>5777510.2354509123</v>
      </c>
      <c r="LD214" s="30">
        <f>IF(VLOOKUP($B214,$B$4:LD$184,COLUMN(LD$1)-1,0)="",IF(LD181="",TREND(LD$4:INDEX(LD$4:LD$184,$B$200,1),$B$4:INDEX($B$4:$B$184,$B$200,1),INDEX($B$4:$B$184,$B$200+(MONTH($B214)-$C$200),1)),0),VLOOKUP($B214,$B$4:LD$184,COLUMN(LD$1)-1,0))</f>
        <v>342750019.89788914</v>
      </c>
      <c r="LE214" s="30">
        <f>IF(VLOOKUP($B214,$B$4:LE$184,COLUMN(LE$1)-1,0)="",IF(LE181="",TREND(LE$4:INDEX(LE$4:LE$184,$B$200,1),$B$4:INDEX($B$4:$B$184,$B$200,1),INDEX($B$4:$B$184,$B$200+(MONTH($B214)-$C$200),1)),0),VLOOKUP($B214,$B$4:LE$184,COLUMN(LE$1)-1,0))</f>
        <v>1063438.1580963973</v>
      </c>
      <c r="LF214" s="30">
        <f>IF(VLOOKUP($B214,$B$4:LF$184,COLUMN(LF$1)-1,0)="",IF(LF181="",TREND(LF$4:INDEX(LF$4:LF$184,$B$200,1),$B$4:INDEX($B$4:$B$184,$B$200,1),INDEX($B$4:$B$184,$B$200+(MONTH($B214)-$C$200),1)),0),VLOOKUP($B214,$B$4:LF$184,COLUMN(LF$1)-1,0))</f>
        <v>5677061.9384498298</v>
      </c>
      <c r="LG214" s="30">
        <f>IF(VLOOKUP($B214,$B$4:LG$184,COLUMN(LG$1)-1,0)="",IF(LG181="",TREND(LG$4:INDEX(LG$4:LG$184,$B$200,1),$B$4:INDEX($B$4:$B$184,$B$200,1),INDEX($B$4:$B$184,$B$200+(MONTH($B214)-$C$200),1)),0),VLOOKUP($B214,$B$4:LG$184,COLUMN(LG$1)-1,0))</f>
        <v>-65186.542370098177</v>
      </c>
      <c r="LH214" s="30">
        <f>IF(VLOOKUP($B214,$B$4:LH$184,COLUMN(LH$1)-1,0)="",IF(LH181="",TREND(LH$4:INDEX(LH$4:LH$184,$B$200,1),$B$4:INDEX($B$4:$B$184,$B$200,1),INDEX($B$4:$B$184,$B$200+(MONTH($B214)-$C$200),1)),0),VLOOKUP($B214,$B$4:LH$184,COLUMN(LH$1)-1,0))</f>
        <v>9099355.3232887834</v>
      </c>
      <c r="LI214" s="30">
        <f>IF(VLOOKUP($B214,$B$4:LI$184,COLUMN(LI$1)-1,0)="",IF(LI181="",TREND(LI$4:INDEX(LI$4:LI$184,$B$200,1),$B$4:INDEX($B$4:$B$184,$B$200,1),INDEX($B$4:$B$184,$B$200+(MONTH($B214)-$C$200),1)),0),VLOOKUP($B214,$B$4:LI$184,COLUMN(LI$1)-1,0))</f>
        <v>36718127.209670484</v>
      </c>
      <c r="LJ214" s="30">
        <f>IF(VLOOKUP($B214,$B$4:LJ$184,COLUMN(LJ$1)-1,0)="",IF(LJ181="",TREND(LJ$4:INDEX(LJ$4:LJ$184,$B$200,1),$B$4:INDEX($B$4:$B$184,$B$200,1),INDEX($B$4:$B$184,$B$200+(MONTH($B214)-$C$200),1)),0),VLOOKUP($B214,$B$4:LJ$184,COLUMN(LJ$1)-1,0))</f>
        <v>7631887.032861799</v>
      </c>
      <c r="LK214" s="30">
        <f>IF(VLOOKUP($B214,$B$4:LK$184,COLUMN(LK$1)-1,0)="",IF(LK181="",TREND(LK$4:INDEX(LK$4:LK$184,$B$200,1),$B$4:INDEX($B$4:$B$184,$B$200,1),INDEX($B$4:$B$184,$B$200+(MONTH($B214)-$C$200),1)),0),VLOOKUP($B214,$B$4:LK$184,COLUMN(LK$1)-1,0))</f>
        <v>1034627.2974504177</v>
      </c>
      <c r="LL214" s="30">
        <f>IF(VLOOKUP($B214,$B$4:LL$184,COLUMN(LL$1)-1,0)="",IF(LL181="",TREND(LL$4:INDEX(LL$4:LL$184,$B$200,1),$B$4:INDEX($B$4:$B$184,$B$200,1),INDEX($B$4:$B$184,$B$200+(MONTH($B214)-$C$200),1)),0),VLOOKUP($B214,$B$4:LL$184,COLUMN(LL$1)-1,0))</f>
        <v>2760598.5115625076</v>
      </c>
      <c r="LM214" s="30">
        <f>IF(VLOOKUP($B214,$B$4:LM$184,COLUMN(LM$1)-1,0)="",IF(LM181="",TREND(LM$4:INDEX(LM$4:LM$184,$B$200,1),$B$4:INDEX($B$4:$B$184,$B$200,1),INDEX($B$4:$B$184,$B$200+(MONTH($B214)-$C$200),1)),0),VLOOKUP($B214,$B$4:LM$184,COLUMN(LM$1)-1,0))</f>
        <v>6571214.8053782359</v>
      </c>
      <c r="LN214" s="30">
        <f>IF(VLOOKUP($B214,$B$4:LN$184,COLUMN(LN$1)-1,0)="",IF(LN181="",TREND(LN$4:INDEX(LN$4:LN$184,$B$200,1),$B$4:INDEX($B$4:$B$184,$B$200,1),INDEX($B$4:$B$184,$B$200+(MONTH($B214)-$C$200),1)),0),VLOOKUP($B214,$B$4:LN$184,COLUMN(LN$1)-1,0))</f>
        <v>42370334.551069498</v>
      </c>
      <c r="LO214" s="30">
        <f>IF(VLOOKUP($B214,$B$4:LO$184,COLUMN(LO$1)-1,0)="",IF(LO181="",TREND(LO$4:INDEX(LO$4:LO$184,$B$200,1),$B$4:INDEX($B$4:$B$184,$B$200,1),INDEX($B$4:$B$184,$B$200+(MONTH($B214)-$C$200),1)),0),VLOOKUP($B214,$B$4:LO$184,COLUMN(LO$1)-1,0))</f>
        <v>56870493.283760369</v>
      </c>
      <c r="LP214" s="30">
        <f>IF(VLOOKUP($B214,$B$4:LP$184,COLUMN(LP$1)-1,0)="",IF(LP181="",TREND(LP$4:INDEX(LP$4:LP$184,$B$200,1),$B$4:INDEX($B$4:$B$184,$B$200,1),INDEX($B$4:$B$184,$B$200+(MONTH($B214)-$C$200),1)),0),VLOOKUP($B214,$B$4:LP$184,COLUMN(LP$1)-1,0))</f>
        <v>5946641.2628974989</v>
      </c>
      <c r="LQ214" s="30">
        <f>IF(VLOOKUP($B214,$B$4:LQ$184,COLUMN(LQ$1)-1,0)="",IF(LQ181="",TREND(LQ$4:INDEX(LQ$4:LQ$184,$B$200,1),$B$4:INDEX($B$4:$B$184,$B$200,1),INDEX($B$4:$B$184,$B$200+(MONTH($B214)-$C$200),1)),0),VLOOKUP($B214,$B$4:LQ$184,COLUMN(LQ$1)-1,0))</f>
        <v>165152279.1158874</v>
      </c>
      <c r="LR214" s="30">
        <f>IF(VLOOKUP($B214,$B$4:LR$184,COLUMN(LR$1)-1,0)="",IF(LR181="",TREND(LR$4:INDEX(LR$4:LR$184,$B$200,1),$B$4:INDEX($B$4:$B$184,$B$200,1),INDEX($B$4:$B$184,$B$200+(MONTH($B214)-$C$200),1)),0),VLOOKUP($B214,$B$4:LR$184,COLUMN(LR$1)-1,0))</f>
        <v>1085063.4210124314</v>
      </c>
      <c r="LS214" s="30">
        <f>IF(VLOOKUP($B214,$B$4:LS$184,COLUMN(LS$1)-1,0)="",IF(LS181="",TREND(LS$4:INDEX(LS$4:LS$184,$B$200,1),$B$4:INDEX($B$4:$B$184,$B$200,1),INDEX($B$4:$B$184,$B$200+(MONTH($B214)-$C$200),1)),0),VLOOKUP($B214,$B$4:LS$184,COLUMN(LS$1)-1,0))</f>
        <v>163687570.5845108</v>
      </c>
      <c r="LT214" s="30">
        <f>IF(VLOOKUP($B214,$B$4:LT$184,COLUMN(LT$1)-1,0)="",IF(LT181="",TREND(LT$4:INDEX(LT$4:LT$184,$B$200,1),$B$4:INDEX($B$4:$B$184,$B$200,1),INDEX($B$4:$B$184,$B$200+(MONTH($B214)-$C$200),1)),0),VLOOKUP($B214,$B$4:LT$184,COLUMN(LT$1)-1,0))</f>
        <v>0</v>
      </c>
      <c r="LU214" s="30">
        <f>IF(VLOOKUP($B214,$B$4:LU$184,COLUMN(LU$1)-1,0)="",IF(LU181="",TREND(LU$4:INDEX(LU$4:LU$184,$B$200,1),$B$4:INDEX($B$4:$B$184,$B$200,1),INDEX($B$4:$B$184,$B$200+(MONTH($B214)-$C$200),1)),0),VLOOKUP($B214,$B$4:LU$184,COLUMN(LU$1)-1,0))</f>
        <v>253366082.05788636</v>
      </c>
      <c r="LV214" s="30">
        <f>IF(VLOOKUP($B214,$B$4:LV$184,COLUMN(LV$1)-1,0)="",IF(LV181="",TREND(LV$4:INDEX(LV$4:LV$184,$B$200,1),$B$4:INDEX($B$4:$B$184,$B$200,1),INDEX($B$4:$B$184,$B$200+(MONTH($B214)-$C$200),1)),0),VLOOKUP($B214,$B$4:LV$184,COLUMN(LV$1)-1,0))</f>
        <v>493086.939726118</v>
      </c>
      <c r="LW214" s="30">
        <f>IF(VLOOKUP($B214,$B$4:LW$184,COLUMN(LW$1)-1,0)="",IF(LW181="",TREND(LW$4:INDEX(LW$4:LW$184,$B$200,1),$B$4:INDEX($B$4:$B$184,$B$200,1),INDEX($B$4:$B$184,$B$200+(MONTH($B214)-$C$200),1)),0),VLOOKUP($B214,$B$4:LW$184,COLUMN(LW$1)-1,0))</f>
        <v>4177022.6150902919</v>
      </c>
      <c r="LX214" s="30">
        <f>IF(VLOOKUP($B214,$B$4:LX$184,COLUMN(LX$1)-1,0)="",IF(LX181="",TREND(LX$4:INDEX(LX$4:LX$184,$B$200,1),$B$4:INDEX($B$4:$B$184,$B$200,1),INDEX($B$4:$B$184,$B$200+(MONTH($B214)-$C$200),1)),0),VLOOKUP($B214,$B$4:LX$184,COLUMN(LX$1)-1,0))</f>
        <v>766121.54111635778</v>
      </c>
      <c r="LY214" s="30">
        <f>IF(VLOOKUP($B214,$B$4:LY$184,COLUMN(LY$1)-1,0)="",IF(LY181="",TREND(LY$4:INDEX(LY$4:LY$184,$B$200,1),$B$4:INDEX($B$4:$B$184,$B$200,1),INDEX($B$4:$B$184,$B$200+(MONTH($B214)-$C$200),1)),0),VLOOKUP($B214,$B$4:LY$184,COLUMN(LY$1)-1,0))</f>
        <v>106941.37081612591</v>
      </c>
      <c r="LZ214" s="30">
        <f>IF(VLOOKUP($B214,$B$4:LZ$184,COLUMN(LZ$1)-1,0)="",IF(LZ181="",TREND(LZ$4:INDEX(LZ$4:LZ$184,$B$200,1),$B$4:INDEX($B$4:$B$184,$B$200,1),INDEX($B$4:$B$184,$B$200+(MONTH($B214)-$C$200),1)),0),VLOOKUP($B214,$B$4:LZ$184,COLUMN(LZ$1)-1,0))</f>
        <v>14874681.943557248</v>
      </c>
      <c r="MA214" s="30">
        <f>IF(VLOOKUP($B214,$B$4:MA$184,COLUMN(MA$1)-1,0)="",IF(MA181="",TREND(MA$4:INDEX(MA$4:MA$184,$B$200,1),$B$4:INDEX($B$4:$B$184,$B$200,1),INDEX($B$4:$B$184,$B$200+(MONTH($B214)-$C$200),1)),0),VLOOKUP($B214,$B$4:MA$184,COLUMN(MA$1)-1,0))</f>
        <v>40620165.427630842</v>
      </c>
      <c r="MB214" s="30">
        <f>IF(VLOOKUP($B214,$B$4:MB$184,COLUMN(MB$1)-1,0)="",IF(MB181="",TREND(MB$4:INDEX(MB$4:MB$184,$B$200,1),$B$4:INDEX($B$4:$B$184,$B$200,1),INDEX($B$4:$B$184,$B$200+(MONTH($B214)-$C$200),1)),0),VLOOKUP($B214,$B$4:MB$184,COLUMN(MB$1)-1,0))</f>
        <v>50888628.461263895</v>
      </c>
      <c r="MC214" s="30">
        <f>IF(VLOOKUP($B214,$B$4:MC$184,COLUMN(MC$1)-1,0)="",IF(MC181="",TREND(MC$4:INDEX(MC$4:MC$184,$B$200,1),$B$4:INDEX($B$4:$B$184,$B$200,1),INDEX($B$4:$B$184,$B$200+(MONTH($B214)-$C$200),1)),0),VLOOKUP($B214,$B$4:MC$184,COLUMN(MC$1)-1,0))</f>
        <v>3601227.5638983087</v>
      </c>
      <c r="MD214" s="30">
        <f>IF(VLOOKUP($B214,$B$4:MD$184,COLUMN(MD$1)-1,0)="",IF(MD181="",TREND(MD$4:INDEX(MD$4:MD$184,$B$200,1),$B$4:INDEX($B$4:$B$184,$B$200,1),INDEX($B$4:$B$184,$B$200+(MONTH($B214)-$C$200),1)),0),VLOOKUP($B214,$B$4:MD$184,COLUMN(MD$1)-1,0))</f>
        <v>290891.31582097895</v>
      </c>
      <c r="ME214" s="30">
        <f>IF(VLOOKUP($B214,$B$4:ME$184,COLUMN(ME$1)-1,0)="",IF(ME181="",TREND(ME$4:INDEX(ME$4:ME$184,$B$200,1),$B$4:INDEX($B$4:$B$184,$B$200,1),INDEX($B$4:$B$184,$B$200+(MONTH($B214)-$C$200),1)),0),VLOOKUP($B214,$B$4:ME$184,COLUMN(ME$1)-1,0))</f>
        <v>37697805.86263001</v>
      </c>
      <c r="MF214" s="30">
        <f>IF(VLOOKUP($B214,$B$4:MF$184,COLUMN(MF$1)-1,0)="",IF(MF181="",TREND(MF$4:INDEX(MF$4:MF$184,$B$200,1),$B$4:INDEX($B$4:$B$184,$B$200,1),INDEX($B$4:$B$184,$B$200+(MONTH($B214)-$C$200),1)),0),VLOOKUP($B214,$B$4:MF$184,COLUMN(MF$1)-1,0))</f>
        <v>4813662.6835469715</v>
      </c>
      <c r="MG214" s="30">
        <f>IF(VLOOKUP($B214,$B$4:MG$184,COLUMN(MG$1)-1,0)="",IF(MG181="",TREND(MG$4:INDEX(MG$4:MG$184,$B$200,1),$B$4:INDEX($B$4:$B$184,$B$200,1),INDEX($B$4:$B$184,$B$200+(MONTH($B214)-$C$200),1)),0),VLOOKUP($B214,$B$4:MG$184,COLUMN(MG$1)-1,0))</f>
        <v>3597499.8835467063</v>
      </c>
      <c r="MH214" s="30">
        <f>IF(VLOOKUP($B214,$B$4:MH$184,COLUMN(MH$1)-1,0)="",IF(MH181="",TREND(MH$4:INDEX(MH$4:MH$184,$B$200,1),$B$4:INDEX($B$4:$B$184,$B$200,1),INDEX($B$4:$B$184,$B$200+(MONTH($B214)-$C$200),1)),0),VLOOKUP($B214,$B$4:MH$184,COLUMN(MH$1)-1,0))</f>
        <v>9748076.4967652708</v>
      </c>
      <c r="MI214" s="30">
        <f>IF(VLOOKUP($B214,$B$4:MI$184,COLUMN(MI$1)-1,0)="",IF(MI181="",TREND(MI$4:INDEX(MI$4:MI$184,$B$200,1),$B$4:INDEX($B$4:$B$184,$B$200,1),INDEX($B$4:$B$184,$B$200+(MONTH($B214)-$C$200),1)),0),VLOOKUP($B214,$B$4:MI$184,COLUMN(MI$1)-1,0))</f>
        <v>290427.90555534698</v>
      </c>
      <c r="MJ214" s="30">
        <f>IF(VLOOKUP($B214,$B$4:MJ$184,COLUMN(MJ$1)-1,0)="",IF(MJ181="",TREND(MJ$4:INDEX(MJ$4:MJ$184,$B$200,1),$B$4:INDEX($B$4:$B$184,$B$200,1),INDEX($B$4:$B$184,$B$200+(MONTH($B214)-$C$200),1)),0),VLOOKUP($B214,$B$4:MJ$184,COLUMN(MJ$1)-1,0))</f>
        <v>11046316.798023924</v>
      </c>
      <c r="MK214" s="30">
        <f>IF(VLOOKUP($B214,$B$4:MK$184,COLUMN(MK$1)-1,0)="",IF(MK181="",TREND(MK$4:INDEX(MK$4:MK$184,$B$200,1),$B$4:INDEX($B$4:$B$184,$B$200,1),INDEX($B$4:$B$184,$B$200+(MONTH($B214)-$C$200),1)),0),VLOOKUP($B214,$B$4:MK$184,COLUMN(MK$1)-1,0))</f>
        <v>844803.20965285972</v>
      </c>
      <c r="ML214" s="30">
        <f>IF(VLOOKUP($B214,$B$4:ML$184,COLUMN(ML$1)-1,0)="",IF(ML181="",TREND(ML$4:INDEX(ML$4:ML$184,$B$200,1),$B$4:INDEX($B$4:$B$184,$B$200,1),INDEX($B$4:$B$184,$B$200+(MONTH($B214)-$C$200),1)),0),VLOOKUP($B214,$B$4:ML$184,COLUMN(ML$1)-1,0))</f>
        <v>46611.892978496209</v>
      </c>
      <c r="MM214" s="30">
        <f>IF(VLOOKUP($B214,$B$4:MM$184,COLUMN(MM$1)-1,0)="",IF(MM181="",TREND(MM$4:INDEX(MM$4:MM$184,$B$200,1),$B$4:INDEX($B$4:$B$184,$B$200,1),INDEX($B$4:$B$184,$B$200+(MONTH($B214)-$C$200),1)),0),VLOOKUP($B214,$B$4:MM$184,COLUMN(MM$1)-1,0))</f>
        <v>200254.01511762245</v>
      </c>
      <c r="MN214" s="30">
        <f>IF(VLOOKUP($B214,$B$4:MN$184,COLUMN(MN$1)-1,0)="",IF(MN181="",TREND(MN$4:INDEX(MN$4:MN$184,$B$200,1),$B$4:INDEX($B$4:$B$184,$B$200,1),INDEX($B$4:$B$184,$B$200+(MONTH($B214)-$C$200),1)),0),VLOOKUP($B214,$B$4:MN$184,COLUMN(MN$1)-1,0))</f>
        <v>1327684.6872801278</v>
      </c>
      <c r="MO214" s="30">
        <f>IF(VLOOKUP($B214,$B$4:MO$184,COLUMN(MO$1)-1,0)="",IF(MO181="",TREND(MO$4:INDEX(MO$4:MO$184,$B$200,1),$B$4:INDEX($B$4:$B$184,$B$200,1),INDEX($B$4:$B$184,$B$200+(MONTH($B214)-$C$200),1)),0),VLOOKUP($B214,$B$4:MO$184,COLUMN(MO$1)-1,0))</f>
        <v>163850926.68157339</v>
      </c>
      <c r="MP214" s="30">
        <f>IF(VLOOKUP($B214,$B$4:MP$184,COLUMN(MP$1)-1,0)="",IF(MP181="",TREND(MP$4:INDEX(MP$4:MP$184,$B$200,1),$B$4:INDEX($B$4:$B$184,$B$200,1),INDEX($B$4:$B$184,$B$200+(MONTH($B214)-$C$200),1)),0),VLOOKUP($B214,$B$4:MP$184,COLUMN(MP$1)-1,0))</f>
        <v>2896634.1069538742</v>
      </c>
      <c r="MQ214" s="30">
        <f>IF(VLOOKUP($B214,$B$4:MQ$184,COLUMN(MQ$1)-1,0)="",IF(MQ181="",TREND(MQ$4:INDEX(MQ$4:MQ$184,$B$200,1),$B$4:INDEX($B$4:$B$184,$B$200,1),INDEX($B$4:$B$184,$B$200+(MONTH($B214)-$C$200),1)),0),VLOOKUP($B214,$B$4:MQ$184,COLUMN(MQ$1)-1,0))</f>
        <v>434563555.91434765</v>
      </c>
      <c r="MR214" s="30">
        <f>IF(VLOOKUP($B214,$B$4:MR$184,COLUMN(MR$1)-1,0)="",IF(MR181="",TREND(MR$4:INDEX(MR$4:MR$184,$B$200,1),$B$4:INDEX($B$4:$B$184,$B$200,1),INDEX($B$4:$B$184,$B$200+(MONTH($B214)-$C$200),1)),0),VLOOKUP($B214,$B$4:MR$184,COLUMN(MR$1)-1,0))</f>
        <v>-82553.074290200602</v>
      </c>
      <c r="MS214" s="30">
        <f>IF(VLOOKUP($B214,$B$4:MS$184,COLUMN(MS$1)-1,0)="",IF(MS181="",TREND(MS$4:INDEX(MS$4:MS$184,$B$200,1),$B$4:INDEX($B$4:$B$184,$B$200,1),INDEX($B$4:$B$184,$B$200+(MONTH($B214)-$C$200),1)),0),VLOOKUP($B214,$B$4:MS$184,COLUMN(MS$1)-1,0))</f>
        <v>60157032552.263855</v>
      </c>
      <c r="MT214" s="30">
        <f>IF(VLOOKUP($B214,$B$4:MT$184,COLUMN(MT$1)-1,0)="",IF(MT181="",TREND(MT$4:INDEX(MT$4:MT$184,$B$200,1),$B$4:INDEX($B$4:$B$184,$B$200,1),INDEX($B$4:$B$184,$B$200+(MONTH($B214)-$C$200),1)),0),VLOOKUP($B214,$B$4:MT$184,COLUMN(MT$1)-1,0))</f>
        <v>51066880597.289001</v>
      </c>
      <c r="MU214" s="30">
        <f>IF(VLOOKUP($B214,$B$4:MU$184,COLUMN(MU$1)-1,0)="",IF(MU181="",TREND(MU$4:INDEX(MU$4:MU$184,$B$200,1),$B$4:INDEX($B$4:$B$184,$B$200,1),INDEX($B$4:$B$184,$B$200+(MONTH($B214)-$C$200),1)),0),VLOOKUP($B214,$B$4:MU$184,COLUMN(MU$1)-1,0))</f>
        <v>50690451758.259216</v>
      </c>
      <c r="MV214" s="30">
        <f>IF(VLOOKUP($B214,$B$4:MV$184,COLUMN(MV$1)-1,0)="",IF(MV181="",TREND(MV$4:INDEX(MV$4:MV$184,$B$200,1),$B$4:INDEX($B$4:$B$184,$B$200,1),INDEX($B$4:$B$184,$B$200+(MONTH($B214)-$C$200),1)),0),VLOOKUP($B214,$B$4:MV$184,COLUMN(MV$1)-1,0))</f>
        <v>22514216716.645081</v>
      </c>
      <c r="MW214" s="30">
        <f>IF(VLOOKUP($B214,$B$4:MW$184,COLUMN(MW$1)-1,0)="",IF(MW181="",TREND(MW$4:INDEX(MW$4:MW$184,$B$200,1),$B$4:INDEX($B$4:$B$184,$B$200,1),INDEX($B$4:$B$184,$B$200+(MONTH($B214)-$C$200),1)),0),VLOOKUP($B214,$B$4:MW$184,COLUMN(MW$1)-1,0))</f>
        <v>19599926624.516327</v>
      </c>
      <c r="MX214" s="30">
        <f>IF(VLOOKUP($B214,$B$4:MX$184,COLUMN(MX$1)-1,0)="",IF(MX181="",TREND(MX$4:INDEX(MX$4:MX$184,$B$200,1),$B$4:INDEX($B$4:$B$184,$B$200,1),INDEX($B$4:$B$184,$B$200+(MONTH($B214)-$C$200),1)),0),VLOOKUP($B214,$B$4:MX$184,COLUMN(MX$1)-1,0))</f>
        <v>0</v>
      </c>
      <c r="MY214" s="30">
        <f>IF(VLOOKUP($B214,$B$4:MY$184,COLUMN(MY$1)-1,0)="",IF(MY181="",TREND(MY$4:INDEX(MY$4:MY$184,$B$200,1),$B$4:INDEX($B$4:$B$184,$B$200,1),INDEX($B$4:$B$184,$B$200+(MONTH($B214)-$C$200),1)),0),VLOOKUP($B214,$B$4:MY$184,COLUMN(MY$1)-1,0))</f>
        <v>157403141.9431932</v>
      </c>
      <c r="MZ214" s="30">
        <f>IF(VLOOKUP($B214,$B$4:MZ$184,COLUMN(MZ$1)-1,0)="",IF(MZ181="",TREND(MZ$4:INDEX(MZ$4:MZ$184,$B$200,1),$B$4:INDEX($B$4:$B$184,$B$200,1),INDEX($B$4:$B$184,$B$200+(MONTH($B214)-$C$200),1)),0),VLOOKUP($B214,$B$4:MZ$184,COLUMN(MZ$1)-1,0))</f>
        <v>16488062012.964035</v>
      </c>
      <c r="NA214" s="30">
        <f>IF(VLOOKUP($B214,$B$4:NA$184,COLUMN(NA$1)-1,0)="",IF(NA181="",TREND(NA$4:INDEX(NA$4:NA$184,$B$200,1),$B$4:INDEX($B$4:$B$184,$B$200,1),INDEX($B$4:$B$184,$B$200+(MONTH($B214)-$C$200),1)),0),VLOOKUP($B214,$B$4:NA$184,COLUMN(NA$1)-1,0))</f>
        <v>1602441020.3163624</v>
      </c>
      <c r="NB214" s="30">
        <f>IF(VLOOKUP($B214,$B$4:NB$184,COLUMN(NB$1)-1,0)="",IF(NB181="",TREND(NB$4:INDEX(NB$4:NB$184,$B$200,1),$B$4:INDEX($B$4:$B$184,$B$200,1),INDEX($B$4:$B$184,$B$200+(MONTH($B214)-$C$200),1)),0),VLOOKUP($B214,$B$4:NB$184,COLUMN(NB$1)-1,0))</f>
        <v>1602364888.4330425</v>
      </c>
      <c r="NC214" s="30">
        <f>IF(VLOOKUP($B214,$B$4:NC$184,COLUMN(NC$1)-1,0)="",IF(NC181="",TREND(NC$4:INDEX(NC$4:NC$184,$B$200,1),$B$4:INDEX($B$4:$B$184,$B$200,1),INDEX($B$4:$B$184,$B$200+(MONTH($B214)-$C$200),1)),0),VLOOKUP($B214,$B$4:NC$184,COLUMN(NC$1)-1,0))</f>
        <v>76131.883318424225</v>
      </c>
      <c r="ND214" s="30">
        <f>IF(VLOOKUP($B214,$B$4:ND$184,COLUMN(ND$1)-1,0)="",IF(ND181="",TREND(ND$4:INDEX(ND$4:ND$184,$B$200,1),$B$4:INDEX($B$4:$B$184,$B$200,1),INDEX($B$4:$B$184,$B$200+(MONTH($B214)-$C$200),1)),0),VLOOKUP($B214,$B$4:ND$184,COLUMN(ND$1)-1,0))</f>
        <v>16826316434.898376</v>
      </c>
      <c r="NE214" s="30">
        <f>IF(VLOOKUP($B214,$B$4:NE$184,COLUMN(NE$1)-1,0)="",IF(NE181="",TREND(NE$4:INDEX(NE$4:NE$184,$B$200,1),$B$4:INDEX($B$4:$B$184,$B$200,1),INDEX($B$4:$B$184,$B$200+(MONTH($B214)-$C$200),1)),0),VLOOKUP($B214,$B$4:NE$184,COLUMN(NE$1)-1,0))</f>
        <v>16826316434.898376</v>
      </c>
      <c r="NF214" s="30">
        <f>IF(VLOOKUP($B214,$B$4:NF$184,COLUMN(NF$1)-1,0)="",IF(NF181="",TREND(NF$4:INDEX(NF$4:NF$184,$B$200,1),$B$4:INDEX($B$4:$B$184,$B$200,1),INDEX($B$4:$B$184,$B$200+(MONTH($B214)-$C$200),1)),0),VLOOKUP($B214,$B$4:NF$184,COLUMN(NF$1)-1,0))</f>
        <v>0</v>
      </c>
      <c r="NG214" s="30">
        <f>IF(VLOOKUP($B214,$B$4:NG$184,COLUMN(NG$1)-1,0)="",IF(NG181="",TREND(NG$4:INDEX(NG$4:NG$184,$B$200,1),$B$4:INDEX($B$4:$B$184,$B$200,1),INDEX($B$4:$B$184,$B$200+(MONTH($B214)-$C$200),1)),0),VLOOKUP($B214,$B$4:NG$184,COLUMN(NG$1)-1,0))</f>
        <v>172748710.35059738</v>
      </c>
      <c r="NH214" s="30">
        <f>IF(VLOOKUP($B214,$B$4:NH$184,COLUMN(NH$1)-1,0)="",IF(NH181="",TREND(NH$4:INDEX(NH$4:NH$184,$B$200,1),$B$4:INDEX($B$4:$B$184,$B$200,1),INDEX($B$4:$B$184,$B$200+(MONTH($B214)-$C$200),1)),0),VLOOKUP($B214,$B$4:NH$184,COLUMN(NH$1)-1,0))</f>
        <v>6714398171.1511154</v>
      </c>
      <c r="NI214" s="30">
        <f>IF(VLOOKUP($B214,$B$4:NI$184,COLUMN(NI$1)-1,0)="",IF(NI181="",TREND(NI$4:INDEX(NI$4:NI$184,$B$200,1),$B$4:INDEX($B$4:$B$184,$B$200,1),INDEX($B$4:$B$184,$B$200+(MONTH($B214)-$C$200),1)),0),VLOOKUP($B214,$B$4:NI$184,COLUMN(NI$1)-1,0))</f>
        <v>1798640356.6714134</v>
      </c>
      <c r="NJ214" s="30">
        <f>IF(VLOOKUP($B214,$B$4:NJ$184,COLUMN(NJ$1)-1,0)="",IF(NJ181="",TREND(NJ$4:INDEX(NJ$4:NJ$184,$B$200,1),$B$4:INDEX($B$4:$B$184,$B$200,1),INDEX($B$4:$B$184,$B$200+(MONTH($B214)-$C$200),1)),0),VLOOKUP($B214,$B$4:NJ$184,COLUMN(NJ$1)-1,0))</f>
        <v>437078273.123456</v>
      </c>
      <c r="NK214" s="30">
        <f>IF(VLOOKUP($B214,$B$4:NK$184,COLUMN(NK$1)-1,0)="",IF(NK181="",TREND(NK$4:INDEX(NK$4:NK$184,$B$200,1),$B$4:INDEX($B$4:$B$184,$B$200,1),INDEX($B$4:$B$184,$B$200+(MONTH($B214)-$C$200),1)),0),VLOOKUP($B214,$B$4:NK$184,COLUMN(NK$1)-1,0))</f>
        <v>1361562083.5479584</v>
      </c>
      <c r="NL214" s="30">
        <f>IF(VLOOKUP($B214,$B$4:NL$184,COLUMN(NL$1)-1,0)="",IF(NL181="",TREND(NL$4:INDEX(NL$4:NL$184,$B$200,1),$B$4:INDEX($B$4:$B$184,$B$200,1),INDEX($B$4:$B$184,$B$200+(MONTH($B214)-$C$200),1)),0),VLOOKUP($B214,$B$4:NL$184,COLUMN(NL$1)-1,0))</f>
        <v>8750958165.7759705</v>
      </c>
      <c r="NM214" s="30">
        <f>IF(VLOOKUP($B214,$B$4:NM$184,COLUMN(NM$1)-1,0)="",IF(NM181="",TREND(NM$4:INDEX(NM$4:NM$184,$B$200,1),$B$4:INDEX($B$4:$B$184,$B$200,1),INDEX($B$4:$B$184,$B$200+(MONTH($B214)-$C$200),1)),0),VLOOKUP($B214,$B$4:NM$184,COLUMN(NM$1)-1,0))</f>
        <v>3391095004.0859833</v>
      </c>
      <c r="NN214" s="30">
        <f>IF(VLOOKUP($B214,$B$4:NN$184,COLUMN(NN$1)-1,0)="",IF(NN181="",TREND(NN$4:INDEX(NN$4:NN$184,$B$200,1),$B$4:INDEX($B$4:$B$184,$B$200,1),INDEX($B$4:$B$184,$B$200+(MONTH($B214)-$C$200),1)),0),VLOOKUP($B214,$B$4:NN$184,COLUMN(NN$1)-1,0))</f>
        <v>2956599347.0577087</v>
      </c>
      <c r="NO214" s="30">
        <f>IF(VLOOKUP($B214,$B$4:NO$184,COLUMN(NO$1)-1,0)="",IF(NO181="",TREND(NO$4:INDEX(NO$4:NO$184,$B$200,1),$B$4:INDEX($B$4:$B$184,$B$200,1),INDEX($B$4:$B$184,$B$200+(MONTH($B214)-$C$200),1)),0),VLOOKUP($B214,$B$4:NO$184,COLUMN(NO$1)-1,0))</f>
        <v>2541514.6122768857</v>
      </c>
      <c r="NP214" s="30">
        <f>IF(VLOOKUP($B214,$B$4:NP$184,COLUMN(NP$1)-1,0)="",IF(NP181="",TREND(NP$4:INDEX(NP$4:NP$184,$B$200,1),$B$4:INDEX($B$4:$B$184,$B$200,1),INDEX($B$4:$B$184,$B$200+(MONTH($B214)-$C$200),1)),0),VLOOKUP($B214,$B$4:NP$184,COLUMN(NP$1)-1,0))</f>
        <v>52343569.71791891</v>
      </c>
      <c r="NQ214" s="30">
        <f>IF(VLOOKUP($B214,$B$4:NQ$184,COLUMN(NQ$1)-1,0)="",IF(NQ181="",TREND(NQ$4:INDEX(NQ$4:NQ$184,$B$200,1),$B$4:INDEX($B$4:$B$184,$B$200,1),INDEX($B$4:$B$184,$B$200+(MONTH($B214)-$C$200),1)),0),VLOOKUP($B214,$B$4:NQ$184,COLUMN(NQ$1)-1,0))</f>
        <v>151404674.97812545</v>
      </c>
      <c r="NR214" s="30">
        <f>IF(VLOOKUP($B214,$B$4:NR$184,COLUMN(NR$1)-1,0)="",IF(NR181="",TREND(NR$4:INDEX(NR$4:NR$184,$B$200,1),$B$4:INDEX($B$4:$B$184,$B$200,1),INDEX($B$4:$B$184,$B$200+(MONTH($B214)-$C$200),1)),0),VLOOKUP($B214,$B$4:NR$184,COLUMN(NR$1)-1,0))</f>
        <v>90746941.204765797</v>
      </c>
      <c r="NS214" s="30">
        <f>IF(VLOOKUP($B214,$B$4:NS$184,COLUMN(NS$1)-1,0)="",IF(NS181="",TREND(NS$4:INDEX(NS$4:NS$184,$B$200,1),$B$4:INDEX($B$4:$B$184,$B$200,1),INDEX($B$4:$B$184,$B$200+(MONTH($B214)-$C$200),1)),0),VLOOKUP($B214,$B$4:NS$184,COLUMN(NS$1)-1,0))</f>
        <v>30809362.031283915</v>
      </c>
      <c r="NT214" s="30">
        <f>IF(VLOOKUP($B214,$B$4:NT$184,COLUMN(NT$1)-1,0)="",IF(NT181="",TREND(NT$4:INDEX(NT$4:NT$184,$B$200,1),$B$4:INDEX($B$4:$B$184,$B$200,1),INDEX($B$4:$B$184,$B$200+(MONTH($B214)-$C$200),1)),0),VLOOKUP($B214,$B$4:NT$184,COLUMN(NT$1)-1,0))</f>
        <v>434495657.02827358</v>
      </c>
      <c r="NU214" s="30">
        <f>IF(VLOOKUP($B214,$B$4:NU$184,COLUMN(NU$1)-1,0)="",IF(NU181="",TREND(NU$4:INDEX(NU$4:NU$184,$B$200,1),$B$4:INDEX($B$4:$B$184,$B$200,1),INDEX($B$4:$B$184,$B$200+(MONTH($B214)-$C$200),1)),0),VLOOKUP($B214,$B$4:NU$184,COLUMN(NU$1)-1,0))</f>
        <v>-49486179.935905457</v>
      </c>
      <c r="NV214" s="30">
        <f>IF(VLOOKUP($B214,$B$4:NV$184,COLUMN(NV$1)-1,0)="",IF(NV181="",TREND(NV$4:INDEX(NV$4:NV$184,$B$200,1),$B$4:INDEX($B$4:$B$184,$B$200,1),INDEX($B$4:$B$184,$B$200+(MONTH($B214)-$C$200),1)),0),VLOOKUP($B214,$B$4:NV$184,COLUMN(NV$1)-1,0))</f>
        <v>21747157.244084056</v>
      </c>
      <c r="NW214" s="30">
        <f>IF(VLOOKUP($B214,$B$4:NW$184,COLUMN(NW$1)-1,0)="",IF(NW181="",TREND(NW$4:INDEX(NW$4:NW$184,$B$200,1),$B$4:INDEX($B$4:$B$184,$B$200,1),INDEX($B$4:$B$184,$B$200+(MONTH($B214)-$C$200),1)),0),VLOOKUP($B214,$B$4:NW$184,COLUMN(NW$1)-1,0))</f>
        <v>-18612075.25926137</v>
      </c>
      <c r="NX214" s="30">
        <f>IF(VLOOKUP($B214,$B$4:NX$184,COLUMN(NX$1)-1,0)="",IF(NX181="",TREND(NX$4:INDEX(NX$4:NX$184,$B$200,1),$B$4:INDEX($B$4:$B$184,$B$200,1),INDEX($B$4:$B$184,$B$200+(MONTH($B214)-$C$200),1)),0),VLOOKUP($B214,$B$4:NX$184,COLUMN(NX$1)-1,0))</f>
        <v>-16362270.255945325</v>
      </c>
      <c r="NY214" s="30">
        <f>IF(VLOOKUP($B214,$B$4:NY$184,COLUMN(NY$1)-1,0)="",IF(NY181="",TREND(NY$4:INDEX(NY$4:NY$184,$B$200,1),$B$4:INDEX($B$4:$B$184,$B$200,1),INDEX($B$4:$B$184,$B$200+(MONTH($B214)-$C$200),1)),0),VLOOKUP($B214,$B$4:NY$184,COLUMN(NY$1)-1,0))</f>
        <v>36326235.194536328</v>
      </c>
      <c r="NZ214" s="30">
        <f>IF(VLOOKUP($B214,$B$4:NZ$184,COLUMN(NZ$1)-1,0)="",IF(NZ181="",TREND(NZ$4:INDEX(NZ$4:NZ$184,$B$200,1),$B$4:INDEX($B$4:$B$184,$B$200,1),INDEX($B$4:$B$184,$B$200+(MONTH($B214)-$C$200),1)),0),VLOOKUP($B214,$B$4:NZ$184,COLUMN(NZ$1)-1,0))</f>
        <v>248067367.77344131</v>
      </c>
      <c r="OA214" s="30">
        <f>IF(VLOOKUP($B214,$B$4:OA$184,COLUMN(OA$1)-1,0)="",IF(OA181="",TREND(OA$4:INDEX(OA$4:OA$184,$B$200,1),$B$4:INDEX($B$4:$B$184,$B$200,1),INDEX($B$4:$B$184,$B$200+(MONTH($B214)-$C$200),1)),0),VLOOKUP($B214,$B$4:OA$184,COLUMN(OA$1)-1,0))</f>
        <v>1682263688.2351854</v>
      </c>
      <c r="OB214" s="30">
        <f>IF(VLOOKUP($B214,$B$4:OB$184,COLUMN(OB$1)-1,0)="",IF(OB181="",TREND(OB$4:INDEX(OB$4:OB$184,$B$200,1),$B$4:INDEX($B$4:$B$184,$B$200,1),INDEX($B$4:$B$184,$B$200+(MONTH($B214)-$C$200),1)),0),VLOOKUP($B214,$B$4:OB$184,COLUMN(OB$1)-1,0))</f>
        <v>1780783870.5663662</v>
      </c>
      <c r="OC214" s="30">
        <f>IF(VLOOKUP($B214,$B$4:OC$184,COLUMN(OC$1)-1,0)="",IF(OC181="",TREND(OC$4:INDEX(OC$4:OC$184,$B$200,1),$B$4:INDEX($B$4:$B$184,$B$200,1),INDEX($B$4:$B$184,$B$200+(MONTH($B214)-$C$200),1)),0),VLOOKUP($B214,$B$4:OC$184,COLUMN(OC$1)-1,0))</f>
        <v>3612132.3372005969</v>
      </c>
      <c r="OD214" s="30">
        <f>IF(VLOOKUP($B214,$B$4:OD$184,COLUMN(OD$1)-1,0)="",IF(OD181="",TREND(OD$4:INDEX(OD$4:OD$184,$B$200,1),$B$4:INDEX($B$4:$B$184,$B$200,1),INDEX($B$4:$B$184,$B$200+(MONTH($B214)-$C$200),1)),0),VLOOKUP($B214,$B$4:OD$184,COLUMN(OD$1)-1,0))</f>
        <v>3610590.8635289893</v>
      </c>
      <c r="OE214" s="30">
        <f>IF(VLOOKUP($B214,$B$4:OE$184,COLUMN(OE$1)-1,0)="",IF(OE181="",TREND(OE$4:INDEX(OE$4:OE$184,$B$200,1),$B$4:INDEX($B$4:$B$184,$B$200,1),INDEX($B$4:$B$184,$B$200+(MONTH($B214)-$C$200),1)),0),VLOOKUP($B214,$B$4:OE$184,COLUMN(OE$1)-1,0))</f>
        <v>1541.4736716089483</v>
      </c>
      <c r="OF214" s="30">
        <f>IF(VLOOKUP($B214,$B$4:OF$184,COLUMN(OF$1)-1,0)="",IF(OF181="",TREND(OF$4:INDEX(OF$4:OF$184,$B$200,1),$B$4:INDEX($B$4:$B$184,$B$200,1),INDEX($B$4:$B$184,$B$200+(MONTH($B214)-$C$200),1)),0),VLOOKUP($B214,$B$4:OF$184,COLUMN(OF$1)-1,0))</f>
        <v>1777171738.2291641</v>
      </c>
      <c r="OG214" s="30">
        <f>IF(VLOOKUP($B214,$B$4:OG$184,COLUMN(OG$1)-1,0)="",IF(OG181="",TREND(OG$4:INDEX(OG$4:OG$184,$B$200,1),$B$4:INDEX($B$4:$B$184,$B$200,1),INDEX($B$4:$B$184,$B$200+(MONTH($B214)-$C$200),1)),0),VLOOKUP($B214,$B$4:OG$184,COLUMN(OG$1)-1,0))</f>
        <v>0</v>
      </c>
      <c r="OH214" s="30">
        <f>IF(VLOOKUP($B214,$B$4:OH$184,COLUMN(OH$1)-1,0)="",IF(OH181="",TREND(OH$4:INDEX(OH$4:OH$184,$B$200,1),$B$4:INDEX($B$4:$B$184,$B$200,1),INDEX($B$4:$B$184,$B$200+(MONTH($B214)-$C$200),1)),0),VLOOKUP($B214,$B$4:OH$184,COLUMN(OH$1)-1,0))</f>
        <v>1777171738.2291641</v>
      </c>
      <c r="OI214" s="30">
        <f>IF(VLOOKUP($B214,$B$4:OI$184,COLUMN(OI$1)-1,0)="",IF(OI181="",TREND(OI$4:INDEX(OI$4:OI$184,$B$200,1),$B$4:INDEX($B$4:$B$184,$B$200,1),INDEX($B$4:$B$184,$B$200+(MONTH($B214)-$C$200),1)),0),VLOOKUP($B214,$B$4:OI$184,COLUMN(OI$1)-1,0))</f>
        <v>0</v>
      </c>
      <c r="OJ214" s="30">
        <f>IF(VLOOKUP($B214,$B$4:OJ$184,COLUMN(OJ$1)-1,0)="",IF(OJ181="",TREND(OJ$4:INDEX(OJ$4:OJ$184,$B$200,1),$B$4:INDEX($B$4:$B$184,$B$200,1),INDEX($B$4:$B$184,$B$200+(MONTH($B214)-$C$200),1)),0),VLOOKUP($B214,$B$4:OJ$184,COLUMN(OJ$1)-1,0))</f>
        <v>386543909.71651906</v>
      </c>
      <c r="OK214" s="30">
        <f>IF(VLOOKUP($B214,$B$4:OK$184,COLUMN(OK$1)-1,0)="",IF(OK181="",TREND(OK$4:INDEX(OK$4:OK$184,$B$200,1),$B$4:INDEX($B$4:$B$184,$B$200,1),INDEX($B$4:$B$184,$B$200+(MONTH($B214)-$C$200),1)),0),VLOOKUP($B214,$B$4:OK$184,COLUMN(OK$1)-1,0))</f>
        <v>218988562.53571409</v>
      </c>
      <c r="OL214" s="30">
        <f>IF(VLOOKUP($B214,$B$4:OL$184,COLUMN(OL$1)-1,0)="",IF(OL181="",TREND(OL$4:INDEX(OL$4:OL$184,$B$200,1),$B$4:INDEX($B$4:$B$184,$B$200,1),INDEX($B$4:$B$184,$B$200+(MONTH($B214)-$C$200),1)),0),VLOOKUP($B214,$B$4:OL$184,COLUMN(OL$1)-1,0))</f>
        <v>218988562.53571409</v>
      </c>
      <c r="OM214" s="30">
        <f>IF(VLOOKUP($B214,$B$4:OM$184,COLUMN(OM$1)-1,0)="",IF(OM181="",TREND(OM$4:INDEX(OM$4:OM$184,$B$200,1),$B$4:INDEX($B$4:$B$184,$B$200,1),INDEX($B$4:$B$184,$B$200+(MONTH($B214)-$C$200),1)),0),VLOOKUP($B214,$B$4:OM$184,COLUMN(OM$1)-1,0))</f>
        <v>40918005.42418617</v>
      </c>
      <c r="ON214" s="30">
        <f>IF(VLOOKUP($B214,$B$4:ON$184,COLUMN(ON$1)-1,0)="",IF(ON181="",TREND(ON$4:INDEX(ON$4:ON$184,$B$200,1),$B$4:INDEX($B$4:$B$184,$B$200,1),INDEX($B$4:$B$184,$B$200+(MONTH($B214)-$C$200),1)),0),VLOOKUP($B214,$B$4:ON$184,COLUMN(ON$1)-1,0))</f>
        <v>47592414.166891485</v>
      </c>
      <c r="OO214" s="30">
        <f>IF(VLOOKUP($B214,$B$4:OO$184,COLUMN(OO$1)-1,0)="",IF(OO181="",TREND(OO$4:INDEX(OO$4:OO$184,$B$200,1),$B$4:INDEX($B$4:$B$184,$B$200,1),INDEX($B$4:$B$184,$B$200+(MONTH($B214)-$C$200),1)),0),VLOOKUP($B214,$B$4:OO$184,COLUMN(OO$1)-1,0))</f>
        <v>167555347.18080485</v>
      </c>
      <c r="OP214" s="30">
        <f>IF(VLOOKUP($B214,$B$4:OP$184,COLUMN(OP$1)-1,0)="",IF(OP181="",TREND(OP$4:INDEX(OP$4:OP$184,$B$200,1),$B$4:INDEX($B$4:$B$184,$B$200,1),INDEX($B$4:$B$184,$B$200+(MONTH($B214)-$C$200),1)),0),VLOOKUP($B214,$B$4:OP$184,COLUMN(OP$1)-1,0))</f>
        <v>-40356190.208691597</v>
      </c>
      <c r="OQ214" s="30">
        <f>IF(VLOOKUP($B214,$B$4:OQ$184,COLUMN(OQ$1)-1,0)="",IF(OQ181="",TREND(OQ$4:INDEX(OQ$4:OQ$184,$B$200,1),$B$4:INDEX($B$4:$B$184,$B$200,1),INDEX($B$4:$B$184,$B$200+(MONTH($B214)-$C$200),1)),0),VLOOKUP($B214,$B$4:OQ$184,COLUMN(OQ$1)-1,0))</f>
        <v>-484715079.37843895</v>
      </c>
      <c r="OR214" s="30">
        <f>IF(VLOOKUP($B214,$B$4:OR$184,COLUMN(OR$1)-1,0)="",IF(OR181="",TREND(OR$4:INDEX(OR$4:OR$184,$B$200,1),$B$4:INDEX($B$4:$B$184,$B$200,1),INDEX($B$4:$B$184,$B$200+(MONTH($B214)-$C$200),1)),0),VLOOKUP($B214,$B$4:OR$184,COLUMN(OR$1)-1,0))</f>
        <v>41692579.236144066</v>
      </c>
      <c r="OS214" s="30">
        <f>IF(VLOOKUP($B214,$B$4:OS$184,COLUMN(OS$1)-1,0)="",IF(OS181="",TREND(OS$4:INDEX(OS$4:OS$184,$B$200,1),$B$4:INDEX($B$4:$B$184,$B$200,1),INDEX($B$4:$B$184,$B$200+(MONTH($B214)-$C$200),1)),0),VLOOKUP($B214,$B$4:OS$184,COLUMN(OS$1)-1,0))</f>
        <v>3127601674.7487907</v>
      </c>
      <c r="OT214" s="30">
        <f>IF(VLOOKUP($B214,$B$4:OT$184,COLUMN(OT$1)-1,0)="",IF(OT181="",TREND(OT$4:INDEX(OT$4:OT$184,$B$200,1),$B$4:INDEX($B$4:$B$184,$B$200,1),INDEX($B$4:$B$184,$B$200+(MONTH($B214)-$C$200),1)),0),VLOOKUP($B214,$B$4:OT$184,COLUMN(OT$1)-1,0))</f>
        <v>2031236242.4030952</v>
      </c>
      <c r="OU214" s="30">
        <f>IF(VLOOKUP($B214,$B$4:OU$184,COLUMN(OU$1)-1,0)="",IF(OU181="",TREND(OU$4:INDEX(OU$4:OU$184,$B$200,1),$B$4:INDEX($B$4:$B$184,$B$200,1),INDEX($B$4:$B$184,$B$200+(MONTH($B214)-$C$200),1)),0),VLOOKUP($B214,$B$4:OU$184,COLUMN(OU$1)-1,0))</f>
        <v>1699999352.7274666</v>
      </c>
      <c r="OV214" s="30">
        <f>IF(VLOOKUP($B214,$B$4:OV$184,COLUMN(OV$1)-1,0)="",IF(OV181="",TREND(OV$4:INDEX(OV$4:OV$184,$B$200,1),$B$4:INDEX($B$4:$B$184,$B$200,1),INDEX($B$4:$B$184,$B$200+(MONTH($B214)-$C$200),1)),0),VLOOKUP($B214,$B$4:OV$184,COLUMN(OV$1)-1,0))</f>
        <v>171460757.29401708</v>
      </c>
      <c r="OW214" s="30">
        <f>IF(VLOOKUP($B214,$B$4:OW$184,COLUMN(OW$1)-1,0)="",IF(OW181="",TREND(OW$4:INDEX(OW$4:OW$184,$B$200,1),$B$4:INDEX($B$4:$B$184,$B$200,1),INDEX($B$4:$B$184,$B$200+(MONTH($B214)-$C$200),1)),0),VLOOKUP($B214,$B$4:OW$184,COLUMN(OW$1)-1,0))</f>
        <v>1779474020.7710228</v>
      </c>
      <c r="OX214" s="30">
        <f>IF(VLOOKUP($B214,$B$4:OX$184,COLUMN(OX$1)-1,0)="",IF(OX181="",TREND(OX$4:INDEX(OX$4:OX$184,$B$200,1),$B$4:INDEX($B$4:$B$184,$B$200,1),INDEX($B$4:$B$184,$B$200+(MONTH($B214)-$C$200),1)),0),VLOOKUP($B214,$B$4:OX$184,COLUMN(OX$1)-1,0))</f>
        <v>-8786226.4937203526</v>
      </c>
      <c r="OY214" s="30">
        <f>IF(VLOOKUP($B214,$B$4:OY$184,COLUMN(OY$1)-1,0)="",IF(OY181="",TREND(OY$4:INDEX(OY$4:OY$184,$B$200,1),$B$4:INDEX($B$4:$B$184,$B$200,1),INDEX($B$4:$B$184,$B$200+(MONTH($B214)-$C$200),1)),0),VLOOKUP($B214,$B$4:OY$184,COLUMN(OY$1)-1,0))</f>
        <v>0</v>
      </c>
      <c r="OZ214" s="30">
        <f>IF(VLOOKUP($B214,$B$4:OZ$184,COLUMN(OZ$1)-1,0)="",IF(OZ181="",TREND(OZ$4:INDEX(OZ$4:OZ$184,$B$200,1),$B$4:INDEX($B$4:$B$184,$B$200,1),INDEX($B$4:$B$184,$B$200+(MONTH($B214)-$C$200),1)),0),VLOOKUP($B214,$B$4:OZ$184,COLUMN(OZ$1)-1,0))</f>
        <v>1376464204.9700508</v>
      </c>
      <c r="PA214" s="30">
        <f>IF(VLOOKUP($B214,$B$4:PA$184,COLUMN(PA$1)-1,0)="",IF(PA181="",TREND(PA$4:INDEX(PA$4:PA$184,$B$200,1),$B$4:INDEX($B$4:$B$184,$B$200,1),INDEX($B$4:$B$184,$B$200+(MONTH($B214)-$C$200),1)),0),VLOOKUP($B214,$B$4:PA$184,COLUMN(PA$1)-1,0))</f>
        <v>1240596301.687315</v>
      </c>
      <c r="PB214" s="30">
        <f>IF(VLOOKUP($B214,$B$4:PB$184,COLUMN(PB$1)-1,0)="",IF(PB181="",TREND(PB$4:INDEX(PB$4:PB$184,$B$200,1),$B$4:INDEX($B$4:$B$184,$B$200,1),INDEX($B$4:$B$184,$B$200+(MONTH($B214)-$C$200),1)),0),VLOOKUP($B214,$B$4:PB$184,COLUMN(PB$1)-1,0))</f>
        <v>119237.01093508466</v>
      </c>
      <c r="PC214" s="30">
        <f>IF(VLOOKUP($B214,$B$4:PC$184,COLUMN(PC$1)-1,0)="",IF(PC181="",TREND(PC$4:INDEX(PC$4:PC$184,$B$200,1),$B$4:INDEX($B$4:$B$184,$B$200,1),INDEX($B$4:$B$184,$B$200+(MONTH($B214)-$C$200),1)),0),VLOOKUP($B214,$B$4:PC$184,COLUMN(PC$1)-1,0))</f>
        <v>39106.963696019608</v>
      </c>
      <c r="PD214" s="30">
        <f>IF(VLOOKUP($B214,$B$4:PD$184,COLUMN(PD$1)-1,0)="",IF(PD181="",TREND(PD$4:INDEX(PD$4:PD$184,$B$200,1),$B$4:INDEX($B$4:$B$184,$B$200,1),INDEX($B$4:$B$184,$B$200+(MONTH($B214)-$C$200),1)),0),VLOOKUP($B214,$B$4:PD$184,COLUMN(PD$1)-1,0))</f>
        <v>767.62344720023248</v>
      </c>
      <c r="PE214" s="30">
        <f>IF(VLOOKUP($B214,$B$4:PE$184,COLUMN(PE$1)-1,0)="",IF(PE181="",TREND(PE$4:INDEX(PE$4:PE$184,$B$200,1),$B$4:INDEX($B$4:$B$184,$B$200,1),INDEX($B$4:$B$184,$B$200+(MONTH($B214)-$C$200),1)),0),VLOOKUP($B214,$B$4:PE$184,COLUMN(PE$1)-1,0))</f>
        <v>185107.76279915916</v>
      </c>
      <c r="PF214" s="30">
        <f>IF(VLOOKUP($B214,$B$4:PF$184,COLUMN(PF$1)-1,0)="",IF(PF181="",TREND(PF$4:INDEX(PF$4:PF$184,$B$200,1),$B$4:INDEX($B$4:$B$184,$B$200,1),INDEX($B$4:$B$184,$B$200+(MONTH($B214)-$C$200),1)),0),VLOOKUP($B214,$B$4:PF$184,COLUMN(PF$1)-1,0))</f>
        <v>428.72172590846185</v>
      </c>
      <c r="PG214" s="30">
        <f>IF(VLOOKUP($B214,$B$4:PG$184,COLUMN(PG$1)-1,0)="",IF(PG181="",TREND(PG$4:INDEX(PG$4:PG$184,$B$200,1),$B$4:INDEX($B$4:$B$184,$B$200,1),INDEX($B$4:$B$184,$B$200+(MONTH($B214)-$C$200),1)),0),VLOOKUP($B214,$B$4:PG$184,COLUMN(PG$1)-1,0))</f>
        <v>1025238.3457464641</v>
      </c>
      <c r="PH214" s="30">
        <f>IF(VLOOKUP($B214,$B$4:PH$184,COLUMN(PH$1)-1,0)="",IF(PH181="",TREND(PH$4:INDEX(PH$4:PH$184,$B$200,1),$B$4:INDEX($B$4:$B$184,$B$200,1),INDEX($B$4:$B$184,$B$200+(MONTH($B214)-$C$200),1)),0),VLOOKUP($B214,$B$4:PH$184,COLUMN(PH$1)-1,0))</f>
        <v>3150519.0042090677</v>
      </c>
      <c r="PI214" s="30">
        <f>IF(VLOOKUP($B214,$B$4:PI$184,COLUMN(PI$1)-1,0)="",IF(PI181="",TREND(PI$4:INDEX(PI$4:PI$184,$B$200,1),$B$4:INDEX($B$4:$B$184,$B$200,1),INDEX($B$4:$B$184,$B$200+(MONTH($B214)-$C$200),1)),0),VLOOKUP($B214,$B$4:PI$184,COLUMN(PI$1)-1,0))</f>
        <v>260538.94320494076</v>
      </c>
      <c r="PJ214" s="30">
        <f>IF(VLOOKUP($B214,$B$4:PJ$184,COLUMN(PJ$1)-1,0)="",IF(PJ181="",TREND(PJ$4:INDEX(PJ$4:PJ$184,$B$200,1),$B$4:INDEX($B$4:$B$184,$B$200,1),INDEX($B$4:$B$184,$B$200+(MONTH($B214)-$C$200),1)),0),VLOOKUP($B214,$B$4:PJ$184,COLUMN(PJ$1)-1,0))</f>
        <v>35245.779014344094</v>
      </c>
      <c r="PK214" s="30">
        <f>IF(VLOOKUP($B214,$B$4:PK$184,COLUMN(PK$1)-1,0)="",IF(PK181="",TREND(PK$4:INDEX(PK$4:PK$184,$B$200,1),$B$4:INDEX($B$4:$B$184,$B$200,1),INDEX($B$4:$B$184,$B$200+(MONTH($B214)-$C$200),1)),0),VLOOKUP($B214,$B$4:PK$184,COLUMN(PK$1)-1,0))</f>
        <v>-1660367.2103880867</v>
      </c>
      <c r="PL214" s="30">
        <f>IF(VLOOKUP($B214,$B$4:PL$184,COLUMN(PL$1)-1,0)="",IF(PL181="",TREND(PL$4:INDEX(PL$4:PL$184,$B$200,1),$B$4:INDEX($B$4:$B$184,$B$200,1),INDEX($B$4:$B$184,$B$200+(MONTH($B214)-$C$200),1)),0),VLOOKUP($B214,$B$4:PL$184,COLUMN(PL$1)-1,0))</f>
        <v>3950822.4809581414</v>
      </c>
      <c r="PM214" s="30">
        <f>IF(VLOOKUP($B214,$B$4:PM$184,COLUMN(PM$1)-1,0)="",IF(PM181="",TREND(PM$4:INDEX(PM$4:PM$184,$B$200,1),$B$4:INDEX($B$4:$B$184,$B$200,1),INDEX($B$4:$B$184,$B$200+(MONTH($B214)-$C$200),1)),0),VLOOKUP($B214,$B$4:PM$184,COLUMN(PM$1)-1,0))</f>
        <v>110017817.65104777</v>
      </c>
      <c r="PN214" s="30">
        <f>IF(VLOOKUP($B214,$B$4:PN$184,COLUMN(PN$1)-1,0)="",IF(PN181="",TREND(PN$4:INDEX(PN$4:PN$184,$B$200,1),$B$4:INDEX($B$4:$B$184,$B$200,1),INDEX($B$4:$B$184,$B$200+(MONTH($B214)-$C$200),1)),0),VLOOKUP($B214,$B$4:PN$184,COLUMN(PN$1)-1,0))</f>
        <v>35430030.254061967</v>
      </c>
      <c r="PO214" s="30">
        <f>IF(VLOOKUP($B214,$B$4:PO$184,COLUMN(PO$1)-1,0)="",IF(PO181="",TREND(PO$4:INDEX(PO$4:PO$184,$B$200,1),$B$4:INDEX($B$4:$B$184,$B$200,1),INDEX($B$4:$B$184,$B$200+(MONTH($B214)-$C$200),1)),0),VLOOKUP($B214,$B$4:PO$184,COLUMN(PO$1)-1,0))</f>
        <v>385839.62337121845</v>
      </c>
      <c r="PP214" s="30">
        <f>IF(VLOOKUP($B214,$B$4:PP$184,COLUMN(PP$1)-1,0)="",IF(PP181="",TREND(PP$4:INDEX(PP$4:PP$184,$B$200,1),$B$4:INDEX($B$4:$B$184,$B$200,1),INDEX($B$4:$B$184,$B$200+(MONTH($B214)-$C$200),1)),0),VLOOKUP($B214,$B$4:PP$184,COLUMN(PP$1)-1,0))</f>
        <v>870334.48094192892</v>
      </c>
      <c r="PQ214" s="30">
        <f>IF(VLOOKUP($B214,$B$4:PQ$184,COLUMN(PQ$1)-1,0)="",IF(PQ181="",TREND(PQ$4:INDEX(PQ$4:PQ$184,$B$200,1),$B$4:INDEX($B$4:$B$184,$B$200,1),INDEX($B$4:$B$184,$B$200+(MONTH($B214)-$C$200),1)),0),VLOOKUP($B214,$B$4:PQ$184,COLUMN(PQ$1)-1,0))</f>
        <v>-65865.565810448956</v>
      </c>
      <c r="PR214" s="30">
        <f>IF(VLOOKUP($B214,$B$4:PR$184,COLUMN(PR$1)-1,0)="",IF(PR181="",TREND(PR$4:INDEX(PR$4:PR$184,$B$200,1),$B$4:INDEX($B$4:$B$184,$B$200,1),INDEX($B$4:$B$184,$B$200+(MONTH($B214)-$C$200),1)),0),VLOOKUP($B214,$B$4:PR$184,COLUMN(PR$1)-1,0))</f>
        <v>0</v>
      </c>
      <c r="PS214" s="30">
        <f>IF(VLOOKUP($B214,$B$4:PS$184,COLUMN(PS$1)-1,0)="",IF(PS181="",TREND(PS$4:INDEX(PS$4:PS$184,$B$200,1),$B$4:INDEX($B$4:$B$184,$B$200,1),INDEX($B$4:$B$184,$B$200+(MONTH($B214)-$C$200),1)),0),VLOOKUP($B214,$B$4:PS$184,COLUMN(PS$1)-1,0))</f>
        <v>7325128.8452324867</v>
      </c>
      <c r="PT214" s="30">
        <f>IF(VLOOKUP($B214,$B$4:PT$184,COLUMN(PT$1)-1,0)="",IF(PT181="",TREND(PT$4:INDEX(PT$4:PT$184,$B$200,1),$B$4:INDEX($B$4:$B$184,$B$200,1),INDEX($B$4:$B$184,$B$200+(MONTH($B214)-$C$200),1)),0),VLOOKUP($B214,$B$4:PT$184,COLUMN(PT$1)-1,0))</f>
        <v>4176469811.0401382</v>
      </c>
      <c r="PU214" s="30">
        <f>IF(VLOOKUP($B214,$B$4:PU$184,COLUMN(PU$1)-1,0)="",IF(PU181="",TREND(PU$4:INDEX(PU$4:PU$184,$B$200,1),$B$4:INDEX($B$4:$B$184,$B$200,1),INDEX($B$4:$B$184,$B$200+(MONTH($B214)-$C$200),1)),0),VLOOKUP($B214,$B$4:PU$184,COLUMN(PU$1)-1,0))</f>
        <v>4277419591.3403854</v>
      </c>
      <c r="PV214" s="30">
        <f>IF(VLOOKUP($B214,$B$4:PV$184,COLUMN(PV$1)-1,0)="",IF(PV181="",TREND(PV$4:INDEX(PV$4:PV$184,$B$200,1),$B$4:INDEX($B$4:$B$184,$B$200,1),INDEX($B$4:$B$184,$B$200+(MONTH($B214)-$C$200),1)),0),VLOOKUP($B214,$B$4:PV$184,COLUMN(PV$1)-1,0))</f>
        <v>37895520.802154183</v>
      </c>
      <c r="PW214" s="30">
        <f>IF(VLOOKUP($B214,$B$4:PW$184,COLUMN(PW$1)-1,0)="",IF(PW181="",TREND(PW$4:INDEX(PW$4:PW$184,$B$200,1),$B$4:INDEX($B$4:$B$184,$B$200,1),INDEX($B$4:$B$184,$B$200+(MONTH($B214)-$C$200),1)),0),VLOOKUP($B214,$B$4:PW$184,COLUMN(PW$1)-1,0))</f>
        <v>0</v>
      </c>
      <c r="PX214" s="30">
        <f>IF(VLOOKUP($B214,$B$4:PX$184,COLUMN(PX$1)-1,0)="",IF(PX181="",TREND(PX$4:INDEX(PX$4:PX$184,$B$200,1),$B$4:INDEX($B$4:$B$184,$B$200,1),INDEX($B$4:$B$184,$B$200+(MONTH($B214)-$C$200),1)),0),VLOOKUP($B214,$B$4:PX$184,COLUMN(PX$1)-1,0))</f>
        <v>5634503.3581881262</v>
      </c>
      <c r="PY214" s="30">
        <f>IF(VLOOKUP($B214,$B$4:PY$184,COLUMN(PY$1)-1,0)="",IF(PY181="",TREND(PY$4:INDEX(PY$4:PY$184,$B$200,1),$B$4:INDEX($B$4:$B$184,$B$200,1),INDEX($B$4:$B$184,$B$200+(MONTH($B214)-$C$200),1)),0),VLOOKUP($B214,$B$4:PY$184,COLUMN(PY$1)-1,0))</f>
        <v>34666636.326868117</v>
      </c>
      <c r="PZ214" s="30">
        <f>IF(VLOOKUP($B214,$B$4:PZ$184,COLUMN(PZ$1)-1,0)="",IF(PZ181="",TREND(PZ$4:INDEX(PZ$4:PZ$184,$B$200,1),$B$4:INDEX($B$4:$B$184,$B$200,1),INDEX($B$4:$B$184,$B$200+(MONTH($B214)-$C$200),1)),0),VLOOKUP($B214,$B$4:PZ$184,COLUMN(PZ$1)-1,0))</f>
        <v>393315.43421089929</v>
      </c>
      <c r="QA214" s="30">
        <f>IF(VLOOKUP($B214,$B$4:QA$184,COLUMN(QA$1)-1,0)="",IF(QA181="",TREND(QA$4:INDEX(QA$4:QA$184,$B$200,1),$B$4:INDEX($B$4:$B$184,$B$200,1),INDEX($B$4:$B$184,$B$200+(MONTH($B214)-$C$200),1)),0),VLOOKUP($B214,$B$4:QA$184,COLUMN(QA$1)-1,0))</f>
        <v>115407.68152325554</v>
      </c>
      <c r="QB214" s="30">
        <f>IF(VLOOKUP($B214,$B$4:QB$184,COLUMN(QB$1)-1,0)="",IF(QB181="",TREND(QB$4:INDEX(QB$4:QB$184,$B$200,1),$B$4:INDEX($B$4:$B$184,$B$200,1),INDEX($B$4:$B$184,$B$200+(MONTH($B214)-$C$200),1)),0),VLOOKUP($B214,$B$4:QB$184,COLUMN(QB$1)-1,0))</f>
        <v>2867000.6504203975</v>
      </c>
      <c r="QC214" s="30">
        <f>IF(VLOOKUP($B214,$B$4:QC$184,COLUMN(QC$1)-1,0)="",IF(QC181="",TREND(QC$4:INDEX(QC$4:QC$184,$B$200,1),$B$4:INDEX($B$4:$B$184,$B$200,1),INDEX($B$4:$B$184,$B$200+(MONTH($B214)-$C$200),1)),0),VLOOKUP($B214,$B$4:QC$184,COLUMN(QC$1)-1,0))</f>
        <v>660383268.19938469</v>
      </c>
      <c r="QD214" s="30">
        <f>IF(VLOOKUP($B214,$B$4:QD$184,COLUMN(QD$1)-1,0)="",IF(QD181="",TREND(QD$4:INDEX(QD$4:QD$184,$B$200,1),$B$4:INDEX($B$4:$B$184,$B$200,1),INDEX($B$4:$B$184,$B$200+(MONTH($B214)-$C$200),1)),0),VLOOKUP($B214,$B$4:QD$184,COLUMN(QD$1)-1,0))</f>
        <v>483475955.73735046</v>
      </c>
      <c r="QE214" s="30">
        <f>IF(VLOOKUP($B214,$B$4:QE$184,COLUMN(QE$1)-1,0)="",IF(QE181="",TREND(QE$4:INDEX(QE$4:QE$184,$B$200,1),$B$4:INDEX($B$4:$B$184,$B$200,1),INDEX($B$4:$B$184,$B$200+(MONTH($B214)-$C$200),1)),0),VLOOKUP($B214,$B$4:QE$184,COLUMN(QE$1)-1,0))</f>
        <v>23136202.515025228</v>
      </c>
      <c r="QF214" s="30">
        <f>IF(VLOOKUP($B214,$B$4:QF$184,COLUMN(QF$1)-1,0)="",IF(QF181="",TREND(QF$4:INDEX(QF$4:QF$184,$B$200,1),$B$4:INDEX($B$4:$B$184,$B$200,1),INDEX($B$4:$B$184,$B$200+(MONTH($B214)-$C$200),1)),0),VLOOKUP($B214,$B$4:QF$184,COLUMN(QF$1)-1,0))</f>
        <v>21385356.281445995</v>
      </c>
      <c r="QG214" s="30">
        <f>IF(VLOOKUP($B214,$B$4:QG$184,COLUMN(QG$1)-1,0)="",IF(QG181="",TREND(QG$4:INDEX(QG$4:QG$184,$B$200,1),$B$4:INDEX($B$4:$B$184,$B$200,1),INDEX($B$4:$B$184,$B$200+(MONTH($B214)-$C$200),1)),0),VLOOKUP($B214,$B$4:QG$184,COLUMN(QG$1)-1,0))</f>
        <v>-232114.30733027309</v>
      </c>
      <c r="QH214" s="30">
        <f>IF(VLOOKUP($B214,$B$4:QH$184,COLUMN(QH$1)-1,0)="",IF(QH181="",TREND(QH$4:INDEX(QH$4:QH$184,$B$200,1),$B$4:INDEX($B$4:$B$184,$B$200,1),INDEX($B$4:$B$184,$B$200+(MONTH($B214)-$C$200),1)),0),VLOOKUP($B214,$B$4:QH$184,COLUMN(QH$1)-1,0))</f>
        <v>125869.10555587779</v>
      </c>
      <c r="QI214" s="30">
        <f>IF(VLOOKUP($B214,$B$4:QI$184,COLUMN(QI$1)-1,0)="",IF(QI181="",TREND(QI$4:INDEX(QI$4:QI$184,$B$200,1),$B$4:INDEX($B$4:$B$184,$B$200,1),INDEX($B$4:$B$184,$B$200+(MONTH($B214)-$C$200),1)),0),VLOOKUP($B214,$B$4:QI$184,COLUMN(QI$1)-1,0))</f>
        <v>31003572.770950586</v>
      </c>
      <c r="QJ214" s="30">
        <f>IF(VLOOKUP($B214,$B$4:QJ$184,COLUMN(QJ$1)-1,0)="",IF(QJ181="",TREND(QJ$4:INDEX(QJ$4:QJ$184,$B$200,1),$B$4:INDEX($B$4:$B$184,$B$200,1),INDEX($B$4:$B$184,$B$200+(MONTH($B214)-$C$200),1)),0),VLOOKUP($B214,$B$4:QJ$184,COLUMN(QJ$1)-1,0))</f>
        <v>32427092.295674145</v>
      </c>
      <c r="QK214" s="30">
        <f>IF(VLOOKUP($B214,$B$4:QK$184,COLUMN(QK$1)-1,0)="",IF(QK181="",TREND(QK$4:INDEX(QK$4:QK$184,$B$200,1),$B$4:INDEX($B$4:$B$184,$B$200,1),INDEX($B$4:$B$184,$B$200+(MONTH($B214)-$C$200),1)),0),VLOOKUP($B214,$B$4:QK$184,COLUMN(QK$1)-1,0))</f>
        <v>10646355.461134702</v>
      </c>
      <c r="QL214" s="30">
        <f>IF(VLOOKUP($B214,$B$4:QL$184,COLUMN(QL$1)-1,0)="",IF(QL181="",TREND(QL$4:INDEX(QL$4:QL$184,$B$200,1),$B$4:INDEX($B$4:$B$184,$B$200,1),INDEX($B$4:$B$184,$B$200+(MONTH($B214)-$C$200),1)),0),VLOOKUP($B214,$B$4:QL$184,COLUMN(QL$1)-1,0))</f>
        <v>6824006854.6962433</v>
      </c>
      <c r="QM214" s="30">
        <f>IF(VLOOKUP($B214,$B$4:QM$184,COLUMN(QM$1)-1,0)="",IF(QM181="",TREND(QM$4:INDEX(QM$4:QM$184,$B$200,1),$B$4:INDEX($B$4:$B$184,$B$200,1),INDEX($B$4:$B$184,$B$200+(MONTH($B214)-$C$200),1)),0),VLOOKUP($B214,$B$4:QM$184,COLUMN(QM$1)-1,0))</f>
        <v>552354893.18730736</v>
      </c>
      <c r="QN214" s="30">
        <f>IF(VLOOKUP($B214,$B$4:QN$184,COLUMN(QN$1)-1,0)="",IF(QN181="",TREND(QN$4:INDEX(QN$4:QN$184,$B$200,1),$B$4:INDEX($B$4:$B$184,$B$200,1),INDEX($B$4:$B$184,$B$200+(MONTH($B214)-$C$200),1)),0),VLOOKUP($B214,$B$4:QN$184,COLUMN(QN$1)-1,0))</f>
        <v>88974704.553132534</v>
      </c>
      <c r="QO214" s="30">
        <f>IF(VLOOKUP($B214,$B$4:QO$184,COLUMN(QO$1)-1,0)="",IF(QO181="",TREND(QO$4:INDEX(QO$4:QO$184,$B$200,1),$B$4:INDEX($B$4:$B$184,$B$200,1),INDEX($B$4:$B$184,$B$200+(MONTH($B214)-$C$200),1)),0),VLOOKUP($B214,$B$4:QO$184,COLUMN(QO$1)-1,0))</f>
        <v>234989880627.31665</v>
      </c>
      <c r="QP214" s="30">
        <f>IF(VLOOKUP($B214,$B$4:QP$184,COLUMN(QP$1)-1,0)="",IF(QP181="",TREND(QP$4:INDEX(QP$4:QP$184,$B$200,1),$B$4:INDEX($B$4:$B$184,$B$200,1),INDEX($B$4:$B$184,$B$200+(MONTH($B214)-$C$200),1)),0),VLOOKUP($B214,$B$4:QP$184,COLUMN(QP$1)-1,0))</f>
        <v>63004884522.211548</v>
      </c>
      <c r="QQ214" s="30">
        <f>IF(VLOOKUP($B214,$B$4:QQ$184,COLUMN(QQ$1)-1,0)="",IF(QQ181="",TREND(QQ$4:INDEX(QQ$4:QQ$184,$B$200,1),$B$4:INDEX($B$4:$B$184,$B$200,1),INDEX($B$4:$B$184,$B$200+(MONTH($B214)-$C$200),1)),0),VLOOKUP($B214,$B$4:QQ$184,COLUMN(QQ$1)-1,0))</f>
        <v>492634951.24997091</v>
      </c>
      <c r="QR214" s="30">
        <f>IF(VLOOKUP($B214,$B$4:QR$184,COLUMN(QR$1)-1,0)="",IF(QR181="",TREND(QR$4:INDEX(QR$4:QR$184,$B$200,1),$B$4:INDEX($B$4:$B$184,$B$200,1),INDEX($B$4:$B$184,$B$200+(MONTH($B214)-$C$200),1)),0),VLOOKUP($B214,$B$4:QR$184,COLUMN(QR$1)-1,0))</f>
        <v>311835713.49605989</v>
      </c>
      <c r="QS214" s="30">
        <f>IF(VLOOKUP($B214,$B$4:QS$184,COLUMN(QS$1)-1,0)="",IF(QS181="",TREND(QS$4:INDEX(QS$4:QS$184,$B$200,1),$B$4:INDEX($B$4:$B$184,$B$200,1),INDEX($B$4:$B$184,$B$200+(MONTH($B214)-$C$200),1)),0),VLOOKUP($B214,$B$4:QS$184,COLUMN(QS$1)-1,0))</f>
        <v>82415906.32870245</v>
      </c>
      <c r="QT214" s="30">
        <f>IF(VLOOKUP($B214,$B$4:QT$184,COLUMN(QT$1)-1,0)="",IF(QT181="",TREND(QT$4:INDEX(QT$4:QT$184,$B$200,1),$B$4:INDEX($B$4:$B$184,$B$200,1),INDEX($B$4:$B$184,$B$200+(MONTH($B214)-$C$200),1)),0),VLOOKUP($B214,$B$4:QT$184,COLUMN(QT$1)-1,0))</f>
        <v>98383331.425208807</v>
      </c>
      <c r="QU214" s="30">
        <f>IF(VLOOKUP($B214,$B$4:QU$184,COLUMN(QU$1)-1,0)="",IF(QU181="",TREND(QU$4:INDEX(QU$4:QU$184,$B$200,1),$B$4:INDEX($B$4:$B$184,$B$200,1),INDEX($B$4:$B$184,$B$200+(MONTH($B214)-$C$200),1)),0),VLOOKUP($B214,$B$4:QU$184,COLUMN(QU$1)-1,0))</f>
        <v>98383331.425208807</v>
      </c>
      <c r="QV214" s="30">
        <f>IF(VLOOKUP($B214,$B$4:QV$184,COLUMN(QV$1)-1,0)="",IF(QV181="",TREND(QV$4:INDEX(QV$4:QV$184,$B$200,1),$B$4:INDEX($B$4:$B$184,$B$200,1),INDEX($B$4:$B$184,$B$200+(MONTH($B214)-$C$200),1)),0),VLOOKUP($B214,$B$4:QV$184,COLUMN(QV$1)-1,0))</f>
        <v>0</v>
      </c>
      <c r="QW214" s="30">
        <f>IF(VLOOKUP($B214,$B$4:QW$184,COLUMN(QW$1)-1,0)="",IF(QW181="",TREND(QW$4:INDEX(QW$4:QW$184,$B$200,1),$B$4:INDEX($B$4:$B$184,$B$200,1),INDEX($B$4:$B$184,$B$200+(MONTH($B214)-$C$200),1)),0),VLOOKUP($B214,$B$4:QW$184,COLUMN(QW$1)-1,0))</f>
        <v>1934217258.6652527</v>
      </c>
      <c r="QX214" s="30">
        <f>IF(VLOOKUP($B214,$B$4:QX$184,COLUMN(QX$1)-1,0)="",IF(QX181="",TREND(QX$4:INDEX(QX$4:QX$184,$B$200,1),$B$4:INDEX($B$4:$B$184,$B$200,1),INDEX($B$4:$B$184,$B$200+(MONTH($B214)-$C$200),1)),0),VLOOKUP($B214,$B$4:QX$184,COLUMN(QX$1)-1,0))</f>
        <v>1938480570.450119</v>
      </c>
      <c r="QY214" s="30">
        <f>IF(VLOOKUP($B214,$B$4:QY$184,COLUMN(QY$1)-1,0)="",IF(QY181="",TREND(QY$4:INDEX(QY$4:QY$184,$B$200,1),$B$4:INDEX($B$4:$B$184,$B$200,1),INDEX($B$4:$B$184,$B$200+(MONTH($B214)-$C$200),1)),0),VLOOKUP($B214,$B$4:QY$184,COLUMN(QY$1)-1,0))</f>
        <v>-4263311.7848673463</v>
      </c>
      <c r="QZ214" s="30">
        <f>IF(VLOOKUP($B214,$B$4:QZ$184,COLUMN(QZ$1)-1,0)="",IF(QZ181="",TREND(QZ$4:INDEX(QZ$4:QZ$184,$B$200,1),$B$4:INDEX($B$4:$B$184,$B$200,1),INDEX($B$4:$B$184,$B$200+(MONTH($B214)-$C$200),1)),0),VLOOKUP($B214,$B$4:QZ$184,COLUMN(QZ$1)-1,0))</f>
        <v>43168629712.878754</v>
      </c>
      <c r="RA214" s="30">
        <f>IF(VLOOKUP($B214,$B$4:RA$184,COLUMN(RA$1)-1,0)="",IF(RA181="",TREND(RA$4:INDEX(RA$4:RA$184,$B$200,1),$B$4:INDEX($B$4:$B$184,$B$200,1),INDEX($B$4:$B$184,$B$200+(MONTH($B214)-$C$200),1)),0),VLOOKUP($B214,$B$4:RA$184,COLUMN(RA$1)-1,0))</f>
        <v>17409402599.417549</v>
      </c>
      <c r="RB214" s="30">
        <f>IF(VLOOKUP($B214,$B$4:RB$184,COLUMN(RB$1)-1,0)="",IF(RB181="",TREND(RB$4:INDEX(RB$4:RB$184,$B$200,1),$B$4:INDEX($B$4:$B$184,$B$200,1),INDEX($B$4:$B$184,$B$200+(MONTH($B214)-$C$200),1)),0),VLOOKUP($B214,$B$4:RB$184,COLUMN(RB$1)-1,0))</f>
        <v>25704830433.629242</v>
      </c>
      <c r="RC214" s="30">
        <f>IF(VLOOKUP($B214,$B$4:RC$184,COLUMN(RC$1)-1,0)="",IF(RC181="",TREND(RC$4:INDEX(RC$4:RC$184,$B$200,1),$B$4:INDEX($B$4:$B$184,$B$200,1),INDEX($B$4:$B$184,$B$200+(MONTH($B214)-$C$200),1)),0),VLOOKUP($B214,$B$4:RC$184,COLUMN(RC$1)-1,0))</f>
        <v>22304265892.298584</v>
      </c>
      <c r="RD214" s="30">
        <f>IF(VLOOKUP($B214,$B$4:RD$184,COLUMN(RD$1)-1,0)="",IF(RD181="",TREND(RD$4:INDEX(RD$4:RD$184,$B$200,1),$B$4:INDEX($B$4:$B$184,$B$200,1),INDEX($B$4:$B$184,$B$200+(MONTH($B214)-$C$200),1)),0),VLOOKUP($B214,$B$4:RD$184,COLUMN(RD$1)-1,0))</f>
        <v>21807578836.553009</v>
      </c>
      <c r="RE214" s="30">
        <f>IF(VLOOKUP($B214,$B$4:RE$184,COLUMN(RE$1)-1,0)="",IF(RE181="",TREND(RE$4:INDEX(RE$4:RE$184,$B$200,1),$B$4:INDEX($B$4:$B$184,$B$200,1),INDEX($B$4:$B$184,$B$200+(MONTH($B214)-$C$200),1)),0),VLOOKUP($B214,$B$4:RE$184,COLUMN(RE$1)-1,0))</f>
        <v>496687055.74552917</v>
      </c>
      <c r="RF214" s="30">
        <f>IF(VLOOKUP($B214,$B$4:RF$184,COLUMN(RF$1)-1,0)="",IF(RF181="",TREND(RF$4:INDEX(RF$4:RF$184,$B$200,1),$B$4:INDEX($B$4:$B$184,$B$200,1),INDEX($B$4:$B$184,$B$200+(MONTH($B214)-$C$200),1)),0),VLOOKUP($B214,$B$4:RF$184,COLUMN(RF$1)-1,0))</f>
        <v>3400564541.3307076</v>
      </c>
      <c r="RG214" s="30">
        <f>IF(VLOOKUP($B214,$B$4:RG$184,COLUMN(RG$1)-1,0)="",IF(RG181="",TREND(RG$4:INDEX(RG$4:RG$184,$B$200,1),$B$4:INDEX($B$4:$B$184,$B$200,1),INDEX($B$4:$B$184,$B$200+(MONTH($B214)-$C$200),1)),0),VLOOKUP($B214,$B$4:RG$184,COLUMN(RG$1)-1,0))</f>
        <v>-8393785.9929107726</v>
      </c>
      <c r="RH214" s="30">
        <f>IF(VLOOKUP($B214,$B$4:RH$184,COLUMN(RH$1)-1,0)="",IF(RH181="",TREND(RH$4:INDEX(RH$4:RH$184,$B$200,1),$B$4:INDEX($B$4:$B$184,$B$200,1),INDEX($B$4:$B$184,$B$200+(MONTH($B214)-$C$200),1)),0),VLOOKUP($B214,$B$4:RH$184,COLUMN(RH$1)-1,0))</f>
        <v>3408958327.3236198</v>
      </c>
      <c r="RI214" s="30">
        <f>IF(VLOOKUP($B214,$B$4:RI$184,COLUMN(RI$1)-1,0)="",IF(RI181="",TREND(RI$4:INDEX(RI$4:RI$184,$B$200,1),$B$4:INDEX($B$4:$B$184,$B$200,1),INDEX($B$4:$B$184,$B$200+(MONTH($B214)-$C$200),1)),0),VLOOKUP($B214,$B$4:RI$184,COLUMN(RI$1)-1,0))</f>
        <v>145769918604.91321</v>
      </c>
      <c r="RJ214" s="30">
        <f>IF(VLOOKUP($B214,$B$4:RJ$184,COLUMN(RJ$1)-1,0)="",IF(RJ181="",TREND(RJ$4:INDEX(RJ$4:RJ$184,$B$200,1),$B$4:INDEX($B$4:$B$184,$B$200,1),INDEX($B$4:$B$184,$B$200+(MONTH($B214)-$C$200),1)),0),VLOOKUP($B214,$B$4:RJ$184,COLUMN(RJ$1)-1,0))</f>
        <v>13724739237.596878</v>
      </c>
      <c r="RK214" s="30">
        <f>IF(VLOOKUP($B214,$B$4:RK$184,COLUMN(RK$1)-1,0)="",IF(RK181="",TREND(RK$4:INDEX(RK$4:RK$184,$B$200,1),$B$4:INDEX($B$4:$B$184,$B$200,1),INDEX($B$4:$B$184,$B$200+(MONTH($B214)-$C$200),1)),0),VLOOKUP($B214,$B$4:RK$184,COLUMN(RK$1)-1,0))</f>
        <v>13641259315.697983</v>
      </c>
      <c r="RL214" s="30">
        <f>IF(VLOOKUP($B214,$B$4:RL$184,COLUMN(RL$1)-1,0)="",IF(RL181="",TREND(RL$4:INDEX(RL$4:RL$184,$B$200,1),$B$4:INDEX($B$4:$B$184,$B$200,1),INDEX($B$4:$B$184,$B$200+(MONTH($B214)-$C$200),1)),0),VLOOKUP($B214,$B$4:RL$184,COLUMN(RL$1)-1,0))</f>
        <v>6267559244.0209541</v>
      </c>
      <c r="RM214" s="30">
        <f>IF(VLOOKUP($B214,$B$4:RM$184,COLUMN(RM$1)-1,0)="",IF(RM181="",TREND(RM$4:INDEX(RM$4:RM$184,$B$200,1),$B$4:INDEX($B$4:$B$184,$B$200,1),INDEX($B$4:$B$184,$B$200+(MONTH($B214)-$C$200),1)),0),VLOOKUP($B214,$B$4:RM$184,COLUMN(RM$1)-1,0))</f>
        <v>147784309.34222078</v>
      </c>
      <c r="RN214" s="30">
        <f>IF(VLOOKUP($B214,$B$4:RN$184,COLUMN(RN$1)-1,0)="",IF(RN181="",TREND(RN$4:INDEX(RN$4:RN$184,$B$200,1),$B$4:INDEX($B$4:$B$184,$B$200,1),INDEX($B$4:$B$184,$B$200+(MONTH($B214)-$C$200),1)),0),VLOOKUP($B214,$B$4:RN$184,COLUMN(RN$1)-1,0))</f>
        <v>108167205.53563446</v>
      </c>
      <c r="RO214" s="30">
        <f>IF(VLOOKUP($B214,$B$4:RO$184,COLUMN(RO$1)-1,0)="",IF(RO181="",TREND(RO$4:INDEX(RO$4:RO$184,$B$200,1),$B$4:INDEX($B$4:$B$184,$B$200,1),INDEX($B$4:$B$184,$B$200+(MONTH($B214)-$C$200),1)),0),VLOOKUP($B214,$B$4:RO$184,COLUMN(RO$1)-1,0))</f>
        <v>8367511.75541462</v>
      </c>
      <c r="RP214" s="30">
        <f>IF(VLOOKUP($B214,$B$4:RP$184,COLUMN(RP$1)-1,0)="",IF(RP181="",TREND(RP$4:INDEX(RP$4:RP$184,$B$200,1),$B$4:INDEX($B$4:$B$184,$B$200,1),INDEX($B$4:$B$184,$B$200+(MONTH($B214)-$C$200),1)),0),VLOOKUP($B214,$B$4:RP$184,COLUMN(RP$1)-1,0))</f>
        <v>-648991.29282724485</v>
      </c>
      <c r="RQ214" s="30">
        <f>IF(VLOOKUP($B214,$B$4:RQ$184,COLUMN(RQ$1)-1,0)="",IF(RQ181="",TREND(RQ$4:INDEX(RQ$4:RQ$184,$B$200,1),$B$4:INDEX($B$4:$B$184,$B$200,1),INDEX($B$4:$B$184,$B$200+(MONTH($B214)-$C$200),1)),0),VLOOKUP($B214,$B$4:RQ$184,COLUMN(RQ$1)-1,0))</f>
        <v>-2120168.8816872463</v>
      </c>
      <c r="RR214" s="30">
        <f>IF(VLOOKUP($B214,$B$4:RR$184,COLUMN(RR$1)-1,0)="",IF(RR181="",TREND(RR$4:INDEX(RR$4:RR$184,$B$200,1),$B$4:INDEX($B$4:$B$184,$B$200,1),INDEX($B$4:$B$184,$B$200+(MONTH($B214)-$C$200),1)),0),VLOOKUP($B214,$B$4:RR$184,COLUMN(RR$1)-1,0))</f>
        <v>-909152.67058845237</v>
      </c>
      <c r="RS214" s="30">
        <f>IF(VLOOKUP($B214,$B$4:RS$184,COLUMN(RS$1)-1,0)="",IF(RS181="",TREND(RS$4:INDEX(RS$4:RS$184,$B$200,1),$B$4:INDEX($B$4:$B$184,$B$200,1),INDEX($B$4:$B$184,$B$200+(MONTH($B214)-$C$200),1)),0),VLOOKUP($B214,$B$4:RS$184,COLUMN(RS$1)-1,0))</f>
        <v>-25696.411579372245</v>
      </c>
      <c r="RT214" s="30">
        <f>IF(VLOOKUP($B214,$B$4:RT$184,COLUMN(RT$1)-1,0)="",IF(RT181="",TREND(RT$4:INDEX(RT$4:RT$184,$B$200,1),$B$4:INDEX($B$4:$B$184,$B$200,1),INDEX($B$4:$B$184,$B$200+(MONTH($B214)-$C$200),1)),0),VLOOKUP($B214,$B$4:RT$184,COLUMN(RT$1)-1,0))</f>
        <v>11848869.706855517</v>
      </c>
      <c r="RU214" s="30">
        <f>IF(VLOOKUP($B214,$B$4:RU$184,COLUMN(RU$1)-1,0)="",IF(RU181="",TREND(RU$4:INDEX(RU$4:RU$184,$B$200,1),$B$4:INDEX($B$4:$B$184,$B$200,1),INDEX($B$4:$B$184,$B$200+(MONTH($B214)-$C$200),1)),0),VLOOKUP($B214,$B$4:RU$184,COLUMN(RU$1)-1,0))</f>
        <v>-146361194.45301342</v>
      </c>
      <c r="RV214" s="30">
        <f>IF(VLOOKUP($B214,$B$4:RV$184,COLUMN(RV$1)-1,0)="",IF(RV181="",TREND(RV$4:INDEX(RV$4:RV$184,$B$200,1),$B$4:INDEX($B$4:$B$184,$B$200,1),INDEX($B$4:$B$184,$B$200+(MONTH($B214)-$C$200),1)),0),VLOOKUP($B214,$B$4:RV$184,COLUMN(RV$1)-1,0))</f>
        <v>6070207.6570548415</v>
      </c>
      <c r="RW214" s="30">
        <f>IF(VLOOKUP($B214,$B$4:RW$184,COLUMN(RW$1)-1,0)="",IF(RW181="",TREND(RW$4:INDEX(RW$4:RW$184,$B$200,1),$B$4:INDEX($B$4:$B$184,$B$200,1),INDEX($B$4:$B$184,$B$200+(MONTH($B214)-$C$200),1)),0),VLOOKUP($B214,$B$4:RW$184,COLUMN(RW$1)-1,0))</f>
        <v>390236.02638267726</v>
      </c>
      <c r="RX214" s="30">
        <f>IF(VLOOKUP($B214,$B$4:RX$184,COLUMN(RX$1)-1,0)="",IF(RX181="",TREND(RX$4:INDEX(RX$4:RX$184,$B$200,1),$B$4:INDEX($B$4:$B$184,$B$200,1),INDEX($B$4:$B$184,$B$200+(MONTH($B214)-$C$200),1)),0),VLOOKUP($B214,$B$4:RX$184,COLUMN(RX$1)-1,0))</f>
        <v>0</v>
      </c>
      <c r="RY214" s="30">
        <f>IF(VLOOKUP($B214,$B$4:RY$184,COLUMN(RY$1)-1,0)="",IF(RY181="",TREND(RY$4:INDEX(RY$4:RY$184,$B$200,1),$B$4:INDEX($B$4:$B$184,$B$200,1),INDEX($B$4:$B$184,$B$200+(MONTH($B214)-$C$200),1)),0),VLOOKUP($B214,$B$4:RY$184,COLUMN(RY$1)-1,0))</f>
        <v>130059.08641843591</v>
      </c>
      <c r="RZ214" s="30">
        <f>IF(VLOOKUP($B214,$B$4:RZ$184,COLUMN(RZ$1)-1,0)="",IF(RZ181="",TREND(RZ$4:INDEX(RZ$4:RZ$184,$B$200,1),$B$4:INDEX($B$4:$B$184,$B$200,1),INDEX($B$4:$B$184,$B$200+(MONTH($B214)-$C$200),1)),0),VLOOKUP($B214,$B$4:RZ$184,COLUMN(RZ$1)-1,0))</f>
        <v>0</v>
      </c>
      <c r="SA214" s="30">
        <f>IF(VLOOKUP($B214,$B$4:SA$184,COLUMN(SA$1)-1,0)="",IF(SA181="",TREND(SA$4:INDEX(SA$4:SA$184,$B$200,1),$B$4:INDEX($B$4:$B$184,$B$200,1),INDEX($B$4:$B$184,$B$200+(MONTH($B214)-$C$200),1)),0),VLOOKUP($B214,$B$4:SA$184,COLUMN(SA$1)-1,0))</f>
        <v>0</v>
      </c>
      <c r="SB214" s="30">
        <f>IF(VLOOKUP($B214,$B$4:SB$184,COLUMN(SB$1)-1,0)="",IF(SB181="",TREND(SB$4:INDEX(SB$4:SB$184,$B$200,1),$B$4:INDEX($B$4:$B$184,$B$200,1),INDEX($B$4:$B$184,$B$200+(MONTH($B214)-$C$200),1)),0),VLOOKUP($B214,$B$4:SB$184,COLUMN(SB$1)-1,0))</f>
        <v>0</v>
      </c>
      <c r="SC214" s="30">
        <f>IF(VLOOKUP($B214,$B$4:SC$184,COLUMN(SC$1)-1,0)="",IF(SC181="",TREND(SC$4:INDEX(SC$4:SC$184,$B$200,1),$B$4:INDEX($B$4:$B$184,$B$200,1),INDEX($B$4:$B$184,$B$200+(MONTH($B214)-$C$200),1)),0),VLOOKUP($B214,$B$4:SC$184,COLUMN(SC$1)-1,0))</f>
        <v>625564.93714700849</v>
      </c>
      <c r="SD214" s="30">
        <f>IF(VLOOKUP($B214,$B$4:SD$184,COLUMN(SD$1)-1,0)="",IF(SD181="",TREND(SD$4:INDEX(SD$4:SD$184,$B$200,1),$B$4:INDEX($B$4:$B$184,$B$200,1),INDEX($B$4:$B$184,$B$200+(MONTH($B214)-$C$200),1)),0),VLOOKUP($B214,$B$4:SD$184,COLUMN(SD$1)-1,0))</f>
        <v>0</v>
      </c>
      <c r="SE214" s="30">
        <f>IF(VLOOKUP($B214,$B$4:SE$184,COLUMN(SE$1)-1,0)="",IF(SE181="",TREND(SE$4:INDEX(SE$4:SE$184,$B$200,1),$B$4:INDEX($B$4:$B$184,$B$200,1),INDEX($B$4:$B$184,$B$200+(MONTH($B214)-$C$200),1)),0),VLOOKUP($B214,$B$4:SE$184,COLUMN(SE$1)-1,0))</f>
        <v>0</v>
      </c>
      <c r="SF214" s="30">
        <f>IF(VLOOKUP($B214,$B$4:SF$184,COLUMN(SF$1)-1,0)="",IF(SF181="",TREND(SF$4:INDEX(SF$4:SF$184,$B$200,1),$B$4:INDEX($B$4:$B$184,$B$200,1),INDEX($B$4:$B$184,$B$200+(MONTH($B214)-$C$200),1)),0),VLOOKUP($B214,$B$4:SF$184,COLUMN(SF$1)-1,0))</f>
        <v>34.116457873849868</v>
      </c>
      <c r="SG214" s="30">
        <f>IF(VLOOKUP($B214,$B$4:SG$184,COLUMN(SG$1)-1,0)="",IF(SG181="",TREND(SG$4:INDEX(SG$4:SG$184,$B$200,1),$B$4:INDEX($B$4:$B$184,$B$200,1),INDEX($B$4:$B$184,$B$200+(MONTH($B214)-$C$200),1)),0),VLOOKUP($B214,$B$4:SG$184,COLUMN(SG$1)-1,0))</f>
        <v>114828235.97198296</v>
      </c>
      <c r="SH214" s="30">
        <f>IF(VLOOKUP($B214,$B$4:SH$184,COLUMN(SH$1)-1,0)="",IF(SH181="",TREND(SH$4:INDEX(SH$4:SH$184,$B$200,1),$B$4:INDEX($B$4:$B$184,$B$200,1),INDEX($B$4:$B$184,$B$200+(MONTH($B214)-$C$200),1)),0),VLOOKUP($B214,$B$4:SH$184,COLUMN(SH$1)-1,0))</f>
        <v>62736062.46008414</v>
      </c>
      <c r="SI214" s="30">
        <f>IF(VLOOKUP($B214,$B$4:SI$184,COLUMN(SI$1)-1,0)="",IF(SI181="",TREND(SI$4:INDEX(SI$4:SI$184,$B$200,1),$B$4:INDEX($B$4:$B$184,$B$200,1),INDEX($B$4:$B$184,$B$200+(MONTH($B214)-$C$200),1)),0),VLOOKUP($B214,$B$4:SI$184,COLUMN(SI$1)-1,0))</f>
        <v>47401213.088787675</v>
      </c>
      <c r="SJ214" s="30">
        <f>IF(VLOOKUP($B214,$B$4:SJ$184,COLUMN(SJ$1)-1,0)="",IF(SJ181="",TREND(SJ$4:INDEX(SJ$4:SJ$184,$B$200,1),$B$4:INDEX($B$4:$B$184,$B$200,1),INDEX($B$4:$B$184,$B$200+(MONTH($B214)-$C$200),1)),0),VLOOKUP($B214,$B$4:SJ$184,COLUMN(SJ$1)-1,0))</f>
        <v>3467.2736626350707</v>
      </c>
      <c r="SK214" s="30">
        <f>IF(VLOOKUP($B214,$B$4:SK$184,COLUMN(SK$1)-1,0)="",IF(SK181="",TREND(SK$4:INDEX(SK$4:SK$184,$B$200,1),$B$4:INDEX($B$4:$B$184,$B$200,1),INDEX($B$4:$B$184,$B$200+(MONTH($B214)-$C$200),1)),0),VLOOKUP($B214,$B$4:SK$184,COLUMN(SK$1)-1,0))</f>
        <v>2495029923.4352875</v>
      </c>
      <c r="SL214" s="30">
        <f>IF(VLOOKUP($B214,$B$4:SL$184,COLUMN(SL$1)-1,0)="",IF(SL181="",TREND(SL$4:INDEX(SL$4:SL$184,$B$200,1),$B$4:INDEX($B$4:$B$184,$B$200,1),INDEX($B$4:$B$184,$B$200+(MONTH($B214)-$C$200),1)),0),VLOOKUP($B214,$B$4:SL$184,COLUMN(SL$1)-1,0))</f>
        <v>2495029923.4352875</v>
      </c>
      <c r="SM214" s="30">
        <f>IF(VLOOKUP($B214,$B$4:SM$184,COLUMN(SM$1)-1,0)="",IF(SM181="",TREND(SM$4:INDEX(SM$4:SM$184,$B$200,1),$B$4:INDEX($B$4:$B$184,$B$200,1),INDEX($B$4:$B$184,$B$200+(MONTH($B214)-$C$200),1)),0),VLOOKUP($B214,$B$4:SM$184,COLUMN(SM$1)-1,0))</f>
        <v>0</v>
      </c>
      <c r="SN214" s="30">
        <f>IF(VLOOKUP($B214,$B$4:SN$184,COLUMN(SN$1)-1,0)="",IF(SN181="",TREND(SN$4:INDEX(SN$4:SN$184,$B$200,1),$B$4:INDEX($B$4:$B$184,$B$200,1),INDEX($B$4:$B$184,$B$200+(MONTH($B214)-$C$200),1)),0),VLOOKUP($B214,$B$4:SN$184,COLUMN(SN$1)-1,0))</f>
        <v>183987483.50984168</v>
      </c>
      <c r="SO214" s="30">
        <f>IF(VLOOKUP($B214,$B$4:SO$184,COLUMN(SO$1)-1,0)="",IF(SO181="",TREND(SO$4:INDEX(SO$4:SO$184,$B$200,1),$B$4:INDEX($B$4:$B$184,$B$200,1),INDEX($B$4:$B$184,$B$200+(MONTH($B214)-$C$200),1)),0),VLOOKUP($B214,$B$4:SO$184,COLUMN(SO$1)-1,0))</f>
        <v>3275.448522716104</v>
      </c>
      <c r="SP214" s="30">
        <f>IF(VLOOKUP($B214,$B$4:SP$184,COLUMN(SP$1)-1,0)="",IF(SP181="",TREND(SP$4:INDEX(SP$4:SP$184,$B$200,1),$B$4:INDEX($B$4:$B$184,$B$200,1),INDEX($B$4:$B$184,$B$200+(MONTH($B214)-$C$200),1)),0),VLOOKUP($B214,$B$4:SP$184,COLUMN(SP$1)-1,0))</f>
        <v>1496378.9611396212</v>
      </c>
      <c r="SQ214" s="30">
        <f>IF(VLOOKUP($B214,$B$4:SQ$184,COLUMN(SQ$1)-1,0)="",IF(SQ181="",TREND(SQ$4:INDEX(SQ$4:SQ$184,$B$200,1),$B$4:INDEX($B$4:$B$184,$B$200,1),INDEX($B$4:$B$184,$B$200+(MONTH($B214)-$C$200),1)),0),VLOOKUP($B214,$B$4:SQ$184,COLUMN(SQ$1)-1,0))</f>
        <v>778891.38018827699</v>
      </c>
      <c r="SR214" s="30">
        <f>IF(VLOOKUP($B214,$B$4:SR$184,COLUMN(SR$1)-1,0)="",IF(SR181="",TREND(SR$4:INDEX(SR$4:SR$184,$B$200,1),$B$4:INDEX($B$4:$B$184,$B$200,1),INDEX($B$4:$B$184,$B$200+(MONTH($B214)-$C$200),1)),0),VLOOKUP($B214,$B$4:SR$184,COLUMN(SR$1)-1,0))</f>
        <v>382929555.09704733</v>
      </c>
      <c r="SS214" s="30">
        <f>IF(VLOOKUP($B214,$B$4:SS$184,COLUMN(SS$1)-1,0)="",IF(SS181="",TREND(SS$4:INDEX(SS$4:SS$184,$B$200,1),$B$4:INDEX($B$4:$B$184,$B$200,1),INDEX($B$4:$B$184,$B$200+(MONTH($B214)-$C$200),1)),0),VLOOKUP($B214,$B$4:SS$184,COLUMN(SS$1)-1,0))</f>
        <v>65944437.833004832</v>
      </c>
      <c r="ST214" s="30">
        <f>IF(VLOOKUP($B214,$B$4:ST$184,COLUMN(ST$1)-1,0)="",IF(ST181="",TREND(ST$4:INDEX(ST$4:ST$184,$B$200,1),$B$4:INDEX($B$4:$B$184,$B$200,1),INDEX($B$4:$B$184,$B$200+(MONTH($B214)-$C$200),1)),0),VLOOKUP($B214,$B$4:ST$184,COLUMN(ST$1)-1,0))</f>
        <v>0</v>
      </c>
      <c r="SU214" s="30">
        <f>IF(VLOOKUP($B214,$B$4:SU$184,COLUMN(SU$1)-1,0)="",IF(SU181="",TREND(SU$4:INDEX(SU$4:SU$184,$B$200,1),$B$4:INDEX($B$4:$B$184,$B$200,1),INDEX($B$4:$B$184,$B$200+(MONTH($B214)-$C$200),1)),0),VLOOKUP($B214,$B$4:SU$184,COLUMN(SU$1)-1,0))</f>
        <v>0</v>
      </c>
      <c r="SV214" s="30">
        <f>IF(VLOOKUP($B214,$B$4:SV$184,COLUMN(SV$1)-1,0)="",IF(SV181="",TREND(SV$4:INDEX(SV$4:SV$184,$B$200,1),$B$4:INDEX($B$4:$B$184,$B$200,1),INDEX($B$4:$B$184,$B$200+(MONTH($B214)-$C$200),1)),0),VLOOKUP($B214,$B$4:SV$184,COLUMN(SV$1)-1,0))</f>
        <v>0</v>
      </c>
      <c r="SW214" s="30">
        <f>IF(VLOOKUP($B214,$B$4:SW$184,COLUMN(SW$1)-1,0)="",IF(SW181="",TREND(SW$4:INDEX(SW$4:SW$184,$B$200,1),$B$4:INDEX($B$4:$B$184,$B$200,1),INDEX($B$4:$B$184,$B$200+(MONTH($B214)-$C$200),1)),0),VLOOKUP($B214,$B$4:SW$184,COLUMN(SW$1)-1,0))</f>
        <v>2219819.3670972474</v>
      </c>
      <c r="SX214" s="30">
        <f>IF(VLOOKUP($B214,$B$4:SX$184,COLUMN(SX$1)-1,0)="",IF(SX181="",TREND(SX$4:INDEX(SX$4:SX$184,$B$200,1),$B$4:INDEX($B$4:$B$184,$B$200,1),INDEX($B$4:$B$184,$B$200+(MONTH($B214)-$C$200),1)),0),VLOOKUP($B214,$B$4:SX$184,COLUMN(SX$1)-1,0))</f>
        <v>13314956.982707575</v>
      </c>
      <c r="SY214" s="30">
        <f>IF(VLOOKUP($B214,$B$4:SY$184,COLUMN(SY$1)-1,0)="",IF(SY181="",TREND(SY$4:INDEX(SY$4:SY$184,$B$200,1),$B$4:INDEX($B$4:$B$184,$B$200,1),INDEX($B$4:$B$184,$B$200+(MONTH($B214)-$C$200),1)),0),VLOOKUP($B214,$B$4:SY$184,COLUMN(SY$1)-1,0))</f>
        <v>23584487.149562627</v>
      </c>
      <c r="SZ214" s="30">
        <f>IF(VLOOKUP($B214,$B$4:SZ$184,COLUMN(SZ$1)-1,0)="",IF(SZ181="",TREND(SZ$4:INDEX(SZ$4:SZ$184,$B$200,1),$B$4:INDEX($B$4:$B$184,$B$200,1),INDEX($B$4:$B$184,$B$200+(MONTH($B214)-$C$200),1)),0),VLOOKUP($B214,$B$4:SZ$184,COLUMN(SZ$1)-1,0))</f>
        <v>292332.98759316991</v>
      </c>
      <c r="TA214" s="30">
        <f>IF(VLOOKUP($B214,$B$4:TA$184,COLUMN(TA$1)-1,0)="",IF(TA181="",TREND(TA$4:INDEX(TA$4:TA$184,$B$200,1),$B$4:INDEX($B$4:$B$184,$B$200,1),INDEX($B$4:$B$184,$B$200+(MONTH($B214)-$C$200),1)),0),VLOOKUP($B214,$B$4:TA$184,COLUMN(TA$1)-1,0))</f>
        <v>3244973046.410614</v>
      </c>
      <c r="TB214" s="30">
        <f>IF(VLOOKUP($B214,$B$4:TB$184,COLUMN(TB$1)-1,0)="",IF(TB181="",TREND(TB$4:INDEX(TB$4:TB$184,$B$200,1),$B$4:INDEX($B$4:$B$184,$B$200,1),INDEX($B$4:$B$184,$B$200+(MONTH($B214)-$C$200),1)),0),VLOOKUP($B214,$B$4:TB$184,COLUMN(TB$1)-1,0))</f>
        <v>203922383.74106193</v>
      </c>
      <c r="TC214" s="30">
        <f>IF(VLOOKUP($B214,$B$4:TC$184,COLUMN(TC$1)-1,0)="",IF(TC181="",TREND(TC$4:INDEX(TC$4:TC$184,$B$200,1),$B$4:INDEX($B$4:$B$184,$B$200,1),INDEX($B$4:$B$184,$B$200+(MONTH($B214)-$C$200),1)),0),VLOOKUP($B214,$B$4:TC$184,COLUMN(TC$1)-1,0))</f>
        <v>53262174.79736042</v>
      </c>
      <c r="TD214" s="30">
        <f>IF(VLOOKUP($B214,$B$4:TD$184,COLUMN(TD$1)-1,0)="",IF(TD181="",TREND(TD$4:INDEX(TD$4:TD$184,$B$200,1),$B$4:INDEX($B$4:$B$184,$B$200,1),INDEX($B$4:$B$184,$B$200+(MONTH($B214)-$C$200),1)),0),VLOOKUP($B214,$B$4:TD$184,COLUMN(TD$1)-1,0))</f>
        <v>0</v>
      </c>
      <c r="TE214" s="30">
        <f>IF(VLOOKUP($B214,$B$4:TE$184,COLUMN(TE$1)-1,0)="",IF(TE181="",TREND(TE$4:INDEX(TE$4:TE$184,$B$200,1),$B$4:INDEX($B$4:$B$184,$B$200,1),INDEX($B$4:$B$184,$B$200+(MONTH($B214)-$C$200),1)),0),VLOOKUP($B214,$B$4:TE$184,COLUMN(TE$1)-1,0))</f>
        <v>4950978.1117448434</v>
      </c>
      <c r="TF214" s="30">
        <f>IF(VLOOKUP($B214,$B$4:TF$184,COLUMN(TF$1)-1,0)="",IF(TF181="",TREND(TF$4:INDEX(TF$4:TF$184,$B$200,1),$B$4:INDEX($B$4:$B$184,$B$200,1),INDEX($B$4:$B$184,$B$200+(MONTH($B214)-$C$200),1)),0),VLOOKUP($B214,$B$4:TF$184,COLUMN(TF$1)-1,0))</f>
        <v>5773292.9349326864</v>
      </c>
      <c r="TG214" s="30">
        <f>IF(VLOOKUP($B214,$B$4:TG$184,COLUMN(TG$1)-1,0)="",IF(TG181="",TREND(TG$4:INDEX(TG$4:TG$184,$B$200,1),$B$4:INDEX($B$4:$B$184,$B$200,1),INDEX($B$4:$B$184,$B$200+(MONTH($B214)-$C$200),1)),0),VLOOKUP($B214,$B$4:TG$184,COLUMN(TG$1)-1,0))</f>
        <v>44665434.716014981</v>
      </c>
      <c r="TH214" s="30">
        <f>IF(VLOOKUP($B214,$B$4:TH$184,COLUMN(TH$1)-1,0)="",IF(TH181="",TREND(TH$4:INDEX(TH$4:TH$184,$B$200,1),$B$4:INDEX($B$4:$B$184,$B$200,1),INDEX($B$4:$B$184,$B$200+(MONTH($B214)-$C$200),1)),0),VLOOKUP($B214,$B$4:TH$184,COLUMN(TH$1)-1,0))</f>
        <v>95403405.536114693</v>
      </c>
      <c r="TI214" s="30">
        <f>IF(VLOOKUP($B214,$B$4:TI$184,COLUMN(TI$1)-1,0)="",IF(TI181="",TREND(TI$4:INDEX(TI$4:TI$184,$B$200,1),$B$4:INDEX($B$4:$B$184,$B$200,1),INDEX($B$4:$B$184,$B$200+(MONTH($B214)-$C$200),1)),0),VLOOKUP($B214,$B$4:TI$184,COLUMN(TI$1)-1,0))</f>
        <v>264319026.63327026</v>
      </c>
      <c r="TJ214" s="30">
        <f>IF(VLOOKUP($B214,$B$4:TJ$184,COLUMN(TJ$1)-1,0)="",IF(TJ181="",TREND(TJ$4:INDEX(TJ$4:TJ$184,$B$200,1),$B$4:INDEX($B$4:$B$184,$B$200,1),INDEX($B$4:$B$184,$B$200+(MONTH($B214)-$C$200),1)),0),VLOOKUP($B214,$B$4:TJ$184,COLUMN(TJ$1)-1,0))</f>
        <v>102036609212.5448</v>
      </c>
      <c r="TK214" s="30">
        <f>IF(VLOOKUP($B214,$B$4:TK$184,COLUMN(TK$1)-1,0)="",IF(TK181="",TREND(TK$4:INDEX(TK$4:TK$184,$B$200,1),$B$4:INDEX($B$4:$B$184,$B$200,1),INDEX($B$4:$B$184,$B$200+(MONTH($B214)-$C$200),1)),0),VLOOKUP($B214,$B$4:TK$184,COLUMN(TK$1)-1,0))</f>
        <v>89532003042.580933</v>
      </c>
      <c r="TL214" s="30">
        <f>IF(VLOOKUP($B214,$B$4:TL$184,COLUMN(TL$1)-1,0)="",IF(TL181="",TREND(TL$4:INDEX(TL$4:TL$184,$B$200,1),$B$4:INDEX($B$4:$B$184,$B$200,1),INDEX($B$4:$B$184,$B$200+(MONTH($B214)-$C$200),1)),0),VLOOKUP($B214,$B$4:TL$184,COLUMN(TL$1)-1,0))</f>
        <v>52027988596.219849</v>
      </c>
      <c r="TM214" s="30">
        <f>IF(VLOOKUP($B214,$B$4:TM$184,COLUMN(TM$1)-1,0)="",IF(TM181="",TREND(TM$4:INDEX(TM$4:TM$184,$B$200,1),$B$4:INDEX($B$4:$B$184,$B$200,1),INDEX($B$4:$B$184,$B$200+(MONTH($B214)-$C$200),1)),0),VLOOKUP($B214,$B$4:TM$184,COLUMN(TM$1)-1,0))</f>
        <v>262553873.44940042</v>
      </c>
      <c r="TN214" s="30">
        <f>IF(VLOOKUP($B214,$B$4:TN$184,COLUMN(TN$1)-1,0)="",IF(TN181="",TREND(TN$4:INDEX(TN$4:TN$184,$B$200,1),$B$4:INDEX($B$4:$B$184,$B$200,1),INDEX($B$4:$B$184,$B$200+(MONTH($B214)-$C$200),1)),0),VLOOKUP($B214,$B$4:TN$184,COLUMN(TN$1)-1,0))</f>
        <v>258502169.02096367</v>
      </c>
      <c r="TO214" s="30">
        <f>IF(VLOOKUP($B214,$B$4:TO$184,COLUMN(TO$1)-1,0)="",IF(TO181="",TREND(TO$4:INDEX(TO$4:TO$184,$B$200,1),$B$4:INDEX($B$4:$B$184,$B$200,1),INDEX($B$4:$B$184,$B$200+(MONTH($B214)-$C$200),1)),0),VLOOKUP($B214,$B$4:TO$184,COLUMN(TO$1)-1,0))</f>
        <v>4051704.4284369051</v>
      </c>
      <c r="TP214" s="30">
        <f>IF(VLOOKUP($B214,$B$4:TP$184,COLUMN(TP$1)-1,0)="",IF(TP181="",TREND(TP$4:INDEX(TP$4:TP$184,$B$200,1),$B$4:INDEX($B$4:$B$184,$B$200,1),INDEX($B$4:$B$184,$B$200+(MONTH($B214)-$C$200),1)),0),VLOOKUP($B214,$B$4:TP$184,COLUMN(TP$1)-1,0))</f>
        <v>2615058.3327658176</v>
      </c>
      <c r="TQ214" s="30">
        <f>IF(VLOOKUP($B214,$B$4:TQ$184,COLUMN(TQ$1)-1,0)="",IF(TQ181="",TREND(TQ$4:INDEX(TQ$4:TQ$184,$B$200,1),$B$4:INDEX($B$4:$B$184,$B$200,1),INDEX($B$4:$B$184,$B$200+(MONTH($B214)-$C$200),1)),0),VLOOKUP($B214,$B$4:TQ$184,COLUMN(TQ$1)-1,0))</f>
        <v>2615058.3327658176</v>
      </c>
      <c r="TR214" s="30">
        <f>IF(VLOOKUP($B214,$B$4:TR$184,COLUMN(TR$1)-1,0)="",IF(TR181="",TREND(TR$4:INDEX(TR$4:TR$184,$B$200,1),$B$4:INDEX($B$4:$B$184,$B$200,1),INDEX($B$4:$B$184,$B$200+(MONTH($B214)-$C$200),1)),0),VLOOKUP($B214,$B$4:TR$184,COLUMN(TR$1)-1,0))</f>
        <v>1166671494.9343719</v>
      </c>
      <c r="TS214" s="30">
        <f>IF(VLOOKUP($B214,$B$4:TS$184,COLUMN(TS$1)-1,0)="",IF(TS181="",TREND(TS$4:INDEX(TS$4:TS$184,$B$200,1),$B$4:INDEX($B$4:$B$184,$B$200,1),INDEX($B$4:$B$184,$B$200+(MONTH($B214)-$C$200),1)),0),VLOOKUP($B214,$B$4:TS$184,COLUMN(TS$1)-1,0))</f>
        <v>47721898619.039612</v>
      </c>
      <c r="TT214" s="30">
        <f>IF(VLOOKUP($B214,$B$4:TT$184,COLUMN(TT$1)-1,0)="",IF(TT181="",TREND(TT$4:INDEX(TT$4:TT$184,$B$200,1),$B$4:INDEX($B$4:$B$184,$B$200,1),INDEX($B$4:$B$184,$B$200+(MONTH($B214)-$C$200),1)),0),VLOOKUP($B214,$B$4:TT$184,COLUMN(TT$1)-1,0))</f>
        <v>1120050502.3509245</v>
      </c>
      <c r="TU214" s="30">
        <f>IF(VLOOKUP($B214,$B$4:TU$184,COLUMN(TU$1)-1,0)="",IF(TU181="",TREND(TU$4:INDEX(TU$4:TU$184,$B$200,1),$B$4:INDEX($B$4:$B$184,$B$200,1),INDEX($B$4:$B$184,$B$200+(MONTH($B214)-$C$200),1)),0),VLOOKUP($B214,$B$4:TU$184,COLUMN(TU$1)-1,0))</f>
        <v>30599627251.598999</v>
      </c>
      <c r="TV214" s="30">
        <f>IF(VLOOKUP($B214,$B$4:TV$184,COLUMN(TV$1)-1,0)="",IF(TV181="",TREND(TV$4:INDEX(TV$4:TV$184,$B$200,1),$B$4:INDEX($B$4:$B$184,$B$200,1),INDEX($B$4:$B$184,$B$200+(MONTH($B214)-$C$200),1)),0),VLOOKUP($B214,$B$4:TV$184,COLUMN(TV$1)-1,0))</f>
        <v>-36029.721018441604</v>
      </c>
      <c r="TW214" s="30">
        <f>IF(VLOOKUP($B214,$B$4:TW$184,COLUMN(TW$1)-1,0)="",IF(TW181="",TREND(TW$4:INDEX(TW$4:TW$184,$B$200,1),$B$4:INDEX($B$4:$B$184,$B$200,1),INDEX($B$4:$B$184,$B$200+(MONTH($B214)-$C$200),1)),0),VLOOKUP($B214,$B$4:TW$184,COLUMN(TW$1)-1,0))</f>
        <v>-1222270038.6899681</v>
      </c>
      <c r="TX214" s="30">
        <f>IF(VLOOKUP($B214,$B$4:TX$184,COLUMN(TX$1)-1,0)="",IF(TX181="",TREND(TX$4:INDEX(TX$4:TX$184,$B$200,1),$B$4:INDEX($B$4:$B$184,$B$200,1),INDEX($B$4:$B$184,$B$200+(MONTH($B214)-$C$200),1)),0),VLOOKUP($B214,$B$4:TX$184,COLUMN(TX$1)-1,0))</f>
        <v>282983.36582162697</v>
      </c>
      <c r="TY214" s="30">
        <f>IF(VLOOKUP($B214,$B$4:TY$184,COLUMN(TY$1)-1,0)="",IF(TY181="",TREND(TY$4:INDEX(TY$4:TY$184,$B$200,1),$B$4:INDEX($B$4:$B$184,$B$200,1),INDEX($B$4:$B$184,$B$200+(MONTH($B214)-$C$200),1)),0),VLOOKUP($B214,$B$4:TY$184,COLUMN(TY$1)-1,0))</f>
        <v>41568534.614947341</v>
      </c>
      <c r="TZ214" s="30">
        <f>IF(VLOOKUP($B214,$B$4:TZ$184,COLUMN(TZ$1)-1,0)="",IF(TZ181="",TREND(TZ$4:INDEX(TZ$4:TZ$184,$B$200,1),$B$4:INDEX($B$4:$B$184,$B$200,1),INDEX($B$4:$B$184,$B$200+(MONTH($B214)-$C$200),1)),0),VLOOKUP($B214,$B$4:TZ$184,COLUMN(TZ$1)-1,0))</f>
        <v>-10486904.848798424</v>
      </c>
      <c r="UA214" s="30">
        <f>IF(VLOOKUP($B214,$B$4:UA$184,COLUMN(UA$1)-1,0)="",IF(UA181="",TREND(UA$4:INDEX(UA$4:UA$184,$B$200,1),$B$4:INDEX($B$4:$B$184,$B$200,1),INDEX($B$4:$B$184,$B$200+(MONTH($B214)-$C$200),1)),0),VLOOKUP($B214,$B$4:UA$184,COLUMN(UA$1)-1,0))</f>
        <v>-13393622.866515458</v>
      </c>
      <c r="UB214" s="30">
        <f>IF(VLOOKUP($B214,$B$4:UB$184,COLUMN(UB$1)-1,0)="",IF(UB181="",TREND(UB$4:INDEX(UB$4:UB$184,$B$200,1),$B$4:INDEX($B$4:$B$184,$B$200,1),INDEX($B$4:$B$184,$B$200+(MONTH($B214)-$C$200),1)),0),VLOOKUP($B214,$B$4:UB$184,COLUMN(UB$1)-1,0))</f>
        <v>31803962329.744537</v>
      </c>
      <c r="UC214" s="30">
        <f>IF(VLOOKUP($B214,$B$4:UC$184,COLUMN(UC$1)-1,0)="",IF(UC181="",TREND(UC$4:INDEX(UC$4:UC$184,$B$200,1),$B$4:INDEX($B$4:$B$184,$B$200,1),INDEX($B$4:$B$184,$B$200+(MONTH($B214)-$C$200),1)),0),VLOOKUP($B214,$B$4:UC$184,COLUMN(UC$1)-1,0))</f>
        <v>14284217116.604202</v>
      </c>
      <c r="UD214" s="30">
        <f>IF(VLOOKUP($B214,$B$4:UD$184,COLUMN(UD$1)-1,0)="",IF(UD181="",TREND(UD$4:INDEX(UD$4:UD$184,$B$200,1),$B$4:INDEX($B$4:$B$184,$B$200,1),INDEX($B$4:$B$184,$B$200+(MONTH($B214)-$C$200),1)),0),VLOOKUP($B214,$B$4:UD$184,COLUMN(UD$1)-1,0))</f>
        <v>16670833677.2099</v>
      </c>
      <c r="UE214" s="30">
        <f>IF(VLOOKUP($B214,$B$4:UE$184,COLUMN(UE$1)-1,0)="",IF(UE181="",TREND(UE$4:INDEX(UE$4:UE$184,$B$200,1),$B$4:INDEX($B$4:$B$184,$B$200,1),INDEX($B$4:$B$184,$B$200+(MONTH($B214)-$C$200),1)),0),VLOOKUP($B214,$B$4:UE$184,COLUMN(UE$1)-1,0))</f>
        <v>-868149512.24673462</v>
      </c>
      <c r="UF214" s="30">
        <f>IF(VLOOKUP($B214,$B$4:UF$184,COLUMN(UF$1)-1,0)="",IF(UF181="",TREND(UF$4:INDEX(UF$4:UF$184,$B$200,1),$B$4:INDEX($B$4:$B$184,$B$200,1),INDEX($B$4:$B$184,$B$200+(MONTH($B214)-$C$200),1)),0),VLOOKUP($B214,$B$4:UF$184,COLUMN(UF$1)-1,0))</f>
        <v>510247066.56247711</v>
      </c>
      <c r="UG214" s="30">
        <f>IF(VLOOKUP($B214,$B$4:UG$184,COLUMN(UG$1)-1,0)="",IF(UG181="",TREND(UG$4:INDEX(UG$4:UG$184,$B$200,1),$B$4:INDEX($B$4:$B$184,$B$200,1),INDEX($B$4:$B$184,$B$200+(MONTH($B214)-$C$200),1)),0),VLOOKUP($B214,$B$4:UG$184,COLUMN(UG$1)-1,0))</f>
        <v>575549648783.66455</v>
      </c>
      <c r="UI214" s="2"/>
    </row>
    <row r="215" spans="1:555">
      <c r="A215" s="736"/>
      <c r="B215" s="75">
        <f>INDEX($B$4:$B$184,B201-1,1)</f>
        <v>43770</v>
      </c>
      <c r="C215" s="30">
        <f>IF(VLOOKUP($B215,$B$4:C$184,COLUMN(C$1)-1,0)="",IF(C182="",TREND(C$4:INDEX(C$4:C$184,$B$200,1),$B$4:INDEX($B$4:$B$184,$B$200,1),INDEX($B$4:$B$184,$B$200+(MONTH($B215)-$C$200),1)),0),VLOOKUP($B215,$B$4:C$184,COLUMN(C$1)-1,0))</f>
        <v>273340177534.42627</v>
      </c>
      <c r="D215" s="30">
        <f>IF(VLOOKUP($B215,$B$4:D$184,COLUMN(D$1)-1,0)="",IF(D182="",TREND(D$4:INDEX(D$4:D$184,$B$200,1),$B$4:INDEX($B$4:$B$184,$B$200,1),INDEX($B$4:$B$184,$B$200+(MONTH($B215)-$C$200),1)),0),VLOOKUP($B215,$B$4:D$184,COLUMN(D$1)-1,0))</f>
        <v>140300204797.33008</v>
      </c>
      <c r="E215" s="30">
        <f>IF(VLOOKUP($B215,$B$4:E$184,COLUMN(E$1)-1,0)="",IF(E182="",TREND(E$4:INDEX(E$4:E$184,$B$200,1),$B$4:INDEX($B$4:$B$184,$B$200,1),INDEX($B$4:$B$184,$B$200+(MONTH($B215)-$C$200),1)),0),VLOOKUP($B215,$B$4:E$184,COLUMN(E$1)-1,0))</f>
        <v>122853881668.72925</v>
      </c>
      <c r="F215" s="30">
        <f>IF(VLOOKUP($B215,$B$4:F$184,COLUMN(F$1)-1,0)="",IF(F182="",TREND(F$4:INDEX(F$4:F$184,$B$200,1),$B$4:INDEX($B$4:$B$184,$B$200,1),INDEX($B$4:$B$184,$B$200+(MONTH($B215)-$C$200),1)),0),VLOOKUP($B215,$B$4:F$184,COLUMN(F$1)-1,0))</f>
        <v>61569626.90542084</v>
      </c>
      <c r="G215" s="30">
        <f>IF(VLOOKUP($B215,$B$4:G$184,COLUMN(G$1)-1,0)="",IF(G182="",TREND(G$4:INDEX(G$4:G$184,$B$200,1),$B$4:INDEX($B$4:$B$184,$B$200,1),INDEX($B$4:$B$184,$B$200+(MONTH($B215)-$C$200),1)),0),VLOOKUP($B215,$B$4:G$184,COLUMN(G$1)-1,0))</f>
        <v>-1935228.9326566458</v>
      </c>
      <c r="H215" s="30">
        <f>IF(VLOOKUP($B215,$B$4:H$184,COLUMN(H$1)-1,0)="",IF(H182="",TREND(H$4:INDEX(H$4:H$184,$B$200,1),$B$4:INDEX($B$4:$B$184,$B$200,1),INDEX($B$4:$B$184,$B$200+(MONTH($B215)-$C$200),1)),0),VLOOKUP($B215,$B$4:H$184,COLUMN(H$1)-1,0))</f>
        <v>57553118362.513977</v>
      </c>
      <c r="I215" s="30">
        <f>IF(VLOOKUP($B215,$B$4:I$184,COLUMN(I$1)-1,0)="",IF(I182="",TREND(I$4:INDEX(I$4:I$184,$B$200,1),$B$4:INDEX($B$4:$B$184,$B$200,1),INDEX($B$4:$B$184,$B$200+(MONTH($B215)-$C$200),1)),0),VLOOKUP($B215,$B$4:I$184,COLUMN(I$1)-1,0))</f>
        <v>48962174146.190735</v>
      </c>
      <c r="J215" s="30">
        <f>IF(VLOOKUP($B215,$B$4:J$184,COLUMN(J$1)-1,0)="",IF(J182="",TREND(J$4:INDEX(J$4:J$184,$B$200,1),$B$4:INDEX($B$4:$B$184,$B$200,1),INDEX($B$4:$B$184,$B$200+(MONTH($B215)-$C$200),1)),0),VLOOKUP($B215,$B$4:J$184,COLUMN(J$1)-1,0))</f>
        <v>7961991175.7065964</v>
      </c>
      <c r="K215" s="30">
        <f>IF(VLOOKUP($B215,$B$4:K$184,COLUMN(K$1)-1,0)="",IF(K182="",TREND(K$4:INDEX(K$4:K$184,$B$200,1),$B$4:INDEX($B$4:$B$184,$B$200,1),INDEX($B$4:$B$184,$B$200+(MONTH($B215)-$C$200),1)),0),VLOOKUP($B215,$B$4:K$184,COLUMN(K$1)-1,0))</f>
        <v>628953040.61669922</v>
      </c>
      <c r="L215" s="30">
        <f>IF(VLOOKUP($B215,$B$4:L$184,COLUMN(L$1)-1,0)="",IF(L182="",TREND(L$4:INDEX(L$4:L$184,$B$200,1),$B$4:INDEX($B$4:$B$184,$B$200,1),INDEX($B$4:$B$184,$B$200+(MONTH($B215)-$C$200),1)),0),VLOOKUP($B215,$B$4:L$184,COLUMN(L$1)-1,0))</f>
        <v>6458068992.2764282</v>
      </c>
      <c r="M215" s="30">
        <f>IF(VLOOKUP($B215,$B$4:M$184,COLUMN(M$1)-1,0)="",IF(M182="",TREND(M$4:INDEX(M$4:M$184,$B$200,1),$B$4:INDEX($B$4:$B$184,$B$200,1),INDEX($B$4:$B$184,$B$200+(MONTH($B215)-$C$200),1)),0),VLOOKUP($B215,$B$4:M$184,COLUMN(M$1)-1,0))</f>
        <v>49346327175.009918</v>
      </c>
      <c r="N215" s="30">
        <f>IF(VLOOKUP($B215,$B$4:N$184,COLUMN(N$1)-1,0)="",IF(N182="",TREND(N$4:INDEX(N$4:N$184,$B$200,1),$B$4:INDEX($B$4:$B$184,$B$200,1),INDEX($B$4:$B$184,$B$200+(MONTH($B215)-$C$200),1)),0),VLOOKUP($B215,$B$4:N$184,COLUMN(N$1)-1,0))</f>
        <v>48806165809.669067</v>
      </c>
      <c r="O215" s="30">
        <f>IF(VLOOKUP($B215,$B$4:O$184,COLUMN(O$1)-1,0)="",IF(O182="",TREND(O$4:INDEX(O$4:O$184,$B$200,1),$B$4:INDEX($B$4:$B$184,$B$200,1),INDEX($B$4:$B$184,$B$200+(MONTH($B215)-$C$200),1)),0),VLOOKUP($B215,$B$4:O$184,COLUMN(O$1)-1,0))</f>
        <v>540161365.34083176</v>
      </c>
      <c r="P215" s="30">
        <f>IF(VLOOKUP($B215,$B$4:P$184,COLUMN(P$1)-1,0)="",IF(P182="",TREND(P$4:INDEX(P$4:P$184,$B$200,1),$B$4:INDEX($B$4:$B$184,$B$200,1),INDEX($B$4:$B$184,$B$200+(MONTH($B215)-$C$200),1)),0),VLOOKUP($B215,$B$4:P$184,COLUMN(P$1)-1,0))</f>
        <v>2784184311.6588097</v>
      </c>
      <c r="Q215" s="30">
        <f>IF(VLOOKUP($B215,$B$4:Q$184,COLUMN(Q$1)-1,0)="",IF(Q182="",TREND(Q$4:INDEX(Q$4:Q$184,$B$200,1),$B$4:INDEX($B$4:$B$184,$B$200,1),INDEX($B$4:$B$184,$B$200+(MONTH($B215)-$C$200),1)),0),VLOOKUP($B215,$B$4:Q$184,COLUMN(Q$1)-1,0))</f>
        <v>4708347708.8001328</v>
      </c>
      <c r="R215" s="30">
        <f>IF(VLOOKUP($B215,$B$4:R$184,COLUMN(R$1)-1,0)="",IF(R182="",TREND(R$4:INDEX(R$4:R$184,$B$200,1),$B$4:INDEX($B$4:$B$184,$B$200,1),INDEX($B$4:$B$184,$B$200+(MONTH($B215)-$C$200),1)),0),VLOOKUP($B215,$B$4:R$184,COLUMN(R$1)-1,0))</f>
        <v>2421094764.7045603</v>
      </c>
      <c r="S215" s="30">
        <f>IF(VLOOKUP($B215,$B$4:S$184,COLUMN(S$1)-1,0)="",IF(S182="",TREND(S$4:INDEX(S$4:S$184,$B$200,1),$B$4:INDEX($B$4:$B$184,$B$200,1),INDEX($B$4:$B$184,$B$200+(MONTH($B215)-$C$200),1)),0),VLOOKUP($B215,$B$4:S$184,COLUMN(S$1)-1,0))</f>
        <v>17446323128.600914</v>
      </c>
      <c r="T215" s="30">
        <f>IF(VLOOKUP($B215,$B$4:T$184,COLUMN(T$1)-1,0)="",IF(T182="",TREND(T$4:INDEX(T$4:T$184,$B$200,1),$B$4:INDEX($B$4:$B$184,$B$200,1),INDEX($B$4:$B$184,$B$200+(MONTH($B215)-$C$200),1)),0),VLOOKUP($B215,$B$4:T$184,COLUMN(T$1)-1,0))</f>
        <v>2738633887.6926498</v>
      </c>
      <c r="U215" s="30">
        <f>IF(VLOOKUP($B215,$B$4:U$184,COLUMN(U$1)-1,0)="",IF(U182="",TREND(U$4:INDEX(U$4:U$184,$B$200,1),$B$4:INDEX($B$4:$B$184,$B$200,1),INDEX($B$4:$B$184,$B$200+(MONTH($B215)-$C$200),1)),0),VLOOKUP($B215,$B$4:U$184,COLUMN(U$1)-1,0))</f>
        <v>6053402434.9869766</v>
      </c>
      <c r="V215" s="30">
        <f>IF(VLOOKUP($B215,$B$4:V$184,COLUMN(V$1)-1,0)="",IF(V182="",TREND(V$4:INDEX(V$4:V$184,$B$200,1),$B$4:INDEX($B$4:$B$184,$B$200,1),INDEX($B$4:$B$184,$B$200+(MONTH($B215)-$C$200),1)),0),VLOOKUP($B215,$B$4:V$184,COLUMN(V$1)-1,0))</f>
        <v>8792036322.6796265</v>
      </c>
      <c r="W215" s="30">
        <f>IF(VLOOKUP($B215,$B$4:W$184,COLUMN(W$1)-1,0)="",IF(W182="",TREND(W$4:INDEX(W$4:W$184,$B$200,1),$B$4:INDEX($B$4:$B$184,$B$200,1),INDEX($B$4:$B$184,$B$200+(MONTH($B215)-$C$200),1)),0),VLOOKUP($B215,$B$4:W$184,COLUMN(W$1)-1,0))</f>
        <v>184450570.37203914</v>
      </c>
      <c r="X215" s="30">
        <f>IF(VLOOKUP($B215,$B$4:X$184,COLUMN(X$1)-1,0)="",IF(X182="",TREND(X$4:INDEX(X$4:X$184,$B$200,1),$B$4:INDEX($B$4:$B$184,$B$200,1),INDEX($B$4:$B$184,$B$200+(MONTH($B215)-$C$200),1)),0),VLOOKUP($B215,$B$4:X$184,COLUMN(X$1)-1,0))</f>
        <v>1720677238.6557634</v>
      </c>
      <c r="Y215" s="30">
        <f>IF(VLOOKUP($B215,$B$4:Y$184,COLUMN(Y$1)-1,0)="",IF(Y182="",TREND(Y$4:INDEX(Y$4:Y$184,$B$200,1),$B$4:INDEX($B$4:$B$184,$B$200,1),INDEX($B$4:$B$184,$B$200+(MONTH($B215)-$C$200),1)),0),VLOOKUP($B215,$B$4:Y$184,COLUMN(Y$1)-1,0))</f>
        <v>224755834.85577726</v>
      </c>
      <c r="Z215" s="30">
        <f>IF(VLOOKUP($B215,$B$4:Z$184,COLUMN(Z$1)-1,0)="",IF(Z182="",TREND(Z$4:INDEX(Z$4:Z$184,$B$200,1),$B$4:INDEX($B$4:$B$184,$B$200,1),INDEX($B$4:$B$184,$B$200+(MONTH($B215)-$C$200),1)),0),VLOOKUP($B215,$B$4:Z$184,COLUMN(Z$1)-1,0))</f>
        <v>21636805.515304923</v>
      </c>
      <c r="AA215" s="30">
        <f>IF(VLOOKUP($B215,$B$4:AA$184,COLUMN(AA$1)-1,0)="",IF(AA182="",TREND(AA$4:INDEX(AA$4:AA$184,$B$200,1),$B$4:INDEX($B$4:$B$184,$B$200,1),INDEX($B$4:$B$184,$B$200+(MONTH($B215)-$C$200),1)),0),VLOOKUP($B215,$B$4:AA$184,COLUMN(AA$1)-1,0))</f>
        <v>194731249.75850034</v>
      </c>
      <c r="AB215" s="30">
        <f>IF(VLOOKUP($B215,$B$4:AB$184,COLUMN(AB$1)-1,0)="",IF(AB182="",TREND(AB$4:INDEX(AB$4:AB$184,$B$200,1),$B$4:INDEX($B$4:$B$184,$B$200,1),INDEX($B$4:$B$184,$B$200+(MONTH($B215)-$C$200),1)),0),VLOOKUP($B215,$B$4:AB$184,COLUMN(AB$1)-1,0))</f>
        <v>179254571.15475237</v>
      </c>
      <c r="AC215" s="30">
        <f>IF(VLOOKUP($B215,$B$4:AC$184,COLUMN(AC$1)-1,0)="",IF(AC182="",TREND(AC$4:INDEX(AC$4:AC$184,$B$200,1),$B$4:INDEX($B$4:$B$184,$B$200,1),INDEX($B$4:$B$184,$B$200+(MONTH($B215)-$C$200),1)),0),VLOOKUP($B215,$B$4:AC$184,COLUMN(AC$1)-1,0))</f>
        <v>-5684732.51037848</v>
      </c>
      <c r="AD215" s="30">
        <f>IF(VLOOKUP($B215,$B$4:AD$184,COLUMN(AD$1)-1,0)="",IF(AD182="",TREND(AD$4:INDEX(AD$4:AD$184,$B$200,1),$B$4:INDEX($B$4:$B$184,$B$200,1),INDEX($B$4:$B$184,$B$200+(MONTH($B215)-$C$200),1)),0),VLOOKUP($B215,$B$4:AD$184,COLUMN(AD$1)-1,0))</f>
        <v>5106360465.522789</v>
      </c>
      <c r="AE215" s="30">
        <f>IF(VLOOKUP($B215,$B$4:AE$184,COLUMN(AE$1)-1,0)="",IF(AE182="",TREND(AE$4:INDEX(AE$4:AE$184,$B$200,1),$B$4:INDEX($B$4:$B$184,$B$200,1),INDEX($B$4:$B$184,$B$200+(MONTH($B215)-$C$200),1)),0),VLOOKUP($B215,$B$4:AE$184,COLUMN(AE$1)-1,0))</f>
        <v>1207420521.8851852</v>
      </c>
      <c r="AF215" s="30">
        <f>IF(VLOOKUP($B215,$B$4:AF$184,COLUMN(AF$1)-1,0)="",IF(AF182="",TREND(AF$4:INDEX(AF$4:AF$184,$B$200,1),$B$4:INDEX($B$4:$B$184,$B$200,1),INDEX($B$4:$B$184,$B$200+(MONTH($B215)-$C$200),1)),0),VLOOKUP($B215,$B$4:AF$184,COLUMN(AF$1)-1,0))</f>
        <v>858401406.78849983</v>
      </c>
      <c r="AG215" s="30">
        <f>IF(VLOOKUP($B215,$B$4:AG$184,COLUMN(AG$1)-1,0)="",IF(AG182="",TREND(AG$4:INDEX(AG$4:AG$184,$B$200,1),$B$4:INDEX($B$4:$B$184,$B$200,1),INDEX($B$4:$B$184,$B$200+(MONTH($B215)-$C$200),1)),0),VLOOKUP($B215,$B$4:AG$184,COLUMN(AG$1)-1,0))</f>
        <v>349019115.09668493</v>
      </c>
      <c r="AH215" s="30">
        <f>IF(VLOOKUP($B215,$B$4:AH$184,COLUMN(AH$1)-1,0)="",IF(AH182="",TREND(AH$4:INDEX(AH$4:AH$184,$B$200,1),$B$4:INDEX($B$4:$B$184,$B$200,1),INDEX($B$4:$B$184,$B$200+(MONTH($B215)-$C$200),1)),0),VLOOKUP($B215,$B$4:AH$184,COLUMN(AH$1)-1,0))</f>
        <v>31914538.683993816</v>
      </c>
      <c r="AI215" s="30">
        <f>IF(VLOOKUP($B215,$B$4:AI$184,COLUMN(AI$1)-1,0)="",IF(AI182="",TREND(AI$4:INDEX(AI$4:AI$184,$B$200,1),$B$4:INDEX($B$4:$B$184,$B$200,1),INDEX($B$4:$B$184,$B$200+(MONTH($B215)-$C$200),1)),0),VLOOKUP($B215,$B$4:AI$184,COLUMN(AI$1)-1,0))</f>
        <v>133039972737.09607</v>
      </c>
      <c r="AJ215" s="30">
        <f>IF(VLOOKUP($B215,$B$4:AJ$184,COLUMN(AJ$1)-1,0)="",IF(AJ182="",TREND(AJ$4:INDEX(AJ$4:AJ$184,$B$200,1),$B$4:INDEX($B$4:$B$184,$B$200,1),INDEX($B$4:$B$184,$B$200+(MONTH($B215)-$C$200),1)),0),VLOOKUP($B215,$B$4:AJ$184,COLUMN(AJ$1)-1,0))</f>
        <v>897661625.04764938</v>
      </c>
      <c r="AK215" s="30">
        <f>IF(VLOOKUP($B215,$B$4:AK$184,COLUMN(AK$1)-1,0)="",IF(AK182="",TREND(AK$4:INDEX(AK$4:AK$184,$B$200,1),$B$4:INDEX($B$4:$B$184,$B$200,1),INDEX($B$4:$B$184,$B$200+(MONTH($B215)-$C$200),1)),0),VLOOKUP($B215,$B$4:AK$184,COLUMN(AK$1)-1,0))</f>
        <v>142716433.30510795</v>
      </c>
      <c r="AL215" s="30">
        <f>IF(VLOOKUP($B215,$B$4:AL$184,COLUMN(AL$1)-1,0)="",IF(AL182="",TREND(AL$4:INDEX(AL$4:AL$184,$B$200,1),$B$4:INDEX($B$4:$B$184,$B$200,1),INDEX($B$4:$B$184,$B$200+(MONTH($B215)-$C$200),1)),0),VLOOKUP($B215,$B$4:AL$184,COLUMN(AL$1)-1,0))</f>
        <v>242640.36847580224</v>
      </c>
      <c r="AM215" s="30">
        <f>IF(VLOOKUP($B215,$B$4:AM$184,COLUMN(AM$1)-1,0)="",IF(AM182="",TREND(AM$4:INDEX(AM$4:AM$184,$B$200,1),$B$4:INDEX($B$4:$B$184,$B$200,1),INDEX($B$4:$B$184,$B$200+(MONTH($B215)-$C$200),1)),0),VLOOKUP($B215,$B$4:AM$184,COLUMN(AM$1)-1,0))</f>
        <v>694651112.87089729</v>
      </c>
      <c r="AN215" s="30">
        <f>IF(VLOOKUP($B215,$B$4:AN$184,COLUMN(AN$1)-1,0)="",IF(AN182="",TREND(AN$4:INDEX(AN$4:AN$184,$B$200,1),$B$4:INDEX($B$4:$B$184,$B$200,1),INDEX($B$4:$B$184,$B$200+(MONTH($B215)-$C$200),1)),0),VLOOKUP($B215,$B$4:AN$184,COLUMN(AN$1)-1,0))</f>
        <v>60051438.503169179</v>
      </c>
      <c r="AO215" s="30">
        <f>IF(VLOOKUP($B215,$B$4:AO$184,COLUMN(AO$1)-1,0)="",IF(AO182="",TREND(AO$4:INDEX(AO$4:AO$184,$B$200,1),$B$4:INDEX($B$4:$B$184,$B$200,1),INDEX($B$4:$B$184,$B$200+(MONTH($B215)-$C$200),1)),0),VLOOKUP($B215,$B$4:AO$184,COLUMN(AO$1)-1,0))</f>
        <v>2353021142.08638</v>
      </c>
      <c r="AP215" s="30">
        <f>IF(VLOOKUP($B215,$B$4:AP$184,COLUMN(AP$1)-1,0)="",IF(AP182="",TREND(AP$4:INDEX(AP$4:AP$184,$B$200,1),$B$4:INDEX($B$4:$B$184,$B$200,1),INDEX($B$4:$B$184,$B$200+(MONTH($B215)-$C$200),1)),0),VLOOKUP($B215,$B$4:AP$184,COLUMN(AP$1)-1,0))</f>
        <v>2232965083.037384</v>
      </c>
      <c r="AQ215" s="30">
        <f>IF(VLOOKUP($B215,$B$4:AQ$184,COLUMN(AQ$1)-1,0)="",IF(AQ182="",TREND(AQ$4:INDEX(AQ$4:AQ$184,$B$200,1),$B$4:INDEX($B$4:$B$184,$B$200,1),INDEX($B$4:$B$184,$B$200+(MONTH($B215)-$C$200),1)),0),VLOOKUP($B215,$B$4:AQ$184,COLUMN(AQ$1)-1,0))</f>
        <v>7149537.8085632175</v>
      </c>
      <c r="AR215" s="30">
        <f>IF(VLOOKUP($B215,$B$4:AR$184,COLUMN(AR$1)-1,0)="",IF(AR182="",TREND(AR$4:INDEX(AR$4:AR$184,$B$200,1),$B$4:INDEX($B$4:$B$184,$B$200,1),INDEX($B$4:$B$184,$B$200+(MONTH($B215)-$C$200),1)),0),VLOOKUP($B215,$B$4:AR$184,COLUMN(AR$1)-1,0))</f>
        <v>14822201.560517848</v>
      </c>
      <c r="AS215" s="30">
        <f>IF(VLOOKUP($B215,$B$4:AS$184,COLUMN(AS$1)-1,0)="",IF(AS182="",TREND(AS$4:INDEX(AS$4:AS$184,$B$200,1),$B$4:INDEX($B$4:$B$184,$B$200,1),INDEX($B$4:$B$184,$B$200+(MONTH($B215)-$C$200),1)),0),VLOOKUP($B215,$B$4:AS$184,COLUMN(AS$1)-1,0))</f>
        <v>65117.474637752144</v>
      </c>
      <c r="AT215" s="30">
        <f>IF(VLOOKUP($B215,$B$4:AT$184,COLUMN(AT$1)-1,0)="",IF(AT182="",TREND(AT$4:INDEX(AT$4:AT$184,$B$200,1),$B$4:INDEX($B$4:$B$184,$B$200,1),INDEX($B$4:$B$184,$B$200+(MONTH($B215)-$C$200),1)),0),VLOOKUP($B215,$B$4:AT$184,COLUMN(AT$1)-1,0))</f>
        <v>39154286.54636544</v>
      </c>
      <c r="AU215" s="30">
        <f>IF(VLOOKUP($B215,$B$4:AU$184,COLUMN(AU$1)-1,0)="",IF(AU182="",TREND(AU$4:INDEX(AU$4:AU$184,$B$200,1),$B$4:INDEX($B$4:$B$184,$B$200,1),INDEX($B$4:$B$184,$B$200+(MONTH($B215)-$C$200),1)),0),VLOOKUP($B215,$B$4:AU$184,COLUMN(AU$1)-1,0))</f>
        <v>20079701.749651968</v>
      </c>
      <c r="AV215" s="30">
        <f>IF(VLOOKUP($B215,$B$4:AV$184,COLUMN(AV$1)-1,0)="",IF(AV182="",TREND(AV$4:INDEX(AV$4:AV$184,$B$200,1),$B$4:INDEX($B$4:$B$184,$B$200,1),INDEX($B$4:$B$184,$B$200+(MONTH($B215)-$C$200),1)),0),VLOOKUP($B215,$B$4:AV$184,COLUMN(AV$1)-1,0))</f>
        <v>-10840360.861394227</v>
      </c>
      <c r="AW215" s="30">
        <f>IF(VLOOKUP($B215,$B$4:AW$184,COLUMN(AW$1)-1,0)="",IF(AW182="",TREND(AW$4:INDEX(AW$4:AW$184,$B$200,1),$B$4:INDEX($B$4:$B$184,$B$200,1),INDEX($B$4:$B$184,$B$200+(MONTH($B215)-$C$200),1)),0),VLOOKUP($B215,$B$4:AW$184,COLUMN(AW$1)-1,0))</f>
        <v>-396839.21514642797</v>
      </c>
      <c r="AX215" s="30">
        <f>IF(VLOOKUP($B215,$B$4:AX$184,COLUMN(AX$1)-1,0)="",IF(AX182="",TREND(AX$4:INDEX(AX$4:AX$184,$B$200,1),$B$4:INDEX($B$4:$B$184,$B$200,1),INDEX($B$4:$B$184,$B$200+(MONTH($B215)-$C$200),1)),0),VLOOKUP($B215,$B$4:AX$184,COLUMN(AX$1)-1,0))</f>
        <v>868942.74913898204</v>
      </c>
      <c r="AY215" s="30">
        <f>IF(VLOOKUP($B215,$B$4:AY$184,COLUMN(AY$1)-1,0)="",IF(AY182="",TREND(AY$4:INDEX(AY$4:AY$184,$B$200,1),$B$4:INDEX($B$4:$B$184,$B$200,1),INDEX($B$4:$B$184,$B$200+(MONTH($B215)-$C$200),1)),0),VLOOKUP($B215,$B$4:AY$184,COLUMN(AY$1)-1,0))</f>
        <v>38763365.681009114</v>
      </c>
      <c r="AZ215" s="30">
        <f>IF(VLOOKUP($B215,$B$4:AZ$184,COLUMN(AZ$1)-1,0)="",IF(AZ182="",TREND(AZ$4:INDEX(AZ$4:AZ$184,$B$200,1),$B$4:INDEX($B$4:$B$184,$B$200,1),INDEX($B$4:$B$184,$B$200+(MONTH($B215)-$C$200),1)),0),VLOOKUP($B215,$B$4:AZ$184,COLUMN(AZ$1)-1,0))</f>
        <v>10390105.555649549</v>
      </c>
      <c r="BA215" s="30">
        <f>IF(VLOOKUP($B215,$B$4:BA$184,COLUMN(BA$1)-1,0)="",IF(BA182="",TREND(BA$4:INDEX(BA$4:BA$184,$B$200,1),$B$4:INDEX($B$4:$B$184,$B$200,1),INDEX($B$4:$B$184,$B$200+(MONTH($B215)-$C$200),1)),0),VLOOKUP($B215,$B$4:BA$184,COLUMN(BA$1)-1,0))</f>
        <v>0</v>
      </c>
      <c r="BB215" s="30">
        <f>IF(VLOOKUP($B215,$B$4:BB$184,COLUMN(BB$1)-1,0)="",IF(BB182="",TREND(BB$4:INDEX(BB$4:BB$184,$B$200,1),$B$4:INDEX($B$4:$B$184,$B$200,1),INDEX($B$4:$B$184,$B$200+(MONTH($B215)-$C$200),1)),0),VLOOKUP($B215,$B$4:BB$184,COLUMN(BB$1)-1,0))</f>
        <v>4047199.2985340804</v>
      </c>
      <c r="BC215" s="30">
        <f>IF(VLOOKUP($B215,$B$4:BC$184,COLUMN(BC$1)-1,0)="",IF(BC182="",TREND(BC$4:INDEX(BC$4:BC$184,$B$200,1),$B$4:INDEX($B$4:$B$184,$B$200,1),INDEX($B$4:$B$184,$B$200+(MONTH($B215)-$C$200),1)),0),VLOOKUP($B215,$B$4:BC$184,COLUMN(BC$1)-1,0))</f>
        <v>6342906.2571154684</v>
      </c>
      <c r="BD215" s="30">
        <f>IF(VLOOKUP($B215,$B$4:BD$184,COLUMN(BD$1)-1,0)="",IF(BD182="",TREND(BD$4:INDEX(BD$4:BD$184,$B$200,1),$B$4:INDEX($B$4:$B$184,$B$200,1),INDEX($B$4:$B$184,$B$200+(MONTH($B215)-$C$200),1)),0),VLOOKUP($B215,$B$4:BD$184,COLUMN(BD$1)-1,0))</f>
        <v>8547103076.7575607</v>
      </c>
      <c r="BE215" s="30">
        <f>IF(VLOOKUP($B215,$B$4:BE$184,COLUMN(BE$1)-1,0)="",IF(BE182="",TREND(BE$4:INDEX(BE$4:BE$184,$B$200,1),$B$4:INDEX($B$4:$B$184,$B$200,1),INDEX($B$4:$B$184,$B$200+(MONTH($B215)-$C$200),1)),0),VLOOKUP($B215,$B$4:BE$184,COLUMN(BE$1)-1,0))</f>
        <v>551350.21109389735</v>
      </c>
      <c r="BF215" s="30">
        <f>IF(VLOOKUP($B215,$B$4:BF$184,COLUMN(BF$1)-1,0)="",IF(BF182="",TREND(BF$4:INDEX(BF$4:BF$184,$B$200,1),$B$4:INDEX($B$4:$B$184,$B$200,1),INDEX($B$4:$B$184,$B$200+(MONTH($B215)-$C$200),1)),0),VLOOKUP($B215,$B$4:BF$184,COLUMN(BF$1)-1,0))</f>
        <v>4809583157.8952103</v>
      </c>
      <c r="BG215" s="30">
        <f>IF(VLOOKUP($B215,$B$4:BG$184,COLUMN(BG$1)-1,0)="",IF(BG182="",TREND(BG$4:INDEX(BG$4:BG$184,$B$200,1),$B$4:INDEX($B$4:$B$184,$B$200,1),INDEX($B$4:$B$184,$B$200+(MONTH($B215)-$C$200),1)),0),VLOOKUP($B215,$B$4:BG$184,COLUMN(BG$1)-1,0))</f>
        <v>1715895508.3296261</v>
      </c>
      <c r="BH215" s="30">
        <f>IF(VLOOKUP($B215,$B$4:BH$184,COLUMN(BH$1)-1,0)="",IF(BH182="",TREND(BH$4:INDEX(BH$4:BH$184,$B$200,1),$B$4:INDEX($B$4:$B$184,$B$200,1),INDEX($B$4:$B$184,$B$200+(MONTH($B215)-$C$200),1)),0),VLOOKUP($B215,$B$4:BH$184,COLUMN(BH$1)-1,0))</f>
        <v>365767.78283060901</v>
      </c>
      <c r="BI215" s="30">
        <f>IF(VLOOKUP($B215,$B$4:BI$184,COLUMN(BI$1)-1,0)="",IF(BI182="",TREND(BI$4:INDEX(BI$4:BI$184,$B$200,1),$B$4:INDEX($B$4:$B$184,$B$200,1),INDEX($B$4:$B$184,$B$200+(MONTH($B215)-$C$200),1)),0),VLOOKUP($B215,$B$4:BI$184,COLUMN(BI$1)-1,0))</f>
        <v>7550562.2961507589</v>
      </c>
      <c r="BJ215" s="30">
        <f>IF(VLOOKUP($B215,$B$4:BJ$184,COLUMN(BJ$1)-1,0)="",IF(BJ182="",TREND(BJ$4:INDEX(BJ$4:BJ$184,$B$200,1),$B$4:INDEX($B$4:$B$184,$B$200,1),INDEX($B$4:$B$184,$B$200+(MONTH($B215)-$C$200),1)),0),VLOOKUP($B215,$B$4:BJ$184,COLUMN(BJ$1)-1,0))</f>
        <v>-7607.2388123665005</v>
      </c>
      <c r="BK215" s="30">
        <f>IF(VLOOKUP($B215,$B$4:BK$184,COLUMN(BK$1)-1,0)="",IF(BK182="",TREND(BK$4:INDEX(BK$4:BK$184,$B$200,1),$B$4:INDEX($B$4:$B$184,$B$200,1),INDEX($B$4:$B$184,$B$200+(MONTH($B215)-$C$200),1)),0),VLOOKUP($B215,$B$4:BK$184,COLUMN(BK$1)-1,0))</f>
        <v>109523926.10853386</v>
      </c>
      <c r="BL215" s="30">
        <f>IF(VLOOKUP($B215,$B$4:BL$184,COLUMN(BL$1)-1,0)="",IF(BL182="",TREND(BL$4:INDEX(BL$4:BL$184,$B$200,1),$B$4:INDEX($B$4:$B$184,$B$200,1),INDEX($B$4:$B$184,$B$200+(MONTH($B215)-$C$200),1)),0),VLOOKUP($B215,$B$4:BL$184,COLUMN(BL$1)-1,0))</f>
        <v>10012357.057200316</v>
      </c>
      <c r="BM215" s="30">
        <f>IF(VLOOKUP($B215,$B$4:BM$184,COLUMN(BM$1)-1,0)="",IF(BM182="",TREND(BM$4:INDEX(BM$4:BM$184,$B$200,1),$B$4:INDEX($B$4:$B$184,$B$200,1),INDEX($B$4:$B$184,$B$200+(MONTH($B215)-$C$200),1)),0),VLOOKUP($B215,$B$4:BM$184,COLUMN(BM$1)-1,0))</f>
        <v>14314540.199403524</v>
      </c>
      <c r="BN215" s="30">
        <f>IF(VLOOKUP($B215,$B$4:BN$184,COLUMN(BN$1)-1,0)="",IF(BN182="",TREND(BN$4:INDEX(BN$4:BN$184,$B$200,1),$B$4:INDEX($B$4:$B$184,$B$200,1),INDEX($B$4:$B$184,$B$200+(MONTH($B215)-$C$200),1)),0),VLOOKUP($B215,$B$4:BN$184,COLUMN(BN$1)-1,0))</f>
        <v>19082244.827505931</v>
      </c>
      <c r="BO215" s="30">
        <f>IF(VLOOKUP($B215,$B$4:BO$184,COLUMN(BO$1)-1,0)="",IF(BO182="",TREND(BO$4:INDEX(BO$4:BO$184,$B$200,1),$B$4:INDEX($B$4:$B$184,$B$200,1),INDEX($B$4:$B$184,$B$200+(MONTH($B215)-$C$200),1)),0),VLOOKUP($B215,$B$4:BO$184,COLUMN(BO$1)-1,0))</f>
        <v>5639218.0697735623</v>
      </c>
      <c r="BP215" s="30">
        <f>IF(VLOOKUP($B215,$B$4:BP$184,COLUMN(BP$1)-1,0)="",IF(BP182="",TREND(BP$4:INDEX(BP$4:BP$184,$B$200,1),$B$4:INDEX($B$4:$B$184,$B$200,1),INDEX($B$4:$B$184,$B$200+(MONTH($B215)-$C$200),1)),0),VLOOKUP($B215,$B$4:BP$184,COLUMN(BP$1)-1,0))</f>
        <v>7919.2380219883053</v>
      </c>
      <c r="BQ215" s="30">
        <f>IF(VLOOKUP($B215,$B$4:BQ$184,COLUMN(BQ$1)-1,0)="",IF(BQ182="",TREND(BQ$4:INDEX(BQ$4:BQ$184,$B$200,1),$B$4:INDEX($B$4:$B$184,$B$200,1),INDEX($B$4:$B$184,$B$200+(MONTH($B215)-$C$200),1)),0),VLOOKUP($B215,$B$4:BQ$184,COLUMN(BQ$1)-1,0))</f>
        <v>1787128.5546770319</v>
      </c>
      <c r="BR215" s="30">
        <f>IF(VLOOKUP($B215,$B$4:BR$184,COLUMN(BR$1)-1,0)="",IF(BR182="",TREND(BR$4:INDEX(BR$4:BR$184,$B$200,1),$B$4:INDEX($B$4:$B$184,$B$200,1),INDEX($B$4:$B$184,$B$200+(MONTH($B215)-$C$200),1)),0),VLOOKUP($B215,$B$4:BR$184,COLUMN(BR$1)-1,0))</f>
        <v>214207987.74140835</v>
      </c>
      <c r="BS215" s="30">
        <f>IF(VLOOKUP($B215,$B$4:BS$184,COLUMN(BS$1)-1,0)="",IF(BS182="",TREND(BS$4:INDEX(BS$4:BS$184,$B$200,1),$B$4:INDEX($B$4:$B$184,$B$200,1),INDEX($B$4:$B$184,$B$200+(MONTH($B215)-$C$200),1)),0),VLOOKUP($B215,$B$4:BS$184,COLUMN(BS$1)-1,0))</f>
        <v>1637913009.557991</v>
      </c>
      <c r="BT215" s="30">
        <f>IF(VLOOKUP($B215,$B$4:BT$184,COLUMN(BT$1)-1,0)="",IF(BT182="",TREND(BT$4:INDEX(BT$4:BT$184,$B$200,1),$B$4:INDEX($B$4:$B$184,$B$200,1),INDEX($B$4:$B$184,$B$200+(MONTH($B215)-$C$200),1)),0),VLOOKUP($B215,$B$4:BT$184,COLUMN(BT$1)-1,0))</f>
        <v>377377683.73811436</v>
      </c>
      <c r="BU215" s="30">
        <f>IF(VLOOKUP($B215,$B$4:BU$184,COLUMN(BU$1)-1,0)="",IF(BU182="",TREND(BU$4:INDEX(BU$4:BU$184,$B$200,1),$B$4:INDEX($B$4:$B$184,$B$200,1),INDEX($B$4:$B$184,$B$200+(MONTH($B215)-$C$200),1)),0),VLOOKUP($B215,$B$4:BU$184,COLUMN(BU$1)-1,0))</f>
        <v>10283884.514254659</v>
      </c>
      <c r="BV215" s="30">
        <f>IF(VLOOKUP($B215,$B$4:BV$184,COLUMN(BV$1)-1,0)="",IF(BV182="",TREND(BV$4:INDEX(BV$4:BV$184,$B$200,1),$B$4:INDEX($B$4:$B$184,$B$200,1),INDEX($B$4:$B$184,$B$200+(MONTH($B215)-$C$200),1)),0),VLOOKUP($B215,$B$4:BV$184,COLUMN(BV$1)-1,0))</f>
        <v>51993509.61690408</v>
      </c>
      <c r="BW215" s="30">
        <f>IF(VLOOKUP($B215,$B$4:BW$184,COLUMN(BW$1)-1,0)="",IF(BW182="",TREND(BW$4:INDEX(BW$4:BW$184,$B$200,1),$B$4:INDEX($B$4:$B$184,$B$200,1),INDEX($B$4:$B$184,$B$200+(MONTH($B215)-$C$200),1)),0),VLOOKUP($B215,$B$4:BW$184,COLUMN(BW$1)-1,0))</f>
        <v>1730245.551466401</v>
      </c>
      <c r="BX215" s="30">
        <f>IF(VLOOKUP($B215,$B$4:BX$184,COLUMN(BX$1)-1,0)="",IF(BX182="",TREND(BX$4:INDEX(BX$4:BX$184,$B$200,1),$B$4:INDEX($B$4:$B$184,$B$200,1),INDEX($B$4:$B$184,$B$200+(MONTH($B215)-$C$200),1)),0),VLOOKUP($B215,$B$4:BX$184,COLUMN(BX$1)-1,0))</f>
        <v>110294.98693204299</v>
      </c>
      <c r="BY215" s="30">
        <f>IF(VLOOKUP($B215,$B$4:BY$184,COLUMN(BY$1)-1,0)="",IF(BY182="",TREND(BY$4:INDEX(BY$4:BY$184,$B$200,1),$B$4:INDEX($B$4:$B$184,$B$200,1),INDEX($B$4:$B$184,$B$200+(MONTH($B215)-$C$200),1)),0),VLOOKUP($B215,$B$4:BY$184,COLUMN(BY$1)-1,0))</f>
        <v>311372009.74493575</v>
      </c>
      <c r="BZ215" s="30">
        <f>IF(VLOOKUP($B215,$B$4:BZ$184,COLUMN(BZ$1)-1,0)="",IF(BZ182="",TREND(BZ$4:INDEX(BZ$4:BZ$184,$B$200,1),$B$4:INDEX($B$4:$B$184,$B$200,1),INDEX($B$4:$B$184,$B$200+(MONTH($B215)-$C$200),1)),0),VLOOKUP($B215,$B$4:BZ$184,COLUMN(BZ$1)-1,0))</f>
        <v>1501460.9610385578</v>
      </c>
      <c r="CA215" s="30">
        <f>IF(VLOOKUP($B215,$B$4:CA$184,COLUMN(CA$1)-1,0)="",IF(CA182="",TREND(CA$4:INDEX(CA$4:CA$184,$B$200,1),$B$4:INDEX($B$4:$B$184,$B$200,1),INDEX($B$4:$B$184,$B$200+(MONTH($B215)-$C$200),1)),0),VLOOKUP($B215,$B$4:CA$184,COLUMN(CA$1)-1,0))</f>
        <v>305549.24159878492</v>
      </c>
      <c r="CB215" s="30">
        <f>IF(VLOOKUP($B215,$B$4:CB$184,COLUMN(CB$1)-1,0)="",IF(CB182="",TREND(CB$4:INDEX(CB$4:CB$184,$B$200,1),$B$4:INDEX($B$4:$B$184,$B$200,1),INDEX($B$4:$B$184,$B$200+(MONTH($B215)-$C$200),1)),0),VLOOKUP($B215,$B$4:CB$184,COLUMN(CB$1)-1,0))</f>
        <v>18540.045163038303</v>
      </c>
      <c r="CC215" s="30">
        <f>IF(VLOOKUP($B215,$B$4:CC$184,COLUMN(CC$1)-1,0)="",IF(CC182="",TREND(CC$4:INDEX(CC$4:CC$184,$B$200,1),$B$4:INDEX($B$4:$B$184,$B$200,1),INDEX($B$4:$B$184,$B$200+(MONTH($B215)-$C$200),1)),0),VLOOKUP($B215,$B$4:CC$184,COLUMN(CC$1)-1,0))</f>
        <v>9810030405.4364014</v>
      </c>
      <c r="CD215" s="30">
        <f>IF(VLOOKUP($B215,$B$4:CD$184,COLUMN(CD$1)-1,0)="",IF(CD182="",TREND(CD$4:INDEX(CD$4:CD$184,$B$200,1),$B$4:INDEX($B$4:$B$184,$B$200,1),INDEX($B$4:$B$184,$B$200+(MONTH($B215)-$C$200),1)),0),VLOOKUP($B215,$B$4:CD$184,COLUMN(CD$1)-1,0))</f>
        <v>-238016.83790755272</v>
      </c>
      <c r="CE215" s="30">
        <f>IF(VLOOKUP($B215,$B$4:CE$184,COLUMN(CE$1)-1,0)="",IF(CE182="",TREND(CE$4:INDEX(CE$4:CE$184,$B$200,1),$B$4:INDEX($B$4:$B$184,$B$200,1),INDEX($B$4:$B$184,$B$200+(MONTH($B215)-$C$200),1)),0),VLOOKUP($B215,$B$4:CE$184,COLUMN(CE$1)-1,0))</f>
        <v>7824872416.2661972</v>
      </c>
      <c r="CF215" s="30">
        <f>IF(VLOOKUP($B215,$B$4:CF$184,COLUMN(CF$1)-1,0)="",IF(CF182="",TREND(CF$4:INDEX(CF$4:CF$184,$B$200,1),$B$4:INDEX($B$4:$B$184,$B$200,1),INDEX($B$4:$B$184,$B$200+(MONTH($B215)-$C$200),1)),0),VLOOKUP($B215,$B$4:CF$184,COLUMN(CF$1)-1,0))</f>
        <v>259782229.72144318</v>
      </c>
      <c r="CG215" s="30">
        <f>IF(VLOOKUP($B215,$B$4:CG$184,COLUMN(CG$1)-1,0)="",IF(CG182="",TREND(CG$4:INDEX(CG$4:CG$184,$B$200,1),$B$4:INDEX($B$4:$B$184,$B$200,1),INDEX($B$4:$B$184,$B$200+(MONTH($B215)-$C$200),1)),0),VLOOKUP($B215,$B$4:CG$184,COLUMN(CG$1)-1,0))</f>
        <v>3297011366.9266663</v>
      </c>
      <c r="CH215" s="30">
        <f>IF(VLOOKUP($B215,$B$4:CH$184,COLUMN(CH$1)-1,0)="",IF(CH182="",TREND(CH$4:INDEX(CH$4:CH$184,$B$200,1),$B$4:INDEX($B$4:$B$184,$B$200,1),INDEX($B$4:$B$184,$B$200+(MONTH($B215)-$C$200),1)),0),VLOOKUP($B215,$B$4:CH$184,COLUMN(CH$1)-1,0))</f>
        <v>327003846.72693253</v>
      </c>
      <c r="CI215" s="30">
        <f>IF(VLOOKUP($B215,$B$4:CI$184,COLUMN(CI$1)-1,0)="",IF(CI182="",TREND(CI$4:INDEX(CI$4:CI$184,$B$200,1),$B$4:INDEX($B$4:$B$184,$B$200,1),INDEX($B$4:$B$184,$B$200+(MONTH($B215)-$C$200),1)),0),VLOOKUP($B215,$B$4:CI$184,COLUMN(CI$1)-1,0))</f>
        <v>73428214.139237165</v>
      </c>
      <c r="CJ215" s="30">
        <f>IF(VLOOKUP($B215,$B$4:CJ$184,COLUMN(CJ$1)-1,0)="",IF(CJ182="",TREND(CJ$4:INDEX(CJ$4:CJ$184,$B$200,1),$B$4:INDEX($B$4:$B$184,$B$200,1),INDEX($B$4:$B$184,$B$200+(MONTH($B215)-$C$200),1)),0),VLOOKUP($B215,$B$4:CJ$184,COLUMN(CJ$1)-1,0))</f>
        <v>1431717.9221697419</v>
      </c>
      <c r="CK215" s="30">
        <f>IF(VLOOKUP($B215,$B$4:CK$184,COLUMN(CK$1)-1,0)="",IF(CK182="",TREND(CK$4:INDEX(CK$4:CK$184,$B$200,1),$B$4:INDEX($B$4:$B$184,$B$200,1),INDEX($B$4:$B$184,$B$200+(MONTH($B215)-$C$200),1)),0),VLOOKUP($B215,$B$4:CK$184,COLUMN(CK$1)-1,0))</f>
        <v>12335386.16416239</v>
      </c>
      <c r="CL215" s="30">
        <f>IF(VLOOKUP($B215,$B$4:CL$184,COLUMN(CL$1)-1,0)="",IF(CL182="",TREND(CL$4:INDEX(CL$4:CL$184,$B$200,1),$B$4:INDEX($B$4:$B$184,$B$200,1),INDEX($B$4:$B$184,$B$200+(MONTH($B215)-$C$200),1)),0),VLOOKUP($B215,$B$4:CL$184,COLUMN(CL$1)-1,0))</f>
        <v>4965426.5813557319</v>
      </c>
      <c r="CM215" s="30">
        <f>IF(VLOOKUP($B215,$B$4:CM$184,COLUMN(CM$1)-1,0)="",IF(CM182="",TREND(CM$4:INDEX(CM$4:CM$184,$B$200,1),$B$4:INDEX($B$4:$B$184,$B$200,1),INDEX($B$4:$B$184,$B$200+(MONTH($B215)-$C$200),1)),0),VLOOKUP($B215,$B$4:CM$184,COLUMN(CM$1)-1,0))</f>
        <v>1651044.3074083254</v>
      </c>
      <c r="CN215" s="30">
        <f>IF(VLOOKUP($B215,$B$4:CN$184,COLUMN(CN$1)-1,0)="",IF(CN182="",TREND(CN$4:INDEX(CN$4:CN$184,$B$200,1),$B$4:INDEX($B$4:$B$184,$B$200,1),INDEX($B$4:$B$184,$B$200+(MONTH($B215)-$C$200),1)),0),VLOOKUP($B215,$B$4:CN$184,COLUMN(CN$1)-1,0))</f>
        <v>670483.60072489176</v>
      </c>
      <c r="CO215" s="30">
        <f>IF(VLOOKUP($B215,$B$4:CO$184,COLUMN(CO$1)-1,0)="",IF(CO182="",TREND(CO$4:INDEX(CO$4:CO$184,$B$200,1),$B$4:INDEX($B$4:$B$184,$B$200,1),INDEX($B$4:$B$184,$B$200+(MONTH($B215)-$C$200),1)),0),VLOOKUP($B215,$B$4:CO$184,COLUMN(CO$1)-1,0))</f>
        <v>503293.83983409172</v>
      </c>
      <c r="CP215" s="30">
        <f>IF(VLOOKUP($B215,$B$4:CP$184,COLUMN(CP$1)-1,0)="",IF(CP182="",TREND(CP$4:INDEX(CP$4:CP$184,$B$200,1),$B$4:INDEX($B$4:$B$184,$B$200,1),INDEX($B$4:$B$184,$B$200+(MONTH($B215)-$C$200),1)),0),VLOOKUP($B215,$B$4:CP$184,COLUMN(CP$1)-1,0))</f>
        <v>7232867.8842933606</v>
      </c>
      <c r="CQ215" s="30">
        <f>IF(VLOOKUP($B215,$B$4:CQ$184,COLUMN(CQ$1)-1,0)="",IF(CQ182="",TREND(CQ$4:INDEX(CQ$4:CQ$184,$B$200,1),$B$4:INDEX($B$4:$B$184,$B$200,1),INDEX($B$4:$B$184,$B$200+(MONTH($B215)-$C$200),1)),0),VLOOKUP($B215,$B$4:CQ$184,COLUMN(CQ$1)-1,0))</f>
        <v>44622803.85394901</v>
      </c>
      <c r="CR215" s="30">
        <f>IF(VLOOKUP($B215,$B$4:CR$184,COLUMN(CR$1)-1,0)="",IF(CR182="",TREND(CR$4:INDEX(CR$4:CR$184,$B$200,1),$B$4:INDEX($B$4:$B$184,$B$200,1),INDEX($B$4:$B$184,$B$200+(MONTH($B215)-$C$200),1)),0),VLOOKUP($B215,$B$4:CR$184,COLUMN(CR$1)-1,0))</f>
        <v>59629318.584432364</v>
      </c>
      <c r="CS215" s="30">
        <f>IF(VLOOKUP($B215,$B$4:CS$184,COLUMN(CS$1)-1,0)="",IF(CS182="",TREND(CS$4:INDEX(CS$4:CS$184,$B$200,1),$B$4:INDEX($B$4:$B$184,$B$200,1),INDEX($B$4:$B$184,$B$200+(MONTH($B215)-$C$200),1)),0),VLOOKUP($B215,$B$4:CS$184,COLUMN(CS$1)-1,0))</f>
        <v>3642985861.1019859</v>
      </c>
      <c r="CT215" s="30">
        <f>IF(VLOOKUP($B215,$B$4:CT$184,COLUMN(CT$1)-1,0)="",IF(CT182="",TREND(CT$4:INDEX(CT$4:CT$184,$B$200,1),$B$4:INDEX($B$4:$B$184,$B$200,1),INDEX($B$4:$B$184,$B$200+(MONTH($B215)-$C$200),1)),0),VLOOKUP($B215,$B$4:CT$184,COLUMN(CT$1)-1,0))</f>
        <v>1311085345.845192</v>
      </c>
      <c r="CU215" s="30">
        <f>IF(VLOOKUP($B215,$B$4:CU$184,COLUMN(CU$1)-1,0)="",IF(CU182="",TREND(CU$4:INDEX(CU$4:CU$184,$B$200,1),$B$4:INDEX($B$4:$B$184,$B$200,1),INDEX($B$4:$B$184,$B$200+(MONTH($B215)-$C$200),1)),0),VLOOKUP($B215,$B$4:CU$184,COLUMN(CU$1)-1,0))</f>
        <v>-9013978.3981627822</v>
      </c>
      <c r="CV215" s="30">
        <f>IF(VLOOKUP($B215,$B$4:CV$184,COLUMN(CV$1)-1,0)="",IF(CV182="",TREND(CV$4:INDEX(CV$4:CV$184,$B$200,1),$B$4:INDEX($B$4:$B$184,$B$200,1),INDEX($B$4:$B$184,$B$200+(MONTH($B215)-$C$200),1)),0),VLOOKUP($B215,$B$4:CV$184,COLUMN(CV$1)-1,0))</f>
        <v>47831789.356860034</v>
      </c>
      <c r="CW215" s="30">
        <f>IF(VLOOKUP($B215,$B$4:CW$184,COLUMN(CW$1)-1,0)="",IF(CW182="",TREND(CW$4:INDEX(CW$4:CW$184,$B$200,1),$B$4:INDEX($B$4:$B$184,$B$200,1),INDEX($B$4:$B$184,$B$200+(MONTH($B215)-$C$200),1)),0),VLOOKUP($B215,$B$4:CW$184,COLUMN(CW$1)-1,0))</f>
        <v>10619875.74639909</v>
      </c>
      <c r="CX215" s="30">
        <f>IF(VLOOKUP($B215,$B$4:CX$184,COLUMN(CX$1)-1,0)="",IF(CX182="",TREND(CX$4:INDEX(CX$4:CX$184,$B$200,1),$B$4:INDEX($B$4:$B$184,$B$200,1),INDEX($B$4:$B$184,$B$200+(MONTH($B215)-$C$200),1)),0),VLOOKUP($B215,$B$4:CX$184,COLUMN(CX$1)-1,0))</f>
        <v>-1953718.661509186</v>
      </c>
      <c r="CY215" s="30">
        <f>IF(VLOOKUP($B215,$B$4:CY$184,COLUMN(CY$1)-1,0)="",IF(CY182="",TREND(CY$4:INDEX(CY$4:CY$184,$B$200,1),$B$4:INDEX($B$4:$B$184,$B$200,1),INDEX($B$4:$B$184,$B$200+(MONTH($B215)-$C$200),1)),0),VLOOKUP($B215,$B$4:CY$184,COLUMN(CY$1)-1,0))</f>
        <v>-1537103.0036912486</v>
      </c>
      <c r="CZ215" s="30">
        <f>IF(VLOOKUP($B215,$B$4:CZ$184,COLUMN(CZ$1)-1,0)="",IF(CZ182="",TREND(CZ$4:INDEX(CZ$4:CZ$184,$B$200,1),$B$4:INDEX($B$4:$B$184,$B$200,1),INDEX($B$4:$B$184,$B$200+(MONTH($B215)-$C$200),1)),0),VLOOKUP($B215,$B$4:CZ$184,COLUMN(CZ$1)-1,0))</f>
        <v>2223570855.7987843</v>
      </c>
      <c r="DA215" s="30">
        <f>IF(VLOOKUP($B215,$B$4:DA$184,COLUMN(DA$1)-1,0)="",IF(DA182="",TREND(DA$4:INDEX(DA$4:DA$184,$B$200,1),$B$4:INDEX($B$4:$B$184,$B$200,1),INDEX($B$4:$B$184,$B$200+(MONTH($B215)-$C$200),1)),0),VLOOKUP($B215,$B$4:DA$184,COLUMN(DA$1)-1,0))</f>
        <v>1991856931.645422</v>
      </c>
      <c r="DB215" s="30">
        <f>IF(VLOOKUP($B215,$B$4:DB$184,COLUMN(DB$1)-1,0)="",IF(DB182="",TREND(DB$4:INDEX(DB$4:DB$184,$B$200,1),$B$4:INDEX($B$4:$B$184,$B$200,1),INDEX($B$4:$B$184,$B$200+(MONTH($B215)-$C$200),1)),0),VLOOKUP($B215,$B$4:DB$184,COLUMN(DB$1)-1,0))</f>
        <v>195079338.65570927</v>
      </c>
      <c r="DC215" s="30">
        <f>IF(VLOOKUP($B215,$B$4:DC$184,COLUMN(DC$1)-1,0)="",IF(DC182="",TREND(DC$4:INDEX(DC$4:DC$184,$B$200,1),$B$4:INDEX($B$4:$B$184,$B$200,1),INDEX($B$4:$B$184,$B$200+(MONTH($B215)-$C$200),1)),0),VLOOKUP($B215,$B$4:DC$184,COLUMN(DC$1)-1,0))</f>
        <v>-63577.335037100827</v>
      </c>
      <c r="DD215" s="30">
        <f>IF(VLOOKUP($B215,$B$4:DD$184,COLUMN(DD$1)-1,0)="",IF(DD182="",TREND(DD$4:INDEX(DD$4:DD$184,$B$200,1),$B$4:INDEX($B$4:$B$184,$B$200,1),INDEX($B$4:$B$184,$B$200+(MONTH($B215)-$C$200),1)),0),VLOOKUP($B215,$B$4:DD$184,COLUMN(DD$1)-1,0))</f>
        <v>36698162.832691729</v>
      </c>
      <c r="DE215" s="30">
        <f>IF(VLOOKUP($B215,$B$4:DE$184,COLUMN(DE$1)-1,0)="",IF(DE182="",TREND(DE$4:INDEX(DE$4:DE$184,$B$200,1),$B$4:INDEX($B$4:$B$184,$B$200,1),INDEX($B$4:$B$184,$B$200+(MONTH($B215)-$C$200),1)),0),VLOOKUP($B215,$B$4:DE$184,COLUMN(DE$1)-1,0))</f>
        <v>-1635976.9186374992</v>
      </c>
      <c r="DF215" s="30">
        <f>IF(VLOOKUP($B215,$B$4:DF$184,COLUMN(DF$1)-1,0)="",IF(DF182="",TREND(DF$4:INDEX(DF$4:DF$184,$B$200,1),$B$4:INDEX($B$4:$B$184,$B$200,1),INDEX($B$4:$B$184,$B$200+(MONTH($B215)-$C$200),1)),0),VLOOKUP($B215,$B$4:DF$184,COLUMN(DF$1)-1,0))</f>
        <v>37667103.762106061</v>
      </c>
      <c r="DG215" s="30">
        <f>IF(VLOOKUP($B215,$B$4:DG$184,COLUMN(DG$1)-1,0)="",IF(DG182="",TREND(DG$4:INDEX(DG$4:DG$184,$B$200,1),$B$4:INDEX($B$4:$B$184,$B$200,1),INDEX($B$4:$B$184,$B$200+(MONTH($B215)-$C$200),1)),0),VLOOKUP($B215,$B$4:DG$184,COLUMN(DG$1)-1,0))</f>
        <v>26351667.574643701</v>
      </c>
      <c r="DH215" s="30">
        <f>IF(VLOOKUP($B215,$B$4:DH$184,COLUMN(DH$1)-1,0)="",IF(DH182="",TREND(DH$4:INDEX(DH$4:DH$184,$B$200,1),$B$4:INDEX($B$4:$B$184,$B$200,1),INDEX($B$4:$B$184,$B$200+(MONTH($B215)-$C$200),1)),0),VLOOKUP($B215,$B$4:DH$184,COLUMN(DH$1)-1,0))</f>
        <v>23623241.460977823</v>
      </c>
      <c r="DI215" s="30">
        <f>IF(VLOOKUP($B215,$B$4:DI$184,COLUMN(DI$1)-1,0)="",IF(DI182="",TREND(DI$4:INDEX(DI$4:DI$184,$B$200,1),$B$4:INDEX($B$4:$B$184,$B$200,1),INDEX($B$4:$B$184,$B$200+(MONTH($B215)-$C$200),1)),0),VLOOKUP($B215,$B$4:DI$184,COLUMN(DI$1)-1,0))</f>
        <v>1489857.4472192377</v>
      </c>
      <c r="DJ215" s="30">
        <f>IF(VLOOKUP($B215,$B$4:DJ$184,COLUMN(DJ$1)-1,0)="",IF(DJ182="",TREND(DJ$4:INDEX(DJ$4:DJ$184,$B$200,1),$B$4:INDEX($B$4:$B$184,$B$200,1),INDEX($B$4:$B$184,$B$200+(MONTH($B215)-$C$200),1)),0),VLOOKUP($B215,$B$4:DJ$184,COLUMN(DJ$1)-1,0))</f>
        <v>-2484.2249312365311</v>
      </c>
      <c r="DK215" s="30">
        <f>IF(VLOOKUP($B215,$B$4:DK$184,COLUMN(DK$1)-1,0)="",IF(DK182="",TREND(DK$4:INDEX(DK$4:DK$184,$B$200,1),$B$4:INDEX($B$4:$B$184,$B$200,1),INDEX($B$4:$B$184,$B$200+(MONTH($B215)-$C$200),1)),0),VLOOKUP($B215,$B$4:DK$184,COLUMN(DK$1)-1,0))</f>
        <v>1492341.6721504778</v>
      </c>
      <c r="DL215" s="30">
        <f>IF(VLOOKUP($B215,$B$4:DL$184,COLUMN(DL$1)-1,0)="",IF(DL182="",TREND(DL$4:INDEX(DL$4:DL$184,$B$200,1),$B$4:INDEX($B$4:$B$184,$B$200,1),INDEX($B$4:$B$184,$B$200+(MONTH($B215)-$C$200),1)),0),VLOOKUP($B215,$B$4:DL$184,COLUMN(DL$1)-1,0))</f>
        <v>-25167171.154671192</v>
      </c>
      <c r="DM215" s="30">
        <f>IF(VLOOKUP($B215,$B$4:DM$184,COLUMN(DM$1)-1,0)="",IF(DM182="",TREND(DM$4:INDEX(DM$4:DM$184,$B$200,1),$B$4:INDEX($B$4:$B$184,$B$200,1),INDEX($B$4:$B$184,$B$200+(MONTH($B215)-$C$200),1)),0),VLOOKUP($B215,$B$4:DM$184,COLUMN(DM$1)-1,0))</f>
        <v>407056100.76689243</v>
      </c>
      <c r="DN215" s="30">
        <f>IF(VLOOKUP($B215,$B$4:DN$184,COLUMN(DN$1)-1,0)="",IF(DN182="",TREND(DN$4:INDEX(DN$4:DN$184,$B$200,1),$B$4:INDEX($B$4:$B$184,$B$200,1),INDEX($B$4:$B$184,$B$200+(MONTH($B215)-$C$200),1)),0),VLOOKUP($B215,$B$4:DN$184,COLUMN(DN$1)-1,0))</f>
        <v>49846218.278525516</v>
      </c>
      <c r="DO215" s="30">
        <f>IF(VLOOKUP($B215,$B$4:DO$184,COLUMN(DO$1)-1,0)="",IF(DO182="",TREND(DO$4:INDEX(DO$4:DO$184,$B$200,1),$B$4:INDEX($B$4:$B$184,$B$200,1),INDEX($B$4:$B$184,$B$200+(MONTH($B215)-$C$200),1)),0),VLOOKUP($B215,$B$4:DO$184,COLUMN(DO$1)-1,0))</f>
        <v>3261720.1427135319</v>
      </c>
      <c r="DP215" s="30">
        <f>IF(VLOOKUP($B215,$B$4:DP$184,COLUMN(DP$1)-1,0)="",IF(DP182="",TREND(DP$4:INDEX(DP$4:DP$184,$B$200,1),$B$4:INDEX($B$4:$B$184,$B$200,1),INDEX($B$4:$B$184,$B$200+(MONTH($B215)-$C$200),1)),0),VLOOKUP($B215,$B$4:DP$184,COLUMN(DP$1)-1,0))</f>
        <v>-1613457.0568269193</v>
      </c>
      <c r="DQ215" s="30">
        <f>IF(VLOOKUP($B215,$B$4:DQ$184,COLUMN(DQ$1)-1,0)="",IF(DQ182="",TREND(DQ$4:INDEX(DQ$4:DQ$184,$B$200,1),$B$4:INDEX($B$4:$B$184,$B$200,1),INDEX($B$4:$B$184,$B$200+(MONTH($B215)-$C$200),1)),0),VLOOKUP($B215,$B$4:DQ$184,COLUMN(DQ$1)-1,0))</f>
        <v>4875177.1995404549</v>
      </c>
      <c r="DR215" s="30">
        <f>IF(VLOOKUP($B215,$B$4:DR$184,COLUMN(DR$1)-1,0)="",IF(DR182="",TREND(DR$4:INDEX(DR$4:DR$184,$B$200,1),$B$4:INDEX($B$4:$B$184,$B$200,1),INDEX($B$4:$B$184,$B$200+(MONTH($B215)-$C$200),1)),0),VLOOKUP($B215,$B$4:DR$184,COLUMN(DR$1)-1,0))</f>
        <v>395987656.0531314</v>
      </c>
      <c r="DS215" s="30">
        <f>IF(VLOOKUP($B215,$B$4:DS$184,COLUMN(DS$1)-1,0)="",IF(DS182="",TREND(DS$4:INDEX(DS$4:DS$184,$B$200,1),$B$4:INDEX($B$4:$B$184,$B$200,1),INDEX($B$4:$B$184,$B$200+(MONTH($B215)-$C$200),1)),0),VLOOKUP($B215,$B$4:DS$184,COLUMN(DS$1)-1,0))</f>
        <v>33241331.281974286</v>
      </c>
      <c r="DT215" s="30">
        <f>IF(VLOOKUP($B215,$B$4:DT$184,COLUMN(DT$1)-1,0)="",IF(DT182="",TREND(DT$4:INDEX(DT$4:DT$184,$B$200,1),$B$4:INDEX($B$4:$B$184,$B$200,1),INDEX($B$4:$B$184,$B$200+(MONTH($B215)-$C$200),1)),0),VLOOKUP($B215,$B$4:DT$184,COLUMN(DT$1)-1,0))</f>
        <v>31669651.91893661</v>
      </c>
      <c r="DU215" s="30">
        <f>IF(VLOOKUP($B215,$B$4:DU$184,COLUMN(DU$1)-1,0)="",IF(DU182="",TREND(DU$4:INDEX(DU$4:DU$184,$B$200,1),$B$4:INDEX($B$4:$B$184,$B$200,1),INDEX($B$4:$B$184,$B$200+(MONTH($B215)-$C$200),1)),0),VLOOKUP($B215,$B$4:DU$184,COLUMN(DU$1)-1,0))</f>
        <v>1555389.3838598439</v>
      </c>
      <c r="DV215" s="30">
        <f>IF(VLOOKUP($B215,$B$4:DV$184,COLUMN(DV$1)-1,0)="",IF(DV182="",TREND(DV$4:INDEX(DV$4:DV$184,$B$200,1),$B$4:INDEX($B$4:$B$184,$B$200,1),INDEX($B$4:$B$184,$B$200+(MONTH($B215)-$C$200),1)),0),VLOOKUP($B215,$B$4:DV$184,COLUMN(DV$1)-1,0))</f>
        <v>16289.979177834466</v>
      </c>
      <c r="DW215" s="30">
        <f>IF(VLOOKUP($B215,$B$4:DW$184,COLUMN(DW$1)-1,0)="",IF(DW182="",TREND(DW$4:INDEX(DW$4:DW$184,$B$200,1),$B$4:INDEX($B$4:$B$184,$B$200,1),INDEX($B$4:$B$184,$B$200+(MONTH($B215)-$C$200),1)),0),VLOOKUP($B215,$B$4:DW$184,COLUMN(DW$1)-1,0))</f>
        <v>4882709.5455745459</v>
      </c>
      <c r="DX215" s="30">
        <f>IF(VLOOKUP($B215,$B$4:DX$184,COLUMN(DX$1)-1,0)="",IF(DX182="",TREND(DX$4:INDEX(DX$4:DX$184,$B$200,1),$B$4:INDEX($B$4:$B$184,$B$200,1),INDEX($B$4:$B$184,$B$200+(MONTH($B215)-$C$200),1)),0),VLOOKUP($B215,$B$4:DX$184,COLUMN(DX$1)-1,0))</f>
        <v>7443458.5745903477</v>
      </c>
      <c r="DY215" s="30">
        <f>IF(VLOOKUP($B215,$B$4:DY$184,COLUMN(DY$1)-1,0)="",IF(DY182="",TREND(DY$4:INDEX(DY$4:DY$184,$B$200,1),$B$4:INDEX($B$4:$B$184,$B$200,1),INDEX($B$4:$B$184,$B$200+(MONTH($B215)-$C$200),1)),0),VLOOKUP($B215,$B$4:DY$184,COLUMN(DY$1)-1,0))</f>
        <v>-1252544.511217922</v>
      </c>
      <c r="DZ215" s="30">
        <f>IF(VLOOKUP($B215,$B$4:DZ$184,COLUMN(DZ$1)-1,0)="",IF(DZ182="",TREND(DZ$4:INDEX(DZ$4:DZ$184,$B$200,1),$B$4:INDEX($B$4:$B$184,$B$200,1),INDEX($B$4:$B$184,$B$200+(MONTH($B215)-$C$200),1)),0),VLOOKUP($B215,$B$4:DZ$184,COLUMN(DZ$1)-1,0))</f>
        <v>-147891.43289193884</v>
      </c>
      <c r="EA215" s="30">
        <f>IF(VLOOKUP($B215,$B$4:EA$184,COLUMN(EA$1)-1,0)="",IF(EA182="",TREND(EA$4:INDEX(EA$4:EA$184,$B$200,1),$B$4:INDEX($B$4:$B$184,$B$200,1),INDEX($B$4:$B$184,$B$200+(MONTH($B215)-$C$200),1)),0),VLOOKUP($B215,$B$4:EA$184,COLUMN(EA$1)-1,0))</f>
        <v>254159.90797401965</v>
      </c>
      <c r="EB215" s="30">
        <f>IF(VLOOKUP($B215,$B$4:EB$184,COLUMN(EB$1)-1,0)="",IF(EB182="",TREND(EB$4:INDEX(EB$4:EB$184,$B$200,1),$B$4:INDEX($B$4:$B$184,$B$200,1),INDEX($B$4:$B$184,$B$200+(MONTH($B215)-$C$200),1)),0),VLOOKUP($B215,$B$4:EB$184,COLUMN(EB$1)-1,0))</f>
        <v>-1414472.9928799756</v>
      </c>
      <c r="EC215" s="30">
        <f>IF(VLOOKUP($B215,$B$4:EC$184,COLUMN(EC$1)-1,0)="",IF(EC182="",TREND(EC$4:INDEX(EC$4:EC$184,$B$200,1),$B$4:INDEX($B$4:$B$184,$B$200,1),INDEX($B$4:$B$184,$B$200+(MONTH($B215)-$C$200),1)),0),VLOOKUP($B215,$B$4:EC$184,COLUMN(EC$1)-1,0))</f>
        <v>61803267.810867071</v>
      </c>
      <c r="ED215" s="30">
        <f>IF(VLOOKUP($B215,$B$4:ED$184,COLUMN(ED$1)-1,0)="",IF(ED182="",TREND(ED$4:INDEX(ED$4:ED$184,$B$200,1),$B$4:INDEX($B$4:$B$184,$B$200,1),INDEX($B$4:$B$184,$B$200+(MONTH($B215)-$C$200),1)),0),VLOOKUP($B215,$B$4:ED$184,COLUMN(ED$1)-1,0))</f>
        <v>-53203.856046282686</v>
      </c>
      <c r="EE215" s="30">
        <f>IF(VLOOKUP($B215,$B$4:EE$184,COLUMN(EE$1)-1,0)="",IF(EE182="",TREND(EE$4:INDEX(EE$4:EE$184,$B$200,1),$B$4:INDEX($B$4:$B$184,$B$200,1),INDEX($B$4:$B$184,$B$200+(MONTH($B215)-$C$200),1)),0),VLOOKUP($B215,$B$4:EE$184,COLUMN(EE$1)-1,0))</f>
        <v>61837200.179736808</v>
      </c>
      <c r="EF215" s="30">
        <f>IF(VLOOKUP($B215,$B$4:EF$184,COLUMN(EF$1)-1,0)="",IF(EF182="",TREND(EF$4:INDEX(EF$4:EF$184,$B$200,1),$B$4:INDEX($B$4:$B$184,$B$200,1),INDEX($B$4:$B$184,$B$200+(MONTH($B215)-$C$200),1)),0),VLOOKUP($B215,$B$4:EF$184,COLUMN(EF$1)-1,0))</f>
        <v>19271.487176522925</v>
      </c>
      <c r="EG215" s="30">
        <f>IF(VLOOKUP($B215,$B$4:EG$184,COLUMN(EG$1)-1,0)="",IF(EG182="",TREND(EG$4:INDEX(EG$4:EG$184,$B$200,1),$B$4:INDEX($B$4:$B$184,$B$200,1),INDEX($B$4:$B$184,$B$200+(MONTH($B215)-$C$200),1)),0),VLOOKUP($B215,$B$4:EG$184,COLUMN(EG$1)-1,0))</f>
        <v>67315898.345904112</v>
      </c>
      <c r="EH215" s="30">
        <f>IF(VLOOKUP($B215,$B$4:EH$184,COLUMN(EH$1)-1,0)="",IF(EH182="",TREND(EH$4:INDEX(EH$4:EH$184,$B$200,1),$B$4:INDEX($B$4:$B$184,$B$200,1),INDEX($B$4:$B$184,$B$200+(MONTH($B215)-$C$200),1)),0),VLOOKUP($B215,$B$4:EH$184,COLUMN(EH$1)-1,0))</f>
        <v>66445179.360078037</v>
      </c>
      <c r="EI215" s="30">
        <f>IF(VLOOKUP($B215,$B$4:EI$184,COLUMN(EI$1)-1,0)="",IF(EI182="",TREND(EI$4:INDEX(EI$4:EI$184,$B$200,1),$B$4:INDEX($B$4:$B$184,$B$200,1),INDEX($B$4:$B$184,$B$200+(MONTH($B215)-$C$200),1)),0),VLOOKUP($B215,$B$4:EI$184,COLUMN(EI$1)-1,0))</f>
        <v>861483.6510969568</v>
      </c>
      <c r="EJ215" s="30">
        <f>IF(VLOOKUP($B215,$B$4:EJ$184,COLUMN(EJ$1)-1,0)="",IF(EJ182="",TREND(EJ$4:INDEX(EJ$4:EJ$184,$B$200,1),$B$4:INDEX($B$4:$B$184,$B$200,1),INDEX($B$4:$B$184,$B$200+(MONTH($B215)-$C$200),1)),0),VLOOKUP($B215,$B$4:EJ$184,COLUMN(EJ$1)-1,0))</f>
        <v>9235.3347291462705</v>
      </c>
      <c r="EK215" s="30">
        <f>IF(VLOOKUP($B215,$B$4:EK$184,COLUMN(EK$1)-1,0)="",IF(EK182="",TREND(EK$4:INDEX(EK$4:EK$184,$B$200,1),$B$4:INDEX($B$4:$B$184,$B$200,1),INDEX($B$4:$B$184,$B$200+(MONTH($B215)-$C$200),1)),0),VLOOKUP($B215,$B$4:EK$184,COLUMN(EK$1)-1,0))</f>
        <v>80540543.796402097</v>
      </c>
      <c r="EL215" s="30">
        <f>IF(VLOOKUP($B215,$B$4:EL$184,COLUMN(EL$1)-1,0)="",IF(EL182="",TREND(EL$4:INDEX(EL$4:EL$184,$B$200,1),$B$4:INDEX($B$4:$B$184,$B$200,1),INDEX($B$4:$B$184,$B$200+(MONTH($B215)-$C$200),1)),0),VLOOKUP($B215,$B$4:EL$184,COLUMN(EL$1)-1,0))</f>
        <v>-1625797.1630025133</v>
      </c>
      <c r="EM215" s="30">
        <f>IF(VLOOKUP($B215,$B$4:EM$184,COLUMN(EM$1)-1,0)="",IF(EM182="",TREND(EM$4:INDEX(EM$4:EM$184,$B$200,1),$B$4:INDEX($B$4:$B$184,$B$200,1),INDEX($B$4:$B$184,$B$200+(MONTH($B215)-$C$200),1)),0),VLOOKUP($B215,$B$4:EM$184,COLUMN(EM$1)-1,0))</f>
        <v>1477105.6624974555</v>
      </c>
      <c r="EN215" s="30">
        <f>IF(VLOOKUP($B215,$B$4:EN$184,COLUMN(EN$1)-1,0)="",IF(EN182="",TREND(EN$4:INDEX(EN$4:EN$184,$B$200,1),$B$4:INDEX($B$4:$B$184,$B$200,1),INDEX($B$4:$B$184,$B$200+(MONTH($B215)-$C$200),1)),0),VLOOKUP($B215,$B$4:EN$184,COLUMN(EN$1)-1,0))</f>
        <v>52718728.52111119</v>
      </c>
      <c r="EO215" s="30">
        <f>IF(VLOOKUP($B215,$B$4:EO$184,COLUMN(EO$1)-1,0)="",IF(EO182="",TREND(EO$4:INDEX(EO$4:EO$184,$B$200,1),$B$4:INDEX($B$4:$B$184,$B$200,1),INDEX($B$4:$B$184,$B$200+(MONTH($B215)-$C$200),1)),0),VLOOKUP($B215,$B$4:EO$184,COLUMN(EO$1)-1,0))</f>
        <v>1232713.1819378957</v>
      </c>
      <c r="EP215" s="30">
        <f>IF(VLOOKUP($B215,$B$4:EP$184,COLUMN(EP$1)-1,0)="",IF(EP182="",TREND(EP$4:INDEX(EP$4:EP$184,$B$200,1),$B$4:INDEX($B$4:$B$184,$B$200,1),INDEX($B$4:$B$184,$B$200+(MONTH($B215)-$C$200),1)),0),VLOOKUP($B215,$B$4:EP$184,COLUMN(EP$1)-1,0))</f>
        <v>44714.862073344178</v>
      </c>
      <c r="EQ215" s="30">
        <f>IF(VLOOKUP($B215,$B$4:EQ$184,COLUMN(EQ$1)-1,0)="",IF(EQ182="",TREND(EQ$4:INDEX(EQ$4:EQ$184,$B$200,1),$B$4:INDEX($B$4:$B$184,$B$200,1),INDEX($B$4:$B$184,$B$200+(MONTH($B215)-$C$200),1)),0),VLOOKUP($B215,$B$4:EQ$184,COLUMN(EQ$1)-1,0))</f>
        <v>-384672.53379561752</v>
      </c>
      <c r="ER215" s="30">
        <f>IF(VLOOKUP($B215,$B$4:ER$184,COLUMN(ER$1)-1,0)="",IF(ER182="",TREND(ER$4:INDEX(ER$4:ER$184,$B$200,1),$B$4:INDEX($B$4:$B$184,$B$200,1),INDEX($B$4:$B$184,$B$200+(MONTH($B215)-$C$200),1)),0),VLOOKUP($B215,$B$4:ER$184,COLUMN(ER$1)-1,0))</f>
        <v>160057.78477741964</v>
      </c>
      <c r="ES215" s="30">
        <f>IF(VLOOKUP($B215,$B$4:ES$184,COLUMN(ES$1)-1,0)="",IF(ES182="",TREND(ES$4:INDEX(ES$4:ES$184,$B$200,1),$B$4:INDEX($B$4:$B$184,$B$200,1),INDEX($B$4:$B$184,$B$200+(MONTH($B215)-$C$200),1)),0),VLOOKUP($B215,$B$4:ES$184,COLUMN(ES$1)-1,0))</f>
        <v>1100699.1690070941</v>
      </c>
      <c r="ET215" s="30">
        <f>IF(VLOOKUP($B215,$B$4:ET$184,COLUMN(ET$1)-1,0)="",IF(ET182="",TREND(ET$4:INDEX(ET$4:ET$184,$B$200,1),$B$4:INDEX($B$4:$B$184,$B$200,1),INDEX($B$4:$B$184,$B$200+(MONTH($B215)-$C$200),1)),0),VLOOKUP($B215,$B$4:ET$184,COLUMN(ET$1)-1,0))</f>
        <v>311913.89987565251</v>
      </c>
      <c r="EU215" s="30">
        <f>IF(VLOOKUP($B215,$B$4:EU$184,COLUMN(EU$1)-1,0)="",IF(EU182="",TREND(EU$4:INDEX(EU$4:EU$184,$B$200,1),$B$4:INDEX($B$4:$B$184,$B$200,1),INDEX($B$4:$B$184,$B$200+(MONTH($B215)-$C$200),1)),0),VLOOKUP($B215,$B$4:EU$184,COLUMN(EU$1)-1,0))</f>
        <v>2022547.351395689</v>
      </c>
      <c r="EV215" s="30">
        <f>IF(VLOOKUP($B215,$B$4:EV$184,COLUMN(EV$1)-1,0)="",IF(EV182="",TREND(EV$4:INDEX(EV$4:EV$184,$B$200,1),$B$4:INDEX($B$4:$B$184,$B$200,1),INDEX($B$4:$B$184,$B$200+(MONTH($B215)-$C$200),1)),0),VLOOKUP($B215,$B$4:EV$184,COLUMN(EV$1)-1,0))</f>
        <v>16286671.561801553</v>
      </c>
      <c r="EW215" s="30">
        <f>IF(VLOOKUP($B215,$B$4:EW$184,COLUMN(EW$1)-1,0)="",IF(EW182="",TREND(EW$4:INDEX(EW$4:EW$184,$B$200,1),$B$4:INDEX($B$4:$B$184,$B$200,1),INDEX($B$4:$B$184,$B$200+(MONTH($B215)-$C$200),1)),0),VLOOKUP($B215,$B$4:EW$184,COLUMN(EW$1)-1,0))</f>
        <v>36629343.638286874</v>
      </c>
      <c r="EX215" s="30">
        <f>IF(VLOOKUP($B215,$B$4:EX$184,COLUMN(EX$1)-1,0)="",IF(EX182="",TREND(EX$4:INDEX(EX$4:EX$184,$B$200,1),$B$4:INDEX($B$4:$B$184,$B$200,1),INDEX($B$4:$B$184,$B$200+(MONTH($B215)-$C$200),1)),0),VLOOKUP($B215,$B$4:EX$184,COLUMN(EX$1)-1,0))</f>
        <v>-80248.0823939275</v>
      </c>
      <c r="EY215" s="30">
        <f>IF(VLOOKUP($B215,$B$4:EY$184,COLUMN(EY$1)-1,0)="",IF(EY182="",TREND(EY$4:INDEX(EY$4:EY$184,$B$200,1),$B$4:INDEX($B$4:$B$184,$B$200,1),INDEX($B$4:$B$184,$B$200+(MONTH($B215)-$C$200),1)),0),VLOOKUP($B215,$B$4:EY$184,COLUMN(EY$1)-1,0))</f>
        <v>326485.11685388465</v>
      </c>
      <c r="EZ215" s="30">
        <f>IF(VLOOKUP($B215,$B$4:EZ$184,COLUMN(EZ$1)-1,0)="",IF(EZ182="",TREND(EZ$4:INDEX(EZ$4:EZ$184,$B$200,1),$B$4:INDEX($B$4:$B$184,$B$200,1),INDEX($B$4:$B$184,$B$200+(MONTH($B215)-$C$200),1)),0),VLOOKUP($B215,$B$4:EZ$184,COLUMN(EZ$1)-1,0))</f>
        <v>35587128.988979295</v>
      </c>
      <c r="FA215" s="30">
        <f>IF(VLOOKUP($B215,$B$4:FA$184,COLUMN(FA$1)-1,0)="",IF(FA182="",TREND(FA$4:INDEX(FA$4:FA$184,$B$200,1),$B$4:INDEX($B$4:$B$184,$B$200,1),INDEX($B$4:$B$184,$B$200+(MONTH($B215)-$C$200),1)),0),VLOOKUP($B215,$B$4:FA$184,COLUMN(FA$1)-1,0))</f>
        <v>795977.61484763026</v>
      </c>
      <c r="FB215" s="30">
        <f>IF(VLOOKUP($B215,$B$4:FB$184,COLUMN(FB$1)-1,0)="",IF(FB182="",TREND(FB$4:INDEX(FB$4:FB$184,$B$200,1),$B$4:INDEX($B$4:$B$184,$B$200,1),INDEX($B$4:$B$184,$B$200+(MONTH($B215)-$C$200),1)),0),VLOOKUP($B215,$B$4:FB$184,COLUMN(FB$1)-1,0))</f>
        <v>-101979.79725961387</v>
      </c>
      <c r="FC215" s="30">
        <f>IF(VLOOKUP($B215,$B$4:FC$184,COLUMN(FC$1)-1,0)="",IF(FC182="",TREND(FC$4:INDEX(FC$4:FC$184,$B$200,1),$B$4:INDEX($B$4:$B$184,$B$200,1),INDEX($B$4:$B$184,$B$200+(MONTH($B215)-$C$200),1)),0),VLOOKUP($B215,$B$4:FC$184,COLUMN(FC$1)-1,0))</f>
        <v>23482.962158008944</v>
      </c>
      <c r="FD215" s="30">
        <f>IF(VLOOKUP($B215,$B$4:FD$184,COLUMN(FD$1)-1,0)="",IF(FD182="",TREND(FD$4:INDEX(FD$4:FD$184,$B$200,1),$B$4:INDEX($B$4:$B$184,$B$200,1),INDEX($B$4:$B$184,$B$200+(MONTH($B215)-$C$200),1)),0),VLOOKUP($B215,$B$4:FD$184,COLUMN(FD$1)-1,0))</f>
        <v>-40128.126696918276</v>
      </c>
      <c r="FE215" s="30">
        <f>IF(VLOOKUP($B215,$B$4:FE$184,COLUMN(FE$1)-1,0)="",IF(FE182="",TREND(FE$4:INDEX(FE$4:FE$184,$B$200,1),$B$4:INDEX($B$4:$B$184,$B$200,1),INDEX($B$4:$B$184,$B$200+(MONTH($B215)-$C$200),1)),0),VLOOKUP($B215,$B$4:FE$184,COLUMN(FE$1)-1,0))</f>
        <v>-91933.550305884564</v>
      </c>
      <c r="FF215" s="30">
        <f>IF(VLOOKUP($B215,$B$4:FF$184,COLUMN(FF$1)-1,0)="",IF(FF182="",TREND(FF$4:INDEX(FF$4:FF$184,$B$200,1),$B$4:INDEX($B$4:$B$184,$B$200,1),INDEX($B$4:$B$184,$B$200+(MONTH($B215)-$C$200),1)),0),VLOOKUP($B215,$B$4:FF$184,COLUMN(FF$1)-1,0))</f>
        <v>39673151.03048563</v>
      </c>
      <c r="FG215" s="30">
        <f>IF(VLOOKUP($B215,$B$4:FG$184,COLUMN(FG$1)-1,0)="",IF(FG182="",TREND(FG$4:INDEX(FG$4:FG$184,$B$200,1),$B$4:INDEX($B$4:$B$184,$B$200,1),INDEX($B$4:$B$184,$B$200+(MONTH($B215)-$C$200),1)),0),VLOOKUP($B215,$B$4:FG$184,COLUMN(FG$1)-1,0))</f>
        <v>-42039493.707478285</v>
      </c>
      <c r="FH215" s="30">
        <f>IF(VLOOKUP($B215,$B$4:FH$184,COLUMN(FH$1)-1,0)="",IF(FH182="",TREND(FH$4:INDEX(FH$4:FH$184,$B$200,1),$B$4:INDEX($B$4:$B$184,$B$200,1),INDEX($B$4:$B$184,$B$200+(MONTH($B215)-$C$200),1)),0),VLOOKUP($B215,$B$4:FH$184,COLUMN(FH$1)-1,0))</f>
        <v>141874.04626058415</v>
      </c>
      <c r="FI215" s="30">
        <f>IF(VLOOKUP($B215,$B$4:FI$184,COLUMN(FI$1)-1,0)="",IF(FI182="",TREND(FI$4:INDEX(FI$4:FI$184,$B$200,1),$B$4:INDEX($B$4:$B$184,$B$200,1),INDEX($B$4:$B$184,$B$200+(MONTH($B215)-$C$200),1)),0),VLOOKUP($B215,$B$4:FI$184,COLUMN(FI$1)-1,0))</f>
        <v>-54618254.00402832</v>
      </c>
      <c r="FJ215" s="30">
        <f>IF(VLOOKUP($B215,$B$4:FJ$184,COLUMN(FJ$1)-1,0)="",IF(FJ182="",TREND(FJ$4:INDEX(FJ$4:FJ$184,$B$200,1),$B$4:INDEX($B$4:$B$184,$B$200,1),INDEX($B$4:$B$184,$B$200+(MONTH($B215)-$C$200),1)),0),VLOOKUP($B215,$B$4:FJ$184,COLUMN(FJ$1)-1,0))</f>
        <v>9785831.2564536594</v>
      </c>
      <c r="FK215" s="30">
        <f>IF(VLOOKUP($B215,$B$4:FK$184,COLUMN(FK$1)-1,0)="",IF(FK182="",TREND(FK$4:INDEX(FK$4:FK$184,$B$200,1),$B$4:INDEX($B$4:$B$184,$B$200,1),INDEX($B$4:$B$184,$B$200+(MONTH($B215)-$C$200),1)),0),VLOOKUP($B215,$B$4:FK$184,COLUMN(FK$1)-1,0))</f>
        <v>3527226.3035170077</v>
      </c>
      <c r="FL215" s="30">
        <f>IF(VLOOKUP($B215,$B$4:FL$184,COLUMN(FL$1)-1,0)="",IF(FL182="",TREND(FL$4:INDEX(FL$4:FL$184,$B$200,1),$B$4:INDEX($B$4:$B$184,$B$200,1),INDEX($B$4:$B$184,$B$200+(MONTH($B215)-$C$200),1)),0),VLOOKUP($B215,$B$4:FL$184,COLUMN(FL$1)-1,0))</f>
        <v>-131047.13714767899</v>
      </c>
      <c r="FM215" s="30">
        <f>IF(VLOOKUP($B215,$B$4:FM$184,COLUMN(FM$1)-1,0)="",IF(FM182="",TREND(FM$4:INDEX(FM$4:FM$184,$B$200,1),$B$4:INDEX($B$4:$B$184,$B$200,1),INDEX($B$4:$B$184,$B$200+(MONTH($B215)-$C$200),1)),0),VLOOKUP($B215,$B$4:FM$184,COLUMN(FM$1)-1,0))</f>
        <v>0</v>
      </c>
      <c r="FN215" s="30">
        <f>IF(VLOOKUP($B215,$B$4:FN$184,COLUMN(FN$1)-1,0)="",IF(FN182="",TREND(FN$4:INDEX(FN$4:FN$184,$B$200,1),$B$4:INDEX($B$4:$B$184,$B$200,1),INDEX($B$4:$B$184,$B$200+(MONTH($B215)-$C$200),1)),0),VLOOKUP($B215,$B$4:FN$184,COLUMN(FN$1)-1,0))</f>
        <v>-26064.078750455286</v>
      </c>
      <c r="FO215" s="30">
        <f>IF(VLOOKUP($B215,$B$4:FO$184,COLUMN(FO$1)-1,0)="",IF(FO182="",TREND(FO$4:INDEX(FO$4:FO$184,$B$200,1),$B$4:INDEX($B$4:$B$184,$B$200,1),INDEX($B$4:$B$184,$B$200+(MONTH($B215)-$C$200),1)),0),VLOOKUP($B215,$B$4:FO$184,COLUMN(FO$1)-1,0))</f>
        <v>6415716.1688347831</v>
      </c>
      <c r="FP215" s="30">
        <f>IF(VLOOKUP($B215,$B$4:FP$184,COLUMN(FP$1)-1,0)="",IF(FP182="",TREND(FP$4:INDEX(FP$4:FP$184,$B$200,1),$B$4:INDEX($B$4:$B$184,$B$200,1),INDEX($B$4:$B$184,$B$200+(MONTH($B215)-$C$200),1)),0),VLOOKUP($B215,$B$4:FP$184,COLUMN(FP$1)-1,0))</f>
        <v>2661071.9352718238</v>
      </c>
      <c r="FQ215" s="30">
        <f>IF(VLOOKUP($B215,$B$4:FQ$184,COLUMN(FQ$1)-1,0)="",IF(FQ182="",TREND(FQ$4:INDEX(FQ$4:FQ$184,$B$200,1),$B$4:INDEX($B$4:$B$184,$B$200,1),INDEX($B$4:$B$184,$B$200+(MONTH($B215)-$C$200),1)),0),VLOOKUP($B215,$B$4:FQ$184,COLUMN(FQ$1)-1,0))</f>
        <v>-10016.941436048597</v>
      </c>
      <c r="FR215" s="30">
        <f>IF(VLOOKUP($B215,$B$4:FR$184,COLUMN(FR$1)-1,0)="",IF(FR182="",TREND(FR$4:INDEX(FR$4:FR$184,$B$200,1),$B$4:INDEX($B$4:$B$184,$B$200,1),INDEX($B$4:$B$184,$B$200+(MONTH($B215)-$C$200),1)),0),VLOOKUP($B215,$B$4:FR$184,COLUMN(FR$1)-1,0))</f>
        <v>696138658.56657982</v>
      </c>
      <c r="FS215" s="30">
        <f>IF(VLOOKUP($B215,$B$4:FS$184,COLUMN(FS$1)-1,0)="",IF(FS182="",TREND(FS$4:INDEX(FS$4:FS$184,$B$200,1),$B$4:INDEX($B$4:$B$184,$B$200,1),INDEX($B$4:$B$184,$B$200+(MONTH($B215)-$C$200),1)),0),VLOOKUP($B215,$B$4:FS$184,COLUMN(FS$1)-1,0))</f>
        <v>626435497.75914288</v>
      </c>
      <c r="FT215" s="30">
        <f>IF(VLOOKUP($B215,$B$4:FT$184,COLUMN(FT$1)-1,0)="",IF(FT182="",TREND(FT$4:INDEX(FT$4:FT$184,$B$200,1),$B$4:INDEX($B$4:$B$184,$B$200,1),INDEX($B$4:$B$184,$B$200+(MONTH($B215)-$C$200),1)),0),VLOOKUP($B215,$B$4:FT$184,COLUMN(FT$1)-1,0))</f>
        <v>72404.431712517049</v>
      </c>
      <c r="FU215" s="30">
        <f>IF(VLOOKUP($B215,$B$4:FU$184,COLUMN(FU$1)-1,0)="",IF(FU182="",TREND(FU$4:INDEX(FU$4:FU$184,$B$200,1),$B$4:INDEX($B$4:$B$184,$B$200,1),INDEX($B$4:$B$184,$B$200+(MONTH($B215)-$C$200),1)),0),VLOOKUP($B215,$B$4:FU$184,COLUMN(FU$1)-1,0))</f>
        <v>299666662.91177845</v>
      </c>
      <c r="FV215" s="30">
        <f>IF(VLOOKUP($B215,$B$4:FV$184,COLUMN(FV$1)-1,0)="",IF(FV182="",TREND(FV$4:INDEX(FV$4:FV$184,$B$200,1),$B$4:INDEX($B$4:$B$184,$B$200,1),INDEX($B$4:$B$184,$B$200+(MONTH($B215)-$C$200),1)),0),VLOOKUP($B215,$B$4:FV$184,COLUMN(FV$1)-1,0))</f>
        <v>36472010.454553708</v>
      </c>
      <c r="FW215" s="30">
        <f>IF(VLOOKUP($B215,$B$4:FW$184,COLUMN(FW$1)-1,0)="",IF(FW182="",TREND(FW$4:INDEX(FW$4:FW$184,$B$200,1),$B$4:INDEX($B$4:$B$184,$B$200,1),INDEX($B$4:$B$184,$B$200+(MONTH($B215)-$C$200),1)),0),VLOOKUP($B215,$B$4:FW$184,COLUMN(FW$1)-1,0))</f>
        <v>39380418.954200208</v>
      </c>
      <c r="FX215" s="30">
        <f>IF(VLOOKUP($B215,$B$4:FX$184,COLUMN(FX$1)-1,0)="",IF(FX182="",TREND(FX$4:INDEX(FX$4:FX$184,$B$200,1),$B$4:INDEX($B$4:$B$184,$B$200,1),INDEX($B$4:$B$184,$B$200+(MONTH($B215)-$C$200),1)),0),VLOOKUP($B215,$B$4:FX$184,COLUMN(FX$1)-1,0))</f>
        <v>-2908408.4996464849</v>
      </c>
      <c r="FY215" s="30">
        <f>IF(VLOOKUP($B215,$B$4:FY$184,COLUMN(FY$1)-1,0)="",IF(FY182="",TREND(FY$4:INDEX(FY$4:FY$184,$B$200,1),$B$4:INDEX($B$4:$B$184,$B$200,1),INDEX($B$4:$B$184,$B$200+(MONTH($B215)-$C$200),1)),0),VLOOKUP($B215,$B$4:FY$184,COLUMN(FY$1)-1,0))</f>
        <v>-134442.19845437491</v>
      </c>
      <c r="FZ215" s="30">
        <f>IF(VLOOKUP($B215,$B$4:FZ$184,COLUMN(FZ$1)-1,0)="",IF(FZ182="",TREND(FZ$4:INDEX(FZ$4:FZ$184,$B$200,1),$B$4:INDEX($B$4:$B$184,$B$200,1),INDEX($B$4:$B$184,$B$200+(MONTH($B215)-$C$200),1)),0),VLOOKUP($B215,$B$4:FZ$184,COLUMN(FZ$1)-1,0))</f>
        <v>1250804.6685804427</v>
      </c>
      <c r="GA215" s="30">
        <f>IF(VLOOKUP($B215,$B$4:GA$184,COLUMN(GA$1)-1,0)="",IF(GA182="",TREND(GA$4:INDEX(GA$4:GA$184,$B$200,1),$B$4:INDEX($B$4:$B$184,$B$200,1),INDEX($B$4:$B$184,$B$200+(MONTH($B215)-$C$200),1)),0),VLOOKUP($B215,$B$4:GA$184,COLUMN(GA$1)-1,0))</f>
        <v>267026247.02661085</v>
      </c>
      <c r="GB215" s="30">
        <f>IF(VLOOKUP($B215,$B$4:GB$184,COLUMN(GB$1)-1,0)="",IF(GB182="",TREND(GB$4:INDEX(GB$4:GB$184,$B$200,1),$B$4:INDEX($B$4:$B$184,$B$200,1),INDEX($B$4:$B$184,$B$200+(MONTH($B215)-$C$200),1)),0),VLOOKUP($B215,$B$4:GB$184,COLUMN(GB$1)-1,0))</f>
        <v>22081810.464361846</v>
      </c>
      <c r="GC215" s="30">
        <f>IF(VLOOKUP($B215,$B$4:GC$184,COLUMN(GC$1)-1,0)="",IF(GC182="",TREND(GC$4:INDEX(GC$4:GC$184,$B$200,1),$B$4:INDEX($B$4:$B$184,$B$200,1),INDEX($B$4:$B$184,$B$200+(MONTH($B215)-$C$200),1)),0),VLOOKUP($B215,$B$4:GC$184,COLUMN(GC$1)-1,0))</f>
        <v>4315780.0561593315</v>
      </c>
      <c r="GD215" s="30">
        <f>IF(VLOOKUP($B215,$B$4:GD$184,COLUMN(GD$1)-1,0)="",IF(GD182="",TREND(GD$4:INDEX(GD$4:GD$184,$B$200,1),$B$4:INDEX($B$4:$B$184,$B$200,1),INDEX($B$4:$B$184,$B$200+(MONTH($B215)-$C$200),1)),0),VLOOKUP($B215,$B$4:GD$184,COLUMN(GD$1)-1,0))</f>
        <v>0</v>
      </c>
      <c r="GE215" s="30">
        <f>IF(VLOOKUP($B215,$B$4:GE$184,COLUMN(GE$1)-1,0)="",IF(GE182="",TREND(GE$4:INDEX(GE$4:GE$184,$B$200,1),$B$4:INDEX($B$4:$B$184,$B$200,1),INDEX($B$4:$B$184,$B$200+(MONTH($B215)-$C$200),1)),0),VLOOKUP($B215,$B$4:GE$184,COLUMN(GE$1)-1,0))</f>
        <v>4315867.5788495056</v>
      </c>
      <c r="GF215" s="30">
        <f>IF(VLOOKUP($B215,$B$4:GF$184,COLUMN(GF$1)-1,0)="",IF(GF182="",TREND(GF$4:INDEX(GF$4:GF$184,$B$200,1),$B$4:INDEX($B$4:$B$184,$B$200,1),INDEX($B$4:$B$184,$B$200+(MONTH($B215)-$C$200),1)),0),VLOOKUP($B215,$B$4:GF$184,COLUMN(GF$1)-1,0))</f>
        <v>-87.522690173560022</v>
      </c>
      <c r="GG215" s="30">
        <f>IF(VLOOKUP($B215,$B$4:GG$184,COLUMN(GG$1)-1,0)="",IF(GG182="",TREND(GG$4:INDEX(GG$4:GG$184,$B$200,1),$B$4:INDEX($B$4:$B$184,$B$200,1),INDEX($B$4:$B$184,$B$200+(MONTH($B215)-$C$200),1)),0),VLOOKUP($B215,$B$4:GG$184,COLUMN(GG$1)-1,0))</f>
        <v>62193.960268454626</v>
      </c>
      <c r="GH215" s="30">
        <f>IF(VLOOKUP($B215,$B$4:GH$184,COLUMN(GH$1)-1,0)="",IF(GH182="",TREND(GH$4:INDEX(GH$4:GH$184,$B$200,1),$B$4:INDEX($B$4:$B$184,$B$200,1),INDEX($B$4:$B$184,$B$200+(MONTH($B215)-$C$200),1)),0),VLOOKUP($B215,$B$4:GH$184,COLUMN(GH$1)-1,0))</f>
        <v>940376.03333266079</v>
      </c>
      <c r="GI215" s="30">
        <f>IF(VLOOKUP($B215,$B$4:GI$184,COLUMN(GI$1)-1,0)="",IF(GI182="",TREND(GI$4:INDEX(GI$4:GI$184,$B$200,1),$B$4:INDEX($B$4:$B$184,$B$200,1),INDEX($B$4:$B$184,$B$200+(MONTH($B215)-$C$200),1)),0),VLOOKUP($B215,$B$4:GI$184,COLUMN(GI$1)-1,0))</f>
        <v>5534656.8804062605</v>
      </c>
      <c r="GJ215" s="30">
        <f>IF(VLOOKUP($B215,$B$4:GJ$184,COLUMN(GJ$1)-1,0)="",IF(GJ182="",TREND(GJ$4:INDEX(GJ$4:GJ$184,$B$200,1),$B$4:INDEX($B$4:$B$184,$B$200,1),INDEX($B$4:$B$184,$B$200+(MONTH($B215)-$C$200),1)),0),VLOOKUP($B215,$B$4:GJ$184,COLUMN(GJ$1)-1,0))</f>
        <v>20233728.358852684</v>
      </c>
      <c r="GK215" s="30">
        <f>IF(VLOOKUP($B215,$B$4:GK$184,COLUMN(GK$1)-1,0)="",IF(GK182="",TREND(GK$4:INDEX(GK$4:GK$184,$B$200,1),$B$4:INDEX($B$4:$B$184,$B$200,1),INDEX($B$4:$B$184,$B$200+(MONTH($B215)-$C$200),1)),0),VLOOKUP($B215,$B$4:GK$184,COLUMN(GK$1)-1,0))</f>
        <v>-14699071.478446305</v>
      </c>
      <c r="GL215" s="30">
        <f>IF(VLOOKUP($B215,$B$4:GL$184,COLUMN(GL$1)-1,0)="",IF(GL182="",TREND(GL$4:INDEX(GL$4:GL$184,$B$200,1),$B$4:INDEX($B$4:$B$184,$B$200,1),INDEX($B$4:$B$184,$B$200+(MONTH($B215)-$C$200),1)),0),VLOOKUP($B215,$B$4:GL$184,COLUMN(GL$1)-1,0))</f>
        <v>58850153.877269626</v>
      </c>
      <c r="GM215" s="30">
        <f>IF(VLOOKUP($B215,$B$4:GM$184,COLUMN(GM$1)-1,0)="",IF(GM182="",TREND(GM$4:INDEX(GM$4:GM$184,$B$200,1),$B$4:INDEX($B$4:$B$184,$B$200,1),INDEX($B$4:$B$184,$B$200+(MONTH($B215)-$C$200),1)),0),VLOOKUP($B215,$B$4:GM$184,COLUMN(GM$1)-1,0))</f>
        <v>12184440.115576804</v>
      </c>
      <c r="GN215" s="30">
        <f>IF(VLOOKUP($B215,$B$4:GN$184,COLUMN(GN$1)-1,0)="",IF(GN182="",TREND(GN$4:INDEX(GN$4:GN$184,$B$200,1),$B$4:INDEX($B$4:$B$184,$B$200,1),INDEX($B$4:$B$184,$B$200+(MONTH($B215)-$C$200),1)),0),VLOOKUP($B215,$B$4:GN$184,COLUMN(GN$1)-1,0))</f>
        <v>454782.19301497191</v>
      </c>
      <c r="GO215" s="30">
        <f>IF(VLOOKUP($B215,$B$4:GO$184,COLUMN(GO$1)-1,0)="",IF(GO182="",TREND(GO$4:INDEX(GO$4:GO$184,$B$200,1),$B$4:INDEX($B$4:$B$184,$B$200,1),INDEX($B$4:$B$184,$B$200+(MONTH($B215)-$C$200),1)),0),VLOOKUP($B215,$B$4:GO$184,COLUMN(GO$1)-1,0))</f>
        <v>-189964.97520730831</v>
      </c>
      <c r="GP215" s="30">
        <f>IF(VLOOKUP($B215,$B$4:GP$184,COLUMN(GP$1)-1,0)="",IF(GP182="",TREND(GP$4:INDEX(GP$4:GP$184,$B$200,1),$B$4:INDEX($B$4:$B$184,$B$200,1),INDEX($B$4:$B$184,$B$200+(MONTH($B215)-$C$200),1)),0),VLOOKUP($B215,$B$4:GP$184,COLUMN(GP$1)-1,0))</f>
        <v>-13194019.000024676</v>
      </c>
      <c r="GQ215" s="30">
        <f>IF(VLOOKUP($B215,$B$4:GQ$184,COLUMN(GQ$1)-1,0)="",IF(GQ182="",TREND(GQ$4:INDEX(GQ$4:GQ$184,$B$200,1),$B$4:INDEX($B$4:$B$184,$B$200,1),INDEX($B$4:$B$184,$B$200+(MONTH($B215)-$C$200),1)),0),VLOOKUP($B215,$B$4:GQ$184,COLUMN(GQ$1)-1,0))</f>
        <v>76952787.988966227</v>
      </c>
      <c r="GR215" s="30">
        <f>IF(VLOOKUP($B215,$B$4:GR$184,COLUMN(GR$1)-1,0)="",IF(GR182="",TREND(GR$4:INDEX(GR$4:GR$184,$B$200,1),$B$4:INDEX($B$4:$B$184,$B$200,1),INDEX($B$4:$B$184,$B$200+(MONTH($B215)-$C$200),1)),0),VLOOKUP($B215,$B$4:GR$184,COLUMN(GR$1)-1,0))</f>
        <v>1869785.2995251268</v>
      </c>
      <c r="GS215" s="30">
        <f>IF(VLOOKUP($B215,$B$4:GS$184,COLUMN(GS$1)-1,0)="",IF(GS182="",TREND(GS$4:INDEX(GS$4:GS$184,$B$200,1),$B$4:INDEX($B$4:$B$184,$B$200,1),INDEX($B$4:$B$184,$B$200+(MONTH($B215)-$C$200),1)),0),VLOOKUP($B215,$B$4:GS$184,COLUMN(GS$1)-1,0))</f>
        <v>-12525533.060512543</v>
      </c>
      <c r="GT215" s="30">
        <f>IF(VLOOKUP($B215,$B$4:GT$184,COLUMN(GT$1)-1,0)="",IF(GT182="",TREND(GT$4:INDEX(GT$4:GT$184,$B$200,1),$B$4:INDEX($B$4:$B$184,$B$200,1),INDEX($B$4:$B$184,$B$200+(MONTH($B215)-$C$200),1)),0),VLOOKUP($B215,$B$4:GT$184,COLUMN(GT$1)-1,0))</f>
        <v>-7013860.0114376545</v>
      </c>
      <c r="GU215" s="30">
        <f>IF(VLOOKUP($B215,$B$4:GU$184,COLUMN(GU$1)-1,0)="",IF(GU182="",TREND(GU$4:INDEX(GU$4:GU$184,$B$200,1),$B$4:INDEX($B$4:$B$184,$B$200,1),INDEX($B$4:$B$184,$B$200+(MONTH($B215)-$C$200),1)),0),VLOOKUP($B215,$B$4:GU$184,COLUMN(GU$1)-1,0))</f>
        <v>13525775971.970901</v>
      </c>
      <c r="GV215" s="30">
        <f>IF(VLOOKUP($B215,$B$4:GV$184,COLUMN(GV$1)-1,0)="",IF(GV182="",TREND(GV$4:INDEX(GV$4:GV$184,$B$200,1),$B$4:INDEX($B$4:$B$184,$B$200,1),INDEX($B$4:$B$184,$B$200+(MONTH($B215)-$C$200),1)),0),VLOOKUP($B215,$B$4:GV$184,COLUMN(GV$1)-1,0))</f>
        <v>-11703083.913534045</v>
      </c>
      <c r="GW215" s="30">
        <f>IF(VLOOKUP($B215,$B$4:GW$184,COLUMN(GW$1)-1,0)="",IF(GW182="",TREND(GW$4:INDEX(GW$4:GW$184,$B$200,1),$B$4:INDEX($B$4:$B$184,$B$200,1),INDEX($B$4:$B$184,$B$200+(MONTH($B215)-$C$200),1)),0),VLOOKUP($B215,$B$4:GW$184,COLUMN(GW$1)-1,0))</f>
        <v>-93592.105305306613</v>
      </c>
      <c r="GX215" s="30">
        <f>IF(VLOOKUP($B215,$B$4:GX$184,COLUMN(GX$1)-1,0)="",IF(GX182="",TREND(GX$4:INDEX(GX$4:GX$184,$B$200,1),$B$4:INDEX($B$4:$B$184,$B$200,1),INDEX($B$4:$B$184,$B$200+(MONTH($B215)-$C$200),1)),0),VLOOKUP($B215,$B$4:GX$184,COLUMN(GX$1)-1,0))</f>
        <v>0</v>
      </c>
      <c r="GY215" s="30">
        <f>IF(VLOOKUP($B215,$B$4:GY$184,COLUMN(GY$1)-1,0)="",IF(GY182="",TREND(GY$4:INDEX(GY$4:GY$184,$B$200,1),$B$4:INDEX($B$4:$B$184,$B$200,1),INDEX($B$4:$B$184,$B$200+(MONTH($B215)-$C$200),1)),0),VLOOKUP($B215,$B$4:GY$184,COLUMN(GY$1)-1,0))</f>
        <v>-45421955.436833858</v>
      </c>
      <c r="GZ215" s="30">
        <f>IF(VLOOKUP($B215,$B$4:GZ$184,COLUMN(GZ$1)-1,0)="",IF(GZ182="",TREND(GZ$4:INDEX(GZ$4:GZ$184,$B$200,1),$B$4:INDEX($B$4:$B$184,$B$200,1),INDEX($B$4:$B$184,$B$200+(MONTH($B215)-$C$200),1)),0),VLOOKUP($B215,$B$4:GZ$184,COLUMN(GZ$1)-1,0))</f>
        <v>1989127042.0710168</v>
      </c>
      <c r="HA215" s="30">
        <f>IF(VLOOKUP($B215,$B$4:HA$184,COLUMN(HA$1)-1,0)="",IF(HA182="",TREND(HA$4:INDEX(HA$4:HA$184,$B$200,1),$B$4:INDEX($B$4:$B$184,$B$200,1),INDEX($B$4:$B$184,$B$200+(MONTH($B215)-$C$200),1)),0),VLOOKUP($B215,$B$4:HA$184,COLUMN(HA$1)-1,0))</f>
        <v>1667241.9424199332</v>
      </c>
      <c r="HB215" s="30">
        <f>IF(VLOOKUP($B215,$B$4:HB$184,COLUMN(HB$1)-1,0)="",IF(HB182="",TREND(HB$4:INDEX(HB$4:HB$184,$B$200,1),$B$4:INDEX($B$4:$B$184,$B$200,1),INDEX($B$4:$B$184,$B$200+(MONTH($B215)-$C$200),1)),0),VLOOKUP($B215,$B$4:HB$184,COLUMN(HB$1)-1,0))</f>
        <v>656865016.94068527</v>
      </c>
      <c r="HC215" s="30">
        <f>IF(VLOOKUP($B215,$B$4:HC$184,COLUMN(HC$1)-1,0)="",IF(HC182="",TREND(HC$4:INDEX(HC$4:HC$184,$B$200,1),$B$4:INDEX($B$4:$B$184,$B$200,1),INDEX($B$4:$B$184,$B$200+(MONTH($B215)-$C$200),1)),0),VLOOKUP($B215,$B$4:HC$184,COLUMN(HC$1)-1,0))</f>
        <v>-2398350.2088904977</v>
      </c>
      <c r="HD215" s="30">
        <f>IF(VLOOKUP($B215,$B$4:HD$184,COLUMN(HD$1)-1,0)="",IF(HD182="",TREND(HD$4:INDEX(HD$4:HD$184,$B$200,1),$B$4:INDEX($B$4:$B$184,$B$200,1),INDEX($B$4:$B$184,$B$200+(MONTH($B215)-$C$200),1)),0),VLOOKUP($B215,$B$4:HD$184,COLUMN(HD$1)-1,0))</f>
        <v>2347238364.5065384</v>
      </c>
      <c r="HE215" s="30">
        <f>IF(VLOOKUP($B215,$B$4:HE$184,COLUMN(HE$1)-1,0)="",IF(HE182="",TREND(HE$4:INDEX(HE$4:HE$184,$B$200,1),$B$4:INDEX($B$4:$B$184,$B$200,1),INDEX($B$4:$B$184,$B$200+(MONTH($B215)-$C$200),1)),0),VLOOKUP($B215,$B$4:HE$184,COLUMN(HE$1)-1,0))</f>
        <v>832705.149354483</v>
      </c>
      <c r="HF215" s="30">
        <f>IF(VLOOKUP($B215,$B$4:HF$184,COLUMN(HF$1)-1,0)="",IF(HF182="",TREND(HF$4:INDEX(HF$4:HF$184,$B$200,1),$B$4:INDEX($B$4:$B$184,$B$200,1),INDEX($B$4:$B$184,$B$200+(MONTH($B215)-$C$200),1)),0),VLOOKUP($B215,$B$4:HF$184,COLUMN(HF$1)-1,0))</f>
        <v>2398109107.5566788</v>
      </c>
      <c r="HG215" s="30">
        <f>IF(VLOOKUP($B215,$B$4:HG$184,COLUMN(HG$1)-1,0)="",IF(HG182="",TREND(HG$4:INDEX(HG$4:HG$184,$B$200,1),$B$4:INDEX($B$4:$B$184,$B$200,1),INDEX($B$4:$B$184,$B$200+(MONTH($B215)-$C$200),1)),0),VLOOKUP($B215,$B$4:HG$184,COLUMN(HG$1)-1,0))</f>
        <v>2491237619.5615273</v>
      </c>
      <c r="HH215" s="30">
        <f>IF(VLOOKUP($B215,$B$4:HH$184,COLUMN(HH$1)-1,0)="",IF(HH182="",TREND(HH$4:INDEX(HH$4:HH$184,$B$200,1),$B$4:INDEX($B$4:$B$184,$B$200,1),INDEX($B$4:$B$184,$B$200+(MONTH($B215)-$C$200),1)),0),VLOOKUP($B215,$B$4:HH$184,COLUMN(HH$1)-1,0))</f>
        <v>3121914747.4040871</v>
      </c>
      <c r="HI215" s="30">
        <f>IF(VLOOKUP($B215,$B$4:HI$184,COLUMN(HI$1)-1,0)="",IF(HI182="",TREND(HI$4:INDEX(HI$4:HI$184,$B$200,1),$B$4:INDEX($B$4:$B$184,$B$200,1),INDEX($B$4:$B$184,$B$200+(MONTH($B215)-$C$200),1)),0),VLOOKUP($B215,$B$4:HI$184,COLUMN(HI$1)-1,0))</f>
        <v>281379545.8727088</v>
      </c>
      <c r="HJ215" s="30">
        <f>IF(VLOOKUP($B215,$B$4:HJ$184,COLUMN(HJ$1)-1,0)="",IF(HJ182="",TREND(HJ$4:INDEX(HJ$4:HJ$184,$B$200,1),$B$4:INDEX($B$4:$B$184,$B$200,1),INDEX($B$4:$B$184,$B$200+(MONTH($B215)-$C$200),1)),0),VLOOKUP($B215,$B$4:HJ$184,COLUMN(HJ$1)-1,0))</f>
        <v>2556678249.7683201</v>
      </c>
      <c r="HK215" s="30">
        <f>IF(VLOOKUP($B215,$B$4:HK$184,COLUMN(HK$1)-1,0)="",IF(HK182="",TREND(HK$4:INDEX(HK$4:HK$184,$B$200,1),$B$4:INDEX($B$4:$B$184,$B$200,1),INDEX($B$4:$B$184,$B$200+(MONTH($B215)-$C$200),1)),0),VLOOKUP($B215,$B$4:HK$184,COLUMN(HK$1)-1,0))</f>
        <v>204698220.78099859</v>
      </c>
      <c r="HL215" s="30">
        <f>IF(VLOOKUP($B215,$B$4:HL$184,COLUMN(HL$1)-1,0)="",IF(HL182="",TREND(HL$4:INDEX(HL$4:HL$184,$B$200,1),$B$4:INDEX($B$4:$B$184,$B$200,1),INDEX($B$4:$B$184,$B$200+(MONTH($B215)-$C$200),1)),0),VLOOKUP($B215,$B$4:HL$184,COLUMN(HL$1)-1,0))</f>
        <v>219898.19326032023</v>
      </c>
      <c r="HM215" s="30">
        <f>IF(VLOOKUP($B215,$B$4:HM$184,COLUMN(HM$1)-1,0)="",IF(HM182="",TREND(HM$4:INDEX(HM$4:HM$184,$B$200,1),$B$4:INDEX($B$4:$B$184,$B$200,1),INDEX($B$4:$B$184,$B$200+(MONTH($B215)-$C$200),1)),0),VLOOKUP($B215,$B$4:HM$184,COLUMN(HM$1)-1,0))</f>
        <v>1834787152.5216789</v>
      </c>
      <c r="HN215" s="30">
        <f>IF(VLOOKUP($B215,$B$4:HN$184,COLUMN(HN$1)-1,0)="",IF(HN182="",TREND(HN$4:INDEX(HN$4:HN$184,$B$200,1),$B$4:INDEX($B$4:$B$184,$B$200,1),INDEX($B$4:$B$184,$B$200+(MONTH($B215)-$C$200),1)),0),VLOOKUP($B215,$B$4:HN$184,COLUMN(HN$1)-1,0))</f>
        <v>565236497.6357708</v>
      </c>
      <c r="HO215" s="30">
        <f>IF(VLOOKUP($B215,$B$4:HO$184,COLUMN(HO$1)-1,0)="",IF(HO182="",TREND(HO$4:INDEX(HO$4:HO$184,$B$200,1),$B$4:INDEX($B$4:$B$184,$B$200,1),INDEX($B$4:$B$184,$B$200+(MONTH($B215)-$C$200),1)),0),VLOOKUP($B215,$B$4:HO$184,COLUMN(HO$1)-1,0))</f>
        <v>76681325.09171021</v>
      </c>
      <c r="HP215" s="30">
        <f>IF(VLOOKUP($B215,$B$4:HP$184,COLUMN(HP$1)-1,0)="",IF(HP182="",TREND(HP$4:INDEX(HP$4:HP$184,$B$200,1),$B$4:INDEX($B$4:$B$184,$B$200,1),INDEX($B$4:$B$184,$B$200+(MONTH($B215)-$C$200),1)),0),VLOOKUP($B215,$B$4:HP$184,COLUMN(HP$1)-1,0))</f>
        <v>274997379.25649452</v>
      </c>
      <c r="HQ215" s="30">
        <f>IF(VLOOKUP($B215,$B$4:HQ$184,COLUMN(HQ$1)-1,0)="",IF(HQ182="",TREND(HQ$4:INDEX(HQ$4:HQ$184,$B$200,1),$B$4:INDEX($B$4:$B$184,$B$200,1),INDEX($B$4:$B$184,$B$200+(MONTH($B215)-$C$200),1)),0),VLOOKUP($B215,$B$4:HQ$184,COLUMN(HQ$1)-1,0))</f>
        <v>4188484.0561617967</v>
      </c>
      <c r="HR215" s="30">
        <f>IF(VLOOKUP($B215,$B$4:HR$184,COLUMN(HR$1)-1,0)="",IF(HR182="",TREND(HR$4:INDEX(HR$4:HR$184,$B$200,1),$B$4:INDEX($B$4:$B$184,$B$200,1),INDEX($B$4:$B$184,$B$200+(MONTH($B215)-$C$200),1)),0),VLOOKUP($B215,$B$4:HR$184,COLUMN(HR$1)-1,0))</f>
        <v>4627401.7607035134</v>
      </c>
      <c r="HS215" s="30">
        <f>IF(VLOOKUP($B215,$B$4:HS$184,COLUMN(HS$1)-1,0)="",IF(HS182="",TREND(HS$4:INDEX(HS$4:HS$184,$B$200,1),$B$4:INDEX($B$4:$B$184,$B$200,1),INDEX($B$4:$B$184,$B$200+(MONTH($B215)-$C$200),1)),0),VLOOKUP($B215,$B$4:HS$184,COLUMN(HS$1)-1,0))</f>
        <v>28185011.448679924</v>
      </c>
      <c r="HT215" s="30">
        <f>IF(VLOOKUP($B215,$B$4:HT$184,COLUMN(HT$1)-1,0)="",IF(HT182="",TREND(HT$4:INDEX(HT$4:HT$184,$B$200,1),$B$4:INDEX($B$4:$B$184,$B$200,1),INDEX($B$4:$B$184,$B$200+(MONTH($B215)-$C$200),1)),0),VLOOKUP($B215,$B$4:HT$184,COLUMN(HT$1)-1,0))</f>
        <v>216463034.4556663</v>
      </c>
      <c r="HU215" s="30">
        <f>IF(VLOOKUP($B215,$B$4:HU$184,COLUMN(HU$1)-1,0)="",IF(HU182="",TREND(HU$4:INDEX(HU$4:HU$184,$B$200,1),$B$4:INDEX($B$4:$B$184,$B$200,1),INDEX($B$4:$B$184,$B$200+(MONTH($B215)-$C$200),1)),0),VLOOKUP($B215,$B$4:HU$184,COLUMN(HU$1)-1,0))</f>
        <v>0</v>
      </c>
      <c r="HV215" s="30">
        <f>IF(VLOOKUP($B215,$B$4:HV$184,COLUMN(HV$1)-1,0)="",IF(HV182="",TREND(HV$4:INDEX(HV$4:HV$184,$B$200,1),$B$4:INDEX($B$4:$B$184,$B$200,1),INDEX($B$4:$B$184,$B$200+(MONTH($B215)-$C$200),1)),0),VLOOKUP($B215,$B$4:HV$184,COLUMN(HV$1)-1,0))</f>
        <v>21302183.632965207</v>
      </c>
      <c r="HW215" s="30">
        <f>IF(VLOOKUP($B215,$B$4:HW$184,COLUMN(HW$1)-1,0)="",IF(HW182="",TREND(HW$4:INDEX(HW$4:HW$184,$B$200,1),$B$4:INDEX($B$4:$B$184,$B$200,1),INDEX($B$4:$B$184,$B$200+(MONTH($B215)-$C$200),1)),0),VLOOKUP($B215,$B$4:HW$184,COLUMN(HW$1)-1,0))</f>
        <v>0</v>
      </c>
      <c r="HX215" s="30">
        <f>IF(VLOOKUP($B215,$B$4:HX$184,COLUMN(HX$1)-1,0)="",IF(HX182="",TREND(HX$4:INDEX(HX$4:HX$184,$B$200,1),$B$4:INDEX($B$4:$B$184,$B$200,1),INDEX($B$4:$B$184,$B$200+(MONTH($B215)-$C$200),1)),0),VLOOKUP($B215,$B$4:HX$184,COLUMN(HX$1)-1,0))</f>
        <v>3234672930.2780952</v>
      </c>
      <c r="HY215" s="30">
        <f>IF(VLOOKUP($B215,$B$4:HY$184,COLUMN(HY$1)-1,0)="",IF(HY182="",TREND(HY$4:INDEX(HY$4:HY$184,$B$200,1),$B$4:INDEX($B$4:$B$184,$B$200,1),INDEX($B$4:$B$184,$B$200+(MONTH($B215)-$C$200),1)),0),VLOOKUP($B215,$B$4:HY$184,COLUMN(HY$1)-1,0))</f>
        <v>284470100.89313155</v>
      </c>
      <c r="HZ215" s="30">
        <f>IF(VLOOKUP($B215,$B$4:HZ$184,COLUMN(HZ$1)-1,0)="",IF(HZ182="",TREND(HZ$4:INDEX(HZ$4:HZ$184,$B$200,1),$B$4:INDEX($B$4:$B$184,$B$200,1),INDEX($B$4:$B$184,$B$200+(MONTH($B215)-$C$200),1)),0),VLOOKUP($B215,$B$4:HZ$184,COLUMN(HZ$1)-1,0))</f>
        <v>87138967294.288635</v>
      </c>
      <c r="IA215" s="30">
        <f>IF(VLOOKUP($B215,$B$4:IA$184,COLUMN(IA$1)-1,0)="",IF(IA182="",TREND(IA$4:INDEX(IA$4:IA$184,$B$200,1),$B$4:INDEX($B$4:$B$184,$B$200,1),INDEX($B$4:$B$184,$B$200+(MONTH($B215)-$C$200),1)),0),VLOOKUP($B215,$B$4:IA$184,COLUMN(IA$1)-1,0))</f>
        <v>80831841280.767578</v>
      </c>
      <c r="IB215" s="30">
        <f>IF(VLOOKUP($B215,$B$4:IB$184,COLUMN(IB$1)-1,0)="",IF(IB182="",TREND(IB$4:INDEX(IB$4:IB$184,$B$200,1),$B$4:INDEX($B$4:$B$184,$B$200,1),INDEX($B$4:$B$184,$B$200+(MONTH($B215)-$C$200),1)),0),VLOOKUP($B215,$B$4:IB$184,COLUMN(IB$1)-1,0))</f>
        <v>76930600723.492798</v>
      </c>
      <c r="IC215" s="30">
        <f>IF(VLOOKUP($B215,$B$4:IC$184,COLUMN(IC$1)-1,0)="",IF(IC182="",TREND(IC$4:INDEX(IC$4:IC$184,$B$200,1),$B$4:INDEX($B$4:$B$184,$B$200,1),INDEX($B$4:$B$184,$B$200+(MONTH($B215)-$C$200),1)),0),VLOOKUP($B215,$B$4:IC$184,COLUMN(IC$1)-1,0))</f>
        <v>-1006608586.21661</v>
      </c>
      <c r="ID215" s="30">
        <f>IF(VLOOKUP($B215,$B$4:ID$184,COLUMN(ID$1)-1,0)="",IF(ID182="",TREND(ID$4:INDEX(ID$4:ID$184,$B$200,1),$B$4:INDEX($B$4:$B$184,$B$200,1),INDEX($B$4:$B$184,$B$200+(MONTH($B215)-$C$200),1)),0),VLOOKUP($B215,$B$4:ID$184,COLUMN(ID$1)-1,0))</f>
        <v>-132381900.53000259</v>
      </c>
      <c r="IE215" s="30">
        <f>IF(VLOOKUP($B215,$B$4:IE$184,COLUMN(IE$1)-1,0)="",IF(IE182="",TREND(IE$4:INDEX(IE$4:IE$184,$B$200,1),$B$4:INDEX($B$4:$B$184,$B$200,1),INDEX($B$4:$B$184,$B$200+(MONTH($B215)-$C$200),1)),0),VLOOKUP($B215,$B$4:IE$184,COLUMN(IE$1)-1,0))</f>
        <v>1722406310.0945587</v>
      </c>
      <c r="IF215" s="30">
        <f>IF(VLOOKUP($B215,$B$4:IF$184,COLUMN(IF$1)-1,0)="",IF(IF182="",TREND(IF$4:INDEX(IF$4:IF$184,$B$200,1),$B$4:INDEX($B$4:$B$184,$B$200,1),INDEX($B$4:$B$184,$B$200+(MONTH($B215)-$C$200),1)),0),VLOOKUP($B215,$B$4:IF$184,COLUMN(IF$1)-1,0))</f>
        <v>-10158932.508857131</v>
      </c>
      <c r="IG215" s="30">
        <f>IF(VLOOKUP($B215,$B$4:IG$184,COLUMN(IG$1)-1,0)="",IF(IG182="",TREND(IG$4:INDEX(IG$4:IG$184,$B$200,1),$B$4:INDEX($B$4:$B$184,$B$200,1),INDEX($B$4:$B$184,$B$200+(MONTH($B215)-$C$200),1)),0),VLOOKUP($B215,$B$4:IG$184,COLUMN(IG$1)-1,0))</f>
        <v>64385359024.023621</v>
      </c>
      <c r="IH215" s="30">
        <f>IF(VLOOKUP($B215,$B$4:IH$184,COLUMN(IH$1)-1,0)="",IF(IH182="",TREND(IH$4:INDEX(IH$4:IH$184,$B$200,1),$B$4:INDEX($B$4:$B$184,$B$200,1),INDEX($B$4:$B$184,$B$200+(MONTH($B215)-$C$200),1)),0),VLOOKUP($B215,$B$4:IH$184,COLUMN(IH$1)-1,0))</f>
        <v>61250043012.578186</v>
      </c>
      <c r="II215" s="30">
        <f>IF(VLOOKUP($B215,$B$4:II$184,COLUMN(II$1)-1,0)="",IF(II182="",TREND(II$4:INDEX(II$4:II$184,$B$200,1),$B$4:INDEX($B$4:$B$184,$B$200,1),INDEX($B$4:$B$184,$B$200+(MONTH($B215)-$C$200),1)),0),VLOOKUP($B215,$B$4:II$184,COLUMN(II$1)-1,0))</f>
        <v>-971772873.6975975</v>
      </c>
      <c r="IJ215" s="30">
        <f>IF(VLOOKUP($B215,$B$4:IJ$184,COLUMN(IJ$1)-1,0)="",IF(IJ182="",TREND(IJ$4:INDEX(IJ$4:IJ$184,$B$200,1),$B$4:INDEX($B$4:$B$184,$B$200,1),INDEX($B$4:$B$184,$B$200+(MONTH($B215)-$C$200),1)),0),VLOOKUP($B215,$B$4:IJ$184,COLUMN(IJ$1)-1,0))</f>
        <v>2321838266.7640705</v>
      </c>
      <c r="IK215" s="30">
        <f>IF(VLOOKUP($B215,$B$4:IK$184,COLUMN(IK$1)-1,0)="",IF(IK182="",TREND(IK$4:INDEX(IK$4:IK$184,$B$200,1),$B$4:INDEX($B$4:$B$184,$B$200,1),INDEX($B$4:$B$184,$B$200+(MONTH($B215)-$C$200),1)),0),VLOOKUP($B215,$B$4:IK$184,COLUMN(IK$1)-1,0))</f>
        <v>54714071.37163198</v>
      </c>
      <c r="IL215" s="30">
        <f>IF(VLOOKUP($B215,$B$4:IL$184,COLUMN(IL$1)-1,0)="",IF(IL182="",TREND(IL$4:INDEX(IL$4:IL$184,$B$200,1),$B$4:INDEX($B$4:$B$184,$B$200,1),INDEX($B$4:$B$184,$B$200+(MONTH($B215)-$C$200),1)),0),VLOOKUP($B215,$B$4:IL$184,COLUMN(IL$1)-1,0))</f>
        <v>4500289872.4127207</v>
      </c>
      <c r="IM215" s="30">
        <f>IF(VLOOKUP($B215,$B$4:IM$184,COLUMN(IM$1)-1,0)="",IF(IM182="",TREND(IM$4:INDEX(IM$4:IM$184,$B$200,1),$B$4:INDEX($B$4:$B$184,$B$200,1),INDEX($B$4:$B$184,$B$200+(MONTH($B215)-$C$200),1)),0),VLOOKUP($B215,$B$4:IM$184,COLUMN(IM$1)-1,0))</f>
        <v>2121330401.6008091</v>
      </c>
      <c r="IN215" s="30">
        <f>IF(VLOOKUP($B215,$B$4:IN$184,COLUMN(IN$1)-1,0)="",IF(IN182="",TREND(IN$4:INDEX(IN$4:IN$184,$B$200,1),$B$4:INDEX($B$4:$B$184,$B$200,1),INDEX($B$4:$B$184,$B$200+(MONTH($B215)-$C$200),1)),0),VLOOKUP($B215,$B$4:IN$184,COLUMN(IN$1)-1,0))</f>
        <v>457195938.92474318</v>
      </c>
      <c r="IO215" s="30">
        <f>IF(VLOOKUP($B215,$B$4:IO$184,COLUMN(IO$1)-1,0)="",IF(IO182="",TREND(IO$4:INDEX(IO$4:IO$184,$B$200,1),$B$4:INDEX($B$4:$B$184,$B$200,1),INDEX($B$4:$B$184,$B$200+(MONTH($B215)-$C$200),1)),0),VLOOKUP($B215,$B$4:IO$184,COLUMN(IO$1)-1,0))</f>
        <v>342972594.33201003</v>
      </c>
      <c r="IP215" s="30">
        <f>IF(VLOOKUP($B215,$B$4:IP$184,COLUMN(IP$1)-1,0)="",IF(IP182="",TREND(IP$4:INDEX(IP$4:IP$184,$B$200,1),$B$4:INDEX($B$4:$B$184,$B$200,1),INDEX($B$4:$B$184,$B$200+(MONTH($B215)-$C$200),1)),0),VLOOKUP($B215,$B$4:IP$184,COLUMN(IP$1)-1,0))</f>
        <v>4322541348.2386894</v>
      </c>
      <c r="IQ215" s="30">
        <f>IF(VLOOKUP($B215,$B$4:IQ$184,COLUMN(IQ$1)-1,0)="",IF(IQ182="",TREND(IQ$4:INDEX(IQ$4:IQ$184,$B$200,1),$B$4:INDEX($B$4:$B$184,$B$200,1),INDEX($B$4:$B$184,$B$200+(MONTH($B215)-$C$200),1)),0),VLOOKUP($B215,$B$4:IQ$184,COLUMN(IQ$1)-1,0))</f>
        <v>474757449.65387344</v>
      </c>
      <c r="IR215" s="30">
        <f>IF(VLOOKUP($B215,$B$4:IR$184,COLUMN(IR$1)-1,0)="",IF(IR182="",TREND(IR$4:INDEX(IR$4:IR$184,$B$200,1),$B$4:INDEX($B$4:$B$184,$B$200,1),INDEX($B$4:$B$184,$B$200+(MONTH($B215)-$C$200),1)),0),VLOOKUP($B215,$B$4:IR$184,COLUMN(IR$1)-1,0))</f>
        <v>230800567.82210422</v>
      </c>
      <c r="IS215" s="30">
        <f>IF(VLOOKUP($B215,$B$4:IS$184,COLUMN(IS$1)-1,0)="",IF(IS182="",TREND(IS$4:INDEX(IS$4:IS$184,$B$200,1),$B$4:INDEX($B$4:$B$184,$B$200,1),INDEX($B$4:$B$184,$B$200+(MONTH($B215)-$C$200),1)),0),VLOOKUP($B215,$B$4:IS$184,COLUMN(IS$1)-1,0))</f>
        <v>44985212.823923349</v>
      </c>
      <c r="IT215" s="30">
        <f>IF(VLOOKUP($B215,$B$4:IT$184,COLUMN(IT$1)-1,0)="",IF(IT182="",TREND(IT$4:INDEX(IT$4:IT$184,$B$200,1),$B$4:INDEX($B$4:$B$184,$B$200,1),INDEX($B$4:$B$184,$B$200+(MONTH($B215)-$C$200),1)),0),VLOOKUP($B215,$B$4:IT$184,COLUMN(IT$1)-1,0))</f>
        <v>33738909.645518422</v>
      </c>
      <c r="IU215" s="30">
        <f>IF(VLOOKUP($B215,$B$4:IU$184,COLUMN(IU$1)-1,0)="",IF(IU182="",TREND(IU$4:INDEX(IU$4:IU$184,$B$200,1),$B$4:INDEX($B$4:$B$184,$B$200,1),INDEX($B$4:$B$184,$B$200+(MONTH($B215)-$C$200),1)),0),VLOOKUP($B215,$B$4:IU$184,COLUMN(IU$1)-1,0))</f>
        <v>432369685.6650219</v>
      </c>
      <c r="IV215" s="30">
        <f>IF(VLOOKUP($B215,$B$4:IV$184,COLUMN(IV$1)-1,0)="",IF(IV182="",TREND(IV$4:INDEX(IV$4:IV$184,$B$200,1),$B$4:INDEX($B$4:$B$184,$B$200,1),INDEX($B$4:$B$184,$B$200+(MONTH($B215)-$C$200),1)),0),VLOOKUP($B215,$B$4:IV$184,COLUMN(IV$1)-1,0))</f>
        <v>284807437.43437624</v>
      </c>
      <c r="IW215" s="30">
        <f>IF(VLOOKUP($B215,$B$4:IW$184,COLUMN(IW$1)-1,0)="",IF(IW182="",TREND(IW$4:INDEX(IW$4:IW$184,$B$200,1),$B$4:INDEX($B$4:$B$184,$B$200,1),INDEX($B$4:$B$184,$B$200+(MONTH($B215)-$C$200),1)),0),VLOOKUP($B215,$B$4:IW$184,COLUMN(IW$1)-1,0))</f>
        <v>28947264.369631678</v>
      </c>
      <c r="IX215" s="30">
        <f>IF(VLOOKUP($B215,$B$4:IX$184,COLUMN(IX$1)-1,0)="",IF(IX182="",TREND(IX$4:INDEX(IX$4:IX$184,$B$200,1),$B$4:INDEX($B$4:$B$184,$B$200,1),INDEX($B$4:$B$184,$B$200+(MONTH($B215)-$C$200),1)),0),VLOOKUP($B215,$B$4:IX$184,COLUMN(IX$1)-1,0))</f>
        <v>4064177926.5361862</v>
      </c>
      <c r="IY215" s="30">
        <f>IF(VLOOKUP($B215,$B$4:IY$184,COLUMN(IY$1)-1,0)="",IF(IY182="",TREND(IY$4:INDEX(IY$4:IY$184,$B$200,1),$B$4:INDEX($B$4:$B$184,$B$200,1),INDEX($B$4:$B$184,$B$200+(MONTH($B215)-$C$200),1)),0),VLOOKUP($B215,$B$4:IY$184,COLUMN(IY$1)-1,0))</f>
        <v>-36626026.991865516</v>
      </c>
      <c r="IZ215" s="30">
        <f>IF(VLOOKUP($B215,$B$4:IZ$184,COLUMN(IZ$1)-1,0)="",IF(IZ182="",TREND(IZ$4:INDEX(IZ$4:IZ$184,$B$200,1),$B$4:INDEX($B$4:$B$184,$B$200,1),INDEX($B$4:$B$184,$B$200+(MONTH($B215)-$C$200),1)),0),VLOOKUP($B215,$B$4:IZ$184,COLUMN(IZ$1)-1,0))</f>
        <v>9381179.0627278611</v>
      </c>
      <c r="JA215" s="30">
        <f>IF(VLOOKUP($B215,$B$4:JA$184,COLUMN(JA$1)-1,0)="",IF(JA182="",TREND(JA$4:INDEX(JA$4:JA$184,$B$200,1),$B$4:INDEX($B$4:$B$184,$B$200,1),INDEX($B$4:$B$184,$B$200+(MONTH($B215)-$C$200),1)),0),VLOOKUP($B215,$B$4:JA$184,COLUMN(JA$1)-1,0))</f>
        <v>-29926779.598251343</v>
      </c>
      <c r="JB215" s="30" t="e">
        <f>IF(VLOOKUP($B215,$B$4:JB$184,COLUMN(JB$1)-1,0)="",IF(JB182="",TREND(JB$4:INDEX(JB$4:JB$184,$B$200,1),$B$4:INDEX($B$4:$B$184,$B$200,1),INDEX($B$4:$B$184,$B$200+(MONTH($B215)-$C$200),1)),0),VLOOKUP($B215,$B$4:JB$184,COLUMN(JB$1)-1,0))</f>
        <v>#VALUE!</v>
      </c>
      <c r="JC215" s="30">
        <f>IF(VLOOKUP($B215,$B$4:JC$184,COLUMN(JC$1)-1,0)="",IF(JC182="",TREND(JC$4:INDEX(JC$4:JC$184,$B$200,1),$B$4:INDEX($B$4:$B$184,$B$200,1),INDEX($B$4:$B$184,$B$200+(MONTH($B215)-$C$200),1)),0),VLOOKUP($B215,$B$4:JC$184,COLUMN(JC$1)-1,0))</f>
        <v>-3043444.149560377</v>
      </c>
      <c r="JD215" s="30">
        <f>IF(VLOOKUP($B215,$B$4:JD$184,COLUMN(JD$1)-1,0)="",IF(JD182="",TREND(JD$4:INDEX(JD$4:JD$184,$B$200,1),$B$4:INDEX($B$4:$B$184,$B$200,1),INDEX($B$4:$B$184,$B$200+(MONTH($B215)-$C$200),1)),0),VLOOKUP($B215,$B$4:JD$184,COLUMN(JD$1)-1,0))</f>
        <v>11344224.386846304</v>
      </c>
      <c r="JE215" s="30">
        <f>IF(VLOOKUP($B215,$B$4:JE$184,COLUMN(JE$1)-1,0)="",IF(JE182="",TREND(JE$4:INDEX(JE$4:JE$184,$B$200,1),$B$4:INDEX($B$4:$B$184,$B$200,1),INDEX($B$4:$B$184,$B$200+(MONTH($B215)-$C$200),1)),0),VLOOKUP($B215,$B$4:JE$184,COLUMN(JE$1)-1,0))</f>
        <v>0</v>
      </c>
      <c r="JF215" s="30">
        <f>IF(VLOOKUP($B215,$B$4:JF$184,COLUMN(JF$1)-1,0)="",IF(JF182="",TREND(JF$4:INDEX(JF$4:JF$184,$B$200,1),$B$4:INDEX($B$4:$B$184,$B$200,1),INDEX($B$4:$B$184,$B$200+(MONTH($B215)-$C$200),1)),0),VLOOKUP($B215,$B$4:JF$184,COLUMN(JF$1)-1,0))</f>
        <v>-931744.05311197042</v>
      </c>
      <c r="JG215" s="30">
        <f>IF(VLOOKUP($B215,$B$4:JG$184,COLUMN(JG$1)-1,0)="",IF(JG182="",TREND(JG$4:INDEX(JG$4:JG$184,$B$200,1),$B$4:INDEX($B$4:$B$184,$B$200,1),INDEX($B$4:$B$184,$B$200+(MONTH($B215)-$C$200),1)),0),VLOOKUP($B215,$B$4:JG$184,COLUMN(JG$1)-1,0))</f>
        <v>94856289.401948392</v>
      </c>
      <c r="JH215" s="30">
        <f>IF(VLOOKUP($B215,$B$4:JH$184,COLUMN(JH$1)-1,0)="",IF(JH182="",TREND(JH$4:INDEX(JH$4:JH$184,$B$200,1),$B$4:INDEX($B$4:$B$184,$B$200,1),INDEX($B$4:$B$184,$B$200+(MONTH($B215)-$C$200),1)),0),VLOOKUP($B215,$B$4:JH$184,COLUMN(JH$1)-1,0))</f>
        <v>-417164.97514544427</v>
      </c>
      <c r="JI215" s="30">
        <f>IF(VLOOKUP($B215,$B$4:JI$184,COLUMN(JI$1)-1,0)="",IF(JI182="",TREND(JI$4:INDEX(JI$4:JI$184,$B$200,1),$B$4:INDEX($B$4:$B$184,$B$200,1),INDEX($B$4:$B$184,$B$200+(MONTH($B215)-$C$200),1)),0),VLOOKUP($B215,$B$4:JI$184,COLUMN(JI$1)-1,0))</f>
        <v>708876.52506702393</v>
      </c>
      <c r="JJ215" s="30">
        <f>IF(VLOOKUP($B215,$B$4:JJ$184,COLUMN(JJ$1)-1,0)="",IF(JJ182="",TREND(JJ$4:INDEX(JJ$4:JJ$184,$B$200,1),$B$4:INDEX($B$4:$B$184,$B$200,1),INDEX($B$4:$B$184,$B$200+(MONTH($B215)-$C$200),1)),0),VLOOKUP($B215,$B$4:JJ$184,COLUMN(JJ$1)-1,0))</f>
        <v>2258324655.2333755</v>
      </c>
      <c r="JK215" s="30">
        <f>IF(VLOOKUP($B215,$B$4:JK$184,COLUMN(JK$1)-1,0)="",IF(JK182="",TREND(JK$4:INDEX(JK$4:JK$184,$B$200,1),$B$4:INDEX($B$4:$B$184,$B$200,1),INDEX($B$4:$B$184,$B$200+(MONTH($B215)-$C$200),1)),0),VLOOKUP($B215,$B$4:JK$184,COLUMN(JK$1)-1,0))</f>
        <v>193977650.667063</v>
      </c>
      <c r="JL215" s="30" t="e">
        <f>IF(VLOOKUP($B215,$B$4:JL$184,COLUMN(JL$1)-1,0)="",IF(JL182="",TREND(JL$4:INDEX(JL$4:JL$184,$B$200,1),$B$4:INDEX($B$4:$B$184,$B$200,1),INDEX($B$4:$B$184,$B$200+(MONTH($B215)-$C$200),1)),0),VLOOKUP($B215,$B$4:JL$184,COLUMN(JL$1)-1,0))</f>
        <v>#VALUE!</v>
      </c>
      <c r="JM215" s="30">
        <f>IF(VLOOKUP($B215,$B$4:JM$184,COLUMN(JM$1)-1,0)="",IF(JM182="",TREND(JM$4:INDEX(JM$4:JM$184,$B$200,1),$B$4:INDEX($B$4:$B$184,$B$200,1),INDEX($B$4:$B$184,$B$200+(MONTH($B215)-$C$200),1)),0),VLOOKUP($B215,$B$4:JM$184,COLUMN(JM$1)-1,0))</f>
        <v>3895785984.5911789</v>
      </c>
      <c r="JN215" s="30">
        <f>IF(VLOOKUP($B215,$B$4:JN$184,COLUMN(JN$1)-1,0)="",IF(JN182="",TREND(JN$4:INDEX(JN$4:JN$184,$B$200,1),$B$4:INDEX($B$4:$B$184,$B$200,1),INDEX($B$4:$B$184,$B$200+(MONTH($B215)-$C$200),1)),0),VLOOKUP($B215,$B$4:JN$184,COLUMN(JN$1)-1,0))</f>
        <v>1626039.8933235686</v>
      </c>
      <c r="JO215" s="30">
        <f>IF(VLOOKUP($B215,$B$4:JO$184,COLUMN(JO$1)-1,0)="",IF(JO182="",TREND(JO$4:INDEX(JO$4:JO$184,$B$200,1),$B$4:INDEX($B$4:$B$184,$B$200,1),INDEX($B$4:$B$184,$B$200+(MONTH($B215)-$C$200),1)),0),VLOOKUP($B215,$B$4:JO$184,COLUMN(JO$1)-1,0))</f>
        <v>2823943417.6478462</v>
      </c>
      <c r="JP215" s="30">
        <f>IF(VLOOKUP($B215,$B$4:JP$184,COLUMN(JP$1)-1,0)="",IF(JP182="",TREND(JP$4:INDEX(JP$4:JP$184,$B$200,1),$B$4:INDEX($B$4:$B$184,$B$200,1),INDEX($B$4:$B$184,$B$200+(MONTH($B215)-$C$200),1)),0),VLOOKUP($B215,$B$4:JP$184,COLUMN(JP$1)-1,0))</f>
        <v>3061460406.0191345</v>
      </c>
      <c r="JQ215" s="30">
        <f>IF(VLOOKUP($B215,$B$4:JQ$184,COLUMN(JQ$1)-1,0)="",IF(JQ182="",TREND(JQ$4:INDEX(JQ$4:JQ$184,$B$200,1),$B$4:INDEX($B$4:$B$184,$B$200,1),INDEX($B$4:$B$184,$B$200+(MONTH($B215)-$C$200),1)),0),VLOOKUP($B215,$B$4:JQ$184,COLUMN(JQ$1)-1,0))</f>
        <v>39138151.817362428</v>
      </c>
      <c r="JR215" s="30">
        <f>IF(VLOOKUP($B215,$B$4:JR$184,COLUMN(JR$1)-1,0)="",IF(JR182="",TREND(JR$4:INDEX(JR$4:JR$184,$B$200,1),$B$4:INDEX($B$4:$B$184,$B$200,1),INDEX($B$4:$B$184,$B$200+(MONTH($B215)-$C$200),1)),0),VLOOKUP($B215,$B$4:JR$184,COLUMN(JR$1)-1,0))</f>
        <v>2327827319.1869011</v>
      </c>
      <c r="JS215" s="30">
        <f>IF(VLOOKUP($B215,$B$4:JS$184,COLUMN(JS$1)-1,0)="",IF(JS182="",TREND(JS$4:INDEX(JS$4:JS$184,$B$200,1),$B$4:INDEX($B$4:$B$184,$B$200,1),INDEX($B$4:$B$184,$B$200+(MONTH($B215)-$C$200),1)),0),VLOOKUP($B215,$B$4:JS$184,COLUMN(JS$1)-1,0))</f>
        <v>-38293539.055711508</v>
      </c>
      <c r="JT215" s="30">
        <f>IF(VLOOKUP($B215,$B$4:JT$184,COLUMN(JT$1)-1,0)="",IF(JT182="",TREND(JT$4:INDEX(JT$4:JT$184,$B$200,1),$B$4:INDEX($B$4:$B$184,$B$200,1),INDEX($B$4:$B$184,$B$200+(MONTH($B215)-$C$200),1)),0),VLOOKUP($B215,$B$4:JT$184,COLUMN(JT$1)-1,0))</f>
        <v>-6004887.5497453064</v>
      </c>
      <c r="JU215" s="30">
        <f>IF(VLOOKUP($B215,$B$4:JU$184,COLUMN(JU$1)-1,0)="",IF(JU182="",TREND(JU$4:INDEX(JU$4:JU$184,$B$200,1),$B$4:INDEX($B$4:$B$184,$B$200,1),INDEX($B$4:$B$184,$B$200+(MONTH($B215)-$C$200),1)),0),VLOOKUP($B215,$B$4:JU$184,COLUMN(JU$1)-1,0))</f>
        <v>-396501.34000136331</v>
      </c>
      <c r="JV215" s="30">
        <f>IF(VLOOKUP($B215,$B$4:JV$184,COLUMN(JV$1)-1,0)="",IF(JV182="",TREND(JV$4:INDEX(JV$4:JV$184,$B$200,1),$B$4:INDEX($B$4:$B$184,$B$200,1),INDEX($B$4:$B$184,$B$200+(MONTH($B215)-$C$200),1)),0),VLOOKUP($B215,$B$4:JV$184,COLUMN(JV$1)-1,0))</f>
        <v>-20547331.517909527</v>
      </c>
      <c r="JW215" s="30">
        <f>IF(VLOOKUP($B215,$B$4:JW$184,COLUMN(JW$1)-1,0)="",IF(JW182="",TREND(JW$4:INDEX(JW$4:JW$184,$B$200,1),$B$4:INDEX($B$4:$B$184,$B$200,1),INDEX($B$4:$B$184,$B$200+(MONTH($B215)-$C$200),1)),0),VLOOKUP($B215,$B$4:JW$184,COLUMN(JW$1)-1,0))</f>
        <v>-8237724.6210137904</v>
      </c>
      <c r="JX215" s="30">
        <f>IF(VLOOKUP($B215,$B$4:JX$184,COLUMN(JX$1)-1,0)="",IF(JX182="",TREND(JX$4:INDEX(JX$4:JX$184,$B$200,1),$B$4:INDEX($B$4:$B$184,$B$200,1),INDEX($B$4:$B$184,$B$200+(MONTH($B215)-$C$200),1)),0),VLOOKUP($B215,$B$4:JX$184,COLUMN(JX$1)-1,0))</f>
        <v>257378.27223134041</v>
      </c>
      <c r="JY215" s="30">
        <f>IF(VLOOKUP($B215,$B$4:JY$184,COLUMN(JY$1)-1,0)="",IF(JY182="",TREND(JY$4:INDEX(JY$4:JY$184,$B$200,1),$B$4:INDEX($B$4:$B$184,$B$200,1),INDEX($B$4:$B$184,$B$200+(MONTH($B215)-$C$200),1)),0),VLOOKUP($B215,$B$4:JY$184,COLUMN(JY$1)-1,0))</f>
        <v>3192205.4786123633</v>
      </c>
      <c r="JZ215" s="30">
        <f>IF(VLOOKUP($B215,$B$4:JZ$184,COLUMN(JZ$1)-1,0)="",IF(JZ182="",TREND(JZ$4:INDEX(JZ$4:JZ$184,$B$200,1),$B$4:INDEX($B$4:$B$184,$B$200,1),INDEX($B$4:$B$184,$B$200+(MONTH($B215)-$C$200),1)),0),VLOOKUP($B215,$B$4:JZ$184,COLUMN(JZ$1)-1,0))</f>
        <v>15591961.170421569</v>
      </c>
      <c r="KA215" s="30">
        <f>IF(VLOOKUP($B215,$B$4:KA$184,COLUMN(KA$1)-1,0)="",IF(KA182="",TREND(KA$4:INDEX(KA$4:KA$184,$B$200,1),$B$4:INDEX($B$4:$B$184,$B$200,1),INDEX($B$4:$B$184,$B$200+(MONTH($B215)-$C$200),1)),0),VLOOKUP($B215,$B$4:KA$184,COLUMN(KA$1)-1,0))</f>
        <v>0</v>
      </c>
      <c r="KB215" s="30">
        <f>IF(VLOOKUP($B215,$B$4:KB$184,COLUMN(KB$1)-1,0)="",IF(KB182="",TREND(KB$4:INDEX(KB$4:KB$184,$B$200,1),$B$4:INDEX($B$4:$B$184,$B$200,1),INDEX($B$4:$B$184,$B$200+(MONTH($B215)-$C$200),1)),0),VLOOKUP($B215,$B$4:KB$184,COLUMN(KB$1)-1,0))</f>
        <v>24163945.966675013</v>
      </c>
      <c r="KC215" s="30">
        <f>IF(VLOOKUP($B215,$B$4:KC$184,COLUMN(KC$1)-1,0)="",IF(KC182="",TREND(KC$4:INDEX(KC$4:KC$184,$B$200,1),$B$4:INDEX($B$4:$B$184,$B$200,1),INDEX($B$4:$B$184,$B$200+(MONTH($B215)-$C$200),1)),0),VLOOKUP($B215,$B$4:KC$184,COLUMN(KC$1)-1,0))</f>
        <v>-136203.11297495291</v>
      </c>
      <c r="KD215" s="30">
        <f>IF(VLOOKUP($B215,$B$4:KD$184,COLUMN(KD$1)-1,0)="",IF(KD182="",TREND(KD$4:INDEX(KD$4:KD$184,$B$200,1),$B$4:INDEX($B$4:$B$184,$B$200,1),INDEX($B$4:$B$184,$B$200+(MONTH($B215)-$C$200),1)),0),VLOOKUP($B215,$B$4:KD$184,COLUMN(KD$1)-1,0))</f>
        <v>0</v>
      </c>
      <c r="KE215" s="30">
        <f>IF(VLOOKUP($B215,$B$4:KE$184,COLUMN(KE$1)-1,0)="",IF(KE182="",TREND(KE$4:INDEX(KE$4:KE$184,$B$200,1),$B$4:INDEX($B$4:$B$184,$B$200,1),INDEX($B$4:$B$184,$B$200+(MONTH($B215)-$C$200),1)),0),VLOOKUP($B215,$B$4:KE$184,COLUMN(KE$1)-1,0))</f>
        <v>0</v>
      </c>
      <c r="KF215" s="30">
        <f>IF(VLOOKUP($B215,$B$4:KF$184,COLUMN(KF$1)-1,0)="",IF(KF182="",TREND(KF$4:INDEX(KF$4:KF$184,$B$200,1),$B$4:INDEX($B$4:$B$184,$B$200,1),INDEX($B$4:$B$184,$B$200+(MONTH($B215)-$C$200),1)),0),VLOOKUP($B215,$B$4:KF$184,COLUMN(KF$1)-1,0))</f>
        <v>0</v>
      </c>
      <c r="KG215" s="30">
        <f>IF(VLOOKUP($B215,$B$4:KG$184,COLUMN(KG$1)-1,0)="",IF(KG182="",TREND(KG$4:INDEX(KG$4:KG$184,$B$200,1),$B$4:INDEX($B$4:$B$184,$B$200,1),INDEX($B$4:$B$184,$B$200+(MONTH($B215)-$C$200),1)),0),VLOOKUP($B215,$B$4:KG$184,COLUMN(KG$1)-1,0))</f>
        <v>7257091.0650060773</v>
      </c>
      <c r="KH215" s="30">
        <f>IF(VLOOKUP($B215,$B$4:KH$184,COLUMN(KH$1)-1,0)="",IF(KH182="",TREND(KH$4:INDEX(KH$4:KH$184,$B$200,1),$B$4:INDEX($B$4:$B$184,$B$200,1),INDEX($B$4:$B$184,$B$200+(MONTH($B215)-$C$200),1)),0),VLOOKUP($B215,$B$4:KH$184,COLUMN(KH$1)-1,0))</f>
        <v>4849393.3775491342</v>
      </c>
      <c r="KI215" s="30">
        <f>IF(VLOOKUP($B215,$B$4:KI$184,COLUMN(KI$1)-1,0)="",IF(KI182="",TREND(KI$4:INDEX(KI$4:KI$184,$B$200,1),$B$4:INDEX($B$4:$B$184,$B$200,1),INDEX($B$4:$B$184,$B$200+(MONTH($B215)-$C$200),1)),0),VLOOKUP($B215,$B$4:KI$184,COLUMN(KI$1)-1,0))</f>
        <v>599675491.22099304</v>
      </c>
      <c r="KJ215" s="30">
        <f>IF(VLOOKUP($B215,$B$4:KJ$184,COLUMN(KJ$1)-1,0)="",IF(KJ182="",TREND(KJ$4:INDEX(KJ$4:KJ$184,$B$200,1),$B$4:INDEX($B$4:$B$184,$B$200,1),INDEX($B$4:$B$184,$B$200+(MONTH($B215)-$C$200),1)),0),VLOOKUP($B215,$B$4:KJ$184,COLUMN(KJ$1)-1,0))</f>
        <v>190586.70034015842</v>
      </c>
      <c r="KK215" s="30">
        <f>IF(VLOOKUP($B215,$B$4:KK$184,COLUMN(KK$1)-1,0)="",IF(KK182="",TREND(KK$4:INDEX(KK$4:KK$184,$B$200,1),$B$4:INDEX($B$4:$B$184,$B$200,1),INDEX($B$4:$B$184,$B$200+(MONTH($B215)-$C$200),1)),0),VLOOKUP($B215,$B$4:KK$184,COLUMN(KK$1)-1,0))</f>
        <v>0</v>
      </c>
      <c r="KL215" s="30">
        <f>IF(VLOOKUP($B215,$B$4:KL$184,COLUMN(KL$1)-1,0)="",IF(KL182="",TREND(KL$4:INDEX(KL$4:KL$184,$B$200,1),$B$4:INDEX($B$4:$B$184,$B$200,1),INDEX($B$4:$B$184,$B$200+(MONTH($B215)-$C$200),1)),0),VLOOKUP($B215,$B$4:KL$184,COLUMN(KL$1)-1,0))</f>
        <v>54892557.159994006</v>
      </c>
      <c r="KM215" s="30">
        <f>IF(VLOOKUP($B215,$B$4:KM$184,COLUMN(KM$1)-1,0)="",IF(KM182="",TREND(KM$4:INDEX(KM$4:KM$184,$B$200,1),$B$4:INDEX($B$4:$B$184,$B$200,1),INDEX($B$4:$B$184,$B$200+(MONTH($B215)-$C$200),1)),0),VLOOKUP($B215,$B$4:KM$184,COLUMN(KM$1)-1,0))</f>
        <v>3245562004.9019718</v>
      </c>
      <c r="KN215" s="30">
        <f>IF(VLOOKUP($B215,$B$4:KN$184,COLUMN(KN$1)-1,0)="",IF(KN182="",TREND(KN$4:INDEX(KN$4:KN$184,$B$200,1),$B$4:INDEX($B$4:$B$184,$B$200,1),INDEX($B$4:$B$184,$B$200+(MONTH($B215)-$C$200),1)),0),VLOOKUP($B215,$B$4:KN$184,COLUMN(KN$1)-1,0))</f>
        <v>1599013069.9414997</v>
      </c>
      <c r="KO215" s="30">
        <f>IF(VLOOKUP($B215,$B$4:KO$184,COLUMN(KO$1)-1,0)="",IF(KO182="",TREND(KO$4:INDEX(KO$4:KO$184,$B$200,1),$B$4:INDEX($B$4:$B$184,$B$200,1),INDEX($B$4:$B$184,$B$200+(MONTH($B215)-$C$200),1)),0),VLOOKUP($B215,$B$4:KO$184,COLUMN(KO$1)-1,0))</f>
        <v>40739955.105901286</v>
      </c>
      <c r="KP215" s="30">
        <f>IF(VLOOKUP($B215,$B$4:KP$184,COLUMN(KP$1)-1,0)="",IF(KP182="",TREND(KP$4:INDEX(KP$4:KP$184,$B$200,1),$B$4:INDEX($B$4:$B$184,$B$200,1),INDEX($B$4:$B$184,$B$200+(MONTH($B215)-$C$200),1)),0),VLOOKUP($B215,$B$4:KP$184,COLUMN(KP$1)-1,0))</f>
        <v>-3459200.5359992683</v>
      </c>
      <c r="KQ215" s="30">
        <f>IF(VLOOKUP($B215,$B$4:KQ$184,COLUMN(KQ$1)-1,0)="",IF(KQ182="",TREND(KQ$4:INDEX(KQ$4:KQ$184,$B$200,1),$B$4:INDEX($B$4:$B$184,$B$200,1),INDEX($B$4:$B$184,$B$200+(MONTH($B215)-$C$200),1)),0),VLOOKUP($B215,$B$4:KQ$184,COLUMN(KQ$1)-1,0))</f>
        <v>-534297.83638165891</v>
      </c>
      <c r="KR215" s="30">
        <f>IF(VLOOKUP($B215,$B$4:KR$184,COLUMN(KR$1)-1,0)="",IF(KR182="",TREND(KR$4:INDEX(KR$4:KR$184,$B$200,1),$B$4:INDEX($B$4:$B$184,$B$200,1),INDEX($B$4:$B$184,$B$200+(MONTH($B215)-$C$200),1)),0),VLOOKUP($B215,$B$4:KR$184,COLUMN(KR$1)-1,0))</f>
        <v>-776487.55404316634</v>
      </c>
      <c r="KS215" s="30">
        <f>IF(VLOOKUP($B215,$B$4:KS$184,COLUMN(KS$1)-1,0)="",IF(KS182="",TREND(KS$4:INDEX(KS$4:KS$184,$B$200,1),$B$4:INDEX($B$4:$B$184,$B$200,1),INDEX($B$4:$B$184,$B$200+(MONTH($B215)-$C$200),1)),0),VLOOKUP($B215,$B$4:KS$184,COLUMN(KS$1)-1,0))</f>
        <v>1113062.8163503055</v>
      </c>
      <c r="KT215" s="30">
        <f>IF(VLOOKUP($B215,$B$4:KT$184,COLUMN(KT$1)-1,0)="",IF(KT182="",TREND(KT$4:INDEX(KT$4:KT$184,$B$200,1),$B$4:INDEX($B$4:$B$184,$B$200,1),INDEX($B$4:$B$184,$B$200+(MONTH($B215)-$C$200),1)),0),VLOOKUP($B215,$B$4:KT$184,COLUMN(KT$1)-1,0))</f>
        <v>8499901.8448234051</v>
      </c>
      <c r="KU215" s="30">
        <f>IF(VLOOKUP($B215,$B$4:KU$184,COLUMN(KU$1)-1,0)="",IF(KU182="",TREND(KU$4:INDEX(KU$4:KU$184,$B$200,1),$B$4:INDEX($B$4:$B$184,$B$200,1),INDEX($B$4:$B$184,$B$200+(MONTH($B215)-$C$200),1)),0),VLOOKUP($B215,$B$4:KU$184,COLUMN(KU$1)-1,0))</f>
        <v>-30340.306891800254</v>
      </c>
      <c r="KV215" s="30">
        <f>IF(VLOOKUP($B215,$B$4:KV$184,COLUMN(KV$1)-1,0)="",IF(KV182="",TREND(KV$4:INDEX(KV$4:KV$184,$B$200,1),$B$4:INDEX($B$4:$B$184,$B$200,1),INDEX($B$4:$B$184,$B$200+(MONTH($B215)-$C$200),1)),0),VLOOKUP($B215,$B$4:KV$184,COLUMN(KV$1)-1,0))</f>
        <v>81869734.412900031</v>
      </c>
      <c r="KW215" s="30">
        <f>IF(VLOOKUP($B215,$B$4:KW$184,COLUMN(KW$1)-1,0)="",IF(KW182="",TREND(KW$4:INDEX(KW$4:KW$184,$B$200,1),$B$4:INDEX($B$4:$B$184,$B$200,1),INDEX($B$4:$B$184,$B$200+(MONTH($B215)-$C$200),1)),0),VLOOKUP($B215,$B$4:KW$184,COLUMN(KW$1)-1,0))</f>
        <v>0</v>
      </c>
      <c r="KX215" s="30">
        <f>IF(VLOOKUP($B215,$B$4:KX$184,COLUMN(KX$1)-1,0)="",IF(KX182="",TREND(KX$4:INDEX(KX$4:KX$184,$B$200,1),$B$4:INDEX($B$4:$B$184,$B$200,1),INDEX($B$4:$B$184,$B$200+(MONTH($B215)-$C$200),1)),0),VLOOKUP($B215,$B$4:KX$184,COLUMN(KX$1)-1,0))</f>
        <v>6422206.0070339963</v>
      </c>
      <c r="KY215" s="30">
        <f>IF(VLOOKUP($B215,$B$4:KY$184,COLUMN(KY$1)-1,0)="",IF(KY182="",TREND(KY$4:INDEX(KY$4:KY$184,$B$200,1),$B$4:INDEX($B$4:$B$184,$B$200,1),INDEX($B$4:$B$184,$B$200+(MONTH($B215)-$C$200),1)),0),VLOOKUP($B215,$B$4:KY$184,COLUMN(KY$1)-1,0))</f>
        <v>13142272.493255213</v>
      </c>
      <c r="KZ215" s="30">
        <f>IF(VLOOKUP($B215,$B$4:KZ$184,COLUMN(KZ$1)-1,0)="",IF(KZ182="",TREND(KZ$4:INDEX(KZ$4:KZ$184,$B$200,1),$B$4:INDEX($B$4:$B$184,$B$200,1),INDEX($B$4:$B$184,$B$200+(MONTH($B215)-$C$200),1)),0),VLOOKUP($B215,$B$4:KZ$184,COLUMN(KZ$1)-1,0))</f>
        <v>17636500.053781897</v>
      </c>
      <c r="LA215" s="30">
        <f>IF(VLOOKUP($B215,$B$4:LA$184,COLUMN(LA$1)-1,0)="",IF(LA182="",TREND(LA$4:INDEX(LA$4:LA$184,$B$200,1),$B$4:INDEX($B$4:$B$184,$B$200,1),INDEX($B$4:$B$184,$B$200+(MONTH($B215)-$C$200),1)),0),VLOOKUP($B215,$B$4:LA$184,COLUMN(LA$1)-1,0))</f>
        <v>10350077.532504193</v>
      </c>
      <c r="LB215" s="30">
        <f>IF(VLOOKUP($B215,$B$4:LB$184,COLUMN(LB$1)-1,0)="",IF(LB182="",TREND(LB$4:INDEX(LB$4:LB$184,$B$200,1),$B$4:INDEX($B$4:$B$184,$B$200,1),INDEX($B$4:$B$184,$B$200+(MONTH($B215)-$C$200),1)),0),VLOOKUP($B215,$B$4:LB$184,COLUMN(LB$1)-1,0))</f>
        <v>3380022.1447570659</v>
      </c>
      <c r="LC215" s="30">
        <f>IF(VLOOKUP($B215,$B$4:LC$184,COLUMN(LC$1)-1,0)="",IF(LC182="",TREND(LC$4:INDEX(LC$4:LC$184,$B$200,1),$B$4:INDEX($B$4:$B$184,$B$200,1),INDEX($B$4:$B$184,$B$200+(MONTH($B215)-$C$200),1)),0),VLOOKUP($B215,$B$4:LC$184,COLUMN(LC$1)-1,0))</f>
        <v>5799272.3838703819</v>
      </c>
      <c r="LD215" s="30">
        <f>IF(VLOOKUP($B215,$B$4:LD$184,COLUMN(LD$1)-1,0)="",IF(LD182="",TREND(LD$4:INDEX(LD$4:LD$184,$B$200,1),$B$4:INDEX($B$4:$B$184,$B$200,1),INDEX($B$4:$B$184,$B$200+(MONTH($B215)-$C$200),1)),0),VLOOKUP($B215,$B$4:LD$184,COLUMN(LD$1)-1,0))</f>
        <v>343845085.67618489</v>
      </c>
      <c r="LE215" s="30">
        <f>IF(VLOOKUP($B215,$B$4:LE$184,COLUMN(LE$1)-1,0)="",IF(LE182="",TREND(LE$4:INDEX(LE$4:LE$184,$B$200,1),$B$4:INDEX($B$4:$B$184,$B$200,1),INDEX($B$4:$B$184,$B$200+(MONTH($B215)-$C$200),1)),0),VLOOKUP($B215,$B$4:LE$184,COLUMN(LE$1)-1,0))</f>
        <v>1070825.8036135752</v>
      </c>
      <c r="LF215" s="30">
        <f>IF(VLOOKUP($B215,$B$4:LF$184,COLUMN(LF$1)-1,0)="",IF(LF182="",TREND(LF$4:INDEX(LF$4:LF$184,$B$200,1),$B$4:INDEX($B$4:$B$184,$B$200,1),INDEX($B$4:$B$184,$B$200+(MONTH($B215)-$C$200),1)),0),VLOOKUP($B215,$B$4:LF$184,COLUMN(LF$1)-1,0))</f>
        <v>5713960.5864225328</v>
      </c>
      <c r="LG215" s="30">
        <f>IF(VLOOKUP($B215,$B$4:LG$184,COLUMN(LG$1)-1,0)="",IF(LG182="",TREND(LG$4:INDEX(LG$4:LG$184,$B$200,1),$B$4:INDEX($B$4:$B$184,$B$200,1),INDEX($B$4:$B$184,$B$200+(MONTH($B215)-$C$200),1)),0),VLOOKUP($B215,$B$4:LG$184,COLUMN(LG$1)-1,0))</f>
        <v>-68052.769245345145</v>
      </c>
      <c r="LH215" s="30">
        <f>IF(VLOOKUP($B215,$B$4:LH$184,COLUMN(LH$1)-1,0)="",IF(LH182="",TREND(LH$4:INDEX(LH$4:LH$184,$B$200,1),$B$4:INDEX($B$4:$B$184,$B$200,1),INDEX($B$4:$B$184,$B$200+(MONTH($B215)-$C$200),1)),0),VLOOKUP($B215,$B$4:LH$184,COLUMN(LH$1)-1,0))</f>
        <v>9152182.8961037099</v>
      </c>
      <c r="LI215" s="30">
        <f>IF(VLOOKUP($B215,$B$4:LI$184,COLUMN(LI$1)-1,0)="",IF(LI182="",TREND(LI$4:INDEX(LI$4:LI$184,$B$200,1),$B$4:INDEX($B$4:$B$184,$B$200,1),INDEX($B$4:$B$184,$B$200+(MONTH($B215)-$C$200),1)),0),VLOOKUP($B215,$B$4:LI$184,COLUMN(LI$1)-1,0))</f>
        <v>36927460.554239631</v>
      </c>
      <c r="LJ215" s="30">
        <f>IF(VLOOKUP($B215,$B$4:LJ$184,COLUMN(LJ$1)-1,0)="",IF(LJ182="",TREND(LJ$4:INDEX(LJ$4:LJ$184,$B$200,1),$B$4:INDEX($B$4:$B$184,$B$200,1),INDEX($B$4:$B$184,$B$200+(MONTH($B215)-$C$200),1)),0),VLOOKUP($B215,$B$4:LJ$184,COLUMN(LJ$1)-1,0))</f>
        <v>7693859.4868211299</v>
      </c>
      <c r="LK215" s="30">
        <f>IF(VLOOKUP($B215,$B$4:LK$184,COLUMN(LK$1)-1,0)="",IF(LK182="",TREND(LK$4:INDEX(LK$4:LK$184,$B$200,1),$B$4:INDEX($B$4:$B$184,$B$200,1),INDEX($B$4:$B$184,$B$200+(MONTH($B215)-$C$200),1)),0),VLOOKUP($B215,$B$4:LK$184,COLUMN(LK$1)-1,0))</f>
        <v>1042608.2780318242</v>
      </c>
      <c r="LL215" s="30">
        <f>IF(VLOOKUP($B215,$B$4:LL$184,COLUMN(LL$1)-1,0)="",IF(LL182="",TREND(LL$4:INDEX(LL$4:LL$184,$B$200,1),$B$4:INDEX($B$4:$B$184,$B$200,1),INDEX($B$4:$B$184,$B$200+(MONTH($B215)-$C$200),1)),0),VLOOKUP($B215,$B$4:LL$184,COLUMN(LL$1)-1,0))</f>
        <v>2781075.2141910531</v>
      </c>
      <c r="LM215" s="30">
        <f>IF(VLOOKUP($B215,$B$4:LM$184,COLUMN(LM$1)-1,0)="",IF(LM182="",TREND(LM$4:INDEX(LM$4:LM$184,$B$200,1),$B$4:INDEX($B$4:$B$184,$B$200,1),INDEX($B$4:$B$184,$B$200+(MONTH($B215)-$C$200),1)),0),VLOOKUP($B215,$B$4:LM$184,COLUMN(LM$1)-1,0))</f>
        <v>6618797.3027189896</v>
      </c>
      <c r="LN215" s="30">
        <f>IF(VLOOKUP($B215,$B$4:LN$184,COLUMN(LN$1)-1,0)="",IF(LN182="",TREND(LN$4:INDEX(LN$4:LN$184,$B$200,1),$B$4:INDEX($B$4:$B$184,$B$200,1),INDEX($B$4:$B$184,$B$200+(MONTH($B215)-$C$200),1)),0),VLOOKUP($B215,$B$4:LN$184,COLUMN(LN$1)-1,0))</f>
        <v>42686407.045625925</v>
      </c>
      <c r="LO215" s="30">
        <f>IF(VLOOKUP($B215,$B$4:LO$184,COLUMN(LO$1)-1,0)="",IF(LO182="",TREND(LO$4:INDEX(LO$4:LO$184,$B$200,1),$B$4:INDEX($B$4:$B$184,$B$200,1),INDEX($B$4:$B$184,$B$200+(MONTH($B215)-$C$200),1)),0),VLOOKUP($B215,$B$4:LO$184,COLUMN(LO$1)-1,0))</f>
        <v>57214807.636311769</v>
      </c>
      <c r="LP215" s="30">
        <f>IF(VLOOKUP($B215,$B$4:LP$184,COLUMN(LP$1)-1,0)="",IF(LP182="",TREND(LP$4:INDEX(LP$4:LP$184,$B$200,1),$B$4:INDEX($B$4:$B$184,$B$200,1),INDEX($B$4:$B$184,$B$200+(MONTH($B215)-$C$200),1)),0),VLOOKUP($B215,$B$4:LP$184,COLUMN(LP$1)-1,0))</f>
        <v>5989875.3507785872</v>
      </c>
      <c r="LQ215" s="30">
        <f>IF(VLOOKUP($B215,$B$4:LQ$184,COLUMN(LQ$1)-1,0)="",IF(LQ182="",TREND(LQ$4:INDEX(LQ$4:LQ$184,$B$200,1),$B$4:INDEX($B$4:$B$184,$B$200,1),INDEX($B$4:$B$184,$B$200+(MONTH($B215)-$C$200),1)),0),VLOOKUP($B215,$B$4:LQ$184,COLUMN(LQ$1)-1,0))</f>
        <v>166192117.1644094</v>
      </c>
      <c r="LR215" s="30">
        <f>IF(VLOOKUP($B215,$B$4:LR$184,COLUMN(LR$1)-1,0)="",IF(LR182="",TREND(LR$4:INDEX(LR$4:LR$184,$B$200,1),$B$4:INDEX($B$4:$B$184,$B$200,1),INDEX($B$4:$B$184,$B$200+(MONTH($B215)-$C$200),1)),0),VLOOKUP($B215,$B$4:LR$184,COLUMN(LR$1)-1,0))</f>
        <v>1092068.2982810382</v>
      </c>
      <c r="LS215" s="30">
        <f>IF(VLOOKUP($B215,$B$4:LS$184,COLUMN(LS$1)-1,0)="",IF(LS182="",TREND(LS$4:INDEX(LS$4:LS$184,$B$200,1),$B$4:INDEX($B$4:$B$184,$B$200,1),INDEX($B$4:$B$184,$B$200+(MONTH($B215)-$C$200),1)),0),VLOOKUP($B215,$B$4:LS$184,COLUMN(LS$1)-1,0))</f>
        <v>164781775.54623938</v>
      </c>
      <c r="LT215" s="30">
        <f>IF(VLOOKUP($B215,$B$4:LT$184,COLUMN(LT$1)-1,0)="",IF(LT182="",TREND(LT$4:INDEX(LT$4:LT$184,$B$200,1),$B$4:INDEX($B$4:$B$184,$B$200,1),INDEX($B$4:$B$184,$B$200+(MONTH($B215)-$C$200),1)),0),VLOOKUP($B215,$B$4:LT$184,COLUMN(LT$1)-1,0))</f>
        <v>0</v>
      </c>
      <c r="LU215" s="30">
        <f>IF(VLOOKUP($B215,$B$4:LU$184,COLUMN(LU$1)-1,0)="",IF(LU182="",TREND(LU$4:INDEX(LU$4:LU$184,$B$200,1),$B$4:INDEX($B$4:$B$184,$B$200,1),INDEX($B$4:$B$184,$B$200+(MONTH($B215)-$C$200),1)),0),VLOOKUP($B215,$B$4:LU$184,COLUMN(LU$1)-1,0))</f>
        <v>255035431.00935006</v>
      </c>
      <c r="LV215" s="30">
        <f>IF(VLOOKUP($B215,$B$4:LV$184,COLUMN(LV$1)-1,0)="",IF(LV182="",TREND(LV$4:INDEX(LV$4:LV$184,$B$200,1),$B$4:INDEX($B$4:$B$184,$B$200,1),INDEX($B$4:$B$184,$B$200+(MONTH($B215)-$C$200),1)),0),VLOOKUP($B215,$B$4:LV$184,COLUMN(LV$1)-1,0))</f>
        <v>496416.64534288086</v>
      </c>
      <c r="LW215" s="30">
        <f>IF(VLOOKUP($B215,$B$4:LW$184,COLUMN(LW$1)-1,0)="",IF(LW182="",TREND(LW$4:INDEX(LW$4:LW$184,$B$200,1),$B$4:INDEX($B$4:$B$184,$B$200,1),INDEX($B$4:$B$184,$B$200+(MONTH($B215)-$C$200),1)),0),VLOOKUP($B215,$B$4:LW$184,COLUMN(LW$1)-1,0))</f>
        <v>4199808.6193440147</v>
      </c>
      <c r="LX215" s="30">
        <f>IF(VLOOKUP($B215,$B$4:LX$184,COLUMN(LX$1)-1,0)="",IF(LX182="",TREND(LX$4:INDEX(LX$4:LX$184,$B$200,1),$B$4:INDEX($B$4:$B$184,$B$200,1),INDEX($B$4:$B$184,$B$200+(MONTH($B215)-$C$200),1)),0),VLOOKUP($B215,$B$4:LX$184,COLUMN(LX$1)-1,0))</f>
        <v>769563.87010417506</v>
      </c>
      <c r="LY215" s="30">
        <f>IF(VLOOKUP($B215,$B$4:LY$184,COLUMN(LY$1)-1,0)="",IF(LY182="",TREND(LY$4:INDEX(LY$4:LY$184,$B$200,1),$B$4:INDEX($B$4:$B$184,$B$200,1),INDEX($B$4:$B$184,$B$200+(MONTH($B215)-$C$200),1)),0),VLOOKUP($B215,$B$4:LY$184,COLUMN(LY$1)-1,0))</f>
        <v>106904.26225392141</v>
      </c>
      <c r="LZ215" s="30">
        <f>IF(VLOOKUP($B215,$B$4:LZ$184,COLUMN(LZ$1)-1,0)="",IF(LZ182="",TREND(LZ$4:INDEX(LZ$4:LZ$184,$B$200,1),$B$4:INDEX($B$4:$B$184,$B$200,1),INDEX($B$4:$B$184,$B$200+(MONTH($B215)-$C$200),1)),0),VLOOKUP($B215,$B$4:LZ$184,COLUMN(LZ$1)-1,0))</f>
        <v>14946291.37696974</v>
      </c>
      <c r="MA215" s="30">
        <f>IF(VLOOKUP($B215,$B$4:MA$184,COLUMN(MA$1)-1,0)="",IF(MA182="",TREND(MA$4:INDEX(MA$4:MA$184,$B$200,1),$B$4:INDEX($B$4:$B$184,$B$200,1),INDEX($B$4:$B$184,$B$200+(MONTH($B215)-$C$200),1)),0),VLOOKUP($B215,$B$4:MA$184,COLUMN(MA$1)-1,0))</f>
        <v>40898379.730810165</v>
      </c>
      <c r="MB215" s="30">
        <f>IF(VLOOKUP($B215,$B$4:MB$184,COLUMN(MB$1)-1,0)="",IF(MB182="",TREND(MB$4:INDEX(MB$4:MB$184,$B$200,1),$B$4:INDEX($B$4:$B$184,$B$200,1),INDEX($B$4:$B$184,$B$200+(MONTH($B215)-$C$200),1)),0),VLOOKUP($B215,$B$4:MB$184,COLUMN(MB$1)-1,0))</f>
        <v>51222241.649695635</v>
      </c>
      <c r="MC215" s="30">
        <f>IF(VLOOKUP($B215,$B$4:MC$184,COLUMN(MC$1)-1,0)="",IF(MC182="",TREND(MC$4:INDEX(MC$4:MC$184,$B$200,1),$B$4:INDEX($B$4:$B$184,$B$200,1),INDEX($B$4:$B$184,$B$200+(MONTH($B215)-$C$200),1)),0),VLOOKUP($B215,$B$4:MC$184,COLUMN(MC$1)-1,0))</f>
        <v>3604538.8398757954</v>
      </c>
      <c r="MD215" s="30">
        <f>IF(VLOOKUP($B215,$B$4:MD$184,COLUMN(MD$1)-1,0)="",IF(MD182="",TREND(MD$4:INDEX(MD$4:MD$184,$B$200,1),$B$4:INDEX($B$4:$B$184,$B$200,1),INDEX($B$4:$B$184,$B$200+(MONTH($B215)-$C$200),1)),0),VLOOKUP($B215,$B$4:MD$184,COLUMN(MD$1)-1,0))</f>
        <v>292001.77533187438</v>
      </c>
      <c r="ME215" s="30">
        <f>IF(VLOOKUP($B215,$B$4:ME$184,COLUMN(ME$1)-1,0)="",IF(ME182="",TREND(ME$4:INDEX(ME$4:ME$184,$B$200,1),$B$4:INDEX($B$4:$B$184,$B$200,1),INDEX($B$4:$B$184,$B$200+(MONTH($B215)-$C$200),1)),0),VLOOKUP($B215,$B$4:ME$184,COLUMN(ME$1)-1,0))</f>
        <v>37917159.793639541</v>
      </c>
      <c r="MF215" s="30">
        <f>IF(VLOOKUP($B215,$B$4:MF$184,COLUMN(MF$1)-1,0)="",IF(MF182="",TREND(MF$4:INDEX(MF$4:MF$184,$B$200,1),$B$4:INDEX($B$4:$B$184,$B$200,1),INDEX($B$4:$B$184,$B$200+(MONTH($B215)-$C$200),1)),0),VLOOKUP($B215,$B$4:MF$184,COLUMN(MF$1)-1,0))</f>
        <v>4822664.9900046121</v>
      </c>
      <c r="MG215" s="30">
        <f>IF(VLOOKUP($B215,$B$4:MG$184,COLUMN(MG$1)-1,0)="",IF(MG182="",TREND(MG$4:INDEX(MG$4:MG$184,$B$200,1),$B$4:INDEX($B$4:$B$184,$B$200,1),INDEX($B$4:$B$184,$B$200+(MONTH($B215)-$C$200),1)),0),VLOOKUP($B215,$B$4:MG$184,COLUMN(MG$1)-1,0))</f>
        <v>3607769.2996315397</v>
      </c>
      <c r="MH215" s="30">
        <f>IF(VLOOKUP($B215,$B$4:MH$184,COLUMN(MH$1)-1,0)="",IF(MH182="",TREND(MH$4:INDEX(MH$4:MH$184,$B$200,1),$B$4:INDEX($B$4:$B$184,$B$200,1),INDEX($B$4:$B$184,$B$200+(MONTH($B215)-$C$200),1)),0),VLOOKUP($B215,$B$4:MH$184,COLUMN(MH$1)-1,0))</f>
        <v>9817829.8291490078</v>
      </c>
      <c r="MI215" s="30">
        <f>IF(VLOOKUP($B215,$B$4:MI$184,COLUMN(MI$1)-1,0)="",IF(MI182="",TREND(MI$4:INDEX(MI$4:MI$184,$B$200,1),$B$4:INDEX($B$4:$B$184,$B$200,1),INDEX($B$4:$B$184,$B$200+(MONTH($B215)-$C$200),1)),0),VLOOKUP($B215,$B$4:MI$184,COLUMN(MI$1)-1,0))</f>
        <v>292723.66125338059</v>
      </c>
      <c r="MJ215" s="30">
        <f>IF(VLOOKUP($B215,$B$4:MJ$184,COLUMN(MJ$1)-1,0)="",IF(MJ182="",TREND(MJ$4:INDEX(MJ$4:MJ$184,$B$200,1),$B$4:INDEX($B$4:$B$184,$B$200,1),INDEX($B$4:$B$184,$B$200+(MONTH($B215)-$C$200),1)),0),VLOOKUP($B215,$B$4:MJ$184,COLUMN(MJ$1)-1,0))</f>
        <v>11130851.173556939</v>
      </c>
      <c r="MK215" s="30">
        <f>IF(VLOOKUP($B215,$B$4:MK$184,COLUMN(MK$1)-1,0)="",IF(MK182="",TREND(MK$4:INDEX(MK$4:MK$184,$B$200,1),$B$4:INDEX($B$4:$B$184,$B$200,1),INDEX($B$4:$B$184,$B$200+(MONTH($B215)-$C$200),1)),0),VLOOKUP($B215,$B$4:MK$184,COLUMN(MK$1)-1,0))</f>
        <v>848941.89440170955</v>
      </c>
      <c r="ML215" s="30">
        <f>IF(VLOOKUP($B215,$B$4:ML$184,COLUMN(ML$1)-1,0)="",IF(ML182="",TREND(ML$4:INDEX(ML$4:ML$184,$B$200,1),$B$4:INDEX($B$4:$B$184,$B$200,1),INDEX($B$4:$B$184,$B$200+(MONTH($B215)-$C$200),1)),0),VLOOKUP($B215,$B$4:ML$184,COLUMN(ML$1)-1,0))</f>
        <v>46943.375968934444</v>
      </c>
      <c r="MM215" s="30">
        <f>IF(VLOOKUP($B215,$B$4:MM$184,COLUMN(MM$1)-1,0)="",IF(MM182="",TREND(MM$4:INDEX(MM$4:MM$184,$B$200,1),$B$4:INDEX($B$4:$B$184,$B$200,1),INDEX($B$4:$B$184,$B$200+(MONTH($B215)-$C$200),1)),0),VLOOKUP($B215,$B$4:MM$184,COLUMN(MM$1)-1,0))</f>
        <v>201883.56724739075</v>
      </c>
      <c r="MN215" s="30">
        <f>IF(VLOOKUP($B215,$B$4:MN$184,COLUMN(MN$1)-1,0)="",IF(MN182="",TREND(MN$4:INDEX(MN$4:MN$184,$B$200,1),$B$4:INDEX($B$4:$B$184,$B$200,1),INDEX($B$4:$B$184,$B$200+(MONTH($B215)-$C$200),1)),0),VLOOKUP($B215,$B$4:MN$184,COLUMN(MN$1)-1,0))</f>
        <v>1337959.590595169</v>
      </c>
      <c r="MO215" s="30">
        <f>IF(VLOOKUP($B215,$B$4:MO$184,COLUMN(MO$1)-1,0)="",IF(MO182="",TREND(MO$4:INDEX(MO$4:MO$184,$B$200,1),$B$4:INDEX($B$4:$B$184,$B$200,1),INDEX($B$4:$B$184,$B$200+(MONTH($B215)-$C$200),1)),0),VLOOKUP($B215,$B$4:MO$184,COLUMN(MO$1)-1,0))</f>
        <v>165144303.35336351</v>
      </c>
      <c r="MP215" s="30">
        <f>IF(VLOOKUP($B215,$B$4:MP$184,COLUMN(MP$1)-1,0)="",IF(MP182="",TREND(MP$4:INDEX(MP$4:MP$184,$B$200,1),$B$4:INDEX($B$4:$B$184,$B$200,1),INDEX($B$4:$B$184,$B$200+(MONTH($B215)-$C$200),1)),0),VLOOKUP($B215,$B$4:MP$184,COLUMN(MP$1)-1,0))</f>
        <v>2920794.0199950933</v>
      </c>
      <c r="MQ215" s="30">
        <f>IF(VLOOKUP($B215,$B$4:MQ$184,COLUMN(MQ$1)-1,0)="",IF(MQ182="",TREND(MQ$4:INDEX(MQ$4:MQ$184,$B$200,1),$B$4:INDEX($B$4:$B$184,$B$200,1),INDEX($B$4:$B$184,$B$200+(MONTH($B215)-$C$200),1)),0),VLOOKUP($B215,$B$4:MQ$184,COLUMN(MQ$1)-1,0))</f>
        <v>436141538.241045</v>
      </c>
      <c r="MR215" s="30">
        <f>IF(VLOOKUP($B215,$B$4:MR$184,COLUMN(MR$1)-1,0)="",IF(MR182="",TREND(MR$4:INDEX(MR$4:MR$184,$B$200,1),$B$4:INDEX($B$4:$B$184,$B$200,1),INDEX($B$4:$B$184,$B$200+(MONTH($B215)-$C$200),1)),0),VLOOKUP($B215,$B$4:MR$184,COLUMN(MR$1)-1,0))</f>
        <v>-84837.922718833201</v>
      </c>
      <c r="MS215" s="30">
        <f>IF(VLOOKUP($B215,$B$4:MS$184,COLUMN(MS$1)-1,0)="",IF(MS182="",TREND(MS$4:INDEX(MS$4:MS$184,$B$200,1),$B$4:INDEX($B$4:$B$184,$B$200,1),INDEX($B$4:$B$184,$B$200+(MONTH($B215)-$C$200),1)),0),VLOOKUP($B215,$B$4:MS$184,COLUMN(MS$1)-1,0))</f>
        <v>60463964988.397461</v>
      </c>
      <c r="MT215" s="30">
        <f>IF(VLOOKUP($B215,$B$4:MT$184,COLUMN(MT$1)-1,0)="",IF(MT182="",TREND(MT$4:INDEX(MT$4:MT$184,$B$200,1),$B$4:INDEX($B$4:$B$184,$B$200,1),INDEX($B$4:$B$184,$B$200+(MONTH($B215)-$C$200),1)),0),VLOOKUP($B215,$B$4:MT$184,COLUMN(MT$1)-1,0))</f>
        <v>51325685617.805359</v>
      </c>
      <c r="MU215" s="30">
        <f>IF(VLOOKUP($B215,$B$4:MU$184,COLUMN(MU$1)-1,0)="",IF(MU182="",TREND(MU$4:INDEX(MU$4:MU$184,$B$200,1),$B$4:INDEX($B$4:$B$184,$B$200,1),INDEX($B$4:$B$184,$B$200+(MONTH($B215)-$C$200),1)),0),VLOOKUP($B215,$B$4:MU$184,COLUMN(MU$1)-1,0))</f>
        <v>51048027576.020203</v>
      </c>
      <c r="MV215" s="30">
        <f>IF(VLOOKUP($B215,$B$4:MV$184,COLUMN(MV$1)-1,0)="",IF(MV182="",TREND(MV$4:INDEX(MV$4:MV$184,$B$200,1),$B$4:INDEX($B$4:$B$184,$B$200,1),INDEX($B$4:$B$184,$B$200+(MONTH($B215)-$C$200),1)),0),VLOOKUP($B215,$B$4:MV$184,COLUMN(MV$1)-1,0))</f>
        <v>22667454146.938843</v>
      </c>
      <c r="MW215" s="30">
        <f>IF(VLOOKUP($B215,$B$4:MW$184,COLUMN(MW$1)-1,0)="",IF(MW182="",TREND(MW$4:INDEX(MW$4:MW$184,$B$200,1),$B$4:INDEX($B$4:$B$184,$B$200,1),INDEX($B$4:$B$184,$B$200+(MONTH($B215)-$C$200),1)),0),VLOOKUP($B215,$B$4:MW$184,COLUMN(MW$1)-1,0))</f>
        <v>19752579589.344849</v>
      </c>
      <c r="MX215" s="30">
        <f>IF(VLOOKUP($B215,$B$4:MX$184,COLUMN(MX$1)-1,0)="",IF(MX182="",TREND(MX$4:INDEX(MX$4:MX$184,$B$200,1),$B$4:INDEX($B$4:$B$184,$B$200,1),INDEX($B$4:$B$184,$B$200+(MONTH($B215)-$C$200),1)),0),VLOOKUP($B215,$B$4:MX$184,COLUMN(MX$1)-1,0))</f>
        <v>0</v>
      </c>
      <c r="MY215" s="30">
        <f>IF(VLOOKUP($B215,$B$4:MY$184,COLUMN(MY$1)-1,0)="",IF(MY182="",TREND(MY$4:INDEX(MY$4:MY$184,$B$200,1),$B$4:INDEX($B$4:$B$184,$B$200,1),INDEX($B$4:$B$184,$B$200+(MONTH($B215)-$C$200),1)),0),VLOOKUP($B215,$B$4:MY$184,COLUMN(MY$1)-1,0))</f>
        <v>158613986.9076817</v>
      </c>
      <c r="MZ215" s="30">
        <f>IF(VLOOKUP($B215,$B$4:MZ$184,COLUMN(MZ$1)-1,0)="",IF(MZ182="",TREND(MZ$4:INDEX(MZ$4:MZ$184,$B$200,1),$B$4:INDEX($B$4:$B$184,$B$200,1),INDEX($B$4:$B$184,$B$200+(MONTH($B215)-$C$200),1)),0),VLOOKUP($B215,$B$4:MZ$184,COLUMN(MZ$1)-1,0))</f>
        <v>16559118764.06134</v>
      </c>
      <c r="NA215" s="30">
        <f>IF(VLOOKUP($B215,$B$4:NA$184,COLUMN(NA$1)-1,0)="",IF(NA182="",TREND(NA$4:INDEX(NA$4:NA$184,$B$200,1),$B$4:INDEX($B$4:$B$184,$B$200,1),INDEX($B$4:$B$184,$B$200+(MONTH($B215)-$C$200),1)),0),VLOOKUP($B215,$B$4:NA$184,COLUMN(NA$1)-1,0))</f>
        <v>1612528173.3425598</v>
      </c>
      <c r="NB215" s="30">
        <f>IF(VLOOKUP($B215,$B$4:NB$184,COLUMN(NB$1)-1,0)="",IF(NB182="",TREND(NB$4:INDEX(NB$4:NB$184,$B$200,1),$B$4:INDEX($B$4:$B$184,$B$200,1),INDEX($B$4:$B$184,$B$200+(MONTH($B215)-$C$200),1)),0),VLOOKUP($B215,$B$4:NB$184,COLUMN(NB$1)-1,0))</f>
        <v>1612465925.828167</v>
      </c>
      <c r="NC215" s="30">
        <f>IF(VLOOKUP($B215,$B$4:NC$184,COLUMN(NC$1)-1,0)="",IF(NC182="",TREND(NC$4:INDEX(NC$4:NC$184,$B$200,1),$B$4:INDEX($B$4:$B$184,$B$200,1),INDEX($B$4:$B$184,$B$200+(MONTH($B215)-$C$200),1)),0),VLOOKUP($B215,$B$4:NC$184,COLUMN(NC$1)-1,0))</f>
        <v>62247.514391366392</v>
      </c>
      <c r="ND215" s="30">
        <f>IF(VLOOKUP($B215,$B$4:ND$184,COLUMN(ND$1)-1,0)="",IF(ND182="",TREND(ND$4:INDEX(ND$4:ND$184,$B$200,1),$B$4:INDEX($B$4:$B$184,$B$200,1),INDEX($B$4:$B$184,$B$200+(MONTH($B215)-$C$200),1)),0),VLOOKUP($B215,$B$4:ND$184,COLUMN(ND$1)-1,0))</f>
        <v>16934570527.631561</v>
      </c>
      <c r="NE215" s="30">
        <f>IF(VLOOKUP($B215,$B$4:NE$184,COLUMN(NE$1)-1,0)="",IF(NE182="",TREND(NE$4:INDEX(NE$4:NE$184,$B$200,1),$B$4:INDEX($B$4:$B$184,$B$200,1),INDEX($B$4:$B$184,$B$200+(MONTH($B215)-$C$200),1)),0),VLOOKUP($B215,$B$4:NE$184,COLUMN(NE$1)-1,0))</f>
        <v>16934570527.631561</v>
      </c>
      <c r="NF215" s="30">
        <f>IF(VLOOKUP($B215,$B$4:NF$184,COLUMN(NF$1)-1,0)="",IF(NF182="",TREND(NF$4:INDEX(NF$4:NF$184,$B$200,1),$B$4:INDEX($B$4:$B$184,$B$200,1),INDEX($B$4:$B$184,$B$200+(MONTH($B215)-$C$200),1)),0),VLOOKUP($B215,$B$4:NF$184,COLUMN(NF$1)-1,0))</f>
        <v>0</v>
      </c>
      <c r="NG215" s="30">
        <f>IF(VLOOKUP($B215,$B$4:NG$184,COLUMN(NG$1)-1,0)="",IF(NG182="",TREND(NG$4:INDEX(NG$4:NG$184,$B$200,1),$B$4:INDEX($B$4:$B$184,$B$200,1),INDEX($B$4:$B$184,$B$200+(MONTH($B215)-$C$200),1)),0),VLOOKUP($B215,$B$4:NG$184,COLUMN(NG$1)-1,0))</f>
        <v>168415030.51576233</v>
      </c>
      <c r="NH215" s="30">
        <f>IF(VLOOKUP($B215,$B$4:NH$184,COLUMN(NH$1)-1,0)="",IF(NH182="",TREND(NH$4:INDEX(NH$4:NH$184,$B$200,1),$B$4:INDEX($B$4:$B$184,$B$200,1),INDEX($B$4:$B$184,$B$200+(MONTH($B215)-$C$200),1)),0),VLOOKUP($B215,$B$4:NH$184,COLUMN(NH$1)-1,0))</f>
        <v>6752481647.4904938</v>
      </c>
      <c r="NI215" s="30">
        <f>IF(VLOOKUP($B215,$B$4:NI$184,COLUMN(NI$1)-1,0)="",IF(NI182="",TREND(NI$4:INDEX(NI$4:NI$184,$B$200,1),$B$4:INDEX($B$4:$B$184,$B$200,1),INDEX($B$4:$B$184,$B$200+(MONTH($B215)-$C$200),1)),0),VLOOKUP($B215,$B$4:NI$184,COLUMN(NI$1)-1,0))</f>
        <v>1812650811.6379662</v>
      </c>
      <c r="NJ215" s="30">
        <f>IF(VLOOKUP($B215,$B$4:NJ$184,COLUMN(NJ$1)-1,0)="",IF(NJ182="",TREND(NJ$4:INDEX(NJ$4:NJ$184,$B$200,1),$B$4:INDEX($B$4:$B$184,$B$200,1),INDEX($B$4:$B$184,$B$200+(MONTH($B215)-$C$200),1)),0),VLOOKUP($B215,$B$4:NJ$184,COLUMN(NJ$1)-1,0))</f>
        <v>440470571.11248684</v>
      </c>
      <c r="NK215" s="30">
        <f>IF(VLOOKUP($B215,$B$4:NK$184,COLUMN(NK$1)-1,0)="",IF(NK182="",TREND(NK$4:INDEX(NK$4:NK$184,$B$200,1),$B$4:INDEX($B$4:$B$184,$B$200,1),INDEX($B$4:$B$184,$B$200+(MONTH($B215)-$C$200),1)),0),VLOOKUP($B215,$B$4:NK$184,COLUMN(NK$1)-1,0))</f>
        <v>1372180240.5254784</v>
      </c>
      <c r="NL215" s="30">
        <f>IF(VLOOKUP($B215,$B$4:NL$184,COLUMN(NL$1)-1,0)="",IF(NL182="",TREND(NL$4:INDEX(NL$4:NL$184,$B$200,1),$B$4:INDEX($B$4:$B$184,$B$200,1),INDEX($B$4:$B$184,$B$200+(MONTH($B215)-$C$200),1)),0),VLOOKUP($B215,$B$4:NL$184,COLUMN(NL$1)-1,0))</f>
        <v>8823304197.8308258</v>
      </c>
      <c r="NM215" s="30">
        <f>IF(VLOOKUP($B215,$B$4:NM$184,COLUMN(NM$1)-1,0)="",IF(NM182="",TREND(NM$4:INDEX(NM$4:NM$184,$B$200,1),$B$4:INDEX($B$4:$B$184,$B$200,1),INDEX($B$4:$B$184,$B$200+(MONTH($B215)-$C$200),1)),0),VLOOKUP($B215,$B$4:NM$184,COLUMN(NM$1)-1,0))</f>
        <v>3397212297.1591625</v>
      </c>
      <c r="NN215" s="30">
        <f>IF(VLOOKUP($B215,$B$4:NN$184,COLUMN(NN$1)-1,0)="",IF(NN182="",TREND(NN$4:INDEX(NN$4:NN$184,$B$200,1),$B$4:INDEX($B$4:$B$184,$B$200,1),INDEX($B$4:$B$184,$B$200+(MONTH($B215)-$C$200),1)),0),VLOOKUP($B215,$B$4:NN$184,COLUMN(NN$1)-1,0))</f>
        <v>2961596445.7227497</v>
      </c>
      <c r="NO215" s="30">
        <f>IF(VLOOKUP($B215,$B$4:NO$184,COLUMN(NO$1)-1,0)="",IF(NO182="",TREND(NO$4:INDEX(NO$4:NO$184,$B$200,1),$B$4:INDEX($B$4:$B$184,$B$200,1),INDEX($B$4:$B$184,$B$200+(MONTH($B215)-$C$200),1)),0),VLOOKUP($B215,$B$4:NO$184,COLUMN(NO$1)-1,0))</f>
        <v>2521396.8673333526</v>
      </c>
      <c r="NP215" s="30">
        <f>IF(VLOOKUP($B215,$B$4:NP$184,COLUMN(NP$1)-1,0)="",IF(NP182="",TREND(NP$4:INDEX(NP$4:NP$184,$B$200,1),$B$4:INDEX($B$4:$B$184,$B$200,1),INDEX($B$4:$B$184,$B$200+(MONTH($B215)-$C$200),1)),0),VLOOKUP($B215,$B$4:NP$184,COLUMN(NP$1)-1,0))</f>
        <v>52311746.283588432</v>
      </c>
      <c r="NQ215" s="30">
        <f>IF(VLOOKUP($B215,$B$4:NQ$184,COLUMN(NQ$1)-1,0)="",IF(NQ182="",TREND(NQ$4:INDEX(NQ$4:NQ$184,$B$200,1),$B$4:INDEX($B$4:$B$184,$B$200,1),INDEX($B$4:$B$184,$B$200+(MONTH($B215)-$C$200),1)),0),VLOOKUP($B215,$B$4:NQ$184,COLUMN(NQ$1)-1,0))</f>
        <v>150853251.70636749</v>
      </c>
      <c r="NR215" s="30">
        <f>IF(VLOOKUP($B215,$B$4:NR$184,COLUMN(NR$1)-1,0)="",IF(NR182="",TREND(NR$4:INDEX(NR$4:NR$184,$B$200,1),$B$4:INDEX($B$4:$B$184,$B$200,1),INDEX($B$4:$B$184,$B$200+(MONTH($B215)-$C$200),1)),0),VLOOKUP($B215,$B$4:NR$184,COLUMN(NR$1)-1,0))</f>
        <v>90761397.677955866</v>
      </c>
      <c r="NS215" s="30">
        <f>IF(VLOOKUP($B215,$B$4:NS$184,COLUMN(NS$1)-1,0)="",IF(NS182="",TREND(NS$4:INDEX(NS$4:NS$184,$B$200,1),$B$4:INDEX($B$4:$B$184,$B$200,1),INDEX($B$4:$B$184,$B$200+(MONTH($B215)-$C$200),1)),0),VLOOKUP($B215,$B$4:NS$184,COLUMN(NS$1)-1,0))</f>
        <v>30651060.66841051</v>
      </c>
      <c r="NT215" s="30">
        <f>IF(VLOOKUP($B215,$B$4:NT$184,COLUMN(NT$1)-1,0)="",IF(NT182="",TREND(NT$4:INDEX(NT$4:NT$184,$B$200,1),$B$4:INDEX($B$4:$B$184,$B$200,1),INDEX($B$4:$B$184,$B$200+(MONTH($B215)-$C$200),1)),0),VLOOKUP($B215,$B$4:NT$184,COLUMN(NT$1)-1,0))</f>
        <v>435615851.43641138</v>
      </c>
      <c r="NU215" s="30">
        <f>IF(VLOOKUP($B215,$B$4:NU$184,COLUMN(NU$1)-1,0)="",IF(NU182="",TREND(NU$4:INDEX(NU$4:NU$184,$B$200,1),$B$4:INDEX($B$4:$B$184,$B$200,1),INDEX($B$4:$B$184,$B$200+(MONTH($B215)-$C$200),1)),0),VLOOKUP($B215,$B$4:NU$184,COLUMN(NU$1)-1,0))</f>
        <v>-54936502.162294388</v>
      </c>
      <c r="NV215" s="30">
        <f>IF(VLOOKUP($B215,$B$4:NV$184,COLUMN(NV$1)-1,0)="",IF(NV182="",TREND(NV$4:INDEX(NV$4:NV$184,$B$200,1),$B$4:INDEX($B$4:$B$184,$B$200,1),INDEX($B$4:$B$184,$B$200+(MONTH($B215)-$C$200),1)),0),VLOOKUP($B215,$B$4:NV$184,COLUMN(NV$1)-1,0))</f>
        <v>21731126.085300755</v>
      </c>
      <c r="NW215" s="30">
        <f>IF(VLOOKUP($B215,$B$4:NW$184,COLUMN(NW$1)-1,0)="",IF(NW182="",TREND(NW$4:INDEX(NW$4:NW$184,$B$200,1),$B$4:INDEX($B$4:$B$184,$B$200,1),INDEX($B$4:$B$184,$B$200+(MONTH($B215)-$C$200),1)),0),VLOOKUP($B215,$B$4:NW$184,COLUMN(NW$1)-1,0))</f>
        <v>-19083362.775707006</v>
      </c>
      <c r="NX215" s="30">
        <f>IF(VLOOKUP($B215,$B$4:NX$184,COLUMN(NX$1)-1,0)="",IF(NX182="",TREND(NX$4:INDEX(NX$4:NX$184,$B$200,1),$B$4:INDEX($B$4:$B$184,$B$200,1),INDEX($B$4:$B$184,$B$200+(MONTH($B215)-$C$200),1)),0),VLOOKUP($B215,$B$4:NX$184,COLUMN(NX$1)-1,0))</f>
        <v>-16735717.246013284</v>
      </c>
      <c r="NY215" s="30">
        <f>IF(VLOOKUP($B215,$B$4:NY$184,COLUMN(NY$1)-1,0)="",IF(NY182="",TREND(NY$4:INDEX(NY$4:NY$184,$B$200,1),$B$4:INDEX($B$4:$B$184,$B$200,1),INDEX($B$4:$B$184,$B$200+(MONTH($B215)-$C$200),1)),0),VLOOKUP($B215,$B$4:NY$184,COLUMN(NY$1)-1,0))</f>
        <v>35875391.607278466</v>
      </c>
      <c r="NZ215" s="30">
        <f>IF(VLOOKUP($B215,$B$4:NZ$184,COLUMN(NZ$1)-1,0)="",IF(NZ182="",TREND(NZ$4:INDEX(NZ$4:NZ$184,$B$200,1),$B$4:INDEX($B$4:$B$184,$B$200,1),INDEX($B$4:$B$184,$B$200+(MONTH($B215)-$C$200),1)),0),VLOOKUP($B215,$B$4:NZ$184,COLUMN(NZ$1)-1,0))</f>
        <v>235248415.11475754</v>
      </c>
      <c r="OA215" s="30">
        <f>IF(VLOOKUP($B215,$B$4:OA$184,COLUMN(OA$1)-1,0)="",IF(OA182="",TREND(OA$4:INDEX(OA$4:OA$184,$B$200,1),$B$4:INDEX($B$4:$B$184,$B$200,1),INDEX($B$4:$B$184,$B$200+(MONTH($B215)-$C$200),1)),0),VLOOKUP($B215,$B$4:OA$184,COLUMN(OA$1)-1,0))</f>
        <v>1683138800.9512291</v>
      </c>
      <c r="OB215" s="30">
        <f>IF(VLOOKUP($B215,$B$4:OB$184,COLUMN(OB$1)-1,0)="",IF(OB182="",TREND(OB$4:INDEX(OB$4:OB$184,$B$200,1),$B$4:INDEX($B$4:$B$184,$B$200,1),INDEX($B$4:$B$184,$B$200+(MONTH($B215)-$C$200),1)),0),VLOOKUP($B215,$B$4:OB$184,COLUMN(OB$1)-1,0))</f>
        <v>1792064883.3699322</v>
      </c>
      <c r="OC215" s="30">
        <f>IF(VLOOKUP($B215,$B$4:OC$184,COLUMN(OC$1)-1,0)="",IF(OC182="",TREND(OC$4:INDEX(OC$4:OC$184,$B$200,1),$B$4:INDEX($B$4:$B$184,$B$200,1),INDEX($B$4:$B$184,$B$200+(MONTH($B215)-$C$200),1)),0),VLOOKUP($B215,$B$4:OC$184,COLUMN(OC$1)-1,0))</f>
        <v>3624312.4060998186</v>
      </c>
      <c r="OD215" s="30">
        <f>IF(VLOOKUP($B215,$B$4:OD$184,COLUMN(OD$1)-1,0)="",IF(OD182="",TREND(OD$4:INDEX(OD$4:OD$184,$B$200,1),$B$4:INDEX($B$4:$B$184,$B$200,1),INDEX($B$4:$B$184,$B$200+(MONTH($B215)-$C$200),1)),0),VLOOKUP($B215,$B$4:OD$184,COLUMN(OD$1)-1,0))</f>
        <v>3622762.7206291705</v>
      </c>
      <c r="OE215" s="30">
        <f>IF(VLOOKUP($B215,$B$4:OE$184,COLUMN(OE$1)-1,0)="",IF(OE182="",TREND(OE$4:INDEX(OE$4:OE$184,$B$200,1),$B$4:INDEX($B$4:$B$184,$B$200,1),INDEX($B$4:$B$184,$B$200+(MONTH($B215)-$C$200),1)),0),VLOOKUP($B215,$B$4:OE$184,COLUMN(OE$1)-1,0))</f>
        <v>1549.6854706502581</v>
      </c>
      <c r="OF215" s="30">
        <f>IF(VLOOKUP($B215,$B$4:OF$184,COLUMN(OF$1)-1,0)="",IF(OF182="",TREND(OF$4:INDEX(OF$4:OF$184,$B$200,1),$B$4:INDEX($B$4:$B$184,$B$200,1),INDEX($B$4:$B$184,$B$200+(MONTH($B215)-$C$200),1)),0),VLOOKUP($B215,$B$4:OF$184,COLUMN(OF$1)-1,0))</f>
        <v>1788440570.9638309</v>
      </c>
      <c r="OG215" s="30">
        <f>IF(VLOOKUP($B215,$B$4:OG$184,COLUMN(OG$1)-1,0)="",IF(OG182="",TREND(OG$4:INDEX(OG$4:OG$184,$B$200,1),$B$4:INDEX($B$4:$B$184,$B$200,1),INDEX($B$4:$B$184,$B$200+(MONTH($B215)-$C$200),1)),0),VLOOKUP($B215,$B$4:OG$184,COLUMN(OG$1)-1,0))</f>
        <v>0</v>
      </c>
      <c r="OH215" s="30">
        <f>IF(VLOOKUP($B215,$B$4:OH$184,COLUMN(OH$1)-1,0)="",IF(OH182="",TREND(OH$4:INDEX(OH$4:OH$184,$B$200,1),$B$4:INDEX($B$4:$B$184,$B$200,1),INDEX($B$4:$B$184,$B$200+(MONTH($B215)-$C$200),1)),0),VLOOKUP($B215,$B$4:OH$184,COLUMN(OH$1)-1,0))</f>
        <v>1788440570.9638309</v>
      </c>
      <c r="OI215" s="30">
        <f>IF(VLOOKUP($B215,$B$4:OI$184,COLUMN(OI$1)-1,0)="",IF(OI182="",TREND(OI$4:INDEX(OI$4:OI$184,$B$200,1),$B$4:INDEX($B$4:$B$184,$B$200,1),INDEX($B$4:$B$184,$B$200+(MONTH($B215)-$C$200),1)),0),VLOOKUP($B215,$B$4:OI$184,COLUMN(OI$1)-1,0))</f>
        <v>0</v>
      </c>
      <c r="OJ215" s="30">
        <f>IF(VLOOKUP($B215,$B$4:OJ$184,COLUMN(OJ$1)-1,0)="",IF(OJ182="",TREND(OJ$4:INDEX(OJ$4:OJ$184,$B$200,1),$B$4:INDEX($B$4:$B$184,$B$200,1),INDEX($B$4:$B$184,$B$200+(MONTH($B215)-$C$200),1)),0),VLOOKUP($B215,$B$4:OJ$184,COLUMN(OJ$1)-1,0))</f>
        <v>387042559.09851629</v>
      </c>
      <c r="OK215" s="30">
        <f>IF(VLOOKUP($B215,$B$4:OK$184,COLUMN(OK$1)-1,0)="",IF(OK182="",TREND(OK$4:INDEX(OK$4:OK$184,$B$200,1),$B$4:INDEX($B$4:$B$184,$B$200,1),INDEX($B$4:$B$184,$B$200+(MONTH($B215)-$C$200),1)),0),VLOOKUP($B215,$B$4:OK$184,COLUMN(OK$1)-1,0))</f>
        <v>218842764.80558559</v>
      </c>
      <c r="OL215" s="30">
        <f>IF(VLOOKUP($B215,$B$4:OL$184,COLUMN(OL$1)-1,0)="",IF(OL182="",TREND(OL$4:INDEX(OL$4:OL$184,$B$200,1),$B$4:INDEX($B$4:$B$184,$B$200,1),INDEX($B$4:$B$184,$B$200+(MONTH($B215)-$C$200),1)),0),VLOOKUP($B215,$B$4:OL$184,COLUMN(OL$1)-1,0))</f>
        <v>218842764.80558559</v>
      </c>
      <c r="OM215" s="30">
        <f>IF(VLOOKUP($B215,$B$4:OM$184,COLUMN(OM$1)-1,0)="",IF(OM182="",TREND(OM$4:INDEX(OM$4:OM$184,$B$200,1),$B$4:INDEX($B$4:$B$184,$B$200,1),INDEX($B$4:$B$184,$B$200+(MONTH($B215)-$C$200),1)),0),VLOOKUP($B215,$B$4:OM$184,COLUMN(OM$1)-1,0))</f>
        <v>41052476.130678326</v>
      </c>
      <c r="ON215" s="30">
        <f>IF(VLOOKUP($B215,$B$4:ON$184,COLUMN(ON$1)-1,0)="",IF(ON182="",TREND(ON$4:INDEX(ON$4:ON$184,$B$200,1),$B$4:INDEX($B$4:$B$184,$B$200,1),INDEX($B$4:$B$184,$B$200+(MONTH($B215)-$C$200),1)),0),VLOOKUP($B215,$B$4:ON$184,COLUMN(ON$1)-1,0))</f>
        <v>47482908.242925942</v>
      </c>
      <c r="OO215" s="30">
        <f>IF(VLOOKUP($B215,$B$4:OO$184,COLUMN(OO$1)-1,0)="",IF(OO182="",TREND(OO$4:INDEX(OO$4:OO$184,$B$200,1),$B$4:INDEX($B$4:$B$184,$B$200,1),INDEX($B$4:$B$184,$B$200+(MONTH($B215)-$C$200),1)),0),VLOOKUP($B215,$B$4:OO$184,COLUMN(OO$1)-1,0))</f>
        <v>168199794.2929306</v>
      </c>
      <c r="OP215" s="30">
        <f>IF(VLOOKUP($B215,$B$4:OP$184,COLUMN(OP$1)-1,0)="",IF(OP182="",TREND(OP$4:INDEX(OP$4:OP$184,$B$200,1),$B$4:INDEX($B$4:$B$184,$B$200,1),INDEX($B$4:$B$184,$B$200+(MONTH($B215)-$C$200),1)),0),VLOOKUP($B215,$B$4:OP$184,COLUMN(OP$1)-1,0))</f>
        <v>-41382109.578938246</v>
      </c>
      <c r="OQ215" s="30">
        <f>IF(VLOOKUP($B215,$B$4:OQ$184,COLUMN(OQ$1)-1,0)="",IF(OQ182="",TREND(OQ$4:INDEX(OQ$4:OQ$184,$B$200,1),$B$4:INDEX($B$4:$B$184,$B$200,1),INDEX($B$4:$B$184,$B$200+(MONTH($B215)-$C$200),1)),0),VLOOKUP($B215,$B$4:OQ$184,COLUMN(OQ$1)-1,0))</f>
        <v>-493430326.07546425</v>
      </c>
      <c r="OR215" s="30">
        <f>IF(VLOOKUP($B215,$B$4:OR$184,COLUMN(OR$1)-1,0)="",IF(OR182="",TREND(OR$4:INDEX(OR$4:OR$184,$B$200,1),$B$4:INDEX($B$4:$B$184,$B$200,1),INDEX($B$4:$B$184,$B$200+(MONTH($B215)-$C$200),1)),0),VLOOKUP($B215,$B$4:OR$184,COLUMN(OR$1)-1,0))</f>
        <v>40535432.544100046</v>
      </c>
      <c r="OS215" s="30">
        <f>IF(VLOOKUP($B215,$B$4:OS$184,COLUMN(OS$1)-1,0)="",IF(OS182="",TREND(OS$4:INDEX(OS$4:OS$184,$B$200,1),$B$4:INDEX($B$4:$B$184,$B$200,1),INDEX($B$4:$B$184,$B$200+(MONTH($B215)-$C$200),1)),0),VLOOKUP($B215,$B$4:OS$184,COLUMN(OS$1)-1,0))</f>
        <v>3142570841.7131615</v>
      </c>
      <c r="OT215" s="30">
        <f>IF(VLOOKUP($B215,$B$4:OT$184,COLUMN(OT$1)-1,0)="",IF(OT182="",TREND(OT$4:INDEX(OT$4:OT$184,$B$200,1),$B$4:INDEX($B$4:$B$184,$B$200,1),INDEX($B$4:$B$184,$B$200+(MONTH($B215)-$C$200),1)),0),VLOOKUP($B215,$B$4:OT$184,COLUMN(OT$1)-1,0))</f>
        <v>2044844674.3883209</v>
      </c>
      <c r="OU215" s="30">
        <f>IF(VLOOKUP($B215,$B$4:OU$184,COLUMN(OU$1)-1,0)="",IF(OU182="",TREND(OU$4:INDEX(OU$4:OU$184,$B$200,1),$B$4:INDEX($B$4:$B$184,$B$200,1),INDEX($B$4:$B$184,$B$200+(MONTH($B215)-$C$200),1)),0),VLOOKUP($B215,$B$4:OU$184,COLUMN(OU$1)-1,0))</f>
        <v>1706494137.609787</v>
      </c>
      <c r="OV215" s="30">
        <f>IF(VLOOKUP($B215,$B$4:OV$184,COLUMN(OV$1)-1,0)="",IF(OV182="",TREND(OV$4:INDEX(OV$4:OV$184,$B$200,1),$B$4:INDEX($B$4:$B$184,$B$200,1),INDEX($B$4:$B$184,$B$200+(MONTH($B215)-$C$200),1)),0),VLOOKUP($B215,$B$4:OV$184,COLUMN(OV$1)-1,0))</f>
        <v>172604664.82164168</v>
      </c>
      <c r="OW215" s="30">
        <f>IF(VLOOKUP($B215,$B$4:OW$184,COLUMN(OW$1)-1,0)="",IF(OW182="",TREND(OW$4:INDEX(OW$4:OW$184,$B$200,1),$B$4:INDEX($B$4:$B$184,$B$200,1),INDEX($B$4:$B$184,$B$200+(MONTH($B215)-$C$200),1)),0),VLOOKUP($B215,$B$4:OW$184,COLUMN(OW$1)-1,0))</f>
        <v>1791378143.0750675</v>
      </c>
      <c r="OX215" s="30">
        <f>IF(VLOOKUP($B215,$B$4:OX$184,COLUMN(OX$1)-1,0)="",IF(OX182="",TREND(OX$4:INDEX(OX$4:OX$184,$B$200,1),$B$4:INDEX($B$4:$B$184,$B$200,1),INDEX($B$4:$B$184,$B$200+(MONTH($B215)-$C$200),1)),0),VLOOKUP($B215,$B$4:OX$184,COLUMN(OX$1)-1,0))</f>
        <v>-8960376.856587559</v>
      </c>
      <c r="OY215" s="30">
        <f>IF(VLOOKUP($B215,$B$4:OY$184,COLUMN(OY$1)-1,0)="",IF(OY182="",TREND(OY$4:INDEX(OY$4:OY$184,$B$200,1),$B$4:INDEX($B$4:$B$184,$B$200,1),INDEX($B$4:$B$184,$B$200+(MONTH($B215)-$C$200),1)),0),VLOOKUP($B215,$B$4:OY$184,COLUMN(OY$1)-1,0))</f>
        <v>0</v>
      </c>
      <c r="OZ215" s="30">
        <f>IF(VLOOKUP($B215,$B$4:OZ$184,COLUMN(OZ$1)-1,0)="",IF(OZ182="",TREND(OZ$4:INDEX(OZ$4:OZ$184,$B$200,1),$B$4:INDEX($B$4:$B$184,$B$200,1),INDEX($B$4:$B$184,$B$200+(MONTH($B215)-$C$200),1)),0),VLOOKUP($B215,$B$4:OZ$184,COLUMN(OZ$1)-1,0))</f>
        <v>1385571724.0580978</v>
      </c>
      <c r="PA215" s="30">
        <f>IF(VLOOKUP($B215,$B$4:PA$184,COLUMN(PA$1)-1,0)="",IF(PA182="",TREND(PA$4:INDEX(PA$4:PA$184,$B$200,1),$B$4:INDEX($B$4:$B$184,$B$200,1),INDEX($B$4:$B$184,$B$200+(MONTH($B215)-$C$200),1)),0),VLOOKUP($B215,$B$4:PA$184,COLUMN(PA$1)-1,0))</f>
        <v>1248756124.2220402</v>
      </c>
      <c r="PB215" s="30">
        <f>IF(VLOOKUP($B215,$B$4:PB$184,COLUMN(PB$1)-1,0)="",IF(PB182="",TREND(PB$4:INDEX(PB$4:PB$184,$B$200,1),$B$4:INDEX($B$4:$B$184,$B$200,1),INDEX($B$4:$B$184,$B$200+(MONTH($B215)-$C$200),1)),0),VLOOKUP($B215,$B$4:PB$184,COLUMN(PB$1)-1,0))</f>
        <v>118293.17226414662</v>
      </c>
      <c r="PC215" s="30">
        <f>IF(VLOOKUP($B215,$B$4:PC$184,COLUMN(PC$1)-1,0)="",IF(PC182="",TREND(PC$4:INDEX(PC$4:PC$184,$B$200,1),$B$4:INDEX($B$4:$B$184,$B$200,1),INDEX($B$4:$B$184,$B$200+(MONTH($B215)-$C$200),1)),0),VLOOKUP($B215,$B$4:PC$184,COLUMN(PC$1)-1,0))</f>
        <v>38798.262657654472</v>
      </c>
      <c r="PD215" s="30">
        <f>IF(VLOOKUP($B215,$B$4:PD$184,COLUMN(PD$1)-1,0)="",IF(PD182="",TREND(PD$4:INDEX(PD$4:PD$184,$B$200,1),$B$4:INDEX($B$4:$B$184,$B$200,1),INDEX($B$4:$B$184,$B$200+(MONTH($B215)-$C$200),1)),0),VLOOKUP($B215,$B$4:PD$184,COLUMN(PD$1)-1,0))</f>
        <v>761.54720720977457</v>
      </c>
      <c r="PE215" s="30">
        <f>IF(VLOOKUP($B215,$B$4:PE$184,COLUMN(PE$1)-1,0)="",IF(PE182="",TREND(PE$4:INDEX(PE$4:PE$184,$B$200,1),$B$4:INDEX($B$4:$B$184,$B$200,1),INDEX($B$4:$B$184,$B$200+(MONTH($B215)-$C$200),1)),0),VLOOKUP($B215,$B$4:PE$184,COLUMN(PE$1)-1,0))</f>
        <v>183642.51418674784</v>
      </c>
      <c r="PF215" s="30">
        <f>IF(VLOOKUP($B215,$B$4:PF$184,COLUMN(PF$1)-1,0)="",IF(PF182="",TREND(PF$4:INDEX(PF$4:PF$184,$B$200,1),$B$4:INDEX($B$4:$B$184,$B$200,1),INDEX($B$4:$B$184,$B$200+(MONTH($B215)-$C$200),1)),0),VLOOKUP($B215,$B$4:PF$184,COLUMN(PF$1)-1,0))</f>
        <v>425.32811396859142</v>
      </c>
      <c r="PG215" s="30">
        <f>IF(VLOOKUP($B215,$B$4:PG$184,COLUMN(PG$1)-1,0)="",IF(PG182="",TREND(PG$4:INDEX(PG$4:PG$184,$B$200,1),$B$4:INDEX($B$4:$B$184,$B$200,1),INDEX($B$4:$B$184,$B$200+(MONTH($B215)-$C$200),1)),0),VLOOKUP($B215,$B$4:PG$184,COLUMN(PG$1)-1,0))</f>
        <v>1019952.3226226475</v>
      </c>
      <c r="PH215" s="30">
        <f>IF(VLOOKUP($B215,$B$4:PH$184,COLUMN(PH$1)-1,0)="",IF(PH182="",TREND(PH$4:INDEX(PH$4:PH$184,$B$200,1),$B$4:INDEX($B$4:$B$184,$B$200,1),INDEX($B$4:$B$184,$B$200+(MONTH($B215)-$C$200),1)),0),VLOOKUP($B215,$B$4:PH$184,COLUMN(PH$1)-1,0))</f>
        <v>3137203.1945647709</v>
      </c>
      <c r="PI215" s="30">
        <f>IF(VLOOKUP($B215,$B$4:PI$184,COLUMN(PI$1)-1,0)="",IF(PI182="",TREND(PI$4:INDEX(PI$4:PI$184,$B$200,1),$B$4:INDEX($B$4:$B$184,$B$200,1),INDEX($B$4:$B$184,$B$200+(MONTH($B215)-$C$200),1)),0),VLOOKUP($B215,$B$4:PI$184,COLUMN(PI$1)-1,0))</f>
        <v>258529.13705205871</v>
      </c>
      <c r="PJ215" s="30">
        <f>IF(VLOOKUP($B215,$B$4:PJ$184,COLUMN(PJ$1)-1,0)="",IF(PJ182="",TREND(PJ$4:INDEX(PJ$4:PJ$184,$B$200,1),$B$4:INDEX($B$4:$B$184,$B$200,1),INDEX($B$4:$B$184,$B$200+(MONTH($B215)-$C$200),1)),0),VLOOKUP($B215,$B$4:PJ$184,COLUMN(PJ$1)-1,0))</f>
        <v>34966.785697082989</v>
      </c>
      <c r="PK215" s="30">
        <f>IF(VLOOKUP($B215,$B$4:PK$184,COLUMN(PK$1)-1,0)="",IF(PK182="",TREND(PK$4:INDEX(PK$4:PK$184,$B$200,1),$B$4:INDEX($B$4:$B$184,$B$200,1),INDEX($B$4:$B$184,$B$200+(MONTH($B215)-$C$200),1)),0),VLOOKUP($B215,$B$4:PK$184,COLUMN(PK$1)-1,0))</f>
        <v>-1697813.5634555146</v>
      </c>
      <c r="PL215" s="30">
        <f>IF(VLOOKUP($B215,$B$4:PL$184,COLUMN(PL$1)-1,0)="",IF(PL182="",TREND(PL$4:INDEX(PL$4:PL$184,$B$200,1),$B$4:INDEX($B$4:$B$184,$B$200,1),INDEX($B$4:$B$184,$B$200+(MONTH($B215)-$C$200),1)),0),VLOOKUP($B215,$B$4:PL$184,COLUMN(PL$1)-1,0))</f>
        <v>3919549.14552062</v>
      </c>
      <c r="PM215" s="30">
        <f>IF(VLOOKUP($B215,$B$4:PM$184,COLUMN(PM$1)-1,0)="",IF(PM182="",TREND(PM$4:INDEX(PM$4:PM$184,$B$200,1),$B$4:INDEX($B$4:$B$184,$B$200,1),INDEX($B$4:$B$184,$B$200+(MONTH($B215)-$C$200),1)),0),VLOOKUP($B215,$B$4:PM$184,COLUMN(PM$1)-1,0))</f>
        <v>110378847.28906697</v>
      </c>
      <c r="PN215" s="30">
        <f>IF(VLOOKUP($B215,$B$4:PN$184,COLUMN(PN$1)-1,0)="",IF(PN182="",TREND(PN$4:INDEX(PN$4:PN$184,$B$200,1),$B$4:INDEX($B$4:$B$184,$B$200,1),INDEX($B$4:$B$184,$B$200+(MONTH($B215)-$C$200),1)),0),VLOOKUP($B215,$B$4:PN$184,COLUMN(PN$1)-1,0))</f>
        <v>35268658.015379339</v>
      </c>
      <c r="PO215" s="30">
        <f>IF(VLOOKUP($B215,$B$4:PO$184,COLUMN(PO$1)-1,0)="",IF(PO182="",TREND(PO$4:INDEX(PO$4:PO$184,$B$200,1),$B$4:INDEX($B$4:$B$184,$B$200,1),INDEX($B$4:$B$184,$B$200+(MONTH($B215)-$C$200),1)),0),VLOOKUP($B215,$B$4:PO$184,COLUMN(PO$1)-1,0))</f>
        <v>385455.3482181537</v>
      </c>
      <c r="PP215" s="30">
        <f>IF(VLOOKUP($B215,$B$4:PP$184,COLUMN(PP$1)-1,0)="",IF(PP182="",TREND(PP$4:INDEX(PP$4:PP$184,$B$200,1),$B$4:INDEX($B$4:$B$184,$B$200,1),INDEX($B$4:$B$184,$B$200+(MONTH($B215)-$C$200),1)),0),VLOOKUP($B215,$B$4:PP$184,COLUMN(PP$1)-1,0))</f>
        <v>863445.2161631342</v>
      </c>
      <c r="PQ215" s="30">
        <f>IF(VLOOKUP($B215,$B$4:PQ$184,COLUMN(PQ$1)-1,0)="",IF(PQ182="",TREND(PQ$4:INDEX(PQ$4:PQ$184,$B$200,1),$B$4:INDEX($B$4:$B$184,$B$200,1),INDEX($B$4:$B$184,$B$200+(MONTH($B215)-$C$200),1)),0),VLOOKUP($B215,$B$4:PQ$184,COLUMN(PQ$1)-1,0))</f>
        <v>-66946.708430240396</v>
      </c>
      <c r="PR215" s="30">
        <f>IF(VLOOKUP($B215,$B$4:PR$184,COLUMN(PR$1)-1,0)="",IF(PR182="",TREND(PR$4:INDEX(PR$4:PR$184,$B$200,1),$B$4:INDEX($B$4:$B$184,$B$200,1),INDEX($B$4:$B$184,$B$200+(MONTH($B215)-$C$200),1)),0),VLOOKUP($B215,$B$4:PR$184,COLUMN(PR$1)-1,0))</f>
        <v>0</v>
      </c>
      <c r="PS215" s="30">
        <f>IF(VLOOKUP($B215,$B$4:PS$184,COLUMN(PS$1)-1,0)="",IF(PS182="",TREND(PS$4:INDEX(PS$4:PS$184,$B$200,1),$B$4:INDEX($B$4:$B$184,$B$200,1),INDEX($B$4:$B$184,$B$200+(MONTH($B215)-$C$200),1)),0),VLOOKUP($B215,$B$4:PS$184,COLUMN(PS$1)-1,0))</f>
        <v>6929937.6317572594</v>
      </c>
      <c r="PT215" s="30">
        <f>IF(VLOOKUP($B215,$B$4:PT$184,COLUMN(PT$1)-1,0)="",IF(PT182="",TREND(PT$4:INDEX(PT$4:PT$184,$B$200,1),$B$4:INDEX($B$4:$B$184,$B$200,1),INDEX($B$4:$B$184,$B$200+(MONTH($B215)-$C$200),1)),0),VLOOKUP($B215,$B$4:PT$184,COLUMN(PT$1)-1,0))</f>
        <v>4207877873.508812</v>
      </c>
      <c r="PU215" s="30">
        <f>IF(VLOOKUP($B215,$B$4:PU$184,COLUMN(PU$1)-1,0)="",IF(PU182="",TREND(PU$4:INDEX(PU$4:PU$184,$B$200,1),$B$4:INDEX($B$4:$B$184,$B$200,1),INDEX($B$4:$B$184,$B$200+(MONTH($B215)-$C$200),1)),0),VLOOKUP($B215,$B$4:PU$184,COLUMN(PU$1)-1,0))</f>
        <v>4309858968.5120621</v>
      </c>
      <c r="PV215" s="30">
        <f>IF(VLOOKUP($B215,$B$4:PV$184,COLUMN(PV$1)-1,0)="",IF(PV182="",TREND(PV$4:INDEX(PV$4:PV$184,$B$200,1),$B$4:INDEX($B$4:$B$184,$B$200,1),INDEX($B$4:$B$184,$B$200+(MONTH($B215)-$C$200),1)),0),VLOOKUP($B215,$B$4:PV$184,COLUMN(PV$1)-1,0))</f>
        <v>37595553.051302969</v>
      </c>
      <c r="PW215" s="30">
        <f>IF(VLOOKUP($B215,$B$4:PW$184,COLUMN(PW$1)-1,0)="",IF(PW182="",TREND(PW$4:INDEX(PW$4:PW$184,$B$200,1),$B$4:INDEX($B$4:$B$184,$B$200,1),INDEX($B$4:$B$184,$B$200+(MONTH($B215)-$C$200),1)),0),VLOOKUP($B215,$B$4:PW$184,COLUMN(PW$1)-1,0))</f>
        <v>0</v>
      </c>
      <c r="PX215" s="30">
        <f>IF(VLOOKUP($B215,$B$4:PX$184,COLUMN(PX$1)-1,0)="",IF(PX182="",TREND(PX$4:INDEX(PX$4:PX$184,$B$200,1),$B$4:INDEX($B$4:$B$184,$B$200,1),INDEX($B$4:$B$184,$B$200+(MONTH($B215)-$C$200),1)),0),VLOOKUP($B215,$B$4:PX$184,COLUMN(PX$1)-1,0))</f>
        <v>5622832.0564951859</v>
      </c>
      <c r="PY215" s="30">
        <f>IF(VLOOKUP($B215,$B$4:PY$184,COLUMN(PY$1)-1,0)="",IF(PY182="",TREND(PY$4:INDEX(PY$4:PY$184,$B$200,1),$B$4:INDEX($B$4:$B$184,$B$200,1),INDEX($B$4:$B$184,$B$200+(MONTH($B215)-$C$200),1)),0),VLOOKUP($B215,$B$4:PY$184,COLUMN(PY$1)-1,0))</f>
        <v>34392227.301515579</v>
      </c>
      <c r="PZ215" s="30">
        <f>IF(VLOOKUP($B215,$B$4:PZ$184,COLUMN(PZ$1)-1,0)="",IF(PZ182="",TREND(PZ$4:INDEX(PZ$4:PZ$184,$B$200,1),$B$4:INDEX($B$4:$B$184,$B$200,1),INDEX($B$4:$B$184,$B$200+(MONTH($B215)-$C$200),1)),0),VLOOKUP($B215,$B$4:PZ$184,COLUMN(PZ$1)-1,0))</f>
        <v>391310.73415043717</v>
      </c>
      <c r="QA215" s="30">
        <f>IF(VLOOKUP($B215,$B$4:QA$184,COLUMN(QA$1)-1,0)="",IF(QA182="",TREND(QA$4:INDEX(QA$4:QA$184,$B$200,1),$B$4:INDEX($B$4:$B$184,$B$200,1),INDEX($B$4:$B$184,$B$200+(MONTH($B215)-$C$200),1)),0),VLOOKUP($B215,$B$4:QA$184,COLUMN(QA$1)-1,0))</f>
        <v>116064.59156474599</v>
      </c>
      <c r="QB215" s="30">
        <f>IF(VLOOKUP($B215,$B$4:QB$184,COLUMN(QB$1)-1,0)="",IF(QB182="",TREND(QB$4:INDEX(QB$4:QB$184,$B$200,1),$B$4:INDEX($B$4:$B$184,$B$200,1),INDEX($B$4:$B$184,$B$200+(MONTH($B215)-$C$200),1)),0),VLOOKUP($B215,$B$4:QB$184,COLUMN(QB$1)-1,0))</f>
        <v>2710759.4155602157</v>
      </c>
      <c r="QC215" s="30">
        <f>IF(VLOOKUP($B215,$B$4:QC$184,COLUMN(QC$1)-1,0)="",IF(QC182="",TREND(QC$4:INDEX(QC$4:QC$184,$B$200,1),$B$4:INDEX($B$4:$B$184,$B$200,1),INDEX($B$4:$B$184,$B$200+(MONTH($B215)-$C$200),1)),0),VLOOKUP($B215,$B$4:QC$184,COLUMN(QC$1)-1,0))</f>
        <v>665284907.97696304</v>
      </c>
      <c r="QD215" s="30">
        <f>IF(VLOOKUP($B215,$B$4:QD$184,COLUMN(QD$1)-1,0)="",IF(QD182="",TREND(QD$4:INDEX(QD$4:QD$184,$B$200,1),$B$4:INDEX($B$4:$B$184,$B$200,1),INDEX($B$4:$B$184,$B$200+(MONTH($B215)-$C$200),1)),0),VLOOKUP($B215,$B$4:QD$184,COLUMN(QD$1)-1,0))</f>
        <v>487170594.24717808</v>
      </c>
      <c r="QE215" s="30">
        <f>IF(VLOOKUP($B215,$B$4:QE$184,COLUMN(QE$1)-1,0)="",IF(QE182="",TREND(QE$4:INDEX(QE$4:QE$184,$B$200,1),$B$4:INDEX($B$4:$B$184,$B$200,1),INDEX($B$4:$B$184,$B$200+(MONTH($B215)-$C$200),1)),0),VLOOKUP($B215,$B$4:QE$184,COLUMN(QE$1)-1,0))</f>
        <v>23227916.388852507</v>
      </c>
      <c r="QF215" s="30">
        <f>IF(VLOOKUP($B215,$B$4:QF$184,COLUMN(QF$1)-1,0)="",IF(QF182="",TREND(QF$4:INDEX(QF$4:QF$184,$B$200,1),$B$4:INDEX($B$4:$B$184,$B$200,1),INDEX($B$4:$B$184,$B$200+(MONTH($B215)-$C$200),1)),0),VLOOKUP($B215,$B$4:QF$184,COLUMN(QF$1)-1,0))</f>
        <v>21467874.492075428</v>
      </c>
      <c r="QG215" s="30">
        <f>IF(VLOOKUP($B215,$B$4:QG$184,COLUMN(QG$1)-1,0)="",IF(QG182="",TREND(QG$4:INDEX(QG$4:QG$184,$B$200,1),$B$4:INDEX($B$4:$B$184,$B$200,1),INDEX($B$4:$B$184,$B$200+(MONTH($B215)-$C$200),1)),0),VLOOKUP($B215,$B$4:QG$184,COLUMN(QG$1)-1,0))</f>
        <v>-234811.57730067242</v>
      </c>
      <c r="QH215" s="30">
        <f>IF(VLOOKUP($B215,$B$4:QH$184,COLUMN(QH$1)-1,0)="",IF(QH182="",TREND(QH$4:INDEX(QH$4:QH$184,$B$200,1),$B$4:INDEX($B$4:$B$184,$B$200,1),INDEX($B$4:$B$184,$B$200+(MONTH($B215)-$C$200),1)),0),VLOOKUP($B215,$B$4:QH$184,COLUMN(QH$1)-1,0))</f>
        <v>126327.25547588628</v>
      </c>
      <c r="QI215" s="30">
        <f>IF(VLOOKUP($B215,$B$4:QI$184,COLUMN(QI$1)-1,0)="",IF(QI182="",TREND(QI$4:INDEX(QI$4:QI$184,$B$200,1),$B$4:INDEX($B$4:$B$184,$B$200,1),INDEX($B$4:$B$184,$B$200+(MONTH($B215)-$C$200),1)),0),VLOOKUP($B215,$B$4:QI$184,COLUMN(QI$1)-1,0))</f>
        <v>31144739.294030786</v>
      </c>
      <c r="QJ215" s="30">
        <f>IF(VLOOKUP($B215,$B$4:QJ$184,COLUMN(QJ$1)-1,0)="",IF(QJ182="",TREND(QJ$4:INDEX(QJ$4:QJ$184,$B$200,1),$B$4:INDEX($B$4:$B$184,$B$200,1),INDEX($B$4:$B$184,$B$200+(MONTH($B215)-$C$200),1)),0),VLOOKUP($B215,$B$4:QJ$184,COLUMN(QJ$1)-1,0))</f>
        <v>32695506.19977051</v>
      </c>
      <c r="QK215" s="30">
        <f>IF(VLOOKUP($B215,$B$4:QK$184,COLUMN(QK$1)-1,0)="",IF(QK182="",TREND(QK$4:INDEX(QK$4:QK$184,$B$200,1),$B$4:INDEX($B$4:$B$184,$B$200,1),INDEX($B$4:$B$184,$B$200+(MONTH($B215)-$C$200),1)),0),VLOOKUP($B215,$B$4:QK$184,COLUMN(QK$1)-1,0))</f>
        <v>10724777.595015839</v>
      </c>
      <c r="QL215" s="30">
        <f>IF(VLOOKUP($B215,$B$4:QL$184,COLUMN(QL$1)-1,0)="",IF(QL182="",TREND(QL$4:INDEX(QL$4:QL$184,$B$200,1),$B$4:INDEX($B$4:$B$184,$B$200,1),INDEX($B$4:$B$184,$B$200+(MONTH($B215)-$C$200),1)),0),VLOOKUP($B215,$B$4:QL$184,COLUMN(QL$1)-1,0))</f>
        <v>6878003791.0301208</v>
      </c>
      <c r="QM215" s="30">
        <f>IF(VLOOKUP($B215,$B$4:QM$184,COLUMN(QM$1)-1,0)="",IF(QM182="",TREND(QM$4:INDEX(QM$4:QM$184,$B$200,1),$B$4:INDEX($B$4:$B$184,$B$200,1),INDEX($B$4:$B$184,$B$200+(MONTH($B215)-$C$200),1)),0),VLOOKUP($B215,$B$4:QM$184,COLUMN(QM$1)-1,0))</f>
        <v>556788258.5554924</v>
      </c>
      <c r="QN215" s="30">
        <f>IF(VLOOKUP($B215,$B$4:QN$184,COLUMN(QN$1)-1,0)="",IF(QN182="",TREND(QN$4:INDEX(QN$4:QN$184,$B$200,1),$B$4:INDEX($B$4:$B$184,$B$200,1),INDEX($B$4:$B$184,$B$200+(MONTH($B215)-$C$200),1)),0),VLOOKUP($B215,$B$4:QN$184,COLUMN(QN$1)-1,0))</f>
        <v>89716196.124055982</v>
      </c>
      <c r="QO215" s="30">
        <f>IF(VLOOKUP($B215,$B$4:QO$184,COLUMN(QO$1)-1,0)="",IF(QO182="",TREND(QO$4:INDEX(QO$4:QO$184,$B$200,1),$B$4:INDEX($B$4:$B$184,$B$200,1),INDEX($B$4:$B$184,$B$200+(MONTH($B215)-$C$200),1)),0),VLOOKUP($B215,$B$4:QO$184,COLUMN(QO$1)-1,0))</f>
        <v>236068557370.70166</v>
      </c>
      <c r="QP215" s="30">
        <f>IF(VLOOKUP($B215,$B$4:QP$184,COLUMN(QP$1)-1,0)="",IF(QP182="",TREND(QP$4:INDEX(QP$4:QP$184,$B$200,1),$B$4:INDEX($B$4:$B$184,$B$200,1),INDEX($B$4:$B$184,$B$200+(MONTH($B215)-$C$200),1)),0),VLOOKUP($B215,$B$4:QP$184,COLUMN(QP$1)-1,0))</f>
        <v>63259245935.737976</v>
      </c>
      <c r="QQ215" s="30">
        <f>IF(VLOOKUP($B215,$B$4:QQ$184,COLUMN(QQ$1)-1,0)="",IF(QQ182="",TREND(QQ$4:INDEX(QQ$4:QQ$184,$B$200,1),$B$4:INDEX($B$4:$B$184,$B$200,1),INDEX($B$4:$B$184,$B$200+(MONTH($B215)-$C$200),1)),0),VLOOKUP($B215,$B$4:QQ$184,COLUMN(QQ$1)-1,0))</f>
        <v>495301997.91562033</v>
      </c>
      <c r="QR215" s="30">
        <f>IF(VLOOKUP($B215,$B$4:QR$184,COLUMN(QR$1)-1,0)="",IF(QR182="",TREND(QR$4:INDEX(QR$4:QR$184,$B$200,1),$B$4:INDEX($B$4:$B$184,$B$200,1),INDEX($B$4:$B$184,$B$200+(MONTH($B215)-$C$200),1)),0),VLOOKUP($B215,$B$4:QR$184,COLUMN(QR$1)-1,0))</f>
        <v>313562323.95158672</v>
      </c>
      <c r="QS215" s="30">
        <f>IF(VLOOKUP($B215,$B$4:QS$184,COLUMN(QS$1)-1,0)="",IF(QS182="",TREND(QS$4:INDEX(QS$4:QS$184,$B$200,1),$B$4:INDEX($B$4:$B$184,$B$200,1),INDEX($B$4:$B$184,$B$200+(MONTH($B215)-$C$200),1)),0),VLOOKUP($B215,$B$4:QS$184,COLUMN(QS$1)-1,0))</f>
        <v>82849783.061728477</v>
      </c>
      <c r="QT215" s="30">
        <f>IF(VLOOKUP($B215,$B$4:QT$184,COLUMN(QT$1)-1,0)="",IF(QT182="",TREND(QT$4:INDEX(QT$4:QT$184,$B$200,1),$B$4:INDEX($B$4:$B$184,$B$200,1),INDEX($B$4:$B$184,$B$200+(MONTH($B215)-$C$200),1)),0),VLOOKUP($B215,$B$4:QT$184,COLUMN(QT$1)-1,0))</f>
        <v>98889890.902305841</v>
      </c>
      <c r="QU215" s="30">
        <f>IF(VLOOKUP($B215,$B$4:QU$184,COLUMN(QU$1)-1,0)="",IF(QU182="",TREND(QU$4:INDEX(QU$4:QU$184,$B$200,1),$B$4:INDEX($B$4:$B$184,$B$200,1),INDEX($B$4:$B$184,$B$200+(MONTH($B215)-$C$200),1)),0),VLOOKUP($B215,$B$4:QU$184,COLUMN(QU$1)-1,0))</f>
        <v>98889890.902305841</v>
      </c>
      <c r="QV215" s="30">
        <f>IF(VLOOKUP($B215,$B$4:QV$184,COLUMN(QV$1)-1,0)="",IF(QV182="",TREND(QV$4:INDEX(QV$4:QV$184,$B$200,1),$B$4:INDEX($B$4:$B$184,$B$200,1),INDEX($B$4:$B$184,$B$200+(MONTH($B215)-$C$200),1)),0),VLOOKUP($B215,$B$4:QV$184,COLUMN(QV$1)-1,0))</f>
        <v>0</v>
      </c>
      <c r="QW215" s="30">
        <f>IF(VLOOKUP($B215,$B$4:QW$184,COLUMN(QW$1)-1,0)="",IF(QW182="",TREND(QW$4:INDEX(QW$4:QW$184,$B$200,1),$B$4:INDEX($B$4:$B$184,$B$200,1),INDEX($B$4:$B$184,$B$200+(MONTH($B215)-$C$200),1)),0),VLOOKUP($B215,$B$4:QW$184,COLUMN(QW$1)-1,0))</f>
        <v>1943660777.6242733</v>
      </c>
      <c r="QX215" s="30">
        <f>IF(VLOOKUP($B215,$B$4:QX$184,COLUMN(QX$1)-1,0)="",IF(QX182="",TREND(QX$4:INDEX(QX$4:QX$184,$B$200,1),$B$4:INDEX($B$4:$B$184,$B$200,1),INDEX($B$4:$B$184,$B$200+(MONTH($B215)-$C$200),1)),0),VLOOKUP($B215,$B$4:QX$184,COLUMN(QX$1)-1,0))</f>
        <v>1948011372.163517</v>
      </c>
      <c r="QY215" s="30">
        <f>IF(VLOOKUP($B215,$B$4:QY$184,COLUMN(QY$1)-1,0)="",IF(QY182="",TREND(QY$4:INDEX(QY$4:QY$184,$B$200,1),$B$4:INDEX($B$4:$B$184,$B$200,1),INDEX($B$4:$B$184,$B$200+(MONTH($B215)-$C$200),1)),0),VLOOKUP($B215,$B$4:QY$184,COLUMN(QY$1)-1,0))</f>
        <v>-4350594.5392458439</v>
      </c>
      <c r="QZ215" s="30">
        <f>IF(VLOOKUP($B215,$B$4:QZ$184,COLUMN(QZ$1)-1,0)="",IF(QZ182="",TREND(QZ$4:INDEX(QZ$4:QZ$184,$B$200,1),$B$4:INDEX($B$4:$B$184,$B$200,1),INDEX($B$4:$B$184,$B$200+(MONTH($B215)-$C$200),1)),0),VLOOKUP($B215,$B$4:QZ$184,COLUMN(QZ$1)-1,0))</f>
        <v>43350063715.154327</v>
      </c>
      <c r="RA215" s="30">
        <f>IF(VLOOKUP($B215,$B$4:RA$184,COLUMN(RA$1)-1,0)="",IF(RA182="",TREND(RA$4:INDEX(RA$4:RA$184,$B$200,1),$B$4:INDEX($B$4:$B$184,$B$200,1),INDEX($B$4:$B$184,$B$200+(MONTH($B215)-$C$200),1)),0),VLOOKUP($B215,$B$4:RA$184,COLUMN(RA$1)-1,0))</f>
        <v>17470219445.043785</v>
      </c>
      <c r="RB215" s="30">
        <f>IF(VLOOKUP($B215,$B$4:RB$184,COLUMN(RB$1)-1,0)="",IF(RB182="",TREND(RB$4:INDEX(RB$4:RB$184,$B$200,1),$B$4:INDEX($B$4:$B$184,$B$200,1),INDEX($B$4:$B$184,$B$200+(MONTH($B215)-$C$200),1)),0),VLOOKUP($B215,$B$4:RB$184,COLUMN(RB$1)-1,0))</f>
        <v>25877897232.451904</v>
      </c>
      <c r="RC215" s="30">
        <f>IF(VLOOKUP($B215,$B$4:RC$184,COLUMN(RC$1)-1,0)="",IF(RC182="",TREND(RC$4:INDEX(RC$4:RC$184,$B$200,1),$B$4:INDEX($B$4:$B$184,$B$200,1),INDEX($B$4:$B$184,$B$200+(MONTH($B215)-$C$200),1)),0),VLOOKUP($B215,$B$4:RC$184,COLUMN(RC$1)-1,0))</f>
        <v>22463760088.988525</v>
      </c>
      <c r="RD215" s="30">
        <f>IF(VLOOKUP($B215,$B$4:RD$184,COLUMN(RD$1)-1,0)="",IF(RD182="",TREND(RD$4:INDEX(RD$4:RD$184,$B$200,1),$B$4:INDEX($B$4:$B$184,$B$200,1),INDEX($B$4:$B$184,$B$200+(MONTH($B215)-$C$200),1)),0),VLOOKUP($B215,$B$4:RD$184,COLUMN(RD$1)-1,0))</f>
        <v>21964577455.928162</v>
      </c>
      <c r="RE215" s="30">
        <f>IF(VLOOKUP($B215,$B$4:RE$184,COLUMN(RE$1)-1,0)="",IF(RE182="",TREND(RE$4:INDEX(RE$4:RE$184,$B$200,1),$B$4:INDEX($B$4:$B$184,$B$200,1),INDEX($B$4:$B$184,$B$200+(MONTH($B215)-$C$200),1)),0),VLOOKUP($B215,$B$4:RE$184,COLUMN(RE$1)-1,0))</f>
        <v>499182633.06034899</v>
      </c>
      <c r="RF215" s="30">
        <f>IF(VLOOKUP($B215,$B$4:RF$184,COLUMN(RF$1)-1,0)="",IF(RF182="",TREND(RF$4:INDEX(RF$4:RF$184,$B$200,1),$B$4:INDEX($B$4:$B$184,$B$200,1),INDEX($B$4:$B$184,$B$200+(MONTH($B215)-$C$200),1)),0),VLOOKUP($B215,$B$4:RF$184,COLUMN(RF$1)-1,0))</f>
        <v>3414137143.4634056</v>
      </c>
      <c r="RG215" s="30">
        <f>IF(VLOOKUP($B215,$B$4:RG$184,COLUMN(RG$1)-1,0)="",IF(RG182="",TREND(RG$4:INDEX(RG$4:RG$184,$B$200,1),$B$4:INDEX($B$4:$B$184,$B$200,1),INDEX($B$4:$B$184,$B$200+(MONTH($B215)-$C$200),1)),0),VLOOKUP($B215,$B$4:RG$184,COLUMN(RG$1)-1,0))</f>
        <v>-8532723.555778861</v>
      </c>
      <c r="RH215" s="30">
        <f>IF(VLOOKUP($B215,$B$4:RH$184,COLUMN(RH$1)-1,0)="",IF(RH182="",TREND(RH$4:INDEX(RH$4:RH$184,$B$200,1),$B$4:INDEX($B$4:$B$184,$B$200,1),INDEX($B$4:$B$184,$B$200+(MONTH($B215)-$C$200),1)),0),VLOOKUP($B215,$B$4:RH$184,COLUMN(RH$1)-1,0))</f>
        <v>3422669867.0191879</v>
      </c>
      <c r="RI215" s="30">
        <f>IF(VLOOKUP($B215,$B$4:RI$184,COLUMN(RI$1)-1,0)="",IF(RI182="",TREND(RI$4:INDEX(RI$4:RI$184,$B$200,1),$B$4:INDEX($B$4:$B$184,$B$200,1),INDEX($B$4:$B$184,$B$200+(MONTH($B215)-$C$200),1)),0),VLOOKUP($B215,$B$4:RI$184,COLUMN(RI$1)-1,0))</f>
        <v>146416898849.95447</v>
      </c>
      <c r="RJ215" s="30">
        <f>IF(VLOOKUP($B215,$B$4:RJ$184,COLUMN(RJ$1)-1,0)="",IF(RJ182="",TREND(RJ$4:INDEX(RJ$4:RJ$184,$B$200,1),$B$4:INDEX($B$4:$B$184,$B$200,1),INDEX($B$4:$B$184,$B$200+(MONTH($B215)-$C$200),1)),0),VLOOKUP($B215,$B$4:RJ$184,COLUMN(RJ$1)-1,0))</f>
        <v>13788255837.832001</v>
      </c>
      <c r="RK215" s="30">
        <f>IF(VLOOKUP($B215,$B$4:RK$184,COLUMN(RK$1)-1,0)="",IF(RK182="",TREND(RK$4:INDEX(RK$4:RK$184,$B$200,1),$B$4:INDEX($B$4:$B$184,$B$200,1),INDEX($B$4:$B$184,$B$200+(MONTH($B215)-$C$200),1)),0),VLOOKUP($B215,$B$4:RK$184,COLUMN(RK$1)-1,0))</f>
        <v>13704116631.310028</v>
      </c>
      <c r="RL215" s="30">
        <f>IF(VLOOKUP($B215,$B$4:RL$184,COLUMN(RL$1)-1,0)="",IF(RL182="",TREND(RL$4:INDEX(RL$4:RL$184,$B$200,1),$B$4:INDEX($B$4:$B$184,$B$200,1),INDEX($B$4:$B$184,$B$200+(MONTH($B215)-$C$200),1)),0),VLOOKUP($B215,$B$4:RL$184,COLUMN(RL$1)-1,0))</f>
        <v>6287609751.9996414</v>
      </c>
      <c r="RM215" s="30">
        <f>IF(VLOOKUP($B215,$B$4:RM$184,COLUMN(RM$1)-1,0)="",IF(RM182="",TREND(RM$4:INDEX(RM$4:RM$184,$B$200,1),$B$4:INDEX($B$4:$B$184,$B$200,1),INDEX($B$4:$B$184,$B$200+(MONTH($B215)-$C$200),1)),0),VLOOKUP($B215,$B$4:RM$184,COLUMN(RM$1)-1,0))</f>
        <v>145225547.21441841</v>
      </c>
      <c r="RN215" s="30">
        <f>IF(VLOOKUP($B215,$B$4:RN$184,COLUMN(RN$1)-1,0)="",IF(RN182="",TREND(RN$4:INDEX(RN$4:RN$184,$B$200,1),$B$4:INDEX($B$4:$B$184,$B$200,1),INDEX($B$4:$B$184,$B$200+(MONTH($B215)-$C$200),1)),0),VLOOKUP($B215,$B$4:RN$184,COLUMN(RN$1)-1,0))</f>
        <v>107800958.79177016</v>
      </c>
      <c r="RO215" s="30">
        <f>IF(VLOOKUP($B215,$B$4:RO$184,COLUMN(RO$1)-1,0)="",IF(RO182="",TREND(RO$4:INDEX(RO$4:RO$184,$B$200,1),$B$4:INDEX($B$4:$B$184,$B$200,1),INDEX($B$4:$B$184,$B$200+(MONTH($B215)-$C$200),1)),0),VLOOKUP($B215,$B$4:RO$184,COLUMN(RO$1)-1,0))</f>
        <v>8431620.4682371467</v>
      </c>
      <c r="RP215" s="30">
        <f>IF(VLOOKUP($B215,$B$4:RP$184,COLUMN(RP$1)-1,0)="",IF(RP182="",TREND(RP$4:INDEX(RP$4:RP$184,$B$200,1),$B$4:INDEX($B$4:$B$184,$B$200,1),INDEX($B$4:$B$184,$B$200+(MONTH($B215)-$C$200),1)),0),VLOOKUP($B215,$B$4:RP$184,COLUMN(RP$1)-1,0))</f>
        <v>-660742.85685423389</v>
      </c>
      <c r="RQ215" s="30">
        <f>IF(VLOOKUP($B215,$B$4:RQ$184,COLUMN(RQ$1)-1,0)="",IF(RQ182="",TREND(RQ$4:INDEX(RQ$4:RQ$184,$B$200,1),$B$4:INDEX($B$4:$B$184,$B$200,1),INDEX($B$4:$B$184,$B$200+(MONTH($B215)-$C$200),1)),0),VLOOKUP($B215,$B$4:RQ$184,COLUMN(RQ$1)-1,0))</f>
        <v>-2155348.4488587826</v>
      </c>
      <c r="RR215" s="30">
        <f>IF(VLOOKUP($B215,$B$4:RR$184,COLUMN(RR$1)-1,0)="",IF(RR182="",TREND(RR$4:INDEX(RR$4:RR$184,$B$200,1),$B$4:INDEX($B$4:$B$184,$B$200,1),INDEX($B$4:$B$184,$B$200+(MONTH($B215)-$C$200),1)),0),VLOOKUP($B215,$B$4:RR$184,COLUMN(RR$1)-1,0))</f>
        <v>-923457.54134466872</v>
      </c>
      <c r="RS215" s="30">
        <f>IF(VLOOKUP($B215,$B$4:RS$184,COLUMN(RS$1)-1,0)="",IF(RS182="",TREND(RS$4:INDEX(RS$4:RS$184,$B$200,1),$B$4:INDEX($B$4:$B$184,$B$200,1),INDEX($B$4:$B$184,$B$200+(MONTH($B215)-$C$200),1)),0),VLOOKUP($B215,$B$4:RS$184,COLUMN(RS$1)-1,0))</f>
        <v>-26209.638984463643</v>
      </c>
      <c r="RT215" s="30">
        <f>IF(VLOOKUP($B215,$B$4:RT$184,COLUMN(RT$1)-1,0)="",IF(RT182="",TREND(RT$4:INDEX(RT$4:RT$184,$B$200,1),$B$4:INDEX($B$4:$B$184,$B$200,1),INDEX($B$4:$B$184,$B$200+(MONTH($B215)-$C$200),1)),0),VLOOKUP($B215,$B$4:RT$184,COLUMN(RT$1)-1,0))</f>
        <v>11843440.423440916</v>
      </c>
      <c r="RU215" s="30">
        <f>IF(VLOOKUP($B215,$B$4:RU$184,COLUMN(RU$1)-1,0)="",IF(RU182="",TREND(RU$4:INDEX(RU$4:RU$184,$B$200,1),$B$4:INDEX($B$4:$B$184,$B$200,1),INDEX($B$4:$B$184,$B$200+(MONTH($B215)-$C$200),1)),0),VLOOKUP($B215,$B$4:RU$184,COLUMN(RU$1)-1,0))</f>
        <v>-151005258.20306778</v>
      </c>
      <c r="RV215" s="30">
        <f>IF(VLOOKUP($B215,$B$4:RV$184,COLUMN(RV$1)-1,0)="",IF(RV182="",TREND(RV$4:INDEX(RV$4:RV$184,$B$200,1),$B$4:INDEX($B$4:$B$184,$B$200,1),INDEX($B$4:$B$184,$B$200+(MONTH($B215)-$C$200),1)),0),VLOOKUP($B215,$B$4:RV$184,COLUMN(RV$1)-1,0))</f>
        <v>6073716.4264516775</v>
      </c>
      <c r="RW215" s="30">
        <f>IF(VLOOKUP($B215,$B$4:RW$184,COLUMN(RW$1)-1,0)="",IF(RW182="",TREND(RW$4:INDEX(RW$4:RW$184,$B$200,1),$B$4:INDEX($B$4:$B$184,$B$200,1),INDEX($B$4:$B$184,$B$200+(MONTH($B215)-$C$200),1)),0),VLOOKUP($B215,$B$4:RW$184,COLUMN(RW$1)-1,0))</f>
        <v>377391.01050866395</v>
      </c>
      <c r="RX215" s="30">
        <f>IF(VLOOKUP($B215,$B$4:RX$184,COLUMN(RX$1)-1,0)="",IF(RX182="",TREND(RX$4:INDEX(RX$4:RX$184,$B$200,1),$B$4:INDEX($B$4:$B$184,$B$200,1),INDEX($B$4:$B$184,$B$200+(MONTH($B215)-$C$200),1)),0),VLOOKUP($B215,$B$4:RX$184,COLUMN(RX$1)-1,0))</f>
        <v>0</v>
      </c>
      <c r="RY215" s="30">
        <f>IF(VLOOKUP($B215,$B$4:RY$184,COLUMN(RY$1)-1,0)="",IF(RY182="",TREND(RY$4:INDEX(RY$4:RY$184,$B$200,1),$B$4:INDEX($B$4:$B$184,$B$200,1),INDEX($B$4:$B$184,$B$200+(MONTH($B215)-$C$200),1)),0),VLOOKUP($B215,$B$4:RY$184,COLUMN(RY$1)-1,0))</f>
        <v>127240.91136085009</v>
      </c>
      <c r="RZ215" s="30">
        <f>IF(VLOOKUP($B215,$B$4:RZ$184,COLUMN(RZ$1)-1,0)="",IF(RZ182="",TREND(RZ$4:INDEX(RZ$4:RZ$184,$B$200,1),$B$4:INDEX($B$4:$B$184,$B$200,1),INDEX($B$4:$B$184,$B$200+(MONTH($B215)-$C$200),1)),0),VLOOKUP($B215,$B$4:RZ$184,COLUMN(RZ$1)-1,0))</f>
        <v>0</v>
      </c>
      <c r="SA215" s="30">
        <f>IF(VLOOKUP($B215,$B$4:SA$184,COLUMN(SA$1)-1,0)="",IF(SA182="",TREND(SA$4:INDEX(SA$4:SA$184,$B$200,1),$B$4:INDEX($B$4:$B$184,$B$200,1),INDEX($B$4:$B$184,$B$200+(MONTH($B215)-$C$200),1)),0),VLOOKUP($B215,$B$4:SA$184,COLUMN(SA$1)-1,0))</f>
        <v>0</v>
      </c>
      <c r="SB215" s="30">
        <f>IF(VLOOKUP($B215,$B$4:SB$184,COLUMN(SB$1)-1,0)="",IF(SB182="",TREND(SB$4:INDEX(SB$4:SB$184,$B$200,1),$B$4:INDEX($B$4:$B$184,$B$200,1),INDEX($B$4:$B$184,$B$200+(MONTH($B215)-$C$200),1)),0),VLOOKUP($B215,$B$4:SB$184,COLUMN(SB$1)-1,0))</f>
        <v>0</v>
      </c>
      <c r="SC215" s="30">
        <f>IF(VLOOKUP($B215,$B$4:SC$184,COLUMN(SC$1)-1,0)="",IF(SC182="",TREND(SC$4:INDEX(SC$4:SC$184,$B$200,1),$B$4:INDEX($B$4:$B$184,$B$200,1),INDEX($B$4:$B$184,$B$200+(MONTH($B215)-$C$200),1)),0),VLOOKUP($B215,$B$4:SC$184,COLUMN(SC$1)-1,0))</f>
        <v>624338.19089208962</v>
      </c>
      <c r="SD215" s="30">
        <f>IF(VLOOKUP($B215,$B$4:SD$184,COLUMN(SD$1)-1,0)="",IF(SD182="",TREND(SD$4:INDEX(SD$4:SD$184,$B$200,1),$B$4:INDEX($B$4:$B$184,$B$200,1),INDEX($B$4:$B$184,$B$200+(MONTH($B215)-$C$200),1)),0),VLOOKUP($B215,$B$4:SD$184,COLUMN(SD$1)-1,0))</f>
        <v>0</v>
      </c>
      <c r="SE215" s="30">
        <f>IF(VLOOKUP($B215,$B$4:SE$184,COLUMN(SE$1)-1,0)="",IF(SE182="",TREND(SE$4:INDEX(SE$4:SE$184,$B$200,1),$B$4:INDEX($B$4:$B$184,$B$200,1),INDEX($B$4:$B$184,$B$200+(MONTH($B215)-$C$200),1)),0),VLOOKUP($B215,$B$4:SE$184,COLUMN(SE$1)-1,0))</f>
        <v>0</v>
      </c>
      <c r="SF215" s="30">
        <f>IF(VLOOKUP($B215,$B$4:SF$184,COLUMN(SF$1)-1,0)="",IF(SF182="",TREND(SF$4:INDEX(SF$4:SF$184,$B$200,1),$B$4:INDEX($B$4:$B$184,$B$200,1),INDEX($B$4:$B$184,$B$200+(MONTH($B215)-$C$200),1)),0),VLOOKUP($B215,$B$4:SF$184,COLUMN(SF$1)-1,0))</f>
        <v>14.387984701861569</v>
      </c>
      <c r="SG215" s="30">
        <f>IF(VLOOKUP($B215,$B$4:SG$184,COLUMN(SG$1)-1,0)="",IF(SG182="",TREND(SG$4:INDEX(SG$4:SG$184,$B$200,1),$B$4:INDEX($B$4:$B$184,$B$200,1),INDEX($B$4:$B$184,$B$200+(MONTH($B215)-$C$200),1)),0),VLOOKUP($B215,$B$4:SG$184,COLUMN(SG$1)-1,0))</f>
        <v>113781854.87172699</v>
      </c>
      <c r="SH215" s="30">
        <f>IF(VLOOKUP($B215,$B$4:SH$184,COLUMN(SH$1)-1,0)="",IF(SH182="",TREND(SH$4:INDEX(SH$4:SH$184,$B$200,1),$B$4:INDEX($B$4:$B$184,$B$200,1),INDEX($B$4:$B$184,$B$200+(MONTH($B215)-$C$200),1)),0),VLOOKUP($B215,$B$4:SH$184,COLUMN(SH$1)-1,0))</f>
        <v>63101925.4406721</v>
      </c>
      <c r="SI215" s="30">
        <f>IF(VLOOKUP($B215,$B$4:SI$184,COLUMN(SI$1)-1,0)="",IF(SI182="",TREND(SI$4:INDEX(SI$4:SI$184,$B$200,1),$B$4:INDEX($B$4:$B$184,$B$200,1),INDEX($B$4:$B$184,$B$200+(MONTH($B215)-$C$200),1)),0),VLOOKUP($B215,$B$4:SI$184,COLUMN(SI$1)-1,0))</f>
        <v>47766530.768635094</v>
      </c>
      <c r="SJ215" s="30">
        <f>IF(VLOOKUP($B215,$B$4:SJ$184,COLUMN(SJ$1)-1,0)="",IF(SJ182="",TREND(SJ$4:INDEX(SJ$4:SJ$184,$B$200,1),$B$4:INDEX($B$4:$B$184,$B$200,1),INDEX($B$4:$B$184,$B$200+(MONTH($B215)-$C$200),1)),0),VLOOKUP($B215,$B$4:SJ$184,COLUMN(SJ$1)-1,0))</f>
        <v>3475.7700162462952</v>
      </c>
      <c r="SK215" s="30">
        <f>IF(VLOOKUP($B215,$B$4:SK$184,COLUMN(SK$1)-1,0)="",IF(SK182="",TREND(SK$4:INDEX(SK$4:SK$184,$B$200,1),$B$4:INDEX($B$4:$B$184,$B$200,1),INDEX($B$4:$B$184,$B$200+(MONTH($B215)-$C$200),1)),0),VLOOKUP($B215,$B$4:SK$184,COLUMN(SK$1)-1,0))</f>
        <v>2512066714.150322</v>
      </c>
      <c r="SL215" s="30">
        <f>IF(VLOOKUP($B215,$B$4:SL$184,COLUMN(SL$1)-1,0)="",IF(SL182="",TREND(SL$4:INDEX(SL$4:SL$184,$B$200,1),$B$4:INDEX($B$4:$B$184,$B$200,1),INDEX($B$4:$B$184,$B$200+(MONTH($B215)-$C$200),1)),0),VLOOKUP($B215,$B$4:SL$184,COLUMN(SL$1)-1,0))</f>
        <v>2512066714.150322</v>
      </c>
      <c r="SM215" s="30">
        <f>IF(VLOOKUP($B215,$B$4:SM$184,COLUMN(SM$1)-1,0)="",IF(SM182="",TREND(SM$4:INDEX(SM$4:SM$184,$B$200,1),$B$4:INDEX($B$4:$B$184,$B$200,1),INDEX($B$4:$B$184,$B$200+(MONTH($B215)-$C$200),1)),0),VLOOKUP($B215,$B$4:SM$184,COLUMN(SM$1)-1,0))</f>
        <v>0</v>
      </c>
      <c r="SN215" s="30">
        <f>IF(VLOOKUP($B215,$B$4:SN$184,COLUMN(SN$1)-1,0)="",IF(SN182="",TREND(SN$4:INDEX(SN$4:SN$184,$B$200,1),$B$4:INDEX($B$4:$B$184,$B$200,1),INDEX($B$4:$B$184,$B$200+(MONTH($B215)-$C$200),1)),0),VLOOKUP($B215,$B$4:SN$184,COLUMN(SN$1)-1,0))</f>
        <v>185151985.45205235</v>
      </c>
      <c r="SO215" s="30">
        <f>IF(VLOOKUP($B215,$B$4:SO$184,COLUMN(SO$1)-1,0)="",IF(SO182="",TREND(SO$4:INDEX(SO$4:SO$184,$B$200,1),$B$4:INDEX($B$4:$B$184,$B$200,1),INDEX($B$4:$B$184,$B$200+(MONTH($B215)-$C$200),1)),0),VLOOKUP($B215,$B$4:SO$184,COLUMN(SO$1)-1,0))</f>
        <v>3268.4767583298599</v>
      </c>
      <c r="SP215" s="30">
        <f>IF(VLOOKUP($B215,$B$4:SP$184,COLUMN(SP$1)-1,0)="",IF(SP182="",TREND(SP$4:INDEX(SP$4:SP$184,$B$200,1),$B$4:INDEX($B$4:$B$184,$B$200,1),INDEX($B$4:$B$184,$B$200+(MONTH($B215)-$C$200),1)),0),VLOOKUP($B215,$B$4:SP$184,COLUMN(SP$1)-1,0))</f>
        <v>1507453.3636113275</v>
      </c>
      <c r="SQ215" s="30">
        <f>IF(VLOOKUP($B215,$B$4:SQ$184,COLUMN(SQ$1)-1,0)="",IF(SQ182="",TREND(SQ$4:INDEX(SQ$4:SQ$184,$B$200,1),$B$4:INDEX($B$4:$B$184,$B$200,1),INDEX($B$4:$B$184,$B$200+(MONTH($B215)-$C$200),1)),0),VLOOKUP($B215,$B$4:SQ$184,COLUMN(SQ$1)-1,0))</f>
        <v>784638.44546761923</v>
      </c>
      <c r="SR215" s="30">
        <f>IF(VLOOKUP($B215,$B$4:SR$184,COLUMN(SR$1)-1,0)="",IF(SR182="",TREND(SR$4:INDEX(SR$4:SR$184,$B$200,1),$B$4:INDEX($B$4:$B$184,$B$200,1),INDEX($B$4:$B$184,$B$200+(MONTH($B215)-$C$200),1)),0),VLOOKUP($B215,$B$4:SR$184,COLUMN(SR$1)-1,0))</f>
        <v>385849475.99705029</v>
      </c>
      <c r="SS215" s="30">
        <f>IF(VLOOKUP($B215,$B$4:SS$184,COLUMN(SS$1)-1,0)="",IF(SS182="",TREND(SS$4:INDEX(SS$4:SS$184,$B$200,1),$B$4:INDEX($B$4:$B$184,$B$200,1),INDEX($B$4:$B$184,$B$200+(MONTH($B215)-$C$200),1)),0),VLOOKUP($B215,$B$4:SS$184,COLUMN(SS$1)-1,0))</f>
        <v>66393446.528496385</v>
      </c>
      <c r="ST215" s="30">
        <f>IF(VLOOKUP($B215,$B$4:ST$184,COLUMN(ST$1)-1,0)="",IF(ST182="",TREND(ST$4:INDEX(ST$4:ST$184,$B$200,1),$B$4:INDEX($B$4:$B$184,$B$200,1),INDEX($B$4:$B$184,$B$200+(MONTH($B215)-$C$200),1)),0),VLOOKUP($B215,$B$4:ST$184,COLUMN(ST$1)-1,0))</f>
        <v>0</v>
      </c>
      <c r="SU215" s="30">
        <f>IF(VLOOKUP($B215,$B$4:SU$184,COLUMN(SU$1)-1,0)="",IF(SU182="",TREND(SU$4:INDEX(SU$4:SU$184,$B$200,1),$B$4:INDEX($B$4:$B$184,$B$200,1),INDEX($B$4:$B$184,$B$200+(MONTH($B215)-$C$200),1)),0),VLOOKUP($B215,$B$4:SU$184,COLUMN(SU$1)-1,0))</f>
        <v>0</v>
      </c>
      <c r="SV215" s="30">
        <f>IF(VLOOKUP($B215,$B$4:SV$184,COLUMN(SV$1)-1,0)="",IF(SV182="",TREND(SV$4:INDEX(SV$4:SV$184,$B$200,1),$B$4:INDEX($B$4:$B$184,$B$200,1),INDEX($B$4:$B$184,$B$200+(MONTH($B215)-$C$200),1)),0),VLOOKUP($B215,$B$4:SV$184,COLUMN(SV$1)-1,0))</f>
        <v>0</v>
      </c>
      <c r="SW215" s="30">
        <f>IF(VLOOKUP($B215,$B$4:SW$184,COLUMN(SW$1)-1,0)="",IF(SW182="",TREND(SW$4:INDEX(SW$4:SW$184,$B$200,1),$B$4:INDEX($B$4:$B$184,$B$200,1),INDEX($B$4:$B$184,$B$200+(MONTH($B215)-$C$200),1)),0),VLOOKUP($B215,$B$4:SW$184,COLUMN(SW$1)-1,0))</f>
        <v>2234902.6616067886</v>
      </c>
      <c r="SX215" s="30">
        <f>IF(VLOOKUP($B215,$B$4:SX$184,COLUMN(SX$1)-1,0)="",IF(SX182="",TREND(SX$4:INDEX(SX$4:SX$184,$B$200,1),$B$4:INDEX($B$4:$B$184,$B$200,1),INDEX($B$4:$B$184,$B$200+(MONTH($B215)-$C$200),1)),0),VLOOKUP($B215,$B$4:SX$184,COLUMN(SX$1)-1,0))</f>
        <v>13419052.2101347</v>
      </c>
      <c r="SY215" s="30">
        <f>IF(VLOOKUP($B215,$B$4:SY$184,COLUMN(SY$1)-1,0)="",IF(SY182="",TREND(SY$4:INDEX(SY$4:SY$184,$B$200,1),$B$4:INDEX($B$4:$B$184,$B$200,1),INDEX($B$4:$B$184,$B$200+(MONTH($B215)-$C$200),1)),0),VLOOKUP($B215,$B$4:SY$184,COLUMN(SY$1)-1,0))</f>
        <v>23763602.223441869</v>
      </c>
      <c r="SZ215" s="30">
        <f>IF(VLOOKUP($B215,$B$4:SZ$184,COLUMN(SZ$1)-1,0)="",IF(SZ182="",TREND(SZ$4:INDEX(SZ$4:SZ$184,$B$200,1),$B$4:INDEX($B$4:$B$184,$B$200,1),INDEX($B$4:$B$184,$B$200+(MONTH($B215)-$C$200),1)),0),VLOOKUP($B215,$B$4:SZ$184,COLUMN(SZ$1)-1,0))</f>
        <v>292700.20775577391</v>
      </c>
      <c r="TA215" s="30">
        <f>IF(VLOOKUP($B215,$B$4:TA$184,COLUMN(TA$1)-1,0)="",IF(TA182="",TREND(TA$4:INDEX(TA$4:TA$184,$B$200,1),$B$4:INDEX($B$4:$B$184,$B$200,1),INDEX($B$4:$B$184,$B$200+(MONTH($B215)-$C$200),1)),0),VLOOKUP($B215,$B$4:TA$184,COLUMN(TA$1)-1,0))</f>
        <v>3269067690.8051567</v>
      </c>
      <c r="TB215" s="30">
        <f>IF(VLOOKUP($B215,$B$4:TB$184,COLUMN(TB$1)-1,0)="",IF(TB182="",TREND(TB$4:INDEX(TB$4:TB$184,$B$200,1),$B$4:INDEX($B$4:$B$184,$B$200,1),INDEX($B$4:$B$184,$B$200+(MONTH($B215)-$C$200),1)),0),VLOOKUP($B215,$B$4:TB$184,COLUMN(TB$1)-1,0))</f>
        <v>205540029.92428517</v>
      </c>
      <c r="TC215" s="30">
        <f>IF(VLOOKUP($B215,$B$4:TC$184,COLUMN(TC$1)-1,0)="",IF(TC182="",TREND(TC$4:INDEX(TC$4:TC$184,$B$200,1),$B$4:INDEX($B$4:$B$184,$B$200,1),INDEX($B$4:$B$184,$B$200+(MONTH($B215)-$C$200),1)),0),VLOOKUP($B215,$B$4:TC$184,COLUMN(TC$1)-1,0))</f>
        <v>53702033.049219489</v>
      </c>
      <c r="TD215" s="30">
        <f>IF(VLOOKUP($B215,$B$4:TD$184,COLUMN(TD$1)-1,0)="",IF(TD182="",TREND(TD$4:INDEX(TD$4:TD$184,$B$200,1),$B$4:INDEX($B$4:$B$184,$B$200,1),INDEX($B$4:$B$184,$B$200+(MONTH($B215)-$C$200),1)),0),VLOOKUP($B215,$B$4:TD$184,COLUMN(TD$1)-1,0))</f>
        <v>0</v>
      </c>
      <c r="TE215" s="30">
        <f>IF(VLOOKUP($B215,$B$4:TE$184,COLUMN(TE$1)-1,0)="",IF(TE182="",TREND(TE$4:INDEX(TE$4:TE$184,$B$200,1),$B$4:INDEX($B$4:$B$184,$B$200,1),INDEX($B$4:$B$184,$B$200+(MONTH($B215)-$C$200),1)),0),VLOOKUP($B215,$B$4:TE$184,COLUMN(TE$1)-1,0))</f>
        <v>4989969.9738322794</v>
      </c>
      <c r="TF215" s="30">
        <f>IF(VLOOKUP($B215,$B$4:TF$184,COLUMN(TF$1)-1,0)="",IF(TF182="",TREND(TF$4:INDEX(TF$4:TF$184,$B$200,1),$B$4:INDEX($B$4:$B$184,$B$200,1),INDEX($B$4:$B$184,$B$200+(MONTH($B215)-$C$200),1)),0),VLOOKUP($B215,$B$4:TF$184,COLUMN(TF$1)-1,0))</f>
        <v>5818455.3800943941</v>
      </c>
      <c r="TG215" s="30">
        <f>IF(VLOOKUP($B215,$B$4:TG$184,COLUMN(TG$1)-1,0)="",IF(TG182="",TREND(TG$4:INDEX(TG$4:TG$184,$B$200,1),$B$4:INDEX($B$4:$B$184,$B$200,1),INDEX($B$4:$B$184,$B$200+(MONTH($B215)-$C$200),1)),0),VLOOKUP($B215,$B$4:TG$184,COLUMN(TG$1)-1,0))</f>
        <v>45015630.270986259</v>
      </c>
      <c r="TH215" s="30">
        <f>IF(VLOOKUP($B215,$B$4:TH$184,COLUMN(TH$1)-1,0)="",IF(TH182="",TREND(TH$4:INDEX(TH$4:TH$184,$B$200,1),$B$4:INDEX($B$4:$B$184,$B$200,1),INDEX($B$4:$B$184,$B$200+(MONTH($B215)-$C$200),1)),0),VLOOKUP($B215,$B$4:TH$184,COLUMN(TH$1)-1,0))</f>
        <v>96143139.71740067</v>
      </c>
      <c r="TI215" s="30">
        <f>IF(VLOOKUP($B215,$B$4:TI$184,COLUMN(TI$1)-1,0)="",IF(TI182="",TREND(TI$4:INDEX(TI$4:TI$184,$B$200,1),$B$4:INDEX($B$4:$B$184,$B$200,1),INDEX($B$4:$B$184,$B$200+(MONTH($B215)-$C$200),1)),0),VLOOKUP($B215,$B$4:TI$184,COLUMN(TI$1)-1,0))</f>
        <v>261458126.47442675</v>
      </c>
      <c r="TJ215" s="30">
        <f>IF(VLOOKUP($B215,$B$4:TJ$184,COLUMN(TJ$1)-1,0)="",IF(TJ182="",TREND(TJ$4:INDEX(TJ$4:TJ$184,$B$200,1),$B$4:INDEX($B$4:$B$184,$B$200,1),INDEX($B$4:$B$184,$B$200+(MONTH($B215)-$C$200),1)),0),VLOOKUP($B215,$B$4:TJ$184,COLUMN(TJ$1)-1,0))</f>
        <v>102441167225.23914</v>
      </c>
      <c r="TK215" s="30">
        <f>IF(VLOOKUP($B215,$B$4:TK$184,COLUMN(TK$1)-1,0)="",IF(TK182="",TREND(TK$4:INDEX(TK$4:TK$184,$B$200,1),$B$4:INDEX($B$4:$B$184,$B$200,1),INDEX($B$4:$B$184,$B$200+(MONTH($B215)-$C$200),1)),0),VLOOKUP($B215,$B$4:TK$184,COLUMN(TK$1)-1,0))</f>
        <v>89831176506.469238</v>
      </c>
      <c r="TL215" s="30">
        <f>IF(VLOOKUP($B215,$B$4:TL$184,COLUMN(TL$1)-1,0)="",IF(TL182="",TREND(TL$4:INDEX(TL$4:TL$184,$B$200,1),$B$4:INDEX($B$4:$B$184,$B$200,1),INDEX($B$4:$B$184,$B$200+(MONTH($B215)-$C$200),1)),0),VLOOKUP($B215,$B$4:TL$184,COLUMN(TL$1)-1,0))</f>
        <v>52198181233.857971</v>
      </c>
      <c r="TM215" s="30">
        <f>IF(VLOOKUP($B215,$B$4:TM$184,COLUMN(TM$1)-1,0)="",IF(TM182="",TREND(TM$4:INDEX(TM$4:TM$184,$B$200,1),$B$4:INDEX($B$4:$B$184,$B$200,1),INDEX($B$4:$B$184,$B$200+(MONTH($B215)-$C$200),1)),0),VLOOKUP($B215,$B$4:TM$184,COLUMN(TM$1)-1,0))</f>
        <v>263721472.84835124</v>
      </c>
      <c r="TN215" s="30">
        <f>IF(VLOOKUP($B215,$B$4:TN$184,COLUMN(TN$1)-1,0)="",IF(TN182="",TREND(TN$4:INDEX(TN$4:TN$184,$B$200,1),$B$4:INDEX($B$4:$B$184,$B$200,1),INDEX($B$4:$B$184,$B$200+(MONTH($B215)-$C$200),1)),0),VLOOKUP($B215,$B$4:TN$184,COLUMN(TN$1)-1,0))</f>
        <v>259689249.75171232</v>
      </c>
      <c r="TO215" s="30">
        <f>IF(VLOOKUP($B215,$B$4:TO$184,COLUMN(TO$1)-1,0)="",IF(TO182="",TREND(TO$4:INDEX(TO$4:TO$184,$B$200,1),$B$4:INDEX($B$4:$B$184,$B$200,1),INDEX($B$4:$B$184,$B$200+(MONTH($B215)-$C$200),1)),0),VLOOKUP($B215,$B$4:TO$184,COLUMN(TO$1)-1,0))</f>
        <v>4032223.096639026</v>
      </c>
      <c r="TP215" s="30">
        <f>IF(VLOOKUP($B215,$B$4:TP$184,COLUMN(TP$1)-1,0)="",IF(TP182="",TREND(TP$4:INDEX(TP$4:TP$184,$B$200,1),$B$4:INDEX($B$4:$B$184,$B$200,1),INDEX($B$4:$B$184,$B$200+(MONTH($B215)-$C$200),1)),0),VLOOKUP($B215,$B$4:TP$184,COLUMN(TP$1)-1,0))</f>
        <v>2514515.9619057775</v>
      </c>
      <c r="TQ215" s="30">
        <f>IF(VLOOKUP($B215,$B$4:TQ$184,COLUMN(TQ$1)-1,0)="",IF(TQ182="",TREND(TQ$4:INDEX(TQ$4:TQ$184,$B$200,1),$B$4:INDEX($B$4:$B$184,$B$200,1),INDEX($B$4:$B$184,$B$200+(MONTH($B215)-$C$200),1)),0),VLOOKUP($B215,$B$4:TQ$184,COLUMN(TQ$1)-1,0))</f>
        <v>2514515.9619057775</v>
      </c>
      <c r="TR215" s="30">
        <f>IF(VLOOKUP($B215,$B$4:TR$184,COLUMN(TR$1)-1,0)="",IF(TR182="",TREND(TR$4:INDEX(TR$4:TR$184,$B$200,1),$B$4:INDEX($B$4:$B$184,$B$200,1),INDEX($B$4:$B$184,$B$200+(MONTH($B215)-$C$200),1)),0),VLOOKUP($B215,$B$4:TR$184,COLUMN(TR$1)-1,0))</f>
        <v>1104687446.3888092</v>
      </c>
      <c r="TS215" s="30">
        <f>IF(VLOOKUP($B215,$B$4:TS$184,COLUMN(TS$1)-1,0)="",IF(TS182="",TREND(TS$4:INDEX(TS$4:TS$184,$B$200,1),$B$4:INDEX($B$4:$B$184,$B$200,1),INDEX($B$4:$B$184,$B$200+(MONTH($B215)-$C$200),1)),0),VLOOKUP($B215,$B$4:TS$184,COLUMN(TS$1)-1,0))</f>
        <v>48012481088.132263</v>
      </c>
      <c r="TT215" s="30">
        <f>IF(VLOOKUP($B215,$B$4:TT$184,COLUMN(TT$1)-1,0)="",IF(TT182="",TREND(TT$4:INDEX(TT$4:TT$184,$B$200,1),$B$4:INDEX($B$4:$B$184,$B$200,1),INDEX($B$4:$B$184,$B$200+(MONTH($B215)-$C$200),1)),0),VLOOKUP($B215,$B$4:TT$184,COLUMN(TT$1)-1,0))</f>
        <v>1125817456.8601284</v>
      </c>
      <c r="TU215" s="30">
        <f>IF(VLOOKUP($B215,$B$4:TU$184,COLUMN(TU$1)-1,0)="",IF(TU182="",TREND(TU$4:INDEX(TU$4:TU$184,$B$200,1),$B$4:INDEX($B$4:$B$184,$B$200,1),INDEX($B$4:$B$184,$B$200+(MONTH($B215)-$C$200),1)),0),VLOOKUP($B215,$B$4:TU$184,COLUMN(TU$1)-1,0))</f>
        <v>30791755361.960754</v>
      </c>
      <c r="TV215" s="30">
        <f>IF(VLOOKUP($B215,$B$4:TV$184,COLUMN(TV$1)-1,0)="",IF(TV182="",TREND(TV$4:INDEX(TV$4:TV$184,$B$200,1),$B$4:INDEX($B$4:$B$184,$B$200,1),INDEX($B$4:$B$184,$B$200+(MONTH($B215)-$C$200),1)),0),VLOOKUP($B215,$B$4:TV$184,COLUMN(TV$1)-1,0))</f>
        <v>-36662.717587043764</v>
      </c>
      <c r="TW215" s="30">
        <f>IF(VLOOKUP($B215,$B$4:TW$184,COLUMN(TW$1)-1,0)="",IF(TW182="",TREND(TW$4:INDEX(TW$4:TW$184,$B$200,1),$B$4:INDEX($B$4:$B$184,$B$200,1),INDEX($B$4:$B$184,$B$200+(MONTH($B215)-$C$200),1)),0),VLOOKUP($B215,$B$4:TW$184,COLUMN(TW$1)-1,0))</f>
        <v>-1246723301.0059013</v>
      </c>
      <c r="TX215" s="30">
        <f>IF(VLOOKUP($B215,$B$4:TX$184,COLUMN(TX$1)-1,0)="",IF(TX182="",TREND(TX$4:INDEX(TX$4:TX$184,$B$200,1),$B$4:INDEX($B$4:$B$184,$B$200,1),INDEX($B$4:$B$184,$B$200+(MONTH($B215)-$C$200),1)),0),VLOOKUP($B215,$B$4:TX$184,COLUMN(TX$1)-1,0))</f>
        <v>279480.55369164702</v>
      </c>
      <c r="TY215" s="30">
        <f>IF(VLOOKUP($B215,$B$4:TY$184,COLUMN(TY$1)-1,0)="",IF(TY182="",TREND(TY$4:INDEX(TY$4:TY$184,$B$200,1),$B$4:INDEX($B$4:$B$184,$B$200,1),INDEX($B$4:$B$184,$B$200+(MONTH($B215)-$C$200),1)),0),VLOOKUP($B215,$B$4:TY$184,COLUMN(TY$1)-1,0))</f>
        <v>41641453.053243153</v>
      </c>
      <c r="TZ215" s="30">
        <f>IF(VLOOKUP($B215,$B$4:TZ$184,COLUMN(TZ$1)-1,0)="",IF(TZ182="",TREND(TZ$4:INDEX(TZ$4:TZ$184,$B$200,1),$B$4:INDEX($B$4:$B$184,$B$200,1),INDEX($B$4:$B$184,$B$200+(MONTH($B215)-$C$200),1)),0),VLOOKUP($B215,$B$4:TZ$184,COLUMN(TZ$1)-1,0))</f>
        <v>-10667762.995466262</v>
      </c>
      <c r="UA215" s="30">
        <f>IF(VLOOKUP($B215,$B$4:UA$184,COLUMN(UA$1)-1,0)="",IF(UA182="",TREND(UA$4:INDEX(UA$4:UA$184,$B$200,1),$B$4:INDEX($B$4:$B$184,$B$200,1),INDEX($B$4:$B$184,$B$200+(MONTH($B215)-$C$200),1)),0),VLOOKUP($B215,$B$4:UA$184,COLUMN(UA$1)-1,0))</f>
        <v>-13684619.115384758</v>
      </c>
      <c r="UB215" s="30">
        <f>IF(VLOOKUP($B215,$B$4:UB$184,COLUMN(UB$1)-1,0)="",IF(UB182="",TREND(UB$4:INDEX(UB$4:UB$184,$B$200,1),$B$4:INDEX($B$4:$B$184,$B$200,1),INDEX($B$4:$B$184,$B$200+(MONTH($B215)-$C$200),1)),0),VLOOKUP($B215,$B$4:UB$184,COLUMN(UB$1)-1,0))</f>
        <v>32020946774.188202</v>
      </c>
      <c r="UC215" s="30">
        <f>IF(VLOOKUP($B215,$B$4:UC$184,COLUMN(UC$1)-1,0)="",IF(UC182="",TREND(UC$4:INDEX(UC$4:UC$184,$B$200,1),$B$4:INDEX($B$4:$B$184,$B$200,1),INDEX($B$4:$B$184,$B$200+(MONTH($B215)-$C$200),1)),0),VLOOKUP($B215,$B$4:UC$184,COLUMN(UC$1)-1,0))</f>
        <v>14369773659.693695</v>
      </c>
      <c r="UD215" s="30">
        <f>IF(VLOOKUP($B215,$B$4:UD$184,COLUMN(UD$1)-1,0)="",IF(UD182="",TREND(UD$4:INDEX(UD$4:UD$184,$B$200,1),$B$4:INDEX($B$4:$B$184,$B$200,1),INDEX($B$4:$B$184,$B$200+(MONTH($B215)-$C$200),1)),0),VLOOKUP($B215,$B$4:UD$184,COLUMN(UD$1)-1,0))</f>
        <v>16795843523.763092</v>
      </c>
      <c r="UE215" s="30">
        <f>IF(VLOOKUP($B215,$B$4:UE$184,COLUMN(UE$1)-1,0)="",IF(UE182="",TREND(UE$4:INDEX(UE$4:UE$184,$B$200,1),$B$4:INDEX($B$4:$B$184,$B$200,1),INDEX($B$4:$B$184,$B$200+(MONTH($B215)-$C$200),1)),0),VLOOKUP($B215,$B$4:UE$184,COLUMN(UE$1)-1,0))</f>
        <v>-882519497.08296585</v>
      </c>
      <c r="UF215" s="30">
        <f>IF(VLOOKUP($B215,$B$4:UF$184,COLUMN(UF$1)-1,0)="",IF(UF182="",TREND(UF$4:INDEX(UF$4:UF$184,$B$200,1),$B$4:INDEX($B$4:$B$184,$B$200,1),INDEX($B$4:$B$184,$B$200+(MONTH($B215)-$C$200),1)),0),VLOOKUP($B215,$B$4:UF$184,COLUMN(UF$1)-1,0))</f>
        <v>514515352.55720043</v>
      </c>
      <c r="UG215" s="30">
        <f>IF(VLOOKUP($B215,$B$4:UG$184,COLUMN(UG$1)-1,0)="",IF(UG182="",TREND(UG$4:INDEX(UG$4:UG$184,$B$200,1),$B$4:INDEX($B$4:$B$184,$B$200,1),INDEX($B$4:$B$184,$B$200+(MONTH($B215)-$C$200),1)),0),VLOOKUP($B215,$B$4:UG$184,COLUMN(UG$1)-1,0))</f>
        <v>578062493047.21191</v>
      </c>
    </row>
    <row r="216" spans="1:555">
      <c r="A216" s="737"/>
      <c r="B216" s="75">
        <f>INDEX($B$4:$B$184,B201,1)</f>
        <v>43800</v>
      </c>
      <c r="C216" s="30">
        <f>IF(VLOOKUP($B216,$B$4:C$184,COLUMN(C$1)-1,0)="",IF(C183="",TREND(C$4:INDEX(C$4:C$184,$B$200,1),$B$4:INDEX($B$4:$B$184,$B$200,1),INDEX($B$4:$B$184,$B$200+(MONTH($B216)-$C$200),1)),0),VLOOKUP($B216,$B$4:C$184,COLUMN(C$1)-1,0))</f>
        <v>274369043648.27612</v>
      </c>
      <c r="D216" s="30">
        <f>IF(VLOOKUP($B216,$B$4:D$184,COLUMN(D$1)-1,0)="",IF(D183="",TREND(D$4:INDEX(D$4:D$184,$B$200,1),$B$4:INDEX($B$4:$B$184,$B$200,1),INDEX($B$4:$B$184,$B$200+(MONTH($B216)-$C$200),1)),0),VLOOKUP($B216,$B$4:D$184,COLUMN(D$1)-1,0))</f>
        <v>140812645289.48511</v>
      </c>
      <c r="E216" s="30">
        <f>IF(VLOOKUP($B216,$B$4:E$184,COLUMN(E$1)-1,0)="",IF(E183="",TREND(E$4:INDEX(E$4:E$184,$B$200,1),$B$4:INDEX($B$4:$B$184,$B$200,1),INDEX($B$4:$B$184,$B$200+(MONTH($B216)-$C$200),1)),0),VLOOKUP($B216,$B$4:E$184,COLUMN(E$1)-1,0))</f>
        <v>123325715863.60791</v>
      </c>
      <c r="F216" s="30">
        <f>IF(VLOOKUP($B216,$B$4:F$184,COLUMN(F$1)-1,0)="",IF(F183="",TREND(F$4:INDEX(F$4:F$184,$B$200,1),$B$4:INDEX($B$4:$B$184,$B$200,1),INDEX($B$4:$B$184,$B$200+(MONTH($B216)-$C$200),1)),0),VLOOKUP($B216,$B$4:F$184,COLUMN(F$1)-1,0))</f>
        <v>61942582.641032279</v>
      </c>
      <c r="G216" s="30">
        <f>IF(VLOOKUP($B216,$B$4:G$184,COLUMN(G$1)-1,0)="",IF(G183="",TREND(G$4:INDEX(G$4:G$184,$B$200,1),$B$4:INDEX($B$4:$B$184,$B$200,1),INDEX($B$4:$B$184,$B$200+(MONTH($B216)-$C$200),1)),0),VLOOKUP($B216,$B$4:G$184,COLUMN(G$1)-1,0))</f>
        <v>-2002331.9320669174</v>
      </c>
      <c r="H216" s="30">
        <f>IF(VLOOKUP($B216,$B$4:H$184,COLUMN(H$1)-1,0)="",IF(H183="",TREND(H$4:INDEX(H$4:H$184,$B$200,1),$B$4:INDEX($B$4:$B$184,$B$200,1),INDEX($B$4:$B$184,$B$200+(MONTH($B216)-$C$200),1)),0),VLOOKUP($B216,$B$4:H$184,COLUMN(H$1)-1,0))</f>
        <v>57798115750.506348</v>
      </c>
      <c r="I216" s="30">
        <f>IF(VLOOKUP($B216,$B$4:I$184,COLUMN(I$1)-1,0)="",IF(I183="",TREND(I$4:INDEX(I$4:I$184,$B$200,1),$B$4:INDEX($B$4:$B$184,$B$200,1),INDEX($B$4:$B$184,$B$200+(MONTH($B216)-$C$200),1)),0),VLOOKUP($B216,$B$4:I$184,COLUMN(I$1)-1,0))</f>
        <v>49158482805.084656</v>
      </c>
      <c r="J216" s="30">
        <f>IF(VLOOKUP($B216,$B$4:J$184,COLUMN(J$1)-1,0)="",IF(J183="",TREND(J$4:INDEX(J$4:J$184,$B$200,1),$B$4:INDEX($B$4:$B$184,$B$200,1),INDEX($B$4:$B$184,$B$200+(MONTH($B216)-$C$200),1)),0),VLOOKUP($B216,$B$4:J$184,COLUMN(J$1)-1,0))</f>
        <v>8006369199.47332</v>
      </c>
      <c r="K216" s="30">
        <f>IF(VLOOKUP($B216,$B$4:K$184,COLUMN(K$1)-1,0)="",IF(K183="",TREND(K$4:INDEX(K$4:K$184,$B$200,1),$B$4:INDEX($B$4:$B$184,$B$200,1),INDEX($B$4:$B$184,$B$200+(MONTH($B216)-$C$200),1)),0),VLOOKUP($B216,$B$4:K$184,COLUMN(K$1)-1,0))</f>
        <v>633263745.94838524</v>
      </c>
      <c r="L216" s="30">
        <f>IF(VLOOKUP($B216,$B$4:L$184,COLUMN(L$1)-1,0)="",IF(L183="",TREND(L$4:INDEX(L$4:L$184,$B$200,1),$B$4:INDEX($B$4:$B$184,$B$200,1),INDEX($B$4:$B$184,$B$200+(MONTH($B216)-$C$200),1)),0),VLOOKUP($B216,$B$4:L$184,COLUMN(L$1)-1,0))</f>
        <v>6476733947.7182503</v>
      </c>
      <c r="M216" s="30">
        <f>IF(VLOOKUP($B216,$B$4:M$184,COLUMN(M$1)-1,0)="",IF(M183="",TREND(M$4:INDEX(M$4:M$184,$B$200,1),$B$4:INDEX($B$4:$B$184,$B$200,1),INDEX($B$4:$B$184,$B$200+(MONTH($B216)-$C$200),1)),0),VLOOKUP($B216,$B$4:M$184,COLUMN(M$1)-1,0))</f>
        <v>49537043593.9758</v>
      </c>
      <c r="N216" s="30">
        <f>IF(VLOOKUP($B216,$B$4:N$184,COLUMN(N$1)-1,0)="",IF(N183="",TREND(N$4:INDEX(N$4:N$184,$B$200,1),$B$4:INDEX($B$4:$B$184,$B$200,1),INDEX($B$4:$B$184,$B$200+(MONTH($B216)-$C$200),1)),0),VLOOKUP($B216,$B$4:N$184,COLUMN(N$1)-1,0))</f>
        <v>48993202771.051361</v>
      </c>
      <c r="O216" s="30">
        <f>IF(VLOOKUP($B216,$B$4:O$184,COLUMN(O$1)-1,0)="",IF(O183="",TREND(O$4:INDEX(O$4:O$184,$B$200,1),$B$4:INDEX($B$4:$B$184,$B$200,1),INDEX($B$4:$B$184,$B$200+(MONTH($B216)-$C$200),1)),0),VLOOKUP($B216,$B$4:O$184,COLUMN(O$1)-1,0))</f>
        <v>543840822.92445946</v>
      </c>
      <c r="P216" s="30">
        <f>IF(VLOOKUP($B216,$B$4:P$184,COLUMN(P$1)-1,0)="",IF(P183="",TREND(P$4:INDEX(P$4:P$184,$B$200,1),$B$4:INDEX($B$4:$B$184,$B$200,1),INDEX($B$4:$B$184,$B$200+(MONTH($B216)-$C$200),1)),0),VLOOKUP($B216,$B$4:P$184,COLUMN(P$1)-1,0))</f>
        <v>2795337866.6969013</v>
      </c>
      <c r="Q216" s="30">
        <f>IF(VLOOKUP($B216,$B$4:Q$184,COLUMN(Q$1)-1,0)="",IF(Q183="",TREND(Q$4:INDEX(Q$4:Q$184,$B$200,1),$B$4:INDEX($B$4:$B$184,$B$200,1),INDEX($B$4:$B$184,$B$200+(MONTH($B216)-$C$200),1)),0),VLOOKUP($B216,$B$4:Q$184,COLUMN(Q$1)-1,0))</f>
        <v>4724583641.4166298</v>
      </c>
      <c r="R216" s="30">
        <f>IF(VLOOKUP($B216,$B$4:R$184,COLUMN(R$1)-1,0)="",IF(R183="",TREND(R$4:INDEX(R$4:R$184,$B$200,1),$B$4:INDEX($B$4:$B$184,$B$200,1),INDEX($B$4:$B$184,$B$200+(MONTH($B216)-$C$200),1)),0),VLOOKUP($B216,$B$4:R$184,COLUMN(R$1)-1,0))</f>
        <v>2421891879.4407701</v>
      </c>
      <c r="S216" s="30">
        <f>IF(VLOOKUP($B216,$B$4:S$184,COLUMN(S$1)-1,0)="",IF(S183="",TREND(S$4:INDEX(S$4:S$184,$B$200,1),$B$4:INDEX($B$4:$B$184,$B$200,1),INDEX($B$4:$B$184,$B$200+(MONTH($B216)-$C$200),1)),0),VLOOKUP($B216,$B$4:S$184,COLUMN(S$1)-1,0))</f>
        <v>17486929425.877182</v>
      </c>
      <c r="T216" s="30">
        <f>IF(VLOOKUP($B216,$B$4:T$184,COLUMN(T$1)-1,0)="",IF(T183="",TREND(T$4:INDEX(T$4:T$184,$B$200,1),$B$4:INDEX($B$4:$B$184,$B$200,1),INDEX($B$4:$B$184,$B$200+(MONTH($B216)-$C$200),1)),0),VLOOKUP($B216,$B$4:T$184,COLUMN(T$1)-1,0))</f>
        <v>2720705246.4845314</v>
      </c>
      <c r="U216" s="30">
        <f>IF(VLOOKUP($B216,$B$4:U$184,COLUMN(U$1)-1,0)="",IF(U183="",TREND(U$4:INDEX(U$4:U$184,$B$200,1),$B$4:INDEX($B$4:$B$184,$B$200,1),INDEX($B$4:$B$184,$B$200+(MONTH($B216)-$C$200),1)),0),VLOOKUP($B216,$B$4:U$184,COLUMN(U$1)-1,0))</f>
        <v>6081654150.452919</v>
      </c>
      <c r="V216" s="30">
        <f>IF(VLOOKUP($B216,$B$4:V$184,COLUMN(V$1)-1,0)="",IF(V183="",TREND(V$4:INDEX(V$4:V$184,$B$200,1),$B$4:INDEX($B$4:$B$184,$B$200,1),INDEX($B$4:$B$184,$B$200+(MONTH($B216)-$C$200),1)),0),VLOOKUP($B216,$B$4:V$184,COLUMN(V$1)-1,0))</f>
        <v>8802359396.9374485</v>
      </c>
      <c r="W216" s="30">
        <f>IF(VLOOKUP($B216,$B$4:W$184,COLUMN(W$1)-1,0)="",IF(W183="",TREND(W$4:INDEX(W$4:W$184,$B$200,1),$B$4:INDEX($B$4:$B$184,$B$200,1),INDEX($B$4:$B$184,$B$200+(MONTH($B216)-$C$200),1)),0),VLOOKUP($B216,$B$4:W$184,COLUMN(W$1)-1,0))</f>
        <v>184779824.78816569</v>
      </c>
      <c r="X216" s="30">
        <f>IF(VLOOKUP($B216,$B$4:X$184,COLUMN(X$1)-1,0)="",IF(X183="",TREND(X$4:INDEX(X$4:X$184,$B$200,1),$B$4:INDEX($B$4:$B$184,$B$200,1),INDEX($B$4:$B$184,$B$200+(MONTH($B216)-$C$200),1)),0),VLOOKUP($B216,$B$4:X$184,COLUMN(X$1)-1,0))</f>
        <v>1721768348.4632831</v>
      </c>
      <c r="Y216" s="30">
        <f>IF(VLOOKUP($B216,$B$4:Y$184,COLUMN(Y$1)-1,0)="",IF(Y183="",TREND(Y$4:INDEX(Y$4:Y$184,$B$200,1),$B$4:INDEX($B$4:$B$184,$B$200,1),INDEX($B$4:$B$184,$B$200+(MONTH($B216)-$C$200),1)),0),VLOOKUP($B216,$B$4:Y$184,COLUMN(Y$1)-1,0))</f>
        <v>225823381.42502236</v>
      </c>
      <c r="Z216" s="30">
        <f>IF(VLOOKUP($B216,$B$4:Z$184,COLUMN(Z$1)-1,0)="",IF(Z183="",TREND(Z$4:INDEX(Z$4:Z$184,$B$200,1),$B$4:INDEX($B$4:$B$184,$B$200,1),INDEX($B$4:$B$184,$B$200+(MONTH($B216)-$C$200),1)),0),VLOOKUP($B216,$B$4:Z$184,COLUMN(Z$1)-1,0))</f>
        <v>21794316.998083621</v>
      </c>
      <c r="AA216" s="30">
        <f>IF(VLOOKUP($B216,$B$4:AA$184,COLUMN(AA$1)-1,0)="",IF(AA183="",TREND(AA$4:INDEX(AA$4:AA$184,$B$200,1),$B$4:INDEX($B$4:$B$184,$B$200,1),INDEX($B$4:$B$184,$B$200+(MONTH($B216)-$C$200),1)),0),VLOOKUP($B216,$B$4:AA$184,COLUMN(AA$1)-1,0))</f>
        <v>196148853.10447836</v>
      </c>
      <c r="AB216" s="30">
        <f>IF(VLOOKUP($B216,$B$4:AB$184,COLUMN(AB$1)-1,0)="",IF(AB183="",TREND(AB$4:INDEX(AB$4:AB$184,$B$200,1),$B$4:INDEX($B$4:$B$184,$B$200,1),INDEX($B$4:$B$184,$B$200+(MONTH($B216)-$C$200),1)),0),VLOOKUP($B216,$B$4:AB$184,COLUMN(AB$1)-1,0))</f>
        <v>179950836.13346231</v>
      </c>
      <c r="AC216" s="30">
        <f>IF(VLOOKUP($B216,$B$4:AC$184,COLUMN(AC$1)-1,0)="",IF(AC183="",TREND(AC$4:INDEX(AC$4:AC$184,$B$200,1),$B$4:INDEX($B$4:$B$184,$B$200,1),INDEX($B$4:$B$184,$B$200+(MONTH($B216)-$C$200),1)),0),VLOOKUP($B216,$B$4:AC$184,COLUMN(AC$1)-1,0))</f>
        <v>-5953462.931627512</v>
      </c>
      <c r="AD216" s="30">
        <f>IF(VLOOKUP($B216,$B$4:AD$184,COLUMN(AD$1)-1,0)="",IF(AD183="",TREND(AD$4:INDEX(AD$4:AD$184,$B$200,1),$B$4:INDEX($B$4:$B$184,$B$200,1),INDEX($B$4:$B$184,$B$200+(MONTH($B216)-$C$200),1)),0),VLOOKUP($B216,$B$4:AD$184,COLUMN(AD$1)-1,0))</f>
        <v>5125206050.8632355</v>
      </c>
      <c r="AE216" s="30">
        <f>IF(VLOOKUP($B216,$B$4:AE$184,COLUMN(AE$1)-1,0)="",IF(AE183="",TREND(AE$4:INDEX(AE$4:AE$184,$B$200,1),$B$4:INDEX($B$4:$B$184,$B$200,1),INDEX($B$4:$B$184,$B$200+(MONTH($B216)-$C$200),1)),0),VLOOKUP($B216,$B$4:AE$184,COLUMN(AE$1)-1,0))</f>
        <v>1215678910.9256153</v>
      </c>
      <c r="AF216" s="30">
        <f>IF(VLOOKUP($B216,$B$4:AF$184,COLUMN(AF$1)-1,0)="",IF(AF183="",TREND(AF$4:INDEX(AF$4:AF$184,$B$200,1),$B$4:INDEX($B$4:$B$184,$B$200,1),INDEX($B$4:$B$184,$B$200+(MONTH($B216)-$C$200),1)),0),VLOOKUP($B216,$B$4:AF$184,COLUMN(AF$1)-1,0))</f>
        <v>864188279.44893837</v>
      </c>
      <c r="AG216" s="30">
        <f>IF(VLOOKUP($B216,$B$4:AG$184,COLUMN(AG$1)-1,0)="",IF(AG183="",TREND(AG$4:INDEX(AG$4:AG$184,$B$200,1),$B$4:INDEX($B$4:$B$184,$B$200,1),INDEX($B$4:$B$184,$B$200+(MONTH($B216)-$C$200),1)),0),VLOOKUP($B216,$B$4:AG$184,COLUMN(AG$1)-1,0))</f>
        <v>351490631.47667551</v>
      </c>
      <c r="AH216" s="30">
        <f>IF(VLOOKUP($B216,$B$4:AH$184,COLUMN(AH$1)-1,0)="",IF(AH183="",TREND(AH$4:INDEX(AH$4:AH$184,$B$200,1),$B$4:INDEX($B$4:$B$184,$B$200,1),INDEX($B$4:$B$184,$B$200+(MONTH($B216)-$C$200),1)),0),VLOOKUP($B216,$B$4:AH$184,COLUMN(AH$1)-1,0))</f>
        <v>32144232.588180959</v>
      </c>
      <c r="AI216" s="30">
        <f>IF(VLOOKUP($B216,$B$4:AI$184,COLUMN(AI$1)-1,0)="",IF(AI183="",TREND(AI$4:INDEX(AI$4:AI$184,$B$200,1),$B$4:INDEX($B$4:$B$184,$B$200,1),INDEX($B$4:$B$184,$B$200+(MONTH($B216)-$C$200),1)),0),VLOOKUP($B216,$B$4:AI$184,COLUMN(AI$1)-1,0))</f>
        <v>133556398358.79089</v>
      </c>
      <c r="AJ216" s="30">
        <f>IF(VLOOKUP($B216,$B$4:AJ$184,COLUMN(AJ$1)-1,0)="",IF(AJ183="",TREND(AJ$4:INDEX(AJ$4:AJ$184,$B$200,1),$B$4:INDEX($B$4:$B$184,$B$200,1),INDEX($B$4:$B$184,$B$200+(MONTH($B216)-$C$200),1)),0),VLOOKUP($B216,$B$4:AJ$184,COLUMN(AJ$1)-1,0))</f>
        <v>902828538.77163029</v>
      </c>
      <c r="AK216" s="30">
        <f>IF(VLOOKUP($B216,$B$4:AK$184,COLUMN(AK$1)-1,0)="",IF(AK183="",TREND(AK$4:INDEX(AK$4:AK$184,$B$200,1),$B$4:INDEX($B$4:$B$184,$B$200,1),INDEX($B$4:$B$184,$B$200+(MONTH($B216)-$C$200),1)),0),VLOOKUP($B216,$B$4:AK$184,COLUMN(AK$1)-1,0))</f>
        <v>143298840.02958572</v>
      </c>
      <c r="AL216" s="30">
        <f>IF(VLOOKUP($B216,$B$4:AL$184,COLUMN(AL$1)-1,0)="",IF(AL183="",TREND(AL$4:INDEX(AL$4:AL$184,$B$200,1),$B$4:INDEX($B$4:$B$184,$B$200,1),INDEX($B$4:$B$184,$B$200+(MONTH($B216)-$C$200),1)),0),VLOOKUP($B216,$B$4:AL$184,COLUMN(AL$1)-1,0))</f>
        <v>233024.7209801022</v>
      </c>
      <c r="AM216" s="30">
        <f>IF(VLOOKUP($B216,$B$4:AM$184,COLUMN(AM$1)-1,0)="",IF(AM183="",TREND(AM$4:INDEX(AM$4:AM$184,$B$200,1),$B$4:INDEX($B$4:$B$184,$B$200,1),INDEX($B$4:$B$184,$B$200+(MONTH($B216)-$C$200),1)),0),VLOOKUP($B216,$B$4:AM$184,COLUMN(AM$1)-1,0))</f>
        <v>698824719.8409586</v>
      </c>
      <c r="AN216" s="30">
        <f>IF(VLOOKUP($B216,$B$4:AN$184,COLUMN(AN$1)-1,0)="",IF(AN183="",TREND(AN$4:INDEX(AN$4:AN$184,$B$200,1),$B$4:INDEX($B$4:$B$184,$B$200,1),INDEX($B$4:$B$184,$B$200+(MONTH($B216)-$C$200),1)),0),VLOOKUP($B216,$B$4:AN$184,COLUMN(AN$1)-1,0))</f>
        <v>60471954.180105329</v>
      </c>
      <c r="AO216" s="30">
        <f>IF(VLOOKUP($B216,$B$4:AO$184,COLUMN(AO$1)-1,0)="",IF(AO183="",TREND(AO$4:INDEX(AO$4:AO$184,$B$200,1),$B$4:INDEX($B$4:$B$184,$B$200,1),INDEX($B$4:$B$184,$B$200+(MONTH($B216)-$C$200),1)),0),VLOOKUP($B216,$B$4:AO$184,COLUMN(AO$1)-1,0))</f>
        <v>2362749453.6985989</v>
      </c>
      <c r="AP216" s="30">
        <f>IF(VLOOKUP($B216,$B$4:AP$184,COLUMN(AP$1)-1,0)="",IF(AP183="",TREND(AP$4:INDEX(AP$4:AP$184,$B$200,1),$B$4:INDEX($B$4:$B$184,$B$200,1),INDEX($B$4:$B$184,$B$200+(MONTH($B216)-$C$200),1)),0),VLOOKUP($B216,$B$4:AP$184,COLUMN(AP$1)-1,0))</f>
        <v>2242078274.5857487</v>
      </c>
      <c r="AQ216" s="30">
        <f>IF(VLOOKUP($B216,$B$4:AQ$184,COLUMN(AQ$1)-1,0)="",IF(AQ183="",TREND(AQ$4:INDEX(AQ$4:AQ$184,$B$200,1),$B$4:INDEX($B$4:$B$184,$B$200,1),INDEX($B$4:$B$184,$B$200+(MONTH($B216)-$C$200),1)),0),VLOOKUP($B216,$B$4:AQ$184,COLUMN(AQ$1)-1,0))</f>
        <v>7181829.2974863872</v>
      </c>
      <c r="AR216" s="30">
        <f>IF(VLOOKUP($B216,$B$4:AR$184,COLUMN(AR$1)-1,0)="",IF(AR183="",TREND(AR$4:INDEX(AR$4:AR$184,$B$200,1),$B$4:INDEX($B$4:$B$184,$B$200,1),INDEX($B$4:$B$184,$B$200+(MONTH($B216)-$C$200),1)),0),VLOOKUP($B216,$B$4:AR$184,COLUMN(AR$1)-1,0))</f>
        <v>14864336.086599194</v>
      </c>
      <c r="AS216" s="30">
        <f>IF(VLOOKUP($B216,$B$4:AS$184,COLUMN(AS$1)-1,0)="",IF(AS183="",TREND(AS$4:INDEX(AS$4:AS$184,$B$200,1),$B$4:INDEX($B$4:$B$184,$B$200,1),INDEX($B$4:$B$184,$B$200+(MONTH($B216)-$C$200),1)),0),VLOOKUP($B216,$B$4:AS$184,COLUMN(AS$1)-1,0))</f>
        <v>65074.750490693121</v>
      </c>
      <c r="AT216" s="30">
        <f>IF(VLOOKUP($B216,$B$4:AT$184,COLUMN(AT$1)-1,0)="",IF(AT183="",TREND(AT$4:INDEX(AT$4:AT$184,$B$200,1),$B$4:INDEX($B$4:$B$184,$B$200,1),INDEX($B$4:$B$184,$B$200+(MONTH($B216)-$C$200),1)),0),VLOOKUP($B216,$B$4:AT$184,COLUMN(AT$1)-1,0))</f>
        <v>39390892.625593781</v>
      </c>
      <c r="AU216" s="30">
        <f>IF(VLOOKUP($B216,$B$4:AU$184,COLUMN(AU$1)-1,0)="",IF(AU183="",TREND(AU$4:INDEX(AU$4:AU$184,$B$200,1),$B$4:INDEX($B$4:$B$184,$B$200,1),INDEX($B$4:$B$184,$B$200+(MONTH($B216)-$C$200),1)),0),VLOOKUP($B216,$B$4:AU$184,COLUMN(AU$1)-1,0))</f>
        <v>20172198.074713349</v>
      </c>
      <c r="AV216" s="30">
        <f>IF(VLOOKUP($B216,$B$4:AV$184,COLUMN(AV$1)-1,0)="",IF(AV183="",TREND(AV$4:INDEX(AV$4:AV$184,$B$200,1),$B$4:INDEX($B$4:$B$184,$B$200,1),INDEX($B$4:$B$184,$B$200+(MONTH($B216)-$C$200),1)),0),VLOOKUP($B216,$B$4:AV$184,COLUMN(AV$1)-1,0))</f>
        <v>-11018216.655537665</v>
      </c>
      <c r="AW216" s="30">
        <f>IF(VLOOKUP($B216,$B$4:AW$184,COLUMN(AW$1)-1,0)="",IF(AW183="",TREND(AW$4:INDEX(AW$4:AW$184,$B$200,1),$B$4:INDEX($B$4:$B$184,$B$200,1),INDEX($B$4:$B$184,$B$200+(MONTH($B216)-$C$200),1)),0),VLOOKUP($B216,$B$4:AW$184,COLUMN(AW$1)-1,0))</f>
        <v>-403158.87508631684</v>
      </c>
      <c r="AX216" s="30">
        <f>IF(VLOOKUP($B216,$B$4:AX$184,COLUMN(AX$1)-1,0)="",IF(AX183="",TREND(AX$4:INDEX(AX$4:AX$184,$B$200,1),$B$4:INDEX($B$4:$B$184,$B$200,1),INDEX($B$4:$B$184,$B$200+(MONTH($B216)-$C$200),1)),0),VLOOKUP($B216,$B$4:AX$184,COLUMN(AX$1)-1,0))</f>
        <v>873355.80690439884</v>
      </c>
      <c r="AY216" s="30">
        <f>IF(VLOOKUP($B216,$B$4:AY$184,COLUMN(AY$1)-1,0)="",IF(AY183="",TREND(AY$4:INDEX(AY$4:AY$184,$B$200,1),$B$4:INDEX($B$4:$B$184,$B$200,1),INDEX($B$4:$B$184,$B$200+(MONTH($B216)-$C$200),1)),0),VLOOKUP($B216,$B$4:AY$184,COLUMN(AY$1)-1,0))</f>
        <v>39071650.441882491</v>
      </c>
      <c r="AZ216" s="30">
        <f>IF(VLOOKUP($B216,$B$4:AZ$184,COLUMN(AZ$1)-1,0)="",IF(AZ183="",TREND(AZ$4:INDEX(AZ$4:AZ$184,$B$200,1),$B$4:INDEX($B$4:$B$184,$B$200,1),INDEX($B$4:$B$184,$B$200+(MONTH($B216)-$C$200),1)),0),VLOOKUP($B216,$B$4:AZ$184,COLUMN(AZ$1)-1,0))</f>
        <v>10473217.559802741</v>
      </c>
      <c r="BA216" s="30">
        <f>IF(VLOOKUP($B216,$B$4:BA$184,COLUMN(BA$1)-1,0)="",IF(BA183="",TREND(BA$4:INDEX(BA$4:BA$184,$B$200,1),$B$4:INDEX($B$4:$B$184,$B$200,1),INDEX($B$4:$B$184,$B$200+(MONTH($B216)-$C$200),1)),0),VLOOKUP($B216,$B$4:BA$184,COLUMN(BA$1)-1,0))</f>
        <v>0</v>
      </c>
      <c r="BB216" s="30">
        <f>IF(VLOOKUP($B216,$B$4:BB$184,COLUMN(BB$1)-1,0)="",IF(BB183="",TREND(BB$4:INDEX(BB$4:BB$184,$B$200,1),$B$4:INDEX($B$4:$B$184,$B$200,1),INDEX($B$4:$B$184,$B$200+(MONTH($B216)-$C$200),1)),0),VLOOKUP($B216,$B$4:BB$184,COLUMN(BB$1)-1,0))</f>
        <v>4079542.0740701035</v>
      </c>
      <c r="BC216" s="30">
        <f>IF(VLOOKUP($B216,$B$4:BC$184,COLUMN(BC$1)-1,0)="",IF(BC183="",TREND(BC$4:INDEX(BC$4:BC$184,$B$200,1),$B$4:INDEX($B$4:$B$184,$B$200,1),INDEX($B$4:$B$184,$B$200+(MONTH($B216)-$C$200),1)),0),VLOOKUP($B216,$B$4:BC$184,COLUMN(BC$1)-1,0))</f>
        <v>6393675.4857326448</v>
      </c>
      <c r="BD216" s="30">
        <f>IF(VLOOKUP($B216,$B$4:BD$184,COLUMN(BD$1)-1,0)="",IF(BD183="",TREND(BD$4:INDEX(BD$4:BD$184,$B$200,1),$B$4:INDEX($B$4:$B$184,$B$200,1),INDEX($B$4:$B$184,$B$200+(MONTH($B216)-$C$200),1)),0),VLOOKUP($B216,$B$4:BD$184,COLUMN(BD$1)-1,0))</f>
        <v>8581533711.3666687</v>
      </c>
      <c r="BE216" s="30">
        <f>IF(VLOOKUP($B216,$B$4:BE$184,COLUMN(BE$1)-1,0)="",IF(BE183="",TREND(BE$4:INDEX(BE$4:BE$184,$B$200,1),$B$4:INDEX($B$4:$B$184,$B$200,1),INDEX($B$4:$B$184,$B$200+(MONTH($B216)-$C$200),1)),0),VLOOKUP($B216,$B$4:BE$184,COLUMN(BE$1)-1,0))</f>
        <v>551363.19864329346</v>
      </c>
      <c r="BF216" s="30">
        <f>IF(VLOOKUP($B216,$B$4:BF$184,COLUMN(BF$1)-1,0)="",IF(BF183="",TREND(BF$4:INDEX(BF$4:BF$184,$B$200,1),$B$4:INDEX($B$4:$B$184,$B$200,1),INDEX($B$4:$B$184,$B$200+(MONTH($B216)-$C$200),1)),0),VLOOKUP($B216,$B$4:BF$184,COLUMN(BF$1)-1,0))</f>
        <v>4822550610.1794853</v>
      </c>
      <c r="BG216" s="30">
        <f>IF(VLOOKUP($B216,$B$4:BG$184,COLUMN(BG$1)-1,0)="",IF(BG183="",TREND(BG$4:INDEX(BG$4:BG$184,$B$200,1),$B$4:INDEX($B$4:$B$184,$B$200,1),INDEX($B$4:$B$184,$B$200+(MONTH($B216)-$C$200),1)),0),VLOOKUP($B216,$B$4:BG$184,COLUMN(BG$1)-1,0))</f>
        <v>1723884235.7363796</v>
      </c>
      <c r="BH216" s="30">
        <f>IF(VLOOKUP($B216,$B$4:BH$184,COLUMN(BH$1)-1,0)="",IF(BH183="",TREND(BH$4:INDEX(BH$4:BH$184,$B$200,1),$B$4:INDEX($B$4:$B$184,$B$200,1),INDEX($B$4:$B$184,$B$200+(MONTH($B216)-$C$200),1)),0),VLOOKUP($B216,$B$4:BH$184,COLUMN(BH$1)-1,0))</f>
        <v>359135.53152074479</v>
      </c>
      <c r="BI216" s="30">
        <f>IF(VLOOKUP($B216,$B$4:BI$184,COLUMN(BI$1)-1,0)="",IF(BI183="",TREND(BI$4:INDEX(BI$4:BI$184,$B$200,1),$B$4:INDEX($B$4:$B$184,$B$200,1),INDEX($B$4:$B$184,$B$200+(MONTH($B216)-$C$200),1)),0),VLOOKUP($B216,$B$4:BI$184,COLUMN(BI$1)-1,0))</f>
        <v>7607584.4819242954</v>
      </c>
      <c r="BJ216" s="30">
        <f>IF(VLOOKUP($B216,$B$4:BJ$184,COLUMN(BJ$1)-1,0)="",IF(BJ183="",TREND(BJ$4:INDEX(BJ$4:BJ$184,$B$200,1),$B$4:INDEX($B$4:$B$184,$B$200,1),INDEX($B$4:$B$184,$B$200+(MONTH($B216)-$C$200),1)),0),VLOOKUP($B216,$B$4:BJ$184,COLUMN(BJ$1)-1,0))</f>
        <v>-8459.0652152490802</v>
      </c>
      <c r="BK216" s="30">
        <f>IF(VLOOKUP($B216,$B$4:BK$184,COLUMN(BK$1)-1,0)="",IF(BK183="",TREND(BK$4:INDEX(BK$4:BK$184,$B$200,1),$B$4:INDEX($B$4:$B$184,$B$200,1),INDEX($B$4:$B$184,$B$200+(MONTH($B216)-$C$200),1)),0),VLOOKUP($B216,$B$4:BK$184,COLUMN(BK$1)-1,0))</f>
        <v>110193448.26548469</v>
      </c>
      <c r="BL216" s="30">
        <f>IF(VLOOKUP($B216,$B$4:BL$184,COLUMN(BL$1)-1,0)="",IF(BL183="",TREND(BL$4:INDEX(BL$4:BL$184,$B$200,1),$B$4:INDEX($B$4:$B$184,$B$200,1),INDEX($B$4:$B$184,$B$200+(MONTH($B216)-$C$200),1)),0),VLOOKUP($B216,$B$4:BL$184,COLUMN(BL$1)-1,0))</f>
        <v>10031822.189809468</v>
      </c>
      <c r="BM216" s="30">
        <f>IF(VLOOKUP($B216,$B$4:BM$184,COLUMN(BM$1)-1,0)="",IF(BM183="",TREND(BM$4:INDEX(BM$4:BM$184,$B$200,1),$B$4:INDEX($B$4:$B$184,$B$200,1),INDEX($B$4:$B$184,$B$200+(MONTH($B216)-$C$200),1)),0),VLOOKUP($B216,$B$4:BM$184,COLUMN(BM$1)-1,0))</f>
        <v>14412683.770616829</v>
      </c>
      <c r="BN216" s="30">
        <f>IF(VLOOKUP($B216,$B$4:BN$184,COLUMN(BN$1)-1,0)="",IF(BN183="",TREND(BN$4:INDEX(BN$4:BN$184,$B$200,1),$B$4:INDEX($B$4:$B$184,$B$200,1),INDEX($B$4:$B$184,$B$200+(MONTH($B216)-$C$200),1)),0),VLOOKUP($B216,$B$4:BN$184,COLUMN(BN$1)-1,0))</f>
        <v>19173092.217224792</v>
      </c>
      <c r="BO216" s="30">
        <f>IF(VLOOKUP($B216,$B$4:BO$184,COLUMN(BO$1)-1,0)="",IF(BO183="",TREND(BO$4:INDEX(BO$4:BO$184,$B$200,1),$B$4:INDEX($B$4:$B$184,$B$200,1),INDEX($B$4:$B$184,$B$200+(MONTH($B216)-$C$200),1)),0),VLOOKUP($B216,$B$4:BO$184,COLUMN(BO$1)-1,0))</f>
        <v>5667322.9117995501</v>
      </c>
      <c r="BP216" s="30">
        <f>IF(VLOOKUP($B216,$B$4:BP$184,COLUMN(BP$1)-1,0)="",IF(BP183="",TREND(BP$4:INDEX(BP$4:BP$184,$B$200,1),$B$4:INDEX($B$4:$B$184,$B$200,1),INDEX($B$4:$B$184,$B$200+(MONTH($B216)-$C$200),1)),0),VLOOKUP($B216,$B$4:BP$184,COLUMN(BP$1)-1,0))</f>
        <v>7519.2756212545792</v>
      </c>
      <c r="BQ216" s="30">
        <f>IF(VLOOKUP($B216,$B$4:BQ$184,COLUMN(BQ$1)-1,0)="",IF(BQ183="",TREND(BQ$4:INDEX(BQ$4:BQ$184,$B$200,1),$B$4:INDEX($B$4:$B$184,$B$200,1),INDEX($B$4:$B$184,$B$200+(MONTH($B216)-$C$200),1)),0),VLOOKUP($B216,$B$4:BQ$184,COLUMN(BQ$1)-1,0))</f>
        <v>1800523.392049972</v>
      </c>
      <c r="BR216" s="30">
        <f>IF(VLOOKUP($B216,$B$4:BR$184,COLUMN(BR$1)-1,0)="",IF(BR183="",TREND(BR$4:INDEX(BR$4:BR$184,$B$200,1),$B$4:INDEX($B$4:$B$184,$B$200,1),INDEX($B$4:$B$184,$B$200+(MONTH($B216)-$C$200),1)),0),VLOOKUP($B216,$B$4:BR$184,COLUMN(BR$1)-1,0))</f>
        <v>214907722.90543783</v>
      </c>
      <c r="BS216" s="30">
        <f>IF(VLOOKUP($B216,$B$4:BS$184,COLUMN(BS$1)-1,0)="",IF(BS183="",TREND(BS$4:INDEX(BS$4:BS$184,$B$200,1),$B$4:INDEX($B$4:$B$184,$B$200,1),INDEX($B$4:$B$184,$B$200+(MONTH($B216)-$C$200),1)),0),VLOOKUP($B216,$B$4:BS$184,COLUMN(BS$1)-1,0))</f>
        <v>1649716318.3158875</v>
      </c>
      <c r="BT216" s="30">
        <f>IF(VLOOKUP($B216,$B$4:BT$184,COLUMN(BT$1)-1,0)="",IF(BT183="",TREND(BT$4:INDEX(BT$4:BT$184,$B$200,1),$B$4:INDEX($B$4:$B$184,$B$200,1),INDEX($B$4:$B$184,$B$200+(MONTH($B216)-$C$200),1)),0),VLOOKUP($B216,$B$4:BT$184,COLUMN(BT$1)-1,0))</f>
        <v>379270539.18873501</v>
      </c>
      <c r="BU216" s="30">
        <f>IF(VLOOKUP($B216,$B$4:BU$184,COLUMN(BU$1)-1,0)="",IF(BU183="",TREND(BU$4:INDEX(BU$4:BU$184,$B$200,1),$B$4:INDEX($B$4:$B$184,$B$200,1),INDEX($B$4:$B$184,$B$200+(MONTH($B216)-$C$200),1)),0),VLOOKUP($B216,$B$4:BU$184,COLUMN(BU$1)-1,0))</f>
        <v>10341223.315688565</v>
      </c>
      <c r="BV216" s="30">
        <f>IF(VLOOKUP($B216,$B$4:BV$184,COLUMN(BV$1)-1,0)="",IF(BV183="",TREND(BV$4:INDEX(BV$4:BV$184,$B$200,1),$B$4:INDEX($B$4:$B$184,$B$200,1),INDEX($B$4:$B$184,$B$200+(MONTH($B216)-$C$200),1)),0),VLOOKUP($B216,$B$4:BV$184,COLUMN(BV$1)-1,0))</f>
        <v>52382004.956547797</v>
      </c>
      <c r="BW216" s="30">
        <f>IF(VLOOKUP($B216,$B$4:BW$184,COLUMN(BW$1)-1,0)="",IF(BW183="",TREND(BW$4:INDEX(BW$4:BW$184,$B$200,1),$B$4:INDEX($B$4:$B$184,$B$200,1),INDEX($B$4:$B$184,$B$200+(MONTH($B216)-$C$200),1)),0),VLOOKUP($B216,$B$4:BW$184,COLUMN(BW$1)-1,0))</f>
        <v>1730682.2555628782</v>
      </c>
      <c r="BX216" s="30">
        <f>IF(VLOOKUP($B216,$B$4:BX$184,COLUMN(BX$1)-1,0)="",IF(BX183="",TREND(BX$4:INDEX(BX$4:BX$184,$B$200,1),$B$4:INDEX($B$4:$B$184,$B$200,1),INDEX($B$4:$B$184,$B$200+(MONTH($B216)-$C$200),1)),0),VLOOKUP($B216,$B$4:BX$184,COLUMN(BX$1)-1,0))</f>
        <v>100934.52651839517</v>
      </c>
      <c r="BY216" s="30">
        <f>IF(VLOOKUP($B216,$B$4:BY$184,COLUMN(BY$1)-1,0)="",IF(BY183="",TREND(BY$4:INDEX(BY$4:BY$184,$B$200,1),$B$4:INDEX($B$4:$B$184,$B$200,1),INDEX($B$4:$B$184,$B$200+(MONTH($B216)-$C$200),1)),0),VLOOKUP($B216,$B$4:BY$184,COLUMN(BY$1)-1,0))</f>
        <v>312813875.98894811</v>
      </c>
      <c r="BZ216" s="30">
        <f>IF(VLOOKUP($B216,$B$4:BZ$184,COLUMN(BZ$1)-1,0)="",IF(BZ183="",TREND(BZ$4:INDEX(BZ$4:BZ$184,$B$200,1),$B$4:INDEX($B$4:$B$184,$B$200,1),INDEX($B$4:$B$184,$B$200+(MONTH($B216)-$C$200),1)),0),VLOOKUP($B216,$B$4:BZ$184,COLUMN(BZ$1)-1,0))</f>
        <v>1512843.8976608682</v>
      </c>
      <c r="CA216" s="30">
        <f>IF(VLOOKUP($B216,$B$4:CA$184,COLUMN(CA$1)-1,0)="",IF(CA183="",TREND(CA$4:INDEX(CA$4:CA$184,$B$200,1),$B$4:INDEX($B$4:$B$184,$B$200,1),INDEX($B$4:$B$184,$B$200+(MONTH($B216)-$C$200),1)),0),VLOOKUP($B216,$B$4:CA$184,COLUMN(CA$1)-1,0))</f>
        <v>307936.95455821697</v>
      </c>
      <c r="CB216" s="30">
        <f>IF(VLOOKUP($B216,$B$4:CB$184,COLUMN(CB$1)-1,0)="",IF(CB183="",TREND(CB$4:INDEX(CB$4:CB$184,$B$200,1),$B$4:INDEX($B$4:$B$184,$B$200,1),INDEX($B$4:$B$184,$B$200+(MONTH($B216)-$C$200),1)),0),VLOOKUP($B216,$B$4:CB$184,COLUMN(CB$1)-1,0))</f>
        <v>18679.233358556376</v>
      </c>
      <c r="CC216" s="30">
        <f>IF(VLOOKUP($B216,$B$4:CC$184,COLUMN(CC$1)-1,0)="",IF(CC183="",TREND(CC$4:INDEX(CC$4:CC$184,$B$200,1),$B$4:INDEX($B$4:$B$184,$B$200,1),INDEX($B$4:$B$184,$B$200+(MONTH($B216)-$C$200),1)),0),VLOOKUP($B216,$B$4:CC$184,COLUMN(CC$1)-1,0))</f>
        <v>9863174526.9246674</v>
      </c>
      <c r="CD216" s="30">
        <f>IF(VLOOKUP($B216,$B$4:CD$184,COLUMN(CD$1)-1,0)="",IF(CD183="",TREND(CD$4:INDEX(CD$4:CD$184,$B$200,1),$B$4:INDEX($B$4:$B$184,$B$200,1),INDEX($B$4:$B$184,$B$200+(MONTH($B216)-$C$200),1)),0),VLOOKUP($B216,$B$4:CD$184,COLUMN(CD$1)-1,0))</f>
        <v>-265792.63849519938</v>
      </c>
      <c r="CE216" s="30">
        <f>IF(VLOOKUP($B216,$B$4:CE$184,COLUMN(CE$1)-1,0)="",IF(CE183="",TREND(CE$4:INDEX(CE$4:CE$184,$B$200,1),$B$4:INDEX($B$4:$B$184,$B$200,1),INDEX($B$4:$B$184,$B$200+(MONTH($B216)-$C$200),1)),0),VLOOKUP($B216,$B$4:CE$184,COLUMN(CE$1)-1,0))</f>
        <v>7853327698.95401</v>
      </c>
      <c r="CF216" s="30">
        <f>IF(VLOOKUP($B216,$B$4:CF$184,COLUMN(CF$1)-1,0)="",IF(CF183="",TREND(CF$4:INDEX(CF$4:CF$184,$B$200,1),$B$4:INDEX($B$4:$B$184,$B$200,1),INDEX($B$4:$B$184,$B$200+(MONTH($B216)-$C$200),1)),0),VLOOKUP($B216,$B$4:CF$184,COLUMN(CF$1)-1,0))</f>
        <v>260875855.5028863</v>
      </c>
      <c r="CG216" s="30">
        <f>IF(VLOOKUP($B216,$B$4:CG$184,COLUMN(CG$1)-1,0)="",IF(CG183="",TREND(CG$4:INDEX(CG$4:CG$184,$B$200,1),$B$4:INDEX($B$4:$B$184,$B$200,1),INDEX($B$4:$B$184,$B$200+(MONTH($B216)-$C$200),1)),0),VLOOKUP($B216,$B$4:CG$184,COLUMN(CG$1)-1,0))</f>
        <v>3304727382.0000725</v>
      </c>
      <c r="CH216" s="30">
        <f>IF(VLOOKUP($B216,$B$4:CH$184,COLUMN(CH$1)-1,0)="",IF(CH183="",TREND(CH$4:INDEX(CH$4:CH$184,$B$200,1),$B$4:INDEX($B$4:$B$184,$B$200,1),INDEX($B$4:$B$184,$B$200+(MONTH($B216)-$C$200),1)),0),VLOOKUP($B216,$B$4:CH$184,COLUMN(CH$1)-1,0))</f>
        <v>328726818.73104143</v>
      </c>
      <c r="CI216" s="30">
        <f>IF(VLOOKUP($B216,$B$4:CI$184,COLUMN(CI$1)-1,0)="",IF(CI183="",TREND(CI$4:INDEX(CI$4:CI$184,$B$200,1),$B$4:INDEX($B$4:$B$184,$B$200,1),INDEX($B$4:$B$184,$B$200+(MONTH($B216)-$C$200),1)),0),VLOOKUP($B216,$B$4:CI$184,COLUMN(CI$1)-1,0))</f>
        <v>73776912.682172835</v>
      </c>
      <c r="CJ216" s="30">
        <f>IF(VLOOKUP($B216,$B$4:CJ$184,COLUMN(CJ$1)-1,0)="",IF(CJ183="",TREND(CJ$4:INDEX(CJ$4:CJ$184,$B$200,1),$B$4:INDEX($B$4:$B$184,$B$200,1),INDEX($B$4:$B$184,$B$200+(MONTH($B216)-$C$200),1)),0),VLOOKUP($B216,$B$4:CJ$184,COLUMN(CJ$1)-1,0))</f>
        <v>1431694.5675397858</v>
      </c>
      <c r="CK216" s="30">
        <f>IF(VLOOKUP($B216,$B$4:CK$184,COLUMN(CK$1)-1,0)="",IF(CK183="",TREND(CK$4:INDEX(CK$4:CK$184,$B$200,1),$B$4:INDEX($B$4:$B$184,$B$200,1),INDEX($B$4:$B$184,$B$200+(MONTH($B216)-$C$200),1)),0),VLOOKUP($B216,$B$4:CK$184,COLUMN(CK$1)-1,0))</f>
        <v>12313619.657783594</v>
      </c>
      <c r="CL216" s="30">
        <f>IF(VLOOKUP($B216,$B$4:CL$184,COLUMN(CL$1)-1,0)="",IF(CL183="",TREND(CL$4:INDEX(CL$4:CL$184,$B$200,1),$B$4:INDEX($B$4:$B$184,$B$200,1),INDEX($B$4:$B$184,$B$200+(MONTH($B216)-$C$200),1)),0),VLOOKUP($B216,$B$4:CL$184,COLUMN(CL$1)-1,0))</f>
        <v>4976386.002117496</v>
      </c>
      <c r="CM216" s="30">
        <f>IF(VLOOKUP($B216,$B$4:CM$184,COLUMN(CM$1)-1,0)="",IF(CM183="",TREND(CM$4:INDEX(CM$4:CM$184,$B$200,1),$B$4:INDEX($B$4:$B$184,$B$200,1),INDEX($B$4:$B$184,$B$200+(MONTH($B216)-$C$200),1)),0),VLOOKUP($B216,$B$4:CM$184,COLUMN(CM$1)-1,0))</f>
        <v>1658271.1382565424</v>
      </c>
      <c r="CN216" s="30">
        <f>IF(VLOOKUP($B216,$B$4:CN$184,COLUMN(CN$1)-1,0)="",IF(CN183="",TREND(CN$4:INDEX(CN$4:CN$184,$B$200,1),$B$4:INDEX($B$4:$B$184,$B$200,1),INDEX($B$4:$B$184,$B$200+(MONTH($B216)-$C$200),1)),0),VLOOKUP($B216,$B$4:CN$184,COLUMN(CN$1)-1,0))</f>
        <v>670051.79406425438</v>
      </c>
      <c r="CO216" s="30">
        <f>IF(VLOOKUP($B216,$B$4:CO$184,COLUMN(CO$1)-1,0)="",IF(CO183="",TREND(CO$4:INDEX(CO$4:CO$184,$B$200,1),$B$4:INDEX($B$4:$B$184,$B$200,1),INDEX($B$4:$B$184,$B$200+(MONTH($B216)-$C$200),1)),0),VLOOKUP($B216,$B$4:CO$184,COLUMN(CO$1)-1,0))</f>
        <v>504866.75447288901</v>
      </c>
      <c r="CP216" s="30">
        <f>IF(VLOOKUP($B216,$B$4:CP$184,COLUMN(CP$1)-1,0)="",IF(CP183="",TREND(CP$4:INDEX(CP$4:CP$184,$B$200,1),$B$4:INDEX($B$4:$B$184,$B$200,1),INDEX($B$4:$B$184,$B$200+(MONTH($B216)-$C$200),1)),0),VLOOKUP($B216,$B$4:CP$184,COLUMN(CP$1)-1,0))</f>
        <v>7241097.6186893787</v>
      </c>
      <c r="CQ216" s="30">
        <f>IF(VLOOKUP($B216,$B$4:CQ$184,COLUMN(CQ$1)-1,0)="",IF(CQ183="",TREND(CQ$4:INDEX(CQ$4:CQ$184,$B$200,1),$B$4:INDEX($B$4:$B$184,$B$200,1),INDEX($B$4:$B$184,$B$200+(MONTH($B216)-$C$200),1)),0),VLOOKUP($B216,$B$4:CQ$184,COLUMN(CQ$1)-1,0))</f>
        <v>44965612.373781979</v>
      </c>
      <c r="CR216" s="30">
        <f>IF(VLOOKUP($B216,$B$4:CR$184,COLUMN(CR$1)-1,0)="",IF(CR183="",TREND(CR$4:INDEX(CR$4:CR$184,$B$200,1),$B$4:INDEX($B$4:$B$184,$B$200,1),INDEX($B$4:$B$184,$B$200+(MONTH($B216)-$C$200),1)),0),VLOOKUP($B216,$B$4:CR$184,COLUMN(CR$1)-1,0))</f>
        <v>60093747.478888035</v>
      </c>
      <c r="CS216" s="30">
        <f>IF(VLOOKUP($B216,$B$4:CS$184,COLUMN(CS$1)-1,0)="",IF(CS183="",TREND(CS$4:INDEX(CS$4:CS$184,$B$200,1),$B$4:INDEX($B$4:$B$184,$B$200,1),INDEX($B$4:$B$184,$B$200+(MONTH($B216)-$C$200),1)),0),VLOOKUP($B216,$B$4:CS$184,COLUMN(CS$1)-1,0))</f>
        <v>3659748407.7980957</v>
      </c>
      <c r="CT216" s="30">
        <f>IF(VLOOKUP($B216,$B$4:CT$184,COLUMN(CT$1)-1,0)="",IF(CT183="",TREND(CT$4:INDEX(CT$4:CT$184,$B$200,1),$B$4:INDEX($B$4:$B$184,$B$200,1),INDEX($B$4:$B$184,$B$200+(MONTH($B216)-$C$200),1)),0),VLOOKUP($B216,$B$4:CT$184,COLUMN(CT$1)-1,0))</f>
        <v>1317737031.6847763</v>
      </c>
      <c r="CU216" s="30">
        <f>IF(VLOOKUP($B216,$B$4:CU$184,COLUMN(CU$1)-1,0)="",IF(CU183="",TREND(CU$4:INDEX(CU$4:CU$184,$B$200,1),$B$4:INDEX($B$4:$B$184,$B$200,1),INDEX($B$4:$B$184,$B$200+(MONTH($B216)-$C$200),1)),0),VLOOKUP($B216,$B$4:CU$184,COLUMN(CU$1)-1,0))</f>
        <v>-9219963.6425285339</v>
      </c>
      <c r="CV216" s="30">
        <f>IF(VLOOKUP($B216,$B$4:CV$184,COLUMN(CV$1)-1,0)="",IF(CV183="",TREND(CV$4:INDEX(CV$4:CV$184,$B$200,1),$B$4:INDEX($B$4:$B$184,$B$200,1),INDEX($B$4:$B$184,$B$200+(MONTH($B216)-$C$200),1)),0),VLOOKUP($B216,$B$4:CV$184,COLUMN(CV$1)-1,0))</f>
        <v>47886646.083435588</v>
      </c>
      <c r="CW216" s="30">
        <f>IF(VLOOKUP($B216,$B$4:CW$184,COLUMN(CW$1)-1,0)="",IF(CW183="",TREND(CW$4:INDEX(CW$4:CW$184,$B$200,1),$B$4:INDEX($B$4:$B$184,$B$200,1),INDEX($B$4:$B$184,$B$200+(MONTH($B216)-$C$200),1)),0),VLOOKUP($B216,$B$4:CW$184,COLUMN(CW$1)-1,0))</f>
        <v>10566212.726978809</v>
      </c>
      <c r="CX216" s="30">
        <f>IF(VLOOKUP($B216,$B$4:CX$184,COLUMN(CX$1)-1,0)="",IF(CX183="",TREND(CX$4:INDEX(CX$4:CX$184,$B$200,1),$B$4:INDEX($B$4:$B$184,$B$200,1),INDEX($B$4:$B$184,$B$200+(MONTH($B216)-$C$200),1)),0),VLOOKUP($B216,$B$4:CX$184,COLUMN(CX$1)-1,0))</f>
        <v>-2021495.3723494262</v>
      </c>
      <c r="CY216" s="30">
        <f>IF(VLOOKUP($B216,$B$4:CY$184,COLUMN(CY$1)-1,0)="",IF(CY183="",TREND(CY$4:INDEX(CY$4:CY$184,$B$200,1),$B$4:INDEX($B$4:$B$184,$B$200,1),INDEX($B$4:$B$184,$B$200+(MONTH($B216)-$C$200),1)),0),VLOOKUP($B216,$B$4:CY$184,COLUMN(CY$1)-1,0))</f>
        <v>-1566175.494930163</v>
      </c>
      <c r="CZ216" s="30">
        <f>IF(VLOOKUP($B216,$B$4:CZ$184,COLUMN(CZ$1)-1,0)="",IF(CZ183="",TREND(CZ$4:INDEX(CZ$4:CZ$184,$B$200,1),$B$4:INDEX($B$4:$B$184,$B$200,1),INDEX($B$4:$B$184,$B$200+(MONTH($B216)-$C$200),1)),0),VLOOKUP($B216,$B$4:CZ$184,COLUMN(CZ$1)-1,0))</f>
        <v>2233627521.8462296</v>
      </c>
      <c r="DA216" s="30">
        <f>IF(VLOOKUP($B216,$B$4:DA$184,COLUMN(DA$1)-1,0)="",IF(DA183="",TREND(DA$4:INDEX(DA$4:DA$184,$B$200,1),$B$4:INDEX($B$4:$B$184,$B$200,1),INDEX($B$4:$B$184,$B$200+(MONTH($B216)-$C$200),1)),0),VLOOKUP($B216,$B$4:DA$184,COLUMN(DA$1)-1,0))</f>
        <v>2001023714.9001541</v>
      </c>
      <c r="DB216" s="30">
        <f>IF(VLOOKUP($B216,$B$4:DB$184,COLUMN(DB$1)-1,0)="",IF(DB183="",TREND(DB$4:INDEX(DB$4:DB$184,$B$200,1),$B$4:INDEX($B$4:$B$184,$B$200,1),INDEX($B$4:$B$184,$B$200+(MONTH($B216)-$C$200),1)),0),VLOOKUP($B216,$B$4:DB$184,COLUMN(DB$1)-1,0))</f>
        <v>195844802.96298051</v>
      </c>
      <c r="DC216" s="30">
        <f>IF(VLOOKUP($B216,$B$4:DC$184,COLUMN(DC$1)-1,0)="",IF(DC183="",TREND(DC$4:INDEX(DC$4:DC$184,$B$200,1),$B$4:INDEX($B$4:$B$184,$B$200,1),INDEX($B$4:$B$184,$B$200+(MONTH($B216)-$C$200),1)),0),VLOOKUP($B216,$B$4:DC$184,COLUMN(DC$1)-1,0))</f>
        <v>-64551.468793381471</v>
      </c>
      <c r="DD216" s="30">
        <f>IF(VLOOKUP($B216,$B$4:DD$184,COLUMN(DD$1)-1,0)="",IF(DD183="",TREND(DD$4:INDEX(DD$4:DD$184,$B$200,1),$B$4:INDEX($B$4:$B$184,$B$200,1),INDEX($B$4:$B$184,$B$200+(MONTH($B216)-$C$200),1)),0),VLOOKUP($B216,$B$4:DD$184,COLUMN(DD$1)-1,0))</f>
        <v>36823555.451890439</v>
      </c>
      <c r="DE216" s="30">
        <f>IF(VLOOKUP($B216,$B$4:DE$184,COLUMN(DE$1)-1,0)="",IF(DE183="",TREND(DE$4:INDEX(DE$4:DE$184,$B$200,1),$B$4:INDEX($B$4:$B$184,$B$200,1),INDEX($B$4:$B$184,$B$200+(MONTH($B216)-$C$200),1)),0),VLOOKUP($B216,$B$4:DE$184,COLUMN(DE$1)-1,0))</f>
        <v>-1698087.2891188413</v>
      </c>
      <c r="DF216" s="30">
        <f>IF(VLOOKUP($B216,$B$4:DF$184,COLUMN(DF$1)-1,0)="",IF(DF183="",TREND(DF$4:INDEX(DF$4:DF$184,$B$200,1),$B$4:INDEX($B$4:$B$184,$B$200,1),INDEX($B$4:$B$184,$B$200+(MONTH($B216)-$C$200),1)),0),VLOOKUP($B216,$B$4:DF$184,COLUMN(DF$1)-1,0))</f>
        <v>37908756.235229552</v>
      </c>
      <c r="DG216" s="30">
        <f>IF(VLOOKUP($B216,$B$4:DG$184,COLUMN(DG$1)-1,0)="",IF(DG183="",TREND(DG$4:INDEX(DG$4:DG$184,$B$200,1),$B$4:INDEX($B$4:$B$184,$B$200,1),INDEX($B$4:$B$184,$B$200+(MONTH($B216)-$C$200),1)),0),VLOOKUP($B216,$B$4:DG$184,COLUMN(DG$1)-1,0))</f>
        <v>26527961.020371497</v>
      </c>
      <c r="DH216" s="30">
        <f>IF(VLOOKUP($B216,$B$4:DH$184,COLUMN(DH$1)-1,0)="",IF(DH183="",TREND(DH$4:INDEX(DH$4:DH$184,$B$200,1),$B$4:INDEX($B$4:$B$184,$B$200,1),INDEX($B$4:$B$184,$B$200+(MONTH($B216)-$C$200),1)),0),VLOOKUP($B216,$B$4:DH$184,COLUMN(DH$1)-1,0))</f>
        <v>23764092.740900189</v>
      </c>
      <c r="DI216" s="30">
        <f>IF(VLOOKUP($B216,$B$4:DI$184,COLUMN(DI$1)-1,0)="",IF(DI183="",TREND(DI$4:INDEX(DI$4:DI$184,$B$200,1),$B$4:INDEX($B$4:$B$184,$B$200,1),INDEX($B$4:$B$184,$B$200+(MONTH($B216)-$C$200),1)),0),VLOOKUP($B216,$B$4:DI$184,COLUMN(DI$1)-1,0))</f>
        <v>1469418.7876675837</v>
      </c>
      <c r="DJ216" s="30">
        <f>IF(VLOOKUP($B216,$B$4:DJ$184,COLUMN(DJ$1)-1,0)="",IF(DJ183="",TREND(DJ$4:INDEX(DJ$4:DJ$184,$B$200,1),$B$4:INDEX($B$4:$B$184,$B$200,1),INDEX($B$4:$B$184,$B$200+(MONTH($B216)-$C$200),1)),0),VLOOKUP($B216,$B$4:DJ$184,COLUMN(DJ$1)-1,0))</f>
        <v>-2524.4023273223866</v>
      </c>
      <c r="DK216" s="30">
        <f>IF(VLOOKUP($B216,$B$4:DK$184,COLUMN(DK$1)-1,0)="",IF(DK183="",TREND(DK$4:INDEX(DK$4:DK$184,$B$200,1),$B$4:INDEX($B$4:$B$184,$B$200,1),INDEX($B$4:$B$184,$B$200+(MONTH($B216)-$C$200),1)),0),VLOOKUP($B216,$B$4:DK$184,COLUMN(DK$1)-1,0))</f>
        <v>1471943.1899949051</v>
      </c>
      <c r="DL216" s="30">
        <f>IF(VLOOKUP($B216,$B$4:DL$184,COLUMN(DL$1)-1,0)="",IF(DL183="",TREND(DL$4:INDEX(DL$4:DL$184,$B$200,1),$B$4:INDEX($B$4:$B$184,$B$200,1),INDEX($B$4:$B$184,$B$200+(MONTH($B216)-$C$200),1)),0),VLOOKUP($B216,$B$4:DL$184,COLUMN(DL$1)-1,0))</f>
        <v>-25599845.103447199</v>
      </c>
      <c r="DM216" s="30">
        <f>IF(VLOOKUP($B216,$B$4:DM$184,COLUMN(DM$1)-1,0)="",IF(DM183="",TREND(DM$4:INDEX(DM$4:DM$184,$B$200,1),$B$4:INDEX($B$4:$B$184,$B$200,1),INDEX($B$4:$B$184,$B$200+(MONTH($B216)-$C$200),1)),0),VLOOKUP($B216,$B$4:DM$184,COLUMN(DM$1)-1,0))</f>
        <v>405534160.10459328</v>
      </c>
      <c r="DN216" s="30">
        <f>IF(VLOOKUP($B216,$B$4:DN$184,COLUMN(DN$1)-1,0)="",IF(DN183="",TREND(DN$4:INDEX(DN$4:DN$184,$B$200,1),$B$4:INDEX($B$4:$B$184,$B$200,1),INDEX($B$4:$B$184,$B$200+(MONTH($B216)-$C$200),1)),0),VLOOKUP($B216,$B$4:DN$184,COLUMN(DN$1)-1,0))</f>
        <v>49894092.065500483</v>
      </c>
      <c r="DO216" s="30">
        <f>IF(VLOOKUP($B216,$B$4:DO$184,COLUMN(DO$1)-1,0)="",IF(DO183="",TREND(DO$4:INDEX(DO$4:DO$184,$B$200,1),$B$4:INDEX($B$4:$B$184,$B$200,1),INDEX($B$4:$B$184,$B$200+(MONTH($B216)-$C$200),1)),0),VLOOKUP($B216,$B$4:DO$184,COLUMN(DO$1)-1,0))</f>
        <v>3207113.1437921226</v>
      </c>
      <c r="DP216" s="30">
        <f>IF(VLOOKUP($B216,$B$4:DP$184,COLUMN(DP$1)-1,0)="",IF(DP183="",TREND(DP$4:INDEX(DP$4:DP$184,$B$200,1),$B$4:INDEX($B$4:$B$184,$B$200,1),INDEX($B$4:$B$184,$B$200+(MONTH($B216)-$C$200),1)),0),VLOOKUP($B216,$B$4:DP$184,COLUMN(DP$1)-1,0))</f>
        <v>-1679169.7204187363</v>
      </c>
      <c r="DQ216" s="30">
        <f>IF(VLOOKUP($B216,$B$4:DQ$184,COLUMN(DQ$1)-1,0)="",IF(DQ183="",TREND(DQ$4:INDEX(DQ$4:DQ$184,$B$200,1),$B$4:INDEX($B$4:$B$184,$B$200,1),INDEX($B$4:$B$184,$B$200+(MONTH($B216)-$C$200),1)),0),VLOOKUP($B216,$B$4:DQ$184,COLUMN(DQ$1)-1,0))</f>
        <v>4886282.8642108459</v>
      </c>
      <c r="DR216" s="30">
        <f>IF(VLOOKUP($B216,$B$4:DR$184,COLUMN(DR$1)-1,0)="",IF(DR183="",TREND(DR$4:INDEX(DR$4:DR$184,$B$200,1),$B$4:INDEX($B$4:$B$184,$B$200,1),INDEX($B$4:$B$184,$B$200+(MONTH($B216)-$C$200),1)),0),VLOOKUP($B216,$B$4:DR$184,COLUMN(DR$1)-1,0))</f>
        <v>395794161.04458439</v>
      </c>
      <c r="DS216" s="30">
        <f>IF(VLOOKUP($B216,$B$4:DS$184,COLUMN(DS$1)-1,0)="",IF(DS183="",TREND(DS$4:INDEX(DS$4:DS$184,$B$200,1),$B$4:INDEX($B$4:$B$184,$B$200,1),INDEX($B$4:$B$184,$B$200+(MONTH($B216)-$C$200),1)),0),VLOOKUP($B216,$B$4:DS$184,COLUMN(DS$1)-1,0))</f>
        <v>33373907.347431511</v>
      </c>
      <c r="DT216" s="30">
        <f>IF(VLOOKUP($B216,$B$4:DT$184,COLUMN(DT$1)-1,0)="",IF(DT183="",TREND(DT$4:INDEX(DT$4:DT$184,$B$200,1),$B$4:INDEX($B$4:$B$184,$B$200,1),INDEX($B$4:$B$184,$B$200+(MONTH($B216)-$C$200),1)),0),VLOOKUP($B216,$B$4:DT$184,COLUMN(DT$1)-1,0))</f>
        <v>31801504.648927808</v>
      </c>
      <c r="DU216" s="30">
        <f>IF(VLOOKUP($B216,$B$4:DU$184,COLUMN(DU$1)-1,0)="",IF(DU183="",TREND(DU$4:INDEX(DU$4:DU$184,$B$200,1),$B$4:INDEX($B$4:$B$184,$B$200,1),INDEX($B$4:$B$184,$B$200+(MONTH($B216)-$C$200),1)),0),VLOOKUP($B216,$B$4:DU$184,COLUMN(DU$1)-1,0))</f>
        <v>1556735.5731037725</v>
      </c>
      <c r="DV216" s="30">
        <f>IF(VLOOKUP($B216,$B$4:DV$184,COLUMN(DV$1)-1,0)="",IF(DV183="",TREND(DV$4:INDEX(DV$4:DV$184,$B$200,1),$B$4:INDEX($B$4:$B$184,$B$200,1),INDEX($B$4:$B$184,$B$200+(MONTH($B216)-$C$200),1)),0),VLOOKUP($B216,$B$4:DV$184,COLUMN(DV$1)-1,0))</f>
        <v>15667.12539991003</v>
      </c>
      <c r="DW216" s="30">
        <f>IF(VLOOKUP($B216,$B$4:DW$184,COLUMN(DW$1)-1,0)="",IF(DW183="",TREND(DW$4:INDEX(DW$4:DW$184,$B$200,1),$B$4:INDEX($B$4:$B$184,$B$200,1),INDEX($B$4:$B$184,$B$200+(MONTH($B216)-$C$200),1)),0),VLOOKUP($B216,$B$4:DW$184,COLUMN(DW$1)-1,0))</f>
        <v>4780001.2342392206</v>
      </c>
      <c r="DX216" s="30">
        <f>IF(VLOOKUP($B216,$B$4:DX$184,COLUMN(DX$1)-1,0)="",IF(DX183="",TREND(DX$4:INDEX(DX$4:DX$184,$B$200,1),$B$4:INDEX($B$4:$B$184,$B$200,1),INDEX($B$4:$B$184,$B$200+(MONTH($B216)-$C$200),1)),0),VLOOKUP($B216,$B$4:DX$184,COLUMN(DX$1)-1,0))</f>
        <v>7484302.5735526085</v>
      </c>
      <c r="DY216" s="30">
        <f>IF(VLOOKUP($B216,$B$4:DY$184,COLUMN(DY$1)-1,0)="",IF(DY183="",TREND(DY$4:INDEX(DY$4:DY$184,$B$200,1),$B$4:INDEX($B$4:$B$184,$B$200,1),INDEX($B$4:$B$184,$B$200+(MONTH($B216)-$C$200),1)),0),VLOOKUP($B216,$B$4:DY$184,COLUMN(DY$1)-1,0))</f>
        <v>-1280584.0735889077</v>
      </c>
      <c r="DZ216" s="30">
        <f>IF(VLOOKUP($B216,$B$4:DZ$184,COLUMN(DZ$1)-1,0)="",IF(DZ183="",TREND(DZ$4:INDEX(DZ$4:DZ$184,$B$200,1),$B$4:INDEX($B$4:$B$184,$B$200,1),INDEX($B$4:$B$184,$B$200+(MONTH($B216)-$C$200),1)),0),VLOOKUP($B216,$B$4:DZ$184,COLUMN(DZ$1)-1,0))</f>
        <v>-150161.03099707747</v>
      </c>
      <c r="EA216" s="30">
        <f>IF(VLOOKUP($B216,$B$4:EA$184,COLUMN(EA$1)-1,0)="",IF(EA183="",TREND(EA$4:INDEX(EA$4:EA$184,$B$200,1),$B$4:INDEX($B$4:$B$184,$B$200,1),INDEX($B$4:$B$184,$B$200+(MONTH($B216)-$C$200),1)),0),VLOOKUP($B216,$B$4:EA$184,COLUMN(EA$1)-1,0))</f>
        <v>163186.84019164741</v>
      </c>
      <c r="EB216" s="30">
        <f>IF(VLOOKUP($B216,$B$4:EB$184,COLUMN(EB$1)-1,0)="",IF(EB183="",TREND(EB$4:INDEX(EB$4:EB$184,$B$200,1),$B$4:INDEX($B$4:$B$184,$B$200,1),INDEX($B$4:$B$184,$B$200+(MONTH($B216)-$C$200),1)),0),VLOOKUP($B216,$B$4:EB$184,COLUMN(EB$1)-1,0))</f>
        <v>-1436743.0749190487</v>
      </c>
      <c r="EC216" s="30">
        <f>IF(VLOOKUP($B216,$B$4:EC$184,COLUMN(EC$1)-1,0)="",IF(EC183="",TREND(EC$4:INDEX(EC$4:EC$184,$B$200,1),$B$4:INDEX($B$4:$B$184,$B$200,1),INDEX($B$4:$B$184,$B$200+(MONTH($B216)-$C$200),1)),0),VLOOKUP($B216,$B$4:EC$184,COLUMN(EC$1)-1,0))</f>
        <v>61852260.884408116</v>
      </c>
      <c r="ED216" s="30">
        <f>IF(VLOOKUP($B216,$B$4:ED$184,COLUMN(ED$1)-1,0)="",IF(ED183="",TREND(ED$4:INDEX(ED$4:ED$184,$B$200,1),$B$4:INDEX($B$4:$B$184,$B$200,1),INDEX($B$4:$B$184,$B$200+(MONTH($B216)-$C$200),1)),0),VLOOKUP($B216,$B$4:ED$184,COLUMN(ED$1)-1,0))</f>
        <v>-55237.039448855445</v>
      </c>
      <c r="EE216" s="30">
        <f>IF(VLOOKUP($B216,$B$4:EE$184,COLUMN(EE$1)-1,0)="",IF(EE183="",TREND(EE$4:INDEX(EE$4:EE$184,$B$200,1),$B$4:INDEX($B$4:$B$184,$B$200,1),INDEX($B$4:$B$184,$B$200+(MONTH($B216)-$C$200),1)),0),VLOOKUP($B216,$B$4:EE$184,COLUMN(EE$1)-1,0))</f>
        <v>61888205.507124946</v>
      </c>
      <c r="EF216" s="30">
        <f>IF(VLOOKUP($B216,$B$4:EF$184,COLUMN(EF$1)-1,0)="",IF(EF183="",TREND(EF$4:INDEX(EF$4:EF$184,$B$200,1),$B$4:INDEX($B$4:$B$184,$B$200,1),INDEX($B$4:$B$184,$B$200+(MONTH($B216)-$C$200),1)),0),VLOOKUP($B216,$B$4:EF$184,COLUMN(EF$1)-1,0))</f>
        <v>19292.416732000456</v>
      </c>
      <c r="EG216" s="30">
        <f>IF(VLOOKUP($B216,$B$4:EG$184,COLUMN(EG$1)-1,0)="",IF(EG183="",TREND(EG$4:INDEX(EG$4:EG$184,$B$200,1),$B$4:INDEX($B$4:$B$184,$B$200,1),INDEX($B$4:$B$184,$B$200+(MONTH($B216)-$C$200),1)),0),VLOOKUP($B216,$B$4:EG$184,COLUMN(EG$1)-1,0))</f>
        <v>67685738.871136427</v>
      </c>
      <c r="EH216" s="30">
        <f>IF(VLOOKUP($B216,$B$4:EH$184,COLUMN(EH$1)-1,0)="",IF(EH183="",TREND(EH$4:INDEX(EH$4:EH$184,$B$200,1),$B$4:INDEX($B$4:$B$184,$B$200,1),INDEX($B$4:$B$184,$B$200+(MONTH($B216)-$C$200),1)),0),VLOOKUP($B216,$B$4:EH$184,COLUMN(EH$1)-1,0))</f>
        <v>66809495.734493792</v>
      </c>
      <c r="EI216" s="30">
        <f>IF(VLOOKUP($B216,$B$4:EI$184,COLUMN(EI$1)-1,0)="",IF(EI183="",TREND(EI$4:INDEX(EI$4:EI$184,$B$200,1),$B$4:INDEX($B$4:$B$184,$B$200,1),INDEX($B$4:$B$184,$B$200+(MONTH($B216)-$C$200),1)),0),VLOOKUP($B216,$B$4:EI$184,COLUMN(EI$1)-1,0))</f>
        <v>867197.24073116481</v>
      </c>
      <c r="EJ216" s="30">
        <f>IF(VLOOKUP($B216,$B$4:EJ$184,COLUMN(EJ$1)-1,0)="",IF(EJ183="",TREND(EJ$4:INDEX(EJ$4:EJ$184,$B$200,1),$B$4:INDEX($B$4:$B$184,$B$200,1),INDEX($B$4:$B$184,$B$200+(MONTH($B216)-$C$200),1)),0),VLOOKUP($B216,$B$4:EJ$184,COLUMN(EJ$1)-1,0))</f>
        <v>9045.8959115138859</v>
      </c>
      <c r="EK216" s="30">
        <f>IF(VLOOKUP($B216,$B$4:EK$184,COLUMN(EK$1)-1,0)="",IF(EK183="",TREND(EK$4:INDEX(EK$4:EK$184,$B$200,1),$B$4:INDEX($B$4:$B$184,$B$200,1),INDEX($B$4:$B$184,$B$200+(MONTH($B216)-$C$200),1)),0),VLOOKUP($B216,$B$4:EK$184,COLUMN(EK$1)-1,0))</f>
        <v>80856254.952895939</v>
      </c>
      <c r="EL216" s="30">
        <f>IF(VLOOKUP($B216,$B$4:EL$184,COLUMN(EL$1)-1,0)="",IF(EL183="",TREND(EL$4:INDEX(EL$4:EL$184,$B$200,1),$B$4:INDEX($B$4:$B$184,$B$200,1),INDEX($B$4:$B$184,$B$200+(MONTH($B216)-$C$200),1)),0),VLOOKUP($B216,$B$4:EL$184,COLUMN(EL$1)-1,0))</f>
        <v>-1658223.7109619454</v>
      </c>
      <c r="EM216" s="30">
        <f>IF(VLOOKUP($B216,$B$4:EM$184,COLUMN(EM$1)-1,0)="",IF(EM183="",TREND(EM$4:INDEX(EM$4:EM$184,$B$200,1),$B$4:INDEX($B$4:$B$184,$B$200,1),INDEX($B$4:$B$184,$B$200+(MONTH($B216)-$C$200),1)),0),VLOOKUP($B216,$B$4:EM$184,COLUMN(EM$1)-1,0))</f>
        <v>1479265.2013104863</v>
      </c>
      <c r="EN216" s="30">
        <f>IF(VLOOKUP($B216,$B$4:EN$184,COLUMN(EN$1)-1,0)="",IF(EN183="",TREND(EN$4:INDEX(EN$4:EN$184,$B$200,1),$B$4:INDEX($B$4:$B$184,$B$200,1),INDEX($B$4:$B$184,$B$200+(MONTH($B216)-$C$200),1)),0),VLOOKUP($B216,$B$4:EN$184,COLUMN(EN$1)-1,0))</f>
        <v>52964327.43825978</v>
      </c>
      <c r="EO216" s="30">
        <f>IF(VLOOKUP($B216,$B$4:EO$184,COLUMN(EO$1)-1,0)="",IF(EO183="",TREND(EO$4:INDEX(EO$4:EO$184,$B$200,1),$B$4:INDEX($B$4:$B$184,$B$200,1),INDEX($B$4:$B$184,$B$200+(MONTH($B216)-$C$200),1)),0),VLOOKUP($B216,$B$4:EO$184,COLUMN(EO$1)-1,0))</f>
        <v>1221311.6767390464</v>
      </c>
      <c r="EP216" s="30">
        <f>IF(VLOOKUP($B216,$B$4:EP$184,COLUMN(EP$1)-1,0)="",IF(EP183="",TREND(EP$4:INDEX(EP$4:EP$184,$B$200,1),$B$4:INDEX($B$4:$B$184,$B$200,1),INDEX($B$4:$B$184,$B$200+(MONTH($B216)-$C$200),1)),0),VLOOKUP($B216,$B$4:EP$184,COLUMN(EP$1)-1,0))</f>
        <v>40661.52496467717</v>
      </c>
      <c r="EQ216" s="30">
        <f>IF(VLOOKUP($B216,$B$4:EQ$184,COLUMN(EQ$1)-1,0)="",IF(EQ183="",TREND(EQ$4:INDEX(EQ$4:EQ$184,$B$200,1),$B$4:INDEX($B$4:$B$184,$B$200,1),INDEX($B$4:$B$184,$B$200+(MONTH($B216)-$C$200),1)),0),VLOOKUP($B216,$B$4:EQ$184,COLUMN(EQ$1)-1,0))</f>
        <v>-391497.24793041125</v>
      </c>
      <c r="ER216" s="30">
        <f>IF(VLOOKUP($B216,$B$4:ER$184,COLUMN(ER$1)-1,0)="",IF(ER183="",TREND(ER$4:INDEX(ER$4:ER$184,$B$200,1),$B$4:INDEX($B$4:$B$184,$B$200,1),INDEX($B$4:$B$184,$B$200+(MONTH($B216)-$C$200),1)),0),VLOOKUP($B216,$B$4:ER$184,COLUMN(ER$1)-1,0))</f>
        <v>161032.24884515256</v>
      </c>
      <c r="ES216" s="30">
        <f>IF(VLOOKUP($B216,$B$4:ES$184,COLUMN(ES$1)-1,0)="",IF(ES183="",TREND(ES$4:INDEX(ES$4:ES$184,$B$200,1),$B$4:INDEX($B$4:$B$184,$B$200,1),INDEX($B$4:$B$184,$B$200+(MONTH($B216)-$C$200),1)),0),VLOOKUP($B216,$B$4:ES$184,COLUMN(ES$1)-1,0))</f>
        <v>1100340.0324738896</v>
      </c>
      <c r="ET216" s="30">
        <f>IF(VLOOKUP($B216,$B$4:ET$184,COLUMN(ET$1)-1,0)="",IF(ET183="",TREND(ET$4:INDEX(ET$4:ET$184,$B$200,1),$B$4:INDEX($B$4:$B$184,$B$200,1),INDEX($B$4:$B$184,$B$200+(MONTH($B216)-$C$200),1)),0),VLOOKUP($B216,$B$4:ET$184,COLUMN(ET$1)-1,0))</f>
        <v>310775.11838573776</v>
      </c>
      <c r="EU216" s="30">
        <f>IF(VLOOKUP($B216,$B$4:EU$184,COLUMN(EU$1)-1,0)="",IF(EU183="",TREND(EU$4:INDEX(EU$4:EU$184,$B$200,1),$B$4:INDEX($B$4:$B$184,$B$200,1),INDEX($B$4:$B$184,$B$200+(MONTH($B216)-$C$200),1)),0),VLOOKUP($B216,$B$4:EU$184,COLUMN(EU$1)-1,0))</f>
        <v>2003285.811242532</v>
      </c>
      <c r="EV216" s="30">
        <f>IF(VLOOKUP($B216,$B$4:EV$184,COLUMN(EV$1)-1,0)="",IF(EV183="",TREND(EV$4:INDEX(EV$4:EV$184,$B$200,1),$B$4:INDEX($B$4:$B$184,$B$200,1),INDEX($B$4:$B$184,$B$200+(MONTH($B216)-$C$200),1)),0),VLOOKUP($B216,$B$4:EV$184,COLUMN(EV$1)-1,0))</f>
        <v>16392745.778897971</v>
      </c>
      <c r="EW216" s="30">
        <f>IF(VLOOKUP($B216,$B$4:EW$184,COLUMN(EW$1)-1,0)="",IF(EW183="",TREND(EW$4:INDEX(EW$4:EW$184,$B$200,1),$B$4:INDEX($B$4:$B$184,$B$200,1),INDEX($B$4:$B$184,$B$200+(MONTH($B216)-$C$200),1)),0),VLOOKUP($B216,$B$4:EW$184,COLUMN(EW$1)-1,0))</f>
        <v>36622972.371563219</v>
      </c>
      <c r="EX216" s="30">
        <f>IF(VLOOKUP($B216,$B$4:EX$184,COLUMN(EX$1)-1,0)="",IF(EX183="",TREND(EX$4:INDEX(EX$4:EX$184,$B$200,1),$B$4:INDEX($B$4:$B$184,$B$200,1),INDEX($B$4:$B$184,$B$200+(MONTH($B216)-$C$200),1)),0),VLOOKUP($B216,$B$4:EX$184,COLUMN(EX$1)-1,0))</f>
        <v>-81843.672074725851</v>
      </c>
      <c r="EY216" s="30">
        <f>IF(VLOOKUP($B216,$B$4:EY$184,COLUMN(EY$1)-1,0)="",IF(EY183="",TREND(EY$4:INDEX(EY$4:EY$184,$B$200,1),$B$4:INDEX($B$4:$B$184,$B$200,1),INDEX($B$4:$B$184,$B$200+(MONTH($B216)-$C$200),1)),0),VLOOKUP($B216,$B$4:EY$184,COLUMN(EY$1)-1,0))</f>
        <v>325829.04948787158</v>
      </c>
      <c r="EZ216" s="30">
        <f>IF(VLOOKUP($B216,$B$4:EZ$184,COLUMN(EZ$1)-1,0)="",IF(EZ183="",TREND(EZ$4:INDEX(EZ$4:EZ$184,$B$200,1),$B$4:INDEX($B$4:$B$184,$B$200,1),INDEX($B$4:$B$184,$B$200+(MONTH($B216)-$C$200),1)),0),VLOOKUP($B216,$B$4:EZ$184,COLUMN(EZ$1)-1,0))</f>
        <v>35647613.778525367</v>
      </c>
      <c r="FA216" s="30">
        <f>IF(VLOOKUP($B216,$B$4:FA$184,COLUMN(FA$1)-1,0)="",IF(FA183="",TREND(FA$4:INDEX(FA$4:FA$184,$B$200,1),$B$4:INDEX($B$4:$B$184,$B$200,1),INDEX($B$4:$B$184,$B$200+(MONTH($B216)-$C$200),1)),0),VLOOKUP($B216,$B$4:FA$184,COLUMN(FA$1)-1,0))</f>
        <v>731373.21562471986</v>
      </c>
      <c r="FB216" s="30">
        <f>IF(VLOOKUP($B216,$B$4:FB$184,COLUMN(FB$1)-1,0)="",IF(FB183="",TREND(FB$4:INDEX(FB$4:FB$184,$B$200,1),$B$4:INDEX($B$4:$B$184,$B$200,1),INDEX($B$4:$B$184,$B$200+(MONTH($B216)-$C$200),1)),0),VLOOKUP($B216,$B$4:FB$184,COLUMN(FB$1)-1,0))</f>
        <v>-106354.36675213929</v>
      </c>
      <c r="FC216" s="30">
        <f>IF(VLOOKUP($B216,$B$4:FC$184,COLUMN(FC$1)-1,0)="",IF(FC183="",TREND(FC$4:INDEX(FC$4:FC$184,$B$200,1),$B$4:INDEX($B$4:$B$184,$B$200,1),INDEX($B$4:$B$184,$B$200+(MONTH($B216)-$C$200),1)),0),VLOOKUP($B216,$B$4:FC$184,COLUMN(FC$1)-1,0))</f>
        <v>21966.507555196527</v>
      </c>
      <c r="FD216" s="30">
        <f>IF(VLOOKUP($B216,$B$4:FD$184,COLUMN(FD$1)-1,0)="",IF(FD183="",TREND(FD$4:INDEX(FD$4:FD$184,$B$200,1),$B$4:INDEX($B$4:$B$184,$B$200,1),INDEX($B$4:$B$184,$B$200+(MONTH($B216)-$C$200),1)),0),VLOOKUP($B216,$B$4:FD$184,COLUMN(FD$1)-1,0))</f>
        <v>-40803.919499668293</v>
      </c>
      <c r="FE216" s="30">
        <f>IF(VLOOKUP($B216,$B$4:FE$184,COLUMN(FE$1)-1,0)="",IF(FE183="",TREND(FE$4:INDEX(FE$4:FE$184,$B$200,1),$B$4:INDEX($B$4:$B$184,$B$200,1),INDEX($B$4:$B$184,$B$200+(MONTH($B216)-$C$200),1)),0),VLOOKUP($B216,$B$4:FE$184,COLUMN(FE$1)-1,0))</f>
        <v>-93362.537483766675</v>
      </c>
      <c r="FF216" s="30">
        <f>IF(VLOOKUP($B216,$B$4:FF$184,COLUMN(FF$1)-1,0)="",IF(FF183="",TREND(FF$4:INDEX(FF$4:FF$184,$B$200,1),$B$4:INDEX($B$4:$B$184,$B$200,1),INDEX($B$4:$B$184,$B$200+(MONTH($B216)-$C$200),1)),0),VLOOKUP($B216,$B$4:FF$184,COLUMN(FF$1)-1,0))</f>
        <v>38438867.503602266</v>
      </c>
      <c r="FG216" s="30">
        <f>IF(VLOOKUP($B216,$B$4:FG$184,COLUMN(FG$1)-1,0)="",IF(FG183="",TREND(FG$4:INDEX(FG$4:FG$184,$B$200,1),$B$4:INDEX($B$4:$B$184,$B$200,1),INDEX($B$4:$B$184,$B$200+(MONTH($B216)-$C$200),1)),0),VLOOKUP($B216,$B$4:FG$184,COLUMN(FG$1)-1,0))</f>
        <v>-43361206.149284124</v>
      </c>
      <c r="FH216" s="30">
        <f>IF(VLOOKUP($B216,$B$4:FH$184,COLUMN(FH$1)-1,0)="",IF(FH183="",TREND(FH$4:INDEX(FH$4:FH$184,$B$200,1),$B$4:INDEX($B$4:$B$184,$B$200,1),INDEX($B$4:$B$184,$B$200+(MONTH($B216)-$C$200),1)),0),VLOOKUP($B216,$B$4:FH$184,COLUMN(FH$1)-1,0))</f>
        <v>125345.05412564054</v>
      </c>
      <c r="FI216" s="30">
        <f>IF(VLOOKUP($B216,$B$4:FI$184,COLUMN(FI$1)-1,0)="",IF(FI183="",TREND(FI$4:INDEX(FI$4:FI$184,$B$200,1),$B$4:INDEX($B$4:$B$184,$B$200,1),INDEX($B$4:$B$184,$B$200+(MONTH($B216)-$C$200),1)),0),VLOOKUP($B216,$B$4:FI$184,COLUMN(FI$1)-1,0))</f>
        <v>-55916344.195940018</v>
      </c>
      <c r="FJ216" s="30">
        <f>IF(VLOOKUP($B216,$B$4:FJ$184,COLUMN(FJ$1)-1,0)="",IF(FJ183="",TREND(FJ$4:INDEX(FJ$4:FJ$184,$B$200,1),$B$4:INDEX($B$4:$B$184,$B$200,1),INDEX($B$4:$B$184,$B$200+(MONTH($B216)-$C$200),1)),0),VLOOKUP($B216,$B$4:FJ$184,COLUMN(FJ$1)-1,0))</f>
        <v>9770724.9828327857</v>
      </c>
      <c r="FK216" s="30">
        <f>IF(VLOOKUP($B216,$B$4:FK$184,COLUMN(FK$1)-1,0)="",IF(FK183="",TREND(FK$4:INDEX(FK$4:FK$184,$B$200,1),$B$4:INDEX($B$4:$B$184,$B$200,1),INDEX($B$4:$B$184,$B$200+(MONTH($B216)-$C$200),1)),0),VLOOKUP($B216,$B$4:FK$184,COLUMN(FK$1)-1,0))</f>
        <v>3531653.8331960742</v>
      </c>
      <c r="FL216" s="30">
        <f>IF(VLOOKUP($B216,$B$4:FL$184,COLUMN(FL$1)-1,0)="",IF(FL183="",TREND(FL$4:INDEX(FL$4:FL$184,$B$200,1),$B$4:INDEX($B$4:$B$184,$B$200,1),INDEX($B$4:$B$184,$B$200+(MONTH($B216)-$C$200),1)),0),VLOOKUP($B216,$B$4:FL$184,COLUMN(FL$1)-1,0))</f>
        <v>-133053.90837055072</v>
      </c>
      <c r="FM216" s="30">
        <f>IF(VLOOKUP($B216,$B$4:FM$184,COLUMN(FM$1)-1,0)="",IF(FM183="",TREND(FM$4:INDEX(FM$4:FM$184,$B$200,1),$B$4:INDEX($B$4:$B$184,$B$200,1),INDEX($B$4:$B$184,$B$200+(MONTH($B216)-$C$200),1)),0),VLOOKUP($B216,$B$4:FM$184,COLUMN(FM$1)-1,0))</f>
        <v>0</v>
      </c>
      <c r="FN216" s="30">
        <f>IF(VLOOKUP($B216,$B$4:FN$184,COLUMN(FN$1)-1,0)="",IF(FN183="",TREND(FN$4:INDEX(FN$4:FN$184,$B$200,1),$B$4:INDEX($B$4:$B$184,$B$200,1),INDEX($B$4:$B$184,$B$200+(MONTH($B216)-$C$200),1)),0),VLOOKUP($B216,$B$4:FN$184,COLUMN(FN$1)-1,0))</f>
        <v>-26472.232410986326</v>
      </c>
      <c r="FO216" s="30">
        <f>IF(VLOOKUP($B216,$B$4:FO$184,COLUMN(FO$1)-1,0)="",IF(FO183="",TREND(FO$4:INDEX(FO$4:FO$184,$B$200,1),$B$4:INDEX($B$4:$B$184,$B$200,1),INDEX($B$4:$B$184,$B$200+(MONTH($B216)-$C$200),1)),0),VLOOKUP($B216,$B$4:FO$184,COLUMN(FO$1)-1,0))</f>
        <v>6398597.2904182449</v>
      </c>
      <c r="FP216" s="30">
        <f>IF(VLOOKUP($B216,$B$4:FP$184,COLUMN(FP$1)-1,0)="",IF(FP183="",TREND(FP$4:INDEX(FP$4:FP$184,$B$200,1),$B$4:INDEX($B$4:$B$184,$B$200,1),INDEX($B$4:$B$184,$B$200+(MONTH($B216)-$C$200),1)),0),VLOOKUP($B216,$B$4:FP$184,COLUMN(FP$1)-1,0))</f>
        <v>2669240.5719185434</v>
      </c>
      <c r="FQ216" s="30">
        <f>IF(VLOOKUP($B216,$B$4:FQ$184,COLUMN(FQ$1)-1,0)="",IF(FQ183="",TREND(FQ$4:INDEX(FQ$4:FQ$184,$B$200,1),$B$4:INDEX($B$4:$B$184,$B$200,1),INDEX($B$4:$B$184,$B$200+(MONTH($B216)-$C$200),1)),0),VLOOKUP($B216,$B$4:FQ$184,COLUMN(FQ$1)-1,0))</f>
        <v>-10172.562220974476</v>
      </c>
      <c r="FR216" s="30">
        <f>IF(VLOOKUP($B216,$B$4:FR$184,COLUMN(FR$1)-1,0)="",IF(FR183="",TREND(FR$4:INDEX(FR$4:FR$184,$B$200,1),$B$4:INDEX($B$4:$B$184,$B$200,1),INDEX($B$4:$B$184,$B$200+(MONTH($B216)-$C$200),1)),0),VLOOKUP($B216,$B$4:FR$184,COLUMN(FR$1)-1,0))</f>
        <v>699073542.92899227</v>
      </c>
      <c r="FS216" s="30">
        <f>IF(VLOOKUP($B216,$B$4:FS$184,COLUMN(FS$1)-1,0)="",IF(FS183="",TREND(FS$4:INDEX(FS$4:FS$184,$B$200,1),$B$4:INDEX($B$4:$B$184,$B$200,1),INDEX($B$4:$B$184,$B$200+(MONTH($B216)-$C$200),1)),0),VLOOKUP($B216,$B$4:FS$184,COLUMN(FS$1)-1,0))</f>
        <v>630515675.42267895</v>
      </c>
      <c r="FT216" s="30">
        <f>IF(VLOOKUP($B216,$B$4:FT$184,COLUMN(FT$1)-1,0)="",IF(FT183="",TREND(FT$4:INDEX(FT$4:FT$184,$B$200,1),$B$4:INDEX($B$4:$B$184,$B$200,1),INDEX($B$4:$B$184,$B$200+(MONTH($B216)-$C$200),1)),0),VLOOKUP($B216,$B$4:FT$184,COLUMN(FT$1)-1,0))</f>
        <v>71670.327152702957</v>
      </c>
      <c r="FU216" s="30">
        <f>IF(VLOOKUP($B216,$B$4:FU$184,COLUMN(FU$1)-1,0)="",IF(FU183="",TREND(FU$4:INDEX(FU$4:FU$184,$B$200,1),$B$4:INDEX($B$4:$B$184,$B$200,1),INDEX($B$4:$B$184,$B$200+(MONTH($B216)-$C$200),1)),0),VLOOKUP($B216,$B$4:FU$184,COLUMN(FU$1)-1,0))</f>
        <v>301775508.30933142</v>
      </c>
      <c r="FV216" s="30">
        <f>IF(VLOOKUP($B216,$B$4:FV$184,COLUMN(FV$1)-1,0)="",IF(FV183="",TREND(FV$4:INDEX(FV$4:FV$184,$B$200,1),$B$4:INDEX($B$4:$B$184,$B$200,1),INDEX($B$4:$B$184,$B$200+(MONTH($B216)-$C$200),1)),0),VLOOKUP($B216,$B$4:FV$184,COLUMN(FV$1)-1,0))</f>
        <v>36480955.913076803</v>
      </c>
      <c r="FW216" s="30">
        <f>IF(VLOOKUP($B216,$B$4:FW$184,COLUMN(FW$1)-1,0)="",IF(FW183="",TREND(FW$4:INDEX(FW$4:FW$184,$B$200,1),$B$4:INDEX($B$4:$B$184,$B$200,1),INDEX($B$4:$B$184,$B$200+(MONTH($B216)-$C$200),1)),0),VLOOKUP($B216,$B$4:FW$184,COLUMN(FW$1)-1,0))</f>
        <v>39638847.893910706</v>
      </c>
      <c r="FX216" s="30">
        <f>IF(VLOOKUP($B216,$B$4:FX$184,COLUMN(FX$1)-1,0)="",IF(FX183="",TREND(FX$4:INDEX(FX$4:FX$184,$B$200,1),$B$4:INDEX($B$4:$B$184,$B$200,1),INDEX($B$4:$B$184,$B$200+(MONTH($B216)-$C$200),1)),0),VLOOKUP($B216,$B$4:FX$184,COLUMN(FX$1)-1,0))</f>
        <v>-3157891.9808338881</v>
      </c>
      <c r="FY216" s="30">
        <f>IF(VLOOKUP($B216,$B$4:FY$184,COLUMN(FY$1)-1,0)="",IF(FY183="",TREND(FY$4:INDEX(FY$4:FY$184,$B$200,1),$B$4:INDEX($B$4:$B$184,$B$200,1),INDEX($B$4:$B$184,$B$200+(MONTH($B216)-$C$200),1)),0),VLOOKUP($B216,$B$4:FY$184,COLUMN(FY$1)-1,0))</f>
        <v>-137016.66957086604</v>
      </c>
      <c r="FZ216" s="30">
        <f>IF(VLOOKUP($B216,$B$4:FZ$184,COLUMN(FZ$1)-1,0)="",IF(FZ183="",TREND(FZ$4:INDEX(FZ$4:FZ$184,$B$200,1),$B$4:INDEX($B$4:$B$184,$B$200,1),INDEX($B$4:$B$184,$B$200+(MONTH($B216)-$C$200),1)),0),VLOOKUP($B216,$B$4:FZ$184,COLUMN(FZ$1)-1,0))</f>
        <v>1258015.1465382557</v>
      </c>
      <c r="GA216" s="30">
        <f>IF(VLOOKUP($B216,$B$4:GA$184,COLUMN(GA$1)-1,0)="",IF(GA183="",TREND(GA$4:INDEX(GA$4:GA$184,$B$200,1),$B$4:INDEX($B$4:$B$184,$B$200,1),INDEX($B$4:$B$184,$B$200+(MONTH($B216)-$C$200),1)),0),VLOOKUP($B216,$B$4:GA$184,COLUMN(GA$1)-1,0))</f>
        <v>268866679.19124556</v>
      </c>
      <c r="GB216" s="30">
        <f>IF(VLOOKUP($B216,$B$4:GB$184,COLUMN(GB$1)-1,0)="",IF(GB183="",TREND(GB$4:INDEX(GB$4:GB$184,$B$200,1),$B$4:INDEX($B$4:$B$184,$B$200,1),INDEX($B$4:$B$184,$B$200+(MONTH($B216)-$C$200),1)),0),VLOOKUP($B216,$B$4:GB$184,COLUMN(GB$1)-1,0))</f>
        <v>22199863.204905093</v>
      </c>
      <c r="GC216" s="30">
        <f>IF(VLOOKUP($B216,$B$4:GC$184,COLUMN(GC$1)-1,0)="",IF(GC183="",TREND(GC$4:INDEX(GC$4:GC$184,$B$200,1),$B$4:INDEX($B$4:$B$184,$B$200,1),INDEX($B$4:$B$184,$B$200+(MONTH($B216)-$C$200),1)),0),VLOOKUP($B216,$B$4:GC$184,COLUMN(GC$1)-1,0))</f>
        <v>4320230.0227931468</v>
      </c>
      <c r="GD216" s="30">
        <f>IF(VLOOKUP($B216,$B$4:GD$184,COLUMN(GD$1)-1,0)="",IF(GD183="",TREND(GD$4:INDEX(GD$4:GD$184,$B$200,1),$B$4:INDEX($B$4:$B$184,$B$200,1),INDEX($B$4:$B$184,$B$200+(MONTH($B216)-$C$200),1)),0),VLOOKUP($B216,$B$4:GD$184,COLUMN(GD$1)-1,0))</f>
        <v>0</v>
      </c>
      <c r="GE216" s="30">
        <f>IF(VLOOKUP($B216,$B$4:GE$184,COLUMN(GE$1)-1,0)="",IF(GE183="",TREND(GE$4:INDEX(GE$4:GE$184,$B$200,1),$B$4:INDEX($B$4:$B$184,$B$200,1),INDEX($B$4:$B$184,$B$200+(MONTH($B216)-$C$200),1)),0),VLOOKUP($B216,$B$4:GE$184,COLUMN(GE$1)-1,0))</f>
        <v>4320318.9006134653</v>
      </c>
      <c r="GF216" s="30">
        <f>IF(VLOOKUP($B216,$B$4:GF$184,COLUMN(GF$1)-1,0)="",IF(GF183="",TREND(GF$4:INDEX(GF$4:GF$184,$B$200,1),$B$4:INDEX($B$4:$B$184,$B$200,1),INDEX($B$4:$B$184,$B$200+(MONTH($B216)-$C$200),1)),0),VLOOKUP($B216,$B$4:GF$184,COLUMN(GF$1)-1,0))</f>
        <v>-88.877820318557497</v>
      </c>
      <c r="GG216" s="30">
        <f>IF(VLOOKUP($B216,$B$4:GG$184,COLUMN(GG$1)-1,0)="",IF(GG183="",TREND(GG$4:INDEX(GG$4:GG$184,$B$200,1),$B$4:INDEX($B$4:$B$184,$B$200,1),INDEX($B$4:$B$184,$B$200+(MONTH($B216)-$C$200),1)),0),VLOOKUP($B216,$B$4:GG$184,COLUMN(GG$1)-1,0))</f>
        <v>60889.223171646474</v>
      </c>
      <c r="GH216" s="30">
        <f>IF(VLOOKUP($B216,$B$4:GH$184,COLUMN(GH$1)-1,0)="",IF(GH183="",TREND(GH$4:INDEX(GH$4:GH$184,$B$200,1),$B$4:INDEX($B$4:$B$184,$B$200,1),INDEX($B$4:$B$184,$B$200+(MONTH($B216)-$C$200),1)),0),VLOOKUP($B216,$B$4:GH$184,COLUMN(GH$1)-1,0))</f>
        <v>891676.72419160604</v>
      </c>
      <c r="GI216" s="30">
        <f>IF(VLOOKUP($B216,$B$4:GI$184,COLUMN(GI$1)-1,0)="",IF(GI183="",TREND(GI$4:INDEX(GI$4:GI$184,$B$200,1),$B$4:INDEX($B$4:$B$184,$B$200,1),INDEX($B$4:$B$184,$B$200+(MONTH($B216)-$C$200),1)),0),VLOOKUP($B216,$B$4:GI$184,COLUMN(GI$1)-1,0))</f>
        <v>4957445.0728052855</v>
      </c>
      <c r="GJ216" s="30">
        <f>IF(VLOOKUP($B216,$B$4:GJ$184,COLUMN(GJ$1)-1,0)="",IF(GJ183="",TREND(GJ$4:INDEX(GJ$4:GJ$184,$B$200,1),$B$4:INDEX($B$4:$B$184,$B$200,1),INDEX($B$4:$B$184,$B$200+(MONTH($B216)-$C$200),1)),0),VLOOKUP($B216,$B$4:GJ$184,COLUMN(GJ$1)-1,0))</f>
        <v>19910509.347472131</v>
      </c>
      <c r="GK216" s="30">
        <f>IF(VLOOKUP($B216,$B$4:GK$184,COLUMN(GK$1)-1,0)="",IF(GK183="",TREND(GK$4:INDEX(GK$4:GK$184,$B$200,1),$B$4:INDEX($B$4:$B$184,$B$200,1),INDEX($B$4:$B$184,$B$200+(MONTH($B216)-$C$200),1)),0),VLOOKUP($B216,$B$4:GK$184,COLUMN(GK$1)-1,0))</f>
        <v>-14953064.274666846</v>
      </c>
      <c r="GL216" s="30">
        <f>IF(VLOOKUP($B216,$B$4:GL$184,COLUMN(GL$1)-1,0)="",IF(GL183="",TREND(GL$4:INDEX(GL$4:GL$184,$B$200,1),$B$4:INDEX($B$4:$B$184,$B$200,1),INDEX($B$4:$B$184,$B$200+(MONTH($B216)-$C$200),1)),0),VLOOKUP($B216,$B$4:GL$184,COLUMN(GL$1)-1,0))</f>
        <v>58327626.46335125</v>
      </c>
      <c r="GM216" s="30">
        <f>IF(VLOOKUP($B216,$B$4:GM$184,COLUMN(GM$1)-1,0)="",IF(GM183="",TREND(GM$4:INDEX(GM$4:GM$184,$B$200,1),$B$4:INDEX($B$4:$B$184,$B$200,1),INDEX($B$4:$B$184,$B$200+(MONTH($B216)-$C$200),1)),0),VLOOKUP($B216,$B$4:GM$184,COLUMN(GM$1)-1,0))</f>
        <v>12237398.403365821</v>
      </c>
      <c r="GN216" s="30">
        <f>IF(VLOOKUP($B216,$B$4:GN$184,COLUMN(GN$1)-1,0)="",IF(GN183="",TREND(GN$4:INDEX(GN$4:GN$184,$B$200,1),$B$4:INDEX($B$4:$B$184,$B$200,1),INDEX($B$4:$B$184,$B$200+(MONTH($B216)-$C$200),1)),0),VLOOKUP($B216,$B$4:GN$184,COLUMN(GN$1)-1,0))</f>
        <v>448676.95664942637</v>
      </c>
      <c r="GO216" s="30">
        <f>IF(VLOOKUP($B216,$B$4:GO$184,COLUMN(GO$1)-1,0)="",IF(GO183="",TREND(GO$4:INDEX(GO$4:GO$184,$B$200,1),$B$4:INDEX($B$4:$B$184,$B$200,1),INDEX($B$4:$B$184,$B$200+(MONTH($B216)-$C$200),1)),0),VLOOKUP($B216,$B$4:GO$184,COLUMN(GO$1)-1,0))</f>
        <v>-200305.57100307383</v>
      </c>
      <c r="GP216" s="30">
        <f>IF(VLOOKUP($B216,$B$4:GP$184,COLUMN(GP$1)-1,0)="",IF(GP183="",TREND(GP$4:INDEX(GP$4:GP$184,$B$200,1),$B$4:INDEX($B$4:$B$184,$B$200,1),INDEX($B$4:$B$184,$B$200+(MONTH($B216)-$C$200),1)),0),VLOOKUP($B216,$B$4:GP$184,COLUMN(GP$1)-1,0))</f>
        <v>-13603875.159234166</v>
      </c>
      <c r="GQ216" s="30">
        <f>IF(VLOOKUP($B216,$B$4:GQ$184,COLUMN(GQ$1)-1,0)="",IF(GQ183="",TREND(GQ$4:INDEX(GQ$4:GQ$184,$B$200,1),$B$4:INDEX($B$4:$B$184,$B$200,1),INDEX($B$4:$B$184,$B$200+(MONTH($B216)-$C$200),1)),0),VLOOKUP($B216,$B$4:GQ$184,COLUMN(GQ$1)-1,0))</f>
        <v>77414468.68778336</v>
      </c>
      <c r="GR216" s="30">
        <f>IF(VLOOKUP($B216,$B$4:GR$184,COLUMN(GR$1)-1,0)="",IF(GR183="",TREND(GR$4:INDEX(GR$4:GR$184,$B$200,1),$B$4:INDEX($B$4:$B$184,$B$200,1),INDEX($B$4:$B$184,$B$200+(MONTH($B216)-$C$200),1)),0),VLOOKUP($B216,$B$4:GR$184,COLUMN(GR$1)-1,0))</f>
        <v>1882661.5733364075</v>
      </c>
      <c r="GS216" s="30">
        <f>IF(VLOOKUP($B216,$B$4:GS$184,COLUMN(GS$1)-1,0)="",IF(GS183="",TREND(GS$4:INDEX(GS$4:GS$184,$B$200,1),$B$4:INDEX($B$4:$B$184,$B$200,1),INDEX($B$4:$B$184,$B$200+(MONTH($B216)-$C$200),1)),0),VLOOKUP($B216,$B$4:GS$184,COLUMN(GS$1)-1,0))</f>
        <v>-12734488.186339736</v>
      </c>
      <c r="GT216" s="30">
        <f>IF(VLOOKUP($B216,$B$4:GT$184,COLUMN(GT$1)-1,0)="",IF(GT183="",TREND(GT$4:INDEX(GT$4:GT$184,$B$200,1),$B$4:INDEX($B$4:$B$184,$B$200,1),INDEX($B$4:$B$184,$B$200+(MONTH($B216)-$C$200),1)),0),VLOOKUP($B216,$B$4:GT$184,COLUMN(GT$1)-1,0))</f>
        <v>-7431165.79471457</v>
      </c>
      <c r="GU216" s="30">
        <f>IF(VLOOKUP($B216,$B$4:GU$184,COLUMN(GU$1)-1,0)="",IF(GU183="",TREND(GU$4:INDEX(GU$4:GU$184,$B$200,1),$B$4:INDEX($B$4:$B$184,$B$200,1),INDEX($B$4:$B$184,$B$200+(MONTH($B216)-$C$200),1)),0),VLOOKUP($B216,$B$4:GU$184,COLUMN(GU$1)-1,0))</f>
        <v>13578702599.086288</v>
      </c>
      <c r="GV216" s="30">
        <f>IF(VLOOKUP($B216,$B$4:GV$184,COLUMN(GV$1)-1,0)="",IF(GV183="",TREND(GV$4:INDEX(GV$4:GV$184,$B$200,1),$B$4:INDEX($B$4:$B$184,$B$200,1),INDEX($B$4:$B$184,$B$200+(MONTH($B216)-$C$200),1)),0),VLOOKUP($B216,$B$4:GV$184,COLUMN(GV$1)-1,0))</f>
        <v>-11952078.126549304</v>
      </c>
      <c r="GW216" s="30">
        <f>IF(VLOOKUP($B216,$B$4:GW$184,COLUMN(GW$1)-1,0)="",IF(GW183="",TREND(GW$4:INDEX(GW$4:GW$184,$B$200,1),$B$4:INDEX($B$4:$B$184,$B$200,1),INDEX($B$4:$B$184,$B$200+(MONTH($B216)-$C$200),1)),0),VLOOKUP($B216,$B$4:GW$184,COLUMN(GW$1)-1,0))</f>
        <v>-96691.08225171268</v>
      </c>
      <c r="GX216" s="30">
        <f>IF(VLOOKUP($B216,$B$4:GX$184,COLUMN(GX$1)-1,0)="",IF(GX183="",TREND(GX$4:INDEX(GX$4:GX$184,$B$200,1),$B$4:INDEX($B$4:$B$184,$B$200,1),INDEX($B$4:$B$184,$B$200+(MONTH($B216)-$C$200),1)),0),VLOOKUP($B216,$B$4:GX$184,COLUMN(GX$1)-1,0))</f>
        <v>0</v>
      </c>
      <c r="GY216" s="30">
        <f>IF(VLOOKUP($B216,$B$4:GY$184,COLUMN(GY$1)-1,0)="",IF(GY183="",TREND(GY$4:INDEX(GY$4:GY$184,$B$200,1),$B$4:INDEX($B$4:$B$184,$B$200,1),INDEX($B$4:$B$184,$B$200+(MONTH($B216)-$C$200),1)),0),VLOOKUP($B216,$B$4:GY$184,COLUMN(GY$1)-1,0))</f>
        <v>-46196272.529589176</v>
      </c>
      <c r="GZ216" s="30">
        <f>IF(VLOOKUP($B216,$B$4:GZ$184,COLUMN(GZ$1)-1,0)="",IF(GZ183="",TREND(GZ$4:INDEX(GZ$4:GZ$184,$B$200,1),$B$4:INDEX($B$4:$B$184,$B$200,1),INDEX($B$4:$B$184,$B$200+(MONTH($B216)-$C$200),1)),0),VLOOKUP($B216,$B$4:GZ$184,COLUMN(GZ$1)-1,0))</f>
        <v>1991407139.4097714</v>
      </c>
      <c r="HA216" s="30">
        <f>IF(VLOOKUP($B216,$B$4:HA$184,COLUMN(HA$1)-1,0)="",IF(HA183="",TREND(HA$4:INDEX(HA$4:HA$184,$B$200,1),$B$4:INDEX($B$4:$B$184,$B$200,1),INDEX($B$4:$B$184,$B$200+(MONTH($B216)-$C$200),1)),0),VLOOKUP($B216,$B$4:HA$184,COLUMN(HA$1)-1,0))</f>
        <v>1675589.8738870751</v>
      </c>
      <c r="HB216" s="30">
        <f>IF(VLOOKUP($B216,$B$4:HB$184,COLUMN(HB$1)-1,0)="",IF(HB183="",TREND(HB$4:INDEX(HB$4:HB$184,$B$200,1),$B$4:INDEX($B$4:$B$184,$B$200,1),INDEX($B$4:$B$184,$B$200+(MONTH($B216)-$C$200),1)),0),VLOOKUP($B216,$B$4:HB$184,COLUMN(HB$1)-1,0))</f>
        <v>634637176.16278839</v>
      </c>
      <c r="HC216" s="30">
        <f>IF(VLOOKUP($B216,$B$4:HC$184,COLUMN(HC$1)-1,0)="",IF(HC183="",TREND(HC$4:INDEX(HC$4:HC$184,$B$200,1),$B$4:INDEX($B$4:$B$184,$B$200,1),INDEX($B$4:$B$184,$B$200+(MONTH($B216)-$C$200),1)),0),VLOOKUP($B216,$B$4:HC$184,COLUMN(HC$1)-1,0))</f>
        <v>-2436621.3966520429</v>
      </c>
      <c r="HD216" s="30">
        <f>IF(VLOOKUP($B216,$B$4:HD$184,COLUMN(HD$1)-1,0)="",IF(HD183="",TREND(HD$4:INDEX(HD$4:HD$184,$B$200,1),$B$4:INDEX($B$4:$B$184,$B$200,1),INDEX($B$4:$B$184,$B$200+(MONTH($B216)-$C$200),1)),0),VLOOKUP($B216,$B$4:HD$184,COLUMN(HD$1)-1,0))</f>
        <v>2357173416.3983707</v>
      </c>
      <c r="HE216" s="30">
        <f>IF(VLOOKUP($B216,$B$4:HE$184,COLUMN(HE$1)-1,0)="",IF(HE183="",TREND(HE$4:INDEX(HE$4:HE$184,$B$200,1),$B$4:INDEX($B$4:$B$184,$B$200,1),INDEX($B$4:$B$184,$B$200+(MONTH($B216)-$C$200),1)),0),VLOOKUP($B216,$B$4:HE$184,COLUMN(HE$1)-1,0))</f>
        <v>836615.4696655646</v>
      </c>
      <c r="HF216" s="30">
        <f>IF(VLOOKUP($B216,$B$4:HF$184,COLUMN(HF$1)-1,0)="",IF(HF183="",TREND(HF$4:INDEX(HF$4:HF$184,$B$200,1),$B$4:INDEX($B$4:$B$184,$B$200,1),INDEX($B$4:$B$184,$B$200+(MONTH($B216)-$C$200),1)),0),VLOOKUP($B216,$B$4:HF$184,COLUMN(HF$1)-1,0))</f>
        <v>2416026811.313755</v>
      </c>
      <c r="HG216" s="30">
        <f>IF(VLOOKUP($B216,$B$4:HG$184,COLUMN(HG$1)-1,0)="",IF(HG183="",TREND(HG$4:INDEX(HG$4:HG$184,$B$200,1),$B$4:INDEX($B$4:$B$184,$B$200,1),INDEX($B$4:$B$184,$B$200+(MONTH($B216)-$C$200),1)),0),VLOOKUP($B216,$B$4:HG$184,COLUMN(HG$1)-1,0))</f>
        <v>2509695764.2784348</v>
      </c>
      <c r="HH216" s="30">
        <f>IF(VLOOKUP($B216,$B$4:HH$184,COLUMN(HH$1)-1,0)="",IF(HH183="",TREND(HH$4:INDEX(HH$4:HH$184,$B$200,1),$B$4:INDEX($B$4:$B$184,$B$200,1),INDEX($B$4:$B$184,$B$200+(MONTH($B216)-$C$200),1)),0),VLOOKUP($B216,$B$4:HH$184,COLUMN(HH$1)-1,0))</f>
        <v>3136290375.8309669</v>
      </c>
      <c r="HI216" s="30">
        <f>IF(VLOOKUP($B216,$B$4:HI$184,COLUMN(HI$1)-1,0)="",IF(HI183="",TREND(HI$4:INDEX(HI$4:HI$184,$B$200,1),$B$4:INDEX($B$4:$B$184,$B$200,1),INDEX($B$4:$B$184,$B$200+(MONTH($B216)-$C$200),1)),0),VLOOKUP($B216,$B$4:HI$184,COLUMN(HI$1)-1,0))</f>
        <v>281655292.00162756</v>
      </c>
      <c r="HJ216" s="30">
        <f>IF(VLOOKUP($B216,$B$4:HJ$184,COLUMN(HJ$1)-1,0)="",IF(HJ183="",TREND(HJ$4:INDEX(HJ$4:HJ$184,$B$200,1),$B$4:INDEX($B$4:$B$184,$B$200,1),INDEX($B$4:$B$184,$B$200+(MONTH($B216)-$C$200),1)),0),VLOOKUP($B216,$B$4:HJ$184,COLUMN(HJ$1)-1,0))</f>
        <v>2566911081.6157646</v>
      </c>
      <c r="HK216" s="30">
        <f>IF(VLOOKUP($B216,$B$4:HK$184,COLUMN(HK$1)-1,0)="",IF(HK183="",TREND(HK$4:INDEX(HK$4:HK$184,$B$200,1),$B$4:INDEX($B$4:$B$184,$B$200,1),INDEX($B$4:$B$184,$B$200+(MONTH($B216)-$C$200),1)),0),VLOOKUP($B216,$B$4:HK$184,COLUMN(HK$1)-1,0))</f>
        <v>204411320.14853394</v>
      </c>
      <c r="HL216" s="30">
        <f>IF(VLOOKUP($B216,$B$4:HL$184,COLUMN(HL$1)-1,0)="",IF(HL183="",TREND(HL$4:INDEX(HL$4:HL$184,$B$200,1),$B$4:INDEX($B$4:$B$184,$B$200,1),INDEX($B$4:$B$184,$B$200+(MONTH($B216)-$C$200),1)),0),VLOOKUP($B216,$B$4:HL$184,COLUMN(HL$1)-1,0))</f>
        <v>221197.47524145013</v>
      </c>
      <c r="HM216" s="30">
        <f>IF(VLOOKUP($B216,$B$4:HM$184,COLUMN(HM$1)-1,0)="",IF(HM183="",TREND(HM$4:INDEX(HM$4:HM$184,$B$200,1),$B$4:INDEX($B$4:$B$184,$B$200,1),INDEX($B$4:$B$184,$B$200+(MONTH($B216)-$C$200),1)),0),VLOOKUP($B216,$B$4:HM$184,COLUMN(HM$1)-1,0))</f>
        <v>1848916648.320343</v>
      </c>
      <c r="HN216" s="30">
        <f>IF(VLOOKUP($B216,$B$4:HN$184,COLUMN(HN$1)-1,0)="",IF(HN183="",TREND(HN$4:INDEX(HN$4:HN$184,$B$200,1),$B$4:INDEX($B$4:$B$184,$B$200,1),INDEX($B$4:$B$184,$B$200+(MONTH($B216)-$C$200),1)),0),VLOOKUP($B216,$B$4:HN$184,COLUMN(HN$1)-1,0))</f>
        <v>569379294.21520329</v>
      </c>
      <c r="HO216" s="30">
        <f>IF(VLOOKUP($B216,$B$4:HO$184,COLUMN(HO$1)-1,0)="",IF(HO183="",TREND(HO$4:INDEX(HO$4:HO$184,$B$200,1),$B$4:INDEX($B$4:$B$184,$B$200,1),INDEX($B$4:$B$184,$B$200+(MONTH($B216)-$C$200),1)),0),VLOOKUP($B216,$B$4:HO$184,COLUMN(HO$1)-1,0))</f>
        <v>77243971.853093624</v>
      </c>
      <c r="HP216" s="30">
        <f>IF(VLOOKUP($B216,$B$4:HP$184,COLUMN(HP$1)-1,0)="",IF(HP183="",TREND(HP$4:INDEX(HP$4:HP$184,$B$200,1),$B$4:INDEX($B$4:$B$184,$B$200,1),INDEX($B$4:$B$184,$B$200+(MONTH($B216)-$C$200),1)),0),VLOOKUP($B216,$B$4:HP$184,COLUMN(HP$1)-1,0))</f>
        <v>276235160.47085118</v>
      </c>
      <c r="HQ216" s="30">
        <f>IF(VLOOKUP($B216,$B$4:HQ$184,COLUMN(HQ$1)-1,0)="",IF(HQ183="",TREND(HQ$4:INDEX(HQ$4:HQ$184,$B$200,1),$B$4:INDEX($B$4:$B$184,$B$200,1),INDEX($B$4:$B$184,$B$200+(MONTH($B216)-$C$200),1)),0),VLOOKUP($B216,$B$4:HQ$184,COLUMN(HQ$1)-1,0))</f>
        <v>4195131.9593350533</v>
      </c>
      <c r="HR216" s="30">
        <f>IF(VLOOKUP($B216,$B$4:HR$184,COLUMN(HR$1)-1,0)="",IF(HR183="",TREND(HR$4:INDEX(HR$4:HR$184,$B$200,1),$B$4:INDEX($B$4:$B$184,$B$200,1),INDEX($B$4:$B$184,$B$200+(MONTH($B216)-$C$200),1)),0),VLOOKUP($B216,$B$4:HR$184,COLUMN(HR$1)-1,0))</f>
        <v>4619935.6029866245</v>
      </c>
      <c r="HS216" s="30">
        <f>IF(VLOOKUP($B216,$B$4:HS$184,COLUMN(HS$1)-1,0)="",IF(HS183="",TREND(HS$4:INDEX(HS$4:HS$184,$B$200,1),$B$4:INDEX($B$4:$B$184,$B$200,1),INDEX($B$4:$B$184,$B$200+(MONTH($B216)-$C$200),1)),0),VLOOKUP($B216,$B$4:HS$184,COLUMN(HS$1)-1,0))</f>
        <v>28269717.676848263</v>
      </c>
      <c r="HT216" s="30">
        <f>IF(VLOOKUP($B216,$B$4:HT$184,COLUMN(HT$1)-1,0)="",IF(HT183="",TREND(HT$4:INDEX(HT$4:HT$184,$B$200,1),$B$4:INDEX($B$4:$B$184,$B$200,1),INDEX($B$4:$B$184,$B$200+(MONTH($B216)-$C$200),1)),0),VLOOKUP($B216,$B$4:HT$184,COLUMN(HT$1)-1,0))</f>
        <v>217449104.13680911</v>
      </c>
      <c r="HU216" s="30">
        <f>IF(VLOOKUP($B216,$B$4:HU$184,COLUMN(HU$1)-1,0)="",IF(HU183="",TREND(HU$4:INDEX(HU$4:HU$184,$B$200,1),$B$4:INDEX($B$4:$B$184,$B$200,1),INDEX($B$4:$B$184,$B$200+(MONTH($B216)-$C$200),1)),0),VLOOKUP($B216,$B$4:HU$184,COLUMN(HU$1)-1,0))</f>
        <v>0</v>
      </c>
      <c r="HV216" s="30">
        <f>IF(VLOOKUP($B216,$B$4:HV$184,COLUMN(HV$1)-1,0)="",IF(HV183="",TREND(HV$4:INDEX(HV$4:HV$184,$B$200,1),$B$4:INDEX($B$4:$B$184,$B$200,1),INDEX($B$4:$B$184,$B$200+(MONTH($B216)-$C$200),1)),0),VLOOKUP($B216,$B$4:HV$184,COLUMN(HV$1)-1,0))</f>
        <v>21468134.040082037</v>
      </c>
      <c r="HW216" s="30">
        <f>IF(VLOOKUP($B216,$B$4:HW$184,COLUMN(HW$1)-1,0)="",IF(HW183="",TREND(HW$4:INDEX(HW$4:HW$184,$B$200,1),$B$4:INDEX($B$4:$B$184,$B$200,1),INDEX($B$4:$B$184,$B$200+(MONTH($B216)-$C$200),1)),0),VLOOKUP($B216,$B$4:HW$184,COLUMN(HW$1)-1,0))</f>
        <v>0</v>
      </c>
      <c r="HX216" s="30">
        <f>IF(VLOOKUP($B216,$B$4:HX$184,COLUMN(HX$1)-1,0)="",IF(HX183="",TREND(HX$4:INDEX(HX$4:HX$184,$B$200,1),$B$4:INDEX($B$4:$B$184,$B$200,1),INDEX($B$4:$B$184,$B$200+(MONTH($B216)-$C$200),1)),0),VLOOKUP($B216,$B$4:HX$184,COLUMN(HX$1)-1,0))</f>
        <v>3249959502.792572</v>
      </c>
      <c r="HY216" s="30">
        <f>IF(VLOOKUP($B216,$B$4:HY$184,COLUMN(HY$1)-1,0)="",IF(HY183="",TREND(HY$4:INDEX(HY$4:HY$184,$B$200,1),$B$4:INDEX($B$4:$B$184,$B$200,1),INDEX($B$4:$B$184,$B$200+(MONTH($B216)-$C$200),1)),0),VLOOKUP($B216,$B$4:HY$184,COLUMN(HY$1)-1,0))</f>
        <v>284770798.93959445</v>
      </c>
      <c r="HZ216" s="30">
        <f>IF(VLOOKUP($B216,$B$4:HZ$184,COLUMN(HZ$1)-1,0)="",IF(HZ183="",TREND(HZ$4:INDEX(HZ$4:HZ$184,$B$200,1),$B$4:INDEX($B$4:$B$184,$B$200,1),INDEX($B$4:$B$184,$B$200+(MONTH($B216)-$C$200),1)),0),VLOOKUP($B216,$B$4:HZ$184,COLUMN(HZ$1)-1,0))</f>
        <v>87462511895.188843</v>
      </c>
      <c r="IA216" s="30">
        <f>IF(VLOOKUP($B216,$B$4:IA$184,COLUMN(IA$1)-1,0)="",IF(IA183="",TREND(IA$4:INDEX(IA$4:IA$184,$B$200,1),$B$4:INDEX($B$4:$B$184,$B$200,1),INDEX($B$4:$B$184,$B$200+(MONTH($B216)-$C$200),1)),0),VLOOKUP($B216,$B$4:IA$184,COLUMN(IA$1)-1,0))</f>
        <v>81126108515.478271</v>
      </c>
      <c r="IB216" s="30">
        <f>IF(VLOOKUP($B216,$B$4:IB$184,COLUMN(IB$1)-1,0)="",IF(IB183="",TREND(IB$4:INDEX(IB$4:IB$184,$B$200,1),$B$4:INDEX($B$4:$B$184,$B$200,1),INDEX($B$4:$B$184,$B$200+(MONTH($B216)-$C$200),1)),0),VLOOKUP($B216,$B$4:IB$184,COLUMN(IB$1)-1,0))</f>
        <v>77198748418.014282</v>
      </c>
      <c r="IC216" s="30">
        <f>IF(VLOOKUP($B216,$B$4:IC$184,COLUMN(IC$1)-1,0)="",IF(IC183="",TREND(IC$4:INDEX(IC$4:IC$184,$B$200,1),$B$4:INDEX($B$4:$B$184,$B$200,1),INDEX($B$4:$B$184,$B$200+(MONTH($B216)-$C$200),1)),0),VLOOKUP($B216,$B$4:IC$184,COLUMN(IC$1)-1,0))</f>
        <v>-1028895289.2476616</v>
      </c>
      <c r="ID216" s="30">
        <f>IF(VLOOKUP($B216,$B$4:ID$184,COLUMN(ID$1)-1,0)="",IF(ID183="",TREND(ID$4:INDEX(ID$4:ID$184,$B$200,1),$B$4:INDEX($B$4:$B$184,$B$200,1),INDEX($B$4:$B$184,$B$200+(MONTH($B216)-$C$200),1)),0),VLOOKUP($B216,$B$4:ID$184,COLUMN(ID$1)-1,0))</f>
        <v>-139603685.54652596</v>
      </c>
      <c r="IE216" s="30">
        <f>IF(VLOOKUP($B216,$B$4:IE$184,COLUMN(IE$1)-1,0)="",IF(IE183="",TREND(IE$4:INDEX(IE$4:IE$184,$B$200,1),$B$4:INDEX($B$4:$B$184,$B$200,1),INDEX($B$4:$B$184,$B$200+(MONTH($B216)-$C$200),1)),0),VLOOKUP($B216,$B$4:IE$184,COLUMN(IE$1)-1,0))</f>
        <v>1734674813.8864594</v>
      </c>
      <c r="IF216" s="30">
        <f>IF(VLOOKUP($B216,$B$4:IF$184,COLUMN(IF$1)-1,0)="",IF(IF183="",TREND(IF$4:INDEX(IF$4:IF$184,$B$200,1),$B$4:INDEX($B$4:$B$184,$B$200,1),INDEX($B$4:$B$184,$B$200+(MONTH($B216)-$C$200),1)),0),VLOOKUP($B216,$B$4:IF$184,COLUMN(IF$1)-1,0))</f>
        <v>-10537327.708907604</v>
      </c>
      <c r="IG216" s="30">
        <f>IF(VLOOKUP($B216,$B$4:IG$184,COLUMN(IG$1)-1,0)="",IF(IG183="",TREND(IG$4:INDEX(IG$4:IG$184,$B$200,1),$B$4:INDEX($B$4:$B$184,$B$200,1),INDEX($B$4:$B$184,$B$200+(MONTH($B216)-$C$200),1)),0),VLOOKUP($B216,$B$4:IG$184,COLUMN(IG$1)-1,0))</f>
        <v>64623048830.536194</v>
      </c>
      <c r="IH216" s="30">
        <f>IF(VLOOKUP($B216,$B$4:IH$184,COLUMN(IH$1)-1,0)="",IF(IH183="",TREND(IH$4:INDEX(IH$4:IH$184,$B$200,1),$B$4:INDEX($B$4:$B$184,$B$200,1),INDEX($B$4:$B$184,$B$200+(MONTH($B216)-$C$200),1)),0),VLOOKUP($B216,$B$4:IH$184,COLUMN(IH$1)-1,0))</f>
        <v>61488415842.743896</v>
      </c>
      <c r="II216" s="30">
        <f>IF(VLOOKUP($B216,$B$4:II$184,COLUMN(II$1)-1,0)="",IF(II183="",TREND(II$4:INDEX(II$4:II$184,$B$200,1),$B$4:INDEX($B$4:$B$184,$B$200,1),INDEX($B$4:$B$184,$B$200+(MONTH($B216)-$C$200),1)),0),VLOOKUP($B216,$B$4:II$184,COLUMN(II$1)-1,0))</f>
        <v>-990279870.26913071</v>
      </c>
      <c r="IJ216" s="30">
        <f>IF(VLOOKUP($B216,$B$4:IJ$184,COLUMN(IJ$1)-1,0)="",IF(IJ183="",TREND(IJ$4:INDEX(IJ$4:IJ$184,$B$200,1),$B$4:INDEX($B$4:$B$184,$B$200,1),INDEX($B$4:$B$184,$B$200+(MONTH($B216)-$C$200),1)),0),VLOOKUP($B216,$B$4:IJ$184,COLUMN(IJ$1)-1,0))</f>
        <v>2326735553.3855791</v>
      </c>
      <c r="IK216" s="30">
        <f>IF(VLOOKUP($B216,$B$4:IK$184,COLUMN(IK$1)-1,0)="",IF(IK183="",TREND(IK$4:INDEX(IK$4:IK$184,$B$200,1),$B$4:INDEX($B$4:$B$184,$B$200,1),INDEX($B$4:$B$184,$B$200+(MONTH($B216)-$C$200),1)),0),VLOOKUP($B216,$B$4:IK$184,COLUMN(IK$1)-1,0))</f>
        <v>55094539.723240137</v>
      </c>
      <c r="IL216" s="30">
        <f>IF(VLOOKUP($B216,$B$4:IL$184,COLUMN(IL$1)-1,0)="",IF(IL183="",TREND(IL$4:INDEX(IL$4:IL$184,$B$200,1),$B$4:INDEX($B$4:$B$184,$B$200,1),INDEX($B$4:$B$184,$B$200+(MONTH($B216)-$C$200),1)),0),VLOOKUP($B216,$B$4:IL$184,COLUMN(IL$1)-1,0))</f>
        <v>4508518157.983716</v>
      </c>
      <c r="IM216" s="30">
        <f>IF(VLOOKUP($B216,$B$4:IM$184,COLUMN(IM$1)-1,0)="",IF(IM183="",TREND(IM$4:INDEX(IM$4:IM$184,$B$200,1),$B$4:INDEX($B$4:$B$184,$B$200,1),INDEX($B$4:$B$184,$B$200+(MONTH($B216)-$C$200),1)),0),VLOOKUP($B216,$B$4:IM$184,COLUMN(IM$1)-1,0))</f>
        <v>2125001846.0433435</v>
      </c>
      <c r="IN216" s="30">
        <f>IF(VLOOKUP($B216,$B$4:IN$184,COLUMN(IN$1)-1,0)="",IF(IN183="",TREND(IN$4:INDEX(IN$4:IN$184,$B$200,1),$B$4:INDEX($B$4:$B$184,$B$200,1),INDEX($B$4:$B$184,$B$200+(MONTH($B216)-$C$200),1)),0),VLOOKUP($B216,$B$4:IN$184,COLUMN(IN$1)-1,0))</f>
        <v>459206015.72222281</v>
      </c>
      <c r="IO216" s="30">
        <f>IF(VLOOKUP($B216,$B$4:IO$184,COLUMN(IO$1)-1,0)="",IF(IO183="",TREND(IO$4:INDEX(IO$4:IO$184,$B$200,1),$B$4:INDEX($B$4:$B$184,$B$200,1),INDEX($B$4:$B$184,$B$200+(MONTH($B216)-$C$200),1)),0),VLOOKUP($B216,$B$4:IO$184,COLUMN(IO$1)-1,0))</f>
        <v>344480953.51562285</v>
      </c>
      <c r="IP216" s="30">
        <f>IF(VLOOKUP($B216,$B$4:IP$184,COLUMN(IP$1)-1,0)="",IF(IP183="",TREND(IP$4:INDEX(IP$4:IP$184,$B$200,1),$B$4:INDEX($B$4:$B$184,$B$200,1),INDEX($B$4:$B$184,$B$200+(MONTH($B216)-$C$200),1)),0),VLOOKUP($B216,$B$4:IP$184,COLUMN(IP$1)-1,0))</f>
        <v>4338663693.5629845</v>
      </c>
      <c r="IQ216" s="30">
        <f>IF(VLOOKUP($B216,$B$4:IQ$184,COLUMN(IQ$1)-1,0)="",IF(IQ183="",TREND(IQ$4:INDEX(IQ$4:IQ$184,$B$200,1),$B$4:INDEX($B$4:$B$184,$B$200,1),INDEX($B$4:$B$184,$B$200+(MONTH($B216)-$C$200),1)),0),VLOOKUP($B216,$B$4:IQ$184,COLUMN(IQ$1)-1,0))</f>
        <v>476261240.78896379</v>
      </c>
      <c r="IR216" s="30">
        <f>IF(VLOOKUP($B216,$B$4:IR$184,COLUMN(IR$1)-1,0)="",IF(IR183="",TREND(IR$4:INDEX(IR$4:IR$184,$B$200,1),$B$4:INDEX($B$4:$B$184,$B$200,1),INDEX($B$4:$B$184,$B$200+(MONTH($B216)-$C$200),1)),0),VLOOKUP($B216,$B$4:IR$184,COLUMN(IR$1)-1,0))</f>
        <v>231535615.6179384</v>
      </c>
      <c r="IS216" s="30">
        <f>IF(VLOOKUP($B216,$B$4:IS$184,COLUMN(IS$1)-1,0)="",IF(IS183="",TREND(IS$4:INDEX(IS$4:IS$184,$B$200,1),$B$4:INDEX($B$4:$B$184,$B$200,1),INDEX($B$4:$B$184,$B$200+(MONTH($B216)-$C$200),1)),0),VLOOKUP($B216,$B$4:IS$184,COLUMN(IS$1)-1,0))</f>
        <v>45205903.021301329</v>
      </c>
      <c r="IT216" s="30">
        <f>IF(VLOOKUP($B216,$B$4:IT$184,COLUMN(IT$1)-1,0)="",IF(IT183="",TREND(IT$4:INDEX(IT$4:IT$184,$B$200,1),$B$4:INDEX($B$4:$B$184,$B$200,1),INDEX($B$4:$B$184,$B$200+(MONTH($B216)-$C$200),1)),0),VLOOKUP($B216,$B$4:IT$184,COLUMN(IT$1)-1,0))</f>
        <v>33904427.293782145</v>
      </c>
      <c r="IU216" s="30">
        <f>IF(VLOOKUP($B216,$B$4:IU$184,COLUMN(IU$1)-1,0)="",IF(IU183="",TREND(IU$4:INDEX(IU$4:IU$184,$B$200,1),$B$4:INDEX($B$4:$B$184,$B$200,1),INDEX($B$4:$B$184,$B$200+(MONTH($B216)-$C$200),1)),0),VLOOKUP($B216,$B$4:IU$184,COLUMN(IU$1)-1,0))</f>
        <v>434191794.8574934</v>
      </c>
      <c r="IV216" s="30">
        <f>IF(VLOOKUP($B216,$B$4:IV$184,COLUMN(IV$1)-1,0)="",IF(IV183="",TREND(IV$4:INDEX(IV$4:IV$184,$B$200,1),$B$4:INDEX($B$4:$B$184,$B$200,1),INDEX($B$4:$B$184,$B$200+(MONTH($B216)-$C$200),1)),0),VLOOKUP($B216,$B$4:IV$184,COLUMN(IV$1)-1,0))</f>
        <v>285792757.60190701</v>
      </c>
      <c r="IW216" s="30">
        <f>IF(VLOOKUP($B216,$B$4:IW$184,COLUMN(IW$1)-1,0)="",IF(IW183="",TREND(IW$4:INDEX(IW$4:IW$184,$B$200,1),$B$4:INDEX($B$4:$B$184,$B$200,1),INDEX($B$4:$B$184,$B$200+(MONTH($B216)-$C$200),1)),0),VLOOKUP($B216,$B$4:IW$184,COLUMN(IW$1)-1,0))</f>
        <v>29065966.138174504</v>
      </c>
      <c r="IX216" s="30">
        <f>IF(VLOOKUP($B216,$B$4:IX$184,COLUMN(IX$1)-1,0)="",IF(IX183="",TREND(IX$4:INDEX(IX$4:IX$184,$B$200,1),$B$4:INDEX($B$4:$B$184,$B$200,1),INDEX($B$4:$B$184,$B$200+(MONTH($B216)-$C$200),1)),0),VLOOKUP($B216,$B$4:IX$184,COLUMN(IX$1)-1,0))</f>
        <v>4086828047.9066429</v>
      </c>
      <c r="IY216" s="30">
        <f>IF(VLOOKUP($B216,$B$4:IY$184,COLUMN(IY$1)-1,0)="",IF(IY183="",TREND(IY$4:INDEX(IY$4:IY$184,$B$200,1),$B$4:INDEX($B$4:$B$184,$B$200,1),INDEX($B$4:$B$184,$B$200+(MONTH($B216)-$C$200),1)),0),VLOOKUP($B216,$B$4:IY$184,COLUMN(IY$1)-1,0))</f>
        <v>-37199692.74394834</v>
      </c>
      <c r="IZ216" s="30">
        <f>IF(VLOOKUP($B216,$B$4:IZ$184,COLUMN(IZ$1)-1,0)="",IF(IZ183="",TREND(IZ$4:INDEX(IZ$4:IZ$184,$B$200,1),$B$4:INDEX($B$4:$B$184,$B$200,1),INDEX($B$4:$B$184,$B$200+(MONTH($B216)-$C$200),1)),0),VLOOKUP($B216,$B$4:IZ$184,COLUMN(IZ$1)-1,0))</f>
        <v>9343925.81655325</v>
      </c>
      <c r="JA216" s="30">
        <f>IF(VLOOKUP($B216,$B$4:JA$184,COLUMN(JA$1)-1,0)="",IF(JA183="",TREND(JA$4:INDEX(JA$4:JA$184,$B$200,1),$B$4:INDEX($B$4:$B$184,$B$200,1),INDEX($B$4:$B$184,$B$200+(MONTH($B216)-$C$200),1)),0),VLOOKUP($B216,$B$4:JA$184,COLUMN(JA$1)-1,0))</f>
        <v>-31182338.335007668</v>
      </c>
      <c r="JB216" s="30" t="e">
        <f>IF(VLOOKUP($B216,$B$4:JB$184,COLUMN(JB$1)-1,0)="",IF(JB183="",TREND(JB$4:INDEX(JB$4:JB$184,$B$200,1),$B$4:INDEX($B$4:$B$184,$B$200,1),INDEX($B$4:$B$184,$B$200+(MONTH($B216)-$C$200),1)),0),VLOOKUP($B216,$B$4:JB$184,COLUMN(JB$1)-1,0))</f>
        <v>#VALUE!</v>
      </c>
      <c r="JC216" s="30">
        <f>IF(VLOOKUP($B216,$B$4:JC$184,COLUMN(JC$1)-1,0)="",IF(JC183="",TREND(JC$4:INDEX(JC$4:JC$184,$B$200,1),$B$4:INDEX($B$4:$B$184,$B$200,1),INDEX($B$4:$B$184,$B$200+(MONTH($B216)-$C$200),1)),0),VLOOKUP($B216,$B$4:JC$184,COLUMN(JC$1)-1,0))</f>
        <v>-3115976.288478002</v>
      </c>
      <c r="JD216" s="30">
        <f>IF(VLOOKUP($B216,$B$4:JD$184,COLUMN(JD$1)-1,0)="",IF(JD183="",TREND(JD$4:INDEX(JD$4:JD$184,$B$200,1),$B$4:INDEX($B$4:$B$184,$B$200,1),INDEX($B$4:$B$184,$B$200+(MONTH($B216)-$C$200),1)),0),VLOOKUP($B216,$B$4:JD$184,COLUMN(JD$1)-1,0))</f>
        <v>11051748.817383647</v>
      </c>
      <c r="JE216" s="30">
        <f>IF(VLOOKUP($B216,$B$4:JE$184,COLUMN(JE$1)-1,0)="",IF(JE183="",TREND(JE$4:INDEX(JE$4:JE$184,$B$200,1),$B$4:INDEX($B$4:$B$184,$B$200,1),INDEX($B$4:$B$184,$B$200+(MONTH($B216)-$C$200),1)),0),VLOOKUP($B216,$B$4:JE$184,COLUMN(JE$1)-1,0))</f>
        <v>0</v>
      </c>
      <c r="JF216" s="30">
        <f>IF(VLOOKUP($B216,$B$4:JF$184,COLUMN(JF$1)-1,0)="",IF(JF183="",TREND(JF$4:INDEX(JF$4:JF$184,$B$200,1),$B$4:INDEX($B$4:$B$184,$B$200,1),INDEX($B$4:$B$184,$B$200+(MONTH($B216)-$C$200),1)),0),VLOOKUP($B216,$B$4:JF$184,COLUMN(JF$1)-1,0))</f>
        <v>-951736.2130699642</v>
      </c>
      <c r="JG216" s="30">
        <f>IF(VLOOKUP($B216,$B$4:JG$184,COLUMN(JG$1)-1,0)="",IF(JG183="",TREND(JG$4:INDEX(JG$4:JG$184,$B$200,1),$B$4:INDEX($B$4:$B$184,$B$200,1),INDEX($B$4:$B$184,$B$200+(MONTH($B216)-$C$200),1)),0),VLOOKUP($B216,$B$4:JG$184,COLUMN(JG$1)-1,0))</f>
        <v>94759645.960248679</v>
      </c>
      <c r="JH216" s="30">
        <f>IF(VLOOKUP($B216,$B$4:JH$184,COLUMN(JH$1)-1,0)="",IF(JH183="",TREND(JH$4:INDEX(JH$4:JH$184,$B$200,1),$B$4:INDEX($B$4:$B$184,$B$200,1),INDEX($B$4:$B$184,$B$200+(MONTH($B216)-$C$200),1)),0),VLOOKUP($B216,$B$4:JH$184,COLUMN(JH$1)-1,0))</f>
        <v>-463216.80179083347</v>
      </c>
      <c r="JI216" s="30">
        <f>IF(VLOOKUP($B216,$B$4:JI$184,COLUMN(JI$1)-1,0)="",IF(JI183="",TREND(JI$4:INDEX(JI$4:JI$184,$B$200,1),$B$4:INDEX($B$4:$B$184,$B$200,1),INDEX($B$4:$B$184,$B$200+(MONTH($B216)-$C$200),1)),0),VLOOKUP($B216,$B$4:JI$184,COLUMN(JI$1)-1,0))</f>
        <v>697084.12830118835</v>
      </c>
      <c r="JJ216" s="30">
        <f>IF(VLOOKUP($B216,$B$4:JJ$184,COLUMN(JJ$1)-1,0)="",IF(JJ183="",TREND(JJ$4:INDEX(JJ$4:JJ$184,$B$200,1),$B$4:INDEX($B$4:$B$184,$B$200,1),INDEX($B$4:$B$184,$B$200+(MONTH($B216)-$C$200),1)),0),VLOOKUP($B216,$B$4:JJ$184,COLUMN(JJ$1)-1,0))</f>
        <v>2275734437.6915359</v>
      </c>
      <c r="JK216" s="30">
        <f>IF(VLOOKUP($B216,$B$4:JK$184,COLUMN(JK$1)-1,0)="",IF(JK183="",TREND(JK$4:INDEX(JK$4:JK$184,$B$200,1),$B$4:INDEX($B$4:$B$184,$B$200,1),INDEX($B$4:$B$184,$B$200+(MONTH($B216)-$C$200),1)),0),VLOOKUP($B216,$B$4:JK$184,COLUMN(JK$1)-1,0))</f>
        <v>195423034.07900333</v>
      </c>
      <c r="JL216" s="30" t="e">
        <f>IF(VLOOKUP($B216,$B$4:JL$184,COLUMN(JL$1)-1,0)="",IF(JL183="",TREND(JL$4:INDEX(JL$4:JL$184,$B$200,1),$B$4:INDEX($B$4:$B$184,$B$200,1),INDEX($B$4:$B$184,$B$200+(MONTH($B216)-$C$200),1)),0),VLOOKUP($B216,$B$4:JL$184,COLUMN(JL$1)-1,0))</f>
        <v>#VALUE!</v>
      </c>
      <c r="JM216" s="30">
        <f>IF(VLOOKUP($B216,$B$4:JM$184,COLUMN(JM$1)-1,0)="",IF(JM183="",TREND(JM$4:INDEX(JM$4:JM$184,$B$200,1),$B$4:INDEX($B$4:$B$184,$B$200,1),INDEX($B$4:$B$184,$B$200+(MONTH($B216)-$C$200),1)),0),VLOOKUP($B216,$B$4:JM$184,COLUMN(JM$1)-1,0))</f>
        <v>3921837866.6291122</v>
      </c>
      <c r="JN216" s="30">
        <f>IF(VLOOKUP($B216,$B$4:JN$184,COLUMN(JN$1)-1,0)="",IF(JN183="",TREND(JN$4:INDEX(JN$4:JN$184,$B$200,1),$B$4:INDEX($B$4:$B$184,$B$200,1),INDEX($B$4:$B$184,$B$200+(MONTH($B216)-$C$200),1)),0),VLOOKUP($B216,$B$4:JN$184,COLUMN(JN$1)-1,0))</f>
        <v>1634549.9385490473</v>
      </c>
      <c r="JO216" s="30">
        <f>IF(VLOOKUP($B216,$B$4:JO$184,COLUMN(JO$1)-1,0)="",IF(JO183="",TREND(JO$4:INDEX(JO$4:JO$184,$B$200,1),$B$4:INDEX($B$4:$B$184,$B$200,1),INDEX($B$4:$B$184,$B$200+(MONTH($B216)-$C$200),1)),0),VLOOKUP($B216,$B$4:JO$184,COLUMN(JO$1)-1,0))</f>
        <v>2834223227.432848</v>
      </c>
      <c r="JP216" s="30">
        <f>IF(VLOOKUP($B216,$B$4:JP$184,COLUMN(JP$1)-1,0)="",IF(JP183="",TREND(JP$4:INDEX(JP$4:JP$184,$B$200,1),$B$4:INDEX($B$4:$B$184,$B$200,1),INDEX($B$4:$B$184,$B$200+(MONTH($B216)-$C$200),1)),0),VLOOKUP($B216,$B$4:JP$184,COLUMN(JP$1)-1,0))</f>
        <v>3078490219.0687904</v>
      </c>
      <c r="JQ216" s="30">
        <f>IF(VLOOKUP($B216,$B$4:JQ$184,COLUMN(JQ$1)-1,0)="",IF(JQ183="",TREND(JQ$4:INDEX(JQ$4:JQ$184,$B$200,1),$B$4:INDEX($B$4:$B$184,$B$200,1),INDEX($B$4:$B$184,$B$200+(MONTH($B216)-$C$200),1)),0),VLOOKUP($B216,$B$4:JQ$184,COLUMN(JQ$1)-1,0))</f>
        <v>39324562.894566774</v>
      </c>
      <c r="JR216" s="30">
        <f>IF(VLOOKUP($B216,$B$4:JR$184,COLUMN(JR$1)-1,0)="",IF(JR183="",TREND(JR$4:INDEX(JR$4:JR$184,$B$200,1),$B$4:INDEX($B$4:$B$184,$B$200,1),INDEX($B$4:$B$184,$B$200+(MONTH($B216)-$C$200),1)),0),VLOOKUP($B216,$B$4:JR$184,COLUMN(JR$1)-1,0))</f>
        <v>2342350800.0546455</v>
      </c>
      <c r="JS216" s="30">
        <f>IF(VLOOKUP($B216,$B$4:JS$184,COLUMN(JS$1)-1,0)="",IF(JS183="",TREND(JS$4:INDEX(JS$4:JS$184,$B$200,1),$B$4:INDEX($B$4:$B$184,$B$200,1),INDEX($B$4:$B$184,$B$200+(MONTH($B216)-$C$200),1)),0),VLOOKUP($B216,$B$4:JS$184,COLUMN(JS$1)-1,0))</f>
        <v>-38886510.992903352</v>
      </c>
      <c r="JT216" s="30">
        <f>IF(VLOOKUP($B216,$B$4:JT$184,COLUMN(JT$1)-1,0)="",IF(JT183="",TREND(JT$4:INDEX(JT$4:JT$184,$B$200,1),$B$4:INDEX($B$4:$B$184,$B$200,1),INDEX($B$4:$B$184,$B$200+(MONTH($B216)-$C$200),1)),0),VLOOKUP($B216,$B$4:JT$184,COLUMN(JT$1)-1,0))</f>
        <v>-6099510.4904373437</v>
      </c>
      <c r="JU216" s="30">
        <f>IF(VLOOKUP($B216,$B$4:JU$184,COLUMN(JU$1)-1,0)="",IF(JU183="",TREND(JU$4:INDEX(JU$4:JU$184,$B$200,1),$B$4:INDEX($B$4:$B$184,$B$200,1),INDEX($B$4:$B$184,$B$200+(MONTH($B216)-$C$200),1)),0),VLOOKUP($B216,$B$4:JU$184,COLUMN(JU$1)-1,0))</f>
        <v>-402888.03008194268</v>
      </c>
      <c r="JV216" s="30">
        <f>IF(VLOOKUP($B216,$B$4:JV$184,COLUMN(JV$1)-1,0)="",IF(JV183="",TREND(JV$4:INDEX(JV$4:JV$184,$B$200,1),$B$4:INDEX($B$4:$B$184,$B$200,1),INDEX($B$4:$B$184,$B$200+(MONTH($B216)-$C$200),1)),0),VLOOKUP($B216,$B$4:JV$184,COLUMN(JV$1)-1,0))</f>
        <v>-21094896.162651896</v>
      </c>
      <c r="JW216" s="30">
        <f>IF(VLOOKUP($B216,$B$4:JW$184,COLUMN(JW$1)-1,0)="",IF(JW183="",TREND(JW$4:INDEX(JW$4:JW$184,$B$200,1),$B$4:INDEX($B$4:$B$184,$B$200,1),INDEX($B$4:$B$184,$B$200+(MONTH($B216)-$C$200),1)),0),VLOOKUP($B216,$B$4:JW$184,COLUMN(JW$1)-1,0))</f>
        <v>-8388909.3576395512</v>
      </c>
      <c r="JX216" s="30">
        <f>IF(VLOOKUP($B216,$B$4:JX$184,COLUMN(JX$1)-1,0)="",IF(JX183="",TREND(JX$4:INDEX(JX$4:JX$184,$B$200,1),$B$4:INDEX($B$4:$B$184,$B$200,1),INDEX($B$4:$B$184,$B$200+(MONTH($B216)-$C$200),1)),0),VLOOKUP($B216,$B$4:JX$184,COLUMN(JX$1)-1,0))</f>
        <v>162035.66461801529</v>
      </c>
      <c r="JY216" s="30">
        <f>IF(VLOOKUP($B216,$B$4:JY$184,COLUMN(JY$1)-1,0)="",IF(JY183="",TREND(JY$4:INDEX(JY$4:JY$184,$B$200,1),$B$4:INDEX($B$4:$B$184,$B$200,1),INDEX($B$4:$B$184,$B$200+(MONTH($B216)-$C$200),1)),0),VLOOKUP($B216,$B$4:JY$184,COLUMN(JY$1)-1,0))</f>
        <v>3133405.8844033033</v>
      </c>
      <c r="JZ216" s="30">
        <f>IF(VLOOKUP($B216,$B$4:JZ$184,COLUMN(JZ$1)-1,0)="",IF(JZ183="",TREND(JZ$4:INDEX(JZ$4:JZ$184,$B$200,1),$B$4:INDEX($B$4:$B$184,$B$200,1),INDEX($B$4:$B$184,$B$200+(MONTH($B216)-$C$200),1)),0),VLOOKUP($B216,$B$4:JZ$184,COLUMN(JZ$1)-1,0))</f>
        <v>15609336.315633645</v>
      </c>
      <c r="KA216" s="30">
        <f>IF(VLOOKUP($B216,$B$4:KA$184,COLUMN(KA$1)-1,0)="",IF(KA183="",TREND(KA$4:INDEX(KA$4:KA$184,$B$200,1),$B$4:INDEX($B$4:$B$184,$B$200,1),INDEX($B$4:$B$184,$B$200+(MONTH($B216)-$C$200),1)),0),VLOOKUP($B216,$B$4:KA$184,COLUMN(KA$1)-1,0))</f>
        <v>0</v>
      </c>
      <c r="KB216" s="30">
        <f>IF(VLOOKUP($B216,$B$4:KB$184,COLUMN(KB$1)-1,0)="",IF(KB183="",TREND(KB$4:INDEX(KB$4:KB$184,$B$200,1),$B$4:INDEX($B$4:$B$184,$B$200,1),INDEX($B$4:$B$184,$B$200+(MONTH($B216)-$C$200),1)),0),VLOOKUP($B216,$B$4:KB$184,COLUMN(KB$1)-1,0))</f>
        <v>24308089.383897483</v>
      </c>
      <c r="KC216" s="30">
        <f>IF(VLOOKUP($B216,$B$4:KC$184,COLUMN(KC$1)-1,0)="",IF(KC183="",TREND(KC$4:INDEX(KC$4:KC$184,$B$200,1),$B$4:INDEX($B$4:$B$184,$B$200,1),INDEX($B$4:$B$184,$B$200+(MONTH($B216)-$C$200),1)),0),VLOOKUP($B216,$B$4:KC$184,COLUMN(KC$1)-1,0))</f>
        <v>-138957.95564467972</v>
      </c>
      <c r="KD216" s="30">
        <f>IF(VLOOKUP($B216,$B$4:KD$184,COLUMN(KD$1)-1,0)="",IF(KD183="",TREND(KD$4:INDEX(KD$4:KD$184,$B$200,1),$B$4:INDEX($B$4:$B$184,$B$200,1),INDEX($B$4:$B$184,$B$200+(MONTH($B216)-$C$200),1)),0),VLOOKUP($B216,$B$4:KD$184,COLUMN(KD$1)-1,0))</f>
        <v>0</v>
      </c>
      <c r="KE216" s="30">
        <f>IF(VLOOKUP($B216,$B$4:KE$184,COLUMN(KE$1)-1,0)="",IF(KE183="",TREND(KE$4:INDEX(KE$4:KE$184,$B$200,1),$B$4:INDEX($B$4:$B$184,$B$200,1),INDEX($B$4:$B$184,$B$200+(MONTH($B216)-$C$200),1)),0),VLOOKUP($B216,$B$4:KE$184,COLUMN(KE$1)-1,0))</f>
        <v>0</v>
      </c>
      <c r="KF216" s="30">
        <f>IF(VLOOKUP($B216,$B$4:KF$184,COLUMN(KF$1)-1,0)="",IF(KF183="",TREND(KF$4:INDEX(KF$4:KF$184,$B$200,1),$B$4:INDEX($B$4:$B$184,$B$200,1),INDEX($B$4:$B$184,$B$200+(MONTH($B216)-$C$200),1)),0),VLOOKUP($B216,$B$4:KF$184,COLUMN(KF$1)-1,0))</f>
        <v>0</v>
      </c>
      <c r="KG216" s="30">
        <f>IF(VLOOKUP($B216,$B$4:KG$184,COLUMN(KG$1)-1,0)="",IF(KG183="",TREND(KG$4:INDEX(KG$4:KG$184,$B$200,1),$B$4:INDEX($B$4:$B$184,$B$200,1),INDEX($B$4:$B$184,$B$200+(MONTH($B216)-$C$200),1)),0),VLOOKUP($B216,$B$4:KG$184,COLUMN(KG$1)-1,0))</f>
        <v>7057124.9000405073</v>
      </c>
      <c r="KH216" s="30">
        <f>IF(VLOOKUP($B216,$B$4:KH$184,COLUMN(KH$1)-1,0)="",IF(KH183="",TREND(KH$4:INDEX(KH$4:KH$184,$B$200,1),$B$4:INDEX($B$4:$B$184,$B$200,1),INDEX($B$4:$B$184,$B$200+(MONTH($B216)-$C$200),1)),0),VLOOKUP($B216,$B$4:KH$184,COLUMN(KH$1)-1,0))</f>
        <v>4878472.9287118092</v>
      </c>
      <c r="KI216" s="30">
        <f>IF(VLOOKUP($B216,$B$4:KI$184,COLUMN(KI$1)-1,0)="",IF(KI183="",TREND(KI$4:INDEX(KI$4:KI$184,$B$200,1),$B$4:INDEX($B$4:$B$184,$B$200,1),INDEX($B$4:$B$184,$B$200+(MONTH($B216)-$C$200),1)),0),VLOOKUP($B216,$B$4:KI$184,COLUMN(KI$1)-1,0))</f>
        <v>603143903.3922739</v>
      </c>
      <c r="KJ216" s="30">
        <f>IF(VLOOKUP($B216,$B$4:KJ$184,COLUMN(KJ$1)-1,0)="",IF(KJ183="",TREND(KJ$4:INDEX(KJ$4:KJ$184,$B$200,1),$B$4:INDEX($B$4:$B$184,$B$200,1),INDEX($B$4:$B$184,$B$200+(MONTH($B216)-$C$200),1)),0),VLOOKUP($B216,$B$4:KJ$184,COLUMN(KJ$1)-1,0))</f>
        <v>190326.13327013899</v>
      </c>
      <c r="KK216" s="30">
        <f>IF(VLOOKUP($B216,$B$4:KK$184,COLUMN(KK$1)-1,0)="",IF(KK183="",TREND(KK$4:INDEX(KK$4:KK$184,$B$200,1),$B$4:INDEX($B$4:$B$184,$B$200,1),INDEX($B$4:$B$184,$B$200+(MONTH($B216)-$C$200),1)),0),VLOOKUP($B216,$B$4:KK$184,COLUMN(KK$1)-1,0))</f>
        <v>0</v>
      </c>
      <c r="KL216" s="30">
        <f>IF(VLOOKUP($B216,$B$4:KL$184,COLUMN(KL$1)-1,0)="",IF(KL183="",TREND(KL$4:INDEX(KL$4:KL$184,$B$200,1),$B$4:INDEX($B$4:$B$184,$B$200,1),INDEX($B$4:$B$184,$B$200+(MONTH($B216)-$C$200),1)),0),VLOOKUP($B216,$B$4:KL$184,COLUMN(KL$1)-1,0))</f>
        <v>55249988.074927032</v>
      </c>
      <c r="KM216" s="30">
        <f>IF(VLOOKUP($B216,$B$4:KM$184,COLUMN(KM$1)-1,0)="",IF(KM183="",TREND(KM$4:INDEX(KM$4:KM$184,$B$200,1),$B$4:INDEX($B$4:$B$184,$B$200,1),INDEX($B$4:$B$184,$B$200+(MONTH($B216)-$C$200),1)),0),VLOOKUP($B216,$B$4:KM$184,COLUMN(KM$1)-1,0))</f>
        <v>3257809141.8268757</v>
      </c>
      <c r="KN216" s="30">
        <f>IF(VLOOKUP($B216,$B$4:KN$184,COLUMN(KN$1)-1,0)="",IF(KN183="",TREND(KN$4:INDEX(KN$4:KN$184,$B$200,1),$B$4:INDEX($B$4:$B$184,$B$200,1),INDEX($B$4:$B$184,$B$200+(MONTH($B216)-$C$200),1)),0),VLOOKUP($B216,$B$4:KN$184,COLUMN(KN$1)-1,0))</f>
        <v>1602690537.5906067</v>
      </c>
      <c r="KO216" s="30">
        <f>IF(VLOOKUP($B216,$B$4:KO$184,COLUMN(KO$1)-1,0)="",IF(KO183="",TREND(KO$4:INDEX(KO$4:KO$184,$B$200,1),$B$4:INDEX($B$4:$B$184,$B$200,1),INDEX($B$4:$B$184,$B$200+(MONTH($B216)-$C$200),1)),0),VLOOKUP($B216,$B$4:KO$184,COLUMN(KO$1)-1,0))</f>
        <v>40778848.469690897</v>
      </c>
      <c r="KP216" s="30">
        <f>IF(VLOOKUP($B216,$B$4:KP$184,COLUMN(KP$1)-1,0)="",IF(KP183="",TREND(KP$4:INDEX(KP$4:KP$184,$B$200,1),$B$4:INDEX($B$4:$B$184,$B$200,1),INDEX($B$4:$B$184,$B$200+(MONTH($B216)-$C$200),1)),0),VLOOKUP($B216,$B$4:KP$184,COLUMN(KP$1)-1,0))</f>
        <v>-3602062.4232486486</v>
      </c>
      <c r="KQ216" s="30">
        <f>IF(VLOOKUP($B216,$B$4:KQ$184,COLUMN(KQ$1)-1,0)="",IF(KQ183="",TREND(KQ$4:INDEX(KQ$4:KQ$184,$B$200,1),$B$4:INDEX($B$4:$B$184,$B$200,1),INDEX($B$4:$B$184,$B$200+(MONTH($B216)-$C$200),1)),0),VLOOKUP($B216,$B$4:KQ$184,COLUMN(KQ$1)-1,0))</f>
        <v>-568249.6745089069</v>
      </c>
      <c r="KR216" s="30">
        <f>IF(VLOOKUP($B216,$B$4:KR$184,COLUMN(KR$1)-1,0)="",IF(KR183="",TREND(KR$4:INDEX(KR$4:KR$184,$B$200,1),$B$4:INDEX($B$4:$B$184,$B$200,1),INDEX($B$4:$B$184,$B$200+(MONTH($B216)-$C$200),1)),0),VLOOKUP($B216,$B$4:KR$184,COLUMN(KR$1)-1,0))</f>
        <v>-792229.23790170252</v>
      </c>
      <c r="KS216" s="30">
        <f>IF(VLOOKUP($B216,$B$4:KS$184,COLUMN(KS$1)-1,0)="",IF(KS183="",TREND(KS$4:INDEX(KS$4:KS$184,$B$200,1),$B$4:INDEX($B$4:$B$184,$B$200,1),INDEX($B$4:$B$184,$B$200+(MONTH($B216)-$C$200),1)),0),VLOOKUP($B216,$B$4:KS$184,COLUMN(KS$1)-1,0))</f>
        <v>1103204.5023069195</v>
      </c>
      <c r="KT216" s="30">
        <f>IF(VLOOKUP($B216,$B$4:KT$184,COLUMN(KT$1)-1,0)="",IF(KT183="",TREND(KT$4:INDEX(KT$4:KT$184,$B$200,1),$B$4:INDEX($B$4:$B$184,$B$200,1),INDEX($B$4:$B$184,$B$200+(MONTH($B216)-$C$200),1)),0),VLOOKUP($B216,$B$4:KT$184,COLUMN(KT$1)-1,0))</f>
        <v>8539781.2455710992</v>
      </c>
      <c r="KU216" s="30">
        <f>IF(VLOOKUP($B216,$B$4:KU$184,COLUMN(KU$1)-1,0)="",IF(KU183="",TREND(KU$4:INDEX(KU$4:KU$184,$B$200,1),$B$4:INDEX($B$4:$B$184,$B$200,1),INDEX($B$4:$B$184,$B$200+(MONTH($B216)-$C$200),1)),0),VLOOKUP($B216,$B$4:KU$184,COLUMN(KU$1)-1,0))</f>
        <v>-30866.242469297722</v>
      </c>
      <c r="KV216" s="30">
        <f>IF(VLOOKUP($B216,$B$4:KV$184,COLUMN(KV$1)-1,0)="",IF(KV183="",TREND(KV$4:INDEX(KV$4:KV$184,$B$200,1),$B$4:INDEX($B$4:$B$184,$B$200,1),INDEX($B$4:$B$184,$B$200+(MONTH($B216)-$C$200),1)),0),VLOOKUP($B216,$B$4:KV$184,COLUMN(KV$1)-1,0))</f>
        <v>82087364.288061559</v>
      </c>
      <c r="KW216" s="30">
        <f>IF(VLOOKUP($B216,$B$4:KW$184,COLUMN(KW$1)-1,0)="",IF(KW183="",TREND(KW$4:INDEX(KW$4:KW$184,$B$200,1),$B$4:INDEX($B$4:$B$184,$B$200,1),INDEX($B$4:$B$184,$B$200+(MONTH($B216)-$C$200),1)),0),VLOOKUP($B216,$B$4:KW$184,COLUMN(KW$1)-1,0))</f>
        <v>0</v>
      </c>
      <c r="KX216" s="30">
        <f>IF(VLOOKUP($B216,$B$4:KX$184,COLUMN(KX$1)-1,0)="",IF(KX183="",TREND(KX$4:INDEX(KX$4:KX$184,$B$200,1),$B$4:INDEX($B$4:$B$184,$B$200,1),INDEX($B$4:$B$184,$B$200+(MONTH($B216)-$C$200),1)),0),VLOOKUP($B216,$B$4:KX$184,COLUMN(KX$1)-1,0))</f>
        <v>6465206.3946271315</v>
      </c>
      <c r="KY216" s="30">
        <f>IF(VLOOKUP($B216,$B$4:KY$184,COLUMN(KY$1)-1,0)="",IF(KY183="",TREND(KY$4:INDEX(KY$4:KY$184,$B$200,1),$B$4:INDEX($B$4:$B$184,$B$200,1),INDEX($B$4:$B$184,$B$200+(MONTH($B216)-$C$200),1)),0),VLOOKUP($B216,$B$4:KY$184,COLUMN(KY$1)-1,0))</f>
        <v>13214258.280832469</v>
      </c>
      <c r="KZ216" s="30">
        <f>IF(VLOOKUP($B216,$B$4:KZ$184,COLUMN(KZ$1)-1,0)="",IF(KZ183="",TREND(KZ$4:INDEX(KZ$4:KZ$184,$B$200,1),$B$4:INDEX($B$4:$B$184,$B$200,1),INDEX($B$4:$B$184,$B$200+(MONTH($B216)-$C$200),1)),0),VLOOKUP($B216,$B$4:KZ$184,COLUMN(KZ$1)-1,0))</f>
        <v>17743773.325236827</v>
      </c>
      <c r="LA216" s="30">
        <f>IF(VLOOKUP($B216,$B$4:LA$184,COLUMN(LA$1)-1,0)="",IF(LA183="",TREND(LA$4:INDEX(LA$4:LA$184,$B$200,1),$B$4:INDEX($B$4:$B$184,$B$200,1),INDEX($B$4:$B$184,$B$200+(MONTH($B216)-$C$200),1)),0),VLOOKUP($B216,$B$4:LA$184,COLUMN(LA$1)-1,0))</f>
        <v>10350305.316221237</v>
      </c>
      <c r="LB216" s="30">
        <f>IF(VLOOKUP($B216,$B$4:LB$184,COLUMN(LB$1)-1,0)="",IF(LB183="",TREND(LB$4:INDEX(LB$4:LB$184,$B$200,1),$B$4:INDEX($B$4:$B$184,$B$200,1),INDEX($B$4:$B$184,$B$200+(MONTH($B216)-$C$200),1)),0),VLOOKUP($B216,$B$4:LB$184,COLUMN(LB$1)-1,0))</f>
        <v>3389606.4656391591</v>
      </c>
      <c r="LC216" s="30">
        <f>IF(VLOOKUP($B216,$B$4:LC$184,COLUMN(LC$1)-1,0)="",IF(LC183="",TREND(LC$4:INDEX(LC$4:LC$184,$B$200,1),$B$4:INDEX($B$4:$B$184,$B$200,1),INDEX($B$4:$B$184,$B$200+(MONTH($B216)-$C$200),1)),0),VLOOKUP($B216,$B$4:LC$184,COLUMN(LC$1)-1,0))</f>
        <v>5820332.527502127</v>
      </c>
      <c r="LD216" s="30">
        <f>IF(VLOOKUP($B216,$B$4:LD$184,COLUMN(LD$1)-1,0)="",IF(LD183="",TREND(LD$4:INDEX(LD$4:LD$184,$B$200,1),$B$4:INDEX($B$4:$B$184,$B$200,1),INDEX($B$4:$B$184,$B$200+(MONTH($B216)-$C$200),1)),0),VLOOKUP($B216,$B$4:LD$184,COLUMN(LD$1)-1,0))</f>
        <v>344904826.75195503</v>
      </c>
      <c r="LE216" s="30">
        <f>IF(VLOOKUP($B216,$B$4:LE$184,COLUMN(LE$1)-1,0)="",IF(LE183="",TREND(LE$4:INDEX(LE$4:LE$184,$B$200,1),$B$4:INDEX($B$4:$B$184,$B$200,1),INDEX($B$4:$B$184,$B$200+(MONTH($B216)-$C$200),1)),0),VLOOKUP($B216,$B$4:LE$184,COLUMN(LE$1)-1,0))</f>
        <v>1077975.1379850376</v>
      </c>
      <c r="LF216" s="30">
        <f>IF(VLOOKUP($B216,$B$4:LF$184,COLUMN(LF$1)-1,0)="",IF(LF183="",TREND(LF$4:INDEX(LF$4:LF$184,$B$200,1),$B$4:INDEX($B$4:$B$184,$B$200,1),INDEX($B$4:$B$184,$B$200+(MONTH($B216)-$C$200),1)),0),VLOOKUP($B216,$B$4:LF$184,COLUMN(LF$1)-1,0))</f>
        <v>5749668.9554283768</v>
      </c>
      <c r="LG216" s="30">
        <f>IF(VLOOKUP($B216,$B$4:LG$184,COLUMN(LG$1)-1,0)="",IF(LG183="",TREND(LG$4:INDEX(LG$4:LG$184,$B$200,1),$B$4:INDEX($B$4:$B$184,$B$200,1),INDEX($B$4:$B$184,$B$200+(MONTH($B216)-$C$200),1)),0),VLOOKUP($B216,$B$4:LG$184,COLUMN(LG$1)-1,0))</f>
        <v>-70826.537189132534</v>
      </c>
      <c r="LH216" s="30">
        <f>IF(VLOOKUP($B216,$B$4:LH$184,COLUMN(LH$1)-1,0)="",IF(LH183="",TREND(LH$4:INDEX(LH$4:LH$184,$B$200,1),$B$4:INDEX($B$4:$B$184,$B$200,1),INDEX($B$4:$B$184,$B$200+(MONTH($B216)-$C$200),1)),0),VLOOKUP($B216,$B$4:LH$184,COLUMN(LH$1)-1,0))</f>
        <v>9203306.3536665291</v>
      </c>
      <c r="LI216" s="30">
        <f>IF(VLOOKUP($B216,$B$4:LI$184,COLUMN(LI$1)-1,0)="",IF(LI183="",TREND(LI$4:INDEX(LI$4:LI$184,$B$200,1),$B$4:INDEX($B$4:$B$184,$B$200,1),INDEX($B$4:$B$184,$B$200+(MONTH($B216)-$C$200),1)),0),VLOOKUP($B216,$B$4:LI$184,COLUMN(LI$1)-1,0))</f>
        <v>37130041.210274279</v>
      </c>
      <c r="LJ216" s="30">
        <f>IF(VLOOKUP($B216,$B$4:LJ$184,COLUMN(LJ$1)-1,0)="",IF(LJ183="",TREND(LJ$4:INDEX(LJ$4:LJ$184,$B$200,1),$B$4:INDEX($B$4:$B$184,$B$200,1),INDEX($B$4:$B$184,$B$200+(MONTH($B216)-$C$200),1)),0),VLOOKUP($B216,$B$4:LJ$184,COLUMN(LJ$1)-1,0))</f>
        <v>7753832.8293624371</v>
      </c>
      <c r="LK216" s="30">
        <f>IF(VLOOKUP($B216,$B$4:LK$184,COLUMN(LK$1)-1,0)="",IF(LK183="",TREND(LK$4:INDEX(LK$4:LK$184,$B$200,1),$B$4:INDEX($B$4:$B$184,$B$200,1),INDEX($B$4:$B$184,$B$200+(MONTH($B216)-$C$200),1)),0),VLOOKUP($B216,$B$4:LK$184,COLUMN(LK$1)-1,0))</f>
        <v>1050331.8076267317</v>
      </c>
      <c r="LL216" s="30">
        <f>IF(VLOOKUP($B216,$B$4:LL$184,COLUMN(LL$1)-1,0)="",IF(LL183="",TREND(LL$4:INDEX(LL$4:LL$184,$B$200,1),$B$4:INDEX($B$4:$B$184,$B$200,1),INDEX($B$4:$B$184,$B$200+(MONTH($B216)-$C$200),1)),0),VLOOKUP($B216,$B$4:LL$184,COLUMN(LL$1)-1,0))</f>
        <v>2800891.3780251294</v>
      </c>
      <c r="LM216" s="30">
        <f>IF(VLOOKUP($B216,$B$4:LM$184,COLUMN(LM$1)-1,0)="",IF(LM183="",TREND(LM$4:INDEX(LM$4:LM$184,$B$200,1),$B$4:INDEX($B$4:$B$184,$B$200,1),INDEX($B$4:$B$184,$B$200+(MONTH($B216)-$C$200),1)),0),VLOOKUP($B216,$B$4:LM$184,COLUMN(LM$1)-1,0))</f>
        <v>6664844.8807906881</v>
      </c>
      <c r="LN216" s="30">
        <f>IF(VLOOKUP($B216,$B$4:LN$184,COLUMN(LN$1)-1,0)="",IF(LN183="",TREND(LN$4:INDEX(LN$4:LN$184,$B$200,1),$B$4:INDEX($B$4:$B$184,$B$200,1),INDEX($B$4:$B$184,$B$200+(MONTH($B216)-$C$200),1)),0),VLOOKUP($B216,$B$4:LN$184,COLUMN(LN$1)-1,0))</f>
        <v>42992283.653261125</v>
      </c>
      <c r="LO216" s="30">
        <f>IF(VLOOKUP($B216,$B$4:LO$184,COLUMN(LO$1)-1,0)="",IF(LO183="",TREND(LO$4:INDEX(LO$4:LO$184,$B$200,1),$B$4:INDEX($B$4:$B$184,$B$200,1),INDEX($B$4:$B$184,$B$200+(MONTH($B216)-$C$200),1)),0),VLOOKUP($B216,$B$4:LO$184,COLUMN(LO$1)-1,0))</f>
        <v>57548015.074264705</v>
      </c>
      <c r="LP216" s="30">
        <f>IF(VLOOKUP($B216,$B$4:LP$184,COLUMN(LP$1)-1,0)="",IF(LP183="",TREND(LP$4:INDEX(LP$4:LP$184,$B$200,1),$B$4:INDEX($B$4:$B$184,$B$200,1),INDEX($B$4:$B$184,$B$200+(MONTH($B216)-$C$200),1)),0),VLOOKUP($B216,$B$4:LP$184,COLUMN(LP$1)-1,0))</f>
        <v>6031714.7906635106</v>
      </c>
      <c r="LQ216" s="30">
        <f>IF(VLOOKUP($B216,$B$4:LQ$184,COLUMN(LQ$1)-1,0)="",IF(LQ183="",TREND(LQ$4:INDEX(LQ$4:LQ$184,$B$200,1),$B$4:INDEX($B$4:$B$184,$B$200,1),INDEX($B$4:$B$184,$B$200+(MONTH($B216)-$C$200),1)),0),VLOOKUP($B216,$B$4:LQ$184,COLUMN(LQ$1)-1,0))</f>
        <v>167198412.05007577</v>
      </c>
      <c r="LR216" s="30">
        <f>IF(VLOOKUP($B216,$B$4:LR$184,COLUMN(LR$1)-1,0)="",IF(LR183="",TREND(LR$4:INDEX(LR$4:LR$184,$B$200,1),$B$4:INDEX($B$4:$B$184,$B$200,1),INDEX($B$4:$B$184,$B$200+(MONTH($B216)-$C$200),1)),0),VLOOKUP($B216,$B$4:LR$184,COLUMN(LR$1)-1,0))</f>
        <v>1098847.2117667887</v>
      </c>
      <c r="LS216" s="30">
        <f>IF(VLOOKUP($B216,$B$4:LS$184,COLUMN(LS$1)-1,0)="",IF(LS183="",TREND(LS$4:INDEX(LS$4:LS$184,$B$200,1),$B$4:INDEX($B$4:$B$184,$B$200,1),INDEX($B$4:$B$184,$B$200+(MONTH($B216)-$C$200),1)),0),VLOOKUP($B216,$B$4:LS$184,COLUMN(LS$1)-1,0))</f>
        <v>165840683.57371879</v>
      </c>
      <c r="LT216" s="30">
        <f>IF(VLOOKUP($B216,$B$4:LT$184,COLUMN(LT$1)-1,0)="",IF(LT183="",TREND(LT$4:INDEX(LT$4:LT$184,$B$200,1),$B$4:INDEX($B$4:$B$184,$B$200,1),INDEX($B$4:$B$184,$B$200+(MONTH($B216)-$C$200),1)),0),VLOOKUP($B216,$B$4:LT$184,COLUMN(LT$1)-1,0))</f>
        <v>0</v>
      </c>
      <c r="LU216" s="30">
        <f>IF(VLOOKUP($B216,$B$4:LU$184,COLUMN(LU$1)-1,0)="",IF(LU183="",TREND(LU$4:INDEX(LU$4:LU$184,$B$200,1),$B$4:INDEX($B$4:$B$184,$B$200,1),INDEX($B$4:$B$184,$B$200+(MONTH($B216)-$C$200),1)),0),VLOOKUP($B216,$B$4:LU$184,COLUMN(LU$1)-1,0))</f>
        <v>256650929.99463773</v>
      </c>
      <c r="LV216" s="30">
        <f>IF(VLOOKUP($B216,$B$4:LV$184,COLUMN(LV$1)-1,0)="",IF(LV183="",TREND(LV$4:INDEX(LV$4:LV$184,$B$200,1),$B$4:INDEX($B$4:$B$184,$B$200,1),INDEX($B$4:$B$184,$B$200+(MONTH($B216)-$C$200),1)),0),VLOOKUP($B216,$B$4:LV$184,COLUMN(LV$1)-1,0))</f>
        <v>499638.9411010379</v>
      </c>
      <c r="LW216" s="30">
        <f>IF(VLOOKUP($B216,$B$4:LW$184,COLUMN(LW$1)-1,0)="",IF(LW183="",TREND(LW$4:INDEX(LW$4:LW$184,$B$200,1),$B$4:INDEX($B$4:$B$184,$B$200,1),INDEX($B$4:$B$184,$B$200+(MONTH($B216)-$C$200),1)),0),VLOOKUP($B216,$B$4:LW$184,COLUMN(LW$1)-1,0))</f>
        <v>4221859.5912024565</v>
      </c>
      <c r="LX216" s="30">
        <f>IF(VLOOKUP($B216,$B$4:LX$184,COLUMN(LX$1)-1,0)="",IF(LX183="",TREND(LX$4:INDEX(LX$4:LX$184,$B$200,1),$B$4:INDEX($B$4:$B$184,$B$200,1),INDEX($B$4:$B$184,$B$200+(MONTH($B216)-$C$200),1)),0),VLOOKUP($B216,$B$4:LX$184,COLUMN(LX$1)-1,0))</f>
        <v>772895.15622141678</v>
      </c>
      <c r="LY216" s="30">
        <f>IF(VLOOKUP($B216,$B$4:LY$184,COLUMN(LY$1)-1,0)="",IF(LY183="",TREND(LY$4:INDEX(LY$4:LY$184,$B$200,1),$B$4:INDEX($B$4:$B$184,$B$200,1),INDEX($B$4:$B$184,$B$200+(MONTH($B216)-$C$200),1)),0),VLOOKUP($B216,$B$4:LY$184,COLUMN(LY$1)-1,0))</f>
        <v>106868.35074211058</v>
      </c>
      <c r="LZ216" s="30">
        <f>IF(VLOOKUP($B216,$B$4:LZ$184,COLUMN(LZ$1)-1,0)="",IF(LZ183="",TREND(LZ$4:INDEX(LZ$4:LZ$184,$B$200,1),$B$4:INDEX($B$4:$B$184,$B$200,1),INDEX($B$4:$B$184,$B$200+(MONTH($B216)-$C$200),1)),0),VLOOKUP($B216,$B$4:LZ$184,COLUMN(LZ$1)-1,0))</f>
        <v>15015590.828659236</v>
      </c>
      <c r="MA216" s="30">
        <f>IF(VLOOKUP($B216,$B$4:MA$184,COLUMN(MA$1)-1,0)="",IF(MA183="",TREND(MA$4:INDEX(MA$4:MA$184,$B$200,1),$B$4:INDEX($B$4:$B$184,$B$200,1),INDEX($B$4:$B$184,$B$200+(MONTH($B216)-$C$200),1)),0),VLOOKUP($B216,$B$4:MA$184,COLUMN(MA$1)-1,0))</f>
        <v>41167619.379048169</v>
      </c>
      <c r="MB216" s="30">
        <f>IF(VLOOKUP($B216,$B$4:MB$184,COLUMN(MB$1)-1,0)="",IF(MB183="",TREND(MB$4:INDEX(MB$4:MB$184,$B$200,1),$B$4:INDEX($B$4:$B$184,$B$200,1),INDEX($B$4:$B$184,$B$200+(MONTH($B216)-$C$200),1)),0),VLOOKUP($B216,$B$4:MB$184,COLUMN(MB$1)-1,0))</f>
        <v>51545093.122371495</v>
      </c>
      <c r="MC216" s="30">
        <f>IF(VLOOKUP($B216,$B$4:MC$184,COLUMN(MC$1)-1,0)="",IF(MC183="",TREND(MC$4:INDEX(MC$4:MC$184,$B$200,1),$B$4:INDEX($B$4:$B$184,$B$200,1),INDEX($B$4:$B$184,$B$200+(MONTH($B216)-$C$200),1)),0),VLOOKUP($B216,$B$4:MC$184,COLUMN(MC$1)-1,0))</f>
        <v>3607743.3004991687</v>
      </c>
      <c r="MD216" s="30">
        <f>IF(VLOOKUP($B216,$B$4:MD$184,COLUMN(MD$1)-1,0)="",IF(MD183="",TREND(MD$4:INDEX(MD$4:MD$184,$B$200,1),$B$4:INDEX($B$4:$B$184,$B$200,1),INDEX($B$4:$B$184,$B$200+(MONTH($B216)-$C$200),1)),0),VLOOKUP($B216,$B$4:MD$184,COLUMN(MD$1)-1,0))</f>
        <v>293076.41356822476</v>
      </c>
      <c r="ME216" s="30">
        <f>IF(VLOOKUP($B216,$B$4:ME$184,COLUMN(ME$1)-1,0)="",IF(ME183="",TREND(ME$4:INDEX(ME$4:ME$184,$B$200,1),$B$4:INDEX($B$4:$B$184,$B$200,1),INDEX($B$4:$B$184,$B$200+(MONTH($B216)-$C$200),1)),0),VLOOKUP($B216,$B$4:ME$184,COLUMN(ME$1)-1,0))</f>
        <v>38129437.791390657</v>
      </c>
      <c r="MF216" s="30">
        <f>IF(VLOOKUP($B216,$B$4:MF$184,COLUMN(MF$1)-1,0)="",IF(MF183="",TREND(MF$4:INDEX(MF$4:MF$184,$B$200,1),$B$4:INDEX($B$4:$B$184,$B$200,1),INDEX($B$4:$B$184,$B$200+(MONTH($B216)-$C$200),1)),0),VLOOKUP($B216,$B$4:MF$184,COLUMN(MF$1)-1,0))</f>
        <v>4831376.8994797468</v>
      </c>
      <c r="MG216" s="30">
        <f>IF(VLOOKUP($B216,$B$4:MG$184,COLUMN(MG$1)-1,0)="",IF(MG183="",TREND(MG$4:INDEX(MG$4:MG$184,$B$200,1),$B$4:INDEX($B$4:$B$184,$B$200,1),INDEX($B$4:$B$184,$B$200+(MONTH($B216)-$C$200),1)),0),VLOOKUP($B216,$B$4:MG$184,COLUMN(MG$1)-1,0))</f>
        <v>3617707.4442297686</v>
      </c>
      <c r="MH216" s="30">
        <f>IF(VLOOKUP($B216,$B$4:MH$184,COLUMN(MH$1)-1,0)="",IF(MH183="",TREND(MH$4:INDEX(MH$4:MH$184,$B$200,1),$B$4:INDEX($B$4:$B$184,$B$200,1),INDEX($B$4:$B$184,$B$200+(MONTH($B216)-$C$200),1)),0),VLOOKUP($B216,$B$4:MH$184,COLUMN(MH$1)-1,0))</f>
        <v>9885333.0540364981</v>
      </c>
      <c r="MI216" s="30">
        <f>IF(VLOOKUP($B216,$B$4:MI$184,COLUMN(MI$1)-1,0)="",IF(MI183="",TREND(MI$4:INDEX(MI$4:MI$184,$B$200,1),$B$4:INDEX($B$4:$B$184,$B$200,1),INDEX($B$4:$B$184,$B$200+(MONTH($B216)-$C$200),1)),0),VLOOKUP($B216,$B$4:MI$184,COLUMN(MI$1)-1,0))</f>
        <v>294945.36031599389</v>
      </c>
      <c r="MJ216" s="30">
        <f>IF(VLOOKUP($B216,$B$4:MJ$184,COLUMN(MJ$1)-1,0)="",IF(MJ183="",TREND(MJ$4:INDEX(MJ$4:MJ$184,$B$200,1),$B$4:INDEX($B$4:$B$184,$B$200,1),INDEX($B$4:$B$184,$B$200+(MONTH($B216)-$C$200),1)),0),VLOOKUP($B216,$B$4:MJ$184,COLUMN(MJ$1)-1,0))</f>
        <v>11212658.633750185</v>
      </c>
      <c r="MK216" s="30">
        <f>IF(VLOOKUP($B216,$B$4:MK$184,COLUMN(MK$1)-1,0)="",IF(MK183="",TREND(MK$4:INDEX(MK$4:MK$184,$B$200,1),$B$4:INDEX($B$4:$B$184,$B$200,1),INDEX($B$4:$B$184,$B$200+(MONTH($B216)-$C$200),1)),0),VLOOKUP($B216,$B$4:MK$184,COLUMN(MK$1)-1,0))</f>
        <v>852947.07319092005</v>
      </c>
      <c r="ML216" s="30">
        <f>IF(VLOOKUP($B216,$B$4:ML$184,COLUMN(ML$1)-1,0)="",IF(ML183="",TREND(ML$4:INDEX(ML$4:ML$184,$B$200,1),$B$4:INDEX($B$4:$B$184,$B$200,1),INDEX($B$4:$B$184,$B$200+(MONTH($B216)-$C$200),1)),0),VLOOKUP($B216,$B$4:ML$184,COLUMN(ML$1)-1,0))</f>
        <v>47264.165959681035</v>
      </c>
      <c r="MM216" s="30">
        <f>IF(VLOOKUP($B216,$B$4:MM$184,COLUMN(MM$1)-1,0)="",IF(MM183="",TREND(MM$4:INDEX(MM$4:MM$184,$B$200,1),$B$4:INDEX($B$4:$B$184,$B$200,1),INDEX($B$4:$B$184,$B$200+(MONTH($B216)-$C$200),1)),0),VLOOKUP($B216,$B$4:MM$184,COLUMN(MM$1)-1,0))</f>
        <v>203460.55317942519</v>
      </c>
      <c r="MN216" s="30">
        <f>IF(VLOOKUP($B216,$B$4:MN$184,COLUMN(MN$1)-1,0)="",IF(MN183="",TREND(MN$4:INDEX(MN$4:MN$184,$B$200,1),$B$4:INDEX($B$4:$B$184,$B$200,1),INDEX($B$4:$B$184,$B$200+(MONTH($B216)-$C$200),1)),0),VLOOKUP($B216,$B$4:MN$184,COLUMN(MN$1)-1,0))</f>
        <v>1347903.0454161763</v>
      </c>
      <c r="MO216" s="30">
        <f>IF(VLOOKUP($B216,$B$4:MO$184,COLUMN(MO$1)-1,0)="",IF(MO183="",TREND(MO$4:INDEX(MO$4:MO$184,$B$200,1),$B$4:INDEX($B$4:$B$184,$B$200,1),INDEX($B$4:$B$184,$B$200+(MONTH($B216)-$C$200),1)),0),VLOOKUP($B216,$B$4:MO$184,COLUMN(MO$1)-1,0))</f>
        <v>166395958.1970315</v>
      </c>
      <c r="MP216" s="30">
        <f>IF(VLOOKUP($B216,$B$4:MP$184,COLUMN(MP$1)-1,0)="",IF(MP183="",TREND(MP$4:INDEX(MP$4:MP$184,$B$200,1),$B$4:INDEX($B$4:$B$184,$B$200,1),INDEX($B$4:$B$184,$B$200+(MONTH($B216)-$C$200),1)),0),VLOOKUP($B216,$B$4:MP$184,COLUMN(MP$1)-1,0))</f>
        <v>2944174.5810027272</v>
      </c>
      <c r="MQ216" s="30">
        <f>IF(VLOOKUP($B216,$B$4:MQ$184,COLUMN(MQ$1)-1,0)="",IF(MQ183="",TREND(MQ$4:INDEX(MQ$4:MQ$184,$B$200,1),$B$4:INDEX($B$4:$B$184,$B$200,1),INDEX($B$4:$B$184,$B$200+(MONTH($B216)-$C$200),1)),0),VLOOKUP($B216,$B$4:MQ$184,COLUMN(MQ$1)-1,0))</f>
        <v>437668617.91204309</v>
      </c>
      <c r="MR216" s="30">
        <f>IF(VLOOKUP($B216,$B$4:MR$184,COLUMN(MR$1)-1,0)="",IF(MR183="",TREND(MR$4:INDEX(MR$4:MR$184,$B$200,1),$B$4:INDEX($B$4:$B$184,$B$200,1),INDEX($B$4:$B$184,$B$200+(MONTH($B216)-$C$200),1)),0),VLOOKUP($B216,$B$4:MR$184,COLUMN(MR$1)-1,0))</f>
        <v>-87049.066359445453</v>
      </c>
      <c r="MS216" s="30">
        <f>IF(VLOOKUP($B216,$B$4:MS$184,COLUMN(MS$1)-1,0)="",IF(MS183="",TREND(MS$4:INDEX(MS$4:MS$184,$B$200,1),$B$4:INDEX($B$4:$B$184,$B$200,1),INDEX($B$4:$B$184,$B$200+(MONTH($B216)-$C$200),1)),0),VLOOKUP($B216,$B$4:MS$184,COLUMN(MS$1)-1,0))</f>
        <v>60760996378.204163</v>
      </c>
      <c r="MT216" s="30">
        <f>IF(VLOOKUP($B216,$B$4:MT$184,COLUMN(MT$1)-1,0)="",IF(MT183="",TREND(MT$4:INDEX(MT$4:MT$184,$B$200,1),$B$4:INDEX($B$4:$B$184,$B$200,1),INDEX($B$4:$B$184,$B$200+(MONTH($B216)-$C$200),1)),0),VLOOKUP($B216,$B$4:MT$184,COLUMN(MT$1)-1,0))</f>
        <v>51576142089.272827</v>
      </c>
      <c r="MU216" s="30">
        <f>IF(VLOOKUP($B216,$B$4:MU$184,COLUMN(MU$1)-1,0)="",IF(MU183="",TREND(MU$4:INDEX(MU$4:MU$184,$B$200,1),$B$4:INDEX($B$4:$B$184,$B$200,1),INDEX($B$4:$B$184,$B$200+(MONTH($B216)-$C$200),1)),0),VLOOKUP($B216,$B$4:MU$184,COLUMN(MU$1)-1,0))</f>
        <v>51394068689.982422</v>
      </c>
      <c r="MV216" s="30">
        <f>IF(VLOOKUP($B216,$B$4:MV$184,COLUMN(MV$1)-1,0)="",IF(MV183="",TREND(MV$4:INDEX(MV$4:MV$184,$B$200,1),$B$4:INDEX($B$4:$B$184,$B$200,1),INDEX($B$4:$B$184,$B$200+(MONTH($B216)-$C$200),1)),0),VLOOKUP($B216,$B$4:MV$184,COLUMN(MV$1)-1,0))</f>
        <v>22815748434.319885</v>
      </c>
      <c r="MW216" s="30">
        <f>IF(VLOOKUP($B216,$B$4:MW$184,COLUMN(MW$1)-1,0)="",IF(MW183="",TREND(MW$4:INDEX(MW$4:MW$184,$B$200,1),$B$4:INDEX($B$4:$B$184,$B$200,1),INDEX($B$4:$B$184,$B$200+(MONTH($B216)-$C$200),1)),0),VLOOKUP($B216,$B$4:MW$184,COLUMN(MW$1)-1,0))</f>
        <v>19900308264.985352</v>
      </c>
      <c r="MX216" s="30">
        <f>IF(VLOOKUP($B216,$B$4:MX$184,COLUMN(MX$1)-1,0)="",IF(MX183="",TREND(MX$4:INDEX(MX$4:MX$184,$B$200,1),$B$4:INDEX($B$4:$B$184,$B$200,1),INDEX($B$4:$B$184,$B$200+(MONTH($B216)-$C$200),1)),0),VLOOKUP($B216,$B$4:MX$184,COLUMN(MX$1)-1,0))</f>
        <v>0</v>
      </c>
      <c r="MY216" s="30">
        <f>IF(VLOOKUP($B216,$B$4:MY$184,COLUMN(MY$1)-1,0)="",IF(MY183="",TREND(MY$4:INDEX(MY$4:MY$184,$B$200,1),$B$4:INDEX($B$4:$B$184,$B$200,1),INDEX($B$4:$B$184,$B$200+(MONTH($B216)-$C$200),1)),0),VLOOKUP($B216,$B$4:MY$184,COLUMN(MY$1)-1,0))</f>
        <v>159785772.35718679</v>
      </c>
      <c r="MZ216" s="30">
        <f>IF(VLOOKUP($B216,$B$4:MZ$184,COLUMN(MZ$1)-1,0)="",IF(MZ183="",TREND(MZ$4:INDEX(MZ$4:MZ$184,$B$200,1),$B$4:INDEX($B$4:$B$184,$B$200,1),INDEX($B$4:$B$184,$B$200+(MONTH($B216)-$C$200),1)),0),VLOOKUP($B216,$B$4:MZ$184,COLUMN(MZ$1)-1,0))</f>
        <v>16627883361.897461</v>
      </c>
      <c r="NA216" s="30">
        <f>IF(VLOOKUP($B216,$B$4:NA$184,COLUMN(NA$1)-1,0)="",IF(NA183="",TREND(NA$4:INDEX(NA$4:NA$184,$B$200,1),$B$4:INDEX($B$4:$B$184,$B$200,1),INDEX($B$4:$B$184,$B$200+(MONTH($B216)-$C$200),1)),0),VLOOKUP($B216,$B$4:NA$184,COLUMN(NA$1)-1,0))</f>
        <v>1622289934.3356552</v>
      </c>
      <c r="NB216" s="30">
        <f>IF(VLOOKUP($B216,$B$4:NB$184,COLUMN(NB$1)-1,0)="",IF(NB183="",TREND(NB$4:INDEX(NB$4:NB$184,$B$200,1),$B$4:INDEX($B$4:$B$184,$B$200,1),INDEX($B$4:$B$184,$B$200+(MONTH($B216)-$C$200),1)),0),VLOOKUP($B216,$B$4:NB$184,COLUMN(NB$1)-1,0))</f>
        <v>1622241123.3073196</v>
      </c>
      <c r="NC216" s="30">
        <f>IF(VLOOKUP($B216,$B$4:NC$184,COLUMN(NC$1)-1,0)="",IF(NC183="",TREND(NC$4:INDEX(NC$4:NC$184,$B$200,1),$B$4:INDEX($B$4:$B$184,$B$200,1),INDEX($B$4:$B$184,$B$200+(MONTH($B216)-$C$200),1)),0),VLOOKUP($B216,$B$4:NC$184,COLUMN(NC$1)-1,0))</f>
        <v>48811.028332918882</v>
      </c>
      <c r="ND216" s="30">
        <f>IF(VLOOKUP($B216,$B$4:ND$184,COLUMN(ND$1)-1,0)="",IF(ND183="",TREND(ND$4:INDEX(ND$4:ND$184,$B$200,1),$B$4:INDEX($B$4:$B$184,$B$200,1),INDEX($B$4:$B$184,$B$200+(MONTH($B216)-$C$200),1)),0),VLOOKUP($B216,$B$4:ND$184,COLUMN(ND$1)-1,0))</f>
        <v>17039332552.857208</v>
      </c>
      <c r="NE216" s="30">
        <f>IF(VLOOKUP($B216,$B$4:NE$184,COLUMN(NE$1)-1,0)="",IF(NE183="",TREND(NE$4:INDEX(NE$4:NE$184,$B$200,1),$B$4:INDEX($B$4:$B$184,$B$200,1),INDEX($B$4:$B$184,$B$200+(MONTH($B216)-$C$200),1)),0),VLOOKUP($B216,$B$4:NE$184,COLUMN(NE$1)-1,0))</f>
        <v>17039332552.857208</v>
      </c>
      <c r="NF216" s="30">
        <f>IF(VLOOKUP($B216,$B$4:NF$184,COLUMN(NF$1)-1,0)="",IF(NF183="",TREND(NF$4:INDEX(NF$4:NF$184,$B$200,1),$B$4:INDEX($B$4:$B$184,$B$200,1),INDEX($B$4:$B$184,$B$200+(MONTH($B216)-$C$200),1)),0),VLOOKUP($B216,$B$4:NF$184,COLUMN(NF$1)-1,0))</f>
        <v>0</v>
      </c>
      <c r="NG216" s="30">
        <f>IF(VLOOKUP($B216,$B$4:NG$184,COLUMN(NG$1)-1,0)="",IF(NG183="",TREND(NG$4:INDEX(NG$4:NG$184,$B$200,1),$B$4:INDEX($B$4:$B$184,$B$200,1),INDEX($B$4:$B$184,$B$200+(MONTH($B216)-$C$200),1)),0),VLOOKUP($B216,$B$4:NG$184,COLUMN(NG$1)-1,0))</f>
        <v>164221146.80463219</v>
      </c>
      <c r="NH216" s="30">
        <f>IF(VLOOKUP($B216,$B$4:NH$184,COLUMN(NH$1)-1,0)="",IF(NH183="",TREND(NH$4:INDEX(NH$4:NH$184,$B$200,1),$B$4:INDEX($B$4:$B$184,$B$200,1),INDEX($B$4:$B$184,$B$200+(MONTH($B216)-$C$200),1)),0),VLOOKUP($B216,$B$4:NH$184,COLUMN(NH$1)-1,0))</f>
        <v>6789336624.5931091</v>
      </c>
      <c r="NI216" s="30">
        <f>IF(VLOOKUP($B216,$B$4:NI$184,COLUMN(NI$1)-1,0)="",IF(NI183="",TREND(NI$4:INDEX(NI$4:NI$184,$B$200,1),$B$4:INDEX($B$4:$B$184,$B$200,1),INDEX($B$4:$B$184,$B$200+(MONTH($B216)-$C$200),1)),0),VLOOKUP($B216,$B$4:NI$184,COLUMN(NI$1)-1,0))</f>
        <v>1826209316.4443054</v>
      </c>
      <c r="NJ216" s="30">
        <f>IF(VLOOKUP($B216,$B$4:NJ$184,COLUMN(NJ$1)-1,0)="",IF(NJ183="",TREND(NJ$4:INDEX(NJ$4:NJ$184,$B$200,1),$B$4:INDEX($B$4:$B$184,$B$200,1),INDEX($B$4:$B$184,$B$200+(MONTH($B216)-$C$200),1)),0),VLOOKUP($B216,$B$4:NJ$184,COLUMN(NJ$1)-1,0))</f>
        <v>443753440.13413048</v>
      </c>
      <c r="NK216" s="30">
        <f>IF(VLOOKUP($B216,$B$4:NK$184,COLUMN(NK$1)-1,0)="",IF(NK183="",TREND(NK$4:INDEX(NK$4:NK$184,$B$200,1),$B$4:INDEX($B$4:$B$184,$B$200,1),INDEX($B$4:$B$184,$B$200+(MONTH($B216)-$C$200),1)),0),VLOOKUP($B216,$B$4:NK$184,COLUMN(NK$1)-1,0))</f>
        <v>1382455876.3101749</v>
      </c>
      <c r="NL216" s="30">
        <f>IF(VLOOKUP($B216,$B$4:NL$184,COLUMN(NL$1)-1,0)="",IF(NL183="",TREND(NL$4:INDEX(NL$4:NL$184,$B$200,1),$B$4:INDEX($B$4:$B$184,$B$200,1),INDEX($B$4:$B$184,$B$200+(MONTH($B216)-$C$200),1)),0),VLOOKUP($B216,$B$4:NL$184,COLUMN(NL$1)-1,0))</f>
        <v>8893316486.9161682</v>
      </c>
      <c r="NM216" s="30">
        <f>IF(VLOOKUP($B216,$B$4:NM$184,COLUMN(NM$1)-1,0)="",IF(NM183="",TREND(NM$4:INDEX(NM$4:NM$184,$B$200,1),$B$4:INDEX($B$4:$B$184,$B$200,1),INDEX($B$4:$B$184,$B$200+(MONTH($B216)-$C$200),1)),0),VLOOKUP($B216,$B$4:NM$184,COLUMN(NM$1)-1,0))</f>
        <v>3403132258.1977234</v>
      </c>
      <c r="NN216" s="30">
        <f>IF(VLOOKUP($B216,$B$4:NN$184,COLUMN(NN$1)-1,0)="",IF(NN183="",TREND(NN$4:INDEX(NN$4:NN$184,$B$200,1),$B$4:INDEX($B$4:$B$184,$B$200,1),INDEX($B$4:$B$184,$B$200+(MONTH($B216)-$C$200),1)),0),VLOOKUP($B216,$B$4:NN$184,COLUMN(NN$1)-1,0))</f>
        <v>2966432347.656661</v>
      </c>
      <c r="NO216" s="30">
        <f>IF(VLOOKUP($B216,$B$4:NO$184,COLUMN(NO$1)-1,0)="",IF(NO183="",TREND(NO$4:INDEX(NO$4:NO$184,$B$200,1),$B$4:INDEX($B$4:$B$184,$B$200,1),INDEX($B$4:$B$184,$B$200+(MONTH($B216)-$C$200),1)),0),VLOOKUP($B216,$B$4:NO$184,COLUMN(NO$1)-1,0))</f>
        <v>2501928.0819041245</v>
      </c>
      <c r="NP216" s="30">
        <f>IF(VLOOKUP($B216,$B$4:NP$184,COLUMN(NP$1)-1,0)="",IF(NP183="",TREND(NP$4:INDEX(NP$4:NP$184,$B$200,1),$B$4:INDEX($B$4:$B$184,$B$200,1),INDEX($B$4:$B$184,$B$200+(MONTH($B216)-$C$200),1)),0),VLOOKUP($B216,$B$4:NP$184,COLUMN(NP$1)-1,0))</f>
        <v>52280949.411655709</v>
      </c>
      <c r="NQ216" s="30">
        <f>IF(VLOOKUP($B216,$B$4:NQ$184,COLUMN(NQ$1)-1,0)="",IF(NQ183="",TREND(NQ$4:INDEX(NQ$4:NQ$184,$B$200,1),$B$4:INDEX($B$4:$B$184,$B$200,1),INDEX($B$4:$B$184,$B$200+(MONTH($B216)-$C$200),1)),0),VLOOKUP($B216,$B$4:NQ$184,COLUMN(NQ$1)-1,0))</f>
        <v>150319616.28208578</v>
      </c>
      <c r="NR216" s="30">
        <f>IF(VLOOKUP($B216,$B$4:NR$184,COLUMN(NR$1)-1,0)="",IF(NR183="",TREND(NR$4:INDEX(NR$4:NR$184,$B$200,1),$B$4:INDEX($B$4:$B$184,$B$200,1),INDEX($B$4:$B$184,$B$200+(MONTH($B216)-$C$200),1)),0),VLOOKUP($B216,$B$4:NR$184,COLUMN(NR$1)-1,0))</f>
        <v>90775387.813301086</v>
      </c>
      <c r="NS216" s="30">
        <f>IF(VLOOKUP($B216,$B$4:NS$184,COLUMN(NS$1)-1,0)="",IF(NS183="",TREND(NS$4:INDEX(NS$4:NS$184,$B$200,1),$B$4:INDEX($B$4:$B$184,$B$200,1),INDEX($B$4:$B$184,$B$200+(MONTH($B216)-$C$200),1)),0),VLOOKUP($B216,$B$4:NS$184,COLUMN(NS$1)-1,0))</f>
        <v>30497865.801113695</v>
      </c>
      <c r="NT216" s="30">
        <f>IF(VLOOKUP($B216,$B$4:NT$184,COLUMN(NT$1)-1,0)="",IF(NT183="",TREND(NT$4:INDEX(NT$4:NT$184,$B$200,1),$B$4:INDEX($B$4:$B$184,$B$200,1),INDEX($B$4:$B$184,$B$200+(MONTH($B216)-$C$200),1)),0),VLOOKUP($B216,$B$4:NT$184,COLUMN(NT$1)-1,0))</f>
        <v>436699910.54106116</v>
      </c>
      <c r="NU216" s="30">
        <f>IF(VLOOKUP($B216,$B$4:NU$184,COLUMN(NU$1)-1,0)="",IF(NU183="",TREND(NU$4:INDEX(NU$4:NU$184,$B$200,1),$B$4:INDEX($B$4:$B$184,$B$200,1),INDEX($B$4:$B$184,$B$200+(MONTH($B216)-$C$200),1)),0),VLOOKUP($B216,$B$4:NU$184,COLUMN(NU$1)-1,0))</f>
        <v>-60211007.54267025</v>
      </c>
      <c r="NV216" s="30">
        <f>IF(VLOOKUP($B216,$B$4:NV$184,COLUMN(NV$1)-1,0)="",IF(NV183="",TREND(NV$4:INDEX(NV$4:NV$184,$B$200,1),$B$4:INDEX($B$4:$B$184,$B$200,1),INDEX($B$4:$B$184,$B$200+(MONTH($B216)-$C$200),1)),0),VLOOKUP($B216,$B$4:NV$184,COLUMN(NV$1)-1,0))</f>
        <v>21715612.060671754</v>
      </c>
      <c r="NW216" s="30">
        <f>IF(VLOOKUP($B216,$B$4:NW$184,COLUMN(NW$1)-1,0)="",IF(NW183="",TREND(NW$4:INDEX(NW$4:NW$184,$B$200,1),$B$4:INDEX($B$4:$B$184,$B$200,1),INDEX($B$4:$B$184,$B$200+(MONTH($B216)-$C$200),1)),0),VLOOKUP($B216,$B$4:NW$184,COLUMN(NW$1)-1,0))</f>
        <v>-19539447.469041586</v>
      </c>
      <c r="NX216" s="30">
        <f>IF(VLOOKUP($B216,$B$4:NX$184,COLUMN(NX$1)-1,0)="",IF(NX183="",TREND(NX$4:INDEX(NX$4:NX$184,$B$200,1),$B$4:INDEX($B$4:$B$184,$B$200,1),INDEX($B$4:$B$184,$B$200+(MONTH($B216)-$C$200),1)),0),VLOOKUP($B216,$B$4:NX$184,COLUMN(NX$1)-1,0))</f>
        <v>-17097117.558982313</v>
      </c>
      <c r="NY216" s="30">
        <f>IF(VLOOKUP($B216,$B$4:NY$184,COLUMN(NY$1)-1,0)="",IF(NY183="",TREND(NY$4:INDEX(NY$4:NY$184,$B$200,1),$B$4:INDEX($B$4:$B$184,$B$200,1),INDEX($B$4:$B$184,$B$200+(MONTH($B216)-$C$200),1)),0),VLOOKUP($B216,$B$4:NY$184,COLUMN(NY$1)-1,0))</f>
        <v>35439091.361544967</v>
      </c>
      <c r="NZ216" s="30">
        <f>IF(VLOOKUP($B216,$B$4:NZ$184,COLUMN(NZ$1)-1,0)="",IF(NZ183="",TREND(NZ$4:INDEX(NZ$4:NZ$184,$B$200,1),$B$4:INDEX($B$4:$B$184,$B$200,1),INDEX($B$4:$B$184,$B$200+(MONTH($B216)-$C$200),1)),0),VLOOKUP($B216,$B$4:NZ$184,COLUMN(NZ$1)-1,0))</f>
        <v>222842977.05796814</v>
      </c>
      <c r="OA216" s="30">
        <f>IF(VLOOKUP($B216,$B$4:OA$184,COLUMN(OA$1)-1,0)="",IF(OA183="",TREND(OA$4:INDEX(OA$4:OA$184,$B$200,1),$B$4:INDEX($B$4:$B$184,$B$200,1),INDEX($B$4:$B$184,$B$200+(MONTH($B216)-$C$200),1)),0),VLOOKUP($B216,$B$4:OA$184,COLUMN(OA$1)-1,0))</f>
        <v>1683985684.2248199</v>
      </c>
      <c r="OB216" s="30">
        <f>IF(VLOOKUP($B216,$B$4:OB$184,COLUMN(OB$1)-1,0)="",IF(OB183="",TREND(OB$4:INDEX(OB$4:OB$184,$B$200,1),$B$4:INDEX($B$4:$B$184,$B$200,1),INDEX($B$4:$B$184,$B$200+(MONTH($B216)-$C$200),1)),0),VLOOKUP($B216,$B$4:OB$184,COLUMN(OB$1)-1,0))</f>
        <v>1802981992.5346737</v>
      </c>
      <c r="OC216" s="30">
        <f>IF(VLOOKUP($B216,$B$4:OC$184,COLUMN(OC$1)-1,0)="",IF(OC183="",TREND(OC$4:INDEX(OC$4:OC$184,$B$200,1),$B$4:INDEX($B$4:$B$184,$B$200,1),INDEX($B$4:$B$184,$B$200+(MONTH($B216)-$C$200),1)),0),VLOOKUP($B216,$B$4:OC$184,COLUMN(OC$1)-1,0))</f>
        <v>3636099.5695506781</v>
      </c>
      <c r="OD216" s="30">
        <f>IF(VLOOKUP($B216,$B$4:OD$184,COLUMN(OD$1)-1,0)="",IF(OD183="",TREND(OD$4:INDEX(OD$4:OD$184,$B$200,1),$B$4:INDEX($B$4:$B$184,$B$200,1),INDEX($B$4:$B$184,$B$200+(MONTH($B216)-$C$200),1)),0),VLOOKUP($B216,$B$4:OD$184,COLUMN(OD$1)-1,0))</f>
        <v>3634541.9371777326</v>
      </c>
      <c r="OE216" s="30">
        <f>IF(VLOOKUP($B216,$B$4:OE$184,COLUMN(OE$1)-1,0)="",IF(OE183="",TREND(OE$4:INDEX(OE$4:OE$184,$B$200,1),$B$4:INDEX($B$4:$B$184,$B$200,1),INDEX($B$4:$B$184,$B$200+(MONTH($B216)-$C$200),1)),0),VLOOKUP($B216,$B$4:OE$184,COLUMN(OE$1)-1,0))</f>
        <v>1557.6323729482992</v>
      </c>
      <c r="OF216" s="30">
        <f>IF(VLOOKUP($B216,$B$4:OF$184,COLUMN(OF$1)-1,0)="",IF(OF183="",TREND(OF$4:INDEX(OF$4:OF$184,$B$200,1),$B$4:INDEX($B$4:$B$184,$B$200,1),INDEX($B$4:$B$184,$B$200+(MONTH($B216)-$C$200),1)),0),VLOOKUP($B216,$B$4:OF$184,COLUMN(OF$1)-1,0))</f>
        <v>1799345892.9651203</v>
      </c>
      <c r="OG216" s="30">
        <f>IF(VLOOKUP($B216,$B$4:OG$184,COLUMN(OG$1)-1,0)="",IF(OG183="",TREND(OG$4:INDEX(OG$4:OG$184,$B$200,1),$B$4:INDEX($B$4:$B$184,$B$200,1),INDEX($B$4:$B$184,$B$200+(MONTH($B216)-$C$200),1)),0),VLOOKUP($B216,$B$4:OG$184,COLUMN(OG$1)-1,0))</f>
        <v>0</v>
      </c>
      <c r="OH216" s="30">
        <f>IF(VLOOKUP($B216,$B$4:OH$184,COLUMN(OH$1)-1,0)="",IF(OH183="",TREND(OH$4:INDEX(OH$4:OH$184,$B$200,1),$B$4:INDEX($B$4:$B$184,$B$200,1),INDEX($B$4:$B$184,$B$200+(MONTH($B216)-$C$200),1)),0),VLOOKUP($B216,$B$4:OH$184,COLUMN(OH$1)-1,0))</f>
        <v>1799345892.9651203</v>
      </c>
      <c r="OI216" s="30">
        <f>IF(VLOOKUP($B216,$B$4:OI$184,COLUMN(OI$1)-1,0)="",IF(OI183="",TREND(OI$4:INDEX(OI$4:OI$184,$B$200,1),$B$4:INDEX($B$4:$B$184,$B$200,1),INDEX($B$4:$B$184,$B$200+(MONTH($B216)-$C$200),1)),0),VLOOKUP($B216,$B$4:OI$184,COLUMN(OI$1)-1,0))</f>
        <v>0</v>
      </c>
      <c r="OJ216" s="30">
        <f>IF(VLOOKUP($B216,$B$4:OJ$184,COLUMN(OJ$1)-1,0)="",IF(OJ183="",TREND(OJ$4:INDEX(OJ$4:OJ$184,$B$200,1),$B$4:INDEX($B$4:$B$184,$B$200,1),INDEX($B$4:$B$184,$B$200+(MONTH($B216)-$C$200),1)),0),VLOOKUP($B216,$B$4:OJ$184,COLUMN(OJ$1)-1,0))</f>
        <v>387525123.01657814</v>
      </c>
      <c r="OK216" s="30">
        <f>IF(VLOOKUP($B216,$B$4:OK$184,COLUMN(OK$1)-1,0)="",IF(OK183="",TREND(OK$4:INDEX(OK$4:OK$184,$B$200,1),$B$4:INDEX($B$4:$B$184,$B$200,1),INDEX($B$4:$B$184,$B$200+(MONTH($B216)-$C$200),1)),0),VLOOKUP($B216,$B$4:OK$184,COLUMN(OK$1)-1,0))</f>
        <v>218701670.22804192</v>
      </c>
      <c r="OL216" s="30">
        <f>IF(VLOOKUP($B216,$B$4:OL$184,COLUMN(OL$1)-1,0)="",IF(OL183="",TREND(OL$4:INDEX(OL$4:OL$184,$B$200,1),$B$4:INDEX($B$4:$B$184,$B$200,1),INDEX($B$4:$B$184,$B$200+(MONTH($B216)-$C$200),1)),0),VLOOKUP($B216,$B$4:OL$184,COLUMN(OL$1)-1,0))</f>
        <v>218701670.22804192</v>
      </c>
      <c r="OM216" s="30">
        <f>IF(VLOOKUP($B216,$B$4:OM$184,COLUMN(OM$1)-1,0)="",IF(OM183="",TREND(OM$4:INDEX(OM$4:OM$184,$B$200,1),$B$4:INDEX($B$4:$B$184,$B$200,1),INDEX($B$4:$B$184,$B$200+(MONTH($B216)-$C$200),1)),0),VLOOKUP($B216,$B$4:OM$184,COLUMN(OM$1)-1,0))</f>
        <v>41182609.072444946</v>
      </c>
      <c r="ON216" s="30">
        <f>IF(VLOOKUP($B216,$B$4:ON$184,COLUMN(ON$1)-1,0)="",IF(ON183="",TREND(ON$4:INDEX(ON$4:ON$184,$B$200,1),$B$4:INDEX($B$4:$B$184,$B$200,1),INDEX($B$4:$B$184,$B$200+(MONTH($B216)-$C$200),1)),0),VLOOKUP($B216,$B$4:ON$184,COLUMN(ON$1)-1,0))</f>
        <v>47376934.768120557</v>
      </c>
      <c r="OO216" s="30">
        <f>IF(VLOOKUP($B216,$B$4:OO$184,COLUMN(OO$1)-1,0)="",IF(OO183="",TREND(OO$4:INDEX(OO$4:OO$184,$B$200,1),$B$4:INDEX($B$4:$B$184,$B$200,1),INDEX($B$4:$B$184,$B$200+(MONTH($B216)-$C$200),1)),0),VLOOKUP($B216,$B$4:OO$184,COLUMN(OO$1)-1,0))</f>
        <v>168823452.78853619</v>
      </c>
      <c r="OP216" s="30">
        <f>IF(VLOOKUP($B216,$B$4:OP$184,COLUMN(OP$1)-1,0)="",IF(OP183="",TREND(OP$4:INDEX(OP$4:OP$184,$B$200,1),$B$4:INDEX($B$4:$B$184,$B$200,1),INDEX($B$4:$B$184,$B$200+(MONTH($B216)-$C$200),1)),0),VLOOKUP($B216,$B$4:OP$184,COLUMN(OP$1)-1,0))</f>
        <v>-42374934.775950909</v>
      </c>
      <c r="OQ216" s="30">
        <f>IF(VLOOKUP($B216,$B$4:OQ$184,COLUMN(OQ$1)-1,0)="",IF(OQ183="",TREND(OQ$4:INDEX(OQ$4:OQ$184,$B$200,1),$B$4:INDEX($B$4:$B$184,$B$200,1),INDEX($B$4:$B$184,$B$200+(MONTH($B216)-$C$200),1)),0),VLOOKUP($B216,$B$4:OQ$184,COLUMN(OQ$1)-1,0))</f>
        <v>-501864435.7822628</v>
      </c>
      <c r="OR216" s="30">
        <f>IF(VLOOKUP($B216,$B$4:OR$184,COLUMN(OR$1)-1,0)="",IF(OR183="",TREND(OR$4:INDEX(OR$4:OR$184,$B$200,1),$B$4:INDEX($B$4:$B$184,$B$200,1),INDEX($B$4:$B$184,$B$200+(MONTH($B216)-$C$200),1)),0),VLOOKUP($B216,$B$4:OR$184,COLUMN(OR$1)-1,0))</f>
        <v>39415613.164702415</v>
      </c>
      <c r="OS216" s="30">
        <f>IF(VLOOKUP($B216,$B$4:OS$184,COLUMN(OS$1)-1,0)="",IF(OS183="",TREND(OS$4:INDEX(OS$4:OS$184,$B$200,1),$B$4:INDEX($B$4:$B$184,$B$200,1),INDEX($B$4:$B$184,$B$200+(MONTH($B216)-$C$200),1)),0),VLOOKUP($B216,$B$4:OS$184,COLUMN(OS$1)-1,0))</f>
        <v>3157057132.3238411</v>
      </c>
      <c r="OT216" s="30">
        <f>IF(VLOOKUP($B216,$B$4:OT$184,COLUMN(OT$1)-1,0)="",IF(OT183="",TREND(OT$4:INDEX(OT$4:OT$184,$B$200,1),$B$4:INDEX($B$4:$B$184,$B$200,1),INDEX($B$4:$B$184,$B$200+(MONTH($B216)-$C$200),1)),0),VLOOKUP($B216,$B$4:OT$184,COLUMN(OT$1)-1,0))</f>
        <v>2058014124.6965981</v>
      </c>
      <c r="OU216" s="30">
        <f>IF(VLOOKUP($B216,$B$4:OU$184,COLUMN(OU$1)-1,0)="",IF(OU183="",TREND(OU$4:INDEX(OU$4:OU$184,$B$200,1),$B$4:INDEX($B$4:$B$184,$B$200,1),INDEX($B$4:$B$184,$B$200+(MONTH($B216)-$C$200),1)),0),VLOOKUP($B216,$B$4:OU$184,COLUMN(OU$1)-1,0))</f>
        <v>1712779413.3023548</v>
      </c>
      <c r="OV216" s="30">
        <f>IF(VLOOKUP($B216,$B$4:OV$184,COLUMN(OV$1)-1,0)="",IF(OV183="",TREND(OV$4:INDEX(OV$4:OV$184,$B$200,1),$B$4:INDEX($B$4:$B$184,$B$200,1),INDEX($B$4:$B$184,$B$200+(MONTH($B216)-$C$200),1)),0),VLOOKUP($B216,$B$4:OV$184,COLUMN(OV$1)-1,0))</f>
        <v>173711672.10643983</v>
      </c>
      <c r="OW216" s="30">
        <f>IF(VLOOKUP($B216,$B$4:OW$184,COLUMN(OW$1)-1,0)="",IF(OW183="",TREND(OW$4:INDEX(OW$4:OW$184,$B$200,1),$B$4:INDEX($B$4:$B$184,$B$200,1),INDEX($B$4:$B$184,$B$200+(MONTH($B216)-$C$200),1)),0),VLOOKUP($B216,$B$4:OW$184,COLUMN(OW$1)-1,0))</f>
        <v>1802898261.4338207</v>
      </c>
      <c r="OX216" s="30">
        <f>IF(VLOOKUP($B216,$B$4:OX$184,COLUMN(OX$1)-1,0)="",IF(OX183="",TREND(OX$4:INDEX(OX$4:OX$184,$B$200,1),$B$4:INDEX($B$4:$B$184,$B$200,1),INDEX($B$4:$B$184,$B$200+(MONTH($B216)-$C$200),1)),0),VLOOKUP($B216,$B$4:OX$184,COLUMN(OX$1)-1,0))</f>
        <v>-9128909.4658139348</v>
      </c>
      <c r="OY216" s="30">
        <f>IF(VLOOKUP($B216,$B$4:OY$184,COLUMN(OY$1)-1,0)="",IF(OY183="",TREND(OY$4:INDEX(OY$4:OY$184,$B$200,1),$B$4:INDEX($B$4:$B$184,$B$200,1),INDEX($B$4:$B$184,$B$200+(MONTH($B216)-$C$200),1)),0),VLOOKUP($B216,$B$4:OY$184,COLUMN(OY$1)-1,0))</f>
        <v>0</v>
      </c>
      <c r="OZ216" s="30">
        <f>IF(VLOOKUP($B216,$B$4:OZ$184,COLUMN(OZ$1)-1,0)="",IF(OZ183="",TREND(OZ$4:INDEX(OZ$4:OZ$184,$B$200,1),$B$4:INDEX($B$4:$B$184,$B$200,1),INDEX($B$4:$B$184,$B$200+(MONTH($B216)-$C$200),1)),0),VLOOKUP($B216,$B$4:OZ$184,COLUMN(OZ$1)-1,0))</f>
        <v>1394385452.2078209</v>
      </c>
      <c r="PA216" s="30">
        <f>IF(VLOOKUP($B216,$B$4:PA$184,COLUMN(PA$1)-1,0)="",IF(PA183="",TREND(PA$4:INDEX(PA$4:PA$184,$B$200,1),$B$4:INDEX($B$4:$B$184,$B$200,1),INDEX($B$4:$B$184,$B$200+(MONTH($B216)-$C$200),1)),0),VLOOKUP($B216,$B$4:PA$184,COLUMN(PA$1)-1,0))</f>
        <v>1256652726.6750011</v>
      </c>
      <c r="PB216" s="30">
        <f>IF(VLOOKUP($B216,$B$4:PB$184,COLUMN(PB$1)-1,0)="",IF(PB183="",TREND(PB$4:INDEX(PB$4:PB$184,$B$200,1),$B$4:INDEX($B$4:$B$184,$B$200,1),INDEX($B$4:$B$184,$B$200+(MONTH($B216)-$C$200),1)),0),VLOOKUP($B216,$B$4:PB$184,COLUMN(PB$1)-1,0))</f>
        <v>117379.78000194835</v>
      </c>
      <c r="PC216" s="30">
        <f>IF(VLOOKUP($B216,$B$4:PC$184,COLUMN(PC$1)-1,0)="",IF(PC183="",TREND(PC$4:INDEX(PC$4:PC$184,$B$200,1),$B$4:INDEX($B$4:$B$184,$B$200,1),INDEX($B$4:$B$184,$B$200+(MONTH($B216)-$C$200),1)),0),VLOOKUP($B216,$B$4:PC$184,COLUMN(PC$1)-1,0))</f>
        <v>38499.519717301184</v>
      </c>
      <c r="PD216" s="30">
        <f>IF(VLOOKUP($B216,$B$4:PD$184,COLUMN(PD$1)-1,0)="",IF(PD183="",TREND(PD$4:INDEX(PD$4:PD$184,$B$200,1),$B$4:INDEX($B$4:$B$184,$B$200,1),INDEX($B$4:$B$184,$B$200+(MONTH($B216)-$C$200),1)),0),VLOOKUP($B216,$B$4:PD$184,COLUMN(PD$1)-1,0))</f>
        <v>755.66697496094275</v>
      </c>
      <c r="PE216" s="30">
        <f>IF(VLOOKUP($B216,$B$4:PE$184,COLUMN(PE$1)-1,0)="",IF(PE183="",TREND(PE$4:INDEX(PE$4:PE$184,$B$200,1),$B$4:INDEX($B$4:$B$184,$B$200,1),INDEX($B$4:$B$184,$B$200+(MONTH($B216)-$C$200),1)),0),VLOOKUP($B216,$B$4:PE$184,COLUMN(PE$1)-1,0))</f>
        <v>182224.531658608</v>
      </c>
      <c r="PF216" s="30">
        <f>IF(VLOOKUP($B216,$B$4:PF$184,COLUMN(PF$1)-1,0)="",IF(PF183="",TREND(PF$4:INDEX(PF$4:PF$184,$B$200,1),$B$4:INDEX($B$4:$B$184,$B$200,1),INDEX($B$4:$B$184,$B$200+(MONTH($B216)-$C$200),1)),0),VLOOKUP($B216,$B$4:PF$184,COLUMN(PF$1)-1,0))</f>
        <v>422.04397338162016</v>
      </c>
      <c r="PG216" s="30">
        <f>IF(VLOOKUP($B216,$B$4:PG$184,COLUMN(PG$1)-1,0)="",IF(PG183="",TREND(PG$4:INDEX(PG$4:PG$184,$B$200,1),$B$4:INDEX($B$4:$B$184,$B$200,1),INDEX($B$4:$B$184,$B$200+(MONTH($B216)-$C$200),1)),0),VLOOKUP($B216,$B$4:PG$184,COLUMN(PG$1)-1,0))</f>
        <v>1014836.8163737925</v>
      </c>
      <c r="PH216" s="30">
        <f>IF(VLOOKUP($B216,$B$4:PH$184,COLUMN(PH$1)-1,0)="",IF(PH183="",TREND(PH$4:INDEX(PH$4:PH$184,$B$200,1),$B$4:INDEX($B$4:$B$184,$B$200,1),INDEX($B$4:$B$184,$B$200+(MONTH($B216)-$C$200),1)),0),VLOOKUP($B216,$B$4:PH$184,COLUMN(PH$1)-1,0))</f>
        <v>3124316.9271670617</v>
      </c>
      <c r="PI216" s="30">
        <f>IF(VLOOKUP($B216,$B$4:PI$184,COLUMN(PI$1)-1,0)="",IF(PI183="",TREND(PI$4:INDEX(PI$4:PI$184,$B$200,1),$B$4:INDEX($B$4:$B$184,$B$200,1),INDEX($B$4:$B$184,$B$200+(MONTH($B216)-$C$200),1)),0),VLOOKUP($B216,$B$4:PI$184,COLUMN(PI$1)-1,0))</f>
        <v>256584.16335572163</v>
      </c>
      <c r="PJ216" s="30">
        <f>IF(VLOOKUP($B216,$B$4:PJ$184,COLUMN(PJ$1)-1,0)="",IF(PJ183="",TREND(PJ$4:INDEX(PJ$4:PJ$184,$B$200,1),$B$4:INDEX($B$4:$B$184,$B$200,1),INDEX($B$4:$B$184,$B$200+(MONTH($B216)-$C$200),1)),0),VLOOKUP($B216,$B$4:PJ$184,COLUMN(PJ$1)-1,0))</f>
        <v>34696.792164249637</v>
      </c>
      <c r="PK216" s="30">
        <f>IF(VLOOKUP($B216,$B$4:PK$184,COLUMN(PK$1)-1,0)="",IF(PK183="",TREND(PK$4:INDEX(PK$4:PK$184,$B$200,1),$B$4:INDEX($B$4:$B$184,$B$200,1),INDEX($B$4:$B$184,$B$200+(MONTH($B216)-$C$200),1)),0),VLOOKUP($B216,$B$4:PK$184,COLUMN(PK$1)-1,0))</f>
        <v>-1734051.9696497917</v>
      </c>
      <c r="PL216" s="30">
        <f>IF(VLOOKUP($B216,$B$4:PL$184,COLUMN(PL$1)-1,0)="",IF(PL183="",TREND(PL$4:INDEX(PL$4:PL$184,$B$200,1),$B$4:INDEX($B$4:$B$184,$B$200,1),INDEX($B$4:$B$184,$B$200+(MONTH($B216)-$C$200),1)),0),VLOOKUP($B216,$B$4:PL$184,COLUMN(PL$1)-1,0))</f>
        <v>3889284.6273552775</v>
      </c>
      <c r="PM216" s="30">
        <f>IF(VLOOKUP($B216,$B$4:PM$184,COLUMN(PM$1)-1,0)="",IF(PM183="",TREND(PM$4:INDEX(PM$4:PM$184,$B$200,1),$B$4:INDEX($B$4:$B$184,$B$200,1),INDEX($B$4:$B$184,$B$200+(MONTH($B216)-$C$200),1)),0),VLOOKUP($B216,$B$4:PM$184,COLUMN(PM$1)-1,0))</f>
        <v>110728230.80973077</v>
      </c>
      <c r="PN216" s="30">
        <f>IF(VLOOKUP($B216,$B$4:PN$184,COLUMN(PN$1)-1,0)="",IF(PN183="",TREND(PN$4:INDEX(PN$4:PN$184,$B$200,1),$B$4:INDEX($B$4:$B$184,$B$200,1),INDEX($B$4:$B$184,$B$200+(MONTH($B216)-$C$200),1)),0),VLOOKUP($B216,$B$4:PN$184,COLUMN(PN$1)-1,0))</f>
        <v>35112491.332783282</v>
      </c>
      <c r="PO216" s="30">
        <f>IF(VLOOKUP($B216,$B$4:PO$184,COLUMN(PO$1)-1,0)="",IF(PO183="",TREND(PO$4:INDEX(PO$4:PO$184,$B$200,1),$B$4:INDEX($B$4:$B$184,$B$200,1),INDEX($B$4:$B$184,$B$200+(MONTH($B216)-$C$200),1)),0),VLOOKUP($B216,$B$4:PO$184,COLUMN(PO$1)-1,0))</f>
        <v>385083.46903776855</v>
      </c>
      <c r="PP216" s="30">
        <f>IF(VLOOKUP($B216,$B$4:PP$184,COLUMN(PP$1)-1,0)="",IF(PP183="",TREND(PP$4:INDEX(PP$4:PP$184,$B$200,1),$B$4:INDEX($B$4:$B$184,$B$200,1),INDEX($B$4:$B$184,$B$200+(MONTH($B216)-$C$200),1)),0),VLOOKUP($B216,$B$4:PP$184,COLUMN(PP$1)-1,0))</f>
        <v>856778.18573204242</v>
      </c>
      <c r="PQ216" s="30">
        <f>IF(VLOOKUP($B216,$B$4:PQ$184,COLUMN(PQ$1)-1,0)="",IF(PQ183="",TREND(PQ$4:INDEX(PQ$4:PQ$184,$B$200,1),$B$4:INDEX($B$4:$B$184,$B$200,1),INDEX($B$4:$B$184,$B$200+(MONTH($B216)-$C$200),1)),0),VLOOKUP($B216,$B$4:PQ$184,COLUMN(PQ$1)-1,0))</f>
        <v>-67992.975481651723</v>
      </c>
      <c r="PR216" s="30">
        <f>IF(VLOOKUP($B216,$B$4:PR$184,COLUMN(PR$1)-1,0)="",IF(PR183="",TREND(PR$4:INDEX(PR$4:PR$184,$B$200,1),$B$4:INDEX($B$4:$B$184,$B$200,1),INDEX($B$4:$B$184,$B$200+(MONTH($B216)-$C$200),1)),0),VLOOKUP($B216,$B$4:PR$184,COLUMN(PR$1)-1,0))</f>
        <v>0</v>
      </c>
      <c r="PS216" s="30">
        <f>IF(VLOOKUP($B216,$B$4:PS$184,COLUMN(PS$1)-1,0)="",IF(PS183="",TREND(PS$4:INDEX(PS$4:PS$184,$B$200,1),$B$4:INDEX($B$4:$B$184,$B$200,1),INDEX($B$4:$B$184,$B$200+(MONTH($B216)-$C$200),1)),0),VLOOKUP($B216,$B$4:PS$184,COLUMN(PS$1)-1,0))</f>
        <v>6547494.5219426155</v>
      </c>
      <c r="PT216" s="30">
        <f>IF(VLOOKUP($B216,$B$4:PT$184,COLUMN(PT$1)-1,0)="",IF(PT183="",TREND(PT$4:INDEX(PT$4:PT$184,$B$200,1),$B$4:INDEX($B$4:$B$184,$B$200,1),INDEX($B$4:$B$184,$B$200+(MONTH($B216)-$C$200),1)),0),VLOOKUP($B216,$B$4:PT$184,COLUMN(PT$1)-1,0))</f>
        <v>4238272772.6720505</v>
      </c>
      <c r="PU216" s="30">
        <f>IF(VLOOKUP($B216,$B$4:PU$184,COLUMN(PU$1)-1,0)="",IF(PU183="",TREND(PU$4:INDEX(PU$4:PU$184,$B$200,1),$B$4:INDEX($B$4:$B$184,$B$200,1),INDEX($B$4:$B$184,$B$200+(MONTH($B216)-$C$200),1)),0),VLOOKUP($B216,$B$4:PU$184,COLUMN(PU$1)-1,0))</f>
        <v>4341251914.1620789</v>
      </c>
      <c r="PV216" s="30">
        <f>IF(VLOOKUP($B216,$B$4:PV$184,COLUMN(PV$1)-1,0)="",IF(PV183="",TREND(PV$4:INDEX(PV$4:PV$184,$B$200,1),$B$4:INDEX($B$4:$B$184,$B$200,1),INDEX($B$4:$B$184,$B$200+(MONTH($B216)-$C$200),1)),0),VLOOKUP($B216,$B$4:PV$184,COLUMN(PV$1)-1,0))</f>
        <v>37305261.679511487</v>
      </c>
      <c r="PW216" s="30">
        <f>IF(VLOOKUP($B216,$B$4:PW$184,COLUMN(PW$1)-1,0)="",IF(PW183="",TREND(PW$4:INDEX(PW$4:PW$184,$B$200,1),$B$4:INDEX($B$4:$B$184,$B$200,1),INDEX($B$4:$B$184,$B$200+(MONTH($B216)-$C$200),1)),0),VLOOKUP($B216,$B$4:PW$184,COLUMN(PW$1)-1,0))</f>
        <v>0</v>
      </c>
      <c r="PX216" s="30">
        <f>IF(VLOOKUP($B216,$B$4:PX$184,COLUMN(PX$1)-1,0)="",IF(PX183="",TREND(PX$4:INDEX(PX$4:PX$184,$B$200,1),$B$4:INDEX($B$4:$B$184,$B$200,1),INDEX($B$4:$B$184,$B$200+(MONTH($B216)-$C$200),1)),0),VLOOKUP($B216,$B$4:PX$184,COLUMN(PX$1)-1,0))</f>
        <v>5611537.2484052423</v>
      </c>
      <c r="PY216" s="30">
        <f>IF(VLOOKUP($B216,$B$4:PY$184,COLUMN(PY$1)-1,0)="",IF(PY183="",TREND(PY$4:INDEX(PY$4:PY$184,$B$200,1),$B$4:INDEX($B$4:$B$184,$B$200,1),INDEX($B$4:$B$184,$B$200+(MONTH($B216)-$C$200),1)),0),VLOOKUP($B216,$B$4:PY$184,COLUMN(PY$1)-1,0))</f>
        <v>34126670.180206656</v>
      </c>
      <c r="PZ216" s="30">
        <f>IF(VLOOKUP($B216,$B$4:PZ$184,COLUMN(PZ$1)-1,0)="",IF(PZ183="",TREND(PZ$4:INDEX(PZ$4:PZ$184,$B$200,1),$B$4:INDEX($B$4:$B$184,$B$200,1),INDEX($B$4:$B$184,$B$200+(MONTH($B216)-$C$200),1)),0),VLOOKUP($B216,$B$4:PZ$184,COLUMN(PZ$1)-1,0))</f>
        <v>389370.70183386048</v>
      </c>
      <c r="QA216" s="30">
        <f>IF(VLOOKUP($B216,$B$4:QA$184,COLUMN(QA$1)-1,0)="",IF(QA183="",TREND(QA$4:INDEX(QA$4:QA$184,$B$200,1),$B$4:INDEX($B$4:$B$184,$B$200,1),INDEX($B$4:$B$184,$B$200+(MONTH($B216)-$C$200),1)),0),VLOOKUP($B216,$B$4:QA$184,COLUMN(QA$1)-1,0))</f>
        <v>116700.31095973682</v>
      </c>
      <c r="QB216" s="30">
        <f>IF(VLOOKUP($B216,$B$4:QB$184,COLUMN(QB$1)-1,0)="",IF(QB183="",TREND(QB$4:INDEX(QB$4:QB$184,$B$200,1),$B$4:INDEX($B$4:$B$184,$B$200,1),INDEX($B$4:$B$184,$B$200+(MONTH($B216)-$C$200),1)),0),VLOOKUP($B216,$B$4:QB$184,COLUMN(QB$1)-1,0))</f>
        <v>2559558.2205342352</v>
      </c>
      <c r="QC216" s="30">
        <f>IF(VLOOKUP($B216,$B$4:QC$184,COLUMN(QC$1)-1,0)="",IF(QC183="",TREND(QC$4:INDEX(QC$4:QC$184,$B$200,1),$B$4:INDEX($B$4:$B$184,$B$200,1),INDEX($B$4:$B$184,$B$200+(MONTH($B216)-$C$200),1)),0),VLOOKUP($B216,$B$4:QC$184,COLUMN(QC$1)-1,0))</f>
        <v>670028430.3423605</v>
      </c>
      <c r="QD216" s="30">
        <f>IF(VLOOKUP($B216,$B$4:QD$184,COLUMN(QD$1)-1,0)="",IF(QD183="",TREND(QD$4:INDEX(QD$4:QD$184,$B$200,1),$B$4:INDEX($B$4:$B$184,$B$200,1),INDEX($B$4:$B$184,$B$200+(MONTH($B216)-$C$200),1)),0),VLOOKUP($B216,$B$4:QD$184,COLUMN(QD$1)-1,0))</f>
        <v>490746050.86959171</v>
      </c>
      <c r="QE216" s="30">
        <f>IF(VLOOKUP($B216,$B$4:QE$184,COLUMN(QE$1)-1,0)="",IF(QE183="",TREND(QE$4:INDEX(QE$4:QE$184,$B$200,1),$B$4:INDEX($B$4:$B$184,$B$200,1),INDEX($B$4:$B$184,$B$200+(MONTH($B216)-$C$200),1)),0),VLOOKUP($B216,$B$4:QE$184,COLUMN(QE$1)-1,0))</f>
        <v>23316671.750620827</v>
      </c>
      <c r="QF216" s="30">
        <f>IF(VLOOKUP($B216,$B$4:QF$184,COLUMN(QF$1)-1,0)="",IF(QF183="",TREND(QF$4:INDEX(QF$4:QF$184,$B$200,1),$B$4:INDEX($B$4:$B$184,$B$200,1),INDEX($B$4:$B$184,$B$200+(MONTH($B216)-$C$200),1)),0),VLOOKUP($B216,$B$4:QF$184,COLUMN(QF$1)-1,0))</f>
        <v>21547730.824942604</v>
      </c>
      <c r="QG216" s="30">
        <f>IF(VLOOKUP($B216,$B$4:QG$184,COLUMN(QG$1)-1,0)="",IF(QG183="",TREND(QG$4:INDEX(QG$4:QG$184,$B$200,1),$B$4:INDEX($B$4:$B$184,$B$200,1),INDEX($B$4:$B$184,$B$200+(MONTH($B216)-$C$200),1)),0),VLOOKUP($B216,$B$4:QG$184,COLUMN(QG$1)-1,0))</f>
        <v>-237421.83856234886</v>
      </c>
      <c r="QH216" s="30">
        <f>IF(VLOOKUP($B216,$B$4:QH$184,COLUMN(QH$1)-1,0)="",IF(QH183="",TREND(QH$4:INDEX(QH$4:QH$184,$B$200,1),$B$4:INDEX($B$4:$B$184,$B$200,1),INDEX($B$4:$B$184,$B$200+(MONTH($B216)-$C$200),1)),0),VLOOKUP($B216,$B$4:QH$184,COLUMN(QH$1)-1,0))</f>
        <v>126770.62636621692</v>
      </c>
      <c r="QI216" s="30">
        <f>IF(VLOOKUP($B216,$B$4:QI$184,COLUMN(QI$1)-1,0)="",IF(QI183="",TREND(QI$4:INDEX(QI$4:QI$184,$B$200,1),$B$4:INDEX($B$4:$B$184,$B$200,1),INDEX($B$4:$B$184,$B$200+(MONTH($B216)-$C$200),1)),0),VLOOKUP($B216,$B$4:QI$184,COLUMN(QI$1)-1,0))</f>
        <v>31281352.058301926</v>
      </c>
      <c r="QJ216" s="30">
        <f>IF(VLOOKUP($B216,$B$4:QJ$184,COLUMN(QJ$1)-1,0)="",IF(QJ183="",TREND(QJ$4:INDEX(QJ$4:QJ$184,$B$200,1),$B$4:INDEX($B$4:$B$184,$B$200,1),INDEX($B$4:$B$184,$B$200+(MONTH($B216)-$C$200),1)),0),VLOOKUP($B216,$B$4:QJ$184,COLUMN(QJ$1)-1,0))</f>
        <v>32955261.590831578</v>
      </c>
      <c r="QK216" s="30">
        <f>IF(VLOOKUP($B216,$B$4:QK$184,COLUMN(QK$1)-1,0)="",IF(QK183="",TREND(QK$4:INDEX(QK$4:QK$184,$B$200,1),$B$4:INDEX($B$4:$B$184,$B$200,1),INDEX($B$4:$B$184,$B$200+(MONTH($B216)-$C$200),1)),0),VLOOKUP($B216,$B$4:QK$184,COLUMN(QK$1)-1,0))</f>
        <v>10800669.98264274</v>
      </c>
      <c r="QL216" s="30">
        <f>IF(VLOOKUP($B216,$B$4:QL$184,COLUMN(QL$1)-1,0)="",IF(QL183="",TREND(QL$4:INDEX(QL$4:QL$184,$B$200,1),$B$4:INDEX($B$4:$B$184,$B$200,1),INDEX($B$4:$B$184,$B$200+(MONTH($B216)-$C$200),1)),0),VLOOKUP($B216,$B$4:QL$184,COLUMN(QL$1)-1,0))</f>
        <v>6930258890.7080536</v>
      </c>
      <c r="QM216" s="30">
        <f>IF(VLOOKUP($B216,$B$4:QM$184,COLUMN(QM$1)-1,0)="",IF(QM183="",TREND(QM$4:INDEX(QM$4:QM$184,$B$200,1),$B$4:INDEX($B$4:$B$184,$B$200,1),INDEX($B$4:$B$184,$B$200+(MONTH($B216)-$C$200),1)),0),VLOOKUP($B216,$B$4:QM$184,COLUMN(QM$1)-1,0))</f>
        <v>561078612.13760567</v>
      </c>
      <c r="QN216" s="30">
        <f>IF(VLOOKUP($B216,$B$4:QN$184,COLUMN(QN$1)-1,0)="",IF(QN183="",TREND(QN$4:INDEX(QN$4:QN$184,$B$200,1),$B$4:INDEX($B$4:$B$184,$B$200,1),INDEX($B$4:$B$184,$B$200+(MONTH($B216)-$C$200),1)),0),VLOOKUP($B216,$B$4:QN$184,COLUMN(QN$1)-1,0))</f>
        <v>90433768.61204648</v>
      </c>
      <c r="QO216" s="30">
        <f>IF(VLOOKUP($B216,$B$4:QO$184,COLUMN(QO$1)-1,0)="",IF(QO183="",TREND(QO$4:INDEX(QO$4:QO$184,$B$200,1),$B$4:INDEX($B$4:$B$184,$B$200,1),INDEX($B$4:$B$184,$B$200+(MONTH($B216)-$C$200),1)),0),VLOOKUP($B216,$B$4:QO$184,COLUMN(QO$1)-1,0))</f>
        <v>237112438090.10669</v>
      </c>
      <c r="QP216" s="30">
        <f>IF(VLOOKUP($B216,$B$4:QP$184,COLUMN(QP$1)-1,0)="",IF(QP183="",TREND(QP$4:INDEX(QP$4:QP$184,$B$200,1),$B$4:INDEX($B$4:$B$184,$B$200,1),INDEX($B$4:$B$184,$B$200+(MONTH($B216)-$C$200),1)),0),VLOOKUP($B216,$B$4:QP$184,COLUMN(QP$1)-1,0))</f>
        <v>63505402142.376526</v>
      </c>
      <c r="QQ216" s="30">
        <f>IF(VLOOKUP($B216,$B$4:QQ$184,COLUMN(QQ$1)-1,0)="",IF(QQ183="",TREND(QQ$4:INDEX(QQ$4:QQ$184,$B$200,1),$B$4:INDEX($B$4:$B$184,$B$200,1),INDEX($B$4:$B$184,$B$200+(MONTH($B216)-$C$200),1)),0),VLOOKUP($B216,$B$4:QQ$184,COLUMN(QQ$1)-1,0))</f>
        <v>497883010.81786203</v>
      </c>
      <c r="QR216" s="30">
        <f>IF(VLOOKUP($B216,$B$4:QR$184,COLUMN(QR$1)-1,0)="",IF(QR183="",TREND(QR$4:INDEX(QR$4:QR$184,$B$200,1),$B$4:INDEX($B$4:$B$184,$B$200,1),INDEX($B$4:$B$184,$B$200+(MONTH($B216)-$C$200),1)),0),VLOOKUP($B216,$B$4:QR$184,COLUMN(QR$1)-1,0))</f>
        <v>315233237.29564476</v>
      </c>
      <c r="QS216" s="30">
        <f>IF(VLOOKUP($B216,$B$4:QS$184,COLUMN(QS$1)-1,0)="",IF(QS183="",TREND(QS$4:INDEX(QS$4:QS$184,$B$200,1),$B$4:INDEX($B$4:$B$184,$B$200,1),INDEX($B$4:$B$184,$B$200+(MONTH($B216)-$C$200),1)),0),VLOOKUP($B216,$B$4:QS$184,COLUMN(QS$1)-1,0))</f>
        <v>83269663.771108508</v>
      </c>
      <c r="QT216" s="30">
        <f>IF(VLOOKUP($B216,$B$4:QT$184,COLUMN(QT$1)-1,0)="",IF(QT183="",TREND(QT$4:INDEX(QT$4:QT$184,$B$200,1),$B$4:INDEX($B$4:$B$184,$B$200,1),INDEX($B$4:$B$184,$B$200+(MONTH($B216)-$C$200),1)),0),VLOOKUP($B216,$B$4:QT$184,COLUMN(QT$1)-1,0))</f>
        <v>99380109.751109481</v>
      </c>
      <c r="QU216" s="30">
        <f>IF(VLOOKUP($B216,$B$4:QU$184,COLUMN(QU$1)-1,0)="",IF(QU183="",TREND(QU$4:INDEX(QU$4:QU$184,$B$200,1),$B$4:INDEX($B$4:$B$184,$B$200,1),INDEX($B$4:$B$184,$B$200+(MONTH($B216)-$C$200),1)),0),VLOOKUP($B216,$B$4:QU$184,COLUMN(QU$1)-1,0))</f>
        <v>99380109.751109481</v>
      </c>
      <c r="QV216" s="30">
        <f>IF(VLOOKUP($B216,$B$4:QV$184,COLUMN(QV$1)-1,0)="",IF(QV183="",TREND(QV$4:INDEX(QV$4:QV$184,$B$200,1),$B$4:INDEX($B$4:$B$184,$B$200,1),INDEX($B$4:$B$184,$B$200+(MONTH($B216)-$C$200),1)),0),VLOOKUP($B216,$B$4:QV$184,COLUMN(QV$1)-1,0))</f>
        <v>0</v>
      </c>
      <c r="QW216" s="30">
        <f>IF(VLOOKUP($B216,$B$4:QW$184,COLUMN(QW$1)-1,0)="",IF(QW183="",TREND(QW$4:INDEX(QW$4:QW$184,$B$200,1),$B$4:INDEX($B$4:$B$184,$B$200,1),INDEX($B$4:$B$184,$B$200+(MONTH($B216)-$C$200),1)),0),VLOOKUP($B216,$B$4:QW$184,COLUMN(QW$1)-1,0))</f>
        <v>1952799666.9394531</v>
      </c>
      <c r="QX216" s="30">
        <f>IF(VLOOKUP($B216,$B$4:QX$184,COLUMN(QX$1)-1,0)="",IF(QX183="",TREND(QX$4:INDEX(QX$4:QX$184,$B$200,1),$B$4:INDEX($B$4:$B$184,$B$200,1),INDEX($B$4:$B$184,$B$200+(MONTH($B216)-$C$200),1)),0),VLOOKUP($B216,$B$4:QX$184,COLUMN(QX$1)-1,0))</f>
        <v>1957234728.6603546</v>
      </c>
      <c r="QY216" s="30">
        <f>IF(VLOOKUP($B216,$B$4:QY$184,COLUMN(QY$1)-1,0)="",IF(QY183="",TREND(QY$4:INDEX(QY$4:QY$184,$B$200,1),$B$4:INDEX($B$4:$B$184,$B$200,1),INDEX($B$4:$B$184,$B$200+(MONTH($B216)-$C$200),1)),0),VLOOKUP($B216,$B$4:QY$184,COLUMN(QY$1)-1,0))</f>
        <v>-4435061.7209024578</v>
      </c>
      <c r="QZ216" s="30">
        <f>IF(VLOOKUP($B216,$B$4:QZ$184,COLUMN(QZ$1)-1,0)="",IF(QZ183="",TREND(QZ$4:INDEX(QZ$4:QZ$184,$B$200,1),$B$4:INDEX($B$4:$B$184,$B$200,1),INDEX($B$4:$B$184,$B$200+(MONTH($B216)-$C$200),1)),0),VLOOKUP($B216,$B$4:QZ$184,COLUMN(QZ$1)-1,0))</f>
        <v>43525645007.679077</v>
      </c>
      <c r="RA216" s="30">
        <f>IF(VLOOKUP($B216,$B$4:RA$184,COLUMN(RA$1)-1,0)="",IF(RA183="",TREND(RA$4:INDEX(RA$4:RA$184,$B$200,1),$B$4:INDEX($B$4:$B$184,$B$200,1),INDEX($B$4:$B$184,$B$200+(MONTH($B216)-$C$200),1)),0),VLOOKUP($B216,$B$4:RA$184,COLUMN(RA$1)-1,0))</f>
        <v>17529074456.940132</v>
      </c>
      <c r="RB216" s="30">
        <f>IF(VLOOKUP($B216,$B$4:RB$184,COLUMN(RB$1)-1,0)="",IF(RB183="",TREND(RB$4:INDEX(RB$4:RB$184,$B$200,1),$B$4:INDEX($B$4:$B$184,$B$200,1),INDEX($B$4:$B$184,$B$200+(MONTH($B216)-$C$200),1)),0),VLOOKUP($B216,$B$4:RB$184,COLUMN(RB$1)-1,0))</f>
        <v>26045381231.312531</v>
      </c>
      <c r="RC216" s="30">
        <f>IF(VLOOKUP($B216,$B$4:RC$184,COLUMN(RC$1)-1,0)="",IF(RC183="",TREND(RC$4:INDEX(RC$4:RC$184,$B$200,1),$B$4:INDEX($B$4:$B$184,$B$200,1),INDEX($B$4:$B$184,$B$200+(MONTH($B216)-$C$200),1)),0),VLOOKUP($B216,$B$4:RC$184,COLUMN(RC$1)-1,0))</f>
        <v>22618109311.591736</v>
      </c>
      <c r="RD216" s="30">
        <f>IF(VLOOKUP($B216,$B$4:RD$184,COLUMN(RD$1)-1,0)="",IF(RD183="",TREND(RD$4:INDEX(RD$4:RD$184,$B$200,1),$B$4:INDEX($B$4:$B$184,$B$200,1),INDEX($B$4:$B$184,$B$200+(MONTH($B216)-$C$200),1)),0),VLOOKUP($B216,$B$4:RD$184,COLUMN(RD$1)-1,0))</f>
        <v>22116511603.710541</v>
      </c>
      <c r="RE216" s="30">
        <f>IF(VLOOKUP($B216,$B$4:RE$184,COLUMN(RE$1)-1,0)="",IF(RE183="",TREND(RE$4:INDEX(RE$4:RE$184,$B$200,1),$B$4:INDEX($B$4:$B$184,$B$200,1),INDEX($B$4:$B$184,$B$200+(MONTH($B216)-$C$200),1)),0),VLOOKUP($B216,$B$4:RE$184,COLUMN(RE$1)-1,0))</f>
        <v>501597707.88114214</v>
      </c>
      <c r="RF216" s="30">
        <f>IF(VLOOKUP($B216,$B$4:RF$184,COLUMN(RF$1)-1,0)="",IF(RF183="",TREND(RF$4:INDEX(RF$4:RF$184,$B$200,1),$B$4:INDEX($B$4:$B$184,$B$200,1),INDEX($B$4:$B$184,$B$200+(MONTH($B216)-$C$200),1)),0),VLOOKUP($B216,$B$4:RF$184,COLUMN(RF$1)-1,0))</f>
        <v>3427271919.7208595</v>
      </c>
      <c r="RG216" s="30">
        <f>IF(VLOOKUP($B216,$B$4:RG$184,COLUMN(RG$1)-1,0)="",IF(RG183="",TREND(RG$4:INDEX(RG$4:RG$184,$B$200,1),$B$4:INDEX($B$4:$B$184,$B$200,1),INDEX($B$4:$B$184,$B$200+(MONTH($B216)-$C$200),1)),0),VLOOKUP($B216,$B$4:RG$184,COLUMN(RG$1)-1,0))</f>
        <v>-8667179.2617802322</v>
      </c>
      <c r="RH216" s="30">
        <f>IF(VLOOKUP($B216,$B$4:RH$184,COLUMN(RH$1)-1,0)="",IF(RH183="",TREND(RH$4:INDEX(RH$4:RH$184,$B$200,1),$B$4:INDEX($B$4:$B$184,$B$200,1),INDEX($B$4:$B$184,$B$200+(MONTH($B216)-$C$200),1)),0),VLOOKUP($B216,$B$4:RH$184,COLUMN(RH$1)-1,0))</f>
        <v>3435939098.9826431</v>
      </c>
      <c r="RI216" s="30">
        <f>IF(VLOOKUP($B216,$B$4:RI$184,COLUMN(RI$1)-1,0)="",IF(RI183="",TREND(RI$4:INDEX(RI$4:RI$184,$B$200,1),$B$4:INDEX($B$4:$B$184,$B$200,1),INDEX($B$4:$B$184,$B$200+(MONTH($B216)-$C$200),1)),0),VLOOKUP($B216,$B$4:RI$184,COLUMN(RI$1)-1,0))</f>
        <v>147043008764.51062</v>
      </c>
      <c r="RJ216" s="30">
        <f>IF(VLOOKUP($B216,$B$4:RJ$184,COLUMN(RJ$1)-1,0)="",IF(RJ183="",TREND(RJ$4:INDEX(RJ$4:RJ$184,$B$200,1),$B$4:INDEX($B$4:$B$184,$B$200,1),INDEX($B$4:$B$184,$B$200+(MONTH($B216)-$C$200),1)),0),VLOOKUP($B216,$B$4:RJ$184,COLUMN(RJ$1)-1,0))</f>
        <v>13849723515.478897</v>
      </c>
      <c r="RK216" s="30">
        <f>IF(VLOOKUP($B216,$B$4:RK$184,COLUMN(RK$1)-1,0)="",IF(RK183="",TREND(RK$4:INDEX(RK$4:RK$184,$B$200,1),$B$4:INDEX($B$4:$B$184,$B$200,1),INDEX($B$4:$B$184,$B$200+(MONTH($B216)-$C$200),1)),0),VLOOKUP($B216,$B$4:RK$184,COLUMN(RK$1)-1,0))</f>
        <v>13764946291.579727</v>
      </c>
      <c r="RL216" s="30">
        <f>IF(VLOOKUP($B216,$B$4:RL$184,COLUMN(RL$1)-1,0)="",IF(RL183="",TREND(RL$4:INDEX(RL$4:RL$184,$B$200,1),$B$4:INDEX($B$4:$B$184,$B$200,1),INDEX($B$4:$B$184,$B$200+(MONTH($B216)-$C$200),1)),0),VLOOKUP($B216,$B$4:RL$184,COLUMN(RL$1)-1,0))</f>
        <v>6307013469.3983727</v>
      </c>
      <c r="RM216" s="30">
        <f>IF(VLOOKUP($B216,$B$4:RM$184,COLUMN(RM$1)-1,0)="",IF(RM183="",TREND(RM$4:INDEX(RM$4:RM$184,$B$200,1),$B$4:INDEX($B$4:$B$184,$B$200,1),INDEX($B$4:$B$184,$B$200+(MONTH($B216)-$C$200),1)),0),VLOOKUP($B216,$B$4:RM$184,COLUMN(RM$1)-1,0))</f>
        <v>142749325.80041695</v>
      </c>
      <c r="RN216" s="30">
        <f>IF(VLOOKUP($B216,$B$4:RN$184,COLUMN(RN$1)-1,0)="",IF(RN183="",TREND(RN$4:INDEX(RN$4:RN$184,$B$200,1),$B$4:INDEX($B$4:$B$184,$B$200,1),INDEX($B$4:$B$184,$B$200+(MONTH($B216)-$C$200),1)),0),VLOOKUP($B216,$B$4:RN$184,COLUMN(RN$1)-1,0))</f>
        <v>107446526.45899826</v>
      </c>
      <c r="RO216" s="30">
        <f>IF(VLOOKUP($B216,$B$4:RO$184,COLUMN(RO$1)-1,0)="",IF(RO183="",TREND(RO$4:INDEX(RO$4:RO$184,$B$200,1),$B$4:INDEX($B$4:$B$184,$B$200,1),INDEX($B$4:$B$184,$B$200+(MONTH($B216)-$C$200),1)),0),VLOOKUP($B216,$B$4:RO$184,COLUMN(RO$1)-1,0))</f>
        <v>8493661.1580653936</v>
      </c>
      <c r="RP216" s="30">
        <f>IF(VLOOKUP($B216,$B$4:RP$184,COLUMN(RP$1)-1,0)="",IF(RP183="",TREND(RP$4:INDEX(RP$4:RP$184,$B$200,1),$B$4:INDEX($B$4:$B$184,$B$200,1),INDEX($B$4:$B$184,$B$200+(MONTH($B216)-$C$200),1)),0),VLOOKUP($B216,$B$4:RP$184,COLUMN(RP$1)-1,0))</f>
        <v>-672115.3381706737</v>
      </c>
      <c r="RQ216" s="30">
        <f>IF(VLOOKUP($B216,$B$4:RQ$184,COLUMN(RQ$1)-1,0)="",IF(RQ183="",TREND(RQ$4:INDEX(RQ$4:RQ$184,$B$200,1),$B$4:INDEX($B$4:$B$184,$B$200,1),INDEX($B$4:$B$184,$B$200+(MONTH($B216)-$C$200),1)),0),VLOOKUP($B216,$B$4:RQ$184,COLUMN(RQ$1)-1,0))</f>
        <v>-2189393.1912828609</v>
      </c>
      <c r="RR216" s="30">
        <f>IF(VLOOKUP($B216,$B$4:RR$184,COLUMN(RR$1)-1,0)="",IF(RR183="",TREND(RR$4:INDEX(RR$4:RR$184,$B$200,1),$B$4:INDEX($B$4:$B$184,$B$200,1),INDEX($B$4:$B$184,$B$200+(MONTH($B216)-$C$200),1)),0),VLOOKUP($B216,$B$4:RR$184,COLUMN(RR$1)-1,0))</f>
        <v>-937300.96465713158</v>
      </c>
      <c r="RS216" s="30">
        <f>IF(VLOOKUP($B216,$B$4:RS$184,COLUMN(RS$1)-1,0)="",IF(RS183="",TREND(RS$4:INDEX(RS$4:RS$184,$B$200,1),$B$4:INDEX($B$4:$B$184,$B$200,1),INDEX($B$4:$B$184,$B$200+(MONTH($B216)-$C$200),1)),0),VLOOKUP($B216,$B$4:RS$184,COLUMN(RS$1)-1,0))</f>
        <v>-26706.310666810139</v>
      </c>
      <c r="RT216" s="30">
        <f>IF(VLOOKUP($B216,$B$4:RT$184,COLUMN(RT$1)-1,0)="",IF(RT183="",TREND(RT$4:INDEX(RT$4:RT$184,$B$200,1),$B$4:INDEX($B$4:$B$184,$B$200,1),INDEX($B$4:$B$184,$B$200+(MONTH($B216)-$C$200),1)),0),VLOOKUP($B216,$B$4:RT$184,COLUMN(RT$1)-1,0))</f>
        <v>11838186.27820098</v>
      </c>
      <c r="RU216" s="30">
        <f>IF(VLOOKUP($B216,$B$4:RU$184,COLUMN(RU$1)-1,0)="",IF(RU183="",TREND(RU$4:INDEX(RU$4:RU$184,$B$200,1),$B$4:INDEX($B$4:$B$184,$B$200,1),INDEX($B$4:$B$184,$B$200+(MONTH($B216)-$C$200),1)),0),VLOOKUP($B216,$B$4:RU$184,COLUMN(RU$1)-1,0))</f>
        <v>-155499513.44505692</v>
      </c>
      <c r="RV216" s="30">
        <f>IF(VLOOKUP($B216,$B$4:RV$184,COLUMN(RV$1)-1,0)="",IF(RV183="",TREND(RV$4:INDEX(RV$4:RV$184,$B$200,1),$B$4:INDEX($B$4:$B$184,$B$200,1),INDEX($B$4:$B$184,$B$200+(MONTH($B216)-$C$200),1)),0),VLOOKUP($B216,$B$4:RV$184,COLUMN(RV$1)-1,0))</f>
        <v>6077112.009738938</v>
      </c>
      <c r="RW216" s="30">
        <f>IF(VLOOKUP($B216,$B$4:RW$184,COLUMN(RW$1)-1,0)="",IF(RW183="",TREND(RW$4:INDEX(RW$4:RW$184,$B$200,1),$B$4:INDEX($B$4:$B$184,$B$200,1),INDEX($B$4:$B$184,$B$200+(MONTH($B216)-$C$200),1)),0),VLOOKUP($B216,$B$4:RW$184,COLUMN(RW$1)-1,0))</f>
        <v>364960.3499854207</v>
      </c>
      <c r="RX216" s="30">
        <f>IF(VLOOKUP($B216,$B$4:RX$184,COLUMN(RX$1)-1,0)="",IF(RX183="",TREND(RX$4:INDEX(RX$4:RX$184,$B$200,1),$B$4:INDEX($B$4:$B$184,$B$200,1),INDEX($B$4:$B$184,$B$200+(MONTH($B216)-$C$200),1)),0),VLOOKUP($B216,$B$4:RX$184,COLUMN(RX$1)-1,0))</f>
        <v>0</v>
      </c>
      <c r="RY216" s="30">
        <f>IF(VLOOKUP($B216,$B$4:RY$184,COLUMN(RY$1)-1,0)="",IF(RY183="",TREND(RY$4:INDEX(RY$4:RY$184,$B$200,1),$B$4:INDEX($B$4:$B$184,$B$200,1),INDEX($B$4:$B$184,$B$200+(MONTH($B216)-$C$200),1)),0),VLOOKUP($B216,$B$4:RY$184,COLUMN(RY$1)-1,0))</f>
        <v>124513.64517608983</v>
      </c>
      <c r="RZ216" s="30">
        <f>IF(VLOOKUP($B216,$B$4:RZ$184,COLUMN(RZ$1)-1,0)="",IF(RZ183="",TREND(RZ$4:INDEX(RZ$4:RZ$184,$B$200,1),$B$4:INDEX($B$4:$B$184,$B$200,1),INDEX($B$4:$B$184,$B$200+(MONTH($B216)-$C$200),1)),0),VLOOKUP($B216,$B$4:RZ$184,COLUMN(RZ$1)-1,0))</f>
        <v>0</v>
      </c>
      <c r="SA216" s="30">
        <f>IF(VLOOKUP($B216,$B$4:SA$184,COLUMN(SA$1)-1,0)="",IF(SA183="",TREND(SA$4:INDEX(SA$4:SA$184,$B$200,1),$B$4:INDEX($B$4:$B$184,$B$200,1),INDEX($B$4:$B$184,$B$200+(MONTH($B216)-$C$200),1)),0),VLOOKUP($B216,$B$4:SA$184,COLUMN(SA$1)-1,0))</f>
        <v>0</v>
      </c>
      <c r="SB216" s="30">
        <f>IF(VLOOKUP($B216,$B$4:SB$184,COLUMN(SB$1)-1,0)="",IF(SB183="",TREND(SB$4:INDEX(SB$4:SB$184,$B$200,1),$B$4:INDEX($B$4:$B$184,$B$200,1),INDEX($B$4:$B$184,$B$200+(MONTH($B216)-$C$200),1)),0),VLOOKUP($B216,$B$4:SB$184,COLUMN(SB$1)-1,0))</f>
        <v>0</v>
      </c>
      <c r="SC216" s="30">
        <f>IF(VLOOKUP($B216,$B$4:SC$184,COLUMN(SC$1)-1,0)="",IF(SC183="",TREND(SC$4:INDEX(SC$4:SC$184,$B$200,1),$B$4:INDEX($B$4:$B$184,$B$200,1),INDEX($B$4:$B$184,$B$200+(MONTH($B216)-$C$200),1)),0),VLOOKUP($B216,$B$4:SC$184,COLUMN(SC$1)-1,0))</f>
        <v>623151.01709700702</v>
      </c>
      <c r="SD216" s="30">
        <f>IF(VLOOKUP($B216,$B$4:SD$184,COLUMN(SD$1)-1,0)="",IF(SD183="",TREND(SD$4:INDEX(SD$4:SD$184,$B$200,1),$B$4:INDEX($B$4:$B$184,$B$200,1),INDEX($B$4:$B$184,$B$200+(MONTH($B216)-$C$200),1)),0),VLOOKUP($B216,$B$4:SD$184,COLUMN(SD$1)-1,0))</f>
        <v>0</v>
      </c>
      <c r="SE216" s="30">
        <f>IF(VLOOKUP($B216,$B$4:SE$184,COLUMN(SE$1)-1,0)="",IF(SE183="",TREND(SE$4:INDEX(SE$4:SE$184,$B$200,1),$B$4:INDEX($B$4:$B$184,$B$200,1),INDEX($B$4:$B$184,$B$200+(MONTH($B216)-$C$200),1)),0),VLOOKUP($B216,$B$4:SE$184,COLUMN(SE$1)-1,0))</f>
        <v>0</v>
      </c>
      <c r="SF216" s="30">
        <f>IF(VLOOKUP($B216,$B$4:SF$184,COLUMN(SF$1)-1,0)="",IF(SF183="",TREND(SF$4:INDEX(SF$4:SF$184,$B$200,1),$B$4:INDEX($B$4:$B$184,$B$200,1),INDEX($B$4:$B$184,$B$200+(MONTH($B216)-$C$200),1)),0),VLOOKUP($B216,$B$4:SF$184,COLUMN(SF$1)-1,0))</f>
        <v>-4.7040861097375455</v>
      </c>
      <c r="SG216" s="30">
        <f>IF(VLOOKUP($B216,$B$4:SG$184,COLUMN(SG$1)-1,0)="",IF(SG183="",TREND(SG$4:INDEX(SG$4:SG$184,$B$200,1),$B$4:INDEX($B$4:$B$184,$B$200,1),INDEX($B$4:$B$184,$B$200+(MONTH($B216)-$C$200),1)),0),VLOOKUP($B216,$B$4:SG$184,COLUMN(SG$1)-1,0))</f>
        <v>112769228.00051141</v>
      </c>
      <c r="SH216" s="30">
        <f>IF(VLOOKUP($B216,$B$4:SH$184,COLUMN(SH$1)-1,0)="",IF(SH183="",TREND(SH$4:INDEX(SH$4:SH$184,$B$200,1),$B$4:INDEX($B$4:$B$184,$B$200,1),INDEX($B$4:$B$184,$B$200+(MONTH($B216)-$C$200),1)),0),VLOOKUP($B216,$B$4:SH$184,COLUMN(SH$1)-1,0))</f>
        <v>63455986.389628172</v>
      </c>
      <c r="SI216" s="30">
        <f>IF(VLOOKUP($B216,$B$4:SI$184,COLUMN(SI$1)-1,0)="",IF(SI183="",TREND(SI$4:INDEX(SI$4:SI$184,$B$200,1),$B$4:INDEX($B$4:$B$184,$B$200,1),INDEX($B$4:$B$184,$B$200+(MONTH($B216)-$C$200),1)),0),VLOOKUP($B216,$B$4:SI$184,COLUMN(SI$1)-1,0))</f>
        <v>48120064.007197082</v>
      </c>
      <c r="SJ216" s="30">
        <f>IF(VLOOKUP($B216,$B$4:SJ$184,COLUMN(SJ$1)-1,0)="",IF(SJ183="",TREND(SJ$4:INDEX(SJ$4:SJ$184,$B$200,1),$B$4:INDEX($B$4:$B$184,$B$200,1),INDEX($B$4:$B$184,$B$200+(MONTH($B216)-$C$200),1)),0),VLOOKUP($B216,$B$4:SJ$184,COLUMN(SJ$1)-1,0))</f>
        <v>3483.9922939345779</v>
      </c>
      <c r="SK216" s="30">
        <f>IF(VLOOKUP($B216,$B$4:SK$184,COLUMN(SK$1)-1,0)="",IF(SK183="",TREND(SK$4:INDEX(SK$4:SK$184,$B$200,1),$B$4:INDEX($B$4:$B$184,$B$200,1),INDEX($B$4:$B$184,$B$200+(MONTH($B216)-$C$200),1)),0),VLOOKUP($B216,$B$4:SK$184,COLUMN(SK$1)-1,0))</f>
        <v>2528553930.9713249</v>
      </c>
      <c r="SL216" s="30">
        <f>IF(VLOOKUP($B216,$B$4:SL$184,COLUMN(SL$1)-1,0)="",IF(SL183="",TREND(SL$4:INDEX(SL$4:SL$184,$B$200,1),$B$4:INDEX($B$4:$B$184,$B$200,1),INDEX($B$4:$B$184,$B$200+(MONTH($B216)-$C$200),1)),0),VLOOKUP($B216,$B$4:SL$184,COLUMN(SL$1)-1,0))</f>
        <v>2528553930.9713249</v>
      </c>
      <c r="SM216" s="30">
        <f>IF(VLOOKUP($B216,$B$4:SM$184,COLUMN(SM$1)-1,0)="",IF(SM183="",TREND(SM$4:INDEX(SM$4:SM$184,$B$200,1),$B$4:INDEX($B$4:$B$184,$B$200,1),INDEX($B$4:$B$184,$B$200+(MONTH($B216)-$C$200),1)),0),VLOOKUP($B216,$B$4:SM$184,COLUMN(SM$1)-1,0))</f>
        <v>0</v>
      </c>
      <c r="SN216" s="30">
        <f>IF(VLOOKUP($B216,$B$4:SN$184,COLUMN(SN$1)-1,0)="",IF(SN183="",TREND(SN$4:INDEX(SN$4:SN$184,$B$200,1),$B$4:INDEX($B$4:$B$184,$B$200,1),INDEX($B$4:$B$184,$B$200+(MONTH($B216)-$C$200),1)),0),VLOOKUP($B216,$B$4:SN$184,COLUMN(SN$1)-1,0))</f>
        <v>186278922.8154819</v>
      </c>
      <c r="SO216" s="30">
        <f>IF(VLOOKUP($B216,$B$4:SO$184,COLUMN(SO$1)-1,0)="",IF(SO183="",TREND(SO$4:INDEX(SO$4:SO$184,$B$200,1),$B$4:INDEX($B$4:$B$184,$B$200,1),INDEX($B$4:$B$184,$B$200+(MONTH($B216)-$C$200),1)),0),VLOOKUP($B216,$B$4:SO$184,COLUMN(SO$1)-1,0))</f>
        <v>3261.7298895689783</v>
      </c>
      <c r="SP216" s="30">
        <f>IF(VLOOKUP($B216,$B$4:SP$184,COLUMN(SP$1)-1,0)="",IF(SP183="",TREND(SP$4:INDEX(SP$4:SP$184,$B$200,1),$B$4:INDEX($B$4:$B$184,$B$200,1),INDEX($B$4:$B$184,$B$200+(MONTH($B216)-$C$200),1)),0),VLOOKUP($B216,$B$4:SP$184,COLUMN(SP$1)-1,0))</f>
        <v>1518170.5272936225</v>
      </c>
      <c r="SQ216" s="30">
        <f>IF(VLOOKUP($B216,$B$4:SQ$184,COLUMN(SQ$1)-1,0)="",IF(SQ183="",TREND(SQ$4:INDEX(SQ$4:SQ$184,$B$200,1),$B$4:INDEX($B$4:$B$184,$B$200,1),INDEX($B$4:$B$184,$B$200+(MONTH($B216)-$C$200),1)),0),VLOOKUP($B216,$B$4:SQ$184,COLUMN(SQ$1)-1,0))</f>
        <v>790200.12154440116</v>
      </c>
      <c r="SR216" s="30">
        <f>IF(VLOOKUP($B216,$B$4:SR$184,COLUMN(SR$1)-1,0)="",IF(SR183="",TREND(SR$4:INDEX(SR$4:SR$184,$B$200,1),$B$4:INDEX($B$4:$B$184,$B$200,1),INDEX($B$4:$B$184,$B$200+(MONTH($B216)-$C$200),1)),0),VLOOKUP($B216,$B$4:SR$184,COLUMN(SR$1)-1,0))</f>
        <v>388675205.90027857</v>
      </c>
      <c r="SS216" s="30">
        <f>IF(VLOOKUP($B216,$B$4:SS$184,COLUMN(SS$1)-1,0)="",IF(SS183="",TREND(SS$4:INDEX(SS$4:SS$184,$B$200,1),$B$4:INDEX($B$4:$B$184,$B$200,1),INDEX($B$4:$B$184,$B$200+(MONTH($B216)-$C$200),1)),0),VLOOKUP($B216,$B$4:SS$184,COLUMN(SS$1)-1,0))</f>
        <v>66827971.072520494</v>
      </c>
      <c r="ST216" s="30">
        <f>IF(VLOOKUP($B216,$B$4:ST$184,COLUMN(ST$1)-1,0)="",IF(ST183="",TREND(ST$4:INDEX(ST$4:ST$184,$B$200,1),$B$4:INDEX($B$4:$B$184,$B$200,1),INDEX($B$4:$B$184,$B$200+(MONTH($B216)-$C$200),1)),0),VLOOKUP($B216,$B$4:ST$184,COLUMN(ST$1)-1,0))</f>
        <v>0</v>
      </c>
      <c r="SU216" s="30">
        <f>IF(VLOOKUP($B216,$B$4:SU$184,COLUMN(SU$1)-1,0)="",IF(SU183="",TREND(SU$4:INDEX(SU$4:SU$184,$B$200,1),$B$4:INDEX($B$4:$B$184,$B$200,1),INDEX($B$4:$B$184,$B$200+(MONTH($B216)-$C$200),1)),0),VLOOKUP($B216,$B$4:SU$184,COLUMN(SU$1)-1,0))</f>
        <v>0</v>
      </c>
      <c r="SV216" s="30">
        <f>IF(VLOOKUP($B216,$B$4:SV$184,COLUMN(SV$1)-1,0)="",IF(SV183="",TREND(SV$4:INDEX(SV$4:SV$184,$B$200,1),$B$4:INDEX($B$4:$B$184,$B$200,1),INDEX($B$4:$B$184,$B$200+(MONTH($B216)-$C$200),1)),0),VLOOKUP($B216,$B$4:SV$184,COLUMN(SV$1)-1,0))</f>
        <v>0</v>
      </c>
      <c r="SW216" s="30">
        <f>IF(VLOOKUP($B216,$B$4:SW$184,COLUMN(SW$1)-1,0)="",IF(SW183="",TREND(SW$4:INDEX(SW$4:SW$184,$B$200,1),$B$4:INDEX($B$4:$B$184,$B$200,1),INDEX($B$4:$B$184,$B$200+(MONTH($B216)-$C$200),1)),0),VLOOKUP($B216,$B$4:SW$184,COLUMN(SW$1)-1,0))</f>
        <v>2249499.398228921</v>
      </c>
      <c r="SX216" s="30">
        <f>IF(VLOOKUP($B216,$B$4:SX$184,COLUMN(SX$1)-1,0)="",IF(SX183="",TREND(SX$4:INDEX(SX$4:SX$184,$B$200,1),$B$4:INDEX($B$4:$B$184,$B$200,1),INDEX($B$4:$B$184,$B$200+(MONTH($B216)-$C$200),1)),0),VLOOKUP($B216,$B$4:SX$184,COLUMN(SX$1)-1,0))</f>
        <v>13519789.526999667</v>
      </c>
      <c r="SY216" s="30">
        <f>IF(VLOOKUP($B216,$B$4:SY$184,COLUMN(SY$1)-1,0)="",IF(SY183="",TREND(SY$4:INDEX(SY$4:SY$184,$B$200,1),$B$4:INDEX($B$4:$B$184,$B$200,1),INDEX($B$4:$B$184,$B$200+(MONTH($B216)-$C$200),1)),0),VLOOKUP($B216,$B$4:SY$184,COLUMN(SY$1)-1,0))</f>
        <v>23936939.391712099</v>
      </c>
      <c r="SZ216" s="30">
        <f>IF(VLOOKUP($B216,$B$4:SZ$184,COLUMN(SZ$1)-1,0)="",IF(SZ183="",TREND(SZ$4:INDEX(SZ$4:SZ$184,$B$200,1),$B$4:INDEX($B$4:$B$184,$B$200,1),INDEX($B$4:$B$184,$B$200+(MONTH($B216)-$C$200),1)),0),VLOOKUP($B216,$B$4:SZ$184,COLUMN(SZ$1)-1,0))</f>
        <v>293055.58210668107</v>
      </c>
      <c r="TA216" s="30">
        <f>IF(VLOOKUP($B216,$B$4:TA$184,COLUMN(TA$1)-1,0)="",IF(TA183="",TREND(TA$4:INDEX(TA$4:TA$184,$B$200,1),$B$4:INDEX($B$4:$B$184,$B$200,1),INDEX($B$4:$B$184,$B$200+(MONTH($B216)-$C$200),1)),0),VLOOKUP($B216,$B$4:TA$184,COLUMN(TA$1)-1,0))</f>
        <v>3292385088.6063271</v>
      </c>
      <c r="TB216" s="30">
        <f>IF(VLOOKUP($B216,$B$4:TB$184,COLUMN(TB$1)-1,0)="",IF(TB183="",TREND(TB$4:INDEX(TB$4:TB$184,$B$200,1),$B$4:INDEX($B$4:$B$184,$B$200,1),INDEX($B$4:$B$184,$B$200+(MONTH($B216)-$C$200),1)),0),VLOOKUP($B216,$B$4:TB$184,COLUMN(TB$1)-1,0))</f>
        <v>207105493.97256541</v>
      </c>
      <c r="TC216" s="30">
        <f>IF(VLOOKUP($B216,$B$4:TC$184,COLUMN(TC$1)-1,0)="",IF(TC183="",TREND(TC$4:INDEX(TC$4:TC$184,$B$200,1),$B$4:INDEX($B$4:$B$184,$B$200,1),INDEX($B$4:$B$184,$B$200+(MONTH($B216)-$C$200),1)),0),VLOOKUP($B216,$B$4:TC$184,COLUMN(TC$1)-1,0))</f>
        <v>54127702.325212121</v>
      </c>
      <c r="TD216" s="30">
        <f>IF(VLOOKUP($B216,$B$4:TD$184,COLUMN(TD$1)-1,0)="",IF(TD183="",TREND(TD$4:INDEX(TD$4:TD$184,$B$200,1),$B$4:INDEX($B$4:$B$184,$B$200,1),INDEX($B$4:$B$184,$B$200+(MONTH($B216)-$C$200),1)),0),VLOOKUP($B216,$B$4:TD$184,COLUMN(TD$1)-1,0))</f>
        <v>0</v>
      </c>
      <c r="TE216" s="30">
        <f>IF(VLOOKUP($B216,$B$4:TE$184,COLUMN(TE$1)-1,0)="",IF(TE183="",TREND(TE$4:INDEX(TE$4:TE$184,$B$200,1),$B$4:INDEX($B$4:$B$184,$B$200,1),INDEX($B$4:$B$184,$B$200+(MONTH($B216)-$C$200),1)),0),VLOOKUP($B216,$B$4:TE$184,COLUMN(TE$1)-1,0))</f>
        <v>5027704.0339168906</v>
      </c>
      <c r="TF216" s="30">
        <f>IF(VLOOKUP($B216,$B$4:TF$184,COLUMN(TF$1)-1,0)="",IF(TF183="",TREND(TF$4:INDEX(TF$4:TF$184,$B$200,1),$B$4:INDEX($B$4:$B$184,$B$200,1),INDEX($B$4:$B$184,$B$200+(MONTH($B216)-$C$200),1)),0),VLOOKUP($B216,$B$4:TF$184,COLUMN(TF$1)-1,0))</f>
        <v>5862160.9721863717</v>
      </c>
      <c r="TG216" s="30">
        <f>IF(VLOOKUP($B216,$B$4:TG$184,COLUMN(TG$1)-1,0)="",IF(TG183="",TREND(TG$4:INDEX(TG$4:TG$184,$B$200,1),$B$4:INDEX($B$4:$B$184,$B$200,1),INDEX($B$4:$B$184,$B$200+(MONTH($B216)-$C$200),1)),0),VLOOKUP($B216,$B$4:TG$184,COLUMN(TG$1)-1,0))</f>
        <v>45354529.195152044</v>
      </c>
      <c r="TH216" s="30">
        <f>IF(VLOOKUP($B216,$B$4:TH$184,COLUMN(TH$1)-1,0)="",IF(TH183="",TREND(TH$4:INDEX(TH$4:TH$184,$B$200,1),$B$4:INDEX($B$4:$B$184,$B$200,1),INDEX($B$4:$B$184,$B$200+(MONTH($B216)-$C$200),1)),0),VLOOKUP($B216,$B$4:TH$184,COLUMN(TH$1)-1,0))</f>
        <v>96859011.505741954</v>
      </c>
      <c r="TI216" s="30">
        <f>IF(VLOOKUP($B216,$B$4:TI$184,COLUMN(TI$1)-1,0)="",IF(TI183="",TREND(TI$4:INDEX(TI$4:TI$184,$B$200,1),$B$4:INDEX($B$4:$B$184,$B$200,1),INDEX($B$4:$B$184,$B$200+(MONTH($B216)-$C$200),1)),0),VLOOKUP($B216,$B$4:TI$184,COLUMN(TI$1)-1,0))</f>
        <v>258689513.41748095</v>
      </c>
      <c r="TJ216" s="30">
        <f>IF(VLOOKUP($B216,$B$4:TJ$184,COLUMN(TJ$1)-1,0)="",IF(TJ183="",TREND(TJ$4:INDEX(TJ$4:TJ$184,$B$200,1),$B$4:INDEX($B$4:$B$184,$B$200,1),INDEX($B$4:$B$184,$B$200+(MONTH($B216)-$C$200),1)),0),VLOOKUP($B216,$B$4:TJ$184,COLUMN(TJ$1)-1,0))</f>
        <v>102832674979.45947</v>
      </c>
      <c r="TK216" s="30">
        <f>IF(VLOOKUP($B216,$B$4:TK$184,COLUMN(TK$1)-1,0)="",IF(TK183="",TREND(TK$4:INDEX(TK$4:TK$184,$B$200,1),$B$4:INDEX($B$4:$B$184,$B$200,1),INDEX($B$4:$B$184,$B$200+(MONTH($B216)-$C$200),1)),0),VLOOKUP($B216,$B$4:TK$184,COLUMN(TK$1)-1,0))</f>
        <v>90120699213.457886</v>
      </c>
      <c r="TL216" s="30">
        <f>IF(VLOOKUP($B216,$B$4:TL$184,COLUMN(TL$1)-1,0)="",IF(TL183="",TREND(TL$4:INDEX(TL$4:TL$184,$B$200,1),$B$4:INDEX($B$4:$B$184,$B$200,1),INDEX($B$4:$B$184,$B$200+(MONTH($B216)-$C$200),1)),0),VLOOKUP($B216,$B$4:TL$184,COLUMN(TL$1)-1,0))</f>
        <v>52362883786.411011</v>
      </c>
      <c r="TM216" s="30">
        <f>IF(VLOOKUP($B216,$B$4:TM$184,COLUMN(TM$1)-1,0)="",IF(TM183="",TREND(TM$4:INDEX(TM$4:TM$184,$B$200,1),$B$4:INDEX($B$4:$B$184,$B$200,1),INDEX($B$4:$B$184,$B$200+(MONTH($B216)-$C$200),1)),0),VLOOKUP($B216,$B$4:TM$184,COLUMN(TM$1)-1,0))</f>
        <v>264851407.75056171</v>
      </c>
      <c r="TN216" s="30">
        <f>IF(VLOOKUP($B216,$B$4:TN$184,COLUMN(TN$1)-1,0)="",IF(TN183="",TREND(TN$4:INDEX(TN$4:TN$184,$B$200,1),$B$4:INDEX($B$4:$B$184,$B$200,1),INDEX($B$4:$B$184,$B$200+(MONTH($B216)-$C$200),1)),0),VLOOKUP($B216,$B$4:TN$184,COLUMN(TN$1)-1,0))</f>
        <v>260838037.55566263</v>
      </c>
      <c r="TO216" s="30">
        <f>IF(VLOOKUP($B216,$B$4:TO$184,COLUMN(TO$1)-1,0)="",IF(TO183="",TREND(TO$4:INDEX(TO$4:TO$184,$B$200,1),$B$4:INDEX($B$4:$B$184,$B$200,1),INDEX($B$4:$B$184,$B$200+(MONTH($B216)-$C$200),1)),0),VLOOKUP($B216,$B$4:TO$184,COLUMN(TO$1)-1,0))</f>
        <v>4013370.1948991455</v>
      </c>
      <c r="TP216" s="30">
        <f>IF(VLOOKUP($B216,$B$4:TP$184,COLUMN(TP$1)-1,0)="",IF(TP183="",TREND(TP$4:INDEX(TP$4:TP$184,$B$200,1),$B$4:INDEX($B$4:$B$184,$B$200,1),INDEX($B$4:$B$184,$B$200+(MONTH($B216)-$C$200),1)),0),VLOOKUP($B216,$B$4:TP$184,COLUMN(TP$1)-1,0))</f>
        <v>2417216.8933315277</v>
      </c>
      <c r="TQ216" s="30">
        <f>IF(VLOOKUP($B216,$B$4:TQ$184,COLUMN(TQ$1)-1,0)="",IF(TQ183="",TREND(TQ$4:INDEX(TQ$4:TQ$184,$B$200,1),$B$4:INDEX($B$4:$B$184,$B$200,1),INDEX($B$4:$B$184,$B$200+(MONTH($B216)-$C$200),1)),0),VLOOKUP($B216,$B$4:TQ$184,COLUMN(TQ$1)-1,0))</f>
        <v>2417216.8933315277</v>
      </c>
      <c r="TR216" s="30">
        <f>IF(VLOOKUP($B216,$B$4:TR$184,COLUMN(TR$1)-1,0)="",IF(TR183="",TREND(TR$4:INDEX(TR$4:TR$184,$B$200,1),$B$4:INDEX($B$4:$B$184,$B$200,1),INDEX($B$4:$B$184,$B$200+(MONTH($B216)-$C$200),1)),0),VLOOKUP($B216,$B$4:TR$184,COLUMN(TR$1)-1,0))</f>
        <v>1044702883.2802124</v>
      </c>
      <c r="TS216" s="30">
        <f>IF(VLOOKUP($B216,$B$4:TS$184,COLUMN(TS$1)-1,0)="",IF(TS183="",TREND(TS$4:INDEX(TS$4:TS$184,$B$200,1),$B$4:INDEX($B$4:$B$184,$B$200,1),INDEX($B$4:$B$184,$B$200+(MONTH($B216)-$C$200),1)),0),VLOOKUP($B216,$B$4:TS$184,COLUMN(TS$1)-1,0))</f>
        <v>48293689929.189575</v>
      </c>
      <c r="TT216" s="30">
        <f>IF(VLOOKUP($B216,$B$4:TT$184,COLUMN(TT$1)-1,0)="",IF(TT183="",TREND(TT$4:INDEX(TT$4:TT$184,$B$200,1),$B$4:INDEX($B$4:$B$184,$B$200,1),INDEX($B$4:$B$184,$B$200+(MONTH($B216)-$C$200),1)),0),VLOOKUP($B216,$B$4:TT$184,COLUMN(TT$1)-1,0))</f>
        <v>1131398380.5787134</v>
      </c>
      <c r="TU216" s="30">
        <f>IF(VLOOKUP($B216,$B$4:TU$184,COLUMN(TU$1)-1,0)="",IF(TU183="",TREND(TU$4:INDEX(TU$4:TU$184,$B$200,1),$B$4:INDEX($B$4:$B$184,$B$200,1),INDEX($B$4:$B$184,$B$200+(MONTH($B216)-$C$200),1)),0),VLOOKUP($B216,$B$4:TU$184,COLUMN(TU$1)-1,0))</f>
        <v>30977685791.343079</v>
      </c>
      <c r="TV216" s="30">
        <f>IF(VLOOKUP($B216,$B$4:TV$184,COLUMN(TV$1)-1,0)="",IF(TV183="",TREND(TV$4:INDEX(TV$4:TV$184,$B$200,1),$B$4:INDEX($B$4:$B$184,$B$200,1),INDEX($B$4:$B$184,$B$200+(MONTH($B216)-$C$200),1)),0),VLOOKUP($B216,$B$4:TV$184,COLUMN(TV$1)-1,0))</f>
        <v>-37275.294911497389</v>
      </c>
      <c r="TW216" s="30">
        <f>IF(VLOOKUP($B216,$B$4:TW$184,COLUMN(TW$1)-1,0)="",IF(TW183="",TREND(TW$4:INDEX(TW$4:TW$184,$B$200,1),$B$4:INDEX($B$4:$B$184,$B$200,1),INDEX($B$4:$B$184,$B$200+(MONTH($B216)-$C$200),1)),0),VLOOKUP($B216,$B$4:TW$184,COLUMN(TW$1)-1,0))</f>
        <v>-1270387748.4084206</v>
      </c>
      <c r="TX216" s="30">
        <f>IF(VLOOKUP($B216,$B$4:TX$184,COLUMN(TX$1)-1,0)="",IF(TX183="",TREND(TX$4:INDEX(TX$4:TX$184,$B$200,1),$B$4:INDEX($B$4:$B$184,$B$200,1),INDEX($B$4:$B$184,$B$200+(MONTH($B216)-$C$200),1)),0),VLOOKUP($B216,$B$4:TX$184,COLUMN(TX$1)-1,0))</f>
        <v>276090.73550134432</v>
      </c>
      <c r="TY216" s="30">
        <f>IF(VLOOKUP($B216,$B$4:TY$184,COLUMN(TY$1)-1,0)="",IF(TY183="",TREND(TY$4:INDEX(TY$4:TY$184,$B$200,1),$B$4:INDEX($B$4:$B$184,$B$200,1),INDEX($B$4:$B$184,$B$200+(MONTH($B216)-$C$200),1)),0),VLOOKUP($B216,$B$4:TY$184,COLUMN(TY$1)-1,0))</f>
        <v>41712019.283852018</v>
      </c>
      <c r="TZ216" s="30">
        <f>IF(VLOOKUP($B216,$B$4:TZ$184,COLUMN(TZ$1)-1,0)="",IF(TZ183="",TREND(TZ$4:INDEX(TZ$4:TZ$184,$B$200,1),$B$4:INDEX($B$4:$B$184,$B$200,1),INDEX($B$4:$B$184,$B$200+(MONTH($B216)-$C$200),1)),0),VLOOKUP($B216,$B$4:TZ$184,COLUMN(TZ$1)-1,0))</f>
        <v>-10842787.008370638</v>
      </c>
      <c r="UA216" s="30">
        <f>IF(VLOOKUP($B216,$B$4:UA$184,COLUMN(UA$1)-1,0)="",IF(UA183="",TREND(UA$4:INDEX(UA$4:UA$184,$B$200,1),$B$4:INDEX($B$4:$B$184,$B$200,1),INDEX($B$4:$B$184,$B$200+(MONTH($B216)-$C$200),1)),0),VLOOKUP($B216,$B$4:UA$184,COLUMN(UA$1)-1,0))</f>
        <v>-13966228.38848412</v>
      </c>
      <c r="UB216" s="30">
        <f>IF(VLOOKUP($B216,$B$4:UB$184,COLUMN(UB$1)-1,0)="",IF(UB183="",TREND(UB$4:INDEX(UB$4:UB$184,$B$200,1),$B$4:INDEX($B$4:$B$184,$B$200,1),INDEX($B$4:$B$184,$B$200+(MONTH($B216)-$C$200),1)),0),VLOOKUP($B216,$B$4:UB$184,COLUMN(UB$1)-1,0))</f>
        <v>32230931720.42392</v>
      </c>
      <c r="UC216" s="30">
        <f>IF(VLOOKUP($B216,$B$4:UC$184,COLUMN(UC$1)-1,0)="",IF(UC183="",TREND(UC$4:INDEX(UC$4:UC$184,$B$200,1),$B$4:INDEX($B$4:$B$184,$B$200,1),INDEX($B$4:$B$184,$B$200+(MONTH($B216)-$C$200),1)),0),VLOOKUP($B216,$B$4:UC$184,COLUMN(UC$1)-1,0))</f>
        <v>14452570314.296417</v>
      </c>
      <c r="UD216" s="30">
        <f>IF(VLOOKUP($B216,$B$4:UD$184,COLUMN(UD$1)-1,0)="",IF(UD183="",TREND(UD$4:INDEX(UD$4:UD$184,$B$200,1),$B$4:INDEX($B$4:$B$184,$B$200,1),INDEX($B$4:$B$184,$B$200+(MONTH($B216)-$C$200),1)),0),VLOOKUP($B216,$B$4:UD$184,COLUMN(UD$1)-1,0))</f>
        <v>16916820794.621033</v>
      </c>
      <c r="UE216" s="30">
        <f>IF(VLOOKUP($B216,$B$4:UE$184,COLUMN(UE$1)-1,0)="",IF(UE183="",TREND(UE$4:INDEX(UE$4:UE$184,$B$200,1),$B$4:INDEX($B$4:$B$184,$B$200,1),INDEX($B$4:$B$184,$B$200+(MONTH($B216)-$C$200),1)),0),VLOOKUP($B216,$B$4:UE$184,COLUMN(UE$1)-1,0))</f>
        <v>-896425934.02125168</v>
      </c>
      <c r="UF216" s="30">
        <f>IF(VLOOKUP($B216,$B$4:UF$184,COLUMN(UF$1)-1,0)="",IF(UF183="",TREND(UF$4:INDEX(UF$4:UF$184,$B$200,1),$B$4:INDEX($B$4:$B$184,$B$200,1),INDEX($B$4:$B$184,$B$200+(MONTH($B216)-$C$200),1)),0),VLOOKUP($B216,$B$4:UF$184,COLUMN(UF$1)-1,0))</f>
        <v>518645951.90693283</v>
      </c>
      <c r="UG216" s="30">
        <f>IF(VLOOKUP($B216,$B$4:UG$184,COLUMN(UG$1)-1,0)="",IF(UG183="",TREND(UG$4:INDEX(UG$4:UG$184,$B$200,1),$B$4:INDEX($B$4:$B$184,$B$200,1),INDEX($B$4:$B$184,$B$200+(MONTH($B216)-$C$200),1)),0),VLOOKUP($B216,$B$4:UG$184,COLUMN(UG$1)-1,0))</f>
        <v>580494277818.38672</v>
      </c>
    </row>
    <row r="217" spans="1:555">
      <c r="A217" s="740" t="s">
        <v>162</v>
      </c>
      <c r="B217" s="741"/>
      <c r="C217" s="67">
        <f>SUM(C205:C216)</f>
        <v>3320409951712.2393</v>
      </c>
      <c r="D217" s="68">
        <f>SUM(D205:D216)</f>
        <v>1783585687914.1531</v>
      </c>
      <c r="E217" s="68">
        <f>SUM(E205:E216)</f>
        <v>1574178282803.5701</v>
      </c>
      <c r="F217" s="69">
        <f t="shared" ref="F217:AF217" si="65">SUM(F205:F216)</f>
        <v>1042131581.8459101</v>
      </c>
      <c r="G217" s="69">
        <f t="shared" si="65"/>
        <v>13069836.38981396</v>
      </c>
      <c r="H217" s="69">
        <f>SUM(H205:H216)</f>
        <v>813355991373.03784</v>
      </c>
      <c r="I217" s="69">
        <f>SUM(I205:I216)</f>
        <v>696803919954.24463</v>
      </c>
      <c r="J217" s="69">
        <f>SUM(J205:J216)</f>
        <v>107989070980.39764</v>
      </c>
      <c r="K217" s="69">
        <f>SUM(K205:K216)</f>
        <v>8563000438.3957624</v>
      </c>
      <c r="L217" s="69">
        <f t="shared" si="65"/>
        <v>87862432194.293503</v>
      </c>
      <c r="M217" s="69">
        <f t="shared" si="65"/>
        <v>557706421985.29004</v>
      </c>
      <c r="N217" s="69">
        <f t="shared" si="65"/>
        <v>551757990221.53076</v>
      </c>
      <c r="O217" s="69">
        <f t="shared" si="65"/>
        <v>5948431763.7593517</v>
      </c>
      <c r="P217" s="69">
        <f t="shared" si="65"/>
        <v>41713489881.87793</v>
      </c>
      <c r="Q217" s="69">
        <f t="shared" si="65"/>
        <v>47549165146.985825</v>
      </c>
      <c r="R217" s="69">
        <f t="shared" si="65"/>
        <v>28923005376.621655</v>
      </c>
      <c r="S217" s="68">
        <f>SUM(S205:S216)</f>
        <v>209407405110.58344</v>
      </c>
      <c r="T217" s="69">
        <f t="shared" si="65"/>
        <v>37686617486.577988</v>
      </c>
      <c r="U217" s="69">
        <f>SUM(U205:U216)</f>
        <v>68458411568.022758</v>
      </c>
      <c r="V217" s="69">
        <f>SUM(V205:V216)</f>
        <v>106145029054.60077</v>
      </c>
      <c r="W217" s="69">
        <f t="shared" si="65"/>
        <v>1976104503.4632583</v>
      </c>
      <c r="X217" s="69">
        <f t="shared" si="65"/>
        <v>21759776342.214333</v>
      </c>
      <c r="Y217" s="69">
        <f t="shared" si="65"/>
        <v>2744584628.3908319</v>
      </c>
      <c r="Z217" s="69">
        <f>SUM(Z205:Z216)</f>
        <v>265508572.71305212</v>
      </c>
      <c r="AA217" s="69">
        <f>SUM(AA205:AA216)</f>
        <v>2389577155.4775052</v>
      </c>
      <c r="AB217" s="69">
        <f t="shared" si="65"/>
        <v>1594074226.9803786</v>
      </c>
      <c r="AC217" s="69">
        <f t="shared" si="65"/>
        <v>-43745632.966932535</v>
      </c>
      <c r="AD217" s="69">
        <f t="shared" si="65"/>
        <v>62022543203.308876</v>
      </c>
      <c r="AE217" s="69">
        <f>SUM(AE205:AE216)</f>
        <v>12653173353.450827</v>
      </c>
      <c r="AF217" s="69">
        <f t="shared" si="65"/>
        <v>8802641944.6683998</v>
      </c>
      <c r="AG217" s="69">
        <f>SUM(AG205:AG216)</f>
        <v>3850531408.7824144</v>
      </c>
      <c r="AH217" s="69">
        <f>SUM(AH205:AH216)</f>
        <v>280891296.40038079</v>
      </c>
      <c r="AI217" s="68">
        <f t="shared" ref="AI217:DQ217" si="66">SUM(AI205:AI216)</f>
        <v>1536824263798.0864</v>
      </c>
      <c r="AJ217" s="68">
        <f>SUM(AJ205:AJ216)</f>
        <v>10204283578.646988</v>
      </c>
      <c r="AK217" s="69">
        <f t="shared" si="66"/>
        <v>1268373474.1503849</v>
      </c>
      <c r="AL217" s="69">
        <f t="shared" si="66"/>
        <v>4526741.1871635839</v>
      </c>
      <c r="AM217" s="69">
        <f t="shared" si="66"/>
        <v>8402526649.4643555</v>
      </c>
      <c r="AN217" s="69">
        <f>SUM(AN205:AN216)</f>
        <v>528856713.84508455</v>
      </c>
      <c r="AO217" s="68">
        <f t="shared" si="66"/>
        <v>28442346430.280167</v>
      </c>
      <c r="AP217" s="69">
        <f t="shared" si="66"/>
        <v>26496211083.601631</v>
      </c>
      <c r="AQ217" s="69">
        <f t="shared" si="66"/>
        <v>148814259.18278942</v>
      </c>
      <c r="AR217" s="69">
        <f t="shared" si="66"/>
        <v>159298342.12481561</v>
      </c>
      <c r="AS217" s="69">
        <f t="shared" si="66"/>
        <v>587236.45819859835</v>
      </c>
      <c r="AT217" s="69">
        <f t="shared" si="66"/>
        <v>429837709.13058692</v>
      </c>
      <c r="AU217" s="69">
        <f t="shared" si="66"/>
        <v>290231680.17517346</v>
      </c>
      <c r="AV217" s="69">
        <f t="shared" ref="AV217:BD217" si="67">SUM(AV205:AV216)</f>
        <v>-92654427.834189355</v>
      </c>
      <c r="AW217" s="69">
        <f t="shared" si="67"/>
        <v>-3397130.3219769318</v>
      </c>
      <c r="AX217" s="69">
        <f t="shared" si="67"/>
        <v>7698684.3479253314</v>
      </c>
      <c r="AY217" s="69">
        <f t="shared" si="67"/>
        <v>746087912.72897708</v>
      </c>
      <c r="AZ217" s="69">
        <f t="shared" si="67"/>
        <v>259631080.68621749</v>
      </c>
      <c r="BA217" s="69">
        <f t="shared" si="67"/>
        <v>0</v>
      </c>
      <c r="BB217" s="69">
        <f t="shared" si="67"/>
        <v>85900617.082012385</v>
      </c>
      <c r="BC217" s="69">
        <f t="shared" si="67"/>
        <v>173730463.60420516</v>
      </c>
      <c r="BD217" s="68">
        <f t="shared" si="67"/>
        <v>105925522232.60669</v>
      </c>
      <c r="BE217" s="69">
        <f t="shared" si="66"/>
        <v>8308613.4434817415</v>
      </c>
      <c r="BF217" s="69">
        <f t="shared" si="66"/>
        <v>60892443445.010864</v>
      </c>
      <c r="BG217" s="69">
        <f t="shared" si="66"/>
        <v>20400007797.540253</v>
      </c>
      <c r="BH217" s="69">
        <f t="shared" si="66"/>
        <v>3501283.1816277318</v>
      </c>
      <c r="BI217" s="69">
        <f t="shared" si="66"/>
        <v>101238072.33800724</v>
      </c>
      <c r="BJ217" s="69">
        <f t="shared" si="66"/>
        <v>-44954.740591736278</v>
      </c>
      <c r="BK217" s="69">
        <f t="shared" si="66"/>
        <v>1206683559.4449606</v>
      </c>
      <c r="BL217" s="69">
        <f t="shared" si="66"/>
        <v>309494505.85479033</v>
      </c>
      <c r="BM217" s="69">
        <f t="shared" si="66"/>
        <v>129332325.22914428</v>
      </c>
      <c r="BN217" s="69">
        <f t="shared" si="66"/>
        <v>232377976.4913128</v>
      </c>
      <c r="BO217" s="69">
        <f t="shared" si="66"/>
        <v>49977268.98804491</v>
      </c>
      <c r="BP217" s="69">
        <f t="shared" si="66"/>
        <v>82312.104458146845</v>
      </c>
      <c r="BQ217" s="69">
        <f>SUM(BQ205:BQ216)</f>
        <v>26006559.480600122</v>
      </c>
      <c r="BR217" s="69">
        <f t="shared" si="66"/>
        <v>2084942567.1454592</v>
      </c>
      <c r="BS217" s="69">
        <f>SUM(BS205:BS216)</f>
        <v>20450106687.30397</v>
      </c>
      <c r="BT217" s="68">
        <f t="shared" si="66"/>
        <v>4198460527.205893</v>
      </c>
      <c r="BU217" s="69">
        <f t="shared" si="66"/>
        <v>99437650.70871608</v>
      </c>
      <c r="BV217" s="69">
        <f t="shared" si="66"/>
        <v>460487218.1779713</v>
      </c>
      <c r="BW217" s="69">
        <f t="shared" si="66"/>
        <v>17167562.930134844</v>
      </c>
      <c r="BX217" s="69">
        <f t="shared" si="66"/>
        <v>1251003.589805061</v>
      </c>
      <c r="BY217" s="69">
        <f t="shared" si="66"/>
        <v>3589821455.3696785</v>
      </c>
      <c r="BZ217" s="69">
        <f t="shared" ref="BZ217:CE217" si="68">SUM(BZ205:BZ216)</f>
        <v>26783537.598571271</v>
      </c>
      <c r="CA217" s="69">
        <f t="shared" si="68"/>
        <v>2794042.2967087473</v>
      </c>
      <c r="CB217" s="69">
        <f t="shared" si="68"/>
        <v>163018.81227104599</v>
      </c>
      <c r="CC217" s="68">
        <f t="shared" si="68"/>
        <v>115104726485.8515</v>
      </c>
      <c r="CD217" s="68">
        <f t="shared" si="68"/>
        <v>-1375539.4449490681</v>
      </c>
      <c r="CE217" s="68">
        <f t="shared" si="68"/>
        <v>93844083128.212219</v>
      </c>
      <c r="CF217" s="69">
        <f t="shared" si="66"/>
        <v>3417024556.9251571</v>
      </c>
      <c r="CG217" s="69">
        <f t="shared" si="66"/>
        <v>39540667413.314041</v>
      </c>
      <c r="CH217" s="69">
        <f t="shared" si="66"/>
        <v>3446101893.2289786</v>
      </c>
      <c r="CI217" s="68">
        <f t="shared" si="66"/>
        <v>928946677.4681108</v>
      </c>
      <c r="CJ217" s="69">
        <f t="shared" si="66"/>
        <v>18032065.887314469</v>
      </c>
      <c r="CK217" s="69">
        <f t="shared" si="66"/>
        <v>169613118.05351624</v>
      </c>
      <c r="CL217" s="69">
        <f t="shared" si="66"/>
        <v>60961645.219176888</v>
      </c>
      <c r="CM217" s="69">
        <f t="shared" si="66"/>
        <v>21196200.235264152</v>
      </c>
      <c r="CN217" s="69">
        <f t="shared" si="66"/>
        <v>11870841.270357616</v>
      </c>
      <c r="CO217" s="69">
        <f t="shared" si="66"/>
        <v>5781498.114476027</v>
      </c>
      <c r="CP217" s="69">
        <f t="shared" si="66"/>
        <v>87527487.289310113</v>
      </c>
      <c r="CQ217" s="69">
        <f>SUM(CQ205:CQ216)</f>
        <v>553214354.53815031</v>
      </c>
      <c r="CR217" s="69">
        <f>SUM(CR205:CR216)</f>
        <v>868026771.77291238</v>
      </c>
      <c r="CS217" s="68">
        <f t="shared" si="66"/>
        <v>44108436332.105209</v>
      </c>
      <c r="CT217" s="69">
        <f t="shared" si="66"/>
        <v>15786834351.434214</v>
      </c>
      <c r="CU217" s="69">
        <f t="shared" si="66"/>
        <v>-75440612.838970184</v>
      </c>
      <c r="CV217" s="69">
        <f t="shared" si="66"/>
        <v>587982447.55825508</v>
      </c>
      <c r="CW217" s="69">
        <f t="shared" si="66"/>
        <v>124455449.05359177</v>
      </c>
      <c r="CX217" s="69">
        <f t="shared" si="66"/>
        <v>-15358955.734392136</v>
      </c>
      <c r="CY217" s="69">
        <f t="shared" si="66"/>
        <v>-13031526.275027044</v>
      </c>
      <c r="CZ217" s="69">
        <f>SUM(CZ205:CZ216)</f>
        <v>27010243263.279541</v>
      </c>
      <c r="DA217" s="69">
        <f t="shared" si="66"/>
        <v>24280783984.978172</v>
      </c>
      <c r="DB217" s="69">
        <f t="shared" si="66"/>
        <v>2403181959.0207014</v>
      </c>
      <c r="DC217" s="69">
        <f t="shared" si="66"/>
        <v>-545309.92366056168</v>
      </c>
      <c r="DD217" s="69">
        <f t="shared" si="66"/>
        <v>326822629.20434129</v>
      </c>
      <c r="DE217" s="69">
        <f t="shared" si="66"/>
        <v>-13009546.042452335</v>
      </c>
      <c r="DF217" s="69">
        <f t="shared" si="66"/>
        <v>406528749.60074729</v>
      </c>
      <c r="DG217" s="69">
        <f t="shared" si="66"/>
        <v>309232712.06970543</v>
      </c>
      <c r="DH217" s="68">
        <f t="shared" si="66"/>
        <v>267894030.8229433</v>
      </c>
      <c r="DI217" s="68">
        <f>SUM(DI205:DI216)</f>
        <v>13972824.028598841</v>
      </c>
      <c r="DJ217" s="69">
        <f t="shared" si="66"/>
        <v>-21249.12824915901</v>
      </c>
      <c r="DK217" s="69">
        <f t="shared" si="66"/>
        <v>13994073.156848002</v>
      </c>
      <c r="DL217" s="68">
        <f t="shared" si="66"/>
        <v>-214562739.40582478</v>
      </c>
      <c r="DM217" s="68">
        <f t="shared" si="66"/>
        <v>5645887655.1814928</v>
      </c>
      <c r="DN217" s="69">
        <f t="shared" si="66"/>
        <v>625097701.98622096</v>
      </c>
      <c r="DO217" s="68">
        <f>SUM(DO205:DO216)</f>
        <v>57697680.454652905</v>
      </c>
      <c r="DP217" s="69">
        <f t="shared" si="66"/>
        <v>-12354475.996308461</v>
      </c>
      <c r="DQ217" s="69">
        <f t="shared" si="66"/>
        <v>70052156.450961322</v>
      </c>
      <c r="DR217" s="68">
        <f>SUM(DR205:DR216)</f>
        <v>5250622424.7140808</v>
      </c>
      <c r="DS217" s="68">
        <f>SUM(DS205:DS216)</f>
        <v>398425604.13114965</v>
      </c>
      <c r="DT217" s="69">
        <f t="shared" ref="DT217:GR217" si="69">SUM(DT205:DT216)</f>
        <v>383408383.92267203</v>
      </c>
      <c r="DU217" s="69">
        <f t="shared" si="69"/>
        <v>14788338.631606163</v>
      </c>
      <c r="DV217" s="69">
        <f t="shared" si="69"/>
        <v>228881.57687122782</v>
      </c>
      <c r="DW217" s="68">
        <f t="shared" si="69"/>
        <v>85615935.303025842</v>
      </c>
      <c r="DX217" s="69">
        <f t="shared" si="69"/>
        <v>85258832.799954921</v>
      </c>
      <c r="DY217" s="69">
        <f t="shared" si="69"/>
        <v>-10499008.679522023</v>
      </c>
      <c r="DZ217" s="69">
        <f t="shared" si="69"/>
        <v>-1268381.988325614</v>
      </c>
      <c r="EA217" s="69">
        <f t="shared" si="69"/>
        <v>24240095.842559829</v>
      </c>
      <c r="EB217" s="69">
        <f t="shared" si="69"/>
        <v>-12115602.671641383</v>
      </c>
      <c r="EC217" s="68">
        <f>SUM(EC205:EC216)</f>
        <v>1177207812.468071</v>
      </c>
      <c r="ED217" s="69">
        <f t="shared" si="69"/>
        <v>-136457.84250553558</v>
      </c>
      <c r="EE217" s="69">
        <f t="shared" si="69"/>
        <v>1177168174.5817184</v>
      </c>
      <c r="EF217" s="69">
        <f t="shared" si="69"/>
        <v>176095.72885752653</v>
      </c>
      <c r="EG217" s="68">
        <f t="shared" si="69"/>
        <v>815562873.6167233</v>
      </c>
      <c r="EH217" s="69">
        <f t="shared" si="69"/>
        <v>804754782.30682611</v>
      </c>
      <c r="EI217" s="69">
        <f t="shared" si="69"/>
        <v>10540444.785968477</v>
      </c>
      <c r="EJ217" s="69">
        <f t="shared" si="69"/>
        <v>267646.52392896992</v>
      </c>
      <c r="EK217" s="68">
        <f>SUM(EK205:EK216)</f>
        <v>978761465.24838853</v>
      </c>
      <c r="EL217" s="68">
        <f>SUM(EL205:EL216)</f>
        <v>-13598236.743342228</v>
      </c>
      <c r="EM217" s="68">
        <f>SUM(EM205:EM216)</f>
        <v>19570764.69123745</v>
      </c>
      <c r="EN217" s="68">
        <f>SUM(EN205:EN216)</f>
        <v>640137327.57669878</v>
      </c>
      <c r="EO217" s="68">
        <f>SUM(EO205:EO216)</f>
        <v>17420430.180929273</v>
      </c>
      <c r="EP217" s="69">
        <f t="shared" si="69"/>
        <v>1348093.8628593208</v>
      </c>
      <c r="EQ217" s="69">
        <f t="shared" si="69"/>
        <v>-3228678.6940402146</v>
      </c>
      <c r="ER217" s="69">
        <f t="shared" si="69"/>
        <v>1946323.8547273481</v>
      </c>
      <c r="ES217" s="69">
        <f t="shared" si="69"/>
        <v>13545900.689380288</v>
      </c>
      <c r="ET217" s="69">
        <f t="shared" si="69"/>
        <v>3808790.4680025172</v>
      </c>
      <c r="EU217" s="68">
        <f t="shared" si="69"/>
        <v>26985919.670788322</v>
      </c>
      <c r="EV217" s="68">
        <f t="shared" si="69"/>
        <v>276767953.6643523</v>
      </c>
      <c r="EW217" s="68">
        <f t="shared" si="69"/>
        <v>438091842.70615482</v>
      </c>
      <c r="EX217" s="69">
        <f t="shared" si="69"/>
        <v>-678194.46635531355</v>
      </c>
      <c r="EY217" s="69">
        <f t="shared" si="69"/>
        <v>3211242.51098692</v>
      </c>
      <c r="EZ217" s="69">
        <f t="shared" si="69"/>
        <v>419834970.709342</v>
      </c>
      <c r="FA217" s="69">
        <f t="shared" si="69"/>
        <v>15723823.952181339</v>
      </c>
      <c r="FB217" s="68">
        <f t="shared" si="69"/>
        <v>-797080.05734281708</v>
      </c>
      <c r="FC217" s="68">
        <f t="shared" si="69"/>
        <v>475690.80645970209</v>
      </c>
      <c r="FD217" s="68">
        <f t="shared" si="69"/>
        <v>-342501.25891636638</v>
      </c>
      <c r="FE217" s="68">
        <f t="shared" si="69"/>
        <v>-787961.90664341324</v>
      </c>
      <c r="FF217" s="68">
        <f t="shared" si="69"/>
        <v>391124584.61634564</v>
      </c>
      <c r="FG217" s="68">
        <f t="shared" si="69"/>
        <v>-287530151.97346306</v>
      </c>
      <c r="FH217" s="68">
        <f t="shared" si="69"/>
        <v>3678572.5992696919</v>
      </c>
      <c r="FI217" s="68">
        <f t="shared" si="69"/>
        <v>-455736996.73948836</v>
      </c>
      <c r="FJ217" s="68">
        <f t="shared" si="69"/>
        <v>131710819.46001908</v>
      </c>
      <c r="FK217" s="69">
        <f t="shared" si="69"/>
        <v>46525395.91251085</v>
      </c>
      <c r="FL217" s="69">
        <f t="shared" si="69"/>
        <v>-1124037.3485778607</v>
      </c>
      <c r="FM217" s="69">
        <f t="shared" si="69"/>
        <v>0</v>
      </c>
      <c r="FN217" s="69">
        <f t="shared" si="69"/>
        <v>-223311.66772344301</v>
      </c>
      <c r="FO217" s="69">
        <f t="shared" si="69"/>
        <v>86532772.563809454</v>
      </c>
      <c r="FP217" s="68">
        <f t="shared" si="69"/>
        <v>32903310.04599693</v>
      </c>
      <c r="FQ217" s="68">
        <f t="shared" si="69"/>
        <v>-85857.339260482433</v>
      </c>
      <c r="FR217" s="68">
        <f t="shared" si="69"/>
        <v>8396928948.6966372</v>
      </c>
      <c r="FS217" s="68">
        <f t="shared" si="69"/>
        <v>7640199565.3187017</v>
      </c>
      <c r="FT217" s="69">
        <f t="shared" si="69"/>
        <v>731218.17126352107</v>
      </c>
      <c r="FU217" s="69">
        <f t="shared" si="69"/>
        <v>3740778059.2335443</v>
      </c>
      <c r="FV217" s="69">
        <f t="shared" si="69"/>
        <v>369972238.43574589</v>
      </c>
      <c r="FW217" s="69">
        <f t="shared" si="69"/>
        <v>374838388.85179293</v>
      </c>
      <c r="FX217" s="69">
        <f t="shared" si="69"/>
        <v>-4866150.4160468578</v>
      </c>
      <c r="FY217" s="69">
        <f t="shared" si="69"/>
        <v>-1138924.3832742255</v>
      </c>
      <c r="FZ217" s="69">
        <f t="shared" si="69"/>
        <v>12285755.825588375</v>
      </c>
      <c r="GA217" s="69">
        <f t="shared" si="69"/>
        <v>3269408379.4955702</v>
      </c>
      <c r="GB217" s="69">
        <f t="shared" si="69"/>
        <v>248162838.54026288</v>
      </c>
      <c r="GC217" s="68">
        <f>SUM(GC205:GC216)</f>
        <v>46543320.426340669</v>
      </c>
      <c r="GD217" s="69">
        <f t="shared" si="69"/>
        <v>0</v>
      </c>
      <c r="GE217" s="69">
        <f t="shared" si="69"/>
        <v>46544070.728960238</v>
      </c>
      <c r="GF217" s="69">
        <f t="shared" si="69"/>
        <v>-750.30261956011145</v>
      </c>
      <c r="GG217" s="68">
        <f t="shared" si="69"/>
        <v>595756.38628799259</v>
      </c>
      <c r="GH217" s="68">
        <f t="shared" si="69"/>
        <v>19456985.232287169</v>
      </c>
      <c r="GI217" s="68">
        <f t="shared" si="69"/>
        <v>87391027.813445687</v>
      </c>
      <c r="GJ217" s="69">
        <f t="shared" si="69"/>
        <v>212672469.94377655</v>
      </c>
      <c r="GK217" s="69">
        <f t="shared" si="69"/>
        <v>-125281442.1303305</v>
      </c>
      <c r="GL217" s="68">
        <f>SUM(GL205:GL216)</f>
        <v>602742293.51957405</v>
      </c>
      <c r="GM217" s="69">
        <f t="shared" si="69"/>
        <v>146852062.2972143</v>
      </c>
      <c r="GN217" s="69">
        <f t="shared" si="69"/>
        <v>4261544.2608237974</v>
      </c>
      <c r="GO217" s="69">
        <f t="shared" si="69"/>
        <v>-909484.33290269226</v>
      </c>
      <c r="GP217" s="69">
        <f t="shared" si="69"/>
        <v>-107434141.00604045</v>
      </c>
      <c r="GQ217" s="69">
        <f t="shared" si="69"/>
        <v>679832704.61334336</v>
      </c>
      <c r="GR217" s="69">
        <f t="shared" si="69"/>
        <v>16948159.538534857</v>
      </c>
      <c r="GS217" s="69">
        <f t="shared" ref="GS217:JN217" si="70">SUM(GS205:GS216)</f>
        <v>-106962636.07178241</v>
      </c>
      <c r="GT217" s="69">
        <f t="shared" si="70"/>
        <v>-45222347.484496951</v>
      </c>
      <c r="GU217" s="68">
        <f t="shared" si="70"/>
        <v>126270131912.35316</v>
      </c>
      <c r="GV217" s="69">
        <f t="shared" si="70"/>
        <v>-98455514.942584932</v>
      </c>
      <c r="GW217" s="69">
        <f t="shared" si="70"/>
        <v>-756797.18402695563</v>
      </c>
      <c r="GX217" s="69">
        <f t="shared" si="70"/>
        <v>0</v>
      </c>
      <c r="GY217" s="69">
        <f t="shared" si="70"/>
        <v>-387426447.17145991</v>
      </c>
      <c r="GZ217" s="69">
        <f t="shared" si="70"/>
        <v>17839212692.089527</v>
      </c>
      <c r="HA217" s="69">
        <f t="shared" si="70"/>
        <v>14774774.573286271</v>
      </c>
      <c r="HB217" s="69">
        <f t="shared" si="70"/>
        <v>6525273557.9361153</v>
      </c>
      <c r="HC217" s="69">
        <f t="shared" si="70"/>
        <v>-20528867.097795866</v>
      </c>
      <c r="HD217" s="69">
        <f t="shared" si="70"/>
        <v>21002441663.344246</v>
      </c>
      <c r="HE217" s="69">
        <f t="shared" si="70"/>
        <v>7386421.5036044866</v>
      </c>
      <c r="HF217" s="69">
        <f t="shared" ref="HF217:HY217" si="71">SUM(HF205:HF216)</f>
        <v>21088453344.314789</v>
      </c>
      <c r="HG217" s="69">
        <f t="shared" si="71"/>
        <v>21911693781.867081</v>
      </c>
      <c r="HH217" s="69">
        <f t="shared" si="71"/>
        <v>27700465382.054974</v>
      </c>
      <c r="HI217" s="69">
        <f t="shared" si="71"/>
        <v>2524805319.6962209</v>
      </c>
      <c r="HJ217" s="69">
        <f t="shared" si="71"/>
        <v>22727678088.925381</v>
      </c>
      <c r="HK217" s="69">
        <f t="shared" si="71"/>
        <v>1850202444.4850106</v>
      </c>
      <c r="HL217" s="69">
        <f t="shared" si="71"/>
        <v>1943223.5566636915</v>
      </c>
      <c r="HM217" s="69">
        <f t="shared" si="71"/>
        <v>16123110288.652058</v>
      </c>
      <c r="HN217" s="69">
        <f t="shared" si="71"/>
        <v>4972787293.129612</v>
      </c>
      <c r="HO217" s="69">
        <f t="shared" si="71"/>
        <v>674602875.21121073</v>
      </c>
      <c r="HP217" s="68">
        <f t="shared" si="71"/>
        <v>2963169452.7922039</v>
      </c>
      <c r="HQ217" s="69">
        <f t="shared" si="71"/>
        <v>49636688.377874292</v>
      </c>
      <c r="HR217" s="69">
        <f t="shared" si="71"/>
        <v>53323271.79931771</v>
      </c>
      <c r="HS217" s="69">
        <f t="shared" si="71"/>
        <v>324864582.14067328</v>
      </c>
      <c r="HT217" s="69">
        <f t="shared" si="71"/>
        <v>2219176028.9014583</v>
      </c>
      <c r="HU217" s="69">
        <f t="shared" si="71"/>
        <v>0</v>
      </c>
      <c r="HV217" s="69">
        <f t="shared" si="71"/>
        <v>304818266.46026266</v>
      </c>
      <c r="HW217" s="69">
        <f t="shared" si="71"/>
        <v>0</v>
      </c>
      <c r="HX217" s="69">
        <f t="shared" si="71"/>
        <v>33272802445.103386</v>
      </c>
      <c r="HY217" s="69">
        <f t="shared" si="71"/>
        <v>2677792408.9558077</v>
      </c>
      <c r="HZ217" s="68">
        <f t="shared" si="70"/>
        <v>1025198879694.7506</v>
      </c>
      <c r="IA217" s="69">
        <f t="shared" si="70"/>
        <v>955514730859.89209</v>
      </c>
      <c r="IB217" s="69">
        <f t="shared" si="70"/>
        <v>906848876065.64111</v>
      </c>
      <c r="IC217" s="69">
        <f t="shared" si="70"/>
        <v>-8444364272.2924919</v>
      </c>
      <c r="ID217" s="69">
        <f>SUM(ID205:ID216)</f>
        <v>-992115838.31395721</v>
      </c>
      <c r="IE217" s="69">
        <f>SUM(IE205:IE216)</f>
        <v>15163046086.194447</v>
      </c>
      <c r="IF217" s="69">
        <f>SUM(IF205:IF216)</f>
        <v>-80986685.058320642</v>
      </c>
      <c r="IG217" s="69">
        <f t="shared" si="70"/>
        <v>766147225196.46509</v>
      </c>
      <c r="IH217" s="69">
        <f t="shared" si="70"/>
        <v>732579170112.63013</v>
      </c>
      <c r="II217" s="69">
        <f t="shared" si="70"/>
        <v>-8235162757.904007</v>
      </c>
      <c r="IJ217" s="69">
        <f t="shared" si="70"/>
        <v>26092738818.123005</v>
      </c>
      <c r="IK217" s="69">
        <f>SUM(IK205:IK216)</f>
        <v>481925715.84030282</v>
      </c>
      <c r="IL217" s="69">
        <f t="shared" si="70"/>
        <v>52003597313.955025</v>
      </c>
      <c r="IM217" s="69">
        <f>SUM(IM205:IM216)</f>
        <v>24467901043.793327</v>
      </c>
      <c r="IN217" s="69">
        <f>SUM(IN205:IN216)</f>
        <v>5101782142.7122498</v>
      </c>
      <c r="IO217" s="69">
        <f>SUM(IO205:IO216)</f>
        <v>3826995245.5203819</v>
      </c>
      <c r="IP217" s="69">
        <f>SUM(IP205:IP216)</f>
        <v>48361615125.197693</v>
      </c>
      <c r="IQ217" s="69">
        <f t="shared" si="70"/>
        <v>9603806483.5563774</v>
      </c>
      <c r="IR217" s="69">
        <f>SUM(IR205:IR216)</f>
        <v>4591853169.2339153</v>
      </c>
      <c r="IS217" s="69">
        <f>SUM(IS205:IS216)</f>
        <v>876330894.96767807</v>
      </c>
      <c r="IT217" s="69">
        <f>SUM(IT205:IT216)</f>
        <v>657248170.71758664</v>
      </c>
      <c r="IU217" s="69">
        <f>SUM(IU205:IU216)</f>
        <v>8377809729.2729864</v>
      </c>
      <c r="IV217" s="69">
        <f t="shared" si="70"/>
        <v>3182252302.2855339</v>
      </c>
      <c r="IW217" s="69">
        <f t="shared" si="70"/>
        <v>573164086.51490319</v>
      </c>
      <c r="IX217" s="69">
        <f t="shared" si="70"/>
        <v>35952457989.001068</v>
      </c>
      <c r="IY217" s="69">
        <f t="shared" si="70"/>
        <v>-313801068.16930282</v>
      </c>
      <c r="IZ217" s="69">
        <f t="shared" si="70"/>
        <v>85458801.158970058</v>
      </c>
      <c r="JA217" s="69">
        <f t="shared" si="70"/>
        <v>-234687595.24978566</v>
      </c>
      <c r="JB217" s="69" t="e">
        <f>SUM(JB205:JB216)</f>
        <v>#VALUE!</v>
      </c>
      <c r="JC217" s="69">
        <f>SUM(JC205:JC216)</f>
        <v>-25389110.311916858</v>
      </c>
      <c r="JD217" s="69">
        <f t="shared" si="70"/>
        <v>110170345.19878578</v>
      </c>
      <c r="JE217" s="69">
        <f t="shared" si="70"/>
        <v>0</v>
      </c>
      <c r="JF217" s="69">
        <f t="shared" si="70"/>
        <v>-7833912.8631671853</v>
      </c>
      <c r="JG217" s="69">
        <f t="shared" si="70"/>
        <v>856373963.60844803</v>
      </c>
      <c r="JH217" s="69">
        <f t="shared" si="70"/>
        <v>-2483454.3608964905</v>
      </c>
      <c r="JI217" s="69">
        <f t="shared" si="70"/>
        <v>6705358.8763403036</v>
      </c>
      <c r="JJ217" s="69">
        <f>SUM(JJ205:JJ216)</f>
        <v>22404652216.255096</v>
      </c>
      <c r="JK217" s="69">
        <f>SUM(JK205:JK216)</f>
        <v>1705906273.8340166</v>
      </c>
      <c r="JL217" s="69" t="e">
        <f>SUM(JL205:JL216)</f>
        <v>#VALUE!</v>
      </c>
      <c r="JM217" s="69">
        <f t="shared" si="70"/>
        <v>48618631005.073685</v>
      </c>
      <c r="JN217" s="69">
        <f t="shared" si="70"/>
        <v>14399481.791688887</v>
      </c>
      <c r="JO217" s="69">
        <f>SUM(JO205:JO216)</f>
        <v>39407357096.76458</v>
      </c>
      <c r="JP217" s="69">
        <f>SUM(JP205:JP216)</f>
        <v>31931865941.001663</v>
      </c>
      <c r="JQ217" s="69">
        <f t="shared" ref="JQ217:KI217" si="72">SUM(JQ205:JQ216)</f>
        <v>361187104.62542254</v>
      </c>
      <c r="JR217" s="69">
        <f t="shared" si="72"/>
        <v>25384254243.732296</v>
      </c>
      <c r="JS217" s="69">
        <f t="shared" si="72"/>
        <v>-328275826.03491044</v>
      </c>
      <c r="JT217" s="69">
        <f t="shared" si="72"/>
        <v>-51432394.784608021</v>
      </c>
      <c r="JU217" s="69">
        <f t="shared" si="72"/>
        <v>-3392239.4137882702</v>
      </c>
      <c r="JV217" s="69">
        <f t="shared" si="72"/>
        <v>-169813199.46629679</v>
      </c>
      <c r="JW217" s="69">
        <f t="shared" si="72"/>
        <v>-69966822.858253032</v>
      </c>
      <c r="JX217" s="69">
        <f t="shared" si="72"/>
        <v>4947860.4202094674</v>
      </c>
      <c r="JY217" s="69">
        <f t="shared" si="72"/>
        <v>30352718.107681081</v>
      </c>
      <c r="JZ217" s="69">
        <f t="shared" si="72"/>
        <v>139848096.52594078</v>
      </c>
      <c r="KA217" s="69">
        <f t="shared" si="72"/>
        <v>0</v>
      </c>
      <c r="KB217" s="69">
        <f t="shared" si="72"/>
        <v>213497155.38473564</v>
      </c>
      <c r="KC217" s="69">
        <f t="shared" si="72"/>
        <v>-1149794.3590901066</v>
      </c>
      <c r="KD217" s="69">
        <f t="shared" si="72"/>
        <v>0</v>
      </c>
      <c r="KE217" s="69">
        <f t="shared" si="72"/>
        <v>0</v>
      </c>
      <c r="KF217" s="69">
        <f t="shared" si="72"/>
        <v>0</v>
      </c>
      <c r="KG217" s="69">
        <f t="shared" si="72"/>
        <v>70832885.738103509</v>
      </c>
      <c r="KH217" s="69">
        <f t="shared" si="72"/>
        <v>42841944.78585241</v>
      </c>
      <c r="KI217" s="69">
        <f t="shared" si="72"/>
        <v>5301351245.0615854</v>
      </c>
      <c r="KJ217" s="69">
        <f>SUM(KJ205:KJ216)</f>
        <v>1722471.9541939604</v>
      </c>
      <c r="KK217" s="69">
        <f>SUM(KK205:KK216)</f>
        <v>0</v>
      </c>
      <c r="KL217" s="69">
        <f>SUM(KL205:KL216)</f>
        <v>484167921.18779534</v>
      </c>
      <c r="KM217" s="69">
        <f>SUM(KM205:KM216)</f>
        <v>37751361957.990425</v>
      </c>
      <c r="KN217" s="69">
        <f t="shared" ref="KN217:NF217" si="73">SUM(KN205:KN216)</f>
        <v>18915523525.358131</v>
      </c>
      <c r="KO217" s="69">
        <f t="shared" si="73"/>
        <v>509865442.11251843</v>
      </c>
      <c r="KP217" s="69">
        <f t="shared" si="73"/>
        <v>-19708116.735910773</v>
      </c>
      <c r="KQ217" s="69">
        <f t="shared" si="73"/>
        <v>-3871609.7951228991</v>
      </c>
      <c r="KR217" s="69">
        <f t="shared" si="73"/>
        <v>-6553917.5118928105</v>
      </c>
      <c r="KS217" s="69">
        <f t="shared" si="73"/>
        <v>10289654.814750247</v>
      </c>
      <c r="KT217" s="69">
        <f t="shared" si="73"/>
        <v>110665623.14277428</v>
      </c>
      <c r="KU217" s="69">
        <f t="shared" si="73"/>
        <v>-258546.94008727465</v>
      </c>
      <c r="KV217" s="69">
        <f t="shared" si="73"/>
        <v>912541741.16164303</v>
      </c>
      <c r="KW217" s="69">
        <f t="shared" si="73"/>
        <v>0</v>
      </c>
      <c r="KX217" s="69">
        <f t="shared" si="73"/>
        <v>81333868.365735471</v>
      </c>
      <c r="KY217" s="69">
        <f t="shared" si="73"/>
        <v>125254092.70216462</v>
      </c>
      <c r="KZ217" s="69">
        <f t="shared" si="73"/>
        <v>234183141.19188106</v>
      </c>
      <c r="LA217" s="69">
        <f t="shared" si="73"/>
        <v>125612459.96194732</v>
      </c>
      <c r="LB217" s="69">
        <f t="shared" si="73"/>
        <v>34659981.046467811</v>
      </c>
      <c r="LC217" s="69">
        <f t="shared" si="73"/>
        <v>51985277.49059727</v>
      </c>
      <c r="LD217" s="69">
        <f t="shared" si="73"/>
        <v>3696723855.3944073</v>
      </c>
      <c r="LE217" s="69">
        <f t="shared" si="73"/>
        <v>13503880.603869807</v>
      </c>
      <c r="LF217" s="69">
        <f t="shared" si="73"/>
        <v>73569923.29324159</v>
      </c>
      <c r="LG217" s="69">
        <f t="shared" si="73"/>
        <v>-535918.92795957299</v>
      </c>
      <c r="LH217" s="69">
        <f t="shared" si="73"/>
        <v>107111648.63619941</v>
      </c>
      <c r="LI217" s="69">
        <f t="shared" si="73"/>
        <v>413424970.88160068</v>
      </c>
      <c r="LJ217" s="69">
        <f t="shared" si="73"/>
        <v>106527767.12725034</v>
      </c>
      <c r="LK217" s="69">
        <f t="shared" si="73"/>
        <v>12857362.08546694</v>
      </c>
      <c r="LL217" s="69">
        <f t="shared" si="73"/>
        <v>37061078.805898942</v>
      </c>
      <c r="LM217" s="69">
        <f t="shared" si="73"/>
        <v>86014278.569691986</v>
      </c>
      <c r="LN217" s="69">
        <f t="shared" si="73"/>
        <v>440709262.03990096</v>
      </c>
      <c r="LO217" s="69">
        <f t="shared" si="73"/>
        <v>648791125.43930364</v>
      </c>
      <c r="LP217" s="69">
        <f t="shared" si="73"/>
        <v>76014777.616183385</v>
      </c>
      <c r="LQ217" s="69">
        <f t="shared" si="73"/>
        <v>1911458575.6352899</v>
      </c>
      <c r="LR217" s="69">
        <f t="shared" si="73"/>
        <v>11250542.672322657</v>
      </c>
      <c r="LS217" s="69">
        <f t="shared" si="73"/>
        <v>2014111107.3577247</v>
      </c>
      <c r="LT217" s="69">
        <f t="shared" si="73"/>
        <v>0</v>
      </c>
      <c r="LU217" s="69">
        <f t="shared" si="73"/>
        <v>2896738762.0902176</v>
      </c>
      <c r="LV217" s="69">
        <f t="shared" si="73"/>
        <v>5459132.4451607736</v>
      </c>
      <c r="LW217" s="69">
        <f t="shared" si="73"/>
        <v>37189670.750803128</v>
      </c>
      <c r="LX217" s="69">
        <f t="shared" si="73"/>
        <v>6834131.3341016984</v>
      </c>
      <c r="LY217" s="69">
        <f t="shared" si="73"/>
        <v>963129.51801127126</v>
      </c>
      <c r="LZ217" s="69">
        <f t="shared" si="73"/>
        <v>132603957.52609733</v>
      </c>
      <c r="MA217" s="69">
        <f t="shared" si="73"/>
        <v>449174685.28592223</v>
      </c>
      <c r="MB217" s="69">
        <f t="shared" si="73"/>
        <v>556062766.20140648</v>
      </c>
      <c r="MC217" s="69">
        <f t="shared" si="73"/>
        <v>32352406.445677035</v>
      </c>
      <c r="MD217" s="69">
        <f t="shared" si="73"/>
        <v>2598355.9626635974</v>
      </c>
      <c r="ME217" s="69">
        <f t="shared" si="73"/>
        <v>387986138.40482444</v>
      </c>
      <c r="MF217" s="69">
        <f t="shared" si="73"/>
        <v>43163536.208527759</v>
      </c>
      <c r="MG217" s="69">
        <f t="shared" si="73"/>
        <v>32195630.905772798</v>
      </c>
      <c r="MH217" s="69">
        <f t="shared" ref="MH217:MP217" si="74">SUM(MH205:MH216)</f>
        <v>110444054.45544648</v>
      </c>
      <c r="MI217" s="69">
        <f t="shared" si="74"/>
        <v>4083355.0571522987</v>
      </c>
      <c r="MJ217" s="69">
        <f t="shared" si="74"/>
        <v>145491206.66067886</v>
      </c>
      <c r="MK217" s="69">
        <f t="shared" si="74"/>
        <v>7529934.1150331926</v>
      </c>
      <c r="ML217" s="69">
        <f t="shared" si="74"/>
        <v>413636.57997580251</v>
      </c>
      <c r="MM217" s="69">
        <f t="shared" si="74"/>
        <v>2926915.2935023746</v>
      </c>
      <c r="MN217" s="69">
        <f t="shared" si="74"/>
        <v>14304341.962296721</v>
      </c>
      <c r="MO217" s="69">
        <f t="shared" si="74"/>
        <v>2089233811.4950383</v>
      </c>
      <c r="MP217" s="69">
        <f t="shared" si="74"/>
        <v>63495545.696145192</v>
      </c>
      <c r="MQ217" s="68">
        <f t="shared" si="73"/>
        <v>4476388309.2498703</v>
      </c>
      <c r="MR217" s="68">
        <f t="shared" si="73"/>
        <v>-702513.7399885999</v>
      </c>
      <c r="MS217" s="67">
        <f t="shared" si="73"/>
        <v>710669156412.91211</v>
      </c>
      <c r="MT217" s="68">
        <f t="shared" si="73"/>
        <v>614188664820.74695</v>
      </c>
      <c r="MU217" s="68">
        <f t="shared" si="73"/>
        <v>605022712732.82434</v>
      </c>
      <c r="MV217" s="69">
        <f t="shared" si="73"/>
        <v>273026597705.7327</v>
      </c>
      <c r="MW217" s="69">
        <f>SUM(MW205:MW216)</f>
        <v>246808337571.42609</v>
      </c>
      <c r="MX217" s="69">
        <f>SUM(MX205:MX216)</f>
        <v>0</v>
      </c>
      <c r="MY217" s="69">
        <f>SUM(MY205:MY216)</f>
        <v>1395184603.7627962</v>
      </c>
      <c r="MZ217" s="69">
        <f t="shared" si="73"/>
        <v>197795180512.27545</v>
      </c>
      <c r="NA217" s="69">
        <f t="shared" si="73"/>
        <v>28902429425.67363</v>
      </c>
      <c r="NB217" s="69">
        <f t="shared" si="73"/>
        <v>28901498351.028873</v>
      </c>
      <c r="NC217" s="69">
        <f t="shared" si="73"/>
        <v>931074.64473538101</v>
      </c>
      <c r="ND217" s="69">
        <f t="shared" si="73"/>
        <v>185521616919.45621</v>
      </c>
      <c r="NE217" s="69">
        <f t="shared" si="73"/>
        <v>185521616919.45621</v>
      </c>
      <c r="NF217" s="69">
        <f t="shared" si="73"/>
        <v>0</v>
      </c>
      <c r="NG217" s="69">
        <f t="shared" ref="NG217:NL217" si="75">SUM(NG205:NG216)</f>
        <v>1631486465.0690699</v>
      </c>
      <c r="NH217" s="69">
        <f t="shared" si="75"/>
        <v>82510548281.382111</v>
      </c>
      <c r="NI217" s="69">
        <f t="shared" si="75"/>
        <v>24551983793.08672</v>
      </c>
      <c r="NJ217" s="69">
        <f t="shared" si="75"/>
        <v>5578957888.0150299</v>
      </c>
      <c r="NK217" s="69">
        <f t="shared" si="75"/>
        <v>18973025905.071693</v>
      </c>
      <c r="NL217" s="69">
        <f t="shared" si="75"/>
        <v>150589831316.72202</v>
      </c>
      <c r="NM217" s="69">
        <f t="shared" ref="NM217:NV217" si="76">SUM(NM205:NM216)</f>
        <v>34440413328.768188</v>
      </c>
      <c r="NN217" s="69">
        <f t="shared" si="76"/>
        <v>29972191380.128807</v>
      </c>
      <c r="NO217" s="69">
        <f t="shared" si="76"/>
        <v>23229910.28384681</v>
      </c>
      <c r="NP217" s="69">
        <f t="shared" si="76"/>
        <v>471655710.21763897</v>
      </c>
      <c r="NQ217" s="69">
        <f t="shared" si="76"/>
        <v>1372407603.0674858</v>
      </c>
      <c r="NR217" s="69">
        <f t="shared" si="76"/>
        <v>816466451.36607468</v>
      </c>
      <c r="NS217" s="69">
        <f t="shared" si="76"/>
        <v>280087724.35308748</v>
      </c>
      <c r="NT217" s="69">
        <f t="shared" si="76"/>
        <v>4468221948.6393738</v>
      </c>
      <c r="NU217" s="69">
        <f>SUM(NU205:NU216)</f>
        <v>-242573689.96226025</v>
      </c>
      <c r="NV217" s="69">
        <f t="shared" si="76"/>
        <v>196008321.84746721</v>
      </c>
      <c r="NW217" s="69">
        <f>SUM(NW205:NW216)</f>
        <v>-159162327.44533038</v>
      </c>
      <c r="NX217" s="69">
        <f>SUM(NX205:NX216)</f>
        <v>-140646806.5761745</v>
      </c>
      <c r="NY217" s="69">
        <f>SUM(NY205:NY216)</f>
        <v>334920411.24774981</v>
      </c>
      <c r="NZ217" s="69">
        <f>SUM(NZ205:NZ216)</f>
        <v>2459625826.4002495</v>
      </c>
      <c r="OA217" s="68">
        <f>SUM(OA205:OA216)</f>
        <v>18955220668.209957</v>
      </c>
      <c r="OB217" s="69">
        <f t="shared" ref="OB217:OP217" si="77">SUM(OB205:OB216)</f>
        <v>19652850401.382545</v>
      </c>
      <c r="OC217" s="69">
        <f t="shared" si="77"/>
        <v>32293485.94365466</v>
      </c>
      <c r="OD217" s="69">
        <f t="shared" si="77"/>
        <v>32279758.108922236</v>
      </c>
      <c r="OE217" s="69">
        <f t="shared" si="77"/>
        <v>13727.834732426383</v>
      </c>
      <c r="OF217" s="69">
        <f t="shared" si="77"/>
        <v>19620556915.438873</v>
      </c>
      <c r="OG217" s="69">
        <f t="shared" si="77"/>
        <v>0</v>
      </c>
      <c r="OH217" s="69">
        <f t="shared" si="77"/>
        <v>19620556915.438873</v>
      </c>
      <c r="OI217" s="69">
        <f t="shared" si="77"/>
        <v>0</v>
      </c>
      <c r="OJ217" s="69">
        <f t="shared" si="77"/>
        <v>3474831041.7481389</v>
      </c>
      <c r="OK217" s="69">
        <f>SUM(OK205:OK216)</f>
        <v>1973479093.590476</v>
      </c>
      <c r="OL217" s="69">
        <f>SUM(OL205:OL216)</f>
        <v>1973479093.590476</v>
      </c>
      <c r="OM217" s="69">
        <f>SUM(OM205:OM216)</f>
        <v>365880615.98334646</v>
      </c>
      <c r="ON217" s="69">
        <f>SUM(ON205:ON216)</f>
        <v>430271042.09096193</v>
      </c>
      <c r="OO217" s="69">
        <f t="shared" si="77"/>
        <v>1501351948.1576624</v>
      </c>
      <c r="OP217" s="69">
        <f t="shared" si="77"/>
        <v>-345037010.77289057</v>
      </c>
      <c r="OQ217" s="69">
        <f>SUM(OQ205:OQ216)</f>
        <v>-4208091506.7715359</v>
      </c>
      <c r="OR217" s="69">
        <f>SUM(OR205:OR216)</f>
        <v>395725907.7682724</v>
      </c>
      <c r="OS217" s="68">
        <f>SUM(OS205:OS216)</f>
        <v>35795531348.563652</v>
      </c>
      <c r="OT217" s="68">
        <f t="shared" ref="OT217:RX217" si="78">SUM(OT205:OT216)</f>
        <v>22971161243.986355</v>
      </c>
      <c r="OU217" s="68">
        <f t="shared" si="78"/>
        <v>20116009632.373215</v>
      </c>
      <c r="OV217" s="69">
        <f t="shared" si="78"/>
        <v>3004682971.3343506</v>
      </c>
      <c r="OW217" s="69">
        <f t="shared" si="78"/>
        <v>19253689634.97403</v>
      </c>
      <c r="OX217" s="69">
        <f t="shared" si="78"/>
        <v>-75991891.694640726</v>
      </c>
      <c r="OY217" s="69">
        <f t="shared" si="78"/>
        <v>0</v>
      </c>
      <c r="OZ217" s="69">
        <f t="shared" si="78"/>
        <v>15208066010.590521</v>
      </c>
      <c r="PA217" s="69">
        <f t="shared" si="78"/>
        <v>13094137987.296659</v>
      </c>
      <c r="PB217" s="69">
        <f t="shared" si="78"/>
        <v>1089848.1768139903</v>
      </c>
      <c r="PC217" s="69">
        <f t="shared" si="78"/>
        <v>357429.66907264187</v>
      </c>
      <c r="PD217" s="69">
        <f t="shared" si="78"/>
        <v>7016.2192749556871</v>
      </c>
      <c r="PE217" s="69">
        <f t="shared" si="78"/>
        <v>1691918.9454573935</v>
      </c>
      <c r="PF217" s="69">
        <f t="shared" si="78"/>
        <v>3918.5953059177327</v>
      </c>
      <c r="PG217" s="69">
        <f t="shared" si="78"/>
        <v>9320758.876072228</v>
      </c>
      <c r="PH217" s="69">
        <f t="shared" si="78"/>
        <v>28590489.731259681</v>
      </c>
      <c r="PI217" s="69">
        <f t="shared" si="78"/>
        <v>2380443.5074874372</v>
      </c>
      <c r="PJ217" s="69">
        <f t="shared" si="78"/>
        <v>322152.89277994697</v>
      </c>
      <c r="PK217" s="69">
        <f t="shared" si="78"/>
        <v>-14280142.060137495</v>
      </c>
      <c r="PL217" s="69">
        <f t="shared" si="78"/>
        <v>36111243.011049047</v>
      </c>
      <c r="PM217" s="69">
        <f t="shared" si="78"/>
        <v>1891666934.431283</v>
      </c>
      <c r="PN217" s="69">
        <f t="shared" si="78"/>
        <v>821728122.5780654</v>
      </c>
      <c r="PO217" s="69">
        <f t="shared" si="78"/>
        <v>3479361.999342015</v>
      </c>
      <c r="PP217" s="69">
        <f t="shared" si="78"/>
        <v>7955016.98536635</v>
      </c>
      <c r="PQ217" s="69">
        <f t="shared" si="78"/>
        <v>-573643.40525321523</v>
      </c>
      <c r="PR217" s="69">
        <f t="shared" si="78"/>
        <v>0</v>
      </c>
      <c r="PS217" s="69">
        <f t="shared" si="78"/>
        <v>72924868.516700506</v>
      </c>
      <c r="PT217" s="68">
        <f t="shared" si="78"/>
        <v>37032001644.673965</v>
      </c>
      <c r="PU217" s="69">
        <f t="shared" si="78"/>
        <v>41701169587.668304</v>
      </c>
      <c r="PV217" s="69">
        <f t="shared" si="78"/>
        <v>346372019.3231715</v>
      </c>
      <c r="PW217" s="69">
        <f t="shared" si="78"/>
        <v>0</v>
      </c>
      <c r="PX217" s="69">
        <f t="shared" si="78"/>
        <v>50917225.211739101</v>
      </c>
      <c r="PY217" s="69">
        <f t="shared" si="78"/>
        <v>316859422.26176643</v>
      </c>
      <c r="PZ217" s="69">
        <f t="shared" si="78"/>
        <v>3575341.4992914386</v>
      </c>
      <c r="QA217" s="69">
        <f t="shared" si="78"/>
        <v>1027035.4687809682</v>
      </c>
      <c r="QB217" s="69">
        <f t="shared" si="78"/>
        <v>28569987.722758889</v>
      </c>
      <c r="QC217" s="69">
        <f t="shared" si="78"/>
        <v>16168794041.507683</v>
      </c>
      <c r="QD217" s="69">
        <f t="shared" si="78"/>
        <v>13936881865.44598</v>
      </c>
      <c r="QE217" s="69">
        <f t="shared" si="78"/>
        <v>206601599.51486665</v>
      </c>
      <c r="QF217" s="69">
        <f t="shared" si="78"/>
        <v>191006835.64154452</v>
      </c>
      <c r="QG217" s="69">
        <f t="shared" si="78"/>
        <v>-2041260.984883775</v>
      </c>
      <c r="QH217" s="69">
        <f t="shared" si="78"/>
        <v>1124708.2627098481</v>
      </c>
      <c r="QI217" s="69">
        <f t="shared" si="78"/>
        <v>276532141.35239327</v>
      </c>
      <c r="QJ217" s="69">
        <f t="shared" si="78"/>
        <v>948212274.00465012</v>
      </c>
      <c r="QK217" s="69">
        <f t="shared" si="78"/>
        <v>94428368.456639975</v>
      </c>
      <c r="QL217" s="69">
        <f>SUM(QL205:QL216)</f>
        <v>133660872932.16005</v>
      </c>
      <c r="QM217" s="69">
        <f>SUM(QM205:QM216)</f>
        <v>13839662310.133085</v>
      </c>
      <c r="QN217" s="69">
        <f>SUM(QN205:QN216)</f>
        <v>787640764.44796836</v>
      </c>
      <c r="QO217" s="67">
        <f t="shared" si="78"/>
        <v>3070216846094.7383</v>
      </c>
      <c r="QP217" s="68">
        <f t="shared" si="78"/>
        <v>1103469341048.4187</v>
      </c>
      <c r="QQ217" s="68">
        <f t="shared" si="78"/>
        <v>4481803753.1387157</v>
      </c>
      <c r="QR217" s="69">
        <f t="shared" si="78"/>
        <v>2830915435.2682772</v>
      </c>
      <c r="QS217" s="69">
        <f t="shared" si="78"/>
        <v>774409339.9766686</v>
      </c>
      <c r="QT217" s="69">
        <f>SUM(QT205:QT216)</f>
        <v>876478977.89377439</v>
      </c>
      <c r="QU217" s="69">
        <f>SUM(QU205:QU216)</f>
        <v>876478977.89377439</v>
      </c>
      <c r="QV217" s="69">
        <f>SUM(QV205:QV216)</f>
        <v>0</v>
      </c>
      <c r="QW217" s="68">
        <f t="shared" si="78"/>
        <v>18532782722.519478</v>
      </c>
      <c r="QX217" s="69">
        <f t="shared" si="78"/>
        <v>18569606779.158958</v>
      </c>
      <c r="QY217" s="69">
        <f t="shared" si="78"/>
        <v>-36824056.639490202</v>
      </c>
      <c r="QZ217" s="68">
        <f t="shared" si="78"/>
        <v>924847177895.70581</v>
      </c>
      <c r="RA217" s="68">
        <f t="shared" si="78"/>
        <v>155607576677.05481</v>
      </c>
      <c r="RB217" s="68">
        <f t="shared" si="78"/>
        <v>228278516723.51343</v>
      </c>
      <c r="RC217" s="69">
        <f t="shared" si="78"/>
        <v>197913802257.04886</v>
      </c>
      <c r="RD217" s="69">
        <f>SUM(RD205:RD216)</f>
        <v>193487814624.55927</v>
      </c>
      <c r="RE217" s="69">
        <f>SUM(RE205:RE216)</f>
        <v>4425987632.4892483</v>
      </c>
      <c r="RF217" s="69">
        <f>SUM(RF205:RF216)</f>
        <v>30364714466.464993</v>
      </c>
      <c r="RG217" s="69">
        <f>SUM(RG205:RG216)</f>
        <v>-73083534.516371816</v>
      </c>
      <c r="RH217" s="69">
        <f>SUM(RH205:RH216)</f>
        <v>30437798000.981396</v>
      </c>
      <c r="RI217" s="68">
        <f t="shared" si="78"/>
        <v>1733952354691.8423</v>
      </c>
      <c r="RJ217" s="69">
        <f t="shared" si="78"/>
        <v>155853801248.43378</v>
      </c>
      <c r="RK217" s="69">
        <f t="shared" si="78"/>
        <v>155114157669.34625</v>
      </c>
      <c r="RL217" s="69">
        <f t="shared" si="78"/>
        <v>76015664263.791779</v>
      </c>
      <c r="RM217" s="69">
        <f t="shared" si="78"/>
        <v>1604724074.9562206</v>
      </c>
      <c r="RN217" s="69">
        <f t="shared" si="78"/>
        <v>1354223398.5104356</v>
      </c>
      <c r="RO217" s="69">
        <f t="shared" si="78"/>
        <v>152102669.17487472</v>
      </c>
      <c r="RP217" s="69">
        <f t="shared" si="78"/>
        <v>-5632805.227354357</v>
      </c>
      <c r="RQ217" s="69">
        <f t="shared" si="78"/>
        <v>-18458501.148824632</v>
      </c>
      <c r="RR217" s="69">
        <f t="shared" si="78"/>
        <v>-7929039.3886779658</v>
      </c>
      <c r="RS217" s="69">
        <f t="shared" si="78"/>
        <v>-222178.61242740916</v>
      </c>
      <c r="RT217" s="69">
        <f t="shared" si="78"/>
        <v>168463670.21959046</v>
      </c>
      <c r="RU217" s="69">
        <f t="shared" si="78"/>
        <v>-1235005879.148735</v>
      </c>
      <c r="RV217" s="69">
        <f t="shared" si="78"/>
        <v>85289589.739336714</v>
      </c>
      <c r="RW217" s="69">
        <f t="shared" si="78"/>
        <v>3739605.3250194192</v>
      </c>
      <c r="RX217" s="69">
        <f t="shared" si="78"/>
        <v>0</v>
      </c>
      <c r="RY217" s="69">
        <f t="shared" ref="RY217:UA217" si="79">SUM(RY205:RY216)</f>
        <v>1220440.7489470392</v>
      </c>
      <c r="RZ217" s="69">
        <f t="shared" si="79"/>
        <v>0</v>
      </c>
      <c r="SA217" s="69">
        <f t="shared" si="79"/>
        <v>0</v>
      </c>
      <c r="SB217" s="69">
        <f t="shared" si="79"/>
        <v>0</v>
      </c>
      <c r="SC217" s="69">
        <f t="shared" si="79"/>
        <v>5651809.7147730868</v>
      </c>
      <c r="SD217" s="69">
        <f t="shared" si="79"/>
        <v>0</v>
      </c>
      <c r="SE217" s="69">
        <f t="shared" si="79"/>
        <v>0</v>
      </c>
      <c r="SF217" s="69">
        <f t="shared" si="79"/>
        <v>656.43301671693189</v>
      </c>
      <c r="SG217" s="69">
        <f t="shared" si="79"/>
        <v>1051985195.4910922</v>
      </c>
      <c r="SH217" s="69">
        <f t="shared" si="79"/>
        <v>729209202.77486181</v>
      </c>
      <c r="SI217" s="69">
        <f t="shared" si="79"/>
        <v>557370908.53340435</v>
      </c>
      <c r="SJ217" s="69">
        <f t="shared" si="79"/>
        <v>31054.995282020085</v>
      </c>
      <c r="SK217" s="69">
        <f t="shared" si="79"/>
        <v>27305551591.093224</v>
      </c>
      <c r="SL217" s="69">
        <f t="shared" si="79"/>
        <v>27305551591.093224</v>
      </c>
      <c r="SM217" s="69">
        <f t="shared" si="79"/>
        <v>0</v>
      </c>
      <c r="SN217" s="69">
        <f t="shared" si="79"/>
        <v>1635264397.8378127</v>
      </c>
      <c r="SO217" s="69">
        <f t="shared" si="79"/>
        <v>29602.504402769086</v>
      </c>
      <c r="SP217" s="69">
        <f t="shared" si="79"/>
        <v>13271286.554870561</v>
      </c>
      <c r="SQ217" s="69">
        <f t="shared" si="79"/>
        <v>6908243.7494893726</v>
      </c>
      <c r="SR217" s="69">
        <f t="shared" si="79"/>
        <v>3544060006.6443434</v>
      </c>
      <c r="SS217" s="69">
        <f t="shared" si="79"/>
        <v>585548141.34140253</v>
      </c>
      <c r="ST217" s="69">
        <f t="shared" si="79"/>
        <v>0</v>
      </c>
      <c r="SU217" s="69">
        <f t="shared" si="79"/>
        <v>0</v>
      </c>
      <c r="SV217" s="69">
        <f t="shared" si="79"/>
        <v>0</v>
      </c>
      <c r="SW217" s="69">
        <f t="shared" si="79"/>
        <v>22829845.023690172</v>
      </c>
      <c r="SX217" s="69">
        <f t="shared" ref="SX217:TE217" si="80">SUM(SX205:SX216)</f>
        <v>169192754.94573933</v>
      </c>
      <c r="SY217" s="69">
        <f t="shared" si="80"/>
        <v>278291650.16671818</v>
      </c>
      <c r="SZ217" s="69">
        <f t="shared" si="80"/>
        <v>2624493.5377169284</v>
      </c>
      <c r="TA217" s="69">
        <f t="shared" si="80"/>
        <v>33731137626.934116</v>
      </c>
      <c r="TB217" s="69">
        <f t="shared" si="80"/>
        <v>3448155725.5860262</v>
      </c>
      <c r="TC217" s="69">
        <f>SUM(TC205:TC216)</f>
        <v>844401567.42557979</v>
      </c>
      <c r="TD217" s="69">
        <f t="shared" si="80"/>
        <v>0</v>
      </c>
      <c r="TE217" s="69">
        <f t="shared" si="80"/>
        <v>62551970.706155173</v>
      </c>
      <c r="TF217" s="69">
        <f>SUM(TF205:TF216)</f>
        <v>51159824.079110995</v>
      </c>
      <c r="TG217" s="69">
        <f>SUM(TG205:TG216)</f>
        <v>395787062.13190144</v>
      </c>
      <c r="TH217" s="69">
        <f>SUM(TH205:TH216)</f>
        <v>845530196.09838557</v>
      </c>
      <c r="TI217" s="69">
        <f t="shared" si="79"/>
        <v>3111050142.6415367</v>
      </c>
      <c r="TJ217" s="69">
        <f t="shared" si="79"/>
        <v>1311164891010.6699</v>
      </c>
      <c r="TK217" s="69">
        <f t="shared" si="79"/>
        <v>1200489761845.3354</v>
      </c>
      <c r="TL217" s="69">
        <f t="shared" si="79"/>
        <v>865237840654.25818</v>
      </c>
      <c r="TM217" s="69">
        <f t="shared" si="79"/>
        <v>2342307052.3341522</v>
      </c>
      <c r="TN217" s="69">
        <f>SUM(TN205:TN216)</f>
        <v>2305496704.3763809</v>
      </c>
      <c r="TO217" s="69">
        <f>SUM(TO205:TO216)</f>
        <v>36810347.957771964</v>
      </c>
      <c r="TP217" s="69">
        <f t="shared" si="79"/>
        <v>25316097.949801236</v>
      </c>
      <c r="TQ217" s="69">
        <f t="shared" si="79"/>
        <v>25316097.949801236</v>
      </c>
      <c r="TR217" s="69">
        <f t="shared" si="79"/>
        <v>11597760959.296936</v>
      </c>
      <c r="TS217" s="69">
        <f t="shared" si="79"/>
        <v>424350965780.0069</v>
      </c>
      <c r="TT217" s="69">
        <f>SUM(TT205:TT216)</f>
        <v>9978323617.1082191</v>
      </c>
      <c r="TU217" s="69">
        <f t="shared" si="79"/>
        <v>272019010479.69443</v>
      </c>
      <c r="TV217" s="69">
        <f t="shared" si="79"/>
        <v>-313057.32412847236</v>
      </c>
      <c r="TW217" s="69">
        <f t="shared" si="79"/>
        <v>-10562676851.743656</v>
      </c>
      <c r="TX217" s="69">
        <f t="shared" si="79"/>
        <v>2608883.9652771847</v>
      </c>
      <c r="TY217" s="69">
        <f t="shared" si="79"/>
        <v>393023413.51438385</v>
      </c>
      <c r="TZ217" s="69">
        <f t="shared" si="79"/>
        <v>-91179204.203036159</v>
      </c>
      <c r="UA217" s="69">
        <f t="shared" si="79"/>
        <v>-115389156.10092157</v>
      </c>
      <c r="UB217" s="69">
        <f t="shared" ref="UB217:UG217" si="81">SUM(UB205:UB216)</f>
        <v>282392936451.58679</v>
      </c>
      <c r="UC217" s="69">
        <f t="shared" si="81"/>
        <v>127042775270.20792</v>
      </c>
      <c r="UD217" s="69">
        <f t="shared" si="81"/>
        <v>147823619038.18918</v>
      </c>
      <c r="UE217" s="69">
        <f t="shared" si="81"/>
        <v>-7558857814.2499847</v>
      </c>
      <c r="UF217" s="69">
        <f t="shared" si="81"/>
        <v>4516633630.9621897</v>
      </c>
      <c r="UG217" s="68">
        <f t="shared" si="81"/>
        <v>7265752924268.1377</v>
      </c>
      <c r="UH217" s="2"/>
      <c r="UI217" s="2"/>
    </row>
    <row r="218" spans="1:555" ht="12">
      <c r="A218" s="740" t="s">
        <v>150</v>
      </c>
      <c r="B218" s="741"/>
      <c r="C218" s="76">
        <f>RSQ(C4:INDEX(C4:C184,$B$200,1),$B$4:INDEX($B$4:$B$184,$B$200,1))</f>
        <v>0.67071519849708172</v>
      </c>
      <c r="D218" s="76">
        <f>RSQ(D4:INDEX(D4:D184,$B$200,1),$B$4:INDEX($B$4:$B$184,$B$200,1))</f>
        <v>0.44227894676935103</v>
      </c>
      <c r="E218" s="76">
        <f>RSQ(E4:INDEX(E4:E184,$B$200,1),$B$4:INDEX($B$4:$B$184,$B$200,1))</f>
        <v>0.40167463579867368</v>
      </c>
      <c r="F218" s="76">
        <f>RSQ(F4:INDEX(F4:F184,$B$200,1),$B$4:INDEX($B$4:$B$184,$B$200,1))</f>
        <v>9.6899847697443781E-2</v>
      </c>
      <c r="G218" s="76">
        <f>RSQ(G4:INDEX(G4:G184,$B$200,1),$B$4:INDEX($B$4:$B$184,$B$200,1))</f>
        <v>1.3084685326071137E-3</v>
      </c>
      <c r="H218" s="76">
        <f>RSQ(H4:INDEX(H4:H184,$B$200,1),$B$4:INDEX($B$4:$B$184,$B$200,1))</f>
        <v>0.18403573080064758</v>
      </c>
      <c r="I218" s="76">
        <f>RSQ(I4:INDEX(I4:I184,$B$200,1),$B$4:INDEX($B$4:$B$184,$B$200,1))</f>
        <v>0.15903470120970117</v>
      </c>
      <c r="J218" s="76">
        <f>RSQ(J4:INDEX(J4:J184,$B$200,1),$B$4:INDEX($B$4:$B$184,$B$200,1))</f>
        <v>0.32421658313203167</v>
      </c>
      <c r="K218" s="76">
        <f>RSQ(K4:INDEX(K4:K184,$B$200,1),$B$4:INDEX($B$4:$B$184,$B$200,1))</f>
        <v>0.38091658652718485</v>
      </c>
      <c r="L218" s="76">
        <f>RSQ(L4:INDEX(L4:L184,$B$200,1),$B$4:INDEX($B$4:$B$184,$B$200,1))</f>
        <v>7.9268101691461118E-2</v>
      </c>
      <c r="M218" s="76">
        <f>RSQ(M4:INDEX(M4:M184,$B$200,1),$B$4:INDEX($B$4:$B$184,$B$200,1))</f>
        <v>0.49606068655286584</v>
      </c>
      <c r="N218" s="76">
        <f>RSQ(N4:INDEX(N4:N184,$B$200,1),$B$4:INDEX($B$4:$B$184,$B$200,1))</f>
        <v>0.49081876993856338</v>
      </c>
      <c r="O218" s="76">
        <f>RSQ(O4:INDEX(O4:O184,$B$200,1),$B$4:INDEX($B$4:$B$184,$B$200,1))</f>
        <v>0.57063906128348196</v>
      </c>
      <c r="P218" s="76">
        <f>RSQ(P4:INDEX(P4:P184,$B$200,1),$B$4:INDEX($B$4:$B$184,$B$200,1))</f>
        <v>9.0310948513861941E-2</v>
      </c>
      <c r="Q218" s="76">
        <f>RSQ(Q4:INDEX(Q4:Q184,$B$200,1),$B$4:INDEX($B$4:$B$184,$B$200,1))</f>
        <v>0.37251275909035275</v>
      </c>
      <c r="R218" s="76">
        <f>RSQ(R4:INDEX(R4:R184,$B$200,1),$B$4:INDEX($B$4:$B$184,$B$200,1))</f>
        <v>7.2572079734501806E-3</v>
      </c>
      <c r="S218" s="76">
        <f>RSQ(S4:INDEX(S4:S184,$B$200,1),$B$4:INDEX($B$4:$B$184,$B$200,1))</f>
        <v>0.55195390558548396</v>
      </c>
      <c r="T218" s="76">
        <f>RSQ(T4:INDEX(T4:T184,$B$200,1),$B$4:INDEX($B$4:$B$184,$B$200,1))</f>
        <v>0.32280707503489997</v>
      </c>
      <c r="U218" s="76">
        <f>RSQ(U4:INDEX(U4:U184,$B$200,1),$B$4:INDEX($B$4:$B$184,$B$200,1))</f>
        <v>0.61912119846152902</v>
      </c>
      <c r="V218" s="76">
        <f>RSQ(V4:INDEX(V4:V184,$B$200,1),$B$4:INDEX($B$4:$B$184,$B$200,1))</f>
        <v>0.37215695940561472</v>
      </c>
      <c r="W218" s="76">
        <f>RSQ(W4:INDEX(W4:W184,$B$200,1),$B$4:INDEX($B$4:$B$184,$B$200,1))</f>
        <v>2.8693874160011325E-2</v>
      </c>
      <c r="X218" s="76">
        <f>RSQ(X4:INDEX(X4:X184,$B$200,1),$B$4:INDEX($B$4:$B$184,$B$200,1))</f>
        <v>2.2406644349056222E-3</v>
      </c>
      <c r="Y218" s="76">
        <f>RSQ(Y4:INDEX(Y4:Y184,$B$200,1),$B$4:INDEX($B$4:$B$184,$B$200,1))</f>
        <v>0.77492115845221043</v>
      </c>
      <c r="Z218" s="76">
        <f>RSQ(Z4:INDEX(Z4:Z184,$B$200,1),$B$4:INDEX($B$4:$B$184,$B$200,1))</f>
        <v>0.74137365560283819</v>
      </c>
      <c r="AA218" s="76">
        <f>RSQ(AA4:INDEX(AA4:AA184,$B$200,1),$B$4:INDEX($B$4:$B$184,$B$200,1))</f>
        <v>0.7413736556848548</v>
      </c>
      <c r="AB218" s="76">
        <f>RSQ(AB4:INDEX(AB4:AB184,$B$200,1),$B$4:INDEX($B$4:$B$184,$B$200,1))</f>
        <v>0.39911373271610684</v>
      </c>
      <c r="AC218" s="76">
        <f>RSQ(AC4:INDEX(AC4:AC184,$B$200,1),$B$4:INDEX($B$4:$B$184,$B$200,1))</f>
        <v>0.67448740736285018</v>
      </c>
      <c r="AD218" s="76">
        <f>RSQ(AD4:INDEX(AD4:AD184,$B$200,1),$B$4:INDEX($B$4:$B$184,$B$200,1))</f>
        <v>0.43915506883294408</v>
      </c>
      <c r="AE218" s="76">
        <f>RSQ(AE4:INDEX(AE4:AE184,$B$200,1),$B$4:INDEX($B$4:$B$184,$B$200,1))</f>
        <v>0.54044514950545808</v>
      </c>
      <c r="AF218" s="76">
        <f>RSQ(AF4:INDEX(AF4:AF184,$B$200,1),$B$4:INDEX($B$4:$B$184,$B$200,1))</f>
        <v>0.49869865201288649</v>
      </c>
      <c r="AG218" s="76">
        <f>RSQ(AG4:INDEX(AG4:AG184,$B$200,1),$B$4:INDEX($B$4:$B$184,$B$200,1))</f>
        <v>0.58496281861795929</v>
      </c>
      <c r="AH218" s="76">
        <f>RSQ(AH4:INDEX(AH4:AH184,$B$200,1),$B$4:INDEX($B$4:$B$184,$B$200,1))</f>
        <v>0.26777091633418387</v>
      </c>
      <c r="AI218" s="76">
        <f>RSQ(AI4:INDEX(AI4:AI184,$B$200,1),$B$4:INDEX($B$4:$B$184,$B$200,1))</f>
        <v>0.57411242771878412</v>
      </c>
      <c r="AJ218" s="76">
        <f>RSQ(AJ4:INDEX(AJ4:AJ184,$B$200,1),$B$4:INDEX($B$4:$B$184,$B$200,1))</f>
        <v>0.60361807945656976</v>
      </c>
      <c r="AK218" s="76">
        <f>RSQ(AK4:INDEX(AK4:AK184,$B$200,1),$B$4:INDEX($B$4:$B$184,$B$200,1))</f>
        <v>0.13164478406507543</v>
      </c>
      <c r="AL218" s="76">
        <f>RSQ(AL4:INDEX(AL4:AL184,$B$200,1),$B$4:INDEX($B$4:$B$184,$B$200,1))</f>
        <v>9.7492580102568407E-3</v>
      </c>
      <c r="AM218" s="76">
        <f>RSQ(AM4:INDEX(AM4:AM184,$B$200,1),$B$4:INDEX($B$4:$B$184,$B$200,1))</f>
        <v>0.59624082861780858</v>
      </c>
      <c r="AN218" s="76">
        <f>RSQ(AN4:INDEX(AN4:AN184,$B$200,1),$B$4:INDEX($B$4:$B$184,$B$200,1))</f>
        <v>5.0804547317013941E-2</v>
      </c>
      <c r="AO218" s="76">
        <f>RSQ(AO4:INDEX(AO4:AO184,$B$200,1),$B$4:INDEX($B$4:$B$184,$B$200,1))</f>
        <v>0.37009753374428284</v>
      </c>
      <c r="AP218" s="76">
        <f>RSQ(AP4:INDEX(AP4:AP184,$B$200,1),$B$4:INDEX($B$4:$B$184,$B$200,1))</f>
        <v>0.3456361871550972</v>
      </c>
      <c r="AQ218" s="76">
        <f>RSQ(AQ4:INDEX(AQ4:AQ184,$B$200,1),$B$4:INDEX($B$4:$B$184,$B$200,1))</f>
        <v>1.26337130538248E-2</v>
      </c>
      <c r="AR218" s="76">
        <f>RSQ(AR4:INDEX(AR4:AR184,$B$200,1),$B$4:INDEX($B$4:$B$184,$B$200,1))</f>
        <v>3.5342351733361289E-2</v>
      </c>
      <c r="AS218" s="76">
        <f>RSQ(AS4:INDEX(AS4:AS184,$B$200,1),$B$4:INDEX($B$4:$B$184,$B$200,1))</f>
        <v>2.0591488446782408E-3</v>
      </c>
      <c r="AT218" s="76">
        <f>RSQ(AT4:INDEX(AT4:AT184,$B$200,1),$B$4:INDEX($B$4:$B$184,$B$200,1))</f>
        <v>0.30977683539962653</v>
      </c>
      <c r="AU218" s="76">
        <f>RSQ(AU4:INDEX(AU4:AU184,$B$200,1),$B$4:INDEX($B$4:$B$184,$B$200,1))</f>
        <v>1.1964287286687176E-2</v>
      </c>
      <c r="AV218" s="76">
        <f>RSQ(AV4:INDEX(AV4:AV184,$B$200,1),$B$4:INDEX($B$4:$B$184,$B$200,1))</f>
        <v>1.3216475035614945E-2</v>
      </c>
      <c r="AW218" s="76">
        <f>RSQ(AW4:INDEX(AW4:AW184,$B$200,1),$B$4:INDEX($B$4:$B$184,$B$200,1))</f>
        <v>0.21250156121647384</v>
      </c>
      <c r="AX218" s="76">
        <f>RSQ(AX4:INDEX(AX4:AX184,$B$200,1),$B$4:INDEX($B$4:$B$184,$B$200,1))</f>
        <v>1.7381693571833775E-2</v>
      </c>
      <c r="AY218" s="76">
        <f>RSQ(AY4:INDEX(AY4:AY184,$B$200,1),$B$4:INDEX($B$4:$B$184,$B$200,1))</f>
        <v>0.22979195118910781</v>
      </c>
      <c r="AZ218" s="76">
        <f>RSQ(AZ4:INDEX(AZ4:AZ184,$B$200,1),$B$4:INDEX($B$4:$B$184,$B$200,1))</f>
        <v>0.10866096620249033</v>
      </c>
      <c r="BA218" s="76" t="e">
        <f>RSQ(BA4:INDEX(BA4:BA184,$B$200,1),$B$4:INDEX($B$4:$B$184,$B$200,1))</f>
        <v>#DIV/0!</v>
      </c>
      <c r="BB218" s="76">
        <f>RSQ(BB4:INDEX(BB4:BB184,$B$200,1),$B$4:INDEX($B$4:$B$184,$B$200,1))</f>
        <v>4.4236015843570529E-2</v>
      </c>
      <c r="BC218" s="76">
        <f>RSQ(BC4:INDEX(BC4:BC184,$B$200,1),$B$4:INDEX($B$4:$B$184,$B$200,1))</f>
        <v>0.13173445789468241</v>
      </c>
      <c r="BD218" s="76">
        <f>RSQ(BD4:INDEX(BD4:BD184,$B$200,1),$B$4:INDEX($B$4:$B$184,$B$200,1))</f>
        <v>0.31763647846611154</v>
      </c>
      <c r="BE218" s="76">
        <f>RSQ(BE4:INDEX(BE4:BE184,$B$200,1),$B$4:INDEX($B$4:$B$184,$B$200,1))</f>
        <v>4.2618404216377039E-11</v>
      </c>
      <c r="BF218" s="76">
        <f>RSQ(BF4:INDEX(BF4:BF184,$B$200,1),$B$4:INDEX($B$4:$B$184,$B$200,1))</f>
        <v>9.1728900279901548E-2</v>
      </c>
      <c r="BG218" s="76">
        <f>RSQ(BG4:INDEX(BG4:BG184,$B$200,1),$B$4:INDEX($B$4:$B$184,$B$200,1))</f>
        <v>0.31900404455457571</v>
      </c>
      <c r="BH218" s="76">
        <f>RSQ(BH4:INDEX(BH4:BH184,$B$200,1),$B$4:INDEX($B$4:$B$184,$B$200,1))</f>
        <v>3.6923032723533574E-3</v>
      </c>
      <c r="BI218" s="76">
        <f>RSQ(BI4:INDEX(BI4:BI184,$B$200,1),$B$4:INDEX($B$4:$B$184,$B$200,1))</f>
        <v>0.39612335902311829</v>
      </c>
      <c r="BJ218" s="76">
        <f>RSQ(BJ4:INDEX(BJ4:BJ184,$B$200,1),$B$4:INDEX($B$4:$B$184,$B$200,1))</f>
        <v>1.6914423262313346E-2</v>
      </c>
      <c r="BK218" s="76">
        <f>RSQ(BK4:INDEX(BK4:BK184,$B$200,1),$B$4:INDEX($B$4:$B$184,$B$200,1))</f>
        <v>0.3539917532116833</v>
      </c>
      <c r="BL218" s="76">
        <f>RSQ(BL4:INDEX(BL4:BL184,$B$200,1),$B$4:INDEX($B$4:$B$184,$B$200,1))</f>
        <v>4.5755579366028431E-3</v>
      </c>
      <c r="BM218" s="76">
        <f>RSQ(BM4:INDEX(BM4:BM184,$B$200,1),$B$4:INDEX($B$4:$B$184,$B$200,1))</f>
        <v>1.1821428528212477E-2</v>
      </c>
      <c r="BN218" s="76">
        <f>RSQ(BN4:INDEX(BN4:BN184,$B$200,1),$B$4:INDEX($B$4:$B$184,$B$200,1))</f>
        <v>0.26170018595552025</v>
      </c>
      <c r="BO218" s="76">
        <f>RSQ(BO4:INDEX(BO4:BO184,$B$200,1),$B$4:INDEX($B$4:$B$184,$B$200,1))</f>
        <v>3.9301772664506282E-2</v>
      </c>
      <c r="BP218" s="76">
        <f>RSQ(BP4:INDEX(BP4:BP184,$B$200,1),$B$4:INDEX($B$4:$B$184,$B$200,1))</f>
        <v>3.8970831732751104E-3</v>
      </c>
      <c r="BQ218" s="76">
        <f>RSQ(BQ4:INDEX(BQ4:BQ184,$B$200,1),$B$4:INDEX($B$4:$B$184,$B$200,1))</f>
        <v>7.7598494502027465E-2</v>
      </c>
      <c r="BR218" s="76">
        <f>RSQ(BR4:INDEX(BR4:BR184,$B$200,1),$B$4:INDEX($B$4:$B$184,$B$200,1))</f>
        <v>6.482027000057429E-2</v>
      </c>
      <c r="BS218" s="76">
        <f>RSQ(BS4:INDEX(BS4:BS184,$B$200,1),$B$4:INDEX($B$4:$B$184,$B$200,1))</f>
        <v>0.80566019980089509</v>
      </c>
      <c r="BT218" s="76">
        <f>RSQ(BT4:INDEX(BT4:BT184,$B$200,1),$B$4:INDEX($B$4:$B$184,$B$200,1))</f>
        <v>0.21219726237911812</v>
      </c>
      <c r="BU218" s="76">
        <f>RSQ(BU4:INDEX(BU4:BU184,$B$200,1),$B$4:INDEX($B$4:$B$184,$B$200,1))</f>
        <v>3.3278765185525076E-2</v>
      </c>
      <c r="BV218" s="76">
        <f>RSQ(BV4:INDEX(BV4:BV184,$B$200,1),$B$4:INDEX($B$4:$B$184,$B$200,1))</f>
        <v>1.3981618158248978E-2</v>
      </c>
      <c r="BW218" s="76">
        <f>RSQ(BW4:INDEX(BW4:BW184,$B$200,1),$B$4:INDEX($B$4:$B$184,$B$200,1))</f>
        <v>1.0407969873212467E-5</v>
      </c>
      <c r="BX218" s="76">
        <f>RSQ(BX4:INDEX(BX4:BX184,$B$200,1),$B$4:INDEX($B$4:$B$184,$B$200,1))</f>
        <v>1.9472865764928009E-2</v>
      </c>
      <c r="BY218" s="76">
        <f>RSQ(BY4:INDEX(BY4:BY184,$B$200,1),$B$4:INDEX($B$4:$B$184,$B$200,1))</f>
        <v>0.24011360447824889</v>
      </c>
      <c r="BZ218" s="76">
        <f>RSQ(BZ4:INDEX(BZ4:BZ184,$B$200,1),$B$4:INDEX($B$4:$B$184,$B$200,1))</f>
        <v>9.7320726291329679E-2</v>
      </c>
      <c r="CA218" s="76">
        <f>RSQ(CA4:INDEX(CA4:CA184,$B$200,1),$B$4:INDEX($B$4:$B$184,$B$200,1))</f>
        <v>2.1452963645000305E-2</v>
      </c>
      <c r="CB218" s="76">
        <f>RSQ(CB4:INDEX(CB4:CB184,$B$200,1),$B$4:INDEX($B$4:$B$184,$B$200,1))</f>
        <v>5.1116248665800307E-2</v>
      </c>
      <c r="CC218" s="76">
        <f>RSQ(CC4:INDEX(CC4:CC184,$B$200,1),$B$4:INDEX($B$4:$B$184,$B$200,1))</f>
        <v>0.5637036678468218</v>
      </c>
      <c r="CD218" s="76">
        <f>RSQ(CD4:INDEX(CD4:CD184,$B$200,1),$B$4:INDEX($B$4:$B$184,$B$200,1))</f>
        <v>9.0093367852394027E-3</v>
      </c>
      <c r="CE218" s="76">
        <f>RSQ(CE4:INDEX(CE4:CE184,$B$200,1),$B$4:INDEX($B$4:$B$184,$B$200,1))</f>
        <v>0.53254854445265576</v>
      </c>
      <c r="CF218" s="76">
        <f>RSQ(CF4:INDEX(CF4:CF184,$B$200,1),$B$4:INDEX($B$4:$B$184,$B$200,1))</f>
        <v>3.4657884250650778E-2</v>
      </c>
      <c r="CG218" s="76">
        <f>RSQ(CG4:INDEX(CG4:CG184,$B$200,1),$B$4:INDEX($B$4:$B$184,$B$200,1))</f>
        <v>9.9776648202895335E-2</v>
      </c>
      <c r="CH218" s="76">
        <f>RSQ(CH4:INDEX(CH4:CH184,$B$200,1),$B$4:INDEX($B$4:$B$184,$B$200,1))</f>
        <v>0.42726790874415099</v>
      </c>
      <c r="CI218" s="76">
        <f>RSQ(CI4:INDEX(CI4:CI184,$B$200,1),$B$4:INDEX($B$4:$B$184,$B$200,1))</f>
        <v>0.22633818226471142</v>
      </c>
      <c r="CJ218" s="76">
        <f>RSQ(CJ4:INDEX(CJ4:CJ184,$B$200,1),$B$4:INDEX($B$4:$B$184,$B$200,1))</f>
        <v>1.0161749140633965E-7</v>
      </c>
      <c r="CK218" s="76">
        <f>RSQ(CK4:INDEX(CK4:CK184,$B$200,1),$B$4:INDEX($B$4:$B$184,$B$200,1))</f>
        <v>1.9646723933355502E-2</v>
      </c>
      <c r="CL218" s="76">
        <f>RSQ(CL4:INDEX(CL4:CL184,$B$200,1),$B$4:INDEX($B$4:$B$184,$B$200,1))</f>
        <v>7.0192684333221567E-2</v>
      </c>
      <c r="CM218" s="76">
        <f>RSQ(CM4:INDEX(CM4:CM184,$B$200,1),$B$4:INDEX($B$4:$B$184,$B$200,1))</f>
        <v>0.41957570645812275</v>
      </c>
      <c r="CN218" s="76">
        <f>RSQ(CN4:INDEX(CN4:CN184,$B$200,1),$B$4:INDEX($B$4:$B$184,$B$200,1))</f>
        <v>1.8040818202809841E-3</v>
      </c>
      <c r="CO218" s="76">
        <f>RSQ(CO4:INDEX(CO4:CO184,$B$200,1),$B$4:INDEX($B$4:$B$184,$B$200,1))</f>
        <v>4.5907451991750635E-2</v>
      </c>
      <c r="CP218" s="76">
        <f>RSQ(CP4:INDEX(CP4:CP184,$B$200,1),$B$4:INDEX($B$4:$B$184,$B$200,1))</f>
        <v>1.2443472988022345E-2</v>
      </c>
      <c r="CQ218" s="76">
        <f>RSQ(CQ4:INDEX(CQ4:CQ184,$B$200,1),$B$4:INDEX($B$4:$B$184,$B$200,1))</f>
        <v>0.27039732501511654</v>
      </c>
      <c r="CR218" s="76">
        <f>RSQ(CR4:INDEX(CR4:CR184,$B$200,1),$B$4:INDEX($B$4:$B$184,$B$200,1))</f>
        <v>0.40230001183542774</v>
      </c>
      <c r="CS218" s="76">
        <f>RSQ(CS4:INDEX(CS4:CS184,$B$200,1),$B$4:INDEX($B$4:$B$184,$B$200,1))</f>
        <v>0.66209344941286186</v>
      </c>
      <c r="CT218" s="76">
        <f>RSQ(CT4:INDEX(CT4:CT184,$B$200,1),$B$4:INDEX($B$4:$B$184,$B$200,1))</f>
        <v>0.65100253701203614</v>
      </c>
      <c r="CU218" s="76">
        <f>RSQ(CU4:INDEX(CU4:CU184,$B$200,1),$B$4:INDEX($B$4:$B$184,$B$200,1))</f>
        <v>0.54287125094626287</v>
      </c>
      <c r="CV218" s="76">
        <f>RSQ(CV4:INDEX(CV4:CV184,$B$200,1),$B$4:INDEX($B$4:$B$184,$B$200,1))</f>
        <v>1.5984196020081068E-2</v>
      </c>
      <c r="CW218" s="76">
        <f>RSQ(CW4:INDEX(CW4:CW184,$B$200,1),$B$4:INDEX($B$4:$B$184,$B$200,1))</f>
        <v>0.17678484194808861</v>
      </c>
      <c r="CX218" s="76">
        <f>RSQ(CX4:INDEX(CX4:CX184,$B$200,1),$B$4:INDEX($B$4:$B$184,$B$200,1))</f>
        <v>0.68247484624193622</v>
      </c>
      <c r="CY218" s="76">
        <f>RSQ(CY4:INDEX(CY4:CY184,$B$200,1),$B$4:INDEX($B$4:$B$184,$B$200,1))</f>
        <v>0.41933733611679824</v>
      </c>
      <c r="CZ218" s="76">
        <f>RSQ(CZ4:INDEX(CZ4:CZ184,$B$200,1),$B$4:INDEX($B$4:$B$184,$B$200,1))</f>
        <v>0.47954246472158063</v>
      </c>
      <c r="DA218" s="76">
        <f>RSQ(DA4:INDEX(DA4:DA184,$B$200,1),$B$4:INDEX($B$4:$B$184,$B$200,1))</f>
        <v>0.48136370966341069</v>
      </c>
      <c r="DB218" s="76">
        <f>RSQ(DB4:INDEX(DB4:DB184,$B$200,1),$B$4:INDEX($B$4:$B$184,$B$200,1))</f>
        <v>0.36701863973189214</v>
      </c>
      <c r="DC218" s="76">
        <f>RSQ(DC4:INDEX(DC4:DC184,$B$200,1),$B$4:INDEX($B$4:$B$184,$B$200,1))</f>
        <v>1.7427287317952518E-2</v>
      </c>
      <c r="DD218" s="76">
        <f>RSQ(DD4:INDEX(DD4:DD184,$B$200,1),$B$4:INDEX($B$4:$B$184,$B$200,1))</f>
        <v>2.6522680129056796E-2</v>
      </c>
      <c r="DE218" s="76">
        <f>RSQ(DE4:INDEX(DE4:DE184,$B$200,1),$B$4:INDEX($B$4:$B$184,$B$200,1))</f>
        <v>2.4339270849276572E-2</v>
      </c>
      <c r="DF218" s="76">
        <f>RSQ(DF4:INDEX(DF4:DF184,$B$200,1),$B$4:INDEX($B$4:$B$184,$B$200,1))</f>
        <v>0.46920318844253162</v>
      </c>
      <c r="DG218" s="76">
        <f>RSQ(DG4:INDEX(DG4:DG184,$B$200,1),$B$4:INDEX($B$4:$B$184,$B$200,1))</f>
        <v>0.49231736717587066</v>
      </c>
      <c r="DH218" s="76">
        <f>RSQ(DH4:INDEX(DH4:DH184,$B$200,1),$B$4:INDEX($B$4:$B$184,$B$200,1))</f>
        <v>0.18761057291260552</v>
      </c>
      <c r="DI218" s="76">
        <f>RSQ(DI4:INDEX(DI4:DI184,$B$200,1),$B$4:INDEX($B$4:$B$184,$B$200,1))</f>
        <v>0.12346220515792657</v>
      </c>
      <c r="DJ218" s="76">
        <f>RSQ(DJ4:INDEX(DJ4:DJ184,$B$200,1),$B$4:INDEX($B$4:$B$184,$B$200,1))</f>
        <v>1.3942122171676749E-2</v>
      </c>
      <c r="DK218" s="76">
        <f>RSQ(DK4:INDEX(DK4:DK184,$B$200,1),$B$4:INDEX($B$4:$B$184,$B$200,1))</f>
        <v>0.12285372865727169</v>
      </c>
      <c r="DL218" s="76">
        <f>RSQ(DL4:INDEX(DL4:DL184,$B$200,1),$B$4:INDEX($B$4:$B$184,$B$200,1))</f>
        <v>0.1217986902455187</v>
      </c>
      <c r="DM218" s="76">
        <f>RSQ(DM4:INDEX(DM4:DM184,$B$200,1),$B$4:INDEX($B$4:$B$184,$B$200,1))</f>
        <v>5.9268267525259107E-2</v>
      </c>
      <c r="DN218" s="76">
        <f>RSQ(DN4:INDEX(DN4:DN184,$B$200,1),$B$4:INDEX($B$4:$B$184,$B$200,1))</f>
        <v>1.5006779809209703E-3</v>
      </c>
      <c r="DO218" s="76">
        <f>RSQ(DO4:INDEX(DO4:DO184,$B$200,1),$B$4:INDEX($B$4:$B$184,$B$200,1))</f>
        <v>1.2143390386781106E-2</v>
      </c>
      <c r="DP218" s="76">
        <f>RSQ(DP4:INDEX(DP4:DP184,$B$200,1),$B$4:INDEX($B$4:$B$184,$B$200,1))</f>
        <v>3.853574964092317E-2</v>
      </c>
      <c r="DQ218" s="76">
        <f>RSQ(DQ4:INDEX(DQ4:DQ184,$B$200,1),$B$4:INDEX($B$4:$B$184,$B$200,1))</f>
        <v>3.8759040880232088E-3</v>
      </c>
      <c r="DR218" s="76">
        <f>RSQ(DR4:INDEX(DR4:DR184,$B$200,1),$B$4:INDEX($B$4:$B$184,$B$200,1))</f>
        <v>1.3555094629665576E-3</v>
      </c>
      <c r="DS218" s="76">
        <f>RSQ(DS4:INDEX(DS4:DS184,$B$200,1),$B$4:INDEX($B$4:$B$184,$B$200,1))</f>
        <v>0.6353463365925649</v>
      </c>
      <c r="DT218" s="76">
        <f>RSQ(DT4:INDEX(DT4:DT184,$B$200,1),$B$4:INDEX($B$4:$B$184,$B$200,1))</f>
        <v>0.65442544020891935</v>
      </c>
      <c r="DU218" s="76">
        <f>RSQ(DU4:INDEX(DU4:DU184,$B$200,1),$B$4:INDEX($B$4:$B$184,$B$200,1))</f>
        <v>8.6909967334558458E-3</v>
      </c>
      <c r="DV218" s="76">
        <f>RSQ(DV4:INDEX(DV4:DV184,$B$200,1),$B$4:INDEX($B$4:$B$184,$B$200,1))</f>
        <v>0.26780795766449261</v>
      </c>
      <c r="DW218" s="76">
        <f>RSQ(DW4:INDEX(DW4:DW184,$B$200,1),$B$4:INDEX($B$4:$B$184,$B$200,1))</f>
        <v>0.13468061000756995</v>
      </c>
      <c r="DX218" s="76">
        <f>RSQ(DX4:INDEX(DX4:DX184,$B$200,1),$B$4:INDEX($B$4:$B$184,$B$200,1))</f>
        <v>0.46938862498771888</v>
      </c>
      <c r="DY218" s="76">
        <f>RSQ(DY4:INDEX(DY4:DY184,$B$200,1),$B$4:INDEX($B$4:$B$184,$B$200,1))</f>
        <v>0.4694288687899088</v>
      </c>
      <c r="DZ218" s="76">
        <f>RSQ(DZ4:INDEX(DZ4:DZ184,$B$200,1),$B$4:INDEX($B$4:$B$184,$B$200,1))</f>
        <v>2.5648642406614203E-2</v>
      </c>
      <c r="EA218" s="76">
        <f>RSQ(EA4:INDEX(EA4:EA184,$B$200,1),$B$4:INDEX($B$4:$B$184,$B$200,1))</f>
        <v>0.18270498704568053</v>
      </c>
      <c r="EB218" s="76">
        <f>RSQ(EB4:INDEX(EB4:EB184,$B$200,1),$B$4:INDEX($B$4:$B$184,$B$200,1))</f>
        <v>0.17418767329451107</v>
      </c>
      <c r="EC218" s="76">
        <f>RSQ(EC4:INDEX(EC4:EC184,$B$200,1),$B$4:INDEX($B$4:$B$184,$B$200,1))</f>
        <v>3.5907536360564856E-4</v>
      </c>
      <c r="ED218" s="76">
        <f>RSQ(ED4:INDEX(ED4:ED184,$B$200,1),$B$4:INDEX($B$4:$B$184,$B$200,1))</f>
        <v>5.3098985379482079E-2</v>
      </c>
      <c r="EE218" s="76">
        <f>RSQ(EE4:INDEX(EE4:EE184,$B$200,1),$B$4:INDEX($B$4:$B$184,$B$200,1))</f>
        <v>3.8946203314584732E-4</v>
      </c>
      <c r="EF218" s="76">
        <f>RSQ(EF4:INDEX(EF4:EF184,$B$200,1),$B$4:INDEX($B$4:$B$184,$B$200,1))</f>
        <v>1.3337475914818959E-3</v>
      </c>
      <c r="EG218" s="76">
        <f>RSQ(EG4:INDEX(EG4:EG184,$B$200,1),$B$4:INDEX($B$4:$B$184,$B$200,1))</f>
        <v>0.18911377121213505</v>
      </c>
      <c r="EH218" s="76">
        <f>RSQ(EH4:INDEX(EH4:EH184,$B$200,1),$B$4:INDEX($B$4:$B$184,$B$200,1))</f>
        <v>0.18481016242177475</v>
      </c>
      <c r="EI218" s="76">
        <f>RSQ(EI4:INDEX(EI4:EI184,$B$200,1),$B$4:INDEX($B$4:$B$184,$B$200,1))</f>
        <v>0.63233286304716196</v>
      </c>
      <c r="EJ218" s="76">
        <f>RSQ(EJ4:INDEX(EJ4:EJ184,$B$200,1),$B$4:INDEX($B$4:$B$184,$B$200,1))</f>
        <v>1.0063209444118891E-2</v>
      </c>
      <c r="EK218" s="76">
        <f>RSQ(EK4:INDEX(EK4:EK184,$B$200,1),$B$4:INDEX($B$4:$B$184,$B$200,1))</f>
        <v>0.67502309141143946</v>
      </c>
      <c r="EL218" s="76">
        <f>RSQ(EL4:INDEX(EL4:EL184,$B$200,1),$B$4:INDEX($B$4:$B$184,$B$200,1))</f>
        <v>0.26718142476568796</v>
      </c>
      <c r="EM218" s="76">
        <f>RSQ(EM4:INDEX(EM4:EM184,$B$200,1),$B$4:INDEX($B$4:$B$184,$B$200,1))</f>
        <v>2.4060665022545467E-2</v>
      </c>
      <c r="EN218" s="76">
        <f>RSQ(EN4:INDEX(EN4:EN184,$B$200,1),$B$4:INDEX($B$4:$B$184,$B$200,1))</f>
        <v>0.78267047354737318</v>
      </c>
      <c r="EO218" s="76">
        <f>RSQ(EO4:INDEX(EO4:EO184,$B$200,1),$B$4:INDEX($B$4:$B$184,$B$200,1))</f>
        <v>6.5591390166478844E-2</v>
      </c>
      <c r="EP218" s="76">
        <f>RSQ(EP4:INDEX(EP4:EP184,$B$200,1),$B$4:INDEX($B$4:$B$184,$B$200,1))</f>
        <v>0.48563646903256125</v>
      </c>
      <c r="EQ218" s="76">
        <f>RSQ(EQ4:INDEX(EQ4:EQ184,$B$200,1),$B$4:INDEX($B$4:$B$184,$B$200,1))</f>
        <v>5.1288469163202559E-2</v>
      </c>
      <c r="ER218" s="76">
        <f>RSQ(ER4:INDEX(ER4:ER184,$B$200,1),$B$4:INDEX($B$4:$B$184,$B$200,1))</f>
        <v>0.42690525910501986</v>
      </c>
      <c r="ES218" s="76">
        <f>RSQ(ES4:INDEX(ES4:ES184,$B$200,1),$B$4:INDEX($B$4:$B$184,$B$200,1))</f>
        <v>6.9965244344584335E-4</v>
      </c>
      <c r="ET218" s="76">
        <f>RSQ(ET4:INDEX(ET4:ET184,$B$200,1),$B$4:INDEX($B$4:$B$184,$B$200,1))</f>
        <v>8.0512730371488136E-2</v>
      </c>
      <c r="EU218" s="76">
        <f>RSQ(EU4:INDEX(EU4:EU184,$B$200,1),$B$4:INDEX($B$4:$B$184,$B$200,1))</f>
        <v>0.3429417357953824</v>
      </c>
      <c r="EV218" s="76">
        <f>RSQ(EV4:INDEX(EV4:EV184,$B$200,1),$B$4:INDEX($B$4:$B$184,$B$200,1))</f>
        <v>5.8125593334582726E-2</v>
      </c>
      <c r="EW218" s="76">
        <f>RSQ(EW4:INDEX(EW4:EW184,$B$200,1),$B$4:INDEX($B$4:$B$184,$B$200,1))</f>
        <v>1.3428234292054985E-3</v>
      </c>
      <c r="EX218" s="76">
        <f>RSQ(EX4:INDEX(EX4:EX184,$B$200,1),$B$4:INDEX($B$4:$B$184,$B$200,1))</f>
        <v>0.15831573863893927</v>
      </c>
      <c r="EY218" s="76">
        <f>RSQ(EY4:INDEX(EY4:EY184,$B$200,1),$B$4:INDEX($B$4:$B$184,$B$200,1))</f>
        <v>6.1065608809923776E-3</v>
      </c>
      <c r="EZ218" s="76">
        <f>RSQ(EZ4:INDEX(EZ4:EZ184,$B$200,1),$B$4:INDEX($B$4:$B$184,$B$200,1))</f>
        <v>0.16876496981604913</v>
      </c>
      <c r="FA218" s="76">
        <f>RSQ(FA4:INDEX(FA4:FA184,$B$200,1),$B$4:INDEX($B$4:$B$184,$B$200,1))</f>
        <v>0.64173936291468381</v>
      </c>
      <c r="FB218" s="76">
        <f>RSQ(FB4:INDEX(FB4:FB184,$B$200,1),$B$4:INDEX($B$4:$B$184,$B$200,1))</f>
        <v>3.4434162748433111E-2</v>
      </c>
      <c r="FC218" s="76">
        <f>RSQ(FC4:INDEX(FC4:FC184,$B$200,1),$B$4:INDEX($B$4:$B$184,$B$200,1))</f>
        <v>9.5768398246196554E-2</v>
      </c>
      <c r="FD218" s="76">
        <f>RSQ(FD4:INDEX(FD4:FD184,$B$200,1),$B$4:INDEX($B$4:$B$184,$B$200,1))</f>
        <v>0.12972113362774559</v>
      </c>
      <c r="FE218" s="76">
        <f>RSQ(FE4:INDEX(FE4:FE184,$B$200,1),$B$4:INDEX($B$4:$B$184,$B$200,1))</f>
        <v>9.7114547627050588E-2</v>
      </c>
      <c r="FF218" s="76">
        <f>RSQ(FF4:INDEX(FF4:FF184,$B$200,1),$B$4:INDEX($B$4:$B$184,$B$200,1))</f>
        <v>9.5789567330332531E-2</v>
      </c>
      <c r="FG218" s="76">
        <f>RSQ(FG4:INDEX(FG4:FG184,$B$200,1),$B$4:INDEX($B$4:$B$184,$B$200,1))</f>
        <v>0.36745669268849657</v>
      </c>
      <c r="FH218" s="76">
        <f>RSQ(FH4:INDEX(FH4:FH184,$B$200,1),$B$4:INDEX($B$4:$B$184,$B$200,1))</f>
        <v>0.20490720887633429</v>
      </c>
      <c r="FI218" s="76">
        <f>RSQ(FI4:INDEX(FI4:FI184,$B$200,1),$B$4:INDEX($B$4:$B$184,$B$200,1))</f>
        <v>0.36156011929081133</v>
      </c>
      <c r="FJ218" s="76">
        <f>RSQ(FJ4:INDEX(FJ4:FJ184,$B$200,1),$B$4:INDEX($B$4:$B$184,$B$200,1))</f>
        <v>2.7099762091492282E-2</v>
      </c>
      <c r="FK218" s="76">
        <f>RSQ(FK4:INDEX(FK4:FK184,$B$200,1),$B$4:INDEX($B$4:$B$184,$B$200,1))</f>
        <v>5.5604160923864061E-3</v>
      </c>
      <c r="FL218" s="76">
        <f>RSQ(FL4:INDEX(FL4:FL184,$B$200,1),$B$4:INDEX($B$4:$B$184,$B$200,1))</f>
        <v>2.3922156736144888E-2</v>
      </c>
      <c r="FM218" s="76" t="e">
        <f>RSQ(FM4:INDEX(FM4:FM184,$B$200,1),$B$4:INDEX($B$4:$B$184,$B$200,1))</f>
        <v>#DIV/0!</v>
      </c>
      <c r="FN218" s="76">
        <f>RSQ(FN4:INDEX(FN4:FN184,$B$200,1),$B$4:INDEX($B$4:$B$184,$B$200,1))</f>
        <v>8.4121519743938056E-2</v>
      </c>
      <c r="FO218" s="76">
        <f>RSQ(FO4:INDEX(FO4:FO184,$B$200,1),$B$4:INDEX($B$4:$B$184,$B$200,1))</f>
        <v>6.383965775317077E-2</v>
      </c>
      <c r="FP218" s="76">
        <f>RSQ(FP4:INDEX(FP4:FP184,$B$200,1),$B$4:INDEX($B$4:$B$184,$B$200,1))</f>
        <v>0.3639679563118553</v>
      </c>
      <c r="FQ218" s="76">
        <f>RSQ(FQ4:INDEX(FQ4:FQ184,$B$200,1),$B$4:INDEX($B$4:$B$184,$B$200,1))</f>
        <v>7.985396267979411E-2</v>
      </c>
      <c r="FR218" s="76">
        <f>RSQ(FR4:INDEX(FR4:FR184,$B$200,1),$B$4:INDEX($B$4:$B$184,$B$200,1))</f>
        <v>0.41458561303927599</v>
      </c>
      <c r="FS218" s="76">
        <f>RSQ(FS4:INDEX(FS4:FS184,$B$200,1),$B$4:INDEX($B$4:$B$184,$B$200,1))</f>
        <v>0.69142344129190469</v>
      </c>
      <c r="FT218" s="76">
        <f>RSQ(FT4:INDEX(FT4:FT184,$B$200,1),$B$4:INDEX($B$4:$B$184,$B$200,1))</f>
        <v>8.1681748184259523E-2</v>
      </c>
      <c r="FU218" s="76">
        <f>RSQ(FU4:INDEX(FU4:FU184,$B$200,1),$B$4:INDEX($B$4:$B$184,$B$200,1))</f>
        <v>0.68962417322135638</v>
      </c>
      <c r="FV218" s="76">
        <f>RSQ(FV4:INDEX(FV4:FV184,$B$200,1),$B$4:INDEX($B$4:$B$184,$B$200,1))</f>
        <v>3.0143310680606246E-4</v>
      </c>
      <c r="FW218" s="76">
        <f>RSQ(FW4:INDEX(FW4:FW184,$B$200,1),$B$4:INDEX($B$4:$B$184,$B$200,1))</f>
        <v>0.28164404733633741</v>
      </c>
      <c r="FX218" s="76">
        <f>RSQ(FX4:INDEX(FX4:FX184,$B$200,1),$B$4:INDEX($B$4:$B$184,$B$200,1))</f>
        <v>0.34574274020084211</v>
      </c>
      <c r="FY218" s="76">
        <f>RSQ(FY4:INDEX(FY4:FY184,$B$200,1),$B$4:INDEX($B$4:$B$184,$B$200,1))</f>
        <v>4.3533825645053668E-2</v>
      </c>
      <c r="FZ218" s="76">
        <f>RSQ(FZ4:INDEX(FZ4:FZ184,$B$200,1),$B$4:INDEX($B$4:$B$184,$B$200,1))</f>
        <v>0.14685370232988301</v>
      </c>
      <c r="GA218" s="76">
        <f>RSQ(GA4:INDEX(GA4:GA184,$B$200,1),$B$4:INDEX($B$4:$B$184,$B$200,1))</f>
        <v>0.67205034396257646</v>
      </c>
      <c r="GB218" s="76">
        <f>RSQ(GB4:INDEX(GB4:GB184,$B$200,1),$B$4:INDEX($B$4:$B$184,$B$200,1))</f>
        <v>0.25685085939568836</v>
      </c>
      <c r="GC218" s="76">
        <f>RSQ(GC4:INDEX(GC4:GC184,$B$200,1),$B$4:INDEX($B$4:$B$184,$B$200,1))</f>
        <v>1.0298066036702396E-2</v>
      </c>
      <c r="GD218" s="76" t="e">
        <f>RSQ(GD4:INDEX(GD4:GD184,$B$200,1),$B$4:INDEX($B$4:$B$184,$B$200,1))</f>
        <v>#DIV/0!</v>
      </c>
      <c r="GE218" s="76">
        <f>RSQ(GE4:INDEX(GE4:GE184,$B$200,1),$B$4:INDEX($B$4:$B$184,$B$200,1))</f>
        <v>1.030397413929641E-2</v>
      </c>
      <c r="GF218" s="76">
        <f>RSQ(GF4:INDEX(GF4:GF184,$B$200,1),$B$4:INDEX($B$4:$B$184,$B$200,1))</f>
        <v>1.6641183023555248E-2</v>
      </c>
      <c r="GG218" s="76">
        <f>RSQ(GG4:INDEX(GG4:GG184,$B$200,1),$B$4:INDEX($B$4:$B$184,$B$200,1))</f>
        <v>6.1181496385402656E-2</v>
      </c>
      <c r="GH218" s="76">
        <f>RSQ(GH4:INDEX(GH4:GH184,$B$200,1),$B$4:INDEX($B$4:$B$184,$B$200,1))</f>
        <v>0.54931949956299253</v>
      </c>
      <c r="GI218" s="76">
        <f>RSQ(GI4:INDEX(GI4:GI184,$B$200,1),$B$4:INDEX($B$4:$B$184,$B$200,1))</f>
        <v>0.42453126177071943</v>
      </c>
      <c r="GJ218" s="76">
        <f>RSQ(GJ4:INDEX(GJ4:GJ184,$B$200,1),$B$4:INDEX($B$4:$B$184,$B$200,1))</f>
        <v>0.38031619388155252</v>
      </c>
      <c r="GK218" s="76">
        <f>RSQ(GK4:INDEX(GK4:GK184,$B$200,1),$B$4:INDEX($B$4:$B$184,$B$200,1))</f>
        <v>0.20700889594282537</v>
      </c>
      <c r="GL218" s="76">
        <f>RSQ(GL4:INDEX(GL4:GL184,$B$200,1),$B$4:INDEX($B$4:$B$184,$B$200,1))</f>
        <v>0.15358689276211382</v>
      </c>
      <c r="GM218" s="76">
        <f>RSQ(GM4:INDEX(GM4:GM184,$B$200,1),$B$4:INDEX($B$4:$B$184,$B$200,1))</f>
        <v>0.60853707082840125</v>
      </c>
      <c r="GN218" s="76">
        <f>RSQ(GN4:INDEX(GN4:GN184,$B$200,1),$B$4:INDEX($B$4:$B$184,$B$200,1))</f>
        <v>5.1248194032365316E-2</v>
      </c>
      <c r="GO218" s="76">
        <f>RSQ(GO4:INDEX(GO4:GO184,$B$200,1),$B$4:INDEX($B$4:$B$184,$B$200,1))</f>
        <v>0.11822692747629512</v>
      </c>
      <c r="GP218" s="76">
        <f>RSQ(GP4:INDEX(GP4:GP184,$B$200,1),$B$4:INDEX($B$4:$B$184,$B$200,1))</f>
        <v>0.56873985537256644</v>
      </c>
      <c r="GQ218" s="76">
        <f>RSQ(GQ4:INDEX(GQ4:GQ184,$B$200,1),$B$4:INDEX($B$4:$B$184,$B$200,1))</f>
        <v>0.18076055445235406</v>
      </c>
      <c r="GR218" s="76">
        <f>RSQ(GR4:INDEX(GR4:GR184,$B$200,1),$B$4:INDEX($B$4:$B$184,$B$200,1))</f>
        <v>1.0582343536652604E-2</v>
      </c>
      <c r="GS218" s="76">
        <f>RSQ(GS4:INDEX(GS4:GS184,$B$200,1),$B$4:INDEX($B$4:$B$184,$B$200,1))</f>
        <v>0.18729389213767833</v>
      </c>
      <c r="GT218" s="76">
        <f>RSQ(GT4:INDEX(GT4:GT184,$B$200,1),$B$4:INDEX($B$4:$B$184,$B$200,1))</f>
        <v>0.70274754139331008</v>
      </c>
      <c r="GU218" s="76">
        <f>RSQ(GU4:INDEX(GU4:GU184,$B$200,1),$B$4:INDEX($B$4:$B$184,$B$200,1))</f>
        <v>5.9657578304719294E-2</v>
      </c>
      <c r="GV218" s="76">
        <f>RSQ(GV4:INDEX(GV4:GV184,$B$200,1),$B$4:INDEX($B$4:$B$184,$B$200,1))</f>
        <v>7.5045981315969429E-2</v>
      </c>
      <c r="GW218" s="76">
        <f>RSQ(GW4:INDEX(GW4:GW184,$B$200,1),$B$4:INDEX($B$4:$B$184,$B$200,1))</f>
        <v>5.1731813254233837E-2</v>
      </c>
      <c r="GX218" s="76" t="e">
        <f>RSQ(GX4:INDEX(GX4:GX184,$B$200,1),$B$4:INDEX($B$4:$B$184,$B$200,1))</f>
        <v>#DIV/0!</v>
      </c>
      <c r="GY218" s="76">
        <f>RSQ(GY4:INDEX(GY4:GY184,$B$200,1),$B$4:INDEX($B$4:$B$184,$B$200,1))</f>
        <v>9.2286388032913599E-2</v>
      </c>
      <c r="GZ218" s="76">
        <f>RSQ(GZ4:INDEX(GZ4:GZ184,$B$200,1),$B$4:INDEX($B$4:$B$184,$B$200,1))</f>
        <v>1.6906388869487813E-3</v>
      </c>
      <c r="HA218" s="76">
        <f>RSQ(HA4:INDEX(HA4:HA184,$B$200,1),$B$4:INDEX($B$4:$B$184,$B$200,1))</f>
        <v>2.8651503480566765E-2</v>
      </c>
      <c r="HB218" s="76">
        <f>RSQ(HB4:INDEX(HB4:HB184,$B$200,1),$B$4:INDEX($B$4:$B$184,$B$200,1))</f>
        <v>4.2516146724097321E-2</v>
      </c>
      <c r="HC218" s="76">
        <f>RSQ(HC4:INDEX(HC4:HC184,$B$200,1),$B$4:INDEX($B$4:$B$184,$B$200,1))</f>
        <v>1.4687161243700605E-2</v>
      </c>
      <c r="HD218" s="76">
        <f>RSQ(HD4:INDEX(HD4:HD184,$B$200,1),$B$4:INDEX($B$4:$B$184,$B$200,1))</f>
        <v>3.097771584812679E-2</v>
      </c>
      <c r="HE218" s="76">
        <f>RSQ(HE4:INDEX(HE4:HE184,$B$200,1),$B$4:INDEX($B$4:$B$184,$B$200,1))</f>
        <v>1.8331691059374267E-2</v>
      </c>
      <c r="HF218" s="76">
        <f>RSQ(HF4:INDEX(HF4:HF184,$B$200,1),$B$4:INDEX($B$4:$B$184,$B$200,1))</f>
        <v>0.13148699721293156</v>
      </c>
      <c r="HG218" s="76">
        <f>RSQ(HG4:INDEX(HG4:HG184,$B$200,1),$B$4:INDEX($B$4:$B$184,$B$200,1))</f>
        <v>0.13895764034652575</v>
      </c>
      <c r="HH218" s="76">
        <f>RSQ(HH4:INDEX(HH4:HH184,$B$200,1),$B$4:INDEX($B$4:$B$184,$B$200,1))</f>
        <v>5.3401842481876023E-2</v>
      </c>
      <c r="HI218" s="76">
        <f>RSQ(HI4:INDEX(HI4:HI184,$B$200,1),$B$4:INDEX($B$4:$B$184,$B$200,1))</f>
        <v>1.0428319771595359E-3</v>
      </c>
      <c r="HJ218" s="76">
        <f>RSQ(HJ4:INDEX(HJ4:HJ184,$B$200,1),$B$4:INDEX($B$4:$B$184,$B$200,1))</f>
        <v>3.563121892504853E-2</v>
      </c>
      <c r="HK218" s="76">
        <f>RSQ(HK4:INDEX(HK4:HK184,$B$200,1),$B$4:INDEX($B$4:$B$184,$B$200,1))</f>
        <v>1.3596331567021027E-3</v>
      </c>
      <c r="HL218" s="76">
        <f>RSQ(HL4:INDEX(HL4:HL184,$B$200,1),$B$4:INDEX($B$4:$B$184,$B$200,1))</f>
        <v>2.6312219385221216E-3</v>
      </c>
      <c r="HM218" s="76">
        <f>RSQ(HM4:INDEX(HM4:HM184,$B$200,1),$B$4:INDEX($B$4:$B$184,$B$200,1))</f>
        <v>8.090562446058025E-2</v>
      </c>
      <c r="HN218" s="76">
        <f>RSQ(HN4:INDEX(HN4:HN184,$B$200,1),$B$4:INDEX($B$4:$B$184,$B$200,1))</f>
        <v>2.4233851892485361E-2</v>
      </c>
      <c r="HO218" s="76">
        <f>RSQ(HO4:INDEX(HO4:HO184,$B$200,1),$B$4:INDEX($B$4:$B$184,$B$200,1))</f>
        <v>2.2127698876517103E-2</v>
      </c>
      <c r="HP218" s="76">
        <f>RSQ(HP4:INDEX(HP4:HP184,$B$200,1),$B$4:INDEX($B$4:$B$184,$B$200,1))</f>
        <v>5.5327990699830076E-2</v>
      </c>
      <c r="HQ218" s="76">
        <f>RSQ(HQ4:INDEX(HQ4:HQ184,$B$200,1),$B$4:INDEX($B$4:$B$184,$B$200,1))</f>
        <v>2.4975200177146752E-2</v>
      </c>
      <c r="HR218" s="76">
        <f>RSQ(HR4:INDEX(HR4:HR184,$B$200,1),$B$4:INDEX($B$4:$B$184,$B$200,1))</f>
        <v>1.1771453569986238E-2</v>
      </c>
      <c r="HS218" s="76">
        <f>RSQ(HS4:INDEX(HS4:HS184,$B$200,1),$B$4:INDEX($B$4:$B$184,$B$200,1))</f>
        <v>5.5701919415135553E-2</v>
      </c>
      <c r="HT218" s="76">
        <f>RSQ(HT4:INDEX(HT4:HT184,$B$200,1),$B$4:INDEX($B$4:$B$184,$B$200,1))</f>
        <v>3.5690162706618296E-2</v>
      </c>
      <c r="HU218" s="76" t="e">
        <f>RSQ(HU4:INDEX(HU4:HU184,$B$200,1),$B$4:INDEX($B$4:$B$184,$B$200,1))</f>
        <v>#DIV/0!</v>
      </c>
      <c r="HV218" s="76">
        <f>RSQ(HV4:INDEX(HV4:HV184,$B$200,1),$B$4:INDEX($B$4:$B$184,$B$200,1))</f>
        <v>0.28021806170224151</v>
      </c>
      <c r="HW218" s="76" t="e">
        <f>RSQ(HW4:INDEX(HW4:HW184,$B$200,1),$B$4:INDEX($B$4:$B$184,$B$200,1))</f>
        <v>#DIV/0!</v>
      </c>
      <c r="HX218" s="76">
        <f>RSQ(HX4:INDEX(HX4:HX184,$B$200,1),$B$4:INDEX($B$4:$B$184,$B$200,1))</f>
        <v>6.0374832827901875E-2</v>
      </c>
      <c r="HY218" s="76">
        <f>RSQ(HY4:INDEX(HY4:HY184,$B$200,1),$B$4:INDEX($B$4:$B$184,$B$200,1))</f>
        <v>1.2424226817862188E-3</v>
      </c>
      <c r="HZ218" s="76">
        <f>RSQ(HZ4:INDEX(HZ4:HZ184,$B$200,1),$B$4:INDEX($B$4:$B$184,$B$200,1))</f>
        <v>0.55498181475971686</v>
      </c>
      <c r="IA218" s="76">
        <f>RSQ(IA4:INDEX(IA4:IA184,$B$200,1),$B$4:INDEX($B$4:$B$184,$B$200,1))</f>
        <v>0.58154992278819073</v>
      </c>
      <c r="IB218" s="76">
        <f>RSQ(IB4:INDEX(IB4:IB184,$B$200,1),$B$4:INDEX($B$4:$B$184,$B$200,1))</f>
        <v>0.54887321464881389</v>
      </c>
      <c r="IC218" s="76">
        <f>RSQ(IC4:INDEX(IC4:IC184,$B$200,1),$B$4:INDEX($B$4:$B$184,$B$200,1))</f>
        <v>2.4736689389461438E-2</v>
      </c>
      <c r="ID218" s="76">
        <f>RSQ(ID4:INDEX(ID4:ID184,$B$200,1),$B$4:INDEX($B$4:$B$184,$B$200,1))</f>
        <v>3.9453037668934028E-3</v>
      </c>
      <c r="IE218" s="76">
        <f>RSQ(IE4:INDEX(IE4:IE184,$B$200,1),$B$4:INDEX($B$4:$B$184,$B$200,1))</f>
        <v>4.5886211433571973E-2</v>
      </c>
      <c r="IF218" s="76">
        <f>RSQ(IF4:INDEX(IF4:IF184,$B$200,1),$B$4:INDEX($B$4:$B$184,$B$200,1))</f>
        <v>2.7620416224801297E-3</v>
      </c>
      <c r="IG218" s="76">
        <f>RSQ(IG4:INDEX(IG4:IG184,$B$200,1),$B$4:INDEX($B$4:$B$184,$B$200,1))</f>
        <v>0.45997218450255289</v>
      </c>
      <c r="IH218" s="76">
        <f>RSQ(IH4:INDEX(IH4:IH184,$B$200,1),$B$4:INDEX($B$4:$B$184,$B$200,1))</f>
        <v>0.52807751363107935</v>
      </c>
      <c r="II218" s="76">
        <f>RSQ(II4:INDEX(II4:II184,$B$200,1),$B$4:INDEX($B$4:$B$184,$B$200,1))</f>
        <v>0.11802259625348487</v>
      </c>
      <c r="IJ218" s="76">
        <f>RSQ(IJ4:INDEX(IJ4:IJ184,$B$200,1),$B$4:INDEX($B$4:$B$184,$B$200,1))</f>
        <v>5.910477676673004E-3</v>
      </c>
      <c r="IK218" s="76">
        <f>RSQ(IK4:INDEX(IK4:IK184,$B$200,1),$B$4:INDEX($B$4:$B$184,$B$200,1))</f>
        <v>6.035186844422228E-3</v>
      </c>
      <c r="IL218" s="76">
        <f>RSQ(IL4:INDEX(IL4:IL184,$B$200,1),$B$4:INDEX($B$4:$B$184,$B$200,1))</f>
        <v>3.8543601860472447E-2</v>
      </c>
      <c r="IM218" s="76">
        <f>RSQ(IM4:INDEX(IM4:IM184,$B$200,1),$B$4:INDEX($B$4:$B$184,$B$200,1))</f>
        <v>2.6127370540493203E-2</v>
      </c>
      <c r="IN218" s="76">
        <f>RSQ(IN4:INDEX(IN4:IN184,$B$200,1),$B$4:INDEX($B$4:$B$184,$B$200,1))</f>
        <v>0.19994910893591183</v>
      </c>
      <c r="IO218" s="76">
        <f>RSQ(IO4:INDEX(IO4:IO184,$B$200,1),$B$4:INDEX($B$4:$B$184,$B$200,1))</f>
        <v>0.19375310204271159</v>
      </c>
      <c r="IP218" s="76">
        <f>RSQ(IP4:INDEX(IP4:IP184,$B$200,1),$B$4:INDEX($B$4:$B$184,$B$200,1))</f>
        <v>0.18999689555991373</v>
      </c>
      <c r="IQ218" s="76">
        <f>RSQ(IQ4:INDEX(IQ4:IQ184,$B$200,1),$B$4:INDEX($B$4:$B$184,$B$200,1))</f>
        <v>4.3833643064968572E-3</v>
      </c>
      <c r="IR218" s="76">
        <f>RSQ(IR4:INDEX(IR4:IR184,$B$200,1),$B$4:INDEX($B$4:$B$184,$B$200,1))</f>
        <v>4.5095708834804928E-3</v>
      </c>
      <c r="IS218" s="76">
        <f>RSQ(IS4:INDEX(IS4:IS184,$B$200,1),$B$4:INDEX($B$4:$B$184,$B$200,1))</f>
        <v>1.55714329126075E-2</v>
      </c>
      <c r="IT218" s="76">
        <f>RSQ(IT4:INDEX(IT4:IT184,$B$200,1),$B$4:INDEX($B$4:$B$184,$B$200,1))</f>
        <v>1.557143271135198E-2</v>
      </c>
      <c r="IU218" s="76">
        <f>RSQ(IU4:INDEX(IU4:IU184,$B$200,1),$B$4:INDEX($B$4:$B$184,$B$200,1))</f>
        <v>9.9769536889560573E-3</v>
      </c>
      <c r="IV218" s="76">
        <f>RSQ(IV4:INDEX(IV4:IV184,$B$200,1),$B$4:INDEX($B$4:$B$184,$B$200,1))</f>
        <v>0.15829440506054604</v>
      </c>
      <c r="IW218" s="76">
        <f>RSQ(IW4:INDEX(IW4:IW184,$B$200,1),$B$4:INDEX($B$4:$B$184,$B$200,1))</f>
        <v>9.2220858095793529E-3</v>
      </c>
      <c r="IX218" s="76">
        <f>RSQ(IX4:INDEX(IX4:IX184,$B$200,1),$B$4:INDEX($B$4:$B$184,$B$200,1))</f>
        <v>0.10082239269117189</v>
      </c>
      <c r="IY218" s="76">
        <f>RSQ(IY4:INDEX(IY4:IY184,$B$200,1),$B$4:INDEX($B$4:$B$184,$B$200,1))</f>
        <v>1.6185576885781608E-2</v>
      </c>
      <c r="IZ218" s="76">
        <f>RSQ(IZ4:INDEX(IZ4:IZ184,$B$200,1),$B$4:INDEX($B$4:$B$184,$B$200,1))</f>
        <v>2.3653172207339292E-4</v>
      </c>
      <c r="JA218" s="76">
        <f>RSQ(JA4:INDEX(JA4:JA184,$B$200,1),$B$4:INDEX($B$4:$B$184,$B$200,1))</f>
        <v>2.8152731209389766E-2</v>
      </c>
      <c r="JB218" s="76">
        <f>RSQ(JB4:INDEX(JB4:JB184,$B$200,1),$B$4:INDEX($B$4:$B$184,$B$200,1))</f>
        <v>5.9162506042500672E-4</v>
      </c>
      <c r="JC218" s="76">
        <f>RSQ(JC4:INDEX(JC4:JC184,$B$200,1),$B$4:INDEX($B$4:$B$184,$B$200,1))</f>
        <v>2.0931531442537159E-2</v>
      </c>
      <c r="JD218" s="76">
        <f>RSQ(JD4:INDEX(JD4:JD184,$B$200,1),$B$4:INDEX($B$4:$B$184,$B$200,1))</f>
        <v>2.3204636233693267E-3</v>
      </c>
      <c r="JE218" s="76" t="e">
        <f>RSQ(JE4:INDEX(JE4:JE184,$B$200,1),$B$4:INDEX($B$4:$B$184,$B$200,1))</f>
        <v>#DIV/0!</v>
      </c>
      <c r="JF218" s="76">
        <f>RSQ(JF4:INDEX(JF4:JF184,$B$200,1),$B$4:INDEX($B$4:$B$184,$B$200,1))</f>
        <v>1.2617427860184513E-2</v>
      </c>
      <c r="JG218" s="76">
        <f>RSQ(JG4:INDEX(JG4:JG184,$B$200,1),$B$4:INDEX($B$4:$B$184,$B$200,1))</f>
        <v>5.3851404219856206E-5</v>
      </c>
      <c r="JH218" s="76">
        <f>RSQ(JH4:INDEX(JH4:JH184,$B$200,1),$B$4:INDEX($B$4:$B$184,$B$200,1))</f>
        <v>2.0276341829751389E-3</v>
      </c>
      <c r="JI218" s="76">
        <f>RSQ(JI4:INDEX(JI4:JI184,$B$200,1),$B$4:INDEX($B$4:$B$184,$B$200,1))</f>
        <v>6.1831307449762443E-4</v>
      </c>
      <c r="JJ218" s="76">
        <f>RSQ(JJ4:INDEX(JJ4:JJ184,$B$200,1),$B$4:INDEX($B$4:$B$184,$B$200,1))</f>
        <v>0.16423007018654526</v>
      </c>
      <c r="JK218" s="76">
        <f>RSQ(JK4:INDEX(JK4:JK184,$B$200,1),$B$4:INDEX($B$4:$B$184,$B$200,1))</f>
        <v>5.3986356485647681E-2</v>
      </c>
      <c r="JL218" s="76">
        <f>RSQ(JL4:INDEX(JL4:JL184,$B$200,1),$B$4:INDEX($B$4:$B$184,$B$200,1))</f>
        <v>8.494938862772616E-3</v>
      </c>
      <c r="JM218" s="76">
        <f>RSQ(JM4:INDEX(JM4:JM184,$B$200,1),$B$4:INDEX($B$4:$B$184,$B$200,1))</f>
        <v>0.13864900354080092</v>
      </c>
      <c r="JN218" s="76">
        <f>RSQ(JN4:INDEX(JN4:JN184,$B$200,1),$B$4:INDEX($B$4:$B$184,$B$200,1))</f>
        <v>1.5640452511431167E-2</v>
      </c>
      <c r="JO218" s="76">
        <f>RSQ(JO4:INDEX(JO4:JO184,$B$200,1),$B$4:INDEX($B$4:$B$184,$B$200,1))</f>
        <v>5.8678807223664309E-2</v>
      </c>
      <c r="JP218" s="76">
        <f>RSQ(JP4:INDEX(JP4:JP184,$B$200,1),$B$4:INDEX($B$4:$B$184,$B$200,1))</f>
        <v>2.1058914574713549E-2</v>
      </c>
      <c r="JQ218" s="76">
        <f>RSQ(JQ4:INDEX(JQ4:JQ184,$B$200,1),$B$4:INDEX($B$4:$B$184,$B$200,1))</f>
        <v>0.10664608374432949</v>
      </c>
      <c r="JR218" s="76">
        <f>RSQ(JR4:INDEX(JR4:JR184,$B$200,1),$B$4:INDEX($B$4:$B$184,$B$200,1))</f>
        <v>1.7675551580384388E-2</v>
      </c>
      <c r="JS218" s="76">
        <f>RSQ(JS4:INDEX(JS4:JS184,$B$200,1),$B$4:INDEX($B$4:$B$184,$B$200,1))</f>
        <v>1.6856247454861747E-2</v>
      </c>
      <c r="JT218" s="76">
        <f>RSQ(JT4:INDEX(JT4:JT184,$B$200,1),$B$4:INDEX($B$4:$B$184,$B$200,1))</f>
        <v>1.5451592251687017E-2</v>
      </c>
      <c r="JU218" s="76">
        <f>RSQ(JU4:INDEX(JU4:JU184,$B$200,1),$B$4:INDEX($B$4:$B$184,$B$200,1))</f>
        <v>2.8366033746017098E-2</v>
      </c>
      <c r="JV218" s="76">
        <f>RSQ(JV4:INDEX(JV4:JV184,$B$200,1),$B$4:INDEX($B$4:$B$184,$B$200,1))</f>
        <v>2.285107710398614E-2</v>
      </c>
      <c r="JW218" s="76">
        <f>RSQ(JW4:INDEX(JW4:JW184,$B$200,1),$B$4:INDEX($B$4:$B$184,$B$200,1))</f>
        <v>9.2796549810530878E-3</v>
      </c>
      <c r="JX218" s="76">
        <f>RSQ(JX4:INDEX(JX4:JX184,$B$200,1),$B$4:INDEX($B$4:$B$184,$B$200,1))</f>
        <v>5.7643859907676887E-3</v>
      </c>
      <c r="JY218" s="76">
        <f>RSQ(JY4:INDEX(JY4:JY184,$B$200,1),$B$4:INDEX($B$4:$B$184,$B$200,1))</f>
        <v>2.3936015170999423E-3</v>
      </c>
      <c r="JZ218" s="76">
        <f>RSQ(JZ4:INDEX(JZ4:JZ184,$B$200,1),$B$4:INDEX($B$4:$B$184,$B$200,1))</f>
        <v>5.5284032893605958E-5</v>
      </c>
      <c r="KA218" s="76" t="e">
        <f>RSQ(KA4:INDEX(KA4:KA184,$B$200,1),$B$4:INDEX($B$4:$B$184,$B$200,1))</f>
        <v>#DIV/0!</v>
      </c>
      <c r="KB218" s="76">
        <f>RSQ(KB4:INDEX(KB4:KB184,$B$200,1),$B$4:INDEX($B$4:$B$184,$B$200,1))</f>
        <v>3.1715915835012895E-3</v>
      </c>
      <c r="KC218" s="76">
        <f>RSQ(KC4:INDEX(KC4:KC184,$B$200,1),$B$4:INDEX($B$4:$B$184,$B$200,1))</f>
        <v>7.3118084570245922E-3</v>
      </c>
      <c r="KD218" s="76" t="e">
        <f>RSQ(KD4:INDEX(KD4:KD184,$B$200,1),$B$4:INDEX($B$4:$B$184,$B$200,1))</f>
        <v>#DIV/0!</v>
      </c>
      <c r="KE218" s="76" t="e">
        <f>RSQ(KE4:INDEX(KE4:KE184,$B$200,1),$B$4:INDEX($B$4:$B$184,$B$200,1))</f>
        <v>#DIV/0!</v>
      </c>
      <c r="KF218" s="76" t="e">
        <f>RSQ(KF4:INDEX(KF4:KF184,$B$200,1),$B$4:INDEX($B$4:$B$184,$B$200,1))</f>
        <v>#DIV/0!</v>
      </c>
      <c r="KG218" s="76">
        <f>RSQ(KG4:INDEX(KG4:KG184,$B$200,1),$B$4:INDEX($B$4:$B$184,$B$200,1))</f>
        <v>4.8072286611564796E-3</v>
      </c>
      <c r="KH218" s="76">
        <f>RSQ(KH4:INDEX(KH4:KH184,$B$200,1),$B$4:INDEX($B$4:$B$184,$B$200,1))</f>
        <v>6.4378152486180293E-3</v>
      </c>
      <c r="KI218" s="76">
        <f>RSQ(KI4:INDEX(KI4:KI184,$B$200,1),$B$4:INDEX($B$4:$B$184,$B$200,1))</f>
        <v>5.0857567737139321E-2</v>
      </c>
      <c r="KJ218" s="76">
        <f>RSQ(KJ4:INDEX(KJ4:KJ184,$B$200,1),$B$4:INDEX($B$4:$B$184,$B$200,1))</f>
        <v>2.1636433881177498E-5</v>
      </c>
      <c r="KK218" s="76" t="e">
        <f>RSQ(KK4:INDEX(KK4:KK184,$B$200,1),$B$4:INDEX($B$4:$B$184,$B$200,1))</f>
        <v>#DIV/0!</v>
      </c>
      <c r="KL218" s="76">
        <f>RSQ(KL4:INDEX(KL4:KL184,$B$200,1),$B$4:INDEX($B$4:$B$184,$B$200,1))</f>
        <v>2.3881922710575633E-2</v>
      </c>
      <c r="KM218" s="76">
        <f>RSQ(KM4:INDEX(KM4:KM184,$B$200,1),$B$4:INDEX($B$4:$B$184,$B$200,1))</f>
        <v>0.22989937585384843</v>
      </c>
      <c r="KN218" s="76">
        <f>RSQ(KN4:INDEX(KN4:KN184,$B$200,1),$B$4:INDEX($B$4:$B$184,$B$200,1))</f>
        <v>6.123400634581997E-2</v>
      </c>
      <c r="KO218" s="76">
        <f>RSQ(KO4:INDEX(KO4:KO184,$B$200,1),$B$4:INDEX($B$4:$B$184,$B$200,1))</f>
        <v>7.750113896094122E-3</v>
      </c>
      <c r="KP218" s="76">
        <f>RSQ(KP4:INDEX(KP4:KP184,$B$200,1),$B$4:INDEX($B$4:$B$184,$B$200,1))</f>
        <v>7.046824579125964E-2</v>
      </c>
      <c r="KQ218" s="76">
        <f>RSQ(KQ4:INDEX(KQ4:KQ184,$B$200,1),$B$4:INDEX($B$4:$B$184,$B$200,1))</f>
        <v>0.13242978891933302</v>
      </c>
      <c r="KR218" s="76">
        <f>RSQ(KR4:INDEX(KR4:KR184,$B$200,1),$B$4:INDEX($B$4:$B$184,$B$200,1))</f>
        <v>0.15357221120758638</v>
      </c>
      <c r="KS218" s="76">
        <f>RSQ(KS4:INDEX(KS4:KS184,$B$200,1),$B$4:INDEX($B$4:$B$184,$B$200,1))</f>
        <v>0.14150865455402417</v>
      </c>
      <c r="KT218" s="76">
        <f>RSQ(KT4:INDEX(KT4:KT184,$B$200,1),$B$4:INDEX($B$4:$B$184,$B$200,1))</f>
        <v>0.30552286325122158</v>
      </c>
      <c r="KU218" s="76">
        <f>RSQ(KU4:INDEX(KU4:KU184,$B$200,1),$B$4:INDEX($B$4:$B$184,$B$200,1))</f>
        <v>0.10706507601815678</v>
      </c>
      <c r="KV218" s="76">
        <f>RSQ(KV4:INDEX(KV4:KV184,$B$200,1),$B$4:INDEX($B$4:$B$184,$B$200,1))</f>
        <v>6.140740166152326E-2</v>
      </c>
      <c r="KW218" s="76" t="e">
        <f>RSQ(KW4:INDEX(KW4:KW184,$B$200,1),$B$4:INDEX($B$4:$B$184,$B$200,1))</f>
        <v>#DIV/0!</v>
      </c>
      <c r="KX218" s="76">
        <f>RSQ(KX4:INDEX(KX4:KX184,$B$200,1),$B$4:INDEX($B$4:$B$184,$B$200,1))</f>
        <v>0.36485300176653124</v>
      </c>
      <c r="KY218" s="76">
        <f>RSQ(KY4:INDEX(KY4:KY184,$B$200,1),$B$4:INDEX($B$4:$B$184,$B$200,1))</f>
        <v>4.5564790586550961E-2</v>
      </c>
      <c r="KZ218" s="76">
        <f>RSQ(KZ4:INDEX(KZ4:KZ184,$B$200,1),$B$4:INDEX($B$4:$B$184,$B$200,1))</f>
        <v>0.39304575028445476</v>
      </c>
      <c r="LA218" s="76">
        <f>RSQ(LA4:INDEX(LA4:LA184,$B$200,1),$B$4:INDEX($B$4:$B$184,$B$200,1))</f>
        <v>2.7577273419432456E-6</v>
      </c>
      <c r="LB218" s="76">
        <f>RSQ(LB4:INDEX(LB4:LB184,$B$200,1),$B$4:INDEX($B$4:$B$184,$B$200,1))</f>
        <v>5.9942547271066349E-2</v>
      </c>
      <c r="LC218" s="76">
        <f>RSQ(LC4:INDEX(LC4:LC184,$B$200,1),$B$4:INDEX($B$4:$B$184,$B$200,1))</f>
        <v>0.1126248013119122</v>
      </c>
      <c r="LD218" s="76">
        <f>RSQ(LD4:INDEX(LD4:LD184,$B$200,1),$B$4:INDEX($B$4:$B$184,$B$200,1))</f>
        <v>1.5500062272896954E-2</v>
      </c>
      <c r="LE218" s="76">
        <f>RSQ(LE4:INDEX(LE4:LE184,$B$200,1),$B$4:INDEX($B$4:$B$184,$B$200,1))</f>
        <v>0.48068619261041295</v>
      </c>
      <c r="LF218" s="76">
        <f>RSQ(LF4:INDEX(LF4:LF184,$B$200,1),$B$4:INDEX($B$4:$B$184,$B$200,1))</f>
        <v>0.32218167771001305</v>
      </c>
      <c r="LG218" s="76">
        <f>RSQ(LG4:INDEX(LG4:LG184,$B$200,1),$B$4:INDEX($B$4:$B$184,$B$200,1))</f>
        <v>4.9128616573303564E-2</v>
      </c>
      <c r="LH218" s="76">
        <f>RSQ(LH4:INDEX(LH4:LH184,$B$200,1),$B$4:INDEX($B$4:$B$184,$B$200,1))</f>
        <v>0.16988597627124108</v>
      </c>
      <c r="LI218" s="76">
        <f>RSQ(LI4:INDEX(LI4:LI184,$B$200,1),$B$4:INDEX($B$4:$B$184,$B$200,1))</f>
        <v>0.42735502046761914</v>
      </c>
      <c r="LJ218" s="76">
        <f>RSQ(LJ4:INDEX(LJ4:LJ184,$B$200,1),$B$4:INDEX($B$4:$B$184,$B$200,1))</f>
        <v>0.17196830275400934</v>
      </c>
      <c r="LK218" s="76">
        <f>RSQ(LK4:INDEX(LK4:LK184,$B$200,1),$B$4:INDEX($B$4:$B$184,$B$200,1))</f>
        <v>0.56917447509553964</v>
      </c>
      <c r="LL218" s="76">
        <f>RSQ(LL4:INDEX(LL4:LL184,$B$200,1),$B$4:INDEX($B$4:$B$184,$B$200,1))</f>
        <v>0.17624117922414193</v>
      </c>
      <c r="LM218" s="76">
        <f>RSQ(LM4:INDEX(LM4:LM184,$B$200,1),$B$4:INDEX($B$4:$B$184,$B$200,1))</f>
        <v>0.54555736241248221</v>
      </c>
      <c r="LN218" s="76">
        <f>RSQ(LN4:INDEX(LN4:LN184,$B$200,1),$B$4:INDEX($B$4:$B$184,$B$200,1))</f>
        <v>4.8147571681326697E-2</v>
      </c>
      <c r="LO218" s="76">
        <f>RSQ(LO4:INDEX(LO4:LO184,$B$200,1),$B$4:INDEX($B$4:$B$184,$B$200,1))</f>
        <v>0.37618671860537128</v>
      </c>
      <c r="LP218" s="76">
        <f>RSQ(LP4:INDEX(LP4:LP184,$B$200,1),$B$4:INDEX($B$4:$B$184,$B$200,1))</f>
        <v>0.3547311240385001</v>
      </c>
      <c r="LQ218" s="76">
        <f>RSQ(LQ4:INDEX(LQ4:LQ184,$B$200,1),$B$4:INDEX($B$4:$B$184,$B$200,1))</f>
        <v>0.15697511038072387</v>
      </c>
      <c r="LR218" s="76">
        <f>RSQ(LR4:INDEX(LR4:LR184,$B$200,1),$B$4:INDEX($B$4:$B$184,$B$200,1))</f>
        <v>0.10709700415598486</v>
      </c>
      <c r="LS218" s="76">
        <f>RSQ(LS4:INDEX(LS4:LS184,$B$200,1),$B$4:INDEX($B$4:$B$184,$B$200,1))</f>
        <v>0.25706955834036238</v>
      </c>
      <c r="LT218" s="76" t="e">
        <f>RSQ(LT4:INDEX(LT4:LT184,$B$200,1),$B$4:INDEX($B$4:$B$184,$B$200,1))</f>
        <v>#DIV/0!</v>
      </c>
      <c r="LU218" s="76">
        <f>RSQ(LU4:INDEX(LU4:LU184,$B$200,1),$B$4:INDEX($B$4:$B$184,$B$200,1))</f>
        <v>0.18227119211978501</v>
      </c>
      <c r="LV218" s="76">
        <f>RSQ(LV4:INDEX(LV4:LV184,$B$200,1),$B$4:INDEX($B$4:$B$184,$B$200,1))</f>
        <v>0.26248681259750434</v>
      </c>
      <c r="LW218" s="76">
        <f>RSQ(LW4:INDEX(LW4:LW184,$B$200,1),$B$4:INDEX($B$4:$B$184,$B$200,1))</f>
        <v>5.5598143581490699E-2</v>
      </c>
      <c r="LX218" s="76">
        <f>RSQ(LX4:INDEX(LX4:LX184,$B$200,1),$B$4:INDEX($B$4:$B$184,$B$200,1))</f>
        <v>1.4296946865098243E-2</v>
      </c>
      <c r="LY218" s="76">
        <f>RSQ(LY4:INDEX(LY4:LY184,$B$200,1),$B$4:INDEX($B$4:$B$184,$B$200,1))</f>
        <v>3.4840845985213692E-6</v>
      </c>
      <c r="LZ218" s="76">
        <f>RSQ(LZ4:INDEX(LZ4:LZ184,$B$200,1),$B$4:INDEX($B$4:$B$184,$B$200,1))</f>
        <v>1.1138807301635172E-2</v>
      </c>
      <c r="MA218" s="76">
        <f>RSQ(MA4:INDEX(MA4:MA184,$B$200,1),$B$4:INDEX($B$4:$B$184,$B$200,1))</f>
        <v>3.9092530791802381E-2</v>
      </c>
      <c r="MB218" s="76">
        <f>RSQ(MB4:INDEX(MB4:MB184,$B$200,1),$B$4:INDEX($B$4:$B$184,$B$200,1))</f>
        <v>0.28728220457728271</v>
      </c>
      <c r="MC218" s="76">
        <f>RSQ(MC4:INDEX(MC4:MC184,$B$200,1),$B$4:INDEX($B$4:$B$184,$B$200,1))</f>
        <v>3.2030997928916134E-5</v>
      </c>
      <c r="MD218" s="76">
        <f>RSQ(MD4:INDEX(MD4:MD184,$B$200,1),$B$4:INDEX($B$4:$B$184,$B$200,1))</f>
        <v>1.3037904960467286E-3</v>
      </c>
      <c r="ME218" s="76">
        <f>RSQ(ME4:INDEX(ME4:ME184,$B$200,1),$B$4:INDEX($B$4:$B$184,$B$200,1))</f>
        <v>0.10018969298054532</v>
      </c>
      <c r="MF218" s="76">
        <f>RSQ(MF4:INDEX(MF4:MF184,$B$200,1),$B$4:INDEX($B$4:$B$184,$B$200,1))</f>
        <v>5.1231841705561552E-4</v>
      </c>
      <c r="MG218" s="76">
        <f>RSQ(MG4:INDEX(MG4:MG184,$B$200,1),$B$4:INDEX($B$4:$B$184,$B$200,1))</f>
        <v>3.0583589773908403E-3</v>
      </c>
      <c r="MH218" s="76">
        <f>RSQ(MH4:INDEX(MH4:MH184,$B$200,1),$B$4:INDEX($B$4:$B$184,$B$200,1))</f>
        <v>7.9906987610672525E-2</v>
      </c>
      <c r="MI218" s="76">
        <f>RSQ(MI4:INDEX(MI4:MI184,$B$200,1),$B$4:INDEX($B$4:$B$184,$B$200,1))</f>
        <v>0.30861329133886184</v>
      </c>
      <c r="MJ218" s="76">
        <f>RSQ(MJ4:INDEX(MJ4:MJ184,$B$200,1),$B$4:INDEX($B$4:$B$184,$B$200,1))</f>
        <v>0.50017307463659888</v>
      </c>
      <c r="MK218" s="76">
        <f>RSQ(MK4:INDEX(MK4:MK184,$B$200,1),$B$4:INDEX($B$4:$B$184,$B$200,1))</f>
        <v>1.066902578119861E-3</v>
      </c>
      <c r="ML218" s="76">
        <f>RSQ(ML4:INDEX(ML4:ML184,$B$200,1),$B$4:INDEX($B$4:$B$184,$B$200,1))</f>
        <v>1.4525963726443917E-2</v>
      </c>
      <c r="MM218" s="76">
        <f>RSQ(MM4:INDEX(MM4:MM184,$B$200,1),$B$4:INDEX($B$4:$B$184,$B$200,1))</f>
        <v>0.25074048239809582</v>
      </c>
      <c r="MN218" s="76">
        <f>RSQ(MN4:INDEX(MN4:MN184,$B$200,1),$B$4:INDEX($B$4:$B$184,$B$200,1))</f>
        <v>0.234162427145192</v>
      </c>
      <c r="MO218" s="76">
        <f>RSQ(MO4:INDEX(MO4:MO184,$B$200,1),$B$4:INDEX($B$4:$B$184,$B$200,1))</f>
        <v>0.16782003897230874</v>
      </c>
      <c r="MP218" s="76">
        <f>RSQ(MP4:INDEX(MP4:MP184,$B$200,1),$B$4:INDEX($B$4:$B$184,$B$200,1))</f>
        <v>0.14880429545305629</v>
      </c>
      <c r="MQ218" s="76">
        <f>RSQ(MQ4:INDEX(MQ4:MQ184,$B$200,1),$B$4:INDEX($B$4:$B$184,$B$200,1))</f>
        <v>1.7452568106298097E-2</v>
      </c>
      <c r="MR218" s="76">
        <f>RSQ(MR4:INDEX(MR4:MR184,$B$200,1),$B$4:INDEX($B$4:$B$184,$B$200,1))</f>
        <v>3.2652086200757602E-2</v>
      </c>
      <c r="MS218" s="76">
        <f>RSQ(MS4:INDEX(MS4:MS184,$B$200,1),$B$4:INDEX($B$4:$B$184,$B$200,1))</f>
        <v>0.1729233480603779</v>
      </c>
      <c r="MT218" s="76">
        <f>RSQ(MT4:INDEX(MT4:MT184,$B$200,1),$B$4:INDEX($B$4:$B$184,$B$200,1))</f>
        <v>0.17636183766609401</v>
      </c>
      <c r="MU218" s="76">
        <f>RSQ(MU4:INDEX(MU4:MU184,$B$200,1),$B$4:INDEX($B$4:$B$184,$B$200,1))</f>
        <v>0.5716937032750441</v>
      </c>
      <c r="MV218" s="76">
        <f>RSQ(MV4:INDEX(MV4:MV184,$B$200,1),$B$4:INDEX($B$4:$B$184,$B$200,1))</f>
        <v>0.40603093007575858</v>
      </c>
      <c r="MW218" s="76">
        <f>RSQ(MW4:INDEX(MW4:MW184,$B$200,1),$B$4:INDEX($B$4:$B$184,$B$200,1))</f>
        <v>0.44670903598353789</v>
      </c>
      <c r="MX218" s="76" t="e">
        <f>RSQ(MX4:INDEX(MX4:MX184,$B$200,1),$B$4:INDEX($B$4:$B$184,$B$200,1))</f>
        <v>#DIV/0!</v>
      </c>
      <c r="MY218" s="76">
        <f>RSQ(MY4:INDEX(MY4:MY184,$B$200,1),$B$4:INDEX($B$4:$B$184,$B$200,1))</f>
        <v>0.20679111458094857</v>
      </c>
      <c r="MZ218" s="76">
        <f>RSQ(MZ4:INDEX(MZ4:MZ184,$B$200,1),$B$4:INDEX($B$4:$B$184,$B$200,1))</f>
        <v>0.19866257614275115</v>
      </c>
      <c r="NA218" s="76">
        <f>RSQ(NA4:INDEX(NA4:NA184,$B$200,1),$B$4:INDEX($B$4:$B$184,$B$200,1))</f>
        <v>3.1297626597707913E-2</v>
      </c>
      <c r="NB218" s="76">
        <f>RSQ(NB4:INDEX(NB4:NB184,$B$200,1),$B$4:INDEX($B$4:$B$184,$B$200,1))</f>
        <v>3.1505860349788382E-2</v>
      </c>
      <c r="NC218" s="76">
        <f>RSQ(NC4:INDEX(NC4:NC184,$B$200,1),$B$4:INDEX($B$4:$B$184,$B$200,1))</f>
        <v>1.5055633340942994E-3</v>
      </c>
      <c r="ND218" s="76">
        <f>RSQ(ND4:INDEX(ND4:ND184,$B$200,1),$B$4:INDEX($B$4:$B$184,$B$200,1))</f>
        <v>0.41410457001950529</v>
      </c>
      <c r="NE218" s="76">
        <f>RSQ(NE4:INDEX(NE4:NE184,$B$200,1),$B$4:INDEX($B$4:$B$184,$B$200,1))</f>
        <v>0.41410457001950529</v>
      </c>
      <c r="NF218" s="76" t="e">
        <f>RSQ(NF4:INDEX(NF4:NF184,$B$200,1),$B$4:INDEX($B$4:$B$184,$B$200,1))</f>
        <v>#DIV/0!</v>
      </c>
      <c r="NG218" s="76">
        <f>RSQ(NG4:INDEX(NG4:NG184,$B$200,1),$B$4:INDEX($B$4:$B$184,$B$200,1))</f>
        <v>0.10917523465760519</v>
      </c>
      <c r="NH218" s="76">
        <f>RSQ(NH4:INDEX(NH4:NH184,$B$200,1),$B$4:INDEX($B$4:$B$184,$B$200,1))</f>
        <v>0.15259353649517257</v>
      </c>
      <c r="NI218" s="76">
        <f>RSQ(NI4:INDEX(NI4:NI184,$B$200,1),$B$4:INDEX($B$4:$B$184,$B$200,1))</f>
        <v>0.45838174614712607</v>
      </c>
      <c r="NJ218" s="76">
        <f>RSQ(NJ4:INDEX(NJ4:NJ184,$B$200,1),$B$4:INDEX($B$4:$B$184,$B$200,1))</f>
        <v>0.47264924703880329</v>
      </c>
      <c r="NK218" s="76">
        <f>RSQ(NK4:INDEX(NK4:NK184,$B$200,1),$B$4:INDEX($B$4:$B$184,$B$200,1))</f>
        <v>0.36412210476403706</v>
      </c>
      <c r="NL218" s="76">
        <f>RSQ(NL4:INDEX(NL4:NL184,$B$200,1),$B$4:INDEX($B$4:$B$184,$B$200,1))</f>
        <v>0.1767182230568099</v>
      </c>
      <c r="NM218" s="76">
        <f>RSQ(NM4:INDEX(NM4:NM184,$B$200,1),$B$4:INDEX($B$4:$B$184,$B$200,1))</f>
        <v>2.687571323318048E-4</v>
      </c>
      <c r="NN218" s="76">
        <f>RSQ(NN4:INDEX(NN4:NN184,$B$200,1),$B$4:INDEX($B$4:$B$184,$B$200,1))</f>
        <v>2.1475486920366252E-4</v>
      </c>
      <c r="NO218" s="76">
        <f>RSQ(NO4:INDEX(NO4:NO184,$B$200,1),$B$4:INDEX($B$4:$B$184,$B$200,1))</f>
        <v>2.9439299111679262E-4</v>
      </c>
      <c r="NP218" s="76">
        <f>RSQ(NP4:INDEX(NP4:NP184,$B$200,1),$B$4:INDEX($B$4:$B$184,$B$200,1))</f>
        <v>5.6070965407188013E-6</v>
      </c>
      <c r="NQ218" s="76">
        <f>RSQ(NQ4:INDEX(NQ4:NQ184,$B$200,1),$B$4:INDEX($B$4:$B$184,$B$200,1))</f>
        <v>6.7438648245793389E-5</v>
      </c>
      <c r="NR218" s="76">
        <f>RSQ(NR4:INDEX(NR4:NR184,$B$200,1),$B$4:INDEX($B$4:$B$184,$B$200,1))</f>
        <v>1.2826750653364644E-6</v>
      </c>
      <c r="NS218" s="76">
        <f>RSQ(NS4:INDEX(NS4:NS184,$B$200,1),$B$4:INDEX($B$4:$B$184,$B$200,1))</f>
        <v>3.5620014374459786E-4</v>
      </c>
      <c r="NT218" s="76">
        <f>RSQ(NT4:INDEX(NT4:NT184,$B$200,1),$B$4:INDEX($B$4:$B$184,$B$200,1))</f>
        <v>1.0849650868444843E-3</v>
      </c>
      <c r="NU218" s="76">
        <f>RSQ(NU4:INDEX(NU4:NU184,$B$200,1),$B$4:INDEX($B$4:$B$184,$B$200,1))</f>
        <v>0.1967034102880876</v>
      </c>
      <c r="NV218" s="76">
        <f>RSQ(NV4:INDEX(NV4:NV184,$B$200,1),$B$4:INDEX($B$4:$B$184,$B$200,1))</f>
        <v>1.6168964216103877E-5</v>
      </c>
      <c r="NW218" s="76">
        <f>RSQ(NW4:INDEX(NW4:NW184,$B$200,1),$B$4:INDEX($B$4:$B$184,$B$200,1))</f>
        <v>8.5501553592294971E-3</v>
      </c>
      <c r="NX218" s="76">
        <f>RSQ(NX4:INDEX(NX4:NX184,$B$200,1),$B$4:INDEX($B$4:$B$184,$B$200,1))</f>
        <v>0.26504258838888478</v>
      </c>
      <c r="NY218" s="76">
        <f>RSQ(NY4:INDEX(NY4:NY184,$B$200,1),$B$4:INDEX($B$4:$B$184,$B$200,1))</f>
        <v>4.7315241494666835E-4</v>
      </c>
      <c r="NZ218" s="76">
        <f>RSQ(NZ4:INDEX(NZ4:NZ184,$B$200,1),$B$4:INDEX($B$4:$B$184,$B$200,1))</f>
        <v>1.5992602307924222E-3</v>
      </c>
      <c r="OA218" s="76">
        <f>RSQ(OA4:INDEX(OA4:OA184,$B$200,1),$B$4:INDEX($B$4:$B$184,$B$200,1))</f>
        <v>2.0936088743758825E-4</v>
      </c>
      <c r="OB218" s="76">
        <f>RSQ(OB4:INDEX(OB4:OB184,$B$200,1),$B$4:INDEX($B$4:$B$184,$B$200,1))</f>
        <v>0.31907586743574928</v>
      </c>
      <c r="OC218" s="76">
        <f>RSQ(OC4:INDEX(OC4:OC184,$B$200,1),$B$4:INDEX($B$4:$B$184,$B$200,1))</f>
        <v>3.5711560751945659E-4</v>
      </c>
      <c r="OD218" s="76">
        <f>RSQ(OD4:INDEX(OD4:OD184,$B$200,1),$B$4:INDEX($B$4:$B$184,$B$200,1))</f>
        <v>3.5663277227052022E-4</v>
      </c>
      <c r="OE218" s="76">
        <f>RSQ(OE4:INDEX(OE4:OE184,$B$200,1),$B$4:INDEX($B$4:$B$184,$B$200,1))</f>
        <v>1.1736288938217978E-2</v>
      </c>
      <c r="OF218" s="76">
        <f>RSQ(OF4:INDEX(OF4:OF184,$B$200,1),$B$4:INDEX($B$4:$B$184,$B$200,1))</f>
        <v>0.31742593011140663</v>
      </c>
      <c r="OG218" s="76" t="e">
        <f>RSQ(OG4:INDEX(OG4:OG184,$B$200,1),$B$4:INDEX($B$4:$B$184,$B$200,1))</f>
        <v>#DIV/0!</v>
      </c>
      <c r="OH218" s="76">
        <f>RSQ(OH4:INDEX(OH4:OH184,$B$200,1),$B$4:INDEX($B$4:$B$184,$B$200,1))</f>
        <v>0.31742593011140663</v>
      </c>
      <c r="OI218" s="76" t="e">
        <f>RSQ(OI4:INDEX(OI4:OI184,$B$200,1),$B$4:INDEX($B$4:$B$184,$B$200,1))</f>
        <v>#DIV/0!</v>
      </c>
      <c r="OJ218" s="76">
        <f>RSQ(OJ4:INDEX(OJ4:OJ184,$B$200,1),$B$4:INDEX($B$4:$B$184,$B$200,1))</f>
        <v>1.02868710027054E-4</v>
      </c>
      <c r="OK218" s="76">
        <f>RSQ(OK4:INDEX(OK4:OK184,$B$200,1),$B$4:INDEX($B$4:$B$184,$B$200,1))</f>
        <v>1.2952888613493848E-5</v>
      </c>
      <c r="OL218" s="76">
        <f>RSQ(OL4:INDEX(OL4:OL184,$B$200,1),$B$4:INDEX($B$4:$B$184,$B$200,1))</f>
        <v>1.2952888613493848E-5</v>
      </c>
      <c r="OM218" s="76">
        <f>RSQ(OM4:INDEX(OM4:OM184,$B$200,1),$B$4:INDEX($B$4:$B$184,$B$200,1))</f>
        <v>1.5329419022414262E-3</v>
      </c>
      <c r="ON218" s="76">
        <f>RSQ(ON4:INDEX(ON4:ON184,$B$200,1),$B$4:INDEX($B$4:$B$184,$B$200,1))</f>
        <v>7.6924633238062326E-5</v>
      </c>
      <c r="OO218" s="76">
        <f>RSQ(OO4:INDEX(OO4:OO184,$B$200,1),$B$4:INDEX($B$4:$B$184,$B$200,1))</f>
        <v>5.2559964671666912E-4</v>
      </c>
      <c r="OP218" s="76">
        <f>RSQ(OP4:INDEX(OP4:OP184,$B$200,1),$B$4:INDEX($B$4:$B$184,$B$200,1))</f>
        <v>0.16938267113659633</v>
      </c>
      <c r="OQ218" s="76">
        <f>RSQ(OQ4:INDEX(OQ4:OQ184,$B$200,1),$B$4:INDEX($B$4:$B$184,$B$200,1))</f>
        <v>0.16126824821118352</v>
      </c>
      <c r="OR218" s="76">
        <f>RSQ(OR4:INDEX(OR4:OR184,$B$200,1),$B$4:INDEX($B$4:$B$184,$B$200,1))</f>
        <v>2.7112450707723855E-3</v>
      </c>
      <c r="OS218" s="76">
        <f>RSQ(OS4:INDEX(OS4:OS184,$B$200,1),$B$4:INDEX($B$4:$B$184,$B$200,1))</f>
        <v>9.6567751697738652E-2</v>
      </c>
      <c r="OT218" s="76">
        <f>RSQ(OT4:INDEX(OT4:OT184,$B$200,1),$B$4:INDEX($B$4:$B$184,$B$200,1))</f>
        <v>0.73730845645457876</v>
      </c>
      <c r="OU218" s="76">
        <f>RSQ(OU4:INDEX(OU4:OU184,$B$200,1),$B$4:INDEX($B$4:$B$184,$B$200,1))</f>
        <v>0.56391968654562574</v>
      </c>
      <c r="OV218" s="76">
        <f>RSQ(OV4:INDEX(OV4:OV184,$B$200,1),$B$4:INDEX($B$4:$B$184,$B$200,1))</f>
        <v>3.4452751125852617E-2</v>
      </c>
      <c r="OW218" s="76">
        <f>RSQ(OW4:INDEX(OW4:OW184,$B$200,1),$B$4:INDEX($B$4:$B$184,$B$200,1))</f>
        <v>0.63473385671336979</v>
      </c>
      <c r="OX218" s="76">
        <f>RSQ(OX4:INDEX(OX4:OX184,$B$200,1),$B$4:INDEX($B$4:$B$184,$B$200,1))</f>
        <v>0.32448645018177069</v>
      </c>
      <c r="OY218" s="76" t="e">
        <f>RSQ(OY4:INDEX(OY4:OY184,$B$200,1),$B$4:INDEX($B$4:$B$184,$B$200,1))</f>
        <v>#DIV/0!</v>
      </c>
      <c r="OZ218" s="76">
        <f>RSQ(OZ4:INDEX(OZ4:OZ184,$B$200,1),$B$4:INDEX($B$4:$B$184,$B$200,1))</f>
        <v>3.9354599790061985E-2</v>
      </c>
      <c r="PA218" s="76">
        <f>RSQ(PA4:INDEX(PA4:PA184,$B$200,1),$B$4:INDEX($B$4:$B$184,$B$200,1))</f>
        <v>3.3114796218367465E-2</v>
      </c>
      <c r="PB218" s="76">
        <f>RSQ(PB4:INDEX(PB4:PB184,$B$200,1),$B$4:INDEX($B$4:$B$184,$B$200,1))</f>
        <v>2.9439299111679582E-4</v>
      </c>
      <c r="PC218" s="76">
        <f>RSQ(PC4:INDEX(PC4:PC184,$B$200,1),$B$4:INDEX($B$4:$B$184,$B$200,1))</f>
        <v>2.9694585783750612E-4</v>
      </c>
      <c r="PD218" s="76">
        <f>RSQ(PD4:INDEX(PD4:PD184,$B$200,1),$B$4:INDEX($B$4:$B$184,$B$200,1))</f>
        <v>2.9439299111679593E-4</v>
      </c>
      <c r="PE218" s="76">
        <f>RSQ(PE4:INDEX(PE4:PE184,$B$200,1),$B$4:INDEX($B$4:$B$184,$B$200,1))</f>
        <v>2.9439299111679642E-4</v>
      </c>
      <c r="PF218" s="76">
        <f>RSQ(PF4:INDEX(PF4:PF184,$B$200,1),$B$4:INDEX($B$4:$B$184,$B$200,1))</f>
        <v>2.9439299111679512E-4</v>
      </c>
      <c r="PG218" s="76">
        <f>RSQ(PG4:INDEX(PG4:PG184,$B$200,1),$B$4:INDEX($B$4:$B$184,$B$200,1))</f>
        <v>2.2033087108819309E-4</v>
      </c>
      <c r="PH218" s="76">
        <f>RSQ(PH4:INDEX(PH4:PH184,$B$200,1),$B$4:INDEX($B$4:$B$184,$B$200,1))</f>
        <v>1.8972967871432598E-4</v>
      </c>
      <c r="PI218" s="76">
        <f>RSQ(PI4:INDEX(PI4:PI184,$B$200,1),$B$4:INDEX($B$4:$B$184,$B$200,1))</f>
        <v>2.9093871992583311E-4</v>
      </c>
      <c r="PJ218" s="76">
        <f>RSQ(PJ4:INDEX(PJ4:PJ184,$B$200,1),$B$4:INDEX($B$4:$B$184,$B$200,1))</f>
        <v>2.9439299111679425E-4</v>
      </c>
      <c r="PK218" s="76">
        <f>RSQ(PK4:INDEX(PK4:PK184,$B$200,1),$B$4:INDEX($B$4:$B$184,$B$200,1))</f>
        <v>1.0305056512875317E-2</v>
      </c>
      <c r="PL218" s="76">
        <f>RSQ(PL4:INDEX(PL4:PL184,$B$200,1),$B$4:INDEX($B$4:$B$184,$B$200,1))</f>
        <v>2.9439299111679485E-4</v>
      </c>
      <c r="PM218" s="76">
        <f>RSQ(PM4:INDEX(PM4:PM184,$B$200,1),$B$4:INDEX($B$4:$B$184,$B$200,1))</f>
        <v>3.9505114654423121E-2</v>
      </c>
      <c r="PN218" s="76">
        <f>RSQ(PN4:INDEX(PN4:PN184,$B$200,1),$B$4:INDEX($B$4:$B$184,$B$200,1))</f>
        <v>2.514863779343518E-2</v>
      </c>
      <c r="PO218" s="76">
        <f>RSQ(PO4:INDEX(PO4:PO184,$B$200,1),$B$4:INDEX($B$4:$B$184,$B$200,1))</f>
        <v>2.0545300944589457E-5</v>
      </c>
      <c r="PP218" s="76">
        <f>RSQ(PP4:INDEX(PP4:PP184,$B$200,1),$B$4:INDEX($B$4:$B$184,$B$200,1))</f>
        <v>2.9439299111679452E-4</v>
      </c>
      <c r="PQ218" s="76">
        <f>RSQ(PQ4:INDEX(PQ4:PQ184,$B$200,1),$B$4:INDEX($B$4:$B$184,$B$200,1))</f>
        <v>2.0485425247103718E-2</v>
      </c>
      <c r="PR218" s="76" t="e">
        <f>RSQ(PR4:INDEX(PR4:PR184,$B$200,1),$B$4:INDEX($B$4:$B$184,$B$200,1))</f>
        <v>#DIV/0!</v>
      </c>
      <c r="PS218" s="76">
        <f>RSQ(PS4:INDEX(PS4:PS184,$B$200,1),$B$4:INDEX($B$4:$B$184,$B$200,1))</f>
        <v>1.1989849644377249E-3</v>
      </c>
      <c r="PT218" s="76">
        <f>RSQ(PT4:INDEX(PT4:PT184,$B$200,1),$B$4:INDEX($B$4:$B$184,$B$200,1))</f>
        <v>1.6774223063322286E-2</v>
      </c>
      <c r="PU218" s="76">
        <f>RSQ(PU4:INDEX(PU4:PU184,$B$200,1),$B$4:INDEX($B$4:$B$184,$B$200,1))</f>
        <v>1.7895249667544955E-2</v>
      </c>
      <c r="PV218" s="76">
        <f>RSQ(PV4:INDEX(PV4:PV184,$B$200,1),$B$4:INDEX($B$4:$B$184,$B$200,1))</f>
        <v>2.9439299111679344E-4</v>
      </c>
      <c r="PW218" s="76" t="e">
        <f>RSQ(PW4:INDEX(PW4:PW184,$B$200,1),$B$4:INDEX($B$4:$B$184,$B$200,1))</f>
        <v>#DIV/0!</v>
      </c>
      <c r="PX218" s="76">
        <f>RSQ(PX4:INDEX(PX4:PX184,$B$200,1),$B$4:INDEX($B$4:$B$184,$B$200,1))</f>
        <v>8.940121343626704E-5</v>
      </c>
      <c r="PY218" s="76">
        <f>RSQ(PY4:INDEX(PY4:PY184,$B$200,1),$B$4:INDEX($B$4:$B$184,$B$200,1))</f>
        <v>2.9439299111679571E-4</v>
      </c>
      <c r="PZ218" s="76">
        <f>RSQ(PZ4:INDEX(PZ4:PZ184,$B$200,1),$B$4:INDEX($B$4:$B$184,$B$200,1))</f>
        <v>2.5107782198469509E-4</v>
      </c>
      <c r="QA218" s="76">
        <f>RSQ(QA4:INDEX(QA4:QA184,$B$200,1),$B$4:INDEX($B$4:$B$184,$B$200,1))</f>
        <v>2.8211031248786546E-5</v>
      </c>
      <c r="QB218" s="76">
        <f>RSQ(QB4:INDEX(QB4:QB184,$B$200,1),$B$4:INDEX($B$4:$B$184,$B$200,1))</f>
        <v>1.1701466689242796E-3</v>
      </c>
      <c r="QC218" s="76">
        <f>RSQ(QC4:INDEX(QC4:QC184,$B$200,1),$B$4:INDEX($B$4:$B$184,$B$200,1))</f>
        <v>7.0542444188523276E-2</v>
      </c>
      <c r="QD218" s="76">
        <f>RSQ(QD4:INDEX(QD4:QD184,$B$200,1),$B$4:INDEX($B$4:$B$184,$B$200,1))</f>
        <v>4.4594894870199346E-2</v>
      </c>
      <c r="QE218" s="76">
        <f>RSQ(QE4:INDEX(QE4:QE184,$B$200,1),$B$4:INDEX($B$4:$B$184,$B$200,1))</f>
        <v>6.0280898273578189E-4</v>
      </c>
      <c r="QF218" s="76">
        <f>RSQ(QF4:INDEX(QF4:QF184,$B$200,1),$B$4:INDEX($B$4:$B$184,$B$200,1))</f>
        <v>5.0231863505782173E-4</v>
      </c>
      <c r="QG218" s="76">
        <f>RSQ(QG4:INDEX(QG4:QG184,$B$200,1),$B$4:INDEX($B$4:$B$184,$B$200,1))</f>
        <v>2.8612164574616714E-5</v>
      </c>
      <c r="QH218" s="76">
        <f>RSQ(QH4:INDEX(QH4:QH184,$B$200,1),$B$4:INDEX($B$4:$B$184,$B$200,1))</f>
        <v>1.3490702482181474E-4</v>
      </c>
      <c r="QI218" s="76">
        <f>RSQ(QI4:INDEX(QI4:QI184,$B$200,1),$B$4:INDEX($B$4:$B$184,$B$200,1))</f>
        <v>1.9534767167805572E-3</v>
      </c>
      <c r="QJ218" s="76">
        <f>RSQ(QJ4:INDEX(QJ4:QJ184,$B$200,1),$B$4:INDEX($B$4:$B$184,$B$200,1))</f>
        <v>6.2972983572907842E-2</v>
      </c>
      <c r="QK218" s="76">
        <f>RSQ(QK4:INDEX(QK4:QK184,$B$200,1),$B$4:INDEX($B$4:$B$184,$B$200,1))</f>
        <v>2.2298604969436794E-2</v>
      </c>
      <c r="QL218" s="76">
        <f>RSQ(QL4:INDEX(QL4:QL184,$B$200,1),$B$4:INDEX($B$4:$B$184,$B$200,1))</f>
        <v>0.114036464052423</v>
      </c>
      <c r="QM218" s="76">
        <f>RSQ(QM4:INDEX(QM4:QM184,$B$200,1),$B$4:INDEX($B$4:$B$184,$B$200,1))</f>
        <v>5.114481874537137E-2</v>
      </c>
      <c r="QN218" s="76">
        <f>RSQ(QN4:INDEX(QN4:QN184,$B$200,1),$B$4:INDEX($B$4:$B$184,$B$200,1))</f>
        <v>3.9345848002942656E-2</v>
      </c>
      <c r="QO218" s="76">
        <f>RSQ(QO4:INDEX(QO4:QO184,$B$200,1),$B$4:INDEX($B$4:$B$184,$B$200,1))</f>
        <v>0.16551604331208283</v>
      </c>
      <c r="QP218" s="76">
        <f>RSQ(QP4:INDEX(QP4:QP184,$B$200,1),$B$4:INDEX($B$4:$B$184,$B$200,1))</f>
        <v>2.6186997554478418E-2</v>
      </c>
      <c r="QQ218" s="76">
        <f>RSQ(QQ4:INDEX(QQ4:QQ184,$B$200,1),$B$4:INDEX($B$4:$B$184,$B$200,1))</f>
        <v>8.7831238558916235E-3</v>
      </c>
      <c r="QR218" s="76">
        <f>RSQ(QR4:INDEX(QR4:QR184,$B$200,1),$B$4:INDEX($B$4:$B$184,$B$200,1))</f>
        <v>4.8316490032517794E-3</v>
      </c>
      <c r="QS218" s="76">
        <f>RSQ(QS4:INDEX(QS4:QS184,$B$200,1),$B$4:INDEX($B$4:$B$184,$B$200,1))</f>
        <v>8.9647100656539289E-2</v>
      </c>
      <c r="QT218" s="76">
        <f>RSQ(QT4:INDEX(QT4:QT184,$B$200,1),$B$4:INDEX($B$4:$B$184,$B$200,1))</f>
        <v>1.2800158829870847E-3</v>
      </c>
      <c r="QU218" s="76">
        <f>RSQ(QU4:INDEX(QU4:QU184,$B$200,1),$B$4:INDEX($B$4:$B$184,$B$200,1))</f>
        <v>1.2800158829870847E-3</v>
      </c>
      <c r="QV218" s="76" t="e">
        <f>RSQ(QV4:INDEX(QV4:QV184,$B$200,1),$B$4:INDEX($B$4:$B$184,$B$200,1))</f>
        <v>#DIV/0!</v>
      </c>
      <c r="QW218" s="76">
        <f>RSQ(QW4:INDEX(QW4:QW184,$B$200,1),$B$4:INDEX($B$4:$B$184,$B$200,1))</f>
        <v>0.11834058716203107</v>
      </c>
      <c r="QX218" s="76">
        <f>RSQ(QX4:INDEX(QX4:QX184,$B$200,1),$B$4:INDEX($B$4:$B$184,$B$200,1))</f>
        <v>0.12019216240643074</v>
      </c>
      <c r="QY218" s="76">
        <f>RSQ(QY4:INDEX(QY4:QY184,$B$200,1),$B$4:INDEX($B$4:$B$184,$B$200,1))</f>
        <v>2.7350489920554985E-2</v>
      </c>
      <c r="QZ218" s="76">
        <f>RSQ(QZ4:INDEX(QZ4:QZ184,$B$200,1),$B$4:INDEX($B$4:$B$184,$B$200,1))</f>
        <v>1.8291372219674949E-2</v>
      </c>
      <c r="RA218" s="76">
        <f>RSQ(RA4:INDEX(RA4:RA184,$B$200,1),$B$4:INDEX($B$4:$B$184,$B$200,1))</f>
        <v>4.7736928948636957E-3</v>
      </c>
      <c r="RB218" s="76">
        <f>RSQ(RB4:INDEX(RB4:RB184,$B$200,1),$B$4:INDEX($B$4:$B$184,$B$200,1))</f>
        <v>3.7814532549043024E-2</v>
      </c>
      <c r="RC218" s="76">
        <f>RSQ(RC4:INDEX(RC4:RC184,$B$200,1),$B$4:INDEX($B$4:$B$184,$B$200,1))</f>
        <v>3.912763612122442E-2</v>
      </c>
      <c r="RD218" s="76">
        <f>RSQ(RD4:INDEX(RD4:RD184,$B$200,1),$B$4:INDEX($B$4:$B$184,$B$200,1))</f>
        <v>4.0710431638489988E-2</v>
      </c>
      <c r="RE218" s="76">
        <f>RSQ(RE4:INDEX(RE4:RE184,$B$200,1),$B$4:INDEX($B$4:$B$184,$B$200,1))</f>
        <v>1.1692890596260526E-3</v>
      </c>
      <c r="RF218" s="76">
        <f>RSQ(RF4:INDEX(RF4:RF184,$B$200,1),$B$4:INDEX($B$4:$B$184,$B$200,1))</f>
        <v>1.7067430514247945E-3</v>
      </c>
      <c r="RG218" s="76">
        <f>RSQ(RG4:INDEX(RG4:RG184,$B$200,1),$B$4:INDEX($B$4:$B$184,$B$200,1))</f>
        <v>1.545159225168689E-2</v>
      </c>
      <c r="RH218" s="76">
        <f>RSQ(RH4:INDEX(RH4:RH184,$B$200,1),$B$4:INDEX($B$4:$B$184,$B$200,1))</f>
        <v>1.7417607111561203E-3</v>
      </c>
      <c r="RI218" s="76">
        <f>RSQ(RI4:INDEX(RI4:RI184,$B$200,1),$B$4:INDEX($B$4:$B$184,$B$200,1))</f>
        <v>0.1262452630727742</v>
      </c>
      <c r="RJ218" s="76">
        <f>RSQ(RJ4:INDEX(RJ4:RJ184,$B$200,1),$B$4:INDEX($B$4:$B$184,$B$200,1))</f>
        <v>0.24269583907648401</v>
      </c>
      <c r="RK218" s="76">
        <f>RSQ(RK4:INDEX(RK4:RK184,$B$200,1),$B$4:INDEX($B$4:$B$184,$B$200,1))</f>
        <v>0.24106601850895346</v>
      </c>
      <c r="RL218" s="76">
        <f>RSQ(RL4:INDEX(RL4:RL184,$B$200,1),$B$4:INDEX($B$4:$B$184,$B$200,1))</f>
        <v>0.10597022258496418</v>
      </c>
      <c r="RM218" s="76">
        <f>RSQ(RM4:INDEX(RM4:RM184,$B$200,1),$B$4:INDEX($B$4:$B$184,$B$200,1))</f>
        <v>2.4630264314986723E-2</v>
      </c>
      <c r="RN218" s="76">
        <f>RSQ(RN4:INDEX(RN4:RN184,$B$200,1),$B$4:INDEX($B$4:$B$184,$B$200,1))</f>
        <v>8.9262791520378724E-3</v>
      </c>
      <c r="RO218" s="76">
        <f>RSQ(RO4:INDEX(RO4:RO184,$B$200,1),$B$4:INDEX($B$4:$B$184,$B$200,1))</f>
        <v>0.32944346111734296</v>
      </c>
      <c r="RP218" s="76">
        <f>RSQ(RP4:INDEX(RP4:RP184,$B$200,1),$B$4:INDEX($B$4:$B$184,$B$200,1))</f>
        <v>0.16356728556720987</v>
      </c>
      <c r="RQ218" s="76">
        <f>RSQ(RQ4:INDEX(RQ4:RQ184,$B$200,1),$B$4:INDEX($B$4:$B$184,$B$200,1))</f>
        <v>0.17874096208700835</v>
      </c>
      <c r="RR218" s="76">
        <f>RSQ(RR4:INDEX(RR4:RR184,$B$200,1),$B$4:INDEX($B$4:$B$184,$B$200,1))</f>
        <v>1.4543692836614314E-3</v>
      </c>
      <c r="RS218" s="76">
        <f>RSQ(RS4:INDEX(RS4:RS184,$B$200,1),$B$4:INDEX($B$4:$B$184,$B$200,1))</f>
        <v>7.0266294106683003E-2</v>
      </c>
      <c r="RT218" s="76">
        <f>RSQ(RT4:INDEX(RT4:RT184,$B$200,1),$B$4:INDEX($B$4:$B$184,$B$200,1))</f>
        <v>1.7091900051027239E-4</v>
      </c>
      <c r="RU218" s="76">
        <f>RSQ(RU4:INDEX(RU4:RU184,$B$200,1),$B$4:INDEX($B$4:$B$184,$B$200,1))</f>
        <v>5.770806691561458E-2</v>
      </c>
      <c r="RV218" s="76">
        <f>RSQ(RV4:INDEX(RV4:RV184,$B$200,1),$B$4:INDEX($B$4:$B$184,$B$200,1))</f>
        <v>6.7542770870286995E-5</v>
      </c>
      <c r="RW218" s="76">
        <f>RSQ(RW4:INDEX(RW4:RW184,$B$200,1),$B$4:INDEX($B$4:$B$184,$B$200,1))</f>
        <v>7.0972837935565685E-5</v>
      </c>
      <c r="RX218" s="76" t="e">
        <f>RSQ(RX4:INDEX(RX4:RX184,$B$200,1),$B$4:INDEX($B$4:$B$184,$B$200,1))</f>
        <v>#DIV/0!</v>
      </c>
      <c r="RY218" s="76">
        <f>RSQ(RY4:INDEX(RY4:RY184,$B$200,1),$B$4:INDEX($B$4:$B$184,$B$200,1))</f>
        <v>3.7001553573292154E-3</v>
      </c>
      <c r="RZ218" s="76" t="e">
        <f>RSQ(RZ4:INDEX(RZ4:RZ184,$B$200,1),$B$4:INDEX($B$4:$B$184,$B$200,1))</f>
        <v>#DIV/0!</v>
      </c>
      <c r="SA218" s="76" t="e">
        <f>RSQ(SA4:INDEX(SA4:SA184,$B$200,1),$B$4:INDEX($B$4:$B$184,$B$200,1))</f>
        <v>#DIV/0!</v>
      </c>
      <c r="SB218" s="76" t="e">
        <f>RSQ(SB4:INDEX(SB4:SB184,$B$200,1),$B$4:INDEX($B$4:$B$184,$B$200,1))</f>
        <v>#DIV/0!</v>
      </c>
      <c r="SC218" s="76">
        <f>RSQ(SC4:INDEX(SC4:SC184,$B$200,1),$B$4:INDEX($B$4:$B$184,$B$200,1))</f>
        <v>1.8170747234018639E-4</v>
      </c>
      <c r="SD218" s="76" t="e">
        <f>RSQ(SD4:INDEX(SD4:SD184,$B$200,1),$B$4:INDEX($B$4:$B$184,$B$200,1))</f>
        <v>#DIV/0!</v>
      </c>
      <c r="SE218" s="76" t="e">
        <f>RSQ(SE4:INDEX(SE4:SE184,$B$200,1),$B$4:INDEX($B$4:$B$184,$B$200,1))</f>
        <v>#DIV/0!</v>
      </c>
      <c r="SF218" s="76">
        <f>RSQ(SF4:INDEX(SF4:SF184,$B$200,1),$B$4:INDEX($B$4:$B$184,$B$200,1))</f>
        <v>1.6308698812434455E-3</v>
      </c>
      <c r="SG218" s="76">
        <f>RSQ(SG4:INDEX(SG4:SG184,$B$200,1),$B$4:INDEX($B$4:$B$184,$B$200,1))</f>
        <v>1.143794442517318E-3</v>
      </c>
      <c r="SH218" s="76">
        <f>RSQ(SH4:INDEX(SH4:SH184,$B$200,1),$B$4:INDEX($B$4:$B$184,$B$200,1))</f>
        <v>0.22857131321539531</v>
      </c>
      <c r="SI218" s="76">
        <f>RSQ(SI4:INDEX(SI4:SI184,$B$200,1),$B$4:INDEX($B$4:$B$184,$B$200,1))</f>
        <v>0.52433587721595032</v>
      </c>
      <c r="SJ218" s="76">
        <f>RSQ(SJ4:INDEX(SJ4:SJ184,$B$200,1),$B$4:INDEX($B$4:$B$184,$B$200,1))</f>
        <v>2.3753919185890497E-4</v>
      </c>
      <c r="SK218" s="76">
        <f>RSQ(SK4:INDEX(SK4:SK184,$B$200,1),$B$4:INDEX($B$4:$B$184,$B$200,1))</f>
        <v>0.23405950484128654</v>
      </c>
      <c r="SL218" s="76">
        <f>RSQ(SL4:INDEX(SL4:SL184,$B$200,1),$B$4:INDEX($B$4:$B$184,$B$200,1))</f>
        <v>0.23405950484128654</v>
      </c>
      <c r="SM218" s="76" t="e">
        <f>RSQ(SM4:INDEX(SM4:SM184,$B$200,1),$B$4:INDEX($B$4:$B$184,$B$200,1))</f>
        <v>#DIV/0!</v>
      </c>
      <c r="SN218" s="76">
        <f>RSQ(SN4:INDEX(SN4:SN184,$B$200,1),$B$4:INDEX($B$4:$B$184,$B$200,1))</f>
        <v>0.15153648805596281</v>
      </c>
      <c r="SO218" s="76">
        <f>RSQ(SO4:INDEX(SO4:SO184,$B$200,1),$B$4:INDEX($B$4:$B$184,$B$200,1))</f>
        <v>5.069418131277759E-5</v>
      </c>
      <c r="SP218" s="76">
        <f>RSQ(SP4:INDEX(SP4:SP184,$B$200,1),$B$4:INDEX($B$4:$B$184,$B$200,1))</f>
        <v>7.6754888323521037E-2</v>
      </c>
      <c r="SQ218" s="76">
        <f>RSQ(SQ4:INDEX(SQ4:SQ184,$B$200,1),$B$4:INDEX($B$4:$B$184,$B$200,1))</f>
        <v>5.4668455655561762E-2</v>
      </c>
      <c r="SR218" s="76">
        <f>RSQ(SR4:INDEX(SR4:SR184,$B$200,1),$B$4:INDEX($B$4:$B$184,$B$200,1))</f>
        <v>4.8319725871474546E-2</v>
      </c>
      <c r="SS218" s="76">
        <f>RSQ(SS4:INDEX(SS4:SS184,$B$200,1),$B$4:INDEX($B$4:$B$184,$B$200,1))</f>
        <v>0.10703387519244766</v>
      </c>
      <c r="ST218" s="76" t="e">
        <f>RSQ(ST4:INDEX(ST4:ST184,$B$200,1),$B$4:INDEX($B$4:$B$184,$B$200,1))</f>
        <v>#DIV/0!</v>
      </c>
      <c r="SU218" s="76" t="e">
        <f>RSQ(SU4:INDEX(SU4:SU184,$B$200,1),$B$4:INDEX($B$4:$B$184,$B$200,1))</f>
        <v>#DIV/0!</v>
      </c>
      <c r="SV218" s="76"/>
      <c r="SW218" s="76">
        <f>RSQ(SW4:INDEX(SW4:SW184,$B$200,1),$B$4:INDEX($B$4:$B$184,$B$200,1))</f>
        <v>3.7379243270940027E-2</v>
      </c>
      <c r="SX218" s="76">
        <f>RSQ(SX4:INDEX(SX4:SX184,$B$200,1),$B$4:INDEX($B$4:$B$184,$B$200,1))</f>
        <v>0.28054881458668535</v>
      </c>
      <c r="SY218" s="76">
        <f>RSQ(SY4:INDEX(SY4:SY184,$B$200,1),$B$4:INDEX($B$4:$B$184,$B$200,1))</f>
        <v>0.14700094366246974</v>
      </c>
      <c r="SZ218" s="76">
        <f>RSQ(SZ4:INDEX(SZ4:SZ184,$B$200,1),$B$4:INDEX($B$4:$B$184,$B$200,1))</f>
        <v>1.1895229440488252E-4</v>
      </c>
      <c r="TA218" s="76">
        <f>RSQ(TA4:INDEX(TA4:TA184,$B$200,1),$B$4:INDEX($B$4:$B$184,$B$200,1))</f>
        <v>0.18365877257263552</v>
      </c>
      <c r="TB218" s="76">
        <f>RSQ(TB4:INDEX(TB4:TB184,$B$200,1),$B$4:INDEX($B$4:$B$184,$B$200,1))</f>
        <v>6.6778672314117757E-3</v>
      </c>
      <c r="TC218" s="76">
        <f>RSQ(TC4:INDEX(TC4:TC184,$B$200,1),$B$4:INDEX($B$4:$B$184,$B$200,1))</f>
        <v>0.22433424409339248</v>
      </c>
      <c r="TD218" s="76" t="e">
        <f>RSQ(TD4:INDEX(TD4:TD184,$B$200,1),$B$4:INDEX($B$4:$B$184,$B$200,1))</f>
        <v>#DIV/0!</v>
      </c>
      <c r="TE218" s="76">
        <f>RSQ(TE4:INDEX(TE4:TE184,$B$200,1),$B$4:INDEX($B$4:$B$184,$B$200,1))</f>
        <v>0.14219754455297212</v>
      </c>
      <c r="TF218" s="76">
        <f>RSQ(TF4:INDEX(TF4:TF184,$B$200,1),$B$4:INDEX($B$4:$B$184,$B$200,1))</f>
        <v>2.6364711080060055E-2</v>
      </c>
      <c r="TG218" s="76">
        <f>RSQ(TG4:INDEX(TG4:TG184,$B$200,1),$B$4:INDEX($B$4:$B$184,$B$200,1))</f>
        <v>4.4928359736311589E-2</v>
      </c>
      <c r="TH218" s="76">
        <f>RSQ(TH4:INDEX(TH4:TH184,$B$200,1),$B$4:INDEX($B$4:$B$184,$B$200,1))</f>
        <v>8.8231674436699645E-2</v>
      </c>
      <c r="TI218" s="76">
        <f>RSQ(TI4:INDEX(TI4:TI184,$B$200,1),$B$4:INDEX($B$4:$B$184,$B$200,1))</f>
        <v>2.7480826336734671E-2</v>
      </c>
      <c r="TJ218" s="76">
        <f>RSQ(TJ4:INDEX(TJ4:TJ184,$B$200,1),$B$4:INDEX($B$4:$B$184,$B$200,1))</f>
        <v>8.6792654995295551E-2</v>
      </c>
      <c r="TK218" s="76">
        <f>RSQ(TK4:INDEX(TK4:TK184,$B$200,1),$B$4:INDEX($B$4:$B$184,$B$200,1))</f>
        <v>5.032554594018477E-2</v>
      </c>
      <c r="TL218" s="76">
        <f>RSQ(TL4:INDEX(TL4:TL184,$B$200,1),$B$4:INDEX($B$4:$B$184,$B$200,1))</f>
        <v>1.5885908147010439E-2</v>
      </c>
      <c r="TM218" s="76">
        <f>RSQ(TM4:INDEX(TM4:TM184,$B$200,1),$B$4:INDEX($B$4:$B$184,$B$200,1))</f>
        <v>1.3928940641620455E-2</v>
      </c>
      <c r="TN218" s="76">
        <f>RSQ(TN4:INDEX(TN4:TN184,$B$200,1),$B$4:INDEX($B$4:$B$184,$B$200,1))</f>
        <v>1.4758086150774992E-2</v>
      </c>
      <c r="TO218" s="76">
        <f>RSQ(TO4:INDEX(TO4:TO184,$B$200,1),$B$4:INDEX($B$4:$B$184,$B$200,1))</f>
        <v>1.5529168869015837E-4</v>
      </c>
      <c r="TP218" s="76">
        <f>RSQ(TP4:INDEX(TP4:TP184,$B$200,1),$B$4:INDEX($B$4:$B$184,$B$200,1))</f>
        <v>9.7804819115958428E-4</v>
      </c>
      <c r="TQ218" s="76">
        <f>RSQ(TQ4:INDEX(TQ4:TQ184,$B$200,1),$B$4:INDEX($B$4:$B$184,$B$200,1))</f>
        <v>9.7804819115958428E-4</v>
      </c>
      <c r="TR218" s="76">
        <f>RSQ(TR4:INDEX(TR4:TR184,$B$200,1),$B$4:INDEX($B$4:$B$184,$B$200,1))</f>
        <v>1.2347374782307073E-2</v>
      </c>
      <c r="TS218" s="76">
        <f>RSQ(TS4:INDEX(TS4:TS184,$B$200,1),$B$4:INDEX($B$4:$B$184,$B$200,1))</f>
        <v>9.8014466372062625E-2</v>
      </c>
      <c r="TT218" s="76">
        <f>RSQ(TT4:INDEX(TT4:TT184,$B$200,1),$B$4:INDEX($B$4:$B$184,$B$200,1))</f>
        <v>1.2800158829870828E-3</v>
      </c>
      <c r="TU218" s="76">
        <f>RSQ(TU4:INDEX(TU4:TU184,$B$200,1),$B$4:INDEX($B$4:$B$184,$B$200,1))</f>
        <v>2.6954458248847207E-2</v>
      </c>
      <c r="TV218" s="76">
        <f>RSQ(TV4:INDEX(TV4:TV184,$B$200,1),$B$4:INDEX($B$4:$B$184,$B$200,1))</f>
        <v>1.7362999573916547E-2</v>
      </c>
      <c r="TW218" s="76">
        <f>RSQ(TW4:INDEX(TW4:TW184,$B$200,1),$B$4:INDEX($B$4:$B$184,$B$200,1))</f>
        <v>2.0082712747541431E-2</v>
      </c>
      <c r="TX218" s="76">
        <f>RSQ(TX4:INDEX(TX4:TX184,$B$200,1),$B$4:INDEX($B$4:$B$184,$B$200,1))</f>
        <v>1.0569426660395429E-3</v>
      </c>
      <c r="TY218" s="76">
        <f>RSQ(TY4:INDEX(TY4:TY184,$B$200,1),$B$4:INDEX($B$4:$B$184,$B$200,1))</f>
        <v>1.9285030485267267E-3</v>
      </c>
      <c r="TZ218" s="76">
        <f>RSQ(TZ4:INDEX(TZ4:TZ184,$B$200,1),$B$4:INDEX($B$4:$B$184,$B$200,1))</f>
        <v>1.3216475035615037E-2</v>
      </c>
      <c r="UA218" s="76">
        <f>RSQ(UA4:INDEX(UA4:UA184,$B$200,1),$B$4:INDEX($B$4:$B$184,$B$200,1))</f>
        <v>7.0436863728931959E-3</v>
      </c>
      <c r="UB218" s="76">
        <f>RSQ(UB4:INDEX(UB4:UB184,$B$200,1),$B$4:INDEX($B$4:$B$184,$B$200,1))</f>
        <v>3.4893114640220206E-2</v>
      </c>
      <c r="UC218" s="76">
        <f>RSQ(UC4:INDEX(UC4:UC184,$B$200,1),$B$4:INDEX($B$4:$B$184,$B$200,1))</f>
        <v>8.0930392302861979E-3</v>
      </c>
      <c r="UD218" s="76">
        <f>RSQ(UD4:INDEX(UD4:UD184,$B$200,1),$B$4:INDEX($B$4:$B$184,$B$200,1))</f>
        <v>4.4610064892070374E-2</v>
      </c>
      <c r="UE218" s="76">
        <f>RSQ(UE4:INDEX(UE4:UE184,$B$200,1),$B$4:INDEX($B$4:$B$184,$B$200,1))</f>
        <v>1.5451592251686731E-2</v>
      </c>
      <c r="UF218" s="76">
        <f>RSQ(UF4:INDEX(UF4:UF184,$B$200,1),$B$4:INDEX($B$4:$B$184,$B$200,1))</f>
        <v>1.7892351878790212E-2</v>
      </c>
      <c r="UG218" s="76">
        <f>RSQ(UG4:INDEX(UG4:UG184,$B$200,1),$B$4:INDEX($B$4:$B$184,$B$200,1))</f>
        <v>0.40420384848640928</v>
      </c>
      <c r="UH218" s="2"/>
      <c r="UI218" s="2"/>
    </row>
    <row r="219" spans="1:555">
      <c r="A219" s="742" t="str">
        <f>"PROYECCION MES "&amp;MOD(B200,12)+1</f>
        <v>PROYECCION MES 4</v>
      </c>
      <c r="B219" s="65">
        <v>2005</v>
      </c>
      <c r="C219" s="30">
        <f t="shared" ref="C219:L232" si="82">INDEX(C$4:C$184,$B$200-12*($B$233-$B219)+1)</f>
        <v>99534546978</v>
      </c>
      <c r="D219" s="30">
        <f t="shared" si="82"/>
        <v>54394961583</v>
      </c>
      <c r="E219" s="30">
        <f t="shared" si="82"/>
        <v>44261345955</v>
      </c>
      <c r="F219" s="30">
        <f t="shared" si="82"/>
        <v>4937360</v>
      </c>
      <c r="G219" s="30">
        <f t="shared" si="82"/>
        <v>1186862</v>
      </c>
      <c r="H219" s="30">
        <f t="shared" si="82"/>
        <v>17007211422</v>
      </c>
      <c r="I219" s="30">
        <f t="shared" si="82"/>
        <v>17007211422</v>
      </c>
      <c r="J219" s="30">
        <f t="shared" si="82"/>
        <v>0</v>
      </c>
      <c r="K219" s="30">
        <f t="shared" si="82"/>
        <v>0</v>
      </c>
      <c r="L219" s="30">
        <f t="shared" si="82"/>
        <v>6758380295</v>
      </c>
      <c r="M219" s="30">
        <f t="shared" ref="M219:V232" si="83">INDEX(M$4:M$184,$B$200-12*($B$233-$B219)+1)</f>
        <v>14404362905</v>
      </c>
      <c r="N219" s="30">
        <f t="shared" si="83"/>
        <v>14404362905</v>
      </c>
      <c r="O219" s="30">
        <f t="shared" si="83"/>
        <v>0</v>
      </c>
      <c r="P219" s="30">
        <f t="shared" si="83"/>
        <v>1137401327</v>
      </c>
      <c r="Q219" s="30">
        <f t="shared" si="83"/>
        <v>1844340385</v>
      </c>
      <c r="R219" s="30">
        <f t="shared" si="83"/>
        <v>2075900304</v>
      </c>
      <c r="S219" s="30">
        <f t="shared" si="83"/>
        <v>10133615628</v>
      </c>
      <c r="T219" s="30">
        <f t="shared" si="83"/>
        <v>6484635000</v>
      </c>
      <c r="U219" s="30">
        <f t="shared" si="83"/>
        <v>0</v>
      </c>
      <c r="V219" s="30">
        <f t="shared" si="83"/>
        <v>6484635000</v>
      </c>
      <c r="W219" s="30">
        <f t="shared" ref="W219:AF232" si="84">INDEX(W$4:W$184,$B$200-12*($B$233-$B219)+1)</f>
        <v>128544112</v>
      </c>
      <c r="X219" s="30">
        <f t="shared" si="84"/>
        <v>1414789061</v>
      </c>
      <c r="Y219" s="30">
        <f t="shared" si="84"/>
        <v>16806090</v>
      </c>
      <c r="Z219" s="30">
        <f t="shared" si="84"/>
        <v>0</v>
      </c>
      <c r="AA219" s="30">
        <f t="shared" si="84"/>
        <v>0</v>
      </c>
      <c r="AB219" s="30">
        <f t="shared" si="84"/>
        <v>49703428</v>
      </c>
      <c r="AC219" s="30">
        <f t="shared" si="84"/>
        <v>52280680</v>
      </c>
      <c r="AD219" s="30">
        <f t="shared" si="84"/>
        <v>1985417115</v>
      </c>
      <c r="AE219" s="30">
        <f t="shared" si="84"/>
        <v>0</v>
      </c>
      <c r="AF219" s="30">
        <f t="shared" si="84"/>
        <v>0</v>
      </c>
      <c r="AG219" s="30">
        <f t="shared" ref="AG219:AP232" si="85">INDEX(AG$4:AG$184,$B$200-12*($B$233-$B219)+1)</f>
        <v>0</v>
      </c>
      <c r="AH219" s="30">
        <f t="shared" si="85"/>
        <v>0</v>
      </c>
      <c r="AI219" s="30">
        <f t="shared" si="85"/>
        <v>45139585395</v>
      </c>
      <c r="AJ219" s="30">
        <f t="shared" si="85"/>
        <v>113016376</v>
      </c>
      <c r="AK219" s="30">
        <f t="shared" si="85"/>
        <v>0</v>
      </c>
      <c r="AL219" s="30">
        <f t="shared" si="85"/>
        <v>354291</v>
      </c>
      <c r="AM219" s="30">
        <f t="shared" si="85"/>
        <v>112662085</v>
      </c>
      <c r="AN219" s="30">
        <f t="shared" si="85"/>
        <v>0</v>
      </c>
      <c r="AO219" s="30">
        <f t="shared" si="85"/>
        <v>1072972564</v>
      </c>
      <c r="AP219" s="30">
        <f t="shared" si="85"/>
        <v>1061163123</v>
      </c>
      <c r="AQ219" s="30">
        <f t="shared" ref="AQ219:AZ232" si="86">INDEX(AQ$4:AQ$184,$B$200-12*($B$233-$B219)+1)</f>
        <v>71791</v>
      </c>
      <c r="AR219" s="30">
        <f t="shared" si="86"/>
        <v>7042039</v>
      </c>
      <c r="AS219" s="30">
        <f t="shared" si="86"/>
        <v>0</v>
      </c>
      <c r="AT219" s="30">
        <f t="shared" si="86"/>
        <v>0</v>
      </c>
      <c r="AU219" s="30">
        <f t="shared" si="86"/>
        <v>2429611</v>
      </c>
      <c r="AV219" s="30">
        <f t="shared" si="86"/>
        <v>0</v>
      </c>
      <c r="AW219" s="30">
        <f t="shared" si="86"/>
        <v>2266000</v>
      </c>
      <c r="AX219" s="30">
        <f t="shared" si="86"/>
        <v>0</v>
      </c>
      <c r="AY219" s="30">
        <f t="shared" si="86"/>
        <v>0</v>
      </c>
      <c r="AZ219" s="30">
        <f t="shared" si="86"/>
        <v>0</v>
      </c>
      <c r="BA219" s="30">
        <f t="shared" ref="BA219:BJ232" si="87">INDEX(BA$4:BA$184,$B$200-12*($B$233-$B219)+1)</f>
        <v>0</v>
      </c>
      <c r="BB219" s="30">
        <f t="shared" si="87"/>
        <v>0</v>
      </c>
      <c r="BC219" s="30">
        <f t="shared" si="87"/>
        <v>0</v>
      </c>
      <c r="BD219" s="30">
        <f t="shared" si="87"/>
        <v>3626227718</v>
      </c>
      <c r="BE219" s="30">
        <f t="shared" si="87"/>
        <v>0</v>
      </c>
      <c r="BF219" s="30">
        <f t="shared" si="87"/>
        <v>3339044632</v>
      </c>
      <c r="BG219" s="30">
        <f t="shared" si="87"/>
        <v>182432619</v>
      </c>
      <c r="BH219" s="30">
        <f t="shared" si="87"/>
        <v>428170</v>
      </c>
      <c r="BI219" s="30">
        <f t="shared" si="87"/>
        <v>1340620</v>
      </c>
      <c r="BJ219" s="30">
        <f t="shared" si="87"/>
        <v>5280</v>
      </c>
      <c r="BK219" s="30">
        <f t="shared" ref="BK219:BT232" si="88">INDEX(BK$4:BK$184,$B$200-12*($B$233-$B219)+1)</f>
        <v>-73156</v>
      </c>
      <c r="BL219" s="30">
        <f t="shared" si="88"/>
        <v>8153190</v>
      </c>
      <c r="BM219" s="30">
        <f t="shared" si="88"/>
        <v>0</v>
      </c>
      <c r="BN219" s="30">
        <f t="shared" si="88"/>
        <v>6025881</v>
      </c>
      <c r="BO219" s="30">
        <f t="shared" si="88"/>
        <v>23803</v>
      </c>
      <c r="BP219" s="30">
        <f t="shared" si="88"/>
        <v>0</v>
      </c>
      <c r="BQ219" s="30">
        <f t="shared" si="88"/>
        <v>0</v>
      </c>
      <c r="BR219" s="30">
        <f t="shared" si="88"/>
        <v>88846679</v>
      </c>
      <c r="BS219" s="30">
        <f t="shared" si="88"/>
        <v>0</v>
      </c>
      <c r="BT219" s="30">
        <f t="shared" si="88"/>
        <v>71653198</v>
      </c>
      <c r="BU219" s="30">
        <f t="shared" ref="BU219:CD232" si="89">INDEX(BU$4:BU$184,$B$200-12*($B$233-$B219)+1)</f>
        <v>514882</v>
      </c>
      <c r="BV219" s="30">
        <f t="shared" si="89"/>
        <v>2524658</v>
      </c>
      <c r="BW219" s="30">
        <f t="shared" si="89"/>
        <v>360000</v>
      </c>
      <c r="BX219" s="30">
        <f t="shared" si="89"/>
        <v>0</v>
      </c>
      <c r="BY219" s="30">
        <f t="shared" si="89"/>
        <v>68253658</v>
      </c>
      <c r="BZ219" s="30">
        <f t="shared" si="89"/>
        <v>0</v>
      </c>
      <c r="CA219" s="30">
        <f t="shared" si="89"/>
        <v>0</v>
      </c>
      <c r="CB219" s="30">
        <f t="shared" si="89"/>
        <v>0</v>
      </c>
      <c r="CC219" s="30">
        <f t="shared" si="89"/>
        <v>1648857477</v>
      </c>
      <c r="CD219" s="30">
        <f t="shared" si="89"/>
        <v>12330966</v>
      </c>
      <c r="CE219" s="30">
        <f t="shared" ref="CE219:CN232" si="90">INDEX(CE$4:CE$184,$B$200-12*($B$233-$B219)+1)</f>
        <v>4123533155</v>
      </c>
      <c r="CF219" s="30">
        <f t="shared" si="90"/>
        <v>87871275</v>
      </c>
      <c r="CG219" s="30">
        <f t="shared" si="90"/>
        <v>1847433355</v>
      </c>
      <c r="CH219" s="30">
        <f t="shared" si="90"/>
        <v>73959523</v>
      </c>
      <c r="CI219" s="30">
        <f t="shared" si="90"/>
        <v>45902396</v>
      </c>
      <c r="CJ219" s="30">
        <f t="shared" si="90"/>
        <v>1176689</v>
      </c>
      <c r="CK219" s="30">
        <f t="shared" si="90"/>
        <v>26561518</v>
      </c>
      <c r="CL219" s="30">
        <f t="shared" si="90"/>
        <v>5684913</v>
      </c>
      <c r="CM219" s="30">
        <f t="shared" si="90"/>
        <v>688115</v>
      </c>
      <c r="CN219" s="30">
        <f t="shared" si="90"/>
        <v>1044653</v>
      </c>
      <c r="CO219" s="30">
        <f t="shared" ref="CO219:CX232" si="91">INDEX(CO$4:CO$184,$B$200-12*($B$233-$B219)+1)</f>
        <v>0</v>
      </c>
      <c r="CP219" s="30">
        <f t="shared" si="91"/>
        <v>10746508</v>
      </c>
      <c r="CQ219" s="30">
        <f t="shared" si="91"/>
        <v>0</v>
      </c>
      <c r="CR219" s="30">
        <f t="shared" si="91"/>
        <v>0</v>
      </c>
      <c r="CS219" s="30">
        <f t="shared" si="91"/>
        <v>2039259005</v>
      </c>
      <c r="CT219" s="30">
        <f t="shared" si="91"/>
        <v>217760607</v>
      </c>
      <c r="CU219" s="30">
        <f t="shared" si="91"/>
        <v>19509457</v>
      </c>
      <c r="CV219" s="30">
        <f t="shared" si="91"/>
        <v>32667241</v>
      </c>
      <c r="CW219" s="30">
        <f t="shared" si="91"/>
        <v>17577146</v>
      </c>
      <c r="CX219" s="30">
        <f t="shared" si="91"/>
        <v>5932814</v>
      </c>
      <c r="CY219" s="30">
        <f t="shared" ref="CY219:DH232" si="92">INDEX(CY$4:CY$184,$B$200-12*($B$233-$B219)+1)</f>
        <v>3291951</v>
      </c>
      <c r="CZ219" s="30">
        <f t="shared" si="92"/>
        <v>1742519789</v>
      </c>
      <c r="DA219" s="30">
        <f t="shared" si="92"/>
        <v>1478503707</v>
      </c>
      <c r="DB219" s="30">
        <f t="shared" si="92"/>
        <v>215114404</v>
      </c>
      <c r="DC219" s="30">
        <f t="shared" si="92"/>
        <v>0</v>
      </c>
      <c r="DD219" s="30">
        <f t="shared" si="92"/>
        <v>48901678</v>
      </c>
      <c r="DE219" s="30">
        <f t="shared" si="92"/>
        <v>0</v>
      </c>
      <c r="DF219" s="30">
        <f t="shared" si="92"/>
        <v>0</v>
      </c>
      <c r="DG219" s="30">
        <f t="shared" si="92"/>
        <v>0</v>
      </c>
      <c r="DH219" s="30">
        <f t="shared" si="92"/>
        <v>0</v>
      </c>
      <c r="DI219" s="30">
        <f t="shared" ref="DI219:DR232" si="93">INDEX(DI$4:DI$184,$B$200-12*($B$233-$B219)+1)</f>
        <v>2653613</v>
      </c>
      <c r="DJ219" s="30">
        <f t="shared" si="93"/>
        <v>0</v>
      </c>
      <c r="DK219" s="30">
        <f t="shared" si="93"/>
        <v>2653613</v>
      </c>
      <c r="DL219" s="30">
        <f t="shared" si="93"/>
        <v>362903</v>
      </c>
      <c r="DM219" s="30">
        <f t="shared" si="93"/>
        <v>672576913</v>
      </c>
      <c r="DN219" s="30">
        <f t="shared" si="93"/>
        <v>59861100</v>
      </c>
      <c r="DO219" s="30">
        <f t="shared" si="93"/>
        <v>14458800</v>
      </c>
      <c r="DP219" s="30">
        <f t="shared" si="93"/>
        <v>556800</v>
      </c>
      <c r="DQ219" s="30">
        <f t="shared" si="93"/>
        <v>13902000</v>
      </c>
      <c r="DR219" s="30">
        <f t="shared" si="93"/>
        <v>429537647</v>
      </c>
      <c r="DS219" s="30">
        <f t="shared" ref="DS219:EB232" si="94">INDEX(DS$4:DS$184,$B$200-12*($B$233-$B219)+1)</f>
        <v>12921800</v>
      </c>
      <c r="DT219" s="30">
        <f t="shared" si="94"/>
        <v>11289600</v>
      </c>
      <c r="DU219" s="30">
        <f t="shared" si="94"/>
        <v>1512200</v>
      </c>
      <c r="DV219" s="30">
        <f t="shared" si="94"/>
        <v>120000</v>
      </c>
      <c r="DW219" s="30">
        <f t="shared" si="94"/>
        <v>82689500</v>
      </c>
      <c r="DX219" s="30">
        <f t="shared" si="94"/>
        <v>3135100</v>
      </c>
      <c r="DY219" s="30">
        <f t="shared" si="94"/>
        <v>2656200</v>
      </c>
      <c r="DZ219" s="30">
        <f t="shared" si="94"/>
        <v>0</v>
      </c>
      <c r="EA219" s="30">
        <f t="shared" si="94"/>
        <v>64314700</v>
      </c>
      <c r="EB219" s="30">
        <f t="shared" si="94"/>
        <v>12583500</v>
      </c>
      <c r="EC219" s="30">
        <f t="shared" ref="EC219:EL232" si="95">INDEX(EC$4:EC$184,$B$200-12*($B$233-$B219)+1)</f>
        <v>9766530</v>
      </c>
      <c r="ED219" s="30">
        <f t="shared" si="95"/>
        <v>252000</v>
      </c>
      <c r="EE219" s="30">
        <f t="shared" si="95"/>
        <v>9427900</v>
      </c>
      <c r="EF219" s="30">
        <f t="shared" si="95"/>
        <v>86630</v>
      </c>
      <c r="EG219" s="30">
        <f t="shared" si="95"/>
        <v>19794500</v>
      </c>
      <c r="EH219" s="30">
        <f t="shared" si="95"/>
        <v>18079600</v>
      </c>
      <c r="EI219" s="30">
        <f t="shared" si="95"/>
        <v>552100</v>
      </c>
      <c r="EJ219" s="30">
        <f t="shared" si="95"/>
        <v>1162800</v>
      </c>
      <c r="EK219" s="30">
        <f t="shared" si="95"/>
        <v>41147600</v>
      </c>
      <c r="EL219" s="30">
        <f t="shared" si="95"/>
        <v>17588700</v>
      </c>
      <c r="EM219" s="30">
        <f t="shared" ref="EM219:EV232" si="96">INDEX(EM$4:EM$184,$B$200-12*($B$233-$B219)+1)</f>
        <v>2861500</v>
      </c>
      <c r="EN219" s="30">
        <f t="shared" si="96"/>
        <v>2142000</v>
      </c>
      <c r="EO219" s="30">
        <f t="shared" si="96"/>
        <v>10509900</v>
      </c>
      <c r="EP219" s="30">
        <f t="shared" si="96"/>
        <v>1102900</v>
      </c>
      <c r="EQ219" s="30">
        <f t="shared" si="96"/>
        <v>5650800</v>
      </c>
      <c r="ER219" s="30">
        <f t="shared" si="96"/>
        <v>0</v>
      </c>
      <c r="ES219" s="30">
        <f t="shared" si="96"/>
        <v>3266600</v>
      </c>
      <c r="ET219" s="30">
        <f t="shared" si="96"/>
        <v>489600</v>
      </c>
      <c r="EU219" s="30">
        <f t="shared" si="96"/>
        <v>6976800</v>
      </c>
      <c r="EV219" s="30">
        <f t="shared" si="96"/>
        <v>1782500</v>
      </c>
      <c r="EW219" s="30">
        <f t="shared" ref="EW219:FF232" si="97">INDEX(EW$4:EW$184,$B$200-12*($B$233-$B219)+1)</f>
        <v>45231900</v>
      </c>
      <c r="EX219" s="30">
        <f t="shared" si="97"/>
        <v>474300</v>
      </c>
      <c r="EY219" s="30">
        <f t="shared" si="97"/>
        <v>489600</v>
      </c>
      <c r="EZ219" s="30">
        <f t="shared" si="97"/>
        <v>27458400</v>
      </c>
      <c r="FA219" s="30">
        <f t="shared" si="97"/>
        <v>16809600</v>
      </c>
      <c r="FB219" s="30">
        <f t="shared" si="97"/>
        <v>0</v>
      </c>
      <c r="FC219" s="30">
        <f t="shared" si="97"/>
        <v>519600</v>
      </c>
      <c r="FD219" s="30">
        <f t="shared" si="97"/>
        <v>76200</v>
      </c>
      <c r="FE219" s="30">
        <f t="shared" si="97"/>
        <v>1224000</v>
      </c>
      <c r="FF219" s="30">
        <f t="shared" si="97"/>
        <v>174304617</v>
      </c>
      <c r="FG219" s="30">
        <f t="shared" ref="FG219:FP232" si="98">INDEX(FG$4:FG$184,$B$200-12*($B$233-$B219)+1)</f>
        <v>168719366</v>
      </c>
      <c r="FH219" s="30">
        <f t="shared" si="98"/>
        <v>1366400</v>
      </c>
      <c r="FI219" s="30">
        <f t="shared" si="98"/>
        <v>139212066</v>
      </c>
      <c r="FJ219" s="30">
        <f t="shared" si="98"/>
        <v>26039700</v>
      </c>
      <c r="FK219" s="30">
        <f t="shared" si="98"/>
        <v>14459600</v>
      </c>
      <c r="FL219" s="30">
        <f t="shared" si="98"/>
        <v>0</v>
      </c>
      <c r="FM219" s="30">
        <f t="shared" si="98"/>
        <v>0</v>
      </c>
      <c r="FN219" s="30">
        <f t="shared" si="98"/>
        <v>321600</v>
      </c>
      <c r="FO219" s="30">
        <f t="shared" si="98"/>
        <v>11258500</v>
      </c>
      <c r="FP219" s="30">
        <f t="shared" si="98"/>
        <v>1999200</v>
      </c>
      <c r="FQ219" s="30">
        <f t="shared" ref="FQ219:FZ232" si="99">INDEX(FQ$4:FQ$184,$B$200-12*($B$233-$B219)+1)</f>
        <v>102000</v>
      </c>
      <c r="FR219" s="30">
        <f t="shared" si="99"/>
        <v>394817521</v>
      </c>
      <c r="FS219" s="30">
        <f t="shared" si="99"/>
        <v>59914261</v>
      </c>
      <c r="FT219" s="30">
        <f t="shared" si="99"/>
        <v>0</v>
      </c>
      <c r="FU219" s="30">
        <f t="shared" si="99"/>
        <v>8516477</v>
      </c>
      <c r="FV219" s="30">
        <f t="shared" si="99"/>
        <v>32948600</v>
      </c>
      <c r="FW219" s="30">
        <f t="shared" si="99"/>
        <v>76800</v>
      </c>
      <c r="FX219" s="30">
        <f t="shared" si="99"/>
        <v>32871800</v>
      </c>
      <c r="FY219" s="30">
        <f t="shared" si="99"/>
        <v>0</v>
      </c>
      <c r="FZ219" s="30">
        <f t="shared" si="99"/>
        <v>489600</v>
      </c>
      <c r="GA219" s="30">
        <f t="shared" ref="GA219:GJ232" si="100">INDEX(GA$4:GA$184,$B$200-12*($B$233-$B219)+1)</f>
        <v>16045584</v>
      </c>
      <c r="GB219" s="30">
        <f t="shared" si="100"/>
        <v>1914000</v>
      </c>
      <c r="GC219" s="30">
        <f t="shared" si="100"/>
        <v>1796151</v>
      </c>
      <c r="GD219" s="30">
        <f t="shared" si="100"/>
        <v>0</v>
      </c>
      <c r="GE219" s="30">
        <f t="shared" si="100"/>
        <v>1796151</v>
      </c>
      <c r="GF219" s="30">
        <f t="shared" si="100"/>
        <v>0</v>
      </c>
      <c r="GG219" s="30">
        <f t="shared" si="100"/>
        <v>189910</v>
      </c>
      <c r="GH219" s="30">
        <f t="shared" si="100"/>
        <v>7968445</v>
      </c>
      <c r="GI219" s="30">
        <f t="shared" si="100"/>
        <v>101134662</v>
      </c>
      <c r="GJ219" s="30">
        <f t="shared" si="100"/>
        <v>62400662</v>
      </c>
      <c r="GK219" s="30">
        <f t="shared" ref="GK219:GT232" si="101">INDEX(GK$4:GK$184,$B$200-12*($B$233-$B219)+1)</f>
        <v>38734000</v>
      </c>
      <c r="GL219" s="30">
        <f t="shared" si="101"/>
        <v>223814092</v>
      </c>
      <c r="GM219" s="30">
        <f t="shared" si="101"/>
        <v>5642519</v>
      </c>
      <c r="GN219" s="30">
        <f t="shared" si="101"/>
        <v>5282523</v>
      </c>
      <c r="GO219" s="30">
        <f t="shared" si="101"/>
        <v>5284800</v>
      </c>
      <c r="GP219" s="30">
        <f t="shared" si="101"/>
        <v>30097961</v>
      </c>
      <c r="GQ219" s="30">
        <f t="shared" si="101"/>
        <v>7419164</v>
      </c>
      <c r="GR219" s="30">
        <f t="shared" si="101"/>
        <v>356291</v>
      </c>
      <c r="GS219" s="30">
        <f t="shared" si="101"/>
        <v>124260620</v>
      </c>
      <c r="GT219" s="30">
        <f t="shared" si="101"/>
        <v>45470214</v>
      </c>
      <c r="GU219" s="30">
        <f t="shared" ref="GU219:HD232" si="102">INDEX(GU$4:GU$184,$B$200-12*($B$233-$B219)+1)</f>
        <v>5062986239</v>
      </c>
      <c r="GV219" s="30">
        <f t="shared" si="102"/>
        <v>0</v>
      </c>
      <c r="GW219" s="30">
        <f t="shared" si="102"/>
        <v>0</v>
      </c>
      <c r="GX219" s="30">
        <f t="shared" si="102"/>
        <v>0</v>
      </c>
      <c r="GY219" s="30">
        <f t="shared" si="102"/>
        <v>15847935</v>
      </c>
      <c r="GZ219" s="30">
        <f t="shared" si="102"/>
        <v>34347434</v>
      </c>
      <c r="HA219" s="30">
        <f t="shared" si="102"/>
        <v>-6058620</v>
      </c>
      <c r="HB219" s="30">
        <f t="shared" si="102"/>
        <v>5018849490</v>
      </c>
      <c r="HC219" s="30">
        <f t="shared" si="102"/>
        <v>0</v>
      </c>
      <c r="HD219" s="30">
        <f t="shared" si="102"/>
        <v>0</v>
      </c>
      <c r="HE219" s="30">
        <f t="shared" ref="HE219:HN232" si="103">INDEX(HE$4:HE$184,$B$200-12*($B$233-$B219)+1)</f>
        <v>0</v>
      </c>
      <c r="HF219" s="30">
        <f t="shared" si="103"/>
        <v>0</v>
      </c>
      <c r="HG219" s="30">
        <f t="shared" si="103"/>
        <v>0</v>
      </c>
      <c r="HH219" s="30">
        <f t="shared" si="103"/>
        <v>0</v>
      </c>
      <c r="HI219" s="30">
        <f t="shared" si="103"/>
        <v>0</v>
      </c>
      <c r="HJ219" s="30">
        <f t="shared" si="103"/>
        <v>0</v>
      </c>
      <c r="HK219" s="30">
        <f t="shared" si="103"/>
        <v>0</v>
      </c>
      <c r="HL219" s="30">
        <f t="shared" si="103"/>
        <v>0</v>
      </c>
      <c r="HM219" s="30">
        <f t="shared" si="103"/>
        <v>0</v>
      </c>
      <c r="HN219" s="30">
        <f t="shared" si="103"/>
        <v>0</v>
      </c>
      <c r="HO219" s="30">
        <f t="shared" ref="HO219:HY232" si="104">INDEX(HO$4:HO$184,$B$200-12*($B$233-$B219)+1)</f>
        <v>0</v>
      </c>
      <c r="HP219" s="30">
        <f t="shared" si="104"/>
        <v>29107601</v>
      </c>
      <c r="HQ219" s="30">
        <f t="shared" si="104"/>
        <v>6477386</v>
      </c>
      <c r="HR219" s="30">
        <f t="shared" si="104"/>
        <v>10932494</v>
      </c>
      <c r="HS219" s="30">
        <f t="shared" si="104"/>
        <v>11697721</v>
      </c>
      <c r="HT219" s="30">
        <f t="shared" si="104"/>
        <v>0</v>
      </c>
      <c r="HU219" s="30">
        <f t="shared" si="104"/>
        <v>0</v>
      </c>
      <c r="HV219" s="30">
        <f t="shared" si="104"/>
        <v>0</v>
      </c>
      <c r="HW219" s="30">
        <f t="shared" si="104"/>
        <v>0</v>
      </c>
      <c r="HX219" s="30">
        <f t="shared" si="104"/>
        <v>0</v>
      </c>
      <c r="HY219" s="30">
        <f t="shared" si="104"/>
        <v>0</v>
      </c>
      <c r="HZ219" s="30">
        <f t="shared" ref="HZ219:II232" si="105">INDEX(HZ$4:HZ$184,$B$200-12*($B$233-$B219)+1)</f>
        <v>28313131796</v>
      </c>
      <c r="IA219" s="30">
        <f t="shared" si="105"/>
        <v>27308977130</v>
      </c>
      <c r="IB219" s="30">
        <f t="shared" si="105"/>
        <v>27308977130</v>
      </c>
      <c r="IC219" s="30">
        <f t="shared" si="105"/>
        <v>0</v>
      </c>
      <c r="ID219" s="30">
        <f t="shared" si="105"/>
        <v>0</v>
      </c>
      <c r="IE219" s="30">
        <f t="shared" si="105"/>
        <v>0</v>
      </c>
      <c r="IF219" s="30">
        <f t="shared" si="105"/>
        <v>0</v>
      </c>
      <c r="IG219" s="30">
        <f t="shared" si="105"/>
        <v>23745971244</v>
      </c>
      <c r="IH219" s="30">
        <f t="shared" si="105"/>
        <v>20524670437</v>
      </c>
      <c r="II219" s="30">
        <f t="shared" si="105"/>
        <v>2244041032</v>
      </c>
      <c r="IJ219" s="30">
        <f t="shared" ref="IJ219:IS232" si="106">INDEX(IJ$4:IJ$184,$B$200-12*($B$233-$B219)+1)</f>
        <v>977259775</v>
      </c>
      <c r="IK219" s="30">
        <f t="shared" si="106"/>
        <v>0</v>
      </c>
      <c r="IL219" s="30">
        <f t="shared" si="106"/>
        <v>3445709142</v>
      </c>
      <c r="IM219" s="30">
        <f t="shared" si="106"/>
        <v>0</v>
      </c>
      <c r="IN219" s="30">
        <f t="shared" si="106"/>
        <v>0</v>
      </c>
      <c r="IO219" s="30">
        <f t="shared" si="106"/>
        <v>0</v>
      </c>
      <c r="IP219" s="30">
        <f t="shared" si="106"/>
        <v>3445709142</v>
      </c>
      <c r="IQ219" s="30">
        <f t="shared" si="106"/>
        <v>0</v>
      </c>
      <c r="IR219" s="30">
        <f t="shared" si="106"/>
        <v>0</v>
      </c>
      <c r="IS219" s="30">
        <f t="shared" si="106"/>
        <v>0</v>
      </c>
      <c r="IT219" s="30">
        <f t="shared" ref="IT219:JC232" si="107">INDEX(IT$4:IT$184,$B$200-12*($B$233-$B219)+1)</f>
        <v>0</v>
      </c>
      <c r="IU219" s="30">
        <f t="shared" si="107"/>
        <v>0</v>
      </c>
      <c r="IV219" s="30">
        <f t="shared" si="107"/>
        <v>117296744</v>
      </c>
      <c r="IW219" s="30">
        <f t="shared" si="107"/>
        <v>0</v>
      </c>
      <c r="IX219" s="30">
        <f t="shared" si="107"/>
        <v>0</v>
      </c>
      <c r="IY219" s="30">
        <f t="shared" si="107"/>
        <v>0</v>
      </c>
      <c r="IZ219" s="30">
        <f t="shared" si="107"/>
        <v>0</v>
      </c>
      <c r="JA219" s="30">
        <f t="shared" si="107"/>
        <v>0</v>
      </c>
      <c r="JB219" s="30">
        <f t="shared" si="107"/>
        <v>0</v>
      </c>
      <c r="JC219" s="30">
        <f t="shared" si="107"/>
        <v>0</v>
      </c>
      <c r="JD219" s="30">
        <f t="shared" ref="JD219:JM232" si="108">INDEX(JD$4:JD$184,$B$200-12*($B$233-$B219)+1)</f>
        <v>0</v>
      </c>
      <c r="JE219" s="30">
        <f t="shared" si="108"/>
        <v>0</v>
      </c>
      <c r="JF219" s="30">
        <f t="shared" si="108"/>
        <v>0</v>
      </c>
      <c r="JG219" s="30">
        <f t="shared" si="108"/>
        <v>0</v>
      </c>
      <c r="JH219" s="30">
        <f t="shared" si="108"/>
        <v>0</v>
      </c>
      <c r="JI219" s="30">
        <f t="shared" si="108"/>
        <v>0</v>
      </c>
      <c r="JJ219" s="30">
        <f t="shared" si="108"/>
        <v>0</v>
      </c>
      <c r="JK219" s="30">
        <f t="shared" si="108"/>
        <v>0</v>
      </c>
      <c r="JL219" s="30">
        <f t="shared" si="108"/>
        <v>0</v>
      </c>
      <c r="JM219" s="30">
        <f t="shared" si="108"/>
        <v>0</v>
      </c>
      <c r="JN219" s="30">
        <f t="shared" ref="JN219:JW232" si="109">INDEX(JN$4:JN$184,$B$200-12*($B$233-$B219)+1)</f>
        <v>0</v>
      </c>
      <c r="JO219" s="30">
        <f t="shared" si="109"/>
        <v>1027625095</v>
      </c>
      <c r="JP219" s="30">
        <f t="shared" si="109"/>
        <v>0</v>
      </c>
      <c r="JQ219" s="30">
        <f t="shared" si="109"/>
        <v>0</v>
      </c>
      <c r="JR219" s="30">
        <f t="shared" si="109"/>
        <v>0</v>
      </c>
      <c r="JS219" s="30">
        <f t="shared" si="109"/>
        <v>0</v>
      </c>
      <c r="JT219" s="30">
        <f t="shared" si="109"/>
        <v>0</v>
      </c>
      <c r="JU219" s="30">
        <f t="shared" si="109"/>
        <v>0</v>
      </c>
      <c r="JV219" s="30">
        <f t="shared" si="109"/>
        <v>0</v>
      </c>
      <c r="JW219" s="30">
        <f t="shared" si="109"/>
        <v>0</v>
      </c>
      <c r="JX219" s="30">
        <f t="shared" ref="JX219:KG232" si="110">INDEX(JX$4:JX$184,$B$200-12*($B$233-$B219)+1)</f>
        <v>0</v>
      </c>
      <c r="JY219" s="30">
        <f t="shared" si="110"/>
        <v>0</v>
      </c>
      <c r="JZ219" s="30">
        <f t="shared" si="110"/>
        <v>0</v>
      </c>
      <c r="KA219" s="30">
        <f t="shared" si="110"/>
        <v>0</v>
      </c>
      <c r="KB219" s="30">
        <f t="shared" si="110"/>
        <v>0</v>
      </c>
      <c r="KC219" s="30">
        <f t="shared" si="110"/>
        <v>0</v>
      </c>
      <c r="KD219" s="30">
        <f t="shared" si="110"/>
        <v>0</v>
      </c>
      <c r="KE219" s="30">
        <f t="shared" si="110"/>
        <v>0</v>
      </c>
      <c r="KF219" s="30">
        <f t="shared" si="110"/>
        <v>0</v>
      </c>
      <c r="KG219" s="30">
        <f t="shared" si="110"/>
        <v>0</v>
      </c>
      <c r="KH219" s="30">
        <f t="shared" ref="KH219:KQ232" si="111">INDEX(KH$4:KH$184,$B$200-12*($B$233-$B219)+1)</f>
        <v>0</v>
      </c>
      <c r="KI219" s="30">
        <f t="shared" si="111"/>
        <v>0</v>
      </c>
      <c r="KJ219" s="30">
        <f t="shared" si="111"/>
        <v>0</v>
      </c>
      <c r="KK219" s="30">
        <f t="shared" si="111"/>
        <v>0</v>
      </c>
      <c r="KL219" s="30">
        <f t="shared" si="111"/>
        <v>0</v>
      </c>
      <c r="KM219" s="30">
        <f t="shared" si="111"/>
        <v>1004154666</v>
      </c>
      <c r="KN219" s="30">
        <f t="shared" si="111"/>
        <v>835184677</v>
      </c>
      <c r="KO219" s="30">
        <f t="shared" si="111"/>
        <v>0</v>
      </c>
      <c r="KP219" s="30">
        <f t="shared" si="111"/>
        <v>0</v>
      </c>
      <c r="KQ219" s="30">
        <f t="shared" si="111"/>
        <v>2425630</v>
      </c>
      <c r="KR219" s="30">
        <f t="shared" ref="KR219:LA232" si="112">INDEX(KR$4:KR$184,$B$200-12*($B$233-$B219)+1)</f>
        <v>0</v>
      </c>
      <c r="KS219" s="30">
        <f t="shared" si="112"/>
        <v>8467310</v>
      </c>
      <c r="KT219" s="30">
        <f t="shared" si="112"/>
        <v>9077832</v>
      </c>
      <c r="KU219" s="30">
        <f t="shared" si="112"/>
        <v>0</v>
      </c>
      <c r="KV219" s="30">
        <f t="shared" si="112"/>
        <v>126663581</v>
      </c>
      <c r="KW219" s="30">
        <f t="shared" si="112"/>
        <v>0</v>
      </c>
      <c r="KX219" s="30">
        <f t="shared" si="112"/>
        <v>1763894</v>
      </c>
      <c r="KY219" s="30">
        <f t="shared" si="112"/>
        <v>0</v>
      </c>
      <c r="KZ219" s="30">
        <f t="shared" si="112"/>
        <v>1813403</v>
      </c>
      <c r="LA219" s="30">
        <f t="shared" si="112"/>
        <v>16291146</v>
      </c>
      <c r="LB219" s="30">
        <f t="shared" ref="LB219:LK232" si="113">INDEX(LB$4:LB$184,$B$200-12*($B$233-$B219)+1)</f>
        <v>2467193</v>
      </c>
      <c r="LC219" s="30">
        <f t="shared" si="113"/>
        <v>0</v>
      </c>
      <c r="LD219" s="30">
        <f t="shared" si="113"/>
        <v>0</v>
      </c>
      <c r="LE219" s="30">
        <f t="shared" si="113"/>
        <v>0</v>
      </c>
      <c r="LF219" s="30">
        <f t="shared" si="113"/>
        <v>0</v>
      </c>
      <c r="LG219" s="30">
        <f t="shared" si="113"/>
        <v>0</v>
      </c>
      <c r="LH219" s="30">
        <f t="shared" si="113"/>
        <v>0</v>
      </c>
      <c r="LI219" s="30">
        <f t="shared" si="113"/>
        <v>0</v>
      </c>
      <c r="LJ219" s="30">
        <f t="shared" si="113"/>
        <v>0</v>
      </c>
      <c r="LK219" s="30">
        <f t="shared" si="113"/>
        <v>0</v>
      </c>
      <c r="LL219" s="30">
        <f t="shared" ref="LL219:LU232" si="114">INDEX(LL$4:LL$184,$B$200-12*($B$233-$B219)+1)</f>
        <v>0</v>
      </c>
      <c r="LM219" s="30">
        <f t="shared" si="114"/>
        <v>0</v>
      </c>
      <c r="LN219" s="30">
        <f t="shared" si="114"/>
        <v>0</v>
      </c>
      <c r="LO219" s="30">
        <f t="shared" si="114"/>
        <v>0</v>
      </c>
      <c r="LP219" s="30">
        <f t="shared" si="114"/>
        <v>0</v>
      </c>
      <c r="LQ219" s="30">
        <f t="shared" si="114"/>
        <v>0</v>
      </c>
      <c r="LR219" s="30">
        <f t="shared" si="114"/>
        <v>0</v>
      </c>
      <c r="LS219" s="30">
        <f t="shared" si="114"/>
        <v>0</v>
      </c>
      <c r="LT219" s="30">
        <f t="shared" si="114"/>
        <v>0</v>
      </c>
      <c r="LU219" s="30">
        <f t="shared" si="114"/>
        <v>0</v>
      </c>
      <c r="LV219" s="30">
        <f t="shared" ref="LV219:ME232" si="115">INDEX(LV$4:LV$184,$B$200-12*($B$233-$B219)+1)</f>
        <v>0</v>
      </c>
      <c r="LW219" s="30">
        <f t="shared" si="115"/>
        <v>0</v>
      </c>
      <c r="LX219" s="30">
        <f t="shared" si="115"/>
        <v>0</v>
      </c>
      <c r="LY219" s="30">
        <f t="shared" si="115"/>
        <v>0</v>
      </c>
      <c r="LZ219" s="30">
        <f t="shared" si="115"/>
        <v>0</v>
      </c>
      <c r="MA219" s="30">
        <f t="shared" si="115"/>
        <v>0</v>
      </c>
      <c r="MB219" s="30">
        <f t="shared" si="115"/>
        <v>0</v>
      </c>
      <c r="MC219" s="30">
        <f t="shared" si="115"/>
        <v>0</v>
      </c>
      <c r="MD219" s="30">
        <f t="shared" si="115"/>
        <v>0</v>
      </c>
      <c r="ME219" s="30">
        <f t="shared" si="115"/>
        <v>0</v>
      </c>
      <c r="MF219" s="30">
        <f t="shared" ref="MF219:MO232" si="116">INDEX(MF$4:MF$184,$B$200-12*($B$233-$B219)+1)</f>
        <v>0</v>
      </c>
      <c r="MG219" s="30">
        <f t="shared" si="116"/>
        <v>0</v>
      </c>
      <c r="MH219" s="30">
        <f t="shared" si="116"/>
        <v>0</v>
      </c>
      <c r="MI219" s="30">
        <f t="shared" si="116"/>
        <v>0</v>
      </c>
      <c r="MJ219" s="30">
        <f t="shared" si="116"/>
        <v>0</v>
      </c>
      <c r="MK219" s="30">
        <f t="shared" si="116"/>
        <v>0</v>
      </c>
      <c r="ML219" s="30">
        <f t="shared" si="116"/>
        <v>0</v>
      </c>
      <c r="MM219" s="30">
        <f t="shared" si="116"/>
        <v>0</v>
      </c>
      <c r="MN219" s="30">
        <f t="shared" si="116"/>
        <v>0</v>
      </c>
      <c r="MO219" s="30">
        <f t="shared" si="116"/>
        <v>0</v>
      </c>
      <c r="MP219" s="30">
        <f t="shared" ref="MP219:MY232" si="117">INDEX(MP$4:MP$184,$B$200-12*($B$233-$B219)+1)</f>
        <v>0</v>
      </c>
      <c r="MQ219" s="30">
        <f t="shared" si="117"/>
        <v>24405689</v>
      </c>
      <c r="MR219" s="30">
        <f t="shared" si="117"/>
        <v>59267</v>
      </c>
      <c r="MS219" s="30">
        <f t="shared" si="117"/>
        <v>7193729608</v>
      </c>
      <c r="MT219" s="30">
        <f t="shared" si="117"/>
        <v>4805831149</v>
      </c>
      <c r="MU219" s="30">
        <f t="shared" si="117"/>
        <v>0</v>
      </c>
      <c r="MV219" s="30">
        <f t="shared" si="117"/>
        <v>3825568691</v>
      </c>
      <c r="MW219" s="30">
        <f t="shared" si="117"/>
        <v>0</v>
      </c>
      <c r="MX219" s="30">
        <f t="shared" si="117"/>
        <v>0</v>
      </c>
      <c r="MY219" s="30">
        <f t="shared" si="117"/>
        <v>0</v>
      </c>
      <c r="MZ219" s="30">
        <f t="shared" ref="MZ219:NI232" si="118">INDEX(MZ$4:MZ$184,$B$200-12*($B$233-$B219)+1)</f>
        <v>0</v>
      </c>
      <c r="NA219" s="30">
        <f t="shared" si="118"/>
        <v>0</v>
      </c>
      <c r="NB219" s="30">
        <f t="shared" si="118"/>
        <v>0</v>
      </c>
      <c r="NC219" s="30">
        <f t="shared" si="118"/>
        <v>0</v>
      </c>
      <c r="ND219" s="30">
        <f t="shared" si="118"/>
        <v>0</v>
      </c>
      <c r="NE219" s="30">
        <f t="shared" si="118"/>
        <v>0</v>
      </c>
      <c r="NF219" s="30">
        <f t="shared" si="118"/>
        <v>0</v>
      </c>
      <c r="NG219" s="30">
        <f t="shared" si="118"/>
        <v>851662952</v>
      </c>
      <c r="NH219" s="30">
        <f t="shared" si="118"/>
        <v>0</v>
      </c>
      <c r="NI219" s="30">
        <f t="shared" si="118"/>
        <v>0</v>
      </c>
      <c r="NJ219" s="30">
        <f t="shared" ref="NJ219:NS232" si="119">INDEX(NJ$4:NJ$184,$B$200-12*($B$233-$B219)+1)</f>
        <v>0</v>
      </c>
      <c r="NK219" s="30">
        <f t="shared" si="119"/>
        <v>0</v>
      </c>
      <c r="NL219" s="30">
        <f t="shared" si="119"/>
        <v>0</v>
      </c>
      <c r="NM219" s="30">
        <f t="shared" si="119"/>
        <v>0</v>
      </c>
      <c r="NN219" s="30">
        <f t="shared" si="119"/>
        <v>0</v>
      </c>
      <c r="NO219" s="30">
        <f t="shared" si="119"/>
        <v>0</v>
      </c>
      <c r="NP219" s="30">
        <f t="shared" si="119"/>
        <v>0</v>
      </c>
      <c r="NQ219" s="30">
        <f t="shared" si="119"/>
        <v>0</v>
      </c>
      <c r="NR219" s="30">
        <f t="shared" si="119"/>
        <v>0</v>
      </c>
      <c r="NS219" s="30">
        <f t="shared" si="119"/>
        <v>0</v>
      </c>
      <c r="NT219" s="30">
        <f t="shared" ref="NT219:OC232" si="120">INDEX(NT$4:NT$184,$B$200-12*($B$233-$B219)+1)</f>
        <v>0</v>
      </c>
      <c r="NU219" s="30">
        <f t="shared" si="120"/>
        <v>23843332</v>
      </c>
      <c r="NV219" s="30">
        <f t="shared" si="120"/>
        <v>0</v>
      </c>
      <c r="NW219" s="30">
        <f t="shared" si="120"/>
        <v>45091569</v>
      </c>
      <c r="NX219" s="30">
        <f t="shared" si="120"/>
        <v>59664605</v>
      </c>
      <c r="NY219" s="30">
        <f t="shared" si="120"/>
        <v>0</v>
      </c>
      <c r="NZ219" s="30">
        <f t="shared" si="120"/>
        <v>0</v>
      </c>
      <c r="OA219" s="30">
        <f t="shared" si="120"/>
        <v>1033954753</v>
      </c>
      <c r="OB219" s="30">
        <f t="shared" si="120"/>
        <v>0</v>
      </c>
      <c r="OC219" s="30">
        <f t="shared" si="120"/>
        <v>0</v>
      </c>
      <c r="OD219" s="30">
        <f t="shared" ref="OD219:OM232" si="121">INDEX(OD$4:OD$184,$B$200-12*($B$233-$B219)+1)</f>
        <v>0</v>
      </c>
      <c r="OE219" s="30">
        <f t="shared" si="121"/>
        <v>0</v>
      </c>
      <c r="OF219" s="30">
        <f t="shared" si="121"/>
        <v>0</v>
      </c>
      <c r="OG219" s="30">
        <f t="shared" si="121"/>
        <v>0</v>
      </c>
      <c r="OH219" s="30">
        <f t="shared" si="121"/>
        <v>0</v>
      </c>
      <c r="OI219" s="30">
        <f t="shared" si="121"/>
        <v>0</v>
      </c>
      <c r="OJ219" s="30">
        <f t="shared" si="121"/>
        <v>0</v>
      </c>
      <c r="OK219" s="30">
        <f t="shared" si="121"/>
        <v>0</v>
      </c>
      <c r="OL219" s="30">
        <f t="shared" si="121"/>
        <v>0</v>
      </c>
      <c r="OM219" s="30">
        <f t="shared" si="121"/>
        <v>0</v>
      </c>
      <c r="ON219" s="30">
        <f t="shared" ref="ON219:OW232" si="122">INDEX(ON$4:ON$184,$B$200-12*($B$233-$B219)+1)</f>
        <v>0</v>
      </c>
      <c r="OO219" s="30">
        <f t="shared" si="122"/>
        <v>0</v>
      </c>
      <c r="OP219" s="30">
        <f t="shared" si="122"/>
        <v>57806535</v>
      </c>
      <c r="OQ219" s="30">
        <f t="shared" si="122"/>
        <v>976148218</v>
      </c>
      <c r="OR219" s="30">
        <f t="shared" si="122"/>
        <v>0</v>
      </c>
      <c r="OS219" s="30">
        <f t="shared" si="122"/>
        <v>1353943706</v>
      </c>
      <c r="OT219" s="30">
        <f t="shared" si="122"/>
        <v>0</v>
      </c>
      <c r="OU219" s="30">
        <f t="shared" si="122"/>
        <v>1268144418</v>
      </c>
      <c r="OV219" s="30">
        <f t="shared" si="122"/>
        <v>0</v>
      </c>
      <c r="OW219" s="30">
        <f t="shared" si="122"/>
        <v>0</v>
      </c>
      <c r="OX219" s="30">
        <f t="shared" ref="OX219:PG232" si="123">INDEX(OX$4:OX$184,$B$200-12*($B$233-$B219)+1)</f>
        <v>30419201</v>
      </c>
      <c r="OY219" s="30">
        <f t="shared" si="123"/>
        <v>0</v>
      </c>
      <c r="OZ219" s="30">
        <f t="shared" si="123"/>
        <v>0</v>
      </c>
      <c r="PA219" s="30">
        <f t="shared" si="123"/>
        <v>0</v>
      </c>
      <c r="PB219" s="30">
        <f t="shared" si="123"/>
        <v>0</v>
      </c>
      <c r="PC219" s="30">
        <f t="shared" si="123"/>
        <v>0</v>
      </c>
      <c r="PD219" s="30">
        <f t="shared" si="123"/>
        <v>0</v>
      </c>
      <c r="PE219" s="30">
        <f t="shared" si="123"/>
        <v>0</v>
      </c>
      <c r="PF219" s="30">
        <f t="shared" si="123"/>
        <v>0</v>
      </c>
      <c r="PG219" s="30">
        <f t="shared" si="123"/>
        <v>0</v>
      </c>
      <c r="PH219" s="30">
        <f t="shared" ref="PH219:PQ232" si="124">INDEX(PH$4:PH$184,$B$200-12*($B$233-$B219)+1)</f>
        <v>0</v>
      </c>
      <c r="PI219" s="30">
        <f t="shared" si="124"/>
        <v>0</v>
      </c>
      <c r="PJ219" s="30">
        <f t="shared" si="124"/>
        <v>0</v>
      </c>
      <c r="PK219" s="30">
        <f t="shared" si="124"/>
        <v>0</v>
      </c>
      <c r="PL219" s="30">
        <f t="shared" si="124"/>
        <v>0</v>
      </c>
      <c r="PM219" s="30">
        <f t="shared" si="124"/>
        <v>55380087</v>
      </c>
      <c r="PN219" s="30">
        <f t="shared" si="124"/>
        <v>55380087</v>
      </c>
      <c r="PO219" s="30">
        <f t="shared" si="124"/>
        <v>0</v>
      </c>
      <c r="PP219" s="30">
        <f t="shared" si="124"/>
        <v>0</v>
      </c>
      <c r="PQ219" s="30">
        <f t="shared" si="124"/>
        <v>0</v>
      </c>
      <c r="PR219" s="30">
        <f t="shared" ref="PR219:QA232" si="125">INDEX(PR$4:PR$184,$B$200-12*($B$233-$B219)+1)</f>
        <v>0</v>
      </c>
      <c r="PS219" s="30">
        <f t="shared" si="125"/>
        <v>0</v>
      </c>
      <c r="PT219" s="30">
        <f t="shared" si="125"/>
        <v>0</v>
      </c>
      <c r="PU219" s="30">
        <f t="shared" si="125"/>
        <v>0</v>
      </c>
      <c r="PV219" s="30">
        <f t="shared" si="125"/>
        <v>0</v>
      </c>
      <c r="PW219" s="30">
        <f t="shared" si="125"/>
        <v>0</v>
      </c>
      <c r="PX219" s="30">
        <f t="shared" si="125"/>
        <v>0</v>
      </c>
      <c r="PY219" s="30">
        <f t="shared" si="125"/>
        <v>0</v>
      </c>
      <c r="PZ219" s="30">
        <f t="shared" si="125"/>
        <v>0</v>
      </c>
      <c r="QA219" s="30">
        <f t="shared" si="125"/>
        <v>0</v>
      </c>
      <c r="QB219" s="30">
        <f t="shared" ref="QB219:QK232" si="126">INDEX(QB$4:QB$184,$B$200-12*($B$233-$B219)+1)</f>
        <v>0</v>
      </c>
      <c r="QC219" s="30">
        <f t="shared" si="126"/>
        <v>0</v>
      </c>
      <c r="QD219" s="30">
        <f t="shared" si="126"/>
        <v>0</v>
      </c>
      <c r="QE219" s="30">
        <f t="shared" si="126"/>
        <v>0</v>
      </c>
      <c r="QF219" s="30">
        <f t="shared" si="126"/>
        <v>0</v>
      </c>
      <c r="QG219" s="30">
        <f t="shared" si="126"/>
        <v>0</v>
      </c>
      <c r="QH219" s="30">
        <f t="shared" si="126"/>
        <v>0</v>
      </c>
      <c r="QI219" s="30">
        <f t="shared" si="126"/>
        <v>0</v>
      </c>
      <c r="QJ219" s="30">
        <f t="shared" si="126"/>
        <v>0</v>
      </c>
      <c r="QK219" s="30">
        <f t="shared" si="126"/>
        <v>0</v>
      </c>
      <c r="QL219" s="30">
        <f t="shared" ref="QL219:QU232" si="127">INDEX(QL$4:QL$184,$B$200-12*($B$233-$B219)+1)</f>
        <v>0</v>
      </c>
      <c r="QM219" s="30">
        <f t="shared" si="127"/>
        <v>0</v>
      </c>
      <c r="QN219" s="30">
        <f t="shared" si="127"/>
        <v>0</v>
      </c>
      <c r="QO219" s="30">
        <f t="shared" si="127"/>
        <v>160840620665</v>
      </c>
      <c r="QP219" s="30">
        <f t="shared" si="127"/>
        <v>1429921353</v>
      </c>
      <c r="QQ219" s="30">
        <f t="shared" si="127"/>
        <v>46207896</v>
      </c>
      <c r="QR219" s="30">
        <f t="shared" si="127"/>
        <v>4978558</v>
      </c>
      <c r="QS219" s="30">
        <f t="shared" si="127"/>
        <v>41229338</v>
      </c>
      <c r="QT219" s="30">
        <f t="shared" si="127"/>
        <v>0</v>
      </c>
      <c r="QU219" s="30">
        <f t="shared" si="127"/>
        <v>0</v>
      </c>
      <c r="QV219" s="30">
        <f t="shared" ref="QV219:RE232" si="128">INDEX(QV$4:QV$184,$B$200-12*($B$233-$B219)+1)</f>
        <v>0</v>
      </c>
      <c r="QW219" s="30">
        <f t="shared" si="128"/>
        <v>108686142</v>
      </c>
      <c r="QX219" s="30">
        <f t="shared" si="128"/>
        <v>103859633</v>
      </c>
      <c r="QY219" s="30">
        <f t="shared" si="128"/>
        <v>4826509</v>
      </c>
      <c r="QZ219" s="30">
        <f t="shared" si="128"/>
        <v>1275027315</v>
      </c>
      <c r="RA219" s="30">
        <f t="shared" si="128"/>
        <v>0</v>
      </c>
      <c r="RB219" s="30">
        <f t="shared" si="128"/>
        <v>0</v>
      </c>
      <c r="RC219" s="30">
        <f t="shared" si="128"/>
        <v>0</v>
      </c>
      <c r="RD219" s="30">
        <f t="shared" si="128"/>
        <v>0</v>
      </c>
      <c r="RE219" s="30">
        <f t="shared" si="128"/>
        <v>0</v>
      </c>
      <c r="RF219" s="30">
        <f t="shared" ref="RF219:RO232" si="129">INDEX(RF$4:RF$184,$B$200-12*($B$233-$B219)+1)</f>
        <v>0</v>
      </c>
      <c r="RG219" s="30">
        <f t="shared" si="129"/>
        <v>0</v>
      </c>
      <c r="RH219" s="30">
        <f t="shared" si="129"/>
        <v>0</v>
      </c>
      <c r="RI219" s="30">
        <f t="shared" si="129"/>
        <v>159410699312</v>
      </c>
      <c r="RJ219" s="30">
        <f t="shared" si="129"/>
        <v>2510082125</v>
      </c>
      <c r="RK219" s="30">
        <f t="shared" si="129"/>
        <v>2510082125</v>
      </c>
      <c r="RL219" s="30">
        <f t="shared" si="129"/>
        <v>1241125768</v>
      </c>
      <c r="RM219" s="30">
        <f t="shared" si="129"/>
        <v>221025886</v>
      </c>
      <c r="RN219" s="30">
        <f t="shared" si="129"/>
        <v>111961670</v>
      </c>
      <c r="RO219" s="30">
        <f t="shared" si="129"/>
        <v>0</v>
      </c>
      <c r="RP219" s="30">
        <f t="shared" ref="RP219:RY232" si="130">INDEX(RP$4:RP$184,$B$200-12*($B$233-$B219)+1)</f>
        <v>5715709</v>
      </c>
      <c r="RQ219" s="30">
        <f t="shared" si="130"/>
        <v>18984724</v>
      </c>
      <c r="RR219" s="30">
        <f t="shared" si="130"/>
        <v>4772812</v>
      </c>
      <c r="RS219" s="30">
        <f t="shared" si="130"/>
        <v>175511</v>
      </c>
      <c r="RT219" s="30">
        <f t="shared" si="130"/>
        <v>3751260</v>
      </c>
      <c r="RU219" s="30">
        <f t="shared" si="130"/>
        <v>884434407</v>
      </c>
      <c r="RV219" s="30">
        <f t="shared" si="130"/>
        <v>15552289</v>
      </c>
      <c r="RW219" s="30">
        <f t="shared" si="130"/>
        <v>2582089</v>
      </c>
      <c r="RX219" s="30">
        <f t="shared" si="130"/>
        <v>0</v>
      </c>
      <c r="RY219" s="30">
        <f t="shared" si="130"/>
        <v>0</v>
      </c>
      <c r="RZ219" s="30">
        <f t="shared" ref="RZ219:SI232" si="131">INDEX(RZ$4:RZ$184,$B$200-12*($B$233-$B219)+1)</f>
        <v>0</v>
      </c>
      <c r="SA219" s="30">
        <f t="shared" si="131"/>
        <v>0</v>
      </c>
      <c r="SB219" s="30">
        <f t="shared" si="131"/>
        <v>0</v>
      </c>
      <c r="SC219" s="30">
        <f t="shared" si="131"/>
        <v>0</v>
      </c>
      <c r="SD219" s="30">
        <f t="shared" si="131"/>
        <v>0</v>
      </c>
      <c r="SE219" s="30">
        <f t="shared" si="131"/>
        <v>0</v>
      </c>
      <c r="SF219" s="30">
        <f t="shared" si="131"/>
        <v>0</v>
      </c>
      <c r="SG219" s="30">
        <f t="shared" si="131"/>
        <v>0</v>
      </c>
      <c r="SH219" s="30">
        <f t="shared" si="131"/>
        <v>0</v>
      </c>
      <c r="SI219" s="30">
        <f t="shared" si="131"/>
        <v>0</v>
      </c>
      <c r="SJ219" s="30">
        <f t="shared" ref="SJ219:SS232" si="132">INDEX(SJ$4:SJ$184,$B$200-12*($B$233-$B219)+1)</f>
        <v>0</v>
      </c>
      <c r="SK219" s="30">
        <f t="shared" si="132"/>
        <v>0</v>
      </c>
      <c r="SL219" s="30">
        <f t="shared" si="132"/>
        <v>0</v>
      </c>
      <c r="SM219" s="30">
        <f t="shared" si="132"/>
        <v>0</v>
      </c>
      <c r="SN219" s="30">
        <f t="shared" si="132"/>
        <v>0</v>
      </c>
      <c r="SO219" s="30">
        <f t="shared" si="132"/>
        <v>0</v>
      </c>
      <c r="SP219" s="30">
        <f t="shared" si="132"/>
        <v>0</v>
      </c>
      <c r="SQ219" s="30">
        <f t="shared" si="132"/>
        <v>0</v>
      </c>
      <c r="SR219" s="30">
        <f t="shared" si="132"/>
        <v>0</v>
      </c>
      <c r="SS219" s="30">
        <f t="shared" si="132"/>
        <v>0</v>
      </c>
      <c r="ST219" s="30">
        <f t="shared" ref="ST219:TC232" si="133">INDEX(ST$4:ST$184,$B$200-12*($B$233-$B219)+1)</f>
        <v>0</v>
      </c>
      <c r="SU219" s="30">
        <f t="shared" si="133"/>
        <v>0</v>
      </c>
      <c r="SV219" s="30">
        <f t="shared" si="133"/>
        <v>0</v>
      </c>
      <c r="SW219" s="30">
        <f t="shared" si="133"/>
        <v>0</v>
      </c>
      <c r="SX219" s="30">
        <f t="shared" si="133"/>
        <v>0</v>
      </c>
      <c r="SY219" s="30">
        <f t="shared" si="133"/>
        <v>0</v>
      </c>
      <c r="SZ219" s="30">
        <f t="shared" si="133"/>
        <v>0</v>
      </c>
      <c r="TA219" s="30">
        <f t="shared" si="133"/>
        <v>0</v>
      </c>
      <c r="TB219" s="30">
        <f t="shared" si="133"/>
        <v>0</v>
      </c>
      <c r="TC219" s="30">
        <f t="shared" si="133"/>
        <v>0</v>
      </c>
      <c r="TD219" s="30">
        <f t="shared" ref="TD219:TM232" si="134">INDEX(TD$4:TD$184,$B$200-12*($B$233-$B219)+1)</f>
        <v>0</v>
      </c>
      <c r="TE219" s="30">
        <f t="shared" si="134"/>
        <v>0</v>
      </c>
      <c r="TF219" s="30">
        <f t="shared" si="134"/>
        <v>0</v>
      </c>
      <c r="TG219" s="30">
        <f t="shared" si="134"/>
        <v>0</v>
      </c>
      <c r="TH219" s="30">
        <f t="shared" si="134"/>
        <v>0</v>
      </c>
      <c r="TI219" s="30">
        <f t="shared" si="134"/>
        <v>332987556</v>
      </c>
      <c r="TJ219" s="30">
        <f t="shared" si="134"/>
        <v>156900000000</v>
      </c>
      <c r="TK219" s="30">
        <f t="shared" si="134"/>
        <v>156900000000</v>
      </c>
      <c r="TL219" s="30">
        <f t="shared" si="134"/>
        <v>156900000000</v>
      </c>
      <c r="TM219" s="30">
        <f t="shared" si="134"/>
        <v>0</v>
      </c>
      <c r="TN219" s="30">
        <f t="shared" ref="TN219:TW232" si="135">INDEX(TN$4:TN$184,$B$200-12*($B$233-$B219)+1)</f>
        <v>0</v>
      </c>
      <c r="TO219" s="30">
        <f t="shared" si="135"/>
        <v>0</v>
      </c>
      <c r="TP219" s="30">
        <f t="shared" si="135"/>
        <v>0</v>
      </c>
      <c r="TQ219" s="30">
        <f t="shared" si="135"/>
        <v>0</v>
      </c>
      <c r="TR219" s="30">
        <f t="shared" si="135"/>
        <v>0</v>
      </c>
      <c r="TS219" s="30">
        <f t="shared" si="135"/>
        <v>0</v>
      </c>
      <c r="TT219" s="30">
        <f t="shared" si="135"/>
        <v>0</v>
      </c>
      <c r="TU219" s="30">
        <f t="shared" si="135"/>
        <v>617187</v>
      </c>
      <c r="TV219" s="30">
        <f t="shared" si="135"/>
        <v>0</v>
      </c>
      <c r="TW219" s="30">
        <f t="shared" si="135"/>
        <v>1637</v>
      </c>
      <c r="TX219" s="30">
        <f t="shared" ref="TX219:UG232" si="136">INDEX(TX$4:TX$184,$B$200-12*($B$233-$B219)+1)</f>
        <v>615550</v>
      </c>
      <c r="TY219" s="30">
        <f t="shared" si="136"/>
        <v>0</v>
      </c>
      <c r="TZ219" s="30">
        <f t="shared" si="136"/>
        <v>0</v>
      </c>
      <c r="UA219" s="30">
        <f t="shared" si="136"/>
        <v>0</v>
      </c>
      <c r="UB219" s="30">
        <f t="shared" si="136"/>
        <v>0</v>
      </c>
      <c r="UC219" s="30">
        <f t="shared" si="136"/>
        <v>0</v>
      </c>
      <c r="UD219" s="30">
        <f t="shared" si="136"/>
        <v>0</v>
      </c>
      <c r="UE219" s="30">
        <f t="shared" si="136"/>
        <v>0</v>
      </c>
      <c r="UF219" s="30">
        <f t="shared" si="136"/>
        <v>0</v>
      </c>
      <c r="UG219" s="30">
        <f t="shared" si="136"/>
        <v>267568897251</v>
      </c>
      <c r="UH219" s="2"/>
      <c r="UI219" s="2"/>
    </row>
    <row r="220" spans="1:555">
      <c r="A220" s="743"/>
      <c r="B220" s="65">
        <v>2006</v>
      </c>
      <c r="C220" s="30">
        <f t="shared" si="82"/>
        <v>127060522720</v>
      </c>
      <c r="D220" s="30">
        <f t="shared" si="82"/>
        <v>71125794450</v>
      </c>
      <c r="E220" s="30">
        <f t="shared" si="82"/>
        <v>60966988434</v>
      </c>
      <c r="F220" s="30">
        <f t="shared" si="82"/>
        <v>4901580</v>
      </c>
      <c r="G220" s="30">
        <f t="shared" si="82"/>
        <v>437400</v>
      </c>
      <c r="H220" s="30">
        <f t="shared" si="82"/>
        <v>40173615641</v>
      </c>
      <c r="I220" s="30">
        <f t="shared" si="82"/>
        <v>40173615641</v>
      </c>
      <c r="J220" s="30">
        <f t="shared" si="82"/>
        <v>0</v>
      </c>
      <c r="K220" s="30">
        <f t="shared" si="82"/>
        <v>0</v>
      </c>
      <c r="L220" s="30">
        <f t="shared" si="82"/>
        <v>2923608877</v>
      </c>
      <c r="M220" s="30">
        <f t="shared" si="83"/>
        <v>13342409030</v>
      </c>
      <c r="N220" s="30">
        <f t="shared" si="83"/>
        <v>13342409030</v>
      </c>
      <c r="O220" s="30">
        <f t="shared" si="83"/>
        <v>0</v>
      </c>
      <c r="P220" s="30">
        <f t="shared" si="83"/>
        <v>671616091</v>
      </c>
      <c r="Q220" s="30">
        <f t="shared" si="83"/>
        <v>1630817145</v>
      </c>
      <c r="R220" s="30">
        <f t="shared" si="83"/>
        <v>2209743116</v>
      </c>
      <c r="S220" s="30">
        <f t="shared" si="83"/>
        <v>10158806016</v>
      </c>
      <c r="T220" s="30">
        <f t="shared" si="83"/>
        <v>7585555000</v>
      </c>
      <c r="U220" s="30">
        <f t="shared" si="83"/>
        <v>0</v>
      </c>
      <c r="V220" s="30">
        <f t="shared" si="83"/>
        <v>7585555000</v>
      </c>
      <c r="W220" s="30">
        <f t="shared" si="84"/>
        <v>117797849</v>
      </c>
      <c r="X220" s="30">
        <f t="shared" si="84"/>
        <v>139032549</v>
      </c>
      <c r="Y220" s="30">
        <f t="shared" si="84"/>
        <v>24414985</v>
      </c>
      <c r="Z220" s="30">
        <f t="shared" si="84"/>
        <v>0</v>
      </c>
      <c r="AA220" s="30">
        <f t="shared" si="84"/>
        <v>0</v>
      </c>
      <c r="AB220" s="30">
        <f t="shared" si="84"/>
        <v>54203930</v>
      </c>
      <c r="AC220" s="30">
        <f t="shared" si="84"/>
        <v>29536718</v>
      </c>
      <c r="AD220" s="30">
        <f t="shared" si="84"/>
        <v>2207149737</v>
      </c>
      <c r="AE220" s="30">
        <f t="shared" si="84"/>
        <v>0</v>
      </c>
      <c r="AF220" s="30">
        <f t="shared" si="84"/>
        <v>0</v>
      </c>
      <c r="AG220" s="30">
        <f t="shared" si="85"/>
        <v>0</v>
      </c>
      <c r="AH220" s="30">
        <f t="shared" si="85"/>
        <v>0</v>
      </c>
      <c r="AI220" s="30">
        <f t="shared" si="85"/>
        <v>55934728270</v>
      </c>
      <c r="AJ220" s="30">
        <f t="shared" si="85"/>
        <v>377460</v>
      </c>
      <c r="AK220" s="30">
        <f t="shared" si="85"/>
        <v>0</v>
      </c>
      <c r="AL220" s="30">
        <f t="shared" si="85"/>
        <v>377460</v>
      </c>
      <c r="AM220" s="30">
        <f t="shared" si="85"/>
        <v>0</v>
      </c>
      <c r="AN220" s="30">
        <f t="shared" si="85"/>
        <v>0</v>
      </c>
      <c r="AO220" s="30">
        <f t="shared" si="85"/>
        <v>667388856</v>
      </c>
      <c r="AP220" s="30">
        <f t="shared" si="85"/>
        <v>662465321</v>
      </c>
      <c r="AQ220" s="30">
        <f t="shared" si="86"/>
        <v>200000</v>
      </c>
      <c r="AR220" s="30">
        <f t="shared" si="86"/>
        <v>937107</v>
      </c>
      <c r="AS220" s="30">
        <f t="shared" si="86"/>
        <v>0</v>
      </c>
      <c r="AT220" s="30">
        <f t="shared" si="86"/>
        <v>100</v>
      </c>
      <c r="AU220" s="30">
        <f t="shared" si="86"/>
        <v>3786328</v>
      </c>
      <c r="AV220" s="30">
        <f t="shared" si="86"/>
        <v>0</v>
      </c>
      <c r="AW220" s="30">
        <f t="shared" si="86"/>
        <v>0</v>
      </c>
      <c r="AX220" s="30">
        <f t="shared" si="86"/>
        <v>0</v>
      </c>
      <c r="AY220" s="30">
        <f t="shared" si="86"/>
        <v>0</v>
      </c>
      <c r="AZ220" s="30">
        <f t="shared" si="86"/>
        <v>0</v>
      </c>
      <c r="BA220" s="30">
        <f t="shared" si="87"/>
        <v>0</v>
      </c>
      <c r="BB220" s="30">
        <f t="shared" si="87"/>
        <v>0</v>
      </c>
      <c r="BC220" s="30">
        <f t="shared" si="87"/>
        <v>0</v>
      </c>
      <c r="BD220" s="30">
        <f t="shared" si="87"/>
        <v>3769344339</v>
      </c>
      <c r="BE220" s="30">
        <f t="shared" si="87"/>
        <v>0</v>
      </c>
      <c r="BF220" s="30">
        <f t="shared" si="87"/>
        <v>2766006195</v>
      </c>
      <c r="BG220" s="30">
        <f t="shared" si="87"/>
        <v>960074505</v>
      </c>
      <c r="BH220" s="30">
        <f t="shared" si="87"/>
        <v>310487</v>
      </c>
      <c r="BI220" s="30">
        <f t="shared" si="87"/>
        <v>0</v>
      </c>
      <c r="BJ220" s="30">
        <f t="shared" si="87"/>
        <v>3720</v>
      </c>
      <c r="BK220" s="30">
        <f t="shared" si="88"/>
        <v>0</v>
      </c>
      <c r="BL220" s="30">
        <f t="shared" si="88"/>
        <v>9907464</v>
      </c>
      <c r="BM220" s="30">
        <f t="shared" si="88"/>
        <v>0</v>
      </c>
      <c r="BN220" s="30">
        <f t="shared" si="88"/>
        <v>8120543</v>
      </c>
      <c r="BO220" s="30">
        <f t="shared" si="88"/>
        <v>7714</v>
      </c>
      <c r="BP220" s="30">
        <f t="shared" si="88"/>
        <v>0</v>
      </c>
      <c r="BQ220" s="30">
        <f t="shared" si="88"/>
        <v>0</v>
      </c>
      <c r="BR220" s="30">
        <f t="shared" si="88"/>
        <v>24913711</v>
      </c>
      <c r="BS220" s="30">
        <f t="shared" si="88"/>
        <v>0</v>
      </c>
      <c r="BT220" s="30">
        <f t="shared" si="88"/>
        <v>62654259</v>
      </c>
      <c r="BU220" s="30">
        <f t="shared" si="89"/>
        <v>192129</v>
      </c>
      <c r="BV220" s="30">
        <f t="shared" si="89"/>
        <v>0</v>
      </c>
      <c r="BW220" s="30">
        <f t="shared" si="89"/>
        <v>453492</v>
      </c>
      <c r="BX220" s="30">
        <f t="shared" si="89"/>
        <v>0</v>
      </c>
      <c r="BY220" s="30">
        <f t="shared" si="89"/>
        <v>62008638</v>
      </c>
      <c r="BZ220" s="30">
        <f t="shared" si="89"/>
        <v>0</v>
      </c>
      <c r="CA220" s="30">
        <f t="shared" si="89"/>
        <v>0</v>
      </c>
      <c r="CB220" s="30">
        <f t="shared" si="89"/>
        <v>0</v>
      </c>
      <c r="CC220" s="30">
        <f t="shared" si="89"/>
        <v>1604661984</v>
      </c>
      <c r="CD220" s="30">
        <f t="shared" si="89"/>
        <v>1454794</v>
      </c>
      <c r="CE220" s="30">
        <f t="shared" si="90"/>
        <v>664040715</v>
      </c>
      <c r="CF220" s="30">
        <f t="shared" si="90"/>
        <v>77236168</v>
      </c>
      <c r="CG220" s="30">
        <f t="shared" si="90"/>
        <v>-8724255</v>
      </c>
      <c r="CH220" s="30">
        <f t="shared" si="90"/>
        <v>53897679</v>
      </c>
      <c r="CI220" s="30">
        <f t="shared" si="90"/>
        <v>29671839</v>
      </c>
      <c r="CJ220" s="30">
        <f t="shared" si="90"/>
        <v>1976766</v>
      </c>
      <c r="CK220" s="30">
        <f t="shared" si="90"/>
        <v>15311300</v>
      </c>
      <c r="CL220" s="30">
        <f t="shared" si="90"/>
        <v>5503740</v>
      </c>
      <c r="CM220" s="30">
        <f t="shared" si="90"/>
        <v>689904</v>
      </c>
      <c r="CN220" s="30">
        <f t="shared" si="90"/>
        <v>483910</v>
      </c>
      <c r="CO220" s="30">
        <f t="shared" si="91"/>
        <v>0</v>
      </c>
      <c r="CP220" s="30">
        <f t="shared" si="91"/>
        <v>5706219</v>
      </c>
      <c r="CQ220" s="30">
        <f t="shared" si="91"/>
        <v>0</v>
      </c>
      <c r="CR220" s="30">
        <f t="shared" si="91"/>
        <v>0</v>
      </c>
      <c r="CS220" s="30">
        <f t="shared" si="91"/>
        <v>493945711</v>
      </c>
      <c r="CT220" s="30">
        <f t="shared" si="91"/>
        <v>408691484</v>
      </c>
      <c r="CU220" s="30">
        <f t="shared" si="91"/>
        <v>18390013</v>
      </c>
      <c r="CV220" s="30">
        <f t="shared" si="91"/>
        <v>37577022</v>
      </c>
      <c r="CW220" s="30">
        <f t="shared" si="91"/>
        <v>17302298</v>
      </c>
      <c r="CX220" s="30">
        <f t="shared" si="91"/>
        <v>8800714</v>
      </c>
      <c r="CY220" s="30">
        <f t="shared" si="92"/>
        <v>3184180</v>
      </c>
      <c r="CZ220" s="30">
        <f t="shared" si="92"/>
        <v>0</v>
      </c>
      <c r="DA220" s="30">
        <f t="shared" si="92"/>
        <v>0</v>
      </c>
      <c r="DB220" s="30">
        <f t="shared" si="92"/>
        <v>0</v>
      </c>
      <c r="DC220" s="30">
        <f t="shared" si="92"/>
        <v>0</v>
      </c>
      <c r="DD220" s="30">
        <f t="shared" si="92"/>
        <v>0</v>
      </c>
      <c r="DE220" s="30">
        <f t="shared" si="92"/>
        <v>0</v>
      </c>
      <c r="DF220" s="30">
        <f t="shared" si="92"/>
        <v>0</v>
      </c>
      <c r="DG220" s="30">
        <f t="shared" si="92"/>
        <v>0</v>
      </c>
      <c r="DH220" s="30">
        <f t="shared" si="92"/>
        <v>0</v>
      </c>
      <c r="DI220" s="30">
        <f t="shared" si="93"/>
        <v>271867</v>
      </c>
      <c r="DJ220" s="30">
        <f t="shared" si="93"/>
        <v>0</v>
      </c>
      <c r="DK220" s="30">
        <f t="shared" si="93"/>
        <v>271867</v>
      </c>
      <c r="DL220" s="30">
        <f t="shared" si="93"/>
        <v>1084792</v>
      </c>
      <c r="DM220" s="30">
        <f t="shared" si="93"/>
        <v>478790301</v>
      </c>
      <c r="DN220" s="30">
        <f t="shared" si="93"/>
        <v>45576800</v>
      </c>
      <c r="DO220" s="30">
        <f t="shared" si="93"/>
        <v>12100400</v>
      </c>
      <c r="DP220" s="30">
        <f t="shared" si="93"/>
        <v>12059400</v>
      </c>
      <c r="DQ220" s="30">
        <f t="shared" si="93"/>
        <v>41000</v>
      </c>
      <c r="DR220" s="30">
        <f t="shared" si="93"/>
        <v>289925793</v>
      </c>
      <c r="DS220" s="30">
        <f t="shared" si="94"/>
        <v>10791700</v>
      </c>
      <c r="DT220" s="30">
        <f t="shared" si="94"/>
        <v>9424800</v>
      </c>
      <c r="DU220" s="30">
        <f t="shared" si="94"/>
        <v>1264400</v>
      </c>
      <c r="DV220" s="30">
        <f t="shared" si="94"/>
        <v>102500</v>
      </c>
      <c r="DW220" s="30">
        <f t="shared" si="94"/>
        <v>12304300</v>
      </c>
      <c r="DX220" s="30">
        <f t="shared" si="94"/>
        <v>669400</v>
      </c>
      <c r="DY220" s="30">
        <f t="shared" si="94"/>
        <v>3139500</v>
      </c>
      <c r="DZ220" s="30">
        <f t="shared" si="94"/>
        <v>0</v>
      </c>
      <c r="EA220" s="30">
        <f t="shared" si="94"/>
        <v>8017000</v>
      </c>
      <c r="EB220" s="30">
        <f t="shared" si="94"/>
        <v>478400</v>
      </c>
      <c r="EC220" s="30">
        <f t="shared" si="95"/>
        <v>8440095</v>
      </c>
      <c r="ED220" s="30">
        <f t="shared" si="95"/>
        <v>299000</v>
      </c>
      <c r="EE220" s="30">
        <f t="shared" si="95"/>
        <v>8135400</v>
      </c>
      <c r="EF220" s="30">
        <f t="shared" si="95"/>
        <v>5695</v>
      </c>
      <c r="EG220" s="30">
        <f t="shared" si="95"/>
        <v>11447800</v>
      </c>
      <c r="EH220" s="30">
        <f t="shared" si="95"/>
        <v>11382400</v>
      </c>
      <c r="EI220" s="30">
        <f t="shared" si="95"/>
        <v>0</v>
      </c>
      <c r="EJ220" s="30">
        <f t="shared" si="95"/>
        <v>65400</v>
      </c>
      <c r="EK220" s="30">
        <f t="shared" si="95"/>
        <v>34405000</v>
      </c>
      <c r="EL220" s="30">
        <f t="shared" si="95"/>
        <v>87200</v>
      </c>
      <c r="EM220" s="30">
        <f t="shared" si="96"/>
        <v>1441600</v>
      </c>
      <c r="EN220" s="30">
        <f t="shared" si="96"/>
        <v>15587000</v>
      </c>
      <c r="EO220" s="30">
        <f t="shared" si="96"/>
        <v>2714300</v>
      </c>
      <c r="EP220" s="30">
        <f t="shared" si="96"/>
        <v>812100</v>
      </c>
      <c r="EQ220" s="30">
        <f t="shared" si="96"/>
        <v>218000</v>
      </c>
      <c r="ER220" s="30">
        <f t="shared" si="96"/>
        <v>21800</v>
      </c>
      <c r="ES220" s="30">
        <f t="shared" si="96"/>
        <v>959200</v>
      </c>
      <c r="ET220" s="30">
        <f t="shared" si="96"/>
        <v>703200</v>
      </c>
      <c r="EU220" s="30">
        <f t="shared" si="96"/>
        <v>5035800</v>
      </c>
      <c r="EV220" s="30">
        <f t="shared" si="96"/>
        <v>1881900</v>
      </c>
      <c r="EW220" s="30">
        <f t="shared" si="97"/>
        <v>44900900</v>
      </c>
      <c r="EX220" s="30">
        <f t="shared" si="97"/>
        <v>327800</v>
      </c>
      <c r="EY220" s="30">
        <f t="shared" si="97"/>
        <v>842300</v>
      </c>
      <c r="EZ220" s="30">
        <f t="shared" si="97"/>
        <v>29539000</v>
      </c>
      <c r="FA220" s="30">
        <f t="shared" si="97"/>
        <v>14191800</v>
      </c>
      <c r="FB220" s="30">
        <f t="shared" si="97"/>
        <v>0</v>
      </c>
      <c r="FC220" s="30">
        <f t="shared" si="97"/>
        <v>244200</v>
      </c>
      <c r="FD220" s="30">
        <f t="shared" si="97"/>
        <v>136000</v>
      </c>
      <c r="FE220" s="30">
        <f t="shared" si="97"/>
        <v>0</v>
      </c>
      <c r="FF220" s="30">
        <f t="shared" si="97"/>
        <v>140507998</v>
      </c>
      <c r="FG220" s="30">
        <f t="shared" si="98"/>
        <v>131187308</v>
      </c>
      <c r="FH220" s="30">
        <f t="shared" si="98"/>
        <v>1787600</v>
      </c>
      <c r="FI220" s="30">
        <f t="shared" si="98"/>
        <v>113460808</v>
      </c>
      <c r="FJ220" s="30">
        <f t="shared" si="98"/>
        <v>14234400</v>
      </c>
      <c r="FK220" s="30">
        <f t="shared" si="98"/>
        <v>2508000</v>
      </c>
      <c r="FL220" s="30">
        <f t="shared" si="98"/>
        <v>0</v>
      </c>
      <c r="FM220" s="30">
        <f t="shared" si="98"/>
        <v>0</v>
      </c>
      <c r="FN220" s="30">
        <f t="shared" si="98"/>
        <v>0</v>
      </c>
      <c r="FO220" s="30">
        <f t="shared" si="98"/>
        <v>11726400</v>
      </c>
      <c r="FP220" s="30">
        <f t="shared" si="98"/>
        <v>1704500</v>
      </c>
      <c r="FQ220" s="30">
        <f t="shared" si="99"/>
        <v>0</v>
      </c>
      <c r="FR220" s="30">
        <f t="shared" si="99"/>
        <v>243674087</v>
      </c>
      <c r="FS220" s="30">
        <f t="shared" si="99"/>
        <v>80973514</v>
      </c>
      <c r="FT220" s="30">
        <f t="shared" si="99"/>
        <v>223200</v>
      </c>
      <c r="FU220" s="30">
        <f t="shared" si="99"/>
        <v>5051234</v>
      </c>
      <c r="FV220" s="30">
        <f t="shared" si="99"/>
        <v>32115400</v>
      </c>
      <c r="FW220" s="30">
        <f t="shared" si="99"/>
        <v>41000</v>
      </c>
      <c r="FX220" s="30">
        <f t="shared" si="99"/>
        <v>32074400</v>
      </c>
      <c r="FY220" s="30">
        <f t="shared" si="99"/>
        <v>0</v>
      </c>
      <c r="FZ220" s="30">
        <f t="shared" si="99"/>
        <v>481000</v>
      </c>
      <c r="GA220" s="30">
        <f t="shared" si="100"/>
        <v>41191680</v>
      </c>
      <c r="GB220" s="30">
        <f t="shared" si="100"/>
        <v>1911000</v>
      </c>
      <c r="GC220" s="30">
        <f t="shared" si="100"/>
        <v>1733249</v>
      </c>
      <c r="GD220" s="30">
        <f t="shared" si="100"/>
        <v>0</v>
      </c>
      <c r="GE220" s="30">
        <f t="shared" si="100"/>
        <v>1733249</v>
      </c>
      <c r="GF220" s="30">
        <f t="shared" si="100"/>
        <v>0</v>
      </c>
      <c r="GG220" s="30">
        <f t="shared" si="100"/>
        <v>95224</v>
      </c>
      <c r="GH220" s="30">
        <f t="shared" si="100"/>
        <v>6830328</v>
      </c>
      <c r="GI220" s="30">
        <f t="shared" si="100"/>
        <v>40412932</v>
      </c>
      <c r="GJ220" s="30">
        <f t="shared" si="100"/>
        <v>40385346</v>
      </c>
      <c r="GK220" s="30">
        <f t="shared" si="101"/>
        <v>27586</v>
      </c>
      <c r="GL220" s="30">
        <f t="shared" si="101"/>
        <v>113628840</v>
      </c>
      <c r="GM220" s="30">
        <f t="shared" si="101"/>
        <v>2582420</v>
      </c>
      <c r="GN220" s="30">
        <f t="shared" si="101"/>
        <v>0</v>
      </c>
      <c r="GO220" s="30">
        <f t="shared" si="101"/>
        <v>10436573</v>
      </c>
      <c r="GP220" s="30">
        <f t="shared" si="101"/>
        <v>8439136</v>
      </c>
      <c r="GQ220" s="30">
        <f t="shared" si="101"/>
        <v>15454636</v>
      </c>
      <c r="GR220" s="30">
        <f t="shared" si="101"/>
        <v>291109</v>
      </c>
      <c r="GS220" s="30">
        <f t="shared" si="101"/>
        <v>26309215</v>
      </c>
      <c r="GT220" s="30">
        <f t="shared" si="101"/>
        <v>50115751</v>
      </c>
      <c r="GU220" s="30">
        <f t="shared" si="102"/>
        <v>7178257660</v>
      </c>
      <c r="GV220" s="30">
        <f t="shared" si="102"/>
        <v>0</v>
      </c>
      <c r="GW220" s="30">
        <f t="shared" si="102"/>
        <v>0</v>
      </c>
      <c r="GX220" s="30">
        <f t="shared" si="102"/>
        <v>0</v>
      </c>
      <c r="GY220" s="30">
        <f t="shared" si="102"/>
        <v>80869108</v>
      </c>
      <c r="GZ220" s="30">
        <f t="shared" si="102"/>
        <v>549231100</v>
      </c>
      <c r="HA220" s="30">
        <f t="shared" si="102"/>
        <v>0</v>
      </c>
      <c r="HB220" s="30">
        <f t="shared" si="102"/>
        <v>4228602216</v>
      </c>
      <c r="HC220" s="30">
        <f t="shared" si="102"/>
        <v>0</v>
      </c>
      <c r="HD220" s="30">
        <f t="shared" si="102"/>
        <v>2319555236</v>
      </c>
      <c r="HE220" s="30">
        <f t="shared" si="103"/>
        <v>0</v>
      </c>
      <c r="HF220" s="30">
        <f t="shared" si="103"/>
        <v>0</v>
      </c>
      <c r="HG220" s="30">
        <f t="shared" si="103"/>
        <v>0</v>
      </c>
      <c r="HH220" s="30">
        <f t="shared" si="103"/>
        <v>0</v>
      </c>
      <c r="HI220" s="30">
        <f t="shared" si="103"/>
        <v>0</v>
      </c>
      <c r="HJ220" s="30">
        <f t="shared" si="103"/>
        <v>0</v>
      </c>
      <c r="HK220" s="30">
        <f t="shared" si="103"/>
        <v>0</v>
      </c>
      <c r="HL220" s="30">
        <f t="shared" si="103"/>
        <v>0</v>
      </c>
      <c r="HM220" s="30">
        <f t="shared" si="103"/>
        <v>0</v>
      </c>
      <c r="HN220" s="30">
        <f t="shared" si="103"/>
        <v>0</v>
      </c>
      <c r="HO220" s="30">
        <f t="shared" si="104"/>
        <v>0</v>
      </c>
      <c r="HP220" s="30">
        <f t="shared" si="104"/>
        <v>18013573</v>
      </c>
      <c r="HQ220" s="30">
        <f t="shared" si="104"/>
        <v>3741813</v>
      </c>
      <c r="HR220" s="30">
        <f t="shared" si="104"/>
        <v>5478984</v>
      </c>
      <c r="HS220" s="30">
        <f t="shared" si="104"/>
        <v>8792776</v>
      </c>
      <c r="HT220" s="30">
        <f t="shared" si="104"/>
        <v>0</v>
      </c>
      <c r="HU220" s="30">
        <f t="shared" si="104"/>
        <v>0</v>
      </c>
      <c r="HV220" s="30">
        <f t="shared" si="104"/>
        <v>0</v>
      </c>
      <c r="HW220" s="30">
        <f t="shared" si="104"/>
        <v>0</v>
      </c>
      <c r="HX220" s="30">
        <f t="shared" si="104"/>
        <v>0</v>
      </c>
      <c r="HY220" s="30">
        <f t="shared" si="104"/>
        <v>0</v>
      </c>
      <c r="HZ220" s="30">
        <f t="shared" si="105"/>
        <v>41188732917</v>
      </c>
      <c r="IA220" s="30">
        <f t="shared" si="105"/>
        <v>38818524189</v>
      </c>
      <c r="IB220" s="30">
        <f t="shared" si="105"/>
        <v>38818524189</v>
      </c>
      <c r="IC220" s="30">
        <f t="shared" si="105"/>
        <v>0</v>
      </c>
      <c r="ID220" s="30">
        <f t="shared" si="105"/>
        <v>0</v>
      </c>
      <c r="IE220" s="30">
        <f t="shared" si="105"/>
        <v>0</v>
      </c>
      <c r="IF220" s="30">
        <f t="shared" si="105"/>
        <v>0</v>
      </c>
      <c r="IG220" s="30">
        <f t="shared" si="105"/>
        <v>34834934325</v>
      </c>
      <c r="IH220" s="30">
        <f t="shared" si="105"/>
        <v>22286711415</v>
      </c>
      <c r="II220" s="30">
        <f t="shared" si="105"/>
        <v>11311612937</v>
      </c>
      <c r="IJ220" s="30">
        <f t="shared" si="106"/>
        <v>1236609973</v>
      </c>
      <c r="IK220" s="30">
        <f t="shared" si="106"/>
        <v>0</v>
      </c>
      <c r="IL220" s="30">
        <f t="shared" si="106"/>
        <v>3852447190</v>
      </c>
      <c r="IM220" s="30">
        <f t="shared" si="106"/>
        <v>1755174939</v>
      </c>
      <c r="IN220" s="30">
        <f t="shared" si="106"/>
        <v>171048655</v>
      </c>
      <c r="IO220" s="30">
        <f t="shared" si="106"/>
        <v>128286491</v>
      </c>
      <c r="IP220" s="30">
        <f t="shared" si="106"/>
        <v>1797937105</v>
      </c>
      <c r="IQ220" s="30">
        <f t="shared" si="106"/>
        <v>0</v>
      </c>
      <c r="IR220" s="30">
        <f t="shared" si="106"/>
        <v>0</v>
      </c>
      <c r="IS220" s="30">
        <f t="shared" si="106"/>
        <v>0</v>
      </c>
      <c r="IT220" s="30">
        <f t="shared" si="107"/>
        <v>0</v>
      </c>
      <c r="IU220" s="30">
        <f t="shared" si="107"/>
        <v>0</v>
      </c>
      <c r="IV220" s="30">
        <f t="shared" si="107"/>
        <v>131142674</v>
      </c>
      <c r="IW220" s="30">
        <f t="shared" si="107"/>
        <v>0</v>
      </c>
      <c r="IX220" s="30">
        <f t="shared" si="107"/>
        <v>0</v>
      </c>
      <c r="IY220" s="30">
        <f t="shared" si="107"/>
        <v>0</v>
      </c>
      <c r="IZ220" s="30">
        <f t="shared" si="107"/>
        <v>0</v>
      </c>
      <c r="JA220" s="30">
        <f t="shared" si="107"/>
        <v>0</v>
      </c>
      <c r="JB220" s="30">
        <f t="shared" si="107"/>
        <v>0</v>
      </c>
      <c r="JC220" s="30">
        <f t="shared" si="107"/>
        <v>0</v>
      </c>
      <c r="JD220" s="30">
        <f t="shared" si="108"/>
        <v>0</v>
      </c>
      <c r="JE220" s="30">
        <f t="shared" si="108"/>
        <v>0</v>
      </c>
      <c r="JF220" s="30">
        <f t="shared" si="108"/>
        <v>0</v>
      </c>
      <c r="JG220" s="30">
        <f t="shared" si="108"/>
        <v>0</v>
      </c>
      <c r="JH220" s="30">
        <f t="shared" si="108"/>
        <v>0</v>
      </c>
      <c r="JI220" s="30">
        <f t="shared" si="108"/>
        <v>0</v>
      </c>
      <c r="JJ220" s="30">
        <f t="shared" si="108"/>
        <v>0</v>
      </c>
      <c r="JK220" s="30">
        <f t="shared" si="108"/>
        <v>0</v>
      </c>
      <c r="JL220" s="30">
        <f t="shared" si="108"/>
        <v>0</v>
      </c>
      <c r="JM220" s="30">
        <f t="shared" si="108"/>
        <v>0</v>
      </c>
      <c r="JN220" s="30">
        <f t="shared" si="109"/>
        <v>0</v>
      </c>
      <c r="JO220" s="30">
        <f t="shared" si="109"/>
        <v>9839554</v>
      </c>
      <c r="JP220" s="30">
        <f t="shared" si="109"/>
        <v>1116330013</v>
      </c>
      <c r="JQ220" s="30">
        <f t="shared" si="109"/>
        <v>-5837095</v>
      </c>
      <c r="JR220" s="30">
        <f t="shared" si="109"/>
        <v>0</v>
      </c>
      <c r="JS220" s="30">
        <f t="shared" si="109"/>
        <v>0</v>
      </c>
      <c r="JT220" s="30">
        <f t="shared" si="109"/>
        <v>0</v>
      </c>
      <c r="JU220" s="30">
        <f t="shared" si="109"/>
        <v>0</v>
      </c>
      <c r="JV220" s="30">
        <f t="shared" si="109"/>
        <v>1127746920</v>
      </c>
      <c r="JW220" s="30">
        <f t="shared" si="109"/>
        <v>0</v>
      </c>
      <c r="JX220" s="30">
        <f t="shared" si="110"/>
        <v>0</v>
      </c>
      <c r="JY220" s="30">
        <f t="shared" si="110"/>
        <v>0</v>
      </c>
      <c r="JZ220" s="30">
        <f t="shared" si="110"/>
        <v>0</v>
      </c>
      <c r="KA220" s="30">
        <f t="shared" si="110"/>
        <v>0</v>
      </c>
      <c r="KB220" s="30">
        <f t="shared" si="110"/>
        <v>0</v>
      </c>
      <c r="KC220" s="30">
        <f t="shared" si="110"/>
        <v>0</v>
      </c>
      <c r="KD220" s="30">
        <f t="shared" si="110"/>
        <v>0</v>
      </c>
      <c r="KE220" s="30">
        <f t="shared" si="110"/>
        <v>0</v>
      </c>
      <c r="KF220" s="30">
        <f t="shared" si="110"/>
        <v>0</v>
      </c>
      <c r="KG220" s="30">
        <f t="shared" si="110"/>
        <v>0</v>
      </c>
      <c r="KH220" s="30">
        <f t="shared" si="111"/>
        <v>0</v>
      </c>
      <c r="KI220" s="30">
        <f t="shared" si="111"/>
        <v>0</v>
      </c>
      <c r="KJ220" s="30">
        <f t="shared" si="111"/>
        <v>0</v>
      </c>
      <c r="KK220" s="30">
        <f t="shared" si="111"/>
        <v>0</v>
      </c>
      <c r="KL220" s="30">
        <f t="shared" si="111"/>
        <v>0</v>
      </c>
      <c r="KM220" s="30">
        <f t="shared" si="111"/>
        <v>1253878715</v>
      </c>
      <c r="KN220" s="30">
        <f t="shared" si="111"/>
        <v>1121838100</v>
      </c>
      <c r="KO220" s="30">
        <f t="shared" si="111"/>
        <v>37614494</v>
      </c>
      <c r="KP220" s="30">
        <f t="shared" si="111"/>
        <v>32205108</v>
      </c>
      <c r="KQ220" s="30">
        <f t="shared" si="111"/>
        <v>2404568</v>
      </c>
      <c r="KR220" s="30">
        <f t="shared" si="112"/>
        <v>1805455</v>
      </c>
      <c r="KS220" s="30">
        <f t="shared" si="112"/>
        <v>2435590</v>
      </c>
      <c r="KT220" s="30">
        <f t="shared" si="112"/>
        <v>2582333</v>
      </c>
      <c r="KU220" s="30">
        <f t="shared" si="112"/>
        <v>77280</v>
      </c>
      <c r="KV220" s="30">
        <f t="shared" si="112"/>
        <v>42542333</v>
      </c>
      <c r="KW220" s="30">
        <f t="shared" si="112"/>
        <v>0</v>
      </c>
      <c r="KX220" s="30">
        <f t="shared" si="112"/>
        <v>632235</v>
      </c>
      <c r="KY220" s="30">
        <f t="shared" si="112"/>
        <v>0</v>
      </c>
      <c r="KZ220" s="30">
        <f t="shared" si="112"/>
        <v>1175292</v>
      </c>
      <c r="LA220" s="30">
        <f t="shared" si="112"/>
        <v>6546432</v>
      </c>
      <c r="LB220" s="30">
        <f t="shared" si="113"/>
        <v>590495</v>
      </c>
      <c r="LC220" s="30">
        <f t="shared" si="113"/>
        <v>1429000</v>
      </c>
      <c r="LD220" s="30">
        <f t="shared" si="113"/>
        <v>0</v>
      </c>
      <c r="LE220" s="30">
        <f t="shared" si="113"/>
        <v>0</v>
      </c>
      <c r="LF220" s="30">
        <f t="shared" si="113"/>
        <v>0</v>
      </c>
      <c r="LG220" s="30">
        <f t="shared" si="113"/>
        <v>0</v>
      </c>
      <c r="LH220" s="30">
        <f t="shared" si="113"/>
        <v>0</v>
      </c>
      <c r="LI220" s="30">
        <f t="shared" si="113"/>
        <v>0</v>
      </c>
      <c r="LJ220" s="30">
        <f t="shared" si="113"/>
        <v>0</v>
      </c>
      <c r="LK220" s="30">
        <f t="shared" si="113"/>
        <v>0</v>
      </c>
      <c r="LL220" s="30">
        <f t="shared" si="114"/>
        <v>0</v>
      </c>
      <c r="LM220" s="30">
        <f t="shared" si="114"/>
        <v>0</v>
      </c>
      <c r="LN220" s="30">
        <f t="shared" si="114"/>
        <v>0</v>
      </c>
      <c r="LO220" s="30">
        <f t="shared" si="114"/>
        <v>0</v>
      </c>
      <c r="LP220" s="30">
        <f t="shared" si="114"/>
        <v>0</v>
      </c>
      <c r="LQ220" s="30">
        <f t="shared" si="114"/>
        <v>0</v>
      </c>
      <c r="LR220" s="30">
        <f t="shared" si="114"/>
        <v>0</v>
      </c>
      <c r="LS220" s="30">
        <f t="shared" si="114"/>
        <v>0</v>
      </c>
      <c r="LT220" s="30">
        <f t="shared" si="114"/>
        <v>0</v>
      </c>
      <c r="LU220" s="30">
        <f t="shared" si="114"/>
        <v>0</v>
      </c>
      <c r="LV220" s="30">
        <f t="shared" si="115"/>
        <v>0</v>
      </c>
      <c r="LW220" s="30">
        <f t="shared" si="115"/>
        <v>0</v>
      </c>
      <c r="LX220" s="30">
        <f t="shared" si="115"/>
        <v>0</v>
      </c>
      <c r="LY220" s="30">
        <f t="shared" si="115"/>
        <v>0</v>
      </c>
      <c r="LZ220" s="30">
        <f t="shared" si="115"/>
        <v>0</v>
      </c>
      <c r="MA220" s="30">
        <f t="shared" si="115"/>
        <v>0</v>
      </c>
      <c r="MB220" s="30">
        <f t="shared" si="115"/>
        <v>0</v>
      </c>
      <c r="MC220" s="30">
        <f t="shared" si="115"/>
        <v>0</v>
      </c>
      <c r="MD220" s="30">
        <f t="shared" si="115"/>
        <v>0</v>
      </c>
      <c r="ME220" s="30">
        <f t="shared" si="115"/>
        <v>0</v>
      </c>
      <c r="MF220" s="30">
        <f t="shared" si="116"/>
        <v>0</v>
      </c>
      <c r="MG220" s="30">
        <f t="shared" si="116"/>
        <v>0</v>
      </c>
      <c r="MH220" s="30">
        <f t="shared" si="116"/>
        <v>0</v>
      </c>
      <c r="MI220" s="30">
        <f t="shared" si="116"/>
        <v>0</v>
      </c>
      <c r="MJ220" s="30">
        <f t="shared" si="116"/>
        <v>0</v>
      </c>
      <c r="MK220" s="30">
        <f t="shared" si="116"/>
        <v>0</v>
      </c>
      <c r="ML220" s="30">
        <f t="shared" si="116"/>
        <v>0</v>
      </c>
      <c r="MM220" s="30">
        <f t="shared" si="116"/>
        <v>0</v>
      </c>
      <c r="MN220" s="30">
        <f t="shared" si="116"/>
        <v>0</v>
      </c>
      <c r="MO220" s="30">
        <f t="shared" si="116"/>
        <v>0</v>
      </c>
      <c r="MP220" s="30">
        <f t="shared" si="117"/>
        <v>0</v>
      </c>
      <c r="MQ220" s="30">
        <f t="shared" si="117"/>
        <v>73994239</v>
      </c>
      <c r="MR220" s="30">
        <f t="shared" si="117"/>
        <v>0</v>
      </c>
      <c r="MS220" s="30">
        <f t="shared" si="117"/>
        <v>4508008622</v>
      </c>
      <c r="MT220" s="30">
        <f t="shared" si="117"/>
        <v>3681093215</v>
      </c>
      <c r="MU220" s="30">
        <f t="shared" si="117"/>
        <v>0</v>
      </c>
      <c r="MV220" s="30">
        <f t="shared" si="117"/>
        <v>0</v>
      </c>
      <c r="MW220" s="30">
        <f t="shared" si="117"/>
        <v>0</v>
      </c>
      <c r="MX220" s="30">
        <f t="shared" si="117"/>
        <v>0</v>
      </c>
      <c r="MY220" s="30">
        <f t="shared" si="117"/>
        <v>0</v>
      </c>
      <c r="MZ220" s="30">
        <f t="shared" si="118"/>
        <v>3454706759</v>
      </c>
      <c r="NA220" s="30">
        <f t="shared" si="118"/>
        <v>0</v>
      </c>
      <c r="NB220" s="30">
        <f t="shared" si="118"/>
        <v>0</v>
      </c>
      <c r="NC220" s="30">
        <f t="shared" si="118"/>
        <v>0</v>
      </c>
      <c r="ND220" s="30">
        <f t="shared" si="118"/>
        <v>0</v>
      </c>
      <c r="NE220" s="30">
        <f t="shared" si="118"/>
        <v>0</v>
      </c>
      <c r="NF220" s="30">
        <f t="shared" si="118"/>
        <v>0</v>
      </c>
      <c r="NG220" s="30">
        <f t="shared" si="118"/>
        <v>0</v>
      </c>
      <c r="NH220" s="30">
        <f t="shared" si="118"/>
        <v>0</v>
      </c>
      <c r="NI220" s="30">
        <f t="shared" si="118"/>
        <v>0</v>
      </c>
      <c r="NJ220" s="30">
        <f t="shared" si="119"/>
        <v>0</v>
      </c>
      <c r="NK220" s="30">
        <f t="shared" si="119"/>
        <v>0</v>
      </c>
      <c r="NL220" s="30">
        <f t="shared" si="119"/>
        <v>0</v>
      </c>
      <c r="NM220" s="30">
        <f t="shared" si="119"/>
        <v>0</v>
      </c>
      <c r="NN220" s="30">
        <f t="shared" si="119"/>
        <v>0</v>
      </c>
      <c r="NO220" s="30">
        <f t="shared" si="119"/>
        <v>0</v>
      </c>
      <c r="NP220" s="30">
        <f t="shared" si="119"/>
        <v>0</v>
      </c>
      <c r="NQ220" s="30">
        <f t="shared" si="119"/>
        <v>0</v>
      </c>
      <c r="NR220" s="30">
        <f t="shared" si="119"/>
        <v>0</v>
      </c>
      <c r="NS220" s="30">
        <f t="shared" si="119"/>
        <v>0</v>
      </c>
      <c r="NT220" s="30">
        <f t="shared" si="120"/>
        <v>0</v>
      </c>
      <c r="NU220" s="30">
        <f t="shared" si="120"/>
        <v>226386456</v>
      </c>
      <c r="NV220" s="30">
        <f t="shared" si="120"/>
        <v>0</v>
      </c>
      <c r="NW220" s="30">
        <f t="shared" si="120"/>
        <v>0</v>
      </c>
      <c r="NX220" s="30">
        <f t="shared" si="120"/>
        <v>0</v>
      </c>
      <c r="NY220" s="30">
        <f t="shared" si="120"/>
        <v>0</v>
      </c>
      <c r="NZ220" s="30">
        <f t="shared" si="120"/>
        <v>0</v>
      </c>
      <c r="OA220" s="30">
        <f t="shared" si="120"/>
        <v>80880261</v>
      </c>
      <c r="OB220" s="30">
        <f t="shared" si="120"/>
        <v>0</v>
      </c>
      <c r="OC220" s="30">
        <f t="shared" si="120"/>
        <v>0</v>
      </c>
      <c r="OD220" s="30">
        <f t="shared" si="121"/>
        <v>0</v>
      </c>
      <c r="OE220" s="30">
        <f t="shared" si="121"/>
        <v>0</v>
      </c>
      <c r="OF220" s="30">
        <f t="shared" si="121"/>
        <v>0</v>
      </c>
      <c r="OG220" s="30">
        <f t="shared" si="121"/>
        <v>0</v>
      </c>
      <c r="OH220" s="30">
        <f t="shared" si="121"/>
        <v>0</v>
      </c>
      <c r="OI220" s="30">
        <f t="shared" si="121"/>
        <v>0</v>
      </c>
      <c r="OJ220" s="30">
        <f t="shared" si="121"/>
        <v>0</v>
      </c>
      <c r="OK220" s="30">
        <f t="shared" si="121"/>
        <v>0</v>
      </c>
      <c r="OL220" s="30">
        <f t="shared" si="121"/>
        <v>0</v>
      </c>
      <c r="OM220" s="30">
        <f t="shared" si="121"/>
        <v>0</v>
      </c>
      <c r="ON220" s="30">
        <f t="shared" si="122"/>
        <v>0</v>
      </c>
      <c r="OO220" s="30">
        <f t="shared" si="122"/>
        <v>0</v>
      </c>
      <c r="OP220" s="30">
        <f t="shared" si="122"/>
        <v>80880261</v>
      </c>
      <c r="OQ220" s="30">
        <f t="shared" si="122"/>
        <v>0</v>
      </c>
      <c r="OR220" s="30">
        <f t="shared" si="122"/>
        <v>0</v>
      </c>
      <c r="OS220" s="30">
        <f t="shared" si="122"/>
        <v>746035146</v>
      </c>
      <c r="OT220" s="30">
        <f t="shared" si="122"/>
        <v>0</v>
      </c>
      <c r="OU220" s="30">
        <f t="shared" si="122"/>
        <v>657911318</v>
      </c>
      <c r="OV220" s="30">
        <f t="shared" si="122"/>
        <v>0</v>
      </c>
      <c r="OW220" s="30">
        <f t="shared" si="122"/>
        <v>0</v>
      </c>
      <c r="OX220" s="30">
        <f t="shared" si="123"/>
        <v>25080840</v>
      </c>
      <c r="OY220" s="30">
        <f t="shared" si="123"/>
        <v>0</v>
      </c>
      <c r="OZ220" s="30">
        <f t="shared" si="123"/>
        <v>0</v>
      </c>
      <c r="PA220" s="30">
        <f t="shared" si="123"/>
        <v>0</v>
      </c>
      <c r="PB220" s="30">
        <f t="shared" si="123"/>
        <v>0</v>
      </c>
      <c r="PC220" s="30">
        <f t="shared" si="123"/>
        <v>0</v>
      </c>
      <c r="PD220" s="30">
        <f t="shared" si="123"/>
        <v>0</v>
      </c>
      <c r="PE220" s="30">
        <f t="shared" si="123"/>
        <v>0</v>
      </c>
      <c r="PF220" s="30">
        <f t="shared" si="123"/>
        <v>0</v>
      </c>
      <c r="PG220" s="30">
        <f t="shared" si="123"/>
        <v>0</v>
      </c>
      <c r="PH220" s="30">
        <f t="shared" si="124"/>
        <v>0</v>
      </c>
      <c r="PI220" s="30">
        <f t="shared" si="124"/>
        <v>0</v>
      </c>
      <c r="PJ220" s="30">
        <f t="shared" si="124"/>
        <v>0</v>
      </c>
      <c r="PK220" s="30">
        <f t="shared" si="124"/>
        <v>0</v>
      </c>
      <c r="PL220" s="30">
        <f t="shared" si="124"/>
        <v>0</v>
      </c>
      <c r="PM220" s="30">
        <f t="shared" si="124"/>
        <v>63042988</v>
      </c>
      <c r="PN220" s="30">
        <f t="shared" si="124"/>
        <v>63042988</v>
      </c>
      <c r="PO220" s="30">
        <f t="shared" si="124"/>
        <v>0</v>
      </c>
      <c r="PP220" s="30">
        <f t="shared" si="124"/>
        <v>0</v>
      </c>
      <c r="PQ220" s="30">
        <f t="shared" si="124"/>
        <v>0</v>
      </c>
      <c r="PR220" s="30">
        <f t="shared" si="125"/>
        <v>0</v>
      </c>
      <c r="PS220" s="30">
        <f t="shared" si="125"/>
        <v>0</v>
      </c>
      <c r="PT220" s="30">
        <f t="shared" si="125"/>
        <v>0</v>
      </c>
      <c r="PU220" s="30">
        <f t="shared" si="125"/>
        <v>0</v>
      </c>
      <c r="PV220" s="30">
        <f t="shared" si="125"/>
        <v>0</v>
      </c>
      <c r="PW220" s="30">
        <f t="shared" si="125"/>
        <v>0</v>
      </c>
      <c r="PX220" s="30">
        <f t="shared" si="125"/>
        <v>0</v>
      </c>
      <c r="PY220" s="30">
        <f t="shared" si="125"/>
        <v>0</v>
      </c>
      <c r="PZ220" s="30">
        <f t="shared" si="125"/>
        <v>0</v>
      </c>
      <c r="QA220" s="30">
        <f t="shared" si="125"/>
        <v>0</v>
      </c>
      <c r="QB220" s="30">
        <f t="shared" si="126"/>
        <v>0</v>
      </c>
      <c r="QC220" s="30">
        <f t="shared" si="126"/>
        <v>0</v>
      </c>
      <c r="QD220" s="30">
        <f t="shared" si="126"/>
        <v>0</v>
      </c>
      <c r="QE220" s="30">
        <f t="shared" si="126"/>
        <v>0</v>
      </c>
      <c r="QF220" s="30">
        <f t="shared" si="126"/>
        <v>0</v>
      </c>
      <c r="QG220" s="30">
        <f t="shared" si="126"/>
        <v>0</v>
      </c>
      <c r="QH220" s="30">
        <f t="shared" si="126"/>
        <v>0</v>
      </c>
      <c r="QI220" s="30">
        <f t="shared" si="126"/>
        <v>0</v>
      </c>
      <c r="QJ220" s="30">
        <f t="shared" si="126"/>
        <v>0</v>
      </c>
      <c r="QK220" s="30">
        <f t="shared" si="126"/>
        <v>0</v>
      </c>
      <c r="QL220" s="30">
        <f t="shared" si="127"/>
        <v>0</v>
      </c>
      <c r="QM220" s="30">
        <f t="shared" si="127"/>
        <v>0</v>
      </c>
      <c r="QN220" s="30">
        <f t="shared" si="127"/>
        <v>0</v>
      </c>
      <c r="QO220" s="30">
        <f t="shared" si="127"/>
        <v>140865239165</v>
      </c>
      <c r="QP220" s="30">
        <f t="shared" si="127"/>
        <v>54174771887</v>
      </c>
      <c r="QQ220" s="30">
        <f t="shared" si="127"/>
        <v>0</v>
      </c>
      <c r="QR220" s="30">
        <f t="shared" si="127"/>
        <v>0</v>
      </c>
      <c r="QS220" s="30">
        <f t="shared" si="127"/>
        <v>0</v>
      </c>
      <c r="QT220" s="30">
        <f t="shared" si="127"/>
        <v>0</v>
      </c>
      <c r="QU220" s="30">
        <f t="shared" si="127"/>
        <v>0</v>
      </c>
      <c r="QV220" s="30">
        <f t="shared" si="128"/>
        <v>0</v>
      </c>
      <c r="QW220" s="30">
        <f t="shared" si="128"/>
        <v>48219600</v>
      </c>
      <c r="QX220" s="30">
        <f t="shared" si="128"/>
        <v>45071001</v>
      </c>
      <c r="QY220" s="30">
        <f t="shared" si="128"/>
        <v>3148599</v>
      </c>
      <c r="QZ220" s="30">
        <f t="shared" si="128"/>
        <v>54126552287</v>
      </c>
      <c r="RA220" s="30">
        <f t="shared" si="128"/>
        <v>0</v>
      </c>
      <c r="RB220" s="30">
        <f t="shared" si="128"/>
        <v>0</v>
      </c>
      <c r="RC220" s="30">
        <f t="shared" si="128"/>
        <v>0</v>
      </c>
      <c r="RD220" s="30">
        <f t="shared" si="128"/>
        <v>0</v>
      </c>
      <c r="RE220" s="30">
        <f t="shared" si="128"/>
        <v>0</v>
      </c>
      <c r="RF220" s="30">
        <f t="shared" si="129"/>
        <v>0</v>
      </c>
      <c r="RG220" s="30">
        <f t="shared" si="129"/>
        <v>0</v>
      </c>
      <c r="RH220" s="30">
        <f t="shared" si="129"/>
        <v>0</v>
      </c>
      <c r="RI220" s="30">
        <f t="shared" si="129"/>
        <v>86690467278</v>
      </c>
      <c r="RJ220" s="30">
        <f t="shared" si="129"/>
        <v>2016191092</v>
      </c>
      <c r="RK220" s="30">
        <f t="shared" si="129"/>
        <v>2016191092</v>
      </c>
      <c r="RL220" s="30">
        <f t="shared" si="129"/>
        <v>1469105834</v>
      </c>
      <c r="RM220" s="30">
        <f t="shared" si="129"/>
        <v>285104546</v>
      </c>
      <c r="RN220" s="30">
        <f t="shared" si="129"/>
        <v>30145210</v>
      </c>
      <c r="RO220" s="30">
        <f t="shared" si="129"/>
        <v>0</v>
      </c>
      <c r="RP220" s="30">
        <f t="shared" si="130"/>
        <v>0</v>
      </c>
      <c r="RQ220" s="30">
        <f t="shared" si="130"/>
        <v>0</v>
      </c>
      <c r="RR220" s="30">
        <f t="shared" si="130"/>
        <v>0</v>
      </c>
      <c r="RS220" s="30">
        <f t="shared" si="130"/>
        <v>75964</v>
      </c>
      <c r="RT220" s="30">
        <f t="shared" si="130"/>
        <v>6543396</v>
      </c>
      <c r="RU220" s="30">
        <f t="shared" si="130"/>
        <v>225216142</v>
      </c>
      <c r="RV220" s="30">
        <f t="shared" si="130"/>
        <v>0</v>
      </c>
      <c r="RW220" s="30">
        <f t="shared" si="130"/>
        <v>0</v>
      </c>
      <c r="RX220" s="30">
        <f t="shared" si="130"/>
        <v>0</v>
      </c>
      <c r="RY220" s="30">
        <f t="shared" si="130"/>
        <v>0</v>
      </c>
      <c r="RZ220" s="30">
        <f t="shared" si="131"/>
        <v>0</v>
      </c>
      <c r="SA220" s="30">
        <f t="shared" si="131"/>
        <v>0</v>
      </c>
      <c r="SB220" s="30">
        <f t="shared" si="131"/>
        <v>0</v>
      </c>
      <c r="SC220" s="30">
        <f t="shared" si="131"/>
        <v>0</v>
      </c>
      <c r="SD220" s="30">
        <f t="shared" si="131"/>
        <v>0</v>
      </c>
      <c r="SE220" s="30">
        <f t="shared" si="131"/>
        <v>0</v>
      </c>
      <c r="SF220" s="30">
        <f t="shared" si="131"/>
        <v>0</v>
      </c>
      <c r="SG220" s="30">
        <f t="shared" si="131"/>
        <v>0</v>
      </c>
      <c r="SH220" s="30">
        <f t="shared" si="131"/>
        <v>0</v>
      </c>
      <c r="SI220" s="30">
        <f t="shared" si="131"/>
        <v>0</v>
      </c>
      <c r="SJ220" s="30">
        <f t="shared" si="132"/>
        <v>0</v>
      </c>
      <c r="SK220" s="30">
        <f t="shared" si="132"/>
        <v>0</v>
      </c>
      <c r="SL220" s="30">
        <f t="shared" si="132"/>
        <v>0</v>
      </c>
      <c r="SM220" s="30">
        <f t="shared" si="132"/>
        <v>0</v>
      </c>
      <c r="SN220" s="30">
        <f t="shared" si="132"/>
        <v>0</v>
      </c>
      <c r="SO220" s="30">
        <f t="shared" si="132"/>
        <v>0</v>
      </c>
      <c r="SP220" s="30">
        <f t="shared" si="132"/>
        <v>0</v>
      </c>
      <c r="SQ220" s="30">
        <f t="shared" si="132"/>
        <v>0</v>
      </c>
      <c r="SR220" s="30">
        <f t="shared" si="132"/>
        <v>0</v>
      </c>
      <c r="SS220" s="30">
        <f t="shared" si="132"/>
        <v>0</v>
      </c>
      <c r="ST220" s="30">
        <f t="shared" si="133"/>
        <v>0</v>
      </c>
      <c r="SU220" s="30">
        <f t="shared" si="133"/>
        <v>0</v>
      </c>
      <c r="SV220" s="30">
        <f t="shared" si="133"/>
        <v>0</v>
      </c>
      <c r="SW220" s="30">
        <f t="shared" si="133"/>
        <v>0</v>
      </c>
      <c r="SX220" s="30">
        <f t="shared" si="133"/>
        <v>0</v>
      </c>
      <c r="SY220" s="30">
        <f t="shared" si="133"/>
        <v>0</v>
      </c>
      <c r="SZ220" s="30">
        <f t="shared" si="133"/>
        <v>0</v>
      </c>
      <c r="TA220" s="30">
        <f t="shared" si="133"/>
        <v>0</v>
      </c>
      <c r="TB220" s="30">
        <f t="shared" si="133"/>
        <v>0</v>
      </c>
      <c r="TC220" s="30">
        <f t="shared" si="133"/>
        <v>0</v>
      </c>
      <c r="TD220" s="30">
        <f t="shared" si="134"/>
        <v>0</v>
      </c>
      <c r="TE220" s="30">
        <f t="shared" si="134"/>
        <v>0</v>
      </c>
      <c r="TF220" s="30">
        <f t="shared" si="134"/>
        <v>0</v>
      </c>
      <c r="TG220" s="30">
        <f t="shared" si="134"/>
        <v>0</v>
      </c>
      <c r="TH220" s="30">
        <f t="shared" si="134"/>
        <v>0</v>
      </c>
      <c r="TI220" s="30">
        <f t="shared" si="134"/>
        <v>315249756</v>
      </c>
      <c r="TJ220" s="30">
        <f t="shared" si="134"/>
        <v>84668106527</v>
      </c>
      <c r="TK220" s="30">
        <f t="shared" si="134"/>
        <v>84668106527</v>
      </c>
      <c r="TL220" s="30">
        <f t="shared" si="134"/>
        <v>84668106527</v>
      </c>
      <c r="TM220" s="30">
        <f t="shared" si="134"/>
        <v>0</v>
      </c>
      <c r="TN220" s="30">
        <f t="shared" si="135"/>
        <v>0</v>
      </c>
      <c r="TO220" s="30">
        <f t="shared" si="135"/>
        <v>0</v>
      </c>
      <c r="TP220" s="30">
        <f t="shared" si="135"/>
        <v>0</v>
      </c>
      <c r="TQ220" s="30">
        <f t="shared" si="135"/>
        <v>0</v>
      </c>
      <c r="TR220" s="30">
        <f t="shared" si="135"/>
        <v>0</v>
      </c>
      <c r="TS220" s="30">
        <f t="shared" si="135"/>
        <v>0</v>
      </c>
      <c r="TT220" s="30">
        <f t="shared" si="135"/>
        <v>0</v>
      </c>
      <c r="TU220" s="30">
        <f t="shared" si="135"/>
        <v>6169659</v>
      </c>
      <c r="TV220" s="30">
        <f t="shared" si="135"/>
        <v>3000000</v>
      </c>
      <c r="TW220" s="30">
        <f t="shared" si="135"/>
        <v>3045689</v>
      </c>
      <c r="TX220" s="30">
        <f t="shared" si="136"/>
        <v>123970</v>
      </c>
      <c r="TY220" s="30">
        <f t="shared" si="136"/>
        <v>0</v>
      </c>
      <c r="TZ220" s="30">
        <f t="shared" si="136"/>
        <v>0</v>
      </c>
      <c r="UA220" s="30">
        <f t="shared" si="136"/>
        <v>0</v>
      </c>
      <c r="UB220" s="30">
        <f t="shared" si="136"/>
        <v>0</v>
      </c>
      <c r="UC220" s="30">
        <f t="shared" si="136"/>
        <v>0</v>
      </c>
      <c r="UD220" s="30">
        <f t="shared" si="136"/>
        <v>0</v>
      </c>
      <c r="UE220" s="30">
        <f t="shared" si="136"/>
        <v>0</v>
      </c>
      <c r="UF220" s="30">
        <f t="shared" si="136"/>
        <v>0</v>
      </c>
      <c r="UG220" s="30">
        <f t="shared" si="136"/>
        <v>272433770507</v>
      </c>
      <c r="UH220" s="2"/>
      <c r="UI220" s="2"/>
    </row>
    <row r="221" spans="1:555">
      <c r="A221" s="743"/>
      <c r="B221" s="65">
        <v>2007</v>
      </c>
      <c r="C221" s="30">
        <f t="shared" si="82"/>
        <v>115852686193</v>
      </c>
      <c r="D221" s="30">
        <f t="shared" si="82"/>
        <v>75735187808</v>
      </c>
      <c r="E221" s="30">
        <f t="shared" si="82"/>
        <v>64268479592</v>
      </c>
      <c r="F221" s="30">
        <f t="shared" si="82"/>
        <v>4945890</v>
      </c>
      <c r="G221" s="30">
        <f t="shared" si="82"/>
        <v>323400</v>
      </c>
      <c r="H221" s="30">
        <f t="shared" si="82"/>
        <v>38045785177</v>
      </c>
      <c r="I221" s="30">
        <f t="shared" si="82"/>
        <v>38045785177</v>
      </c>
      <c r="J221" s="30">
        <f t="shared" si="82"/>
        <v>0</v>
      </c>
      <c r="K221" s="30">
        <f t="shared" si="82"/>
        <v>0</v>
      </c>
      <c r="L221" s="30">
        <f t="shared" si="82"/>
        <v>2990972354</v>
      </c>
      <c r="M221" s="30">
        <f t="shared" si="83"/>
        <v>16456366595</v>
      </c>
      <c r="N221" s="30">
        <f t="shared" si="83"/>
        <v>16456366595</v>
      </c>
      <c r="O221" s="30">
        <f t="shared" si="83"/>
        <v>0</v>
      </c>
      <c r="P221" s="30">
        <f t="shared" si="83"/>
        <v>1204376066</v>
      </c>
      <c r="Q221" s="30">
        <f t="shared" si="83"/>
        <v>1915976466</v>
      </c>
      <c r="R221" s="30">
        <f t="shared" si="83"/>
        <v>2293358002</v>
      </c>
      <c r="S221" s="30">
        <f t="shared" si="83"/>
        <v>11466708216</v>
      </c>
      <c r="T221" s="30">
        <f t="shared" si="83"/>
        <v>8096185000</v>
      </c>
      <c r="U221" s="30">
        <f t="shared" si="83"/>
        <v>0</v>
      </c>
      <c r="V221" s="30">
        <f t="shared" si="83"/>
        <v>8096185000</v>
      </c>
      <c r="W221" s="30">
        <f t="shared" si="84"/>
        <v>94657619</v>
      </c>
      <c r="X221" s="30">
        <f t="shared" si="84"/>
        <v>834036962</v>
      </c>
      <c r="Y221" s="30">
        <f t="shared" si="84"/>
        <v>23677974</v>
      </c>
      <c r="Z221" s="30">
        <f t="shared" si="84"/>
        <v>0</v>
      </c>
      <c r="AA221" s="30">
        <f t="shared" si="84"/>
        <v>0</v>
      </c>
      <c r="AB221" s="30">
        <f t="shared" si="84"/>
        <v>43701127</v>
      </c>
      <c r="AC221" s="30">
        <f t="shared" si="84"/>
        <v>26838642</v>
      </c>
      <c r="AD221" s="30">
        <f t="shared" si="84"/>
        <v>2345619626</v>
      </c>
      <c r="AE221" s="30">
        <f t="shared" si="84"/>
        <v>0</v>
      </c>
      <c r="AF221" s="30">
        <f t="shared" si="84"/>
        <v>0</v>
      </c>
      <c r="AG221" s="30">
        <f t="shared" si="85"/>
        <v>0</v>
      </c>
      <c r="AH221" s="30">
        <f t="shared" si="85"/>
        <v>0</v>
      </c>
      <c r="AI221" s="30">
        <f t="shared" si="85"/>
        <v>40117498385</v>
      </c>
      <c r="AJ221" s="30">
        <f t="shared" si="85"/>
        <v>83166107</v>
      </c>
      <c r="AK221" s="30">
        <f t="shared" si="85"/>
        <v>0</v>
      </c>
      <c r="AL221" s="30">
        <f t="shared" si="85"/>
        <v>257198</v>
      </c>
      <c r="AM221" s="30">
        <f t="shared" si="85"/>
        <v>82908909</v>
      </c>
      <c r="AN221" s="30">
        <f t="shared" si="85"/>
        <v>0</v>
      </c>
      <c r="AO221" s="30">
        <f t="shared" si="85"/>
        <v>699594287</v>
      </c>
      <c r="AP221" s="30">
        <f t="shared" si="85"/>
        <v>661657468</v>
      </c>
      <c r="AQ221" s="30">
        <f t="shared" si="86"/>
        <v>0</v>
      </c>
      <c r="AR221" s="30">
        <f t="shared" si="86"/>
        <v>4297510</v>
      </c>
      <c r="AS221" s="30">
        <f t="shared" si="86"/>
        <v>0</v>
      </c>
      <c r="AT221" s="30">
        <f t="shared" si="86"/>
        <v>33065909</v>
      </c>
      <c r="AU221" s="30">
        <f t="shared" si="86"/>
        <v>573400</v>
      </c>
      <c r="AV221" s="30">
        <f t="shared" si="86"/>
        <v>0</v>
      </c>
      <c r="AW221" s="30">
        <f t="shared" si="86"/>
        <v>0</v>
      </c>
      <c r="AX221" s="30">
        <f t="shared" si="86"/>
        <v>0</v>
      </c>
      <c r="AY221" s="30">
        <f t="shared" si="86"/>
        <v>0</v>
      </c>
      <c r="AZ221" s="30">
        <f t="shared" si="86"/>
        <v>0</v>
      </c>
      <c r="BA221" s="30">
        <f t="shared" si="87"/>
        <v>0</v>
      </c>
      <c r="BB221" s="30">
        <f t="shared" si="87"/>
        <v>0</v>
      </c>
      <c r="BC221" s="30">
        <f t="shared" si="87"/>
        <v>0</v>
      </c>
      <c r="BD221" s="30">
        <f t="shared" si="87"/>
        <v>2099702143</v>
      </c>
      <c r="BE221" s="30">
        <f t="shared" si="87"/>
        <v>0</v>
      </c>
      <c r="BF221" s="30">
        <f t="shared" si="87"/>
        <v>1583535322</v>
      </c>
      <c r="BG221" s="30">
        <f t="shared" si="87"/>
        <v>460070706</v>
      </c>
      <c r="BH221" s="30">
        <f t="shared" si="87"/>
        <v>756</v>
      </c>
      <c r="BI221" s="30">
        <f t="shared" si="87"/>
        <v>0</v>
      </c>
      <c r="BJ221" s="30">
        <f t="shared" si="87"/>
        <v>0</v>
      </c>
      <c r="BK221" s="30">
        <f t="shared" si="88"/>
        <v>0</v>
      </c>
      <c r="BL221" s="30">
        <f t="shared" si="88"/>
        <v>7226131</v>
      </c>
      <c r="BM221" s="30">
        <f t="shared" si="88"/>
        <v>0</v>
      </c>
      <c r="BN221" s="30">
        <f t="shared" si="88"/>
        <v>6116029</v>
      </c>
      <c r="BO221" s="30">
        <f t="shared" si="88"/>
        <v>19092</v>
      </c>
      <c r="BP221" s="30">
        <f t="shared" si="88"/>
        <v>0</v>
      </c>
      <c r="BQ221" s="30">
        <f t="shared" si="88"/>
        <v>0</v>
      </c>
      <c r="BR221" s="30">
        <f t="shared" si="88"/>
        <v>42734107</v>
      </c>
      <c r="BS221" s="30">
        <f t="shared" si="88"/>
        <v>0</v>
      </c>
      <c r="BT221" s="30">
        <f t="shared" si="88"/>
        <v>101450254</v>
      </c>
      <c r="BU221" s="30">
        <f t="shared" si="89"/>
        <v>247000</v>
      </c>
      <c r="BV221" s="30">
        <f t="shared" si="89"/>
        <v>0</v>
      </c>
      <c r="BW221" s="30">
        <f t="shared" si="89"/>
        <v>7594990</v>
      </c>
      <c r="BX221" s="30">
        <f t="shared" si="89"/>
        <v>0</v>
      </c>
      <c r="BY221" s="30">
        <f t="shared" si="89"/>
        <v>93608264</v>
      </c>
      <c r="BZ221" s="30">
        <f t="shared" si="89"/>
        <v>0</v>
      </c>
      <c r="CA221" s="30">
        <f t="shared" si="89"/>
        <v>0</v>
      </c>
      <c r="CB221" s="30">
        <f t="shared" si="89"/>
        <v>0</v>
      </c>
      <c r="CC221" s="30">
        <f t="shared" si="89"/>
        <v>342433717</v>
      </c>
      <c r="CD221" s="30">
        <f t="shared" si="89"/>
        <v>2126470</v>
      </c>
      <c r="CE221" s="30">
        <f t="shared" si="90"/>
        <v>3490744238</v>
      </c>
      <c r="CF221" s="30">
        <f t="shared" si="90"/>
        <v>92066569</v>
      </c>
      <c r="CG221" s="30">
        <f t="shared" si="90"/>
        <v>2022533197</v>
      </c>
      <c r="CH221" s="30">
        <f t="shared" si="90"/>
        <v>52973477</v>
      </c>
      <c r="CI221" s="30">
        <f t="shared" si="90"/>
        <v>40733554</v>
      </c>
      <c r="CJ221" s="30">
        <f t="shared" si="90"/>
        <v>844034</v>
      </c>
      <c r="CK221" s="30">
        <f t="shared" si="90"/>
        <v>17239338</v>
      </c>
      <c r="CL221" s="30">
        <f t="shared" si="90"/>
        <v>7340255</v>
      </c>
      <c r="CM221" s="30">
        <f t="shared" si="90"/>
        <v>562486</v>
      </c>
      <c r="CN221" s="30">
        <f t="shared" si="90"/>
        <v>650363</v>
      </c>
      <c r="CO221" s="30">
        <f t="shared" si="91"/>
        <v>0</v>
      </c>
      <c r="CP221" s="30">
        <f t="shared" si="91"/>
        <v>14097078</v>
      </c>
      <c r="CQ221" s="30">
        <f t="shared" si="91"/>
        <v>0</v>
      </c>
      <c r="CR221" s="30">
        <f t="shared" si="91"/>
        <v>0</v>
      </c>
      <c r="CS221" s="30">
        <f t="shared" si="91"/>
        <v>1080648618</v>
      </c>
      <c r="CT221" s="30">
        <f t="shared" si="91"/>
        <v>288395090</v>
      </c>
      <c r="CU221" s="30">
        <f t="shared" si="91"/>
        <v>21237697</v>
      </c>
      <c r="CV221" s="30">
        <f t="shared" si="91"/>
        <v>38157729</v>
      </c>
      <c r="CW221" s="30">
        <f t="shared" si="91"/>
        <v>13952019</v>
      </c>
      <c r="CX221" s="30">
        <f t="shared" si="91"/>
        <v>7181809</v>
      </c>
      <c r="CY221" s="30">
        <f t="shared" si="92"/>
        <v>2436088</v>
      </c>
      <c r="CZ221" s="30">
        <f t="shared" si="92"/>
        <v>707021944</v>
      </c>
      <c r="DA221" s="30">
        <f t="shared" si="92"/>
        <v>599382516</v>
      </c>
      <c r="DB221" s="30">
        <f t="shared" si="92"/>
        <v>84303988</v>
      </c>
      <c r="DC221" s="30">
        <f t="shared" si="92"/>
        <v>0</v>
      </c>
      <c r="DD221" s="30">
        <f t="shared" si="92"/>
        <v>23335440</v>
      </c>
      <c r="DE221" s="30">
        <f t="shared" si="92"/>
        <v>2266242</v>
      </c>
      <c r="DF221" s="30">
        <f t="shared" si="92"/>
        <v>0</v>
      </c>
      <c r="DG221" s="30">
        <f t="shared" si="92"/>
        <v>0</v>
      </c>
      <c r="DH221" s="30">
        <f t="shared" si="92"/>
        <v>0</v>
      </c>
      <c r="DI221" s="30">
        <f t="shared" si="93"/>
        <v>691990</v>
      </c>
      <c r="DJ221" s="30">
        <f t="shared" si="93"/>
        <v>0</v>
      </c>
      <c r="DK221" s="30">
        <f t="shared" si="93"/>
        <v>691990</v>
      </c>
      <c r="DL221" s="30">
        <f t="shared" si="93"/>
        <v>71798450</v>
      </c>
      <c r="DM221" s="30">
        <f t="shared" si="93"/>
        <v>451021755</v>
      </c>
      <c r="DN221" s="30">
        <f t="shared" si="93"/>
        <v>35974033</v>
      </c>
      <c r="DO221" s="30">
        <f t="shared" si="93"/>
        <v>7598438</v>
      </c>
      <c r="DP221" s="30">
        <f t="shared" si="93"/>
        <v>6399393</v>
      </c>
      <c r="DQ221" s="30">
        <f t="shared" si="93"/>
        <v>1199045</v>
      </c>
      <c r="DR221" s="30">
        <f t="shared" si="93"/>
        <v>275165263</v>
      </c>
      <c r="DS221" s="30">
        <f t="shared" si="94"/>
        <v>13893319</v>
      </c>
      <c r="DT221" s="30">
        <f t="shared" si="94"/>
        <v>12807121</v>
      </c>
      <c r="DU221" s="30">
        <f t="shared" si="94"/>
        <v>1032310</v>
      </c>
      <c r="DV221" s="30">
        <f t="shared" si="94"/>
        <v>53888</v>
      </c>
      <c r="DW221" s="30">
        <f t="shared" si="94"/>
        <v>11087300</v>
      </c>
      <c r="DX221" s="30">
        <f t="shared" si="94"/>
        <v>1198800</v>
      </c>
      <c r="DY221" s="30">
        <f t="shared" si="94"/>
        <v>3346300</v>
      </c>
      <c r="DZ221" s="30">
        <f t="shared" si="94"/>
        <v>0</v>
      </c>
      <c r="EA221" s="30">
        <f t="shared" si="94"/>
        <v>6542200</v>
      </c>
      <c r="EB221" s="30">
        <f t="shared" si="94"/>
        <v>0</v>
      </c>
      <c r="EC221" s="30">
        <f t="shared" si="95"/>
        <v>9369951</v>
      </c>
      <c r="ED221" s="30">
        <f t="shared" si="95"/>
        <v>39181</v>
      </c>
      <c r="EE221" s="30">
        <f t="shared" si="95"/>
        <v>9324300</v>
      </c>
      <c r="EF221" s="30">
        <f t="shared" si="95"/>
        <v>6470</v>
      </c>
      <c r="EG221" s="30">
        <f t="shared" si="95"/>
        <v>15376833</v>
      </c>
      <c r="EH221" s="30">
        <f t="shared" si="95"/>
        <v>15348157</v>
      </c>
      <c r="EI221" s="30">
        <f t="shared" si="95"/>
        <v>0</v>
      </c>
      <c r="EJ221" s="30">
        <f t="shared" si="95"/>
        <v>28676</v>
      </c>
      <c r="EK221" s="30">
        <f t="shared" si="95"/>
        <v>28139332</v>
      </c>
      <c r="EL221" s="30">
        <f t="shared" si="95"/>
        <v>2294017</v>
      </c>
      <c r="EM221" s="30">
        <f t="shared" si="96"/>
        <v>1871678</v>
      </c>
      <c r="EN221" s="30">
        <f t="shared" si="96"/>
        <v>15887791</v>
      </c>
      <c r="EO221" s="30">
        <f t="shared" si="96"/>
        <v>1961172</v>
      </c>
      <c r="EP221" s="30">
        <f t="shared" si="96"/>
        <v>655577</v>
      </c>
      <c r="EQ221" s="30">
        <f t="shared" si="96"/>
        <v>14338</v>
      </c>
      <c r="ER221" s="30">
        <f t="shared" si="96"/>
        <v>14338</v>
      </c>
      <c r="ES221" s="30">
        <f t="shared" si="96"/>
        <v>903273</v>
      </c>
      <c r="ET221" s="30">
        <f t="shared" si="96"/>
        <v>373646</v>
      </c>
      <c r="EU221" s="30">
        <f t="shared" si="96"/>
        <v>4001922</v>
      </c>
      <c r="EV221" s="30">
        <f t="shared" si="96"/>
        <v>1839786</v>
      </c>
      <c r="EW221" s="30">
        <f t="shared" si="97"/>
        <v>28387580</v>
      </c>
      <c r="EX221" s="30">
        <f t="shared" si="97"/>
        <v>0</v>
      </c>
      <c r="EY221" s="30">
        <f t="shared" si="97"/>
        <v>42148</v>
      </c>
      <c r="EZ221" s="30">
        <f t="shared" si="97"/>
        <v>18810929</v>
      </c>
      <c r="FA221" s="30">
        <f t="shared" si="97"/>
        <v>9534503</v>
      </c>
      <c r="FB221" s="30">
        <f t="shared" si="97"/>
        <v>0</v>
      </c>
      <c r="FC221" s="30">
        <f t="shared" si="97"/>
        <v>364622</v>
      </c>
      <c r="FD221" s="30">
        <f t="shared" si="97"/>
        <v>17860</v>
      </c>
      <c r="FE221" s="30">
        <f t="shared" si="97"/>
        <v>0</v>
      </c>
      <c r="FF221" s="30">
        <f t="shared" si="97"/>
        <v>140672100</v>
      </c>
      <c r="FG221" s="30">
        <f t="shared" si="98"/>
        <v>132284021</v>
      </c>
      <c r="FH221" s="30">
        <f t="shared" si="98"/>
        <v>3096920</v>
      </c>
      <c r="FI221" s="30">
        <f t="shared" si="98"/>
        <v>119814200</v>
      </c>
      <c r="FJ221" s="30">
        <f t="shared" si="98"/>
        <v>7907005</v>
      </c>
      <c r="FK221" s="30">
        <f t="shared" si="98"/>
        <v>1716498</v>
      </c>
      <c r="FL221" s="30">
        <f t="shared" si="98"/>
        <v>0</v>
      </c>
      <c r="FM221" s="30">
        <f t="shared" si="98"/>
        <v>0</v>
      </c>
      <c r="FN221" s="30">
        <f t="shared" si="98"/>
        <v>0</v>
      </c>
      <c r="FO221" s="30">
        <f t="shared" si="98"/>
        <v>6190507</v>
      </c>
      <c r="FP221" s="30">
        <f t="shared" si="98"/>
        <v>1465896</v>
      </c>
      <c r="FQ221" s="30">
        <f t="shared" si="99"/>
        <v>0</v>
      </c>
      <c r="FR221" s="30">
        <f t="shared" si="99"/>
        <v>268079091</v>
      </c>
      <c r="FS221" s="30">
        <f t="shared" si="99"/>
        <v>52630710</v>
      </c>
      <c r="FT221" s="30">
        <f t="shared" si="99"/>
        <v>146588</v>
      </c>
      <c r="FU221" s="30">
        <f t="shared" si="99"/>
        <v>8565974</v>
      </c>
      <c r="FV221" s="30">
        <f t="shared" si="99"/>
        <v>25416235</v>
      </c>
      <c r="FW221" s="30">
        <f t="shared" si="99"/>
        <v>175139</v>
      </c>
      <c r="FX221" s="30">
        <f t="shared" si="99"/>
        <v>25241096</v>
      </c>
      <c r="FY221" s="30">
        <f t="shared" si="99"/>
        <v>574200</v>
      </c>
      <c r="FZ221" s="30">
        <f t="shared" si="99"/>
        <v>301092</v>
      </c>
      <c r="GA221" s="30">
        <f t="shared" si="100"/>
        <v>11242221</v>
      </c>
      <c r="GB221" s="30">
        <f t="shared" si="100"/>
        <v>6384400</v>
      </c>
      <c r="GC221" s="30">
        <f t="shared" si="100"/>
        <v>1821923</v>
      </c>
      <c r="GD221" s="30">
        <f t="shared" si="100"/>
        <v>0</v>
      </c>
      <c r="GE221" s="30">
        <f t="shared" si="100"/>
        <v>1821923</v>
      </c>
      <c r="GF221" s="30">
        <f t="shared" si="100"/>
        <v>0</v>
      </c>
      <c r="GG221" s="30">
        <f t="shared" si="100"/>
        <v>39432</v>
      </c>
      <c r="GH221" s="30">
        <f t="shared" si="100"/>
        <v>7091200</v>
      </c>
      <c r="GI221" s="30">
        <f t="shared" si="100"/>
        <v>87514801</v>
      </c>
      <c r="GJ221" s="30">
        <f t="shared" si="100"/>
        <v>87514801</v>
      </c>
      <c r="GK221" s="30">
        <f t="shared" si="101"/>
        <v>0</v>
      </c>
      <c r="GL221" s="30">
        <f t="shared" si="101"/>
        <v>118981025</v>
      </c>
      <c r="GM221" s="30">
        <f t="shared" si="101"/>
        <v>3436813</v>
      </c>
      <c r="GN221" s="30">
        <f t="shared" si="101"/>
        <v>1523000</v>
      </c>
      <c r="GO221" s="30">
        <f t="shared" si="101"/>
        <v>1852000</v>
      </c>
      <c r="GP221" s="30">
        <f t="shared" si="101"/>
        <v>42901810</v>
      </c>
      <c r="GQ221" s="30">
        <f t="shared" si="101"/>
        <v>11334783</v>
      </c>
      <c r="GR221" s="30">
        <f t="shared" si="101"/>
        <v>121537</v>
      </c>
      <c r="GS221" s="30">
        <f t="shared" si="101"/>
        <v>0</v>
      </c>
      <c r="GT221" s="30">
        <f t="shared" si="101"/>
        <v>57811082</v>
      </c>
      <c r="GU221" s="30">
        <f t="shared" si="102"/>
        <v>772078573</v>
      </c>
      <c r="GV221" s="30">
        <f t="shared" si="102"/>
        <v>153528523</v>
      </c>
      <c r="GW221" s="30">
        <f t="shared" si="102"/>
        <v>0</v>
      </c>
      <c r="GX221" s="30">
        <f t="shared" si="102"/>
        <v>0</v>
      </c>
      <c r="GY221" s="30">
        <f t="shared" si="102"/>
        <v>0</v>
      </c>
      <c r="GZ221" s="30">
        <f t="shared" si="102"/>
        <v>618550050</v>
      </c>
      <c r="HA221" s="30">
        <f t="shared" si="102"/>
        <v>0</v>
      </c>
      <c r="HB221" s="30">
        <f t="shared" si="102"/>
        <v>0</v>
      </c>
      <c r="HC221" s="30">
        <f t="shared" si="102"/>
        <v>0</v>
      </c>
      <c r="HD221" s="30">
        <f t="shared" si="102"/>
        <v>0</v>
      </c>
      <c r="HE221" s="30">
        <f t="shared" si="103"/>
        <v>0</v>
      </c>
      <c r="HF221" s="30">
        <f t="shared" si="103"/>
        <v>0</v>
      </c>
      <c r="HG221" s="30">
        <f t="shared" si="103"/>
        <v>0</v>
      </c>
      <c r="HH221" s="30">
        <f t="shared" si="103"/>
        <v>114063801</v>
      </c>
      <c r="HI221" s="30">
        <f t="shared" si="103"/>
        <v>504486249</v>
      </c>
      <c r="HJ221" s="30">
        <f t="shared" si="103"/>
        <v>114063801</v>
      </c>
      <c r="HK221" s="30">
        <f t="shared" si="103"/>
        <v>504486249</v>
      </c>
      <c r="HL221" s="30">
        <f t="shared" si="103"/>
        <v>0</v>
      </c>
      <c r="HM221" s="30">
        <f t="shared" si="103"/>
        <v>0</v>
      </c>
      <c r="HN221" s="30">
        <f t="shared" si="103"/>
        <v>0</v>
      </c>
      <c r="HO221" s="30">
        <f t="shared" si="104"/>
        <v>0</v>
      </c>
      <c r="HP221" s="30">
        <f t="shared" si="104"/>
        <v>201788823</v>
      </c>
      <c r="HQ221" s="30">
        <f t="shared" si="104"/>
        <v>3126225</v>
      </c>
      <c r="HR221" s="30">
        <f t="shared" si="104"/>
        <v>6607990</v>
      </c>
      <c r="HS221" s="30">
        <f t="shared" si="104"/>
        <v>9214608</v>
      </c>
      <c r="HT221" s="30">
        <f t="shared" si="104"/>
        <v>182840000</v>
      </c>
      <c r="HU221" s="30">
        <f t="shared" si="104"/>
        <v>0</v>
      </c>
      <c r="HV221" s="30">
        <f t="shared" si="104"/>
        <v>0</v>
      </c>
      <c r="HW221" s="30">
        <f t="shared" si="104"/>
        <v>0</v>
      </c>
      <c r="HX221" s="30">
        <f t="shared" si="104"/>
        <v>114063801</v>
      </c>
      <c r="HY221" s="30">
        <f t="shared" si="104"/>
        <v>504486249</v>
      </c>
      <c r="HZ221" s="30">
        <f t="shared" si="105"/>
        <v>31459780287</v>
      </c>
      <c r="IA221" s="30">
        <f t="shared" si="105"/>
        <v>29111960873</v>
      </c>
      <c r="IB221" s="30">
        <f t="shared" si="105"/>
        <v>29111960873</v>
      </c>
      <c r="IC221" s="30">
        <f t="shared" si="105"/>
        <v>0</v>
      </c>
      <c r="ID221" s="30">
        <f t="shared" si="105"/>
        <v>0</v>
      </c>
      <c r="IE221" s="30">
        <f t="shared" si="105"/>
        <v>0</v>
      </c>
      <c r="IF221" s="30">
        <f t="shared" si="105"/>
        <v>0</v>
      </c>
      <c r="IG221" s="30">
        <f t="shared" si="105"/>
        <v>25252053663</v>
      </c>
      <c r="IH221" s="30">
        <f t="shared" si="105"/>
        <v>24030162270</v>
      </c>
      <c r="II221" s="30">
        <f t="shared" si="105"/>
        <v>0</v>
      </c>
      <c r="IJ221" s="30">
        <f t="shared" si="106"/>
        <v>1221891393</v>
      </c>
      <c r="IK221" s="30">
        <f t="shared" si="106"/>
        <v>0</v>
      </c>
      <c r="IL221" s="30">
        <f t="shared" si="106"/>
        <v>3732836260</v>
      </c>
      <c r="IM221" s="30">
        <f t="shared" si="106"/>
        <v>1700514296</v>
      </c>
      <c r="IN221" s="30">
        <f t="shared" si="106"/>
        <v>165903834</v>
      </c>
      <c r="IO221" s="30">
        <f t="shared" si="106"/>
        <v>124427875</v>
      </c>
      <c r="IP221" s="30">
        <f t="shared" si="106"/>
        <v>1741990255</v>
      </c>
      <c r="IQ221" s="30">
        <f t="shared" si="106"/>
        <v>0</v>
      </c>
      <c r="IR221" s="30">
        <f t="shared" si="106"/>
        <v>0</v>
      </c>
      <c r="IS221" s="30">
        <f t="shared" si="106"/>
        <v>0</v>
      </c>
      <c r="IT221" s="30">
        <f t="shared" si="107"/>
        <v>0</v>
      </c>
      <c r="IU221" s="30">
        <f t="shared" si="107"/>
        <v>0</v>
      </c>
      <c r="IV221" s="30">
        <f t="shared" si="107"/>
        <v>127070950</v>
      </c>
      <c r="IW221" s="30">
        <f t="shared" si="107"/>
        <v>0</v>
      </c>
      <c r="IX221" s="30">
        <f t="shared" si="107"/>
        <v>0</v>
      </c>
      <c r="IY221" s="30">
        <f t="shared" si="107"/>
        <v>0</v>
      </c>
      <c r="IZ221" s="30">
        <f t="shared" si="107"/>
        <v>0</v>
      </c>
      <c r="JA221" s="30">
        <f t="shared" si="107"/>
        <v>0</v>
      </c>
      <c r="JB221" s="30">
        <f t="shared" si="107"/>
        <v>0</v>
      </c>
      <c r="JC221" s="30">
        <f t="shared" si="107"/>
        <v>0</v>
      </c>
      <c r="JD221" s="30">
        <f t="shared" si="108"/>
        <v>0</v>
      </c>
      <c r="JE221" s="30">
        <f t="shared" si="108"/>
        <v>0</v>
      </c>
      <c r="JF221" s="30">
        <f t="shared" si="108"/>
        <v>0</v>
      </c>
      <c r="JG221" s="30">
        <f t="shared" si="108"/>
        <v>0</v>
      </c>
      <c r="JH221" s="30">
        <f t="shared" si="108"/>
        <v>0</v>
      </c>
      <c r="JI221" s="30">
        <f t="shared" si="108"/>
        <v>0</v>
      </c>
      <c r="JJ221" s="30">
        <f t="shared" si="108"/>
        <v>0</v>
      </c>
      <c r="JK221" s="30">
        <f t="shared" si="108"/>
        <v>0</v>
      </c>
      <c r="JL221" s="30">
        <f t="shared" si="108"/>
        <v>0</v>
      </c>
      <c r="JM221" s="30">
        <f t="shared" si="108"/>
        <v>0</v>
      </c>
      <c r="JN221" s="30">
        <f t="shared" si="109"/>
        <v>0</v>
      </c>
      <c r="JO221" s="30">
        <f t="shared" si="109"/>
        <v>1356375642</v>
      </c>
      <c r="JP221" s="30">
        <f t="shared" si="109"/>
        <v>65897766</v>
      </c>
      <c r="JQ221" s="30">
        <f t="shared" si="109"/>
        <v>0</v>
      </c>
      <c r="JR221" s="30">
        <f t="shared" si="109"/>
        <v>0</v>
      </c>
      <c r="JS221" s="30">
        <f t="shared" si="109"/>
        <v>0</v>
      </c>
      <c r="JT221" s="30">
        <f t="shared" si="109"/>
        <v>0</v>
      </c>
      <c r="JU221" s="30">
        <f t="shared" si="109"/>
        <v>0</v>
      </c>
      <c r="JV221" s="30">
        <f t="shared" si="109"/>
        <v>0</v>
      </c>
      <c r="JW221" s="30">
        <f t="shared" si="109"/>
        <v>0</v>
      </c>
      <c r="JX221" s="30">
        <f t="shared" si="110"/>
        <v>0</v>
      </c>
      <c r="JY221" s="30">
        <f t="shared" si="110"/>
        <v>65897766</v>
      </c>
      <c r="JZ221" s="30">
        <f t="shared" si="110"/>
        <v>0</v>
      </c>
      <c r="KA221" s="30">
        <f t="shared" si="110"/>
        <v>0</v>
      </c>
      <c r="KB221" s="30">
        <f t="shared" si="110"/>
        <v>0</v>
      </c>
      <c r="KC221" s="30">
        <f t="shared" si="110"/>
        <v>0</v>
      </c>
      <c r="KD221" s="30">
        <f t="shared" si="110"/>
        <v>0</v>
      </c>
      <c r="KE221" s="30">
        <f t="shared" si="110"/>
        <v>0</v>
      </c>
      <c r="KF221" s="30">
        <f t="shared" si="110"/>
        <v>0</v>
      </c>
      <c r="KG221" s="30">
        <f t="shared" si="110"/>
        <v>0</v>
      </c>
      <c r="KH221" s="30">
        <f t="shared" si="111"/>
        <v>0</v>
      </c>
      <c r="KI221" s="30">
        <f t="shared" si="111"/>
        <v>0</v>
      </c>
      <c r="KJ221" s="30">
        <f t="shared" si="111"/>
        <v>0</v>
      </c>
      <c r="KK221" s="30">
        <f t="shared" si="111"/>
        <v>0</v>
      </c>
      <c r="KL221" s="30">
        <f t="shared" si="111"/>
        <v>0</v>
      </c>
      <c r="KM221" s="30">
        <f t="shared" si="111"/>
        <v>2281921648</v>
      </c>
      <c r="KN221" s="30">
        <f t="shared" si="111"/>
        <v>2214989668</v>
      </c>
      <c r="KO221" s="30">
        <f t="shared" si="111"/>
        <v>41901059</v>
      </c>
      <c r="KP221" s="30">
        <f t="shared" si="111"/>
        <v>0</v>
      </c>
      <c r="KQ221" s="30">
        <f t="shared" si="111"/>
        <v>3581325</v>
      </c>
      <c r="KR221" s="30">
        <f t="shared" si="112"/>
        <v>1242493</v>
      </c>
      <c r="KS221" s="30">
        <f t="shared" si="112"/>
        <v>2624602</v>
      </c>
      <c r="KT221" s="30">
        <f t="shared" si="112"/>
        <v>3336196</v>
      </c>
      <c r="KU221" s="30">
        <f t="shared" si="112"/>
        <v>148710</v>
      </c>
      <c r="KV221" s="30">
        <f t="shared" si="112"/>
        <v>0</v>
      </c>
      <c r="KW221" s="30">
        <f t="shared" si="112"/>
        <v>0</v>
      </c>
      <c r="KX221" s="30">
        <f t="shared" si="112"/>
        <v>765368</v>
      </c>
      <c r="KY221" s="30">
        <f t="shared" si="112"/>
        <v>0</v>
      </c>
      <c r="KZ221" s="30">
        <f t="shared" si="112"/>
        <v>2167921</v>
      </c>
      <c r="LA221" s="30">
        <f t="shared" si="112"/>
        <v>8451372</v>
      </c>
      <c r="LB221" s="30">
        <f t="shared" si="113"/>
        <v>1279587</v>
      </c>
      <c r="LC221" s="30">
        <f t="shared" si="113"/>
        <v>1433347</v>
      </c>
      <c r="LD221" s="30">
        <f t="shared" si="113"/>
        <v>0</v>
      </c>
      <c r="LE221" s="30">
        <f t="shared" si="113"/>
        <v>0</v>
      </c>
      <c r="LF221" s="30">
        <f t="shared" si="113"/>
        <v>0</v>
      </c>
      <c r="LG221" s="30">
        <f t="shared" si="113"/>
        <v>0</v>
      </c>
      <c r="LH221" s="30">
        <f t="shared" si="113"/>
        <v>0</v>
      </c>
      <c r="LI221" s="30">
        <f t="shared" si="113"/>
        <v>0</v>
      </c>
      <c r="LJ221" s="30">
        <f t="shared" si="113"/>
        <v>0</v>
      </c>
      <c r="LK221" s="30">
        <f t="shared" si="113"/>
        <v>0</v>
      </c>
      <c r="LL221" s="30">
        <f t="shared" si="114"/>
        <v>0</v>
      </c>
      <c r="LM221" s="30">
        <f t="shared" si="114"/>
        <v>0</v>
      </c>
      <c r="LN221" s="30">
        <f t="shared" si="114"/>
        <v>0</v>
      </c>
      <c r="LO221" s="30">
        <f t="shared" si="114"/>
        <v>0</v>
      </c>
      <c r="LP221" s="30">
        <f t="shared" si="114"/>
        <v>0</v>
      </c>
      <c r="LQ221" s="30">
        <f t="shared" si="114"/>
        <v>0</v>
      </c>
      <c r="LR221" s="30">
        <f t="shared" si="114"/>
        <v>0</v>
      </c>
      <c r="LS221" s="30">
        <f t="shared" si="114"/>
        <v>0</v>
      </c>
      <c r="LT221" s="30">
        <f t="shared" si="114"/>
        <v>0</v>
      </c>
      <c r="LU221" s="30">
        <f t="shared" si="114"/>
        <v>0</v>
      </c>
      <c r="LV221" s="30">
        <f t="shared" si="115"/>
        <v>0</v>
      </c>
      <c r="LW221" s="30">
        <f t="shared" si="115"/>
        <v>0</v>
      </c>
      <c r="LX221" s="30">
        <f t="shared" si="115"/>
        <v>0</v>
      </c>
      <c r="LY221" s="30">
        <f t="shared" si="115"/>
        <v>0</v>
      </c>
      <c r="LZ221" s="30">
        <f t="shared" si="115"/>
        <v>0</v>
      </c>
      <c r="MA221" s="30">
        <f t="shared" si="115"/>
        <v>0</v>
      </c>
      <c r="MB221" s="30">
        <f t="shared" si="115"/>
        <v>0</v>
      </c>
      <c r="MC221" s="30">
        <f t="shared" si="115"/>
        <v>0</v>
      </c>
      <c r="MD221" s="30">
        <f t="shared" si="115"/>
        <v>0</v>
      </c>
      <c r="ME221" s="30">
        <f t="shared" si="115"/>
        <v>0</v>
      </c>
      <c r="MF221" s="30">
        <f t="shared" si="116"/>
        <v>0</v>
      </c>
      <c r="MG221" s="30">
        <f t="shared" si="116"/>
        <v>0</v>
      </c>
      <c r="MH221" s="30">
        <f t="shared" si="116"/>
        <v>0</v>
      </c>
      <c r="MI221" s="30">
        <f t="shared" si="116"/>
        <v>0</v>
      </c>
      <c r="MJ221" s="30">
        <f t="shared" si="116"/>
        <v>0</v>
      </c>
      <c r="MK221" s="30">
        <f t="shared" si="116"/>
        <v>0</v>
      </c>
      <c r="ML221" s="30">
        <f t="shared" si="116"/>
        <v>0</v>
      </c>
      <c r="MM221" s="30">
        <f t="shared" si="116"/>
        <v>0</v>
      </c>
      <c r="MN221" s="30">
        <f t="shared" si="116"/>
        <v>0</v>
      </c>
      <c r="MO221" s="30">
        <f t="shared" si="116"/>
        <v>0</v>
      </c>
      <c r="MP221" s="30">
        <f t="shared" si="117"/>
        <v>0</v>
      </c>
      <c r="MQ221" s="30">
        <f t="shared" si="117"/>
        <v>274831023</v>
      </c>
      <c r="MR221" s="30">
        <f t="shared" si="117"/>
        <v>0</v>
      </c>
      <c r="MS221" s="30">
        <f t="shared" si="117"/>
        <v>2317365336</v>
      </c>
      <c r="MT221" s="30">
        <f t="shared" si="117"/>
        <v>47970024</v>
      </c>
      <c r="MU221" s="30">
        <f t="shared" si="117"/>
        <v>0</v>
      </c>
      <c r="MV221" s="30">
        <f t="shared" si="117"/>
        <v>76000678</v>
      </c>
      <c r="MW221" s="30">
        <f t="shared" si="117"/>
        <v>0</v>
      </c>
      <c r="MX221" s="30">
        <f t="shared" si="117"/>
        <v>0</v>
      </c>
      <c r="MY221" s="30">
        <f t="shared" si="117"/>
        <v>0</v>
      </c>
      <c r="MZ221" s="30">
        <f t="shared" si="118"/>
        <v>0</v>
      </c>
      <c r="NA221" s="30">
        <f t="shared" si="118"/>
        <v>0</v>
      </c>
      <c r="NB221" s="30">
        <f t="shared" si="118"/>
        <v>0</v>
      </c>
      <c r="NC221" s="30">
        <f t="shared" si="118"/>
        <v>0</v>
      </c>
      <c r="ND221" s="30">
        <f t="shared" si="118"/>
        <v>0</v>
      </c>
      <c r="NE221" s="30">
        <f t="shared" si="118"/>
        <v>0</v>
      </c>
      <c r="NF221" s="30">
        <f t="shared" si="118"/>
        <v>0</v>
      </c>
      <c r="NG221" s="30">
        <f t="shared" si="118"/>
        <v>739176086</v>
      </c>
      <c r="NH221" s="30">
        <f t="shared" si="118"/>
        <v>-952321870</v>
      </c>
      <c r="NI221" s="30">
        <f t="shared" si="118"/>
        <v>0</v>
      </c>
      <c r="NJ221" s="30">
        <f t="shared" si="119"/>
        <v>0</v>
      </c>
      <c r="NK221" s="30">
        <f t="shared" si="119"/>
        <v>0</v>
      </c>
      <c r="NL221" s="30">
        <f t="shared" si="119"/>
        <v>0</v>
      </c>
      <c r="NM221" s="30">
        <f t="shared" si="119"/>
        <v>0</v>
      </c>
      <c r="NN221" s="30">
        <f t="shared" si="119"/>
        <v>0</v>
      </c>
      <c r="NO221" s="30">
        <f t="shared" si="119"/>
        <v>0</v>
      </c>
      <c r="NP221" s="30">
        <f t="shared" si="119"/>
        <v>0</v>
      </c>
      <c r="NQ221" s="30">
        <f t="shared" si="119"/>
        <v>0</v>
      </c>
      <c r="NR221" s="30">
        <f t="shared" si="119"/>
        <v>0</v>
      </c>
      <c r="NS221" s="30">
        <f t="shared" si="119"/>
        <v>0</v>
      </c>
      <c r="NT221" s="30">
        <f t="shared" si="120"/>
        <v>0</v>
      </c>
      <c r="NU221" s="30">
        <f t="shared" si="120"/>
        <v>164625285</v>
      </c>
      <c r="NV221" s="30">
        <f t="shared" si="120"/>
        <v>0</v>
      </c>
      <c r="NW221" s="30">
        <f t="shared" si="120"/>
        <v>8931286</v>
      </c>
      <c r="NX221" s="30">
        <f t="shared" si="120"/>
        <v>11558559</v>
      </c>
      <c r="NY221" s="30">
        <f t="shared" si="120"/>
        <v>0</v>
      </c>
      <c r="NZ221" s="30">
        <f t="shared" si="120"/>
        <v>0</v>
      </c>
      <c r="OA221" s="30">
        <f t="shared" si="120"/>
        <v>1435736727</v>
      </c>
      <c r="OB221" s="30">
        <f t="shared" si="120"/>
        <v>0</v>
      </c>
      <c r="OC221" s="30">
        <f t="shared" si="120"/>
        <v>0</v>
      </c>
      <c r="OD221" s="30">
        <f t="shared" si="121"/>
        <v>0</v>
      </c>
      <c r="OE221" s="30">
        <f t="shared" si="121"/>
        <v>0</v>
      </c>
      <c r="OF221" s="30">
        <f t="shared" si="121"/>
        <v>0</v>
      </c>
      <c r="OG221" s="30">
        <f t="shared" si="121"/>
        <v>0</v>
      </c>
      <c r="OH221" s="30">
        <f t="shared" si="121"/>
        <v>0</v>
      </c>
      <c r="OI221" s="30">
        <f t="shared" si="121"/>
        <v>0</v>
      </c>
      <c r="OJ221" s="30">
        <f t="shared" si="121"/>
        <v>0</v>
      </c>
      <c r="OK221" s="30">
        <f t="shared" si="121"/>
        <v>0</v>
      </c>
      <c r="OL221" s="30">
        <f t="shared" si="121"/>
        <v>0</v>
      </c>
      <c r="OM221" s="30">
        <f t="shared" si="121"/>
        <v>0</v>
      </c>
      <c r="ON221" s="30">
        <f t="shared" si="122"/>
        <v>0</v>
      </c>
      <c r="OO221" s="30">
        <f t="shared" si="122"/>
        <v>0</v>
      </c>
      <c r="OP221" s="30">
        <f t="shared" si="122"/>
        <v>25303587</v>
      </c>
      <c r="OQ221" s="30">
        <f t="shared" si="122"/>
        <v>1410433140</v>
      </c>
      <c r="OR221" s="30">
        <f t="shared" si="122"/>
        <v>0</v>
      </c>
      <c r="OS221" s="30">
        <f t="shared" si="122"/>
        <v>833658585</v>
      </c>
      <c r="OT221" s="30">
        <f t="shared" si="122"/>
        <v>0</v>
      </c>
      <c r="OU221" s="30">
        <f t="shared" si="122"/>
        <v>785403768</v>
      </c>
      <c r="OV221" s="30">
        <f t="shared" si="122"/>
        <v>0</v>
      </c>
      <c r="OW221" s="30">
        <f t="shared" si="122"/>
        <v>0</v>
      </c>
      <c r="OX221" s="30">
        <f t="shared" si="123"/>
        <v>5486442</v>
      </c>
      <c r="OY221" s="30">
        <f t="shared" si="123"/>
        <v>0</v>
      </c>
      <c r="OZ221" s="30">
        <f t="shared" si="123"/>
        <v>0</v>
      </c>
      <c r="PA221" s="30">
        <f t="shared" si="123"/>
        <v>0</v>
      </c>
      <c r="PB221" s="30">
        <f t="shared" si="123"/>
        <v>0</v>
      </c>
      <c r="PC221" s="30">
        <f t="shared" si="123"/>
        <v>0</v>
      </c>
      <c r="PD221" s="30">
        <f t="shared" si="123"/>
        <v>0</v>
      </c>
      <c r="PE221" s="30">
        <f t="shared" si="123"/>
        <v>0</v>
      </c>
      <c r="PF221" s="30">
        <f t="shared" si="123"/>
        <v>0</v>
      </c>
      <c r="PG221" s="30">
        <f t="shared" si="123"/>
        <v>0</v>
      </c>
      <c r="PH221" s="30">
        <f t="shared" si="124"/>
        <v>0</v>
      </c>
      <c r="PI221" s="30">
        <f t="shared" si="124"/>
        <v>0</v>
      </c>
      <c r="PJ221" s="30">
        <f t="shared" si="124"/>
        <v>0</v>
      </c>
      <c r="PK221" s="30">
        <f t="shared" si="124"/>
        <v>0</v>
      </c>
      <c r="PL221" s="30">
        <f t="shared" si="124"/>
        <v>0</v>
      </c>
      <c r="PM221" s="30">
        <f t="shared" si="124"/>
        <v>42768375</v>
      </c>
      <c r="PN221" s="30">
        <f t="shared" si="124"/>
        <v>42768375</v>
      </c>
      <c r="PO221" s="30">
        <f t="shared" si="124"/>
        <v>0</v>
      </c>
      <c r="PP221" s="30">
        <f t="shared" si="124"/>
        <v>0</v>
      </c>
      <c r="PQ221" s="30">
        <f t="shared" si="124"/>
        <v>0</v>
      </c>
      <c r="PR221" s="30">
        <f t="shared" si="125"/>
        <v>0</v>
      </c>
      <c r="PS221" s="30">
        <f t="shared" si="125"/>
        <v>0</v>
      </c>
      <c r="PT221" s="30">
        <f t="shared" si="125"/>
        <v>0</v>
      </c>
      <c r="PU221" s="30">
        <f t="shared" si="125"/>
        <v>0</v>
      </c>
      <c r="PV221" s="30">
        <f t="shared" si="125"/>
        <v>0</v>
      </c>
      <c r="PW221" s="30">
        <f t="shared" si="125"/>
        <v>0</v>
      </c>
      <c r="PX221" s="30">
        <f t="shared" si="125"/>
        <v>0</v>
      </c>
      <c r="PY221" s="30">
        <f t="shared" si="125"/>
        <v>0</v>
      </c>
      <c r="PZ221" s="30">
        <f t="shared" si="125"/>
        <v>0</v>
      </c>
      <c r="QA221" s="30">
        <f t="shared" si="125"/>
        <v>0</v>
      </c>
      <c r="QB221" s="30">
        <f t="shared" si="126"/>
        <v>0</v>
      </c>
      <c r="QC221" s="30">
        <f t="shared" si="126"/>
        <v>0</v>
      </c>
      <c r="QD221" s="30">
        <f t="shared" si="126"/>
        <v>0</v>
      </c>
      <c r="QE221" s="30">
        <f t="shared" si="126"/>
        <v>0</v>
      </c>
      <c r="QF221" s="30">
        <f t="shared" si="126"/>
        <v>0</v>
      </c>
      <c r="QG221" s="30">
        <f t="shared" si="126"/>
        <v>0</v>
      </c>
      <c r="QH221" s="30">
        <f t="shared" si="126"/>
        <v>0</v>
      </c>
      <c r="QI221" s="30">
        <f t="shared" si="126"/>
        <v>0</v>
      </c>
      <c r="QJ221" s="30">
        <f t="shared" si="126"/>
        <v>0</v>
      </c>
      <c r="QK221" s="30">
        <f t="shared" si="126"/>
        <v>0</v>
      </c>
      <c r="QL221" s="30">
        <f t="shared" si="127"/>
        <v>0</v>
      </c>
      <c r="QM221" s="30">
        <f t="shared" si="127"/>
        <v>0</v>
      </c>
      <c r="QN221" s="30">
        <f t="shared" si="127"/>
        <v>0</v>
      </c>
      <c r="QO221" s="30">
        <f t="shared" si="127"/>
        <v>153032715914</v>
      </c>
      <c r="QP221" s="30">
        <f t="shared" si="127"/>
        <v>18363043139</v>
      </c>
      <c r="QQ221" s="30">
        <f t="shared" si="127"/>
        <v>7252877</v>
      </c>
      <c r="QR221" s="30">
        <f t="shared" si="127"/>
        <v>7252877</v>
      </c>
      <c r="QS221" s="30">
        <f t="shared" si="127"/>
        <v>0</v>
      </c>
      <c r="QT221" s="30">
        <f t="shared" si="127"/>
        <v>0</v>
      </c>
      <c r="QU221" s="30">
        <f t="shared" si="127"/>
        <v>0</v>
      </c>
      <c r="QV221" s="30">
        <f t="shared" si="128"/>
        <v>0</v>
      </c>
      <c r="QW221" s="30">
        <f t="shared" si="128"/>
        <v>154042566</v>
      </c>
      <c r="QX221" s="30">
        <f t="shared" si="128"/>
        <v>152794715</v>
      </c>
      <c r="QY221" s="30">
        <f t="shared" si="128"/>
        <v>1247851</v>
      </c>
      <c r="QZ221" s="30">
        <f t="shared" si="128"/>
        <v>18201747696</v>
      </c>
      <c r="RA221" s="30">
        <f t="shared" si="128"/>
        <v>0</v>
      </c>
      <c r="RB221" s="30">
        <f t="shared" si="128"/>
        <v>0</v>
      </c>
      <c r="RC221" s="30">
        <f t="shared" si="128"/>
        <v>0</v>
      </c>
      <c r="RD221" s="30">
        <f t="shared" si="128"/>
        <v>0</v>
      </c>
      <c r="RE221" s="30">
        <f t="shared" si="128"/>
        <v>0</v>
      </c>
      <c r="RF221" s="30">
        <f t="shared" si="129"/>
        <v>0</v>
      </c>
      <c r="RG221" s="30">
        <f t="shared" si="129"/>
        <v>0</v>
      </c>
      <c r="RH221" s="30">
        <f t="shared" si="129"/>
        <v>0</v>
      </c>
      <c r="RI221" s="30">
        <f t="shared" si="129"/>
        <v>134669672775</v>
      </c>
      <c r="RJ221" s="30">
        <f t="shared" si="129"/>
        <v>4397640863</v>
      </c>
      <c r="RK221" s="30">
        <f t="shared" si="129"/>
        <v>4397640863</v>
      </c>
      <c r="RL221" s="30">
        <f t="shared" si="129"/>
        <v>3796136725</v>
      </c>
      <c r="RM221" s="30">
        <f t="shared" si="129"/>
        <v>264189440</v>
      </c>
      <c r="RN221" s="30">
        <f t="shared" si="129"/>
        <v>3964329</v>
      </c>
      <c r="RO221" s="30">
        <f t="shared" si="129"/>
        <v>0</v>
      </c>
      <c r="RP221" s="30">
        <f t="shared" si="130"/>
        <v>0</v>
      </c>
      <c r="RQ221" s="30">
        <f t="shared" si="130"/>
        <v>0</v>
      </c>
      <c r="RR221" s="30">
        <f t="shared" si="130"/>
        <v>0</v>
      </c>
      <c r="RS221" s="30">
        <f t="shared" si="130"/>
        <v>0</v>
      </c>
      <c r="RT221" s="30">
        <f t="shared" si="130"/>
        <v>6808622</v>
      </c>
      <c r="RU221" s="30">
        <f t="shared" si="130"/>
        <v>314957816</v>
      </c>
      <c r="RV221" s="30">
        <f t="shared" si="130"/>
        <v>8652178</v>
      </c>
      <c r="RW221" s="30">
        <f t="shared" si="130"/>
        <v>2931753</v>
      </c>
      <c r="RX221" s="30">
        <f t="shared" si="130"/>
        <v>0</v>
      </c>
      <c r="RY221" s="30">
        <f t="shared" si="130"/>
        <v>0</v>
      </c>
      <c r="RZ221" s="30">
        <f t="shared" si="131"/>
        <v>0</v>
      </c>
      <c r="SA221" s="30">
        <f t="shared" si="131"/>
        <v>0</v>
      </c>
      <c r="SB221" s="30">
        <f t="shared" si="131"/>
        <v>0</v>
      </c>
      <c r="SC221" s="30">
        <f t="shared" si="131"/>
        <v>0</v>
      </c>
      <c r="SD221" s="30">
        <f t="shared" si="131"/>
        <v>0</v>
      </c>
      <c r="SE221" s="30">
        <f t="shared" si="131"/>
        <v>0</v>
      </c>
      <c r="SF221" s="30">
        <f t="shared" si="131"/>
        <v>0</v>
      </c>
      <c r="SG221" s="30">
        <f t="shared" si="131"/>
        <v>0</v>
      </c>
      <c r="SH221" s="30">
        <f t="shared" si="131"/>
        <v>0</v>
      </c>
      <c r="SI221" s="30">
        <f t="shared" si="131"/>
        <v>0</v>
      </c>
      <c r="SJ221" s="30">
        <f t="shared" si="132"/>
        <v>0</v>
      </c>
      <c r="SK221" s="30">
        <f t="shared" si="132"/>
        <v>0</v>
      </c>
      <c r="SL221" s="30">
        <f t="shared" si="132"/>
        <v>0</v>
      </c>
      <c r="SM221" s="30">
        <f t="shared" si="132"/>
        <v>0</v>
      </c>
      <c r="SN221" s="30">
        <f t="shared" si="132"/>
        <v>0</v>
      </c>
      <c r="SO221" s="30">
        <f t="shared" si="132"/>
        <v>0</v>
      </c>
      <c r="SP221" s="30">
        <f t="shared" si="132"/>
        <v>0</v>
      </c>
      <c r="SQ221" s="30">
        <f t="shared" si="132"/>
        <v>0</v>
      </c>
      <c r="SR221" s="30">
        <f t="shared" si="132"/>
        <v>0</v>
      </c>
      <c r="SS221" s="30">
        <f t="shared" si="132"/>
        <v>0</v>
      </c>
      <c r="ST221" s="30">
        <f t="shared" si="133"/>
        <v>0</v>
      </c>
      <c r="SU221" s="30">
        <f t="shared" si="133"/>
        <v>0</v>
      </c>
      <c r="SV221" s="30">
        <f t="shared" si="133"/>
        <v>0</v>
      </c>
      <c r="SW221" s="30">
        <f t="shared" si="133"/>
        <v>0</v>
      </c>
      <c r="SX221" s="30">
        <f t="shared" si="133"/>
        <v>0</v>
      </c>
      <c r="SY221" s="30">
        <f t="shared" si="133"/>
        <v>0</v>
      </c>
      <c r="SZ221" s="30">
        <f t="shared" si="133"/>
        <v>0</v>
      </c>
      <c r="TA221" s="30">
        <f t="shared" si="133"/>
        <v>0</v>
      </c>
      <c r="TB221" s="30">
        <f t="shared" si="133"/>
        <v>0</v>
      </c>
      <c r="TC221" s="30">
        <f t="shared" si="133"/>
        <v>0</v>
      </c>
      <c r="TD221" s="30">
        <f t="shared" si="134"/>
        <v>0</v>
      </c>
      <c r="TE221" s="30">
        <f t="shared" si="134"/>
        <v>0</v>
      </c>
      <c r="TF221" s="30">
        <f t="shared" si="134"/>
        <v>0</v>
      </c>
      <c r="TG221" s="30">
        <f t="shared" si="134"/>
        <v>0</v>
      </c>
      <c r="TH221" s="30">
        <f t="shared" si="134"/>
        <v>0</v>
      </c>
      <c r="TI221" s="30">
        <f t="shared" si="134"/>
        <v>268153769</v>
      </c>
      <c r="TJ221" s="30">
        <f t="shared" si="134"/>
        <v>130210210558</v>
      </c>
      <c r="TK221" s="30">
        <f t="shared" si="134"/>
        <v>130210210558</v>
      </c>
      <c r="TL221" s="30">
        <f t="shared" si="134"/>
        <v>130210210558</v>
      </c>
      <c r="TM221" s="30">
        <f t="shared" si="134"/>
        <v>0</v>
      </c>
      <c r="TN221" s="30">
        <f t="shared" si="135"/>
        <v>0</v>
      </c>
      <c r="TO221" s="30">
        <f t="shared" si="135"/>
        <v>0</v>
      </c>
      <c r="TP221" s="30">
        <f t="shared" si="135"/>
        <v>0</v>
      </c>
      <c r="TQ221" s="30">
        <f t="shared" si="135"/>
        <v>0</v>
      </c>
      <c r="TR221" s="30">
        <f t="shared" si="135"/>
        <v>0</v>
      </c>
      <c r="TS221" s="30">
        <f t="shared" si="135"/>
        <v>0</v>
      </c>
      <c r="TT221" s="30">
        <f t="shared" si="135"/>
        <v>0</v>
      </c>
      <c r="TU221" s="30">
        <f t="shared" si="135"/>
        <v>61821354</v>
      </c>
      <c r="TV221" s="30">
        <f t="shared" si="135"/>
        <v>0</v>
      </c>
      <c r="TW221" s="30">
        <f t="shared" si="135"/>
        <v>8786</v>
      </c>
      <c r="TX221" s="30">
        <f t="shared" si="136"/>
        <v>213970</v>
      </c>
      <c r="TY221" s="30">
        <f t="shared" si="136"/>
        <v>61598598</v>
      </c>
      <c r="TZ221" s="30">
        <f t="shared" si="136"/>
        <v>0</v>
      </c>
      <c r="UA221" s="30">
        <f t="shared" si="136"/>
        <v>0</v>
      </c>
      <c r="UB221" s="30">
        <f t="shared" si="136"/>
        <v>0</v>
      </c>
      <c r="UC221" s="30">
        <f t="shared" si="136"/>
        <v>0</v>
      </c>
      <c r="UD221" s="30">
        <f t="shared" si="136"/>
        <v>0</v>
      </c>
      <c r="UE221" s="30">
        <f t="shared" si="136"/>
        <v>0</v>
      </c>
      <c r="UF221" s="30">
        <f t="shared" si="136"/>
        <v>0</v>
      </c>
      <c r="UG221" s="30">
        <f t="shared" si="136"/>
        <v>271202767443</v>
      </c>
      <c r="UH221" s="2"/>
      <c r="UI221" s="2"/>
    </row>
    <row r="222" spans="1:555">
      <c r="A222" s="743"/>
      <c r="B222" s="65">
        <v>2008</v>
      </c>
      <c r="C222" s="30">
        <f t="shared" si="82"/>
        <v>134456065300.99998</v>
      </c>
      <c r="D222" s="30">
        <f t="shared" si="82"/>
        <v>87663332723.999985</v>
      </c>
      <c r="E222" s="30">
        <f t="shared" si="82"/>
        <v>74357704895.999985</v>
      </c>
      <c r="F222" s="30">
        <f t="shared" si="82"/>
        <v>-136597082</v>
      </c>
      <c r="G222" s="30">
        <f t="shared" si="82"/>
        <v>687720</v>
      </c>
      <c r="H222" s="30">
        <f t="shared" si="82"/>
        <v>41441065462.999985</v>
      </c>
      <c r="I222" s="30">
        <f t="shared" si="82"/>
        <v>36289941025.593491</v>
      </c>
      <c r="J222" s="30">
        <f t="shared" si="82"/>
        <v>5151124437.4064999</v>
      </c>
      <c r="K222" s="30">
        <f t="shared" si="82"/>
        <v>0</v>
      </c>
      <c r="L222" s="30">
        <f t="shared" si="82"/>
        <v>4782318439</v>
      </c>
      <c r="M222" s="30">
        <f t="shared" si="83"/>
        <v>18659629793</v>
      </c>
      <c r="N222" s="30">
        <f t="shared" si="83"/>
        <v>18659629793</v>
      </c>
      <c r="O222" s="30">
        <f t="shared" si="83"/>
        <v>0</v>
      </c>
      <c r="P222" s="30">
        <f t="shared" si="83"/>
        <v>1310525744</v>
      </c>
      <c r="Q222" s="30">
        <f t="shared" si="83"/>
        <v>2006698959</v>
      </c>
      <c r="R222" s="30">
        <f t="shared" si="83"/>
        <v>2336104632</v>
      </c>
      <c r="S222" s="30">
        <f t="shared" si="83"/>
        <v>13305627828</v>
      </c>
      <c r="T222" s="30">
        <f t="shared" si="83"/>
        <v>3742176000</v>
      </c>
      <c r="U222" s="30">
        <f t="shared" si="83"/>
        <v>4248721000</v>
      </c>
      <c r="V222" s="30">
        <f t="shared" si="83"/>
        <v>7990897000</v>
      </c>
      <c r="W222" s="30">
        <f t="shared" si="84"/>
        <v>175393597</v>
      </c>
      <c r="X222" s="30">
        <f t="shared" si="84"/>
        <v>2514167855</v>
      </c>
      <c r="Y222" s="30">
        <f t="shared" si="84"/>
        <v>33007469</v>
      </c>
      <c r="Z222" s="30">
        <f t="shared" si="84"/>
        <v>0</v>
      </c>
      <c r="AA222" s="30">
        <f t="shared" si="84"/>
        <v>0</v>
      </c>
      <c r="AB222" s="30">
        <f t="shared" si="84"/>
        <v>64947421</v>
      </c>
      <c r="AC222" s="30">
        <f t="shared" si="84"/>
        <v>37311416</v>
      </c>
      <c r="AD222" s="30">
        <f t="shared" si="84"/>
        <v>2487061968</v>
      </c>
      <c r="AE222" s="30">
        <f t="shared" si="84"/>
        <v>0</v>
      </c>
      <c r="AF222" s="30">
        <f t="shared" si="84"/>
        <v>0</v>
      </c>
      <c r="AG222" s="30">
        <f t="shared" si="85"/>
        <v>0</v>
      </c>
      <c r="AH222" s="30">
        <f t="shared" si="85"/>
        <v>0</v>
      </c>
      <c r="AI222" s="30">
        <f t="shared" si="85"/>
        <v>46792732577</v>
      </c>
      <c r="AJ222" s="30">
        <f t="shared" si="85"/>
        <v>372214892</v>
      </c>
      <c r="AK222" s="30">
        <f t="shared" si="85"/>
        <v>147524030</v>
      </c>
      <c r="AL222" s="30">
        <f t="shared" si="85"/>
        <v>1266424</v>
      </c>
      <c r="AM222" s="30">
        <f t="shared" si="85"/>
        <v>223424438</v>
      </c>
      <c r="AN222" s="30">
        <f t="shared" si="85"/>
        <v>0</v>
      </c>
      <c r="AO222" s="30">
        <f t="shared" si="85"/>
        <v>734205349</v>
      </c>
      <c r="AP222" s="30">
        <f t="shared" si="85"/>
        <v>788255214</v>
      </c>
      <c r="AQ222" s="30">
        <f t="shared" si="86"/>
        <v>0</v>
      </c>
      <c r="AR222" s="30">
        <f t="shared" si="86"/>
        <v>5779547</v>
      </c>
      <c r="AS222" s="30">
        <f t="shared" si="86"/>
        <v>0</v>
      </c>
      <c r="AT222" s="30">
        <f t="shared" si="86"/>
        <v>3916097</v>
      </c>
      <c r="AU222" s="30">
        <f t="shared" si="86"/>
        <v>-63745509</v>
      </c>
      <c r="AV222" s="30">
        <f t="shared" si="86"/>
        <v>0</v>
      </c>
      <c r="AW222" s="30">
        <f t="shared" si="86"/>
        <v>0</v>
      </c>
      <c r="AX222" s="30">
        <f t="shared" si="86"/>
        <v>0</v>
      </c>
      <c r="AY222" s="30">
        <f t="shared" si="86"/>
        <v>0</v>
      </c>
      <c r="AZ222" s="30">
        <f t="shared" si="86"/>
        <v>0</v>
      </c>
      <c r="BA222" s="30">
        <f t="shared" si="87"/>
        <v>0</v>
      </c>
      <c r="BB222" s="30">
        <f t="shared" si="87"/>
        <v>0</v>
      </c>
      <c r="BC222" s="30">
        <f t="shared" si="87"/>
        <v>0</v>
      </c>
      <c r="BD222" s="30">
        <f t="shared" si="87"/>
        <v>3254015694</v>
      </c>
      <c r="BE222" s="30">
        <f t="shared" si="87"/>
        <v>0</v>
      </c>
      <c r="BF222" s="30">
        <f t="shared" si="87"/>
        <v>2354003461</v>
      </c>
      <c r="BG222" s="30">
        <f t="shared" si="87"/>
        <v>814234806</v>
      </c>
      <c r="BH222" s="30">
        <f t="shared" si="87"/>
        <v>409837</v>
      </c>
      <c r="BI222" s="30">
        <f t="shared" si="87"/>
        <v>8639</v>
      </c>
      <c r="BJ222" s="30">
        <f t="shared" si="87"/>
        <v>0</v>
      </c>
      <c r="BK222" s="30">
        <f t="shared" si="88"/>
        <v>0</v>
      </c>
      <c r="BL222" s="30">
        <f t="shared" si="88"/>
        <v>8028552</v>
      </c>
      <c r="BM222" s="30">
        <f t="shared" si="88"/>
        <v>0</v>
      </c>
      <c r="BN222" s="30">
        <f t="shared" si="88"/>
        <v>0</v>
      </c>
      <c r="BO222" s="30">
        <f t="shared" si="88"/>
        <v>0</v>
      </c>
      <c r="BP222" s="30">
        <f t="shared" si="88"/>
        <v>0</v>
      </c>
      <c r="BQ222" s="30">
        <f t="shared" si="88"/>
        <v>0</v>
      </c>
      <c r="BR222" s="30">
        <f t="shared" si="88"/>
        <v>77330399</v>
      </c>
      <c r="BS222" s="30">
        <f t="shared" si="88"/>
        <v>0</v>
      </c>
      <c r="BT222" s="30">
        <f t="shared" si="88"/>
        <v>64721720</v>
      </c>
      <c r="BU222" s="30">
        <f t="shared" si="89"/>
        <v>0</v>
      </c>
      <c r="BV222" s="30">
        <f t="shared" si="89"/>
        <v>570145</v>
      </c>
      <c r="BW222" s="30">
        <f t="shared" si="89"/>
        <v>540777</v>
      </c>
      <c r="BX222" s="30">
        <f t="shared" si="89"/>
        <v>0</v>
      </c>
      <c r="BY222" s="30">
        <f t="shared" si="89"/>
        <v>63610798</v>
      </c>
      <c r="BZ222" s="30">
        <f t="shared" si="89"/>
        <v>0</v>
      </c>
      <c r="CA222" s="30">
        <f t="shared" si="89"/>
        <v>0</v>
      </c>
      <c r="CB222" s="30">
        <f t="shared" si="89"/>
        <v>0</v>
      </c>
      <c r="CC222" s="30">
        <f t="shared" si="89"/>
        <v>2270366325</v>
      </c>
      <c r="CD222" s="30">
        <f t="shared" si="89"/>
        <v>5083687</v>
      </c>
      <c r="CE222" s="30">
        <f t="shared" si="90"/>
        <v>5125423988</v>
      </c>
      <c r="CF222" s="30">
        <f t="shared" si="90"/>
        <v>137627642</v>
      </c>
      <c r="CG222" s="30">
        <f t="shared" si="90"/>
        <v>2113899193</v>
      </c>
      <c r="CH222" s="30">
        <f t="shared" si="90"/>
        <v>102979732</v>
      </c>
      <c r="CI222" s="30">
        <f t="shared" si="90"/>
        <v>11759422</v>
      </c>
      <c r="CJ222" s="30">
        <f t="shared" si="90"/>
        <v>918107</v>
      </c>
      <c r="CK222" s="30">
        <f t="shared" si="90"/>
        <v>2445560</v>
      </c>
      <c r="CL222" s="30">
        <f t="shared" si="90"/>
        <v>2581364</v>
      </c>
      <c r="CM222" s="30">
        <f t="shared" si="90"/>
        <v>628259</v>
      </c>
      <c r="CN222" s="30">
        <f t="shared" si="90"/>
        <v>501967</v>
      </c>
      <c r="CO222" s="30">
        <f t="shared" si="91"/>
        <v>362863</v>
      </c>
      <c r="CP222" s="30">
        <f t="shared" si="91"/>
        <v>4321302</v>
      </c>
      <c r="CQ222" s="30">
        <f t="shared" si="91"/>
        <v>0</v>
      </c>
      <c r="CR222" s="30">
        <f t="shared" si="91"/>
        <v>0</v>
      </c>
      <c r="CS222" s="30">
        <f t="shared" si="91"/>
        <v>2282437823</v>
      </c>
      <c r="CT222" s="30">
        <f t="shared" si="91"/>
        <v>395155140</v>
      </c>
      <c r="CU222" s="30">
        <f t="shared" si="91"/>
        <v>25125149</v>
      </c>
      <c r="CV222" s="30">
        <f t="shared" si="91"/>
        <v>52851066</v>
      </c>
      <c r="CW222" s="30">
        <f t="shared" si="91"/>
        <v>16702011</v>
      </c>
      <c r="CX222" s="30">
        <f t="shared" si="91"/>
        <v>8470643</v>
      </c>
      <c r="CY222" s="30">
        <f t="shared" si="92"/>
        <v>2242378</v>
      </c>
      <c r="CZ222" s="30">
        <f t="shared" si="92"/>
        <v>1672168644</v>
      </c>
      <c r="DA222" s="30">
        <f t="shared" si="92"/>
        <v>1462177392</v>
      </c>
      <c r="DB222" s="30">
        <f t="shared" si="92"/>
        <v>172649027</v>
      </c>
      <c r="DC222" s="30">
        <f t="shared" si="92"/>
        <v>0</v>
      </c>
      <c r="DD222" s="30">
        <f t="shared" si="92"/>
        <v>37342225</v>
      </c>
      <c r="DE222" s="30">
        <f t="shared" si="92"/>
        <v>109722792</v>
      </c>
      <c r="DF222" s="30">
        <f t="shared" si="92"/>
        <v>0</v>
      </c>
      <c r="DG222" s="30">
        <f t="shared" si="92"/>
        <v>0</v>
      </c>
      <c r="DH222" s="30">
        <f t="shared" si="92"/>
        <v>0</v>
      </c>
      <c r="DI222" s="30">
        <f t="shared" si="93"/>
        <v>7914534</v>
      </c>
      <c r="DJ222" s="30">
        <f t="shared" si="93"/>
        <v>0</v>
      </c>
      <c r="DK222" s="30">
        <f t="shared" si="93"/>
        <v>7914534</v>
      </c>
      <c r="DL222" s="30">
        <f t="shared" si="93"/>
        <v>-10638</v>
      </c>
      <c r="DM222" s="30">
        <f t="shared" si="93"/>
        <v>573980349</v>
      </c>
      <c r="DN222" s="30">
        <f t="shared" si="93"/>
        <v>43300911</v>
      </c>
      <c r="DO222" s="30">
        <f t="shared" si="93"/>
        <v>7226147</v>
      </c>
      <c r="DP222" s="30">
        <f t="shared" si="93"/>
        <v>6337217</v>
      </c>
      <c r="DQ222" s="30">
        <f t="shared" si="93"/>
        <v>888930</v>
      </c>
      <c r="DR222" s="30">
        <f t="shared" si="93"/>
        <v>357548819</v>
      </c>
      <c r="DS222" s="30">
        <f t="shared" si="94"/>
        <v>18069148</v>
      </c>
      <c r="DT222" s="30">
        <f t="shared" si="94"/>
        <v>16260139</v>
      </c>
      <c r="DU222" s="30">
        <f t="shared" si="94"/>
        <v>1664766</v>
      </c>
      <c r="DV222" s="30">
        <f t="shared" si="94"/>
        <v>144243</v>
      </c>
      <c r="DW222" s="30">
        <f t="shared" si="94"/>
        <v>11125595</v>
      </c>
      <c r="DX222" s="30">
        <f t="shared" si="94"/>
        <v>1876200</v>
      </c>
      <c r="DY222" s="30">
        <f t="shared" si="94"/>
        <v>2536500</v>
      </c>
      <c r="DZ222" s="30">
        <f t="shared" si="94"/>
        <v>0</v>
      </c>
      <c r="EA222" s="30">
        <f t="shared" si="94"/>
        <v>6712895</v>
      </c>
      <c r="EB222" s="30">
        <f t="shared" si="94"/>
        <v>0</v>
      </c>
      <c r="EC222" s="30">
        <f t="shared" si="95"/>
        <v>11414385</v>
      </c>
      <c r="ED222" s="30">
        <f t="shared" si="95"/>
        <v>124960</v>
      </c>
      <c r="EE222" s="30">
        <f t="shared" si="95"/>
        <v>11283500</v>
      </c>
      <c r="EF222" s="30">
        <f t="shared" si="95"/>
        <v>5925</v>
      </c>
      <c r="EG222" s="30">
        <f t="shared" si="95"/>
        <v>18522446</v>
      </c>
      <c r="EH222" s="30">
        <f t="shared" si="95"/>
        <v>18522446</v>
      </c>
      <c r="EI222" s="30">
        <f t="shared" si="95"/>
        <v>0</v>
      </c>
      <c r="EJ222" s="30">
        <f t="shared" si="95"/>
        <v>0</v>
      </c>
      <c r="EK222" s="30">
        <f t="shared" si="95"/>
        <v>34178801</v>
      </c>
      <c r="EL222" s="30">
        <f t="shared" si="95"/>
        <v>2215158</v>
      </c>
      <c r="EM222" s="30">
        <f t="shared" si="96"/>
        <v>1334508</v>
      </c>
      <c r="EN222" s="30">
        <f t="shared" si="96"/>
        <v>21997218</v>
      </c>
      <c r="EO222" s="30">
        <f t="shared" si="96"/>
        <v>2658825</v>
      </c>
      <c r="EP222" s="30">
        <f t="shared" si="96"/>
        <v>673499</v>
      </c>
      <c r="EQ222" s="30">
        <f t="shared" si="96"/>
        <v>45795</v>
      </c>
      <c r="ER222" s="30">
        <f t="shared" si="96"/>
        <v>152647</v>
      </c>
      <c r="ES222" s="30">
        <f t="shared" si="96"/>
        <v>1038922</v>
      </c>
      <c r="ET222" s="30">
        <f t="shared" si="96"/>
        <v>747962</v>
      </c>
      <c r="EU222" s="30">
        <f t="shared" si="96"/>
        <v>4078370</v>
      </c>
      <c r="EV222" s="30">
        <f t="shared" si="96"/>
        <v>1987120</v>
      </c>
      <c r="EW222" s="30">
        <f t="shared" si="97"/>
        <v>37260888</v>
      </c>
      <c r="EX222" s="30">
        <f t="shared" si="97"/>
        <v>0</v>
      </c>
      <c r="EY222" s="30">
        <f t="shared" si="97"/>
        <v>30529</v>
      </c>
      <c r="EZ222" s="30">
        <f t="shared" si="97"/>
        <v>28529537</v>
      </c>
      <c r="FA222" s="30">
        <f t="shared" si="97"/>
        <v>8700822</v>
      </c>
      <c r="FB222" s="30">
        <f t="shared" si="97"/>
        <v>0</v>
      </c>
      <c r="FC222" s="30">
        <f t="shared" si="97"/>
        <v>418822</v>
      </c>
      <c r="FD222" s="30">
        <f t="shared" si="97"/>
        <v>19035</v>
      </c>
      <c r="FE222" s="30">
        <f t="shared" si="97"/>
        <v>0</v>
      </c>
      <c r="FF222" s="30">
        <f t="shared" si="97"/>
        <v>192268500</v>
      </c>
      <c r="FG222" s="30">
        <f t="shared" si="98"/>
        <v>165904472</v>
      </c>
      <c r="FH222" s="30">
        <f t="shared" si="98"/>
        <v>1558841</v>
      </c>
      <c r="FI222" s="30">
        <f t="shared" si="98"/>
        <v>152003800</v>
      </c>
      <c r="FJ222" s="30">
        <f t="shared" si="98"/>
        <v>10902324</v>
      </c>
      <c r="FK222" s="30">
        <f t="shared" si="98"/>
        <v>2707151</v>
      </c>
      <c r="FL222" s="30">
        <f t="shared" si="98"/>
        <v>0</v>
      </c>
      <c r="FM222" s="30">
        <f t="shared" si="98"/>
        <v>0</v>
      </c>
      <c r="FN222" s="30">
        <f t="shared" si="98"/>
        <v>0</v>
      </c>
      <c r="FO222" s="30">
        <f t="shared" si="98"/>
        <v>8195173</v>
      </c>
      <c r="FP222" s="30">
        <f t="shared" si="98"/>
        <v>1439507</v>
      </c>
      <c r="FQ222" s="30">
        <f t="shared" si="99"/>
        <v>0</v>
      </c>
      <c r="FR222" s="30">
        <f t="shared" si="99"/>
        <v>277506879</v>
      </c>
      <c r="FS222" s="30">
        <f t="shared" si="99"/>
        <v>76863250</v>
      </c>
      <c r="FT222" s="30">
        <f t="shared" si="99"/>
        <v>233975</v>
      </c>
      <c r="FU222" s="30">
        <f t="shared" si="99"/>
        <v>16964409</v>
      </c>
      <c r="FV222" s="30">
        <f t="shared" si="99"/>
        <v>34949999</v>
      </c>
      <c r="FW222" s="30">
        <f t="shared" si="99"/>
        <v>186388</v>
      </c>
      <c r="FX222" s="30">
        <f t="shared" si="99"/>
        <v>34763611</v>
      </c>
      <c r="FY222" s="30">
        <f t="shared" si="99"/>
        <v>0</v>
      </c>
      <c r="FZ222" s="30">
        <f t="shared" si="99"/>
        <v>580983</v>
      </c>
      <c r="GA222" s="30">
        <f t="shared" si="100"/>
        <v>18575484</v>
      </c>
      <c r="GB222" s="30">
        <f t="shared" si="100"/>
        <v>5558400</v>
      </c>
      <c r="GC222" s="30">
        <f t="shared" si="100"/>
        <v>5245774</v>
      </c>
      <c r="GD222" s="30">
        <f t="shared" si="100"/>
        <v>0</v>
      </c>
      <c r="GE222" s="30">
        <f t="shared" si="100"/>
        <v>5245774</v>
      </c>
      <c r="GF222" s="30">
        <f t="shared" si="100"/>
        <v>0</v>
      </c>
      <c r="GG222" s="30">
        <f t="shared" si="100"/>
        <v>34979</v>
      </c>
      <c r="GH222" s="30">
        <f t="shared" si="100"/>
        <v>7750000</v>
      </c>
      <c r="GI222" s="30">
        <f t="shared" si="100"/>
        <v>38867406</v>
      </c>
      <c r="GJ222" s="30">
        <f t="shared" si="100"/>
        <v>38867406</v>
      </c>
      <c r="GK222" s="30">
        <f t="shared" si="101"/>
        <v>0</v>
      </c>
      <c r="GL222" s="30">
        <f t="shared" si="101"/>
        <v>148745470</v>
      </c>
      <c r="GM222" s="30">
        <f t="shared" si="101"/>
        <v>3542041</v>
      </c>
      <c r="GN222" s="30">
        <f t="shared" si="101"/>
        <v>0</v>
      </c>
      <c r="GO222" s="30">
        <f t="shared" si="101"/>
        <v>61000</v>
      </c>
      <c r="GP222" s="30">
        <f t="shared" si="101"/>
        <v>66634768</v>
      </c>
      <c r="GQ222" s="30">
        <f t="shared" si="101"/>
        <v>14868281</v>
      </c>
      <c r="GR222" s="30">
        <f t="shared" si="101"/>
        <v>93428</v>
      </c>
      <c r="GS222" s="30">
        <f t="shared" si="101"/>
        <v>0</v>
      </c>
      <c r="GT222" s="30">
        <f t="shared" si="101"/>
        <v>63545952</v>
      </c>
      <c r="GU222" s="30">
        <f t="shared" si="102"/>
        <v>1368888219</v>
      </c>
      <c r="GV222" s="30">
        <f t="shared" si="102"/>
        <v>11302000</v>
      </c>
      <c r="GW222" s="30">
        <f t="shared" si="102"/>
        <v>0</v>
      </c>
      <c r="GX222" s="30">
        <f t="shared" si="102"/>
        <v>0</v>
      </c>
      <c r="GY222" s="30">
        <f t="shared" si="102"/>
        <v>0</v>
      </c>
      <c r="GZ222" s="30">
        <f t="shared" si="102"/>
        <v>1357586219</v>
      </c>
      <c r="HA222" s="30">
        <f t="shared" si="102"/>
        <v>0</v>
      </c>
      <c r="HB222" s="30">
        <f t="shared" si="102"/>
        <v>0</v>
      </c>
      <c r="HC222" s="30">
        <f t="shared" si="102"/>
        <v>0</v>
      </c>
      <c r="HD222" s="30">
        <f t="shared" si="102"/>
        <v>0</v>
      </c>
      <c r="HE222" s="30">
        <f t="shared" si="103"/>
        <v>0</v>
      </c>
      <c r="HF222" s="30">
        <f t="shared" si="103"/>
        <v>0</v>
      </c>
      <c r="HG222" s="30">
        <f t="shared" si="103"/>
        <v>0</v>
      </c>
      <c r="HH222" s="30">
        <f t="shared" si="103"/>
        <v>1258813049</v>
      </c>
      <c r="HI222" s="30">
        <f t="shared" si="103"/>
        <v>98773170</v>
      </c>
      <c r="HJ222" s="30">
        <f t="shared" si="103"/>
        <v>1258813049</v>
      </c>
      <c r="HK222" s="30">
        <f t="shared" si="103"/>
        <v>98773170</v>
      </c>
      <c r="HL222" s="30">
        <f t="shared" si="103"/>
        <v>0</v>
      </c>
      <c r="HM222" s="30">
        <f t="shared" si="103"/>
        <v>0</v>
      </c>
      <c r="HN222" s="30">
        <f t="shared" si="103"/>
        <v>0</v>
      </c>
      <c r="HO222" s="30">
        <f t="shared" si="104"/>
        <v>0</v>
      </c>
      <c r="HP222" s="30">
        <f t="shared" si="104"/>
        <v>476720176</v>
      </c>
      <c r="HQ222" s="30">
        <f t="shared" si="104"/>
        <v>2030693</v>
      </c>
      <c r="HR222" s="30">
        <f t="shared" si="104"/>
        <v>4582652</v>
      </c>
      <c r="HS222" s="30">
        <f t="shared" si="104"/>
        <v>7689736</v>
      </c>
      <c r="HT222" s="30">
        <f t="shared" si="104"/>
        <v>462417095</v>
      </c>
      <c r="HU222" s="30">
        <f t="shared" si="104"/>
        <v>0</v>
      </c>
      <c r="HV222" s="30">
        <f t="shared" si="104"/>
        <v>0</v>
      </c>
      <c r="HW222" s="30">
        <f t="shared" si="104"/>
        <v>0</v>
      </c>
      <c r="HX222" s="30">
        <f t="shared" si="104"/>
        <v>1258813049</v>
      </c>
      <c r="HY222" s="30">
        <f t="shared" si="104"/>
        <v>98773170</v>
      </c>
      <c r="HZ222" s="30">
        <f t="shared" si="105"/>
        <v>32678803588</v>
      </c>
      <c r="IA222" s="30">
        <f t="shared" si="105"/>
        <v>31377348016</v>
      </c>
      <c r="IB222" s="30">
        <f t="shared" si="105"/>
        <v>31377348016</v>
      </c>
      <c r="IC222" s="30">
        <f t="shared" si="105"/>
        <v>0</v>
      </c>
      <c r="ID222" s="30">
        <f t="shared" si="105"/>
        <v>0</v>
      </c>
      <c r="IE222" s="30">
        <f t="shared" si="105"/>
        <v>0</v>
      </c>
      <c r="IF222" s="30">
        <f t="shared" si="105"/>
        <v>0</v>
      </c>
      <c r="IG222" s="30">
        <f t="shared" si="105"/>
        <v>27910541460</v>
      </c>
      <c r="IH222" s="30">
        <f t="shared" si="105"/>
        <v>26636986423</v>
      </c>
      <c r="II222" s="30">
        <f t="shared" si="105"/>
        <v>0</v>
      </c>
      <c r="IJ222" s="30">
        <f t="shared" si="106"/>
        <v>1273555037</v>
      </c>
      <c r="IK222" s="30">
        <f t="shared" si="106"/>
        <v>0</v>
      </c>
      <c r="IL222" s="30">
        <f t="shared" si="106"/>
        <v>3306206120</v>
      </c>
      <c r="IM222" s="30">
        <f t="shared" si="106"/>
        <v>1234925565</v>
      </c>
      <c r="IN222" s="30">
        <f t="shared" si="106"/>
        <v>92056915</v>
      </c>
      <c r="IO222" s="30">
        <f t="shared" si="106"/>
        <v>69042685</v>
      </c>
      <c r="IP222" s="30">
        <f t="shared" si="106"/>
        <v>1910180955</v>
      </c>
      <c r="IQ222" s="30">
        <f t="shared" si="106"/>
        <v>0</v>
      </c>
      <c r="IR222" s="30">
        <f t="shared" si="106"/>
        <v>0</v>
      </c>
      <c r="IS222" s="30">
        <f t="shared" si="106"/>
        <v>0</v>
      </c>
      <c r="IT222" s="30">
        <f t="shared" si="107"/>
        <v>0</v>
      </c>
      <c r="IU222" s="30">
        <f t="shared" si="107"/>
        <v>0</v>
      </c>
      <c r="IV222" s="30">
        <f t="shared" si="107"/>
        <v>160600436</v>
      </c>
      <c r="IW222" s="30">
        <f t="shared" si="107"/>
        <v>0</v>
      </c>
      <c r="IX222" s="30">
        <f t="shared" si="107"/>
        <v>0</v>
      </c>
      <c r="IY222" s="30">
        <f t="shared" si="107"/>
        <v>0</v>
      </c>
      <c r="IZ222" s="30">
        <f t="shared" si="107"/>
        <v>0</v>
      </c>
      <c r="JA222" s="30">
        <f t="shared" si="107"/>
        <v>0</v>
      </c>
      <c r="JB222" s="30">
        <f t="shared" si="107"/>
        <v>0</v>
      </c>
      <c r="JC222" s="30">
        <f t="shared" si="107"/>
        <v>0</v>
      </c>
      <c r="JD222" s="30">
        <f t="shared" si="108"/>
        <v>0</v>
      </c>
      <c r="JE222" s="30">
        <f t="shared" si="108"/>
        <v>0</v>
      </c>
      <c r="JF222" s="30">
        <f t="shared" si="108"/>
        <v>0</v>
      </c>
      <c r="JG222" s="30">
        <f t="shared" si="108"/>
        <v>0</v>
      </c>
      <c r="JH222" s="30">
        <f t="shared" si="108"/>
        <v>0</v>
      </c>
      <c r="JI222" s="30">
        <f t="shared" si="108"/>
        <v>0</v>
      </c>
      <c r="JJ222" s="30">
        <f t="shared" si="108"/>
        <v>0</v>
      </c>
      <c r="JK222" s="30">
        <f t="shared" si="108"/>
        <v>0</v>
      </c>
      <c r="JL222" s="30">
        <f t="shared" si="108"/>
        <v>0</v>
      </c>
      <c r="JM222" s="30">
        <f t="shared" si="108"/>
        <v>0</v>
      </c>
      <c r="JN222" s="30">
        <f t="shared" si="109"/>
        <v>0</v>
      </c>
      <c r="JO222" s="30">
        <f t="shared" si="109"/>
        <v>3957271228</v>
      </c>
      <c r="JP222" s="30">
        <f t="shared" si="109"/>
        <v>12876083</v>
      </c>
      <c r="JQ222" s="30">
        <f t="shared" si="109"/>
        <v>12876083</v>
      </c>
      <c r="JR222" s="30">
        <f t="shared" si="109"/>
        <v>0</v>
      </c>
      <c r="JS222" s="30">
        <f t="shared" si="109"/>
        <v>0</v>
      </c>
      <c r="JT222" s="30">
        <f t="shared" si="109"/>
        <v>0</v>
      </c>
      <c r="JU222" s="30">
        <f t="shared" si="109"/>
        <v>0</v>
      </c>
      <c r="JV222" s="30">
        <f t="shared" si="109"/>
        <v>0</v>
      </c>
      <c r="JW222" s="30">
        <f t="shared" si="109"/>
        <v>0</v>
      </c>
      <c r="JX222" s="30">
        <f t="shared" si="110"/>
        <v>0</v>
      </c>
      <c r="JY222" s="30">
        <f t="shared" si="110"/>
        <v>0</v>
      </c>
      <c r="JZ222" s="30">
        <f t="shared" si="110"/>
        <v>0</v>
      </c>
      <c r="KA222" s="30">
        <f t="shared" si="110"/>
        <v>0</v>
      </c>
      <c r="KB222" s="30">
        <f t="shared" si="110"/>
        <v>0</v>
      </c>
      <c r="KC222" s="30">
        <f t="shared" si="110"/>
        <v>0</v>
      </c>
      <c r="KD222" s="30">
        <f t="shared" si="110"/>
        <v>0</v>
      </c>
      <c r="KE222" s="30">
        <f t="shared" si="110"/>
        <v>0</v>
      </c>
      <c r="KF222" s="30">
        <f t="shared" si="110"/>
        <v>0</v>
      </c>
      <c r="KG222" s="30">
        <f t="shared" si="110"/>
        <v>0</v>
      </c>
      <c r="KH222" s="30">
        <f t="shared" si="111"/>
        <v>0</v>
      </c>
      <c r="KI222" s="30">
        <f t="shared" si="111"/>
        <v>0</v>
      </c>
      <c r="KJ222" s="30">
        <f t="shared" si="111"/>
        <v>0</v>
      </c>
      <c r="KK222" s="30">
        <f t="shared" si="111"/>
        <v>0</v>
      </c>
      <c r="KL222" s="30">
        <f t="shared" si="111"/>
        <v>0</v>
      </c>
      <c r="KM222" s="30">
        <f t="shared" si="111"/>
        <v>1288579489</v>
      </c>
      <c r="KN222" s="30">
        <f t="shared" si="111"/>
        <v>1090609000</v>
      </c>
      <c r="KO222" s="30">
        <f t="shared" si="111"/>
        <v>45774162</v>
      </c>
      <c r="KP222" s="30">
        <f t="shared" si="111"/>
        <v>13728112</v>
      </c>
      <c r="KQ222" s="30">
        <f t="shared" si="111"/>
        <v>5741590</v>
      </c>
      <c r="KR222" s="30">
        <f t="shared" si="112"/>
        <v>3041724</v>
      </c>
      <c r="KS222" s="30">
        <f t="shared" si="112"/>
        <v>3439286</v>
      </c>
      <c r="KT222" s="30">
        <f t="shared" si="112"/>
        <v>3356308</v>
      </c>
      <c r="KU222" s="30">
        <f t="shared" si="112"/>
        <v>0</v>
      </c>
      <c r="KV222" s="30">
        <f t="shared" si="112"/>
        <v>97784932</v>
      </c>
      <c r="KW222" s="30">
        <f t="shared" si="112"/>
        <v>0</v>
      </c>
      <c r="KX222" s="30">
        <f t="shared" si="112"/>
        <v>765553</v>
      </c>
      <c r="KY222" s="30">
        <f t="shared" si="112"/>
        <v>1645692</v>
      </c>
      <c r="KZ222" s="30">
        <f t="shared" si="112"/>
        <v>2740977</v>
      </c>
      <c r="LA222" s="30">
        <f t="shared" si="112"/>
        <v>9550227</v>
      </c>
      <c r="LB222" s="30">
        <f t="shared" si="113"/>
        <v>1498639</v>
      </c>
      <c r="LC222" s="30">
        <f t="shared" si="113"/>
        <v>1585560</v>
      </c>
      <c r="LD222" s="30">
        <f t="shared" si="113"/>
        <v>0</v>
      </c>
      <c r="LE222" s="30">
        <f t="shared" si="113"/>
        <v>0</v>
      </c>
      <c r="LF222" s="30">
        <f t="shared" si="113"/>
        <v>0</v>
      </c>
      <c r="LG222" s="30">
        <f t="shared" si="113"/>
        <v>0</v>
      </c>
      <c r="LH222" s="30">
        <f t="shared" si="113"/>
        <v>0</v>
      </c>
      <c r="LI222" s="30">
        <f t="shared" si="113"/>
        <v>7317727</v>
      </c>
      <c r="LJ222" s="30">
        <f t="shared" si="113"/>
        <v>0</v>
      </c>
      <c r="LK222" s="30">
        <f t="shared" si="113"/>
        <v>0</v>
      </c>
      <c r="LL222" s="30">
        <f t="shared" si="114"/>
        <v>0</v>
      </c>
      <c r="LM222" s="30">
        <f t="shared" si="114"/>
        <v>0</v>
      </c>
      <c r="LN222" s="30">
        <f t="shared" si="114"/>
        <v>0</v>
      </c>
      <c r="LO222" s="30">
        <f t="shared" si="114"/>
        <v>0</v>
      </c>
      <c r="LP222" s="30">
        <f t="shared" si="114"/>
        <v>0</v>
      </c>
      <c r="LQ222" s="30">
        <f t="shared" si="114"/>
        <v>0</v>
      </c>
      <c r="LR222" s="30">
        <f t="shared" si="114"/>
        <v>0</v>
      </c>
      <c r="LS222" s="30">
        <f t="shared" si="114"/>
        <v>0</v>
      </c>
      <c r="LT222" s="30">
        <f t="shared" si="114"/>
        <v>0</v>
      </c>
      <c r="LU222" s="30">
        <f t="shared" si="114"/>
        <v>0</v>
      </c>
      <c r="LV222" s="30">
        <f t="shared" si="115"/>
        <v>0</v>
      </c>
      <c r="LW222" s="30">
        <f t="shared" si="115"/>
        <v>0</v>
      </c>
      <c r="LX222" s="30">
        <f t="shared" si="115"/>
        <v>0</v>
      </c>
      <c r="LY222" s="30">
        <f t="shared" si="115"/>
        <v>0</v>
      </c>
      <c r="LZ222" s="30">
        <f t="shared" si="115"/>
        <v>0</v>
      </c>
      <c r="MA222" s="30">
        <f t="shared" si="115"/>
        <v>0</v>
      </c>
      <c r="MB222" s="30">
        <f t="shared" si="115"/>
        <v>0</v>
      </c>
      <c r="MC222" s="30">
        <f t="shared" si="115"/>
        <v>0</v>
      </c>
      <c r="MD222" s="30">
        <f t="shared" si="115"/>
        <v>0</v>
      </c>
      <c r="ME222" s="30">
        <f t="shared" si="115"/>
        <v>0</v>
      </c>
      <c r="MF222" s="30">
        <f t="shared" si="116"/>
        <v>0</v>
      </c>
      <c r="MG222" s="30">
        <f t="shared" si="116"/>
        <v>0</v>
      </c>
      <c r="MH222" s="30">
        <f t="shared" si="116"/>
        <v>0</v>
      </c>
      <c r="MI222" s="30">
        <f t="shared" si="116"/>
        <v>0</v>
      </c>
      <c r="MJ222" s="30">
        <f t="shared" si="116"/>
        <v>0</v>
      </c>
      <c r="MK222" s="30">
        <f t="shared" si="116"/>
        <v>0</v>
      </c>
      <c r="ML222" s="30">
        <f t="shared" si="116"/>
        <v>0</v>
      </c>
      <c r="MM222" s="30">
        <f t="shared" si="116"/>
        <v>0</v>
      </c>
      <c r="MN222" s="30">
        <f t="shared" si="116"/>
        <v>0</v>
      </c>
      <c r="MO222" s="30">
        <f t="shared" si="116"/>
        <v>0</v>
      </c>
      <c r="MP222" s="30">
        <f t="shared" si="117"/>
        <v>0</v>
      </c>
      <c r="MQ222" s="30">
        <f t="shared" si="117"/>
        <v>58743099</v>
      </c>
      <c r="MR222" s="30">
        <f t="shared" si="117"/>
        <v>874892</v>
      </c>
      <c r="MS222" s="30">
        <f t="shared" si="117"/>
        <v>9475243917</v>
      </c>
      <c r="MT222" s="30">
        <f t="shared" si="117"/>
        <v>8411381377</v>
      </c>
      <c r="MU222" s="30">
        <f t="shared" si="117"/>
        <v>0</v>
      </c>
      <c r="MV222" s="30">
        <f t="shared" si="117"/>
        <v>-2435388256</v>
      </c>
      <c r="MW222" s="30">
        <f t="shared" si="117"/>
        <v>0</v>
      </c>
      <c r="MX222" s="30">
        <f t="shared" si="117"/>
        <v>0</v>
      </c>
      <c r="MY222" s="30">
        <f t="shared" si="117"/>
        <v>0</v>
      </c>
      <c r="MZ222" s="30">
        <f t="shared" si="118"/>
        <v>8267703908</v>
      </c>
      <c r="NA222" s="30">
        <f t="shared" si="118"/>
        <v>0</v>
      </c>
      <c r="NB222" s="30">
        <f t="shared" si="118"/>
        <v>0</v>
      </c>
      <c r="NC222" s="30">
        <f t="shared" si="118"/>
        <v>0</v>
      </c>
      <c r="ND222" s="30">
        <f t="shared" si="118"/>
        <v>0</v>
      </c>
      <c r="NE222" s="30">
        <f t="shared" si="118"/>
        <v>0</v>
      </c>
      <c r="NF222" s="30">
        <f t="shared" si="118"/>
        <v>0</v>
      </c>
      <c r="NG222" s="30">
        <f t="shared" si="118"/>
        <v>733233255</v>
      </c>
      <c r="NH222" s="30">
        <f t="shared" si="118"/>
        <v>0</v>
      </c>
      <c r="NI222" s="30">
        <f t="shared" si="118"/>
        <v>0</v>
      </c>
      <c r="NJ222" s="30">
        <f t="shared" si="119"/>
        <v>0</v>
      </c>
      <c r="NK222" s="30">
        <f t="shared" si="119"/>
        <v>0</v>
      </c>
      <c r="NL222" s="30">
        <f t="shared" si="119"/>
        <v>0</v>
      </c>
      <c r="NM222" s="30">
        <f t="shared" si="119"/>
        <v>0</v>
      </c>
      <c r="NN222" s="30">
        <f t="shared" si="119"/>
        <v>0</v>
      </c>
      <c r="NO222" s="30">
        <f t="shared" si="119"/>
        <v>0</v>
      </c>
      <c r="NP222" s="30">
        <f t="shared" si="119"/>
        <v>0</v>
      </c>
      <c r="NQ222" s="30">
        <f t="shared" si="119"/>
        <v>0</v>
      </c>
      <c r="NR222" s="30">
        <f t="shared" si="119"/>
        <v>0</v>
      </c>
      <c r="NS222" s="30">
        <f t="shared" si="119"/>
        <v>0</v>
      </c>
      <c r="NT222" s="30">
        <f t="shared" si="120"/>
        <v>0</v>
      </c>
      <c r="NU222" s="30">
        <f t="shared" si="120"/>
        <v>1754905746</v>
      </c>
      <c r="NV222" s="30">
        <f t="shared" si="120"/>
        <v>0</v>
      </c>
      <c r="NW222" s="30">
        <f t="shared" si="120"/>
        <v>0</v>
      </c>
      <c r="NX222" s="30">
        <f t="shared" si="120"/>
        <v>90926724</v>
      </c>
      <c r="NY222" s="30">
        <f t="shared" si="120"/>
        <v>0</v>
      </c>
      <c r="NZ222" s="30">
        <f t="shared" si="120"/>
        <v>0</v>
      </c>
      <c r="OA222" s="30">
        <f t="shared" si="120"/>
        <v>195617267</v>
      </c>
      <c r="OB222" s="30">
        <f t="shared" si="120"/>
        <v>0</v>
      </c>
      <c r="OC222" s="30">
        <f t="shared" si="120"/>
        <v>0</v>
      </c>
      <c r="OD222" s="30">
        <f t="shared" si="121"/>
        <v>0</v>
      </c>
      <c r="OE222" s="30">
        <f t="shared" si="121"/>
        <v>0</v>
      </c>
      <c r="OF222" s="30">
        <f t="shared" si="121"/>
        <v>0</v>
      </c>
      <c r="OG222" s="30">
        <f t="shared" si="121"/>
        <v>0</v>
      </c>
      <c r="OH222" s="30">
        <f t="shared" si="121"/>
        <v>0</v>
      </c>
      <c r="OI222" s="30">
        <f t="shared" si="121"/>
        <v>0</v>
      </c>
      <c r="OJ222" s="30">
        <f t="shared" si="121"/>
        <v>0</v>
      </c>
      <c r="OK222" s="30">
        <f t="shared" si="121"/>
        <v>0</v>
      </c>
      <c r="OL222" s="30">
        <f t="shared" si="121"/>
        <v>0</v>
      </c>
      <c r="OM222" s="30">
        <f t="shared" si="121"/>
        <v>0</v>
      </c>
      <c r="ON222" s="30">
        <f t="shared" si="122"/>
        <v>0</v>
      </c>
      <c r="OO222" s="30">
        <f t="shared" si="122"/>
        <v>0</v>
      </c>
      <c r="OP222" s="30">
        <f t="shared" si="122"/>
        <v>195617267</v>
      </c>
      <c r="OQ222" s="30">
        <f t="shared" si="122"/>
        <v>0</v>
      </c>
      <c r="OR222" s="30">
        <f t="shared" si="122"/>
        <v>0</v>
      </c>
      <c r="OS222" s="30">
        <f t="shared" si="122"/>
        <v>868245273</v>
      </c>
      <c r="OT222" s="30">
        <f t="shared" si="122"/>
        <v>0</v>
      </c>
      <c r="OU222" s="30">
        <f t="shared" si="122"/>
        <v>762875498</v>
      </c>
      <c r="OV222" s="30">
        <f t="shared" si="122"/>
        <v>0</v>
      </c>
      <c r="OW222" s="30">
        <f t="shared" si="122"/>
        <v>0</v>
      </c>
      <c r="OX222" s="30">
        <f t="shared" si="123"/>
        <v>4954400</v>
      </c>
      <c r="OY222" s="30">
        <f t="shared" si="123"/>
        <v>0</v>
      </c>
      <c r="OZ222" s="30">
        <f t="shared" si="123"/>
        <v>0</v>
      </c>
      <c r="PA222" s="30">
        <f t="shared" si="123"/>
        <v>0</v>
      </c>
      <c r="PB222" s="30">
        <f t="shared" si="123"/>
        <v>0</v>
      </c>
      <c r="PC222" s="30">
        <f t="shared" si="123"/>
        <v>0</v>
      </c>
      <c r="PD222" s="30">
        <f t="shared" si="123"/>
        <v>0</v>
      </c>
      <c r="PE222" s="30">
        <f t="shared" si="123"/>
        <v>0</v>
      </c>
      <c r="PF222" s="30">
        <f t="shared" si="123"/>
        <v>0</v>
      </c>
      <c r="PG222" s="30">
        <f t="shared" si="123"/>
        <v>0</v>
      </c>
      <c r="PH222" s="30">
        <f t="shared" si="124"/>
        <v>0</v>
      </c>
      <c r="PI222" s="30">
        <f t="shared" si="124"/>
        <v>0</v>
      </c>
      <c r="PJ222" s="30">
        <f t="shared" si="124"/>
        <v>0</v>
      </c>
      <c r="PK222" s="30">
        <f t="shared" si="124"/>
        <v>0</v>
      </c>
      <c r="PL222" s="30">
        <f t="shared" si="124"/>
        <v>0</v>
      </c>
      <c r="PM222" s="30">
        <f t="shared" si="124"/>
        <v>100415375</v>
      </c>
      <c r="PN222" s="30">
        <f t="shared" si="124"/>
        <v>100415375</v>
      </c>
      <c r="PO222" s="30">
        <f t="shared" si="124"/>
        <v>0</v>
      </c>
      <c r="PP222" s="30">
        <f t="shared" si="124"/>
        <v>0</v>
      </c>
      <c r="PQ222" s="30">
        <f t="shared" si="124"/>
        <v>0</v>
      </c>
      <c r="PR222" s="30">
        <f t="shared" si="125"/>
        <v>0</v>
      </c>
      <c r="PS222" s="30">
        <f t="shared" si="125"/>
        <v>0</v>
      </c>
      <c r="PT222" s="30">
        <f t="shared" si="125"/>
        <v>0</v>
      </c>
      <c r="PU222" s="30">
        <f t="shared" si="125"/>
        <v>0</v>
      </c>
      <c r="PV222" s="30">
        <f t="shared" si="125"/>
        <v>0</v>
      </c>
      <c r="PW222" s="30">
        <f t="shared" si="125"/>
        <v>0</v>
      </c>
      <c r="PX222" s="30">
        <f t="shared" si="125"/>
        <v>0</v>
      </c>
      <c r="PY222" s="30">
        <f t="shared" si="125"/>
        <v>0</v>
      </c>
      <c r="PZ222" s="30">
        <f t="shared" si="125"/>
        <v>0</v>
      </c>
      <c r="QA222" s="30">
        <f t="shared" si="125"/>
        <v>0</v>
      </c>
      <c r="QB222" s="30">
        <f t="shared" si="126"/>
        <v>0</v>
      </c>
      <c r="QC222" s="30">
        <f t="shared" si="126"/>
        <v>0</v>
      </c>
      <c r="QD222" s="30">
        <f t="shared" si="126"/>
        <v>0</v>
      </c>
      <c r="QE222" s="30">
        <f t="shared" si="126"/>
        <v>0</v>
      </c>
      <c r="QF222" s="30">
        <f t="shared" si="126"/>
        <v>0</v>
      </c>
      <c r="QG222" s="30">
        <f t="shared" si="126"/>
        <v>0</v>
      </c>
      <c r="QH222" s="30">
        <f t="shared" si="126"/>
        <v>0</v>
      </c>
      <c r="QI222" s="30">
        <f t="shared" si="126"/>
        <v>0</v>
      </c>
      <c r="QJ222" s="30">
        <f t="shared" si="126"/>
        <v>0</v>
      </c>
      <c r="QK222" s="30">
        <f t="shared" si="126"/>
        <v>0</v>
      </c>
      <c r="QL222" s="30">
        <f t="shared" si="127"/>
        <v>0</v>
      </c>
      <c r="QM222" s="30">
        <f t="shared" si="127"/>
        <v>0</v>
      </c>
      <c r="QN222" s="30">
        <f t="shared" si="127"/>
        <v>0</v>
      </c>
      <c r="QO222" s="30">
        <f t="shared" si="127"/>
        <v>119701614432</v>
      </c>
      <c r="QP222" s="30">
        <f t="shared" si="127"/>
        <v>37891518041</v>
      </c>
      <c r="QQ222" s="30">
        <f t="shared" si="127"/>
        <v>62608445</v>
      </c>
      <c r="QR222" s="30">
        <f t="shared" si="127"/>
        <v>62537098</v>
      </c>
      <c r="QS222" s="30">
        <f t="shared" si="127"/>
        <v>71347</v>
      </c>
      <c r="QT222" s="30">
        <f t="shared" si="127"/>
        <v>0</v>
      </c>
      <c r="QU222" s="30">
        <f t="shared" si="127"/>
        <v>0</v>
      </c>
      <c r="QV222" s="30">
        <f t="shared" si="128"/>
        <v>0</v>
      </c>
      <c r="QW222" s="30">
        <f t="shared" si="128"/>
        <v>1024923026</v>
      </c>
      <c r="QX222" s="30">
        <f t="shared" si="128"/>
        <v>1022265938</v>
      </c>
      <c r="QY222" s="30">
        <f t="shared" si="128"/>
        <v>2657088</v>
      </c>
      <c r="QZ222" s="30">
        <f t="shared" si="128"/>
        <v>36803986570</v>
      </c>
      <c r="RA222" s="30">
        <f t="shared" si="128"/>
        <v>0</v>
      </c>
      <c r="RB222" s="30">
        <f t="shared" si="128"/>
        <v>0</v>
      </c>
      <c r="RC222" s="30">
        <f t="shared" si="128"/>
        <v>0</v>
      </c>
      <c r="RD222" s="30">
        <f t="shared" si="128"/>
        <v>0</v>
      </c>
      <c r="RE222" s="30">
        <f t="shared" si="128"/>
        <v>0</v>
      </c>
      <c r="RF222" s="30">
        <f t="shared" si="129"/>
        <v>0</v>
      </c>
      <c r="RG222" s="30">
        <f t="shared" si="129"/>
        <v>0</v>
      </c>
      <c r="RH222" s="30">
        <f t="shared" si="129"/>
        <v>0</v>
      </c>
      <c r="RI222" s="30">
        <f t="shared" si="129"/>
        <v>81810096391</v>
      </c>
      <c r="RJ222" s="30">
        <f t="shared" si="129"/>
        <v>5207064939</v>
      </c>
      <c r="RK222" s="30">
        <f t="shared" si="129"/>
        <v>5207064939</v>
      </c>
      <c r="RL222" s="30">
        <f t="shared" si="129"/>
        <v>4213281575</v>
      </c>
      <c r="RM222" s="30">
        <f t="shared" si="129"/>
        <v>714803433</v>
      </c>
      <c r="RN222" s="30">
        <f t="shared" si="129"/>
        <v>7124310</v>
      </c>
      <c r="RO222" s="30">
        <f t="shared" si="129"/>
        <v>0</v>
      </c>
      <c r="RP222" s="30">
        <f t="shared" si="130"/>
        <v>0</v>
      </c>
      <c r="RQ222" s="30">
        <f t="shared" si="130"/>
        <v>0</v>
      </c>
      <c r="RR222" s="30">
        <f t="shared" si="130"/>
        <v>0</v>
      </c>
      <c r="RS222" s="30">
        <f t="shared" si="130"/>
        <v>0</v>
      </c>
      <c r="RT222" s="30">
        <f t="shared" si="130"/>
        <v>12784678</v>
      </c>
      <c r="RU222" s="30">
        <f t="shared" si="130"/>
        <v>233937188</v>
      </c>
      <c r="RV222" s="30">
        <f t="shared" si="130"/>
        <v>17558219</v>
      </c>
      <c r="RW222" s="30">
        <f t="shared" si="130"/>
        <v>7575536</v>
      </c>
      <c r="RX222" s="30">
        <f t="shared" si="130"/>
        <v>0</v>
      </c>
      <c r="RY222" s="30">
        <f t="shared" si="130"/>
        <v>0</v>
      </c>
      <c r="RZ222" s="30">
        <f t="shared" si="131"/>
        <v>0</v>
      </c>
      <c r="SA222" s="30">
        <f t="shared" si="131"/>
        <v>0</v>
      </c>
      <c r="SB222" s="30">
        <f t="shared" si="131"/>
        <v>0</v>
      </c>
      <c r="SC222" s="30">
        <f t="shared" si="131"/>
        <v>0</v>
      </c>
      <c r="SD222" s="30">
        <f t="shared" si="131"/>
        <v>0</v>
      </c>
      <c r="SE222" s="30">
        <f t="shared" si="131"/>
        <v>0</v>
      </c>
      <c r="SF222" s="30">
        <f t="shared" si="131"/>
        <v>0</v>
      </c>
      <c r="SG222" s="30">
        <f t="shared" si="131"/>
        <v>0</v>
      </c>
      <c r="SH222" s="30">
        <f t="shared" si="131"/>
        <v>0</v>
      </c>
      <c r="SI222" s="30">
        <f t="shared" si="131"/>
        <v>0</v>
      </c>
      <c r="SJ222" s="30">
        <f t="shared" si="132"/>
        <v>0</v>
      </c>
      <c r="SK222" s="30">
        <f t="shared" si="132"/>
        <v>0</v>
      </c>
      <c r="SL222" s="30">
        <f t="shared" si="132"/>
        <v>0</v>
      </c>
      <c r="SM222" s="30">
        <f t="shared" si="132"/>
        <v>0</v>
      </c>
      <c r="SN222" s="30">
        <f t="shared" si="132"/>
        <v>0</v>
      </c>
      <c r="SO222" s="30">
        <f t="shared" si="132"/>
        <v>0</v>
      </c>
      <c r="SP222" s="30">
        <f t="shared" si="132"/>
        <v>0</v>
      </c>
      <c r="SQ222" s="30">
        <f t="shared" si="132"/>
        <v>0</v>
      </c>
      <c r="SR222" s="30">
        <f t="shared" si="132"/>
        <v>0</v>
      </c>
      <c r="SS222" s="30">
        <f t="shared" si="132"/>
        <v>0</v>
      </c>
      <c r="ST222" s="30">
        <f t="shared" si="133"/>
        <v>0</v>
      </c>
      <c r="SU222" s="30">
        <f t="shared" si="133"/>
        <v>0</v>
      </c>
      <c r="SV222" s="30">
        <f t="shared" si="133"/>
        <v>0</v>
      </c>
      <c r="SW222" s="30">
        <f t="shared" si="133"/>
        <v>0</v>
      </c>
      <c r="SX222" s="30">
        <f t="shared" si="133"/>
        <v>0</v>
      </c>
      <c r="SY222" s="30">
        <f t="shared" si="133"/>
        <v>0</v>
      </c>
      <c r="SZ222" s="30">
        <f t="shared" si="133"/>
        <v>0</v>
      </c>
      <c r="TA222" s="30">
        <f t="shared" si="133"/>
        <v>0</v>
      </c>
      <c r="TB222" s="30">
        <f t="shared" si="133"/>
        <v>0</v>
      </c>
      <c r="TC222" s="30">
        <f t="shared" si="133"/>
        <v>0</v>
      </c>
      <c r="TD222" s="30">
        <f t="shared" si="134"/>
        <v>0</v>
      </c>
      <c r="TE222" s="30">
        <f t="shared" si="134"/>
        <v>0</v>
      </c>
      <c r="TF222" s="30">
        <f t="shared" si="134"/>
        <v>0</v>
      </c>
      <c r="TG222" s="30">
        <f t="shared" si="134"/>
        <v>0</v>
      </c>
      <c r="TH222" s="30">
        <f t="shared" si="134"/>
        <v>0</v>
      </c>
      <c r="TI222" s="30">
        <f t="shared" si="134"/>
        <v>721927743</v>
      </c>
      <c r="TJ222" s="30">
        <f t="shared" si="134"/>
        <v>76599198000</v>
      </c>
      <c r="TK222" s="30">
        <f t="shared" si="134"/>
        <v>76599198000</v>
      </c>
      <c r="TL222" s="30">
        <f t="shared" si="134"/>
        <v>76599198000</v>
      </c>
      <c r="TM222" s="30">
        <f t="shared" si="134"/>
        <v>0</v>
      </c>
      <c r="TN222" s="30">
        <f t="shared" si="135"/>
        <v>0</v>
      </c>
      <c r="TO222" s="30">
        <f t="shared" si="135"/>
        <v>0</v>
      </c>
      <c r="TP222" s="30">
        <f t="shared" si="135"/>
        <v>0</v>
      </c>
      <c r="TQ222" s="30">
        <f t="shared" si="135"/>
        <v>0</v>
      </c>
      <c r="TR222" s="30">
        <f t="shared" si="135"/>
        <v>0</v>
      </c>
      <c r="TS222" s="30">
        <f t="shared" si="135"/>
        <v>0</v>
      </c>
      <c r="TT222" s="30">
        <f t="shared" si="135"/>
        <v>0</v>
      </c>
      <c r="TU222" s="30">
        <f t="shared" si="135"/>
        <v>3833452</v>
      </c>
      <c r="TV222" s="30">
        <f t="shared" si="135"/>
        <v>0</v>
      </c>
      <c r="TW222" s="30">
        <f t="shared" si="135"/>
        <v>716</v>
      </c>
      <c r="TX222" s="30">
        <f t="shared" si="136"/>
        <v>1923470</v>
      </c>
      <c r="TY222" s="30">
        <f t="shared" si="136"/>
        <v>1909266</v>
      </c>
      <c r="TZ222" s="30">
        <f t="shared" si="136"/>
        <v>0</v>
      </c>
      <c r="UA222" s="30">
        <f t="shared" si="136"/>
        <v>0</v>
      </c>
      <c r="UB222" s="30">
        <f t="shared" si="136"/>
        <v>0</v>
      </c>
      <c r="UC222" s="30">
        <f t="shared" si="136"/>
        <v>0</v>
      </c>
      <c r="UD222" s="30">
        <f t="shared" si="136"/>
        <v>0</v>
      </c>
      <c r="UE222" s="30">
        <f t="shared" si="136"/>
        <v>0</v>
      </c>
      <c r="UF222" s="30">
        <f t="shared" si="136"/>
        <v>0</v>
      </c>
      <c r="UG222" s="30">
        <f t="shared" si="136"/>
        <v>263632923650</v>
      </c>
      <c r="UH222" s="2"/>
      <c r="UI222" s="2"/>
    </row>
    <row r="223" spans="1:555">
      <c r="A223" s="743"/>
      <c r="B223" s="65">
        <v>2009</v>
      </c>
      <c r="C223" s="30">
        <f t="shared" si="82"/>
        <v>148823824972</v>
      </c>
      <c r="D223" s="30">
        <f t="shared" si="82"/>
        <v>93865445035</v>
      </c>
      <c r="E223" s="30">
        <f t="shared" si="82"/>
        <v>81167517372</v>
      </c>
      <c r="F223" s="30">
        <f t="shared" si="82"/>
        <v>5651628</v>
      </c>
      <c r="G223" s="30">
        <f t="shared" si="82"/>
        <v>1691722</v>
      </c>
      <c r="H223" s="30">
        <f t="shared" si="82"/>
        <v>44236820566</v>
      </c>
      <c r="I223" s="30">
        <f t="shared" si="82"/>
        <v>38738183769.646202</v>
      </c>
      <c r="J223" s="30">
        <f t="shared" si="82"/>
        <v>5498636796.3537989</v>
      </c>
      <c r="K223" s="30">
        <f t="shared" si="82"/>
        <v>0</v>
      </c>
      <c r="L223" s="30">
        <f t="shared" si="82"/>
        <v>2296161912</v>
      </c>
      <c r="M223" s="30">
        <f t="shared" si="83"/>
        <v>21995314260</v>
      </c>
      <c r="N223" s="30">
        <f t="shared" si="83"/>
        <v>21995314260</v>
      </c>
      <c r="O223" s="30">
        <f t="shared" si="83"/>
        <v>0</v>
      </c>
      <c r="P223" s="30">
        <f t="shared" si="83"/>
        <v>4076736653</v>
      </c>
      <c r="Q223" s="30">
        <f t="shared" si="83"/>
        <v>2852858206</v>
      </c>
      <c r="R223" s="30">
        <f t="shared" si="83"/>
        <v>2633646029</v>
      </c>
      <c r="S223" s="30">
        <f t="shared" si="83"/>
        <v>12697927663</v>
      </c>
      <c r="T223" s="30">
        <f t="shared" si="83"/>
        <v>3523601000</v>
      </c>
      <c r="U223" s="30">
        <f t="shared" si="83"/>
        <v>4145412000</v>
      </c>
      <c r="V223" s="30">
        <f t="shared" si="83"/>
        <v>7669013000</v>
      </c>
      <c r="W223" s="30">
        <f t="shared" si="84"/>
        <v>56444417</v>
      </c>
      <c r="X223" s="30">
        <f t="shared" si="84"/>
        <v>1940705707</v>
      </c>
      <c r="Y223" s="30">
        <f t="shared" si="84"/>
        <v>43982808</v>
      </c>
      <c r="Z223" s="30">
        <f t="shared" si="84"/>
        <v>0</v>
      </c>
      <c r="AA223" s="30">
        <f t="shared" si="84"/>
        <v>0</v>
      </c>
      <c r="AB223" s="30">
        <f t="shared" si="84"/>
        <v>109724947</v>
      </c>
      <c r="AC223" s="30">
        <f t="shared" si="84"/>
        <v>29351374</v>
      </c>
      <c r="AD223" s="30">
        <f t="shared" si="84"/>
        <v>2846974114</v>
      </c>
      <c r="AE223" s="30">
        <f t="shared" si="84"/>
        <v>0</v>
      </c>
      <c r="AF223" s="30">
        <f t="shared" si="84"/>
        <v>0</v>
      </c>
      <c r="AG223" s="30">
        <f t="shared" si="85"/>
        <v>0</v>
      </c>
      <c r="AH223" s="30">
        <f t="shared" si="85"/>
        <v>0</v>
      </c>
      <c r="AI223" s="30">
        <f t="shared" si="85"/>
        <v>54958379937</v>
      </c>
      <c r="AJ223" s="30">
        <f t="shared" si="85"/>
        <v>236607691</v>
      </c>
      <c r="AK223" s="30">
        <f t="shared" si="85"/>
        <v>145245261</v>
      </c>
      <c r="AL223" s="30">
        <f t="shared" si="85"/>
        <v>434000</v>
      </c>
      <c r="AM223" s="30">
        <f t="shared" si="85"/>
        <v>90928430</v>
      </c>
      <c r="AN223" s="30">
        <f t="shared" si="85"/>
        <v>0</v>
      </c>
      <c r="AO223" s="30">
        <f t="shared" si="85"/>
        <v>862106194</v>
      </c>
      <c r="AP223" s="30">
        <f t="shared" si="85"/>
        <v>845571487</v>
      </c>
      <c r="AQ223" s="30">
        <f t="shared" si="86"/>
        <v>2406395</v>
      </c>
      <c r="AR223" s="30">
        <f t="shared" si="86"/>
        <v>10986758</v>
      </c>
      <c r="AS223" s="30">
        <f t="shared" si="86"/>
        <v>62610</v>
      </c>
      <c r="AT223" s="30">
        <f t="shared" si="86"/>
        <v>3078944</v>
      </c>
      <c r="AU223" s="30">
        <f t="shared" si="86"/>
        <v>0</v>
      </c>
      <c r="AV223" s="30">
        <f t="shared" si="86"/>
        <v>0</v>
      </c>
      <c r="AW223" s="30">
        <f t="shared" si="86"/>
        <v>0</v>
      </c>
      <c r="AX223" s="30">
        <f t="shared" si="86"/>
        <v>0</v>
      </c>
      <c r="AY223" s="30">
        <f t="shared" si="86"/>
        <v>0</v>
      </c>
      <c r="AZ223" s="30">
        <f t="shared" si="86"/>
        <v>0</v>
      </c>
      <c r="BA223" s="30">
        <f t="shared" si="87"/>
        <v>0</v>
      </c>
      <c r="BB223" s="30">
        <f t="shared" si="87"/>
        <v>0</v>
      </c>
      <c r="BC223" s="30">
        <f t="shared" si="87"/>
        <v>0</v>
      </c>
      <c r="BD223" s="30">
        <f t="shared" si="87"/>
        <v>2611534121</v>
      </c>
      <c r="BE223" s="30">
        <f t="shared" si="87"/>
        <v>75426</v>
      </c>
      <c r="BF223" s="30">
        <f t="shared" si="87"/>
        <v>1995955221</v>
      </c>
      <c r="BG223" s="30">
        <f t="shared" si="87"/>
        <v>378218197</v>
      </c>
      <c r="BH223" s="30">
        <f t="shared" si="87"/>
        <v>15566</v>
      </c>
      <c r="BI223" s="30">
        <f t="shared" si="87"/>
        <v>11209</v>
      </c>
      <c r="BJ223" s="30">
        <f t="shared" si="87"/>
        <v>11741</v>
      </c>
      <c r="BK223" s="30">
        <f t="shared" si="88"/>
        <v>0</v>
      </c>
      <c r="BL223" s="30">
        <f t="shared" si="88"/>
        <v>10531505</v>
      </c>
      <c r="BM223" s="30">
        <f t="shared" si="88"/>
        <v>0</v>
      </c>
      <c r="BN223" s="30">
        <f t="shared" si="88"/>
        <v>7149252</v>
      </c>
      <c r="BO223" s="30">
        <f t="shared" si="88"/>
        <v>184927</v>
      </c>
      <c r="BP223" s="30">
        <f t="shared" si="88"/>
        <v>0</v>
      </c>
      <c r="BQ223" s="30">
        <f t="shared" si="88"/>
        <v>0</v>
      </c>
      <c r="BR223" s="30">
        <f t="shared" si="88"/>
        <v>219381077</v>
      </c>
      <c r="BS223" s="30">
        <f t="shared" si="88"/>
        <v>0</v>
      </c>
      <c r="BT223" s="30">
        <f t="shared" si="88"/>
        <v>35015399</v>
      </c>
      <c r="BU223" s="30">
        <f t="shared" si="89"/>
        <v>0</v>
      </c>
      <c r="BV223" s="30">
        <f t="shared" si="89"/>
        <v>1109245</v>
      </c>
      <c r="BW223" s="30">
        <f t="shared" si="89"/>
        <v>718617</v>
      </c>
      <c r="BX223" s="30">
        <f t="shared" si="89"/>
        <v>0</v>
      </c>
      <c r="BY223" s="30">
        <f t="shared" si="89"/>
        <v>33187537</v>
      </c>
      <c r="BZ223" s="30">
        <f t="shared" si="89"/>
        <v>0</v>
      </c>
      <c r="CA223" s="30">
        <f t="shared" si="89"/>
        <v>0</v>
      </c>
      <c r="CB223" s="30">
        <f t="shared" si="89"/>
        <v>0</v>
      </c>
      <c r="CC223" s="30">
        <f t="shared" si="89"/>
        <v>3212626646</v>
      </c>
      <c r="CD223" s="30">
        <f t="shared" si="89"/>
        <v>0</v>
      </c>
      <c r="CE223" s="30">
        <f t="shared" si="90"/>
        <v>4815305786</v>
      </c>
      <c r="CF223" s="30">
        <f t="shared" si="90"/>
        <v>109444066</v>
      </c>
      <c r="CG223" s="30">
        <f t="shared" si="90"/>
        <v>1738733535</v>
      </c>
      <c r="CH223" s="30">
        <f t="shared" si="90"/>
        <v>50737108</v>
      </c>
      <c r="CI223" s="30">
        <f t="shared" si="90"/>
        <v>36494359</v>
      </c>
      <c r="CJ223" s="30">
        <f t="shared" si="90"/>
        <v>893446</v>
      </c>
      <c r="CK223" s="30">
        <f t="shared" si="90"/>
        <v>18189496</v>
      </c>
      <c r="CL223" s="30">
        <f t="shared" si="90"/>
        <v>9072277</v>
      </c>
      <c r="CM223" s="30">
        <f t="shared" si="90"/>
        <v>391483</v>
      </c>
      <c r="CN223" s="30">
        <f t="shared" si="90"/>
        <v>1299336</v>
      </c>
      <c r="CO223" s="30">
        <f t="shared" si="91"/>
        <v>360000</v>
      </c>
      <c r="CP223" s="30">
        <f t="shared" si="91"/>
        <v>6288321</v>
      </c>
      <c r="CQ223" s="30">
        <f t="shared" si="91"/>
        <v>0</v>
      </c>
      <c r="CR223" s="30">
        <f t="shared" si="91"/>
        <v>0</v>
      </c>
      <c r="CS223" s="30">
        <f t="shared" si="91"/>
        <v>2235023914</v>
      </c>
      <c r="CT223" s="30">
        <f t="shared" si="91"/>
        <v>338690003</v>
      </c>
      <c r="CU223" s="30">
        <f t="shared" si="91"/>
        <v>27650077</v>
      </c>
      <c r="CV223" s="30">
        <f t="shared" si="91"/>
        <v>2667014</v>
      </c>
      <c r="CW223" s="30">
        <f t="shared" si="91"/>
        <v>12785986</v>
      </c>
      <c r="CX223" s="30">
        <f t="shared" si="91"/>
        <v>4099502</v>
      </c>
      <c r="CY223" s="30">
        <f t="shared" si="92"/>
        <v>1277980</v>
      </c>
      <c r="CZ223" s="30">
        <f t="shared" si="92"/>
        <v>1846665264</v>
      </c>
      <c r="DA223" s="30">
        <f t="shared" si="92"/>
        <v>1613262054</v>
      </c>
      <c r="DB223" s="30">
        <f t="shared" si="92"/>
        <v>188632710</v>
      </c>
      <c r="DC223" s="30">
        <f t="shared" si="92"/>
        <v>0</v>
      </c>
      <c r="DD223" s="30">
        <f t="shared" si="92"/>
        <v>44770500</v>
      </c>
      <c r="DE223" s="30">
        <f t="shared" si="92"/>
        <v>1188088</v>
      </c>
      <c r="DF223" s="30">
        <f t="shared" si="92"/>
        <v>0</v>
      </c>
      <c r="DG223" s="30">
        <f t="shared" si="92"/>
        <v>0</v>
      </c>
      <c r="DH223" s="30">
        <f t="shared" si="92"/>
        <v>0</v>
      </c>
      <c r="DI223" s="30">
        <f t="shared" si="93"/>
        <v>9024884</v>
      </c>
      <c r="DJ223" s="30">
        <f t="shared" si="93"/>
        <v>0</v>
      </c>
      <c r="DK223" s="30">
        <f t="shared" si="93"/>
        <v>9024884</v>
      </c>
      <c r="DL223" s="30">
        <f t="shared" si="93"/>
        <v>0</v>
      </c>
      <c r="DM223" s="30">
        <f t="shared" si="93"/>
        <v>573734135</v>
      </c>
      <c r="DN223" s="30">
        <f t="shared" si="93"/>
        <v>33768817</v>
      </c>
      <c r="DO223" s="30">
        <f t="shared" si="93"/>
        <v>6153856</v>
      </c>
      <c r="DP223" s="30">
        <f t="shared" si="93"/>
        <v>4575238</v>
      </c>
      <c r="DQ223" s="30">
        <f t="shared" si="93"/>
        <v>1578618</v>
      </c>
      <c r="DR223" s="30">
        <f t="shared" si="93"/>
        <v>346111308</v>
      </c>
      <c r="DS223" s="30">
        <f t="shared" si="94"/>
        <v>13209753</v>
      </c>
      <c r="DT223" s="30">
        <f t="shared" si="94"/>
        <v>11678721</v>
      </c>
      <c r="DU223" s="30">
        <f t="shared" si="94"/>
        <v>1408422</v>
      </c>
      <c r="DV223" s="30">
        <f t="shared" si="94"/>
        <v>122610</v>
      </c>
      <c r="DW223" s="30">
        <f t="shared" si="94"/>
        <v>6774000</v>
      </c>
      <c r="DX223" s="30">
        <f t="shared" si="94"/>
        <v>1641000</v>
      </c>
      <c r="DY223" s="30">
        <f t="shared" si="94"/>
        <v>546600</v>
      </c>
      <c r="DZ223" s="30">
        <f t="shared" si="94"/>
        <v>0</v>
      </c>
      <c r="EA223" s="30">
        <f t="shared" si="94"/>
        <v>4586400</v>
      </c>
      <c r="EB223" s="30">
        <f t="shared" si="94"/>
        <v>0</v>
      </c>
      <c r="EC223" s="30">
        <f t="shared" si="95"/>
        <v>8555120</v>
      </c>
      <c r="ED223" s="30">
        <f t="shared" si="95"/>
        <v>44990</v>
      </c>
      <c r="EE223" s="30">
        <f t="shared" si="95"/>
        <v>8502500</v>
      </c>
      <c r="EF223" s="30">
        <f t="shared" si="95"/>
        <v>7630</v>
      </c>
      <c r="EG223" s="30">
        <f t="shared" si="95"/>
        <v>13369193</v>
      </c>
      <c r="EH223" s="30">
        <f t="shared" si="95"/>
        <v>13369193</v>
      </c>
      <c r="EI223" s="30">
        <f t="shared" si="95"/>
        <v>0</v>
      </c>
      <c r="EJ223" s="30">
        <f t="shared" si="95"/>
        <v>0</v>
      </c>
      <c r="EK223" s="30">
        <f t="shared" si="95"/>
        <v>31352436</v>
      </c>
      <c r="EL223" s="30">
        <f t="shared" si="95"/>
        <v>2194518</v>
      </c>
      <c r="EM223" s="30">
        <f t="shared" si="96"/>
        <v>1037312</v>
      </c>
      <c r="EN223" s="30">
        <f t="shared" si="96"/>
        <v>18538764</v>
      </c>
      <c r="EO223" s="30">
        <f t="shared" si="96"/>
        <v>1296069</v>
      </c>
      <c r="EP223" s="30">
        <f t="shared" si="96"/>
        <v>459730</v>
      </c>
      <c r="EQ223" s="30">
        <f t="shared" si="96"/>
        <v>16377</v>
      </c>
      <c r="ER223" s="30">
        <f t="shared" si="96"/>
        <v>16377</v>
      </c>
      <c r="ES223" s="30">
        <f t="shared" si="96"/>
        <v>639815</v>
      </c>
      <c r="ET223" s="30">
        <f t="shared" si="96"/>
        <v>163770</v>
      </c>
      <c r="EU223" s="30">
        <f t="shared" si="96"/>
        <v>3145558</v>
      </c>
      <c r="EV223" s="30">
        <f t="shared" si="96"/>
        <v>1316772</v>
      </c>
      <c r="EW223" s="30">
        <f t="shared" si="97"/>
        <v>35382959</v>
      </c>
      <c r="EX223" s="30">
        <f t="shared" si="97"/>
        <v>0</v>
      </c>
      <c r="EY223" s="30">
        <f t="shared" si="97"/>
        <v>278409</v>
      </c>
      <c r="EZ223" s="30">
        <f t="shared" si="97"/>
        <v>28488242</v>
      </c>
      <c r="FA223" s="30">
        <f t="shared" si="97"/>
        <v>6616308</v>
      </c>
      <c r="FB223" s="30">
        <f t="shared" si="97"/>
        <v>0</v>
      </c>
      <c r="FC223" s="30">
        <f t="shared" si="97"/>
        <v>286754</v>
      </c>
      <c r="FD223" s="30">
        <f t="shared" si="97"/>
        <v>0</v>
      </c>
      <c r="FE223" s="30">
        <f t="shared" si="97"/>
        <v>0</v>
      </c>
      <c r="FF223" s="30">
        <f t="shared" si="97"/>
        <v>209652100</v>
      </c>
      <c r="FG223" s="30">
        <f t="shared" si="98"/>
        <v>187700154</v>
      </c>
      <c r="FH223" s="30">
        <f t="shared" si="98"/>
        <v>5029161</v>
      </c>
      <c r="FI223" s="30">
        <f t="shared" si="98"/>
        <v>172394333</v>
      </c>
      <c r="FJ223" s="30">
        <f t="shared" si="98"/>
        <v>8588655</v>
      </c>
      <c r="FK223" s="30">
        <f t="shared" si="98"/>
        <v>2127465</v>
      </c>
      <c r="FL223" s="30">
        <f t="shared" si="98"/>
        <v>0</v>
      </c>
      <c r="FM223" s="30">
        <f t="shared" si="98"/>
        <v>0</v>
      </c>
      <c r="FN223" s="30">
        <f t="shared" si="98"/>
        <v>0</v>
      </c>
      <c r="FO223" s="30">
        <f t="shared" si="98"/>
        <v>6461190</v>
      </c>
      <c r="FP223" s="30">
        <f t="shared" si="98"/>
        <v>1688005</v>
      </c>
      <c r="FQ223" s="30">
        <f t="shared" si="99"/>
        <v>0</v>
      </c>
      <c r="FR223" s="30">
        <f t="shared" si="99"/>
        <v>245475093</v>
      </c>
      <c r="FS223" s="30">
        <f t="shared" si="99"/>
        <v>66295683</v>
      </c>
      <c r="FT223" s="30">
        <f t="shared" si="99"/>
        <v>251772</v>
      </c>
      <c r="FU223" s="30">
        <f t="shared" si="99"/>
        <v>17825962</v>
      </c>
      <c r="FV223" s="30">
        <f t="shared" si="99"/>
        <v>36110629</v>
      </c>
      <c r="FW223" s="30">
        <f t="shared" si="99"/>
        <v>214568</v>
      </c>
      <c r="FX223" s="30">
        <f t="shared" si="99"/>
        <v>35896061</v>
      </c>
      <c r="FY223" s="30">
        <f t="shared" si="99"/>
        <v>0</v>
      </c>
      <c r="FZ223" s="30">
        <f t="shared" si="99"/>
        <v>197636</v>
      </c>
      <c r="GA223" s="30">
        <f t="shared" si="100"/>
        <v>9756884</v>
      </c>
      <c r="GB223" s="30">
        <f t="shared" si="100"/>
        <v>2152800</v>
      </c>
      <c r="GC223" s="30">
        <f t="shared" si="100"/>
        <v>5304000</v>
      </c>
      <c r="GD223" s="30">
        <f t="shared" si="100"/>
        <v>0</v>
      </c>
      <c r="GE223" s="30">
        <f t="shared" si="100"/>
        <v>5304000</v>
      </c>
      <c r="GF223" s="30">
        <f t="shared" si="100"/>
        <v>0</v>
      </c>
      <c r="GG223" s="30">
        <f t="shared" si="100"/>
        <v>0</v>
      </c>
      <c r="GH223" s="30">
        <f t="shared" si="100"/>
        <v>7717250</v>
      </c>
      <c r="GI223" s="30">
        <f t="shared" si="100"/>
        <v>64204000</v>
      </c>
      <c r="GJ223" s="30">
        <f t="shared" si="100"/>
        <v>64204000</v>
      </c>
      <c r="GK223" s="30">
        <f t="shared" si="101"/>
        <v>0</v>
      </c>
      <c r="GL223" s="30">
        <f t="shared" si="101"/>
        <v>101954160</v>
      </c>
      <c r="GM223" s="30">
        <f t="shared" si="101"/>
        <v>4950666</v>
      </c>
      <c r="GN223" s="30">
        <f t="shared" si="101"/>
        <v>30000</v>
      </c>
      <c r="GO223" s="30">
        <f t="shared" si="101"/>
        <v>0</v>
      </c>
      <c r="GP223" s="30">
        <f t="shared" si="101"/>
        <v>29206788</v>
      </c>
      <c r="GQ223" s="30">
        <f t="shared" si="101"/>
        <v>10036998</v>
      </c>
      <c r="GR223" s="30">
        <f t="shared" si="101"/>
        <v>178600</v>
      </c>
      <c r="GS223" s="30">
        <f t="shared" si="101"/>
        <v>0</v>
      </c>
      <c r="GT223" s="30">
        <f t="shared" si="101"/>
        <v>57551108</v>
      </c>
      <c r="GU223" s="30">
        <f t="shared" si="102"/>
        <v>1040447880</v>
      </c>
      <c r="GV223" s="30">
        <f t="shared" si="102"/>
        <v>1263180</v>
      </c>
      <c r="GW223" s="30">
        <f t="shared" si="102"/>
        <v>0</v>
      </c>
      <c r="GX223" s="30">
        <f t="shared" si="102"/>
        <v>0</v>
      </c>
      <c r="GY223" s="30">
        <f t="shared" si="102"/>
        <v>0</v>
      </c>
      <c r="GZ223" s="30">
        <f t="shared" si="102"/>
        <v>1039184700</v>
      </c>
      <c r="HA223" s="30">
        <f t="shared" si="102"/>
        <v>0</v>
      </c>
      <c r="HB223" s="30">
        <f t="shared" si="102"/>
        <v>0</v>
      </c>
      <c r="HC223" s="30">
        <f t="shared" si="102"/>
        <v>0</v>
      </c>
      <c r="HD223" s="30">
        <f t="shared" si="102"/>
        <v>0</v>
      </c>
      <c r="HE223" s="30">
        <f t="shared" si="103"/>
        <v>0</v>
      </c>
      <c r="HF223" s="30">
        <f t="shared" si="103"/>
        <v>0</v>
      </c>
      <c r="HG223" s="30">
        <f t="shared" si="103"/>
        <v>0</v>
      </c>
      <c r="HH223" s="30">
        <f t="shared" si="103"/>
        <v>1031296200</v>
      </c>
      <c r="HI223" s="30">
        <f t="shared" si="103"/>
        <v>7888500</v>
      </c>
      <c r="HJ223" s="30">
        <f t="shared" si="103"/>
        <v>1031296200</v>
      </c>
      <c r="HK223" s="30">
        <f t="shared" si="103"/>
        <v>7888500</v>
      </c>
      <c r="HL223" s="30">
        <f t="shared" si="103"/>
        <v>0</v>
      </c>
      <c r="HM223" s="30">
        <f t="shared" si="103"/>
        <v>0</v>
      </c>
      <c r="HN223" s="30">
        <f t="shared" si="103"/>
        <v>0</v>
      </c>
      <c r="HO223" s="30">
        <f t="shared" si="104"/>
        <v>0</v>
      </c>
      <c r="HP223" s="30">
        <f t="shared" si="104"/>
        <v>644872804</v>
      </c>
      <c r="HQ223" s="30">
        <f t="shared" si="104"/>
        <v>4193334</v>
      </c>
      <c r="HR223" s="30">
        <f t="shared" si="104"/>
        <v>4711681</v>
      </c>
      <c r="HS223" s="30">
        <f t="shared" si="104"/>
        <v>9427088</v>
      </c>
      <c r="HT223" s="30">
        <f t="shared" si="104"/>
        <v>626540701</v>
      </c>
      <c r="HU223" s="30">
        <f t="shared" si="104"/>
        <v>0</v>
      </c>
      <c r="HV223" s="30">
        <f t="shared" si="104"/>
        <v>0</v>
      </c>
      <c r="HW223" s="30">
        <f t="shared" si="104"/>
        <v>0</v>
      </c>
      <c r="HX223" s="30">
        <f t="shared" si="104"/>
        <v>1031296200</v>
      </c>
      <c r="HY223" s="30">
        <f t="shared" si="104"/>
        <v>7888500</v>
      </c>
      <c r="HZ223" s="30">
        <f t="shared" si="105"/>
        <v>41313110849</v>
      </c>
      <c r="IA223" s="30">
        <f t="shared" si="105"/>
        <v>40169857426</v>
      </c>
      <c r="IB223" s="30">
        <f t="shared" si="105"/>
        <v>40169857426</v>
      </c>
      <c r="IC223" s="30">
        <f t="shared" si="105"/>
        <v>0</v>
      </c>
      <c r="ID223" s="30">
        <f t="shared" si="105"/>
        <v>0</v>
      </c>
      <c r="IE223" s="30">
        <f t="shared" si="105"/>
        <v>0</v>
      </c>
      <c r="IF223" s="30">
        <f t="shared" si="105"/>
        <v>0</v>
      </c>
      <c r="IG223" s="30">
        <f t="shared" si="105"/>
        <v>36077562953</v>
      </c>
      <c r="IH223" s="30">
        <f t="shared" si="105"/>
        <v>34804007916</v>
      </c>
      <c r="II223" s="30">
        <f t="shared" si="105"/>
        <v>0</v>
      </c>
      <c r="IJ223" s="30">
        <f t="shared" si="106"/>
        <v>1273555037</v>
      </c>
      <c r="IK223" s="30">
        <f t="shared" si="106"/>
        <v>0</v>
      </c>
      <c r="IL223" s="30">
        <f t="shared" si="106"/>
        <v>2441360218</v>
      </c>
      <c r="IM223" s="30">
        <f t="shared" si="106"/>
        <v>1445630465</v>
      </c>
      <c r="IN223" s="30">
        <f t="shared" si="106"/>
        <v>203167574</v>
      </c>
      <c r="IO223" s="30">
        <f t="shared" si="106"/>
        <v>152375682</v>
      </c>
      <c r="IP223" s="30">
        <f t="shared" si="106"/>
        <v>2085816962</v>
      </c>
      <c r="IQ223" s="30">
        <f t="shared" si="106"/>
        <v>0</v>
      </c>
      <c r="IR223" s="30">
        <f t="shared" si="106"/>
        <v>0</v>
      </c>
      <c r="IS223" s="30">
        <f t="shared" si="106"/>
        <v>0</v>
      </c>
      <c r="IT223" s="30">
        <f t="shared" si="107"/>
        <v>0</v>
      </c>
      <c r="IU223" s="30">
        <f t="shared" si="107"/>
        <v>0</v>
      </c>
      <c r="IV223" s="30">
        <f t="shared" si="107"/>
        <v>205303790</v>
      </c>
      <c r="IW223" s="30">
        <f t="shared" si="107"/>
        <v>0</v>
      </c>
      <c r="IX223" s="30">
        <f t="shared" si="107"/>
        <v>0</v>
      </c>
      <c r="IY223" s="30">
        <f t="shared" si="107"/>
        <v>0</v>
      </c>
      <c r="IZ223" s="30">
        <f t="shared" si="107"/>
        <v>0</v>
      </c>
      <c r="JA223" s="30">
        <f t="shared" si="107"/>
        <v>0</v>
      </c>
      <c r="JB223" s="30">
        <f t="shared" si="107"/>
        <v>0</v>
      </c>
      <c r="JC223" s="30">
        <f t="shared" si="107"/>
        <v>0</v>
      </c>
      <c r="JD223" s="30">
        <f t="shared" si="108"/>
        <v>0</v>
      </c>
      <c r="JE223" s="30">
        <f t="shared" si="108"/>
        <v>0</v>
      </c>
      <c r="JF223" s="30">
        <f t="shared" si="108"/>
        <v>0</v>
      </c>
      <c r="JG223" s="30">
        <f t="shared" si="108"/>
        <v>0</v>
      </c>
      <c r="JH223" s="30">
        <f t="shared" si="108"/>
        <v>0</v>
      </c>
      <c r="JI223" s="30">
        <f t="shared" si="108"/>
        <v>0</v>
      </c>
      <c r="JJ223" s="30">
        <f t="shared" si="108"/>
        <v>0</v>
      </c>
      <c r="JK223" s="30">
        <f t="shared" si="108"/>
        <v>0</v>
      </c>
      <c r="JL223" s="30">
        <f t="shared" si="108"/>
        <v>0</v>
      </c>
      <c r="JM223" s="30">
        <f t="shared" si="108"/>
        <v>0</v>
      </c>
      <c r="JN223" s="30">
        <f t="shared" si="109"/>
        <v>0</v>
      </c>
      <c r="JO223" s="30">
        <f t="shared" si="109"/>
        <v>3068636396</v>
      </c>
      <c r="JP223" s="30">
        <f t="shared" si="109"/>
        <v>0</v>
      </c>
      <c r="JQ223" s="30">
        <f t="shared" si="109"/>
        <v>0</v>
      </c>
      <c r="JR223" s="30">
        <f t="shared" si="109"/>
        <v>0</v>
      </c>
      <c r="JS223" s="30">
        <f t="shared" si="109"/>
        <v>0</v>
      </c>
      <c r="JT223" s="30">
        <f t="shared" si="109"/>
        <v>0</v>
      </c>
      <c r="JU223" s="30">
        <f t="shared" si="109"/>
        <v>0</v>
      </c>
      <c r="JV223" s="30">
        <f t="shared" si="109"/>
        <v>0</v>
      </c>
      <c r="JW223" s="30">
        <f t="shared" si="109"/>
        <v>0</v>
      </c>
      <c r="JX223" s="30">
        <f t="shared" si="110"/>
        <v>0</v>
      </c>
      <c r="JY223" s="30">
        <f t="shared" si="110"/>
        <v>0</v>
      </c>
      <c r="JZ223" s="30">
        <f t="shared" si="110"/>
        <v>0</v>
      </c>
      <c r="KA223" s="30">
        <f t="shared" si="110"/>
        <v>0</v>
      </c>
      <c r="KB223" s="30">
        <f t="shared" si="110"/>
        <v>0</v>
      </c>
      <c r="KC223" s="30">
        <f t="shared" si="110"/>
        <v>0</v>
      </c>
      <c r="KD223" s="30">
        <f t="shared" si="110"/>
        <v>0</v>
      </c>
      <c r="KE223" s="30">
        <f t="shared" si="110"/>
        <v>0</v>
      </c>
      <c r="KF223" s="30">
        <f t="shared" si="110"/>
        <v>0</v>
      </c>
      <c r="KG223" s="30">
        <f t="shared" si="110"/>
        <v>0</v>
      </c>
      <c r="KH223" s="30">
        <f t="shared" si="111"/>
        <v>0</v>
      </c>
      <c r="KI223" s="30">
        <f t="shared" si="111"/>
        <v>0</v>
      </c>
      <c r="KJ223" s="30">
        <f t="shared" si="111"/>
        <v>0</v>
      </c>
      <c r="KK223" s="30">
        <f t="shared" si="111"/>
        <v>0</v>
      </c>
      <c r="KL223" s="30">
        <f t="shared" si="111"/>
        <v>0</v>
      </c>
      <c r="KM223" s="30">
        <f t="shared" si="111"/>
        <v>1143253423</v>
      </c>
      <c r="KN223" s="30">
        <f t="shared" si="111"/>
        <v>959800568</v>
      </c>
      <c r="KO223" s="30">
        <f t="shared" si="111"/>
        <v>73986604</v>
      </c>
      <c r="KP223" s="30">
        <f t="shared" si="111"/>
        <v>0</v>
      </c>
      <c r="KQ223" s="30">
        <f t="shared" si="111"/>
        <v>0</v>
      </c>
      <c r="KR223" s="30">
        <f t="shared" si="112"/>
        <v>0</v>
      </c>
      <c r="KS223" s="30">
        <f t="shared" si="112"/>
        <v>3318217</v>
      </c>
      <c r="KT223" s="30">
        <f t="shared" si="112"/>
        <v>0</v>
      </c>
      <c r="KU223" s="30">
        <f t="shared" si="112"/>
        <v>0</v>
      </c>
      <c r="KV223" s="30">
        <f t="shared" si="112"/>
        <v>56315272</v>
      </c>
      <c r="KW223" s="30">
        <f t="shared" si="112"/>
        <v>0</v>
      </c>
      <c r="KX223" s="30">
        <f t="shared" si="112"/>
        <v>0</v>
      </c>
      <c r="KY223" s="30">
        <f t="shared" si="112"/>
        <v>0</v>
      </c>
      <c r="KZ223" s="30">
        <f t="shared" si="112"/>
        <v>2903841</v>
      </c>
      <c r="LA223" s="30">
        <f t="shared" si="112"/>
        <v>11241059</v>
      </c>
      <c r="LB223" s="30">
        <f t="shared" si="113"/>
        <v>1287037</v>
      </c>
      <c r="LC223" s="30">
        <f t="shared" si="113"/>
        <v>2011764</v>
      </c>
      <c r="LD223" s="30">
        <f t="shared" si="113"/>
        <v>0</v>
      </c>
      <c r="LE223" s="30">
        <f t="shared" si="113"/>
        <v>200518</v>
      </c>
      <c r="LF223" s="30">
        <f t="shared" si="113"/>
        <v>0</v>
      </c>
      <c r="LG223" s="30">
        <f t="shared" si="113"/>
        <v>1116907</v>
      </c>
      <c r="LH223" s="30">
        <f t="shared" si="113"/>
        <v>22917805</v>
      </c>
      <c r="LI223" s="30">
        <f t="shared" si="113"/>
        <v>7168414</v>
      </c>
      <c r="LJ223" s="30">
        <f t="shared" si="113"/>
        <v>0</v>
      </c>
      <c r="LK223" s="30">
        <f t="shared" si="113"/>
        <v>0</v>
      </c>
      <c r="LL223" s="30">
        <f t="shared" si="114"/>
        <v>985417</v>
      </c>
      <c r="LM223" s="30">
        <f t="shared" si="114"/>
        <v>0</v>
      </c>
      <c r="LN223" s="30">
        <f t="shared" si="114"/>
        <v>0</v>
      </c>
      <c r="LO223" s="30">
        <f t="shared" si="114"/>
        <v>0</v>
      </c>
      <c r="LP223" s="30">
        <f t="shared" si="114"/>
        <v>0</v>
      </c>
      <c r="LQ223" s="30">
        <f t="shared" si="114"/>
        <v>0</v>
      </c>
      <c r="LR223" s="30">
        <f t="shared" si="114"/>
        <v>0</v>
      </c>
      <c r="LS223" s="30">
        <f t="shared" si="114"/>
        <v>0</v>
      </c>
      <c r="LT223" s="30">
        <f t="shared" si="114"/>
        <v>0</v>
      </c>
      <c r="LU223" s="30">
        <f t="shared" si="114"/>
        <v>0</v>
      </c>
      <c r="LV223" s="30">
        <f t="shared" si="115"/>
        <v>0</v>
      </c>
      <c r="LW223" s="30">
        <f t="shared" si="115"/>
        <v>0</v>
      </c>
      <c r="LX223" s="30">
        <f t="shared" si="115"/>
        <v>0</v>
      </c>
      <c r="LY223" s="30">
        <f t="shared" si="115"/>
        <v>0</v>
      </c>
      <c r="LZ223" s="30">
        <f t="shared" si="115"/>
        <v>0</v>
      </c>
      <c r="MA223" s="30">
        <f t="shared" si="115"/>
        <v>0</v>
      </c>
      <c r="MB223" s="30">
        <f t="shared" si="115"/>
        <v>0</v>
      </c>
      <c r="MC223" s="30">
        <f t="shared" si="115"/>
        <v>0</v>
      </c>
      <c r="MD223" s="30">
        <f t="shared" si="115"/>
        <v>0</v>
      </c>
      <c r="ME223" s="30">
        <f t="shared" si="115"/>
        <v>0</v>
      </c>
      <c r="MF223" s="30">
        <f t="shared" si="116"/>
        <v>0</v>
      </c>
      <c r="MG223" s="30">
        <f t="shared" si="116"/>
        <v>0</v>
      </c>
      <c r="MH223" s="30">
        <f t="shared" si="116"/>
        <v>0</v>
      </c>
      <c r="MI223" s="30">
        <f t="shared" si="116"/>
        <v>0</v>
      </c>
      <c r="MJ223" s="30">
        <f t="shared" si="116"/>
        <v>0</v>
      </c>
      <c r="MK223" s="30">
        <f t="shared" si="116"/>
        <v>0</v>
      </c>
      <c r="ML223" s="30">
        <f t="shared" si="116"/>
        <v>0</v>
      </c>
      <c r="MM223" s="30">
        <f t="shared" si="116"/>
        <v>0</v>
      </c>
      <c r="MN223" s="30">
        <f t="shared" si="116"/>
        <v>0</v>
      </c>
      <c r="MO223" s="30">
        <f t="shared" si="116"/>
        <v>0</v>
      </c>
      <c r="MP223" s="30">
        <f t="shared" si="117"/>
        <v>0</v>
      </c>
      <c r="MQ223" s="30">
        <f t="shared" si="117"/>
        <v>3391259</v>
      </c>
      <c r="MR223" s="30">
        <f t="shared" si="117"/>
        <v>0</v>
      </c>
      <c r="MS223" s="30">
        <f t="shared" si="117"/>
        <v>15021490128</v>
      </c>
      <c r="MT223" s="30">
        <f t="shared" si="117"/>
        <v>13777239637</v>
      </c>
      <c r="MU223" s="30">
        <f t="shared" si="117"/>
        <v>0</v>
      </c>
      <c r="MV223" s="30">
        <f t="shared" si="117"/>
        <v>284589719</v>
      </c>
      <c r="MW223" s="30">
        <f t="shared" si="117"/>
        <v>0</v>
      </c>
      <c r="MX223" s="30">
        <f t="shared" si="117"/>
        <v>0</v>
      </c>
      <c r="MY223" s="30">
        <f t="shared" si="117"/>
        <v>0</v>
      </c>
      <c r="MZ223" s="30">
        <f t="shared" si="118"/>
        <v>10828395835</v>
      </c>
      <c r="NA223" s="30">
        <f t="shared" si="118"/>
        <v>0</v>
      </c>
      <c r="NB223" s="30">
        <f t="shared" si="118"/>
        <v>0</v>
      </c>
      <c r="NC223" s="30">
        <f t="shared" si="118"/>
        <v>0</v>
      </c>
      <c r="ND223" s="30">
        <f t="shared" si="118"/>
        <v>0</v>
      </c>
      <c r="NE223" s="30">
        <f t="shared" si="118"/>
        <v>0</v>
      </c>
      <c r="NF223" s="30">
        <f t="shared" si="118"/>
        <v>0</v>
      </c>
      <c r="NG223" s="30">
        <f t="shared" si="118"/>
        <v>865981944</v>
      </c>
      <c r="NH223" s="30">
        <f t="shared" si="118"/>
        <v>0</v>
      </c>
      <c r="NI223" s="30">
        <f t="shared" si="118"/>
        <v>0</v>
      </c>
      <c r="NJ223" s="30">
        <f t="shared" si="119"/>
        <v>0</v>
      </c>
      <c r="NK223" s="30">
        <f t="shared" si="119"/>
        <v>0</v>
      </c>
      <c r="NL223" s="30">
        <f t="shared" si="119"/>
        <v>0</v>
      </c>
      <c r="NM223" s="30">
        <f t="shared" si="119"/>
        <v>0</v>
      </c>
      <c r="NN223" s="30">
        <f t="shared" si="119"/>
        <v>0</v>
      </c>
      <c r="NO223" s="30">
        <f t="shared" si="119"/>
        <v>0</v>
      </c>
      <c r="NP223" s="30">
        <f t="shared" si="119"/>
        <v>0</v>
      </c>
      <c r="NQ223" s="30">
        <f t="shared" si="119"/>
        <v>0</v>
      </c>
      <c r="NR223" s="30">
        <f t="shared" si="119"/>
        <v>0</v>
      </c>
      <c r="NS223" s="30">
        <f t="shared" si="119"/>
        <v>0</v>
      </c>
      <c r="NT223" s="30">
        <f t="shared" si="120"/>
        <v>0</v>
      </c>
      <c r="NU223" s="30">
        <f t="shared" si="120"/>
        <v>1692528365</v>
      </c>
      <c r="NV223" s="30">
        <f t="shared" si="120"/>
        <v>0</v>
      </c>
      <c r="NW223" s="30">
        <f t="shared" si="120"/>
        <v>0</v>
      </c>
      <c r="NX223" s="30">
        <f t="shared" si="120"/>
        <v>105743774</v>
      </c>
      <c r="NY223" s="30">
        <f t="shared" si="120"/>
        <v>0</v>
      </c>
      <c r="NZ223" s="30">
        <f t="shared" si="120"/>
        <v>0</v>
      </c>
      <c r="OA223" s="30">
        <f t="shared" si="120"/>
        <v>191844462</v>
      </c>
      <c r="OB223" s="30">
        <f t="shared" si="120"/>
        <v>0</v>
      </c>
      <c r="OC223" s="30">
        <f t="shared" si="120"/>
        <v>0</v>
      </c>
      <c r="OD223" s="30">
        <f t="shared" si="121"/>
        <v>0</v>
      </c>
      <c r="OE223" s="30">
        <f t="shared" si="121"/>
        <v>0</v>
      </c>
      <c r="OF223" s="30">
        <f t="shared" si="121"/>
        <v>0</v>
      </c>
      <c r="OG223" s="30">
        <f t="shared" si="121"/>
        <v>0</v>
      </c>
      <c r="OH223" s="30">
        <f t="shared" si="121"/>
        <v>0</v>
      </c>
      <c r="OI223" s="30">
        <f t="shared" si="121"/>
        <v>0</v>
      </c>
      <c r="OJ223" s="30">
        <f t="shared" si="121"/>
        <v>0</v>
      </c>
      <c r="OK223" s="30">
        <f t="shared" si="121"/>
        <v>0</v>
      </c>
      <c r="OL223" s="30">
        <f t="shared" si="121"/>
        <v>0</v>
      </c>
      <c r="OM223" s="30">
        <f t="shared" si="121"/>
        <v>0</v>
      </c>
      <c r="ON223" s="30">
        <f t="shared" si="122"/>
        <v>0</v>
      </c>
      <c r="OO223" s="30">
        <f t="shared" si="122"/>
        <v>0</v>
      </c>
      <c r="OP223" s="30">
        <f t="shared" si="122"/>
        <v>191844462</v>
      </c>
      <c r="OQ223" s="30">
        <f t="shared" si="122"/>
        <v>0</v>
      </c>
      <c r="OR223" s="30">
        <f t="shared" si="122"/>
        <v>0</v>
      </c>
      <c r="OS223" s="30">
        <f t="shared" si="122"/>
        <v>1052406029</v>
      </c>
      <c r="OT223" s="30">
        <f t="shared" si="122"/>
        <v>0</v>
      </c>
      <c r="OU223" s="30">
        <f t="shared" si="122"/>
        <v>965157209</v>
      </c>
      <c r="OV223" s="30">
        <f t="shared" si="122"/>
        <v>0</v>
      </c>
      <c r="OW223" s="30">
        <f t="shared" si="122"/>
        <v>0</v>
      </c>
      <c r="OX223" s="30">
        <f t="shared" si="123"/>
        <v>5379900</v>
      </c>
      <c r="OY223" s="30">
        <f t="shared" si="123"/>
        <v>0</v>
      </c>
      <c r="OZ223" s="30">
        <f t="shared" si="123"/>
        <v>0</v>
      </c>
      <c r="PA223" s="30">
        <f t="shared" si="123"/>
        <v>0</v>
      </c>
      <c r="PB223" s="30">
        <f t="shared" si="123"/>
        <v>0</v>
      </c>
      <c r="PC223" s="30">
        <f t="shared" si="123"/>
        <v>0</v>
      </c>
      <c r="PD223" s="30">
        <f t="shared" si="123"/>
        <v>0</v>
      </c>
      <c r="PE223" s="30">
        <f t="shared" si="123"/>
        <v>0</v>
      </c>
      <c r="PF223" s="30">
        <f t="shared" si="123"/>
        <v>0</v>
      </c>
      <c r="PG223" s="30">
        <f t="shared" si="123"/>
        <v>0</v>
      </c>
      <c r="PH223" s="30">
        <f t="shared" si="124"/>
        <v>0</v>
      </c>
      <c r="PI223" s="30">
        <f t="shared" si="124"/>
        <v>0</v>
      </c>
      <c r="PJ223" s="30">
        <f t="shared" si="124"/>
        <v>0</v>
      </c>
      <c r="PK223" s="30">
        <f t="shared" si="124"/>
        <v>0</v>
      </c>
      <c r="PL223" s="30">
        <f t="shared" si="124"/>
        <v>0</v>
      </c>
      <c r="PM223" s="30">
        <f t="shared" si="124"/>
        <v>81868920</v>
      </c>
      <c r="PN223" s="30">
        <f t="shared" si="124"/>
        <v>81868920</v>
      </c>
      <c r="PO223" s="30">
        <f t="shared" si="124"/>
        <v>0</v>
      </c>
      <c r="PP223" s="30">
        <f t="shared" si="124"/>
        <v>0</v>
      </c>
      <c r="PQ223" s="30">
        <f t="shared" si="124"/>
        <v>0</v>
      </c>
      <c r="PR223" s="30">
        <f t="shared" si="125"/>
        <v>0</v>
      </c>
      <c r="PS223" s="30">
        <f t="shared" si="125"/>
        <v>0</v>
      </c>
      <c r="PT223" s="30">
        <f t="shared" si="125"/>
        <v>0</v>
      </c>
      <c r="PU223" s="30">
        <f t="shared" si="125"/>
        <v>0</v>
      </c>
      <c r="PV223" s="30">
        <f t="shared" si="125"/>
        <v>0</v>
      </c>
      <c r="PW223" s="30">
        <f t="shared" si="125"/>
        <v>0</v>
      </c>
      <c r="PX223" s="30">
        <f t="shared" si="125"/>
        <v>0</v>
      </c>
      <c r="PY223" s="30">
        <f t="shared" si="125"/>
        <v>0</v>
      </c>
      <c r="PZ223" s="30">
        <f t="shared" si="125"/>
        <v>0</v>
      </c>
      <c r="QA223" s="30">
        <f t="shared" si="125"/>
        <v>0</v>
      </c>
      <c r="QB223" s="30">
        <f t="shared" si="126"/>
        <v>0</v>
      </c>
      <c r="QC223" s="30">
        <f t="shared" si="126"/>
        <v>0</v>
      </c>
      <c r="QD223" s="30">
        <f t="shared" si="126"/>
        <v>0</v>
      </c>
      <c r="QE223" s="30">
        <f t="shared" si="126"/>
        <v>0</v>
      </c>
      <c r="QF223" s="30">
        <f t="shared" si="126"/>
        <v>0</v>
      </c>
      <c r="QG223" s="30">
        <f t="shared" si="126"/>
        <v>0</v>
      </c>
      <c r="QH223" s="30">
        <f t="shared" si="126"/>
        <v>0</v>
      </c>
      <c r="QI223" s="30">
        <f t="shared" si="126"/>
        <v>0</v>
      </c>
      <c r="QJ223" s="30">
        <f t="shared" si="126"/>
        <v>0</v>
      </c>
      <c r="QK223" s="30">
        <f t="shared" si="126"/>
        <v>0</v>
      </c>
      <c r="QL223" s="30">
        <f t="shared" si="127"/>
        <v>0</v>
      </c>
      <c r="QM223" s="30">
        <f t="shared" si="127"/>
        <v>0</v>
      </c>
      <c r="QN223" s="30">
        <f t="shared" si="127"/>
        <v>0</v>
      </c>
      <c r="QO223" s="30">
        <f t="shared" si="127"/>
        <v>440907079512</v>
      </c>
      <c r="QP223" s="30">
        <f t="shared" si="127"/>
        <v>292762175620</v>
      </c>
      <c r="QQ223" s="30">
        <f t="shared" si="127"/>
        <v>3906352</v>
      </c>
      <c r="QR223" s="30">
        <f t="shared" si="127"/>
        <v>3901752</v>
      </c>
      <c r="QS223" s="30">
        <f t="shared" si="127"/>
        <v>4600</v>
      </c>
      <c r="QT223" s="30">
        <f t="shared" si="127"/>
        <v>0</v>
      </c>
      <c r="QU223" s="30">
        <f t="shared" si="127"/>
        <v>0</v>
      </c>
      <c r="QV223" s="30">
        <f t="shared" si="128"/>
        <v>0</v>
      </c>
      <c r="QW223" s="30">
        <f t="shared" si="128"/>
        <v>636990871</v>
      </c>
      <c r="QX223" s="30">
        <f t="shared" si="128"/>
        <v>636673079</v>
      </c>
      <c r="QY223" s="30">
        <f t="shared" si="128"/>
        <v>317792</v>
      </c>
      <c r="QZ223" s="30">
        <f t="shared" si="128"/>
        <v>292121278397</v>
      </c>
      <c r="RA223" s="30">
        <f t="shared" si="128"/>
        <v>0</v>
      </c>
      <c r="RB223" s="30">
        <f t="shared" si="128"/>
        <v>0</v>
      </c>
      <c r="RC223" s="30">
        <f t="shared" si="128"/>
        <v>0</v>
      </c>
      <c r="RD223" s="30">
        <f t="shared" si="128"/>
        <v>0</v>
      </c>
      <c r="RE223" s="30">
        <f t="shared" si="128"/>
        <v>0</v>
      </c>
      <c r="RF223" s="30">
        <f t="shared" si="129"/>
        <v>0</v>
      </c>
      <c r="RG223" s="30">
        <f t="shared" si="129"/>
        <v>0</v>
      </c>
      <c r="RH223" s="30">
        <f t="shared" si="129"/>
        <v>0</v>
      </c>
      <c r="RI223" s="30">
        <f t="shared" si="129"/>
        <v>148144903892</v>
      </c>
      <c r="RJ223" s="30">
        <f t="shared" si="129"/>
        <v>10555966154</v>
      </c>
      <c r="RK223" s="30">
        <f t="shared" si="129"/>
        <v>10555966154</v>
      </c>
      <c r="RL223" s="30">
        <f t="shared" si="129"/>
        <v>6614602401</v>
      </c>
      <c r="RM223" s="30">
        <f t="shared" si="129"/>
        <v>913362213</v>
      </c>
      <c r="RN223" s="30">
        <f t="shared" si="129"/>
        <v>330213274</v>
      </c>
      <c r="RO223" s="30">
        <f t="shared" si="129"/>
        <v>0</v>
      </c>
      <c r="RP223" s="30">
        <f t="shared" si="130"/>
        <v>0</v>
      </c>
      <c r="RQ223" s="30">
        <f t="shared" si="130"/>
        <v>0</v>
      </c>
      <c r="RR223" s="30">
        <f t="shared" si="130"/>
        <v>0</v>
      </c>
      <c r="RS223" s="30">
        <f t="shared" si="130"/>
        <v>0</v>
      </c>
      <c r="RT223" s="30">
        <f t="shared" si="130"/>
        <v>8686918</v>
      </c>
      <c r="RU223" s="30">
        <f t="shared" si="130"/>
        <v>2665425203</v>
      </c>
      <c r="RV223" s="30">
        <f t="shared" si="130"/>
        <v>14399054</v>
      </c>
      <c r="RW223" s="30">
        <f t="shared" si="130"/>
        <v>9277091</v>
      </c>
      <c r="RX223" s="30">
        <f t="shared" si="130"/>
        <v>0</v>
      </c>
      <c r="RY223" s="30">
        <f t="shared" si="130"/>
        <v>0</v>
      </c>
      <c r="RZ223" s="30">
        <f t="shared" si="131"/>
        <v>0</v>
      </c>
      <c r="SA223" s="30">
        <f t="shared" si="131"/>
        <v>0</v>
      </c>
      <c r="SB223" s="30">
        <f t="shared" si="131"/>
        <v>0</v>
      </c>
      <c r="SC223" s="30">
        <f t="shared" si="131"/>
        <v>0</v>
      </c>
      <c r="SD223" s="30">
        <f t="shared" si="131"/>
        <v>0</v>
      </c>
      <c r="SE223" s="30">
        <f t="shared" si="131"/>
        <v>0</v>
      </c>
      <c r="SF223" s="30">
        <f t="shared" si="131"/>
        <v>0</v>
      </c>
      <c r="SG223" s="30">
        <f t="shared" si="131"/>
        <v>0</v>
      </c>
      <c r="SH223" s="30">
        <f t="shared" si="131"/>
        <v>0</v>
      </c>
      <c r="SI223" s="30">
        <f t="shared" si="131"/>
        <v>0</v>
      </c>
      <c r="SJ223" s="30">
        <f t="shared" si="132"/>
        <v>0</v>
      </c>
      <c r="SK223" s="30">
        <f t="shared" si="132"/>
        <v>0</v>
      </c>
      <c r="SL223" s="30">
        <f t="shared" si="132"/>
        <v>0</v>
      </c>
      <c r="SM223" s="30">
        <f t="shared" si="132"/>
        <v>0</v>
      </c>
      <c r="SN223" s="30">
        <f t="shared" si="132"/>
        <v>0</v>
      </c>
      <c r="SO223" s="30">
        <f t="shared" si="132"/>
        <v>0</v>
      </c>
      <c r="SP223" s="30">
        <f t="shared" si="132"/>
        <v>0</v>
      </c>
      <c r="SQ223" s="30">
        <f t="shared" si="132"/>
        <v>0</v>
      </c>
      <c r="SR223" s="30">
        <f t="shared" si="132"/>
        <v>0</v>
      </c>
      <c r="SS223" s="30">
        <f t="shared" si="132"/>
        <v>0</v>
      </c>
      <c r="ST223" s="30">
        <f t="shared" si="133"/>
        <v>0</v>
      </c>
      <c r="SU223" s="30">
        <f t="shared" si="133"/>
        <v>0</v>
      </c>
      <c r="SV223" s="30">
        <f t="shared" si="133"/>
        <v>0</v>
      </c>
      <c r="SW223" s="30">
        <f t="shared" si="133"/>
        <v>0</v>
      </c>
      <c r="SX223" s="30">
        <f t="shared" si="133"/>
        <v>0</v>
      </c>
      <c r="SY223" s="30">
        <f t="shared" si="133"/>
        <v>0</v>
      </c>
      <c r="SZ223" s="30">
        <f t="shared" si="133"/>
        <v>0</v>
      </c>
      <c r="TA223" s="30">
        <f t="shared" si="133"/>
        <v>0</v>
      </c>
      <c r="TB223" s="30">
        <f t="shared" si="133"/>
        <v>0</v>
      </c>
      <c r="TC223" s="30">
        <f t="shared" si="133"/>
        <v>0</v>
      </c>
      <c r="TD223" s="30">
        <f t="shared" si="134"/>
        <v>0</v>
      </c>
      <c r="TE223" s="30">
        <f t="shared" si="134"/>
        <v>0</v>
      </c>
      <c r="TF223" s="30">
        <f t="shared" si="134"/>
        <v>0</v>
      </c>
      <c r="TG223" s="30">
        <f t="shared" si="134"/>
        <v>0</v>
      </c>
      <c r="TH223" s="30">
        <f t="shared" si="134"/>
        <v>0</v>
      </c>
      <c r="TI223" s="30">
        <f t="shared" si="134"/>
        <v>1243575487</v>
      </c>
      <c r="TJ223" s="30">
        <f t="shared" si="134"/>
        <v>136516966666</v>
      </c>
      <c r="TK223" s="30">
        <f t="shared" si="134"/>
        <v>137554379500</v>
      </c>
      <c r="TL223" s="30">
        <f t="shared" si="134"/>
        <v>117401588278</v>
      </c>
      <c r="TM223" s="30">
        <f t="shared" si="134"/>
        <v>1037412834</v>
      </c>
      <c r="TN223" s="30">
        <f t="shared" si="135"/>
        <v>1037412834</v>
      </c>
      <c r="TO223" s="30">
        <f t="shared" si="135"/>
        <v>0</v>
      </c>
      <c r="TP223" s="30">
        <f t="shared" si="135"/>
        <v>0</v>
      </c>
      <c r="TQ223" s="30">
        <f t="shared" si="135"/>
        <v>0</v>
      </c>
      <c r="TR223" s="30">
        <f t="shared" si="135"/>
        <v>0</v>
      </c>
      <c r="TS223" s="30">
        <f t="shared" si="135"/>
        <v>19115378388</v>
      </c>
      <c r="TT223" s="30">
        <f t="shared" si="135"/>
        <v>0</v>
      </c>
      <c r="TU223" s="30">
        <f t="shared" si="135"/>
        <v>34558238</v>
      </c>
      <c r="TV223" s="30">
        <f t="shared" si="135"/>
        <v>0</v>
      </c>
      <c r="TW223" s="30">
        <f t="shared" si="135"/>
        <v>392202</v>
      </c>
      <c r="TX223" s="30">
        <f t="shared" si="136"/>
        <v>0</v>
      </c>
      <c r="TY223" s="30">
        <f t="shared" si="136"/>
        <v>34166036</v>
      </c>
      <c r="TZ223" s="30">
        <f t="shared" si="136"/>
        <v>0</v>
      </c>
      <c r="UA223" s="30">
        <f t="shared" si="136"/>
        <v>0</v>
      </c>
      <c r="UB223" s="30">
        <f t="shared" si="136"/>
        <v>0</v>
      </c>
      <c r="UC223" s="30">
        <f t="shared" si="136"/>
        <v>0</v>
      </c>
      <c r="UD223" s="30">
        <f t="shared" si="136"/>
        <v>0</v>
      </c>
      <c r="UE223" s="30">
        <f t="shared" si="136"/>
        <v>0</v>
      </c>
      <c r="UF223" s="30">
        <f t="shared" si="136"/>
        <v>0</v>
      </c>
      <c r="UG223" s="30">
        <f t="shared" si="136"/>
        <v>604752394612</v>
      </c>
      <c r="UH223" s="2"/>
      <c r="UI223" s="2"/>
    </row>
    <row r="224" spans="1:555">
      <c r="A224" s="743"/>
      <c r="B224" s="65">
        <v>2010</v>
      </c>
      <c r="C224" s="30">
        <f t="shared" si="82"/>
        <v>163299938011</v>
      </c>
      <c r="D224" s="30">
        <f t="shared" si="82"/>
        <v>93430048140</v>
      </c>
      <c r="E224" s="30">
        <f t="shared" si="82"/>
        <v>81486777305</v>
      </c>
      <c r="F224" s="30">
        <f t="shared" si="82"/>
        <v>4718326</v>
      </c>
      <c r="G224" s="30">
        <f t="shared" si="82"/>
        <v>1309920</v>
      </c>
      <c r="H224" s="30">
        <f t="shared" si="82"/>
        <v>46345151960</v>
      </c>
      <c r="I224" s="30">
        <f t="shared" si="82"/>
        <v>40584449571.517303</v>
      </c>
      <c r="J224" s="30">
        <f t="shared" si="82"/>
        <v>5760702388.4826965</v>
      </c>
      <c r="K224" s="30">
        <f t="shared" si="82"/>
        <v>0</v>
      </c>
      <c r="L224" s="30">
        <f t="shared" si="82"/>
        <v>2450405451</v>
      </c>
      <c r="M224" s="30">
        <f t="shared" si="83"/>
        <v>24494238507</v>
      </c>
      <c r="N224" s="30">
        <f t="shared" si="83"/>
        <v>24494238507</v>
      </c>
      <c r="O224" s="30">
        <f t="shared" si="83"/>
        <v>0</v>
      </c>
      <c r="P224" s="30">
        <f t="shared" si="83"/>
        <v>818050623</v>
      </c>
      <c r="Q224" s="30">
        <f t="shared" si="83"/>
        <v>2266765562</v>
      </c>
      <c r="R224" s="30">
        <f t="shared" si="83"/>
        <v>2546659007</v>
      </c>
      <c r="S224" s="30">
        <f t="shared" si="83"/>
        <v>11943270835</v>
      </c>
      <c r="T224" s="30">
        <f t="shared" si="83"/>
        <v>3578131000</v>
      </c>
      <c r="U224" s="30">
        <f t="shared" si="83"/>
        <v>4209564000</v>
      </c>
      <c r="V224" s="30">
        <f t="shared" si="83"/>
        <v>7787695000</v>
      </c>
      <c r="W224" s="30">
        <f t="shared" si="84"/>
        <v>140859225</v>
      </c>
      <c r="X224" s="30">
        <f t="shared" si="84"/>
        <v>902208171</v>
      </c>
      <c r="Y224" s="30">
        <f t="shared" si="84"/>
        <v>50900096</v>
      </c>
      <c r="Z224" s="30">
        <f t="shared" si="84"/>
        <v>0</v>
      </c>
      <c r="AA224" s="30">
        <f t="shared" si="84"/>
        <v>0</v>
      </c>
      <c r="AB224" s="30">
        <f t="shared" si="84"/>
        <v>75987663</v>
      </c>
      <c r="AC224" s="30">
        <f t="shared" si="84"/>
        <v>3318672</v>
      </c>
      <c r="AD224" s="30">
        <f t="shared" si="84"/>
        <v>2980097734</v>
      </c>
      <c r="AE224" s="30">
        <f t="shared" si="84"/>
        <v>0</v>
      </c>
      <c r="AF224" s="30">
        <f t="shared" si="84"/>
        <v>0</v>
      </c>
      <c r="AG224" s="30">
        <f t="shared" si="85"/>
        <v>0</v>
      </c>
      <c r="AH224" s="30">
        <f t="shared" si="85"/>
        <v>0</v>
      </c>
      <c r="AI224" s="30">
        <f t="shared" si="85"/>
        <v>69869889871</v>
      </c>
      <c r="AJ224" s="30">
        <f t="shared" si="85"/>
        <v>61913601</v>
      </c>
      <c r="AK224" s="30">
        <f t="shared" si="85"/>
        <v>61273601</v>
      </c>
      <c r="AL224" s="30">
        <f t="shared" si="85"/>
        <v>640000</v>
      </c>
      <c r="AM224" s="30">
        <f t="shared" si="85"/>
        <v>0</v>
      </c>
      <c r="AN224" s="30">
        <f t="shared" si="85"/>
        <v>0</v>
      </c>
      <c r="AO224" s="30">
        <f t="shared" si="85"/>
        <v>1006397732</v>
      </c>
      <c r="AP224" s="30">
        <f t="shared" si="85"/>
        <v>990660104</v>
      </c>
      <c r="AQ224" s="30">
        <f t="shared" si="86"/>
        <v>5166629</v>
      </c>
      <c r="AR224" s="30">
        <f t="shared" si="86"/>
        <v>6641634</v>
      </c>
      <c r="AS224" s="30">
        <f t="shared" si="86"/>
        <v>79835</v>
      </c>
      <c r="AT224" s="30">
        <f t="shared" si="86"/>
        <v>3143830</v>
      </c>
      <c r="AU224" s="30">
        <f t="shared" si="86"/>
        <v>705700</v>
      </c>
      <c r="AV224" s="30">
        <f t="shared" si="86"/>
        <v>0</v>
      </c>
      <c r="AW224" s="30">
        <f t="shared" si="86"/>
        <v>0</v>
      </c>
      <c r="AX224" s="30">
        <f t="shared" si="86"/>
        <v>0</v>
      </c>
      <c r="AY224" s="30">
        <f t="shared" si="86"/>
        <v>0</v>
      </c>
      <c r="AZ224" s="30">
        <f t="shared" si="86"/>
        <v>0</v>
      </c>
      <c r="BA224" s="30">
        <f t="shared" si="87"/>
        <v>0</v>
      </c>
      <c r="BB224" s="30">
        <f t="shared" si="87"/>
        <v>0</v>
      </c>
      <c r="BC224" s="30">
        <f t="shared" si="87"/>
        <v>0</v>
      </c>
      <c r="BD224" s="30">
        <f t="shared" si="87"/>
        <v>3014660980</v>
      </c>
      <c r="BE224" s="30">
        <f t="shared" si="87"/>
        <v>20841</v>
      </c>
      <c r="BF224" s="30">
        <f t="shared" si="87"/>
        <v>2191884113</v>
      </c>
      <c r="BG224" s="30">
        <f t="shared" si="87"/>
        <v>701227519</v>
      </c>
      <c r="BH224" s="30">
        <f t="shared" si="87"/>
        <v>64109</v>
      </c>
      <c r="BI224" s="30">
        <f t="shared" si="87"/>
        <v>40505</v>
      </c>
      <c r="BJ224" s="30">
        <f t="shared" si="87"/>
        <v>0</v>
      </c>
      <c r="BK224" s="30">
        <f t="shared" si="88"/>
        <v>-10116505</v>
      </c>
      <c r="BL224" s="30">
        <f t="shared" si="88"/>
        <v>7709646</v>
      </c>
      <c r="BM224" s="30">
        <f t="shared" si="88"/>
        <v>0</v>
      </c>
      <c r="BN224" s="30">
        <f t="shared" si="88"/>
        <v>6419787</v>
      </c>
      <c r="BO224" s="30">
        <f t="shared" si="88"/>
        <v>0</v>
      </c>
      <c r="BP224" s="30">
        <f t="shared" si="88"/>
        <v>0</v>
      </c>
      <c r="BQ224" s="30">
        <f t="shared" si="88"/>
        <v>0</v>
      </c>
      <c r="BR224" s="30">
        <f t="shared" si="88"/>
        <v>117410965</v>
      </c>
      <c r="BS224" s="30">
        <f t="shared" si="88"/>
        <v>0</v>
      </c>
      <c r="BT224" s="30">
        <f t="shared" si="88"/>
        <v>82383473</v>
      </c>
      <c r="BU224" s="30">
        <f t="shared" si="89"/>
        <v>0</v>
      </c>
      <c r="BV224" s="30">
        <f t="shared" si="89"/>
        <v>437550</v>
      </c>
      <c r="BW224" s="30">
        <f t="shared" si="89"/>
        <v>640656</v>
      </c>
      <c r="BX224" s="30">
        <f t="shared" si="89"/>
        <v>0</v>
      </c>
      <c r="BY224" s="30">
        <f t="shared" si="89"/>
        <v>81305267</v>
      </c>
      <c r="BZ224" s="30">
        <f t="shared" si="89"/>
        <v>0</v>
      </c>
      <c r="CA224" s="30">
        <f t="shared" si="89"/>
        <v>0</v>
      </c>
      <c r="CB224" s="30">
        <f t="shared" si="89"/>
        <v>0</v>
      </c>
      <c r="CC224" s="30">
        <f t="shared" si="89"/>
        <v>3708277290</v>
      </c>
      <c r="CD224" s="30">
        <f t="shared" si="89"/>
        <v>4856710</v>
      </c>
      <c r="CE224" s="30">
        <f t="shared" si="90"/>
        <v>5326214114</v>
      </c>
      <c r="CF224" s="30">
        <f t="shared" si="90"/>
        <v>172714760</v>
      </c>
      <c r="CG224" s="30">
        <f t="shared" si="90"/>
        <v>2419579950</v>
      </c>
      <c r="CH224" s="30">
        <f t="shared" si="90"/>
        <v>86974444</v>
      </c>
      <c r="CI224" s="30">
        <f t="shared" si="90"/>
        <v>30966691</v>
      </c>
      <c r="CJ224" s="30">
        <f t="shared" si="90"/>
        <v>422765</v>
      </c>
      <c r="CK224" s="30">
        <f t="shared" si="90"/>
        <v>17229636</v>
      </c>
      <c r="CL224" s="30">
        <f t="shared" si="90"/>
        <v>6193665</v>
      </c>
      <c r="CM224" s="30">
        <f t="shared" si="90"/>
        <v>831553</v>
      </c>
      <c r="CN224" s="30">
        <f t="shared" si="90"/>
        <v>1878553</v>
      </c>
      <c r="CO224" s="30">
        <f t="shared" si="91"/>
        <v>381906</v>
      </c>
      <c r="CP224" s="30">
        <f t="shared" si="91"/>
        <v>4028613</v>
      </c>
      <c r="CQ224" s="30">
        <f t="shared" si="91"/>
        <v>0</v>
      </c>
      <c r="CR224" s="30">
        <f t="shared" si="91"/>
        <v>0</v>
      </c>
      <c r="CS224" s="30">
        <f t="shared" si="91"/>
        <v>1784103203</v>
      </c>
      <c r="CT224" s="30">
        <f t="shared" si="91"/>
        <v>480764444</v>
      </c>
      <c r="CU224" s="30">
        <f t="shared" si="91"/>
        <v>26309114</v>
      </c>
      <c r="CV224" s="30">
        <f t="shared" si="91"/>
        <v>30976530</v>
      </c>
      <c r="CW224" s="30">
        <f t="shared" si="91"/>
        <v>15066427</v>
      </c>
      <c r="CX224" s="30">
        <f t="shared" si="91"/>
        <v>7362217</v>
      </c>
      <c r="CY224" s="30">
        <f t="shared" si="92"/>
        <v>711540</v>
      </c>
      <c r="CZ224" s="30">
        <f t="shared" si="92"/>
        <v>1222912931</v>
      </c>
      <c r="DA224" s="30">
        <f t="shared" si="92"/>
        <v>1081104046</v>
      </c>
      <c r="DB224" s="30">
        <f t="shared" si="92"/>
        <v>110610085</v>
      </c>
      <c r="DC224" s="30">
        <f t="shared" si="92"/>
        <v>0</v>
      </c>
      <c r="DD224" s="30">
        <f t="shared" si="92"/>
        <v>31198800</v>
      </c>
      <c r="DE224" s="30">
        <f t="shared" si="92"/>
        <v>0</v>
      </c>
      <c r="DF224" s="30">
        <f t="shared" si="92"/>
        <v>0</v>
      </c>
      <c r="DG224" s="30">
        <f t="shared" si="92"/>
        <v>0</v>
      </c>
      <c r="DH224" s="30">
        <f t="shared" si="92"/>
        <v>104113831</v>
      </c>
      <c r="DI224" s="30">
        <f t="shared" si="93"/>
        <v>5064159</v>
      </c>
      <c r="DJ224" s="30">
        <f t="shared" si="93"/>
        <v>0</v>
      </c>
      <c r="DK224" s="30">
        <f t="shared" si="93"/>
        <v>5064159</v>
      </c>
      <c r="DL224" s="30">
        <f t="shared" si="93"/>
        <v>0</v>
      </c>
      <c r="DM224" s="30">
        <f t="shared" si="93"/>
        <v>634107891</v>
      </c>
      <c r="DN224" s="30">
        <f t="shared" si="93"/>
        <v>54627865</v>
      </c>
      <c r="DO224" s="30">
        <f t="shared" si="93"/>
        <v>19059121</v>
      </c>
      <c r="DP224" s="30">
        <f t="shared" si="93"/>
        <v>12654787</v>
      </c>
      <c r="DQ224" s="30">
        <f t="shared" si="93"/>
        <v>6404334</v>
      </c>
      <c r="DR224" s="30">
        <f t="shared" si="93"/>
        <v>379714669</v>
      </c>
      <c r="DS224" s="30">
        <f t="shared" si="94"/>
        <v>15540905</v>
      </c>
      <c r="DT224" s="30">
        <f t="shared" si="94"/>
        <v>13696238</v>
      </c>
      <c r="DU224" s="30">
        <f t="shared" si="94"/>
        <v>1717113</v>
      </c>
      <c r="DV224" s="30">
        <f t="shared" si="94"/>
        <v>127554</v>
      </c>
      <c r="DW224" s="30">
        <f t="shared" si="94"/>
        <v>12035800</v>
      </c>
      <c r="DX224" s="30">
        <f t="shared" si="94"/>
        <v>2371400</v>
      </c>
      <c r="DY224" s="30">
        <f t="shared" si="94"/>
        <v>1699200</v>
      </c>
      <c r="DZ224" s="30">
        <f t="shared" si="94"/>
        <v>0</v>
      </c>
      <c r="EA224" s="30">
        <f t="shared" si="94"/>
        <v>7965200</v>
      </c>
      <c r="EB224" s="30">
        <f t="shared" si="94"/>
        <v>0</v>
      </c>
      <c r="EC224" s="30">
        <f t="shared" si="95"/>
        <v>11754360</v>
      </c>
      <c r="ED224" s="30">
        <f t="shared" si="95"/>
        <v>93440</v>
      </c>
      <c r="EE224" s="30">
        <f t="shared" si="95"/>
        <v>11654490</v>
      </c>
      <c r="EF224" s="30">
        <f t="shared" si="95"/>
        <v>6430</v>
      </c>
      <c r="EG224" s="30">
        <f t="shared" si="95"/>
        <v>-45362</v>
      </c>
      <c r="EH224" s="30">
        <f t="shared" si="95"/>
        <v>-62357</v>
      </c>
      <c r="EI224" s="30">
        <f t="shared" si="95"/>
        <v>0</v>
      </c>
      <c r="EJ224" s="30">
        <f t="shared" si="95"/>
        <v>16995</v>
      </c>
      <c r="EK224" s="30">
        <f t="shared" si="95"/>
        <v>40344832</v>
      </c>
      <c r="EL224" s="30">
        <f t="shared" si="95"/>
        <v>3013923</v>
      </c>
      <c r="EM224" s="30">
        <f t="shared" si="96"/>
        <v>514361</v>
      </c>
      <c r="EN224" s="30">
        <f t="shared" si="96"/>
        <v>21519996</v>
      </c>
      <c r="EO224" s="30">
        <f t="shared" si="96"/>
        <v>2399261</v>
      </c>
      <c r="EP224" s="30">
        <f t="shared" si="96"/>
        <v>458865</v>
      </c>
      <c r="EQ224" s="30">
        <f t="shared" si="96"/>
        <v>35720</v>
      </c>
      <c r="ER224" s="30">
        <f t="shared" si="96"/>
        <v>33990</v>
      </c>
      <c r="ES224" s="30">
        <f t="shared" si="96"/>
        <v>1394208</v>
      </c>
      <c r="ET224" s="30">
        <f t="shared" si="96"/>
        <v>476478</v>
      </c>
      <c r="EU224" s="30">
        <f t="shared" si="96"/>
        <v>4846047</v>
      </c>
      <c r="EV224" s="30">
        <f t="shared" si="96"/>
        <v>1705062</v>
      </c>
      <c r="EW224" s="30">
        <f t="shared" si="97"/>
        <v>47806934</v>
      </c>
      <c r="EX224" s="30">
        <f t="shared" si="97"/>
        <v>458865</v>
      </c>
      <c r="EY224" s="30">
        <f t="shared" si="97"/>
        <v>0</v>
      </c>
      <c r="EZ224" s="30">
        <f t="shared" si="97"/>
        <v>37949835</v>
      </c>
      <c r="FA224" s="30">
        <f t="shared" si="97"/>
        <v>9398234</v>
      </c>
      <c r="FB224" s="30">
        <f t="shared" si="97"/>
        <v>0</v>
      </c>
      <c r="FC224" s="30">
        <f t="shared" si="97"/>
        <v>207648</v>
      </c>
      <c r="FD224" s="30">
        <f t="shared" si="97"/>
        <v>0</v>
      </c>
      <c r="FE224" s="30">
        <f t="shared" si="97"/>
        <v>0</v>
      </c>
      <c r="FF224" s="30">
        <f t="shared" si="97"/>
        <v>218070902</v>
      </c>
      <c r="FG224" s="30">
        <f t="shared" si="98"/>
        <v>180706236</v>
      </c>
      <c r="FH224" s="30">
        <f t="shared" si="98"/>
        <v>2141370</v>
      </c>
      <c r="FI224" s="30">
        <f t="shared" si="98"/>
        <v>168197233</v>
      </c>
      <c r="FJ224" s="30">
        <f t="shared" si="98"/>
        <v>8835117</v>
      </c>
      <c r="FK224" s="30">
        <f t="shared" si="98"/>
        <v>2949838</v>
      </c>
      <c r="FL224" s="30">
        <f t="shared" si="98"/>
        <v>0</v>
      </c>
      <c r="FM224" s="30">
        <f t="shared" si="98"/>
        <v>0</v>
      </c>
      <c r="FN224" s="30">
        <f t="shared" si="98"/>
        <v>-78795</v>
      </c>
      <c r="FO224" s="30">
        <f t="shared" si="98"/>
        <v>5964074</v>
      </c>
      <c r="FP224" s="30">
        <f t="shared" si="98"/>
        <v>1532516</v>
      </c>
      <c r="FQ224" s="30">
        <f t="shared" si="99"/>
        <v>0</v>
      </c>
      <c r="FR224" s="30">
        <f t="shared" si="99"/>
        <v>239034775</v>
      </c>
      <c r="FS224" s="30">
        <f t="shared" si="99"/>
        <v>71950645</v>
      </c>
      <c r="FT224" s="30">
        <f t="shared" si="99"/>
        <v>43507</v>
      </c>
      <c r="FU224" s="30">
        <f t="shared" si="99"/>
        <v>16751876</v>
      </c>
      <c r="FV224" s="30">
        <f t="shared" si="99"/>
        <v>33542133</v>
      </c>
      <c r="FW224" s="30">
        <f t="shared" si="99"/>
        <v>207275</v>
      </c>
      <c r="FX224" s="30">
        <f t="shared" si="99"/>
        <v>33334858</v>
      </c>
      <c r="FY224" s="30">
        <f t="shared" si="99"/>
        <v>0</v>
      </c>
      <c r="FZ224" s="30">
        <f t="shared" si="99"/>
        <v>169950</v>
      </c>
      <c r="GA224" s="30">
        <f t="shared" si="100"/>
        <v>9565379</v>
      </c>
      <c r="GB224" s="30">
        <f t="shared" si="100"/>
        <v>11877800</v>
      </c>
      <c r="GC224" s="30">
        <f t="shared" si="100"/>
        <v>6931863</v>
      </c>
      <c r="GD224" s="30">
        <f t="shared" si="100"/>
        <v>0</v>
      </c>
      <c r="GE224" s="30">
        <f t="shared" si="100"/>
        <v>6931863</v>
      </c>
      <c r="GF224" s="30">
        <f t="shared" si="100"/>
        <v>0</v>
      </c>
      <c r="GG224" s="30">
        <f t="shared" si="100"/>
        <v>82466</v>
      </c>
      <c r="GH224" s="30">
        <f t="shared" si="100"/>
        <v>8632000</v>
      </c>
      <c r="GI224" s="30">
        <f t="shared" si="100"/>
        <v>49712250</v>
      </c>
      <c r="GJ224" s="30">
        <f t="shared" si="100"/>
        <v>49712250</v>
      </c>
      <c r="GK224" s="30">
        <f t="shared" si="101"/>
        <v>0</v>
      </c>
      <c r="GL224" s="30">
        <f t="shared" si="101"/>
        <v>101725551</v>
      </c>
      <c r="GM224" s="30">
        <f t="shared" si="101"/>
        <v>6152327</v>
      </c>
      <c r="GN224" s="30">
        <f t="shared" si="101"/>
        <v>506000</v>
      </c>
      <c r="GO224" s="30">
        <f t="shared" si="101"/>
        <v>1362000</v>
      </c>
      <c r="GP224" s="30">
        <f t="shared" si="101"/>
        <v>25209323</v>
      </c>
      <c r="GQ224" s="30">
        <f t="shared" si="101"/>
        <v>16691899</v>
      </c>
      <c r="GR224" s="30">
        <f t="shared" si="101"/>
        <v>55000</v>
      </c>
      <c r="GS224" s="30">
        <f t="shared" si="101"/>
        <v>0</v>
      </c>
      <c r="GT224" s="30">
        <f t="shared" si="101"/>
        <v>51749002</v>
      </c>
      <c r="GU224" s="30">
        <f t="shared" si="102"/>
        <v>2536323249</v>
      </c>
      <c r="GV224" s="30">
        <f t="shared" si="102"/>
        <v>54485624</v>
      </c>
      <c r="GW224" s="30">
        <f t="shared" si="102"/>
        <v>0</v>
      </c>
      <c r="GX224" s="30">
        <f t="shared" si="102"/>
        <v>0</v>
      </c>
      <c r="GY224" s="30">
        <f t="shared" si="102"/>
        <v>0</v>
      </c>
      <c r="GZ224" s="30">
        <f t="shared" si="102"/>
        <v>2479795725</v>
      </c>
      <c r="HA224" s="30">
        <f t="shared" si="102"/>
        <v>2041900</v>
      </c>
      <c r="HB224" s="30">
        <f t="shared" si="102"/>
        <v>0</v>
      </c>
      <c r="HC224" s="30">
        <f t="shared" si="102"/>
        <v>0</v>
      </c>
      <c r="HD224" s="30">
        <f t="shared" si="102"/>
        <v>0</v>
      </c>
      <c r="HE224" s="30">
        <f t="shared" si="103"/>
        <v>0</v>
      </c>
      <c r="HF224" s="30">
        <f t="shared" si="103"/>
        <v>0</v>
      </c>
      <c r="HG224" s="30">
        <f t="shared" si="103"/>
        <v>0</v>
      </c>
      <c r="HH224" s="30">
        <f t="shared" si="103"/>
        <v>2066315304</v>
      </c>
      <c r="HI224" s="30">
        <f t="shared" si="103"/>
        <v>413480421</v>
      </c>
      <c r="HJ224" s="30">
        <f t="shared" si="103"/>
        <v>2066315304</v>
      </c>
      <c r="HK224" s="30">
        <f t="shared" si="103"/>
        <v>413480421</v>
      </c>
      <c r="HL224" s="30">
        <f t="shared" si="103"/>
        <v>0</v>
      </c>
      <c r="HM224" s="30">
        <f t="shared" si="103"/>
        <v>0</v>
      </c>
      <c r="HN224" s="30">
        <f t="shared" si="103"/>
        <v>0</v>
      </c>
      <c r="HO224" s="30">
        <f t="shared" si="104"/>
        <v>0</v>
      </c>
      <c r="HP224" s="30">
        <f t="shared" si="104"/>
        <v>727761235</v>
      </c>
      <c r="HQ224" s="30">
        <f t="shared" si="104"/>
        <v>3097599</v>
      </c>
      <c r="HR224" s="30">
        <f t="shared" si="104"/>
        <v>4720082</v>
      </c>
      <c r="HS224" s="30">
        <f t="shared" si="104"/>
        <v>13748103</v>
      </c>
      <c r="HT224" s="30">
        <f t="shared" si="104"/>
        <v>706195451</v>
      </c>
      <c r="HU224" s="30">
        <f t="shared" si="104"/>
        <v>0</v>
      </c>
      <c r="HV224" s="30">
        <f t="shared" si="104"/>
        <v>0</v>
      </c>
      <c r="HW224" s="30">
        <f t="shared" si="104"/>
        <v>0</v>
      </c>
      <c r="HX224" s="30">
        <f t="shared" si="104"/>
        <v>2066315304</v>
      </c>
      <c r="HY224" s="30">
        <f t="shared" si="104"/>
        <v>413480421</v>
      </c>
      <c r="HZ224" s="30">
        <f t="shared" si="105"/>
        <v>53109142900</v>
      </c>
      <c r="IA224" s="30">
        <f t="shared" si="105"/>
        <v>48660176540</v>
      </c>
      <c r="IB224" s="30">
        <f t="shared" si="105"/>
        <v>48660176540</v>
      </c>
      <c r="IC224" s="30">
        <f t="shared" si="105"/>
        <v>0</v>
      </c>
      <c r="ID224" s="30">
        <f t="shared" si="105"/>
        <v>0</v>
      </c>
      <c r="IE224" s="30">
        <f t="shared" si="105"/>
        <v>0</v>
      </c>
      <c r="IF224" s="30">
        <f t="shared" si="105"/>
        <v>0</v>
      </c>
      <c r="IG224" s="30">
        <f t="shared" si="105"/>
        <v>43347728953</v>
      </c>
      <c r="IH224" s="30">
        <f t="shared" si="105"/>
        <v>34834814388</v>
      </c>
      <c r="II224" s="30">
        <f t="shared" si="105"/>
        <v>0</v>
      </c>
      <c r="IJ224" s="30">
        <f t="shared" si="106"/>
        <v>8512914565</v>
      </c>
      <c r="IK224" s="30">
        <f t="shared" si="106"/>
        <v>0</v>
      </c>
      <c r="IL224" s="30">
        <f t="shared" si="106"/>
        <v>3301485987</v>
      </c>
      <c r="IM224" s="30">
        <f t="shared" si="106"/>
        <v>1826426129</v>
      </c>
      <c r="IN224" s="30">
        <f t="shared" si="106"/>
        <v>207230926</v>
      </c>
      <c r="IO224" s="30">
        <f t="shared" si="106"/>
        <v>155423194</v>
      </c>
      <c r="IP224" s="30">
        <f t="shared" si="106"/>
        <v>2938831867</v>
      </c>
      <c r="IQ224" s="30">
        <f t="shared" si="106"/>
        <v>0</v>
      </c>
      <c r="IR224" s="30">
        <f t="shared" si="106"/>
        <v>0</v>
      </c>
      <c r="IS224" s="30">
        <f t="shared" si="106"/>
        <v>0</v>
      </c>
      <c r="IT224" s="30">
        <f t="shared" si="107"/>
        <v>0</v>
      </c>
      <c r="IU224" s="30">
        <f t="shared" si="107"/>
        <v>0</v>
      </c>
      <c r="IV224" s="30">
        <f t="shared" si="107"/>
        <v>184535471</v>
      </c>
      <c r="IW224" s="30">
        <f t="shared" si="107"/>
        <v>0</v>
      </c>
      <c r="IX224" s="30">
        <f t="shared" si="107"/>
        <v>0</v>
      </c>
      <c r="IY224" s="30">
        <f t="shared" si="107"/>
        <v>0</v>
      </c>
      <c r="IZ224" s="30">
        <f t="shared" si="107"/>
        <v>0</v>
      </c>
      <c r="JA224" s="30">
        <f t="shared" si="107"/>
        <v>0</v>
      </c>
      <c r="JB224" s="30">
        <f t="shared" si="107"/>
        <v>0</v>
      </c>
      <c r="JC224" s="30">
        <f t="shared" si="107"/>
        <v>0</v>
      </c>
      <c r="JD224" s="30">
        <f t="shared" si="108"/>
        <v>0</v>
      </c>
      <c r="JE224" s="30">
        <f t="shared" si="108"/>
        <v>0</v>
      </c>
      <c r="JF224" s="30">
        <f t="shared" si="108"/>
        <v>0</v>
      </c>
      <c r="JG224" s="30">
        <f t="shared" si="108"/>
        <v>0</v>
      </c>
      <c r="JH224" s="30">
        <f t="shared" si="108"/>
        <v>0</v>
      </c>
      <c r="JI224" s="30">
        <f t="shared" si="108"/>
        <v>0</v>
      </c>
      <c r="JJ224" s="30">
        <f t="shared" si="108"/>
        <v>0</v>
      </c>
      <c r="JK224" s="30">
        <f t="shared" si="108"/>
        <v>0</v>
      </c>
      <c r="JL224" s="30">
        <f t="shared" si="108"/>
        <v>0</v>
      </c>
      <c r="JM224" s="30">
        <f t="shared" si="108"/>
        <v>0</v>
      </c>
      <c r="JN224" s="30">
        <f t="shared" si="109"/>
        <v>0</v>
      </c>
      <c r="JO224" s="30">
        <f t="shared" si="109"/>
        <v>2559477949</v>
      </c>
      <c r="JP224" s="30">
        <f t="shared" si="109"/>
        <v>3015673786</v>
      </c>
      <c r="JQ224" s="30">
        <f t="shared" si="109"/>
        <v>15673786</v>
      </c>
      <c r="JR224" s="30">
        <f t="shared" si="109"/>
        <v>3000000000</v>
      </c>
      <c r="JS224" s="30">
        <f t="shared" si="109"/>
        <v>0</v>
      </c>
      <c r="JT224" s="30">
        <f t="shared" si="109"/>
        <v>0</v>
      </c>
      <c r="JU224" s="30">
        <f t="shared" si="109"/>
        <v>0</v>
      </c>
      <c r="JV224" s="30">
        <f t="shared" si="109"/>
        <v>0</v>
      </c>
      <c r="JW224" s="30">
        <f t="shared" si="109"/>
        <v>0</v>
      </c>
      <c r="JX224" s="30">
        <f t="shared" si="110"/>
        <v>0</v>
      </c>
      <c r="JY224" s="30">
        <f t="shared" si="110"/>
        <v>0</v>
      </c>
      <c r="JZ224" s="30">
        <f t="shared" si="110"/>
        <v>0</v>
      </c>
      <c r="KA224" s="30">
        <f t="shared" si="110"/>
        <v>0</v>
      </c>
      <c r="KB224" s="30">
        <f t="shared" si="110"/>
        <v>0</v>
      </c>
      <c r="KC224" s="30">
        <f t="shared" si="110"/>
        <v>0</v>
      </c>
      <c r="KD224" s="30">
        <f t="shared" si="110"/>
        <v>0</v>
      </c>
      <c r="KE224" s="30">
        <f t="shared" si="110"/>
        <v>0</v>
      </c>
      <c r="KF224" s="30">
        <f t="shared" si="110"/>
        <v>0</v>
      </c>
      <c r="KG224" s="30">
        <f t="shared" si="110"/>
        <v>0</v>
      </c>
      <c r="KH224" s="30">
        <f t="shared" si="111"/>
        <v>0</v>
      </c>
      <c r="KI224" s="30">
        <f t="shared" si="111"/>
        <v>0</v>
      </c>
      <c r="KJ224" s="30">
        <f t="shared" si="111"/>
        <v>0</v>
      </c>
      <c r="KK224" s="30">
        <f t="shared" si="111"/>
        <v>0</v>
      </c>
      <c r="KL224" s="30">
        <f t="shared" si="111"/>
        <v>0</v>
      </c>
      <c r="KM224" s="30">
        <f t="shared" si="111"/>
        <v>1433292574</v>
      </c>
      <c r="KN224" s="30">
        <f t="shared" si="111"/>
        <v>962476242</v>
      </c>
      <c r="KO224" s="30">
        <f t="shared" si="111"/>
        <v>28333720</v>
      </c>
      <c r="KP224" s="30">
        <f t="shared" si="111"/>
        <v>0</v>
      </c>
      <c r="KQ224" s="30">
        <f t="shared" si="111"/>
        <v>6524579</v>
      </c>
      <c r="KR224" s="30">
        <f t="shared" si="112"/>
        <v>0</v>
      </c>
      <c r="KS224" s="30">
        <f t="shared" si="112"/>
        <v>2446943</v>
      </c>
      <c r="KT224" s="30">
        <f t="shared" si="112"/>
        <v>3298763</v>
      </c>
      <c r="KU224" s="30">
        <f t="shared" si="112"/>
        <v>0</v>
      </c>
      <c r="KV224" s="30">
        <f t="shared" si="112"/>
        <v>54860627</v>
      </c>
      <c r="KW224" s="30">
        <f t="shared" si="112"/>
        <v>0</v>
      </c>
      <c r="KX224" s="30">
        <f t="shared" si="112"/>
        <v>709400</v>
      </c>
      <c r="KY224" s="30">
        <f t="shared" si="112"/>
        <v>2159773</v>
      </c>
      <c r="KZ224" s="30">
        <f t="shared" si="112"/>
        <v>2453139</v>
      </c>
      <c r="LA224" s="30">
        <f t="shared" si="112"/>
        <v>9794150</v>
      </c>
      <c r="LB224" s="30">
        <f t="shared" si="113"/>
        <v>1721396</v>
      </c>
      <c r="LC224" s="30">
        <f t="shared" si="113"/>
        <v>3524435</v>
      </c>
      <c r="LD224" s="30">
        <f t="shared" si="113"/>
        <v>335147662</v>
      </c>
      <c r="LE224" s="30">
        <f t="shared" si="113"/>
        <v>216001</v>
      </c>
      <c r="LF224" s="30">
        <f t="shared" si="113"/>
        <v>641436</v>
      </c>
      <c r="LG224" s="30">
        <f t="shared" si="113"/>
        <v>0</v>
      </c>
      <c r="LH224" s="30">
        <f t="shared" si="113"/>
        <v>4613957</v>
      </c>
      <c r="LI224" s="30">
        <f t="shared" si="113"/>
        <v>10675761</v>
      </c>
      <c r="LJ224" s="30">
        <f t="shared" si="113"/>
        <v>0</v>
      </c>
      <c r="LK224" s="30">
        <f t="shared" si="113"/>
        <v>0</v>
      </c>
      <c r="LL224" s="30">
        <f t="shared" si="114"/>
        <v>948065</v>
      </c>
      <c r="LM224" s="30">
        <f t="shared" si="114"/>
        <v>1052746</v>
      </c>
      <c r="LN224" s="30">
        <f t="shared" si="114"/>
        <v>0</v>
      </c>
      <c r="LO224" s="30">
        <f t="shared" si="114"/>
        <v>0</v>
      </c>
      <c r="LP224" s="30">
        <f t="shared" si="114"/>
        <v>1693779</v>
      </c>
      <c r="LQ224" s="30">
        <f t="shared" si="114"/>
        <v>0</v>
      </c>
      <c r="LR224" s="30">
        <f t="shared" si="114"/>
        <v>0</v>
      </c>
      <c r="LS224" s="30">
        <f t="shared" si="114"/>
        <v>0</v>
      </c>
      <c r="LT224" s="30">
        <f t="shared" si="114"/>
        <v>0</v>
      </c>
      <c r="LU224" s="30">
        <f t="shared" si="114"/>
        <v>0</v>
      </c>
      <c r="LV224" s="30">
        <f t="shared" si="115"/>
        <v>0</v>
      </c>
      <c r="LW224" s="30">
        <f t="shared" si="115"/>
        <v>0</v>
      </c>
      <c r="LX224" s="30">
        <f t="shared" si="115"/>
        <v>0</v>
      </c>
      <c r="LY224" s="30">
        <f t="shared" si="115"/>
        <v>0</v>
      </c>
      <c r="LZ224" s="30">
        <f t="shared" si="115"/>
        <v>0</v>
      </c>
      <c r="MA224" s="30">
        <f t="shared" si="115"/>
        <v>0</v>
      </c>
      <c r="MB224" s="30">
        <f t="shared" si="115"/>
        <v>0</v>
      </c>
      <c r="MC224" s="30">
        <f t="shared" si="115"/>
        <v>0</v>
      </c>
      <c r="MD224" s="30">
        <f t="shared" si="115"/>
        <v>0</v>
      </c>
      <c r="ME224" s="30">
        <f t="shared" si="115"/>
        <v>0</v>
      </c>
      <c r="MF224" s="30">
        <f t="shared" si="116"/>
        <v>0</v>
      </c>
      <c r="MG224" s="30">
        <f t="shared" si="116"/>
        <v>0</v>
      </c>
      <c r="MH224" s="30">
        <f t="shared" si="116"/>
        <v>0</v>
      </c>
      <c r="MI224" s="30">
        <f t="shared" si="116"/>
        <v>0</v>
      </c>
      <c r="MJ224" s="30">
        <f t="shared" si="116"/>
        <v>0</v>
      </c>
      <c r="MK224" s="30">
        <f t="shared" si="116"/>
        <v>0</v>
      </c>
      <c r="ML224" s="30">
        <f t="shared" si="116"/>
        <v>0</v>
      </c>
      <c r="MM224" s="30">
        <f t="shared" si="116"/>
        <v>0</v>
      </c>
      <c r="MN224" s="30">
        <f t="shared" si="116"/>
        <v>0</v>
      </c>
      <c r="MO224" s="30">
        <f t="shared" si="116"/>
        <v>0</v>
      </c>
      <c r="MP224" s="30">
        <f t="shared" si="117"/>
        <v>0</v>
      </c>
      <c r="MQ224" s="30">
        <f t="shared" si="117"/>
        <v>141242235</v>
      </c>
      <c r="MR224" s="30">
        <f t="shared" si="117"/>
        <v>270762</v>
      </c>
      <c r="MS224" s="30">
        <f t="shared" si="117"/>
        <v>226352210789</v>
      </c>
      <c r="MT224" s="30">
        <f t="shared" si="117"/>
        <v>205215539459</v>
      </c>
      <c r="MU224" s="30">
        <f t="shared" si="117"/>
        <v>0</v>
      </c>
      <c r="MV224" s="30">
        <f t="shared" si="117"/>
        <v>876619220</v>
      </c>
      <c r="MW224" s="30">
        <f t="shared" si="117"/>
        <v>0</v>
      </c>
      <c r="MX224" s="30">
        <f t="shared" si="117"/>
        <v>0</v>
      </c>
      <c r="MY224" s="30">
        <f t="shared" si="117"/>
        <v>0</v>
      </c>
      <c r="MZ224" s="30">
        <f t="shared" si="118"/>
        <v>0</v>
      </c>
      <c r="NA224" s="30">
        <f t="shared" si="118"/>
        <v>0</v>
      </c>
      <c r="NB224" s="30">
        <f t="shared" si="118"/>
        <v>0</v>
      </c>
      <c r="NC224" s="30">
        <f t="shared" si="118"/>
        <v>0</v>
      </c>
      <c r="ND224" s="30">
        <f t="shared" si="118"/>
        <v>0</v>
      </c>
      <c r="NE224" s="30">
        <f t="shared" si="118"/>
        <v>0</v>
      </c>
      <c r="NF224" s="30">
        <f t="shared" si="118"/>
        <v>0</v>
      </c>
      <c r="NG224" s="30">
        <f t="shared" si="118"/>
        <v>912564161</v>
      </c>
      <c r="NH224" s="30">
        <f t="shared" si="118"/>
        <v>0</v>
      </c>
      <c r="NI224" s="30">
        <f t="shared" si="118"/>
        <v>0</v>
      </c>
      <c r="NJ224" s="30">
        <f t="shared" si="119"/>
        <v>0</v>
      </c>
      <c r="NK224" s="30">
        <f t="shared" si="119"/>
        <v>0</v>
      </c>
      <c r="NL224" s="30">
        <f t="shared" si="119"/>
        <v>0</v>
      </c>
      <c r="NM224" s="30">
        <f t="shared" si="119"/>
        <v>0</v>
      </c>
      <c r="NN224" s="30">
        <f t="shared" si="119"/>
        <v>0</v>
      </c>
      <c r="NO224" s="30">
        <f t="shared" si="119"/>
        <v>0</v>
      </c>
      <c r="NP224" s="30">
        <f t="shared" si="119"/>
        <v>0</v>
      </c>
      <c r="NQ224" s="30">
        <f t="shared" si="119"/>
        <v>0</v>
      </c>
      <c r="NR224" s="30">
        <f t="shared" si="119"/>
        <v>0</v>
      </c>
      <c r="NS224" s="30">
        <f t="shared" si="119"/>
        <v>0</v>
      </c>
      <c r="NT224" s="30">
        <f t="shared" si="120"/>
        <v>0</v>
      </c>
      <c r="NU224" s="30">
        <f t="shared" si="120"/>
        <v>719561603</v>
      </c>
      <c r="NV224" s="30">
        <f t="shared" si="120"/>
        <v>0</v>
      </c>
      <c r="NW224" s="30">
        <f t="shared" si="120"/>
        <v>0</v>
      </c>
      <c r="NX224" s="30">
        <f t="shared" si="120"/>
        <v>1001245</v>
      </c>
      <c r="NY224" s="30">
        <f t="shared" si="120"/>
        <v>0</v>
      </c>
      <c r="NZ224" s="30">
        <f t="shared" si="120"/>
        <v>202705793230</v>
      </c>
      <c r="OA224" s="30">
        <f t="shared" si="120"/>
        <v>9940203318</v>
      </c>
      <c r="OB224" s="30">
        <f t="shared" si="120"/>
        <v>0</v>
      </c>
      <c r="OC224" s="30">
        <f t="shared" si="120"/>
        <v>0</v>
      </c>
      <c r="OD224" s="30">
        <f t="shared" si="121"/>
        <v>0</v>
      </c>
      <c r="OE224" s="30">
        <f t="shared" si="121"/>
        <v>0</v>
      </c>
      <c r="OF224" s="30">
        <f t="shared" si="121"/>
        <v>0</v>
      </c>
      <c r="OG224" s="30">
        <f t="shared" si="121"/>
        <v>0</v>
      </c>
      <c r="OH224" s="30">
        <f t="shared" si="121"/>
        <v>0</v>
      </c>
      <c r="OI224" s="30">
        <f t="shared" si="121"/>
        <v>0</v>
      </c>
      <c r="OJ224" s="30">
        <f t="shared" si="121"/>
        <v>0</v>
      </c>
      <c r="OK224" s="30">
        <f t="shared" si="121"/>
        <v>0</v>
      </c>
      <c r="OL224" s="30">
        <f t="shared" si="121"/>
        <v>0</v>
      </c>
      <c r="OM224" s="30">
        <f t="shared" si="121"/>
        <v>0</v>
      </c>
      <c r="ON224" s="30">
        <f t="shared" si="122"/>
        <v>0</v>
      </c>
      <c r="OO224" s="30">
        <f t="shared" si="122"/>
        <v>0</v>
      </c>
      <c r="OP224" s="30">
        <f t="shared" si="122"/>
        <v>45774776</v>
      </c>
      <c r="OQ224" s="30">
        <f t="shared" si="122"/>
        <v>0</v>
      </c>
      <c r="OR224" s="30">
        <f t="shared" si="122"/>
        <v>9894428542</v>
      </c>
      <c r="OS224" s="30">
        <f t="shared" si="122"/>
        <v>8293145669</v>
      </c>
      <c r="OT224" s="30">
        <f t="shared" si="122"/>
        <v>0</v>
      </c>
      <c r="OU224" s="30">
        <f t="shared" si="122"/>
        <v>1013706361</v>
      </c>
      <c r="OV224" s="30">
        <f t="shared" si="122"/>
        <v>0</v>
      </c>
      <c r="OW224" s="30">
        <f t="shared" si="122"/>
        <v>0</v>
      </c>
      <c r="OX224" s="30">
        <f t="shared" si="123"/>
        <v>-587736</v>
      </c>
      <c r="OY224" s="30">
        <f t="shared" si="123"/>
        <v>0</v>
      </c>
      <c r="OZ224" s="30">
        <f t="shared" si="123"/>
        <v>0</v>
      </c>
      <c r="PA224" s="30">
        <f t="shared" si="123"/>
        <v>0</v>
      </c>
      <c r="PB224" s="30">
        <f t="shared" si="123"/>
        <v>0</v>
      </c>
      <c r="PC224" s="30">
        <f t="shared" si="123"/>
        <v>0</v>
      </c>
      <c r="PD224" s="30">
        <f t="shared" si="123"/>
        <v>0</v>
      </c>
      <c r="PE224" s="30">
        <f t="shared" si="123"/>
        <v>0</v>
      </c>
      <c r="PF224" s="30">
        <f t="shared" si="123"/>
        <v>0</v>
      </c>
      <c r="PG224" s="30">
        <f t="shared" si="123"/>
        <v>0</v>
      </c>
      <c r="PH224" s="30">
        <f t="shared" si="124"/>
        <v>0</v>
      </c>
      <c r="PI224" s="30">
        <f t="shared" si="124"/>
        <v>0</v>
      </c>
      <c r="PJ224" s="30">
        <f t="shared" si="124"/>
        <v>0</v>
      </c>
      <c r="PK224" s="30">
        <f t="shared" si="124"/>
        <v>0</v>
      </c>
      <c r="PL224" s="30">
        <f t="shared" si="124"/>
        <v>0</v>
      </c>
      <c r="PM224" s="30">
        <f t="shared" si="124"/>
        <v>24971145</v>
      </c>
      <c r="PN224" s="30">
        <f t="shared" si="124"/>
        <v>24971145</v>
      </c>
      <c r="PO224" s="30">
        <f t="shared" si="124"/>
        <v>0</v>
      </c>
      <c r="PP224" s="30">
        <f t="shared" si="124"/>
        <v>0</v>
      </c>
      <c r="PQ224" s="30">
        <f t="shared" si="124"/>
        <v>0</v>
      </c>
      <c r="PR224" s="30">
        <f t="shared" si="125"/>
        <v>0</v>
      </c>
      <c r="PS224" s="30">
        <f t="shared" si="125"/>
        <v>7255055899</v>
      </c>
      <c r="PT224" s="30">
        <f t="shared" si="125"/>
        <v>2903322343</v>
      </c>
      <c r="PU224" s="30">
        <f t="shared" si="125"/>
        <v>0</v>
      </c>
      <c r="PV224" s="30">
        <f t="shared" si="125"/>
        <v>0</v>
      </c>
      <c r="PW224" s="30">
        <f t="shared" si="125"/>
        <v>0</v>
      </c>
      <c r="PX224" s="30">
        <f t="shared" si="125"/>
        <v>0</v>
      </c>
      <c r="PY224" s="30">
        <f t="shared" si="125"/>
        <v>0</v>
      </c>
      <c r="PZ224" s="30">
        <f t="shared" si="125"/>
        <v>0</v>
      </c>
      <c r="QA224" s="30">
        <f t="shared" si="125"/>
        <v>0</v>
      </c>
      <c r="QB224" s="30">
        <f t="shared" si="126"/>
        <v>2903322343</v>
      </c>
      <c r="QC224" s="30">
        <f t="shared" si="126"/>
        <v>0</v>
      </c>
      <c r="QD224" s="30">
        <f t="shared" si="126"/>
        <v>0</v>
      </c>
      <c r="QE224" s="30">
        <f t="shared" si="126"/>
        <v>0</v>
      </c>
      <c r="QF224" s="30">
        <f t="shared" si="126"/>
        <v>0</v>
      </c>
      <c r="QG224" s="30">
        <f t="shared" si="126"/>
        <v>0</v>
      </c>
      <c r="QH224" s="30">
        <f t="shared" si="126"/>
        <v>0</v>
      </c>
      <c r="QI224" s="30">
        <f t="shared" si="126"/>
        <v>0</v>
      </c>
      <c r="QJ224" s="30">
        <f t="shared" si="126"/>
        <v>0</v>
      </c>
      <c r="QK224" s="30">
        <f t="shared" si="126"/>
        <v>0</v>
      </c>
      <c r="QL224" s="30">
        <f t="shared" si="127"/>
        <v>0</v>
      </c>
      <c r="QM224" s="30">
        <f t="shared" si="127"/>
        <v>0</v>
      </c>
      <c r="QN224" s="30">
        <f t="shared" si="127"/>
        <v>0</v>
      </c>
      <c r="QO224" s="30">
        <f t="shared" si="127"/>
        <v>271717561786</v>
      </c>
      <c r="QP224" s="30">
        <f t="shared" si="127"/>
        <v>146703946146</v>
      </c>
      <c r="QQ224" s="30">
        <f t="shared" si="127"/>
        <v>128355676</v>
      </c>
      <c r="QR224" s="30">
        <f t="shared" si="127"/>
        <v>6703836</v>
      </c>
      <c r="QS224" s="30">
        <f t="shared" si="127"/>
        <v>121651840</v>
      </c>
      <c r="QT224" s="30">
        <f t="shared" si="127"/>
        <v>0</v>
      </c>
      <c r="QU224" s="30">
        <f t="shared" si="127"/>
        <v>0</v>
      </c>
      <c r="QV224" s="30">
        <f t="shared" si="128"/>
        <v>0</v>
      </c>
      <c r="QW224" s="30">
        <f t="shared" si="128"/>
        <v>269605425</v>
      </c>
      <c r="QX224" s="30">
        <f t="shared" si="128"/>
        <v>269020811</v>
      </c>
      <c r="QY224" s="30">
        <f t="shared" si="128"/>
        <v>584614</v>
      </c>
      <c r="QZ224" s="30">
        <f t="shared" si="128"/>
        <v>146305985045</v>
      </c>
      <c r="RA224" s="30">
        <f t="shared" si="128"/>
        <v>0</v>
      </c>
      <c r="RB224" s="30">
        <f t="shared" si="128"/>
        <v>0</v>
      </c>
      <c r="RC224" s="30">
        <f t="shared" si="128"/>
        <v>0</v>
      </c>
      <c r="RD224" s="30">
        <f t="shared" si="128"/>
        <v>0</v>
      </c>
      <c r="RE224" s="30">
        <f t="shared" si="128"/>
        <v>0</v>
      </c>
      <c r="RF224" s="30">
        <f t="shared" si="129"/>
        <v>0</v>
      </c>
      <c r="RG224" s="30">
        <f t="shared" si="129"/>
        <v>0</v>
      </c>
      <c r="RH224" s="30">
        <f t="shared" si="129"/>
        <v>0</v>
      </c>
      <c r="RI224" s="30">
        <f t="shared" si="129"/>
        <v>125013615640</v>
      </c>
      <c r="RJ224" s="30">
        <f t="shared" si="129"/>
        <v>5000750552</v>
      </c>
      <c r="RK224" s="30">
        <f t="shared" si="129"/>
        <v>5000750552</v>
      </c>
      <c r="RL224" s="30">
        <f t="shared" si="129"/>
        <v>4548608980</v>
      </c>
      <c r="RM224" s="30">
        <f t="shared" si="129"/>
        <v>329141324</v>
      </c>
      <c r="RN224" s="30">
        <f t="shared" si="129"/>
        <v>117478353</v>
      </c>
      <c r="RO224" s="30">
        <f t="shared" si="129"/>
        <v>0</v>
      </c>
      <c r="RP224" s="30">
        <f t="shared" si="130"/>
        <v>0</v>
      </c>
      <c r="RQ224" s="30">
        <f t="shared" si="130"/>
        <v>0</v>
      </c>
      <c r="RR224" s="30">
        <f t="shared" si="130"/>
        <v>0</v>
      </c>
      <c r="RS224" s="30">
        <f t="shared" si="130"/>
        <v>0</v>
      </c>
      <c r="RT224" s="30">
        <f t="shared" si="130"/>
        <v>0</v>
      </c>
      <c r="RU224" s="30">
        <f t="shared" si="130"/>
        <v>0</v>
      </c>
      <c r="RV224" s="30">
        <f t="shared" si="130"/>
        <v>2978229</v>
      </c>
      <c r="RW224" s="30">
        <f t="shared" si="130"/>
        <v>2543666</v>
      </c>
      <c r="RX224" s="30">
        <f t="shared" si="130"/>
        <v>0</v>
      </c>
      <c r="RY224" s="30">
        <f t="shared" si="130"/>
        <v>0</v>
      </c>
      <c r="RZ224" s="30">
        <f t="shared" si="131"/>
        <v>0</v>
      </c>
      <c r="SA224" s="30">
        <f t="shared" si="131"/>
        <v>0</v>
      </c>
      <c r="SB224" s="30">
        <f t="shared" si="131"/>
        <v>0</v>
      </c>
      <c r="SC224" s="30">
        <f t="shared" si="131"/>
        <v>0</v>
      </c>
      <c r="SD224" s="30">
        <f t="shared" si="131"/>
        <v>0</v>
      </c>
      <c r="SE224" s="30">
        <f t="shared" si="131"/>
        <v>0</v>
      </c>
      <c r="SF224" s="30">
        <f t="shared" si="131"/>
        <v>0</v>
      </c>
      <c r="SG224" s="30">
        <f t="shared" si="131"/>
        <v>0</v>
      </c>
      <c r="SH224" s="30">
        <f t="shared" si="131"/>
        <v>0</v>
      </c>
      <c r="SI224" s="30">
        <f t="shared" si="131"/>
        <v>0</v>
      </c>
      <c r="SJ224" s="30">
        <f t="shared" si="132"/>
        <v>0</v>
      </c>
      <c r="SK224" s="30">
        <f t="shared" si="132"/>
        <v>0</v>
      </c>
      <c r="SL224" s="30">
        <f t="shared" si="132"/>
        <v>0</v>
      </c>
      <c r="SM224" s="30">
        <f t="shared" si="132"/>
        <v>0</v>
      </c>
      <c r="SN224" s="30">
        <f t="shared" si="132"/>
        <v>0</v>
      </c>
      <c r="SO224" s="30">
        <f t="shared" si="132"/>
        <v>0</v>
      </c>
      <c r="SP224" s="30">
        <f t="shared" si="132"/>
        <v>0</v>
      </c>
      <c r="SQ224" s="30">
        <f t="shared" si="132"/>
        <v>0</v>
      </c>
      <c r="SR224" s="30">
        <f t="shared" si="132"/>
        <v>0</v>
      </c>
      <c r="SS224" s="30">
        <f t="shared" si="132"/>
        <v>0</v>
      </c>
      <c r="ST224" s="30">
        <f t="shared" si="133"/>
        <v>0</v>
      </c>
      <c r="SU224" s="30">
        <f t="shared" si="133"/>
        <v>0</v>
      </c>
      <c r="SV224" s="30">
        <f t="shared" si="133"/>
        <v>0</v>
      </c>
      <c r="SW224" s="30">
        <f t="shared" si="133"/>
        <v>0</v>
      </c>
      <c r="SX224" s="30">
        <f t="shared" si="133"/>
        <v>0</v>
      </c>
      <c r="SY224" s="30">
        <f t="shared" si="133"/>
        <v>0</v>
      </c>
      <c r="SZ224" s="30">
        <f t="shared" si="133"/>
        <v>0</v>
      </c>
      <c r="TA224" s="30">
        <f t="shared" si="133"/>
        <v>0</v>
      </c>
      <c r="TB224" s="30">
        <f t="shared" si="133"/>
        <v>0</v>
      </c>
      <c r="TC224" s="30">
        <f t="shared" si="133"/>
        <v>0</v>
      </c>
      <c r="TD224" s="30">
        <f t="shared" si="134"/>
        <v>0</v>
      </c>
      <c r="TE224" s="30">
        <f t="shared" si="134"/>
        <v>0</v>
      </c>
      <c r="TF224" s="30">
        <f t="shared" si="134"/>
        <v>0</v>
      </c>
      <c r="TG224" s="30">
        <f t="shared" si="134"/>
        <v>0</v>
      </c>
      <c r="TH224" s="30">
        <f t="shared" si="134"/>
        <v>0</v>
      </c>
      <c r="TI224" s="30">
        <f t="shared" si="134"/>
        <v>446619677</v>
      </c>
      <c r="TJ224" s="30">
        <f t="shared" si="134"/>
        <v>120000000000</v>
      </c>
      <c r="TK224" s="30">
        <f t="shared" si="134"/>
        <v>120000000000</v>
      </c>
      <c r="TL224" s="30">
        <f t="shared" si="134"/>
        <v>89343501974</v>
      </c>
      <c r="TM224" s="30">
        <f t="shared" si="134"/>
        <v>0</v>
      </c>
      <c r="TN224" s="30">
        <f t="shared" si="135"/>
        <v>0</v>
      </c>
      <c r="TO224" s="30">
        <f t="shared" si="135"/>
        <v>0</v>
      </c>
      <c r="TP224" s="30">
        <f t="shared" si="135"/>
        <v>0</v>
      </c>
      <c r="TQ224" s="30">
        <f t="shared" si="135"/>
        <v>0</v>
      </c>
      <c r="TR224" s="30">
        <f t="shared" si="135"/>
        <v>0</v>
      </c>
      <c r="TS224" s="30">
        <f t="shared" si="135"/>
        <v>30656498026</v>
      </c>
      <c r="TT224" s="30">
        <f t="shared" si="135"/>
        <v>0</v>
      </c>
      <c r="TU224" s="30">
        <f t="shared" si="135"/>
        <v>12865088</v>
      </c>
      <c r="TV224" s="30">
        <f t="shared" si="135"/>
        <v>0</v>
      </c>
      <c r="TW224" s="30">
        <f t="shared" si="135"/>
        <v>6152816</v>
      </c>
      <c r="TX224" s="30">
        <f t="shared" si="136"/>
        <v>1047615</v>
      </c>
      <c r="TY224" s="30">
        <f t="shared" si="136"/>
        <v>5664657</v>
      </c>
      <c r="TZ224" s="30">
        <f t="shared" si="136"/>
        <v>0</v>
      </c>
      <c r="UA224" s="30">
        <f t="shared" si="136"/>
        <v>0</v>
      </c>
      <c r="UB224" s="30">
        <f t="shared" si="136"/>
        <v>0</v>
      </c>
      <c r="UC224" s="30">
        <f t="shared" si="136"/>
        <v>0</v>
      </c>
      <c r="UD224" s="30">
        <f t="shared" si="136"/>
        <v>0</v>
      </c>
      <c r="UE224" s="30">
        <f t="shared" si="136"/>
        <v>0</v>
      </c>
      <c r="UF224" s="30">
        <f t="shared" si="136"/>
        <v>0</v>
      </c>
      <c r="UG224" s="30">
        <f t="shared" si="136"/>
        <v>661369710586</v>
      </c>
      <c r="UH224" s="2"/>
      <c r="UI224" s="2"/>
    </row>
    <row r="225" spans="1:555">
      <c r="A225" s="743"/>
      <c r="B225" s="65">
        <v>2011</v>
      </c>
      <c r="C225" s="30">
        <f t="shared" si="82"/>
        <v>178032855632</v>
      </c>
      <c r="D225" s="30">
        <f t="shared" si="82"/>
        <v>99543281061</v>
      </c>
      <c r="E225" s="30">
        <f t="shared" si="82"/>
        <v>87436387686</v>
      </c>
      <c r="F225" s="30">
        <f t="shared" si="82"/>
        <v>4790555</v>
      </c>
      <c r="G225" s="30">
        <f t="shared" si="82"/>
        <v>637440</v>
      </c>
      <c r="H225" s="30">
        <f t="shared" si="82"/>
        <v>54854279745</v>
      </c>
      <c r="I225" s="30">
        <f t="shared" si="82"/>
        <v>48035892772.832703</v>
      </c>
      <c r="J225" s="30">
        <f t="shared" si="82"/>
        <v>6818386972.1672993</v>
      </c>
      <c r="K225" s="30">
        <f t="shared" si="82"/>
        <v>0</v>
      </c>
      <c r="L225" s="30">
        <f t="shared" si="82"/>
        <v>3136437463</v>
      </c>
      <c r="M225" s="30">
        <f t="shared" si="83"/>
        <v>24035721182</v>
      </c>
      <c r="N225" s="30">
        <f t="shared" si="83"/>
        <v>24035721182</v>
      </c>
      <c r="O225" s="30">
        <f t="shared" si="83"/>
        <v>0</v>
      </c>
      <c r="P225" s="30">
        <f t="shared" si="83"/>
        <v>472216632</v>
      </c>
      <c r="Q225" s="30">
        <f t="shared" si="83"/>
        <v>2457333419</v>
      </c>
      <c r="R225" s="30">
        <f t="shared" si="83"/>
        <v>2474971250</v>
      </c>
      <c r="S225" s="30">
        <f t="shared" si="83"/>
        <v>12106893375</v>
      </c>
      <c r="T225" s="30">
        <f t="shared" si="83"/>
        <v>3387556000</v>
      </c>
      <c r="U225" s="30">
        <f t="shared" si="83"/>
        <v>3985360000</v>
      </c>
      <c r="V225" s="30">
        <f t="shared" si="83"/>
        <v>7372916000</v>
      </c>
      <c r="W225" s="30">
        <f t="shared" si="84"/>
        <v>74545996</v>
      </c>
      <c r="X225" s="30">
        <f t="shared" si="84"/>
        <v>1050791021</v>
      </c>
      <c r="Y225" s="30">
        <f t="shared" si="84"/>
        <v>106374548</v>
      </c>
      <c r="Z225" s="30">
        <f t="shared" si="84"/>
        <v>0</v>
      </c>
      <c r="AA225" s="30">
        <f t="shared" si="84"/>
        <v>0</v>
      </c>
      <c r="AB225" s="30">
        <f t="shared" si="84"/>
        <v>93817593</v>
      </c>
      <c r="AC225" s="30">
        <f t="shared" si="84"/>
        <v>17120323</v>
      </c>
      <c r="AD225" s="30">
        <f t="shared" si="84"/>
        <v>3097253060</v>
      </c>
      <c r="AE225" s="30">
        <f t="shared" si="84"/>
        <v>294074834</v>
      </c>
      <c r="AF225" s="30">
        <f t="shared" si="84"/>
        <v>294074834</v>
      </c>
      <c r="AG225" s="30">
        <f t="shared" si="85"/>
        <v>0</v>
      </c>
      <c r="AH225" s="30">
        <f t="shared" si="85"/>
        <v>0</v>
      </c>
      <c r="AI225" s="30">
        <f t="shared" si="85"/>
        <v>78489574571</v>
      </c>
      <c r="AJ225" s="30">
        <f t="shared" si="85"/>
        <v>104129672</v>
      </c>
      <c r="AK225" s="30">
        <f t="shared" si="85"/>
        <v>102836329</v>
      </c>
      <c r="AL225" s="30">
        <f t="shared" si="85"/>
        <v>1293343</v>
      </c>
      <c r="AM225" s="30">
        <f t="shared" si="85"/>
        <v>0</v>
      </c>
      <c r="AN225" s="30">
        <f t="shared" si="85"/>
        <v>0</v>
      </c>
      <c r="AO225" s="30">
        <f t="shared" si="85"/>
        <v>885456255</v>
      </c>
      <c r="AP225" s="30">
        <f t="shared" si="85"/>
        <v>871927847</v>
      </c>
      <c r="AQ225" s="30">
        <f t="shared" si="86"/>
        <v>205106</v>
      </c>
      <c r="AR225" s="30">
        <f t="shared" si="86"/>
        <v>10689197</v>
      </c>
      <c r="AS225" s="30">
        <f t="shared" si="86"/>
        <v>76650</v>
      </c>
      <c r="AT225" s="30">
        <f t="shared" si="86"/>
        <v>0</v>
      </c>
      <c r="AU225" s="30">
        <f t="shared" si="86"/>
        <v>2416690</v>
      </c>
      <c r="AV225" s="30">
        <f t="shared" si="86"/>
        <v>0</v>
      </c>
      <c r="AW225" s="30">
        <f t="shared" si="86"/>
        <v>0</v>
      </c>
      <c r="AX225" s="30">
        <f t="shared" si="86"/>
        <v>140765</v>
      </c>
      <c r="AY225" s="30">
        <f t="shared" si="86"/>
        <v>0</v>
      </c>
      <c r="AZ225" s="30">
        <f t="shared" si="86"/>
        <v>0</v>
      </c>
      <c r="BA225" s="30">
        <f t="shared" si="87"/>
        <v>0</v>
      </c>
      <c r="BB225" s="30">
        <f t="shared" si="87"/>
        <v>0</v>
      </c>
      <c r="BC225" s="30">
        <f t="shared" si="87"/>
        <v>0</v>
      </c>
      <c r="BD225" s="30">
        <f t="shared" si="87"/>
        <v>3022904442</v>
      </c>
      <c r="BE225" s="30">
        <f t="shared" si="87"/>
        <v>376748</v>
      </c>
      <c r="BF225" s="30">
        <f t="shared" si="87"/>
        <v>2308019805</v>
      </c>
      <c r="BG225" s="30">
        <f t="shared" si="87"/>
        <v>561139923</v>
      </c>
      <c r="BH225" s="30">
        <f t="shared" si="87"/>
        <v>16942</v>
      </c>
      <c r="BI225" s="30">
        <f t="shared" si="87"/>
        <v>2054</v>
      </c>
      <c r="BJ225" s="30">
        <f t="shared" si="87"/>
        <v>0</v>
      </c>
      <c r="BK225" s="30">
        <f t="shared" si="88"/>
        <v>19141962</v>
      </c>
      <c r="BL225" s="30">
        <f t="shared" si="88"/>
        <v>7280254</v>
      </c>
      <c r="BM225" s="30">
        <f t="shared" si="88"/>
        <v>0</v>
      </c>
      <c r="BN225" s="30">
        <f t="shared" si="88"/>
        <v>6151563</v>
      </c>
      <c r="BO225" s="30">
        <f t="shared" si="88"/>
        <v>0</v>
      </c>
      <c r="BP225" s="30">
        <f t="shared" si="88"/>
        <v>0</v>
      </c>
      <c r="BQ225" s="30">
        <f t="shared" si="88"/>
        <v>0</v>
      </c>
      <c r="BR225" s="30">
        <f t="shared" si="88"/>
        <v>120775191</v>
      </c>
      <c r="BS225" s="30">
        <f t="shared" si="88"/>
        <v>0</v>
      </c>
      <c r="BT225" s="30">
        <f t="shared" si="88"/>
        <v>118107247</v>
      </c>
      <c r="BU225" s="30">
        <f t="shared" si="89"/>
        <v>0</v>
      </c>
      <c r="BV225" s="30">
        <f t="shared" si="89"/>
        <v>744865</v>
      </c>
      <c r="BW225" s="30">
        <f t="shared" si="89"/>
        <v>271783</v>
      </c>
      <c r="BX225" s="30">
        <f t="shared" si="89"/>
        <v>0</v>
      </c>
      <c r="BY225" s="30">
        <f t="shared" si="89"/>
        <v>117090599</v>
      </c>
      <c r="BZ225" s="30">
        <f t="shared" si="89"/>
        <v>0</v>
      </c>
      <c r="CA225" s="30">
        <f t="shared" si="89"/>
        <v>0</v>
      </c>
      <c r="CB225" s="30">
        <f t="shared" si="89"/>
        <v>0</v>
      </c>
      <c r="CC225" s="30">
        <f t="shared" si="89"/>
        <v>4207054252</v>
      </c>
      <c r="CD225" s="30">
        <f t="shared" si="89"/>
        <v>6322513</v>
      </c>
      <c r="CE225" s="30">
        <f t="shared" si="90"/>
        <v>5900846631</v>
      </c>
      <c r="CF225" s="30">
        <f t="shared" si="90"/>
        <v>121364626</v>
      </c>
      <c r="CG225" s="30">
        <f t="shared" si="90"/>
        <v>2467971548</v>
      </c>
      <c r="CH225" s="30">
        <f t="shared" si="90"/>
        <v>48220971</v>
      </c>
      <c r="CI225" s="30">
        <f t="shared" si="90"/>
        <v>19276970</v>
      </c>
      <c r="CJ225" s="30">
        <f t="shared" si="90"/>
        <v>1110854</v>
      </c>
      <c r="CK225" s="30">
        <f t="shared" si="90"/>
        <v>6323020</v>
      </c>
      <c r="CL225" s="30">
        <f t="shared" si="90"/>
        <v>3421286</v>
      </c>
      <c r="CM225" s="30">
        <f t="shared" si="90"/>
        <v>404779</v>
      </c>
      <c r="CN225" s="30">
        <f t="shared" si="90"/>
        <v>317176</v>
      </c>
      <c r="CO225" s="30">
        <f t="shared" si="91"/>
        <v>256800</v>
      </c>
      <c r="CP225" s="30">
        <f t="shared" si="91"/>
        <v>7443055</v>
      </c>
      <c r="CQ225" s="30">
        <f t="shared" si="91"/>
        <v>0</v>
      </c>
      <c r="CR225" s="30">
        <f t="shared" si="91"/>
        <v>0</v>
      </c>
      <c r="CS225" s="30">
        <f t="shared" si="91"/>
        <v>3219937048</v>
      </c>
      <c r="CT225" s="30">
        <f t="shared" si="91"/>
        <v>416739033</v>
      </c>
      <c r="CU225" s="30">
        <f t="shared" si="91"/>
        <v>0</v>
      </c>
      <c r="CV225" s="30">
        <f t="shared" si="91"/>
        <v>40934542</v>
      </c>
      <c r="CW225" s="30">
        <f t="shared" si="91"/>
        <v>16353197</v>
      </c>
      <c r="CX225" s="30">
        <f t="shared" si="91"/>
        <v>7960712</v>
      </c>
      <c r="CY225" s="30">
        <f t="shared" si="92"/>
        <v>511540</v>
      </c>
      <c r="CZ225" s="30">
        <f t="shared" si="92"/>
        <v>2714180154</v>
      </c>
      <c r="DA225" s="30">
        <f t="shared" si="92"/>
        <v>2403288607</v>
      </c>
      <c r="DB225" s="30">
        <f t="shared" si="92"/>
        <v>264991799</v>
      </c>
      <c r="DC225" s="30">
        <f t="shared" si="92"/>
        <v>0</v>
      </c>
      <c r="DD225" s="30">
        <f t="shared" si="92"/>
        <v>45899748</v>
      </c>
      <c r="DE225" s="30">
        <f t="shared" si="92"/>
        <v>0</v>
      </c>
      <c r="DF225" s="30">
        <f t="shared" si="92"/>
        <v>15302276</v>
      </c>
      <c r="DG225" s="30">
        <f t="shared" si="92"/>
        <v>7955594</v>
      </c>
      <c r="DH225" s="30">
        <f t="shared" si="92"/>
        <v>0</v>
      </c>
      <c r="DI225" s="30">
        <f t="shared" si="93"/>
        <v>1989580</v>
      </c>
      <c r="DJ225" s="30">
        <f t="shared" si="93"/>
        <v>0</v>
      </c>
      <c r="DK225" s="30">
        <f t="shared" si="93"/>
        <v>1989580</v>
      </c>
      <c r="DL225" s="30">
        <f t="shared" si="93"/>
        <v>0</v>
      </c>
      <c r="DM225" s="30">
        <f t="shared" si="93"/>
        <v>457880135</v>
      </c>
      <c r="DN225" s="30">
        <f t="shared" si="93"/>
        <v>32113917</v>
      </c>
      <c r="DO225" s="30">
        <f t="shared" si="93"/>
        <v>7300867</v>
      </c>
      <c r="DP225" s="30">
        <f t="shared" si="93"/>
        <v>6431943</v>
      </c>
      <c r="DQ225" s="30">
        <f t="shared" si="93"/>
        <v>868924</v>
      </c>
      <c r="DR225" s="30">
        <f t="shared" si="93"/>
        <v>407105893</v>
      </c>
      <c r="DS225" s="30">
        <f t="shared" si="94"/>
        <v>18586968</v>
      </c>
      <c r="DT225" s="30">
        <f t="shared" si="94"/>
        <v>17026147</v>
      </c>
      <c r="DU225" s="30">
        <f t="shared" si="94"/>
        <v>1378635</v>
      </c>
      <c r="DV225" s="30">
        <f t="shared" si="94"/>
        <v>182186</v>
      </c>
      <c r="DW225" s="30">
        <f t="shared" si="94"/>
        <v>9415100</v>
      </c>
      <c r="DX225" s="30">
        <f t="shared" si="94"/>
        <v>739800</v>
      </c>
      <c r="DY225" s="30">
        <f t="shared" si="94"/>
        <v>1374800</v>
      </c>
      <c r="DZ225" s="30">
        <f t="shared" si="94"/>
        <v>0</v>
      </c>
      <c r="EA225" s="30">
        <f t="shared" si="94"/>
        <v>7300500</v>
      </c>
      <c r="EB225" s="30">
        <f t="shared" si="94"/>
        <v>0</v>
      </c>
      <c r="EC225" s="30">
        <f t="shared" si="95"/>
        <v>9073932</v>
      </c>
      <c r="ED225" s="30">
        <f t="shared" si="95"/>
        <v>24287</v>
      </c>
      <c r="EE225" s="30">
        <f t="shared" si="95"/>
        <v>9043800</v>
      </c>
      <c r="EF225" s="30">
        <f t="shared" si="95"/>
        <v>5845</v>
      </c>
      <c r="EG225" s="30">
        <f t="shared" si="95"/>
        <v>30030000</v>
      </c>
      <c r="EH225" s="30">
        <f t="shared" si="95"/>
        <v>30030000</v>
      </c>
      <c r="EI225" s="30">
        <f t="shared" si="95"/>
        <v>0</v>
      </c>
      <c r="EJ225" s="30">
        <f t="shared" si="95"/>
        <v>0</v>
      </c>
      <c r="EK225" s="30">
        <f t="shared" si="95"/>
        <v>41042925</v>
      </c>
      <c r="EL225" s="30">
        <f t="shared" si="95"/>
        <v>70699</v>
      </c>
      <c r="EM225" s="30">
        <f t="shared" si="96"/>
        <v>494894</v>
      </c>
      <c r="EN225" s="30">
        <f t="shared" si="96"/>
        <v>24640031</v>
      </c>
      <c r="EO225" s="30">
        <f t="shared" si="96"/>
        <v>1979577</v>
      </c>
      <c r="EP225" s="30">
        <f t="shared" si="96"/>
        <v>318146</v>
      </c>
      <c r="EQ225" s="30">
        <f t="shared" si="96"/>
        <v>0</v>
      </c>
      <c r="ER225" s="30">
        <f t="shared" si="96"/>
        <v>70699</v>
      </c>
      <c r="ES225" s="30">
        <f t="shared" si="96"/>
        <v>866065</v>
      </c>
      <c r="ET225" s="30">
        <f t="shared" si="96"/>
        <v>724667</v>
      </c>
      <c r="EU225" s="30">
        <f t="shared" si="96"/>
        <v>4067923</v>
      </c>
      <c r="EV225" s="30">
        <f t="shared" si="96"/>
        <v>1651667</v>
      </c>
      <c r="EW225" s="30">
        <f t="shared" si="97"/>
        <v>35225877</v>
      </c>
      <c r="EX225" s="30">
        <f t="shared" si="97"/>
        <v>0</v>
      </c>
      <c r="EY225" s="30">
        <f t="shared" si="97"/>
        <v>671642</v>
      </c>
      <c r="EZ225" s="30">
        <f t="shared" si="97"/>
        <v>26105680</v>
      </c>
      <c r="FA225" s="30">
        <f t="shared" si="97"/>
        <v>8448555</v>
      </c>
      <c r="FB225" s="30">
        <f t="shared" si="97"/>
        <v>0</v>
      </c>
      <c r="FC225" s="30">
        <f t="shared" si="97"/>
        <v>185400</v>
      </c>
      <c r="FD225" s="30">
        <f t="shared" si="97"/>
        <v>0</v>
      </c>
      <c r="FE225" s="30">
        <f t="shared" si="97"/>
        <v>0</v>
      </c>
      <c r="FF225" s="30">
        <f t="shared" si="97"/>
        <v>230640900</v>
      </c>
      <c r="FG225" s="30">
        <f t="shared" si="98"/>
        <v>11359458</v>
      </c>
      <c r="FH225" s="30">
        <f t="shared" si="98"/>
        <v>919090</v>
      </c>
      <c r="FI225" s="30">
        <f t="shared" si="98"/>
        <v>0</v>
      </c>
      <c r="FJ225" s="30">
        <f t="shared" si="98"/>
        <v>9432225</v>
      </c>
      <c r="FK225" s="30">
        <f t="shared" si="98"/>
        <v>2634225</v>
      </c>
      <c r="FL225" s="30">
        <f t="shared" si="98"/>
        <v>0</v>
      </c>
      <c r="FM225" s="30">
        <f t="shared" si="98"/>
        <v>0</v>
      </c>
      <c r="FN225" s="30">
        <f t="shared" si="98"/>
        <v>0</v>
      </c>
      <c r="FO225" s="30">
        <f t="shared" si="98"/>
        <v>6798000</v>
      </c>
      <c r="FP225" s="30">
        <f t="shared" si="98"/>
        <v>1008143</v>
      </c>
      <c r="FQ225" s="30">
        <f t="shared" si="99"/>
        <v>0</v>
      </c>
      <c r="FR225" s="30">
        <f t="shared" si="99"/>
        <v>225783443</v>
      </c>
      <c r="FS225" s="30">
        <f t="shared" si="99"/>
        <v>60213086</v>
      </c>
      <c r="FT225" s="30">
        <f t="shared" si="99"/>
        <v>135713</v>
      </c>
      <c r="FU225" s="30">
        <f t="shared" si="99"/>
        <v>20488060</v>
      </c>
      <c r="FV225" s="30">
        <f t="shared" si="99"/>
        <v>30309191</v>
      </c>
      <c r="FW225" s="30">
        <f t="shared" si="99"/>
        <v>99374</v>
      </c>
      <c r="FX225" s="30">
        <f t="shared" si="99"/>
        <v>30209817</v>
      </c>
      <c r="FY225" s="30">
        <f t="shared" si="99"/>
        <v>19600</v>
      </c>
      <c r="FZ225" s="30">
        <f t="shared" si="99"/>
        <v>176748</v>
      </c>
      <c r="GA225" s="30">
        <f t="shared" si="100"/>
        <v>4442774</v>
      </c>
      <c r="GB225" s="30">
        <f t="shared" si="100"/>
        <v>4641000</v>
      </c>
      <c r="GC225" s="30">
        <f t="shared" si="100"/>
        <v>5578191</v>
      </c>
      <c r="GD225" s="30">
        <f t="shared" si="100"/>
        <v>0</v>
      </c>
      <c r="GE225" s="30">
        <f t="shared" si="100"/>
        <v>5578191</v>
      </c>
      <c r="GF225" s="30">
        <f t="shared" si="100"/>
        <v>0</v>
      </c>
      <c r="GG225" s="30">
        <f t="shared" si="100"/>
        <v>0</v>
      </c>
      <c r="GH225" s="30">
        <f t="shared" si="100"/>
        <v>6839500</v>
      </c>
      <c r="GI225" s="30">
        <f t="shared" si="100"/>
        <v>51850093</v>
      </c>
      <c r="GJ225" s="30">
        <f t="shared" si="100"/>
        <v>51850093</v>
      </c>
      <c r="GK225" s="30">
        <f t="shared" si="101"/>
        <v>0</v>
      </c>
      <c r="GL225" s="30">
        <f t="shared" si="101"/>
        <v>101302573</v>
      </c>
      <c r="GM225" s="30">
        <f t="shared" si="101"/>
        <v>4972561</v>
      </c>
      <c r="GN225" s="30">
        <f t="shared" si="101"/>
        <v>72000</v>
      </c>
      <c r="GO225" s="30">
        <f t="shared" si="101"/>
        <v>0</v>
      </c>
      <c r="GP225" s="30">
        <f t="shared" si="101"/>
        <v>33722712</v>
      </c>
      <c r="GQ225" s="30">
        <f t="shared" si="101"/>
        <v>11398494</v>
      </c>
      <c r="GR225" s="30">
        <f t="shared" si="101"/>
        <v>49500</v>
      </c>
      <c r="GS225" s="30">
        <f t="shared" si="101"/>
        <v>0</v>
      </c>
      <c r="GT225" s="30">
        <f t="shared" si="101"/>
        <v>51087306</v>
      </c>
      <c r="GU225" s="30">
        <f t="shared" si="102"/>
        <v>1508907341</v>
      </c>
      <c r="GV225" s="30">
        <f t="shared" si="102"/>
        <v>0</v>
      </c>
      <c r="GW225" s="30">
        <f t="shared" si="102"/>
        <v>0</v>
      </c>
      <c r="GX225" s="30">
        <f t="shared" si="102"/>
        <v>0</v>
      </c>
      <c r="GY225" s="30">
        <f t="shared" si="102"/>
        <v>0</v>
      </c>
      <c r="GZ225" s="30">
        <f t="shared" si="102"/>
        <v>1508734753</v>
      </c>
      <c r="HA225" s="30">
        <f t="shared" si="102"/>
        <v>172588</v>
      </c>
      <c r="HB225" s="30">
        <f t="shared" si="102"/>
        <v>0</v>
      </c>
      <c r="HC225" s="30">
        <f t="shared" si="102"/>
        <v>0</v>
      </c>
      <c r="HD225" s="30">
        <f t="shared" si="102"/>
        <v>0</v>
      </c>
      <c r="HE225" s="30">
        <f t="shared" si="103"/>
        <v>0</v>
      </c>
      <c r="HF225" s="30">
        <f t="shared" si="103"/>
        <v>0</v>
      </c>
      <c r="HG225" s="30">
        <f t="shared" si="103"/>
        <v>0</v>
      </c>
      <c r="HH225" s="30">
        <f t="shared" si="103"/>
        <v>1354761976</v>
      </c>
      <c r="HI225" s="30">
        <f t="shared" si="103"/>
        <v>153972777</v>
      </c>
      <c r="HJ225" s="30">
        <f t="shared" si="103"/>
        <v>1354761976</v>
      </c>
      <c r="HK225" s="30">
        <f t="shared" si="103"/>
        <v>153972777</v>
      </c>
      <c r="HL225" s="30">
        <f t="shared" si="103"/>
        <v>0</v>
      </c>
      <c r="HM225" s="30">
        <f t="shared" si="103"/>
        <v>0</v>
      </c>
      <c r="HN225" s="30">
        <f t="shared" si="103"/>
        <v>0</v>
      </c>
      <c r="HO225" s="30">
        <f t="shared" si="104"/>
        <v>0</v>
      </c>
      <c r="HP225" s="30">
        <f t="shared" si="104"/>
        <v>24075468</v>
      </c>
      <c r="HQ225" s="30">
        <f t="shared" si="104"/>
        <v>2947374</v>
      </c>
      <c r="HR225" s="30">
        <f t="shared" si="104"/>
        <v>3470921</v>
      </c>
      <c r="HS225" s="30">
        <f t="shared" si="104"/>
        <v>17657173</v>
      </c>
      <c r="HT225" s="30">
        <f t="shared" si="104"/>
        <v>0</v>
      </c>
      <c r="HU225" s="30">
        <f t="shared" si="104"/>
        <v>0</v>
      </c>
      <c r="HV225" s="30">
        <f t="shared" si="104"/>
        <v>0</v>
      </c>
      <c r="HW225" s="30">
        <f t="shared" si="104"/>
        <v>0</v>
      </c>
      <c r="HX225" s="30">
        <f t="shared" si="104"/>
        <v>1354761976</v>
      </c>
      <c r="HY225" s="30">
        <f t="shared" si="104"/>
        <v>153972777</v>
      </c>
      <c r="HZ225" s="30">
        <f t="shared" si="105"/>
        <v>62044210968</v>
      </c>
      <c r="IA225" s="30">
        <f t="shared" si="105"/>
        <v>57220145722</v>
      </c>
      <c r="IB225" s="30">
        <f t="shared" si="105"/>
        <v>53146767565</v>
      </c>
      <c r="IC225" s="30">
        <f t="shared" si="105"/>
        <v>0</v>
      </c>
      <c r="ID225" s="30">
        <f t="shared" si="105"/>
        <v>0</v>
      </c>
      <c r="IE225" s="30">
        <f t="shared" si="105"/>
        <v>0</v>
      </c>
      <c r="IF225" s="30">
        <f t="shared" si="105"/>
        <v>0</v>
      </c>
      <c r="IG225" s="30">
        <f t="shared" si="105"/>
        <v>47865628677</v>
      </c>
      <c r="IH225" s="30">
        <f t="shared" si="105"/>
        <v>39297506033</v>
      </c>
      <c r="II225" s="30">
        <f t="shared" si="105"/>
        <v>0</v>
      </c>
      <c r="IJ225" s="30">
        <f t="shared" si="106"/>
        <v>8568122644</v>
      </c>
      <c r="IK225" s="30">
        <f t="shared" si="106"/>
        <v>0</v>
      </c>
      <c r="IL225" s="30">
        <f t="shared" si="106"/>
        <v>3253592825</v>
      </c>
      <c r="IM225" s="30">
        <f t="shared" si="106"/>
        <v>1817709954</v>
      </c>
      <c r="IN225" s="30">
        <f t="shared" si="106"/>
        <v>144604126</v>
      </c>
      <c r="IO225" s="30">
        <f t="shared" si="106"/>
        <v>108453094</v>
      </c>
      <c r="IP225" s="30">
        <f t="shared" si="106"/>
        <v>3000535605</v>
      </c>
      <c r="IQ225" s="30">
        <f t="shared" si="106"/>
        <v>0</v>
      </c>
      <c r="IR225" s="30">
        <f t="shared" si="106"/>
        <v>0</v>
      </c>
      <c r="IS225" s="30">
        <f t="shared" si="106"/>
        <v>0</v>
      </c>
      <c r="IT225" s="30">
        <f t="shared" si="107"/>
        <v>0</v>
      </c>
      <c r="IU225" s="30">
        <f t="shared" si="107"/>
        <v>0</v>
      </c>
      <c r="IV225" s="30">
        <f t="shared" si="107"/>
        <v>209836109</v>
      </c>
      <c r="IW225" s="30">
        <f t="shared" si="107"/>
        <v>0</v>
      </c>
      <c r="IX225" s="30">
        <f t="shared" si="107"/>
        <v>0</v>
      </c>
      <c r="IY225" s="30">
        <f t="shared" si="107"/>
        <v>0</v>
      </c>
      <c r="IZ225" s="30">
        <f t="shared" si="107"/>
        <v>0</v>
      </c>
      <c r="JA225" s="30">
        <f t="shared" si="107"/>
        <v>0</v>
      </c>
      <c r="JB225" s="30">
        <f t="shared" si="107"/>
        <v>0</v>
      </c>
      <c r="JC225" s="30">
        <f t="shared" si="107"/>
        <v>0</v>
      </c>
      <c r="JD225" s="30">
        <f t="shared" si="108"/>
        <v>0</v>
      </c>
      <c r="JE225" s="30">
        <f t="shared" si="108"/>
        <v>0</v>
      </c>
      <c r="JF225" s="30">
        <f t="shared" si="108"/>
        <v>0</v>
      </c>
      <c r="JG225" s="30">
        <f t="shared" si="108"/>
        <v>0</v>
      </c>
      <c r="JH225" s="30">
        <f t="shared" si="108"/>
        <v>0</v>
      </c>
      <c r="JI225" s="30">
        <f t="shared" si="108"/>
        <v>0</v>
      </c>
      <c r="JJ225" s="30">
        <f t="shared" si="108"/>
        <v>0</v>
      </c>
      <c r="JK225" s="30">
        <f t="shared" si="108"/>
        <v>0</v>
      </c>
      <c r="JL225" s="30">
        <f t="shared" si="108"/>
        <v>0</v>
      </c>
      <c r="JM225" s="30">
        <f t="shared" si="108"/>
        <v>4073378157</v>
      </c>
      <c r="JN225" s="30">
        <f t="shared" si="109"/>
        <v>0</v>
      </c>
      <c r="JO225" s="30">
        <f t="shared" si="109"/>
        <v>4073378157</v>
      </c>
      <c r="JP225" s="30">
        <f t="shared" si="109"/>
        <v>1166181841</v>
      </c>
      <c r="JQ225" s="30">
        <f t="shared" si="109"/>
        <v>0</v>
      </c>
      <c r="JR225" s="30">
        <f t="shared" si="109"/>
        <v>0</v>
      </c>
      <c r="JS225" s="30">
        <f t="shared" si="109"/>
        <v>0</v>
      </c>
      <c r="JT225" s="30">
        <f t="shared" si="109"/>
        <v>0</v>
      </c>
      <c r="JU225" s="30">
        <f t="shared" si="109"/>
        <v>0</v>
      </c>
      <c r="JV225" s="30">
        <f t="shared" si="109"/>
        <v>0</v>
      </c>
      <c r="JW225" s="30">
        <f t="shared" si="109"/>
        <v>0</v>
      </c>
      <c r="JX225" s="30">
        <f t="shared" si="110"/>
        <v>0</v>
      </c>
      <c r="JY225" s="30">
        <f t="shared" si="110"/>
        <v>0</v>
      </c>
      <c r="JZ225" s="30">
        <f t="shared" si="110"/>
        <v>0</v>
      </c>
      <c r="KA225" s="30">
        <f t="shared" si="110"/>
        <v>0</v>
      </c>
      <c r="KB225" s="30">
        <f t="shared" si="110"/>
        <v>0</v>
      </c>
      <c r="KC225" s="30">
        <f t="shared" si="110"/>
        <v>0</v>
      </c>
      <c r="KD225" s="30">
        <f t="shared" si="110"/>
        <v>0</v>
      </c>
      <c r="KE225" s="30">
        <f t="shared" si="110"/>
        <v>0</v>
      </c>
      <c r="KF225" s="30">
        <f t="shared" si="110"/>
        <v>0</v>
      </c>
      <c r="KG225" s="30">
        <f t="shared" si="110"/>
        <v>0</v>
      </c>
      <c r="KH225" s="30">
        <f t="shared" si="111"/>
        <v>0</v>
      </c>
      <c r="KI225" s="30">
        <f t="shared" si="111"/>
        <v>1166181841</v>
      </c>
      <c r="KJ225" s="30">
        <f t="shared" si="111"/>
        <v>0</v>
      </c>
      <c r="KK225" s="30">
        <f t="shared" si="111"/>
        <v>0</v>
      </c>
      <c r="KL225" s="30">
        <f t="shared" si="111"/>
        <v>0</v>
      </c>
      <c r="KM225" s="30">
        <f t="shared" si="111"/>
        <v>3657883405</v>
      </c>
      <c r="KN225" s="30">
        <f t="shared" si="111"/>
        <v>2803671126</v>
      </c>
      <c r="KO225" s="30">
        <f t="shared" si="111"/>
        <v>76524794</v>
      </c>
      <c r="KP225" s="30">
        <f t="shared" si="111"/>
        <v>4027721</v>
      </c>
      <c r="KQ225" s="30">
        <f t="shared" si="111"/>
        <v>8504138</v>
      </c>
      <c r="KR225" s="30">
        <f t="shared" si="112"/>
        <v>0</v>
      </c>
      <c r="KS225" s="30">
        <f t="shared" si="112"/>
        <v>1573720</v>
      </c>
      <c r="KT225" s="30">
        <f t="shared" si="112"/>
        <v>4436078</v>
      </c>
      <c r="KU225" s="30">
        <f t="shared" si="112"/>
        <v>0</v>
      </c>
      <c r="KV225" s="30">
        <f t="shared" si="112"/>
        <v>75599942</v>
      </c>
      <c r="KW225" s="30">
        <f t="shared" si="112"/>
        <v>0</v>
      </c>
      <c r="KX225" s="30">
        <f t="shared" si="112"/>
        <v>1035836</v>
      </c>
      <c r="KY225" s="30">
        <f t="shared" si="112"/>
        <v>4384455</v>
      </c>
      <c r="KZ225" s="30">
        <f t="shared" si="112"/>
        <v>7557069</v>
      </c>
      <c r="LA225" s="30">
        <f t="shared" si="112"/>
        <v>16462594</v>
      </c>
      <c r="LB225" s="30">
        <f t="shared" si="113"/>
        <v>4492345</v>
      </c>
      <c r="LC225" s="30">
        <f t="shared" si="113"/>
        <v>5438854</v>
      </c>
      <c r="LD225" s="30">
        <f t="shared" si="113"/>
        <v>446855341</v>
      </c>
      <c r="LE225" s="30">
        <f t="shared" si="113"/>
        <v>257846</v>
      </c>
      <c r="LF225" s="30">
        <f t="shared" si="113"/>
        <v>886442</v>
      </c>
      <c r="LG225" s="30">
        <f t="shared" si="113"/>
        <v>0</v>
      </c>
      <c r="LH225" s="30">
        <f t="shared" si="113"/>
        <v>6128453</v>
      </c>
      <c r="LI225" s="30">
        <f t="shared" si="113"/>
        <v>29703754</v>
      </c>
      <c r="LJ225" s="30">
        <f t="shared" si="113"/>
        <v>0</v>
      </c>
      <c r="LK225" s="30">
        <f t="shared" si="113"/>
        <v>0</v>
      </c>
      <c r="LL225" s="30">
        <f t="shared" si="114"/>
        <v>846496</v>
      </c>
      <c r="LM225" s="30">
        <f t="shared" si="114"/>
        <v>1783252</v>
      </c>
      <c r="LN225" s="30">
        <f t="shared" si="114"/>
        <v>6222153</v>
      </c>
      <c r="LO225" s="30">
        <f t="shared" si="114"/>
        <v>43966719</v>
      </c>
      <c r="LP225" s="30">
        <f t="shared" si="114"/>
        <v>1725499</v>
      </c>
      <c r="LQ225" s="30">
        <f t="shared" si="114"/>
        <v>105798778</v>
      </c>
      <c r="LR225" s="30">
        <f t="shared" si="114"/>
        <v>0</v>
      </c>
      <c r="LS225" s="30">
        <f t="shared" si="114"/>
        <v>0</v>
      </c>
      <c r="LT225" s="30">
        <f t="shared" si="114"/>
        <v>0</v>
      </c>
      <c r="LU225" s="30">
        <f t="shared" si="114"/>
        <v>0</v>
      </c>
      <c r="LV225" s="30">
        <f t="shared" si="115"/>
        <v>0</v>
      </c>
      <c r="LW225" s="30">
        <f t="shared" si="115"/>
        <v>0</v>
      </c>
      <c r="LX225" s="30">
        <f t="shared" si="115"/>
        <v>0</v>
      </c>
      <c r="LY225" s="30">
        <f t="shared" si="115"/>
        <v>0</v>
      </c>
      <c r="LZ225" s="30">
        <f t="shared" si="115"/>
        <v>0</v>
      </c>
      <c r="MA225" s="30">
        <f t="shared" si="115"/>
        <v>0</v>
      </c>
      <c r="MB225" s="30">
        <f t="shared" si="115"/>
        <v>0</v>
      </c>
      <c r="MC225" s="30">
        <f t="shared" si="115"/>
        <v>0</v>
      </c>
      <c r="MD225" s="30">
        <f t="shared" si="115"/>
        <v>0</v>
      </c>
      <c r="ME225" s="30">
        <f t="shared" si="115"/>
        <v>0</v>
      </c>
      <c r="MF225" s="30">
        <f t="shared" si="116"/>
        <v>0</v>
      </c>
      <c r="MG225" s="30">
        <f t="shared" si="116"/>
        <v>0</v>
      </c>
      <c r="MH225" s="30">
        <f t="shared" si="116"/>
        <v>0</v>
      </c>
      <c r="MI225" s="30">
        <f t="shared" si="116"/>
        <v>0</v>
      </c>
      <c r="MJ225" s="30">
        <f t="shared" si="116"/>
        <v>0</v>
      </c>
      <c r="MK225" s="30">
        <f t="shared" si="116"/>
        <v>0</v>
      </c>
      <c r="ML225" s="30">
        <f t="shared" si="116"/>
        <v>0</v>
      </c>
      <c r="MM225" s="30">
        <f t="shared" si="116"/>
        <v>0</v>
      </c>
      <c r="MN225" s="30">
        <f t="shared" si="116"/>
        <v>0</v>
      </c>
      <c r="MO225" s="30">
        <f t="shared" si="116"/>
        <v>0</v>
      </c>
      <c r="MP225" s="30">
        <f t="shared" si="117"/>
        <v>0</v>
      </c>
      <c r="MQ225" s="30">
        <f t="shared" si="117"/>
        <v>5982092</v>
      </c>
      <c r="MR225" s="30">
        <f t="shared" si="117"/>
        <v>0</v>
      </c>
      <c r="MS225" s="30">
        <f t="shared" si="117"/>
        <v>42479071665</v>
      </c>
      <c r="MT225" s="30">
        <f t="shared" si="117"/>
        <v>40055412709</v>
      </c>
      <c r="MU225" s="30">
        <f t="shared" si="117"/>
        <v>39223599678</v>
      </c>
      <c r="MV225" s="30">
        <f t="shared" si="117"/>
        <v>0</v>
      </c>
      <c r="MW225" s="30">
        <f t="shared" si="117"/>
        <v>0</v>
      </c>
      <c r="MX225" s="30">
        <f t="shared" si="117"/>
        <v>0</v>
      </c>
      <c r="MY225" s="30">
        <f t="shared" si="117"/>
        <v>0</v>
      </c>
      <c r="MZ225" s="30">
        <f t="shared" si="118"/>
        <v>37712300466</v>
      </c>
      <c r="NA225" s="30">
        <f t="shared" si="118"/>
        <v>9062144262</v>
      </c>
      <c r="NB225" s="30">
        <f t="shared" si="118"/>
        <v>9062144262</v>
      </c>
      <c r="NC225" s="30">
        <f t="shared" si="118"/>
        <v>0</v>
      </c>
      <c r="ND225" s="30">
        <f t="shared" si="118"/>
        <v>28650156204</v>
      </c>
      <c r="NE225" s="30">
        <f t="shared" si="118"/>
        <v>28650156204</v>
      </c>
      <c r="NF225" s="30">
        <f t="shared" si="118"/>
        <v>0</v>
      </c>
      <c r="NG225" s="30">
        <f t="shared" si="118"/>
        <v>1511299212</v>
      </c>
      <c r="NH225" s="30">
        <f t="shared" si="118"/>
        <v>0</v>
      </c>
      <c r="NI225" s="30">
        <f t="shared" si="118"/>
        <v>0</v>
      </c>
      <c r="NJ225" s="30">
        <f t="shared" si="119"/>
        <v>0</v>
      </c>
      <c r="NK225" s="30">
        <f t="shared" si="119"/>
        <v>0</v>
      </c>
      <c r="NL225" s="30">
        <f t="shared" si="119"/>
        <v>0</v>
      </c>
      <c r="NM225" s="30">
        <f t="shared" si="119"/>
        <v>831813031</v>
      </c>
      <c r="NN225" s="30">
        <f t="shared" si="119"/>
        <v>375243076</v>
      </c>
      <c r="NO225" s="30">
        <f t="shared" si="119"/>
        <v>0</v>
      </c>
      <c r="NP225" s="30">
        <f t="shared" si="119"/>
        <v>0</v>
      </c>
      <c r="NQ225" s="30">
        <f t="shared" si="119"/>
        <v>-17958658263</v>
      </c>
      <c r="NR225" s="30">
        <f t="shared" si="119"/>
        <v>0</v>
      </c>
      <c r="NS225" s="30">
        <f t="shared" si="119"/>
        <v>0</v>
      </c>
      <c r="NT225" s="30">
        <f t="shared" si="120"/>
        <v>456569955</v>
      </c>
      <c r="NU225" s="30">
        <f t="shared" si="120"/>
        <v>456569955</v>
      </c>
      <c r="NV225" s="30">
        <f t="shared" si="120"/>
        <v>0</v>
      </c>
      <c r="NW225" s="30">
        <f t="shared" si="120"/>
        <v>0</v>
      </c>
      <c r="NX225" s="30">
        <f t="shared" si="120"/>
        <v>0</v>
      </c>
      <c r="NY225" s="30">
        <f t="shared" si="120"/>
        <v>0</v>
      </c>
      <c r="NZ225" s="30">
        <f t="shared" si="120"/>
        <v>0</v>
      </c>
      <c r="OA225" s="30">
        <f t="shared" si="120"/>
        <v>1221235680</v>
      </c>
      <c r="OB225" s="30">
        <f t="shared" si="120"/>
        <v>1217526688</v>
      </c>
      <c r="OC225" s="30">
        <f t="shared" si="120"/>
        <v>0</v>
      </c>
      <c r="OD225" s="30">
        <f t="shared" si="121"/>
        <v>0</v>
      </c>
      <c r="OE225" s="30">
        <f t="shared" si="121"/>
        <v>0</v>
      </c>
      <c r="OF225" s="30">
        <f t="shared" si="121"/>
        <v>1217526688</v>
      </c>
      <c r="OG225" s="30">
        <f t="shared" si="121"/>
        <v>0</v>
      </c>
      <c r="OH225" s="30">
        <f t="shared" si="121"/>
        <v>1217526688</v>
      </c>
      <c r="OI225" s="30">
        <f t="shared" si="121"/>
        <v>0</v>
      </c>
      <c r="OJ225" s="30">
        <f t="shared" si="121"/>
        <v>3708992</v>
      </c>
      <c r="OK225" s="30">
        <f t="shared" si="121"/>
        <v>0</v>
      </c>
      <c r="OL225" s="30">
        <f t="shared" si="121"/>
        <v>0</v>
      </c>
      <c r="OM225" s="30">
        <f t="shared" si="121"/>
        <v>0</v>
      </c>
      <c r="ON225" s="30">
        <f t="shared" si="122"/>
        <v>0</v>
      </c>
      <c r="OO225" s="30">
        <f t="shared" si="122"/>
        <v>3708992</v>
      </c>
      <c r="OP225" s="30">
        <f t="shared" si="122"/>
        <v>3708992</v>
      </c>
      <c r="OQ225" s="30">
        <f t="shared" si="122"/>
        <v>0</v>
      </c>
      <c r="OR225" s="30">
        <f t="shared" si="122"/>
        <v>0</v>
      </c>
      <c r="OS225" s="30">
        <f t="shared" si="122"/>
        <v>1202423276</v>
      </c>
      <c r="OT225" s="30">
        <f t="shared" si="122"/>
        <v>1180429575</v>
      </c>
      <c r="OU225" s="30">
        <f t="shared" si="122"/>
        <v>1180429575</v>
      </c>
      <c r="OV225" s="30">
        <f t="shared" si="122"/>
        <v>0</v>
      </c>
      <c r="OW225" s="30">
        <f t="shared" si="122"/>
        <v>1180429575</v>
      </c>
      <c r="OX225" s="30">
        <f t="shared" si="123"/>
        <v>0</v>
      </c>
      <c r="OY225" s="30">
        <f t="shared" si="123"/>
        <v>0</v>
      </c>
      <c r="OZ225" s="30">
        <f t="shared" si="123"/>
        <v>21993701</v>
      </c>
      <c r="PA225" s="30">
        <f t="shared" si="123"/>
        <v>0</v>
      </c>
      <c r="PB225" s="30">
        <f t="shared" si="123"/>
        <v>0</v>
      </c>
      <c r="PC225" s="30">
        <f t="shared" si="123"/>
        <v>0</v>
      </c>
      <c r="PD225" s="30">
        <f t="shared" si="123"/>
        <v>0</v>
      </c>
      <c r="PE225" s="30">
        <f t="shared" si="123"/>
        <v>0</v>
      </c>
      <c r="PF225" s="30">
        <f t="shared" si="123"/>
        <v>0</v>
      </c>
      <c r="PG225" s="30">
        <f t="shared" si="123"/>
        <v>0</v>
      </c>
      <c r="PH225" s="30">
        <f t="shared" si="124"/>
        <v>0</v>
      </c>
      <c r="PI225" s="30">
        <f t="shared" si="124"/>
        <v>0</v>
      </c>
      <c r="PJ225" s="30">
        <f t="shared" si="124"/>
        <v>0</v>
      </c>
      <c r="PK225" s="30">
        <f t="shared" si="124"/>
        <v>0</v>
      </c>
      <c r="PL225" s="30">
        <f t="shared" si="124"/>
        <v>0</v>
      </c>
      <c r="PM225" s="30">
        <f t="shared" si="124"/>
        <v>21993701</v>
      </c>
      <c r="PN225" s="30">
        <f t="shared" si="124"/>
        <v>21993701</v>
      </c>
      <c r="PO225" s="30">
        <f t="shared" si="124"/>
        <v>0</v>
      </c>
      <c r="PP225" s="30">
        <f t="shared" si="124"/>
        <v>0</v>
      </c>
      <c r="PQ225" s="30">
        <f t="shared" si="124"/>
        <v>0</v>
      </c>
      <c r="PR225" s="30">
        <f t="shared" si="125"/>
        <v>0</v>
      </c>
      <c r="PS225" s="30">
        <f t="shared" si="125"/>
        <v>0</v>
      </c>
      <c r="PT225" s="30">
        <f t="shared" si="125"/>
        <v>0</v>
      </c>
      <c r="PU225" s="30">
        <f t="shared" si="125"/>
        <v>0</v>
      </c>
      <c r="PV225" s="30">
        <f t="shared" si="125"/>
        <v>0</v>
      </c>
      <c r="PW225" s="30">
        <f t="shared" si="125"/>
        <v>0</v>
      </c>
      <c r="PX225" s="30">
        <f t="shared" si="125"/>
        <v>0</v>
      </c>
      <c r="PY225" s="30">
        <f t="shared" si="125"/>
        <v>0</v>
      </c>
      <c r="PZ225" s="30">
        <f t="shared" si="125"/>
        <v>0</v>
      </c>
      <c r="QA225" s="30">
        <f t="shared" si="125"/>
        <v>0</v>
      </c>
      <c r="QB225" s="30">
        <f t="shared" si="126"/>
        <v>0</v>
      </c>
      <c r="QC225" s="30">
        <f t="shared" si="126"/>
        <v>0</v>
      </c>
      <c r="QD225" s="30">
        <f t="shared" si="126"/>
        <v>0</v>
      </c>
      <c r="QE225" s="30">
        <f t="shared" si="126"/>
        <v>0</v>
      </c>
      <c r="QF225" s="30">
        <f t="shared" si="126"/>
        <v>0</v>
      </c>
      <c r="QG225" s="30">
        <f t="shared" si="126"/>
        <v>0</v>
      </c>
      <c r="QH225" s="30">
        <f t="shared" si="126"/>
        <v>0</v>
      </c>
      <c r="QI225" s="30">
        <f t="shared" si="126"/>
        <v>0</v>
      </c>
      <c r="QJ225" s="30">
        <f t="shared" si="126"/>
        <v>0</v>
      </c>
      <c r="QK225" s="30">
        <f t="shared" si="126"/>
        <v>0</v>
      </c>
      <c r="QL225" s="30">
        <f t="shared" si="127"/>
        <v>0</v>
      </c>
      <c r="QM225" s="30">
        <f t="shared" si="127"/>
        <v>0</v>
      </c>
      <c r="QN225" s="30">
        <f t="shared" si="127"/>
        <v>0</v>
      </c>
      <c r="QO225" s="30">
        <f t="shared" si="127"/>
        <v>127196937555</v>
      </c>
      <c r="QP225" s="30">
        <f t="shared" si="127"/>
        <v>917465999</v>
      </c>
      <c r="QQ225" s="30">
        <f t="shared" si="127"/>
        <v>520952146</v>
      </c>
      <c r="QR225" s="30">
        <f t="shared" si="127"/>
        <v>383606511</v>
      </c>
      <c r="QS225" s="30">
        <f t="shared" si="127"/>
        <v>137345635</v>
      </c>
      <c r="QT225" s="30">
        <f t="shared" si="127"/>
        <v>0</v>
      </c>
      <c r="QU225" s="30">
        <f t="shared" si="127"/>
        <v>0</v>
      </c>
      <c r="QV225" s="30">
        <f t="shared" si="128"/>
        <v>0</v>
      </c>
      <c r="QW225" s="30">
        <f t="shared" si="128"/>
        <v>252672128</v>
      </c>
      <c r="QX225" s="30">
        <f t="shared" si="128"/>
        <v>251875132</v>
      </c>
      <c r="QY225" s="30">
        <f t="shared" si="128"/>
        <v>796996</v>
      </c>
      <c r="QZ225" s="30">
        <f t="shared" si="128"/>
        <v>143841725</v>
      </c>
      <c r="RA225" s="30">
        <f t="shared" si="128"/>
        <v>0</v>
      </c>
      <c r="RB225" s="30">
        <f t="shared" si="128"/>
        <v>0</v>
      </c>
      <c r="RC225" s="30">
        <f t="shared" si="128"/>
        <v>0</v>
      </c>
      <c r="RD225" s="30">
        <f t="shared" si="128"/>
        <v>0</v>
      </c>
      <c r="RE225" s="30">
        <f t="shared" si="128"/>
        <v>0</v>
      </c>
      <c r="RF225" s="30">
        <f t="shared" si="129"/>
        <v>0</v>
      </c>
      <c r="RG225" s="30">
        <f t="shared" si="129"/>
        <v>0</v>
      </c>
      <c r="RH225" s="30">
        <f t="shared" si="129"/>
        <v>0</v>
      </c>
      <c r="RI225" s="30">
        <f t="shared" si="129"/>
        <v>126279471556</v>
      </c>
      <c r="RJ225" s="30">
        <f t="shared" si="129"/>
        <v>6230771398</v>
      </c>
      <c r="RK225" s="30">
        <f t="shared" si="129"/>
        <v>6230771398</v>
      </c>
      <c r="RL225" s="30">
        <f t="shared" si="129"/>
        <v>5558189528</v>
      </c>
      <c r="RM225" s="30">
        <f t="shared" si="129"/>
        <v>333047283</v>
      </c>
      <c r="RN225" s="30">
        <f t="shared" si="129"/>
        <v>146302186</v>
      </c>
      <c r="RO225" s="30">
        <f t="shared" si="129"/>
        <v>0</v>
      </c>
      <c r="RP225" s="30">
        <f t="shared" si="130"/>
        <v>0</v>
      </c>
      <c r="RQ225" s="30">
        <f t="shared" si="130"/>
        <v>0</v>
      </c>
      <c r="RR225" s="30">
        <f t="shared" si="130"/>
        <v>0</v>
      </c>
      <c r="RS225" s="30">
        <f t="shared" si="130"/>
        <v>0</v>
      </c>
      <c r="RT225" s="30">
        <f t="shared" si="130"/>
        <v>9194498</v>
      </c>
      <c r="RU225" s="30">
        <f t="shared" si="130"/>
        <v>0</v>
      </c>
      <c r="RV225" s="30">
        <f t="shared" si="130"/>
        <v>130834051</v>
      </c>
      <c r="RW225" s="30">
        <f t="shared" si="130"/>
        <v>3707352</v>
      </c>
      <c r="RX225" s="30">
        <f t="shared" si="130"/>
        <v>0</v>
      </c>
      <c r="RY225" s="30">
        <f t="shared" si="130"/>
        <v>0</v>
      </c>
      <c r="RZ225" s="30">
        <f t="shared" si="131"/>
        <v>0</v>
      </c>
      <c r="SA225" s="30">
        <f t="shared" si="131"/>
        <v>0</v>
      </c>
      <c r="SB225" s="30">
        <f t="shared" si="131"/>
        <v>0</v>
      </c>
      <c r="SC225" s="30">
        <f t="shared" si="131"/>
        <v>0</v>
      </c>
      <c r="SD225" s="30">
        <f t="shared" si="131"/>
        <v>0</v>
      </c>
      <c r="SE225" s="30">
        <f t="shared" si="131"/>
        <v>0</v>
      </c>
      <c r="SF225" s="30">
        <f t="shared" si="131"/>
        <v>0</v>
      </c>
      <c r="SG225" s="30">
        <f t="shared" si="131"/>
        <v>0</v>
      </c>
      <c r="SH225" s="30">
        <f t="shared" si="131"/>
        <v>49496500</v>
      </c>
      <c r="SI225" s="30">
        <f t="shared" si="131"/>
        <v>0</v>
      </c>
      <c r="SJ225" s="30">
        <f t="shared" si="132"/>
        <v>0</v>
      </c>
      <c r="SK225" s="30">
        <f t="shared" si="132"/>
        <v>0</v>
      </c>
      <c r="SL225" s="30">
        <f t="shared" si="132"/>
        <v>0</v>
      </c>
      <c r="SM225" s="30">
        <f t="shared" si="132"/>
        <v>0</v>
      </c>
      <c r="SN225" s="30">
        <f t="shared" si="132"/>
        <v>0</v>
      </c>
      <c r="SO225" s="30">
        <f t="shared" si="132"/>
        <v>0</v>
      </c>
      <c r="SP225" s="30">
        <f t="shared" si="132"/>
        <v>0</v>
      </c>
      <c r="SQ225" s="30">
        <f t="shared" si="132"/>
        <v>0</v>
      </c>
      <c r="SR225" s="30">
        <f t="shared" si="132"/>
        <v>0</v>
      </c>
      <c r="SS225" s="30">
        <f t="shared" si="132"/>
        <v>0</v>
      </c>
      <c r="ST225" s="30">
        <f t="shared" si="133"/>
        <v>0</v>
      </c>
      <c r="SU225" s="30">
        <f t="shared" si="133"/>
        <v>0</v>
      </c>
      <c r="SV225" s="30">
        <f t="shared" si="133"/>
        <v>0</v>
      </c>
      <c r="SW225" s="30">
        <f t="shared" si="133"/>
        <v>0</v>
      </c>
      <c r="SX225" s="30">
        <f t="shared" si="133"/>
        <v>0</v>
      </c>
      <c r="SY225" s="30">
        <f t="shared" si="133"/>
        <v>0</v>
      </c>
      <c r="SZ225" s="30">
        <f t="shared" si="133"/>
        <v>0</v>
      </c>
      <c r="TA225" s="30">
        <f t="shared" si="133"/>
        <v>0</v>
      </c>
      <c r="TB225" s="30">
        <f t="shared" si="133"/>
        <v>0</v>
      </c>
      <c r="TC225" s="30">
        <f t="shared" si="133"/>
        <v>0</v>
      </c>
      <c r="TD225" s="30">
        <f t="shared" si="134"/>
        <v>0</v>
      </c>
      <c r="TE225" s="30">
        <f t="shared" si="134"/>
        <v>0</v>
      </c>
      <c r="TF225" s="30">
        <f t="shared" si="134"/>
        <v>0</v>
      </c>
      <c r="TG225" s="30">
        <f t="shared" si="134"/>
        <v>0</v>
      </c>
      <c r="TH225" s="30">
        <f t="shared" si="134"/>
        <v>0</v>
      </c>
      <c r="TI225" s="30">
        <f t="shared" si="134"/>
        <v>479349469</v>
      </c>
      <c r="TJ225" s="30">
        <f t="shared" si="134"/>
        <v>120000000000</v>
      </c>
      <c r="TK225" s="30">
        <f t="shared" si="134"/>
        <v>120000000000</v>
      </c>
      <c r="TL225" s="30">
        <f t="shared" si="134"/>
        <v>0</v>
      </c>
      <c r="TM225" s="30">
        <f t="shared" si="134"/>
        <v>0</v>
      </c>
      <c r="TN225" s="30">
        <f t="shared" si="135"/>
        <v>0</v>
      </c>
      <c r="TO225" s="30">
        <f t="shared" si="135"/>
        <v>0</v>
      </c>
      <c r="TP225" s="30">
        <f t="shared" si="135"/>
        <v>0</v>
      </c>
      <c r="TQ225" s="30">
        <f t="shared" si="135"/>
        <v>0</v>
      </c>
      <c r="TR225" s="30">
        <f t="shared" si="135"/>
        <v>120000000000</v>
      </c>
      <c r="TS225" s="30">
        <f t="shared" si="135"/>
        <v>0</v>
      </c>
      <c r="TT225" s="30">
        <f t="shared" si="135"/>
        <v>0</v>
      </c>
      <c r="TU225" s="30">
        <f t="shared" si="135"/>
        <v>48700158</v>
      </c>
      <c r="TV225" s="30">
        <f t="shared" si="135"/>
        <v>0</v>
      </c>
      <c r="TW225" s="30">
        <f t="shared" si="135"/>
        <v>3973657</v>
      </c>
      <c r="TX225" s="30">
        <f t="shared" si="136"/>
        <v>0</v>
      </c>
      <c r="TY225" s="30">
        <f t="shared" si="136"/>
        <v>44726501</v>
      </c>
      <c r="TZ225" s="30">
        <f t="shared" si="136"/>
        <v>0</v>
      </c>
      <c r="UA225" s="30">
        <f t="shared" si="136"/>
        <v>0</v>
      </c>
      <c r="UB225" s="30">
        <f t="shared" si="136"/>
        <v>0</v>
      </c>
      <c r="UC225" s="30">
        <f t="shared" si="136"/>
        <v>0</v>
      </c>
      <c r="UD225" s="30">
        <f t="shared" si="136"/>
        <v>0</v>
      </c>
      <c r="UE225" s="30">
        <f t="shared" si="136"/>
        <v>0</v>
      </c>
      <c r="UF225" s="30">
        <f t="shared" si="136"/>
        <v>0</v>
      </c>
      <c r="UG225" s="30">
        <f t="shared" si="136"/>
        <v>347708864852</v>
      </c>
      <c r="UH225" s="2"/>
      <c r="UI225" s="2"/>
    </row>
    <row r="226" spans="1:555">
      <c r="A226" s="743"/>
      <c r="B226" s="65">
        <v>2012</v>
      </c>
      <c r="C226" s="30">
        <f t="shared" si="82"/>
        <v>186097759962</v>
      </c>
      <c r="D226" s="30">
        <f t="shared" si="82"/>
        <v>107995464156</v>
      </c>
      <c r="E226" s="30">
        <f t="shared" si="82"/>
        <v>95886028044</v>
      </c>
      <c r="F226" s="30">
        <f t="shared" si="82"/>
        <v>17757762</v>
      </c>
      <c r="G226" s="30">
        <f t="shared" si="82"/>
        <v>1318320</v>
      </c>
      <c r="H226" s="30">
        <f t="shared" si="82"/>
        <v>61063128624</v>
      </c>
      <c r="I226" s="30">
        <f t="shared" si="82"/>
        <v>53472981736.036804</v>
      </c>
      <c r="J226" s="30">
        <f t="shared" si="82"/>
        <v>7590146887.9631996</v>
      </c>
      <c r="K226" s="30">
        <f t="shared" si="82"/>
        <v>0</v>
      </c>
      <c r="L226" s="30">
        <f t="shared" si="82"/>
        <v>3331229620</v>
      </c>
      <c r="M226" s="30">
        <f t="shared" si="83"/>
        <v>25201570567</v>
      </c>
      <c r="N226" s="30">
        <f t="shared" si="83"/>
        <v>25201570567</v>
      </c>
      <c r="O226" s="30">
        <f t="shared" si="83"/>
        <v>0</v>
      </c>
      <c r="P226" s="30">
        <f t="shared" si="83"/>
        <v>1261171908</v>
      </c>
      <c r="Q226" s="30">
        <f t="shared" si="83"/>
        <v>2598764104</v>
      </c>
      <c r="R226" s="30">
        <f t="shared" si="83"/>
        <v>2411087139</v>
      </c>
      <c r="S226" s="30">
        <f t="shared" si="83"/>
        <v>12109436112</v>
      </c>
      <c r="T226" s="30">
        <f t="shared" si="83"/>
        <v>3350464000</v>
      </c>
      <c r="U226" s="30">
        <f t="shared" si="83"/>
        <v>3941723000</v>
      </c>
      <c r="V226" s="30">
        <f t="shared" si="83"/>
        <v>7292187000</v>
      </c>
      <c r="W226" s="30">
        <f t="shared" si="84"/>
        <v>125389031</v>
      </c>
      <c r="X226" s="30">
        <f t="shared" si="84"/>
        <v>1000885928</v>
      </c>
      <c r="Y226" s="30">
        <f t="shared" si="84"/>
        <v>119389104</v>
      </c>
      <c r="Z226" s="30">
        <f t="shared" si="84"/>
        <v>0</v>
      </c>
      <c r="AA226" s="30">
        <f t="shared" si="84"/>
        <v>0</v>
      </c>
      <c r="AB226" s="30">
        <f t="shared" si="84"/>
        <v>102370745</v>
      </c>
      <c r="AC226" s="30">
        <f t="shared" si="84"/>
        <v>13914870</v>
      </c>
      <c r="AD226" s="30">
        <f t="shared" si="84"/>
        <v>3163662080</v>
      </c>
      <c r="AE226" s="30">
        <f t="shared" si="84"/>
        <v>291637354</v>
      </c>
      <c r="AF226" s="30">
        <f t="shared" si="84"/>
        <v>286030782</v>
      </c>
      <c r="AG226" s="30">
        <f t="shared" si="85"/>
        <v>5606572</v>
      </c>
      <c r="AH226" s="30">
        <f t="shared" si="85"/>
        <v>0</v>
      </c>
      <c r="AI226" s="30">
        <f t="shared" si="85"/>
        <v>78102295806</v>
      </c>
      <c r="AJ226" s="30">
        <f t="shared" si="85"/>
        <v>630647148</v>
      </c>
      <c r="AK226" s="30">
        <f t="shared" si="85"/>
        <v>45140886</v>
      </c>
      <c r="AL226" s="30">
        <f t="shared" si="85"/>
        <v>607000</v>
      </c>
      <c r="AM226" s="30">
        <f t="shared" si="85"/>
        <v>584899262</v>
      </c>
      <c r="AN226" s="30">
        <f t="shared" si="85"/>
        <v>0</v>
      </c>
      <c r="AO226" s="30">
        <f t="shared" si="85"/>
        <v>1726009781</v>
      </c>
      <c r="AP226" s="30">
        <f t="shared" si="85"/>
        <v>1696797262</v>
      </c>
      <c r="AQ226" s="30">
        <f t="shared" si="86"/>
        <v>132866</v>
      </c>
      <c r="AR226" s="30">
        <f t="shared" si="86"/>
        <v>9852222</v>
      </c>
      <c r="AS226" s="30">
        <f t="shared" si="86"/>
        <v>83260</v>
      </c>
      <c r="AT226" s="30">
        <f t="shared" si="86"/>
        <v>3651295</v>
      </c>
      <c r="AU226" s="30">
        <f t="shared" si="86"/>
        <v>15407876</v>
      </c>
      <c r="AV226" s="30">
        <f t="shared" si="86"/>
        <v>0</v>
      </c>
      <c r="AW226" s="30">
        <f t="shared" si="86"/>
        <v>0</v>
      </c>
      <c r="AX226" s="30">
        <f t="shared" si="86"/>
        <v>85000</v>
      </c>
      <c r="AY226" s="30">
        <f t="shared" si="86"/>
        <v>0</v>
      </c>
      <c r="AZ226" s="30">
        <f t="shared" si="86"/>
        <v>0</v>
      </c>
      <c r="BA226" s="30">
        <f t="shared" si="87"/>
        <v>0</v>
      </c>
      <c r="BB226" s="30">
        <f t="shared" si="87"/>
        <v>0</v>
      </c>
      <c r="BC226" s="30">
        <f t="shared" si="87"/>
        <v>0</v>
      </c>
      <c r="BD226" s="30">
        <f t="shared" si="87"/>
        <v>4667781551</v>
      </c>
      <c r="BE226" s="30">
        <f t="shared" si="87"/>
        <v>853365</v>
      </c>
      <c r="BF226" s="30">
        <f t="shared" si="87"/>
        <v>2942686835</v>
      </c>
      <c r="BG226" s="30">
        <f t="shared" si="87"/>
        <v>1094697565</v>
      </c>
      <c r="BH226" s="30">
        <f t="shared" si="87"/>
        <v>94421</v>
      </c>
      <c r="BI226" s="30">
        <f t="shared" si="87"/>
        <v>62350</v>
      </c>
      <c r="BJ226" s="30">
        <f t="shared" si="87"/>
        <v>0</v>
      </c>
      <c r="BK226" s="30">
        <f t="shared" si="88"/>
        <v>26310905</v>
      </c>
      <c r="BL226" s="30">
        <f t="shared" si="88"/>
        <v>7081753</v>
      </c>
      <c r="BM226" s="30">
        <f t="shared" si="88"/>
        <v>0</v>
      </c>
      <c r="BN226" s="30">
        <f t="shared" si="88"/>
        <v>8086078</v>
      </c>
      <c r="BO226" s="30">
        <f t="shared" si="88"/>
        <v>2381665</v>
      </c>
      <c r="BP226" s="30">
        <f t="shared" si="88"/>
        <v>0</v>
      </c>
      <c r="BQ226" s="30">
        <f t="shared" si="88"/>
        <v>0</v>
      </c>
      <c r="BR226" s="30">
        <f t="shared" si="88"/>
        <v>571700348</v>
      </c>
      <c r="BS226" s="30">
        <f t="shared" si="88"/>
        <v>13826266</v>
      </c>
      <c r="BT226" s="30">
        <f t="shared" si="88"/>
        <v>230263184</v>
      </c>
      <c r="BU226" s="30">
        <f t="shared" si="89"/>
        <v>3333941</v>
      </c>
      <c r="BV226" s="30">
        <f t="shared" si="89"/>
        <v>2383887</v>
      </c>
      <c r="BW226" s="30">
        <f t="shared" si="89"/>
        <v>443741</v>
      </c>
      <c r="BX226" s="30">
        <f t="shared" si="89"/>
        <v>829087</v>
      </c>
      <c r="BY226" s="30">
        <f t="shared" si="89"/>
        <v>223272528</v>
      </c>
      <c r="BZ226" s="30">
        <f t="shared" si="89"/>
        <v>0</v>
      </c>
      <c r="CA226" s="30">
        <f t="shared" si="89"/>
        <v>0</v>
      </c>
      <c r="CB226" s="30">
        <f t="shared" si="89"/>
        <v>0</v>
      </c>
      <c r="CC226" s="30">
        <f t="shared" si="89"/>
        <v>4268092759</v>
      </c>
      <c r="CD226" s="30">
        <f t="shared" si="89"/>
        <v>3036814</v>
      </c>
      <c r="CE226" s="30">
        <f t="shared" si="90"/>
        <v>6162218416</v>
      </c>
      <c r="CF226" s="30">
        <f t="shared" si="90"/>
        <v>103124796</v>
      </c>
      <c r="CG226" s="30">
        <f t="shared" si="90"/>
        <v>2546206245</v>
      </c>
      <c r="CH226" s="30">
        <f t="shared" si="90"/>
        <v>166041363</v>
      </c>
      <c r="CI226" s="30">
        <f t="shared" si="90"/>
        <v>28511690</v>
      </c>
      <c r="CJ226" s="30">
        <f t="shared" si="90"/>
        <v>2779604</v>
      </c>
      <c r="CK226" s="30">
        <f t="shared" si="90"/>
        <v>9315137</v>
      </c>
      <c r="CL226" s="30">
        <f t="shared" si="90"/>
        <v>8002799</v>
      </c>
      <c r="CM226" s="30">
        <f t="shared" si="90"/>
        <v>445215</v>
      </c>
      <c r="CN226" s="30">
        <f t="shared" si="90"/>
        <v>1167821</v>
      </c>
      <c r="CO226" s="30">
        <f t="shared" si="91"/>
        <v>141763</v>
      </c>
      <c r="CP226" s="30">
        <f t="shared" si="91"/>
        <v>6659351</v>
      </c>
      <c r="CQ226" s="30">
        <f t="shared" si="91"/>
        <v>0</v>
      </c>
      <c r="CR226" s="30">
        <f t="shared" si="91"/>
        <v>0</v>
      </c>
      <c r="CS226" s="30">
        <f t="shared" si="91"/>
        <v>2198049014</v>
      </c>
      <c r="CT226" s="30">
        <f t="shared" si="91"/>
        <v>512365077</v>
      </c>
      <c r="CU226" s="30">
        <f t="shared" si="91"/>
        <v>0</v>
      </c>
      <c r="CV226" s="30">
        <f t="shared" si="91"/>
        <v>38270451</v>
      </c>
      <c r="CW226" s="30">
        <f t="shared" si="91"/>
        <v>16325271</v>
      </c>
      <c r="CX226" s="30">
        <f t="shared" si="91"/>
        <v>3585246</v>
      </c>
      <c r="CY226" s="30">
        <f t="shared" si="92"/>
        <v>0</v>
      </c>
      <c r="CZ226" s="30">
        <f t="shared" si="92"/>
        <v>1598611065</v>
      </c>
      <c r="DA226" s="30">
        <f t="shared" si="92"/>
        <v>1444516078</v>
      </c>
      <c r="DB226" s="30">
        <f t="shared" si="92"/>
        <v>131399546</v>
      </c>
      <c r="DC226" s="30">
        <f t="shared" si="92"/>
        <v>0</v>
      </c>
      <c r="DD226" s="30">
        <f t="shared" si="92"/>
        <v>22695441</v>
      </c>
      <c r="DE226" s="30">
        <f t="shared" si="92"/>
        <v>0</v>
      </c>
      <c r="DF226" s="30">
        <f t="shared" si="92"/>
        <v>20404183</v>
      </c>
      <c r="DG226" s="30">
        <f t="shared" si="92"/>
        <v>8487721</v>
      </c>
      <c r="DH226" s="30">
        <f t="shared" si="92"/>
        <v>10485045</v>
      </c>
      <c r="DI226" s="30">
        <f t="shared" si="93"/>
        <v>33657</v>
      </c>
      <c r="DJ226" s="30">
        <f t="shared" si="93"/>
        <v>0</v>
      </c>
      <c r="DK226" s="30">
        <f t="shared" si="93"/>
        <v>33657</v>
      </c>
      <c r="DL226" s="30">
        <f t="shared" si="93"/>
        <v>0</v>
      </c>
      <c r="DM226" s="30">
        <f t="shared" si="93"/>
        <v>695498289</v>
      </c>
      <c r="DN226" s="30">
        <f t="shared" si="93"/>
        <v>29028901</v>
      </c>
      <c r="DO226" s="30">
        <f t="shared" si="93"/>
        <v>7445849</v>
      </c>
      <c r="DP226" s="30">
        <f t="shared" si="93"/>
        <v>4548974</v>
      </c>
      <c r="DQ226" s="30">
        <f t="shared" si="93"/>
        <v>2896875</v>
      </c>
      <c r="DR226" s="30">
        <f t="shared" si="93"/>
        <v>621096690</v>
      </c>
      <c r="DS226" s="30">
        <f t="shared" si="94"/>
        <v>14808392</v>
      </c>
      <c r="DT226" s="30">
        <f t="shared" si="94"/>
        <v>13134539</v>
      </c>
      <c r="DU226" s="30">
        <f t="shared" si="94"/>
        <v>1586406</v>
      </c>
      <c r="DV226" s="30">
        <f t="shared" si="94"/>
        <v>87447</v>
      </c>
      <c r="DW226" s="30">
        <f t="shared" si="94"/>
        <v>10999400</v>
      </c>
      <c r="DX226" s="30">
        <f t="shared" si="94"/>
        <v>1258600</v>
      </c>
      <c r="DY226" s="30">
        <f t="shared" si="94"/>
        <v>1454600</v>
      </c>
      <c r="DZ226" s="30">
        <f t="shared" si="94"/>
        <v>0</v>
      </c>
      <c r="EA226" s="30">
        <f t="shared" si="94"/>
        <v>8286200</v>
      </c>
      <c r="EB226" s="30">
        <f t="shared" si="94"/>
        <v>0</v>
      </c>
      <c r="EC226" s="30">
        <f t="shared" si="95"/>
        <v>149870240</v>
      </c>
      <c r="ED226" s="30">
        <f t="shared" si="95"/>
        <v>0</v>
      </c>
      <c r="EE226" s="30">
        <f t="shared" si="95"/>
        <v>149848100</v>
      </c>
      <c r="EF226" s="30">
        <f t="shared" si="95"/>
        <v>22140</v>
      </c>
      <c r="EG226" s="30">
        <f t="shared" si="95"/>
        <v>23442327</v>
      </c>
      <c r="EH226" s="30">
        <f t="shared" si="95"/>
        <v>23405000</v>
      </c>
      <c r="EI226" s="30">
        <f t="shared" si="95"/>
        <v>0</v>
      </c>
      <c r="EJ226" s="30">
        <f t="shared" si="95"/>
        <v>37327</v>
      </c>
      <c r="EK226" s="30">
        <f t="shared" si="95"/>
        <v>41882107</v>
      </c>
      <c r="EL226" s="30">
        <f t="shared" si="95"/>
        <v>37327</v>
      </c>
      <c r="EM226" s="30">
        <f t="shared" si="96"/>
        <v>522581</v>
      </c>
      <c r="EN226" s="30">
        <f t="shared" si="96"/>
        <v>23105537</v>
      </c>
      <c r="EO226" s="30">
        <f t="shared" si="96"/>
        <v>1363433</v>
      </c>
      <c r="EP226" s="30">
        <f t="shared" si="96"/>
        <v>112970</v>
      </c>
      <c r="EQ226" s="30">
        <f t="shared" si="96"/>
        <v>18664</v>
      </c>
      <c r="ER226" s="30">
        <f t="shared" si="96"/>
        <v>74655</v>
      </c>
      <c r="ES226" s="30">
        <f t="shared" si="96"/>
        <v>746544</v>
      </c>
      <c r="ET226" s="30">
        <f t="shared" si="96"/>
        <v>410600</v>
      </c>
      <c r="EU226" s="30">
        <f t="shared" si="96"/>
        <v>3994010</v>
      </c>
      <c r="EV226" s="30">
        <f t="shared" si="96"/>
        <v>1208190</v>
      </c>
      <c r="EW226" s="30">
        <f t="shared" si="97"/>
        <v>32530655</v>
      </c>
      <c r="EX226" s="30">
        <f t="shared" si="97"/>
        <v>0</v>
      </c>
      <c r="EY226" s="30">
        <f t="shared" si="97"/>
        <v>802535</v>
      </c>
      <c r="EZ226" s="30">
        <f t="shared" si="97"/>
        <v>25363832</v>
      </c>
      <c r="FA226" s="30">
        <f t="shared" si="97"/>
        <v>6364288</v>
      </c>
      <c r="FB226" s="30">
        <f t="shared" si="97"/>
        <v>0</v>
      </c>
      <c r="FC226" s="30">
        <f t="shared" si="97"/>
        <v>97891</v>
      </c>
      <c r="FD226" s="30">
        <f t="shared" si="97"/>
        <v>0</v>
      </c>
      <c r="FE226" s="30">
        <f t="shared" si="97"/>
        <v>0</v>
      </c>
      <c r="FF226" s="30">
        <f t="shared" si="97"/>
        <v>317234600</v>
      </c>
      <c r="FG226" s="30">
        <f t="shared" si="98"/>
        <v>37926849</v>
      </c>
      <c r="FH226" s="30">
        <f t="shared" si="98"/>
        <v>1045162</v>
      </c>
      <c r="FI226" s="30">
        <f t="shared" si="98"/>
        <v>28483500</v>
      </c>
      <c r="FJ226" s="30">
        <f t="shared" si="98"/>
        <v>6923763</v>
      </c>
      <c r="FK226" s="30">
        <f t="shared" si="98"/>
        <v>2337894</v>
      </c>
      <c r="FL226" s="30">
        <f t="shared" si="98"/>
        <v>0</v>
      </c>
      <c r="FM226" s="30">
        <f t="shared" si="98"/>
        <v>0</v>
      </c>
      <c r="FN226" s="30">
        <f t="shared" si="98"/>
        <v>0</v>
      </c>
      <c r="FO226" s="30">
        <f t="shared" si="98"/>
        <v>4585869</v>
      </c>
      <c r="FP226" s="30">
        <f t="shared" si="98"/>
        <v>1474424</v>
      </c>
      <c r="FQ226" s="30">
        <f t="shared" si="99"/>
        <v>0</v>
      </c>
      <c r="FR226" s="30">
        <f t="shared" si="99"/>
        <v>195758058</v>
      </c>
      <c r="FS226" s="30">
        <f t="shared" si="99"/>
        <v>50239695</v>
      </c>
      <c r="FT226" s="30">
        <f t="shared" si="99"/>
        <v>286999</v>
      </c>
      <c r="FU226" s="30">
        <f t="shared" si="99"/>
        <v>19958743</v>
      </c>
      <c r="FV226" s="30">
        <f t="shared" si="99"/>
        <v>21535261</v>
      </c>
      <c r="FW226" s="30">
        <f t="shared" si="99"/>
        <v>262341</v>
      </c>
      <c r="FX226" s="30">
        <f t="shared" si="99"/>
        <v>21272920</v>
      </c>
      <c r="FY226" s="30">
        <f t="shared" si="99"/>
        <v>0</v>
      </c>
      <c r="FZ226" s="30">
        <f t="shared" si="99"/>
        <v>279954</v>
      </c>
      <c r="GA226" s="30">
        <f t="shared" si="100"/>
        <v>5156338</v>
      </c>
      <c r="GB226" s="30">
        <f t="shared" si="100"/>
        <v>3022400</v>
      </c>
      <c r="GC226" s="30">
        <f t="shared" si="100"/>
        <v>3798336</v>
      </c>
      <c r="GD226" s="30">
        <f t="shared" si="100"/>
        <v>0</v>
      </c>
      <c r="GE226" s="30">
        <f t="shared" si="100"/>
        <v>3798336</v>
      </c>
      <c r="GF226" s="30">
        <f t="shared" si="100"/>
        <v>0</v>
      </c>
      <c r="GG226" s="30">
        <f t="shared" si="100"/>
        <v>0</v>
      </c>
      <c r="GH226" s="30">
        <f t="shared" si="100"/>
        <v>6007983</v>
      </c>
      <c r="GI226" s="30">
        <f t="shared" si="100"/>
        <v>71070927</v>
      </c>
      <c r="GJ226" s="30">
        <f t="shared" si="100"/>
        <v>71070927</v>
      </c>
      <c r="GK226" s="30">
        <f t="shared" si="101"/>
        <v>0</v>
      </c>
      <c r="GL226" s="30">
        <f t="shared" si="101"/>
        <v>64641117</v>
      </c>
      <c r="GM226" s="30">
        <f t="shared" si="101"/>
        <v>6393754</v>
      </c>
      <c r="GN226" s="30">
        <f t="shared" si="101"/>
        <v>3026000</v>
      </c>
      <c r="GO226" s="30">
        <f t="shared" si="101"/>
        <v>0</v>
      </c>
      <c r="GP226" s="30">
        <f t="shared" si="101"/>
        <v>34052423</v>
      </c>
      <c r="GQ226" s="30">
        <f t="shared" si="101"/>
        <v>11695294</v>
      </c>
      <c r="GR226" s="30">
        <f t="shared" si="101"/>
        <v>26400</v>
      </c>
      <c r="GS226" s="30">
        <f t="shared" si="101"/>
        <v>0</v>
      </c>
      <c r="GT226" s="30">
        <f t="shared" si="101"/>
        <v>9447246</v>
      </c>
      <c r="GU226" s="30">
        <f t="shared" si="102"/>
        <v>4061598672</v>
      </c>
      <c r="GV226" s="30">
        <f t="shared" si="102"/>
        <v>0</v>
      </c>
      <c r="GW226" s="30">
        <f t="shared" si="102"/>
        <v>0</v>
      </c>
      <c r="GX226" s="30">
        <f t="shared" si="102"/>
        <v>0</v>
      </c>
      <c r="GY226" s="30">
        <f t="shared" si="102"/>
        <v>0</v>
      </c>
      <c r="GZ226" s="30">
        <f t="shared" si="102"/>
        <v>1018886937</v>
      </c>
      <c r="HA226" s="30">
        <f t="shared" si="102"/>
        <v>522526</v>
      </c>
      <c r="HB226" s="30">
        <f t="shared" si="102"/>
        <v>0</v>
      </c>
      <c r="HC226" s="30">
        <f t="shared" si="102"/>
        <v>0</v>
      </c>
      <c r="HD226" s="30">
        <f t="shared" si="102"/>
        <v>3042189209</v>
      </c>
      <c r="HE226" s="30">
        <f t="shared" si="103"/>
        <v>0</v>
      </c>
      <c r="HF226" s="30">
        <f t="shared" si="103"/>
        <v>0</v>
      </c>
      <c r="HG226" s="30">
        <f t="shared" si="103"/>
        <v>0</v>
      </c>
      <c r="HH226" s="30">
        <f t="shared" si="103"/>
        <v>563582437</v>
      </c>
      <c r="HI226" s="30">
        <f t="shared" si="103"/>
        <v>455304500</v>
      </c>
      <c r="HJ226" s="30">
        <f t="shared" si="103"/>
        <v>563582437</v>
      </c>
      <c r="HK226" s="30">
        <f t="shared" si="103"/>
        <v>455304500</v>
      </c>
      <c r="HL226" s="30">
        <f t="shared" si="103"/>
        <v>0</v>
      </c>
      <c r="HM226" s="30">
        <f t="shared" si="103"/>
        <v>0</v>
      </c>
      <c r="HN226" s="30">
        <f t="shared" si="103"/>
        <v>0</v>
      </c>
      <c r="HO226" s="30">
        <f t="shared" si="104"/>
        <v>0</v>
      </c>
      <c r="HP226" s="30">
        <f t="shared" si="104"/>
        <v>1109800263</v>
      </c>
      <c r="HQ226" s="30">
        <f t="shared" si="104"/>
        <v>3533591</v>
      </c>
      <c r="HR226" s="30">
        <f t="shared" si="104"/>
        <v>5692809</v>
      </c>
      <c r="HS226" s="30">
        <f t="shared" si="104"/>
        <v>18099803</v>
      </c>
      <c r="HT226" s="30">
        <f t="shared" si="104"/>
        <v>1082474060</v>
      </c>
      <c r="HU226" s="30">
        <f t="shared" si="104"/>
        <v>0</v>
      </c>
      <c r="HV226" s="30">
        <f t="shared" si="104"/>
        <v>0</v>
      </c>
      <c r="HW226" s="30">
        <f t="shared" si="104"/>
        <v>0</v>
      </c>
      <c r="HX226" s="30">
        <f t="shared" si="104"/>
        <v>563582437</v>
      </c>
      <c r="HY226" s="30">
        <f t="shared" si="104"/>
        <v>455304500</v>
      </c>
      <c r="HZ226" s="30">
        <f t="shared" si="105"/>
        <v>55460315675</v>
      </c>
      <c r="IA226" s="30">
        <f t="shared" si="105"/>
        <v>52433185752</v>
      </c>
      <c r="IB226" s="30">
        <f t="shared" si="105"/>
        <v>47424747660</v>
      </c>
      <c r="IC226" s="30">
        <f t="shared" si="105"/>
        <v>0</v>
      </c>
      <c r="ID226" s="30">
        <f t="shared" si="105"/>
        <v>0</v>
      </c>
      <c r="IE226" s="30">
        <f t="shared" si="105"/>
        <v>0</v>
      </c>
      <c r="IF226" s="30">
        <f t="shared" si="105"/>
        <v>0</v>
      </c>
      <c r="IG226" s="30">
        <f t="shared" si="105"/>
        <v>41547601721</v>
      </c>
      <c r="IH226" s="30">
        <f t="shared" si="105"/>
        <v>36453381573</v>
      </c>
      <c r="II226" s="30">
        <f t="shared" si="105"/>
        <v>0</v>
      </c>
      <c r="IJ226" s="30">
        <f t="shared" si="106"/>
        <v>5094220148</v>
      </c>
      <c r="IK226" s="30">
        <f t="shared" si="106"/>
        <v>0</v>
      </c>
      <c r="IL226" s="30">
        <f t="shared" si="106"/>
        <v>3641895122</v>
      </c>
      <c r="IM226" s="30">
        <f t="shared" si="106"/>
        <v>2008688381</v>
      </c>
      <c r="IN226" s="30">
        <f t="shared" si="106"/>
        <v>323650612</v>
      </c>
      <c r="IO226" s="30">
        <f t="shared" si="106"/>
        <v>242737959</v>
      </c>
      <c r="IP226" s="30">
        <f t="shared" si="106"/>
        <v>3075506551</v>
      </c>
      <c r="IQ226" s="30">
        <f t="shared" si="106"/>
        <v>0</v>
      </c>
      <c r="IR226" s="30">
        <f t="shared" si="106"/>
        <v>0</v>
      </c>
      <c r="IS226" s="30">
        <f t="shared" si="106"/>
        <v>0</v>
      </c>
      <c r="IT226" s="30">
        <f t="shared" si="107"/>
        <v>0</v>
      </c>
      <c r="IU226" s="30">
        <f t="shared" si="107"/>
        <v>0</v>
      </c>
      <c r="IV226" s="30">
        <f t="shared" si="107"/>
        <v>226562436</v>
      </c>
      <c r="IW226" s="30">
        <f t="shared" si="107"/>
        <v>0</v>
      </c>
      <c r="IX226" s="30">
        <f t="shared" si="107"/>
        <v>0</v>
      </c>
      <c r="IY226" s="30">
        <f t="shared" si="107"/>
        <v>0</v>
      </c>
      <c r="IZ226" s="30">
        <f t="shared" si="107"/>
        <v>0</v>
      </c>
      <c r="JA226" s="30">
        <f t="shared" si="107"/>
        <v>0</v>
      </c>
      <c r="JB226" s="30">
        <f t="shared" si="107"/>
        <v>0</v>
      </c>
      <c r="JC226" s="30">
        <f t="shared" si="107"/>
        <v>0</v>
      </c>
      <c r="JD226" s="30">
        <f t="shared" si="108"/>
        <v>0</v>
      </c>
      <c r="JE226" s="30">
        <f t="shared" si="108"/>
        <v>0</v>
      </c>
      <c r="JF226" s="30">
        <f t="shared" si="108"/>
        <v>0</v>
      </c>
      <c r="JG226" s="30">
        <f t="shared" si="108"/>
        <v>0</v>
      </c>
      <c r="JH226" s="30">
        <f t="shared" si="108"/>
        <v>0</v>
      </c>
      <c r="JI226" s="30">
        <f t="shared" si="108"/>
        <v>0</v>
      </c>
      <c r="JJ226" s="30">
        <f t="shared" si="108"/>
        <v>0</v>
      </c>
      <c r="JK226" s="30">
        <f t="shared" si="108"/>
        <v>0</v>
      </c>
      <c r="JL226" s="30">
        <f t="shared" si="108"/>
        <v>0</v>
      </c>
      <c r="JM226" s="30">
        <f t="shared" si="108"/>
        <v>5008438092</v>
      </c>
      <c r="JN226" s="30">
        <f t="shared" si="109"/>
        <v>0</v>
      </c>
      <c r="JO226" s="30">
        <f t="shared" si="109"/>
        <v>5008438092</v>
      </c>
      <c r="JP226" s="30">
        <f t="shared" si="109"/>
        <v>95997784</v>
      </c>
      <c r="JQ226" s="30">
        <f t="shared" si="109"/>
        <v>95997784</v>
      </c>
      <c r="JR226" s="30">
        <f t="shared" si="109"/>
        <v>0</v>
      </c>
      <c r="JS226" s="30">
        <f t="shared" si="109"/>
        <v>0</v>
      </c>
      <c r="JT226" s="30">
        <f t="shared" si="109"/>
        <v>0</v>
      </c>
      <c r="JU226" s="30">
        <f t="shared" si="109"/>
        <v>0</v>
      </c>
      <c r="JV226" s="30">
        <f t="shared" si="109"/>
        <v>0</v>
      </c>
      <c r="JW226" s="30">
        <f t="shared" si="109"/>
        <v>0</v>
      </c>
      <c r="JX226" s="30">
        <f t="shared" si="110"/>
        <v>0</v>
      </c>
      <c r="JY226" s="30">
        <f t="shared" si="110"/>
        <v>0</v>
      </c>
      <c r="JZ226" s="30">
        <f t="shared" si="110"/>
        <v>0</v>
      </c>
      <c r="KA226" s="30">
        <f t="shared" si="110"/>
        <v>0</v>
      </c>
      <c r="KB226" s="30">
        <f t="shared" si="110"/>
        <v>0</v>
      </c>
      <c r="KC226" s="30">
        <f t="shared" si="110"/>
        <v>0</v>
      </c>
      <c r="KD226" s="30">
        <f t="shared" si="110"/>
        <v>0</v>
      </c>
      <c r="KE226" s="30">
        <f t="shared" si="110"/>
        <v>0</v>
      </c>
      <c r="KF226" s="30">
        <f t="shared" si="110"/>
        <v>0</v>
      </c>
      <c r="KG226" s="30">
        <f t="shared" si="110"/>
        <v>0</v>
      </c>
      <c r="KH226" s="30">
        <f t="shared" si="111"/>
        <v>0</v>
      </c>
      <c r="KI226" s="30">
        <f t="shared" si="111"/>
        <v>0</v>
      </c>
      <c r="KJ226" s="30">
        <f t="shared" si="111"/>
        <v>0</v>
      </c>
      <c r="KK226" s="30">
        <f t="shared" si="111"/>
        <v>0</v>
      </c>
      <c r="KL226" s="30">
        <f t="shared" si="111"/>
        <v>0</v>
      </c>
      <c r="KM226" s="30">
        <f t="shared" si="111"/>
        <v>2931132139</v>
      </c>
      <c r="KN226" s="30">
        <f t="shared" si="111"/>
        <v>1192534260</v>
      </c>
      <c r="KO226" s="30">
        <f t="shared" si="111"/>
        <v>30830389</v>
      </c>
      <c r="KP226" s="30">
        <f t="shared" si="111"/>
        <v>2718247</v>
      </c>
      <c r="KQ226" s="30">
        <f t="shared" si="111"/>
        <v>3644907</v>
      </c>
      <c r="KR226" s="30">
        <f t="shared" si="112"/>
        <v>0</v>
      </c>
      <c r="KS226" s="30">
        <f t="shared" si="112"/>
        <v>1626496</v>
      </c>
      <c r="KT226" s="30">
        <f t="shared" si="112"/>
        <v>3575613</v>
      </c>
      <c r="KU226" s="30">
        <f t="shared" si="112"/>
        <v>0</v>
      </c>
      <c r="KV226" s="30">
        <f t="shared" si="112"/>
        <v>57586349</v>
      </c>
      <c r="KW226" s="30">
        <f t="shared" si="112"/>
        <v>0</v>
      </c>
      <c r="KX226" s="30">
        <f t="shared" si="112"/>
        <v>729584</v>
      </c>
      <c r="KY226" s="30">
        <f t="shared" si="112"/>
        <v>3934557</v>
      </c>
      <c r="KZ226" s="30">
        <f t="shared" si="112"/>
        <v>14409995</v>
      </c>
      <c r="LA226" s="30">
        <f t="shared" si="112"/>
        <v>17497960</v>
      </c>
      <c r="LB226" s="30">
        <f t="shared" si="113"/>
        <v>4569613</v>
      </c>
      <c r="LC226" s="30">
        <f t="shared" si="113"/>
        <v>4738154</v>
      </c>
      <c r="LD226" s="30">
        <f t="shared" si="113"/>
        <v>334989389</v>
      </c>
      <c r="LE226" s="30">
        <f t="shared" si="113"/>
        <v>269090</v>
      </c>
      <c r="LF226" s="30">
        <f t="shared" si="113"/>
        <v>3487626</v>
      </c>
      <c r="LG226" s="30">
        <f t="shared" si="113"/>
        <v>0</v>
      </c>
      <c r="LH226" s="30">
        <f t="shared" si="113"/>
        <v>5152723</v>
      </c>
      <c r="LI226" s="30">
        <f t="shared" si="113"/>
        <v>22322266</v>
      </c>
      <c r="LJ226" s="30">
        <f t="shared" si="113"/>
        <v>0</v>
      </c>
      <c r="LK226" s="30">
        <f t="shared" si="113"/>
        <v>0</v>
      </c>
      <c r="LL226" s="30">
        <f t="shared" si="114"/>
        <v>517809</v>
      </c>
      <c r="LM226" s="30">
        <f t="shared" si="114"/>
        <v>1185172</v>
      </c>
      <c r="LN226" s="30">
        <f t="shared" si="114"/>
        <v>4123237</v>
      </c>
      <c r="LO226" s="30">
        <f t="shared" si="114"/>
        <v>37623611</v>
      </c>
      <c r="LP226" s="30">
        <f t="shared" si="114"/>
        <v>3147638</v>
      </c>
      <c r="LQ226" s="30">
        <f t="shared" si="114"/>
        <v>103345875</v>
      </c>
      <c r="LR226" s="30">
        <f t="shared" si="114"/>
        <v>433291</v>
      </c>
      <c r="LS226" s="30">
        <f t="shared" si="114"/>
        <v>96630172</v>
      </c>
      <c r="LT226" s="30">
        <f t="shared" si="114"/>
        <v>0</v>
      </c>
      <c r="LU226" s="30">
        <f t="shared" si="114"/>
        <v>193726720</v>
      </c>
      <c r="LV226" s="30">
        <f t="shared" si="115"/>
        <v>277117</v>
      </c>
      <c r="LW226" s="30">
        <f t="shared" si="115"/>
        <v>4495320</v>
      </c>
      <c r="LX226" s="30">
        <f t="shared" si="115"/>
        <v>1431738</v>
      </c>
      <c r="LY226" s="30">
        <f t="shared" si="115"/>
        <v>1094548</v>
      </c>
      <c r="LZ226" s="30">
        <f t="shared" si="115"/>
        <v>311591666</v>
      </c>
      <c r="MA226" s="30">
        <f t="shared" si="115"/>
        <v>0</v>
      </c>
      <c r="MB226" s="30">
        <f t="shared" si="115"/>
        <v>23573589</v>
      </c>
      <c r="MC226" s="30">
        <f t="shared" si="115"/>
        <v>364369330</v>
      </c>
      <c r="MD226" s="30">
        <f t="shared" si="115"/>
        <v>0</v>
      </c>
      <c r="ME226" s="30">
        <f t="shared" si="115"/>
        <v>40869128</v>
      </c>
      <c r="MF226" s="30">
        <f t="shared" si="116"/>
        <v>27444452</v>
      </c>
      <c r="MG226" s="30">
        <f t="shared" si="116"/>
        <v>10634508</v>
      </c>
      <c r="MH226" s="30">
        <f t="shared" si="116"/>
        <v>0</v>
      </c>
      <c r="MI226" s="30">
        <f t="shared" si="116"/>
        <v>0</v>
      </c>
      <c r="MJ226" s="30">
        <f t="shared" si="116"/>
        <v>0</v>
      </c>
      <c r="MK226" s="30">
        <f t="shared" si="116"/>
        <v>0</v>
      </c>
      <c r="ML226" s="30">
        <f t="shared" si="116"/>
        <v>0</v>
      </c>
      <c r="MM226" s="30">
        <f t="shared" si="116"/>
        <v>0</v>
      </c>
      <c r="MN226" s="30">
        <f t="shared" si="116"/>
        <v>0</v>
      </c>
      <c r="MO226" s="30">
        <f t="shared" si="116"/>
        <v>0</v>
      </c>
      <c r="MP226" s="30">
        <f t="shared" si="117"/>
        <v>0</v>
      </c>
      <c r="MQ226" s="30">
        <f t="shared" si="117"/>
        <v>1041802</v>
      </c>
      <c r="MR226" s="30">
        <f t="shared" si="117"/>
        <v>0</v>
      </c>
      <c r="MS226" s="30">
        <f t="shared" si="117"/>
        <v>176069064720</v>
      </c>
      <c r="MT226" s="30">
        <f t="shared" si="117"/>
        <v>151524680119</v>
      </c>
      <c r="MU226" s="30">
        <f t="shared" si="117"/>
        <v>15717801509</v>
      </c>
      <c r="MV226" s="30">
        <f t="shared" si="117"/>
        <v>2675078074</v>
      </c>
      <c r="MW226" s="30">
        <f t="shared" si="117"/>
        <v>0</v>
      </c>
      <c r="MX226" s="30">
        <f t="shared" si="117"/>
        <v>0</v>
      </c>
      <c r="MY226" s="30">
        <f t="shared" si="117"/>
        <v>0</v>
      </c>
      <c r="MZ226" s="30">
        <f t="shared" si="118"/>
        <v>11735207935</v>
      </c>
      <c r="NA226" s="30">
        <f t="shared" si="118"/>
        <v>2953027079</v>
      </c>
      <c r="NB226" s="30">
        <f t="shared" si="118"/>
        <v>2953027079</v>
      </c>
      <c r="NC226" s="30">
        <f t="shared" si="118"/>
        <v>0</v>
      </c>
      <c r="ND226" s="30">
        <f t="shared" si="118"/>
        <v>8782180856</v>
      </c>
      <c r="NE226" s="30">
        <f t="shared" si="118"/>
        <v>8782180856</v>
      </c>
      <c r="NF226" s="30">
        <f t="shared" si="118"/>
        <v>0</v>
      </c>
      <c r="NG226" s="30">
        <f t="shared" si="118"/>
        <v>0</v>
      </c>
      <c r="NH226" s="30">
        <f t="shared" si="118"/>
        <v>1307515500</v>
      </c>
      <c r="NI226" s="30">
        <f t="shared" si="118"/>
        <v>0</v>
      </c>
      <c r="NJ226" s="30">
        <f t="shared" si="119"/>
        <v>0</v>
      </c>
      <c r="NK226" s="30">
        <f t="shared" si="119"/>
        <v>0</v>
      </c>
      <c r="NL226" s="30">
        <f t="shared" si="119"/>
        <v>0</v>
      </c>
      <c r="NM226" s="30">
        <f t="shared" si="119"/>
        <v>135806878610</v>
      </c>
      <c r="NN226" s="30">
        <f t="shared" si="119"/>
        <v>120473359624</v>
      </c>
      <c r="NO226" s="30">
        <f t="shared" si="119"/>
        <v>0</v>
      </c>
      <c r="NP226" s="30">
        <f t="shared" si="119"/>
        <v>0</v>
      </c>
      <c r="NQ226" s="30">
        <f t="shared" si="119"/>
        <v>0</v>
      </c>
      <c r="NR226" s="30">
        <f t="shared" si="119"/>
        <v>3815550113</v>
      </c>
      <c r="NS226" s="30">
        <f t="shared" si="119"/>
        <v>2462313451</v>
      </c>
      <c r="NT226" s="30">
        <f t="shared" si="120"/>
        <v>15333518986</v>
      </c>
      <c r="NU226" s="30">
        <f t="shared" si="120"/>
        <v>650348554</v>
      </c>
      <c r="NV226" s="30">
        <f t="shared" si="120"/>
        <v>1983178431</v>
      </c>
      <c r="NW226" s="30">
        <f t="shared" si="120"/>
        <v>0</v>
      </c>
      <c r="NX226" s="30">
        <f t="shared" si="120"/>
        <v>0</v>
      </c>
      <c r="NY226" s="30">
        <f t="shared" si="120"/>
        <v>0</v>
      </c>
      <c r="NZ226" s="30">
        <f t="shared" si="120"/>
        <v>0</v>
      </c>
      <c r="OA226" s="30">
        <f t="shared" si="120"/>
        <v>17515008887</v>
      </c>
      <c r="OB226" s="30">
        <f t="shared" si="120"/>
        <v>1310493000</v>
      </c>
      <c r="OC226" s="30">
        <f t="shared" si="120"/>
        <v>0</v>
      </c>
      <c r="OD226" s="30">
        <f t="shared" si="121"/>
        <v>0</v>
      </c>
      <c r="OE226" s="30">
        <f t="shared" si="121"/>
        <v>0</v>
      </c>
      <c r="OF226" s="30">
        <f t="shared" si="121"/>
        <v>1310493000</v>
      </c>
      <c r="OG226" s="30">
        <f t="shared" si="121"/>
        <v>0</v>
      </c>
      <c r="OH226" s="30">
        <f t="shared" si="121"/>
        <v>1310493000</v>
      </c>
      <c r="OI226" s="30">
        <f t="shared" si="121"/>
        <v>0</v>
      </c>
      <c r="OJ226" s="30">
        <f t="shared" si="121"/>
        <v>16204515887</v>
      </c>
      <c r="OK226" s="30">
        <f t="shared" si="121"/>
        <v>16147541252</v>
      </c>
      <c r="OL226" s="30">
        <f t="shared" si="121"/>
        <v>16147541252</v>
      </c>
      <c r="OM226" s="30">
        <f t="shared" si="121"/>
        <v>1098704235</v>
      </c>
      <c r="ON226" s="30">
        <f t="shared" si="122"/>
        <v>854965011</v>
      </c>
      <c r="OO226" s="30">
        <f t="shared" si="122"/>
        <v>56974635</v>
      </c>
      <c r="OP226" s="30">
        <f t="shared" si="122"/>
        <v>3963969</v>
      </c>
      <c r="OQ226" s="30">
        <f t="shared" si="122"/>
        <v>0</v>
      </c>
      <c r="OR226" s="30">
        <f t="shared" si="122"/>
        <v>0</v>
      </c>
      <c r="OS226" s="30">
        <f t="shared" si="122"/>
        <v>3998628185</v>
      </c>
      <c r="OT226" s="30">
        <f t="shared" si="122"/>
        <v>1053906826</v>
      </c>
      <c r="OU226" s="30">
        <f t="shared" si="122"/>
        <v>1053906826</v>
      </c>
      <c r="OV226" s="30">
        <f t="shared" si="122"/>
        <v>0</v>
      </c>
      <c r="OW226" s="30">
        <f t="shared" si="122"/>
        <v>1053906826</v>
      </c>
      <c r="OX226" s="30">
        <f t="shared" si="123"/>
        <v>0</v>
      </c>
      <c r="OY226" s="30">
        <f t="shared" si="123"/>
        <v>0</v>
      </c>
      <c r="OZ226" s="30">
        <f t="shared" si="123"/>
        <v>2944721359</v>
      </c>
      <c r="PA226" s="30">
        <f t="shared" si="123"/>
        <v>2629043461</v>
      </c>
      <c r="PB226" s="30">
        <f t="shared" si="123"/>
        <v>0</v>
      </c>
      <c r="PC226" s="30">
        <f t="shared" si="123"/>
        <v>1</v>
      </c>
      <c r="PD226" s="30">
        <f t="shared" si="123"/>
        <v>0</v>
      </c>
      <c r="PE226" s="30">
        <f t="shared" si="123"/>
        <v>0</v>
      </c>
      <c r="PF226" s="30">
        <f t="shared" si="123"/>
        <v>0</v>
      </c>
      <c r="PG226" s="30">
        <f t="shared" si="123"/>
        <v>379428</v>
      </c>
      <c r="PH226" s="30">
        <f t="shared" si="124"/>
        <v>57076352</v>
      </c>
      <c r="PI226" s="30">
        <f t="shared" si="124"/>
        <v>0</v>
      </c>
      <c r="PJ226" s="30">
        <f t="shared" si="124"/>
        <v>0</v>
      </c>
      <c r="PK226" s="30">
        <f t="shared" si="124"/>
        <v>0</v>
      </c>
      <c r="PL226" s="30">
        <f t="shared" si="124"/>
        <v>0</v>
      </c>
      <c r="PM226" s="30">
        <f t="shared" si="124"/>
        <v>315677898</v>
      </c>
      <c r="PN226" s="30">
        <f t="shared" si="124"/>
        <v>33959386</v>
      </c>
      <c r="PO226" s="30">
        <f t="shared" si="124"/>
        <v>48832775</v>
      </c>
      <c r="PP226" s="30">
        <f t="shared" si="124"/>
        <v>0</v>
      </c>
      <c r="PQ226" s="30">
        <f t="shared" si="124"/>
        <v>0</v>
      </c>
      <c r="PR226" s="30">
        <f t="shared" si="125"/>
        <v>0</v>
      </c>
      <c r="PS226" s="30">
        <f t="shared" si="125"/>
        <v>0</v>
      </c>
      <c r="PT226" s="30">
        <f t="shared" si="125"/>
        <v>3030747529</v>
      </c>
      <c r="PU226" s="30">
        <f t="shared" si="125"/>
        <v>3030747529</v>
      </c>
      <c r="PV226" s="30">
        <f t="shared" si="125"/>
        <v>0</v>
      </c>
      <c r="PW226" s="30">
        <f t="shared" si="125"/>
        <v>0</v>
      </c>
      <c r="PX226" s="30">
        <f t="shared" si="125"/>
        <v>206304475</v>
      </c>
      <c r="PY226" s="30">
        <f t="shared" si="125"/>
        <v>0</v>
      </c>
      <c r="PZ226" s="30">
        <f t="shared" si="125"/>
        <v>20277321</v>
      </c>
      <c r="QA226" s="30">
        <f t="shared" si="125"/>
        <v>0</v>
      </c>
      <c r="QB226" s="30">
        <f t="shared" si="126"/>
        <v>0</v>
      </c>
      <c r="QC226" s="30">
        <f t="shared" si="126"/>
        <v>0</v>
      </c>
      <c r="QD226" s="30">
        <f t="shared" si="126"/>
        <v>0</v>
      </c>
      <c r="QE226" s="30">
        <f t="shared" si="126"/>
        <v>0</v>
      </c>
      <c r="QF226" s="30">
        <f t="shared" si="126"/>
        <v>0</v>
      </c>
      <c r="QG226" s="30">
        <f t="shared" si="126"/>
        <v>0</v>
      </c>
      <c r="QH226" s="30">
        <f t="shared" si="126"/>
        <v>0</v>
      </c>
      <c r="QI226" s="30">
        <f t="shared" si="126"/>
        <v>0</v>
      </c>
      <c r="QJ226" s="30">
        <f t="shared" si="126"/>
        <v>0</v>
      </c>
      <c r="QK226" s="30">
        <f t="shared" si="126"/>
        <v>0</v>
      </c>
      <c r="QL226" s="30">
        <f t="shared" si="127"/>
        <v>0</v>
      </c>
      <c r="QM226" s="30">
        <f t="shared" si="127"/>
        <v>0</v>
      </c>
      <c r="QN226" s="30">
        <f t="shared" si="127"/>
        <v>0</v>
      </c>
      <c r="QO226" s="30">
        <f t="shared" si="127"/>
        <v>363651991608</v>
      </c>
      <c r="QP226" s="30">
        <f t="shared" si="127"/>
        <v>235952104858</v>
      </c>
      <c r="QQ226" s="30">
        <f t="shared" si="127"/>
        <v>270187931</v>
      </c>
      <c r="QR226" s="30">
        <f t="shared" si="127"/>
        <v>13278487</v>
      </c>
      <c r="QS226" s="30">
        <f t="shared" si="127"/>
        <v>256909444</v>
      </c>
      <c r="QT226" s="30">
        <f t="shared" si="127"/>
        <v>0</v>
      </c>
      <c r="QU226" s="30">
        <f t="shared" si="127"/>
        <v>0</v>
      </c>
      <c r="QV226" s="30">
        <f t="shared" si="128"/>
        <v>0</v>
      </c>
      <c r="QW226" s="30">
        <f t="shared" si="128"/>
        <v>1713942051</v>
      </c>
      <c r="QX226" s="30">
        <f t="shared" si="128"/>
        <v>1710581316</v>
      </c>
      <c r="QY226" s="30">
        <f t="shared" si="128"/>
        <v>3360735</v>
      </c>
      <c r="QZ226" s="30">
        <f t="shared" si="128"/>
        <v>233967974876</v>
      </c>
      <c r="RA226" s="30">
        <f t="shared" si="128"/>
        <v>0</v>
      </c>
      <c r="RB226" s="30">
        <f t="shared" si="128"/>
        <v>0</v>
      </c>
      <c r="RC226" s="30">
        <f t="shared" si="128"/>
        <v>0</v>
      </c>
      <c r="RD226" s="30">
        <f t="shared" si="128"/>
        <v>0</v>
      </c>
      <c r="RE226" s="30">
        <f t="shared" si="128"/>
        <v>0</v>
      </c>
      <c r="RF226" s="30">
        <f t="shared" si="129"/>
        <v>0</v>
      </c>
      <c r="RG226" s="30">
        <f t="shared" si="129"/>
        <v>0</v>
      </c>
      <c r="RH226" s="30">
        <f t="shared" si="129"/>
        <v>0</v>
      </c>
      <c r="RI226" s="30">
        <f t="shared" si="129"/>
        <v>127699886750</v>
      </c>
      <c r="RJ226" s="30">
        <f t="shared" si="129"/>
        <v>7651106136</v>
      </c>
      <c r="RK226" s="30">
        <f t="shared" si="129"/>
        <v>7651106136</v>
      </c>
      <c r="RL226" s="30">
        <f t="shared" si="129"/>
        <v>5046153078</v>
      </c>
      <c r="RM226" s="30">
        <f t="shared" si="129"/>
        <v>435370912</v>
      </c>
      <c r="RN226" s="30">
        <f t="shared" si="129"/>
        <v>118659313</v>
      </c>
      <c r="RO226" s="30">
        <f t="shared" si="129"/>
        <v>676804</v>
      </c>
      <c r="RP226" s="30">
        <f t="shared" si="130"/>
        <v>0</v>
      </c>
      <c r="RQ226" s="30">
        <f t="shared" si="130"/>
        <v>0</v>
      </c>
      <c r="RR226" s="30">
        <f t="shared" si="130"/>
        <v>0</v>
      </c>
      <c r="RS226" s="30">
        <f t="shared" si="130"/>
        <v>0</v>
      </c>
      <c r="RT226" s="30">
        <f t="shared" si="130"/>
        <v>0</v>
      </c>
      <c r="RU226" s="30">
        <f t="shared" si="130"/>
        <v>0</v>
      </c>
      <c r="RV226" s="30">
        <f t="shared" si="130"/>
        <v>3256250</v>
      </c>
      <c r="RW226" s="30">
        <f t="shared" si="130"/>
        <v>2684596</v>
      </c>
      <c r="RX226" s="30">
        <f t="shared" si="130"/>
        <v>0</v>
      </c>
      <c r="RY226" s="30">
        <f t="shared" si="130"/>
        <v>0</v>
      </c>
      <c r="RZ226" s="30">
        <f t="shared" si="131"/>
        <v>0</v>
      </c>
      <c r="SA226" s="30">
        <f t="shared" si="131"/>
        <v>0</v>
      </c>
      <c r="SB226" s="30">
        <f t="shared" si="131"/>
        <v>0</v>
      </c>
      <c r="SC226" s="30">
        <f t="shared" si="131"/>
        <v>0</v>
      </c>
      <c r="SD226" s="30">
        <f t="shared" si="131"/>
        <v>0</v>
      </c>
      <c r="SE226" s="30">
        <f t="shared" si="131"/>
        <v>0</v>
      </c>
      <c r="SF226" s="30">
        <f t="shared" si="131"/>
        <v>0</v>
      </c>
      <c r="SG226" s="30">
        <f t="shared" si="131"/>
        <v>157434</v>
      </c>
      <c r="SH226" s="30">
        <f t="shared" si="131"/>
        <v>122511270</v>
      </c>
      <c r="SI226" s="30">
        <f t="shared" si="131"/>
        <v>0</v>
      </c>
      <c r="SJ226" s="30">
        <f t="shared" si="132"/>
        <v>0</v>
      </c>
      <c r="SK226" s="30">
        <f t="shared" si="132"/>
        <v>1621754764</v>
      </c>
      <c r="SL226" s="30">
        <f t="shared" si="132"/>
        <v>1621754764</v>
      </c>
      <c r="SM226" s="30">
        <f t="shared" si="132"/>
        <v>0</v>
      </c>
      <c r="SN226" s="30">
        <f t="shared" si="132"/>
        <v>254623461</v>
      </c>
      <c r="SO226" s="30">
        <f t="shared" si="132"/>
        <v>0</v>
      </c>
      <c r="SP226" s="30">
        <f t="shared" si="132"/>
        <v>0</v>
      </c>
      <c r="SQ226" s="30">
        <f t="shared" si="132"/>
        <v>0</v>
      </c>
      <c r="SR226" s="30">
        <f t="shared" si="132"/>
        <v>0</v>
      </c>
      <c r="SS226" s="30">
        <f t="shared" si="132"/>
        <v>45258254</v>
      </c>
      <c r="ST226" s="30">
        <f t="shared" si="133"/>
        <v>0</v>
      </c>
      <c r="SU226" s="30">
        <f t="shared" si="133"/>
        <v>0</v>
      </c>
      <c r="SV226" s="30">
        <f t="shared" si="133"/>
        <v>0</v>
      </c>
      <c r="SW226" s="30">
        <f t="shared" si="133"/>
        <v>0</v>
      </c>
      <c r="SX226" s="30">
        <f t="shared" si="133"/>
        <v>0</v>
      </c>
      <c r="SY226" s="30">
        <f t="shared" si="133"/>
        <v>0</v>
      </c>
      <c r="SZ226" s="30">
        <f t="shared" si="133"/>
        <v>0</v>
      </c>
      <c r="TA226" s="30">
        <f t="shared" si="133"/>
        <v>0</v>
      </c>
      <c r="TB226" s="30">
        <f t="shared" si="133"/>
        <v>0</v>
      </c>
      <c r="TC226" s="30">
        <f t="shared" si="133"/>
        <v>0</v>
      </c>
      <c r="TD226" s="30">
        <f t="shared" si="134"/>
        <v>0</v>
      </c>
      <c r="TE226" s="30">
        <f t="shared" si="134"/>
        <v>0</v>
      </c>
      <c r="TF226" s="30">
        <f t="shared" si="134"/>
        <v>0</v>
      </c>
      <c r="TG226" s="30">
        <f t="shared" si="134"/>
        <v>0</v>
      </c>
      <c r="TH226" s="30">
        <f t="shared" si="134"/>
        <v>0</v>
      </c>
      <c r="TI226" s="30">
        <f t="shared" si="134"/>
        <v>554707029</v>
      </c>
      <c r="TJ226" s="30">
        <f t="shared" si="134"/>
        <v>120000000000</v>
      </c>
      <c r="TK226" s="30">
        <f t="shared" si="134"/>
        <v>120000000000</v>
      </c>
      <c r="TL226" s="30">
        <f t="shared" si="134"/>
        <v>120000000000</v>
      </c>
      <c r="TM226" s="30">
        <f t="shared" si="134"/>
        <v>0</v>
      </c>
      <c r="TN226" s="30">
        <f t="shared" si="135"/>
        <v>0</v>
      </c>
      <c r="TO226" s="30">
        <f t="shared" si="135"/>
        <v>0</v>
      </c>
      <c r="TP226" s="30">
        <f t="shared" si="135"/>
        <v>0</v>
      </c>
      <c r="TQ226" s="30">
        <f t="shared" si="135"/>
        <v>0</v>
      </c>
      <c r="TR226" s="30">
        <f t="shared" si="135"/>
        <v>0</v>
      </c>
      <c r="TS226" s="30">
        <f t="shared" si="135"/>
        <v>0</v>
      </c>
      <c r="TT226" s="30">
        <f t="shared" si="135"/>
        <v>0</v>
      </c>
      <c r="TU226" s="30">
        <f t="shared" si="135"/>
        <v>48780614</v>
      </c>
      <c r="TV226" s="30">
        <f t="shared" si="135"/>
        <v>0</v>
      </c>
      <c r="TW226" s="30">
        <f t="shared" si="135"/>
        <v>31376289</v>
      </c>
      <c r="TX226" s="30">
        <f t="shared" si="136"/>
        <v>0</v>
      </c>
      <c r="TY226" s="30">
        <f t="shared" si="136"/>
        <v>17404325</v>
      </c>
      <c r="TZ226" s="30">
        <f t="shared" si="136"/>
        <v>0</v>
      </c>
      <c r="UA226" s="30">
        <f t="shared" si="136"/>
        <v>0</v>
      </c>
      <c r="UB226" s="30">
        <f t="shared" si="136"/>
        <v>0</v>
      </c>
      <c r="UC226" s="30">
        <f t="shared" si="136"/>
        <v>0</v>
      </c>
      <c r="UD226" s="30">
        <f t="shared" si="136"/>
        <v>0</v>
      </c>
      <c r="UE226" s="30">
        <f t="shared" si="136"/>
        <v>0</v>
      </c>
      <c r="UF226" s="30">
        <f t="shared" si="136"/>
        <v>0</v>
      </c>
      <c r="UG226" s="30">
        <f t="shared" si="136"/>
        <v>725818816290</v>
      </c>
      <c r="UH226" s="2"/>
      <c r="UI226" s="2"/>
    </row>
    <row r="227" spans="1:555">
      <c r="A227" s="743"/>
      <c r="B227" s="65">
        <v>2013</v>
      </c>
      <c r="C227" s="30">
        <f t="shared" si="82"/>
        <v>142742015891</v>
      </c>
      <c r="D227" s="30">
        <f t="shared" si="82"/>
        <v>61115475945</v>
      </c>
      <c r="E227" s="30">
        <f t="shared" si="82"/>
        <v>48217398384</v>
      </c>
      <c r="F227" s="30">
        <f t="shared" si="82"/>
        <v>17824191</v>
      </c>
      <c r="G227" s="30">
        <f t="shared" si="82"/>
        <v>1806960</v>
      </c>
      <c r="H227" s="30">
        <f t="shared" si="82"/>
        <v>10976693567.000015</v>
      </c>
      <c r="I227" s="30">
        <f t="shared" si="82"/>
        <v>9502523620.9519043</v>
      </c>
      <c r="J227" s="30">
        <f t="shared" si="82"/>
        <v>1364403010.3780994</v>
      </c>
      <c r="K227" s="30">
        <f t="shared" si="82"/>
        <v>109766935.67000008</v>
      </c>
      <c r="L227" s="30">
        <f t="shared" si="82"/>
        <v>2893874055</v>
      </c>
      <c r="M227" s="30">
        <f t="shared" si="83"/>
        <v>27453251058</v>
      </c>
      <c r="N227" s="30">
        <f t="shared" si="83"/>
        <v>27178718547.419998</v>
      </c>
      <c r="O227" s="30">
        <f t="shared" si="83"/>
        <v>274532510.58000004</v>
      </c>
      <c r="P227" s="30">
        <f t="shared" si="83"/>
        <v>1670850396</v>
      </c>
      <c r="Q227" s="30">
        <f t="shared" si="83"/>
        <v>2862672967</v>
      </c>
      <c r="R227" s="30">
        <f t="shared" si="83"/>
        <v>2340425190</v>
      </c>
      <c r="S227" s="30">
        <f t="shared" si="83"/>
        <v>12898077561</v>
      </c>
      <c r="T227" s="30">
        <f t="shared" si="83"/>
        <v>3221078000</v>
      </c>
      <c r="U227" s="30">
        <f t="shared" si="83"/>
        <v>3789497000</v>
      </c>
      <c r="V227" s="30">
        <f t="shared" si="83"/>
        <v>7010575000</v>
      </c>
      <c r="W227" s="30">
        <f t="shared" si="84"/>
        <v>104533726</v>
      </c>
      <c r="X227" s="30">
        <f t="shared" si="84"/>
        <v>1527517943</v>
      </c>
      <c r="Y227" s="30">
        <f t="shared" si="84"/>
        <v>109766430</v>
      </c>
      <c r="Z227" s="30">
        <f t="shared" si="84"/>
        <v>0</v>
      </c>
      <c r="AA227" s="30">
        <f t="shared" si="84"/>
        <v>0</v>
      </c>
      <c r="AB227" s="30">
        <f t="shared" si="84"/>
        <v>177664883</v>
      </c>
      <c r="AC227" s="30">
        <f t="shared" si="84"/>
        <v>21991840</v>
      </c>
      <c r="AD227" s="30">
        <f t="shared" si="84"/>
        <v>3325522501</v>
      </c>
      <c r="AE227" s="30">
        <f t="shared" si="84"/>
        <v>620505238</v>
      </c>
      <c r="AF227" s="30">
        <f t="shared" si="84"/>
        <v>498759816</v>
      </c>
      <c r="AG227" s="30">
        <f t="shared" si="85"/>
        <v>121745422</v>
      </c>
      <c r="AH227" s="30">
        <f t="shared" si="85"/>
        <v>0</v>
      </c>
      <c r="AI227" s="30">
        <f t="shared" si="85"/>
        <v>81626539946</v>
      </c>
      <c r="AJ227" s="30">
        <f t="shared" si="85"/>
        <v>684163798</v>
      </c>
      <c r="AK227" s="30">
        <f t="shared" si="85"/>
        <v>130317514</v>
      </c>
      <c r="AL227" s="30">
        <f t="shared" si="85"/>
        <v>773000</v>
      </c>
      <c r="AM227" s="30">
        <f t="shared" si="85"/>
        <v>553073284</v>
      </c>
      <c r="AN227" s="30">
        <f t="shared" si="85"/>
        <v>0</v>
      </c>
      <c r="AO227" s="30">
        <f t="shared" si="85"/>
        <v>1505268739</v>
      </c>
      <c r="AP227" s="30">
        <f t="shared" si="85"/>
        <v>1451928962</v>
      </c>
      <c r="AQ227" s="30">
        <f t="shared" si="86"/>
        <v>13762139</v>
      </c>
      <c r="AR227" s="30">
        <f t="shared" si="86"/>
        <v>13149808</v>
      </c>
      <c r="AS227" s="30">
        <f t="shared" si="86"/>
        <v>77980</v>
      </c>
      <c r="AT227" s="30">
        <f t="shared" si="86"/>
        <v>25834850</v>
      </c>
      <c r="AU227" s="30">
        <f t="shared" si="86"/>
        <v>0</v>
      </c>
      <c r="AV227" s="30">
        <f t="shared" si="86"/>
        <v>0</v>
      </c>
      <c r="AW227" s="30">
        <f t="shared" si="86"/>
        <v>0</v>
      </c>
      <c r="AX227" s="30">
        <f t="shared" si="86"/>
        <v>515000</v>
      </c>
      <c r="AY227" s="30">
        <f t="shared" si="86"/>
        <v>0</v>
      </c>
      <c r="AZ227" s="30">
        <f t="shared" si="86"/>
        <v>0</v>
      </c>
      <c r="BA227" s="30">
        <f t="shared" si="87"/>
        <v>0</v>
      </c>
      <c r="BB227" s="30">
        <f t="shared" si="87"/>
        <v>0</v>
      </c>
      <c r="BC227" s="30">
        <f t="shared" si="87"/>
        <v>0</v>
      </c>
      <c r="BD227" s="30">
        <f t="shared" si="87"/>
        <v>2992804512</v>
      </c>
      <c r="BE227" s="30">
        <f t="shared" si="87"/>
        <v>1027257</v>
      </c>
      <c r="BF227" s="30">
        <f t="shared" si="87"/>
        <v>1646589779</v>
      </c>
      <c r="BG227" s="30">
        <f t="shared" si="87"/>
        <v>814741232</v>
      </c>
      <c r="BH227" s="30">
        <f t="shared" si="87"/>
        <v>22271</v>
      </c>
      <c r="BI227" s="30">
        <f t="shared" si="87"/>
        <v>8553</v>
      </c>
      <c r="BJ227" s="30">
        <f t="shared" si="87"/>
        <v>397408</v>
      </c>
      <c r="BK227" s="30">
        <f t="shared" si="88"/>
        <v>52990676</v>
      </c>
      <c r="BL227" s="30">
        <f t="shared" si="88"/>
        <v>6211436</v>
      </c>
      <c r="BM227" s="30">
        <f t="shared" si="88"/>
        <v>0</v>
      </c>
      <c r="BN227" s="30">
        <f t="shared" si="88"/>
        <v>7756673</v>
      </c>
      <c r="BO227" s="30">
        <f t="shared" si="88"/>
        <v>7111423</v>
      </c>
      <c r="BP227" s="30">
        <f t="shared" si="88"/>
        <v>0</v>
      </c>
      <c r="BQ227" s="30">
        <f t="shared" si="88"/>
        <v>0</v>
      </c>
      <c r="BR227" s="30">
        <f t="shared" si="88"/>
        <v>175442998</v>
      </c>
      <c r="BS227" s="30">
        <f t="shared" si="88"/>
        <v>280504806</v>
      </c>
      <c r="BT227" s="30">
        <f t="shared" si="88"/>
        <v>89771839</v>
      </c>
      <c r="BU227" s="30">
        <f t="shared" si="89"/>
        <v>6013291</v>
      </c>
      <c r="BV227" s="30">
        <f t="shared" si="89"/>
        <v>0</v>
      </c>
      <c r="BW227" s="30">
        <f t="shared" si="89"/>
        <v>92360</v>
      </c>
      <c r="BX227" s="30">
        <f t="shared" si="89"/>
        <v>130153</v>
      </c>
      <c r="BY227" s="30">
        <f t="shared" si="89"/>
        <v>83536035</v>
      </c>
      <c r="BZ227" s="30">
        <f t="shared" si="89"/>
        <v>0</v>
      </c>
      <c r="CA227" s="30">
        <f t="shared" si="89"/>
        <v>0</v>
      </c>
      <c r="CB227" s="30">
        <f t="shared" si="89"/>
        <v>0</v>
      </c>
      <c r="CC227" s="30">
        <f t="shared" si="89"/>
        <v>2715984348</v>
      </c>
      <c r="CD227" s="30">
        <f t="shared" si="89"/>
        <v>0</v>
      </c>
      <c r="CE227" s="30">
        <f t="shared" si="90"/>
        <v>6370702959</v>
      </c>
      <c r="CF227" s="30">
        <f t="shared" si="90"/>
        <v>137195058</v>
      </c>
      <c r="CG227" s="30">
        <f t="shared" si="90"/>
        <v>2641179738</v>
      </c>
      <c r="CH227" s="30">
        <f t="shared" si="90"/>
        <v>258961105</v>
      </c>
      <c r="CI227" s="30">
        <f t="shared" si="90"/>
        <v>32317717</v>
      </c>
      <c r="CJ227" s="30">
        <f t="shared" si="90"/>
        <v>989507</v>
      </c>
      <c r="CK227" s="30">
        <f t="shared" si="90"/>
        <v>12774218</v>
      </c>
      <c r="CL227" s="30">
        <f t="shared" si="90"/>
        <v>10352818</v>
      </c>
      <c r="CM227" s="30">
        <f t="shared" si="90"/>
        <v>2083938</v>
      </c>
      <c r="CN227" s="30">
        <f t="shared" si="90"/>
        <v>875635</v>
      </c>
      <c r="CO227" s="30">
        <f t="shared" si="91"/>
        <v>265906</v>
      </c>
      <c r="CP227" s="30">
        <f t="shared" si="91"/>
        <v>4975695</v>
      </c>
      <c r="CQ227" s="30">
        <f t="shared" si="91"/>
        <v>0</v>
      </c>
      <c r="CR227" s="30">
        <f t="shared" si="91"/>
        <v>0</v>
      </c>
      <c r="CS227" s="30">
        <f t="shared" si="91"/>
        <v>1709909461</v>
      </c>
      <c r="CT227" s="30">
        <f t="shared" si="91"/>
        <v>815472020</v>
      </c>
      <c r="CU227" s="30">
        <f t="shared" si="91"/>
        <v>0</v>
      </c>
      <c r="CV227" s="30">
        <f t="shared" si="91"/>
        <v>34221252</v>
      </c>
      <c r="CW227" s="30">
        <f t="shared" si="91"/>
        <v>15274122</v>
      </c>
      <c r="CX227" s="30">
        <f t="shared" si="91"/>
        <v>1921978</v>
      </c>
      <c r="CY227" s="30">
        <f t="shared" si="92"/>
        <v>0</v>
      </c>
      <c r="CZ227" s="30">
        <f t="shared" si="92"/>
        <v>810685836</v>
      </c>
      <c r="DA227" s="30">
        <f t="shared" si="92"/>
        <v>683724445</v>
      </c>
      <c r="DB227" s="30">
        <f t="shared" si="92"/>
        <v>111461981</v>
      </c>
      <c r="DC227" s="30">
        <f t="shared" si="92"/>
        <v>0</v>
      </c>
      <c r="DD227" s="30">
        <f t="shared" si="92"/>
        <v>15499410</v>
      </c>
      <c r="DE227" s="30">
        <f t="shared" si="92"/>
        <v>0</v>
      </c>
      <c r="DF227" s="30">
        <f t="shared" si="92"/>
        <v>21414659</v>
      </c>
      <c r="DG227" s="30">
        <f t="shared" si="92"/>
        <v>10919594</v>
      </c>
      <c r="DH227" s="30">
        <f t="shared" si="92"/>
        <v>27476572</v>
      </c>
      <c r="DI227" s="30">
        <f t="shared" si="93"/>
        <v>4274177</v>
      </c>
      <c r="DJ227" s="30">
        <f t="shared" si="93"/>
        <v>0</v>
      </c>
      <c r="DK227" s="30">
        <f t="shared" si="93"/>
        <v>4274177</v>
      </c>
      <c r="DL227" s="30">
        <f t="shared" si="93"/>
        <v>0</v>
      </c>
      <c r="DM227" s="30">
        <f t="shared" si="93"/>
        <v>697001680</v>
      </c>
      <c r="DN227" s="30">
        <f t="shared" si="93"/>
        <v>-26950253</v>
      </c>
      <c r="DO227" s="30">
        <f t="shared" si="93"/>
        <v>33440833</v>
      </c>
      <c r="DP227" s="30">
        <f t="shared" si="93"/>
        <v>25967062</v>
      </c>
      <c r="DQ227" s="30">
        <f t="shared" si="93"/>
        <v>7473771</v>
      </c>
      <c r="DR227" s="30">
        <f t="shared" si="93"/>
        <v>652626269</v>
      </c>
      <c r="DS227" s="30">
        <f t="shared" si="94"/>
        <v>18577265</v>
      </c>
      <c r="DT227" s="30">
        <f t="shared" si="94"/>
        <v>17319450</v>
      </c>
      <c r="DU227" s="30">
        <f t="shared" si="94"/>
        <v>1203122</v>
      </c>
      <c r="DV227" s="30">
        <f t="shared" si="94"/>
        <v>54693</v>
      </c>
      <c r="DW227" s="30">
        <f t="shared" si="94"/>
        <v>10887900</v>
      </c>
      <c r="DX227" s="30">
        <f t="shared" si="94"/>
        <v>3570800</v>
      </c>
      <c r="DY227" s="30">
        <f t="shared" si="94"/>
        <v>432400</v>
      </c>
      <c r="DZ227" s="30">
        <f t="shared" si="94"/>
        <v>0</v>
      </c>
      <c r="EA227" s="30">
        <f t="shared" si="94"/>
        <v>6884700</v>
      </c>
      <c r="EB227" s="30">
        <f t="shared" si="94"/>
        <v>0</v>
      </c>
      <c r="EC227" s="30">
        <f t="shared" si="95"/>
        <v>5802923</v>
      </c>
      <c r="ED227" s="30">
        <f t="shared" si="95"/>
        <v>80093</v>
      </c>
      <c r="EE227" s="30">
        <f t="shared" si="95"/>
        <v>5700800</v>
      </c>
      <c r="EF227" s="30">
        <f t="shared" si="95"/>
        <v>22030</v>
      </c>
      <c r="EG227" s="30">
        <f t="shared" si="95"/>
        <v>71093745</v>
      </c>
      <c r="EH227" s="30">
        <f t="shared" si="95"/>
        <v>70550400</v>
      </c>
      <c r="EI227" s="30">
        <f t="shared" si="95"/>
        <v>523940</v>
      </c>
      <c r="EJ227" s="30">
        <f t="shared" si="95"/>
        <v>19405</v>
      </c>
      <c r="EK227" s="30">
        <f t="shared" si="95"/>
        <v>55013742</v>
      </c>
      <c r="EL227" s="30">
        <f t="shared" si="95"/>
        <v>116431</v>
      </c>
      <c r="EM227" s="30">
        <f t="shared" si="96"/>
        <v>717992</v>
      </c>
      <c r="EN227" s="30">
        <f t="shared" si="96"/>
        <v>30737837</v>
      </c>
      <c r="EO227" s="30">
        <f t="shared" si="96"/>
        <v>1571820</v>
      </c>
      <c r="EP227" s="30">
        <f t="shared" si="96"/>
        <v>135836</v>
      </c>
      <c r="EQ227" s="30">
        <f t="shared" si="96"/>
        <v>19405</v>
      </c>
      <c r="ER227" s="30">
        <f t="shared" si="96"/>
        <v>97026</v>
      </c>
      <c r="ES227" s="30">
        <f t="shared" si="96"/>
        <v>1222528</v>
      </c>
      <c r="ET227" s="30">
        <f t="shared" si="96"/>
        <v>97025</v>
      </c>
      <c r="EU227" s="30">
        <f t="shared" si="96"/>
        <v>4133308</v>
      </c>
      <c r="EV227" s="30">
        <f t="shared" si="96"/>
        <v>1432957</v>
      </c>
      <c r="EW227" s="30">
        <f t="shared" si="97"/>
        <v>42264526</v>
      </c>
      <c r="EX227" s="30">
        <f t="shared" si="97"/>
        <v>0</v>
      </c>
      <c r="EY227" s="30">
        <f t="shared" si="97"/>
        <v>349294</v>
      </c>
      <c r="EZ227" s="30">
        <f t="shared" si="97"/>
        <v>34909955</v>
      </c>
      <c r="FA227" s="30">
        <f t="shared" si="97"/>
        <v>7005277</v>
      </c>
      <c r="FB227" s="30">
        <f t="shared" si="97"/>
        <v>0</v>
      </c>
      <c r="FC227" s="30">
        <f t="shared" si="97"/>
        <v>152955</v>
      </c>
      <c r="FD227" s="30">
        <f t="shared" si="97"/>
        <v>0</v>
      </c>
      <c r="FE227" s="30">
        <f t="shared" si="97"/>
        <v>0</v>
      </c>
      <c r="FF227" s="30">
        <f t="shared" si="97"/>
        <v>410122868</v>
      </c>
      <c r="FG227" s="30">
        <f t="shared" si="98"/>
        <v>37884831</v>
      </c>
      <c r="FH227" s="30">
        <f t="shared" si="98"/>
        <v>2212192</v>
      </c>
      <c r="FI227" s="30">
        <f t="shared" si="98"/>
        <v>24459400</v>
      </c>
      <c r="FJ227" s="30">
        <f t="shared" si="98"/>
        <v>9350340</v>
      </c>
      <c r="FK227" s="30">
        <f t="shared" si="98"/>
        <v>2711599</v>
      </c>
      <c r="FL227" s="30">
        <f t="shared" si="98"/>
        <v>0</v>
      </c>
      <c r="FM227" s="30">
        <f t="shared" si="98"/>
        <v>0</v>
      </c>
      <c r="FN227" s="30">
        <f t="shared" si="98"/>
        <v>0</v>
      </c>
      <c r="FO227" s="30">
        <f t="shared" si="98"/>
        <v>6638741</v>
      </c>
      <c r="FP227" s="30">
        <f t="shared" si="98"/>
        <v>1862899</v>
      </c>
      <c r="FQ227" s="30">
        <f t="shared" si="99"/>
        <v>0</v>
      </c>
      <c r="FR227" s="30">
        <f t="shared" si="99"/>
        <v>187198778</v>
      </c>
      <c r="FS227" s="30">
        <f t="shared" si="99"/>
        <v>90092090</v>
      </c>
      <c r="FT227" s="30">
        <f t="shared" si="99"/>
        <v>149432</v>
      </c>
      <c r="FU227" s="30">
        <f t="shared" si="99"/>
        <v>37925300</v>
      </c>
      <c r="FV227" s="30">
        <f t="shared" si="99"/>
        <v>39834735</v>
      </c>
      <c r="FW227" s="30">
        <f t="shared" si="99"/>
        <v>31193241</v>
      </c>
      <c r="FX227" s="30">
        <f t="shared" si="99"/>
        <v>8641494</v>
      </c>
      <c r="FY227" s="30">
        <f t="shared" si="99"/>
        <v>0</v>
      </c>
      <c r="FZ227" s="30">
        <f t="shared" si="99"/>
        <v>271673</v>
      </c>
      <c r="GA227" s="30">
        <f t="shared" si="100"/>
        <v>7194950</v>
      </c>
      <c r="GB227" s="30">
        <f t="shared" si="100"/>
        <v>4716000</v>
      </c>
      <c r="GC227" s="30">
        <f t="shared" si="100"/>
        <v>5002586</v>
      </c>
      <c r="GD227" s="30">
        <f t="shared" si="100"/>
        <v>0</v>
      </c>
      <c r="GE227" s="30">
        <f t="shared" si="100"/>
        <v>5002586</v>
      </c>
      <c r="GF227" s="30">
        <f t="shared" si="100"/>
        <v>0</v>
      </c>
      <c r="GG227" s="30">
        <f t="shared" si="100"/>
        <v>0</v>
      </c>
      <c r="GH227" s="30">
        <f t="shared" si="100"/>
        <v>7820000</v>
      </c>
      <c r="GI227" s="30">
        <f t="shared" si="100"/>
        <v>42299613</v>
      </c>
      <c r="GJ227" s="30">
        <f t="shared" si="100"/>
        <v>42299613</v>
      </c>
      <c r="GK227" s="30">
        <f t="shared" si="101"/>
        <v>0</v>
      </c>
      <c r="GL227" s="30">
        <f t="shared" si="101"/>
        <v>41984489</v>
      </c>
      <c r="GM227" s="30">
        <f t="shared" si="101"/>
        <v>6780587</v>
      </c>
      <c r="GN227" s="30">
        <f t="shared" si="101"/>
        <v>3049000</v>
      </c>
      <c r="GO227" s="30">
        <f t="shared" si="101"/>
        <v>0</v>
      </c>
      <c r="GP227" s="30">
        <f t="shared" si="101"/>
        <v>301740</v>
      </c>
      <c r="GQ227" s="30">
        <f t="shared" si="101"/>
        <v>19166415</v>
      </c>
      <c r="GR227" s="30">
        <f t="shared" si="101"/>
        <v>51585</v>
      </c>
      <c r="GS227" s="30">
        <f t="shared" si="101"/>
        <v>0</v>
      </c>
      <c r="GT227" s="30">
        <f t="shared" si="101"/>
        <v>12635162</v>
      </c>
      <c r="GU227" s="30">
        <f t="shared" si="102"/>
        <v>2509068378</v>
      </c>
      <c r="GV227" s="30">
        <f t="shared" si="102"/>
        <v>0</v>
      </c>
      <c r="GW227" s="30">
        <f t="shared" si="102"/>
        <v>0</v>
      </c>
      <c r="GX227" s="30">
        <f t="shared" si="102"/>
        <v>0</v>
      </c>
      <c r="GY227" s="30">
        <f t="shared" si="102"/>
        <v>0</v>
      </c>
      <c r="GZ227" s="30">
        <f t="shared" si="102"/>
        <v>2506420461</v>
      </c>
      <c r="HA227" s="30">
        <f t="shared" si="102"/>
        <v>11493</v>
      </c>
      <c r="HB227" s="30">
        <f t="shared" si="102"/>
        <v>0</v>
      </c>
      <c r="HC227" s="30">
        <f t="shared" si="102"/>
        <v>0</v>
      </c>
      <c r="HD227" s="30">
        <f t="shared" si="102"/>
        <v>0</v>
      </c>
      <c r="HE227" s="30">
        <f t="shared" si="103"/>
        <v>2636424</v>
      </c>
      <c r="HF227" s="30">
        <f t="shared" si="103"/>
        <v>0</v>
      </c>
      <c r="HG227" s="30">
        <f t="shared" si="103"/>
        <v>0</v>
      </c>
      <c r="HH227" s="30">
        <f t="shared" si="103"/>
        <v>2267125961</v>
      </c>
      <c r="HI227" s="30">
        <f t="shared" si="103"/>
        <v>239294500</v>
      </c>
      <c r="HJ227" s="30">
        <f t="shared" si="103"/>
        <v>2267125961</v>
      </c>
      <c r="HK227" s="30">
        <f t="shared" si="103"/>
        <v>239294500</v>
      </c>
      <c r="HL227" s="30">
        <f t="shared" si="103"/>
        <v>0</v>
      </c>
      <c r="HM227" s="30">
        <f t="shared" si="103"/>
        <v>0</v>
      </c>
      <c r="HN227" s="30">
        <f t="shared" si="103"/>
        <v>0</v>
      </c>
      <c r="HO227" s="30">
        <f t="shared" si="104"/>
        <v>0</v>
      </c>
      <c r="HP227" s="30">
        <f t="shared" si="104"/>
        <v>1563663308</v>
      </c>
      <c r="HQ227" s="30">
        <f t="shared" si="104"/>
        <v>4943412</v>
      </c>
      <c r="HR227" s="30">
        <f t="shared" si="104"/>
        <v>7886490</v>
      </c>
      <c r="HS227" s="30">
        <f t="shared" si="104"/>
        <v>28436059</v>
      </c>
      <c r="HT227" s="30">
        <f t="shared" si="104"/>
        <v>1522397347</v>
      </c>
      <c r="HU227" s="30">
        <f t="shared" si="104"/>
        <v>0</v>
      </c>
      <c r="HV227" s="30">
        <f t="shared" si="104"/>
        <v>0</v>
      </c>
      <c r="HW227" s="30">
        <f t="shared" si="104"/>
        <v>0</v>
      </c>
      <c r="HX227" s="30">
        <f t="shared" si="104"/>
        <v>2267125961</v>
      </c>
      <c r="HY227" s="30">
        <f t="shared" si="104"/>
        <v>239294500</v>
      </c>
      <c r="HZ227" s="30">
        <f t="shared" si="105"/>
        <v>63826855540</v>
      </c>
      <c r="IA227" s="30">
        <f t="shared" si="105"/>
        <v>58590357819</v>
      </c>
      <c r="IB227" s="30">
        <f t="shared" si="105"/>
        <v>52393787684</v>
      </c>
      <c r="IC227" s="30">
        <f t="shared" si="105"/>
        <v>0</v>
      </c>
      <c r="ID227" s="30">
        <f t="shared" si="105"/>
        <v>0</v>
      </c>
      <c r="IE227" s="30">
        <f t="shared" si="105"/>
        <v>0</v>
      </c>
      <c r="IF227" s="30">
        <f t="shared" si="105"/>
        <v>0</v>
      </c>
      <c r="IG227" s="30">
        <f t="shared" si="105"/>
        <v>45975772581</v>
      </c>
      <c r="IH227" s="30">
        <f t="shared" si="105"/>
        <v>40881552433</v>
      </c>
      <c r="II227" s="30">
        <f t="shared" si="105"/>
        <v>0</v>
      </c>
      <c r="IJ227" s="30">
        <f t="shared" si="106"/>
        <v>5094220148</v>
      </c>
      <c r="IK227" s="30">
        <f t="shared" si="106"/>
        <v>0</v>
      </c>
      <c r="IL227" s="30">
        <f t="shared" si="106"/>
        <v>3887431035</v>
      </c>
      <c r="IM227" s="30">
        <f t="shared" si="106"/>
        <v>1896854846</v>
      </c>
      <c r="IN227" s="30">
        <f t="shared" si="106"/>
        <v>345549425</v>
      </c>
      <c r="IO227" s="30">
        <f t="shared" si="106"/>
        <v>259162069</v>
      </c>
      <c r="IP227" s="30">
        <f t="shared" si="106"/>
        <v>3282719541</v>
      </c>
      <c r="IQ227" s="30">
        <f t="shared" si="106"/>
        <v>0</v>
      </c>
      <c r="IR227" s="30">
        <f t="shared" si="106"/>
        <v>0</v>
      </c>
      <c r="IS227" s="30">
        <f t="shared" si="106"/>
        <v>0</v>
      </c>
      <c r="IT227" s="30">
        <f t="shared" si="107"/>
        <v>0</v>
      </c>
      <c r="IU227" s="30">
        <f t="shared" si="107"/>
        <v>0</v>
      </c>
      <c r="IV227" s="30">
        <f t="shared" si="107"/>
        <v>633729222</v>
      </c>
      <c r="IW227" s="30">
        <f t="shared" si="107"/>
        <v>0</v>
      </c>
      <c r="IX227" s="30">
        <f t="shared" si="107"/>
        <v>0</v>
      </c>
      <c r="IY227" s="30">
        <f t="shared" si="107"/>
        <v>0</v>
      </c>
      <c r="IZ227" s="30">
        <f t="shared" si="107"/>
        <v>0</v>
      </c>
      <c r="JA227" s="30">
        <f t="shared" si="107"/>
        <v>0</v>
      </c>
      <c r="JB227" s="30">
        <f t="shared" si="107"/>
        <v>0</v>
      </c>
      <c r="JC227" s="30">
        <f t="shared" si="107"/>
        <v>0</v>
      </c>
      <c r="JD227" s="30">
        <f t="shared" si="108"/>
        <v>0</v>
      </c>
      <c r="JE227" s="30">
        <f t="shared" si="108"/>
        <v>0</v>
      </c>
      <c r="JF227" s="30">
        <f t="shared" si="108"/>
        <v>0</v>
      </c>
      <c r="JG227" s="30">
        <f t="shared" si="108"/>
        <v>0</v>
      </c>
      <c r="JH227" s="30">
        <f t="shared" si="108"/>
        <v>0</v>
      </c>
      <c r="JI227" s="30">
        <f t="shared" si="108"/>
        <v>0</v>
      </c>
      <c r="JJ227" s="30">
        <f t="shared" si="108"/>
        <v>0</v>
      </c>
      <c r="JK227" s="30">
        <f t="shared" si="108"/>
        <v>0</v>
      </c>
      <c r="JL227" s="30">
        <f t="shared" si="108"/>
        <v>0</v>
      </c>
      <c r="JM227" s="30">
        <f t="shared" si="108"/>
        <v>6196570135</v>
      </c>
      <c r="JN227" s="30">
        <f t="shared" si="109"/>
        <v>2635892</v>
      </c>
      <c r="JO227" s="30">
        <f t="shared" si="109"/>
        <v>6193934243</v>
      </c>
      <c r="JP227" s="30">
        <f t="shared" si="109"/>
        <v>2329366645</v>
      </c>
      <c r="JQ227" s="30">
        <f t="shared" si="109"/>
        <v>56640101</v>
      </c>
      <c r="JR227" s="30">
        <f t="shared" si="109"/>
        <v>1738053760</v>
      </c>
      <c r="JS227" s="30">
        <f t="shared" si="109"/>
        <v>0</v>
      </c>
      <c r="JT227" s="30">
        <f t="shared" si="109"/>
        <v>0</v>
      </c>
      <c r="JU227" s="30">
        <f t="shared" si="109"/>
        <v>0</v>
      </c>
      <c r="JV227" s="30">
        <f t="shared" si="109"/>
        <v>0</v>
      </c>
      <c r="JW227" s="30">
        <f t="shared" si="109"/>
        <v>0</v>
      </c>
      <c r="JX227" s="30">
        <f t="shared" si="110"/>
        <v>0</v>
      </c>
      <c r="JY227" s="30">
        <f t="shared" si="110"/>
        <v>0</v>
      </c>
      <c r="JZ227" s="30">
        <f t="shared" si="110"/>
        <v>0</v>
      </c>
      <c r="KA227" s="30">
        <f t="shared" si="110"/>
        <v>0</v>
      </c>
      <c r="KB227" s="30">
        <f t="shared" si="110"/>
        <v>0</v>
      </c>
      <c r="KC227" s="30">
        <f t="shared" si="110"/>
        <v>0</v>
      </c>
      <c r="KD227" s="30">
        <f t="shared" si="110"/>
        <v>0</v>
      </c>
      <c r="KE227" s="30">
        <f t="shared" si="110"/>
        <v>0</v>
      </c>
      <c r="KF227" s="30">
        <f t="shared" si="110"/>
        <v>0</v>
      </c>
      <c r="KG227" s="30">
        <f t="shared" si="110"/>
        <v>0</v>
      </c>
      <c r="KH227" s="30">
        <f t="shared" si="111"/>
        <v>0</v>
      </c>
      <c r="KI227" s="30">
        <f t="shared" si="111"/>
        <v>0</v>
      </c>
      <c r="KJ227" s="30">
        <f t="shared" si="111"/>
        <v>0</v>
      </c>
      <c r="KK227" s="30">
        <f t="shared" si="111"/>
        <v>0</v>
      </c>
      <c r="KL227" s="30">
        <f t="shared" si="111"/>
        <v>534672784</v>
      </c>
      <c r="KM227" s="30">
        <f t="shared" si="111"/>
        <v>2907131076</v>
      </c>
      <c r="KN227" s="30">
        <f t="shared" si="111"/>
        <v>1241327977</v>
      </c>
      <c r="KO227" s="30">
        <f t="shared" si="111"/>
        <v>32771767</v>
      </c>
      <c r="KP227" s="30">
        <f t="shared" si="111"/>
        <v>4578320</v>
      </c>
      <c r="KQ227" s="30">
        <f t="shared" si="111"/>
        <v>0</v>
      </c>
      <c r="KR227" s="30">
        <f t="shared" si="112"/>
        <v>0</v>
      </c>
      <c r="KS227" s="30">
        <f t="shared" si="112"/>
        <v>1621503</v>
      </c>
      <c r="KT227" s="30">
        <f t="shared" si="112"/>
        <v>3490876</v>
      </c>
      <c r="KU227" s="30">
        <f t="shared" si="112"/>
        <v>0</v>
      </c>
      <c r="KV227" s="30">
        <f t="shared" si="112"/>
        <v>58007939</v>
      </c>
      <c r="KW227" s="30">
        <f t="shared" si="112"/>
        <v>0</v>
      </c>
      <c r="KX227" s="30">
        <f t="shared" si="112"/>
        <v>434101</v>
      </c>
      <c r="KY227" s="30">
        <f t="shared" si="112"/>
        <v>3573983</v>
      </c>
      <c r="KZ227" s="30">
        <f t="shared" si="112"/>
        <v>6965708</v>
      </c>
      <c r="LA227" s="30">
        <f t="shared" si="112"/>
        <v>11969250</v>
      </c>
      <c r="LB227" s="30">
        <f t="shared" si="113"/>
        <v>3694415</v>
      </c>
      <c r="LC227" s="30">
        <f t="shared" si="113"/>
        <v>3695347</v>
      </c>
      <c r="LD227" s="30">
        <f t="shared" si="113"/>
        <v>699710562</v>
      </c>
      <c r="LE227" s="30">
        <f t="shared" si="113"/>
        <v>202827</v>
      </c>
      <c r="LF227" s="30">
        <f t="shared" si="113"/>
        <v>3633501</v>
      </c>
      <c r="LG227" s="30">
        <f t="shared" si="113"/>
        <v>0</v>
      </c>
      <c r="LH227" s="30">
        <f t="shared" si="113"/>
        <v>4261939</v>
      </c>
      <c r="LI227" s="30">
        <f t="shared" si="113"/>
        <v>22338584</v>
      </c>
      <c r="LJ227" s="30">
        <f t="shared" si="113"/>
        <v>0</v>
      </c>
      <c r="LK227" s="30">
        <f t="shared" si="113"/>
        <v>0</v>
      </c>
      <c r="LL227" s="30">
        <f t="shared" si="114"/>
        <v>0</v>
      </c>
      <c r="LM227" s="30">
        <f t="shared" si="114"/>
        <v>1375674</v>
      </c>
      <c r="LN227" s="30">
        <f t="shared" si="114"/>
        <v>1503404</v>
      </c>
      <c r="LO227" s="30">
        <f t="shared" si="114"/>
        <v>36433954</v>
      </c>
      <c r="LP227" s="30">
        <f t="shared" si="114"/>
        <v>1423398</v>
      </c>
      <c r="LQ227" s="30">
        <f t="shared" si="114"/>
        <v>88637957</v>
      </c>
      <c r="LR227" s="30">
        <f t="shared" si="114"/>
        <v>619292</v>
      </c>
      <c r="LS227" s="30">
        <f t="shared" si="114"/>
        <v>206267694</v>
      </c>
      <c r="LT227" s="30">
        <f t="shared" si="114"/>
        <v>0</v>
      </c>
      <c r="LU227" s="30">
        <f t="shared" si="114"/>
        <v>308699742</v>
      </c>
      <c r="LV227" s="30">
        <f t="shared" si="115"/>
        <v>234112</v>
      </c>
      <c r="LW227" s="30">
        <f t="shared" si="115"/>
        <v>4701160</v>
      </c>
      <c r="LX227" s="30">
        <f t="shared" si="115"/>
        <v>1300041</v>
      </c>
      <c r="LY227" s="30">
        <f t="shared" si="115"/>
        <v>0</v>
      </c>
      <c r="LZ227" s="30">
        <f t="shared" si="115"/>
        <v>23345068</v>
      </c>
      <c r="MA227" s="30">
        <f t="shared" si="115"/>
        <v>0</v>
      </c>
      <c r="MB227" s="30">
        <f t="shared" si="115"/>
        <v>31729955</v>
      </c>
      <c r="MC227" s="30">
        <f t="shared" si="115"/>
        <v>0</v>
      </c>
      <c r="MD227" s="30">
        <f t="shared" si="115"/>
        <v>0</v>
      </c>
      <c r="ME227" s="30">
        <f t="shared" si="115"/>
        <v>45535560</v>
      </c>
      <c r="MF227" s="30">
        <f t="shared" si="116"/>
        <v>22943862</v>
      </c>
      <c r="MG227" s="30">
        <f t="shared" si="116"/>
        <v>25268488</v>
      </c>
      <c r="MH227" s="30">
        <f t="shared" si="116"/>
        <v>0</v>
      </c>
      <c r="MI227" s="30">
        <f t="shared" si="116"/>
        <v>0</v>
      </c>
      <c r="MJ227" s="30">
        <f t="shared" si="116"/>
        <v>4833116</v>
      </c>
      <c r="MK227" s="30">
        <f t="shared" si="116"/>
        <v>0</v>
      </c>
      <c r="ML227" s="30">
        <f t="shared" si="116"/>
        <v>0</v>
      </c>
      <c r="MM227" s="30">
        <f t="shared" si="116"/>
        <v>0</v>
      </c>
      <c r="MN227" s="30">
        <f t="shared" si="116"/>
        <v>0</v>
      </c>
      <c r="MO227" s="30">
        <f t="shared" si="116"/>
        <v>0</v>
      </c>
      <c r="MP227" s="30">
        <f t="shared" si="117"/>
        <v>0</v>
      </c>
      <c r="MQ227" s="30">
        <f t="shared" si="117"/>
        <v>43445198</v>
      </c>
      <c r="MR227" s="30">
        <f t="shared" si="117"/>
        <v>0</v>
      </c>
      <c r="MS227" s="30">
        <f t="shared" si="117"/>
        <v>126535711606</v>
      </c>
      <c r="MT227" s="30">
        <f t="shared" si="117"/>
        <v>92501024922</v>
      </c>
      <c r="MU227" s="30">
        <f t="shared" si="117"/>
        <v>31718013429</v>
      </c>
      <c r="MV227" s="30">
        <f t="shared" si="117"/>
        <v>0</v>
      </c>
      <c r="MW227" s="30">
        <f t="shared" si="117"/>
        <v>0</v>
      </c>
      <c r="MX227" s="30">
        <f t="shared" si="117"/>
        <v>0</v>
      </c>
      <c r="MY227" s="30">
        <f t="shared" si="117"/>
        <v>0</v>
      </c>
      <c r="MZ227" s="30">
        <f t="shared" si="118"/>
        <v>22322266740</v>
      </c>
      <c r="NA227" s="30">
        <f t="shared" si="118"/>
        <v>0</v>
      </c>
      <c r="NB227" s="30">
        <f t="shared" si="118"/>
        <v>0</v>
      </c>
      <c r="NC227" s="30">
        <f t="shared" si="118"/>
        <v>0</v>
      </c>
      <c r="ND227" s="30">
        <f t="shared" si="118"/>
        <v>22322266740</v>
      </c>
      <c r="NE227" s="30">
        <f t="shared" si="118"/>
        <v>22322266740</v>
      </c>
      <c r="NF227" s="30">
        <f t="shared" si="118"/>
        <v>0</v>
      </c>
      <c r="NG227" s="30">
        <f t="shared" si="118"/>
        <v>810430271</v>
      </c>
      <c r="NH227" s="30">
        <f t="shared" si="118"/>
        <v>8585316418</v>
      </c>
      <c r="NI227" s="30">
        <f t="shared" si="118"/>
        <v>0</v>
      </c>
      <c r="NJ227" s="30">
        <f t="shared" si="119"/>
        <v>0</v>
      </c>
      <c r="NK227" s="30">
        <f t="shared" si="119"/>
        <v>0</v>
      </c>
      <c r="NL227" s="30">
        <f t="shared" si="119"/>
        <v>0</v>
      </c>
      <c r="NM227" s="30">
        <f t="shared" si="119"/>
        <v>60783011493</v>
      </c>
      <c r="NN227" s="30">
        <f t="shared" si="119"/>
        <v>51995559671</v>
      </c>
      <c r="NO227" s="30">
        <f t="shared" si="119"/>
        <v>0</v>
      </c>
      <c r="NP227" s="30">
        <f t="shared" si="119"/>
        <v>110596038</v>
      </c>
      <c r="NQ227" s="30">
        <f t="shared" si="119"/>
        <v>0</v>
      </c>
      <c r="NR227" s="30">
        <f t="shared" si="119"/>
        <v>3815550113</v>
      </c>
      <c r="NS227" s="30">
        <f t="shared" si="119"/>
        <v>0</v>
      </c>
      <c r="NT227" s="30">
        <f t="shared" si="120"/>
        <v>8787451822</v>
      </c>
      <c r="NU227" s="30">
        <f t="shared" si="120"/>
        <v>198479108</v>
      </c>
      <c r="NV227" s="30">
        <f t="shared" si="120"/>
        <v>454375769</v>
      </c>
      <c r="NW227" s="30">
        <f t="shared" si="120"/>
        <v>0</v>
      </c>
      <c r="NX227" s="30">
        <f t="shared" si="120"/>
        <v>0</v>
      </c>
      <c r="NY227" s="30">
        <f t="shared" si="120"/>
        <v>0</v>
      </c>
      <c r="NZ227" s="30">
        <f t="shared" si="120"/>
        <v>0</v>
      </c>
      <c r="OA227" s="30">
        <f t="shared" si="120"/>
        <v>18846566129</v>
      </c>
      <c r="OB227" s="30">
        <f t="shared" si="120"/>
        <v>976341113</v>
      </c>
      <c r="OC227" s="30">
        <f t="shared" si="120"/>
        <v>14403</v>
      </c>
      <c r="OD227" s="30">
        <f t="shared" si="121"/>
        <v>0</v>
      </c>
      <c r="OE227" s="30">
        <f t="shared" si="121"/>
        <v>14403</v>
      </c>
      <c r="OF227" s="30">
        <f t="shared" si="121"/>
        <v>976326710</v>
      </c>
      <c r="OG227" s="30">
        <f t="shared" si="121"/>
        <v>0</v>
      </c>
      <c r="OH227" s="30">
        <f t="shared" si="121"/>
        <v>976326710</v>
      </c>
      <c r="OI227" s="30">
        <f t="shared" si="121"/>
        <v>0</v>
      </c>
      <c r="OJ227" s="30">
        <f t="shared" si="121"/>
        <v>17870225016</v>
      </c>
      <c r="OK227" s="30">
        <f t="shared" si="121"/>
        <v>0</v>
      </c>
      <c r="OL227" s="30">
        <f t="shared" si="121"/>
        <v>0</v>
      </c>
      <c r="OM227" s="30">
        <f t="shared" si="121"/>
        <v>1098704235</v>
      </c>
      <c r="ON227" s="30">
        <f t="shared" si="122"/>
        <v>1157077996</v>
      </c>
      <c r="OO227" s="30">
        <f t="shared" si="122"/>
        <v>17870225016</v>
      </c>
      <c r="OP227" s="30">
        <f t="shared" si="122"/>
        <v>8736264</v>
      </c>
      <c r="OQ227" s="30">
        <f t="shared" si="122"/>
        <v>0</v>
      </c>
      <c r="OR227" s="30">
        <f t="shared" si="122"/>
        <v>0</v>
      </c>
      <c r="OS227" s="30">
        <f t="shared" si="122"/>
        <v>13944534517</v>
      </c>
      <c r="OT227" s="30">
        <f t="shared" si="122"/>
        <v>1114349738</v>
      </c>
      <c r="OU227" s="30">
        <f t="shared" si="122"/>
        <v>1114349738</v>
      </c>
      <c r="OV227" s="30">
        <f t="shared" si="122"/>
        <v>0</v>
      </c>
      <c r="OW227" s="30">
        <f t="shared" si="122"/>
        <v>1114349738</v>
      </c>
      <c r="OX227" s="30">
        <f t="shared" si="123"/>
        <v>0</v>
      </c>
      <c r="OY227" s="30">
        <f t="shared" si="123"/>
        <v>0</v>
      </c>
      <c r="OZ227" s="30">
        <f t="shared" si="123"/>
        <v>12830184779</v>
      </c>
      <c r="PA227" s="30">
        <f t="shared" si="123"/>
        <v>12590781449</v>
      </c>
      <c r="PB227" s="30">
        <f t="shared" si="123"/>
        <v>0</v>
      </c>
      <c r="PC227" s="30">
        <f t="shared" si="123"/>
        <v>0</v>
      </c>
      <c r="PD227" s="30">
        <f t="shared" si="123"/>
        <v>0</v>
      </c>
      <c r="PE227" s="30">
        <f t="shared" si="123"/>
        <v>0</v>
      </c>
      <c r="PF227" s="30">
        <f t="shared" si="123"/>
        <v>0</v>
      </c>
      <c r="PG227" s="30">
        <f t="shared" si="123"/>
        <v>15544366</v>
      </c>
      <c r="PH227" s="30">
        <f t="shared" si="124"/>
        <v>74792783</v>
      </c>
      <c r="PI227" s="30">
        <f t="shared" si="124"/>
        <v>795</v>
      </c>
      <c r="PJ227" s="30">
        <f t="shared" si="124"/>
        <v>0</v>
      </c>
      <c r="PK227" s="30">
        <f t="shared" si="124"/>
        <v>0</v>
      </c>
      <c r="PL227" s="30">
        <f t="shared" si="124"/>
        <v>0</v>
      </c>
      <c r="PM227" s="30">
        <f t="shared" si="124"/>
        <v>239403330</v>
      </c>
      <c r="PN227" s="30">
        <f t="shared" si="124"/>
        <v>36106855</v>
      </c>
      <c r="PO227" s="30">
        <f t="shared" si="124"/>
        <v>0</v>
      </c>
      <c r="PP227" s="30">
        <f t="shared" si="124"/>
        <v>0</v>
      </c>
      <c r="PQ227" s="30">
        <f t="shared" si="124"/>
        <v>0</v>
      </c>
      <c r="PR227" s="30">
        <f t="shared" si="125"/>
        <v>0</v>
      </c>
      <c r="PS227" s="30">
        <f t="shared" si="125"/>
        <v>0</v>
      </c>
      <c r="PT227" s="30">
        <f t="shared" si="125"/>
        <v>1243586038</v>
      </c>
      <c r="PU227" s="30">
        <f t="shared" si="125"/>
        <v>1243586038</v>
      </c>
      <c r="PV227" s="30">
        <f t="shared" si="125"/>
        <v>0</v>
      </c>
      <c r="PW227" s="30">
        <f t="shared" si="125"/>
        <v>0</v>
      </c>
      <c r="PX227" s="30">
        <f t="shared" si="125"/>
        <v>206304475</v>
      </c>
      <c r="PY227" s="30">
        <f t="shared" si="125"/>
        <v>0</v>
      </c>
      <c r="PZ227" s="30">
        <f t="shared" si="125"/>
        <v>0</v>
      </c>
      <c r="QA227" s="30">
        <f t="shared" si="125"/>
        <v>0</v>
      </c>
      <c r="QB227" s="30">
        <f t="shared" si="126"/>
        <v>0</v>
      </c>
      <c r="QC227" s="30">
        <f t="shared" si="126"/>
        <v>6382258025</v>
      </c>
      <c r="QD227" s="30">
        <f t="shared" si="126"/>
        <v>6382258025</v>
      </c>
      <c r="QE227" s="30">
        <f t="shared" si="126"/>
        <v>2371372167</v>
      </c>
      <c r="QF227" s="30">
        <f t="shared" si="126"/>
        <v>2340212454</v>
      </c>
      <c r="QG227" s="30">
        <f t="shared" si="126"/>
        <v>226966395</v>
      </c>
      <c r="QH227" s="30">
        <f t="shared" si="126"/>
        <v>14447728</v>
      </c>
      <c r="QI227" s="30">
        <f t="shared" si="126"/>
        <v>1429259281</v>
      </c>
      <c r="QJ227" s="30">
        <f t="shared" si="126"/>
        <v>0</v>
      </c>
      <c r="QK227" s="30">
        <f t="shared" si="126"/>
        <v>0</v>
      </c>
      <c r="QL227" s="30">
        <f t="shared" si="127"/>
        <v>2096344003</v>
      </c>
      <c r="QM227" s="30">
        <f t="shared" si="127"/>
        <v>0</v>
      </c>
      <c r="QN227" s="30">
        <f t="shared" si="127"/>
        <v>0</v>
      </c>
      <c r="QO227" s="30">
        <f t="shared" si="127"/>
        <v>397175610123</v>
      </c>
      <c r="QP227" s="30">
        <f t="shared" si="127"/>
        <v>210521951076</v>
      </c>
      <c r="QQ227" s="30">
        <f t="shared" si="127"/>
        <v>459536601</v>
      </c>
      <c r="QR227" s="30">
        <f t="shared" si="127"/>
        <v>281773264</v>
      </c>
      <c r="QS227" s="30">
        <f t="shared" si="127"/>
        <v>177763337</v>
      </c>
      <c r="QT227" s="30">
        <f t="shared" si="127"/>
        <v>0</v>
      </c>
      <c r="QU227" s="30">
        <f t="shared" si="127"/>
        <v>0</v>
      </c>
      <c r="QV227" s="30">
        <f t="shared" si="128"/>
        <v>0</v>
      </c>
      <c r="QW227" s="30">
        <f t="shared" si="128"/>
        <v>2014968394</v>
      </c>
      <c r="QX227" s="30">
        <f t="shared" si="128"/>
        <v>2013167832</v>
      </c>
      <c r="QY227" s="30">
        <f t="shared" si="128"/>
        <v>1800562</v>
      </c>
      <c r="QZ227" s="30">
        <f t="shared" si="128"/>
        <v>208047446081</v>
      </c>
      <c r="RA227" s="30">
        <f t="shared" si="128"/>
        <v>0</v>
      </c>
      <c r="RB227" s="30">
        <f t="shared" si="128"/>
        <v>0</v>
      </c>
      <c r="RC227" s="30">
        <f t="shared" si="128"/>
        <v>0</v>
      </c>
      <c r="RD227" s="30">
        <f t="shared" si="128"/>
        <v>0</v>
      </c>
      <c r="RE227" s="30">
        <f t="shared" si="128"/>
        <v>0</v>
      </c>
      <c r="RF227" s="30">
        <f t="shared" si="129"/>
        <v>0</v>
      </c>
      <c r="RG227" s="30">
        <f t="shared" si="129"/>
        <v>0</v>
      </c>
      <c r="RH227" s="30">
        <f t="shared" si="129"/>
        <v>0</v>
      </c>
      <c r="RI227" s="30">
        <f t="shared" si="129"/>
        <v>186653659047</v>
      </c>
      <c r="RJ227" s="30">
        <f t="shared" si="129"/>
        <v>6325838050</v>
      </c>
      <c r="RK227" s="30">
        <f t="shared" si="129"/>
        <v>6325838050</v>
      </c>
      <c r="RL227" s="30">
        <f t="shared" si="129"/>
        <v>4109046333</v>
      </c>
      <c r="RM227" s="30">
        <f t="shared" si="129"/>
        <v>186573655</v>
      </c>
      <c r="RN227" s="30">
        <f t="shared" si="129"/>
        <v>131307843</v>
      </c>
      <c r="RO227" s="30">
        <f t="shared" si="129"/>
        <v>1870288</v>
      </c>
      <c r="RP227" s="30">
        <f t="shared" si="130"/>
        <v>0</v>
      </c>
      <c r="RQ227" s="30">
        <f t="shared" si="130"/>
        <v>0</v>
      </c>
      <c r="RR227" s="30">
        <f t="shared" si="130"/>
        <v>0</v>
      </c>
      <c r="RS227" s="30">
        <f t="shared" si="130"/>
        <v>0</v>
      </c>
      <c r="RT227" s="30">
        <f t="shared" si="130"/>
        <v>0</v>
      </c>
      <c r="RU227" s="30">
        <f t="shared" si="130"/>
        <v>0</v>
      </c>
      <c r="RV227" s="30">
        <f t="shared" si="130"/>
        <v>4206701</v>
      </c>
      <c r="RW227" s="30">
        <f t="shared" si="130"/>
        <v>338851</v>
      </c>
      <c r="RX227" s="30">
        <f t="shared" si="130"/>
        <v>0</v>
      </c>
      <c r="RY227" s="30">
        <f t="shared" si="130"/>
        <v>0</v>
      </c>
      <c r="RZ227" s="30">
        <f t="shared" si="131"/>
        <v>0</v>
      </c>
      <c r="SA227" s="30">
        <f t="shared" si="131"/>
        <v>0</v>
      </c>
      <c r="SB227" s="30">
        <f t="shared" si="131"/>
        <v>0</v>
      </c>
      <c r="SC227" s="30">
        <f t="shared" si="131"/>
        <v>0</v>
      </c>
      <c r="SD227" s="30">
        <f t="shared" si="131"/>
        <v>0</v>
      </c>
      <c r="SE227" s="30">
        <f t="shared" si="131"/>
        <v>0</v>
      </c>
      <c r="SF227" s="30">
        <f t="shared" si="131"/>
        <v>0</v>
      </c>
      <c r="SG227" s="30">
        <f t="shared" si="131"/>
        <v>94636</v>
      </c>
      <c r="SH227" s="30">
        <f t="shared" si="131"/>
        <v>50519956</v>
      </c>
      <c r="SI227" s="30">
        <f t="shared" si="131"/>
        <v>0</v>
      </c>
      <c r="SJ227" s="30">
        <f t="shared" si="132"/>
        <v>0</v>
      </c>
      <c r="SK227" s="30">
        <f t="shared" si="132"/>
        <v>1792231492</v>
      </c>
      <c r="SL227" s="30">
        <f t="shared" si="132"/>
        <v>1792231492</v>
      </c>
      <c r="SM227" s="30">
        <f t="shared" si="132"/>
        <v>0</v>
      </c>
      <c r="SN227" s="30">
        <f t="shared" si="132"/>
        <v>0</v>
      </c>
      <c r="SO227" s="30">
        <f t="shared" si="132"/>
        <v>0</v>
      </c>
      <c r="SP227" s="30">
        <f t="shared" si="132"/>
        <v>0</v>
      </c>
      <c r="SQ227" s="30">
        <f t="shared" si="132"/>
        <v>0</v>
      </c>
      <c r="SR227" s="30">
        <f t="shared" si="132"/>
        <v>0</v>
      </c>
      <c r="SS227" s="30">
        <f t="shared" si="132"/>
        <v>49648295</v>
      </c>
      <c r="ST227" s="30">
        <f t="shared" si="133"/>
        <v>0</v>
      </c>
      <c r="SU227" s="30">
        <f t="shared" si="133"/>
        <v>0</v>
      </c>
      <c r="SV227" s="30">
        <f t="shared" si="133"/>
        <v>0</v>
      </c>
      <c r="SW227" s="30">
        <f t="shared" si="133"/>
        <v>0</v>
      </c>
      <c r="SX227" s="30">
        <f t="shared" si="133"/>
        <v>0</v>
      </c>
      <c r="SY227" s="30">
        <f t="shared" si="133"/>
        <v>0</v>
      </c>
      <c r="SZ227" s="30">
        <f t="shared" si="133"/>
        <v>0</v>
      </c>
      <c r="TA227" s="30">
        <f t="shared" si="133"/>
        <v>0</v>
      </c>
      <c r="TB227" s="30">
        <f t="shared" si="133"/>
        <v>0</v>
      </c>
      <c r="TC227" s="30">
        <f t="shared" si="133"/>
        <v>0</v>
      </c>
      <c r="TD227" s="30">
        <f t="shared" si="134"/>
        <v>0</v>
      </c>
      <c r="TE227" s="30">
        <f t="shared" si="134"/>
        <v>0</v>
      </c>
      <c r="TF227" s="30">
        <f t="shared" si="134"/>
        <v>0</v>
      </c>
      <c r="TG227" s="30">
        <f t="shared" si="134"/>
        <v>0</v>
      </c>
      <c r="TH227" s="30">
        <f t="shared" si="134"/>
        <v>0</v>
      </c>
      <c r="TI227" s="30">
        <f t="shared" si="134"/>
        <v>319751786</v>
      </c>
      <c r="TJ227" s="30">
        <f t="shared" si="134"/>
        <v>180000000000</v>
      </c>
      <c r="TK227" s="30">
        <f t="shared" si="134"/>
        <v>180000000000</v>
      </c>
      <c r="TL227" s="30">
        <f t="shared" si="134"/>
        <v>180000000000</v>
      </c>
      <c r="TM227" s="30">
        <f t="shared" si="134"/>
        <v>0</v>
      </c>
      <c r="TN227" s="30">
        <f t="shared" si="135"/>
        <v>0</v>
      </c>
      <c r="TO227" s="30">
        <f t="shared" si="135"/>
        <v>0</v>
      </c>
      <c r="TP227" s="30">
        <f t="shared" si="135"/>
        <v>0</v>
      </c>
      <c r="TQ227" s="30">
        <f t="shared" si="135"/>
        <v>0</v>
      </c>
      <c r="TR227" s="30">
        <f t="shared" si="135"/>
        <v>0</v>
      </c>
      <c r="TS227" s="30">
        <f t="shared" si="135"/>
        <v>0</v>
      </c>
      <c r="TT227" s="30">
        <f t="shared" si="135"/>
        <v>0</v>
      </c>
      <c r="TU227" s="30">
        <f t="shared" si="135"/>
        <v>327820997</v>
      </c>
      <c r="TV227" s="30">
        <f t="shared" si="135"/>
        <v>0</v>
      </c>
      <c r="TW227" s="30">
        <f t="shared" si="135"/>
        <v>39021825</v>
      </c>
      <c r="TX227" s="30">
        <f t="shared" si="136"/>
        <v>0</v>
      </c>
      <c r="TY227" s="30">
        <f t="shared" si="136"/>
        <v>288799172</v>
      </c>
      <c r="TZ227" s="30">
        <f t="shared" si="136"/>
        <v>0</v>
      </c>
      <c r="UA227" s="30">
        <f t="shared" si="136"/>
        <v>0</v>
      </c>
      <c r="UB227" s="30">
        <f t="shared" si="136"/>
        <v>0</v>
      </c>
      <c r="UC227" s="30">
        <f t="shared" si="136"/>
        <v>0</v>
      </c>
      <c r="UD227" s="30">
        <f t="shared" si="136"/>
        <v>0</v>
      </c>
      <c r="UE227" s="30">
        <f t="shared" si="136"/>
        <v>0</v>
      </c>
      <c r="UF227" s="30">
        <f t="shared" si="136"/>
        <v>0</v>
      </c>
      <c r="UG227" s="30">
        <f t="shared" si="136"/>
        <v>674931939648</v>
      </c>
      <c r="UH227" s="2"/>
      <c r="UI227" s="2"/>
    </row>
    <row r="228" spans="1:555">
      <c r="A228" s="743"/>
      <c r="B228" s="65">
        <v>2014</v>
      </c>
      <c r="C228" s="30">
        <f t="shared" si="82"/>
        <v>219352973538</v>
      </c>
      <c r="D228" s="30">
        <f t="shared" si="82"/>
        <v>106602509655</v>
      </c>
      <c r="E228" s="30">
        <f t="shared" si="82"/>
        <v>93022765446</v>
      </c>
      <c r="F228" s="30">
        <f t="shared" si="82"/>
        <v>15657960</v>
      </c>
      <c r="G228" s="30">
        <f t="shared" si="82"/>
        <v>1719720</v>
      </c>
      <c r="H228" s="30">
        <f t="shared" si="82"/>
        <v>51215948626</v>
      </c>
      <c r="I228" s="30">
        <f t="shared" si="82"/>
        <v>44332593067.399506</v>
      </c>
      <c r="J228" s="30">
        <f t="shared" si="82"/>
        <v>6371196072.2504997</v>
      </c>
      <c r="K228" s="30">
        <f t="shared" si="82"/>
        <v>512159486.3499999</v>
      </c>
      <c r="L228" s="30">
        <f t="shared" si="82"/>
        <v>3643502199</v>
      </c>
      <c r="M228" s="30">
        <f t="shared" si="83"/>
        <v>30255195647</v>
      </c>
      <c r="N228" s="30">
        <f t="shared" si="83"/>
        <v>29952643690.139999</v>
      </c>
      <c r="O228" s="30">
        <f t="shared" si="83"/>
        <v>302551956.86000001</v>
      </c>
      <c r="P228" s="30">
        <f t="shared" si="83"/>
        <v>2123343177</v>
      </c>
      <c r="Q228" s="30">
        <f t="shared" si="83"/>
        <v>3415623147</v>
      </c>
      <c r="R228" s="30">
        <f t="shared" si="83"/>
        <v>2351774970</v>
      </c>
      <c r="S228" s="30">
        <f t="shared" si="83"/>
        <v>13579744209</v>
      </c>
      <c r="T228" s="30">
        <f t="shared" si="83"/>
        <v>3581451000</v>
      </c>
      <c r="U228" s="30">
        <f t="shared" si="83"/>
        <v>4213466000</v>
      </c>
      <c r="V228" s="30">
        <f t="shared" si="83"/>
        <v>7794917000</v>
      </c>
      <c r="W228" s="30">
        <f t="shared" si="84"/>
        <v>180625636</v>
      </c>
      <c r="X228" s="30">
        <f t="shared" si="84"/>
        <v>968478476</v>
      </c>
      <c r="Y228" s="30">
        <f t="shared" si="84"/>
        <v>122352000</v>
      </c>
      <c r="Z228" s="30">
        <f t="shared" si="84"/>
        <v>12235200</v>
      </c>
      <c r="AA228" s="30">
        <f t="shared" si="84"/>
        <v>110116800</v>
      </c>
      <c r="AB228" s="30">
        <f t="shared" si="84"/>
        <v>142595466</v>
      </c>
      <c r="AC228" s="30">
        <f t="shared" si="84"/>
        <v>9071880</v>
      </c>
      <c r="AD228" s="30">
        <f t="shared" si="84"/>
        <v>3707544276</v>
      </c>
      <c r="AE228" s="30">
        <f t="shared" si="84"/>
        <v>654159475</v>
      </c>
      <c r="AF228" s="30">
        <f t="shared" si="84"/>
        <v>497591089</v>
      </c>
      <c r="AG228" s="30">
        <f t="shared" si="85"/>
        <v>156568386</v>
      </c>
      <c r="AH228" s="30">
        <f t="shared" si="85"/>
        <v>0</v>
      </c>
      <c r="AI228" s="30">
        <f t="shared" si="85"/>
        <v>112750463883</v>
      </c>
      <c r="AJ228" s="30">
        <f t="shared" si="85"/>
        <v>470535594</v>
      </c>
      <c r="AK228" s="30">
        <f t="shared" si="85"/>
        <v>85380719</v>
      </c>
      <c r="AL228" s="30">
        <f t="shared" si="85"/>
        <v>935575</v>
      </c>
      <c r="AM228" s="30">
        <f t="shared" si="85"/>
        <v>384219300</v>
      </c>
      <c r="AN228" s="30">
        <f t="shared" si="85"/>
        <v>0</v>
      </c>
      <c r="AO228" s="30">
        <f t="shared" si="85"/>
        <v>1607219399</v>
      </c>
      <c r="AP228" s="30">
        <f t="shared" si="85"/>
        <v>1549601386</v>
      </c>
      <c r="AQ228" s="30">
        <f t="shared" si="86"/>
        <v>0</v>
      </c>
      <c r="AR228" s="30">
        <f t="shared" si="86"/>
        <v>26190244</v>
      </c>
      <c r="AS228" s="30">
        <f t="shared" si="86"/>
        <v>85635</v>
      </c>
      <c r="AT228" s="30">
        <f t="shared" si="86"/>
        <v>29802134</v>
      </c>
      <c r="AU228" s="30">
        <f t="shared" si="86"/>
        <v>0</v>
      </c>
      <c r="AV228" s="30">
        <f t="shared" si="86"/>
        <v>0</v>
      </c>
      <c r="AW228" s="30">
        <f t="shared" si="86"/>
        <v>0</v>
      </c>
      <c r="AX228" s="30">
        <f t="shared" si="86"/>
        <v>1540000</v>
      </c>
      <c r="AY228" s="30">
        <f t="shared" si="86"/>
        <v>0</v>
      </c>
      <c r="AZ228" s="30">
        <f t="shared" si="86"/>
        <v>0</v>
      </c>
      <c r="BA228" s="30">
        <f t="shared" si="87"/>
        <v>0</v>
      </c>
      <c r="BB228" s="30">
        <f t="shared" si="87"/>
        <v>0</v>
      </c>
      <c r="BC228" s="30">
        <f t="shared" si="87"/>
        <v>0</v>
      </c>
      <c r="BD228" s="30">
        <f t="shared" si="87"/>
        <v>4668911094</v>
      </c>
      <c r="BE228" s="30">
        <f t="shared" si="87"/>
        <v>1461738</v>
      </c>
      <c r="BF228" s="30">
        <f t="shared" si="87"/>
        <v>2372005180</v>
      </c>
      <c r="BG228" s="30">
        <f t="shared" si="87"/>
        <v>1166222584</v>
      </c>
      <c r="BH228" s="30">
        <f t="shared" si="87"/>
        <v>435518</v>
      </c>
      <c r="BI228" s="30">
        <f t="shared" si="87"/>
        <v>289487</v>
      </c>
      <c r="BJ228" s="30">
        <f t="shared" si="87"/>
        <v>0</v>
      </c>
      <c r="BK228" s="30">
        <f t="shared" si="88"/>
        <v>199624644</v>
      </c>
      <c r="BL228" s="30">
        <f t="shared" si="88"/>
        <v>10252391</v>
      </c>
      <c r="BM228" s="30">
        <f t="shared" si="88"/>
        <v>0</v>
      </c>
      <c r="BN228" s="30">
        <f t="shared" si="88"/>
        <v>10941895</v>
      </c>
      <c r="BO228" s="30">
        <f t="shared" si="88"/>
        <v>3463619</v>
      </c>
      <c r="BP228" s="30">
        <f t="shared" si="88"/>
        <v>0</v>
      </c>
      <c r="BQ228" s="30">
        <f t="shared" si="88"/>
        <v>0</v>
      </c>
      <c r="BR228" s="30">
        <f t="shared" si="88"/>
        <v>186089109</v>
      </c>
      <c r="BS228" s="30">
        <f t="shared" si="88"/>
        <v>718124929</v>
      </c>
      <c r="BT228" s="30">
        <f t="shared" si="88"/>
        <v>199696651</v>
      </c>
      <c r="BU228" s="30">
        <f t="shared" si="89"/>
        <v>5862712</v>
      </c>
      <c r="BV228" s="30">
        <f t="shared" si="89"/>
        <v>0</v>
      </c>
      <c r="BW228" s="30">
        <f t="shared" si="89"/>
        <v>0</v>
      </c>
      <c r="BX228" s="30">
        <f t="shared" si="89"/>
        <v>0</v>
      </c>
      <c r="BY228" s="30">
        <f t="shared" si="89"/>
        <v>193833939</v>
      </c>
      <c r="BZ228" s="30">
        <f t="shared" si="89"/>
        <v>0</v>
      </c>
      <c r="CA228" s="30">
        <f t="shared" si="89"/>
        <v>0</v>
      </c>
      <c r="CB228" s="30">
        <f t="shared" si="89"/>
        <v>0</v>
      </c>
      <c r="CC228" s="30">
        <f t="shared" si="89"/>
        <v>3269285858</v>
      </c>
      <c r="CD228" s="30">
        <f t="shared" si="89"/>
        <v>16996933</v>
      </c>
      <c r="CE228" s="30">
        <f t="shared" si="90"/>
        <v>5083631148</v>
      </c>
      <c r="CF228" s="30">
        <f t="shared" si="90"/>
        <v>148941597</v>
      </c>
      <c r="CG228" s="30">
        <f t="shared" si="90"/>
        <v>2705624523</v>
      </c>
      <c r="CH228" s="30">
        <f t="shared" si="90"/>
        <v>303459203</v>
      </c>
      <c r="CI228" s="30">
        <f t="shared" si="90"/>
        <v>30235832</v>
      </c>
      <c r="CJ228" s="30">
        <f t="shared" si="90"/>
        <v>1292038</v>
      </c>
      <c r="CK228" s="30">
        <f t="shared" si="90"/>
        <v>15310695</v>
      </c>
      <c r="CL228" s="30">
        <f t="shared" si="90"/>
        <v>4371526</v>
      </c>
      <c r="CM228" s="30">
        <f t="shared" si="90"/>
        <v>1081813</v>
      </c>
      <c r="CN228" s="30">
        <f t="shared" si="90"/>
        <v>476199</v>
      </c>
      <c r="CO228" s="30">
        <f t="shared" si="91"/>
        <v>237661</v>
      </c>
      <c r="CP228" s="30">
        <f t="shared" si="91"/>
        <v>7465900</v>
      </c>
      <c r="CQ228" s="30">
        <f t="shared" si="91"/>
        <v>0</v>
      </c>
      <c r="CR228" s="30">
        <f t="shared" si="91"/>
        <v>0</v>
      </c>
      <c r="CS228" s="30">
        <f t="shared" si="91"/>
        <v>1869610411</v>
      </c>
      <c r="CT228" s="30">
        <f t="shared" si="91"/>
        <v>663224962</v>
      </c>
      <c r="CU228" s="30">
        <f t="shared" si="91"/>
        <v>0</v>
      </c>
      <c r="CV228" s="30">
        <f t="shared" si="91"/>
        <v>40332225</v>
      </c>
      <c r="CW228" s="30">
        <f t="shared" si="91"/>
        <v>10633034</v>
      </c>
      <c r="CX228" s="30">
        <f t="shared" si="91"/>
        <v>724362</v>
      </c>
      <c r="CY228" s="30">
        <f t="shared" si="92"/>
        <v>0</v>
      </c>
      <c r="CZ228" s="30">
        <f t="shared" si="92"/>
        <v>1121704977</v>
      </c>
      <c r="DA228" s="30">
        <f t="shared" si="92"/>
        <v>992909553</v>
      </c>
      <c r="DB228" s="30">
        <f t="shared" si="92"/>
        <v>109633044</v>
      </c>
      <c r="DC228" s="30">
        <f t="shared" si="92"/>
        <v>0</v>
      </c>
      <c r="DD228" s="30">
        <f t="shared" si="92"/>
        <v>19162380</v>
      </c>
      <c r="DE228" s="30">
        <f t="shared" si="92"/>
        <v>0</v>
      </c>
      <c r="DF228" s="30">
        <f t="shared" si="92"/>
        <v>20443466</v>
      </c>
      <c r="DG228" s="30">
        <f t="shared" si="92"/>
        <v>12547385</v>
      </c>
      <c r="DH228" s="30">
        <f t="shared" si="92"/>
        <v>0</v>
      </c>
      <c r="DI228" s="30">
        <f t="shared" si="93"/>
        <v>6245343</v>
      </c>
      <c r="DJ228" s="30">
        <f t="shared" si="93"/>
        <v>0</v>
      </c>
      <c r="DK228" s="30">
        <f t="shared" si="93"/>
        <v>6245343</v>
      </c>
      <c r="DL228" s="30">
        <f t="shared" si="93"/>
        <v>0</v>
      </c>
      <c r="DM228" s="30">
        <f t="shared" si="93"/>
        <v>691901477</v>
      </c>
      <c r="DN228" s="30">
        <f t="shared" si="93"/>
        <v>41114840</v>
      </c>
      <c r="DO228" s="30">
        <f t="shared" si="93"/>
        <v>5768055</v>
      </c>
      <c r="DP228" s="30">
        <f t="shared" si="93"/>
        <v>539219</v>
      </c>
      <c r="DQ228" s="30">
        <f t="shared" si="93"/>
        <v>5228836</v>
      </c>
      <c r="DR228" s="30">
        <f t="shared" si="93"/>
        <v>633325466</v>
      </c>
      <c r="DS228" s="30">
        <f t="shared" si="94"/>
        <v>20388870</v>
      </c>
      <c r="DT228" s="30">
        <f t="shared" si="94"/>
        <v>19129572</v>
      </c>
      <c r="DU228" s="30">
        <f t="shared" si="94"/>
        <v>1240264</v>
      </c>
      <c r="DV228" s="30">
        <f t="shared" si="94"/>
        <v>19034</v>
      </c>
      <c r="DW228" s="30">
        <f t="shared" si="94"/>
        <v>12935621</v>
      </c>
      <c r="DX228" s="30">
        <f t="shared" si="94"/>
        <v>3587200</v>
      </c>
      <c r="DY228" s="30">
        <f t="shared" si="94"/>
        <v>0</v>
      </c>
      <c r="DZ228" s="30">
        <f t="shared" si="94"/>
        <v>0</v>
      </c>
      <c r="EA228" s="30">
        <f t="shared" si="94"/>
        <v>9348421</v>
      </c>
      <c r="EB228" s="30">
        <f t="shared" si="94"/>
        <v>0</v>
      </c>
      <c r="EC228" s="30">
        <f t="shared" si="95"/>
        <v>4038995</v>
      </c>
      <c r="ED228" s="30">
        <f t="shared" si="95"/>
        <v>0</v>
      </c>
      <c r="EE228" s="30">
        <f t="shared" si="95"/>
        <v>4019200</v>
      </c>
      <c r="EF228" s="30">
        <f t="shared" si="95"/>
        <v>19795</v>
      </c>
      <c r="EG228" s="30">
        <f t="shared" si="95"/>
        <v>34435969</v>
      </c>
      <c r="EH228" s="30">
        <f t="shared" si="95"/>
        <v>33887000</v>
      </c>
      <c r="EI228" s="30">
        <f t="shared" si="95"/>
        <v>548969</v>
      </c>
      <c r="EJ228" s="30">
        <f t="shared" si="95"/>
        <v>0</v>
      </c>
      <c r="EK228" s="30">
        <f t="shared" si="95"/>
        <v>55305438</v>
      </c>
      <c r="EL228" s="30">
        <f t="shared" si="95"/>
        <v>82431</v>
      </c>
      <c r="EM228" s="30">
        <f t="shared" si="96"/>
        <v>630298</v>
      </c>
      <c r="EN228" s="30">
        <f t="shared" si="96"/>
        <v>31453914</v>
      </c>
      <c r="EO228" s="30">
        <f t="shared" si="96"/>
        <v>1667415</v>
      </c>
      <c r="EP228" s="30">
        <f t="shared" si="96"/>
        <v>142325</v>
      </c>
      <c r="EQ228" s="30">
        <f t="shared" si="96"/>
        <v>20332</v>
      </c>
      <c r="ER228" s="30">
        <f t="shared" si="96"/>
        <v>101661</v>
      </c>
      <c r="ES228" s="30">
        <f t="shared" si="96"/>
        <v>1036942</v>
      </c>
      <c r="ET228" s="30">
        <f t="shared" si="96"/>
        <v>366155</v>
      </c>
      <c r="EU228" s="30">
        <f t="shared" si="96"/>
        <v>2989184</v>
      </c>
      <c r="EV228" s="30">
        <f t="shared" si="96"/>
        <v>1028970</v>
      </c>
      <c r="EW228" s="30">
        <f t="shared" si="97"/>
        <v>35581350</v>
      </c>
      <c r="EX228" s="30">
        <f t="shared" si="97"/>
        <v>0</v>
      </c>
      <c r="EY228" s="30">
        <f t="shared" si="97"/>
        <v>955613</v>
      </c>
      <c r="EZ228" s="30">
        <f t="shared" si="97"/>
        <v>29786673</v>
      </c>
      <c r="FA228" s="30">
        <f t="shared" si="97"/>
        <v>4839064</v>
      </c>
      <c r="FB228" s="30">
        <f t="shared" si="97"/>
        <v>0</v>
      </c>
      <c r="FC228" s="30">
        <f t="shared" si="97"/>
        <v>195103</v>
      </c>
      <c r="FD228" s="30">
        <f t="shared" si="97"/>
        <v>0</v>
      </c>
      <c r="FE228" s="30">
        <f t="shared" si="97"/>
        <v>0</v>
      </c>
      <c r="FF228" s="30">
        <f t="shared" si="97"/>
        <v>432591908</v>
      </c>
      <c r="FG228" s="30">
        <f t="shared" si="98"/>
        <v>11693116</v>
      </c>
      <c r="FH228" s="30">
        <f t="shared" si="98"/>
        <v>1016610</v>
      </c>
      <c r="FI228" s="30">
        <f t="shared" si="98"/>
        <v>0</v>
      </c>
      <c r="FJ228" s="30">
        <f t="shared" si="98"/>
        <v>8988933</v>
      </c>
      <c r="FK228" s="30">
        <f t="shared" si="98"/>
        <v>2833468</v>
      </c>
      <c r="FL228" s="30">
        <f t="shared" si="98"/>
        <v>0</v>
      </c>
      <c r="FM228" s="30">
        <f t="shared" si="98"/>
        <v>0</v>
      </c>
      <c r="FN228" s="30">
        <f t="shared" si="98"/>
        <v>0</v>
      </c>
      <c r="FO228" s="30">
        <f t="shared" si="98"/>
        <v>6155465</v>
      </c>
      <c r="FP228" s="30">
        <f t="shared" si="98"/>
        <v>1687573</v>
      </c>
      <c r="FQ228" s="30">
        <f t="shared" si="99"/>
        <v>0</v>
      </c>
      <c r="FR228" s="30">
        <f t="shared" si="99"/>
        <v>308713648</v>
      </c>
      <c r="FS228" s="30">
        <f t="shared" si="99"/>
        <v>227323688</v>
      </c>
      <c r="FT228" s="30">
        <f t="shared" si="99"/>
        <v>156107</v>
      </c>
      <c r="FU228" s="30">
        <f t="shared" si="99"/>
        <v>78492171</v>
      </c>
      <c r="FV228" s="30">
        <f t="shared" si="99"/>
        <v>39210865</v>
      </c>
      <c r="FW228" s="30">
        <f t="shared" si="99"/>
        <v>35346881</v>
      </c>
      <c r="FX228" s="30">
        <f t="shared" si="99"/>
        <v>3863984</v>
      </c>
      <c r="FY228" s="30">
        <f t="shared" si="99"/>
        <v>0</v>
      </c>
      <c r="FZ228" s="30">
        <f t="shared" si="99"/>
        <v>264319</v>
      </c>
      <c r="GA228" s="30">
        <f t="shared" si="100"/>
        <v>108173726</v>
      </c>
      <c r="GB228" s="30">
        <f t="shared" si="100"/>
        <v>1026500</v>
      </c>
      <c r="GC228" s="30">
        <f t="shared" si="100"/>
        <v>3644809</v>
      </c>
      <c r="GD228" s="30">
        <f t="shared" si="100"/>
        <v>0</v>
      </c>
      <c r="GE228" s="30">
        <f t="shared" si="100"/>
        <v>3644809</v>
      </c>
      <c r="GF228" s="30">
        <f t="shared" si="100"/>
        <v>0</v>
      </c>
      <c r="GG228" s="30">
        <f t="shared" si="100"/>
        <v>112314</v>
      </c>
      <c r="GH228" s="30">
        <f t="shared" si="100"/>
        <v>5162500</v>
      </c>
      <c r="GI228" s="30">
        <f t="shared" si="100"/>
        <v>34633963</v>
      </c>
      <c r="GJ228" s="30">
        <f t="shared" si="100"/>
        <v>34633963</v>
      </c>
      <c r="GK228" s="30">
        <f t="shared" si="101"/>
        <v>0</v>
      </c>
      <c r="GL228" s="30">
        <f t="shared" si="101"/>
        <v>37836374</v>
      </c>
      <c r="GM228" s="30">
        <f t="shared" si="101"/>
        <v>5990647</v>
      </c>
      <c r="GN228" s="30">
        <f t="shared" si="101"/>
        <v>1666000</v>
      </c>
      <c r="GO228" s="30">
        <f t="shared" si="101"/>
        <v>0</v>
      </c>
      <c r="GP228" s="30">
        <f t="shared" si="101"/>
        <v>0</v>
      </c>
      <c r="GQ228" s="30">
        <f t="shared" si="101"/>
        <v>17220892</v>
      </c>
      <c r="GR228" s="30">
        <f t="shared" si="101"/>
        <v>108748</v>
      </c>
      <c r="GS228" s="30">
        <f t="shared" si="101"/>
        <v>0</v>
      </c>
      <c r="GT228" s="30">
        <f t="shared" si="101"/>
        <v>12850087</v>
      </c>
      <c r="GU228" s="30">
        <f t="shared" si="102"/>
        <v>16478225536</v>
      </c>
      <c r="GV228" s="30">
        <f t="shared" si="102"/>
        <v>0</v>
      </c>
      <c r="GW228" s="30">
        <f t="shared" si="102"/>
        <v>0</v>
      </c>
      <c r="GX228" s="30">
        <f t="shared" si="102"/>
        <v>0</v>
      </c>
      <c r="GY228" s="30">
        <f t="shared" si="102"/>
        <v>0</v>
      </c>
      <c r="GZ228" s="30">
        <f t="shared" si="102"/>
        <v>361428317</v>
      </c>
      <c r="HA228" s="30">
        <f t="shared" si="102"/>
        <v>835042</v>
      </c>
      <c r="HB228" s="30">
        <f t="shared" si="102"/>
        <v>12913576701</v>
      </c>
      <c r="HC228" s="30">
        <f t="shared" si="102"/>
        <v>0</v>
      </c>
      <c r="HD228" s="30">
        <f t="shared" si="102"/>
        <v>3199998210</v>
      </c>
      <c r="HE228" s="30">
        <f t="shared" si="103"/>
        <v>2387266</v>
      </c>
      <c r="HF228" s="30">
        <f t="shared" si="103"/>
        <v>0</v>
      </c>
      <c r="HG228" s="30">
        <f t="shared" si="103"/>
        <v>0</v>
      </c>
      <c r="HH228" s="30">
        <f t="shared" si="103"/>
        <v>245348317</v>
      </c>
      <c r="HI228" s="30">
        <f t="shared" si="103"/>
        <v>116080000</v>
      </c>
      <c r="HJ228" s="30">
        <f t="shared" si="103"/>
        <v>245348317</v>
      </c>
      <c r="HK228" s="30">
        <f t="shared" si="103"/>
        <v>116080000</v>
      </c>
      <c r="HL228" s="30">
        <f t="shared" si="103"/>
        <v>0</v>
      </c>
      <c r="HM228" s="30">
        <f t="shared" si="103"/>
        <v>0</v>
      </c>
      <c r="HN228" s="30">
        <f t="shared" si="103"/>
        <v>0</v>
      </c>
      <c r="HO228" s="30">
        <f t="shared" si="104"/>
        <v>0</v>
      </c>
      <c r="HP228" s="30">
        <f t="shared" si="104"/>
        <v>25759582</v>
      </c>
      <c r="HQ228" s="30">
        <f t="shared" si="104"/>
        <v>3433244</v>
      </c>
      <c r="HR228" s="30">
        <f t="shared" si="104"/>
        <v>4943622</v>
      </c>
      <c r="HS228" s="30">
        <f t="shared" si="104"/>
        <v>17382716</v>
      </c>
      <c r="HT228" s="30">
        <f t="shared" si="104"/>
        <v>0</v>
      </c>
      <c r="HU228" s="30">
        <f t="shared" si="104"/>
        <v>0</v>
      </c>
      <c r="HV228" s="30">
        <f t="shared" si="104"/>
        <v>0</v>
      </c>
      <c r="HW228" s="30">
        <f t="shared" si="104"/>
        <v>0</v>
      </c>
      <c r="HX228" s="30">
        <f t="shared" si="104"/>
        <v>245348317</v>
      </c>
      <c r="HY228" s="30">
        <f t="shared" si="104"/>
        <v>116080000</v>
      </c>
      <c r="HZ228" s="30">
        <f t="shared" si="105"/>
        <v>79459341208</v>
      </c>
      <c r="IA228" s="30">
        <f t="shared" si="105"/>
        <v>75526077231</v>
      </c>
      <c r="IB228" s="30">
        <f t="shared" si="105"/>
        <v>67064885413</v>
      </c>
      <c r="IC228" s="30">
        <f t="shared" si="105"/>
        <v>0</v>
      </c>
      <c r="ID228" s="30">
        <f t="shared" si="105"/>
        <v>0</v>
      </c>
      <c r="IE228" s="30">
        <f t="shared" si="105"/>
        <v>0</v>
      </c>
      <c r="IF228" s="30">
        <f t="shared" si="105"/>
        <v>0</v>
      </c>
      <c r="IG228" s="30">
        <f t="shared" si="105"/>
        <v>48599483976</v>
      </c>
      <c r="IH228" s="30">
        <f t="shared" si="105"/>
        <v>43505263828</v>
      </c>
      <c r="II228" s="30">
        <f t="shared" si="105"/>
        <v>0</v>
      </c>
      <c r="IJ228" s="30">
        <f t="shared" si="106"/>
        <v>5094220148</v>
      </c>
      <c r="IK228" s="30">
        <f t="shared" si="106"/>
        <v>0</v>
      </c>
      <c r="IL228" s="30">
        <f t="shared" si="106"/>
        <v>4087722597</v>
      </c>
      <c r="IM228" s="30">
        <f t="shared" si="106"/>
        <v>1895420943</v>
      </c>
      <c r="IN228" s="30">
        <f t="shared" si="106"/>
        <v>363353120</v>
      </c>
      <c r="IO228" s="30">
        <f t="shared" si="106"/>
        <v>272514840</v>
      </c>
      <c r="IP228" s="30">
        <f t="shared" si="106"/>
        <v>3451854637</v>
      </c>
      <c r="IQ228" s="30">
        <f t="shared" si="106"/>
        <v>0</v>
      </c>
      <c r="IR228" s="30">
        <f t="shared" si="106"/>
        <v>0</v>
      </c>
      <c r="IS228" s="30">
        <f t="shared" si="106"/>
        <v>0</v>
      </c>
      <c r="IT228" s="30">
        <f t="shared" si="107"/>
        <v>0</v>
      </c>
      <c r="IU228" s="30">
        <f t="shared" si="107"/>
        <v>0</v>
      </c>
      <c r="IV228" s="30">
        <f t="shared" si="107"/>
        <v>235887603</v>
      </c>
      <c r="IW228" s="30">
        <f t="shared" si="107"/>
        <v>0</v>
      </c>
      <c r="IX228" s="30">
        <f t="shared" si="107"/>
        <v>8565296280</v>
      </c>
      <c r="IY228" s="30">
        <f t="shared" si="107"/>
        <v>0</v>
      </c>
      <c r="IZ228" s="30">
        <f t="shared" si="107"/>
        <v>0</v>
      </c>
      <c r="JA228" s="30">
        <f t="shared" si="107"/>
        <v>0</v>
      </c>
      <c r="JB228" s="30">
        <f t="shared" si="107"/>
        <v>3601611216</v>
      </c>
      <c r="JC228" s="30">
        <f t="shared" si="107"/>
        <v>0</v>
      </c>
      <c r="JD228" s="30">
        <f t="shared" si="108"/>
        <v>0</v>
      </c>
      <c r="JE228" s="30">
        <f t="shared" si="108"/>
        <v>0</v>
      </c>
      <c r="JF228" s="30">
        <f t="shared" si="108"/>
        <v>0</v>
      </c>
      <c r="JG228" s="30">
        <f t="shared" si="108"/>
        <v>0</v>
      </c>
      <c r="JH228" s="30">
        <f t="shared" si="108"/>
        <v>0</v>
      </c>
      <c r="JI228" s="30">
        <f t="shared" si="108"/>
        <v>0</v>
      </c>
      <c r="JJ228" s="30">
        <f t="shared" si="108"/>
        <v>79462798</v>
      </c>
      <c r="JK228" s="30">
        <f t="shared" si="108"/>
        <v>79462798</v>
      </c>
      <c r="JL228" s="30">
        <f t="shared" si="108"/>
        <v>0</v>
      </c>
      <c r="JM228" s="30">
        <f t="shared" si="108"/>
        <v>8461191818</v>
      </c>
      <c r="JN228" s="30">
        <f t="shared" si="109"/>
        <v>0</v>
      </c>
      <c r="JO228" s="30">
        <f t="shared" si="109"/>
        <v>8461191818</v>
      </c>
      <c r="JP228" s="30">
        <f t="shared" si="109"/>
        <v>1550113552</v>
      </c>
      <c r="JQ228" s="30">
        <f t="shared" si="109"/>
        <v>29035946</v>
      </c>
      <c r="JR228" s="30">
        <f t="shared" si="109"/>
        <v>0</v>
      </c>
      <c r="JS228" s="30">
        <f t="shared" si="109"/>
        <v>0</v>
      </c>
      <c r="JT228" s="30">
        <f t="shared" si="109"/>
        <v>0</v>
      </c>
      <c r="JU228" s="30">
        <f t="shared" si="109"/>
        <v>0</v>
      </c>
      <c r="JV228" s="30">
        <f t="shared" si="109"/>
        <v>0</v>
      </c>
      <c r="JW228" s="30">
        <f t="shared" si="109"/>
        <v>0</v>
      </c>
      <c r="JX228" s="30">
        <f t="shared" si="110"/>
        <v>0</v>
      </c>
      <c r="JY228" s="30">
        <f t="shared" si="110"/>
        <v>0</v>
      </c>
      <c r="JZ228" s="30">
        <f t="shared" si="110"/>
        <v>0</v>
      </c>
      <c r="KA228" s="30">
        <f t="shared" si="110"/>
        <v>0</v>
      </c>
      <c r="KB228" s="30">
        <f t="shared" si="110"/>
        <v>0</v>
      </c>
      <c r="KC228" s="30">
        <f t="shared" si="110"/>
        <v>0</v>
      </c>
      <c r="KD228" s="30">
        <f t="shared" si="110"/>
        <v>0</v>
      </c>
      <c r="KE228" s="30">
        <f t="shared" si="110"/>
        <v>0</v>
      </c>
      <c r="KF228" s="30">
        <f t="shared" si="110"/>
        <v>0</v>
      </c>
      <c r="KG228" s="30">
        <f t="shared" si="110"/>
        <v>0</v>
      </c>
      <c r="KH228" s="30">
        <f t="shared" si="111"/>
        <v>0</v>
      </c>
      <c r="KI228" s="30">
        <f t="shared" si="111"/>
        <v>1521077606</v>
      </c>
      <c r="KJ228" s="30">
        <f t="shared" si="111"/>
        <v>0</v>
      </c>
      <c r="KK228" s="30">
        <f t="shared" si="111"/>
        <v>0</v>
      </c>
      <c r="KL228" s="30">
        <f t="shared" si="111"/>
        <v>0</v>
      </c>
      <c r="KM228" s="30">
        <f t="shared" si="111"/>
        <v>2383150425</v>
      </c>
      <c r="KN228" s="30">
        <f t="shared" si="111"/>
        <v>1288110040</v>
      </c>
      <c r="KO228" s="30">
        <f t="shared" si="111"/>
        <v>32205306</v>
      </c>
      <c r="KP228" s="30">
        <f t="shared" si="111"/>
        <v>2655840</v>
      </c>
      <c r="KQ228" s="30">
        <f t="shared" si="111"/>
        <v>0</v>
      </c>
      <c r="KR228" s="30">
        <f t="shared" si="112"/>
        <v>0</v>
      </c>
      <c r="KS228" s="30">
        <f t="shared" si="112"/>
        <v>1907066</v>
      </c>
      <c r="KT228" s="30">
        <f t="shared" si="112"/>
        <v>3608316</v>
      </c>
      <c r="KU228" s="30">
        <f t="shared" si="112"/>
        <v>0</v>
      </c>
      <c r="KV228" s="30">
        <f t="shared" si="112"/>
        <v>71687680</v>
      </c>
      <c r="KW228" s="30">
        <f t="shared" si="112"/>
        <v>0</v>
      </c>
      <c r="KX228" s="30">
        <f t="shared" si="112"/>
        <v>564218</v>
      </c>
      <c r="KY228" s="30">
        <f t="shared" si="112"/>
        <v>4219284</v>
      </c>
      <c r="KZ228" s="30">
        <f t="shared" si="112"/>
        <v>6419784</v>
      </c>
      <c r="LA228" s="30">
        <f t="shared" si="112"/>
        <v>10036364</v>
      </c>
      <c r="LB228" s="30">
        <f t="shared" si="113"/>
        <v>2992715</v>
      </c>
      <c r="LC228" s="30">
        <f t="shared" si="113"/>
        <v>5032194</v>
      </c>
      <c r="LD228" s="30">
        <f t="shared" si="113"/>
        <v>361786761</v>
      </c>
      <c r="LE228" s="30">
        <f t="shared" si="113"/>
        <v>0</v>
      </c>
      <c r="LF228" s="30">
        <f t="shared" si="113"/>
        <v>4473680</v>
      </c>
      <c r="LG228" s="30">
        <f t="shared" si="113"/>
        <v>0</v>
      </c>
      <c r="LH228" s="30">
        <f t="shared" si="113"/>
        <v>9560054</v>
      </c>
      <c r="LI228" s="30">
        <f t="shared" si="113"/>
        <v>17841202</v>
      </c>
      <c r="LJ228" s="30">
        <f t="shared" si="113"/>
        <v>0</v>
      </c>
      <c r="LK228" s="30">
        <f t="shared" si="113"/>
        <v>6579</v>
      </c>
      <c r="LL228" s="30">
        <f t="shared" si="114"/>
        <v>0</v>
      </c>
      <c r="LM228" s="30">
        <f t="shared" si="114"/>
        <v>1294366</v>
      </c>
      <c r="LN228" s="30">
        <f t="shared" si="114"/>
        <v>20068235</v>
      </c>
      <c r="LO228" s="30">
        <f t="shared" si="114"/>
        <v>40339818</v>
      </c>
      <c r="LP228" s="30">
        <f t="shared" si="114"/>
        <v>1581685</v>
      </c>
      <c r="LQ228" s="30">
        <f t="shared" si="114"/>
        <v>106790917</v>
      </c>
      <c r="LR228" s="30">
        <f t="shared" si="114"/>
        <v>953291</v>
      </c>
      <c r="LS228" s="30">
        <f t="shared" si="114"/>
        <v>111431370</v>
      </c>
      <c r="LT228" s="30">
        <f t="shared" si="114"/>
        <v>0</v>
      </c>
      <c r="LU228" s="30">
        <f t="shared" si="114"/>
        <v>162028569</v>
      </c>
      <c r="LV228" s="30">
        <f t="shared" si="115"/>
        <v>292784</v>
      </c>
      <c r="LW228" s="30">
        <f t="shared" si="115"/>
        <v>4719892</v>
      </c>
      <c r="LX228" s="30">
        <f t="shared" si="115"/>
        <v>1153006</v>
      </c>
      <c r="LY228" s="30">
        <f t="shared" si="115"/>
        <v>0</v>
      </c>
      <c r="LZ228" s="30">
        <f t="shared" si="115"/>
        <v>22319658</v>
      </c>
      <c r="MA228" s="30">
        <f t="shared" si="115"/>
        <v>0</v>
      </c>
      <c r="MB228" s="30">
        <f t="shared" si="115"/>
        <v>30271240</v>
      </c>
      <c r="MC228" s="30">
        <f t="shared" si="115"/>
        <v>0</v>
      </c>
      <c r="MD228" s="30">
        <f t="shared" si="115"/>
        <v>0</v>
      </c>
      <c r="ME228" s="30">
        <f t="shared" si="115"/>
        <v>51375437</v>
      </c>
      <c r="MF228" s="30">
        <f t="shared" si="116"/>
        <v>0</v>
      </c>
      <c r="MG228" s="30">
        <f t="shared" si="116"/>
        <v>0</v>
      </c>
      <c r="MH228" s="30">
        <f t="shared" si="116"/>
        <v>0</v>
      </c>
      <c r="MI228" s="30">
        <f t="shared" si="116"/>
        <v>0</v>
      </c>
      <c r="MJ228" s="30">
        <f t="shared" si="116"/>
        <v>5423074</v>
      </c>
      <c r="MK228" s="30">
        <f t="shared" si="116"/>
        <v>0</v>
      </c>
      <c r="ML228" s="30">
        <f t="shared" si="116"/>
        <v>0</v>
      </c>
      <c r="MM228" s="30">
        <f t="shared" si="116"/>
        <v>0</v>
      </c>
      <c r="MN228" s="30">
        <f t="shared" si="116"/>
        <v>0</v>
      </c>
      <c r="MO228" s="30">
        <f t="shared" si="116"/>
        <v>0</v>
      </c>
      <c r="MP228" s="30">
        <f t="shared" si="117"/>
        <v>0</v>
      </c>
      <c r="MQ228" s="30">
        <f t="shared" si="117"/>
        <v>489759994</v>
      </c>
      <c r="MR228" s="30">
        <f t="shared" si="117"/>
        <v>0</v>
      </c>
      <c r="MS228" s="30">
        <f t="shared" si="117"/>
        <v>3590055630</v>
      </c>
      <c r="MT228" s="30">
        <f t="shared" si="117"/>
        <v>104498084</v>
      </c>
      <c r="MU228" s="30">
        <f t="shared" si="117"/>
        <v>0</v>
      </c>
      <c r="MV228" s="30">
        <f t="shared" si="117"/>
        <v>0</v>
      </c>
      <c r="MW228" s="30">
        <f t="shared" si="117"/>
        <v>0</v>
      </c>
      <c r="MX228" s="30">
        <f t="shared" si="117"/>
        <v>0</v>
      </c>
      <c r="MY228" s="30">
        <f t="shared" si="117"/>
        <v>0</v>
      </c>
      <c r="MZ228" s="30">
        <f t="shared" si="118"/>
        <v>0</v>
      </c>
      <c r="NA228" s="30">
        <f t="shared" si="118"/>
        <v>0</v>
      </c>
      <c r="NB228" s="30">
        <f t="shared" si="118"/>
        <v>0</v>
      </c>
      <c r="NC228" s="30">
        <f t="shared" si="118"/>
        <v>0</v>
      </c>
      <c r="ND228" s="30">
        <f t="shared" si="118"/>
        <v>0</v>
      </c>
      <c r="NE228" s="30">
        <f t="shared" si="118"/>
        <v>0</v>
      </c>
      <c r="NF228" s="30">
        <f t="shared" si="118"/>
        <v>0</v>
      </c>
      <c r="NG228" s="30">
        <f t="shared" si="118"/>
        <v>0</v>
      </c>
      <c r="NH228" s="30">
        <f t="shared" si="118"/>
        <v>0</v>
      </c>
      <c r="NI228" s="30">
        <f t="shared" si="118"/>
        <v>0</v>
      </c>
      <c r="NJ228" s="30">
        <f t="shared" si="119"/>
        <v>0</v>
      </c>
      <c r="NK228" s="30">
        <f t="shared" si="119"/>
        <v>0</v>
      </c>
      <c r="NL228" s="30">
        <f t="shared" si="119"/>
        <v>0</v>
      </c>
      <c r="NM228" s="30">
        <f t="shared" si="119"/>
        <v>104498084</v>
      </c>
      <c r="NN228" s="30">
        <f t="shared" si="119"/>
        <v>0</v>
      </c>
      <c r="NO228" s="30">
        <f t="shared" si="119"/>
        <v>0</v>
      </c>
      <c r="NP228" s="30">
        <f t="shared" si="119"/>
        <v>0</v>
      </c>
      <c r="NQ228" s="30">
        <f t="shared" si="119"/>
        <v>0</v>
      </c>
      <c r="NR228" s="30">
        <f t="shared" si="119"/>
        <v>0</v>
      </c>
      <c r="NS228" s="30">
        <f t="shared" si="119"/>
        <v>0</v>
      </c>
      <c r="NT228" s="30">
        <f t="shared" si="120"/>
        <v>104498084</v>
      </c>
      <c r="NU228" s="30">
        <f t="shared" si="120"/>
        <v>104498084</v>
      </c>
      <c r="NV228" s="30">
        <f t="shared" si="120"/>
        <v>0</v>
      </c>
      <c r="NW228" s="30">
        <f t="shared" si="120"/>
        <v>0</v>
      </c>
      <c r="NX228" s="30">
        <f t="shared" si="120"/>
        <v>0</v>
      </c>
      <c r="NY228" s="30">
        <f t="shared" si="120"/>
        <v>0</v>
      </c>
      <c r="NZ228" s="30">
        <f t="shared" si="120"/>
        <v>0</v>
      </c>
      <c r="OA228" s="30">
        <f t="shared" si="120"/>
        <v>1495718070</v>
      </c>
      <c r="OB228" s="30">
        <f t="shared" si="120"/>
        <v>1492938618</v>
      </c>
      <c r="OC228" s="30">
        <f t="shared" si="120"/>
        <v>15423</v>
      </c>
      <c r="OD228" s="30">
        <f t="shared" si="121"/>
        <v>0</v>
      </c>
      <c r="OE228" s="30">
        <f t="shared" si="121"/>
        <v>15423</v>
      </c>
      <c r="OF228" s="30">
        <f t="shared" si="121"/>
        <v>1492923195</v>
      </c>
      <c r="OG228" s="30">
        <f t="shared" si="121"/>
        <v>0</v>
      </c>
      <c r="OH228" s="30">
        <f t="shared" si="121"/>
        <v>1492923195</v>
      </c>
      <c r="OI228" s="30">
        <f t="shared" si="121"/>
        <v>0</v>
      </c>
      <c r="OJ228" s="30">
        <f t="shared" si="121"/>
        <v>2779452</v>
      </c>
      <c r="OK228" s="30">
        <f t="shared" si="121"/>
        <v>0</v>
      </c>
      <c r="OL228" s="30">
        <f t="shared" si="121"/>
        <v>0</v>
      </c>
      <c r="OM228" s="30">
        <f t="shared" si="121"/>
        <v>0</v>
      </c>
      <c r="ON228" s="30">
        <f t="shared" si="122"/>
        <v>0</v>
      </c>
      <c r="OO228" s="30">
        <f t="shared" si="122"/>
        <v>2779452</v>
      </c>
      <c r="OP228" s="30">
        <f t="shared" si="122"/>
        <v>2779452</v>
      </c>
      <c r="OQ228" s="30">
        <f t="shared" si="122"/>
        <v>0</v>
      </c>
      <c r="OR228" s="30">
        <f t="shared" si="122"/>
        <v>0</v>
      </c>
      <c r="OS228" s="30">
        <f t="shared" si="122"/>
        <v>1198034766</v>
      </c>
      <c r="OT228" s="30">
        <f t="shared" si="122"/>
        <v>1170915352</v>
      </c>
      <c r="OU228" s="30">
        <f t="shared" si="122"/>
        <v>1170915352</v>
      </c>
      <c r="OV228" s="30">
        <f t="shared" si="122"/>
        <v>0</v>
      </c>
      <c r="OW228" s="30">
        <f t="shared" si="122"/>
        <v>1170915352</v>
      </c>
      <c r="OX228" s="30">
        <f t="shared" si="123"/>
        <v>0</v>
      </c>
      <c r="OY228" s="30">
        <f t="shared" si="123"/>
        <v>0</v>
      </c>
      <c r="OZ228" s="30">
        <f t="shared" si="123"/>
        <v>27119414</v>
      </c>
      <c r="PA228" s="30">
        <f t="shared" si="123"/>
        <v>0</v>
      </c>
      <c r="PB228" s="30">
        <f t="shared" si="123"/>
        <v>0</v>
      </c>
      <c r="PC228" s="30">
        <f t="shared" si="123"/>
        <v>0</v>
      </c>
      <c r="PD228" s="30">
        <f t="shared" si="123"/>
        <v>0</v>
      </c>
      <c r="PE228" s="30">
        <f t="shared" si="123"/>
        <v>0</v>
      </c>
      <c r="PF228" s="30">
        <f t="shared" si="123"/>
        <v>0</v>
      </c>
      <c r="PG228" s="30">
        <f t="shared" si="123"/>
        <v>0</v>
      </c>
      <c r="PH228" s="30">
        <f t="shared" si="124"/>
        <v>0</v>
      </c>
      <c r="PI228" s="30">
        <f t="shared" si="124"/>
        <v>0</v>
      </c>
      <c r="PJ228" s="30">
        <f t="shared" si="124"/>
        <v>0</v>
      </c>
      <c r="PK228" s="30">
        <f t="shared" si="124"/>
        <v>0</v>
      </c>
      <c r="PL228" s="30">
        <f t="shared" si="124"/>
        <v>0</v>
      </c>
      <c r="PM228" s="30">
        <f t="shared" si="124"/>
        <v>27119414</v>
      </c>
      <c r="PN228" s="30">
        <f t="shared" si="124"/>
        <v>27119414</v>
      </c>
      <c r="PO228" s="30">
        <f t="shared" si="124"/>
        <v>0</v>
      </c>
      <c r="PP228" s="30">
        <f t="shared" si="124"/>
        <v>0</v>
      </c>
      <c r="PQ228" s="30">
        <f t="shared" si="124"/>
        <v>0</v>
      </c>
      <c r="PR228" s="30">
        <f t="shared" si="125"/>
        <v>0</v>
      </c>
      <c r="PS228" s="30">
        <f t="shared" si="125"/>
        <v>0</v>
      </c>
      <c r="PT228" s="30">
        <f t="shared" si="125"/>
        <v>791804710</v>
      </c>
      <c r="PU228" s="30">
        <f t="shared" si="125"/>
        <v>791804710</v>
      </c>
      <c r="PV228" s="30">
        <f t="shared" si="125"/>
        <v>0</v>
      </c>
      <c r="PW228" s="30">
        <f t="shared" si="125"/>
        <v>0</v>
      </c>
      <c r="PX228" s="30">
        <f t="shared" si="125"/>
        <v>0</v>
      </c>
      <c r="PY228" s="30">
        <f t="shared" si="125"/>
        <v>0</v>
      </c>
      <c r="PZ228" s="30">
        <f t="shared" si="125"/>
        <v>0</v>
      </c>
      <c r="QA228" s="30">
        <f t="shared" si="125"/>
        <v>0</v>
      </c>
      <c r="QB228" s="30">
        <f t="shared" si="126"/>
        <v>0</v>
      </c>
      <c r="QC228" s="30">
        <f t="shared" si="126"/>
        <v>-14447728</v>
      </c>
      <c r="QD228" s="30">
        <f t="shared" si="126"/>
        <v>0</v>
      </c>
      <c r="QE228" s="30">
        <f t="shared" si="126"/>
        <v>0</v>
      </c>
      <c r="QF228" s="30">
        <f t="shared" si="126"/>
        <v>0</v>
      </c>
      <c r="QG228" s="30">
        <f t="shared" si="126"/>
        <v>0</v>
      </c>
      <c r="QH228" s="30">
        <f t="shared" si="126"/>
        <v>-14447728</v>
      </c>
      <c r="QI228" s="30">
        <f t="shared" si="126"/>
        <v>0</v>
      </c>
      <c r="QJ228" s="30">
        <f t="shared" si="126"/>
        <v>0</v>
      </c>
      <c r="QK228" s="30">
        <f t="shared" si="126"/>
        <v>0</v>
      </c>
      <c r="QL228" s="30">
        <f t="shared" si="127"/>
        <v>1608761431</v>
      </c>
      <c r="QM228" s="30">
        <f t="shared" si="127"/>
        <v>0</v>
      </c>
      <c r="QN228" s="30">
        <f t="shared" si="127"/>
        <v>0</v>
      </c>
      <c r="QO228" s="30">
        <f t="shared" si="127"/>
        <v>76514190853</v>
      </c>
      <c r="QP228" s="30">
        <f t="shared" si="127"/>
        <v>7059663381</v>
      </c>
      <c r="QQ228" s="30">
        <f t="shared" si="127"/>
        <v>9840171</v>
      </c>
      <c r="QR228" s="30">
        <f t="shared" si="127"/>
        <v>9840171</v>
      </c>
      <c r="QS228" s="30">
        <f t="shared" si="127"/>
        <v>0</v>
      </c>
      <c r="QT228" s="30">
        <f t="shared" si="127"/>
        <v>0</v>
      </c>
      <c r="QU228" s="30">
        <f t="shared" si="127"/>
        <v>0</v>
      </c>
      <c r="QV228" s="30">
        <f t="shared" si="128"/>
        <v>0</v>
      </c>
      <c r="QW228" s="30">
        <f t="shared" si="128"/>
        <v>1858591095</v>
      </c>
      <c r="QX228" s="30">
        <f t="shared" si="128"/>
        <v>1858591095</v>
      </c>
      <c r="QY228" s="30">
        <f t="shared" si="128"/>
        <v>0</v>
      </c>
      <c r="QZ228" s="30">
        <f t="shared" si="128"/>
        <v>5191232115</v>
      </c>
      <c r="RA228" s="30">
        <f t="shared" si="128"/>
        <v>0</v>
      </c>
      <c r="RB228" s="30">
        <f t="shared" si="128"/>
        <v>0</v>
      </c>
      <c r="RC228" s="30">
        <f t="shared" si="128"/>
        <v>0</v>
      </c>
      <c r="RD228" s="30">
        <f t="shared" si="128"/>
        <v>0</v>
      </c>
      <c r="RE228" s="30">
        <f t="shared" si="128"/>
        <v>0</v>
      </c>
      <c r="RF228" s="30">
        <f t="shared" si="129"/>
        <v>0</v>
      </c>
      <c r="RG228" s="30">
        <f t="shared" si="129"/>
        <v>0</v>
      </c>
      <c r="RH228" s="30">
        <f t="shared" si="129"/>
        <v>0</v>
      </c>
      <c r="RI228" s="30">
        <f t="shared" si="129"/>
        <v>69454527472</v>
      </c>
      <c r="RJ228" s="30">
        <f t="shared" si="129"/>
        <v>9403733835</v>
      </c>
      <c r="RK228" s="30">
        <f t="shared" si="129"/>
        <v>9403733835</v>
      </c>
      <c r="RL228" s="30">
        <f t="shared" si="129"/>
        <v>3623675923</v>
      </c>
      <c r="RM228" s="30">
        <f t="shared" si="129"/>
        <v>196000193</v>
      </c>
      <c r="RN228" s="30">
        <f t="shared" si="129"/>
        <v>106249150</v>
      </c>
      <c r="RO228" s="30">
        <f t="shared" si="129"/>
        <v>-25589433</v>
      </c>
      <c r="RP228" s="30">
        <f t="shared" si="130"/>
        <v>0</v>
      </c>
      <c r="RQ228" s="30">
        <f t="shared" si="130"/>
        <v>0</v>
      </c>
      <c r="RR228" s="30">
        <f t="shared" si="130"/>
        <v>0</v>
      </c>
      <c r="RS228" s="30">
        <f t="shared" si="130"/>
        <v>0</v>
      </c>
      <c r="RT228" s="30">
        <f t="shared" si="130"/>
        <v>39835262</v>
      </c>
      <c r="RU228" s="30">
        <f t="shared" si="130"/>
        <v>0</v>
      </c>
      <c r="RV228" s="30">
        <f t="shared" si="130"/>
        <v>4265922</v>
      </c>
      <c r="RW228" s="30">
        <f t="shared" si="130"/>
        <v>40020</v>
      </c>
      <c r="RX228" s="30">
        <f t="shared" si="130"/>
        <v>0</v>
      </c>
      <c r="RY228" s="30">
        <f t="shared" si="130"/>
        <v>0</v>
      </c>
      <c r="RZ228" s="30">
        <f t="shared" si="131"/>
        <v>0</v>
      </c>
      <c r="SA228" s="30">
        <f t="shared" si="131"/>
        <v>0</v>
      </c>
      <c r="SB228" s="30">
        <f t="shared" si="131"/>
        <v>0</v>
      </c>
      <c r="SC228" s="30">
        <f t="shared" si="131"/>
        <v>0</v>
      </c>
      <c r="SD228" s="30">
        <f t="shared" si="131"/>
        <v>0</v>
      </c>
      <c r="SE228" s="30">
        <f t="shared" si="131"/>
        <v>0</v>
      </c>
      <c r="SF228" s="30">
        <f t="shared" si="131"/>
        <v>0</v>
      </c>
      <c r="SG228" s="30">
        <f t="shared" si="131"/>
        <v>0</v>
      </c>
      <c r="SH228" s="30">
        <f t="shared" si="131"/>
        <v>22093962</v>
      </c>
      <c r="SI228" s="30">
        <f t="shared" si="131"/>
        <v>0</v>
      </c>
      <c r="SJ228" s="30">
        <f t="shared" si="132"/>
        <v>0</v>
      </c>
      <c r="SK228" s="30">
        <f t="shared" si="132"/>
        <v>4506334063</v>
      </c>
      <c r="SL228" s="30">
        <f t="shared" si="132"/>
        <v>4506334063</v>
      </c>
      <c r="SM228" s="30">
        <f t="shared" si="132"/>
        <v>0</v>
      </c>
      <c r="SN228" s="30">
        <f t="shared" si="132"/>
        <v>268518960</v>
      </c>
      <c r="SO228" s="30">
        <f t="shared" si="132"/>
        <v>0</v>
      </c>
      <c r="SP228" s="30">
        <f t="shared" si="132"/>
        <v>0</v>
      </c>
      <c r="SQ228" s="30">
        <f t="shared" si="132"/>
        <v>0</v>
      </c>
      <c r="SR228" s="30">
        <f t="shared" si="132"/>
        <v>70198451</v>
      </c>
      <c r="SS228" s="30">
        <f t="shared" si="132"/>
        <v>44727393</v>
      </c>
      <c r="ST228" s="30">
        <f t="shared" si="133"/>
        <v>0</v>
      </c>
      <c r="SU228" s="30">
        <f t="shared" si="133"/>
        <v>0</v>
      </c>
      <c r="SV228" s="30">
        <f t="shared" si="133"/>
        <v>0</v>
      </c>
      <c r="SW228" s="30">
        <f t="shared" si="133"/>
        <v>0</v>
      </c>
      <c r="SX228" s="30">
        <f t="shared" si="133"/>
        <v>0</v>
      </c>
      <c r="SY228" s="30">
        <f t="shared" si="133"/>
        <v>0</v>
      </c>
      <c r="SZ228" s="30">
        <f t="shared" si="133"/>
        <v>0</v>
      </c>
      <c r="TA228" s="30">
        <f t="shared" si="133"/>
        <v>547383969</v>
      </c>
      <c r="TB228" s="30">
        <f t="shared" si="133"/>
        <v>0</v>
      </c>
      <c r="TC228" s="30">
        <f t="shared" si="133"/>
        <v>0</v>
      </c>
      <c r="TD228" s="30">
        <f t="shared" si="134"/>
        <v>0</v>
      </c>
      <c r="TE228" s="30">
        <f t="shared" si="134"/>
        <v>0</v>
      </c>
      <c r="TF228" s="30">
        <f t="shared" si="134"/>
        <v>0</v>
      </c>
      <c r="TG228" s="30">
        <f t="shared" si="134"/>
        <v>0</v>
      </c>
      <c r="TH228" s="30">
        <f t="shared" si="134"/>
        <v>0</v>
      </c>
      <c r="TI228" s="30">
        <f t="shared" si="134"/>
        <v>276659910</v>
      </c>
      <c r="TJ228" s="30">
        <f t="shared" si="134"/>
        <v>60000000000</v>
      </c>
      <c r="TK228" s="30">
        <f t="shared" si="134"/>
        <v>60000000000</v>
      </c>
      <c r="TL228" s="30">
        <f t="shared" si="134"/>
        <v>0</v>
      </c>
      <c r="TM228" s="30">
        <f t="shared" si="134"/>
        <v>0</v>
      </c>
      <c r="TN228" s="30">
        <f t="shared" si="135"/>
        <v>0</v>
      </c>
      <c r="TO228" s="30">
        <f t="shared" si="135"/>
        <v>0</v>
      </c>
      <c r="TP228" s="30">
        <f t="shared" si="135"/>
        <v>0</v>
      </c>
      <c r="TQ228" s="30">
        <f t="shared" si="135"/>
        <v>0</v>
      </c>
      <c r="TR228" s="30">
        <f t="shared" si="135"/>
        <v>0</v>
      </c>
      <c r="TS228" s="30">
        <f t="shared" si="135"/>
        <v>60000000000</v>
      </c>
      <c r="TT228" s="30">
        <f t="shared" si="135"/>
        <v>0</v>
      </c>
      <c r="TU228" s="30">
        <f t="shared" si="135"/>
        <v>50793637</v>
      </c>
      <c r="TV228" s="30">
        <f t="shared" si="135"/>
        <v>0</v>
      </c>
      <c r="TW228" s="30">
        <f t="shared" si="135"/>
        <v>33192057</v>
      </c>
      <c r="TX228" s="30">
        <f t="shared" si="136"/>
        <v>0</v>
      </c>
      <c r="TY228" s="30">
        <f t="shared" si="136"/>
        <v>17601580</v>
      </c>
      <c r="TZ228" s="30">
        <f t="shared" si="136"/>
        <v>0</v>
      </c>
      <c r="UA228" s="30">
        <f t="shared" si="136"/>
        <v>0</v>
      </c>
      <c r="UB228" s="30">
        <f t="shared" si="136"/>
        <v>0</v>
      </c>
      <c r="UC228" s="30">
        <f t="shared" si="136"/>
        <v>0</v>
      </c>
      <c r="UD228" s="30">
        <f t="shared" si="136"/>
        <v>0</v>
      </c>
      <c r="UE228" s="30">
        <f t="shared" si="136"/>
        <v>0</v>
      </c>
      <c r="UF228" s="30">
        <f t="shared" si="136"/>
        <v>0</v>
      </c>
      <c r="UG228" s="30">
        <f t="shared" si="136"/>
        <v>301051533724</v>
      </c>
      <c r="UH228" s="2"/>
      <c r="UI228" s="2"/>
    </row>
    <row r="229" spans="1:555">
      <c r="A229" s="743"/>
      <c r="B229" s="65">
        <v>2015</v>
      </c>
      <c r="C229" s="30">
        <f t="shared" si="82"/>
        <v>218217267170</v>
      </c>
      <c r="D229" s="30">
        <f t="shared" si="82"/>
        <v>128078564070</v>
      </c>
      <c r="E229" s="30">
        <f t="shared" si="82"/>
        <v>112438999754.99997</v>
      </c>
      <c r="F229" s="30">
        <f t="shared" si="82"/>
        <v>18135600</v>
      </c>
      <c r="G229" s="30">
        <f t="shared" si="82"/>
        <v>1808040</v>
      </c>
      <c r="H229" s="30">
        <f t="shared" si="82"/>
        <v>68660913575</v>
      </c>
      <c r="I229" s="30">
        <f t="shared" si="82"/>
        <v>59439752881.654602</v>
      </c>
      <c r="J229" s="30">
        <f t="shared" si="82"/>
        <v>8534551557.5653973</v>
      </c>
      <c r="K229" s="30">
        <f t="shared" si="82"/>
        <v>686609135.77999997</v>
      </c>
      <c r="L229" s="30">
        <f t="shared" si="82"/>
        <v>3720419993</v>
      </c>
      <c r="M229" s="30">
        <f t="shared" si="83"/>
        <v>32507529615</v>
      </c>
      <c r="N229" s="30">
        <f t="shared" si="83"/>
        <v>32182454319.330002</v>
      </c>
      <c r="O229" s="30">
        <f t="shared" si="83"/>
        <v>325075295.67000008</v>
      </c>
      <c r="P229" s="30">
        <f t="shared" si="83"/>
        <v>1557181061</v>
      </c>
      <c r="Q229" s="30">
        <f t="shared" si="83"/>
        <v>3572817709</v>
      </c>
      <c r="R229" s="30">
        <f t="shared" si="83"/>
        <v>2400194162</v>
      </c>
      <c r="S229" s="30">
        <f t="shared" si="83"/>
        <v>15639564315</v>
      </c>
      <c r="T229" s="30">
        <f t="shared" si="83"/>
        <v>3744082000</v>
      </c>
      <c r="U229" s="30">
        <f t="shared" si="83"/>
        <v>4404798000</v>
      </c>
      <c r="V229" s="30">
        <f t="shared" si="83"/>
        <v>8148880000</v>
      </c>
      <c r="W229" s="30">
        <f t="shared" si="84"/>
        <v>185199951</v>
      </c>
      <c r="X229" s="30">
        <f t="shared" si="84"/>
        <v>1012518249</v>
      </c>
      <c r="Y229" s="30">
        <f t="shared" si="84"/>
        <v>138102400</v>
      </c>
      <c r="Z229" s="30">
        <f t="shared" si="84"/>
        <v>13810240</v>
      </c>
      <c r="AA229" s="30">
        <f t="shared" si="84"/>
        <v>124292160</v>
      </c>
      <c r="AB229" s="30">
        <f t="shared" si="84"/>
        <v>177797236</v>
      </c>
      <c r="AC229" s="30">
        <f t="shared" si="84"/>
        <v>6991430</v>
      </c>
      <c r="AD229" s="30">
        <f t="shared" si="84"/>
        <v>3918135826</v>
      </c>
      <c r="AE229" s="30">
        <f t="shared" si="84"/>
        <v>2034246264</v>
      </c>
      <c r="AF229" s="30">
        <f t="shared" si="84"/>
        <v>1541578876</v>
      </c>
      <c r="AG229" s="30">
        <f t="shared" si="85"/>
        <v>492667388</v>
      </c>
      <c r="AH229" s="30">
        <f t="shared" si="85"/>
        <v>17692959</v>
      </c>
      <c r="AI229" s="30">
        <f t="shared" si="85"/>
        <v>90138703100</v>
      </c>
      <c r="AJ229" s="30">
        <f t="shared" si="85"/>
        <v>1125466356</v>
      </c>
      <c r="AK229" s="30">
        <f t="shared" si="85"/>
        <v>60004665</v>
      </c>
      <c r="AL229" s="30">
        <f t="shared" si="85"/>
        <v>1307124</v>
      </c>
      <c r="AM229" s="30">
        <f t="shared" si="85"/>
        <v>388779600</v>
      </c>
      <c r="AN229" s="30">
        <f t="shared" si="85"/>
        <v>675374967</v>
      </c>
      <c r="AO229" s="30">
        <f t="shared" si="85"/>
        <v>1824030434</v>
      </c>
      <c r="AP229" s="30">
        <f t="shared" si="85"/>
        <v>1777234067</v>
      </c>
      <c r="AQ229" s="30">
        <f t="shared" si="86"/>
        <v>175540</v>
      </c>
      <c r="AR229" s="30">
        <f t="shared" si="86"/>
        <v>25052453</v>
      </c>
      <c r="AS229" s="30">
        <f t="shared" si="86"/>
        <v>92665</v>
      </c>
      <c r="AT229" s="30">
        <f t="shared" si="86"/>
        <v>5640109</v>
      </c>
      <c r="AU229" s="30">
        <f t="shared" si="86"/>
        <v>11969500</v>
      </c>
      <c r="AV229" s="30">
        <f t="shared" si="86"/>
        <v>0</v>
      </c>
      <c r="AW229" s="30">
        <f t="shared" si="86"/>
        <v>0</v>
      </c>
      <c r="AX229" s="30">
        <f t="shared" si="86"/>
        <v>3866100</v>
      </c>
      <c r="AY229" s="30">
        <f t="shared" si="86"/>
        <v>0</v>
      </c>
      <c r="AZ229" s="30">
        <f t="shared" si="86"/>
        <v>0</v>
      </c>
      <c r="BA229" s="30">
        <f t="shared" si="87"/>
        <v>0</v>
      </c>
      <c r="BB229" s="30">
        <f t="shared" si="87"/>
        <v>0</v>
      </c>
      <c r="BC229" s="30">
        <f t="shared" si="87"/>
        <v>0</v>
      </c>
      <c r="BD229" s="30">
        <f t="shared" si="87"/>
        <v>3870170629</v>
      </c>
      <c r="BE229" s="30">
        <f t="shared" si="87"/>
        <v>783741</v>
      </c>
      <c r="BF229" s="30">
        <f t="shared" si="87"/>
        <v>1977383874</v>
      </c>
      <c r="BG229" s="30">
        <f t="shared" si="87"/>
        <v>679758769</v>
      </c>
      <c r="BH229" s="30">
        <f t="shared" si="87"/>
        <v>545975</v>
      </c>
      <c r="BI229" s="30">
        <f t="shared" si="87"/>
        <v>289731</v>
      </c>
      <c r="BJ229" s="30">
        <f t="shared" si="87"/>
        <v>859</v>
      </c>
      <c r="BK229" s="30">
        <f t="shared" si="88"/>
        <v>47518898</v>
      </c>
      <c r="BL229" s="30">
        <f t="shared" si="88"/>
        <v>8693116</v>
      </c>
      <c r="BM229" s="30">
        <f t="shared" si="88"/>
        <v>131844</v>
      </c>
      <c r="BN229" s="30">
        <f t="shared" si="88"/>
        <v>11908795</v>
      </c>
      <c r="BO229" s="30">
        <f t="shared" si="88"/>
        <v>1085573</v>
      </c>
      <c r="BP229" s="30">
        <f t="shared" si="88"/>
        <v>0</v>
      </c>
      <c r="BQ229" s="30">
        <f t="shared" si="88"/>
        <v>72918</v>
      </c>
      <c r="BR229" s="30">
        <f t="shared" si="88"/>
        <v>85304548</v>
      </c>
      <c r="BS229" s="30">
        <f t="shared" si="88"/>
        <v>1056691988</v>
      </c>
      <c r="BT229" s="30">
        <f t="shared" si="88"/>
        <v>121511513</v>
      </c>
      <c r="BU229" s="30">
        <f t="shared" si="89"/>
        <v>3906952</v>
      </c>
      <c r="BV229" s="30">
        <f t="shared" si="89"/>
        <v>2103068</v>
      </c>
      <c r="BW229" s="30">
        <f t="shared" si="89"/>
        <v>232534</v>
      </c>
      <c r="BX229" s="30">
        <f t="shared" si="89"/>
        <v>0</v>
      </c>
      <c r="BY229" s="30">
        <f t="shared" si="89"/>
        <v>115167959</v>
      </c>
      <c r="BZ229" s="30">
        <f t="shared" si="89"/>
        <v>101000</v>
      </c>
      <c r="CA229" s="30">
        <f t="shared" si="89"/>
        <v>0</v>
      </c>
      <c r="CB229" s="30">
        <f t="shared" si="89"/>
        <v>0</v>
      </c>
      <c r="CC229" s="30">
        <f t="shared" si="89"/>
        <v>8055423265</v>
      </c>
      <c r="CD229" s="30">
        <f t="shared" si="89"/>
        <v>0</v>
      </c>
      <c r="CE229" s="30">
        <f t="shared" si="90"/>
        <v>5212907115</v>
      </c>
      <c r="CF229" s="30">
        <f t="shared" si="90"/>
        <v>141173962</v>
      </c>
      <c r="CG229" s="30">
        <f t="shared" si="90"/>
        <v>2758113640</v>
      </c>
      <c r="CH229" s="30">
        <f t="shared" si="90"/>
        <v>354904213</v>
      </c>
      <c r="CI229" s="30">
        <f t="shared" si="90"/>
        <v>37693956</v>
      </c>
      <c r="CJ229" s="30">
        <f t="shared" si="90"/>
        <v>1454668</v>
      </c>
      <c r="CK229" s="30">
        <f t="shared" si="90"/>
        <v>14823654</v>
      </c>
      <c r="CL229" s="30">
        <f t="shared" si="90"/>
        <v>8491999</v>
      </c>
      <c r="CM229" s="30">
        <f t="shared" si="90"/>
        <v>604961</v>
      </c>
      <c r="CN229" s="30">
        <f t="shared" si="90"/>
        <v>590842</v>
      </c>
      <c r="CO229" s="30">
        <f t="shared" si="91"/>
        <v>299200</v>
      </c>
      <c r="CP229" s="30">
        <f t="shared" si="91"/>
        <v>11428632</v>
      </c>
      <c r="CQ229" s="30">
        <f t="shared" si="91"/>
        <v>0</v>
      </c>
      <c r="CR229" s="30">
        <f t="shared" si="91"/>
        <v>0</v>
      </c>
      <c r="CS229" s="30">
        <f t="shared" si="91"/>
        <v>1887584983</v>
      </c>
      <c r="CT229" s="30">
        <f t="shared" si="91"/>
        <v>873576754</v>
      </c>
      <c r="CU229" s="30">
        <f t="shared" si="91"/>
        <v>0</v>
      </c>
      <c r="CV229" s="30">
        <f t="shared" si="91"/>
        <v>38482031</v>
      </c>
      <c r="CW229" s="30">
        <f t="shared" si="91"/>
        <v>11381241</v>
      </c>
      <c r="CX229" s="30">
        <f t="shared" si="91"/>
        <v>290468</v>
      </c>
      <c r="CY229" s="30">
        <f t="shared" si="92"/>
        <v>0</v>
      </c>
      <c r="CZ229" s="30">
        <f t="shared" si="92"/>
        <v>926205940</v>
      </c>
      <c r="DA229" s="30">
        <f t="shared" si="92"/>
        <v>784722735</v>
      </c>
      <c r="DB229" s="30">
        <f t="shared" si="92"/>
        <v>119454745</v>
      </c>
      <c r="DC229" s="30">
        <f t="shared" si="92"/>
        <v>0</v>
      </c>
      <c r="DD229" s="30">
        <f t="shared" si="92"/>
        <v>22028460</v>
      </c>
      <c r="DE229" s="30">
        <f t="shared" si="92"/>
        <v>0</v>
      </c>
      <c r="DF229" s="30">
        <f t="shared" si="92"/>
        <v>27214471</v>
      </c>
      <c r="DG229" s="30">
        <f t="shared" si="92"/>
        <v>10434078</v>
      </c>
      <c r="DH229" s="30">
        <f t="shared" si="92"/>
        <v>6407310</v>
      </c>
      <c r="DI229" s="30">
        <f t="shared" si="93"/>
        <v>4238589</v>
      </c>
      <c r="DJ229" s="30">
        <f t="shared" si="93"/>
        <v>0</v>
      </c>
      <c r="DK229" s="30">
        <f t="shared" si="93"/>
        <v>4238589</v>
      </c>
      <c r="DL229" s="30">
        <f t="shared" si="93"/>
        <v>0</v>
      </c>
      <c r="DM229" s="30">
        <f t="shared" si="93"/>
        <v>287829212</v>
      </c>
      <c r="DN229" s="30">
        <f t="shared" si="93"/>
        <v>44059184</v>
      </c>
      <c r="DO229" s="30">
        <f t="shared" si="93"/>
        <v>3073376</v>
      </c>
      <c r="DP229" s="30">
        <f t="shared" si="93"/>
        <v>277668</v>
      </c>
      <c r="DQ229" s="30">
        <f t="shared" si="93"/>
        <v>2795708</v>
      </c>
      <c r="DR229" s="30">
        <f t="shared" si="93"/>
        <v>228313230</v>
      </c>
      <c r="DS229" s="30">
        <f t="shared" si="94"/>
        <v>21417902</v>
      </c>
      <c r="DT229" s="30">
        <f t="shared" si="94"/>
        <v>19939399</v>
      </c>
      <c r="DU229" s="30">
        <f t="shared" si="94"/>
        <v>1418804</v>
      </c>
      <c r="DV229" s="30">
        <f t="shared" si="94"/>
        <v>59699</v>
      </c>
      <c r="DW229" s="30">
        <f t="shared" si="94"/>
        <v>9912900</v>
      </c>
      <c r="DX229" s="30">
        <f t="shared" si="94"/>
        <v>3952000</v>
      </c>
      <c r="DY229" s="30">
        <f t="shared" si="94"/>
        <v>0</v>
      </c>
      <c r="DZ229" s="30">
        <f t="shared" si="94"/>
        <v>0</v>
      </c>
      <c r="EA229" s="30">
        <f t="shared" si="94"/>
        <v>5960900</v>
      </c>
      <c r="EB229" s="30">
        <f t="shared" si="94"/>
        <v>0</v>
      </c>
      <c r="EC229" s="30">
        <f t="shared" si="95"/>
        <v>6798414</v>
      </c>
      <c r="ED229" s="30">
        <f t="shared" si="95"/>
        <v>87694</v>
      </c>
      <c r="EE229" s="30">
        <f t="shared" si="95"/>
        <v>6687800</v>
      </c>
      <c r="EF229" s="30">
        <f t="shared" si="95"/>
        <v>22920</v>
      </c>
      <c r="EG229" s="30">
        <f t="shared" si="95"/>
        <v>36206348</v>
      </c>
      <c r="EH229" s="30">
        <f t="shared" si="95"/>
        <v>35674868</v>
      </c>
      <c r="EI229" s="30">
        <f t="shared" si="95"/>
        <v>531480</v>
      </c>
      <c r="EJ229" s="30">
        <f t="shared" si="95"/>
        <v>0</v>
      </c>
      <c r="EK229" s="30">
        <f t="shared" si="95"/>
        <v>64627968</v>
      </c>
      <c r="EL229" s="30">
        <f t="shared" si="95"/>
        <v>85037</v>
      </c>
      <c r="EM229" s="30">
        <f t="shared" si="96"/>
        <v>1042628</v>
      </c>
      <c r="EN229" s="30">
        <f t="shared" si="96"/>
        <v>35290272</v>
      </c>
      <c r="EO229" s="30">
        <f t="shared" si="96"/>
        <v>1679477</v>
      </c>
      <c r="EP229" s="30">
        <f t="shared" si="96"/>
        <v>382666</v>
      </c>
      <c r="EQ229" s="30">
        <f t="shared" si="96"/>
        <v>0</v>
      </c>
      <c r="ER229" s="30">
        <f t="shared" si="96"/>
        <v>21259</v>
      </c>
      <c r="ES229" s="30">
        <f t="shared" si="96"/>
        <v>956664</v>
      </c>
      <c r="ET229" s="30">
        <f t="shared" si="96"/>
        <v>318888</v>
      </c>
      <c r="EU229" s="30">
        <f t="shared" si="96"/>
        <v>2976288</v>
      </c>
      <c r="EV229" s="30">
        <f t="shared" si="96"/>
        <v>1652470</v>
      </c>
      <c r="EW229" s="30">
        <f t="shared" si="97"/>
        <v>43411286</v>
      </c>
      <c r="EX229" s="30">
        <f t="shared" si="97"/>
        <v>0</v>
      </c>
      <c r="EY229" s="30">
        <f t="shared" si="97"/>
        <v>318888</v>
      </c>
      <c r="EZ229" s="30">
        <f t="shared" si="97"/>
        <v>37628784</v>
      </c>
      <c r="FA229" s="30">
        <f t="shared" si="97"/>
        <v>5463614</v>
      </c>
      <c r="FB229" s="30">
        <f t="shared" si="97"/>
        <v>3119231</v>
      </c>
      <c r="FC229" s="30">
        <f t="shared" si="97"/>
        <v>93009</v>
      </c>
      <c r="FD229" s="30">
        <f t="shared" si="97"/>
        <v>0</v>
      </c>
      <c r="FE229" s="30">
        <f t="shared" si="97"/>
        <v>0</v>
      </c>
      <c r="FF229" s="30">
        <f t="shared" si="97"/>
        <v>0</v>
      </c>
      <c r="FG229" s="30">
        <f t="shared" si="98"/>
        <v>12383422</v>
      </c>
      <c r="FH229" s="30">
        <f t="shared" si="98"/>
        <v>1020442</v>
      </c>
      <c r="FI229" s="30">
        <f t="shared" si="98"/>
        <v>0</v>
      </c>
      <c r="FJ229" s="30">
        <f t="shared" si="98"/>
        <v>9301765</v>
      </c>
      <c r="FK229" s="30">
        <f t="shared" si="98"/>
        <v>2555430</v>
      </c>
      <c r="FL229" s="30">
        <f t="shared" si="98"/>
        <v>0</v>
      </c>
      <c r="FM229" s="30">
        <f t="shared" si="98"/>
        <v>0</v>
      </c>
      <c r="FN229" s="30">
        <f t="shared" si="98"/>
        <v>0</v>
      </c>
      <c r="FO229" s="30">
        <f t="shared" si="98"/>
        <v>6746335</v>
      </c>
      <c r="FP229" s="30">
        <f t="shared" si="98"/>
        <v>2061215</v>
      </c>
      <c r="FQ229" s="30">
        <f t="shared" si="99"/>
        <v>0</v>
      </c>
      <c r="FR229" s="30">
        <f t="shared" si="99"/>
        <v>611842782</v>
      </c>
      <c r="FS229" s="30">
        <f t="shared" si="99"/>
        <v>454514548</v>
      </c>
      <c r="FT229" s="30">
        <f t="shared" si="99"/>
        <v>217783</v>
      </c>
      <c r="FU229" s="30">
        <f t="shared" si="99"/>
        <v>163840762</v>
      </c>
      <c r="FV229" s="30">
        <f t="shared" si="99"/>
        <v>44794000</v>
      </c>
      <c r="FW229" s="30">
        <f t="shared" si="99"/>
        <v>37013256</v>
      </c>
      <c r="FX229" s="30">
        <f t="shared" si="99"/>
        <v>7780744</v>
      </c>
      <c r="FY229" s="30">
        <f t="shared" si="99"/>
        <v>0</v>
      </c>
      <c r="FZ229" s="30">
        <f t="shared" si="99"/>
        <v>531480</v>
      </c>
      <c r="GA229" s="30">
        <f t="shared" si="100"/>
        <v>239330923</v>
      </c>
      <c r="GB229" s="30">
        <f t="shared" si="100"/>
        <v>5799600</v>
      </c>
      <c r="GC229" s="30">
        <f t="shared" si="100"/>
        <v>4349182</v>
      </c>
      <c r="GD229" s="30">
        <f t="shared" si="100"/>
        <v>0</v>
      </c>
      <c r="GE229" s="30">
        <f t="shared" si="100"/>
        <v>4349182</v>
      </c>
      <c r="GF229" s="30">
        <f t="shared" si="100"/>
        <v>0</v>
      </c>
      <c r="GG229" s="30">
        <f t="shared" si="100"/>
        <v>0</v>
      </c>
      <c r="GH229" s="30">
        <f t="shared" si="100"/>
        <v>835500</v>
      </c>
      <c r="GI229" s="30">
        <f t="shared" si="100"/>
        <v>50564505</v>
      </c>
      <c r="GJ229" s="30">
        <f t="shared" si="100"/>
        <v>50564505</v>
      </c>
      <c r="GK229" s="30">
        <f t="shared" si="101"/>
        <v>0</v>
      </c>
      <c r="GL229" s="30">
        <f t="shared" si="101"/>
        <v>101579047</v>
      </c>
      <c r="GM229" s="30">
        <f t="shared" si="101"/>
        <v>10436880</v>
      </c>
      <c r="GN229" s="30">
        <f t="shared" si="101"/>
        <v>644000</v>
      </c>
      <c r="GO229" s="30">
        <f t="shared" si="101"/>
        <v>0</v>
      </c>
      <c r="GP229" s="30">
        <f t="shared" si="101"/>
        <v>0</v>
      </c>
      <c r="GQ229" s="30">
        <f t="shared" si="101"/>
        <v>79201660</v>
      </c>
      <c r="GR229" s="30">
        <f t="shared" si="101"/>
        <v>133304</v>
      </c>
      <c r="GS229" s="30">
        <f t="shared" si="101"/>
        <v>0</v>
      </c>
      <c r="GT229" s="30">
        <f t="shared" si="101"/>
        <v>11163203</v>
      </c>
      <c r="GU229" s="30">
        <f t="shared" si="102"/>
        <v>10651631168</v>
      </c>
      <c r="GV229" s="30">
        <f t="shared" si="102"/>
        <v>0</v>
      </c>
      <c r="GW229" s="30">
        <f t="shared" si="102"/>
        <v>0</v>
      </c>
      <c r="GX229" s="30">
        <f t="shared" si="102"/>
        <v>0</v>
      </c>
      <c r="GY229" s="30">
        <f t="shared" si="102"/>
        <v>0</v>
      </c>
      <c r="GZ229" s="30">
        <f t="shared" si="102"/>
        <v>113352600</v>
      </c>
      <c r="HA229" s="30">
        <f t="shared" si="102"/>
        <v>13523</v>
      </c>
      <c r="HB229" s="30">
        <f t="shared" si="102"/>
        <v>0</v>
      </c>
      <c r="HC229" s="30">
        <f t="shared" si="102"/>
        <v>0</v>
      </c>
      <c r="HD229" s="30">
        <f t="shared" si="102"/>
        <v>1726070012</v>
      </c>
      <c r="HE229" s="30">
        <f t="shared" si="103"/>
        <v>0</v>
      </c>
      <c r="HF229" s="30">
        <f t="shared" si="103"/>
        <v>3907314747</v>
      </c>
      <c r="HG229" s="30">
        <f t="shared" si="103"/>
        <v>4904880286</v>
      </c>
      <c r="HH229" s="30">
        <f t="shared" si="103"/>
        <v>105178600</v>
      </c>
      <c r="HI229" s="30">
        <f t="shared" si="103"/>
        <v>8174000</v>
      </c>
      <c r="HJ229" s="30">
        <f t="shared" si="103"/>
        <v>105178600</v>
      </c>
      <c r="HK229" s="30">
        <f t="shared" si="103"/>
        <v>8174000</v>
      </c>
      <c r="HL229" s="30">
        <f t="shared" si="103"/>
        <v>0</v>
      </c>
      <c r="HM229" s="30">
        <f t="shared" si="103"/>
        <v>0</v>
      </c>
      <c r="HN229" s="30">
        <f t="shared" si="103"/>
        <v>0</v>
      </c>
      <c r="HO229" s="30">
        <f t="shared" si="104"/>
        <v>0</v>
      </c>
      <c r="HP229" s="30">
        <f t="shared" si="104"/>
        <v>27029051</v>
      </c>
      <c r="HQ229" s="30">
        <f t="shared" si="104"/>
        <v>3840017</v>
      </c>
      <c r="HR229" s="30">
        <f t="shared" si="104"/>
        <v>5116520</v>
      </c>
      <c r="HS229" s="30">
        <f t="shared" si="104"/>
        <v>18072514</v>
      </c>
      <c r="HT229" s="30">
        <f t="shared" si="104"/>
        <v>0</v>
      </c>
      <c r="HU229" s="30">
        <f t="shared" si="104"/>
        <v>0</v>
      </c>
      <c r="HV229" s="30">
        <f t="shared" si="104"/>
        <v>0</v>
      </c>
      <c r="HW229" s="30">
        <f t="shared" si="104"/>
        <v>0</v>
      </c>
      <c r="HX229" s="30">
        <f t="shared" si="104"/>
        <v>105178600</v>
      </c>
      <c r="HY229" s="30">
        <f t="shared" si="104"/>
        <v>8174000</v>
      </c>
      <c r="HZ229" s="30">
        <f t="shared" si="105"/>
        <v>58062800338</v>
      </c>
      <c r="IA229" s="30">
        <f t="shared" si="105"/>
        <v>54286405317</v>
      </c>
      <c r="IB229" s="30">
        <f t="shared" si="105"/>
        <v>50809116712</v>
      </c>
      <c r="IC229" s="30">
        <f t="shared" si="105"/>
        <v>0</v>
      </c>
      <c r="ID229" s="30">
        <f t="shared" si="105"/>
        <v>0</v>
      </c>
      <c r="IE229" s="30">
        <f t="shared" si="105"/>
        <v>0</v>
      </c>
      <c r="IF229" s="30">
        <f t="shared" si="105"/>
        <v>0</v>
      </c>
      <c r="IG229" s="30">
        <f t="shared" si="105"/>
        <v>44133920461</v>
      </c>
      <c r="IH229" s="30">
        <f t="shared" si="105"/>
        <v>42777226925</v>
      </c>
      <c r="II229" s="30">
        <f t="shared" si="105"/>
        <v>0</v>
      </c>
      <c r="IJ229" s="30">
        <f t="shared" si="106"/>
        <v>1356693536</v>
      </c>
      <c r="IK229" s="30">
        <f t="shared" si="106"/>
        <v>0</v>
      </c>
      <c r="IL229" s="30">
        <f t="shared" si="106"/>
        <v>4304389270</v>
      </c>
      <c r="IM229" s="30">
        <f t="shared" si="106"/>
        <v>1904721560</v>
      </c>
      <c r="IN229" s="30">
        <f t="shared" si="106"/>
        <v>382612380</v>
      </c>
      <c r="IO229" s="30">
        <f t="shared" si="106"/>
        <v>286959285</v>
      </c>
      <c r="IP229" s="30">
        <f t="shared" si="106"/>
        <v>3634817605</v>
      </c>
      <c r="IQ229" s="30">
        <f t="shared" si="106"/>
        <v>0</v>
      </c>
      <c r="IR229" s="30">
        <f t="shared" si="106"/>
        <v>0</v>
      </c>
      <c r="IS229" s="30">
        <f t="shared" si="106"/>
        <v>0</v>
      </c>
      <c r="IT229" s="30">
        <f t="shared" si="107"/>
        <v>0</v>
      </c>
      <c r="IU229" s="30">
        <f t="shared" si="107"/>
        <v>0</v>
      </c>
      <c r="IV229" s="30">
        <f t="shared" si="107"/>
        <v>252007587</v>
      </c>
      <c r="IW229" s="30">
        <f t="shared" si="107"/>
        <v>0</v>
      </c>
      <c r="IX229" s="30">
        <f t="shared" si="107"/>
        <v>0</v>
      </c>
      <c r="IY229" s="30">
        <f t="shared" si="107"/>
        <v>0</v>
      </c>
      <c r="IZ229" s="30">
        <f t="shared" si="107"/>
        <v>0</v>
      </c>
      <c r="JA229" s="30">
        <f t="shared" si="107"/>
        <v>0</v>
      </c>
      <c r="JB229" s="30">
        <f t="shared" si="107"/>
        <v>0</v>
      </c>
      <c r="JC229" s="30">
        <f t="shared" si="107"/>
        <v>0</v>
      </c>
      <c r="JD229" s="30">
        <f t="shared" si="108"/>
        <v>0</v>
      </c>
      <c r="JE229" s="30">
        <f t="shared" si="108"/>
        <v>0</v>
      </c>
      <c r="JF229" s="30">
        <f t="shared" si="108"/>
        <v>0</v>
      </c>
      <c r="JG229" s="30">
        <f t="shared" si="108"/>
        <v>0</v>
      </c>
      <c r="JH229" s="30">
        <f t="shared" si="108"/>
        <v>0</v>
      </c>
      <c r="JI229" s="30">
        <f t="shared" si="108"/>
        <v>0</v>
      </c>
      <c r="JJ229" s="30">
        <f t="shared" si="108"/>
        <v>214077834</v>
      </c>
      <c r="JK229" s="30">
        <f t="shared" si="108"/>
        <v>214077834</v>
      </c>
      <c r="JL229" s="30">
        <f t="shared" si="108"/>
        <v>0</v>
      </c>
      <c r="JM229" s="30">
        <f t="shared" si="108"/>
        <v>3477288605</v>
      </c>
      <c r="JN229" s="30">
        <f t="shared" si="109"/>
        <v>0</v>
      </c>
      <c r="JO229" s="30">
        <f t="shared" si="109"/>
        <v>3477288605</v>
      </c>
      <c r="JP229" s="30">
        <f t="shared" si="109"/>
        <v>1331932379</v>
      </c>
      <c r="JQ229" s="30">
        <f t="shared" si="109"/>
        <v>26621665</v>
      </c>
      <c r="JR229" s="30">
        <f t="shared" si="109"/>
        <v>0</v>
      </c>
      <c r="JS229" s="30">
        <f t="shared" si="109"/>
        <v>0</v>
      </c>
      <c r="JT229" s="30">
        <f t="shared" si="109"/>
        <v>0</v>
      </c>
      <c r="JU229" s="30">
        <f t="shared" si="109"/>
        <v>0</v>
      </c>
      <c r="JV229" s="30">
        <f t="shared" si="109"/>
        <v>0</v>
      </c>
      <c r="JW229" s="30">
        <f t="shared" si="109"/>
        <v>0</v>
      </c>
      <c r="JX229" s="30">
        <f t="shared" si="110"/>
        <v>0</v>
      </c>
      <c r="JY229" s="30">
        <f t="shared" si="110"/>
        <v>0</v>
      </c>
      <c r="JZ229" s="30">
        <f t="shared" si="110"/>
        <v>0</v>
      </c>
      <c r="KA229" s="30">
        <f t="shared" si="110"/>
        <v>0</v>
      </c>
      <c r="KB229" s="30">
        <f t="shared" si="110"/>
        <v>0</v>
      </c>
      <c r="KC229" s="30">
        <f t="shared" si="110"/>
        <v>0</v>
      </c>
      <c r="KD229" s="30">
        <f t="shared" si="110"/>
        <v>0</v>
      </c>
      <c r="KE229" s="30">
        <f t="shared" si="110"/>
        <v>0</v>
      </c>
      <c r="KF229" s="30">
        <f t="shared" si="110"/>
        <v>0</v>
      </c>
      <c r="KG229" s="30">
        <f t="shared" si="110"/>
        <v>0</v>
      </c>
      <c r="KH229" s="30">
        <f t="shared" si="111"/>
        <v>0</v>
      </c>
      <c r="KI229" s="30">
        <f t="shared" si="111"/>
        <v>1305310714</v>
      </c>
      <c r="KJ229" s="30">
        <f t="shared" si="111"/>
        <v>0</v>
      </c>
      <c r="KK229" s="30">
        <f t="shared" si="111"/>
        <v>0</v>
      </c>
      <c r="KL229" s="30">
        <f t="shared" si="111"/>
        <v>0</v>
      </c>
      <c r="KM229" s="30">
        <f t="shared" si="111"/>
        <v>2444462642</v>
      </c>
      <c r="KN229" s="30">
        <f t="shared" si="111"/>
        <v>1270054584</v>
      </c>
      <c r="KO229" s="30">
        <f t="shared" si="111"/>
        <v>62703320</v>
      </c>
      <c r="KP229" s="30">
        <f t="shared" si="111"/>
        <v>2121272</v>
      </c>
      <c r="KQ229" s="30">
        <f t="shared" si="111"/>
        <v>0</v>
      </c>
      <c r="KR229" s="30">
        <f t="shared" si="112"/>
        <v>0</v>
      </c>
      <c r="KS229" s="30">
        <f t="shared" si="112"/>
        <v>1929029</v>
      </c>
      <c r="KT229" s="30">
        <f t="shared" si="112"/>
        <v>3710873</v>
      </c>
      <c r="KU229" s="30">
        <f t="shared" si="112"/>
        <v>0</v>
      </c>
      <c r="KV229" s="30">
        <f t="shared" si="112"/>
        <v>68494251</v>
      </c>
      <c r="KW229" s="30">
        <f t="shared" si="112"/>
        <v>0</v>
      </c>
      <c r="KX229" s="30">
        <f t="shared" si="112"/>
        <v>1160980</v>
      </c>
      <c r="KY229" s="30">
        <f t="shared" si="112"/>
        <v>34199122</v>
      </c>
      <c r="KZ229" s="30">
        <f t="shared" si="112"/>
        <v>6866930</v>
      </c>
      <c r="LA229" s="30">
        <f t="shared" si="112"/>
        <v>11689708</v>
      </c>
      <c r="LB229" s="30">
        <f t="shared" si="113"/>
        <v>3191984</v>
      </c>
      <c r="LC229" s="30">
        <f t="shared" si="113"/>
        <v>6457812</v>
      </c>
      <c r="LD229" s="30">
        <f t="shared" si="113"/>
        <v>361514033</v>
      </c>
      <c r="LE229" s="30">
        <f t="shared" si="113"/>
        <v>279554</v>
      </c>
      <c r="LF229" s="30">
        <f t="shared" si="113"/>
        <v>1501214</v>
      </c>
      <c r="LG229" s="30">
        <f t="shared" si="113"/>
        <v>0</v>
      </c>
      <c r="LH229" s="30">
        <f t="shared" si="113"/>
        <v>6774947</v>
      </c>
      <c r="LI229" s="30">
        <f t="shared" si="113"/>
        <v>24449575</v>
      </c>
      <c r="LJ229" s="30">
        <f t="shared" si="113"/>
        <v>21946</v>
      </c>
      <c r="LK229" s="30">
        <f t="shared" si="113"/>
        <v>435868</v>
      </c>
      <c r="LL229" s="30">
        <f t="shared" si="114"/>
        <v>57659</v>
      </c>
      <c r="LM229" s="30">
        <f t="shared" si="114"/>
        <v>1642724</v>
      </c>
      <c r="LN229" s="30">
        <f t="shared" si="114"/>
        <v>7736664</v>
      </c>
      <c r="LO229" s="30">
        <f t="shared" si="114"/>
        <v>35549305</v>
      </c>
      <c r="LP229" s="30">
        <f t="shared" si="114"/>
        <v>174195</v>
      </c>
      <c r="LQ229" s="30">
        <f t="shared" si="114"/>
        <v>0</v>
      </c>
      <c r="LR229" s="30">
        <f t="shared" si="114"/>
        <v>878194</v>
      </c>
      <c r="LS229" s="30">
        <f t="shared" si="114"/>
        <v>211670082</v>
      </c>
      <c r="LT229" s="30">
        <f t="shared" si="114"/>
        <v>0</v>
      </c>
      <c r="LU229" s="30">
        <f t="shared" si="114"/>
        <v>163076002</v>
      </c>
      <c r="LV229" s="30">
        <f t="shared" si="115"/>
        <v>286356</v>
      </c>
      <c r="LW229" s="30">
        <f t="shared" si="115"/>
        <v>5157623</v>
      </c>
      <c r="LX229" s="30">
        <f t="shared" si="115"/>
        <v>1297232</v>
      </c>
      <c r="LY229" s="30">
        <f t="shared" si="115"/>
        <v>0</v>
      </c>
      <c r="LZ229" s="30">
        <f t="shared" si="115"/>
        <v>23540140</v>
      </c>
      <c r="MA229" s="30">
        <f t="shared" si="115"/>
        <v>0</v>
      </c>
      <c r="MB229" s="30">
        <f t="shared" si="115"/>
        <v>56615331</v>
      </c>
      <c r="MC229" s="30">
        <f t="shared" si="115"/>
        <v>0</v>
      </c>
      <c r="MD229" s="30">
        <f t="shared" si="115"/>
        <v>0</v>
      </c>
      <c r="ME229" s="30">
        <f t="shared" si="115"/>
        <v>49517820</v>
      </c>
      <c r="MF229" s="30">
        <f t="shared" si="116"/>
        <v>0</v>
      </c>
      <c r="MG229" s="30">
        <f t="shared" si="116"/>
        <v>0</v>
      </c>
      <c r="MH229" s="30">
        <f t="shared" si="116"/>
        <v>16208485</v>
      </c>
      <c r="MI229" s="30">
        <f t="shared" si="116"/>
        <v>124957</v>
      </c>
      <c r="MJ229" s="30">
        <f t="shared" si="116"/>
        <v>3372871</v>
      </c>
      <c r="MK229" s="30">
        <f t="shared" si="116"/>
        <v>0</v>
      </c>
      <c r="ML229" s="30">
        <f t="shared" si="116"/>
        <v>0</v>
      </c>
      <c r="MM229" s="30">
        <f t="shared" si="116"/>
        <v>0</v>
      </c>
      <c r="MN229" s="30">
        <f t="shared" si="116"/>
        <v>0</v>
      </c>
      <c r="MO229" s="30">
        <f t="shared" si="116"/>
        <v>0</v>
      </c>
      <c r="MP229" s="30">
        <f t="shared" si="117"/>
        <v>0</v>
      </c>
      <c r="MQ229" s="30">
        <f t="shared" si="117"/>
        <v>309259211</v>
      </c>
      <c r="MR229" s="30">
        <f t="shared" si="117"/>
        <v>1592488</v>
      </c>
      <c r="MS229" s="30">
        <f t="shared" si="117"/>
        <v>45646471886</v>
      </c>
      <c r="MT229" s="30">
        <f t="shared" si="117"/>
        <v>42640351289</v>
      </c>
      <c r="MU229" s="30">
        <f t="shared" si="117"/>
        <v>42556017884</v>
      </c>
      <c r="MV229" s="30">
        <f t="shared" si="117"/>
        <v>18628344551</v>
      </c>
      <c r="MW229" s="30">
        <f t="shared" si="117"/>
        <v>18628344551</v>
      </c>
      <c r="MX229" s="30">
        <f t="shared" si="117"/>
        <v>0</v>
      </c>
      <c r="MY229" s="30">
        <f t="shared" si="117"/>
        <v>0</v>
      </c>
      <c r="MZ229" s="30">
        <f t="shared" si="118"/>
        <v>15904017753</v>
      </c>
      <c r="NA229" s="30">
        <f t="shared" si="118"/>
        <v>558198441</v>
      </c>
      <c r="NB229" s="30">
        <f t="shared" si="118"/>
        <v>558198441</v>
      </c>
      <c r="NC229" s="30">
        <f t="shared" si="118"/>
        <v>0</v>
      </c>
      <c r="ND229" s="30">
        <f t="shared" si="118"/>
        <v>15345819312</v>
      </c>
      <c r="NE229" s="30">
        <f t="shared" si="118"/>
        <v>15345819312</v>
      </c>
      <c r="NF229" s="30">
        <f t="shared" si="118"/>
        <v>0</v>
      </c>
      <c r="NG229" s="30">
        <f t="shared" si="118"/>
        <v>0</v>
      </c>
      <c r="NH229" s="30">
        <f t="shared" si="118"/>
        <v>6734100890</v>
      </c>
      <c r="NI229" s="30">
        <f t="shared" si="118"/>
        <v>1289554690</v>
      </c>
      <c r="NJ229" s="30">
        <f t="shared" si="119"/>
        <v>260807444</v>
      </c>
      <c r="NK229" s="30">
        <f t="shared" si="119"/>
        <v>1028747246</v>
      </c>
      <c r="NL229" s="30">
        <f t="shared" si="119"/>
        <v>0</v>
      </c>
      <c r="NM229" s="30">
        <f t="shared" si="119"/>
        <v>84333405</v>
      </c>
      <c r="NN229" s="30">
        <f t="shared" si="119"/>
        <v>6243816</v>
      </c>
      <c r="NO229" s="30">
        <f t="shared" si="119"/>
        <v>0</v>
      </c>
      <c r="NP229" s="30">
        <f t="shared" si="119"/>
        <v>0</v>
      </c>
      <c r="NQ229" s="30">
        <f t="shared" si="119"/>
        <v>0</v>
      </c>
      <c r="NR229" s="30">
        <f t="shared" si="119"/>
        <v>0</v>
      </c>
      <c r="NS229" s="30">
        <f t="shared" si="119"/>
        <v>0</v>
      </c>
      <c r="NT229" s="30">
        <f t="shared" si="120"/>
        <v>78089589</v>
      </c>
      <c r="NU229" s="30">
        <f t="shared" si="120"/>
        <v>78089589</v>
      </c>
      <c r="NV229" s="30">
        <f t="shared" si="120"/>
        <v>0</v>
      </c>
      <c r="NW229" s="30">
        <f t="shared" si="120"/>
        <v>0</v>
      </c>
      <c r="NX229" s="30">
        <f t="shared" si="120"/>
        <v>0</v>
      </c>
      <c r="NY229" s="30">
        <f t="shared" si="120"/>
        <v>0</v>
      </c>
      <c r="NZ229" s="30">
        <f t="shared" si="120"/>
        <v>0</v>
      </c>
      <c r="OA229" s="30">
        <f t="shared" si="120"/>
        <v>1549628117</v>
      </c>
      <c r="OB229" s="30">
        <f t="shared" si="120"/>
        <v>1547564184</v>
      </c>
      <c r="OC229" s="30">
        <f t="shared" si="120"/>
        <v>0</v>
      </c>
      <c r="OD229" s="30">
        <f t="shared" si="121"/>
        <v>0</v>
      </c>
      <c r="OE229" s="30">
        <f t="shared" si="121"/>
        <v>0</v>
      </c>
      <c r="OF229" s="30">
        <f t="shared" si="121"/>
        <v>1547564184</v>
      </c>
      <c r="OG229" s="30">
        <f t="shared" si="121"/>
        <v>0</v>
      </c>
      <c r="OH229" s="30">
        <f t="shared" si="121"/>
        <v>1547564184</v>
      </c>
      <c r="OI229" s="30">
        <f t="shared" si="121"/>
        <v>0</v>
      </c>
      <c r="OJ229" s="30">
        <f t="shared" si="121"/>
        <v>2063933</v>
      </c>
      <c r="OK229" s="30">
        <f t="shared" si="121"/>
        <v>0</v>
      </c>
      <c r="OL229" s="30">
        <f t="shared" si="121"/>
        <v>0</v>
      </c>
      <c r="OM229" s="30">
        <f t="shared" si="121"/>
        <v>0</v>
      </c>
      <c r="ON229" s="30">
        <f t="shared" si="122"/>
        <v>0</v>
      </c>
      <c r="OO229" s="30">
        <f t="shared" si="122"/>
        <v>2063933</v>
      </c>
      <c r="OP229" s="30">
        <f t="shared" si="122"/>
        <v>2063933</v>
      </c>
      <c r="OQ229" s="30">
        <f t="shared" si="122"/>
        <v>0</v>
      </c>
      <c r="OR229" s="30">
        <f t="shared" si="122"/>
        <v>0</v>
      </c>
      <c r="OS229" s="30">
        <f t="shared" si="122"/>
        <v>1456492480</v>
      </c>
      <c r="OT229" s="30">
        <f t="shared" si="122"/>
        <v>1422034470</v>
      </c>
      <c r="OU229" s="30">
        <f t="shared" si="122"/>
        <v>1422034470</v>
      </c>
      <c r="OV229" s="30">
        <f t="shared" si="122"/>
        <v>0</v>
      </c>
      <c r="OW229" s="30">
        <f t="shared" si="122"/>
        <v>1422034470</v>
      </c>
      <c r="OX229" s="30">
        <f t="shared" si="123"/>
        <v>0</v>
      </c>
      <c r="OY229" s="30">
        <f t="shared" si="123"/>
        <v>0</v>
      </c>
      <c r="OZ229" s="30">
        <f t="shared" si="123"/>
        <v>34458010</v>
      </c>
      <c r="PA229" s="30">
        <f t="shared" si="123"/>
        <v>2390196</v>
      </c>
      <c r="PB229" s="30">
        <f t="shared" si="123"/>
        <v>0</v>
      </c>
      <c r="PC229" s="30">
        <f t="shared" si="123"/>
        <v>0</v>
      </c>
      <c r="PD229" s="30">
        <f t="shared" si="123"/>
        <v>0</v>
      </c>
      <c r="PE229" s="30">
        <f t="shared" si="123"/>
        <v>0</v>
      </c>
      <c r="PF229" s="30">
        <f t="shared" si="123"/>
        <v>0</v>
      </c>
      <c r="PG229" s="30">
        <f t="shared" si="123"/>
        <v>0</v>
      </c>
      <c r="PH229" s="30">
        <f t="shared" si="124"/>
        <v>0</v>
      </c>
      <c r="PI229" s="30">
        <f t="shared" si="124"/>
        <v>0</v>
      </c>
      <c r="PJ229" s="30">
        <f t="shared" si="124"/>
        <v>0</v>
      </c>
      <c r="PK229" s="30">
        <f t="shared" si="124"/>
        <v>0</v>
      </c>
      <c r="PL229" s="30">
        <f t="shared" si="124"/>
        <v>0</v>
      </c>
      <c r="PM229" s="30">
        <f t="shared" si="124"/>
        <v>32067814</v>
      </c>
      <c r="PN229" s="30">
        <f t="shared" si="124"/>
        <v>32067814</v>
      </c>
      <c r="PO229" s="30">
        <f t="shared" si="124"/>
        <v>0</v>
      </c>
      <c r="PP229" s="30">
        <f t="shared" si="124"/>
        <v>0</v>
      </c>
      <c r="PQ229" s="30">
        <f t="shared" si="124"/>
        <v>0</v>
      </c>
      <c r="PR229" s="30">
        <f t="shared" si="125"/>
        <v>0</v>
      </c>
      <c r="PS229" s="30">
        <f t="shared" si="125"/>
        <v>0</v>
      </c>
      <c r="PT229" s="30">
        <f t="shared" si="125"/>
        <v>0</v>
      </c>
      <c r="PU229" s="30">
        <f t="shared" si="125"/>
        <v>0</v>
      </c>
      <c r="PV229" s="30">
        <f t="shared" si="125"/>
        <v>0</v>
      </c>
      <c r="PW229" s="30">
        <f t="shared" si="125"/>
        <v>0</v>
      </c>
      <c r="PX229" s="30">
        <f t="shared" si="125"/>
        <v>0</v>
      </c>
      <c r="PY229" s="30">
        <f t="shared" si="125"/>
        <v>0</v>
      </c>
      <c r="PZ229" s="30">
        <f t="shared" si="125"/>
        <v>0</v>
      </c>
      <c r="QA229" s="30">
        <f t="shared" si="125"/>
        <v>0</v>
      </c>
      <c r="QB229" s="30">
        <f t="shared" si="126"/>
        <v>0</v>
      </c>
      <c r="QC229" s="30">
        <f t="shared" si="126"/>
        <v>325119030</v>
      </c>
      <c r="QD229" s="30">
        <f t="shared" si="126"/>
        <v>0</v>
      </c>
      <c r="QE229" s="30">
        <f t="shared" si="126"/>
        <v>0</v>
      </c>
      <c r="QF229" s="30">
        <f t="shared" si="126"/>
        <v>0</v>
      </c>
      <c r="QG229" s="30">
        <f t="shared" si="126"/>
        <v>0</v>
      </c>
      <c r="QH229" s="30">
        <f t="shared" si="126"/>
        <v>0</v>
      </c>
      <c r="QI229" s="30">
        <f t="shared" si="126"/>
        <v>0</v>
      </c>
      <c r="QJ229" s="30">
        <f t="shared" si="126"/>
        <v>0</v>
      </c>
      <c r="QK229" s="30">
        <f t="shared" si="126"/>
        <v>0</v>
      </c>
      <c r="QL229" s="30">
        <f t="shared" si="127"/>
        <v>590222084</v>
      </c>
      <c r="QM229" s="30">
        <f t="shared" si="127"/>
        <v>0</v>
      </c>
      <c r="QN229" s="30">
        <f t="shared" si="127"/>
        <v>0</v>
      </c>
      <c r="QO229" s="30">
        <f t="shared" si="127"/>
        <v>124700331239</v>
      </c>
      <c r="QP229" s="30">
        <f t="shared" si="127"/>
        <v>27353862493</v>
      </c>
      <c r="QQ229" s="30">
        <f t="shared" si="127"/>
        <v>15333775685</v>
      </c>
      <c r="QR229" s="30">
        <f t="shared" si="127"/>
        <v>15315877386</v>
      </c>
      <c r="QS229" s="30">
        <f t="shared" si="127"/>
        <v>17898299</v>
      </c>
      <c r="QT229" s="30">
        <f t="shared" si="127"/>
        <v>0</v>
      </c>
      <c r="QU229" s="30">
        <f t="shared" si="127"/>
        <v>0</v>
      </c>
      <c r="QV229" s="30">
        <f t="shared" si="128"/>
        <v>0</v>
      </c>
      <c r="QW229" s="30">
        <f t="shared" si="128"/>
        <v>2041948886</v>
      </c>
      <c r="QX229" s="30">
        <f t="shared" si="128"/>
        <v>2041948886</v>
      </c>
      <c r="QY229" s="30">
        <f t="shared" si="128"/>
        <v>0</v>
      </c>
      <c r="QZ229" s="30">
        <f t="shared" si="128"/>
        <v>9978137922</v>
      </c>
      <c r="RA229" s="30">
        <f t="shared" si="128"/>
        <v>0</v>
      </c>
      <c r="RB229" s="30">
        <f t="shared" si="128"/>
        <v>0</v>
      </c>
      <c r="RC229" s="30">
        <f t="shared" si="128"/>
        <v>0</v>
      </c>
      <c r="RD229" s="30">
        <f t="shared" si="128"/>
        <v>0</v>
      </c>
      <c r="RE229" s="30">
        <f t="shared" si="128"/>
        <v>0</v>
      </c>
      <c r="RF229" s="30">
        <f t="shared" si="129"/>
        <v>0</v>
      </c>
      <c r="RG229" s="30">
        <f t="shared" si="129"/>
        <v>0</v>
      </c>
      <c r="RH229" s="30">
        <f t="shared" si="129"/>
        <v>0</v>
      </c>
      <c r="RI229" s="30">
        <f t="shared" si="129"/>
        <v>97346468746</v>
      </c>
      <c r="RJ229" s="30">
        <f t="shared" si="129"/>
        <v>8140999921</v>
      </c>
      <c r="RK229" s="30">
        <f t="shared" si="129"/>
        <v>8140999921</v>
      </c>
      <c r="RL229" s="30">
        <f t="shared" si="129"/>
        <v>2841212387</v>
      </c>
      <c r="RM229" s="30">
        <f t="shared" si="129"/>
        <v>322906779</v>
      </c>
      <c r="RN229" s="30">
        <f t="shared" si="129"/>
        <v>113335053</v>
      </c>
      <c r="RO229" s="30">
        <f t="shared" si="129"/>
        <v>1682448</v>
      </c>
      <c r="RP229" s="30">
        <f t="shared" si="130"/>
        <v>0</v>
      </c>
      <c r="RQ229" s="30">
        <f t="shared" si="130"/>
        <v>0</v>
      </c>
      <c r="RR229" s="30">
        <f t="shared" si="130"/>
        <v>0</v>
      </c>
      <c r="RS229" s="30">
        <f t="shared" si="130"/>
        <v>0</v>
      </c>
      <c r="RT229" s="30">
        <f t="shared" si="130"/>
        <v>0</v>
      </c>
      <c r="RU229" s="30">
        <f t="shared" si="130"/>
        <v>0</v>
      </c>
      <c r="RV229" s="30">
        <f t="shared" si="130"/>
        <v>3519646</v>
      </c>
      <c r="RW229" s="30">
        <f t="shared" si="130"/>
        <v>416149</v>
      </c>
      <c r="RX229" s="30">
        <f t="shared" si="130"/>
        <v>0</v>
      </c>
      <c r="RY229" s="30">
        <f t="shared" si="130"/>
        <v>0</v>
      </c>
      <c r="RZ229" s="30">
        <f t="shared" si="131"/>
        <v>0</v>
      </c>
      <c r="SA229" s="30">
        <f t="shared" si="131"/>
        <v>0</v>
      </c>
      <c r="SB229" s="30">
        <f t="shared" si="131"/>
        <v>0</v>
      </c>
      <c r="SC229" s="30">
        <f t="shared" si="131"/>
        <v>0</v>
      </c>
      <c r="SD229" s="30">
        <f t="shared" si="131"/>
        <v>0</v>
      </c>
      <c r="SE229" s="30">
        <f t="shared" si="131"/>
        <v>0</v>
      </c>
      <c r="SF229" s="30">
        <f t="shared" si="131"/>
        <v>0</v>
      </c>
      <c r="SG229" s="30">
        <f t="shared" si="131"/>
        <v>0</v>
      </c>
      <c r="SH229" s="30">
        <f t="shared" si="131"/>
        <v>39560304</v>
      </c>
      <c r="SI229" s="30">
        <f t="shared" si="131"/>
        <v>19676196</v>
      </c>
      <c r="SJ229" s="30">
        <f t="shared" si="132"/>
        <v>0</v>
      </c>
      <c r="SK229" s="30">
        <f t="shared" si="132"/>
        <v>0</v>
      </c>
      <c r="SL229" s="30">
        <f t="shared" si="132"/>
        <v>0</v>
      </c>
      <c r="SM229" s="30">
        <f t="shared" si="132"/>
        <v>0</v>
      </c>
      <c r="SN229" s="30">
        <f t="shared" si="132"/>
        <v>332513206</v>
      </c>
      <c r="SO229" s="30">
        <f t="shared" si="132"/>
        <v>0</v>
      </c>
      <c r="SP229" s="30">
        <f t="shared" si="132"/>
        <v>1138354</v>
      </c>
      <c r="SQ229" s="30">
        <f t="shared" si="132"/>
        <v>1418859</v>
      </c>
      <c r="SR229" s="30">
        <f t="shared" si="132"/>
        <v>29800534</v>
      </c>
      <c r="SS229" s="30">
        <f t="shared" si="132"/>
        <v>75052046</v>
      </c>
      <c r="ST229" s="30">
        <f t="shared" si="133"/>
        <v>0</v>
      </c>
      <c r="SU229" s="30">
        <f t="shared" si="133"/>
        <v>0</v>
      </c>
      <c r="SV229" s="30">
        <f t="shared" si="133"/>
        <v>0</v>
      </c>
      <c r="SW229" s="30">
        <f t="shared" si="133"/>
        <v>918420</v>
      </c>
      <c r="SX229" s="30">
        <f t="shared" si="133"/>
        <v>0</v>
      </c>
      <c r="SY229" s="30">
        <f t="shared" si="133"/>
        <v>0</v>
      </c>
      <c r="SZ229" s="30">
        <f t="shared" si="133"/>
        <v>0</v>
      </c>
      <c r="TA229" s="30">
        <f t="shared" si="133"/>
        <v>4357849540</v>
      </c>
      <c r="TB229" s="30">
        <f t="shared" si="133"/>
        <v>0</v>
      </c>
      <c r="TC229" s="30">
        <f t="shared" si="133"/>
        <v>0</v>
      </c>
      <c r="TD229" s="30">
        <f t="shared" si="134"/>
        <v>0</v>
      </c>
      <c r="TE229" s="30">
        <f t="shared" si="134"/>
        <v>0</v>
      </c>
      <c r="TF229" s="30">
        <f t="shared" si="134"/>
        <v>0</v>
      </c>
      <c r="TG229" s="30">
        <f t="shared" si="134"/>
        <v>0</v>
      </c>
      <c r="TH229" s="30">
        <f t="shared" si="134"/>
        <v>352502990</v>
      </c>
      <c r="TI229" s="30">
        <f t="shared" si="134"/>
        <v>437924280</v>
      </c>
      <c r="TJ229" s="30">
        <f t="shared" si="134"/>
        <v>68164789709</v>
      </c>
      <c r="TK229" s="30">
        <f t="shared" si="134"/>
        <v>68164789709</v>
      </c>
      <c r="TL229" s="30">
        <f t="shared" si="134"/>
        <v>68164789709</v>
      </c>
      <c r="TM229" s="30">
        <f t="shared" si="134"/>
        <v>0</v>
      </c>
      <c r="TN229" s="30">
        <f t="shared" si="135"/>
        <v>0</v>
      </c>
      <c r="TO229" s="30">
        <f t="shared" si="135"/>
        <v>0</v>
      </c>
      <c r="TP229" s="30">
        <f t="shared" si="135"/>
        <v>0</v>
      </c>
      <c r="TQ229" s="30">
        <f t="shared" si="135"/>
        <v>0</v>
      </c>
      <c r="TR229" s="30">
        <f t="shared" si="135"/>
        <v>0</v>
      </c>
      <c r="TS229" s="30">
        <f t="shared" si="135"/>
        <v>0</v>
      </c>
      <c r="TT229" s="30">
        <f t="shared" si="135"/>
        <v>0</v>
      </c>
      <c r="TU229" s="30">
        <f t="shared" si="135"/>
        <v>20688176126</v>
      </c>
      <c r="TV229" s="30">
        <f t="shared" si="135"/>
        <v>0</v>
      </c>
      <c r="TW229" s="30">
        <f t="shared" si="135"/>
        <v>42937557</v>
      </c>
      <c r="TX229" s="30">
        <f t="shared" si="136"/>
        <v>0</v>
      </c>
      <c r="TY229" s="30">
        <f t="shared" si="136"/>
        <v>33000000</v>
      </c>
      <c r="TZ229" s="30">
        <f t="shared" si="136"/>
        <v>0</v>
      </c>
      <c r="UA229" s="30">
        <f t="shared" si="136"/>
        <v>0</v>
      </c>
      <c r="UB229" s="30">
        <f t="shared" si="136"/>
        <v>20612238569</v>
      </c>
      <c r="UC229" s="30">
        <f t="shared" si="136"/>
        <v>20612238569</v>
      </c>
      <c r="UD229" s="30">
        <f t="shared" si="136"/>
        <v>0</v>
      </c>
      <c r="UE229" s="30">
        <f t="shared" si="136"/>
        <v>0</v>
      </c>
      <c r="UF229" s="30">
        <f t="shared" si="136"/>
        <v>0</v>
      </c>
      <c r="UG229" s="30">
        <f t="shared" si="136"/>
        <v>389479411409</v>
      </c>
      <c r="UH229" s="2"/>
      <c r="UI229" s="2"/>
    </row>
    <row r="230" spans="1:555">
      <c r="A230" s="743"/>
      <c r="B230" s="65">
        <v>2016</v>
      </c>
      <c r="C230" s="30">
        <f t="shared" si="82"/>
        <v>274503000656</v>
      </c>
      <c r="D230" s="30">
        <f t="shared" si="82"/>
        <v>133258143126</v>
      </c>
      <c r="E230" s="30">
        <f t="shared" si="82"/>
        <v>119503702570</v>
      </c>
      <c r="F230" s="30">
        <f t="shared" si="82"/>
        <v>23114663</v>
      </c>
      <c r="G230" s="30">
        <f t="shared" si="82"/>
        <v>2421000</v>
      </c>
      <c r="H230" s="30">
        <f t="shared" si="82"/>
        <v>71764430241</v>
      </c>
      <c r="I230" s="30">
        <f t="shared" si="82"/>
        <v>62126467259.660004</v>
      </c>
      <c r="J230" s="30">
        <f t="shared" si="82"/>
        <v>8920318679.3400002</v>
      </c>
      <c r="K230" s="30">
        <f t="shared" si="82"/>
        <v>717644301.99999976</v>
      </c>
      <c r="L230" s="30">
        <f t="shared" si="82"/>
        <v>3425282031</v>
      </c>
      <c r="M230" s="30">
        <f t="shared" si="83"/>
        <v>36116142367.000031</v>
      </c>
      <c r="N230" s="30">
        <f t="shared" si="83"/>
        <v>35754980942.940018</v>
      </c>
      <c r="O230" s="30">
        <f t="shared" si="83"/>
        <v>361161424.06000006</v>
      </c>
      <c r="P230" s="30">
        <f t="shared" si="83"/>
        <v>1823687669</v>
      </c>
      <c r="Q230" s="30">
        <f t="shared" si="83"/>
        <v>3784598953</v>
      </c>
      <c r="R230" s="30">
        <f t="shared" si="83"/>
        <v>2564025646</v>
      </c>
      <c r="S230" s="30">
        <f t="shared" si="83"/>
        <v>13754440556</v>
      </c>
      <c r="T230" s="30">
        <f t="shared" si="83"/>
        <v>4014291187</v>
      </c>
      <c r="U230" s="30">
        <f t="shared" si="83"/>
        <v>4706559000</v>
      </c>
      <c r="V230" s="30">
        <f t="shared" si="83"/>
        <v>8720850187</v>
      </c>
      <c r="W230" s="30">
        <f t="shared" si="84"/>
        <v>188729580</v>
      </c>
      <c r="X230" s="30">
        <f t="shared" si="84"/>
        <v>831438642</v>
      </c>
      <c r="Y230" s="30">
        <f t="shared" si="84"/>
        <v>156014100</v>
      </c>
      <c r="Z230" s="30">
        <f t="shared" si="84"/>
        <v>15601410</v>
      </c>
      <c r="AA230" s="30">
        <f t="shared" si="84"/>
        <v>140412690</v>
      </c>
      <c r="AB230" s="30">
        <f t="shared" si="84"/>
        <v>203322139</v>
      </c>
      <c r="AC230" s="30">
        <f t="shared" si="84"/>
        <v>2004450</v>
      </c>
      <c r="AD230" s="30">
        <f t="shared" si="84"/>
        <v>2580034634</v>
      </c>
      <c r="AE230" s="30">
        <f t="shared" si="84"/>
        <v>1046863748</v>
      </c>
      <c r="AF230" s="30">
        <f t="shared" si="84"/>
        <v>777676496</v>
      </c>
      <c r="AG230" s="30">
        <f t="shared" si="85"/>
        <v>269187252</v>
      </c>
      <c r="AH230" s="30">
        <f t="shared" si="85"/>
        <v>25183076</v>
      </c>
      <c r="AI230" s="30">
        <f t="shared" si="85"/>
        <v>141244857530</v>
      </c>
      <c r="AJ230" s="30">
        <f t="shared" si="85"/>
        <v>591053921</v>
      </c>
      <c r="AK230" s="30">
        <f t="shared" si="85"/>
        <v>86847693</v>
      </c>
      <c r="AL230" s="30">
        <f t="shared" si="85"/>
        <v>757200</v>
      </c>
      <c r="AM230" s="30">
        <f t="shared" si="85"/>
        <v>503418436</v>
      </c>
      <c r="AN230" s="30">
        <f t="shared" si="85"/>
        <v>30592</v>
      </c>
      <c r="AO230" s="30">
        <f t="shared" si="85"/>
        <v>2294648182</v>
      </c>
      <c r="AP230" s="30">
        <f t="shared" si="85"/>
        <v>2276306813</v>
      </c>
      <c r="AQ230" s="30">
        <f t="shared" si="86"/>
        <v>607940</v>
      </c>
      <c r="AR230" s="30">
        <f t="shared" si="86"/>
        <v>5602736</v>
      </c>
      <c r="AS230" s="30">
        <f t="shared" si="86"/>
        <v>91490</v>
      </c>
      <c r="AT230" s="30">
        <f t="shared" si="86"/>
        <v>11990841</v>
      </c>
      <c r="AU230" s="30">
        <f t="shared" si="86"/>
        <v>0</v>
      </c>
      <c r="AV230" s="30">
        <f t="shared" si="86"/>
        <v>0</v>
      </c>
      <c r="AW230" s="30">
        <f t="shared" si="86"/>
        <v>0</v>
      </c>
      <c r="AX230" s="30">
        <f t="shared" si="86"/>
        <v>48362</v>
      </c>
      <c r="AY230" s="30">
        <f t="shared" si="86"/>
        <v>0</v>
      </c>
      <c r="AZ230" s="30">
        <f t="shared" si="86"/>
        <v>0</v>
      </c>
      <c r="BA230" s="30">
        <f t="shared" si="87"/>
        <v>0</v>
      </c>
      <c r="BB230" s="30">
        <f t="shared" si="87"/>
        <v>0</v>
      </c>
      <c r="BC230" s="30">
        <f t="shared" si="87"/>
        <v>0</v>
      </c>
      <c r="BD230" s="30">
        <f t="shared" si="87"/>
        <v>5679036540</v>
      </c>
      <c r="BE230" s="30">
        <f t="shared" si="87"/>
        <v>1497529</v>
      </c>
      <c r="BF230" s="30">
        <f t="shared" si="87"/>
        <v>2747602408</v>
      </c>
      <c r="BG230" s="30">
        <f t="shared" si="87"/>
        <v>1234828015</v>
      </c>
      <c r="BH230" s="30">
        <f t="shared" si="87"/>
        <v>436493</v>
      </c>
      <c r="BI230" s="30">
        <f t="shared" si="87"/>
        <v>540068</v>
      </c>
      <c r="BJ230" s="30">
        <f t="shared" si="87"/>
        <v>0</v>
      </c>
      <c r="BK230" s="30">
        <f t="shared" si="88"/>
        <v>98876243</v>
      </c>
      <c r="BL230" s="30">
        <f t="shared" si="88"/>
        <v>11741796</v>
      </c>
      <c r="BM230" s="30">
        <f t="shared" si="88"/>
        <v>0</v>
      </c>
      <c r="BN230" s="30">
        <f t="shared" si="88"/>
        <v>10957506</v>
      </c>
      <c r="BO230" s="30">
        <f t="shared" si="88"/>
        <v>8153296</v>
      </c>
      <c r="BP230" s="30">
        <f t="shared" si="88"/>
        <v>0</v>
      </c>
      <c r="BQ230" s="30">
        <f t="shared" si="88"/>
        <v>12669661</v>
      </c>
      <c r="BR230" s="30">
        <f t="shared" si="88"/>
        <v>197866726</v>
      </c>
      <c r="BS230" s="30">
        <f t="shared" si="88"/>
        <v>1353866799</v>
      </c>
      <c r="BT230" s="30">
        <f t="shared" si="88"/>
        <v>230202718</v>
      </c>
      <c r="BU230" s="30">
        <f t="shared" si="89"/>
        <v>50695378</v>
      </c>
      <c r="BV230" s="30">
        <f t="shared" si="89"/>
        <v>0</v>
      </c>
      <c r="BW230" s="30">
        <f t="shared" si="89"/>
        <v>242916</v>
      </c>
      <c r="BX230" s="30">
        <f t="shared" si="89"/>
        <v>0</v>
      </c>
      <c r="BY230" s="30">
        <f t="shared" si="89"/>
        <v>179264424</v>
      </c>
      <c r="BZ230" s="30">
        <f t="shared" si="89"/>
        <v>0</v>
      </c>
      <c r="CA230" s="30">
        <f t="shared" si="89"/>
        <v>0</v>
      </c>
      <c r="CB230" s="30">
        <f t="shared" si="89"/>
        <v>0</v>
      </c>
      <c r="CC230" s="30">
        <f t="shared" si="89"/>
        <v>8129863532</v>
      </c>
      <c r="CD230" s="30">
        <f t="shared" si="89"/>
        <v>545895</v>
      </c>
      <c r="CE230" s="30">
        <f t="shared" si="90"/>
        <v>5934066794</v>
      </c>
      <c r="CF230" s="30">
        <f t="shared" si="90"/>
        <v>195098315</v>
      </c>
      <c r="CG230" s="30">
        <f t="shared" si="90"/>
        <v>2859060600</v>
      </c>
      <c r="CH230" s="30">
        <f t="shared" si="90"/>
        <v>271541370</v>
      </c>
      <c r="CI230" s="30">
        <f t="shared" si="90"/>
        <v>25592555</v>
      </c>
      <c r="CJ230" s="30">
        <f t="shared" si="90"/>
        <v>1101103</v>
      </c>
      <c r="CK230" s="30">
        <f t="shared" si="90"/>
        <v>9600337</v>
      </c>
      <c r="CL230" s="30">
        <f t="shared" si="90"/>
        <v>5641017</v>
      </c>
      <c r="CM230" s="30">
        <f t="shared" si="90"/>
        <v>1158227</v>
      </c>
      <c r="CN230" s="30">
        <f t="shared" si="90"/>
        <v>375170</v>
      </c>
      <c r="CO230" s="30">
        <f t="shared" si="91"/>
        <v>210639</v>
      </c>
      <c r="CP230" s="30">
        <f t="shared" si="91"/>
        <v>7506062</v>
      </c>
      <c r="CQ230" s="30">
        <f t="shared" si="91"/>
        <v>0</v>
      </c>
      <c r="CR230" s="30">
        <f t="shared" si="91"/>
        <v>0</v>
      </c>
      <c r="CS230" s="30">
        <f t="shared" si="91"/>
        <v>2548001168</v>
      </c>
      <c r="CT230" s="30">
        <f t="shared" si="91"/>
        <v>985673083</v>
      </c>
      <c r="CU230" s="30">
        <f t="shared" si="91"/>
        <v>0</v>
      </c>
      <c r="CV230" s="30">
        <f t="shared" si="91"/>
        <v>38942097</v>
      </c>
      <c r="CW230" s="30">
        <f t="shared" si="91"/>
        <v>11021096</v>
      </c>
      <c r="CX230" s="30">
        <f t="shared" si="91"/>
        <v>687966</v>
      </c>
      <c r="CY230" s="30">
        <f t="shared" si="92"/>
        <v>0</v>
      </c>
      <c r="CZ230" s="30">
        <f t="shared" si="92"/>
        <v>1470922115</v>
      </c>
      <c r="DA230" s="30">
        <f t="shared" si="92"/>
        <v>1304510868</v>
      </c>
      <c r="DB230" s="30">
        <f t="shared" si="92"/>
        <v>145338405</v>
      </c>
      <c r="DC230" s="30">
        <f t="shared" si="92"/>
        <v>0</v>
      </c>
      <c r="DD230" s="30">
        <f t="shared" si="92"/>
        <v>21072842</v>
      </c>
      <c r="DE230" s="30">
        <f t="shared" si="92"/>
        <v>0</v>
      </c>
      <c r="DF230" s="30">
        <f t="shared" si="92"/>
        <v>30666286</v>
      </c>
      <c r="DG230" s="30">
        <f t="shared" si="92"/>
        <v>10088525</v>
      </c>
      <c r="DH230" s="30">
        <f t="shared" si="92"/>
        <v>0</v>
      </c>
      <c r="DI230" s="30">
        <f t="shared" si="93"/>
        <v>1226648</v>
      </c>
      <c r="DJ230" s="30">
        <f t="shared" si="93"/>
        <v>0</v>
      </c>
      <c r="DK230" s="30">
        <f t="shared" si="93"/>
        <v>1226648</v>
      </c>
      <c r="DL230" s="30">
        <f t="shared" si="93"/>
        <v>0</v>
      </c>
      <c r="DM230" s="30">
        <f t="shared" si="93"/>
        <v>345117949</v>
      </c>
      <c r="DN230" s="30">
        <f t="shared" si="93"/>
        <v>52086729</v>
      </c>
      <c r="DO230" s="30">
        <f t="shared" si="93"/>
        <v>2712091</v>
      </c>
      <c r="DP230" s="30">
        <f t="shared" si="93"/>
        <v>45561</v>
      </c>
      <c r="DQ230" s="30">
        <f t="shared" si="93"/>
        <v>2666530</v>
      </c>
      <c r="DR230" s="30">
        <f t="shared" si="93"/>
        <v>274586969</v>
      </c>
      <c r="DS230" s="30">
        <f t="shared" si="94"/>
        <v>28595624</v>
      </c>
      <c r="DT230" s="30">
        <f t="shared" si="94"/>
        <v>26593704</v>
      </c>
      <c r="DU230" s="30">
        <f t="shared" si="94"/>
        <v>1983842</v>
      </c>
      <c r="DV230" s="30">
        <f t="shared" si="94"/>
        <v>18078</v>
      </c>
      <c r="DW230" s="30">
        <f t="shared" si="94"/>
        <v>7994400</v>
      </c>
      <c r="DX230" s="30">
        <f t="shared" si="94"/>
        <v>3808800</v>
      </c>
      <c r="DY230" s="30">
        <f t="shared" si="94"/>
        <v>0</v>
      </c>
      <c r="DZ230" s="30">
        <f t="shared" si="94"/>
        <v>0</v>
      </c>
      <c r="EA230" s="30">
        <f t="shared" si="94"/>
        <v>4185600</v>
      </c>
      <c r="EB230" s="30">
        <f t="shared" si="94"/>
        <v>0</v>
      </c>
      <c r="EC230" s="30">
        <f t="shared" si="95"/>
        <v>3573152</v>
      </c>
      <c r="ED230" s="30">
        <f t="shared" si="95"/>
        <v>183172</v>
      </c>
      <c r="EE230" s="30">
        <f t="shared" si="95"/>
        <v>3360900</v>
      </c>
      <c r="EF230" s="30">
        <f t="shared" si="95"/>
        <v>29080</v>
      </c>
      <c r="EG230" s="30">
        <f t="shared" si="95"/>
        <v>54585146</v>
      </c>
      <c r="EH230" s="30">
        <f t="shared" si="95"/>
        <v>53929517</v>
      </c>
      <c r="EI230" s="30">
        <f t="shared" si="95"/>
        <v>636346</v>
      </c>
      <c r="EJ230" s="30">
        <f t="shared" si="95"/>
        <v>19283</v>
      </c>
      <c r="EK230" s="30">
        <f t="shared" si="95"/>
        <v>87201670</v>
      </c>
      <c r="EL230" s="30">
        <f t="shared" si="95"/>
        <v>38566</v>
      </c>
      <c r="EM230" s="30">
        <f t="shared" si="96"/>
        <v>1093843</v>
      </c>
      <c r="EN230" s="30">
        <f t="shared" si="96"/>
        <v>46397882</v>
      </c>
      <c r="EO230" s="30">
        <f t="shared" si="96"/>
        <v>1248110</v>
      </c>
      <c r="EP230" s="30">
        <f t="shared" si="96"/>
        <v>287482</v>
      </c>
      <c r="EQ230" s="30">
        <f t="shared" si="96"/>
        <v>0</v>
      </c>
      <c r="ER230" s="30">
        <f t="shared" si="96"/>
        <v>57850</v>
      </c>
      <c r="ES230" s="30">
        <f t="shared" si="96"/>
        <v>596013</v>
      </c>
      <c r="ET230" s="30">
        <f t="shared" si="96"/>
        <v>306765</v>
      </c>
      <c r="EU230" s="30">
        <f t="shared" si="96"/>
        <v>1945837</v>
      </c>
      <c r="EV230" s="30">
        <f t="shared" si="96"/>
        <v>621686</v>
      </c>
      <c r="EW230" s="30">
        <f t="shared" si="97"/>
        <v>41240435</v>
      </c>
      <c r="EX230" s="30">
        <f t="shared" si="97"/>
        <v>0</v>
      </c>
      <c r="EY230" s="30">
        <f t="shared" si="97"/>
        <v>212115</v>
      </c>
      <c r="EZ230" s="30">
        <f t="shared" si="97"/>
        <v>37781824</v>
      </c>
      <c r="FA230" s="30">
        <f t="shared" si="97"/>
        <v>3246496</v>
      </c>
      <c r="FB230" s="30">
        <f t="shared" si="97"/>
        <v>0</v>
      </c>
      <c r="FC230" s="30">
        <f t="shared" si="97"/>
        <v>50618</v>
      </c>
      <c r="FD230" s="30">
        <f t="shared" si="97"/>
        <v>0</v>
      </c>
      <c r="FE230" s="30">
        <f t="shared" si="97"/>
        <v>0</v>
      </c>
      <c r="FF230" s="30">
        <f t="shared" si="97"/>
        <v>0</v>
      </c>
      <c r="FG230" s="30">
        <f t="shared" si="98"/>
        <v>15732160</v>
      </c>
      <c r="FH230" s="30">
        <f t="shared" si="98"/>
        <v>879962</v>
      </c>
      <c r="FI230" s="30">
        <f t="shared" si="98"/>
        <v>0</v>
      </c>
      <c r="FJ230" s="30">
        <f t="shared" si="98"/>
        <v>11947500</v>
      </c>
      <c r="FK230" s="30">
        <f t="shared" si="98"/>
        <v>3060684</v>
      </c>
      <c r="FL230" s="30">
        <f t="shared" si="98"/>
        <v>0</v>
      </c>
      <c r="FM230" s="30">
        <f t="shared" si="98"/>
        <v>0</v>
      </c>
      <c r="FN230" s="30">
        <f t="shared" si="98"/>
        <v>0</v>
      </c>
      <c r="FO230" s="30">
        <f t="shared" si="98"/>
        <v>8886816</v>
      </c>
      <c r="FP230" s="30">
        <f t="shared" si="98"/>
        <v>2904698</v>
      </c>
      <c r="FQ230" s="30">
        <f t="shared" si="99"/>
        <v>0</v>
      </c>
      <c r="FR230" s="30">
        <f t="shared" si="99"/>
        <v>575417012</v>
      </c>
      <c r="FS230" s="30">
        <f t="shared" si="99"/>
        <v>415696936</v>
      </c>
      <c r="FT230" s="30">
        <f t="shared" si="99"/>
        <v>49361</v>
      </c>
      <c r="FU230" s="30">
        <f t="shared" si="99"/>
        <v>184673946</v>
      </c>
      <c r="FV230" s="30">
        <f t="shared" si="99"/>
        <v>45208964</v>
      </c>
      <c r="FW230" s="30">
        <f t="shared" si="99"/>
        <v>40192224</v>
      </c>
      <c r="FX230" s="30">
        <f t="shared" si="99"/>
        <v>5016740</v>
      </c>
      <c r="FY230" s="30">
        <f t="shared" si="99"/>
        <v>0</v>
      </c>
      <c r="FZ230" s="30">
        <f t="shared" si="99"/>
        <v>1537866</v>
      </c>
      <c r="GA230" s="30">
        <f t="shared" si="100"/>
        <v>172966599</v>
      </c>
      <c r="GB230" s="30">
        <f t="shared" si="100"/>
        <v>11260200</v>
      </c>
      <c r="GC230" s="30">
        <f t="shared" si="100"/>
        <v>4159952</v>
      </c>
      <c r="GD230" s="30">
        <f t="shared" si="100"/>
        <v>0</v>
      </c>
      <c r="GE230" s="30">
        <f t="shared" si="100"/>
        <v>4159952</v>
      </c>
      <c r="GF230" s="30">
        <f t="shared" si="100"/>
        <v>0</v>
      </c>
      <c r="GG230" s="30">
        <f t="shared" si="100"/>
        <v>93189</v>
      </c>
      <c r="GH230" s="30">
        <f t="shared" si="100"/>
        <v>0</v>
      </c>
      <c r="GI230" s="30">
        <f t="shared" si="100"/>
        <v>51145697</v>
      </c>
      <c r="GJ230" s="30">
        <f t="shared" si="100"/>
        <v>51145697</v>
      </c>
      <c r="GK230" s="30">
        <f t="shared" si="101"/>
        <v>0</v>
      </c>
      <c r="GL230" s="30">
        <f t="shared" si="101"/>
        <v>104321238</v>
      </c>
      <c r="GM230" s="30">
        <f t="shared" si="101"/>
        <v>13195065</v>
      </c>
      <c r="GN230" s="30">
        <f t="shared" si="101"/>
        <v>0</v>
      </c>
      <c r="GO230" s="30">
        <f t="shared" si="101"/>
        <v>0</v>
      </c>
      <c r="GP230" s="30">
        <f t="shared" si="101"/>
        <v>0</v>
      </c>
      <c r="GQ230" s="30">
        <f t="shared" si="101"/>
        <v>79923816</v>
      </c>
      <c r="GR230" s="30">
        <f t="shared" si="101"/>
        <v>491489</v>
      </c>
      <c r="GS230" s="30">
        <f t="shared" si="101"/>
        <v>0</v>
      </c>
      <c r="GT230" s="30">
        <f t="shared" si="101"/>
        <v>10710868</v>
      </c>
      <c r="GU230" s="30">
        <f t="shared" si="102"/>
        <v>15034639908</v>
      </c>
      <c r="GV230" s="30">
        <f t="shared" si="102"/>
        <v>0</v>
      </c>
      <c r="GW230" s="30">
        <f t="shared" si="102"/>
        <v>0</v>
      </c>
      <c r="GX230" s="30">
        <f t="shared" si="102"/>
        <v>0</v>
      </c>
      <c r="GY230" s="30">
        <f t="shared" si="102"/>
        <v>0</v>
      </c>
      <c r="GZ230" s="30">
        <f t="shared" si="102"/>
        <v>43133608</v>
      </c>
      <c r="HA230" s="30">
        <f t="shared" si="102"/>
        <v>0</v>
      </c>
      <c r="HB230" s="30">
        <f t="shared" si="102"/>
        <v>0</v>
      </c>
      <c r="HC230" s="30">
        <f t="shared" si="102"/>
        <v>0</v>
      </c>
      <c r="HD230" s="30">
        <f t="shared" si="102"/>
        <v>3539251078</v>
      </c>
      <c r="HE230" s="30">
        <f t="shared" si="103"/>
        <v>0</v>
      </c>
      <c r="HF230" s="30">
        <f t="shared" si="103"/>
        <v>6099271814</v>
      </c>
      <c r="HG230" s="30">
        <f t="shared" si="103"/>
        <v>5352983408</v>
      </c>
      <c r="HH230" s="30">
        <f t="shared" si="103"/>
        <v>43133608</v>
      </c>
      <c r="HI230" s="30">
        <f t="shared" si="103"/>
        <v>0</v>
      </c>
      <c r="HJ230" s="30">
        <f t="shared" si="103"/>
        <v>43133608</v>
      </c>
      <c r="HK230" s="30">
        <f t="shared" si="103"/>
        <v>0</v>
      </c>
      <c r="HL230" s="30">
        <f t="shared" si="103"/>
        <v>0</v>
      </c>
      <c r="HM230" s="30">
        <f t="shared" si="103"/>
        <v>0</v>
      </c>
      <c r="HN230" s="30">
        <f t="shared" si="103"/>
        <v>0</v>
      </c>
      <c r="HO230" s="30">
        <f t="shared" si="104"/>
        <v>0</v>
      </c>
      <c r="HP230" s="30">
        <f t="shared" si="104"/>
        <v>34772786</v>
      </c>
      <c r="HQ230" s="30">
        <f t="shared" si="104"/>
        <v>2905479</v>
      </c>
      <c r="HR230" s="30">
        <f t="shared" si="104"/>
        <v>9116768</v>
      </c>
      <c r="HS230" s="30">
        <f t="shared" si="104"/>
        <v>22750539</v>
      </c>
      <c r="HT230" s="30">
        <f t="shared" si="104"/>
        <v>0</v>
      </c>
      <c r="HU230" s="30">
        <f t="shared" si="104"/>
        <v>0</v>
      </c>
      <c r="HV230" s="30">
        <f t="shared" si="104"/>
        <v>0</v>
      </c>
      <c r="HW230" s="30">
        <f t="shared" si="104"/>
        <v>0</v>
      </c>
      <c r="HX230" s="30">
        <f t="shared" si="104"/>
        <v>43133608</v>
      </c>
      <c r="HY230" s="30">
        <f t="shared" si="104"/>
        <v>0</v>
      </c>
      <c r="HZ230" s="30">
        <f t="shared" si="105"/>
        <v>102090727648</v>
      </c>
      <c r="IA230" s="30">
        <f t="shared" si="105"/>
        <v>99547958717</v>
      </c>
      <c r="IB230" s="30">
        <f t="shared" si="105"/>
        <v>96860611678</v>
      </c>
      <c r="IC230" s="30">
        <f t="shared" si="105"/>
        <v>0</v>
      </c>
      <c r="ID230" s="30">
        <f t="shared" si="105"/>
        <v>0</v>
      </c>
      <c r="IE230" s="30">
        <f t="shared" si="105"/>
        <v>12334350614</v>
      </c>
      <c r="IF230" s="30">
        <f t="shared" si="105"/>
        <v>0</v>
      </c>
      <c r="IG230" s="30">
        <f t="shared" si="105"/>
        <v>84208951275</v>
      </c>
      <c r="IH230" s="30">
        <f t="shared" si="105"/>
        <v>68657731778</v>
      </c>
      <c r="II230" s="30">
        <f t="shared" si="105"/>
        <v>0</v>
      </c>
      <c r="IJ230" s="30">
        <f t="shared" si="106"/>
        <v>0</v>
      </c>
      <c r="IK230" s="30">
        <f t="shared" si="106"/>
        <v>3216868883</v>
      </c>
      <c r="IL230" s="30">
        <f t="shared" si="106"/>
        <v>4626771125</v>
      </c>
      <c r="IM230" s="30">
        <f t="shared" si="106"/>
        <v>6167688798</v>
      </c>
      <c r="IN230" s="30">
        <f t="shared" si="106"/>
        <v>411268545</v>
      </c>
      <c r="IO230" s="30">
        <f t="shared" si="106"/>
        <v>308451408</v>
      </c>
      <c r="IP230" s="30">
        <f t="shared" si="106"/>
        <v>3907051172</v>
      </c>
      <c r="IQ230" s="30">
        <f t="shared" si="106"/>
        <v>0</v>
      </c>
      <c r="IR230" s="30">
        <f t="shared" si="106"/>
        <v>0</v>
      </c>
      <c r="IS230" s="30">
        <f t="shared" si="106"/>
        <v>0</v>
      </c>
      <c r="IT230" s="30">
        <f t="shared" si="107"/>
        <v>0</v>
      </c>
      <c r="IU230" s="30">
        <f t="shared" si="107"/>
        <v>0</v>
      </c>
      <c r="IV230" s="30">
        <f t="shared" si="107"/>
        <v>251320242</v>
      </c>
      <c r="IW230" s="30">
        <f t="shared" si="107"/>
        <v>0</v>
      </c>
      <c r="IX230" s="30">
        <f t="shared" si="107"/>
        <v>0</v>
      </c>
      <c r="IY230" s="30">
        <f t="shared" si="107"/>
        <v>0</v>
      </c>
      <c r="IZ230" s="30">
        <f t="shared" si="107"/>
        <v>0</v>
      </c>
      <c r="JA230" s="30">
        <f t="shared" si="107"/>
        <v>0</v>
      </c>
      <c r="JB230" s="30">
        <f t="shared" si="107"/>
        <v>0</v>
      </c>
      <c r="JC230" s="30">
        <f t="shared" si="107"/>
        <v>0</v>
      </c>
      <c r="JD230" s="30">
        <f t="shared" si="108"/>
        <v>0</v>
      </c>
      <c r="JE230" s="30">
        <f t="shared" si="108"/>
        <v>0</v>
      </c>
      <c r="JF230" s="30">
        <f t="shared" si="108"/>
        <v>0</v>
      </c>
      <c r="JG230" s="30">
        <f t="shared" si="108"/>
        <v>0</v>
      </c>
      <c r="JH230" s="30">
        <f t="shared" si="108"/>
        <v>0</v>
      </c>
      <c r="JI230" s="30">
        <f t="shared" si="108"/>
        <v>0</v>
      </c>
      <c r="JJ230" s="30">
        <f t="shared" si="108"/>
        <v>866256818</v>
      </c>
      <c r="JK230" s="30">
        <f t="shared" si="108"/>
        <v>866256818</v>
      </c>
      <c r="JL230" s="30">
        <f t="shared" si="108"/>
        <v>0</v>
      </c>
      <c r="JM230" s="30">
        <f t="shared" si="108"/>
        <v>2687347039</v>
      </c>
      <c r="JN230" s="30">
        <f t="shared" si="109"/>
        <v>0</v>
      </c>
      <c r="JO230" s="30">
        <f t="shared" si="109"/>
        <v>2687347039</v>
      </c>
      <c r="JP230" s="30">
        <f t="shared" si="109"/>
        <v>24105307</v>
      </c>
      <c r="JQ230" s="30">
        <f t="shared" si="109"/>
        <v>24105307</v>
      </c>
      <c r="JR230" s="30">
        <f t="shared" si="109"/>
        <v>0</v>
      </c>
      <c r="JS230" s="30">
        <f t="shared" si="109"/>
        <v>0</v>
      </c>
      <c r="JT230" s="30">
        <f t="shared" si="109"/>
        <v>0</v>
      </c>
      <c r="JU230" s="30">
        <f t="shared" si="109"/>
        <v>0</v>
      </c>
      <c r="JV230" s="30">
        <f t="shared" si="109"/>
        <v>0</v>
      </c>
      <c r="JW230" s="30">
        <f t="shared" si="109"/>
        <v>0</v>
      </c>
      <c r="JX230" s="30">
        <f t="shared" si="110"/>
        <v>0</v>
      </c>
      <c r="JY230" s="30">
        <f t="shared" si="110"/>
        <v>0</v>
      </c>
      <c r="JZ230" s="30">
        <f t="shared" si="110"/>
        <v>0</v>
      </c>
      <c r="KA230" s="30">
        <f t="shared" si="110"/>
        <v>0</v>
      </c>
      <c r="KB230" s="30">
        <f t="shared" si="110"/>
        <v>0</v>
      </c>
      <c r="KC230" s="30">
        <f t="shared" si="110"/>
        <v>0</v>
      </c>
      <c r="KD230" s="30">
        <f t="shared" si="110"/>
        <v>0</v>
      </c>
      <c r="KE230" s="30">
        <f t="shared" si="110"/>
        <v>0</v>
      </c>
      <c r="KF230" s="30">
        <f t="shared" si="110"/>
        <v>0</v>
      </c>
      <c r="KG230" s="30">
        <f t="shared" si="110"/>
        <v>0</v>
      </c>
      <c r="KH230" s="30">
        <f t="shared" si="111"/>
        <v>0</v>
      </c>
      <c r="KI230" s="30">
        <f t="shared" si="111"/>
        <v>0</v>
      </c>
      <c r="KJ230" s="30">
        <f t="shared" si="111"/>
        <v>0</v>
      </c>
      <c r="KK230" s="30">
        <f t="shared" si="111"/>
        <v>0</v>
      </c>
      <c r="KL230" s="30">
        <f t="shared" si="111"/>
        <v>0</v>
      </c>
      <c r="KM230" s="30">
        <f t="shared" si="111"/>
        <v>2518663624</v>
      </c>
      <c r="KN230" s="30">
        <f t="shared" si="111"/>
        <v>1474331018</v>
      </c>
      <c r="KO230" s="30">
        <f t="shared" si="111"/>
        <v>37052984</v>
      </c>
      <c r="KP230" s="30">
        <f t="shared" si="111"/>
        <v>8069496</v>
      </c>
      <c r="KQ230" s="30">
        <f t="shared" si="111"/>
        <v>0</v>
      </c>
      <c r="KR230" s="30">
        <f t="shared" si="112"/>
        <v>0</v>
      </c>
      <c r="KS230" s="30">
        <f t="shared" si="112"/>
        <v>2286025</v>
      </c>
      <c r="KT230" s="30">
        <f t="shared" si="112"/>
        <v>6093355</v>
      </c>
      <c r="KU230" s="30">
        <f t="shared" si="112"/>
        <v>0</v>
      </c>
      <c r="KV230" s="30">
        <f t="shared" si="112"/>
        <v>101737871</v>
      </c>
      <c r="KW230" s="30">
        <f t="shared" si="112"/>
        <v>0</v>
      </c>
      <c r="KX230" s="30">
        <f t="shared" si="112"/>
        <v>17156672</v>
      </c>
      <c r="KY230" s="30">
        <f t="shared" si="112"/>
        <v>3744062</v>
      </c>
      <c r="KZ230" s="30">
        <f t="shared" si="112"/>
        <v>7783294</v>
      </c>
      <c r="LA230" s="30">
        <f t="shared" si="112"/>
        <v>5103274</v>
      </c>
      <c r="LB230" s="30">
        <f t="shared" si="113"/>
        <v>2629450</v>
      </c>
      <c r="LC230" s="30">
        <f t="shared" si="113"/>
        <v>5840176</v>
      </c>
      <c r="LD230" s="30">
        <f t="shared" si="113"/>
        <v>177270929</v>
      </c>
      <c r="LE230" s="30">
        <f t="shared" si="113"/>
        <v>963218</v>
      </c>
      <c r="LF230" s="30">
        <f t="shared" si="113"/>
        <v>3469701</v>
      </c>
      <c r="LG230" s="30">
        <f t="shared" si="113"/>
        <v>0</v>
      </c>
      <c r="LH230" s="30">
        <f t="shared" si="113"/>
        <v>8695988</v>
      </c>
      <c r="LI230" s="30">
        <f t="shared" si="113"/>
        <v>30196807</v>
      </c>
      <c r="LJ230" s="30">
        <f t="shared" si="113"/>
        <v>1692822</v>
      </c>
      <c r="LK230" s="30">
        <f t="shared" si="113"/>
        <v>984008</v>
      </c>
      <c r="LL230" s="30">
        <f t="shared" si="114"/>
        <v>1164506</v>
      </c>
      <c r="LM230" s="30">
        <f t="shared" si="114"/>
        <v>5657183</v>
      </c>
      <c r="LN230" s="30">
        <f t="shared" si="114"/>
        <v>15766589</v>
      </c>
      <c r="LO230" s="30">
        <f t="shared" si="114"/>
        <v>39155906</v>
      </c>
      <c r="LP230" s="30">
        <f t="shared" si="114"/>
        <v>8612245</v>
      </c>
      <c r="LQ230" s="30">
        <f t="shared" si="114"/>
        <v>114901411</v>
      </c>
      <c r="LR230" s="30">
        <f t="shared" si="114"/>
        <v>1513578</v>
      </c>
      <c r="LS230" s="30">
        <f t="shared" si="114"/>
        <v>105255598</v>
      </c>
      <c r="LT230" s="30">
        <f t="shared" si="114"/>
        <v>0</v>
      </c>
      <c r="LU230" s="30">
        <f t="shared" si="114"/>
        <v>161246994</v>
      </c>
      <c r="LV230" s="30">
        <f t="shared" si="115"/>
        <v>445664</v>
      </c>
      <c r="LW230" s="30">
        <f t="shared" si="115"/>
        <v>6405677</v>
      </c>
      <c r="LX230" s="30">
        <f t="shared" si="115"/>
        <v>0</v>
      </c>
      <c r="LY230" s="30">
        <f t="shared" si="115"/>
        <v>0</v>
      </c>
      <c r="LZ230" s="30">
        <f t="shared" si="115"/>
        <v>10521794</v>
      </c>
      <c r="MA230" s="30">
        <f t="shared" si="115"/>
        <v>0</v>
      </c>
      <c r="MB230" s="30">
        <f t="shared" si="115"/>
        <v>33778957</v>
      </c>
      <c r="MC230" s="30">
        <f t="shared" si="115"/>
        <v>0</v>
      </c>
      <c r="MD230" s="30">
        <f t="shared" si="115"/>
        <v>0</v>
      </c>
      <c r="ME230" s="30">
        <f t="shared" si="115"/>
        <v>17456402</v>
      </c>
      <c r="MF230" s="30">
        <f t="shared" si="116"/>
        <v>0</v>
      </c>
      <c r="MG230" s="30">
        <f t="shared" si="116"/>
        <v>0</v>
      </c>
      <c r="MH230" s="30">
        <f t="shared" si="116"/>
        <v>2771368</v>
      </c>
      <c r="MI230" s="30">
        <f t="shared" si="116"/>
        <v>75167</v>
      </c>
      <c r="MJ230" s="30">
        <f t="shared" si="116"/>
        <v>6070112</v>
      </c>
      <c r="MK230" s="30">
        <f t="shared" si="116"/>
        <v>0</v>
      </c>
      <c r="ML230" s="30">
        <f t="shared" si="116"/>
        <v>0</v>
      </c>
      <c r="MM230" s="30">
        <f t="shared" si="116"/>
        <v>64667</v>
      </c>
      <c r="MN230" s="30">
        <f t="shared" si="116"/>
        <v>5051502</v>
      </c>
      <c r="MO230" s="30">
        <f t="shared" si="116"/>
        <v>87647154</v>
      </c>
      <c r="MP230" s="30">
        <f t="shared" si="117"/>
        <v>0</v>
      </c>
      <c r="MQ230" s="30">
        <f t="shared" si="117"/>
        <v>338310783</v>
      </c>
      <c r="MR230" s="30">
        <f t="shared" si="117"/>
        <v>0</v>
      </c>
      <c r="MS230" s="30">
        <f t="shared" si="117"/>
        <v>40454536544</v>
      </c>
      <c r="MT230" s="30">
        <f t="shared" si="117"/>
        <v>37049599229</v>
      </c>
      <c r="MU230" s="30">
        <f t="shared" si="117"/>
        <v>36998380354</v>
      </c>
      <c r="MV230" s="30">
        <f t="shared" si="117"/>
        <v>16981018024</v>
      </c>
      <c r="MW230" s="30">
        <f t="shared" si="117"/>
        <v>16814862506</v>
      </c>
      <c r="MX230" s="30">
        <f t="shared" si="117"/>
        <v>0</v>
      </c>
      <c r="MY230" s="30">
        <f t="shared" si="117"/>
        <v>166155518</v>
      </c>
      <c r="MZ230" s="30">
        <f t="shared" si="118"/>
        <v>13400187403</v>
      </c>
      <c r="NA230" s="30">
        <f t="shared" si="118"/>
        <v>0</v>
      </c>
      <c r="NB230" s="30">
        <f t="shared" si="118"/>
        <v>0</v>
      </c>
      <c r="NC230" s="30">
        <f t="shared" si="118"/>
        <v>0</v>
      </c>
      <c r="ND230" s="30">
        <f t="shared" si="118"/>
        <v>13400187403</v>
      </c>
      <c r="NE230" s="30">
        <f t="shared" si="118"/>
        <v>13400187403</v>
      </c>
      <c r="NF230" s="30">
        <f t="shared" si="118"/>
        <v>0</v>
      </c>
      <c r="NG230" s="30">
        <f t="shared" si="118"/>
        <v>0</v>
      </c>
      <c r="NH230" s="30">
        <f t="shared" si="118"/>
        <v>5431045383</v>
      </c>
      <c r="NI230" s="30">
        <f t="shared" si="118"/>
        <v>1186129544</v>
      </c>
      <c r="NJ230" s="30">
        <f t="shared" si="119"/>
        <v>296538153</v>
      </c>
      <c r="NK230" s="30">
        <f t="shared" si="119"/>
        <v>889591391</v>
      </c>
      <c r="NL230" s="30">
        <f t="shared" si="119"/>
        <v>0</v>
      </c>
      <c r="NM230" s="30">
        <f t="shared" si="119"/>
        <v>51218875</v>
      </c>
      <c r="NN230" s="30">
        <f t="shared" si="119"/>
        <v>0</v>
      </c>
      <c r="NO230" s="30">
        <f t="shared" si="119"/>
        <v>0</v>
      </c>
      <c r="NP230" s="30">
        <f t="shared" si="119"/>
        <v>0</v>
      </c>
      <c r="NQ230" s="30">
        <f t="shared" si="119"/>
        <v>0</v>
      </c>
      <c r="NR230" s="30">
        <f t="shared" si="119"/>
        <v>0</v>
      </c>
      <c r="NS230" s="30">
        <f t="shared" si="119"/>
        <v>0</v>
      </c>
      <c r="NT230" s="30">
        <f t="shared" si="120"/>
        <v>51218875</v>
      </c>
      <c r="NU230" s="30">
        <f t="shared" si="120"/>
        <v>34877244</v>
      </c>
      <c r="NV230" s="30">
        <f t="shared" si="120"/>
        <v>0</v>
      </c>
      <c r="NW230" s="30">
        <f t="shared" si="120"/>
        <v>0</v>
      </c>
      <c r="NX230" s="30">
        <f t="shared" si="120"/>
        <v>0</v>
      </c>
      <c r="NY230" s="30">
        <f t="shared" si="120"/>
        <v>0</v>
      </c>
      <c r="NZ230" s="30">
        <f t="shared" si="120"/>
        <v>0</v>
      </c>
      <c r="OA230" s="30">
        <f t="shared" si="120"/>
        <v>1597759975</v>
      </c>
      <c r="OB230" s="30">
        <f t="shared" si="120"/>
        <v>1593991109</v>
      </c>
      <c r="OC230" s="30">
        <f t="shared" si="120"/>
        <v>0</v>
      </c>
      <c r="OD230" s="30">
        <f t="shared" si="121"/>
        <v>0</v>
      </c>
      <c r="OE230" s="30">
        <f t="shared" si="121"/>
        <v>0</v>
      </c>
      <c r="OF230" s="30">
        <f t="shared" si="121"/>
        <v>1593991109</v>
      </c>
      <c r="OG230" s="30">
        <f t="shared" si="121"/>
        <v>0</v>
      </c>
      <c r="OH230" s="30">
        <f t="shared" si="121"/>
        <v>1593991109</v>
      </c>
      <c r="OI230" s="30">
        <f t="shared" si="121"/>
        <v>0</v>
      </c>
      <c r="OJ230" s="30">
        <f t="shared" si="121"/>
        <v>3768866</v>
      </c>
      <c r="OK230" s="30">
        <f t="shared" si="121"/>
        <v>0</v>
      </c>
      <c r="OL230" s="30">
        <f t="shared" si="121"/>
        <v>0</v>
      </c>
      <c r="OM230" s="30">
        <f t="shared" si="121"/>
        <v>0</v>
      </c>
      <c r="ON230" s="30">
        <f t="shared" si="122"/>
        <v>0</v>
      </c>
      <c r="OO230" s="30">
        <f t="shared" si="122"/>
        <v>3768866</v>
      </c>
      <c r="OP230" s="30">
        <f t="shared" si="122"/>
        <v>697088</v>
      </c>
      <c r="OQ230" s="30">
        <f t="shared" si="122"/>
        <v>0</v>
      </c>
      <c r="OR230" s="30">
        <f t="shared" si="122"/>
        <v>0</v>
      </c>
      <c r="OS230" s="30">
        <f t="shared" si="122"/>
        <v>1601336134</v>
      </c>
      <c r="OT230" s="30">
        <f t="shared" si="122"/>
        <v>1553332851</v>
      </c>
      <c r="OU230" s="30">
        <f t="shared" si="122"/>
        <v>1553332851</v>
      </c>
      <c r="OV230" s="30">
        <f t="shared" si="122"/>
        <v>0</v>
      </c>
      <c r="OW230" s="30">
        <f t="shared" si="122"/>
        <v>1553332851</v>
      </c>
      <c r="OX230" s="30">
        <f t="shared" si="123"/>
        <v>0</v>
      </c>
      <c r="OY230" s="30">
        <f t="shared" si="123"/>
        <v>0</v>
      </c>
      <c r="OZ230" s="30">
        <f t="shared" si="123"/>
        <v>48003283</v>
      </c>
      <c r="PA230" s="30">
        <f t="shared" si="123"/>
        <v>2357064</v>
      </c>
      <c r="PB230" s="30">
        <f t="shared" si="123"/>
        <v>0</v>
      </c>
      <c r="PC230" s="30">
        <f t="shared" si="123"/>
        <v>0</v>
      </c>
      <c r="PD230" s="30">
        <f t="shared" si="123"/>
        <v>0</v>
      </c>
      <c r="PE230" s="30">
        <f t="shared" si="123"/>
        <v>0</v>
      </c>
      <c r="PF230" s="30">
        <f t="shared" si="123"/>
        <v>0</v>
      </c>
      <c r="PG230" s="30">
        <f t="shared" si="123"/>
        <v>0</v>
      </c>
      <c r="PH230" s="30">
        <f t="shared" si="124"/>
        <v>0</v>
      </c>
      <c r="PI230" s="30">
        <f t="shared" si="124"/>
        <v>0</v>
      </c>
      <c r="PJ230" s="30">
        <f t="shared" si="124"/>
        <v>0</v>
      </c>
      <c r="PK230" s="30">
        <f t="shared" si="124"/>
        <v>0</v>
      </c>
      <c r="PL230" s="30">
        <f t="shared" si="124"/>
        <v>0</v>
      </c>
      <c r="PM230" s="30">
        <f t="shared" si="124"/>
        <v>45646219</v>
      </c>
      <c r="PN230" s="30">
        <f t="shared" si="124"/>
        <v>45645484</v>
      </c>
      <c r="PO230" s="30">
        <f t="shared" si="124"/>
        <v>0</v>
      </c>
      <c r="PP230" s="30">
        <f t="shared" si="124"/>
        <v>0</v>
      </c>
      <c r="PQ230" s="30">
        <f t="shared" si="124"/>
        <v>0</v>
      </c>
      <c r="PR230" s="30">
        <f t="shared" si="125"/>
        <v>0</v>
      </c>
      <c r="PS230" s="30">
        <f t="shared" si="125"/>
        <v>0</v>
      </c>
      <c r="PT230" s="30">
        <f t="shared" si="125"/>
        <v>205841206</v>
      </c>
      <c r="PU230" s="30">
        <f t="shared" si="125"/>
        <v>205841206</v>
      </c>
      <c r="PV230" s="30">
        <f t="shared" si="125"/>
        <v>0</v>
      </c>
      <c r="PW230" s="30">
        <f t="shared" si="125"/>
        <v>0</v>
      </c>
      <c r="PX230" s="30">
        <f t="shared" si="125"/>
        <v>0</v>
      </c>
      <c r="PY230" s="30">
        <f t="shared" si="125"/>
        <v>0</v>
      </c>
      <c r="PZ230" s="30">
        <f t="shared" si="125"/>
        <v>0</v>
      </c>
      <c r="QA230" s="30">
        <f t="shared" si="125"/>
        <v>0</v>
      </c>
      <c r="QB230" s="30">
        <f t="shared" si="126"/>
        <v>0</v>
      </c>
      <c r="QC230" s="30">
        <f t="shared" si="126"/>
        <v>0</v>
      </c>
      <c r="QD230" s="30">
        <f t="shared" si="126"/>
        <v>0</v>
      </c>
      <c r="QE230" s="30">
        <f t="shared" si="126"/>
        <v>0</v>
      </c>
      <c r="QF230" s="30">
        <f t="shared" si="126"/>
        <v>0</v>
      </c>
      <c r="QG230" s="30">
        <f t="shared" si="126"/>
        <v>0</v>
      </c>
      <c r="QH230" s="30">
        <f t="shared" si="126"/>
        <v>0</v>
      </c>
      <c r="QI230" s="30">
        <f t="shared" si="126"/>
        <v>0</v>
      </c>
      <c r="QJ230" s="30">
        <f t="shared" si="126"/>
        <v>0</v>
      </c>
      <c r="QK230" s="30">
        <f t="shared" si="126"/>
        <v>0</v>
      </c>
      <c r="QL230" s="30">
        <f t="shared" si="127"/>
        <v>0</v>
      </c>
      <c r="QM230" s="30">
        <f t="shared" si="127"/>
        <v>0</v>
      </c>
      <c r="QN230" s="30">
        <f t="shared" si="127"/>
        <v>0</v>
      </c>
      <c r="QO230" s="30">
        <f t="shared" si="127"/>
        <v>12169893640</v>
      </c>
      <c r="QP230" s="30">
        <f t="shared" si="127"/>
        <v>8729954821</v>
      </c>
      <c r="QQ230" s="30">
        <f t="shared" si="127"/>
        <v>13806502</v>
      </c>
      <c r="QR230" s="30">
        <f t="shared" si="127"/>
        <v>13771002</v>
      </c>
      <c r="QS230" s="30">
        <f t="shared" si="127"/>
        <v>35500</v>
      </c>
      <c r="QT230" s="30">
        <f t="shared" si="127"/>
        <v>0</v>
      </c>
      <c r="QU230" s="30">
        <f t="shared" si="127"/>
        <v>0</v>
      </c>
      <c r="QV230" s="30">
        <f t="shared" si="128"/>
        <v>0</v>
      </c>
      <c r="QW230" s="30">
        <f t="shared" si="128"/>
        <v>1166933898</v>
      </c>
      <c r="QX230" s="30">
        <f t="shared" si="128"/>
        <v>1166933898</v>
      </c>
      <c r="QY230" s="30">
        <f t="shared" si="128"/>
        <v>0</v>
      </c>
      <c r="QZ230" s="30">
        <f t="shared" si="128"/>
        <v>7549214421</v>
      </c>
      <c r="RA230" s="30">
        <f t="shared" si="128"/>
        <v>0</v>
      </c>
      <c r="RB230" s="30">
        <f t="shared" si="128"/>
        <v>0</v>
      </c>
      <c r="RC230" s="30">
        <f t="shared" si="128"/>
        <v>0</v>
      </c>
      <c r="RD230" s="30">
        <f t="shared" si="128"/>
        <v>0</v>
      </c>
      <c r="RE230" s="30">
        <f t="shared" si="128"/>
        <v>0</v>
      </c>
      <c r="RF230" s="30">
        <f t="shared" si="129"/>
        <v>0</v>
      </c>
      <c r="RG230" s="30">
        <f t="shared" si="129"/>
        <v>0</v>
      </c>
      <c r="RH230" s="30">
        <f t="shared" si="129"/>
        <v>0</v>
      </c>
      <c r="RI230" s="30">
        <f t="shared" si="129"/>
        <v>3439938819</v>
      </c>
      <c r="RJ230" s="30">
        <f t="shared" si="129"/>
        <v>3397531664</v>
      </c>
      <c r="RK230" s="30">
        <f t="shared" si="129"/>
        <v>3397531664</v>
      </c>
      <c r="RL230" s="30">
        <f t="shared" si="129"/>
        <v>2662588892</v>
      </c>
      <c r="RM230" s="30">
        <f t="shared" si="129"/>
        <v>209274733</v>
      </c>
      <c r="RN230" s="30">
        <f t="shared" si="129"/>
        <v>191144877</v>
      </c>
      <c r="RO230" s="30">
        <f t="shared" si="129"/>
        <v>4529423</v>
      </c>
      <c r="RP230" s="30">
        <f t="shared" si="130"/>
        <v>0</v>
      </c>
      <c r="RQ230" s="30">
        <f t="shared" si="130"/>
        <v>0</v>
      </c>
      <c r="RR230" s="30">
        <f t="shared" si="130"/>
        <v>0</v>
      </c>
      <c r="RS230" s="30">
        <f t="shared" si="130"/>
        <v>0</v>
      </c>
      <c r="RT230" s="30">
        <f t="shared" si="130"/>
        <v>0</v>
      </c>
      <c r="RU230" s="30">
        <f t="shared" si="130"/>
        <v>0</v>
      </c>
      <c r="RV230" s="30">
        <f t="shared" si="130"/>
        <v>1908420</v>
      </c>
      <c r="RW230" s="30">
        <f t="shared" si="130"/>
        <v>1080705</v>
      </c>
      <c r="RX230" s="30">
        <f t="shared" si="130"/>
        <v>0</v>
      </c>
      <c r="RY230" s="30">
        <f t="shared" si="130"/>
        <v>0</v>
      </c>
      <c r="RZ230" s="30">
        <f t="shared" si="131"/>
        <v>0</v>
      </c>
      <c r="SA230" s="30">
        <f t="shared" si="131"/>
        <v>0</v>
      </c>
      <c r="SB230" s="30">
        <f t="shared" si="131"/>
        <v>0</v>
      </c>
      <c r="SC230" s="30">
        <f t="shared" si="131"/>
        <v>0</v>
      </c>
      <c r="SD230" s="30">
        <f t="shared" si="131"/>
        <v>0</v>
      </c>
      <c r="SE230" s="30">
        <f t="shared" si="131"/>
        <v>0</v>
      </c>
      <c r="SF230" s="30">
        <f t="shared" si="131"/>
        <v>0</v>
      </c>
      <c r="SG230" s="30">
        <f t="shared" si="131"/>
        <v>0</v>
      </c>
      <c r="SH230" s="30">
        <f t="shared" si="131"/>
        <v>31424737</v>
      </c>
      <c r="SI230" s="30">
        <f t="shared" si="131"/>
        <v>39458941</v>
      </c>
      <c r="SJ230" s="30">
        <f t="shared" si="132"/>
        <v>0</v>
      </c>
      <c r="SK230" s="30">
        <f t="shared" si="132"/>
        <v>0</v>
      </c>
      <c r="SL230" s="30">
        <f t="shared" si="132"/>
        <v>0</v>
      </c>
      <c r="SM230" s="30">
        <f t="shared" si="132"/>
        <v>0</v>
      </c>
      <c r="SN230" s="30">
        <f t="shared" si="132"/>
        <v>0</v>
      </c>
      <c r="SO230" s="30">
        <f t="shared" si="132"/>
        <v>0</v>
      </c>
      <c r="SP230" s="30">
        <f t="shared" si="132"/>
        <v>2653198</v>
      </c>
      <c r="SQ230" s="30">
        <f t="shared" si="132"/>
        <v>1534581</v>
      </c>
      <c r="SR230" s="30">
        <f t="shared" si="132"/>
        <v>250915572</v>
      </c>
      <c r="SS230" s="30">
        <f t="shared" si="132"/>
        <v>0</v>
      </c>
      <c r="ST230" s="30">
        <f t="shared" si="133"/>
        <v>0</v>
      </c>
      <c r="SU230" s="30">
        <f t="shared" si="133"/>
        <v>0</v>
      </c>
      <c r="SV230" s="30">
        <f t="shared" si="133"/>
        <v>0</v>
      </c>
      <c r="SW230" s="30">
        <f t="shared" si="133"/>
        <v>1017585</v>
      </c>
      <c r="SX230" s="30">
        <f t="shared" si="133"/>
        <v>0</v>
      </c>
      <c r="SY230" s="30">
        <f t="shared" si="133"/>
        <v>0</v>
      </c>
      <c r="SZ230" s="30">
        <f t="shared" si="133"/>
        <v>0</v>
      </c>
      <c r="TA230" s="30">
        <f t="shared" si="133"/>
        <v>0</v>
      </c>
      <c r="TB230" s="30">
        <f t="shared" si="133"/>
        <v>0</v>
      </c>
      <c r="TC230" s="30">
        <f t="shared" si="133"/>
        <v>0</v>
      </c>
      <c r="TD230" s="30">
        <f t="shared" si="134"/>
        <v>0</v>
      </c>
      <c r="TE230" s="30">
        <f t="shared" si="134"/>
        <v>0</v>
      </c>
      <c r="TF230" s="30">
        <f t="shared" si="134"/>
        <v>0</v>
      </c>
      <c r="TG230" s="30">
        <f t="shared" si="134"/>
        <v>0</v>
      </c>
      <c r="TH230" s="30">
        <f t="shared" si="134"/>
        <v>0</v>
      </c>
      <c r="TI230" s="30">
        <f t="shared" si="134"/>
        <v>404949033</v>
      </c>
      <c r="TJ230" s="30">
        <f t="shared" si="134"/>
        <v>0</v>
      </c>
      <c r="TK230" s="30">
        <f t="shared" si="134"/>
        <v>0</v>
      </c>
      <c r="TL230" s="30">
        <f t="shared" si="134"/>
        <v>0</v>
      </c>
      <c r="TM230" s="30">
        <f t="shared" si="134"/>
        <v>0</v>
      </c>
      <c r="TN230" s="30">
        <f t="shared" si="135"/>
        <v>0</v>
      </c>
      <c r="TO230" s="30">
        <f t="shared" si="135"/>
        <v>0</v>
      </c>
      <c r="TP230" s="30">
        <f t="shared" si="135"/>
        <v>0</v>
      </c>
      <c r="TQ230" s="30">
        <f t="shared" si="135"/>
        <v>0</v>
      </c>
      <c r="TR230" s="30">
        <f t="shared" si="135"/>
        <v>0</v>
      </c>
      <c r="TS230" s="30">
        <f t="shared" si="135"/>
        <v>0</v>
      </c>
      <c r="TT230" s="30">
        <f t="shared" si="135"/>
        <v>0</v>
      </c>
      <c r="TU230" s="30">
        <f t="shared" si="135"/>
        <v>42407155</v>
      </c>
      <c r="TV230" s="30">
        <f t="shared" si="135"/>
        <v>0</v>
      </c>
      <c r="TW230" s="30">
        <f t="shared" si="135"/>
        <v>42407155</v>
      </c>
      <c r="TX230" s="30">
        <f t="shared" si="136"/>
        <v>0</v>
      </c>
      <c r="TY230" s="30">
        <f t="shared" si="136"/>
        <v>0</v>
      </c>
      <c r="TZ230" s="30">
        <f t="shared" si="136"/>
        <v>0</v>
      </c>
      <c r="UA230" s="30">
        <f t="shared" si="136"/>
        <v>0</v>
      </c>
      <c r="UB230" s="30">
        <f t="shared" si="136"/>
        <v>0</v>
      </c>
      <c r="UC230" s="30">
        <f t="shared" si="136"/>
        <v>0</v>
      </c>
      <c r="UD230" s="30">
        <f t="shared" si="136"/>
        <v>0</v>
      </c>
      <c r="UE230" s="30">
        <f t="shared" si="136"/>
        <v>0</v>
      </c>
      <c r="UF230" s="30">
        <f t="shared" si="136"/>
        <v>0</v>
      </c>
      <c r="UG230" s="30">
        <f t="shared" si="136"/>
        <v>327127430840</v>
      </c>
      <c r="UH230" s="2"/>
      <c r="UI230" s="2"/>
    </row>
    <row r="231" spans="1:555">
      <c r="A231" s="743"/>
      <c r="B231" s="65">
        <v>2017</v>
      </c>
      <c r="C231" s="30">
        <f t="shared" si="82"/>
        <v>229807126547</v>
      </c>
      <c r="D231" s="30">
        <f t="shared" si="82"/>
        <v>132454231552</v>
      </c>
      <c r="E231" s="30">
        <f t="shared" si="82"/>
        <v>116689557963</v>
      </c>
      <c r="F231" s="30">
        <f t="shared" si="82"/>
        <v>18598835</v>
      </c>
      <c r="G231" s="30">
        <f t="shared" si="82"/>
        <v>1991640</v>
      </c>
      <c r="H231" s="30">
        <f t="shared" si="82"/>
        <v>47780134841</v>
      </c>
      <c r="I231" s="30">
        <f t="shared" si="82"/>
        <v>41363262732.196198</v>
      </c>
      <c r="J231" s="30">
        <f t="shared" si="82"/>
        <v>5939070760.1437988</v>
      </c>
      <c r="K231" s="30">
        <f t="shared" si="82"/>
        <v>477801348.66000009</v>
      </c>
      <c r="L231" s="30">
        <f t="shared" si="82"/>
        <v>1552597997</v>
      </c>
      <c r="M231" s="30">
        <f t="shared" si="83"/>
        <v>56576302507</v>
      </c>
      <c r="N231" s="30">
        <f t="shared" si="83"/>
        <v>56010539481.849991</v>
      </c>
      <c r="O231" s="30">
        <f t="shared" si="83"/>
        <v>565763025.1500001</v>
      </c>
      <c r="P231" s="30">
        <f t="shared" si="83"/>
        <v>1634945259</v>
      </c>
      <c r="Q231" s="30">
        <f t="shared" si="83"/>
        <v>6650174441</v>
      </c>
      <c r="R231" s="30">
        <f t="shared" si="83"/>
        <v>2474812443</v>
      </c>
      <c r="S231" s="30">
        <f t="shared" si="83"/>
        <v>15764673589</v>
      </c>
      <c r="T231" s="30">
        <f t="shared" si="83"/>
        <v>4121903000</v>
      </c>
      <c r="U231" s="30">
        <f t="shared" si="83"/>
        <v>4868095000</v>
      </c>
      <c r="V231" s="30">
        <f t="shared" si="83"/>
        <v>8989998000</v>
      </c>
      <c r="W231" s="30">
        <f t="shared" si="84"/>
        <v>241254088</v>
      </c>
      <c r="X231" s="30">
        <f t="shared" si="84"/>
        <v>463735915</v>
      </c>
      <c r="Y231" s="30">
        <f t="shared" si="84"/>
        <v>193956000</v>
      </c>
      <c r="Z231" s="30">
        <f t="shared" si="84"/>
        <v>19395600</v>
      </c>
      <c r="AA231" s="30">
        <f t="shared" si="84"/>
        <v>174560400</v>
      </c>
      <c r="AB231" s="30">
        <f t="shared" si="84"/>
        <v>166372053</v>
      </c>
      <c r="AC231" s="30">
        <f t="shared" si="84"/>
        <v>4134396</v>
      </c>
      <c r="AD231" s="30">
        <f t="shared" si="84"/>
        <v>4886207230</v>
      </c>
      <c r="AE231" s="30">
        <f t="shared" si="84"/>
        <v>734534791</v>
      </c>
      <c r="AF231" s="30">
        <f t="shared" si="84"/>
        <v>456059541</v>
      </c>
      <c r="AG231" s="30">
        <f t="shared" si="85"/>
        <v>278475250</v>
      </c>
      <c r="AH231" s="30">
        <f t="shared" si="85"/>
        <v>84481116</v>
      </c>
      <c r="AI231" s="30">
        <f t="shared" si="85"/>
        <v>97352894995</v>
      </c>
      <c r="AJ231" s="30">
        <f t="shared" si="85"/>
        <v>546090296</v>
      </c>
      <c r="AK231" s="30">
        <f t="shared" si="85"/>
        <v>46527195</v>
      </c>
      <c r="AL231" s="30">
        <f t="shared" si="85"/>
        <v>535967</v>
      </c>
      <c r="AM231" s="30">
        <f t="shared" si="85"/>
        <v>498296200</v>
      </c>
      <c r="AN231" s="30">
        <f t="shared" si="85"/>
        <v>730934</v>
      </c>
      <c r="AO231" s="30">
        <f t="shared" si="85"/>
        <v>1706613554</v>
      </c>
      <c r="AP231" s="30">
        <f t="shared" si="85"/>
        <v>1670604693</v>
      </c>
      <c r="AQ231" s="30">
        <f t="shared" si="86"/>
        <v>5000000</v>
      </c>
      <c r="AR231" s="30">
        <f t="shared" si="86"/>
        <v>0</v>
      </c>
      <c r="AS231" s="30">
        <f t="shared" si="86"/>
        <v>95700</v>
      </c>
      <c r="AT231" s="30">
        <f t="shared" si="86"/>
        <v>4800092</v>
      </c>
      <c r="AU231" s="30">
        <f t="shared" si="86"/>
        <v>26113069</v>
      </c>
      <c r="AV231" s="30">
        <f t="shared" si="86"/>
        <v>0</v>
      </c>
      <c r="AW231" s="30">
        <f t="shared" si="86"/>
        <v>0</v>
      </c>
      <c r="AX231" s="30">
        <f t="shared" si="86"/>
        <v>0</v>
      </c>
      <c r="AY231" s="30">
        <f t="shared" si="86"/>
        <v>0</v>
      </c>
      <c r="AZ231" s="30">
        <f t="shared" si="86"/>
        <v>0</v>
      </c>
      <c r="BA231" s="30">
        <f t="shared" si="87"/>
        <v>0</v>
      </c>
      <c r="BB231" s="30">
        <f t="shared" si="87"/>
        <v>0</v>
      </c>
      <c r="BC231" s="30">
        <f t="shared" si="87"/>
        <v>0</v>
      </c>
      <c r="BD231" s="30">
        <f t="shared" si="87"/>
        <v>3319221679</v>
      </c>
      <c r="BE231" s="30">
        <f t="shared" si="87"/>
        <v>933070</v>
      </c>
      <c r="BF231" s="30">
        <f t="shared" si="87"/>
        <v>1559589671</v>
      </c>
      <c r="BG231" s="30">
        <f t="shared" si="87"/>
        <v>374464337</v>
      </c>
      <c r="BH231" s="30">
        <f t="shared" si="87"/>
        <v>990812</v>
      </c>
      <c r="BI231" s="30">
        <f t="shared" si="87"/>
        <v>11717319</v>
      </c>
      <c r="BJ231" s="30">
        <f t="shared" si="87"/>
        <v>0</v>
      </c>
      <c r="BK231" s="30">
        <f t="shared" si="88"/>
        <v>38702175</v>
      </c>
      <c r="BL231" s="30">
        <f t="shared" si="88"/>
        <v>4148922</v>
      </c>
      <c r="BM231" s="30">
        <f t="shared" si="88"/>
        <v>0</v>
      </c>
      <c r="BN231" s="30">
        <f t="shared" si="88"/>
        <v>9503314</v>
      </c>
      <c r="BO231" s="30">
        <f t="shared" si="88"/>
        <v>899898</v>
      </c>
      <c r="BP231" s="30">
        <f t="shared" si="88"/>
        <v>0</v>
      </c>
      <c r="BQ231" s="30">
        <f t="shared" si="88"/>
        <v>1029655</v>
      </c>
      <c r="BR231" s="30">
        <f t="shared" si="88"/>
        <v>53496596</v>
      </c>
      <c r="BS231" s="30">
        <f t="shared" si="88"/>
        <v>1263745910</v>
      </c>
      <c r="BT231" s="30">
        <f t="shared" si="88"/>
        <v>62416864</v>
      </c>
      <c r="BU231" s="30">
        <f t="shared" si="89"/>
        <v>0</v>
      </c>
      <c r="BV231" s="30">
        <f t="shared" si="89"/>
        <v>0</v>
      </c>
      <c r="BW231" s="30">
        <f t="shared" si="89"/>
        <v>665516</v>
      </c>
      <c r="BX231" s="30">
        <f t="shared" si="89"/>
        <v>0</v>
      </c>
      <c r="BY231" s="30">
        <f t="shared" si="89"/>
        <v>61751348</v>
      </c>
      <c r="BZ231" s="30">
        <f t="shared" si="89"/>
        <v>0</v>
      </c>
      <c r="CA231" s="30">
        <f t="shared" si="89"/>
        <v>0</v>
      </c>
      <c r="CB231" s="30">
        <f t="shared" si="89"/>
        <v>0</v>
      </c>
      <c r="CC231" s="30">
        <f t="shared" si="89"/>
        <v>5856821982</v>
      </c>
      <c r="CD231" s="30">
        <f t="shared" si="89"/>
        <v>1856517</v>
      </c>
      <c r="CE231" s="30">
        <f t="shared" si="90"/>
        <v>8253422324</v>
      </c>
      <c r="CF231" s="30">
        <f t="shared" si="90"/>
        <v>196706934</v>
      </c>
      <c r="CG231" s="30">
        <f t="shared" si="90"/>
        <v>3052619002</v>
      </c>
      <c r="CH231" s="30">
        <f t="shared" si="90"/>
        <v>332763167</v>
      </c>
      <c r="CI231" s="30">
        <f t="shared" si="90"/>
        <v>168428271</v>
      </c>
      <c r="CJ231" s="30">
        <f t="shared" si="90"/>
        <v>1061888</v>
      </c>
      <c r="CK231" s="30">
        <f t="shared" si="90"/>
        <v>8114992</v>
      </c>
      <c r="CL231" s="30">
        <f t="shared" si="90"/>
        <v>5170722</v>
      </c>
      <c r="CM231" s="30">
        <f t="shared" si="90"/>
        <v>1426129</v>
      </c>
      <c r="CN231" s="30">
        <f t="shared" si="90"/>
        <v>788712</v>
      </c>
      <c r="CO231" s="30">
        <f t="shared" si="91"/>
        <v>289440</v>
      </c>
      <c r="CP231" s="30">
        <f t="shared" si="91"/>
        <v>4425327</v>
      </c>
      <c r="CQ231" s="30">
        <f t="shared" si="91"/>
        <v>147151061</v>
      </c>
      <c r="CR231" s="30">
        <f t="shared" si="91"/>
        <v>86874768</v>
      </c>
      <c r="CS231" s="30">
        <f t="shared" si="91"/>
        <v>4400779652</v>
      </c>
      <c r="CT231" s="30">
        <f t="shared" si="91"/>
        <v>1800888500</v>
      </c>
      <c r="CU231" s="30">
        <f t="shared" si="91"/>
        <v>0</v>
      </c>
      <c r="CV231" s="30">
        <f t="shared" si="91"/>
        <v>57059629</v>
      </c>
      <c r="CW231" s="30">
        <f t="shared" si="91"/>
        <v>14437967</v>
      </c>
      <c r="CX231" s="30">
        <f t="shared" si="91"/>
        <v>508800</v>
      </c>
      <c r="CY231" s="30">
        <f t="shared" si="92"/>
        <v>0</v>
      </c>
      <c r="CZ231" s="30">
        <f t="shared" si="92"/>
        <v>2481924164</v>
      </c>
      <c r="DA231" s="30">
        <f t="shared" si="92"/>
        <v>2262984419</v>
      </c>
      <c r="DB231" s="30">
        <f t="shared" si="92"/>
        <v>182298493</v>
      </c>
      <c r="DC231" s="30">
        <f t="shared" si="92"/>
        <v>0</v>
      </c>
      <c r="DD231" s="30">
        <f t="shared" si="92"/>
        <v>36641252</v>
      </c>
      <c r="DE231" s="30">
        <f t="shared" si="92"/>
        <v>0</v>
      </c>
      <c r="DF231" s="30">
        <f t="shared" si="92"/>
        <v>28669786</v>
      </c>
      <c r="DG231" s="30">
        <f t="shared" si="92"/>
        <v>17290806</v>
      </c>
      <c r="DH231" s="30">
        <f t="shared" si="92"/>
        <v>15250530</v>
      </c>
      <c r="DI231" s="30">
        <f t="shared" si="93"/>
        <v>0</v>
      </c>
      <c r="DJ231" s="30">
        <f t="shared" si="93"/>
        <v>0</v>
      </c>
      <c r="DK231" s="30">
        <f t="shared" si="93"/>
        <v>0</v>
      </c>
      <c r="DL231" s="30">
        <f t="shared" si="93"/>
        <v>0</v>
      </c>
      <c r="DM231" s="30">
        <f t="shared" si="93"/>
        <v>318561544</v>
      </c>
      <c r="DN231" s="30">
        <f t="shared" si="93"/>
        <v>45621170</v>
      </c>
      <c r="DO231" s="30">
        <f t="shared" si="93"/>
        <v>2578237</v>
      </c>
      <c r="DP231" s="30">
        <f t="shared" si="93"/>
        <v>78600</v>
      </c>
      <c r="DQ231" s="30">
        <f t="shared" si="93"/>
        <v>2499637</v>
      </c>
      <c r="DR231" s="30">
        <f t="shared" si="93"/>
        <v>258621027</v>
      </c>
      <c r="DS231" s="30">
        <f t="shared" si="94"/>
        <v>29298569</v>
      </c>
      <c r="DT231" s="30">
        <f t="shared" si="94"/>
        <v>27591901</v>
      </c>
      <c r="DU231" s="30">
        <f t="shared" si="94"/>
        <v>1687332</v>
      </c>
      <c r="DV231" s="30">
        <f t="shared" si="94"/>
        <v>19336</v>
      </c>
      <c r="DW231" s="30">
        <f t="shared" si="94"/>
        <v>14105800</v>
      </c>
      <c r="DX231" s="30">
        <f t="shared" si="94"/>
        <v>8546600</v>
      </c>
      <c r="DY231" s="30">
        <f t="shared" si="94"/>
        <v>0</v>
      </c>
      <c r="DZ231" s="30">
        <f t="shared" si="94"/>
        <v>0</v>
      </c>
      <c r="EA231" s="30">
        <f t="shared" si="94"/>
        <v>5559200</v>
      </c>
      <c r="EB231" s="30">
        <f t="shared" si="94"/>
        <v>0</v>
      </c>
      <c r="EC231" s="30">
        <f t="shared" si="95"/>
        <v>5960978</v>
      </c>
      <c r="ED231" s="30">
        <f t="shared" si="95"/>
        <v>28348</v>
      </c>
      <c r="EE231" s="30">
        <f t="shared" si="95"/>
        <v>5908700</v>
      </c>
      <c r="EF231" s="30">
        <f t="shared" si="95"/>
        <v>23930</v>
      </c>
      <c r="EG231" s="30">
        <f t="shared" si="95"/>
        <v>60372660</v>
      </c>
      <c r="EH231" s="30">
        <f t="shared" si="95"/>
        <v>59343000</v>
      </c>
      <c r="EI231" s="30">
        <f t="shared" si="95"/>
        <v>1029660</v>
      </c>
      <c r="EJ231" s="30">
        <f t="shared" si="95"/>
        <v>0</v>
      </c>
      <c r="EK231" s="30">
        <f t="shared" si="95"/>
        <v>65383410</v>
      </c>
      <c r="EL231" s="30">
        <f t="shared" si="95"/>
        <v>124869</v>
      </c>
      <c r="EM231" s="30">
        <f t="shared" si="96"/>
        <v>2162286</v>
      </c>
      <c r="EN231" s="30">
        <f t="shared" si="96"/>
        <v>42669110</v>
      </c>
      <c r="EO231" s="30">
        <f t="shared" si="96"/>
        <v>1626862</v>
      </c>
      <c r="EP231" s="30">
        <f t="shared" si="96"/>
        <v>308898</v>
      </c>
      <c r="EQ231" s="30">
        <f t="shared" si="96"/>
        <v>0</v>
      </c>
      <c r="ER231" s="30">
        <f t="shared" si="96"/>
        <v>144152</v>
      </c>
      <c r="ES231" s="30">
        <f t="shared" si="96"/>
        <v>926694</v>
      </c>
      <c r="ET231" s="30">
        <f t="shared" si="96"/>
        <v>247118</v>
      </c>
      <c r="EU231" s="30">
        <f t="shared" si="96"/>
        <v>2410715</v>
      </c>
      <c r="EV231" s="30">
        <f t="shared" si="96"/>
        <v>1103596</v>
      </c>
      <c r="EW231" s="30">
        <f t="shared" si="97"/>
        <v>33402172</v>
      </c>
      <c r="EX231" s="30">
        <f t="shared" si="97"/>
        <v>0</v>
      </c>
      <c r="EY231" s="30">
        <f t="shared" si="97"/>
        <v>61780</v>
      </c>
      <c r="EZ231" s="30">
        <f t="shared" si="97"/>
        <v>30828021</v>
      </c>
      <c r="FA231" s="30">
        <f t="shared" si="97"/>
        <v>2512371</v>
      </c>
      <c r="FB231" s="30">
        <f t="shared" si="97"/>
        <v>0</v>
      </c>
      <c r="FC231" s="30">
        <f t="shared" si="97"/>
        <v>0</v>
      </c>
      <c r="FD231" s="30">
        <f t="shared" si="97"/>
        <v>0</v>
      </c>
      <c r="FE231" s="30">
        <f t="shared" si="97"/>
        <v>0</v>
      </c>
      <c r="FF231" s="30">
        <f t="shared" si="97"/>
        <v>0</v>
      </c>
      <c r="FG231" s="30">
        <f t="shared" si="98"/>
        <v>11741110</v>
      </c>
      <c r="FH231" s="30">
        <f t="shared" si="98"/>
        <v>494236</v>
      </c>
      <c r="FI231" s="30">
        <f t="shared" si="98"/>
        <v>0</v>
      </c>
      <c r="FJ231" s="30">
        <f t="shared" si="98"/>
        <v>9125774</v>
      </c>
      <c r="FK231" s="30">
        <f t="shared" si="98"/>
        <v>5158046</v>
      </c>
      <c r="FL231" s="30">
        <f t="shared" si="98"/>
        <v>0</v>
      </c>
      <c r="FM231" s="30">
        <f t="shared" si="98"/>
        <v>0</v>
      </c>
      <c r="FN231" s="30">
        <f t="shared" si="98"/>
        <v>0</v>
      </c>
      <c r="FO231" s="30">
        <f t="shared" si="98"/>
        <v>3967728</v>
      </c>
      <c r="FP231" s="30">
        <f t="shared" si="98"/>
        <v>2121100</v>
      </c>
      <c r="FQ231" s="30">
        <f t="shared" si="99"/>
        <v>0</v>
      </c>
      <c r="FR231" s="30">
        <f t="shared" si="99"/>
        <v>866162594</v>
      </c>
      <c r="FS231" s="30">
        <f t="shared" si="99"/>
        <v>732362814</v>
      </c>
      <c r="FT231" s="30">
        <f t="shared" si="99"/>
        <v>52819</v>
      </c>
      <c r="FU231" s="30">
        <f t="shared" si="99"/>
        <v>355414800</v>
      </c>
      <c r="FV231" s="30">
        <f t="shared" si="99"/>
        <v>48339000</v>
      </c>
      <c r="FW231" s="30">
        <f t="shared" si="99"/>
        <v>43369751</v>
      </c>
      <c r="FX231" s="30">
        <f t="shared" si="99"/>
        <v>4969249</v>
      </c>
      <c r="FY231" s="30">
        <f t="shared" si="99"/>
        <v>0</v>
      </c>
      <c r="FZ231" s="30">
        <f t="shared" si="99"/>
        <v>3068387</v>
      </c>
      <c r="GA231" s="30">
        <f t="shared" si="100"/>
        <v>308028908</v>
      </c>
      <c r="GB231" s="30">
        <f t="shared" si="100"/>
        <v>17458900</v>
      </c>
      <c r="GC231" s="30">
        <f t="shared" si="100"/>
        <v>1120504</v>
      </c>
      <c r="GD231" s="30">
        <f t="shared" si="100"/>
        <v>0</v>
      </c>
      <c r="GE231" s="30">
        <f t="shared" si="100"/>
        <v>1120504</v>
      </c>
      <c r="GF231" s="30">
        <f t="shared" si="100"/>
        <v>0</v>
      </c>
      <c r="GG231" s="30">
        <f t="shared" si="100"/>
        <v>0</v>
      </c>
      <c r="GH231" s="30">
        <f t="shared" si="100"/>
        <v>955500</v>
      </c>
      <c r="GI231" s="30">
        <f t="shared" si="100"/>
        <v>12668034</v>
      </c>
      <c r="GJ231" s="30">
        <f t="shared" si="100"/>
        <v>12668034</v>
      </c>
      <c r="GK231" s="30">
        <f t="shared" si="101"/>
        <v>0</v>
      </c>
      <c r="GL231" s="30">
        <f t="shared" si="101"/>
        <v>119055742</v>
      </c>
      <c r="GM231" s="30">
        <f t="shared" si="101"/>
        <v>9801872</v>
      </c>
      <c r="GN231" s="30">
        <f t="shared" si="101"/>
        <v>0</v>
      </c>
      <c r="GO231" s="30">
        <f t="shared" si="101"/>
        <v>859600</v>
      </c>
      <c r="GP231" s="30">
        <f t="shared" si="101"/>
        <v>0</v>
      </c>
      <c r="GQ231" s="30">
        <f t="shared" si="101"/>
        <v>100128612</v>
      </c>
      <c r="GR231" s="30">
        <f t="shared" si="101"/>
        <v>78096</v>
      </c>
      <c r="GS231" s="30">
        <f t="shared" si="101"/>
        <v>0</v>
      </c>
      <c r="GT231" s="30">
        <f t="shared" si="101"/>
        <v>8187562</v>
      </c>
      <c r="GU231" s="30">
        <f t="shared" si="102"/>
        <v>5347121218</v>
      </c>
      <c r="GV231" s="30">
        <f t="shared" si="102"/>
        <v>0</v>
      </c>
      <c r="GW231" s="30">
        <f t="shared" si="102"/>
        <v>0</v>
      </c>
      <c r="GX231" s="30">
        <f t="shared" si="102"/>
        <v>0</v>
      </c>
      <c r="GY231" s="30">
        <f t="shared" si="102"/>
        <v>0</v>
      </c>
      <c r="GZ231" s="30">
        <f t="shared" si="102"/>
        <v>0</v>
      </c>
      <c r="HA231" s="30">
        <f t="shared" si="102"/>
        <v>0</v>
      </c>
      <c r="HB231" s="30">
        <f t="shared" si="102"/>
        <v>0</v>
      </c>
      <c r="HC231" s="30">
        <f t="shared" si="102"/>
        <v>0</v>
      </c>
      <c r="HD231" s="30">
        <f t="shared" si="102"/>
        <v>0</v>
      </c>
      <c r="HE231" s="30">
        <f t="shared" si="103"/>
        <v>0</v>
      </c>
      <c r="HF231" s="30">
        <f t="shared" si="103"/>
        <v>2687256851</v>
      </c>
      <c r="HG231" s="30">
        <f t="shared" si="103"/>
        <v>2642879334</v>
      </c>
      <c r="HH231" s="30">
        <f t="shared" si="103"/>
        <v>0</v>
      </c>
      <c r="HI231" s="30">
        <f t="shared" si="103"/>
        <v>0</v>
      </c>
      <c r="HJ231" s="30">
        <f t="shared" si="103"/>
        <v>0</v>
      </c>
      <c r="HK231" s="30">
        <f t="shared" si="103"/>
        <v>0</v>
      </c>
      <c r="HL231" s="30">
        <f t="shared" si="103"/>
        <v>0</v>
      </c>
      <c r="HM231" s="30">
        <f t="shared" si="103"/>
        <v>0</v>
      </c>
      <c r="HN231" s="30">
        <f t="shared" si="103"/>
        <v>0</v>
      </c>
      <c r="HO231" s="30">
        <f t="shared" si="104"/>
        <v>0</v>
      </c>
      <c r="HP231" s="30">
        <f t="shared" si="104"/>
        <v>16985033</v>
      </c>
      <c r="HQ231" s="30">
        <f t="shared" si="104"/>
        <v>0</v>
      </c>
      <c r="HR231" s="30">
        <f t="shared" si="104"/>
        <v>0</v>
      </c>
      <c r="HS231" s="30">
        <f t="shared" si="104"/>
        <v>0</v>
      </c>
      <c r="HT231" s="30">
        <f t="shared" si="104"/>
        <v>0</v>
      </c>
      <c r="HU231" s="30">
        <f t="shared" si="104"/>
        <v>0</v>
      </c>
      <c r="HV231" s="30">
        <f t="shared" si="104"/>
        <v>16985033</v>
      </c>
      <c r="HW231" s="30">
        <f t="shared" si="104"/>
        <v>0</v>
      </c>
      <c r="HX231" s="30">
        <f t="shared" si="104"/>
        <v>0</v>
      </c>
      <c r="HY231" s="30">
        <f t="shared" si="104"/>
        <v>0</v>
      </c>
      <c r="HZ231" s="30">
        <f t="shared" si="105"/>
        <v>70899915467</v>
      </c>
      <c r="IA231" s="30">
        <f t="shared" si="105"/>
        <v>68150024572</v>
      </c>
      <c r="IB231" s="30">
        <f t="shared" si="105"/>
        <v>58096960399</v>
      </c>
      <c r="IC231" s="30">
        <f t="shared" si="105"/>
        <v>0</v>
      </c>
      <c r="ID231" s="30">
        <f t="shared" si="105"/>
        <v>0</v>
      </c>
      <c r="IE231" s="30">
        <f t="shared" si="105"/>
        <v>50758548</v>
      </c>
      <c r="IF231" s="30">
        <f t="shared" si="105"/>
        <v>0</v>
      </c>
      <c r="IG231" s="30">
        <f t="shared" si="105"/>
        <v>44986604842</v>
      </c>
      <c r="IH231" s="30">
        <f t="shared" si="105"/>
        <v>44935846294</v>
      </c>
      <c r="II231" s="30">
        <f t="shared" si="105"/>
        <v>0</v>
      </c>
      <c r="IJ231" s="30">
        <f t="shared" si="106"/>
        <v>0</v>
      </c>
      <c r="IK231" s="30">
        <f t="shared" si="106"/>
        <v>0</v>
      </c>
      <c r="IL231" s="30">
        <f t="shared" si="106"/>
        <v>5077616722</v>
      </c>
      <c r="IM231" s="30">
        <f t="shared" si="106"/>
        <v>2416362123</v>
      </c>
      <c r="IN231" s="30">
        <f t="shared" si="106"/>
        <v>451343709</v>
      </c>
      <c r="IO231" s="30">
        <f t="shared" si="106"/>
        <v>338507781</v>
      </c>
      <c r="IP231" s="30">
        <f t="shared" si="106"/>
        <v>4287765232</v>
      </c>
      <c r="IQ231" s="30">
        <f t="shared" si="106"/>
        <v>0</v>
      </c>
      <c r="IR231" s="30">
        <f t="shared" si="106"/>
        <v>0</v>
      </c>
      <c r="IS231" s="30">
        <f t="shared" si="106"/>
        <v>0</v>
      </c>
      <c r="IT231" s="30">
        <f t="shared" si="107"/>
        <v>0</v>
      </c>
      <c r="IU231" s="30">
        <f t="shared" si="107"/>
        <v>0</v>
      </c>
      <c r="IV231" s="30">
        <f t="shared" si="107"/>
        <v>274634179</v>
      </c>
      <c r="IW231" s="30">
        <f t="shared" si="107"/>
        <v>0</v>
      </c>
      <c r="IX231" s="30">
        <f t="shared" si="107"/>
        <v>0</v>
      </c>
      <c r="IY231" s="30">
        <f t="shared" si="107"/>
        <v>0</v>
      </c>
      <c r="IZ231" s="30">
        <f t="shared" si="107"/>
        <v>0</v>
      </c>
      <c r="JA231" s="30">
        <f t="shared" si="107"/>
        <v>0</v>
      </c>
      <c r="JB231" s="30">
        <f t="shared" si="107"/>
        <v>0</v>
      </c>
      <c r="JC231" s="30">
        <f t="shared" si="107"/>
        <v>0</v>
      </c>
      <c r="JD231" s="30">
        <f t="shared" si="108"/>
        <v>0</v>
      </c>
      <c r="JE231" s="30">
        <f t="shared" si="108"/>
        <v>0</v>
      </c>
      <c r="JF231" s="30">
        <f t="shared" si="108"/>
        <v>0</v>
      </c>
      <c r="JG231" s="30">
        <f t="shared" si="108"/>
        <v>0</v>
      </c>
      <c r="JH231" s="30">
        <f t="shared" si="108"/>
        <v>0</v>
      </c>
      <c r="JI231" s="30">
        <f t="shared" si="108"/>
        <v>0</v>
      </c>
      <c r="JJ231" s="30">
        <f t="shared" si="108"/>
        <v>5341742533</v>
      </c>
      <c r="JK231" s="30">
        <f t="shared" si="108"/>
        <v>3358774878</v>
      </c>
      <c r="JL231" s="30">
        <f t="shared" si="108"/>
        <v>1982967655</v>
      </c>
      <c r="JM231" s="30">
        <f t="shared" si="108"/>
        <v>10053064173</v>
      </c>
      <c r="JN231" s="30">
        <f t="shared" si="109"/>
        <v>0</v>
      </c>
      <c r="JO231" s="30">
        <f t="shared" si="109"/>
        <v>10053064173</v>
      </c>
      <c r="JP231" s="30">
        <f t="shared" si="109"/>
        <v>35470268</v>
      </c>
      <c r="JQ231" s="30">
        <f t="shared" si="109"/>
        <v>35470268</v>
      </c>
      <c r="JR231" s="30">
        <f t="shared" si="109"/>
        <v>0</v>
      </c>
      <c r="JS231" s="30">
        <f t="shared" si="109"/>
        <v>0</v>
      </c>
      <c r="JT231" s="30">
        <f t="shared" si="109"/>
        <v>0</v>
      </c>
      <c r="JU231" s="30">
        <f t="shared" si="109"/>
        <v>0</v>
      </c>
      <c r="JV231" s="30">
        <f t="shared" si="109"/>
        <v>0</v>
      </c>
      <c r="JW231" s="30">
        <f t="shared" si="109"/>
        <v>0</v>
      </c>
      <c r="JX231" s="30">
        <f t="shared" si="110"/>
        <v>0</v>
      </c>
      <c r="JY231" s="30">
        <f t="shared" si="110"/>
        <v>0</v>
      </c>
      <c r="JZ231" s="30">
        <f t="shared" si="110"/>
        <v>0</v>
      </c>
      <c r="KA231" s="30">
        <f t="shared" si="110"/>
        <v>0</v>
      </c>
      <c r="KB231" s="30">
        <f t="shared" si="110"/>
        <v>0</v>
      </c>
      <c r="KC231" s="30">
        <f t="shared" si="110"/>
        <v>0</v>
      </c>
      <c r="KD231" s="30">
        <f t="shared" si="110"/>
        <v>0</v>
      </c>
      <c r="KE231" s="30">
        <f t="shared" si="110"/>
        <v>0</v>
      </c>
      <c r="KF231" s="30">
        <f t="shared" si="110"/>
        <v>0</v>
      </c>
      <c r="KG231" s="30">
        <f t="shared" si="110"/>
        <v>0</v>
      </c>
      <c r="KH231" s="30">
        <f t="shared" si="111"/>
        <v>0</v>
      </c>
      <c r="KI231" s="30">
        <f t="shared" si="111"/>
        <v>0</v>
      </c>
      <c r="KJ231" s="30">
        <f t="shared" si="111"/>
        <v>0</v>
      </c>
      <c r="KK231" s="30">
        <f t="shared" si="111"/>
        <v>0</v>
      </c>
      <c r="KL231" s="30">
        <f t="shared" si="111"/>
        <v>0</v>
      </c>
      <c r="KM231" s="30">
        <f t="shared" si="111"/>
        <v>2714420627</v>
      </c>
      <c r="KN231" s="30">
        <f t="shared" si="111"/>
        <v>1582084764</v>
      </c>
      <c r="KO231" s="30">
        <f t="shared" si="111"/>
        <v>39761058</v>
      </c>
      <c r="KP231" s="30">
        <f t="shared" si="111"/>
        <v>20777875</v>
      </c>
      <c r="KQ231" s="30">
        <f t="shared" si="111"/>
        <v>0</v>
      </c>
      <c r="KR231" s="30">
        <f t="shared" si="112"/>
        <v>0</v>
      </c>
      <c r="KS231" s="30">
        <f t="shared" si="112"/>
        <v>2453103</v>
      </c>
      <c r="KT231" s="30">
        <f t="shared" si="112"/>
        <v>6538698</v>
      </c>
      <c r="KU231" s="30">
        <f t="shared" si="112"/>
        <v>0</v>
      </c>
      <c r="KV231" s="30">
        <f t="shared" si="112"/>
        <v>109173539</v>
      </c>
      <c r="KW231" s="30">
        <f t="shared" si="112"/>
        <v>0</v>
      </c>
      <c r="KX231" s="30">
        <f t="shared" si="112"/>
        <v>9211203</v>
      </c>
      <c r="KY231" s="30">
        <f t="shared" si="112"/>
        <v>4017702</v>
      </c>
      <c r="KZ231" s="30">
        <f t="shared" si="112"/>
        <v>8357507</v>
      </c>
      <c r="LA231" s="30">
        <f t="shared" si="112"/>
        <v>5479768</v>
      </c>
      <c r="LB231" s="30">
        <f t="shared" si="113"/>
        <v>2823438</v>
      </c>
      <c r="LC231" s="30">
        <f t="shared" si="113"/>
        <v>6267015</v>
      </c>
      <c r="LD231" s="30">
        <f t="shared" si="113"/>
        <v>190227047</v>
      </c>
      <c r="LE231" s="30">
        <f t="shared" si="113"/>
        <v>1034280</v>
      </c>
      <c r="LF231" s="30">
        <f t="shared" si="113"/>
        <v>3725678</v>
      </c>
      <c r="LG231" s="30">
        <f t="shared" si="113"/>
        <v>0</v>
      </c>
      <c r="LH231" s="30">
        <f t="shared" si="113"/>
        <v>9331548</v>
      </c>
      <c r="LI231" s="30">
        <f t="shared" si="113"/>
        <v>32403787</v>
      </c>
      <c r="LJ231" s="30">
        <f t="shared" si="113"/>
        <v>1817710</v>
      </c>
      <c r="LK231" s="30">
        <f t="shared" si="113"/>
        <v>1056603</v>
      </c>
      <c r="LL231" s="30">
        <f t="shared" si="114"/>
        <v>1250417</v>
      </c>
      <c r="LM231" s="30">
        <f t="shared" si="114"/>
        <v>6074542</v>
      </c>
      <c r="LN231" s="30">
        <f t="shared" si="114"/>
        <v>16918915</v>
      </c>
      <c r="LO231" s="30">
        <f t="shared" si="114"/>
        <v>42017676</v>
      </c>
      <c r="LP231" s="30">
        <f t="shared" si="114"/>
        <v>9247613</v>
      </c>
      <c r="LQ231" s="30">
        <f t="shared" si="114"/>
        <v>123299157</v>
      </c>
      <c r="LR231" s="30">
        <f t="shared" si="114"/>
        <v>1624200</v>
      </c>
      <c r="LS231" s="30">
        <f t="shared" si="114"/>
        <v>112948365</v>
      </c>
      <c r="LT231" s="30">
        <f t="shared" si="114"/>
        <v>0</v>
      </c>
      <c r="LU231" s="30">
        <f t="shared" si="114"/>
        <v>173031978</v>
      </c>
      <c r="LV231" s="30">
        <f t="shared" si="115"/>
        <v>478236</v>
      </c>
      <c r="LW231" s="30">
        <f t="shared" si="115"/>
        <v>0</v>
      </c>
      <c r="LX231" s="30">
        <f t="shared" si="115"/>
        <v>0</v>
      </c>
      <c r="LY231" s="30">
        <f t="shared" si="115"/>
        <v>0</v>
      </c>
      <c r="LZ231" s="30">
        <f t="shared" si="115"/>
        <v>0</v>
      </c>
      <c r="MA231" s="30">
        <f t="shared" si="115"/>
        <v>29599993</v>
      </c>
      <c r="MB231" s="30">
        <f t="shared" si="115"/>
        <v>36247743</v>
      </c>
      <c r="MC231" s="30">
        <f t="shared" si="115"/>
        <v>0</v>
      </c>
      <c r="MD231" s="30">
        <f t="shared" si="115"/>
        <v>0</v>
      </c>
      <c r="ME231" s="30">
        <f t="shared" si="115"/>
        <v>18732230</v>
      </c>
      <c r="MF231" s="30">
        <f t="shared" si="116"/>
        <v>0</v>
      </c>
      <c r="MG231" s="30">
        <f t="shared" si="116"/>
        <v>0</v>
      </c>
      <c r="MH231" s="30">
        <f t="shared" si="116"/>
        <v>2975825</v>
      </c>
      <c r="MI231" s="30">
        <f t="shared" si="116"/>
        <v>80712</v>
      </c>
      <c r="MJ231" s="30">
        <f t="shared" si="116"/>
        <v>6517934</v>
      </c>
      <c r="MK231" s="30">
        <f t="shared" si="116"/>
        <v>0</v>
      </c>
      <c r="ML231" s="30">
        <f t="shared" si="116"/>
        <v>0</v>
      </c>
      <c r="MM231" s="30">
        <f t="shared" si="116"/>
        <v>69437</v>
      </c>
      <c r="MN231" s="30">
        <f t="shared" si="116"/>
        <v>2710350</v>
      </c>
      <c r="MO231" s="30">
        <f t="shared" si="116"/>
        <v>94052981</v>
      </c>
      <c r="MP231" s="30">
        <f t="shared" si="117"/>
        <v>0</v>
      </c>
      <c r="MQ231" s="30">
        <f t="shared" si="117"/>
        <v>174690956</v>
      </c>
      <c r="MR231" s="30">
        <f t="shared" si="117"/>
        <v>0</v>
      </c>
      <c r="MS231" s="30">
        <f t="shared" si="117"/>
        <v>44307994392</v>
      </c>
      <c r="MT231" s="30">
        <f t="shared" si="117"/>
        <v>42588101888</v>
      </c>
      <c r="MU231" s="30">
        <f t="shared" si="117"/>
        <v>42526634000</v>
      </c>
      <c r="MV231" s="30">
        <f t="shared" si="117"/>
        <v>17896436951</v>
      </c>
      <c r="MW231" s="30">
        <f t="shared" si="117"/>
        <v>17724270131</v>
      </c>
      <c r="MX231" s="30">
        <f t="shared" si="117"/>
        <v>0</v>
      </c>
      <c r="MY231" s="30">
        <f t="shared" si="117"/>
        <v>172166820</v>
      </c>
      <c r="MZ231" s="30">
        <f t="shared" si="118"/>
        <v>14186268658</v>
      </c>
      <c r="NA231" s="30">
        <f t="shared" si="118"/>
        <v>0</v>
      </c>
      <c r="NB231" s="30">
        <f t="shared" si="118"/>
        <v>0</v>
      </c>
      <c r="NC231" s="30">
        <f t="shared" si="118"/>
        <v>0</v>
      </c>
      <c r="ND231" s="30">
        <f t="shared" si="118"/>
        <v>14186268658</v>
      </c>
      <c r="NE231" s="30">
        <f t="shared" si="118"/>
        <v>14186268658</v>
      </c>
      <c r="NF231" s="30">
        <f t="shared" si="118"/>
        <v>0</v>
      </c>
      <c r="NG231" s="30">
        <f t="shared" si="118"/>
        <v>0</v>
      </c>
      <c r="NH231" s="30">
        <f t="shared" si="118"/>
        <v>6498114153</v>
      </c>
      <c r="NI231" s="30">
        <f t="shared" si="118"/>
        <v>3945814238</v>
      </c>
      <c r="NJ231" s="30">
        <f t="shared" si="119"/>
        <v>384298082</v>
      </c>
      <c r="NK231" s="30">
        <f t="shared" si="119"/>
        <v>3561516156</v>
      </c>
      <c r="NL231" s="30">
        <f t="shared" si="119"/>
        <v>0</v>
      </c>
      <c r="NM231" s="30">
        <f t="shared" si="119"/>
        <v>61467888</v>
      </c>
      <c r="NN231" s="30">
        <f t="shared" si="119"/>
        <v>0</v>
      </c>
      <c r="NO231" s="30">
        <f t="shared" si="119"/>
        <v>0</v>
      </c>
      <c r="NP231" s="30">
        <f t="shared" si="119"/>
        <v>0</v>
      </c>
      <c r="NQ231" s="30">
        <f t="shared" si="119"/>
        <v>0</v>
      </c>
      <c r="NR231" s="30">
        <f t="shared" si="119"/>
        <v>0</v>
      </c>
      <c r="NS231" s="30">
        <f t="shared" si="119"/>
        <v>0</v>
      </c>
      <c r="NT231" s="30">
        <f t="shared" si="120"/>
        <v>61467888</v>
      </c>
      <c r="NU231" s="30">
        <f t="shared" si="120"/>
        <v>61467888</v>
      </c>
      <c r="NV231" s="30">
        <f t="shared" si="120"/>
        <v>0</v>
      </c>
      <c r="NW231" s="30">
        <f t="shared" si="120"/>
        <v>0</v>
      </c>
      <c r="NX231" s="30">
        <f t="shared" si="120"/>
        <v>0</v>
      </c>
      <c r="NY231" s="30">
        <f t="shared" si="120"/>
        <v>0</v>
      </c>
      <c r="NZ231" s="30">
        <f t="shared" si="120"/>
        <v>0</v>
      </c>
      <c r="OA231" s="30">
        <f t="shared" si="120"/>
        <v>0</v>
      </c>
      <c r="OB231" s="30">
        <f t="shared" si="120"/>
        <v>0</v>
      </c>
      <c r="OC231" s="30">
        <f t="shared" si="120"/>
        <v>0</v>
      </c>
      <c r="OD231" s="30">
        <f t="shared" si="121"/>
        <v>0</v>
      </c>
      <c r="OE231" s="30">
        <f t="shared" si="121"/>
        <v>0</v>
      </c>
      <c r="OF231" s="30">
        <f t="shared" si="121"/>
        <v>0</v>
      </c>
      <c r="OG231" s="30">
        <f t="shared" si="121"/>
        <v>0</v>
      </c>
      <c r="OH231" s="30">
        <f t="shared" si="121"/>
        <v>0</v>
      </c>
      <c r="OI231" s="30">
        <f t="shared" si="121"/>
        <v>0</v>
      </c>
      <c r="OJ231" s="30">
        <f t="shared" si="121"/>
        <v>0</v>
      </c>
      <c r="OK231" s="30">
        <f t="shared" si="121"/>
        <v>0</v>
      </c>
      <c r="OL231" s="30">
        <f t="shared" si="121"/>
        <v>0</v>
      </c>
      <c r="OM231" s="30">
        <f t="shared" si="121"/>
        <v>0</v>
      </c>
      <c r="ON231" s="30">
        <f t="shared" si="122"/>
        <v>0</v>
      </c>
      <c r="OO231" s="30">
        <f t="shared" si="122"/>
        <v>0</v>
      </c>
      <c r="OP231" s="30">
        <f t="shared" si="122"/>
        <v>0</v>
      </c>
      <c r="OQ231" s="30">
        <f t="shared" si="122"/>
        <v>0</v>
      </c>
      <c r="OR231" s="30">
        <f t="shared" si="122"/>
        <v>0</v>
      </c>
      <c r="OS231" s="30">
        <f t="shared" si="122"/>
        <v>1719892504</v>
      </c>
      <c r="OT231" s="30">
        <f t="shared" si="122"/>
        <v>1661248355</v>
      </c>
      <c r="OU231" s="30">
        <f t="shared" si="122"/>
        <v>1661248355</v>
      </c>
      <c r="OV231" s="30">
        <f t="shared" si="122"/>
        <v>0</v>
      </c>
      <c r="OW231" s="30">
        <f t="shared" si="122"/>
        <v>1661248355</v>
      </c>
      <c r="OX231" s="30">
        <f t="shared" si="123"/>
        <v>0</v>
      </c>
      <c r="OY231" s="30">
        <f t="shared" si="123"/>
        <v>0</v>
      </c>
      <c r="OZ231" s="30">
        <f t="shared" si="123"/>
        <v>58644149</v>
      </c>
      <c r="PA231" s="30">
        <f t="shared" si="123"/>
        <v>11140792</v>
      </c>
      <c r="PB231" s="30">
        <f t="shared" si="123"/>
        <v>0</v>
      </c>
      <c r="PC231" s="30">
        <f t="shared" si="123"/>
        <v>0</v>
      </c>
      <c r="PD231" s="30">
        <f t="shared" si="123"/>
        <v>0</v>
      </c>
      <c r="PE231" s="30">
        <f t="shared" si="123"/>
        <v>0</v>
      </c>
      <c r="PF231" s="30">
        <f t="shared" si="123"/>
        <v>0</v>
      </c>
      <c r="PG231" s="30">
        <f t="shared" si="123"/>
        <v>0</v>
      </c>
      <c r="PH231" s="30">
        <f t="shared" si="124"/>
        <v>0</v>
      </c>
      <c r="PI231" s="30">
        <f t="shared" si="124"/>
        <v>0</v>
      </c>
      <c r="PJ231" s="30">
        <f t="shared" si="124"/>
        <v>0</v>
      </c>
      <c r="PK231" s="30">
        <f t="shared" si="124"/>
        <v>0</v>
      </c>
      <c r="PL231" s="30">
        <f t="shared" si="124"/>
        <v>0</v>
      </c>
      <c r="PM231" s="30">
        <f t="shared" si="124"/>
        <v>47503357</v>
      </c>
      <c r="PN231" s="30">
        <f t="shared" si="124"/>
        <v>0</v>
      </c>
      <c r="PO231" s="30">
        <f t="shared" si="124"/>
        <v>0</v>
      </c>
      <c r="PP231" s="30">
        <f t="shared" si="124"/>
        <v>0</v>
      </c>
      <c r="PQ231" s="30">
        <f t="shared" si="124"/>
        <v>0</v>
      </c>
      <c r="PR231" s="30">
        <f t="shared" si="125"/>
        <v>0</v>
      </c>
      <c r="PS231" s="30">
        <f t="shared" si="125"/>
        <v>0</v>
      </c>
      <c r="PT231" s="30">
        <f t="shared" si="125"/>
        <v>0</v>
      </c>
      <c r="PU231" s="30">
        <f t="shared" si="125"/>
        <v>0</v>
      </c>
      <c r="PV231" s="30">
        <f t="shared" si="125"/>
        <v>0</v>
      </c>
      <c r="PW231" s="30">
        <f t="shared" si="125"/>
        <v>0</v>
      </c>
      <c r="PX231" s="30">
        <f t="shared" si="125"/>
        <v>0</v>
      </c>
      <c r="PY231" s="30">
        <f t="shared" si="125"/>
        <v>0</v>
      </c>
      <c r="PZ231" s="30">
        <f t="shared" si="125"/>
        <v>0</v>
      </c>
      <c r="QA231" s="30">
        <f t="shared" si="125"/>
        <v>0</v>
      </c>
      <c r="QB231" s="30">
        <f t="shared" si="126"/>
        <v>0</v>
      </c>
      <c r="QC231" s="30">
        <f t="shared" si="126"/>
        <v>4483570</v>
      </c>
      <c r="QD231" s="30">
        <f t="shared" si="126"/>
        <v>0</v>
      </c>
      <c r="QE231" s="30">
        <f t="shared" si="126"/>
        <v>0</v>
      </c>
      <c r="QF231" s="30">
        <f t="shared" si="126"/>
        <v>0</v>
      </c>
      <c r="QG231" s="30">
        <f t="shared" si="126"/>
        <v>0</v>
      </c>
      <c r="QH231" s="30">
        <f t="shared" si="126"/>
        <v>0</v>
      </c>
      <c r="QI231" s="30">
        <f t="shared" si="126"/>
        <v>0</v>
      </c>
      <c r="QJ231" s="30">
        <f t="shared" si="126"/>
        <v>0</v>
      </c>
      <c r="QK231" s="30">
        <f t="shared" si="126"/>
        <v>0</v>
      </c>
      <c r="QL231" s="30">
        <f t="shared" si="127"/>
        <v>0</v>
      </c>
      <c r="QM231" s="30">
        <f t="shared" si="127"/>
        <v>0</v>
      </c>
      <c r="QN231" s="30">
        <f t="shared" si="127"/>
        <v>0</v>
      </c>
      <c r="QO231" s="30">
        <f t="shared" si="127"/>
        <v>268043132188</v>
      </c>
      <c r="QP231" s="30">
        <f t="shared" si="127"/>
        <v>3787423496</v>
      </c>
      <c r="QQ231" s="30">
        <f t="shared" si="127"/>
        <v>29406778</v>
      </c>
      <c r="QR231" s="30">
        <f t="shared" si="127"/>
        <v>11556778</v>
      </c>
      <c r="QS231" s="30">
        <f t="shared" si="127"/>
        <v>17850000</v>
      </c>
      <c r="QT231" s="30">
        <f t="shared" si="127"/>
        <v>0</v>
      </c>
      <c r="QU231" s="30">
        <f t="shared" si="127"/>
        <v>0</v>
      </c>
      <c r="QV231" s="30">
        <f t="shared" si="128"/>
        <v>0</v>
      </c>
      <c r="QW231" s="30">
        <f t="shared" si="128"/>
        <v>485322747</v>
      </c>
      <c r="QX231" s="30">
        <f t="shared" si="128"/>
        <v>485322747</v>
      </c>
      <c r="QY231" s="30">
        <f t="shared" si="128"/>
        <v>0</v>
      </c>
      <c r="QZ231" s="30">
        <f t="shared" si="128"/>
        <v>3272693971</v>
      </c>
      <c r="RA231" s="30">
        <f t="shared" si="128"/>
        <v>0</v>
      </c>
      <c r="RB231" s="30">
        <f t="shared" si="128"/>
        <v>0</v>
      </c>
      <c r="RC231" s="30">
        <f t="shared" si="128"/>
        <v>0</v>
      </c>
      <c r="RD231" s="30">
        <f t="shared" si="128"/>
        <v>0</v>
      </c>
      <c r="RE231" s="30">
        <f t="shared" si="128"/>
        <v>0</v>
      </c>
      <c r="RF231" s="30">
        <f t="shared" si="129"/>
        <v>0</v>
      </c>
      <c r="RG231" s="30">
        <f t="shared" si="129"/>
        <v>0</v>
      </c>
      <c r="RH231" s="30">
        <f t="shared" si="129"/>
        <v>0</v>
      </c>
      <c r="RI231" s="30">
        <f t="shared" si="129"/>
        <v>264255708692</v>
      </c>
      <c r="RJ231" s="30">
        <f t="shared" si="129"/>
        <v>14230771702</v>
      </c>
      <c r="RK231" s="30">
        <f t="shared" si="129"/>
        <v>14230771702</v>
      </c>
      <c r="RL231" s="30">
        <f t="shared" si="129"/>
        <v>2875988411</v>
      </c>
      <c r="RM231" s="30">
        <f t="shared" si="129"/>
        <v>186132903</v>
      </c>
      <c r="RN231" s="30">
        <f t="shared" si="129"/>
        <v>0</v>
      </c>
      <c r="RO231" s="30">
        <f t="shared" si="129"/>
        <v>10790337</v>
      </c>
      <c r="RP231" s="30">
        <f t="shared" si="130"/>
        <v>0</v>
      </c>
      <c r="RQ231" s="30">
        <f t="shared" si="130"/>
        <v>0</v>
      </c>
      <c r="RR231" s="30">
        <f t="shared" si="130"/>
        <v>0</v>
      </c>
      <c r="RS231" s="30">
        <f t="shared" si="130"/>
        <v>0</v>
      </c>
      <c r="RT231" s="30">
        <f t="shared" si="130"/>
        <v>0</v>
      </c>
      <c r="RU231" s="30">
        <f t="shared" si="130"/>
        <v>0</v>
      </c>
      <c r="RV231" s="30">
        <f t="shared" si="130"/>
        <v>21504966</v>
      </c>
      <c r="RW231" s="30">
        <f t="shared" si="130"/>
        <v>2378361</v>
      </c>
      <c r="RX231" s="30">
        <f t="shared" si="130"/>
        <v>0</v>
      </c>
      <c r="RY231" s="30">
        <f t="shared" si="130"/>
        <v>0</v>
      </c>
      <c r="RZ231" s="30">
        <f t="shared" si="131"/>
        <v>0</v>
      </c>
      <c r="SA231" s="30">
        <f t="shared" si="131"/>
        <v>0</v>
      </c>
      <c r="SB231" s="30">
        <f t="shared" si="131"/>
        <v>0</v>
      </c>
      <c r="SC231" s="30">
        <f t="shared" si="131"/>
        <v>0</v>
      </c>
      <c r="SD231" s="30">
        <f t="shared" si="131"/>
        <v>0</v>
      </c>
      <c r="SE231" s="30">
        <f t="shared" si="131"/>
        <v>0</v>
      </c>
      <c r="SF231" s="30">
        <f t="shared" si="131"/>
        <v>0</v>
      </c>
      <c r="SG231" s="30">
        <f t="shared" si="131"/>
        <v>0</v>
      </c>
      <c r="SH231" s="30">
        <f t="shared" si="131"/>
        <v>73554518</v>
      </c>
      <c r="SI231" s="30">
        <f t="shared" si="131"/>
        <v>54790221</v>
      </c>
      <c r="SJ231" s="30">
        <f t="shared" si="132"/>
        <v>0</v>
      </c>
      <c r="SK231" s="30">
        <f t="shared" si="132"/>
        <v>4413124888</v>
      </c>
      <c r="SL231" s="30">
        <f t="shared" si="132"/>
        <v>4413124888</v>
      </c>
      <c r="SM231" s="30">
        <f t="shared" si="132"/>
        <v>0</v>
      </c>
      <c r="SN231" s="30">
        <f t="shared" si="132"/>
        <v>340093135</v>
      </c>
      <c r="SO231" s="30">
        <f t="shared" si="132"/>
        <v>0</v>
      </c>
      <c r="SP231" s="30">
        <f t="shared" si="132"/>
        <v>0</v>
      </c>
      <c r="SQ231" s="30">
        <f t="shared" si="132"/>
        <v>0</v>
      </c>
      <c r="SR231" s="30">
        <f t="shared" si="132"/>
        <v>595692622</v>
      </c>
      <c r="SS231" s="30">
        <f t="shared" si="132"/>
        <v>167496997</v>
      </c>
      <c r="ST231" s="30">
        <f t="shared" si="133"/>
        <v>0</v>
      </c>
      <c r="SU231" s="30">
        <f t="shared" si="133"/>
        <v>0</v>
      </c>
      <c r="SV231" s="30">
        <f t="shared" si="133"/>
        <v>0</v>
      </c>
      <c r="SW231" s="30">
        <f t="shared" si="133"/>
        <v>1678448</v>
      </c>
      <c r="SX231" s="30">
        <f t="shared" si="133"/>
        <v>18459719</v>
      </c>
      <c r="SY231" s="30">
        <f t="shared" si="133"/>
        <v>29453671</v>
      </c>
      <c r="SZ231" s="30">
        <f t="shared" si="133"/>
        <v>442164</v>
      </c>
      <c r="TA231" s="30">
        <f t="shared" si="133"/>
        <v>4479341208</v>
      </c>
      <c r="TB231" s="30">
        <f t="shared" si="133"/>
        <v>57104586</v>
      </c>
      <c r="TC231" s="30">
        <f t="shared" si="133"/>
        <v>0</v>
      </c>
      <c r="TD231" s="30">
        <f t="shared" si="134"/>
        <v>0</v>
      </c>
      <c r="TE231" s="30">
        <f t="shared" si="134"/>
        <v>146707</v>
      </c>
      <c r="TF231" s="30">
        <f t="shared" si="134"/>
        <v>0</v>
      </c>
      <c r="TG231" s="30">
        <f t="shared" si="134"/>
        <v>902597840</v>
      </c>
      <c r="TH231" s="30">
        <f t="shared" si="134"/>
        <v>0</v>
      </c>
      <c r="TI231" s="30">
        <f t="shared" si="134"/>
        <v>196923240</v>
      </c>
      <c r="TJ231" s="30">
        <f t="shared" si="134"/>
        <v>250000000000</v>
      </c>
      <c r="TK231" s="30">
        <f t="shared" si="134"/>
        <v>250000000000</v>
      </c>
      <c r="TL231" s="30">
        <f t="shared" si="134"/>
        <v>250000000000</v>
      </c>
      <c r="TM231" s="30">
        <f t="shared" si="134"/>
        <v>0</v>
      </c>
      <c r="TN231" s="30">
        <f t="shared" si="135"/>
        <v>0</v>
      </c>
      <c r="TO231" s="30">
        <f t="shared" si="135"/>
        <v>0</v>
      </c>
      <c r="TP231" s="30">
        <f t="shared" si="135"/>
        <v>0</v>
      </c>
      <c r="TQ231" s="30">
        <f t="shared" si="135"/>
        <v>0</v>
      </c>
      <c r="TR231" s="30">
        <f t="shared" si="135"/>
        <v>0</v>
      </c>
      <c r="TS231" s="30">
        <f t="shared" si="135"/>
        <v>0</v>
      </c>
      <c r="TT231" s="30">
        <f t="shared" si="135"/>
        <v>0</v>
      </c>
      <c r="TU231" s="30">
        <f t="shared" si="135"/>
        <v>24936990</v>
      </c>
      <c r="TV231" s="30">
        <f t="shared" si="135"/>
        <v>0</v>
      </c>
      <c r="TW231" s="30">
        <f t="shared" si="135"/>
        <v>24443473</v>
      </c>
      <c r="TX231" s="30">
        <f t="shared" si="136"/>
        <v>0</v>
      </c>
      <c r="TY231" s="30">
        <f t="shared" si="136"/>
        <v>493517</v>
      </c>
      <c r="TZ231" s="30">
        <f t="shared" si="136"/>
        <v>0</v>
      </c>
      <c r="UA231" s="30">
        <f t="shared" si="136"/>
        <v>0</v>
      </c>
      <c r="UB231" s="30">
        <f t="shared" si="136"/>
        <v>0</v>
      </c>
      <c r="UC231" s="30">
        <f t="shared" si="136"/>
        <v>0</v>
      </c>
      <c r="UD231" s="30">
        <f t="shared" si="136"/>
        <v>0</v>
      </c>
      <c r="UE231" s="30">
        <f t="shared" si="136"/>
        <v>0</v>
      </c>
      <c r="UF231" s="30">
        <f t="shared" si="136"/>
        <v>0</v>
      </c>
      <c r="UG231" s="30">
        <f t="shared" si="136"/>
        <v>542162736697</v>
      </c>
      <c r="UH231" s="2"/>
      <c r="UI231" s="2"/>
    </row>
    <row r="232" spans="1:555">
      <c r="A232" s="744"/>
      <c r="B232" s="65">
        <v>2018</v>
      </c>
      <c r="C232" s="30">
        <f t="shared" si="82"/>
        <v>247293319778</v>
      </c>
      <c r="D232" s="30">
        <f t="shared" si="82"/>
        <v>131383084186</v>
      </c>
      <c r="E232" s="30">
        <f t="shared" si="82"/>
        <v>112172988497</v>
      </c>
      <c r="F232" s="30">
        <f t="shared" si="82"/>
        <v>191723291</v>
      </c>
      <c r="G232" s="30">
        <f t="shared" si="82"/>
        <v>1989388</v>
      </c>
      <c r="H232" s="30">
        <f t="shared" si="82"/>
        <v>40615200969</v>
      </c>
      <c r="I232" s="30">
        <f t="shared" si="82"/>
        <v>35160579479</v>
      </c>
      <c r="J232" s="30">
        <f t="shared" si="82"/>
        <v>5048469480</v>
      </c>
      <c r="K232" s="30">
        <f t="shared" si="82"/>
        <v>406152010</v>
      </c>
      <c r="L232" s="30">
        <f t="shared" si="82"/>
        <v>2970275014</v>
      </c>
      <c r="M232" s="30">
        <f t="shared" si="83"/>
        <v>55764444588</v>
      </c>
      <c r="N232" s="30">
        <f t="shared" si="83"/>
        <v>55206800142</v>
      </c>
      <c r="O232" s="30">
        <f t="shared" si="83"/>
        <v>557644446</v>
      </c>
      <c r="P232" s="30">
        <f t="shared" si="83"/>
        <v>2466767389</v>
      </c>
      <c r="Q232" s="30">
        <f t="shared" si="83"/>
        <v>6637223432</v>
      </c>
      <c r="R232" s="30">
        <f t="shared" si="83"/>
        <v>3525364426</v>
      </c>
      <c r="S232" s="30">
        <f t="shared" si="83"/>
        <v>19210095689</v>
      </c>
      <c r="T232" s="30">
        <f t="shared" si="83"/>
        <v>4217492000</v>
      </c>
      <c r="U232" s="30">
        <f t="shared" si="83"/>
        <v>4961745000</v>
      </c>
      <c r="V232" s="30">
        <f t="shared" si="83"/>
        <v>9179237000</v>
      </c>
      <c r="W232" s="30">
        <f t="shared" si="84"/>
        <v>214350896</v>
      </c>
      <c r="X232" s="30">
        <f t="shared" si="84"/>
        <v>3752132890</v>
      </c>
      <c r="Y232" s="30">
        <f t="shared" si="84"/>
        <v>201243000</v>
      </c>
      <c r="Z232" s="30">
        <f t="shared" si="84"/>
        <v>20124300</v>
      </c>
      <c r="AA232" s="30">
        <f t="shared" si="84"/>
        <v>181118700</v>
      </c>
      <c r="AB232" s="30">
        <f t="shared" si="84"/>
        <v>131909742</v>
      </c>
      <c r="AC232" s="30">
        <f t="shared" si="84"/>
        <v>0</v>
      </c>
      <c r="AD232" s="30">
        <f t="shared" si="84"/>
        <v>5313902114</v>
      </c>
      <c r="AE232" s="30">
        <f t="shared" si="84"/>
        <v>372253877</v>
      </c>
      <c r="AF232" s="30">
        <f t="shared" si="84"/>
        <v>283694388</v>
      </c>
      <c r="AG232" s="30">
        <f t="shared" si="85"/>
        <v>88559489</v>
      </c>
      <c r="AH232" s="30">
        <f t="shared" si="85"/>
        <v>45066170</v>
      </c>
      <c r="AI232" s="30">
        <f t="shared" si="85"/>
        <v>115910235592</v>
      </c>
      <c r="AJ232" s="30">
        <f t="shared" si="85"/>
        <v>1086616530</v>
      </c>
      <c r="AK232" s="30">
        <f t="shared" si="85"/>
        <v>307736210</v>
      </c>
      <c r="AL232" s="30">
        <f t="shared" si="85"/>
        <v>0</v>
      </c>
      <c r="AM232" s="30">
        <f t="shared" si="85"/>
        <v>778880320</v>
      </c>
      <c r="AN232" s="30">
        <f t="shared" si="85"/>
        <v>0</v>
      </c>
      <c r="AO232" s="30">
        <f t="shared" si="85"/>
        <v>2110800277</v>
      </c>
      <c r="AP232" s="30">
        <f t="shared" si="85"/>
        <v>1986573760</v>
      </c>
      <c r="AQ232" s="30">
        <f t="shared" si="86"/>
        <v>0</v>
      </c>
      <c r="AR232" s="30">
        <f t="shared" si="86"/>
        <v>14521569</v>
      </c>
      <c r="AS232" s="30">
        <f t="shared" si="86"/>
        <v>0</v>
      </c>
      <c r="AT232" s="30">
        <f t="shared" si="86"/>
        <v>12818331</v>
      </c>
      <c r="AU232" s="30">
        <f t="shared" si="86"/>
        <v>969422</v>
      </c>
      <c r="AV232" s="30">
        <f t="shared" si="86"/>
        <v>0</v>
      </c>
      <c r="AW232" s="30">
        <f t="shared" si="86"/>
        <v>0</v>
      </c>
      <c r="AX232" s="30">
        <f t="shared" si="86"/>
        <v>0</v>
      </c>
      <c r="AY232" s="30">
        <f t="shared" si="86"/>
        <v>87009323</v>
      </c>
      <c r="AZ232" s="30">
        <f t="shared" si="86"/>
        <v>8907872</v>
      </c>
      <c r="BA232" s="30">
        <f t="shared" si="87"/>
        <v>0</v>
      </c>
      <c r="BB232" s="30">
        <f t="shared" si="87"/>
        <v>0</v>
      </c>
      <c r="BC232" s="30">
        <f t="shared" si="87"/>
        <v>8907872</v>
      </c>
      <c r="BD232" s="30">
        <f t="shared" si="87"/>
        <v>5726864574</v>
      </c>
      <c r="BE232" s="30">
        <f t="shared" si="87"/>
        <v>827837</v>
      </c>
      <c r="BF232" s="30">
        <f t="shared" si="87"/>
        <v>2616778445</v>
      </c>
      <c r="BG232" s="30">
        <f t="shared" si="87"/>
        <v>1168468476</v>
      </c>
      <c r="BH232" s="30">
        <f t="shared" si="87"/>
        <v>219155</v>
      </c>
      <c r="BI232" s="30">
        <f t="shared" si="87"/>
        <v>15553364</v>
      </c>
      <c r="BJ232" s="30">
        <f t="shared" si="87"/>
        <v>0</v>
      </c>
      <c r="BK232" s="30">
        <f t="shared" si="88"/>
        <v>54282147</v>
      </c>
      <c r="BL232" s="30">
        <f t="shared" si="88"/>
        <v>7927275</v>
      </c>
      <c r="BM232" s="30">
        <f t="shared" si="88"/>
        <v>0</v>
      </c>
      <c r="BN232" s="30">
        <f t="shared" si="88"/>
        <v>15679695</v>
      </c>
      <c r="BO232" s="30">
        <f t="shared" si="88"/>
        <v>1427342</v>
      </c>
      <c r="BP232" s="30">
        <f t="shared" si="88"/>
        <v>0</v>
      </c>
      <c r="BQ232" s="30">
        <f t="shared" si="88"/>
        <v>458</v>
      </c>
      <c r="BR232" s="30">
        <f t="shared" si="88"/>
        <v>41013205</v>
      </c>
      <c r="BS232" s="30">
        <f t="shared" si="88"/>
        <v>1804120660</v>
      </c>
      <c r="BT232" s="30">
        <f t="shared" si="88"/>
        <v>154089780</v>
      </c>
      <c r="BU232" s="30">
        <f t="shared" si="89"/>
        <v>0</v>
      </c>
      <c r="BV232" s="30">
        <f t="shared" si="89"/>
        <v>103503</v>
      </c>
      <c r="BW232" s="30">
        <f t="shared" si="89"/>
        <v>1648476</v>
      </c>
      <c r="BX232" s="30">
        <f t="shared" si="89"/>
        <v>0</v>
      </c>
      <c r="BY232" s="30">
        <f t="shared" si="89"/>
        <v>135937962</v>
      </c>
      <c r="BZ232" s="30">
        <f t="shared" si="89"/>
        <v>6244242</v>
      </c>
      <c r="CA232" s="30">
        <f t="shared" si="89"/>
        <v>10155597</v>
      </c>
      <c r="CB232" s="30">
        <f t="shared" si="89"/>
        <v>0</v>
      </c>
      <c r="CC232" s="30">
        <f t="shared" si="89"/>
        <v>9334336622</v>
      </c>
      <c r="CD232" s="30">
        <f t="shared" si="89"/>
        <v>0</v>
      </c>
      <c r="CE232" s="30">
        <f t="shared" si="90"/>
        <v>9012288529</v>
      </c>
      <c r="CF232" s="30">
        <f t="shared" si="90"/>
        <v>502046841</v>
      </c>
      <c r="CG232" s="30">
        <f t="shared" si="90"/>
        <v>3228144594</v>
      </c>
      <c r="CH232" s="30">
        <f t="shared" si="90"/>
        <v>350311225</v>
      </c>
      <c r="CI232" s="30">
        <f t="shared" si="90"/>
        <v>121173112</v>
      </c>
      <c r="CJ232" s="30">
        <f t="shared" si="90"/>
        <v>2152666</v>
      </c>
      <c r="CK232" s="30">
        <f t="shared" si="90"/>
        <v>18033948</v>
      </c>
      <c r="CL232" s="30">
        <f t="shared" si="90"/>
        <v>6031908</v>
      </c>
      <c r="CM232" s="30">
        <f t="shared" si="90"/>
        <v>1627655</v>
      </c>
      <c r="CN232" s="30">
        <f t="shared" si="90"/>
        <v>418994</v>
      </c>
      <c r="CO232" s="30">
        <f t="shared" si="91"/>
        <v>453764</v>
      </c>
      <c r="CP232" s="30">
        <f t="shared" si="91"/>
        <v>14775469</v>
      </c>
      <c r="CQ232" s="30">
        <f t="shared" si="91"/>
        <v>77678708</v>
      </c>
      <c r="CR232" s="30">
        <f t="shared" si="91"/>
        <v>104742121</v>
      </c>
      <c r="CS232" s="30">
        <f t="shared" si="91"/>
        <v>4705870636</v>
      </c>
      <c r="CT232" s="30">
        <f t="shared" si="91"/>
        <v>2075492739</v>
      </c>
      <c r="CU232" s="30">
        <f t="shared" si="91"/>
        <v>0</v>
      </c>
      <c r="CV232" s="30">
        <f t="shared" si="91"/>
        <v>66813100</v>
      </c>
      <c r="CW232" s="30">
        <f t="shared" si="91"/>
        <v>14649504</v>
      </c>
      <c r="CX232" s="30">
        <f t="shared" si="91"/>
        <v>222128</v>
      </c>
      <c r="CY232" s="30">
        <f t="shared" si="92"/>
        <v>0</v>
      </c>
      <c r="CZ232" s="30">
        <f t="shared" si="92"/>
        <v>2468292278</v>
      </c>
      <c r="DA232" s="30">
        <f t="shared" si="92"/>
        <v>2224691020</v>
      </c>
      <c r="DB232" s="30">
        <f t="shared" si="92"/>
        <v>214643248</v>
      </c>
      <c r="DC232" s="30">
        <f t="shared" si="92"/>
        <v>0</v>
      </c>
      <c r="DD232" s="30">
        <f t="shared" si="92"/>
        <v>28958010</v>
      </c>
      <c r="DE232" s="30">
        <f t="shared" si="92"/>
        <v>0</v>
      </c>
      <c r="DF232" s="30">
        <f t="shared" si="92"/>
        <v>55098548</v>
      </c>
      <c r="DG232" s="30">
        <f t="shared" si="92"/>
        <v>25302339</v>
      </c>
      <c r="DH232" s="30">
        <f t="shared" si="92"/>
        <v>0</v>
      </c>
      <c r="DI232" s="30">
        <f t="shared" si="93"/>
        <v>0</v>
      </c>
      <c r="DJ232" s="30">
        <f t="shared" si="93"/>
        <v>0</v>
      </c>
      <c r="DK232" s="30">
        <f t="shared" si="93"/>
        <v>0</v>
      </c>
      <c r="DL232" s="30">
        <f t="shared" si="93"/>
        <v>0</v>
      </c>
      <c r="DM232" s="30">
        <f t="shared" si="93"/>
        <v>386587153</v>
      </c>
      <c r="DN232" s="30">
        <f t="shared" si="93"/>
        <v>56187119</v>
      </c>
      <c r="DO232" s="30">
        <f t="shared" si="93"/>
        <v>5652913</v>
      </c>
      <c r="DP232" s="30">
        <f t="shared" si="93"/>
        <v>392005</v>
      </c>
      <c r="DQ232" s="30">
        <f t="shared" si="93"/>
        <v>5260908</v>
      </c>
      <c r="DR232" s="30">
        <f t="shared" si="93"/>
        <v>308383910</v>
      </c>
      <c r="DS232" s="30">
        <f t="shared" si="94"/>
        <v>33627018</v>
      </c>
      <c r="DT232" s="30">
        <f t="shared" si="94"/>
        <v>32146299</v>
      </c>
      <c r="DU232" s="30">
        <f t="shared" si="94"/>
        <v>1480719</v>
      </c>
      <c r="DV232" s="30">
        <f t="shared" si="94"/>
        <v>0</v>
      </c>
      <c r="DW232" s="30">
        <f t="shared" si="94"/>
        <v>12229300</v>
      </c>
      <c r="DX232" s="30">
        <f t="shared" si="94"/>
        <v>6768700</v>
      </c>
      <c r="DY232" s="30">
        <f t="shared" si="94"/>
        <v>0</v>
      </c>
      <c r="DZ232" s="30">
        <f t="shared" si="94"/>
        <v>0</v>
      </c>
      <c r="EA232" s="30">
        <f t="shared" si="94"/>
        <v>5460600</v>
      </c>
      <c r="EB232" s="30">
        <f t="shared" si="94"/>
        <v>0</v>
      </c>
      <c r="EC232" s="30">
        <f t="shared" si="95"/>
        <v>7862975</v>
      </c>
      <c r="ED232" s="30">
        <f t="shared" si="95"/>
        <v>60050</v>
      </c>
      <c r="EE232" s="30">
        <f t="shared" si="95"/>
        <v>7502300</v>
      </c>
      <c r="EF232" s="30">
        <f t="shared" si="95"/>
        <v>300625</v>
      </c>
      <c r="EG232" s="30">
        <f t="shared" si="95"/>
        <v>70723534</v>
      </c>
      <c r="EH232" s="30">
        <f t="shared" si="95"/>
        <v>69805800</v>
      </c>
      <c r="EI232" s="30">
        <f t="shared" si="95"/>
        <v>917734</v>
      </c>
      <c r="EJ232" s="30">
        <f t="shared" si="95"/>
        <v>0</v>
      </c>
      <c r="EK232" s="30">
        <f t="shared" si="95"/>
        <v>83098592</v>
      </c>
      <c r="EL232" s="30">
        <f t="shared" si="95"/>
        <v>21851</v>
      </c>
      <c r="EM232" s="30">
        <f t="shared" si="96"/>
        <v>2731350</v>
      </c>
      <c r="EN232" s="30">
        <f t="shared" si="96"/>
        <v>53818521</v>
      </c>
      <c r="EO232" s="30">
        <f t="shared" si="96"/>
        <v>2665798</v>
      </c>
      <c r="EP232" s="30">
        <f t="shared" si="96"/>
        <v>327762</v>
      </c>
      <c r="EQ232" s="30">
        <f t="shared" si="96"/>
        <v>284060</v>
      </c>
      <c r="ER232" s="30">
        <f t="shared" si="96"/>
        <v>218508</v>
      </c>
      <c r="ES232" s="30">
        <f t="shared" si="96"/>
        <v>1464004</v>
      </c>
      <c r="ET232" s="30">
        <f t="shared" si="96"/>
        <v>371464</v>
      </c>
      <c r="EU232" s="30">
        <f t="shared" si="96"/>
        <v>2338036</v>
      </c>
      <c r="EV232" s="30">
        <f t="shared" si="96"/>
        <v>1593379</v>
      </c>
      <c r="EW232" s="30">
        <f t="shared" si="97"/>
        <v>37539674</v>
      </c>
      <c r="EX232" s="30">
        <f t="shared" si="97"/>
        <v>0</v>
      </c>
      <c r="EY232" s="30">
        <f t="shared" si="97"/>
        <v>240359</v>
      </c>
      <c r="EZ232" s="30">
        <f t="shared" si="97"/>
        <v>34349457</v>
      </c>
      <c r="FA232" s="30">
        <f t="shared" si="97"/>
        <v>2949858</v>
      </c>
      <c r="FB232" s="30">
        <f t="shared" si="97"/>
        <v>0</v>
      </c>
      <c r="FC232" s="30">
        <f t="shared" si="97"/>
        <v>133882</v>
      </c>
      <c r="FD232" s="30">
        <f t="shared" si="97"/>
        <v>0</v>
      </c>
      <c r="FE232" s="30">
        <f t="shared" si="97"/>
        <v>0</v>
      </c>
      <c r="FF232" s="30">
        <f t="shared" si="97"/>
        <v>0</v>
      </c>
      <c r="FG232" s="30">
        <f t="shared" si="98"/>
        <v>16363211</v>
      </c>
      <c r="FH232" s="30">
        <f t="shared" si="98"/>
        <v>742928</v>
      </c>
      <c r="FI232" s="30">
        <f t="shared" si="98"/>
        <v>0</v>
      </c>
      <c r="FJ232" s="30">
        <f t="shared" si="98"/>
        <v>12607440</v>
      </c>
      <c r="FK232" s="30">
        <f t="shared" si="98"/>
        <v>5778410</v>
      </c>
      <c r="FL232" s="30">
        <f t="shared" si="98"/>
        <v>0</v>
      </c>
      <c r="FM232" s="30">
        <f t="shared" si="98"/>
        <v>0</v>
      </c>
      <c r="FN232" s="30">
        <f t="shared" si="98"/>
        <v>0</v>
      </c>
      <c r="FO232" s="30">
        <f t="shared" si="98"/>
        <v>6829030</v>
      </c>
      <c r="FP232" s="30">
        <f t="shared" si="98"/>
        <v>3012843</v>
      </c>
      <c r="FQ232" s="30">
        <f t="shared" si="99"/>
        <v>0</v>
      </c>
      <c r="FR232" s="30">
        <f t="shared" si="99"/>
        <v>830804645</v>
      </c>
      <c r="FS232" s="30">
        <f t="shared" si="99"/>
        <v>620159271</v>
      </c>
      <c r="FT232" s="30">
        <f t="shared" si="99"/>
        <v>55963</v>
      </c>
      <c r="FU232" s="30">
        <f t="shared" si="99"/>
        <v>275856142</v>
      </c>
      <c r="FV232" s="30">
        <f t="shared" si="99"/>
        <v>47977020</v>
      </c>
      <c r="FW232" s="30">
        <f t="shared" si="99"/>
        <v>42595383</v>
      </c>
      <c r="FX232" s="30">
        <f t="shared" si="99"/>
        <v>5381637</v>
      </c>
      <c r="FY232" s="30">
        <f t="shared" si="99"/>
        <v>0</v>
      </c>
      <c r="FZ232" s="30">
        <f t="shared" si="99"/>
        <v>699225</v>
      </c>
      <c r="GA232" s="30">
        <f t="shared" si="100"/>
        <v>235158121</v>
      </c>
      <c r="GB232" s="30">
        <f t="shared" si="100"/>
        <v>60412800</v>
      </c>
      <c r="GC232" s="30">
        <f t="shared" si="100"/>
        <v>2871156</v>
      </c>
      <c r="GD232" s="30">
        <f t="shared" si="100"/>
        <v>0</v>
      </c>
      <c r="GE232" s="30">
        <f t="shared" si="100"/>
        <v>2871156</v>
      </c>
      <c r="GF232" s="30">
        <f t="shared" si="100"/>
        <v>0</v>
      </c>
      <c r="GG232" s="30">
        <f t="shared" si="100"/>
        <v>0</v>
      </c>
      <c r="GH232" s="30">
        <f t="shared" si="100"/>
        <v>3084200</v>
      </c>
      <c r="GI232" s="30">
        <f t="shared" si="100"/>
        <v>9232665</v>
      </c>
      <c r="GJ232" s="30">
        <f t="shared" si="100"/>
        <v>9232665</v>
      </c>
      <c r="GK232" s="30">
        <f t="shared" si="101"/>
        <v>0</v>
      </c>
      <c r="GL232" s="30">
        <f t="shared" si="101"/>
        <v>195457353</v>
      </c>
      <c r="GM232" s="30">
        <f t="shared" si="101"/>
        <v>12220284</v>
      </c>
      <c r="GN232" s="30">
        <f t="shared" si="101"/>
        <v>0</v>
      </c>
      <c r="GO232" s="30">
        <f t="shared" si="101"/>
        <v>808138</v>
      </c>
      <c r="GP232" s="30">
        <f t="shared" si="101"/>
        <v>0</v>
      </c>
      <c r="GQ232" s="30">
        <f t="shared" si="101"/>
        <v>175098851</v>
      </c>
      <c r="GR232" s="30">
        <f t="shared" si="101"/>
        <v>111057</v>
      </c>
      <c r="GS232" s="30">
        <f t="shared" si="101"/>
        <v>0</v>
      </c>
      <c r="GT232" s="30">
        <f t="shared" si="101"/>
        <v>7219023</v>
      </c>
      <c r="GU232" s="30">
        <f t="shared" si="102"/>
        <v>1616556096</v>
      </c>
      <c r="GV232" s="30">
        <f t="shared" si="102"/>
        <v>0</v>
      </c>
      <c r="GW232" s="30">
        <f t="shared" si="102"/>
        <v>0</v>
      </c>
      <c r="GX232" s="30">
        <f t="shared" si="102"/>
        <v>0</v>
      </c>
      <c r="GY232" s="30">
        <f t="shared" si="102"/>
        <v>0</v>
      </c>
      <c r="GZ232" s="30">
        <f t="shared" si="102"/>
        <v>0</v>
      </c>
      <c r="HA232" s="30">
        <f t="shared" si="102"/>
        <v>0</v>
      </c>
      <c r="HB232" s="30">
        <f t="shared" si="102"/>
        <v>0</v>
      </c>
      <c r="HC232" s="30">
        <f t="shared" si="102"/>
        <v>0</v>
      </c>
      <c r="HD232" s="30">
        <f t="shared" si="102"/>
        <v>0</v>
      </c>
      <c r="HE232" s="30">
        <f t="shared" si="103"/>
        <v>0</v>
      </c>
      <c r="HF232" s="30">
        <f t="shared" si="103"/>
        <v>3785762</v>
      </c>
      <c r="HG232" s="30">
        <f t="shared" si="103"/>
        <v>712394</v>
      </c>
      <c r="HH232" s="30">
        <f t="shared" si="103"/>
        <v>498397348</v>
      </c>
      <c r="HI232" s="30">
        <f t="shared" si="103"/>
        <v>233777733</v>
      </c>
      <c r="HJ232" s="30">
        <f t="shared" si="103"/>
        <v>498397348</v>
      </c>
      <c r="HK232" s="30">
        <f t="shared" si="103"/>
        <v>233777733</v>
      </c>
      <c r="HL232" s="30">
        <f t="shared" si="103"/>
        <v>0</v>
      </c>
      <c r="HM232" s="30">
        <f t="shared" si="103"/>
        <v>732175081</v>
      </c>
      <c r="HN232" s="30">
        <f t="shared" si="103"/>
        <v>0</v>
      </c>
      <c r="HO232" s="30">
        <f t="shared" si="104"/>
        <v>0</v>
      </c>
      <c r="HP232" s="30">
        <f t="shared" si="104"/>
        <v>754008971</v>
      </c>
      <c r="HQ232" s="30">
        <f t="shared" si="104"/>
        <v>4948169</v>
      </c>
      <c r="HR232" s="30">
        <f t="shared" si="104"/>
        <v>4475788</v>
      </c>
      <c r="HS232" s="30">
        <f t="shared" si="104"/>
        <v>35896588</v>
      </c>
      <c r="HT232" s="30">
        <f t="shared" si="104"/>
        <v>661207402</v>
      </c>
      <c r="HU232" s="30">
        <f t="shared" si="104"/>
        <v>0</v>
      </c>
      <c r="HV232" s="30">
        <f t="shared" si="104"/>
        <v>47481024</v>
      </c>
      <c r="HW232" s="30">
        <f t="shared" si="104"/>
        <v>0</v>
      </c>
      <c r="HX232" s="30">
        <f t="shared" si="104"/>
        <v>498397348</v>
      </c>
      <c r="HY232" s="30">
        <f t="shared" si="104"/>
        <v>233777733</v>
      </c>
      <c r="HZ232" s="30">
        <f t="shared" si="105"/>
        <v>84543565476</v>
      </c>
      <c r="IA232" s="30">
        <f t="shared" si="105"/>
        <v>80536345223</v>
      </c>
      <c r="IB232" s="30">
        <f t="shared" si="105"/>
        <v>74748919607</v>
      </c>
      <c r="IC232" s="30">
        <f t="shared" si="105"/>
        <v>0</v>
      </c>
      <c r="ID232" s="30">
        <f t="shared" si="105"/>
        <v>0</v>
      </c>
      <c r="IE232" s="30">
        <f t="shared" si="105"/>
        <v>0</v>
      </c>
      <c r="IF232" s="30">
        <f t="shared" si="105"/>
        <v>0</v>
      </c>
      <c r="IG232" s="30">
        <f t="shared" si="105"/>
        <v>64591837222</v>
      </c>
      <c r="IH232" s="30">
        <f t="shared" si="105"/>
        <v>64591837222</v>
      </c>
      <c r="II232" s="30">
        <f t="shared" si="105"/>
        <v>0</v>
      </c>
      <c r="IJ232" s="30">
        <f t="shared" si="106"/>
        <v>0</v>
      </c>
      <c r="IK232" s="30">
        <f t="shared" si="106"/>
        <v>0</v>
      </c>
      <c r="IL232" s="30">
        <f t="shared" si="106"/>
        <v>5324952122</v>
      </c>
      <c r="IM232" s="30">
        <f t="shared" si="106"/>
        <v>2511567407</v>
      </c>
      <c r="IN232" s="30">
        <f t="shared" si="106"/>
        <v>473329078</v>
      </c>
      <c r="IO232" s="30">
        <f t="shared" si="106"/>
        <v>354996808</v>
      </c>
      <c r="IP232" s="30">
        <f t="shared" si="106"/>
        <v>4496626236</v>
      </c>
      <c r="IQ232" s="30">
        <f t="shared" si="106"/>
        <v>0</v>
      </c>
      <c r="IR232" s="30">
        <f t="shared" si="106"/>
        <v>0</v>
      </c>
      <c r="IS232" s="30">
        <f t="shared" si="106"/>
        <v>0</v>
      </c>
      <c r="IT232" s="30">
        <f t="shared" si="107"/>
        <v>0</v>
      </c>
      <c r="IU232" s="30">
        <f t="shared" si="107"/>
        <v>0</v>
      </c>
      <c r="IV232" s="30">
        <f t="shared" si="107"/>
        <v>315487078</v>
      </c>
      <c r="IW232" s="30">
        <f t="shared" si="107"/>
        <v>0</v>
      </c>
      <c r="IX232" s="30">
        <f t="shared" si="107"/>
        <v>0</v>
      </c>
      <c r="IY232" s="30">
        <f t="shared" si="107"/>
        <v>0</v>
      </c>
      <c r="IZ232" s="30">
        <f t="shared" si="107"/>
        <v>0</v>
      </c>
      <c r="JA232" s="30">
        <f t="shared" si="107"/>
        <v>0</v>
      </c>
      <c r="JB232" s="30">
        <f t="shared" si="107"/>
        <v>0</v>
      </c>
      <c r="JC232" s="30">
        <f t="shared" si="107"/>
        <v>0</v>
      </c>
      <c r="JD232" s="30">
        <f t="shared" si="108"/>
        <v>0</v>
      </c>
      <c r="JE232" s="30">
        <f t="shared" si="108"/>
        <v>0</v>
      </c>
      <c r="JF232" s="30">
        <f t="shared" si="108"/>
        <v>0</v>
      </c>
      <c r="JG232" s="30">
        <f t="shared" si="108"/>
        <v>0</v>
      </c>
      <c r="JH232" s="30">
        <f t="shared" si="108"/>
        <v>0</v>
      </c>
      <c r="JI232" s="30">
        <f t="shared" si="108"/>
        <v>0</v>
      </c>
      <c r="JJ232" s="30">
        <f t="shared" si="108"/>
        <v>2005075778</v>
      </c>
      <c r="JK232" s="30">
        <f t="shared" si="108"/>
        <v>2005075778</v>
      </c>
      <c r="JL232" s="30">
        <f t="shared" si="108"/>
        <v>0</v>
      </c>
      <c r="JM232" s="30">
        <f t="shared" si="108"/>
        <v>5787425616</v>
      </c>
      <c r="JN232" s="30">
        <f t="shared" si="109"/>
        <v>0</v>
      </c>
      <c r="JO232" s="30">
        <f t="shared" si="109"/>
        <v>5787425616</v>
      </c>
      <c r="JP232" s="30">
        <f t="shared" si="109"/>
        <v>832933921</v>
      </c>
      <c r="JQ232" s="30">
        <f t="shared" si="109"/>
        <v>37854618</v>
      </c>
      <c r="JR232" s="30">
        <f t="shared" si="109"/>
        <v>0</v>
      </c>
      <c r="JS232" s="30">
        <f t="shared" si="109"/>
        <v>0</v>
      </c>
      <c r="JT232" s="30">
        <f t="shared" si="109"/>
        <v>0</v>
      </c>
      <c r="JU232" s="30">
        <f t="shared" si="109"/>
        <v>0</v>
      </c>
      <c r="JV232" s="30">
        <f t="shared" si="109"/>
        <v>0</v>
      </c>
      <c r="JW232" s="30">
        <f t="shared" si="109"/>
        <v>0</v>
      </c>
      <c r="JX232" s="30">
        <f t="shared" si="110"/>
        <v>0</v>
      </c>
      <c r="JY232" s="30">
        <f t="shared" si="110"/>
        <v>0</v>
      </c>
      <c r="JZ232" s="30">
        <f t="shared" si="110"/>
        <v>0</v>
      </c>
      <c r="KA232" s="30">
        <f t="shared" si="110"/>
        <v>0</v>
      </c>
      <c r="KB232" s="30">
        <f t="shared" si="110"/>
        <v>0</v>
      </c>
      <c r="KC232" s="30">
        <f t="shared" si="110"/>
        <v>0</v>
      </c>
      <c r="KD232" s="30">
        <f t="shared" si="110"/>
        <v>0</v>
      </c>
      <c r="KE232" s="30">
        <f t="shared" si="110"/>
        <v>0</v>
      </c>
      <c r="KF232" s="30">
        <f t="shared" si="110"/>
        <v>0</v>
      </c>
      <c r="KG232" s="30">
        <f t="shared" si="110"/>
        <v>0</v>
      </c>
      <c r="KH232" s="30">
        <f t="shared" si="111"/>
        <v>0</v>
      </c>
      <c r="KI232" s="30">
        <f t="shared" si="111"/>
        <v>0</v>
      </c>
      <c r="KJ232" s="30">
        <f t="shared" si="111"/>
        <v>0</v>
      </c>
      <c r="KK232" s="30">
        <f t="shared" si="111"/>
        <v>0</v>
      </c>
      <c r="KL232" s="30">
        <f t="shared" si="111"/>
        <v>795079303</v>
      </c>
      <c r="KM232" s="30">
        <f t="shared" si="111"/>
        <v>3174286332</v>
      </c>
      <c r="KN232" s="30">
        <f t="shared" si="111"/>
        <v>1663167251</v>
      </c>
      <c r="KO232" s="30">
        <f t="shared" si="111"/>
        <v>50237975</v>
      </c>
      <c r="KP232" s="30">
        <f t="shared" si="111"/>
        <v>2692082</v>
      </c>
      <c r="KQ232" s="30">
        <f t="shared" si="111"/>
        <v>0</v>
      </c>
      <c r="KR232" s="30">
        <f t="shared" si="112"/>
        <v>0</v>
      </c>
      <c r="KS232" s="30">
        <f t="shared" si="112"/>
        <v>643355</v>
      </c>
      <c r="KT232" s="30">
        <f t="shared" si="112"/>
        <v>8767339</v>
      </c>
      <c r="KU232" s="30">
        <f t="shared" si="112"/>
        <v>0</v>
      </c>
      <c r="KV232" s="30">
        <f t="shared" si="112"/>
        <v>64223499</v>
      </c>
      <c r="KW232" s="30">
        <f t="shared" si="112"/>
        <v>0</v>
      </c>
      <c r="KX232" s="30">
        <f t="shared" si="112"/>
        <v>6309919</v>
      </c>
      <c r="KY232" s="30">
        <f t="shared" si="112"/>
        <v>12018625</v>
      </c>
      <c r="KZ232" s="30">
        <f t="shared" si="112"/>
        <v>14703126</v>
      </c>
      <c r="LA232" s="30">
        <f t="shared" si="112"/>
        <v>6310268</v>
      </c>
      <c r="LB232" s="30">
        <f t="shared" si="113"/>
        <v>1728638</v>
      </c>
      <c r="LC232" s="30">
        <f t="shared" si="113"/>
        <v>2089713</v>
      </c>
      <c r="LD232" s="30">
        <f t="shared" si="113"/>
        <v>203732474</v>
      </c>
      <c r="LE232" s="30">
        <f t="shared" si="113"/>
        <v>1177023</v>
      </c>
      <c r="LF232" s="30">
        <f t="shared" si="113"/>
        <v>3775790</v>
      </c>
      <c r="LG232" s="30">
        <f t="shared" si="113"/>
        <v>0</v>
      </c>
      <c r="LH232" s="30">
        <f t="shared" si="113"/>
        <v>3326822</v>
      </c>
      <c r="LI232" s="30">
        <f t="shared" si="113"/>
        <v>29613628</v>
      </c>
      <c r="LJ232" s="30">
        <f t="shared" si="113"/>
        <v>11804264</v>
      </c>
      <c r="LK232" s="30">
        <f t="shared" si="113"/>
        <v>1091856</v>
      </c>
      <c r="LL232" s="30">
        <f t="shared" si="114"/>
        <v>4328928</v>
      </c>
      <c r="LM232" s="30">
        <f t="shared" si="114"/>
        <v>5602803</v>
      </c>
      <c r="LN232" s="30">
        <f t="shared" si="114"/>
        <v>108518810</v>
      </c>
      <c r="LO232" s="30">
        <f t="shared" si="114"/>
        <v>41074058</v>
      </c>
      <c r="LP232" s="30">
        <f t="shared" si="114"/>
        <v>4849661</v>
      </c>
      <c r="LQ232" s="30">
        <f t="shared" si="114"/>
        <v>116247395</v>
      </c>
      <c r="LR232" s="30">
        <f t="shared" si="114"/>
        <v>440288</v>
      </c>
      <c r="LS232" s="30">
        <f t="shared" si="114"/>
        <v>106955533</v>
      </c>
      <c r="LT232" s="30">
        <f t="shared" si="114"/>
        <v>0</v>
      </c>
      <c r="LU232" s="30">
        <f t="shared" si="114"/>
        <v>199342976</v>
      </c>
      <c r="LV232" s="30">
        <f t="shared" si="115"/>
        <v>464175</v>
      </c>
      <c r="LW232" s="30">
        <f t="shared" si="115"/>
        <v>0</v>
      </c>
      <c r="LX232" s="30">
        <f t="shared" si="115"/>
        <v>0</v>
      </c>
      <c r="LY232" s="30">
        <f t="shared" si="115"/>
        <v>0</v>
      </c>
      <c r="LZ232" s="30">
        <f t="shared" si="115"/>
        <v>0</v>
      </c>
      <c r="MA232" s="30">
        <f t="shared" si="115"/>
        <v>21595580</v>
      </c>
      <c r="MB232" s="30">
        <f t="shared" si="115"/>
        <v>33550594</v>
      </c>
      <c r="MC232" s="30">
        <f t="shared" si="115"/>
        <v>0</v>
      </c>
      <c r="MD232" s="30">
        <f t="shared" si="115"/>
        <v>0</v>
      </c>
      <c r="ME232" s="30">
        <f t="shared" si="115"/>
        <v>16970175</v>
      </c>
      <c r="MF232" s="30">
        <f t="shared" si="116"/>
        <v>0</v>
      </c>
      <c r="MG232" s="30">
        <f t="shared" si="116"/>
        <v>0</v>
      </c>
      <c r="MH232" s="30">
        <f t="shared" si="116"/>
        <v>3540730</v>
      </c>
      <c r="MI232" s="30">
        <f t="shared" si="116"/>
        <v>245809</v>
      </c>
      <c r="MJ232" s="30">
        <f t="shared" si="116"/>
        <v>10789525</v>
      </c>
      <c r="MK232" s="30">
        <f t="shared" si="116"/>
        <v>0</v>
      </c>
      <c r="ML232" s="30">
        <f t="shared" si="116"/>
        <v>0</v>
      </c>
      <c r="MM232" s="30">
        <f t="shared" si="116"/>
        <v>228582</v>
      </c>
      <c r="MN232" s="30">
        <f t="shared" si="116"/>
        <v>716443</v>
      </c>
      <c r="MO232" s="30">
        <f t="shared" si="116"/>
        <v>411410620</v>
      </c>
      <c r="MP232" s="30">
        <f t="shared" si="117"/>
        <v>0</v>
      </c>
      <c r="MQ232" s="30">
        <f t="shared" si="117"/>
        <v>1107725910</v>
      </c>
      <c r="MR232" s="30">
        <f t="shared" si="117"/>
        <v>0</v>
      </c>
      <c r="MS232" s="30">
        <f t="shared" si="117"/>
        <v>54299583072</v>
      </c>
      <c r="MT232" s="30">
        <f t="shared" si="117"/>
        <v>49330577939</v>
      </c>
      <c r="MU232" s="30">
        <f t="shared" si="117"/>
        <v>47409621796</v>
      </c>
      <c r="MV232" s="30">
        <f t="shared" si="117"/>
        <v>25626013850</v>
      </c>
      <c r="MW232" s="30">
        <f t="shared" si="117"/>
        <v>25626013850</v>
      </c>
      <c r="MX232" s="30">
        <f t="shared" si="117"/>
        <v>0</v>
      </c>
      <c r="MY232" s="30">
        <f t="shared" si="117"/>
        <v>0</v>
      </c>
      <c r="MZ232" s="30">
        <f t="shared" si="118"/>
        <v>15827711263</v>
      </c>
      <c r="NA232" s="30">
        <f t="shared" si="118"/>
        <v>0</v>
      </c>
      <c r="NB232" s="30">
        <f t="shared" si="118"/>
        <v>0</v>
      </c>
      <c r="NC232" s="30">
        <f t="shared" si="118"/>
        <v>0</v>
      </c>
      <c r="ND232" s="30">
        <f t="shared" si="118"/>
        <v>15827711263</v>
      </c>
      <c r="NE232" s="30">
        <f t="shared" si="118"/>
        <v>15827711263</v>
      </c>
      <c r="NF232" s="30">
        <f t="shared" si="118"/>
        <v>0</v>
      </c>
      <c r="NG232" s="30">
        <f t="shared" si="118"/>
        <v>0</v>
      </c>
      <c r="NH232" s="30">
        <f t="shared" si="118"/>
        <v>4370249876</v>
      </c>
      <c r="NI232" s="30">
        <f t="shared" si="118"/>
        <v>1585646807</v>
      </c>
      <c r="NJ232" s="30">
        <f t="shared" si="119"/>
        <v>396411701</v>
      </c>
      <c r="NK232" s="30">
        <f t="shared" si="119"/>
        <v>1189235106</v>
      </c>
      <c r="NL232" s="30">
        <f t="shared" si="119"/>
        <v>25626013850</v>
      </c>
      <c r="NM232" s="30">
        <f t="shared" si="119"/>
        <v>1920956143</v>
      </c>
      <c r="NN232" s="30">
        <f t="shared" si="119"/>
        <v>1647930507</v>
      </c>
      <c r="NO232" s="30">
        <f t="shared" si="119"/>
        <v>0</v>
      </c>
      <c r="NP232" s="30">
        <f t="shared" si="119"/>
        <v>0</v>
      </c>
      <c r="NQ232" s="30">
        <f t="shared" si="119"/>
        <v>0</v>
      </c>
      <c r="NR232" s="30">
        <f t="shared" si="119"/>
        <v>0</v>
      </c>
      <c r="NS232" s="30">
        <f t="shared" si="119"/>
        <v>0</v>
      </c>
      <c r="NT232" s="30">
        <f t="shared" si="120"/>
        <v>273025636</v>
      </c>
      <c r="NU232" s="30">
        <f t="shared" si="120"/>
        <v>43035478</v>
      </c>
      <c r="NV232" s="30">
        <f t="shared" si="120"/>
        <v>0</v>
      </c>
      <c r="NW232" s="30">
        <f t="shared" si="120"/>
        <v>0</v>
      </c>
      <c r="NX232" s="30">
        <f t="shared" si="120"/>
        <v>0</v>
      </c>
      <c r="NY232" s="30">
        <f t="shared" si="120"/>
        <v>0</v>
      </c>
      <c r="NZ232" s="30">
        <f t="shared" si="120"/>
        <v>0</v>
      </c>
      <c r="OA232" s="30">
        <f t="shared" si="120"/>
        <v>1279030480</v>
      </c>
      <c r="OB232" s="30">
        <f t="shared" si="120"/>
        <v>1275192888</v>
      </c>
      <c r="OC232" s="30">
        <f t="shared" si="120"/>
        <v>0</v>
      </c>
      <c r="OD232" s="30">
        <f t="shared" si="121"/>
        <v>0</v>
      </c>
      <c r="OE232" s="30">
        <f t="shared" si="121"/>
        <v>0</v>
      </c>
      <c r="OF232" s="30">
        <f t="shared" si="121"/>
        <v>1275192888</v>
      </c>
      <c r="OG232" s="30">
        <f t="shared" si="121"/>
        <v>0</v>
      </c>
      <c r="OH232" s="30">
        <f t="shared" si="121"/>
        <v>1275192888</v>
      </c>
      <c r="OI232" s="30">
        <f t="shared" si="121"/>
        <v>0</v>
      </c>
      <c r="OJ232" s="30">
        <f t="shared" si="121"/>
        <v>3837592</v>
      </c>
      <c r="OK232" s="30">
        <f t="shared" si="121"/>
        <v>0</v>
      </c>
      <c r="OL232" s="30">
        <f t="shared" si="121"/>
        <v>0</v>
      </c>
      <c r="OM232" s="30">
        <f t="shared" si="121"/>
        <v>0</v>
      </c>
      <c r="ON232" s="30">
        <f t="shared" si="122"/>
        <v>0</v>
      </c>
      <c r="OO232" s="30">
        <f t="shared" si="122"/>
        <v>3837592</v>
      </c>
      <c r="OP232" s="30">
        <f t="shared" si="122"/>
        <v>0</v>
      </c>
      <c r="OQ232" s="30">
        <f t="shared" si="122"/>
        <v>0</v>
      </c>
      <c r="OR232" s="30">
        <f t="shared" si="122"/>
        <v>0</v>
      </c>
      <c r="OS232" s="30">
        <f t="shared" si="122"/>
        <v>1889462615</v>
      </c>
      <c r="OT232" s="30">
        <f t="shared" si="122"/>
        <v>1534176938</v>
      </c>
      <c r="OU232" s="30">
        <f t="shared" si="122"/>
        <v>1534176938</v>
      </c>
      <c r="OV232" s="30">
        <f t="shared" si="122"/>
        <v>0</v>
      </c>
      <c r="OW232" s="30">
        <f t="shared" si="122"/>
        <v>1534176938</v>
      </c>
      <c r="OX232" s="30">
        <f t="shared" si="123"/>
        <v>0</v>
      </c>
      <c r="OY232" s="30">
        <f t="shared" si="123"/>
        <v>0</v>
      </c>
      <c r="OZ232" s="30">
        <f t="shared" si="123"/>
        <v>355285677</v>
      </c>
      <c r="PA232" s="30">
        <f t="shared" si="123"/>
        <v>179420391</v>
      </c>
      <c r="PB232" s="30">
        <f t="shared" si="123"/>
        <v>0</v>
      </c>
      <c r="PC232" s="30">
        <f t="shared" si="123"/>
        <v>0</v>
      </c>
      <c r="PD232" s="30">
        <f t="shared" si="123"/>
        <v>0</v>
      </c>
      <c r="PE232" s="30">
        <f t="shared" si="123"/>
        <v>0</v>
      </c>
      <c r="PF232" s="30">
        <f t="shared" si="123"/>
        <v>0</v>
      </c>
      <c r="PG232" s="30">
        <f t="shared" si="123"/>
        <v>0</v>
      </c>
      <c r="PH232" s="30">
        <f t="shared" si="124"/>
        <v>0</v>
      </c>
      <c r="PI232" s="30">
        <f t="shared" si="124"/>
        <v>0</v>
      </c>
      <c r="PJ232" s="30">
        <f t="shared" si="124"/>
        <v>0</v>
      </c>
      <c r="PK232" s="30">
        <f t="shared" si="124"/>
        <v>0</v>
      </c>
      <c r="PL232" s="30">
        <f t="shared" si="124"/>
        <v>0</v>
      </c>
      <c r="PM232" s="30">
        <f t="shared" si="124"/>
        <v>175865286</v>
      </c>
      <c r="PN232" s="30">
        <f t="shared" si="124"/>
        <v>57212432</v>
      </c>
      <c r="PO232" s="30">
        <f t="shared" si="124"/>
        <v>0</v>
      </c>
      <c r="PP232" s="30">
        <f t="shared" si="124"/>
        <v>0</v>
      </c>
      <c r="PQ232" s="30">
        <f t="shared" si="124"/>
        <v>0</v>
      </c>
      <c r="PR232" s="30">
        <f t="shared" si="125"/>
        <v>0</v>
      </c>
      <c r="PS232" s="30">
        <f t="shared" si="125"/>
        <v>0</v>
      </c>
      <c r="PT232" s="30">
        <f t="shared" si="125"/>
        <v>1800512038</v>
      </c>
      <c r="PU232" s="30">
        <f t="shared" si="125"/>
        <v>1800512038</v>
      </c>
      <c r="PV232" s="30">
        <f t="shared" si="125"/>
        <v>0</v>
      </c>
      <c r="PW232" s="30">
        <f t="shared" si="125"/>
        <v>0</v>
      </c>
      <c r="PX232" s="30">
        <f t="shared" si="125"/>
        <v>0</v>
      </c>
      <c r="PY232" s="30">
        <f t="shared" si="125"/>
        <v>0</v>
      </c>
      <c r="PZ232" s="30">
        <f t="shared" si="125"/>
        <v>0</v>
      </c>
      <c r="QA232" s="30">
        <f t="shared" si="125"/>
        <v>21151413</v>
      </c>
      <c r="QB232" s="30">
        <f t="shared" si="126"/>
        <v>0</v>
      </c>
      <c r="QC232" s="30">
        <f t="shared" si="126"/>
        <v>0</v>
      </c>
      <c r="QD232" s="30">
        <f t="shared" si="126"/>
        <v>0</v>
      </c>
      <c r="QE232" s="30">
        <f t="shared" si="126"/>
        <v>0</v>
      </c>
      <c r="QF232" s="30">
        <f t="shared" si="126"/>
        <v>0</v>
      </c>
      <c r="QG232" s="30">
        <f t="shared" si="126"/>
        <v>0</v>
      </c>
      <c r="QH232" s="30">
        <f t="shared" si="126"/>
        <v>0</v>
      </c>
      <c r="QI232" s="30">
        <f t="shared" si="126"/>
        <v>0</v>
      </c>
      <c r="QJ232" s="30">
        <f t="shared" si="126"/>
        <v>0</v>
      </c>
      <c r="QK232" s="30">
        <f t="shared" si="126"/>
        <v>0</v>
      </c>
      <c r="QL232" s="30">
        <f t="shared" si="127"/>
        <v>0</v>
      </c>
      <c r="QM232" s="30">
        <f t="shared" si="127"/>
        <v>0</v>
      </c>
      <c r="QN232" s="30">
        <f t="shared" si="127"/>
        <v>0</v>
      </c>
      <c r="QO232" s="30">
        <f t="shared" si="127"/>
        <v>321994778104</v>
      </c>
      <c r="QP232" s="30">
        <f t="shared" si="127"/>
        <v>17787851366</v>
      </c>
      <c r="QQ232" s="30">
        <f t="shared" si="127"/>
        <v>191698803</v>
      </c>
      <c r="QR232" s="30">
        <f t="shared" si="127"/>
        <v>15758803</v>
      </c>
      <c r="QS232" s="30">
        <f t="shared" si="127"/>
        <v>175940000</v>
      </c>
      <c r="QT232" s="30">
        <f t="shared" si="127"/>
        <v>0</v>
      </c>
      <c r="QU232" s="30">
        <f t="shared" si="127"/>
        <v>0</v>
      </c>
      <c r="QV232" s="30">
        <f t="shared" si="128"/>
        <v>0</v>
      </c>
      <c r="QW232" s="30">
        <f t="shared" si="128"/>
        <v>1561166798</v>
      </c>
      <c r="QX232" s="30">
        <f t="shared" si="128"/>
        <v>1561166798</v>
      </c>
      <c r="QY232" s="30">
        <f t="shared" si="128"/>
        <v>0</v>
      </c>
      <c r="QZ232" s="30">
        <f t="shared" si="128"/>
        <v>16034985765</v>
      </c>
      <c r="RA232" s="30">
        <f t="shared" si="128"/>
        <v>0</v>
      </c>
      <c r="RB232" s="30">
        <f t="shared" si="128"/>
        <v>0</v>
      </c>
      <c r="RC232" s="30">
        <f t="shared" si="128"/>
        <v>0</v>
      </c>
      <c r="RD232" s="30">
        <f t="shared" si="128"/>
        <v>0</v>
      </c>
      <c r="RE232" s="30">
        <f t="shared" si="128"/>
        <v>0</v>
      </c>
      <c r="RF232" s="30">
        <f t="shared" si="129"/>
        <v>0</v>
      </c>
      <c r="RG232" s="30">
        <f t="shared" si="129"/>
        <v>0</v>
      </c>
      <c r="RH232" s="30">
        <f t="shared" si="129"/>
        <v>0</v>
      </c>
      <c r="RI232" s="30">
        <f t="shared" si="129"/>
        <v>304206926738</v>
      </c>
      <c r="RJ232" s="30">
        <f t="shared" si="129"/>
        <v>11116194465</v>
      </c>
      <c r="RK232" s="30">
        <f t="shared" si="129"/>
        <v>11116194465</v>
      </c>
      <c r="RL232" s="30">
        <f t="shared" si="129"/>
        <v>4425037011</v>
      </c>
      <c r="RM232" s="30">
        <f t="shared" si="129"/>
        <v>183291119</v>
      </c>
      <c r="RN232" s="30">
        <f t="shared" si="129"/>
        <v>156492209</v>
      </c>
      <c r="RO232" s="30">
        <f t="shared" si="129"/>
        <v>7522071</v>
      </c>
      <c r="RP232" s="30">
        <f t="shared" si="130"/>
        <v>0</v>
      </c>
      <c r="RQ232" s="30">
        <f t="shared" si="130"/>
        <v>0</v>
      </c>
      <c r="RR232" s="30">
        <f t="shared" si="130"/>
        <v>0</v>
      </c>
      <c r="RS232" s="30">
        <f t="shared" si="130"/>
        <v>0</v>
      </c>
      <c r="RT232" s="30">
        <f t="shared" si="130"/>
        <v>0</v>
      </c>
      <c r="RU232" s="30">
        <f t="shared" si="130"/>
        <v>0</v>
      </c>
      <c r="RV232" s="30">
        <f t="shared" si="130"/>
        <v>11233574</v>
      </c>
      <c r="RW232" s="30">
        <f t="shared" si="130"/>
        <v>2099088</v>
      </c>
      <c r="RX232" s="30">
        <f t="shared" si="130"/>
        <v>0</v>
      </c>
      <c r="RY232" s="30">
        <f t="shared" si="130"/>
        <v>0</v>
      </c>
      <c r="RZ232" s="30">
        <f t="shared" si="131"/>
        <v>0</v>
      </c>
      <c r="SA232" s="30">
        <f t="shared" si="131"/>
        <v>0</v>
      </c>
      <c r="SB232" s="30">
        <f t="shared" si="131"/>
        <v>0</v>
      </c>
      <c r="SC232" s="30">
        <f t="shared" si="131"/>
        <v>0</v>
      </c>
      <c r="SD232" s="30">
        <f t="shared" si="131"/>
        <v>0</v>
      </c>
      <c r="SE232" s="30">
        <f t="shared" si="131"/>
        <v>0</v>
      </c>
      <c r="SF232" s="30">
        <f t="shared" si="131"/>
        <v>0</v>
      </c>
      <c r="SG232" s="30">
        <f t="shared" si="131"/>
        <v>0</v>
      </c>
      <c r="SH232" s="30">
        <f t="shared" si="131"/>
        <v>54725573</v>
      </c>
      <c r="SI232" s="30">
        <f t="shared" si="131"/>
        <v>47985240</v>
      </c>
      <c r="SJ232" s="30">
        <f t="shared" si="132"/>
        <v>0</v>
      </c>
      <c r="SK232" s="30">
        <f t="shared" si="132"/>
        <v>2662483276</v>
      </c>
      <c r="SL232" s="30">
        <f t="shared" si="132"/>
        <v>2662483276</v>
      </c>
      <c r="SM232" s="30">
        <f t="shared" si="132"/>
        <v>0</v>
      </c>
      <c r="SN232" s="30">
        <f t="shared" si="132"/>
        <v>0</v>
      </c>
      <c r="SO232" s="30">
        <f t="shared" si="132"/>
        <v>0</v>
      </c>
      <c r="SP232" s="30">
        <f t="shared" si="132"/>
        <v>0</v>
      </c>
      <c r="SQ232" s="30">
        <f t="shared" si="132"/>
        <v>0</v>
      </c>
      <c r="SR232" s="30">
        <f t="shared" si="132"/>
        <v>294218880</v>
      </c>
      <c r="SS232" s="30">
        <f t="shared" si="132"/>
        <v>0</v>
      </c>
      <c r="ST232" s="30">
        <f t="shared" si="133"/>
        <v>0</v>
      </c>
      <c r="SU232" s="30">
        <f t="shared" si="133"/>
        <v>0</v>
      </c>
      <c r="SV232" s="30">
        <f t="shared" si="133"/>
        <v>0</v>
      </c>
      <c r="SW232" s="30">
        <f t="shared" si="133"/>
        <v>1145787</v>
      </c>
      <c r="SX232" s="30">
        <f t="shared" si="133"/>
        <v>19984224</v>
      </c>
      <c r="SY232" s="30">
        <f t="shared" si="133"/>
        <v>27859547</v>
      </c>
      <c r="SZ232" s="30">
        <f t="shared" si="133"/>
        <v>0</v>
      </c>
      <c r="TA232" s="30">
        <f t="shared" si="133"/>
        <v>2738621381</v>
      </c>
      <c r="TB232" s="30">
        <f t="shared" si="133"/>
        <v>353486134</v>
      </c>
      <c r="TC232" s="30">
        <f t="shared" si="133"/>
        <v>112926853</v>
      </c>
      <c r="TD232" s="30">
        <f t="shared" si="134"/>
        <v>0</v>
      </c>
      <c r="TE232" s="30">
        <f t="shared" si="134"/>
        <v>17082498</v>
      </c>
      <c r="TF232" s="30">
        <f t="shared" si="134"/>
        <v>0</v>
      </c>
      <c r="TG232" s="30">
        <f t="shared" si="134"/>
        <v>0</v>
      </c>
      <c r="TH232" s="30">
        <f t="shared" si="134"/>
        <v>0</v>
      </c>
      <c r="TI232" s="30">
        <f t="shared" si="134"/>
        <v>347305399</v>
      </c>
      <c r="TJ232" s="30">
        <f t="shared" si="134"/>
        <v>143025000000</v>
      </c>
      <c r="TK232" s="30">
        <f t="shared" si="134"/>
        <v>143025000000</v>
      </c>
      <c r="TL232" s="30">
        <f t="shared" si="134"/>
        <v>143025000000</v>
      </c>
      <c r="TM232" s="30">
        <f t="shared" si="134"/>
        <v>0</v>
      </c>
      <c r="TN232" s="30">
        <f t="shared" si="135"/>
        <v>0</v>
      </c>
      <c r="TO232" s="30">
        <f t="shared" si="135"/>
        <v>0</v>
      </c>
      <c r="TP232" s="30">
        <f t="shared" si="135"/>
        <v>0</v>
      </c>
      <c r="TQ232" s="30">
        <f t="shared" si="135"/>
        <v>0</v>
      </c>
      <c r="TR232" s="30">
        <f t="shared" si="135"/>
        <v>0</v>
      </c>
      <c r="TS232" s="30">
        <f t="shared" si="135"/>
        <v>0</v>
      </c>
      <c r="TT232" s="30">
        <f t="shared" si="135"/>
        <v>0</v>
      </c>
      <c r="TU232" s="30">
        <f t="shared" si="135"/>
        <v>150065732273</v>
      </c>
      <c r="TV232" s="30">
        <f t="shared" si="135"/>
        <v>0</v>
      </c>
      <c r="TW232" s="30">
        <f t="shared" si="135"/>
        <v>56594273</v>
      </c>
      <c r="TX232" s="30">
        <f t="shared" si="136"/>
        <v>0</v>
      </c>
      <c r="TY232" s="30">
        <f t="shared" si="136"/>
        <v>9138000</v>
      </c>
      <c r="TZ232" s="30">
        <f t="shared" si="136"/>
        <v>0</v>
      </c>
      <c r="UA232" s="30">
        <f t="shared" si="136"/>
        <v>0</v>
      </c>
      <c r="UB232" s="30">
        <f t="shared" si="136"/>
        <v>150000000000</v>
      </c>
      <c r="UC232" s="30">
        <f t="shared" si="136"/>
        <v>0</v>
      </c>
      <c r="UD232" s="30">
        <f t="shared" si="136"/>
        <v>150000000000</v>
      </c>
      <c r="UE232" s="30">
        <f t="shared" si="136"/>
        <v>0</v>
      </c>
      <c r="UF232" s="30">
        <f t="shared" si="136"/>
        <v>0</v>
      </c>
      <c r="UG232" s="30">
        <f t="shared" si="136"/>
        <v>623587680954</v>
      </c>
      <c r="UH232" s="2"/>
      <c r="UI232" s="2"/>
    </row>
    <row r="233" spans="1:555">
      <c r="A233" s="65" t="str">
        <f>"TENDENCIA MES "&amp;MOD(B200,12)+1</f>
        <v>TENDENCIA MES 4</v>
      </c>
      <c r="B233" s="65">
        <v>2019</v>
      </c>
      <c r="C233" s="67">
        <f>TREND(C225:C232,$B$225:$B$232,$B$233,0)</f>
        <v>212513221161.68109</v>
      </c>
      <c r="D233" s="68">
        <f t="shared" ref="D233:BO233" si="137">TREND(D225:D232,$B$225:$B$232,$B$233,0)</f>
        <v>112823251990.92061</v>
      </c>
      <c r="E233" s="68">
        <f t="shared" si="137"/>
        <v>98406018143.426697</v>
      </c>
      <c r="F233" s="77">
        <f t="shared" si="137"/>
        <v>38577587.022949092</v>
      </c>
      <c r="G233" s="77">
        <f t="shared" si="137"/>
        <v>1715843.5531693674</v>
      </c>
      <c r="H233" s="77">
        <f t="shared" si="137"/>
        <v>50980949295.389374</v>
      </c>
      <c r="I233" s="77">
        <f t="shared" si="137"/>
        <v>44278580756.480026</v>
      </c>
      <c r="J233" s="77">
        <f t="shared" si="137"/>
        <v>6337564957.7482052</v>
      </c>
      <c r="K233" s="77">
        <f t="shared" si="137"/>
        <v>364803581.16115206</v>
      </c>
      <c r="L233" s="77">
        <f t="shared" si="137"/>
        <v>3090827073.1399951</v>
      </c>
      <c r="M233" s="77">
        <f t="shared" si="137"/>
        <v>36081777021.447678</v>
      </c>
      <c r="N233" s="77">
        <f t="shared" si="137"/>
        <v>35782551771.659477</v>
      </c>
      <c r="O233" s="77">
        <f t="shared" si="137"/>
        <v>299225249.78820479</v>
      </c>
      <c r="P233" s="77">
        <f t="shared" si="137"/>
        <v>1630389997.1205778</v>
      </c>
      <c r="Q233" s="77">
        <f t="shared" si="137"/>
        <v>4007955816.2506156</v>
      </c>
      <c r="R233" s="77">
        <f t="shared" si="137"/>
        <v>2573825509.502336</v>
      </c>
      <c r="S233" s="68">
        <f t="shared" si="137"/>
        <v>14417233847.493921</v>
      </c>
      <c r="T233" s="77">
        <f t="shared" si="137"/>
        <v>3713440253.4544396</v>
      </c>
      <c r="U233" s="77">
        <f t="shared" si="137"/>
        <v>4369084708.1568241</v>
      </c>
      <c r="V233" s="77">
        <f t="shared" si="137"/>
        <v>8082524961.6112633</v>
      </c>
      <c r="W233" s="77">
        <f t="shared" si="137"/>
        <v>164751917.99039939</v>
      </c>
      <c r="X233" s="77">
        <f t="shared" si="137"/>
        <v>1329338449.6490688</v>
      </c>
      <c r="Y233" s="77">
        <f t="shared" si="137"/>
        <v>143756884.77943242</v>
      </c>
      <c r="Z233" s="77">
        <f t="shared" si="137"/>
        <v>10177394.479779353</v>
      </c>
      <c r="AA233" s="77">
        <f t="shared" si="137"/>
        <v>91596550.318014175</v>
      </c>
      <c r="AB233" s="77">
        <f t="shared" si="137"/>
        <v>149836679.72456899</v>
      </c>
      <c r="AC233" s="77">
        <f t="shared" si="137"/>
        <v>9417466.1737001482</v>
      </c>
      <c r="AD233" s="77">
        <f t="shared" si="137"/>
        <v>3758089752.3418965</v>
      </c>
      <c r="AE233" s="77">
        <f t="shared" si="137"/>
        <v>757890860.19554698</v>
      </c>
      <c r="AF233" s="77">
        <f t="shared" si="137"/>
        <v>580809472.79918087</v>
      </c>
      <c r="AG233" s="77">
        <f t="shared" si="137"/>
        <v>177081387.39636618</v>
      </c>
      <c r="AH233" s="77">
        <f t="shared" si="137"/>
        <v>21626875.028045796</v>
      </c>
      <c r="AI233" s="68">
        <f t="shared" si="137"/>
        <v>99689969170.760513</v>
      </c>
      <c r="AJ233" s="68">
        <f t="shared" si="137"/>
        <v>656512226.76819456</v>
      </c>
      <c r="AK233" s="77">
        <f t="shared" si="137"/>
        <v>108380203.13485025</v>
      </c>
      <c r="AL233" s="77">
        <f t="shared" si="137"/>
        <v>777601.41499133047</v>
      </c>
      <c r="AM233" s="77">
        <f t="shared" si="137"/>
        <v>462627558.7206763</v>
      </c>
      <c r="AN233" s="77">
        <f t="shared" si="137"/>
        <v>84726863.497676656</v>
      </c>
      <c r="AO233" s="68">
        <f t="shared" si="137"/>
        <v>1711661919.1338449</v>
      </c>
      <c r="AP233" s="77">
        <f t="shared" si="137"/>
        <v>1664150605.1536093</v>
      </c>
      <c r="AQ233" s="77">
        <f t="shared" si="137"/>
        <v>2490488.1135438406</v>
      </c>
      <c r="AR233" s="77">
        <f t="shared" si="137"/>
        <v>13160159.568402542</v>
      </c>
      <c r="AS233" s="77">
        <f t="shared" si="137"/>
        <v>75577.610611271157</v>
      </c>
      <c r="AT233" s="77">
        <f t="shared" si="137"/>
        <v>11844514.447005743</v>
      </c>
      <c r="AU233" s="77">
        <f t="shared" si="137"/>
        <v>7127163.3234807588</v>
      </c>
      <c r="AV233" s="77">
        <f t="shared" si="137"/>
        <v>0</v>
      </c>
      <c r="AW233" s="77">
        <f t="shared" si="137"/>
        <v>0</v>
      </c>
      <c r="AX233" s="77">
        <f t="shared" si="137"/>
        <v>776117.18209127267</v>
      </c>
      <c r="AY233" s="77">
        <f t="shared" si="137"/>
        <v>10919384.982465386</v>
      </c>
      <c r="AZ233" s="77">
        <f t="shared" si="137"/>
        <v>1117908.7526347481</v>
      </c>
      <c r="BA233" s="77">
        <f t="shared" si="137"/>
        <v>0</v>
      </c>
      <c r="BB233" s="77">
        <f t="shared" si="137"/>
        <v>0</v>
      </c>
      <c r="BC233" s="77">
        <f t="shared" si="137"/>
        <v>1117908.7526347481</v>
      </c>
      <c r="BD233" s="68">
        <f t="shared" si="137"/>
        <v>4253540067.1767406</v>
      </c>
      <c r="BE233" s="77">
        <f t="shared" si="137"/>
        <v>972459.87926232617</v>
      </c>
      <c r="BF233" s="77">
        <f t="shared" si="137"/>
        <v>2276345374.6498609</v>
      </c>
      <c r="BG233" s="77">
        <f t="shared" si="137"/>
        <v>888814155.11872602</v>
      </c>
      <c r="BH233" s="77">
        <f t="shared" si="137"/>
        <v>346194.48485498125</v>
      </c>
      <c r="BI233" s="77">
        <f t="shared" si="137"/>
        <v>3571055.2244499768</v>
      </c>
      <c r="BJ233" s="77">
        <f t="shared" si="137"/>
        <v>49857.472101684834</v>
      </c>
      <c r="BK233" s="77">
        <f t="shared" si="137"/>
        <v>67340064.127917647</v>
      </c>
      <c r="BL233" s="77">
        <f t="shared" si="137"/>
        <v>7934945.1694152262</v>
      </c>
      <c r="BM233" s="77">
        <f t="shared" si="137"/>
        <v>16521.39245500886</v>
      </c>
      <c r="BN233" s="77">
        <f t="shared" si="137"/>
        <v>10148412.865681449</v>
      </c>
      <c r="BO233" s="77">
        <f t="shared" si="137"/>
        <v>3072298.9721732992</v>
      </c>
      <c r="BP233" s="77">
        <f t="shared" ref="BP233:EA233" si="138">TREND(BP225:BP232,$B$225:$B$232,$B$233,0)</f>
        <v>0</v>
      </c>
      <c r="BQ233" s="77">
        <f t="shared" si="138"/>
        <v>1726774.2693732933</v>
      </c>
      <c r="BR233" s="77">
        <f t="shared" si="138"/>
        <v>179261653.16021496</v>
      </c>
      <c r="BS233" s="77">
        <f t="shared" si="138"/>
        <v>813869204.6137327</v>
      </c>
      <c r="BT233" s="68">
        <f t="shared" si="138"/>
        <v>151086447.1433098</v>
      </c>
      <c r="BU233" s="77">
        <f t="shared" si="138"/>
        <v>8749605.2431496382</v>
      </c>
      <c r="BV233" s="77">
        <f t="shared" si="138"/>
        <v>667959.43671014393</v>
      </c>
      <c r="BW233" s="77">
        <f t="shared" si="138"/>
        <v>451025.03851843858</v>
      </c>
      <c r="BX233" s="77">
        <f t="shared" si="138"/>
        <v>120031.64832014835</v>
      </c>
      <c r="BY233" s="77">
        <f t="shared" si="138"/>
        <v>139027043.3842046</v>
      </c>
      <c r="BZ233" s="77">
        <f t="shared" si="138"/>
        <v>796288.23998392886</v>
      </c>
      <c r="CA233" s="77">
        <f t="shared" si="138"/>
        <v>1274494.1524228447</v>
      </c>
      <c r="CB233" s="77">
        <f t="shared" si="138"/>
        <v>0</v>
      </c>
      <c r="CC233" s="68">
        <f t="shared" si="138"/>
        <v>5744416077.5068226</v>
      </c>
      <c r="CD233" s="68">
        <f t="shared" si="138"/>
        <v>3600822.2484136815</v>
      </c>
      <c r="CE233" s="68">
        <f t="shared" si="138"/>
        <v>6506717932.1752291</v>
      </c>
      <c r="CF233" s="77">
        <f t="shared" si="138"/>
        <v>193740419.93040675</v>
      </c>
      <c r="CG233" s="77">
        <f t="shared" si="138"/>
        <v>2788842788.3584051</v>
      </c>
      <c r="CH233" s="77">
        <f t="shared" si="138"/>
        <v>261451956.97208884</v>
      </c>
      <c r="CI233" s="68">
        <f t="shared" si="138"/>
        <v>58076569.881745994</v>
      </c>
      <c r="CJ233" s="77">
        <f t="shared" si="138"/>
        <v>1496098.8402360289</v>
      </c>
      <c r="CK233" s="77">
        <f t="shared" si="138"/>
        <v>11815365.903732873</v>
      </c>
      <c r="CL233" s="77">
        <f t="shared" si="138"/>
        <v>6449693.2169919591</v>
      </c>
      <c r="CM233" s="77">
        <f t="shared" si="138"/>
        <v>1106872.009733866</v>
      </c>
      <c r="CN233" s="77">
        <f t="shared" si="138"/>
        <v>627636.98746792157</v>
      </c>
      <c r="CO233" s="77">
        <f t="shared" si="138"/>
        <v>270060.64409455337</v>
      </c>
      <c r="CP233" s="77">
        <f t="shared" si="138"/>
        <v>8104593.9698919076</v>
      </c>
      <c r="CQ233" s="77">
        <f t="shared" si="138"/>
        <v>28206248.309596885</v>
      </c>
      <c r="CR233" s="77">
        <f t="shared" si="138"/>
        <v>24041889.18150866</v>
      </c>
      <c r="CS233" s="68">
        <f t="shared" si="138"/>
        <v>2824502446.6010604</v>
      </c>
      <c r="CT233" s="77">
        <f t="shared" si="138"/>
        <v>1020785347.399388</v>
      </c>
      <c r="CU233" s="77">
        <f t="shared" si="138"/>
        <v>0</v>
      </c>
      <c r="CV233" s="77">
        <f t="shared" si="138"/>
        <v>44489935.636916347</v>
      </c>
      <c r="CW233" s="77">
        <f t="shared" si="138"/>
        <v>13789109.321502181</v>
      </c>
      <c r="CX233" s="77">
        <f t="shared" si="138"/>
        <v>1989853.7867498035</v>
      </c>
      <c r="CY233" s="77">
        <f t="shared" si="138"/>
        <v>63973.910203265492</v>
      </c>
      <c r="CZ233" s="77">
        <f t="shared" si="138"/>
        <v>1702998314.7761092</v>
      </c>
      <c r="DA233" s="77">
        <f t="shared" si="138"/>
        <v>1516185321.0193369</v>
      </c>
      <c r="DB233" s="77">
        <f t="shared" si="138"/>
        <v>160260061.59914961</v>
      </c>
      <c r="DC233" s="77">
        <f t="shared" si="138"/>
        <v>0</v>
      </c>
      <c r="DD233" s="77">
        <f t="shared" si="138"/>
        <v>26552932.157623038</v>
      </c>
      <c r="DE233" s="77">
        <f t="shared" si="138"/>
        <v>0</v>
      </c>
      <c r="DF233" s="77">
        <f t="shared" si="138"/>
        <v>27473904.61588382</v>
      </c>
      <c r="DG233" s="77">
        <f t="shared" si="138"/>
        <v>12912007.154307358</v>
      </c>
      <c r="DH233" s="68">
        <f t="shared" si="138"/>
        <v>7467446.7738986528</v>
      </c>
      <c r="DI233" s="68">
        <f t="shared" si="138"/>
        <v>2255239.6579799056</v>
      </c>
      <c r="DJ233" s="77">
        <f t="shared" si="138"/>
        <v>0</v>
      </c>
      <c r="DK233" s="77">
        <f t="shared" si="138"/>
        <v>2255239.6579799056</v>
      </c>
      <c r="DL233" s="68">
        <f t="shared" si="138"/>
        <v>0</v>
      </c>
      <c r="DM233" s="68">
        <f t="shared" si="138"/>
        <v>486010541.99465585</v>
      </c>
      <c r="DN233" s="77">
        <f t="shared" si="138"/>
        <v>34249241.994932696</v>
      </c>
      <c r="DO233" s="68">
        <f t="shared" si="138"/>
        <v>8511430.4656128101</v>
      </c>
      <c r="DP233" s="77">
        <f t="shared" si="138"/>
        <v>4791376.0011069216</v>
      </c>
      <c r="DQ233" s="77">
        <f t="shared" si="138"/>
        <v>3720054.4645058899</v>
      </c>
      <c r="DR233" s="68">
        <f t="shared" si="138"/>
        <v>423826098.59935439</v>
      </c>
      <c r="DS233" s="68">
        <f t="shared" si="138"/>
        <v>23220779.618014123</v>
      </c>
      <c r="DT233" s="77">
        <f t="shared" si="138"/>
        <v>21664800.241107486</v>
      </c>
      <c r="DU233" s="77">
        <f t="shared" si="138"/>
        <v>1500849.7270500732</v>
      </c>
      <c r="DV233" s="77">
        <f t="shared" si="138"/>
        <v>55129.649856568736</v>
      </c>
      <c r="DW233" s="68">
        <f t="shared" si="138"/>
        <v>11085475.877873108</v>
      </c>
      <c r="DX233" s="77">
        <f t="shared" si="138"/>
        <v>4040536.2900331449</v>
      </c>
      <c r="DY233" s="77">
        <f t="shared" si="138"/>
        <v>408069.52541086095</v>
      </c>
      <c r="DZ233" s="77">
        <f t="shared" si="138"/>
        <v>0</v>
      </c>
      <c r="EA233" s="77">
        <f t="shared" si="138"/>
        <v>6636870.0624291021</v>
      </c>
      <c r="EB233" s="77">
        <f t="shared" ref="EB233:GM233" si="139">TREND(EB225:EB232,$B$225:$B$232,$B$233,0)</f>
        <v>0</v>
      </c>
      <c r="EC233" s="68">
        <f t="shared" si="139"/>
        <v>24153795.670187462</v>
      </c>
      <c r="ED233" s="77">
        <f t="shared" si="139"/>
        <v>58109.419938886931</v>
      </c>
      <c r="EE233" s="77">
        <f t="shared" si="139"/>
        <v>24039700.86603028</v>
      </c>
      <c r="EF233" s="77">
        <f t="shared" si="139"/>
        <v>55985.384218291263</v>
      </c>
      <c r="EG233" s="68">
        <f t="shared" si="139"/>
        <v>47730622.627811939</v>
      </c>
      <c r="EH233" s="77">
        <f t="shared" si="139"/>
        <v>47196050.696357429</v>
      </c>
      <c r="EI233" s="77">
        <f t="shared" si="139"/>
        <v>525054.65811038134</v>
      </c>
      <c r="EJ233" s="77">
        <f t="shared" si="139"/>
        <v>9517.2733441274868</v>
      </c>
      <c r="EK233" s="68">
        <f t="shared" si="139"/>
        <v>61848315.046137802</v>
      </c>
      <c r="EL233" s="68">
        <f t="shared" si="139"/>
        <v>72308.249127233386</v>
      </c>
      <c r="EM233" s="68">
        <f t="shared" si="139"/>
        <v>1177895.6423684251</v>
      </c>
      <c r="EN233" s="68">
        <f t="shared" si="139"/>
        <v>36105512.549547277</v>
      </c>
      <c r="EO233" s="68">
        <f t="shared" si="139"/>
        <v>1729323.7695846239</v>
      </c>
      <c r="EP233" s="77">
        <f t="shared" si="139"/>
        <v>252627.41433432995</v>
      </c>
      <c r="EQ233" s="77">
        <f t="shared" si="139"/>
        <v>42959.677882402997</v>
      </c>
      <c r="ER233" s="77">
        <f t="shared" si="139"/>
        <v>98482.36339118758</v>
      </c>
      <c r="ES233" s="77">
        <f t="shared" si="139"/>
        <v>979209.97472063173</v>
      </c>
      <c r="ET233" s="77">
        <f t="shared" si="139"/>
        <v>356044.33925607207</v>
      </c>
      <c r="EU233" s="68">
        <f t="shared" si="139"/>
        <v>3113021.6932784864</v>
      </c>
      <c r="EV233" s="68">
        <f t="shared" si="139"/>
        <v>1289401.5134774756</v>
      </c>
      <c r="EW233" s="68">
        <f t="shared" si="139"/>
        <v>37734336.745592639</v>
      </c>
      <c r="EX233" s="77">
        <f t="shared" si="139"/>
        <v>0</v>
      </c>
      <c r="EY233" s="77">
        <f t="shared" si="139"/>
        <v>452294.65597600729</v>
      </c>
      <c r="EZ233" s="77">
        <f t="shared" si="139"/>
        <v>32169084.605713148</v>
      </c>
      <c r="FA233" s="77">
        <f t="shared" si="139"/>
        <v>5112957.4839034854</v>
      </c>
      <c r="FB233" s="68">
        <f t="shared" si="139"/>
        <v>390871.32906184386</v>
      </c>
      <c r="FC233" s="68">
        <f t="shared" si="139"/>
        <v>113821.7255870222</v>
      </c>
      <c r="FD233" s="68">
        <f t="shared" si="139"/>
        <v>0</v>
      </c>
      <c r="FE233" s="68">
        <f t="shared" si="139"/>
        <v>0</v>
      </c>
      <c r="FF233" s="68">
        <f t="shared" si="139"/>
        <v>174060616.54170483</v>
      </c>
      <c r="FG233" s="68">
        <f t="shared" si="139"/>
        <v>19423770.934755962</v>
      </c>
      <c r="FH233" s="68">
        <f t="shared" si="139"/>
        <v>1043404.3707896983</v>
      </c>
      <c r="FI233" s="68">
        <f t="shared" si="139"/>
        <v>6625926.9101714771</v>
      </c>
      <c r="FJ233" s="68">
        <f t="shared" si="139"/>
        <v>9732679.9922174569</v>
      </c>
      <c r="FK233" s="77">
        <f t="shared" si="139"/>
        <v>3392420.4183729896</v>
      </c>
      <c r="FL233" s="77">
        <f t="shared" si="139"/>
        <v>0</v>
      </c>
      <c r="FM233" s="77">
        <f t="shared" si="139"/>
        <v>0</v>
      </c>
      <c r="FN233" s="77">
        <f t="shared" si="139"/>
        <v>0</v>
      </c>
      <c r="FO233" s="77">
        <f t="shared" si="139"/>
        <v>6340259.5738444664</v>
      </c>
      <c r="FP233" s="68">
        <f t="shared" si="139"/>
        <v>2021759.6615773304</v>
      </c>
      <c r="FQ233" s="68">
        <f t="shared" si="139"/>
        <v>0</v>
      </c>
      <c r="FR233" s="68">
        <f t="shared" si="139"/>
        <v>476552588.33674306</v>
      </c>
      <c r="FS233" s="68">
        <f t="shared" si="139"/>
        <v>332330319.0488221</v>
      </c>
      <c r="FT233" s="77">
        <f t="shared" si="139"/>
        <v>138269.07663408341</v>
      </c>
      <c r="FU233" s="77">
        <f t="shared" si="139"/>
        <v>142522518.4763552</v>
      </c>
      <c r="FV233" s="77">
        <f t="shared" si="139"/>
        <v>39748338.713005692</v>
      </c>
      <c r="FW233" s="77">
        <f t="shared" si="139"/>
        <v>28840104.151147287</v>
      </c>
      <c r="FX233" s="77">
        <f t="shared" si="139"/>
        <v>10908234.561858406</v>
      </c>
      <c r="FY233" s="77">
        <f t="shared" si="139"/>
        <v>2451.2035031160863</v>
      </c>
      <c r="FZ233" s="77">
        <f t="shared" si="139"/>
        <v>856286.07318118017</v>
      </c>
      <c r="GA233" s="77">
        <f t="shared" si="139"/>
        <v>135474904.83373827</v>
      </c>
      <c r="GB233" s="77">
        <f t="shared" si="139"/>
        <v>13587550.672404535</v>
      </c>
      <c r="GC233" s="68">
        <f t="shared" si="139"/>
        <v>3823045.5929116202</v>
      </c>
      <c r="GD233" s="77">
        <f t="shared" si="139"/>
        <v>0</v>
      </c>
      <c r="GE233" s="77">
        <f t="shared" si="139"/>
        <v>3823045.5929116202</v>
      </c>
      <c r="GF233" s="77">
        <f t="shared" si="139"/>
        <v>0</v>
      </c>
      <c r="GG233" s="68">
        <f t="shared" si="139"/>
        <v>25750.424015802022</v>
      </c>
      <c r="GH233" s="68">
        <f t="shared" si="139"/>
        <v>3844249.656253593</v>
      </c>
      <c r="GI233" s="68">
        <f t="shared" si="139"/>
        <v>40506418.973856457</v>
      </c>
      <c r="GJ233" s="77">
        <f t="shared" si="139"/>
        <v>40506418.973856457</v>
      </c>
      <c r="GK233" s="77">
        <f t="shared" si="139"/>
        <v>0</v>
      </c>
      <c r="GL233" s="68">
        <f t="shared" si="139"/>
        <v>96022804.640883386</v>
      </c>
      <c r="GM233" s="77">
        <f t="shared" si="139"/>
        <v>8746276.577063119</v>
      </c>
      <c r="GN233" s="77">
        <f t="shared" ref="GN233:IY233" si="140">TREND(GN225:GN232,$B$225:$B$232,$B$233,0)</f>
        <v>1058682.7133440794</v>
      </c>
      <c r="GO233" s="77">
        <f t="shared" si="140"/>
        <v>209242.19789449335</v>
      </c>
      <c r="GP233" s="77">
        <f t="shared" si="140"/>
        <v>8515944.7186525706</v>
      </c>
      <c r="GQ233" s="77">
        <f t="shared" si="140"/>
        <v>61924040.156133205</v>
      </c>
      <c r="GR233" s="77">
        <f t="shared" si="140"/>
        <v>131628.67656858664</v>
      </c>
      <c r="GS233" s="77">
        <f t="shared" si="140"/>
        <v>0</v>
      </c>
      <c r="GT233" s="77">
        <f t="shared" si="140"/>
        <v>15436989.601227345</v>
      </c>
      <c r="GU233" s="68">
        <f t="shared" si="140"/>
        <v>7168143678.5836849</v>
      </c>
      <c r="GV233" s="77">
        <f t="shared" si="140"/>
        <v>0</v>
      </c>
      <c r="GW233" s="77">
        <f t="shared" si="140"/>
        <v>0</v>
      </c>
      <c r="GX233" s="77">
        <f t="shared" si="140"/>
        <v>0</v>
      </c>
      <c r="GY233" s="77">
        <f t="shared" si="140"/>
        <v>0</v>
      </c>
      <c r="GZ233" s="77">
        <f t="shared" si="140"/>
        <v>694819636.94199574</v>
      </c>
      <c r="HA233" s="77">
        <f t="shared" si="140"/>
        <v>194685.07157942947</v>
      </c>
      <c r="HB233" s="77">
        <f t="shared" si="140"/>
        <v>1617399257.0647268</v>
      </c>
      <c r="HC233" s="77">
        <f t="shared" si="140"/>
        <v>0</v>
      </c>
      <c r="HD233" s="77">
        <f t="shared" si="140"/>
        <v>1441461236.6580412</v>
      </c>
      <c r="HE233" s="77">
        <f t="shared" si="140"/>
        <v>629043.014764864</v>
      </c>
      <c r="HF233" s="77">
        <f t="shared" si="140"/>
        <v>1591856162.1316016</v>
      </c>
      <c r="HG233" s="77">
        <f t="shared" si="140"/>
        <v>1617345157.825933</v>
      </c>
      <c r="HH233" s="77">
        <f t="shared" si="140"/>
        <v>635622147.05010581</v>
      </c>
      <c r="HI233" s="77">
        <f t="shared" si="140"/>
        <v>151083063.85511625</v>
      </c>
      <c r="HJ233" s="77">
        <f t="shared" si="140"/>
        <v>635622147.05010581</v>
      </c>
      <c r="HK233" s="77">
        <f t="shared" si="140"/>
        <v>151083063.85511625</v>
      </c>
      <c r="HL233" s="77">
        <f t="shared" si="140"/>
        <v>0</v>
      </c>
      <c r="HM233" s="77">
        <f t="shared" si="140"/>
        <v>91885573.963226646</v>
      </c>
      <c r="HN233" s="77">
        <f t="shared" si="140"/>
        <v>0</v>
      </c>
      <c r="HO233" s="77">
        <f t="shared" si="140"/>
        <v>0</v>
      </c>
      <c r="HP233" s="68">
        <f t="shared" si="140"/>
        <v>445350579.8234126</v>
      </c>
      <c r="HQ233" s="77">
        <f t="shared" si="140"/>
        <v>3326028.9102390264</v>
      </c>
      <c r="HR233" s="77">
        <f t="shared" si="140"/>
        <v>5098677.2399282092</v>
      </c>
      <c r="HS233" s="77">
        <f t="shared" si="140"/>
        <v>19831745.55012887</v>
      </c>
      <c r="HT233" s="77">
        <f t="shared" si="140"/>
        <v>409004905.44544369</v>
      </c>
      <c r="HU233" s="77">
        <f t="shared" si="140"/>
        <v>0</v>
      </c>
      <c r="HV233" s="77">
        <f t="shared" si="140"/>
        <v>8089222.6776728276</v>
      </c>
      <c r="HW233" s="77">
        <f t="shared" si="140"/>
        <v>0</v>
      </c>
      <c r="HX233" s="77">
        <f t="shared" ref="HX233:HY233" si="141">TREND(HX225:HX232,$B$225:$B$232,$B$233,0)</f>
        <v>635622147.05010581</v>
      </c>
      <c r="HY233" s="77">
        <f t="shared" si="141"/>
        <v>151083063.85511625</v>
      </c>
      <c r="HZ233" s="68">
        <f t="shared" si="140"/>
        <v>72219517037.81337</v>
      </c>
      <c r="IA233" s="77">
        <f t="shared" si="140"/>
        <v>68449441056.10392</v>
      </c>
      <c r="IB233" s="77">
        <f t="shared" si="140"/>
        <v>62717912368.07991</v>
      </c>
      <c r="IC233" s="77">
        <f t="shared" si="140"/>
        <v>0</v>
      </c>
      <c r="ID233" s="77">
        <f t="shared" si="140"/>
        <v>0</v>
      </c>
      <c r="IE233" s="77">
        <f t="shared" si="140"/>
        <v>1552753354.4002795</v>
      </c>
      <c r="IF233" s="77">
        <f t="shared" si="140"/>
        <v>0</v>
      </c>
      <c r="IG233" s="77">
        <f t="shared" si="140"/>
        <v>52864067689.879219</v>
      </c>
      <c r="IH233" s="77">
        <f t="shared" si="140"/>
        <v>47753287236.564575</v>
      </c>
      <c r="II233" s="77">
        <f t="shared" si="140"/>
        <v>0</v>
      </c>
      <c r="IJ233" s="77">
        <f t="shared" si="140"/>
        <v>3154720698.5411468</v>
      </c>
      <c r="IK233" s="77">
        <f t="shared" si="140"/>
        <v>403306400.37321919</v>
      </c>
      <c r="IL233" s="77">
        <f t="shared" si="140"/>
        <v>4285841316.9126792</v>
      </c>
      <c r="IM233" s="77">
        <f t="shared" si="140"/>
        <v>2583743858.9592261</v>
      </c>
      <c r="IN233" s="77">
        <f t="shared" si="140"/>
        <v>362870094.11533308</v>
      </c>
      <c r="IO233" s="77">
        <f t="shared" si="140"/>
        <v>272152570.30441207</v>
      </c>
      <c r="IP233" s="77">
        <f t="shared" si="140"/>
        <v>3650818652.4929338</v>
      </c>
      <c r="IQ233" s="77">
        <f t="shared" si="140"/>
        <v>0</v>
      </c>
      <c r="IR233" s="77">
        <f t="shared" si="140"/>
        <v>0</v>
      </c>
      <c r="IS233" s="77">
        <f t="shared" si="140"/>
        <v>0</v>
      </c>
      <c r="IT233" s="77">
        <f t="shared" si="140"/>
        <v>0</v>
      </c>
      <c r="IU233" s="77">
        <f t="shared" si="140"/>
        <v>0</v>
      </c>
      <c r="IV233" s="77">
        <f t="shared" si="140"/>
        <v>300597958.85755634</v>
      </c>
      <c r="IW233" s="77">
        <f t="shared" si="140"/>
        <v>0</v>
      </c>
      <c r="IX233" s="77">
        <f t="shared" si="140"/>
        <v>1072785964.7698133</v>
      </c>
      <c r="IY233" s="77">
        <f t="shared" si="140"/>
        <v>0</v>
      </c>
      <c r="IZ233" s="77">
        <f t="shared" ref="IZ233:LK233" si="142">TREND(IZ225:IZ232,$B$225:$B$232,$B$233,0)</f>
        <v>0</v>
      </c>
      <c r="JA233" s="77">
        <f t="shared" si="142"/>
        <v>0</v>
      </c>
      <c r="JB233" s="77">
        <f t="shared" si="142"/>
        <v>451094490.69546258</v>
      </c>
      <c r="JC233" s="77">
        <f t="shared" si="142"/>
        <v>0</v>
      </c>
      <c r="JD233" s="77">
        <f t="shared" si="142"/>
        <v>0</v>
      </c>
      <c r="JE233" s="77">
        <f t="shared" si="142"/>
        <v>0</v>
      </c>
      <c r="JF233" s="77">
        <f t="shared" si="142"/>
        <v>0</v>
      </c>
      <c r="JG233" s="77">
        <f t="shared" si="142"/>
        <v>0</v>
      </c>
      <c r="JH233" s="77">
        <f t="shared" si="142"/>
        <v>0</v>
      </c>
      <c r="JI233" s="77">
        <f t="shared" si="142"/>
        <v>0</v>
      </c>
      <c r="JJ233" s="77">
        <f t="shared" si="142"/>
        <v>1067052764.2846303</v>
      </c>
      <c r="JK233" s="77">
        <f t="shared" si="142"/>
        <v>818320138.15522182</v>
      </c>
      <c r="JL233" s="77">
        <f t="shared" si="142"/>
        <v>248732626.12940854</v>
      </c>
      <c r="JM233" s="77">
        <f t="shared" si="142"/>
        <v>5731528688.0240078</v>
      </c>
      <c r="JN233" s="77">
        <f t="shared" si="142"/>
        <v>329976.19746055879</v>
      </c>
      <c r="JO233" s="77">
        <f t="shared" si="142"/>
        <v>5731198711.8265476</v>
      </c>
      <c r="JP233" s="77">
        <f t="shared" si="142"/>
        <v>922514551.52506578</v>
      </c>
      <c r="JQ233" s="77">
        <f t="shared" si="142"/>
        <v>38296747.140803277</v>
      </c>
      <c r="JR233" s="77">
        <f t="shared" si="142"/>
        <v>217579616.5802038</v>
      </c>
      <c r="JS233" s="77">
        <f t="shared" si="142"/>
        <v>0</v>
      </c>
      <c r="JT233" s="77">
        <f t="shared" si="142"/>
        <v>0</v>
      </c>
      <c r="JU233" s="77">
        <f t="shared" si="142"/>
        <v>0</v>
      </c>
      <c r="JV233" s="77">
        <f t="shared" si="142"/>
        <v>0</v>
      </c>
      <c r="JW233" s="77">
        <f t="shared" si="142"/>
        <v>0</v>
      </c>
      <c r="JX233" s="77">
        <f t="shared" si="142"/>
        <v>0</v>
      </c>
      <c r="JY233" s="77">
        <f t="shared" si="142"/>
        <v>0</v>
      </c>
      <c r="JZ233" s="77">
        <f t="shared" si="142"/>
        <v>0</v>
      </c>
      <c r="KA233" s="77">
        <f t="shared" si="142"/>
        <v>0</v>
      </c>
      <c r="KB233" s="77">
        <f t="shared" si="142"/>
        <v>0</v>
      </c>
      <c r="KC233" s="77">
        <f t="shared" si="142"/>
        <v>0</v>
      </c>
      <c r="KD233" s="77">
        <f t="shared" si="142"/>
        <v>0</v>
      </c>
      <c r="KE233" s="77">
        <f t="shared" si="142"/>
        <v>0</v>
      </c>
      <c r="KF233" s="77">
        <f t="shared" si="142"/>
        <v>0</v>
      </c>
      <c r="KG233" s="77">
        <f t="shared" si="142"/>
        <v>0</v>
      </c>
      <c r="KH233" s="77">
        <f t="shared" si="142"/>
        <v>0</v>
      </c>
      <c r="KI233" s="77">
        <f t="shared" si="142"/>
        <v>499924910.25949258</v>
      </c>
      <c r="KJ233" s="77">
        <f t="shared" si="142"/>
        <v>0</v>
      </c>
      <c r="KK233" s="77">
        <f t="shared" si="142"/>
        <v>0</v>
      </c>
      <c r="KL233" s="77">
        <f t="shared" si="142"/>
        <v>166713277.54456592</v>
      </c>
      <c r="KM233" s="77">
        <f t="shared" si="142"/>
        <v>2847561430.1843667</v>
      </c>
      <c r="KN233" s="77">
        <f t="shared" si="142"/>
        <v>1567736181.5964465</v>
      </c>
      <c r="KO233" s="77">
        <f t="shared" si="142"/>
        <v>45359009.120480508</v>
      </c>
      <c r="KP233" s="77">
        <f t="shared" si="142"/>
        <v>5971227.5403270852</v>
      </c>
      <c r="KQ233" s="77">
        <f t="shared" si="142"/>
        <v>1519603.2873820406</v>
      </c>
      <c r="KR233" s="77">
        <f t="shared" si="142"/>
        <v>0</v>
      </c>
      <c r="KS233" s="77">
        <f t="shared" si="142"/>
        <v>1758943.9419835212</v>
      </c>
      <c r="KT233" s="77">
        <f t="shared" si="142"/>
        <v>5040517.1315018581</v>
      </c>
      <c r="KU233" s="77">
        <f t="shared" si="142"/>
        <v>0</v>
      </c>
      <c r="KV233" s="77">
        <f t="shared" si="142"/>
        <v>75992662.986026034</v>
      </c>
      <c r="KW233" s="77">
        <f t="shared" si="142"/>
        <v>0</v>
      </c>
      <c r="KX233" s="77">
        <f t="shared" si="142"/>
        <v>4589573.6494361246</v>
      </c>
      <c r="KY233" s="77">
        <f t="shared" si="142"/>
        <v>8783656.4644469358</v>
      </c>
      <c r="KZ233" s="77">
        <f t="shared" si="142"/>
        <v>9154020.5532758199</v>
      </c>
      <c r="LA233" s="77">
        <f t="shared" si="142"/>
        <v>10587575.529484449</v>
      </c>
      <c r="LB233" s="77">
        <f t="shared" si="142"/>
        <v>3271648.4377022982</v>
      </c>
      <c r="LC233" s="77">
        <f t="shared" si="142"/>
        <v>4955700.7978484016</v>
      </c>
      <c r="LD233" s="77">
        <f t="shared" si="142"/>
        <v>347661353.68933439</v>
      </c>
      <c r="LE233" s="77">
        <f t="shared" si="142"/>
        <v>524545.96447844512</v>
      </c>
      <c r="LF233" s="77">
        <f t="shared" si="142"/>
        <v>3126725.8491448089</v>
      </c>
      <c r="LG233" s="77">
        <f t="shared" si="142"/>
        <v>0</v>
      </c>
      <c r="LH233" s="77">
        <f t="shared" si="142"/>
        <v>6669281.3981352458</v>
      </c>
      <c r="LI233" s="77">
        <f t="shared" si="142"/>
        <v>26169474.562138025</v>
      </c>
      <c r="LJ233" s="77">
        <f t="shared" si="142"/>
        <v>1924383.1917968625</v>
      </c>
      <c r="LK233" s="77">
        <f t="shared" si="142"/>
        <v>448368.94339232979</v>
      </c>
      <c r="LL233" s="77">
        <f t="shared" ref="LL233:NW233" si="143">TREND(LL225:LL232,$B$225:$B$232,$B$233,0)</f>
        <v>1023987.964809348</v>
      </c>
      <c r="LM233" s="77">
        <f t="shared" si="143"/>
        <v>3085835.5960699352</v>
      </c>
      <c r="LN233" s="77">
        <f t="shared" si="143"/>
        <v>22682924.110861413</v>
      </c>
      <c r="LO233" s="77">
        <f t="shared" si="143"/>
        <v>39608518.38635534</v>
      </c>
      <c r="LP233" s="77">
        <f t="shared" si="143"/>
        <v>3856081.4958997071</v>
      </c>
      <c r="LQ233" s="77">
        <f t="shared" si="143"/>
        <v>95094007.237699315</v>
      </c>
      <c r="LR233" s="77">
        <f t="shared" si="143"/>
        <v>809932.16843018821</v>
      </c>
      <c r="LS233" s="77">
        <f t="shared" si="143"/>
        <v>119179796.63695155</v>
      </c>
      <c r="LT233" s="77">
        <f t="shared" si="143"/>
        <v>0</v>
      </c>
      <c r="LU233" s="77">
        <f t="shared" si="143"/>
        <v>170550420.14585048</v>
      </c>
      <c r="LV233" s="77">
        <f t="shared" si="143"/>
        <v>310648.97848198307</v>
      </c>
      <c r="LW233" s="77">
        <f t="shared" si="143"/>
        <v>3191543.1661131294</v>
      </c>
      <c r="LX233" s="77">
        <f t="shared" si="143"/>
        <v>648858.85523781949</v>
      </c>
      <c r="LY233" s="77">
        <f t="shared" si="143"/>
        <v>136953.77724963104</v>
      </c>
      <c r="LZ233" s="77">
        <f t="shared" si="143"/>
        <v>48974391.512043528</v>
      </c>
      <c r="MA233" s="77">
        <f t="shared" si="143"/>
        <v>6423035.9040229321</v>
      </c>
      <c r="MB233" s="77">
        <f t="shared" si="143"/>
        <v>30799794.243042823</v>
      </c>
      <c r="MC233" s="77">
        <f t="shared" si="143"/>
        <v>45591199.342027299</v>
      </c>
      <c r="MD233" s="77">
        <f t="shared" si="143"/>
        <v>0</v>
      </c>
      <c r="ME233" s="77">
        <f t="shared" si="143"/>
        <v>30121771.717574947</v>
      </c>
      <c r="MF233" s="77">
        <f t="shared" si="143"/>
        <v>6306193.6847910751</v>
      </c>
      <c r="MG233" s="77">
        <f t="shared" si="143"/>
        <v>4493883.2324318411</v>
      </c>
      <c r="MH233" s="77">
        <f t="shared" si="143"/>
        <v>3196161.9643914923</v>
      </c>
      <c r="MI233" s="77">
        <f t="shared" si="143"/>
        <v>66054.54097271942</v>
      </c>
      <c r="MJ233" s="77">
        <f t="shared" si="143"/>
        <v>4639569.6484036827</v>
      </c>
      <c r="MK233" s="77">
        <f t="shared" si="143"/>
        <v>0</v>
      </c>
      <c r="ML233" s="77">
        <f t="shared" si="143"/>
        <v>0</v>
      </c>
      <c r="MM233" s="77">
        <f t="shared" si="143"/>
        <v>45503.543489835625</v>
      </c>
      <c r="MN233" s="77">
        <f t="shared" si="143"/>
        <v>1063201.4011196548</v>
      </c>
      <c r="MO233" s="77">
        <f t="shared" si="143"/>
        <v>74416706.29528296</v>
      </c>
      <c r="MP233" s="77">
        <f t="shared" si="143"/>
        <v>0</v>
      </c>
      <c r="MQ233" s="68">
        <f t="shared" si="143"/>
        <v>309755037.29883146</v>
      </c>
      <c r="MR233" s="68">
        <f t="shared" si="143"/>
        <v>199554.92269570209</v>
      </c>
      <c r="MS233" s="67">
        <f t="shared" si="143"/>
        <v>66797024347.532753</v>
      </c>
      <c r="MT233" s="68">
        <f t="shared" si="143"/>
        <v>57082708563.726822</v>
      </c>
      <c r="MU233" s="68">
        <f t="shared" si="143"/>
        <v>32098006332.526104</v>
      </c>
      <c r="MV233" s="77">
        <f t="shared" si="143"/>
        <v>10258798284.875984</v>
      </c>
      <c r="MW233" s="77">
        <f t="shared" si="143"/>
        <v>9881655935.4600525</v>
      </c>
      <c r="MX233" s="77">
        <f t="shared" si="143"/>
        <v>0</v>
      </c>
      <c r="MY233" s="77">
        <f t="shared" si="143"/>
        <v>42426972.226472817</v>
      </c>
      <c r="MZ233" s="77">
        <f t="shared" si="143"/>
        <v>16417856808.23542</v>
      </c>
      <c r="NA233" s="77">
        <f t="shared" si="143"/>
        <v>1572765767.4132404</v>
      </c>
      <c r="NB233" s="77">
        <f t="shared" si="143"/>
        <v>1572765767.4132404</v>
      </c>
      <c r="NC233" s="77">
        <f t="shared" si="143"/>
        <v>0</v>
      </c>
      <c r="ND233" s="77">
        <f t="shared" si="143"/>
        <v>14845091040.82218</v>
      </c>
      <c r="NE233" s="77">
        <f t="shared" si="143"/>
        <v>14845091040.82218</v>
      </c>
      <c r="NF233" s="77">
        <f t="shared" si="143"/>
        <v>0</v>
      </c>
      <c r="NG233" s="77">
        <f t="shared" si="143"/>
        <v>290459546.19327885</v>
      </c>
      <c r="NH233" s="77">
        <f t="shared" si="143"/>
        <v>4126654692.7612138</v>
      </c>
      <c r="NI233" s="77">
        <f t="shared" si="143"/>
        <v>1004237000.4602053</v>
      </c>
      <c r="NJ233" s="77">
        <f t="shared" si="143"/>
        <v>167812127.13698548</v>
      </c>
      <c r="NK233" s="77">
        <f t="shared" si="143"/>
        <v>836424873.32321966</v>
      </c>
      <c r="NL233" s="77">
        <f t="shared" si="143"/>
        <v>3215980783.9688625</v>
      </c>
      <c r="NM233" s="77">
        <f t="shared" si="143"/>
        <v>24984702231.200726</v>
      </c>
      <c r="NN233" s="77">
        <f t="shared" si="143"/>
        <v>21837684923.951023</v>
      </c>
      <c r="NO233" s="77">
        <f t="shared" si="143"/>
        <v>0</v>
      </c>
      <c r="NP233" s="77">
        <f t="shared" si="143"/>
        <v>13845051.342560111</v>
      </c>
      <c r="NQ233" s="77">
        <f t="shared" si="143"/>
        <v>-2245935002.3229723</v>
      </c>
      <c r="NR233" s="77">
        <f t="shared" si="143"/>
        <v>955067954.26899064</v>
      </c>
      <c r="NS233" s="77">
        <f t="shared" si="143"/>
        <v>308093503.33381838</v>
      </c>
      <c r="NT233" s="77">
        <f t="shared" si="143"/>
        <v>3147017307.249701</v>
      </c>
      <c r="NU233" s="77">
        <f t="shared" si="143"/>
        <v>203677229.26620299</v>
      </c>
      <c r="NV233" s="77">
        <f t="shared" si="143"/>
        <v>305023793.93834591</v>
      </c>
      <c r="NW233" s="77">
        <f t="shared" si="143"/>
        <v>0</v>
      </c>
      <c r="NX233" s="77">
        <f t="shared" ref="NX233:QI233" si="144">TREND(NX225:NX232,$B$225:$B$232,$B$233,0)</f>
        <v>0</v>
      </c>
      <c r="NY233" s="77">
        <f t="shared" si="144"/>
        <v>0</v>
      </c>
      <c r="NZ233" s="77">
        <f t="shared" si="144"/>
        <v>0</v>
      </c>
      <c r="OA233" s="68">
        <f t="shared" si="144"/>
        <v>5445941210.1510439</v>
      </c>
      <c r="OB233" s="77">
        <f t="shared" si="144"/>
        <v>1179251189.3965576</v>
      </c>
      <c r="OC233" s="77">
        <f t="shared" si="144"/>
        <v>3734.7502263926103</v>
      </c>
      <c r="OD233" s="77">
        <f t="shared" si="144"/>
        <v>0</v>
      </c>
      <c r="OE233" s="77">
        <f t="shared" si="144"/>
        <v>3734.7502263926103</v>
      </c>
      <c r="OF233" s="77">
        <f t="shared" si="144"/>
        <v>1179247454.6463308</v>
      </c>
      <c r="OG233" s="77">
        <f t="shared" si="144"/>
        <v>0</v>
      </c>
      <c r="OH233" s="77">
        <f t="shared" si="144"/>
        <v>1179247454.6463308</v>
      </c>
      <c r="OI233" s="77">
        <f t="shared" si="144"/>
        <v>0</v>
      </c>
      <c r="OJ233" s="77">
        <f t="shared" si="144"/>
        <v>4266690020.7544851</v>
      </c>
      <c r="OK233" s="77">
        <f t="shared" si="144"/>
        <v>2020438361.5479963</v>
      </c>
      <c r="OL233" s="77">
        <f t="shared" si="144"/>
        <v>2020438361.5479963</v>
      </c>
      <c r="OM233" s="77">
        <f t="shared" si="144"/>
        <v>275015967.55155152</v>
      </c>
      <c r="ON233" s="77">
        <f t="shared" si="144"/>
        <v>251826005.19592667</v>
      </c>
      <c r="OO233" s="77">
        <f t="shared" si="144"/>
        <v>2246251659.2064886</v>
      </c>
      <c r="OP233" s="77">
        <f t="shared" si="144"/>
        <v>2747641.8582674144</v>
      </c>
      <c r="OQ233" s="77">
        <f t="shared" si="144"/>
        <v>0</v>
      </c>
      <c r="OR233" s="77">
        <f t="shared" si="144"/>
        <v>0</v>
      </c>
      <c r="OS233" s="68">
        <f t="shared" si="144"/>
        <v>3382540178.881918</v>
      </c>
      <c r="OT233" s="68">
        <f t="shared" si="144"/>
        <v>1339502741.5937665</v>
      </c>
      <c r="OU233" s="68">
        <f t="shared" si="144"/>
        <v>1339502741.5937665</v>
      </c>
      <c r="OV233" s="77">
        <f t="shared" si="144"/>
        <v>0</v>
      </c>
      <c r="OW233" s="77">
        <f t="shared" si="144"/>
        <v>1339502741.5937665</v>
      </c>
      <c r="OX233" s="77">
        <f t="shared" si="144"/>
        <v>0</v>
      </c>
      <c r="OY233" s="77">
        <f t="shared" si="144"/>
        <v>0</v>
      </c>
      <c r="OZ233" s="77">
        <f t="shared" si="144"/>
        <v>2043037437.288152</v>
      </c>
      <c r="PA233" s="77">
        <f t="shared" si="144"/>
        <v>1929651302.2784848</v>
      </c>
      <c r="PB233" s="77">
        <f t="shared" si="144"/>
        <v>0</v>
      </c>
      <c r="PC233" s="77">
        <f t="shared" si="144"/>
        <v>0.12512359188416686</v>
      </c>
      <c r="PD233" s="77">
        <f t="shared" si="144"/>
        <v>0</v>
      </c>
      <c r="PE233" s="77">
        <f t="shared" si="144"/>
        <v>0</v>
      </c>
      <c r="PF233" s="77">
        <f t="shared" si="144"/>
        <v>0</v>
      </c>
      <c r="PG233" s="77">
        <f t="shared" si="144"/>
        <v>1993408.9850571638</v>
      </c>
      <c r="PH233" s="77">
        <f t="shared" si="144"/>
        <v>16504591.093106596</v>
      </c>
      <c r="PI233" s="77">
        <f t="shared" si="144"/>
        <v>99.52269553575951</v>
      </c>
      <c r="PJ233" s="77">
        <f t="shared" si="144"/>
        <v>0</v>
      </c>
      <c r="PK233" s="77">
        <f t="shared" si="144"/>
        <v>0</v>
      </c>
      <c r="PL233" s="77">
        <f t="shared" si="144"/>
        <v>0</v>
      </c>
      <c r="PM233" s="77">
        <f t="shared" si="144"/>
        <v>113386135.00966671</v>
      </c>
      <c r="PN233" s="77">
        <f t="shared" si="144"/>
        <v>31837476.873230863</v>
      </c>
      <c r="PO233" s="77">
        <f t="shared" si="144"/>
        <v>6110132.2096713446</v>
      </c>
      <c r="PP233" s="77">
        <f t="shared" si="144"/>
        <v>0</v>
      </c>
      <c r="PQ233" s="77">
        <f t="shared" si="144"/>
        <v>0</v>
      </c>
      <c r="PR233" s="77">
        <f t="shared" si="144"/>
        <v>0</v>
      </c>
      <c r="PS233" s="77">
        <f t="shared" si="144"/>
        <v>0</v>
      </c>
      <c r="PT233" s="68">
        <f t="shared" si="144"/>
        <v>885834394.77297592</v>
      </c>
      <c r="PU233" s="77">
        <f t="shared" si="144"/>
        <v>885834394.77297592</v>
      </c>
      <c r="PV233" s="77">
        <f t="shared" si="144"/>
        <v>0</v>
      </c>
      <c r="PW233" s="77">
        <f t="shared" si="144"/>
        <v>0</v>
      </c>
      <c r="PX233" s="77">
        <f t="shared" si="144"/>
        <v>51639943.667223468</v>
      </c>
      <c r="PY233" s="77">
        <f t="shared" si="144"/>
        <v>0</v>
      </c>
      <c r="PZ233" s="77">
        <f t="shared" si="144"/>
        <v>2537171.2373082461</v>
      </c>
      <c r="QA233" s="77">
        <f t="shared" si="144"/>
        <v>2654433.036677266</v>
      </c>
      <c r="QB233" s="77">
        <f t="shared" si="144"/>
        <v>0</v>
      </c>
      <c r="QC233" s="77">
        <f t="shared" si="144"/>
        <v>838461515.42424214</v>
      </c>
      <c r="QD233" s="77">
        <f t="shared" si="144"/>
        <v>798967952.51916075</v>
      </c>
      <c r="QE233" s="77">
        <f t="shared" si="144"/>
        <v>296862075.69599402</v>
      </c>
      <c r="QF233" s="77">
        <f t="shared" si="144"/>
        <v>292961322.70243353</v>
      </c>
      <c r="QG233" s="77">
        <f t="shared" si="144"/>
        <v>28412965.316269096</v>
      </c>
      <c r="QH233" s="77">
        <f t="shared" si="144"/>
        <v>-898.48490155340448</v>
      </c>
      <c r="QI233" s="77">
        <f t="shared" si="144"/>
        <v>178922938.69763714</v>
      </c>
      <c r="QJ233" s="77">
        <f t="shared" ref="QJ233:SU233" si="145">TREND(QJ225:QJ232,$B$225:$B$232,$B$233,0)</f>
        <v>0</v>
      </c>
      <c r="QK233" s="77">
        <f t="shared" si="145"/>
        <v>0</v>
      </c>
      <c r="QL233" s="77">
        <f t="shared" si="145"/>
        <v>537887385.02037799</v>
      </c>
      <c r="QM233" s="77">
        <f t="shared" si="145"/>
        <v>0</v>
      </c>
      <c r="QN233" s="77">
        <f t="shared" si="145"/>
        <v>0</v>
      </c>
      <c r="QO233" s="67">
        <f t="shared" si="145"/>
        <v>211895998442.72168</v>
      </c>
      <c r="QP233" s="68">
        <f t="shared" si="145"/>
        <v>64106080252.996834</v>
      </c>
      <c r="QQ233" s="68">
        <f t="shared" si="145"/>
        <v>2108672803.0734651</v>
      </c>
      <c r="QR233" s="77">
        <f t="shared" si="145"/>
        <v>2010531101.2743495</v>
      </c>
      <c r="QS233" s="77">
        <f t="shared" si="145"/>
        <v>98141701.799115926</v>
      </c>
      <c r="QT233" s="77">
        <f t="shared" si="145"/>
        <v>0</v>
      </c>
      <c r="QU233" s="77">
        <f t="shared" si="145"/>
        <v>0</v>
      </c>
      <c r="QV233" s="77">
        <f t="shared" si="145"/>
        <v>0</v>
      </c>
      <c r="QW233" s="68">
        <f t="shared" si="145"/>
        <v>1390059998.0948727</v>
      </c>
      <c r="QX233" s="77">
        <f t="shared" si="145"/>
        <v>1389314412.662786</v>
      </c>
      <c r="QY233" s="77">
        <f t="shared" si="145"/>
        <v>745585.43208702211</v>
      </c>
      <c r="QZ233" s="68">
        <f t="shared" si="145"/>
        <v>60607347451.828499</v>
      </c>
      <c r="RA233" s="68">
        <f t="shared" si="145"/>
        <v>0</v>
      </c>
      <c r="RB233" s="68">
        <f t="shared" si="145"/>
        <v>0</v>
      </c>
      <c r="RC233" s="77">
        <f t="shared" si="145"/>
        <v>0</v>
      </c>
      <c r="RD233" s="77">
        <f t="shared" si="145"/>
        <v>0</v>
      </c>
      <c r="RE233" s="77">
        <f t="shared" si="145"/>
        <v>0</v>
      </c>
      <c r="RF233" s="77">
        <f t="shared" si="145"/>
        <v>0</v>
      </c>
      <c r="RG233" s="77">
        <f t="shared" si="145"/>
        <v>0</v>
      </c>
      <c r="RH233" s="77">
        <f t="shared" si="145"/>
        <v>0</v>
      </c>
      <c r="RI233" s="68">
        <f t="shared" si="145"/>
        <v>147789918189.72482</v>
      </c>
      <c r="RJ233" s="77">
        <f t="shared" si="145"/>
        <v>8332449159.3556881</v>
      </c>
      <c r="RK233" s="77">
        <f t="shared" si="145"/>
        <v>8332449159.3556881</v>
      </c>
      <c r="RL233" s="77">
        <f t="shared" si="145"/>
        <v>3900683710.491991</v>
      </c>
      <c r="RM233" s="77">
        <f t="shared" si="145"/>
        <v>257082220.55733058</v>
      </c>
      <c r="RN233" s="77">
        <f t="shared" si="145"/>
        <v>120694775.89772986</v>
      </c>
      <c r="RO233" s="77">
        <f t="shared" si="145"/>
        <v>189961.48204410903</v>
      </c>
      <c r="RP233" s="77">
        <f t="shared" si="145"/>
        <v>0</v>
      </c>
      <c r="RQ233" s="77">
        <f t="shared" si="145"/>
        <v>0</v>
      </c>
      <c r="RR233" s="77">
        <f t="shared" si="145"/>
        <v>0</v>
      </c>
      <c r="RS233" s="77">
        <f t="shared" si="145"/>
        <v>0</v>
      </c>
      <c r="RT233" s="77">
        <f t="shared" si="145"/>
        <v>6139162.4903166816</v>
      </c>
      <c r="RU233" s="77">
        <f t="shared" si="145"/>
        <v>0</v>
      </c>
      <c r="RV233" s="77">
        <f t="shared" si="145"/>
        <v>22618193.557278272</v>
      </c>
      <c r="RW233" s="77">
        <f t="shared" si="145"/>
        <v>1596380.1806316408</v>
      </c>
      <c r="RX233" s="77">
        <f t="shared" si="145"/>
        <v>0</v>
      </c>
      <c r="RY233" s="77">
        <f t="shared" si="145"/>
        <v>0</v>
      </c>
      <c r="RZ233" s="77">
        <f t="shared" si="145"/>
        <v>0</v>
      </c>
      <c r="SA233" s="77">
        <f t="shared" si="145"/>
        <v>0</v>
      </c>
      <c r="SB233" s="77">
        <f t="shared" si="145"/>
        <v>0</v>
      </c>
      <c r="SC233" s="77">
        <f t="shared" si="145"/>
        <v>0</v>
      </c>
      <c r="SD233" s="77">
        <f t="shared" si="145"/>
        <v>0</v>
      </c>
      <c r="SE233" s="77">
        <f t="shared" si="145"/>
        <v>0</v>
      </c>
      <c r="SF233" s="77">
        <f t="shared" si="145"/>
        <v>0</v>
      </c>
      <c r="SG233" s="77">
        <f t="shared" si="145"/>
        <v>31545.789092644292</v>
      </c>
      <c r="SH233" s="77">
        <f t="shared" si="145"/>
        <v>55602013.748378195</v>
      </c>
      <c r="SI233" s="77">
        <f t="shared" si="145"/>
        <v>20307263.571186248</v>
      </c>
      <c r="SJ233" s="77">
        <f t="shared" si="145"/>
        <v>0</v>
      </c>
      <c r="SK233" s="77">
        <f t="shared" si="145"/>
        <v>1879382067.0722976</v>
      </c>
      <c r="SL233" s="77">
        <f t="shared" si="145"/>
        <v>1879382067.0722976</v>
      </c>
      <c r="SM233" s="77">
        <f t="shared" si="145"/>
        <v>0</v>
      </c>
      <c r="SN233" s="77">
        <f t="shared" si="145"/>
        <v>149817563.10774967</v>
      </c>
      <c r="SO233" s="77">
        <f t="shared" si="145"/>
        <v>0</v>
      </c>
      <c r="SP233" s="77">
        <f t="shared" si="145"/>
        <v>475284.97855405905</v>
      </c>
      <c r="SQ233" s="77">
        <f t="shared" si="145"/>
        <v>370191.46621954284</v>
      </c>
      <c r="SR233" s="77">
        <f t="shared" si="145"/>
        <v>155628329.80006579</v>
      </c>
      <c r="SS233" s="77">
        <f t="shared" si="145"/>
        <v>47894842.706679091</v>
      </c>
      <c r="ST233" s="77">
        <f t="shared" si="145"/>
        <v>0</v>
      </c>
      <c r="SU233" s="77">
        <f t="shared" si="145"/>
        <v>0</v>
      </c>
      <c r="SV233" s="77">
        <f t="shared" ref="SV233:UG233" si="146">TREND(SV225:SV232,$B$225:$B$232,$B$233,0)</f>
        <v>0</v>
      </c>
      <c r="SW233" s="77">
        <f t="shared" si="146"/>
        <v>596992.23394488299</v>
      </c>
      <c r="SX233" s="77">
        <f t="shared" si="146"/>
        <v>4823440.9138032785</v>
      </c>
      <c r="SY233" s="77">
        <f t="shared" si="146"/>
        <v>7190789.4088795623</v>
      </c>
      <c r="SZ233" s="77">
        <f t="shared" si="146"/>
        <v>55462.635823923105</v>
      </c>
      <c r="TA233" s="77">
        <f t="shared" si="146"/>
        <v>1520193638.0294843</v>
      </c>
      <c r="TB233" s="77">
        <f t="shared" si="146"/>
        <v>51524238.95265992</v>
      </c>
      <c r="TC233" s="77">
        <f t="shared" si="146"/>
        <v>14171950.088213837</v>
      </c>
      <c r="TD233" s="77">
        <f t="shared" si="146"/>
        <v>0</v>
      </c>
      <c r="TE233" s="77">
        <f t="shared" si="146"/>
        <v>2162199.6588364085</v>
      </c>
      <c r="TF233" s="77">
        <f t="shared" si="146"/>
        <v>0</v>
      </c>
      <c r="TG233" s="77">
        <f t="shared" si="146"/>
        <v>113216940.53649689</v>
      </c>
      <c r="TH233" s="77">
        <f t="shared" si="146"/>
        <v>44172205.328676797</v>
      </c>
      <c r="TI233" s="77">
        <f t="shared" si="146"/>
        <v>377966957.93710452</v>
      </c>
      <c r="TJ233" s="77">
        <f t="shared" si="146"/>
        <v>117920061356.13303</v>
      </c>
      <c r="TK233" s="77">
        <f t="shared" si="146"/>
        <v>117920061356.13303</v>
      </c>
      <c r="TL233" s="77">
        <f t="shared" si="146"/>
        <v>95397814816.982956</v>
      </c>
      <c r="TM233" s="77">
        <f t="shared" si="146"/>
        <v>0</v>
      </c>
      <c r="TN233" s="77">
        <f t="shared" si="146"/>
        <v>0</v>
      </c>
      <c r="TO233" s="77">
        <f t="shared" si="146"/>
        <v>0</v>
      </c>
      <c r="TP233" s="77">
        <f t="shared" si="146"/>
        <v>0</v>
      </c>
      <c r="TQ233" s="77">
        <f t="shared" si="146"/>
        <v>0</v>
      </c>
      <c r="TR233" s="77">
        <f t="shared" si="146"/>
        <v>15007368386.425022</v>
      </c>
      <c r="TS233" s="77">
        <f t="shared" si="146"/>
        <v>7514878152.7250099</v>
      </c>
      <c r="TT233" s="77">
        <f t="shared" si="146"/>
        <v>0</v>
      </c>
      <c r="TU233" s="77">
        <f t="shared" si="146"/>
        <v>21493235468.907482</v>
      </c>
      <c r="TV233" s="77">
        <f t="shared" si="146"/>
        <v>0</v>
      </c>
      <c r="TW233" s="77">
        <f t="shared" si="146"/>
        <v>34330728.558899596</v>
      </c>
      <c r="TX233" s="77">
        <f t="shared" si="146"/>
        <v>0</v>
      </c>
      <c r="TY233" s="77">
        <f t="shared" si="146"/>
        <v>51473290.901030399</v>
      </c>
      <c r="TZ233" s="77">
        <f t="shared" si="146"/>
        <v>0</v>
      </c>
      <c r="UA233" s="77">
        <f t="shared" si="146"/>
        <v>0</v>
      </c>
      <c r="UB233" s="77">
        <f t="shared" si="146"/>
        <v>21407431449.447552</v>
      </c>
      <c r="UC233" s="77">
        <f t="shared" si="146"/>
        <v>2582922869.2600284</v>
      </c>
      <c r="UD233" s="77">
        <f t="shared" si="146"/>
        <v>18824508580.187523</v>
      </c>
      <c r="UE233" s="77">
        <f t="shared" si="146"/>
        <v>0</v>
      </c>
      <c r="UF233" s="77">
        <f t="shared" si="146"/>
        <v>0</v>
      </c>
      <c r="UG233" s="68">
        <f t="shared" si="146"/>
        <v>492582592852.38013</v>
      </c>
      <c r="UH233" s="2"/>
      <c r="UI233" s="2"/>
    </row>
    <row r="234" spans="1:555" ht="12">
      <c r="A234" s="740" t="s">
        <v>163</v>
      </c>
      <c r="B234" s="741"/>
      <c r="C234" s="76">
        <f>IFERROR(RSQ(C225:C232,$B$225:$B$232),"N.D")</f>
        <v>0.58849708166599679</v>
      </c>
      <c r="D234" s="76">
        <f t="shared" ref="D234:BO234" si="147">IFERROR(RSQ(D225:D232,$B$225:$B$232),"N.D")</f>
        <v>0.47154127701127824</v>
      </c>
      <c r="E234" s="76">
        <f t="shared" si="147"/>
        <v>0.40389394543676399</v>
      </c>
      <c r="F234" s="76">
        <f t="shared" si="147"/>
        <v>0.39001768877588971</v>
      </c>
      <c r="G234" s="76">
        <f t="shared" si="147"/>
        <v>0.65308661800051127</v>
      </c>
      <c r="H234" s="76">
        <f t="shared" si="147"/>
        <v>2.6240776293123291E-3</v>
      </c>
      <c r="I234" s="76">
        <f t="shared" si="147"/>
        <v>1.5199759789102942E-3</v>
      </c>
      <c r="J234" s="76">
        <f t="shared" si="147"/>
        <v>2.6177232376692473E-3</v>
      </c>
      <c r="K234" s="76">
        <f t="shared" si="147"/>
        <v>0.52256877091090437</v>
      </c>
      <c r="L234" s="76">
        <f t="shared" si="147"/>
        <v>0.12710472157808492</v>
      </c>
      <c r="M234" s="76">
        <f t="shared" si="147"/>
        <v>0.82804453765842911</v>
      </c>
      <c r="N234" s="76">
        <f t="shared" si="147"/>
        <v>0.82374263462769248</v>
      </c>
      <c r="O234" s="76">
        <f t="shared" si="147"/>
        <v>0.90957750516887059</v>
      </c>
      <c r="P234" s="76">
        <f t="shared" si="147"/>
        <v>0.5970946689078499</v>
      </c>
      <c r="Q234" s="76">
        <f t="shared" si="147"/>
        <v>0.81089458888940902</v>
      </c>
      <c r="R234" s="76">
        <f t="shared" si="147"/>
        <v>0.38615094182049925</v>
      </c>
      <c r="S234" s="76">
        <f t="shared" si="147"/>
        <v>0.77747238756301773</v>
      </c>
      <c r="T234" s="76">
        <f t="shared" si="147"/>
        <v>0.8788645031378598</v>
      </c>
      <c r="U234" s="76">
        <f t="shared" si="147"/>
        <v>0.87984385754257743</v>
      </c>
      <c r="V234" s="76">
        <f t="shared" si="147"/>
        <v>0.87948849777338101</v>
      </c>
      <c r="W234" s="76">
        <f t="shared" si="147"/>
        <v>0.85754075750202541</v>
      </c>
      <c r="X234" s="76">
        <f t="shared" si="147"/>
        <v>0.16344007995227319</v>
      </c>
      <c r="Y234" s="76">
        <f t="shared" si="147"/>
        <v>0.87915016479864627</v>
      </c>
      <c r="Z234" s="76">
        <f t="shared" si="147"/>
        <v>0.90056660391545407</v>
      </c>
      <c r="AA234" s="76">
        <f t="shared" si="147"/>
        <v>0.9005666039154544</v>
      </c>
      <c r="AB234" s="76">
        <f t="shared" si="147"/>
        <v>0.27805719891573533</v>
      </c>
      <c r="AC234" s="76">
        <f t="shared" si="147"/>
        <v>0.76352660700767816</v>
      </c>
      <c r="AD234" s="76">
        <f t="shared" si="147"/>
        <v>0.47785791959826307</v>
      </c>
      <c r="AE234" s="76">
        <f t="shared" si="147"/>
        <v>7.5266639110675035E-2</v>
      </c>
      <c r="AF234" s="76">
        <f t="shared" si="147"/>
        <v>3.3690588745940817E-2</v>
      </c>
      <c r="AG234" s="76">
        <f t="shared" si="147"/>
        <v>0.23856198391230671</v>
      </c>
      <c r="AH234" s="76">
        <f t="shared" si="147"/>
        <v>0.64253259113569916</v>
      </c>
      <c r="AI234" s="76">
        <f t="shared" si="147"/>
        <v>0.45027825734580057</v>
      </c>
      <c r="AJ234" s="76">
        <f t="shared" si="147"/>
        <v>0.3641790159290601</v>
      </c>
      <c r="AK234" s="76">
        <f t="shared" si="147"/>
        <v>0.19130813944379774</v>
      </c>
      <c r="AL234" s="76">
        <f t="shared" si="147"/>
        <v>0.38865719417946204</v>
      </c>
      <c r="AM234" s="76">
        <f t="shared" si="147"/>
        <v>0.4021843612171434</v>
      </c>
      <c r="AN234" s="76">
        <f t="shared" si="147"/>
        <v>6.8806113292795767E-3</v>
      </c>
      <c r="AO234" s="76">
        <f t="shared" si="147"/>
        <v>0.58398180127540744</v>
      </c>
      <c r="AP234" s="76">
        <f t="shared" si="147"/>
        <v>0.54351488090624933</v>
      </c>
      <c r="AQ234" s="76">
        <f t="shared" si="147"/>
        <v>9.6619314811688152E-3</v>
      </c>
      <c r="AR234" s="76">
        <f t="shared" si="147"/>
        <v>2.2684180758380839E-2</v>
      </c>
      <c r="AS234" s="76">
        <f t="shared" si="147"/>
        <v>0.15876841554487686</v>
      </c>
      <c r="AT234" s="76">
        <f t="shared" si="147"/>
        <v>6.4786782422059166E-3</v>
      </c>
      <c r="AU234" s="76">
        <f t="shared" si="147"/>
        <v>2.743776481156043E-2</v>
      </c>
      <c r="AV234" s="76" t="str">
        <f t="shared" si="147"/>
        <v>N.D</v>
      </c>
      <c r="AW234" s="76" t="str">
        <f t="shared" si="147"/>
        <v>N.D</v>
      </c>
      <c r="AX234" s="76">
        <f t="shared" si="147"/>
        <v>1.0888171294796658E-4</v>
      </c>
      <c r="AY234" s="76">
        <f t="shared" si="147"/>
        <v>0.33333333333333331</v>
      </c>
      <c r="AZ234" s="76">
        <f t="shared" si="147"/>
        <v>0.33333333333333343</v>
      </c>
      <c r="BA234" s="76" t="str">
        <f t="shared" si="147"/>
        <v>N.D</v>
      </c>
      <c r="BB234" s="76" t="str">
        <f t="shared" si="147"/>
        <v>N.D</v>
      </c>
      <c r="BC234" s="76">
        <f t="shared" si="147"/>
        <v>0.33333333333333343</v>
      </c>
      <c r="BD234" s="76">
        <f t="shared" si="147"/>
        <v>0.25958995954894531</v>
      </c>
      <c r="BE234" s="76">
        <f t="shared" si="147"/>
        <v>0.11584498770383411</v>
      </c>
      <c r="BF234" s="76">
        <f t="shared" si="147"/>
        <v>1.1318458088191383E-2</v>
      </c>
      <c r="BG234" s="76">
        <f t="shared" si="147"/>
        <v>1.6345570394459212E-2</v>
      </c>
      <c r="BH234" s="76">
        <f t="shared" si="147"/>
        <v>0.40935164924598028</v>
      </c>
      <c r="BI234" s="76">
        <f t="shared" si="147"/>
        <v>0.6086978910973726</v>
      </c>
      <c r="BJ234" s="76">
        <f t="shared" si="147"/>
        <v>6.117379031038879E-2</v>
      </c>
      <c r="BK234" s="76">
        <f t="shared" si="147"/>
        <v>2.1283696359434348E-2</v>
      </c>
      <c r="BL234" s="76">
        <f t="shared" si="147"/>
        <v>3.6695241404199317E-3</v>
      </c>
      <c r="BM234" s="76">
        <f t="shared" si="147"/>
        <v>6.8027210884353739E-3</v>
      </c>
      <c r="BN234" s="76">
        <f t="shared" si="147"/>
        <v>0.69049183307940221</v>
      </c>
      <c r="BO234" s="76">
        <f t="shared" si="147"/>
        <v>1.0383581150832013E-3</v>
      </c>
      <c r="BP234" s="76" t="str">
        <f t="shared" ref="BP234:EA234" si="148">IFERROR(RSQ(BP225:BP232,$B$225:$B$232),"N.D")</f>
        <v>N.D</v>
      </c>
      <c r="BQ234" s="76">
        <f t="shared" si="148"/>
        <v>8.0694477749242086E-2</v>
      </c>
      <c r="BR234" s="76">
        <f t="shared" si="148"/>
        <v>0.29912474352540075</v>
      </c>
      <c r="BS234" s="76">
        <f t="shared" si="148"/>
        <v>0.95749409928289242</v>
      </c>
      <c r="BT234" s="76">
        <f t="shared" si="148"/>
        <v>1.2466748391802137E-2</v>
      </c>
      <c r="BU234" s="76">
        <f t="shared" si="148"/>
        <v>3.8536664452854689E-2</v>
      </c>
      <c r="BV234" s="76">
        <f t="shared" si="148"/>
        <v>0.17126151828106312</v>
      </c>
      <c r="BW234" s="76">
        <f t="shared" si="148"/>
        <v>0.40184437869155054</v>
      </c>
      <c r="BX234" s="76">
        <f t="shared" si="148"/>
        <v>0.20781391720216721</v>
      </c>
      <c r="BY234" s="76">
        <f t="shared" si="148"/>
        <v>5.9505151679706665E-2</v>
      </c>
      <c r="BZ234" s="76">
        <f t="shared" si="148"/>
        <v>0.3363419545105229</v>
      </c>
      <c r="CA234" s="76">
        <f t="shared" si="148"/>
        <v>0.33333333333333331</v>
      </c>
      <c r="CB234" s="76" t="str">
        <f t="shared" si="148"/>
        <v>N.D</v>
      </c>
      <c r="CC234" s="76">
        <f t="shared" si="148"/>
        <v>0.57213450538284771</v>
      </c>
      <c r="CD234" s="76">
        <f t="shared" si="148"/>
        <v>0.10715474295988341</v>
      </c>
      <c r="CE234" s="76">
        <f t="shared" si="148"/>
        <v>0.41424616479399362</v>
      </c>
      <c r="CF234" s="76">
        <f t="shared" si="148"/>
        <v>0.55604868655271245</v>
      </c>
      <c r="CG234" s="76">
        <f t="shared" si="148"/>
        <v>0.95078820102501904</v>
      </c>
      <c r="CH234" s="76">
        <f t="shared" si="148"/>
        <v>0.70266800963805787</v>
      </c>
      <c r="CI234" s="76">
        <f t="shared" si="148"/>
        <v>0.5440789329559077</v>
      </c>
      <c r="CJ234" s="76">
        <f t="shared" si="148"/>
        <v>1.3216948337269141E-3</v>
      </c>
      <c r="CK234" s="76">
        <f t="shared" si="148"/>
        <v>0.22355565722545462</v>
      </c>
      <c r="CL234" s="76">
        <f t="shared" si="148"/>
        <v>5.4876532846620356E-3</v>
      </c>
      <c r="CM234" s="76">
        <f t="shared" si="148"/>
        <v>0.24688802789558489</v>
      </c>
      <c r="CN234" s="76">
        <f t="shared" si="148"/>
        <v>6.4728572087336067E-2</v>
      </c>
      <c r="CO234" s="76">
        <f t="shared" si="148"/>
        <v>0.42911127805674748</v>
      </c>
      <c r="CP234" s="76">
        <f t="shared" si="148"/>
        <v>0.19371201288762754</v>
      </c>
      <c r="CQ234" s="76">
        <f t="shared" si="148"/>
        <v>0.45603075016620503</v>
      </c>
      <c r="CR234" s="76">
        <f t="shared" si="148"/>
        <v>0.58257385744634183</v>
      </c>
      <c r="CS234" s="76">
        <f t="shared" si="148"/>
        <v>0.35260452759660038</v>
      </c>
      <c r="CT234" s="76">
        <f t="shared" si="148"/>
        <v>0.82697722715683597</v>
      </c>
      <c r="CU234" s="76" t="str">
        <f t="shared" si="148"/>
        <v>N.D</v>
      </c>
      <c r="CV234" s="76">
        <f t="shared" si="148"/>
        <v>0.54805076097490646</v>
      </c>
      <c r="CW234" s="76">
        <f t="shared" si="148"/>
        <v>0.16662857148192783</v>
      </c>
      <c r="CX234" s="76">
        <f t="shared" si="148"/>
        <v>0.65027759161114906</v>
      </c>
      <c r="CY234" s="76">
        <f t="shared" si="148"/>
        <v>0.33333333333333331</v>
      </c>
      <c r="CZ234" s="76">
        <f t="shared" si="148"/>
        <v>2.9747328447629E-2</v>
      </c>
      <c r="DA234" s="76">
        <f t="shared" si="148"/>
        <v>3.541127557649619E-2</v>
      </c>
      <c r="DB234" s="76">
        <f t="shared" si="148"/>
        <v>4.9183034864848699E-5</v>
      </c>
      <c r="DC234" s="76" t="str">
        <f t="shared" si="148"/>
        <v>N.D</v>
      </c>
      <c r="DD234" s="76">
        <f t="shared" si="148"/>
        <v>7.0467544381209533E-3</v>
      </c>
      <c r="DE234" s="76" t="str">
        <f t="shared" si="148"/>
        <v>N.D</v>
      </c>
      <c r="DF234" s="76">
        <f t="shared" si="148"/>
        <v>0.70604817956013977</v>
      </c>
      <c r="DG234" s="76">
        <f t="shared" si="148"/>
        <v>0.65511213552210135</v>
      </c>
      <c r="DH234" s="76">
        <f t="shared" si="148"/>
        <v>2.3358812850200576E-2</v>
      </c>
      <c r="DI234" s="76">
        <f t="shared" si="148"/>
        <v>9.4441666148663811E-2</v>
      </c>
      <c r="DJ234" s="76" t="str">
        <f t="shared" si="148"/>
        <v>N.D</v>
      </c>
      <c r="DK234" s="76">
        <f t="shared" si="148"/>
        <v>9.4441666148663811E-2</v>
      </c>
      <c r="DL234" s="76" t="str">
        <f t="shared" si="148"/>
        <v>N.D</v>
      </c>
      <c r="DM234" s="76">
        <f t="shared" si="148"/>
        <v>0.3845965864588618</v>
      </c>
      <c r="DN234" s="76">
        <f t="shared" si="148"/>
        <v>0.2965606428512032</v>
      </c>
      <c r="DO234" s="76">
        <f t="shared" si="148"/>
        <v>0.13786157638433408</v>
      </c>
      <c r="DP234" s="76">
        <f t="shared" si="148"/>
        <v>0.21877827910625758</v>
      </c>
      <c r="DQ234" s="76">
        <f t="shared" si="148"/>
        <v>2.7203206998273468E-2</v>
      </c>
      <c r="DR234" s="76">
        <f t="shared" si="148"/>
        <v>0.41123251473632916</v>
      </c>
      <c r="DS234" s="76">
        <f t="shared" si="148"/>
        <v>0.86757347969457976</v>
      </c>
      <c r="DT234" s="76">
        <f t="shared" si="148"/>
        <v>0.87195411869837436</v>
      </c>
      <c r="DU234" s="76">
        <f t="shared" si="148"/>
        <v>0.18342288562501419</v>
      </c>
      <c r="DV234" s="76">
        <f t="shared" si="148"/>
        <v>0.69824135177145352</v>
      </c>
      <c r="DW234" s="76">
        <f t="shared" si="148"/>
        <v>0.11932316771935446</v>
      </c>
      <c r="DX234" s="76">
        <f t="shared" si="148"/>
        <v>0.80715935661298621</v>
      </c>
      <c r="DY234" s="76">
        <f t="shared" si="148"/>
        <v>0.68820518290296062</v>
      </c>
      <c r="DZ234" s="76" t="str">
        <f t="shared" si="148"/>
        <v>N.D</v>
      </c>
      <c r="EA234" s="76">
        <f t="shared" si="148"/>
        <v>0.43887532973507065</v>
      </c>
      <c r="EB234" s="76" t="str">
        <f t="shared" ref="EB234:GM234" si="149">IFERROR(RSQ(EB225:EB232,$B$225:$B$232),"N.D")</f>
        <v>N.D</v>
      </c>
      <c r="EC234" s="76">
        <f t="shared" si="149"/>
        <v>0.17624220583172498</v>
      </c>
      <c r="ED234" s="76">
        <f t="shared" si="149"/>
        <v>0.14370647887690999</v>
      </c>
      <c r="EE234" s="76">
        <f t="shared" si="149"/>
        <v>0.17737817529702393</v>
      </c>
      <c r="EF234" s="76">
        <f t="shared" si="149"/>
        <v>0.38025250398616001</v>
      </c>
      <c r="EG234" s="76">
        <f t="shared" si="149"/>
        <v>0.42452965861219344</v>
      </c>
      <c r="EH234" s="76">
        <f t="shared" si="149"/>
        <v>0.41356851519455834</v>
      </c>
      <c r="EI234" s="76">
        <f t="shared" si="149"/>
        <v>0.86501603647523473</v>
      </c>
      <c r="EJ234" s="76">
        <f t="shared" si="149"/>
        <v>0.14664637196554711</v>
      </c>
      <c r="EK234" s="76">
        <f t="shared" si="149"/>
        <v>0.78402182868058934</v>
      </c>
      <c r="EL234" s="76">
        <f t="shared" si="149"/>
        <v>1.1009966180302427E-2</v>
      </c>
      <c r="EM234" s="76">
        <f t="shared" si="149"/>
        <v>0.79718567564380316</v>
      </c>
      <c r="EN234" s="76">
        <f t="shared" si="149"/>
        <v>0.91030452962789699</v>
      </c>
      <c r="EO234" s="76">
        <f t="shared" si="149"/>
        <v>0.11777189155405293</v>
      </c>
      <c r="EP234" s="76">
        <f t="shared" si="149"/>
        <v>0.23606406977561228</v>
      </c>
      <c r="EQ234" s="76">
        <f t="shared" si="149"/>
        <v>0.29242982444140075</v>
      </c>
      <c r="ER234" s="76">
        <f t="shared" si="149"/>
        <v>0.32789551494193181</v>
      </c>
      <c r="ES234" s="76">
        <f t="shared" si="149"/>
        <v>0.11307590077336482</v>
      </c>
      <c r="ET234" s="76">
        <f t="shared" si="149"/>
        <v>0.19664108130435401</v>
      </c>
      <c r="EU234" s="76">
        <f t="shared" si="149"/>
        <v>0.80707043121183697</v>
      </c>
      <c r="EV234" s="76">
        <f t="shared" si="149"/>
        <v>4.8056417253496894E-2</v>
      </c>
      <c r="EW234" s="76">
        <f t="shared" si="149"/>
        <v>3.1311280255726111E-2</v>
      </c>
      <c r="EX234" s="76" t="str">
        <f t="shared" si="149"/>
        <v>N.D</v>
      </c>
      <c r="EY234" s="76">
        <f t="shared" si="149"/>
        <v>0.50798169573586893</v>
      </c>
      <c r="EZ234" s="76">
        <f t="shared" si="149"/>
        <v>0.37362032299604081</v>
      </c>
      <c r="FA234" s="76">
        <f t="shared" si="149"/>
        <v>0.88707067608480594</v>
      </c>
      <c r="FB234" s="76">
        <f t="shared" si="149"/>
        <v>6.8027210884353765E-3</v>
      </c>
      <c r="FC234" s="76">
        <f t="shared" si="149"/>
        <v>0.30152110196484444</v>
      </c>
      <c r="FD234" s="76" t="str">
        <f t="shared" si="149"/>
        <v>N.D</v>
      </c>
      <c r="FE234" s="76" t="str">
        <f t="shared" si="149"/>
        <v>N.D</v>
      </c>
      <c r="FF234" s="76">
        <f t="shared" si="149"/>
        <v>0.52645869776427801</v>
      </c>
      <c r="FG234" s="76">
        <f t="shared" si="149"/>
        <v>0.16558966080300866</v>
      </c>
      <c r="FH234" s="76">
        <f t="shared" si="149"/>
        <v>0.21046208758187784</v>
      </c>
      <c r="FI234" s="76">
        <f t="shared" si="149"/>
        <v>0.26169595638071391</v>
      </c>
      <c r="FJ234" s="76">
        <f t="shared" si="149"/>
        <v>0.45417084382050316</v>
      </c>
      <c r="FK234" s="76">
        <f t="shared" si="149"/>
        <v>0.66999743199090156</v>
      </c>
      <c r="FL234" s="76" t="str">
        <f t="shared" si="149"/>
        <v>N.D</v>
      </c>
      <c r="FM234" s="76" t="str">
        <f t="shared" si="149"/>
        <v>N.D</v>
      </c>
      <c r="FN234" s="76" t="str">
        <f t="shared" si="149"/>
        <v>N.D</v>
      </c>
      <c r="FO234" s="76">
        <f t="shared" si="149"/>
        <v>7.439553307157132E-3</v>
      </c>
      <c r="FP234" s="76">
        <f t="shared" si="149"/>
        <v>0.79292419621263077</v>
      </c>
      <c r="FQ234" s="76" t="str">
        <f t="shared" si="149"/>
        <v>N.D</v>
      </c>
      <c r="FR234" s="76">
        <f t="shared" si="149"/>
        <v>0.87310622018130157</v>
      </c>
      <c r="FS234" s="76">
        <f t="shared" si="149"/>
        <v>0.88825528576791368</v>
      </c>
      <c r="FT234" s="76">
        <f t="shared" si="149"/>
        <v>0.45302191228122951</v>
      </c>
      <c r="FU234" s="76">
        <f t="shared" si="149"/>
        <v>0.85944247266150509</v>
      </c>
      <c r="FV234" s="76">
        <f t="shared" si="149"/>
        <v>0.7521039534199816</v>
      </c>
      <c r="FW234" s="76">
        <f t="shared" si="149"/>
        <v>0.76381331542327779</v>
      </c>
      <c r="FX234" s="76">
        <f t="shared" si="149"/>
        <v>0.63476203592913194</v>
      </c>
      <c r="FY234" s="76">
        <f t="shared" si="149"/>
        <v>0.33333333333333343</v>
      </c>
      <c r="FZ234" s="76">
        <f t="shared" si="149"/>
        <v>0.40061250507168505</v>
      </c>
      <c r="GA234" s="76">
        <f t="shared" si="149"/>
        <v>0.81405767294750642</v>
      </c>
      <c r="GB234" s="76">
        <f t="shared" si="149"/>
        <v>0.52249297318266141</v>
      </c>
      <c r="GC234" s="76">
        <f t="shared" si="149"/>
        <v>0.53011961540059338</v>
      </c>
      <c r="GD234" s="76" t="str">
        <f t="shared" si="149"/>
        <v>N.D</v>
      </c>
      <c r="GE234" s="76">
        <f t="shared" si="149"/>
        <v>0.53011961540059338</v>
      </c>
      <c r="GF234" s="76" t="str">
        <f t="shared" si="149"/>
        <v>N.D</v>
      </c>
      <c r="GG234" s="76">
        <f t="shared" si="149"/>
        <v>1.0394042112595982E-2</v>
      </c>
      <c r="GH234" s="76">
        <f t="shared" si="149"/>
        <v>0.58585682676768236</v>
      </c>
      <c r="GI234" s="76">
        <f t="shared" si="149"/>
        <v>0.58237076133380639</v>
      </c>
      <c r="GJ234" s="76">
        <f t="shared" si="149"/>
        <v>0.58237076133380639</v>
      </c>
      <c r="GK234" s="76" t="str">
        <f t="shared" si="149"/>
        <v>N.D</v>
      </c>
      <c r="GL234" s="76">
        <f t="shared" si="149"/>
        <v>0.46620262514118455</v>
      </c>
      <c r="GM234" s="76">
        <f t="shared" si="149"/>
        <v>0.74254056549705605</v>
      </c>
      <c r="GN234" s="76">
        <f t="shared" ref="GN234:IY234" si="150">IFERROR(RSQ(GN225:GN232,$B$225:$B$232),"N.D")</f>
        <v>0.3118448995590356</v>
      </c>
      <c r="GO234" s="76">
        <f t="shared" si="150"/>
        <v>0.56484897712211124</v>
      </c>
      <c r="GP234" s="76">
        <f t="shared" si="150"/>
        <v>0.57470818280820268</v>
      </c>
      <c r="GQ234" s="76">
        <f t="shared" si="150"/>
        <v>0.83994540672246887</v>
      </c>
      <c r="GR234" s="76">
        <f t="shared" si="150"/>
        <v>0.15626224743583594</v>
      </c>
      <c r="GS234" s="76" t="str">
        <f t="shared" si="150"/>
        <v>N.D</v>
      </c>
      <c r="GT234" s="76">
        <f t="shared" si="150"/>
        <v>0.41342279852642871</v>
      </c>
      <c r="GU234" s="76">
        <f t="shared" si="150"/>
        <v>3.493901513193047E-2</v>
      </c>
      <c r="GV234" s="76" t="str">
        <f t="shared" si="150"/>
        <v>N.D</v>
      </c>
      <c r="GW234" s="76" t="str">
        <f t="shared" si="150"/>
        <v>N.D</v>
      </c>
      <c r="GX234" s="76" t="str">
        <f t="shared" si="150"/>
        <v>N.D</v>
      </c>
      <c r="GY234" s="76" t="str">
        <f t="shared" si="150"/>
        <v>N.D</v>
      </c>
      <c r="GZ234" s="76">
        <f t="shared" si="150"/>
        <v>0.54843988859929427</v>
      </c>
      <c r="HA234" s="76">
        <f t="shared" si="150"/>
        <v>0.18648931906957156</v>
      </c>
      <c r="HB234" s="76">
        <f t="shared" si="150"/>
        <v>6.8027210884353765E-3</v>
      </c>
      <c r="HC234" s="76" t="str">
        <f t="shared" si="150"/>
        <v>N.D</v>
      </c>
      <c r="HD234" s="76">
        <f t="shared" si="150"/>
        <v>1.1877208473931368E-2</v>
      </c>
      <c r="HE234" s="76">
        <f t="shared" si="150"/>
        <v>6.6462119364290501E-2</v>
      </c>
      <c r="HF234" s="76">
        <f t="shared" si="150"/>
        <v>0.19153798197200492</v>
      </c>
      <c r="HG234" s="76">
        <f t="shared" si="150"/>
        <v>0.17884043718523512</v>
      </c>
      <c r="HH234" s="76">
        <f t="shared" si="150"/>
        <v>0.33088286912025772</v>
      </c>
      <c r="HI234" s="76">
        <f t="shared" si="150"/>
        <v>0.22073574383195541</v>
      </c>
      <c r="HJ234" s="76">
        <f t="shared" si="150"/>
        <v>0.33088286912025772</v>
      </c>
      <c r="HK234" s="76">
        <f t="shared" si="150"/>
        <v>0.22073574383195541</v>
      </c>
      <c r="HL234" s="76" t="str">
        <f t="shared" si="150"/>
        <v>N.D</v>
      </c>
      <c r="HM234" s="76">
        <f t="shared" si="150"/>
        <v>0.33333333333333343</v>
      </c>
      <c r="HN234" s="76" t="str">
        <f t="shared" si="150"/>
        <v>N.D</v>
      </c>
      <c r="HO234" s="76" t="str">
        <f t="shared" si="150"/>
        <v>N.D</v>
      </c>
      <c r="HP234" s="76">
        <f t="shared" si="150"/>
        <v>5.4444378687729111E-2</v>
      </c>
      <c r="HQ234" s="76">
        <f t="shared" si="150"/>
        <v>3.0831084135673172E-2</v>
      </c>
      <c r="HR234" s="76">
        <f t="shared" si="150"/>
        <v>3.4442734549532887E-2</v>
      </c>
      <c r="HS234" s="76">
        <f t="shared" si="150"/>
        <v>3.4336267468876229E-3</v>
      </c>
      <c r="HT234" s="76">
        <f t="shared" si="150"/>
        <v>6.5726044776965573E-2</v>
      </c>
      <c r="HU234" s="76" t="str">
        <f t="shared" si="150"/>
        <v>N.D</v>
      </c>
      <c r="HV234" s="76">
        <f t="shared" si="150"/>
        <v>0.51224531512207683</v>
      </c>
      <c r="HW234" s="76" t="str">
        <f t="shared" si="150"/>
        <v>N.D</v>
      </c>
      <c r="HX234" s="76">
        <f t="shared" si="150"/>
        <v>0.33088286912025772</v>
      </c>
      <c r="HY234" s="76">
        <f t="shared" si="150"/>
        <v>0.22073574383195541</v>
      </c>
      <c r="HZ234" s="76">
        <f t="shared" si="150"/>
        <v>0.36542988779151508</v>
      </c>
      <c r="IA234" s="76">
        <f t="shared" si="150"/>
        <v>0.38080941083195413</v>
      </c>
      <c r="IB234" s="76">
        <f t="shared" si="150"/>
        <v>0.32014453930332176</v>
      </c>
      <c r="IC234" s="76" t="str">
        <f t="shared" si="150"/>
        <v>N.D</v>
      </c>
      <c r="ID234" s="76" t="str">
        <f t="shared" si="150"/>
        <v>N.D</v>
      </c>
      <c r="IE234" s="76">
        <f t="shared" si="150"/>
        <v>6.2139219933860512E-2</v>
      </c>
      <c r="IF234" s="76" t="str">
        <f t="shared" si="150"/>
        <v>N.D</v>
      </c>
      <c r="IG234" s="76">
        <f t="shared" si="150"/>
        <v>0.24096324991223117</v>
      </c>
      <c r="IH234" s="76">
        <f t="shared" si="150"/>
        <v>0.53376092000928355</v>
      </c>
      <c r="II234" s="76" t="str">
        <f t="shared" si="150"/>
        <v>N.D</v>
      </c>
      <c r="IJ234" s="76">
        <f t="shared" si="150"/>
        <v>0.88168205606725047</v>
      </c>
      <c r="IK234" s="76">
        <f t="shared" si="150"/>
        <v>6.1224489795918366E-2</v>
      </c>
      <c r="IL234" s="76">
        <f t="shared" si="150"/>
        <v>0.98866024785417994</v>
      </c>
      <c r="IM234" s="76">
        <f t="shared" si="150"/>
        <v>0.15222530036155754</v>
      </c>
      <c r="IN234" s="76">
        <f t="shared" si="150"/>
        <v>0.82076405442697609</v>
      </c>
      <c r="IO234" s="76">
        <f t="shared" si="150"/>
        <v>0.82076405141591391</v>
      </c>
      <c r="IP234" s="76">
        <f t="shared" si="150"/>
        <v>0.97244652459098646</v>
      </c>
      <c r="IQ234" s="76" t="str">
        <f t="shared" si="150"/>
        <v>N.D</v>
      </c>
      <c r="IR234" s="76" t="str">
        <f t="shared" si="150"/>
        <v>N.D</v>
      </c>
      <c r="IS234" s="76" t="str">
        <f t="shared" si="150"/>
        <v>N.D</v>
      </c>
      <c r="IT234" s="76" t="str">
        <f t="shared" si="150"/>
        <v>N.D</v>
      </c>
      <c r="IU234" s="76" t="str">
        <f t="shared" si="150"/>
        <v>N.D</v>
      </c>
      <c r="IV234" s="76">
        <f t="shared" si="150"/>
        <v>1.011148559996222E-3</v>
      </c>
      <c r="IW234" s="76" t="str">
        <f t="shared" si="150"/>
        <v>N.D</v>
      </c>
      <c r="IX234" s="76">
        <f t="shared" si="150"/>
        <v>6.8027210884353765E-3</v>
      </c>
      <c r="IY234" s="76" t="str">
        <f t="shared" si="150"/>
        <v>N.D</v>
      </c>
      <c r="IZ234" s="76" t="str">
        <f t="shared" ref="IZ234:LK234" si="151">IFERROR(RSQ(IZ225:IZ232,$B$225:$B$232),"N.D")</f>
        <v>N.D</v>
      </c>
      <c r="JA234" s="76" t="str">
        <f t="shared" si="151"/>
        <v>N.D</v>
      </c>
      <c r="JB234" s="76">
        <f t="shared" si="151"/>
        <v>6.8027210884353765E-3</v>
      </c>
      <c r="JC234" s="76" t="str">
        <f t="shared" si="151"/>
        <v>N.D</v>
      </c>
      <c r="JD234" s="76" t="str">
        <f t="shared" si="151"/>
        <v>N.D</v>
      </c>
      <c r="JE234" s="76" t="str">
        <f t="shared" si="151"/>
        <v>N.D</v>
      </c>
      <c r="JF234" s="76" t="str">
        <f t="shared" si="151"/>
        <v>N.D</v>
      </c>
      <c r="JG234" s="76" t="str">
        <f t="shared" si="151"/>
        <v>N.D</v>
      </c>
      <c r="JH234" s="76" t="str">
        <f t="shared" si="151"/>
        <v>N.D</v>
      </c>
      <c r="JI234" s="76" t="str">
        <f t="shared" si="151"/>
        <v>N.D</v>
      </c>
      <c r="JJ234" s="76">
        <f t="shared" si="151"/>
        <v>0.4628132539658944</v>
      </c>
      <c r="JK234" s="76">
        <f t="shared" si="151"/>
        <v>0.62173750251567972</v>
      </c>
      <c r="JL234" s="76">
        <f t="shared" si="151"/>
        <v>0.17006802721088438</v>
      </c>
      <c r="JM234" s="76">
        <f t="shared" si="151"/>
        <v>6.3810567781362848E-2</v>
      </c>
      <c r="JN234" s="76">
        <f t="shared" si="151"/>
        <v>6.122448979591838E-2</v>
      </c>
      <c r="JO234" s="76">
        <f t="shared" si="151"/>
        <v>6.3860716426629799E-2</v>
      </c>
      <c r="JP234" s="76">
        <f t="shared" si="151"/>
        <v>0.11628836691753035</v>
      </c>
      <c r="JQ234" s="76">
        <f t="shared" si="151"/>
        <v>2.0276684470466669E-2</v>
      </c>
      <c r="JR234" s="76">
        <f t="shared" si="151"/>
        <v>6.1224489795918408E-2</v>
      </c>
      <c r="JS234" s="76" t="str">
        <f t="shared" si="151"/>
        <v>N.D</v>
      </c>
      <c r="JT234" s="76" t="str">
        <f t="shared" si="151"/>
        <v>N.D</v>
      </c>
      <c r="JU234" s="76" t="str">
        <f t="shared" si="151"/>
        <v>N.D</v>
      </c>
      <c r="JV234" s="76" t="str">
        <f t="shared" si="151"/>
        <v>N.D</v>
      </c>
      <c r="JW234" s="76" t="str">
        <f t="shared" si="151"/>
        <v>N.D</v>
      </c>
      <c r="JX234" s="76" t="str">
        <f t="shared" si="151"/>
        <v>N.D</v>
      </c>
      <c r="JY234" s="76" t="str">
        <f t="shared" si="151"/>
        <v>N.D</v>
      </c>
      <c r="JZ234" s="76" t="str">
        <f t="shared" si="151"/>
        <v>N.D</v>
      </c>
      <c r="KA234" s="76" t="str">
        <f t="shared" si="151"/>
        <v>N.D</v>
      </c>
      <c r="KB234" s="76" t="str">
        <f t="shared" si="151"/>
        <v>N.D</v>
      </c>
      <c r="KC234" s="76" t="str">
        <f t="shared" si="151"/>
        <v>N.D</v>
      </c>
      <c r="KD234" s="76" t="str">
        <f t="shared" si="151"/>
        <v>N.D</v>
      </c>
      <c r="KE234" s="76" t="str">
        <f t="shared" si="151"/>
        <v>N.D</v>
      </c>
      <c r="KF234" s="76" t="str">
        <f t="shared" si="151"/>
        <v>N.D</v>
      </c>
      <c r="KG234" s="76" t="str">
        <f t="shared" si="151"/>
        <v>N.D</v>
      </c>
      <c r="KH234" s="76" t="str">
        <f t="shared" si="151"/>
        <v>N.D</v>
      </c>
      <c r="KI234" s="76">
        <f t="shared" si="151"/>
        <v>0.12346143069979566</v>
      </c>
      <c r="KJ234" s="76" t="str">
        <f t="shared" si="151"/>
        <v>N.D</v>
      </c>
      <c r="KK234" s="76" t="str">
        <f t="shared" si="151"/>
        <v>N.D</v>
      </c>
      <c r="KL234" s="76">
        <f t="shared" si="151"/>
        <v>0.1340256154843088</v>
      </c>
      <c r="KM234" s="76">
        <f t="shared" si="151"/>
        <v>0.14468541461374501</v>
      </c>
      <c r="KN234" s="76">
        <f t="shared" si="151"/>
        <v>8.7098645238582934E-2</v>
      </c>
      <c r="KO234" s="76">
        <f t="shared" si="151"/>
        <v>2.8302972658113934E-2</v>
      </c>
      <c r="KP234" s="76">
        <f t="shared" si="151"/>
        <v>0.17782778331221827</v>
      </c>
      <c r="KQ234" s="76">
        <f t="shared" si="151"/>
        <v>0.5358547786124116</v>
      </c>
      <c r="KR234" s="76" t="str">
        <f t="shared" si="151"/>
        <v>N.D</v>
      </c>
      <c r="KS234" s="76">
        <f t="shared" si="151"/>
        <v>3.7099716782891361E-4</v>
      </c>
      <c r="KT234" s="76">
        <f t="shared" si="151"/>
        <v>0.64483682442793</v>
      </c>
      <c r="KU234" s="76" t="str">
        <f t="shared" si="151"/>
        <v>N.D</v>
      </c>
      <c r="KV234" s="76">
        <f t="shared" si="151"/>
        <v>0.21159458608535076</v>
      </c>
      <c r="KW234" s="76" t="str">
        <f t="shared" si="151"/>
        <v>N.D</v>
      </c>
      <c r="KX234" s="76">
        <f t="shared" si="151"/>
        <v>0.39503732862592161</v>
      </c>
      <c r="KY234" s="76">
        <f t="shared" si="151"/>
        <v>5.3240937773977308E-2</v>
      </c>
      <c r="KZ234" s="76">
        <f t="shared" si="151"/>
        <v>3.7745300456211432E-2</v>
      </c>
      <c r="LA234" s="76">
        <f t="shared" si="151"/>
        <v>0.83737101526207058</v>
      </c>
      <c r="LB234" s="76">
        <f t="shared" si="151"/>
        <v>0.89356250557382499</v>
      </c>
      <c r="LC234" s="76">
        <f t="shared" si="151"/>
        <v>2.527370824593653E-2</v>
      </c>
      <c r="LD234" s="76">
        <f t="shared" si="151"/>
        <v>0.45445399749869164</v>
      </c>
      <c r="LE234" s="76">
        <f t="shared" si="151"/>
        <v>0.67337174812749978</v>
      </c>
      <c r="LF234" s="76">
        <f t="shared" si="151"/>
        <v>0.17828182526908642</v>
      </c>
      <c r="LG234" s="76" t="str">
        <f t="shared" si="151"/>
        <v>N.D</v>
      </c>
      <c r="LH234" s="76">
        <f t="shared" si="151"/>
        <v>2.1184968071863413E-2</v>
      </c>
      <c r="LI234" s="76">
        <f t="shared" si="151"/>
        <v>0.21002169613727953</v>
      </c>
      <c r="LJ234" s="76">
        <f t="shared" si="151"/>
        <v>0.480556801750542</v>
      </c>
      <c r="LK234" s="76">
        <f t="shared" si="151"/>
        <v>0.84676779073351449</v>
      </c>
      <c r="LL234" s="76">
        <f t="shared" ref="LL234:NW234" si="152">IFERROR(RSQ(LL225:LL232,$B$225:$B$232),"N.D")</f>
        <v>0.41506726860449877</v>
      </c>
      <c r="LM234" s="76">
        <f t="shared" si="152"/>
        <v>0.69676759940949873</v>
      </c>
      <c r="LN234" s="76">
        <f t="shared" si="152"/>
        <v>0.44724822443632617</v>
      </c>
      <c r="LO234" s="76">
        <f t="shared" si="152"/>
        <v>2.6608319858762723E-3</v>
      </c>
      <c r="LP234" s="76">
        <f t="shared" si="152"/>
        <v>0.38015748314386044</v>
      </c>
      <c r="LQ234" s="76">
        <f t="shared" si="152"/>
        <v>1.132229343885491E-2</v>
      </c>
      <c r="LR234" s="76">
        <f t="shared" si="152"/>
        <v>0.374664595460098</v>
      </c>
      <c r="LS234" s="76">
        <f t="shared" si="152"/>
        <v>7.4894820974266779E-2</v>
      </c>
      <c r="LT234" s="76" t="str">
        <f t="shared" si="152"/>
        <v>N.D</v>
      </c>
      <c r="LU234" s="76">
        <f t="shared" si="152"/>
        <v>8.6554368104564697E-2</v>
      </c>
      <c r="LV234" s="76">
        <f t="shared" si="152"/>
        <v>0.81440714549994953</v>
      </c>
      <c r="LW234" s="76">
        <f t="shared" si="152"/>
        <v>3.3389769226157405E-2</v>
      </c>
      <c r="LX234" s="76">
        <f t="shared" si="152"/>
        <v>0.20883102178971172</v>
      </c>
      <c r="LY234" s="76">
        <f t="shared" si="152"/>
        <v>0.17006802721088438</v>
      </c>
      <c r="LZ234" s="76">
        <f t="shared" si="152"/>
        <v>0.19015425123059895</v>
      </c>
      <c r="MA234" s="76">
        <f t="shared" si="152"/>
        <v>0.52492642943460799</v>
      </c>
      <c r="MB234" s="76">
        <f t="shared" si="152"/>
        <v>0.37971919395800863</v>
      </c>
      <c r="MC234" s="76">
        <f t="shared" si="152"/>
        <v>0.17006802721088438</v>
      </c>
      <c r="MD234" s="76" t="str">
        <f t="shared" si="152"/>
        <v>N.D</v>
      </c>
      <c r="ME234" s="76">
        <f t="shared" si="152"/>
        <v>1.4189645331642619E-2</v>
      </c>
      <c r="MF234" s="76">
        <f t="shared" si="152"/>
        <v>0.26264314184804122</v>
      </c>
      <c r="MG234" s="76">
        <f t="shared" si="152"/>
        <v>0.16769909776133668</v>
      </c>
      <c r="MH234" s="76">
        <f t="shared" si="152"/>
        <v>0.11648491951163674</v>
      </c>
      <c r="MI234" s="76">
        <f t="shared" si="152"/>
        <v>0.68095771625280599</v>
      </c>
      <c r="MJ234" s="76">
        <f t="shared" si="152"/>
        <v>0.80868607150961047</v>
      </c>
      <c r="MK234" s="76" t="str">
        <f t="shared" si="152"/>
        <v>N.D</v>
      </c>
      <c r="ML234" s="76" t="str">
        <f t="shared" si="152"/>
        <v>N.D</v>
      </c>
      <c r="MM234" s="76">
        <f t="shared" si="152"/>
        <v>0.60904676467718</v>
      </c>
      <c r="MN234" s="76">
        <f t="shared" si="152"/>
        <v>0.27749643614781783</v>
      </c>
      <c r="MO234" s="76">
        <f t="shared" si="152"/>
        <v>0.54793180589643442</v>
      </c>
      <c r="MP234" s="76" t="str">
        <f t="shared" si="152"/>
        <v>N.D</v>
      </c>
      <c r="MQ234" s="76">
        <f t="shared" si="152"/>
        <v>0.54199367428494061</v>
      </c>
      <c r="MR234" s="76">
        <f t="shared" si="152"/>
        <v>6.8027210884353765E-3</v>
      </c>
      <c r="MS234" s="76">
        <f t="shared" si="152"/>
        <v>0.17060680471304229</v>
      </c>
      <c r="MT234" s="76">
        <f t="shared" si="152"/>
        <v>0.14862520459606648</v>
      </c>
      <c r="MU234" s="76">
        <f t="shared" si="152"/>
        <v>0.20331384931118943</v>
      </c>
      <c r="MV234" s="76">
        <f t="shared" si="152"/>
        <v>0.80330702256205044</v>
      </c>
      <c r="MW234" s="76">
        <f t="shared" si="152"/>
        <v>0.82022461226953036</v>
      </c>
      <c r="MX234" s="76" t="str">
        <f t="shared" si="152"/>
        <v>N.D</v>
      </c>
      <c r="MY234" s="76">
        <f t="shared" si="152"/>
        <v>0.25612170511753485</v>
      </c>
      <c r="MZ234" s="76">
        <f t="shared" si="152"/>
        <v>0.1726419348504826</v>
      </c>
      <c r="NA234" s="76">
        <f t="shared" si="152"/>
        <v>0.50260481414317482</v>
      </c>
      <c r="NB234" s="76">
        <f t="shared" si="152"/>
        <v>0.50260481414317482</v>
      </c>
      <c r="NC234" s="76" t="str">
        <f t="shared" si="152"/>
        <v>N.D</v>
      </c>
      <c r="ND234" s="76">
        <f t="shared" si="152"/>
        <v>6.4518605131732354E-2</v>
      </c>
      <c r="NE234" s="76">
        <f t="shared" si="152"/>
        <v>6.4518605131732354E-2</v>
      </c>
      <c r="NF234" s="76" t="str">
        <f t="shared" si="152"/>
        <v>N.D</v>
      </c>
      <c r="NG234" s="76">
        <f t="shared" si="152"/>
        <v>0.44444278824743955</v>
      </c>
      <c r="NH234" s="76">
        <f t="shared" si="152"/>
        <v>0.22662662537076914</v>
      </c>
      <c r="NI234" s="76">
        <f t="shared" si="152"/>
        <v>0.5766131556582792</v>
      </c>
      <c r="NJ234" s="76">
        <f t="shared" si="152"/>
        <v>0.85863382881956185</v>
      </c>
      <c r="NK234" s="76">
        <f t="shared" si="152"/>
        <v>0.50983012674986383</v>
      </c>
      <c r="NL234" s="76">
        <f t="shared" si="152"/>
        <v>0.33333333333333331</v>
      </c>
      <c r="NM234" s="76">
        <f t="shared" si="152"/>
        <v>0.25257430101854988</v>
      </c>
      <c r="NN234" s="76">
        <f t="shared" si="152"/>
        <v>0.2492319942365227</v>
      </c>
      <c r="NO234" s="76" t="str">
        <f t="shared" si="152"/>
        <v>N.D</v>
      </c>
      <c r="NP234" s="76">
        <f t="shared" si="152"/>
        <v>6.122448979591838E-2</v>
      </c>
      <c r="NQ234" s="76">
        <f t="shared" si="152"/>
        <v>0.33333333333333343</v>
      </c>
      <c r="NR234" s="76">
        <f t="shared" si="152"/>
        <v>0.2539682539682539</v>
      </c>
      <c r="NS234" s="76">
        <f t="shared" si="152"/>
        <v>0.17006802721088443</v>
      </c>
      <c r="NT234" s="76">
        <f t="shared" si="152"/>
        <v>0.27496470205423945</v>
      </c>
      <c r="NU234" s="76">
        <f t="shared" si="152"/>
        <v>0.66137877197276784</v>
      </c>
      <c r="NV234" s="76">
        <f t="shared" si="152"/>
        <v>0.22293098635605918</v>
      </c>
      <c r="NW234" s="76" t="str">
        <f t="shared" si="152"/>
        <v>N.D</v>
      </c>
      <c r="NX234" s="76" t="str">
        <f t="shared" ref="NX234:QI234" si="153">IFERROR(RSQ(NX225:NX232,$B$225:$B$232),"N.D")</f>
        <v>N.D</v>
      </c>
      <c r="NY234" s="76" t="str">
        <f t="shared" si="153"/>
        <v>N.D</v>
      </c>
      <c r="NZ234" s="76" t="str">
        <f t="shared" si="153"/>
        <v>N.D</v>
      </c>
      <c r="OA234" s="76">
        <f t="shared" si="153"/>
        <v>0.26343529258005699</v>
      </c>
      <c r="OB234" s="76">
        <f t="shared" si="153"/>
        <v>5.7388984978486865E-2</v>
      </c>
      <c r="OC234" s="76">
        <f t="shared" si="153"/>
        <v>6.1243801857904671E-2</v>
      </c>
      <c r="OD234" s="76" t="str">
        <f t="shared" si="153"/>
        <v>N.D</v>
      </c>
      <c r="OE234" s="76">
        <f t="shared" si="153"/>
        <v>6.1243801857904671E-2</v>
      </c>
      <c r="OF234" s="76">
        <f t="shared" si="153"/>
        <v>5.7387520668953251E-2</v>
      </c>
      <c r="OG234" s="76" t="str">
        <f t="shared" si="153"/>
        <v>N.D</v>
      </c>
      <c r="OH234" s="76">
        <f t="shared" si="153"/>
        <v>5.7387520668953251E-2</v>
      </c>
      <c r="OI234" s="76" t="str">
        <f t="shared" si="153"/>
        <v>N.D</v>
      </c>
      <c r="OJ234" s="76">
        <f t="shared" si="153"/>
        <v>0.24704734598044423</v>
      </c>
      <c r="OK234" s="76">
        <f t="shared" si="153"/>
        <v>0.17006802721088443</v>
      </c>
      <c r="OL234" s="76">
        <f t="shared" si="153"/>
        <v>0.17006802721088443</v>
      </c>
      <c r="OM234" s="76">
        <f t="shared" si="153"/>
        <v>0.25396825396825401</v>
      </c>
      <c r="ON234" s="76">
        <f t="shared" si="153"/>
        <v>0.22839342942918411</v>
      </c>
      <c r="OO234" s="76">
        <f t="shared" si="153"/>
        <v>6.1922318472016138E-2</v>
      </c>
      <c r="OP234" s="76">
        <f t="shared" si="153"/>
        <v>0.51141303240307834</v>
      </c>
      <c r="OQ234" s="76" t="str">
        <f t="shared" si="153"/>
        <v>N.D</v>
      </c>
      <c r="OR234" s="76" t="str">
        <f t="shared" si="153"/>
        <v>N.D</v>
      </c>
      <c r="OS234" s="76">
        <f t="shared" si="153"/>
        <v>8.3913640962024139E-2</v>
      </c>
      <c r="OT234" s="76">
        <f t="shared" si="153"/>
        <v>0.78570950009480367</v>
      </c>
      <c r="OU234" s="76">
        <f t="shared" si="153"/>
        <v>0.78570950009480367</v>
      </c>
      <c r="OV234" s="76" t="str">
        <f t="shared" si="153"/>
        <v>N.D</v>
      </c>
      <c r="OW234" s="76">
        <f t="shared" si="153"/>
        <v>0.78570950009480367</v>
      </c>
      <c r="OX234" s="76" t="str">
        <f t="shared" si="153"/>
        <v>N.D</v>
      </c>
      <c r="OY234" s="76" t="str">
        <f t="shared" si="153"/>
        <v>N.D</v>
      </c>
      <c r="OZ234" s="76">
        <f t="shared" si="153"/>
        <v>0.10806026404250216</v>
      </c>
      <c r="PA234" s="76">
        <f t="shared" si="153"/>
        <v>0.10784309970557754</v>
      </c>
      <c r="PB234" s="76" t="str">
        <f t="shared" si="153"/>
        <v>N.D</v>
      </c>
      <c r="PC234" s="76">
        <f t="shared" si="153"/>
        <v>0.17006802721088438</v>
      </c>
      <c r="PD234" s="76" t="str">
        <f t="shared" si="153"/>
        <v>N.D</v>
      </c>
      <c r="PE234" s="76" t="str">
        <f t="shared" si="153"/>
        <v>N.D</v>
      </c>
      <c r="PF234" s="76" t="str">
        <f t="shared" si="153"/>
        <v>N.D</v>
      </c>
      <c r="PG234" s="76">
        <f t="shared" si="153"/>
        <v>6.6732962779508631E-2</v>
      </c>
      <c r="PH234" s="76">
        <f t="shared" si="153"/>
        <v>0.23162042766882285</v>
      </c>
      <c r="PI234" s="76">
        <f t="shared" si="153"/>
        <v>6.122448979591838E-2</v>
      </c>
      <c r="PJ234" s="76" t="str">
        <f t="shared" si="153"/>
        <v>N.D</v>
      </c>
      <c r="PK234" s="76" t="str">
        <f t="shared" si="153"/>
        <v>N.D</v>
      </c>
      <c r="PL234" s="76" t="str">
        <f t="shared" si="153"/>
        <v>N.D</v>
      </c>
      <c r="PM234" s="76">
        <f t="shared" si="153"/>
        <v>4.5641636924480262E-2</v>
      </c>
      <c r="PN234" s="76">
        <f t="shared" si="153"/>
        <v>3.63882064706577E-2</v>
      </c>
      <c r="PO234" s="76">
        <f t="shared" si="153"/>
        <v>0.17006802721088438</v>
      </c>
      <c r="PP234" s="76" t="str">
        <f t="shared" si="153"/>
        <v>N.D</v>
      </c>
      <c r="PQ234" s="76" t="str">
        <f t="shared" si="153"/>
        <v>N.D</v>
      </c>
      <c r="PR234" s="76" t="str">
        <f t="shared" si="153"/>
        <v>N.D</v>
      </c>
      <c r="PS234" s="76" t="str">
        <f t="shared" si="153"/>
        <v>N.D</v>
      </c>
      <c r="PT234" s="76">
        <f t="shared" si="153"/>
        <v>2.9560834752274494E-2</v>
      </c>
      <c r="PU234" s="76">
        <f t="shared" si="153"/>
        <v>2.9560834752274494E-2</v>
      </c>
      <c r="PV234" s="76" t="str">
        <f t="shared" si="153"/>
        <v>N.D</v>
      </c>
      <c r="PW234" s="76" t="str">
        <f t="shared" si="153"/>
        <v>N.D</v>
      </c>
      <c r="PX234" s="76">
        <f t="shared" si="153"/>
        <v>0.25396825396825401</v>
      </c>
      <c r="PY234" s="76" t="str">
        <f t="shared" si="153"/>
        <v>N.D</v>
      </c>
      <c r="PZ234" s="76">
        <f t="shared" si="153"/>
        <v>0.17006802721088443</v>
      </c>
      <c r="QA234" s="76">
        <f t="shared" si="153"/>
        <v>0.33333333333333331</v>
      </c>
      <c r="QB234" s="76" t="str">
        <f t="shared" si="153"/>
        <v>N.D</v>
      </c>
      <c r="QC234" s="76">
        <f t="shared" si="153"/>
        <v>5.9616055027174049E-2</v>
      </c>
      <c r="QD234" s="76">
        <f t="shared" si="153"/>
        <v>6.122448979591838E-2</v>
      </c>
      <c r="QE234" s="76">
        <f t="shared" si="153"/>
        <v>6.122448979591838E-2</v>
      </c>
      <c r="QF234" s="76">
        <f t="shared" si="153"/>
        <v>6.122448979591838E-2</v>
      </c>
      <c r="QG234" s="76">
        <f t="shared" si="153"/>
        <v>6.1224489795918352E-2</v>
      </c>
      <c r="QH234" s="76">
        <f t="shared" si="153"/>
        <v>1.1904761904761906E-2</v>
      </c>
      <c r="QI234" s="76">
        <f t="shared" si="153"/>
        <v>6.122448979591838E-2</v>
      </c>
      <c r="QJ234" s="76" t="str">
        <f t="shared" ref="QJ234:SU234" si="154">IFERROR(RSQ(QJ225:QJ232,$B$225:$B$232),"N.D")</f>
        <v>N.D</v>
      </c>
      <c r="QK234" s="76" t="str">
        <f t="shared" si="154"/>
        <v>N.D</v>
      </c>
      <c r="QL234" s="76">
        <f t="shared" si="154"/>
        <v>6.3257073280445414E-2</v>
      </c>
      <c r="QM234" s="76" t="str">
        <f t="shared" si="154"/>
        <v>N.D</v>
      </c>
      <c r="QN234" s="76" t="str">
        <f t="shared" si="154"/>
        <v>N.D</v>
      </c>
      <c r="QO234" s="76">
        <f t="shared" si="154"/>
        <v>2.0015892777115463E-3</v>
      </c>
      <c r="QP234" s="76">
        <f t="shared" si="154"/>
        <v>0.23053542733547572</v>
      </c>
      <c r="QQ234" s="76">
        <f t="shared" si="154"/>
        <v>3.2624111378316265E-3</v>
      </c>
      <c r="QR234" s="76">
        <f t="shared" si="154"/>
        <v>4.1729939620355431E-3</v>
      </c>
      <c r="QS234" s="76">
        <f t="shared" si="154"/>
        <v>0.17326538351864521</v>
      </c>
      <c r="QT234" s="76" t="str">
        <f t="shared" si="154"/>
        <v>N.D</v>
      </c>
      <c r="QU234" s="76" t="str">
        <f t="shared" si="154"/>
        <v>N.D</v>
      </c>
      <c r="QV234" s="76" t="str">
        <f t="shared" si="154"/>
        <v>N.D</v>
      </c>
      <c r="QW234" s="76">
        <f t="shared" si="154"/>
        <v>7.6808829368917183E-4</v>
      </c>
      <c r="QX234" s="76">
        <f t="shared" si="154"/>
        <v>8.3523102728899027E-4</v>
      </c>
      <c r="QY234" s="76">
        <f t="shared" si="154"/>
        <v>0.42807973614815903</v>
      </c>
      <c r="QZ234" s="76">
        <f t="shared" si="154"/>
        <v>0.2311489582616785</v>
      </c>
      <c r="RA234" s="76" t="str">
        <f t="shared" si="154"/>
        <v>N.D</v>
      </c>
      <c r="RB234" s="76" t="str">
        <f t="shared" si="154"/>
        <v>N.D</v>
      </c>
      <c r="RC234" s="76" t="str">
        <f t="shared" si="154"/>
        <v>N.D</v>
      </c>
      <c r="RD234" s="76" t="str">
        <f t="shared" si="154"/>
        <v>N.D</v>
      </c>
      <c r="RE234" s="76" t="str">
        <f t="shared" si="154"/>
        <v>N.D</v>
      </c>
      <c r="RF234" s="76" t="str">
        <f t="shared" si="154"/>
        <v>N.D</v>
      </c>
      <c r="RG234" s="76" t="str">
        <f t="shared" si="154"/>
        <v>N.D</v>
      </c>
      <c r="RH234" s="76" t="str">
        <f t="shared" si="154"/>
        <v>N.D</v>
      </c>
      <c r="RI234" s="76">
        <f t="shared" si="154"/>
        <v>0.16840590503189592</v>
      </c>
      <c r="RJ234" s="76">
        <f t="shared" si="154"/>
        <v>0.25164841796954235</v>
      </c>
      <c r="RK234" s="76">
        <f t="shared" si="154"/>
        <v>0.25164841796954235</v>
      </c>
      <c r="RL234" s="76">
        <f t="shared" si="154"/>
        <v>0.4168707865671733</v>
      </c>
      <c r="RM234" s="76">
        <f t="shared" si="154"/>
        <v>0.41412206436058535</v>
      </c>
      <c r="RN234" s="76">
        <f t="shared" si="154"/>
        <v>3.0644402903469727E-2</v>
      </c>
      <c r="RO234" s="76">
        <f t="shared" si="154"/>
        <v>0.13351076179257335</v>
      </c>
      <c r="RP234" s="76" t="str">
        <f t="shared" si="154"/>
        <v>N.D</v>
      </c>
      <c r="RQ234" s="76" t="str">
        <f t="shared" si="154"/>
        <v>N.D</v>
      </c>
      <c r="RR234" s="76" t="str">
        <f t="shared" si="154"/>
        <v>N.D</v>
      </c>
      <c r="RS234" s="76" t="str">
        <f t="shared" si="154"/>
        <v>N.D</v>
      </c>
      <c r="RT234" s="76">
        <f t="shared" si="154"/>
        <v>4.7140496421345518E-2</v>
      </c>
      <c r="RU234" s="76" t="str">
        <f t="shared" si="154"/>
        <v>N.D</v>
      </c>
      <c r="RV234" s="76">
        <f t="shared" si="154"/>
        <v>0.24700293862200157</v>
      </c>
      <c r="RW234" s="76">
        <f t="shared" si="154"/>
        <v>5.0772267261293504E-2</v>
      </c>
      <c r="RX234" s="76" t="str">
        <f t="shared" si="154"/>
        <v>N.D</v>
      </c>
      <c r="RY234" s="76" t="str">
        <f t="shared" si="154"/>
        <v>N.D</v>
      </c>
      <c r="RZ234" s="76" t="str">
        <f t="shared" si="154"/>
        <v>N.D</v>
      </c>
      <c r="SA234" s="76" t="str">
        <f t="shared" si="154"/>
        <v>N.D</v>
      </c>
      <c r="SB234" s="76" t="str">
        <f t="shared" si="154"/>
        <v>N.D</v>
      </c>
      <c r="SC234" s="76" t="str">
        <f t="shared" si="154"/>
        <v>N.D</v>
      </c>
      <c r="SD234" s="76" t="str">
        <f t="shared" si="154"/>
        <v>N.D</v>
      </c>
      <c r="SE234" s="76" t="str">
        <f t="shared" si="154"/>
        <v>N.D</v>
      </c>
      <c r="SF234" s="76" t="str">
        <f t="shared" si="154"/>
        <v>N.D</v>
      </c>
      <c r="SG234" s="76">
        <f t="shared" si="154"/>
        <v>0.26468516574316381</v>
      </c>
      <c r="SH234" s="76">
        <f t="shared" si="154"/>
        <v>5.3619928844222127E-2</v>
      </c>
      <c r="SI234" s="76">
        <f t="shared" si="154"/>
        <v>0.83827755926785774</v>
      </c>
      <c r="SJ234" s="76" t="str">
        <f t="shared" si="154"/>
        <v>N.D</v>
      </c>
      <c r="SK234" s="76">
        <f t="shared" si="154"/>
        <v>0.12478593753830883</v>
      </c>
      <c r="SL234" s="76">
        <f t="shared" si="154"/>
        <v>0.12478593753830883</v>
      </c>
      <c r="SM234" s="76" t="str">
        <f t="shared" si="154"/>
        <v>N.D</v>
      </c>
      <c r="SN234" s="76">
        <f t="shared" si="154"/>
        <v>7.7913278717932702E-3</v>
      </c>
      <c r="SO234" s="76" t="str">
        <f t="shared" si="154"/>
        <v>N.D</v>
      </c>
      <c r="SP234" s="76">
        <f t="shared" si="154"/>
        <v>7.5354820411971959E-2</v>
      </c>
      <c r="SQ234" s="76">
        <f t="shared" si="154"/>
        <v>6.5869351659898448E-2</v>
      </c>
      <c r="SR234" s="76">
        <f t="shared" si="154"/>
        <v>0.61946436007991657</v>
      </c>
      <c r="SS234" s="76">
        <f t="shared" si="154"/>
        <v>6.5814171569467547E-2</v>
      </c>
      <c r="ST234" s="76" t="str">
        <f t="shared" si="154"/>
        <v>N.D</v>
      </c>
      <c r="SU234" s="76" t="str">
        <f t="shared" si="154"/>
        <v>N.D</v>
      </c>
      <c r="SV234" s="76" t="str">
        <f t="shared" ref="SV234:UG234" si="155">IFERROR(RSQ(SV225:SV232,$B$225:$B$232),"N.D")</f>
        <v>N.D</v>
      </c>
      <c r="SW234" s="76">
        <f t="shared" si="155"/>
        <v>0.77860436072715011</v>
      </c>
      <c r="SX234" s="76">
        <f t="shared" si="155"/>
        <v>0.5777954417586314</v>
      </c>
      <c r="SY234" s="76">
        <f t="shared" si="155"/>
        <v>0.5655595193284928</v>
      </c>
      <c r="SZ234" s="76">
        <f t="shared" si="155"/>
        <v>0.17006802721088443</v>
      </c>
      <c r="TA234" s="76">
        <f t="shared" si="155"/>
        <v>0.43030686657026768</v>
      </c>
      <c r="TB234" s="76">
        <f t="shared" si="155"/>
        <v>0.42318741295970824</v>
      </c>
      <c r="TC234" s="76">
        <f t="shared" si="155"/>
        <v>0.33333333333333343</v>
      </c>
      <c r="TD234" s="76" t="str">
        <f t="shared" si="155"/>
        <v>N.D</v>
      </c>
      <c r="TE234" s="76">
        <f t="shared" si="155"/>
        <v>0.33824048294928261</v>
      </c>
      <c r="TF234" s="76" t="str">
        <f t="shared" si="155"/>
        <v>N.D</v>
      </c>
      <c r="TG234" s="76">
        <f t="shared" si="155"/>
        <v>0.17006802721088438</v>
      </c>
      <c r="TH234" s="76">
        <f t="shared" si="155"/>
        <v>6.8027210884353739E-3</v>
      </c>
      <c r="TI234" s="76">
        <f t="shared" si="155"/>
        <v>0.33678008720919705</v>
      </c>
      <c r="TJ234" s="76">
        <f t="shared" si="155"/>
        <v>1.1145601696202913E-2</v>
      </c>
      <c r="TK234" s="76">
        <f t="shared" si="155"/>
        <v>1.1145601696202913E-2</v>
      </c>
      <c r="TL234" s="76">
        <f t="shared" si="155"/>
        <v>0.1335803602161649</v>
      </c>
      <c r="TM234" s="76" t="str">
        <f t="shared" si="155"/>
        <v>N.D</v>
      </c>
      <c r="TN234" s="76" t="str">
        <f t="shared" si="155"/>
        <v>N.D</v>
      </c>
      <c r="TO234" s="76" t="str">
        <f t="shared" si="155"/>
        <v>N.D</v>
      </c>
      <c r="TP234" s="76" t="str">
        <f t="shared" si="155"/>
        <v>N.D</v>
      </c>
      <c r="TQ234" s="76" t="str">
        <f t="shared" si="155"/>
        <v>N.D</v>
      </c>
      <c r="TR234" s="76">
        <f t="shared" si="155"/>
        <v>0.33333333333333343</v>
      </c>
      <c r="TS234" s="76">
        <f t="shared" si="155"/>
        <v>6.8027210884353782E-3</v>
      </c>
      <c r="TT234" s="76" t="str">
        <f t="shared" si="155"/>
        <v>N.D</v>
      </c>
      <c r="TU234" s="76">
        <f t="shared" si="155"/>
        <v>0.35332445712597044</v>
      </c>
      <c r="TV234" s="76" t="str">
        <f t="shared" si="155"/>
        <v>N.D</v>
      </c>
      <c r="TW234" s="76">
        <f t="shared" si="155"/>
        <v>0.44131423245306522</v>
      </c>
      <c r="TX234" s="76" t="str">
        <f t="shared" si="155"/>
        <v>N.D</v>
      </c>
      <c r="TY234" s="76">
        <f t="shared" si="155"/>
        <v>0.1264606441257897</v>
      </c>
      <c r="TZ234" s="76" t="str">
        <f t="shared" si="155"/>
        <v>N.D</v>
      </c>
      <c r="UA234" s="76" t="str">
        <f t="shared" si="155"/>
        <v>N.D</v>
      </c>
      <c r="UB234" s="76">
        <f t="shared" si="155"/>
        <v>0.3537579972196781</v>
      </c>
      <c r="UC234" s="76">
        <f t="shared" si="155"/>
        <v>6.8027210884353765E-3</v>
      </c>
      <c r="UD234" s="76">
        <f t="shared" si="155"/>
        <v>0.33333333333333343</v>
      </c>
      <c r="UE234" s="76" t="str">
        <f t="shared" si="155"/>
        <v>N.D</v>
      </c>
      <c r="UF234" s="76" t="str">
        <f t="shared" si="155"/>
        <v>N.D</v>
      </c>
      <c r="UG234" s="76">
        <f t="shared" si="155"/>
        <v>9.8280237810860699E-5</v>
      </c>
      <c r="UH234" s="2"/>
      <c r="UI234" s="2"/>
    </row>
    <row r="235" spans="1:555">
      <c r="A235" s="740" t="s">
        <v>416</v>
      </c>
      <c r="B235" s="741"/>
      <c r="C235" s="78" t="str">
        <f>IFERROR(VLOOKUP(C1,'19'!$F$3:$Y$766,20,0),"")</f>
        <v/>
      </c>
      <c r="D235" s="78" t="str">
        <f>IFERROR(VLOOKUP(D1,'19'!$F$3:$Y$766,20,0),"")</f>
        <v/>
      </c>
      <c r="E235" s="78" t="str">
        <f>IFERROR(VLOOKUP(E1,'19'!$F$3:$Y$766,20,0),"")</f>
        <v/>
      </c>
      <c r="F235" s="78" t="str">
        <f>IFERROR(VLOOKUP(F1,'19'!$F$3:$Y$766,20,0),"")</f>
        <v>001</v>
      </c>
      <c r="G235" s="78" t="str">
        <f>IFERROR(VLOOKUP(G1,'19'!$F$3:$Y$766,20,0),"")</f>
        <v>001</v>
      </c>
      <c r="H235" s="78" t="str">
        <f>IFERROR(VLOOKUP(H1,'19'!$F$3:$Y$766,20,0),"")</f>
        <v/>
      </c>
      <c r="I235" s="78" t="str">
        <f>IFERROR(VLOOKUP(I1,'19'!$F$3:$Y$766,20,0),"")</f>
        <v>001</v>
      </c>
      <c r="J235" s="78" t="str">
        <f>IFERROR(VLOOKUP(J1,'19'!$F$3:$Y$766,20,0),"")</f>
        <v>102</v>
      </c>
      <c r="K235" s="78" t="str">
        <f>IFERROR(VLOOKUP(K1,'19'!$F$3:$Y$766,20,0),"")</f>
        <v>154</v>
      </c>
      <c r="L235" s="78" t="str">
        <f>IFERROR(VLOOKUP(L1,'19'!$F$3:$Y$766,20,0),"")</f>
        <v>001</v>
      </c>
      <c r="M235" s="78" t="str">
        <f>IFERROR(VLOOKUP(M1,'19'!$F$3:$Y$766,20,0),"")</f>
        <v/>
      </c>
      <c r="N235" s="78" t="str">
        <f>IFERROR(VLOOKUP(N1,'19'!$F$3:$Y$766,20,0),"")</f>
        <v>001</v>
      </c>
      <c r="O235" s="78" t="str">
        <f>IFERROR(VLOOKUP(O1,'19'!$F$3:$Y$766,20,0),"")</f>
        <v>155</v>
      </c>
      <c r="P235" s="78" t="str">
        <f>IFERROR(VLOOKUP(P1,'19'!$F$3:$Y$766,20,0),"")</f>
        <v>001</v>
      </c>
      <c r="Q235" s="78" t="str">
        <f>IFERROR(VLOOKUP(Q1,'19'!$F$3:$Y$766,20,0),"")</f>
        <v>001</v>
      </c>
      <c r="R235" s="78" t="str">
        <f>IFERROR(VLOOKUP(R1,'19'!$F$3:$Y$766,20,0),"")</f>
        <v>001</v>
      </c>
      <c r="S235" s="78" t="str">
        <f>IFERROR(VLOOKUP(S1,'19'!$F$3:$Y$766,20,0),"")</f>
        <v/>
      </c>
      <c r="T235" s="78" t="str">
        <f>IFERROR(VLOOKUP(T1,'19'!$F$3:$Y$766,20,0),"")</f>
        <v>001</v>
      </c>
      <c r="U235" s="78" t="str">
        <f>IFERROR(VLOOKUP(U1,'19'!$F$3:$Y$766,20,0),"")</f>
        <v>023</v>
      </c>
      <c r="V235" s="78" t="str">
        <f>IFERROR(VLOOKUP(V1,'19'!$F$3:$Y$766,20,0),"")</f>
        <v/>
      </c>
      <c r="W235" s="78" t="str">
        <f>IFERROR(VLOOKUP(W1,'19'!$F$3:$Y$766,20,0),"")</f>
        <v>001</v>
      </c>
      <c r="X235" s="78" t="str">
        <f>IFERROR(VLOOKUP(X1,'19'!$F$3:$Y$766,20,0),"")</f>
        <v>001</v>
      </c>
      <c r="Y235" s="78" t="str">
        <f>IFERROR(VLOOKUP(Y1,'19'!$F$3:$Y$766,20,0),"")</f>
        <v/>
      </c>
      <c r="Z235" s="78" t="str">
        <f>IFERROR(VLOOKUP(Z1,'19'!$F$3:$Y$766,20,0),"")</f>
        <v>001</v>
      </c>
      <c r="AA235" s="78" t="str">
        <f>IFERROR(VLOOKUP(AA1,'19'!$F$3:$Y$766,20,0),"")</f>
        <v>180</v>
      </c>
      <c r="AB235" s="78" t="str">
        <f>IFERROR(VLOOKUP(AB1,'19'!$F$3:$Y$766,20,0),"")</f>
        <v>001</v>
      </c>
      <c r="AC235" s="78" t="str">
        <f>IFERROR(VLOOKUP(AC1,'19'!$F$3:$Y$766,20,0),"")</f>
        <v>001</v>
      </c>
      <c r="AD235" s="78" t="str">
        <f>IFERROR(VLOOKUP(AD1,'19'!$F$3:$Y$766,20,0),"")</f>
        <v>103</v>
      </c>
      <c r="AE235" s="78" t="str">
        <f>IFERROR(VLOOKUP(AE1,'19'!$F$3:$Y$766,20,0),"")</f>
        <v/>
      </c>
      <c r="AF235" s="78" t="str">
        <f>IFERROR(VLOOKUP(AF1,'19'!$F$3:$Y$766,20,0),"")</f>
        <v>122</v>
      </c>
      <c r="AG235" s="78" t="str">
        <f>IFERROR(VLOOKUP(AG1,'19'!$F$3:$Y$766,20,0),"")</f>
        <v>152</v>
      </c>
      <c r="AH235" s="78" t="str">
        <f>IFERROR(VLOOKUP(AH1,'19'!$F$3:$Y$766,20,0),"")</f>
        <v/>
      </c>
      <c r="AI235" s="78" t="str">
        <f>IFERROR(VLOOKUP(AI1,'19'!$F$3:$Y$766,20,0),"")</f>
        <v/>
      </c>
      <c r="AJ235" s="78" t="str">
        <f>IFERROR(VLOOKUP(AJ1,'19'!$F$3:$Y$766,20,0),"")</f>
        <v/>
      </c>
      <c r="AK235" s="78" t="str">
        <f>IFERROR(VLOOKUP(AK1,'19'!$F$3:$Y$766,20,0),"")</f>
        <v/>
      </c>
      <c r="AL235" s="78" t="str">
        <f>IFERROR(VLOOKUP(AL1,'19'!$F$3:$Y$766,20,0),"")</f>
        <v>001</v>
      </c>
      <c r="AM235" s="78" t="str">
        <f>IFERROR(VLOOKUP(AM1,'19'!$F$3:$Y$766,20,0),"")</f>
        <v>001</v>
      </c>
      <c r="AN235" s="78" t="str">
        <f>IFERROR(VLOOKUP(AN1,'19'!$F$3:$Y$766,20,0),"")</f>
        <v>170</v>
      </c>
      <c r="AO235" s="78" t="str">
        <f>IFERROR(VLOOKUP(AO1,'19'!$F$3:$Y$766,20,0),"")</f>
        <v/>
      </c>
      <c r="AP235" s="78" t="str">
        <f>IFERROR(VLOOKUP(AP1,'19'!$F$3:$Y$766,20,0),"")</f>
        <v>210</v>
      </c>
      <c r="AQ235" s="78" t="str">
        <f>IFERROR(VLOOKUP(AQ1,'19'!$F$3:$Y$766,20,0),"")</f>
        <v>001</v>
      </c>
      <c r="AR235" s="78" t="str">
        <f>IFERROR(VLOOKUP(AR1,'19'!$F$3:$Y$766,20,0),"")</f>
        <v>001</v>
      </c>
      <c r="AS235" s="78" t="str">
        <f>IFERROR(VLOOKUP(AS1,'19'!$F$3:$Y$766,20,0),"")</f>
        <v>001</v>
      </c>
      <c r="AT235" s="78" t="str">
        <f>IFERROR(VLOOKUP(AT1,'19'!$F$3:$Y$766,20,0),"")</f>
        <v>001</v>
      </c>
      <c r="AU235" s="78" t="str">
        <f>IFERROR(VLOOKUP(AU1,'19'!$F$3:$Y$766,20,0),"")</f>
        <v>001</v>
      </c>
      <c r="AV235" s="78" t="str">
        <f>IFERROR(VLOOKUP(AV1,'19'!$F$3:$Y$766,20,0),"")</f>
        <v/>
      </c>
      <c r="AW235" s="78" t="str">
        <f>IFERROR(VLOOKUP(AW1,'19'!$F$3:$Y$766,20,0),"")</f>
        <v/>
      </c>
      <c r="AX235" s="78" t="str">
        <f>IFERROR(VLOOKUP(AX1,'19'!$F$3:$Y$766,20,0),"")</f>
        <v/>
      </c>
      <c r="AY235" s="78" t="str">
        <f>IFERROR(VLOOKUP(AY1,'19'!$F$3:$Y$766,20,0),"")</f>
        <v/>
      </c>
      <c r="AZ235" s="78" t="str">
        <f>IFERROR(VLOOKUP(AZ1,'19'!$F$3:$Y$766,20,0),"")</f>
        <v/>
      </c>
      <c r="BA235" s="78" t="str">
        <f>IFERROR(VLOOKUP(BA1,'19'!$F$3:$Y$766,20,0),"")</f>
        <v/>
      </c>
      <c r="BB235" s="78" t="str">
        <f>IFERROR(VLOOKUP(BB1,'19'!$F$3:$Y$766,20,0),"")</f>
        <v/>
      </c>
      <c r="BC235" s="78" t="str">
        <f>IFERROR(VLOOKUP(BC1,'19'!$F$3:$Y$766,20,0),"")</f>
        <v/>
      </c>
      <c r="BD235" s="78" t="str">
        <f>IFERROR(VLOOKUP(BD1,'19'!$F$3:$Y$766,20,0),"")</f>
        <v/>
      </c>
      <c r="BE235" s="78" t="str">
        <f>IFERROR(VLOOKUP(BE1,'19'!$F$3:$Y$766,20,0),"")</f>
        <v>001</v>
      </c>
      <c r="BF235" s="78" t="str">
        <f>IFERROR(VLOOKUP(BF1,'19'!$F$3:$Y$766,20,0),"")</f>
        <v>001</v>
      </c>
      <c r="BG235" s="78" t="str">
        <f>IFERROR(VLOOKUP(BG1,'19'!$F$3:$Y$766,20,0),"")</f>
        <v>001</v>
      </c>
      <c r="BH235" s="78" t="str">
        <f>IFERROR(VLOOKUP(BH1,'19'!$F$3:$Y$766,20,0),"")</f>
        <v>001</v>
      </c>
      <c r="BI235" s="78" t="str">
        <f>IFERROR(VLOOKUP(BI1,'19'!$F$3:$Y$766,20,0),"")</f>
        <v>001</v>
      </c>
      <c r="BJ235" s="78" t="str">
        <f>IFERROR(VLOOKUP(BJ1,'19'!$F$3:$Y$766,20,0),"")</f>
        <v>001</v>
      </c>
      <c r="BK235" s="78" t="str">
        <f>IFERROR(VLOOKUP(BK1,'19'!$F$3:$Y$766,20,0),"")</f>
        <v>001</v>
      </c>
      <c r="BL235" s="78" t="str">
        <f>IFERROR(VLOOKUP(BL1,'19'!$F$3:$Y$766,20,0),"")</f>
        <v>001</v>
      </c>
      <c r="BM235" s="78" t="str">
        <f>IFERROR(VLOOKUP(BM1,'19'!$F$3:$Y$766,20,0),"")</f>
        <v>001</v>
      </c>
      <c r="BN235" s="78" t="str">
        <f>IFERROR(VLOOKUP(BN1,'19'!$F$3:$Y$766,20,0),"")</f>
        <v>001</v>
      </c>
      <c r="BO235" s="78" t="str">
        <f>IFERROR(VLOOKUP(BO1,'19'!$F$3:$Y$766,20,0),"")</f>
        <v>001</v>
      </c>
      <c r="BP235" s="78" t="str">
        <f>IFERROR(VLOOKUP(BP1,'19'!$F$3:$Y$766,20,0),"")</f>
        <v/>
      </c>
      <c r="BQ235" s="78" t="str">
        <f>IFERROR(VLOOKUP(BQ1,'19'!$F$3:$Y$766,20,0),"")</f>
        <v>001</v>
      </c>
      <c r="BR235" s="78" t="str">
        <f>IFERROR(VLOOKUP(BR1,'19'!$F$3:$Y$766,20,0),"")</f>
        <v>001</v>
      </c>
      <c r="BS235" s="78" t="str">
        <f>IFERROR(VLOOKUP(BS1,'19'!$F$3:$Y$766,20,0),"")</f>
        <v>001</v>
      </c>
      <c r="BT235" s="78" t="str">
        <f>IFERROR(VLOOKUP(BT1,'19'!$F$3:$Y$766,20,0),"")</f>
        <v/>
      </c>
      <c r="BU235" s="78" t="str">
        <f>IFERROR(VLOOKUP(BU1,'19'!$F$3:$Y$766,20,0),"")</f>
        <v>001</v>
      </c>
      <c r="BV235" s="78" t="str">
        <f>IFERROR(VLOOKUP(BV1,'19'!$F$3:$Y$766,20,0),"")</f>
        <v>001</v>
      </c>
      <c r="BW235" s="78" t="str">
        <f>IFERROR(VLOOKUP(BW1,'19'!$F$3:$Y$766,20,0),"")</f>
        <v>001</v>
      </c>
      <c r="BX235" s="78" t="str">
        <f>IFERROR(VLOOKUP(BX1,'19'!$F$3:$Y$766,20,0),"")</f>
        <v>001</v>
      </c>
      <c r="BY235" s="78" t="str">
        <f>IFERROR(VLOOKUP(BY1,'19'!$F$3:$Y$766,20,0),"")</f>
        <v>001</v>
      </c>
      <c r="BZ235" s="78" t="str">
        <f>IFERROR(VLOOKUP(BZ1,'19'!$F$3:$Y$766,20,0),"")</f>
        <v>001</v>
      </c>
      <c r="CA235" s="78" t="str">
        <f>IFERROR(VLOOKUP(CA1,'19'!$F$3:$Y$766,20,0),"")</f>
        <v>001</v>
      </c>
      <c r="CB235" s="78" t="str">
        <f>IFERROR(VLOOKUP(CB1,'19'!$F$3:$Y$766,20,0),"")</f>
        <v>001</v>
      </c>
      <c r="CC235" s="78" t="str">
        <f>IFERROR(VLOOKUP(CC1,'19'!$F$3:$Y$766,20,0),"")</f>
        <v>017</v>
      </c>
      <c r="CD235" s="78" t="str">
        <f>IFERROR(VLOOKUP(CD1,'19'!$F$3:$Y$766,20,0),"")</f>
        <v>060</v>
      </c>
      <c r="CE235" s="78" t="str">
        <f>IFERROR(VLOOKUP(CE1,'19'!$F$3:$Y$766,20,0),"")</f>
        <v/>
      </c>
      <c r="CF235" s="78" t="str">
        <f>IFERROR(VLOOKUP(CF1,'19'!$F$3:$Y$766,20,0),"")</f>
        <v>001</v>
      </c>
      <c r="CG235" s="78" t="str">
        <f>IFERROR(VLOOKUP(CG1,'19'!$F$3:$Y$766,20,0),"")</f>
        <v>001</v>
      </c>
      <c r="CH235" s="78" t="str">
        <f>IFERROR(VLOOKUP(CH1,'19'!$F$3:$Y$766,20,0),"")</f>
        <v>001</v>
      </c>
      <c r="CI235" s="78" t="str">
        <f>IFERROR(VLOOKUP(CI1,'19'!$F$3:$Y$766,20,0),"")</f>
        <v/>
      </c>
      <c r="CJ235" s="78" t="str">
        <f>IFERROR(VLOOKUP(CJ1,'19'!$F$3:$Y$766,20,0),"")</f>
        <v>001</v>
      </c>
      <c r="CK235" s="78" t="str">
        <f>IFERROR(VLOOKUP(CK1,'19'!$F$3:$Y$766,20,0),"")</f>
        <v>001</v>
      </c>
      <c r="CL235" s="78" t="str">
        <f>IFERROR(VLOOKUP(CL1,'19'!$F$3:$Y$766,20,0),"")</f>
        <v>001</v>
      </c>
      <c r="CM235" s="78" t="str">
        <f>IFERROR(VLOOKUP(CM1,'19'!$F$3:$Y$766,20,0),"")</f>
        <v>001</v>
      </c>
      <c r="CN235" s="78" t="str">
        <f>IFERROR(VLOOKUP(CN1,'19'!$F$3:$Y$766,20,0),"")</f>
        <v>001</v>
      </c>
      <c r="CO235" s="78" t="str">
        <f>IFERROR(VLOOKUP(CO1,'19'!$F$3:$Y$766,20,0),"")</f>
        <v>001</v>
      </c>
      <c r="CP235" s="78" t="str">
        <f>IFERROR(VLOOKUP(CP1,'19'!$F$3:$Y$766,20,0),"")</f>
        <v>001</v>
      </c>
      <c r="CQ235" s="78" t="str">
        <f>IFERROR(VLOOKUP(CQ1,'19'!$F$3:$Y$766,20,0),"")</f>
        <v>001</v>
      </c>
      <c r="CR235" s="78" t="str">
        <f>IFERROR(VLOOKUP(CR1,'19'!$F$3:$Y$766,20,0),"")</f>
        <v>001</v>
      </c>
      <c r="CS235" s="78" t="str">
        <f>IFERROR(VLOOKUP(CS1,'19'!$F$3:$Y$766,20,0),"")</f>
        <v/>
      </c>
      <c r="CT235" s="78" t="str">
        <f>IFERROR(VLOOKUP(CT1,'19'!$F$3:$Y$766,20,0),"")</f>
        <v/>
      </c>
      <c r="CU235" s="78" t="str">
        <f>IFERROR(VLOOKUP(CU1,'19'!$F$3:$Y$766,20,0),"")</f>
        <v>001</v>
      </c>
      <c r="CV235" s="78" t="str">
        <f>IFERROR(VLOOKUP(CV1,'19'!$F$3:$Y$766,20,0),"")</f>
        <v>001</v>
      </c>
      <c r="CW235" s="78" t="str">
        <f>IFERROR(VLOOKUP(CW1,'19'!$F$3:$Y$766,20,0),"")</f>
        <v>001</v>
      </c>
      <c r="CX235" s="78" t="str">
        <f>IFERROR(VLOOKUP(CX1,'19'!$F$3:$Y$766,20,0),"")</f>
        <v>001</v>
      </c>
      <c r="CY235" s="78" t="str">
        <f>IFERROR(VLOOKUP(CY1,'19'!$F$3:$Y$766,20,0),"")</f>
        <v>001</v>
      </c>
      <c r="CZ235" s="78" t="str">
        <f>IFERROR(VLOOKUP(CZ1,'19'!$F$3:$Y$766,20,0),"")</f>
        <v/>
      </c>
      <c r="DA235" s="78" t="str">
        <f>IFERROR(VLOOKUP(DA1,'19'!$F$3:$Y$766,20,0),"")</f>
        <v>001</v>
      </c>
      <c r="DB235" s="78" t="str">
        <f>IFERROR(VLOOKUP(DB1,'19'!$F$3:$Y$766,20,0),"")</f>
        <v>001</v>
      </c>
      <c r="DC235" s="78" t="str">
        <f>IFERROR(VLOOKUP(DC1,'19'!$F$3:$Y$766,20,0),"")</f>
        <v/>
      </c>
      <c r="DD235" s="78" t="str">
        <f>IFERROR(VLOOKUP(DD1,'19'!$F$3:$Y$766,20,0),"")</f>
        <v>001</v>
      </c>
      <c r="DE235" s="78" t="str">
        <f>IFERROR(VLOOKUP(DE1,'19'!$F$3:$Y$766,20,0),"")</f>
        <v>001</v>
      </c>
      <c r="DF235" s="78" t="str">
        <f>IFERROR(VLOOKUP(DF1,'19'!$F$3:$Y$766,20,0),"")</f>
        <v>001</v>
      </c>
      <c r="DG235" s="78" t="str">
        <f>IFERROR(VLOOKUP(DG1,'19'!$F$3:$Y$766,20,0),"")</f>
        <v>001</v>
      </c>
      <c r="DH235" s="78" t="str">
        <f>IFERROR(VLOOKUP(DH1,'19'!$F$3:$Y$766,20,0),"")</f>
        <v>001</v>
      </c>
      <c r="DI235" s="78" t="str">
        <f>IFERROR(VLOOKUP(DI1,'19'!$F$3:$Y$766,20,0),"")</f>
        <v/>
      </c>
      <c r="DJ235" s="78" t="str">
        <f>IFERROR(VLOOKUP(DJ1,'19'!$F$3:$Y$766,20,0),"")</f>
        <v/>
      </c>
      <c r="DK235" s="78" t="str">
        <f>IFERROR(VLOOKUP(DK1,'19'!$F$3:$Y$766,20,0),"")</f>
        <v>001</v>
      </c>
      <c r="DL235" s="78" t="str">
        <f>IFERROR(VLOOKUP(DL1,'19'!$F$3:$Y$766,20,0),"")</f>
        <v/>
      </c>
      <c r="DM235" s="78" t="str">
        <f>IFERROR(VLOOKUP(DM1,'19'!$F$3:$Y$766,20,0),"")</f>
        <v/>
      </c>
      <c r="DN235" s="78" t="str">
        <f>IFERROR(VLOOKUP(DN1,'19'!$F$3:$Y$766,20,0),"")</f>
        <v>001</v>
      </c>
      <c r="DO235" s="78" t="str">
        <f>IFERROR(VLOOKUP(DO1,'19'!$F$3:$Y$766,20,0),"")</f>
        <v/>
      </c>
      <c r="DP235" s="78" t="str">
        <f>IFERROR(VLOOKUP(DP1,'19'!$F$3:$Y$766,20,0),"")</f>
        <v>001</v>
      </c>
      <c r="DQ235" s="78" t="str">
        <f>IFERROR(VLOOKUP(DQ1,'19'!$F$3:$Y$766,20,0),"")</f>
        <v>001</v>
      </c>
      <c r="DR235" s="78" t="str">
        <f>IFERROR(VLOOKUP(DR1,'19'!$F$3:$Y$766,20,0),"")</f>
        <v/>
      </c>
      <c r="DS235" s="78" t="str">
        <f>IFERROR(VLOOKUP(DS1,'19'!$F$3:$Y$766,20,0),"")</f>
        <v/>
      </c>
      <c r="DT235" s="78" t="str">
        <f>IFERROR(VLOOKUP(DT1,'19'!$F$3:$Y$766,20,0),"")</f>
        <v>001</v>
      </c>
      <c r="DU235" s="78" t="str">
        <f>IFERROR(VLOOKUP(DU1,'19'!$F$3:$Y$766,20,0),"")</f>
        <v>001</v>
      </c>
      <c r="DV235" s="78" t="str">
        <f>IFERROR(VLOOKUP(DV1,'19'!$F$3:$Y$766,20,0),"")</f>
        <v>001</v>
      </c>
      <c r="DW235" s="78" t="str">
        <f>IFERROR(VLOOKUP(DW1,'19'!$F$3:$Y$766,20,0),"")</f>
        <v/>
      </c>
      <c r="DX235" s="78" t="str">
        <f>IFERROR(VLOOKUP(DX1,'19'!$F$3:$Y$766,20,0),"")</f>
        <v>001</v>
      </c>
      <c r="DY235" s="78" t="str">
        <f>IFERROR(VLOOKUP(DY1,'19'!$F$3:$Y$766,20,0),"")</f>
        <v>001</v>
      </c>
      <c r="DZ235" s="78" t="str">
        <f>IFERROR(VLOOKUP(DZ1,'19'!$F$3:$Y$766,20,0),"")</f>
        <v/>
      </c>
      <c r="EA235" s="78" t="str">
        <f>IFERROR(VLOOKUP(EA1,'19'!$F$3:$Y$766,20,0),"")</f>
        <v>001</v>
      </c>
      <c r="EB235" s="78" t="str">
        <f>IFERROR(VLOOKUP(EB1,'19'!$F$3:$Y$766,20,0),"")</f>
        <v/>
      </c>
      <c r="EC235" s="78" t="str">
        <f>IFERROR(VLOOKUP(EC1,'19'!$F$3:$Y$766,20,0),"")</f>
        <v/>
      </c>
      <c r="ED235" s="78" t="str">
        <f>IFERROR(VLOOKUP(ED1,'19'!$F$3:$Y$766,20,0),"")</f>
        <v>001</v>
      </c>
      <c r="EE235" s="78" t="str">
        <f>IFERROR(VLOOKUP(EE1,'19'!$F$3:$Y$766,20,0),"")</f>
        <v>001</v>
      </c>
      <c r="EF235" s="78" t="str">
        <f>IFERROR(VLOOKUP(EF1,'19'!$F$3:$Y$766,20,0),"")</f>
        <v>001</v>
      </c>
      <c r="EG235" s="78" t="str">
        <f>IFERROR(VLOOKUP(EG1,'19'!$F$3:$Y$766,20,0),"")</f>
        <v/>
      </c>
      <c r="EH235" s="78" t="str">
        <f>IFERROR(VLOOKUP(EH1,'19'!$F$3:$Y$766,20,0),"")</f>
        <v>001</v>
      </c>
      <c r="EI235" s="78" t="str">
        <f>IFERROR(VLOOKUP(EI1,'19'!$F$3:$Y$766,20,0),"")</f>
        <v>001</v>
      </c>
      <c r="EJ235" s="78" t="str">
        <f>IFERROR(VLOOKUP(EJ1,'19'!$F$3:$Y$766,20,0),"")</f>
        <v>001</v>
      </c>
      <c r="EK235" s="78" t="str">
        <f>IFERROR(VLOOKUP(EK1,'19'!$F$3:$Y$766,20,0),"")</f>
        <v>001</v>
      </c>
      <c r="EL235" s="78" t="str">
        <f>IFERROR(VLOOKUP(EL1,'19'!$F$3:$Y$766,20,0),"")</f>
        <v>001</v>
      </c>
      <c r="EM235" s="78" t="str">
        <f>IFERROR(VLOOKUP(EM1,'19'!$F$3:$Y$766,20,0),"")</f>
        <v>001</v>
      </c>
      <c r="EN235" s="78" t="str">
        <f>IFERROR(VLOOKUP(EN1,'19'!$F$3:$Y$766,20,0),"")</f>
        <v>001</v>
      </c>
      <c r="EO235" s="78" t="str">
        <f>IFERROR(VLOOKUP(EO1,'19'!$F$3:$Y$766,20,0),"")</f>
        <v/>
      </c>
      <c r="EP235" s="78" t="str">
        <f>IFERROR(VLOOKUP(EP1,'19'!$F$3:$Y$766,20,0),"")</f>
        <v>001</v>
      </c>
      <c r="EQ235" s="78" t="str">
        <f>IFERROR(VLOOKUP(EQ1,'19'!$F$3:$Y$766,20,0),"")</f>
        <v>001</v>
      </c>
      <c r="ER235" s="78" t="str">
        <f>IFERROR(VLOOKUP(ER1,'19'!$F$3:$Y$766,20,0),"")</f>
        <v>001</v>
      </c>
      <c r="ES235" s="78" t="str">
        <f>IFERROR(VLOOKUP(ES1,'19'!$F$3:$Y$766,20,0),"")</f>
        <v>001</v>
      </c>
      <c r="ET235" s="78" t="str">
        <f>IFERROR(VLOOKUP(ET1,'19'!$F$3:$Y$766,20,0),"")</f>
        <v>001</v>
      </c>
      <c r="EU235" s="78" t="str">
        <f>IFERROR(VLOOKUP(EU1,'19'!$F$3:$Y$766,20,0),"")</f>
        <v>001</v>
      </c>
      <c r="EV235" s="78" t="str">
        <f>IFERROR(VLOOKUP(EV1,'19'!$F$3:$Y$766,20,0),"")</f>
        <v>001</v>
      </c>
      <c r="EW235" s="78" t="str">
        <f>IFERROR(VLOOKUP(EW1,'19'!$F$3:$Y$766,20,0),"")</f>
        <v/>
      </c>
      <c r="EX235" s="78" t="str">
        <f>IFERROR(VLOOKUP(EX1,'19'!$F$3:$Y$766,20,0),"")</f>
        <v/>
      </c>
      <c r="EY235" s="78" t="str">
        <f>IFERROR(VLOOKUP(EY1,'19'!$F$3:$Y$766,20,0),"")</f>
        <v>001</v>
      </c>
      <c r="EZ235" s="78" t="str">
        <f>IFERROR(VLOOKUP(EZ1,'19'!$F$3:$Y$766,20,0),"")</f>
        <v>001</v>
      </c>
      <c r="FA235" s="78" t="str">
        <f>IFERROR(VLOOKUP(FA1,'19'!$F$3:$Y$766,20,0),"")</f>
        <v>001</v>
      </c>
      <c r="FB235" s="78" t="str">
        <f>IFERROR(VLOOKUP(FB1,'19'!$F$3:$Y$766,20,0),"")</f>
        <v>001</v>
      </c>
      <c r="FC235" s="78" t="str">
        <f>IFERROR(VLOOKUP(FC1,'19'!$F$3:$Y$766,20,0),"")</f>
        <v>001</v>
      </c>
      <c r="FD235" s="78" t="str">
        <f>IFERROR(VLOOKUP(FD1,'19'!$F$3:$Y$766,20,0),"")</f>
        <v/>
      </c>
      <c r="FE235" s="78" t="str">
        <f>IFERROR(VLOOKUP(FE1,'19'!$F$3:$Y$766,20,0),"")</f>
        <v/>
      </c>
      <c r="FF235" s="78" t="str">
        <f>IFERROR(VLOOKUP(FF1,'19'!$F$3:$Y$766,20,0),"")</f>
        <v/>
      </c>
      <c r="FG235" s="78" t="str">
        <f>IFERROR(VLOOKUP(FG1,'19'!$F$3:$Y$766,20,0),"")</f>
        <v/>
      </c>
      <c r="FH235" s="78" t="str">
        <f>IFERROR(VLOOKUP(FH1,'19'!$F$3:$Y$766,20,0),"")</f>
        <v>001</v>
      </c>
      <c r="FI235" s="78" t="str">
        <f>IFERROR(VLOOKUP(FI1,'19'!$F$3:$Y$766,20,0),"")</f>
        <v/>
      </c>
      <c r="FJ235" s="78" t="str">
        <f>IFERROR(VLOOKUP(FJ1,'19'!$F$3:$Y$766,20,0),"")</f>
        <v/>
      </c>
      <c r="FK235" s="78" t="str">
        <f>IFERROR(VLOOKUP(FK1,'19'!$F$3:$Y$766,20,0),"")</f>
        <v>001</v>
      </c>
      <c r="FL235" s="78" t="str">
        <f>IFERROR(VLOOKUP(FL1,'19'!$F$3:$Y$766,20,0),"")</f>
        <v/>
      </c>
      <c r="FM235" s="78" t="str">
        <f>IFERROR(VLOOKUP(FM1,'19'!$F$3:$Y$766,20,0),"")</f>
        <v/>
      </c>
      <c r="FN235" s="78" t="str">
        <f>IFERROR(VLOOKUP(FN1,'19'!$F$3:$Y$766,20,0),"")</f>
        <v/>
      </c>
      <c r="FO235" s="78" t="str">
        <f>IFERROR(VLOOKUP(FO1,'19'!$F$3:$Y$766,20,0),"")</f>
        <v>001</v>
      </c>
      <c r="FP235" s="78" t="str">
        <f>IFERROR(VLOOKUP(FP1,'19'!$F$3:$Y$766,20,0),"")</f>
        <v>001</v>
      </c>
      <c r="FQ235" s="78" t="str">
        <f>IFERROR(VLOOKUP(FQ1,'19'!$F$3:$Y$766,20,0),"")</f>
        <v/>
      </c>
      <c r="FR235" s="78" t="str">
        <f>IFERROR(VLOOKUP(FR1,'19'!$F$3:$Y$766,20,0),"")</f>
        <v/>
      </c>
      <c r="FS235" s="78" t="str">
        <f>IFERROR(VLOOKUP(FS1,'19'!$F$3:$Y$766,20,0),"")</f>
        <v/>
      </c>
      <c r="FT235" s="78" t="str">
        <f>IFERROR(VLOOKUP(FT1,'19'!$F$3:$Y$766,20,0),"")</f>
        <v>001</v>
      </c>
      <c r="FU235" s="78" t="str">
        <f>IFERROR(VLOOKUP(FU1,'19'!$F$3:$Y$766,20,0),"")</f>
        <v>001</v>
      </c>
      <c r="FV235" s="78" t="str">
        <f>IFERROR(VLOOKUP(FV1,'19'!$F$3:$Y$766,20,0),"")</f>
        <v/>
      </c>
      <c r="FW235" s="78" t="str">
        <f>IFERROR(VLOOKUP(FW1,'19'!$F$3:$Y$766,20,0),"")</f>
        <v>001</v>
      </c>
      <c r="FX235" s="78" t="str">
        <f>IFERROR(VLOOKUP(FX1,'19'!$F$3:$Y$766,20,0),"")</f>
        <v>001</v>
      </c>
      <c r="FY235" s="78" t="str">
        <f>IFERROR(VLOOKUP(FY1,'19'!$F$3:$Y$766,20,0),"")</f>
        <v/>
      </c>
      <c r="FZ235" s="78" t="str">
        <f>IFERROR(VLOOKUP(FZ1,'19'!$F$3:$Y$766,20,0),"")</f>
        <v>001</v>
      </c>
      <c r="GA235" s="78" t="str">
        <f>IFERROR(VLOOKUP(GA1,'19'!$F$3:$Y$766,20,0),"")</f>
        <v>001</v>
      </c>
      <c r="GB235" s="78" t="str">
        <f>IFERROR(VLOOKUP(GB1,'19'!$F$3:$Y$766,20,0),"")</f>
        <v>001</v>
      </c>
      <c r="GC235" s="78" t="str">
        <f>IFERROR(VLOOKUP(GC1,'19'!$F$3:$Y$766,20,0),"")</f>
        <v/>
      </c>
      <c r="GD235" s="78" t="str">
        <f>IFERROR(VLOOKUP(GD1,'19'!$F$3:$Y$766,20,0),"")</f>
        <v/>
      </c>
      <c r="GE235" s="78" t="str">
        <f>IFERROR(VLOOKUP(GE1,'19'!$F$3:$Y$766,20,0),"")</f>
        <v>001</v>
      </c>
      <c r="GF235" s="78" t="str">
        <f>IFERROR(VLOOKUP(GF1,'19'!$F$3:$Y$766,20,0),"")</f>
        <v/>
      </c>
      <c r="GG235" s="78" t="str">
        <f>IFERROR(VLOOKUP(GG1,'19'!$F$3:$Y$766,20,0),"")</f>
        <v>001</v>
      </c>
      <c r="GH235" s="78" t="str">
        <f>IFERROR(VLOOKUP(GH1,'19'!$F$3:$Y$766,20,0),"")</f>
        <v>001</v>
      </c>
      <c r="GI235" s="78" t="str">
        <f>IFERROR(VLOOKUP(GI1,'19'!$F$3:$Y$766,20,0),"")</f>
        <v/>
      </c>
      <c r="GJ235" s="78" t="str">
        <f>IFERROR(VLOOKUP(GJ1,'19'!$F$3:$Y$766,20,0),"")</f>
        <v>001</v>
      </c>
      <c r="GK235" s="78" t="str">
        <f>IFERROR(VLOOKUP(GK1,'19'!$F$3:$Y$766,20,0),"")</f>
        <v/>
      </c>
      <c r="GL235" s="78" t="str">
        <f>IFERROR(VLOOKUP(GL1,'19'!$F$3:$Y$766,20,0),"")</f>
        <v/>
      </c>
      <c r="GM235" s="78" t="str">
        <f>IFERROR(VLOOKUP(GM1,'19'!$F$3:$Y$766,20,0),"")</f>
        <v>001</v>
      </c>
      <c r="GN235" s="78" t="str">
        <f>IFERROR(VLOOKUP(GN1,'19'!$F$3:$Y$766,20,0),"")</f>
        <v>001</v>
      </c>
      <c r="GO235" s="78" t="str">
        <f>IFERROR(VLOOKUP(GO1,'19'!$F$3:$Y$766,20,0),"")</f>
        <v>001</v>
      </c>
      <c r="GP235" s="78" t="str">
        <f>IFERROR(VLOOKUP(GP1,'19'!$F$3:$Y$766,20,0),"")</f>
        <v/>
      </c>
      <c r="GQ235" s="78" t="str">
        <f>IFERROR(VLOOKUP(GQ1,'19'!$F$3:$Y$766,20,0),"")</f>
        <v>201</v>
      </c>
      <c r="GR235" s="78" t="str">
        <f>IFERROR(VLOOKUP(GR1,'19'!$F$3:$Y$766,20,0),"")</f>
        <v>001</v>
      </c>
      <c r="GS235" s="78" t="str">
        <f>IFERROR(VLOOKUP(GS1,'19'!$F$3:$Y$766,20,0),"")</f>
        <v/>
      </c>
      <c r="GT235" s="78" t="str">
        <f>IFERROR(VLOOKUP(GT1,'19'!$F$3:$Y$766,20,0),"")</f>
        <v>001</v>
      </c>
      <c r="GU235" s="78" t="str">
        <f>IFERROR(VLOOKUP(GU1,'19'!$F$3:$Y$766,20,0),"")</f>
        <v/>
      </c>
      <c r="GV235" s="78" t="str">
        <f>IFERROR(VLOOKUP(GV1,'19'!$F$3:$Y$766,20,0),"")</f>
        <v/>
      </c>
      <c r="GW235" s="78" t="str">
        <f>IFERROR(VLOOKUP(GW1,'19'!$F$3:$Y$766,20,0),"")</f>
        <v/>
      </c>
      <c r="GX235" s="78" t="str">
        <f>IFERROR(VLOOKUP(GX1,'19'!$F$3:$Y$766,20,0),"")</f>
        <v/>
      </c>
      <c r="GY235" s="78" t="str">
        <f>IFERROR(VLOOKUP(GY1,'19'!$F$3:$Y$766,20,0),"")</f>
        <v/>
      </c>
      <c r="GZ235" s="78" t="str">
        <f>IFERROR(VLOOKUP(GZ1,'19'!$F$3:$Y$766,20,0),"")</f>
        <v/>
      </c>
      <c r="HA235" s="78" t="str">
        <f>IFERROR(VLOOKUP(HA1,'19'!$F$3:$Y$766,20,0),"")</f>
        <v>001</v>
      </c>
      <c r="HB235" s="78" t="str">
        <f>IFERROR(VLOOKUP(HB1,'19'!$F$3:$Y$766,20,0),"")</f>
        <v/>
      </c>
      <c r="HC235" s="78" t="str">
        <f>IFERROR(VLOOKUP(HC1,'19'!$F$3:$Y$766,20,0),"")</f>
        <v/>
      </c>
      <c r="HD235" s="78" t="str">
        <f>IFERROR(VLOOKUP(HD1,'19'!$F$3:$Y$766,20,0),"")</f>
        <v>107</v>
      </c>
      <c r="HE235" s="78" t="str">
        <f>IFERROR(VLOOKUP(HE1,'19'!$F$3:$Y$766,20,0),"")</f>
        <v/>
      </c>
      <c r="HF235" s="78" t="str">
        <f>IFERROR(VLOOKUP(HF1,'19'!$F$3:$Y$766,20,0),"")</f>
        <v>191</v>
      </c>
      <c r="HG235" s="78" t="str">
        <f>IFERROR(VLOOKUP(HG1,'19'!$F$3:$Y$766,20,0),"")</f>
        <v>192</v>
      </c>
      <c r="HH235" s="78" t="str">
        <f>IFERROR(VLOOKUP(HH1,'19'!$F$3:$Y$766,20,0),"")</f>
        <v/>
      </c>
      <c r="HI235" s="78" t="str">
        <f>IFERROR(VLOOKUP(HI1,'19'!$F$3:$Y$766,20,0),"")</f>
        <v/>
      </c>
      <c r="HJ235" s="78" t="str">
        <f>IFERROR(VLOOKUP(HJ1,'19'!$F$3:$Y$766,20,0),"")</f>
        <v/>
      </c>
      <c r="HK235" s="78" t="str">
        <f>IFERROR(VLOOKUP(HK1,'19'!$F$3:$Y$766,20,0),"")</f>
        <v/>
      </c>
      <c r="HL235" s="78" t="str">
        <f>IFERROR(VLOOKUP(HL1,'19'!$F$3:$Y$766,20,0),"")</f>
        <v/>
      </c>
      <c r="HM235" s="78" t="str">
        <f>IFERROR(VLOOKUP(HM1,'19'!$F$3:$Y$766,20,0),"")</f>
        <v/>
      </c>
      <c r="HN235" s="78" t="str">
        <f>IFERROR(VLOOKUP(HN1,'19'!$F$3:$Y$766,20,0),"")</f>
        <v/>
      </c>
      <c r="HO235" s="78" t="str">
        <f>IFERROR(VLOOKUP(HO1,'19'!$F$3:$Y$766,20,0),"")</f>
        <v/>
      </c>
      <c r="HP235" s="78" t="str">
        <f>IFERROR(VLOOKUP(HP1,'19'!$F$3:$Y$766,20,0),"")</f>
        <v/>
      </c>
      <c r="HQ235" s="78" t="str">
        <f>IFERROR(VLOOKUP(HQ1,'19'!$F$3:$Y$766,20,0),"")</f>
        <v>196</v>
      </c>
      <c r="HR235" s="78" t="str">
        <f>IFERROR(VLOOKUP(HR1,'19'!$F$3:$Y$766,20,0),"")</f>
        <v>196</v>
      </c>
      <c r="HS235" s="78" t="str">
        <f>IFERROR(VLOOKUP(HS1,'19'!$F$3:$Y$766,20,0),"")</f>
        <v>196</v>
      </c>
      <c r="HT235" s="78" t="str">
        <f>IFERROR(VLOOKUP(HT1,'19'!$F$3:$Y$766,20,0),"")</f>
        <v>196</v>
      </c>
      <c r="HU235" s="78" t="str">
        <f>IFERROR(VLOOKUP(HU1,'19'!$F$3:$Y$766,20,0),"")</f>
        <v/>
      </c>
      <c r="HV235" s="78" t="str">
        <f>IFERROR(VLOOKUP(HV1,'19'!$F$3:$Y$766,20,0),"")</f>
        <v>196</v>
      </c>
      <c r="HW235" s="78" t="str">
        <f>IFERROR(VLOOKUP(HW1,'19'!$F$3:$Y$766,20,0),"")</f>
        <v>218</v>
      </c>
      <c r="HX235" s="78"/>
      <c r="HY235" s="78"/>
      <c r="HZ235" s="78" t="str">
        <f>IFERROR(VLOOKUP(HZ1,'19'!$F$3:$Y$766,20,0),"")</f>
        <v/>
      </c>
      <c r="IA235" s="78" t="str">
        <f>IFERROR(VLOOKUP(IA1,'19'!$F$3:$Y$766,20,0),"")</f>
        <v/>
      </c>
      <c r="IB235" s="78" t="str">
        <f>IFERROR(VLOOKUP(IB1,'19'!$F$3:$Y$766,20,0),"")</f>
        <v/>
      </c>
      <c r="IC235" s="78" t="str">
        <f>IFERROR(VLOOKUP(IC1,'19'!$F$3:$Y$766,20,0),"")</f>
        <v/>
      </c>
      <c r="ID235" s="78" t="str">
        <f>IFERROR(VLOOKUP(ID1,'19'!$F$3:$Y$766,20,0),"")</f>
        <v/>
      </c>
      <c r="IE235" s="78" t="str">
        <f>IFERROR(VLOOKUP(IE1,'19'!$F$3:$Y$766,20,0),"")</f>
        <v>182</v>
      </c>
      <c r="IF235" s="78" t="str">
        <f>IFERROR(VLOOKUP(IF1,'19'!$F$3:$Y$766,20,0),"")</f>
        <v/>
      </c>
      <c r="IG235" s="78" t="str">
        <f>IFERROR(VLOOKUP(IG1,'19'!$F$3:$Y$766,20,0),"")</f>
        <v/>
      </c>
      <c r="IH235" s="78" t="str">
        <f>IFERROR(VLOOKUP(IH1,'19'!$F$3:$Y$766,20,0),"")</f>
        <v>042</v>
      </c>
      <c r="II235" s="78" t="str">
        <f>IFERROR(VLOOKUP(II1,'19'!$F$3:$Y$766,20,0),"")</f>
        <v/>
      </c>
      <c r="IJ235" s="78" t="str">
        <f>IFERROR(VLOOKUP(IJ1,'19'!$F$3:$Y$766,20,0),"")</f>
        <v>009</v>
      </c>
      <c r="IK235" s="78" t="str">
        <f>IFERROR(VLOOKUP(IK1,'19'!$F$3:$Y$766,20,0),"")</f>
        <v/>
      </c>
      <c r="IL235" s="78" t="str">
        <f>IFERROR(VLOOKUP(IL1,'19'!$F$3:$Y$766,20,0),"")</f>
        <v/>
      </c>
      <c r="IM235" s="78" t="str">
        <f>IFERROR(VLOOKUP(IM1,'19'!$F$3:$Y$766,20,0),"")</f>
        <v>087</v>
      </c>
      <c r="IN235" s="78" t="str">
        <f>IFERROR(VLOOKUP(IN1,'19'!$F$3:$Y$766,20,0),"")</f>
        <v>088</v>
      </c>
      <c r="IO235" s="78" t="str">
        <f>IFERROR(VLOOKUP(IO1,'19'!$F$3:$Y$766,20,0),"")</f>
        <v>089</v>
      </c>
      <c r="IP235" s="78" t="str">
        <f>IFERROR(VLOOKUP(IP1,'19'!$F$3:$Y$766,20,0),"")</f>
        <v>090</v>
      </c>
      <c r="IQ235" s="78" t="str">
        <f>IFERROR(VLOOKUP(IQ1,'19'!$F$3:$Y$766,20,0),"")</f>
        <v/>
      </c>
      <c r="IR235" s="78" t="str">
        <f>IFERROR(VLOOKUP(IR1,'19'!$F$3:$Y$766,20,0),"")</f>
        <v>987</v>
      </c>
      <c r="IS235" s="78" t="str">
        <f>IFERROR(VLOOKUP(IS1,'19'!$F$3:$Y$766,20,0),"")</f>
        <v>988</v>
      </c>
      <c r="IT235" s="78" t="str">
        <f>IFERROR(VLOOKUP(IT1,'19'!$F$3:$Y$766,20,0),"")</f>
        <v>989</v>
      </c>
      <c r="IU235" s="78" t="str">
        <f>IFERROR(VLOOKUP(IU1,'19'!$F$3:$Y$766,20,0),"")</f>
        <v>990</v>
      </c>
      <c r="IV235" s="78" t="str">
        <f>IFERROR(VLOOKUP(IV1,'19'!$F$3:$Y$766,20,0),"")</f>
        <v>044</v>
      </c>
      <c r="IW235" s="78" t="str">
        <f>IFERROR(VLOOKUP(IW1,'19'!$F$3:$Y$766,20,0),"")</f>
        <v>944</v>
      </c>
      <c r="IX235" s="78" t="str">
        <f>IFERROR(VLOOKUP(IX1,'19'!$F$3:$Y$766,20,0),"")</f>
        <v/>
      </c>
      <c r="IY235" s="78" t="str">
        <f>IFERROR(VLOOKUP(IY1,'19'!$F$3:$Y$766,20,0),"")</f>
        <v/>
      </c>
      <c r="IZ235" s="78" t="str">
        <f>IFERROR(VLOOKUP(IZ1,'19'!$F$3:$Y$766,20,0),"")</f>
        <v/>
      </c>
      <c r="JA235" s="78" t="str">
        <f>IFERROR(VLOOKUP(JA1,'19'!$F$3:$Y$766,20,0),"")</f>
        <v/>
      </c>
      <c r="JB235" s="78" t="str">
        <f>IFERROR(VLOOKUP(JB1,'19'!$F$3:$Y$766,20,0),"")</f>
        <v/>
      </c>
      <c r="JC235" s="78" t="str">
        <f>IFERROR(VLOOKUP(JC1,'19'!$F$3:$Y$766,20,0),"")</f>
        <v/>
      </c>
      <c r="JD235" s="78" t="str">
        <f>IFERROR(VLOOKUP(JD1,'19'!$F$3:$Y$766,20,0),"")</f>
        <v/>
      </c>
      <c r="JE235" s="78" t="str">
        <f>IFERROR(VLOOKUP(JE1,'19'!$F$3:$Y$766,20,0),"")</f>
        <v/>
      </c>
      <c r="JF235" s="78" t="str">
        <f>IFERROR(VLOOKUP(JF1,'19'!$F$3:$Y$766,20,0),"")</f>
        <v/>
      </c>
      <c r="JG235" s="78" t="str">
        <f>IFERROR(VLOOKUP(JG1,'19'!$F$3:$Y$766,20,0),"")</f>
        <v/>
      </c>
      <c r="JH235" s="78" t="str">
        <f>IFERROR(VLOOKUP(JH1,'19'!$F$3:$Y$766,20,0),"")</f>
        <v/>
      </c>
      <c r="JI235" s="78" t="str">
        <f>IFERROR(VLOOKUP(JI1,'19'!$F$3:$Y$766,20,0),"")</f>
        <v/>
      </c>
      <c r="JJ235" s="78" t="str">
        <f>IFERROR(VLOOKUP(JJ1,'19'!$F$3:$Y$766,20,0),"")</f>
        <v/>
      </c>
      <c r="JK235" s="78" t="str">
        <f>IFERROR(VLOOKUP(JK1,'19'!$F$3:$Y$766,20,0),"")</f>
        <v>156</v>
      </c>
      <c r="JL235" s="78" t="str">
        <f>IFERROR(VLOOKUP(JL1,'19'!$F$3:$Y$766,20,0),"")</f>
        <v>204</v>
      </c>
      <c r="JM235" s="78" t="str">
        <f>IFERROR(VLOOKUP(JM1,'19'!$F$3:$Y$766,20,0),"")</f>
        <v/>
      </c>
      <c r="JN235" s="78" t="str">
        <f>IFERROR(VLOOKUP(JN1,'19'!$F$3:$Y$766,20,0),"")</f>
        <v>212</v>
      </c>
      <c r="JO235" s="78" t="str">
        <f>IFERROR(VLOOKUP(JO1,'19'!$F$3:$Y$766,20,0),"")</f>
        <v>001</v>
      </c>
      <c r="JP235" s="78" t="str">
        <f>IFERROR(VLOOKUP(JP1,'19'!$F$3:$Y$766,20,0),"")</f>
        <v/>
      </c>
      <c r="JQ235" s="78" t="str">
        <f>IFERROR(VLOOKUP(JQ1,'19'!$F$3:$Y$766,20,0),"")</f>
        <v>081</v>
      </c>
      <c r="JR235" s="78" t="str">
        <f>IFERROR(VLOOKUP(JR1,'19'!$F$3:$Y$766,20,0),"")</f>
        <v>040</v>
      </c>
      <c r="JS235" s="78" t="str">
        <f>IFERROR(VLOOKUP(JS1,'19'!$F$3:$Y$766,20,0),"")</f>
        <v/>
      </c>
      <c r="JT235" s="78" t="str">
        <f>IFERROR(VLOOKUP(JT1,'19'!$F$3:$Y$766,20,0),"")</f>
        <v/>
      </c>
      <c r="JU235" s="78" t="str">
        <f>IFERROR(VLOOKUP(JU1,'19'!$F$3:$Y$766,20,0),"")</f>
        <v/>
      </c>
      <c r="JV235" s="78" t="str">
        <f>IFERROR(VLOOKUP(JV1,'19'!$F$3:$Y$766,20,0),"")</f>
        <v/>
      </c>
      <c r="JW235" s="78" t="str">
        <f>IFERROR(VLOOKUP(JW1,'19'!$F$3:$Y$766,20,0),"")</f>
        <v/>
      </c>
      <c r="JX235" s="78" t="str">
        <f>IFERROR(VLOOKUP(JX1,'19'!$F$3:$Y$766,20,0),"")</f>
        <v/>
      </c>
      <c r="JY235" s="78" t="str">
        <f>IFERROR(VLOOKUP(JY1,'19'!$F$3:$Y$766,20,0),"")</f>
        <v/>
      </c>
      <c r="JZ235" s="78" t="str">
        <f>IFERROR(VLOOKUP(JZ1,'19'!$F$3:$Y$766,20,0),"")</f>
        <v/>
      </c>
      <c r="KA235" s="78" t="str">
        <f>IFERROR(VLOOKUP(KA1,'19'!$F$3:$Y$766,20,0),"")</f>
        <v/>
      </c>
      <c r="KB235" s="78" t="str">
        <f>IFERROR(VLOOKUP(KB1,'19'!$F$3:$Y$766,20,0),"")</f>
        <v/>
      </c>
      <c r="KC235" s="78" t="str">
        <f>IFERROR(VLOOKUP(KC1,'19'!$F$3:$Y$766,20,0),"")</f>
        <v/>
      </c>
      <c r="KD235" s="78" t="str">
        <f>IFERROR(VLOOKUP(KD1,'19'!$F$3:$Y$766,20,0),"")</f>
        <v/>
      </c>
      <c r="KE235" s="78" t="str">
        <f>IFERROR(VLOOKUP(KE1,'19'!$F$3:$Y$766,20,0),"")</f>
        <v/>
      </c>
      <c r="KF235" s="78" t="str">
        <f>IFERROR(VLOOKUP(KF1,'19'!$F$3:$Y$766,20,0),"")</f>
        <v/>
      </c>
      <c r="KG235" s="78" t="str">
        <f>IFERROR(VLOOKUP(KG1,'19'!$F$3:$Y$766,20,0),"")</f>
        <v/>
      </c>
      <c r="KH235" s="78" t="str">
        <f>IFERROR(VLOOKUP(KH1,'19'!$F$3:$Y$766,20,0),"")</f>
        <v/>
      </c>
      <c r="KI235" s="78" t="str">
        <f>IFERROR(VLOOKUP(KI1,'19'!$F$3:$Y$766,20,0),"")</f>
        <v>230</v>
      </c>
      <c r="KJ235" s="78" t="str">
        <f>IFERROR(VLOOKUP(KJ1,'19'!$F$3:$Y$766,20,0),"")</f>
        <v/>
      </c>
      <c r="KK235" s="78" t="str">
        <f>IFERROR(VLOOKUP(KK1,'19'!$F$3:$Y$766,20,0),"")</f>
        <v/>
      </c>
      <c r="KL235" s="78" t="str">
        <f>IFERROR(VLOOKUP(KL1,'19'!$F$3:$Y$766,20,0),"")</f>
        <v/>
      </c>
      <c r="KM235" s="78" t="str">
        <f>IFERROR(VLOOKUP(KM1,'19'!$F$3:$Y$766,20,0),"")</f>
        <v/>
      </c>
      <c r="KN235" s="78" t="str">
        <f>IFERROR(VLOOKUP(KN1,'19'!$F$3:$Y$766,20,0),"")</f>
        <v>234</v>
      </c>
      <c r="KO235" s="78" t="str">
        <f>IFERROR(VLOOKUP(KO1,'19'!$F$3:$Y$766,20,0),"")</f>
        <v>234</v>
      </c>
      <c r="KP235" s="78" t="str">
        <f>IFERROR(VLOOKUP(KP1,'19'!$F$3:$Y$766,20,0),"")</f>
        <v>234</v>
      </c>
      <c r="KQ235" s="78" t="str">
        <f>IFERROR(VLOOKUP(KQ1,'19'!$F$3:$Y$766,20,0),"")</f>
        <v/>
      </c>
      <c r="KR235" s="78" t="str">
        <f>IFERROR(VLOOKUP(KR1,'19'!$F$3:$Y$766,20,0),"")</f>
        <v/>
      </c>
      <c r="KS235" s="78" t="str">
        <f>IFERROR(VLOOKUP(KS1,'19'!$F$3:$Y$766,20,0),"")</f>
        <v>234</v>
      </c>
      <c r="KT235" s="78" t="str">
        <f>IFERROR(VLOOKUP(KT1,'19'!$F$3:$Y$766,20,0),"")</f>
        <v>234</v>
      </c>
      <c r="KU235" s="78" t="str">
        <f>IFERROR(VLOOKUP(KU1,'19'!$F$3:$Y$766,20,0),"")</f>
        <v/>
      </c>
      <c r="KV235" s="78" t="str">
        <f>IFERROR(VLOOKUP(KV1,'19'!$F$3:$Y$766,20,0),"")</f>
        <v>234</v>
      </c>
      <c r="KW235" s="78" t="str">
        <f>IFERROR(VLOOKUP(KW1,'19'!$F$3:$Y$766,20,0),"")</f>
        <v/>
      </c>
      <c r="KX235" s="78" t="str">
        <f>IFERROR(VLOOKUP(KX1,'19'!$F$3:$Y$766,20,0),"")</f>
        <v>234</v>
      </c>
      <c r="KY235" s="78" t="str">
        <f>IFERROR(VLOOKUP(KY1,'19'!$F$3:$Y$766,20,0),"")</f>
        <v>234</v>
      </c>
      <c r="KZ235" s="78" t="str">
        <f>IFERROR(VLOOKUP(KZ1,'19'!$F$3:$Y$766,20,0),"")</f>
        <v>234</v>
      </c>
      <c r="LA235" s="78" t="str">
        <f>IFERROR(VLOOKUP(LA1,'19'!$F$3:$Y$766,20,0),"")</f>
        <v>234</v>
      </c>
      <c r="LB235" s="78" t="str">
        <f>IFERROR(VLOOKUP(LB1,'19'!$F$3:$Y$766,20,0),"")</f>
        <v>234</v>
      </c>
      <c r="LC235" s="78" t="str">
        <f>IFERROR(VLOOKUP(LC1,'19'!$F$3:$Y$766,20,0),"")</f>
        <v>234</v>
      </c>
      <c r="LD235" s="78" t="str">
        <f>IFERROR(VLOOKUP(LD1,'19'!$F$3:$Y$766,20,0),"")</f>
        <v>234</v>
      </c>
      <c r="LE235" s="78" t="str">
        <f>IFERROR(VLOOKUP(LE1,'19'!$F$3:$Y$766,20,0),"")</f>
        <v>234</v>
      </c>
      <c r="LF235" s="78" t="str">
        <f>IFERROR(VLOOKUP(LF1,'19'!$F$3:$Y$766,20,0),"")</f>
        <v>234</v>
      </c>
      <c r="LG235" s="78" t="str">
        <f>IFERROR(VLOOKUP(LG1,'19'!$F$3:$Y$766,20,0),"")</f>
        <v/>
      </c>
      <c r="LH235" s="78" t="str">
        <f>IFERROR(VLOOKUP(LH1,'19'!$F$3:$Y$766,20,0),"")</f>
        <v>234</v>
      </c>
      <c r="LI235" s="78" t="str">
        <f>IFERROR(VLOOKUP(LI1,'19'!$F$3:$Y$766,20,0),"")</f>
        <v>234</v>
      </c>
      <c r="LJ235" s="78" t="str">
        <f>IFERROR(VLOOKUP(LJ1,'19'!$F$3:$Y$766,20,0),"")</f>
        <v>234</v>
      </c>
      <c r="LK235" s="78" t="str">
        <f>IFERROR(VLOOKUP(LK1,'19'!$F$3:$Y$766,20,0),"")</f>
        <v>234</v>
      </c>
      <c r="LL235" s="78" t="str">
        <f>IFERROR(VLOOKUP(LL1,'19'!$F$3:$Y$766,20,0),"")</f>
        <v>234</v>
      </c>
      <c r="LM235" s="78" t="str">
        <f>IFERROR(VLOOKUP(LM1,'19'!$F$3:$Y$766,20,0),"")</f>
        <v>234</v>
      </c>
      <c r="LN235" s="78" t="str">
        <f>IFERROR(VLOOKUP(LN1,'19'!$F$3:$Y$766,20,0),"")</f>
        <v>234</v>
      </c>
      <c r="LO235" s="78" t="str">
        <f>IFERROR(VLOOKUP(LO1,'19'!$F$3:$Y$766,20,0),"")</f>
        <v>234</v>
      </c>
      <c r="LP235" s="78" t="str">
        <f>IFERROR(VLOOKUP(LP1,'19'!$F$3:$Y$766,20,0),"")</f>
        <v>234</v>
      </c>
      <c r="LQ235" s="78" t="str">
        <f>IFERROR(VLOOKUP(LQ1,'19'!$F$3:$Y$766,20,0),"")</f>
        <v>234</v>
      </c>
      <c r="LR235" s="78" t="str">
        <f>IFERROR(VLOOKUP(LR1,'19'!$F$3:$Y$766,20,0),"")</f>
        <v>234</v>
      </c>
      <c r="LS235" s="78" t="str">
        <f>IFERROR(VLOOKUP(LS1,'19'!$F$3:$Y$766,20,0),"")</f>
        <v>234</v>
      </c>
      <c r="LT235" s="78" t="str">
        <f>IFERROR(VLOOKUP(LT1,'19'!$F$3:$Y$766,20,0),"")</f>
        <v/>
      </c>
      <c r="LU235" s="78" t="str">
        <f>IFERROR(VLOOKUP(LU1,'19'!$F$3:$Y$766,20,0),"")</f>
        <v>234</v>
      </c>
      <c r="LV235" s="78" t="str">
        <f>IFERROR(VLOOKUP(LV1,'19'!$F$3:$Y$766,20,0),"")</f>
        <v>234</v>
      </c>
      <c r="LW235" s="78" t="str">
        <f>IFERROR(VLOOKUP(LW1,'19'!$F$3:$Y$766,20,0),"")</f>
        <v/>
      </c>
      <c r="LX235" s="78" t="str">
        <f>IFERROR(VLOOKUP(LX1,'19'!$F$3:$Y$766,20,0),"")</f>
        <v/>
      </c>
      <c r="LY235" s="78" t="str">
        <f>IFERROR(VLOOKUP(LY1,'19'!$F$3:$Y$766,20,0),"")</f>
        <v/>
      </c>
      <c r="LZ235" s="78" t="str">
        <f>IFERROR(VLOOKUP(LZ1,'19'!$F$3:$Y$766,20,0),"")</f>
        <v/>
      </c>
      <c r="MA235" s="78" t="str">
        <f>IFERROR(VLOOKUP(MA1,'19'!$F$3:$Y$766,20,0),"")</f>
        <v>234</v>
      </c>
      <c r="MB235" s="78" t="str">
        <f>IFERROR(VLOOKUP(MB1,'19'!$F$3:$Y$766,20,0),"")</f>
        <v>234</v>
      </c>
      <c r="MC235" s="78" t="str">
        <f>IFERROR(VLOOKUP(MC1,'19'!$F$3:$Y$766,20,0),"")</f>
        <v/>
      </c>
      <c r="MD235" s="78" t="str">
        <f>IFERROR(VLOOKUP(MD1,'19'!$F$3:$Y$766,20,0),"")</f>
        <v/>
      </c>
      <c r="ME235" s="78" t="str">
        <f>IFERROR(VLOOKUP(ME1,'19'!$F$3:$Y$766,20,0),"")</f>
        <v>234</v>
      </c>
      <c r="MF235" s="78" t="str">
        <f>IFERROR(VLOOKUP(MF1,'19'!$F$3:$Y$766,20,0),"")</f>
        <v/>
      </c>
      <c r="MG235" s="78" t="str">
        <f>IFERROR(VLOOKUP(MG1,'19'!$F$3:$Y$766,20,0),"")</f>
        <v/>
      </c>
      <c r="MH235" s="78" t="str">
        <f>IFERROR(VLOOKUP(MH1,'19'!$F$3:$Y$766,20,0),"")</f>
        <v>234</v>
      </c>
      <c r="MI235" s="78" t="str">
        <f>IFERROR(VLOOKUP(MI1,'19'!$F$3:$Y$766,20,0),"")</f>
        <v>234</v>
      </c>
      <c r="MJ235" s="78" t="str">
        <f>IFERROR(VLOOKUP(MJ1,'19'!$F$3:$Y$766,20,0),"")</f>
        <v>234</v>
      </c>
      <c r="MK235" s="78" t="str">
        <f>IFERROR(VLOOKUP(MK1,'19'!$F$3:$Y$766,20,0),"")</f>
        <v/>
      </c>
      <c r="ML235" s="78" t="str">
        <f>IFERROR(VLOOKUP(ML1,'19'!$F$3:$Y$766,20,0),"")</f>
        <v/>
      </c>
      <c r="MM235" s="78" t="str">
        <f>IFERROR(VLOOKUP(MM1,'19'!$F$3:$Y$766,20,0),"")</f>
        <v>234</v>
      </c>
      <c r="MN235" s="78" t="str">
        <f>IFERROR(VLOOKUP(MN1,'19'!$F$3:$Y$766,20,0),"")</f>
        <v>234</v>
      </c>
      <c r="MO235" s="78" t="str">
        <f>IFERROR(VLOOKUP(MO1,'19'!$F$3:$Y$766,20,0),"")</f>
        <v>234</v>
      </c>
      <c r="MP235" s="78" t="str">
        <f>IFERROR(VLOOKUP(MP1,'19'!$F$3:$Y$766,20,0),"")</f>
        <v>234</v>
      </c>
      <c r="MQ235" s="78" t="str">
        <f>IFERROR(VLOOKUP(MQ1,'19'!$F$3:$Y$766,20,0),"")</f>
        <v>001</v>
      </c>
      <c r="MR235" s="78" t="str">
        <f>IFERROR(VLOOKUP(MR1,'19'!$F$3:$Y$766,20,0),"")</f>
        <v/>
      </c>
      <c r="MS235" s="78" t="str">
        <f>IFERROR(VLOOKUP(MS1,'19'!$F$3:$Y$766,20,0),"")</f>
        <v/>
      </c>
      <c r="MT235" s="78" t="str">
        <f>IFERROR(VLOOKUP(MT1,'19'!$F$3:$Y$766,20,0),"")</f>
        <v/>
      </c>
      <c r="MU235" s="78" t="str">
        <f>IFERROR(VLOOKUP(MU1,'19'!$F$3:$Y$766,20,0),"")</f>
        <v/>
      </c>
      <c r="MV235" s="78" t="str">
        <f>IFERROR(VLOOKUP(MV1,'19'!$F$3:$Y$766,20,0),"")</f>
        <v/>
      </c>
      <c r="MW235" s="78" t="str">
        <f>IFERROR(VLOOKUP(MW1,'19'!$F$3:$Y$766,20,0),"")</f>
        <v>223</v>
      </c>
      <c r="MX235" s="78" t="str">
        <f>IFERROR(VLOOKUP(MX1,'19'!$F$3:$Y$766,20,0),"")</f>
        <v>224</v>
      </c>
      <c r="MY235" s="78" t="str">
        <f>IFERROR(VLOOKUP(MY1,'19'!$F$3:$Y$766,20,0),"")</f>
        <v>225</v>
      </c>
      <c r="MZ235" s="78" t="str">
        <f>IFERROR(VLOOKUP(MZ1,'19'!$F$3:$Y$766,20,0),"")</f>
        <v/>
      </c>
      <c r="NA235" s="78" t="str">
        <f>IFERROR(VLOOKUP(NA1,'19'!$F$3:$Y$766,20,0),"")</f>
        <v/>
      </c>
      <c r="NB235" s="78" t="str">
        <f>IFERROR(VLOOKUP(NB1,'19'!$F$3:$Y$766,20,0),"")</f>
        <v>949</v>
      </c>
      <c r="NC235" s="78" t="str">
        <f>IFERROR(VLOOKUP(NC1,'19'!$F$3:$Y$766,20,0),"")</f>
        <v/>
      </c>
      <c r="ND235" s="78" t="str">
        <f>IFERROR(VLOOKUP(ND1,'19'!$F$3:$Y$766,20,0),"")</f>
        <v/>
      </c>
      <c r="NE235" s="78" t="str">
        <f>IFERROR(VLOOKUP(NE1,'19'!$F$3:$Y$766,20,0),"")</f>
        <v>049</v>
      </c>
      <c r="NF235" s="78" t="str">
        <f>IFERROR(VLOOKUP(NF1,'19'!$F$3:$Y$766,20,0),"")</f>
        <v/>
      </c>
      <c r="NG235" s="78" t="str">
        <f>IFERROR(VLOOKUP(NG1,'19'!$F$3:$Y$766,20,0),"")</f>
        <v/>
      </c>
      <c r="NH235" s="78" t="str">
        <f>IFERROR(VLOOKUP(NH1,'19'!$F$3:$Y$766,20,0),"")</f>
        <v>119</v>
      </c>
      <c r="NI235" s="78" t="str">
        <f>IFERROR(VLOOKUP(NI1,'19'!$F$3:$Y$766,20,0),"")</f>
        <v/>
      </c>
      <c r="NJ235" s="78" t="str">
        <f>IFERROR(VLOOKUP(NJ1,'19'!$F$3:$Y$766,20,0),"")</f>
        <v>188</v>
      </c>
      <c r="NK235" s="78" t="str">
        <f>IFERROR(VLOOKUP(NK1,'19'!$F$3:$Y$766,20,0),"")</f>
        <v>189</v>
      </c>
      <c r="NL235" s="78" t="str">
        <f>IFERROR(VLOOKUP(NL1,'19'!$F$3:$Y$766,20,0),"")</f>
        <v/>
      </c>
      <c r="NM235" s="78" t="str">
        <f>IFERROR(VLOOKUP(NM1,'19'!$F$3:$Y$766,20,0),"")</f>
        <v/>
      </c>
      <c r="NN235" s="78" t="str">
        <f>IFERROR(VLOOKUP(NN1,'19'!$F$3:$Y$766,20,0),"")</f>
        <v/>
      </c>
      <c r="NO235" s="78" t="str">
        <f>IFERROR(VLOOKUP(NO1,'19'!$F$3:$Y$766,20,0),"")</f>
        <v/>
      </c>
      <c r="NP235" s="78" t="str">
        <f>IFERROR(VLOOKUP(NP1,'19'!$F$3:$Y$766,20,0),"")</f>
        <v/>
      </c>
      <c r="NQ235" s="78" t="str">
        <f>IFERROR(VLOOKUP(NQ1,'19'!$F$3:$Y$766,20,0),"")</f>
        <v/>
      </c>
      <c r="NR235" s="78" t="str">
        <f>IFERROR(VLOOKUP(NR1,'19'!$F$3:$Y$766,20,0),"")</f>
        <v/>
      </c>
      <c r="NS235" s="78" t="str">
        <f>IFERROR(VLOOKUP(NS1,'19'!$F$3:$Y$766,20,0),"")</f>
        <v/>
      </c>
      <c r="NT235" s="78" t="str">
        <f>IFERROR(VLOOKUP(NT1,'19'!$F$3:$Y$766,20,0),"")</f>
        <v/>
      </c>
      <c r="NU235" s="78" t="str">
        <f>IFERROR(VLOOKUP(NU1,'19'!$F$3:$Y$766,20,0),"")</f>
        <v>053</v>
      </c>
      <c r="NV235" s="78" t="str">
        <f>IFERROR(VLOOKUP(NV1,'19'!$F$3:$Y$766,20,0),"")</f>
        <v/>
      </c>
      <c r="NW235" s="78" t="str">
        <f>IFERROR(VLOOKUP(NW1,'19'!$F$3:$Y$766,20,0),"")</f>
        <v/>
      </c>
      <c r="NX235" s="78" t="str">
        <f>IFERROR(VLOOKUP(NX1,'19'!$F$3:$Y$766,20,0),"")</f>
        <v/>
      </c>
      <c r="NY235" s="78" t="str">
        <f>IFERROR(VLOOKUP(NY1,'19'!$F$3:$Y$766,20,0),"")</f>
        <v/>
      </c>
      <c r="NZ235" s="78" t="str">
        <f>IFERROR(VLOOKUP(NZ1,'19'!$F$3:$Y$766,20,0),"")</f>
        <v/>
      </c>
      <c r="OA235" s="78" t="str">
        <f>IFERROR(VLOOKUP(OA1,'19'!$F$3:$Y$766,20,0),"")</f>
        <v/>
      </c>
      <c r="OB235" s="78" t="str">
        <f>IFERROR(VLOOKUP(OB1,'19'!$F$3:$Y$766,20,0),"")</f>
        <v/>
      </c>
      <c r="OC235" s="78" t="str">
        <f>IFERROR(VLOOKUP(OC1,'19'!$F$3:$Y$766,20,0),"")</f>
        <v/>
      </c>
      <c r="OD235" s="78" t="str">
        <f>IFERROR(VLOOKUP(OD1,'19'!$F$3:$Y$766,20,0),"")</f>
        <v>941</v>
      </c>
      <c r="OE235" s="78" t="str">
        <f>IFERROR(VLOOKUP(OE1,'19'!$F$3:$Y$766,20,0),"")</f>
        <v>041</v>
      </c>
      <c r="OF235" s="78" t="str">
        <f>IFERROR(VLOOKUP(OF1,'19'!$F$3:$Y$766,20,0),"")</f>
        <v/>
      </c>
      <c r="OG235" s="78" t="str">
        <f>IFERROR(VLOOKUP(OG1,'19'!$F$3:$Y$766,20,0),"")</f>
        <v/>
      </c>
      <c r="OH235" s="78" t="str">
        <f>IFERROR(VLOOKUP(OH1,'19'!$F$3:$Y$766,20,0),"")</f>
        <v>058</v>
      </c>
      <c r="OI235" s="78" t="str">
        <f>IFERROR(VLOOKUP(OI1,'19'!$F$3:$Y$766,20,0),"")</f>
        <v/>
      </c>
      <c r="OJ235" s="78" t="str">
        <f>IFERROR(VLOOKUP(OJ1,'19'!$F$3:$Y$766,20,0),"")</f>
        <v/>
      </c>
      <c r="OK235" s="78" t="str">
        <f>IFERROR(VLOOKUP(OK1,'19'!$F$3:$Y$766,20,0),"")</f>
        <v/>
      </c>
      <c r="OL235" s="78" t="str">
        <f>IFERROR(VLOOKUP(OL1,'19'!$F$3:$Y$766,20,0),"")</f>
        <v/>
      </c>
      <c r="OM235" s="78" t="str">
        <f>IFERROR(VLOOKUP(OM1,'19'!$F$3:$Y$766,20,0),"")</f>
        <v/>
      </c>
      <c r="ON235" s="78" t="str">
        <f>IFERROR(VLOOKUP(ON1,'19'!$F$3:$Y$766,20,0),"")</f>
        <v/>
      </c>
      <c r="OO235" s="78" t="str">
        <f>IFERROR(VLOOKUP(OO1,'19'!$F$3:$Y$766,20,0),"")</f>
        <v/>
      </c>
      <c r="OP235" s="78" t="str">
        <f>IFERROR(VLOOKUP(OP1,'19'!$F$3:$Y$766,20,0),"")</f>
        <v>052</v>
      </c>
      <c r="OQ235" s="78" t="str">
        <f>IFERROR(VLOOKUP(OQ1,'19'!$F$3:$Y$766,20,0),"")</f>
        <v/>
      </c>
      <c r="OR235" s="78" t="str">
        <f>IFERROR(VLOOKUP(OR1,'19'!$F$3:$Y$766,20,0),"")</f>
        <v/>
      </c>
      <c r="OS235" s="78" t="str">
        <f>IFERROR(VLOOKUP(OS1,'19'!$F$3:$Y$766,20,0),"")</f>
        <v/>
      </c>
      <c r="OT235" s="78" t="str">
        <f>IFERROR(VLOOKUP(OT1,'19'!$F$3:$Y$766,20,0),"")</f>
        <v/>
      </c>
      <c r="OU235" s="78" t="str">
        <f>IFERROR(VLOOKUP(OU1,'19'!$F$3:$Y$766,20,0),"")</f>
        <v/>
      </c>
      <c r="OV235" s="78" t="str">
        <f>IFERROR(VLOOKUP(OV1,'19'!$F$3:$Y$766,20,0),"")</f>
        <v/>
      </c>
      <c r="OW235" s="78" t="str">
        <f>IFERROR(VLOOKUP(OW1,'19'!$F$3:$Y$766,20,0),"")</f>
        <v/>
      </c>
      <c r="OX235" s="78" t="str">
        <f>IFERROR(VLOOKUP(OX1,'19'!$F$3:$Y$766,20,0),"")</f>
        <v/>
      </c>
      <c r="OY235" s="78" t="str">
        <f>IFERROR(VLOOKUP(OY1,'19'!$F$3:$Y$766,20,0),"")</f>
        <v/>
      </c>
      <c r="OZ235" s="78" t="str">
        <f>IFERROR(VLOOKUP(OZ1,'19'!$F$3:$Y$766,20,0),"")</f>
        <v/>
      </c>
      <c r="PA235" s="78" t="str">
        <f>IFERROR(VLOOKUP(PA1,'19'!$F$3:$Y$766,20,0),"")</f>
        <v/>
      </c>
      <c r="PB235" s="78" t="str">
        <f>IFERROR(VLOOKUP(PB1,'19'!$F$3:$Y$766,20,0),"")</f>
        <v/>
      </c>
      <c r="PC235" s="78" t="str">
        <f>IFERROR(VLOOKUP(PC1,'19'!$F$3:$Y$766,20,0),"")</f>
        <v/>
      </c>
      <c r="PD235" s="78" t="str">
        <f>IFERROR(VLOOKUP(PD1,'19'!$F$3:$Y$766,20,0),"")</f>
        <v/>
      </c>
      <c r="PE235" s="78" t="str">
        <f>IFERROR(VLOOKUP(PE1,'19'!$F$3:$Y$766,20,0),"")</f>
        <v/>
      </c>
      <c r="PF235" s="78" t="str">
        <f>IFERROR(VLOOKUP(PF1,'19'!$F$3:$Y$766,20,0),"")</f>
        <v/>
      </c>
      <c r="PG235" s="78" t="str">
        <f>IFERROR(VLOOKUP(PG1,'19'!$F$3:$Y$766,20,0),"")</f>
        <v/>
      </c>
      <c r="PH235" s="78" t="str">
        <f>IFERROR(VLOOKUP(PH1,'19'!$F$3:$Y$766,20,0),"")</f>
        <v/>
      </c>
      <c r="PI235" s="78" t="str">
        <f>IFERROR(VLOOKUP(PI1,'19'!$F$3:$Y$766,20,0),"")</f>
        <v/>
      </c>
      <c r="PJ235" s="78" t="str">
        <f>IFERROR(VLOOKUP(PJ1,'19'!$F$3:$Y$766,20,0),"")</f>
        <v/>
      </c>
      <c r="PK235" s="78" t="str">
        <f>IFERROR(VLOOKUP(PK1,'19'!$F$3:$Y$766,20,0),"")</f>
        <v/>
      </c>
      <c r="PL235" s="78" t="str">
        <f>IFERROR(VLOOKUP(PL1,'19'!$F$3:$Y$766,20,0),"")</f>
        <v/>
      </c>
      <c r="PM235" s="78" t="str">
        <f>IFERROR(VLOOKUP(PM1,'19'!$F$3:$Y$766,20,0),"")</f>
        <v/>
      </c>
      <c r="PN235" s="78" t="str">
        <f>IFERROR(VLOOKUP(PN1,'19'!$F$3:$Y$766,20,0),"")</f>
        <v/>
      </c>
      <c r="PO235" s="78" t="str">
        <f>IFERROR(VLOOKUP(PO1,'19'!$F$3:$Y$766,20,0),"")</f>
        <v/>
      </c>
      <c r="PP235" s="78" t="str">
        <f>IFERROR(VLOOKUP(PP1,'19'!$F$3:$Y$766,20,0),"")</f>
        <v/>
      </c>
      <c r="PQ235" s="78" t="str">
        <f>IFERROR(VLOOKUP(PQ1,'19'!$F$3:$Y$766,20,0),"")</f>
        <v/>
      </c>
      <c r="PR235" s="78" t="str">
        <f>IFERROR(VLOOKUP(PR1,'19'!$F$3:$Y$766,20,0),"")</f>
        <v/>
      </c>
      <c r="PS235" s="78" t="str">
        <f>IFERROR(VLOOKUP(PS1,'19'!$F$3:$Y$766,20,0),"")</f>
        <v/>
      </c>
      <c r="PT235" s="78" t="str">
        <f>IFERROR(VLOOKUP(PT1,'19'!$F$3:$Y$766,20,0),"")</f>
        <v/>
      </c>
      <c r="PU235" s="78" t="str">
        <f>IFERROR(VLOOKUP(PU1,'19'!$F$3:$Y$766,20,0),"")</f>
        <v/>
      </c>
      <c r="PV235" s="78" t="str">
        <f>IFERROR(VLOOKUP(PV1,'19'!$F$3:$Y$766,20,0),"")</f>
        <v/>
      </c>
      <c r="PW235" s="78" t="str">
        <f>IFERROR(VLOOKUP(PW1,'19'!$F$3:$Y$766,20,0),"")</f>
        <v/>
      </c>
      <c r="PX235" s="78" t="str">
        <f>IFERROR(VLOOKUP(PX1,'19'!$F$3:$Y$766,20,0),"")</f>
        <v/>
      </c>
      <c r="PY235" s="78" t="str">
        <f>IFERROR(VLOOKUP(PY1,'19'!$F$3:$Y$766,20,0),"")</f>
        <v/>
      </c>
      <c r="PZ235" s="78" t="str">
        <f>IFERROR(VLOOKUP(PZ1,'19'!$F$3:$Y$766,20,0),"")</f>
        <v/>
      </c>
      <c r="QA235" s="78" t="str">
        <f>IFERROR(VLOOKUP(QA1,'19'!$F$3:$Y$766,20,0),"")</f>
        <v>001</v>
      </c>
      <c r="QB235" s="78" t="str">
        <f>IFERROR(VLOOKUP(QB1,'19'!$F$3:$Y$766,20,0),"")</f>
        <v/>
      </c>
      <c r="QC235" s="78" t="str">
        <f>IFERROR(VLOOKUP(QC1,'19'!$F$3:$Y$766,20,0),"")</f>
        <v/>
      </c>
      <c r="QD235" s="78" t="str">
        <f>IFERROR(VLOOKUP(QD1,'19'!$F$3:$Y$766,20,0),"")</f>
        <v/>
      </c>
      <c r="QE235" s="78" t="str">
        <f>IFERROR(VLOOKUP(QE1,'19'!$F$3:$Y$766,20,0),"")</f>
        <v/>
      </c>
      <c r="QF235" s="78" t="str">
        <f>IFERROR(VLOOKUP(QF1,'19'!$F$3:$Y$766,20,0),"")</f>
        <v/>
      </c>
      <c r="QG235" s="78" t="str">
        <f>IFERROR(VLOOKUP(QG1,'19'!$F$3:$Y$766,20,0),"")</f>
        <v/>
      </c>
      <c r="QH235" s="78" t="str">
        <f>IFERROR(VLOOKUP(QH1,'19'!$F$3:$Y$766,20,0),"")</f>
        <v/>
      </c>
      <c r="QI235" s="78" t="str">
        <f>IFERROR(VLOOKUP(QI1,'19'!$F$3:$Y$766,20,0),"")</f>
        <v/>
      </c>
      <c r="QJ235" s="78" t="str">
        <f>IFERROR(VLOOKUP(QJ1,'19'!$F$3:$Y$766,20,0),"")</f>
        <v/>
      </c>
      <c r="QK235" s="78" t="str">
        <f>IFERROR(VLOOKUP(QK1,'19'!$F$3:$Y$766,20,0),"")</f>
        <v>161</v>
      </c>
      <c r="QL235" s="78" t="str">
        <f>IFERROR(VLOOKUP(QL1,'19'!$F$3:$Y$766,20,0),"")</f>
        <v/>
      </c>
      <c r="QM235" s="78" t="str">
        <f>IFERROR(VLOOKUP(QM1,'19'!$F$3:$Y$766,20,0),"")</f>
        <v/>
      </c>
      <c r="QN235" s="78" t="str">
        <f>IFERROR(VLOOKUP(QN1,'19'!$F$3:$Y$766,20,0),"")</f>
        <v/>
      </c>
      <c r="QO235" s="78" t="str">
        <f>IFERROR(VLOOKUP(QO1,'19'!$F$3:$Y$766,20,0),"")</f>
        <v/>
      </c>
      <c r="QP235" s="78" t="str">
        <f>IFERROR(VLOOKUP(QP1,'19'!$F$3:$Y$766,20,0),"")</f>
        <v/>
      </c>
      <c r="QQ235" s="78" t="str">
        <f>IFERROR(VLOOKUP(QQ1,'19'!$F$3:$Y$766,20,0),"")</f>
        <v/>
      </c>
      <c r="QR235" s="78" t="str">
        <f>IFERROR(VLOOKUP(QR1,'19'!$F$3:$Y$766,20,0),"")</f>
        <v>001</v>
      </c>
      <c r="QS235" s="78" t="str">
        <f>IFERROR(VLOOKUP(QS1,'19'!$F$3:$Y$766,20,0),"")</f>
        <v>001</v>
      </c>
      <c r="QT235" s="78" t="str">
        <f>IFERROR(VLOOKUP(QT1,'19'!$F$3:$Y$766,20,0),"")</f>
        <v/>
      </c>
      <c r="QU235" s="78" t="str">
        <f>IFERROR(VLOOKUP(QU1,'19'!$F$3:$Y$766,20,0),"")</f>
        <v/>
      </c>
      <c r="QV235" s="78" t="str">
        <f>IFERROR(VLOOKUP(QV1,'19'!$F$3:$Y$766,20,0),"")</f>
        <v/>
      </c>
      <c r="QW235" s="78" t="str">
        <f>IFERROR(VLOOKUP(QW1,'19'!$F$3:$Y$766,20,0),"")</f>
        <v/>
      </c>
      <c r="QX235" s="78" t="str">
        <f>IFERROR(VLOOKUP(QX1,'19'!$F$3:$Y$766,20,0),"")</f>
        <v>001</v>
      </c>
      <c r="QY235" s="78" t="str">
        <f>IFERROR(VLOOKUP(QY1,'19'!$F$3:$Y$766,20,0),"")</f>
        <v>001</v>
      </c>
      <c r="QZ235" s="78" t="str">
        <f>IFERROR(VLOOKUP(QZ1,'19'!$F$3:$Y$766,20,0),"")</f>
        <v/>
      </c>
      <c r="RA235" s="78" t="str">
        <f>IFERROR(VLOOKUP(RA1,'19'!$F$3:$Y$766,20,0),"")</f>
        <v>226</v>
      </c>
      <c r="RB235" s="78" t="str">
        <f>IFERROR(VLOOKUP(RB1,'19'!$F$3:$Y$766,20,0),"")</f>
        <v/>
      </c>
      <c r="RC235" s="78" t="str">
        <f>IFERROR(VLOOKUP(RC1,'19'!$F$3:$Y$766,20,0),"")</f>
        <v/>
      </c>
      <c r="RD235" s="78" t="str">
        <f>IFERROR(VLOOKUP(RD1,'19'!$F$3:$Y$766,20,0),"")</f>
        <v>002</v>
      </c>
      <c r="RE235" s="78" t="str">
        <f>IFERROR(VLOOKUP(RE1,'19'!$F$3:$Y$766,20,0),"")</f>
        <v/>
      </c>
      <c r="RF235" s="78" t="str">
        <f>IFERROR(VLOOKUP(RF1,'19'!$F$3:$Y$766,20,0),"")</f>
        <v/>
      </c>
      <c r="RG235" s="78" t="str">
        <f>IFERROR(VLOOKUP(RG1,'19'!$F$3:$Y$766,20,0),"")</f>
        <v/>
      </c>
      <c r="RH235" s="78" t="str">
        <f>IFERROR(VLOOKUP(RH1,'19'!$F$3:$Y$766,20,0),"")</f>
        <v/>
      </c>
      <c r="RI235" s="78" t="str">
        <f>IFERROR(VLOOKUP(RI1,'19'!$F$3:$Y$766,20,0),"")</f>
        <v/>
      </c>
      <c r="RJ235" s="78" t="str">
        <f>IFERROR(VLOOKUP(RJ1,'19'!$F$3:$Y$766,20,0),"")</f>
        <v/>
      </c>
      <c r="RK235" s="78" t="str">
        <f>IFERROR(VLOOKUP(RK1,'19'!$F$3:$Y$766,20,0),"")</f>
        <v/>
      </c>
      <c r="RL235" s="78" t="str">
        <f>IFERROR(VLOOKUP(RL1,'19'!$F$3:$Y$766,20,0),"")</f>
        <v>001</v>
      </c>
      <c r="RM235" s="78" t="str">
        <f>IFERROR(VLOOKUP(RM1,'19'!$F$3:$Y$766,20,0),"")</f>
        <v>059</v>
      </c>
      <c r="RN235" s="78" t="str">
        <f>IFERROR(VLOOKUP(RN1,'19'!$F$3:$Y$766,20,0),"")</f>
        <v>075</v>
      </c>
      <c r="RO235" s="78" t="str">
        <f>IFERROR(VLOOKUP(RO1,'19'!$F$3:$Y$766,20,0),"")</f>
        <v>074</v>
      </c>
      <c r="RP235" s="78" t="str">
        <f>IFERROR(VLOOKUP(RP1,'19'!$F$3:$Y$766,20,0),"")</f>
        <v/>
      </c>
      <c r="RQ235" s="78" t="str">
        <f>IFERROR(VLOOKUP(RQ1,'19'!$F$3:$Y$766,20,0),"")</f>
        <v/>
      </c>
      <c r="RR235" s="78" t="str">
        <f>IFERROR(VLOOKUP(RR1,'19'!$F$3:$Y$766,20,0),"")</f>
        <v/>
      </c>
      <c r="RS235" s="78" t="str">
        <f>IFERROR(VLOOKUP(RS1,'19'!$F$3:$Y$766,20,0),"")</f>
        <v/>
      </c>
      <c r="RT235" s="78" t="str">
        <f>IFERROR(VLOOKUP(RT1,'19'!$F$3:$Y$766,20,0),"")</f>
        <v>001</v>
      </c>
      <c r="RU235" s="78" t="str">
        <f>IFERROR(VLOOKUP(RU1,'19'!$F$3:$Y$766,20,0),"")</f>
        <v/>
      </c>
      <c r="RV235" s="78" t="str">
        <f>IFERROR(VLOOKUP(RV1,'19'!$F$3:$Y$766,20,0),"")</f>
        <v>001</v>
      </c>
      <c r="RW235" s="78" t="str">
        <f>IFERROR(VLOOKUP(RW1,'19'!$F$3:$Y$766,20,0),"")</f>
        <v>001</v>
      </c>
      <c r="RX235" s="78" t="str">
        <f>IFERROR(VLOOKUP(RX1,'19'!$F$3:$Y$766,20,0),"")</f>
        <v/>
      </c>
      <c r="RY235" s="78" t="str">
        <f>IFERROR(VLOOKUP(RY1,'19'!$F$3:$Y$766,20,0),"")</f>
        <v/>
      </c>
      <c r="RZ235" s="78" t="str">
        <f>IFERROR(VLOOKUP(RZ1,'19'!$F$3:$Y$766,20,0),"")</f>
        <v/>
      </c>
      <c r="SA235" s="78" t="str">
        <f>IFERROR(VLOOKUP(SA1,'19'!$F$3:$Y$766,20,0),"")</f>
        <v/>
      </c>
      <c r="SB235" s="78" t="str">
        <f>IFERROR(VLOOKUP(SB1,'19'!$F$3:$Y$766,20,0),"")</f>
        <v/>
      </c>
      <c r="SC235" s="78" t="str">
        <f>IFERROR(VLOOKUP(SC1,'19'!$F$3:$Y$766,20,0),"")</f>
        <v>117</v>
      </c>
      <c r="SD235" s="78" t="str">
        <f>IFERROR(VLOOKUP(SD1,'19'!$F$3:$Y$766,20,0),"")</f>
        <v/>
      </c>
      <c r="SE235" s="78" t="str">
        <f>IFERROR(VLOOKUP(SE1,'19'!$F$3:$Y$766,20,0),"")</f>
        <v/>
      </c>
      <c r="SF235" s="78" t="str">
        <f>IFERROR(VLOOKUP(SF1,'19'!$F$3:$Y$766,20,0),"")</f>
        <v/>
      </c>
      <c r="SG235" s="78" t="str">
        <f>IFERROR(VLOOKUP(SG1,'19'!$F$3:$Y$766,20,0),"")</f>
        <v/>
      </c>
      <c r="SH235" s="78" t="str">
        <f>IFERROR(VLOOKUP(SH1,'19'!$F$3:$Y$766,20,0),"")</f>
        <v>125</v>
      </c>
      <c r="SI235" s="78" t="str">
        <f>IFERROR(VLOOKUP(SI1,'19'!$F$3:$Y$766,20,0),"")</f>
        <v>126</v>
      </c>
      <c r="SJ235" s="78" t="str">
        <f>IFERROR(VLOOKUP(SJ1,'19'!$F$3:$Y$766,20,0),"")</f>
        <v/>
      </c>
      <c r="SK235" s="78" t="str">
        <f>IFERROR(VLOOKUP(SK1,'19'!$F$3:$Y$766,20,0),"")</f>
        <v/>
      </c>
      <c r="SL235" s="78" t="str">
        <f>IFERROR(VLOOKUP(SL1,'19'!$F$3:$Y$766,20,0),"")</f>
        <v>001</v>
      </c>
      <c r="SM235" s="78" t="str">
        <f>IFERROR(VLOOKUP(SM1,'19'!$F$3:$Y$766,20,0),"")</f>
        <v/>
      </c>
      <c r="SN235" s="78" t="str">
        <f>IFERROR(VLOOKUP(SN1,'19'!$F$3:$Y$766,20,0),"")</f>
        <v/>
      </c>
      <c r="SO235" s="78" t="str">
        <f>IFERROR(VLOOKUP(SO1,'19'!$F$3:$Y$766,20,0),"")</f>
        <v/>
      </c>
      <c r="SP235" s="78" t="str">
        <f>IFERROR(VLOOKUP(SP1,'19'!$F$3:$Y$766,20,0),"")</f>
        <v/>
      </c>
      <c r="SQ235" s="78" t="str">
        <f>IFERROR(VLOOKUP(SQ1,'19'!$F$3:$Y$766,20,0),"")</f>
        <v/>
      </c>
      <c r="SR235" s="78" t="str">
        <f>IFERROR(VLOOKUP(SR1,'19'!$F$3:$Y$766,20,0),"")</f>
        <v>137</v>
      </c>
      <c r="SS235" s="78" t="str">
        <f>IFERROR(VLOOKUP(SS1,'19'!$F$3:$Y$766,20,0),"")</f>
        <v/>
      </c>
      <c r="ST235" s="78" t="str">
        <f>IFERROR(VLOOKUP(ST1,'19'!$F$3:$Y$766,20,0),"")</f>
        <v/>
      </c>
      <c r="SU235" s="78" t="str">
        <f>IFERROR(VLOOKUP(SU1,'19'!$F$3:$Y$766,20,0),"")</f>
        <v/>
      </c>
      <c r="SV235" s="78" t="str">
        <f>IFERROR(VLOOKUP(SV1,'19'!$F$3:$Y$766,20,0),"")</f>
        <v/>
      </c>
      <c r="SW235" s="78" t="str">
        <f>IFERROR(VLOOKUP(SW1,'19'!$F$3:$Y$766,20,0),"")</f>
        <v>151</v>
      </c>
      <c r="SX235" s="78" t="str">
        <f>IFERROR(VLOOKUP(SX1,'19'!$F$3:$Y$766,20,0),"")</f>
        <v>153</v>
      </c>
      <c r="SY235" s="78" t="str">
        <f>IFERROR(VLOOKUP(SY1,'19'!$F$3:$Y$766,20,0),"")</f>
        <v>157</v>
      </c>
      <c r="SZ235" s="78" t="str">
        <f>IFERROR(VLOOKUP(SZ1,'19'!$F$3:$Y$766,20,0),"")</f>
        <v>207</v>
      </c>
      <c r="TA235" s="78" t="str">
        <f>IFERROR(VLOOKUP(TA1,'19'!$F$3:$Y$766,20,0),"")</f>
        <v>181</v>
      </c>
      <c r="TB235" s="78" t="str">
        <f>IFERROR(VLOOKUP(TB1,'19'!$F$3:$Y$766,20,0),"")</f>
        <v>197</v>
      </c>
      <c r="TC235" s="78" t="str">
        <f>IFERROR(VLOOKUP(TC1,'19'!$F$3:$Y$766,20,0),"")</f>
        <v>198</v>
      </c>
      <c r="TD235" s="78" t="str">
        <f>IFERROR(VLOOKUP(TD1,'19'!$F$3:$Y$766,20,0),"")</f>
        <v/>
      </c>
      <c r="TE235" s="78" t="str">
        <f>IFERROR(VLOOKUP(TE1,'19'!$F$3:$Y$766,20,0),"")</f>
        <v>206</v>
      </c>
      <c r="TF235" s="78" t="str">
        <f>IFERROR(VLOOKUP(TF1,'19'!$F$3:$Y$766,20,0),"")</f>
        <v>209</v>
      </c>
      <c r="TG235" s="78" t="str">
        <f>IFERROR(VLOOKUP(TG1,'19'!$F$3:$Y$766,20,0),"")</f>
        <v/>
      </c>
      <c r="TH235" s="78" t="str">
        <f>IFERROR(VLOOKUP(TH1,'19'!$F$3:$Y$766,20,0),"")</f>
        <v/>
      </c>
      <c r="TI235" s="78" t="str">
        <f>IFERROR(VLOOKUP(TI1,'19'!$F$3:$Y$766,20,0),"")</f>
        <v/>
      </c>
      <c r="TJ235" s="78" t="str">
        <f>IFERROR(VLOOKUP(TJ1,'19'!$F$3:$Y$766,20,0),"")</f>
        <v/>
      </c>
      <c r="TK235" s="78" t="str">
        <f>IFERROR(VLOOKUP(TK1,'19'!$F$3:$Y$766,20,0),"")</f>
        <v/>
      </c>
      <c r="TL235" s="78" t="str">
        <f>IFERROR(VLOOKUP(TL1,'19'!$F$3:$Y$766,20,0),"")</f>
        <v>901</v>
      </c>
      <c r="TM235" s="78" t="str">
        <f>IFERROR(VLOOKUP(TM1,'19'!$F$3:$Y$766,20,0),"")</f>
        <v/>
      </c>
      <c r="TN235" s="78" t="str">
        <f>IFERROR(VLOOKUP(TN1,'19'!$F$3:$Y$766,20,0),"")</f>
        <v>231</v>
      </c>
      <c r="TO235" s="78" t="str">
        <f>IFERROR(VLOOKUP(TO1,'19'!$F$3:$Y$766,20,0),"")</f>
        <v/>
      </c>
      <c r="TP235" s="78" t="str">
        <f>IFERROR(VLOOKUP(TP1,'19'!$F$3:$Y$766,20,0),"")</f>
        <v/>
      </c>
      <c r="TQ235" s="78" t="str">
        <f>IFERROR(VLOOKUP(TQ1,'19'!$F$3:$Y$766,20,0),"")</f>
        <v/>
      </c>
      <c r="TR235" s="78" t="str">
        <f>IFERROR(VLOOKUP(TR1,'19'!$F$3:$Y$766,20,0),"")</f>
        <v>801</v>
      </c>
      <c r="TS235" s="78" t="str">
        <f>IFERROR(VLOOKUP(TS1,'19'!$F$3:$Y$766,20,0),"")</f>
        <v>701</v>
      </c>
      <c r="TT235" s="78" t="str">
        <f>IFERROR(VLOOKUP(TT1,'19'!$F$3:$Y$766,20,0),"")</f>
        <v/>
      </c>
      <c r="TU235" s="78" t="str">
        <f>IFERROR(VLOOKUP(TU1,'19'!$F$3:$Y$766,20,0),"")</f>
        <v/>
      </c>
      <c r="TV235" s="78" t="str">
        <f>IFERROR(VLOOKUP(TV1,'19'!$F$3:$Y$766,20,0),"")</f>
        <v/>
      </c>
      <c r="TW235" s="78" t="str">
        <f>IFERROR(VLOOKUP(TW1,'19'!$F$3:$Y$766,20,0),"")</f>
        <v>001</v>
      </c>
      <c r="TX235" s="78" t="str">
        <f>IFERROR(VLOOKUP(TX1,'19'!$F$3:$Y$766,20,0),"")</f>
        <v>001</v>
      </c>
      <c r="TY235" s="78" t="str">
        <f>IFERROR(VLOOKUP(TY1,'19'!$F$3:$Y$766,20,0),"")</f>
        <v>001</v>
      </c>
      <c r="TZ235" s="78" t="str">
        <f>IFERROR(VLOOKUP(TZ1,'19'!$F$3:$Y$766,20,0),"")</f>
        <v/>
      </c>
      <c r="UA235" s="78" t="str">
        <f>IFERROR(VLOOKUP(UA1,'19'!$F$3:$Y$766,20,0),"")</f>
        <v/>
      </c>
      <c r="UB235" s="78" t="str">
        <f>IFERROR(VLOOKUP(UB1,'19'!$F$3:$Y$766,20,0),"")</f>
        <v/>
      </c>
      <c r="UC235" s="78" t="str">
        <f>IFERROR(VLOOKUP(UC1,'19'!$F$3:$Y$766,20,0),"")</f>
        <v/>
      </c>
      <c r="UD235" s="78" t="str">
        <f>IFERROR(VLOOKUP(UD1,'19'!$F$3:$Y$766,20,0),"")</f>
        <v>215</v>
      </c>
      <c r="UE235" s="78" t="str">
        <f>IFERROR(VLOOKUP(UE1,'19'!$F$3:$Y$766,20,0),"")</f>
        <v/>
      </c>
      <c r="UF235" s="78" t="str">
        <f>IFERROR(VLOOKUP(UF1,'19'!$F$3:$Y$766,20,0),"")</f>
        <v/>
      </c>
      <c r="UG235" s="78" t="str">
        <f>IFERROR(VLOOKUP(UG1,'19'!$F$3:$Y$766,20,0),"")</f>
        <v/>
      </c>
    </row>
    <row r="236" spans="1:555" ht="10.199999999999999" customHeight="1">
      <c r="A236" s="738" t="s">
        <v>4381</v>
      </c>
      <c r="B236" s="739"/>
      <c r="C236" s="67">
        <f>D236+AI236</f>
        <v>2978947058205</v>
      </c>
      <c r="D236" s="68">
        <f>E236+S236</f>
        <v>1626994846402</v>
      </c>
      <c r="E236" s="68">
        <f>SUM(F236:H236,L236:M236,P236:R236)</f>
        <v>1414022577573</v>
      </c>
      <c r="F236" s="79">
        <f>IFERROR(IF(VALUE(RIGHT($A$236,1))=1,VLOOKUP(F1,'MFMP-I'!$B$7:$F$425,4,0),IF(VALUE(RIGHT($A$236,1))=2,VLOOKUP(F1,'MFMP-I'!$B$436:$D$852,4,0),IF(VALUE(RIGHT($A$236,1))=3,VLOOKUP(F1,'MFMP-I'!$B$863:$E$1292,4,0),VLOOKUP(F1,'MFMP-I'!$B$1301:$E$1715,4,0)))),0)</f>
        <v>1469958477</v>
      </c>
      <c r="G236" s="79">
        <f>IFERROR(IF(VALUE(RIGHT($A$236,1))=1,VLOOKUP(G1,'MFMP-I'!$B$7:$F$425,4,0),IF(VALUE(RIGHT($A$236,1))=2,VLOOKUP(G1,'MFMP-I'!$B$436:$D$852,4,0),IF(VALUE(RIGHT($A$236,1))=3,VLOOKUP(G1,'MFMP-I'!$B$863:$E$1292,4,0),VLOOKUP(G1,'MFMP-I'!$B$1301:$E$1715,4,0)))),0)</f>
        <v>21256208</v>
      </c>
      <c r="H236" s="77">
        <f>SUM(I236:K236)</f>
        <v>643045787742</v>
      </c>
      <c r="I236" s="79">
        <f>IFERROR(IF(VALUE(RIGHT($A$236,1))=1,VLOOKUP(I1,'MFMP-I'!$B$7:$F$425,4,0),IF(VALUE(RIGHT($A$236,1))=2,VLOOKUP(I1,'MFMP-I'!$B$436:$D$852,4,0),IF(VALUE(RIGHT($A$236,1))=3,VLOOKUP(I1,'MFMP-I'!$B$863:$E$1292,4,0),VLOOKUP(I1,'MFMP-I'!$B$1301:$E$1715,4,0)))),0)</f>
        <v>556684738449</v>
      </c>
      <c r="J236" s="79">
        <f>IFERROR(IF(VALUE(RIGHT($A$236,1))=1,VLOOKUP(J1,'MFMP-I'!$B$7:$F$425,4,0),IF(VALUE(RIGHT($A$236,1))=2,VLOOKUP(J1,'MFMP-I'!$B$436:$D$852,4,0),IF(VALUE(RIGHT($A$236,1))=3,VLOOKUP(J1,'MFMP-I'!$B$863:$E$1292,4,0),VLOOKUP(J1,'MFMP-I'!$B$1301:$E$1715,4,0)))),0)</f>
        <v>79930591415</v>
      </c>
      <c r="K236" s="79">
        <f>IFERROR(IF(VALUE(RIGHT($A$236,1))=1,VLOOKUP(K1,'MFMP-I'!$B$7:$F$425,4,0),IF(VALUE(RIGHT($A$236,1))=2,VLOOKUP(K1,'MFMP-I'!$B$436:$D$852,4,0),IF(VALUE(RIGHT($A$236,1))=3,VLOOKUP(K1,'MFMP-I'!$B$863:$E$1292,4,0),VLOOKUP(K1,'MFMP-I'!$B$1301:$E$1715,4,0)))),0)</f>
        <v>6430457878</v>
      </c>
      <c r="L236" s="79">
        <f>IFERROR(IF(VALUE(RIGHT($A$236,1))=1,VLOOKUP(L1,'MFMP-I'!$B$7:$F$425,4,0),IF(VALUE(RIGHT($A$236,1))=2,VLOOKUP(L1,'MFMP-I'!$B$436:$D$852,4,0),IF(VALUE(RIGHT($A$236,1))=3,VLOOKUP(L1,'MFMP-I'!$B$863:$E$1292,4,0),VLOOKUP(L1,'MFMP-I'!$B$1301:$E$1715,4,0)))),0)</f>
        <v>66128982474</v>
      </c>
      <c r="M236" s="77">
        <f>SUM(N236:O236)</f>
        <v>586363760997</v>
      </c>
      <c r="N236" s="79">
        <f>IFERROR(IF(VALUE(RIGHT($A$236,1))=1,VLOOKUP(N1,'MFMP-I'!$B$7:$F$425,4,0),IF(VALUE(RIGHT($A$236,1))=2,VLOOKUP(N1,'MFMP-I'!$B$436:$D$852,4,0),IF(VALUE(RIGHT($A$236,1))=3,VLOOKUP(N1,'MFMP-I'!$B$863:$E$1292,4,0),VLOOKUP(N1,'MFMP-I'!$B$1301:$E$1715,4,0)))),0)</f>
        <v>580500123387</v>
      </c>
      <c r="O236" s="79">
        <f>IFERROR(IF(VALUE(RIGHT($A$236,1))=1,VLOOKUP(O1,'MFMP-I'!$B$7:$F$425,4,0),IF(VALUE(RIGHT($A$236,1))=2,VLOOKUP(O1,'MFMP-I'!$B$436:$D$852,4,0),IF(VALUE(RIGHT($A$236,1))=3,VLOOKUP(O1,'MFMP-I'!$B$863:$E$1292,4,0),VLOOKUP(O1,'MFMP-I'!$B$1301:$E$1715,4,0)))),0)</f>
        <v>5863637610</v>
      </c>
      <c r="P236" s="79">
        <f>IFERROR(IF(VALUE(RIGHT($A$236,1))=1,VLOOKUP(P1,'MFMP-I'!$B$7:$F$425,4,0),IF(VALUE(RIGHT($A$236,1))=2,VLOOKUP(P1,'MFMP-I'!$B$436:$D$852,4,0),IF(VALUE(RIGHT($A$236,1))=3,VLOOKUP(P1,'MFMP-I'!$B$863:$E$1292,4,0),VLOOKUP(P1,'MFMP-I'!$B$1301:$E$1715,4,0)))),0)</f>
        <v>27552068225</v>
      </c>
      <c r="Q236" s="79">
        <f>IFERROR(IF(VALUE(RIGHT($A$236,1))=1,VLOOKUP(Q1,'MFMP-I'!$B$7:$F$425,4,0),IF(VALUE(RIGHT($A$236,1))=2,VLOOKUP(Q1,'MFMP-I'!$B$436:$D$852,4,0),IF(VALUE(RIGHT($A$236,1))=3,VLOOKUP(Q1,'MFMP-I'!$B$863:$E$1292,4,0),VLOOKUP(Q1,'MFMP-I'!$B$1301:$E$1715,4,0)))),0)</f>
        <v>61520022370</v>
      </c>
      <c r="R236" s="79">
        <f>IFERROR(IF(VALUE(RIGHT($A$236,1))=1,VLOOKUP(R1,'MFMP-I'!$B$7:$F$425,4,0),IF(VALUE(RIGHT($A$236,1))=2,VLOOKUP(R1,'MFMP-I'!$B$436:$D$852,4,0),IF(VALUE(RIGHT($A$236,1))=3,VLOOKUP(R1,'MFMP-I'!$B$863:$E$1292,4,0),VLOOKUP(R1,'MFMP-I'!$B$1301:$E$1715,4,0)))),0)</f>
        <v>27920741080</v>
      </c>
      <c r="S236" s="68">
        <f>SUM(V236:Y236,AB236:AE236,AH236)</f>
        <v>212972268829</v>
      </c>
      <c r="T236" s="79">
        <f>IFERROR(IF(VALUE(RIGHT($A$236,1))=1,VLOOKUP(T1,'MFMP-I'!$B$7:$F$425,4,0),IF(VALUE(RIGHT($A$236,1))=2,VLOOKUP(T1,'MFMP-I'!$B$436:$D$852,4,0),IF(VALUE(RIGHT($A$236,1))=3,VLOOKUP(T1,'MFMP-I'!$B$863:$E$1292,4,0),VLOOKUP(T1,'MFMP-I'!$B$1301:$E$1715,4,0)))),0)</f>
        <v>51168288802</v>
      </c>
      <c r="U236" s="79">
        <f>IFERROR(IF(VALUE(RIGHT($A$236,1))=1,VLOOKUP(U1,'MFMP-I'!$B$7:$F$425,4,0),IF(VALUE(RIGHT($A$236,1))=2,VLOOKUP(U1,'MFMP-I'!$B$436:$D$852,4,0),IF(VALUE(RIGHT($A$236,1))=3,VLOOKUP(U1,'MFMP-I'!$B$863:$E$1292,4,0),VLOOKUP(U1,'MFMP-I'!$B$1301:$E$1715,4,0)))),0)</f>
        <v>60197986824</v>
      </c>
      <c r="V236" s="79">
        <f>IFERROR(IF(VALUE(RIGHT($A$236,1))=1,VLOOKUP(V1,'MFMP-I'!$B$7:$F$425,4,0),IF(VALUE(RIGHT($A$236,1))=2,VLOOKUP(V1,'MFMP-I'!$B$436:$D$852,4,0),IF(VALUE(RIGHT($A$236,1))=3,VLOOKUP(V1,'MFMP-I'!$B$863:$E$1292,4,0),VLOOKUP(V1,'MFMP-I'!$B$1301:$E$1715,4,0)))),0)</f>
        <v>111366275626</v>
      </c>
      <c r="W236" s="79">
        <f>IFERROR(IF(VALUE(RIGHT($A$236,1))=1,VLOOKUP(W1,'MFMP-I'!$B$7:$F$425,4,0),IF(VALUE(RIGHT($A$236,1))=2,VLOOKUP(W1,'MFMP-I'!$B$436:$D$852,4,0),IF(VALUE(RIGHT($A$236,1))=3,VLOOKUP(W1,'MFMP-I'!$B$863:$E$1292,4,0),VLOOKUP(W1,'MFMP-I'!$B$1301:$E$1715,4,0)))),0)</f>
        <v>1946656991</v>
      </c>
      <c r="X236" s="79">
        <f>IFERROR(IF(VALUE(RIGHT($A$236,1))=1,VLOOKUP(X1,'MFMP-I'!$B$7:$F$425,4,0),IF(VALUE(RIGHT($A$236,1))=2,VLOOKUP(X1,'MFMP-I'!$B$436:$D$852,4,0),IF(VALUE(RIGHT($A$236,1))=3,VLOOKUP(X1,'MFMP-I'!$B$863:$E$1292,4,0),VLOOKUP(X1,'MFMP-I'!$B$1301:$E$1715,4,0)))),0)</f>
        <v>18982560128</v>
      </c>
      <c r="Y236" s="79">
        <f>IFERROR(IF(VALUE(RIGHT($A$236,1))=1,VLOOKUP(Y1,'MFMP-I'!$B$7:$F$425,4,0),IF(VALUE(RIGHT($A$236,1))=2,VLOOKUP(Y1,'MFMP-I'!$B$436:$D$852,4,0),IF(VALUE(RIGHT($A$236,1))=3,VLOOKUP(Y1,'MFMP-I'!$B$863:$E$1292,4,0),VLOOKUP(Y1,'MFMP-I'!$B$1301:$E$1715,4,0)))),0)</f>
        <v>2205408120</v>
      </c>
      <c r="Z236" s="79">
        <f>IFERROR(IF(VALUE(RIGHT($A$236,1))=1,VLOOKUP(Z1,'MFMP-I'!$B$7:$F$425,4,0),IF(VALUE(RIGHT($A$236,1))=2,VLOOKUP(Z1,'MFMP-I'!$B$436:$D$852,4,0),IF(VALUE(RIGHT($A$236,1))=3,VLOOKUP(Z1,'MFMP-I'!$B$863:$E$1292,4,0),VLOOKUP(Z1,'MFMP-I'!$B$1301:$E$1715,4,0)))),0)</f>
        <v>220540812</v>
      </c>
      <c r="AA236" s="79">
        <f>IFERROR(IF(VALUE(RIGHT($A$236,1))=1,VLOOKUP(AA1,'MFMP-I'!$B$7:$F$425,4,0),IF(VALUE(RIGHT($A$236,1))=2,VLOOKUP(AA1,'MFMP-I'!$B$436:$D$852,4,0),IF(VALUE(RIGHT($A$236,1))=3,VLOOKUP(AA1,'MFMP-I'!$B$863:$E$1292,4,0),VLOOKUP(AA1,'MFMP-I'!$B$1301:$E$1715,4,0)))),0)</f>
        <v>1984867308</v>
      </c>
      <c r="AB236" s="79">
        <f>IFERROR(IF(VALUE(RIGHT($A$236,1))=1,VLOOKUP(AB1,'MFMP-I'!$B$7:$F$425,4,0),IF(VALUE(RIGHT($A$236,1))=2,VLOOKUP(AB1,'MFMP-I'!$B$436:$D$852,4,0),IF(VALUE(RIGHT($A$236,1))=3,VLOOKUP(AB1,'MFMP-I'!$B$863:$E$1292,4,0),VLOOKUP(AB1,'MFMP-I'!$B$1301:$E$1715,4,0)))),0)</f>
        <v>0</v>
      </c>
      <c r="AC236" s="79">
        <f>IFERROR(IF(VALUE(RIGHT($A$236,1))=1,VLOOKUP(AC1,'MFMP-I'!$B$7:$F$425,4,0),IF(VALUE(RIGHT($A$236,1))=2,VLOOKUP(AC1,'MFMP-I'!$B$436:$D$852,4,0),IF(VALUE(RIGHT($A$236,1))=3,VLOOKUP(AC1,'MFMP-I'!$B$863:$E$1292,4,0),VLOOKUP(AC1,'MFMP-I'!$B$1301:$E$1715,4,0)))),0)</f>
        <v>1</v>
      </c>
      <c r="AD236" s="79">
        <f>IFERROR(IF(VALUE(RIGHT($A$236,1))=1,VLOOKUP(AD1,'MFMP-I'!$B$7:$F$425,4,0),IF(VALUE(RIGHT($A$236,1))=2,VLOOKUP(AD1,'MFMP-I'!$B$436:$D$852,4,0),IF(VALUE(RIGHT($A$236,1))=3,VLOOKUP(AD1,'MFMP-I'!$B$863:$E$1292,4,0),VLOOKUP(AD1,'MFMP-I'!$B$1301:$E$1715,4,0)))),0)</f>
        <v>66261405323</v>
      </c>
      <c r="AE236" s="79">
        <f>IFERROR(IF(VALUE(RIGHT($A$236,1))=1,VLOOKUP(AE1,'MFMP-I'!$B$7:$F$425,4,0),IF(VALUE(RIGHT($A$236,1))=2,VLOOKUP(AE1,'MFMP-I'!$B$436:$D$852,4,0),IF(VALUE(RIGHT($A$236,1))=3,VLOOKUP(AE1,'MFMP-I'!$B$863:$E$1292,4,0),VLOOKUP(AE1,'MFMP-I'!$B$1301:$E$1715,4,0)))),0)</f>
        <v>12209962640</v>
      </c>
      <c r="AF236" s="79">
        <f>IFERROR(IF(VALUE(RIGHT($A$236,1))=1,VLOOKUP(AF1,'MFMP-I'!$B$7:$F$425,4,0),IF(VALUE(RIGHT($A$236,1))=2,VLOOKUP(AF1,'MFMP-I'!$B$436:$D$852,4,0),IF(VALUE(RIGHT($A$236,1))=3,VLOOKUP(AF1,'MFMP-I'!$B$863:$E$1292,4,0),VLOOKUP(AF1,'MFMP-I'!$B$1301:$E$1715,4,0)))),0)</f>
        <v>8789532304</v>
      </c>
      <c r="AG236" s="79">
        <f>IFERROR(IF(VALUE(RIGHT($A$236,1))=1,VLOOKUP(AG1,'MFMP-I'!$B$7:$F$425,4,0),IF(VALUE(RIGHT($A$236,1))=2,VLOOKUP(AG1,'MFMP-I'!$B$436:$D$852,4,0),IF(VALUE(RIGHT($A$236,1))=3,VLOOKUP(AG1,'MFMP-I'!$B$863:$E$1292,4,0),VLOOKUP(AG1,'MFMP-I'!$B$1301:$E$1715,4,0)))),0)</f>
        <v>3420430336</v>
      </c>
      <c r="AH236" s="79">
        <f>IFERROR(IF(VALUE(RIGHT($A$236,1))=1,VLOOKUP(AH1,'MFMP-I'!$B$7:$F$425,4,0),IF(VALUE(RIGHT($A$236,1))=2,VLOOKUP(AH1,'MFMP-I'!$B$436:$D$852,4,0),IF(VALUE(RIGHT($A$236,1))=3,VLOOKUP(AH1,'MFMP-I'!$B$863:$E$1292,4,0),VLOOKUP(AH1,'MFMP-I'!$B$1301:$E$1715,4,0)))),0)</f>
        <v>0</v>
      </c>
      <c r="AI236" s="68">
        <f>SUM(AJ236,AO236,BD236,BT236,CC236:CE236,DI236,DL236,DM236,FR236,GU236,HZ236,MQ236,MR236)</f>
        <v>1351952211803</v>
      </c>
      <c r="AJ236" s="68">
        <f>SUM(AK236:AN236)</f>
        <v>8305258117</v>
      </c>
      <c r="AK236" s="79">
        <f>IFERROR(IF(VALUE(RIGHT($A$236,1))=1,VLOOKUP(AK1,'MFMP-I'!$B$7:$F$425,4,0),IF(VALUE(RIGHT($A$236,1))=2,VLOOKUP(AK1,'MFMP-I'!$B$436:$D$852,4,0),IF(VALUE(RIGHT($A$236,1))=3,VLOOKUP(AK1,'MFMP-I'!$B$863:$E$1292,4,0),VLOOKUP(AK1,'MFMP-I'!$B$1301:$E$1715,4,0)))),0)</f>
        <v>0</v>
      </c>
      <c r="AL236" s="79">
        <f>IFERROR(IF(VALUE(RIGHT($A$236,1))=1,VLOOKUP(AL1,'MFMP-I'!$B$7:$F$425,4,0),IF(VALUE(RIGHT($A$236,1))=2,VLOOKUP(AL1,'MFMP-I'!$B$436:$D$852,4,0),IF(VALUE(RIGHT($A$236,1))=3,VLOOKUP(AL1,'MFMP-I'!$B$863:$E$1292,4,0),VLOOKUP(AL1,'MFMP-I'!$B$1301:$E$1715,4,0)))),0)</f>
        <v>1</v>
      </c>
      <c r="AM236" s="79">
        <f>IFERROR(IF(VALUE(RIGHT($A$236,1))=1,VLOOKUP(AM1,'MFMP-I'!$B$7:$F$425,4,0),IF(VALUE(RIGHT($A$236,1))=2,VLOOKUP(AM1,'MFMP-I'!$B$436:$D$852,4,0),IF(VALUE(RIGHT($A$236,1))=3,VLOOKUP(AM1,'MFMP-I'!$B$863:$E$1292,4,0),VLOOKUP(AM1,'MFMP-I'!$B$1301:$E$1715,4,0)))),0)</f>
        <v>7701455260</v>
      </c>
      <c r="AN236" s="79">
        <f>IFERROR(IF(VALUE(RIGHT($A$236,1))=1,VLOOKUP(AN1,'MFMP-I'!$B$7:$F$425,4,0),IF(VALUE(RIGHT($A$236,1))=2,VLOOKUP(AN1,'MFMP-I'!$B$436:$D$852,4,0),IF(VALUE(RIGHT($A$236,1))=3,VLOOKUP(AN1,'MFMP-I'!$B$863:$E$1292,4,0),VLOOKUP(AN1,'MFMP-I'!$B$1301:$E$1715,4,0)))),0)</f>
        <v>603802856</v>
      </c>
      <c r="AO236" s="68">
        <f>SUM(AP236:AZ236)</f>
        <v>22817972152</v>
      </c>
      <c r="AP236" s="79">
        <f>IFERROR(IF(VALUE(RIGHT($A$236,1))=1,VLOOKUP(AP1,'MFMP-I'!$B$7:$F$425,4,0),IF(VALUE(RIGHT($A$236,1))=2,VLOOKUP(AP1,'MFMP-I'!$B$436:$D$852,4,0),IF(VALUE(RIGHT($A$236,1))=3,VLOOKUP(AP1,'MFMP-I'!$B$863:$E$1292,4,0),VLOOKUP(AP1,'MFMP-I'!$B$1301:$E$1715,4,0)))),0)</f>
        <v>22644358616</v>
      </c>
      <c r="AQ236" s="79">
        <f>IFERROR(IF(VALUE(RIGHT($A$236,1))=1,VLOOKUP(AQ1,'MFMP-I'!$B$7:$F$425,4,0),IF(VALUE(RIGHT($A$236,1))=2,VLOOKUP(AQ1,'MFMP-I'!$B$436:$D$852,4,0),IF(VALUE(RIGHT($A$236,1))=3,VLOOKUP(AQ1,'MFMP-I'!$B$863:$E$1292,4,0),VLOOKUP(AQ1,'MFMP-I'!$B$1301:$E$1715,4,0)))),0)</f>
        <v>1</v>
      </c>
      <c r="AR236" s="79">
        <f>IFERROR(IF(VALUE(RIGHT($A$236,1))=1,VLOOKUP(AR1,'MFMP-I'!$B$7:$F$425,4,0),IF(VALUE(RIGHT($A$236,1))=2,VLOOKUP(AR1,'MFMP-I'!$B$436:$D$852,4,0),IF(VALUE(RIGHT($A$236,1))=3,VLOOKUP(AR1,'MFMP-I'!$B$863:$E$1292,4,0),VLOOKUP(AR1,'MFMP-I'!$B$1301:$E$1715,4,0)))),0)</f>
        <v>1</v>
      </c>
      <c r="AS236" s="79">
        <f>IFERROR(IF(VALUE(RIGHT($A$236,1))=1,VLOOKUP(AS1,'MFMP-I'!$B$7:$F$425,4,0),IF(VALUE(RIGHT($A$236,1))=2,VLOOKUP(AS1,'MFMP-I'!$B$436:$D$852,4,0),IF(VALUE(RIGHT($A$236,1))=3,VLOOKUP(AS1,'MFMP-I'!$B$863:$E$1292,4,0),VLOOKUP(AS1,'MFMP-I'!$B$1301:$E$1715,4,0)))),0)</f>
        <v>750994</v>
      </c>
      <c r="AT236" s="79">
        <f>IFERROR(IF(VALUE(RIGHT($A$236,1))=1,VLOOKUP(AT1,'MFMP-I'!$B$7:$F$425,4,0),IF(VALUE(RIGHT($A$236,1))=2,VLOOKUP(AT1,'MFMP-I'!$B$436:$D$852,4,0),IF(VALUE(RIGHT($A$236,1))=3,VLOOKUP(AT1,'MFMP-I'!$B$863:$E$1292,4,0),VLOOKUP(AT1,'MFMP-I'!$B$1301:$E$1715,4,0)))),0)</f>
        <v>131826546</v>
      </c>
      <c r="AU236" s="79">
        <f>IFERROR(IF(VALUE(RIGHT($A$236,1))=1,VLOOKUP(AU1,'MFMP-I'!$B$7:$F$425,4,0),IF(VALUE(RIGHT($A$236,1))=2,VLOOKUP(AU1,'MFMP-I'!$B$436:$D$852,4,0),IF(VALUE(RIGHT($A$236,1))=3,VLOOKUP(AU1,'MFMP-I'!$B$863:$E$1292,4,0),VLOOKUP(AU1,'MFMP-I'!$B$1301:$E$1715,4,0)))),0)</f>
        <v>41035594</v>
      </c>
      <c r="AV236" s="79">
        <f>IFERROR(IF(VALUE(RIGHT($A$236,1))=1,VLOOKUP(AV1,'MFMP-I'!$B$7:$F$425,4,0),IF(VALUE(RIGHT($A$236,1))=2,VLOOKUP(AV1,'MFMP-I'!$B$436:$D$852,4,0),IF(VALUE(RIGHT($A$236,1))=3,VLOOKUP(AV1,'MFMP-I'!$B$863:$E$1292,4,0),VLOOKUP(AV1,'MFMP-I'!$B$1301:$E$1715,4,0)))),0)</f>
        <v>0</v>
      </c>
      <c r="AW236" s="79">
        <f>IFERROR(IF(VALUE(RIGHT($A$236,1))=1,VLOOKUP(AW1,'MFMP-I'!$B$7:$F$425,4,0),IF(VALUE(RIGHT($A$236,1))=2,VLOOKUP(AW1,'MFMP-I'!$B$436:$D$852,4,0),IF(VALUE(RIGHT($A$236,1))=3,VLOOKUP(AW1,'MFMP-I'!$B$863:$E$1292,4,0),VLOOKUP(AW1,'MFMP-I'!$B$1301:$E$1715,4,0)))),0)</f>
        <v>0</v>
      </c>
      <c r="AX236" s="79">
        <f>IFERROR(IF(VALUE(RIGHT($A$236,1))=1,VLOOKUP(AX1,'MFMP-I'!$B$7:$F$425,4,0),IF(VALUE(RIGHT($A$236,1))=2,VLOOKUP(AX1,'MFMP-I'!$B$436:$D$852,4,0),IF(VALUE(RIGHT($A$236,1))=3,VLOOKUP(AX1,'MFMP-I'!$B$863:$E$1292,4,0),VLOOKUP(AX1,'MFMP-I'!$B$1301:$E$1715,4,0)))),0)</f>
        <v>0</v>
      </c>
      <c r="AY236" s="79">
        <f>IFERROR(IF(VALUE(RIGHT($A$236,1))=1,VLOOKUP(AY1,'MFMP-I'!$B$7:$F$425,4,0),IF(VALUE(RIGHT($A$236,1))=2,VLOOKUP(AY1,'MFMP-I'!$B$436:$D$852,4,0),IF(VALUE(RIGHT($A$236,1))=3,VLOOKUP(AY1,'MFMP-I'!$B$863:$E$1292,4,0),VLOOKUP(AY1,'MFMP-I'!$B$1301:$E$1715,4,0)))),0)</f>
        <v>100</v>
      </c>
      <c r="AZ236" s="79">
        <f>IFERROR(IF(VALUE(RIGHT($A$236,1))=1,VLOOKUP(AZ1,'MFMP-I'!$B$7:$F$425,4,0),IF(VALUE(RIGHT($A$236,1))=2,VLOOKUP(AZ1,'MFMP-I'!$B$436:$D$852,4,0),IF(VALUE(RIGHT($A$236,1))=3,VLOOKUP(AZ1,'MFMP-I'!$B$863:$E$1292,4,0),VLOOKUP(AZ1,'MFMP-I'!$B$1301:$E$1715,4,0)))),0)</f>
        <v>300</v>
      </c>
      <c r="BA236" s="79">
        <f>IFERROR(IF(VALUE(RIGHT($A$236,1))=1,VLOOKUP(BA1,'MFMP-I'!$B$7:$F$425,4,0),IF(VALUE(RIGHT($A$236,1))=2,VLOOKUP(BA1,'MFMP-I'!$B$436:$D$852,4,0),IF(VALUE(RIGHT($A$236,1))=3,VLOOKUP(BA1,'MFMP-I'!$B$863:$E$1292,4,0),VLOOKUP(BA1,'MFMP-I'!$B$1301:$E$1715,4,0)))),0)</f>
        <v>100</v>
      </c>
      <c r="BB236" s="79">
        <f>IFERROR(IF(VALUE(RIGHT($A$236,1))=1,VLOOKUP(BB1,'MFMP-I'!$B$7:$F$425,4,0),IF(VALUE(RIGHT($A$236,1))=2,VLOOKUP(BB1,'MFMP-I'!$B$436:$D$852,4,0),IF(VALUE(RIGHT($A$236,1))=3,VLOOKUP(BB1,'MFMP-I'!$B$863:$E$1292,4,0),VLOOKUP(BB1,'MFMP-I'!$B$1301:$E$1715,4,0)))),0)</f>
        <v>100</v>
      </c>
      <c r="BC236" s="79">
        <f>IFERROR(IF(VALUE(RIGHT($A$236,1))=1,VLOOKUP(BC1,'MFMP-I'!$B$7:$F$425,4,0),IF(VALUE(RIGHT($A$236,1))=2,VLOOKUP(BC1,'MFMP-I'!$B$436:$D$852,4,0),IF(VALUE(RIGHT($A$236,1))=3,VLOOKUP(BC1,'MFMP-I'!$B$863:$E$1292,4,0),VLOOKUP(BC1,'MFMP-I'!$B$1301:$E$1715,4,0)))),0)</f>
        <v>100</v>
      </c>
      <c r="BD236" s="68">
        <f>SUM(BE236:BS236)</f>
        <v>83081054786</v>
      </c>
      <c r="BE236" s="79">
        <f>IFERROR(IF(VALUE(RIGHT($A$236,1))=1,VLOOKUP(BE1,'MFMP-I'!$B$7:$F$425,4,0),IF(VALUE(RIGHT($A$236,1))=2,VLOOKUP(BE1,'MFMP-I'!$B$436:$D$852,4,0),IF(VALUE(RIGHT($A$236,1))=3,VLOOKUP(BE1,'MFMP-I'!$B$863:$E$1292,4,0),VLOOKUP(BE1,'MFMP-I'!$B$1301:$E$1715,4,0)))),0)</f>
        <v>12022099</v>
      </c>
      <c r="BF236" s="79">
        <f>IFERROR(IF(VALUE(RIGHT($A$236,1))=1,VLOOKUP(BF1,'MFMP-I'!$B$7:$F$425,4,0),IF(VALUE(RIGHT($A$236,1))=2,VLOOKUP(BF1,'MFMP-I'!$B$436:$D$852,4,0),IF(VALUE(RIGHT($A$236,1))=3,VLOOKUP(BF1,'MFMP-I'!$B$863:$E$1292,4,0),VLOOKUP(BF1,'MFMP-I'!$B$1301:$E$1715,4,0)))),0)</f>
        <v>48367967806</v>
      </c>
      <c r="BG236" s="79">
        <f>IFERROR(IF(VALUE(RIGHT($A$236,1))=1,VLOOKUP(BG1,'MFMP-I'!$B$7:$F$425,4,0),IF(VALUE(RIGHT($A$236,1))=2,VLOOKUP(BG1,'MFMP-I'!$B$436:$D$852,4,0),IF(VALUE(RIGHT($A$236,1))=3,VLOOKUP(BG1,'MFMP-I'!$B$863:$E$1292,4,0),VLOOKUP(BG1,'MFMP-I'!$B$1301:$E$1715,4,0)))),0)</f>
        <v>13978623699</v>
      </c>
      <c r="BH236" s="79">
        <f>IFERROR(IF(VALUE(RIGHT($A$236,1))=1,VLOOKUP(BH1,'MFMP-I'!$B$7:$F$425,4,0),IF(VALUE(RIGHT($A$236,1))=2,VLOOKUP(BH1,'MFMP-I'!$B$436:$D$852,4,0),IF(VALUE(RIGHT($A$236,1))=3,VLOOKUP(BH1,'MFMP-I'!$B$863:$E$1292,4,0),VLOOKUP(BH1,'MFMP-I'!$B$1301:$E$1715,4,0)))),0)</f>
        <v>4085583</v>
      </c>
      <c r="BI236" s="79">
        <f>IFERROR(IF(VALUE(RIGHT($A$236,1))=1,VLOOKUP(BI1,'MFMP-I'!$B$7:$F$425,4,0),IF(VALUE(RIGHT($A$236,1))=2,VLOOKUP(BI1,'MFMP-I'!$B$436:$D$852,4,0),IF(VALUE(RIGHT($A$236,1))=3,VLOOKUP(BI1,'MFMP-I'!$B$863:$E$1292,4,0),VLOOKUP(BI1,'MFMP-I'!$B$1301:$E$1715,4,0)))),0)</f>
        <v>51462458</v>
      </c>
      <c r="BJ236" s="79">
        <f>IFERROR(IF(VALUE(RIGHT($A$236,1))=1,VLOOKUP(BJ1,'MFMP-I'!$B$7:$F$425,4,0),IF(VALUE(RIGHT($A$236,1))=2,VLOOKUP(BJ1,'MFMP-I'!$B$436:$D$852,4,0),IF(VALUE(RIGHT($A$236,1))=3,VLOOKUP(BJ1,'MFMP-I'!$B$863:$E$1292,4,0),VLOOKUP(BJ1,'MFMP-I'!$B$1301:$E$1715,4,0)))),0)</f>
        <v>1</v>
      </c>
      <c r="BK236" s="79">
        <f>IFERROR(IF(VALUE(RIGHT($A$236,1))=1,VLOOKUP(BK1,'MFMP-I'!$B$7:$F$425,4,0),IF(VALUE(RIGHT($A$236,1))=2,VLOOKUP(BK1,'MFMP-I'!$B$436:$D$852,4,0),IF(VALUE(RIGHT($A$236,1))=3,VLOOKUP(BK1,'MFMP-I'!$B$863:$E$1292,4,0),VLOOKUP(BK1,'MFMP-I'!$B$1301:$E$1715,4,0)))),0)</f>
        <v>726076149</v>
      </c>
      <c r="BL236" s="79">
        <f>IFERROR(IF(VALUE(RIGHT($A$236,1))=1,VLOOKUP(BL1,'MFMP-I'!$B$7:$F$425,4,0),IF(VALUE(RIGHT($A$236,1))=2,VLOOKUP(BL1,'MFMP-I'!$B$436:$D$852,4,0),IF(VALUE(RIGHT($A$236,1))=3,VLOOKUP(BL1,'MFMP-I'!$B$863:$E$1292,4,0),VLOOKUP(BL1,'MFMP-I'!$B$1301:$E$1715,4,0)))),0)</f>
        <v>64337539</v>
      </c>
      <c r="BM236" s="79">
        <f>IFERROR(IF(VALUE(RIGHT($A$236,1))=1,VLOOKUP(BM1,'MFMP-I'!$B$7:$F$425,4,0),IF(VALUE(RIGHT($A$236,1))=2,VLOOKUP(BM1,'MFMP-I'!$B$436:$D$852,4,0),IF(VALUE(RIGHT($A$236,1))=3,VLOOKUP(BM1,'MFMP-I'!$B$863:$E$1292,4,0),VLOOKUP(BM1,'MFMP-I'!$B$1301:$E$1715,4,0)))),0)</f>
        <v>1</v>
      </c>
      <c r="BN236" s="79">
        <f>IFERROR(IF(VALUE(RIGHT($A$236,1))=1,VLOOKUP(BN1,'MFMP-I'!$B$7:$F$425,4,0),IF(VALUE(RIGHT($A$236,1))=2,VLOOKUP(BN1,'MFMP-I'!$B$436:$D$852,4,0),IF(VALUE(RIGHT($A$236,1))=3,VLOOKUP(BN1,'MFMP-I'!$B$863:$E$1292,4,0),VLOOKUP(BN1,'MFMP-I'!$B$1301:$E$1715,4,0)))),0)</f>
        <v>194153123</v>
      </c>
      <c r="BO236" s="79">
        <f>IFERROR(IF(VALUE(RIGHT($A$236,1))=1,VLOOKUP(BO1,'MFMP-I'!$B$7:$F$425,4,0),IF(VALUE(RIGHT($A$236,1))=2,VLOOKUP(BO1,'MFMP-I'!$B$436:$D$852,4,0),IF(VALUE(RIGHT($A$236,1))=3,VLOOKUP(BO1,'MFMP-I'!$B$863:$E$1292,4,0),VLOOKUP(BO1,'MFMP-I'!$B$1301:$E$1715,4,0)))),0)</f>
        <v>0</v>
      </c>
      <c r="BP236" s="79">
        <f>IFERROR(IF(VALUE(RIGHT($A$236,1))=1,VLOOKUP(BP1,'MFMP-I'!$B$7:$F$425,4,0),IF(VALUE(RIGHT($A$236,1))=2,VLOOKUP(BP1,'MFMP-I'!$B$436:$D$852,4,0),IF(VALUE(RIGHT($A$236,1))=3,VLOOKUP(BP1,'MFMP-I'!$B$863:$E$1292,4,0),VLOOKUP(BP1,'MFMP-I'!$B$1301:$E$1715,4,0)))),0)</f>
        <v>0</v>
      </c>
      <c r="BQ236" s="79">
        <f>IFERROR(IF(VALUE(RIGHT($A$236,1))=1,VLOOKUP(BQ1,'MFMP-I'!$B$7:$F$425,4,0),IF(VALUE(RIGHT($A$236,1))=2,VLOOKUP(BQ1,'MFMP-I'!$B$436:$D$852,4,0),IF(VALUE(RIGHT($A$236,1))=3,VLOOKUP(BQ1,'MFMP-I'!$B$863:$E$1292,4,0),VLOOKUP(BQ1,'MFMP-I'!$B$1301:$E$1715,4,0)))),0)</f>
        <v>529439</v>
      </c>
      <c r="BR236" s="79">
        <f>IFERROR(IF(VALUE(RIGHT($A$236,1))=1,VLOOKUP(BR1,'MFMP-I'!$B$7:$F$425,4,0),IF(VALUE(RIGHT($A$236,1))=2,VLOOKUP(BR1,'MFMP-I'!$B$436:$D$852,4,0),IF(VALUE(RIGHT($A$236,1))=3,VLOOKUP(BR1,'MFMP-I'!$B$863:$E$1292,4,0),VLOOKUP(BR1,'MFMP-I'!$B$1301:$E$1715,4,0)))),0)</f>
        <v>1732631616</v>
      </c>
      <c r="BS236" s="79">
        <f>IFERROR(IF(VALUE(RIGHT($A$236,1))=1,VLOOKUP(BS1,'MFMP-I'!$B$7:$F$425,4,0),IF(VALUE(RIGHT($A$236,1))=2,VLOOKUP(BS1,'MFMP-I'!$B$436:$D$852,4,0),IF(VALUE(RIGHT($A$236,1))=3,VLOOKUP(BS1,'MFMP-I'!$B$863:$E$1292,4,0),VLOOKUP(BS1,'MFMP-I'!$B$1301:$E$1715,4,0)))),0)</f>
        <v>17949165273</v>
      </c>
      <c r="BT236" s="68">
        <f>SUM(BU236:CB236)</f>
        <v>3438301308</v>
      </c>
      <c r="BU236" s="79">
        <f>IFERROR(IF(VALUE(RIGHT($A$236,1))=1,VLOOKUP(BU1,'MFMP-I'!$B$7:$F$425,4,0),IF(VALUE(RIGHT($A$236,1))=2,VLOOKUP(BU1,'MFMP-I'!$B$436:$D$852,4,0),IF(VALUE(RIGHT($A$236,1))=3,VLOOKUP(BU1,'MFMP-I'!$B$863:$E$1292,4,0),VLOOKUP(BU1,'MFMP-I'!$B$1301:$E$1715,4,0)))),0)</f>
        <v>1</v>
      </c>
      <c r="BV236" s="79">
        <f>IFERROR(IF(VALUE(RIGHT($A$236,1))=1,VLOOKUP(BV1,'MFMP-I'!$B$7:$F$425,4,0),IF(VALUE(RIGHT($A$236,1))=2,VLOOKUP(BV1,'MFMP-I'!$B$436:$D$852,4,0),IF(VALUE(RIGHT($A$236,1))=3,VLOOKUP(BV1,'MFMP-I'!$B$863:$E$1292,4,0),VLOOKUP(BV1,'MFMP-I'!$B$1301:$E$1715,4,0)))),0)</f>
        <v>1</v>
      </c>
      <c r="BW236" s="79">
        <f>IFERROR(IF(VALUE(RIGHT($A$236,1))=1,VLOOKUP(BW1,'MFMP-I'!$B$7:$F$425,4,0),IF(VALUE(RIGHT($A$236,1))=2,VLOOKUP(BW1,'MFMP-I'!$B$436:$D$852,4,0),IF(VALUE(RIGHT($A$236,1))=3,VLOOKUP(BW1,'MFMP-I'!$B$863:$E$1292,4,0),VLOOKUP(BW1,'MFMP-I'!$B$1301:$E$1715,4,0)))),0)</f>
        <v>1901242</v>
      </c>
      <c r="BX236" s="79">
        <f>IFERROR(IF(VALUE(RIGHT($A$236,1))=1,VLOOKUP(BX1,'MFMP-I'!$B$7:$F$425,4,0),IF(VALUE(RIGHT($A$236,1))=2,VLOOKUP(BX1,'MFMP-I'!$B$436:$D$852,4,0),IF(VALUE(RIGHT($A$236,1))=3,VLOOKUP(BX1,'MFMP-I'!$B$863:$E$1292,4,0),VLOOKUP(BX1,'MFMP-I'!$B$1301:$E$1715,4,0)))),0)</f>
        <v>1</v>
      </c>
      <c r="BY236" s="79">
        <f>IFERROR(IF(VALUE(RIGHT($A$236,1))=1,VLOOKUP(BY1,'MFMP-I'!$B$7:$F$425,4,0),IF(VALUE(RIGHT($A$236,1))=2,VLOOKUP(BY1,'MFMP-I'!$B$436:$D$852,4,0),IF(VALUE(RIGHT($A$236,1))=3,VLOOKUP(BY1,'MFMP-I'!$B$863:$E$1292,4,0),VLOOKUP(BY1,'MFMP-I'!$B$1301:$E$1715,4,0)))),0)</f>
        <v>3436400060</v>
      </c>
      <c r="BZ236" s="79">
        <f>IFERROR(IF(VALUE(RIGHT($A$236,1))=1,VLOOKUP(BZ1,'MFMP-I'!$B$7:$F$425,4,0),IF(VALUE(RIGHT($A$236,1))=2,VLOOKUP(BZ1,'MFMP-I'!$B$436:$D$852,4,0),IF(VALUE(RIGHT($A$236,1))=3,VLOOKUP(BZ1,'MFMP-I'!$B$863:$E$1292,4,0),VLOOKUP(BZ1,'MFMP-I'!$B$1301:$E$1715,4,0)))),0)</f>
        <v>1</v>
      </c>
      <c r="CA236" s="79">
        <f>IFERROR(IF(VALUE(RIGHT($A$236,1))=1,VLOOKUP(CA1,'MFMP-I'!$B$7:$F$425,4,0),IF(VALUE(RIGHT($A$236,1))=2,VLOOKUP(CA1,'MFMP-I'!$B$436:$D$852,4,0),IF(VALUE(RIGHT($A$236,1))=3,VLOOKUP(CA1,'MFMP-I'!$B$863:$E$1292,4,0),VLOOKUP(CA1,'MFMP-I'!$B$1301:$E$1715,4,0)))),0)</f>
        <v>1</v>
      </c>
      <c r="CB236" s="79">
        <f>IFERROR(IF(VALUE(RIGHT($A$236,1))=1,VLOOKUP(CB1,'MFMP-I'!$B$7:$F$425,4,0),IF(VALUE(RIGHT($A$236,1))=2,VLOOKUP(CB1,'MFMP-I'!$B$436:$D$852,4,0),IF(VALUE(RIGHT($A$236,1))=3,VLOOKUP(CB1,'MFMP-I'!$B$863:$E$1292,4,0),VLOOKUP(CB1,'MFMP-I'!$B$1301:$E$1715,4,0)))),0)</f>
        <v>1</v>
      </c>
      <c r="CC236" s="79">
        <f>IFERROR(IF(VALUE(RIGHT($A$236,1))=1,VLOOKUP(CC1,'MFMP-I'!$B$7:$F$425,4,0),IF(VALUE(RIGHT($A$236,1))=2,VLOOKUP(CC1,'MFMP-I'!$B$436:$D$852,4,0),IF(VALUE(RIGHT($A$236,1))=3,VLOOKUP(CC1,'MFMP-I'!$B$863:$E$1292,4,0),VLOOKUP(CC1,'MFMP-I'!$B$1301:$E$1715,4,0)))),0)</f>
        <v>95366433280</v>
      </c>
      <c r="CD236" s="79">
        <f>IFERROR(IF(VALUE(RIGHT($A$236,1))=1,VLOOKUP(CD1,'MFMP-I'!$B$7:$F$425,4,0),IF(VALUE(RIGHT($A$236,1))=2,VLOOKUP(CD1,'MFMP-I'!$B$436:$D$852,4,0),IF(VALUE(RIGHT($A$236,1))=3,VLOOKUP(CD1,'MFMP-I'!$B$863:$E$1292,4,0),VLOOKUP(CD1,'MFMP-I'!$B$1301:$E$1715,4,0)))),0)</f>
        <v>0</v>
      </c>
      <c r="CE236" s="68">
        <f>SUM(CF236:CI236,CR236,CS236,DH236)</f>
        <v>80875392021</v>
      </c>
      <c r="CF236" s="79">
        <f>IFERROR(IF(VALUE(RIGHT($A$236,1))=1,VLOOKUP(CF1,'MFMP-I'!$B$7:$F$425,4,0),IF(VALUE(RIGHT($A$236,1))=2,VLOOKUP(CF1,'MFMP-I'!$B$436:$D$852,4,0),IF(VALUE(RIGHT($A$236,1))=3,VLOOKUP(CF1,'MFMP-I'!$B$863:$E$1292,4,0),VLOOKUP(CF1,'MFMP-I'!$B$1301:$E$1715,4,0)))),0)</f>
        <v>2626536103</v>
      </c>
      <c r="CG236" s="79">
        <f>IFERROR(IF(VALUE(RIGHT($A$236,1))=1,VLOOKUP(CG1,'MFMP-I'!$B$7:$F$425,4,0),IF(VALUE(RIGHT($A$236,1))=2,VLOOKUP(CG1,'MFMP-I'!$B$436:$D$852,4,0),IF(VALUE(RIGHT($A$236,1))=3,VLOOKUP(CG1,'MFMP-I'!$B$863:$E$1292,4,0),VLOOKUP(CG1,'MFMP-I'!$B$1301:$E$1715,4,0)))),0)</f>
        <v>40278098125</v>
      </c>
      <c r="CH236" s="79">
        <f>IFERROR(IF(VALUE(RIGHT($A$236,1))=1,VLOOKUP(CH1,'MFMP-I'!$B$7:$F$425,4,0),IF(VALUE(RIGHT($A$236,1))=2,VLOOKUP(CH1,'MFMP-I'!$B$436:$D$852,4,0),IF(VALUE(RIGHT($A$236,1))=3,VLOOKUP(CH1,'MFMP-I'!$B$863:$E$1292,4,0),VLOOKUP(CH1,'MFMP-I'!$B$1301:$E$1715,4,0)))),0)</f>
        <v>3260459026</v>
      </c>
      <c r="CI236" s="68">
        <f>SUM(CJ236:CQ236)</f>
        <v>1116870888</v>
      </c>
      <c r="CJ236" s="79">
        <f>IFERROR(IF(VALUE(RIGHT($A$236,1))=1,VLOOKUP(CJ1,'MFMP-I'!$B$7:$F$425,4,0),IF(VALUE(RIGHT($A$236,1))=2,VLOOKUP(CJ1,'MFMP-I'!$B$436:$D$852,4,0),IF(VALUE(RIGHT($A$236,1))=3,VLOOKUP(CJ1,'MFMP-I'!$B$863:$E$1292,4,0),VLOOKUP(CJ1,'MFMP-I'!$B$1301:$E$1715,4,0)))),0)</f>
        <v>14774133</v>
      </c>
      <c r="CK236" s="79">
        <f>IFERROR(IF(VALUE(RIGHT($A$236,1))=1,VLOOKUP(CK1,'MFMP-I'!$B$7:$F$425,4,0),IF(VALUE(RIGHT($A$236,1))=2,VLOOKUP(CK1,'MFMP-I'!$B$436:$D$852,4,0),IF(VALUE(RIGHT($A$236,1))=3,VLOOKUP(CK1,'MFMP-I'!$B$863:$E$1292,4,0),VLOOKUP(CK1,'MFMP-I'!$B$1301:$E$1715,4,0)))),0)</f>
        <v>189402092</v>
      </c>
      <c r="CL236" s="79">
        <f>IFERROR(IF(VALUE(RIGHT($A$236,1))=1,VLOOKUP(CL1,'MFMP-I'!$B$7:$F$425,4,0),IF(VALUE(RIGHT($A$236,1))=2,VLOOKUP(CL1,'MFMP-I'!$B$436:$D$852,4,0),IF(VALUE(RIGHT($A$236,1))=3,VLOOKUP(CL1,'MFMP-I'!$B$863:$E$1292,4,0),VLOOKUP(CL1,'MFMP-I'!$B$1301:$E$1715,4,0)))),0)</f>
        <v>55444462</v>
      </c>
      <c r="CM236" s="79">
        <f>IFERROR(IF(VALUE(RIGHT($A$236,1))=1,VLOOKUP(CM1,'MFMP-I'!$B$7:$F$425,4,0),IF(VALUE(RIGHT($A$236,1))=2,VLOOKUP(CM1,'MFMP-I'!$B$436:$D$852,4,0),IF(VALUE(RIGHT($A$236,1))=3,VLOOKUP(CM1,'MFMP-I'!$B$863:$E$1292,4,0),VLOOKUP(CM1,'MFMP-I'!$B$1301:$E$1715,4,0)))),0)</f>
        <v>17439221</v>
      </c>
      <c r="CN236" s="79">
        <f>IFERROR(IF(VALUE(RIGHT($A$236,1))=1,VLOOKUP(CN1,'MFMP-I'!$B$7:$F$425,4,0),IF(VALUE(RIGHT($A$236,1))=2,VLOOKUP(CN1,'MFMP-I'!$B$436:$D$852,4,0),IF(VALUE(RIGHT($A$236,1))=3,VLOOKUP(CN1,'MFMP-I'!$B$863:$E$1292,4,0),VLOOKUP(CN1,'MFMP-I'!$B$1301:$E$1715,4,0)))),0)</f>
        <v>8310116</v>
      </c>
      <c r="CO236" s="79">
        <f>IFERROR(IF(VALUE(RIGHT($A$236,1))=1,VLOOKUP(CO1,'MFMP-I'!$B$7:$F$425,4,0),IF(VALUE(RIGHT($A$236,1))=2,VLOOKUP(CO1,'MFMP-I'!$B$436:$D$852,4,0),IF(VALUE(RIGHT($A$236,1))=3,VLOOKUP(CO1,'MFMP-I'!$B$863:$E$1292,4,0),VLOOKUP(CO1,'MFMP-I'!$B$1301:$E$1715,4,0)))),0)</f>
        <v>6145910</v>
      </c>
      <c r="CP236" s="79">
        <f>IFERROR(IF(VALUE(RIGHT($A$236,1))=1,VLOOKUP(CP1,'MFMP-I'!$B$7:$F$425,4,0),IF(VALUE(RIGHT($A$236,1))=2,VLOOKUP(CP1,'MFMP-I'!$B$436:$D$852,4,0),IF(VALUE(RIGHT($A$236,1))=3,VLOOKUP(CP1,'MFMP-I'!$B$863:$E$1292,4,0),VLOOKUP(CP1,'MFMP-I'!$B$1301:$E$1715,4,0)))),0)</f>
        <v>83754954</v>
      </c>
      <c r="CQ236" s="79">
        <f>IFERROR(IF(VALUE(RIGHT($A$236,1))=1,VLOOKUP(CQ1,'MFMP-I'!$B$7:$F$425,4,0),IF(VALUE(RIGHT($A$236,1))=2,VLOOKUP(CQ1,'MFMP-I'!$B$436:$D$852,4,0),IF(VALUE(RIGHT($A$236,1))=3,VLOOKUP(CQ1,'MFMP-I'!$B$863:$E$1292,4,0),VLOOKUP(CQ1,'MFMP-I'!$B$1301:$E$1715,4,0)))),0)</f>
        <v>741600000</v>
      </c>
      <c r="CR236" s="79">
        <f>IFERROR(IF(VALUE(RIGHT($A$236,1))=1,VLOOKUP(CR1,'MFMP-I'!$B$7:$F$425,4,0),IF(VALUE(RIGHT($A$236,1))=2,VLOOKUP(CR1,'MFMP-I'!$B$436:$D$852,4,0),IF(VALUE(RIGHT($A$236,1))=3,VLOOKUP(CR1,'MFMP-I'!$B$863:$E$1292,4,0),VLOOKUP(CR1,'MFMP-I'!$B$1301:$E$1715,4,0)))),0)</f>
        <v>1133000000</v>
      </c>
      <c r="CS236" s="68">
        <f>SUM(CT236:CZ236,DE236:DG236)</f>
        <v>32248257971</v>
      </c>
      <c r="CT236" s="79">
        <f>IFERROR(IF(VALUE(RIGHT($A$236,1))=1,VLOOKUP(CT1,'MFMP-I'!$B$7:$F$425,4,0),IF(VALUE(RIGHT($A$236,1))=2,VLOOKUP(CT1,'MFMP-I'!$B$436:$D$852,4,0),IF(VALUE(RIGHT($A$236,1))=3,VLOOKUP(CT1,'MFMP-I'!$B$863:$E$1292,4,0),VLOOKUP(CT1,'MFMP-I'!$B$1301:$E$1715,4,0)))),0)</f>
        <v>12253008667</v>
      </c>
      <c r="CU236" s="79">
        <f>IFERROR(IF(VALUE(RIGHT($A$236,1))=1,VLOOKUP(CU1,'MFMP-I'!$B$7:$F$425,4,0),IF(VALUE(RIGHT($A$236,1))=2,VLOOKUP(CU1,'MFMP-I'!$B$436:$D$852,4,0),IF(VALUE(RIGHT($A$236,1))=3,VLOOKUP(CU1,'MFMP-I'!$B$863:$E$1292,4,0),VLOOKUP(CU1,'MFMP-I'!$B$1301:$E$1715,4,0)))),0)</f>
        <v>1</v>
      </c>
      <c r="CV236" s="79">
        <f>IFERROR(IF(VALUE(RIGHT($A$236,1))=1,VLOOKUP(CV1,'MFMP-I'!$B$7:$F$425,4,0),IF(VALUE(RIGHT($A$236,1))=2,VLOOKUP(CV1,'MFMP-I'!$B$436:$D$852,4,0),IF(VALUE(RIGHT($A$236,1))=3,VLOOKUP(CV1,'MFMP-I'!$B$863:$E$1292,4,0),VLOOKUP(CV1,'MFMP-I'!$B$1301:$E$1715,4,0)))),0)</f>
        <v>537507080</v>
      </c>
      <c r="CW236" s="79">
        <f>IFERROR(IF(VALUE(RIGHT($A$236,1))=1,VLOOKUP(CW1,'MFMP-I'!$B$7:$F$425,4,0),IF(VALUE(RIGHT($A$236,1))=2,VLOOKUP(CW1,'MFMP-I'!$B$436:$D$852,4,0),IF(VALUE(RIGHT($A$236,1))=3,VLOOKUP(CW1,'MFMP-I'!$B$863:$E$1292,4,0),VLOOKUP(CW1,'MFMP-I'!$B$1301:$E$1715,4,0)))),0)</f>
        <v>141501582</v>
      </c>
      <c r="CX236" s="79">
        <f>IFERROR(IF(VALUE(RIGHT($A$236,1))=1,VLOOKUP(CX1,'MFMP-I'!$B$7:$F$425,4,0),IF(VALUE(RIGHT($A$236,1))=2,VLOOKUP(CX1,'MFMP-I'!$B$436:$D$852,4,0),IF(VALUE(RIGHT($A$236,1))=3,VLOOKUP(CX1,'MFMP-I'!$B$863:$E$1292,4,0),VLOOKUP(CX1,'MFMP-I'!$B$1301:$E$1715,4,0)))),0)</f>
        <v>4935429</v>
      </c>
      <c r="CY236" s="79">
        <f>IFERROR(IF(VALUE(RIGHT($A$236,1))=1,VLOOKUP(CY1,'MFMP-I'!$B$7:$F$425,4,0),IF(VALUE(RIGHT($A$236,1))=2,VLOOKUP(CY1,'MFMP-I'!$B$436:$D$852,4,0),IF(VALUE(RIGHT($A$236,1))=3,VLOOKUP(CY1,'MFMP-I'!$B$863:$E$1292,4,0),VLOOKUP(CY1,'MFMP-I'!$B$1301:$E$1715,4,0)))),0)</f>
        <v>1</v>
      </c>
      <c r="CZ236" s="77">
        <f>SUM(DA236:DD236)</f>
        <v>18690057076</v>
      </c>
      <c r="DA236" s="79">
        <f>IFERROR(IF(VALUE(RIGHT($A$236,1))=1,VLOOKUP(DA1,'MFMP-I'!$B$7:$F$425,4,0),IF(VALUE(RIGHT($A$236,1))=2,VLOOKUP(DA1,'MFMP-I'!$B$436:$D$852,4,0),IF(VALUE(RIGHT($A$236,1))=3,VLOOKUP(DA1,'MFMP-I'!$B$863:$E$1292,4,0),VLOOKUP(DA1,'MFMP-I'!$B$1301:$E$1715,4,0)))),0)</f>
        <v>16787017212</v>
      </c>
      <c r="DB236" s="79">
        <f>IFERROR(IF(VALUE(RIGHT($A$236,1))=1,VLOOKUP(DB1,'MFMP-I'!$B$7:$F$425,4,0),IF(VALUE(RIGHT($A$236,1))=2,VLOOKUP(DB1,'MFMP-I'!$B$436:$D$852,4,0),IF(VALUE(RIGHT($A$236,1))=3,VLOOKUP(DB1,'MFMP-I'!$B$863:$E$1292,4,0),VLOOKUP(DB1,'MFMP-I'!$B$1301:$E$1715,4,0)))),0)</f>
        <v>1633442123</v>
      </c>
      <c r="DC236" s="79">
        <f>IFERROR(IF(VALUE(RIGHT($A$236,1))=1,VLOOKUP(DC1,'MFMP-I'!$B$7:$F$425,4,0),IF(VALUE(RIGHT($A$236,1))=2,VLOOKUP(DC1,'MFMP-I'!$B$436:$D$852,4,0),IF(VALUE(RIGHT($A$236,1))=3,VLOOKUP(DC1,'MFMP-I'!$B$863:$E$1292,4,0),VLOOKUP(DC1,'MFMP-I'!$B$1301:$E$1715,4,0)))),0)</f>
        <v>0</v>
      </c>
      <c r="DD236" s="79">
        <f>IFERROR(IF(VALUE(RIGHT($A$236,1))=1,VLOOKUP(DD1,'MFMP-I'!$B$7:$F$425,4,0),IF(VALUE(RIGHT($A$236,1))=2,VLOOKUP(DD1,'MFMP-I'!$B$436:$D$852,4,0),IF(VALUE(RIGHT($A$236,1))=3,VLOOKUP(DD1,'MFMP-I'!$B$863:$E$1292,4,0),VLOOKUP(DD1,'MFMP-I'!$B$1301:$E$1715,4,0)))),0)</f>
        <v>269597741</v>
      </c>
      <c r="DE236" s="79">
        <f>IFERROR(IF(VALUE(RIGHT($A$236,1))=1,VLOOKUP(DE1,'MFMP-I'!$B$7:$F$425,4,0),IF(VALUE(RIGHT($A$236,1))=2,VLOOKUP(DE1,'MFMP-I'!$B$436:$D$852,4,0),IF(VALUE(RIGHT($A$236,1))=3,VLOOKUP(DE1,'MFMP-I'!$B$863:$E$1292,4,0),VLOOKUP(DE1,'MFMP-I'!$B$1301:$E$1715,4,0)))),0)</f>
        <v>1</v>
      </c>
      <c r="DF236" s="79">
        <f>IFERROR(IF(VALUE(RIGHT($A$236,1))=1,VLOOKUP(DF1,'MFMP-I'!$B$7:$F$425,4,0),IF(VALUE(RIGHT($A$236,1))=2,VLOOKUP(DF1,'MFMP-I'!$B$436:$D$852,4,0),IF(VALUE(RIGHT($A$236,1))=3,VLOOKUP(DF1,'MFMP-I'!$B$863:$E$1292,4,0),VLOOKUP(DF1,'MFMP-I'!$B$1301:$E$1715,4,0)))),0)</f>
        <v>403008904</v>
      </c>
      <c r="DG236" s="79">
        <f>IFERROR(IF(VALUE(RIGHT($A$236,1))=1,VLOOKUP(DG1,'MFMP-I'!$B$7:$F$425,4,0),IF(VALUE(RIGHT($A$236,1))=2,VLOOKUP(DG1,'MFMP-I'!$B$436:$D$852,4,0),IF(VALUE(RIGHT($A$236,1))=3,VLOOKUP(DG1,'MFMP-I'!$B$863:$E$1292,4,0),VLOOKUP(DG1,'MFMP-I'!$B$1301:$E$1715,4,0)))),0)</f>
        <v>218239230</v>
      </c>
      <c r="DH236" s="79">
        <f>IFERROR(IF(VALUE(RIGHT($A$236,1))=1,VLOOKUP(DH1,'MFMP-I'!$B$7:$F$425,4,0),IF(VALUE(RIGHT($A$236,1))=2,VLOOKUP(DH1,'MFMP-I'!$B$436:$D$852,4,0),IF(VALUE(RIGHT($A$236,1))=3,VLOOKUP(DH1,'MFMP-I'!$B$863:$E$1292,4,0),VLOOKUP(DH1,'MFMP-I'!$B$1301:$E$1715,4,0)))),0)</f>
        <v>212169908</v>
      </c>
      <c r="DI236" s="68">
        <f>SUM(DJ236:DK236)</f>
        <v>1</v>
      </c>
      <c r="DJ236" s="79">
        <f>IFERROR(IF(VALUE(RIGHT($A$236,1))=1,VLOOKUP(DJ1,'MFMP-I'!$B$7:$F$425,4,0),IF(VALUE(RIGHT($A$236,1))=2,VLOOKUP(DJ1,'MFMP-I'!$B$436:$D$852,4,0),IF(VALUE(RIGHT($A$236,1))=3,VLOOKUP(DJ1,'MFMP-I'!$B$863:$E$1292,4,0),VLOOKUP(DJ1,'MFMP-I'!$B$1301:$E$1715,4,0)))),0)</f>
        <v>0</v>
      </c>
      <c r="DK236" s="79">
        <f>IFERROR(IF(VALUE(RIGHT($A$236,1))=1,VLOOKUP(DK1,'MFMP-I'!$B$7:$F$425,4,0),IF(VALUE(RIGHT($A$236,1))=2,VLOOKUP(DK1,'MFMP-I'!$B$436:$D$852,4,0),IF(VALUE(RIGHT($A$236,1))=3,VLOOKUP(DK1,'MFMP-I'!$B$863:$E$1292,4,0),VLOOKUP(DK1,'MFMP-I'!$B$1301:$E$1715,4,0)))),0)</f>
        <v>1</v>
      </c>
      <c r="DL236" s="79">
        <f>IFERROR(IF(VALUE(RIGHT($A$236,1))=1,VLOOKUP(DL1,'MFMP-I'!$B$7:$F$425,4,0),IF(VALUE(RIGHT($A$236,1))=2,VLOOKUP(DL1,'MFMP-I'!$B$436:$D$852,4,0),IF(VALUE(RIGHT($A$236,1))=3,VLOOKUP(DL1,'MFMP-I'!$B$863:$E$1292,4,0),VLOOKUP(DL1,'MFMP-I'!$B$1301:$E$1715,4,0)))),0)</f>
        <v>0</v>
      </c>
      <c r="DM236" s="68">
        <f>SUM(DN236:DO236,DR236,FG236)</f>
        <v>4112632031</v>
      </c>
      <c r="DN236" s="79">
        <f>IFERROR(IF(VALUE(RIGHT($A$236,1))=1,VLOOKUP(DN1,'MFMP-I'!$B$7:$F$425,4,0),IF(VALUE(RIGHT($A$236,1))=2,VLOOKUP(DN1,'MFMP-I'!$B$436:$D$852,4,0),IF(VALUE(RIGHT($A$236,1))=3,VLOOKUP(DN1,'MFMP-I'!$B$863:$E$1292,4,0),VLOOKUP(DN1,'MFMP-I'!$B$1301:$E$1715,4,0)))),0)</f>
        <v>580550910</v>
      </c>
      <c r="DO236" s="68">
        <f>SUM(DP236:DQ236)</f>
        <v>59443931</v>
      </c>
      <c r="DP236" s="79">
        <f>IFERROR(IF(VALUE(RIGHT($A$236,1))=1,VLOOKUP(DP1,'MFMP-I'!$B$7:$F$425,4,0),IF(VALUE(RIGHT($A$236,1))=2,VLOOKUP(DP1,'MFMP-I'!$B$436:$D$852,4,0),IF(VALUE(RIGHT($A$236,1))=3,VLOOKUP(DP1,'MFMP-I'!$B$863:$E$1292,4,0),VLOOKUP(DP1,'MFMP-I'!$B$1301:$E$1715,4,0)))),0)</f>
        <v>628021</v>
      </c>
      <c r="DQ236" s="79">
        <f>IFERROR(IF(VALUE(RIGHT($A$236,1))=1,VLOOKUP(DQ1,'MFMP-I'!$B$7:$F$425,4,0),IF(VALUE(RIGHT($A$236,1))=2,VLOOKUP(DQ1,'MFMP-I'!$B$436:$D$852,4,0),IF(VALUE(RIGHT($A$236,1))=3,VLOOKUP(DQ1,'MFMP-I'!$B$863:$E$1292,4,0),VLOOKUP(DQ1,'MFMP-I'!$B$1301:$E$1715,4,0)))),0)</f>
        <v>58815910</v>
      </c>
      <c r="DR236" s="68">
        <f>SUM(DS236,DW236,EC236,EG236,EK236:EO236,EU236:EW236,FB236:FF236)</f>
        <v>3316752539</v>
      </c>
      <c r="DS236" s="68">
        <f>SUM(DT236:DV236)</f>
        <v>369022629</v>
      </c>
      <c r="DT236" s="79">
        <f>IFERROR(IF(VALUE(RIGHT($A$236,1))=1,VLOOKUP(DT1,'MFMP-I'!$B$7:$F$425,4,0),IF(VALUE(RIGHT($A$236,1))=2,VLOOKUP(DT1,'MFMP-I'!$B$436:$D$852,4,0),IF(VALUE(RIGHT($A$236,1))=3,VLOOKUP(DT1,'MFMP-I'!$B$863:$E$1292,4,0),VLOOKUP(DT1,'MFMP-I'!$B$1301:$E$1715,4,0)))),0)</f>
        <v>348961333</v>
      </c>
      <c r="DU236" s="79">
        <f>IFERROR(IF(VALUE(RIGHT($A$236,1))=1,VLOOKUP(DU1,'MFMP-I'!$B$7:$F$425,4,0),IF(VALUE(RIGHT($A$236,1))=2,VLOOKUP(DU1,'MFMP-I'!$B$436:$D$852,4,0),IF(VALUE(RIGHT($A$236,1))=3,VLOOKUP(DU1,'MFMP-I'!$B$863:$E$1292,4,0),VLOOKUP(DU1,'MFMP-I'!$B$1301:$E$1715,4,0)))),0)</f>
        <v>19806592</v>
      </c>
      <c r="DV236" s="79">
        <f>IFERROR(IF(VALUE(RIGHT($A$236,1))=1,VLOOKUP(DV1,'MFMP-I'!$B$7:$F$425,4,0),IF(VALUE(RIGHT($A$236,1))=2,VLOOKUP(DV1,'MFMP-I'!$B$436:$D$852,4,0),IF(VALUE(RIGHT($A$236,1))=3,VLOOKUP(DV1,'MFMP-I'!$B$863:$E$1292,4,0),VLOOKUP(DV1,'MFMP-I'!$B$1301:$E$1715,4,0)))),0)</f>
        <v>254704</v>
      </c>
      <c r="DW236" s="68">
        <f>SUM(DX236:EB236)</f>
        <v>146446308</v>
      </c>
      <c r="DX236" s="79">
        <f>IFERROR(IF(VALUE(RIGHT($A$236,1))=1,VLOOKUP(DX1,'MFMP-I'!$B$7:$F$425,4,0),IF(VALUE(RIGHT($A$236,1))=2,VLOOKUP(DX1,'MFMP-I'!$B$436:$D$852,4,0),IF(VALUE(RIGHT($A$236,1))=3,VLOOKUP(DX1,'MFMP-I'!$B$863:$E$1292,4,0),VLOOKUP(DX1,'MFMP-I'!$B$1301:$E$1715,4,0)))),0)</f>
        <v>90632893</v>
      </c>
      <c r="DY236" s="79">
        <f>IFERROR(IF(VALUE(RIGHT($A$236,1))=1,VLOOKUP(DY1,'MFMP-I'!$B$7:$F$425,4,0),IF(VALUE(RIGHT($A$236,1))=2,VLOOKUP(DY1,'MFMP-I'!$B$436:$D$852,4,0),IF(VALUE(RIGHT($A$236,1))=3,VLOOKUP(DY1,'MFMP-I'!$B$863:$E$1292,4,0),VLOOKUP(DY1,'MFMP-I'!$B$1301:$E$1715,4,0)))),0)</f>
        <v>1</v>
      </c>
      <c r="DZ236" s="79">
        <f>IFERROR(IF(VALUE(RIGHT($A$236,1))=1,VLOOKUP(DZ1,'MFMP-I'!$B$7:$F$425,4,0),IF(VALUE(RIGHT($A$236,1))=2,VLOOKUP(DZ1,'MFMP-I'!$B$436:$D$852,4,0),IF(VALUE(RIGHT($A$236,1))=3,VLOOKUP(DZ1,'MFMP-I'!$B$863:$E$1292,4,0),VLOOKUP(DZ1,'MFMP-I'!$B$1301:$E$1715,4,0)))),0)</f>
        <v>0</v>
      </c>
      <c r="EA236" s="79">
        <f>IFERROR(IF(VALUE(RIGHT($A$236,1))=1,VLOOKUP(EA1,'MFMP-I'!$B$7:$F$425,4,0),IF(VALUE(RIGHT($A$236,1))=2,VLOOKUP(EA1,'MFMP-I'!$B$436:$D$852,4,0),IF(VALUE(RIGHT($A$236,1))=3,VLOOKUP(EA1,'MFMP-I'!$B$863:$E$1292,4,0),VLOOKUP(EA1,'MFMP-I'!$B$1301:$E$1715,4,0)))),0)</f>
        <v>55813414</v>
      </c>
      <c r="EB236" s="79">
        <f>IFERROR(IF(VALUE(RIGHT($A$236,1))=1,VLOOKUP(EB1,'MFMP-I'!$B$7:$F$425,4,0),IF(VALUE(RIGHT($A$236,1))=2,VLOOKUP(EB1,'MFMP-I'!$B$436:$D$852,4,0),IF(VALUE(RIGHT($A$236,1))=3,VLOOKUP(EB1,'MFMP-I'!$B$863:$E$1292,4,0),VLOOKUP(EB1,'MFMP-I'!$B$1301:$E$1715,4,0)))),0)</f>
        <v>0</v>
      </c>
      <c r="EC236" s="68">
        <f>SUM(ED236:EF236)</f>
        <v>71249450</v>
      </c>
      <c r="ED236" s="79">
        <f>IFERROR(IF(VALUE(RIGHT($A$236,1))=1,VLOOKUP(ED1,'MFMP-I'!$B$7:$F$425,4,0),IF(VALUE(RIGHT($A$236,1))=2,VLOOKUP(ED1,'MFMP-I'!$B$436:$D$852,4,0),IF(VALUE(RIGHT($A$236,1))=3,VLOOKUP(ED1,'MFMP-I'!$B$863:$E$1292,4,0),VLOOKUP(ED1,'MFMP-I'!$B$1301:$E$1715,4,0)))),0)</f>
        <v>763628</v>
      </c>
      <c r="EE236" s="79">
        <f>IFERROR(IF(VALUE(RIGHT($A$236,1))=1,VLOOKUP(EE1,'MFMP-I'!$B$7:$F$425,4,0),IF(VALUE(RIGHT($A$236,1))=2,VLOOKUP(EE1,'MFMP-I'!$B$436:$D$852,4,0),IF(VALUE(RIGHT($A$236,1))=3,VLOOKUP(EE1,'MFMP-I'!$B$863:$E$1292,4,0),VLOOKUP(EE1,'MFMP-I'!$B$1301:$E$1715,4,0)))),0)</f>
        <v>70274510</v>
      </c>
      <c r="EF236" s="79">
        <f>IFERROR(IF(VALUE(RIGHT($A$236,1))=1,VLOOKUP(EF1,'MFMP-I'!$B$7:$F$425,4,0),IF(VALUE(RIGHT($A$236,1))=2,VLOOKUP(EF1,'MFMP-I'!$B$436:$D$852,4,0),IF(VALUE(RIGHT($A$236,1))=3,VLOOKUP(EF1,'MFMP-I'!$B$863:$E$1292,4,0),VLOOKUP(EF1,'MFMP-I'!$B$1301:$E$1715,4,0)))),0)</f>
        <v>211312</v>
      </c>
      <c r="EG236" s="68">
        <f>SUM(EH236:EJ236)</f>
        <v>778322449</v>
      </c>
      <c r="EH236" s="79">
        <f>IFERROR(IF(VALUE(RIGHT($A$236,1))=1,VLOOKUP(EH1,'MFMP-I'!$B$7:$F$425,4,0),IF(VALUE(RIGHT($A$236,1))=2,VLOOKUP(EH1,'MFMP-I'!$B$436:$D$852,4,0),IF(VALUE(RIGHT($A$236,1))=3,VLOOKUP(EH1,'MFMP-I'!$B$863:$E$1292,4,0),VLOOKUP(EH1,'MFMP-I'!$B$1301:$E$1715,4,0)))),0)</f>
        <v>769581936</v>
      </c>
      <c r="EI236" s="79">
        <f>IFERROR(IF(VALUE(RIGHT($A$236,1))=1,VLOOKUP(EI1,'MFMP-I'!$B$7:$F$425,4,0),IF(VALUE(RIGHT($A$236,1))=2,VLOOKUP(EI1,'MFMP-I'!$B$436:$D$852,4,0),IF(VALUE(RIGHT($A$236,1))=3,VLOOKUP(EI1,'MFMP-I'!$B$863:$E$1292,4,0),VLOOKUP(EI1,'MFMP-I'!$B$1301:$E$1715,4,0)))),0)</f>
        <v>8647591</v>
      </c>
      <c r="EJ236" s="79">
        <f>IFERROR(IF(VALUE(RIGHT($A$236,1))=1,VLOOKUP(EJ1,'MFMP-I'!$B$7:$F$425,4,0),IF(VALUE(RIGHT($A$236,1))=2,VLOOKUP(EJ1,'MFMP-I'!$B$436:$D$852,4,0),IF(VALUE(RIGHT($A$236,1))=3,VLOOKUP(EJ1,'MFMP-I'!$B$863:$E$1292,4,0),VLOOKUP(EJ1,'MFMP-I'!$B$1301:$E$1715,4,0)))),0)</f>
        <v>92922</v>
      </c>
      <c r="EK236" s="79">
        <f>IFERROR(IF(VALUE(RIGHT($A$236,1))=1,VLOOKUP(EK1,'MFMP-I'!$B$7:$F$425,4,0),IF(VALUE(RIGHT($A$236,1))=2,VLOOKUP(EK1,'MFMP-I'!$B$436:$D$852,4,0),IF(VALUE(RIGHT($A$236,1))=3,VLOOKUP(EK1,'MFMP-I'!$B$863:$E$1292,4,0),VLOOKUP(EK1,'MFMP-I'!$B$1301:$E$1715,4,0)))),0)</f>
        <v>837659547</v>
      </c>
      <c r="EL236" s="79">
        <f>IFERROR(IF(VALUE(RIGHT($A$236,1))=1,VLOOKUP(EL1,'MFMP-I'!$B$7:$F$425,4,0),IF(VALUE(RIGHT($A$236,1))=2,VLOOKUP(EL1,'MFMP-I'!$B$436:$D$852,4,0),IF(VALUE(RIGHT($A$236,1))=3,VLOOKUP(EL1,'MFMP-I'!$B$863:$E$1292,4,0),VLOOKUP(EL1,'MFMP-I'!$B$1301:$E$1715,4,0)))),0)</f>
        <v>773689</v>
      </c>
      <c r="EM236" s="79">
        <f>IFERROR(IF(VALUE(RIGHT($A$236,1))=1,VLOOKUP(EM1,'MFMP-I'!$B$7:$F$425,4,0),IF(VALUE(RIGHT($A$236,1))=2,VLOOKUP(EM1,'MFMP-I'!$B$436:$D$852,4,0),IF(VALUE(RIGHT($A$236,1))=3,VLOOKUP(EM1,'MFMP-I'!$B$863:$E$1292,4,0),VLOOKUP(EM1,'MFMP-I'!$B$1301:$E$1715,4,0)))),0)</f>
        <v>20160753</v>
      </c>
      <c r="EN236" s="79">
        <f>IFERROR(IF(VALUE(RIGHT($A$236,1))=1,VLOOKUP(EN1,'MFMP-I'!$B$7:$F$425,4,0),IF(VALUE(RIGHT($A$236,1))=2,VLOOKUP(EN1,'MFMP-I'!$B$436:$D$852,4,0),IF(VALUE(RIGHT($A$236,1))=3,VLOOKUP(EN1,'MFMP-I'!$B$863:$E$1292,4,0),VLOOKUP(EN1,'MFMP-I'!$B$1301:$E$1715,4,0)))),0)</f>
        <v>621018720</v>
      </c>
      <c r="EO236" s="68">
        <f>SUM(EP236:ET236)</f>
        <v>28970072</v>
      </c>
      <c r="EP236" s="79">
        <f>IFERROR(IF(VALUE(RIGHT($A$236,1))=1,VLOOKUP(EP1,'MFMP-I'!$B$7:$F$425,4,0),IF(VALUE(RIGHT($A$236,1))=2,VLOOKUP(EP1,'MFMP-I'!$B$436:$D$852,4,0),IF(VALUE(RIGHT($A$236,1))=3,VLOOKUP(EP1,'MFMP-I'!$B$863:$E$1292,4,0),VLOOKUP(EP1,'MFMP-I'!$B$1301:$E$1715,4,0)))),0)</f>
        <v>3774344</v>
      </c>
      <c r="EQ236" s="79">
        <f>IFERROR(IF(VALUE(RIGHT($A$236,1))=1,VLOOKUP(EQ1,'MFMP-I'!$B$7:$F$425,4,0),IF(VALUE(RIGHT($A$236,1))=2,VLOOKUP(EQ1,'MFMP-I'!$B$436:$D$852,4,0),IF(VALUE(RIGHT($A$236,1))=3,VLOOKUP(EQ1,'MFMP-I'!$B$863:$E$1292,4,0),VLOOKUP(EQ1,'MFMP-I'!$B$1301:$E$1715,4,0)))),0)</f>
        <v>69695</v>
      </c>
      <c r="ER236" s="79">
        <f>IFERROR(IF(VALUE(RIGHT($A$236,1))=1,VLOOKUP(ER1,'MFMP-I'!$B$7:$F$425,4,0),IF(VALUE(RIGHT($A$236,1))=2,VLOOKUP(ER1,'MFMP-I'!$B$436:$D$852,4,0),IF(VALUE(RIGHT($A$236,1))=3,VLOOKUP(ER1,'MFMP-I'!$B$863:$E$1292,4,0),VLOOKUP(ER1,'MFMP-I'!$B$1301:$E$1715,4,0)))),0)</f>
        <v>1265926</v>
      </c>
      <c r="ES236" s="79">
        <f>IFERROR(IF(VALUE(RIGHT($A$236,1))=1,VLOOKUP(ES1,'MFMP-I'!$B$7:$F$425,4,0),IF(VALUE(RIGHT($A$236,1))=2,VLOOKUP(ES1,'MFMP-I'!$B$436:$D$852,4,0),IF(VALUE(RIGHT($A$236,1))=3,VLOOKUP(ES1,'MFMP-I'!$B$863:$E$1292,4,0),VLOOKUP(ES1,'MFMP-I'!$B$1301:$E$1715,4,0)))),0)</f>
        <v>18959325</v>
      </c>
      <c r="ET236" s="79">
        <f>IFERROR(IF(VALUE(RIGHT($A$236,1))=1,VLOOKUP(ET1,'MFMP-I'!$B$7:$F$425,4,0),IF(VALUE(RIGHT($A$236,1))=2,VLOOKUP(ET1,'MFMP-I'!$B$436:$D$852,4,0),IF(VALUE(RIGHT($A$236,1))=3,VLOOKUP(ET1,'MFMP-I'!$B$863:$E$1292,4,0),VLOOKUP(ET1,'MFMP-I'!$B$1301:$E$1715,4,0)))),0)</f>
        <v>4900782</v>
      </c>
      <c r="EU236" s="79">
        <f>IFERROR(IF(VALUE(RIGHT($A$236,1))=1,VLOOKUP(EU1,'MFMP-I'!$B$7:$F$425,4,0),IF(VALUE(RIGHT($A$236,1))=2,VLOOKUP(EU1,'MFMP-I'!$B$436:$D$852,4,0),IF(VALUE(RIGHT($A$236,1))=3,VLOOKUP(EU1,'MFMP-I'!$B$863:$E$1292,4,0),VLOOKUP(EU1,'MFMP-I'!$B$1301:$E$1715,4,0)))),0)</f>
        <v>30822327</v>
      </c>
      <c r="EV236" s="79">
        <f>IFERROR(IF(VALUE(RIGHT($A$236,1))=1,VLOOKUP(EV1,'MFMP-I'!$B$7:$F$425,4,0),IF(VALUE(RIGHT($A$236,1))=2,VLOOKUP(EV1,'MFMP-I'!$B$436:$D$852,4,0),IF(VALUE(RIGHT($A$236,1))=3,VLOOKUP(EV1,'MFMP-I'!$B$863:$E$1292,4,0),VLOOKUP(EV1,'MFMP-I'!$B$1301:$E$1715,4,0)))),0)</f>
        <v>21397413</v>
      </c>
      <c r="EW236" s="68">
        <f>SUM(EX236:FA236)</f>
        <v>390664952</v>
      </c>
      <c r="EX236" s="79">
        <f>IFERROR(IF(VALUE(RIGHT($A$236,1))=1,VLOOKUP(EX1,'MFMP-I'!$B$7:$F$425,4,0),IF(VALUE(RIGHT($A$236,1))=2,VLOOKUP(EX1,'MFMP-I'!$B$436:$D$852,4,0),IF(VALUE(RIGHT($A$236,1))=3,VLOOKUP(EX1,'MFMP-I'!$B$863:$E$1292,4,0),VLOOKUP(EX1,'MFMP-I'!$B$1301:$E$1715,4,0)))),0)</f>
        <v>0</v>
      </c>
      <c r="EY236" s="79">
        <f>IFERROR(IF(VALUE(RIGHT($A$236,1))=1,VLOOKUP(EY1,'MFMP-I'!$B$7:$F$425,4,0),IF(VALUE(RIGHT($A$236,1))=2,VLOOKUP(EY1,'MFMP-I'!$B$436:$D$852,4,0),IF(VALUE(RIGHT($A$236,1))=3,VLOOKUP(EY1,'MFMP-I'!$B$863:$E$1292,4,0),VLOOKUP(EY1,'MFMP-I'!$B$1301:$E$1715,4,0)))),0)</f>
        <v>1177714</v>
      </c>
      <c r="EZ236" s="79">
        <f>IFERROR(IF(VALUE(RIGHT($A$236,1))=1,VLOOKUP(EZ1,'MFMP-I'!$B$7:$F$425,4,0),IF(VALUE(RIGHT($A$236,1))=2,VLOOKUP(EZ1,'MFMP-I'!$B$436:$D$852,4,0),IF(VALUE(RIGHT($A$236,1))=3,VLOOKUP(EZ1,'MFMP-I'!$B$863:$E$1292,4,0),VLOOKUP(EZ1,'MFMP-I'!$B$1301:$E$1715,4,0)))),0)</f>
        <v>352331546</v>
      </c>
      <c r="FA236" s="79">
        <f>IFERROR(IF(VALUE(RIGHT($A$236,1))=1,VLOOKUP(FA1,'MFMP-I'!$B$7:$F$425,4,0),IF(VALUE(RIGHT($A$236,1))=2,VLOOKUP(FA1,'MFMP-I'!$B$436:$D$852,4,0),IF(VALUE(RIGHT($A$236,1))=3,VLOOKUP(FA1,'MFMP-I'!$B$863:$E$1292,4,0),VLOOKUP(FA1,'MFMP-I'!$B$1301:$E$1715,4,0)))),0)</f>
        <v>37155692</v>
      </c>
      <c r="FB236" s="79">
        <f>IFERROR(IF(VALUE(RIGHT($A$236,1))=1,VLOOKUP(FB1,'MFMP-I'!$B$7:$F$425,4,0),IF(VALUE(RIGHT($A$236,1))=2,VLOOKUP(FB1,'MFMP-I'!$B$436:$D$852,4,0),IF(VALUE(RIGHT($A$236,1))=3,VLOOKUP(FB1,'MFMP-I'!$B$863:$E$1292,4,0),VLOOKUP(FB1,'MFMP-I'!$B$1301:$E$1715,4,0)))),0)</f>
        <v>1</v>
      </c>
      <c r="FC236" s="79">
        <f>IFERROR(IF(VALUE(RIGHT($A$236,1))=1,VLOOKUP(FC1,'MFMP-I'!$B$7:$F$425,4,0),IF(VALUE(RIGHT($A$236,1))=2,VLOOKUP(FC1,'MFMP-I'!$B$436:$D$852,4,0),IF(VALUE(RIGHT($A$236,1))=3,VLOOKUP(FC1,'MFMP-I'!$B$863:$E$1292,4,0),VLOOKUP(FC1,'MFMP-I'!$B$1301:$E$1715,4,0)))),0)</f>
        <v>244229</v>
      </c>
      <c r="FD236" s="79">
        <f>IFERROR(IF(VALUE(RIGHT($A$236,1))=1,VLOOKUP(FD1,'MFMP-I'!$B$7:$F$425,4,0),IF(VALUE(RIGHT($A$236,1))=2,VLOOKUP(FD1,'MFMP-I'!$B$436:$D$852,4,0),IF(VALUE(RIGHT($A$236,1))=3,VLOOKUP(FD1,'MFMP-I'!$B$863:$E$1292,4,0),VLOOKUP(FD1,'MFMP-I'!$B$1301:$E$1715,4,0)))),0)</f>
        <v>0</v>
      </c>
      <c r="FE236" s="79">
        <f>IFERROR(IF(VALUE(RIGHT($A$236,1))=1,VLOOKUP(FE1,'MFMP-I'!$B$7:$F$425,4,0),IF(VALUE(RIGHT($A$236,1))=2,VLOOKUP(FE1,'MFMP-I'!$B$436:$D$852,4,0),IF(VALUE(RIGHT($A$236,1))=3,VLOOKUP(FE1,'MFMP-I'!$B$863:$E$1292,4,0),VLOOKUP(FE1,'MFMP-I'!$B$1301:$E$1715,4,0)))),0)</f>
        <v>0</v>
      </c>
      <c r="FF236" s="79">
        <f>IFERROR(IF(VALUE(RIGHT($A$236,1))=1,VLOOKUP(FF1,'MFMP-I'!$B$7:$F$425,4,0),IF(VALUE(RIGHT($A$236,1))=2,VLOOKUP(FF1,'MFMP-I'!$B$436:$D$852,4,0),IF(VALUE(RIGHT($A$236,1))=3,VLOOKUP(FF1,'MFMP-I'!$B$863:$E$1292,4,0),VLOOKUP(FF1,'MFMP-I'!$B$1301:$E$1715,4,0)))),0)</f>
        <v>0</v>
      </c>
      <c r="FG236" s="68">
        <f>SUM(FH236:FJ236,FP236:FQ236)</f>
        <v>155884651</v>
      </c>
      <c r="FH236" s="79">
        <f>IFERROR(IF(VALUE(RIGHT($A$236,1))=1,VLOOKUP(FH1,'MFMP-I'!$B$7:$F$425,4,0),IF(VALUE(RIGHT($A$236,1))=2,VLOOKUP(FH1,'MFMP-I'!$B$436:$D$852,4,0),IF(VALUE(RIGHT($A$236,1))=3,VLOOKUP(FH1,'MFMP-I'!$B$863:$E$1292,4,0),VLOOKUP(FH1,'MFMP-I'!$B$1301:$E$1715,4,0)))),0)</f>
        <v>4374841</v>
      </c>
      <c r="FI236" s="79">
        <f>IFERROR(IF(VALUE(RIGHT($A$236,1))=1,VLOOKUP(FI1,'MFMP-I'!$B$7:$F$425,4,0),IF(VALUE(RIGHT($A$236,1))=2,VLOOKUP(FI1,'MFMP-I'!$B$436:$D$852,4,0),IF(VALUE(RIGHT($A$236,1))=3,VLOOKUP(FI1,'MFMP-I'!$B$863:$E$1292,4,0),VLOOKUP(FI1,'MFMP-I'!$B$1301:$E$1715,4,0)))),0)</f>
        <v>0</v>
      </c>
      <c r="FJ236" s="68">
        <f>SUM(FK236:FO236)</f>
        <v>151509809</v>
      </c>
      <c r="FK236" s="79">
        <f>IFERROR(IF(VALUE(RIGHT($A$236,1))=1,VLOOKUP(FK1,'MFMP-I'!$B$7:$F$425,4,0),IF(VALUE(RIGHT($A$236,1))=2,VLOOKUP(FK1,'MFMP-I'!$B$436:$D$852,4,0),IF(VALUE(RIGHT($A$236,1))=3,VLOOKUP(FK1,'MFMP-I'!$B$863:$E$1292,4,0),VLOOKUP(FK1,'MFMP-I'!$B$1301:$E$1715,4,0)))),0)</f>
        <v>42787900</v>
      </c>
      <c r="FL236" s="79">
        <f>IFERROR(IF(VALUE(RIGHT($A$236,1))=1,VLOOKUP(FL1,'MFMP-I'!$B$7:$F$425,4,0),IF(VALUE(RIGHT($A$236,1))=2,VLOOKUP(FL1,'MFMP-I'!$B$436:$D$852,4,0),IF(VALUE(RIGHT($A$236,1))=3,VLOOKUP(FL1,'MFMP-I'!$B$863:$E$1292,4,0),VLOOKUP(FL1,'MFMP-I'!$B$1301:$E$1715,4,0)))),0)</f>
        <v>0</v>
      </c>
      <c r="FM236" s="79">
        <f>IFERROR(IF(VALUE(RIGHT($A$236,1))=1,VLOOKUP(FM1,'MFMP-I'!$B$7:$F$425,4,0),IF(VALUE(RIGHT($A$236,1))=2,VLOOKUP(FM1,'MFMP-I'!$B$436:$D$852,4,0),IF(VALUE(RIGHT($A$236,1))=3,VLOOKUP(FM1,'MFMP-I'!$B$863:$E$1292,4,0),VLOOKUP(FM1,'MFMP-I'!$B$1301:$E$1715,4,0)))),0)</f>
        <v>0</v>
      </c>
      <c r="FN236" s="79">
        <f>IFERROR(IF(VALUE(RIGHT($A$236,1))=1,VLOOKUP(FN1,'MFMP-I'!$B$7:$F$425,4,0),IF(VALUE(RIGHT($A$236,1))=2,VLOOKUP(FN1,'MFMP-I'!$B$436:$D$852,4,0),IF(VALUE(RIGHT($A$236,1))=3,VLOOKUP(FN1,'MFMP-I'!$B$863:$E$1292,4,0),VLOOKUP(FN1,'MFMP-I'!$B$1301:$E$1715,4,0)))),0)</f>
        <v>0</v>
      </c>
      <c r="FO236" s="79">
        <f>IFERROR(IF(VALUE(RIGHT($A$236,1))=1,VLOOKUP(FO1,'MFMP-I'!$B$7:$F$425,4,0),IF(VALUE(RIGHT($A$236,1))=2,VLOOKUP(FO1,'MFMP-I'!$B$436:$D$852,4,0),IF(VALUE(RIGHT($A$236,1))=3,VLOOKUP(FO1,'MFMP-I'!$B$863:$E$1292,4,0),VLOOKUP(FO1,'MFMP-I'!$B$1301:$E$1715,4,0)))),0)</f>
        <v>108721909</v>
      </c>
      <c r="FP236" s="79">
        <f>IFERROR(IF(VALUE(RIGHT($A$236,1))=1,VLOOKUP(FP1,'MFMP-I'!$B$7:$F$425,4,0),IF(VALUE(RIGHT($A$236,1))=2,VLOOKUP(FP1,'MFMP-I'!$B$436:$D$852,4,0),IF(VALUE(RIGHT($A$236,1))=3,VLOOKUP(FP1,'MFMP-I'!$B$863:$E$1292,4,0),VLOOKUP(FP1,'MFMP-I'!$B$1301:$E$1715,4,0)))),0)</f>
        <v>1</v>
      </c>
      <c r="FQ236" s="79">
        <f>IFERROR(IF(VALUE(RIGHT($A$236,1))=1,VLOOKUP(FQ1,'MFMP-I'!$B$7:$F$425,4,0),IF(VALUE(RIGHT($A$236,1))=2,VLOOKUP(FQ1,'MFMP-I'!$B$436:$D$852,4,0),IF(VALUE(RIGHT($A$236,1))=3,VLOOKUP(FQ1,'MFMP-I'!$B$863:$E$1292,4,0),VLOOKUP(FQ1,'MFMP-I'!$B$1301:$E$1715,4,0)))),0)</f>
        <v>0</v>
      </c>
      <c r="FR236" s="68">
        <f>SUM(FS236,GC236,GG236:GI236,GL236)</f>
        <v>7907092859</v>
      </c>
      <c r="FS236" s="68">
        <f>SUM(FT236:FV236,FY236:GB236)</f>
        <v>7645247009</v>
      </c>
      <c r="FT236" s="79">
        <f>IFERROR(IF(VALUE(RIGHT($A$236,1))=1,VLOOKUP(FT1,'MFMP-I'!$B$7:$F$425,4,0),IF(VALUE(RIGHT($A$236,1))=2,VLOOKUP(FT1,'MFMP-I'!$B$436:$D$852,4,0),IF(VALUE(RIGHT($A$236,1))=3,VLOOKUP(FT1,'MFMP-I'!$B$863:$E$1292,4,0),VLOOKUP(FT1,'MFMP-I'!$B$1301:$E$1715,4,0)))),0)</f>
        <v>1046706</v>
      </c>
      <c r="FU236" s="79">
        <f>IFERROR(IF(VALUE(RIGHT($A$236,1))=1,VLOOKUP(FU1,'MFMP-I'!$B$7:$F$425,4,0),IF(VALUE(RIGHT($A$236,1))=2,VLOOKUP(FU1,'MFMP-I'!$B$436:$D$852,4,0),IF(VALUE(RIGHT($A$236,1))=3,VLOOKUP(FU1,'MFMP-I'!$B$863:$E$1292,4,0),VLOOKUP(FU1,'MFMP-I'!$B$1301:$E$1715,4,0)))),0)</f>
        <v>3617760542</v>
      </c>
      <c r="FV236" s="79">
        <f>IFERROR(IF(VALUE(RIGHT($A$236,1))=1,VLOOKUP(FV1,'MFMP-I'!$B$7:$F$425,4,0),IF(VALUE(RIGHT($A$236,1))=2,VLOOKUP(FV1,'MFMP-I'!$B$436:$D$852,4,0),IF(VALUE(RIGHT($A$236,1))=3,VLOOKUP(FV1,'MFMP-I'!$B$863:$E$1292,4,0),VLOOKUP(FV1,'MFMP-I'!$B$1301:$E$1715,4,0)))),0)</f>
        <v>475701513</v>
      </c>
      <c r="FW236" s="79">
        <f>IFERROR(IF(VALUE(RIGHT($A$236,1))=1,VLOOKUP(FW1,'MFMP-I'!$B$7:$F$425,4,0),IF(VALUE(RIGHT($A$236,1))=2,VLOOKUP(FW1,'MFMP-I'!$B$436:$D$852,4,0),IF(VALUE(RIGHT($A$236,1))=3,VLOOKUP(FW1,'MFMP-I'!$B$863:$E$1292,4,0),VLOOKUP(FW1,'MFMP-I'!$B$1301:$E$1715,4,0)))),0)</f>
        <v>398923096</v>
      </c>
      <c r="FX236" s="79">
        <f>IFERROR(IF(VALUE(RIGHT($A$236,1))=1,VLOOKUP(FX1,'MFMP-I'!$B$7:$F$425,4,0),IF(VALUE(RIGHT($A$236,1))=2,VLOOKUP(FX1,'MFMP-I'!$B$436:$D$852,4,0),IF(VALUE(RIGHT($A$236,1))=3,VLOOKUP(FX1,'MFMP-I'!$B$863:$E$1292,4,0),VLOOKUP(FX1,'MFMP-I'!$B$1301:$E$1715,4,0)))),0)</f>
        <v>76778417</v>
      </c>
      <c r="FY236" s="79">
        <f>IFERROR(IF(VALUE(RIGHT($A$236,1))=1,VLOOKUP(FY1,'MFMP-I'!$B$7:$F$425,4,0),IF(VALUE(RIGHT($A$236,1))=2,VLOOKUP(FY1,'MFMP-I'!$B$436:$D$852,4,0),IF(VALUE(RIGHT($A$236,1))=3,VLOOKUP(FY1,'MFMP-I'!$B$863:$E$1292,4,0),VLOOKUP(FY1,'MFMP-I'!$B$1301:$E$1715,4,0)))),0)</f>
        <v>0</v>
      </c>
      <c r="FZ236" s="79">
        <f>IFERROR(IF(VALUE(RIGHT($A$236,1))=1,VLOOKUP(FZ1,'MFMP-I'!$B$7:$F$425,4,0),IF(VALUE(RIGHT($A$236,1))=2,VLOOKUP(FZ1,'MFMP-I'!$B$436:$D$852,4,0),IF(VALUE(RIGHT($A$236,1))=3,VLOOKUP(FZ1,'MFMP-I'!$B$863:$E$1292,4,0),VLOOKUP(FZ1,'MFMP-I'!$B$1301:$E$1715,4,0)))),0)</f>
        <v>16881697</v>
      </c>
      <c r="GA236" s="79">
        <f>IFERROR(IF(VALUE(RIGHT($A$236,1))=1,VLOOKUP(GA1,'MFMP-I'!$B$7:$F$425,4,0),IF(VALUE(RIGHT($A$236,1))=2,VLOOKUP(GA1,'MFMP-I'!$B$436:$D$852,4,0),IF(VALUE(RIGHT($A$236,1))=3,VLOOKUP(GA1,'MFMP-I'!$B$863:$E$1292,4,0),VLOOKUP(GA1,'MFMP-I'!$B$1301:$E$1715,4,0)))),0)</f>
        <v>3098018746</v>
      </c>
      <c r="GB236" s="79">
        <f>IFERROR(IF(VALUE(RIGHT($A$236,1))=1,VLOOKUP(GB1,'MFMP-I'!$B$7:$F$425,4,0),IF(VALUE(RIGHT($A$236,1))=2,VLOOKUP(GB1,'MFMP-I'!$B$436:$D$852,4,0),IF(VALUE(RIGHT($A$236,1))=3,VLOOKUP(GB1,'MFMP-I'!$B$863:$E$1292,4,0),VLOOKUP(GB1,'MFMP-I'!$B$1301:$E$1715,4,0)))),0)</f>
        <v>435837805</v>
      </c>
      <c r="GC236" s="68">
        <f>SUM(GD236:GF236)</f>
        <v>33132053</v>
      </c>
      <c r="GD236" s="79">
        <f>IFERROR(IF(VALUE(RIGHT($A$236,1))=1,VLOOKUP(GD1,'MFMP-I'!$B$7:$F$425,4,0),IF(VALUE(RIGHT($A$236,1))=2,VLOOKUP(GD1,'MFMP-I'!$B$436:$D$852,4,0),IF(VALUE(RIGHT($A$236,1))=3,VLOOKUP(GD1,'MFMP-I'!$B$863:$E$1292,4,0),VLOOKUP(GD1,'MFMP-I'!$B$1301:$E$1715,4,0)))),0)</f>
        <v>0</v>
      </c>
      <c r="GE236" s="79">
        <f>IFERROR(IF(VALUE(RIGHT($A$236,1))=1,VLOOKUP(GE1,'MFMP-I'!$B$7:$F$425,4,0),IF(VALUE(RIGHT($A$236,1))=2,VLOOKUP(GE1,'MFMP-I'!$B$436:$D$852,4,0),IF(VALUE(RIGHT($A$236,1))=3,VLOOKUP(GE1,'MFMP-I'!$B$863:$E$1292,4,0),VLOOKUP(GE1,'MFMP-I'!$B$1301:$E$1715,4,0)))),0)</f>
        <v>33132053</v>
      </c>
      <c r="GF236" s="79">
        <f>IFERROR(IF(VALUE(RIGHT($A$236,1))=1,VLOOKUP(GF1,'MFMP-I'!$B$7:$F$425,4,0),IF(VALUE(RIGHT($A$236,1))=2,VLOOKUP(GF1,'MFMP-I'!$B$436:$D$852,4,0),IF(VALUE(RIGHT($A$236,1))=3,VLOOKUP(GF1,'MFMP-I'!$B$863:$E$1292,4,0),VLOOKUP(GF1,'MFMP-I'!$B$1301:$E$1715,4,0)))),0)</f>
        <v>0</v>
      </c>
      <c r="GG236" s="79">
        <f>IFERROR(IF(VALUE(RIGHT($A$236,1))=1,VLOOKUP(GG1,'MFMP-I'!$B$7:$F$425,4,0),IF(VALUE(RIGHT($A$236,1))=2,VLOOKUP(GG1,'MFMP-I'!$B$436:$D$852,4,0),IF(VALUE(RIGHT($A$236,1))=3,VLOOKUP(GG1,'MFMP-I'!$B$863:$E$1292,4,0),VLOOKUP(GG1,'MFMP-I'!$B$1301:$E$1715,4,0)))),0)</f>
        <v>838758</v>
      </c>
      <c r="GH236" s="79">
        <f>IFERROR(IF(VALUE(RIGHT($A$236,1))=1,VLOOKUP(GH1,'MFMP-I'!$B$7:$F$425,4,0),IF(VALUE(RIGHT($A$236,1))=2,VLOOKUP(GH1,'MFMP-I'!$B$436:$D$852,4,0),IF(VALUE(RIGHT($A$236,1))=3,VLOOKUP(GH1,'MFMP-I'!$B$863:$E$1292,4,0),VLOOKUP(GH1,'MFMP-I'!$B$1301:$E$1715,4,0)))),0)</f>
        <v>14030456</v>
      </c>
      <c r="GI236" s="68">
        <f>SUM(GJ236:GK236)</f>
        <v>86887198</v>
      </c>
      <c r="GJ236" s="79">
        <f>IFERROR(IF(VALUE(RIGHT($A$236,1))=1,VLOOKUP(GJ1,'MFMP-I'!$B$7:$F$425,4,0),IF(VALUE(RIGHT($A$236,1))=2,VLOOKUP(GJ1,'MFMP-I'!$B$436:$D$852,4,0),IF(VALUE(RIGHT($A$236,1))=3,VLOOKUP(GJ1,'MFMP-I'!$B$863:$E$1292,4,0),VLOOKUP(GJ1,'MFMP-I'!$B$1301:$E$1715,4,0)))),0)</f>
        <v>86887198</v>
      </c>
      <c r="GK236" s="79">
        <f>IFERROR(IF(VALUE(RIGHT($A$236,1))=1,VLOOKUP(GK1,'MFMP-I'!$B$7:$F$425,4,0),IF(VALUE(RIGHT($A$236,1))=2,VLOOKUP(GK1,'MFMP-I'!$B$436:$D$852,4,0),IF(VALUE(RIGHT($A$236,1))=3,VLOOKUP(GK1,'MFMP-I'!$B$863:$E$1292,4,0),VLOOKUP(GK1,'MFMP-I'!$B$1301:$E$1715,4,0)))),0)</f>
        <v>0</v>
      </c>
      <c r="GL236" s="68">
        <f>SUM(GM236:GT236)</f>
        <v>126957385</v>
      </c>
      <c r="GM236" s="79">
        <f>IFERROR(IF(VALUE(RIGHT($A$236,1))=1,VLOOKUP(GM1,'MFMP-I'!$B$7:$F$425,4,0),IF(VALUE(RIGHT($A$236,1))=2,VLOOKUP(GM1,'MFMP-I'!$B$436:$D$852,4,0),IF(VALUE(RIGHT($A$236,1))=3,VLOOKUP(GM1,'MFMP-I'!$B$863:$E$1292,4,0),VLOOKUP(GM1,'MFMP-I'!$B$1301:$E$1715,4,0)))),0)</f>
        <v>92156761</v>
      </c>
      <c r="GN236" s="79">
        <f>IFERROR(IF(VALUE(RIGHT($A$236,1))=1,VLOOKUP(GN1,'MFMP-I'!$B$7:$F$425,4,0),IF(VALUE(RIGHT($A$236,1))=2,VLOOKUP(GN1,'MFMP-I'!$B$436:$D$852,4,0),IF(VALUE(RIGHT($A$236,1))=3,VLOOKUP(GN1,'MFMP-I'!$B$863:$E$1292,4,0),VLOOKUP(GN1,'MFMP-I'!$B$1301:$E$1715,4,0)))),0)</f>
        <v>16758265</v>
      </c>
      <c r="GO236" s="79">
        <f>IFERROR(IF(VALUE(RIGHT($A$236,1))=1,VLOOKUP(GO1,'MFMP-I'!$B$7:$F$425,4,0),IF(VALUE(RIGHT($A$236,1))=2,VLOOKUP(GO1,'MFMP-I'!$B$436:$D$852,4,0),IF(VALUE(RIGHT($A$236,1))=3,VLOOKUP(GO1,'MFMP-I'!$B$863:$E$1292,4,0),VLOOKUP(GO1,'MFMP-I'!$B$1301:$E$1715,4,0)))),0)</f>
        <v>1</v>
      </c>
      <c r="GP236" s="79">
        <f>IFERROR(IF(VALUE(RIGHT($A$236,1))=1,VLOOKUP(GP1,'MFMP-I'!$B$7:$F$425,4,0),IF(VALUE(RIGHT($A$236,1))=2,VLOOKUP(GP1,'MFMP-I'!$B$436:$D$852,4,0),IF(VALUE(RIGHT($A$236,1))=3,VLOOKUP(GP1,'MFMP-I'!$B$863:$E$1292,4,0),VLOOKUP(GP1,'MFMP-I'!$B$1301:$E$1715,4,0)))),0)</f>
        <v>0</v>
      </c>
      <c r="GQ236" s="79">
        <f>IFERROR(IF(VALUE(RIGHT($A$236,1))=1,VLOOKUP(GQ1,'MFMP-I'!$B$7:$F$425,4,0),IF(VALUE(RIGHT($A$236,1))=2,VLOOKUP(GQ1,'MFMP-I'!$B$436:$D$852,4,0),IF(VALUE(RIGHT($A$236,1))=3,VLOOKUP(GQ1,'MFMP-I'!$B$863:$E$1292,4,0),VLOOKUP(GQ1,'MFMP-I'!$B$1301:$E$1715,4,0)))),0)</f>
        <v>1</v>
      </c>
      <c r="GR236" s="79">
        <f>IFERROR(IF(VALUE(RIGHT($A$236,1))=1,VLOOKUP(GR1,'MFMP-I'!$B$7:$F$425,4,0),IF(VALUE(RIGHT($A$236,1))=2,VLOOKUP(GR1,'MFMP-I'!$B$436:$D$852,4,0),IF(VALUE(RIGHT($A$236,1))=3,VLOOKUP(GR1,'MFMP-I'!$B$863:$E$1292,4,0),VLOOKUP(GR1,'MFMP-I'!$B$1301:$E$1715,4,0)))),0)</f>
        <v>2493080</v>
      </c>
      <c r="GS236" s="79">
        <f>IFERROR(IF(VALUE(RIGHT($A$236,1))=1,VLOOKUP(GS1,'MFMP-I'!$B$7:$F$425,4,0),IF(VALUE(RIGHT($A$236,1))=2,VLOOKUP(GS1,'MFMP-I'!$B$436:$D$852,4,0),IF(VALUE(RIGHT($A$236,1))=3,VLOOKUP(GS1,'MFMP-I'!$B$863:$E$1292,4,0),VLOOKUP(GS1,'MFMP-I'!$B$1301:$E$1715,4,0)))),0)</f>
        <v>0</v>
      </c>
      <c r="GT236" s="79">
        <f>IFERROR(IF(VALUE(RIGHT($A$236,1))=1,VLOOKUP(GT1,'MFMP-I'!$B$7:$F$425,4,0),IF(VALUE(RIGHT($A$236,1))=2,VLOOKUP(GT1,'MFMP-I'!$B$436:$D$852,4,0),IF(VALUE(RIGHT($A$236,1))=3,VLOOKUP(GT1,'MFMP-I'!$B$863:$E$1292,4,0),VLOOKUP(GT1,'MFMP-I'!$B$1301:$E$1715,4,0)))),0)</f>
        <v>15549277</v>
      </c>
      <c r="GU236" s="79">
        <f>IFERROR(IF(VALUE(RIGHT($A$236,1))=1,VLOOKUP(GU1,'MFMP-I'!$B$7:$F$425,4,0),IF(VALUE(RIGHT($A$236,1))=2,VLOOKUP(GU1,'MFMP-I'!$B$436:$D$852,4,0),IF(VALUE(RIGHT($A$236,1))=3,VLOOKUP(GU1,'MFMP-I'!$B$863:$E$1292,4,0),VLOOKUP(GU1,'MFMP-I'!$B$1301:$E$1715,4,0)))),0)</f>
        <v>134915679056</v>
      </c>
      <c r="GV236" s="79">
        <f>IFERROR(IF(VALUE(RIGHT($A$236,1))=1,VLOOKUP(GV1,'MFMP-I'!$B$7:$F$425,4,0),IF(VALUE(RIGHT($A$236,1))=2,VLOOKUP(GV1,'MFMP-I'!$B$436:$D$852,4,0),IF(VALUE(RIGHT($A$236,1))=3,VLOOKUP(GV1,'MFMP-I'!$B$863:$E$1292,4,0),VLOOKUP(GV1,'MFMP-I'!$B$1301:$E$1715,4,0)))),0)</f>
        <v>0</v>
      </c>
      <c r="GW236" s="79">
        <f>IFERROR(IF(VALUE(RIGHT($A$236,1))=1,VLOOKUP(GW1,'MFMP-I'!$B$7:$F$425,4,0),IF(VALUE(RIGHT($A$236,1))=2,VLOOKUP(GW1,'MFMP-I'!$B$436:$D$852,4,0),IF(VALUE(RIGHT($A$236,1))=3,VLOOKUP(GW1,'MFMP-I'!$B$863:$E$1292,4,0),VLOOKUP(GW1,'MFMP-I'!$B$1301:$E$1715,4,0)))),0)</f>
        <v>0</v>
      </c>
      <c r="GX236" s="79">
        <f>IFERROR(IF(VALUE(RIGHT($A$236,1))=1,VLOOKUP(GX1,'MFMP-I'!$B$7:$F$425,4,0),IF(VALUE(RIGHT($A$236,1))=2,VLOOKUP(GX1,'MFMP-I'!$B$436:$D$852,4,0),IF(VALUE(RIGHT($A$236,1))=3,VLOOKUP(GX1,'MFMP-I'!$B$863:$E$1292,4,0),VLOOKUP(GX1,'MFMP-I'!$B$1301:$E$1715,4,0)))),0)</f>
        <v>0</v>
      </c>
      <c r="GY236" s="79">
        <f>IFERROR(IF(VALUE(RIGHT($A$236,1))=1,VLOOKUP(GY1,'MFMP-I'!$B$7:$F$425,4,0),IF(VALUE(RIGHT($A$236,1))=2,VLOOKUP(GY1,'MFMP-I'!$B$436:$D$852,4,0),IF(VALUE(RIGHT($A$236,1))=3,VLOOKUP(GY1,'MFMP-I'!$B$863:$E$1292,4,0),VLOOKUP(GY1,'MFMP-I'!$B$1301:$E$1715,4,0)))),0)</f>
        <v>0</v>
      </c>
      <c r="GZ236" s="77">
        <f>SUM(HJ236:HL236)</f>
        <v>0</v>
      </c>
      <c r="HA236" s="79">
        <f>IFERROR(IF(VALUE(RIGHT($A$236,1))=1,VLOOKUP(HA1,'MFMP-I'!$B$7:$F$425,4,0),IF(VALUE(RIGHT($A$236,1))=2,VLOOKUP(HA1,'MFMP-I'!$B$436:$D$852,4,0),IF(VALUE(RIGHT($A$236,1))=3,VLOOKUP(HA1,'MFMP-I'!$B$863:$E$1292,4,0),VLOOKUP(HA1,'MFMP-I'!$B$1301:$E$1715,4,0)))),0)</f>
        <v>13938605</v>
      </c>
      <c r="HB236" s="79">
        <f>IFERROR(IF(VALUE(RIGHT($A$236,1))=1,VLOOKUP(HB1,'MFMP-I'!$B$7:$F$425,4,0),IF(VALUE(RIGHT($A$236,1))=2,VLOOKUP(HB1,'MFMP-I'!$B$436:$D$852,4,0),IF(VALUE(RIGHT($A$236,1))=3,VLOOKUP(HB1,'MFMP-I'!$B$863:$E$1292,4,0),VLOOKUP(HB1,'MFMP-I'!$B$1301:$E$1715,4,0)))),0)</f>
        <v>0</v>
      </c>
      <c r="HC236" s="79">
        <f>IFERROR(IF(VALUE(RIGHT($A$236,1))=1,VLOOKUP(HC1,'MFMP-I'!$B$7:$F$425,4,0),IF(VALUE(RIGHT($A$236,1))=2,VLOOKUP(HC1,'MFMP-I'!$B$436:$D$852,4,0),IF(VALUE(RIGHT($A$236,1))=3,VLOOKUP(HC1,'MFMP-I'!$B$863:$E$1292,4,0),VLOOKUP(HC1,'MFMP-I'!$B$1301:$E$1715,4,0)))),0)</f>
        <v>0</v>
      </c>
      <c r="HD236" s="79">
        <f>IFERROR(IF(VALUE(RIGHT($A$236,1))=1,VLOOKUP(HD1,'MFMP-I'!$B$7:$F$425,4,0),IF(VALUE(RIGHT($A$236,1))=2,VLOOKUP(HD1,'MFMP-I'!$B$436:$D$852,4,0),IF(VALUE(RIGHT($A$236,1))=3,VLOOKUP(HD1,'MFMP-I'!$B$863:$E$1292,4,0),VLOOKUP(HD1,'MFMP-I'!$B$1301:$E$1715,4,0)))),0)</f>
        <v>33590345021</v>
      </c>
      <c r="HE236" s="79">
        <f>IFERROR(IF(VALUE(RIGHT($A$236,1))=1,VLOOKUP(HE1,'MFMP-I'!$B$7:$F$425,4,0),IF(VALUE(RIGHT($A$236,1))=2,VLOOKUP(HE1,'MFMP-I'!$B$436:$D$852,4,0),IF(VALUE(RIGHT($A$236,1))=3,VLOOKUP(HE1,'MFMP-I'!$B$863:$E$1292,4,0),VLOOKUP(HE1,'MFMP-I'!$B$1301:$E$1715,4,0)))),0)</f>
        <v>0</v>
      </c>
      <c r="HF236" s="79">
        <f>IFERROR(IF(VALUE(RIGHT($A$236,1))=1,VLOOKUP(HF1,'MFMP-I'!$B$7:$F$425,4,0),IF(VALUE(RIGHT($A$236,1))=2,VLOOKUP(HF1,'MFMP-I'!$B$436:$D$852,4,0),IF(VALUE(RIGHT($A$236,1))=3,VLOOKUP(HF1,'MFMP-I'!$B$863:$E$1292,4,0),VLOOKUP(HF1,'MFMP-I'!$B$1301:$E$1715,4,0)))),0)</f>
        <v>41545748916</v>
      </c>
      <c r="HG236" s="79">
        <f>IFERROR(IF(VALUE(RIGHT($A$236,1))=1,VLOOKUP(HG1,'MFMP-I'!$B$7:$F$425,4,0),IF(VALUE(RIGHT($A$236,1))=2,VLOOKUP(HG1,'MFMP-I'!$B$436:$D$852,4,0),IF(VALUE(RIGHT($A$236,1))=3,VLOOKUP(HG1,'MFMP-I'!$B$863:$E$1292,4,0),VLOOKUP(HG1,'MFMP-I'!$B$1301:$E$1715,4,0)))),0)</f>
        <v>37219819709</v>
      </c>
      <c r="HH236" s="336">
        <f>HJ236+HN236</f>
        <v>0</v>
      </c>
      <c r="HI236" s="336">
        <f>HK236+HO236</f>
        <v>0</v>
      </c>
      <c r="HJ236" s="336">
        <f>IFERROR(IF(VALUE(RIGHT($A$236,1))=1,VLOOKUP(HJ1,'MFMP-I'!$B$7:$F$425,4,0),IF(VALUE(RIGHT($A$236,1))=2,VLOOKUP(HJ1,'MFMP-I'!$B$436:$D$852,4,0),IF(VALUE(RIGHT($A$236,1))=3,VLOOKUP(HJ1,'MFMP-I'!$B$863:$E$1292,4,0),VLOOKUP(HJ1,'MFMP-I'!$B$1301:$E$1715,4,0)))),0)</f>
        <v>0</v>
      </c>
      <c r="HK236" s="336">
        <f>IFERROR(IF(VALUE(RIGHT($A$236,1))=1,VLOOKUP(HK1,'MFMP-I'!$B$7:$F$425,4,0),IF(VALUE(RIGHT($A$236,1))=2,VLOOKUP(HK1,'MFMP-I'!$B$436:$D$852,4,0),IF(VALUE(RIGHT($A$236,1))=3,VLOOKUP(HK1,'MFMP-I'!$B$863:$E$1292,4,0),VLOOKUP(HK1,'MFMP-I'!$B$1301:$E$1715,4,0)))),0)</f>
        <v>0</v>
      </c>
      <c r="HL236" s="336">
        <f>IFERROR(IF(VALUE(RIGHT($A$236,1))=1,VLOOKUP(HL1,'MFMP-I'!$B$7:$F$425,4,0),IF(VALUE(RIGHT($A$236,1))=2,VLOOKUP(HL1,'MFMP-I'!$B$436:$D$852,4,0),IF(VALUE(RIGHT($A$236,1))=3,VLOOKUP(HL1,'MFMP-I'!$B$863:$E$1292,4,0),VLOOKUP(HL1,'MFMP-I'!$B$1301:$E$1715,4,0)))),0)</f>
        <v>0</v>
      </c>
      <c r="HM236" s="79">
        <f>IFERROR(IF(VALUE(RIGHT($A$236,1))=1,VLOOKUP(HM1,'MFMP-I'!$B$7:$F$425,4,0),IF(VALUE(RIGHT($A$236,1))=2,VLOOKUP(HM1,'MFMP-I'!$B$436:$D$852,4,0),IF(VALUE(RIGHT($A$236,1))=3,VLOOKUP(HM1,'MFMP-I'!$B$863:$E$1292,4,0),VLOOKUP(HM1,'MFMP-I'!$B$1301:$E$1715,4,0)))),0)</f>
        <v>0</v>
      </c>
      <c r="HN236" s="79">
        <f>IFERROR(IF(VALUE(RIGHT($A$236,1))=1,VLOOKUP(HN1,'MFMP-I'!$B$7:$F$425,4,0),IF(VALUE(RIGHT($A$236,1))=2,VLOOKUP(HN1,'MFMP-I'!$B$436:$D$852,4,0),IF(VALUE(RIGHT($A$236,1))=3,VLOOKUP(HN1,'MFMP-I'!$B$863:$E$1292,4,0),VLOOKUP(HN1,'MFMP-I'!$B$1301:$E$1715,4,0)))),0)</f>
        <v>0</v>
      </c>
      <c r="HO236" s="79">
        <f>IFERROR(IF(VALUE(RIGHT($A$236,1))=1,VLOOKUP(HO1,'MFMP-I'!$B$7:$F$425,4,0),IF(VALUE(RIGHT($A$236,1))=2,VLOOKUP(HO1,'MFMP-I'!$B$436:$D$852,4,0),IF(VALUE(RIGHT($A$236,1))=3,VLOOKUP(HO1,'MFMP-I'!$B$863:$E$1292,4,0),VLOOKUP(HO1,'MFMP-I'!$B$1301:$E$1715,4,0)))),0)</f>
        <v>0</v>
      </c>
      <c r="HP236" s="68">
        <f>SUM(HQ236:HV236)</f>
        <v>2736364686</v>
      </c>
      <c r="HQ236" s="79">
        <f>IFERROR(IF(VALUE(RIGHT($A$236,1))=1,VLOOKUP(HQ1,'MFMP-I'!$B$7:$F$425,4,0),IF(VALUE(RIGHT($A$236,1))=2,VLOOKUP(HQ1,'MFMP-I'!$B$436:$D$852,4,0),IF(VALUE(RIGHT($A$236,1))=3,VLOOKUP(HQ1,'MFMP-I'!$B$863:$E$1292,4,0),VLOOKUP(HQ1,'MFMP-I'!$B$1301:$E$1715,4,0)))),0)</f>
        <v>44350826</v>
      </c>
      <c r="HR236" s="79">
        <f>IFERROR(IF(VALUE(RIGHT($A$236,1))=1,VLOOKUP(HR1,'MFMP-I'!$B$7:$F$425,4,0),IF(VALUE(RIGHT($A$236,1))=2,VLOOKUP(HR1,'MFMP-I'!$B$436:$D$852,4,0),IF(VALUE(RIGHT($A$236,1))=3,VLOOKUP(HR1,'MFMP-I'!$B$863:$E$1292,4,0),VLOOKUP(HR1,'MFMP-I'!$B$1301:$E$1715,4,0)))),0)</f>
        <v>71863453</v>
      </c>
      <c r="HS236" s="79">
        <f>IFERROR(IF(VALUE(RIGHT($A$236,1))=1,VLOOKUP(HS1,'MFMP-I'!$B$7:$F$425,4,0),IF(VALUE(RIGHT($A$236,1))=2,VLOOKUP(HS1,'MFMP-I'!$B$436:$D$852,4,0),IF(VALUE(RIGHT($A$236,1))=3,VLOOKUP(HS1,'MFMP-I'!$B$863:$E$1292,4,0),VLOOKUP(HS1,'MFMP-I'!$B$1301:$E$1715,4,0)))),0)</f>
        <v>334551692</v>
      </c>
      <c r="HT236" s="79">
        <f>IFERROR(IF(VALUE(RIGHT($A$236,1))=1,VLOOKUP(HT1,'MFMP-I'!$B$7:$F$425,4,0),IF(VALUE(RIGHT($A$236,1))=2,VLOOKUP(HT1,'MFMP-I'!$B$436:$D$852,4,0),IF(VALUE(RIGHT($A$236,1))=3,VLOOKUP(HT1,'MFMP-I'!$B$863:$E$1292,4,0),VLOOKUP(HT1,'MFMP-I'!$B$1301:$E$1715,4,0)))),0)</f>
        <v>1871859555</v>
      </c>
      <c r="HU236" s="79">
        <f>IFERROR(IF(VALUE(RIGHT($A$236,1))=1,VLOOKUP(HU1,'MFMP-I'!$B$7:$F$425,4,0),IF(VALUE(RIGHT($A$236,1))=2,VLOOKUP(HU1,'MFMP-I'!$B$436:$D$852,4,0),IF(VALUE(RIGHT($A$236,1))=3,VLOOKUP(HU1,'MFMP-I'!$B$863:$E$1292,4,0),VLOOKUP(HU1,'MFMP-I'!$B$1301:$E$1715,4,0)))),0)</f>
        <v>1</v>
      </c>
      <c r="HV236" s="79">
        <f>IFERROR(IF(VALUE(RIGHT($A$236,1))=1,VLOOKUP(HV1,'MFMP-I'!$B$7:$F$425,4,0),IF(VALUE(RIGHT($A$236,1))=2,VLOOKUP(HV1,'MFMP-I'!$B$436:$D$852,4,0),IF(VALUE(RIGHT($A$236,1))=3,VLOOKUP(HV1,'MFMP-I'!$B$863:$E$1292,4,0),VLOOKUP(HV1,'MFMP-I'!$B$1301:$E$1715,4,0)))),0)</f>
        <v>413739159</v>
      </c>
      <c r="HW236" s="79">
        <f>IFERROR(IF(VALUE(RIGHT($A$236,1))=1,VLOOKUP(HW1,'MFMP-I'!$B$7:$F$425,4,0),IF(VALUE(RIGHT($A$236,1))=2,VLOOKUP(HW1,'MFMP-I'!$B$436:$D$852,4,0),IF(VALUE(RIGHT($A$236,1))=3,VLOOKUP(HW1,'MFMP-I'!$B$863:$E$1292,4,0),VLOOKUP(HW1,'MFMP-I'!$B$1301:$E$1715,4,0)))),0)</f>
        <v>1</v>
      </c>
      <c r="HX236" s="79">
        <f>IFERROR(IF(VALUE(RIGHT($A$236,1))=1,VLOOKUP(HX1,'MFMP-I'!$B$7:$F$425,4,0),IF(VALUE(RIGHT($A$236,1))=2,VLOOKUP(HX1,'MFMP-I'!$B$436:$D$852,4,0),IF(VALUE(RIGHT($A$236,1))=3,VLOOKUP(HX1,'MFMP-I'!$B$863:$E$1292,4,0),VLOOKUP(HX1,'MFMP-I'!$B$1301:$E$1715,4,0)))),0)</f>
        <v>17690232367</v>
      </c>
      <c r="HY236" s="79">
        <f>IFERROR(IF(VALUE(RIGHT($A$236,1))=1,VLOOKUP(HY1,'MFMP-I'!$B$7:$F$425,4,0),IF(VALUE(RIGHT($A$236,1))=2,VLOOKUP(HY1,'MFMP-I'!$B$436:$D$852,4,0),IF(VALUE(RIGHT($A$236,1))=3,VLOOKUP(HY1,'MFMP-I'!$B$863:$E$1292,4,0),VLOOKUP(HY1,'MFMP-I'!$B$1301:$E$1715,4,0)))),0)</f>
        <v>2119229748</v>
      </c>
      <c r="HZ236" s="68">
        <f>SUM(IA236,JP236,KM236,)</f>
        <v>908769605971</v>
      </c>
      <c r="IA236" s="77">
        <f>IB236+JM236</f>
        <v>865120991461</v>
      </c>
      <c r="IB236" s="77">
        <f>SUM(IC236,IG236,IL236,IQ236,IV236:JI236)</f>
        <v>835980054551</v>
      </c>
      <c r="IC236" s="77">
        <f>SUM(ID236:IF236)</f>
        <v>21299683160</v>
      </c>
      <c r="ID236" s="79">
        <f>IFERROR(IF(VALUE(RIGHT($A$236,1))=1,VLOOKUP(ID1,'MFMP-I'!$B$7:$F$425,4,0),IF(VALUE(RIGHT($A$236,1))=2,VLOOKUP(ID1,'MFMP-I'!$B$436:$D$852,4,0),IF(VALUE(RIGHT($A$236,1))=3,VLOOKUP(ID1,'MFMP-I'!$B$863:$E$1292,4,0),VLOOKUP(ID1,'MFMP-I'!$B$1301:$E$1715,4,0)))),0)</f>
        <v>0</v>
      </c>
      <c r="IE236" s="79">
        <f>IFERROR(IF(VALUE(RIGHT($A$236,1))=1,VLOOKUP(IE1,'MFMP-I'!$B$7:$F$425,4,0),IF(VALUE(RIGHT($A$236,1))=2,VLOOKUP(IE1,'MFMP-I'!$B$436:$D$852,4,0),IF(VALUE(RIGHT($A$236,1))=3,VLOOKUP(IE1,'MFMP-I'!$B$863:$E$1292,4,0),VLOOKUP(IE1,'MFMP-I'!$B$1301:$E$1715,4,0)))),0)</f>
        <v>21299683160</v>
      </c>
      <c r="IF236" s="79">
        <f>IFERROR(IF(VALUE(RIGHT($A$236,1))=1,VLOOKUP(IF1,'MFMP-I'!$B$7:$F$425,4,0),IF(VALUE(RIGHT($A$236,1))=2,VLOOKUP(IF1,'MFMP-I'!$B$436:$D$852,4,0),IF(VALUE(RIGHT($A$236,1))=3,VLOOKUP(IF1,'MFMP-I'!$B$863:$E$1292,4,0),VLOOKUP(IF1,'MFMP-I'!$B$1301:$E$1715,4,0)))),0)</f>
        <v>0</v>
      </c>
      <c r="IG236" s="77">
        <f>SUM(IH236:IJ236)</f>
        <v>719427641729</v>
      </c>
      <c r="IH236" s="79">
        <f>IFERROR(IF(VALUE(RIGHT($A$236,1))=1,VLOOKUP(IH1,'MFMP-I'!$B$7:$F$425,4,0),IF(VALUE(RIGHT($A$236,1))=2,VLOOKUP(IH1,'MFMP-I'!$B$436:$D$852,4,0),IF(VALUE(RIGHT($A$236,1))=3,VLOOKUP(IH1,'MFMP-I'!$B$863:$E$1292,4,0),VLOOKUP(IH1,'MFMP-I'!$B$1301:$E$1715,4,0)))),0)</f>
        <v>697851803009</v>
      </c>
      <c r="II236" s="79">
        <f>IFERROR(IF(VALUE(RIGHT($A$236,1))=1,VLOOKUP(II1,'MFMP-I'!$B$7:$F$425,4,0),IF(VALUE(RIGHT($A$236,1))=2,VLOOKUP(II1,'MFMP-I'!$B$436:$D$852,4,0),IF(VALUE(RIGHT($A$236,1))=3,VLOOKUP(II1,'MFMP-I'!$B$863:$E$1292,4,0),VLOOKUP(II1,'MFMP-I'!$B$1301:$E$1715,4,0)))),0)</f>
        <v>0</v>
      </c>
      <c r="IJ236" s="79">
        <f>IFERROR(IF(VALUE(RIGHT($A$236,1))=1,VLOOKUP(IJ1,'MFMP-I'!$B$7:$F$425,4,0),IF(VALUE(RIGHT($A$236,1))=2,VLOOKUP(IJ1,'MFMP-I'!$B$436:$D$852,4,0),IF(VALUE(RIGHT($A$236,1))=3,VLOOKUP(IJ1,'MFMP-I'!$B$863:$E$1292,4,0),VLOOKUP(IJ1,'MFMP-I'!$B$1301:$E$1715,4,0)))),0)</f>
        <v>21575838720</v>
      </c>
      <c r="IK236" s="79">
        <f>IFERROR(IF(VALUE(RIGHT($A$236,1))=1,VLOOKUP(IK1,'MFMP-I'!$B$7:$F$425,4,0),IF(VALUE(RIGHT($A$236,1))=2,VLOOKUP(IK1,'MFMP-I'!$B$436:$D$852,4,0),IF(VALUE(RIGHT($A$236,1))=3,VLOOKUP(IK1,'MFMP-I'!$B$863:$E$1292,4,0),VLOOKUP(IK1,'MFMP-I'!$B$1301:$E$1715,4,0)))),0)</f>
        <v>0</v>
      </c>
      <c r="IL236" s="77">
        <f>SUM(IM236:IP236)</f>
        <v>86033073803</v>
      </c>
      <c r="IM236" s="79">
        <f>IFERROR(IF(VALUE(RIGHT($A$236,1))=1,VLOOKUP(IM1,'MFMP-I'!$B$7:$F$425,4,0),IF(VALUE(RIGHT($A$236,1))=2,VLOOKUP(IM1,'MFMP-I'!$B$436:$D$852,4,0),IF(VALUE(RIGHT($A$236,1))=3,VLOOKUP(IM1,'MFMP-I'!$B$863:$E$1292,4,0),VLOOKUP(IM1,'MFMP-I'!$B$1301:$E$1715,4,0)))),0)</f>
        <v>26579983357</v>
      </c>
      <c r="IN236" s="79">
        <f>IFERROR(IF(VALUE(RIGHT($A$236,1))=1,VLOOKUP(IN1,'MFMP-I'!$B$7:$F$425,4,0),IF(VALUE(RIGHT($A$236,1))=2,VLOOKUP(IN1,'MFMP-I'!$B$436:$D$852,4,0),IF(VALUE(RIGHT($A$236,1))=3,VLOOKUP(IN1,'MFMP-I'!$B$863:$E$1292,4,0),VLOOKUP(IN1,'MFMP-I'!$B$1301:$E$1715,4,0)))),0)</f>
        <v>5284719151</v>
      </c>
      <c r="IO236" s="79">
        <f>IFERROR(IF(VALUE(RIGHT($A$236,1))=1,VLOOKUP(IO1,'MFMP-I'!$B$7:$F$425,4,0),IF(VALUE(RIGHT($A$236,1))=2,VLOOKUP(IO1,'MFMP-I'!$B$436:$D$852,4,0),IF(VALUE(RIGHT($A$236,1))=3,VLOOKUP(IO1,'MFMP-I'!$B$863:$E$1292,4,0),VLOOKUP(IO1,'MFMP-I'!$B$1301:$E$1715,4,0)))),0)</f>
        <v>3963539363</v>
      </c>
      <c r="IP236" s="79">
        <f>IFERROR(IF(VALUE(RIGHT($A$236,1))=1,VLOOKUP(IP1,'MFMP-I'!$B$7:$F$425,4,0),IF(VALUE(RIGHT($A$236,1))=2,VLOOKUP(IP1,'MFMP-I'!$B$436:$D$852,4,0),IF(VALUE(RIGHT($A$236,1))=3,VLOOKUP(IP1,'MFMP-I'!$B$863:$E$1292,4,0),VLOOKUP(IP1,'MFMP-I'!$B$1301:$E$1715,4,0)))),0)</f>
        <v>50204831932</v>
      </c>
      <c r="IQ236" s="77">
        <f>SUM(IR236:IU236)</f>
        <v>5955754843</v>
      </c>
      <c r="IR236" s="79">
        <f>IFERROR(IF(VALUE(RIGHT($A$236,1))=1,VLOOKUP(IR1,'MFMP-I'!$B$7:$F$425,4,0),IF(VALUE(RIGHT($A$236,1))=2,VLOOKUP(IR1,'MFMP-I'!$B$436:$D$852,4,0),IF(VALUE(RIGHT($A$236,1))=3,VLOOKUP(IR1,'MFMP-I'!$B$863:$E$1292,4,0),VLOOKUP(IR1,'MFMP-I'!$B$1301:$E$1715,4,0)))),0)</f>
        <v>1908791230</v>
      </c>
      <c r="IS236" s="79">
        <f>IFERROR(IF(VALUE(RIGHT($A$236,1))=1,VLOOKUP(IS1,'MFMP-I'!$B$7:$F$425,4,0),IF(VALUE(RIGHT($A$236,1))=2,VLOOKUP(IS1,'MFMP-I'!$B$436:$D$852,4,0),IF(VALUE(RIGHT($A$236,1))=3,VLOOKUP(IS1,'MFMP-I'!$B$863:$E$1292,4,0),VLOOKUP(IS1,'MFMP-I'!$B$1301:$E$1715,4,0)))),0)</f>
        <v>359730099</v>
      </c>
      <c r="IT236" s="79">
        <f>IFERROR(IF(VALUE(RIGHT($A$236,1))=1,VLOOKUP(IT1,'MFMP-I'!$B$7:$F$425,4,0),IF(VALUE(RIGHT($A$236,1))=2,VLOOKUP(IT1,'MFMP-I'!$B$436:$D$852,4,0),IF(VALUE(RIGHT($A$236,1))=3,VLOOKUP(IT1,'MFMP-I'!$B$863:$E$1292,4,0),VLOOKUP(IT1,'MFMP-I'!$B$1301:$E$1715,4,0)))),0)</f>
        <v>269797574</v>
      </c>
      <c r="IU236" s="79">
        <f>IFERROR(IF(VALUE(RIGHT($A$236,1))=1,VLOOKUP(IU1,'MFMP-I'!$B$7:$F$425,4,0),IF(VALUE(RIGHT($A$236,1))=2,VLOOKUP(IU1,'MFMP-I'!$B$436:$D$852,4,0),IF(VALUE(RIGHT($A$236,1))=3,VLOOKUP(IU1,'MFMP-I'!$B$863:$E$1292,4,0),VLOOKUP(IU1,'MFMP-I'!$B$1301:$E$1715,4,0)))),0)</f>
        <v>3417435940</v>
      </c>
      <c r="IV236" s="79">
        <f>IFERROR(IF(VALUE(RIGHT($A$236,1))=1,VLOOKUP(IV1,'MFMP-I'!$B$7:$F$425,4,0),IF(VALUE(RIGHT($A$236,1))=2,VLOOKUP(IV1,'MFMP-I'!$B$436:$D$852,4,0),IF(VALUE(RIGHT($A$236,1))=3,VLOOKUP(IV1,'MFMP-I'!$B$863:$E$1292,4,0),VLOOKUP(IV1,'MFMP-I'!$B$1301:$E$1715,4,0)))),0)</f>
        <v>3020975966</v>
      </c>
      <c r="IW236" s="79">
        <f>IFERROR(IF(VALUE(RIGHT($A$236,1))=1,VLOOKUP(IW1,'MFMP-I'!$B$7:$F$425,4,0),IF(VALUE(RIGHT($A$236,1))=2,VLOOKUP(IW1,'MFMP-I'!$B$436:$D$852,4,0),IF(VALUE(RIGHT($A$236,1))=3,VLOOKUP(IW1,'MFMP-I'!$B$863:$E$1292,4,0),VLOOKUP(IW1,'MFMP-I'!$B$1301:$E$1715,4,0)))),0)</f>
        <v>242925050</v>
      </c>
      <c r="IX236" s="79">
        <f>IFERROR(IF(VALUE(RIGHT($A$236,1))=1,VLOOKUP(IX1,'MFMP-I'!$B$7:$F$425,4,0),IF(VALUE(RIGHT($A$236,1))=2,VLOOKUP(IX1,'MFMP-I'!$B$436:$D$852,4,0),IF(VALUE(RIGHT($A$236,1))=3,VLOOKUP(IX1,'MFMP-I'!$B$863:$E$1292,4,0),VLOOKUP(IX1,'MFMP-I'!$B$1301:$E$1715,4,0)))),0)</f>
        <v>0</v>
      </c>
      <c r="IY236" s="79">
        <f>IFERROR(IF(VALUE(RIGHT($A$236,1))=1,VLOOKUP(IY1,'MFMP-I'!$B$7:$F$425,4,0),IF(VALUE(RIGHT($A$236,1))=2,VLOOKUP(IY1,'MFMP-I'!$B$436:$D$852,4,0),IF(VALUE(RIGHT($A$236,1))=3,VLOOKUP(IY1,'MFMP-I'!$B$863:$E$1292,4,0),VLOOKUP(IY1,'MFMP-I'!$B$1301:$E$1715,4,0)))),0)</f>
        <v>0</v>
      </c>
      <c r="IZ236" s="79">
        <f>IFERROR(IF(VALUE(RIGHT($A$236,1))=1,VLOOKUP(IZ1,'MFMP-I'!$B$7:$F$425,4,0),IF(VALUE(RIGHT($A$236,1))=2,VLOOKUP(IZ1,'MFMP-I'!$B$436:$D$852,4,0),IF(VALUE(RIGHT($A$236,1))=3,VLOOKUP(IZ1,'MFMP-I'!$B$863:$E$1292,4,0),VLOOKUP(IZ1,'MFMP-I'!$B$1301:$E$1715,4,0)))),0)</f>
        <v>0</v>
      </c>
      <c r="JA236" s="79">
        <f>IFERROR(IF(VALUE(RIGHT($A$236,1))=1,VLOOKUP(JA1,'MFMP-I'!$B$7:$F$425,4,0),IF(VALUE(RIGHT($A$236,1))=2,VLOOKUP(JA1,'MFMP-I'!$B$436:$D$852,4,0),IF(VALUE(RIGHT($A$236,1))=3,VLOOKUP(JA1,'MFMP-I'!$B$863:$E$1292,4,0),VLOOKUP(JA1,'MFMP-I'!$B$1301:$E$1715,4,0)))),0)</f>
        <v>0</v>
      </c>
      <c r="JB236" s="79">
        <f>IFERROR(IF(VALUE(RIGHT($A$236,1))=1,VLOOKUP(JB1,'MFMP-I'!$B$7:$F$425,4,0),IF(VALUE(RIGHT($A$236,1))=2,VLOOKUP(JB1,'MFMP-I'!$B$436:$D$852,4,0),IF(VALUE(RIGHT($A$236,1))=3,VLOOKUP(JB1,'MFMP-I'!$B$863:$E$1292,4,0),VLOOKUP(JB1,'MFMP-I'!$B$1301:$E$1715,4,0)))),0)</f>
        <v>0</v>
      </c>
      <c r="JC236" s="79">
        <f>IFERROR(IF(VALUE(RIGHT($A$236,1))=1,VLOOKUP(JC1,'MFMP-I'!$B$7:$F$425,4,0),IF(VALUE(RIGHT($A$236,1))=2,VLOOKUP(JC1,'MFMP-I'!$B$436:$D$852,4,0),IF(VALUE(RIGHT($A$236,1))=3,VLOOKUP(JC1,'MFMP-I'!$B$863:$E$1292,4,0),VLOOKUP(JC1,'MFMP-I'!$B$1301:$E$1715,4,0)))),0)</f>
        <v>0</v>
      </c>
      <c r="JD236" s="79">
        <f>IFERROR(IF(VALUE(RIGHT($A$236,1))=1,VLOOKUP(JD1,'MFMP-I'!$B$7:$F$425,4,0),IF(VALUE(RIGHT($A$236,1))=2,VLOOKUP(JD1,'MFMP-I'!$B$436:$D$852,4,0),IF(VALUE(RIGHT($A$236,1))=3,VLOOKUP(JD1,'MFMP-I'!$B$863:$E$1292,4,0),VLOOKUP(JD1,'MFMP-I'!$B$1301:$E$1715,4,0)))),0)</f>
        <v>0</v>
      </c>
      <c r="JE236" s="79">
        <f>IFERROR(IF(VALUE(RIGHT($A$236,1))=1,VLOOKUP(JE1,'MFMP-I'!$B$7:$F$425,4,0),IF(VALUE(RIGHT($A$236,1))=2,VLOOKUP(JE1,'MFMP-I'!$B$436:$D$852,4,0),IF(VALUE(RIGHT($A$236,1))=3,VLOOKUP(JE1,'MFMP-I'!$B$863:$E$1292,4,0),VLOOKUP(JE1,'MFMP-I'!$B$1301:$E$1715,4,0)))),0)</f>
        <v>0</v>
      </c>
      <c r="JF236" s="79">
        <f>IFERROR(IF(VALUE(RIGHT($A$236,1))=1,VLOOKUP(JF1,'MFMP-I'!$B$7:$F$425,4,0),IF(VALUE(RIGHT($A$236,1))=2,VLOOKUP(JF1,'MFMP-I'!$B$436:$D$852,4,0),IF(VALUE(RIGHT($A$236,1))=3,VLOOKUP(JF1,'MFMP-I'!$B$863:$E$1292,4,0),VLOOKUP(JF1,'MFMP-I'!$B$1301:$E$1715,4,0)))),0)</f>
        <v>0</v>
      </c>
      <c r="JG236" s="79">
        <f>IFERROR(IF(VALUE(RIGHT($A$236,1))=1,VLOOKUP(JG1,'MFMP-I'!$B$7:$F$425,4,0),IF(VALUE(RIGHT($A$236,1))=2,VLOOKUP(JG1,'MFMP-I'!$B$436:$D$852,4,0),IF(VALUE(RIGHT($A$236,1))=3,VLOOKUP(JG1,'MFMP-I'!$B$863:$E$1292,4,0),VLOOKUP(JG1,'MFMP-I'!$B$1301:$E$1715,4,0)))),0)</f>
        <v>0</v>
      </c>
      <c r="JH236" s="79">
        <f>IFERROR(IF(VALUE(RIGHT($A$236,1))=1,VLOOKUP(JH1,'MFMP-I'!$B$7:$F$425,4,0),IF(VALUE(RIGHT($A$236,1))=2,VLOOKUP(JH1,'MFMP-I'!$B$436:$D$852,4,0),IF(VALUE(RIGHT($A$236,1))=3,VLOOKUP(JH1,'MFMP-I'!$B$863:$E$1292,4,0),VLOOKUP(JH1,'MFMP-I'!$B$1301:$E$1715,4,0)))),0)</f>
        <v>0</v>
      </c>
      <c r="JI236" s="79">
        <f>IFERROR(IF(VALUE(RIGHT($A$236,1))=1,VLOOKUP(JI1,'MFMP-I'!$B$7:$F$425,4,0),IF(VALUE(RIGHT($A$236,1))=2,VLOOKUP(JI1,'MFMP-I'!$B$436:$D$852,4,0),IF(VALUE(RIGHT($A$236,1))=3,VLOOKUP(JI1,'MFMP-I'!$B$863:$E$1292,4,0),VLOOKUP(JI1,'MFMP-I'!$B$1301:$E$1715,4,0)))),0)</f>
        <v>0</v>
      </c>
      <c r="JJ236" s="79">
        <f>IFERROR(IF(VALUE(RIGHT($A$236,1))=1,VLOOKUP(JJ1,'MFMP-I'!$B$7:$F$425,4,0),IF(VALUE(RIGHT($A$236,1))=2,VLOOKUP(JJ1,'MFMP-I'!$B$436:$D$852,4,0),IF(VALUE(RIGHT($A$236,1))=3,VLOOKUP(JJ1,'MFMP-I'!$B$863:$E$1292,4,0),VLOOKUP(JJ1,'MFMP-I'!$B$1301:$E$1715,4,0)))),0)</f>
        <v>0</v>
      </c>
      <c r="JK236" s="79">
        <f>IFERROR(IF(VALUE(RIGHT($A$236,1))=1,VLOOKUP(JK1,'MFMP-I'!$B$7:$F$425,4,0),IF(VALUE(RIGHT($A$236,1))=2,VLOOKUP(JK1,'MFMP-I'!$B$436:$D$852,4,0),IF(VALUE(RIGHT($A$236,1))=3,VLOOKUP(JK1,'MFMP-I'!$B$863:$E$1292,4,0),VLOOKUP(JK1,'MFMP-I'!$B$1301:$E$1715,4,0)))),0)</f>
        <v>1743334692</v>
      </c>
      <c r="JL236" s="79">
        <f>IFERROR(IF(VALUE(RIGHT($A$236,1))=1,VLOOKUP(JL1,'MFMP-I'!$B$7:$F$425,4,0),IF(VALUE(RIGHT($A$236,1))=2,VLOOKUP(JL1,'MFMP-I'!$B$436:$D$852,4,0),IF(VALUE(RIGHT($A$236,1))=3,VLOOKUP(JL1,'MFMP-I'!$B$863:$E$1292,4,0),VLOOKUP(JL1,'MFMP-I'!$B$1301:$E$1715,4,0)))),0)</f>
        <v>1</v>
      </c>
      <c r="JM236" s="77">
        <f>SUM(JN236:JO236)</f>
        <v>29140936910</v>
      </c>
      <c r="JN236" s="79">
        <f>IFERROR(IF(VALUE(RIGHT($A$236,1))=1,VLOOKUP(JN1,'MFMP-I'!$B$7:$F$425,4,0),IF(VALUE(RIGHT($A$236,1))=2,VLOOKUP(JN1,'MFMP-I'!$B$436:$D$852,4,0),IF(VALUE(RIGHT($A$236,1))=3,VLOOKUP(JN1,'MFMP-I'!$B$863:$E$1292,4,0),VLOOKUP(JN1,'MFMP-I'!$B$1301:$E$1715,4,0)))),0)</f>
        <v>1</v>
      </c>
      <c r="JO236" s="79">
        <f>IFERROR(IF(VALUE(RIGHT($A$236,1))=1,VLOOKUP(JO1,'MFMP-I'!$B$7:$F$425,4,0),IF(VALUE(RIGHT($A$236,1))=2,VLOOKUP(JO1,'MFMP-I'!$B$436:$D$852,4,0),IF(VALUE(RIGHT($A$236,1))=3,VLOOKUP(JO1,'MFMP-I'!$B$863:$E$1292,4,0),VLOOKUP(JO1,'MFMP-I'!$B$1301:$E$1715,4,0)))),0)</f>
        <v>29140936909</v>
      </c>
      <c r="JP236" s="77">
        <f>SUM(JQ236:KL236)</f>
        <v>6464201468</v>
      </c>
      <c r="JQ236" s="79">
        <f>IFERROR(IF(VALUE(RIGHT($A$236,1))=1,VLOOKUP(JQ1,'MFMP-I'!$B$7:$F$425,4,0),IF(VALUE(RIGHT($A$236,1))=2,VLOOKUP(JQ1,'MFMP-I'!$B$436:$D$852,4,0),IF(VALUE(RIGHT($A$236,1))=3,VLOOKUP(JQ1,'MFMP-I'!$B$863:$E$1292,4,0),VLOOKUP(JQ1,'MFMP-I'!$B$1301:$E$1715,4,0)))),0)</f>
        <v>464201468</v>
      </c>
      <c r="JR236" s="79">
        <f>IFERROR(IF(VALUE(RIGHT($A$236,1))=1,VLOOKUP(JR1,'MFMP-I'!$B$7:$F$425,4,0),IF(VALUE(RIGHT($A$236,1))=2,VLOOKUP(JR1,'MFMP-I'!$B$436:$D$852,4,0),IF(VALUE(RIGHT($A$236,1))=3,VLOOKUP(JR1,'MFMP-I'!$B$863:$E$1292,4,0),VLOOKUP(JR1,'MFMP-I'!$B$1301:$E$1715,4,0)))),0)</f>
        <v>0</v>
      </c>
      <c r="JS236" s="79">
        <f>IFERROR(IF(VALUE(RIGHT($A$236,1))=1,VLOOKUP(JS1,'MFMP-I'!$B$7:$F$425,4,0),IF(VALUE(RIGHT($A$236,1))=2,VLOOKUP(JS1,'MFMP-I'!$B$436:$D$852,4,0),IF(VALUE(RIGHT($A$236,1))=3,VLOOKUP(JS1,'MFMP-I'!$B$863:$E$1292,4,0),VLOOKUP(JS1,'MFMP-I'!$B$1301:$E$1715,4,0)))),0)</f>
        <v>0</v>
      </c>
      <c r="JT236" s="79">
        <f>IFERROR(IF(VALUE(RIGHT($A$236,1))=1,VLOOKUP(JT1,'MFMP-I'!$B$7:$F$425,4,0),IF(VALUE(RIGHT($A$236,1))=2,VLOOKUP(JT1,'MFMP-I'!$B$436:$D$852,4,0),IF(VALUE(RIGHT($A$236,1))=3,VLOOKUP(JT1,'MFMP-I'!$B$863:$E$1292,4,0),VLOOKUP(JT1,'MFMP-I'!$B$1301:$E$1715,4,0)))),0)</f>
        <v>0</v>
      </c>
      <c r="JU236" s="79">
        <f>IFERROR(IF(VALUE(RIGHT($A$236,1))=1,VLOOKUP(JU1,'MFMP-I'!$B$7:$F$425,4,0),IF(VALUE(RIGHT($A$236,1))=2,VLOOKUP(JU1,'MFMP-I'!$B$436:$D$852,4,0),IF(VALUE(RIGHT($A$236,1))=3,VLOOKUP(JU1,'MFMP-I'!$B$863:$E$1292,4,0),VLOOKUP(JU1,'MFMP-I'!$B$1301:$E$1715,4,0)))),0)</f>
        <v>0</v>
      </c>
      <c r="JV236" s="79">
        <f>IFERROR(IF(VALUE(RIGHT($A$236,1))=1,VLOOKUP(JV1,'MFMP-I'!$B$7:$F$425,4,0),IF(VALUE(RIGHT($A$236,1))=2,VLOOKUP(JV1,'MFMP-I'!$B$436:$D$852,4,0),IF(VALUE(RIGHT($A$236,1))=3,VLOOKUP(JV1,'MFMP-I'!$B$863:$E$1292,4,0),VLOOKUP(JV1,'MFMP-I'!$B$1301:$E$1715,4,0)))),0)</f>
        <v>0</v>
      </c>
      <c r="JW236" s="79">
        <f>IFERROR(IF(VALUE(RIGHT($A$236,1))=1,VLOOKUP(JW1,'MFMP-I'!$B$7:$F$425,4,0),IF(VALUE(RIGHT($A$236,1))=2,VLOOKUP(JW1,'MFMP-I'!$B$436:$D$852,4,0),IF(VALUE(RIGHT($A$236,1))=3,VLOOKUP(JW1,'MFMP-I'!$B$863:$E$1292,4,0),VLOOKUP(JW1,'MFMP-I'!$B$1301:$E$1715,4,0)))),0)</f>
        <v>0</v>
      </c>
      <c r="JX236" s="79">
        <f>IFERROR(IF(VALUE(RIGHT($A$236,1))=1,VLOOKUP(JX1,'MFMP-I'!$B$7:$F$425,4,0),IF(VALUE(RIGHT($A$236,1))=2,VLOOKUP(JX1,'MFMP-I'!$B$436:$D$852,4,0),IF(VALUE(RIGHT($A$236,1))=3,VLOOKUP(JX1,'MFMP-I'!$B$863:$E$1292,4,0),VLOOKUP(JX1,'MFMP-I'!$B$1301:$E$1715,4,0)))),0)</f>
        <v>0</v>
      </c>
      <c r="JY236" s="79">
        <f>IFERROR(IF(VALUE(RIGHT($A$236,1))=1,VLOOKUP(JY1,'MFMP-I'!$B$7:$F$425,4,0),IF(VALUE(RIGHT($A$236,1))=2,VLOOKUP(JY1,'MFMP-I'!$B$436:$D$852,4,0),IF(VALUE(RIGHT($A$236,1))=3,VLOOKUP(JY1,'MFMP-I'!$B$863:$E$1292,4,0),VLOOKUP(JY1,'MFMP-I'!$B$1301:$E$1715,4,0)))),0)</f>
        <v>0</v>
      </c>
      <c r="JZ236" s="79">
        <f>IFERROR(IF(VALUE(RIGHT($A$236,1))=1,VLOOKUP(JZ1,'MFMP-I'!$B$7:$F$425,4,0),IF(VALUE(RIGHT($A$236,1))=2,VLOOKUP(JZ1,'MFMP-I'!$B$436:$D$852,4,0),IF(VALUE(RIGHT($A$236,1))=3,VLOOKUP(JZ1,'MFMP-I'!$B$863:$E$1292,4,0),VLOOKUP(JZ1,'MFMP-I'!$B$1301:$E$1715,4,0)))),0)</f>
        <v>0</v>
      </c>
      <c r="KA236" s="79">
        <f>IFERROR(IF(VALUE(RIGHT($A$236,1))=1,VLOOKUP(KA1,'MFMP-I'!$B$7:$F$425,4,0),IF(VALUE(RIGHT($A$236,1))=2,VLOOKUP(KA1,'MFMP-I'!$B$436:$D$852,4,0),IF(VALUE(RIGHT($A$236,1))=3,VLOOKUP(KA1,'MFMP-I'!$B$863:$E$1292,4,0),VLOOKUP(KA1,'MFMP-I'!$B$1301:$E$1715,4,0)))),0)</f>
        <v>0</v>
      </c>
      <c r="KB236" s="79">
        <f>IFERROR(IF(VALUE(RIGHT($A$236,1))=1,VLOOKUP(KB1,'MFMP-I'!$B$7:$F$425,4,0),IF(VALUE(RIGHT($A$236,1))=2,VLOOKUP(KB1,'MFMP-I'!$B$436:$D$852,4,0),IF(VALUE(RIGHT($A$236,1))=3,VLOOKUP(KB1,'MFMP-I'!$B$863:$E$1292,4,0),VLOOKUP(KB1,'MFMP-I'!$B$1301:$E$1715,4,0)))),0)</f>
        <v>0</v>
      </c>
      <c r="KC236" s="79">
        <f>IFERROR(IF(VALUE(RIGHT($A$236,1))=1,VLOOKUP(KC1,'MFMP-I'!$B$7:$F$425,4,0),IF(VALUE(RIGHT($A$236,1))=2,VLOOKUP(KC1,'MFMP-I'!$B$436:$D$852,4,0),IF(VALUE(RIGHT($A$236,1))=3,VLOOKUP(KC1,'MFMP-I'!$B$863:$E$1292,4,0),VLOOKUP(KC1,'MFMP-I'!$B$1301:$E$1715,4,0)))),0)</f>
        <v>0</v>
      </c>
      <c r="KD236" s="79">
        <f>IFERROR(IF(VALUE(RIGHT($A$236,1))=1,VLOOKUP(KD1,'MFMP-I'!$B$7:$F$425,4,0),IF(VALUE(RIGHT($A$236,1))=2,VLOOKUP(KD1,'MFMP-I'!$B$436:$D$852,4,0),IF(VALUE(RIGHT($A$236,1))=3,VLOOKUP(KD1,'MFMP-I'!$B$863:$E$1292,4,0),VLOOKUP(KD1,'MFMP-I'!$B$1301:$E$1715,4,0)))),0)</f>
        <v>0</v>
      </c>
      <c r="KE236" s="79">
        <f>IFERROR(IF(VALUE(RIGHT($A$236,1))=1,VLOOKUP(KE1,'MFMP-I'!$B$7:$F$425,4,0),IF(VALUE(RIGHT($A$236,1))=2,VLOOKUP(KE1,'MFMP-I'!$B$436:$D$852,4,0),IF(VALUE(RIGHT($A$236,1))=3,VLOOKUP(KE1,'MFMP-I'!$B$863:$E$1292,4,0),VLOOKUP(KE1,'MFMP-I'!$B$1301:$E$1715,4,0)))),0)</f>
        <v>0</v>
      </c>
      <c r="KF236" s="79">
        <f>IFERROR(IF(VALUE(RIGHT($A$236,1))=1,VLOOKUP(KF1,'MFMP-I'!$B$7:$F$425,4,0),IF(VALUE(RIGHT($A$236,1))=2,VLOOKUP(KF1,'MFMP-I'!$B$436:$D$852,4,0),IF(VALUE(RIGHT($A$236,1))=3,VLOOKUP(KF1,'MFMP-I'!$B$863:$E$1292,4,0),VLOOKUP(KF1,'MFMP-I'!$B$1301:$E$1715,4,0)))),0)</f>
        <v>0</v>
      </c>
      <c r="KG236" s="79">
        <f>IFERROR(IF(VALUE(RIGHT($A$236,1))=1,VLOOKUP(KG1,'MFMP-I'!$B$7:$F$425,4,0),IF(VALUE(RIGHT($A$236,1))=2,VLOOKUP(KG1,'MFMP-I'!$B$436:$D$852,4,0),IF(VALUE(RIGHT($A$236,1))=3,VLOOKUP(KG1,'MFMP-I'!$B$863:$E$1292,4,0),VLOOKUP(KG1,'MFMP-I'!$B$1301:$E$1715,4,0)))),0)</f>
        <v>0</v>
      </c>
      <c r="KH236" s="79">
        <f>IFERROR(IF(VALUE(RIGHT($A$236,1))=1,VLOOKUP(KH1,'MFMP-I'!$B$7:$F$425,4,0),IF(VALUE(RIGHT($A$236,1))=2,VLOOKUP(KH1,'MFMP-I'!$B$436:$D$852,4,0),IF(VALUE(RIGHT($A$236,1))=3,VLOOKUP(KH1,'MFMP-I'!$B$863:$E$1292,4,0),VLOOKUP(KH1,'MFMP-I'!$B$1301:$E$1715,4,0)))),0)</f>
        <v>0</v>
      </c>
      <c r="KI236" s="79">
        <f>IFERROR(IF(VALUE(RIGHT($A$236,1))=1,VLOOKUP(KI1,'MFMP-I'!$B$7:$F$425,4,0),IF(VALUE(RIGHT($A$236,1))=2,VLOOKUP(KI1,'MFMP-I'!$B$436:$D$852,4,0),IF(VALUE(RIGHT($A$236,1))=3,VLOOKUP(KI1,'MFMP-I'!$B$863:$E$1292,4,0),VLOOKUP(KI1,'MFMP-I'!$B$1301:$E$1715,4,0)))),0)</f>
        <v>6000000000</v>
      </c>
      <c r="KJ236" s="79">
        <f>IFERROR(IF(VALUE(RIGHT($A$236,1))=1,VLOOKUP(KJ1,'MFMP-I'!$B$7:$F$425,4,0),IF(VALUE(RIGHT($A$236,1))=2,VLOOKUP(KJ1,'MFMP-I'!$B$436:$D$852,4,0),IF(VALUE(RIGHT($A$236,1))=3,VLOOKUP(KJ1,'MFMP-I'!$B$863:$E$1292,4,0),VLOOKUP(KJ1,'MFMP-I'!$B$1301:$E$1715,4,0)))),0)</f>
        <v>0</v>
      </c>
      <c r="KK236" s="79">
        <f>IFERROR(IF(VALUE(RIGHT($A$236,1))=1,VLOOKUP(KK1,'MFMP-I'!$B$7:$F$425,4,0),IF(VALUE(RIGHT($A$236,1))=2,VLOOKUP(KK1,'MFMP-I'!$B$436:$D$852,4,0),IF(VALUE(RIGHT($A$236,1))=3,VLOOKUP(KK1,'MFMP-I'!$B$863:$E$1292,4,0),VLOOKUP(KK1,'MFMP-I'!$B$1301:$E$1715,4,0)))),0)</f>
        <v>0</v>
      </c>
      <c r="KL236" s="79">
        <f>IFERROR(IF(VALUE(RIGHT($A$236,1))=1,VLOOKUP(KL1,'MFMP-I'!$B$7:$F$425,4,0),IF(VALUE(RIGHT($A$236,1))=2,VLOOKUP(KL1,'MFMP-I'!$B$436:$D$852,4,0),IF(VALUE(RIGHT($A$236,1))=3,VLOOKUP(KL1,'MFMP-I'!$B$863:$E$1292,4,0),VLOOKUP(KL1,'MFMP-I'!$B$1301:$E$1715,4,0)))),0)</f>
        <v>0</v>
      </c>
      <c r="KM236" s="322">
        <f>SUM(KN236:MP236)</f>
        <v>37184413042</v>
      </c>
      <c r="KN236" s="79">
        <f>IFERROR(IF(VALUE(RIGHT($A$236,1))=1,VLOOKUP(KN1,'MFMP-I'!$B$7:$F$425,4,0),IF(VALUE(RIGHT($A$236,1))=2,VLOOKUP(KN1,'MFMP-I'!$B$436:$D$852,4,0),IF(VALUE(RIGHT($A$236,1))=3,VLOOKUP(KN1,'MFMP-I'!$B$863:$E$1292,4,0),VLOOKUP(KN1,'MFMP-I'!$B$1301:$E$1715,4,0)))),0)</f>
        <v>18640175237</v>
      </c>
      <c r="KO236" s="79">
        <f>IFERROR(IF(VALUE(RIGHT($A$236,1))=1,VLOOKUP(KO1,'MFMP-I'!$B$7:$F$425,4,0),IF(VALUE(RIGHT($A$236,1))=2,VLOOKUP(KO1,'MFMP-I'!$B$436:$D$852,4,0),IF(VALUE(RIGHT($A$236,1))=3,VLOOKUP(KO1,'MFMP-I'!$B$863:$E$1292,4,0),VLOOKUP(KO1,'MFMP-I'!$B$1301:$E$1715,4,0)))),0)</f>
        <v>581372038</v>
      </c>
      <c r="KP236" s="79">
        <f>IFERROR(IF(VALUE(RIGHT($A$236,1))=1,VLOOKUP(KP1,'MFMP-I'!$B$7:$F$425,4,0),IF(VALUE(RIGHT($A$236,1))=2,VLOOKUP(KP1,'MFMP-I'!$B$436:$D$852,4,0),IF(VALUE(RIGHT($A$236,1))=3,VLOOKUP(KP1,'MFMP-I'!$B$863:$E$1292,4,0),VLOOKUP(KP1,'MFMP-I'!$B$1301:$E$1715,4,0)))),0)</f>
        <v>45249327</v>
      </c>
      <c r="KQ236" s="79">
        <f>IFERROR(IF(VALUE(RIGHT($A$236,1))=1,VLOOKUP(KQ1,'MFMP-I'!$B$7:$F$425,4,0),IF(VALUE(RIGHT($A$236,1))=2,VLOOKUP(KQ1,'MFMP-I'!$B$436:$D$852,4,0),IF(VALUE(RIGHT($A$236,1))=3,VLOOKUP(KQ1,'MFMP-I'!$B$863:$E$1292,4,0),VLOOKUP(KQ1,'MFMP-I'!$B$1301:$E$1715,4,0)))),0)</f>
        <v>0</v>
      </c>
      <c r="KR236" s="79">
        <f>IFERROR(IF(VALUE(RIGHT($A$236,1))=1,VLOOKUP(KR1,'MFMP-I'!$B$7:$F$425,4,0),IF(VALUE(RIGHT($A$236,1))=2,VLOOKUP(KR1,'MFMP-I'!$B$436:$D$852,4,0),IF(VALUE(RIGHT($A$236,1))=3,VLOOKUP(KR1,'MFMP-I'!$B$863:$E$1292,4,0),VLOOKUP(KR1,'MFMP-I'!$B$1301:$E$1715,4,0)))),0)</f>
        <v>0</v>
      </c>
      <c r="KS236" s="79">
        <f>IFERROR(IF(VALUE(RIGHT($A$236,1))=1,VLOOKUP(KS1,'MFMP-I'!$B$7:$F$425,4,0),IF(VALUE(RIGHT($A$236,1))=2,VLOOKUP(KS1,'MFMP-I'!$B$436:$D$852,4,0),IF(VALUE(RIGHT($A$236,1))=3,VLOOKUP(KS1,'MFMP-I'!$B$863:$E$1292,4,0),VLOOKUP(KS1,'MFMP-I'!$B$1301:$E$1715,4,0)))),0)</f>
        <v>8425758</v>
      </c>
      <c r="KT236" s="79">
        <f>IFERROR(IF(VALUE(RIGHT($A$236,1))=1,VLOOKUP(KT1,'MFMP-I'!$B$7:$F$425,4,0),IF(VALUE(RIGHT($A$236,1))=2,VLOOKUP(KT1,'MFMP-I'!$B$436:$D$852,4,0),IF(VALUE(RIGHT($A$236,1))=3,VLOOKUP(KT1,'MFMP-I'!$B$863:$E$1292,4,0),VLOOKUP(KT1,'MFMP-I'!$B$1301:$E$1715,4,0)))),0)</f>
        <v>142108746</v>
      </c>
      <c r="KU236" s="79">
        <f>IFERROR(IF(VALUE(RIGHT($A$236,1))=1,VLOOKUP(KU1,'MFMP-I'!$B$7:$F$425,4,0),IF(VALUE(RIGHT($A$236,1))=2,VLOOKUP(KU1,'MFMP-I'!$B$436:$D$852,4,0),IF(VALUE(RIGHT($A$236,1))=3,VLOOKUP(KU1,'MFMP-I'!$B$863:$E$1292,4,0),VLOOKUP(KU1,'MFMP-I'!$B$1301:$E$1715,4,0)))),0)</f>
        <v>0</v>
      </c>
      <c r="KV236" s="79">
        <f>IFERROR(IF(VALUE(RIGHT($A$236,1))=1,VLOOKUP(KV1,'MFMP-I'!$B$7:$F$425,4,0),IF(VALUE(RIGHT($A$236,1))=2,VLOOKUP(KV1,'MFMP-I'!$B$436:$D$852,4,0),IF(VALUE(RIGHT($A$236,1))=3,VLOOKUP(KV1,'MFMP-I'!$B$863:$E$1292,4,0),VLOOKUP(KV1,'MFMP-I'!$B$1301:$E$1715,4,0)))),0)</f>
        <v>732697931</v>
      </c>
      <c r="KW236" s="79">
        <f>IFERROR(IF(VALUE(RIGHT($A$236,1))=1,VLOOKUP(KW1,'MFMP-I'!$B$7:$F$425,4,0),IF(VALUE(RIGHT($A$236,1))=2,VLOOKUP(KW1,'MFMP-I'!$B$436:$D$852,4,0),IF(VALUE(RIGHT($A$236,1))=3,VLOOKUP(KW1,'MFMP-I'!$B$863:$E$1292,4,0),VLOOKUP(KW1,'MFMP-I'!$B$1301:$E$1715,4,0)))),0)</f>
        <v>0</v>
      </c>
      <c r="KX236" s="79">
        <f>IFERROR(IF(VALUE(RIGHT($A$236,1))=1,VLOOKUP(KX1,'MFMP-I'!$B$7:$F$425,4,0),IF(VALUE(RIGHT($A$236,1))=2,VLOOKUP(KX1,'MFMP-I'!$B$436:$D$852,4,0),IF(VALUE(RIGHT($A$236,1))=3,VLOOKUP(KX1,'MFMP-I'!$B$863:$E$1292,4,0),VLOOKUP(KX1,'MFMP-I'!$B$1301:$E$1715,4,0)))),0)</f>
        <v>99674366</v>
      </c>
      <c r="KY236" s="79">
        <f>IFERROR(IF(VALUE(RIGHT($A$236,1))=1,VLOOKUP(KY1,'MFMP-I'!$B$7:$F$425,4,0),IF(VALUE(RIGHT($A$236,1))=2,VLOOKUP(KY1,'MFMP-I'!$B$436:$D$852,4,0),IF(VALUE(RIGHT($A$236,1))=3,VLOOKUP(KY1,'MFMP-I'!$B$863:$E$1292,4,0),VLOOKUP(KY1,'MFMP-I'!$B$1301:$E$1715,4,0)))),0)</f>
        <v>36128520</v>
      </c>
      <c r="KZ236" s="79">
        <f>IFERROR(IF(VALUE(RIGHT($A$236,1))=1,VLOOKUP(KZ1,'MFMP-I'!$B$7:$F$425,4,0),IF(VALUE(RIGHT($A$236,1))=2,VLOOKUP(KZ1,'MFMP-I'!$B$436:$D$852,4,0),IF(VALUE(RIGHT($A$236,1))=3,VLOOKUP(KZ1,'MFMP-I'!$B$863:$E$1292,4,0),VLOOKUP(KZ1,'MFMP-I'!$B$1301:$E$1715,4,0)))),0)</f>
        <v>316170820</v>
      </c>
      <c r="LA236" s="79">
        <f>IFERROR(IF(VALUE(RIGHT($A$236,1))=1,VLOOKUP(LA1,'MFMP-I'!$B$7:$F$425,4,0),IF(VALUE(RIGHT($A$236,1))=2,VLOOKUP(LA1,'MFMP-I'!$B$436:$D$852,4,0),IF(VALUE(RIGHT($A$236,1))=3,VLOOKUP(LA1,'MFMP-I'!$B$863:$E$1292,4,0),VLOOKUP(LA1,'MFMP-I'!$B$1301:$E$1715,4,0)))),0)</f>
        <v>130911175</v>
      </c>
      <c r="LB236" s="79">
        <f>IFERROR(IF(VALUE(RIGHT($A$236,1))=1,VLOOKUP(LB1,'MFMP-I'!$B$7:$F$425,4,0),IF(VALUE(RIGHT($A$236,1))=2,VLOOKUP(LB1,'MFMP-I'!$B$436:$D$852,4,0),IF(VALUE(RIGHT($A$236,1))=3,VLOOKUP(LB1,'MFMP-I'!$B$863:$E$1292,4,0),VLOOKUP(LB1,'MFMP-I'!$B$1301:$E$1715,4,0)))),0)</f>
        <v>28615739</v>
      </c>
      <c r="LC236" s="79">
        <f>IFERROR(IF(VALUE(RIGHT($A$236,1))=1,VLOOKUP(LC1,'MFMP-I'!$B$7:$F$425,4,0),IF(VALUE(RIGHT($A$236,1))=2,VLOOKUP(LC1,'MFMP-I'!$B$436:$D$852,4,0),IF(VALUE(RIGHT($A$236,1))=3,VLOOKUP(LC1,'MFMP-I'!$B$863:$E$1292,4,0),VLOOKUP(LC1,'MFMP-I'!$B$1301:$E$1715,4,0)))),0)</f>
        <v>46122476</v>
      </c>
      <c r="LD236" s="79">
        <f>IFERROR(IF(VALUE(RIGHT($A$236,1))=1,VLOOKUP(LD1,'MFMP-I'!$B$7:$F$425,4,0),IF(VALUE(RIGHT($A$236,1))=2,VLOOKUP(LD1,'MFMP-I'!$B$436:$D$852,4,0),IF(VALUE(RIGHT($A$236,1))=3,VLOOKUP(LD1,'MFMP-I'!$B$863:$E$1292,4,0),VLOOKUP(LD1,'MFMP-I'!$B$1301:$E$1715,4,0)))),0)</f>
        <v>3425728705</v>
      </c>
      <c r="LE236" s="79">
        <f>IFERROR(IF(VALUE(RIGHT($A$236,1))=1,VLOOKUP(LE1,'MFMP-I'!$B$7:$F$425,4,0),IF(VALUE(RIGHT($A$236,1))=2,VLOOKUP(LE1,'MFMP-I'!$B$436:$D$852,4,0),IF(VALUE(RIGHT($A$236,1))=3,VLOOKUP(LE1,'MFMP-I'!$B$863:$E$1292,4,0),VLOOKUP(LE1,'MFMP-I'!$B$1301:$E$1715,4,0)))),0)</f>
        <v>16385122</v>
      </c>
      <c r="LF236" s="79">
        <f>IFERROR(IF(VALUE(RIGHT($A$236,1))=1,VLOOKUP(LF1,'MFMP-I'!$B$7:$F$425,4,0),IF(VALUE(RIGHT($A$236,1))=2,VLOOKUP(LF1,'MFMP-I'!$B$436:$D$852,4,0),IF(VALUE(RIGHT($A$236,1))=3,VLOOKUP(LF1,'MFMP-I'!$B$863:$E$1292,4,0),VLOOKUP(LF1,'MFMP-I'!$B$1301:$E$1715,4,0)))),0)</f>
        <v>93259471</v>
      </c>
      <c r="LG236" s="79">
        <f>IFERROR(IF(VALUE(RIGHT($A$236,1))=1,VLOOKUP(LG1,'MFMP-I'!$B$7:$F$425,4,0),IF(VALUE(RIGHT($A$236,1))=2,VLOOKUP(LG1,'MFMP-I'!$B$436:$D$852,4,0),IF(VALUE(RIGHT($A$236,1))=3,VLOOKUP(LG1,'MFMP-I'!$B$863:$E$1292,4,0),VLOOKUP(LG1,'MFMP-I'!$B$1301:$E$1715,4,0)))),0)</f>
        <v>0</v>
      </c>
      <c r="LH236" s="79">
        <f>IFERROR(IF(VALUE(RIGHT($A$236,1))=1,VLOOKUP(LH1,'MFMP-I'!$B$7:$F$425,4,0),IF(VALUE(RIGHT($A$236,1))=2,VLOOKUP(LH1,'MFMP-I'!$B$436:$D$852,4,0),IF(VALUE(RIGHT($A$236,1))=3,VLOOKUP(LH1,'MFMP-I'!$B$863:$E$1292,4,0),VLOOKUP(LH1,'MFMP-I'!$B$1301:$E$1715,4,0)))),0)</f>
        <v>105369853</v>
      </c>
      <c r="LI236" s="79">
        <f>IFERROR(IF(VALUE(RIGHT($A$236,1))=1,VLOOKUP(LI1,'MFMP-I'!$B$7:$F$425,4,0),IF(VALUE(RIGHT($A$236,1))=2,VLOOKUP(LI1,'MFMP-I'!$B$436:$D$852,4,0),IF(VALUE(RIGHT($A$236,1))=3,VLOOKUP(LI1,'MFMP-I'!$B$863:$E$1292,4,0),VLOOKUP(LI1,'MFMP-I'!$B$1301:$E$1715,4,0)))),0)</f>
        <v>349232096</v>
      </c>
      <c r="LJ236" s="79">
        <f>IFERROR(IF(VALUE(RIGHT($A$236,1))=1,VLOOKUP(LJ1,'MFMP-I'!$B$7:$F$425,4,0),IF(VALUE(RIGHT($A$236,1))=2,VLOOKUP(LJ1,'MFMP-I'!$B$436:$D$852,4,0),IF(VALUE(RIGHT($A$236,1))=3,VLOOKUP(LJ1,'MFMP-I'!$B$863:$E$1292,4,0),VLOOKUP(LJ1,'MFMP-I'!$B$1301:$E$1715,4,0)))),0)</f>
        <v>156999212</v>
      </c>
      <c r="LK236" s="79">
        <f>IFERROR(IF(VALUE(RIGHT($A$236,1))=1,VLOOKUP(LK1,'MFMP-I'!$B$7:$F$425,4,0),IF(VALUE(RIGHT($A$236,1))=2,VLOOKUP(LK1,'MFMP-I'!$B$436:$D$852,4,0),IF(VALUE(RIGHT($A$236,1))=3,VLOOKUP(LK1,'MFMP-I'!$B$863:$E$1292,4,0),VLOOKUP(LK1,'MFMP-I'!$B$1301:$E$1715,4,0)))),0)</f>
        <v>14866209</v>
      </c>
      <c r="LL236" s="79">
        <f>IFERROR(IF(VALUE(RIGHT($A$236,1))=1,VLOOKUP(LL1,'MFMP-I'!$B$7:$F$425,4,0),IF(VALUE(RIGHT($A$236,1))=2,VLOOKUP(LL1,'MFMP-I'!$B$436:$D$852,4,0),IF(VALUE(RIGHT($A$236,1))=3,VLOOKUP(LL1,'MFMP-I'!$B$863:$E$1292,4,0),VLOOKUP(LL1,'MFMP-I'!$B$1301:$E$1715,4,0)))),0)</f>
        <v>50715816</v>
      </c>
      <c r="LM236" s="79">
        <f>IFERROR(IF(VALUE(RIGHT($A$236,1))=1,VLOOKUP(LM1,'MFMP-I'!$B$7:$F$425,4,0),IF(VALUE(RIGHT($A$236,1))=2,VLOOKUP(LM1,'MFMP-I'!$B$436:$D$852,4,0),IF(VALUE(RIGHT($A$236,1))=3,VLOOKUP(LM1,'MFMP-I'!$B$863:$E$1292,4,0),VLOOKUP(LM1,'MFMP-I'!$B$1301:$E$1715,4,0)))),0)</f>
        <v>111750972</v>
      </c>
      <c r="LN236" s="79">
        <f>IFERROR(IF(VALUE(RIGHT($A$236,1))=1,VLOOKUP(LN1,'MFMP-I'!$B$7:$F$425,4,0),IF(VALUE(RIGHT($A$236,1))=2,VLOOKUP(LN1,'MFMP-I'!$B$436:$D$852,4,0),IF(VALUE(RIGHT($A$236,1))=3,VLOOKUP(LN1,'MFMP-I'!$B$863:$E$1292,4,0),VLOOKUP(LN1,'MFMP-I'!$B$1301:$E$1715,4,0)))),0)</f>
        <v>261811259</v>
      </c>
      <c r="LO236" s="79">
        <f>IFERROR(IF(VALUE(RIGHT($A$236,1))=1,VLOOKUP(LO1,'MFMP-I'!$B$7:$F$425,4,0),IF(VALUE(RIGHT($A$236,1))=2,VLOOKUP(LO1,'MFMP-I'!$B$436:$D$852,4,0),IF(VALUE(RIGHT($A$236,1))=3,VLOOKUP(LO1,'MFMP-I'!$B$863:$E$1292,4,0),VLOOKUP(LO1,'MFMP-I'!$B$1301:$E$1715,4,0)))),0)</f>
        <v>576436227</v>
      </c>
      <c r="LP236" s="79">
        <f>IFERROR(IF(VALUE(RIGHT($A$236,1))=1,VLOOKUP(LP1,'MFMP-I'!$B$7:$F$425,4,0),IF(VALUE(RIGHT($A$236,1))=2,VLOOKUP(LP1,'MFMP-I'!$B$436:$D$852,4,0),IF(VALUE(RIGHT($A$236,1))=3,VLOOKUP(LP1,'MFMP-I'!$B$863:$E$1292,4,0),VLOOKUP(LP1,'MFMP-I'!$B$1301:$E$1715,4,0)))),0)</f>
        <v>93787018</v>
      </c>
      <c r="LQ236" s="79">
        <f>IFERROR(IF(VALUE(RIGHT($A$236,1))=1,VLOOKUP(LQ1,'MFMP-I'!$B$7:$F$425,4,0),IF(VALUE(RIGHT($A$236,1))=2,VLOOKUP(LQ1,'MFMP-I'!$B$436:$D$852,4,0),IF(VALUE(RIGHT($A$236,1))=3,VLOOKUP(LQ1,'MFMP-I'!$B$863:$E$1292,4,0),VLOOKUP(LQ1,'MFMP-I'!$B$1301:$E$1715,4,0)))),0)</f>
        <v>1787092034</v>
      </c>
      <c r="LR236" s="79">
        <f>IFERROR(IF(VALUE(RIGHT($A$236,1))=1,VLOOKUP(LR1,'MFMP-I'!$B$7:$F$425,4,0),IF(VALUE(RIGHT($A$236,1))=2,VLOOKUP(LR1,'MFMP-I'!$B$436:$D$852,4,0),IF(VALUE(RIGHT($A$236,1))=3,VLOOKUP(LR1,'MFMP-I'!$B$863:$E$1292,4,0),VLOOKUP(LR1,'MFMP-I'!$B$1301:$E$1715,4,0)))),0)</f>
        <v>6487596</v>
      </c>
      <c r="LS236" s="79">
        <f>IFERROR(IF(VALUE(RIGHT($A$236,1))=1,VLOOKUP(LS1,'MFMP-I'!$B$7:$F$425,4,0),IF(VALUE(RIGHT($A$236,1))=2,VLOOKUP(LS1,'MFMP-I'!$B$436:$D$852,4,0),IF(VALUE(RIGHT($A$236,1))=3,VLOOKUP(LS1,'MFMP-I'!$B$863:$E$1292,4,0),VLOOKUP(LS1,'MFMP-I'!$B$1301:$E$1715,4,0)))),0)</f>
        <v>1833600936</v>
      </c>
      <c r="LT236" s="79">
        <f>IFERROR(IF(VALUE(RIGHT($A$236,1))=1,VLOOKUP(LT1,'MFMP-I'!$B$7:$F$425,4,0),IF(VALUE(RIGHT($A$236,1))=2,VLOOKUP(LT1,'MFMP-I'!$B$436:$D$852,4,0),IF(VALUE(RIGHT($A$236,1))=3,VLOOKUP(LT1,'MFMP-I'!$B$863:$E$1292,4,0),VLOOKUP(LT1,'MFMP-I'!$B$1301:$E$1715,4,0)))),0)</f>
        <v>0</v>
      </c>
      <c r="LU236" s="79">
        <f>IFERROR(IF(VALUE(RIGHT($A$236,1))=1,VLOOKUP(LU1,'MFMP-I'!$B$7:$F$425,4,0),IF(VALUE(RIGHT($A$236,1))=2,VLOOKUP(LU1,'MFMP-I'!$B$436:$D$852,4,0),IF(VALUE(RIGHT($A$236,1))=3,VLOOKUP(LU1,'MFMP-I'!$B$863:$E$1292,4,0),VLOOKUP(LU1,'MFMP-I'!$B$1301:$E$1715,4,0)))),0)</f>
        <v>2603081516</v>
      </c>
      <c r="LV236" s="79">
        <f>IFERROR(IF(VALUE(RIGHT($A$236,1))=1,VLOOKUP(LV1,'MFMP-I'!$B$7:$F$425,4,0),IF(VALUE(RIGHT($A$236,1))=2,VLOOKUP(LV1,'MFMP-I'!$B$436:$D$852,4,0),IF(VALUE(RIGHT($A$236,1))=3,VLOOKUP(LV1,'MFMP-I'!$B$863:$E$1292,4,0),VLOOKUP(LV1,'MFMP-I'!$B$1301:$E$1715,4,0)))),0)</f>
        <v>4353130</v>
      </c>
      <c r="LW236" s="79">
        <f>IFERROR(IF(VALUE(RIGHT($A$236,1))=1,VLOOKUP(LW1,'MFMP-I'!$B$7:$F$425,4,0),IF(VALUE(RIGHT($A$236,1))=2,VLOOKUP(LW1,'MFMP-I'!$B$436:$D$852,4,0),IF(VALUE(RIGHT($A$236,1))=3,VLOOKUP(LW1,'MFMP-I'!$B$863:$E$1292,4,0),VLOOKUP(LW1,'MFMP-I'!$B$1301:$E$1715,4,0)))),0)</f>
        <v>0</v>
      </c>
      <c r="LX236" s="79">
        <f>IFERROR(IF(VALUE(RIGHT($A$236,1))=1,VLOOKUP(LX1,'MFMP-I'!$B$7:$F$425,4,0),IF(VALUE(RIGHT($A$236,1))=2,VLOOKUP(LX1,'MFMP-I'!$B$436:$D$852,4,0),IF(VALUE(RIGHT($A$236,1))=3,VLOOKUP(LX1,'MFMP-I'!$B$863:$E$1292,4,0),VLOOKUP(LX1,'MFMP-I'!$B$1301:$E$1715,4,0)))),0)</f>
        <v>0</v>
      </c>
      <c r="LY236" s="79">
        <f>IFERROR(IF(VALUE(RIGHT($A$236,1))=1,VLOOKUP(LY1,'MFMP-I'!$B$7:$F$425,4,0),IF(VALUE(RIGHT($A$236,1))=2,VLOOKUP(LY1,'MFMP-I'!$B$436:$D$852,4,0),IF(VALUE(RIGHT($A$236,1))=3,VLOOKUP(LY1,'MFMP-I'!$B$863:$E$1292,4,0),VLOOKUP(LY1,'MFMP-I'!$B$1301:$E$1715,4,0)))),0)</f>
        <v>0</v>
      </c>
      <c r="LZ236" s="79">
        <f>IFERROR(IF(VALUE(RIGHT($A$236,1))=1,VLOOKUP(LZ1,'MFMP-I'!$B$7:$F$425,4,0),IF(VALUE(RIGHT($A$236,1))=2,VLOOKUP(LZ1,'MFMP-I'!$B$436:$D$852,4,0),IF(VALUE(RIGHT($A$236,1))=3,VLOOKUP(LZ1,'MFMP-I'!$B$863:$E$1292,4,0),VLOOKUP(LZ1,'MFMP-I'!$B$1301:$E$1715,4,0)))),0)</f>
        <v>0</v>
      </c>
      <c r="MA236" s="79">
        <f>IFERROR(IF(VALUE(RIGHT($A$236,1))=1,VLOOKUP(MA1,'MFMP-I'!$B$7:$F$425,4,0),IF(VALUE(RIGHT($A$236,1))=2,VLOOKUP(MA1,'MFMP-I'!$B$436:$D$852,4,0),IF(VALUE(RIGHT($A$236,1))=3,VLOOKUP(MA1,'MFMP-I'!$B$863:$E$1292,4,0),VLOOKUP(MA1,'MFMP-I'!$B$1301:$E$1715,4,0)))),0)</f>
        <v>325448628</v>
      </c>
      <c r="MB236" s="79">
        <f>IFERROR(IF(VALUE(RIGHT($A$236,1))=1,VLOOKUP(MB1,'MFMP-I'!$B$7:$F$425,4,0),IF(VALUE(RIGHT($A$236,1))=2,VLOOKUP(MB1,'MFMP-I'!$B$436:$D$852,4,0),IF(VALUE(RIGHT($A$236,1))=3,VLOOKUP(MB1,'MFMP-I'!$B$863:$E$1292,4,0),VLOOKUP(MB1,'MFMP-I'!$B$1301:$E$1715,4,0)))),0)</f>
        <v>516510174</v>
      </c>
      <c r="MC236" s="79">
        <f>IFERROR(IF(VALUE(RIGHT($A$236,1))=1,VLOOKUP(MC1,'MFMP-I'!$B$7:$F$425,4,0),IF(VALUE(RIGHT($A$236,1))=2,VLOOKUP(MC1,'MFMP-I'!$B$436:$D$852,4,0),IF(VALUE(RIGHT($A$236,1))=3,VLOOKUP(MC1,'MFMP-I'!$B$863:$E$1292,4,0),VLOOKUP(MC1,'MFMP-I'!$B$1301:$E$1715,4,0)))),0)</f>
        <v>0</v>
      </c>
      <c r="MD236" s="79">
        <f>IFERROR(IF(VALUE(RIGHT($A$236,1))=1,VLOOKUP(MD1,'MFMP-I'!$B$7:$F$425,4,0),IF(VALUE(RIGHT($A$236,1))=2,VLOOKUP(MD1,'MFMP-I'!$B$436:$D$852,4,0),IF(VALUE(RIGHT($A$236,1))=3,VLOOKUP(MD1,'MFMP-I'!$B$863:$E$1292,4,0),VLOOKUP(MD1,'MFMP-I'!$B$1301:$E$1715,4,0)))),0)</f>
        <v>0</v>
      </c>
      <c r="ME236" s="79">
        <f>IFERROR(IF(VALUE(RIGHT($A$236,1))=1,VLOOKUP(ME1,'MFMP-I'!$B$7:$F$425,4,0),IF(VALUE(RIGHT($A$236,1))=2,VLOOKUP(ME1,'MFMP-I'!$B$436:$D$852,4,0),IF(VALUE(RIGHT($A$236,1))=3,VLOOKUP(ME1,'MFMP-I'!$B$863:$E$1292,4,0),VLOOKUP(ME1,'MFMP-I'!$B$1301:$E$1715,4,0)))),0)</f>
        <v>366922427</v>
      </c>
      <c r="MF236" s="79">
        <f>IFERROR(IF(VALUE(RIGHT($A$236,1))=1,VLOOKUP(MF1,'MFMP-I'!$B$7:$F$425,4,0),IF(VALUE(RIGHT($A$236,1))=2,VLOOKUP(MF1,'MFMP-I'!$B$436:$D$852,4,0),IF(VALUE(RIGHT($A$236,1))=3,VLOOKUP(MF1,'MFMP-I'!$B$863:$E$1292,4,0),VLOOKUP(MF1,'MFMP-I'!$B$1301:$E$1715,4,0)))),0)</f>
        <v>0</v>
      </c>
      <c r="MG236" s="79">
        <f>IFERROR(IF(VALUE(RIGHT($A$236,1))=1,VLOOKUP(MG1,'MFMP-I'!$B$7:$F$425,4,0),IF(VALUE(RIGHT($A$236,1))=2,VLOOKUP(MG1,'MFMP-I'!$B$436:$D$852,4,0),IF(VALUE(RIGHT($A$236,1))=3,VLOOKUP(MG1,'MFMP-I'!$B$863:$E$1292,4,0),VLOOKUP(MG1,'MFMP-I'!$B$1301:$E$1715,4,0)))),0)</f>
        <v>0</v>
      </c>
      <c r="MH236" s="79">
        <f>IFERROR(IF(VALUE(RIGHT($A$236,1))=1,VLOOKUP(MH1,'MFMP-I'!$B$7:$F$425,4,0),IF(VALUE(RIGHT($A$236,1))=2,VLOOKUP(MH1,'MFMP-I'!$B$436:$D$852,4,0),IF(VALUE(RIGHT($A$236,1))=3,VLOOKUP(MH1,'MFMP-I'!$B$863:$E$1292,4,0),VLOOKUP(MH1,'MFMP-I'!$B$1301:$E$1715,4,0)))),0)</f>
        <v>96552993</v>
      </c>
      <c r="MI236" s="79">
        <f>IFERROR(IF(VALUE(RIGHT($A$236,1))=1,VLOOKUP(MI1,'MFMP-I'!$B$7:$F$425,4,0),IF(VALUE(RIGHT($A$236,1))=2,VLOOKUP(MI1,'MFMP-I'!$B$436:$D$852,4,0),IF(VALUE(RIGHT($A$236,1))=3,VLOOKUP(MI1,'MFMP-I'!$B$863:$E$1292,4,0),VLOOKUP(MI1,'MFMP-I'!$B$1301:$E$1715,4,0)))),0)</f>
        <v>6088967</v>
      </c>
      <c r="MJ236" s="79">
        <f>IFERROR(IF(VALUE(RIGHT($A$236,1))=1,VLOOKUP(MJ1,'MFMP-I'!$B$7:$F$425,4,0),IF(VALUE(RIGHT($A$236,1))=2,VLOOKUP(MJ1,'MFMP-I'!$B$436:$D$852,4,0),IF(VALUE(RIGHT($A$236,1))=3,VLOOKUP(MJ1,'MFMP-I'!$B$863:$E$1292,4,0),VLOOKUP(MJ1,'MFMP-I'!$B$1301:$E$1715,4,0)))),0)</f>
        <v>191808012</v>
      </c>
      <c r="MK236" s="79">
        <f>IFERROR(IF(VALUE(RIGHT($A$236,1))=1,VLOOKUP(MK1,'MFMP-I'!$B$7:$F$425,4,0),IF(VALUE(RIGHT($A$236,1))=2,VLOOKUP(MK1,'MFMP-I'!$B$436:$D$852,4,0),IF(VALUE(RIGHT($A$236,1))=3,VLOOKUP(MK1,'MFMP-I'!$B$863:$E$1292,4,0),VLOOKUP(MK1,'MFMP-I'!$B$1301:$E$1715,4,0)))),0)</f>
        <v>0</v>
      </c>
      <c r="ML236" s="79">
        <f>IFERROR(IF(VALUE(RIGHT($A$236,1))=1,VLOOKUP(ML1,'MFMP-I'!$B$7:$F$425,4,0),IF(VALUE(RIGHT($A$236,1))=2,VLOOKUP(ML1,'MFMP-I'!$B$436:$D$852,4,0),IF(VALUE(RIGHT($A$236,1))=3,VLOOKUP(ML1,'MFMP-I'!$B$863:$E$1292,4,0),VLOOKUP(ML1,'MFMP-I'!$B$1301:$E$1715,4,0)))),0)</f>
        <v>0</v>
      </c>
      <c r="MM236" s="79">
        <f>IFERROR(IF(VALUE(RIGHT($A$236,1))=1,VLOOKUP(MM1,'MFMP-I'!$B$7:$F$425,4,0),IF(VALUE(RIGHT($A$236,1))=2,VLOOKUP(MM1,'MFMP-I'!$B$436:$D$852,4,0),IF(VALUE(RIGHT($A$236,1))=3,VLOOKUP(MM1,'MFMP-I'!$B$863:$E$1292,4,0),VLOOKUP(MM1,'MFMP-I'!$B$1301:$E$1715,4,0)))),0)</f>
        <v>4650865</v>
      </c>
      <c r="MN236" s="79">
        <f>IFERROR(IF(VALUE(RIGHT($A$236,1))=1,VLOOKUP(MN1,'MFMP-I'!$B$7:$F$425,4,0),IF(VALUE(RIGHT($A$236,1))=2,VLOOKUP(MN1,'MFMP-I'!$B$436:$D$852,4,0),IF(VALUE(RIGHT($A$236,1))=3,VLOOKUP(MN1,'MFMP-I'!$B$863:$E$1292,4,0),VLOOKUP(MN1,'MFMP-I'!$B$1301:$E$1715,4,0)))),0)</f>
        <v>10229768</v>
      </c>
      <c r="MO236" s="79">
        <f>IFERROR(IF(VALUE(RIGHT($A$236,1))=1,VLOOKUP(MO1,'MFMP-I'!$B$7:$F$425,4,0),IF(VALUE(RIGHT($A$236,1))=2,VLOOKUP(MO1,'MFMP-I'!$B$436:$D$852,4,0),IF(VALUE(RIGHT($A$236,1))=3,VLOOKUP(MO1,'MFMP-I'!$B$863:$E$1292,4,0),VLOOKUP(MO1,'MFMP-I'!$B$1301:$E$1715,4,0)))),0)</f>
        <v>3215060777</v>
      </c>
      <c r="MP236" s="79">
        <f>IFERROR(IF(VALUE(RIGHT($A$236,1))=1,VLOOKUP(MP1,'MFMP-I'!$B$7:$F$425,4,0),IF(VALUE(RIGHT($A$236,1))=2,VLOOKUP(MP1,'MFMP-I'!$B$436:$D$852,4,0),IF(VALUE(RIGHT($A$236,1))=3,VLOOKUP(MP1,'MFMP-I'!$B$863:$E$1292,4,0),VLOOKUP(MP1,'MFMP-I'!$B$1301:$E$1715,4,0)))),0)</f>
        <v>152531126</v>
      </c>
      <c r="MQ236" s="79">
        <f>IFERROR(IF(VALUE(RIGHT($A$236,1))=1,VLOOKUP(MQ1,'MFMP-I'!$B$7:$F$425,4,0),IF(VALUE(RIGHT($A$236,1))=2,VLOOKUP(MQ1,'MFMP-I'!$B$436:$D$852,4,0),IF(VALUE(RIGHT($A$236,1))=3,VLOOKUP(MQ1,'MFMP-I'!$B$863:$E$1292,4,0),VLOOKUP(MQ1,'MFMP-I'!$B$1301:$E$1715,4,0)))),0)</f>
        <v>2362790221</v>
      </c>
      <c r="MR236" s="79">
        <f>IFERROR(IF(VALUE(RIGHT($A$236,1))=1,VLOOKUP(MR1,'MFMP-I'!$B$7:$F$425,4,0),IF(VALUE(RIGHT($A$236,1))=2,VLOOKUP(MR1,'MFMP-I'!$B$436:$D$852,4,0),IF(VALUE(RIGHT($A$236,1))=3,VLOOKUP(MR1,'MFMP-I'!$B$863:$E$1292,4,0),VLOOKUP(MR1,'MFMP-I'!$B$1301:$E$1715,4,0)))),0)</f>
        <v>0</v>
      </c>
      <c r="MS236" s="67">
        <f>SUM(MT236,OA236,OS236,PT236)</f>
        <v>985534478319</v>
      </c>
      <c r="MT236" s="68">
        <f>MU236+NM236</f>
        <v>962613225438</v>
      </c>
      <c r="MU236" s="68">
        <f>SUM(MV236:MZ236,NG236:NI236,NL236)</f>
        <v>962500288182</v>
      </c>
      <c r="MV236" s="79">
        <f>IFERROR(IF(VALUE(RIGHT($A$236,1))=1,VLOOKUP(MV1,'MFMP-I'!$B$7:$F$425,4,0),IF(VALUE(RIGHT($A$236,1))=2,VLOOKUP(MV1,'MFMP-I'!$B$436:$D$852,4,0),IF(VALUE(RIGHT($A$236,1))=3,VLOOKUP(MV1,'MFMP-I'!$B$863:$E$1292,4,0),VLOOKUP(MV1,'MFMP-I'!$B$1301:$E$1715,4,0)))),0)</f>
        <v>230453920395</v>
      </c>
      <c r="MW236" s="79">
        <f>IFERROR(IF(VALUE(RIGHT($A$236,1))=1,VLOOKUP(MW1,'MFMP-I'!$B$7:$F$425,4,0),IF(VALUE(RIGHT($A$236,1))=2,VLOOKUP(MW1,'MFMP-I'!$B$436:$D$852,4,0),IF(VALUE(RIGHT($A$236,1))=3,VLOOKUP(MW1,'MFMP-I'!$B$863:$E$1292,4,0),VLOOKUP(MW1,'MFMP-I'!$B$1301:$E$1715,4,0)))),0)</f>
        <v>228143769981</v>
      </c>
      <c r="MX236" s="79">
        <f>IFERROR(IF(VALUE(RIGHT($A$236,1))=1,VLOOKUP(MX1,'MFMP-I'!$B$7:$F$425,4,0),IF(VALUE(RIGHT($A$236,1))=2,VLOOKUP(MX1,'MFMP-I'!$B$436:$D$852,4,0),IF(VALUE(RIGHT($A$236,1))=3,VLOOKUP(MX1,'MFMP-I'!$B$863:$E$1292,4,0),VLOOKUP(MX1,'MFMP-I'!$B$1301:$E$1715,4,0)))),0)</f>
        <v>1</v>
      </c>
      <c r="MY236" s="79">
        <f>IFERROR(IF(VALUE(RIGHT($A$236,1))=1,VLOOKUP(MY1,'MFMP-I'!$B$7:$F$425,4,0),IF(VALUE(RIGHT($A$236,1))=2,VLOOKUP(MY1,'MFMP-I'!$B$436:$D$852,4,0),IF(VALUE(RIGHT($A$236,1))=3,VLOOKUP(MY1,'MFMP-I'!$B$863:$E$1292,4,0),VLOOKUP(MY1,'MFMP-I'!$B$1301:$E$1715,4,0)))),0)</f>
        <v>2310150413</v>
      </c>
      <c r="MZ236" s="77">
        <f>NA236+ND236</f>
        <v>187575205281</v>
      </c>
      <c r="NA236" s="77">
        <f>SUM(NB236:NC236)</f>
        <v>10858809026</v>
      </c>
      <c r="NB236" s="79">
        <f>IFERROR(IF(VALUE(RIGHT($A$236,1))=1,VLOOKUP(NB1,'MFMP-I'!$B$7:$F$425,4,0),IF(VALUE(RIGHT($A$236,1))=2,VLOOKUP(NB1,'MFMP-I'!$B$436:$D$852,4,0),IF(VALUE(RIGHT($A$236,1))=3,VLOOKUP(NB1,'MFMP-I'!$B$863:$E$1292,4,0),VLOOKUP(NB1,'MFMP-I'!$B$1301:$E$1715,4,0)))),0)</f>
        <v>10858809026</v>
      </c>
      <c r="NC236" s="79">
        <f>IFERROR(IF(VALUE(RIGHT($A$236,1))=1,VLOOKUP(NC1,'MFMP-I'!$B$7:$F$425,4,0),IF(VALUE(RIGHT($A$236,1))=2,VLOOKUP(NC1,'MFMP-I'!$B$436:$D$852,4,0),IF(VALUE(RIGHT($A$236,1))=3,VLOOKUP(NC1,'MFMP-I'!$B$863:$E$1292,4,0),VLOOKUP(NC1,'MFMP-I'!$B$1301:$E$1715,4,0)))),0)</f>
        <v>0</v>
      </c>
      <c r="ND236" s="77">
        <f>SUM(NE236:NF236)</f>
        <v>176716396255</v>
      </c>
      <c r="NE236" s="79">
        <f>IFERROR(IF(VALUE(RIGHT($A$236,1))=1,VLOOKUP(NE1,'MFMP-I'!$B$7:$F$425,4,0),IF(VALUE(RIGHT($A$236,1))=2,VLOOKUP(NE1,'MFMP-I'!$B$436:$D$852,4,0),IF(VALUE(RIGHT($A$236,1))=3,VLOOKUP(NE1,'MFMP-I'!$B$863:$E$1292,4,0),VLOOKUP(NE1,'MFMP-I'!$B$1301:$E$1715,4,0)))),0)</f>
        <v>176716396255</v>
      </c>
      <c r="NF236" s="79">
        <f>IFERROR(IF(VALUE(RIGHT($A$236,1))=1,VLOOKUP(NF1,'MFMP-I'!$B$7:$F$425,4,0),IF(VALUE(RIGHT($A$236,1))=2,VLOOKUP(NF1,'MFMP-I'!$B$436:$D$852,4,0),IF(VALUE(RIGHT($A$236,1))=3,VLOOKUP(NF1,'MFMP-I'!$B$863:$E$1292,4,0),VLOOKUP(NF1,'MFMP-I'!$B$1301:$E$1715,4,0)))),0)</f>
        <v>0</v>
      </c>
      <c r="NG236" s="79">
        <f>IFERROR(IF(VALUE(RIGHT($A$236,1))=1,VLOOKUP(NG1,'MFMP-I'!$B$7:$F$425,4,0),IF(VALUE(RIGHT($A$236,1))=2,VLOOKUP(NG1,'MFMP-I'!$B$436:$D$852,4,0),IF(VALUE(RIGHT($A$236,1))=3,VLOOKUP(NG1,'MFMP-I'!$B$863:$E$1292,4,0),VLOOKUP(NG1,'MFMP-I'!$B$1301:$E$1715,4,0)))),0)</f>
        <v>0</v>
      </c>
      <c r="NH236" s="79">
        <f>IFERROR(IF(VALUE(RIGHT($A$236,1))=1,VLOOKUP(NH1,'MFMP-I'!$B$7:$F$425,4,0),IF(VALUE(RIGHT($A$236,1))=2,VLOOKUP(NH1,'MFMP-I'!$B$436:$D$852,4,0),IF(VALUE(RIGHT($A$236,1))=3,VLOOKUP(NH1,'MFMP-I'!$B$863:$E$1292,4,0),VLOOKUP(NH1,'MFMP-I'!$B$1301:$E$1715,4,0)))),0)</f>
        <v>59286312049</v>
      </c>
      <c r="NI236" s="77">
        <f>SUM(NJ236:NK236)</f>
        <v>24277009667</v>
      </c>
      <c r="NJ236" s="79">
        <f>IFERROR(IF(VALUE(RIGHT($A$236,1))=1,VLOOKUP(NJ1,'MFMP-I'!$B$7:$F$425,4,0),IF(VALUE(RIGHT($A$236,1))=2,VLOOKUP(NJ1,'MFMP-I'!$B$436:$D$852,4,0),IF(VALUE(RIGHT($A$236,1))=3,VLOOKUP(NJ1,'MFMP-I'!$B$863:$E$1292,4,0),VLOOKUP(NJ1,'MFMP-I'!$B$1301:$E$1715,4,0)))),0)</f>
        <v>6069257993</v>
      </c>
      <c r="NK236" s="79">
        <f>IFERROR(IF(VALUE(RIGHT($A$236,1))=1,VLOOKUP(NK1,'MFMP-I'!$B$7:$F$425,4,0),IF(VALUE(RIGHT($A$236,1))=2,VLOOKUP(NK1,'MFMP-I'!$B$436:$D$852,4,0),IF(VALUE(RIGHT($A$236,1))=3,VLOOKUP(NK1,'MFMP-I'!$B$863:$E$1292,4,0),VLOOKUP(NK1,'MFMP-I'!$B$1301:$E$1715,4,0)))),0)</f>
        <v>18207751674</v>
      </c>
      <c r="NL236" s="79">
        <f>IFERROR(IF(VALUE(RIGHT($A$236,1))=1,VLOOKUP(NL1,'MFMP-I'!$B$7:$F$425,4,0),IF(VALUE(RIGHT($A$236,1))=2,VLOOKUP(NL1,'MFMP-I'!$B$436:$D$852,4,0),IF(VALUE(RIGHT($A$236,1))=3,VLOOKUP(NL1,'MFMP-I'!$B$863:$E$1292,4,0),VLOOKUP(NL1,'MFMP-I'!$B$1301:$E$1715,4,0)))),0)</f>
        <v>230453920395</v>
      </c>
      <c r="NM236" s="77">
        <f>NN236+NT236</f>
        <v>112937256</v>
      </c>
      <c r="NN236" s="77">
        <f>SUM(NO236:NS236)</f>
        <v>0</v>
      </c>
      <c r="NO236" s="79">
        <f>IFERROR(IF(VALUE(RIGHT($A$236,1))=1,VLOOKUP(NO1,'MFMP-I'!$B$7:$F$425,4,0),IF(VALUE(RIGHT($A$236,1))=2,VLOOKUP(NO1,'MFMP-I'!$B$436:$D$852,4,0),IF(VALUE(RIGHT($A$236,1))=3,VLOOKUP(NO1,'MFMP-I'!$B$863:$E$1292,4,0),VLOOKUP(NO1,'MFMP-I'!$B$1301:$E$1715,4,0)))),0)</f>
        <v>0</v>
      </c>
      <c r="NP236" s="79">
        <f>IFERROR(IF(VALUE(RIGHT($A$236,1))=1,VLOOKUP(NP1,'MFMP-I'!$B$7:$F$425,4,0),IF(VALUE(RIGHT($A$236,1))=2,VLOOKUP(NP1,'MFMP-I'!$B$436:$D$852,4,0),IF(VALUE(RIGHT($A$236,1))=3,VLOOKUP(NP1,'MFMP-I'!$B$863:$E$1292,4,0),VLOOKUP(NP1,'MFMP-I'!$B$1301:$E$1715,4,0)))),0)</f>
        <v>0</v>
      </c>
      <c r="NQ236" s="79">
        <f>IFERROR(IF(VALUE(RIGHT($A$236,1))=1,VLOOKUP(NQ1,'MFMP-I'!$B$7:$F$425,4,0),IF(VALUE(RIGHT($A$236,1))=2,VLOOKUP(NQ1,'MFMP-I'!$B$436:$D$852,4,0),IF(VALUE(RIGHT($A$236,1))=3,VLOOKUP(NQ1,'MFMP-I'!$B$863:$E$1292,4,0),VLOOKUP(NQ1,'MFMP-I'!$B$1301:$E$1715,4,0)))),0)</f>
        <v>0</v>
      </c>
      <c r="NR236" s="79">
        <f>IFERROR(IF(VALUE(RIGHT($A$236,1))=1,VLOOKUP(NR1,'MFMP-I'!$B$7:$F$425,4,0),IF(VALUE(RIGHT($A$236,1))=2,VLOOKUP(NR1,'MFMP-I'!$B$436:$D$852,4,0),IF(VALUE(RIGHT($A$236,1))=3,VLOOKUP(NR1,'MFMP-I'!$B$863:$E$1292,4,0),VLOOKUP(NR1,'MFMP-I'!$B$1301:$E$1715,4,0)))),0)</f>
        <v>0</v>
      </c>
      <c r="NS236" s="79">
        <f>IFERROR(IF(VALUE(RIGHT($A$236,1))=1,VLOOKUP(NS1,'MFMP-I'!$B$7:$F$425,4,0),IF(VALUE(RIGHT($A$236,1))=2,VLOOKUP(NS1,'MFMP-I'!$B$436:$D$852,4,0),IF(VALUE(RIGHT($A$236,1))=3,VLOOKUP(NS1,'MFMP-I'!$B$863:$E$1292,4,0),VLOOKUP(NS1,'MFMP-I'!$B$1301:$E$1715,4,0)))),0)</f>
        <v>0</v>
      </c>
      <c r="NT236" s="77">
        <f>SUM(NU236:NZ236)</f>
        <v>112937256</v>
      </c>
      <c r="NU236" s="79">
        <f>IFERROR(IF(VALUE(RIGHT($A$236,1))=1,VLOOKUP(NU1,'MFMP-I'!$B$7:$F$425,4,0),IF(VALUE(RIGHT($A$236,1))=2,VLOOKUP(NU1,'MFMP-I'!$B$436:$D$852,4,0),IF(VALUE(RIGHT($A$236,1))=3,VLOOKUP(NU1,'MFMP-I'!$B$863:$E$1292,4,0),VLOOKUP(NU1,'MFMP-I'!$B$1301:$E$1715,4,0)))),0)</f>
        <v>112937256</v>
      </c>
      <c r="NV236" s="79">
        <f>IFERROR(IF(VALUE(RIGHT($A$236,1))=1,VLOOKUP(NV1,'MFMP-I'!$B$7:$F$425,4,0),IF(VALUE(RIGHT($A$236,1))=2,VLOOKUP(NV1,'MFMP-I'!$B$436:$D$852,4,0),IF(VALUE(RIGHT($A$236,1))=3,VLOOKUP(NV1,'MFMP-I'!$B$863:$E$1292,4,0),VLOOKUP(NV1,'MFMP-I'!$B$1301:$E$1715,4,0)))),0)</f>
        <v>0</v>
      </c>
      <c r="NW236" s="79">
        <f>IFERROR(IF(VALUE(RIGHT($A$236,1))=1,VLOOKUP(NW1,'MFMP-I'!$B$7:$F$425,4,0),IF(VALUE(RIGHT($A$236,1))=2,VLOOKUP(NW1,'MFMP-I'!$B$436:$D$852,4,0),IF(VALUE(RIGHT($A$236,1))=3,VLOOKUP(NW1,'MFMP-I'!$B$863:$E$1292,4,0),VLOOKUP(NW1,'MFMP-I'!$B$1301:$E$1715,4,0)))),0)</f>
        <v>0</v>
      </c>
      <c r="NX236" s="79">
        <f>IFERROR(IF(VALUE(RIGHT($A$236,1))=1,VLOOKUP(NX1,'MFMP-I'!$B$7:$F$425,4,0),IF(VALUE(RIGHT($A$236,1))=2,VLOOKUP(NX1,'MFMP-I'!$B$436:$D$852,4,0),IF(VALUE(RIGHT($A$236,1))=3,VLOOKUP(NX1,'MFMP-I'!$B$863:$E$1292,4,0),VLOOKUP(NX1,'MFMP-I'!$B$1301:$E$1715,4,0)))),0)</f>
        <v>0</v>
      </c>
      <c r="NY236" s="79">
        <f>IFERROR(IF(VALUE(RIGHT($A$236,1))=1,VLOOKUP(NY1,'MFMP-I'!$B$7:$F$425,4,0),IF(VALUE(RIGHT($A$236,1))=2,VLOOKUP(NY1,'MFMP-I'!$B$436:$D$852,4,0),IF(VALUE(RIGHT($A$236,1))=3,VLOOKUP(NY1,'MFMP-I'!$B$863:$E$1292,4,0),VLOOKUP(NY1,'MFMP-I'!$B$1301:$E$1715,4,0)))),0)</f>
        <v>0</v>
      </c>
      <c r="NZ236" s="79">
        <f>IFERROR(IF(VALUE(RIGHT($A$236,1))=1,VLOOKUP(NZ1,'MFMP-I'!$B$7:$F$425,4,0),IF(VALUE(RIGHT($A$236,1))=2,VLOOKUP(NZ1,'MFMP-I'!$B$436:$D$852,4,0),IF(VALUE(RIGHT($A$236,1))=3,VLOOKUP(NZ1,'MFMP-I'!$B$863:$E$1292,4,0),VLOOKUP(NZ1,'MFMP-I'!$B$1301:$E$1715,4,0)))),0)</f>
        <v>0</v>
      </c>
      <c r="OA236" s="68">
        <f>OB236+OJ236</f>
        <v>13718525084</v>
      </c>
      <c r="OB236" s="77">
        <f>OC236+OF236+OI236</f>
        <v>13718525084</v>
      </c>
      <c r="OC236" s="77">
        <f>SUM(OD236:OE236)</f>
        <v>0</v>
      </c>
      <c r="OD236" s="79">
        <f>IFERROR(IF(VALUE(RIGHT($A$236,1))=1,VLOOKUP(OD1,'MFMP-I'!$B$7:$F$425,4,0),IF(VALUE(RIGHT($A$236,1))=2,VLOOKUP(OD1,'MFMP-I'!$B$436:$D$852,4,0),IF(VALUE(RIGHT($A$236,1))=3,VLOOKUP(OD1,'MFMP-I'!$B$863:$E$1292,4,0),VLOOKUP(OD1,'MFMP-I'!$B$1301:$E$1715,4,0)))),0)</f>
        <v>0</v>
      </c>
      <c r="OE236" s="79">
        <f>IFERROR(IF(VALUE(RIGHT($A$236,1))=1,VLOOKUP(OE1,'MFMP-I'!$B$7:$F$425,4,0),IF(VALUE(RIGHT($A$236,1))=2,VLOOKUP(OE1,'MFMP-I'!$B$436:$D$852,4,0),IF(VALUE(RIGHT($A$236,1))=3,VLOOKUP(OE1,'MFMP-I'!$B$863:$E$1292,4,0),VLOOKUP(OE1,'MFMP-I'!$B$1301:$E$1715,4,0)))),0)</f>
        <v>0</v>
      </c>
      <c r="OF236" s="77">
        <f>SUM(OG236:OH236)</f>
        <v>13718525084</v>
      </c>
      <c r="OG236" s="79">
        <f>IFERROR(IF(VALUE(RIGHT($A$236,1))=1,VLOOKUP(OG1,'MFMP-I'!$B$7:$F$425,4,0),IF(VALUE(RIGHT($A$236,1))=2,VLOOKUP(OG1,'MFMP-I'!$B$436:$D$852,4,0),IF(VALUE(RIGHT($A$236,1))=3,VLOOKUP(OG1,'MFMP-I'!$B$863:$E$1292,4,0),VLOOKUP(OG1,'MFMP-I'!$B$1301:$E$1715,4,0)))),0)</f>
        <v>0</v>
      </c>
      <c r="OH236" s="79">
        <f>IFERROR(IF(VALUE(RIGHT($A$236,1))=1,VLOOKUP(OH1,'MFMP-I'!$B$7:$F$425,4,0),IF(VALUE(RIGHT($A$236,1))=2,VLOOKUP(OH1,'MFMP-I'!$B$436:$D$852,4,0),IF(VALUE(RIGHT($A$236,1))=3,VLOOKUP(OH1,'MFMP-I'!$B$863:$E$1292,4,0),VLOOKUP(OH1,'MFMP-I'!$B$1301:$E$1715,4,0)))),0)</f>
        <v>13718525084</v>
      </c>
      <c r="OI236" s="79">
        <f>IFERROR(IF(VALUE(RIGHT($A$236,1))=1,VLOOKUP(OI1,'MFMP-I'!$B$7:$F$425,4,0),IF(VALUE(RIGHT($A$236,1))=2,VLOOKUP(OI1,'MFMP-I'!$B$436:$D$852,4,0),IF(VALUE(RIGHT($A$236,1))=3,VLOOKUP(OI1,'MFMP-I'!$B$863:$E$1292,4,0),VLOOKUP(OI1,'MFMP-I'!$B$1301:$E$1715,4,0)))),0)</f>
        <v>0</v>
      </c>
      <c r="OJ236" s="77">
        <f>OK236+OO236+OQ236+OR236</f>
        <v>0</v>
      </c>
      <c r="OK236" s="77">
        <f>OL236</f>
        <v>0</v>
      </c>
      <c r="OL236" s="77">
        <f>SUM(OM236:ON236)</f>
        <v>0</v>
      </c>
      <c r="OM236" s="79">
        <f>IFERROR(IF(VALUE(RIGHT($A$236,1))=1,VLOOKUP(OM1,'MFMP-I'!$B$7:$F$425,4,0),IF(VALUE(RIGHT($A$236,1))=2,VLOOKUP(OM1,'MFMP-I'!$B$436:$D$852,4,0),IF(VALUE(RIGHT($A$236,1))=3,VLOOKUP(OM1,'MFMP-I'!$B$863:$E$1292,4,0),VLOOKUP(OM1,'MFMP-I'!$B$1301:$E$1715,4,0)))),0)</f>
        <v>0</v>
      </c>
      <c r="ON236" s="79">
        <f>IFERROR(IF(VALUE(RIGHT($A$236,1))=1,VLOOKUP(ON1,'MFMP-I'!$B$7:$F$425,4,0),IF(VALUE(RIGHT($A$236,1))=2,VLOOKUP(ON1,'MFMP-I'!$B$436:$D$852,4,0),IF(VALUE(RIGHT($A$236,1))=3,VLOOKUP(ON1,'MFMP-I'!$B$863:$E$1292,4,0),VLOOKUP(ON1,'MFMP-I'!$B$1301:$E$1715,4,0)))),0)</f>
        <v>0</v>
      </c>
      <c r="OO236" s="77">
        <f>OP236</f>
        <v>0</v>
      </c>
      <c r="OP236" s="79">
        <f>IFERROR(IF(VALUE(RIGHT($A$236,1))=1,VLOOKUP(OP1,'MFMP-I'!$B$7:$F$425,4,0),IF(VALUE(RIGHT($A$236,1))=2,VLOOKUP(OP1,'MFMP-I'!$B$436:$D$852,4,0),IF(VALUE(RIGHT($A$236,1))=3,VLOOKUP(OP1,'MFMP-I'!$B$863:$E$1292,4,0),VLOOKUP(OP1,'MFMP-I'!$B$1301:$E$1715,4,0)))),0)</f>
        <v>0</v>
      </c>
      <c r="OQ236" s="79">
        <f>IFERROR(IF(VALUE(RIGHT($A$236,1))=1,VLOOKUP(OQ1,'MFMP-I'!$B$7:$F$425,4,0),IF(VALUE(RIGHT($A$236,1))=2,VLOOKUP(OQ1,'MFMP-I'!$B$436:$D$852,4,0),IF(VALUE(RIGHT($A$236,1))=3,VLOOKUP(OQ1,'MFMP-I'!$B$863:$E$1292,4,0),VLOOKUP(OQ1,'MFMP-I'!$B$1301:$E$1715,4,0)))),0)</f>
        <v>0</v>
      </c>
      <c r="OR236" s="79">
        <f>IFERROR(IF(VALUE(RIGHT($A$236,1))=1,VLOOKUP(OR1,'MFMP-I'!$B$7:$F$425,4,0),IF(VALUE(RIGHT($A$236,1))=2,VLOOKUP(OR1,'MFMP-I'!$B$436:$D$852,4,0),IF(VALUE(RIGHT($A$236,1))=3,VLOOKUP(OR1,'MFMP-I'!$B$863:$E$1292,4,0),VLOOKUP(OR1,'MFMP-I'!$B$1301:$E$1715,4,0)))),0)</f>
        <v>0</v>
      </c>
      <c r="OS236" s="68">
        <f>OT236+OZ236</f>
        <v>9202727797</v>
      </c>
      <c r="OT236" s="68">
        <f>SUM(OU236,OX236,OY236)</f>
        <v>9073199417</v>
      </c>
      <c r="OU236" s="68">
        <f>SUM(OV236:OW236)</f>
        <v>9073199417</v>
      </c>
      <c r="OV236" s="79">
        <f>IFERROR(IF(VALUE(RIGHT($A$236,1))=1,VLOOKUP(OV1,'MFMP-I'!$B$7:$F$425,4,0),IF(VALUE(RIGHT($A$236,1))=2,VLOOKUP(OV1,'MFMP-I'!$B$436:$D$852,4,0),IF(VALUE(RIGHT($A$236,1))=3,VLOOKUP(OV1,'MFMP-I'!$B$863:$E$1292,4,0),VLOOKUP(OV1,'MFMP-I'!$B$1301:$E$1715,4,0)))),0)</f>
        <v>635226256</v>
      </c>
      <c r="OW236" s="79">
        <f>IFERROR(IF(VALUE(RIGHT($A$236,1))=1,VLOOKUP(OW1,'MFMP-I'!$B$7:$F$425,4,0),IF(VALUE(RIGHT($A$236,1))=2,VLOOKUP(OW1,'MFMP-I'!$B$436:$D$852,4,0),IF(VALUE(RIGHT($A$236,1))=3,VLOOKUP(OW1,'MFMP-I'!$B$863:$E$1292,4,0),VLOOKUP(OW1,'MFMP-I'!$B$1301:$E$1715,4,0)))),0)</f>
        <v>8437973161</v>
      </c>
      <c r="OX236" s="79">
        <f>IFERROR(IF(VALUE(RIGHT($A$236,1))=1,VLOOKUP(OX1,'MFMP-I'!$B$7:$F$425,4,0),IF(VALUE(RIGHT($A$236,1))=2,VLOOKUP(OX1,'MFMP-I'!$B$436:$D$852,4,0),IF(VALUE(RIGHT($A$236,1))=3,VLOOKUP(OX1,'MFMP-I'!$B$863:$E$1292,4,0),VLOOKUP(OX1,'MFMP-I'!$B$1301:$E$1715,4,0)))),0)</f>
        <v>0</v>
      </c>
      <c r="OY236" s="79">
        <f>IFERROR(IF(VALUE(RIGHT($A$236,1))=1,VLOOKUP(OY1,'MFMP-I'!$B$7:$F$425,4,0),IF(VALUE(RIGHT($A$236,1))=2,VLOOKUP(OY1,'MFMP-I'!$B$436:$D$852,4,0),IF(VALUE(RIGHT($A$236,1))=3,VLOOKUP(OY1,'MFMP-I'!$B$863:$E$1292,4,0),VLOOKUP(OY1,'MFMP-I'!$B$1301:$E$1715,4,0)))),0)</f>
        <v>0</v>
      </c>
      <c r="OZ236" s="77">
        <f>PA236+PM236</f>
        <v>129528380</v>
      </c>
      <c r="PA236" s="77">
        <f>SUM(PB236:PL236)</f>
        <v>0</v>
      </c>
      <c r="PB236" s="79">
        <f>IFERROR(IF(VALUE(RIGHT($A$236,1))=1,VLOOKUP(PB1,'MFMP-I'!$B$7:$F$425,4,0),IF(VALUE(RIGHT($A$236,1))=2,VLOOKUP(PB1,'MFMP-I'!$B$436:$D$852,4,0),IF(VALUE(RIGHT($A$236,1))=3,VLOOKUP(PB1,'MFMP-I'!$B$863:$E$1292,4,0),VLOOKUP(PB1,'MFMP-I'!$B$1301:$E$1715,4,0)))),0)</f>
        <v>0</v>
      </c>
      <c r="PC236" s="79">
        <f>IFERROR(IF(VALUE(RIGHT($A$236,1))=1,VLOOKUP(PC1,'MFMP-I'!$B$7:$F$425,4,0),IF(VALUE(RIGHT($A$236,1))=2,VLOOKUP(PC1,'MFMP-I'!$B$436:$D$852,4,0),IF(VALUE(RIGHT($A$236,1))=3,VLOOKUP(PC1,'MFMP-I'!$B$863:$E$1292,4,0),VLOOKUP(PC1,'MFMP-I'!$B$1301:$E$1715,4,0)))),0)</f>
        <v>0</v>
      </c>
      <c r="PD236" s="79">
        <f>IFERROR(IF(VALUE(RIGHT($A$236,1))=1,VLOOKUP(PD1,'MFMP-I'!$B$7:$F$425,4,0),IF(VALUE(RIGHT($A$236,1))=2,VLOOKUP(PD1,'MFMP-I'!$B$436:$D$852,4,0),IF(VALUE(RIGHT($A$236,1))=3,VLOOKUP(PD1,'MFMP-I'!$B$863:$E$1292,4,0),VLOOKUP(PD1,'MFMP-I'!$B$1301:$E$1715,4,0)))),0)</f>
        <v>0</v>
      </c>
      <c r="PE236" s="79">
        <f>IFERROR(IF(VALUE(RIGHT($A$236,1))=1,VLOOKUP(PE1,'MFMP-I'!$B$7:$F$425,4,0),IF(VALUE(RIGHT($A$236,1))=2,VLOOKUP(PE1,'MFMP-I'!$B$436:$D$852,4,0),IF(VALUE(RIGHT($A$236,1))=3,VLOOKUP(PE1,'MFMP-I'!$B$863:$E$1292,4,0),VLOOKUP(PE1,'MFMP-I'!$B$1301:$E$1715,4,0)))),0)</f>
        <v>0</v>
      </c>
      <c r="PF236" s="79">
        <f>IFERROR(IF(VALUE(RIGHT($A$236,1))=1,VLOOKUP(PF1,'MFMP-I'!$B$7:$F$425,4,0),IF(VALUE(RIGHT($A$236,1))=2,VLOOKUP(PF1,'MFMP-I'!$B$436:$D$852,4,0),IF(VALUE(RIGHT($A$236,1))=3,VLOOKUP(PF1,'MFMP-I'!$B$863:$E$1292,4,0),VLOOKUP(PF1,'MFMP-I'!$B$1301:$E$1715,4,0)))),0)</f>
        <v>0</v>
      </c>
      <c r="PG236" s="79">
        <f>IFERROR(IF(VALUE(RIGHT($A$236,1))=1,VLOOKUP(PG1,'MFMP-I'!$B$7:$F$425,4,0),IF(VALUE(RIGHT($A$236,1))=2,VLOOKUP(PG1,'MFMP-I'!$B$436:$D$852,4,0),IF(VALUE(RIGHT($A$236,1))=3,VLOOKUP(PG1,'MFMP-I'!$B$863:$E$1292,4,0),VLOOKUP(PG1,'MFMP-I'!$B$1301:$E$1715,4,0)))),0)</f>
        <v>0</v>
      </c>
      <c r="PH236" s="79">
        <f>IFERROR(IF(VALUE(RIGHT($A$236,1))=1,VLOOKUP(PH1,'MFMP-I'!$B$7:$F$425,4,0),IF(VALUE(RIGHT($A$236,1))=2,VLOOKUP(PH1,'MFMP-I'!$B$436:$D$852,4,0),IF(VALUE(RIGHT($A$236,1))=3,VLOOKUP(PH1,'MFMP-I'!$B$863:$E$1292,4,0),VLOOKUP(PH1,'MFMP-I'!$B$1301:$E$1715,4,0)))),0)</f>
        <v>0</v>
      </c>
      <c r="PI236" s="79">
        <f>IFERROR(IF(VALUE(RIGHT($A$236,1))=1,VLOOKUP(PI1,'MFMP-I'!$B$7:$F$425,4,0),IF(VALUE(RIGHT($A$236,1))=2,VLOOKUP(PI1,'MFMP-I'!$B$436:$D$852,4,0),IF(VALUE(RIGHT($A$236,1))=3,VLOOKUP(PI1,'MFMP-I'!$B$863:$E$1292,4,0),VLOOKUP(PI1,'MFMP-I'!$B$1301:$E$1715,4,0)))),0)</f>
        <v>0</v>
      </c>
      <c r="PJ236" s="79">
        <f>IFERROR(IF(VALUE(RIGHT($A$236,1))=1,VLOOKUP(PJ1,'MFMP-I'!$B$7:$F$425,4,0),IF(VALUE(RIGHT($A$236,1))=2,VLOOKUP(PJ1,'MFMP-I'!$B$436:$D$852,4,0),IF(VALUE(RIGHT($A$236,1))=3,VLOOKUP(PJ1,'MFMP-I'!$B$863:$E$1292,4,0),VLOOKUP(PJ1,'MFMP-I'!$B$1301:$E$1715,4,0)))),0)</f>
        <v>0</v>
      </c>
      <c r="PK236" s="79">
        <f>IFERROR(IF(VALUE(RIGHT($A$236,1))=1,VLOOKUP(PK1,'MFMP-I'!$B$7:$F$425,4,0),IF(VALUE(RIGHT($A$236,1))=2,VLOOKUP(PK1,'MFMP-I'!$B$436:$D$852,4,0),IF(VALUE(RIGHT($A$236,1))=3,VLOOKUP(PK1,'MFMP-I'!$B$863:$E$1292,4,0),VLOOKUP(PK1,'MFMP-I'!$B$1301:$E$1715,4,0)))),0)</f>
        <v>0</v>
      </c>
      <c r="PL236" s="79">
        <f>IFERROR(IF(VALUE(RIGHT($A$236,1))=1,VLOOKUP(PL1,'MFMP-I'!$B$7:$F$425,4,0),IF(VALUE(RIGHT($A$236,1))=2,VLOOKUP(PL1,'MFMP-I'!$B$436:$D$852,4,0),IF(VALUE(RIGHT($A$236,1))=3,VLOOKUP(PL1,'MFMP-I'!$B$863:$E$1292,4,0),VLOOKUP(PL1,'MFMP-I'!$B$1301:$E$1715,4,0)))),0)</f>
        <v>0</v>
      </c>
      <c r="PM236" s="77">
        <f>SUM(PN236:PS236)</f>
        <v>129528380</v>
      </c>
      <c r="PN236" s="79">
        <f>IFERROR(IF(VALUE(RIGHT($A$236,1))=1,VLOOKUP(PN1,'MFMP-I'!$B$7:$F$425,4,0),IF(VALUE(RIGHT($A$236,1))=2,VLOOKUP(PN1,'MFMP-I'!$B$436:$D$852,4,0),IF(VALUE(RIGHT($A$236,1))=3,VLOOKUP(PN1,'MFMP-I'!$B$863:$E$1292,4,0),VLOOKUP(PN1,'MFMP-I'!$B$1301:$E$1715,4,0)))),0)</f>
        <v>129528380</v>
      </c>
      <c r="PO236" s="79">
        <f>IFERROR(IF(VALUE(RIGHT($A$236,1))=1,VLOOKUP(PO1,'MFMP-I'!$B$7:$F$425,4,0),IF(VALUE(RIGHT($A$236,1))=2,VLOOKUP(PO1,'MFMP-I'!$B$436:$D$852,4,0),IF(VALUE(RIGHT($A$236,1))=3,VLOOKUP(PO1,'MFMP-I'!$B$863:$E$1292,4,0),VLOOKUP(PO1,'MFMP-I'!$B$1301:$E$1715,4,0)))),0)</f>
        <v>0</v>
      </c>
      <c r="PP236" s="79">
        <f>IFERROR(IF(VALUE(RIGHT($A$236,1))=1,VLOOKUP(PP1,'MFMP-I'!$B$7:$F$425,4,0),IF(VALUE(RIGHT($A$236,1))=2,VLOOKUP(PP1,'MFMP-I'!$B$436:$D$852,4,0),IF(VALUE(RIGHT($A$236,1))=3,VLOOKUP(PP1,'MFMP-I'!$B$863:$E$1292,4,0),VLOOKUP(PP1,'MFMP-I'!$B$1301:$E$1715,4,0)))),0)</f>
        <v>0</v>
      </c>
      <c r="PQ236" s="79">
        <f>IFERROR(IF(VALUE(RIGHT($A$236,1))=1,VLOOKUP(PQ1,'MFMP-I'!$B$7:$F$425,4,0),IF(VALUE(RIGHT($A$236,1))=2,VLOOKUP(PQ1,'MFMP-I'!$B$436:$D$852,4,0),IF(VALUE(RIGHT($A$236,1))=3,VLOOKUP(PQ1,'MFMP-I'!$B$863:$E$1292,4,0),VLOOKUP(PQ1,'MFMP-I'!$B$1301:$E$1715,4,0)))),0)</f>
        <v>0</v>
      </c>
      <c r="PR236" s="79">
        <f>IFERROR(IF(VALUE(RIGHT($A$236,1))=1,VLOOKUP(PR1,'MFMP-I'!$B$7:$F$425,4,0),IF(VALUE(RIGHT($A$236,1))=2,VLOOKUP(PR1,'MFMP-I'!$B$436:$D$852,4,0),IF(VALUE(RIGHT($A$236,1))=3,VLOOKUP(PR1,'MFMP-I'!$B$863:$E$1292,4,0),VLOOKUP(PR1,'MFMP-I'!$B$1301:$E$1715,4,0)))),0)</f>
        <v>0</v>
      </c>
      <c r="PS236" s="79">
        <f>IFERROR(IF(VALUE(RIGHT($A$236,1))=1,VLOOKUP(PS1,'MFMP-I'!$B$7:$F$425,4,0),IF(VALUE(RIGHT($A$236,1))=2,VLOOKUP(PS1,'MFMP-I'!$B$436:$D$852,4,0),IF(VALUE(RIGHT($A$236,1))=3,VLOOKUP(PS1,'MFMP-I'!$B$863:$E$1292,4,0),VLOOKUP(PS1,'MFMP-I'!$B$1301:$E$1715,4,0)))),0)</f>
        <v>0</v>
      </c>
      <c r="PT236" s="68">
        <f>SUM(PU236:QB236)</f>
        <v>0</v>
      </c>
      <c r="PU236" s="79">
        <f>IFERROR(IF(VALUE(RIGHT($A$236,1))=1,VLOOKUP(PU1,'MFMP-I'!$B$7:$F$425,4,0),IF(VALUE(RIGHT($A$236,1))=2,VLOOKUP(PU1,'MFMP-I'!$B$436:$D$852,4,0),IF(VALUE(RIGHT($A$236,1))=3,VLOOKUP(PU1,'MFMP-I'!$B$863:$E$1292,4,0),VLOOKUP(PU1,'MFMP-I'!$B$1301:$E$1715,4,0)))),0)</f>
        <v>0</v>
      </c>
      <c r="PV236" s="79">
        <f>IFERROR(IF(VALUE(RIGHT($A$236,1))=1,VLOOKUP(PV1,'MFMP-I'!$B$7:$F$425,4,0),IF(VALUE(RIGHT($A$236,1))=2,VLOOKUP(PV1,'MFMP-I'!$B$436:$D$852,4,0),IF(VALUE(RIGHT($A$236,1))=3,VLOOKUP(PV1,'MFMP-I'!$B$863:$E$1292,4,0),VLOOKUP(PV1,'MFMP-I'!$B$1301:$E$1715,4,0)))),0)</f>
        <v>0</v>
      </c>
      <c r="PW236" s="79">
        <f>IFERROR(IF(VALUE(RIGHT($A$236,1))=1,VLOOKUP(PW1,'MFMP-I'!$B$7:$F$425,4,0),IF(VALUE(RIGHT($A$236,1))=2,VLOOKUP(PW1,'MFMP-I'!$B$436:$D$852,4,0),IF(VALUE(RIGHT($A$236,1))=3,VLOOKUP(PW1,'MFMP-I'!$B$863:$E$1292,4,0),VLOOKUP(PW1,'MFMP-I'!$B$1301:$E$1715,4,0)))),0)</f>
        <v>0</v>
      </c>
      <c r="PX236" s="79">
        <f>IFERROR(IF(VALUE(RIGHT($A$236,1))=1,VLOOKUP(PX1,'MFMP-I'!$B$7:$F$425,4,0),IF(VALUE(RIGHT($A$236,1))=2,VLOOKUP(PX1,'MFMP-I'!$B$436:$D$852,4,0),IF(VALUE(RIGHT($A$236,1))=3,VLOOKUP(PX1,'MFMP-I'!$B$863:$E$1292,4,0),VLOOKUP(PX1,'MFMP-I'!$B$1301:$E$1715,4,0)))),0)</f>
        <v>0</v>
      </c>
      <c r="PY236" s="79">
        <f>IFERROR(IF(VALUE(RIGHT($A$236,1))=1,VLOOKUP(PY1,'MFMP-I'!$B$7:$F$425,4,0),IF(VALUE(RIGHT($A$236,1))=2,VLOOKUP(PY1,'MFMP-I'!$B$436:$D$852,4,0),IF(VALUE(RIGHT($A$236,1))=3,VLOOKUP(PY1,'MFMP-I'!$B$863:$E$1292,4,0),VLOOKUP(PY1,'MFMP-I'!$B$1301:$E$1715,4,0)))),0)</f>
        <v>0</v>
      </c>
      <c r="PZ236" s="79">
        <f>IFERROR(IF(VALUE(RIGHT($A$236,1))=1,VLOOKUP(PZ1,'MFMP-I'!$B$7:$F$425,4,0),IF(VALUE(RIGHT($A$236,1))=2,VLOOKUP(PZ1,'MFMP-I'!$B$436:$D$852,4,0),IF(VALUE(RIGHT($A$236,1))=3,VLOOKUP(PZ1,'MFMP-I'!$B$863:$E$1292,4,0),VLOOKUP(PZ1,'MFMP-I'!$B$1301:$E$1715,4,0)))),0)</f>
        <v>0</v>
      </c>
      <c r="QA236" s="79">
        <f>IFERROR(IF(VALUE(RIGHT($A$236,1))=1,VLOOKUP(QA1,'MFMP-I'!$B$7:$F$425,4,0),IF(VALUE(RIGHT($A$236,1))=2,VLOOKUP(QA1,'MFMP-I'!$B$436:$D$852,4,0),IF(VALUE(RIGHT($A$236,1))=3,VLOOKUP(QA1,'MFMP-I'!$B$863:$E$1292,4,0),VLOOKUP(QA1,'MFMP-I'!$B$1301:$E$1715,4,0)))),0)</f>
        <v>0</v>
      </c>
      <c r="QB236" s="79">
        <f>IFERROR(IF(VALUE(RIGHT($A$236,1))=1,VLOOKUP(QB1,'MFMP-I'!$B$7:$F$425,4,0),IF(VALUE(RIGHT($A$236,1))=2,VLOOKUP(QB1,'MFMP-I'!$B$436:$D$852,4,0),IF(VALUE(RIGHT($A$236,1))=3,VLOOKUP(QB1,'MFMP-I'!$B$863:$E$1292,4,0),VLOOKUP(QB1,'MFMP-I'!$B$1301:$E$1715,4,0)))),0)</f>
        <v>0</v>
      </c>
      <c r="QC236" s="79">
        <f>IFERROR(IF(VALUE(RIGHT($A$236,1))=1,VLOOKUP(QC1,'MFMP-I'!$B$7:$F$425,4,0),IF(VALUE(RIGHT($A$236,1))=2,VLOOKUP(QC1,'MFMP-I'!$B$436:$D$852,4,0),IF(VALUE(RIGHT($A$236,1))=3,VLOOKUP(QC1,'MFMP-I'!$B$863:$E$1292,4,0),VLOOKUP(QC1,'MFMP-I'!$B$1301:$E$1715,4,0)))),0)</f>
        <v>0</v>
      </c>
      <c r="QD236" s="79">
        <f>IFERROR(IF(VALUE(RIGHT($A$236,1))=1,VLOOKUP(QD1,'MFMP-I'!$B$7:$F$425,4,0),IF(VALUE(RIGHT($A$236,1))=2,VLOOKUP(QD1,'MFMP-I'!$B$436:$D$852,4,0),IF(VALUE(RIGHT($A$236,1))=3,VLOOKUP(QD1,'MFMP-I'!$B$863:$E$1292,4,0),VLOOKUP(QD1,'MFMP-I'!$B$1301:$E$1715,4,0)))),0)</f>
        <v>0</v>
      </c>
      <c r="QE236" s="79">
        <f>IFERROR(IF(VALUE(RIGHT($A$236,1))=1,VLOOKUP(QE1,'MFMP-I'!$B$7:$F$425,4,0),IF(VALUE(RIGHT($A$236,1))=2,VLOOKUP(QE1,'MFMP-I'!$B$436:$D$852,4,0),IF(VALUE(RIGHT($A$236,1))=3,VLOOKUP(QE1,'MFMP-I'!$B$863:$E$1292,4,0),VLOOKUP(QE1,'MFMP-I'!$B$1301:$E$1715,4,0)))),0)</f>
        <v>0</v>
      </c>
      <c r="QF236" s="79">
        <f>IFERROR(IF(VALUE(RIGHT($A$236,1))=1,VLOOKUP(QF1,'MFMP-I'!$B$7:$F$425,4,0),IF(VALUE(RIGHT($A$236,1))=2,VLOOKUP(QF1,'MFMP-I'!$B$436:$D$852,4,0),IF(VALUE(RIGHT($A$236,1))=3,VLOOKUP(QF1,'MFMP-I'!$B$863:$E$1292,4,0),VLOOKUP(QF1,'MFMP-I'!$B$1301:$E$1715,4,0)))),0)</f>
        <v>0</v>
      </c>
      <c r="QG236" s="79">
        <f>IFERROR(IF(VALUE(RIGHT($A$236,1))=1,VLOOKUP(QG1,'MFMP-I'!$B$7:$F$425,4,0),IF(VALUE(RIGHT($A$236,1))=2,VLOOKUP(QG1,'MFMP-I'!$B$436:$D$852,4,0),IF(VALUE(RIGHT($A$236,1))=3,VLOOKUP(QG1,'MFMP-I'!$B$863:$E$1292,4,0),VLOOKUP(QG1,'MFMP-I'!$B$1301:$E$1715,4,0)))),0)</f>
        <v>0</v>
      </c>
      <c r="QH236" s="79">
        <f>IFERROR(IF(VALUE(RIGHT($A$236,1))=1,VLOOKUP(QH1,'MFMP-I'!$B$7:$F$425,4,0),IF(VALUE(RIGHT($A$236,1))=2,VLOOKUP(QH1,'MFMP-I'!$B$436:$D$852,4,0),IF(VALUE(RIGHT($A$236,1))=3,VLOOKUP(QH1,'MFMP-I'!$B$863:$E$1292,4,0),VLOOKUP(QH1,'MFMP-I'!$B$1301:$E$1715,4,0)))),0)</f>
        <v>0</v>
      </c>
      <c r="QI236" s="79">
        <f>IFERROR(IF(VALUE(RIGHT($A$236,1))=1,VLOOKUP(QI1,'MFMP-I'!$B$7:$F$425,4,0),IF(VALUE(RIGHT($A$236,1))=2,VLOOKUP(QI1,'MFMP-I'!$B$436:$D$852,4,0),IF(VALUE(RIGHT($A$236,1))=3,VLOOKUP(QI1,'MFMP-I'!$B$863:$E$1292,4,0),VLOOKUP(QI1,'MFMP-I'!$B$1301:$E$1715,4,0)))),0)</f>
        <v>0</v>
      </c>
      <c r="QJ236" s="79">
        <f>IFERROR(IF(VALUE(RIGHT($A$236,1))=1,VLOOKUP(QJ1,'MFMP-I'!$B$7:$F$425,4,0),IF(VALUE(RIGHT($A$236,1))=2,VLOOKUP(QJ1,'MFMP-I'!$B$436:$D$852,4,0),IF(VALUE(RIGHT($A$236,1))=3,VLOOKUP(QJ1,'MFMP-I'!$B$863:$E$1292,4,0),VLOOKUP(QJ1,'MFMP-I'!$B$1301:$E$1715,4,0)))),0)</f>
        <v>0</v>
      </c>
      <c r="QK236" s="79">
        <f>IFERROR(IF(VALUE(RIGHT($A$236,1))=1,VLOOKUP(QK1,'MFMP-I'!$B$7:$F$425,4,0),IF(VALUE(RIGHT($A$236,1))=2,VLOOKUP(QK1,'MFMP-I'!$B$436:$D$852,4,0),IF(VALUE(RIGHT($A$236,1))=3,VLOOKUP(QK1,'MFMP-I'!$B$863:$E$1292,4,0),VLOOKUP(QK1,'MFMP-I'!$B$1301:$E$1715,4,0)))),0)</f>
        <v>0</v>
      </c>
      <c r="QL236" s="79">
        <f>IFERROR(IF(VALUE(RIGHT($A$236,1))=1,VLOOKUP(QL1,'MFMP-I'!$B$7:$F$425,4,0),IF(VALUE(RIGHT($A$236,1))=2,VLOOKUP(QL1,'MFMP-I'!$B$436:$D$852,4,0),IF(VALUE(RIGHT($A$236,1))=3,VLOOKUP(QL1,'MFMP-I'!$B$863:$E$1292,4,0),VLOOKUP(QL1,'MFMP-I'!$B$1301:$E$1715,4,0)))),0)</f>
        <v>0</v>
      </c>
      <c r="QM236" s="79">
        <f>IFERROR(IF(VALUE(RIGHT($A$236,1))=1,VLOOKUP(QM1,'MFMP-I'!$B$7:$F$425,4,0),IF(VALUE(RIGHT($A$236,1))=2,VLOOKUP(QM1,'MFMP-I'!$B$436:$D$852,4,0),IF(VALUE(RIGHT($A$236,1))=3,VLOOKUP(QM1,'MFMP-I'!$B$863:$E$1292,4,0),VLOOKUP(QM1,'MFMP-I'!$B$1301:$E$1715,4,0)))),0)</f>
        <v>0</v>
      </c>
      <c r="QN236" s="79">
        <f>IFERROR(IF(VALUE(RIGHT($A$236,1))=1,VLOOKUP(QN1,'MFMP-I'!$B$7:$F$425,4,0),IF(VALUE(RIGHT($A$236,1))=2,VLOOKUP(QN1,'MFMP-I'!$B$436:$D$852,4,0),IF(VALUE(RIGHT($A$236,1))=3,VLOOKUP(QN1,'MFMP-I'!$B$863:$E$1292,4,0),VLOOKUP(QN1,'MFMP-I'!$B$1301:$E$1715,4,0)))),0)</f>
        <v>0</v>
      </c>
      <c r="QO236" s="67">
        <f>SUM(QP236,RB236,RI236)</f>
        <v>1533254670878</v>
      </c>
      <c r="QP236" s="68">
        <f>SUM(QQ236,QW236,QZ236:RA236)</f>
        <v>164120406760</v>
      </c>
      <c r="QQ236" s="68">
        <f>SUM(QR236:QS236)</f>
        <v>970582540</v>
      </c>
      <c r="QR236" s="79">
        <f>IFERROR(IF(VALUE(RIGHT($A$236,1))=1,VLOOKUP(QR1,'MFMP-I'!$B$7:$F$425,4,0),IF(VALUE(RIGHT($A$236,1))=2,VLOOKUP(QR1,'MFMP-I'!$B$436:$D$852,4,0),IF(VALUE(RIGHT($A$236,1))=3,VLOOKUP(QR1,'MFMP-I'!$B$863:$E$1292,4,0),VLOOKUP(QR1,'MFMP-I'!$B$1301:$E$1715,4,0)))),0)</f>
        <v>146362154</v>
      </c>
      <c r="QS236" s="79">
        <f>IFERROR(IF(VALUE(RIGHT($A$236,1))=1,VLOOKUP(QS1,'MFMP-I'!$B$7:$F$425,4,0),IF(VALUE(RIGHT($A$236,1))=2,VLOOKUP(QS1,'MFMP-I'!$B$436:$D$852,4,0),IF(VALUE(RIGHT($A$236,1))=3,VLOOKUP(QS1,'MFMP-I'!$B$863:$E$1292,4,0),VLOOKUP(QS1,'MFMP-I'!$B$1301:$E$1715,4,0)))),0)</f>
        <v>824220386</v>
      </c>
      <c r="QT236" s="79">
        <f>IFERROR(IF(VALUE(RIGHT($A$236,1))=1,VLOOKUP(QT1,'MFMP-I'!$B$7:$F$425,4,0),IF(VALUE(RIGHT($A$236,1))=2,VLOOKUP(QT1,'MFMP-I'!$B$436:$D$852,4,0),IF(VALUE(RIGHT($A$236,1))=3,VLOOKUP(QT1,'MFMP-I'!$B$863:$E$1292,4,0),VLOOKUP(QT1,'MFMP-I'!$B$1301:$E$1715,4,0)))),0)</f>
        <v>0</v>
      </c>
      <c r="QU236" s="79">
        <f>IFERROR(IF(VALUE(RIGHT($A$236,1))=1,VLOOKUP(QU1,'MFMP-I'!$B$7:$F$425,4,0),IF(VALUE(RIGHT($A$236,1))=2,VLOOKUP(QU1,'MFMP-I'!$B$436:$D$852,4,0),IF(VALUE(RIGHT($A$236,1))=3,VLOOKUP(QU1,'MFMP-I'!$B$863:$E$1292,4,0),VLOOKUP(QU1,'MFMP-I'!$B$1301:$E$1715,4,0)))),0)</f>
        <v>0</v>
      </c>
      <c r="QV236" s="79">
        <f>IFERROR(IF(VALUE(RIGHT($A$236,1))=1,VLOOKUP(QV1,'MFMP-I'!$B$7:$F$425,4,0),IF(VALUE(RIGHT($A$236,1))=2,VLOOKUP(QV1,'MFMP-I'!$B$436:$D$852,4,0),IF(VALUE(RIGHT($A$236,1))=3,VLOOKUP(QV1,'MFMP-I'!$B$863:$E$1292,4,0),VLOOKUP(QV1,'MFMP-I'!$B$1301:$E$1715,4,0)))),0)</f>
        <v>0</v>
      </c>
      <c r="QW236" s="68">
        <f>SUM(QX236:QY236)</f>
        <v>15844559804</v>
      </c>
      <c r="QX236" s="79">
        <f>IFERROR(IF(VALUE(RIGHT($A$236,1))=1,VLOOKUP(QX1,'MFMP-I'!$B$7:$F$425,4,0),IF(VALUE(RIGHT($A$236,1))=2,VLOOKUP(QX1,'MFMP-I'!$B$436:$D$852,4,0),IF(VALUE(RIGHT($A$236,1))=3,VLOOKUP(QX1,'MFMP-I'!$B$863:$E$1292,4,0),VLOOKUP(QX1,'MFMP-I'!$B$1301:$E$1715,4,0)))),0)</f>
        <v>15844559803</v>
      </c>
      <c r="QY236" s="79">
        <f>IFERROR(IF(VALUE(RIGHT($A$236,1))=1,VLOOKUP(QY1,'MFMP-I'!$B$7:$F$425,4,0),IF(VALUE(RIGHT($A$236,1))=2,VLOOKUP(QY1,'MFMP-I'!$B$436:$D$852,4,0),IF(VALUE(RIGHT($A$236,1))=3,VLOOKUP(QY1,'MFMP-I'!$B$863:$E$1292,4,0),VLOOKUP(QY1,'MFMP-I'!$B$1301:$E$1715,4,0)))),0)</f>
        <v>1</v>
      </c>
      <c r="QZ236" s="79">
        <f>IFERROR(IF(VALUE(RIGHT($A$236,1))=1,VLOOKUP(QZ1,'MFMP-I'!$B$7:$F$425,4,0),IF(VALUE(RIGHT($A$236,1))=2,VLOOKUP(QZ1,'MFMP-I'!$B$436:$D$852,4,0),IF(VALUE(RIGHT($A$236,1))=3,VLOOKUP(QZ1,'MFMP-I'!$B$863:$E$1292,4,0),VLOOKUP(QZ1,'MFMP-I'!$B$1301:$E$1715,4,0)))),0)</f>
        <v>0</v>
      </c>
      <c r="RA236" s="79">
        <f>IFERROR(IF(VALUE(RIGHT($A$236,1))=1,VLOOKUP(RA1,'MFMP-I'!$B$7:$F$425,4,0),IF(VALUE(RIGHT($A$236,1))=2,VLOOKUP(RA1,'MFMP-I'!$B$436:$D$852,4,0),IF(VALUE(RIGHT($A$236,1))=3,VLOOKUP(RA1,'MFMP-I'!$B$863:$E$1292,4,0),VLOOKUP(RA1,'MFMP-I'!$B$1301:$E$1715,4,0)))),0)</f>
        <v>147305264416</v>
      </c>
      <c r="RB236" s="68">
        <f>SUM(RC236,RF236)</f>
        <v>153000000000</v>
      </c>
      <c r="RC236" s="77">
        <f>SUM(RD236:RE236)</f>
        <v>153000000000</v>
      </c>
      <c r="RD236" s="79">
        <f>IFERROR(IF(VALUE(RIGHT($A$236,1))=1,VLOOKUP(RD1,'MFMP-I'!$B$7:$F$425,4,0),IF(VALUE(RIGHT($A$236,1))=2,VLOOKUP(RD1,'MFMP-I'!$B$436:$D$852,4,0),IF(VALUE(RIGHT($A$236,1))=3,VLOOKUP(RD1,'MFMP-I'!$B$863:$E$1292,4,0),VLOOKUP(RD1,'MFMP-I'!$B$1301:$E$1715,4,0)))),0)</f>
        <v>153000000000</v>
      </c>
      <c r="RE236" s="79">
        <f>IFERROR(IF(VALUE(RIGHT($A$236,1))=1,VLOOKUP(RE1,'MFMP-I'!$B$7:$F$425,4,0),IF(VALUE(RIGHT($A$236,1))=2,VLOOKUP(RE1,'MFMP-I'!$B$436:$D$852,4,0),IF(VALUE(RIGHT($A$236,1))=3,VLOOKUP(RE1,'MFMP-I'!$B$863:$E$1292,4,0),VLOOKUP(RE1,'MFMP-I'!$B$1301:$E$1715,4,0)))),0)</f>
        <v>0</v>
      </c>
      <c r="RF236" s="77">
        <f>SUM(RG236:RH236)</f>
        <v>0</v>
      </c>
      <c r="RG236" s="79">
        <f>IFERROR(IF(VALUE(RIGHT($A$236,1))=1,VLOOKUP(RG1,'MFMP-I'!$B$7:$F$425,4,0),IF(VALUE(RIGHT($A$236,1))=2,VLOOKUP(RG1,'MFMP-I'!$B$436:$D$852,4,0),IF(VALUE(RIGHT($A$236,1))=3,VLOOKUP(RG1,'MFMP-I'!$B$863:$E$1292,4,0),VLOOKUP(RG1,'MFMP-I'!$B$1301:$E$1715,4,0)))),0)</f>
        <v>0</v>
      </c>
      <c r="RH236" s="79">
        <f>IFERROR(IF(VALUE(RIGHT($A$236,1))=1,VLOOKUP(RH1,'MFMP-I'!$B$7:$F$425,4,0),IF(VALUE(RIGHT($A$236,1))=2,VLOOKUP(RH1,'MFMP-I'!$B$436:$D$852,4,0),IF(VALUE(RIGHT($A$236,1))=3,VLOOKUP(RH1,'MFMP-I'!$B$863:$E$1292,4,0),VLOOKUP(RH1,'MFMP-I'!$B$1301:$E$1715,4,0)))),0)</f>
        <v>0</v>
      </c>
      <c r="RI236" s="68">
        <f>SUM(RJ236,TK236,TU236,UE236)</f>
        <v>1216134264118</v>
      </c>
      <c r="RJ236" s="77">
        <f>RK236</f>
        <v>99417454272</v>
      </c>
      <c r="RK236" s="77">
        <f>SUM(RL236:SK236,SN236:TH236)</f>
        <v>99417454272</v>
      </c>
      <c r="RL236" s="79">
        <f>IFERROR(IF(VALUE(RIGHT($A$236,1))=1,VLOOKUP(RL1,'MFMP-I'!$B$7:$F$425,4,0),IF(VALUE(RIGHT($A$236,1))=2,VLOOKUP(RL1,'MFMP-I'!$B$436:$D$852,4,0),IF(VALUE(RIGHT($A$236,1))=3,VLOOKUP(RL1,'MFMP-I'!$B$863:$E$1292,4,0),VLOOKUP(RL1,'MFMP-I'!$B$1301:$E$1715,4,0)))),0)</f>
        <v>51316130176</v>
      </c>
      <c r="RM236" s="79">
        <f>IFERROR(IF(VALUE(RIGHT($A$236,1))=1,VLOOKUP(RM1,'MFMP-I'!$B$7:$F$425,4,0),IF(VALUE(RIGHT($A$236,1))=2,VLOOKUP(RM1,'MFMP-I'!$B$436:$D$852,4,0),IF(VALUE(RIGHT($A$236,1))=3,VLOOKUP(RM1,'MFMP-I'!$B$863:$E$1292,4,0),VLOOKUP(RM1,'MFMP-I'!$B$1301:$E$1715,4,0)))),0)</f>
        <v>1739317816</v>
      </c>
      <c r="RN236" s="79">
        <f>IFERROR(IF(VALUE(RIGHT($A$236,1))=1,VLOOKUP(RN1,'MFMP-I'!$B$7:$F$425,4,0),IF(VALUE(RIGHT($A$236,1))=2,VLOOKUP(RN1,'MFMP-I'!$B$436:$D$852,4,0),IF(VALUE(RIGHT($A$236,1))=3,VLOOKUP(RN1,'MFMP-I'!$B$863:$E$1292,4,0),VLOOKUP(RN1,'MFMP-I'!$B$1301:$E$1715,4,0)))),0)</f>
        <v>1715735584</v>
      </c>
      <c r="RO236" s="79">
        <f>IFERROR(IF(VALUE(RIGHT($A$236,1))=1,VLOOKUP(RO1,'MFMP-I'!$B$7:$F$425,4,0),IF(VALUE(RIGHT($A$236,1))=2,VLOOKUP(RO1,'MFMP-I'!$B$436:$D$852,4,0),IF(VALUE(RIGHT($A$236,1))=3,VLOOKUP(RO1,'MFMP-I'!$B$863:$E$1292,4,0),VLOOKUP(RO1,'MFMP-I'!$B$1301:$E$1715,4,0)))),0)</f>
        <v>108931681</v>
      </c>
      <c r="RP236" s="79">
        <f>IFERROR(IF(VALUE(RIGHT($A$236,1))=1,VLOOKUP(RP1,'MFMP-I'!$B$7:$F$425,4,0),IF(VALUE(RIGHT($A$236,1))=2,VLOOKUP(RP1,'MFMP-I'!$B$436:$D$852,4,0),IF(VALUE(RIGHT($A$236,1))=3,VLOOKUP(RP1,'MFMP-I'!$B$863:$E$1292,4,0),VLOOKUP(RP1,'MFMP-I'!$B$1301:$E$1715,4,0)))),0)</f>
        <v>0</v>
      </c>
      <c r="RQ236" s="79">
        <f>IFERROR(IF(VALUE(RIGHT($A$236,1))=1,VLOOKUP(RQ1,'MFMP-I'!$B$7:$F$425,4,0),IF(VALUE(RIGHT($A$236,1))=2,VLOOKUP(RQ1,'MFMP-I'!$B$436:$D$852,4,0),IF(VALUE(RIGHT($A$236,1))=3,VLOOKUP(RQ1,'MFMP-I'!$B$863:$E$1292,4,0),VLOOKUP(RQ1,'MFMP-I'!$B$1301:$E$1715,4,0)))),0)</f>
        <v>0</v>
      </c>
      <c r="RR236" s="79">
        <f>IFERROR(IF(VALUE(RIGHT($A$236,1))=1,VLOOKUP(RR1,'MFMP-I'!$B$7:$F$425,4,0),IF(VALUE(RIGHT($A$236,1))=2,VLOOKUP(RR1,'MFMP-I'!$B$436:$D$852,4,0),IF(VALUE(RIGHT($A$236,1))=3,VLOOKUP(RR1,'MFMP-I'!$B$863:$E$1292,4,0),VLOOKUP(RR1,'MFMP-I'!$B$1301:$E$1715,4,0)))),0)</f>
        <v>0</v>
      </c>
      <c r="RS236" s="79">
        <f>IFERROR(IF(VALUE(RIGHT($A$236,1))=1,VLOOKUP(RS1,'MFMP-I'!$B$7:$F$425,4,0),IF(VALUE(RIGHT($A$236,1))=2,VLOOKUP(RS1,'MFMP-I'!$B$436:$D$852,4,0),IF(VALUE(RIGHT($A$236,1))=3,VLOOKUP(RS1,'MFMP-I'!$B$863:$E$1292,4,0),VLOOKUP(RS1,'MFMP-I'!$B$1301:$E$1715,4,0)))),0)</f>
        <v>0</v>
      </c>
      <c r="RT236" s="79">
        <f>IFERROR(IF(VALUE(RIGHT($A$236,1))=1,VLOOKUP(RT1,'MFMP-I'!$B$7:$F$425,4,0),IF(VALUE(RIGHT($A$236,1))=2,VLOOKUP(RT1,'MFMP-I'!$B$436:$D$852,4,0),IF(VALUE(RIGHT($A$236,1))=3,VLOOKUP(RT1,'MFMP-I'!$B$863:$E$1292,4,0),VLOOKUP(RT1,'MFMP-I'!$B$1301:$E$1715,4,0)))),0)</f>
        <v>153390482</v>
      </c>
      <c r="RU236" s="79">
        <f>IFERROR(IF(VALUE(RIGHT($A$236,1))=1,VLOOKUP(RU1,'MFMP-I'!$B$7:$F$425,4,0),IF(VALUE(RIGHT($A$236,1))=2,VLOOKUP(RU1,'MFMP-I'!$B$436:$D$852,4,0),IF(VALUE(RIGHT($A$236,1))=3,VLOOKUP(RU1,'MFMP-I'!$B$863:$E$1292,4,0),VLOOKUP(RU1,'MFMP-I'!$B$1301:$E$1715,4,0)))),0)</f>
        <v>0</v>
      </c>
      <c r="RV236" s="79">
        <f>IFERROR(IF(VALUE(RIGHT($A$236,1))=1,VLOOKUP(RV1,'MFMP-I'!$B$7:$F$425,4,0),IF(VALUE(RIGHT($A$236,1))=2,VLOOKUP(RV1,'MFMP-I'!$B$436:$D$852,4,0),IF(VALUE(RIGHT($A$236,1))=3,VLOOKUP(RV1,'MFMP-I'!$B$863:$E$1292,4,0),VLOOKUP(RV1,'MFMP-I'!$B$1301:$E$1715,4,0)))),0)</f>
        <v>39236606</v>
      </c>
      <c r="RW236" s="79">
        <f>IFERROR(IF(VALUE(RIGHT($A$236,1))=1,VLOOKUP(RW1,'MFMP-I'!$B$7:$F$425,4,0),IF(VALUE(RIGHT($A$236,1))=2,VLOOKUP(RW1,'MFMP-I'!$B$436:$D$852,4,0),IF(VALUE(RIGHT($A$236,1))=3,VLOOKUP(RW1,'MFMP-I'!$B$863:$E$1292,4,0),VLOOKUP(RW1,'MFMP-I'!$B$1301:$E$1715,4,0)))),0)</f>
        <v>4515317</v>
      </c>
      <c r="RX236" s="79">
        <f>IFERROR(IF(VALUE(RIGHT($A$236,1))=1,VLOOKUP(RX1,'MFMP-I'!$B$7:$F$425,4,0),IF(VALUE(RIGHT($A$236,1))=2,VLOOKUP(RX1,'MFMP-I'!$B$436:$D$852,4,0),IF(VALUE(RIGHT($A$236,1))=3,VLOOKUP(RX1,'MFMP-I'!$B$863:$E$1292,4,0),VLOOKUP(RX1,'MFMP-I'!$B$1301:$E$1715,4,0)))),0)</f>
        <v>0</v>
      </c>
      <c r="RY236" s="79">
        <f>IFERROR(IF(VALUE(RIGHT($A$236,1))=1,VLOOKUP(RY1,'MFMP-I'!$B$7:$F$425,4,0),IF(VALUE(RIGHT($A$236,1))=2,VLOOKUP(RY1,'MFMP-I'!$B$436:$D$852,4,0),IF(VALUE(RIGHT($A$236,1))=3,VLOOKUP(RY1,'MFMP-I'!$B$863:$E$1292,4,0),VLOOKUP(RY1,'MFMP-I'!$B$1301:$E$1715,4,0)))),0)</f>
        <v>0</v>
      </c>
      <c r="RZ236" s="79">
        <f>IFERROR(IF(VALUE(RIGHT($A$236,1))=1,VLOOKUP(RZ1,'MFMP-I'!$B$7:$F$425,4,0),IF(VALUE(RIGHT($A$236,1))=2,VLOOKUP(RZ1,'MFMP-I'!$B$436:$D$852,4,0),IF(VALUE(RIGHT($A$236,1))=3,VLOOKUP(RZ1,'MFMP-I'!$B$863:$E$1292,4,0),VLOOKUP(RZ1,'MFMP-I'!$B$1301:$E$1715,4,0)))),0)</f>
        <v>0</v>
      </c>
      <c r="SA236" s="79">
        <f>IFERROR(IF(VALUE(RIGHT($A$236,1))=1,VLOOKUP(SA1,'MFMP-I'!$B$7:$F$425,4,0),IF(VALUE(RIGHT($A$236,1))=2,VLOOKUP(SA1,'MFMP-I'!$B$436:$D$852,4,0),IF(VALUE(RIGHT($A$236,1))=3,VLOOKUP(SA1,'MFMP-I'!$B$863:$E$1292,4,0),VLOOKUP(SA1,'MFMP-I'!$B$1301:$E$1715,4,0)))),0)</f>
        <v>0</v>
      </c>
      <c r="SB236" s="79">
        <f>IFERROR(IF(VALUE(RIGHT($A$236,1))=1,VLOOKUP(SB1,'MFMP-I'!$B$7:$F$425,4,0),IF(VALUE(RIGHT($A$236,1))=2,VLOOKUP(SB1,'MFMP-I'!$B$436:$D$852,4,0),IF(VALUE(RIGHT($A$236,1))=3,VLOOKUP(SB1,'MFMP-I'!$B$863:$E$1292,4,0),VLOOKUP(SB1,'MFMP-I'!$B$1301:$E$1715,4,0)))),0)</f>
        <v>0</v>
      </c>
      <c r="SC236" s="79">
        <f>IFERROR(IF(VALUE(RIGHT($A$236,1))=1,VLOOKUP(SC1,'MFMP-I'!$B$7:$F$425,4,0),IF(VALUE(RIGHT($A$236,1))=2,VLOOKUP(SC1,'MFMP-I'!$B$436:$D$852,4,0),IF(VALUE(RIGHT($A$236,1))=3,VLOOKUP(SC1,'MFMP-I'!$B$863:$E$1292,4,0),VLOOKUP(SC1,'MFMP-I'!$B$1301:$E$1715,4,0)))),0)</f>
        <v>0</v>
      </c>
      <c r="SD236" s="79">
        <f>IFERROR(IF(VALUE(RIGHT($A$236,1))=1,VLOOKUP(SD1,'MFMP-I'!$B$7:$F$425,4,0),IF(VALUE(RIGHT($A$236,1))=2,VLOOKUP(SD1,'MFMP-I'!$B$436:$D$852,4,0),IF(VALUE(RIGHT($A$236,1))=3,VLOOKUP(SD1,'MFMP-I'!$B$863:$E$1292,4,0),VLOOKUP(SD1,'MFMP-I'!$B$1301:$E$1715,4,0)))),0)</f>
        <v>0</v>
      </c>
      <c r="SE236" s="79">
        <f>IFERROR(IF(VALUE(RIGHT($A$236,1))=1,VLOOKUP(SE1,'MFMP-I'!$B$7:$F$425,4,0),IF(VALUE(RIGHT($A$236,1))=2,VLOOKUP(SE1,'MFMP-I'!$B$436:$D$852,4,0),IF(VALUE(RIGHT($A$236,1))=3,VLOOKUP(SE1,'MFMP-I'!$B$863:$E$1292,4,0),VLOOKUP(SE1,'MFMP-I'!$B$1301:$E$1715,4,0)))),0)</f>
        <v>0</v>
      </c>
      <c r="SF236" s="79">
        <f>IFERROR(IF(VALUE(RIGHT($A$236,1))=1,VLOOKUP(SF1,'MFMP-I'!$B$7:$F$425,4,0),IF(VALUE(RIGHT($A$236,1))=2,VLOOKUP(SF1,'MFMP-I'!$B$436:$D$852,4,0),IF(VALUE(RIGHT($A$236,1))=3,VLOOKUP(SF1,'MFMP-I'!$B$863:$E$1292,4,0),VLOOKUP(SF1,'MFMP-I'!$B$1301:$E$1715,4,0)))),0)</f>
        <v>0</v>
      </c>
      <c r="SG236" s="79">
        <f>IFERROR(IF(VALUE(RIGHT($A$236,1))=1,VLOOKUP(SG1,'MFMP-I'!$B$7:$F$425,4,0),IF(VALUE(RIGHT($A$236,1))=2,VLOOKUP(SG1,'MFMP-I'!$B$436:$D$852,4,0),IF(VALUE(RIGHT($A$236,1))=3,VLOOKUP(SG1,'MFMP-I'!$B$863:$E$1292,4,0),VLOOKUP(SG1,'MFMP-I'!$B$1301:$E$1715,4,0)))),0)</f>
        <v>0</v>
      </c>
      <c r="SH236" s="79">
        <f>IFERROR(IF(VALUE(RIGHT($A$236,1))=1,VLOOKUP(SH1,'MFMP-I'!$B$7:$F$425,4,0),IF(VALUE(RIGHT($A$236,1))=2,VLOOKUP(SH1,'MFMP-I'!$B$436:$D$852,4,0),IF(VALUE(RIGHT($A$236,1))=3,VLOOKUP(SH1,'MFMP-I'!$B$863:$E$1292,4,0),VLOOKUP(SH1,'MFMP-I'!$B$1301:$E$1715,4,0)))),0)</f>
        <v>741262814</v>
      </c>
      <c r="SI236" s="79">
        <f>IFERROR(IF(VALUE(RIGHT($A$236,1))=1,VLOOKUP(SI1,'MFMP-I'!$B$7:$F$425,4,0),IF(VALUE(RIGHT($A$236,1))=2,VLOOKUP(SI1,'MFMP-I'!$B$436:$D$852,4,0),IF(VALUE(RIGHT($A$236,1))=3,VLOOKUP(SI1,'MFMP-I'!$B$863:$E$1292,4,0),VLOOKUP(SI1,'MFMP-I'!$B$1301:$E$1715,4,0)))),0)</f>
        <v>787076242</v>
      </c>
      <c r="SJ236" s="79">
        <f>IFERROR(IF(VALUE(RIGHT($A$236,1))=1,VLOOKUP(SJ1,'MFMP-I'!$B$7:$F$425,4,0),IF(VALUE(RIGHT($A$236,1))=2,VLOOKUP(SJ1,'MFMP-I'!$B$436:$D$852,4,0),IF(VALUE(RIGHT($A$236,1))=3,VLOOKUP(SJ1,'MFMP-I'!$B$863:$E$1292,4,0),VLOOKUP(SJ1,'MFMP-I'!$B$1301:$E$1715,4,0)))),0)</f>
        <v>0</v>
      </c>
      <c r="SK236" s="79">
        <f>IFERROR(IF(VALUE(RIGHT($A$236,1))=1,VLOOKUP(SK1,'MFMP-I'!$B$7:$F$425,4,0),IF(VALUE(RIGHT($A$236,1))=2,VLOOKUP(SK1,'MFMP-I'!$B$436:$D$852,4,0),IF(VALUE(RIGHT($A$236,1))=3,VLOOKUP(SK1,'MFMP-I'!$B$863:$E$1292,4,0),VLOOKUP(SK1,'MFMP-I'!$B$1301:$E$1715,4,0)))),0)</f>
        <v>24911758240</v>
      </c>
      <c r="SL236" s="79">
        <f>IFERROR(IF(VALUE(RIGHT($A$236,1))=1,VLOOKUP(SL1,'MFMP-I'!$B$7:$F$425,4,0),IF(VALUE(RIGHT($A$236,1))=2,VLOOKUP(SL1,'MFMP-I'!$B$436:$D$852,4,0),IF(VALUE(RIGHT($A$236,1))=3,VLOOKUP(SL1,'MFMP-I'!$B$863:$E$1292,4,0),VLOOKUP(SL1,'MFMP-I'!$B$1301:$E$1715,4,0)))),0)</f>
        <v>24911758240</v>
      </c>
      <c r="SM236" s="79">
        <f>IFERROR(IF(VALUE(RIGHT($A$236,1))=1,VLOOKUP(SM1,'MFMP-I'!$B$7:$F$425,4,0),IF(VALUE(RIGHT($A$236,1))=2,VLOOKUP(SM1,'MFMP-I'!$B$436:$D$852,4,0),IF(VALUE(RIGHT($A$236,1))=3,VLOOKUP(SM1,'MFMP-I'!$B$863:$E$1292,4,0),VLOOKUP(SM1,'MFMP-I'!$B$1301:$E$1715,4,0)))),0)</f>
        <v>0</v>
      </c>
      <c r="SN236" s="79">
        <f>IFERROR(IF(VALUE(RIGHT($A$236,1))=1,VLOOKUP(SN1,'MFMP-I'!$B$7:$F$425,4,0),IF(VALUE(RIGHT($A$236,1))=2,VLOOKUP(SN1,'MFMP-I'!$B$436:$D$852,4,0),IF(VALUE(RIGHT($A$236,1))=3,VLOOKUP(SN1,'MFMP-I'!$B$863:$E$1292,4,0),VLOOKUP(SN1,'MFMP-I'!$B$1301:$E$1715,4,0)))),0)</f>
        <v>0</v>
      </c>
      <c r="SO236" s="79">
        <f>IFERROR(IF(VALUE(RIGHT($A$236,1))=1,VLOOKUP(SO1,'MFMP-I'!$B$7:$F$425,4,0),IF(VALUE(RIGHT($A$236,1))=2,VLOOKUP(SO1,'MFMP-I'!$B$436:$D$852,4,0),IF(VALUE(RIGHT($A$236,1))=3,VLOOKUP(SO1,'MFMP-I'!$B$863:$E$1292,4,0),VLOOKUP(SO1,'MFMP-I'!$B$1301:$E$1715,4,0)))),0)</f>
        <v>0</v>
      </c>
      <c r="SP236" s="79">
        <f>IFERROR(IF(VALUE(RIGHT($A$236,1))=1,VLOOKUP(SP1,'MFMP-I'!$B$7:$F$425,4,0),IF(VALUE(RIGHT($A$236,1))=2,VLOOKUP(SP1,'MFMP-I'!$B$436:$D$852,4,0),IF(VALUE(RIGHT($A$236,1))=3,VLOOKUP(SP1,'MFMP-I'!$B$863:$E$1292,4,0),VLOOKUP(SP1,'MFMP-I'!$B$1301:$E$1715,4,0)))),0)</f>
        <v>0</v>
      </c>
      <c r="SQ236" s="79">
        <f>IFERROR(IF(VALUE(RIGHT($A$236,1))=1,VLOOKUP(SQ1,'MFMP-I'!$B$7:$F$425,4,0),IF(VALUE(RIGHT($A$236,1))=2,VLOOKUP(SQ1,'MFMP-I'!$B$436:$D$852,4,0),IF(VALUE(RIGHT($A$236,1))=3,VLOOKUP(SQ1,'MFMP-I'!$B$863:$E$1292,4,0),VLOOKUP(SQ1,'MFMP-I'!$B$1301:$E$1715,4,0)))),0)</f>
        <v>0</v>
      </c>
      <c r="SR236" s="79">
        <f>IFERROR(IF(VALUE(RIGHT($A$236,1))=1,VLOOKUP(SR1,'MFMP-I'!$B$7:$F$425,4,0),IF(VALUE(RIGHT($A$236,1))=2,VLOOKUP(SR1,'MFMP-I'!$B$436:$D$852,4,0),IF(VALUE(RIGHT($A$236,1))=3,VLOOKUP(SR1,'MFMP-I'!$B$863:$E$1292,4,0),VLOOKUP(SR1,'MFMP-I'!$B$1301:$E$1715,4,0)))),0)</f>
        <v>6703514512</v>
      </c>
      <c r="SS236" s="79">
        <f>IFERROR(IF(VALUE(RIGHT($A$236,1))=1,VLOOKUP(SS1,'MFMP-I'!$B$7:$F$425,4,0),IF(VALUE(RIGHT($A$236,1))=2,VLOOKUP(SS1,'MFMP-I'!$B$436:$D$852,4,0),IF(VALUE(RIGHT($A$236,1))=3,VLOOKUP(SS1,'MFMP-I'!$B$863:$E$1292,4,0),VLOOKUP(SS1,'MFMP-I'!$B$1301:$E$1715,4,0)))),0)</f>
        <v>0</v>
      </c>
      <c r="ST236" s="79">
        <f>IFERROR(IF(VALUE(RIGHT($A$236,1))=1,VLOOKUP(ST1,'MFMP-I'!$B$7:$F$425,4,0),IF(VALUE(RIGHT($A$236,1))=2,VLOOKUP(ST1,'MFMP-I'!$B$436:$D$852,4,0),IF(VALUE(RIGHT($A$236,1))=3,VLOOKUP(ST1,'MFMP-I'!$B$863:$E$1292,4,0),VLOOKUP(ST1,'MFMP-I'!$B$1301:$E$1715,4,0)))),0)</f>
        <v>0</v>
      </c>
      <c r="SU236" s="79">
        <f>IFERROR(IF(VALUE(RIGHT($A$236,1))=1,VLOOKUP(SU1,'MFMP-I'!$B$7:$F$425,4,0),IF(VALUE(RIGHT($A$236,1))=2,VLOOKUP(SU1,'MFMP-I'!$B$436:$D$852,4,0),IF(VALUE(RIGHT($A$236,1))=3,VLOOKUP(SU1,'MFMP-I'!$B$863:$E$1292,4,0),VLOOKUP(SU1,'MFMP-I'!$B$1301:$E$1715,4,0)))),0)</f>
        <v>0</v>
      </c>
      <c r="SV236" s="79">
        <f>IFERROR(IF(VALUE(RIGHT($A$236,1))=1,VLOOKUP(SV1,'MFMP-I'!$B$7:$F$425,4,0),IF(VALUE(RIGHT($A$236,1))=2,VLOOKUP(SV1,'MFMP-I'!$B$436:$D$852,4,0),IF(VALUE(RIGHT($A$236,1))=3,VLOOKUP(SV1,'MFMP-I'!$B$863:$E$1292,4,0),VLOOKUP(SV1,'MFMP-I'!$B$1301:$E$1715,4,0)))),0)</f>
        <v>0</v>
      </c>
      <c r="SW236" s="79">
        <f>IFERROR(IF(VALUE(RIGHT($A$236,1))=1,VLOOKUP(SW1,'MFMP-I'!$B$7:$F$425,4,0),IF(VALUE(RIGHT($A$236,1))=2,VLOOKUP(SW1,'MFMP-I'!$B$436:$D$852,4,0),IF(VALUE(RIGHT($A$236,1))=3,VLOOKUP(SW1,'MFMP-I'!$B$863:$E$1292,4,0),VLOOKUP(SW1,'MFMP-I'!$B$1301:$E$1715,4,0)))),0)</f>
        <v>1</v>
      </c>
      <c r="SX236" s="79">
        <f>IFERROR(IF(VALUE(RIGHT($A$236,1))=1,VLOOKUP(SX1,'MFMP-I'!$B$7:$F$425,4,0),IF(VALUE(RIGHT($A$236,1))=2,VLOOKUP(SX1,'MFMP-I'!$B$436:$D$852,4,0),IF(VALUE(RIGHT($A$236,1))=3,VLOOKUP(SX1,'MFMP-I'!$B$863:$E$1292,4,0),VLOOKUP(SX1,'MFMP-I'!$B$1301:$E$1715,4,0)))),0)</f>
        <v>251839716</v>
      </c>
      <c r="SY236" s="79">
        <f>IFERROR(IF(VALUE(RIGHT($A$236,1))=1,VLOOKUP(SY1,'MFMP-I'!$B$7:$F$425,4,0),IF(VALUE(RIGHT($A$236,1))=2,VLOOKUP(SY1,'MFMP-I'!$B$436:$D$852,4,0),IF(VALUE(RIGHT($A$236,1))=3,VLOOKUP(SY1,'MFMP-I'!$B$863:$E$1292,4,0),VLOOKUP(SY1,'MFMP-I'!$B$1301:$E$1715,4,0)))),0)</f>
        <v>341393389</v>
      </c>
      <c r="SZ236" s="79">
        <f>IFERROR(IF(VALUE(RIGHT($A$236,1))=1,VLOOKUP(SZ1,'MFMP-I'!$B$7:$F$425,4,0),IF(VALUE(RIGHT($A$236,1))=2,VLOOKUP(SZ1,'MFMP-I'!$B$436:$D$852,4,0),IF(VALUE(RIGHT($A$236,1))=3,VLOOKUP(SZ1,'MFMP-I'!$B$863:$E$1292,4,0),VLOOKUP(SZ1,'MFMP-I'!$B$1301:$E$1715,4,0)))),0)</f>
        <v>0</v>
      </c>
      <c r="TA236" s="79">
        <f>IFERROR(IF(VALUE(RIGHT($A$236,1))=1,VLOOKUP(TA1,'MFMP-I'!$B$7:$F$425,4,0),IF(VALUE(RIGHT($A$236,1))=2,VLOOKUP(TA1,'MFMP-I'!$B$436:$D$852,4,0),IF(VALUE(RIGHT($A$236,1))=3,VLOOKUP(TA1,'MFMP-I'!$B$863:$E$1292,4,0),VLOOKUP(TA1,'MFMP-I'!$B$1301:$E$1715,4,0)))),0)</f>
        <v>5598575838</v>
      </c>
      <c r="TB236" s="79">
        <f>IFERROR(IF(VALUE(RIGHT($A$236,1))=1,VLOOKUP(TB1,'MFMP-I'!$B$7:$F$425,4,0),IF(VALUE(RIGHT($A$236,1))=2,VLOOKUP(TB1,'MFMP-I'!$B$436:$D$852,4,0),IF(VALUE(RIGHT($A$236,1))=3,VLOOKUP(TB1,'MFMP-I'!$B$863:$E$1292,4,0),VLOOKUP(TB1,'MFMP-I'!$B$1301:$E$1715,4,0)))),0)</f>
        <v>3912048856</v>
      </c>
      <c r="TC236" s="79">
        <f>IFERROR(IF(VALUE(RIGHT($A$236,1))=1,VLOOKUP(TC1,'MFMP-I'!$B$7:$F$425,4,0),IF(VALUE(RIGHT($A$236,1))=2,VLOOKUP(TC1,'MFMP-I'!$B$436:$D$852,4,0),IF(VALUE(RIGHT($A$236,1))=3,VLOOKUP(TC1,'MFMP-I'!$B$863:$E$1292,4,0),VLOOKUP(TC1,'MFMP-I'!$B$1301:$E$1715,4,0)))),0)</f>
        <v>1</v>
      </c>
      <c r="TD236" s="79">
        <f>IFERROR(IF(VALUE(RIGHT($A$236,1))=1,VLOOKUP(TD1,'MFMP-I'!$B$7:$F$425,4,0),IF(VALUE(RIGHT($A$236,1))=2,VLOOKUP(TD1,'MFMP-I'!$B$436:$D$852,4,0),IF(VALUE(RIGHT($A$236,1))=3,VLOOKUP(TD1,'MFMP-I'!$B$863:$E$1292,4,0),VLOOKUP(TD1,'MFMP-I'!$B$1301:$E$1715,4,0)))),0)</f>
        <v>0</v>
      </c>
      <c r="TE236" s="79">
        <f>IFERROR(IF(VALUE(RIGHT($A$236,1))=1,VLOOKUP(TE1,'MFMP-I'!$B$7:$F$425,4,0),IF(VALUE(RIGHT($A$236,1))=2,VLOOKUP(TE1,'MFMP-I'!$B$436:$D$852,4,0),IF(VALUE(RIGHT($A$236,1))=3,VLOOKUP(TE1,'MFMP-I'!$B$863:$E$1292,4,0),VLOOKUP(TE1,'MFMP-I'!$B$1301:$E$1715,4,0)))),0)</f>
        <v>1</v>
      </c>
      <c r="TF236" s="79">
        <f>IFERROR(IF(VALUE(RIGHT($A$236,1))=1,VLOOKUP(TF1,'MFMP-I'!$B$7:$F$425,4,0),IF(VALUE(RIGHT($A$236,1))=2,VLOOKUP(TF1,'MFMP-I'!$B$436:$D$852,4,0),IF(VALUE(RIGHT($A$236,1))=3,VLOOKUP(TF1,'MFMP-I'!$B$863:$E$1292,4,0),VLOOKUP(TF1,'MFMP-I'!$B$1301:$E$1715,4,0)))),0)</f>
        <v>0</v>
      </c>
      <c r="TG236" s="79">
        <f>IFERROR(IF(VALUE(RIGHT($A$236,1))=1,VLOOKUP(TG1,'MFMP-I'!$B$7:$F$425,4,0),IF(VALUE(RIGHT($A$236,1))=2,VLOOKUP(TG1,'MFMP-I'!$B$436:$D$852,4,0),IF(VALUE(RIGHT($A$236,1))=3,VLOOKUP(TG1,'MFMP-I'!$B$863:$E$1292,4,0),VLOOKUP(TG1,'MFMP-I'!$B$1301:$E$1715,4,0)))),0)</f>
        <v>0</v>
      </c>
      <c r="TH236" s="79">
        <f>IFERROR(IF(VALUE(RIGHT($A$236,1))=1,VLOOKUP(TH1,'MFMP-I'!$B$7:$F$425,4,0),IF(VALUE(RIGHT($A$236,1))=2,VLOOKUP(TH1,'MFMP-I'!$B$436:$D$852,4,0),IF(VALUE(RIGHT($A$236,1))=3,VLOOKUP(TH1,'MFMP-I'!$B$863:$E$1292,4,0),VLOOKUP(TH1,'MFMP-I'!$B$1301:$E$1715,4,0)))),0)</f>
        <v>1092727000</v>
      </c>
      <c r="TI236" s="79">
        <f>IFERROR(IF(VALUE(RIGHT($A$236,1))=1,VLOOKUP(TI1,'MFMP-I'!$B$7:$F$425,4,0),IF(VALUE(RIGHT($A$236,1))=2,VLOOKUP(TI1,'MFMP-I'!$B$436:$D$852,4,0),IF(VALUE(RIGHT($A$236,1))=3,VLOOKUP(TI1,'MFMP-I'!$B$863:$E$1292,4,0),VLOOKUP(TI1,'MFMP-I'!$B$1301:$E$1715,4,0)))),0)</f>
        <v>0</v>
      </c>
      <c r="TJ236" s="79">
        <f>IFERROR(IF(VALUE(RIGHT($A$236,1))=1,VLOOKUP(TJ1,'MFMP-I'!$B$7:$F$425,4,0),IF(VALUE(RIGHT($A$236,1))=2,VLOOKUP(TJ1,'MFMP-I'!$B$436:$D$852,4,0),IF(VALUE(RIGHT($A$236,1))=3,VLOOKUP(TJ1,'MFMP-I'!$B$863:$E$1292,4,0),VLOOKUP(TJ1,'MFMP-I'!$B$1301:$E$1715,4,0)))),0)</f>
        <v>1112375000000</v>
      </c>
      <c r="TK236" s="77">
        <f>SUM(TL236:TM236,TP236:TS236)</f>
        <v>1115961286893</v>
      </c>
      <c r="TL236" s="79">
        <f>IFERROR(IF(VALUE(RIGHT($A$236,1))=1,VLOOKUP(TL1,'MFMP-I'!$B$7:$F$425,4,0),IF(VALUE(RIGHT($A$236,1))=2,VLOOKUP(TL1,'MFMP-I'!$B$436:$D$852,4,0),IF(VALUE(RIGHT($A$236,1))=3,VLOOKUP(TL1,'MFMP-I'!$B$863:$E$1292,4,0),VLOOKUP(TL1,'MFMP-I'!$B$1301:$E$1715,4,0)))),0)</f>
        <v>606750000000</v>
      </c>
      <c r="TM236" s="77">
        <f>SUM(TN236:TO236)</f>
        <v>3586286893</v>
      </c>
      <c r="TN236" s="79">
        <f>IFERROR(IF(VALUE(RIGHT($A$236,1))=1,VLOOKUP(TN1,'MFMP-I'!$B$7:$F$425,4,0),IF(VALUE(RIGHT($A$236,1))=2,VLOOKUP(TN1,'MFMP-I'!$B$436:$D$852,4,0),IF(VALUE(RIGHT($A$236,1))=3,VLOOKUP(TN1,'MFMP-I'!$B$863:$E$1292,4,0),VLOOKUP(TN1,'MFMP-I'!$B$1301:$E$1715,4,0)))),0)</f>
        <v>3586286893</v>
      </c>
      <c r="TO236" s="79">
        <f>IFERROR(IF(VALUE(RIGHT($A$236,1))=1,VLOOKUP(TO1,'MFMP-I'!$B$7:$F$425,4,0),IF(VALUE(RIGHT($A$236,1))=2,VLOOKUP(TO1,'MFMP-I'!$B$436:$D$852,4,0),IF(VALUE(RIGHT($A$236,1))=3,VLOOKUP(TO1,'MFMP-I'!$B$863:$E$1292,4,0),VLOOKUP(TO1,'MFMP-I'!$B$1301:$E$1715,4,0)))),0)</f>
        <v>0</v>
      </c>
      <c r="TP236" s="79">
        <f>IFERROR(IF(VALUE(RIGHT($A$236,1))=1,VLOOKUP(TP1,'MFMP-I'!$B$7:$F$425,4,0),IF(VALUE(RIGHT($A$236,1))=2,VLOOKUP(TP1,'MFMP-I'!$B$436:$D$852,4,0),IF(VALUE(RIGHT($A$236,1))=3,VLOOKUP(TP1,'MFMP-I'!$B$863:$E$1292,4,0),VLOOKUP(TP1,'MFMP-I'!$B$1301:$E$1715,4,0)))),0)</f>
        <v>0</v>
      </c>
      <c r="TQ236" s="79">
        <f>IFERROR(IF(VALUE(RIGHT($A$236,1))=1,VLOOKUP(TQ1,'MFMP-I'!$B$7:$F$425,4,0),IF(VALUE(RIGHT($A$236,1))=2,VLOOKUP(TQ1,'MFMP-I'!$B$436:$D$852,4,0),IF(VALUE(RIGHT($A$236,1))=3,VLOOKUP(TQ1,'MFMP-I'!$B$863:$E$1292,4,0),VLOOKUP(TQ1,'MFMP-I'!$B$1301:$E$1715,4,0)))),0)</f>
        <v>0</v>
      </c>
      <c r="TR236" s="79">
        <f>IFERROR(IF(VALUE(RIGHT($A$236,1))=1,VLOOKUP(TR1,'MFMP-I'!$B$7:$F$425,4,0),IF(VALUE(RIGHT($A$236,1))=2,VLOOKUP(TR1,'MFMP-I'!$B$436:$D$852,4,0),IF(VALUE(RIGHT($A$236,1))=3,VLOOKUP(TR1,'MFMP-I'!$B$863:$E$1292,4,0),VLOOKUP(TR1,'MFMP-I'!$B$1301:$E$1715,4,0)))),0)</f>
        <v>0</v>
      </c>
      <c r="TS236" s="79">
        <f>IFERROR(IF(VALUE(RIGHT($A$236,1))=1,VLOOKUP(TS1,'MFMP-I'!$B$7:$F$425,4,0),IF(VALUE(RIGHT($A$236,1))=2,VLOOKUP(TS1,'MFMP-I'!$B$436:$D$852,4,0),IF(VALUE(RIGHT($A$236,1))=3,VLOOKUP(TS1,'MFMP-I'!$B$863:$E$1292,4,0),VLOOKUP(TS1,'MFMP-I'!$B$1301:$E$1715,4,0)))),0)</f>
        <v>505625000000</v>
      </c>
      <c r="TT236" s="79">
        <f>IFERROR(IF(VALUE(RIGHT($A$236,1))=1,VLOOKUP(TT1,'MFMP-I'!$B$7:$F$425,4,0),IF(VALUE(RIGHT($A$236,1))=2,VLOOKUP(TT1,'MFMP-I'!$B$436:$D$852,4,0),IF(VALUE(RIGHT($A$236,1))=3,VLOOKUP(TT1,'MFMP-I'!$B$863:$E$1292,4,0),VLOOKUP(TT1,'MFMP-I'!$B$1301:$E$1715,4,0)))),0)</f>
        <v>0</v>
      </c>
      <c r="TU236" s="77">
        <f>SUM(TV236:UB236)</f>
        <v>755522953</v>
      </c>
      <c r="TV236" s="79">
        <f>IFERROR(IF(VALUE(RIGHT($A$236,1))=1,VLOOKUP(TV1,'MFMP-I'!$B$7:$F$425,4,0),IF(VALUE(RIGHT($A$236,1))=2,VLOOKUP(TV1,'MFMP-I'!$B$436:$D$852,4,0),IF(VALUE(RIGHT($A$236,1))=3,VLOOKUP(TV1,'MFMP-I'!$B$863:$E$1292,4,0),VLOOKUP(TV1,'MFMP-I'!$B$1301:$E$1715,4,0)))),0)</f>
        <v>0</v>
      </c>
      <c r="TW236" s="79">
        <f>IFERROR(IF(VALUE(RIGHT($A$236,1))=1,VLOOKUP(TW1,'MFMP-I'!$B$7:$F$425,4,0),IF(VALUE(RIGHT($A$236,1))=2,VLOOKUP(TW1,'MFMP-I'!$B$436:$D$852,4,0),IF(VALUE(RIGHT($A$236,1))=3,VLOOKUP(TW1,'MFMP-I'!$B$863:$E$1292,4,0),VLOOKUP(TW1,'MFMP-I'!$B$1301:$E$1715,4,0)))),0)</f>
        <v>585942979</v>
      </c>
      <c r="TX236" s="79">
        <f>IFERROR(IF(VALUE(RIGHT($A$236,1))=1,VLOOKUP(TX1,'MFMP-I'!$B$7:$F$425,4,0),IF(VALUE(RIGHT($A$236,1))=2,VLOOKUP(TX1,'MFMP-I'!$B$436:$D$852,4,0),IF(VALUE(RIGHT($A$236,1))=3,VLOOKUP(TX1,'MFMP-I'!$B$863:$E$1292,4,0),VLOOKUP(TX1,'MFMP-I'!$B$1301:$E$1715,4,0)))),0)</f>
        <v>1</v>
      </c>
      <c r="TY236" s="79">
        <f>IFERROR(IF(VALUE(RIGHT($A$236,1))=1,VLOOKUP(TY1,'MFMP-I'!$B$7:$F$425,4,0),IF(VALUE(RIGHT($A$236,1))=2,VLOOKUP(TY1,'MFMP-I'!$B$436:$D$852,4,0),IF(VALUE(RIGHT($A$236,1))=3,VLOOKUP(TY1,'MFMP-I'!$B$863:$E$1292,4,0),VLOOKUP(TY1,'MFMP-I'!$B$1301:$E$1715,4,0)))),0)</f>
        <v>169579973</v>
      </c>
      <c r="TZ236" s="79">
        <f>IFERROR(IF(VALUE(RIGHT($A$236,1))=1,VLOOKUP(TZ1,'MFMP-I'!$B$7:$F$425,4,0),IF(VALUE(RIGHT($A$236,1))=2,VLOOKUP(TZ1,'MFMP-I'!$B$436:$D$852,4,0),IF(VALUE(RIGHT($A$236,1))=3,VLOOKUP(TZ1,'MFMP-I'!$B$863:$E$1292,4,0),VLOOKUP(TZ1,'MFMP-I'!$B$1301:$E$1715,4,0)))),0)</f>
        <v>0</v>
      </c>
      <c r="UA236" s="79">
        <f>IFERROR(IF(VALUE(RIGHT($A$236,1))=1,VLOOKUP(UA1,'MFMP-I'!$B$7:$F$425,4,0),IF(VALUE(RIGHT($A$236,1))=2,VLOOKUP(UA1,'MFMP-I'!$B$436:$D$852,4,0),IF(VALUE(RIGHT($A$236,1))=3,VLOOKUP(UA1,'MFMP-I'!$B$863:$E$1292,4,0),VLOOKUP(UA1,'MFMP-I'!$B$1301:$E$1715,4,0)))),0)</f>
        <v>0</v>
      </c>
      <c r="UB236" s="77">
        <f>SUM(UC236:UE236)</f>
        <v>0</v>
      </c>
      <c r="UC236" s="79">
        <f>IFERROR(IF(VALUE(RIGHT($A$236,1))=1,VLOOKUP(UC1,'MFMP-I'!$B$7:$F$425,4,0),IF(VALUE(RIGHT($A$236,1))=2,VLOOKUP(UC1,'MFMP-I'!$B$436:$D$852,4,0),IF(VALUE(RIGHT($A$236,1))=3,VLOOKUP(UC1,'MFMP-I'!$B$863:$E$1292,4,0),VLOOKUP(UC1,'MFMP-I'!$B$1301:$E$1715,4,0)))),0)</f>
        <v>0</v>
      </c>
      <c r="UD236" s="79">
        <f>IFERROR(IF(VALUE(RIGHT($A$236,1))=1,VLOOKUP(UD1,'MFMP-I'!$B$7:$F$425,4,0),IF(VALUE(RIGHT($A$236,1))=2,VLOOKUP(UD1,'MFMP-I'!$B$436:$D$852,4,0),IF(VALUE(RIGHT($A$236,1))=3,VLOOKUP(UD1,'MFMP-I'!$B$863:$E$1292,4,0),VLOOKUP(UD1,'MFMP-I'!$B$1301:$E$1715,4,0)))),0)</f>
        <v>0</v>
      </c>
      <c r="UE236" s="79">
        <f>IFERROR(IF(VALUE(RIGHT($A$236,1))=1,VLOOKUP(UE1,'MFMP-I'!$B$7:$F$425,4,0),IF(VALUE(RIGHT($A$236,1))=2,VLOOKUP(UE1,'MFMP-I'!$B$436:$D$852,4,0),IF(VALUE(RIGHT($A$236,1))=3,VLOOKUP(UE1,'MFMP-I'!$B$863:$E$1292,4,0),VLOOKUP(UE1,'MFMP-I'!$B$1301:$E$1715,4,0)))),0)</f>
        <v>0</v>
      </c>
      <c r="UF236" s="79">
        <f>IFERROR(IF(VALUE(RIGHT($A$236,1))=1,VLOOKUP(UF1,'MFMP-I'!$B$7:$F$425,4,0),IF(VALUE(RIGHT($A$236,1))=2,VLOOKUP(UF1,'MFMP-I'!$B$436:$D$852,4,0),IF(VALUE(RIGHT($A$236,1))=3,VLOOKUP(UF1,'MFMP-I'!$B$863:$E$1292,4,0),VLOOKUP(UF1,'MFMP-I'!$B$1301:$E$1715,4,0)))),0)</f>
        <v>0</v>
      </c>
      <c r="UG236" s="68">
        <f>C236+MS236+QO236</f>
        <v>5497736207402</v>
      </c>
    </row>
    <row r="237" spans="1:555">
      <c r="F237" s="2"/>
      <c r="G237" s="2"/>
      <c r="JO237" s="1"/>
    </row>
    <row r="238" spans="1:555">
      <c r="A238" s="735" t="s">
        <v>1828</v>
      </c>
      <c r="B238" s="75">
        <v>43466</v>
      </c>
      <c r="C238" s="80">
        <v>5.6991346968869781E-2</v>
      </c>
      <c r="D238" s="80">
        <v>5.5956549988606129E-2</v>
      </c>
      <c r="E238" s="80">
        <v>5.2185277168210441E-2</v>
      </c>
      <c r="F238" s="80">
        <v>9.7371486098306481E-2</v>
      </c>
      <c r="G238" s="80">
        <v>9.0254839095878545E-2</v>
      </c>
      <c r="H238" s="80">
        <v>4.3712732872283444E-2</v>
      </c>
      <c r="I238" s="80">
        <v>4.3712724108425256E-2</v>
      </c>
      <c r="J238" s="80">
        <v>4.3712732872336423E-2</v>
      </c>
      <c r="K238" s="80">
        <v>4.3713491622047462E-2</v>
      </c>
      <c r="L238" s="80">
        <v>4.6992841032479471E-2</v>
      </c>
      <c r="M238" s="80">
        <v>6.6471020890874158E-2</v>
      </c>
      <c r="N238" s="80">
        <v>6.2289194074095736E-2</v>
      </c>
      <c r="O238" s="80">
        <v>6.2289219855624425E-2</v>
      </c>
      <c r="P238" s="80">
        <v>0.13511350569383523</v>
      </c>
      <c r="Q238" s="80">
        <v>6.4365593779670729E-2</v>
      </c>
      <c r="R238" s="80">
        <v>8.3465977945843275E-2</v>
      </c>
      <c r="S238" s="80">
        <v>8.0221049343575698E-2</v>
      </c>
      <c r="T238" s="80">
        <v>8.9985852802696067E-2</v>
      </c>
      <c r="U238" s="80">
        <v>8.9964662027670159E-2</v>
      </c>
      <c r="V238" s="80">
        <v>8.9974383356986667E-2</v>
      </c>
      <c r="W238" s="80">
        <v>6.1948052383345907E-2</v>
      </c>
      <c r="X238" s="80">
        <v>7.6160701138687906E-2</v>
      </c>
      <c r="Y238" s="80">
        <v>9.1531963276903952E-2</v>
      </c>
      <c r="Z238" s="80">
        <v>9.0798682802967615E-2</v>
      </c>
      <c r="AA238" s="80">
        <v>9.0798682765506983E-2</v>
      </c>
      <c r="AB238" s="80">
        <v>5.1823797948868183E-2</v>
      </c>
      <c r="AC238" s="80">
        <v>0.27604122793523289</v>
      </c>
      <c r="AD238" s="80">
        <v>8.016877615361738E-2</v>
      </c>
      <c r="AE238" s="80">
        <v>5.4398232299065846E-2</v>
      </c>
      <c r="AF238" s="80">
        <v>4.1232162423406694E-2</v>
      </c>
      <c r="AG238" s="80">
        <v>8.6757769917578845E-2</v>
      </c>
      <c r="AH238" s="80">
        <v>7.6441873602457411E-2</v>
      </c>
      <c r="AI238" s="80">
        <v>5.8199797392350677E-2</v>
      </c>
      <c r="AJ238" s="80">
        <v>6.9281483837757132E-2</v>
      </c>
      <c r="AK238" s="80">
        <v>4.5955144915525409E-2</v>
      </c>
      <c r="AL238" s="80">
        <v>6.7841530419748122E-2</v>
      </c>
      <c r="AM238" s="80">
        <v>8.0855052979719497E-2</v>
      </c>
      <c r="AN238" s="80">
        <v>0</v>
      </c>
      <c r="AO238" s="80">
        <v>8.7984748951582967E-2</v>
      </c>
      <c r="AP238" s="80">
        <v>8.9530133000293291E-2</v>
      </c>
      <c r="AQ238" s="80">
        <v>0.12170285038226188</v>
      </c>
      <c r="AR238" s="80">
        <v>5.3470967435672791E-2</v>
      </c>
      <c r="AS238" s="80">
        <v>7.1142941627896639E-2</v>
      </c>
      <c r="AT238" s="80">
        <v>0.10154854998744151</v>
      </c>
      <c r="AU238" s="80">
        <v>4.2910933264551695E-3</v>
      </c>
      <c r="AV238" s="80">
        <v>0</v>
      </c>
      <c r="AW238" s="80">
        <v>0</v>
      </c>
      <c r="AX238" s="80">
        <v>3.8175343473061819E-2</v>
      </c>
      <c r="AY238" s="80">
        <v>4.1036841080088426E-2</v>
      </c>
      <c r="AZ238" s="80">
        <v>2.0872487009472265E-2</v>
      </c>
      <c r="BA238" s="80">
        <v>0</v>
      </c>
      <c r="BB238" s="80">
        <v>0</v>
      </c>
      <c r="BC238" s="80">
        <v>3.7841863380425451E-2</v>
      </c>
      <c r="BD238" s="80">
        <v>4.4675077731807483E-2</v>
      </c>
      <c r="BE238" s="80">
        <v>5.9283075441562555E-2</v>
      </c>
      <c r="BF238" s="80">
        <v>3.5677777893509711E-2</v>
      </c>
      <c r="BG238" s="80">
        <v>5.2711051588713358E-2</v>
      </c>
      <c r="BH238" s="80">
        <v>0.13659134144917082</v>
      </c>
      <c r="BI238" s="80">
        <v>9.3723751324532631E-2</v>
      </c>
      <c r="BJ238" s="80">
        <v>1.2675960519867105E-3</v>
      </c>
      <c r="BK238" s="80">
        <v>7.3717668892010105E-2</v>
      </c>
      <c r="BL238" s="80">
        <v>5.6057445108100901E-2</v>
      </c>
      <c r="BM238" s="80">
        <v>3.4408494197561042E-3</v>
      </c>
      <c r="BN238" s="80">
        <v>5.4467776773948755E-2</v>
      </c>
      <c r="BO238" s="80">
        <v>6.5894485568644287E-2</v>
      </c>
      <c r="BP238" s="80">
        <v>0</v>
      </c>
      <c r="BQ238" s="80">
        <v>0</v>
      </c>
      <c r="BR238" s="80">
        <v>6.6395100285491726E-2</v>
      </c>
      <c r="BS238" s="80">
        <v>7.2309546358251556E-2</v>
      </c>
      <c r="BT238" s="80">
        <v>3.588234309126466E-2</v>
      </c>
      <c r="BU238" s="80">
        <v>1.1102506592507203E-2</v>
      </c>
      <c r="BV238" s="80">
        <v>0</v>
      </c>
      <c r="BW238" s="80">
        <v>7.3353469230317103E-2</v>
      </c>
      <c r="BX238" s="80">
        <v>9.2988211443582353E-2</v>
      </c>
      <c r="BY238" s="80">
        <v>1.0816573333834938E-2</v>
      </c>
      <c r="BZ238" s="80">
        <v>0</v>
      </c>
      <c r="CA238" s="80">
        <v>0</v>
      </c>
      <c r="CB238" s="80">
        <v>0</v>
      </c>
      <c r="CC238" s="80">
        <v>0.12436957305761283</v>
      </c>
      <c r="CD238" s="80">
        <v>0.23473982438675786</v>
      </c>
      <c r="CE238" s="80">
        <v>7.7456731258556566E-2</v>
      </c>
      <c r="CF238" s="80">
        <v>5.7496810884913298E-2</v>
      </c>
      <c r="CG238" s="80">
        <v>8.7000883216975702E-2</v>
      </c>
      <c r="CH238" s="80">
        <v>4.9946570562999552E-2</v>
      </c>
      <c r="CI238" s="80">
        <v>9.5583480211237359E-2</v>
      </c>
      <c r="CJ238" s="80">
        <v>9.0696981660485787E-2</v>
      </c>
      <c r="CK238" s="80">
        <v>9.0642392249771706E-2</v>
      </c>
      <c r="CL238" s="80">
        <v>8.0402252751425568E-2</v>
      </c>
      <c r="CM238" s="80">
        <v>8.6305439414651797E-2</v>
      </c>
      <c r="CN238" s="80">
        <v>8.7422938558240695E-2</v>
      </c>
      <c r="CO238" s="80">
        <v>4.9931127503541672E-2</v>
      </c>
      <c r="CP238" s="80">
        <v>0.102814547351417</v>
      </c>
      <c r="CQ238" s="80">
        <v>0</v>
      </c>
      <c r="CR238" s="80">
        <v>7.400078444741208E-2</v>
      </c>
      <c r="CS238" s="80">
        <v>8.3224901404584217E-2</v>
      </c>
      <c r="CT238" s="80">
        <v>5.8087560766532979E-2</v>
      </c>
      <c r="CU238" s="80">
        <v>0</v>
      </c>
      <c r="CV238" s="80">
        <v>5.9029417955049873E-2</v>
      </c>
      <c r="CW238" s="80">
        <v>4.8376511030994086E-2</v>
      </c>
      <c r="CX238" s="80">
        <v>8.8179300929161306E-2</v>
      </c>
      <c r="CY238" s="80">
        <v>0</v>
      </c>
      <c r="CZ238" s="80">
        <v>8.2579459804869693E-2</v>
      </c>
      <c r="DA238" s="80">
        <v>8.416176598966485E-2</v>
      </c>
      <c r="DB238" s="80">
        <v>7.0521028149441334E-2</v>
      </c>
      <c r="DC238" s="80">
        <v>0</v>
      </c>
      <c r="DD238" s="80">
        <v>8.8437347198893221E-2</v>
      </c>
      <c r="DE238" s="80">
        <v>0</v>
      </c>
      <c r="DF238" s="80">
        <v>8.2451346366914924E-2</v>
      </c>
      <c r="DG238" s="80">
        <v>5.2030143840495903E-2</v>
      </c>
      <c r="DH238" s="80">
        <v>2.4161225303341183E-2</v>
      </c>
      <c r="DI238" s="80">
        <v>3.1961927196006518E-2</v>
      </c>
      <c r="DJ238" s="80">
        <v>0</v>
      </c>
      <c r="DK238" s="80">
        <v>2.9021535888586813E-2</v>
      </c>
      <c r="DL238" s="80">
        <v>0</v>
      </c>
      <c r="DM238" s="80">
        <v>7.3077679125157932E-2</v>
      </c>
      <c r="DN238" s="80">
        <v>0.21845983954084588</v>
      </c>
      <c r="DO238" s="80">
        <v>9.3034130876668397E-2</v>
      </c>
      <c r="DP238" s="80">
        <v>0.12860728275182237</v>
      </c>
      <c r="DQ238" s="80">
        <v>9.6421238581194377E-2</v>
      </c>
      <c r="DR238" s="80">
        <v>7.3514776034740506E-2</v>
      </c>
      <c r="DS238" s="80">
        <v>6.888961079200695E-2</v>
      </c>
      <c r="DT238" s="80">
        <v>6.9189609029654486E-2</v>
      </c>
      <c r="DU238" s="80">
        <v>6.3896256308765068E-2</v>
      </c>
      <c r="DV238" s="80">
        <v>4.4044497156709432E-2</v>
      </c>
      <c r="DW238" s="80">
        <v>8.2497941980021972E-2</v>
      </c>
      <c r="DX238" s="80">
        <v>9.4754924123292852E-2</v>
      </c>
      <c r="DY238" s="80">
        <v>0</v>
      </c>
      <c r="DZ238" s="80">
        <v>0</v>
      </c>
      <c r="EA238" s="80">
        <v>6.9352471150746497E-2</v>
      </c>
      <c r="EB238" s="80">
        <v>0</v>
      </c>
      <c r="EC238" s="80">
        <v>7.8096251114047735E-2</v>
      </c>
      <c r="ED238" s="80">
        <v>4.9872418978483324E-2</v>
      </c>
      <c r="EE238" s="80">
        <v>6.3491637804348203E-2</v>
      </c>
      <c r="EF238" s="80">
        <v>8.3975073945662213E-2</v>
      </c>
      <c r="EG238" s="80">
        <v>6.0338944572048685E-2</v>
      </c>
      <c r="EH238" s="80">
        <v>6.0627505992920834E-2</v>
      </c>
      <c r="EI238" s="80">
        <v>5.0844333278927872E-2</v>
      </c>
      <c r="EJ238" s="80">
        <v>4.356249546452441E-3</v>
      </c>
      <c r="EK238" s="80">
        <v>5.6531700601501207E-2</v>
      </c>
      <c r="EL238" s="80">
        <v>8.495139451308116E-2</v>
      </c>
      <c r="EM238" s="80">
        <v>5.6890785953653926E-2</v>
      </c>
      <c r="EN238" s="80">
        <v>6.1115325450145426E-2</v>
      </c>
      <c r="EO238" s="80">
        <v>7.6261682370223058E-2</v>
      </c>
      <c r="EP238" s="80">
        <v>5.1475147304798609E-2</v>
      </c>
      <c r="EQ238" s="80">
        <v>2.0856718744545675E-2</v>
      </c>
      <c r="ER238" s="80">
        <v>6.0522011996175101E-2</v>
      </c>
      <c r="ES238" s="80">
        <v>9.2633654786580963E-2</v>
      </c>
      <c r="ET238" s="80">
        <v>5.0102381420709385E-2</v>
      </c>
      <c r="EU238" s="80">
        <v>6.6545014835794072E-2</v>
      </c>
      <c r="EV238" s="80">
        <v>7.7768486923353683E-2</v>
      </c>
      <c r="EW238" s="80">
        <v>8.2445207981003937E-2</v>
      </c>
      <c r="EX238" s="80">
        <v>0</v>
      </c>
      <c r="EY238" s="80">
        <v>0.1026424347698378</v>
      </c>
      <c r="EZ238" s="80">
        <v>7.992097918426673E-2</v>
      </c>
      <c r="FA238" s="80">
        <v>9.9889730166116589E-2</v>
      </c>
      <c r="FB238" s="80">
        <v>0</v>
      </c>
      <c r="FC238" s="80">
        <v>5.4905408828356116E-2</v>
      </c>
      <c r="FD238" s="80">
        <v>0</v>
      </c>
      <c r="FE238" s="80">
        <v>0</v>
      </c>
      <c r="FF238" s="80">
        <v>9.5155139179091172E-2</v>
      </c>
      <c r="FG238" s="80">
        <v>9.429022638664282E-2</v>
      </c>
      <c r="FH238" s="80">
        <v>6.4607273642772758E-2</v>
      </c>
      <c r="FI238" s="80">
        <v>9.0466389242136527E-2</v>
      </c>
      <c r="FJ238" s="80">
        <v>0.1149674726546928</v>
      </c>
      <c r="FK238" s="80">
        <v>5.3198971214764267E-2</v>
      </c>
      <c r="FL238" s="80">
        <v>0</v>
      </c>
      <c r="FM238" s="80">
        <v>0</v>
      </c>
      <c r="FN238" s="80">
        <v>0</v>
      </c>
      <c r="FO238" s="80">
        <v>0.14376428668607058</v>
      </c>
      <c r="FP238" s="80">
        <v>3.9275660545592048E-2</v>
      </c>
      <c r="FQ238" s="80">
        <v>0</v>
      </c>
      <c r="FR238" s="80">
        <v>4.6877819172417783E-2</v>
      </c>
      <c r="FS238" s="80">
        <v>4.4859587470219016E-2</v>
      </c>
      <c r="FT238" s="80">
        <v>0.15322596176816661</v>
      </c>
      <c r="FU238" s="80">
        <v>4.0018012467116983E-2</v>
      </c>
      <c r="FV238" s="80">
        <v>3.359950690524633E-2</v>
      </c>
      <c r="FW238" s="80">
        <v>2.9330897281234145E-2</v>
      </c>
      <c r="FX238" s="80">
        <v>5.6816258848338519E-2</v>
      </c>
      <c r="FY238" s="80">
        <v>0</v>
      </c>
      <c r="FZ238" s="80">
        <v>3.7022325891254849E-2</v>
      </c>
      <c r="GA238" s="80">
        <v>4.8620227050567101E-2</v>
      </c>
      <c r="GB238" s="80">
        <v>5.7333761035852769E-2</v>
      </c>
      <c r="GC238" s="80">
        <v>3.1943007993130816E-2</v>
      </c>
      <c r="GD238" s="80">
        <v>0</v>
      </c>
      <c r="GE238" s="80">
        <v>3.2952134943972235E-2</v>
      </c>
      <c r="GF238" s="80">
        <v>0</v>
      </c>
      <c r="GG238" s="80">
        <v>0.16559271291291555</v>
      </c>
      <c r="GH238" s="80">
        <v>8.887379377318376E-2</v>
      </c>
      <c r="GI238" s="80">
        <v>6.1523868169840262E-2</v>
      </c>
      <c r="GJ238" s="80">
        <v>6.1523868169840262E-2</v>
      </c>
      <c r="GK238" s="80">
        <v>0</v>
      </c>
      <c r="GL238" s="80">
        <v>4.172348048382965E-2</v>
      </c>
      <c r="GM238" s="80">
        <v>6.6758526265151705E-2</v>
      </c>
      <c r="GN238" s="80">
        <v>0.18559864307293963</v>
      </c>
      <c r="GO238" s="80">
        <v>5.7884643522797409E-2</v>
      </c>
      <c r="GP238" s="80">
        <v>0</v>
      </c>
      <c r="GQ238" s="80">
        <v>0</v>
      </c>
      <c r="GR238" s="80">
        <v>2.4067691048542502E-2</v>
      </c>
      <c r="GS238" s="80">
        <v>0</v>
      </c>
      <c r="GT238" s="80">
        <v>6.0040590089925246E-2</v>
      </c>
      <c r="GU238" s="80">
        <v>3.776568490147058E-3</v>
      </c>
      <c r="GV238" s="80">
        <v>0</v>
      </c>
      <c r="GW238" s="80">
        <v>0</v>
      </c>
      <c r="GX238" s="80">
        <v>0</v>
      </c>
      <c r="GY238" s="80">
        <v>0</v>
      </c>
      <c r="GZ238" s="80">
        <v>9.1331439047376076E-3</v>
      </c>
      <c r="HA238" s="80">
        <v>8.6498677120880885E-2</v>
      </c>
      <c r="HB238" s="80">
        <v>0</v>
      </c>
      <c r="HC238" s="80">
        <v>0</v>
      </c>
      <c r="HD238" s="80">
        <v>0</v>
      </c>
      <c r="HE238" s="80">
        <v>0</v>
      </c>
      <c r="HF238" s="80">
        <v>0</v>
      </c>
      <c r="HG238" s="80">
        <v>0</v>
      </c>
      <c r="HH238" s="80">
        <v>0</v>
      </c>
      <c r="HI238" s="80">
        <v>0</v>
      </c>
      <c r="HJ238" s="80">
        <v>1.1329055235070398E-2</v>
      </c>
      <c r="HK238" s="80">
        <v>1.8424308032065854E-2</v>
      </c>
      <c r="HL238" s="80">
        <v>0</v>
      </c>
      <c r="HM238" s="80">
        <v>1.5416237331118948E-2</v>
      </c>
      <c r="HN238" s="80">
        <v>5.283080388559494E-2</v>
      </c>
      <c r="HO238" s="80">
        <v>0.13756421473979155</v>
      </c>
      <c r="HP238" s="80">
        <v>0</v>
      </c>
      <c r="HQ238" s="80">
        <v>0</v>
      </c>
      <c r="HR238" s="80">
        <v>0</v>
      </c>
      <c r="HS238" s="80">
        <v>0</v>
      </c>
      <c r="HT238" s="80">
        <v>0</v>
      </c>
      <c r="HU238" s="80">
        <v>0</v>
      </c>
      <c r="HV238" s="80">
        <v>0.11933561211489478</v>
      </c>
      <c r="HW238" s="80">
        <v>0</v>
      </c>
      <c r="HX238" s="80">
        <v>0</v>
      </c>
      <c r="HY238" s="80">
        <v>0</v>
      </c>
      <c r="HZ238" s="80">
        <v>6.0607868651863774E-2</v>
      </c>
      <c r="IA238" s="80">
        <v>6.2167833685380258E-2</v>
      </c>
      <c r="IB238" s="80">
        <v>6.3757580530830082E-2</v>
      </c>
      <c r="IC238" s="80">
        <v>0</v>
      </c>
      <c r="ID238" s="80">
        <v>0</v>
      </c>
      <c r="IE238" s="80">
        <v>0</v>
      </c>
      <c r="IF238" s="80">
        <v>0</v>
      </c>
      <c r="IG238" s="80">
        <v>6.9354737729534141E-2</v>
      </c>
      <c r="IH238" s="80">
        <v>7.3941647488230108E-2</v>
      </c>
      <c r="II238" s="80">
        <v>0</v>
      </c>
      <c r="IJ238" s="80">
        <v>0</v>
      </c>
      <c r="IK238" s="80">
        <v>0</v>
      </c>
      <c r="IL238" s="80">
        <v>0</v>
      </c>
      <c r="IM238" s="80">
        <v>0</v>
      </c>
      <c r="IN238" s="80">
        <v>0</v>
      </c>
      <c r="IO238" s="80">
        <v>0</v>
      </c>
      <c r="IP238" s="80">
        <v>0</v>
      </c>
      <c r="IQ238" s="80">
        <v>1</v>
      </c>
      <c r="IR238" s="80">
        <v>0.16666666666666666</v>
      </c>
      <c r="IS238" s="80">
        <v>1</v>
      </c>
      <c r="IT238" s="80">
        <v>1</v>
      </c>
      <c r="IU238" s="80">
        <v>1</v>
      </c>
      <c r="IV238" s="80">
        <v>0</v>
      </c>
      <c r="IW238" s="80">
        <v>1</v>
      </c>
      <c r="IX238" s="80">
        <v>3.9170371303646756E-3</v>
      </c>
      <c r="IY238" s="80">
        <v>0</v>
      </c>
      <c r="IZ238" s="80">
        <v>0</v>
      </c>
      <c r="JA238" s="80">
        <v>0</v>
      </c>
      <c r="JB238" s="80">
        <v>0</v>
      </c>
      <c r="JC238" s="80">
        <v>0</v>
      </c>
      <c r="JD238" s="80">
        <v>0</v>
      </c>
      <c r="JE238" s="80">
        <v>0</v>
      </c>
      <c r="JF238" s="80">
        <v>0</v>
      </c>
      <c r="JG238" s="80">
        <v>0</v>
      </c>
      <c r="JH238" s="80">
        <v>0</v>
      </c>
      <c r="JI238" s="80">
        <v>0</v>
      </c>
      <c r="JJ238" s="80">
        <v>0</v>
      </c>
      <c r="JK238" s="80">
        <v>2.7394409357072787E-3</v>
      </c>
      <c r="JL238" s="80">
        <v>0</v>
      </c>
      <c r="JM238" s="80">
        <v>2.5271614347769821E-2</v>
      </c>
      <c r="JN238" s="80">
        <v>0.11777624063096019</v>
      </c>
      <c r="JO238" s="80">
        <v>2.6331460767123911E-2</v>
      </c>
      <c r="JP238" s="80">
        <v>9.8689792405545988E-3</v>
      </c>
      <c r="JQ238" s="80">
        <v>5.2183215589462366E-2</v>
      </c>
      <c r="JR238" s="80">
        <v>1.8574729508374223E-2</v>
      </c>
      <c r="JS238" s="80">
        <v>0</v>
      </c>
      <c r="JT238" s="80">
        <v>0</v>
      </c>
      <c r="JU238" s="80">
        <v>0</v>
      </c>
      <c r="JV238" s="80">
        <v>0</v>
      </c>
      <c r="JW238" s="80">
        <v>0</v>
      </c>
      <c r="JX238" s="80">
        <v>0</v>
      </c>
      <c r="JY238" s="80">
        <v>0</v>
      </c>
      <c r="JZ238" s="80">
        <v>0</v>
      </c>
      <c r="KA238" s="80">
        <v>0</v>
      </c>
      <c r="KB238" s="80">
        <v>0</v>
      </c>
      <c r="KC238" s="80">
        <v>0</v>
      </c>
      <c r="KD238" s="80">
        <v>0</v>
      </c>
      <c r="KE238" s="80">
        <v>0</v>
      </c>
      <c r="KF238" s="80">
        <v>0</v>
      </c>
      <c r="KG238" s="80">
        <v>0</v>
      </c>
      <c r="KH238" s="80">
        <v>0</v>
      </c>
      <c r="KI238" s="80">
        <v>0</v>
      </c>
      <c r="KJ238" s="80">
        <v>0</v>
      </c>
      <c r="KK238" s="80">
        <v>0</v>
      </c>
      <c r="KL238" s="80">
        <v>0</v>
      </c>
      <c r="KM238" s="80">
        <v>6.6396404616198182E-2</v>
      </c>
      <c r="KN238" s="80">
        <v>8.4002023661478575E-2</v>
      </c>
      <c r="KO238" s="80">
        <v>8.2460809357546336E-2</v>
      </c>
      <c r="KP238" s="80">
        <v>7.4198456245540459E-2</v>
      </c>
      <c r="KQ238" s="80">
        <v>0</v>
      </c>
      <c r="KR238" s="80">
        <v>0</v>
      </c>
      <c r="KS238" s="80">
        <v>8.9235348263627723E-2</v>
      </c>
      <c r="KT238" s="80">
        <v>7.4729215827527493E-2</v>
      </c>
      <c r="KU238" s="80">
        <v>0</v>
      </c>
      <c r="KV238" s="80">
        <v>6.0047079463665776E-2</v>
      </c>
      <c r="KW238" s="80">
        <v>0</v>
      </c>
      <c r="KX238" s="80">
        <v>5.959322827940286E-2</v>
      </c>
      <c r="KY238" s="80">
        <v>6.7399688147106521E-2</v>
      </c>
      <c r="KZ238" s="80">
        <v>7.0185312935146182E-2</v>
      </c>
      <c r="LA238" s="80">
        <v>5.2763833229498569E-2</v>
      </c>
      <c r="LB238" s="80">
        <v>6.8875120431202405E-2</v>
      </c>
      <c r="LC238" s="80">
        <v>7.7109020102462109E-2</v>
      </c>
      <c r="LD238" s="80">
        <v>7.4776764608605689E-2</v>
      </c>
      <c r="LE238" s="80">
        <v>6.5459635699244553E-2</v>
      </c>
      <c r="LF238" s="80">
        <v>8.1297785769417555E-2</v>
      </c>
      <c r="LG238" s="80">
        <v>0</v>
      </c>
      <c r="LH238" s="80">
        <v>6.5378754027692693E-2</v>
      </c>
      <c r="LI238" s="80">
        <v>8.6377100735630083E-2</v>
      </c>
      <c r="LJ238" s="80">
        <v>3.4287427819850558E-2</v>
      </c>
      <c r="LK238" s="80">
        <v>5.3621937822159238E-2</v>
      </c>
      <c r="LL238" s="80">
        <v>3.8744358794161986E-2</v>
      </c>
      <c r="LM238" s="80">
        <v>6.8545810000127952E-2</v>
      </c>
      <c r="LN238" s="80">
        <v>0.1078110489212548</v>
      </c>
      <c r="LO238" s="80">
        <v>5.6928180383651515E-2</v>
      </c>
      <c r="LP238" s="80">
        <v>6.5518101664470738E-2</v>
      </c>
      <c r="LQ238" s="80">
        <v>5.0965447522404755E-2</v>
      </c>
      <c r="LR238" s="80">
        <v>6.679384569395927E-2</v>
      </c>
      <c r="LS238" s="80">
        <v>6.7411773424604624E-2</v>
      </c>
      <c r="LT238" s="80">
        <v>0</v>
      </c>
      <c r="LU238" s="80">
        <v>6.1498007299905698E-2</v>
      </c>
      <c r="LV238" s="80">
        <v>7.0990214457558279E-2</v>
      </c>
      <c r="LW238" s="80">
        <v>6.130128995850942E-2</v>
      </c>
      <c r="LX238" s="80">
        <v>7.86435729328058E-2</v>
      </c>
      <c r="LY238" s="80">
        <v>0</v>
      </c>
      <c r="LZ238" s="80">
        <v>6.502949454543909E-2</v>
      </c>
      <c r="MA238" s="80">
        <v>2.4525295363276679E-2</v>
      </c>
      <c r="MB238" s="80">
        <v>8.796870272526798E-2</v>
      </c>
      <c r="MC238" s="80">
        <v>0</v>
      </c>
      <c r="MD238" s="80">
        <v>0</v>
      </c>
      <c r="ME238" s="80">
        <v>8.2201435822440924E-2</v>
      </c>
      <c r="MF238" s="80">
        <v>5.4579240575349727E-2</v>
      </c>
      <c r="MG238" s="80">
        <v>5.8448372874801487E-2</v>
      </c>
      <c r="MH238" s="80">
        <v>3.8171534903277009E-2</v>
      </c>
      <c r="MI238" s="80">
        <v>4.6058246862533507E-2</v>
      </c>
      <c r="MJ238" s="80">
        <v>6.4759922834892E-2</v>
      </c>
      <c r="MK238" s="80">
        <v>0</v>
      </c>
      <c r="ML238" s="80">
        <v>0</v>
      </c>
      <c r="MM238" s="80">
        <v>5.2446236360303371E-2</v>
      </c>
      <c r="MN238" s="80">
        <v>0.10119410183209077</v>
      </c>
      <c r="MO238" s="80">
        <v>3.0745762950769768E-2</v>
      </c>
      <c r="MP238" s="80">
        <v>0</v>
      </c>
      <c r="MQ238" s="80">
        <v>3.9072250913683132E-2</v>
      </c>
      <c r="MR238" s="80">
        <v>0</v>
      </c>
      <c r="MS238" s="80">
        <v>1.2562938861685878E-2</v>
      </c>
      <c r="MT238" s="80">
        <v>9.6001192349431195E-3</v>
      </c>
      <c r="MU238" s="80">
        <v>9.6171583950234348E-3</v>
      </c>
      <c r="MV238" s="80">
        <v>0</v>
      </c>
      <c r="MW238" s="80">
        <v>0</v>
      </c>
      <c r="MX238" s="80">
        <v>0</v>
      </c>
      <c r="MY238" s="80">
        <v>0</v>
      </c>
      <c r="MZ238" s="80">
        <v>0</v>
      </c>
      <c r="NA238" s="80">
        <v>0</v>
      </c>
      <c r="NB238" s="80">
        <v>0</v>
      </c>
      <c r="NC238" s="80">
        <v>0</v>
      </c>
      <c r="ND238" s="80">
        <v>0</v>
      </c>
      <c r="NE238" s="80">
        <v>0</v>
      </c>
      <c r="NF238" s="80">
        <v>0</v>
      </c>
      <c r="NG238" s="80">
        <v>7.9613367693546475E-2</v>
      </c>
      <c r="NH238" s="80">
        <v>1.1902691989575912E-2</v>
      </c>
      <c r="NI238" s="80">
        <v>3.906184061631348E-2</v>
      </c>
      <c r="NJ238" s="80">
        <v>0.11784702962274907</v>
      </c>
      <c r="NK238" s="80">
        <v>1.2800072247126475E-2</v>
      </c>
      <c r="NL238" s="80">
        <v>0</v>
      </c>
      <c r="NM238" s="80">
        <v>5.8103052039096799E-3</v>
      </c>
      <c r="NN238" s="80">
        <v>0</v>
      </c>
      <c r="NO238" s="80">
        <v>0</v>
      </c>
      <c r="NP238" s="80">
        <v>0</v>
      </c>
      <c r="NQ238" s="80">
        <v>0</v>
      </c>
      <c r="NR238" s="80">
        <v>0</v>
      </c>
      <c r="NS238" s="80">
        <v>0</v>
      </c>
      <c r="NT238" s="80">
        <v>3.3986727908116895E-2</v>
      </c>
      <c r="NU238" s="80">
        <v>7.1378345746100441E-2</v>
      </c>
      <c r="NV238" s="80">
        <v>0</v>
      </c>
      <c r="NW238" s="80">
        <v>0</v>
      </c>
      <c r="NX238" s="80">
        <v>0</v>
      </c>
      <c r="NY238" s="80">
        <v>0</v>
      </c>
      <c r="NZ238" s="80">
        <v>0</v>
      </c>
      <c r="OA238" s="80">
        <v>2.2383673417165984E-3</v>
      </c>
      <c r="OB238" s="80">
        <v>4.333566473896531E-3</v>
      </c>
      <c r="OC238" s="80">
        <v>0.99729330423220663</v>
      </c>
      <c r="OD238" s="80">
        <v>1</v>
      </c>
      <c r="OE238" s="80">
        <v>0</v>
      </c>
      <c r="OF238" s="80">
        <v>0</v>
      </c>
      <c r="OG238" s="80">
        <v>0</v>
      </c>
      <c r="OH238" s="80">
        <v>0</v>
      </c>
      <c r="OI238" s="80">
        <v>0</v>
      </c>
      <c r="OJ238" s="80">
        <v>9.8943826998176723E-4</v>
      </c>
      <c r="OK238" s="80">
        <v>0</v>
      </c>
      <c r="OL238" s="80">
        <v>0</v>
      </c>
      <c r="OM238" s="80">
        <v>0</v>
      </c>
      <c r="ON238" s="80">
        <v>0</v>
      </c>
      <c r="OO238" s="80">
        <v>6.5282766075711318E-3</v>
      </c>
      <c r="OP238" s="80">
        <v>7.9103100779454344E-2</v>
      </c>
      <c r="OQ238" s="80">
        <v>0</v>
      </c>
      <c r="OR238" s="80">
        <v>0</v>
      </c>
      <c r="OS238" s="80">
        <v>7.2759241847136544E-2</v>
      </c>
      <c r="OT238" s="80">
        <v>7.6383737750274641E-2</v>
      </c>
      <c r="OU238" s="80">
        <v>7.9944674744904951E-2</v>
      </c>
      <c r="OV238" s="80">
        <v>1</v>
      </c>
      <c r="OW238" s="80">
        <v>0</v>
      </c>
      <c r="OX238" s="80">
        <v>0</v>
      </c>
      <c r="OY238" s="80">
        <v>0</v>
      </c>
      <c r="OZ238" s="80">
        <v>7.5856522780118577E-2</v>
      </c>
      <c r="PA238" s="80">
        <v>7.8307781165884174E-2</v>
      </c>
      <c r="PB238" s="80">
        <v>0</v>
      </c>
      <c r="PC238" s="80">
        <v>0</v>
      </c>
      <c r="PD238" s="80">
        <v>0</v>
      </c>
      <c r="PE238" s="80">
        <v>0</v>
      </c>
      <c r="PF238" s="80">
        <v>0</v>
      </c>
      <c r="PG238" s="80">
        <v>0</v>
      </c>
      <c r="PH238" s="80">
        <v>0</v>
      </c>
      <c r="PI238" s="80">
        <v>0</v>
      </c>
      <c r="PJ238" s="80">
        <v>0</v>
      </c>
      <c r="PK238" s="80">
        <v>0</v>
      </c>
      <c r="PL238" s="80">
        <v>0</v>
      </c>
      <c r="PM238" s="80">
        <v>6.9777923717967663E-2</v>
      </c>
      <c r="PN238" s="80">
        <v>4.215249106633203E-2</v>
      </c>
      <c r="PO238" s="80">
        <v>0</v>
      </c>
      <c r="PP238" s="80">
        <v>0</v>
      </c>
      <c r="PQ238" s="80">
        <v>0</v>
      </c>
      <c r="PR238" s="80">
        <v>0</v>
      </c>
      <c r="PS238" s="80">
        <v>0</v>
      </c>
      <c r="PT238" s="80">
        <v>0</v>
      </c>
      <c r="PU238" s="80">
        <v>3.3997460841478285E-4</v>
      </c>
      <c r="PV238" s="80">
        <v>0</v>
      </c>
      <c r="PW238" s="80">
        <v>0</v>
      </c>
      <c r="PX238" s="80">
        <v>0</v>
      </c>
      <c r="PY238" s="80">
        <v>0</v>
      </c>
      <c r="PZ238" s="80">
        <v>0</v>
      </c>
      <c r="QA238" s="80">
        <v>0</v>
      </c>
      <c r="QB238" s="80">
        <v>0</v>
      </c>
      <c r="QC238" s="80">
        <v>1.9138949697342551E-3</v>
      </c>
      <c r="QD238" s="80">
        <v>0</v>
      </c>
      <c r="QE238" s="80">
        <v>0</v>
      </c>
      <c r="QF238" s="80">
        <v>0</v>
      </c>
      <c r="QG238" s="80">
        <v>0</v>
      </c>
      <c r="QH238" s="80">
        <v>0</v>
      </c>
      <c r="QI238" s="80">
        <v>0</v>
      </c>
      <c r="QJ238" s="80">
        <v>0</v>
      </c>
      <c r="QK238" s="80">
        <v>0</v>
      </c>
      <c r="QL238" s="80">
        <v>0</v>
      </c>
      <c r="QM238" s="80">
        <v>0</v>
      </c>
      <c r="QN238" s="80">
        <v>0</v>
      </c>
      <c r="QO238" s="80">
        <v>5.8253129339545691E-2</v>
      </c>
      <c r="QP238" s="80">
        <v>3.1230746030113197E-2</v>
      </c>
      <c r="QQ238" s="80">
        <v>0.22283592954884543</v>
      </c>
      <c r="QR238" s="80">
        <v>3.7390958336198009E-2</v>
      </c>
      <c r="QS238" s="80">
        <v>0.14217587215201968</v>
      </c>
      <c r="QT238" s="80">
        <v>1</v>
      </c>
      <c r="QU238" s="80">
        <v>0</v>
      </c>
      <c r="QV238" s="80">
        <v>0</v>
      </c>
      <c r="QW238" s="80">
        <v>7.3802235226769028E-2</v>
      </c>
      <c r="QX238" s="80">
        <v>7.379331053592407E-2</v>
      </c>
      <c r="QY238" s="80">
        <v>2.8268972434570556E-2</v>
      </c>
      <c r="QZ238" s="80">
        <v>4.3733016533831187E-2</v>
      </c>
      <c r="RA238" s="80">
        <v>0</v>
      </c>
      <c r="RB238" s="80">
        <v>0</v>
      </c>
      <c r="RC238" s="80">
        <v>0</v>
      </c>
      <c r="RD238" s="80">
        <v>0</v>
      </c>
      <c r="RE238" s="80">
        <v>0</v>
      </c>
      <c r="RF238" s="80">
        <v>0</v>
      </c>
      <c r="RG238" s="80">
        <v>0</v>
      </c>
      <c r="RH238" s="80">
        <v>0</v>
      </c>
      <c r="RI238" s="80">
        <v>7.7718099004452576E-2</v>
      </c>
      <c r="RJ238" s="80">
        <v>5.5599186774172416E-2</v>
      </c>
      <c r="RK238" s="80">
        <v>5.5879309708519093E-2</v>
      </c>
      <c r="RL238" s="80">
        <v>4.9702716359970471E-2</v>
      </c>
      <c r="RM238" s="80">
        <v>4.8017682820349156E-2</v>
      </c>
      <c r="RN238" s="80">
        <v>6.3208850172327066E-2</v>
      </c>
      <c r="RO238" s="80">
        <v>6.6517615030032701E-2</v>
      </c>
      <c r="RP238" s="80">
        <v>0</v>
      </c>
      <c r="RQ238" s="80">
        <v>0</v>
      </c>
      <c r="RR238" s="80">
        <v>0</v>
      </c>
      <c r="RS238" s="80">
        <v>0</v>
      </c>
      <c r="RT238" s="80">
        <v>0</v>
      </c>
      <c r="RU238" s="80">
        <v>0</v>
      </c>
      <c r="RV238" s="80">
        <v>6.3165957931058045E-2</v>
      </c>
      <c r="RW238" s="80">
        <v>9.1479065058975864E-2</v>
      </c>
      <c r="RX238" s="80">
        <v>0</v>
      </c>
      <c r="RY238" s="80">
        <v>0</v>
      </c>
      <c r="RZ238" s="80">
        <v>0</v>
      </c>
      <c r="SA238" s="80">
        <v>0</v>
      </c>
      <c r="SB238" s="80">
        <v>0</v>
      </c>
      <c r="SC238" s="80">
        <v>0</v>
      </c>
      <c r="SD238" s="80">
        <v>0</v>
      </c>
      <c r="SE238" s="80">
        <v>0</v>
      </c>
      <c r="SF238" s="80">
        <v>0</v>
      </c>
      <c r="SG238" s="80">
        <v>0.3874807084850021</v>
      </c>
      <c r="SH238" s="80">
        <v>5.1913650283568806E-2</v>
      </c>
      <c r="SI238" s="80">
        <v>5.1740086077400257E-2</v>
      </c>
      <c r="SJ238" s="80">
        <v>0</v>
      </c>
      <c r="SK238" s="80">
        <v>6.2686661754805334E-2</v>
      </c>
      <c r="SL238" s="80">
        <v>6.2686661754805334E-2</v>
      </c>
      <c r="SM238" s="80">
        <v>0</v>
      </c>
      <c r="SN238" s="80">
        <v>8.7872474779826959E-2</v>
      </c>
      <c r="SO238" s="80">
        <v>0</v>
      </c>
      <c r="SP238" s="80">
        <v>2.102354515785863E-2</v>
      </c>
      <c r="SQ238" s="80">
        <v>1.4004651159335565E-2</v>
      </c>
      <c r="SR238" s="80">
        <v>6.0252982566848301E-2</v>
      </c>
      <c r="SS238" s="80">
        <v>9.1469009340137672E-2</v>
      </c>
      <c r="ST238" s="80">
        <v>0</v>
      </c>
      <c r="SU238" s="80">
        <v>0</v>
      </c>
      <c r="SV238" s="80">
        <v>0</v>
      </c>
      <c r="SW238" s="80">
        <v>8.1763985718298487E-2</v>
      </c>
      <c r="SX238" s="80">
        <v>8.006406740466851E-2</v>
      </c>
      <c r="SY238" s="80">
        <v>7.2055296432751104E-2</v>
      </c>
      <c r="SZ238" s="80">
        <v>0.10190542127607159</v>
      </c>
      <c r="TA238" s="80">
        <v>6.7319552546483086E-2</v>
      </c>
      <c r="TB238" s="80">
        <v>9.3818586603468382E-2</v>
      </c>
      <c r="TC238" s="80">
        <v>6.5442006613886369E-2</v>
      </c>
      <c r="TD238" s="80">
        <v>0</v>
      </c>
      <c r="TE238" s="80">
        <v>6.2547652931747811E-4</v>
      </c>
      <c r="TF238" s="80">
        <v>0</v>
      </c>
      <c r="TG238" s="80">
        <v>0</v>
      </c>
      <c r="TH238" s="80">
        <v>0</v>
      </c>
      <c r="TI238" s="80">
        <v>5.4991854011074315E-2</v>
      </c>
      <c r="TJ238" s="80">
        <v>8.0195735373438604E-2</v>
      </c>
      <c r="TK238" s="80">
        <v>8.6869759583051362E-2</v>
      </c>
      <c r="TL238" s="80">
        <v>0.10817663729111476</v>
      </c>
      <c r="TM238" s="80">
        <v>0</v>
      </c>
      <c r="TN238" s="80">
        <v>0</v>
      </c>
      <c r="TO238" s="80">
        <v>0</v>
      </c>
      <c r="TP238" s="80">
        <v>0</v>
      </c>
      <c r="TQ238" s="80">
        <v>0</v>
      </c>
      <c r="TR238" s="80">
        <v>0.5</v>
      </c>
      <c r="TS238" s="80">
        <v>0</v>
      </c>
      <c r="TT238" s="80">
        <v>1</v>
      </c>
      <c r="TU238" s="80">
        <v>4.3988352728952622E-2</v>
      </c>
      <c r="TV238" s="80">
        <v>0</v>
      </c>
      <c r="TW238" s="80">
        <v>7.5201110363585483E-2</v>
      </c>
      <c r="TX238" s="80">
        <v>0</v>
      </c>
      <c r="TY238" s="80">
        <v>5.2118389218045957E-2</v>
      </c>
      <c r="TZ238" s="80">
        <v>0</v>
      </c>
      <c r="UA238" s="80">
        <v>0</v>
      </c>
      <c r="UB238" s="80">
        <v>3.0822749167152996E-2</v>
      </c>
      <c r="UC238" s="80">
        <v>0</v>
      </c>
      <c r="UD238" s="80">
        <v>0.68417460458125001</v>
      </c>
      <c r="UE238" s="80">
        <v>0</v>
      </c>
      <c r="UF238" s="80">
        <v>0</v>
      </c>
      <c r="UG238" s="80">
        <v>5.4282204431971876E-2</v>
      </c>
    </row>
    <row r="239" spans="1:555">
      <c r="A239" s="736"/>
      <c r="B239" s="75">
        <v>43497</v>
      </c>
      <c r="C239" s="80">
        <v>0.14994024617461285</v>
      </c>
      <c r="D239" s="80">
        <v>0.17671765693748956</v>
      </c>
      <c r="E239" s="80">
        <v>0.17986760671192403</v>
      </c>
      <c r="F239" s="80">
        <v>0.17633818054218925</v>
      </c>
      <c r="G239" s="80">
        <v>0.18292350833939452</v>
      </c>
      <c r="H239" s="80">
        <v>0.22513529671330698</v>
      </c>
      <c r="I239" s="80">
        <v>0.22513739113414147</v>
      </c>
      <c r="J239" s="80">
        <v>0.22512156861578755</v>
      </c>
      <c r="K239" s="80">
        <v>0.2251246219020461</v>
      </c>
      <c r="L239" s="80">
        <v>0.20457441780987828</v>
      </c>
      <c r="M239" s="80">
        <v>0.13285656291512768</v>
      </c>
      <c r="N239" s="80">
        <v>0.12335643320625908</v>
      </c>
      <c r="O239" s="80">
        <v>0.12335648382930448</v>
      </c>
      <c r="P239" s="80">
        <v>0.26009829796524292</v>
      </c>
      <c r="Q239" s="80">
        <v>0.13304211233104657</v>
      </c>
      <c r="R239" s="80">
        <v>0.16444582401120769</v>
      </c>
      <c r="S239" s="80">
        <v>0.15663091633525111</v>
      </c>
      <c r="T239" s="80">
        <v>0.16788821499415252</v>
      </c>
      <c r="U239" s="80">
        <v>0.16787453657157195</v>
      </c>
      <c r="V239" s="80">
        <v>0.16788080546662784</v>
      </c>
      <c r="W239" s="80">
        <v>0.15739274278557172</v>
      </c>
      <c r="X239" s="80">
        <v>0.1492168872626331</v>
      </c>
      <c r="Y239" s="80">
        <v>0.17163210464680964</v>
      </c>
      <c r="Z239" s="80">
        <v>0.17097996579398897</v>
      </c>
      <c r="AA239" s="80">
        <v>0.17097996571947266</v>
      </c>
      <c r="AB239" s="80">
        <v>0.18043970068060597</v>
      </c>
      <c r="AC239" s="80">
        <v>0.34150370632984406</v>
      </c>
      <c r="AD239" s="80">
        <v>0.15955651062134152</v>
      </c>
      <c r="AE239" s="80">
        <v>6.5336490665442906E-2</v>
      </c>
      <c r="AF239" s="80">
        <v>4.8873920457534706E-2</v>
      </c>
      <c r="AG239" s="80">
        <v>0.10689324783173358</v>
      </c>
      <c r="AH239" s="80">
        <v>0.13560535326027673</v>
      </c>
      <c r="AI239" s="80">
        <v>0.12154409175729566</v>
      </c>
      <c r="AJ239" s="80">
        <v>0.14135327696371991</v>
      </c>
      <c r="AK239" s="80">
        <v>0.13079234700108786</v>
      </c>
      <c r="AL239" s="80">
        <v>0.13026626049647597</v>
      </c>
      <c r="AM239" s="80">
        <v>0.15635891980564123</v>
      </c>
      <c r="AN239" s="80">
        <v>5.381927720756462E-4</v>
      </c>
      <c r="AO239" s="80">
        <v>0.17453200738728764</v>
      </c>
      <c r="AP239" s="80">
        <v>0.17571904328986845</v>
      </c>
      <c r="AQ239" s="80">
        <v>0.18342341040186555</v>
      </c>
      <c r="AR239" s="80">
        <v>0.14063290791023611</v>
      </c>
      <c r="AS239" s="80">
        <v>0.15748542449860709</v>
      </c>
      <c r="AT239" s="80">
        <v>0.19919483956934203</v>
      </c>
      <c r="AU239" s="80">
        <v>0.13528165787315508</v>
      </c>
      <c r="AV239" s="80">
        <v>0</v>
      </c>
      <c r="AW239" s="80">
        <v>0</v>
      </c>
      <c r="AX239" s="80">
        <v>0.21929614116019064</v>
      </c>
      <c r="AY239" s="80">
        <v>0.10507046102573295</v>
      </c>
      <c r="AZ239" s="80">
        <v>8.0127312282237684E-2</v>
      </c>
      <c r="BA239" s="80">
        <v>0</v>
      </c>
      <c r="BB239" s="80">
        <v>5.2161228754201004E-2</v>
      </c>
      <c r="BC239" s="80">
        <v>0.10286379772325882</v>
      </c>
      <c r="BD239" s="80">
        <v>0.12136433558515601</v>
      </c>
      <c r="BE239" s="80">
        <v>0.1440413090372166</v>
      </c>
      <c r="BF239" s="80">
        <v>0.12439336082525462</v>
      </c>
      <c r="BG239" s="80">
        <v>0.12029281264185146</v>
      </c>
      <c r="BH239" s="80">
        <v>0.16164540319930409</v>
      </c>
      <c r="BI239" s="80">
        <v>0.12829808060847747</v>
      </c>
      <c r="BJ239" s="80">
        <v>1.2974463423675586E-3</v>
      </c>
      <c r="BK239" s="80">
        <v>0.12754166741751843</v>
      </c>
      <c r="BL239" s="80">
        <v>0.12981294481798361</v>
      </c>
      <c r="BM239" s="80">
        <v>1.0163559110899612E-2</v>
      </c>
      <c r="BN239" s="80">
        <v>0.13994619957374932</v>
      </c>
      <c r="BO239" s="80">
        <v>0.16560489585249161</v>
      </c>
      <c r="BP239" s="80">
        <v>0</v>
      </c>
      <c r="BQ239" s="80">
        <v>0.19717989406134045</v>
      </c>
      <c r="BR239" s="80">
        <v>0.16444651968507229</v>
      </c>
      <c r="BS239" s="80">
        <v>0.14523188947049093</v>
      </c>
      <c r="BT239" s="80">
        <v>9.872074073402641E-2</v>
      </c>
      <c r="BU239" s="80">
        <v>9.5857084244155108E-2</v>
      </c>
      <c r="BV239" s="80">
        <v>0.65192048902747723</v>
      </c>
      <c r="BW239" s="80">
        <v>0.10970334682128599</v>
      </c>
      <c r="BX239" s="80">
        <v>0.11667801103693295</v>
      </c>
      <c r="BY239" s="80">
        <v>5.1446556571185478E-2</v>
      </c>
      <c r="BZ239" s="80">
        <v>3.3652887093347433E-2</v>
      </c>
      <c r="CA239" s="80">
        <v>0</v>
      </c>
      <c r="CB239" s="80">
        <v>0</v>
      </c>
      <c r="CC239" s="80">
        <v>0.17806268360432437</v>
      </c>
      <c r="CD239" s="80">
        <v>0.36656203544445459</v>
      </c>
      <c r="CE239" s="80">
        <v>0.16032579262664132</v>
      </c>
      <c r="CF239" s="80">
        <v>0.13796699111436486</v>
      </c>
      <c r="CG239" s="80">
        <v>0.17025230620109194</v>
      </c>
      <c r="CH239" s="80">
        <v>0.11436388854368859</v>
      </c>
      <c r="CI239" s="80">
        <v>0.19888048601364211</v>
      </c>
      <c r="CJ239" s="80">
        <v>0.17155688936504343</v>
      </c>
      <c r="CK239" s="80">
        <v>0.17902715735326602</v>
      </c>
      <c r="CL239" s="80">
        <v>0.15687608905719314</v>
      </c>
      <c r="CM239" s="80">
        <v>0.17219979787838668</v>
      </c>
      <c r="CN239" s="80">
        <v>0.16545673556975604</v>
      </c>
      <c r="CO239" s="80">
        <v>0.14529797326925292</v>
      </c>
      <c r="CP239" s="80">
        <v>0.25088924820367375</v>
      </c>
      <c r="CQ239" s="80">
        <v>0</v>
      </c>
      <c r="CR239" s="80">
        <v>0.14198904786742303</v>
      </c>
      <c r="CS239" s="80">
        <v>0.16644980280916843</v>
      </c>
      <c r="CT239" s="80">
        <v>0.1664952816389299</v>
      </c>
      <c r="CU239" s="80">
        <v>0</v>
      </c>
      <c r="CV239" s="80">
        <v>0.13095775361909195</v>
      </c>
      <c r="CW239" s="80">
        <v>0.1191843069596403</v>
      </c>
      <c r="CX239" s="80">
        <v>0.18452116206367561</v>
      </c>
      <c r="CY239" s="80">
        <v>0</v>
      </c>
      <c r="CZ239" s="80">
        <v>0.15939310505071747</v>
      </c>
      <c r="DA239" s="80">
        <v>0.16059884928435791</v>
      </c>
      <c r="DB239" s="80">
        <v>0.15274345188887667</v>
      </c>
      <c r="DC239" s="80">
        <v>0</v>
      </c>
      <c r="DD239" s="80">
        <v>0.18292957228143567</v>
      </c>
      <c r="DE239" s="80">
        <v>0</v>
      </c>
      <c r="DF239" s="80">
        <v>0.15088051466294355</v>
      </c>
      <c r="DG239" s="80">
        <v>0.11411091197243489</v>
      </c>
      <c r="DH239" s="80">
        <v>7.0566317458144345E-2</v>
      </c>
      <c r="DI239" s="80">
        <v>0.13116038830287571</v>
      </c>
      <c r="DJ239" s="80">
        <v>0</v>
      </c>
      <c r="DK239" s="80">
        <v>0.12177465204705837</v>
      </c>
      <c r="DL239" s="80">
        <v>0</v>
      </c>
      <c r="DM239" s="80">
        <v>0.15336119463090228</v>
      </c>
      <c r="DN239" s="80">
        <v>0.28392928655658617</v>
      </c>
      <c r="DO239" s="80">
        <v>0.17560054018756943</v>
      </c>
      <c r="DP239" s="80">
        <v>0.22884343254095585</v>
      </c>
      <c r="DQ239" s="80">
        <v>0.17594954284047143</v>
      </c>
      <c r="DR239" s="80">
        <v>0.15396915434982</v>
      </c>
      <c r="DS239" s="80">
        <v>0.14189673045428208</v>
      </c>
      <c r="DT239" s="80">
        <v>0.14224893260293203</v>
      </c>
      <c r="DU239" s="80">
        <v>0.13517175090502212</v>
      </c>
      <c r="DV239" s="80">
        <v>0.11870940833088459</v>
      </c>
      <c r="DW239" s="80">
        <v>0.17548852011785748</v>
      </c>
      <c r="DX239" s="80">
        <v>0.19532754475658518</v>
      </c>
      <c r="DY239" s="80">
        <v>0.1875</v>
      </c>
      <c r="DZ239" s="80">
        <v>0</v>
      </c>
      <c r="EA239" s="80">
        <v>0.15237606908919166</v>
      </c>
      <c r="EB239" s="80">
        <v>0</v>
      </c>
      <c r="EC239" s="80">
        <v>0.13451704801314812</v>
      </c>
      <c r="ED239" s="80">
        <v>0.11866321044565355</v>
      </c>
      <c r="EE239" s="80">
        <v>0.14214666478044591</v>
      </c>
      <c r="EF239" s="80">
        <v>0.15188659408390243</v>
      </c>
      <c r="EG239" s="80">
        <v>0.13302792458839235</v>
      </c>
      <c r="EH239" s="80">
        <v>0.13360445390028292</v>
      </c>
      <c r="EI239" s="80">
        <v>0.11779457360796777</v>
      </c>
      <c r="EJ239" s="80">
        <v>2.2601331778097186E-2</v>
      </c>
      <c r="EK239" s="80">
        <v>0.13557674005269299</v>
      </c>
      <c r="EL239" s="80">
        <v>0.13520215216492826</v>
      </c>
      <c r="EM239" s="80">
        <v>0.11930369386128672</v>
      </c>
      <c r="EN239" s="80">
        <v>0.13867013386130189</v>
      </c>
      <c r="EO239" s="80">
        <v>0.15462391342563142</v>
      </c>
      <c r="EP239" s="80">
        <v>0.13861078253607215</v>
      </c>
      <c r="EQ239" s="80">
        <v>0.21135966462456801</v>
      </c>
      <c r="ER239" s="80">
        <v>0.1444131329661946</v>
      </c>
      <c r="ES239" s="80">
        <v>0.16939327741506344</v>
      </c>
      <c r="ET239" s="80">
        <v>0.12219418737222741</v>
      </c>
      <c r="EU239" s="80">
        <v>0.14499914512115336</v>
      </c>
      <c r="EV239" s="80">
        <v>0.15931057222599529</v>
      </c>
      <c r="EW239" s="80">
        <v>0.16904223260232246</v>
      </c>
      <c r="EX239" s="80">
        <v>0</v>
      </c>
      <c r="EY239" s="80">
        <v>0.17799746796295127</v>
      </c>
      <c r="EZ239" s="80">
        <v>0.16585949822926316</v>
      </c>
      <c r="FA239" s="80">
        <v>0.19363566853591352</v>
      </c>
      <c r="FB239" s="80">
        <v>0</v>
      </c>
      <c r="FC239" s="80">
        <v>0.17758410765547136</v>
      </c>
      <c r="FD239" s="80">
        <v>0</v>
      </c>
      <c r="FE239" s="80">
        <v>0</v>
      </c>
      <c r="FF239" s="80">
        <v>0.19823909670599602</v>
      </c>
      <c r="FG239" s="80">
        <v>0.21411805265919137</v>
      </c>
      <c r="FH239" s="80">
        <v>0.15824569972639027</v>
      </c>
      <c r="FI239" s="80">
        <v>0.18449374820942985</v>
      </c>
      <c r="FJ239" s="80">
        <v>0.24485843306392219</v>
      </c>
      <c r="FK239" s="80">
        <v>0.12318427988871944</v>
      </c>
      <c r="FL239" s="80">
        <v>0</v>
      </c>
      <c r="FM239" s="80">
        <v>0</v>
      </c>
      <c r="FN239" s="80">
        <v>0</v>
      </c>
      <c r="FO239" s="80">
        <v>0.29434846866559983</v>
      </c>
      <c r="FP239" s="80">
        <v>0.11003644535210325</v>
      </c>
      <c r="FQ239" s="80">
        <v>0</v>
      </c>
      <c r="FR239" s="80">
        <v>0.13106869236367311</v>
      </c>
      <c r="FS239" s="80">
        <v>0.12334005576879303</v>
      </c>
      <c r="FT239" s="80">
        <v>0.22628540544738607</v>
      </c>
      <c r="FU239" s="80">
        <v>0.11849745784451471</v>
      </c>
      <c r="FV239" s="80">
        <v>5.8558372449767505E-2</v>
      </c>
      <c r="FW239" s="80">
        <v>4.7232483579611975E-2</v>
      </c>
      <c r="FX239" s="80">
        <v>0.11497191869961818</v>
      </c>
      <c r="FY239" s="80">
        <v>0</v>
      </c>
      <c r="FZ239" s="80">
        <v>0.10952509015736567</v>
      </c>
      <c r="GA239" s="80">
        <v>0.13698549374039337</v>
      </c>
      <c r="GB239" s="80">
        <v>0.11072015524752402</v>
      </c>
      <c r="GC239" s="80">
        <v>0.13914701721066375</v>
      </c>
      <c r="GD239" s="80">
        <v>0</v>
      </c>
      <c r="GE239" s="80">
        <v>0.145286939810121</v>
      </c>
      <c r="GF239" s="80">
        <v>0</v>
      </c>
      <c r="GG239" s="80">
        <v>0.20531755719981742</v>
      </c>
      <c r="GH239" s="80">
        <v>0.20674761916022227</v>
      </c>
      <c r="GI239" s="80">
        <v>0.1588105240541271</v>
      </c>
      <c r="GJ239" s="80">
        <v>0.1588105240541271</v>
      </c>
      <c r="GK239" s="80">
        <v>0</v>
      </c>
      <c r="GL239" s="80">
        <v>0.13673377930133906</v>
      </c>
      <c r="GM239" s="80">
        <v>0.1433941608130187</v>
      </c>
      <c r="GN239" s="80">
        <v>0.29996963570753182</v>
      </c>
      <c r="GO239" s="80">
        <v>8.1855163689667665E-2</v>
      </c>
      <c r="GP239" s="80">
        <v>0</v>
      </c>
      <c r="GQ239" s="80">
        <v>0</v>
      </c>
      <c r="GR239" s="80">
        <v>9.7880416272341966E-2</v>
      </c>
      <c r="GS239" s="80">
        <v>0</v>
      </c>
      <c r="GT239" s="80">
        <v>0.14454326266992584</v>
      </c>
      <c r="GU239" s="80">
        <v>1.8895715598755362E-2</v>
      </c>
      <c r="GV239" s="80">
        <v>0</v>
      </c>
      <c r="GW239" s="80">
        <v>0</v>
      </c>
      <c r="GX239" s="80">
        <v>0</v>
      </c>
      <c r="GY239" s="80">
        <v>0</v>
      </c>
      <c r="GZ239" s="80">
        <v>4.6131801525876252E-2</v>
      </c>
      <c r="HA239" s="80">
        <v>0.25512482363937072</v>
      </c>
      <c r="HB239" s="80">
        <v>0</v>
      </c>
      <c r="HC239" s="80">
        <v>0</v>
      </c>
      <c r="HD239" s="80">
        <v>0</v>
      </c>
      <c r="HE239" s="80">
        <v>7.9930280749429844E-2</v>
      </c>
      <c r="HF239" s="80">
        <v>0</v>
      </c>
      <c r="HG239" s="80">
        <v>0</v>
      </c>
      <c r="HH239" s="80">
        <v>9.8177509577932379E-2</v>
      </c>
      <c r="HI239" s="80">
        <v>4.0686041965909102E-2</v>
      </c>
      <c r="HJ239" s="80">
        <v>0.10196829007824149</v>
      </c>
      <c r="HK239" s="80">
        <v>7.6803334755730812E-2</v>
      </c>
      <c r="HL239" s="80">
        <v>0</v>
      </c>
      <c r="HM239" s="80">
        <v>4.3731199147091768E-2</v>
      </c>
      <c r="HN239" s="80">
        <v>0.12153986681053573</v>
      </c>
      <c r="HO239" s="80">
        <v>0.18629311393611891</v>
      </c>
      <c r="HP239" s="80">
        <v>0</v>
      </c>
      <c r="HQ239" s="80">
        <v>0</v>
      </c>
      <c r="HR239" s="80">
        <v>0</v>
      </c>
      <c r="HS239" s="80">
        <v>0</v>
      </c>
      <c r="HT239" s="80">
        <v>0</v>
      </c>
      <c r="HU239" s="80">
        <v>0</v>
      </c>
      <c r="HV239" s="80">
        <v>0.16521038996260018</v>
      </c>
      <c r="HW239" s="80">
        <v>0</v>
      </c>
      <c r="HX239" s="80">
        <v>0</v>
      </c>
      <c r="HY239" s="80">
        <v>0</v>
      </c>
      <c r="HZ239" s="80">
        <v>0.12725244449741666</v>
      </c>
      <c r="IA239" s="80">
        <v>0.12896482059547548</v>
      </c>
      <c r="IB239" s="80">
        <v>0.13058235874472252</v>
      </c>
      <c r="IC239" s="80">
        <v>0</v>
      </c>
      <c r="ID239" s="80">
        <v>0</v>
      </c>
      <c r="IE239" s="80">
        <v>0</v>
      </c>
      <c r="IF239" s="80">
        <v>0</v>
      </c>
      <c r="IG239" s="80">
        <v>0.14316769171045562</v>
      </c>
      <c r="IH239" s="80">
        <v>0.1526864224290698</v>
      </c>
      <c r="II239" s="80">
        <v>0</v>
      </c>
      <c r="IJ239" s="80">
        <v>0</v>
      </c>
      <c r="IK239" s="80">
        <v>0</v>
      </c>
      <c r="IL239" s="80">
        <v>4.5470285807813433E-2</v>
      </c>
      <c r="IM239" s="80">
        <v>0</v>
      </c>
      <c r="IN239" s="80">
        <v>4.5470285820326452E-2</v>
      </c>
      <c r="IO239" s="80">
        <v>4.5470285812506998E-2</v>
      </c>
      <c r="IP239" s="80">
        <v>4.5470285806125728E-2</v>
      </c>
      <c r="IQ239" s="80">
        <v>1</v>
      </c>
      <c r="IR239" s="80">
        <v>0.83333333333333326</v>
      </c>
      <c r="IS239" s="80">
        <v>1</v>
      </c>
      <c r="IT239" s="80">
        <v>1</v>
      </c>
      <c r="IU239" s="80">
        <v>1</v>
      </c>
      <c r="IV239" s="80">
        <v>4.5454545472744488E-2</v>
      </c>
      <c r="IW239" s="80">
        <v>1</v>
      </c>
      <c r="IX239" s="80">
        <v>3.2241061893924741E-2</v>
      </c>
      <c r="IY239" s="80">
        <v>0</v>
      </c>
      <c r="IZ239" s="80">
        <v>0</v>
      </c>
      <c r="JA239" s="80">
        <v>0</v>
      </c>
      <c r="JB239" s="80">
        <v>0</v>
      </c>
      <c r="JC239" s="80">
        <v>0</v>
      </c>
      <c r="JD239" s="80">
        <v>0</v>
      </c>
      <c r="JE239" s="80">
        <v>0</v>
      </c>
      <c r="JF239" s="80">
        <v>0</v>
      </c>
      <c r="JG239" s="80">
        <v>0</v>
      </c>
      <c r="JH239" s="80">
        <v>0</v>
      </c>
      <c r="JI239" s="80">
        <v>0</v>
      </c>
      <c r="JJ239" s="80">
        <v>0</v>
      </c>
      <c r="JK239" s="80">
        <v>3.203767176691151E-2</v>
      </c>
      <c r="JL239" s="80">
        <v>0</v>
      </c>
      <c r="JM239" s="80">
        <v>9.7835248008015047E-2</v>
      </c>
      <c r="JN239" s="80">
        <v>0.15386842395486777</v>
      </c>
      <c r="JO239" s="80">
        <v>0.10733573976428383</v>
      </c>
      <c r="JP239" s="80">
        <v>8.159468784011166E-2</v>
      </c>
      <c r="JQ239" s="80">
        <v>0.13144643623648752</v>
      </c>
      <c r="JR239" s="80">
        <v>0.11581697443330433</v>
      </c>
      <c r="JS239" s="80">
        <v>0</v>
      </c>
      <c r="JT239" s="80">
        <v>0</v>
      </c>
      <c r="JU239" s="80">
        <v>0</v>
      </c>
      <c r="JV239" s="80">
        <v>0</v>
      </c>
      <c r="JW239" s="80">
        <v>0</v>
      </c>
      <c r="JX239" s="80">
        <v>0</v>
      </c>
      <c r="JY239" s="80">
        <v>0</v>
      </c>
      <c r="JZ239" s="80">
        <v>0</v>
      </c>
      <c r="KA239" s="80">
        <v>0</v>
      </c>
      <c r="KB239" s="80">
        <v>0</v>
      </c>
      <c r="KC239" s="80">
        <v>0</v>
      </c>
      <c r="KD239" s="80">
        <v>0</v>
      </c>
      <c r="KE239" s="80">
        <v>0</v>
      </c>
      <c r="KF239" s="80">
        <v>0</v>
      </c>
      <c r="KG239" s="80">
        <v>0</v>
      </c>
      <c r="KH239" s="80">
        <v>0</v>
      </c>
      <c r="KI239" s="80">
        <v>5.1514864306851864E-2</v>
      </c>
      <c r="KJ239" s="80">
        <v>0</v>
      </c>
      <c r="KK239" s="80">
        <v>0</v>
      </c>
      <c r="KL239" s="80">
        <v>0</v>
      </c>
      <c r="KM239" s="80">
        <v>0.16007108197993958</v>
      </c>
      <c r="KN239" s="80">
        <v>0.16582091460054363</v>
      </c>
      <c r="KO239" s="80">
        <v>0.16184811807855992</v>
      </c>
      <c r="KP239" s="80">
        <v>0.17098876707957583</v>
      </c>
      <c r="KQ239" s="80">
        <v>0</v>
      </c>
      <c r="KR239" s="80">
        <v>0</v>
      </c>
      <c r="KS239" s="80">
        <v>0.17798855514921685</v>
      </c>
      <c r="KT239" s="80">
        <v>0.14971704298823696</v>
      </c>
      <c r="KU239" s="80">
        <v>0</v>
      </c>
      <c r="KV239" s="80">
        <v>0.18309753982381782</v>
      </c>
      <c r="KW239" s="80">
        <v>0</v>
      </c>
      <c r="KX239" s="80">
        <v>0.13927364009961121</v>
      </c>
      <c r="KY239" s="80">
        <v>0.14266433585875393</v>
      </c>
      <c r="KZ239" s="80">
        <v>0.14160317346255771</v>
      </c>
      <c r="LA239" s="80">
        <v>0.15303834469445599</v>
      </c>
      <c r="LB239" s="80">
        <v>0.17505858743052774</v>
      </c>
      <c r="LC239" s="80">
        <v>0.16187056972296945</v>
      </c>
      <c r="LD239" s="80">
        <v>0.17351558060411837</v>
      </c>
      <c r="LE239" s="80">
        <v>0.15117908934796376</v>
      </c>
      <c r="LF239" s="80">
        <v>0.16075288796377432</v>
      </c>
      <c r="LG239" s="80">
        <v>0</v>
      </c>
      <c r="LH239" s="80">
        <v>0.13693184786441837</v>
      </c>
      <c r="LI239" s="80">
        <v>0.17185641032811849</v>
      </c>
      <c r="LJ239" s="80">
        <v>0.1005492824749025</v>
      </c>
      <c r="LK239" s="80">
        <v>0.10724387564431848</v>
      </c>
      <c r="LL239" s="80">
        <v>7.3186462268264099E-2</v>
      </c>
      <c r="LM239" s="80">
        <v>0.15721148118647099</v>
      </c>
      <c r="LN239" s="80">
        <v>0.23607577878612074</v>
      </c>
      <c r="LO239" s="80">
        <v>0.16534694148841755</v>
      </c>
      <c r="LP239" s="80">
        <v>0.18342940678715472</v>
      </c>
      <c r="LQ239" s="80">
        <v>0.13286486467146974</v>
      </c>
      <c r="LR239" s="80">
        <v>0.15212181580787876</v>
      </c>
      <c r="LS239" s="80">
        <v>0.14597679753039763</v>
      </c>
      <c r="LT239" s="80">
        <v>0</v>
      </c>
      <c r="LU239" s="80">
        <v>0.15794557680139007</v>
      </c>
      <c r="LV239" s="80">
        <v>0.17071055428642473</v>
      </c>
      <c r="LW239" s="80">
        <v>0.16445352479886827</v>
      </c>
      <c r="LX239" s="80">
        <v>0.16472808189736865</v>
      </c>
      <c r="LY239" s="80">
        <v>0</v>
      </c>
      <c r="LZ239" s="80">
        <v>0.17918298447874192</v>
      </c>
      <c r="MA239" s="80">
        <v>0.16067480979148885</v>
      </c>
      <c r="MB239" s="80">
        <v>0.16460909619083167</v>
      </c>
      <c r="MC239" s="80">
        <v>0</v>
      </c>
      <c r="MD239" s="80">
        <v>0</v>
      </c>
      <c r="ME239" s="80">
        <v>0.16440287164488185</v>
      </c>
      <c r="MF239" s="80">
        <v>0.10915848115069945</v>
      </c>
      <c r="MG239" s="80">
        <v>0.11689674574960297</v>
      </c>
      <c r="MH239" s="80">
        <v>0.10831749458633866</v>
      </c>
      <c r="MI239" s="80">
        <v>9.2116493725067014E-2</v>
      </c>
      <c r="MJ239" s="80">
        <v>0.15616519680002228</v>
      </c>
      <c r="MK239" s="80">
        <v>0</v>
      </c>
      <c r="ML239" s="80">
        <v>0.37726342918752864</v>
      </c>
      <c r="MM239" s="80">
        <v>7.8246984987082213E-2</v>
      </c>
      <c r="MN239" s="80">
        <v>0.18782823004112797</v>
      </c>
      <c r="MO239" s="80">
        <v>9.9433459047788122E-2</v>
      </c>
      <c r="MP239" s="80">
        <v>0</v>
      </c>
      <c r="MQ239" s="80">
        <v>0.21304454178095861</v>
      </c>
      <c r="MR239" s="80">
        <v>0</v>
      </c>
      <c r="MS239" s="80">
        <v>0.12479614608926298</v>
      </c>
      <c r="MT239" s="80">
        <v>0.11312551221967596</v>
      </c>
      <c r="MU239" s="80">
        <v>0.11641792504289289</v>
      </c>
      <c r="MV239" s="80">
        <v>0.17461575500583074</v>
      </c>
      <c r="MW239" s="80">
        <v>0</v>
      </c>
      <c r="MX239" s="80">
        <v>0</v>
      </c>
      <c r="MY239" s="80">
        <v>0</v>
      </c>
      <c r="MZ239" s="80">
        <v>9.246351212217746E-2</v>
      </c>
      <c r="NA239" s="80">
        <v>0.65849234180621752</v>
      </c>
      <c r="NB239" s="80">
        <v>0.65849234180621752</v>
      </c>
      <c r="NC239" s="80">
        <v>0</v>
      </c>
      <c r="ND239" s="80">
        <v>4.328141264033674E-2</v>
      </c>
      <c r="NE239" s="80">
        <v>4.328141264033674E-2</v>
      </c>
      <c r="NF239" s="80">
        <v>0</v>
      </c>
      <c r="NG239" s="80">
        <v>0.20651941065168622</v>
      </c>
      <c r="NH239" s="80">
        <v>7.6598559613832759E-2</v>
      </c>
      <c r="NI239" s="80">
        <v>0.15562185755488389</v>
      </c>
      <c r="NJ239" s="80">
        <v>0.18367622560517755</v>
      </c>
      <c r="NK239" s="80">
        <v>0.14627042648641092</v>
      </c>
      <c r="NL239" s="80">
        <v>0.17461575500583074</v>
      </c>
      <c r="NM239" s="80">
        <v>1.6364327637857033E-2</v>
      </c>
      <c r="NN239" s="80">
        <v>1.5940769764654454E-3</v>
      </c>
      <c r="NO239" s="80">
        <v>0</v>
      </c>
      <c r="NP239" s="80">
        <v>0</v>
      </c>
      <c r="NQ239" s="80">
        <v>0</v>
      </c>
      <c r="NR239" s="80">
        <v>0</v>
      </c>
      <c r="NS239" s="80">
        <v>0</v>
      </c>
      <c r="NT239" s="80">
        <v>7.9398428297198051E-2</v>
      </c>
      <c r="NU239" s="80">
        <v>0.15883810714929392</v>
      </c>
      <c r="NV239" s="80">
        <v>0</v>
      </c>
      <c r="NW239" s="80">
        <v>0</v>
      </c>
      <c r="NX239" s="80">
        <v>0</v>
      </c>
      <c r="NY239" s="80">
        <v>0</v>
      </c>
      <c r="NZ239" s="80">
        <v>0</v>
      </c>
      <c r="OA239" s="80">
        <v>0.1048589115708639</v>
      </c>
      <c r="OB239" s="80">
        <v>0.13990912672972475</v>
      </c>
      <c r="OC239" s="80">
        <v>0.99729330423220663</v>
      </c>
      <c r="OD239" s="80">
        <v>1</v>
      </c>
      <c r="OE239" s="80">
        <v>0</v>
      </c>
      <c r="OF239" s="80">
        <v>0.13636373570447649</v>
      </c>
      <c r="OG239" s="80">
        <v>0</v>
      </c>
      <c r="OH239" s="80">
        <v>0.13636373570987728</v>
      </c>
      <c r="OI239" s="80">
        <v>0</v>
      </c>
      <c r="OJ239" s="80">
        <v>6.2389385490905148E-2</v>
      </c>
      <c r="OK239" s="80">
        <v>8.6712667554442846E-2</v>
      </c>
      <c r="OL239" s="80">
        <v>8.6712667554442846E-2</v>
      </c>
      <c r="OM239" s="80">
        <v>0.2</v>
      </c>
      <c r="ON239" s="80">
        <v>0</v>
      </c>
      <c r="OO239" s="80">
        <v>0.15232111624656558</v>
      </c>
      <c r="OP239" s="80">
        <v>0.15565828977554641</v>
      </c>
      <c r="OQ239" s="80">
        <v>0</v>
      </c>
      <c r="OR239" s="80">
        <v>0</v>
      </c>
      <c r="OS239" s="80">
        <v>0.36472527450753689</v>
      </c>
      <c r="OT239" s="80">
        <v>0.15202998457573422</v>
      </c>
      <c r="OU239" s="80">
        <v>0.15871845710324262</v>
      </c>
      <c r="OV239" s="80">
        <v>1</v>
      </c>
      <c r="OW239" s="80">
        <v>0.10121224074850425</v>
      </c>
      <c r="OX239" s="80">
        <v>0</v>
      </c>
      <c r="OY239" s="80">
        <v>0</v>
      </c>
      <c r="OZ239" s="80">
        <v>0.63023380924424888</v>
      </c>
      <c r="PA239" s="80">
        <v>0.66438307290120502</v>
      </c>
      <c r="PB239" s="80">
        <v>0</v>
      </c>
      <c r="PC239" s="80">
        <v>0</v>
      </c>
      <c r="PD239" s="80">
        <v>0</v>
      </c>
      <c r="PE239" s="80">
        <v>0</v>
      </c>
      <c r="PF239" s="80">
        <v>0</v>
      </c>
      <c r="PG239" s="80">
        <v>0</v>
      </c>
      <c r="PH239" s="80">
        <v>0.5</v>
      </c>
      <c r="PI239" s="80">
        <v>0</v>
      </c>
      <c r="PJ239" s="80">
        <v>0</v>
      </c>
      <c r="PK239" s="80">
        <v>0</v>
      </c>
      <c r="PL239" s="80">
        <v>0</v>
      </c>
      <c r="PM239" s="80">
        <v>0.28288587039660101</v>
      </c>
      <c r="PN239" s="80">
        <v>8.2187289919683854E-2</v>
      </c>
      <c r="PO239" s="80">
        <v>0</v>
      </c>
      <c r="PP239" s="80">
        <v>0</v>
      </c>
      <c r="PQ239" s="80">
        <v>0</v>
      </c>
      <c r="PR239" s="80">
        <v>0</v>
      </c>
      <c r="PS239" s="80">
        <v>0</v>
      </c>
      <c r="PT239" s="80">
        <v>0</v>
      </c>
      <c r="PU239" s="80">
        <v>0.12162683114362592</v>
      </c>
      <c r="PV239" s="80">
        <v>0</v>
      </c>
      <c r="PW239" s="80">
        <v>0</v>
      </c>
      <c r="PX239" s="80">
        <v>0</v>
      </c>
      <c r="PY239" s="80">
        <v>0</v>
      </c>
      <c r="PZ239" s="80">
        <v>0</v>
      </c>
      <c r="QA239" s="80">
        <v>0</v>
      </c>
      <c r="QB239" s="80">
        <v>0</v>
      </c>
      <c r="QC239" s="80">
        <v>0.34016512695976292</v>
      </c>
      <c r="QD239" s="80">
        <v>6.359184431016382E-2</v>
      </c>
      <c r="QE239" s="80">
        <v>0.31222856390864617</v>
      </c>
      <c r="QF239" s="80">
        <v>0.5</v>
      </c>
      <c r="QG239" s="80">
        <v>0.5</v>
      </c>
      <c r="QH239" s="80">
        <v>0</v>
      </c>
      <c r="QI239" s="80">
        <v>0.5</v>
      </c>
      <c r="QJ239" s="80">
        <v>2.6721171129687013E-2</v>
      </c>
      <c r="QK239" s="80">
        <v>0</v>
      </c>
      <c r="QL239" s="80">
        <v>0.19016551634967746</v>
      </c>
      <c r="QM239" s="80">
        <v>0</v>
      </c>
      <c r="QN239" s="80">
        <v>0.5</v>
      </c>
      <c r="QO239" s="80">
        <v>0.17199315274344282</v>
      </c>
      <c r="QP239" s="80">
        <v>0.21145102849721031</v>
      </c>
      <c r="QQ239" s="80">
        <v>0.24193129178937059</v>
      </c>
      <c r="QR239" s="80">
        <v>8.8626067538119385E-2</v>
      </c>
      <c r="QS239" s="80">
        <v>0.21816928900006233</v>
      </c>
      <c r="QT239" s="80">
        <v>1</v>
      </c>
      <c r="QU239" s="80">
        <v>0</v>
      </c>
      <c r="QV239" s="80">
        <v>0</v>
      </c>
      <c r="QW239" s="80">
        <v>0.22332055979184007</v>
      </c>
      <c r="QX239" s="80">
        <v>0.22322478973172954</v>
      </c>
      <c r="QY239" s="80">
        <v>0.19308158213038362</v>
      </c>
      <c r="QZ239" s="80">
        <v>0.33373838213488038</v>
      </c>
      <c r="RA239" s="80">
        <v>0</v>
      </c>
      <c r="RB239" s="80">
        <v>0</v>
      </c>
      <c r="RC239" s="80">
        <v>0</v>
      </c>
      <c r="RD239" s="80">
        <v>0</v>
      </c>
      <c r="RE239" s="80">
        <v>0</v>
      </c>
      <c r="RF239" s="80">
        <v>0</v>
      </c>
      <c r="RG239" s="80">
        <v>0</v>
      </c>
      <c r="RH239" s="80">
        <v>0</v>
      </c>
      <c r="RI239" s="80">
        <v>0.18073609881008554</v>
      </c>
      <c r="RJ239" s="80">
        <v>0.10984665426480825</v>
      </c>
      <c r="RK239" s="80">
        <v>0.1103468843077349</v>
      </c>
      <c r="RL239" s="80">
        <v>9.3084642803985429E-2</v>
      </c>
      <c r="RM239" s="80">
        <v>0.10696661026818202</v>
      </c>
      <c r="RN239" s="80">
        <v>0.12390841202191913</v>
      </c>
      <c r="RO239" s="80">
        <v>0.13801120907105313</v>
      </c>
      <c r="RP239" s="80">
        <v>0</v>
      </c>
      <c r="RQ239" s="80">
        <v>0</v>
      </c>
      <c r="RR239" s="80">
        <v>0</v>
      </c>
      <c r="RS239" s="80">
        <v>0</v>
      </c>
      <c r="RT239" s="80">
        <v>4.1596399380744581E-2</v>
      </c>
      <c r="RU239" s="80">
        <v>0</v>
      </c>
      <c r="RV239" s="80">
        <v>0.1445469071002547</v>
      </c>
      <c r="RW239" s="80">
        <v>0.199606087726341</v>
      </c>
      <c r="RX239" s="80">
        <v>0</v>
      </c>
      <c r="RY239" s="80">
        <v>0</v>
      </c>
      <c r="RZ239" s="80">
        <v>0</v>
      </c>
      <c r="SA239" s="80">
        <v>0</v>
      </c>
      <c r="SB239" s="80">
        <v>0</v>
      </c>
      <c r="SC239" s="80">
        <v>0</v>
      </c>
      <c r="SD239" s="80">
        <v>0</v>
      </c>
      <c r="SE239" s="80">
        <v>0</v>
      </c>
      <c r="SF239" s="80">
        <v>0</v>
      </c>
      <c r="SG239" s="80">
        <v>0.50004382456449714</v>
      </c>
      <c r="SH239" s="80">
        <v>0.10141495640556994</v>
      </c>
      <c r="SI239" s="80">
        <v>0.10477118402197982</v>
      </c>
      <c r="SJ239" s="80">
        <v>0</v>
      </c>
      <c r="SK239" s="80">
        <v>0.19391648246235205</v>
      </c>
      <c r="SL239" s="80">
        <v>0.19391648246235205</v>
      </c>
      <c r="SM239" s="80">
        <v>0</v>
      </c>
      <c r="SN239" s="80">
        <v>0.16980905435825305</v>
      </c>
      <c r="SO239" s="80">
        <v>0</v>
      </c>
      <c r="SP239" s="80">
        <v>5.8706955703187721E-2</v>
      </c>
      <c r="SQ239" s="80">
        <v>4.511529762266317E-2</v>
      </c>
      <c r="SR239" s="80">
        <v>0.11447837636820249</v>
      </c>
      <c r="SS239" s="80">
        <v>0.17485256840434032</v>
      </c>
      <c r="ST239" s="80">
        <v>0</v>
      </c>
      <c r="SU239" s="80">
        <v>0</v>
      </c>
      <c r="SV239" s="80">
        <v>0</v>
      </c>
      <c r="SW239" s="80">
        <v>0.15589607720443016</v>
      </c>
      <c r="SX239" s="80">
        <v>0.15168438741257817</v>
      </c>
      <c r="SY239" s="80">
        <v>0.13456276885642704</v>
      </c>
      <c r="SZ239" s="80">
        <v>0.19455961025087765</v>
      </c>
      <c r="TA239" s="80">
        <v>0.10985222562503436</v>
      </c>
      <c r="TB239" s="80">
        <v>0.13668693688322839</v>
      </c>
      <c r="TC239" s="80">
        <v>0.12233042191761737</v>
      </c>
      <c r="TD239" s="80">
        <v>0</v>
      </c>
      <c r="TE239" s="80">
        <v>1.4058361368333571E-3</v>
      </c>
      <c r="TF239" s="80">
        <v>0</v>
      </c>
      <c r="TG239" s="80">
        <v>0</v>
      </c>
      <c r="TH239" s="80">
        <v>0</v>
      </c>
      <c r="TI239" s="80">
        <v>0.11754167819745073</v>
      </c>
      <c r="TJ239" s="80">
        <v>0.21371994055455509</v>
      </c>
      <c r="TK239" s="80">
        <v>0.22837889946000522</v>
      </c>
      <c r="TL239" s="80">
        <v>0.29654147490765903</v>
      </c>
      <c r="TM239" s="80">
        <v>0.55611541086362759</v>
      </c>
      <c r="TN239" s="80">
        <v>0.55611541086362759</v>
      </c>
      <c r="TO239" s="80">
        <v>0</v>
      </c>
      <c r="TP239" s="80">
        <v>0</v>
      </c>
      <c r="TQ239" s="80">
        <v>0</v>
      </c>
      <c r="TR239" s="80">
        <v>1</v>
      </c>
      <c r="TS239" s="80">
        <v>6.4767951521290792E-2</v>
      </c>
      <c r="TT239" s="80">
        <v>1</v>
      </c>
      <c r="TU239" s="80">
        <v>4.7884926925893662E-2</v>
      </c>
      <c r="TV239" s="80">
        <v>0</v>
      </c>
      <c r="TW239" s="80">
        <v>0.15404595590684739</v>
      </c>
      <c r="TX239" s="80">
        <v>0</v>
      </c>
      <c r="TY239" s="80">
        <v>8.7154000702573758E-2</v>
      </c>
      <c r="TZ239" s="80">
        <v>0</v>
      </c>
      <c r="UA239" s="80">
        <v>0</v>
      </c>
      <c r="UB239" s="80">
        <v>3.0822749167152996E-2</v>
      </c>
      <c r="UC239" s="80">
        <v>0</v>
      </c>
      <c r="UD239" s="80">
        <v>0.68417460458125001</v>
      </c>
      <c r="UE239" s="80">
        <v>0</v>
      </c>
      <c r="UF239" s="80">
        <v>0</v>
      </c>
      <c r="UG239" s="80">
        <v>0.15654699350254223</v>
      </c>
    </row>
    <row r="240" spans="1:555">
      <c r="A240" s="736"/>
      <c r="B240" s="75">
        <v>43525</v>
      </c>
      <c r="C240" s="80">
        <v>0.21903723515931833</v>
      </c>
      <c r="D240" s="80">
        <v>0.23933769846823585</v>
      </c>
      <c r="E240" s="80">
        <v>0.24109694503316675</v>
      </c>
      <c r="F240" s="80">
        <v>0.28161481488108342</v>
      </c>
      <c r="G240" s="80">
        <v>0.28071758542472525</v>
      </c>
      <c r="H240" s="80">
        <v>0.26937783138774812</v>
      </c>
      <c r="I240" s="80">
        <v>0.26937991879583123</v>
      </c>
      <c r="J240" s="80">
        <v>0.26936410329026139</v>
      </c>
      <c r="K240" s="80">
        <v>0.26936776372055965</v>
      </c>
      <c r="L240" s="80">
        <v>0.32880621373820218</v>
      </c>
      <c r="M240" s="80">
        <v>0.20435970251028862</v>
      </c>
      <c r="N240" s="80">
        <v>0.19620042414712718</v>
      </c>
      <c r="O240" s="80">
        <v>0.19620050138962142</v>
      </c>
      <c r="P240" s="80">
        <v>0.33641908993516689</v>
      </c>
      <c r="Q240" s="80">
        <v>0.20114272601838695</v>
      </c>
      <c r="R240" s="80">
        <v>0.24703154060214011</v>
      </c>
      <c r="S240" s="80">
        <v>0.22808000455164806</v>
      </c>
      <c r="T240" s="80">
        <v>0.24589484531667372</v>
      </c>
      <c r="U240" s="80">
        <v>0.24586194704915024</v>
      </c>
      <c r="V240" s="80">
        <v>0.24587703336418992</v>
      </c>
      <c r="W240" s="80">
        <v>0.22717602148009963</v>
      </c>
      <c r="X240" s="80">
        <v>0.18853796304943587</v>
      </c>
      <c r="Y240" s="80">
        <v>0.2449296024383632</v>
      </c>
      <c r="Z240" s="80">
        <v>0.24376521924633407</v>
      </c>
      <c r="AA240" s="80">
        <v>0.24376521914272528</v>
      </c>
      <c r="AB240" s="80">
        <v>0.25186696208488829</v>
      </c>
      <c r="AC240" s="80">
        <v>0.40251267478068725</v>
      </c>
      <c r="AD240" s="80">
        <v>0.23937874228089151</v>
      </c>
      <c r="AE240" s="80">
        <v>0.13414677083803322</v>
      </c>
      <c r="AF240" s="80">
        <v>0.12068243578079545</v>
      </c>
      <c r="AG240" s="80">
        <v>0.16465021025417959</v>
      </c>
      <c r="AH240" s="80">
        <v>0.18083192890980027</v>
      </c>
      <c r="AI240" s="80">
        <v>0.1975140053907293</v>
      </c>
      <c r="AJ240" s="80">
        <v>0.2208299370468696</v>
      </c>
      <c r="AK240" s="80">
        <v>0.19520366726517221</v>
      </c>
      <c r="AL240" s="80">
        <v>0.1799373535923634</v>
      </c>
      <c r="AM240" s="80">
        <v>0.24241231627897458</v>
      </c>
      <c r="AN240" s="80">
        <v>1.8304517463557692E-2</v>
      </c>
      <c r="AO240" s="80">
        <v>0.25558090618754209</v>
      </c>
      <c r="AP240" s="80">
        <v>0.2563028936687648</v>
      </c>
      <c r="AQ240" s="80">
        <v>0.21771015607058478</v>
      </c>
      <c r="AR240" s="80">
        <v>0.21039724904824289</v>
      </c>
      <c r="AS240" s="80">
        <v>0.2384696227275222</v>
      </c>
      <c r="AT240" s="80">
        <v>0.25417100240783741</v>
      </c>
      <c r="AU240" s="80">
        <v>0.25301250430132877</v>
      </c>
      <c r="AV240" s="80">
        <v>0</v>
      </c>
      <c r="AW240" s="80">
        <v>0</v>
      </c>
      <c r="AX240" s="80">
        <v>0.35625433099706755</v>
      </c>
      <c r="AY240" s="80">
        <v>0.17139560193646125</v>
      </c>
      <c r="AZ240" s="80">
        <v>8.0127312282237684E-2</v>
      </c>
      <c r="BA240" s="80">
        <v>0</v>
      </c>
      <c r="BB240" s="80">
        <v>5.2161228754201004E-2</v>
      </c>
      <c r="BC240" s="80">
        <v>0.10286379772325882</v>
      </c>
      <c r="BD240" s="80">
        <v>0.18605977205679167</v>
      </c>
      <c r="BE240" s="80">
        <v>0.23023047711554834</v>
      </c>
      <c r="BF240" s="80">
        <v>0.19677403108528371</v>
      </c>
      <c r="BG240" s="80">
        <v>0.17734192560875628</v>
      </c>
      <c r="BH240" s="80">
        <v>0.2477890999016894</v>
      </c>
      <c r="BI240" s="80">
        <v>0.18796640647779558</v>
      </c>
      <c r="BJ240" s="80">
        <v>0.12225891222286668</v>
      </c>
      <c r="BK240" s="80">
        <v>0.18274660005131965</v>
      </c>
      <c r="BL240" s="80">
        <v>0.20785832645977276</v>
      </c>
      <c r="BM240" s="80">
        <v>1.0163559110899612E-2</v>
      </c>
      <c r="BN240" s="80">
        <v>0.23133314988197273</v>
      </c>
      <c r="BO240" s="80">
        <v>0.19478818762735534</v>
      </c>
      <c r="BP240" s="80">
        <v>0</v>
      </c>
      <c r="BQ240" s="80">
        <v>0.19852131665676023</v>
      </c>
      <c r="BR240" s="80">
        <v>0.23537906562202862</v>
      </c>
      <c r="BS240" s="80">
        <v>0.21660080542466309</v>
      </c>
      <c r="BT240" s="80">
        <v>0.15119444752509734</v>
      </c>
      <c r="BU240" s="80">
        <v>0.13082853700608377</v>
      </c>
      <c r="BV240" s="80">
        <v>0.91073991277790878</v>
      </c>
      <c r="BW240" s="80">
        <v>0.14774997277544077</v>
      </c>
      <c r="BX240" s="80">
        <v>0.14021247516781882</v>
      </c>
      <c r="BY240" s="80">
        <v>9.4629357915085782E-2</v>
      </c>
      <c r="BZ240" s="80">
        <v>3.3652887093347433E-2</v>
      </c>
      <c r="CA240" s="80">
        <v>0</v>
      </c>
      <c r="CB240" s="80">
        <v>0</v>
      </c>
      <c r="CC240" s="80">
        <v>0.24740737830078136</v>
      </c>
      <c r="CD240" s="80">
        <v>0.42888232386899017</v>
      </c>
      <c r="CE240" s="80">
        <v>0.24787286012406184</v>
      </c>
      <c r="CF240" s="80">
        <v>0.20859242476983231</v>
      </c>
      <c r="CG240" s="80">
        <v>0.25350372918520819</v>
      </c>
      <c r="CH240" s="80">
        <v>0.17581774511794984</v>
      </c>
      <c r="CI240" s="80">
        <v>0.27892304745095925</v>
      </c>
      <c r="CJ240" s="80">
        <v>0.22854513312832486</v>
      </c>
      <c r="CK240" s="80">
        <v>0.2468343082298054</v>
      </c>
      <c r="CL240" s="80">
        <v>0.21808711390294516</v>
      </c>
      <c r="CM240" s="80">
        <v>0.2414690082374476</v>
      </c>
      <c r="CN240" s="80">
        <v>0.22556520157719478</v>
      </c>
      <c r="CO240" s="80">
        <v>0.19582667157964198</v>
      </c>
      <c r="CP240" s="80">
        <v>0.34179841533002786</v>
      </c>
      <c r="CQ240" s="80">
        <v>0</v>
      </c>
      <c r="CR240" s="80">
        <v>0.21236055520247804</v>
      </c>
      <c r="CS240" s="80">
        <v>0.24967470421375265</v>
      </c>
      <c r="CT240" s="80">
        <v>0.26225781912899299</v>
      </c>
      <c r="CU240" s="80">
        <v>0</v>
      </c>
      <c r="CV240" s="80">
        <v>0.20646951484612525</v>
      </c>
      <c r="CW240" s="80">
        <v>0.20099923396022579</v>
      </c>
      <c r="CX240" s="80">
        <v>0.27666867459278455</v>
      </c>
      <c r="CY240" s="80">
        <v>0</v>
      </c>
      <c r="CZ240" s="80">
        <v>0.24124383298481172</v>
      </c>
      <c r="DA240" s="80">
        <v>0.24206352609205556</v>
      </c>
      <c r="DB240" s="80">
        <v>0.2362366055047242</v>
      </c>
      <c r="DC240" s="80">
        <v>0</v>
      </c>
      <c r="DD240" s="80">
        <v>0.29368718772385793</v>
      </c>
      <c r="DE240" s="80">
        <v>0</v>
      </c>
      <c r="DF240" s="80">
        <v>0.23304880193811212</v>
      </c>
      <c r="DG240" s="80">
        <v>0.19024612553744435</v>
      </c>
      <c r="DH240" s="80">
        <v>0.1549810640280993</v>
      </c>
      <c r="DI240" s="80">
        <v>0.3536620210875242</v>
      </c>
      <c r="DJ240" s="80">
        <v>0</v>
      </c>
      <c r="DK240" s="80">
        <v>0.35246706008543482</v>
      </c>
      <c r="DL240" s="80">
        <v>0</v>
      </c>
      <c r="DM240" s="80">
        <v>0.23251385321972762</v>
      </c>
      <c r="DN240" s="80">
        <v>0.35017907043052549</v>
      </c>
      <c r="DO240" s="80">
        <v>0.25940401508998501</v>
      </c>
      <c r="DP240" s="80">
        <v>0.29753149336140605</v>
      </c>
      <c r="DQ240" s="80">
        <v>0.25610573722157354</v>
      </c>
      <c r="DR240" s="80">
        <v>0.23456387294632919</v>
      </c>
      <c r="DS240" s="80">
        <v>0.21839687612974956</v>
      </c>
      <c r="DT240" s="80">
        <v>0.21879795988743922</v>
      </c>
      <c r="DU240" s="80">
        <v>0.21170137750317286</v>
      </c>
      <c r="DV240" s="80">
        <v>0.1991239813670852</v>
      </c>
      <c r="DW240" s="80">
        <v>0.27455519564127251</v>
      </c>
      <c r="DX240" s="80">
        <v>0.28911891448046489</v>
      </c>
      <c r="DY240" s="80">
        <v>0.1875</v>
      </c>
      <c r="DZ240" s="80">
        <v>0</v>
      </c>
      <c r="EA240" s="80">
        <v>0.25615174865855167</v>
      </c>
      <c r="EB240" s="80">
        <v>0</v>
      </c>
      <c r="EC240" s="80">
        <v>0.16135948424855642</v>
      </c>
      <c r="ED240" s="80">
        <v>0.21040601343223328</v>
      </c>
      <c r="EE240" s="80">
        <v>0.2182708689584788</v>
      </c>
      <c r="EF240" s="80">
        <v>0.23244159094076886</v>
      </c>
      <c r="EG240" s="80">
        <v>0.20934064622661652</v>
      </c>
      <c r="EH240" s="80">
        <v>0.21017734707446256</v>
      </c>
      <c r="EI240" s="80">
        <v>0.19346227432403174</v>
      </c>
      <c r="EJ240" s="80">
        <v>2.2601331778097186E-2</v>
      </c>
      <c r="EK240" s="80">
        <v>0.21557982960533117</v>
      </c>
      <c r="EL240" s="80">
        <v>0.21099031726452</v>
      </c>
      <c r="EM240" s="80">
        <v>0.17940798731578517</v>
      </c>
      <c r="EN240" s="80">
        <v>0.21756779072911947</v>
      </c>
      <c r="EO240" s="80">
        <v>0.22659330454744059</v>
      </c>
      <c r="EP240" s="80">
        <v>0.22038467190855882</v>
      </c>
      <c r="EQ240" s="80">
        <v>0.23955925842050399</v>
      </c>
      <c r="ER240" s="80">
        <v>0.21992694782487218</v>
      </c>
      <c r="ES240" s="80">
        <v>0.23228879545480602</v>
      </c>
      <c r="ET240" s="80">
        <v>0.20792454653941231</v>
      </c>
      <c r="EU240" s="80">
        <v>0.24346656329577482</v>
      </c>
      <c r="EV240" s="80">
        <v>0.20836215527916938</v>
      </c>
      <c r="EW240" s="80">
        <v>0.25311820371786231</v>
      </c>
      <c r="EX240" s="80">
        <v>0</v>
      </c>
      <c r="EY240" s="80">
        <v>0.28214315395798195</v>
      </c>
      <c r="EZ240" s="80">
        <v>0.24887536813197286</v>
      </c>
      <c r="FA240" s="80">
        <v>0.28382491544206417</v>
      </c>
      <c r="FB240" s="80">
        <v>0</v>
      </c>
      <c r="FC240" s="80">
        <v>0.26483508943118012</v>
      </c>
      <c r="FD240" s="80">
        <v>0</v>
      </c>
      <c r="FE240" s="80">
        <v>0</v>
      </c>
      <c r="FF240" s="80">
        <v>0.32497982710989359</v>
      </c>
      <c r="FG240" s="80">
        <v>0.29019191364827263</v>
      </c>
      <c r="FH240" s="80">
        <v>0.26846742230436804</v>
      </c>
      <c r="FI240" s="80">
        <v>0.27887464988426464</v>
      </c>
      <c r="FJ240" s="80">
        <v>0.3132865206212937</v>
      </c>
      <c r="FK240" s="80">
        <v>0.20067759456294998</v>
      </c>
      <c r="FL240" s="80">
        <v>0</v>
      </c>
      <c r="FM240" s="80">
        <v>0</v>
      </c>
      <c r="FN240" s="80">
        <v>0</v>
      </c>
      <c r="FO240" s="80">
        <v>0.35964289171155983</v>
      </c>
      <c r="FP240" s="80">
        <v>0.18825677511838268</v>
      </c>
      <c r="FQ240" s="80">
        <v>0</v>
      </c>
      <c r="FR240" s="80">
        <v>0.20748272899709175</v>
      </c>
      <c r="FS240" s="80">
        <v>0.19362460003180976</v>
      </c>
      <c r="FT240" s="80">
        <v>0.30163411867094325</v>
      </c>
      <c r="FU240" s="80">
        <v>0.19554602603567262</v>
      </c>
      <c r="FV240" s="80">
        <v>8.0423440314304429E-2</v>
      </c>
      <c r="FW240" s="80">
        <v>6.1124331359485216E-2</v>
      </c>
      <c r="FX240" s="80">
        <v>0.17650450543333202</v>
      </c>
      <c r="FY240" s="80">
        <v>0</v>
      </c>
      <c r="FZ240" s="80">
        <v>0.17605139333756625</v>
      </c>
      <c r="GA240" s="80">
        <v>0.21007803110411488</v>
      </c>
      <c r="GB240" s="80">
        <v>0.16005094280022017</v>
      </c>
      <c r="GC240" s="80">
        <v>0.22736575009957966</v>
      </c>
      <c r="GD240" s="80">
        <v>0</v>
      </c>
      <c r="GE240" s="80">
        <v>0.23887280108285544</v>
      </c>
      <c r="GF240" s="80">
        <v>0</v>
      </c>
      <c r="GG240" s="80">
        <v>0.27609599638048066</v>
      </c>
      <c r="GH240" s="80">
        <v>0.29417454531697085</v>
      </c>
      <c r="GI240" s="80">
        <v>0.23665150215837122</v>
      </c>
      <c r="GJ240" s="80">
        <v>0.23665150215837122</v>
      </c>
      <c r="GK240" s="80">
        <v>0</v>
      </c>
      <c r="GL240" s="80">
        <v>0.23523923781425071</v>
      </c>
      <c r="GM240" s="80">
        <v>0.22503312658423541</v>
      </c>
      <c r="GN240" s="80">
        <v>0.42870566735747562</v>
      </c>
      <c r="GO240" s="80">
        <v>0.12281840467272669</v>
      </c>
      <c r="GP240" s="80">
        <v>0.26873058812255723</v>
      </c>
      <c r="GQ240" s="80">
        <v>0</v>
      </c>
      <c r="GR240" s="80">
        <v>0.17935263376147026</v>
      </c>
      <c r="GS240" s="80">
        <v>0</v>
      </c>
      <c r="GT240" s="80">
        <v>0.22714207244815021</v>
      </c>
      <c r="GU240" s="80">
        <v>5.9331900566871709E-2</v>
      </c>
      <c r="GV240" s="80">
        <v>0</v>
      </c>
      <c r="GW240" s="80">
        <v>0</v>
      </c>
      <c r="GX240" s="80">
        <v>0</v>
      </c>
      <c r="GY240" s="80">
        <v>0</v>
      </c>
      <c r="GZ240" s="80">
        <v>0.13848287707597751</v>
      </c>
      <c r="HA240" s="80">
        <v>0.26133193990452552</v>
      </c>
      <c r="HB240" s="80">
        <v>4.5860699353724332E-2</v>
      </c>
      <c r="HC240" s="80">
        <v>0</v>
      </c>
      <c r="HD240" s="80">
        <v>4.1785292164806247E-2</v>
      </c>
      <c r="HE240" s="80">
        <v>0.13094039790785522</v>
      </c>
      <c r="HF240" s="80">
        <v>2.0302471568541418E-2</v>
      </c>
      <c r="HG240" s="80">
        <v>2.0630400619942941E-2</v>
      </c>
      <c r="HH240" s="80">
        <v>0.13409098017642423</v>
      </c>
      <c r="HI240" s="80">
        <v>7.6310926183719097E-2</v>
      </c>
      <c r="HJ240" s="80">
        <v>0.17179933530953281</v>
      </c>
      <c r="HK240" s="80">
        <v>0.16184889307622408</v>
      </c>
      <c r="HL240" s="80">
        <v>0</v>
      </c>
      <c r="HM240" s="80">
        <v>5.7897652977938627E-2</v>
      </c>
      <c r="HN240" s="80">
        <v>0.15809851494173152</v>
      </c>
      <c r="HO240" s="80">
        <v>0.23443444156693774</v>
      </c>
      <c r="HP240" s="80">
        <v>0</v>
      </c>
      <c r="HQ240" s="80">
        <v>0</v>
      </c>
      <c r="HR240" s="80">
        <v>0</v>
      </c>
      <c r="HS240" s="80">
        <v>0</v>
      </c>
      <c r="HT240" s="80">
        <v>0</v>
      </c>
      <c r="HU240" s="80">
        <v>0</v>
      </c>
      <c r="HV240" s="80">
        <v>0.19767854360856271</v>
      </c>
      <c r="HW240" s="80">
        <v>0</v>
      </c>
      <c r="HX240" s="80">
        <v>0</v>
      </c>
      <c r="HY240" s="80">
        <v>0</v>
      </c>
      <c r="HZ240" s="80">
        <v>0.21225126284771806</v>
      </c>
      <c r="IA240" s="80">
        <v>0.21664247918451129</v>
      </c>
      <c r="IB240" s="80">
        <v>0.21489972953289055</v>
      </c>
      <c r="IC240" s="80">
        <v>0</v>
      </c>
      <c r="ID240" s="80">
        <v>0</v>
      </c>
      <c r="IE240" s="80">
        <v>6.7769350060296885E-2</v>
      </c>
      <c r="IF240" s="80">
        <v>0</v>
      </c>
      <c r="IG240" s="80">
        <v>0.22306271510042247</v>
      </c>
      <c r="IH240" s="80">
        <v>0.23617623315760727</v>
      </c>
      <c r="II240" s="80">
        <v>0</v>
      </c>
      <c r="IJ240" s="80">
        <v>0</v>
      </c>
      <c r="IK240" s="80">
        <v>0</v>
      </c>
      <c r="IL240" s="80">
        <v>0.18184869166547749</v>
      </c>
      <c r="IM240" s="80">
        <v>0.181818181807296</v>
      </c>
      <c r="IN240" s="80">
        <v>0.18184869179219681</v>
      </c>
      <c r="IO240" s="80">
        <v>0.18184869163596593</v>
      </c>
      <c r="IP240" s="80">
        <v>0.18184869165446846</v>
      </c>
      <c r="IQ240" s="80">
        <v>1</v>
      </c>
      <c r="IR240" s="80">
        <v>0.99999999999999989</v>
      </c>
      <c r="IS240" s="80">
        <v>1</v>
      </c>
      <c r="IT240" s="80">
        <v>1</v>
      </c>
      <c r="IU240" s="80">
        <v>1</v>
      </c>
      <c r="IV240" s="80">
        <v>0.18123323510477363</v>
      </c>
      <c r="IW240" s="80">
        <v>1</v>
      </c>
      <c r="IX240" s="80">
        <v>8.6395506919889287E-2</v>
      </c>
      <c r="IY240" s="80">
        <v>0</v>
      </c>
      <c r="IZ240" s="80">
        <v>0</v>
      </c>
      <c r="JA240" s="80">
        <v>0</v>
      </c>
      <c r="JB240" s="80">
        <v>0</v>
      </c>
      <c r="JC240" s="80">
        <v>0</v>
      </c>
      <c r="JD240" s="80">
        <v>0</v>
      </c>
      <c r="JE240" s="80">
        <v>0</v>
      </c>
      <c r="JF240" s="80">
        <v>0</v>
      </c>
      <c r="JG240" s="80">
        <v>0</v>
      </c>
      <c r="JH240" s="80">
        <v>0</v>
      </c>
      <c r="JI240" s="80">
        <v>0</v>
      </c>
      <c r="JJ240" s="80">
        <v>0</v>
      </c>
      <c r="JK240" s="80">
        <v>6.4232871073450423E-2</v>
      </c>
      <c r="JL240" s="80">
        <v>0.36571103908806574</v>
      </c>
      <c r="JM240" s="80">
        <v>0.2843769069554587</v>
      </c>
      <c r="JN240" s="80">
        <v>0.15386842395486777</v>
      </c>
      <c r="JO240" s="80">
        <v>0.31486512369945036</v>
      </c>
      <c r="JP240" s="80">
        <v>0.10717606564956519</v>
      </c>
      <c r="JQ240" s="80">
        <v>0.15774252902536215</v>
      </c>
      <c r="JR240" s="80">
        <v>0.11939838974451895</v>
      </c>
      <c r="JS240" s="80">
        <v>0</v>
      </c>
      <c r="JT240" s="80">
        <v>0</v>
      </c>
      <c r="JU240" s="80">
        <v>0</v>
      </c>
      <c r="JV240" s="80">
        <v>0</v>
      </c>
      <c r="JW240" s="80">
        <v>0</v>
      </c>
      <c r="JX240" s="80">
        <v>0</v>
      </c>
      <c r="JY240" s="80">
        <v>0</v>
      </c>
      <c r="JZ240" s="80">
        <v>0</v>
      </c>
      <c r="KA240" s="80">
        <v>0</v>
      </c>
      <c r="KB240" s="80">
        <v>0</v>
      </c>
      <c r="KC240" s="80">
        <v>0</v>
      </c>
      <c r="KD240" s="80">
        <v>0</v>
      </c>
      <c r="KE240" s="80">
        <v>0</v>
      </c>
      <c r="KF240" s="80">
        <v>0</v>
      </c>
      <c r="KG240" s="80">
        <v>0</v>
      </c>
      <c r="KH240" s="80">
        <v>0</v>
      </c>
      <c r="KI240" s="80">
        <v>9.584873751001495E-2</v>
      </c>
      <c r="KJ240" s="80">
        <v>0</v>
      </c>
      <c r="KK240" s="80">
        <v>0</v>
      </c>
      <c r="KL240" s="80">
        <v>0.25</v>
      </c>
      <c r="KM240" s="80">
        <v>0.23346741699007856</v>
      </c>
      <c r="KN240" s="80">
        <v>0.24873137190081546</v>
      </c>
      <c r="KO240" s="80">
        <v>0.24277217711783988</v>
      </c>
      <c r="KP240" s="80">
        <v>0.26777907791361122</v>
      </c>
      <c r="KQ240" s="80">
        <v>0</v>
      </c>
      <c r="KR240" s="80">
        <v>0</v>
      </c>
      <c r="KS240" s="80">
        <v>0.26698283272382528</v>
      </c>
      <c r="KT240" s="80">
        <v>0.22457556448235544</v>
      </c>
      <c r="KU240" s="80">
        <v>0</v>
      </c>
      <c r="KV240" s="80">
        <v>0.27464630973572673</v>
      </c>
      <c r="KW240" s="80">
        <v>0</v>
      </c>
      <c r="KX240" s="80">
        <v>0.20891046014941683</v>
      </c>
      <c r="KY240" s="80">
        <v>0.21653835593925364</v>
      </c>
      <c r="KZ240" s="80">
        <v>0.21240476019383658</v>
      </c>
      <c r="LA240" s="80">
        <v>0.22955751704168398</v>
      </c>
      <c r="LB240" s="80">
        <v>0.26258788114579157</v>
      </c>
      <c r="LC240" s="80">
        <v>0.24280585458445419</v>
      </c>
      <c r="LD240" s="80">
        <v>0.24643960278037808</v>
      </c>
      <c r="LE240" s="80">
        <v>0.22676863402194564</v>
      </c>
      <c r="LF240" s="80">
        <v>0.2411293319456615</v>
      </c>
      <c r="LG240" s="80">
        <v>0</v>
      </c>
      <c r="LH240" s="80">
        <v>0.20539777179662755</v>
      </c>
      <c r="LI240" s="80">
        <v>0.25778461549217774</v>
      </c>
      <c r="LJ240" s="80">
        <v>0.15082392371235376</v>
      </c>
      <c r="LK240" s="80">
        <v>0.16086581346647771</v>
      </c>
      <c r="LL240" s="80">
        <v>0.13960298853253006</v>
      </c>
      <c r="LM240" s="80">
        <v>0.23581722177970649</v>
      </c>
      <c r="LN240" s="80">
        <v>0.30862419938857366</v>
      </c>
      <c r="LO240" s="80">
        <v>0.24802041223262633</v>
      </c>
      <c r="LP240" s="80">
        <v>0.27514411018073209</v>
      </c>
      <c r="LQ240" s="80">
        <v>0.19929729700720461</v>
      </c>
      <c r="LR240" s="80">
        <v>0.22818272371181814</v>
      </c>
      <c r="LS240" s="80">
        <v>0.22600916961133677</v>
      </c>
      <c r="LT240" s="80">
        <v>0</v>
      </c>
      <c r="LU240" s="80">
        <v>0.23691836520208509</v>
      </c>
      <c r="LV240" s="80">
        <v>0.25606583142963707</v>
      </c>
      <c r="LW240" s="80">
        <v>0.2466802871983024</v>
      </c>
      <c r="LX240" s="80">
        <v>0.21483242538433217</v>
      </c>
      <c r="LY240" s="80">
        <v>0</v>
      </c>
      <c r="LZ240" s="80">
        <v>0.26877447671811289</v>
      </c>
      <c r="MA240" s="80">
        <v>0.19218078583906242</v>
      </c>
      <c r="MB240" s="80">
        <v>0.24691364428624751</v>
      </c>
      <c r="MC240" s="80">
        <v>0</v>
      </c>
      <c r="MD240" s="80">
        <v>0</v>
      </c>
      <c r="ME240" s="80">
        <v>0.24660430746732276</v>
      </c>
      <c r="MF240" s="80">
        <v>0.16373772172604917</v>
      </c>
      <c r="MG240" s="80">
        <v>0.17534511862440447</v>
      </c>
      <c r="MH240" s="80">
        <v>0.16247624187950799</v>
      </c>
      <c r="MI240" s="80">
        <v>0.13817474058760051</v>
      </c>
      <c r="MJ240" s="80">
        <v>0.23424779520003342</v>
      </c>
      <c r="MK240" s="80">
        <v>0</v>
      </c>
      <c r="ML240" s="80">
        <v>0.43863171459376432</v>
      </c>
      <c r="MM240" s="80">
        <v>0.15733870908091008</v>
      </c>
      <c r="MN240" s="80">
        <v>0.27446235825016518</v>
      </c>
      <c r="MO240" s="80">
        <v>0.14915018857168216</v>
      </c>
      <c r="MP240" s="80">
        <v>0</v>
      </c>
      <c r="MQ240" s="80">
        <v>0.24059329508977428</v>
      </c>
      <c r="MR240" s="80">
        <v>0</v>
      </c>
      <c r="MS240" s="80">
        <v>0.24074020922153599</v>
      </c>
      <c r="MT240" s="80">
        <v>0.23550646435704131</v>
      </c>
      <c r="MU240" s="80">
        <v>0.21830449434222854</v>
      </c>
      <c r="MV240" s="80">
        <v>0.23292990472204578</v>
      </c>
      <c r="MW240" s="80">
        <v>0</v>
      </c>
      <c r="MX240" s="80">
        <v>0</v>
      </c>
      <c r="MY240" s="80">
        <v>0</v>
      </c>
      <c r="MZ240" s="80">
        <v>0.21328013751591723</v>
      </c>
      <c r="NA240" s="80">
        <v>0.97910866587545409</v>
      </c>
      <c r="NB240" s="80">
        <v>0.97910866587545409</v>
      </c>
      <c r="NC240" s="80">
        <v>0</v>
      </c>
      <c r="ND240" s="80">
        <v>0.14925579788782567</v>
      </c>
      <c r="NE240" s="80">
        <v>0.14925579788782567</v>
      </c>
      <c r="NF240" s="80">
        <v>0</v>
      </c>
      <c r="NG240" s="80">
        <v>0.2694956577353026</v>
      </c>
      <c r="NH240" s="80">
        <v>0.17009219089465283</v>
      </c>
      <c r="NI240" s="80">
        <v>0.26809215550267207</v>
      </c>
      <c r="NJ240" s="80">
        <v>0.28581388794378115</v>
      </c>
      <c r="NK240" s="80">
        <v>0.26218491268280036</v>
      </c>
      <c r="NL240" s="80">
        <v>0.23292990472204578</v>
      </c>
      <c r="NM240" s="80">
        <v>0.64053771018072458</v>
      </c>
      <c r="NN240" s="80">
        <v>0.68063479073247524</v>
      </c>
      <c r="NO240" s="80">
        <v>0</v>
      </c>
      <c r="NP240" s="80">
        <v>0.49881773370687388</v>
      </c>
      <c r="NQ240" s="80">
        <v>0.66666666666666663</v>
      </c>
      <c r="NR240" s="80">
        <v>0</v>
      </c>
      <c r="NS240" s="80">
        <v>0.66666666666666663</v>
      </c>
      <c r="NT240" s="80">
        <v>0.35114840274436965</v>
      </c>
      <c r="NU240" s="80">
        <v>0.25151895168151367</v>
      </c>
      <c r="NV240" s="80">
        <v>0</v>
      </c>
      <c r="NW240" s="80">
        <v>0</v>
      </c>
      <c r="NX240" s="80">
        <v>0</v>
      </c>
      <c r="NY240" s="80">
        <v>0</v>
      </c>
      <c r="NZ240" s="80">
        <v>0</v>
      </c>
      <c r="OA240" s="80">
        <v>0.17782438678680107</v>
      </c>
      <c r="OB240" s="80">
        <v>0.23042449225290171</v>
      </c>
      <c r="OC240" s="80">
        <v>0.99805659379990952</v>
      </c>
      <c r="OD240" s="80">
        <v>1</v>
      </c>
      <c r="OE240" s="80">
        <v>0.14285714285714285</v>
      </c>
      <c r="OF240" s="80">
        <v>0.22727287628398746</v>
      </c>
      <c r="OG240" s="80">
        <v>0</v>
      </c>
      <c r="OH240" s="80">
        <v>0.22727287624078113</v>
      </c>
      <c r="OI240" s="80">
        <v>0</v>
      </c>
      <c r="OJ240" s="80">
        <v>0.57644082394423557</v>
      </c>
      <c r="OK240" s="80">
        <v>0.64898596037829415</v>
      </c>
      <c r="OL240" s="80">
        <v>0.64898596037829415</v>
      </c>
      <c r="OM240" s="80">
        <v>0.8</v>
      </c>
      <c r="ON240" s="80">
        <v>0</v>
      </c>
      <c r="OO240" s="80">
        <v>0.53726766699909889</v>
      </c>
      <c r="OP240" s="80">
        <v>0.22611555377741857</v>
      </c>
      <c r="OQ240" s="80">
        <v>0</v>
      </c>
      <c r="OR240" s="80">
        <v>0</v>
      </c>
      <c r="OS240" s="80">
        <v>0.45022113618233633</v>
      </c>
      <c r="OT240" s="80">
        <v>0.23935128205059247</v>
      </c>
      <c r="OU240" s="80">
        <v>0.24799840984563043</v>
      </c>
      <c r="OV240" s="80">
        <v>1</v>
      </c>
      <c r="OW240" s="80">
        <v>0.18266310234773367</v>
      </c>
      <c r="OX240" s="80">
        <v>0</v>
      </c>
      <c r="OY240" s="80">
        <v>0</v>
      </c>
      <c r="OZ240" s="80">
        <v>0.73625252197706792</v>
      </c>
      <c r="PA240" s="80">
        <v>0.77407683275289552</v>
      </c>
      <c r="PB240" s="80">
        <v>0</v>
      </c>
      <c r="PC240" s="80">
        <v>0</v>
      </c>
      <c r="PD240" s="80">
        <v>0</v>
      </c>
      <c r="PE240" s="80">
        <v>0</v>
      </c>
      <c r="PF240" s="80">
        <v>0</v>
      </c>
      <c r="PG240" s="80">
        <v>0</v>
      </c>
      <c r="PH240" s="80">
        <v>0.5</v>
      </c>
      <c r="PI240" s="80">
        <v>0</v>
      </c>
      <c r="PJ240" s="80">
        <v>0</v>
      </c>
      <c r="PK240" s="80">
        <v>0</v>
      </c>
      <c r="PL240" s="80">
        <v>0</v>
      </c>
      <c r="PM240" s="80">
        <v>0.36975783175345356</v>
      </c>
      <c r="PN240" s="80">
        <v>0.15128997713239981</v>
      </c>
      <c r="PO240" s="80">
        <v>0</v>
      </c>
      <c r="PP240" s="80">
        <v>0</v>
      </c>
      <c r="PQ240" s="80">
        <v>0</v>
      </c>
      <c r="PR240" s="80">
        <v>0</v>
      </c>
      <c r="PS240" s="80">
        <v>0</v>
      </c>
      <c r="PT240" s="80">
        <v>0</v>
      </c>
      <c r="PU240" s="80">
        <v>0.216874682128879</v>
      </c>
      <c r="PV240" s="80">
        <v>0</v>
      </c>
      <c r="PW240" s="80">
        <v>0</v>
      </c>
      <c r="PX240" s="80">
        <v>0.5</v>
      </c>
      <c r="PY240" s="80">
        <v>0</v>
      </c>
      <c r="PZ240" s="80">
        <v>0</v>
      </c>
      <c r="QA240" s="80">
        <v>0</v>
      </c>
      <c r="QB240" s="80">
        <v>0</v>
      </c>
      <c r="QC240" s="80">
        <v>0.62293835653270879</v>
      </c>
      <c r="QD240" s="80">
        <v>0.26149881782428941</v>
      </c>
      <c r="QE240" s="80">
        <v>0.66666666666666674</v>
      </c>
      <c r="QF240" s="80">
        <v>0.5</v>
      </c>
      <c r="QG240" s="80">
        <v>0.5</v>
      </c>
      <c r="QH240" s="80">
        <v>0</v>
      </c>
      <c r="QI240" s="80">
        <v>0.5</v>
      </c>
      <c r="QJ240" s="80">
        <v>2.9142334443948363E-2</v>
      </c>
      <c r="QK240" s="80">
        <v>0</v>
      </c>
      <c r="QL240" s="80">
        <v>0.48280203695058777</v>
      </c>
      <c r="QM240" s="80">
        <v>0.94159391621298361</v>
      </c>
      <c r="QN240" s="80">
        <v>0.50005197550049352</v>
      </c>
      <c r="QO240" s="80">
        <v>0.26642437693652121</v>
      </c>
      <c r="QP240" s="80">
        <v>0.43162547277858143</v>
      </c>
      <c r="QQ240" s="80">
        <v>0.28044932872976108</v>
      </c>
      <c r="QR240" s="80">
        <v>0.13270893211053106</v>
      </c>
      <c r="QS240" s="80">
        <v>0.25687056025977306</v>
      </c>
      <c r="QT240" s="80">
        <v>1</v>
      </c>
      <c r="QU240" s="80">
        <v>0</v>
      </c>
      <c r="QV240" s="80">
        <v>0</v>
      </c>
      <c r="QW240" s="80">
        <v>0.2804927310351738</v>
      </c>
      <c r="QX240" s="80">
        <v>0.28038436077788753</v>
      </c>
      <c r="QY240" s="80">
        <v>0.22174030293031338</v>
      </c>
      <c r="QZ240" s="80">
        <v>0.69742174357228381</v>
      </c>
      <c r="RA240" s="80">
        <v>0</v>
      </c>
      <c r="RB240" s="80">
        <v>0</v>
      </c>
      <c r="RC240" s="80">
        <v>0</v>
      </c>
      <c r="RD240" s="80">
        <v>0</v>
      </c>
      <c r="RE240" s="80">
        <v>0</v>
      </c>
      <c r="RF240" s="80">
        <v>0</v>
      </c>
      <c r="RG240" s="80">
        <v>0</v>
      </c>
      <c r="RH240" s="80">
        <v>0</v>
      </c>
      <c r="RI240" s="80">
        <v>0.23841017308790988</v>
      </c>
      <c r="RJ240" s="80">
        <v>0.17091891339199339</v>
      </c>
      <c r="RK240" s="80">
        <v>0.17162216739617761</v>
      </c>
      <c r="RL240" s="80">
        <v>0.15543616094851531</v>
      </c>
      <c r="RM240" s="80">
        <v>0.17643123496852636</v>
      </c>
      <c r="RN240" s="80">
        <v>0.20302778996886633</v>
      </c>
      <c r="RO240" s="80">
        <v>0.22645737031602764</v>
      </c>
      <c r="RP240" s="80">
        <v>0</v>
      </c>
      <c r="RQ240" s="80">
        <v>0</v>
      </c>
      <c r="RR240" s="80">
        <v>0</v>
      </c>
      <c r="RS240" s="80">
        <v>0</v>
      </c>
      <c r="RT240" s="80">
        <v>7.8186462267150064E-2</v>
      </c>
      <c r="RU240" s="80">
        <v>0</v>
      </c>
      <c r="RV240" s="80">
        <v>0.23057663616914098</v>
      </c>
      <c r="RW240" s="80">
        <v>0.2708946627106007</v>
      </c>
      <c r="RX240" s="80">
        <v>0</v>
      </c>
      <c r="RY240" s="80">
        <v>0</v>
      </c>
      <c r="RZ240" s="80">
        <v>0</v>
      </c>
      <c r="SA240" s="80">
        <v>0</v>
      </c>
      <c r="SB240" s="80">
        <v>0</v>
      </c>
      <c r="SC240" s="80">
        <v>0</v>
      </c>
      <c r="SD240" s="80">
        <v>0</v>
      </c>
      <c r="SE240" s="80">
        <v>0</v>
      </c>
      <c r="SF240" s="80">
        <v>0</v>
      </c>
      <c r="SG240" s="80">
        <v>0.50005472273567042</v>
      </c>
      <c r="SH240" s="80">
        <v>0.18622412648178999</v>
      </c>
      <c r="SI240" s="80">
        <v>0.16482445849074578</v>
      </c>
      <c r="SJ240" s="80">
        <v>0</v>
      </c>
      <c r="SK240" s="80">
        <v>0.25987902947521752</v>
      </c>
      <c r="SL240" s="80">
        <v>0.25987902947521752</v>
      </c>
      <c r="SM240" s="80">
        <v>0</v>
      </c>
      <c r="SN240" s="80">
        <v>0.33295553757568508</v>
      </c>
      <c r="SO240" s="80">
        <v>0</v>
      </c>
      <c r="SP240" s="80">
        <v>0.10601211677765791</v>
      </c>
      <c r="SQ240" s="80">
        <v>8.5419184974416196E-2</v>
      </c>
      <c r="SR240" s="80">
        <v>0.17019317528565736</v>
      </c>
      <c r="SS240" s="80">
        <v>0.39148180364677088</v>
      </c>
      <c r="ST240" s="80">
        <v>0</v>
      </c>
      <c r="SU240" s="80">
        <v>0</v>
      </c>
      <c r="SV240" s="80">
        <v>0</v>
      </c>
      <c r="SW240" s="80">
        <v>0.23743791722117008</v>
      </c>
      <c r="SX240" s="80">
        <v>0.23100987256822453</v>
      </c>
      <c r="SY240" s="80">
        <v>0.20289121071754354</v>
      </c>
      <c r="SZ240" s="80">
        <v>0.29484567829132219</v>
      </c>
      <c r="TA240" s="80">
        <v>0.19494753147252702</v>
      </c>
      <c r="TB240" s="80">
        <v>0.18183480528911136</v>
      </c>
      <c r="TC240" s="80">
        <v>0.19731283760306706</v>
      </c>
      <c r="TD240" s="80">
        <v>0</v>
      </c>
      <c r="TE240" s="80">
        <v>3.7462106692123853E-2</v>
      </c>
      <c r="TF240" s="80">
        <v>0</v>
      </c>
      <c r="TG240" s="80">
        <v>0</v>
      </c>
      <c r="TH240" s="80">
        <v>0</v>
      </c>
      <c r="TI240" s="80">
        <v>0.19334720988492049</v>
      </c>
      <c r="TJ240" s="80">
        <v>0.28530709567521406</v>
      </c>
      <c r="TK240" s="80">
        <v>0.30023511674972103</v>
      </c>
      <c r="TL240" s="80">
        <v>0.39738648453992764</v>
      </c>
      <c r="TM240" s="80">
        <v>0.76665851788697881</v>
      </c>
      <c r="TN240" s="80">
        <v>0.76665851788697881</v>
      </c>
      <c r="TO240" s="80">
        <v>0</v>
      </c>
      <c r="TP240" s="80">
        <v>0</v>
      </c>
      <c r="TQ240" s="80">
        <v>0</v>
      </c>
      <c r="TR240" s="80">
        <v>1</v>
      </c>
      <c r="TS240" s="80">
        <v>0.10535391956060854</v>
      </c>
      <c r="TT240" s="80">
        <v>1</v>
      </c>
      <c r="TU240" s="80">
        <v>5.1736248994740254E-2</v>
      </c>
      <c r="TV240" s="80">
        <v>0</v>
      </c>
      <c r="TW240" s="80">
        <v>0.20756912899491933</v>
      </c>
      <c r="TX240" s="80">
        <v>0</v>
      </c>
      <c r="TY240" s="80">
        <v>0.14793166473233624</v>
      </c>
      <c r="TZ240" s="80">
        <v>0</v>
      </c>
      <c r="UA240" s="80">
        <v>0</v>
      </c>
      <c r="UB240" s="80">
        <v>3.0822749167152996E-2</v>
      </c>
      <c r="UC240" s="80">
        <v>0</v>
      </c>
      <c r="UD240" s="80">
        <v>0.68417460458125001</v>
      </c>
      <c r="UE240" s="80">
        <v>0</v>
      </c>
      <c r="UF240" s="80">
        <v>0</v>
      </c>
      <c r="UG240" s="80">
        <v>0.24239825353917191</v>
      </c>
    </row>
    <row r="241" spans="1:555">
      <c r="A241" s="736"/>
      <c r="B241" s="75">
        <v>43556</v>
      </c>
      <c r="C241" s="80">
        <v>0.30163063417841557</v>
      </c>
      <c r="D241" s="80">
        <v>0.32213443736959224</v>
      </c>
      <c r="E241" s="80">
        <v>0.3241626552470524</v>
      </c>
      <c r="F241" s="80">
        <v>0.42458864543405339</v>
      </c>
      <c r="G241" s="80">
        <v>0.37648147894819556</v>
      </c>
      <c r="H241" s="80">
        <v>0.35872313434806874</v>
      </c>
      <c r="I241" s="80">
        <v>0.35872323417918234</v>
      </c>
      <c r="J241" s="80">
        <v>0.35872313434854536</v>
      </c>
      <c r="K241" s="80">
        <v>0.35871449124249233</v>
      </c>
      <c r="L241" s="80">
        <v>0.37782685900576496</v>
      </c>
      <c r="M241" s="80">
        <v>0.28480488721390745</v>
      </c>
      <c r="N241" s="80">
        <v>0.29372392871927366</v>
      </c>
      <c r="O241" s="80">
        <v>0.29372404308627831</v>
      </c>
      <c r="P241" s="80">
        <v>0.41024886687177331</v>
      </c>
      <c r="Q241" s="80">
        <v>0.29085852519921235</v>
      </c>
      <c r="R241" s="80">
        <v>0.33346705675852439</v>
      </c>
      <c r="S241" s="80">
        <v>0.30935068465221244</v>
      </c>
      <c r="T241" s="80">
        <v>0.3284287256717508</v>
      </c>
      <c r="U241" s="80">
        <v>0.32838291424707955</v>
      </c>
      <c r="V241" s="80">
        <v>0.32840394318589117</v>
      </c>
      <c r="W241" s="80">
        <v>0.31607109573117415</v>
      </c>
      <c r="X241" s="80">
        <v>0.26016032546649792</v>
      </c>
      <c r="Y241" s="80">
        <v>0.31907016962609824</v>
      </c>
      <c r="Z241" s="80">
        <v>0.31857777220567063</v>
      </c>
      <c r="AA241" s="80">
        <v>0.31857777206631255</v>
      </c>
      <c r="AB241" s="80">
        <v>0.34086785588984647</v>
      </c>
      <c r="AC241" s="80">
        <v>0.49247278934615363</v>
      </c>
      <c r="AD241" s="80">
        <v>0.32344147275261242</v>
      </c>
      <c r="AE241" s="80">
        <v>0.21968363609413055</v>
      </c>
      <c r="AF241" s="80">
        <v>0.20970910028161988</v>
      </c>
      <c r="AG241" s="80">
        <v>0.24553100701950592</v>
      </c>
      <c r="AH241" s="80">
        <v>0.29973519844471724</v>
      </c>
      <c r="AI241" s="80">
        <v>0.27992135382345151</v>
      </c>
      <c r="AJ241" s="80">
        <v>0.30319108097420089</v>
      </c>
      <c r="AK241" s="80">
        <v>0.28835660810279751</v>
      </c>
      <c r="AL241" s="80">
        <v>0.24830026850803549</v>
      </c>
      <c r="AM241" s="80">
        <v>0.32773171540485091</v>
      </c>
      <c r="AN241" s="80">
        <v>8.603865843096159E-2</v>
      </c>
      <c r="AO241" s="80">
        <v>0.33961100192131116</v>
      </c>
      <c r="AP241" s="80">
        <v>0.34162581096610978</v>
      </c>
      <c r="AQ241" s="80">
        <v>0.2877574076663274</v>
      </c>
      <c r="AR241" s="80">
        <v>0.30151185471448799</v>
      </c>
      <c r="AS241" s="80">
        <v>0.32219256540175067</v>
      </c>
      <c r="AT241" s="80">
        <v>0.29416233656778662</v>
      </c>
      <c r="AU241" s="80">
        <v>0.33228596445361491</v>
      </c>
      <c r="AV241" s="80">
        <v>0</v>
      </c>
      <c r="AW241" s="80">
        <v>0</v>
      </c>
      <c r="AX241" s="80">
        <v>0.51450772258513466</v>
      </c>
      <c r="AY241" s="80">
        <v>0.24109638416356138</v>
      </c>
      <c r="AZ241" s="80">
        <v>0.11346531517371103</v>
      </c>
      <c r="BA241" s="80">
        <v>0</v>
      </c>
      <c r="BB241" s="80">
        <v>5.2161228754201004E-2</v>
      </c>
      <c r="BC241" s="80">
        <v>0.16330566793368662</v>
      </c>
      <c r="BD241" s="80">
        <v>0.24120233948242387</v>
      </c>
      <c r="BE241" s="80">
        <v>0.31795896077732905</v>
      </c>
      <c r="BF241" s="80">
        <v>0.24700146417165977</v>
      </c>
      <c r="BG241" s="80">
        <v>0.24179386590595109</v>
      </c>
      <c r="BH241" s="80">
        <v>0.32730147974617341</v>
      </c>
      <c r="BI241" s="80">
        <v>0.25855957025873644</v>
      </c>
      <c r="BJ241" s="80">
        <v>0.30257987839187256</v>
      </c>
      <c r="BK241" s="80">
        <v>0.27858240197475892</v>
      </c>
      <c r="BL241" s="80">
        <v>0.32917519272292378</v>
      </c>
      <c r="BM241" s="80">
        <v>1.0163559110899612E-2</v>
      </c>
      <c r="BN241" s="80">
        <v>0.29599856573560812</v>
      </c>
      <c r="BO241" s="80">
        <v>0.27465572933817045</v>
      </c>
      <c r="BP241" s="80">
        <v>0</v>
      </c>
      <c r="BQ241" s="80">
        <v>0.31707805060795952</v>
      </c>
      <c r="BR241" s="80">
        <v>0.29609821989048019</v>
      </c>
      <c r="BS241" s="80">
        <v>0.29235049234627347</v>
      </c>
      <c r="BT241" s="80">
        <v>0.20556492692458175</v>
      </c>
      <c r="BU241" s="80">
        <v>0.1888118749082475</v>
      </c>
      <c r="BV241" s="80">
        <v>0.91102189790229238</v>
      </c>
      <c r="BW241" s="80">
        <v>0.21664965073877768</v>
      </c>
      <c r="BX241" s="80">
        <v>0.16374693929870468</v>
      </c>
      <c r="BY241" s="80">
        <v>0.12075462477461821</v>
      </c>
      <c r="BZ241" s="80">
        <v>0.66659496844737742</v>
      </c>
      <c r="CA241" s="80">
        <v>0</v>
      </c>
      <c r="CB241" s="80">
        <v>0</v>
      </c>
      <c r="CC241" s="80">
        <v>0.31780937265888631</v>
      </c>
      <c r="CD241" s="80">
        <v>0.6656361096604686</v>
      </c>
      <c r="CE241" s="80">
        <v>0.33453231864823113</v>
      </c>
      <c r="CF241" s="80">
        <v>0.29740835752978306</v>
      </c>
      <c r="CG241" s="80">
        <v>0.33675515216932445</v>
      </c>
      <c r="CH241" s="80">
        <v>0.27612792877941378</v>
      </c>
      <c r="CI241" s="80">
        <v>0.37975485523162583</v>
      </c>
      <c r="CJ241" s="80">
        <v>0.31295848261182119</v>
      </c>
      <c r="CK241" s="80">
        <v>0.32843349678189726</v>
      </c>
      <c r="CL241" s="80">
        <v>0.34308942284654931</v>
      </c>
      <c r="CM241" s="80">
        <v>0.3318323916297175</v>
      </c>
      <c r="CN241" s="80">
        <v>0.30948807679381823</v>
      </c>
      <c r="CO241" s="80">
        <v>0.26287372204232473</v>
      </c>
      <c r="CP241" s="80">
        <v>0.44214331745766128</v>
      </c>
      <c r="CQ241" s="80">
        <v>0</v>
      </c>
      <c r="CR241" s="80">
        <v>0.32448818145130309</v>
      </c>
      <c r="CS241" s="80">
        <v>0.33289960561833687</v>
      </c>
      <c r="CT241" s="80">
        <v>0.35833363742235613</v>
      </c>
      <c r="CU241" s="80">
        <v>0</v>
      </c>
      <c r="CV241" s="80">
        <v>0.29074364396970231</v>
      </c>
      <c r="CW241" s="80">
        <v>0.28380867703040158</v>
      </c>
      <c r="CX241" s="80">
        <v>0.36715354744607059</v>
      </c>
      <c r="CY241" s="80">
        <v>0</v>
      </c>
      <c r="CZ241" s="80">
        <v>0.31639241202594959</v>
      </c>
      <c r="DA241" s="80">
        <v>0.31708201990337603</v>
      </c>
      <c r="DB241" s="80">
        <v>0.31555036979131956</v>
      </c>
      <c r="DC241" s="80">
        <v>0</v>
      </c>
      <c r="DD241" s="80">
        <v>0.37062450823347276</v>
      </c>
      <c r="DE241" s="80">
        <v>0</v>
      </c>
      <c r="DF241" s="80">
        <v>0.32215796018197407</v>
      </c>
      <c r="DG241" s="80">
        <v>0.25800010180398009</v>
      </c>
      <c r="DH241" s="80">
        <v>0.19773983275954085</v>
      </c>
      <c r="DI241" s="80">
        <v>0.40998291301741685</v>
      </c>
      <c r="DJ241" s="80">
        <v>0</v>
      </c>
      <c r="DK241" s="80">
        <v>0.4023207865519709</v>
      </c>
      <c r="DL241" s="80">
        <v>0</v>
      </c>
      <c r="DM241" s="80">
        <v>0.31044492607245078</v>
      </c>
      <c r="DN241" s="80">
        <v>0.41948156350351973</v>
      </c>
      <c r="DO241" s="80">
        <v>0.33811065918178373</v>
      </c>
      <c r="DP241" s="80">
        <v>0.43028305838774328</v>
      </c>
      <c r="DQ241" s="80">
        <v>0.32856102505722945</v>
      </c>
      <c r="DR241" s="80">
        <v>0.31319842496845202</v>
      </c>
      <c r="DS241" s="80">
        <v>0.29809859529372995</v>
      </c>
      <c r="DT241" s="80">
        <v>0.2984155101429527</v>
      </c>
      <c r="DU241" s="80">
        <v>0.29331027092208845</v>
      </c>
      <c r="DV241" s="80">
        <v>0.26638950288526808</v>
      </c>
      <c r="DW241" s="80">
        <v>0.35369255128655908</v>
      </c>
      <c r="DX241" s="80">
        <v>0.36144004131872248</v>
      </c>
      <c r="DY241" s="80">
        <v>0.3125</v>
      </c>
      <c r="DZ241" s="80">
        <v>0</v>
      </c>
      <c r="EA241" s="80">
        <v>0.34177123133136156</v>
      </c>
      <c r="EB241" s="80">
        <v>0</v>
      </c>
      <c r="EC241" s="80">
        <v>0.19574325451549993</v>
      </c>
      <c r="ED241" s="80">
        <v>0.28190851036211356</v>
      </c>
      <c r="EE241" s="80">
        <v>0.29215183718671855</v>
      </c>
      <c r="EF241" s="80">
        <v>0.43384420118584271</v>
      </c>
      <c r="EG241" s="80">
        <v>0.28914038723267965</v>
      </c>
      <c r="EH241" s="80">
        <v>0.29017896039942648</v>
      </c>
      <c r="EI241" s="80">
        <v>0.2864349369667803</v>
      </c>
      <c r="EJ241" s="80">
        <v>0.12676799844476386</v>
      </c>
      <c r="EK241" s="80">
        <v>0.30251918511142606</v>
      </c>
      <c r="EL241" s="80">
        <v>0.322209697522853</v>
      </c>
      <c r="EM241" s="80">
        <v>0.25946006268119387</v>
      </c>
      <c r="EN241" s="80">
        <v>0.30047361716370907</v>
      </c>
      <c r="EO241" s="80">
        <v>0.30397083298261607</v>
      </c>
      <c r="EP241" s="80">
        <v>0.30942896313925949</v>
      </c>
      <c r="EQ241" s="80">
        <v>0.36249520469955859</v>
      </c>
      <c r="ER241" s="80">
        <v>0.2961668431396034</v>
      </c>
      <c r="ES241" s="80">
        <v>0.3100618035076782</v>
      </c>
      <c r="ET241" s="80">
        <v>0.27373040664047354</v>
      </c>
      <c r="EU241" s="80">
        <v>0.32528779645709588</v>
      </c>
      <c r="EV241" s="80">
        <v>0.26172814971741326</v>
      </c>
      <c r="EW241" s="80">
        <v>0.34183443485369464</v>
      </c>
      <c r="EX241" s="80">
        <v>0</v>
      </c>
      <c r="EY241" s="80">
        <v>0.37734660311257529</v>
      </c>
      <c r="EZ241" s="80">
        <v>0.33734759808570519</v>
      </c>
      <c r="FA241" s="80">
        <v>0.37386259705398317</v>
      </c>
      <c r="FB241" s="80">
        <v>0.33333333333333331</v>
      </c>
      <c r="FC241" s="80">
        <v>0.36702725560923671</v>
      </c>
      <c r="FD241" s="80">
        <v>0</v>
      </c>
      <c r="FE241" s="80">
        <v>0</v>
      </c>
      <c r="FF241" s="80">
        <v>0.43458899454592625</v>
      </c>
      <c r="FG241" s="80">
        <v>0.37313682456247627</v>
      </c>
      <c r="FH241" s="80">
        <v>0.37773297249827853</v>
      </c>
      <c r="FI241" s="80">
        <v>0.37804256847187712</v>
      </c>
      <c r="FJ241" s="80">
        <v>0.39278246526279093</v>
      </c>
      <c r="FK241" s="80">
        <v>0.29551312875398678</v>
      </c>
      <c r="FL241" s="80">
        <v>0</v>
      </c>
      <c r="FM241" s="80">
        <v>0</v>
      </c>
      <c r="FN241" s="80">
        <v>0</v>
      </c>
      <c r="FO241" s="80">
        <v>0.43314699787643407</v>
      </c>
      <c r="FP241" s="80">
        <v>0.27208366760080888</v>
      </c>
      <c r="FQ241" s="80">
        <v>0</v>
      </c>
      <c r="FR241" s="80">
        <v>0.28564716827154435</v>
      </c>
      <c r="FS241" s="80">
        <v>0.26762648919018495</v>
      </c>
      <c r="FT241" s="80">
        <v>0.4138449707502016</v>
      </c>
      <c r="FU241" s="80">
        <v>0.26654074036503572</v>
      </c>
      <c r="FV241" s="80">
        <v>0.17777247301610394</v>
      </c>
      <c r="FW241" s="80">
        <v>0.16267734006644424</v>
      </c>
      <c r="FX241" s="80">
        <v>0.25226029066097561</v>
      </c>
      <c r="FY241" s="80">
        <v>0</v>
      </c>
      <c r="FZ241" s="80">
        <v>0.27241211490172718</v>
      </c>
      <c r="GA241" s="80">
        <v>0.27840419738336336</v>
      </c>
      <c r="GB241" s="80">
        <v>0.23225399119817522</v>
      </c>
      <c r="GC241" s="80">
        <v>0.30573770754042029</v>
      </c>
      <c r="GD241" s="80">
        <v>0</v>
      </c>
      <c r="GE241" s="80">
        <v>0.32195074842340216</v>
      </c>
      <c r="GF241" s="80">
        <v>0</v>
      </c>
      <c r="GG241" s="80">
        <v>0.29457637609335097</v>
      </c>
      <c r="GH241" s="80">
        <v>0.37835903065466664</v>
      </c>
      <c r="GI241" s="80">
        <v>0.31351879290508189</v>
      </c>
      <c r="GJ241" s="80">
        <v>0.31351879290508189</v>
      </c>
      <c r="GK241" s="80">
        <v>0</v>
      </c>
      <c r="GL241" s="80">
        <v>0.33074425033843852</v>
      </c>
      <c r="GM241" s="80">
        <v>0.30832163415145719</v>
      </c>
      <c r="GN241" s="80">
        <v>0.47489523202922523</v>
      </c>
      <c r="GO241" s="80">
        <v>0.15557497074532894</v>
      </c>
      <c r="GP241" s="80">
        <v>0.30738651882423657</v>
      </c>
      <c r="GQ241" s="80">
        <v>0</v>
      </c>
      <c r="GR241" s="80">
        <v>0.24930766309612196</v>
      </c>
      <c r="GS241" s="80">
        <v>0</v>
      </c>
      <c r="GT241" s="80">
        <v>0.30848801563560657</v>
      </c>
      <c r="GU241" s="80">
        <v>0.123471907313404</v>
      </c>
      <c r="GV241" s="80">
        <v>0</v>
      </c>
      <c r="GW241" s="80">
        <v>0</v>
      </c>
      <c r="GX241" s="80">
        <v>0</v>
      </c>
      <c r="GY241" s="80">
        <v>0</v>
      </c>
      <c r="GZ241" s="80">
        <v>0.1618029884543917</v>
      </c>
      <c r="HA241" s="80">
        <v>0.26964410077631551</v>
      </c>
      <c r="HB241" s="80">
        <v>0.16646413973587038</v>
      </c>
      <c r="HC241" s="80">
        <v>0</v>
      </c>
      <c r="HD241" s="80">
        <v>0.11452549850334423</v>
      </c>
      <c r="HE241" s="80">
        <v>0.21119175757609582</v>
      </c>
      <c r="HF241" s="80">
        <v>0.1564949005295192</v>
      </c>
      <c r="HG241" s="80">
        <v>0.14342437138381342</v>
      </c>
      <c r="HH241" s="80">
        <v>0.18314563456495764</v>
      </c>
      <c r="HI241" s="80">
        <v>0.2058768723527663</v>
      </c>
      <c r="HJ241" s="80">
        <v>0.18968636849745574</v>
      </c>
      <c r="HK241" s="80">
        <v>0.1946449098576897</v>
      </c>
      <c r="HL241" s="80">
        <v>0</v>
      </c>
      <c r="HM241" s="80">
        <v>6.6786595293107209E-2</v>
      </c>
      <c r="HN241" s="80">
        <v>0.15809851494173152</v>
      </c>
      <c r="HO241" s="80">
        <v>0.23443444156693774</v>
      </c>
      <c r="HP241" s="80">
        <v>0</v>
      </c>
      <c r="HQ241" s="80">
        <v>0</v>
      </c>
      <c r="HR241" s="80">
        <v>0</v>
      </c>
      <c r="HS241" s="80">
        <v>0</v>
      </c>
      <c r="HT241" s="80">
        <v>0</v>
      </c>
      <c r="HU241" s="80">
        <v>0</v>
      </c>
      <c r="HV241" s="80">
        <v>0.27166633880201807</v>
      </c>
      <c r="HW241" s="80">
        <v>0</v>
      </c>
      <c r="HX241" s="80">
        <v>0</v>
      </c>
      <c r="HY241" s="80">
        <v>0</v>
      </c>
      <c r="HZ241" s="80">
        <v>0.30267577979822419</v>
      </c>
      <c r="IA241" s="80">
        <v>0.30850974095197048</v>
      </c>
      <c r="IB241" s="80">
        <v>0.30239927561470187</v>
      </c>
      <c r="IC241" s="80">
        <v>0</v>
      </c>
      <c r="ID241" s="80">
        <v>0</v>
      </c>
      <c r="IE241" s="80">
        <v>0.19464028783972029</v>
      </c>
      <c r="IF241" s="80">
        <v>0</v>
      </c>
      <c r="IG241" s="80">
        <v>0.31124004466617117</v>
      </c>
      <c r="IH241" s="80">
        <v>0.32225573514144346</v>
      </c>
      <c r="II241" s="80">
        <v>0</v>
      </c>
      <c r="IJ241" s="80">
        <v>5.8669100061313935E-2</v>
      </c>
      <c r="IK241" s="80">
        <v>0</v>
      </c>
      <c r="IL241" s="80">
        <v>0.27277303749821624</v>
      </c>
      <c r="IM241" s="80">
        <v>0.27272727271094399</v>
      </c>
      <c r="IN241" s="80">
        <v>0.27277303768829525</v>
      </c>
      <c r="IO241" s="80">
        <v>0.27277303745394887</v>
      </c>
      <c r="IP241" s="80">
        <v>0.27277303748170267</v>
      </c>
      <c r="IQ241" s="80">
        <v>1</v>
      </c>
      <c r="IR241" s="80">
        <v>0.99999999999999989</v>
      </c>
      <c r="IS241" s="80">
        <v>1</v>
      </c>
      <c r="IT241" s="80">
        <v>1</v>
      </c>
      <c r="IU241" s="80">
        <v>1</v>
      </c>
      <c r="IV241" s="80">
        <v>0.27184985265716044</v>
      </c>
      <c r="IW241" s="80">
        <v>1</v>
      </c>
      <c r="IX241" s="80">
        <v>0.13788476877841199</v>
      </c>
      <c r="IY241" s="80">
        <v>0</v>
      </c>
      <c r="IZ241" s="80">
        <v>0</v>
      </c>
      <c r="JA241" s="80">
        <v>0</v>
      </c>
      <c r="JB241" s="80">
        <v>6.651154249488625E-2</v>
      </c>
      <c r="JC241" s="80">
        <v>0</v>
      </c>
      <c r="JD241" s="80">
        <v>0</v>
      </c>
      <c r="JE241" s="80">
        <v>0</v>
      </c>
      <c r="JF241" s="80">
        <v>0</v>
      </c>
      <c r="JG241" s="80">
        <v>0</v>
      </c>
      <c r="JH241" s="80">
        <v>0</v>
      </c>
      <c r="JI241" s="80">
        <v>0</v>
      </c>
      <c r="JJ241" s="80">
        <v>0</v>
      </c>
      <c r="JK241" s="80">
        <v>0.27727920202656348</v>
      </c>
      <c r="JL241" s="80">
        <v>0.62314785037380604</v>
      </c>
      <c r="JM241" s="80">
        <v>0.47180777404796614</v>
      </c>
      <c r="JN241" s="80">
        <v>0.16666666666666666</v>
      </c>
      <c r="JO241" s="80">
        <v>0.51883688824096541</v>
      </c>
      <c r="JP241" s="80">
        <v>0.17318315378680305</v>
      </c>
      <c r="JQ241" s="80">
        <v>0.25097847174744681</v>
      </c>
      <c r="JR241" s="80">
        <v>0.1916201331731392</v>
      </c>
      <c r="JS241" s="80">
        <v>0</v>
      </c>
      <c r="JT241" s="80">
        <v>0</v>
      </c>
      <c r="JU241" s="80">
        <v>0</v>
      </c>
      <c r="JV241" s="80">
        <v>0</v>
      </c>
      <c r="JW241" s="80">
        <v>0</v>
      </c>
      <c r="JX241" s="80">
        <v>0</v>
      </c>
      <c r="JY241" s="80">
        <v>0</v>
      </c>
      <c r="JZ241" s="80">
        <v>0</v>
      </c>
      <c r="KA241" s="80">
        <v>0</v>
      </c>
      <c r="KB241" s="80">
        <v>0</v>
      </c>
      <c r="KC241" s="80">
        <v>0</v>
      </c>
      <c r="KD241" s="80">
        <v>0</v>
      </c>
      <c r="KE241" s="80">
        <v>0</v>
      </c>
      <c r="KF241" s="80">
        <v>0</v>
      </c>
      <c r="KG241" s="80">
        <v>0</v>
      </c>
      <c r="KH241" s="80">
        <v>0</v>
      </c>
      <c r="KI241" s="80">
        <v>0.18026236694970976</v>
      </c>
      <c r="KJ241" s="80">
        <v>0</v>
      </c>
      <c r="KK241" s="80">
        <v>0</v>
      </c>
      <c r="KL241" s="80">
        <v>0.75</v>
      </c>
      <c r="KM241" s="80">
        <v>0.31845445285091556</v>
      </c>
      <c r="KN241" s="80">
        <v>0.33164182920108731</v>
      </c>
      <c r="KO241" s="80">
        <v>0.32369623615711984</v>
      </c>
      <c r="KP241" s="80">
        <v>0.38695908709221971</v>
      </c>
      <c r="KQ241" s="80">
        <v>0</v>
      </c>
      <c r="KR241" s="80">
        <v>0</v>
      </c>
      <c r="KS241" s="80">
        <v>0.35597711029843371</v>
      </c>
      <c r="KT241" s="80">
        <v>0.29943408597647392</v>
      </c>
      <c r="KU241" s="80">
        <v>0</v>
      </c>
      <c r="KV241" s="80">
        <v>0.36619507964763565</v>
      </c>
      <c r="KW241" s="80">
        <v>0</v>
      </c>
      <c r="KX241" s="80">
        <v>0.27854728019922242</v>
      </c>
      <c r="KY241" s="80">
        <v>0.29041237601975334</v>
      </c>
      <c r="KZ241" s="80">
        <v>0.28320634692511543</v>
      </c>
      <c r="LA241" s="80">
        <v>0.30607668938891197</v>
      </c>
      <c r="LB241" s="80">
        <v>0.35011717486105542</v>
      </c>
      <c r="LC241" s="80">
        <v>0.32374113944593891</v>
      </c>
      <c r="LD241" s="80">
        <v>0.34703116120823674</v>
      </c>
      <c r="LE241" s="80">
        <v>0.30235817869592752</v>
      </c>
      <c r="LF241" s="80">
        <v>0.32150577592754864</v>
      </c>
      <c r="LG241" s="80">
        <v>0</v>
      </c>
      <c r="LH241" s="80">
        <v>0.27386369572883673</v>
      </c>
      <c r="LI241" s="80">
        <v>0.34371282065623698</v>
      </c>
      <c r="LJ241" s="80">
        <v>0.20109856494980499</v>
      </c>
      <c r="LK241" s="80">
        <v>0.21448775128863695</v>
      </c>
      <c r="LL241" s="80">
        <v>0.24845586786047932</v>
      </c>
      <c r="LM241" s="80">
        <v>0.31442296237294198</v>
      </c>
      <c r="LN241" s="80">
        <v>0.35594337696254263</v>
      </c>
      <c r="LO241" s="80">
        <v>0.33069388297683511</v>
      </c>
      <c r="LP241" s="80">
        <v>0.36685881357430944</v>
      </c>
      <c r="LQ241" s="80">
        <v>0.26572972934293948</v>
      </c>
      <c r="LR241" s="80">
        <v>0.30424363161575751</v>
      </c>
      <c r="LS241" s="80">
        <v>0.30604154169227588</v>
      </c>
      <c r="LT241" s="80">
        <v>0</v>
      </c>
      <c r="LU241" s="80">
        <v>0.31589115360278014</v>
      </c>
      <c r="LV241" s="80">
        <v>0.34142110857284941</v>
      </c>
      <c r="LW241" s="80">
        <v>0.32890704959773653</v>
      </c>
      <c r="LX241" s="80">
        <v>0.2971964663330165</v>
      </c>
      <c r="LY241" s="80">
        <v>0</v>
      </c>
      <c r="LZ241" s="80">
        <v>0.35836596895748385</v>
      </c>
      <c r="MA241" s="80">
        <v>0.223686761886636</v>
      </c>
      <c r="MB241" s="80">
        <v>0.32921819238166333</v>
      </c>
      <c r="MC241" s="80">
        <v>0</v>
      </c>
      <c r="MD241" s="80">
        <v>0</v>
      </c>
      <c r="ME241" s="80">
        <v>0.3288057432897637</v>
      </c>
      <c r="MF241" s="80">
        <v>0.21831696230139891</v>
      </c>
      <c r="MG241" s="80">
        <v>0.23379349149920595</v>
      </c>
      <c r="MH241" s="80">
        <v>0.21663498917267732</v>
      </c>
      <c r="MI241" s="80">
        <v>0.18423298745013403</v>
      </c>
      <c r="MJ241" s="80">
        <v>0.31233039360004455</v>
      </c>
      <c r="MK241" s="80">
        <v>0</v>
      </c>
      <c r="ML241" s="80">
        <v>0.43863171459376432</v>
      </c>
      <c r="MM241" s="80">
        <v>0.20978494544121346</v>
      </c>
      <c r="MN241" s="80">
        <v>0.39139951676223267</v>
      </c>
      <c r="MO241" s="80">
        <v>0.19886691809557622</v>
      </c>
      <c r="MP241" s="80">
        <v>0</v>
      </c>
      <c r="MQ241" s="80">
        <v>0.32967053299441568</v>
      </c>
      <c r="MR241" s="80">
        <v>0.5</v>
      </c>
      <c r="MS241" s="80">
        <v>0.33933342324727961</v>
      </c>
      <c r="MT241" s="80">
        <v>0.33148233792788773</v>
      </c>
      <c r="MU241" s="80">
        <v>0.29278293464825761</v>
      </c>
      <c r="MV241" s="80">
        <v>0.3166875600935336</v>
      </c>
      <c r="MW241" s="80">
        <v>0</v>
      </c>
      <c r="MX241" s="80">
        <v>0</v>
      </c>
      <c r="MY241" s="80">
        <v>0</v>
      </c>
      <c r="MZ241" s="80">
        <v>0.30091712782699737</v>
      </c>
      <c r="NA241" s="80">
        <v>0.98728042859597442</v>
      </c>
      <c r="NB241" s="80">
        <v>0.98728042859597442</v>
      </c>
      <c r="NC241" s="80">
        <v>0</v>
      </c>
      <c r="ND241" s="80">
        <v>0.2435289614379002</v>
      </c>
      <c r="NE241" s="80">
        <v>0.2435289614379002</v>
      </c>
      <c r="NF241" s="80">
        <v>0</v>
      </c>
      <c r="NG241" s="80">
        <v>0.30620010688427751</v>
      </c>
      <c r="NH241" s="80">
        <v>0.2554779153846064</v>
      </c>
      <c r="NI241" s="80">
        <v>0.36312892795283935</v>
      </c>
      <c r="NJ241" s="80">
        <v>0.35061498884349684</v>
      </c>
      <c r="NK241" s="80">
        <v>0.36730025971659946</v>
      </c>
      <c r="NL241" s="80">
        <v>0.3166875600935336</v>
      </c>
      <c r="NM241" s="80">
        <v>0.69566952598236664</v>
      </c>
      <c r="NN241" s="80">
        <v>0.86855231169272873</v>
      </c>
      <c r="NO241" s="80">
        <v>0</v>
      </c>
      <c r="NP241" s="80">
        <v>0.74881773370687388</v>
      </c>
      <c r="NQ241" s="80">
        <v>0.66666666666666663</v>
      </c>
      <c r="NR241" s="80">
        <v>1</v>
      </c>
      <c r="NS241" s="80">
        <v>0.66666666666666663</v>
      </c>
      <c r="NT241" s="80">
        <v>0.55427961433952011</v>
      </c>
      <c r="NU241" s="80">
        <v>0.33379422878654319</v>
      </c>
      <c r="NV241" s="80">
        <v>1</v>
      </c>
      <c r="NW241" s="80">
        <v>0</v>
      </c>
      <c r="NX241" s="80">
        <v>0</v>
      </c>
      <c r="NY241" s="80">
        <v>0</v>
      </c>
      <c r="NZ241" s="80">
        <v>0</v>
      </c>
      <c r="OA241" s="80">
        <v>0.31239563686330918</v>
      </c>
      <c r="OB241" s="80">
        <v>0.30086278841884628</v>
      </c>
      <c r="OC241" s="80">
        <v>0.99845583094561496</v>
      </c>
      <c r="OD241" s="80">
        <v>1</v>
      </c>
      <c r="OE241" s="80">
        <v>0.46430307298589485</v>
      </c>
      <c r="OF241" s="80">
        <v>0.29797979798331864</v>
      </c>
      <c r="OG241" s="80">
        <v>0</v>
      </c>
      <c r="OH241" s="80">
        <v>0.2979797979455131</v>
      </c>
      <c r="OI241" s="80">
        <v>0</v>
      </c>
      <c r="OJ241" s="80">
        <v>0.76695492092959927</v>
      </c>
      <c r="OK241" s="80">
        <v>0.64898596037829415</v>
      </c>
      <c r="OL241" s="80">
        <v>0.64898596037829415</v>
      </c>
      <c r="OM241" s="80">
        <v>1</v>
      </c>
      <c r="ON241" s="80">
        <v>1</v>
      </c>
      <c r="OO241" s="80">
        <v>0.81613540507902094</v>
      </c>
      <c r="OP241" s="80">
        <v>0.32954005251138291</v>
      </c>
      <c r="OQ241" s="80">
        <v>0</v>
      </c>
      <c r="OR241" s="80">
        <v>0</v>
      </c>
      <c r="OS241" s="80">
        <v>0.57441584225665909</v>
      </c>
      <c r="OT241" s="80">
        <v>0.31967883144113635</v>
      </c>
      <c r="OU241" s="80">
        <v>0.33202527739599313</v>
      </c>
      <c r="OV241" s="80">
        <v>1</v>
      </c>
      <c r="OW241" s="80">
        <v>0.27399465352160046</v>
      </c>
      <c r="OX241" s="80">
        <v>0</v>
      </c>
      <c r="OY241" s="80">
        <v>0</v>
      </c>
      <c r="OZ241" s="80">
        <v>0.89487353830604088</v>
      </c>
      <c r="PA241" s="80">
        <v>0.93509516443674545</v>
      </c>
      <c r="PB241" s="80">
        <v>0</v>
      </c>
      <c r="PC241" s="80">
        <v>0</v>
      </c>
      <c r="PD241" s="80">
        <v>0</v>
      </c>
      <c r="PE241" s="80">
        <v>0</v>
      </c>
      <c r="PF241" s="80">
        <v>0</v>
      </c>
      <c r="PG241" s="80">
        <v>1</v>
      </c>
      <c r="PH241" s="80">
        <v>1</v>
      </c>
      <c r="PI241" s="80">
        <v>1</v>
      </c>
      <c r="PJ241" s="80">
        <v>0</v>
      </c>
      <c r="PK241" s="80">
        <v>0</v>
      </c>
      <c r="PL241" s="80">
        <v>0</v>
      </c>
      <c r="PM241" s="80">
        <v>0.46469266317367375</v>
      </c>
      <c r="PN241" s="80">
        <v>0.21762565072339163</v>
      </c>
      <c r="PO241" s="80">
        <v>0</v>
      </c>
      <c r="PP241" s="80">
        <v>0</v>
      </c>
      <c r="PQ241" s="80">
        <v>0</v>
      </c>
      <c r="PR241" s="80">
        <v>0</v>
      </c>
      <c r="PS241" s="80">
        <v>0</v>
      </c>
      <c r="PT241" s="80">
        <v>0</v>
      </c>
      <c r="PU241" s="80">
        <v>0.30805863718413318</v>
      </c>
      <c r="PV241" s="80">
        <v>0</v>
      </c>
      <c r="PW241" s="80">
        <v>0</v>
      </c>
      <c r="PX241" s="80">
        <v>1</v>
      </c>
      <c r="PY241" s="80">
        <v>0</v>
      </c>
      <c r="PZ241" s="80">
        <v>0</v>
      </c>
      <c r="QA241" s="80">
        <v>0.25070577851727288</v>
      </c>
      <c r="QB241" s="80">
        <v>0</v>
      </c>
      <c r="QC241" s="80">
        <v>0.77102832687278089</v>
      </c>
      <c r="QD241" s="80">
        <v>0.53384275029341466</v>
      </c>
      <c r="QE241" s="80">
        <v>1</v>
      </c>
      <c r="QF241" s="80">
        <v>1</v>
      </c>
      <c r="QG241" s="80">
        <v>1</v>
      </c>
      <c r="QH241" s="80">
        <v>1</v>
      </c>
      <c r="QI241" s="80">
        <v>0.75</v>
      </c>
      <c r="QJ241" s="80">
        <v>2.9142334443948363E-2</v>
      </c>
      <c r="QK241" s="80">
        <v>0</v>
      </c>
      <c r="QL241" s="80">
        <v>0.65335385520674372</v>
      </c>
      <c r="QM241" s="80">
        <v>0.94159391621298361</v>
      </c>
      <c r="QN241" s="80">
        <v>0.50005197550049352</v>
      </c>
      <c r="QO241" s="80">
        <v>0.36030057771176943</v>
      </c>
      <c r="QP241" s="80">
        <v>0.55162997033304839</v>
      </c>
      <c r="QQ241" s="80">
        <v>0.50885138054852275</v>
      </c>
      <c r="QR241" s="80">
        <v>0.27096627219513386</v>
      </c>
      <c r="QS241" s="80">
        <v>0.34222539411242192</v>
      </c>
      <c r="QT241" s="80">
        <v>1</v>
      </c>
      <c r="QU241" s="80">
        <v>0</v>
      </c>
      <c r="QV241" s="80">
        <v>0</v>
      </c>
      <c r="QW241" s="80">
        <v>0.35784561967362605</v>
      </c>
      <c r="QX241" s="80">
        <v>0.35778739380764762</v>
      </c>
      <c r="QY241" s="80">
        <v>0.25039902373024314</v>
      </c>
      <c r="QZ241" s="80">
        <v>0.8599312622858345</v>
      </c>
      <c r="RA241" s="80">
        <v>0</v>
      </c>
      <c r="RB241" s="80">
        <v>0</v>
      </c>
      <c r="RC241" s="80">
        <v>0</v>
      </c>
      <c r="RD241" s="80">
        <v>0</v>
      </c>
      <c r="RE241" s="80">
        <v>0</v>
      </c>
      <c r="RF241" s="80">
        <v>0</v>
      </c>
      <c r="RG241" s="80">
        <v>0</v>
      </c>
      <c r="RH241" s="80">
        <v>0</v>
      </c>
      <c r="RI241" s="80">
        <v>0.34798947951596548</v>
      </c>
      <c r="RJ241" s="80">
        <v>0.24307264143196167</v>
      </c>
      <c r="RK241" s="80">
        <v>0.24404420441345517</v>
      </c>
      <c r="RL241" s="80">
        <v>0.21503820532295478</v>
      </c>
      <c r="RM241" s="80">
        <v>0.25509019738539945</v>
      </c>
      <c r="RN241" s="80">
        <v>0.28537894900730609</v>
      </c>
      <c r="RO241" s="80">
        <v>0.31838626109612106</v>
      </c>
      <c r="RP241" s="80">
        <v>0</v>
      </c>
      <c r="RQ241" s="80">
        <v>0</v>
      </c>
      <c r="RR241" s="80">
        <v>0</v>
      </c>
      <c r="RS241" s="80">
        <v>0</v>
      </c>
      <c r="RT241" s="80">
        <v>0.11044450097461463</v>
      </c>
      <c r="RU241" s="80">
        <v>0</v>
      </c>
      <c r="RV241" s="80">
        <v>0.33329576426747215</v>
      </c>
      <c r="RW241" s="80">
        <v>0.35418643041077941</v>
      </c>
      <c r="RX241" s="80">
        <v>0</v>
      </c>
      <c r="RY241" s="80">
        <v>0</v>
      </c>
      <c r="RZ241" s="80">
        <v>0</v>
      </c>
      <c r="SA241" s="80">
        <v>0</v>
      </c>
      <c r="SB241" s="80">
        <v>0</v>
      </c>
      <c r="SC241" s="80">
        <v>0</v>
      </c>
      <c r="SD241" s="80">
        <v>0</v>
      </c>
      <c r="SE241" s="80">
        <v>0</v>
      </c>
      <c r="SF241" s="80">
        <v>0</v>
      </c>
      <c r="SG241" s="80">
        <v>0.50006322164238115</v>
      </c>
      <c r="SH241" s="80">
        <v>0.29439887831964728</v>
      </c>
      <c r="SI241" s="80">
        <v>0.22423805876643174</v>
      </c>
      <c r="SJ241" s="80">
        <v>0</v>
      </c>
      <c r="SK241" s="80">
        <v>0.36725312340176558</v>
      </c>
      <c r="SL241" s="80">
        <v>0.36725312340176558</v>
      </c>
      <c r="SM241" s="80">
        <v>0</v>
      </c>
      <c r="SN241" s="80">
        <v>0.42587855358913951</v>
      </c>
      <c r="SO241" s="80">
        <v>0</v>
      </c>
      <c r="SP241" s="80">
        <v>0.14628096663857948</v>
      </c>
      <c r="SQ241" s="80">
        <v>0.15244989421934113</v>
      </c>
      <c r="SR241" s="80">
        <v>0.23494617902669657</v>
      </c>
      <c r="SS241" s="80">
        <v>0.49089469647372902</v>
      </c>
      <c r="ST241" s="80">
        <v>0</v>
      </c>
      <c r="SU241" s="80">
        <v>0</v>
      </c>
      <c r="SV241" s="80">
        <v>0</v>
      </c>
      <c r="SW241" s="80">
        <v>0.3162614168402692</v>
      </c>
      <c r="SX241" s="80">
        <v>0.31080471269842747</v>
      </c>
      <c r="SY241" s="80">
        <v>0.28227030790767282</v>
      </c>
      <c r="SZ241" s="80">
        <v>0.38874990177693491</v>
      </c>
      <c r="TA241" s="80">
        <v>0.27005924587439384</v>
      </c>
      <c r="TB241" s="80">
        <v>0.22177079320324364</v>
      </c>
      <c r="TC241" s="80">
        <v>0.26017766944954351</v>
      </c>
      <c r="TD241" s="80">
        <v>0</v>
      </c>
      <c r="TE241" s="80">
        <v>0.20259899684893484</v>
      </c>
      <c r="TF241" s="80">
        <v>0</v>
      </c>
      <c r="TG241" s="80">
        <v>0</v>
      </c>
      <c r="TH241" s="80">
        <v>0.1106532153527556</v>
      </c>
      <c r="TI241" s="80">
        <v>0.27377011965669706</v>
      </c>
      <c r="TJ241" s="80">
        <v>0.39884720442049948</v>
      </c>
      <c r="TK241" s="80">
        <v>0.42034593759455752</v>
      </c>
      <c r="TL241" s="80">
        <v>0.58743150245270603</v>
      </c>
      <c r="TM241" s="80">
        <v>0.76665851788697881</v>
      </c>
      <c r="TN241" s="80">
        <v>0.76665851788697881</v>
      </c>
      <c r="TO241" s="80">
        <v>0</v>
      </c>
      <c r="TP241" s="80">
        <v>0</v>
      </c>
      <c r="TQ241" s="80">
        <v>0</v>
      </c>
      <c r="TR241" s="80">
        <v>1</v>
      </c>
      <c r="TS241" s="80">
        <v>0.12953590304258158</v>
      </c>
      <c r="TT241" s="80">
        <v>1</v>
      </c>
      <c r="TU241" s="80">
        <v>0.33274369784692287</v>
      </c>
      <c r="TV241" s="80">
        <v>0</v>
      </c>
      <c r="TW241" s="80">
        <v>0.28988683001209281</v>
      </c>
      <c r="TX241" s="80">
        <v>0</v>
      </c>
      <c r="TY241" s="80">
        <v>0.26018981091353133</v>
      </c>
      <c r="TZ241" s="80">
        <v>0</v>
      </c>
      <c r="UA241" s="80">
        <v>0</v>
      </c>
      <c r="UB241" s="80">
        <v>0.33082274916715299</v>
      </c>
      <c r="UC241" s="80">
        <v>0.5</v>
      </c>
      <c r="UD241" s="80">
        <v>0.68417460458125001</v>
      </c>
      <c r="UE241" s="80">
        <v>0</v>
      </c>
      <c r="UF241" s="80">
        <v>0</v>
      </c>
      <c r="UG241" s="80">
        <v>0.33022900439705866</v>
      </c>
    </row>
    <row r="242" spans="1:555">
      <c r="A242" s="736"/>
      <c r="B242" s="75">
        <v>43586</v>
      </c>
      <c r="C242" s="80">
        <v>0.40555003010363272</v>
      </c>
      <c r="D242" s="80">
        <v>0.44176895270673461</v>
      </c>
      <c r="E242" s="80">
        <v>0.44947819922463428</v>
      </c>
      <c r="F242" s="80">
        <v>0.56470119840652999</v>
      </c>
      <c r="G242" s="80">
        <v>0.48161963613748932</v>
      </c>
      <c r="H242" s="80">
        <v>0.47545626972502886</v>
      </c>
      <c r="I242" s="80">
        <v>0.47545635400275094</v>
      </c>
      <c r="J242" s="80">
        <v>0.47545626972459065</v>
      </c>
      <c r="K242" s="80">
        <v>0.47544897320012691</v>
      </c>
      <c r="L242" s="80">
        <v>0.47181193569455837</v>
      </c>
      <c r="M242" s="80">
        <v>0.41800347923476833</v>
      </c>
      <c r="N242" s="80">
        <v>0.404209219410058</v>
      </c>
      <c r="O242" s="80">
        <v>0.40420937784537753</v>
      </c>
      <c r="P242" s="80">
        <v>0.49541185556553252</v>
      </c>
      <c r="Q242" s="80">
        <v>0.4223341036900371</v>
      </c>
      <c r="R242" s="80">
        <v>0.42019767386060319</v>
      </c>
      <c r="S242" s="80">
        <v>0.39235689890282588</v>
      </c>
      <c r="T242" s="80">
        <v>0.40857517608295868</v>
      </c>
      <c r="U242" s="80">
        <v>0.40846848358620946</v>
      </c>
      <c r="V242" s="80">
        <v>0.40851747026940655</v>
      </c>
      <c r="W242" s="80">
        <v>0.43531077956367603</v>
      </c>
      <c r="X242" s="80">
        <v>0.34103735017291031</v>
      </c>
      <c r="Y242" s="80">
        <v>0.39555995556460755</v>
      </c>
      <c r="Z242" s="80">
        <v>0.3935874590853804</v>
      </c>
      <c r="AA242" s="80">
        <v>0.39358745892493785</v>
      </c>
      <c r="AB242" s="80">
        <v>0.4105590092728737</v>
      </c>
      <c r="AC242" s="80">
        <v>0.56511276895496343</v>
      </c>
      <c r="AD242" s="80">
        <v>0.40589115005933873</v>
      </c>
      <c r="AE242" s="80">
        <v>0.29521289092072334</v>
      </c>
      <c r="AF242" s="80">
        <v>0.2828048591023109</v>
      </c>
      <c r="AG242" s="80">
        <v>0.3238947111988571</v>
      </c>
      <c r="AH242" s="80">
        <v>0.41757287929517689</v>
      </c>
      <c r="AI242" s="80">
        <v>0.36735200557108177</v>
      </c>
      <c r="AJ242" s="80">
        <v>0.39358305904246371</v>
      </c>
      <c r="AK242" s="80">
        <v>0.38872807037119744</v>
      </c>
      <c r="AL242" s="80">
        <v>0.32394035945955785</v>
      </c>
      <c r="AM242" s="80">
        <v>0.42218556647316169</v>
      </c>
      <c r="AN242" s="80">
        <v>0.11135922547301283</v>
      </c>
      <c r="AO242" s="80">
        <v>0.41507315768406161</v>
      </c>
      <c r="AP242" s="80">
        <v>0.417366173119954</v>
      </c>
      <c r="AQ242" s="80">
        <v>0.37730590127357588</v>
      </c>
      <c r="AR242" s="80">
        <v>0.36467440714768518</v>
      </c>
      <c r="AS242" s="80">
        <v>0.4091773103759383</v>
      </c>
      <c r="AT242" s="80">
        <v>0.3361194910403002</v>
      </c>
      <c r="AU242" s="80">
        <v>0.42124392039835112</v>
      </c>
      <c r="AV242" s="80">
        <v>0</v>
      </c>
      <c r="AW242" s="80">
        <v>0</v>
      </c>
      <c r="AX242" s="80">
        <v>0.57799364802166331</v>
      </c>
      <c r="AY242" s="80">
        <v>0.31104401450073055</v>
      </c>
      <c r="AZ242" s="80">
        <v>0.157813808313437</v>
      </c>
      <c r="BA242" s="80">
        <v>0</v>
      </c>
      <c r="BB242" s="80">
        <v>8.554475700421893E-2</v>
      </c>
      <c r="BC242" s="80">
        <v>0.21656870087038563</v>
      </c>
      <c r="BD242" s="80">
        <v>0.35883838787174799</v>
      </c>
      <c r="BE242" s="80">
        <v>0.39524665273422127</v>
      </c>
      <c r="BF242" s="80">
        <v>0.33026424408019928</v>
      </c>
      <c r="BG242" s="80">
        <v>0.32841188409954947</v>
      </c>
      <c r="BH242" s="80">
        <v>0.3965838931578356</v>
      </c>
      <c r="BI242" s="80">
        <v>0.30723735930512042</v>
      </c>
      <c r="BJ242" s="80">
        <v>0.48803805769641379</v>
      </c>
      <c r="BK242" s="80">
        <v>0.38479483953265647</v>
      </c>
      <c r="BL242" s="80">
        <v>0.41645211092003609</v>
      </c>
      <c r="BM242" s="80">
        <v>0.33000817799430809</v>
      </c>
      <c r="BN242" s="80">
        <v>0.40356733723240545</v>
      </c>
      <c r="BO242" s="80">
        <v>0.35974053874353717</v>
      </c>
      <c r="BP242" s="80">
        <v>0</v>
      </c>
      <c r="BQ242" s="80">
        <v>0.31713977464641596</v>
      </c>
      <c r="BR242" s="80">
        <v>0.43492153300791875</v>
      </c>
      <c r="BS242" s="80">
        <v>0.36887286190832125</v>
      </c>
      <c r="BT242" s="80">
        <v>0.27764128213650913</v>
      </c>
      <c r="BU242" s="80">
        <v>0.25100763161376521</v>
      </c>
      <c r="BV242" s="80">
        <v>0.91102189790229238</v>
      </c>
      <c r="BW242" s="80">
        <v>0.32626953571651662</v>
      </c>
      <c r="BX242" s="80">
        <v>0.28716083248579571</v>
      </c>
      <c r="BY242" s="80">
        <v>0.18975925305770941</v>
      </c>
      <c r="BZ242" s="80">
        <v>0.70024785554072488</v>
      </c>
      <c r="CA242" s="80">
        <v>0</v>
      </c>
      <c r="CB242" s="80">
        <v>0</v>
      </c>
      <c r="CC242" s="80">
        <v>0.39336407614919727</v>
      </c>
      <c r="CD242" s="80">
        <v>0.7076859315026689</v>
      </c>
      <c r="CE242" s="80">
        <v>0.42249946850014963</v>
      </c>
      <c r="CF242" s="80">
        <v>0.37847306202358949</v>
      </c>
      <c r="CG242" s="80">
        <v>0.4200065751534407</v>
      </c>
      <c r="CH242" s="80">
        <v>0.39555982709348708</v>
      </c>
      <c r="CI242" s="80">
        <v>0.46619469003132646</v>
      </c>
      <c r="CJ242" s="80">
        <v>0.37793055522731245</v>
      </c>
      <c r="CK242" s="80">
        <v>0.41071016851525927</v>
      </c>
      <c r="CL242" s="80">
        <v>0.4177798173553785</v>
      </c>
      <c r="CM242" s="80">
        <v>0.40672385517933912</v>
      </c>
      <c r="CN242" s="80">
        <v>0.37737789977283048</v>
      </c>
      <c r="CO242" s="80">
        <v>0.3373557705022206</v>
      </c>
      <c r="CP242" s="80">
        <v>0.51239721008916372</v>
      </c>
      <c r="CQ242" s="80">
        <v>0</v>
      </c>
      <c r="CR242" s="80">
        <v>0.43707602073631696</v>
      </c>
      <c r="CS242" s="80">
        <v>0.41612450702292109</v>
      </c>
      <c r="CT242" s="80">
        <v>0.45046680823540214</v>
      </c>
      <c r="CU242" s="80">
        <v>0</v>
      </c>
      <c r="CV242" s="80">
        <v>0.37764574088366981</v>
      </c>
      <c r="CW242" s="80">
        <v>0.37313104605856251</v>
      </c>
      <c r="CX242" s="80">
        <v>0.4670302966151853</v>
      </c>
      <c r="CY242" s="80">
        <v>0</v>
      </c>
      <c r="CZ242" s="80">
        <v>0.39588720272913175</v>
      </c>
      <c r="DA242" s="80">
        <v>0.39597006738814705</v>
      </c>
      <c r="DB242" s="80">
        <v>0.39926695011688523</v>
      </c>
      <c r="DC242" s="80">
        <v>0</v>
      </c>
      <c r="DD242" s="80">
        <v>0.49213024655265974</v>
      </c>
      <c r="DE242" s="80">
        <v>0</v>
      </c>
      <c r="DF242" s="80">
        <v>0.4043696405877954</v>
      </c>
      <c r="DG242" s="80">
        <v>0.32111063007361473</v>
      </c>
      <c r="DH242" s="80">
        <v>0.30660974179292894</v>
      </c>
      <c r="DI242" s="80">
        <v>0.46616385972863883</v>
      </c>
      <c r="DJ242" s="80">
        <v>0</v>
      </c>
      <c r="DK242" s="80">
        <v>0.46743024846628867</v>
      </c>
      <c r="DL242" s="80">
        <v>0</v>
      </c>
      <c r="DM242" s="80">
        <v>0.39010084007842039</v>
      </c>
      <c r="DN242" s="80">
        <v>0.49003410773420231</v>
      </c>
      <c r="DO242" s="80">
        <v>0.41815734188069487</v>
      </c>
      <c r="DP242" s="80">
        <v>0.51662843927649793</v>
      </c>
      <c r="DQ242" s="80">
        <v>0.40733099640673809</v>
      </c>
      <c r="DR242" s="80">
        <v>0.3935674529396645</v>
      </c>
      <c r="DS242" s="80">
        <v>0.38338458968909106</v>
      </c>
      <c r="DT242" s="80">
        <v>0.38269517188607644</v>
      </c>
      <c r="DU242" s="80">
        <v>0.39542391159697765</v>
      </c>
      <c r="DV242" s="80">
        <v>0.35215996630784185</v>
      </c>
      <c r="DW242" s="80">
        <v>0.42781374627183483</v>
      </c>
      <c r="DX242" s="80">
        <v>0.43266714199846051</v>
      </c>
      <c r="DY242" s="80">
        <v>0.3125</v>
      </c>
      <c r="DZ242" s="80">
        <v>0</v>
      </c>
      <c r="EA242" s="80">
        <v>0.42337011930837765</v>
      </c>
      <c r="EB242" s="80">
        <v>0</v>
      </c>
      <c r="EC242" s="80">
        <v>0.23595700620758309</v>
      </c>
      <c r="ED242" s="80">
        <v>0.4076939210376469</v>
      </c>
      <c r="EE242" s="80">
        <v>0.36995523385217899</v>
      </c>
      <c r="EF242" s="80">
        <v>0.57488309856256925</v>
      </c>
      <c r="EG242" s="80">
        <v>0.37384698735684158</v>
      </c>
      <c r="EH242" s="80">
        <v>0.37511231383615695</v>
      </c>
      <c r="EI242" s="80">
        <v>0.3738105370745044</v>
      </c>
      <c r="EJ242" s="80">
        <v>0.38591991682722082</v>
      </c>
      <c r="EK242" s="80">
        <v>0.38689464585087829</v>
      </c>
      <c r="EL242" s="80">
        <v>0.44866361064032201</v>
      </c>
      <c r="EM242" s="80">
        <v>0.34916380774450462</v>
      </c>
      <c r="EN242" s="80">
        <v>0.38535321668214273</v>
      </c>
      <c r="EO242" s="80">
        <v>0.38308620372878321</v>
      </c>
      <c r="EP242" s="80">
        <v>0.39451618397855936</v>
      </c>
      <c r="EQ242" s="80">
        <v>0.4764926059302661</v>
      </c>
      <c r="ER242" s="80">
        <v>0.37686485937329478</v>
      </c>
      <c r="ES242" s="80">
        <v>0.38844152056086001</v>
      </c>
      <c r="ET242" s="80">
        <v>0.35548183786505316</v>
      </c>
      <c r="EU242" s="80">
        <v>0.40636777571078914</v>
      </c>
      <c r="EV242" s="80">
        <v>0.30873558249930511</v>
      </c>
      <c r="EW242" s="80">
        <v>0.42881457059390815</v>
      </c>
      <c r="EX242" s="80">
        <v>0</v>
      </c>
      <c r="EY242" s="80">
        <v>0.4686064760380006</v>
      </c>
      <c r="EZ242" s="80">
        <v>0.42456992993609138</v>
      </c>
      <c r="FA242" s="80">
        <v>0.45971328711324694</v>
      </c>
      <c r="FB242" s="80">
        <v>0.33333333333333331</v>
      </c>
      <c r="FC242" s="80">
        <v>0.46880178888072815</v>
      </c>
      <c r="FD242" s="80">
        <v>0</v>
      </c>
      <c r="FE242" s="80">
        <v>0</v>
      </c>
      <c r="FF242" s="80">
        <v>0.55169004066155014</v>
      </c>
      <c r="FG242" s="80">
        <v>0.45192119562835698</v>
      </c>
      <c r="FH242" s="80">
        <v>0.46174429430837483</v>
      </c>
      <c r="FI242" s="80">
        <v>0.45248898485393041</v>
      </c>
      <c r="FJ242" s="80">
        <v>0.47054772783094811</v>
      </c>
      <c r="FK242" s="80">
        <v>0.38297803444432776</v>
      </c>
      <c r="FL242" s="80">
        <v>0</v>
      </c>
      <c r="FM242" s="80">
        <v>0</v>
      </c>
      <c r="FN242" s="80">
        <v>0</v>
      </c>
      <c r="FO242" s="80">
        <v>0.50456933238001089</v>
      </c>
      <c r="FP242" s="80">
        <v>0.36303291390584358</v>
      </c>
      <c r="FQ242" s="80">
        <v>0</v>
      </c>
      <c r="FR242" s="80">
        <v>0.37347280664845439</v>
      </c>
      <c r="FS242" s="80">
        <v>0.3529189077799752</v>
      </c>
      <c r="FT242" s="80">
        <v>0.52817695949786136</v>
      </c>
      <c r="FU242" s="80">
        <v>0.33502791646870461</v>
      </c>
      <c r="FV242" s="80">
        <v>0.39706381732306573</v>
      </c>
      <c r="FW242" s="80">
        <v>0.40361753648593734</v>
      </c>
      <c r="FX242" s="80">
        <v>0.36160363711313831</v>
      </c>
      <c r="FY242" s="80">
        <v>0</v>
      </c>
      <c r="FZ242" s="80">
        <v>0.35045758133428079</v>
      </c>
      <c r="GA242" s="80">
        <v>0.34359861979625822</v>
      </c>
      <c r="GB242" s="80">
        <v>0.32424724061850924</v>
      </c>
      <c r="GC242" s="80">
        <v>0.3954095981897422</v>
      </c>
      <c r="GD242" s="80">
        <v>0</v>
      </c>
      <c r="GE242" s="80">
        <v>0.41743370259471152</v>
      </c>
      <c r="GF242" s="80">
        <v>0</v>
      </c>
      <c r="GG242" s="80">
        <v>0.30054742585979038</v>
      </c>
      <c r="GH242" s="80">
        <v>0.46084178603284909</v>
      </c>
      <c r="GI242" s="80">
        <v>0.40441435428463385</v>
      </c>
      <c r="GJ242" s="80">
        <v>0.40441435428463385</v>
      </c>
      <c r="GK242" s="80">
        <v>0</v>
      </c>
      <c r="GL242" s="80">
        <v>0.43044731302810768</v>
      </c>
      <c r="GM242" s="80">
        <v>0.3956537649207032</v>
      </c>
      <c r="GN242" s="80">
        <v>0.51475985016101944</v>
      </c>
      <c r="GO242" s="80">
        <v>0.41276789485722282</v>
      </c>
      <c r="GP242" s="80">
        <v>0.68629112140888271</v>
      </c>
      <c r="GQ242" s="80">
        <v>0</v>
      </c>
      <c r="GR242" s="80">
        <v>0.31987929738250159</v>
      </c>
      <c r="GS242" s="80">
        <v>0</v>
      </c>
      <c r="GT242" s="80">
        <v>0.39536448078349212</v>
      </c>
      <c r="GU242" s="80">
        <v>0.19614200471677665</v>
      </c>
      <c r="GV242" s="80">
        <v>0</v>
      </c>
      <c r="GW242" s="80">
        <v>0</v>
      </c>
      <c r="GX242" s="80">
        <v>0</v>
      </c>
      <c r="GY242" s="80">
        <v>0</v>
      </c>
      <c r="GZ242" s="80">
        <v>0.19636982748869702</v>
      </c>
      <c r="HA242" s="80">
        <v>0.30299918674158666</v>
      </c>
      <c r="HB242" s="80">
        <v>0.24881907925543995</v>
      </c>
      <c r="HC242" s="80">
        <v>0</v>
      </c>
      <c r="HD242" s="80">
        <v>0.20517221930560825</v>
      </c>
      <c r="HE242" s="80">
        <v>0.32249971300226038</v>
      </c>
      <c r="HF242" s="80">
        <v>0.31864325710070307</v>
      </c>
      <c r="HG242" s="80">
        <v>0.32188156287434921</v>
      </c>
      <c r="HH242" s="80">
        <v>0.27012663607712245</v>
      </c>
      <c r="HI242" s="80">
        <v>0.26965296256677929</v>
      </c>
      <c r="HJ242" s="80">
        <v>0.2288100734500273</v>
      </c>
      <c r="HK242" s="80">
        <v>0.23561621743122654</v>
      </c>
      <c r="HL242" s="80">
        <v>0</v>
      </c>
      <c r="HM242" s="80">
        <v>0.12000999006379726</v>
      </c>
      <c r="HN242" s="80">
        <v>0.22554403048167451</v>
      </c>
      <c r="HO242" s="80">
        <v>0.25102477893650649</v>
      </c>
      <c r="HP242" s="80">
        <v>0</v>
      </c>
      <c r="HQ242" s="80">
        <v>0</v>
      </c>
      <c r="HR242" s="80">
        <v>0</v>
      </c>
      <c r="HS242" s="80">
        <v>0</v>
      </c>
      <c r="HT242" s="80">
        <v>0</v>
      </c>
      <c r="HU242" s="80">
        <v>0</v>
      </c>
      <c r="HV242" s="80">
        <v>0.34998519851425092</v>
      </c>
      <c r="HW242" s="80">
        <v>0</v>
      </c>
      <c r="HX242" s="80">
        <v>0</v>
      </c>
      <c r="HY242" s="80">
        <v>0</v>
      </c>
      <c r="HZ242" s="80">
        <v>0.39383130541298583</v>
      </c>
      <c r="IA242" s="80">
        <v>0.40228771557358589</v>
      </c>
      <c r="IB242" s="80">
        <v>0.39636744480999697</v>
      </c>
      <c r="IC242" s="80">
        <v>0</v>
      </c>
      <c r="ID242" s="80">
        <v>0</v>
      </c>
      <c r="IE242" s="80">
        <v>0.67712444143571549</v>
      </c>
      <c r="IF242" s="80">
        <v>0</v>
      </c>
      <c r="IG242" s="80">
        <v>0.40249029123918201</v>
      </c>
      <c r="IH242" s="80">
        <v>0.39347064950915184</v>
      </c>
      <c r="II242" s="80">
        <v>0</v>
      </c>
      <c r="IJ242" s="80">
        <v>0.38310339630588219</v>
      </c>
      <c r="IK242" s="80">
        <v>0</v>
      </c>
      <c r="IL242" s="80">
        <v>0.36367611689105606</v>
      </c>
      <c r="IM242" s="80">
        <v>0.36363636361459201</v>
      </c>
      <c r="IN242" s="80">
        <v>0.36367611713336506</v>
      </c>
      <c r="IO242" s="80">
        <v>0.36367611682089968</v>
      </c>
      <c r="IP242" s="80">
        <v>0.36367611687108847</v>
      </c>
      <c r="IQ242" s="80">
        <v>1</v>
      </c>
      <c r="IR242" s="80">
        <v>0.99999999999999989</v>
      </c>
      <c r="IS242" s="80">
        <v>1</v>
      </c>
      <c r="IT242" s="80">
        <v>1</v>
      </c>
      <c r="IU242" s="80">
        <v>1</v>
      </c>
      <c r="IV242" s="80">
        <v>0.36246647020954725</v>
      </c>
      <c r="IW242" s="80">
        <v>1</v>
      </c>
      <c r="IX242" s="80">
        <v>0.29087843349420262</v>
      </c>
      <c r="IY242" s="80">
        <v>0</v>
      </c>
      <c r="IZ242" s="80">
        <v>0</v>
      </c>
      <c r="JA242" s="80">
        <v>0</v>
      </c>
      <c r="JB242" s="80">
        <v>0.1330230849897725</v>
      </c>
      <c r="JC242" s="80">
        <v>0.125</v>
      </c>
      <c r="JD242" s="80">
        <v>0</v>
      </c>
      <c r="JE242" s="80">
        <v>0</v>
      </c>
      <c r="JF242" s="80">
        <v>0</v>
      </c>
      <c r="JG242" s="80">
        <v>0.25</v>
      </c>
      <c r="JH242" s="80">
        <v>0</v>
      </c>
      <c r="JI242" s="80">
        <v>0</v>
      </c>
      <c r="JJ242" s="80">
        <v>0</v>
      </c>
      <c r="JK242" s="80">
        <v>0.39287904736030566</v>
      </c>
      <c r="JL242" s="80">
        <v>0.71239054751670106</v>
      </c>
      <c r="JM242" s="80">
        <v>0.5438247690321063</v>
      </c>
      <c r="JN242" s="80">
        <v>0.16666666666666666</v>
      </c>
      <c r="JO242" s="80">
        <v>0.59944178270880777</v>
      </c>
      <c r="JP242" s="80">
        <v>0.21821075062112538</v>
      </c>
      <c r="JQ242" s="80">
        <v>0.34959317119116834</v>
      </c>
      <c r="JR242" s="80">
        <v>0.21459906802267284</v>
      </c>
      <c r="JS242" s="80">
        <v>0</v>
      </c>
      <c r="JT242" s="80">
        <v>0</v>
      </c>
      <c r="JU242" s="80">
        <v>0</v>
      </c>
      <c r="JV242" s="80">
        <v>0</v>
      </c>
      <c r="JW242" s="80">
        <v>0</v>
      </c>
      <c r="JX242" s="80">
        <v>0</v>
      </c>
      <c r="JY242" s="80">
        <v>0</v>
      </c>
      <c r="JZ242" s="80">
        <v>0</v>
      </c>
      <c r="KA242" s="80">
        <v>0</v>
      </c>
      <c r="KB242" s="80">
        <v>0</v>
      </c>
      <c r="KC242" s="80">
        <v>0</v>
      </c>
      <c r="KD242" s="80">
        <v>0</v>
      </c>
      <c r="KE242" s="80">
        <v>0</v>
      </c>
      <c r="KF242" s="80">
        <v>0</v>
      </c>
      <c r="KG242" s="80">
        <v>0</v>
      </c>
      <c r="KH242" s="80">
        <v>0</v>
      </c>
      <c r="KI242" s="80">
        <v>0.22011875904205472</v>
      </c>
      <c r="KJ242" s="80">
        <v>0</v>
      </c>
      <c r="KK242" s="80">
        <v>0</v>
      </c>
      <c r="KL242" s="80">
        <v>0.75</v>
      </c>
      <c r="KM242" s="80">
        <v>0.39608269402833107</v>
      </c>
      <c r="KN242" s="80">
        <v>0.41455228650135911</v>
      </c>
      <c r="KO242" s="80">
        <v>0.4046202951963998</v>
      </c>
      <c r="KP242" s="80">
        <v>0.4837493979262551</v>
      </c>
      <c r="KQ242" s="80">
        <v>0</v>
      </c>
      <c r="KR242" s="80">
        <v>0</v>
      </c>
      <c r="KS242" s="80">
        <v>0.44497138787304213</v>
      </c>
      <c r="KT242" s="80">
        <v>0.3742926074705924</v>
      </c>
      <c r="KU242" s="80">
        <v>0</v>
      </c>
      <c r="KV242" s="80">
        <v>0.44441262685949268</v>
      </c>
      <c r="KW242" s="80">
        <v>0</v>
      </c>
      <c r="KX242" s="80">
        <v>0.34818410024902802</v>
      </c>
      <c r="KY242" s="80">
        <v>0.36428639610025304</v>
      </c>
      <c r="KZ242" s="80">
        <v>0.35400793365639427</v>
      </c>
      <c r="LA242" s="80">
        <v>0.38259586173613996</v>
      </c>
      <c r="LB242" s="80">
        <v>0.43764646857631928</v>
      </c>
      <c r="LC242" s="80">
        <v>0.40467642430742362</v>
      </c>
      <c r="LD242" s="80">
        <v>0.43378895151029595</v>
      </c>
      <c r="LE242" s="80">
        <v>0.38300996338718502</v>
      </c>
      <c r="LF242" s="80">
        <v>0.40188221990943579</v>
      </c>
      <c r="LG242" s="80">
        <v>0</v>
      </c>
      <c r="LH242" s="80">
        <v>0.34232961966104591</v>
      </c>
      <c r="LI242" s="80">
        <v>0.42964102582029623</v>
      </c>
      <c r="LJ242" s="80">
        <v>0.25137320618725623</v>
      </c>
      <c r="LK242" s="80">
        <v>0.26810968911079619</v>
      </c>
      <c r="LL242" s="80">
        <v>0.29888518272966336</v>
      </c>
      <c r="LM242" s="80">
        <v>0.39302870296617748</v>
      </c>
      <c r="LN242" s="80">
        <v>0.40326255453651161</v>
      </c>
      <c r="LO242" s="80">
        <v>0.41336735372104388</v>
      </c>
      <c r="LP242" s="80">
        <v>0.45857351696788679</v>
      </c>
      <c r="LQ242" s="80">
        <v>0.33216216167867435</v>
      </c>
      <c r="LR242" s="80">
        <v>0.38030453951969689</v>
      </c>
      <c r="LS242" s="80">
        <v>0.38607391377321498</v>
      </c>
      <c r="LT242" s="80">
        <v>0</v>
      </c>
      <c r="LU242" s="80">
        <v>0.39486394200347519</v>
      </c>
      <c r="LV242" s="80">
        <v>0.42677638571606175</v>
      </c>
      <c r="LW242" s="80">
        <v>0.38840653926989793</v>
      </c>
      <c r="LX242" s="80">
        <v>0.37956050728170082</v>
      </c>
      <c r="LY242" s="80">
        <v>0</v>
      </c>
      <c r="LZ242" s="80">
        <v>0.44795746119685481</v>
      </c>
      <c r="MA242" s="80">
        <v>0.2551927379342096</v>
      </c>
      <c r="MB242" s="80">
        <v>0.41152274047707915</v>
      </c>
      <c r="MC242" s="80">
        <v>0</v>
      </c>
      <c r="MD242" s="80">
        <v>0</v>
      </c>
      <c r="ME242" s="80">
        <v>0.41100717911220463</v>
      </c>
      <c r="MF242" s="80">
        <v>0.27289620287674865</v>
      </c>
      <c r="MG242" s="80">
        <v>0.29224186437400745</v>
      </c>
      <c r="MH242" s="80">
        <v>0.27079373646584665</v>
      </c>
      <c r="MI242" s="80">
        <v>0.23029123431266754</v>
      </c>
      <c r="MJ242" s="80">
        <v>0.39041299200005569</v>
      </c>
      <c r="MK242" s="80">
        <v>0</v>
      </c>
      <c r="ML242" s="80">
        <v>0.43863171459376432</v>
      </c>
      <c r="MM242" s="80">
        <v>0.26223118180151683</v>
      </c>
      <c r="MN242" s="80">
        <v>0.44773061466823955</v>
      </c>
      <c r="MO242" s="80">
        <v>0.24858344506285907</v>
      </c>
      <c r="MP242" s="80">
        <v>0</v>
      </c>
      <c r="MQ242" s="80">
        <v>0.47885794676147975</v>
      </c>
      <c r="MR242" s="80">
        <v>0.5</v>
      </c>
      <c r="MS242" s="80">
        <v>0.42942381654600992</v>
      </c>
      <c r="MT242" s="80">
        <v>0.42634192306032914</v>
      </c>
      <c r="MU242" s="80">
        <v>0.3971183858650143</v>
      </c>
      <c r="MV242" s="80">
        <v>0.40922235182010824</v>
      </c>
      <c r="MW242" s="80">
        <v>0</v>
      </c>
      <c r="MX242" s="80">
        <v>0</v>
      </c>
      <c r="MY242" s="80">
        <v>0</v>
      </c>
      <c r="MZ242" s="80">
        <v>0.39896478960823245</v>
      </c>
      <c r="NA242" s="80">
        <v>0.98728042859597442</v>
      </c>
      <c r="NB242" s="80">
        <v>0.98728042859597442</v>
      </c>
      <c r="NC242" s="80">
        <v>0</v>
      </c>
      <c r="ND242" s="80">
        <v>0.34970934402495268</v>
      </c>
      <c r="NE242" s="80">
        <v>0.34970934402495268</v>
      </c>
      <c r="NF242" s="80">
        <v>0</v>
      </c>
      <c r="NG242" s="80">
        <v>0.3960415806113694</v>
      </c>
      <c r="NH242" s="80">
        <v>0.37017466452158654</v>
      </c>
      <c r="NI242" s="80">
        <v>0.43164839054134641</v>
      </c>
      <c r="NJ242" s="80">
        <v>0.41913436031443407</v>
      </c>
      <c r="NK242" s="80">
        <v>0.43581975267774636</v>
      </c>
      <c r="NL242" s="80">
        <v>0.40922235182010824</v>
      </c>
      <c r="NM242" s="80">
        <v>0.7077776906082992</v>
      </c>
      <c r="NN242" s="80">
        <v>0.87036000083632348</v>
      </c>
      <c r="NO242" s="80">
        <v>0</v>
      </c>
      <c r="NP242" s="80">
        <v>0.74881773370687388</v>
      </c>
      <c r="NQ242" s="80">
        <v>0.66666666666666663</v>
      </c>
      <c r="NR242" s="80">
        <v>1</v>
      </c>
      <c r="NS242" s="80">
        <v>0.66666666666666663</v>
      </c>
      <c r="NT242" s="80">
        <v>0.60185512898038196</v>
      </c>
      <c r="NU242" s="80">
        <v>0.43444344599355178</v>
      </c>
      <c r="NV242" s="80">
        <v>1</v>
      </c>
      <c r="NW242" s="80">
        <v>0</v>
      </c>
      <c r="NX242" s="80">
        <v>0</v>
      </c>
      <c r="NY242" s="80">
        <v>0</v>
      </c>
      <c r="NZ242" s="80">
        <v>0</v>
      </c>
      <c r="OA242" s="80">
        <v>0.43706009028642345</v>
      </c>
      <c r="OB242" s="80">
        <v>0.45075272088296803</v>
      </c>
      <c r="OC242" s="80">
        <v>0.99884333985008444</v>
      </c>
      <c r="OD242" s="80">
        <v>1</v>
      </c>
      <c r="OE242" s="80">
        <v>0.6190707639811931</v>
      </c>
      <c r="OF242" s="80">
        <v>0.44823232326372803</v>
      </c>
      <c r="OG242" s="80">
        <v>0</v>
      </c>
      <c r="OH242" s="80">
        <v>0.44823232323132328</v>
      </c>
      <c r="OI242" s="80">
        <v>0</v>
      </c>
      <c r="OJ242" s="80">
        <v>0.76789465662032563</v>
      </c>
      <c r="OK242" s="80">
        <v>0.64898596037829415</v>
      </c>
      <c r="OL242" s="80">
        <v>0.64898596037829415</v>
      </c>
      <c r="OM242" s="80">
        <v>1</v>
      </c>
      <c r="ON242" s="80">
        <v>1</v>
      </c>
      <c r="OO242" s="80">
        <v>0.82191585770089703</v>
      </c>
      <c r="OP242" s="80">
        <v>0.40035976411028551</v>
      </c>
      <c r="OQ242" s="80">
        <v>0</v>
      </c>
      <c r="OR242" s="80">
        <v>0</v>
      </c>
      <c r="OS242" s="80">
        <v>0.6217895500872137</v>
      </c>
      <c r="OT242" s="80">
        <v>0.40000638083168022</v>
      </c>
      <c r="OU242" s="80">
        <v>0.41605214494635584</v>
      </c>
      <c r="OV242" s="80">
        <v>1</v>
      </c>
      <c r="OW242" s="80">
        <v>0.36532620469546728</v>
      </c>
      <c r="OX242" s="80">
        <v>0</v>
      </c>
      <c r="OY242" s="80">
        <v>0</v>
      </c>
      <c r="OZ242" s="80">
        <v>0.90040144000022582</v>
      </c>
      <c r="PA242" s="80">
        <v>0.93521650101362441</v>
      </c>
      <c r="PB242" s="80">
        <v>0</v>
      </c>
      <c r="PC242" s="80">
        <v>0</v>
      </c>
      <c r="PD242" s="80">
        <v>0</v>
      </c>
      <c r="PE242" s="80">
        <v>0</v>
      </c>
      <c r="PF242" s="80">
        <v>0</v>
      </c>
      <c r="PG242" s="80">
        <v>1</v>
      </c>
      <c r="PH242" s="80">
        <v>1</v>
      </c>
      <c r="PI242" s="80">
        <v>1</v>
      </c>
      <c r="PJ242" s="80">
        <v>0</v>
      </c>
      <c r="PK242" s="80">
        <v>0</v>
      </c>
      <c r="PL242" s="80">
        <v>0</v>
      </c>
      <c r="PM242" s="80">
        <v>0.53495432039838631</v>
      </c>
      <c r="PN242" s="80">
        <v>0.28797076374643299</v>
      </c>
      <c r="PO242" s="80">
        <v>0</v>
      </c>
      <c r="PP242" s="80">
        <v>0</v>
      </c>
      <c r="PQ242" s="80">
        <v>0</v>
      </c>
      <c r="PR242" s="80">
        <v>0</v>
      </c>
      <c r="PS242" s="80">
        <v>0</v>
      </c>
      <c r="PT242" s="80">
        <v>0</v>
      </c>
      <c r="PU242" s="80">
        <v>0.37535679288813389</v>
      </c>
      <c r="PV242" s="80">
        <v>0</v>
      </c>
      <c r="PW242" s="80">
        <v>0</v>
      </c>
      <c r="PX242" s="80">
        <v>1</v>
      </c>
      <c r="PY242" s="80">
        <v>0</v>
      </c>
      <c r="PZ242" s="80">
        <v>0</v>
      </c>
      <c r="QA242" s="80">
        <v>0.29537599164550066</v>
      </c>
      <c r="QB242" s="80">
        <v>0</v>
      </c>
      <c r="QC242" s="80">
        <v>0.79007438504428507</v>
      </c>
      <c r="QD242" s="80">
        <v>0.53384275029341466</v>
      </c>
      <c r="QE242" s="80">
        <v>1</v>
      </c>
      <c r="QF242" s="80">
        <v>1</v>
      </c>
      <c r="QG242" s="80">
        <v>1</v>
      </c>
      <c r="QH242" s="80">
        <v>1</v>
      </c>
      <c r="QI242" s="80">
        <v>0.75</v>
      </c>
      <c r="QJ242" s="80">
        <v>2.9142334443948363E-2</v>
      </c>
      <c r="QK242" s="80">
        <v>0</v>
      </c>
      <c r="QL242" s="80">
        <v>0.87191387801398468</v>
      </c>
      <c r="QM242" s="80">
        <v>0.95627779654222256</v>
      </c>
      <c r="QN242" s="80">
        <v>0.50005197550049352</v>
      </c>
      <c r="QO242" s="80">
        <v>0.49500612308199687</v>
      </c>
      <c r="QP242" s="80">
        <v>0.76027704866025536</v>
      </c>
      <c r="QQ242" s="80">
        <v>0.56598506210591482</v>
      </c>
      <c r="QR242" s="80">
        <v>0.33896991988709058</v>
      </c>
      <c r="QS242" s="80">
        <v>0.3742302144895584</v>
      </c>
      <c r="QT242" s="80">
        <v>1</v>
      </c>
      <c r="QU242" s="80">
        <v>0</v>
      </c>
      <c r="QV242" s="80">
        <v>0</v>
      </c>
      <c r="QW242" s="80">
        <v>0.40744152296277969</v>
      </c>
      <c r="QX242" s="80">
        <v>0.40709663074773783</v>
      </c>
      <c r="QY242" s="80">
        <v>0.74911077860747355</v>
      </c>
      <c r="QZ242" s="80">
        <v>0.87552210226427096</v>
      </c>
      <c r="RA242" s="80">
        <v>0</v>
      </c>
      <c r="RB242" s="80">
        <v>0</v>
      </c>
      <c r="RC242" s="80">
        <v>0</v>
      </c>
      <c r="RD242" s="80">
        <v>0</v>
      </c>
      <c r="RE242" s="80">
        <v>0</v>
      </c>
      <c r="RF242" s="80">
        <v>0</v>
      </c>
      <c r="RG242" s="80">
        <v>0</v>
      </c>
      <c r="RH242" s="80">
        <v>0</v>
      </c>
      <c r="RI242" s="80">
        <v>0.48013624026833812</v>
      </c>
      <c r="RJ242" s="80">
        <v>0.34130056117105523</v>
      </c>
      <c r="RK242" s="80">
        <v>0.34261898203424956</v>
      </c>
      <c r="RL242" s="80">
        <v>0.28665719861347161</v>
      </c>
      <c r="RM242" s="80">
        <v>0.34542293019668979</v>
      </c>
      <c r="RN242" s="80">
        <v>0.37261289990434565</v>
      </c>
      <c r="RO242" s="80">
        <v>0.40847568977362841</v>
      </c>
      <c r="RP242" s="80">
        <v>0</v>
      </c>
      <c r="RQ242" s="80">
        <v>0</v>
      </c>
      <c r="RR242" s="80">
        <v>0</v>
      </c>
      <c r="RS242" s="80">
        <v>0</v>
      </c>
      <c r="RT242" s="80">
        <v>0.21331764079541346</v>
      </c>
      <c r="RU242" s="80">
        <v>0</v>
      </c>
      <c r="RV242" s="80">
        <v>0.43078803389902082</v>
      </c>
      <c r="RW242" s="80">
        <v>0.41225989987454353</v>
      </c>
      <c r="RX242" s="80">
        <v>0</v>
      </c>
      <c r="RY242" s="80">
        <v>0</v>
      </c>
      <c r="RZ242" s="80">
        <v>0</v>
      </c>
      <c r="SA242" s="80">
        <v>0</v>
      </c>
      <c r="SB242" s="80">
        <v>0</v>
      </c>
      <c r="SC242" s="80">
        <v>0</v>
      </c>
      <c r="SD242" s="80">
        <v>0</v>
      </c>
      <c r="SE242" s="80">
        <v>0</v>
      </c>
      <c r="SF242" s="80">
        <v>0</v>
      </c>
      <c r="SG242" s="80">
        <v>0.50007201107239385</v>
      </c>
      <c r="SH242" s="80">
        <v>0.37755288804405085</v>
      </c>
      <c r="SI242" s="80">
        <v>0.28700803093605015</v>
      </c>
      <c r="SJ242" s="80">
        <v>0</v>
      </c>
      <c r="SK242" s="80">
        <v>0.48627288725912632</v>
      </c>
      <c r="SL242" s="80">
        <v>0.48627288725912632</v>
      </c>
      <c r="SM242" s="80">
        <v>0</v>
      </c>
      <c r="SN242" s="80">
        <v>0.5224207305842169</v>
      </c>
      <c r="SO242" s="80">
        <v>0</v>
      </c>
      <c r="SP242" s="80">
        <v>0.24117557377593452</v>
      </c>
      <c r="SQ242" s="80">
        <v>0.33080465041959217</v>
      </c>
      <c r="SR242" s="80">
        <v>0.30045856352055211</v>
      </c>
      <c r="SS242" s="80">
        <v>0.59167122246540904</v>
      </c>
      <c r="ST242" s="80">
        <v>0</v>
      </c>
      <c r="SU242" s="80">
        <v>0</v>
      </c>
      <c r="SV242" s="80">
        <v>0</v>
      </c>
      <c r="SW242" s="80">
        <v>0.40391113341025253</v>
      </c>
      <c r="SX242" s="80">
        <v>0.38983808537558595</v>
      </c>
      <c r="SY242" s="80">
        <v>0.38156389508957078</v>
      </c>
      <c r="SZ242" s="80">
        <v>0.47909409663450619</v>
      </c>
      <c r="TA242" s="80">
        <v>0.40205422085805465</v>
      </c>
      <c r="TB242" s="80">
        <v>0.28547155076365821</v>
      </c>
      <c r="TC242" s="80">
        <v>0.3228469713570698</v>
      </c>
      <c r="TD242" s="80">
        <v>0</v>
      </c>
      <c r="TE242" s="80">
        <v>0.3409647597738531</v>
      </c>
      <c r="TF242" s="80">
        <v>0</v>
      </c>
      <c r="TG242" s="80">
        <v>0</v>
      </c>
      <c r="TH242" s="80">
        <v>0.11211475423810995</v>
      </c>
      <c r="TI242" s="80">
        <v>0.36264070992999886</v>
      </c>
      <c r="TJ242" s="80">
        <v>0.56105547974999692</v>
      </c>
      <c r="TK242" s="80">
        <v>0.59357875711550712</v>
      </c>
      <c r="TL242" s="80">
        <v>0.8123204761815811</v>
      </c>
      <c r="TM242" s="80">
        <v>0.91021150590285471</v>
      </c>
      <c r="TN242" s="80">
        <v>0.91021150590285471</v>
      </c>
      <c r="TO242" s="80">
        <v>0</v>
      </c>
      <c r="TP242" s="80">
        <v>0</v>
      </c>
      <c r="TQ242" s="80">
        <v>0</v>
      </c>
      <c r="TR242" s="80">
        <v>1</v>
      </c>
      <c r="TS242" s="80">
        <v>0.22322175073790712</v>
      </c>
      <c r="TT242" s="80">
        <v>1</v>
      </c>
      <c r="TU242" s="80">
        <v>0.35425739901124892</v>
      </c>
      <c r="TV242" s="80">
        <v>0</v>
      </c>
      <c r="TW242" s="80">
        <v>0.34615027450065466</v>
      </c>
      <c r="TX242" s="80">
        <v>0</v>
      </c>
      <c r="TY242" s="80">
        <v>0.34609219314158518</v>
      </c>
      <c r="TZ242" s="80">
        <v>0</v>
      </c>
      <c r="UA242" s="80">
        <v>0</v>
      </c>
      <c r="UB242" s="80">
        <v>0.33082274916715299</v>
      </c>
      <c r="UC242" s="80">
        <v>0.5</v>
      </c>
      <c r="UD242" s="80">
        <v>0.68417460458125001</v>
      </c>
      <c r="UE242" s="80">
        <v>0</v>
      </c>
      <c r="UF242" s="80">
        <v>0</v>
      </c>
      <c r="UG242" s="80">
        <v>0.44477015315789525</v>
      </c>
    </row>
    <row r="243" spans="1:555">
      <c r="A243" s="736"/>
      <c r="B243" s="75">
        <v>43617</v>
      </c>
      <c r="C243" s="80">
        <v>0.48090711174280631</v>
      </c>
      <c r="D243" s="80">
        <v>0.50960282139567925</v>
      </c>
      <c r="E243" s="80">
        <v>0.51469075898935424</v>
      </c>
      <c r="F243" s="80">
        <v>0.69419214736309731</v>
      </c>
      <c r="G243" s="80">
        <v>0.55801053548072388</v>
      </c>
      <c r="H243" s="80">
        <v>0.51645234696285625</v>
      </c>
      <c r="I243" s="80">
        <v>0.51645242532014735</v>
      </c>
      <c r="J243" s="80">
        <v>0.51645234696248665</v>
      </c>
      <c r="K243" s="80">
        <v>0.51644556301152122</v>
      </c>
      <c r="L243" s="80">
        <v>0.56281647628300702</v>
      </c>
      <c r="M243" s="80">
        <v>0.50474356475662618</v>
      </c>
      <c r="N243" s="80">
        <v>0.47356463489392964</v>
      </c>
      <c r="O243" s="80">
        <v>0.47356481989659444</v>
      </c>
      <c r="P243" s="80">
        <v>0.55875977008253808</v>
      </c>
      <c r="Q243" s="80">
        <v>0.51652653257536318</v>
      </c>
      <c r="R243" s="80">
        <v>0.50539679279608396</v>
      </c>
      <c r="S243" s="80">
        <v>0.47704788451242225</v>
      </c>
      <c r="T243" s="80">
        <v>0.49211953484249449</v>
      </c>
      <c r="U243" s="80">
        <v>0.49195512888628695</v>
      </c>
      <c r="V243" s="80">
        <v>0.49203061734946002</v>
      </c>
      <c r="W243" s="80">
        <v>0.5107370394397015</v>
      </c>
      <c r="X243" s="80">
        <v>0.44395541273077455</v>
      </c>
      <c r="Y243" s="80">
        <v>0.47983578374736807</v>
      </c>
      <c r="Z243" s="80">
        <v>0.47651586629419984</v>
      </c>
      <c r="AA243" s="80">
        <v>0.47651586609966912</v>
      </c>
      <c r="AB243" s="80">
        <v>0.47935529706036339</v>
      </c>
      <c r="AC243" s="80">
        <v>0.61991640961168759</v>
      </c>
      <c r="AD243" s="80">
        <v>0.48994804849899493</v>
      </c>
      <c r="AE243" s="80">
        <v>0.35793344652795994</v>
      </c>
      <c r="AF243" s="80">
        <v>0.34650641179577923</v>
      </c>
      <c r="AG243" s="80">
        <v>0.38353897961542238</v>
      </c>
      <c r="AH243" s="80">
        <v>0.50169971879719499</v>
      </c>
      <c r="AI243" s="80">
        <v>0.45071573256591763</v>
      </c>
      <c r="AJ243" s="80">
        <v>0.47749098407862689</v>
      </c>
      <c r="AK243" s="80">
        <v>0.47560010695023397</v>
      </c>
      <c r="AL243" s="80">
        <v>0.39675694702093695</v>
      </c>
      <c r="AM243" s="80">
        <v>0.50918675940972569</v>
      </c>
      <c r="AN243" s="80">
        <v>0.12587777465937233</v>
      </c>
      <c r="AO243" s="80">
        <v>0.49246469391876219</v>
      </c>
      <c r="AP243" s="80">
        <v>0.49516513874296486</v>
      </c>
      <c r="AQ243" s="80">
        <v>0.47280299356174554</v>
      </c>
      <c r="AR243" s="80">
        <v>0.43019444385185807</v>
      </c>
      <c r="AS243" s="80">
        <v>0.48011170200139514</v>
      </c>
      <c r="AT243" s="80">
        <v>0.3852444127539289</v>
      </c>
      <c r="AU243" s="80">
        <v>0.47451601070029009</v>
      </c>
      <c r="AV243" s="80">
        <v>0</v>
      </c>
      <c r="AW243" s="80">
        <v>0</v>
      </c>
      <c r="AX243" s="80">
        <v>0.61466064693954781</v>
      </c>
      <c r="AY243" s="80">
        <v>0.41545169852054453</v>
      </c>
      <c r="AZ243" s="80">
        <v>0.20061483151740589</v>
      </c>
      <c r="BA243" s="80">
        <v>0</v>
      </c>
      <c r="BB243" s="80">
        <v>8.554475700421893E-2</v>
      </c>
      <c r="BC243" s="80">
        <v>0.29416704705174768</v>
      </c>
      <c r="BD243" s="80">
        <v>0.43843529519433183</v>
      </c>
      <c r="BE243" s="80">
        <v>0.47276621727773466</v>
      </c>
      <c r="BF243" s="80">
        <v>0.42075675244503613</v>
      </c>
      <c r="BG243" s="80">
        <v>0.41798131079715278</v>
      </c>
      <c r="BH243" s="80">
        <v>0.47905748003861676</v>
      </c>
      <c r="BI243" s="80">
        <v>0.35775749443208954</v>
      </c>
      <c r="BJ243" s="80">
        <v>0.49269096175032329</v>
      </c>
      <c r="BK243" s="80">
        <v>0.46637540231813923</v>
      </c>
      <c r="BL243" s="80">
        <v>0.5049345462142294</v>
      </c>
      <c r="BM243" s="80">
        <v>0.33544032047395661</v>
      </c>
      <c r="BN243" s="80">
        <v>0.47319266882641209</v>
      </c>
      <c r="BO243" s="80">
        <v>0.39188114698847198</v>
      </c>
      <c r="BP243" s="80">
        <v>0</v>
      </c>
      <c r="BQ243" s="80">
        <v>0.57216144453049467</v>
      </c>
      <c r="BR243" s="80">
        <v>0.50812907292271592</v>
      </c>
      <c r="BS243" s="80">
        <v>0.44923952291450975</v>
      </c>
      <c r="BT243" s="80">
        <v>0.43041987872459486</v>
      </c>
      <c r="BU243" s="80">
        <v>0.36446066683974271</v>
      </c>
      <c r="BV243" s="80">
        <v>0.91102189790229238</v>
      </c>
      <c r="BW243" s="80">
        <v>0.49683409952809754</v>
      </c>
      <c r="BX243" s="80">
        <v>0.31069529661668155</v>
      </c>
      <c r="BY243" s="80">
        <v>0.26367272108610795</v>
      </c>
      <c r="BZ243" s="80">
        <v>0.70024785554072488</v>
      </c>
      <c r="CA243" s="80">
        <v>0</v>
      </c>
      <c r="CB243" s="80">
        <v>0</v>
      </c>
      <c r="CC243" s="80">
        <v>0.47248185929121972</v>
      </c>
      <c r="CD243" s="80">
        <v>0.74840478053180193</v>
      </c>
      <c r="CE243" s="80">
        <v>0.50344427241436018</v>
      </c>
      <c r="CF243" s="80">
        <v>0.44453448193770123</v>
      </c>
      <c r="CG243" s="80">
        <v>0.50325799815572725</v>
      </c>
      <c r="CH243" s="80">
        <v>0.46810712502989227</v>
      </c>
      <c r="CI243" s="80">
        <v>0.54475641824952592</v>
      </c>
      <c r="CJ243" s="80">
        <v>0.47215921012121398</v>
      </c>
      <c r="CK243" s="80">
        <v>0.48788905667119159</v>
      </c>
      <c r="CL243" s="80">
        <v>0.49188110375175675</v>
      </c>
      <c r="CM243" s="80">
        <v>0.48281658137397454</v>
      </c>
      <c r="CN243" s="80">
        <v>0.44928614196610739</v>
      </c>
      <c r="CO243" s="80">
        <v>0.4431155119903693</v>
      </c>
      <c r="CP243" s="80">
        <v>0.5820447052602723</v>
      </c>
      <c r="CQ243" s="80">
        <v>0</v>
      </c>
      <c r="CR243" s="80">
        <v>0.51253452898707352</v>
      </c>
      <c r="CS243" s="80">
        <v>0.4993494084275053</v>
      </c>
      <c r="CT243" s="80">
        <v>0.53736923560004202</v>
      </c>
      <c r="CU243" s="80">
        <v>0</v>
      </c>
      <c r="CV243" s="80">
        <v>0.4624234810316018</v>
      </c>
      <c r="CW243" s="80">
        <v>0.46374128700486744</v>
      </c>
      <c r="CX243" s="80">
        <v>0.55469680577781233</v>
      </c>
      <c r="CY243" s="80">
        <v>0</v>
      </c>
      <c r="CZ243" s="80">
        <v>0.47884311627167586</v>
      </c>
      <c r="DA243" s="80">
        <v>0.47890513075827035</v>
      </c>
      <c r="DB243" s="80">
        <v>0.48638677621563009</v>
      </c>
      <c r="DC243" s="80">
        <v>0</v>
      </c>
      <c r="DD243" s="80">
        <v>0.56315795660419521</v>
      </c>
      <c r="DE243" s="80">
        <v>0</v>
      </c>
      <c r="DF243" s="80">
        <v>0.49264975829001739</v>
      </c>
      <c r="DG243" s="80">
        <v>0.41323412080636773</v>
      </c>
      <c r="DH243" s="80">
        <v>0.39467618601185006</v>
      </c>
      <c r="DI243" s="80">
        <v>0.51865028977178163</v>
      </c>
      <c r="DJ243" s="80">
        <v>0</v>
      </c>
      <c r="DK243" s="80">
        <v>0.52930855487047435</v>
      </c>
      <c r="DL243" s="80">
        <v>0</v>
      </c>
      <c r="DM243" s="80">
        <v>0.47900745075224582</v>
      </c>
      <c r="DN243" s="80">
        <v>0.55553671408715422</v>
      </c>
      <c r="DO243" s="80">
        <v>0.50006203876096178</v>
      </c>
      <c r="DP243" s="80">
        <v>0.57247625744638619</v>
      </c>
      <c r="DQ243" s="80">
        <v>0.49150580636478264</v>
      </c>
      <c r="DR243" s="80">
        <v>0.48453855753873015</v>
      </c>
      <c r="DS243" s="80">
        <v>0.45962702072668721</v>
      </c>
      <c r="DT243" s="80">
        <v>0.45845530758575315</v>
      </c>
      <c r="DU243" s="80">
        <v>0.47936138892889629</v>
      </c>
      <c r="DV243" s="80">
        <v>0.42516304853289466</v>
      </c>
      <c r="DW243" s="80">
        <v>0.49858793927937484</v>
      </c>
      <c r="DX243" s="80">
        <v>0.50270846754547782</v>
      </c>
      <c r="DY243" s="80">
        <v>0.375</v>
      </c>
      <c r="DZ243" s="80">
        <v>0</v>
      </c>
      <c r="EA243" s="80">
        <v>0.49496287458139737</v>
      </c>
      <c r="EB243" s="80">
        <v>0</v>
      </c>
      <c r="EC243" s="80">
        <v>0.40374492690454222</v>
      </c>
      <c r="ED243" s="80">
        <v>0.47173950830822775</v>
      </c>
      <c r="EE243" s="80">
        <v>0.46101300032143411</v>
      </c>
      <c r="EF243" s="80">
        <v>0.67694105212623945</v>
      </c>
      <c r="EG243" s="80">
        <v>0.45031671912687932</v>
      </c>
      <c r="EH243" s="80">
        <v>0.45182913450603479</v>
      </c>
      <c r="EI243" s="80">
        <v>0.45391635635558336</v>
      </c>
      <c r="EJ243" s="80">
        <v>0.44592783884504889</v>
      </c>
      <c r="EK243" s="80">
        <v>0.46531112458687368</v>
      </c>
      <c r="EL243" s="80">
        <v>0.53225977160852078</v>
      </c>
      <c r="EM243" s="80">
        <v>0.42890428307196904</v>
      </c>
      <c r="EN243" s="80">
        <v>0.46400779422105665</v>
      </c>
      <c r="EO243" s="80">
        <v>0.4635791792466436</v>
      </c>
      <c r="EP243" s="80">
        <v>0.47965420867612008</v>
      </c>
      <c r="EQ243" s="80">
        <v>0.51311572658621885</v>
      </c>
      <c r="ER243" s="80">
        <v>0.43316680581350447</v>
      </c>
      <c r="ES243" s="80">
        <v>0.46748546429053972</v>
      </c>
      <c r="ET243" s="80">
        <v>0.43927803061123172</v>
      </c>
      <c r="EU243" s="80">
        <v>0.47805132790267707</v>
      </c>
      <c r="EV243" s="80">
        <v>0.36199273144778177</v>
      </c>
      <c r="EW243" s="80">
        <v>0.50852052536273873</v>
      </c>
      <c r="EX243" s="80">
        <v>0</v>
      </c>
      <c r="EY243" s="80">
        <v>0.51930476749771382</v>
      </c>
      <c r="EZ243" s="80">
        <v>0.50416545769504484</v>
      </c>
      <c r="FA243" s="80">
        <v>0.54247007312209783</v>
      </c>
      <c r="FB243" s="80">
        <v>0.66666666666666663</v>
      </c>
      <c r="FC243" s="80">
        <v>0.58167035672349854</v>
      </c>
      <c r="FD243" s="80">
        <v>0</v>
      </c>
      <c r="FE243" s="80">
        <v>0</v>
      </c>
      <c r="FF243" s="80">
        <v>0.64116258176033103</v>
      </c>
      <c r="FG243" s="80">
        <v>0.52394960863671225</v>
      </c>
      <c r="FH243" s="80">
        <v>0.54042219580872486</v>
      </c>
      <c r="FI243" s="80">
        <v>0.52140305385812036</v>
      </c>
      <c r="FJ243" s="80">
        <v>0.54012609028438796</v>
      </c>
      <c r="FK243" s="80">
        <v>0.46215804865765103</v>
      </c>
      <c r="FL243" s="80">
        <v>0</v>
      </c>
      <c r="FM243" s="80">
        <v>0</v>
      </c>
      <c r="FN243" s="80">
        <v>0</v>
      </c>
      <c r="FO243" s="80">
        <v>0.57093881408785718</v>
      </c>
      <c r="FP243" s="80">
        <v>0.44470601301532581</v>
      </c>
      <c r="FQ243" s="80">
        <v>0</v>
      </c>
      <c r="FR243" s="80">
        <v>0.44890699917009891</v>
      </c>
      <c r="FS243" s="80">
        <v>0.42391796653987257</v>
      </c>
      <c r="FT243" s="80">
        <v>0.58954772725461491</v>
      </c>
      <c r="FU243" s="80">
        <v>0.40526972352382001</v>
      </c>
      <c r="FV243" s="80">
        <v>0.48630862484835669</v>
      </c>
      <c r="FW243" s="80">
        <v>0.49671699205744774</v>
      </c>
      <c r="FX243" s="80">
        <v>0.4349705499836663</v>
      </c>
      <c r="FY243" s="80">
        <v>0</v>
      </c>
      <c r="FZ243" s="80">
        <v>0.42857465493793118</v>
      </c>
      <c r="GA243" s="80">
        <v>0.40781888210034634</v>
      </c>
      <c r="GB243" s="80">
        <v>0.40610478497461927</v>
      </c>
      <c r="GC243" s="80">
        <v>0.47210955461729781</v>
      </c>
      <c r="GD243" s="80">
        <v>0</v>
      </c>
      <c r="GE243" s="80">
        <v>0.49841025207635964</v>
      </c>
      <c r="GF243" s="80">
        <v>0</v>
      </c>
      <c r="GG243" s="80">
        <v>0.51406545694790362</v>
      </c>
      <c r="GH243" s="80">
        <v>0.53752476368749014</v>
      </c>
      <c r="GI243" s="80">
        <v>0.49539550186246578</v>
      </c>
      <c r="GJ243" s="80">
        <v>0.49539550186246578</v>
      </c>
      <c r="GK243" s="80">
        <v>0</v>
      </c>
      <c r="GL243" s="80">
        <v>0.50968946035165463</v>
      </c>
      <c r="GM243" s="80">
        <v>0.47870522114151631</v>
      </c>
      <c r="GN243" s="80">
        <v>0.75436591860542146</v>
      </c>
      <c r="GO243" s="80">
        <v>0.50789744396116532</v>
      </c>
      <c r="GP243" s="80">
        <v>0.71762222615773885</v>
      </c>
      <c r="GQ243" s="80">
        <v>0</v>
      </c>
      <c r="GR243" s="80">
        <v>0.3804533678205535</v>
      </c>
      <c r="GS243" s="80">
        <v>0</v>
      </c>
      <c r="GT243" s="80">
        <v>0.47534021344279986</v>
      </c>
      <c r="GU243" s="80">
        <v>0.24610567243926448</v>
      </c>
      <c r="GV243" s="80">
        <v>0</v>
      </c>
      <c r="GW243" s="80">
        <v>0</v>
      </c>
      <c r="GX243" s="80">
        <v>0</v>
      </c>
      <c r="GY243" s="80">
        <v>0</v>
      </c>
      <c r="GZ243" s="80">
        <v>0.24766273980582912</v>
      </c>
      <c r="HA243" s="80">
        <v>0.3792621294795564</v>
      </c>
      <c r="HB243" s="80">
        <v>0.33338280817928995</v>
      </c>
      <c r="HC243" s="80">
        <v>0</v>
      </c>
      <c r="HD243" s="80">
        <v>0.30033477909215567</v>
      </c>
      <c r="HE243" s="80">
        <v>0.39663412760713634</v>
      </c>
      <c r="HF243" s="80">
        <v>0.33778884580564472</v>
      </c>
      <c r="HG243" s="80">
        <v>0.34114637217179994</v>
      </c>
      <c r="HH243" s="80">
        <v>0.88731518019036471</v>
      </c>
      <c r="HI243" s="80">
        <v>0.73692195777322289</v>
      </c>
      <c r="HJ243" s="80">
        <v>0.326851019419653</v>
      </c>
      <c r="HK243" s="80">
        <v>0.3486370267059542</v>
      </c>
      <c r="HL243" s="80">
        <v>0</v>
      </c>
      <c r="HM243" s="80">
        <v>0.30713750561263625</v>
      </c>
      <c r="HN243" s="80">
        <v>0.29929562385164765</v>
      </c>
      <c r="HO243" s="80">
        <v>0.37308695448183832</v>
      </c>
      <c r="HP243" s="80">
        <v>0</v>
      </c>
      <c r="HQ243" s="80">
        <v>0</v>
      </c>
      <c r="HR243" s="80">
        <v>0</v>
      </c>
      <c r="HS243" s="80">
        <v>0</v>
      </c>
      <c r="HT243" s="80">
        <v>0</v>
      </c>
      <c r="HU243" s="80">
        <v>0</v>
      </c>
      <c r="HV243" s="80">
        <v>0.41720527356278614</v>
      </c>
      <c r="HW243" s="80">
        <v>0</v>
      </c>
      <c r="HX243" s="80">
        <v>0</v>
      </c>
      <c r="HY243" s="80">
        <v>0</v>
      </c>
      <c r="HZ243" s="80">
        <v>0.48487939361554566</v>
      </c>
      <c r="IA243" s="80">
        <v>0.49408903169089063</v>
      </c>
      <c r="IB243" s="80">
        <v>0.49048090397841743</v>
      </c>
      <c r="IC243" s="80">
        <v>0</v>
      </c>
      <c r="ID243" s="80">
        <v>0</v>
      </c>
      <c r="IE243" s="80">
        <v>0.82192643796924936</v>
      </c>
      <c r="IF243" s="80">
        <v>0</v>
      </c>
      <c r="IG243" s="80">
        <v>0.48991901490642309</v>
      </c>
      <c r="IH243" s="80">
        <v>0.47949500875380724</v>
      </c>
      <c r="II243" s="80">
        <v>0</v>
      </c>
      <c r="IJ243" s="80">
        <v>0.48456117741393512</v>
      </c>
      <c r="IK243" s="80">
        <v>0</v>
      </c>
      <c r="IL243" s="80">
        <v>0.45457919628389587</v>
      </c>
      <c r="IM243" s="80">
        <v>0.45454545451824002</v>
      </c>
      <c r="IN243" s="80">
        <v>0.45457919657843487</v>
      </c>
      <c r="IO243" s="80">
        <v>0.45457919618785048</v>
      </c>
      <c r="IP243" s="80">
        <v>0.45457919626047427</v>
      </c>
      <c r="IQ243" s="80">
        <v>1</v>
      </c>
      <c r="IR243" s="80">
        <v>0.99999999999999989</v>
      </c>
      <c r="IS243" s="80">
        <v>1</v>
      </c>
      <c r="IT243" s="80">
        <v>1</v>
      </c>
      <c r="IU243" s="80">
        <v>1</v>
      </c>
      <c r="IV243" s="80">
        <v>0.45308308776193407</v>
      </c>
      <c r="IW243" s="80">
        <v>1</v>
      </c>
      <c r="IX243" s="80">
        <v>0.51055228569577515</v>
      </c>
      <c r="IY243" s="80">
        <v>0</v>
      </c>
      <c r="IZ243" s="80">
        <v>0</v>
      </c>
      <c r="JA243" s="80">
        <v>0</v>
      </c>
      <c r="JB243" s="80">
        <v>0.19953462748465875</v>
      </c>
      <c r="JC243" s="80">
        <v>0.125</v>
      </c>
      <c r="JD243" s="80">
        <v>0</v>
      </c>
      <c r="JE243" s="80">
        <v>0</v>
      </c>
      <c r="JF243" s="80">
        <v>0</v>
      </c>
      <c r="JG243" s="80">
        <v>0.25</v>
      </c>
      <c r="JH243" s="80">
        <v>0</v>
      </c>
      <c r="JI243" s="80">
        <v>0</v>
      </c>
      <c r="JJ243" s="80">
        <v>0</v>
      </c>
      <c r="JK243" s="80">
        <v>0.50622553988292762</v>
      </c>
      <c r="JL243" s="80">
        <v>0.71792308369565194</v>
      </c>
      <c r="JM243" s="80">
        <v>0.60493820513065766</v>
      </c>
      <c r="JN243" s="80">
        <v>0.16666666666666666</v>
      </c>
      <c r="JO243" s="80">
        <v>0.66747103137771502</v>
      </c>
      <c r="JP243" s="80">
        <v>0.2974091889504013</v>
      </c>
      <c r="JQ243" s="80">
        <v>0.42841576334266129</v>
      </c>
      <c r="JR243" s="80">
        <v>0.30283734116611238</v>
      </c>
      <c r="JS243" s="80">
        <v>0</v>
      </c>
      <c r="JT243" s="80">
        <v>0</v>
      </c>
      <c r="JU243" s="80">
        <v>0</v>
      </c>
      <c r="JV243" s="80">
        <v>0</v>
      </c>
      <c r="JW243" s="80">
        <v>0</v>
      </c>
      <c r="JX243" s="80">
        <v>0</v>
      </c>
      <c r="JY243" s="80">
        <v>0</v>
      </c>
      <c r="JZ243" s="80">
        <v>0</v>
      </c>
      <c r="KA243" s="80">
        <v>0</v>
      </c>
      <c r="KB243" s="80">
        <v>0</v>
      </c>
      <c r="KC243" s="80">
        <v>0</v>
      </c>
      <c r="KD243" s="80">
        <v>0</v>
      </c>
      <c r="KE243" s="80">
        <v>0</v>
      </c>
      <c r="KF243" s="80">
        <v>0</v>
      </c>
      <c r="KG243" s="80">
        <v>0</v>
      </c>
      <c r="KH243" s="80">
        <v>0</v>
      </c>
      <c r="KI243" s="80">
        <v>0.26445263224521781</v>
      </c>
      <c r="KJ243" s="80">
        <v>0</v>
      </c>
      <c r="KK243" s="80">
        <v>0</v>
      </c>
      <c r="KL243" s="80">
        <v>0.75</v>
      </c>
      <c r="KM243" s="80">
        <v>0.47351402561463024</v>
      </c>
      <c r="KN243" s="80">
        <v>0.49746274380163091</v>
      </c>
      <c r="KO243" s="80">
        <v>0.48554435423567976</v>
      </c>
      <c r="KP243" s="80">
        <v>0.58053970876029048</v>
      </c>
      <c r="KQ243" s="80">
        <v>0</v>
      </c>
      <c r="KR243" s="80">
        <v>0</v>
      </c>
      <c r="KS243" s="80">
        <v>0.53396566544765056</v>
      </c>
      <c r="KT243" s="80">
        <v>0.44915112896471088</v>
      </c>
      <c r="KU243" s="80">
        <v>0</v>
      </c>
      <c r="KV243" s="80">
        <v>0.53436757663018497</v>
      </c>
      <c r="KW243" s="80">
        <v>0</v>
      </c>
      <c r="KX243" s="80">
        <v>0.41782092029883361</v>
      </c>
      <c r="KY243" s="80">
        <v>0.43816041618075274</v>
      </c>
      <c r="KZ243" s="80">
        <v>0.42480952038767311</v>
      </c>
      <c r="LA243" s="80">
        <v>0.45911503408336796</v>
      </c>
      <c r="LB243" s="80">
        <v>0.52517576229158314</v>
      </c>
      <c r="LC243" s="80">
        <v>0.48561170916890833</v>
      </c>
      <c r="LD243" s="80">
        <v>0.52054674181235516</v>
      </c>
      <c r="LE243" s="80">
        <v>0.46386845417176409</v>
      </c>
      <c r="LF243" s="80">
        <v>0.48225866389132294</v>
      </c>
      <c r="LG243" s="80">
        <v>0</v>
      </c>
      <c r="LH243" s="80">
        <v>0.3990807813188077</v>
      </c>
      <c r="LI243" s="80">
        <v>0.51556923098435548</v>
      </c>
      <c r="LJ243" s="80">
        <v>0.30164784742470746</v>
      </c>
      <c r="LK243" s="80">
        <v>0.32288996273228426</v>
      </c>
      <c r="LL243" s="80">
        <v>0.34931449759884736</v>
      </c>
      <c r="LM243" s="80">
        <v>0.47163444355941297</v>
      </c>
      <c r="LN243" s="80">
        <v>0.45058173211048058</v>
      </c>
      <c r="LO243" s="80">
        <v>0.49604082446525266</v>
      </c>
      <c r="LP243" s="80">
        <v>0.55028822036146419</v>
      </c>
      <c r="LQ243" s="80">
        <v>0.39859459401440922</v>
      </c>
      <c r="LR243" s="80">
        <v>0.45636544742363627</v>
      </c>
      <c r="LS243" s="80">
        <v>0.46610628585415409</v>
      </c>
      <c r="LT243" s="80">
        <v>0</v>
      </c>
      <c r="LU243" s="80">
        <v>0.47383673040417024</v>
      </c>
      <c r="LV243" s="80">
        <v>0.51213166285927414</v>
      </c>
      <c r="LW243" s="80">
        <v>0.47063330166933204</v>
      </c>
      <c r="LX243" s="80">
        <v>0.46192454823038515</v>
      </c>
      <c r="LY243" s="80">
        <v>0</v>
      </c>
      <c r="LZ243" s="80">
        <v>0.50977117565844798</v>
      </c>
      <c r="MA243" s="80">
        <v>0.29367939466608006</v>
      </c>
      <c r="MB243" s="80">
        <v>0.49382728857249497</v>
      </c>
      <c r="MC243" s="80">
        <v>0</v>
      </c>
      <c r="MD243" s="80">
        <v>0</v>
      </c>
      <c r="ME243" s="80">
        <v>0.49320861493464557</v>
      </c>
      <c r="MF243" s="80">
        <v>0.32747544345209839</v>
      </c>
      <c r="MG243" s="80">
        <v>0.35069023724880893</v>
      </c>
      <c r="MH243" s="80">
        <v>0.31732484007861289</v>
      </c>
      <c r="MI243" s="80">
        <v>0.2679526099712472</v>
      </c>
      <c r="MJ243" s="80">
        <v>0.46849559040006683</v>
      </c>
      <c r="MK243" s="80">
        <v>0</v>
      </c>
      <c r="ML243" s="80">
        <v>0.43863171459376432</v>
      </c>
      <c r="MM243" s="80">
        <v>0.29763935051134005</v>
      </c>
      <c r="MN243" s="80">
        <v>0.53786368157207531</v>
      </c>
      <c r="MO243" s="80">
        <v>0.27932920801362882</v>
      </c>
      <c r="MP243" s="80">
        <v>0</v>
      </c>
      <c r="MQ243" s="80">
        <v>0.50352870099107783</v>
      </c>
      <c r="MR243" s="80">
        <v>0.5</v>
      </c>
      <c r="MS243" s="80">
        <v>0.48304643014862153</v>
      </c>
      <c r="MT243" s="80">
        <v>0.48328817711797661</v>
      </c>
      <c r="MU243" s="80">
        <v>0.45420768978280374</v>
      </c>
      <c r="MV243" s="80">
        <v>0.50112216810314525</v>
      </c>
      <c r="MW243" s="80">
        <v>0</v>
      </c>
      <c r="MX243" s="80">
        <v>0</v>
      </c>
      <c r="MY243" s="80">
        <v>0</v>
      </c>
      <c r="MZ243" s="80">
        <v>0.45329409801942327</v>
      </c>
      <c r="NA243" s="80">
        <v>0.98728042859597442</v>
      </c>
      <c r="NB243" s="80">
        <v>0.98728042859597442</v>
      </c>
      <c r="NC243" s="80">
        <v>0</v>
      </c>
      <c r="ND243" s="80">
        <v>0.40875458905263934</v>
      </c>
      <c r="NE243" s="80">
        <v>0.40875458905263934</v>
      </c>
      <c r="NF243" s="80">
        <v>0</v>
      </c>
      <c r="NG243" s="80">
        <v>0.47825935828032851</v>
      </c>
      <c r="NH243" s="80">
        <v>0.43225567691502503</v>
      </c>
      <c r="NI243" s="80">
        <v>0.50078785428406636</v>
      </c>
      <c r="NJ243" s="80">
        <v>0.48961119291829952</v>
      </c>
      <c r="NK243" s="80">
        <v>0.50451342503799801</v>
      </c>
      <c r="NL243" s="80">
        <v>0.50112216810314525</v>
      </c>
      <c r="NM243" s="80">
        <v>0.75532844534064492</v>
      </c>
      <c r="NN243" s="80">
        <v>0.91199924635082608</v>
      </c>
      <c r="NO243" s="80">
        <v>0</v>
      </c>
      <c r="NP243" s="80">
        <v>0.74881773370687388</v>
      </c>
      <c r="NQ243" s="80">
        <v>0.66666666666666663</v>
      </c>
      <c r="NR243" s="80">
        <v>1</v>
      </c>
      <c r="NS243" s="80">
        <v>0.66666666666666663</v>
      </c>
      <c r="NT243" s="80">
        <v>0.65545885283145078</v>
      </c>
      <c r="NU243" s="80">
        <v>0.5261948438549372</v>
      </c>
      <c r="NV243" s="80">
        <v>1</v>
      </c>
      <c r="NW243" s="80">
        <v>0</v>
      </c>
      <c r="NX243" s="80">
        <v>0</v>
      </c>
      <c r="NY243" s="80">
        <v>0</v>
      </c>
      <c r="NZ243" s="80">
        <v>0</v>
      </c>
      <c r="OA243" s="80">
        <v>0.48706074995248805</v>
      </c>
      <c r="OB243" s="80">
        <v>0.52488507757223146</v>
      </c>
      <c r="OC243" s="80">
        <v>0.99923084875455392</v>
      </c>
      <c r="OD243" s="80">
        <v>1</v>
      </c>
      <c r="OE243" s="80">
        <v>0.7738384549764914</v>
      </c>
      <c r="OF243" s="80">
        <v>0.52272727276927911</v>
      </c>
      <c r="OG243" s="80">
        <v>0</v>
      </c>
      <c r="OH243" s="80">
        <v>0.52272727274227515</v>
      </c>
      <c r="OI243" s="80">
        <v>0</v>
      </c>
      <c r="OJ243" s="80">
        <v>0.77055013758202706</v>
      </c>
      <c r="OK243" s="80">
        <v>0.64898596037829415</v>
      </c>
      <c r="OL243" s="80">
        <v>0.64898596037829415</v>
      </c>
      <c r="OM243" s="80">
        <v>1</v>
      </c>
      <c r="ON243" s="80">
        <v>1</v>
      </c>
      <c r="OO243" s="80">
        <v>0.95101898253532569</v>
      </c>
      <c r="OP243" s="80">
        <v>0.45869575846028909</v>
      </c>
      <c r="OQ243" s="80">
        <v>0</v>
      </c>
      <c r="OR243" s="80">
        <v>0</v>
      </c>
      <c r="OS243" s="80">
        <v>0.66965304491251343</v>
      </c>
      <c r="OT243" s="80">
        <v>0.48033393022222409</v>
      </c>
      <c r="OU243" s="80">
        <v>0.5000790124967186</v>
      </c>
      <c r="OV243" s="80">
        <v>1</v>
      </c>
      <c r="OW243" s="80">
        <v>0.4566577558693341</v>
      </c>
      <c r="OX243" s="80">
        <v>0</v>
      </c>
      <c r="OY243" s="80">
        <v>0</v>
      </c>
      <c r="OZ243" s="80">
        <v>0.9079661103374822</v>
      </c>
      <c r="PA243" s="80">
        <v>0.93521650101362441</v>
      </c>
      <c r="PB243" s="80">
        <v>0</v>
      </c>
      <c r="PC243" s="80">
        <v>0</v>
      </c>
      <c r="PD243" s="80">
        <v>0</v>
      </c>
      <c r="PE243" s="80">
        <v>0</v>
      </c>
      <c r="PF243" s="80">
        <v>0</v>
      </c>
      <c r="PG243" s="80">
        <v>1</v>
      </c>
      <c r="PH243" s="80">
        <v>1</v>
      </c>
      <c r="PI243" s="80">
        <v>1</v>
      </c>
      <c r="PJ243" s="80">
        <v>0</v>
      </c>
      <c r="PK243" s="80">
        <v>0</v>
      </c>
      <c r="PL243" s="80">
        <v>0</v>
      </c>
      <c r="PM243" s="80">
        <v>0.62093108678268638</v>
      </c>
      <c r="PN243" s="80">
        <v>0.36053388472326309</v>
      </c>
      <c r="PO243" s="80">
        <v>0</v>
      </c>
      <c r="PP243" s="80">
        <v>0</v>
      </c>
      <c r="PQ243" s="80">
        <v>0</v>
      </c>
      <c r="PR243" s="80">
        <v>0</v>
      </c>
      <c r="PS243" s="80">
        <v>0</v>
      </c>
      <c r="PT243" s="80">
        <v>0</v>
      </c>
      <c r="PU243" s="80">
        <v>0.40715374547567801</v>
      </c>
      <c r="PV243" s="80">
        <v>0</v>
      </c>
      <c r="PW243" s="80">
        <v>0</v>
      </c>
      <c r="PX243" s="80">
        <v>1</v>
      </c>
      <c r="PY243" s="80">
        <v>0</v>
      </c>
      <c r="PZ243" s="80">
        <v>0</v>
      </c>
      <c r="QA243" s="80">
        <v>0.33333333333333337</v>
      </c>
      <c r="QB243" s="80">
        <v>0</v>
      </c>
      <c r="QC243" s="80">
        <v>0.81657227729935888</v>
      </c>
      <c r="QD243" s="80">
        <v>0.86335495390183192</v>
      </c>
      <c r="QE243" s="80">
        <v>1</v>
      </c>
      <c r="QF243" s="80">
        <v>1</v>
      </c>
      <c r="QG243" s="80">
        <v>1</v>
      </c>
      <c r="QH243" s="80">
        <v>1</v>
      </c>
      <c r="QI243" s="80">
        <v>0.75</v>
      </c>
      <c r="QJ243" s="80">
        <v>0.36212394759395694</v>
      </c>
      <c r="QK243" s="80">
        <v>0</v>
      </c>
      <c r="QL243" s="80">
        <v>0.94640644071268154</v>
      </c>
      <c r="QM243" s="80">
        <v>0.95825680964293614</v>
      </c>
      <c r="QN243" s="80">
        <v>0.59199508259095379</v>
      </c>
      <c r="QO243" s="80">
        <v>0.55668267865471066</v>
      </c>
      <c r="QP243" s="80">
        <v>0.85320830197847486</v>
      </c>
      <c r="QQ243" s="80">
        <v>0.63683226281362415</v>
      </c>
      <c r="QR243" s="80">
        <v>0.38312797205798532</v>
      </c>
      <c r="QS243" s="80">
        <v>0.45209083538066519</v>
      </c>
      <c r="QT243" s="80">
        <v>1</v>
      </c>
      <c r="QU243" s="80">
        <v>0</v>
      </c>
      <c r="QV243" s="80">
        <v>0</v>
      </c>
      <c r="QW243" s="80">
        <v>0.46268911302645616</v>
      </c>
      <c r="QX243" s="80">
        <v>0.46242253713443843</v>
      </c>
      <c r="QY243" s="80">
        <v>0.74911077860747355</v>
      </c>
      <c r="QZ243" s="80">
        <v>0.90839729549515524</v>
      </c>
      <c r="RA243" s="80">
        <v>0</v>
      </c>
      <c r="RB243" s="80">
        <v>0</v>
      </c>
      <c r="RC243" s="80">
        <v>0</v>
      </c>
      <c r="RD243" s="80">
        <v>0</v>
      </c>
      <c r="RE243" s="80">
        <v>0</v>
      </c>
      <c r="RF243" s="80">
        <v>0</v>
      </c>
      <c r="RG243" s="80">
        <v>0</v>
      </c>
      <c r="RH243" s="80">
        <v>0</v>
      </c>
      <c r="RI243" s="80">
        <v>0.53961446303755856</v>
      </c>
      <c r="RJ243" s="80">
        <v>0.44055787056852092</v>
      </c>
      <c r="RK243" s="80">
        <v>0.44068536290733884</v>
      </c>
      <c r="RL243" s="80">
        <v>0.35825432627574338</v>
      </c>
      <c r="RM243" s="80">
        <v>0.42954183074568081</v>
      </c>
      <c r="RN243" s="80">
        <v>0.45816977001836323</v>
      </c>
      <c r="RO243" s="80">
        <v>0.50034523724361035</v>
      </c>
      <c r="RP243" s="80">
        <v>0</v>
      </c>
      <c r="RQ243" s="80">
        <v>0</v>
      </c>
      <c r="RR243" s="80">
        <v>0</v>
      </c>
      <c r="RS243" s="80">
        <v>0</v>
      </c>
      <c r="RT243" s="80">
        <v>0.38527198047641964</v>
      </c>
      <c r="RU243" s="80">
        <v>0</v>
      </c>
      <c r="RV243" s="80">
        <v>0.54674038147167747</v>
      </c>
      <c r="RW243" s="80">
        <v>0.47593212032157295</v>
      </c>
      <c r="RX243" s="80">
        <v>0</v>
      </c>
      <c r="RY243" s="80">
        <v>0</v>
      </c>
      <c r="RZ243" s="80">
        <v>0</v>
      </c>
      <c r="SA243" s="80">
        <v>0</v>
      </c>
      <c r="SB243" s="80">
        <v>0</v>
      </c>
      <c r="SC243" s="80">
        <v>0</v>
      </c>
      <c r="SD243" s="80">
        <v>0</v>
      </c>
      <c r="SE243" s="80">
        <v>0</v>
      </c>
      <c r="SF243" s="80">
        <v>0</v>
      </c>
      <c r="SG243" s="80">
        <v>0.50008052434810868</v>
      </c>
      <c r="SH243" s="80">
        <v>0.44778474952880193</v>
      </c>
      <c r="SI243" s="80">
        <v>0.35040366707763798</v>
      </c>
      <c r="SJ243" s="80">
        <v>0</v>
      </c>
      <c r="SK243" s="80">
        <v>0.59152080733960211</v>
      </c>
      <c r="SL243" s="80">
        <v>0.59152080733960211</v>
      </c>
      <c r="SM243" s="80">
        <v>0</v>
      </c>
      <c r="SN243" s="80">
        <v>0.58098597419985964</v>
      </c>
      <c r="SO243" s="80">
        <v>0</v>
      </c>
      <c r="SP243" s="80">
        <v>0.31243880023747128</v>
      </c>
      <c r="SQ243" s="80">
        <v>0.42941152432714114</v>
      </c>
      <c r="SR243" s="80">
        <v>0.36634739552117906</v>
      </c>
      <c r="SS243" s="80">
        <v>0.67084246300892725</v>
      </c>
      <c r="ST243" s="80">
        <v>0</v>
      </c>
      <c r="SU243" s="80">
        <v>0</v>
      </c>
      <c r="SV243" s="80">
        <v>0</v>
      </c>
      <c r="SW243" s="80">
        <v>0.48819056463282068</v>
      </c>
      <c r="SX243" s="80">
        <v>0.46958575896800714</v>
      </c>
      <c r="SY243" s="80">
        <v>0.47716060203437333</v>
      </c>
      <c r="SZ243" s="80">
        <v>0.56266950115425385</v>
      </c>
      <c r="TA243" s="80">
        <v>0.53766139452689954</v>
      </c>
      <c r="TB243" s="80">
        <v>0.32292076246266305</v>
      </c>
      <c r="TC243" s="80">
        <v>0.3840515559027724</v>
      </c>
      <c r="TD243" s="80">
        <v>0</v>
      </c>
      <c r="TE243" s="80">
        <v>0.41810238184723481</v>
      </c>
      <c r="TF243" s="80">
        <v>0</v>
      </c>
      <c r="TG243" s="80">
        <v>0</v>
      </c>
      <c r="TH243" s="80">
        <v>0.41794479226174913</v>
      </c>
      <c r="TI243" s="80">
        <v>0.44737283428155478</v>
      </c>
      <c r="TJ243" s="80">
        <v>0.61068478315557106</v>
      </c>
      <c r="TK243" s="80">
        <v>0.64314453115760917</v>
      </c>
      <c r="TL243" s="80">
        <v>0.89004062369409798</v>
      </c>
      <c r="TM243" s="80">
        <v>0.92317675543114219</v>
      </c>
      <c r="TN243" s="80">
        <v>0.92317675543114219</v>
      </c>
      <c r="TO243" s="80">
        <v>0</v>
      </c>
      <c r="TP243" s="80">
        <v>0</v>
      </c>
      <c r="TQ243" s="80">
        <v>0</v>
      </c>
      <c r="TR243" s="80">
        <v>1</v>
      </c>
      <c r="TS243" s="80">
        <v>0.24896612891193348</v>
      </c>
      <c r="TT243" s="80">
        <v>1</v>
      </c>
      <c r="TU243" s="80">
        <v>0.44572097101038183</v>
      </c>
      <c r="TV243" s="80">
        <v>0</v>
      </c>
      <c r="TW243" s="80">
        <v>0.48534034729804953</v>
      </c>
      <c r="TX243" s="80">
        <v>0</v>
      </c>
      <c r="TY243" s="80">
        <v>0.37602706462482705</v>
      </c>
      <c r="TZ243" s="80">
        <v>0</v>
      </c>
      <c r="UA243" s="80">
        <v>0</v>
      </c>
      <c r="UB243" s="80">
        <v>0.43082274916715302</v>
      </c>
      <c r="UC243" s="80">
        <v>0.5</v>
      </c>
      <c r="UD243" s="80">
        <v>0.68417460458125001</v>
      </c>
      <c r="UE243" s="80">
        <v>0</v>
      </c>
      <c r="UF243" s="80">
        <v>0</v>
      </c>
      <c r="UG243" s="80">
        <v>0.51246443111126305</v>
      </c>
    </row>
    <row r="244" spans="1:555">
      <c r="A244" s="736"/>
      <c r="B244" s="75">
        <v>43647</v>
      </c>
      <c r="C244" s="80">
        <v>0.57939226687838286</v>
      </c>
      <c r="D244" s="80">
        <v>0.61613067910503516</v>
      </c>
      <c r="E244" s="80">
        <v>0.62572889437411072</v>
      </c>
      <c r="F244" s="80">
        <v>0.78410523427931089</v>
      </c>
      <c r="G244" s="80">
        <v>0.64056330674704232</v>
      </c>
      <c r="H244" s="80">
        <v>0.64772916770636513</v>
      </c>
      <c r="I244" s="80">
        <v>0.64772921958965879</v>
      </c>
      <c r="J244" s="80">
        <v>0.64772916770836797</v>
      </c>
      <c r="K244" s="80">
        <v>0.64772467577046922</v>
      </c>
      <c r="L244" s="80">
        <v>0.62049821623528278</v>
      </c>
      <c r="M244" s="80">
        <v>0.60803286694216863</v>
      </c>
      <c r="N244" s="80">
        <v>0.58791615834030841</v>
      </c>
      <c r="O244" s="80">
        <v>0.58791602036575685</v>
      </c>
      <c r="P244" s="80">
        <v>0.62290711087958184</v>
      </c>
      <c r="Q244" s="80">
        <v>0.6097985520414233</v>
      </c>
      <c r="R244" s="80">
        <v>0.58754734488064098</v>
      </c>
      <c r="S244" s="80">
        <v>0.55436163058824828</v>
      </c>
      <c r="T244" s="80">
        <v>0.57215287585899</v>
      </c>
      <c r="U244" s="80">
        <v>0.57207369227529292</v>
      </c>
      <c r="V244" s="80">
        <v>0.57211006029034328</v>
      </c>
      <c r="W244" s="80">
        <v>0.60067616671092827</v>
      </c>
      <c r="X244" s="80">
        <v>0.5301935376937994</v>
      </c>
      <c r="Y244" s="80">
        <v>0.55937514861274029</v>
      </c>
      <c r="Z244" s="80">
        <v>0.55765758755856099</v>
      </c>
      <c r="AA244" s="80">
        <v>0.55765758727815162</v>
      </c>
      <c r="AB244" s="80">
        <v>0.56917641890615411</v>
      </c>
      <c r="AC244" s="80">
        <v>0.69868589345690391</v>
      </c>
      <c r="AD244" s="80">
        <v>0.57218134998271297</v>
      </c>
      <c r="AE244" s="80">
        <v>0.41964330430312624</v>
      </c>
      <c r="AF244" s="80">
        <v>0.40775984649057473</v>
      </c>
      <c r="AG244" s="80">
        <v>0.44604347536168604</v>
      </c>
      <c r="AH244" s="80">
        <v>0.54991406304293877</v>
      </c>
      <c r="AI244" s="80">
        <v>0.5406209535205726</v>
      </c>
      <c r="AJ244" s="80">
        <v>0.56281370742731052</v>
      </c>
      <c r="AK244" s="80">
        <v>0.55148828289897645</v>
      </c>
      <c r="AL244" s="80">
        <v>0.55338923271651896</v>
      </c>
      <c r="AM244" s="80">
        <v>0.59645880233500148</v>
      </c>
      <c r="AN244" s="80">
        <v>0.12687097014544779</v>
      </c>
      <c r="AO244" s="80">
        <v>0.57699732437550155</v>
      </c>
      <c r="AP244" s="80">
        <v>0.58113958364943441</v>
      </c>
      <c r="AQ244" s="80">
        <v>0.54643246240737287</v>
      </c>
      <c r="AR244" s="80">
        <v>0.49655973727818176</v>
      </c>
      <c r="AS244" s="80">
        <v>0.56666458635129235</v>
      </c>
      <c r="AT244" s="80">
        <v>0.43067347019248997</v>
      </c>
      <c r="AU244" s="80">
        <v>0.48012234795671294</v>
      </c>
      <c r="AV244" s="80">
        <v>0</v>
      </c>
      <c r="AW244" s="80">
        <v>0</v>
      </c>
      <c r="AX244" s="80">
        <v>0.64116443569045367</v>
      </c>
      <c r="AY244" s="80">
        <v>0.51633562130314381</v>
      </c>
      <c r="AZ244" s="80">
        <v>0.23340627492281221</v>
      </c>
      <c r="BA244" s="80">
        <v>0</v>
      </c>
      <c r="BB244" s="80">
        <v>0.13910962958722017</v>
      </c>
      <c r="BC244" s="80">
        <v>0.31006964831438616</v>
      </c>
      <c r="BD244" s="80">
        <v>0.51777545783358891</v>
      </c>
      <c r="BE244" s="80">
        <v>0.56646160912575905</v>
      </c>
      <c r="BF244" s="80">
        <v>0.49848860265637596</v>
      </c>
      <c r="BG244" s="80">
        <v>0.52664354457972207</v>
      </c>
      <c r="BH244" s="80">
        <v>0.59048227947854126</v>
      </c>
      <c r="BI244" s="80">
        <v>0.47512967416612728</v>
      </c>
      <c r="BJ244" s="80">
        <v>0.93245638081276394</v>
      </c>
      <c r="BK244" s="80">
        <v>0.54578746371144293</v>
      </c>
      <c r="BL244" s="80">
        <v>0.5855508431627191</v>
      </c>
      <c r="BM244" s="80">
        <v>0.33544032047395661</v>
      </c>
      <c r="BN244" s="80">
        <v>0.5660009523441687</v>
      </c>
      <c r="BO244" s="80">
        <v>0.46612779300076201</v>
      </c>
      <c r="BP244" s="80">
        <v>0</v>
      </c>
      <c r="BQ244" s="80">
        <v>0.58105639165037326</v>
      </c>
      <c r="BR244" s="80">
        <v>0.61159481635149238</v>
      </c>
      <c r="BS244" s="80">
        <v>0.53777734266363164</v>
      </c>
      <c r="BT244" s="80">
        <v>0.5167088881702796</v>
      </c>
      <c r="BU244" s="80">
        <v>0.44385263504853606</v>
      </c>
      <c r="BV244" s="80">
        <v>0.91102189790229238</v>
      </c>
      <c r="BW244" s="80">
        <v>0.55429352339632809</v>
      </c>
      <c r="BX244" s="80">
        <v>0.33422976074756738</v>
      </c>
      <c r="BY244" s="80">
        <v>0.32830756888804058</v>
      </c>
      <c r="BZ244" s="80">
        <v>0.85764595622043216</v>
      </c>
      <c r="CA244" s="80">
        <v>0</v>
      </c>
      <c r="CB244" s="80">
        <v>0</v>
      </c>
      <c r="CC244" s="80">
        <v>0.54001304135143735</v>
      </c>
      <c r="CD244" s="80">
        <v>0.78931348253159539</v>
      </c>
      <c r="CE244" s="80">
        <v>0.58686237618421466</v>
      </c>
      <c r="CF244" s="80">
        <v>0.53156878592083567</v>
      </c>
      <c r="CG244" s="80">
        <v>0.58413892986448301</v>
      </c>
      <c r="CH244" s="80">
        <v>0.57913395199273654</v>
      </c>
      <c r="CI244" s="80">
        <v>0.61699751520643342</v>
      </c>
      <c r="CJ244" s="80">
        <v>0.5629835265681431</v>
      </c>
      <c r="CK244" s="80">
        <v>0.55812790416483204</v>
      </c>
      <c r="CL244" s="80">
        <v>0.57364755267137368</v>
      </c>
      <c r="CM244" s="80">
        <v>0.55844411782789138</v>
      </c>
      <c r="CN244" s="80">
        <v>0.55536559131962548</v>
      </c>
      <c r="CO244" s="80">
        <v>0.52207761557839216</v>
      </c>
      <c r="CP244" s="80">
        <v>0.6606816549316139</v>
      </c>
      <c r="CQ244" s="80">
        <v>0</v>
      </c>
      <c r="CR244" s="80">
        <v>0.58340734522102533</v>
      </c>
      <c r="CS244" s="80">
        <v>0.58257430983208947</v>
      </c>
      <c r="CT244" s="80">
        <v>0.62237382634148908</v>
      </c>
      <c r="CU244" s="80">
        <v>0</v>
      </c>
      <c r="CV244" s="80">
        <v>0.54376518125664353</v>
      </c>
      <c r="CW244" s="80">
        <v>0.55938931511520218</v>
      </c>
      <c r="CX244" s="80">
        <v>0.63693434946554439</v>
      </c>
      <c r="CY244" s="80">
        <v>0</v>
      </c>
      <c r="CZ244" s="80">
        <v>0.56188300187079243</v>
      </c>
      <c r="DA244" s="80">
        <v>0.56218076180911547</v>
      </c>
      <c r="DB244" s="80">
        <v>0.56959423872377668</v>
      </c>
      <c r="DC244" s="80">
        <v>0</v>
      </c>
      <c r="DD244" s="80">
        <v>0.6443370919527095</v>
      </c>
      <c r="DE244" s="80">
        <v>0</v>
      </c>
      <c r="DF244" s="80">
        <v>0.57253022001574005</v>
      </c>
      <c r="DG244" s="80">
        <v>0.49523909741241379</v>
      </c>
      <c r="DH244" s="80">
        <v>0.50385507747284564</v>
      </c>
      <c r="DI244" s="80">
        <v>0.59337510648207537</v>
      </c>
      <c r="DJ244" s="80">
        <v>0</v>
      </c>
      <c r="DK244" s="80">
        <v>0.59495479464219092</v>
      </c>
      <c r="DL244" s="80">
        <v>0</v>
      </c>
      <c r="DM244" s="80">
        <v>0.55669761264850837</v>
      </c>
      <c r="DN244" s="80">
        <v>0.6224760424810879</v>
      </c>
      <c r="DO244" s="80">
        <v>0.58708330521749208</v>
      </c>
      <c r="DP244" s="80">
        <v>0.65429612623257705</v>
      </c>
      <c r="DQ244" s="80">
        <v>0.58191448657575395</v>
      </c>
      <c r="DR244" s="80">
        <v>0.56275747912299356</v>
      </c>
      <c r="DS244" s="80">
        <v>0.54132087481721369</v>
      </c>
      <c r="DT244" s="80">
        <v>0.53941797917770662</v>
      </c>
      <c r="DU244" s="80">
        <v>0.57311785866006737</v>
      </c>
      <c r="DV244" s="80">
        <v>0.51409256361480671</v>
      </c>
      <c r="DW244" s="80">
        <v>0.57875182653994883</v>
      </c>
      <c r="DX244" s="80">
        <v>0.58203714717958566</v>
      </c>
      <c r="DY244" s="80">
        <v>0.375</v>
      </c>
      <c r="DZ244" s="80">
        <v>0</v>
      </c>
      <c r="EA244" s="80">
        <v>0.57650573181566089</v>
      </c>
      <c r="EB244" s="80">
        <v>0</v>
      </c>
      <c r="EC244" s="80">
        <v>0.45731267300510847</v>
      </c>
      <c r="ED244" s="80">
        <v>0.56626313459005495</v>
      </c>
      <c r="EE244" s="80">
        <v>0.61005018484681273</v>
      </c>
      <c r="EF244" s="80">
        <v>0.76489016057142956</v>
      </c>
      <c r="EG244" s="80">
        <v>0.53492060808337905</v>
      </c>
      <c r="EH244" s="80">
        <v>0.53676004051532211</v>
      </c>
      <c r="EI244" s="80">
        <v>0.54201481768264237</v>
      </c>
      <c r="EJ244" s="80">
        <v>0.51159665285129008</v>
      </c>
      <c r="EK244" s="80">
        <v>0.55111786567408139</v>
      </c>
      <c r="EL244" s="80">
        <v>0.6117552728735457</v>
      </c>
      <c r="EM244" s="80">
        <v>0.52037687540853372</v>
      </c>
      <c r="EN244" s="80">
        <v>0.54846371724572651</v>
      </c>
      <c r="EO244" s="80">
        <v>0.54991625560398472</v>
      </c>
      <c r="EP244" s="80">
        <v>0.54960612294483069</v>
      </c>
      <c r="EQ244" s="80">
        <v>0.55938420583360948</v>
      </c>
      <c r="ER244" s="80">
        <v>0.53760880159920432</v>
      </c>
      <c r="ES244" s="80">
        <v>0.55063716619739866</v>
      </c>
      <c r="ET244" s="80">
        <v>0.5256513119752122</v>
      </c>
      <c r="EU244" s="80">
        <v>0.55743319816280956</v>
      </c>
      <c r="EV244" s="80">
        <v>0.42335866074347095</v>
      </c>
      <c r="EW244" s="80">
        <v>0.59324889892618737</v>
      </c>
      <c r="EX244" s="80">
        <v>0</v>
      </c>
      <c r="EY244" s="80">
        <v>0.60548822944346492</v>
      </c>
      <c r="EZ244" s="80">
        <v>0.58927914934492276</v>
      </c>
      <c r="FA244" s="80">
        <v>0.6253652982197383</v>
      </c>
      <c r="FB244" s="80">
        <v>0.66666666666666663</v>
      </c>
      <c r="FC244" s="80">
        <v>0.63582957741366708</v>
      </c>
      <c r="FD244" s="80">
        <v>0</v>
      </c>
      <c r="FE244" s="80">
        <v>0</v>
      </c>
      <c r="FF244" s="80">
        <v>0.73760483609566907</v>
      </c>
      <c r="FG244" s="80">
        <v>0.60300738517759001</v>
      </c>
      <c r="FH244" s="80">
        <v>0.63625412287411354</v>
      </c>
      <c r="FI244" s="80">
        <v>0.61227650374059128</v>
      </c>
      <c r="FJ244" s="80">
        <v>0.61532437255931693</v>
      </c>
      <c r="FK244" s="80">
        <v>0.5496704394919727</v>
      </c>
      <c r="FL244" s="80">
        <v>0</v>
      </c>
      <c r="FM244" s="80">
        <v>0</v>
      </c>
      <c r="FN244" s="80">
        <v>0</v>
      </c>
      <c r="FO244" s="80">
        <v>0.64077765200866754</v>
      </c>
      <c r="FP244" s="80">
        <v>0.53476177665826385</v>
      </c>
      <c r="FQ244" s="80">
        <v>0</v>
      </c>
      <c r="FR244" s="80">
        <v>0.54854154970497837</v>
      </c>
      <c r="FS244" s="80">
        <v>0.52487507247398102</v>
      </c>
      <c r="FT244" s="80">
        <v>0.62484191018763824</v>
      </c>
      <c r="FU244" s="80">
        <v>0.4970021957629418</v>
      </c>
      <c r="FV244" s="80">
        <v>0.68325786761244522</v>
      </c>
      <c r="FW244" s="80">
        <v>0.7155591480082536</v>
      </c>
      <c r="FX244" s="80">
        <v>0.52495138249957696</v>
      </c>
      <c r="FY244" s="80">
        <v>0</v>
      </c>
      <c r="FZ244" s="80">
        <v>0.51477240582400086</v>
      </c>
      <c r="GA244" s="80">
        <v>0.49521032975139584</v>
      </c>
      <c r="GB244" s="80">
        <v>0.55979523517400376</v>
      </c>
      <c r="GC244" s="80">
        <v>0.55831790284172189</v>
      </c>
      <c r="GD244" s="80">
        <v>0</v>
      </c>
      <c r="GE244" s="80">
        <v>0.58976265959856178</v>
      </c>
      <c r="GF244" s="80">
        <v>0</v>
      </c>
      <c r="GG244" s="80">
        <v>0.52153585488336851</v>
      </c>
      <c r="GH244" s="80">
        <v>0.62715028858642741</v>
      </c>
      <c r="GI244" s="80">
        <v>0.59840650452405164</v>
      </c>
      <c r="GJ244" s="80">
        <v>0.59840650452405164</v>
      </c>
      <c r="GK244" s="80">
        <v>0</v>
      </c>
      <c r="GL244" s="80">
        <v>0.59063657260895119</v>
      </c>
      <c r="GM244" s="80">
        <v>0.56563429878072291</v>
      </c>
      <c r="GN244" s="80">
        <v>0.81945888472096762</v>
      </c>
      <c r="GO244" s="80">
        <v>0.54952637792168724</v>
      </c>
      <c r="GP244" s="80">
        <v>0.7527767560360803</v>
      </c>
      <c r="GQ244" s="80">
        <v>0</v>
      </c>
      <c r="GR244" s="80">
        <v>0.43291279930622645</v>
      </c>
      <c r="GS244" s="80">
        <v>0</v>
      </c>
      <c r="GT244" s="80">
        <v>0.5581513903978218</v>
      </c>
      <c r="GU244" s="80">
        <v>0.33743505112980476</v>
      </c>
      <c r="GV244" s="80">
        <v>0</v>
      </c>
      <c r="GW244" s="80">
        <v>0</v>
      </c>
      <c r="GX244" s="80">
        <v>0</v>
      </c>
      <c r="GY244" s="80">
        <v>0</v>
      </c>
      <c r="GZ244" s="80">
        <v>0.3408249396305964</v>
      </c>
      <c r="HA244" s="80">
        <v>0.65128622137290271</v>
      </c>
      <c r="HB244" s="80">
        <v>0.41468937566543462</v>
      </c>
      <c r="HC244" s="80">
        <v>0</v>
      </c>
      <c r="HD244" s="80">
        <v>0.3948103958945498</v>
      </c>
      <c r="HE244" s="80">
        <v>0.49852496641548438</v>
      </c>
      <c r="HF244" s="80">
        <v>0.48336669218148631</v>
      </c>
      <c r="HG244" s="80">
        <v>0.48711444927314573</v>
      </c>
      <c r="HH244" s="80">
        <v>1</v>
      </c>
      <c r="HI244" s="80">
        <v>1</v>
      </c>
      <c r="HJ244" s="80">
        <v>0.3731538244234141</v>
      </c>
      <c r="HK244" s="80">
        <v>0.40608873677682361</v>
      </c>
      <c r="HL244" s="80">
        <v>0</v>
      </c>
      <c r="HM244" s="80">
        <v>0.33938592223690905</v>
      </c>
      <c r="HN244" s="80">
        <v>0.33659481325765056</v>
      </c>
      <c r="HO244" s="80">
        <v>0.38655990682936425</v>
      </c>
      <c r="HP244" s="80">
        <v>0</v>
      </c>
      <c r="HQ244" s="80">
        <v>0</v>
      </c>
      <c r="HR244" s="80">
        <v>0</v>
      </c>
      <c r="HS244" s="80">
        <v>0</v>
      </c>
      <c r="HT244" s="80">
        <v>0</v>
      </c>
      <c r="HU244" s="80">
        <v>0</v>
      </c>
      <c r="HV244" s="80">
        <v>0.62503198592849685</v>
      </c>
      <c r="HW244" s="80">
        <v>0</v>
      </c>
      <c r="HX244" s="80">
        <v>0</v>
      </c>
      <c r="HY244" s="80">
        <v>0</v>
      </c>
      <c r="HZ244" s="80">
        <v>0.58223712031124364</v>
      </c>
      <c r="IA244" s="80">
        <v>0.59330720294545969</v>
      </c>
      <c r="IB244" s="80">
        <v>0.58946061182257581</v>
      </c>
      <c r="IC244" s="80">
        <v>0</v>
      </c>
      <c r="ID244" s="80">
        <v>0</v>
      </c>
      <c r="IE244" s="80">
        <v>0.97564450589924279</v>
      </c>
      <c r="IF244" s="80">
        <v>0</v>
      </c>
      <c r="IG244" s="80">
        <v>0.59293011748807956</v>
      </c>
      <c r="IH244" s="80">
        <v>0.57536887491066113</v>
      </c>
      <c r="II244" s="80">
        <v>0</v>
      </c>
      <c r="IJ244" s="80">
        <v>0.65869306059641652</v>
      </c>
      <c r="IK244" s="80">
        <v>0</v>
      </c>
      <c r="IL244" s="80">
        <v>0.53033165048234698</v>
      </c>
      <c r="IM244" s="80">
        <v>0.54545454542188798</v>
      </c>
      <c r="IN244" s="80">
        <v>0.54548316596920465</v>
      </c>
      <c r="IO244" s="80">
        <v>0.54548316552690046</v>
      </c>
      <c r="IP244" s="80">
        <v>0.54548316560806498</v>
      </c>
      <c r="IQ244" s="80">
        <v>1</v>
      </c>
      <c r="IR244" s="80">
        <v>0.99999999999999989</v>
      </c>
      <c r="IS244" s="80">
        <v>1</v>
      </c>
      <c r="IT244" s="80">
        <v>1</v>
      </c>
      <c r="IU244" s="80">
        <v>1</v>
      </c>
      <c r="IV244" s="80">
        <v>0.54423590653894272</v>
      </c>
      <c r="IW244" s="80">
        <v>1</v>
      </c>
      <c r="IX244" s="80">
        <v>0.57315943671073777</v>
      </c>
      <c r="IY244" s="80">
        <v>0</v>
      </c>
      <c r="IZ244" s="80">
        <v>0</v>
      </c>
      <c r="JA244" s="80">
        <v>0</v>
      </c>
      <c r="JB244" s="80">
        <v>0.38165928751471145</v>
      </c>
      <c r="JC244" s="80">
        <v>0.125</v>
      </c>
      <c r="JD244" s="80">
        <v>0</v>
      </c>
      <c r="JE244" s="80">
        <v>0</v>
      </c>
      <c r="JF244" s="80">
        <v>0</v>
      </c>
      <c r="JG244" s="80">
        <v>0.25</v>
      </c>
      <c r="JH244" s="80">
        <v>0</v>
      </c>
      <c r="JI244" s="80">
        <v>0</v>
      </c>
      <c r="JJ244" s="80">
        <v>0</v>
      </c>
      <c r="JK244" s="80">
        <v>0.60805447197426588</v>
      </c>
      <c r="JL244" s="80">
        <v>0.72641692003352043</v>
      </c>
      <c r="JM244" s="80">
        <v>0.72571389985739043</v>
      </c>
      <c r="JN244" s="80">
        <v>0.24453789104022527</v>
      </c>
      <c r="JO244" s="80">
        <v>0.79658994944933625</v>
      </c>
      <c r="JP244" s="80">
        <v>0.37808040339863214</v>
      </c>
      <c r="JQ244" s="80">
        <v>0.49783008893563996</v>
      </c>
      <c r="JR244" s="80">
        <v>0.33934056094366477</v>
      </c>
      <c r="JS244" s="80">
        <v>0</v>
      </c>
      <c r="JT244" s="80">
        <v>0</v>
      </c>
      <c r="JU244" s="80">
        <v>0</v>
      </c>
      <c r="JV244" s="80">
        <v>0</v>
      </c>
      <c r="JW244" s="80">
        <v>0</v>
      </c>
      <c r="JX244" s="80">
        <v>0</v>
      </c>
      <c r="JY244" s="80">
        <v>0</v>
      </c>
      <c r="JZ244" s="80">
        <v>0</v>
      </c>
      <c r="KA244" s="80">
        <v>0</v>
      </c>
      <c r="KB244" s="80">
        <v>1</v>
      </c>
      <c r="KC244" s="80">
        <v>0</v>
      </c>
      <c r="KD244" s="80">
        <v>0</v>
      </c>
      <c r="KE244" s="80">
        <v>0</v>
      </c>
      <c r="KF244" s="80">
        <v>0</v>
      </c>
      <c r="KG244" s="80">
        <v>0</v>
      </c>
      <c r="KH244" s="80">
        <v>0</v>
      </c>
      <c r="KI244" s="80">
        <v>0.36634941008073052</v>
      </c>
      <c r="KJ244" s="80">
        <v>0</v>
      </c>
      <c r="KK244" s="80">
        <v>0</v>
      </c>
      <c r="KL244" s="80">
        <v>1</v>
      </c>
      <c r="KM244" s="80">
        <v>0.55065088354054414</v>
      </c>
      <c r="KN244" s="80">
        <v>0.57721945689233534</v>
      </c>
      <c r="KO244" s="80">
        <v>0.56428976012067633</v>
      </c>
      <c r="KP244" s="80">
        <v>0.68448306949032045</v>
      </c>
      <c r="KQ244" s="80">
        <v>0</v>
      </c>
      <c r="KR244" s="80">
        <v>0</v>
      </c>
      <c r="KS244" s="80">
        <v>0.62473146801792157</v>
      </c>
      <c r="KT244" s="80">
        <v>0.53039997527901217</v>
      </c>
      <c r="KU244" s="80">
        <v>0</v>
      </c>
      <c r="KV244" s="80">
        <v>0.63765374910092909</v>
      </c>
      <c r="KW244" s="80">
        <v>0</v>
      </c>
      <c r="KX244" s="80">
        <v>0.49328966899047827</v>
      </c>
      <c r="KY244" s="80">
        <v>0.51203443626125245</v>
      </c>
      <c r="KZ244" s="80">
        <v>0.50726758804875283</v>
      </c>
      <c r="LA244" s="80">
        <v>0.54670172574502041</v>
      </c>
      <c r="LB244" s="80">
        <v>0.62033330210072513</v>
      </c>
      <c r="LC244" s="80">
        <v>0.58967981830860006</v>
      </c>
      <c r="LD244" s="80">
        <v>0.60730453211441437</v>
      </c>
      <c r="LE244" s="80">
        <v>0.54739526559011209</v>
      </c>
      <c r="LF244" s="80">
        <v>0.57637741533116094</v>
      </c>
      <c r="LG244" s="80">
        <v>0</v>
      </c>
      <c r="LH244" s="80">
        <v>0.48437924312189534</v>
      </c>
      <c r="LI244" s="80">
        <v>0.59987912509685015</v>
      </c>
      <c r="LJ244" s="80">
        <v>0.35397812456971034</v>
      </c>
      <c r="LK244" s="80">
        <v>0.37767023635377234</v>
      </c>
      <c r="LL244" s="80">
        <v>0.39756881516975257</v>
      </c>
      <c r="LM244" s="80">
        <v>0.56063730775332943</v>
      </c>
      <c r="LN244" s="80">
        <v>0.49790090968444956</v>
      </c>
      <c r="LO244" s="80">
        <v>0.58179028287351775</v>
      </c>
      <c r="LP244" s="80">
        <v>0.64410121425109579</v>
      </c>
      <c r="LQ244" s="80">
        <v>0.4702547081115544</v>
      </c>
      <c r="LR244" s="80">
        <v>0.53667721331141272</v>
      </c>
      <c r="LS244" s="80">
        <v>0.55369506836990945</v>
      </c>
      <c r="LT244" s="80">
        <v>0</v>
      </c>
      <c r="LU244" s="80">
        <v>0.55403969726697111</v>
      </c>
      <c r="LV244" s="80">
        <v>0.58829959221709704</v>
      </c>
      <c r="LW244" s="80">
        <v>0.5528600640687662</v>
      </c>
      <c r="LX244" s="80">
        <v>0.54428858917906942</v>
      </c>
      <c r="LY244" s="80">
        <v>0</v>
      </c>
      <c r="LZ244" s="80">
        <v>0.57974603914109479</v>
      </c>
      <c r="MA244" s="80">
        <v>0.32518537071365361</v>
      </c>
      <c r="MB244" s="80">
        <v>0.57613183666791079</v>
      </c>
      <c r="MC244" s="80">
        <v>0</v>
      </c>
      <c r="MD244" s="80">
        <v>0</v>
      </c>
      <c r="ME244" s="80">
        <v>0.57541005075708651</v>
      </c>
      <c r="MF244" s="80">
        <v>0.38207290576286507</v>
      </c>
      <c r="MG244" s="80">
        <v>0.40915850272686882</v>
      </c>
      <c r="MH244" s="80">
        <v>0.39083290729104325</v>
      </c>
      <c r="MI244" s="80">
        <v>0.33894731896316022</v>
      </c>
      <c r="MJ244" s="80">
        <v>0.55485538074651575</v>
      </c>
      <c r="MK244" s="80">
        <v>0</v>
      </c>
      <c r="ML244" s="80">
        <v>0.5</v>
      </c>
      <c r="MM244" s="80">
        <v>0.38860307477671885</v>
      </c>
      <c r="MN244" s="80">
        <v>0.62799674847591114</v>
      </c>
      <c r="MO244" s="80">
        <v>0.34801670155403597</v>
      </c>
      <c r="MP244" s="80">
        <v>0.16666666666666666</v>
      </c>
      <c r="MQ244" s="80">
        <v>0.52494774806657196</v>
      </c>
      <c r="MR244" s="80">
        <v>0.5</v>
      </c>
      <c r="MS244" s="80">
        <v>0.58420401295626789</v>
      </c>
      <c r="MT244" s="80">
        <v>0.59195980305444873</v>
      </c>
      <c r="MU244" s="80">
        <v>0.57152145207164806</v>
      </c>
      <c r="MV244" s="80">
        <v>0.59287297723144183</v>
      </c>
      <c r="MW244" s="80">
        <v>0</v>
      </c>
      <c r="MX244" s="80">
        <v>0</v>
      </c>
      <c r="MY244" s="80">
        <v>0</v>
      </c>
      <c r="MZ244" s="80">
        <v>0.56685359025491189</v>
      </c>
      <c r="NA244" s="80">
        <v>1</v>
      </c>
      <c r="NB244" s="80">
        <v>1</v>
      </c>
      <c r="NC244" s="80">
        <v>0</v>
      </c>
      <c r="ND244" s="80">
        <v>0.53068204049111156</v>
      </c>
      <c r="NE244" s="80">
        <v>0.53068204049111156</v>
      </c>
      <c r="NF244" s="80">
        <v>0</v>
      </c>
      <c r="NG244" s="80">
        <v>0.62368999307712225</v>
      </c>
      <c r="NH244" s="80">
        <v>0.51271806818323684</v>
      </c>
      <c r="NI244" s="80">
        <v>0.59391997678943087</v>
      </c>
      <c r="NJ244" s="80">
        <v>0.64852882065444251</v>
      </c>
      <c r="NK244" s="80">
        <v>0.57571699033678081</v>
      </c>
      <c r="NL244" s="80">
        <v>0.59287297723144183</v>
      </c>
      <c r="NM244" s="80">
        <v>0.79052059718587686</v>
      </c>
      <c r="NN244" s="80">
        <v>0.94101325437971273</v>
      </c>
      <c r="NO244" s="80">
        <v>0</v>
      </c>
      <c r="NP244" s="80">
        <v>0.74881773370687388</v>
      </c>
      <c r="NQ244" s="80">
        <v>0.66666666666666663</v>
      </c>
      <c r="NR244" s="80">
        <v>1</v>
      </c>
      <c r="NS244" s="80">
        <v>0.66666666666666663</v>
      </c>
      <c r="NT244" s="80">
        <v>0.71413076750727211</v>
      </c>
      <c r="NU244" s="80">
        <v>0.63326530353287724</v>
      </c>
      <c r="NV244" s="80">
        <v>1</v>
      </c>
      <c r="NW244" s="80">
        <v>0</v>
      </c>
      <c r="NX244" s="80">
        <v>0</v>
      </c>
      <c r="NY244" s="80">
        <v>0</v>
      </c>
      <c r="NZ244" s="80">
        <v>0</v>
      </c>
      <c r="OA244" s="80">
        <v>0.55184449205760455</v>
      </c>
      <c r="OB244" s="80">
        <v>0.61416894938851063</v>
      </c>
      <c r="OC244" s="80">
        <v>0.99961835521614872</v>
      </c>
      <c r="OD244" s="80">
        <v>1</v>
      </c>
      <c r="OE244" s="80">
        <v>0.9285714285714286</v>
      </c>
      <c r="OF244" s="80">
        <v>0.61237373742202472</v>
      </c>
      <c r="OG244" s="80">
        <v>0</v>
      </c>
      <c r="OH244" s="80">
        <v>0.61237373740042156</v>
      </c>
      <c r="OI244" s="80">
        <v>0</v>
      </c>
      <c r="OJ244" s="80">
        <v>0.89633946396914743</v>
      </c>
      <c r="OK244" s="80">
        <v>0.84388817481739942</v>
      </c>
      <c r="OL244" s="80">
        <v>0.84388817481739942</v>
      </c>
      <c r="OM244" s="80">
        <v>1</v>
      </c>
      <c r="ON244" s="80">
        <v>1</v>
      </c>
      <c r="OO244" s="80">
        <v>0.95540074122193985</v>
      </c>
      <c r="OP244" s="80">
        <v>0.51280322207761397</v>
      </c>
      <c r="OQ244" s="80">
        <v>0</v>
      </c>
      <c r="OR244" s="80">
        <v>0</v>
      </c>
      <c r="OS244" s="80">
        <v>0.71650368875442316</v>
      </c>
      <c r="OT244" s="80">
        <v>0.56066147961276791</v>
      </c>
      <c r="OU244" s="80">
        <v>0.58410588004708131</v>
      </c>
      <c r="OV244" s="80">
        <v>1</v>
      </c>
      <c r="OW244" s="80">
        <v>0.54798930704320092</v>
      </c>
      <c r="OX244" s="80">
        <v>0</v>
      </c>
      <c r="OY244" s="80">
        <v>0</v>
      </c>
      <c r="OZ244" s="80">
        <v>0.91293743176697273</v>
      </c>
      <c r="PA244" s="80">
        <v>0.93530836931638273</v>
      </c>
      <c r="PB244" s="80">
        <v>0</v>
      </c>
      <c r="PC244" s="80">
        <v>0</v>
      </c>
      <c r="PD244" s="80">
        <v>0</v>
      </c>
      <c r="PE244" s="80">
        <v>0</v>
      </c>
      <c r="PF244" s="80">
        <v>0</v>
      </c>
      <c r="PG244" s="80">
        <v>1</v>
      </c>
      <c r="PH244" s="80">
        <v>1</v>
      </c>
      <c r="PI244" s="80">
        <v>1</v>
      </c>
      <c r="PJ244" s="80">
        <v>0</v>
      </c>
      <c r="PK244" s="80">
        <v>0</v>
      </c>
      <c r="PL244" s="80">
        <v>0</v>
      </c>
      <c r="PM244" s="80">
        <v>0.67471021712901624</v>
      </c>
      <c r="PN244" s="80">
        <v>0.44269277631599679</v>
      </c>
      <c r="PO244" s="80">
        <v>0</v>
      </c>
      <c r="PP244" s="80">
        <v>0</v>
      </c>
      <c r="PQ244" s="80">
        <v>0</v>
      </c>
      <c r="PR244" s="80">
        <v>0</v>
      </c>
      <c r="PS244" s="80">
        <v>0</v>
      </c>
      <c r="PT244" s="80">
        <v>0</v>
      </c>
      <c r="PU244" s="80">
        <v>0.60595374854126194</v>
      </c>
      <c r="PV244" s="80">
        <v>0</v>
      </c>
      <c r="PW244" s="80">
        <v>0</v>
      </c>
      <c r="PX244" s="80">
        <v>1</v>
      </c>
      <c r="PY244" s="80">
        <v>0</v>
      </c>
      <c r="PZ244" s="80">
        <v>0</v>
      </c>
      <c r="QA244" s="80">
        <v>0.33333333333333337</v>
      </c>
      <c r="QB244" s="80">
        <v>0</v>
      </c>
      <c r="QC244" s="80">
        <v>0.82332553418580723</v>
      </c>
      <c r="QD244" s="80">
        <v>0.86717608362674803</v>
      </c>
      <c r="QE244" s="80">
        <v>1</v>
      </c>
      <c r="QF244" s="80">
        <v>1</v>
      </c>
      <c r="QG244" s="80">
        <v>1</v>
      </c>
      <c r="QH244" s="80">
        <v>1</v>
      </c>
      <c r="QI244" s="80">
        <v>0.75</v>
      </c>
      <c r="QJ244" s="80">
        <v>0.36212394759395694</v>
      </c>
      <c r="QK244" s="80">
        <v>0.25845997739957266</v>
      </c>
      <c r="QL244" s="80">
        <v>0.94813681428516527</v>
      </c>
      <c r="QM244" s="80">
        <v>0.95825680964293614</v>
      </c>
      <c r="QN244" s="80">
        <v>0.59199508259095379</v>
      </c>
      <c r="QO244" s="80">
        <v>0.61380279331283538</v>
      </c>
      <c r="QP244" s="80">
        <v>0.93439923858337137</v>
      </c>
      <c r="QQ244" s="80">
        <v>0.65705473032427886</v>
      </c>
      <c r="QR244" s="80">
        <v>0.45860381892023039</v>
      </c>
      <c r="QS244" s="80">
        <v>0.51548932051102736</v>
      </c>
      <c r="QT244" s="80">
        <v>1</v>
      </c>
      <c r="QU244" s="80">
        <v>0</v>
      </c>
      <c r="QV244" s="80">
        <v>0</v>
      </c>
      <c r="QW244" s="80">
        <v>0.53147024492583639</v>
      </c>
      <c r="QX244" s="80">
        <v>0.53133409769928464</v>
      </c>
      <c r="QY244" s="80">
        <v>0.74911077860747355</v>
      </c>
      <c r="QZ244" s="80">
        <v>0.91975914005219395</v>
      </c>
      <c r="RA244" s="80">
        <v>0</v>
      </c>
      <c r="RB244" s="80">
        <v>0</v>
      </c>
      <c r="RC244" s="80">
        <v>0</v>
      </c>
      <c r="RD244" s="80">
        <v>0</v>
      </c>
      <c r="RE244" s="80">
        <v>0</v>
      </c>
      <c r="RF244" s="80">
        <v>0</v>
      </c>
      <c r="RG244" s="80">
        <v>0</v>
      </c>
      <c r="RH244" s="80">
        <v>0</v>
      </c>
      <c r="RI244" s="80">
        <v>0.59221379257232165</v>
      </c>
      <c r="RJ244" s="80">
        <v>0.571081749369171</v>
      </c>
      <c r="RK244" s="80">
        <v>0.5719563308025255</v>
      </c>
      <c r="RL244" s="80">
        <v>0.52476453291009428</v>
      </c>
      <c r="RM244" s="80">
        <v>0.5152337843692536</v>
      </c>
      <c r="RN244" s="80">
        <v>0.55029361757966677</v>
      </c>
      <c r="RO244" s="80">
        <v>0.58369387604478595</v>
      </c>
      <c r="RP244" s="80">
        <v>0</v>
      </c>
      <c r="RQ244" s="80">
        <v>0</v>
      </c>
      <c r="RR244" s="80">
        <v>0</v>
      </c>
      <c r="RS244" s="80">
        <v>0</v>
      </c>
      <c r="RT244" s="80">
        <v>0.38527198047641964</v>
      </c>
      <c r="RU244" s="80">
        <v>0</v>
      </c>
      <c r="RV244" s="80">
        <v>0.63092058761070657</v>
      </c>
      <c r="RW244" s="80">
        <v>0.5438458125479716</v>
      </c>
      <c r="RX244" s="80">
        <v>0</v>
      </c>
      <c r="RY244" s="80">
        <v>0</v>
      </c>
      <c r="RZ244" s="80">
        <v>0</v>
      </c>
      <c r="SA244" s="80">
        <v>0</v>
      </c>
      <c r="SB244" s="80">
        <v>0</v>
      </c>
      <c r="SC244" s="80">
        <v>0</v>
      </c>
      <c r="SD244" s="80">
        <v>0</v>
      </c>
      <c r="SE244" s="80">
        <v>0</v>
      </c>
      <c r="SF244" s="80">
        <v>0</v>
      </c>
      <c r="SG244" s="80">
        <v>0.50008932868596312</v>
      </c>
      <c r="SH244" s="80">
        <v>0.53591476499341462</v>
      </c>
      <c r="SI244" s="80">
        <v>0.42337226435666719</v>
      </c>
      <c r="SJ244" s="80">
        <v>0</v>
      </c>
      <c r="SK244" s="80">
        <v>0.63743969673379908</v>
      </c>
      <c r="SL244" s="80">
        <v>0.63743969673379908</v>
      </c>
      <c r="SM244" s="80">
        <v>0</v>
      </c>
      <c r="SN244" s="80">
        <v>0.67752888322137439</v>
      </c>
      <c r="SO244" s="80">
        <v>0</v>
      </c>
      <c r="SP244" s="80">
        <v>0.36529567706787786</v>
      </c>
      <c r="SQ244" s="80">
        <v>0.48315328321194972</v>
      </c>
      <c r="SR244" s="80">
        <v>0.485070800858871</v>
      </c>
      <c r="SS244" s="80">
        <v>0.72777923022037416</v>
      </c>
      <c r="ST244" s="80">
        <v>0</v>
      </c>
      <c r="SU244" s="80">
        <v>0</v>
      </c>
      <c r="SV244" s="80">
        <v>0</v>
      </c>
      <c r="SW244" s="80">
        <v>0.5749785730299577</v>
      </c>
      <c r="SX244" s="80">
        <v>0.55517265200845067</v>
      </c>
      <c r="SY244" s="80">
        <v>0.57047402832985339</v>
      </c>
      <c r="SZ244" s="80">
        <v>0.64198807731270202</v>
      </c>
      <c r="TA244" s="80">
        <v>0.61268911766964629</v>
      </c>
      <c r="TB244" s="80">
        <v>0.51170977278276242</v>
      </c>
      <c r="TC244" s="80">
        <v>0.48979085341954132</v>
      </c>
      <c r="TD244" s="80">
        <v>0</v>
      </c>
      <c r="TE244" s="80">
        <v>0.47757243357496887</v>
      </c>
      <c r="TF244" s="80">
        <v>0</v>
      </c>
      <c r="TG244" s="80">
        <v>0</v>
      </c>
      <c r="TH244" s="80">
        <v>0.41794479226174913</v>
      </c>
      <c r="TI244" s="80">
        <v>0.53682772693668634</v>
      </c>
      <c r="TJ244" s="80">
        <v>0.67173713839960436</v>
      </c>
      <c r="TK244" s="80">
        <v>0.70440732105449433</v>
      </c>
      <c r="TL244" s="80">
        <v>0.94674791405486269</v>
      </c>
      <c r="TM244" s="80">
        <v>1.0000000000000002</v>
      </c>
      <c r="TN244" s="80">
        <v>1.0000000000000002</v>
      </c>
      <c r="TO244" s="80">
        <v>0</v>
      </c>
      <c r="TP244" s="80">
        <v>0</v>
      </c>
      <c r="TQ244" s="80">
        <v>0</v>
      </c>
      <c r="TR244" s="80">
        <v>1</v>
      </c>
      <c r="TS244" s="80">
        <v>0.32505660340284465</v>
      </c>
      <c r="TT244" s="80">
        <v>1</v>
      </c>
      <c r="TU244" s="80">
        <v>0.49861642630819719</v>
      </c>
      <c r="TV244" s="80">
        <v>0</v>
      </c>
      <c r="TW244" s="80">
        <v>0.63807666245483963</v>
      </c>
      <c r="TX244" s="80">
        <v>0</v>
      </c>
      <c r="TY244" s="80">
        <v>0.53912844068012145</v>
      </c>
      <c r="TZ244" s="80">
        <v>0</v>
      </c>
      <c r="UA244" s="80">
        <v>0</v>
      </c>
      <c r="UB244" s="80">
        <v>0.43082274916715302</v>
      </c>
      <c r="UC244" s="80">
        <v>0.5</v>
      </c>
      <c r="UD244" s="80">
        <v>0.68417460458125001</v>
      </c>
      <c r="UE244" s="80">
        <v>0</v>
      </c>
      <c r="UF244" s="80">
        <v>0</v>
      </c>
      <c r="UG244" s="80">
        <v>0.59245667091492182</v>
      </c>
    </row>
    <row r="245" spans="1:555">
      <c r="A245" s="736"/>
      <c r="B245" s="75">
        <v>43678</v>
      </c>
      <c r="C245" s="80">
        <v>0.65641622688633638</v>
      </c>
      <c r="D245" s="80">
        <v>0.69516899994897452</v>
      </c>
      <c r="E245" s="80">
        <v>0.70272414815491757</v>
      </c>
      <c r="F245" s="80">
        <v>0.8342508496578579</v>
      </c>
      <c r="G245" s="80">
        <v>0.71463095537218491</v>
      </c>
      <c r="H245" s="80">
        <v>0.72318430262781108</v>
      </c>
      <c r="I245" s="80">
        <v>0.72318434769726858</v>
      </c>
      <c r="J245" s="80">
        <v>0.72318430262567412</v>
      </c>
      <c r="K245" s="80">
        <v>0.72318040066632194</v>
      </c>
      <c r="L245" s="80">
        <v>0.70603246286964938</v>
      </c>
      <c r="M245" s="80">
        <v>0.6852938640921612</v>
      </c>
      <c r="N245" s="80">
        <v>0.66701045844286311</v>
      </c>
      <c r="O245" s="80">
        <v>0.66701034942599891</v>
      </c>
      <c r="P245" s="80">
        <v>0.7131951986164865</v>
      </c>
      <c r="Q245" s="80">
        <v>0.69383629485507059</v>
      </c>
      <c r="R245" s="80">
        <v>0.67261060618407087</v>
      </c>
      <c r="S245" s="80">
        <v>0.64657198284014816</v>
      </c>
      <c r="T245" s="80">
        <v>0.65744745703442675</v>
      </c>
      <c r="U245" s="80">
        <v>0.65728840056336246</v>
      </c>
      <c r="V245" s="80">
        <v>0.65736147124353028</v>
      </c>
      <c r="W245" s="80">
        <v>0.72518162013322185</v>
      </c>
      <c r="X245" s="80">
        <v>0.63191080180206782</v>
      </c>
      <c r="Y245" s="80">
        <v>0.64435871330250793</v>
      </c>
      <c r="Z245" s="80">
        <v>0.64270699015515798</v>
      </c>
      <c r="AA245" s="80">
        <v>0.64270698983471941</v>
      </c>
      <c r="AB245" s="80">
        <v>0.65024160462656977</v>
      </c>
      <c r="AC245" s="80">
        <v>0.78402458832589983</v>
      </c>
      <c r="AD245" s="80">
        <v>0.65911758873869508</v>
      </c>
      <c r="AE245" s="80">
        <v>0.50723195833699397</v>
      </c>
      <c r="AF245" s="80">
        <v>0.49474672329668834</v>
      </c>
      <c r="AG245" s="80">
        <v>0.53474674198213457</v>
      </c>
      <c r="AH245" s="80">
        <v>0.64084173254642585</v>
      </c>
      <c r="AI245" s="80">
        <v>0.61548462905990997</v>
      </c>
      <c r="AJ245" s="80">
        <v>0.65510796798053228</v>
      </c>
      <c r="AK245" s="80">
        <v>0.67274836996118748</v>
      </c>
      <c r="AL245" s="80">
        <v>0.61920260099302837</v>
      </c>
      <c r="AM245" s="80">
        <v>0.69024659948021394</v>
      </c>
      <c r="AN245" s="80">
        <v>0.20585615208533611</v>
      </c>
      <c r="AO245" s="80">
        <v>0.65347320935546738</v>
      </c>
      <c r="AP245" s="80">
        <v>0.65943609522453439</v>
      </c>
      <c r="AQ245" s="80">
        <v>0.60345742174408312</v>
      </c>
      <c r="AR245" s="80">
        <v>0.6027316473974631</v>
      </c>
      <c r="AS245" s="80">
        <v>0.65421232966091636</v>
      </c>
      <c r="AT245" s="80">
        <v>0.49534826753323108</v>
      </c>
      <c r="AU245" s="80">
        <v>0.4801495286519829</v>
      </c>
      <c r="AV245" s="80">
        <v>0</v>
      </c>
      <c r="AW245" s="80">
        <v>0</v>
      </c>
      <c r="AX245" s="80">
        <v>0.64403192996696779</v>
      </c>
      <c r="AY245" s="80">
        <v>0.63276976620157854</v>
      </c>
      <c r="AZ245" s="80">
        <v>0.29814731641182318</v>
      </c>
      <c r="BA245" s="80">
        <v>0</v>
      </c>
      <c r="BB245" s="80">
        <v>0.13910962958722017</v>
      </c>
      <c r="BC245" s="80">
        <v>0.42744529435128614</v>
      </c>
      <c r="BD245" s="80">
        <v>0.60171437565953911</v>
      </c>
      <c r="BE245" s="80">
        <v>0.6501649878477046</v>
      </c>
      <c r="BF245" s="80">
        <v>0.59304129420490503</v>
      </c>
      <c r="BG245" s="80">
        <v>0.61616176986408611</v>
      </c>
      <c r="BH245" s="80">
        <v>0.73626266149166297</v>
      </c>
      <c r="BI245" s="80">
        <v>0.53795696187679587</v>
      </c>
      <c r="BJ245" s="80">
        <v>0.95097993981819451</v>
      </c>
      <c r="BK245" s="80">
        <v>0.62663713170980873</v>
      </c>
      <c r="BL245" s="80">
        <v>0.67775998949165728</v>
      </c>
      <c r="BM245" s="80">
        <v>0.3354448542969351</v>
      </c>
      <c r="BN245" s="80">
        <v>0.63892779086601326</v>
      </c>
      <c r="BO245" s="80">
        <v>0.52780315246632337</v>
      </c>
      <c r="BP245" s="80">
        <v>0</v>
      </c>
      <c r="BQ245" s="80">
        <v>0.63126922620624304</v>
      </c>
      <c r="BR245" s="80">
        <v>0.68596926865142693</v>
      </c>
      <c r="BS245" s="80">
        <v>0.62343617312584065</v>
      </c>
      <c r="BT245" s="80">
        <v>0.60002812323320409</v>
      </c>
      <c r="BU245" s="80">
        <v>0.52076453238687959</v>
      </c>
      <c r="BV245" s="80">
        <v>0.91102189790229238</v>
      </c>
      <c r="BW245" s="80">
        <v>0.60512177700067593</v>
      </c>
      <c r="BX245" s="80">
        <v>0.35776422487845322</v>
      </c>
      <c r="BY245" s="80">
        <v>0.42833224420533778</v>
      </c>
      <c r="BZ245" s="80">
        <v>0.85764595622043216</v>
      </c>
      <c r="CA245" s="80">
        <v>0</v>
      </c>
      <c r="CB245" s="80">
        <v>0</v>
      </c>
      <c r="CC245" s="80">
        <v>0.62741845288898701</v>
      </c>
      <c r="CD245" s="80">
        <v>0.8293989282658456</v>
      </c>
      <c r="CE245" s="80">
        <v>0.66944450033197</v>
      </c>
      <c r="CF245" s="80">
        <v>0.63162338052278899</v>
      </c>
      <c r="CG245" s="80">
        <v>0.66739035284859927</v>
      </c>
      <c r="CH245" s="80">
        <v>0.67946495826579056</v>
      </c>
      <c r="CI245" s="80">
        <v>0.69084124398249069</v>
      </c>
      <c r="CJ245" s="80">
        <v>0.64925026566960109</v>
      </c>
      <c r="CK245" s="80">
        <v>0.63147053489105986</v>
      </c>
      <c r="CL245" s="80">
        <v>0.6638857603214926</v>
      </c>
      <c r="CM245" s="80">
        <v>0.64249020577783622</v>
      </c>
      <c r="CN245" s="80">
        <v>0.64148662315561489</v>
      </c>
      <c r="CO245" s="80">
        <v>0.63433742453447772</v>
      </c>
      <c r="CP245" s="80">
        <v>0.72901211628392792</v>
      </c>
      <c r="CQ245" s="80">
        <v>0</v>
      </c>
      <c r="CR245" s="80">
        <v>0.65647438605375763</v>
      </c>
      <c r="CS245" s="80">
        <v>0.66579921123667374</v>
      </c>
      <c r="CT245" s="80">
        <v>0.70075870051433786</v>
      </c>
      <c r="CU245" s="80">
        <v>0</v>
      </c>
      <c r="CV245" s="80">
        <v>0.62334112865038604</v>
      </c>
      <c r="CW245" s="80">
        <v>0.6310833414342496</v>
      </c>
      <c r="CX245" s="80">
        <v>0.73174165415548387</v>
      </c>
      <c r="CY245" s="80">
        <v>0</v>
      </c>
      <c r="CZ245" s="80">
        <v>0.64849446207202954</v>
      </c>
      <c r="DA245" s="80">
        <v>0.64975439123154333</v>
      </c>
      <c r="DB245" s="80">
        <v>0.65092641422327868</v>
      </c>
      <c r="DC245" s="80">
        <v>0</v>
      </c>
      <c r="DD245" s="80">
        <v>0.73029670787039336</v>
      </c>
      <c r="DE245" s="80">
        <v>0</v>
      </c>
      <c r="DF245" s="80">
        <v>0.65047720160622868</v>
      </c>
      <c r="DG245" s="80">
        <v>0.57878754213008099</v>
      </c>
      <c r="DH245" s="80">
        <v>0.65973168894308842</v>
      </c>
      <c r="DI245" s="80">
        <v>0.62970867384772222</v>
      </c>
      <c r="DJ245" s="80">
        <v>0</v>
      </c>
      <c r="DK245" s="80">
        <v>0.64319378807788741</v>
      </c>
      <c r="DL245" s="80">
        <v>0</v>
      </c>
      <c r="DM245" s="80">
        <v>0.66604718098177584</v>
      </c>
      <c r="DN245" s="80">
        <v>0.70982195730832021</v>
      </c>
      <c r="DO245" s="80">
        <v>0.6856924305449642</v>
      </c>
      <c r="DP245" s="80">
        <v>0.74185544349202348</v>
      </c>
      <c r="DQ245" s="80">
        <v>0.68737178603580362</v>
      </c>
      <c r="DR245" s="80">
        <v>0.67636166703346301</v>
      </c>
      <c r="DS245" s="80">
        <v>0.63987701727685919</v>
      </c>
      <c r="DT245" s="80">
        <v>0.63793374688122317</v>
      </c>
      <c r="DU245" s="80">
        <v>0.67196777036764965</v>
      </c>
      <c r="DV245" s="80">
        <v>0.63774302467233768</v>
      </c>
      <c r="DW245" s="80">
        <v>0.6677240587821327</v>
      </c>
      <c r="DX245" s="80">
        <v>0.66906332058687767</v>
      </c>
      <c r="DY245" s="80">
        <v>0.375</v>
      </c>
      <c r="DZ245" s="80">
        <v>0</v>
      </c>
      <c r="EA245" s="80">
        <v>0.66636972003942396</v>
      </c>
      <c r="EB245" s="80">
        <v>0</v>
      </c>
      <c r="EC245" s="80">
        <v>0.62440600591908746</v>
      </c>
      <c r="ED245" s="80">
        <v>0.65200295306191514</v>
      </c>
      <c r="EE245" s="80">
        <v>0.68732148245868507</v>
      </c>
      <c r="EF245" s="80">
        <v>0.82195751123997196</v>
      </c>
      <c r="EG245" s="80">
        <v>0.62583419352647129</v>
      </c>
      <c r="EH245" s="80">
        <v>0.62805011921415643</v>
      </c>
      <c r="EI245" s="80">
        <v>0.62949191931426118</v>
      </c>
      <c r="EJ245" s="80">
        <v>0.68657669675868105</v>
      </c>
      <c r="EK245" s="80">
        <v>0.64859042155376356</v>
      </c>
      <c r="EL245" s="80">
        <v>0.68728819454822798</v>
      </c>
      <c r="EM245" s="80">
        <v>0.61776268237734311</v>
      </c>
      <c r="EN245" s="80">
        <v>0.6473496648405479</v>
      </c>
      <c r="EO245" s="80">
        <v>0.64510521605464977</v>
      </c>
      <c r="EP245" s="80">
        <v>0.64935317421905936</v>
      </c>
      <c r="EQ245" s="80">
        <v>0.64798170910612907</v>
      </c>
      <c r="ER245" s="80">
        <v>0.61432051996496906</v>
      </c>
      <c r="ES245" s="80">
        <v>0.65242465859041754</v>
      </c>
      <c r="ET245" s="80">
        <v>0.60365556483057314</v>
      </c>
      <c r="EU245" s="80">
        <v>0.65298418410143189</v>
      </c>
      <c r="EV245" s="80">
        <v>0.52726173370147311</v>
      </c>
      <c r="EW245" s="80">
        <v>0.68625149593974544</v>
      </c>
      <c r="EX245" s="80">
        <v>0</v>
      </c>
      <c r="EY245" s="80">
        <v>0.716827969988443</v>
      </c>
      <c r="EZ245" s="80">
        <v>0.68293092077321449</v>
      </c>
      <c r="FA245" s="80">
        <v>0.71248658963717482</v>
      </c>
      <c r="FB245" s="80">
        <v>0.66666666666666663</v>
      </c>
      <c r="FC245" s="80">
        <v>0.73642096397009593</v>
      </c>
      <c r="FD245" s="80">
        <v>0</v>
      </c>
      <c r="FE245" s="80">
        <v>0</v>
      </c>
      <c r="FF245" s="80">
        <v>0.8042739759043267</v>
      </c>
      <c r="FG245" s="80">
        <v>0.68367749137282441</v>
      </c>
      <c r="FH245" s="80">
        <v>0.73429972508486296</v>
      </c>
      <c r="FI245" s="80">
        <v>0.68858834443158756</v>
      </c>
      <c r="FJ245" s="80">
        <v>0.69179185339086424</v>
      </c>
      <c r="FK245" s="80">
        <v>0.63394764844602824</v>
      </c>
      <c r="FL245" s="80">
        <v>0</v>
      </c>
      <c r="FM245" s="80">
        <v>0</v>
      </c>
      <c r="FN245" s="80">
        <v>0</v>
      </c>
      <c r="FO245" s="80">
        <v>0.71392319360667833</v>
      </c>
      <c r="FP245" s="80">
        <v>0.63330504411249466</v>
      </c>
      <c r="FQ245" s="80">
        <v>0</v>
      </c>
      <c r="FR245" s="80">
        <v>0.63236305785310964</v>
      </c>
      <c r="FS245" s="80">
        <v>0.61966332081220987</v>
      </c>
      <c r="FT245" s="80">
        <v>0.71755446482181429</v>
      </c>
      <c r="FU245" s="80">
        <v>0.59904327199667495</v>
      </c>
      <c r="FV245" s="80">
        <v>0.77801055206087655</v>
      </c>
      <c r="FW245" s="80">
        <v>0.81302089811308131</v>
      </c>
      <c r="FX245" s="80">
        <v>0.60703325689087895</v>
      </c>
      <c r="FY245" s="80">
        <v>0</v>
      </c>
      <c r="FZ245" s="80">
        <v>0.63541292930889104</v>
      </c>
      <c r="GA245" s="80">
        <v>0.5857747825407652</v>
      </c>
      <c r="GB245" s="80">
        <v>0.63725673143091655</v>
      </c>
      <c r="GC245" s="80">
        <v>0.64475973236183803</v>
      </c>
      <c r="GD245" s="80">
        <v>0</v>
      </c>
      <c r="GE245" s="80">
        <v>0.68104076856474316</v>
      </c>
      <c r="GF245" s="80">
        <v>0</v>
      </c>
      <c r="GG245" s="80">
        <v>0.59902567413609331</v>
      </c>
      <c r="GH245" s="80">
        <v>0.71012963301112197</v>
      </c>
      <c r="GI245" s="80">
        <v>0.69451288299675284</v>
      </c>
      <c r="GJ245" s="80">
        <v>0.69451288299675284</v>
      </c>
      <c r="GK245" s="80">
        <v>0</v>
      </c>
      <c r="GL245" s="80">
        <v>0.66859855634835552</v>
      </c>
      <c r="GM245" s="80">
        <v>0.65414855019428342</v>
      </c>
      <c r="GN245" s="80">
        <v>0.84400506602091152</v>
      </c>
      <c r="GO245" s="80">
        <v>0.62018223823192187</v>
      </c>
      <c r="GP245" s="80">
        <v>0.76788487651935833</v>
      </c>
      <c r="GQ245" s="80">
        <v>0</v>
      </c>
      <c r="GR245" s="80">
        <v>0.65010226090489298</v>
      </c>
      <c r="GS245" s="80">
        <v>0</v>
      </c>
      <c r="GT245" s="80">
        <v>0.64878941959087677</v>
      </c>
      <c r="GU245" s="80">
        <v>0.39784028023330886</v>
      </c>
      <c r="GV245" s="80">
        <v>0</v>
      </c>
      <c r="GW245" s="80">
        <v>0</v>
      </c>
      <c r="GX245" s="80">
        <v>0</v>
      </c>
      <c r="GY245" s="80">
        <v>0</v>
      </c>
      <c r="GZ245" s="80">
        <v>0.43602434998290318</v>
      </c>
      <c r="HA245" s="80">
        <v>0.65525054189185972</v>
      </c>
      <c r="HB245" s="80">
        <v>0.4947392806213593</v>
      </c>
      <c r="HC245" s="80">
        <v>0</v>
      </c>
      <c r="HD245" s="80">
        <v>0.54806764151611564</v>
      </c>
      <c r="HE245" s="80">
        <v>0.58891142484056269</v>
      </c>
      <c r="HF245" s="80">
        <v>0.50496053336830982</v>
      </c>
      <c r="HG245" s="80">
        <v>0.50870478272702369</v>
      </c>
      <c r="HH245" s="80">
        <v>1</v>
      </c>
      <c r="HI245" s="80">
        <v>1</v>
      </c>
      <c r="HJ245" s="80">
        <v>0.4612614624363548</v>
      </c>
      <c r="HK245" s="80">
        <v>0.51105789818178093</v>
      </c>
      <c r="HL245" s="80">
        <v>0</v>
      </c>
      <c r="HM245" s="80">
        <v>0.3649823810705532</v>
      </c>
      <c r="HN245" s="80">
        <v>0.3980767538470904</v>
      </c>
      <c r="HO245" s="80">
        <v>0.43558852309430529</v>
      </c>
      <c r="HP245" s="80">
        <v>0</v>
      </c>
      <c r="HQ245" s="80">
        <v>0</v>
      </c>
      <c r="HR245" s="80">
        <v>0</v>
      </c>
      <c r="HS245" s="80">
        <v>0</v>
      </c>
      <c r="HT245" s="80">
        <v>0</v>
      </c>
      <c r="HU245" s="80">
        <v>0</v>
      </c>
      <c r="HV245" s="80">
        <v>0.70418096707122757</v>
      </c>
      <c r="HW245" s="80">
        <v>0</v>
      </c>
      <c r="HX245" s="80">
        <v>0</v>
      </c>
      <c r="HY245" s="80">
        <v>0</v>
      </c>
      <c r="HZ245" s="80">
        <v>0.6575530795263832</v>
      </c>
      <c r="IA245" s="80">
        <v>0.66946573831828293</v>
      </c>
      <c r="IB245" s="80">
        <v>0.66586918134731021</v>
      </c>
      <c r="IC245" s="80">
        <v>0</v>
      </c>
      <c r="ID245" s="80">
        <v>0</v>
      </c>
      <c r="IE245" s="80">
        <v>0.98275479145888012</v>
      </c>
      <c r="IF245" s="80">
        <v>0</v>
      </c>
      <c r="IG245" s="80">
        <v>0.66868713962235138</v>
      </c>
      <c r="IH245" s="80">
        <v>0.6530833485788865</v>
      </c>
      <c r="II245" s="80">
        <v>0</v>
      </c>
      <c r="IJ245" s="80">
        <v>0.73071441836108619</v>
      </c>
      <c r="IK245" s="80">
        <v>0</v>
      </c>
      <c r="IL245" s="80">
        <v>0.6060841046807981</v>
      </c>
      <c r="IM245" s="80">
        <v>0.63636363632553594</v>
      </c>
      <c r="IN245" s="80">
        <v>0.63638713535997438</v>
      </c>
      <c r="IO245" s="80">
        <v>0.63638713486595044</v>
      </c>
      <c r="IP245" s="80">
        <v>0.63638713495565569</v>
      </c>
      <c r="IQ245" s="80">
        <v>1</v>
      </c>
      <c r="IR245" s="80">
        <v>0.99999999999999989</v>
      </c>
      <c r="IS245" s="80">
        <v>1</v>
      </c>
      <c r="IT245" s="80">
        <v>1</v>
      </c>
      <c r="IU245" s="80">
        <v>1</v>
      </c>
      <c r="IV245" s="80">
        <v>0.63538872531595136</v>
      </c>
      <c r="IW245" s="80">
        <v>1</v>
      </c>
      <c r="IX245" s="80">
        <v>0.61295934923909345</v>
      </c>
      <c r="IY245" s="80">
        <v>0</v>
      </c>
      <c r="IZ245" s="80">
        <v>0</v>
      </c>
      <c r="JA245" s="80">
        <v>0</v>
      </c>
      <c r="JB245" s="80">
        <v>0.66666666666666674</v>
      </c>
      <c r="JC245" s="80">
        <v>0.25</v>
      </c>
      <c r="JD245" s="80">
        <v>0</v>
      </c>
      <c r="JE245" s="80">
        <v>0</v>
      </c>
      <c r="JF245" s="80">
        <v>0</v>
      </c>
      <c r="JG245" s="80">
        <v>0.5</v>
      </c>
      <c r="JH245" s="80">
        <v>0</v>
      </c>
      <c r="JI245" s="80">
        <v>0</v>
      </c>
      <c r="JJ245" s="80">
        <v>0</v>
      </c>
      <c r="JK245" s="80">
        <v>0.66677153424649027</v>
      </c>
      <c r="JL245" s="80">
        <v>0.74741030376075268</v>
      </c>
      <c r="JM245" s="80">
        <v>0.80485445556395208</v>
      </c>
      <c r="JN245" s="80">
        <v>0.24453789104022527</v>
      </c>
      <c r="JO245" s="80">
        <v>0.88350580948452861</v>
      </c>
      <c r="JP245" s="80">
        <v>0.41461599205094551</v>
      </c>
      <c r="JQ245" s="80">
        <v>0.59127394352516904</v>
      </c>
      <c r="JR245" s="80">
        <v>0.3749960264179526</v>
      </c>
      <c r="JS245" s="80">
        <v>0</v>
      </c>
      <c r="JT245" s="80">
        <v>0</v>
      </c>
      <c r="JU245" s="80">
        <v>0</v>
      </c>
      <c r="JV245" s="80">
        <v>0</v>
      </c>
      <c r="JW245" s="80">
        <v>0</v>
      </c>
      <c r="JX245" s="80">
        <v>0</v>
      </c>
      <c r="JY245" s="80">
        <v>0</v>
      </c>
      <c r="JZ245" s="80">
        <v>0</v>
      </c>
      <c r="KA245" s="80">
        <v>0</v>
      </c>
      <c r="KB245" s="80">
        <v>1</v>
      </c>
      <c r="KC245" s="80">
        <v>0</v>
      </c>
      <c r="KD245" s="80">
        <v>0</v>
      </c>
      <c r="KE245" s="80">
        <v>0</v>
      </c>
      <c r="KF245" s="80">
        <v>0</v>
      </c>
      <c r="KG245" s="80">
        <v>0</v>
      </c>
      <c r="KH245" s="80">
        <v>0</v>
      </c>
      <c r="KI245" s="80">
        <v>0.38593869191704261</v>
      </c>
      <c r="KJ245" s="80">
        <v>0</v>
      </c>
      <c r="KK245" s="80">
        <v>0</v>
      </c>
      <c r="KL245" s="80">
        <v>1</v>
      </c>
      <c r="KM245" s="80">
        <v>0.63255555171290034</v>
      </c>
      <c r="KN245" s="80">
        <v>0.65678371854434503</v>
      </c>
      <c r="KO245" s="80">
        <v>0.64143127505164932</v>
      </c>
      <c r="KP245" s="80">
        <v>0.76461690641082658</v>
      </c>
      <c r="KQ245" s="80">
        <v>0</v>
      </c>
      <c r="KR245" s="80">
        <v>0</v>
      </c>
      <c r="KS245" s="80">
        <v>0.71963831997789596</v>
      </c>
      <c r="KT245" s="80">
        <v>0.61176626911951582</v>
      </c>
      <c r="KU245" s="80">
        <v>0</v>
      </c>
      <c r="KV245" s="80">
        <v>0.73156650794338385</v>
      </c>
      <c r="KW245" s="80">
        <v>0</v>
      </c>
      <c r="KX245" s="80">
        <v>0.57567618479200944</v>
      </c>
      <c r="KY245" s="80">
        <v>0.56634989925190304</v>
      </c>
      <c r="KZ245" s="80">
        <v>0.58580602423050998</v>
      </c>
      <c r="LA245" s="80">
        <v>0.62667622090068509</v>
      </c>
      <c r="LB245" s="80">
        <v>0.69783107301270286</v>
      </c>
      <c r="LC245" s="80">
        <v>0.70186888049571183</v>
      </c>
      <c r="LD245" s="80">
        <v>0.69419461224788814</v>
      </c>
      <c r="LE245" s="80">
        <v>0.60711255319893631</v>
      </c>
      <c r="LF245" s="80">
        <v>0.67594413390840891</v>
      </c>
      <c r="LG245" s="80">
        <v>0</v>
      </c>
      <c r="LH245" s="80">
        <v>0.55796294265053559</v>
      </c>
      <c r="LI245" s="80">
        <v>0.67453432658775325</v>
      </c>
      <c r="LJ245" s="80">
        <v>0.40630840171471322</v>
      </c>
      <c r="LK245" s="80">
        <v>0.60027551244125588</v>
      </c>
      <c r="LL245" s="80">
        <v>0.44582313274065777</v>
      </c>
      <c r="LM245" s="80">
        <v>0.63316078656173003</v>
      </c>
      <c r="LN245" s="80">
        <v>0.57598135229464109</v>
      </c>
      <c r="LO245" s="80">
        <v>0.66986403357964464</v>
      </c>
      <c r="LP245" s="80">
        <v>0.74035011866332356</v>
      </c>
      <c r="LQ245" s="80">
        <v>0.54675100807651567</v>
      </c>
      <c r="LR245" s="80">
        <v>0.62801816090122897</v>
      </c>
      <c r="LS245" s="80">
        <v>0.64284041651888169</v>
      </c>
      <c r="LT245" s="80">
        <v>0</v>
      </c>
      <c r="LU245" s="80">
        <v>0.63486975563262371</v>
      </c>
      <c r="LV245" s="80">
        <v>0.67034772350906846</v>
      </c>
      <c r="LW245" s="80">
        <v>0.65651848623412423</v>
      </c>
      <c r="LX245" s="80">
        <v>0.64815572034801128</v>
      </c>
      <c r="LY245" s="80">
        <v>0</v>
      </c>
      <c r="LZ245" s="80">
        <v>0.6458548880666003</v>
      </c>
      <c r="MA245" s="80">
        <v>0.35669134676122716</v>
      </c>
      <c r="MB245" s="80">
        <v>0.65578192441821748</v>
      </c>
      <c r="MC245" s="80">
        <v>0</v>
      </c>
      <c r="MD245" s="80">
        <v>0.60664765100228213</v>
      </c>
      <c r="ME245" s="80">
        <v>0.65977273660926472</v>
      </c>
      <c r="MF245" s="80">
        <v>0.50565832461029203</v>
      </c>
      <c r="MG245" s="80">
        <v>0.52732680218149508</v>
      </c>
      <c r="MH245" s="80">
        <v>0.46434097450347361</v>
      </c>
      <c r="MI245" s="80">
        <v>0.4015451567511194</v>
      </c>
      <c r="MJ245" s="80">
        <v>0.64395017536328536</v>
      </c>
      <c r="MK245" s="80">
        <v>0</v>
      </c>
      <c r="ML245" s="80">
        <v>0.5</v>
      </c>
      <c r="MM245" s="80">
        <v>0.46252873139161754</v>
      </c>
      <c r="MN245" s="80">
        <v>0.69132572377151524</v>
      </c>
      <c r="MO245" s="80">
        <v>0.38782095082134077</v>
      </c>
      <c r="MP245" s="80">
        <v>0.33333333333333331</v>
      </c>
      <c r="MQ245" s="80">
        <v>0.60606570763016632</v>
      </c>
      <c r="MR245" s="80">
        <v>0.5</v>
      </c>
      <c r="MS245" s="80">
        <v>0.64299003209596228</v>
      </c>
      <c r="MT245" s="80">
        <v>0.65327371988468674</v>
      </c>
      <c r="MU245" s="80">
        <v>0.63156311810576626</v>
      </c>
      <c r="MV245" s="80">
        <v>0.66825400600577956</v>
      </c>
      <c r="MW245" s="80">
        <v>0</v>
      </c>
      <c r="MX245" s="80">
        <v>0</v>
      </c>
      <c r="MY245" s="80">
        <v>0</v>
      </c>
      <c r="MZ245" s="80">
        <v>0.63680203464190954</v>
      </c>
      <c r="NA245" s="80">
        <v>1</v>
      </c>
      <c r="NB245" s="80">
        <v>1</v>
      </c>
      <c r="NC245" s="80">
        <v>0</v>
      </c>
      <c r="ND245" s="80">
        <v>0.60650604270685116</v>
      </c>
      <c r="NE245" s="80">
        <v>0.60650604270685116</v>
      </c>
      <c r="NF245" s="80">
        <v>0</v>
      </c>
      <c r="NG245" s="80">
        <v>0.74640615025582813</v>
      </c>
      <c r="NH245" s="80">
        <v>0.57084660666340603</v>
      </c>
      <c r="NI245" s="80">
        <v>0.6520916558600095</v>
      </c>
      <c r="NJ245" s="80">
        <v>0.71825047134803</v>
      </c>
      <c r="NK245" s="80">
        <v>0.63003864155923772</v>
      </c>
      <c r="NL245" s="80">
        <v>0.66825400600577956</v>
      </c>
      <c r="NM245" s="80">
        <v>0.9191702653360263</v>
      </c>
      <c r="NN245" s="80">
        <v>0.96485653624996437</v>
      </c>
      <c r="NO245" s="80">
        <v>0</v>
      </c>
      <c r="NP245" s="80">
        <v>0.74881773370687388</v>
      </c>
      <c r="NQ245" s="80">
        <v>0.66666666666666663</v>
      </c>
      <c r="NR245" s="80">
        <v>1</v>
      </c>
      <c r="NS245" s="80">
        <v>0.66666666666666663</v>
      </c>
      <c r="NT245" s="80">
        <v>0.77486517535847166</v>
      </c>
      <c r="NU245" s="80">
        <v>0.73630738225542181</v>
      </c>
      <c r="NV245" s="80">
        <v>1</v>
      </c>
      <c r="NW245" s="80">
        <v>0</v>
      </c>
      <c r="NX245" s="80">
        <v>0</v>
      </c>
      <c r="NY245" s="80">
        <v>0</v>
      </c>
      <c r="NZ245" s="80">
        <v>0</v>
      </c>
      <c r="OA245" s="80">
        <v>0.60306394802930552</v>
      </c>
      <c r="OB245" s="80">
        <v>0.68831987727999755</v>
      </c>
      <c r="OC245" s="80">
        <v>1.0000000000000002</v>
      </c>
      <c r="OD245" s="80">
        <v>1</v>
      </c>
      <c r="OE245" s="80">
        <v>1</v>
      </c>
      <c r="OF245" s="80">
        <v>0.6868686869232552</v>
      </c>
      <c r="OG245" s="80">
        <v>0</v>
      </c>
      <c r="OH245" s="80">
        <v>0.68686868690705283</v>
      </c>
      <c r="OI245" s="80">
        <v>0</v>
      </c>
      <c r="OJ245" s="80">
        <v>0.93116797530560413</v>
      </c>
      <c r="OK245" s="80">
        <v>0.88547251559813145</v>
      </c>
      <c r="OL245" s="80">
        <v>0.88547251559813145</v>
      </c>
      <c r="OM245" s="80">
        <v>1</v>
      </c>
      <c r="ON245" s="80">
        <v>1</v>
      </c>
      <c r="OO245" s="80">
        <v>0.95946628908595477</v>
      </c>
      <c r="OP245" s="80">
        <v>0.56354247124576096</v>
      </c>
      <c r="OQ245" s="80">
        <v>0</v>
      </c>
      <c r="OR245" s="80">
        <v>0</v>
      </c>
      <c r="OS245" s="80">
        <v>0.76809198338369744</v>
      </c>
      <c r="OT245" s="80">
        <v>0.63758938061051484</v>
      </c>
      <c r="OU245" s="80">
        <v>0.65392225614459554</v>
      </c>
      <c r="OV245" s="80">
        <v>1</v>
      </c>
      <c r="OW245" s="80">
        <v>0.63839144561790151</v>
      </c>
      <c r="OX245" s="80">
        <v>0</v>
      </c>
      <c r="OY245" s="80">
        <v>0</v>
      </c>
      <c r="OZ245" s="80">
        <v>0.92907039729312191</v>
      </c>
      <c r="PA245" s="80">
        <v>0.94781280713110161</v>
      </c>
      <c r="PB245" s="80">
        <v>0</v>
      </c>
      <c r="PC245" s="80">
        <v>0</v>
      </c>
      <c r="PD245" s="80">
        <v>0</v>
      </c>
      <c r="PE245" s="80">
        <v>0</v>
      </c>
      <c r="PF245" s="80">
        <v>0</v>
      </c>
      <c r="PG245" s="80">
        <v>1</v>
      </c>
      <c r="PH245" s="80">
        <v>1</v>
      </c>
      <c r="PI245" s="80">
        <v>1</v>
      </c>
      <c r="PJ245" s="80">
        <v>0</v>
      </c>
      <c r="PK245" s="80">
        <v>0</v>
      </c>
      <c r="PL245" s="80">
        <v>0</v>
      </c>
      <c r="PM245" s="80">
        <v>0.72855176936093335</v>
      </c>
      <c r="PN245" s="80">
        <v>0.52211231749673226</v>
      </c>
      <c r="PO245" s="80">
        <v>0</v>
      </c>
      <c r="PP245" s="80">
        <v>0</v>
      </c>
      <c r="PQ245" s="80">
        <v>0</v>
      </c>
      <c r="PR245" s="80">
        <v>0</v>
      </c>
      <c r="PS245" s="80">
        <v>0</v>
      </c>
      <c r="PT245" s="80">
        <v>0</v>
      </c>
      <c r="PU245" s="80">
        <v>0.67623754579490658</v>
      </c>
      <c r="PV245" s="80">
        <v>0</v>
      </c>
      <c r="PW245" s="80">
        <v>0</v>
      </c>
      <c r="PX245" s="80">
        <v>1</v>
      </c>
      <c r="PY245" s="80">
        <v>0</v>
      </c>
      <c r="PZ245" s="80">
        <v>0</v>
      </c>
      <c r="QA245" s="80">
        <v>0.33333333333333337</v>
      </c>
      <c r="QB245" s="80">
        <v>0</v>
      </c>
      <c r="QC245" s="80">
        <v>0.85205144169995806</v>
      </c>
      <c r="QD245" s="80">
        <v>0.87133749594254872</v>
      </c>
      <c r="QE245" s="80">
        <v>1</v>
      </c>
      <c r="QF245" s="80">
        <v>1</v>
      </c>
      <c r="QG245" s="80">
        <v>1</v>
      </c>
      <c r="QH245" s="80">
        <v>1</v>
      </c>
      <c r="QI245" s="80">
        <v>0.75</v>
      </c>
      <c r="QJ245" s="80">
        <v>0.36212394759395694</v>
      </c>
      <c r="QK245" s="80">
        <v>0.3069603331727449</v>
      </c>
      <c r="QL245" s="80">
        <v>0.94832750510690023</v>
      </c>
      <c r="QM245" s="80">
        <v>0.97899608423292261</v>
      </c>
      <c r="QN245" s="80">
        <v>0.59199508259095379</v>
      </c>
      <c r="QO245" s="80">
        <v>0.69301689442648962</v>
      </c>
      <c r="QP245" s="80">
        <v>0.94489820325089835</v>
      </c>
      <c r="QQ245" s="80">
        <v>0.72394205981162718</v>
      </c>
      <c r="QR245" s="80">
        <v>0.64136144122624705</v>
      </c>
      <c r="QS245" s="80">
        <v>0.64236741642075124</v>
      </c>
      <c r="QT245" s="80">
        <v>1</v>
      </c>
      <c r="QU245" s="80">
        <v>0</v>
      </c>
      <c r="QV245" s="80">
        <v>0</v>
      </c>
      <c r="QW245" s="80">
        <v>0.59602237917110301</v>
      </c>
      <c r="QX245" s="80">
        <v>0.59585499340407166</v>
      </c>
      <c r="QY245" s="80">
        <v>0.86061325449721504</v>
      </c>
      <c r="QZ245" s="80">
        <v>0.93374687274802526</v>
      </c>
      <c r="RA245" s="80">
        <v>0</v>
      </c>
      <c r="RB245" s="80">
        <v>0</v>
      </c>
      <c r="RC245" s="80">
        <v>0</v>
      </c>
      <c r="RD245" s="80">
        <v>0</v>
      </c>
      <c r="RE245" s="80">
        <v>0</v>
      </c>
      <c r="RF245" s="80">
        <v>0</v>
      </c>
      <c r="RG245" s="80">
        <v>0</v>
      </c>
      <c r="RH245" s="80">
        <v>0</v>
      </c>
      <c r="RI245" s="80">
        <v>0.70098238164924187</v>
      </c>
      <c r="RJ245" s="80">
        <v>0.63474056330967554</v>
      </c>
      <c r="RK245" s="80">
        <v>0.6359399749083875</v>
      </c>
      <c r="RL245" s="80">
        <v>0.59772262869895465</v>
      </c>
      <c r="RM245" s="80">
        <v>0.60365981426219062</v>
      </c>
      <c r="RN245" s="80">
        <v>0.64185325299215079</v>
      </c>
      <c r="RO245" s="80">
        <v>0.67987694420074518</v>
      </c>
      <c r="RP245" s="80">
        <v>0</v>
      </c>
      <c r="RQ245" s="80">
        <v>0</v>
      </c>
      <c r="RR245" s="80">
        <v>0</v>
      </c>
      <c r="RS245" s="80">
        <v>0</v>
      </c>
      <c r="RT245" s="80">
        <v>0.38527198047641964</v>
      </c>
      <c r="RU245" s="80">
        <v>0</v>
      </c>
      <c r="RV245" s="80">
        <v>0.72189902735159817</v>
      </c>
      <c r="RW245" s="80">
        <v>0.62104958430529955</v>
      </c>
      <c r="RX245" s="80">
        <v>0</v>
      </c>
      <c r="RY245" s="80">
        <v>0.11154197687522739</v>
      </c>
      <c r="RZ245" s="80">
        <v>0</v>
      </c>
      <c r="SA245" s="80">
        <v>0</v>
      </c>
      <c r="SB245" s="80">
        <v>0</v>
      </c>
      <c r="SC245" s="80">
        <v>0</v>
      </c>
      <c r="SD245" s="80">
        <v>0</v>
      </c>
      <c r="SE245" s="80">
        <v>0</v>
      </c>
      <c r="SF245" s="80">
        <v>0</v>
      </c>
      <c r="SG245" s="80">
        <v>0.50009814047773848</v>
      </c>
      <c r="SH245" s="80">
        <v>0.61573896715929322</v>
      </c>
      <c r="SI245" s="80">
        <v>0.50019928868200081</v>
      </c>
      <c r="SJ245" s="80">
        <v>0</v>
      </c>
      <c r="SK245" s="80">
        <v>0.69021050766599523</v>
      </c>
      <c r="SL245" s="80">
        <v>0.69021050766599523</v>
      </c>
      <c r="SM245" s="80">
        <v>0</v>
      </c>
      <c r="SN245" s="80">
        <v>0.7523772903540269</v>
      </c>
      <c r="SO245" s="80">
        <v>0</v>
      </c>
      <c r="SP245" s="80">
        <v>0.79369715423984066</v>
      </c>
      <c r="SQ245" s="80">
        <v>0.93098827612679369</v>
      </c>
      <c r="SR245" s="80">
        <v>0.57382465693368889</v>
      </c>
      <c r="SS245" s="80">
        <v>0.77412946180685416</v>
      </c>
      <c r="ST245" s="80">
        <v>0</v>
      </c>
      <c r="SU245" s="80">
        <v>0</v>
      </c>
      <c r="SV245" s="80">
        <v>0</v>
      </c>
      <c r="SW245" s="80">
        <v>0.66026763802865762</v>
      </c>
      <c r="SX245" s="80">
        <v>0.63902966554939478</v>
      </c>
      <c r="SY245" s="80">
        <v>0.66115386954471667</v>
      </c>
      <c r="SZ245" s="80">
        <v>0.71577218195371528</v>
      </c>
      <c r="TA245" s="80">
        <v>0.67347475337622476</v>
      </c>
      <c r="TB245" s="80">
        <v>0.57889406085305228</v>
      </c>
      <c r="TC245" s="80">
        <v>0.55636530136377293</v>
      </c>
      <c r="TD245" s="80">
        <v>0</v>
      </c>
      <c r="TE245" s="80">
        <v>0.53994638776101866</v>
      </c>
      <c r="TF245" s="80">
        <v>0</v>
      </c>
      <c r="TG245" s="80">
        <v>0</v>
      </c>
      <c r="TH245" s="80">
        <v>0.41794479226174913</v>
      </c>
      <c r="TI245" s="80">
        <v>0.62609414790540152</v>
      </c>
      <c r="TJ245" s="80">
        <v>0.74892190073917098</v>
      </c>
      <c r="TK245" s="80">
        <v>0.78143249970996975</v>
      </c>
      <c r="TL245" s="80">
        <v>1</v>
      </c>
      <c r="TM245" s="80">
        <v>1.0000000000000002</v>
      </c>
      <c r="TN245" s="80">
        <v>1.0000000000000002</v>
      </c>
      <c r="TO245" s="80">
        <v>0</v>
      </c>
      <c r="TP245" s="80">
        <v>0</v>
      </c>
      <c r="TQ245" s="80">
        <v>0</v>
      </c>
      <c r="TR245" s="80">
        <v>1</v>
      </c>
      <c r="TS245" s="80">
        <v>0.44036492291527618</v>
      </c>
      <c r="TT245" s="80">
        <v>1</v>
      </c>
      <c r="TU245" s="80">
        <v>0.64979905548872241</v>
      </c>
      <c r="TV245" s="80">
        <v>0</v>
      </c>
      <c r="TW245" s="80">
        <v>0.69958820910918318</v>
      </c>
      <c r="TX245" s="80">
        <v>0</v>
      </c>
      <c r="TY245" s="80">
        <v>0.57169028993264914</v>
      </c>
      <c r="TZ245" s="80">
        <v>0</v>
      </c>
      <c r="UA245" s="80">
        <v>0</v>
      </c>
      <c r="UB245" s="80">
        <v>0.60322648528701761</v>
      </c>
      <c r="UC245" s="80">
        <v>0.72714630206642661</v>
      </c>
      <c r="UD245" s="80">
        <v>0.72882513036249996</v>
      </c>
      <c r="UE245" s="80">
        <v>0</v>
      </c>
      <c r="UF245" s="80">
        <v>0</v>
      </c>
      <c r="UG245" s="80">
        <v>0.67084029295606751</v>
      </c>
    </row>
    <row r="246" spans="1:555">
      <c r="A246" s="736"/>
      <c r="B246" s="75">
        <v>43709</v>
      </c>
      <c r="C246" s="80">
        <v>0.73792871215378919</v>
      </c>
      <c r="D246" s="80">
        <v>0.76419044834072702</v>
      </c>
      <c r="E246" s="80">
        <v>0.76814432411263522</v>
      </c>
      <c r="F246" s="80">
        <v>0.86549915272589051</v>
      </c>
      <c r="G246" s="80">
        <v>0.79392769849806777</v>
      </c>
      <c r="H246" s="80">
        <v>0.75964321164154347</v>
      </c>
      <c r="I246" s="80">
        <v>0.75964325019487833</v>
      </c>
      <c r="J246" s="80">
        <v>0.7596432116378059</v>
      </c>
      <c r="K246" s="80">
        <v>0.75963987384769116</v>
      </c>
      <c r="L246" s="80">
        <v>0.78812157117848458</v>
      </c>
      <c r="M246" s="80">
        <v>0.77080618452583916</v>
      </c>
      <c r="N246" s="80">
        <v>0.76677517468678635</v>
      </c>
      <c r="O246" s="80">
        <v>0.76677509401934807</v>
      </c>
      <c r="P246" s="80">
        <v>0.77495626567364806</v>
      </c>
      <c r="Q246" s="80">
        <v>0.77506236675970175</v>
      </c>
      <c r="R246" s="80">
        <v>0.75518425544490952</v>
      </c>
      <c r="S246" s="80">
        <v>0.73857772432666824</v>
      </c>
      <c r="T246" s="80">
        <v>0.74408241583293977</v>
      </c>
      <c r="U246" s="80">
        <v>0.74403879686596541</v>
      </c>
      <c r="V246" s="80">
        <v>0.74405885390916526</v>
      </c>
      <c r="W246" s="80">
        <v>0.77738353218581069</v>
      </c>
      <c r="X246" s="80">
        <v>0.75801573349360385</v>
      </c>
      <c r="Y246" s="80">
        <v>0.72988314825299361</v>
      </c>
      <c r="Z246" s="80">
        <v>0.72794774284660912</v>
      </c>
      <c r="AA246" s="80">
        <v>0.72794774248783634</v>
      </c>
      <c r="AB246" s="80">
        <v>0.74701808020787808</v>
      </c>
      <c r="AC246" s="80">
        <v>0.84948729855201954</v>
      </c>
      <c r="AD246" s="80">
        <v>0.74424348180157407</v>
      </c>
      <c r="AE246" s="80">
        <v>0.61799613751708948</v>
      </c>
      <c r="AF246" s="80">
        <v>0.60828136491280838</v>
      </c>
      <c r="AG246" s="80">
        <v>0.63879735983813857</v>
      </c>
      <c r="AH246" s="80">
        <v>0.71671932567406749</v>
      </c>
      <c r="AI246" s="80">
        <v>0.70998473585472865</v>
      </c>
      <c r="AJ246" s="80">
        <v>0.74091567205769926</v>
      </c>
      <c r="AK246" s="80">
        <v>0.76819512482349017</v>
      </c>
      <c r="AL246" s="80">
        <v>0.75576752389530333</v>
      </c>
      <c r="AM246" s="80">
        <v>0.77017629799709952</v>
      </c>
      <c r="AN246" s="80">
        <v>0.35370998199631054</v>
      </c>
      <c r="AO246" s="80">
        <v>0.73639007886948282</v>
      </c>
      <c r="AP246" s="80">
        <v>0.74263791020858494</v>
      </c>
      <c r="AQ246" s="80">
        <v>0.66983295196914738</v>
      </c>
      <c r="AR246" s="80">
        <v>0.69787764453351053</v>
      </c>
      <c r="AS246" s="80">
        <v>0.74455246228268801</v>
      </c>
      <c r="AT246" s="80">
        <v>0.56818786870675109</v>
      </c>
      <c r="AU246" s="80">
        <v>0.48193955857321935</v>
      </c>
      <c r="AV246" s="80">
        <v>0</v>
      </c>
      <c r="AW246" s="80">
        <v>0</v>
      </c>
      <c r="AX246" s="80">
        <v>0.66988846926132328</v>
      </c>
      <c r="AY246" s="80">
        <v>0.72346933053481521</v>
      </c>
      <c r="AZ246" s="80">
        <v>0.71101338958839133</v>
      </c>
      <c r="BA246" s="80">
        <v>0</v>
      </c>
      <c r="BB246" s="80">
        <v>0.86551016666142266</v>
      </c>
      <c r="BC246" s="80">
        <v>0.58540718094340605</v>
      </c>
      <c r="BD246" s="80">
        <v>0.7234219175833444</v>
      </c>
      <c r="BE246" s="80">
        <v>0.75489990660226924</v>
      </c>
      <c r="BF246" s="80">
        <v>0.69416780491939567</v>
      </c>
      <c r="BG246" s="80">
        <v>0.70091697225400051</v>
      </c>
      <c r="BH246" s="80">
        <v>0.77561291018268852</v>
      </c>
      <c r="BI246" s="80">
        <v>0.63832815398495524</v>
      </c>
      <c r="BJ246" s="80">
        <v>0.95097993981819451</v>
      </c>
      <c r="BK246" s="80">
        <v>0.71584525369663377</v>
      </c>
      <c r="BL246" s="80">
        <v>0.75343999011469875</v>
      </c>
      <c r="BM246" s="80">
        <v>0.3354448542969351</v>
      </c>
      <c r="BN246" s="80">
        <v>0.7283002025695996</v>
      </c>
      <c r="BO246" s="80">
        <v>0.67833121520968065</v>
      </c>
      <c r="BP246" s="80">
        <v>0</v>
      </c>
      <c r="BQ246" s="80">
        <v>0.88005421732039846</v>
      </c>
      <c r="BR246" s="80">
        <v>0.76335623797450192</v>
      </c>
      <c r="BS246" s="80">
        <v>0.71294752295649144</v>
      </c>
      <c r="BT246" s="80">
        <v>0.68979467872438505</v>
      </c>
      <c r="BU246" s="80">
        <v>0.59022658793628091</v>
      </c>
      <c r="BV246" s="80">
        <v>0.9325875850310692</v>
      </c>
      <c r="BW246" s="80">
        <v>0.73320842179490409</v>
      </c>
      <c r="BX246" s="80">
        <v>0.36948851183136638</v>
      </c>
      <c r="BY246" s="80">
        <v>0.549411405842959</v>
      </c>
      <c r="BZ246" s="80">
        <v>0.85764595622043216</v>
      </c>
      <c r="CA246" s="80">
        <v>0</v>
      </c>
      <c r="CB246" s="80">
        <v>0</v>
      </c>
      <c r="CC246" s="80">
        <v>0.70748716452489668</v>
      </c>
      <c r="CD246" s="80">
        <v>0.86858061482014415</v>
      </c>
      <c r="CE246" s="80">
        <v>0.75186595555648983</v>
      </c>
      <c r="CF246" s="80">
        <v>0.71579225583390826</v>
      </c>
      <c r="CG246" s="80">
        <v>0.75123799879627895</v>
      </c>
      <c r="CH246" s="80">
        <v>0.76296966578088199</v>
      </c>
      <c r="CI246" s="80">
        <v>0.77091810223849933</v>
      </c>
      <c r="CJ246" s="80">
        <v>0.76879647638667636</v>
      </c>
      <c r="CK246" s="80">
        <v>0.71906928038605278</v>
      </c>
      <c r="CL246" s="80">
        <v>0.75080574774738296</v>
      </c>
      <c r="CM246" s="80">
        <v>0.73370314613605681</v>
      </c>
      <c r="CN246" s="80">
        <v>0.70051891111979436</v>
      </c>
      <c r="CO246" s="80">
        <v>0.71269743076404224</v>
      </c>
      <c r="CP246" s="80">
        <v>0.81041290770114238</v>
      </c>
      <c r="CQ246" s="80">
        <v>0</v>
      </c>
      <c r="CR246" s="80">
        <v>0.74508713143512217</v>
      </c>
      <c r="CS246" s="80">
        <v>0.74902411264125801</v>
      </c>
      <c r="CT246" s="80">
        <v>0.78278064116506774</v>
      </c>
      <c r="CU246" s="80">
        <v>0</v>
      </c>
      <c r="CV246" s="80">
        <v>0.71040338542682391</v>
      </c>
      <c r="CW246" s="80">
        <v>0.72002824936903642</v>
      </c>
      <c r="CX246" s="80">
        <v>0.81024905257067714</v>
      </c>
      <c r="CY246" s="80">
        <v>0</v>
      </c>
      <c r="CZ246" s="80">
        <v>0.73488920937331392</v>
      </c>
      <c r="DA246" s="80">
        <v>0.73699567059968918</v>
      </c>
      <c r="DB246" s="80">
        <v>0.73943223332035213</v>
      </c>
      <c r="DC246" s="80">
        <v>0</v>
      </c>
      <c r="DD246" s="80">
        <v>0.79382080534458699</v>
      </c>
      <c r="DE246" s="80">
        <v>0</v>
      </c>
      <c r="DF246" s="80">
        <v>0.73449342986963451</v>
      </c>
      <c r="DG246" s="80">
        <v>0.67923146150179059</v>
      </c>
      <c r="DH246" s="80">
        <v>0.83513730448206558</v>
      </c>
      <c r="DI246" s="80">
        <v>0.70364249686232028</v>
      </c>
      <c r="DJ246" s="80">
        <v>0</v>
      </c>
      <c r="DK246" s="80">
        <v>0.70879126492227207</v>
      </c>
      <c r="DL246" s="80">
        <v>0</v>
      </c>
      <c r="DM246" s="80">
        <v>0.74016871040501764</v>
      </c>
      <c r="DN246" s="80">
        <v>0.77662685816859245</v>
      </c>
      <c r="DO246" s="80">
        <v>0.76868743066818324</v>
      </c>
      <c r="DP246" s="80">
        <v>0.80063832192137374</v>
      </c>
      <c r="DQ246" s="80">
        <v>0.77256240044954705</v>
      </c>
      <c r="DR246" s="80">
        <v>0.75125784886090086</v>
      </c>
      <c r="DS246" s="80">
        <v>0.71759489946189381</v>
      </c>
      <c r="DT246" s="80">
        <v>0.7158335020227603</v>
      </c>
      <c r="DU246" s="80">
        <v>0.74605818464673557</v>
      </c>
      <c r="DV246" s="80">
        <v>0.71128465813180652</v>
      </c>
      <c r="DW246" s="80">
        <v>0.74634197316928785</v>
      </c>
      <c r="DX246" s="80">
        <v>0.74822207243309147</v>
      </c>
      <c r="DY246" s="80">
        <v>0.8125</v>
      </c>
      <c r="DZ246" s="80">
        <v>0</v>
      </c>
      <c r="EA246" s="80">
        <v>0.74149690619564157</v>
      </c>
      <c r="EB246" s="80">
        <v>0</v>
      </c>
      <c r="EC246" s="80">
        <v>0.67746567490446918</v>
      </c>
      <c r="ED246" s="80">
        <v>0.74033658269209535</v>
      </c>
      <c r="EE246" s="80">
        <v>0.75638327622500834</v>
      </c>
      <c r="EF246" s="80">
        <v>0.87052175756285544</v>
      </c>
      <c r="EG246" s="80">
        <v>0.70832971871993811</v>
      </c>
      <c r="EH246" s="80">
        <v>0.71083358921057194</v>
      </c>
      <c r="EI246" s="80">
        <v>0.70855370098881576</v>
      </c>
      <c r="EJ246" s="80">
        <v>0.74178657183341046</v>
      </c>
      <c r="EK246" s="80">
        <v>0.73197648429143769</v>
      </c>
      <c r="EL246" s="80">
        <v>0.75065707019069294</v>
      </c>
      <c r="EM246" s="80">
        <v>0.71360747126066315</v>
      </c>
      <c r="EN246" s="80">
        <v>0.72868951802766835</v>
      </c>
      <c r="EO246" s="80">
        <v>0.72623978805443923</v>
      </c>
      <c r="EP246" s="80">
        <v>0.75349224658004654</v>
      </c>
      <c r="EQ246" s="80">
        <v>0.68821160859870811</v>
      </c>
      <c r="ER246" s="80">
        <v>0.70678675760243381</v>
      </c>
      <c r="ES246" s="80">
        <v>0.72432460363261009</v>
      </c>
      <c r="ET246" s="80">
        <v>0.70900487832930514</v>
      </c>
      <c r="EU246" s="80">
        <v>0.72348846073458217</v>
      </c>
      <c r="EV246" s="80">
        <v>0.66900234525079783</v>
      </c>
      <c r="EW246" s="80">
        <v>0.7639469784089673</v>
      </c>
      <c r="EX246" s="80">
        <v>0</v>
      </c>
      <c r="EY246" s="80">
        <v>0.79259253268495666</v>
      </c>
      <c r="EZ246" s="80">
        <v>0.76057889604896489</v>
      </c>
      <c r="FA246" s="80">
        <v>0.79086319475959987</v>
      </c>
      <c r="FB246" s="80">
        <v>0.66666666666666663</v>
      </c>
      <c r="FC246" s="80">
        <v>0.77443912403748549</v>
      </c>
      <c r="FD246" s="80">
        <v>0</v>
      </c>
      <c r="FE246" s="80">
        <v>0</v>
      </c>
      <c r="FF246" s="80">
        <v>0.86501391310395581</v>
      </c>
      <c r="FG246" s="80">
        <v>0.75225432019207017</v>
      </c>
      <c r="FH246" s="80">
        <v>0.79807545317089534</v>
      </c>
      <c r="FI246" s="80">
        <v>0.75151380946329871</v>
      </c>
      <c r="FJ246" s="80">
        <v>0.75731880649455663</v>
      </c>
      <c r="FK246" s="80">
        <v>0.70937600616347285</v>
      </c>
      <c r="FL246" s="80">
        <v>0</v>
      </c>
      <c r="FM246" s="80">
        <v>0</v>
      </c>
      <c r="FN246" s="80">
        <v>0</v>
      </c>
      <c r="FO246" s="80">
        <v>0.77381526718624083</v>
      </c>
      <c r="FP246" s="80">
        <v>0.71920798163854927</v>
      </c>
      <c r="FQ246" s="80">
        <v>0</v>
      </c>
      <c r="FR246" s="80">
        <v>0.71934791708985835</v>
      </c>
      <c r="FS246" s="80">
        <v>0.71031450709861776</v>
      </c>
      <c r="FT246" s="80">
        <v>0.76428130788200022</v>
      </c>
      <c r="FU246" s="80">
        <v>0.703273007283297</v>
      </c>
      <c r="FV246" s="80">
        <v>0.81921547450656285</v>
      </c>
      <c r="FW246" s="80">
        <v>0.85178462540059419</v>
      </c>
      <c r="FX246" s="80">
        <v>0.6641687934949102</v>
      </c>
      <c r="FY246" s="80">
        <v>0</v>
      </c>
      <c r="FZ246" s="80">
        <v>0.6971223196958799</v>
      </c>
      <c r="GA246" s="80">
        <v>0.67907846295386576</v>
      </c>
      <c r="GB246" s="80">
        <v>0.69957805183014476</v>
      </c>
      <c r="GC246" s="80">
        <v>0.73031686118918682</v>
      </c>
      <c r="GD246" s="80">
        <v>0</v>
      </c>
      <c r="GE246" s="80">
        <v>0.77156944917978409</v>
      </c>
      <c r="GF246" s="80">
        <v>0</v>
      </c>
      <c r="GG246" s="80">
        <v>0.61498459251112902</v>
      </c>
      <c r="GH246" s="80">
        <v>0.79205102110630676</v>
      </c>
      <c r="GI246" s="80">
        <v>0.77865369818028907</v>
      </c>
      <c r="GJ246" s="80">
        <v>0.77865369818028907</v>
      </c>
      <c r="GK246" s="80">
        <v>0</v>
      </c>
      <c r="GL246" s="80">
        <v>0.7414512773824592</v>
      </c>
      <c r="GM246" s="80">
        <v>0.74448817084439811</v>
      </c>
      <c r="GN246" s="80">
        <v>0.9040018116819114</v>
      </c>
      <c r="GO246" s="80">
        <v>0.64957392369711697</v>
      </c>
      <c r="GP246" s="80">
        <v>0.94397555778805708</v>
      </c>
      <c r="GQ246" s="80">
        <v>0</v>
      </c>
      <c r="GR246" s="80">
        <v>0.73627684971128071</v>
      </c>
      <c r="GS246" s="80">
        <v>0</v>
      </c>
      <c r="GT246" s="80">
        <v>0.73363211070453482</v>
      </c>
      <c r="GU246" s="80">
        <v>0.49329936164082444</v>
      </c>
      <c r="GV246" s="80">
        <v>0</v>
      </c>
      <c r="GW246" s="80">
        <v>0</v>
      </c>
      <c r="GX246" s="80">
        <v>0</v>
      </c>
      <c r="GY246" s="80">
        <v>0</v>
      </c>
      <c r="GZ246" s="80">
        <v>0.53556993751138482</v>
      </c>
      <c r="HA246" s="80">
        <v>0.71944281557751943</v>
      </c>
      <c r="HB246" s="80">
        <v>0.4947392806213593</v>
      </c>
      <c r="HC246" s="80">
        <v>0</v>
      </c>
      <c r="HD246" s="80">
        <v>0.59259206648786944</v>
      </c>
      <c r="HE246" s="80">
        <v>0.66721333357768564</v>
      </c>
      <c r="HF246" s="80">
        <v>0.65379736046328785</v>
      </c>
      <c r="HG246" s="80">
        <v>0.65622659379985482</v>
      </c>
      <c r="HH246" s="80">
        <v>1</v>
      </c>
      <c r="HI246" s="80">
        <v>1</v>
      </c>
      <c r="HJ246" s="80">
        <v>0.53304450217420318</v>
      </c>
      <c r="HK246" s="80">
        <v>0.6245300944533535</v>
      </c>
      <c r="HL246" s="80">
        <v>0</v>
      </c>
      <c r="HM246" s="80">
        <v>0.43221364437995408</v>
      </c>
      <c r="HN246" s="80">
        <v>0.62559488331723634</v>
      </c>
      <c r="HO246" s="80">
        <v>0.62436718023315496</v>
      </c>
      <c r="HP246" s="80">
        <v>0</v>
      </c>
      <c r="HQ246" s="80">
        <v>0</v>
      </c>
      <c r="HR246" s="80">
        <v>0</v>
      </c>
      <c r="HS246" s="80">
        <v>0</v>
      </c>
      <c r="HT246" s="80">
        <v>0</v>
      </c>
      <c r="HU246" s="80">
        <v>0</v>
      </c>
      <c r="HV246" s="80">
        <v>0.73127472384119552</v>
      </c>
      <c r="HW246" s="80">
        <v>0</v>
      </c>
      <c r="HX246" s="80">
        <v>0</v>
      </c>
      <c r="HY246" s="80">
        <v>0</v>
      </c>
      <c r="HZ246" s="80">
        <v>0.73165353743254835</v>
      </c>
      <c r="IA246" s="80">
        <v>0.74516140509094164</v>
      </c>
      <c r="IB246" s="80">
        <v>0.74346246698433571</v>
      </c>
      <c r="IC246" s="80">
        <v>0</v>
      </c>
      <c r="ID246" s="80">
        <v>0</v>
      </c>
      <c r="IE246" s="80">
        <v>0.98391391176582643</v>
      </c>
      <c r="IF246" s="80">
        <v>0</v>
      </c>
      <c r="IG246" s="80">
        <v>0.74328793045861175</v>
      </c>
      <c r="IH246" s="80">
        <v>0.72970551718799903</v>
      </c>
      <c r="II246" s="80">
        <v>0</v>
      </c>
      <c r="IJ246" s="80">
        <v>0.8113539156030859</v>
      </c>
      <c r="IK246" s="80">
        <v>0</v>
      </c>
      <c r="IL246" s="80">
        <v>0.68183655887924921</v>
      </c>
      <c r="IM246" s="80">
        <v>0.7272727272291839</v>
      </c>
      <c r="IN246" s="80">
        <v>0.7272911047507441</v>
      </c>
      <c r="IO246" s="80">
        <v>0.72729110420500043</v>
      </c>
      <c r="IP246" s="80">
        <v>0.72729110430324639</v>
      </c>
      <c r="IQ246" s="80">
        <v>1</v>
      </c>
      <c r="IR246" s="80">
        <v>0.99999999999999989</v>
      </c>
      <c r="IS246" s="80">
        <v>1</v>
      </c>
      <c r="IT246" s="80">
        <v>1</v>
      </c>
      <c r="IU246" s="80">
        <v>1</v>
      </c>
      <c r="IV246" s="80">
        <v>0.72654154409296001</v>
      </c>
      <c r="IW246" s="80">
        <v>1</v>
      </c>
      <c r="IX246" s="80">
        <v>0.7330193801091659</v>
      </c>
      <c r="IY246" s="80">
        <v>0</v>
      </c>
      <c r="IZ246" s="80">
        <v>0</v>
      </c>
      <c r="JA246" s="80">
        <v>0</v>
      </c>
      <c r="JB246" s="80">
        <v>0.66666666666666674</v>
      </c>
      <c r="JC246" s="80">
        <v>0.375</v>
      </c>
      <c r="JD246" s="80">
        <v>0</v>
      </c>
      <c r="JE246" s="80">
        <v>0</v>
      </c>
      <c r="JF246" s="80">
        <v>0</v>
      </c>
      <c r="JG246" s="80">
        <v>1</v>
      </c>
      <c r="JH246" s="80">
        <v>0</v>
      </c>
      <c r="JI246" s="80">
        <v>0</v>
      </c>
      <c r="JJ246" s="80">
        <v>0</v>
      </c>
      <c r="JK246" s="80">
        <v>0.70701027917357584</v>
      </c>
      <c r="JL246" s="80">
        <v>0.949005803113674</v>
      </c>
      <c r="JM246" s="80">
        <v>0.83485650193603866</v>
      </c>
      <c r="JN246" s="80">
        <v>0.49999999999999994</v>
      </c>
      <c r="JO246" s="80">
        <v>0.91642543675315113</v>
      </c>
      <c r="JP246" s="80">
        <v>0.45056301388307907</v>
      </c>
      <c r="JQ246" s="80">
        <v>0.68176743860906597</v>
      </c>
      <c r="JR246" s="80">
        <v>0.40043369763136277</v>
      </c>
      <c r="JS246" s="80">
        <v>0</v>
      </c>
      <c r="JT246" s="80">
        <v>0</v>
      </c>
      <c r="JU246" s="80">
        <v>0</v>
      </c>
      <c r="JV246" s="80">
        <v>0</v>
      </c>
      <c r="JW246" s="80">
        <v>0</v>
      </c>
      <c r="JX246" s="80">
        <v>0</v>
      </c>
      <c r="JY246" s="80">
        <v>1</v>
      </c>
      <c r="JZ246" s="80">
        <v>1</v>
      </c>
      <c r="KA246" s="80">
        <v>0</v>
      </c>
      <c r="KB246" s="80">
        <v>1</v>
      </c>
      <c r="KC246" s="80">
        <v>0</v>
      </c>
      <c r="KD246" s="80">
        <v>0</v>
      </c>
      <c r="KE246" s="80">
        <v>0</v>
      </c>
      <c r="KF246" s="80">
        <v>0</v>
      </c>
      <c r="KG246" s="80">
        <v>0</v>
      </c>
      <c r="KH246" s="80">
        <v>0</v>
      </c>
      <c r="KI246" s="80">
        <v>0.38593869191704261</v>
      </c>
      <c r="KJ246" s="80">
        <v>0</v>
      </c>
      <c r="KK246" s="80">
        <v>0</v>
      </c>
      <c r="KL246" s="80">
        <v>1</v>
      </c>
      <c r="KM246" s="80">
        <v>0.70897270760913234</v>
      </c>
      <c r="KN246" s="80">
        <v>0.73575622998218693</v>
      </c>
      <c r="KO246" s="80">
        <v>0.7174388894018362</v>
      </c>
      <c r="KP246" s="80">
        <v>0.83377424073980444</v>
      </c>
      <c r="KQ246" s="80">
        <v>0</v>
      </c>
      <c r="KR246" s="80">
        <v>0</v>
      </c>
      <c r="KS246" s="80">
        <v>0.81502015942455786</v>
      </c>
      <c r="KT246" s="80">
        <v>0.69428467153264029</v>
      </c>
      <c r="KU246" s="80">
        <v>0</v>
      </c>
      <c r="KV246" s="80">
        <v>0.80270390932039959</v>
      </c>
      <c r="KW246" s="80">
        <v>0</v>
      </c>
      <c r="KX246" s="80">
        <v>0.67948030237683699</v>
      </c>
      <c r="KY246" s="80">
        <v>0.6571915160208105</v>
      </c>
      <c r="KZ246" s="80">
        <v>0.66705816927283812</v>
      </c>
      <c r="LA246" s="80">
        <v>0.71254438216660887</v>
      </c>
      <c r="LB246" s="80">
        <v>0.78654021588665268</v>
      </c>
      <c r="LC246" s="80">
        <v>0.78507372832987454</v>
      </c>
      <c r="LD246" s="80">
        <v>0.78105384581109383</v>
      </c>
      <c r="LE246" s="80">
        <v>0.69832035091654554</v>
      </c>
      <c r="LF246" s="80">
        <v>0.75467751915232362</v>
      </c>
      <c r="LG246" s="80">
        <v>0</v>
      </c>
      <c r="LH246" s="80">
        <v>0.6592782379046187</v>
      </c>
      <c r="LI246" s="80">
        <v>0.76211072174776273</v>
      </c>
      <c r="LJ246" s="80">
        <v>0.4586386788597161</v>
      </c>
      <c r="LK246" s="80">
        <v>0.71074821437157243</v>
      </c>
      <c r="LL246" s="80">
        <v>0.49407745031156297</v>
      </c>
      <c r="LM246" s="80">
        <v>0.729033184685695</v>
      </c>
      <c r="LN246" s="80">
        <v>0.63322846157149926</v>
      </c>
      <c r="LO246" s="80">
        <v>0.75195965284664223</v>
      </c>
      <c r="LP246" s="80">
        <v>0.81576568974221808</v>
      </c>
      <c r="LQ246" s="80">
        <v>0.62017720041047841</v>
      </c>
      <c r="LR246" s="80">
        <v>0.71579670218738867</v>
      </c>
      <c r="LS246" s="80">
        <v>0.72978313842235776</v>
      </c>
      <c r="LT246" s="80">
        <v>0</v>
      </c>
      <c r="LU246" s="80">
        <v>0.70326042060417726</v>
      </c>
      <c r="LV246" s="80">
        <v>0.75146108434725545</v>
      </c>
      <c r="LW246" s="80">
        <v>0.72369346472063345</v>
      </c>
      <c r="LX246" s="80">
        <v>0.70752609430129532</v>
      </c>
      <c r="LY246" s="80">
        <v>0</v>
      </c>
      <c r="LZ246" s="80">
        <v>0.75443825558737354</v>
      </c>
      <c r="MA246" s="80">
        <v>0.3881973228088007</v>
      </c>
      <c r="MB246" s="80">
        <v>0.75482054504807083</v>
      </c>
      <c r="MC246" s="80">
        <v>0</v>
      </c>
      <c r="MD246" s="80">
        <v>0.70498573825171162</v>
      </c>
      <c r="ME246" s="80">
        <v>0.75852970556993171</v>
      </c>
      <c r="MF246" s="80">
        <v>0.62924374345771905</v>
      </c>
      <c r="MG246" s="80">
        <v>0.64549510163612134</v>
      </c>
      <c r="MH246" s="80">
        <v>0.53784904171590397</v>
      </c>
      <c r="MI246" s="80">
        <v>0.46414299453907859</v>
      </c>
      <c r="MJ246" s="80">
        <v>0.7122116366467216</v>
      </c>
      <c r="MK246" s="80">
        <v>0</v>
      </c>
      <c r="ML246" s="80">
        <v>0.5</v>
      </c>
      <c r="MM246" s="80">
        <v>0.53645438800651624</v>
      </c>
      <c r="MN246" s="80">
        <v>0.81526075967318001</v>
      </c>
      <c r="MO246" s="80">
        <v>0.44744965421029603</v>
      </c>
      <c r="MP246" s="80">
        <v>0.5</v>
      </c>
      <c r="MQ246" s="80">
        <v>0.67603596637110785</v>
      </c>
      <c r="MR246" s="80">
        <v>1</v>
      </c>
      <c r="MS246" s="80">
        <v>0.72329199819980372</v>
      </c>
      <c r="MT246" s="80">
        <v>0.73891252388186524</v>
      </c>
      <c r="MU246" s="80">
        <v>0.72263626964577943</v>
      </c>
      <c r="MV246" s="80">
        <v>0.75306978629735943</v>
      </c>
      <c r="MW246" s="80">
        <v>0</v>
      </c>
      <c r="MX246" s="80">
        <v>0</v>
      </c>
      <c r="MY246" s="80">
        <v>0</v>
      </c>
      <c r="MZ246" s="80">
        <v>0.73295999453552041</v>
      </c>
      <c r="NA246" s="80">
        <v>1</v>
      </c>
      <c r="NB246" s="80">
        <v>1</v>
      </c>
      <c r="NC246" s="80">
        <v>0</v>
      </c>
      <c r="ND246" s="80">
        <v>0.71069993011005317</v>
      </c>
      <c r="NE246" s="80">
        <v>0.71069993011005317</v>
      </c>
      <c r="NF246" s="80">
        <v>0</v>
      </c>
      <c r="NG246" s="80">
        <v>0.81611299413905747</v>
      </c>
      <c r="NH246" s="80">
        <v>0.6853678427860358</v>
      </c>
      <c r="NI246" s="80">
        <v>0.76255636471862565</v>
      </c>
      <c r="NJ246" s="80">
        <v>0.787828066520596</v>
      </c>
      <c r="NK246" s="80">
        <v>0.75413243440454425</v>
      </c>
      <c r="NL246" s="80">
        <v>0.75306978629735943</v>
      </c>
      <c r="NM246" s="80">
        <v>0.93604400220648831</v>
      </c>
      <c r="NN246" s="80">
        <v>0.96485653624996437</v>
      </c>
      <c r="NO246" s="80">
        <v>0</v>
      </c>
      <c r="NP246" s="80">
        <v>0.74881773370687388</v>
      </c>
      <c r="NQ246" s="80">
        <v>0.66666666666666663</v>
      </c>
      <c r="NR246" s="80">
        <v>1</v>
      </c>
      <c r="NS246" s="80">
        <v>0.66666666666666663</v>
      </c>
      <c r="NT246" s="80">
        <v>0.83202349499343553</v>
      </c>
      <c r="NU246" s="80">
        <v>0.82546922431391889</v>
      </c>
      <c r="NV246" s="80">
        <v>1</v>
      </c>
      <c r="NW246" s="80">
        <v>0</v>
      </c>
      <c r="NX246" s="80">
        <v>0</v>
      </c>
      <c r="NY246" s="80">
        <v>0</v>
      </c>
      <c r="NZ246" s="80">
        <v>0</v>
      </c>
      <c r="OA246" s="80">
        <v>0.68183364670089497</v>
      </c>
      <c r="OB246" s="80">
        <v>0.79273643984898468</v>
      </c>
      <c r="OC246" s="80">
        <v>1.0000000000000002</v>
      </c>
      <c r="OD246" s="80">
        <v>1</v>
      </c>
      <c r="OE246" s="80">
        <v>1</v>
      </c>
      <c r="OF246" s="80">
        <v>0.79166666672751596</v>
      </c>
      <c r="OG246" s="80">
        <v>0</v>
      </c>
      <c r="OH246" s="80">
        <v>0.79166666671671437</v>
      </c>
      <c r="OI246" s="80">
        <v>0</v>
      </c>
      <c r="OJ246" s="80">
        <v>0.93589521906670814</v>
      </c>
      <c r="OK246" s="80">
        <v>0.88547251559813145</v>
      </c>
      <c r="OL246" s="80">
        <v>0.88547251559813145</v>
      </c>
      <c r="OM246" s="80">
        <v>1</v>
      </c>
      <c r="ON246" s="80">
        <v>1</v>
      </c>
      <c r="OO246" s="80">
        <v>0.9807795680570649</v>
      </c>
      <c r="OP246" s="80">
        <v>0.77318006773730152</v>
      </c>
      <c r="OQ246" s="80">
        <v>0</v>
      </c>
      <c r="OR246" s="80">
        <v>0</v>
      </c>
      <c r="OS246" s="80">
        <v>0.83712035728589929</v>
      </c>
      <c r="OT246" s="80">
        <v>0.74600417415430909</v>
      </c>
      <c r="OU246" s="80">
        <v>0.75046352799751359</v>
      </c>
      <c r="OV246" s="80">
        <v>1</v>
      </c>
      <c r="OW246" s="80">
        <v>0.7287935841926021</v>
      </c>
      <c r="OX246" s="80">
        <v>0</v>
      </c>
      <c r="OY246" s="80">
        <v>0</v>
      </c>
      <c r="OZ246" s="80">
        <v>0.95038894727556644</v>
      </c>
      <c r="PA246" s="80">
        <v>0.95916099612098338</v>
      </c>
      <c r="PB246" s="80">
        <v>0</v>
      </c>
      <c r="PC246" s="80">
        <v>0</v>
      </c>
      <c r="PD246" s="80">
        <v>0</v>
      </c>
      <c r="PE246" s="80">
        <v>0</v>
      </c>
      <c r="PF246" s="80">
        <v>0</v>
      </c>
      <c r="PG246" s="80">
        <v>1</v>
      </c>
      <c r="PH246" s="80">
        <v>1</v>
      </c>
      <c r="PI246" s="80">
        <v>1</v>
      </c>
      <c r="PJ246" s="80">
        <v>0</v>
      </c>
      <c r="PK246" s="80">
        <v>0</v>
      </c>
      <c r="PL246" s="80">
        <v>0</v>
      </c>
      <c r="PM246" s="80">
        <v>0.85609096681140218</v>
      </c>
      <c r="PN246" s="80">
        <v>0.78358041698769099</v>
      </c>
      <c r="PO246" s="80">
        <v>0</v>
      </c>
      <c r="PP246" s="80">
        <v>0</v>
      </c>
      <c r="PQ246" s="80">
        <v>0</v>
      </c>
      <c r="PR246" s="80">
        <v>0</v>
      </c>
      <c r="PS246" s="80">
        <v>0</v>
      </c>
      <c r="PT246" s="80">
        <v>0</v>
      </c>
      <c r="PU246" s="80">
        <v>0.70930957655739468</v>
      </c>
      <c r="PV246" s="80">
        <v>0</v>
      </c>
      <c r="PW246" s="80">
        <v>0</v>
      </c>
      <c r="PX246" s="80">
        <v>1</v>
      </c>
      <c r="PY246" s="80">
        <v>0</v>
      </c>
      <c r="PZ246" s="80">
        <v>0</v>
      </c>
      <c r="QA246" s="80">
        <v>0.33333333333333337</v>
      </c>
      <c r="QB246" s="80">
        <v>0</v>
      </c>
      <c r="QC246" s="80">
        <v>0.85284973231960703</v>
      </c>
      <c r="QD246" s="80">
        <v>0.87133749594254872</v>
      </c>
      <c r="QE246" s="80">
        <v>1</v>
      </c>
      <c r="QF246" s="80">
        <v>1</v>
      </c>
      <c r="QG246" s="80">
        <v>1</v>
      </c>
      <c r="QH246" s="80">
        <v>1</v>
      </c>
      <c r="QI246" s="80">
        <v>0.75</v>
      </c>
      <c r="QJ246" s="80">
        <v>0.36212394759395694</v>
      </c>
      <c r="QK246" s="80">
        <v>0.35572477360118099</v>
      </c>
      <c r="QL246" s="80">
        <v>0.95764617652733752</v>
      </c>
      <c r="QM246" s="80">
        <v>0.97899608423292261</v>
      </c>
      <c r="QN246" s="80">
        <v>0.59199508259095379</v>
      </c>
      <c r="QO246" s="80">
        <v>0.74162628778955808</v>
      </c>
      <c r="QP246" s="80">
        <v>0.95200049031861977</v>
      </c>
      <c r="QQ246" s="80">
        <v>0.77549466333910133</v>
      </c>
      <c r="QR246" s="80">
        <v>0.68370702010130346</v>
      </c>
      <c r="QS246" s="80">
        <v>0.71452074818173705</v>
      </c>
      <c r="QT246" s="80">
        <v>1</v>
      </c>
      <c r="QU246" s="80">
        <v>0</v>
      </c>
      <c r="QV246" s="80">
        <v>0</v>
      </c>
      <c r="QW246" s="80">
        <v>0.71377449708071039</v>
      </c>
      <c r="QX246" s="80">
        <v>0.71364962427936152</v>
      </c>
      <c r="QY246" s="80">
        <v>0.88519371155886506</v>
      </c>
      <c r="QZ246" s="80">
        <v>0.93902145477184862</v>
      </c>
      <c r="RA246" s="80">
        <v>0</v>
      </c>
      <c r="RB246" s="80">
        <v>0</v>
      </c>
      <c r="RC246" s="80">
        <v>0</v>
      </c>
      <c r="RD246" s="80">
        <v>0</v>
      </c>
      <c r="RE246" s="80">
        <v>0</v>
      </c>
      <c r="RF246" s="80">
        <v>0</v>
      </c>
      <c r="RG246" s="80">
        <v>0</v>
      </c>
      <c r="RH246" s="80">
        <v>0</v>
      </c>
      <c r="RI246" s="80">
        <v>0.77124211341848858</v>
      </c>
      <c r="RJ246" s="80">
        <v>0.73260376791650783</v>
      </c>
      <c r="RK246" s="80">
        <v>0.73323923319045614</v>
      </c>
      <c r="RL246" s="80">
        <v>0.6997681575644813</v>
      </c>
      <c r="RM246" s="80">
        <v>0.68309711689330688</v>
      </c>
      <c r="RN246" s="80">
        <v>0.7272625080672741</v>
      </c>
      <c r="RO246" s="80">
        <v>0.76804123993268836</v>
      </c>
      <c r="RP246" s="80">
        <v>0</v>
      </c>
      <c r="RQ246" s="80">
        <v>0</v>
      </c>
      <c r="RR246" s="80">
        <v>0</v>
      </c>
      <c r="RS246" s="80">
        <v>0</v>
      </c>
      <c r="RT246" s="80">
        <v>0.38527198047641964</v>
      </c>
      <c r="RU246" s="80">
        <v>0</v>
      </c>
      <c r="RV246" s="80">
        <v>0.79899057091048376</v>
      </c>
      <c r="RW246" s="80">
        <v>0.68244755714749394</v>
      </c>
      <c r="RX246" s="80">
        <v>0</v>
      </c>
      <c r="RY246" s="80">
        <v>0.1115454774956106</v>
      </c>
      <c r="RZ246" s="80">
        <v>0</v>
      </c>
      <c r="SA246" s="80">
        <v>0</v>
      </c>
      <c r="SB246" s="80">
        <v>0</v>
      </c>
      <c r="SC246" s="80">
        <v>0.79672868254580709</v>
      </c>
      <c r="SD246" s="80">
        <v>0</v>
      </c>
      <c r="SE246" s="80">
        <v>0</v>
      </c>
      <c r="SF246" s="80">
        <v>0</v>
      </c>
      <c r="SG246" s="80">
        <v>0.50010667539676579</v>
      </c>
      <c r="SH246" s="80">
        <v>0.69976850327493656</v>
      </c>
      <c r="SI246" s="80">
        <v>0.57647155553743079</v>
      </c>
      <c r="SJ246" s="80">
        <v>0</v>
      </c>
      <c r="SK246" s="80">
        <v>0.75818299395420463</v>
      </c>
      <c r="SL246" s="80">
        <v>0.75818299395420463</v>
      </c>
      <c r="SM246" s="80">
        <v>0</v>
      </c>
      <c r="SN246" s="80">
        <v>0.82176165115001354</v>
      </c>
      <c r="SO246" s="80">
        <v>0</v>
      </c>
      <c r="SP246" s="80">
        <v>0.87667522717787771</v>
      </c>
      <c r="SQ246" s="80">
        <v>0.9636078453428274</v>
      </c>
      <c r="SR246" s="80">
        <v>0.66469125702956267</v>
      </c>
      <c r="SS246" s="80">
        <v>0.82679540373824789</v>
      </c>
      <c r="ST246" s="80">
        <v>0</v>
      </c>
      <c r="SU246" s="80">
        <v>0</v>
      </c>
      <c r="SV246" s="80">
        <v>0</v>
      </c>
      <c r="SW246" s="80">
        <v>0.74242749051691947</v>
      </c>
      <c r="SX246" s="80">
        <v>0.71757037290747572</v>
      </c>
      <c r="SY246" s="80">
        <v>0.74696552106176772</v>
      </c>
      <c r="SZ246" s="80">
        <v>0.78735481569105514</v>
      </c>
      <c r="TA246" s="80">
        <v>0.7647247388797761</v>
      </c>
      <c r="TB246" s="80">
        <v>0.64731662155432312</v>
      </c>
      <c r="TC246" s="80">
        <v>0.73104799809224497</v>
      </c>
      <c r="TD246" s="80">
        <v>0</v>
      </c>
      <c r="TE246" s="80">
        <v>0.60915837839568765</v>
      </c>
      <c r="TF246" s="80">
        <v>0</v>
      </c>
      <c r="TG246" s="80">
        <v>0</v>
      </c>
      <c r="TH246" s="80">
        <v>0.59034472695928075</v>
      </c>
      <c r="TI246" s="80">
        <v>0.70730973333751102</v>
      </c>
      <c r="TJ246" s="80">
        <v>0.80757601503593734</v>
      </c>
      <c r="TK246" s="80">
        <v>0.83995729592434842</v>
      </c>
      <c r="TL246" s="80">
        <v>1</v>
      </c>
      <c r="TM246" s="80">
        <v>1.0000000000000002</v>
      </c>
      <c r="TN246" s="80">
        <v>1.0000000000000002</v>
      </c>
      <c r="TO246" s="80">
        <v>0</v>
      </c>
      <c r="TP246" s="80">
        <v>0</v>
      </c>
      <c r="TQ246" s="80">
        <v>0</v>
      </c>
      <c r="TR246" s="80">
        <v>1</v>
      </c>
      <c r="TS246" s="80">
        <v>0.57233990909422638</v>
      </c>
      <c r="TT246" s="80">
        <v>1</v>
      </c>
      <c r="TU246" s="80">
        <v>0.67746177929172136</v>
      </c>
      <c r="TV246" s="80">
        <v>0</v>
      </c>
      <c r="TW246" s="80">
        <v>0.7653327000219845</v>
      </c>
      <c r="TX246" s="80">
        <v>0</v>
      </c>
      <c r="TY246" s="80">
        <v>0.69667883236014627</v>
      </c>
      <c r="TZ246" s="80">
        <v>0</v>
      </c>
      <c r="UA246" s="80">
        <v>0</v>
      </c>
      <c r="UB246" s="80">
        <v>0.63141209063202974</v>
      </c>
      <c r="UC246" s="80">
        <v>0.81809753471095115</v>
      </c>
      <c r="UD246" s="80">
        <v>0.72882513036249996</v>
      </c>
      <c r="UE246" s="80">
        <v>0</v>
      </c>
      <c r="UF246" s="80">
        <v>4.1298159905792976E-2</v>
      </c>
      <c r="UG246" s="80">
        <v>0.73846753684678823</v>
      </c>
    </row>
    <row r="247" spans="1:555">
      <c r="A247" s="736"/>
      <c r="B247" s="75">
        <v>43739</v>
      </c>
      <c r="C247" s="80">
        <v>0.82631756731351791</v>
      </c>
      <c r="D247" s="80">
        <v>0.85835537528864325</v>
      </c>
      <c r="E247" s="80">
        <v>0.86360069634030234</v>
      </c>
      <c r="F247" s="80">
        <v>0.90444835973442328</v>
      </c>
      <c r="G247" s="80">
        <v>0.87108167214549148</v>
      </c>
      <c r="H247" s="80">
        <v>0.88303999003834099</v>
      </c>
      <c r="I247" s="80">
        <v>0.88304000343440514</v>
      </c>
      <c r="J247" s="80">
        <v>0.88303999003214406</v>
      </c>
      <c r="K247" s="80">
        <v>0.88303883032145736</v>
      </c>
      <c r="L247" s="80">
        <v>0.85067565608424567</v>
      </c>
      <c r="M247" s="80">
        <v>0.84493937685053078</v>
      </c>
      <c r="N247" s="80">
        <v>0.84460055803525713</v>
      </c>
      <c r="O247" s="80">
        <v>0.84460050450980806</v>
      </c>
      <c r="P247" s="80">
        <v>0.84143846609636741</v>
      </c>
      <c r="Q247" s="80">
        <v>0.84925827182427316</v>
      </c>
      <c r="R247" s="80">
        <v>0.8367958685792477</v>
      </c>
      <c r="S247" s="80">
        <v>0.82449915027368048</v>
      </c>
      <c r="T247" s="80">
        <v>0.82829404205017465</v>
      </c>
      <c r="U247" s="80">
        <v>0.82828209194999314</v>
      </c>
      <c r="V247" s="80">
        <v>0.82828760856617167</v>
      </c>
      <c r="W247" s="80">
        <v>0.84079363846584176</v>
      </c>
      <c r="X247" s="80">
        <v>0.84359703817323251</v>
      </c>
      <c r="Y247" s="80">
        <v>0.81651479216539358</v>
      </c>
      <c r="Z247" s="80">
        <v>0.81572064198874872</v>
      </c>
      <c r="AA247" s="80">
        <v>0.81572064159560531</v>
      </c>
      <c r="AB247" s="80">
        <v>0.83357423809426523</v>
      </c>
      <c r="AC247" s="80">
        <v>0.88826320837294537</v>
      </c>
      <c r="AD247" s="80">
        <v>0.83082335773279858</v>
      </c>
      <c r="AE247" s="80">
        <v>0.71736707706517755</v>
      </c>
      <c r="AF247" s="80">
        <v>0.70804685602885331</v>
      </c>
      <c r="AG247" s="80">
        <v>0.73825847889124063</v>
      </c>
      <c r="AH247" s="80">
        <v>0.80866149156750011</v>
      </c>
      <c r="AI247" s="80">
        <v>0.79229247623879151</v>
      </c>
      <c r="AJ247" s="80">
        <v>0.82965826979518764</v>
      </c>
      <c r="AK247" s="80">
        <v>0.84241419780020399</v>
      </c>
      <c r="AL247" s="80">
        <v>0.87168659122227232</v>
      </c>
      <c r="AM247" s="80">
        <v>0.85628466555066507</v>
      </c>
      <c r="AN247" s="80">
        <v>0.43549129238339324</v>
      </c>
      <c r="AO247" s="80">
        <v>0.82584901065062677</v>
      </c>
      <c r="AP247" s="80">
        <v>0.82807006801941974</v>
      </c>
      <c r="AQ247" s="80">
        <v>0.81917129038725978</v>
      </c>
      <c r="AR247" s="80">
        <v>0.82508739901274075</v>
      </c>
      <c r="AS247" s="80">
        <v>0.83070568014186164</v>
      </c>
      <c r="AT247" s="80">
        <v>0.72115446060093946</v>
      </c>
      <c r="AU247" s="80">
        <v>0.67446092968642557</v>
      </c>
      <c r="AV247" s="80">
        <v>0</v>
      </c>
      <c r="AW247" s="80">
        <v>0</v>
      </c>
      <c r="AX247" s="80">
        <v>0.79218072087107372</v>
      </c>
      <c r="AY247" s="80">
        <v>0.81788353968325966</v>
      </c>
      <c r="AZ247" s="80">
        <v>0.78399756160516765</v>
      </c>
      <c r="BA247" s="80">
        <v>0</v>
      </c>
      <c r="BB247" s="80">
        <v>0.86551016666142266</v>
      </c>
      <c r="BC247" s="80">
        <v>0.71772764017468715</v>
      </c>
      <c r="BD247" s="80">
        <v>0.81377598871140944</v>
      </c>
      <c r="BE247" s="80">
        <v>0.83973276452473433</v>
      </c>
      <c r="BF247" s="80">
        <v>0.78529629807801682</v>
      </c>
      <c r="BG247" s="80">
        <v>0.80898299181236921</v>
      </c>
      <c r="BH247" s="80">
        <v>0.82132376975999644</v>
      </c>
      <c r="BI247" s="80">
        <v>0.70568453151831745</v>
      </c>
      <c r="BJ247" s="80">
        <v>0.95097993981819451</v>
      </c>
      <c r="BK247" s="80">
        <v>0.79830083946280261</v>
      </c>
      <c r="BL247" s="80">
        <v>0.84904430144786369</v>
      </c>
      <c r="BM247" s="80">
        <v>0.35489943361910142</v>
      </c>
      <c r="BN247" s="80">
        <v>0.82758940429110273</v>
      </c>
      <c r="BO247" s="80">
        <v>0.80864249870887372</v>
      </c>
      <c r="BP247" s="80">
        <v>0</v>
      </c>
      <c r="BQ247" s="80">
        <v>0.95964387413360741</v>
      </c>
      <c r="BR247" s="80">
        <v>0.83556264051289431</v>
      </c>
      <c r="BS247" s="80">
        <v>0.80525780836762129</v>
      </c>
      <c r="BT247" s="80">
        <v>0.78920261556577909</v>
      </c>
      <c r="BU247" s="80">
        <v>0.7230777114992224</v>
      </c>
      <c r="BV247" s="80">
        <v>0.9325875850310692</v>
      </c>
      <c r="BW247" s="80">
        <v>0.85531849619726308</v>
      </c>
      <c r="BX247" s="80">
        <v>0.86960908277516125</v>
      </c>
      <c r="BY247" s="80">
        <v>0.70480172705984201</v>
      </c>
      <c r="BZ247" s="80">
        <v>0.91901006991691392</v>
      </c>
      <c r="CA247" s="80">
        <v>0</v>
      </c>
      <c r="CB247" s="80">
        <v>0</v>
      </c>
      <c r="CC247" s="80">
        <v>0.79136709175511144</v>
      </c>
      <c r="CD247" s="80">
        <v>0.90989747357338802</v>
      </c>
      <c r="CE247" s="80">
        <v>0.83529849608852536</v>
      </c>
      <c r="CF247" s="80">
        <v>0.79282447526352751</v>
      </c>
      <c r="CG247" s="80">
        <v>0.83626369009219215</v>
      </c>
      <c r="CH247" s="80">
        <v>0.8361412507140078</v>
      </c>
      <c r="CI247" s="80">
        <v>0.85947785094283335</v>
      </c>
      <c r="CJ247" s="80">
        <v>0.85712140177932994</v>
      </c>
      <c r="CK247" s="80">
        <v>0.82342347032308538</v>
      </c>
      <c r="CL247" s="80">
        <v>0.85567722694723292</v>
      </c>
      <c r="CM247" s="80">
        <v>0.81838511145953952</v>
      </c>
      <c r="CN247" s="80">
        <v>0.80660076908849099</v>
      </c>
      <c r="CO247" s="80">
        <v>0.84611422258420343</v>
      </c>
      <c r="CP247" s="80">
        <v>0.89076609631009129</v>
      </c>
      <c r="CQ247" s="80">
        <v>0</v>
      </c>
      <c r="CR247" s="80">
        <v>0.82107297596449069</v>
      </c>
      <c r="CS247" s="80">
        <v>0.83224901404584228</v>
      </c>
      <c r="CT247" s="80">
        <v>0.86199111519923011</v>
      </c>
      <c r="CU247" s="80">
        <v>0</v>
      </c>
      <c r="CV247" s="80">
        <v>0.80222200126786869</v>
      </c>
      <c r="CW247" s="80">
        <v>0.80160181518921159</v>
      </c>
      <c r="CX247" s="80">
        <v>0.88530080911253894</v>
      </c>
      <c r="CY247" s="80">
        <v>0</v>
      </c>
      <c r="CZ247" s="80">
        <v>0.8199455194133406</v>
      </c>
      <c r="DA247" s="80">
        <v>0.82249985725693886</v>
      </c>
      <c r="DB247" s="80">
        <v>0.82452310655075656</v>
      </c>
      <c r="DC247" s="80">
        <v>0</v>
      </c>
      <c r="DD247" s="80">
        <v>0.86989067356054972</v>
      </c>
      <c r="DE247" s="80">
        <v>1</v>
      </c>
      <c r="DF247" s="80">
        <v>0.85536965001415588</v>
      </c>
      <c r="DG247" s="80">
        <v>0.80002761546872769</v>
      </c>
      <c r="DH247" s="80">
        <v>0.90980131319385715</v>
      </c>
      <c r="DI247" s="80">
        <v>0.76581305996776583</v>
      </c>
      <c r="DJ247" s="80">
        <v>0</v>
      </c>
      <c r="DK247" s="80">
        <v>0.7793725200145929</v>
      </c>
      <c r="DL247" s="80">
        <v>0</v>
      </c>
      <c r="DM247" s="80">
        <v>0.8138851644277213</v>
      </c>
      <c r="DN247" s="80">
        <v>0.84787926941639891</v>
      </c>
      <c r="DO247" s="80">
        <v>0.84696901849987383</v>
      </c>
      <c r="DP247" s="80">
        <v>0.86104032196060643</v>
      </c>
      <c r="DQ247" s="80">
        <v>0.84846449081841835</v>
      </c>
      <c r="DR247" s="80">
        <v>0.82491887740967562</v>
      </c>
      <c r="DS247" s="80">
        <v>0.80389846023068423</v>
      </c>
      <c r="DT247" s="80">
        <v>0.80172441423128582</v>
      </c>
      <c r="DU247" s="80">
        <v>0.83809919371823705</v>
      </c>
      <c r="DV247" s="80">
        <v>0.79077637897378816</v>
      </c>
      <c r="DW247" s="80">
        <v>0.83649009390137863</v>
      </c>
      <c r="DX247" s="80">
        <v>0.82981125525962784</v>
      </c>
      <c r="DY247" s="80">
        <v>0.875</v>
      </c>
      <c r="DZ247" s="80">
        <v>0</v>
      </c>
      <c r="EA247" s="80">
        <v>0.83548901107259355</v>
      </c>
      <c r="EB247" s="80">
        <v>0</v>
      </c>
      <c r="EC247" s="80">
        <v>0.71091128340525533</v>
      </c>
      <c r="ED247" s="80">
        <v>0.82751589349237242</v>
      </c>
      <c r="EE247" s="80">
        <v>0.84785589113010151</v>
      </c>
      <c r="EF247" s="80">
        <v>0.94473847219695406</v>
      </c>
      <c r="EG247" s="80">
        <v>0.79761541887198384</v>
      </c>
      <c r="EH247" s="80">
        <v>0.80025945320427261</v>
      </c>
      <c r="EI247" s="80">
        <v>0.81189978898112158</v>
      </c>
      <c r="EJ247" s="80">
        <v>0.79587341412964097</v>
      </c>
      <c r="EK247" s="80">
        <v>0.82256705201119351</v>
      </c>
      <c r="EL247" s="80">
        <v>0.85955247871116935</v>
      </c>
      <c r="EM247" s="80">
        <v>0.81826860489347064</v>
      </c>
      <c r="EN247" s="80">
        <v>0.81595706540812896</v>
      </c>
      <c r="EO247" s="80">
        <v>0.81582598796147776</v>
      </c>
      <c r="EP247" s="80">
        <v>0.82603603503616596</v>
      </c>
      <c r="EQ247" s="80">
        <v>0.75717713065179004</v>
      </c>
      <c r="ER247" s="80">
        <v>0.79249554959161073</v>
      </c>
      <c r="ES247" s="80">
        <v>0.81353549372256517</v>
      </c>
      <c r="ET247" s="80">
        <v>0.81583947122755651</v>
      </c>
      <c r="EU247" s="80">
        <v>0.81574128861649742</v>
      </c>
      <c r="EV247" s="80">
        <v>0.72646013395530384</v>
      </c>
      <c r="EW247" s="80">
        <v>0.84887290278862482</v>
      </c>
      <c r="EX247" s="80">
        <v>0</v>
      </c>
      <c r="EY247" s="80">
        <v>0.87463621402685487</v>
      </c>
      <c r="EZ247" s="80">
        <v>0.84618143306373828</v>
      </c>
      <c r="FA247" s="80">
        <v>0.86975697104820116</v>
      </c>
      <c r="FB247" s="80">
        <v>0.72514568347835462</v>
      </c>
      <c r="FC247" s="80">
        <v>0.81864726191698389</v>
      </c>
      <c r="FD247" s="80">
        <v>0</v>
      </c>
      <c r="FE247" s="80">
        <v>0</v>
      </c>
      <c r="FF247" s="80">
        <v>0.93399780409898381</v>
      </c>
      <c r="FG247" s="80">
        <v>0.8338464606527729</v>
      </c>
      <c r="FH247" s="80">
        <v>0.86769118095608699</v>
      </c>
      <c r="FI247" s="80">
        <v>0.82931672057773997</v>
      </c>
      <c r="FJ247" s="80">
        <v>0.83755776898539369</v>
      </c>
      <c r="FK247" s="80">
        <v>0.81394498914792224</v>
      </c>
      <c r="FL247" s="80">
        <v>0</v>
      </c>
      <c r="FM247" s="80">
        <v>0</v>
      </c>
      <c r="FN247" s="80">
        <v>0</v>
      </c>
      <c r="FO247" s="80">
        <v>0.84223157777477575</v>
      </c>
      <c r="FP247" s="80">
        <v>0.81172563967933642</v>
      </c>
      <c r="FQ247" s="80">
        <v>0</v>
      </c>
      <c r="FR247" s="80">
        <v>0.81586516485902727</v>
      </c>
      <c r="FS247" s="80">
        <v>0.81071150045004536</v>
      </c>
      <c r="FT247" s="80">
        <v>0.8064199947384626</v>
      </c>
      <c r="FU247" s="80">
        <v>0.80394789129094246</v>
      </c>
      <c r="FV247" s="80">
        <v>0.91264449302246342</v>
      </c>
      <c r="FW247" s="80">
        <v>0.94114559810833731</v>
      </c>
      <c r="FX247" s="80">
        <v>0.77672822659270813</v>
      </c>
      <c r="FY247" s="80">
        <v>0.5</v>
      </c>
      <c r="FZ247" s="80">
        <v>0.7983144779176653</v>
      </c>
      <c r="GA247" s="80">
        <v>0.7832316442034899</v>
      </c>
      <c r="GB247" s="80">
        <v>0.79195952929889191</v>
      </c>
      <c r="GC247" s="80">
        <v>0.82829874590932895</v>
      </c>
      <c r="GD247" s="80">
        <v>0</v>
      </c>
      <c r="GE247" s="80">
        <v>0.86126526401561476</v>
      </c>
      <c r="GF247" s="80">
        <v>0</v>
      </c>
      <c r="GG247" s="80">
        <v>0.79442782282553637</v>
      </c>
      <c r="GH247" s="80">
        <v>0.86348437298127168</v>
      </c>
      <c r="GI247" s="80">
        <v>0.86894672267257167</v>
      </c>
      <c r="GJ247" s="80">
        <v>0.86894672267257167</v>
      </c>
      <c r="GK247" s="80">
        <v>0</v>
      </c>
      <c r="GL247" s="80">
        <v>0.82296831691851047</v>
      </c>
      <c r="GM247" s="80">
        <v>0.83923376376254644</v>
      </c>
      <c r="GN247" s="80">
        <v>0.94892778700967795</v>
      </c>
      <c r="GO247" s="80">
        <v>0.70127182399375154</v>
      </c>
      <c r="GP247" s="80">
        <v>0.99268687693887236</v>
      </c>
      <c r="GQ247" s="80">
        <v>0</v>
      </c>
      <c r="GR247" s="80">
        <v>0.82838304665702434</v>
      </c>
      <c r="GS247" s="80">
        <v>0</v>
      </c>
      <c r="GT247" s="80">
        <v>0.83686402077685063</v>
      </c>
      <c r="GU247" s="80">
        <v>0.57991377008090528</v>
      </c>
      <c r="GV247" s="80">
        <v>0</v>
      </c>
      <c r="GW247" s="80">
        <v>0</v>
      </c>
      <c r="GX247" s="80">
        <v>0</v>
      </c>
      <c r="GY247" s="80">
        <v>0</v>
      </c>
      <c r="GZ247" s="80">
        <v>0.75202846647982369</v>
      </c>
      <c r="HA247" s="80">
        <v>0.94353921614442082</v>
      </c>
      <c r="HB247" s="80">
        <v>0.49629265891146818</v>
      </c>
      <c r="HC247" s="80">
        <v>0</v>
      </c>
      <c r="HD247" s="80">
        <v>0.75677793432769602</v>
      </c>
      <c r="HE247" s="80">
        <v>0.7559996382746399</v>
      </c>
      <c r="HF247" s="80">
        <v>0.71854072023829374</v>
      </c>
      <c r="HG247" s="80">
        <v>0.72182228660116965</v>
      </c>
      <c r="HH247" s="80">
        <v>1</v>
      </c>
      <c r="HI247" s="80">
        <v>1</v>
      </c>
      <c r="HJ247" s="80">
        <v>0.62774269549593809</v>
      </c>
      <c r="HK247" s="80">
        <v>0.78205267699467174</v>
      </c>
      <c r="HL247" s="80">
        <v>0</v>
      </c>
      <c r="HM247" s="80">
        <v>0.54963804767519764</v>
      </c>
      <c r="HN247" s="80">
        <v>0.88891354017670943</v>
      </c>
      <c r="HO247" s="80">
        <v>0.62436718023315496</v>
      </c>
      <c r="HP247" s="80">
        <v>0</v>
      </c>
      <c r="HQ247" s="80">
        <v>0</v>
      </c>
      <c r="HR247" s="80">
        <v>0</v>
      </c>
      <c r="HS247" s="80">
        <v>0</v>
      </c>
      <c r="HT247" s="80">
        <v>0</v>
      </c>
      <c r="HU247" s="80">
        <v>0</v>
      </c>
      <c r="HV247" s="80">
        <v>0.77084508703618615</v>
      </c>
      <c r="HW247" s="80">
        <v>0</v>
      </c>
      <c r="HX247" s="80">
        <v>0</v>
      </c>
      <c r="HY247" s="80">
        <v>0</v>
      </c>
      <c r="HZ247" s="80">
        <v>0.8133477696244209</v>
      </c>
      <c r="IA247" s="80">
        <v>0.82701826615499352</v>
      </c>
      <c r="IB247" s="80">
        <v>0.82636373960280629</v>
      </c>
      <c r="IC247" s="80">
        <v>0</v>
      </c>
      <c r="ID247" s="80">
        <v>0</v>
      </c>
      <c r="IE247" s="80">
        <v>0.99417707673332678</v>
      </c>
      <c r="IF247" s="80">
        <v>0</v>
      </c>
      <c r="IG247" s="80">
        <v>0.82443699199280585</v>
      </c>
      <c r="IH247" s="80">
        <v>0.81386530604457596</v>
      </c>
      <c r="II247" s="80">
        <v>0</v>
      </c>
      <c r="IJ247" s="80">
        <v>0.86421563506218912</v>
      </c>
      <c r="IK247" s="80">
        <v>0</v>
      </c>
      <c r="IL247" s="80">
        <v>0.81819406956394825</v>
      </c>
      <c r="IM247" s="80">
        <v>0.81818181813283186</v>
      </c>
      <c r="IN247" s="80">
        <v>0.81819406998473476</v>
      </c>
      <c r="IO247" s="80">
        <v>0.81819406944292772</v>
      </c>
      <c r="IP247" s="80">
        <v>0.81819406952920937</v>
      </c>
      <c r="IQ247" s="80">
        <v>1</v>
      </c>
      <c r="IR247" s="80">
        <v>0.99999999999999989</v>
      </c>
      <c r="IS247" s="80">
        <v>1</v>
      </c>
      <c r="IT247" s="80">
        <v>1</v>
      </c>
      <c r="IU247" s="80">
        <v>1</v>
      </c>
      <c r="IV247" s="80">
        <v>0.81769436286996866</v>
      </c>
      <c r="IW247" s="80">
        <v>1</v>
      </c>
      <c r="IX247" s="80">
        <v>0.81299213005266602</v>
      </c>
      <c r="IY247" s="80">
        <v>0</v>
      </c>
      <c r="IZ247" s="80">
        <v>0</v>
      </c>
      <c r="JA247" s="80">
        <v>0</v>
      </c>
      <c r="JB247" s="80">
        <v>0.66666666666666674</v>
      </c>
      <c r="JC247" s="80">
        <v>0.5</v>
      </c>
      <c r="JD247" s="80">
        <v>0</v>
      </c>
      <c r="JE247" s="80">
        <v>0</v>
      </c>
      <c r="JF247" s="80">
        <v>0</v>
      </c>
      <c r="JG247" s="80">
        <v>1</v>
      </c>
      <c r="JH247" s="80">
        <v>0</v>
      </c>
      <c r="JI247" s="80">
        <v>0</v>
      </c>
      <c r="JJ247" s="80">
        <v>0</v>
      </c>
      <c r="JK247" s="80">
        <v>0.76007477877232599</v>
      </c>
      <c r="JL247" s="80">
        <v>0.94907477211861502</v>
      </c>
      <c r="JM247" s="80">
        <v>0.88217171027387975</v>
      </c>
      <c r="JN247" s="80">
        <v>0.66666666666666663</v>
      </c>
      <c r="JO247" s="80">
        <v>0.94923765262411663</v>
      </c>
      <c r="JP247" s="80">
        <v>0.5760317977318492</v>
      </c>
      <c r="JQ247" s="80">
        <v>0.80169985112949171</v>
      </c>
      <c r="JR247" s="80">
        <v>0.43169864731130692</v>
      </c>
      <c r="JS247" s="80">
        <v>0</v>
      </c>
      <c r="JT247" s="80">
        <v>0</v>
      </c>
      <c r="JU247" s="80">
        <v>0</v>
      </c>
      <c r="JV247" s="80">
        <v>0</v>
      </c>
      <c r="JW247" s="80">
        <v>0</v>
      </c>
      <c r="JX247" s="80">
        <v>0</v>
      </c>
      <c r="JY247" s="80">
        <v>1</v>
      </c>
      <c r="JZ247" s="80">
        <v>1</v>
      </c>
      <c r="KA247" s="80">
        <v>0</v>
      </c>
      <c r="KB247" s="80">
        <v>1</v>
      </c>
      <c r="KC247" s="80">
        <v>0</v>
      </c>
      <c r="KD247" s="80">
        <v>0</v>
      </c>
      <c r="KE247" s="80">
        <v>0</v>
      </c>
      <c r="KF247" s="80">
        <v>0</v>
      </c>
      <c r="KG247" s="80">
        <v>0</v>
      </c>
      <c r="KH247" s="80">
        <v>0.25683902431606481</v>
      </c>
      <c r="KI247" s="80">
        <v>0.63539344477670501</v>
      </c>
      <c r="KJ247" s="80">
        <v>0</v>
      </c>
      <c r="KK247" s="80">
        <v>0</v>
      </c>
      <c r="KL247" s="80">
        <v>1</v>
      </c>
      <c r="KM247" s="80">
        <v>0.77921905571994288</v>
      </c>
      <c r="KN247" s="80">
        <v>0.78826823355222386</v>
      </c>
      <c r="KO247" s="80">
        <v>0.76929782365709121</v>
      </c>
      <c r="KP247" s="80">
        <v>0.87359349100817063</v>
      </c>
      <c r="KQ247" s="80">
        <v>0</v>
      </c>
      <c r="KR247" s="80">
        <v>0</v>
      </c>
      <c r="KS247" s="80">
        <v>0.85886143019198913</v>
      </c>
      <c r="KT247" s="80">
        <v>0.75331430595092375</v>
      </c>
      <c r="KU247" s="80">
        <v>0</v>
      </c>
      <c r="KV247" s="80">
        <v>0.85490399516282167</v>
      </c>
      <c r="KW247" s="80">
        <v>0</v>
      </c>
      <c r="KX247" s="80">
        <v>0.76996264200678022</v>
      </c>
      <c r="KY247" s="80">
        <v>0.74084019761097375</v>
      </c>
      <c r="KZ247" s="80">
        <v>0.72739843858617703</v>
      </c>
      <c r="LA247" s="80">
        <v>0.77255614703380215</v>
      </c>
      <c r="LB247" s="80">
        <v>0.84340828921387012</v>
      </c>
      <c r="LC247" s="80">
        <v>0.83705244176338733</v>
      </c>
      <c r="LD247" s="80">
        <v>0.83589973934000195</v>
      </c>
      <c r="LE247" s="80">
        <v>0.76352217537034528</v>
      </c>
      <c r="LF247" s="80">
        <v>0.80584647350469019</v>
      </c>
      <c r="LG247" s="80">
        <v>0</v>
      </c>
      <c r="LH247" s="80">
        <v>0.80136250981865698</v>
      </c>
      <c r="LI247" s="80">
        <v>0.82116175378126399</v>
      </c>
      <c r="LJ247" s="80">
        <v>0.6903238171471584</v>
      </c>
      <c r="LK247" s="80">
        <v>0.79393078659752303</v>
      </c>
      <c r="LL247" s="80">
        <v>0.6256438297241721</v>
      </c>
      <c r="LM247" s="80">
        <v>0.8092567895453151</v>
      </c>
      <c r="LN247" s="80">
        <v>0.68822225213358634</v>
      </c>
      <c r="LO247" s="80">
        <v>0.80655977281093738</v>
      </c>
      <c r="LP247" s="80">
        <v>0.85933623613083698</v>
      </c>
      <c r="LQ247" s="80">
        <v>0.67827375061275841</v>
      </c>
      <c r="LR247" s="80">
        <v>0.79086766222521609</v>
      </c>
      <c r="LS247" s="80">
        <v>0.78875553606029225</v>
      </c>
      <c r="LT247" s="80">
        <v>0</v>
      </c>
      <c r="LU247" s="80">
        <v>0.77181339947351402</v>
      </c>
      <c r="LV247" s="80">
        <v>0.80309004290077879</v>
      </c>
      <c r="LW247" s="80">
        <v>0.80992983413875375</v>
      </c>
      <c r="LX247" s="80">
        <v>0.75053227474181039</v>
      </c>
      <c r="LY247" s="80">
        <v>0</v>
      </c>
      <c r="LZ247" s="80">
        <v>0.86302162310814678</v>
      </c>
      <c r="MA247" s="80">
        <v>0.98800221935648858</v>
      </c>
      <c r="MB247" s="80">
        <v>0.82087578031689801</v>
      </c>
      <c r="MC247" s="80">
        <v>0</v>
      </c>
      <c r="MD247" s="80">
        <v>0.80332382550114112</v>
      </c>
      <c r="ME247" s="80">
        <v>0.8228113940061067</v>
      </c>
      <c r="MF247" s="80">
        <v>0.75282916230514607</v>
      </c>
      <c r="MG247" s="80">
        <v>0.7636634010907476</v>
      </c>
      <c r="MH247" s="80">
        <v>0.58081321770546035</v>
      </c>
      <c r="MI247" s="80">
        <v>0.55574612333512474</v>
      </c>
      <c r="MJ247" s="80">
        <v>0.75904610512052451</v>
      </c>
      <c r="MK247" s="80">
        <v>0</v>
      </c>
      <c r="ML247" s="80">
        <v>0.5</v>
      </c>
      <c r="MM247" s="80">
        <v>0.6016173636451162</v>
      </c>
      <c r="MN247" s="80">
        <v>0.87684050644878675</v>
      </c>
      <c r="MO247" s="80">
        <v>0.48725380219929526</v>
      </c>
      <c r="MP247" s="80">
        <v>0.66666666666666663</v>
      </c>
      <c r="MQ247" s="80">
        <v>0.72504881547467048</v>
      </c>
      <c r="MR247" s="80">
        <v>1</v>
      </c>
      <c r="MS247" s="80">
        <v>0.79257989984839727</v>
      </c>
      <c r="MT247" s="80">
        <v>0.8123721419347707</v>
      </c>
      <c r="MU247" s="80">
        <v>0.79843379754043853</v>
      </c>
      <c r="MV247" s="80">
        <v>0.82956608669527088</v>
      </c>
      <c r="MW247" s="80">
        <v>0</v>
      </c>
      <c r="MX247" s="80">
        <v>0</v>
      </c>
      <c r="MY247" s="80">
        <v>0</v>
      </c>
      <c r="MZ247" s="80">
        <v>0.80344244686154775</v>
      </c>
      <c r="NA247" s="80">
        <v>1</v>
      </c>
      <c r="NB247" s="80">
        <v>1</v>
      </c>
      <c r="NC247" s="80">
        <v>0</v>
      </c>
      <c r="ND247" s="80">
        <v>0.78718526418939594</v>
      </c>
      <c r="NE247" s="80">
        <v>0.78718526418939594</v>
      </c>
      <c r="NF247" s="80">
        <v>0</v>
      </c>
      <c r="NG247" s="80">
        <v>0.83811005067427347</v>
      </c>
      <c r="NH247" s="80">
        <v>0.76514456030503641</v>
      </c>
      <c r="NI247" s="80">
        <v>0.8601772359016292</v>
      </c>
      <c r="NJ247" s="80">
        <v>0.85870141264512678</v>
      </c>
      <c r="NK247" s="80">
        <v>0.86066918325842245</v>
      </c>
      <c r="NL247" s="80">
        <v>0.82956608669527088</v>
      </c>
      <c r="NM247" s="80">
        <v>0.9463048714472746</v>
      </c>
      <c r="NN247" s="80">
        <v>0.97150032187963264</v>
      </c>
      <c r="NO247" s="80">
        <v>0</v>
      </c>
      <c r="NP247" s="80">
        <v>0.74881773370687388</v>
      </c>
      <c r="NQ247" s="80">
        <v>0.66666666666666663</v>
      </c>
      <c r="NR247" s="80">
        <v>1</v>
      </c>
      <c r="NS247" s="80">
        <v>0.66666666666666663</v>
      </c>
      <c r="NT247" s="80">
        <v>0.94543463557253204</v>
      </c>
      <c r="NU247" s="80">
        <v>0.89381819541260887</v>
      </c>
      <c r="NV247" s="80">
        <v>1</v>
      </c>
      <c r="NW247" s="80">
        <v>0</v>
      </c>
      <c r="NX247" s="80">
        <v>0</v>
      </c>
      <c r="NY247" s="80">
        <v>0</v>
      </c>
      <c r="NZ247" s="80">
        <v>0</v>
      </c>
      <c r="OA247" s="80">
        <v>0.74846898590737743</v>
      </c>
      <c r="OB247" s="80">
        <v>0.88202010691222421</v>
      </c>
      <c r="OC247" s="80">
        <v>1.0000000000000002</v>
      </c>
      <c r="OD247" s="80">
        <v>1</v>
      </c>
      <c r="OE247" s="80">
        <v>1</v>
      </c>
      <c r="OF247" s="80">
        <v>0.88131313138026157</v>
      </c>
      <c r="OG247" s="80">
        <v>0</v>
      </c>
      <c r="OH247" s="80">
        <v>0.88131313137486078</v>
      </c>
      <c r="OI247" s="80">
        <v>0</v>
      </c>
      <c r="OJ247" s="80">
        <v>0.99746062835473737</v>
      </c>
      <c r="OK247" s="80">
        <v>0.99875984804368856</v>
      </c>
      <c r="OL247" s="80">
        <v>0.99875984804368856</v>
      </c>
      <c r="OM247" s="80">
        <v>1</v>
      </c>
      <c r="ON247" s="80">
        <v>1</v>
      </c>
      <c r="OO247" s="80">
        <v>0.98812802516190801</v>
      </c>
      <c r="OP247" s="80">
        <v>0.8584812302746756</v>
      </c>
      <c r="OQ247" s="80">
        <v>0</v>
      </c>
      <c r="OR247" s="80">
        <v>0</v>
      </c>
      <c r="OS247" s="80">
        <v>0.88927448137790732</v>
      </c>
      <c r="OT247" s="80">
        <v>0.83622137311265088</v>
      </c>
      <c r="OU247" s="80">
        <v>0.83364235197272973</v>
      </c>
      <c r="OV247" s="80">
        <v>1</v>
      </c>
      <c r="OW247" s="80">
        <v>0.81919572276730268</v>
      </c>
      <c r="OX247" s="80">
        <v>0</v>
      </c>
      <c r="OY247" s="80">
        <v>0</v>
      </c>
      <c r="OZ247" s="80">
        <v>0.95599161750051664</v>
      </c>
      <c r="PA247" s="80">
        <v>0.95916099612098338</v>
      </c>
      <c r="PB247" s="80">
        <v>0</v>
      </c>
      <c r="PC247" s="80">
        <v>0</v>
      </c>
      <c r="PD247" s="80">
        <v>0</v>
      </c>
      <c r="PE247" s="80">
        <v>0</v>
      </c>
      <c r="PF247" s="80">
        <v>0</v>
      </c>
      <c r="PG247" s="80">
        <v>1</v>
      </c>
      <c r="PH247" s="80">
        <v>1</v>
      </c>
      <c r="PI247" s="80">
        <v>1</v>
      </c>
      <c r="PJ247" s="80">
        <v>0</v>
      </c>
      <c r="PK247" s="80">
        <v>0</v>
      </c>
      <c r="PL247" s="80">
        <v>0</v>
      </c>
      <c r="PM247" s="80">
        <v>0.91860440495559337</v>
      </c>
      <c r="PN247" s="80">
        <v>0.87883286190636356</v>
      </c>
      <c r="PO247" s="80">
        <v>0</v>
      </c>
      <c r="PP247" s="80">
        <v>0</v>
      </c>
      <c r="PQ247" s="80">
        <v>0</v>
      </c>
      <c r="PR247" s="80">
        <v>0</v>
      </c>
      <c r="PS247" s="80">
        <v>0</v>
      </c>
      <c r="PT247" s="80">
        <v>0</v>
      </c>
      <c r="PU247" s="80">
        <v>0.75500179877065776</v>
      </c>
      <c r="PV247" s="80">
        <v>0</v>
      </c>
      <c r="PW247" s="80">
        <v>0</v>
      </c>
      <c r="PX247" s="80">
        <v>1</v>
      </c>
      <c r="PY247" s="80">
        <v>0</v>
      </c>
      <c r="PZ247" s="80">
        <v>0</v>
      </c>
      <c r="QA247" s="80">
        <v>0.5474044066414967</v>
      </c>
      <c r="QB247" s="80">
        <v>0</v>
      </c>
      <c r="QC247" s="80">
        <v>0.86753359245612194</v>
      </c>
      <c r="QD247" s="80">
        <v>0.87133749594254872</v>
      </c>
      <c r="QE247" s="80">
        <v>1</v>
      </c>
      <c r="QF247" s="80">
        <v>1</v>
      </c>
      <c r="QG247" s="80">
        <v>1</v>
      </c>
      <c r="QH247" s="80">
        <v>1</v>
      </c>
      <c r="QI247" s="80">
        <v>0.75</v>
      </c>
      <c r="QJ247" s="80">
        <v>0.36247566777728168</v>
      </c>
      <c r="QK247" s="80">
        <v>0.75608460687849988</v>
      </c>
      <c r="QL247" s="80">
        <v>0.98921981770639578</v>
      </c>
      <c r="QM247" s="80">
        <v>0.97899608423292261</v>
      </c>
      <c r="QN247" s="80">
        <v>0.59199508259095379</v>
      </c>
      <c r="QO247" s="80">
        <v>0.81160829440220139</v>
      </c>
      <c r="QP247" s="80">
        <v>0.97025923528607028</v>
      </c>
      <c r="QQ247" s="80">
        <v>0.86397489676752848</v>
      </c>
      <c r="QR247" s="80">
        <v>0.81943198034746134</v>
      </c>
      <c r="QS247" s="80">
        <v>0.85718365124093565</v>
      </c>
      <c r="QT247" s="80">
        <v>1</v>
      </c>
      <c r="QU247" s="80">
        <v>0</v>
      </c>
      <c r="QV247" s="80">
        <v>0</v>
      </c>
      <c r="QW247" s="80">
        <v>0.76365018001570917</v>
      </c>
      <c r="QX247" s="80">
        <v>0.76351292215051547</v>
      </c>
      <c r="QY247" s="80">
        <v>0.93055585642241312</v>
      </c>
      <c r="QZ247" s="80">
        <v>0.96313858745054559</v>
      </c>
      <c r="RA247" s="80">
        <v>0</v>
      </c>
      <c r="RB247" s="80">
        <v>0</v>
      </c>
      <c r="RC247" s="80">
        <v>0</v>
      </c>
      <c r="RD247" s="80">
        <v>0</v>
      </c>
      <c r="RE247" s="80">
        <v>0</v>
      </c>
      <c r="RF247" s="80">
        <v>0</v>
      </c>
      <c r="RG247" s="80">
        <v>0</v>
      </c>
      <c r="RH247" s="80">
        <v>0</v>
      </c>
      <c r="RI247" s="80">
        <v>0.87363585931497123</v>
      </c>
      <c r="RJ247" s="80">
        <v>0.80686380679362724</v>
      </c>
      <c r="RK247" s="80">
        <v>0.80786689668548117</v>
      </c>
      <c r="RL247" s="80">
        <v>0.77639832867522762</v>
      </c>
      <c r="RM247" s="80">
        <v>0.78399486598662815</v>
      </c>
      <c r="RN247" s="80">
        <v>0.82929660749985057</v>
      </c>
      <c r="RO247" s="80">
        <v>0.85113188229449488</v>
      </c>
      <c r="RP247" s="80">
        <v>0</v>
      </c>
      <c r="RQ247" s="80">
        <v>0</v>
      </c>
      <c r="RR247" s="80">
        <v>0</v>
      </c>
      <c r="RS247" s="80">
        <v>0</v>
      </c>
      <c r="RT247" s="80">
        <v>0.60659316686026277</v>
      </c>
      <c r="RU247" s="80">
        <v>0</v>
      </c>
      <c r="RV247" s="80">
        <v>0.8751633839311318</v>
      </c>
      <c r="RW247" s="80">
        <v>0.74575406212496786</v>
      </c>
      <c r="RX247" s="80">
        <v>0</v>
      </c>
      <c r="RY247" s="80">
        <v>0.11154922234532286</v>
      </c>
      <c r="RZ247" s="80">
        <v>0</v>
      </c>
      <c r="SA247" s="80">
        <v>0</v>
      </c>
      <c r="SB247" s="80">
        <v>0</v>
      </c>
      <c r="SC247" s="80">
        <v>0.86979512975779771</v>
      </c>
      <c r="SD247" s="80">
        <v>0</v>
      </c>
      <c r="SE247" s="80">
        <v>0</v>
      </c>
      <c r="SF247" s="80">
        <v>0</v>
      </c>
      <c r="SG247" s="80">
        <v>0.50011550209638289</v>
      </c>
      <c r="SH247" s="80">
        <v>0.79139312936733497</v>
      </c>
      <c r="SI247" s="80">
        <v>0.65446222238282348</v>
      </c>
      <c r="SJ247" s="80">
        <v>0</v>
      </c>
      <c r="SK247" s="80">
        <v>0.83473832136801951</v>
      </c>
      <c r="SL247" s="80">
        <v>0.83473832136801951</v>
      </c>
      <c r="SM247" s="80">
        <v>0</v>
      </c>
      <c r="SN247" s="80">
        <v>0.89167922899281649</v>
      </c>
      <c r="SO247" s="80">
        <v>0</v>
      </c>
      <c r="SP247" s="80">
        <v>0.933698428743992</v>
      </c>
      <c r="SQ247" s="80">
        <v>0.9774527311703024</v>
      </c>
      <c r="SR247" s="80">
        <v>0.77144450824715249</v>
      </c>
      <c r="SS247" s="80">
        <v>0.87729911987548759</v>
      </c>
      <c r="ST247" s="80">
        <v>0</v>
      </c>
      <c r="SU247" s="80">
        <v>0</v>
      </c>
      <c r="SV247" s="80">
        <v>0</v>
      </c>
      <c r="SW247" s="80">
        <v>0.82830519683491077</v>
      </c>
      <c r="SX247" s="80">
        <v>0.81414249317362397</v>
      </c>
      <c r="SY247" s="80">
        <v>0.83638223973221071</v>
      </c>
      <c r="SZ247" s="80">
        <v>0.86166985581915922</v>
      </c>
      <c r="TA247" s="80">
        <v>0.817850423569362</v>
      </c>
      <c r="TB247" s="80">
        <v>0.7358926040403766</v>
      </c>
      <c r="TC247" s="80">
        <v>0.82845917171359251</v>
      </c>
      <c r="TD247" s="80">
        <v>0</v>
      </c>
      <c r="TE247" s="80">
        <v>0.75271594498950445</v>
      </c>
      <c r="TF247" s="80">
        <v>0</v>
      </c>
      <c r="TG247" s="80">
        <v>0</v>
      </c>
      <c r="TH247" s="80">
        <v>0.73017882170975246</v>
      </c>
      <c r="TI247" s="80">
        <v>0.80759868047402716</v>
      </c>
      <c r="TJ247" s="80">
        <v>0.90332017370326811</v>
      </c>
      <c r="TK247" s="80">
        <v>0.94656585927250081</v>
      </c>
      <c r="TL247" s="80">
        <v>1</v>
      </c>
      <c r="TM247" s="80">
        <v>1.0000000000000002</v>
      </c>
      <c r="TN247" s="80">
        <v>1.0000000000000002</v>
      </c>
      <c r="TO247" s="80">
        <v>0</v>
      </c>
      <c r="TP247" s="80">
        <v>0</v>
      </c>
      <c r="TQ247" s="80">
        <v>0</v>
      </c>
      <c r="TR247" s="80">
        <v>1</v>
      </c>
      <c r="TS247" s="80">
        <v>0.78730438214713616</v>
      </c>
      <c r="TT247" s="80">
        <v>1</v>
      </c>
      <c r="TU247" s="80">
        <v>0.71727270936612852</v>
      </c>
      <c r="TV247" s="80">
        <v>0</v>
      </c>
      <c r="TW247" s="80">
        <v>0.85997749936015189</v>
      </c>
      <c r="TX247" s="80">
        <v>0</v>
      </c>
      <c r="TY247" s="80">
        <v>0.77284294070106485</v>
      </c>
      <c r="TZ247" s="80">
        <v>0</v>
      </c>
      <c r="UA247" s="80">
        <v>0</v>
      </c>
      <c r="UB247" s="80">
        <v>0.67181439465498793</v>
      </c>
      <c r="UC247" s="80">
        <v>0.90904876735547568</v>
      </c>
      <c r="UD247" s="80">
        <v>1</v>
      </c>
      <c r="UE247" s="80">
        <v>0</v>
      </c>
      <c r="UF247" s="80">
        <v>4.5710740115293837E-2</v>
      </c>
      <c r="UG247" s="80">
        <v>0.81750953419744044</v>
      </c>
    </row>
    <row r="248" spans="1:555">
      <c r="A248" s="736"/>
      <c r="B248" s="75">
        <v>43770</v>
      </c>
      <c r="C248" s="80">
        <v>0.9140639689170027</v>
      </c>
      <c r="D248" s="80">
        <v>0.93461893758575021</v>
      </c>
      <c r="E248" s="80">
        <v>0.9381830698343081</v>
      </c>
      <c r="F248" s="80">
        <v>0.97661575362304542</v>
      </c>
      <c r="G248" s="80">
        <v>0.94707856460019957</v>
      </c>
      <c r="H248" s="80">
        <v>0.95639204830522684</v>
      </c>
      <c r="I248" s="80">
        <v>0.95639205569999919</v>
      </c>
      <c r="J248" s="80">
        <v>0.95639204830067981</v>
      </c>
      <c r="K248" s="80">
        <v>0.95639140814296231</v>
      </c>
      <c r="L248" s="80">
        <v>0.90718987511046434</v>
      </c>
      <c r="M248" s="80">
        <v>0.92641828769599144</v>
      </c>
      <c r="N248" s="80">
        <v>0.93418932904356544</v>
      </c>
      <c r="O248" s="80">
        <v>0.93418930430372171</v>
      </c>
      <c r="P248" s="80">
        <v>0.8836922543515604</v>
      </c>
      <c r="Q248" s="80">
        <v>0.92330702466349956</v>
      </c>
      <c r="R248" s="80">
        <v>0.91768281307425881</v>
      </c>
      <c r="S248" s="80">
        <v>0.91157155657586864</v>
      </c>
      <c r="T248" s="80">
        <v>0.91431463087871201</v>
      </c>
      <c r="U248" s="80">
        <v>0.91433453445792512</v>
      </c>
      <c r="V248" s="80">
        <v>0.91432540351277103</v>
      </c>
      <c r="W248" s="80">
        <v>0.90259569564051911</v>
      </c>
      <c r="X248" s="80">
        <v>0.9052316444023405</v>
      </c>
      <c r="Y248" s="80">
        <v>0.90857075061709625</v>
      </c>
      <c r="Z248" s="80">
        <v>0.90806980844485841</v>
      </c>
      <c r="AA248" s="80">
        <v>0.90806980802101545</v>
      </c>
      <c r="AB248" s="80">
        <v>0.92598762925628042</v>
      </c>
      <c r="AC248" s="80">
        <v>0.93006303091647724</v>
      </c>
      <c r="AD248" s="80">
        <v>0.91679108685979704</v>
      </c>
      <c r="AE248" s="80">
        <v>0.8340630443590491</v>
      </c>
      <c r="AF248" s="80">
        <v>0.82778542518741371</v>
      </c>
      <c r="AG248" s="80">
        <v>0.8487566549572817</v>
      </c>
      <c r="AH248" s="80">
        <v>0.9082829493766581</v>
      </c>
      <c r="AI248" s="80">
        <v>0.89230928846478963</v>
      </c>
      <c r="AJ248" s="80">
        <v>0.89886049724677075</v>
      </c>
      <c r="AK248" s="80">
        <v>0.90287175656114493</v>
      </c>
      <c r="AL248" s="80">
        <v>0.95042903237905174</v>
      </c>
      <c r="AM248" s="80">
        <v>0.92738498243197243</v>
      </c>
      <c r="AN248" s="80">
        <v>0.47552719758360007</v>
      </c>
      <c r="AO248" s="80">
        <v>0.91440658709152334</v>
      </c>
      <c r="AP248" s="80">
        <v>0.91462465902848777</v>
      </c>
      <c r="AQ248" s="80">
        <v>0.90213076663651148</v>
      </c>
      <c r="AR248" s="80">
        <v>0.9247838704974668</v>
      </c>
      <c r="AS248" s="80">
        <v>0.92072552470718505</v>
      </c>
      <c r="AT248" s="80">
        <v>0.86887143949124579</v>
      </c>
      <c r="AU248" s="80">
        <v>0.88521458235836636</v>
      </c>
      <c r="AV248" s="80">
        <v>0</v>
      </c>
      <c r="AW248" s="80">
        <v>0</v>
      </c>
      <c r="AX248" s="80">
        <v>0.97811152844968097</v>
      </c>
      <c r="AY248" s="80">
        <v>0.92602486835756137</v>
      </c>
      <c r="AZ248" s="80">
        <v>0.94217509919367914</v>
      </c>
      <c r="BA248" s="80">
        <v>0</v>
      </c>
      <c r="BB248" s="80">
        <v>0.89061040696440485</v>
      </c>
      <c r="BC248" s="80">
        <v>0.98409730374428317</v>
      </c>
      <c r="BD248" s="80">
        <v>0.89489119153673369</v>
      </c>
      <c r="BE248" s="80">
        <v>0.92026353279479256</v>
      </c>
      <c r="BF248" s="80">
        <v>0.87416098608244619</v>
      </c>
      <c r="BG248" s="80">
        <v>0.90045053566784905</v>
      </c>
      <c r="BH248" s="80">
        <v>0.84880358131199019</v>
      </c>
      <c r="BI248" s="80">
        <v>0.76418548274160536</v>
      </c>
      <c r="BJ248" s="80">
        <v>0.99982541051091212</v>
      </c>
      <c r="BK248" s="80">
        <v>0.9041515595683578</v>
      </c>
      <c r="BL248" s="80">
        <v>0.91065373112183212</v>
      </c>
      <c r="BM248" s="80">
        <v>0.96202035999163527</v>
      </c>
      <c r="BN248" s="80">
        <v>0.92946102532628583</v>
      </c>
      <c r="BO248" s="80">
        <v>0.94372081790354834</v>
      </c>
      <c r="BP248" s="80">
        <v>0</v>
      </c>
      <c r="BQ248" s="80">
        <v>0.96488777665307279</v>
      </c>
      <c r="BR248" s="80">
        <v>0.89356740538082402</v>
      </c>
      <c r="BS248" s="80">
        <v>0.89221798801120511</v>
      </c>
      <c r="BT248" s="80">
        <v>0.87678742251042974</v>
      </c>
      <c r="BU248" s="80">
        <v>0.92924636340221112</v>
      </c>
      <c r="BV248" s="80">
        <v>1</v>
      </c>
      <c r="BW248" s="80">
        <v>0.91303014614211986</v>
      </c>
      <c r="BX248" s="80">
        <v>0.86960908277516125</v>
      </c>
      <c r="BY248" s="80">
        <v>0.82224542829481506</v>
      </c>
      <c r="BZ248" s="80">
        <v>0.98702539292786606</v>
      </c>
      <c r="CA248" s="80">
        <v>0</v>
      </c>
      <c r="CB248" s="80">
        <v>0</v>
      </c>
      <c r="CC248" s="80">
        <v>0.88651480391975435</v>
      </c>
      <c r="CD248" s="80">
        <v>0.94938362187061764</v>
      </c>
      <c r="CE248" s="80">
        <v>0.92075077943808203</v>
      </c>
      <c r="CF248" s="80">
        <v>0.87724195773666036</v>
      </c>
      <c r="CG248" s="80">
        <v>0.91947358979602478</v>
      </c>
      <c r="CH248" s="80">
        <v>0.91268475336338761</v>
      </c>
      <c r="CI248" s="80">
        <v>0.93042862394393799</v>
      </c>
      <c r="CJ248" s="80">
        <v>0.93879940608518075</v>
      </c>
      <c r="CK248" s="80">
        <v>0.91421447308105119</v>
      </c>
      <c r="CL248" s="80">
        <v>0.93224768887474818</v>
      </c>
      <c r="CM248" s="80">
        <v>0.90921014491865804</v>
      </c>
      <c r="CN248" s="80">
        <v>0.89164099131640784</v>
      </c>
      <c r="CO248" s="80">
        <v>0.92386995876553979</v>
      </c>
      <c r="CP248" s="80">
        <v>0.94888984900044815</v>
      </c>
      <c r="CQ248" s="80">
        <v>0</v>
      </c>
      <c r="CR248" s="80">
        <v>0.92051324699440451</v>
      </c>
      <c r="CS248" s="80">
        <v>0.91547391545042656</v>
      </c>
      <c r="CT248" s="80">
        <v>0.94998797893681686</v>
      </c>
      <c r="CU248" s="80">
        <v>0</v>
      </c>
      <c r="CV248" s="80">
        <v>0.89501253924476232</v>
      </c>
      <c r="CW248" s="80">
        <v>0.89998280992373347</v>
      </c>
      <c r="CX248" s="80">
        <v>0.94252343255147386</v>
      </c>
      <c r="CY248" s="80">
        <v>0</v>
      </c>
      <c r="CZ248" s="80">
        <v>0.91481964254415915</v>
      </c>
      <c r="DA248" s="80">
        <v>0.91447607908688477</v>
      </c>
      <c r="DB248" s="80">
        <v>0.91156017040232007</v>
      </c>
      <c r="DC248" s="80">
        <v>0</v>
      </c>
      <c r="DD248" s="80">
        <v>0.94848374016188164</v>
      </c>
      <c r="DE248" s="80">
        <v>1</v>
      </c>
      <c r="DF248" s="80">
        <v>0.95150839006415255</v>
      </c>
      <c r="DG248" s="80">
        <v>0.87131044904496713</v>
      </c>
      <c r="DH248" s="80">
        <v>0.99713703400122478</v>
      </c>
      <c r="DI248" s="80">
        <v>0.92780273297390825</v>
      </c>
      <c r="DJ248" s="80">
        <v>0</v>
      </c>
      <c r="DK248" s="80">
        <v>0.93649194431187344</v>
      </c>
      <c r="DL248" s="80">
        <v>0</v>
      </c>
      <c r="DM248" s="80">
        <v>0.89747559342972494</v>
      </c>
      <c r="DN248" s="80">
        <v>0.91801144632882958</v>
      </c>
      <c r="DO248" s="80">
        <v>0.91852891449782526</v>
      </c>
      <c r="DP248" s="80">
        <v>0.93333305392277677</v>
      </c>
      <c r="DQ248" s="80">
        <v>0.91600165113794407</v>
      </c>
      <c r="DR248" s="80">
        <v>0.9074952621399095</v>
      </c>
      <c r="DS248" s="80">
        <v>0.89341274945176841</v>
      </c>
      <c r="DT248" s="80">
        <v>0.89236862126000516</v>
      </c>
      <c r="DU248" s="80">
        <v>0.91024628228213267</v>
      </c>
      <c r="DV248" s="80">
        <v>0.91233859516660631</v>
      </c>
      <c r="DW248" s="80">
        <v>0.91336842118320072</v>
      </c>
      <c r="DX248" s="80">
        <v>0.9071037240411538</v>
      </c>
      <c r="DY248" s="80">
        <v>1</v>
      </c>
      <c r="DZ248" s="80">
        <v>0</v>
      </c>
      <c r="EA248" s="80">
        <v>0.91538107346048403</v>
      </c>
      <c r="EB248" s="80">
        <v>0</v>
      </c>
      <c r="EC248" s="80">
        <v>0.80873086704803399</v>
      </c>
      <c r="ED248" s="80">
        <v>0.94457492023011935</v>
      </c>
      <c r="EE248" s="80">
        <v>0.92943459573905141</v>
      </c>
      <c r="EF248" s="80">
        <v>0.97702431740535023</v>
      </c>
      <c r="EG248" s="80">
        <v>0.89180051221243195</v>
      </c>
      <c r="EH248" s="80">
        <v>0.89470896412883061</v>
      </c>
      <c r="EI248" s="80">
        <v>0.91125555312086415</v>
      </c>
      <c r="EJ248" s="80">
        <v>0.93613112340741655</v>
      </c>
      <c r="EK248" s="80">
        <v>0.90443186306896739</v>
      </c>
      <c r="EL248" s="80">
        <v>0.94912025760510277</v>
      </c>
      <c r="EM248" s="80">
        <v>0.90468271201063954</v>
      </c>
      <c r="EN248" s="80">
        <v>0.90068410315589453</v>
      </c>
      <c r="EO248" s="80">
        <v>0.90650137121629937</v>
      </c>
      <c r="EP248" s="80">
        <v>0.91689217212908813</v>
      </c>
      <c r="EQ248" s="80">
        <v>0.95105917132423556</v>
      </c>
      <c r="ER248" s="80">
        <v>0.90468266309718282</v>
      </c>
      <c r="ES248" s="80">
        <v>0.90436762903937562</v>
      </c>
      <c r="ET248" s="80">
        <v>0.90394691126760818</v>
      </c>
      <c r="EU248" s="80">
        <v>0.90455024515506</v>
      </c>
      <c r="EV248" s="80">
        <v>0.84537538172442184</v>
      </c>
      <c r="EW248" s="80">
        <v>0.9319439405153368</v>
      </c>
      <c r="EX248" s="80">
        <v>0</v>
      </c>
      <c r="EY248" s="80">
        <v>0.92547398137503578</v>
      </c>
      <c r="EZ248" s="80">
        <v>0.9307036021184979</v>
      </c>
      <c r="FA248" s="80">
        <v>0.94349769958684393</v>
      </c>
      <c r="FB248" s="80">
        <v>0.72514568347835462</v>
      </c>
      <c r="FC248" s="80">
        <v>0.92327719689110344</v>
      </c>
      <c r="FD248" s="80">
        <v>0</v>
      </c>
      <c r="FE248" s="80">
        <v>0</v>
      </c>
      <c r="FF248" s="80">
        <v>0.96390689330166923</v>
      </c>
      <c r="FG248" s="80">
        <v>0.9150556816956148</v>
      </c>
      <c r="FH248" s="80">
        <v>0.94144723021103649</v>
      </c>
      <c r="FI248" s="80">
        <v>0.90019635729541736</v>
      </c>
      <c r="FJ248" s="80">
        <v>0.91794441551225936</v>
      </c>
      <c r="FK248" s="80">
        <v>0.91067877369857264</v>
      </c>
      <c r="FL248" s="80">
        <v>0</v>
      </c>
      <c r="FM248" s="80">
        <v>0</v>
      </c>
      <c r="FN248" s="80">
        <v>0</v>
      </c>
      <c r="FO248" s="80">
        <v>0.91763171177366798</v>
      </c>
      <c r="FP248" s="80">
        <v>0.90232767643551925</v>
      </c>
      <c r="FQ248" s="80">
        <v>0</v>
      </c>
      <c r="FR248" s="80">
        <v>0.91478866372947532</v>
      </c>
      <c r="FS248" s="80">
        <v>0.90493719115853255</v>
      </c>
      <c r="FT248" s="80">
        <v>0.92512320384066882</v>
      </c>
      <c r="FU248" s="80">
        <v>0.90314778294843867</v>
      </c>
      <c r="FV248" s="80">
        <v>0.96764844352169121</v>
      </c>
      <c r="FW248" s="80">
        <v>0.97697819436418942</v>
      </c>
      <c r="FX248" s="80">
        <v>0.92091789658219092</v>
      </c>
      <c r="FY248" s="80">
        <v>0.5</v>
      </c>
      <c r="FZ248" s="80">
        <v>0.90427738143195646</v>
      </c>
      <c r="GA248" s="80">
        <v>0.87898458811392233</v>
      </c>
      <c r="GB248" s="80">
        <v>0.9513268237655752</v>
      </c>
      <c r="GC248" s="80">
        <v>0.92632232973591122</v>
      </c>
      <c r="GD248" s="80">
        <v>0</v>
      </c>
      <c r="GE248" s="80">
        <v>0.94059820090804258</v>
      </c>
      <c r="GF248" s="80">
        <v>0</v>
      </c>
      <c r="GG248" s="80">
        <v>0.82234190634436721</v>
      </c>
      <c r="GH248" s="80">
        <v>0.93290445761695351</v>
      </c>
      <c r="GI248" s="80">
        <v>0.94031059080087553</v>
      </c>
      <c r="GJ248" s="80">
        <v>0.94031059080087553</v>
      </c>
      <c r="GK248" s="80">
        <v>0</v>
      </c>
      <c r="GL248" s="80">
        <v>0.94481122522581285</v>
      </c>
      <c r="GM248" s="80">
        <v>0.92323738592015203</v>
      </c>
      <c r="GN248" s="80">
        <v>0.9740462153404521</v>
      </c>
      <c r="GO248" s="80">
        <v>0.9603317108290963</v>
      </c>
      <c r="GP248" s="80">
        <v>0.99268687693887236</v>
      </c>
      <c r="GQ248" s="80">
        <v>0</v>
      </c>
      <c r="GR248" s="80">
        <v>0.91324001411111622</v>
      </c>
      <c r="GS248" s="80">
        <v>0</v>
      </c>
      <c r="GT248" s="80">
        <v>0.92265707185026447</v>
      </c>
      <c r="GU248" s="80">
        <v>0.74043293204651572</v>
      </c>
      <c r="GV248" s="80">
        <v>0</v>
      </c>
      <c r="GW248" s="80">
        <v>0</v>
      </c>
      <c r="GX248" s="80">
        <v>0</v>
      </c>
      <c r="GY248" s="80">
        <v>0</v>
      </c>
      <c r="GZ248" s="80">
        <v>0.90779085949440186</v>
      </c>
      <c r="HA248" s="80">
        <v>0.9909643320397522</v>
      </c>
      <c r="HB248" s="80">
        <v>0.70536214331150104</v>
      </c>
      <c r="HC248" s="80">
        <v>0</v>
      </c>
      <c r="HD248" s="80">
        <v>0.80260641151228662</v>
      </c>
      <c r="HE248" s="80">
        <v>0.83752675135673949</v>
      </c>
      <c r="HF248" s="80">
        <v>0.76121993614142569</v>
      </c>
      <c r="HG248" s="80">
        <v>0.76468623748514575</v>
      </c>
      <c r="HH248" s="80">
        <v>1</v>
      </c>
      <c r="HI248" s="80">
        <v>1</v>
      </c>
      <c r="HJ248" s="80">
        <v>0.89465448009483106</v>
      </c>
      <c r="HK248" s="80">
        <v>0.85853661873673981</v>
      </c>
      <c r="HL248" s="80">
        <v>1</v>
      </c>
      <c r="HM248" s="80">
        <v>0.91776571261772233</v>
      </c>
      <c r="HN248" s="80">
        <v>0.99064957781633034</v>
      </c>
      <c r="HO248" s="80">
        <v>0.69764945094841979</v>
      </c>
      <c r="HP248" s="80">
        <v>0</v>
      </c>
      <c r="HQ248" s="80">
        <v>0</v>
      </c>
      <c r="HR248" s="80">
        <v>0</v>
      </c>
      <c r="HS248" s="80">
        <v>0</v>
      </c>
      <c r="HT248" s="80">
        <v>0</v>
      </c>
      <c r="HU248" s="80">
        <v>0</v>
      </c>
      <c r="HV248" s="80">
        <v>0.86954461472523426</v>
      </c>
      <c r="HW248" s="80">
        <v>0</v>
      </c>
      <c r="HX248" s="80">
        <v>0</v>
      </c>
      <c r="HY248" s="80">
        <v>0</v>
      </c>
      <c r="HZ248" s="80">
        <v>0.91228517627536465</v>
      </c>
      <c r="IA248" s="80">
        <v>0.92724820616125503</v>
      </c>
      <c r="IB248" s="80">
        <v>0.92505238595781136</v>
      </c>
      <c r="IC248" s="80">
        <v>0</v>
      </c>
      <c r="ID248" s="80">
        <v>0</v>
      </c>
      <c r="IE248" s="80">
        <v>0.99438791774298263</v>
      </c>
      <c r="IF248" s="80">
        <v>0</v>
      </c>
      <c r="IG248" s="80">
        <v>0.92579943794782682</v>
      </c>
      <c r="IH248" s="80">
        <v>0.91212323933128081</v>
      </c>
      <c r="II248" s="80">
        <v>0</v>
      </c>
      <c r="IJ248" s="80">
        <v>0.93096624341274059</v>
      </c>
      <c r="IK248" s="80">
        <v>0</v>
      </c>
      <c r="IL248" s="80">
        <v>0.90909703479142245</v>
      </c>
      <c r="IM248" s="80">
        <v>0.90909090903647982</v>
      </c>
      <c r="IN248" s="80">
        <v>0.90909703526046792</v>
      </c>
      <c r="IO248" s="80">
        <v>0.90909703468085501</v>
      </c>
      <c r="IP248" s="80">
        <v>0.90909703475077841</v>
      </c>
      <c r="IQ248" s="80">
        <v>1</v>
      </c>
      <c r="IR248" s="80">
        <v>0.99999999999999989</v>
      </c>
      <c r="IS248" s="80">
        <v>1</v>
      </c>
      <c r="IT248" s="80">
        <v>1</v>
      </c>
      <c r="IU248" s="80">
        <v>1</v>
      </c>
      <c r="IV248" s="80">
        <v>0.90884718164697731</v>
      </c>
      <c r="IW248" s="80">
        <v>1</v>
      </c>
      <c r="IX248" s="80">
        <v>0.92585832707244153</v>
      </c>
      <c r="IY248" s="80">
        <v>0</v>
      </c>
      <c r="IZ248" s="80">
        <v>0</v>
      </c>
      <c r="JA248" s="80">
        <v>0.6</v>
      </c>
      <c r="JB248" s="80">
        <v>0.66666666666666674</v>
      </c>
      <c r="JC248" s="80">
        <v>0.75</v>
      </c>
      <c r="JD248" s="80">
        <v>0</v>
      </c>
      <c r="JE248" s="80">
        <v>0</v>
      </c>
      <c r="JF248" s="80">
        <v>0</v>
      </c>
      <c r="JG248" s="80">
        <v>1</v>
      </c>
      <c r="JH248" s="80">
        <v>0</v>
      </c>
      <c r="JI248" s="80">
        <v>0</v>
      </c>
      <c r="JJ248" s="80">
        <v>0</v>
      </c>
      <c r="JK248" s="80">
        <v>0.86032849365743602</v>
      </c>
      <c r="JL248" s="80">
        <v>1.0000000000000002</v>
      </c>
      <c r="JM248" s="80">
        <v>0.97683820803208532</v>
      </c>
      <c r="JN248" s="80">
        <v>0.66666666666666663</v>
      </c>
      <c r="JO248" s="80">
        <v>0.9743145991941754</v>
      </c>
      <c r="JP248" s="80">
        <v>0.68113313193852598</v>
      </c>
      <c r="JQ248" s="80">
        <v>0.92596856488394619</v>
      </c>
      <c r="JR248" s="80">
        <v>0.44812864109205452</v>
      </c>
      <c r="JS248" s="80">
        <v>0</v>
      </c>
      <c r="JT248" s="80">
        <v>0</v>
      </c>
      <c r="JU248" s="80">
        <v>0</v>
      </c>
      <c r="JV248" s="80">
        <v>0</v>
      </c>
      <c r="JW248" s="80">
        <v>0</v>
      </c>
      <c r="JX248" s="80">
        <v>0</v>
      </c>
      <c r="JY248" s="80">
        <v>1</v>
      </c>
      <c r="JZ248" s="80">
        <v>1</v>
      </c>
      <c r="KA248" s="80">
        <v>0</v>
      </c>
      <c r="KB248" s="80">
        <v>1</v>
      </c>
      <c r="KC248" s="80">
        <v>0</v>
      </c>
      <c r="KD248" s="80">
        <v>0</v>
      </c>
      <c r="KE248" s="80">
        <v>0</v>
      </c>
      <c r="KF248" s="80">
        <v>0</v>
      </c>
      <c r="KG248" s="80">
        <v>0</v>
      </c>
      <c r="KH248" s="80">
        <v>0.5</v>
      </c>
      <c r="KI248" s="80">
        <v>0.91721191380318645</v>
      </c>
      <c r="KJ248" s="80">
        <v>0</v>
      </c>
      <c r="KK248" s="80">
        <v>0</v>
      </c>
      <c r="KL248" s="80">
        <v>1</v>
      </c>
      <c r="KM248" s="80">
        <v>0.86643902285673202</v>
      </c>
      <c r="KN248" s="80">
        <v>0.86692094762958094</v>
      </c>
      <c r="KO248" s="80">
        <v>0.87915436415181925</v>
      </c>
      <c r="KP248" s="80">
        <v>0.93679674550408532</v>
      </c>
      <c r="KQ248" s="80">
        <v>0</v>
      </c>
      <c r="KR248" s="80">
        <v>0</v>
      </c>
      <c r="KS248" s="80">
        <v>0.92608471688986993</v>
      </c>
      <c r="KT248" s="80">
        <v>0.87331115105908941</v>
      </c>
      <c r="KU248" s="80">
        <v>0</v>
      </c>
      <c r="KV248" s="80">
        <v>0.92410600044838864</v>
      </c>
      <c r="KW248" s="80">
        <v>0</v>
      </c>
      <c r="KX248" s="80">
        <v>0.88383031417307711</v>
      </c>
      <c r="KY248" s="80">
        <v>0.91635131840983675</v>
      </c>
      <c r="KZ248" s="80">
        <v>0.86030193378573094</v>
      </c>
      <c r="LA248" s="80">
        <v>0.88288079477337478</v>
      </c>
      <c r="LB248" s="80">
        <v>0.92365821624745814</v>
      </c>
      <c r="LC248" s="80">
        <v>0.91518021706064245</v>
      </c>
      <c r="LD248" s="80">
        <v>0.91335226938123748</v>
      </c>
      <c r="LE248" s="80">
        <v>0.85498325538822562</v>
      </c>
      <c r="LF248" s="80">
        <v>0.89939990159795447</v>
      </c>
      <c r="LG248" s="80">
        <v>0</v>
      </c>
      <c r="LH248" s="80">
        <v>0.90330304547945051</v>
      </c>
      <c r="LI248" s="80">
        <v>0.91851531841214484</v>
      </c>
      <c r="LJ248" s="80">
        <v>0.87016683536105521</v>
      </c>
      <c r="LK248" s="80">
        <v>0.92097444182049371</v>
      </c>
      <c r="LL248" s="80">
        <v>0.85874518323257742</v>
      </c>
      <c r="LM248" s="80">
        <v>0.91245277747789333</v>
      </c>
      <c r="LN248" s="80">
        <v>0.8288987917086067</v>
      </c>
      <c r="LO248" s="80">
        <v>0.90409681257973817</v>
      </c>
      <c r="LP248" s="80">
        <v>0.92627083807988209</v>
      </c>
      <c r="LQ248" s="80">
        <v>0.75072024455579967</v>
      </c>
      <c r="LR248" s="80">
        <v>0.89208783997888141</v>
      </c>
      <c r="LS248" s="80">
        <v>0.88852814116995615</v>
      </c>
      <c r="LT248" s="80">
        <v>0</v>
      </c>
      <c r="LU248" s="80">
        <v>0.88068745646226287</v>
      </c>
      <c r="LV248" s="80">
        <v>0.88870585783998224</v>
      </c>
      <c r="LW248" s="80">
        <v>0.91632855343301323</v>
      </c>
      <c r="LX248" s="80">
        <v>0.82433344023791799</v>
      </c>
      <c r="LY248" s="80">
        <v>0</v>
      </c>
      <c r="LZ248" s="80">
        <v>0.92421058409441814</v>
      </c>
      <c r="MA248" s="80">
        <v>0.99999999999999989</v>
      </c>
      <c r="MB248" s="80">
        <v>0.90517244812777431</v>
      </c>
      <c r="MC248" s="80">
        <v>0</v>
      </c>
      <c r="MD248" s="80">
        <v>0.90166191275057062</v>
      </c>
      <c r="ME248" s="80">
        <v>0.91457774875470788</v>
      </c>
      <c r="MF248" s="80">
        <v>0.87641458115257309</v>
      </c>
      <c r="MG248" s="80">
        <v>0.88183170054537385</v>
      </c>
      <c r="MH248" s="80">
        <v>0.8196632165254174</v>
      </c>
      <c r="MI248" s="80">
        <v>0.78179038900303321</v>
      </c>
      <c r="MJ248" s="80">
        <v>0.87612577261764368</v>
      </c>
      <c r="MK248" s="80">
        <v>0</v>
      </c>
      <c r="ML248" s="80">
        <v>0.5</v>
      </c>
      <c r="MM248" s="80">
        <v>0.79401494155703856</v>
      </c>
      <c r="MN248" s="80">
        <v>0.93842025322439349</v>
      </c>
      <c r="MO248" s="80">
        <v>0.6074527005383934</v>
      </c>
      <c r="MP248" s="80">
        <v>0.83333333333333326</v>
      </c>
      <c r="MQ248" s="80">
        <v>0.76913017714807874</v>
      </c>
      <c r="MR248" s="80">
        <v>1</v>
      </c>
      <c r="MS248" s="80">
        <v>0.85519581294104974</v>
      </c>
      <c r="MT248" s="80">
        <v>0.87880972932816981</v>
      </c>
      <c r="MU248" s="80">
        <v>0.87097137471875952</v>
      </c>
      <c r="MV248" s="80">
        <v>0.91549752720115352</v>
      </c>
      <c r="MW248" s="80">
        <v>0</v>
      </c>
      <c r="MX248" s="80">
        <v>0</v>
      </c>
      <c r="MY248" s="80">
        <v>0</v>
      </c>
      <c r="MZ248" s="80">
        <v>0.88738515887942149</v>
      </c>
      <c r="NA248" s="80">
        <v>1</v>
      </c>
      <c r="NB248" s="80">
        <v>1</v>
      </c>
      <c r="NC248" s="80">
        <v>0</v>
      </c>
      <c r="ND248" s="80">
        <v>0.87807574982970638</v>
      </c>
      <c r="NE248" s="80">
        <v>0.87807574982970638</v>
      </c>
      <c r="NF248" s="80">
        <v>0</v>
      </c>
      <c r="NG248" s="80">
        <v>0.88133927476847262</v>
      </c>
      <c r="NH248" s="80">
        <v>0.85468984178132779</v>
      </c>
      <c r="NI248" s="80">
        <v>0.89551778772599744</v>
      </c>
      <c r="NJ248" s="80">
        <v>0.93061161859972263</v>
      </c>
      <c r="NK248" s="80">
        <v>0.88381981057312675</v>
      </c>
      <c r="NL248" s="80">
        <v>0.91549752720115352</v>
      </c>
      <c r="NM248" s="80">
        <v>0.97280181973858926</v>
      </c>
      <c r="NN248" s="80">
        <v>0.99495523600665692</v>
      </c>
      <c r="NO248" s="80">
        <v>0</v>
      </c>
      <c r="NP248" s="80">
        <v>1</v>
      </c>
      <c r="NQ248" s="80">
        <v>1</v>
      </c>
      <c r="NR248" s="80">
        <v>1</v>
      </c>
      <c r="NS248" s="80">
        <v>0.66666666666666663</v>
      </c>
      <c r="NT248" s="80">
        <v>0.97652985224274447</v>
      </c>
      <c r="NU248" s="80">
        <v>0.95230048222786634</v>
      </c>
      <c r="NV248" s="80">
        <v>1</v>
      </c>
      <c r="NW248" s="80">
        <v>0</v>
      </c>
      <c r="NX248" s="80">
        <v>0</v>
      </c>
      <c r="NY248" s="80">
        <v>0</v>
      </c>
      <c r="NZ248" s="80">
        <v>0</v>
      </c>
      <c r="OA248" s="80">
        <v>0.97997527850614952</v>
      </c>
      <c r="OB248" s="80">
        <v>0.97130377390626443</v>
      </c>
      <c r="OC248" s="80">
        <v>1.0000000000000002</v>
      </c>
      <c r="OD248" s="80">
        <v>1</v>
      </c>
      <c r="OE248" s="80">
        <v>1</v>
      </c>
      <c r="OF248" s="80">
        <v>0.97095959596380788</v>
      </c>
      <c r="OG248" s="80">
        <v>0</v>
      </c>
      <c r="OH248" s="80">
        <v>0.97095959596380788</v>
      </c>
      <c r="OI248" s="80">
        <v>0</v>
      </c>
      <c r="OJ248" s="80">
        <v>0.99936829315189379</v>
      </c>
      <c r="OK248" s="80">
        <v>1</v>
      </c>
      <c r="OL248" s="80">
        <v>1</v>
      </c>
      <c r="OM248" s="80">
        <v>1</v>
      </c>
      <c r="ON248" s="80">
        <v>1</v>
      </c>
      <c r="OO248" s="80">
        <v>0.99487469894312963</v>
      </c>
      <c r="OP248" s="80">
        <v>0.93824058803133303</v>
      </c>
      <c r="OQ248" s="80">
        <v>0</v>
      </c>
      <c r="OR248" s="80">
        <v>0</v>
      </c>
      <c r="OS248" s="80">
        <v>0.94740489642457892</v>
      </c>
      <c r="OT248" s="80">
        <v>0.91866115010928273</v>
      </c>
      <c r="OU248" s="80">
        <v>0.91682117594794588</v>
      </c>
      <c r="OV248" s="80">
        <v>1</v>
      </c>
      <c r="OW248" s="80">
        <v>0.90959786134200327</v>
      </c>
      <c r="OX248" s="80">
        <v>0</v>
      </c>
      <c r="OY248" s="80">
        <v>0</v>
      </c>
      <c r="OZ248" s="80">
        <v>0.98732983804007901</v>
      </c>
      <c r="PA248" s="80">
        <v>0.98954526950125965</v>
      </c>
      <c r="PB248" s="80">
        <v>0</v>
      </c>
      <c r="PC248" s="80">
        <v>0</v>
      </c>
      <c r="PD248" s="80">
        <v>0</v>
      </c>
      <c r="PE248" s="80">
        <v>0</v>
      </c>
      <c r="PF248" s="80">
        <v>0</v>
      </c>
      <c r="PG248" s="80">
        <v>1</v>
      </c>
      <c r="PH248" s="80">
        <v>1</v>
      </c>
      <c r="PI248" s="80">
        <v>1</v>
      </c>
      <c r="PJ248" s="80">
        <v>0</v>
      </c>
      <c r="PK248" s="80">
        <v>0</v>
      </c>
      <c r="PL248" s="80">
        <v>0</v>
      </c>
      <c r="PM248" s="80">
        <v>0.96790175762277353</v>
      </c>
      <c r="PN248" s="80">
        <v>0.95447025566710231</v>
      </c>
      <c r="PO248" s="80">
        <v>0</v>
      </c>
      <c r="PP248" s="80">
        <v>0</v>
      </c>
      <c r="PQ248" s="80">
        <v>0</v>
      </c>
      <c r="PR248" s="80">
        <v>0</v>
      </c>
      <c r="PS248" s="80">
        <v>0</v>
      </c>
      <c r="PT248" s="80">
        <v>0</v>
      </c>
      <c r="PU248" s="80">
        <v>0.76554010204913048</v>
      </c>
      <c r="PV248" s="80">
        <v>0</v>
      </c>
      <c r="PW248" s="80">
        <v>0</v>
      </c>
      <c r="PX248" s="80">
        <v>1</v>
      </c>
      <c r="PY248" s="80">
        <v>0</v>
      </c>
      <c r="PZ248" s="80">
        <v>0</v>
      </c>
      <c r="QA248" s="80">
        <v>0.66666666666666674</v>
      </c>
      <c r="QB248" s="80">
        <v>0</v>
      </c>
      <c r="QC248" s="80">
        <v>0.91700137117705993</v>
      </c>
      <c r="QD248" s="80">
        <v>0.87429330414894224</v>
      </c>
      <c r="QE248" s="80">
        <v>1</v>
      </c>
      <c r="QF248" s="80">
        <v>1</v>
      </c>
      <c r="QG248" s="80">
        <v>1</v>
      </c>
      <c r="QH248" s="80">
        <v>1</v>
      </c>
      <c r="QI248" s="80">
        <v>0.75</v>
      </c>
      <c r="QJ248" s="80">
        <v>0.36247566777728168</v>
      </c>
      <c r="QK248" s="80">
        <v>0.87585753496413898</v>
      </c>
      <c r="QL248" s="80">
        <v>0.98922612312751002</v>
      </c>
      <c r="QM248" s="80">
        <v>0.97899608423292261</v>
      </c>
      <c r="QN248" s="80">
        <v>0.7293707184949918</v>
      </c>
      <c r="QO248" s="80">
        <v>0.88205173994444575</v>
      </c>
      <c r="QP248" s="80">
        <v>0.98294815447142125</v>
      </c>
      <c r="QQ248" s="80">
        <v>0.91567664696290063</v>
      </c>
      <c r="QR248" s="80">
        <v>0.87249194810715813</v>
      </c>
      <c r="QS248" s="80">
        <v>0.93056217794392992</v>
      </c>
      <c r="QT248" s="80">
        <v>1</v>
      </c>
      <c r="QU248" s="80">
        <v>0</v>
      </c>
      <c r="QV248" s="80">
        <v>0</v>
      </c>
      <c r="QW248" s="80">
        <v>0.84125157514310478</v>
      </c>
      <c r="QX248" s="80">
        <v>0.8411187647518612</v>
      </c>
      <c r="QY248" s="80">
        <v>0.9551388601307923</v>
      </c>
      <c r="QZ248" s="80">
        <v>0.97909727333687946</v>
      </c>
      <c r="RA248" s="80">
        <v>0</v>
      </c>
      <c r="RB248" s="80">
        <v>0.14128279889722609</v>
      </c>
      <c r="RC248" s="80">
        <v>0.13144058885383805</v>
      </c>
      <c r="RD248" s="80">
        <v>0.13144058885383805</v>
      </c>
      <c r="RE248" s="80">
        <v>0</v>
      </c>
      <c r="RF248" s="80">
        <v>0.30641367898981198</v>
      </c>
      <c r="RG248" s="80">
        <v>0</v>
      </c>
      <c r="RH248" s="80">
        <v>0.30641367898981198</v>
      </c>
      <c r="RI248" s="80">
        <v>0.9482726757461476</v>
      </c>
      <c r="RJ248" s="80">
        <v>0.90114661359180825</v>
      </c>
      <c r="RK248" s="80">
        <v>0.90094628467420101</v>
      </c>
      <c r="RL248" s="80">
        <v>0.86946562391909366</v>
      </c>
      <c r="RM248" s="80">
        <v>0.87782128935724713</v>
      </c>
      <c r="RN248" s="80">
        <v>0.91329197434205311</v>
      </c>
      <c r="RO248" s="80">
        <v>0.93035373462928772</v>
      </c>
      <c r="RP248" s="80">
        <v>0</v>
      </c>
      <c r="RQ248" s="80">
        <v>0</v>
      </c>
      <c r="RR248" s="80">
        <v>0</v>
      </c>
      <c r="RS248" s="80">
        <v>0</v>
      </c>
      <c r="RT248" s="80">
        <v>0.69478196521082825</v>
      </c>
      <c r="RU248" s="80">
        <v>0</v>
      </c>
      <c r="RV248" s="80">
        <v>0.93512638215937938</v>
      </c>
      <c r="RW248" s="80">
        <v>0.92371516884969762</v>
      </c>
      <c r="RX248" s="80">
        <v>0</v>
      </c>
      <c r="RY248" s="80">
        <v>0.11155288578525877</v>
      </c>
      <c r="RZ248" s="80">
        <v>0</v>
      </c>
      <c r="SA248" s="80">
        <v>0</v>
      </c>
      <c r="SB248" s="80">
        <v>0</v>
      </c>
      <c r="SC248" s="80">
        <v>0.93757216874280092</v>
      </c>
      <c r="SD248" s="80">
        <v>0</v>
      </c>
      <c r="SE248" s="80">
        <v>0</v>
      </c>
      <c r="SF248" s="80">
        <v>0</v>
      </c>
      <c r="SG248" s="80">
        <v>0.50012405946697913</v>
      </c>
      <c r="SH248" s="80">
        <v>0.89407618386011434</v>
      </c>
      <c r="SI248" s="80">
        <v>0.91095471742375766</v>
      </c>
      <c r="SJ248" s="80">
        <v>0</v>
      </c>
      <c r="SK248" s="80">
        <v>0.93404684732013665</v>
      </c>
      <c r="SL248" s="80">
        <v>0.93404684732013665</v>
      </c>
      <c r="SM248" s="80">
        <v>0</v>
      </c>
      <c r="SN248" s="80">
        <v>0.94698509346530158</v>
      </c>
      <c r="SO248" s="80">
        <v>0</v>
      </c>
      <c r="SP248" s="80">
        <v>0.97886323557456978</v>
      </c>
      <c r="SQ248" s="80">
        <v>0.98568921245354923</v>
      </c>
      <c r="SR248" s="80">
        <v>0.88654897399112753</v>
      </c>
      <c r="SS248" s="80">
        <v>0.94441427133167055</v>
      </c>
      <c r="ST248" s="80">
        <v>0</v>
      </c>
      <c r="SU248" s="80">
        <v>0</v>
      </c>
      <c r="SV248" s="80">
        <v>0</v>
      </c>
      <c r="SW248" s="80">
        <v>0.91306751046128287</v>
      </c>
      <c r="SX248" s="80">
        <v>0.91322702562909108</v>
      </c>
      <c r="SY248" s="80">
        <v>0.92113770483505564</v>
      </c>
      <c r="SZ248" s="80">
        <v>0.93106354873032093</v>
      </c>
      <c r="TA248" s="80">
        <v>0.89828897635748928</v>
      </c>
      <c r="TB248" s="80">
        <v>0.85820540921197586</v>
      </c>
      <c r="TC248" s="80">
        <v>0.89396890812272456</v>
      </c>
      <c r="TD248" s="80">
        <v>0</v>
      </c>
      <c r="TE248" s="80">
        <v>0.89254272054284811</v>
      </c>
      <c r="TF248" s="80">
        <v>0.92918760280359847</v>
      </c>
      <c r="TG248" s="80">
        <v>0</v>
      </c>
      <c r="TH248" s="80">
        <v>1</v>
      </c>
      <c r="TI248" s="80">
        <v>0.89714860521716955</v>
      </c>
      <c r="TJ248" s="80">
        <v>0.96423585592067029</v>
      </c>
      <c r="TK248" s="80">
        <v>0.9753717086956698</v>
      </c>
      <c r="TL248" s="80">
        <v>1</v>
      </c>
      <c r="TM248" s="80">
        <v>1.0000000000000002</v>
      </c>
      <c r="TN248" s="80">
        <v>1.0000000000000002</v>
      </c>
      <c r="TO248" s="80">
        <v>0</v>
      </c>
      <c r="TP248" s="80">
        <v>0</v>
      </c>
      <c r="TQ248" s="80">
        <v>0</v>
      </c>
      <c r="TR248" s="80">
        <v>1</v>
      </c>
      <c r="TS248" s="80">
        <v>0.92131888302549136</v>
      </c>
      <c r="TT248" s="80">
        <v>1</v>
      </c>
      <c r="TU248" s="80">
        <v>0.90801335195870791</v>
      </c>
      <c r="TV248" s="80">
        <v>0</v>
      </c>
      <c r="TW248" s="80">
        <v>0.92200588814299966</v>
      </c>
      <c r="TX248" s="80">
        <v>0</v>
      </c>
      <c r="TY248" s="80">
        <v>0.81384396872626741</v>
      </c>
      <c r="TZ248" s="80">
        <v>0</v>
      </c>
      <c r="UA248" s="80">
        <v>0</v>
      </c>
      <c r="UB248" s="80">
        <v>0.9</v>
      </c>
      <c r="UC248" s="80">
        <v>1.0000000000000002</v>
      </c>
      <c r="UD248" s="80">
        <v>1</v>
      </c>
      <c r="UE248" s="80">
        <v>0</v>
      </c>
      <c r="UF248" s="80">
        <v>4.9725363929571165E-2</v>
      </c>
      <c r="UG248" s="80">
        <v>0.89616233611407614</v>
      </c>
    </row>
    <row r="249" spans="1:555">
      <c r="A249" s="737"/>
      <c r="B249" s="75">
        <v>43800</v>
      </c>
      <c r="C249" s="80">
        <v>1</v>
      </c>
      <c r="D249" s="80">
        <v>1</v>
      </c>
      <c r="E249" s="80">
        <v>1.0000000000000002</v>
      </c>
      <c r="F249" s="80">
        <v>1</v>
      </c>
      <c r="G249" s="80">
        <v>1.0000000000000002</v>
      </c>
      <c r="H249" s="80">
        <v>1</v>
      </c>
      <c r="I249" s="80">
        <v>1</v>
      </c>
      <c r="J249" s="80">
        <v>0.99999999999999989</v>
      </c>
      <c r="K249" s="80">
        <v>1</v>
      </c>
      <c r="L249" s="80">
        <v>1.0000000000000002</v>
      </c>
      <c r="M249" s="80">
        <v>0.99999999999999989</v>
      </c>
      <c r="N249" s="80">
        <v>1</v>
      </c>
      <c r="O249" s="80">
        <v>1</v>
      </c>
      <c r="P249" s="80">
        <v>1.0000000000000002</v>
      </c>
      <c r="Q249" s="80">
        <v>0.99999999999999989</v>
      </c>
      <c r="R249" s="80">
        <v>1</v>
      </c>
      <c r="S249" s="80">
        <v>1</v>
      </c>
      <c r="T249" s="80">
        <v>1</v>
      </c>
      <c r="U249" s="80">
        <v>1</v>
      </c>
      <c r="V249" s="80">
        <v>1</v>
      </c>
      <c r="W249" s="80">
        <v>0.99999999999999989</v>
      </c>
      <c r="X249" s="80">
        <v>1</v>
      </c>
      <c r="Y249" s="80">
        <v>1</v>
      </c>
      <c r="Z249" s="80">
        <v>1</v>
      </c>
      <c r="AA249" s="80">
        <v>1</v>
      </c>
      <c r="AB249" s="80">
        <v>1</v>
      </c>
      <c r="AC249" s="80">
        <v>0.99999999999999989</v>
      </c>
      <c r="AD249" s="80">
        <v>1</v>
      </c>
      <c r="AE249" s="80">
        <v>1</v>
      </c>
      <c r="AF249" s="80">
        <v>1</v>
      </c>
      <c r="AG249" s="80">
        <v>1</v>
      </c>
      <c r="AH249" s="80">
        <v>1</v>
      </c>
      <c r="AI249" s="80">
        <v>1</v>
      </c>
      <c r="AJ249" s="80">
        <v>1</v>
      </c>
      <c r="AK249" s="80">
        <v>0.99999999999999989</v>
      </c>
      <c r="AL249" s="80">
        <v>1</v>
      </c>
      <c r="AM249" s="80">
        <v>1</v>
      </c>
      <c r="AN249" s="80">
        <v>1</v>
      </c>
      <c r="AO249" s="80">
        <v>1</v>
      </c>
      <c r="AP249" s="80">
        <v>1</v>
      </c>
      <c r="AQ249" s="80">
        <v>1</v>
      </c>
      <c r="AR249" s="80">
        <v>1</v>
      </c>
      <c r="AS249" s="80">
        <v>1.0000000000000002</v>
      </c>
      <c r="AT249" s="80">
        <v>1</v>
      </c>
      <c r="AU249" s="80">
        <v>0.99999999999999989</v>
      </c>
      <c r="AV249" s="80">
        <v>0</v>
      </c>
      <c r="AW249" s="80">
        <v>0</v>
      </c>
      <c r="AX249" s="80">
        <v>1</v>
      </c>
      <c r="AY249" s="80">
        <v>1.0000000000000002</v>
      </c>
      <c r="AZ249" s="80">
        <v>1</v>
      </c>
      <c r="BA249" s="80">
        <v>0</v>
      </c>
      <c r="BB249" s="80">
        <v>1</v>
      </c>
      <c r="BC249" s="80">
        <v>1</v>
      </c>
      <c r="BD249" s="80">
        <v>1</v>
      </c>
      <c r="BE249" s="80">
        <v>0.99999999999999989</v>
      </c>
      <c r="BF249" s="80">
        <v>1</v>
      </c>
      <c r="BG249" s="80">
        <v>1</v>
      </c>
      <c r="BH249" s="80">
        <v>1.0000000000000002</v>
      </c>
      <c r="BI249" s="80">
        <v>1</v>
      </c>
      <c r="BJ249" s="80">
        <v>1</v>
      </c>
      <c r="BK249" s="80">
        <v>1.0000000000000002</v>
      </c>
      <c r="BL249" s="80">
        <v>1</v>
      </c>
      <c r="BM249" s="80">
        <v>1</v>
      </c>
      <c r="BN249" s="80">
        <v>1</v>
      </c>
      <c r="BO249" s="80">
        <v>1.0000000000000002</v>
      </c>
      <c r="BP249" s="80">
        <v>0</v>
      </c>
      <c r="BQ249" s="80">
        <v>1</v>
      </c>
      <c r="BR249" s="80">
        <v>1</v>
      </c>
      <c r="BS249" s="80">
        <v>1</v>
      </c>
      <c r="BT249" s="80">
        <v>1</v>
      </c>
      <c r="BU249" s="80">
        <v>1</v>
      </c>
      <c r="BV249" s="80">
        <v>1</v>
      </c>
      <c r="BW249" s="80">
        <v>1</v>
      </c>
      <c r="BX249" s="80">
        <v>1</v>
      </c>
      <c r="BY249" s="80">
        <v>1</v>
      </c>
      <c r="BZ249" s="80">
        <v>1</v>
      </c>
      <c r="CA249" s="80">
        <v>0</v>
      </c>
      <c r="CB249" s="80">
        <v>0</v>
      </c>
      <c r="CC249" s="80">
        <v>1</v>
      </c>
      <c r="CD249" s="80">
        <v>1</v>
      </c>
      <c r="CE249" s="80">
        <v>1</v>
      </c>
      <c r="CF249" s="80">
        <v>0.99999999999999978</v>
      </c>
      <c r="CG249" s="80">
        <v>1</v>
      </c>
      <c r="CH249" s="80">
        <v>0.99999999999999989</v>
      </c>
      <c r="CI249" s="80">
        <v>1</v>
      </c>
      <c r="CJ249" s="80">
        <v>1</v>
      </c>
      <c r="CK249" s="80">
        <v>1</v>
      </c>
      <c r="CL249" s="80">
        <v>1</v>
      </c>
      <c r="CM249" s="80">
        <v>1</v>
      </c>
      <c r="CN249" s="80">
        <v>1</v>
      </c>
      <c r="CO249" s="80">
        <v>1</v>
      </c>
      <c r="CP249" s="80">
        <v>0.99999999999999989</v>
      </c>
      <c r="CQ249" s="80">
        <v>0</v>
      </c>
      <c r="CR249" s="80">
        <v>1</v>
      </c>
      <c r="CS249" s="80">
        <v>1.0000000000000002</v>
      </c>
      <c r="CT249" s="80">
        <v>1</v>
      </c>
      <c r="CU249" s="80">
        <v>0</v>
      </c>
      <c r="CV249" s="80">
        <v>1</v>
      </c>
      <c r="CW249" s="80">
        <v>0.99999999999999978</v>
      </c>
      <c r="CX249" s="80">
        <v>1</v>
      </c>
      <c r="CY249" s="80">
        <v>0</v>
      </c>
      <c r="CZ249" s="80">
        <v>1</v>
      </c>
      <c r="DA249" s="80">
        <v>0.99999999999999989</v>
      </c>
      <c r="DB249" s="80">
        <v>1</v>
      </c>
      <c r="DC249" s="80">
        <v>0</v>
      </c>
      <c r="DD249" s="80">
        <v>1</v>
      </c>
      <c r="DE249" s="80">
        <v>1</v>
      </c>
      <c r="DF249" s="80">
        <v>1</v>
      </c>
      <c r="DG249" s="80">
        <v>1</v>
      </c>
      <c r="DH249" s="80">
        <v>1</v>
      </c>
      <c r="DI249" s="80">
        <v>0.99999999999999989</v>
      </c>
      <c r="DJ249" s="80">
        <v>0</v>
      </c>
      <c r="DK249" s="80">
        <v>1</v>
      </c>
      <c r="DL249" s="80">
        <v>0</v>
      </c>
      <c r="DM249" s="80">
        <v>0.99999999999999989</v>
      </c>
      <c r="DN249" s="80">
        <v>0.99999999999999989</v>
      </c>
      <c r="DO249" s="80">
        <v>1</v>
      </c>
      <c r="DP249" s="80">
        <v>1</v>
      </c>
      <c r="DQ249" s="80">
        <v>0.99999999999999989</v>
      </c>
      <c r="DR249" s="80">
        <v>0.99999999999999989</v>
      </c>
      <c r="DS249" s="80">
        <v>0.99999999999999989</v>
      </c>
      <c r="DT249" s="80">
        <v>1</v>
      </c>
      <c r="DU249" s="80">
        <v>1</v>
      </c>
      <c r="DV249" s="80">
        <v>1.0000000000000002</v>
      </c>
      <c r="DW249" s="80">
        <v>1</v>
      </c>
      <c r="DX249" s="80">
        <v>1</v>
      </c>
      <c r="DY249" s="80">
        <v>1</v>
      </c>
      <c r="DZ249" s="80">
        <v>0</v>
      </c>
      <c r="EA249" s="80">
        <v>1</v>
      </c>
      <c r="EB249" s="80">
        <v>0</v>
      </c>
      <c r="EC249" s="80">
        <v>1</v>
      </c>
      <c r="ED249" s="80">
        <v>1</v>
      </c>
      <c r="EE249" s="80">
        <v>1</v>
      </c>
      <c r="EF249" s="80">
        <v>1</v>
      </c>
      <c r="EG249" s="80">
        <v>0.99999999999999989</v>
      </c>
      <c r="EH249" s="80">
        <v>1</v>
      </c>
      <c r="EI249" s="80">
        <v>1</v>
      </c>
      <c r="EJ249" s="80">
        <v>0.99999999999999978</v>
      </c>
      <c r="EK249" s="80">
        <v>1</v>
      </c>
      <c r="EL249" s="80">
        <v>1</v>
      </c>
      <c r="EM249" s="80">
        <v>1</v>
      </c>
      <c r="EN249" s="80">
        <v>1</v>
      </c>
      <c r="EO249" s="80">
        <v>1</v>
      </c>
      <c r="EP249" s="80">
        <v>0.99999999999999978</v>
      </c>
      <c r="EQ249" s="80">
        <v>1</v>
      </c>
      <c r="ER249" s="80">
        <v>1</v>
      </c>
      <c r="ES249" s="80">
        <v>1</v>
      </c>
      <c r="ET249" s="80">
        <v>1</v>
      </c>
      <c r="EU249" s="80">
        <v>1</v>
      </c>
      <c r="EV249" s="80">
        <v>0.99999999999999978</v>
      </c>
      <c r="EW249" s="80">
        <v>1</v>
      </c>
      <c r="EX249" s="80">
        <v>0</v>
      </c>
      <c r="EY249" s="80">
        <v>1.0000000000000002</v>
      </c>
      <c r="EZ249" s="80">
        <v>1</v>
      </c>
      <c r="FA249" s="80">
        <v>0.99999999999999989</v>
      </c>
      <c r="FB249" s="80">
        <v>1</v>
      </c>
      <c r="FC249" s="80">
        <v>1</v>
      </c>
      <c r="FD249" s="80">
        <v>0</v>
      </c>
      <c r="FE249" s="80">
        <v>0</v>
      </c>
      <c r="FF249" s="80">
        <v>0.99999999999999978</v>
      </c>
      <c r="FG249" s="80">
        <v>1</v>
      </c>
      <c r="FH249" s="80">
        <v>0.99999999999999989</v>
      </c>
      <c r="FI249" s="80">
        <v>0.99999999999999989</v>
      </c>
      <c r="FJ249" s="80">
        <v>1.0000000000000002</v>
      </c>
      <c r="FK249" s="80">
        <v>0.99999999999999989</v>
      </c>
      <c r="FL249" s="80">
        <v>0</v>
      </c>
      <c r="FM249" s="80">
        <v>0</v>
      </c>
      <c r="FN249" s="80">
        <v>0</v>
      </c>
      <c r="FO249" s="80">
        <v>1</v>
      </c>
      <c r="FP249" s="80">
        <v>1</v>
      </c>
      <c r="FQ249" s="80">
        <v>0</v>
      </c>
      <c r="FR249" s="80">
        <v>1.0000000000000002</v>
      </c>
      <c r="FS249" s="80">
        <v>1</v>
      </c>
      <c r="FT249" s="80">
        <v>1</v>
      </c>
      <c r="FU249" s="80">
        <v>1</v>
      </c>
      <c r="FV249" s="80">
        <v>1</v>
      </c>
      <c r="FW249" s="80">
        <v>1</v>
      </c>
      <c r="FX249" s="80">
        <v>1</v>
      </c>
      <c r="FY249" s="80">
        <v>1</v>
      </c>
      <c r="FZ249" s="80">
        <v>1</v>
      </c>
      <c r="GA249" s="80">
        <v>1</v>
      </c>
      <c r="GB249" s="80">
        <v>1.0000000000000002</v>
      </c>
      <c r="GC249" s="80">
        <v>1</v>
      </c>
      <c r="GD249" s="80">
        <v>0</v>
      </c>
      <c r="GE249" s="80">
        <v>1</v>
      </c>
      <c r="GF249" s="80">
        <v>0</v>
      </c>
      <c r="GG249" s="80">
        <v>1</v>
      </c>
      <c r="GH249" s="80">
        <v>1</v>
      </c>
      <c r="GI249" s="80">
        <v>0.99999999999999989</v>
      </c>
      <c r="GJ249" s="80">
        <v>0.99999999999999989</v>
      </c>
      <c r="GK249" s="80">
        <v>0</v>
      </c>
      <c r="GL249" s="80">
        <v>1</v>
      </c>
      <c r="GM249" s="80">
        <v>1</v>
      </c>
      <c r="GN249" s="80">
        <v>0.99999999999999989</v>
      </c>
      <c r="GO249" s="80">
        <v>1.0000000000000002</v>
      </c>
      <c r="GP249" s="80">
        <v>1</v>
      </c>
      <c r="GQ249" s="80">
        <v>0</v>
      </c>
      <c r="GR249" s="80">
        <v>0.99999999999999989</v>
      </c>
      <c r="GS249" s="80">
        <v>0</v>
      </c>
      <c r="GT249" s="80">
        <v>0.99999999999999989</v>
      </c>
      <c r="GU249" s="80">
        <v>1</v>
      </c>
      <c r="GV249" s="80">
        <v>0</v>
      </c>
      <c r="GW249" s="80">
        <v>0</v>
      </c>
      <c r="GX249" s="80">
        <v>0</v>
      </c>
      <c r="GY249" s="80">
        <v>0</v>
      </c>
      <c r="GZ249" s="80">
        <v>1</v>
      </c>
      <c r="HA249" s="80">
        <v>1</v>
      </c>
      <c r="HB249" s="80">
        <v>1</v>
      </c>
      <c r="HC249" s="80">
        <v>0</v>
      </c>
      <c r="HD249" s="80">
        <v>1</v>
      </c>
      <c r="HE249" s="80">
        <v>1</v>
      </c>
      <c r="HF249" s="80">
        <v>1</v>
      </c>
      <c r="HG249" s="80">
        <v>1</v>
      </c>
      <c r="HH249" s="80">
        <v>1</v>
      </c>
      <c r="HI249" s="80">
        <v>1</v>
      </c>
      <c r="HJ249" s="80">
        <v>1</v>
      </c>
      <c r="HK249" s="80">
        <v>1</v>
      </c>
      <c r="HL249" s="80">
        <v>1</v>
      </c>
      <c r="HM249" s="80">
        <v>1</v>
      </c>
      <c r="HN249" s="80">
        <v>1.0000000000000002</v>
      </c>
      <c r="HO249" s="80">
        <v>1</v>
      </c>
      <c r="HP249" s="80">
        <v>0</v>
      </c>
      <c r="HQ249" s="80">
        <v>0</v>
      </c>
      <c r="HR249" s="80">
        <v>0</v>
      </c>
      <c r="HS249" s="80">
        <v>0</v>
      </c>
      <c r="HT249" s="80">
        <v>0</v>
      </c>
      <c r="HU249" s="80">
        <v>0</v>
      </c>
      <c r="HV249" s="80">
        <v>1</v>
      </c>
      <c r="HW249" s="80">
        <v>0</v>
      </c>
      <c r="HX249" s="80">
        <v>0</v>
      </c>
      <c r="HY249" s="80">
        <v>0</v>
      </c>
      <c r="HZ249" s="80">
        <v>0.99999999999999989</v>
      </c>
      <c r="IA249" s="80">
        <v>1</v>
      </c>
      <c r="IB249" s="80">
        <v>1</v>
      </c>
      <c r="IC249" s="80">
        <v>0</v>
      </c>
      <c r="ID249" s="80">
        <v>0</v>
      </c>
      <c r="IE249" s="80">
        <v>0.99999999999999978</v>
      </c>
      <c r="IF249" s="80">
        <v>0</v>
      </c>
      <c r="IG249" s="80">
        <v>1</v>
      </c>
      <c r="IH249" s="80">
        <v>1</v>
      </c>
      <c r="II249" s="80">
        <v>0</v>
      </c>
      <c r="IJ249" s="80">
        <v>1.0000000000000002</v>
      </c>
      <c r="IK249" s="80">
        <v>0</v>
      </c>
      <c r="IL249" s="80">
        <v>0.99999999999999978</v>
      </c>
      <c r="IM249" s="80">
        <v>0.99999999999999978</v>
      </c>
      <c r="IN249" s="80">
        <v>1</v>
      </c>
      <c r="IO249" s="80">
        <v>1</v>
      </c>
      <c r="IP249" s="80">
        <v>1</v>
      </c>
      <c r="IQ249" s="80">
        <v>1</v>
      </c>
      <c r="IR249" s="80">
        <v>0.99999999999999989</v>
      </c>
      <c r="IS249" s="80">
        <v>1</v>
      </c>
      <c r="IT249" s="80">
        <v>1</v>
      </c>
      <c r="IU249" s="80">
        <v>1</v>
      </c>
      <c r="IV249" s="80">
        <v>1</v>
      </c>
      <c r="IW249" s="80">
        <v>1</v>
      </c>
      <c r="IX249" s="80">
        <v>0.99999999999999989</v>
      </c>
      <c r="IY249" s="80">
        <v>0</v>
      </c>
      <c r="IZ249" s="80">
        <v>0</v>
      </c>
      <c r="JA249" s="80">
        <v>1</v>
      </c>
      <c r="JB249" s="80">
        <v>1</v>
      </c>
      <c r="JC249" s="80">
        <v>1</v>
      </c>
      <c r="JD249" s="80">
        <v>0</v>
      </c>
      <c r="JE249" s="80">
        <v>0</v>
      </c>
      <c r="JF249" s="80">
        <v>0</v>
      </c>
      <c r="JG249" s="80">
        <v>1</v>
      </c>
      <c r="JH249" s="80">
        <v>0</v>
      </c>
      <c r="JI249" s="80">
        <v>0</v>
      </c>
      <c r="JJ249" s="80">
        <v>0</v>
      </c>
      <c r="JK249" s="80">
        <v>1</v>
      </c>
      <c r="JL249" s="80">
        <v>1.0000000000000002</v>
      </c>
      <c r="JM249" s="80">
        <v>1</v>
      </c>
      <c r="JN249" s="80">
        <v>1</v>
      </c>
      <c r="JO249" s="80">
        <v>1.0000000000000002</v>
      </c>
      <c r="JP249" s="80">
        <v>1</v>
      </c>
      <c r="JQ249" s="80">
        <v>1</v>
      </c>
      <c r="JR249" s="80">
        <v>0.99999999999999989</v>
      </c>
      <c r="JS249" s="80">
        <v>0</v>
      </c>
      <c r="JT249" s="80">
        <v>0</v>
      </c>
      <c r="JU249" s="80">
        <v>0</v>
      </c>
      <c r="JV249" s="80">
        <v>1</v>
      </c>
      <c r="JW249" s="80">
        <v>0</v>
      </c>
      <c r="JX249" s="80">
        <v>0</v>
      </c>
      <c r="JY249" s="80">
        <v>1</v>
      </c>
      <c r="JZ249" s="80">
        <v>1</v>
      </c>
      <c r="KA249" s="80">
        <v>0</v>
      </c>
      <c r="KB249" s="80">
        <v>1</v>
      </c>
      <c r="KC249" s="80">
        <v>0</v>
      </c>
      <c r="KD249" s="80">
        <v>0</v>
      </c>
      <c r="KE249" s="80">
        <v>0</v>
      </c>
      <c r="KF249" s="80">
        <v>0</v>
      </c>
      <c r="KG249" s="80">
        <v>0</v>
      </c>
      <c r="KH249" s="80">
        <v>1</v>
      </c>
      <c r="KI249" s="80">
        <v>1</v>
      </c>
      <c r="KJ249" s="80">
        <v>0</v>
      </c>
      <c r="KK249" s="80">
        <v>0</v>
      </c>
      <c r="KL249" s="80">
        <v>1</v>
      </c>
      <c r="KM249" s="80">
        <v>0.99999999999999978</v>
      </c>
      <c r="KN249" s="80">
        <v>1</v>
      </c>
      <c r="KO249" s="80">
        <v>1</v>
      </c>
      <c r="KP249" s="80">
        <v>1</v>
      </c>
      <c r="KQ249" s="80">
        <v>0</v>
      </c>
      <c r="KR249" s="80">
        <v>0</v>
      </c>
      <c r="KS249" s="80">
        <v>0.99999999999999989</v>
      </c>
      <c r="KT249" s="80">
        <v>0.99999999999999989</v>
      </c>
      <c r="KU249" s="80">
        <v>0</v>
      </c>
      <c r="KV249" s="80">
        <v>0.99999999999999989</v>
      </c>
      <c r="KW249" s="80">
        <v>0</v>
      </c>
      <c r="KX249" s="80">
        <v>1</v>
      </c>
      <c r="KY249" s="80">
        <v>1</v>
      </c>
      <c r="KZ249" s="80">
        <v>1.0000000000000002</v>
      </c>
      <c r="LA249" s="80">
        <v>1</v>
      </c>
      <c r="LB249" s="80">
        <v>1</v>
      </c>
      <c r="LC249" s="80">
        <v>1</v>
      </c>
      <c r="LD249" s="80">
        <v>1</v>
      </c>
      <c r="LE249" s="80">
        <v>1</v>
      </c>
      <c r="LF249" s="80">
        <v>1</v>
      </c>
      <c r="LG249" s="80">
        <v>0</v>
      </c>
      <c r="LH249" s="80">
        <v>1</v>
      </c>
      <c r="LI249" s="80">
        <v>1</v>
      </c>
      <c r="LJ249" s="80">
        <v>1</v>
      </c>
      <c r="LK249" s="80">
        <v>1</v>
      </c>
      <c r="LL249" s="80">
        <v>1</v>
      </c>
      <c r="LM249" s="80">
        <v>0.99999999999999989</v>
      </c>
      <c r="LN249" s="80">
        <v>0.99999999999999989</v>
      </c>
      <c r="LO249" s="80">
        <v>1</v>
      </c>
      <c r="LP249" s="80">
        <v>1</v>
      </c>
      <c r="LQ249" s="80">
        <v>1</v>
      </c>
      <c r="LR249" s="80">
        <v>1</v>
      </c>
      <c r="LS249" s="80">
        <v>1</v>
      </c>
      <c r="LT249" s="80">
        <v>0</v>
      </c>
      <c r="LU249" s="80">
        <v>1</v>
      </c>
      <c r="LV249" s="80">
        <v>0.99999999999999989</v>
      </c>
      <c r="LW249" s="80">
        <v>1</v>
      </c>
      <c r="LX249" s="80">
        <v>1</v>
      </c>
      <c r="LY249" s="80">
        <v>0</v>
      </c>
      <c r="LZ249" s="80">
        <v>0.99999999999999978</v>
      </c>
      <c r="MA249" s="80">
        <v>0.99999999999999989</v>
      </c>
      <c r="MB249" s="80">
        <v>0.99999999999999989</v>
      </c>
      <c r="MC249" s="80">
        <v>0</v>
      </c>
      <c r="MD249" s="80">
        <v>1</v>
      </c>
      <c r="ME249" s="80">
        <v>1</v>
      </c>
      <c r="MF249" s="80">
        <v>1</v>
      </c>
      <c r="MG249" s="80">
        <v>1</v>
      </c>
      <c r="MH249" s="80">
        <v>1</v>
      </c>
      <c r="MI249" s="80">
        <v>1</v>
      </c>
      <c r="MJ249" s="80">
        <v>0.99999999999999989</v>
      </c>
      <c r="MK249" s="80">
        <v>0</v>
      </c>
      <c r="ML249" s="80">
        <v>1</v>
      </c>
      <c r="MM249" s="80">
        <v>1</v>
      </c>
      <c r="MN249" s="80">
        <v>1.0000000000000002</v>
      </c>
      <c r="MO249" s="80">
        <v>1</v>
      </c>
      <c r="MP249" s="80">
        <v>0.99999999999999989</v>
      </c>
      <c r="MQ249" s="80">
        <v>0.99999999999999989</v>
      </c>
      <c r="MR249" s="80">
        <v>1</v>
      </c>
      <c r="MS249" s="80">
        <v>1</v>
      </c>
      <c r="MT249" s="80">
        <v>1</v>
      </c>
      <c r="MU249" s="80">
        <v>1</v>
      </c>
      <c r="MV249" s="80">
        <v>1</v>
      </c>
      <c r="MW249" s="80">
        <v>0</v>
      </c>
      <c r="MX249" s="80">
        <v>0</v>
      </c>
      <c r="MY249" s="80">
        <v>0</v>
      </c>
      <c r="MZ249" s="80">
        <v>1</v>
      </c>
      <c r="NA249" s="80">
        <v>1</v>
      </c>
      <c r="NB249" s="80">
        <v>1</v>
      </c>
      <c r="NC249" s="80">
        <v>0</v>
      </c>
      <c r="ND249" s="80">
        <v>0.99999999999999989</v>
      </c>
      <c r="NE249" s="80">
        <v>0.99999999999999989</v>
      </c>
      <c r="NF249" s="80">
        <v>0</v>
      </c>
      <c r="NG249" s="80">
        <v>1.0000000000000002</v>
      </c>
      <c r="NH249" s="80">
        <v>1</v>
      </c>
      <c r="NI249" s="80">
        <v>1.0000000000000002</v>
      </c>
      <c r="NJ249" s="80">
        <v>1</v>
      </c>
      <c r="NK249" s="80">
        <v>0.99999999999999989</v>
      </c>
      <c r="NL249" s="80">
        <v>1</v>
      </c>
      <c r="NM249" s="80">
        <v>0.99999999999999967</v>
      </c>
      <c r="NN249" s="80">
        <v>1.0000000000000002</v>
      </c>
      <c r="NO249" s="80">
        <v>0</v>
      </c>
      <c r="NP249" s="80">
        <v>1</v>
      </c>
      <c r="NQ249" s="80">
        <v>1</v>
      </c>
      <c r="NR249" s="80">
        <v>1</v>
      </c>
      <c r="NS249" s="80">
        <v>1</v>
      </c>
      <c r="NT249" s="80">
        <v>1</v>
      </c>
      <c r="NU249" s="80">
        <v>1</v>
      </c>
      <c r="NV249" s="80">
        <v>1</v>
      </c>
      <c r="NW249" s="80">
        <v>0</v>
      </c>
      <c r="NX249" s="80">
        <v>0</v>
      </c>
      <c r="NY249" s="80">
        <v>0</v>
      </c>
      <c r="NZ249" s="80">
        <v>0</v>
      </c>
      <c r="OA249" s="80">
        <v>0.99999999999999989</v>
      </c>
      <c r="OB249" s="80">
        <v>1</v>
      </c>
      <c r="OC249" s="80">
        <v>1.0000000000000002</v>
      </c>
      <c r="OD249" s="80">
        <v>1</v>
      </c>
      <c r="OE249" s="80">
        <v>1</v>
      </c>
      <c r="OF249" s="80">
        <v>1</v>
      </c>
      <c r="OG249" s="80">
        <v>0</v>
      </c>
      <c r="OH249" s="80">
        <v>1</v>
      </c>
      <c r="OI249" s="80">
        <v>0</v>
      </c>
      <c r="OJ249" s="80">
        <v>1</v>
      </c>
      <c r="OK249" s="80">
        <v>1</v>
      </c>
      <c r="OL249" s="80">
        <v>1</v>
      </c>
      <c r="OM249" s="80">
        <v>1</v>
      </c>
      <c r="ON249" s="80">
        <v>1</v>
      </c>
      <c r="OO249" s="80">
        <v>1.0000000000000002</v>
      </c>
      <c r="OP249" s="80">
        <v>1</v>
      </c>
      <c r="OQ249" s="80">
        <v>0</v>
      </c>
      <c r="OR249" s="80">
        <v>0</v>
      </c>
      <c r="OS249" s="80">
        <v>0.99999999999999989</v>
      </c>
      <c r="OT249" s="80">
        <v>1</v>
      </c>
      <c r="OU249" s="80">
        <v>1.0000000000000002</v>
      </c>
      <c r="OV249" s="80">
        <v>1</v>
      </c>
      <c r="OW249" s="80">
        <v>1</v>
      </c>
      <c r="OX249" s="80">
        <v>0</v>
      </c>
      <c r="OY249" s="80">
        <v>0</v>
      </c>
      <c r="OZ249" s="80">
        <v>1</v>
      </c>
      <c r="PA249" s="80">
        <v>1.0000000000000002</v>
      </c>
      <c r="PB249" s="80">
        <v>0</v>
      </c>
      <c r="PC249" s="80">
        <v>0</v>
      </c>
      <c r="PD249" s="80">
        <v>0</v>
      </c>
      <c r="PE249" s="80">
        <v>0</v>
      </c>
      <c r="PF249" s="80">
        <v>0</v>
      </c>
      <c r="PG249" s="80">
        <v>1</v>
      </c>
      <c r="PH249" s="80">
        <v>1</v>
      </c>
      <c r="PI249" s="80">
        <v>1</v>
      </c>
      <c r="PJ249" s="80">
        <v>0</v>
      </c>
      <c r="PK249" s="80">
        <v>0</v>
      </c>
      <c r="PL249" s="80">
        <v>0</v>
      </c>
      <c r="PM249" s="80">
        <v>1</v>
      </c>
      <c r="PN249" s="80">
        <v>1</v>
      </c>
      <c r="PO249" s="80">
        <v>0</v>
      </c>
      <c r="PP249" s="80">
        <v>0</v>
      </c>
      <c r="PQ249" s="80">
        <v>0</v>
      </c>
      <c r="PR249" s="80">
        <v>0</v>
      </c>
      <c r="PS249" s="80">
        <v>0</v>
      </c>
      <c r="PT249" s="80">
        <v>0</v>
      </c>
      <c r="PU249" s="80">
        <v>1</v>
      </c>
      <c r="PV249" s="80">
        <v>0</v>
      </c>
      <c r="PW249" s="80">
        <v>0</v>
      </c>
      <c r="PX249" s="80">
        <v>1</v>
      </c>
      <c r="PY249" s="80">
        <v>0</v>
      </c>
      <c r="PZ249" s="80">
        <v>0</v>
      </c>
      <c r="QA249" s="80">
        <v>1</v>
      </c>
      <c r="QB249" s="80">
        <v>0</v>
      </c>
      <c r="QC249" s="80">
        <v>0.99999999999999989</v>
      </c>
      <c r="QD249" s="80">
        <v>1</v>
      </c>
      <c r="QE249" s="80">
        <v>1</v>
      </c>
      <c r="QF249" s="80">
        <v>1</v>
      </c>
      <c r="QG249" s="80">
        <v>1</v>
      </c>
      <c r="QH249" s="80">
        <v>1</v>
      </c>
      <c r="QI249" s="80">
        <v>1</v>
      </c>
      <c r="QJ249" s="80">
        <v>1</v>
      </c>
      <c r="QK249" s="80">
        <v>1</v>
      </c>
      <c r="QL249" s="80">
        <v>0.99999999999999989</v>
      </c>
      <c r="QM249" s="80">
        <v>1</v>
      </c>
      <c r="QN249" s="80">
        <v>1</v>
      </c>
      <c r="QO249" s="80">
        <v>1.0000000000000002</v>
      </c>
      <c r="QP249" s="80">
        <v>1.0000000000000002</v>
      </c>
      <c r="QQ249" s="80">
        <v>1.0000000000000002</v>
      </c>
      <c r="QR249" s="80">
        <v>1</v>
      </c>
      <c r="QS249" s="80">
        <v>0.99999999999999989</v>
      </c>
      <c r="QT249" s="80">
        <v>1</v>
      </c>
      <c r="QU249" s="80">
        <v>0</v>
      </c>
      <c r="QV249" s="80">
        <v>0</v>
      </c>
      <c r="QW249" s="80">
        <v>0.99999999999999989</v>
      </c>
      <c r="QX249" s="80">
        <v>1</v>
      </c>
      <c r="QY249" s="80">
        <v>1</v>
      </c>
      <c r="QZ249" s="80">
        <v>0.99999999999999989</v>
      </c>
      <c r="RA249" s="80">
        <v>0</v>
      </c>
      <c r="RB249" s="80">
        <v>1</v>
      </c>
      <c r="RC249" s="80">
        <v>1</v>
      </c>
      <c r="RD249" s="80">
        <v>1</v>
      </c>
      <c r="RE249" s="80">
        <v>1</v>
      </c>
      <c r="RF249" s="80">
        <v>1</v>
      </c>
      <c r="RG249" s="80">
        <v>0</v>
      </c>
      <c r="RH249" s="80">
        <v>1</v>
      </c>
      <c r="RI249" s="80">
        <v>0.99999999999999989</v>
      </c>
      <c r="RJ249" s="80">
        <v>0.99999999999999989</v>
      </c>
      <c r="RK249" s="80">
        <v>1</v>
      </c>
      <c r="RL249" s="80">
        <v>1</v>
      </c>
      <c r="RM249" s="80">
        <v>1.0000000000000002</v>
      </c>
      <c r="RN249" s="80">
        <v>1</v>
      </c>
      <c r="RO249" s="80">
        <v>1</v>
      </c>
      <c r="RP249" s="80">
        <v>0</v>
      </c>
      <c r="RQ249" s="80">
        <v>0</v>
      </c>
      <c r="RR249" s="80">
        <v>0</v>
      </c>
      <c r="RS249" s="80">
        <v>0</v>
      </c>
      <c r="RT249" s="80">
        <v>1</v>
      </c>
      <c r="RU249" s="80">
        <v>0</v>
      </c>
      <c r="RV249" s="80">
        <v>1</v>
      </c>
      <c r="RW249" s="80">
        <v>1</v>
      </c>
      <c r="RX249" s="80">
        <v>0</v>
      </c>
      <c r="RY249" s="80">
        <v>1</v>
      </c>
      <c r="RZ249" s="80">
        <v>0</v>
      </c>
      <c r="SA249" s="80">
        <v>0</v>
      </c>
      <c r="SB249" s="80">
        <v>0</v>
      </c>
      <c r="SC249" s="80">
        <v>1</v>
      </c>
      <c r="SD249" s="80">
        <v>0</v>
      </c>
      <c r="SE249" s="80">
        <v>0</v>
      </c>
      <c r="SF249" s="80">
        <v>0</v>
      </c>
      <c r="SG249" s="80">
        <v>0.99999999999999989</v>
      </c>
      <c r="SH249" s="80">
        <v>0.99999999999999989</v>
      </c>
      <c r="SI249" s="80">
        <v>0.99999999999999989</v>
      </c>
      <c r="SJ249" s="80">
        <v>0</v>
      </c>
      <c r="SK249" s="80">
        <v>1</v>
      </c>
      <c r="SL249" s="80">
        <v>1</v>
      </c>
      <c r="SM249" s="80">
        <v>0</v>
      </c>
      <c r="SN249" s="80">
        <v>0.99999999999999989</v>
      </c>
      <c r="SO249" s="80">
        <v>0</v>
      </c>
      <c r="SP249" s="80">
        <v>1</v>
      </c>
      <c r="SQ249" s="80">
        <v>1</v>
      </c>
      <c r="SR249" s="80">
        <v>1</v>
      </c>
      <c r="SS249" s="80">
        <v>1</v>
      </c>
      <c r="ST249" s="80">
        <v>0</v>
      </c>
      <c r="SU249" s="80">
        <v>0</v>
      </c>
      <c r="SV249" s="80">
        <v>0</v>
      </c>
      <c r="SW249" s="80">
        <v>0.99999999999999989</v>
      </c>
      <c r="SX249" s="80">
        <v>1</v>
      </c>
      <c r="SY249" s="80">
        <v>1.0000000000000002</v>
      </c>
      <c r="SZ249" s="80">
        <v>1</v>
      </c>
      <c r="TA249" s="80">
        <v>0.99999999999999989</v>
      </c>
      <c r="TB249" s="80">
        <v>1</v>
      </c>
      <c r="TC249" s="80">
        <v>0.99999999999999989</v>
      </c>
      <c r="TD249" s="80">
        <v>0</v>
      </c>
      <c r="TE249" s="80">
        <v>1</v>
      </c>
      <c r="TF249" s="80">
        <v>1</v>
      </c>
      <c r="TG249" s="80">
        <v>0</v>
      </c>
      <c r="TH249" s="80">
        <v>1</v>
      </c>
      <c r="TI249" s="80">
        <v>0.99999999999999989</v>
      </c>
      <c r="TJ249" s="80">
        <v>1</v>
      </c>
      <c r="TK249" s="80">
        <v>0.99999999999999989</v>
      </c>
      <c r="TL249" s="80">
        <v>1</v>
      </c>
      <c r="TM249" s="80">
        <v>1.0000000000000002</v>
      </c>
      <c r="TN249" s="80">
        <v>1.0000000000000002</v>
      </c>
      <c r="TO249" s="80">
        <v>0</v>
      </c>
      <c r="TP249" s="80">
        <v>0</v>
      </c>
      <c r="TQ249" s="80">
        <v>0</v>
      </c>
      <c r="TR249" s="80">
        <v>1</v>
      </c>
      <c r="TS249" s="80">
        <v>0.99999999999999989</v>
      </c>
      <c r="TT249" s="80">
        <v>1</v>
      </c>
      <c r="TU249" s="80">
        <v>1</v>
      </c>
      <c r="TV249" s="80">
        <v>0</v>
      </c>
      <c r="TW249" s="80">
        <v>1</v>
      </c>
      <c r="TX249" s="80">
        <v>0</v>
      </c>
      <c r="TY249" s="80">
        <v>1</v>
      </c>
      <c r="TZ249" s="80">
        <v>0</v>
      </c>
      <c r="UA249" s="80">
        <v>0</v>
      </c>
      <c r="UB249" s="80">
        <v>1</v>
      </c>
      <c r="UC249" s="80">
        <v>1.0000000000000002</v>
      </c>
      <c r="UD249" s="80">
        <v>1</v>
      </c>
      <c r="UE249" s="80">
        <v>0</v>
      </c>
      <c r="UF249" s="80">
        <v>1</v>
      </c>
      <c r="UG249" s="80">
        <v>1</v>
      </c>
    </row>
    <row r="250" spans="1:555">
      <c r="B250" s="29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/>
      <c r="BQ250" s="5"/>
      <c r="BR250" s="5"/>
      <c r="BS250" s="5"/>
      <c r="BT250" s="5"/>
      <c r="BU250" s="5"/>
      <c r="BV250" s="5"/>
      <c r="BW250" s="5"/>
      <c r="BX250" s="5"/>
      <c r="BY250" s="5"/>
      <c r="BZ250" s="5"/>
      <c r="CA250" s="5"/>
      <c r="CB250" s="5"/>
      <c r="CC250" s="5"/>
      <c r="CD250" s="5"/>
      <c r="CE250" s="5"/>
      <c r="CF250" s="5"/>
      <c r="CG250" s="5"/>
      <c r="CH250" s="5"/>
      <c r="CI250" s="5"/>
      <c r="CJ250" s="5"/>
      <c r="CK250" s="5"/>
      <c r="CL250" s="5"/>
      <c r="CM250" s="5"/>
      <c r="CN250" s="5"/>
      <c r="CO250" s="5"/>
      <c r="CP250" s="5"/>
      <c r="CQ250" s="5"/>
      <c r="CR250" s="5"/>
      <c r="CS250" s="5"/>
      <c r="CT250" s="5"/>
      <c r="CU250" s="5"/>
      <c r="CV250" s="5"/>
      <c r="CW250" s="5"/>
      <c r="CX250" s="5"/>
      <c r="CY250" s="5"/>
      <c r="CZ250" s="5"/>
      <c r="DA250" s="5"/>
      <c r="DB250" s="5"/>
      <c r="DC250" s="5"/>
      <c r="DD250" s="5"/>
      <c r="DE250" s="5"/>
      <c r="DF250" s="5"/>
      <c r="DG250" s="5"/>
      <c r="DH250" s="5"/>
      <c r="DI250" s="5"/>
      <c r="DJ250" s="5"/>
      <c r="DK250" s="5"/>
      <c r="DL250" s="5"/>
      <c r="DM250" s="5"/>
      <c r="DN250" s="5"/>
      <c r="DO250" s="5"/>
      <c r="DP250" s="5"/>
      <c r="DQ250" s="5"/>
      <c r="DR250" s="5"/>
      <c r="DS250" s="5"/>
      <c r="DT250" s="5"/>
      <c r="DU250" s="5"/>
      <c r="DV250" s="5"/>
      <c r="DW250" s="5"/>
      <c r="DX250" s="5"/>
      <c r="DY250" s="5"/>
      <c r="DZ250" s="5"/>
      <c r="EA250" s="5"/>
      <c r="EB250" s="5"/>
      <c r="EC250" s="5"/>
      <c r="ED250" s="5"/>
      <c r="EE250" s="5"/>
      <c r="EF250" s="5"/>
      <c r="EG250" s="5"/>
      <c r="EH250" s="5"/>
      <c r="EI250" s="5"/>
      <c r="EJ250" s="5"/>
      <c r="EK250" s="5"/>
      <c r="EL250" s="5"/>
      <c r="EM250" s="5"/>
      <c r="EN250" s="5"/>
      <c r="EO250" s="5"/>
      <c r="EP250" s="5"/>
      <c r="EQ250" s="5"/>
      <c r="ER250" s="5"/>
      <c r="ES250" s="5"/>
      <c r="ET250" s="5"/>
      <c r="EU250" s="5"/>
      <c r="EV250" s="5"/>
      <c r="EW250" s="5"/>
      <c r="EX250" s="5"/>
      <c r="EY250" s="5"/>
      <c r="EZ250" s="5"/>
      <c r="FA250" s="5"/>
      <c r="FB250" s="5"/>
      <c r="FC250" s="5"/>
      <c r="FD250" s="5"/>
      <c r="FE250" s="5"/>
      <c r="FF250" s="5"/>
      <c r="FG250" s="5"/>
      <c r="FH250" s="5"/>
      <c r="FI250" s="5"/>
      <c r="FJ250" s="5"/>
      <c r="FK250" s="5"/>
      <c r="FL250" s="5"/>
      <c r="FM250" s="5"/>
      <c r="FN250" s="5"/>
      <c r="FO250" s="5"/>
      <c r="FP250" s="5"/>
      <c r="FQ250" s="5"/>
      <c r="FR250" s="5"/>
      <c r="FS250" s="5"/>
      <c r="FT250" s="5"/>
      <c r="FU250" s="5"/>
      <c r="FV250" s="5"/>
      <c r="FW250" s="5"/>
      <c r="FX250" s="5"/>
      <c r="FY250" s="5"/>
      <c r="FZ250" s="5"/>
      <c r="GA250" s="5"/>
      <c r="GB250" s="5"/>
      <c r="GC250" s="5"/>
      <c r="GD250" s="5"/>
      <c r="GE250" s="5"/>
      <c r="GF250" s="5"/>
      <c r="GG250" s="5"/>
      <c r="GH250" s="5"/>
      <c r="GI250" s="5"/>
      <c r="GJ250" s="5"/>
      <c r="GK250" s="5"/>
      <c r="GL250" s="5"/>
      <c r="GM250" s="5"/>
      <c r="GN250" s="5"/>
      <c r="GO250" s="5"/>
      <c r="GP250" s="5"/>
      <c r="GQ250" s="5"/>
      <c r="GR250" s="5"/>
      <c r="GS250" s="5"/>
      <c r="GT250" s="5"/>
      <c r="GU250" s="5"/>
      <c r="GV250" s="5"/>
      <c r="GW250" s="5"/>
      <c r="GX250" s="5"/>
      <c r="GY250" s="5"/>
      <c r="GZ250" s="5"/>
      <c r="HA250" s="5"/>
      <c r="HB250" s="5"/>
      <c r="HC250" s="5"/>
      <c r="HD250" s="5"/>
      <c r="HE250" s="5"/>
      <c r="HF250" s="5"/>
      <c r="HG250" s="5"/>
      <c r="HH250" s="5"/>
      <c r="HI250" s="5"/>
      <c r="HJ250" s="5"/>
      <c r="HK250" s="5"/>
      <c r="HL250" s="5"/>
      <c r="HM250" s="5"/>
      <c r="HN250" s="5"/>
      <c r="HO250" s="5"/>
      <c r="HP250" s="5"/>
      <c r="HQ250" s="5"/>
      <c r="HR250" s="5"/>
      <c r="HS250" s="5"/>
      <c r="HT250" s="5"/>
      <c r="HU250" s="5"/>
      <c r="HV250" s="5"/>
      <c r="HW250" s="5"/>
      <c r="HX250" s="5"/>
      <c r="HY250" s="5"/>
      <c r="HZ250" s="5"/>
      <c r="IA250" s="5"/>
      <c r="IB250" s="5"/>
      <c r="IC250" s="5"/>
      <c r="ID250" s="5"/>
      <c r="IE250" s="5"/>
      <c r="IF250" s="5"/>
      <c r="IG250" s="5"/>
      <c r="IH250" s="5"/>
      <c r="II250" s="5"/>
      <c r="IJ250" s="5"/>
      <c r="IK250" s="5"/>
      <c r="IL250" s="5"/>
      <c r="IM250" s="5"/>
      <c r="IN250" s="5"/>
      <c r="IO250" s="5"/>
      <c r="IP250" s="5"/>
      <c r="IQ250" s="5"/>
      <c r="IR250" s="5"/>
      <c r="IS250" s="5"/>
      <c r="IT250" s="5"/>
      <c r="IU250" s="5"/>
      <c r="IV250" s="5"/>
      <c r="IW250" s="5"/>
      <c r="IX250" s="5"/>
      <c r="IY250" s="5"/>
      <c r="IZ250" s="5"/>
      <c r="JA250" s="5"/>
      <c r="JB250" s="5"/>
      <c r="JC250" s="5"/>
      <c r="JD250" s="5"/>
      <c r="JE250" s="5"/>
      <c r="JF250" s="5"/>
      <c r="JG250" s="5"/>
      <c r="JH250" s="5"/>
      <c r="JI250" s="5"/>
      <c r="JJ250" s="5"/>
      <c r="JK250" s="5"/>
      <c r="JL250" s="5"/>
      <c r="JM250" s="5"/>
      <c r="JN250" s="5"/>
      <c r="JO250" s="5"/>
      <c r="JP250" s="5"/>
      <c r="JQ250" s="5"/>
      <c r="JR250" s="5"/>
      <c r="JS250" s="5"/>
      <c r="JT250" s="5"/>
      <c r="JU250" s="5"/>
      <c r="JV250" s="5"/>
      <c r="JW250" s="5"/>
      <c r="JX250" s="5"/>
      <c r="JY250" s="5"/>
      <c r="JZ250" s="5"/>
      <c r="KA250" s="5"/>
      <c r="KB250" s="5"/>
      <c r="KC250" s="5"/>
      <c r="KD250" s="5"/>
      <c r="KE250" s="5"/>
      <c r="KF250" s="5"/>
      <c r="KG250" s="5"/>
      <c r="KH250" s="5"/>
      <c r="KI250" s="5"/>
      <c r="KJ250" s="5"/>
      <c r="KK250" s="5"/>
      <c r="KL250" s="5"/>
      <c r="KM250" s="5"/>
      <c r="KN250" s="5"/>
      <c r="KO250" s="5"/>
      <c r="KP250" s="5"/>
      <c r="KQ250" s="5"/>
      <c r="KR250" s="5"/>
      <c r="KS250" s="5"/>
      <c r="KT250" s="5"/>
      <c r="KU250" s="5"/>
      <c r="KV250" s="5"/>
      <c r="KW250" s="5"/>
      <c r="KX250" s="5"/>
      <c r="KY250" s="5"/>
      <c r="KZ250" s="5"/>
      <c r="LA250" s="5"/>
      <c r="LB250" s="5"/>
      <c r="LC250" s="5"/>
      <c r="LD250" s="5"/>
      <c r="LE250" s="5"/>
      <c r="LF250" s="5"/>
      <c r="LG250" s="5"/>
      <c r="LH250" s="5"/>
      <c r="LI250" s="5"/>
      <c r="LJ250" s="5"/>
      <c r="LK250" s="5"/>
      <c r="LL250" s="5"/>
      <c r="LM250" s="5"/>
      <c r="LN250" s="5"/>
      <c r="LO250" s="5"/>
      <c r="LP250" s="5"/>
      <c r="LQ250" s="5"/>
      <c r="LR250" s="5"/>
      <c r="LS250" s="5"/>
      <c r="LT250" s="5"/>
      <c r="LU250" s="5"/>
      <c r="LV250" s="5"/>
      <c r="LW250" s="5"/>
      <c r="LX250" s="5"/>
      <c r="LY250" s="5"/>
      <c r="LZ250" s="5"/>
      <c r="MA250" s="5"/>
      <c r="MB250" s="5"/>
      <c r="MC250" s="5"/>
      <c r="MD250" s="5"/>
      <c r="ME250" s="5"/>
      <c r="MF250" s="5"/>
      <c r="MG250" s="5"/>
      <c r="MH250" s="5"/>
      <c r="MI250" s="5"/>
      <c r="MJ250" s="5"/>
      <c r="MK250" s="5"/>
      <c r="ML250" s="5"/>
      <c r="MM250" s="5"/>
      <c r="MN250" s="5"/>
      <c r="MO250" s="5"/>
      <c r="MP250" s="5"/>
      <c r="MQ250" s="5"/>
      <c r="MR250" s="5"/>
      <c r="MS250" s="5"/>
      <c r="MT250" s="5"/>
      <c r="MU250" s="5"/>
      <c r="MV250" s="5"/>
      <c r="MW250" s="5"/>
      <c r="MX250" s="5"/>
      <c r="MY250" s="5"/>
      <c r="MZ250" s="5"/>
      <c r="NA250" s="5"/>
      <c r="NB250" s="5"/>
      <c r="NC250" s="5"/>
      <c r="ND250" s="5"/>
      <c r="NE250" s="5"/>
      <c r="NF250" s="5"/>
      <c r="NG250" s="5"/>
      <c r="NH250" s="5"/>
      <c r="NI250" s="5"/>
      <c r="NJ250" s="5"/>
      <c r="NK250" s="5"/>
      <c r="NL250" s="5"/>
      <c r="NM250" s="5"/>
      <c r="NN250" s="5"/>
      <c r="NO250" s="5"/>
      <c r="NP250" s="5"/>
      <c r="NQ250" s="5"/>
      <c r="NR250" s="5"/>
      <c r="NS250" s="5"/>
      <c r="NT250" s="5"/>
      <c r="NU250" s="5"/>
      <c r="NV250" s="5"/>
      <c r="NW250" s="5"/>
      <c r="NX250" s="5"/>
      <c r="NY250" s="5"/>
      <c r="NZ250" s="5"/>
      <c r="OA250" s="5"/>
      <c r="OB250" s="5"/>
      <c r="OC250" s="5"/>
      <c r="OD250" s="5"/>
      <c r="OE250" s="5"/>
      <c r="OF250" s="5"/>
      <c r="OG250" s="5"/>
      <c r="OH250" s="5"/>
      <c r="OI250" s="5"/>
      <c r="OJ250" s="5"/>
      <c r="OK250" s="5"/>
      <c r="OL250" s="5"/>
      <c r="OM250" s="5"/>
      <c r="ON250" s="5"/>
      <c r="OO250" s="5"/>
      <c r="OP250" s="5"/>
      <c r="OQ250" s="5"/>
      <c r="OR250" s="5"/>
      <c r="OS250" s="5"/>
      <c r="OT250" s="5"/>
      <c r="OU250" s="5"/>
      <c r="OV250" s="5"/>
      <c r="OW250" s="5"/>
      <c r="OX250" s="5"/>
      <c r="OY250" s="5"/>
      <c r="OZ250" s="5"/>
      <c r="PA250" s="5"/>
      <c r="PB250" s="5"/>
      <c r="PC250" s="5"/>
      <c r="PD250" s="5"/>
      <c r="PE250" s="5"/>
      <c r="PF250" s="5"/>
      <c r="PG250" s="5"/>
      <c r="PH250" s="5"/>
      <c r="PI250" s="5"/>
      <c r="PJ250" s="5"/>
      <c r="PK250" s="5"/>
      <c r="PL250" s="5"/>
      <c r="PM250" s="5"/>
      <c r="PN250" s="5"/>
      <c r="PO250" s="5"/>
      <c r="PP250" s="5"/>
      <c r="PQ250" s="5"/>
      <c r="PR250" s="5"/>
      <c r="PS250" s="5"/>
      <c r="PT250" s="5"/>
      <c r="PU250" s="5"/>
      <c r="PV250" s="5"/>
      <c r="PW250" s="5"/>
      <c r="PX250" s="5"/>
      <c r="PY250" s="5"/>
      <c r="PZ250" s="5"/>
      <c r="QA250" s="5"/>
      <c r="QB250" s="5"/>
      <c r="QC250" s="5"/>
      <c r="QD250" s="5"/>
      <c r="QE250" s="5"/>
      <c r="QF250" s="5"/>
      <c r="QG250" s="5"/>
      <c r="QH250" s="5"/>
      <c r="QI250" s="5"/>
      <c r="QJ250" s="5"/>
      <c r="QK250" s="5"/>
      <c r="QL250" s="5"/>
      <c r="QM250" s="5"/>
      <c r="QN250" s="5"/>
      <c r="QO250" s="5"/>
      <c r="QP250" s="5"/>
      <c r="QQ250" s="5"/>
      <c r="QR250" s="5"/>
      <c r="QS250" s="5"/>
      <c r="QT250" s="5"/>
      <c r="QU250" s="5"/>
      <c r="QV250" s="5"/>
      <c r="QW250" s="5"/>
      <c r="QX250" s="5"/>
      <c r="QY250" s="5"/>
      <c r="QZ250" s="5"/>
      <c r="RA250" s="5"/>
      <c r="RB250" s="5"/>
      <c r="RC250" s="5"/>
      <c r="RD250" s="5"/>
      <c r="RE250" s="5"/>
      <c r="RF250" s="5"/>
      <c r="RG250" s="5"/>
      <c r="RH250" s="5"/>
      <c r="RI250" s="5"/>
      <c r="RJ250" s="5"/>
      <c r="RK250" s="5"/>
      <c r="RL250" s="5"/>
      <c r="RM250" s="5"/>
      <c r="RN250" s="5"/>
      <c r="RO250" s="5"/>
      <c r="RP250" s="5"/>
      <c r="RQ250" s="5"/>
      <c r="RR250" s="5"/>
      <c r="RS250" s="5"/>
      <c r="RT250" s="5"/>
      <c r="RU250" s="5"/>
      <c r="RV250" s="5"/>
      <c r="RW250" s="5"/>
      <c r="RX250" s="5"/>
      <c r="RY250" s="5"/>
      <c r="RZ250" s="5"/>
      <c r="SA250" s="5"/>
      <c r="SB250" s="5"/>
      <c r="SC250" s="5"/>
      <c r="SD250" s="5"/>
      <c r="SE250" s="5"/>
      <c r="SF250" s="5"/>
      <c r="SG250" s="5"/>
      <c r="SH250" s="5"/>
      <c r="SI250" s="5"/>
      <c r="SJ250" s="5"/>
      <c r="SK250" s="5"/>
      <c r="SL250" s="5"/>
      <c r="SM250" s="5"/>
      <c r="SN250" s="5"/>
      <c r="SO250" s="5"/>
      <c r="SP250" s="5"/>
      <c r="SQ250" s="5"/>
      <c r="SR250" s="5"/>
      <c r="SS250" s="5"/>
      <c r="ST250" s="5"/>
      <c r="SU250" s="5"/>
      <c r="SV250" s="5"/>
      <c r="SW250" s="5"/>
      <c r="SX250" s="5"/>
      <c r="SY250" s="5"/>
      <c r="SZ250" s="5"/>
      <c r="TA250" s="5"/>
      <c r="TB250" s="5"/>
      <c r="TC250" s="5"/>
      <c r="TD250" s="5"/>
      <c r="TE250" s="5"/>
      <c r="TF250" s="5"/>
      <c r="TG250" s="5"/>
      <c r="TH250" s="5"/>
      <c r="TI250" s="5"/>
      <c r="TJ250" s="5"/>
      <c r="TK250" s="5"/>
      <c r="TL250" s="5"/>
      <c r="TM250" s="5"/>
      <c r="TN250" s="5"/>
      <c r="TO250" s="5"/>
      <c r="TP250" s="5"/>
      <c r="TQ250" s="5"/>
      <c r="TR250" s="5"/>
      <c r="TS250" s="5"/>
      <c r="TT250" s="5"/>
      <c r="TU250" s="5"/>
      <c r="TV250" s="5"/>
      <c r="TW250" s="5"/>
      <c r="TX250" s="5"/>
      <c r="TY250" s="5"/>
      <c r="TZ250" s="5"/>
      <c r="UA250" s="5"/>
      <c r="UB250" s="5"/>
      <c r="UC250" s="5"/>
      <c r="UD250" s="5"/>
      <c r="UE250" s="5"/>
      <c r="UF250" s="5"/>
      <c r="UG250" s="5"/>
    </row>
    <row r="251" spans="1:555">
      <c r="B251" s="29"/>
      <c r="C251" s="434"/>
      <c r="D251" s="434"/>
      <c r="E251" s="434"/>
      <c r="F251" s="434" t="str">
        <f>INDEX('19'!$C$3:$C$766,MATCH(F1,'19'!$F$3:$F$766,0))</f>
        <v>ADVANEGAS</v>
      </c>
      <c r="G251" s="434" t="str">
        <f>INDEX('19'!$C$3:$C$766,MATCH(G1,'19'!$F$3:$F$766,0))</f>
        <v>ADVANEGAS</v>
      </c>
      <c r="H251" s="434"/>
      <c r="I251" s="434" t="str">
        <f>INDEX('19'!$C$3:$C$766,MATCH(I1,'19'!$F$3:$F$766,0))</f>
        <v>DTORRES</v>
      </c>
      <c r="J251" s="434" t="str">
        <f>INDEX('19'!$C$3:$C$766,MATCH(J1,'19'!$F$3:$F$766,0))</f>
        <v>DTORRES</v>
      </c>
      <c r="K251" s="434" t="str">
        <f>INDEX('19'!$C$3:$C$766,MATCH(K1,'19'!$F$3:$F$766,0))</f>
        <v>DTORRES</v>
      </c>
      <c r="L251" s="434" t="str">
        <f>INDEX('19'!$C$3:$C$766,MATCH(L1,'19'!$F$3:$F$766,0))</f>
        <v>DTORRES</v>
      </c>
      <c r="M251" s="434"/>
      <c r="N251" s="434" t="str">
        <f>INDEX('19'!$C$3:$C$766,MATCH(N1,'19'!$F$3:$F$766,0))</f>
        <v>DTORRES</v>
      </c>
      <c r="O251" s="434" t="str">
        <f>INDEX('19'!$C$3:$C$766,MATCH(O1,'19'!$F$3:$F$766,0))</f>
        <v>DTORRES</v>
      </c>
      <c r="P251" s="434" t="str">
        <f>INDEX('19'!$C$3:$C$766,MATCH(P1,'19'!$F$3:$F$766,0))</f>
        <v>DTORRES</v>
      </c>
      <c r="Q251" s="434" t="str">
        <f>INDEX('19'!$C$3:$C$766,MATCH(Q1,'19'!$F$3:$F$766,0))</f>
        <v>DTORRES</v>
      </c>
      <c r="R251" s="434" t="str">
        <f>INDEX('19'!$C$3:$C$766,MATCH(R1,'19'!$F$3:$F$766,0))</f>
        <v>DTORRES</v>
      </c>
      <c r="S251" s="434"/>
      <c r="T251" s="434" t="str">
        <f>INDEX('19'!$C$3:$C$766,MATCH(T1,'19'!$F$3:$F$766,0))</f>
        <v>DTORRES</v>
      </c>
      <c r="U251" s="434" t="str">
        <f>INDEX('19'!$C$3:$C$766,MATCH(U1,'19'!$F$3:$F$766,0))</f>
        <v>DTORRES</v>
      </c>
      <c r="V251" s="434"/>
      <c r="W251" s="434" t="str">
        <f>INDEX('19'!$C$3:$C$766,MATCH(W1,'19'!$F$3:$F$766,0))</f>
        <v>DTORRES</v>
      </c>
      <c r="X251" s="434" t="str">
        <f>INDEX('19'!$C$3:$C$766,MATCH(X1,'19'!$F$3:$F$766,0))</f>
        <v>ADVANEGAS</v>
      </c>
      <c r="Y251" s="434"/>
      <c r="Z251" s="434" t="str">
        <f>INDEX('19'!$C$3:$C$766,MATCH(Z1,'19'!$F$3:$F$766,0))</f>
        <v>FIDARRAGA</v>
      </c>
      <c r="AA251" s="434" t="str">
        <f>INDEX('19'!$C$3:$C$766,MATCH(AA1,'19'!$F$3:$F$766,0))</f>
        <v>FIDARRAGA</v>
      </c>
      <c r="AB251" s="434" t="str">
        <f>INDEX('19'!$C$3:$C$766,MATCH(AB1,'19'!$F$3:$F$766,0))</f>
        <v>DTORRES</v>
      </c>
      <c r="AC251" s="434" t="str">
        <f>INDEX('19'!$C$3:$C$766,MATCH(AC1,'19'!$F$3:$F$766,0))</f>
        <v>ADVANEGAS</v>
      </c>
      <c r="AD251" s="434" t="str">
        <f>INDEX('19'!$C$3:$C$766,MATCH(AD1,'19'!$F$3:$F$766,0))</f>
        <v>DTORRES</v>
      </c>
      <c r="AE251" s="434" t="str">
        <f>INDEX('19'!$C$3:$C$766,MATCH(AE1,'19'!$F$3:$F$766,0))</f>
        <v/>
      </c>
      <c r="AF251" s="434" t="str">
        <f>INDEX('19'!$C$3:$C$766,MATCH(AF1,'19'!$F$3:$F$766,0))</f>
        <v>YALARCA</v>
      </c>
      <c r="AG251" s="434" t="str">
        <f>INDEX('19'!$C$3:$C$766,MATCH(AG1,'19'!$F$3:$F$766,0))</f>
        <v>YALARCA</v>
      </c>
      <c r="AH251" s="434" t="e">
        <f>INDEX('19'!$C$3:$C$766,MATCH(AH1,'19'!$F$3:$F$766,0))</f>
        <v>#N/A</v>
      </c>
      <c r="AI251" s="434" t="str">
        <f>INDEX('19'!$C$3:$C$766,MATCH(AI1,'19'!$F$3:$F$766,0))</f>
        <v/>
      </c>
      <c r="AJ251" s="434" t="str">
        <f>INDEX('19'!$C$3:$C$766,MATCH(AJ1,'19'!$F$3:$F$766,0))</f>
        <v/>
      </c>
      <c r="AK251" s="434" t="e">
        <f>INDEX('19'!$C$3:$C$766,MATCH(AK1,'19'!$F$3:$F$766,0))</f>
        <v>#N/A</v>
      </c>
      <c r="AL251" s="434" t="str">
        <f>INDEX('19'!$C$3:$C$766,MATCH(AL1,'19'!$F$3:$F$766,0))</f>
        <v>ADVANEGAS</v>
      </c>
      <c r="AM251" s="434" t="str">
        <f>INDEX('19'!$C$3:$C$766,MATCH(AM1,'19'!$F$3:$F$766,0))</f>
        <v>ADVANEGAS</v>
      </c>
      <c r="AN251" s="434" t="str">
        <f>INDEX('19'!$C$3:$C$766,MATCH(AN1,'19'!$F$3:$F$766,0))</f>
        <v>ADVANEGAS</v>
      </c>
      <c r="AO251" s="434" t="str">
        <f>INDEX('19'!$C$3:$C$766,MATCH(AO1,'19'!$F$3:$F$766,0))</f>
        <v/>
      </c>
      <c r="AP251" s="434" t="str">
        <f>INDEX('19'!$C$3:$C$766,MATCH(AP1,'19'!$F$3:$F$766,0))</f>
        <v>ADVANEGAS</v>
      </c>
      <c r="AQ251" s="434" t="str">
        <f>INDEX('19'!$C$3:$C$766,MATCH(AQ1,'19'!$F$3:$F$766,0))</f>
        <v>ADVANEGAS</v>
      </c>
      <c r="AR251" s="434" t="str">
        <f>INDEX('19'!$C$3:$C$766,MATCH(AR1,'19'!$F$3:$F$766,0))</f>
        <v>FIDARRAGA</v>
      </c>
      <c r="AS251" s="434" t="str">
        <f>INDEX('19'!$C$3:$C$766,MATCH(AS1,'19'!$F$3:$F$766,0))</f>
        <v>FIDARRAGA</v>
      </c>
      <c r="AT251" s="434" t="str">
        <f>INDEX('19'!$C$3:$C$766,MATCH(AT1,'19'!$F$3:$F$766,0))</f>
        <v>FIDARRAGA</v>
      </c>
      <c r="AU251" s="434" t="str">
        <f>INDEX('19'!$C$3:$C$766,MATCH(AU1,'19'!$F$3:$F$766,0))</f>
        <v>ADVANEGAS</v>
      </c>
      <c r="AV251" s="435" t="s">
        <v>342</v>
      </c>
      <c r="AW251" s="435" t="s">
        <v>342</v>
      </c>
      <c r="AX251" s="435"/>
      <c r="AY251" s="434"/>
      <c r="AZ251" s="434"/>
      <c r="BA251" s="434"/>
      <c r="BB251" s="434"/>
      <c r="BC251" s="434"/>
      <c r="BD251" s="434"/>
      <c r="BE251" s="434" t="str">
        <f>INDEX('19'!$C$3:$C$766,MATCH(BE1,'19'!$F$3:$F$766,0))</f>
        <v>ADVANEGAS</v>
      </c>
      <c r="BF251" s="434" t="str">
        <f>INDEX('19'!$C$3:$C$766,MATCH(BF1,'19'!$F$3:$F$766,0))</f>
        <v>DTORRES</v>
      </c>
      <c r="BG251" s="434" t="str">
        <f>INDEX('19'!$C$3:$C$766,MATCH(BG1,'19'!$F$3:$F$766,0))</f>
        <v>DTORRES</v>
      </c>
      <c r="BH251" s="434" t="str">
        <f>INDEX('19'!$C$3:$C$766,MATCH(BH1,'19'!$F$3:$F$766,0))</f>
        <v>DTORRES</v>
      </c>
      <c r="BI251" s="434" t="str">
        <f>INDEX('19'!$C$3:$C$766,MATCH(BI1,'19'!$F$3:$F$766,0))</f>
        <v>ADVANEGAS</v>
      </c>
      <c r="BJ251" s="434" t="str">
        <f>INDEX('19'!$C$3:$C$766,MATCH(BJ1,'19'!$F$3:$F$766,0))</f>
        <v>FIDARRAGA</v>
      </c>
      <c r="BK251" s="434" t="str">
        <f>INDEX('19'!$C$3:$C$766,MATCH(BK1,'19'!$F$3:$F$766,0))</f>
        <v>DTORRES</v>
      </c>
      <c r="BL251" s="434" t="str">
        <f>INDEX('19'!$C$3:$C$766,MATCH(BL1,'19'!$F$3:$F$766,0))</f>
        <v>DTORRES</v>
      </c>
      <c r="BM251" s="434" t="str">
        <f>INDEX('19'!$C$3:$C$766,MATCH(BM1,'19'!$F$3:$F$766,0))</f>
        <v>YALARCA</v>
      </c>
      <c r="BN251" s="434" t="str">
        <f>INDEX('19'!$C$3:$C$766,MATCH(BN1,'19'!$F$3:$F$766,0))</f>
        <v>DTORRES</v>
      </c>
      <c r="BO251" s="434" t="str">
        <f>INDEX('19'!$C$3:$C$766,MATCH(BO1,'19'!$F$3:$F$766,0))</f>
        <v>DTORRES</v>
      </c>
      <c r="BP251" s="434" t="e">
        <f>INDEX('19'!$C$3:$C$766,MATCH(BP1,'19'!$F$3:$F$766,0))</f>
        <v>#N/A</v>
      </c>
      <c r="BQ251" s="434" t="str">
        <f>INDEX('19'!$C$3:$C$766,MATCH(BQ1,'19'!$F$3:$F$766,0))</f>
        <v>ADVANEGAS</v>
      </c>
      <c r="BR251" s="434" t="str">
        <f>INDEX('19'!$C$3:$C$766,MATCH(BR1,'19'!$F$3:$F$766,0))</f>
        <v>FIDARRAGA</v>
      </c>
      <c r="BS251" s="434" t="str">
        <f>INDEX('19'!$C$3:$C$766,MATCH(BS1,'19'!$F$3:$F$766,0))</f>
        <v>ADVANEGAS</v>
      </c>
      <c r="BT251" s="434"/>
      <c r="BU251" s="434" t="str">
        <f>INDEX('19'!$C$3:$C$766,MATCH(BU1,'19'!$F$3:$F$766,0))</f>
        <v>FIDARRAGA</v>
      </c>
      <c r="BV251" s="434" t="str">
        <f>INDEX('19'!$C$3:$C$766,MATCH(BV1,'19'!$F$3:$F$766,0))</f>
        <v>FIDARRAGA</v>
      </c>
      <c r="BW251" s="434" t="str">
        <f>INDEX('19'!$C$3:$C$766,MATCH(BW1,'19'!$F$3:$F$766,0))</f>
        <v>FIDARRAGA</v>
      </c>
      <c r="BX251" s="434" t="str">
        <f>INDEX('19'!$C$3:$C$766,MATCH(BX1,'19'!$F$3:$F$766,0))</f>
        <v>FIDARRAGA</v>
      </c>
      <c r="BY251" s="434" t="str">
        <f>INDEX('19'!$C$3:$C$766,MATCH(BY1,'19'!$F$3:$F$766,0))</f>
        <v>DTORRES</v>
      </c>
      <c r="BZ251" s="434" t="str">
        <f>INDEX('19'!$C$3:$C$766,MATCH(BZ1,'19'!$F$3:$F$766,0))</f>
        <v>YALARCA</v>
      </c>
      <c r="CA251" s="434" t="str">
        <f>INDEX('19'!$C$3:$C$766,MATCH(CA1,'19'!$F$3:$F$766,0))</f>
        <v>DTORRES</v>
      </c>
      <c r="CB251" s="434" t="str">
        <f>INDEX('19'!$C$3:$C$766,MATCH(CB1,'19'!$F$3:$F$766,0))</f>
        <v>YALARCA</v>
      </c>
      <c r="CC251" s="434" t="str">
        <f>INDEX('19'!$C$3:$C$766,MATCH(CC1,'19'!$F$3:$F$766,0))</f>
        <v>YALARCA</v>
      </c>
      <c r="CD251" s="434" t="str">
        <f>INDEX('19'!$C$3:$C$766,MATCH(CD1,'19'!$F$3:$F$766,0))</f>
        <v>FIDARRAGA</v>
      </c>
      <c r="CE251" s="434"/>
      <c r="CF251" s="434" t="str">
        <f>INDEX('19'!$C$3:$C$766,MATCH(CF1,'19'!$F$3:$F$766,0))</f>
        <v>ADVANEGAS</v>
      </c>
      <c r="CG251" s="434" t="str">
        <f>INDEX('19'!$C$3:$C$766,MATCH(CG1,'19'!$F$3:$F$766,0))</f>
        <v>ADVANEGAS</v>
      </c>
      <c r="CH251" s="434" t="str">
        <f>INDEX('19'!$C$3:$C$766,MATCH(CH1,'19'!$F$3:$F$766,0))</f>
        <v>ADVANEGAS</v>
      </c>
      <c r="CI251" s="434"/>
      <c r="CJ251" s="434" t="str">
        <f>INDEX('19'!$C$3:$C$766,MATCH(CJ1,'19'!$F$3:$F$766,0))</f>
        <v>ADVANEGAS</v>
      </c>
      <c r="CK251" s="434" t="str">
        <f>INDEX('19'!$C$3:$C$766,MATCH(CK1,'19'!$F$3:$F$766,0))</f>
        <v>ADVANEGAS</v>
      </c>
      <c r="CL251" s="434" t="str">
        <f>INDEX('19'!$C$3:$C$766,MATCH(CL1,'19'!$F$3:$F$766,0))</f>
        <v>ADVANEGAS</v>
      </c>
      <c r="CM251" s="434" t="str">
        <f>INDEX('19'!$C$3:$C$766,MATCH(CM1,'19'!$F$3:$F$766,0))</f>
        <v>ADVANEGAS</v>
      </c>
      <c r="CN251" s="434" t="str">
        <f>INDEX('19'!$C$3:$C$766,MATCH(CN1,'19'!$F$3:$F$766,0))</f>
        <v>ADVANEGAS</v>
      </c>
      <c r="CO251" s="434" t="str">
        <f>INDEX('19'!$C$3:$C$766,MATCH(CO1,'19'!$F$3:$F$766,0))</f>
        <v>ADVANEGAS</v>
      </c>
      <c r="CP251" s="434" t="str">
        <f>INDEX('19'!$C$3:$C$766,MATCH(CP1,'19'!$F$3:$F$766,0))</f>
        <v>ADVANEGAS</v>
      </c>
      <c r="CQ251" s="434" t="str">
        <f>INDEX('19'!$C$3:$C$766,MATCH(CQ1,'19'!$F$3:$F$766,0))</f>
        <v>ADVANEGAS</v>
      </c>
      <c r="CR251" s="434" t="str">
        <f>INDEX('19'!$C$3:$C$766,MATCH(CR1,'19'!$F$3:$F$766,0))</f>
        <v>ADVANEGAS</v>
      </c>
      <c r="CS251" s="434"/>
      <c r="CT251" s="434"/>
      <c r="CU251" s="434" t="str">
        <f>INDEX('19'!$C$3:$C$766,MATCH(CU1,'19'!$F$3:$F$766,0))</f>
        <v>ADVANEGAS</v>
      </c>
      <c r="CV251" s="434" t="str">
        <f>INDEX('19'!$C$3:$C$766,MATCH(CV1,'19'!$F$3:$F$766,0))</f>
        <v>ADVANEGAS</v>
      </c>
      <c r="CW251" s="434" t="str">
        <f>INDEX('19'!$C$3:$C$766,MATCH(CW1,'19'!$F$3:$F$766,0))</f>
        <v>ADVANEGAS</v>
      </c>
      <c r="CX251" s="434" t="str">
        <f>INDEX('19'!$C$3:$C$766,MATCH(CX1,'19'!$F$3:$F$766,0))</f>
        <v>ADVANEGAS</v>
      </c>
      <c r="CY251" s="434" t="str">
        <f>INDEX('19'!$C$3:$C$766,MATCH(CY1,'19'!$F$3:$F$766,0))</f>
        <v>ADVANEGAS</v>
      </c>
      <c r="CZ251" s="434"/>
      <c r="DA251" s="434" t="str">
        <f>INDEX('19'!$C$3:$C$766,MATCH(DA1,'19'!$F$3:$F$766,0))</f>
        <v>FIDARRAGA</v>
      </c>
      <c r="DB251" s="434" t="str">
        <f>INDEX('19'!$C$3:$C$766,MATCH(DB1,'19'!$F$3:$F$766,0))</f>
        <v>FIDARRAGA</v>
      </c>
      <c r="DC251" s="434"/>
      <c r="DD251" s="434" t="str">
        <f>INDEX('19'!$C$3:$C$766,MATCH(DD1,'19'!$F$3:$F$766,0))</f>
        <v>FIDARRAGA</v>
      </c>
      <c r="DE251" s="434" t="str">
        <f>INDEX('19'!$C$3:$C$766,MATCH(DE1,'19'!$F$3:$F$766,0))</f>
        <v>FIDARRAGA</v>
      </c>
      <c r="DF251" s="434" t="str">
        <f>INDEX('19'!$C$3:$C$766,MATCH(DF1,'19'!$F$3:$F$766,0))</f>
        <v>ADVANEGAS</v>
      </c>
      <c r="DG251" s="434" t="str">
        <f>INDEX('19'!$C$3:$C$766,MATCH(DG1,'19'!$F$3:$F$766,0))</f>
        <v>ADVANEGAS</v>
      </c>
      <c r="DH251" s="434" t="str">
        <f>INDEX('19'!$C$3:$C$766,MATCH(DH1,'19'!$F$3:$F$766,0))</f>
        <v>FIDARRAGA</v>
      </c>
      <c r="DI251" s="434"/>
      <c r="DJ251" s="434"/>
      <c r="DK251" s="434" t="str">
        <f>INDEX('19'!$C$3:$C$766,MATCH(DK1,'19'!$F$3:$F$766,0))</f>
        <v>FIDARRAGA</v>
      </c>
      <c r="DL251" s="434"/>
      <c r="DM251" s="434"/>
      <c r="DN251" s="434" t="str">
        <f>INDEX('19'!$C$3:$C$766,MATCH(DN1,'19'!$F$3:$F$766,0))</f>
        <v>ADVANEGAS</v>
      </c>
      <c r="DO251" s="434"/>
      <c r="DP251" s="434" t="str">
        <f>INDEX('19'!$C$3:$C$766,MATCH(DP1,'19'!$F$3:$F$766,0))</f>
        <v>ADVANEGAS</v>
      </c>
      <c r="DQ251" s="434" t="str">
        <f>INDEX('19'!$C$3:$C$766,MATCH(DQ1,'19'!$F$3:$F$766,0))</f>
        <v>ADVANEGAS</v>
      </c>
      <c r="DR251" s="434"/>
      <c r="DS251" s="434"/>
      <c r="DT251" s="434" t="str">
        <f>INDEX('19'!$C$3:$C$766,MATCH(DT1,'19'!$F$3:$F$766,0))</f>
        <v>ADVANEGAS</v>
      </c>
      <c r="DU251" s="434" t="str">
        <f>INDEX('19'!$C$3:$C$766,MATCH(DU1,'19'!$F$3:$F$766,0))</f>
        <v>ADVANEGAS</v>
      </c>
      <c r="DV251" s="434" t="str">
        <f>INDEX('19'!$C$3:$C$766,MATCH(DV1,'19'!$F$3:$F$766,0))</f>
        <v>ADVANEGAS</v>
      </c>
      <c r="DW251" s="434"/>
      <c r="DX251" s="434" t="str">
        <f>INDEX('19'!$C$3:$C$766,MATCH(DX1,'19'!$F$3:$F$766,0))</f>
        <v>ADVANEGAS</v>
      </c>
      <c r="DY251" s="434" t="str">
        <f>INDEX('19'!$C$3:$C$766,MATCH(DY1,'19'!$F$3:$F$766,0))</f>
        <v>ADVANEGAS</v>
      </c>
      <c r="DZ251" s="434"/>
      <c r="EA251" s="434" t="str">
        <f>INDEX('19'!$C$3:$C$766,MATCH(EA1,'19'!$F$3:$F$766,0))</f>
        <v>ADVANEGAS</v>
      </c>
      <c r="EB251" s="434"/>
      <c r="EC251" s="434"/>
      <c r="ED251" s="434" t="str">
        <f>INDEX('19'!$C$3:$C$766,MATCH(ED1,'19'!$F$3:$F$766,0))</f>
        <v>ADVANEGAS</v>
      </c>
      <c r="EE251" s="434" t="str">
        <f>INDEX('19'!$C$3:$C$766,MATCH(EE1,'19'!$F$3:$F$766,0))</f>
        <v>ADVANEGAS</v>
      </c>
      <c r="EF251" s="434" t="str">
        <f>INDEX('19'!$C$3:$C$766,MATCH(EF1,'19'!$F$3:$F$766,0))</f>
        <v>ADVANEGAS</v>
      </c>
      <c r="EG251" s="434"/>
      <c r="EH251" s="434" t="str">
        <f>INDEX('19'!$C$3:$C$766,MATCH(EH1,'19'!$F$3:$F$766,0))</f>
        <v>ADVANEGAS</v>
      </c>
      <c r="EI251" s="434" t="str">
        <f>INDEX('19'!$C$3:$C$766,MATCH(EI1,'19'!$F$3:$F$766,0))</f>
        <v>ADVANEGAS</v>
      </c>
      <c r="EJ251" s="434" t="str">
        <f>INDEX('19'!$C$3:$C$766,MATCH(EJ1,'19'!$F$3:$F$766,0))</f>
        <v>ADVANEGAS</v>
      </c>
      <c r="EK251" s="434" t="str">
        <f>INDEX('19'!$C$3:$C$766,MATCH(EK1,'19'!$F$3:$F$766,0))</f>
        <v>ADVANEGAS</v>
      </c>
      <c r="EL251" s="434" t="str">
        <f>INDEX('19'!$C$3:$C$766,MATCH(EL1,'19'!$F$3:$F$766,0))</f>
        <v>ADVANEGAS</v>
      </c>
      <c r="EM251" s="434" t="str">
        <f>INDEX('19'!$C$3:$C$766,MATCH(EM1,'19'!$F$3:$F$766,0))</f>
        <v>ADVANEGAS</v>
      </c>
      <c r="EN251" s="434" t="str">
        <f>INDEX('19'!$C$3:$C$766,MATCH(EN1,'19'!$F$3:$F$766,0))</f>
        <v>ADVANEGAS</v>
      </c>
      <c r="EO251" s="434"/>
      <c r="EP251" s="434" t="str">
        <f>INDEX('19'!$C$3:$C$766,MATCH(EP1,'19'!$F$3:$F$766,0))</f>
        <v>ADVANEGAS</v>
      </c>
      <c r="EQ251" s="434" t="str">
        <f>INDEX('19'!$C$3:$C$766,MATCH(EQ1,'19'!$F$3:$F$766,0))</f>
        <v>ADVANEGAS</v>
      </c>
      <c r="ER251" s="434" t="str">
        <f>INDEX('19'!$C$3:$C$766,MATCH(ER1,'19'!$F$3:$F$766,0))</f>
        <v>ADVANEGAS</v>
      </c>
      <c r="ES251" s="434" t="str">
        <f>INDEX('19'!$C$3:$C$766,MATCH(ES1,'19'!$F$3:$F$766,0))</f>
        <v>ADVANEGAS</v>
      </c>
      <c r="ET251" s="434" t="str">
        <f>INDEX('19'!$C$3:$C$766,MATCH(ET1,'19'!$F$3:$F$766,0))</f>
        <v>ADVANEGAS</v>
      </c>
      <c r="EU251" s="434" t="str">
        <f>INDEX('19'!$C$3:$C$766,MATCH(EU1,'19'!$F$3:$F$766,0))</f>
        <v>ADVANEGAS</v>
      </c>
      <c r="EV251" s="434" t="str">
        <f>INDEX('19'!$C$3:$C$766,MATCH(EV1,'19'!$F$3:$F$766,0))</f>
        <v>ADVANEGAS</v>
      </c>
      <c r="EW251" s="434"/>
      <c r="EX251" s="434"/>
      <c r="EY251" s="434" t="str">
        <f>INDEX('19'!$C$3:$C$766,MATCH(EY1,'19'!$F$3:$F$766,0))</f>
        <v>ADVANEGAS</v>
      </c>
      <c r="EZ251" s="434" t="str">
        <f>INDEX('19'!$C$3:$C$766,MATCH(EZ1,'19'!$F$3:$F$766,0))</f>
        <v>ADVANEGAS</v>
      </c>
      <c r="FA251" s="434" t="str">
        <f>INDEX('19'!$C$3:$C$766,MATCH(FA1,'19'!$F$3:$F$766,0))</f>
        <v>ADVANEGAS</v>
      </c>
      <c r="FB251" s="434" t="str">
        <f>INDEX('19'!$C$3:$C$766,MATCH(FB1,'19'!$F$3:$F$766,0))</f>
        <v>ADVANEGAS</v>
      </c>
      <c r="FC251" s="434" t="str">
        <f>INDEX('19'!$C$3:$C$766,MATCH(FC1,'19'!$F$3:$F$766,0))</f>
        <v>ADVANEGAS</v>
      </c>
      <c r="FD251" s="434"/>
      <c r="FE251" s="434"/>
      <c r="FF251" s="434"/>
      <c r="FG251" s="434"/>
      <c r="FH251" s="434" t="str">
        <f>INDEX('19'!$C$3:$C$766,MATCH(FH1,'19'!$F$3:$F$766,0))</f>
        <v>ADVANEGAS</v>
      </c>
      <c r="FI251" s="434"/>
      <c r="FJ251" s="434"/>
      <c r="FK251" s="434" t="str">
        <f>INDEX('19'!$C$3:$C$766,MATCH(FK1,'19'!$F$3:$F$766,0))</f>
        <v>ADVANEGAS</v>
      </c>
      <c r="FL251" s="434"/>
      <c r="FM251" s="434"/>
      <c r="FN251" s="434"/>
      <c r="FO251" s="434" t="str">
        <f>INDEX('19'!$C$3:$C$766,MATCH(FO1,'19'!$F$3:$F$766,0))</f>
        <v>ADVANEGAS</v>
      </c>
      <c r="FP251" s="434" t="str">
        <f>INDEX('19'!$C$3:$C$766,MATCH(FP1,'19'!$F$3:$F$766,0))</f>
        <v>ADVANEGAS</v>
      </c>
      <c r="FQ251" s="434"/>
      <c r="FR251" s="434"/>
      <c r="FS251" s="434"/>
      <c r="FT251" s="434" t="str">
        <f>INDEX('19'!$C$3:$C$766,MATCH(FT1,'19'!$F$3:$F$766,0))</f>
        <v>ADVANEGAS</v>
      </c>
      <c r="FU251" s="434" t="str">
        <f>INDEX('19'!$C$3:$C$766,MATCH(FU1,'19'!$F$3:$F$766,0))</f>
        <v>ADVANEGAS</v>
      </c>
      <c r="FV251" s="434"/>
      <c r="FW251" s="434" t="str">
        <f>INDEX('19'!$C$3:$C$766,MATCH(FW1,'19'!$F$3:$F$766,0))</f>
        <v>ADVANEGAS</v>
      </c>
      <c r="FX251" s="434" t="str">
        <f>INDEX('19'!$C$3:$C$766,MATCH(FX1,'19'!$F$3:$F$766,0))</f>
        <v>ADVANEGAS</v>
      </c>
      <c r="FY251" s="434" t="e">
        <f>INDEX('19'!$C$3:$C$766,MATCH(FY1,'19'!$F$3:$F$766,0))</f>
        <v>#N/A</v>
      </c>
      <c r="FZ251" s="434" t="str">
        <f>INDEX('19'!$C$3:$C$766,MATCH(FZ1,'19'!$F$3:$F$766,0))</f>
        <v>ADVANEGAS</v>
      </c>
      <c r="GA251" s="434" t="str">
        <f>INDEX('19'!$C$3:$C$766,MATCH(GA1,'19'!$F$3:$F$766,0))</f>
        <v>ADVANEGAS</v>
      </c>
      <c r="GB251" s="434" t="str">
        <f>INDEX('19'!$C$3:$C$766,MATCH(GB1,'19'!$F$3:$F$766,0))</f>
        <v>ADVANEGAS</v>
      </c>
      <c r="GC251" s="434"/>
      <c r="GD251" s="434"/>
      <c r="GE251" s="434" t="str">
        <f>INDEX('19'!$C$3:$C$766,MATCH(GE1,'19'!$F$3:$F$766,0))</f>
        <v>YALARCA</v>
      </c>
      <c r="GF251" s="434"/>
      <c r="GG251" s="434" t="str">
        <f>INDEX('19'!$C$3:$C$766,MATCH(GG1,'19'!$F$3:$F$766,0))</f>
        <v>FIDARRAGA</v>
      </c>
      <c r="GH251" s="434" t="str">
        <f>INDEX('19'!$C$3:$C$766,MATCH(GH1,'19'!$F$3:$F$766,0))</f>
        <v>FIDARRAGA</v>
      </c>
      <c r="GI251" s="434"/>
      <c r="GJ251" s="434" t="str">
        <f>INDEX('19'!$C$3:$C$766,MATCH(GJ1,'19'!$F$3:$F$766,0))</f>
        <v>YALARCA</v>
      </c>
      <c r="GK251" s="434"/>
      <c r="GL251" s="434"/>
      <c r="GM251" s="434" t="str">
        <f>INDEX('19'!$C$3:$C$766,MATCH(GM1,'19'!$F$3:$F$766,0))</f>
        <v>ADVANEGAS</v>
      </c>
      <c r="GN251" s="434" t="str">
        <f>INDEX('19'!$C$3:$C$766,MATCH(GN1,'19'!$F$3:$F$766,0))</f>
        <v>FIDARRAGA</v>
      </c>
      <c r="GO251" s="434" t="str">
        <f>INDEX('19'!$C$3:$C$766,MATCH(GO1,'19'!$F$3:$F$766,0))</f>
        <v>FIDARRAGA</v>
      </c>
      <c r="GP251" s="434"/>
      <c r="GQ251" s="434" t="str">
        <f>INDEX('19'!$C$3:$C$766,MATCH(GQ1,'19'!$F$3:$F$766,0))</f>
        <v>YALARCA</v>
      </c>
      <c r="GR251" s="434" t="str">
        <f>INDEX('19'!$C$3:$C$766,MATCH(GR1,'19'!$F$3:$F$766,0))</f>
        <v>FIDARRAGA</v>
      </c>
      <c r="GS251" s="434"/>
      <c r="GT251" s="434" t="str">
        <f>INDEX('19'!$C$3:$C$766,MATCH(GT1,'19'!$F$3:$F$766,0))</f>
        <v>FIDARRAGA</v>
      </c>
      <c r="GU251" s="434"/>
      <c r="GV251" s="434"/>
      <c r="GW251" s="434"/>
      <c r="GX251" s="434"/>
      <c r="GY251" s="434"/>
      <c r="GZ251" s="434"/>
      <c r="HA251" s="434" t="str">
        <f>INDEX('19'!$C$3:$C$766,MATCH(HA1,'19'!$F$3:$F$766,0))</f>
        <v>FIDARRAGA</v>
      </c>
      <c r="HB251" s="434"/>
      <c r="HC251" s="434"/>
      <c r="HD251" s="434" t="str">
        <f>INDEX('19'!$C$3:$C$766,MATCH(HD1,'19'!$F$3:$F$766,0))</f>
        <v>YALARCA</v>
      </c>
      <c r="HE251" s="434"/>
      <c r="HF251" s="434" t="str">
        <f>INDEX('19'!$C$3:$C$766,MATCH(HF1,'19'!$F$3:$F$766,0))</f>
        <v>YALARCA</v>
      </c>
      <c r="HG251" s="434" t="str">
        <f>INDEX('19'!$C$3:$C$766,MATCH(HG1,'19'!$F$3:$F$766,0))</f>
        <v>YALARCA</v>
      </c>
      <c r="HH251" s="434" t="s">
        <v>2592</v>
      </c>
      <c r="HI251" s="434" t="s">
        <v>2592</v>
      </c>
      <c r="HJ251" s="434" t="e">
        <f>INDEX('19'!$C$3:$C$766,MATCH(HJ1,'19'!$F$3:$F$766,0))</f>
        <v>#N/A</v>
      </c>
      <c r="HK251" s="434" t="e">
        <f>INDEX('19'!$C$3:$C$766,MATCH(HK1,'19'!$F$3:$F$766,0))</f>
        <v>#N/A</v>
      </c>
      <c r="HL251" s="434"/>
      <c r="HM251" s="434"/>
      <c r="HN251" s="434"/>
      <c r="HO251" s="434"/>
      <c r="HP251" s="434"/>
      <c r="HQ251" s="434" t="str">
        <f>INDEX('19'!$C$3:$C$766,MATCH(HQ1,'19'!$F$3:$F$766,0))</f>
        <v>ADVANEGAS</v>
      </c>
      <c r="HR251" s="434" t="str">
        <f>INDEX('19'!$C$3:$C$766,MATCH(HR1,'19'!$F$3:$F$766,0))</f>
        <v>ADVANEGAS</v>
      </c>
      <c r="HS251" s="434" t="str">
        <f>INDEX('19'!$C$3:$C$766,MATCH(HS1,'19'!$F$3:$F$766,0))</f>
        <v>ADVANEGAS</v>
      </c>
      <c r="HT251" s="434" t="str">
        <f>INDEX('19'!$C$3:$C$766,MATCH(HT1,'19'!$F$3:$F$766,0))</f>
        <v>ADVANEGAS</v>
      </c>
      <c r="HU251" s="434" t="e">
        <f>INDEX('19'!$C$3:$C$766,MATCH(HU1,'19'!$F$3:$F$766,0))</f>
        <v>#N/A</v>
      </c>
      <c r="HV251" s="434" t="str">
        <f>INDEX('19'!$C$3:$C$766,MATCH(HV1,'19'!$F$3:$F$766,0))</f>
        <v>DMVELEZE</v>
      </c>
      <c r="HW251" s="434" t="str">
        <f>INDEX('19'!$C$3:$C$766,MATCH(HW1,'19'!$F$3:$F$766,0))</f>
        <v>DMVELEZE</v>
      </c>
      <c r="HX251" s="434" t="s">
        <v>2592</v>
      </c>
      <c r="HY251" s="434" t="s">
        <v>2592</v>
      </c>
      <c r="HZ251" s="434"/>
      <c r="IA251" s="434"/>
      <c r="IB251" s="434"/>
      <c r="IC251" s="434"/>
      <c r="ID251" s="434"/>
      <c r="IE251" s="434" t="str">
        <f>INDEX('19'!$C$3:$C$766,MATCH(IE1,'19'!$F$3:$F$766,0))</f>
        <v>YALARCA</v>
      </c>
      <c r="IF251" s="434"/>
      <c r="IG251" s="434"/>
      <c r="IH251" s="434" t="str">
        <f>INDEX('19'!$C$3:$C$766,MATCH(IH1,'19'!$F$3:$F$766,0))</f>
        <v>YALARCA</v>
      </c>
      <c r="II251" s="434"/>
      <c r="IJ251" s="434" t="str">
        <f>INDEX('19'!$C$3:$C$766,MATCH(IJ1,'19'!$F$3:$F$766,0))</f>
        <v>YALARCA</v>
      </c>
      <c r="IK251" s="434"/>
      <c r="IL251" s="434"/>
      <c r="IM251" s="434" t="str">
        <f>INDEX('19'!$C$3:$C$766,MATCH(IM1,'19'!$F$3:$F$766,0))</f>
        <v>YALARCA</v>
      </c>
      <c r="IN251" s="434" t="str">
        <f>INDEX('19'!$C$3:$C$766,MATCH(IN1,'19'!$F$3:$F$766,0))</f>
        <v>YALARCA</v>
      </c>
      <c r="IO251" s="434" t="str">
        <f>INDEX('19'!$C$3:$C$766,MATCH(IO1,'19'!$F$3:$F$766,0))</f>
        <v>YALARCA</v>
      </c>
      <c r="IP251" s="434" t="str">
        <f>INDEX('19'!$C$3:$C$766,MATCH(IP1,'19'!$F$3:$F$766,0))</f>
        <v>YALARCA</v>
      </c>
      <c r="IQ251" s="434"/>
      <c r="IR251" s="434" t="str">
        <f>INDEX('19'!$C$3:$C$766,MATCH(IR1,'19'!$F$3:$F$766,0))</f>
        <v>YALARCA</v>
      </c>
      <c r="IS251" s="434" t="str">
        <f>INDEX('19'!$C$3:$C$766,MATCH(IS1,'19'!$F$3:$F$766,0))</f>
        <v>YALARCA</v>
      </c>
      <c r="IT251" s="434" t="str">
        <f>INDEX('19'!$C$3:$C$766,MATCH(IT1,'19'!$F$3:$F$766,0))</f>
        <v>YALARCA</v>
      </c>
      <c r="IU251" s="434" t="str">
        <f>INDEX('19'!$C$3:$C$766,MATCH(IU1,'19'!$F$3:$F$766,0))</f>
        <v>YALARCA</v>
      </c>
      <c r="IV251" s="434" t="str">
        <f>INDEX('19'!$C$3:$C$766,MATCH(IV1,'19'!$F$3:$F$766,0))</f>
        <v>YALARCA</v>
      </c>
      <c r="IW251" s="434" t="str">
        <f>INDEX('19'!$C$3:$C$766,MATCH(IW1,'19'!$F$3:$F$766,0))</f>
        <v>YALARCA</v>
      </c>
      <c r="IX251" s="434"/>
      <c r="IY251" s="434"/>
      <c r="IZ251" s="434"/>
      <c r="JA251" s="434"/>
      <c r="JB251" s="434"/>
      <c r="JC251" s="434"/>
      <c r="JD251" s="434"/>
      <c r="JE251" s="434"/>
      <c r="JF251" s="434"/>
      <c r="JG251" s="434"/>
      <c r="JH251" s="434"/>
      <c r="JI251" s="434"/>
      <c r="JJ251" s="434"/>
      <c r="JK251" s="434" t="str">
        <f>INDEX('19'!$C$3:$C$766,MATCH(JK1,'19'!$F$3:$F$766,0))</f>
        <v>YALARCA</v>
      </c>
      <c r="JL251" s="434" t="str">
        <f>INDEX('19'!$C$3:$C$766,MATCH(JL1,'19'!$F$3:$F$766,0))</f>
        <v>YALARCA</v>
      </c>
      <c r="JM251" s="434"/>
      <c r="JN251" s="434" t="str">
        <f>INDEX('19'!$C$3:$C$766,MATCH(JN1,'19'!$F$3:$F$766,0))</f>
        <v>FIDARRAGA</v>
      </c>
      <c r="JO251" s="434" t="str">
        <f>INDEX('19'!$C$3:$C$766,MATCH(JO1,'19'!$F$3:$F$766,0))</f>
        <v>ADVANEGAS</v>
      </c>
      <c r="JP251" s="434"/>
      <c r="JQ251" s="434" t="str">
        <f>INDEX('19'!$C$3:$C$766,MATCH(JQ1,'19'!$F$3:$F$766,0))</f>
        <v>YALARCA</v>
      </c>
      <c r="JR251" s="434"/>
      <c r="JS251" s="434"/>
      <c r="JT251" s="434"/>
      <c r="JU251" s="434"/>
      <c r="JV251" s="434"/>
      <c r="JW251" s="434"/>
      <c r="JX251" s="434"/>
      <c r="JY251" s="434"/>
      <c r="JZ251" s="434"/>
      <c r="KA251" s="434"/>
      <c r="KB251" s="434"/>
      <c r="KC251" s="434"/>
      <c r="KD251" s="434"/>
      <c r="KE251" s="434"/>
      <c r="KF251" s="434"/>
      <c r="KG251" s="434"/>
      <c r="KH251" s="434"/>
      <c r="KI251" s="434" t="str">
        <f>INDEX('19'!$C$3:$C$766,MATCH(KI1,'19'!$F$3:$F$766,0))</f>
        <v>FIDARRAGA</v>
      </c>
      <c r="KJ251" s="434"/>
      <c r="KK251" s="434"/>
      <c r="KL251" s="434"/>
      <c r="KM251" s="434"/>
      <c r="KN251" s="434" t="str">
        <f>INDEX('19'!$C$3:$C$766,MATCH(KN1,'19'!$F$3:$F$766,0))</f>
        <v>YALARCA</v>
      </c>
      <c r="KO251" s="434" t="str">
        <f>INDEX('19'!$C$3:$C$766,MATCH(KO1,'19'!$F$3:$F$766,0))</f>
        <v>YALARCA</v>
      </c>
      <c r="KP251" s="434" t="str">
        <f>INDEX('19'!$C$3:$C$766,MATCH(KP1,'19'!$F$3:$F$766,0))</f>
        <v>YALARCA</v>
      </c>
      <c r="KQ251" s="434"/>
      <c r="KR251" s="434"/>
      <c r="KS251" s="434" t="str">
        <f>INDEX('19'!$C$3:$C$766,MATCH(KS1,'19'!$F$3:$F$766,0))</f>
        <v>YALARCA</v>
      </c>
      <c r="KT251" s="434" t="str">
        <f>INDEX('19'!$C$3:$C$766,MATCH(KT1,'19'!$F$3:$F$766,0))</f>
        <v>YALARCA</v>
      </c>
      <c r="KU251" s="434"/>
      <c r="KV251" s="434" t="str">
        <f>INDEX('19'!$C$3:$C$766,MATCH(KV1,'19'!$F$3:$F$766,0))</f>
        <v>YALARCA</v>
      </c>
      <c r="KW251" s="434"/>
      <c r="KX251" s="434" t="str">
        <f>INDEX('19'!$C$3:$C$766,MATCH(KX1,'19'!$F$3:$F$766,0))</f>
        <v>YALARCA</v>
      </c>
      <c r="KY251" s="434" t="str">
        <f>INDEX('19'!$C$3:$C$766,MATCH(KY1,'19'!$F$3:$F$766,0))</f>
        <v>YALARCA</v>
      </c>
      <c r="KZ251" s="434" t="str">
        <f>INDEX('19'!$C$3:$C$766,MATCH(KZ1,'19'!$F$3:$F$766,0))</f>
        <v>YALARCA</v>
      </c>
      <c r="LA251" s="434" t="str">
        <f>INDEX('19'!$C$3:$C$766,MATCH(LA1,'19'!$F$3:$F$766,0))</f>
        <v>YALARCA</v>
      </c>
      <c r="LB251" s="434" t="str">
        <f>INDEX('19'!$C$3:$C$766,MATCH(LB1,'19'!$F$3:$F$766,0))</f>
        <v>YALARCA</v>
      </c>
      <c r="LC251" s="434" t="str">
        <f>INDEX('19'!$C$3:$C$766,MATCH(LC1,'19'!$F$3:$F$766,0))</f>
        <v>YALARCA</v>
      </c>
      <c r="LD251" s="434" t="str">
        <f>INDEX('19'!$C$3:$C$766,MATCH(LD1,'19'!$F$3:$F$766,0))</f>
        <v>YALARCA</v>
      </c>
      <c r="LE251" s="434" t="str">
        <f>INDEX('19'!$C$3:$C$766,MATCH(LE1,'19'!$F$3:$F$766,0))</f>
        <v>YALARCA</v>
      </c>
      <c r="LF251" s="434" t="str">
        <f>INDEX('19'!$C$3:$C$766,MATCH(LF1,'19'!$F$3:$F$766,0))</f>
        <v>YALARCA</v>
      </c>
      <c r="LG251" s="434"/>
      <c r="LH251" s="434" t="str">
        <f>INDEX('19'!$C$3:$C$766,MATCH(LH1,'19'!$F$3:$F$766,0))</f>
        <v>YALARCA</v>
      </c>
      <c r="LI251" s="434" t="str">
        <f>INDEX('19'!$C$3:$C$766,MATCH(LI1,'19'!$F$3:$F$766,0))</f>
        <v>YALARCA</v>
      </c>
      <c r="LJ251" s="434" t="str">
        <f>INDEX('19'!$C$3:$C$766,MATCH(LJ1,'19'!$F$3:$F$766,0))</f>
        <v>YALARCA</v>
      </c>
      <c r="LK251" s="434" t="str">
        <f>INDEX('19'!$C$3:$C$766,MATCH(LK1,'19'!$F$3:$F$766,0))</f>
        <v>YALARCA</v>
      </c>
      <c r="LL251" s="434" t="str">
        <f>INDEX('19'!$C$3:$C$766,MATCH(LL1,'19'!$F$3:$F$766,0))</f>
        <v>YALARCA</v>
      </c>
      <c r="LM251" s="434" t="str">
        <f>INDEX('19'!$C$3:$C$766,MATCH(LM1,'19'!$F$3:$F$766,0))</f>
        <v>YALARCA</v>
      </c>
      <c r="LN251" s="434" t="str">
        <f>INDEX('19'!$C$3:$C$766,MATCH(LN1,'19'!$F$3:$F$766,0))</f>
        <v>YALARCA</v>
      </c>
      <c r="LO251" s="434" t="str">
        <f>INDEX('19'!$C$3:$C$766,MATCH(LO1,'19'!$F$3:$F$766,0))</f>
        <v>YALARCA</v>
      </c>
      <c r="LP251" s="434" t="str">
        <f>INDEX('19'!$C$3:$C$766,MATCH(LP1,'19'!$F$3:$F$766,0))</f>
        <v>YALARCA</v>
      </c>
      <c r="LQ251" s="434" t="str">
        <f>INDEX('19'!$C$3:$C$766,MATCH(LQ1,'19'!$F$3:$F$766,0))</f>
        <v>YALARCA</v>
      </c>
      <c r="LR251" s="434" t="str">
        <f>INDEX('19'!$C$3:$C$766,MATCH(LR1,'19'!$F$3:$F$766,0))</f>
        <v>YALARCA</v>
      </c>
      <c r="LS251" s="434" t="str">
        <f>INDEX('19'!$C$3:$C$766,MATCH(LS1,'19'!$F$3:$F$766,0))</f>
        <v>YALARCA</v>
      </c>
      <c r="LT251" s="434" t="e">
        <f>INDEX('19'!$C$3:$C$766,MATCH(LT1,'19'!$F$3:$F$766,0))</f>
        <v>#N/A</v>
      </c>
      <c r="LU251" s="434" t="str">
        <f>INDEX('19'!$C$3:$C$766,MATCH(LU1,'19'!$F$3:$F$766,0))</f>
        <v>YALARCA</v>
      </c>
      <c r="LV251" s="434" t="str">
        <f>INDEX('19'!$C$3:$C$766,MATCH(LV1,'19'!$F$3:$F$766,0))</f>
        <v>YALARCA</v>
      </c>
      <c r="LW251" s="434" t="e">
        <f>INDEX('19'!$C$3:$C$766,MATCH(LW1,'19'!$F$3:$F$766,0))</f>
        <v>#N/A</v>
      </c>
      <c r="LX251" s="434"/>
      <c r="LY251" s="434"/>
      <c r="LZ251" s="434"/>
      <c r="MA251" s="434" t="str">
        <f>INDEX('19'!$C$3:$C$766,MATCH(MA1,'19'!$F$3:$F$766,0))</f>
        <v>YALARCA</v>
      </c>
      <c r="MB251" s="434" t="str">
        <f>INDEX('19'!$C$3:$C$766,MATCH(MB1,'19'!$F$3:$F$766,0))</f>
        <v>YALARCA</v>
      </c>
      <c r="MC251" s="434"/>
      <c r="MD251" s="434"/>
      <c r="ME251" s="434" t="str">
        <f>INDEX('19'!$C$3:$C$766,MATCH(ME1,'19'!$F$3:$F$766,0))</f>
        <v>YALARCA</v>
      </c>
      <c r="MF251" s="434"/>
      <c r="MG251" s="434"/>
      <c r="MH251" s="434" t="str">
        <f>INDEX('19'!$C$3:$C$766,MATCH(MH1,'19'!$F$3:$F$766,0))</f>
        <v>YALARCA</v>
      </c>
      <c r="MI251" s="434" t="str">
        <f>INDEX('19'!$C$3:$C$766,MATCH(MI1,'19'!$F$3:$F$766,0))</f>
        <v>YALARCA</v>
      </c>
      <c r="MJ251" s="434" t="str">
        <f>INDEX('19'!$C$3:$C$766,MATCH(MJ1,'19'!$F$3:$F$766,0))</f>
        <v>YALARCA</v>
      </c>
      <c r="MK251" s="434"/>
      <c r="ML251" s="434"/>
      <c r="MM251" s="434" t="str">
        <f>INDEX('19'!$C$3:$C$766,MATCH(MM1,'19'!$F$3:$F$766,0))</f>
        <v>YALARCA</v>
      </c>
      <c r="MN251" s="434" t="str">
        <f>INDEX('19'!$C$3:$C$766,MATCH(MN1,'19'!$F$3:$F$766,0))</f>
        <v>YALARCA</v>
      </c>
      <c r="MO251" s="434" t="str">
        <f>INDEX('19'!$C$3:$C$766,MATCH(MO1,'19'!$F$3:$F$766,0))</f>
        <v>YALARCA</v>
      </c>
      <c r="MP251" s="434" t="str">
        <f>INDEX('19'!$C$3:$C$766,MATCH(MP1,'19'!$F$3:$F$766,0))</f>
        <v>YALARCA</v>
      </c>
      <c r="MQ251" s="434" t="str">
        <f>INDEX('19'!$C$3:$C$766,MATCH(MQ1,'19'!$F$3:$F$766,0))</f>
        <v>FIDARRAGA</v>
      </c>
      <c r="MR251" s="434"/>
      <c r="MS251" s="434"/>
      <c r="MT251" s="434"/>
      <c r="MU251" s="434"/>
      <c r="MV251" s="434"/>
      <c r="MW251" s="434"/>
      <c r="MX251" s="434"/>
      <c r="MY251" s="434"/>
      <c r="MZ251" s="434"/>
      <c r="NA251" s="434"/>
      <c r="NB251" s="434" t="str">
        <f>INDEX('19'!$C$3:$C$766,MATCH(NB1,'19'!$F$3:$F$766,0))</f>
        <v>YALARCA</v>
      </c>
      <c r="NC251" s="434"/>
      <c r="ND251" s="434"/>
      <c r="NE251" s="434" t="str">
        <f>INDEX('19'!$C$3:$C$766,MATCH(NE1,'19'!$F$3:$F$766,0))</f>
        <v>YALARCA</v>
      </c>
      <c r="NF251" s="434"/>
      <c r="NG251" s="434"/>
      <c r="NH251" s="434" t="str">
        <f>INDEX('19'!$C$3:$C$766,MATCH(NH1,'19'!$F$3:$F$766,0))</f>
        <v>YALARCA</v>
      </c>
      <c r="NI251" s="434"/>
      <c r="NJ251" s="434" t="str">
        <f>INDEX('19'!$C$3:$C$766,MATCH(NJ1,'19'!$F$3:$F$766,0))</f>
        <v>YALARCA</v>
      </c>
      <c r="NK251" s="434" t="str">
        <f>INDEX('19'!$C$3:$C$766,MATCH(NK1,'19'!$F$3:$F$766,0))</f>
        <v>YALARCA</v>
      </c>
      <c r="NL251" s="434"/>
      <c r="NM251" s="434"/>
      <c r="NN251" s="434"/>
      <c r="NO251" s="434"/>
      <c r="NP251" s="434"/>
      <c r="NQ251" s="434"/>
      <c r="NR251" s="434"/>
      <c r="NS251" s="434"/>
      <c r="NT251" s="434"/>
      <c r="NU251" s="434" t="str">
        <f>INDEX('19'!$C$3:$C$766,MATCH(NU1,'19'!$F$3:$F$766,0))</f>
        <v>YALARCA</v>
      </c>
      <c r="NV251" s="434"/>
      <c r="NW251" s="434"/>
      <c r="NX251" s="434"/>
      <c r="NY251" s="434"/>
      <c r="NZ251" s="434"/>
      <c r="OA251" s="434"/>
      <c r="OB251" s="434"/>
      <c r="OC251" s="434"/>
      <c r="OD251" s="434"/>
      <c r="OE251" s="434"/>
      <c r="OF251" s="434"/>
      <c r="OG251" s="434"/>
      <c r="OH251" s="434" t="str">
        <f>INDEX('19'!$C$3:$C$766,MATCH(OH1,'19'!$F$3:$F$766,0))</f>
        <v>YALARCA</v>
      </c>
      <c r="OI251" s="434"/>
      <c r="OJ251" s="434"/>
      <c r="OK251" s="434"/>
      <c r="OL251" s="434"/>
      <c r="OM251" s="434"/>
      <c r="ON251" s="434"/>
      <c r="OO251" s="434"/>
      <c r="OP251" s="434"/>
      <c r="OQ251" s="434"/>
      <c r="OR251" s="434"/>
      <c r="OS251" s="434"/>
      <c r="OT251" s="434"/>
      <c r="OU251" s="434"/>
      <c r="OV251" s="434">
        <f>INDEX('19'!$C$3:$C$766,MATCH(OV1,'19'!$F$3:$F$766,0))</f>
        <v>0</v>
      </c>
      <c r="OW251" s="434">
        <f>INDEX('19'!$C$3:$C$766,MATCH(OW1,'19'!$F$3:$F$766,0))</f>
        <v>0</v>
      </c>
      <c r="OX251" s="434"/>
      <c r="OY251" s="434"/>
      <c r="OZ251" s="434"/>
      <c r="PA251" s="434"/>
      <c r="PB251" s="434"/>
      <c r="PC251" s="434"/>
      <c r="PD251" s="434"/>
      <c r="PE251" s="434"/>
      <c r="PF251" s="434"/>
      <c r="PG251" s="434"/>
      <c r="PH251" s="434"/>
      <c r="PI251" s="434"/>
      <c r="PJ251" s="434"/>
      <c r="PK251" s="434"/>
      <c r="PL251" s="434"/>
      <c r="PM251" s="434"/>
      <c r="PN251" s="434">
        <f>INDEX('19'!$C$3:$C$766,MATCH(PN1,'19'!$F$3:$F$766,0))</f>
        <v>0</v>
      </c>
      <c r="PO251" s="434"/>
      <c r="PP251" s="434"/>
      <c r="PQ251" s="434"/>
      <c r="PR251" s="434"/>
      <c r="PS251" s="434"/>
      <c r="PT251" s="434"/>
      <c r="PU251" s="434"/>
      <c r="PV251" s="434"/>
      <c r="PW251" s="434"/>
      <c r="PX251" s="434"/>
      <c r="PY251" s="434"/>
      <c r="PZ251" s="434"/>
      <c r="QA251" s="434"/>
      <c r="QB251" s="434"/>
      <c r="QC251" s="434"/>
      <c r="QD251" s="434"/>
      <c r="QE251" s="434"/>
      <c r="QF251" s="434"/>
      <c r="QG251" s="434"/>
      <c r="QH251" s="434"/>
      <c r="QI251" s="434"/>
      <c r="QJ251" s="434"/>
      <c r="QK251" s="434"/>
      <c r="QL251" s="434"/>
      <c r="QM251" s="434"/>
      <c r="QN251" s="434"/>
      <c r="QO251" s="434"/>
      <c r="QP251" s="434"/>
      <c r="QQ251" s="434"/>
      <c r="QR251" s="434" t="str">
        <f>INDEX('19'!$C$3:$C$766,MATCH(QR1,'19'!$F$3:$F$766,0))</f>
        <v>ADVANEGAS</v>
      </c>
      <c r="QS251" s="434" t="str">
        <f>INDEX('19'!$C$3:$C$766,MATCH(QS1,'19'!$F$3:$F$766,0))</f>
        <v>ADVANEGAS</v>
      </c>
      <c r="QT251" s="434"/>
      <c r="QU251" s="434"/>
      <c r="QV251" s="434"/>
      <c r="QW251" s="434"/>
      <c r="QX251" s="434" t="str">
        <f>INDEX('19'!$C$3:$C$766,MATCH(QX1,'19'!$F$3:$F$766,0))</f>
        <v>ADVANEGAS</v>
      </c>
      <c r="QY251" s="434" t="str">
        <f>INDEX('19'!$C$3:$C$766,MATCH(QY1,'19'!$F$3:$F$766,0))</f>
        <v>ADVANEGAS</v>
      </c>
      <c r="QZ251" s="434"/>
      <c r="RA251" s="434"/>
      <c r="RB251" s="434"/>
      <c r="RC251" s="434"/>
      <c r="RD251" s="434"/>
      <c r="RE251" s="434"/>
      <c r="RF251" s="434"/>
      <c r="RG251" s="434"/>
      <c r="RH251" s="434"/>
      <c r="RI251" s="434"/>
      <c r="RJ251" s="434"/>
      <c r="RK251" s="434"/>
      <c r="RL251" s="434" t="str">
        <f>INDEX('19'!$C$3:$C$766,MATCH(RL1,'19'!$F$3:$F$766,0))</f>
        <v>SFLOPEZ</v>
      </c>
      <c r="RM251" s="434" t="str">
        <f>INDEX('19'!$C$3:$C$766,MATCH(RM1,'19'!$F$3:$F$766,0))</f>
        <v>SFLOPEZ</v>
      </c>
      <c r="RN251" s="434" t="str">
        <f>INDEX('19'!$C$3:$C$766,MATCH(RN1,'19'!$F$3:$F$766,0))</f>
        <v>SFLOPEZ</v>
      </c>
      <c r="RO251" s="434" t="str">
        <f>INDEX('19'!$C$3:$C$766,MATCH(RO1,'19'!$F$3:$F$766,0))</f>
        <v>SFLOPEZ</v>
      </c>
      <c r="RP251" s="434"/>
      <c r="RQ251" s="434"/>
      <c r="RR251" s="434"/>
      <c r="RS251" s="434"/>
      <c r="RT251" s="434" t="str">
        <f>INDEX('19'!$C$3:$C$766,MATCH(RT1,'19'!$F$3:$F$766,0))</f>
        <v>SFLOPEZ</v>
      </c>
      <c r="RU251" s="434"/>
      <c r="RV251" s="434" t="str">
        <f>INDEX('19'!$C$3:$C$766,MATCH(RV1,'19'!$F$3:$F$766,0))</f>
        <v>FIDARRAGA</v>
      </c>
      <c r="RW251" s="434" t="str">
        <f>INDEX('19'!$C$3:$C$766,MATCH(RW1,'19'!$F$3:$F$766,0))</f>
        <v>FIDARRAGA</v>
      </c>
      <c r="RX251" s="434"/>
      <c r="RY251" s="434"/>
      <c r="RZ251" s="434"/>
      <c r="SA251" s="434"/>
      <c r="SB251" s="434"/>
      <c r="SC251" s="434"/>
      <c r="SD251" s="434"/>
      <c r="SE251" s="434"/>
      <c r="SF251" s="434"/>
      <c r="SG251" s="434"/>
      <c r="SH251" s="434" t="str">
        <f>INDEX('19'!$C$3:$C$766,MATCH(SH1,'19'!$F$3:$F$766,0))</f>
        <v>SFLOPEZ</v>
      </c>
      <c r="SI251" s="434" t="str">
        <f>INDEX('19'!$C$3:$C$766,MATCH(SI1,'19'!$F$3:$F$766,0))</f>
        <v>SFLOPEZ</v>
      </c>
      <c r="SJ251" s="434"/>
      <c r="SK251" s="434"/>
      <c r="SL251" s="434" t="str">
        <f>INDEX('19'!$C$3:$C$766,MATCH(SL1,'19'!$F$3:$F$766,0))</f>
        <v>SFLOPEZ</v>
      </c>
      <c r="SM251" s="434"/>
      <c r="SN251" s="434"/>
      <c r="SO251" s="434"/>
      <c r="SP251" s="434"/>
      <c r="SQ251" s="434"/>
      <c r="SR251" s="434" t="str">
        <f>INDEX('19'!$C$3:$C$766,MATCH(SR1,'19'!$F$3:$F$766,0))</f>
        <v>SFLOPEZ</v>
      </c>
      <c r="SS251" s="434"/>
      <c r="ST251" s="434"/>
      <c r="SU251" s="434"/>
      <c r="SV251" s="434"/>
      <c r="SW251" s="434" t="str">
        <f>INDEX('19'!$C$3:$C$766,MATCH(SW1,'19'!$F$3:$F$766,0))</f>
        <v>SFLOPEZ</v>
      </c>
      <c r="SX251" s="434" t="str">
        <f>INDEX('19'!$C$3:$C$766,MATCH(SX1,'19'!$F$3:$F$766,0))</f>
        <v>SFLOPEZ</v>
      </c>
      <c r="SY251" s="434" t="str">
        <f>INDEX('19'!$C$3:$C$766,MATCH(SY1,'19'!$F$3:$F$766,0))</f>
        <v>SFLOPEZ</v>
      </c>
      <c r="SZ251" s="434"/>
      <c r="TA251" s="434" t="str">
        <f>INDEX('19'!$C$3:$C$766,MATCH(TA1,'19'!$F$3:$F$766,0))</f>
        <v>SFLOPEZ</v>
      </c>
      <c r="TB251" s="434" t="str">
        <f>INDEX('19'!$C$3:$C$766,MATCH(TB1,'19'!$F$3:$F$766,0))</f>
        <v>SFLOPEZ</v>
      </c>
      <c r="TC251" s="434" t="str">
        <f>INDEX('19'!$C$3:$C$766,MATCH(TC1,'19'!$F$3:$F$766,0))</f>
        <v>SFLOPEZ</v>
      </c>
      <c r="TD251" s="434"/>
      <c r="TE251" s="434" t="str">
        <f>INDEX('19'!$C$3:$C$766,MATCH(TE1,'19'!$F$3:$F$766,0))</f>
        <v>SFLOPEZ</v>
      </c>
      <c r="TF251" s="434" t="str">
        <f>INDEX('19'!$C$3:$C$766,MATCH(TF1,'19'!$F$3:$F$766,0))</f>
        <v>SFLOPEZ</v>
      </c>
      <c r="TG251" s="434"/>
      <c r="TH251" s="434"/>
      <c r="TI251" s="434"/>
      <c r="TJ251" s="434"/>
      <c r="TK251" s="434"/>
      <c r="TL251" s="434"/>
      <c r="TM251" s="434"/>
      <c r="TN251" s="434" t="str">
        <f>INDEX('19'!$C$3:$C$766,MATCH(TN1,'19'!$F$3:$F$766,0))</f>
        <v>FIDARRAGA</v>
      </c>
      <c r="TO251" s="434"/>
      <c r="TP251" s="434"/>
      <c r="TQ251" s="434"/>
      <c r="TR251" s="434"/>
      <c r="TS251" s="434"/>
      <c r="TT251" s="434"/>
      <c r="TU251" s="434"/>
      <c r="TV251" s="434"/>
      <c r="TW251" s="434" t="str">
        <f>INDEX('19'!$C$3:$C$766,MATCH(TW1,'19'!$F$3:$F$766,0))</f>
        <v>FIDARRAGA</v>
      </c>
      <c r="TX251" s="434" t="str">
        <f>INDEX('19'!$C$3:$C$766,MATCH(TX1,'19'!$F$3:$F$766,0))</f>
        <v>FIDARRAGA</v>
      </c>
      <c r="TY251" s="434" t="str">
        <f>INDEX('19'!$C$3:$C$766,MATCH(TY1,'19'!$F$3:$F$766,0))</f>
        <v>FIDARRAGA</v>
      </c>
      <c r="TZ251" s="434"/>
      <c r="UA251" s="434"/>
      <c r="UB251" s="434"/>
      <c r="UC251" s="434"/>
      <c r="UD251" s="434" t="str">
        <f>INDEX('19'!$C$3:$C$766,MATCH(UD1,'19'!$F$3:$F$766,0))</f>
        <v>FIDARRAGA</v>
      </c>
      <c r="UE251" s="434"/>
      <c r="UF251" s="434"/>
      <c r="UG251" s="434"/>
    </row>
    <row r="252" spans="1:555">
      <c r="C252" s="2"/>
      <c r="D252" s="2"/>
      <c r="E252" s="2"/>
      <c r="F252" s="2"/>
      <c r="G252" s="2"/>
      <c r="UG252" s="2"/>
      <c r="UH252" s="2"/>
      <c r="UI252" s="2"/>
    </row>
    <row r="253" spans="1:555" s="125" customFormat="1">
      <c r="C253" s="126"/>
      <c r="D253" s="126"/>
      <c r="E253" s="126"/>
      <c r="F253" s="126"/>
      <c r="G253" s="126"/>
      <c r="H253" s="126"/>
      <c r="I253" s="126"/>
      <c r="J253" s="126"/>
      <c r="K253" s="126"/>
      <c r="L253" s="126"/>
      <c r="M253" s="126"/>
      <c r="N253" s="126"/>
      <c r="O253" s="126"/>
      <c r="P253" s="126"/>
      <c r="Q253" s="126"/>
      <c r="R253" s="126"/>
      <c r="S253" s="126"/>
      <c r="T253" s="126"/>
      <c r="U253" s="126"/>
      <c r="V253" s="126"/>
      <c r="W253" s="126"/>
      <c r="X253" s="126"/>
      <c r="Y253" s="126"/>
      <c r="Z253" s="126"/>
      <c r="AA253" s="126"/>
      <c r="AB253" s="126"/>
      <c r="AC253" s="126"/>
      <c r="AD253" s="126"/>
      <c r="AE253" s="126"/>
      <c r="AF253" s="126"/>
      <c r="AG253" s="126"/>
      <c r="AH253" s="126"/>
      <c r="AI253" s="126"/>
      <c r="AJ253" s="126"/>
      <c r="AK253" s="126"/>
      <c r="AL253" s="126"/>
      <c r="AM253" s="126"/>
      <c r="AN253" s="126"/>
      <c r="AO253" s="126"/>
      <c r="AP253" s="126"/>
      <c r="AQ253" s="126"/>
      <c r="AR253" s="126"/>
      <c r="AS253" s="126"/>
      <c r="AT253" s="126"/>
      <c r="AU253" s="126"/>
      <c r="AV253" s="126"/>
      <c r="AW253" s="126"/>
      <c r="AX253" s="126"/>
      <c r="AY253" s="126"/>
      <c r="AZ253" s="126"/>
      <c r="BA253" s="126"/>
      <c r="BB253" s="126"/>
      <c r="BC253" s="126"/>
      <c r="BD253" s="126"/>
      <c r="BE253" s="126"/>
      <c r="BF253" s="126"/>
      <c r="BG253" s="126"/>
      <c r="BH253" s="126"/>
      <c r="BI253" s="126"/>
      <c r="BJ253" s="126"/>
      <c r="BK253" s="126"/>
      <c r="BL253" s="126"/>
      <c r="BM253" s="126"/>
      <c r="BN253" s="126"/>
      <c r="BO253" s="126"/>
      <c r="BP253" s="126"/>
      <c r="BQ253" s="126"/>
      <c r="BR253" s="126"/>
      <c r="BS253" s="126"/>
      <c r="BT253" s="126"/>
      <c r="BU253" s="126"/>
      <c r="BV253" s="126"/>
      <c r="BW253" s="126"/>
      <c r="BX253" s="126"/>
      <c r="BY253" s="126"/>
      <c r="BZ253" s="126"/>
      <c r="CA253" s="126"/>
      <c r="CB253" s="126"/>
      <c r="CC253" s="126"/>
      <c r="CD253" s="126"/>
      <c r="CE253" s="126"/>
      <c r="CF253" s="126"/>
      <c r="CG253" s="126"/>
      <c r="CH253" s="126"/>
      <c r="CI253" s="126"/>
      <c r="CJ253" s="126"/>
      <c r="CK253" s="126"/>
      <c r="CL253" s="126"/>
      <c r="CM253" s="126"/>
      <c r="CN253" s="126"/>
      <c r="CO253" s="126"/>
      <c r="CP253" s="126"/>
      <c r="CQ253" s="126"/>
      <c r="CR253" s="126"/>
      <c r="CS253" s="126"/>
      <c r="CT253" s="126"/>
      <c r="CU253" s="126"/>
      <c r="CV253" s="126"/>
      <c r="CW253" s="126"/>
      <c r="CX253" s="126"/>
      <c r="CY253" s="126"/>
      <c r="CZ253" s="126"/>
      <c r="DA253" s="126"/>
      <c r="DB253" s="126"/>
      <c r="DC253" s="126"/>
      <c r="DD253" s="126"/>
      <c r="DE253" s="126"/>
      <c r="DF253" s="126"/>
      <c r="DG253" s="126"/>
      <c r="DH253" s="126"/>
      <c r="DI253" s="126"/>
      <c r="DJ253" s="126"/>
      <c r="DK253" s="126"/>
      <c r="DL253" s="126"/>
      <c r="DM253" s="126"/>
      <c r="DN253" s="126"/>
      <c r="DO253" s="126"/>
      <c r="DP253" s="126"/>
      <c r="DQ253" s="126"/>
      <c r="DR253" s="126"/>
      <c r="DS253" s="126"/>
      <c r="DT253" s="126"/>
      <c r="DU253" s="126"/>
      <c r="DV253" s="126"/>
      <c r="DW253" s="126"/>
      <c r="DX253" s="126"/>
      <c r="DY253" s="126"/>
      <c r="DZ253" s="126"/>
      <c r="EA253" s="126"/>
      <c r="EB253" s="126"/>
      <c r="EC253" s="126"/>
      <c r="ED253" s="126"/>
      <c r="EE253" s="126"/>
      <c r="EF253" s="126"/>
      <c r="EG253" s="126"/>
      <c r="EH253" s="126"/>
      <c r="EI253" s="126"/>
      <c r="EJ253" s="126"/>
      <c r="EK253" s="126"/>
      <c r="EL253" s="126"/>
      <c r="EM253" s="126"/>
      <c r="EN253" s="126"/>
      <c r="EO253" s="126"/>
      <c r="EP253" s="126"/>
      <c r="EQ253" s="126"/>
      <c r="ER253" s="126"/>
      <c r="ES253" s="126"/>
      <c r="ET253" s="126"/>
      <c r="EU253" s="126"/>
      <c r="EV253" s="126"/>
      <c r="EW253" s="126"/>
      <c r="EX253" s="126"/>
      <c r="EY253" s="126"/>
      <c r="EZ253" s="126"/>
      <c r="FA253" s="126"/>
      <c r="FB253" s="126"/>
      <c r="FC253" s="126"/>
      <c r="FD253" s="126"/>
      <c r="FE253" s="126"/>
      <c r="FF253" s="126"/>
      <c r="FG253" s="126"/>
      <c r="FH253" s="126"/>
      <c r="FI253" s="126"/>
      <c r="FJ253" s="126"/>
      <c r="FK253" s="126"/>
      <c r="FL253" s="126"/>
      <c r="FM253" s="126"/>
      <c r="FN253" s="126"/>
      <c r="FO253" s="126"/>
      <c r="FP253" s="126"/>
      <c r="FQ253" s="126"/>
      <c r="FR253" s="126"/>
      <c r="FS253" s="126"/>
      <c r="FT253" s="126"/>
      <c r="FU253" s="126"/>
      <c r="FV253" s="126"/>
      <c r="FW253" s="126"/>
      <c r="FX253" s="126"/>
      <c r="FY253" s="126"/>
      <c r="FZ253" s="126"/>
      <c r="GA253" s="126"/>
      <c r="GB253" s="126"/>
      <c r="GC253" s="126"/>
      <c r="GD253" s="126"/>
      <c r="GE253" s="126"/>
      <c r="GF253" s="126"/>
      <c r="GG253" s="126"/>
      <c r="GH253" s="126"/>
      <c r="GI253" s="126"/>
      <c r="GJ253" s="126"/>
      <c r="GK253" s="126"/>
      <c r="GL253" s="126"/>
      <c r="GM253" s="126"/>
      <c r="GN253" s="126"/>
      <c r="GO253" s="126"/>
      <c r="GP253" s="126"/>
      <c r="GQ253" s="126"/>
      <c r="GR253" s="126"/>
      <c r="GS253" s="126"/>
      <c r="GT253" s="126"/>
      <c r="GU253" s="126"/>
      <c r="GV253" s="126"/>
      <c r="GW253" s="126"/>
      <c r="GX253" s="126"/>
      <c r="GY253" s="126"/>
      <c r="GZ253" s="126"/>
      <c r="HA253" s="126"/>
      <c r="HB253" s="126"/>
      <c r="HC253" s="126"/>
      <c r="HD253" s="126"/>
      <c r="HE253" s="126"/>
      <c r="HF253" s="126"/>
      <c r="HG253" s="126"/>
      <c r="HH253" s="126"/>
      <c r="HI253" s="126"/>
      <c r="HJ253" s="126"/>
      <c r="HK253" s="126"/>
      <c r="HL253" s="126"/>
      <c r="HM253" s="126"/>
      <c r="HN253" s="126"/>
      <c r="HO253" s="126"/>
      <c r="HP253" s="126"/>
      <c r="HQ253" s="126"/>
      <c r="HR253" s="126"/>
      <c r="HS253" s="126"/>
      <c r="HT253" s="126"/>
      <c r="HU253" s="126"/>
      <c r="HV253" s="126"/>
      <c r="HW253" s="126"/>
      <c r="HX253" s="126"/>
      <c r="HY253" s="126"/>
      <c r="HZ253" s="126"/>
      <c r="IA253" s="126"/>
      <c r="IB253" s="126"/>
      <c r="IC253" s="126"/>
      <c r="ID253" s="126"/>
      <c r="IE253" s="126"/>
      <c r="IF253" s="126"/>
      <c r="IG253" s="126"/>
      <c r="IH253" s="126"/>
      <c r="II253" s="126"/>
      <c r="IJ253" s="126"/>
      <c r="IK253" s="126"/>
      <c r="IL253" s="126"/>
      <c r="IM253" s="126"/>
      <c r="IN253" s="126"/>
      <c r="IO253" s="126"/>
      <c r="IP253" s="126"/>
      <c r="IQ253" s="126"/>
      <c r="IR253" s="126"/>
      <c r="IS253" s="126"/>
      <c r="IT253" s="126"/>
      <c r="IU253" s="126"/>
      <c r="IV253" s="126"/>
      <c r="IW253" s="126"/>
      <c r="IX253" s="126"/>
      <c r="IY253" s="126"/>
      <c r="IZ253" s="126"/>
      <c r="JA253" s="126"/>
      <c r="JB253" s="126"/>
      <c r="JC253" s="126"/>
      <c r="JD253" s="126"/>
      <c r="JE253" s="126"/>
      <c r="JF253" s="126"/>
      <c r="JG253" s="126"/>
      <c r="JH253" s="126"/>
      <c r="JI253" s="126"/>
      <c r="JJ253" s="126"/>
      <c r="JK253" s="126"/>
      <c r="JL253" s="126"/>
      <c r="JM253" s="126"/>
      <c r="JN253" s="126"/>
      <c r="JO253" s="126"/>
      <c r="JP253" s="126"/>
      <c r="JQ253" s="126"/>
      <c r="JR253" s="126"/>
      <c r="JS253" s="126"/>
      <c r="JT253" s="126"/>
      <c r="JU253" s="126"/>
      <c r="JV253" s="126"/>
      <c r="JW253" s="126"/>
      <c r="JX253" s="126"/>
      <c r="JY253" s="126"/>
      <c r="JZ253" s="126"/>
      <c r="KA253" s="126"/>
      <c r="KB253" s="126"/>
      <c r="KC253" s="126"/>
      <c r="KD253" s="126"/>
      <c r="KE253" s="126"/>
      <c r="KF253" s="126"/>
      <c r="KG253" s="126"/>
      <c r="KH253" s="126"/>
      <c r="KI253" s="126"/>
      <c r="KJ253" s="126"/>
      <c r="KK253" s="126"/>
      <c r="KL253" s="126"/>
      <c r="KM253" s="126"/>
      <c r="KN253" s="126"/>
      <c r="KO253" s="126"/>
      <c r="KP253" s="126"/>
      <c r="KQ253" s="126"/>
      <c r="KR253" s="126"/>
      <c r="KS253" s="126"/>
      <c r="KT253" s="126"/>
      <c r="KU253" s="126"/>
      <c r="KV253" s="126"/>
      <c r="KW253" s="126"/>
      <c r="KX253" s="126"/>
      <c r="KY253" s="126"/>
      <c r="KZ253" s="126"/>
      <c r="LA253" s="126"/>
      <c r="LB253" s="126"/>
      <c r="LC253" s="126"/>
      <c r="LD253" s="126"/>
      <c r="LE253" s="126"/>
      <c r="LF253" s="126"/>
      <c r="LG253" s="126"/>
      <c r="LH253" s="126"/>
      <c r="LI253" s="126"/>
      <c r="LJ253" s="126"/>
      <c r="LK253" s="126"/>
      <c r="LL253" s="126"/>
      <c r="LM253" s="126"/>
      <c r="LN253" s="126"/>
      <c r="LO253" s="126"/>
      <c r="LP253" s="126"/>
      <c r="LQ253" s="126"/>
      <c r="LR253" s="126"/>
      <c r="LS253" s="126"/>
      <c r="LT253" s="126"/>
      <c r="LU253" s="126"/>
      <c r="LV253" s="126"/>
      <c r="LW253" s="126"/>
      <c r="LX253" s="126"/>
      <c r="LY253" s="126"/>
      <c r="LZ253" s="126"/>
      <c r="MA253" s="126"/>
      <c r="MB253" s="126"/>
      <c r="MC253" s="126"/>
      <c r="MD253" s="126"/>
      <c r="ME253" s="126"/>
      <c r="MF253" s="126"/>
      <c r="MG253" s="126"/>
      <c r="MH253" s="126"/>
      <c r="MI253" s="126"/>
      <c r="MJ253" s="126"/>
      <c r="MK253" s="126"/>
      <c r="ML253" s="126"/>
      <c r="MM253" s="126"/>
      <c r="MN253" s="126"/>
      <c r="MO253" s="126"/>
      <c r="MP253" s="126"/>
      <c r="MQ253" s="126"/>
      <c r="MR253" s="126"/>
      <c r="MS253" s="126"/>
      <c r="MT253" s="126"/>
      <c r="MU253" s="126"/>
      <c r="MV253" s="126"/>
      <c r="MW253" s="126"/>
      <c r="MX253" s="126"/>
      <c r="MY253" s="126"/>
      <c r="MZ253" s="126"/>
      <c r="NA253" s="126"/>
      <c r="NB253" s="126"/>
      <c r="NC253" s="126"/>
      <c r="ND253" s="126"/>
      <c r="NE253" s="126"/>
      <c r="NF253" s="126"/>
      <c r="NG253" s="126"/>
      <c r="NH253" s="126"/>
      <c r="NI253" s="126"/>
      <c r="NJ253" s="126"/>
      <c r="NK253" s="126"/>
      <c r="NL253" s="126"/>
      <c r="NM253" s="126"/>
      <c r="NN253" s="126"/>
      <c r="NO253" s="126"/>
      <c r="NP253" s="126"/>
      <c r="NQ253" s="126"/>
      <c r="NR253" s="126"/>
      <c r="NS253" s="126"/>
      <c r="NT253" s="126"/>
      <c r="NU253" s="126"/>
      <c r="NV253" s="126"/>
      <c r="NW253" s="126"/>
      <c r="NX253" s="126"/>
      <c r="NY253" s="126"/>
      <c r="NZ253" s="126"/>
      <c r="OA253" s="126"/>
      <c r="OB253" s="126"/>
      <c r="OC253" s="126"/>
      <c r="OD253" s="126"/>
      <c r="OE253" s="126"/>
      <c r="OF253" s="126"/>
      <c r="OG253" s="126"/>
      <c r="OH253" s="126"/>
      <c r="OI253" s="126"/>
      <c r="OJ253" s="126"/>
      <c r="OK253" s="126"/>
      <c r="OL253" s="126"/>
      <c r="OM253" s="126"/>
      <c r="ON253" s="126"/>
      <c r="OO253" s="126"/>
      <c r="OP253" s="126"/>
      <c r="OQ253" s="126"/>
      <c r="OR253" s="126"/>
      <c r="OS253" s="126"/>
      <c r="OT253" s="126"/>
      <c r="OU253" s="126"/>
      <c r="OV253" s="126"/>
      <c r="OW253" s="126"/>
      <c r="OX253" s="126"/>
      <c r="OY253" s="126"/>
      <c r="OZ253" s="126"/>
      <c r="PA253" s="126"/>
      <c r="PB253" s="126"/>
      <c r="PC253" s="126"/>
      <c r="PD253" s="126"/>
      <c r="PE253" s="126"/>
      <c r="PF253" s="126"/>
      <c r="PG253" s="126"/>
      <c r="PH253" s="126"/>
      <c r="PI253" s="126"/>
      <c r="PJ253" s="126"/>
      <c r="PK253" s="126"/>
      <c r="PL253" s="126"/>
      <c r="PM253" s="126"/>
      <c r="PN253" s="126"/>
      <c r="PO253" s="126"/>
      <c r="PP253" s="126"/>
      <c r="PQ253" s="126"/>
      <c r="PR253" s="126"/>
      <c r="PS253" s="126"/>
      <c r="PT253" s="126"/>
      <c r="PU253" s="126"/>
      <c r="PV253" s="126"/>
      <c r="PW253" s="126"/>
      <c r="PX253" s="126"/>
      <c r="PY253" s="126"/>
      <c r="PZ253" s="126"/>
      <c r="QA253" s="126"/>
      <c r="QB253" s="126"/>
      <c r="QC253" s="126"/>
      <c r="QD253" s="126"/>
      <c r="QE253" s="126"/>
      <c r="QF253" s="126"/>
      <c r="QG253" s="126"/>
      <c r="QH253" s="126"/>
      <c r="QI253" s="126"/>
      <c r="QJ253" s="126"/>
      <c r="QK253" s="126"/>
      <c r="QL253" s="126"/>
      <c r="QM253" s="126"/>
      <c r="QN253" s="126"/>
      <c r="QO253" s="126"/>
      <c r="QP253" s="126"/>
      <c r="QQ253" s="126"/>
      <c r="QR253" s="126"/>
      <c r="QS253" s="126"/>
      <c r="QT253" s="126"/>
      <c r="QU253" s="126"/>
      <c r="QV253" s="126"/>
      <c r="QW253" s="126"/>
      <c r="QX253" s="126"/>
      <c r="QY253" s="126"/>
      <c r="QZ253" s="126"/>
      <c r="RA253" s="126"/>
      <c r="RB253" s="126"/>
      <c r="RC253" s="126"/>
      <c r="RD253" s="126"/>
      <c r="RE253" s="126"/>
      <c r="RF253" s="126"/>
      <c r="RG253" s="126"/>
      <c r="RH253" s="126"/>
      <c r="RI253" s="126"/>
      <c r="RJ253" s="126"/>
      <c r="RK253" s="126"/>
      <c r="RL253" s="126"/>
      <c r="RM253" s="126"/>
      <c r="RN253" s="126"/>
      <c r="RO253" s="126"/>
      <c r="RP253" s="126"/>
      <c r="RQ253" s="126"/>
      <c r="RR253" s="126"/>
      <c r="RS253" s="126"/>
      <c r="RT253" s="126"/>
      <c r="RU253" s="126"/>
      <c r="RV253" s="126"/>
      <c r="RW253" s="126"/>
      <c r="RX253" s="126"/>
      <c r="RY253" s="126"/>
      <c r="RZ253" s="126"/>
      <c r="SA253" s="126"/>
      <c r="SB253" s="126"/>
      <c r="SC253" s="126"/>
      <c r="SD253" s="126"/>
      <c r="SE253" s="126"/>
      <c r="SF253" s="126"/>
      <c r="SG253" s="126"/>
      <c r="SH253" s="126"/>
      <c r="SI253" s="126"/>
      <c r="SJ253" s="126"/>
      <c r="SK253" s="126"/>
      <c r="SL253" s="126"/>
      <c r="SM253" s="126"/>
      <c r="SN253" s="126"/>
      <c r="SO253" s="126"/>
      <c r="SP253" s="126"/>
      <c r="SQ253" s="126"/>
      <c r="SR253" s="126"/>
      <c r="SS253" s="126"/>
      <c r="ST253" s="126"/>
      <c r="SU253" s="126"/>
      <c r="SV253" s="126"/>
      <c r="SW253" s="126"/>
      <c r="SX253" s="126"/>
      <c r="SY253" s="126"/>
      <c r="SZ253" s="126"/>
      <c r="TA253" s="126"/>
      <c r="TB253" s="126"/>
      <c r="TC253" s="126"/>
      <c r="TD253" s="126"/>
      <c r="TE253" s="126"/>
      <c r="TF253" s="126"/>
      <c r="TG253" s="126"/>
      <c r="TH253" s="126"/>
      <c r="TI253" s="126"/>
      <c r="TJ253" s="126"/>
      <c r="TK253" s="126"/>
      <c r="TL253" s="126"/>
      <c r="TM253" s="126"/>
      <c r="TN253" s="126"/>
      <c r="TO253" s="126"/>
      <c r="TP253" s="126"/>
      <c r="TQ253" s="126"/>
      <c r="TR253" s="126"/>
      <c r="TS253" s="126"/>
      <c r="TT253" s="126"/>
      <c r="TU253" s="126"/>
      <c r="TV253" s="126"/>
      <c r="TW253" s="126"/>
      <c r="TX253" s="126"/>
      <c r="TY253" s="126"/>
      <c r="TZ253" s="126"/>
      <c r="UA253" s="126"/>
      <c r="UB253" s="126"/>
      <c r="UC253" s="126"/>
      <c r="UD253" s="126"/>
      <c r="UE253" s="126"/>
      <c r="UF253" s="126"/>
      <c r="UG253" s="126"/>
      <c r="UH253" s="126"/>
      <c r="UI253" s="126"/>
    </row>
    <row r="254" spans="1:555">
      <c r="C254" s="32"/>
      <c r="D254" s="2"/>
      <c r="E254" s="2"/>
      <c r="F254" s="2"/>
      <c r="G254" s="2"/>
    </row>
    <row r="255" spans="1:555" ht="11.25" customHeight="1"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  <c r="BP255" s="5"/>
      <c r="BQ255" s="5"/>
      <c r="BR255" s="5"/>
      <c r="BS255" s="5"/>
      <c r="BT255" s="5"/>
      <c r="BU255" s="5"/>
      <c r="BV255" s="5"/>
      <c r="BW255" s="5"/>
      <c r="BX255" s="5"/>
      <c r="BY255" s="5"/>
      <c r="BZ255" s="5"/>
      <c r="CA255" s="5"/>
      <c r="CB255" s="5"/>
      <c r="CC255" s="5"/>
      <c r="CD255" s="5"/>
      <c r="CE255" s="5"/>
      <c r="CF255" s="5"/>
      <c r="CG255" s="5"/>
      <c r="CH255" s="5"/>
      <c r="CI255" s="5"/>
      <c r="CJ255" s="5"/>
      <c r="CK255" s="5"/>
      <c r="CL255" s="5"/>
      <c r="CM255" s="5"/>
      <c r="CN255" s="5"/>
      <c r="CO255" s="5"/>
      <c r="CP255" s="5"/>
      <c r="CQ255" s="5"/>
      <c r="CR255" s="5"/>
      <c r="CS255" s="5"/>
      <c r="CT255" s="5"/>
      <c r="CU255" s="5"/>
      <c r="CV255" s="5"/>
      <c r="CW255" s="5"/>
      <c r="CX255" s="5"/>
      <c r="CY255" s="5"/>
      <c r="CZ255" s="5"/>
      <c r="DA255" s="5"/>
      <c r="DB255" s="5"/>
      <c r="DC255" s="5"/>
      <c r="DD255" s="5"/>
      <c r="DE255" s="5"/>
      <c r="DF255" s="5"/>
      <c r="DG255" s="5"/>
      <c r="DH255" s="5"/>
      <c r="DI255" s="5"/>
      <c r="DJ255" s="5"/>
      <c r="DK255" s="5"/>
      <c r="DL255" s="5"/>
      <c r="DM255" s="5"/>
      <c r="DN255" s="5"/>
      <c r="DO255" s="5"/>
      <c r="DP255" s="5"/>
      <c r="DQ255" s="5"/>
      <c r="DR255" s="5"/>
      <c r="DS255" s="5"/>
      <c r="DT255" s="5"/>
      <c r="DU255" s="5"/>
      <c r="DV255" s="5"/>
      <c r="DW255" s="5"/>
      <c r="DX255" s="5"/>
      <c r="DY255" s="5"/>
      <c r="DZ255" s="5"/>
      <c r="EA255" s="5"/>
      <c r="EB255" s="5"/>
      <c r="EC255" s="5"/>
      <c r="ED255" s="5"/>
      <c r="EE255" s="5"/>
      <c r="EF255" s="5"/>
      <c r="EG255" s="5"/>
      <c r="EH255" s="5"/>
      <c r="EI255" s="5"/>
      <c r="EJ255" s="5"/>
      <c r="EK255" s="5"/>
      <c r="EL255" s="5"/>
      <c r="EM255" s="5"/>
      <c r="EN255" s="5"/>
      <c r="EO255" s="5"/>
      <c r="EP255" s="5"/>
      <c r="EQ255" s="5"/>
      <c r="ER255" s="5"/>
      <c r="ES255" s="5"/>
      <c r="ET255" s="5"/>
      <c r="EU255" s="5"/>
      <c r="EV255" s="5"/>
      <c r="EW255" s="5"/>
      <c r="EX255" s="5"/>
      <c r="EY255" s="5"/>
      <c r="EZ255" s="5"/>
      <c r="FA255" s="5"/>
      <c r="FB255" s="5"/>
      <c r="FC255" s="5"/>
      <c r="FD255" s="5"/>
      <c r="FE255" s="5"/>
      <c r="FF255" s="5"/>
      <c r="FG255" s="5"/>
      <c r="FH255" s="5"/>
      <c r="FI255" s="5"/>
      <c r="FJ255" s="5"/>
      <c r="FK255" s="5"/>
      <c r="FL255" s="5"/>
      <c r="FM255" s="5"/>
      <c r="FN255" s="5"/>
      <c r="FO255" s="5"/>
      <c r="FP255" s="5"/>
      <c r="FQ255" s="5"/>
      <c r="FR255" s="5"/>
      <c r="FS255" s="5"/>
      <c r="FT255" s="5"/>
      <c r="FU255" s="5"/>
      <c r="FV255" s="5"/>
      <c r="FW255" s="5"/>
      <c r="FX255" s="5"/>
      <c r="FY255" s="5"/>
      <c r="FZ255" s="5"/>
      <c r="GA255" s="5"/>
      <c r="GB255" s="5"/>
      <c r="GC255" s="5"/>
      <c r="GD255" s="5"/>
      <c r="GE255" s="5"/>
      <c r="GF255" s="5"/>
      <c r="GG255" s="5"/>
      <c r="GH255" s="5"/>
      <c r="GI255" s="5"/>
      <c r="GJ255" s="5"/>
      <c r="GK255" s="5"/>
      <c r="GL255" s="5"/>
      <c r="GM255" s="5"/>
      <c r="GN255" s="5"/>
      <c r="GO255" s="5"/>
      <c r="GP255" s="5"/>
      <c r="GQ255" s="5"/>
      <c r="GR255" s="5"/>
      <c r="GS255" s="5"/>
      <c r="GT255" s="5"/>
      <c r="GU255" s="5"/>
      <c r="GV255" s="5"/>
      <c r="GW255" s="5"/>
      <c r="GX255" s="5"/>
      <c r="GY255" s="5"/>
      <c r="GZ255" s="5"/>
      <c r="HA255" s="5"/>
      <c r="HB255" s="5"/>
      <c r="HC255" s="5"/>
      <c r="HD255" s="5"/>
      <c r="HE255" s="5"/>
      <c r="HF255" s="5"/>
      <c r="HG255" s="5"/>
      <c r="HH255" s="5"/>
      <c r="HI255" s="5"/>
      <c r="HJ255" s="5"/>
      <c r="HK255" s="5"/>
      <c r="HL255" s="5"/>
      <c r="HM255" s="5"/>
      <c r="HN255" s="5"/>
      <c r="HO255" s="5"/>
      <c r="HP255" s="5"/>
      <c r="HQ255" s="5"/>
      <c r="HR255" s="5"/>
      <c r="HS255" s="5"/>
      <c r="HT255" s="5"/>
      <c r="HU255" s="5"/>
      <c r="HV255" s="5"/>
      <c r="HW255" s="5"/>
      <c r="HX255" s="5"/>
      <c r="HY255" s="5"/>
      <c r="HZ255" s="5"/>
      <c r="IA255" s="5"/>
      <c r="IB255" s="5"/>
      <c r="IC255" s="5"/>
      <c r="ID255" s="5"/>
      <c r="IE255" s="5"/>
      <c r="IF255" s="5"/>
      <c r="IG255" s="5"/>
      <c r="IH255" s="5"/>
      <c r="II255" s="5"/>
      <c r="IJ255" s="5"/>
      <c r="IK255" s="5"/>
      <c r="IL255" s="5"/>
      <c r="IM255" s="5"/>
      <c r="IN255" s="5"/>
      <c r="IO255" s="5"/>
      <c r="IP255" s="5"/>
      <c r="IQ255" s="5"/>
      <c r="IR255" s="5"/>
      <c r="IS255" s="5"/>
      <c r="IT255" s="5"/>
      <c r="IU255" s="5"/>
      <c r="IV255" s="5"/>
      <c r="IW255" s="5"/>
      <c r="IX255" s="5"/>
      <c r="IY255" s="5"/>
      <c r="IZ255" s="5"/>
      <c r="JA255" s="5"/>
      <c r="JB255" s="5"/>
      <c r="JC255" s="5"/>
      <c r="JD255" s="5"/>
      <c r="JE255" s="5"/>
      <c r="JF255" s="5"/>
      <c r="JG255" s="5"/>
      <c r="JH255" s="5"/>
      <c r="JI255" s="5"/>
      <c r="JJ255" s="5"/>
      <c r="JK255" s="5"/>
      <c r="JL255" s="5"/>
      <c r="JM255" s="5"/>
      <c r="JN255" s="5"/>
      <c r="JO255" s="5"/>
      <c r="JP255" s="5"/>
      <c r="JQ255" s="5"/>
      <c r="JR255" s="5"/>
      <c r="JS255" s="5"/>
      <c r="JT255" s="5"/>
      <c r="JU255" s="5"/>
      <c r="JV255" s="5"/>
      <c r="JW255" s="5"/>
      <c r="JX255" s="5"/>
      <c r="JY255" s="5"/>
      <c r="JZ255" s="5"/>
      <c r="KA255" s="5"/>
      <c r="KB255" s="5"/>
      <c r="KC255" s="5"/>
      <c r="KD255" s="5"/>
      <c r="KE255" s="5"/>
      <c r="KF255" s="5"/>
      <c r="KG255" s="5"/>
      <c r="KH255" s="5"/>
      <c r="KI255" s="5"/>
      <c r="KJ255" s="5"/>
      <c r="KK255" s="5"/>
      <c r="KL255" s="5"/>
      <c r="KM255" s="5"/>
      <c r="KN255" s="5"/>
      <c r="KO255" s="5"/>
      <c r="KP255" s="5"/>
      <c r="KQ255" s="5"/>
      <c r="KR255" s="5"/>
      <c r="KS255" s="5"/>
      <c r="KT255" s="5"/>
      <c r="KU255" s="5"/>
      <c r="KV255" s="5"/>
      <c r="KW255" s="5"/>
      <c r="KX255" s="5"/>
      <c r="KY255" s="5"/>
      <c r="KZ255" s="5"/>
      <c r="LA255" s="5"/>
      <c r="LB255" s="5"/>
      <c r="LC255" s="5"/>
      <c r="LD255" s="5"/>
      <c r="LE255" s="5"/>
      <c r="LF255" s="5"/>
      <c r="LG255" s="5"/>
      <c r="LH255" s="5"/>
      <c r="LI255" s="5"/>
      <c r="LJ255" s="5"/>
      <c r="LK255" s="5"/>
      <c r="LL255" s="5"/>
      <c r="LM255" s="5"/>
      <c r="LN255" s="5"/>
      <c r="LO255" s="5"/>
      <c r="LP255" s="5"/>
      <c r="LQ255" s="5"/>
      <c r="LR255" s="5"/>
      <c r="LS255" s="5"/>
      <c r="LT255" s="5"/>
      <c r="LU255" s="5"/>
      <c r="LV255" s="5"/>
      <c r="LW255" s="5"/>
      <c r="LX255" s="5"/>
      <c r="LY255" s="5"/>
      <c r="LZ255" s="5"/>
      <c r="MA255" s="5"/>
      <c r="MB255" s="5"/>
      <c r="MC255" s="5"/>
      <c r="MD255" s="5"/>
      <c r="ME255" s="5"/>
      <c r="MF255" s="5"/>
      <c r="MG255" s="5"/>
      <c r="MH255" s="5"/>
      <c r="MI255" s="5"/>
      <c r="MJ255" s="5"/>
      <c r="MK255" s="5"/>
      <c r="ML255" s="5"/>
      <c r="MM255" s="5"/>
      <c r="MN255" s="5"/>
      <c r="MO255" s="5"/>
      <c r="MP255" s="5"/>
      <c r="MQ255" s="5"/>
      <c r="MR255" s="5"/>
      <c r="MS255" s="337"/>
      <c r="MT255" s="5"/>
      <c r="MU255" s="5"/>
      <c r="MV255" s="5"/>
      <c r="MW255" s="5"/>
      <c r="MX255" s="5"/>
      <c r="MY255" s="5"/>
      <c r="MZ255" s="5"/>
      <c r="NA255" s="5"/>
      <c r="NB255" s="5"/>
      <c r="NC255" s="5"/>
      <c r="ND255" s="5"/>
      <c r="NE255" s="5"/>
      <c r="NF255" s="5"/>
      <c r="NG255" s="5"/>
      <c r="NH255" s="5"/>
      <c r="NI255" s="5"/>
      <c r="NJ255" s="5"/>
      <c r="NK255" s="5"/>
      <c r="NL255" s="5"/>
      <c r="NM255" s="5"/>
      <c r="NN255" s="5"/>
      <c r="NO255" s="5"/>
      <c r="NP255" s="5"/>
      <c r="NQ255" s="5"/>
      <c r="NR255" s="5"/>
      <c r="NS255" s="5"/>
      <c r="NT255" s="5"/>
      <c r="NU255" s="5"/>
      <c r="NV255" s="5"/>
      <c r="NW255" s="5"/>
      <c r="NX255" s="5"/>
      <c r="NY255" s="5"/>
      <c r="NZ255" s="5"/>
      <c r="OA255" s="5"/>
      <c r="OB255" s="5"/>
      <c r="OC255" s="5"/>
      <c r="OD255" s="5"/>
      <c r="OE255" s="5"/>
      <c r="OF255" s="5"/>
      <c r="OG255" s="5"/>
      <c r="OH255" s="5"/>
      <c r="OI255" s="5"/>
      <c r="OJ255" s="5"/>
      <c r="OK255" s="5"/>
      <c r="OL255" s="5"/>
      <c r="OM255" s="5"/>
      <c r="ON255" s="5"/>
      <c r="OO255" s="5"/>
      <c r="OP255" s="5"/>
      <c r="OQ255" s="5"/>
      <c r="OR255" s="5"/>
      <c r="OS255" s="5"/>
      <c r="OT255" s="5"/>
      <c r="OU255" s="5"/>
      <c r="OV255" s="5"/>
      <c r="OW255" s="5"/>
      <c r="OX255" s="5"/>
      <c r="OY255" s="5"/>
      <c r="OZ255" s="5"/>
      <c r="PA255" s="5"/>
      <c r="PB255" s="5"/>
      <c r="PC255" s="5"/>
      <c r="PD255" s="5"/>
      <c r="PE255" s="5"/>
      <c r="PF255" s="5"/>
      <c r="PG255" s="5"/>
      <c r="PH255" s="5"/>
      <c r="PI255" s="5"/>
      <c r="PJ255" s="5"/>
      <c r="PK255" s="5"/>
      <c r="PL255" s="5"/>
      <c r="PM255" s="5"/>
      <c r="PN255" s="5"/>
      <c r="PO255" s="5"/>
      <c r="PP255" s="5"/>
      <c r="PQ255" s="5"/>
      <c r="PR255" s="5"/>
      <c r="PS255" s="5"/>
      <c r="PT255" s="5"/>
      <c r="PU255" s="5"/>
      <c r="PV255" s="5"/>
      <c r="PW255" s="5"/>
      <c r="PX255" s="5"/>
      <c r="PY255" s="5"/>
      <c r="PZ255" s="5"/>
      <c r="QA255" s="5"/>
      <c r="QB255" s="5"/>
      <c r="QC255" s="5"/>
      <c r="QD255" s="5"/>
      <c r="QE255" s="5"/>
      <c r="QF255" s="5"/>
      <c r="QG255" s="5"/>
      <c r="QH255" s="5"/>
      <c r="QI255" s="5"/>
      <c r="QJ255" s="5"/>
      <c r="QK255" s="5"/>
      <c r="QL255" s="5"/>
      <c r="QM255" s="5"/>
      <c r="QN255" s="5"/>
      <c r="QO255" s="5"/>
      <c r="QP255" s="5"/>
      <c r="QQ255" s="5"/>
      <c r="QR255" s="5"/>
      <c r="QS255" s="5"/>
      <c r="QT255" s="5"/>
      <c r="QU255" s="5"/>
      <c r="QV255" s="5"/>
      <c r="QW255" s="5"/>
      <c r="QX255" s="5"/>
      <c r="QY255" s="5"/>
      <c r="QZ255" s="5"/>
      <c r="RA255" s="5"/>
      <c r="RB255" s="5"/>
      <c r="RC255" s="5"/>
      <c r="RD255" s="5"/>
      <c r="RE255" s="5"/>
      <c r="RF255" s="5"/>
      <c r="RG255" s="5"/>
      <c r="RH255" s="5"/>
      <c r="RI255" s="5"/>
      <c r="RJ255" s="5"/>
      <c r="RK255" s="5"/>
      <c r="RL255" s="5"/>
      <c r="RM255" s="5"/>
      <c r="RN255" s="5"/>
      <c r="RO255" s="5"/>
      <c r="RP255" s="5"/>
      <c r="RQ255" s="5"/>
      <c r="RR255" s="5"/>
      <c r="RS255" s="5"/>
      <c r="RT255" s="5"/>
      <c r="RU255" s="5"/>
      <c r="RV255" s="5"/>
      <c r="RW255" s="5"/>
      <c r="RX255" s="5"/>
      <c r="RY255" s="5"/>
      <c r="RZ255" s="5"/>
      <c r="SA255" s="5"/>
      <c r="SB255" s="5"/>
      <c r="SC255" s="5"/>
      <c r="SD255" s="5"/>
      <c r="SE255" s="5"/>
      <c r="SF255" s="5"/>
      <c r="SG255" s="5"/>
      <c r="SH255" s="5"/>
      <c r="SI255" s="5"/>
      <c r="SJ255" s="5"/>
      <c r="SK255" s="5"/>
      <c r="SL255" s="5"/>
      <c r="SM255" s="5"/>
      <c r="SN255" s="5"/>
      <c r="SO255" s="5"/>
      <c r="SP255" s="5"/>
      <c r="SQ255" s="5"/>
      <c r="SR255" s="5"/>
      <c r="SS255" s="5"/>
      <c r="ST255" s="5"/>
      <c r="SU255" s="5"/>
      <c r="SV255" s="5"/>
      <c r="SW255" s="5"/>
      <c r="SX255" s="5"/>
      <c r="SY255" s="5"/>
      <c r="SZ255" s="5"/>
      <c r="TA255" s="5"/>
      <c r="TB255" s="5"/>
      <c r="TC255" s="5"/>
      <c r="TD255" s="5"/>
      <c r="TE255" s="5"/>
      <c r="TF255" s="5"/>
      <c r="TG255" s="5"/>
      <c r="TH255" s="5"/>
      <c r="TI255" s="5"/>
      <c r="TJ255" s="5"/>
      <c r="TK255" s="5"/>
      <c r="TL255" s="5"/>
      <c r="TM255" s="5"/>
      <c r="TN255" s="5"/>
      <c r="TO255" s="5"/>
      <c r="TP255" s="5"/>
      <c r="TQ255" s="5"/>
      <c r="TR255" s="5"/>
      <c r="TS255" s="5"/>
      <c r="TT255" s="5"/>
      <c r="TU255" s="5"/>
      <c r="TV255" s="5"/>
      <c r="TW255" s="5"/>
      <c r="TX255" s="5"/>
      <c r="TY255" s="5"/>
      <c r="TZ255" s="5"/>
      <c r="UA255" s="5"/>
      <c r="UB255" s="5"/>
      <c r="UC255" s="5"/>
      <c r="UD255" s="5"/>
      <c r="UE255" s="5"/>
      <c r="UF255" s="5"/>
      <c r="UG255" s="5"/>
    </row>
    <row r="256" spans="1:555" ht="11.25" customHeight="1">
      <c r="C256" s="2"/>
      <c r="D256" s="2"/>
      <c r="E256" s="2"/>
      <c r="F256" s="2"/>
      <c r="G256" s="2"/>
    </row>
    <row r="257" spans="1:554">
      <c r="C257" s="2"/>
      <c r="D257" s="2"/>
      <c r="E257" s="2"/>
      <c r="F257" s="2"/>
      <c r="G257" s="2"/>
    </row>
    <row r="258" spans="1:554">
      <c r="C258" s="2"/>
      <c r="D258" s="2"/>
      <c r="E258" s="2"/>
      <c r="F258" s="2"/>
      <c r="G258" s="2"/>
    </row>
    <row r="259" spans="1:554">
      <c r="C259" s="2"/>
      <c r="D259" s="2"/>
      <c r="E259" s="2"/>
      <c r="F259" s="2"/>
      <c r="G259" s="2"/>
    </row>
    <row r="260" spans="1:554">
      <c r="A260" s="733" t="s">
        <v>208</v>
      </c>
      <c r="B260" s="65">
        <v>2005</v>
      </c>
      <c r="C260" s="43">
        <v>1028756939761</v>
      </c>
      <c r="D260" s="43">
        <v>559482935800</v>
      </c>
      <c r="E260" s="43">
        <v>459602372185</v>
      </c>
      <c r="F260" s="43">
        <v>153078286</v>
      </c>
      <c r="G260" s="43">
        <v>10550000</v>
      </c>
      <c r="H260" s="43">
        <v>195476925000</v>
      </c>
      <c r="I260" s="43">
        <v>195476925000</v>
      </c>
      <c r="J260" s="43">
        <v>0</v>
      </c>
      <c r="K260" s="43">
        <v>0</v>
      </c>
      <c r="L260" s="43">
        <v>25400841837</v>
      </c>
      <c r="M260" s="43">
        <v>152183450000</v>
      </c>
      <c r="N260" s="43">
        <v>152183450000</v>
      </c>
      <c r="O260" s="43">
        <v>0</v>
      </c>
      <c r="P260" s="43">
        <v>19840635367</v>
      </c>
      <c r="Q260" s="43">
        <v>17332262269</v>
      </c>
      <c r="R260" s="43">
        <v>24404547713</v>
      </c>
      <c r="S260" s="43">
        <v>99880563615</v>
      </c>
      <c r="T260" s="43">
        <v>69121394086</v>
      </c>
      <c r="U260" s="43">
        <v>0</v>
      </c>
      <c r="V260" s="43">
        <v>69121394086</v>
      </c>
      <c r="W260" s="43">
        <v>1624528367</v>
      </c>
      <c r="X260" s="43">
        <v>5244721083</v>
      </c>
      <c r="Y260" s="43">
        <v>493889663</v>
      </c>
      <c r="Z260" s="43"/>
      <c r="AA260" s="43"/>
      <c r="AB260" s="43">
        <v>304630186</v>
      </c>
      <c r="AC260" s="43">
        <v>618406959</v>
      </c>
      <c r="AD260" s="43">
        <v>22455748623</v>
      </c>
      <c r="AE260" s="43">
        <v>0</v>
      </c>
      <c r="AF260" s="43">
        <v>0</v>
      </c>
      <c r="AG260" s="43">
        <v>0</v>
      </c>
      <c r="AH260" s="43">
        <v>0</v>
      </c>
      <c r="AI260" s="43">
        <v>469274003961</v>
      </c>
      <c r="AJ260" s="43">
        <v>620991561</v>
      </c>
      <c r="AK260" s="43">
        <v>0</v>
      </c>
      <c r="AL260" s="43">
        <v>7104645</v>
      </c>
      <c r="AM260" s="43">
        <v>613886916</v>
      </c>
      <c r="AN260" s="43">
        <v>0</v>
      </c>
      <c r="AO260" s="43">
        <v>14602019163</v>
      </c>
      <c r="AP260" s="43">
        <v>13419600000</v>
      </c>
      <c r="AQ260" s="43">
        <v>2379896</v>
      </c>
      <c r="AR260" s="43">
        <v>37869625</v>
      </c>
      <c r="AS260" s="43">
        <v>1775135</v>
      </c>
      <c r="AT260" s="43">
        <v>3581175</v>
      </c>
      <c r="AU260" s="43">
        <v>42200000</v>
      </c>
      <c r="AV260" s="43">
        <v>1055000000</v>
      </c>
      <c r="AW260" s="43">
        <v>39613332</v>
      </c>
      <c r="AX260" s="43">
        <v>0</v>
      </c>
      <c r="AY260" s="43">
        <v>0</v>
      </c>
      <c r="AZ260" s="43">
        <v>0</v>
      </c>
      <c r="BA260" s="43">
        <v>0</v>
      </c>
      <c r="BB260" s="43">
        <v>0</v>
      </c>
      <c r="BC260" s="43">
        <v>0</v>
      </c>
      <c r="BD260" s="43">
        <v>22498999238</v>
      </c>
      <c r="BE260" s="43">
        <v>60408511</v>
      </c>
      <c r="BF260" s="43">
        <v>18101855793</v>
      </c>
      <c r="BG260" s="43">
        <v>4149696986</v>
      </c>
      <c r="BH260" s="43">
        <v>17484797</v>
      </c>
      <c r="BI260" s="43">
        <v>54649</v>
      </c>
      <c r="BJ260" s="43">
        <v>105500</v>
      </c>
      <c r="BK260" s="43">
        <v>2321653</v>
      </c>
      <c r="BL260" s="43">
        <v>68895633</v>
      </c>
      <c r="BM260" s="43">
        <v>0</v>
      </c>
      <c r="BN260" s="43">
        <v>66051660</v>
      </c>
      <c r="BO260" s="43">
        <v>315806</v>
      </c>
      <c r="BP260" s="43">
        <v>52750</v>
      </c>
      <c r="BQ260" s="43">
        <v>0</v>
      </c>
      <c r="BR260" s="43">
        <v>105500</v>
      </c>
      <c r="BS260" s="43">
        <v>0</v>
      </c>
      <c r="BT260" s="43">
        <v>355533885</v>
      </c>
      <c r="BU260" s="43">
        <v>2853718</v>
      </c>
      <c r="BV260" s="43">
        <v>20355167</v>
      </c>
      <c r="BW260" s="43">
        <v>3165000</v>
      </c>
      <c r="BX260" s="43">
        <v>105500000</v>
      </c>
      <c r="BY260" s="43">
        <v>223660000</v>
      </c>
      <c r="BZ260" s="43"/>
      <c r="CA260" s="43"/>
      <c r="CB260" s="43"/>
      <c r="CC260" s="43">
        <v>899293441</v>
      </c>
      <c r="CD260" s="43">
        <v>6141219</v>
      </c>
      <c r="CE260" s="43">
        <v>31068794011</v>
      </c>
      <c r="CF260" s="43">
        <v>610307619</v>
      </c>
      <c r="CG260" s="43">
        <v>22349141100</v>
      </c>
      <c r="CH260" s="43">
        <v>585290312</v>
      </c>
      <c r="CI260" s="43">
        <v>302619301</v>
      </c>
      <c r="CJ260" s="43">
        <v>12430121</v>
      </c>
      <c r="CK260" s="43">
        <v>156674198</v>
      </c>
      <c r="CL260" s="43">
        <v>38393731</v>
      </c>
      <c r="CM260" s="43">
        <v>7919967</v>
      </c>
      <c r="CN260" s="43">
        <v>292446</v>
      </c>
      <c r="CO260" s="43">
        <v>13303807</v>
      </c>
      <c r="CP260" s="43">
        <v>65710026</v>
      </c>
      <c r="CQ260" s="43">
        <v>0</v>
      </c>
      <c r="CR260" s="43">
        <v>0</v>
      </c>
      <c r="CS260" s="43">
        <v>6954031156</v>
      </c>
      <c r="CT260" s="43">
        <v>2852980664</v>
      </c>
      <c r="CU260" s="43">
        <v>223602094</v>
      </c>
      <c r="CV260" s="43">
        <v>455760000</v>
      </c>
      <c r="CW260" s="43">
        <v>379800000</v>
      </c>
      <c r="CX260" s="43">
        <v>105414419</v>
      </c>
      <c r="CY260" s="43">
        <v>63771931</v>
      </c>
      <c r="CZ260" s="43">
        <v>2872702048</v>
      </c>
      <c r="DA260" s="43">
        <v>2089864852</v>
      </c>
      <c r="DB260" s="43">
        <v>438186099</v>
      </c>
      <c r="DC260" s="43">
        <v>3648405</v>
      </c>
      <c r="DD260" s="43">
        <v>341002692</v>
      </c>
      <c r="DE260" s="43">
        <v>0</v>
      </c>
      <c r="DF260" s="43">
        <v>0</v>
      </c>
      <c r="DG260" s="43">
        <v>0</v>
      </c>
      <c r="DH260" s="43">
        <v>0</v>
      </c>
      <c r="DI260" s="43">
        <v>43842416</v>
      </c>
      <c r="DJ260" s="43">
        <v>787866</v>
      </c>
      <c r="DK260" s="43">
        <v>43054550</v>
      </c>
      <c r="DL260" s="43">
        <v>923070858</v>
      </c>
      <c r="DM260" s="43">
        <v>8668351446</v>
      </c>
      <c r="DN260" s="43">
        <v>718262066</v>
      </c>
      <c r="DO260" s="43">
        <v>314920730</v>
      </c>
      <c r="DP260" s="43">
        <v>84189053</v>
      </c>
      <c r="DQ260" s="43">
        <v>230731677</v>
      </c>
      <c r="DR260" s="43">
        <v>5602994004</v>
      </c>
      <c r="DS260" s="43">
        <v>86506989</v>
      </c>
      <c r="DT260" s="43">
        <v>73210731</v>
      </c>
      <c r="DU260" s="43">
        <v>10189567</v>
      </c>
      <c r="DV260" s="43">
        <v>3106691</v>
      </c>
      <c r="DW260" s="43">
        <v>912324731</v>
      </c>
      <c r="DX260" s="43">
        <v>36726594</v>
      </c>
      <c r="DY260" s="43">
        <v>43719849</v>
      </c>
      <c r="DZ260" s="43">
        <v>47904423</v>
      </c>
      <c r="EA260" s="43">
        <v>725524299</v>
      </c>
      <c r="EB260" s="43">
        <v>58449566</v>
      </c>
      <c r="EC260" s="43">
        <v>1088755521</v>
      </c>
      <c r="ED260" s="43">
        <v>6817153</v>
      </c>
      <c r="EE260" s="43">
        <v>1029188368</v>
      </c>
      <c r="EF260" s="43">
        <v>52750000</v>
      </c>
      <c r="EG260" s="43">
        <v>110110561</v>
      </c>
      <c r="EH260" s="43">
        <v>99682022</v>
      </c>
      <c r="EI260" s="43">
        <v>10046604</v>
      </c>
      <c r="EJ260" s="43">
        <v>381935</v>
      </c>
      <c r="EK260" s="43">
        <v>520693525</v>
      </c>
      <c r="EL260" s="43">
        <v>202861807</v>
      </c>
      <c r="EM260" s="43">
        <v>18431042</v>
      </c>
      <c r="EN260" s="43">
        <v>24857125</v>
      </c>
      <c r="EO260" s="43">
        <v>58776458</v>
      </c>
      <c r="EP260" s="43">
        <v>33549000</v>
      </c>
      <c r="EQ260" s="43">
        <v>6709800</v>
      </c>
      <c r="ER260" s="43">
        <v>775988</v>
      </c>
      <c r="ES260" s="43">
        <v>10724944</v>
      </c>
      <c r="ET260" s="43">
        <v>7016726</v>
      </c>
      <c r="EU260" s="43">
        <v>133059</v>
      </c>
      <c r="EV260" s="43">
        <v>3884374</v>
      </c>
      <c r="EW260" s="43">
        <v>497505144</v>
      </c>
      <c r="EX260" s="43">
        <v>4064493</v>
      </c>
      <c r="EY260" s="43">
        <v>246237587</v>
      </c>
      <c r="EZ260" s="43">
        <v>135664877</v>
      </c>
      <c r="FA260" s="43">
        <v>111538187</v>
      </c>
      <c r="FB260" s="43">
        <v>26253770</v>
      </c>
      <c r="FC260" s="43">
        <v>2785517</v>
      </c>
      <c r="FD260" s="43">
        <v>2727914</v>
      </c>
      <c r="FE260" s="43">
        <v>13717180</v>
      </c>
      <c r="FF260" s="43">
        <v>2032669287</v>
      </c>
      <c r="FG260" s="43">
        <v>2032174646</v>
      </c>
      <c r="FH260" s="43">
        <v>14623070</v>
      </c>
      <c r="FI260" s="43">
        <v>1769565721</v>
      </c>
      <c r="FJ260" s="43">
        <v>215475712</v>
      </c>
      <c r="FK260" s="43">
        <v>83771309</v>
      </c>
      <c r="FL260" s="43">
        <v>1271098</v>
      </c>
      <c r="FM260" s="43">
        <v>1646295</v>
      </c>
      <c r="FN260" s="43">
        <v>10207381</v>
      </c>
      <c r="FO260" s="43">
        <v>118579629</v>
      </c>
      <c r="FP260" s="43">
        <v>31327224</v>
      </c>
      <c r="FQ260" s="43">
        <v>1182919</v>
      </c>
      <c r="FR260" s="43">
        <v>2646469646</v>
      </c>
      <c r="FS260" s="43">
        <v>743705085</v>
      </c>
      <c r="FT260" s="43">
        <v>400267</v>
      </c>
      <c r="FU260" s="43">
        <v>57272084</v>
      </c>
      <c r="FV260" s="43">
        <v>519501062</v>
      </c>
      <c r="FW260" s="43">
        <v>15656200</v>
      </c>
      <c r="FX260" s="43">
        <v>503844862</v>
      </c>
      <c r="FY260" s="43">
        <v>7503346</v>
      </c>
      <c r="FZ260" s="43">
        <v>6264264</v>
      </c>
      <c r="GA260" s="43">
        <v>122415188</v>
      </c>
      <c r="GB260" s="43">
        <v>30348874</v>
      </c>
      <c r="GC260" s="43">
        <v>122976864</v>
      </c>
      <c r="GD260" s="43">
        <v>6850544</v>
      </c>
      <c r="GE260" s="43">
        <v>75662742</v>
      </c>
      <c r="GF260" s="43">
        <v>40463578</v>
      </c>
      <c r="GG260" s="43">
        <v>3578560</v>
      </c>
      <c r="GH260" s="43">
        <v>2110000</v>
      </c>
      <c r="GI260" s="43">
        <v>763012648</v>
      </c>
      <c r="GJ260" s="43">
        <v>231292648</v>
      </c>
      <c r="GK260" s="43">
        <v>531720000</v>
      </c>
      <c r="GL260" s="43">
        <v>1011086489</v>
      </c>
      <c r="GM260" s="43">
        <v>69047989</v>
      </c>
      <c r="GN260" s="43">
        <v>46992759</v>
      </c>
      <c r="GO260" s="43">
        <v>6709800</v>
      </c>
      <c r="GP260" s="43">
        <v>282599358</v>
      </c>
      <c r="GQ260" s="43">
        <v>360740818</v>
      </c>
      <c r="GR260" s="43">
        <v>1615935</v>
      </c>
      <c r="GS260" s="43">
        <v>238131277</v>
      </c>
      <c r="GT260" s="43">
        <v>5248553</v>
      </c>
      <c r="GU260" s="43">
        <v>46076362569</v>
      </c>
      <c r="GV260" s="43">
        <v>460244356</v>
      </c>
      <c r="GW260" s="43">
        <v>10390074</v>
      </c>
      <c r="GX260" s="43">
        <v>1934386767</v>
      </c>
      <c r="GY260" s="43">
        <v>2336848329</v>
      </c>
      <c r="GZ260" s="43">
        <v>994218044</v>
      </c>
      <c r="HA260" s="43">
        <v>5275000</v>
      </c>
      <c r="HB260" s="43">
        <v>40334999999</v>
      </c>
      <c r="HC260" s="43">
        <v>0</v>
      </c>
      <c r="HD260" s="43">
        <v>0</v>
      </c>
      <c r="HE260" s="43">
        <v>0</v>
      </c>
      <c r="HF260" s="43">
        <v>0</v>
      </c>
      <c r="HG260" s="43">
        <v>0</v>
      </c>
      <c r="HH260" s="30">
        <f>HJ260+HN260</f>
        <v>0</v>
      </c>
      <c r="HI260" s="30">
        <f>HK260+HO260</f>
        <v>0</v>
      </c>
      <c r="HJ260" s="43">
        <v>0</v>
      </c>
      <c r="HK260" s="43">
        <v>0</v>
      </c>
      <c r="HL260" s="43">
        <v>0</v>
      </c>
      <c r="HM260" s="43"/>
      <c r="HN260" s="43"/>
      <c r="HO260" s="43"/>
      <c r="HP260" s="43">
        <v>153464523</v>
      </c>
      <c r="HQ260" s="43">
        <v>10728521</v>
      </c>
      <c r="HR260" s="43">
        <v>72602358</v>
      </c>
      <c r="HS260" s="43">
        <v>70133644</v>
      </c>
      <c r="HT260" s="43">
        <v>0</v>
      </c>
      <c r="HU260" s="43">
        <v>0</v>
      </c>
      <c r="HV260" s="43">
        <v>0</v>
      </c>
      <c r="HW260" s="43">
        <v>0</v>
      </c>
      <c r="HX260" s="43">
        <f>HH260</f>
        <v>0</v>
      </c>
      <c r="HY260" s="43">
        <f>HI260</f>
        <v>0</v>
      </c>
      <c r="HZ260" s="43">
        <v>339552849002</v>
      </c>
      <c r="IA260" s="43">
        <v>328012987030</v>
      </c>
      <c r="IB260" s="43">
        <v>328012987030</v>
      </c>
      <c r="IC260" s="43">
        <v>20899550000</v>
      </c>
      <c r="ID260" s="43">
        <v>0</v>
      </c>
      <c r="IE260" s="43">
        <v>0</v>
      </c>
      <c r="IF260" s="43">
        <v>0</v>
      </c>
      <c r="IG260" s="43">
        <v>263421986343</v>
      </c>
      <c r="IH260" s="43">
        <v>220396395240</v>
      </c>
      <c r="II260" s="43">
        <v>33805821581</v>
      </c>
      <c r="IJ260" s="43">
        <v>9219769522</v>
      </c>
      <c r="IK260" s="43">
        <v>0</v>
      </c>
      <c r="IL260" s="43">
        <v>42392656077</v>
      </c>
      <c r="IM260" s="43">
        <v>17380988992</v>
      </c>
      <c r="IN260" s="43">
        <v>2967485925</v>
      </c>
      <c r="IO260" s="43">
        <v>1271779682</v>
      </c>
      <c r="IP260" s="43">
        <v>20772401478</v>
      </c>
      <c r="IQ260" s="43">
        <v>0</v>
      </c>
      <c r="IR260" s="43">
        <v>0</v>
      </c>
      <c r="IS260" s="43">
        <v>0</v>
      </c>
      <c r="IT260" s="43">
        <v>0</v>
      </c>
      <c r="IU260" s="43">
        <v>0</v>
      </c>
      <c r="IV260" s="43">
        <v>1298794610</v>
      </c>
      <c r="IW260" s="43">
        <v>0</v>
      </c>
      <c r="IX260" s="43">
        <v>0</v>
      </c>
      <c r="IY260" s="43">
        <v>0</v>
      </c>
      <c r="IZ260" s="43">
        <v>0</v>
      </c>
      <c r="JA260" s="43">
        <v>0</v>
      </c>
      <c r="JB260" s="43">
        <v>0</v>
      </c>
      <c r="JC260" s="43">
        <v>0</v>
      </c>
      <c r="JD260" s="43">
        <v>0</v>
      </c>
      <c r="JE260" s="43">
        <v>0</v>
      </c>
      <c r="JF260" s="43">
        <v>0</v>
      </c>
      <c r="JG260" s="43">
        <v>0</v>
      </c>
      <c r="JH260" s="43">
        <v>0</v>
      </c>
      <c r="JI260" s="43">
        <v>0</v>
      </c>
      <c r="JJ260" s="43">
        <v>0</v>
      </c>
      <c r="JK260" s="43">
        <v>0</v>
      </c>
      <c r="JL260" s="43">
        <v>0</v>
      </c>
      <c r="JM260" s="43">
        <v>0</v>
      </c>
      <c r="JN260" s="43">
        <v>0</v>
      </c>
      <c r="JO260" s="43">
        <v>10636776418</v>
      </c>
      <c r="JP260" s="43">
        <v>107317828</v>
      </c>
      <c r="JQ260" s="43">
        <v>107317828</v>
      </c>
      <c r="JR260" s="43">
        <v>0</v>
      </c>
      <c r="JS260" s="43">
        <v>0</v>
      </c>
      <c r="JT260" s="43">
        <v>0</v>
      </c>
      <c r="JU260" s="43">
        <v>0</v>
      </c>
      <c r="JV260" s="43">
        <v>0</v>
      </c>
      <c r="JW260" s="43">
        <v>0</v>
      </c>
      <c r="JX260" s="43">
        <v>0</v>
      </c>
      <c r="JY260" s="43">
        <v>0</v>
      </c>
      <c r="JZ260" s="43">
        <v>0</v>
      </c>
      <c r="KA260" s="43">
        <v>0</v>
      </c>
      <c r="KB260" s="43">
        <v>0</v>
      </c>
      <c r="KC260" s="43">
        <v>0</v>
      </c>
      <c r="KD260" s="43">
        <v>0</v>
      </c>
      <c r="KE260" s="43">
        <v>0</v>
      </c>
      <c r="KF260" s="43">
        <v>0</v>
      </c>
      <c r="KG260" s="43">
        <v>0</v>
      </c>
      <c r="KH260" s="43">
        <v>0</v>
      </c>
      <c r="KI260" s="43">
        <v>0</v>
      </c>
      <c r="KJ260" s="43">
        <v>0</v>
      </c>
      <c r="KK260" s="43">
        <v>0</v>
      </c>
      <c r="KL260" s="43">
        <v>0</v>
      </c>
      <c r="KM260" s="43">
        <v>11432544144</v>
      </c>
      <c r="KN260" s="43">
        <v>10022216126</v>
      </c>
      <c r="KO260" s="43">
        <v>388762542</v>
      </c>
      <c r="KP260" s="43">
        <v>263741423</v>
      </c>
      <c r="KQ260" s="43">
        <v>7276888</v>
      </c>
      <c r="KR260" s="43">
        <v>15781071</v>
      </c>
      <c r="KS260" s="43">
        <v>25401930</v>
      </c>
      <c r="KT260" s="43">
        <v>27233496</v>
      </c>
      <c r="KU260" s="43">
        <v>25401930</v>
      </c>
      <c r="KV260" s="43">
        <v>379990742</v>
      </c>
      <c r="KW260" s="43">
        <v>0</v>
      </c>
      <c r="KX260" s="43">
        <v>5291681</v>
      </c>
      <c r="KY260" s="43">
        <v>209731087</v>
      </c>
      <c r="KZ260" s="43">
        <v>5440210</v>
      </c>
      <c r="LA260" s="43">
        <v>48873438</v>
      </c>
      <c r="LB260" s="43">
        <v>7401580</v>
      </c>
      <c r="LC260" s="43">
        <v>0</v>
      </c>
      <c r="LD260" s="43">
        <v>0</v>
      </c>
      <c r="LE260" s="43">
        <v>0</v>
      </c>
      <c r="LF260" s="43">
        <v>0</v>
      </c>
      <c r="LG260" s="43">
        <v>0</v>
      </c>
      <c r="LH260" s="43">
        <v>0</v>
      </c>
      <c r="LI260" s="43">
        <v>0</v>
      </c>
      <c r="LJ260" s="43">
        <v>0</v>
      </c>
      <c r="LK260" s="43">
        <v>0</v>
      </c>
      <c r="LL260" s="43">
        <v>0</v>
      </c>
      <c r="LM260" s="43">
        <v>0</v>
      </c>
      <c r="LN260" s="43">
        <v>0</v>
      </c>
      <c r="LO260" s="43">
        <v>0</v>
      </c>
      <c r="LP260" s="43">
        <v>0</v>
      </c>
      <c r="LQ260" s="43">
        <v>0</v>
      </c>
      <c r="LR260" s="43">
        <v>0</v>
      </c>
      <c r="LS260" s="43">
        <v>0</v>
      </c>
      <c r="LT260" s="43">
        <v>0</v>
      </c>
      <c r="LU260" s="43">
        <v>0</v>
      </c>
      <c r="LV260" s="43">
        <v>0</v>
      </c>
      <c r="LW260" s="43">
        <v>0</v>
      </c>
      <c r="LX260" s="43">
        <v>0</v>
      </c>
      <c r="LY260" s="43">
        <v>0</v>
      </c>
      <c r="LZ260" s="43">
        <v>0</v>
      </c>
      <c r="MA260" s="43">
        <v>0</v>
      </c>
      <c r="MB260" s="43">
        <v>0</v>
      </c>
      <c r="MC260" s="43">
        <v>0</v>
      </c>
      <c r="MD260" s="43">
        <v>0</v>
      </c>
      <c r="ME260" s="43">
        <v>0</v>
      </c>
      <c r="MF260" s="43">
        <v>0</v>
      </c>
      <c r="MG260" s="43">
        <v>0</v>
      </c>
      <c r="MH260" s="43">
        <v>0</v>
      </c>
      <c r="MI260" s="43">
        <v>0</v>
      </c>
      <c r="MJ260" s="43">
        <v>0</v>
      </c>
      <c r="MK260" s="43">
        <v>0</v>
      </c>
      <c r="ML260" s="43">
        <v>0</v>
      </c>
      <c r="MM260" s="43">
        <v>0</v>
      </c>
      <c r="MN260" s="43">
        <v>0</v>
      </c>
      <c r="MO260" s="43">
        <v>0</v>
      </c>
      <c r="MP260" s="43">
        <v>0</v>
      </c>
      <c r="MQ260" s="43">
        <v>1273305506</v>
      </c>
      <c r="MR260" s="43">
        <v>37980000</v>
      </c>
      <c r="MS260" s="43">
        <v>66662469126</v>
      </c>
      <c r="MT260" s="43">
        <v>0</v>
      </c>
      <c r="MU260" s="43">
        <v>0</v>
      </c>
      <c r="MV260" s="43">
        <v>7539131280</v>
      </c>
      <c r="MW260" s="43">
        <v>0</v>
      </c>
      <c r="MX260" s="43">
        <v>0</v>
      </c>
      <c r="MY260" s="43">
        <v>0</v>
      </c>
      <c r="MZ260" s="43">
        <v>35339000000</v>
      </c>
      <c r="NA260" s="43">
        <v>0</v>
      </c>
      <c r="NB260" s="43">
        <v>0</v>
      </c>
      <c r="NC260" s="43">
        <v>0</v>
      </c>
      <c r="ND260" s="43">
        <v>0</v>
      </c>
      <c r="NE260" s="43">
        <v>0</v>
      </c>
      <c r="NF260" s="43">
        <v>0</v>
      </c>
      <c r="NG260" s="43">
        <v>1582500000</v>
      </c>
      <c r="NH260" s="43">
        <v>0</v>
      </c>
      <c r="NI260" s="43">
        <v>0</v>
      </c>
      <c r="NJ260" s="43">
        <v>0</v>
      </c>
      <c r="NK260" s="43">
        <v>0</v>
      </c>
      <c r="NL260" s="43">
        <v>0</v>
      </c>
      <c r="NM260" s="43">
        <v>0</v>
      </c>
      <c r="NN260" s="43">
        <v>0</v>
      </c>
      <c r="NO260" s="43">
        <v>0</v>
      </c>
      <c r="NP260" s="43">
        <v>0</v>
      </c>
      <c r="NQ260" s="43">
        <v>0</v>
      </c>
      <c r="NR260" s="43">
        <v>0</v>
      </c>
      <c r="NS260" s="43">
        <v>0</v>
      </c>
      <c r="NT260" s="43">
        <v>0</v>
      </c>
      <c r="NU260" s="43">
        <v>618108306</v>
      </c>
      <c r="NV260" s="43">
        <v>0</v>
      </c>
      <c r="NW260" s="43">
        <v>0</v>
      </c>
      <c r="NX260" s="43">
        <v>0</v>
      </c>
      <c r="NY260" s="43">
        <v>0</v>
      </c>
      <c r="NZ260" s="43">
        <v>0</v>
      </c>
      <c r="OA260" s="43">
        <v>0</v>
      </c>
      <c r="OB260" s="43">
        <v>0</v>
      </c>
      <c r="OC260" s="43">
        <v>0</v>
      </c>
      <c r="OD260" s="43">
        <v>0</v>
      </c>
      <c r="OE260" s="43">
        <v>0</v>
      </c>
      <c r="OF260" s="43">
        <v>0</v>
      </c>
      <c r="OG260" s="43">
        <v>0</v>
      </c>
      <c r="OH260" s="43">
        <v>0</v>
      </c>
      <c r="OI260" s="43">
        <v>0</v>
      </c>
      <c r="OJ260" s="43">
        <v>0</v>
      </c>
      <c r="OK260" s="43"/>
      <c r="OL260" s="43"/>
      <c r="OM260" s="43"/>
      <c r="ON260" s="43"/>
      <c r="OO260" s="43"/>
      <c r="OP260" s="43"/>
      <c r="OQ260" s="43"/>
      <c r="OR260" s="43"/>
      <c r="OS260" s="43"/>
      <c r="OT260" s="43"/>
      <c r="OU260" s="43"/>
      <c r="OV260" s="43"/>
      <c r="OW260" s="43"/>
      <c r="OX260" s="43"/>
      <c r="OY260" s="43"/>
      <c r="OZ260" s="43"/>
      <c r="PA260" s="43"/>
      <c r="PB260" s="43"/>
      <c r="PC260" s="43"/>
      <c r="PD260" s="43"/>
      <c r="PE260" s="43"/>
      <c r="PF260" s="43"/>
      <c r="PG260" s="43"/>
      <c r="PH260" s="43"/>
      <c r="PI260" s="43"/>
      <c r="PJ260" s="43"/>
      <c r="PK260" s="43"/>
      <c r="PL260" s="43"/>
      <c r="PM260" s="43"/>
      <c r="PN260" s="43"/>
      <c r="PO260" s="43"/>
      <c r="PP260" s="43"/>
      <c r="PQ260" s="43"/>
      <c r="PR260" s="43"/>
      <c r="PS260" s="43"/>
      <c r="PT260" s="43"/>
      <c r="PU260" s="43"/>
      <c r="PV260" s="43"/>
      <c r="PW260" s="43"/>
      <c r="PX260" s="43"/>
      <c r="PY260" s="43"/>
      <c r="PZ260" s="43"/>
      <c r="QA260" s="43"/>
      <c r="QB260" s="43"/>
      <c r="QC260" s="43">
        <v>0</v>
      </c>
      <c r="QD260" s="43">
        <v>0</v>
      </c>
      <c r="QE260" s="43">
        <v>0</v>
      </c>
      <c r="QF260" s="43">
        <v>0</v>
      </c>
      <c r="QG260" s="43">
        <v>0</v>
      </c>
      <c r="QH260" s="43">
        <v>0</v>
      </c>
      <c r="QI260" s="43">
        <v>0</v>
      </c>
      <c r="QJ260" s="43">
        <v>0</v>
      </c>
      <c r="QK260" s="43">
        <v>0</v>
      </c>
      <c r="QL260" s="43">
        <v>0</v>
      </c>
      <c r="QM260" s="43">
        <v>0</v>
      </c>
      <c r="QN260" s="43">
        <v>0</v>
      </c>
      <c r="QO260" s="43">
        <v>347940753653</v>
      </c>
      <c r="QP260" s="43">
        <v>819006231</v>
      </c>
      <c r="QQ260" s="43">
        <v>300495131</v>
      </c>
      <c r="QR260" s="43">
        <v>89495131</v>
      </c>
      <c r="QS260" s="43">
        <v>211000000</v>
      </c>
      <c r="QT260" s="43">
        <v>0</v>
      </c>
      <c r="QU260" s="43">
        <v>0</v>
      </c>
      <c r="QV260" s="43">
        <v>0</v>
      </c>
      <c r="QW260" s="43">
        <v>518511100</v>
      </c>
      <c r="QX260" s="43">
        <v>332266211</v>
      </c>
      <c r="QY260" s="43">
        <v>186244889</v>
      </c>
      <c r="QZ260" s="43">
        <v>0</v>
      </c>
      <c r="RA260" s="43">
        <v>0</v>
      </c>
      <c r="RB260" s="43">
        <v>130000000000</v>
      </c>
      <c r="RC260" s="43">
        <v>130000000000</v>
      </c>
      <c r="RD260" s="43">
        <v>130000000000</v>
      </c>
      <c r="RE260" s="43">
        <v>0</v>
      </c>
      <c r="RF260" s="43">
        <v>0</v>
      </c>
      <c r="RG260" s="43">
        <v>0</v>
      </c>
      <c r="RH260" s="43">
        <v>0</v>
      </c>
      <c r="RI260" s="43">
        <v>217121747422</v>
      </c>
      <c r="RJ260" s="43">
        <v>7057076210</v>
      </c>
      <c r="RK260" s="43">
        <v>7057076210</v>
      </c>
      <c r="RL260" s="43">
        <v>5007029480</v>
      </c>
      <c r="RM260" s="43">
        <v>753254988</v>
      </c>
      <c r="RN260" s="43">
        <v>516807824</v>
      </c>
      <c r="RO260" s="43">
        <v>94309906</v>
      </c>
      <c r="RP260" s="43">
        <v>124536542</v>
      </c>
      <c r="RQ260" s="43">
        <v>118250010</v>
      </c>
      <c r="RR260" s="43">
        <v>27564607</v>
      </c>
      <c r="RS260" s="43">
        <v>51002012</v>
      </c>
      <c r="RT260" s="43">
        <v>123829600</v>
      </c>
      <c r="RU260" s="43">
        <v>105500000</v>
      </c>
      <c r="RV260" s="43">
        <v>15983321</v>
      </c>
      <c r="RW260" s="43">
        <v>757910</v>
      </c>
      <c r="RX260" s="43">
        <v>0</v>
      </c>
      <c r="RY260" s="43">
        <v>0</v>
      </c>
      <c r="RZ260" s="43">
        <v>0</v>
      </c>
      <c r="SA260" s="43">
        <v>0</v>
      </c>
      <c r="SB260" s="43">
        <v>0</v>
      </c>
      <c r="SC260" s="43">
        <v>0</v>
      </c>
      <c r="SD260" s="43">
        <v>0</v>
      </c>
      <c r="SE260" s="43">
        <v>0</v>
      </c>
      <c r="SF260" s="43">
        <v>0</v>
      </c>
      <c r="SG260" s="43">
        <v>0</v>
      </c>
      <c r="SH260" s="43">
        <v>0</v>
      </c>
      <c r="SI260" s="43">
        <v>0</v>
      </c>
      <c r="SJ260" s="43">
        <v>0</v>
      </c>
      <c r="SK260" s="43">
        <v>0</v>
      </c>
      <c r="SL260" s="43">
        <v>0</v>
      </c>
      <c r="SM260" s="43">
        <v>0</v>
      </c>
      <c r="SN260" s="43">
        <v>0</v>
      </c>
      <c r="SO260" s="43">
        <v>0</v>
      </c>
      <c r="SP260" s="43">
        <v>0</v>
      </c>
      <c r="SQ260" s="43">
        <v>0</v>
      </c>
      <c r="SR260" s="43">
        <v>0</v>
      </c>
      <c r="SS260" s="43">
        <v>0</v>
      </c>
      <c r="ST260" s="43">
        <v>0</v>
      </c>
      <c r="SU260" s="43">
        <v>0</v>
      </c>
      <c r="SV260" s="43">
        <v>0</v>
      </c>
      <c r="SW260" s="43">
        <v>0</v>
      </c>
      <c r="SX260" s="43">
        <v>0</v>
      </c>
      <c r="SY260" s="43">
        <v>0</v>
      </c>
      <c r="SZ260" s="43">
        <v>0</v>
      </c>
      <c r="TA260" s="43">
        <v>0</v>
      </c>
      <c r="TB260" s="43">
        <v>0</v>
      </c>
      <c r="TC260" s="43">
        <v>0</v>
      </c>
      <c r="TD260" s="43">
        <v>0</v>
      </c>
      <c r="TE260" s="43">
        <v>0</v>
      </c>
      <c r="TF260" s="43">
        <v>0</v>
      </c>
      <c r="TG260" s="43">
        <v>0</v>
      </c>
      <c r="TH260" s="43">
        <v>0</v>
      </c>
      <c r="TI260" s="30">
        <v>1364372718</v>
      </c>
      <c r="TJ260" s="30">
        <v>209214000000</v>
      </c>
      <c r="TK260" s="43">
        <v>209214000000</v>
      </c>
      <c r="TL260" s="43">
        <v>209214000000</v>
      </c>
      <c r="TM260" s="43">
        <v>0</v>
      </c>
      <c r="TN260" s="43">
        <v>0</v>
      </c>
      <c r="TO260" s="43">
        <v>0</v>
      </c>
      <c r="TP260" s="43">
        <v>0</v>
      </c>
      <c r="TQ260" s="43">
        <v>0</v>
      </c>
      <c r="TR260" s="43">
        <v>0</v>
      </c>
      <c r="TS260" s="43">
        <v>0</v>
      </c>
      <c r="TT260" s="43"/>
      <c r="TU260" s="43">
        <v>850671212</v>
      </c>
      <c r="TV260" s="43">
        <v>464200000</v>
      </c>
      <c r="TW260" s="43">
        <v>52750000</v>
      </c>
      <c r="TX260" s="43">
        <v>21100000</v>
      </c>
      <c r="TY260" s="43">
        <v>312621212</v>
      </c>
      <c r="TZ260" s="43">
        <v>0</v>
      </c>
      <c r="UA260" s="43">
        <v>0</v>
      </c>
      <c r="UB260" s="43">
        <v>0</v>
      </c>
      <c r="UC260" s="43">
        <v>0</v>
      </c>
      <c r="UD260" s="43">
        <v>0</v>
      </c>
      <c r="UE260" s="43">
        <v>0</v>
      </c>
      <c r="UF260" s="43">
        <v>0</v>
      </c>
      <c r="UG260" s="43">
        <v>1443360162540</v>
      </c>
      <c r="UH260" s="1" t="s">
        <v>141</v>
      </c>
    </row>
    <row r="261" spans="1:554">
      <c r="A261" s="733"/>
      <c r="B261" s="65">
        <v>2006</v>
      </c>
      <c r="C261" s="43">
        <v>1162891324341</v>
      </c>
      <c r="D261" s="43">
        <v>648825231423</v>
      </c>
      <c r="E261" s="43">
        <v>517711922634</v>
      </c>
      <c r="F261" s="43">
        <v>566101763</v>
      </c>
      <c r="G261" s="43">
        <v>10425828</v>
      </c>
      <c r="H261" s="43">
        <v>230819905644</v>
      </c>
      <c r="I261" s="43">
        <v>230819905644</v>
      </c>
      <c r="J261" s="43">
        <v>0</v>
      </c>
      <c r="K261" s="43">
        <v>0</v>
      </c>
      <c r="L261" s="43">
        <v>30056391980</v>
      </c>
      <c r="M261" s="43">
        <v>170145974784</v>
      </c>
      <c r="N261" s="43">
        <v>170145974784</v>
      </c>
      <c r="O261" s="43">
        <v>0</v>
      </c>
      <c r="P261" s="43">
        <v>13301803537</v>
      </c>
      <c r="Q261" s="43">
        <v>17450099990</v>
      </c>
      <c r="R261" s="43">
        <v>25595381874</v>
      </c>
      <c r="S261" s="43">
        <v>131113308789</v>
      </c>
      <c r="T261" s="43">
        <v>89963000000</v>
      </c>
      <c r="U261" s="43">
        <v>0</v>
      </c>
      <c r="V261" s="43">
        <v>89963000000</v>
      </c>
      <c r="W261" s="43">
        <v>2095039491</v>
      </c>
      <c r="X261" s="43">
        <v>13400434765</v>
      </c>
      <c r="Y261" s="43">
        <v>574543284</v>
      </c>
      <c r="Z261" s="43"/>
      <c r="AA261" s="43"/>
      <c r="AB261" s="43">
        <v>443358531</v>
      </c>
      <c r="AC261" s="43">
        <v>464550242</v>
      </c>
      <c r="AD261" s="43">
        <v>24157785107</v>
      </c>
      <c r="AE261" s="43">
        <v>0</v>
      </c>
      <c r="AF261" s="43">
        <v>0</v>
      </c>
      <c r="AG261" s="43">
        <v>0</v>
      </c>
      <c r="AH261" s="43">
        <v>0</v>
      </c>
      <c r="AI261" s="43">
        <v>514066092918</v>
      </c>
      <c r="AJ261" s="43">
        <v>821204723</v>
      </c>
      <c r="AK261" s="43">
        <v>0</v>
      </c>
      <c r="AL261" s="43">
        <v>5882029</v>
      </c>
      <c r="AM261" s="43">
        <v>815322694</v>
      </c>
      <c r="AN261" s="43">
        <v>0</v>
      </c>
      <c r="AO261" s="43">
        <v>13162588933</v>
      </c>
      <c r="AP261" s="43">
        <v>11790144047</v>
      </c>
      <c r="AQ261" s="43">
        <v>61679094</v>
      </c>
      <c r="AR261" s="43">
        <v>41457203</v>
      </c>
      <c r="AS261" s="43">
        <v>869579</v>
      </c>
      <c r="AT261" s="43">
        <v>345576</v>
      </c>
      <c r="AU261" s="43">
        <v>231429484</v>
      </c>
      <c r="AV261" s="43">
        <v>1000650000</v>
      </c>
      <c r="AW261" s="43">
        <v>36013950</v>
      </c>
      <c r="AX261" s="43">
        <v>0</v>
      </c>
      <c r="AY261" s="43">
        <v>0</v>
      </c>
      <c r="AZ261" s="43">
        <v>0</v>
      </c>
      <c r="BA261" s="43">
        <v>0</v>
      </c>
      <c r="BB261" s="43">
        <v>0</v>
      </c>
      <c r="BC261" s="43">
        <v>0</v>
      </c>
      <c r="BD261" s="43">
        <v>23086145360</v>
      </c>
      <c r="BE261" s="43">
        <v>8286580</v>
      </c>
      <c r="BF261" s="43">
        <v>20841974540</v>
      </c>
      <c r="BG261" s="43">
        <v>1880850686</v>
      </c>
      <c r="BH261" s="43">
        <v>90147908</v>
      </c>
      <c r="BI261" s="43">
        <v>7244143</v>
      </c>
      <c r="BJ261" s="43">
        <v>126200</v>
      </c>
      <c r="BK261" s="43">
        <v>43046</v>
      </c>
      <c r="BL261" s="43">
        <v>102399662</v>
      </c>
      <c r="BM261" s="43">
        <v>0</v>
      </c>
      <c r="BN261" s="43">
        <v>80398527</v>
      </c>
      <c r="BO261" s="43">
        <v>11229364</v>
      </c>
      <c r="BP261" s="43">
        <v>0</v>
      </c>
      <c r="BQ261" s="43">
        <v>0</v>
      </c>
      <c r="BR261" s="43">
        <v>4468491</v>
      </c>
      <c r="BS261" s="43">
        <v>0</v>
      </c>
      <c r="BT261" s="43">
        <v>762041829</v>
      </c>
      <c r="BU261" s="43">
        <v>5317771</v>
      </c>
      <c r="BV261" s="43">
        <v>9712437</v>
      </c>
      <c r="BW261" s="43">
        <v>3280334</v>
      </c>
      <c r="BX261" s="43">
        <v>16030463</v>
      </c>
      <c r="BY261" s="43">
        <v>727700824</v>
      </c>
      <c r="BZ261" s="43"/>
      <c r="CA261" s="43"/>
      <c r="CB261" s="43"/>
      <c r="CC261" s="43">
        <v>10685323597</v>
      </c>
      <c r="CD261" s="43">
        <v>52463592</v>
      </c>
      <c r="CE261" s="43">
        <v>35978355914</v>
      </c>
      <c r="CF261" s="43">
        <v>833895869</v>
      </c>
      <c r="CG261" s="43">
        <v>22908960530</v>
      </c>
      <c r="CH261" s="43">
        <v>917652758</v>
      </c>
      <c r="CI261" s="43">
        <v>436604245</v>
      </c>
      <c r="CJ261" s="43">
        <v>11787178</v>
      </c>
      <c r="CK261" s="43">
        <v>288916209</v>
      </c>
      <c r="CL261" s="43">
        <v>45998637</v>
      </c>
      <c r="CM261" s="43">
        <v>7785599</v>
      </c>
      <c r="CN261" s="43">
        <v>9675620</v>
      </c>
      <c r="CO261" s="43">
        <v>23100</v>
      </c>
      <c r="CP261" s="43">
        <v>72417902</v>
      </c>
      <c r="CQ261" s="43">
        <v>0</v>
      </c>
      <c r="CR261" s="43">
        <v>0</v>
      </c>
      <c r="CS261" s="43">
        <v>10623328214</v>
      </c>
      <c r="CT261" s="43">
        <v>2974632398</v>
      </c>
      <c r="CU261" s="43">
        <v>290245299</v>
      </c>
      <c r="CV261" s="43">
        <v>464759413</v>
      </c>
      <c r="CW261" s="43">
        <v>276065297</v>
      </c>
      <c r="CX261" s="43">
        <v>121227189</v>
      </c>
      <c r="CY261" s="43">
        <v>40851029</v>
      </c>
      <c r="CZ261" s="43">
        <v>6055547589</v>
      </c>
      <c r="DA261" s="43">
        <v>5160931568</v>
      </c>
      <c r="DB261" s="43">
        <v>749491621</v>
      </c>
      <c r="DC261" s="43">
        <v>10178486</v>
      </c>
      <c r="DD261" s="43">
        <v>134945914</v>
      </c>
      <c r="DE261" s="43">
        <v>400000000</v>
      </c>
      <c r="DF261" s="43">
        <v>0</v>
      </c>
      <c r="DG261" s="43">
        <v>0</v>
      </c>
      <c r="DH261" s="43">
        <v>0</v>
      </c>
      <c r="DI261" s="43">
        <v>47268466</v>
      </c>
      <c r="DJ261" s="43">
        <v>467345</v>
      </c>
      <c r="DK261" s="43">
        <v>46801121</v>
      </c>
      <c r="DL261" s="43">
        <v>6176636</v>
      </c>
      <c r="DM261" s="43">
        <v>9969452605</v>
      </c>
      <c r="DN261" s="43">
        <v>745710210</v>
      </c>
      <c r="DO261" s="43">
        <v>165511920</v>
      </c>
      <c r="DP261" s="43">
        <v>19220040</v>
      </c>
      <c r="DQ261" s="43">
        <v>146291880</v>
      </c>
      <c r="DR261" s="43">
        <v>6355645573</v>
      </c>
      <c r="DS261" s="43">
        <v>160521900</v>
      </c>
      <c r="DT261" s="43">
        <v>144781560</v>
      </c>
      <c r="DU261" s="43">
        <v>14654010</v>
      </c>
      <c r="DV261" s="43">
        <v>1086330</v>
      </c>
      <c r="DW261" s="43">
        <v>940156287</v>
      </c>
      <c r="DX261" s="43">
        <v>38598630</v>
      </c>
      <c r="DY261" s="43">
        <v>25247880</v>
      </c>
      <c r="DZ261" s="43">
        <v>23798880</v>
      </c>
      <c r="EA261" s="43">
        <v>692683110</v>
      </c>
      <c r="EB261" s="43">
        <v>159827787</v>
      </c>
      <c r="EC261" s="43">
        <v>1122303571</v>
      </c>
      <c r="ED261" s="43">
        <v>6059130</v>
      </c>
      <c r="EE261" s="43">
        <v>1115605411</v>
      </c>
      <c r="EF261" s="43">
        <v>639030</v>
      </c>
      <c r="EG261" s="43">
        <v>236239080</v>
      </c>
      <c r="EH261" s="43">
        <v>226863210</v>
      </c>
      <c r="EI261" s="43">
        <v>6551160</v>
      </c>
      <c r="EJ261" s="43">
        <v>2824710</v>
      </c>
      <c r="EK261" s="43">
        <v>473461443</v>
      </c>
      <c r="EL261" s="43">
        <v>203619360</v>
      </c>
      <c r="EM261" s="43">
        <v>25754610</v>
      </c>
      <c r="EN261" s="43">
        <v>33895050</v>
      </c>
      <c r="EO261" s="43">
        <v>130126920</v>
      </c>
      <c r="EP261" s="43">
        <v>11600400</v>
      </c>
      <c r="EQ261" s="43">
        <v>74780370</v>
      </c>
      <c r="ER261" s="43">
        <v>85680</v>
      </c>
      <c r="ES261" s="43">
        <v>36513330</v>
      </c>
      <c r="ET261" s="43">
        <v>7147140</v>
      </c>
      <c r="EU261" s="43">
        <v>89374110</v>
      </c>
      <c r="EV261" s="43">
        <v>36873270</v>
      </c>
      <c r="EW261" s="43">
        <v>504603540</v>
      </c>
      <c r="EX261" s="43">
        <v>6165390</v>
      </c>
      <c r="EY261" s="43">
        <v>5828970</v>
      </c>
      <c r="EZ261" s="43">
        <v>309966720</v>
      </c>
      <c r="FA261" s="43">
        <v>182642460</v>
      </c>
      <c r="FB261" s="43">
        <v>1543172</v>
      </c>
      <c r="FC261" s="43">
        <v>5936910</v>
      </c>
      <c r="FD261" s="43">
        <v>1066800</v>
      </c>
      <c r="FE261" s="43">
        <v>15408750</v>
      </c>
      <c r="FF261" s="43">
        <v>2374760800</v>
      </c>
      <c r="FG261" s="43">
        <v>2702584902</v>
      </c>
      <c r="FH261" s="43">
        <v>18363450</v>
      </c>
      <c r="FI261" s="43">
        <v>2358309815</v>
      </c>
      <c r="FJ261" s="43">
        <v>302599327</v>
      </c>
      <c r="FK261" s="43">
        <v>150723510</v>
      </c>
      <c r="FL261" s="43">
        <v>21586950</v>
      </c>
      <c r="FM261" s="43">
        <v>100837</v>
      </c>
      <c r="FN261" s="43">
        <v>4199160</v>
      </c>
      <c r="FO261" s="43">
        <v>125988870</v>
      </c>
      <c r="FP261" s="43">
        <v>21636090</v>
      </c>
      <c r="FQ261" s="43">
        <v>1676220</v>
      </c>
      <c r="FR261" s="43">
        <v>4024544106</v>
      </c>
      <c r="FS261" s="43">
        <v>978561919</v>
      </c>
      <c r="FT261" s="43">
        <v>767340</v>
      </c>
      <c r="FU261" s="43">
        <v>140256869</v>
      </c>
      <c r="FV261" s="43">
        <v>581984130</v>
      </c>
      <c r="FW261" s="43">
        <v>362880</v>
      </c>
      <c r="FX261" s="43">
        <v>581621250</v>
      </c>
      <c r="FY261" s="43">
        <v>16447620</v>
      </c>
      <c r="FZ261" s="43">
        <v>4594800</v>
      </c>
      <c r="GA261" s="43">
        <v>197539400</v>
      </c>
      <c r="GB261" s="43">
        <v>36971760</v>
      </c>
      <c r="GC261" s="43">
        <v>17205220</v>
      </c>
      <c r="GD261" s="43">
        <v>0</v>
      </c>
      <c r="GE261" s="43">
        <v>17190730</v>
      </c>
      <c r="GF261" s="43">
        <v>14490</v>
      </c>
      <c r="GG261" s="43">
        <v>2799481</v>
      </c>
      <c r="GH261" s="43">
        <v>83618581</v>
      </c>
      <c r="GI261" s="43">
        <v>1305617093</v>
      </c>
      <c r="GJ261" s="43">
        <v>722159393</v>
      </c>
      <c r="GK261" s="43">
        <v>583457700</v>
      </c>
      <c r="GL261" s="43">
        <v>1636741812</v>
      </c>
      <c r="GM261" s="43">
        <v>73418843</v>
      </c>
      <c r="GN261" s="43">
        <v>25760118</v>
      </c>
      <c r="GO261" s="43">
        <v>42217770</v>
      </c>
      <c r="GP261" s="43">
        <v>335710475</v>
      </c>
      <c r="GQ261" s="43">
        <v>83358167</v>
      </c>
      <c r="GR261" s="43">
        <v>3171729</v>
      </c>
      <c r="GS261" s="43">
        <v>512605527</v>
      </c>
      <c r="GT261" s="43">
        <v>560499183</v>
      </c>
      <c r="GU261" s="43">
        <v>51496552765</v>
      </c>
      <c r="GV261" s="43">
        <v>730994954</v>
      </c>
      <c r="GW261" s="43">
        <v>352401</v>
      </c>
      <c r="GX261" s="43">
        <v>0</v>
      </c>
      <c r="GY261" s="43">
        <v>134274821</v>
      </c>
      <c r="GZ261" s="43">
        <v>358829048</v>
      </c>
      <c r="HA261" s="43">
        <v>603488</v>
      </c>
      <c r="HB261" s="43">
        <v>39884638301</v>
      </c>
      <c r="HC261" s="43">
        <v>207426000</v>
      </c>
      <c r="HD261" s="43">
        <v>10179433752</v>
      </c>
      <c r="HE261" s="43">
        <v>0</v>
      </c>
      <c r="HF261" s="43">
        <v>0</v>
      </c>
      <c r="HG261" s="43">
        <v>0</v>
      </c>
      <c r="HH261" s="30">
        <f t="shared" ref="HH261:HH274" si="156">HJ261+HN261</f>
        <v>0</v>
      </c>
      <c r="HI261" s="30">
        <f t="shared" ref="HI261:HI274" si="157">HK261+HO261</f>
        <v>0</v>
      </c>
      <c r="HJ261" s="43">
        <v>0</v>
      </c>
      <c r="HK261" s="43">
        <v>0</v>
      </c>
      <c r="HL261" s="43">
        <v>0</v>
      </c>
      <c r="HM261" s="43"/>
      <c r="HN261" s="43"/>
      <c r="HO261" s="43"/>
      <c r="HP261" s="43">
        <v>257914298</v>
      </c>
      <c r="HQ261" s="43">
        <v>45125974</v>
      </c>
      <c r="HR261" s="43">
        <v>114366389</v>
      </c>
      <c r="HS261" s="43">
        <v>98421935</v>
      </c>
      <c r="HT261" s="43">
        <v>0</v>
      </c>
      <c r="HU261" s="43">
        <v>0</v>
      </c>
      <c r="HV261" s="43">
        <v>0</v>
      </c>
      <c r="HW261" s="43">
        <v>0</v>
      </c>
      <c r="HX261" s="43">
        <f t="shared" ref="HX261:HX273" si="158">HH261</f>
        <v>0</v>
      </c>
      <c r="HY261" s="43">
        <f t="shared" ref="HY261:HY273" si="159">HI261</f>
        <v>0</v>
      </c>
      <c r="HZ261" s="43">
        <v>361553148708</v>
      </c>
      <c r="IA261" s="43">
        <v>346129235252</v>
      </c>
      <c r="IB261" s="43">
        <v>346129235252</v>
      </c>
      <c r="IC261" s="43">
        <v>24805215609</v>
      </c>
      <c r="ID261" s="43">
        <v>0</v>
      </c>
      <c r="IE261" s="43">
        <v>0</v>
      </c>
      <c r="IF261" s="43">
        <v>0</v>
      </c>
      <c r="IG261" s="43">
        <v>281392495000</v>
      </c>
      <c r="IH261" s="43">
        <v>233951161000</v>
      </c>
      <c r="II261" s="43">
        <v>39654715000</v>
      </c>
      <c r="IJ261" s="43">
        <v>7786619000</v>
      </c>
      <c r="IK261" s="43">
        <v>0</v>
      </c>
      <c r="IL261" s="43">
        <v>37902800582</v>
      </c>
      <c r="IM261" s="43">
        <v>17266831376</v>
      </c>
      <c r="IN261" s="43">
        <v>1684568915</v>
      </c>
      <c r="IO261" s="43">
        <v>1263426686</v>
      </c>
      <c r="IP261" s="43">
        <v>17687973605</v>
      </c>
      <c r="IQ261" s="43">
        <v>0</v>
      </c>
      <c r="IR261" s="43">
        <v>0</v>
      </c>
      <c r="IS261" s="43">
        <v>0</v>
      </c>
      <c r="IT261" s="43">
        <v>0</v>
      </c>
      <c r="IU261" s="43">
        <v>0</v>
      </c>
      <c r="IV261" s="43">
        <v>1290264181</v>
      </c>
      <c r="IW261" s="43">
        <v>0</v>
      </c>
      <c r="IX261" s="43">
        <v>710083836</v>
      </c>
      <c r="IY261" s="43">
        <v>0</v>
      </c>
      <c r="IZ261" s="43">
        <v>0</v>
      </c>
      <c r="JA261" s="43">
        <v>28376044</v>
      </c>
      <c r="JB261" s="43">
        <v>0</v>
      </c>
      <c r="JC261" s="43">
        <v>0</v>
      </c>
      <c r="JD261" s="43">
        <v>0</v>
      </c>
      <c r="JE261" s="43">
        <v>0</v>
      </c>
      <c r="JF261" s="43">
        <v>0</v>
      </c>
      <c r="JG261" s="43">
        <v>0</v>
      </c>
      <c r="JH261" s="43">
        <v>0</v>
      </c>
      <c r="JI261" s="43">
        <v>0</v>
      </c>
      <c r="JJ261" s="43">
        <v>0</v>
      </c>
      <c r="JK261" s="43">
        <v>0</v>
      </c>
      <c r="JL261" s="43">
        <v>0</v>
      </c>
      <c r="JM261" s="43">
        <v>0</v>
      </c>
      <c r="JN261" s="43">
        <v>0</v>
      </c>
      <c r="JO261" s="43">
        <v>10643909991</v>
      </c>
      <c r="JP261" s="43">
        <v>117460900</v>
      </c>
      <c r="JQ261" s="43">
        <v>117460900</v>
      </c>
      <c r="JR261" s="43">
        <v>0</v>
      </c>
      <c r="JS261" s="43">
        <v>0</v>
      </c>
      <c r="JT261" s="43">
        <v>0</v>
      </c>
      <c r="JU261" s="43">
        <v>0</v>
      </c>
      <c r="JV261" s="43">
        <v>0</v>
      </c>
      <c r="JW261" s="43">
        <v>0</v>
      </c>
      <c r="JX261" s="43">
        <v>0</v>
      </c>
      <c r="JY261" s="43">
        <v>0</v>
      </c>
      <c r="JZ261" s="43">
        <v>0</v>
      </c>
      <c r="KA261" s="43">
        <v>0</v>
      </c>
      <c r="KB261" s="43">
        <v>0</v>
      </c>
      <c r="KC261" s="43">
        <v>0</v>
      </c>
      <c r="KD261" s="43">
        <v>0</v>
      </c>
      <c r="KE261" s="43">
        <v>0</v>
      </c>
      <c r="KF261" s="43">
        <v>0</v>
      </c>
      <c r="KG261" s="43">
        <v>0</v>
      </c>
      <c r="KH261" s="43">
        <v>0</v>
      </c>
      <c r="KI261" s="43">
        <v>0</v>
      </c>
      <c r="KJ261" s="43">
        <v>0</v>
      </c>
      <c r="KK261" s="43">
        <v>0</v>
      </c>
      <c r="KL261" s="43">
        <v>0</v>
      </c>
      <c r="KM261" s="43">
        <v>15306452556</v>
      </c>
      <c r="KN261" s="43">
        <v>13462057200</v>
      </c>
      <c r="KO261" s="43">
        <v>451373924</v>
      </c>
      <c r="KP261" s="43">
        <v>386461295</v>
      </c>
      <c r="KQ261" s="43">
        <v>28854818</v>
      </c>
      <c r="KR261" s="43">
        <v>21665462</v>
      </c>
      <c r="KS261" s="43">
        <v>29227085</v>
      </c>
      <c r="KT261" s="43">
        <v>30988000</v>
      </c>
      <c r="KU261" s="43">
        <v>927356</v>
      </c>
      <c r="KV261" s="43">
        <v>510508000</v>
      </c>
      <c r="KW261" s="43">
        <v>0</v>
      </c>
      <c r="KX261" s="43">
        <v>7586818</v>
      </c>
      <c r="KY261" s="43">
        <v>259907975</v>
      </c>
      <c r="KZ261" s="43">
        <v>14103507</v>
      </c>
      <c r="LA261" s="43">
        <v>78557180</v>
      </c>
      <c r="LB261" s="43">
        <v>7085936</v>
      </c>
      <c r="LC261" s="43">
        <v>17148000</v>
      </c>
      <c r="LD261" s="43">
        <v>0</v>
      </c>
      <c r="LE261" s="43">
        <v>0</v>
      </c>
      <c r="LF261" s="43">
        <v>0</v>
      </c>
      <c r="LG261" s="43">
        <v>0</v>
      </c>
      <c r="LH261" s="43">
        <v>0</v>
      </c>
      <c r="LI261" s="43">
        <v>0</v>
      </c>
      <c r="LJ261" s="43">
        <v>0</v>
      </c>
      <c r="LK261" s="43">
        <v>0</v>
      </c>
      <c r="LL261" s="43">
        <v>0</v>
      </c>
      <c r="LM261" s="43">
        <v>0</v>
      </c>
      <c r="LN261" s="43">
        <v>0</v>
      </c>
      <c r="LO261" s="43">
        <v>0</v>
      </c>
      <c r="LP261" s="43">
        <v>0</v>
      </c>
      <c r="LQ261" s="43">
        <v>0</v>
      </c>
      <c r="LR261" s="43">
        <v>0</v>
      </c>
      <c r="LS261" s="43">
        <v>0</v>
      </c>
      <c r="LT261" s="43">
        <v>0</v>
      </c>
      <c r="LU261" s="43">
        <v>0</v>
      </c>
      <c r="LV261" s="43">
        <v>0</v>
      </c>
      <c r="LW261" s="43">
        <v>0</v>
      </c>
      <c r="LX261" s="43">
        <v>0</v>
      </c>
      <c r="LY261" s="43">
        <v>0</v>
      </c>
      <c r="LZ261" s="43">
        <v>0</v>
      </c>
      <c r="MA261" s="43">
        <v>0</v>
      </c>
      <c r="MB261" s="43">
        <v>0</v>
      </c>
      <c r="MC261" s="43">
        <v>0</v>
      </c>
      <c r="MD261" s="43">
        <v>0</v>
      </c>
      <c r="ME261" s="43">
        <v>0</v>
      </c>
      <c r="MF261" s="43">
        <v>0</v>
      </c>
      <c r="MG261" s="43">
        <v>0</v>
      </c>
      <c r="MH261" s="43">
        <v>0</v>
      </c>
      <c r="MI261" s="43">
        <v>0</v>
      </c>
      <c r="MJ261" s="43">
        <v>0</v>
      </c>
      <c r="MK261" s="43">
        <v>0</v>
      </c>
      <c r="ML261" s="43">
        <v>0</v>
      </c>
      <c r="MM261" s="43">
        <v>0</v>
      </c>
      <c r="MN261" s="43">
        <v>0</v>
      </c>
      <c r="MO261" s="43">
        <v>0</v>
      </c>
      <c r="MP261" s="43">
        <v>0</v>
      </c>
      <c r="MQ261" s="43">
        <v>2420825684</v>
      </c>
      <c r="MR261" s="43">
        <v>0</v>
      </c>
      <c r="MS261" s="43">
        <v>84613322536</v>
      </c>
      <c r="MT261" s="43">
        <v>0</v>
      </c>
      <c r="MU261" s="43">
        <v>0</v>
      </c>
      <c r="MV261" s="43">
        <v>14688901789</v>
      </c>
      <c r="MW261" s="43">
        <v>0</v>
      </c>
      <c r="MX261" s="43">
        <v>0</v>
      </c>
      <c r="MY261" s="43">
        <v>0</v>
      </c>
      <c r="MZ261" s="43">
        <v>31577152481</v>
      </c>
      <c r="NA261" s="43">
        <v>0</v>
      </c>
      <c r="NB261" s="43">
        <v>0</v>
      </c>
      <c r="NC261" s="43">
        <v>0</v>
      </c>
      <c r="ND261" s="43">
        <v>0</v>
      </c>
      <c r="NE261" s="43">
        <v>0</v>
      </c>
      <c r="NF261" s="43">
        <v>0</v>
      </c>
      <c r="NG261" s="43">
        <v>5064320667</v>
      </c>
      <c r="NH261" s="43">
        <v>3319628765</v>
      </c>
      <c r="NI261" s="43">
        <v>0</v>
      </c>
      <c r="NJ261" s="43">
        <v>0</v>
      </c>
      <c r="NK261" s="43">
        <v>0</v>
      </c>
      <c r="NL261" s="43">
        <v>0</v>
      </c>
      <c r="NM261" s="43">
        <v>0</v>
      </c>
      <c r="NN261" s="43">
        <v>0</v>
      </c>
      <c r="NO261" s="43">
        <v>0</v>
      </c>
      <c r="NP261" s="43">
        <v>0</v>
      </c>
      <c r="NQ261" s="43">
        <v>0</v>
      </c>
      <c r="NR261" s="43">
        <v>0</v>
      </c>
      <c r="NS261" s="43">
        <v>0</v>
      </c>
      <c r="NT261" s="43">
        <v>0</v>
      </c>
      <c r="NU261" s="43">
        <v>1584743168</v>
      </c>
      <c r="NV261" s="43">
        <v>0</v>
      </c>
      <c r="NW261" s="43">
        <v>0</v>
      </c>
      <c r="NX261" s="43">
        <v>0</v>
      </c>
      <c r="NY261" s="43">
        <v>0</v>
      </c>
      <c r="NZ261" s="43">
        <v>0</v>
      </c>
      <c r="OA261" s="43">
        <v>0</v>
      </c>
      <c r="OB261" s="43">
        <v>0</v>
      </c>
      <c r="OC261" s="43">
        <v>0</v>
      </c>
      <c r="OD261" s="43">
        <v>0</v>
      </c>
      <c r="OE261" s="43">
        <v>0</v>
      </c>
      <c r="OF261" s="43">
        <v>0</v>
      </c>
      <c r="OG261" s="43">
        <v>0</v>
      </c>
      <c r="OH261" s="43">
        <v>0</v>
      </c>
      <c r="OI261" s="43">
        <v>0</v>
      </c>
      <c r="OJ261" s="43">
        <v>0</v>
      </c>
      <c r="OK261" s="43"/>
      <c r="OL261" s="43"/>
      <c r="OM261" s="43"/>
      <c r="ON261" s="43"/>
      <c r="OO261" s="43"/>
      <c r="OP261" s="43"/>
      <c r="OQ261" s="43"/>
      <c r="OR261" s="43"/>
      <c r="OS261" s="43"/>
      <c r="OT261" s="43"/>
      <c r="OU261" s="43"/>
      <c r="OV261" s="43"/>
      <c r="OW261" s="43"/>
      <c r="OX261" s="43"/>
      <c r="OY261" s="43"/>
      <c r="OZ261" s="43"/>
      <c r="PA261" s="43"/>
      <c r="PB261" s="43"/>
      <c r="PC261" s="43"/>
      <c r="PD261" s="43"/>
      <c r="PE261" s="43"/>
      <c r="PF261" s="43"/>
      <c r="PG261" s="43"/>
      <c r="PH261" s="43"/>
      <c r="PI261" s="43"/>
      <c r="PJ261" s="43"/>
      <c r="PK261" s="43"/>
      <c r="PL261" s="43"/>
      <c r="PM261" s="43"/>
      <c r="PN261" s="43"/>
      <c r="PO261" s="43"/>
      <c r="PP261" s="43"/>
      <c r="PQ261" s="43"/>
      <c r="PR261" s="43"/>
      <c r="PS261" s="43"/>
      <c r="PT261" s="43"/>
      <c r="PU261" s="43"/>
      <c r="PV261" s="43"/>
      <c r="PW261" s="43"/>
      <c r="PX261" s="43"/>
      <c r="PY261" s="43"/>
      <c r="PZ261" s="43"/>
      <c r="QA261" s="43"/>
      <c r="QB261" s="43"/>
      <c r="QC261" s="43">
        <v>0</v>
      </c>
      <c r="QD261" s="43">
        <v>0</v>
      </c>
      <c r="QE261" s="43">
        <v>0</v>
      </c>
      <c r="QF261" s="43">
        <v>0</v>
      </c>
      <c r="QG261" s="43">
        <v>0</v>
      </c>
      <c r="QH261" s="43">
        <v>0</v>
      </c>
      <c r="QI261" s="43">
        <v>0</v>
      </c>
      <c r="QJ261" s="43">
        <v>0</v>
      </c>
      <c r="QK261" s="43">
        <v>0</v>
      </c>
      <c r="QL261" s="43">
        <v>0</v>
      </c>
      <c r="QM261" s="43">
        <v>0</v>
      </c>
      <c r="QN261" s="43">
        <v>0</v>
      </c>
      <c r="QO261" s="43">
        <v>407366809848</v>
      </c>
      <c r="QP261" s="43">
        <v>2091228152</v>
      </c>
      <c r="QQ261" s="43">
        <v>300000000</v>
      </c>
      <c r="QR261" s="43">
        <v>0</v>
      </c>
      <c r="QS261" s="43">
        <v>0</v>
      </c>
      <c r="QT261" s="43">
        <v>0</v>
      </c>
      <c r="QU261" s="43">
        <v>0</v>
      </c>
      <c r="QV261" s="43">
        <v>0</v>
      </c>
      <c r="QW261" s="43">
        <v>1791228152</v>
      </c>
      <c r="QX261" s="43">
        <v>1669713087</v>
      </c>
      <c r="QY261" s="43">
        <v>121515065</v>
      </c>
      <c r="QZ261" s="43">
        <v>0</v>
      </c>
      <c r="RA261" s="43">
        <v>0</v>
      </c>
      <c r="RB261" s="43">
        <v>27000000000</v>
      </c>
      <c r="RC261" s="43">
        <v>27000000000</v>
      </c>
      <c r="RD261" s="43">
        <v>27000000000</v>
      </c>
      <c r="RE261" s="43">
        <v>0</v>
      </c>
      <c r="RF261" s="43">
        <v>0</v>
      </c>
      <c r="RG261" s="43">
        <v>0</v>
      </c>
      <c r="RH261" s="43">
        <v>0</v>
      </c>
      <c r="RI261" s="43">
        <v>378275581696</v>
      </c>
      <c r="RJ261" s="43">
        <v>23263803743</v>
      </c>
      <c r="RK261" s="43">
        <v>23263803743</v>
      </c>
      <c r="RL261" s="43">
        <v>8986399842</v>
      </c>
      <c r="RM261" s="43">
        <v>10517794452</v>
      </c>
      <c r="RN261" s="43">
        <v>1924573591</v>
      </c>
      <c r="RO261" s="43">
        <v>0</v>
      </c>
      <c r="RP261" s="43">
        <v>0</v>
      </c>
      <c r="RQ261" s="43">
        <v>0</v>
      </c>
      <c r="RR261" s="43">
        <v>0</v>
      </c>
      <c r="RS261" s="43">
        <v>4425448</v>
      </c>
      <c r="RT261" s="43">
        <v>154041388</v>
      </c>
      <c r="RU261" s="43">
        <v>1589781018</v>
      </c>
      <c r="RV261" s="43">
        <v>77855739</v>
      </c>
      <c r="RW261" s="43">
        <v>8932265</v>
      </c>
      <c r="RX261" s="43">
        <v>0</v>
      </c>
      <c r="RY261" s="43">
        <v>0</v>
      </c>
      <c r="RZ261" s="43">
        <v>0</v>
      </c>
      <c r="SA261" s="43">
        <v>0</v>
      </c>
      <c r="SB261" s="43">
        <v>0</v>
      </c>
      <c r="SC261" s="43">
        <v>0</v>
      </c>
      <c r="SD261" s="43">
        <v>0</v>
      </c>
      <c r="SE261" s="43">
        <v>0</v>
      </c>
      <c r="SF261" s="43">
        <v>0</v>
      </c>
      <c r="SG261" s="43">
        <v>0</v>
      </c>
      <c r="SH261" s="43">
        <v>0</v>
      </c>
      <c r="SI261" s="43">
        <v>0</v>
      </c>
      <c r="SJ261" s="43">
        <v>0</v>
      </c>
      <c r="SK261" s="43">
        <v>0</v>
      </c>
      <c r="SL261" s="43">
        <v>0</v>
      </c>
      <c r="SM261" s="43">
        <v>0</v>
      </c>
      <c r="SN261" s="43">
        <v>0</v>
      </c>
      <c r="SO261" s="43">
        <v>0</v>
      </c>
      <c r="SP261" s="43">
        <v>0</v>
      </c>
      <c r="SQ261" s="43">
        <v>0</v>
      </c>
      <c r="SR261" s="43">
        <v>0</v>
      </c>
      <c r="SS261" s="43">
        <v>0</v>
      </c>
      <c r="ST261" s="43">
        <v>0</v>
      </c>
      <c r="SU261" s="43">
        <v>0</v>
      </c>
      <c r="SV261" s="43">
        <v>0</v>
      </c>
      <c r="SW261" s="43">
        <v>0</v>
      </c>
      <c r="SX261" s="43">
        <v>0</v>
      </c>
      <c r="SY261" s="43">
        <v>0</v>
      </c>
      <c r="SZ261" s="43">
        <v>0</v>
      </c>
      <c r="TA261" s="43">
        <v>0</v>
      </c>
      <c r="TB261" s="43">
        <v>0</v>
      </c>
      <c r="TC261" s="43">
        <v>0</v>
      </c>
      <c r="TD261" s="43">
        <v>0</v>
      </c>
      <c r="TE261" s="43">
        <v>0</v>
      </c>
      <c r="TF261" s="43">
        <v>0</v>
      </c>
      <c r="TG261" s="43">
        <v>0</v>
      </c>
      <c r="TH261" s="43">
        <v>0</v>
      </c>
      <c r="TI261" s="30">
        <v>12442368043</v>
      </c>
      <c r="TJ261" s="30">
        <v>254620572000</v>
      </c>
      <c r="TK261" s="43">
        <v>254620572000</v>
      </c>
      <c r="TL261" s="43">
        <v>254620572000</v>
      </c>
      <c r="TM261" s="43">
        <v>0</v>
      </c>
      <c r="TN261" s="43">
        <v>0</v>
      </c>
      <c r="TO261" s="43">
        <v>0</v>
      </c>
      <c r="TP261" s="43">
        <v>0</v>
      </c>
      <c r="TQ261" s="43">
        <v>0</v>
      </c>
      <c r="TR261" s="43">
        <v>0</v>
      </c>
      <c r="TS261" s="43">
        <v>0</v>
      </c>
      <c r="TT261" s="43"/>
      <c r="TU261" s="43">
        <v>100391205953</v>
      </c>
      <c r="TV261" s="43">
        <v>1981591</v>
      </c>
      <c r="TW261" s="43">
        <v>100054072640</v>
      </c>
      <c r="TX261" s="43">
        <v>710170</v>
      </c>
      <c r="TY261" s="43">
        <v>334441552</v>
      </c>
      <c r="TZ261" s="43">
        <v>0</v>
      </c>
      <c r="UA261" s="43">
        <v>0</v>
      </c>
      <c r="UB261" s="43">
        <v>0</v>
      </c>
      <c r="UC261" s="43">
        <v>0</v>
      </c>
      <c r="UD261" s="43">
        <v>0</v>
      </c>
      <c r="UE261" s="43">
        <v>0</v>
      </c>
      <c r="UF261" s="43">
        <v>0</v>
      </c>
      <c r="UG261" s="43">
        <v>1654871456725</v>
      </c>
      <c r="UH261" s="1" t="s">
        <v>141</v>
      </c>
    </row>
    <row r="262" spans="1:554">
      <c r="A262" s="733"/>
      <c r="B262" s="65">
        <v>2007</v>
      </c>
      <c r="C262" s="43">
        <v>1268885427738</v>
      </c>
      <c r="D262" s="43">
        <v>691115738439</v>
      </c>
      <c r="E262" s="43">
        <v>551983801654</v>
      </c>
      <c r="F262" s="43">
        <v>302342260</v>
      </c>
      <c r="G262" s="43">
        <v>236744848</v>
      </c>
      <c r="H262" s="43">
        <v>214161583913</v>
      </c>
      <c r="I262" s="43">
        <v>214161583913</v>
      </c>
      <c r="J262" s="43">
        <v>0</v>
      </c>
      <c r="K262" s="43">
        <v>0</v>
      </c>
      <c r="L262" s="43">
        <v>47970146073</v>
      </c>
      <c r="M262" s="43">
        <v>206937500000</v>
      </c>
      <c r="N262" s="43">
        <v>206937500000</v>
      </c>
      <c r="O262" s="43">
        <v>0</v>
      </c>
      <c r="P262" s="43">
        <v>15459976542</v>
      </c>
      <c r="Q262" s="43">
        <v>24862006004</v>
      </c>
      <c r="R262" s="43">
        <v>26914582189</v>
      </c>
      <c r="S262" s="43">
        <v>139131936785</v>
      </c>
      <c r="T262" s="43">
        <v>97160040000</v>
      </c>
      <c r="U262" s="43">
        <v>0</v>
      </c>
      <c r="V262" s="43">
        <v>97160040000</v>
      </c>
      <c r="W262" s="43">
        <v>1878603230</v>
      </c>
      <c r="X262" s="43">
        <v>11958551272</v>
      </c>
      <c r="Y262" s="43">
        <v>638428010</v>
      </c>
      <c r="Z262" s="43"/>
      <c r="AA262" s="43"/>
      <c r="AB262" s="43">
        <v>581870000</v>
      </c>
      <c r="AC262" s="43">
        <v>526306707</v>
      </c>
      <c r="AD262" s="43">
        <v>26369625918</v>
      </c>
      <c r="AE262" s="43">
        <v>0</v>
      </c>
      <c r="AF262" s="43">
        <v>0</v>
      </c>
      <c r="AG262" s="43">
        <v>0</v>
      </c>
      <c r="AH262" s="43">
        <v>0</v>
      </c>
      <c r="AI262" s="43">
        <v>577769689299</v>
      </c>
      <c r="AJ262" s="43">
        <v>858158935</v>
      </c>
      <c r="AK262" s="43">
        <v>0</v>
      </c>
      <c r="AL262" s="43">
        <v>6146720</v>
      </c>
      <c r="AM262" s="43">
        <v>852012215</v>
      </c>
      <c r="AN262" s="43">
        <v>0</v>
      </c>
      <c r="AO262" s="43">
        <v>8575411810</v>
      </c>
      <c r="AP262" s="43">
        <v>7345170647</v>
      </c>
      <c r="AQ262" s="43">
        <v>6737742</v>
      </c>
      <c r="AR262" s="43">
        <v>39400000</v>
      </c>
      <c r="AS262" s="43">
        <v>802406</v>
      </c>
      <c r="AT262" s="43">
        <v>11695683</v>
      </c>
      <c r="AU262" s="43">
        <v>44412258</v>
      </c>
      <c r="AV262" s="43">
        <v>1113409971</v>
      </c>
      <c r="AW262" s="43">
        <v>13783103</v>
      </c>
      <c r="AX262" s="43">
        <v>0</v>
      </c>
      <c r="AY262" s="43">
        <v>0</v>
      </c>
      <c r="AZ262" s="43">
        <v>0</v>
      </c>
      <c r="BA262" s="43">
        <v>0</v>
      </c>
      <c r="BB262" s="43">
        <v>0</v>
      </c>
      <c r="BC262" s="43">
        <v>0</v>
      </c>
      <c r="BD262" s="43">
        <v>38093071045</v>
      </c>
      <c r="BE262" s="43">
        <v>2045065</v>
      </c>
      <c r="BF262" s="43">
        <v>31334363383</v>
      </c>
      <c r="BG262" s="43">
        <v>6206790933</v>
      </c>
      <c r="BH262" s="43">
        <v>1115772</v>
      </c>
      <c r="BI262" s="43">
        <v>29967</v>
      </c>
      <c r="BJ262" s="43">
        <v>239931</v>
      </c>
      <c r="BK262" s="43">
        <v>313500</v>
      </c>
      <c r="BL262" s="43">
        <v>100786634</v>
      </c>
      <c r="BM262" s="43">
        <v>0</v>
      </c>
      <c r="BN262" s="43">
        <v>88465957</v>
      </c>
      <c r="BO262" s="43">
        <v>842336</v>
      </c>
      <c r="BP262" s="43">
        <v>0</v>
      </c>
      <c r="BQ262" s="43">
        <v>0</v>
      </c>
      <c r="BR262" s="43">
        <v>358077567</v>
      </c>
      <c r="BS262" s="43">
        <v>0</v>
      </c>
      <c r="BT262" s="43">
        <v>796333712</v>
      </c>
      <c r="BU262" s="43">
        <v>5557071</v>
      </c>
      <c r="BV262" s="43">
        <v>10149497</v>
      </c>
      <c r="BW262" s="43">
        <v>3427949</v>
      </c>
      <c r="BX262" s="43">
        <v>16751834</v>
      </c>
      <c r="BY262" s="43">
        <v>760447361</v>
      </c>
      <c r="BZ262" s="43"/>
      <c r="CA262" s="43"/>
      <c r="CB262" s="43"/>
      <c r="CC262" s="43">
        <v>11480280287</v>
      </c>
      <c r="CD262" s="43">
        <v>19703094</v>
      </c>
      <c r="CE262" s="43">
        <v>41026418691</v>
      </c>
      <c r="CF262" s="43">
        <v>900031466</v>
      </c>
      <c r="CG262" s="43">
        <v>24601053843</v>
      </c>
      <c r="CH262" s="43">
        <v>557065396</v>
      </c>
      <c r="CI262" s="43">
        <v>392787130</v>
      </c>
      <c r="CJ262" s="43">
        <v>18030902</v>
      </c>
      <c r="CK262" s="43">
        <v>233296245</v>
      </c>
      <c r="CL262" s="43">
        <v>38069089</v>
      </c>
      <c r="CM262" s="43">
        <v>7165103</v>
      </c>
      <c r="CN262" s="43">
        <v>8208324</v>
      </c>
      <c r="CO262" s="43">
        <v>0</v>
      </c>
      <c r="CP262" s="43">
        <v>88017467</v>
      </c>
      <c r="CQ262" s="43">
        <v>0</v>
      </c>
      <c r="CR262" s="43">
        <v>0</v>
      </c>
      <c r="CS262" s="43">
        <v>13592454981</v>
      </c>
      <c r="CT262" s="43">
        <v>4078880000</v>
      </c>
      <c r="CU262" s="43">
        <v>317468385</v>
      </c>
      <c r="CV262" s="43">
        <v>583020044</v>
      </c>
      <c r="CW262" s="43">
        <v>248663813</v>
      </c>
      <c r="CX262" s="43">
        <v>114345858</v>
      </c>
      <c r="CY262" s="43">
        <v>48547528</v>
      </c>
      <c r="CZ262" s="43">
        <v>7783529353</v>
      </c>
      <c r="DA262" s="43">
        <v>6846840000</v>
      </c>
      <c r="DB262" s="43">
        <v>756769463</v>
      </c>
      <c r="DC262" s="43">
        <v>0</v>
      </c>
      <c r="DD262" s="43">
        <v>179919890</v>
      </c>
      <c r="DE262" s="43">
        <v>418000000</v>
      </c>
      <c r="DF262" s="43">
        <v>0</v>
      </c>
      <c r="DG262" s="43">
        <v>0</v>
      </c>
      <c r="DH262" s="43">
        <v>0</v>
      </c>
      <c r="DI262" s="43">
        <v>50239019</v>
      </c>
      <c r="DJ262" s="43">
        <v>0</v>
      </c>
      <c r="DK262" s="43">
        <v>50239019</v>
      </c>
      <c r="DL262" s="43">
        <v>1280614552</v>
      </c>
      <c r="DM262" s="43">
        <v>6444660283</v>
      </c>
      <c r="DN262" s="43">
        <v>493737311</v>
      </c>
      <c r="DO262" s="43">
        <v>127954806</v>
      </c>
      <c r="DP262" s="43">
        <v>123744488</v>
      </c>
      <c r="DQ262" s="43">
        <v>4210318</v>
      </c>
      <c r="DR262" s="43">
        <v>3926430765</v>
      </c>
      <c r="DS262" s="43">
        <v>117027685</v>
      </c>
      <c r="DT262" s="43">
        <v>103866186</v>
      </c>
      <c r="DU262" s="43">
        <v>12211864</v>
      </c>
      <c r="DV262" s="43">
        <v>949635</v>
      </c>
      <c r="DW262" s="43">
        <v>223090398</v>
      </c>
      <c r="DX262" s="43">
        <v>44704162</v>
      </c>
      <c r="DY262" s="43">
        <v>60720770</v>
      </c>
      <c r="DZ262" s="43">
        <v>0</v>
      </c>
      <c r="EA262" s="43">
        <v>110898222</v>
      </c>
      <c r="EB262" s="43">
        <v>6767244</v>
      </c>
      <c r="EC262" s="43">
        <v>645291621</v>
      </c>
      <c r="ED262" s="43">
        <v>10143960</v>
      </c>
      <c r="EE262" s="43">
        <v>634741256</v>
      </c>
      <c r="EF262" s="43">
        <v>406405</v>
      </c>
      <c r="EG262" s="43">
        <v>145389221</v>
      </c>
      <c r="EH262" s="43">
        <v>142795657</v>
      </c>
      <c r="EI262" s="43">
        <v>2158813</v>
      </c>
      <c r="EJ262" s="43">
        <v>434751</v>
      </c>
      <c r="EK262" s="43">
        <v>314544110</v>
      </c>
      <c r="EL262" s="43">
        <v>594062</v>
      </c>
      <c r="EM262" s="43">
        <v>17110075</v>
      </c>
      <c r="EN262" s="43">
        <v>157264135</v>
      </c>
      <c r="EO262" s="43">
        <v>24930466</v>
      </c>
      <c r="EP262" s="43">
        <v>8638455</v>
      </c>
      <c r="EQ262" s="43">
        <v>1035389</v>
      </c>
      <c r="ER262" s="43">
        <v>309188</v>
      </c>
      <c r="ES262" s="43">
        <v>9236458</v>
      </c>
      <c r="ET262" s="43">
        <v>5710976</v>
      </c>
      <c r="EU262" s="43">
        <v>55354197</v>
      </c>
      <c r="EV262" s="43">
        <v>13553271</v>
      </c>
      <c r="EW262" s="43">
        <v>347421740</v>
      </c>
      <c r="EX262" s="43">
        <v>2939042</v>
      </c>
      <c r="EY262" s="43">
        <v>3785236</v>
      </c>
      <c r="EZ262" s="43">
        <v>217519612</v>
      </c>
      <c r="FA262" s="43">
        <v>123177850</v>
      </c>
      <c r="FB262" s="43">
        <v>8346603</v>
      </c>
      <c r="FC262" s="43">
        <v>3389166</v>
      </c>
      <c r="FD262" s="43">
        <v>1291629</v>
      </c>
      <c r="FE262" s="43">
        <v>0</v>
      </c>
      <c r="FF262" s="43">
        <v>1851832386</v>
      </c>
      <c r="FG262" s="43">
        <v>1896537401</v>
      </c>
      <c r="FH262" s="43">
        <v>19675971</v>
      </c>
      <c r="FI262" s="43">
        <v>1748178873</v>
      </c>
      <c r="FJ262" s="43">
        <v>112734634</v>
      </c>
      <c r="FK262" s="43">
        <v>22526115</v>
      </c>
      <c r="FL262" s="43">
        <v>0</v>
      </c>
      <c r="FM262" s="43">
        <v>0</v>
      </c>
      <c r="FN262" s="43">
        <v>0</v>
      </c>
      <c r="FO262" s="43">
        <v>90208519</v>
      </c>
      <c r="FP262" s="43">
        <v>15947923</v>
      </c>
      <c r="FQ262" s="43">
        <v>0</v>
      </c>
      <c r="FR262" s="43">
        <v>4288481229</v>
      </c>
      <c r="FS262" s="43">
        <v>701603110</v>
      </c>
      <c r="FT262" s="43">
        <v>509054</v>
      </c>
      <c r="FU262" s="43">
        <v>40927086</v>
      </c>
      <c r="FV262" s="43">
        <v>286552914</v>
      </c>
      <c r="FW262" s="43">
        <v>187238</v>
      </c>
      <c r="FX262" s="43">
        <v>286365676</v>
      </c>
      <c r="FY262" s="43">
        <v>312873</v>
      </c>
      <c r="FZ262" s="43">
        <v>3188554</v>
      </c>
      <c r="GA262" s="43">
        <v>309378274</v>
      </c>
      <c r="GB262" s="43">
        <v>60734355</v>
      </c>
      <c r="GC262" s="43">
        <v>19651458</v>
      </c>
      <c r="GD262" s="43">
        <v>0</v>
      </c>
      <c r="GE262" s="43">
        <v>19651458</v>
      </c>
      <c r="GF262" s="43">
        <v>0</v>
      </c>
      <c r="GG262" s="43">
        <v>2412748</v>
      </c>
      <c r="GH262" s="43">
        <v>113379595</v>
      </c>
      <c r="GI262" s="43">
        <v>1345302245</v>
      </c>
      <c r="GJ262" s="43">
        <v>944221947</v>
      </c>
      <c r="GK262" s="43">
        <v>401080298</v>
      </c>
      <c r="GL262" s="43">
        <v>2106132073</v>
      </c>
      <c r="GM262" s="43">
        <v>52110912</v>
      </c>
      <c r="GN262" s="43">
        <v>22861112</v>
      </c>
      <c r="GO262" s="43">
        <v>44319191</v>
      </c>
      <c r="GP262" s="43">
        <v>502389627</v>
      </c>
      <c r="GQ262" s="43">
        <v>157702405</v>
      </c>
      <c r="GR262" s="43">
        <v>5111379</v>
      </c>
      <c r="GS262" s="43">
        <v>632962394</v>
      </c>
      <c r="GT262" s="43">
        <v>688675053</v>
      </c>
      <c r="GU262" s="43">
        <v>69070361865</v>
      </c>
      <c r="GV262" s="43">
        <v>397177058</v>
      </c>
      <c r="GW262" s="43">
        <v>4954681</v>
      </c>
      <c r="GX262" s="43">
        <v>0</v>
      </c>
      <c r="GY262" s="43">
        <v>2170711396</v>
      </c>
      <c r="GZ262" s="43">
        <v>6485851974</v>
      </c>
      <c r="HA262" s="43">
        <v>0</v>
      </c>
      <c r="HB262" s="43">
        <v>45546663739</v>
      </c>
      <c r="HC262" s="43">
        <v>0</v>
      </c>
      <c r="HD262" s="43">
        <v>14465003017</v>
      </c>
      <c r="HE262" s="43">
        <v>0</v>
      </c>
      <c r="HF262" s="43">
        <v>0</v>
      </c>
      <c r="HG262" s="43">
        <v>0</v>
      </c>
      <c r="HH262" s="30">
        <f t="shared" si="156"/>
        <v>5837266777</v>
      </c>
      <c r="HI262" s="30">
        <f t="shared" si="157"/>
        <v>648585197</v>
      </c>
      <c r="HJ262" s="43">
        <v>5837266777</v>
      </c>
      <c r="HK262" s="43">
        <v>648585197</v>
      </c>
      <c r="HL262" s="43">
        <v>0</v>
      </c>
      <c r="HM262" s="43"/>
      <c r="HN262" s="43"/>
      <c r="HO262" s="43"/>
      <c r="HP262" s="43">
        <v>983025875</v>
      </c>
      <c r="HQ262" s="43">
        <v>48163856</v>
      </c>
      <c r="HR262" s="43">
        <v>81312744</v>
      </c>
      <c r="HS262" s="43">
        <v>122049275</v>
      </c>
      <c r="HT262" s="43">
        <v>731500000</v>
      </c>
      <c r="HU262" s="43">
        <v>0</v>
      </c>
      <c r="HV262" s="43">
        <v>0</v>
      </c>
      <c r="HW262" s="43">
        <v>0</v>
      </c>
      <c r="HX262" s="43">
        <f t="shared" si="158"/>
        <v>5837266777</v>
      </c>
      <c r="HY262" s="43">
        <f t="shared" si="159"/>
        <v>648585197</v>
      </c>
      <c r="HZ262" s="43">
        <v>393869161417</v>
      </c>
      <c r="IA262" s="43">
        <v>378323128823</v>
      </c>
      <c r="IB262" s="43">
        <v>378323128823</v>
      </c>
      <c r="IC262" s="43">
        <v>27000312973</v>
      </c>
      <c r="ID262" s="43">
        <v>0</v>
      </c>
      <c r="IE262" s="43">
        <v>0</v>
      </c>
      <c r="IF262" s="43">
        <v>0</v>
      </c>
      <c r="IG262" s="43">
        <v>297003442702</v>
      </c>
      <c r="IH262" s="43">
        <v>243746018000</v>
      </c>
      <c r="II262" s="43">
        <v>39654715000</v>
      </c>
      <c r="IJ262" s="43">
        <v>13602709702</v>
      </c>
      <c r="IK262" s="43">
        <v>0</v>
      </c>
      <c r="IL262" s="43">
        <v>42376919091</v>
      </c>
      <c r="IM262" s="43">
        <v>19305040919</v>
      </c>
      <c r="IN262" s="43">
        <v>1883418626</v>
      </c>
      <c r="IO262" s="43">
        <v>1412563970</v>
      </c>
      <c r="IP262" s="43">
        <v>19775895576</v>
      </c>
      <c r="IQ262" s="43">
        <v>3852447190</v>
      </c>
      <c r="IR262" s="43">
        <v>1755003720</v>
      </c>
      <c r="IS262" s="43">
        <v>171219875</v>
      </c>
      <c r="IT262" s="43">
        <v>128414906</v>
      </c>
      <c r="IU262" s="43">
        <v>1797808689</v>
      </c>
      <c r="IV262" s="43">
        <v>1442569414</v>
      </c>
      <c r="IW262" s="43">
        <v>131142674</v>
      </c>
      <c r="IX262" s="43">
        <v>6486641813</v>
      </c>
      <c r="IY262" s="43">
        <v>0</v>
      </c>
      <c r="IZ262" s="43">
        <v>0</v>
      </c>
      <c r="JA262" s="43">
        <v>29652966</v>
      </c>
      <c r="JB262" s="43">
        <v>0</v>
      </c>
      <c r="JC262" s="43">
        <v>0</v>
      </c>
      <c r="JD262" s="43">
        <v>0</v>
      </c>
      <c r="JE262" s="43">
        <v>0</v>
      </c>
      <c r="JF262" s="43">
        <v>0</v>
      </c>
      <c r="JG262" s="43">
        <v>0</v>
      </c>
      <c r="JH262" s="43">
        <v>0</v>
      </c>
      <c r="JI262" s="43">
        <v>0</v>
      </c>
      <c r="JJ262" s="43">
        <v>0</v>
      </c>
      <c r="JK262" s="43">
        <v>0</v>
      </c>
      <c r="JL262" s="43">
        <v>0</v>
      </c>
      <c r="JM262" s="43">
        <v>0</v>
      </c>
      <c r="JN262" s="43">
        <v>0</v>
      </c>
      <c r="JO262" s="43">
        <v>15138919825</v>
      </c>
      <c r="JP262" s="43">
        <v>122746640</v>
      </c>
      <c r="JQ262" s="43">
        <v>122746640</v>
      </c>
      <c r="JR262" s="43">
        <v>0</v>
      </c>
      <c r="JS262" s="43">
        <v>0</v>
      </c>
      <c r="JT262" s="43">
        <v>0</v>
      </c>
      <c r="JU262" s="43">
        <v>0</v>
      </c>
      <c r="JV262" s="43">
        <v>0</v>
      </c>
      <c r="JW262" s="43">
        <v>0</v>
      </c>
      <c r="JX262" s="43">
        <v>0</v>
      </c>
      <c r="JY262" s="43">
        <v>0</v>
      </c>
      <c r="JZ262" s="43">
        <v>0</v>
      </c>
      <c r="KA262" s="43">
        <v>0</v>
      </c>
      <c r="KB262" s="43">
        <v>0</v>
      </c>
      <c r="KC262" s="43">
        <v>0</v>
      </c>
      <c r="KD262" s="43">
        <v>0</v>
      </c>
      <c r="KE262" s="43">
        <v>0</v>
      </c>
      <c r="KF262" s="43">
        <v>0</v>
      </c>
      <c r="KG262" s="43">
        <v>0</v>
      </c>
      <c r="KH262" s="43">
        <v>0</v>
      </c>
      <c r="KI262" s="43">
        <v>0</v>
      </c>
      <c r="KJ262" s="43">
        <v>0</v>
      </c>
      <c r="KK262" s="43">
        <v>0</v>
      </c>
      <c r="KL262" s="43">
        <v>0</v>
      </c>
      <c r="KM262" s="43">
        <v>15423285954</v>
      </c>
      <c r="KN262" s="43">
        <v>13289938005</v>
      </c>
      <c r="KO262" s="43">
        <v>502812711</v>
      </c>
      <c r="KP262" s="43">
        <v>439825774</v>
      </c>
      <c r="KQ262" s="43">
        <v>42975896</v>
      </c>
      <c r="KR262" s="43">
        <v>14909911</v>
      </c>
      <c r="KS262" s="43">
        <v>31495219</v>
      </c>
      <c r="KT262" s="43">
        <v>40034353</v>
      </c>
      <c r="KU262" s="43">
        <v>1784517</v>
      </c>
      <c r="KV262" s="43">
        <v>582600040</v>
      </c>
      <c r="KW262" s="43">
        <v>0</v>
      </c>
      <c r="KX262" s="43">
        <v>9184412</v>
      </c>
      <c r="KY262" s="43">
        <v>307738396</v>
      </c>
      <c r="KZ262" s="43">
        <v>26015053</v>
      </c>
      <c r="LA262" s="43">
        <v>101416466</v>
      </c>
      <c r="LB262" s="43">
        <v>15355038</v>
      </c>
      <c r="LC262" s="43">
        <v>17200163</v>
      </c>
      <c r="LD262" s="43">
        <v>0</v>
      </c>
      <c r="LE262" s="43">
        <v>0</v>
      </c>
      <c r="LF262" s="43">
        <v>0</v>
      </c>
      <c r="LG262" s="43">
        <v>0</v>
      </c>
      <c r="LH262" s="43">
        <v>0</v>
      </c>
      <c r="LI262" s="43">
        <v>0</v>
      </c>
      <c r="LJ262" s="43">
        <v>0</v>
      </c>
      <c r="LK262" s="43">
        <v>0</v>
      </c>
      <c r="LL262" s="43">
        <v>0</v>
      </c>
      <c r="LM262" s="43">
        <v>0</v>
      </c>
      <c r="LN262" s="43">
        <v>0</v>
      </c>
      <c r="LO262" s="43">
        <v>0</v>
      </c>
      <c r="LP262" s="43">
        <v>0</v>
      </c>
      <c r="LQ262" s="43">
        <v>0</v>
      </c>
      <c r="LR262" s="43">
        <v>0</v>
      </c>
      <c r="LS262" s="43">
        <v>0</v>
      </c>
      <c r="LT262" s="43">
        <v>0</v>
      </c>
      <c r="LU262" s="43">
        <v>0</v>
      </c>
      <c r="LV262" s="43">
        <v>0</v>
      </c>
      <c r="LW262" s="43">
        <v>0</v>
      </c>
      <c r="LX262" s="43">
        <v>0</v>
      </c>
      <c r="LY262" s="43">
        <v>0</v>
      </c>
      <c r="LZ262" s="43">
        <v>0</v>
      </c>
      <c r="MA262" s="43">
        <v>0</v>
      </c>
      <c r="MB262" s="43">
        <v>0</v>
      </c>
      <c r="MC262" s="43">
        <v>0</v>
      </c>
      <c r="MD262" s="43">
        <v>0</v>
      </c>
      <c r="ME262" s="43">
        <v>0</v>
      </c>
      <c r="MF262" s="43">
        <v>0</v>
      </c>
      <c r="MG262" s="43">
        <v>0</v>
      </c>
      <c r="MH262" s="43">
        <v>0</v>
      </c>
      <c r="MI262" s="43">
        <v>0</v>
      </c>
      <c r="MJ262" s="43">
        <v>0</v>
      </c>
      <c r="MK262" s="43">
        <v>0</v>
      </c>
      <c r="ML262" s="43">
        <v>0</v>
      </c>
      <c r="MM262" s="43">
        <v>0</v>
      </c>
      <c r="MN262" s="43">
        <v>0</v>
      </c>
      <c r="MO262" s="43">
        <v>0</v>
      </c>
      <c r="MP262" s="43">
        <v>0</v>
      </c>
      <c r="MQ262" s="43">
        <v>1916793360</v>
      </c>
      <c r="MR262" s="43">
        <v>0</v>
      </c>
      <c r="MS262" s="43">
        <v>114205766189</v>
      </c>
      <c r="MT262" s="43">
        <v>0</v>
      </c>
      <c r="MU262" s="43">
        <v>0</v>
      </c>
      <c r="MV262" s="43">
        <v>15349902370</v>
      </c>
      <c r="MW262" s="43">
        <v>0</v>
      </c>
      <c r="MX262" s="43">
        <v>0</v>
      </c>
      <c r="MY262" s="43">
        <v>0</v>
      </c>
      <c r="MZ262" s="43">
        <v>41456481106</v>
      </c>
      <c r="NA262" s="43">
        <v>0</v>
      </c>
      <c r="NB262" s="43">
        <v>0</v>
      </c>
      <c r="NC262" s="43">
        <v>0</v>
      </c>
      <c r="ND262" s="43">
        <v>0</v>
      </c>
      <c r="NE262" s="43">
        <v>0</v>
      </c>
      <c r="NF262" s="43">
        <v>0</v>
      </c>
      <c r="NG262" s="43">
        <v>5292215096</v>
      </c>
      <c r="NH262" s="43">
        <v>8187506958</v>
      </c>
      <c r="NI262" s="43">
        <v>0</v>
      </c>
      <c r="NJ262" s="43">
        <v>0</v>
      </c>
      <c r="NK262" s="43">
        <v>0</v>
      </c>
      <c r="NL262" s="43">
        <v>0</v>
      </c>
      <c r="NM262" s="43">
        <v>0</v>
      </c>
      <c r="NN262" s="43">
        <v>0</v>
      </c>
      <c r="NO262" s="43">
        <v>0</v>
      </c>
      <c r="NP262" s="43">
        <v>0</v>
      </c>
      <c r="NQ262" s="43">
        <v>0</v>
      </c>
      <c r="NR262" s="43">
        <v>0</v>
      </c>
      <c r="NS262" s="43">
        <v>0</v>
      </c>
      <c r="NT262" s="43">
        <v>0</v>
      </c>
      <c r="NU262" s="43">
        <v>1656056611</v>
      </c>
      <c r="NV262" s="43">
        <v>0</v>
      </c>
      <c r="NW262" s="43">
        <v>0</v>
      </c>
      <c r="NX262" s="43">
        <v>0</v>
      </c>
      <c r="NY262" s="43">
        <v>0</v>
      </c>
      <c r="NZ262" s="43">
        <v>0</v>
      </c>
      <c r="OA262" s="43">
        <v>0</v>
      </c>
      <c r="OB262" s="43">
        <v>0</v>
      </c>
      <c r="OC262" s="43">
        <v>0</v>
      </c>
      <c r="OD262" s="43">
        <v>0</v>
      </c>
      <c r="OE262" s="43">
        <v>0</v>
      </c>
      <c r="OF262" s="43">
        <v>0</v>
      </c>
      <c r="OG262" s="43">
        <v>0</v>
      </c>
      <c r="OH262" s="43">
        <v>0</v>
      </c>
      <c r="OI262" s="43">
        <v>0</v>
      </c>
      <c r="OJ262" s="43">
        <v>0</v>
      </c>
      <c r="OK262" s="43"/>
      <c r="OL262" s="43"/>
      <c r="OM262" s="43"/>
      <c r="ON262" s="43"/>
      <c r="OO262" s="43"/>
      <c r="OP262" s="43"/>
      <c r="OQ262" s="43"/>
      <c r="OR262" s="43"/>
      <c r="OS262" s="43"/>
      <c r="OT262" s="43"/>
      <c r="OU262" s="43"/>
      <c r="OV262" s="43"/>
      <c r="OW262" s="43"/>
      <c r="OX262" s="43"/>
      <c r="OY262" s="43"/>
      <c r="OZ262" s="43"/>
      <c r="PA262" s="43"/>
      <c r="PB262" s="43"/>
      <c r="PC262" s="43"/>
      <c r="PD262" s="43"/>
      <c r="PE262" s="43"/>
      <c r="PF262" s="43"/>
      <c r="PG262" s="43"/>
      <c r="PH262" s="43"/>
      <c r="PI262" s="43"/>
      <c r="PJ262" s="43"/>
      <c r="PK262" s="43"/>
      <c r="PL262" s="43"/>
      <c r="PM262" s="43"/>
      <c r="PN262" s="43"/>
      <c r="PO262" s="43"/>
      <c r="PP262" s="43"/>
      <c r="PQ262" s="43"/>
      <c r="PR262" s="43"/>
      <c r="PS262" s="43"/>
      <c r="PT262" s="43"/>
      <c r="PU262" s="43"/>
      <c r="PV262" s="43"/>
      <c r="PW262" s="43"/>
      <c r="PX262" s="43"/>
      <c r="PY262" s="43"/>
      <c r="PZ262" s="43"/>
      <c r="QA262" s="43"/>
      <c r="QB262" s="43"/>
      <c r="QC262" s="43">
        <v>0</v>
      </c>
      <c r="QD262" s="43">
        <v>0</v>
      </c>
      <c r="QE262" s="43">
        <v>0</v>
      </c>
      <c r="QF262" s="43">
        <v>0</v>
      </c>
      <c r="QG262" s="43">
        <v>0</v>
      </c>
      <c r="QH262" s="43">
        <v>0</v>
      </c>
      <c r="QI262" s="43">
        <v>0</v>
      </c>
      <c r="QJ262" s="43">
        <v>0</v>
      </c>
      <c r="QK262" s="43">
        <v>0</v>
      </c>
      <c r="QL262" s="43">
        <v>0</v>
      </c>
      <c r="QM262" s="43">
        <v>0</v>
      </c>
      <c r="QN262" s="43">
        <v>0</v>
      </c>
      <c r="QO262" s="43">
        <v>353488267760</v>
      </c>
      <c r="QP262" s="43">
        <v>3168499314</v>
      </c>
      <c r="QQ262" s="43">
        <v>65364105</v>
      </c>
      <c r="QR262" s="43">
        <v>65364105</v>
      </c>
      <c r="QS262" s="43">
        <v>0</v>
      </c>
      <c r="QT262" s="43">
        <v>0</v>
      </c>
      <c r="QU262" s="43">
        <v>0</v>
      </c>
      <c r="QV262" s="43">
        <v>0</v>
      </c>
      <c r="QW262" s="43">
        <v>3103135209</v>
      </c>
      <c r="QX262" s="43">
        <v>2792120460</v>
      </c>
      <c r="QY262" s="43">
        <v>311014749</v>
      </c>
      <c r="QZ262" s="43">
        <v>0</v>
      </c>
      <c r="RA262" s="43">
        <v>0</v>
      </c>
      <c r="RB262" s="43">
        <v>12500000000</v>
      </c>
      <c r="RC262" s="43">
        <v>12500000000</v>
      </c>
      <c r="RD262" s="43">
        <v>12500000000</v>
      </c>
      <c r="RE262" s="43">
        <v>0</v>
      </c>
      <c r="RF262" s="43">
        <v>0</v>
      </c>
      <c r="RG262" s="43">
        <v>0</v>
      </c>
      <c r="RH262" s="43">
        <v>0</v>
      </c>
      <c r="RI262" s="43">
        <v>337819768446</v>
      </c>
      <c r="RJ262" s="43">
        <v>17498864009</v>
      </c>
      <c r="RK262" s="43">
        <v>17498864009</v>
      </c>
      <c r="RL262" s="43">
        <v>12104056751</v>
      </c>
      <c r="RM262" s="43">
        <v>2584242578</v>
      </c>
      <c r="RN262" s="43">
        <v>839829830</v>
      </c>
      <c r="RO262" s="43">
        <v>0</v>
      </c>
      <c r="RP262" s="43">
        <v>0</v>
      </c>
      <c r="RQ262" s="43">
        <v>0</v>
      </c>
      <c r="RR262" s="43">
        <v>0</v>
      </c>
      <c r="RS262" s="43">
        <v>565265</v>
      </c>
      <c r="RT262" s="43">
        <v>125549923</v>
      </c>
      <c r="RU262" s="43">
        <v>1803696392</v>
      </c>
      <c r="RV262" s="43">
        <v>34118741</v>
      </c>
      <c r="RW262" s="43">
        <v>6804529</v>
      </c>
      <c r="RX262" s="43">
        <v>0</v>
      </c>
      <c r="RY262" s="43">
        <v>0</v>
      </c>
      <c r="RZ262" s="43">
        <v>0</v>
      </c>
      <c r="SA262" s="43">
        <v>0</v>
      </c>
      <c r="SB262" s="43">
        <v>0</v>
      </c>
      <c r="SC262" s="43">
        <v>0</v>
      </c>
      <c r="SD262" s="43">
        <v>0</v>
      </c>
      <c r="SE262" s="43">
        <v>0</v>
      </c>
      <c r="SF262" s="43">
        <v>0</v>
      </c>
      <c r="SG262" s="43">
        <v>0</v>
      </c>
      <c r="SH262" s="43">
        <v>0</v>
      </c>
      <c r="SI262" s="43">
        <v>0</v>
      </c>
      <c r="SJ262" s="43">
        <v>0</v>
      </c>
      <c r="SK262" s="43">
        <v>0</v>
      </c>
      <c r="SL262" s="43">
        <v>0</v>
      </c>
      <c r="SM262" s="43">
        <v>0</v>
      </c>
      <c r="SN262" s="43">
        <v>0</v>
      </c>
      <c r="SO262" s="43">
        <v>0</v>
      </c>
      <c r="SP262" s="43">
        <v>0</v>
      </c>
      <c r="SQ262" s="43">
        <v>0</v>
      </c>
      <c r="SR262" s="43">
        <v>0</v>
      </c>
      <c r="SS262" s="43">
        <v>0</v>
      </c>
      <c r="ST262" s="43">
        <v>0</v>
      </c>
      <c r="SU262" s="43">
        <v>0</v>
      </c>
      <c r="SV262" s="43">
        <v>0</v>
      </c>
      <c r="SW262" s="43">
        <v>0</v>
      </c>
      <c r="SX262" s="43">
        <v>0</v>
      </c>
      <c r="SY262" s="43">
        <v>0</v>
      </c>
      <c r="SZ262" s="43">
        <v>0</v>
      </c>
      <c r="TA262" s="43">
        <v>0</v>
      </c>
      <c r="TB262" s="43">
        <v>0</v>
      </c>
      <c r="TC262" s="43">
        <v>0</v>
      </c>
      <c r="TD262" s="43">
        <v>0</v>
      </c>
      <c r="TE262" s="43">
        <v>0</v>
      </c>
      <c r="TF262" s="43">
        <v>0</v>
      </c>
      <c r="TG262" s="43">
        <v>0</v>
      </c>
      <c r="TH262" s="43">
        <v>0</v>
      </c>
      <c r="TI262" s="30">
        <v>3424072408</v>
      </c>
      <c r="TJ262" s="30">
        <v>280000000000</v>
      </c>
      <c r="TK262" s="43">
        <v>280000000000</v>
      </c>
      <c r="TL262" s="43">
        <v>280000000000</v>
      </c>
      <c r="TM262" s="43">
        <v>0</v>
      </c>
      <c r="TN262" s="43">
        <v>0</v>
      </c>
      <c r="TO262" s="43">
        <v>0</v>
      </c>
      <c r="TP262" s="43">
        <v>0</v>
      </c>
      <c r="TQ262" s="43">
        <v>0</v>
      </c>
      <c r="TR262" s="43">
        <v>0</v>
      </c>
      <c r="TS262" s="43">
        <v>0</v>
      </c>
      <c r="TT262" s="43"/>
      <c r="TU262" s="43">
        <v>40320904437</v>
      </c>
      <c r="TV262" s="43">
        <v>3163686</v>
      </c>
      <c r="TW262" s="43">
        <v>40056505909</v>
      </c>
      <c r="TX262" s="43">
        <v>2158893</v>
      </c>
      <c r="TY262" s="43">
        <v>259075949</v>
      </c>
      <c r="TZ262" s="43">
        <v>0</v>
      </c>
      <c r="UA262" s="43">
        <v>0</v>
      </c>
      <c r="UB262" s="43">
        <v>0</v>
      </c>
      <c r="UC262" s="43">
        <v>0</v>
      </c>
      <c r="UD262" s="43">
        <v>0</v>
      </c>
      <c r="UE262" s="43">
        <v>0</v>
      </c>
      <c r="UF262" s="43">
        <v>0</v>
      </c>
      <c r="UG262" s="43">
        <v>1736579461687</v>
      </c>
      <c r="UH262" s="1" t="s">
        <v>141</v>
      </c>
    </row>
    <row r="263" spans="1:554">
      <c r="A263" s="733"/>
      <c r="B263" s="65">
        <v>2008</v>
      </c>
      <c r="C263" s="43">
        <v>1458845597065</v>
      </c>
      <c r="D263" s="43">
        <v>818529228650</v>
      </c>
      <c r="E263" s="43">
        <v>656991569031</v>
      </c>
      <c r="F263" s="43">
        <v>167783897</v>
      </c>
      <c r="G263" s="43">
        <v>106100137</v>
      </c>
      <c r="H263" s="43">
        <v>263467865434</v>
      </c>
      <c r="I263" s="43">
        <v>230027118310.6669</v>
      </c>
      <c r="J263" s="43">
        <v>33440747123.333107</v>
      </c>
      <c r="K263" s="43">
        <v>0</v>
      </c>
      <c r="L263" s="43">
        <v>46715760000</v>
      </c>
      <c r="M263" s="43">
        <v>262593243742</v>
      </c>
      <c r="N263" s="43">
        <v>262593243742</v>
      </c>
      <c r="O263" s="43">
        <v>0</v>
      </c>
      <c r="P263" s="43">
        <v>11594119680</v>
      </c>
      <c r="Q263" s="43">
        <v>26256983463</v>
      </c>
      <c r="R263" s="43">
        <v>30600551359</v>
      </c>
      <c r="S263" s="43">
        <v>161537659619</v>
      </c>
      <c r="T263" s="43">
        <v>49131956025</v>
      </c>
      <c r="U263" s="43">
        <v>57802301207</v>
      </c>
      <c r="V263" s="43">
        <v>106934257232</v>
      </c>
      <c r="W263" s="43">
        <v>1834185600</v>
      </c>
      <c r="X263" s="43">
        <v>21183552000</v>
      </c>
      <c r="Y263" s="43">
        <v>839674507</v>
      </c>
      <c r="Z263" s="43"/>
      <c r="AA263" s="43"/>
      <c r="AB263" s="43">
        <v>782025057</v>
      </c>
      <c r="AC263" s="43">
        <v>451313535</v>
      </c>
      <c r="AD263" s="43">
        <v>29493645225</v>
      </c>
      <c r="AE263" s="43">
        <v>0</v>
      </c>
      <c r="AF263" s="43">
        <v>0</v>
      </c>
      <c r="AG263" s="43">
        <v>0</v>
      </c>
      <c r="AH263" s="43">
        <v>0</v>
      </c>
      <c r="AI263" s="43">
        <v>640316368415</v>
      </c>
      <c r="AJ263" s="43">
        <v>859630558</v>
      </c>
      <c r="AK263" s="43">
        <v>370334</v>
      </c>
      <c r="AL263" s="43">
        <v>7368544</v>
      </c>
      <c r="AM263" s="43">
        <v>851891680</v>
      </c>
      <c r="AN263" s="43">
        <v>0</v>
      </c>
      <c r="AO263" s="43">
        <v>8928840769</v>
      </c>
      <c r="AP263" s="43">
        <v>8718840000</v>
      </c>
      <c r="AQ263" s="43">
        <v>1961280</v>
      </c>
      <c r="AR263" s="43">
        <v>57998441</v>
      </c>
      <c r="AS263" s="43">
        <v>814361</v>
      </c>
      <c r="AT263" s="43">
        <v>123932029</v>
      </c>
      <c r="AU263" s="43">
        <v>23339191</v>
      </c>
      <c r="AV263" s="43">
        <v>0</v>
      </c>
      <c r="AW263" s="43">
        <v>1955467</v>
      </c>
      <c r="AX263" s="43">
        <v>0</v>
      </c>
      <c r="AY263" s="43">
        <v>0</v>
      </c>
      <c r="AZ263" s="43">
        <v>0</v>
      </c>
      <c r="BA263" s="43">
        <v>0</v>
      </c>
      <c r="BB263" s="43">
        <v>0</v>
      </c>
      <c r="BC263" s="43">
        <v>0</v>
      </c>
      <c r="BD263" s="43">
        <v>49449080506</v>
      </c>
      <c r="BE263" s="43">
        <v>1066996</v>
      </c>
      <c r="BF263" s="43">
        <v>42625440000</v>
      </c>
      <c r="BG263" s="43">
        <v>6251731200</v>
      </c>
      <c r="BH263" s="43">
        <v>1644887</v>
      </c>
      <c r="BI263" s="43">
        <v>90220</v>
      </c>
      <c r="BJ263" s="43">
        <v>587355</v>
      </c>
      <c r="BK263" s="43">
        <v>46782</v>
      </c>
      <c r="BL263" s="43">
        <v>99683810</v>
      </c>
      <c r="BM263" s="43">
        <v>0</v>
      </c>
      <c r="BN263" s="43">
        <v>61548035</v>
      </c>
      <c r="BO263" s="43">
        <v>27690675</v>
      </c>
      <c r="BP263" s="43">
        <v>0</v>
      </c>
      <c r="BQ263" s="43">
        <v>0</v>
      </c>
      <c r="BR263" s="43">
        <v>379550546</v>
      </c>
      <c r="BS263" s="43">
        <v>0</v>
      </c>
      <c r="BT263" s="43">
        <v>1134119451</v>
      </c>
      <c r="BU263" s="43">
        <v>775417</v>
      </c>
      <c r="BV263" s="43">
        <v>10641747</v>
      </c>
      <c r="BW263" s="43">
        <v>49669184</v>
      </c>
      <c r="BX263" s="43">
        <v>13033103</v>
      </c>
      <c r="BY263" s="43">
        <v>1060000000</v>
      </c>
      <c r="BZ263" s="43"/>
      <c r="CA263" s="43"/>
      <c r="CB263" s="43"/>
      <c r="CC263" s="43">
        <v>9935229067</v>
      </c>
      <c r="CD263" s="43">
        <v>26013307</v>
      </c>
      <c r="CE263" s="43">
        <v>44570194238</v>
      </c>
      <c r="CF263" s="43">
        <v>1372410000</v>
      </c>
      <c r="CG263" s="43">
        <v>28729516311</v>
      </c>
      <c r="CH263" s="43">
        <v>669968455</v>
      </c>
      <c r="CI263" s="43">
        <v>519241805</v>
      </c>
      <c r="CJ263" s="43">
        <v>18362350</v>
      </c>
      <c r="CK263" s="43">
        <v>273341340</v>
      </c>
      <c r="CL263" s="43">
        <v>81013552</v>
      </c>
      <c r="CM263" s="43">
        <v>9263094</v>
      </c>
      <c r="CN263" s="43">
        <v>13802657</v>
      </c>
      <c r="CO263" s="43">
        <v>9341853</v>
      </c>
      <c r="CP263" s="43">
        <v>114116959</v>
      </c>
      <c r="CQ263" s="43">
        <v>0</v>
      </c>
      <c r="CR263" s="43">
        <v>0</v>
      </c>
      <c r="CS263" s="43">
        <v>12221981812</v>
      </c>
      <c r="CT263" s="43">
        <v>3939624000</v>
      </c>
      <c r="CU263" s="43">
        <v>306016114</v>
      </c>
      <c r="CV263" s="43">
        <v>623128003</v>
      </c>
      <c r="CW263" s="43">
        <v>227377182</v>
      </c>
      <c r="CX263" s="43">
        <v>136319515</v>
      </c>
      <c r="CY263" s="43">
        <v>33497887</v>
      </c>
      <c r="CZ263" s="43">
        <v>6656019111</v>
      </c>
      <c r="DA263" s="43">
        <v>5555226740</v>
      </c>
      <c r="DB263" s="43">
        <v>913675685</v>
      </c>
      <c r="DC263" s="43">
        <v>0</v>
      </c>
      <c r="DD263" s="43">
        <v>187116686</v>
      </c>
      <c r="DE263" s="43">
        <v>300000000</v>
      </c>
      <c r="DF263" s="43">
        <v>0</v>
      </c>
      <c r="DG263" s="43">
        <v>0</v>
      </c>
      <c r="DH263" s="43">
        <v>0</v>
      </c>
      <c r="DI263" s="43">
        <v>56066559</v>
      </c>
      <c r="DJ263" s="43">
        <v>0</v>
      </c>
      <c r="DK263" s="43">
        <v>56066559</v>
      </c>
      <c r="DL263" s="43">
        <v>1</v>
      </c>
      <c r="DM263" s="43">
        <v>7242256234</v>
      </c>
      <c r="DN263" s="43">
        <v>672702844</v>
      </c>
      <c r="DO263" s="43">
        <v>109573196</v>
      </c>
      <c r="DP263" s="43">
        <v>95546339</v>
      </c>
      <c r="DQ263" s="43">
        <v>14026857</v>
      </c>
      <c r="DR263" s="43">
        <v>4717413998</v>
      </c>
      <c r="DS263" s="43">
        <v>161301033</v>
      </c>
      <c r="DT263" s="43">
        <v>142756530</v>
      </c>
      <c r="DU263" s="43">
        <v>17339001</v>
      </c>
      <c r="DV263" s="43">
        <v>1205502</v>
      </c>
      <c r="DW263" s="43">
        <v>198673871</v>
      </c>
      <c r="DX263" s="43">
        <v>12951987</v>
      </c>
      <c r="DY263" s="43">
        <v>65820877</v>
      </c>
      <c r="DZ263" s="43">
        <v>0</v>
      </c>
      <c r="EA263" s="43">
        <v>118885283</v>
      </c>
      <c r="EB263" s="43">
        <v>1015724</v>
      </c>
      <c r="EC263" s="43">
        <v>788049714</v>
      </c>
      <c r="ED263" s="43">
        <v>2751821</v>
      </c>
      <c r="EE263" s="43">
        <v>785020808</v>
      </c>
      <c r="EF263" s="43">
        <v>277085</v>
      </c>
      <c r="EG263" s="43">
        <v>170163623</v>
      </c>
      <c r="EH263" s="43">
        <v>167702503</v>
      </c>
      <c r="EI263" s="43">
        <v>2234371</v>
      </c>
      <c r="EJ263" s="43">
        <v>226749</v>
      </c>
      <c r="EK263" s="43">
        <v>387949261</v>
      </c>
      <c r="EL263" s="43">
        <v>22628538</v>
      </c>
      <c r="EM263" s="43">
        <v>24292964</v>
      </c>
      <c r="EN263" s="43">
        <v>161582856</v>
      </c>
      <c r="EO263" s="43">
        <v>28960492</v>
      </c>
      <c r="EP263" s="43">
        <v>8428145</v>
      </c>
      <c r="EQ263" s="43">
        <v>1203341</v>
      </c>
      <c r="ER263" s="43">
        <v>184748</v>
      </c>
      <c r="ES263" s="43">
        <v>12385071</v>
      </c>
      <c r="ET263" s="43">
        <v>6759187</v>
      </c>
      <c r="EU263" s="43">
        <v>55545109</v>
      </c>
      <c r="EV263" s="43">
        <v>28127675</v>
      </c>
      <c r="EW263" s="43">
        <v>481227966</v>
      </c>
      <c r="EX263" s="43">
        <v>3283163</v>
      </c>
      <c r="EY263" s="43">
        <v>1706550</v>
      </c>
      <c r="EZ263" s="43">
        <v>290810734</v>
      </c>
      <c r="FA263" s="43">
        <v>185427519</v>
      </c>
      <c r="FB263" s="43">
        <v>6268954</v>
      </c>
      <c r="FC263" s="43">
        <v>3459730</v>
      </c>
      <c r="FD263" s="43">
        <v>2249812</v>
      </c>
      <c r="FE263" s="43">
        <v>0</v>
      </c>
      <c r="FF263" s="43">
        <v>2196932400</v>
      </c>
      <c r="FG263" s="43">
        <v>1742566196</v>
      </c>
      <c r="FH263" s="43">
        <v>24820144</v>
      </c>
      <c r="FI263" s="43">
        <v>1535421234</v>
      </c>
      <c r="FJ263" s="43">
        <v>159853624</v>
      </c>
      <c r="FK263" s="43">
        <v>29541973</v>
      </c>
      <c r="FL263" s="43">
        <v>0</v>
      </c>
      <c r="FM263" s="43">
        <v>0</v>
      </c>
      <c r="FN263" s="43">
        <v>6124462</v>
      </c>
      <c r="FO263" s="43">
        <v>124187189</v>
      </c>
      <c r="FP263" s="43">
        <v>22471194</v>
      </c>
      <c r="FQ263" s="43">
        <v>0</v>
      </c>
      <c r="FR263" s="43">
        <v>4696399178</v>
      </c>
      <c r="FS263" s="43">
        <v>895518717</v>
      </c>
      <c r="FT263" s="43">
        <v>1565427</v>
      </c>
      <c r="FU263" s="43">
        <v>69078295</v>
      </c>
      <c r="FV263" s="43">
        <v>518305289</v>
      </c>
      <c r="FW263" s="43">
        <v>2491469</v>
      </c>
      <c r="FX263" s="43">
        <v>515813820</v>
      </c>
      <c r="FY263" s="43">
        <v>1598131</v>
      </c>
      <c r="FZ263" s="43">
        <v>4453927</v>
      </c>
      <c r="GA263" s="43">
        <v>214048107</v>
      </c>
      <c r="GB263" s="43">
        <v>86469541</v>
      </c>
      <c r="GC263" s="43">
        <v>22918637</v>
      </c>
      <c r="GD263" s="43">
        <v>0</v>
      </c>
      <c r="GE263" s="43">
        <v>22918637</v>
      </c>
      <c r="GF263" s="43">
        <v>0</v>
      </c>
      <c r="GG263" s="43">
        <v>3571128</v>
      </c>
      <c r="GH263" s="43">
        <v>98148633</v>
      </c>
      <c r="GI263" s="43">
        <v>1776458804</v>
      </c>
      <c r="GJ263" s="43">
        <v>1209243935</v>
      </c>
      <c r="GK263" s="43">
        <v>567214869</v>
      </c>
      <c r="GL263" s="43">
        <v>1899783259</v>
      </c>
      <c r="GM263" s="43">
        <v>42007772</v>
      </c>
      <c r="GN263" s="43">
        <v>23448370</v>
      </c>
      <c r="GO263" s="43">
        <v>22495344</v>
      </c>
      <c r="GP263" s="43">
        <v>717613874</v>
      </c>
      <c r="GQ263" s="43">
        <v>117935899</v>
      </c>
      <c r="GR263" s="43">
        <v>4587201</v>
      </c>
      <c r="GS263" s="43">
        <v>0</v>
      </c>
      <c r="GT263" s="43">
        <v>971694799</v>
      </c>
      <c r="GU263" s="43">
        <v>67366386770</v>
      </c>
      <c r="GV263" s="43">
        <v>364463840</v>
      </c>
      <c r="GW263" s="43">
        <v>3710162</v>
      </c>
      <c r="GX263" s="43">
        <v>0</v>
      </c>
      <c r="GY263" s="43">
        <v>0</v>
      </c>
      <c r="GZ263" s="43">
        <v>11935123200</v>
      </c>
      <c r="HA263" s="43">
        <v>27306307</v>
      </c>
      <c r="HB263" s="43">
        <v>41157155009</v>
      </c>
      <c r="HC263" s="43">
        <v>1</v>
      </c>
      <c r="HD263" s="43">
        <v>13878628251</v>
      </c>
      <c r="HE263" s="43">
        <v>0</v>
      </c>
      <c r="HF263" s="43">
        <v>0</v>
      </c>
      <c r="HG263" s="43">
        <v>0</v>
      </c>
      <c r="HH263" s="30">
        <f t="shared" si="156"/>
        <v>10741610880</v>
      </c>
      <c r="HI263" s="30">
        <f t="shared" si="157"/>
        <v>1193512320</v>
      </c>
      <c r="HJ263" s="43">
        <v>10741610880</v>
      </c>
      <c r="HK263" s="43">
        <v>1193512320</v>
      </c>
      <c r="HL263" s="43">
        <v>0</v>
      </c>
      <c r="HM263" s="43"/>
      <c r="HN263" s="43"/>
      <c r="HO263" s="43"/>
      <c r="HP263" s="43">
        <v>1057075855</v>
      </c>
      <c r="HQ263" s="43">
        <v>46874305</v>
      </c>
      <c r="HR263" s="43">
        <v>66461994</v>
      </c>
      <c r="HS263" s="43">
        <v>142324249</v>
      </c>
      <c r="HT263" s="43">
        <v>801415307</v>
      </c>
      <c r="HU263" s="43">
        <v>0</v>
      </c>
      <c r="HV263" s="43">
        <v>0</v>
      </c>
      <c r="HW263" s="43">
        <v>0</v>
      </c>
      <c r="HX263" s="43">
        <f t="shared" si="158"/>
        <v>10741610880</v>
      </c>
      <c r="HY263" s="43">
        <f t="shared" si="159"/>
        <v>1193512320</v>
      </c>
      <c r="HZ263" s="43">
        <v>444077854615</v>
      </c>
      <c r="IA263" s="43">
        <v>427153753943</v>
      </c>
      <c r="IB263" s="43">
        <v>427153753943</v>
      </c>
      <c r="IC263" s="43">
        <v>29566719710</v>
      </c>
      <c r="ID263" s="43">
        <v>24540377359</v>
      </c>
      <c r="IE263" s="43">
        <v>3252339168</v>
      </c>
      <c r="IF263" s="43">
        <v>1774003183</v>
      </c>
      <c r="IG263" s="43">
        <v>354504969319</v>
      </c>
      <c r="IH263" s="43">
        <v>294239124535</v>
      </c>
      <c r="II263" s="43">
        <v>38995546625</v>
      </c>
      <c r="IJ263" s="43">
        <v>21270298159</v>
      </c>
      <c r="IK263" s="43">
        <v>0</v>
      </c>
      <c r="IL263" s="43">
        <v>37644833573</v>
      </c>
      <c r="IM263" s="43">
        <v>17149313072</v>
      </c>
      <c r="IN263" s="43">
        <v>1673103714</v>
      </c>
      <c r="IO263" s="43">
        <v>1254827786</v>
      </c>
      <c r="IP263" s="43">
        <v>17567589001</v>
      </c>
      <c r="IQ263" s="43">
        <v>3782754060</v>
      </c>
      <c r="IR263" s="43">
        <v>1723254627</v>
      </c>
      <c r="IS263" s="43">
        <v>168122403</v>
      </c>
      <c r="IT263" s="43">
        <v>126091802</v>
      </c>
      <c r="IU263" s="43">
        <v>1765285228</v>
      </c>
      <c r="IV263" s="43">
        <v>1527111824</v>
      </c>
      <c r="IW263" s="43">
        <v>127365457</v>
      </c>
      <c r="IX263" s="43">
        <v>0</v>
      </c>
      <c r="IY263" s="43">
        <v>0</v>
      </c>
      <c r="IZ263" s="43">
        <v>0</v>
      </c>
      <c r="JA263" s="43">
        <v>0</v>
      </c>
      <c r="JB263" s="43">
        <v>0</v>
      </c>
      <c r="JC263" s="43">
        <v>0</v>
      </c>
      <c r="JD263" s="43">
        <v>0</v>
      </c>
      <c r="JE263" s="43">
        <v>0</v>
      </c>
      <c r="JF263" s="43">
        <v>0</v>
      </c>
      <c r="JG263" s="43">
        <v>0</v>
      </c>
      <c r="JH263" s="43">
        <v>0</v>
      </c>
      <c r="JI263" s="43">
        <v>0</v>
      </c>
      <c r="JJ263" s="43">
        <v>0</v>
      </c>
      <c r="JK263" s="43">
        <v>0</v>
      </c>
      <c r="JL263" s="43">
        <v>0</v>
      </c>
      <c r="JM263" s="43">
        <v>0</v>
      </c>
      <c r="JN263" s="43">
        <v>0</v>
      </c>
      <c r="JO263" s="43">
        <v>15489161319</v>
      </c>
      <c r="JP263" s="43">
        <v>145501353</v>
      </c>
      <c r="JQ263" s="43">
        <v>145501353</v>
      </c>
      <c r="JR263" s="43">
        <v>0</v>
      </c>
      <c r="JS263" s="43">
        <v>0</v>
      </c>
      <c r="JT263" s="43">
        <v>0</v>
      </c>
      <c r="JU263" s="43">
        <v>0</v>
      </c>
      <c r="JV263" s="43">
        <v>0</v>
      </c>
      <c r="JW263" s="43">
        <v>0</v>
      </c>
      <c r="JX263" s="43">
        <v>0</v>
      </c>
      <c r="JY263" s="43">
        <v>0</v>
      </c>
      <c r="JZ263" s="43">
        <v>0</v>
      </c>
      <c r="KA263" s="43">
        <v>0</v>
      </c>
      <c r="KB263" s="43">
        <v>0</v>
      </c>
      <c r="KC263" s="43">
        <v>0</v>
      </c>
      <c r="KD263" s="43">
        <v>0</v>
      </c>
      <c r="KE263" s="43">
        <v>0</v>
      </c>
      <c r="KF263" s="43">
        <v>0</v>
      </c>
      <c r="KG263" s="43">
        <v>0</v>
      </c>
      <c r="KH263" s="43">
        <v>0</v>
      </c>
      <c r="KI263" s="43">
        <v>0</v>
      </c>
      <c r="KJ263" s="43">
        <v>0</v>
      </c>
      <c r="KK263" s="43">
        <v>0</v>
      </c>
      <c r="KL263" s="43">
        <v>0</v>
      </c>
      <c r="KM263" s="43">
        <v>16778599319</v>
      </c>
      <c r="KN263" s="43">
        <v>13087307997</v>
      </c>
      <c r="KO263" s="43">
        <v>549289941</v>
      </c>
      <c r="KP263" s="43">
        <v>164737349</v>
      </c>
      <c r="KQ263" s="43">
        <v>68845615</v>
      </c>
      <c r="KR263" s="43">
        <v>36500683</v>
      </c>
      <c r="KS263" s="43">
        <v>41271436</v>
      </c>
      <c r="KT263" s="43">
        <v>40275695</v>
      </c>
      <c r="KU263" s="43">
        <v>703073</v>
      </c>
      <c r="KV263" s="43">
        <v>640558000</v>
      </c>
      <c r="KW263" s="43">
        <v>0</v>
      </c>
      <c r="KX263" s="43">
        <v>9186630</v>
      </c>
      <c r="KY263" s="43">
        <v>19748302</v>
      </c>
      <c r="KZ263" s="43">
        <v>32891721</v>
      </c>
      <c r="LA263" s="43">
        <v>114602718</v>
      </c>
      <c r="LB263" s="43">
        <v>17983667</v>
      </c>
      <c r="LC263" s="43">
        <v>19026718</v>
      </c>
      <c r="LD263" s="43">
        <v>1571878240</v>
      </c>
      <c r="LE263" s="43">
        <v>20458000</v>
      </c>
      <c r="LF263" s="43">
        <v>45641411</v>
      </c>
      <c r="LG263" s="43">
        <v>79127283</v>
      </c>
      <c r="LH263" s="43">
        <v>0</v>
      </c>
      <c r="LI263" s="43">
        <v>218564840</v>
      </c>
      <c r="LJ263" s="43">
        <v>0</v>
      </c>
      <c r="LK263" s="43">
        <v>0</v>
      </c>
      <c r="LL263" s="43">
        <v>0</v>
      </c>
      <c r="LM263" s="43">
        <v>0</v>
      </c>
      <c r="LN263" s="43">
        <v>0</v>
      </c>
      <c r="LO263" s="43">
        <v>0</v>
      </c>
      <c r="LP263" s="43">
        <v>0</v>
      </c>
      <c r="LQ263" s="43">
        <v>0</v>
      </c>
      <c r="LR263" s="43">
        <v>0</v>
      </c>
      <c r="LS263" s="43">
        <v>0</v>
      </c>
      <c r="LT263" s="43">
        <v>0</v>
      </c>
      <c r="LU263" s="43">
        <v>0</v>
      </c>
      <c r="LV263" s="43">
        <v>0</v>
      </c>
      <c r="LW263" s="43">
        <v>0</v>
      </c>
      <c r="LX263" s="43">
        <v>0</v>
      </c>
      <c r="LY263" s="43">
        <v>0</v>
      </c>
      <c r="LZ263" s="43">
        <v>0</v>
      </c>
      <c r="MA263" s="43">
        <v>0</v>
      </c>
      <c r="MB263" s="43">
        <v>0</v>
      </c>
      <c r="MC263" s="43">
        <v>0</v>
      </c>
      <c r="MD263" s="43">
        <v>0</v>
      </c>
      <c r="ME263" s="43">
        <v>0</v>
      </c>
      <c r="MF263" s="43">
        <v>0</v>
      </c>
      <c r="MG263" s="43">
        <v>0</v>
      </c>
      <c r="MH263" s="43">
        <v>0</v>
      </c>
      <c r="MI263" s="43">
        <v>0</v>
      </c>
      <c r="MJ263" s="43">
        <v>0</v>
      </c>
      <c r="MK263" s="43">
        <v>0</v>
      </c>
      <c r="ML263" s="43">
        <v>0</v>
      </c>
      <c r="MM263" s="43">
        <v>0</v>
      </c>
      <c r="MN263" s="43">
        <v>0</v>
      </c>
      <c r="MO263" s="43">
        <v>0</v>
      </c>
      <c r="MP263" s="43">
        <v>0</v>
      </c>
      <c r="MQ263" s="43">
        <v>1974297161</v>
      </c>
      <c r="MR263" s="43">
        <v>1</v>
      </c>
      <c r="MS263" s="43">
        <v>162261250593</v>
      </c>
      <c r="MT263" s="43">
        <v>0</v>
      </c>
      <c r="MU263" s="43">
        <v>0</v>
      </c>
      <c r="MV263" s="43">
        <v>15810399441</v>
      </c>
      <c r="MW263" s="43">
        <v>0</v>
      </c>
      <c r="MX263" s="43">
        <v>0</v>
      </c>
      <c r="MY263" s="43">
        <v>0</v>
      </c>
      <c r="MZ263" s="43">
        <v>77050461761</v>
      </c>
      <c r="NA263" s="43">
        <v>0</v>
      </c>
      <c r="NB263" s="43">
        <v>0</v>
      </c>
      <c r="NC263" s="43">
        <v>0</v>
      </c>
      <c r="ND263" s="43">
        <v>0</v>
      </c>
      <c r="NE263" s="43">
        <v>0</v>
      </c>
      <c r="NF263" s="43">
        <v>0</v>
      </c>
      <c r="NG263" s="43">
        <v>5450981549</v>
      </c>
      <c r="NH263" s="43">
        <v>1</v>
      </c>
      <c r="NI263" s="43">
        <v>0</v>
      </c>
      <c r="NJ263" s="43">
        <v>0</v>
      </c>
      <c r="NK263" s="43">
        <v>0</v>
      </c>
      <c r="NL263" s="43">
        <v>0</v>
      </c>
      <c r="NM263" s="43">
        <v>0</v>
      </c>
      <c r="NN263" s="43">
        <v>0</v>
      </c>
      <c r="NO263" s="43">
        <v>0</v>
      </c>
      <c r="NP263" s="43">
        <v>0</v>
      </c>
      <c r="NQ263" s="43">
        <v>0</v>
      </c>
      <c r="NR263" s="43">
        <v>0</v>
      </c>
      <c r="NS263" s="43">
        <v>0</v>
      </c>
      <c r="NT263" s="43">
        <v>0</v>
      </c>
      <c r="NU263" s="43">
        <v>1731031707</v>
      </c>
      <c r="NV263" s="43">
        <v>0</v>
      </c>
      <c r="NW263" s="43">
        <v>0</v>
      </c>
      <c r="NX263" s="43">
        <v>0</v>
      </c>
      <c r="NY263" s="43">
        <v>0</v>
      </c>
      <c r="NZ263" s="43">
        <v>0</v>
      </c>
      <c r="OA263" s="43">
        <v>0</v>
      </c>
      <c r="OB263" s="43">
        <v>0</v>
      </c>
      <c r="OC263" s="43">
        <v>0</v>
      </c>
      <c r="OD263" s="43">
        <v>0</v>
      </c>
      <c r="OE263" s="43">
        <v>0</v>
      </c>
      <c r="OF263" s="43">
        <v>0</v>
      </c>
      <c r="OG263" s="43">
        <v>0</v>
      </c>
      <c r="OH263" s="43">
        <v>0</v>
      </c>
      <c r="OI263" s="43">
        <v>0</v>
      </c>
      <c r="OJ263" s="43">
        <v>0</v>
      </c>
      <c r="OK263" s="43"/>
      <c r="OL263" s="43"/>
      <c r="OM263" s="43"/>
      <c r="ON263" s="43"/>
      <c r="OO263" s="43"/>
      <c r="OP263" s="43"/>
      <c r="OQ263" s="43"/>
      <c r="OR263" s="43"/>
      <c r="OS263" s="43"/>
      <c r="OT263" s="43"/>
      <c r="OU263" s="43"/>
      <c r="OV263" s="43"/>
      <c r="OW263" s="43"/>
      <c r="OX263" s="43"/>
      <c r="OY263" s="43"/>
      <c r="OZ263" s="43"/>
      <c r="PA263" s="43"/>
      <c r="PB263" s="43"/>
      <c r="PC263" s="43"/>
      <c r="PD263" s="43"/>
      <c r="PE263" s="43"/>
      <c r="PF263" s="43"/>
      <c r="PG263" s="43"/>
      <c r="PH263" s="43"/>
      <c r="PI263" s="43"/>
      <c r="PJ263" s="43"/>
      <c r="PK263" s="43"/>
      <c r="PL263" s="43"/>
      <c r="PM263" s="43"/>
      <c r="PN263" s="43"/>
      <c r="PO263" s="43"/>
      <c r="PP263" s="43"/>
      <c r="PQ263" s="43"/>
      <c r="PR263" s="43"/>
      <c r="PS263" s="43"/>
      <c r="PT263" s="43"/>
      <c r="PU263" s="43"/>
      <c r="PV263" s="43"/>
      <c r="PW263" s="43"/>
      <c r="PX263" s="43"/>
      <c r="PY263" s="43"/>
      <c r="PZ263" s="43"/>
      <c r="QA263" s="43"/>
      <c r="QB263" s="43"/>
      <c r="QC263" s="43">
        <v>0</v>
      </c>
      <c r="QD263" s="43">
        <v>0</v>
      </c>
      <c r="QE263" s="43">
        <v>0</v>
      </c>
      <c r="QF263" s="43">
        <v>0</v>
      </c>
      <c r="QG263" s="43">
        <v>0</v>
      </c>
      <c r="QH263" s="43">
        <v>0</v>
      </c>
      <c r="QI263" s="43">
        <v>0</v>
      </c>
      <c r="QJ263" s="43">
        <v>0</v>
      </c>
      <c r="QK263" s="43">
        <v>0</v>
      </c>
      <c r="QL263" s="43">
        <v>0</v>
      </c>
      <c r="QM263" s="43">
        <v>0</v>
      </c>
      <c r="QN263" s="43">
        <v>0</v>
      </c>
      <c r="QO263" s="43">
        <v>492686194504</v>
      </c>
      <c r="QP263" s="43">
        <v>4366093669</v>
      </c>
      <c r="QQ263" s="43">
        <v>530642541</v>
      </c>
      <c r="QR263" s="43">
        <v>212642541</v>
      </c>
      <c r="QS263" s="43">
        <v>318000000</v>
      </c>
      <c r="QT263" s="43">
        <v>0</v>
      </c>
      <c r="QU263" s="43">
        <v>0</v>
      </c>
      <c r="QV263" s="43">
        <v>0</v>
      </c>
      <c r="QW263" s="43">
        <v>3835451128</v>
      </c>
      <c r="QX263" s="43">
        <v>3809238931</v>
      </c>
      <c r="QY263" s="43">
        <v>26212197</v>
      </c>
      <c r="QZ263" s="43">
        <v>0</v>
      </c>
      <c r="RA263" s="43">
        <v>0</v>
      </c>
      <c r="RB263" s="43">
        <v>1800000000</v>
      </c>
      <c r="RC263" s="43">
        <v>1800000000</v>
      </c>
      <c r="RD263" s="43">
        <v>1800000000</v>
      </c>
      <c r="RE263" s="43">
        <v>0</v>
      </c>
      <c r="RF263" s="43">
        <v>0</v>
      </c>
      <c r="RG263" s="43">
        <v>0</v>
      </c>
      <c r="RH263" s="43">
        <v>0</v>
      </c>
      <c r="RI263" s="43">
        <v>486520100835</v>
      </c>
      <c r="RJ263" s="43">
        <v>22576042709</v>
      </c>
      <c r="RK263" s="43">
        <v>22576042709</v>
      </c>
      <c r="RL263" s="43">
        <v>16505793135</v>
      </c>
      <c r="RM263" s="43">
        <v>3111546102</v>
      </c>
      <c r="RN263" s="43">
        <v>641175906</v>
      </c>
      <c r="RO263" s="43">
        <v>1</v>
      </c>
      <c r="RP263" s="43">
        <v>0</v>
      </c>
      <c r="RQ263" s="43">
        <v>0</v>
      </c>
      <c r="RR263" s="43">
        <v>0</v>
      </c>
      <c r="RS263" s="43">
        <v>3237215</v>
      </c>
      <c r="RT263" s="43">
        <v>140000000</v>
      </c>
      <c r="RU263" s="43">
        <v>2100000000</v>
      </c>
      <c r="RV263" s="43">
        <v>60262944</v>
      </c>
      <c r="RW263" s="43">
        <v>14027406</v>
      </c>
      <c r="RX263" s="43">
        <v>0</v>
      </c>
      <c r="RY263" s="43">
        <v>0</v>
      </c>
      <c r="RZ263" s="43">
        <v>0</v>
      </c>
      <c r="SA263" s="43">
        <v>0</v>
      </c>
      <c r="SB263" s="43">
        <v>0</v>
      </c>
      <c r="SC263" s="43">
        <v>0</v>
      </c>
      <c r="SD263" s="43">
        <v>0</v>
      </c>
      <c r="SE263" s="43">
        <v>0</v>
      </c>
      <c r="SF263" s="43">
        <v>0</v>
      </c>
      <c r="SG263" s="43">
        <v>0</v>
      </c>
      <c r="SH263" s="43">
        <v>0</v>
      </c>
      <c r="SI263" s="43">
        <v>0</v>
      </c>
      <c r="SJ263" s="43">
        <v>0</v>
      </c>
      <c r="SK263" s="43">
        <v>0</v>
      </c>
      <c r="SL263" s="43">
        <v>0</v>
      </c>
      <c r="SM263" s="43">
        <v>0</v>
      </c>
      <c r="SN263" s="43">
        <v>0</v>
      </c>
      <c r="SO263" s="43">
        <v>0</v>
      </c>
      <c r="SP263" s="43">
        <v>0</v>
      </c>
      <c r="SQ263" s="43">
        <v>0</v>
      </c>
      <c r="SR263" s="43">
        <v>0</v>
      </c>
      <c r="SS263" s="43">
        <v>0</v>
      </c>
      <c r="ST263" s="43">
        <v>0</v>
      </c>
      <c r="SU263" s="43">
        <v>0</v>
      </c>
      <c r="SV263" s="43">
        <v>0</v>
      </c>
      <c r="SW263" s="43">
        <v>0</v>
      </c>
      <c r="SX263" s="43">
        <v>0</v>
      </c>
      <c r="SY263" s="43">
        <v>0</v>
      </c>
      <c r="SZ263" s="43">
        <v>0</v>
      </c>
      <c r="TA263" s="43">
        <v>0</v>
      </c>
      <c r="TB263" s="43">
        <v>0</v>
      </c>
      <c r="TC263" s="43">
        <v>0</v>
      </c>
      <c r="TD263" s="43">
        <v>0</v>
      </c>
      <c r="TE263" s="43">
        <v>0</v>
      </c>
      <c r="TF263" s="43">
        <v>0</v>
      </c>
      <c r="TG263" s="43">
        <v>0</v>
      </c>
      <c r="TH263" s="43">
        <v>0</v>
      </c>
      <c r="TI263" s="30">
        <v>3752722009</v>
      </c>
      <c r="TJ263" s="30">
        <v>463599198000</v>
      </c>
      <c r="TK263" s="43">
        <v>463599198000</v>
      </c>
      <c r="TL263" s="43">
        <v>313599198000</v>
      </c>
      <c r="TM263" s="43">
        <v>0</v>
      </c>
      <c r="TN263" s="43">
        <v>0</v>
      </c>
      <c r="TO263" s="43">
        <v>0</v>
      </c>
      <c r="TP263" s="43">
        <v>0</v>
      </c>
      <c r="TQ263" s="43">
        <v>0</v>
      </c>
      <c r="TR263" s="43">
        <v>150000000000</v>
      </c>
      <c r="TS263" s="43">
        <v>0</v>
      </c>
      <c r="TT263" s="43"/>
      <c r="TU263" s="43">
        <v>344860126</v>
      </c>
      <c r="TV263" s="43">
        <v>1676754</v>
      </c>
      <c r="TW263" s="43">
        <v>59331204</v>
      </c>
      <c r="TX263" s="43">
        <v>2288427</v>
      </c>
      <c r="TY263" s="43">
        <v>281563741</v>
      </c>
      <c r="TZ263" s="43">
        <v>0</v>
      </c>
      <c r="UA263" s="43">
        <v>0</v>
      </c>
      <c r="UB263" s="43">
        <v>0</v>
      </c>
      <c r="UC263" s="43">
        <v>0</v>
      </c>
      <c r="UD263" s="43">
        <v>0</v>
      </c>
      <c r="UE263" s="43">
        <v>0</v>
      </c>
      <c r="UF263" s="43">
        <v>0</v>
      </c>
      <c r="UG263" s="43">
        <v>2113793042162</v>
      </c>
      <c r="UH263" s="1" t="s">
        <v>141</v>
      </c>
    </row>
    <row r="264" spans="1:554">
      <c r="A264" s="733"/>
      <c r="B264" s="65">
        <v>2009</v>
      </c>
      <c r="C264" s="43">
        <v>1580842784269</v>
      </c>
      <c r="D264" s="43">
        <v>887715501959</v>
      </c>
      <c r="E264" s="43">
        <v>729748466097</v>
      </c>
      <c r="F264" s="43">
        <v>117095386</v>
      </c>
      <c r="G264" s="43">
        <v>73714822</v>
      </c>
      <c r="H264" s="43">
        <v>284545294669</v>
      </c>
      <c r="I264" s="43">
        <v>249176314541.64331</v>
      </c>
      <c r="J264" s="43">
        <v>35368980127.356697</v>
      </c>
      <c r="K264" s="43">
        <v>0</v>
      </c>
      <c r="L264" s="43">
        <v>45314287200</v>
      </c>
      <c r="M264" s="43">
        <v>311491698148</v>
      </c>
      <c r="N264" s="43">
        <v>311491698148</v>
      </c>
      <c r="O264" s="43">
        <v>0</v>
      </c>
      <c r="P264" s="43">
        <v>12739956648</v>
      </c>
      <c r="Q264" s="43">
        <v>28611888280</v>
      </c>
      <c r="R264" s="43">
        <v>29911994944</v>
      </c>
      <c r="S264" s="43">
        <v>157967035862</v>
      </c>
      <c r="T264" s="43">
        <v>97272000000</v>
      </c>
      <c r="U264" s="43">
        <v>0</v>
      </c>
      <c r="V264" s="43">
        <v>97272000000</v>
      </c>
      <c r="W264" s="43">
        <v>1889211168</v>
      </c>
      <c r="X264" s="43">
        <v>25134047640</v>
      </c>
      <c r="Y264" s="43">
        <v>1025923397</v>
      </c>
      <c r="Z264" s="43"/>
      <c r="AA264" s="43"/>
      <c r="AB264" s="43">
        <v>1132548110</v>
      </c>
      <c r="AC264" s="43">
        <v>370348761</v>
      </c>
      <c r="AD264" s="43">
        <v>31123000000</v>
      </c>
      <c r="AE264" s="43">
        <v>0</v>
      </c>
      <c r="AF264" s="43">
        <v>0</v>
      </c>
      <c r="AG264" s="43">
        <v>0</v>
      </c>
      <c r="AH264" s="43">
        <v>0</v>
      </c>
      <c r="AI264" s="43">
        <v>693127282310</v>
      </c>
      <c r="AJ264" s="43">
        <v>2535175791</v>
      </c>
      <c r="AK264" s="43">
        <v>1242246439</v>
      </c>
      <c r="AL264" s="43">
        <v>7557679</v>
      </c>
      <c r="AM264" s="43">
        <v>1285371673</v>
      </c>
      <c r="AN264" s="43">
        <v>0</v>
      </c>
      <c r="AO264" s="43">
        <v>9106380437</v>
      </c>
      <c r="AP264" s="43">
        <v>8980405200</v>
      </c>
      <c r="AQ264" s="43">
        <v>5711592</v>
      </c>
      <c r="AR264" s="43">
        <v>60898363</v>
      </c>
      <c r="AS264" s="43">
        <v>842864</v>
      </c>
      <c r="AT264" s="43">
        <v>50781277</v>
      </c>
      <c r="AU264" s="43">
        <v>7741140</v>
      </c>
      <c r="AV264" s="43">
        <v>0</v>
      </c>
      <c r="AW264" s="43">
        <v>1</v>
      </c>
      <c r="AX264" s="43">
        <v>0</v>
      </c>
      <c r="AY264" s="43">
        <v>0</v>
      </c>
      <c r="AZ264" s="43">
        <v>0</v>
      </c>
      <c r="BA264" s="43">
        <v>0</v>
      </c>
      <c r="BB264" s="43">
        <v>0</v>
      </c>
      <c r="BC264" s="43">
        <v>0</v>
      </c>
      <c r="BD264" s="43">
        <v>34634952473</v>
      </c>
      <c r="BE264" s="43">
        <v>1</v>
      </c>
      <c r="BF264" s="43">
        <v>27690000000</v>
      </c>
      <c r="BG264" s="43">
        <v>5828135738</v>
      </c>
      <c r="BH264" s="43">
        <v>2323139</v>
      </c>
      <c r="BI264" s="43">
        <v>92918</v>
      </c>
      <c r="BJ264" s="43">
        <v>248593</v>
      </c>
      <c r="BK264" s="43">
        <v>1</v>
      </c>
      <c r="BL264" s="43">
        <v>102832743</v>
      </c>
      <c r="BM264" s="43">
        <v>0</v>
      </c>
      <c r="BN264" s="43">
        <v>63688952</v>
      </c>
      <c r="BO264" s="43">
        <v>10540167</v>
      </c>
      <c r="BP264" s="43">
        <v>0</v>
      </c>
      <c r="BQ264" s="43">
        <v>0</v>
      </c>
      <c r="BR264" s="43">
        <v>937090221</v>
      </c>
      <c r="BS264" s="43">
        <v>0</v>
      </c>
      <c r="BT264" s="43">
        <v>1163795881</v>
      </c>
      <c r="BU264" s="43">
        <v>1</v>
      </c>
      <c r="BV264" s="43">
        <v>11067417</v>
      </c>
      <c r="BW264" s="43">
        <v>20791158</v>
      </c>
      <c r="BX264" s="43">
        <v>8337305</v>
      </c>
      <c r="BY264" s="43">
        <v>1123600000</v>
      </c>
      <c r="BZ264" s="43"/>
      <c r="CA264" s="43"/>
      <c r="CB264" s="43"/>
      <c r="CC264" s="43">
        <v>23814000000</v>
      </c>
      <c r="CD264" s="43">
        <v>72982347</v>
      </c>
      <c r="CE264" s="43">
        <v>42502292472</v>
      </c>
      <c r="CF264" s="43">
        <v>1474560360</v>
      </c>
      <c r="CG264" s="43">
        <v>26761963783</v>
      </c>
      <c r="CH264" s="43">
        <v>853581660</v>
      </c>
      <c r="CI264" s="43">
        <v>540873509</v>
      </c>
      <c r="CJ264" s="43">
        <v>20834503</v>
      </c>
      <c r="CK264" s="43">
        <v>281541570</v>
      </c>
      <c r="CL264" s="43">
        <v>83232797</v>
      </c>
      <c r="CM264" s="43">
        <v>10453790</v>
      </c>
      <c r="CN264" s="43">
        <v>14561803</v>
      </c>
      <c r="CO264" s="43">
        <v>9855654</v>
      </c>
      <c r="CP264" s="43">
        <v>120393392</v>
      </c>
      <c r="CQ264" s="43">
        <v>0</v>
      </c>
      <c r="CR264" s="43">
        <v>0</v>
      </c>
      <c r="CS264" s="43">
        <v>11284118366</v>
      </c>
      <c r="CT264" s="43">
        <v>1</v>
      </c>
      <c r="CU264" s="43">
        <v>315335701</v>
      </c>
      <c r="CV264" s="43">
        <v>596412043</v>
      </c>
      <c r="CW264" s="43">
        <v>210117511</v>
      </c>
      <c r="CX264" s="43">
        <v>111709818</v>
      </c>
      <c r="CY264" s="43">
        <v>35172781</v>
      </c>
      <c r="CZ264" s="43">
        <v>9685370511</v>
      </c>
      <c r="DA264" s="43">
        <v>8415453074</v>
      </c>
      <c r="DB264" s="43">
        <v>1027058770</v>
      </c>
      <c r="DC264" s="43">
        <v>0</v>
      </c>
      <c r="DD264" s="43">
        <v>242858667</v>
      </c>
      <c r="DE264" s="43">
        <v>330000000</v>
      </c>
      <c r="DF264" s="43">
        <v>0</v>
      </c>
      <c r="DG264" s="43">
        <v>0</v>
      </c>
      <c r="DH264" s="43">
        <v>0</v>
      </c>
      <c r="DI264" s="43">
        <v>57748556</v>
      </c>
      <c r="DJ264" s="43">
        <v>0</v>
      </c>
      <c r="DK264" s="43">
        <v>57748556</v>
      </c>
      <c r="DL264" s="43">
        <v>1</v>
      </c>
      <c r="DM264" s="43">
        <v>7546802395</v>
      </c>
      <c r="DN264" s="43">
        <v>454602811</v>
      </c>
      <c r="DO264" s="43">
        <v>98382100</v>
      </c>
      <c r="DP264" s="43">
        <v>86809614</v>
      </c>
      <c r="DQ264" s="43">
        <v>11572486</v>
      </c>
      <c r="DR264" s="43">
        <v>4783604885</v>
      </c>
      <c r="DS264" s="43">
        <v>167498253</v>
      </c>
      <c r="DT264" s="43">
        <v>148383731</v>
      </c>
      <c r="DU264" s="43">
        <v>17859896</v>
      </c>
      <c r="DV264" s="43">
        <v>1254626</v>
      </c>
      <c r="DW264" s="43">
        <v>149155124</v>
      </c>
      <c r="DX264" s="43">
        <v>15026551</v>
      </c>
      <c r="DY264" s="43">
        <v>46475431</v>
      </c>
      <c r="DZ264" s="43">
        <v>0</v>
      </c>
      <c r="EA264" s="43">
        <v>87653141</v>
      </c>
      <c r="EB264" s="43">
        <v>1</v>
      </c>
      <c r="EC264" s="43">
        <v>727213727</v>
      </c>
      <c r="ED264" s="43">
        <v>1202128</v>
      </c>
      <c r="EE264" s="43">
        <v>725795736</v>
      </c>
      <c r="EF264" s="43">
        <v>215863</v>
      </c>
      <c r="EG264" s="43">
        <v>172257152</v>
      </c>
      <c r="EH264" s="43">
        <v>172023495</v>
      </c>
      <c r="EI264" s="43">
        <v>1</v>
      </c>
      <c r="EJ264" s="43">
        <v>233656</v>
      </c>
      <c r="EK264" s="43">
        <v>407346724</v>
      </c>
      <c r="EL264" s="43">
        <v>23249812</v>
      </c>
      <c r="EM264" s="43">
        <v>16732908</v>
      </c>
      <c r="EN264" s="43">
        <v>246169767</v>
      </c>
      <c r="EO264" s="43">
        <v>29319363</v>
      </c>
      <c r="EP264" s="43">
        <v>8769527</v>
      </c>
      <c r="EQ264" s="43">
        <v>642122</v>
      </c>
      <c r="ER264" s="43">
        <v>191293</v>
      </c>
      <c r="ES264" s="43">
        <v>12756628</v>
      </c>
      <c r="ET264" s="43">
        <v>6959793</v>
      </c>
      <c r="EU264" s="43">
        <v>62327207</v>
      </c>
      <c r="EV264" s="43">
        <v>28971506</v>
      </c>
      <c r="EW264" s="43">
        <v>416769094</v>
      </c>
      <c r="EX264" s="43">
        <v>1</v>
      </c>
      <c r="EY264" s="43">
        <v>1757738</v>
      </c>
      <c r="EZ264" s="43">
        <v>299535056</v>
      </c>
      <c r="FA264" s="43">
        <v>115476299</v>
      </c>
      <c r="FB264" s="43">
        <v>1</v>
      </c>
      <c r="FC264" s="43">
        <v>3563522</v>
      </c>
      <c r="FD264" s="43">
        <v>342757</v>
      </c>
      <c r="FE264" s="43">
        <v>0</v>
      </c>
      <c r="FF264" s="43">
        <v>2332687968</v>
      </c>
      <c r="FG264" s="43">
        <v>2210212599</v>
      </c>
      <c r="FH264" s="43">
        <v>50590154</v>
      </c>
      <c r="FI264" s="43">
        <v>1984306827</v>
      </c>
      <c r="FJ264" s="43">
        <v>156008368</v>
      </c>
      <c r="FK264" s="43">
        <v>31019072</v>
      </c>
      <c r="FL264" s="43">
        <v>0</v>
      </c>
      <c r="FM264" s="43">
        <v>0</v>
      </c>
      <c r="FN264" s="43">
        <v>1</v>
      </c>
      <c r="FO264" s="43">
        <v>124989295</v>
      </c>
      <c r="FP264" s="43">
        <v>19307250</v>
      </c>
      <c r="FQ264" s="43">
        <v>0</v>
      </c>
      <c r="FR264" s="43">
        <v>3401549487</v>
      </c>
      <c r="FS264" s="43">
        <v>921833907</v>
      </c>
      <c r="FT264" s="43">
        <v>1611543</v>
      </c>
      <c r="FU264" s="43">
        <v>191987937</v>
      </c>
      <c r="FV264" s="43">
        <v>412103316</v>
      </c>
      <c r="FW264" s="43">
        <v>2566213</v>
      </c>
      <c r="FX264" s="43">
        <v>409537103</v>
      </c>
      <c r="FY264" s="43">
        <v>1646075</v>
      </c>
      <c r="FZ264" s="43">
        <v>4916872</v>
      </c>
      <c r="GA264" s="43">
        <v>220504536</v>
      </c>
      <c r="GB264" s="43">
        <v>89063628</v>
      </c>
      <c r="GC264" s="43">
        <v>52716085</v>
      </c>
      <c r="GD264" s="43">
        <v>0</v>
      </c>
      <c r="GE264" s="43">
        <v>52716085</v>
      </c>
      <c r="GF264" s="43">
        <v>0</v>
      </c>
      <c r="GG264" s="43">
        <v>3678329</v>
      </c>
      <c r="GH264" s="43">
        <v>103056065</v>
      </c>
      <c r="GI264" s="43">
        <v>436797153</v>
      </c>
      <c r="GJ264" s="43">
        <v>436797152</v>
      </c>
      <c r="GK264" s="43">
        <v>1</v>
      </c>
      <c r="GL264" s="43">
        <v>1883467948</v>
      </c>
      <c r="GM264" s="43">
        <v>43268005</v>
      </c>
      <c r="GN264" s="43">
        <v>15248216</v>
      </c>
      <c r="GO264" s="43">
        <v>14115715</v>
      </c>
      <c r="GP264" s="43">
        <v>753494568</v>
      </c>
      <c r="GQ264" s="43">
        <v>182052956</v>
      </c>
      <c r="GR264" s="43">
        <v>2352788</v>
      </c>
      <c r="GS264" s="43">
        <v>1</v>
      </c>
      <c r="GT264" s="43">
        <v>872935699</v>
      </c>
      <c r="GU264" s="43">
        <v>75892969002</v>
      </c>
      <c r="GV264" s="43">
        <v>223371680</v>
      </c>
      <c r="GW264" s="43">
        <v>4985269</v>
      </c>
      <c r="GX264" s="43">
        <v>0</v>
      </c>
      <c r="GY264" s="43">
        <v>0</v>
      </c>
      <c r="GZ264" s="43">
        <v>17444684678</v>
      </c>
      <c r="HA264" s="43">
        <v>1</v>
      </c>
      <c r="HB264" s="43">
        <v>43032664709</v>
      </c>
      <c r="HC264" s="43">
        <v>1</v>
      </c>
      <c r="HD264" s="43">
        <v>15187262664</v>
      </c>
      <c r="HE264" s="43">
        <v>0</v>
      </c>
      <c r="HF264" s="43">
        <v>0</v>
      </c>
      <c r="HG264" s="43">
        <v>0</v>
      </c>
      <c r="HH264" s="30">
        <f t="shared" si="156"/>
        <v>16215366988</v>
      </c>
      <c r="HI264" s="30">
        <f t="shared" si="157"/>
        <v>1229317690</v>
      </c>
      <c r="HJ264" s="43">
        <v>16215366988</v>
      </c>
      <c r="HK264" s="43">
        <v>1229317690</v>
      </c>
      <c r="HL264" s="43">
        <v>0</v>
      </c>
      <c r="HM264" s="43"/>
      <c r="HN264" s="43"/>
      <c r="HO264" s="43"/>
      <c r="HP264" s="43">
        <v>1587194794</v>
      </c>
      <c r="HQ264" s="43">
        <v>35468324</v>
      </c>
      <c r="HR264" s="43">
        <v>68882628</v>
      </c>
      <c r="HS264" s="43">
        <v>165290994</v>
      </c>
      <c r="HT264" s="43">
        <v>1317552848</v>
      </c>
      <c r="HU264" s="43">
        <v>0</v>
      </c>
      <c r="HV264" s="43">
        <v>0</v>
      </c>
      <c r="HW264" s="43">
        <v>0</v>
      </c>
      <c r="HX264" s="43">
        <f t="shared" si="158"/>
        <v>16215366988</v>
      </c>
      <c r="HY264" s="43">
        <f t="shared" si="159"/>
        <v>1229317690</v>
      </c>
      <c r="HZ264" s="43">
        <v>490305878477</v>
      </c>
      <c r="IA264" s="43">
        <v>473492225800</v>
      </c>
      <c r="IB264" s="43">
        <v>473492225800</v>
      </c>
      <c r="IC264" s="43">
        <v>32871332496</v>
      </c>
      <c r="ID264" s="43">
        <v>31155623823</v>
      </c>
      <c r="IE264" s="43">
        <v>0</v>
      </c>
      <c r="IF264" s="43">
        <v>1715708673</v>
      </c>
      <c r="IG264" s="43">
        <v>385580730180</v>
      </c>
      <c r="IH264" s="43">
        <v>365455467441</v>
      </c>
      <c r="II264" s="43">
        <v>0</v>
      </c>
      <c r="IJ264" s="43">
        <v>20125262739</v>
      </c>
      <c r="IK264" s="43">
        <v>0</v>
      </c>
      <c r="IL264" s="43">
        <v>31246059009</v>
      </c>
      <c r="IM264" s="43">
        <v>17574534446</v>
      </c>
      <c r="IN264" s="43">
        <v>2498941441</v>
      </c>
      <c r="IO264" s="43">
        <v>1874206081</v>
      </c>
      <c r="IP264" s="43">
        <v>26872911487</v>
      </c>
      <c r="IQ264" s="43">
        <v>2686876318</v>
      </c>
      <c r="IR264" s="43">
        <v>1543656956</v>
      </c>
      <c r="IS264" s="43">
        <v>186570068</v>
      </c>
      <c r="IT264" s="43">
        <v>139927551</v>
      </c>
      <c r="IU264" s="43">
        <v>2360378699</v>
      </c>
      <c r="IV264" s="43">
        <v>1828435959</v>
      </c>
      <c r="IW264" s="43">
        <v>160600436</v>
      </c>
      <c r="IX264" s="43">
        <v>0</v>
      </c>
      <c r="IY264" s="43">
        <v>0</v>
      </c>
      <c r="IZ264" s="43">
        <v>0</v>
      </c>
      <c r="JA264" s="43">
        <v>0</v>
      </c>
      <c r="JB264" s="43">
        <v>0</v>
      </c>
      <c r="JC264" s="43">
        <v>0</v>
      </c>
      <c r="JD264" s="43">
        <v>0</v>
      </c>
      <c r="JE264" s="43">
        <v>0</v>
      </c>
      <c r="JF264" s="43">
        <v>0</v>
      </c>
      <c r="JG264" s="43">
        <v>0</v>
      </c>
      <c r="JH264" s="43">
        <v>0</v>
      </c>
      <c r="JI264" s="43">
        <v>0</v>
      </c>
      <c r="JJ264" s="43">
        <v>0</v>
      </c>
      <c r="JK264" s="43">
        <v>0</v>
      </c>
      <c r="JL264" s="43">
        <v>0</v>
      </c>
      <c r="JM264" s="43">
        <v>0</v>
      </c>
      <c r="JN264" s="43">
        <v>0</v>
      </c>
      <c r="JO264" s="43">
        <v>16942536000</v>
      </c>
      <c r="JP264" s="43">
        <v>226447855</v>
      </c>
      <c r="JQ264" s="43">
        <v>226447855</v>
      </c>
      <c r="JR264" s="43">
        <v>0</v>
      </c>
      <c r="JS264" s="43">
        <v>0</v>
      </c>
      <c r="JT264" s="43">
        <v>0</v>
      </c>
      <c r="JU264" s="43">
        <v>0</v>
      </c>
      <c r="JV264" s="43">
        <v>0</v>
      </c>
      <c r="JW264" s="43">
        <v>0</v>
      </c>
      <c r="JX264" s="43">
        <v>0</v>
      </c>
      <c r="JY264" s="43">
        <v>0</v>
      </c>
      <c r="JZ264" s="43">
        <v>0</v>
      </c>
      <c r="KA264" s="43">
        <v>0</v>
      </c>
      <c r="KB264" s="43">
        <v>0</v>
      </c>
      <c r="KC264" s="43">
        <v>0</v>
      </c>
      <c r="KD264" s="43">
        <v>0</v>
      </c>
      <c r="KE264" s="43">
        <v>0</v>
      </c>
      <c r="KF264" s="43">
        <v>0</v>
      </c>
      <c r="KG264" s="43">
        <v>0</v>
      </c>
      <c r="KH264" s="43">
        <v>0</v>
      </c>
      <c r="KI264" s="43">
        <v>0</v>
      </c>
      <c r="KJ264" s="43">
        <v>0</v>
      </c>
      <c r="KK264" s="43">
        <v>0</v>
      </c>
      <c r="KL264" s="43">
        <v>0</v>
      </c>
      <c r="KM264" s="43">
        <v>16587204822</v>
      </c>
      <c r="KN264" s="43">
        <v>11517606817</v>
      </c>
      <c r="KO264" s="43">
        <v>443919624</v>
      </c>
      <c r="KP264" s="43">
        <v>95146422</v>
      </c>
      <c r="KQ264" s="43">
        <v>39905380</v>
      </c>
      <c r="KR264" s="43">
        <v>0</v>
      </c>
      <c r="KS264" s="43">
        <v>39818608</v>
      </c>
      <c r="KT264" s="43">
        <v>43001976</v>
      </c>
      <c r="KU264" s="43">
        <v>0</v>
      </c>
      <c r="KV264" s="43">
        <v>675783264</v>
      </c>
      <c r="KW264" s="43">
        <v>0</v>
      </c>
      <c r="KX264" s="43">
        <v>9636730</v>
      </c>
      <c r="KY264" s="43">
        <v>30848124</v>
      </c>
      <c r="KZ264" s="43">
        <v>34846087</v>
      </c>
      <c r="LA264" s="43">
        <v>134892709</v>
      </c>
      <c r="LB264" s="43">
        <v>15444438</v>
      </c>
      <c r="LC264" s="43">
        <v>24141173</v>
      </c>
      <c r="LD264" s="43">
        <v>3306880135</v>
      </c>
      <c r="LE264" s="43">
        <v>2406215</v>
      </c>
      <c r="LF264" s="43">
        <v>8658730</v>
      </c>
      <c r="LG264" s="43">
        <v>13402884</v>
      </c>
      <c r="LH264" s="43">
        <v>53019536</v>
      </c>
      <c r="LI264" s="43">
        <v>86020967</v>
      </c>
      <c r="LJ264" s="43">
        <v>1</v>
      </c>
      <c r="LK264" s="43">
        <v>1</v>
      </c>
      <c r="LL264" s="43">
        <v>11825001</v>
      </c>
      <c r="LM264" s="43">
        <v>0</v>
      </c>
      <c r="LN264" s="43">
        <v>0</v>
      </c>
      <c r="LO264" s="43">
        <v>0</v>
      </c>
      <c r="LP264" s="43">
        <v>0</v>
      </c>
      <c r="LQ264" s="43">
        <v>0</v>
      </c>
      <c r="LR264" s="43">
        <v>0</v>
      </c>
      <c r="LS264" s="43">
        <v>0</v>
      </c>
      <c r="LT264" s="43">
        <v>0</v>
      </c>
      <c r="LU264" s="43">
        <v>0</v>
      </c>
      <c r="LV264" s="43">
        <v>0</v>
      </c>
      <c r="LW264" s="43">
        <v>0</v>
      </c>
      <c r="LX264" s="43">
        <v>0</v>
      </c>
      <c r="LY264" s="43">
        <v>0</v>
      </c>
      <c r="LZ264" s="43">
        <v>0</v>
      </c>
      <c r="MA264" s="43">
        <v>0</v>
      </c>
      <c r="MB264" s="43">
        <v>0</v>
      </c>
      <c r="MC264" s="43">
        <v>0</v>
      </c>
      <c r="MD264" s="43">
        <v>0</v>
      </c>
      <c r="ME264" s="43">
        <v>0</v>
      </c>
      <c r="MF264" s="43">
        <v>0</v>
      </c>
      <c r="MG264" s="43">
        <v>0</v>
      </c>
      <c r="MH264" s="43">
        <v>0</v>
      </c>
      <c r="MI264" s="43">
        <v>0</v>
      </c>
      <c r="MJ264" s="43">
        <v>0</v>
      </c>
      <c r="MK264" s="43">
        <v>0</v>
      </c>
      <c r="ML264" s="43">
        <v>0</v>
      </c>
      <c r="MM264" s="43">
        <v>0</v>
      </c>
      <c r="MN264" s="43">
        <v>0</v>
      </c>
      <c r="MO264" s="43">
        <v>0</v>
      </c>
      <c r="MP264" s="43">
        <v>0</v>
      </c>
      <c r="MQ264" s="43">
        <v>2092754990</v>
      </c>
      <c r="MR264" s="43">
        <v>1</v>
      </c>
      <c r="MS264" s="43">
        <v>208648172779</v>
      </c>
      <c r="MT264" s="43">
        <v>0</v>
      </c>
      <c r="MU264" s="43">
        <v>0</v>
      </c>
      <c r="MV264" s="43">
        <v>39520090356</v>
      </c>
      <c r="MW264" s="43">
        <v>0</v>
      </c>
      <c r="MX264" s="43">
        <v>0</v>
      </c>
      <c r="MY264" s="43">
        <v>0</v>
      </c>
      <c r="MZ264" s="43">
        <v>94127808992</v>
      </c>
      <c r="NA264" s="43">
        <v>0</v>
      </c>
      <c r="NB264" s="43">
        <v>0</v>
      </c>
      <c r="NC264" s="43">
        <v>0</v>
      </c>
      <c r="ND264" s="43">
        <v>0</v>
      </c>
      <c r="NE264" s="43">
        <v>0</v>
      </c>
      <c r="NF264" s="43">
        <v>0</v>
      </c>
      <c r="NG264" s="43">
        <v>8596677924</v>
      </c>
      <c r="NH264" s="43">
        <v>19263785151</v>
      </c>
      <c r="NI264" s="43">
        <v>0</v>
      </c>
      <c r="NJ264" s="43">
        <v>0</v>
      </c>
      <c r="NK264" s="43">
        <v>0</v>
      </c>
      <c r="NL264" s="43">
        <v>0</v>
      </c>
      <c r="NM264" s="43">
        <v>0</v>
      </c>
      <c r="NN264" s="43">
        <v>0</v>
      </c>
      <c r="NO264" s="43">
        <v>0</v>
      </c>
      <c r="NP264" s="43">
        <v>0</v>
      </c>
      <c r="NQ264" s="43">
        <v>0</v>
      </c>
      <c r="NR264" s="43">
        <v>0</v>
      </c>
      <c r="NS264" s="43">
        <v>0</v>
      </c>
      <c r="NT264" s="43">
        <v>0</v>
      </c>
      <c r="NU264" s="43">
        <v>716770521</v>
      </c>
      <c r="NV264" s="43">
        <v>0</v>
      </c>
      <c r="NW264" s="43">
        <v>0</v>
      </c>
      <c r="NX264" s="43">
        <v>0</v>
      </c>
      <c r="NY264" s="43">
        <v>0</v>
      </c>
      <c r="NZ264" s="43">
        <v>0</v>
      </c>
      <c r="OA264" s="43">
        <v>0</v>
      </c>
      <c r="OB264" s="43">
        <v>0</v>
      </c>
      <c r="OC264" s="43">
        <v>0</v>
      </c>
      <c r="OD264" s="43">
        <v>0</v>
      </c>
      <c r="OE264" s="43">
        <v>0</v>
      </c>
      <c r="OF264" s="43">
        <v>0</v>
      </c>
      <c r="OG264" s="43">
        <v>0</v>
      </c>
      <c r="OH264" s="43">
        <v>0</v>
      </c>
      <c r="OI264" s="43">
        <v>0</v>
      </c>
      <c r="OJ264" s="43">
        <v>0</v>
      </c>
      <c r="OK264" s="43"/>
      <c r="OL264" s="43"/>
      <c r="OM264" s="43"/>
      <c r="ON264" s="43"/>
      <c r="OO264" s="43"/>
      <c r="OP264" s="43"/>
      <c r="OQ264" s="43"/>
      <c r="OR264" s="43"/>
      <c r="OS264" s="43"/>
      <c r="OT264" s="43"/>
      <c r="OU264" s="43"/>
      <c r="OV264" s="43"/>
      <c r="OW264" s="43"/>
      <c r="OX264" s="43"/>
      <c r="OY264" s="43"/>
      <c r="OZ264" s="43"/>
      <c r="PA264" s="43"/>
      <c r="PB264" s="43"/>
      <c r="PC264" s="43"/>
      <c r="PD264" s="43"/>
      <c r="PE264" s="43"/>
      <c r="PF264" s="43"/>
      <c r="PG264" s="43"/>
      <c r="PH264" s="43"/>
      <c r="PI264" s="43"/>
      <c r="PJ264" s="43"/>
      <c r="PK264" s="43"/>
      <c r="PL264" s="43"/>
      <c r="PM264" s="43"/>
      <c r="PN264" s="43"/>
      <c r="PO264" s="43"/>
      <c r="PP264" s="43"/>
      <c r="PQ264" s="43"/>
      <c r="PR264" s="43"/>
      <c r="PS264" s="43"/>
      <c r="PT264" s="43"/>
      <c r="PU264" s="43"/>
      <c r="PV264" s="43"/>
      <c r="PW264" s="43"/>
      <c r="PX264" s="43"/>
      <c r="PY264" s="43"/>
      <c r="PZ264" s="43"/>
      <c r="QA264" s="43"/>
      <c r="QB264" s="43"/>
      <c r="QC264" s="43">
        <v>0</v>
      </c>
      <c r="QD264" s="43">
        <v>0</v>
      </c>
      <c r="QE264" s="43">
        <v>0</v>
      </c>
      <c r="QF264" s="43">
        <v>0</v>
      </c>
      <c r="QG264" s="43">
        <v>0</v>
      </c>
      <c r="QH264" s="43">
        <v>0</v>
      </c>
      <c r="QI264" s="43">
        <v>0</v>
      </c>
      <c r="QJ264" s="43">
        <v>0</v>
      </c>
      <c r="QK264" s="43">
        <v>0</v>
      </c>
      <c r="QL264" s="43">
        <v>0</v>
      </c>
      <c r="QM264" s="43">
        <v>0</v>
      </c>
      <c r="QN264" s="43">
        <v>0</v>
      </c>
      <c r="QO264" s="43">
        <v>651531508801</v>
      </c>
      <c r="QP264" s="43">
        <v>7892519331</v>
      </c>
      <c r="QQ264" s="43">
        <v>1244668235</v>
      </c>
      <c r="QR264" s="43">
        <v>907588235</v>
      </c>
      <c r="QS264" s="43">
        <v>337080000</v>
      </c>
      <c r="QT264" s="43">
        <v>0</v>
      </c>
      <c r="QU264" s="43">
        <v>0</v>
      </c>
      <c r="QV264" s="43">
        <v>0</v>
      </c>
      <c r="QW264" s="43">
        <v>6647851096</v>
      </c>
      <c r="QX264" s="43">
        <v>6620066167</v>
      </c>
      <c r="QY264" s="43">
        <v>27784929</v>
      </c>
      <c r="QZ264" s="43">
        <v>0</v>
      </c>
      <c r="RA264" s="43">
        <v>0</v>
      </c>
      <c r="RB264" s="43">
        <v>39500000000</v>
      </c>
      <c r="RC264" s="43">
        <v>39500000000</v>
      </c>
      <c r="RD264" s="43">
        <v>39500000000</v>
      </c>
      <c r="RE264" s="43">
        <v>0</v>
      </c>
      <c r="RF264" s="43">
        <v>0</v>
      </c>
      <c r="RG264" s="43">
        <v>0</v>
      </c>
      <c r="RH264" s="43">
        <v>0</v>
      </c>
      <c r="RI264" s="43">
        <v>604138989470</v>
      </c>
      <c r="RJ264" s="43">
        <v>49918794618</v>
      </c>
      <c r="RK264" s="43">
        <v>49918794618</v>
      </c>
      <c r="RL264" s="43">
        <v>42000000000</v>
      </c>
      <c r="RM264" s="43">
        <v>5653570469</v>
      </c>
      <c r="RN264" s="43">
        <v>598542026</v>
      </c>
      <c r="RO264" s="43">
        <v>1</v>
      </c>
      <c r="RP264" s="43">
        <v>0</v>
      </c>
      <c r="RQ264" s="43">
        <v>0</v>
      </c>
      <c r="RR264" s="43">
        <v>0</v>
      </c>
      <c r="RS264" s="43">
        <v>1</v>
      </c>
      <c r="RT264" s="43">
        <v>98000000</v>
      </c>
      <c r="RU264" s="43">
        <v>1470000000</v>
      </c>
      <c r="RV264" s="43">
        <v>73649629</v>
      </c>
      <c r="RW264" s="43">
        <v>25032492</v>
      </c>
      <c r="RX264" s="43">
        <v>0</v>
      </c>
      <c r="RY264" s="43">
        <v>0</v>
      </c>
      <c r="RZ264" s="43">
        <v>0</v>
      </c>
      <c r="SA264" s="43">
        <v>0</v>
      </c>
      <c r="SB264" s="43">
        <v>0</v>
      </c>
      <c r="SC264" s="43">
        <v>0</v>
      </c>
      <c r="SD264" s="43">
        <v>0</v>
      </c>
      <c r="SE264" s="43">
        <v>0</v>
      </c>
      <c r="SF264" s="43">
        <v>0</v>
      </c>
      <c r="SG264" s="43">
        <v>0</v>
      </c>
      <c r="SH264" s="43">
        <v>0</v>
      </c>
      <c r="SI264" s="43">
        <v>0</v>
      </c>
      <c r="SJ264" s="43">
        <v>0</v>
      </c>
      <c r="SK264" s="43">
        <v>0</v>
      </c>
      <c r="SL264" s="43">
        <v>0</v>
      </c>
      <c r="SM264" s="43">
        <v>0</v>
      </c>
      <c r="SN264" s="43">
        <v>0</v>
      </c>
      <c r="SO264" s="43">
        <v>0</v>
      </c>
      <c r="SP264" s="43">
        <v>0</v>
      </c>
      <c r="SQ264" s="43">
        <v>0</v>
      </c>
      <c r="SR264" s="43">
        <v>0</v>
      </c>
      <c r="SS264" s="43">
        <v>0</v>
      </c>
      <c r="ST264" s="43">
        <v>0</v>
      </c>
      <c r="SU264" s="43">
        <v>0</v>
      </c>
      <c r="SV264" s="43">
        <v>0</v>
      </c>
      <c r="SW264" s="43">
        <v>0</v>
      </c>
      <c r="SX264" s="43">
        <v>0</v>
      </c>
      <c r="SY264" s="43">
        <v>0</v>
      </c>
      <c r="SZ264" s="43">
        <v>0</v>
      </c>
      <c r="TA264" s="43">
        <v>0</v>
      </c>
      <c r="TB264" s="43">
        <v>0</v>
      </c>
      <c r="TC264" s="43">
        <v>0</v>
      </c>
      <c r="TD264" s="43">
        <v>0</v>
      </c>
      <c r="TE264" s="43">
        <v>0</v>
      </c>
      <c r="TF264" s="43">
        <v>0</v>
      </c>
      <c r="TG264" s="43">
        <v>0</v>
      </c>
      <c r="TH264" s="43">
        <v>0</v>
      </c>
      <c r="TI264" s="30">
        <v>6252112496</v>
      </c>
      <c r="TJ264" s="30">
        <v>551550900000</v>
      </c>
      <c r="TK264" s="43">
        <v>553625812834</v>
      </c>
      <c r="TL264" s="43">
        <v>364050900000</v>
      </c>
      <c r="TM264" s="43">
        <v>2074912834</v>
      </c>
      <c r="TN264" s="43">
        <v>2074912834</v>
      </c>
      <c r="TO264" s="43">
        <v>0</v>
      </c>
      <c r="TP264" s="43">
        <v>0</v>
      </c>
      <c r="TQ264" s="43">
        <v>0</v>
      </c>
      <c r="TR264" s="43">
        <v>0</v>
      </c>
      <c r="TS264" s="43">
        <v>187500000000</v>
      </c>
      <c r="TT264" s="43"/>
      <c r="TU264" s="43">
        <v>594382018</v>
      </c>
      <c r="TV264" s="43">
        <v>1</v>
      </c>
      <c r="TW264" s="43">
        <v>10550000</v>
      </c>
      <c r="TX264" s="43">
        <v>5969626</v>
      </c>
      <c r="TY264" s="43">
        <v>577862391</v>
      </c>
      <c r="TZ264" s="43">
        <v>0</v>
      </c>
      <c r="UA264" s="43">
        <v>0</v>
      </c>
      <c r="UB264" s="43">
        <v>0</v>
      </c>
      <c r="UC264" s="43">
        <v>0</v>
      </c>
      <c r="UD264" s="43">
        <v>0</v>
      </c>
      <c r="UE264" s="43">
        <v>0</v>
      </c>
      <c r="UF264" s="43">
        <v>0</v>
      </c>
      <c r="UG264" s="43">
        <v>2441022465849</v>
      </c>
      <c r="UH264" s="1" t="s">
        <v>141</v>
      </c>
    </row>
    <row r="265" spans="1:554">
      <c r="A265" s="733"/>
      <c r="B265" s="65">
        <v>2010</v>
      </c>
      <c r="C265" s="43">
        <v>1665868936287</v>
      </c>
      <c r="D265" s="43">
        <v>903254459892</v>
      </c>
      <c r="E265" s="43">
        <v>777065589517</v>
      </c>
      <c r="F265" s="43">
        <v>112411570</v>
      </c>
      <c r="G265" s="43">
        <v>43667159</v>
      </c>
      <c r="H265" s="43">
        <v>315570253987</v>
      </c>
      <c r="I265" s="43">
        <v>276344871416</v>
      </c>
      <c r="J265" s="43">
        <v>39225382571</v>
      </c>
      <c r="K265" s="43">
        <v>0</v>
      </c>
      <c r="L265" s="43">
        <v>36920650898</v>
      </c>
      <c r="M265" s="43">
        <v>322153955482</v>
      </c>
      <c r="N265" s="43">
        <v>322153955482</v>
      </c>
      <c r="O265" s="43">
        <v>0</v>
      </c>
      <c r="P265" s="43">
        <v>18131961662</v>
      </c>
      <c r="Q265" s="43">
        <v>35099816875</v>
      </c>
      <c r="R265" s="43">
        <v>31524523884</v>
      </c>
      <c r="S265" s="43">
        <v>126188870375</v>
      </c>
      <c r="T265" s="43">
        <v>42488411967</v>
      </c>
      <c r="U265" s="43">
        <v>49986367019</v>
      </c>
      <c r="V265" s="43">
        <v>92474778986</v>
      </c>
      <c r="W265" s="43">
        <v>1945887503</v>
      </c>
      <c r="X265" s="43">
        <v>16123126550</v>
      </c>
      <c r="Y265" s="43">
        <v>1056701099</v>
      </c>
      <c r="Z265" s="43"/>
      <c r="AA265" s="43"/>
      <c r="AB265" s="43">
        <v>1246219480</v>
      </c>
      <c r="AC265" s="43">
        <v>321601266</v>
      </c>
      <c r="AD265" s="43">
        <v>13000000001</v>
      </c>
      <c r="AE265" s="43">
        <v>0</v>
      </c>
      <c r="AF265" s="43">
        <v>0</v>
      </c>
      <c r="AG265" s="43">
        <v>0</v>
      </c>
      <c r="AH265" s="43">
        <v>0</v>
      </c>
      <c r="AI265" s="43">
        <v>762614476395</v>
      </c>
      <c r="AJ265" s="43">
        <v>2678829741</v>
      </c>
      <c r="AK265" s="43">
        <v>1291936297</v>
      </c>
      <c r="AL265" s="43">
        <v>7769299</v>
      </c>
      <c r="AM265" s="43">
        <v>1379124145</v>
      </c>
      <c r="AN265" s="43">
        <v>0</v>
      </c>
      <c r="AO265" s="43">
        <v>11479987671</v>
      </c>
      <c r="AP265" s="43">
        <v>11199151001</v>
      </c>
      <c r="AQ265" s="43">
        <v>23382201</v>
      </c>
      <c r="AR265" s="43">
        <v>122726335</v>
      </c>
      <c r="AS265" s="43">
        <v>880793</v>
      </c>
      <c r="AT265" s="43">
        <v>110666405</v>
      </c>
      <c r="AU265" s="43">
        <v>23180935</v>
      </c>
      <c r="AV265" s="43">
        <v>0</v>
      </c>
      <c r="AW265" s="43">
        <v>1</v>
      </c>
      <c r="AX265" s="43">
        <v>0</v>
      </c>
      <c r="AY265" s="43">
        <v>0</v>
      </c>
      <c r="AZ265" s="43">
        <v>0</v>
      </c>
      <c r="BA265" s="43">
        <v>0</v>
      </c>
      <c r="BB265" s="43">
        <v>0</v>
      </c>
      <c r="BC265" s="43">
        <v>0</v>
      </c>
      <c r="BD265" s="43">
        <v>33715297961</v>
      </c>
      <c r="BE265" s="43">
        <v>1</v>
      </c>
      <c r="BF265" s="43">
        <v>28936050000</v>
      </c>
      <c r="BG265" s="43">
        <v>3203053608</v>
      </c>
      <c r="BH265" s="43">
        <v>2427680</v>
      </c>
      <c r="BI265" s="43">
        <v>1516038</v>
      </c>
      <c r="BJ265" s="43">
        <v>397893</v>
      </c>
      <c r="BK265" s="43">
        <v>1</v>
      </c>
      <c r="BL265" s="43">
        <v>129667322</v>
      </c>
      <c r="BM265" s="43">
        <v>0</v>
      </c>
      <c r="BN265" s="43">
        <v>1</v>
      </c>
      <c r="BO265" s="43">
        <v>10961774</v>
      </c>
      <c r="BP265" s="43">
        <v>1</v>
      </c>
      <c r="BQ265" s="43">
        <v>0</v>
      </c>
      <c r="BR265" s="43">
        <v>1431223642</v>
      </c>
      <c r="BS265" s="43">
        <v>0</v>
      </c>
      <c r="BT265" s="43">
        <v>553473218</v>
      </c>
      <c r="BU265" s="43">
        <v>2736200</v>
      </c>
      <c r="BV265" s="43">
        <v>5958366</v>
      </c>
      <c r="BW265" s="43">
        <v>19959512</v>
      </c>
      <c r="BX265" s="43">
        <v>8712484</v>
      </c>
      <c r="BY265" s="43">
        <v>516106656</v>
      </c>
      <c r="BZ265" s="43"/>
      <c r="CA265" s="43"/>
      <c r="CB265" s="43"/>
      <c r="CC265" s="43">
        <v>31228807432</v>
      </c>
      <c r="CD265" s="43">
        <v>56772006</v>
      </c>
      <c r="CE265" s="43">
        <v>45751121460</v>
      </c>
      <c r="CF265" s="43">
        <v>1414653726</v>
      </c>
      <c r="CG265" s="43">
        <v>29034959401</v>
      </c>
      <c r="CH265" s="43">
        <v>879189109</v>
      </c>
      <c r="CI265" s="43">
        <v>351193083</v>
      </c>
      <c r="CJ265" s="43">
        <v>12222524</v>
      </c>
      <c r="CK265" s="43">
        <v>192476486</v>
      </c>
      <c r="CL265" s="43">
        <v>48632068</v>
      </c>
      <c r="CM265" s="43">
        <v>7447197</v>
      </c>
      <c r="CN265" s="43">
        <v>9379920</v>
      </c>
      <c r="CO265" s="43">
        <v>5537250</v>
      </c>
      <c r="CP265" s="43">
        <v>75497638</v>
      </c>
      <c r="CQ265" s="43">
        <v>0</v>
      </c>
      <c r="CR265" s="43">
        <v>0</v>
      </c>
      <c r="CS265" s="43">
        <v>12251636031</v>
      </c>
      <c r="CT265" s="43">
        <v>1</v>
      </c>
      <c r="CU265" s="43">
        <v>329525808</v>
      </c>
      <c r="CV265" s="43">
        <v>461903099</v>
      </c>
      <c r="CW265" s="43">
        <v>158834486</v>
      </c>
      <c r="CX265" s="43">
        <v>85574061</v>
      </c>
      <c r="CY265" s="43">
        <v>18181656</v>
      </c>
      <c r="CZ265" s="43">
        <v>11062044905</v>
      </c>
      <c r="DA265" s="43">
        <v>9621973732</v>
      </c>
      <c r="DB265" s="43">
        <v>1186283866</v>
      </c>
      <c r="DC265" s="43">
        <v>0</v>
      </c>
      <c r="DD265" s="43">
        <v>253787307</v>
      </c>
      <c r="DE265" s="43">
        <v>135572015</v>
      </c>
      <c r="DF265" s="43">
        <v>0</v>
      </c>
      <c r="DG265" s="43">
        <v>0</v>
      </c>
      <c r="DH265" s="43">
        <v>10000000</v>
      </c>
      <c r="DI265" s="43">
        <v>51491760</v>
      </c>
      <c r="DJ265" s="43">
        <v>0</v>
      </c>
      <c r="DK265" s="43">
        <v>51491760</v>
      </c>
      <c r="DL265" s="43">
        <v>783750</v>
      </c>
      <c r="DM265" s="43">
        <v>7513112312</v>
      </c>
      <c r="DN265" s="43">
        <v>409579770</v>
      </c>
      <c r="DO265" s="43">
        <v>86382682</v>
      </c>
      <c r="DP265" s="43">
        <v>68263589</v>
      </c>
      <c r="DQ265" s="43">
        <v>18119093</v>
      </c>
      <c r="DR265" s="43">
        <v>4787223439</v>
      </c>
      <c r="DS265" s="43">
        <v>159371478</v>
      </c>
      <c r="DT265" s="43">
        <v>139396803</v>
      </c>
      <c r="DU265" s="43">
        <v>18663591</v>
      </c>
      <c r="DV265" s="43">
        <v>1311084</v>
      </c>
      <c r="DW265" s="43">
        <v>103521404</v>
      </c>
      <c r="DX265" s="43">
        <v>20758243</v>
      </c>
      <c r="DY265" s="43">
        <v>13704399</v>
      </c>
      <c r="DZ265" s="43">
        <v>0</v>
      </c>
      <c r="EA265" s="43">
        <v>69058761</v>
      </c>
      <c r="EB265" s="43">
        <v>1</v>
      </c>
      <c r="EC265" s="43">
        <v>748344194</v>
      </c>
      <c r="ED265" s="43">
        <v>613856</v>
      </c>
      <c r="EE265" s="43">
        <v>747569608</v>
      </c>
      <c r="EF265" s="43">
        <v>160730</v>
      </c>
      <c r="EG265" s="43">
        <v>157265200</v>
      </c>
      <c r="EH265" s="43">
        <v>157108116</v>
      </c>
      <c r="EI265" s="43">
        <v>1</v>
      </c>
      <c r="EJ265" s="43">
        <v>157083</v>
      </c>
      <c r="EK265" s="43">
        <v>388814092</v>
      </c>
      <c r="EL265" s="43">
        <v>34003629</v>
      </c>
      <c r="EM265" s="43">
        <v>12951672</v>
      </c>
      <c r="EN265" s="43">
        <v>215193753</v>
      </c>
      <c r="EO265" s="43">
        <v>22204493</v>
      </c>
      <c r="EP265" s="43">
        <v>6188297</v>
      </c>
      <c r="EQ265" s="43">
        <v>449824</v>
      </c>
      <c r="ER265" s="43">
        <v>368945</v>
      </c>
      <c r="ES265" s="43">
        <v>11835695</v>
      </c>
      <c r="ET265" s="43">
        <v>3361732</v>
      </c>
      <c r="EU265" s="43">
        <v>46412991</v>
      </c>
      <c r="EV265" s="43">
        <v>15464764</v>
      </c>
      <c r="EW265" s="43">
        <v>442546662</v>
      </c>
      <c r="EX265" s="43">
        <v>1</v>
      </c>
      <c r="EY265" s="43">
        <v>4805080</v>
      </c>
      <c r="EZ265" s="43">
        <v>348997946</v>
      </c>
      <c r="FA265" s="43">
        <v>88743635</v>
      </c>
      <c r="FB265" s="43">
        <v>1</v>
      </c>
      <c r="FC265" s="43">
        <v>3470178</v>
      </c>
      <c r="FD265" s="43">
        <v>1</v>
      </c>
      <c r="FE265" s="43">
        <v>0</v>
      </c>
      <c r="FF265" s="43">
        <v>2437658927</v>
      </c>
      <c r="FG265" s="43">
        <v>2229926421</v>
      </c>
      <c r="FH265" s="43">
        <v>41919587</v>
      </c>
      <c r="FI265" s="43">
        <v>2043836031</v>
      </c>
      <c r="FJ265" s="43">
        <v>124586529</v>
      </c>
      <c r="FK265" s="43">
        <v>20793016</v>
      </c>
      <c r="FL265" s="43">
        <v>0</v>
      </c>
      <c r="FM265" s="43">
        <v>0</v>
      </c>
      <c r="FN265" s="43">
        <v>1</v>
      </c>
      <c r="FO265" s="43">
        <v>103793512</v>
      </c>
      <c r="FP265" s="43">
        <v>19584274</v>
      </c>
      <c r="FQ265" s="43">
        <v>0</v>
      </c>
      <c r="FR265" s="43">
        <v>3322498290</v>
      </c>
      <c r="FS265" s="43">
        <v>829803616</v>
      </c>
      <c r="FT265" s="43">
        <v>3473712</v>
      </c>
      <c r="FU265" s="43">
        <v>242948252</v>
      </c>
      <c r="FV265" s="43">
        <v>384378091</v>
      </c>
      <c r="FW265" s="43">
        <v>3145419</v>
      </c>
      <c r="FX265" s="43">
        <v>381232672</v>
      </c>
      <c r="FY265" s="43">
        <v>1563840</v>
      </c>
      <c r="FZ265" s="43">
        <v>2586955</v>
      </c>
      <c r="GA265" s="43">
        <v>130876475</v>
      </c>
      <c r="GB265" s="43">
        <v>63976291</v>
      </c>
      <c r="GC265" s="43">
        <v>54297567</v>
      </c>
      <c r="GD265" s="43">
        <v>0</v>
      </c>
      <c r="GE265" s="43">
        <v>54297567</v>
      </c>
      <c r="GF265" s="43">
        <v>0</v>
      </c>
      <c r="GG265" s="43">
        <v>2011190</v>
      </c>
      <c r="GH265" s="43">
        <v>100067287</v>
      </c>
      <c r="GI265" s="43">
        <v>686545026</v>
      </c>
      <c r="GJ265" s="43">
        <v>686545025</v>
      </c>
      <c r="GK265" s="43">
        <v>1</v>
      </c>
      <c r="GL265" s="43">
        <v>1649773604</v>
      </c>
      <c r="GM265" s="43">
        <v>53342203</v>
      </c>
      <c r="GN265" s="43">
        <v>3298976</v>
      </c>
      <c r="GO265" s="43">
        <v>1062630</v>
      </c>
      <c r="GP265" s="43">
        <v>713491476</v>
      </c>
      <c r="GQ265" s="43">
        <v>138930478</v>
      </c>
      <c r="GR265" s="43">
        <v>1221891</v>
      </c>
      <c r="GS265" s="43">
        <v>1</v>
      </c>
      <c r="GT265" s="43">
        <v>738425949</v>
      </c>
      <c r="GU265" s="43">
        <v>63962367821</v>
      </c>
      <c r="GV265" s="43">
        <v>381623735</v>
      </c>
      <c r="GW265" s="43">
        <v>5184679</v>
      </c>
      <c r="GX265" s="43">
        <v>0</v>
      </c>
      <c r="GY265" s="43">
        <v>0</v>
      </c>
      <c r="GZ265" s="43">
        <v>2</v>
      </c>
      <c r="HA265" s="43">
        <v>1</v>
      </c>
      <c r="HB265" s="43">
        <v>48193383000</v>
      </c>
      <c r="HC265" s="43">
        <v>1</v>
      </c>
      <c r="HD265" s="43">
        <v>15382176403</v>
      </c>
      <c r="HE265" s="43">
        <v>0</v>
      </c>
      <c r="HF265" s="43">
        <v>0</v>
      </c>
      <c r="HG265" s="43">
        <v>0</v>
      </c>
      <c r="HH265" s="30">
        <f t="shared" si="156"/>
        <v>1</v>
      </c>
      <c r="HI265" s="30">
        <f t="shared" si="157"/>
        <v>1</v>
      </c>
      <c r="HJ265" s="43">
        <v>1</v>
      </c>
      <c r="HK265" s="43">
        <v>1</v>
      </c>
      <c r="HL265" s="43">
        <v>0</v>
      </c>
      <c r="HM265" s="43"/>
      <c r="HN265" s="43"/>
      <c r="HO265" s="43"/>
      <c r="HP265" s="43">
        <v>1809490110</v>
      </c>
      <c r="HQ265" s="43">
        <v>48907763</v>
      </c>
      <c r="HR265" s="43">
        <v>53501533</v>
      </c>
      <c r="HS265" s="43">
        <v>169073075</v>
      </c>
      <c r="HT265" s="43">
        <v>1538007739</v>
      </c>
      <c r="HU265" s="43">
        <v>0</v>
      </c>
      <c r="HV265" s="43">
        <v>0</v>
      </c>
      <c r="HW265" s="43">
        <v>0</v>
      </c>
      <c r="HX265" s="43">
        <f t="shared" si="158"/>
        <v>1</v>
      </c>
      <c r="HY265" s="43">
        <f t="shared" si="159"/>
        <v>1</v>
      </c>
      <c r="HZ265" s="43">
        <v>560518569690</v>
      </c>
      <c r="IA265" s="43">
        <v>537868161403</v>
      </c>
      <c r="IB265" s="43">
        <v>537868161403</v>
      </c>
      <c r="IC265" s="43">
        <v>26353045621</v>
      </c>
      <c r="ID265" s="43">
        <v>25088101111</v>
      </c>
      <c r="IE265" s="43">
        <v>0</v>
      </c>
      <c r="IF265" s="43">
        <v>1264944510</v>
      </c>
      <c r="IG265" s="43">
        <v>461178298361</v>
      </c>
      <c r="IH265" s="43">
        <v>439041769444</v>
      </c>
      <c r="II265" s="43">
        <v>0</v>
      </c>
      <c r="IJ265" s="43">
        <v>22136528917</v>
      </c>
      <c r="IK265" s="43">
        <v>0</v>
      </c>
      <c r="IL265" s="43">
        <v>26854962403</v>
      </c>
      <c r="IM265" s="43">
        <v>15901935120</v>
      </c>
      <c r="IN265" s="43">
        <v>2234843320</v>
      </c>
      <c r="IO265" s="43">
        <v>1676132491</v>
      </c>
      <c r="IP265" s="43">
        <v>22943986592</v>
      </c>
      <c r="IQ265" s="43">
        <v>3292336176</v>
      </c>
      <c r="IR265" s="43">
        <v>1820096406</v>
      </c>
      <c r="IS265" s="43">
        <v>212065551</v>
      </c>
      <c r="IT265" s="43">
        <v>159049164</v>
      </c>
      <c r="IU265" s="43">
        <v>2921221461</v>
      </c>
      <c r="IV265" s="43">
        <v>2258341695</v>
      </c>
      <c r="IW265" s="43">
        <v>209145621</v>
      </c>
      <c r="IX265" s="43">
        <v>0</v>
      </c>
      <c r="IY265" s="43">
        <v>0</v>
      </c>
      <c r="IZ265" s="43">
        <v>0</v>
      </c>
      <c r="JA265" s="43">
        <v>0</v>
      </c>
      <c r="JB265" s="43">
        <v>0</v>
      </c>
      <c r="JC265" s="43">
        <v>0</v>
      </c>
      <c r="JD265" s="43">
        <v>0</v>
      </c>
      <c r="JE265" s="43">
        <v>0</v>
      </c>
      <c r="JF265" s="43">
        <v>0</v>
      </c>
      <c r="JG265" s="43">
        <v>0</v>
      </c>
      <c r="JH265" s="43">
        <v>0</v>
      </c>
      <c r="JI265" s="43">
        <v>0</v>
      </c>
      <c r="JJ265" s="43">
        <v>0</v>
      </c>
      <c r="JK265" s="43">
        <v>0</v>
      </c>
      <c r="JL265" s="43">
        <v>0</v>
      </c>
      <c r="JM265" s="43">
        <v>0</v>
      </c>
      <c r="JN265" s="43">
        <v>0</v>
      </c>
      <c r="JO265" s="43">
        <v>17508348000</v>
      </c>
      <c r="JP265" s="43">
        <v>5294294705</v>
      </c>
      <c r="JQ265" s="43">
        <v>203724889</v>
      </c>
      <c r="JR265" s="43">
        <v>0</v>
      </c>
      <c r="JS265" s="43">
        <v>0</v>
      </c>
      <c r="JT265" s="43">
        <v>0</v>
      </c>
      <c r="JU265" s="43">
        <v>0</v>
      </c>
      <c r="JV265" s="43">
        <v>0</v>
      </c>
      <c r="JW265" s="43">
        <v>0</v>
      </c>
      <c r="JX265" s="43">
        <v>0</v>
      </c>
      <c r="JY265" s="43">
        <v>0</v>
      </c>
      <c r="JZ265" s="43">
        <v>0</v>
      </c>
      <c r="KA265" s="43">
        <v>0</v>
      </c>
      <c r="KB265" s="43">
        <v>0</v>
      </c>
      <c r="KC265" s="43">
        <v>0</v>
      </c>
      <c r="KD265" s="43">
        <v>0</v>
      </c>
      <c r="KE265" s="43">
        <v>0</v>
      </c>
      <c r="KF265" s="43">
        <v>0</v>
      </c>
      <c r="KG265" s="43">
        <v>0</v>
      </c>
      <c r="KH265" s="43">
        <v>0</v>
      </c>
      <c r="KI265" s="43">
        <v>5090569816</v>
      </c>
      <c r="KJ265" s="43">
        <v>0</v>
      </c>
      <c r="KK265" s="43">
        <v>0</v>
      </c>
      <c r="KL265" s="43">
        <v>0</v>
      </c>
      <c r="KM265" s="43">
        <v>17356113582</v>
      </c>
      <c r="KN265" s="43">
        <v>11549714907</v>
      </c>
      <c r="KO265" s="43">
        <v>340004644</v>
      </c>
      <c r="KP265" s="43">
        <v>156602680</v>
      </c>
      <c r="KQ265" s="43">
        <v>78294947</v>
      </c>
      <c r="KR265" s="43">
        <v>0</v>
      </c>
      <c r="KS265" s="43">
        <v>29363315</v>
      </c>
      <c r="KT265" s="43">
        <v>39585160</v>
      </c>
      <c r="KU265" s="43">
        <v>0</v>
      </c>
      <c r="KV265" s="43">
        <v>658327522</v>
      </c>
      <c r="KW265" s="43">
        <v>0</v>
      </c>
      <c r="KX265" s="43">
        <v>8512804</v>
      </c>
      <c r="KY265" s="43">
        <v>25917280</v>
      </c>
      <c r="KZ265" s="43">
        <v>29437671</v>
      </c>
      <c r="LA265" s="43">
        <v>117529804</v>
      </c>
      <c r="LB265" s="43">
        <v>20656757</v>
      </c>
      <c r="LC265" s="43">
        <v>42293214</v>
      </c>
      <c r="LD265" s="43">
        <v>4021771945</v>
      </c>
      <c r="LE265" s="43">
        <v>2592015</v>
      </c>
      <c r="LF265" s="43">
        <v>7697229</v>
      </c>
      <c r="LG265" s="43">
        <v>0</v>
      </c>
      <c r="LH265" s="43">
        <v>55367483</v>
      </c>
      <c r="LI265" s="43">
        <v>128109131</v>
      </c>
      <c r="LJ265" s="43">
        <v>1</v>
      </c>
      <c r="LK265" s="43">
        <v>1</v>
      </c>
      <c r="LL265" s="43">
        <v>11376775</v>
      </c>
      <c r="LM265" s="43">
        <v>12632951</v>
      </c>
      <c r="LN265" s="43">
        <v>0</v>
      </c>
      <c r="LO265" s="43">
        <v>0</v>
      </c>
      <c r="LP265" s="43">
        <v>20325344</v>
      </c>
      <c r="LQ265" s="43">
        <v>0</v>
      </c>
      <c r="LR265" s="43">
        <v>0</v>
      </c>
      <c r="LS265" s="43">
        <v>0</v>
      </c>
      <c r="LT265" s="43">
        <v>0</v>
      </c>
      <c r="LU265" s="43">
        <v>0</v>
      </c>
      <c r="LV265" s="43">
        <v>0</v>
      </c>
      <c r="LW265" s="43">
        <v>0</v>
      </c>
      <c r="LX265" s="43">
        <v>0</v>
      </c>
      <c r="LY265" s="43">
        <v>0</v>
      </c>
      <c r="LZ265" s="43">
        <v>0</v>
      </c>
      <c r="MA265" s="43">
        <v>0</v>
      </c>
      <c r="MB265" s="43">
        <v>0</v>
      </c>
      <c r="MC265" s="43">
        <v>0</v>
      </c>
      <c r="MD265" s="43">
        <v>0</v>
      </c>
      <c r="ME265" s="43">
        <v>0</v>
      </c>
      <c r="MF265" s="43">
        <v>0</v>
      </c>
      <c r="MG265" s="43">
        <v>0</v>
      </c>
      <c r="MH265" s="43">
        <v>0</v>
      </c>
      <c r="MI265" s="43">
        <v>0</v>
      </c>
      <c r="MJ265" s="43">
        <v>0</v>
      </c>
      <c r="MK265" s="43">
        <v>0</v>
      </c>
      <c r="ML265" s="43">
        <v>0</v>
      </c>
      <c r="MM265" s="43">
        <v>0</v>
      </c>
      <c r="MN265" s="43">
        <v>0</v>
      </c>
      <c r="MO265" s="43">
        <v>0</v>
      </c>
      <c r="MP265" s="43">
        <v>0</v>
      </c>
      <c r="MQ265" s="43">
        <v>1781363282</v>
      </c>
      <c r="MR265" s="43">
        <v>1</v>
      </c>
      <c r="MS265" s="43">
        <v>198615980826</v>
      </c>
      <c r="MT265" s="43">
        <v>170554016771</v>
      </c>
      <c r="MU265" s="43">
        <v>0</v>
      </c>
      <c r="MV265" s="43">
        <v>8000000000</v>
      </c>
      <c r="MW265" s="43">
        <v>0</v>
      </c>
      <c r="MX265" s="43">
        <v>0</v>
      </c>
      <c r="MY265" s="43">
        <v>0</v>
      </c>
      <c r="MZ265" s="43">
        <v>114827926563</v>
      </c>
      <c r="NA265" s="43">
        <v>0</v>
      </c>
      <c r="NB265" s="43">
        <v>0</v>
      </c>
      <c r="NC265" s="43">
        <v>0</v>
      </c>
      <c r="ND265" s="43">
        <v>0</v>
      </c>
      <c r="NE265" s="43">
        <v>0</v>
      </c>
      <c r="NF265" s="43">
        <v>0</v>
      </c>
      <c r="NG265" s="43">
        <v>10265465915</v>
      </c>
      <c r="NH265" s="43">
        <v>13174832730</v>
      </c>
      <c r="NI265" s="43">
        <v>0</v>
      </c>
      <c r="NJ265" s="43">
        <v>0</v>
      </c>
      <c r="NK265" s="43">
        <v>0</v>
      </c>
      <c r="NL265" s="43">
        <v>0</v>
      </c>
      <c r="NM265" s="43">
        <v>0</v>
      </c>
      <c r="NN265" s="43">
        <v>0</v>
      </c>
      <c r="NO265" s="43">
        <v>0</v>
      </c>
      <c r="NP265" s="43">
        <v>0</v>
      </c>
      <c r="NQ265" s="43">
        <v>0</v>
      </c>
      <c r="NR265" s="43">
        <v>0</v>
      </c>
      <c r="NS265" s="43">
        <v>0</v>
      </c>
      <c r="NT265" s="43">
        <v>0</v>
      </c>
      <c r="NU265" s="43">
        <v>14098111761</v>
      </c>
      <c r="NV265" s="43">
        <v>0</v>
      </c>
      <c r="NW265" s="43">
        <v>0</v>
      </c>
      <c r="NX265" s="43">
        <v>0</v>
      </c>
      <c r="NY265" s="43">
        <v>0</v>
      </c>
      <c r="NZ265" s="43">
        <v>0</v>
      </c>
      <c r="OA265" s="43">
        <v>0</v>
      </c>
      <c r="OB265" s="43">
        <v>0</v>
      </c>
      <c r="OC265" s="43">
        <v>0</v>
      </c>
      <c r="OD265" s="43">
        <v>0</v>
      </c>
      <c r="OE265" s="43">
        <v>0</v>
      </c>
      <c r="OF265" s="43">
        <v>0</v>
      </c>
      <c r="OG265" s="43">
        <v>0</v>
      </c>
      <c r="OH265" s="43">
        <v>0</v>
      </c>
      <c r="OI265" s="43">
        <v>0</v>
      </c>
      <c r="OJ265" s="43">
        <v>0</v>
      </c>
      <c r="OK265" s="43"/>
      <c r="OL265" s="43"/>
      <c r="OM265" s="43"/>
      <c r="ON265" s="43"/>
      <c r="OO265" s="43"/>
      <c r="OP265" s="43"/>
      <c r="OQ265" s="43"/>
      <c r="OR265" s="43"/>
      <c r="OS265" s="43"/>
      <c r="OT265" s="43"/>
      <c r="OU265" s="43"/>
      <c r="OV265" s="43"/>
      <c r="OW265" s="43"/>
      <c r="OX265" s="43"/>
      <c r="OY265" s="43"/>
      <c r="OZ265" s="43"/>
      <c r="PA265" s="43"/>
      <c r="PB265" s="43"/>
      <c r="PC265" s="43"/>
      <c r="PD265" s="43"/>
      <c r="PE265" s="43"/>
      <c r="PF265" s="43"/>
      <c r="PG265" s="43"/>
      <c r="PH265" s="43"/>
      <c r="PI265" s="43"/>
      <c r="PJ265" s="43"/>
      <c r="PK265" s="43"/>
      <c r="PL265" s="43"/>
      <c r="PM265" s="43"/>
      <c r="PN265" s="43"/>
      <c r="PO265" s="43"/>
      <c r="PP265" s="43"/>
      <c r="PQ265" s="43"/>
      <c r="PR265" s="43"/>
      <c r="PS265" s="43"/>
      <c r="PT265" s="43"/>
      <c r="PU265" s="43"/>
      <c r="PV265" s="43"/>
      <c r="PW265" s="43"/>
      <c r="PX265" s="43"/>
      <c r="PY265" s="43"/>
      <c r="PZ265" s="43"/>
      <c r="QA265" s="43"/>
      <c r="QB265" s="43"/>
      <c r="QC265" s="43">
        <v>0</v>
      </c>
      <c r="QD265" s="43">
        <v>0</v>
      </c>
      <c r="QE265" s="43">
        <v>0</v>
      </c>
      <c r="QF265" s="43">
        <v>0</v>
      </c>
      <c r="QG265" s="43">
        <v>0</v>
      </c>
      <c r="QH265" s="43">
        <v>0</v>
      </c>
      <c r="QI265" s="43">
        <v>0</v>
      </c>
      <c r="QJ265" s="43">
        <v>0</v>
      </c>
      <c r="QK265" s="43">
        <v>0</v>
      </c>
      <c r="QL265" s="43">
        <v>0</v>
      </c>
      <c r="QM265" s="43">
        <v>0</v>
      </c>
      <c r="QN265" s="43">
        <v>0</v>
      </c>
      <c r="QO265" s="43">
        <v>1035149644682</v>
      </c>
      <c r="QP265" s="43">
        <v>4479669331</v>
      </c>
      <c r="QQ265" s="43">
        <v>343200000</v>
      </c>
      <c r="QR265" s="43">
        <v>239200000</v>
      </c>
      <c r="QS265" s="43">
        <v>104000000</v>
      </c>
      <c r="QT265" s="43">
        <v>0</v>
      </c>
      <c r="QU265" s="43">
        <v>0</v>
      </c>
      <c r="QV265" s="43">
        <v>0</v>
      </c>
      <c r="QW265" s="43">
        <v>4136469331</v>
      </c>
      <c r="QX265" s="43">
        <v>4127438217</v>
      </c>
      <c r="QY265" s="43">
        <v>9031114</v>
      </c>
      <c r="QZ265" s="43">
        <v>0</v>
      </c>
      <c r="RA265" s="43">
        <v>0</v>
      </c>
      <c r="RB265" s="43">
        <v>73400000000</v>
      </c>
      <c r="RC265" s="43">
        <v>73400000000</v>
      </c>
      <c r="RD265" s="43">
        <v>73400000000</v>
      </c>
      <c r="RE265" s="43">
        <v>0</v>
      </c>
      <c r="RF265" s="43">
        <v>0</v>
      </c>
      <c r="RG265" s="43">
        <v>0</v>
      </c>
      <c r="RH265" s="43">
        <v>0</v>
      </c>
      <c r="RI265" s="43">
        <v>957269975351</v>
      </c>
      <c r="RJ265" s="43">
        <v>70092794668</v>
      </c>
      <c r="RK265" s="43">
        <v>70092794668</v>
      </c>
      <c r="RL265" s="43">
        <v>45911141254</v>
      </c>
      <c r="RM265" s="43">
        <v>7215198330</v>
      </c>
      <c r="RN265" s="43">
        <v>2287521228</v>
      </c>
      <c r="RO265" s="43">
        <v>1</v>
      </c>
      <c r="RP265" s="43">
        <v>0</v>
      </c>
      <c r="RQ265" s="43">
        <v>0</v>
      </c>
      <c r="RR265" s="43">
        <v>0</v>
      </c>
      <c r="RS265" s="43">
        <v>1</v>
      </c>
      <c r="RT265" s="43">
        <v>68600000</v>
      </c>
      <c r="RU265" s="43">
        <v>14515358699</v>
      </c>
      <c r="RV265" s="43">
        <v>58906021</v>
      </c>
      <c r="RW265" s="43">
        <v>36069134</v>
      </c>
      <c r="RX265" s="43">
        <v>0</v>
      </c>
      <c r="RY265" s="43">
        <v>0</v>
      </c>
      <c r="RZ265" s="43">
        <v>0</v>
      </c>
      <c r="SA265" s="43">
        <v>0</v>
      </c>
      <c r="SB265" s="43">
        <v>0</v>
      </c>
      <c r="SC265" s="43">
        <v>0</v>
      </c>
      <c r="SD265" s="43">
        <v>0</v>
      </c>
      <c r="SE265" s="43">
        <v>0</v>
      </c>
      <c r="SF265" s="43">
        <v>0</v>
      </c>
      <c r="SG265" s="43">
        <v>0</v>
      </c>
      <c r="SH265" s="43">
        <v>0</v>
      </c>
      <c r="SI265" s="43">
        <v>0</v>
      </c>
      <c r="SJ265" s="43">
        <v>0</v>
      </c>
      <c r="SK265" s="43">
        <v>0</v>
      </c>
      <c r="SL265" s="43">
        <v>0</v>
      </c>
      <c r="SM265" s="43">
        <v>0</v>
      </c>
      <c r="SN265" s="43">
        <v>0</v>
      </c>
      <c r="SO265" s="43">
        <v>0</v>
      </c>
      <c r="SP265" s="43">
        <v>0</v>
      </c>
      <c r="SQ265" s="43">
        <v>0</v>
      </c>
      <c r="SR265" s="43">
        <v>0</v>
      </c>
      <c r="SS265" s="43">
        <v>0</v>
      </c>
      <c r="ST265" s="43">
        <v>0</v>
      </c>
      <c r="SU265" s="43">
        <v>0</v>
      </c>
      <c r="SV265" s="43">
        <v>0</v>
      </c>
      <c r="SW265" s="43">
        <v>0</v>
      </c>
      <c r="SX265" s="43">
        <v>0</v>
      </c>
      <c r="SY265" s="43">
        <v>0</v>
      </c>
      <c r="SZ265" s="43">
        <v>0</v>
      </c>
      <c r="TA265" s="43">
        <v>0</v>
      </c>
      <c r="TB265" s="43">
        <v>0</v>
      </c>
      <c r="TC265" s="43">
        <v>0</v>
      </c>
      <c r="TD265" s="43">
        <v>0</v>
      </c>
      <c r="TE265" s="43">
        <v>0</v>
      </c>
      <c r="TF265" s="43">
        <v>0</v>
      </c>
      <c r="TG265" s="43">
        <v>0</v>
      </c>
      <c r="TH265" s="43">
        <v>0</v>
      </c>
      <c r="TI265" s="30">
        <v>9502719559</v>
      </c>
      <c r="TJ265" s="30">
        <v>880386300000</v>
      </c>
      <c r="TK265" s="43">
        <v>886552807399</v>
      </c>
      <c r="TL265" s="43">
        <v>542886300000</v>
      </c>
      <c r="TM265" s="43">
        <v>4166507399</v>
      </c>
      <c r="TN265" s="43">
        <v>4166507399</v>
      </c>
      <c r="TO265" s="43">
        <v>0</v>
      </c>
      <c r="TP265" s="43">
        <v>2000000000</v>
      </c>
      <c r="TQ265" s="43">
        <v>2000000000</v>
      </c>
      <c r="TR265" s="43">
        <v>0</v>
      </c>
      <c r="TS265" s="43">
        <v>337500000000</v>
      </c>
      <c r="TT265" s="43"/>
      <c r="TU265" s="43">
        <v>624373284</v>
      </c>
      <c r="TV265" s="43">
        <v>0</v>
      </c>
      <c r="TW265" s="43">
        <v>14209130</v>
      </c>
      <c r="TX265" s="43">
        <v>6297955</v>
      </c>
      <c r="TY265" s="43">
        <v>603866199</v>
      </c>
      <c r="TZ265" s="43">
        <v>0</v>
      </c>
      <c r="UA265" s="43">
        <v>0</v>
      </c>
      <c r="UB265" s="43">
        <v>0</v>
      </c>
      <c r="UC265" s="43">
        <v>0</v>
      </c>
      <c r="UD265" s="43">
        <v>0</v>
      </c>
      <c r="UE265" s="43">
        <v>0</v>
      </c>
      <c r="UF265" s="43">
        <v>0</v>
      </c>
      <c r="UG265" s="43">
        <v>2899634561795</v>
      </c>
      <c r="UH265" s="1" t="s">
        <v>141</v>
      </c>
    </row>
    <row r="266" spans="1:554">
      <c r="A266" s="733"/>
      <c r="B266" s="65">
        <v>2011</v>
      </c>
      <c r="C266" s="43">
        <v>1813719722452</v>
      </c>
      <c r="D266" s="43">
        <v>1000755500001</v>
      </c>
      <c r="E266" s="43">
        <v>847490805907</v>
      </c>
      <c r="F266" s="43">
        <v>107915107</v>
      </c>
      <c r="G266" s="43">
        <v>45413845</v>
      </c>
      <c r="H266" s="43">
        <v>351288311056</v>
      </c>
      <c r="I266" s="43">
        <v>307623173992</v>
      </c>
      <c r="J266" s="43">
        <v>43665137064</v>
      </c>
      <c r="K266" s="43">
        <v>0</v>
      </c>
      <c r="L266" s="43">
        <v>50397528000</v>
      </c>
      <c r="M266" s="43">
        <v>352394470620</v>
      </c>
      <c r="N266" s="43">
        <v>352394470620</v>
      </c>
      <c r="O266" s="43">
        <v>0</v>
      </c>
      <c r="P266" s="43">
        <v>21802844243</v>
      </c>
      <c r="Q266" s="43">
        <v>38763391768</v>
      </c>
      <c r="R266" s="43">
        <v>32690931268</v>
      </c>
      <c r="S266" s="43">
        <v>153264694094</v>
      </c>
      <c r="T266" s="43">
        <v>41269675600</v>
      </c>
      <c r="U266" s="43">
        <v>48552559529</v>
      </c>
      <c r="V266" s="43">
        <v>89822235129</v>
      </c>
      <c r="W266" s="43">
        <v>1814685061</v>
      </c>
      <c r="X266" s="43">
        <v>16719682232</v>
      </c>
      <c r="Y266" s="43">
        <v>1095799040</v>
      </c>
      <c r="Z266" s="43"/>
      <c r="AA266" s="43"/>
      <c r="AB266" s="43">
        <v>1211736871</v>
      </c>
      <c r="AC266" s="43">
        <v>311953228</v>
      </c>
      <c r="AD266" s="43">
        <v>36919602533</v>
      </c>
      <c r="AE266" s="43">
        <v>5369000000</v>
      </c>
      <c r="AF266" s="43">
        <v>5369000000</v>
      </c>
      <c r="AG266" s="43">
        <v>0</v>
      </c>
      <c r="AH266" s="43">
        <v>0</v>
      </c>
      <c r="AI266" s="43">
        <v>812964222451</v>
      </c>
      <c r="AJ266" s="43">
        <v>2782083815</v>
      </c>
      <c r="AK266" s="43">
        <v>1339737940</v>
      </c>
      <c r="AL266" s="43">
        <v>8056764</v>
      </c>
      <c r="AM266" s="43">
        <v>1434289111</v>
      </c>
      <c r="AN266" s="43">
        <v>0</v>
      </c>
      <c r="AO266" s="43">
        <v>14708255037</v>
      </c>
      <c r="AP266" s="43">
        <v>14291458150</v>
      </c>
      <c r="AQ266" s="43">
        <v>55917191</v>
      </c>
      <c r="AR266" s="43">
        <v>137445343</v>
      </c>
      <c r="AS266" s="43">
        <v>916025</v>
      </c>
      <c r="AT266" s="43">
        <v>0</v>
      </c>
      <c r="AU266" s="43">
        <v>129818327</v>
      </c>
      <c r="AV266" s="43">
        <v>0</v>
      </c>
      <c r="AW266" s="43">
        <v>1</v>
      </c>
      <c r="AX266" s="43">
        <v>92700000</v>
      </c>
      <c r="AY266" s="43">
        <v>0</v>
      </c>
      <c r="AZ266" s="43">
        <v>0</v>
      </c>
      <c r="BA266" s="43">
        <v>0</v>
      </c>
      <c r="BB266" s="43">
        <v>0</v>
      </c>
      <c r="BC266" s="43">
        <v>0</v>
      </c>
      <c r="BD266" s="43">
        <v>42601672698</v>
      </c>
      <c r="BE266" s="43">
        <v>1131948</v>
      </c>
      <c r="BF266" s="43">
        <v>32617070969</v>
      </c>
      <c r="BG266" s="43">
        <v>7475994660</v>
      </c>
      <c r="BH266" s="43">
        <v>2524787</v>
      </c>
      <c r="BI266" s="43">
        <v>1124879</v>
      </c>
      <c r="BJ266" s="43">
        <v>1528913</v>
      </c>
      <c r="BK266" s="43">
        <v>103700000</v>
      </c>
      <c r="BL266" s="43">
        <v>95647121</v>
      </c>
      <c r="BM266" s="43">
        <v>0</v>
      </c>
      <c r="BN266" s="43">
        <v>90245764</v>
      </c>
      <c r="BO266" s="43">
        <v>8240223</v>
      </c>
      <c r="BP266" s="43">
        <v>6516549</v>
      </c>
      <c r="BQ266" s="43">
        <v>0</v>
      </c>
      <c r="BR266" s="43">
        <v>2197946884</v>
      </c>
      <c r="BS266" s="43">
        <v>1</v>
      </c>
      <c r="BT266" s="43">
        <v>1263488200</v>
      </c>
      <c r="BU266" s="43">
        <v>1576051</v>
      </c>
      <c r="BV266" s="43">
        <v>12290763</v>
      </c>
      <c r="BW266" s="43">
        <v>19161131</v>
      </c>
      <c r="BX266" s="43">
        <v>13609862</v>
      </c>
      <c r="BY266" s="43">
        <v>1216850393</v>
      </c>
      <c r="BZ266" s="43"/>
      <c r="CA266" s="43"/>
      <c r="CB266" s="43"/>
      <c r="CC266" s="43">
        <v>1</v>
      </c>
      <c r="CD266" s="43">
        <v>58872570</v>
      </c>
      <c r="CE266" s="43">
        <v>51458069376</v>
      </c>
      <c r="CF266" s="43">
        <v>1696897887</v>
      </c>
      <c r="CG266" s="43">
        <v>29615658589</v>
      </c>
      <c r="CH266" s="43">
        <v>911719106</v>
      </c>
      <c r="CI266" s="43">
        <v>364187227</v>
      </c>
      <c r="CJ266" s="43">
        <v>12674757</v>
      </c>
      <c r="CK266" s="43">
        <v>199598116</v>
      </c>
      <c r="CL266" s="43">
        <v>50431455</v>
      </c>
      <c r="CM266" s="43">
        <v>7722743</v>
      </c>
      <c r="CN266" s="43">
        <v>9726977</v>
      </c>
      <c r="CO266" s="43">
        <v>5742128</v>
      </c>
      <c r="CP266" s="43">
        <v>78291051</v>
      </c>
      <c r="CQ266" s="43">
        <v>0</v>
      </c>
      <c r="CR266" s="43">
        <v>0</v>
      </c>
      <c r="CS266" s="43">
        <v>16663538626</v>
      </c>
      <c r="CT266" s="43">
        <v>1</v>
      </c>
      <c r="CU266" s="43">
        <v>341718262</v>
      </c>
      <c r="CV266" s="43">
        <v>478993514</v>
      </c>
      <c r="CW266" s="43">
        <v>152481107</v>
      </c>
      <c r="CX266" s="43">
        <v>103663241</v>
      </c>
      <c r="CY266" s="43">
        <v>16378053</v>
      </c>
      <c r="CZ266" s="43">
        <v>14975081839</v>
      </c>
      <c r="DA266" s="43">
        <v>13313573718</v>
      </c>
      <c r="DB266" s="43">
        <v>1358129640</v>
      </c>
      <c r="DC266" s="43">
        <v>0</v>
      </c>
      <c r="DD266" s="43">
        <v>303378481</v>
      </c>
      <c r="DE266" s="43">
        <v>140588180</v>
      </c>
      <c r="DF266" s="43">
        <v>165749952</v>
      </c>
      <c r="DG266" s="43">
        <v>288884477</v>
      </c>
      <c r="DH266" s="43">
        <v>228290271</v>
      </c>
      <c r="DI266" s="43">
        <v>61681810</v>
      </c>
      <c r="DJ266" s="43">
        <v>0</v>
      </c>
      <c r="DK266" s="43">
        <v>61681810</v>
      </c>
      <c r="DL266" s="43">
        <v>0</v>
      </c>
      <c r="DM266" s="43">
        <v>5967816019</v>
      </c>
      <c r="DN266" s="43">
        <v>449137616</v>
      </c>
      <c r="DO266" s="43">
        <v>180411039</v>
      </c>
      <c r="DP266" s="43">
        <v>114818445</v>
      </c>
      <c r="DQ266" s="43">
        <v>65592594</v>
      </c>
      <c r="DR266" s="43">
        <v>5204237726</v>
      </c>
      <c r="DS266" s="43">
        <v>164784521</v>
      </c>
      <c r="DT266" s="43">
        <v>144554485</v>
      </c>
      <c r="DU266" s="43">
        <v>19354144</v>
      </c>
      <c r="DV266" s="43">
        <v>875892</v>
      </c>
      <c r="DW266" s="43">
        <v>104617709</v>
      </c>
      <c r="DX266" s="43">
        <v>18792311</v>
      </c>
      <c r="DY266" s="43">
        <v>14211462</v>
      </c>
      <c r="DZ266" s="43">
        <v>0</v>
      </c>
      <c r="EA266" s="43">
        <v>71613935</v>
      </c>
      <c r="EB266" s="43">
        <v>1</v>
      </c>
      <c r="EC266" s="43">
        <v>776032929</v>
      </c>
      <c r="ED266" s="43">
        <v>636569</v>
      </c>
      <c r="EE266" s="43">
        <v>775229683</v>
      </c>
      <c r="EF266" s="43">
        <v>166677</v>
      </c>
      <c r="EG266" s="43">
        <v>163082913</v>
      </c>
      <c r="EH266" s="43">
        <v>162921117</v>
      </c>
      <c r="EI266" s="43">
        <v>1</v>
      </c>
      <c r="EJ266" s="43">
        <v>161795</v>
      </c>
      <c r="EK266" s="43">
        <v>400478515</v>
      </c>
      <c r="EL266" s="43">
        <v>35023738</v>
      </c>
      <c r="EM266" s="43">
        <v>6890781</v>
      </c>
      <c r="EN266" s="43">
        <v>221649566</v>
      </c>
      <c r="EO266" s="43">
        <v>20481238</v>
      </c>
      <c r="EP266" s="43">
        <v>4361245</v>
      </c>
      <c r="EQ266" s="43">
        <v>95904</v>
      </c>
      <c r="ER266" s="43">
        <v>264357</v>
      </c>
      <c r="ES266" s="43">
        <v>12273616</v>
      </c>
      <c r="ET266" s="43">
        <v>3486116</v>
      </c>
      <c r="EU266" s="43">
        <v>48130271</v>
      </c>
      <c r="EV266" s="43">
        <v>16036960</v>
      </c>
      <c r="EW266" s="43">
        <v>513987309</v>
      </c>
      <c r="EX266" s="43">
        <v>4434025</v>
      </c>
      <c r="EY266" s="43">
        <v>4031776</v>
      </c>
      <c r="EZ266" s="43">
        <v>398721191</v>
      </c>
      <c r="FA266" s="43">
        <v>106800317</v>
      </c>
      <c r="FB266" s="43">
        <v>1</v>
      </c>
      <c r="FC266" s="43">
        <v>2603507</v>
      </c>
      <c r="FD266" s="43">
        <v>1</v>
      </c>
      <c r="FE266" s="43">
        <v>0</v>
      </c>
      <c r="FF266" s="43">
        <v>2730437767</v>
      </c>
      <c r="FG266" s="43">
        <v>134029638</v>
      </c>
      <c r="FH266" s="43">
        <v>25445257</v>
      </c>
      <c r="FI266" s="43">
        <v>0</v>
      </c>
      <c r="FJ266" s="43">
        <v>93362694</v>
      </c>
      <c r="FK266" s="43">
        <v>21562358</v>
      </c>
      <c r="FL266" s="43">
        <v>0</v>
      </c>
      <c r="FM266" s="43">
        <v>0</v>
      </c>
      <c r="FN266" s="43">
        <v>1</v>
      </c>
      <c r="FO266" s="43">
        <v>71800335</v>
      </c>
      <c r="FP266" s="43">
        <v>15221687</v>
      </c>
      <c r="FQ266" s="43">
        <v>0</v>
      </c>
      <c r="FR266" s="43">
        <v>3518594901</v>
      </c>
      <c r="FS266" s="43">
        <v>850010927</v>
      </c>
      <c r="FT266" s="43">
        <v>3612660</v>
      </c>
      <c r="FU266" s="43">
        <v>252666183</v>
      </c>
      <c r="FV266" s="43">
        <v>365613963</v>
      </c>
      <c r="FW266" s="43">
        <v>1603121</v>
      </c>
      <c r="FX266" s="43">
        <v>364010842</v>
      </c>
      <c r="FY266" s="43">
        <v>1298490</v>
      </c>
      <c r="FZ266" s="43">
        <v>1479660</v>
      </c>
      <c r="GA266" s="43">
        <v>136111534</v>
      </c>
      <c r="GB266" s="43">
        <v>89228437</v>
      </c>
      <c r="GC266" s="43">
        <v>77182538</v>
      </c>
      <c r="GD266" s="43">
        <v>0</v>
      </c>
      <c r="GE266" s="43">
        <v>77182538</v>
      </c>
      <c r="GF266" s="43">
        <v>0</v>
      </c>
      <c r="GG266" s="43">
        <v>2682838</v>
      </c>
      <c r="GH266" s="43">
        <v>104069978</v>
      </c>
      <c r="GI266" s="43">
        <v>764498740</v>
      </c>
      <c r="GJ266" s="43">
        <v>764498739</v>
      </c>
      <c r="GK266" s="43">
        <v>1</v>
      </c>
      <c r="GL266" s="43">
        <v>1720149880</v>
      </c>
      <c r="GM266" s="43">
        <v>73554709</v>
      </c>
      <c r="GN266" s="43">
        <v>7721303</v>
      </c>
      <c r="GO266" s="43">
        <v>8146905</v>
      </c>
      <c r="GP266" s="43">
        <v>739890661</v>
      </c>
      <c r="GQ266" s="43">
        <v>178996555</v>
      </c>
      <c r="GR266" s="43">
        <v>735557</v>
      </c>
      <c r="GS266" s="43">
        <v>1</v>
      </c>
      <c r="GT266" s="43">
        <v>711104189</v>
      </c>
      <c r="GU266" s="43">
        <v>67499099425</v>
      </c>
      <c r="GV266" s="43">
        <v>395743814</v>
      </c>
      <c r="GW266" s="43">
        <v>6524194</v>
      </c>
      <c r="GX266" s="43">
        <v>0</v>
      </c>
      <c r="GY266" s="43">
        <v>0</v>
      </c>
      <c r="GZ266" s="43">
        <v>2</v>
      </c>
      <c r="HA266" s="43">
        <v>12049355</v>
      </c>
      <c r="HB266" s="43">
        <v>50207912131</v>
      </c>
      <c r="HC266" s="43">
        <v>0</v>
      </c>
      <c r="HD266" s="43">
        <v>16876869929</v>
      </c>
      <c r="HE266" s="43">
        <v>0</v>
      </c>
      <c r="HF266" s="43">
        <v>0</v>
      </c>
      <c r="HG266" s="43">
        <v>0</v>
      </c>
      <c r="HH266" s="30">
        <f t="shared" si="156"/>
        <v>1</v>
      </c>
      <c r="HI266" s="30">
        <f t="shared" si="157"/>
        <v>1</v>
      </c>
      <c r="HJ266" s="43">
        <v>1</v>
      </c>
      <c r="HK266" s="43">
        <v>1</v>
      </c>
      <c r="HL266" s="43">
        <v>0</v>
      </c>
      <c r="HM266" s="43"/>
      <c r="HN266" s="43"/>
      <c r="HO266" s="43"/>
      <c r="HP266" s="43">
        <v>1977777670</v>
      </c>
      <c r="HQ266" s="43">
        <v>50978567</v>
      </c>
      <c r="HR266" s="43">
        <v>68702573</v>
      </c>
      <c r="HS266" s="43">
        <v>189252693</v>
      </c>
      <c r="HT266" s="43">
        <v>1668843837</v>
      </c>
      <c r="HU266" s="43">
        <v>0</v>
      </c>
      <c r="HV266" s="43">
        <v>0</v>
      </c>
      <c r="HW266" s="43">
        <v>0</v>
      </c>
      <c r="HX266" s="43">
        <f t="shared" si="158"/>
        <v>1</v>
      </c>
      <c r="HY266" s="43">
        <f t="shared" si="159"/>
        <v>1</v>
      </c>
      <c r="HZ266" s="43">
        <v>621191970785</v>
      </c>
      <c r="IA266" s="43">
        <v>597798426827</v>
      </c>
      <c r="IB266" s="43">
        <v>579223820433</v>
      </c>
      <c r="IC266" s="43">
        <v>13480827954</v>
      </c>
      <c r="ID266" s="43">
        <v>12824399159</v>
      </c>
      <c r="IE266" s="43">
        <v>0</v>
      </c>
      <c r="IF266" s="43">
        <v>656428795</v>
      </c>
      <c r="IG266" s="43">
        <v>499869100509</v>
      </c>
      <c r="IH266" s="43">
        <v>475528720807</v>
      </c>
      <c r="II266" s="43">
        <v>0</v>
      </c>
      <c r="IJ266" s="43">
        <v>24340379702</v>
      </c>
      <c r="IK266" s="43">
        <v>0</v>
      </c>
      <c r="IL266" s="43">
        <v>37747126728</v>
      </c>
      <c r="IM266" s="43">
        <v>20693408038</v>
      </c>
      <c r="IN266" s="43">
        <v>2347926392</v>
      </c>
      <c r="IO266" s="43">
        <v>1760944795</v>
      </c>
      <c r="IP266" s="43">
        <v>33638255541</v>
      </c>
      <c r="IQ266" s="43">
        <v>3331608714</v>
      </c>
      <c r="IR266" s="43">
        <v>1826426129</v>
      </c>
      <c r="IS266" s="43">
        <v>207230926</v>
      </c>
      <c r="IT266" s="43">
        <v>155423195</v>
      </c>
      <c r="IU266" s="43">
        <v>2968954593</v>
      </c>
      <c r="IV266" s="43">
        <v>2090786890</v>
      </c>
      <c r="IW266" s="43">
        <v>184535471</v>
      </c>
      <c r="IX266" s="43">
        <v>0</v>
      </c>
      <c r="IY266" s="43">
        <v>0</v>
      </c>
      <c r="IZ266" s="43">
        <v>0</v>
      </c>
      <c r="JA266" s="43">
        <v>0</v>
      </c>
      <c r="JB266" s="43">
        <v>0</v>
      </c>
      <c r="JC266" s="43">
        <v>0</v>
      </c>
      <c r="JD266" s="43">
        <v>0</v>
      </c>
      <c r="JE266" s="43">
        <v>0</v>
      </c>
      <c r="JF266" s="43">
        <v>0</v>
      </c>
      <c r="JG266" s="43">
        <v>0</v>
      </c>
      <c r="JH266" s="43">
        <v>0</v>
      </c>
      <c r="JI266" s="43">
        <v>0</v>
      </c>
      <c r="JJ266" s="43">
        <v>0</v>
      </c>
      <c r="JK266" s="43">
        <v>0</v>
      </c>
      <c r="JL266" s="43">
        <v>0</v>
      </c>
      <c r="JM266" s="43">
        <v>18574606394</v>
      </c>
      <c r="JN266" s="43">
        <v>1</v>
      </c>
      <c r="JO266" s="43">
        <v>18574606393</v>
      </c>
      <c r="JP266" s="43">
        <v>4875990073</v>
      </c>
      <c r="JQ266" s="43">
        <v>211262710</v>
      </c>
      <c r="JR266" s="43">
        <v>0</v>
      </c>
      <c r="JS266" s="43">
        <v>0</v>
      </c>
      <c r="JT266" s="43">
        <v>0</v>
      </c>
      <c r="JU266" s="43">
        <v>0</v>
      </c>
      <c r="JV266" s="43">
        <v>0</v>
      </c>
      <c r="JW266" s="43">
        <v>0</v>
      </c>
      <c r="JX266" s="43">
        <v>0</v>
      </c>
      <c r="JY266" s="43">
        <v>0</v>
      </c>
      <c r="JZ266" s="43">
        <v>0</v>
      </c>
      <c r="KA266" s="43">
        <v>0</v>
      </c>
      <c r="KB266" s="43">
        <v>0</v>
      </c>
      <c r="KC266" s="43">
        <v>0</v>
      </c>
      <c r="KD266" s="43">
        <v>0</v>
      </c>
      <c r="KE266" s="43">
        <v>0</v>
      </c>
      <c r="KF266" s="43">
        <v>0</v>
      </c>
      <c r="KG266" s="43">
        <v>0</v>
      </c>
      <c r="KH266" s="43">
        <v>0</v>
      </c>
      <c r="KI266" s="43">
        <v>4664727363</v>
      </c>
      <c r="KJ266" s="43">
        <v>0</v>
      </c>
      <c r="KK266" s="43">
        <v>0</v>
      </c>
      <c r="KL266" s="43">
        <v>0</v>
      </c>
      <c r="KM266" s="43">
        <v>18517553885</v>
      </c>
      <c r="KN266" s="43">
        <v>11704723585</v>
      </c>
      <c r="KO266" s="43">
        <v>319474542</v>
      </c>
      <c r="KP266" s="43">
        <v>33629739</v>
      </c>
      <c r="KQ266" s="43">
        <v>71005895</v>
      </c>
      <c r="KR266" s="43">
        <v>0</v>
      </c>
      <c r="KS266" s="43">
        <v>13139881</v>
      </c>
      <c r="KT266" s="43">
        <v>37039342</v>
      </c>
      <c r="KU266" s="43">
        <v>0</v>
      </c>
      <c r="KV266" s="43">
        <v>631226977</v>
      </c>
      <c r="KW266" s="43">
        <v>0</v>
      </c>
      <c r="KX266" s="43">
        <v>8648785</v>
      </c>
      <c r="KY266" s="43">
        <v>36608313</v>
      </c>
      <c r="KZ266" s="43">
        <v>63098274</v>
      </c>
      <c r="LA266" s="43">
        <v>137455575</v>
      </c>
      <c r="LB266" s="43">
        <v>37509148</v>
      </c>
      <c r="LC266" s="43">
        <v>45412087</v>
      </c>
      <c r="LD266" s="43">
        <v>3731049762</v>
      </c>
      <c r="LE266" s="43">
        <v>2152903</v>
      </c>
      <c r="LF266" s="43">
        <v>7401408</v>
      </c>
      <c r="LG266" s="43">
        <v>0</v>
      </c>
      <c r="LH266" s="43">
        <v>51169942</v>
      </c>
      <c r="LI266" s="43">
        <v>248013560</v>
      </c>
      <c r="LJ266" s="43">
        <v>0</v>
      </c>
      <c r="LK266" s="43">
        <v>0</v>
      </c>
      <c r="LL266" s="43">
        <v>7067877</v>
      </c>
      <c r="LM266" s="43">
        <v>14889385</v>
      </c>
      <c r="LN266" s="43">
        <v>51952297</v>
      </c>
      <c r="LO266" s="43">
        <v>367103181</v>
      </c>
      <c r="LP266" s="43">
        <v>14407172</v>
      </c>
      <c r="LQ266" s="43">
        <v>883374255</v>
      </c>
      <c r="LR266" s="43">
        <v>0</v>
      </c>
      <c r="LS266" s="43">
        <v>0</v>
      </c>
      <c r="LT266" s="43">
        <v>0</v>
      </c>
      <c r="LU266" s="43">
        <v>0</v>
      </c>
      <c r="LV266" s="43">
        <v>0</v>
      </c>
      <c r="LW266" s="43">
        <v>0</v>
      </c>
      <c r="LX266" s="43">
        <v>0</v>
      </c>
      <c r="LY266" s="43">
        <v>0</v>
      </c>
      <c r="LZ266" s="43">
        <v>0</v>
      </c>
      <c r="MA266" s="43">
        <v>0</v>
      </c>
      <c r="MB266" s="43">
        <v>0</v>
      </c>
      <c r="MC266" s="43">
        <v>0</v>
      </c>
      <c r="MD266" s="43">
        <v>0</v>
      </c>
      <c r="ME266" s="43">
        <v>0</v>
      </c>
      <c r="MF266" s="43">
        <v>0</v>
      </c>
      <c r="MG266" s="43">
        <v>0</v>
      </c>
      <c r="MH266" s="43">
        <v>0</v>
      </c>
      <c r="MI266" s="43">
        <v>0</v>
      </c>
      <c r="MJ266" s="43">
        <v>0</v>
      </c>
      <c r="MK266" s="43">
        <v>0</v>
      </c>
      <c r="ML266" s="43">
        <v>0</v>
      </c>
      <c r="MM266" s="43">
        <v>0</v>
      </c>
      <c r="MN266" s="43">
        <v>0</v>
      </c>
      <c r="MO266" s="43">
        <v>0</v>
      </c>
      <c r="MP266" s="43">
        <v>0</v>
      </c>
      <c r="MQ266" s="43">
        <v>1852617813</v>
      </c>
      <c r="MR266" s="43">
        <v>1</v>
      </c>
      <c r="MS266" s="43">
        <v>194137108678</v>
      </c>
      <c r="MT266" s="43">
        <v>163627335295</v>
      </c>
      <c r="MU266" s="43">
        <v>156510332968</v>
      </c>
      <c r="MV266" s="43">
        <v>20600000000</v>
      </c>
      <c r="MW266" s="43">
        <v>0</v>
      </c>
      <c r="MX266" s="43">
        <v>0</v>
      </c>
      <c r="MY266" s="43">
        <v>0</v>
      </c>
      <c r="MZ266" s="43">
        <v>111766825363</v>
      </c>
      <c r="NA266" s="43">
        <v>9064624928</v>
      </c>
      <c r="NB266" s="43">
        <v>9064624928</v>
      </c>
      <c r="NC266" s="43">
        <v>0</v>
      </c>
      <c r="ND266" s="43">
        <v>102702200435</v>
      </c>
      <c r="NE266" s="43">
        <v>102702200435</v>
      </c>
      <c r="NF266" s="43">
        <v>0</v>
      </c>
      <c r="NG266" s="43">
        <v>10573429893</v>
      </c>
      <c r="NH266" s="43">
        <v>13570077712</v>
      </c>
      <c r="NI266" s="43">
        <v>0</v>
      </c>
      <c r="NJ266" s="43">
        <v>0</v>
      </c>
      <c r="NK266" s="43">
        <v>0</v>
      </c>
      <c r="NL266" s="43">
        <v>0</v>
      </c>
      <c r="NM266" s="43">
        <v>7117002327</v>
      </c>
      <c r="NN266" s="43">
        <v>0</v>
      </c>
      <c r="NO266" s="43">
        <v>0</v>
      </c>
      <c r="NP266" s="43">
        <v>0</v>
      </c>
      <c r="NQ266" s="43">
        <v>0</v>
      </c>
      <c r="NR266" s="43">
        <v>0</v>
      </c>
      <c r="NS266" s="43">
        <v>0</v>
      </c>
      <c r="NT266" s="43">
        <v>7117002327</v>
      </c>
      <c r="NU266" s="43">
        <v>7117002327</v>
      </c>
      <c r="NV266" s="43">
        <v>0</v>
      </c>
      <c r="NW266" s="43">
        <v>0</v>
      </c>
      <c r="NX266" s="43">
        <v>0</v>
      </c>
      <c r="NY266" s="43">
        <v>0</v>
      </c>
      <c r="NZ266" s="43">
        <v>0</v>
      </c>
      <c r="OA266" s="43">
        <v>16968975948</v>
      </c>
      <c r="OB266" s="43">
        <v>16471324935</v>
      </c>
      <c r="OC266" s="43">
        <v>0</v>
      </c>
      <c r="OD266" s="43">
        <v>0</v>
      </c>
      <c r="OE266" s="43">
        <v>0</v>
      </c>
      <c r="OF266" s="43">
        <v>16471324935</v>
      </c>
      <c r="OG266" s="43">
        <v>1335873880</v>
      </c>
      <c r="OH266" s="43">
        <v>15135451055</v>
      </c>
      <c r="OI266" s="43">
        <v>0</v>
      </c>
      <c r="OJ266" s="43">
        <v>497651013</v>
      </c>
      <c r="OK266" s="43">
        <v>0</v>
      </c>
      <c r="OL266" s="43">
        <v>0</v>
      </c>
      <c r="OM266" s="43">
        <v>0</v>
      </c>
      <c r="ON266" s="43">
        <v>0</v>
      </c>
      <c r="OO266" s="43">
        <v>497651013</v>
      </c>
      <c r="OP266" s="43">
        <v>497651013</v>
      </c>
      <c r="OQ266" s="43"/>
      <c r="OR266" s="43"/>
      <c r="OS266" s="43">
        <v>13540797435</v>
      </c>
      <c r="OT266" s="43">
        <v>12488683294</v>
      </c>
      <c r="OU266" s="43">
        <v>12488683294</v>
      </c>
      <c r="OV266" s="43">
        <v>1012869691</v>
      </c>
      <c r="OW266" s="43">
        <v>11475813603</v>
      </c>
      <c r="OX266" s="43">
        <v>0</v>
      </c>
      <c r="OY266" s="43">
        <v>0</v>
      </c>
      <c r="OZ266" s="43">
        <v>1052114141</v>
      </c>
      <c r="PA266" s="43">
        <v>0</v>
      </c>
      <c r="PB266" s="43">
        <v>0</v>
      </c>
      <c r="PC266" s="43">
        <v>0</v>
      </c>
      <c r="PD266" s="43">
        <v>0</v>
      </c>
      <c r="PE266" s="43">
        <v>0</v>
      </c>
      <c r="PF266" s="43">
        <v>0</v>
      </c>
      <c r="PG266" s="43">
        <v>0</v>
      </c>
      <c r="PH266" s="43">
        <v>0</v>
      </c>
      <c r="PI266" s="43">
        <v>0</v>
      </c>
      <c r="PJ266" s="43"/>
      <c r="PK266" s="43"/>
      <c r="PL266" s="43"/>
      <c r="PM266" s="43">
        <v>1052114141</v>
      </c>
      <c r="PN266" s="43">
        <v>1052114141</v>
      </c>
      <c r="PO266" s="43">
        <v>0</v>
      </c>
      <c r="PP266" s="43">
        <v>0</v>
      </c>
      <c r="PQ266" s="43"/>
      <c r="PR266" s="43"/>
      <c r="PS266" s="43"/>
      <c r="PT266" s="43"/>
      <c r="PU266" s="43">
        <v>0</v>
      </c>
      <c r="PV266" s="43">
        <v>0</v>
      </c>
      <c r="PW266" s="43">
        <v>0</v>
      </c>
      <c r="PX266" s="43">
        <v>0</v>
      </c>
      <c r="PY266" s="43">
        <v>0</v>
      </c>
      <c r="PZ266" s="43">
        <v>0</v>
      </c>
      <c r="QA266" s="43">
        <v>0</v>
      </c>
      <c r="QB266" s="43">
        <v>0</v>
      </c>
      <c r="QC266" s="43">
        <v>0</v>
      </c>
      <c r="QD266" s="43">
        <v>0</v>
      </c>
      <c r="QE266" s="43">
        <v>0</v>
      </c>
      <c r="QF266" s="43">
        <v>0</v>
      </c>
      <c r="QG266" s="43">
        <v>0</v>
      </c>
      <c r="QH266" s="43">
        <v>0</v>
      </c>
      <c r="QI266" s="43">
        <v>0</v>
      </c>
      <c r="QJ266" s="43">
        <v>0</v>
      </c>
      <c r="QK266" s="43">
        <v>0</v>
      </c>
      <c r="QL266" s="43">
        <v>0</v>
      </c>
      <c r="QM266" s="43">
        <v>0</v>
      </c>
      <c r="QN266" s="43">
        <v>0</v>
      </c>
      <c r="QO266" s="43">
        <v>974769806829</v>
      </c>
      <c r="QP266" s="43">
        <v>9168797729</v>
      </c>
      <c r="QQ266" s="43">
        <v>611000400</v>
      </c>
      <c r="QR266" s="43">
        <v>248050400</v>
      </c>
      <c r="QS266" s="43">
        <v>362950000</v>
      </c>
      <c r="QT266" s="43">
        <v>0</v>
      </c>
      <c r="QU266" s="43">
        <v>0</v>
      </c>
      <c r="QV266" s="43">
        <v>0</v>
      </c>
      <c r="QW266" s="43">
        <v>8557797329</v>
      </c>
      <c r="QX266" s="43">
        <v>8550841794</v>
      </c>
      <c r="QY266" s="43">
        <v>6955535</v>
      </c>
      <c r="QZ266" s="43">
        <v>0</v>
      </c>
      <c r="RA266" s="43">
        <v>0</v>
      </c>
      <c r="RB266" s="43">
        <v>170371000000</v>
      </c>
      <c r="RC266" s="43">
        <v>10000000000</v>
      </c>
      <c r="RD266" s="43">
        <v>10000000000</v>
      </c>
      <c r="RE266" s="43">
        <v>0</v>
      </c>
      <c r="RF266" s="43">
        <v>160371000000</v>
      </c>
      <c r="RG266" s="43">
        <v>0</v>
      </c>
      <c r="RH266" s="43">
        <v>160371000000</v>
      </c>
      <c r="RI266" s="43">
        <v>795230009100</v>
      </c>
      <c r="RJ266" s="43">
        <v>46406445769</v>
      </c>
      <c r="RK266" s="43">
        <v>46406445769</v>
      </c>
      <c r="RL266" s="43">
        <v>42475882421</v>
      </c>
      <c r="RM266" s="43">
        <v>2862876551</v>
      </c>
      <c r="RN266" s="43">
        <v>898488902</v>
      </c>
      <c r="RO266" s="43">
        <v>1</v>
      </c>
      <c r="RP266" s="43">
        <v>0</v>
      </c>
      <c r="RQ266" s="43">
        <v>0</v>
      </c>
      <c r="RR266" s="43">
        <v>0</v>
      </c>
      <c r="RS266" s="43">
        <v>1</v>
      </c>
      <c r="RT266" s="43">
        <v>116697891</v>
      </c>
      <c r="RU266" s="43">
        <v>0</v>
      </c>
      <c r="RV266" s="43">
        <v>31500000</v>
      </c>
      <c r="RW266" s="43">
        <v>21000000</v>
      </c>
      <c r="RX266" s="43">
        <v>0</v>
      </c>
      <c r="RY266" s="43">
        <v>0</v>
      </c>
      <c r="RZ266" s="43">
        <v>0</v>
      </c>
      <c r="SA266" s="43">
        <v>0</v>
      </c>
      <c r="SB266" s="43">
        <v>0</v>
      </c>
      <c r="SC266" s="43">
        <v>0</v>
      </c>
      <c r="SD266" s="43">
        <v>0</v>
      </c>
      <c r="SE266" s="43">
        <v>0</v>
      </c>
      <c r="SF266" s="43">
        <v>0</v>
      </c>
      <c r="SG266" s="43">
        <v>0</v>
      </c>
      <c r="SH266" s="43">
        <v>1</v>
      </c>
      <c r="SI266" s="43">
        <v>0</v>
      </c>
      <c r="SJ266" s="43">
        <v>0</v>
      </c>
      <c r="SK266" s="43">
        <v>1</v>
      </c>
      <c r="SL266" s="43">
        <v>1</v>
      </c>
      <c r="SM266" s="43">
        <v>0</v>
      </c>
      <c r="SN266" s="43">
        <v>0</v>
      </c>
      <c r="SO266" s="43">
        <v>0</v>
      </c>
      <c r="SP266" s="43">
        <v>0</v>
      </c>
      <c r="SQ266" s="43">
        <v>0</v>
      </c>
      <c r="SR266" s="43">
        <v>0</v>
      </c>
      <c r="SS266" s="43">
        <v>0</v>
      </c>
      <c r="ST266" s="43">
        <v>0</v>
      </c>
      <c r="SU266" s="43">
        <v>0</v>
      </c>
      <c r="SV266" s="43">
        <v>0</v>
      </c>
      <c r="SW266" s="43">
        <v>0</v>
      </c>
      <c r="SX266" s="43">
        <v>0</v>
      </c>
      <c r="SY266" s="43">
        <v>0</v>
      </c>
      <c r="SZ266" s="43">
        <v>0</v>
      </c>
      <c r="TA266" s="43">
        <v>0</v>
      </c>
      <c r="TB266" s="43">
        <v>0</v>
      </c>
      <c r="TC266" s="43">
        <v>0</v>
      </c>
      <c r="TD266" s="43">
        <v>0</v>
      </c>
      <c r="TE266" s="43">
        <v>0</v>
      </c>
      <c r="TF266" s="43">
        <v>0</v>
      </c>
      <c r="TG266" s="43">
        <v>0</v>
      </c>
      <c r="TH266" s="43">
        <v>0</v>
      </c>
      <c r="TI266" s="30">
        <v>3761365454</v>
      </c>
      <c r="TJ266" s="30">
        <v>747500000000</v>
      </c>
      <c r="TK266" s="43">
        <v>748424988140</v>
      </c>
      <c r="TL266" s="43">
        <v>0</v>
      </c>
      <c r="TM266" s="43">
        <v>924988140</v>
      </c>
      <c r="TN266" s="43">
        <v>924988140</v>
      </c>
      <c r="TO266" s="43">
        <v>0</v>
      </c>
      <c r="TP266" s="43">
        <v>0</v>
      </c>
      <c r="TQ266" s="43">
        <v>0</v>
      </c>
      <c r="TR266" s="43">
        <v>560000000000</v>
      </c>
      <c r="TS266" s="43">
        <v>187500000000</v>
      </c>
      <c r="TT266" s="43"/>
      <c r="TU266" s="43">
        <v>398575191</v>
      </c>
      <c r="TV266" s="43">
        <v>0</v>
      </c>
      <c r="TW266" s="43">
        <v>92192671</v>
      </c>
      <c r="TX266" s="43">
        <v>9285854</v>
      </c>
      <c r="TY266" s="43">
        <v>297096666</v>
      </c>
      <c r="TZ266" s="43">
        <v>0</v>
      </c>
      <c r="UA266" s="43">
        <v>0</v>
      </c>
      <c r="UB266" s="43">
        <v>0</v>
      </c>
      <c r="UC266" s="43">
        <v>0</v>
      </c>
      <c r="UD266" s="43">
        <v>0</v>
      </c>
      <c r="UE266" s="43">
        <v>0</v>
      </c>
      <c r="UF266" s="43">
        <v>0</v>
      </c>
      <c r="UG266" s="43">
        <v>2982626637959</v>
      </c>
      <c r="UH266" s="1" t="s">
        <v>141</v>
      </c>
    </row>
    <row r="267" spans="1:554">
      <c r="A267" s="733"/>
      <c r="B267" s="65">
        <v>2012</v>
      </c>
      <c r="C267" s="43">
        <v>1987982199997</v>
      </c>
      <c r="D267" s="43">
        <v>1077092764173</v>
      </c>
      <c r="E267" s="43">
        <v>924445639747</v>
      </c>
      <c r="F267" s="43">
        <v>138688072</v>
      </c>
      <c r="G267" s="43">
        <v>12431182</v>
      </c>
      <c r="H267" s="43">
        <v>396004175746</v>
      </c>
      <c r="I267" s="43">
        <v>346780856701</v>
      </c>
      <c r="J267" s="43">
        <v>49223319045</v>
      </c>
      <c r="K267" s="43">
        <v>0</v>
      </c>
      <c r="L267" s="43">
        <v>52136242716</v>
      </c>
      <c r="M267" s="43">
        <v>385387536505</v>
      </c>
      <c r="N267" s="43">
        <v>385387536505</v>
      </c>
      <c r="O267" s="43">
        <v>0</v>
      </c>
      <c r="P267" s="43">
        <v>22555042369</v>
      </c>
      <c r="Q267" s="43">
        <v>37637366501</v>
      </c>
      <c r="R267" s="43">
        <v>30574156656</v>
      </c>
      <c r="S267" s="43">
        <v>152647124426</v>
      </c>
      <c r="T267" s="43">
        <v>41608457882</v>
      </c>
      <c r="U267" s="43">
        <v>48951126920</v>
      </c>
      <c r="V267" s="43">
        <v>90559584802</v>
      </c>
      <c r="W267" s="43">
        <v>1544755324</v>
      </c>
      <c r="X267" s="43">
        <v>17078592623</v>
      </c>
      <c r="Y267" s="43">
        <v>1290217219</v>
      </c>
      <c r="Z267" s="43"/>
      <c r="AA267" s="43"/>
      <c r="AB267" s="43">
        <v>1253541793</v>
      </c>
      <c r="AC267" s="43">
        <v>278462423</v>
      </c>
      <c r="AD267" s="43">
        <v>38642623955</v>
      </c>
      <c r="AE267" s="43">
        <v>1999346286</v>
      </c>
      <c r="AF267" s="43">
        <v>1632119417</v>
      </c>
      <c r="AG267" s="43">
        <v>367226869</v>
      </c>
      <c r="AH267" s="43">
        <v>0</v>
      </c>
      <c r="AI267" s="43">
        <v>910889435824</v>
      </c>
      <c r="AJ267" s="43">
        <v>2039832061</v>
      </c>
      <c r="AK267" s="43">
        <v>1385958899</v>
      </c>
      <c r="AL267" s="43">
        <v>15148335</v>
      </c>
      <c r="AM267" s="43">
        <v>638724827</v>
      </c>
      <c r="AN267" s="43">
        <v>0</v>
      </c>
      <c r="AO267" s="43">
        <v>19492384925</v>
      </c>
      <c r="AP267" s="43">
        <v>19165383120</v>
      </c>
      <c r="AQ267" s="43">
        <v>30388449</v>
      </c>
      <c r="AR267" s="43">
        <v>159196843</v>
      </c>
      <c r="AS267" s="43">
        <v>938516</v>
      </c>
      <c r="AT267" s="43">
        <v>63941043</v>
      </c>
      <c r="AU267" s="43">
        <v>67059141</v>
      </c>
      <c r="AV267" s="43">
        <v>0</v>
      </c>
      <c r="AW267" s="43">
        <v>1</v>
      </c>
      <c r="AX267" s="43">
        <v>5477812</v>
      </c>
      <c r="AY267" s="43">
        <v>0</v>
      </c>
      <c r="AZ267" s="43">
        <v>0</v>
      </c>
      <c r="BA267" s="43">
        <v>0</v>
      </c>
      <c r="BB267" s="43">
        <v>0</v>
      </c>
      <c r="BC267" s="43">
        <v>0</v>
      </c>
      <c r="BD267" s="43">
        <v>48518464506</v>
      </c>
      <c r="BE267" s="43">
        <v>1027273</v>
      </c>
      <c r="BF267" s="43">
        <v>38164435976</v>
      </c>
      <c r="BG267" s="43">
        <v>7733916476</v>
      </c>
      <c r="BH267" s="43">
        <v>2611892</v>
      </c>
      <c r="BI267" s="43">
        <v>1163687</v>
      </c>
      <c r="BJ267" s="43">
        <v>103450</v>
      </c>
      <c r="BK267" s="43">
        <v>164509279</v>
      </c>
      <c r="BL267" s="43">
        <v>86350646</v>
      </c>
      <c r="BM267" s="43">
        <v>0</v>
      </c>
      <c r="BN267" s="43">
        <v>85148305</v>
      </c>
      <c r="BO267" s="43">
        <v>3869720</v>
      </c>
      <c r="BP267" s="43">
        <v>1551750</v>
      </c>
      <c r="BQ267" s="43">
        <v>0</v>
      </c>
      <c r="BR267" s="43">
        <v>2273776051</v>
      </c>
      <c r="BS267" s="43">
        <v>1</v>
      </c>
      <c r="BT267" s="43">
        <v>1299249074</v>
      </c>
      <c r="BU267" s="43">
        <v>1</v>
      </c>
      <c r="BV267" s="43">
        <v>7749012</v>
      </c>
      <c r="BW267" s="43">
        <v>15513429</v>
      </c>
      <c r="BX267" s="43">
        <v>14112774</v>
      </c>
      <c r="BY267" s="43">
        <v>1261873858</v>
      </c>
      <c r="BZ267" s="43"/>
      <c r="CA267" s="43"/>
      <c r="CB267" s="43"/>
      <c r="CC267" s="43">
        <v>56325969398</v>
      </c>
      <c r="CD267" s="43">
        <v>36269413</v>
      </c>
      <c r="CE267" s="43">
        <v>53430923809</v>
      </c>
      <c r="CF267" s="43">
        <v>1508708501</v>
      </c>
      <c r="CG267" s="43">
        <v>30637398809</v>
      </c>
      <c r="CH267" s="43">
        <v>730674514</v>
      </c>
      <c r="CI267" s="43">
        <v>242276753</v>
      </c>
      <c r="CJ267" s="43">
        <v>13112036</v>
      </c>
      <c r="CK267" s="43">
        <v>79760493</v>
      </c>
      <c r="CL267" s="43">
        <v>52171340</v>
      </c>
      <c r="CM267" s="43">
        <v>7989178</v>
      </c>
      <c r="CN267" s="43">
        <v>8251613</v>
      </c>
      <c r="CO267" s="43">
        <v>1</v>
      </c>
      <c r="CP267" s="43">
        <v>80992092</v>
      </c>
      <c r="CQ267" s="43">
        <v>0</v>
      </c>
      <c r="CR267" s="43">
        <v>0</v>
      </c>
      <c r="CS267" s="43">
        <v>18316389364</v>
      </c>
      <c r="CT267" s="43">
        <v>1</v>
      </c>
      <c r="CU267" s="43">
        <v>1</v>
      </c>
      <c r="CV267" s="43">
        <v>495518790</v>
      </c>
      <c r="CW267" s="43">
        <v>216900379</v>
      </c>
      <c r="CX267" s="43">
        <v>91441677</v>
      </c>
      <c r="CY267" s="43">
        <v>6100761</v>
      </c>
      <c r="CZ267" s="43">
        <v>17080600132</v>
      </c>
      <c r="DA267" s="43">
        <v>15332562435</v>
      </c>
      <c r="DB267" s="43">
        <v>1404985113</v>
      </c>
      <c r="DC267" s="43">
        <v>0</v>
      </c>
      <c r="DD267" s="43">
        <v>343052584</v>
      </c>
      <c r="DE267" s="43">
        <v>145438472</v>
      </c>
      <c r="DF267" s="43">
        <v>171468325</v>
      </c>
      <c r="DG267" s="43">
        <v>108920826</v>
      </c>
      <c r="DH267" s="43">
        <v>197460828</v>
      </c>
      <c r="DI267" s="43">
        <v>55239150</v>
      </c>
      <c r="DJ267" s="43">
        <v>0</v>
      </c>
      <c r="DK267" s="43">
        <v>55239150</v>
      </c>
      <c r="DL267" s="43">
        <v>1</v>
      </c>
      <c r="DM267" s="43">
        <v>6800803939</v>
      </c>
      <c r="DN267" s="43">
        <v>464632864</v>
      </c>
      <c r="DO267" s="43">
        <v>145486517</v>
      </c>
      <c r="DP267" s="43">
        <v>78089020</v>
      </c>
      <c r="DQ267" s="43">
        <v>67397497</v>
      </c>
      <c r="DR267" s="43">
        <v>6032485458</v>
      </c>
      <c r="DS267" s="43">
        <v>209054823</v>
      </c>
      <c r="DT267" s="43">
        <v>187992488</v>
      </c>
      <c r="DU267" s="43">
        <v>19600908</v>
      </c>
      <c r="DV267" s="43">
        <v>1461427</v>
      </c>
      <c r="DW267" s="43">
        <v>106925910</v>
      </c>
      <c r="DX267" s="43">
        <v>14336070</v>
      </c>
      <c r="DY267" s="43">
        <v>21742715</v>
      </c>
      <c r="DZ267" s="43">
        <v>0</v>
      </c>
      <c r="EA267" s="43">
        <v>70847124</v>
      </c>
      <c r="EB267" s="43">
        <v>1</v>
      </c>
      <c r="EC267" s="43">
        <v>852120047</v>
      </c>
      <c r="ED267" s="43">
        <v>641390</v>
      </c>
      <c r="EE267" s="43">
        <v>851306230</v>
      </c>
      <c r="EF267" s="43">
        <v>172427</v>
      </c>
      <c r="EG267" s="43">
        <v>167900176</v>
      </c>
      <c r="EH267" s="43">
        <v>167808751</v>
      </c>
      <c r="EI267" s="43">
        <v>1</v>
      </c>
      <c r="EJ267" s="43">
        <v>91424</v>
      </c>
      <c r="EK267" s="43">
        <v>493313454</v>
      </c>
      <c r="EL267" s="43">
        <v>20690000</v>
      </c>
      <c r="EM267" s="43">
        <v>7656406</v>
      </c>
      <c r="EN267" s="43">
        <v>309826057</v>
      </c>
      <c r="EO267" s="43">
        <v>22940149</v>
      </c>
      <c r="EP267" s="43">
        <v>4511708</v>
      </c>
      <c r="EQ267" s="43">
        <v>164561</v>
      </c>
      <c r="ER267" s="43">
        <v>411524</v>
      </c>
      <c r="ES267" s="43">
        <v>12697056</v>
      </c>
      <c r="ET267" s="43">
        <v>5155300</v>
      </c>
      <c r="EU267" s="43">
        <v>49790765</v>
      </c>
      <c r="EV267" s="43">
        <v>21128246</v>
      </c>
      <c r="EW267" s="43">
        <v>527114730</v>
      </c>
      <c r="EX267" s="43">
        <v>1</v>
      </c>
      <c r="EY267" s="43">
        <v>4152729</v>
      </c>
      <c r="EZ267" s="43">
        <v>412477072</v>
      </c>
      <c r="FA267" s="43">
        <v>110484928</v>
      </c>
      <c r="FB267" s="43">
        <v>1</v>
      </c>
      <c r="FC267" s="43">
        <v>2693328</v>
      </c>
      <c r="FD267" s="43">
        <v>1</v>
      </c>
      <c r="FE267" s="43">
        <v>0</v>
      </c>
      <c r="FF267" s="43">
        <v>3241331365</v>
      </c>
      <c r="FG267" s="43">
        <v>158199100</v>
      </c>
      <c r="FH267" s="43">
        <v>20815412</v>
      </c>
      <c r="FI267" s="43">
        <v>1</v>
      </c>
      <c r="FJ267" s="43">
        <v>116313358</v>
      </c>
      <c r="FK267" s="43">
        <v>29415357</v>
      </c>
      <c r="FL267" s="43">
        <v>0</v>
      </c>
      <c r="FM267" s="43">
        <v>0</v>
      </c>
      <c r="FN267" s="43">
        <v>1</v>
      </c>
      <c r="FO267" s="43">
        <v>86898000</v>
      </c>
      <c r="FP267" s="43">
        <v>21070329</v>
      </c>
      <c r="FQ267" s="43">
        <v>0</v>
      </c>
      <c r="FR267" s="43">
        <v>3344926661</v>
      </c>
      <c r="FS267" s="43">
        <v>894052771</v>
      </c>
      <c r="FT267" s="43">
        <v>3737297</v>
      </c>
      <c r="FU267" s="43">
        <v>261383166</v>
      </c>
      <c r="FV267" s="43">
        <v>424369322</v>
      </c>
      <c r="FW267" s="43">
        <v>2293322</v>
      </c>
      <c r="FX267" s="43">
        <v>422076000</v>
      </c>
      <c r="FY267" s="43">
        <v>903774</v>
      </c>
      <c r="FZ267" s="43">
        <v>2368922</v>
      </c>
      <c r="GA267" s="43">
        <v>108983472</v>
      </c>
      <c r="GB267" s="43">
        <v>92306818</v>
      </c>
      <c r="GC267" s="43">
        <v>79845336</v>
      </c>
      <c r="GD267" s="43">
        <v>0</v>
      </c>
      <c r="GE267" s="43">
        <v>79845336</v>
      </c>
      <c r="GF267" s="43">
        <v>0</v>
      </c>
      <c r="GG267" s="43">
        <v>1194668</v>
      </c>
      <c r="GH267" s="43">
        <v>107660392</v>
      </c>
      <c r="GI267" s="43">
        <v>724260397</v>
      </c>
      <c r="GJ267" s="43">
        <v>724260396</v>
      </c>
      <c r="GK267" s="43">
        <v>1</v>
      </c>
      <c r="GL267" s="43">
        <v>1537913097</v>
      </c>
      <c r="GM267" s="43">
        <v>76092346</v>
      </c>
      <c r="GN267" s="43">
        <v>2157967</v>
      </c>
      <c r="GO267" s="43">
        <v>1551750</v>
      </c>
      <c r="GP267" s="43">
        <v>629813686</v>
      </c>
      <c r="GQ267" s="43">
        <v>204855114</v>
      </c>
      <c r="GR267" s="43">
        <v>621321</v>
      </c>
      <c r="GS267" s="43">
        <v>0</v>
      </c>
      <c r="GT267" s="43">
        <v>622820913</v>
      </c>
      <c r="GU267" s="43">
        <v>103696014242</v>
      </c>
      <c r="GV267" s="43">
        <v>1</v>
      </c>
      <c r="GW267" s="43">
        <v>6765589</v>
      </c>
      <c r="GX267" s="43">
        <v>0</v>
      </c>
      <c r="GY267" s="43">
        <v>0</v>
      </c>
      <c r="GZ267" s="43">
        <v>23404388816</v>
      </c>
      <c r="HA267" s="43">
        <v>12465058</v>
      </c>
      <c r="HB267" s="43">
        <v>62550802271</v>
      </c>
      <c r="HC267" s="43">
        <v>1</v>
      </c>
      <c r="HD267" s="43">
        <v>17688099401</v>
      </c>
      <c r="HE267" s="43">
        <v>33493105</v>
      </c>
      <c r="HF267" s="43">
        <v>0</v>
      </c>
      <c r="HG267" s="43">
        <v>0</v>
      </c>
      <c r="HH267" s="30">
        <f t="shared" si="156"/>
        <v>18103750000</v>
      </c>
      <c r="HI267" s="30">
        <f t="shared" si="157"/>
        <v>4330469286</v>
      </c>
      <c r="HJ267" s="43">
        <v>18103750000</v>
      </c>
      <c r="HK267" s="43">
        <v>4330469286</v>
      </c>
      <c r="HL267" s="43">
        <v>970169530</v>
      </c>
      <c r="HM267" s="43"/>
      <c r="HN267" s="43"/>
      <c r="HO267" s="43"/>
      <c r="HP267" s="43">
        <v>1798015040</v>
      </c>
      <c r="HQ267" s="43">
        <v>1</v>
      </c>
      <c r="HR267" s="43">
        <v>1</v>
      </c>
      <c r="HS267" s="43">
        <v>1</v>
      </c>
      <c r="HT267" s="43">
        <v>1798015037</v>
      </c>
      <c r="HU267" s="43">
        <v>0</v>
      </c>
      <c r="HV267" s="43">
        <v>0</v>
      </c>
      <c r="HW267" s="43">
        <v>0</v>
      </c>
      <c r="HX267" s="43">
        <f t="shared" si="158"/>
        <v>18103750000</v>
      </c>
      <c r="HY267" s="43">
        <f t="shared" si="159"/>
        <v>4330469286</v>
      </c>
      <c r="HZ267" s="43">
        <v>613928193972</v>
      </c>
      <c r="IA267" s="43">
        <v>581336784381</v>
      </c>
      <c r="IB267" s="43">
        <v>560658212014</v>
      </c>
      <c r="IC267" s="43">
        <v>0</v>
      </c>
      <c r="ID267" s="43">
        <v>0</v>
      </c>
      <c r="IE267" s="43">
        <v>0</v>
      </c>
      <c r="IF267" s="43">
        <v>0</v>
      </c>
      <c r="IG267" s="43">
        <v>495312906033</v>
      </c>
      <c r="IH267" s="43">
        <v>479566709000</v>
      </c>
      <c r="II267" s="43">
        <v>0</v>
      </c>
      <c r="IJ267" s="43">
        <v>15746197033</v>
      </c>
      <c r="IK267" s="43">
        <v>0</v>
      </c>
      <c r="IL267" s="43">
        <v>37571409003</v>
      </c>
      <c r="IM267" s="43">
        <v>19994809497</v>
      </c>
      <c r="IN267" s="43">
        <v>3339680800</v>
      </c>
      <c r="IO267" s="43">
        <v>2504760600</v>
      </c>
      <c r="IP267" s="43">
        <v>31726967603</v>
      </c>
      <c r="IQ267" s="43">
        <v>3415582637</v>
      </c>
      <c r="IR267" s="43">
        <v>1837152126</v>
      </c>
      <c r="IS267" s="43">
        <v>151803673</v>
      </c>
      <c r="IT267" s="43">
        <v>113852755</v>
      </c>
      <c r="IU267" s="43">
        <v>3149926209</v>
      </c>
      <c r="IV267" s="43">
        <v>2318411670</v>
      </c>
      <c r="IW267" s="43">
        <v>207941048</v>
      </c>
      <c r="IX267" s="43">
        <v>0</v>
      </c>
      <c r="IY267" s="43">
        <v>0</v>
      </c>
      <c r="IZ267" s="43">
        <v>0</v>
      </c>
      <c r="JA267" s="43">
        <v>0</v>
      </c>
      <c r="JB267" s="43">
        <v>0</v>
      </c>
      <c r="JC267" s="43">
        <v>0</v>
      </c>
      <c r="JD267" s="43">
        <v>0</v>
      </c>
      <c r="JE267" s="43">
        <v>0</v>
      </c>
      <c r="JF267" s="43">
        <v>0</v>
      </c>
      <c r="JG267" s="43">
        <v>0</v>
      </c>
      <c r="JH267" s="43">
        <v>0</v>
      </c>
      <c r="JI267" s="43">
        <v>0</v>
      </c>
      <c r="JJ267" s="43">
        <v>0</v>
      </c>
      <c r="JK267" s="43">
        <v>0</v>
      </c>
      <c r="JL267" s="43">
        <v>0</v>
      </c>
      <c r="JM267" s="43">
        <v>20678572367</v>
      </c>
      <c r="JN267" s="43">
        <v>1</v>
      </c>
      <c r="JO267" s="43">
        <v>20678572366</v>
      </c>
      <c r="JP267" s="43">
        <v>5092952405</v>
      </c>
      <c r="JQ267" s="43">
        <v>218551273</v>
      </c>
      <c r="JR267" s="43">
        <v>0</v>
      </c>
      <c r="JS267" s="43">
        <v>0</v>
      </c>
      <c r="JT267" s="43">
        <v>0</v>
      </c>
      <c r="JU267" s="43">
        <v>0</v>
      </c>
      <c r="JV267" s="43">
        <v>0</v>
      </c>
      <c r="JW267" s="43">
        <v>0</v>
      </c>
      <c r="JX267" s="43">
        <v>0</v>
      </c>
      <c r="JY267" s="43">
        <v>0</v>
      </c>
      <c r="JZ267" s="43">
        <v>0</v>
      </c>
      <c r="KA267" s="43">
        <v>0</v>
      </c>
      <c r="KB267" s="43">
        <v>0</v>
      </c>
      <c r="KC267" s="43">
        <v>0</v>
      </c>
      <c r="KD267" s="43">
        <v>0</v>
      </c>
      <c r="KE267" s="43">
        <v>0</v>
      </c>
      <c r="KF267" s="43">
        <v>0</v>
      </c>
      <c r="KG267" s="43">
        <v>0</v>
      </c>
      <c r="KH267" s="43">
        <v>0</v>
      </c>
      <c r="KI267" s="43">
        <v>4874401132</v>
      </c>
      <c r="KJ267" s="43">
        <v>0</v>
      </c>
      <c r="KK267" s="43">
        <v>0</v>
      </c>
      <c r="KL267" s="43">
        <v>0</v>
      </c>
      <c r="KM267" s="43">
        <v>27498457186</v>
      </c>
      <c r="KN267" s="43">
        <v>13965720291</v>
      </c>
      <c r="KO267" s="43">
        <v>361053425</v>
      </c>
      <c r="KP267" s="43">
        <v>31833282</v>
      </c>
      <c r="KQ267" s="43">
        <v>42685356</v>
      </c>
      <c r="KR267" s="43">
        <v>0</v>
      </c>
      <c r="KS267" s="43">
        <v>19047824</v>
      </c>
      <c r="KT267" s="43">
        <v>41873848</v>
      </c>
      <c r="KU267" s="43">
        <v>0</v>
      </c>
      <c r="KV267" s="43">
        <v>674391398</v>
      </c>
      <c r="KW267" s="43">
        <v>0</v>
      </c>
      <c r="KX267" s="43">
        <v>8544125</v>
      </c>
      <c r="KY267" s="43">
        <v>46077442</v>
      </c>
      <c r="KZ267" s="43">
        <v>85355217</v>
      </c>
      <c r="LA267" s="43">
        <v>204917896</v>
      </c>
      <c r="LB267" s="43">
        <v>53514546</v>
      </c>
      <c r="LC267" s="43">
        <v>55488330</v>
      </c>
      <c r="LD267" s="43">
        <v>3923047120</v>
      </c>
      <c r="LE267" s="43">
        <v>3151305</v>
      </c>
      <c r="LF267" s="43">
        <v>40843435</v>
      </c>
      <c r="LG267" s="43">
        <v>0</v>
      </c>
      <c r="LH267" s="43">
        <v>60343316</v>
      </c>
      <c r="LI267" s="43">
        <v>261415150</v>
      </c>
      <c r="LJ267" s="43">
        <v>1</v>
      </c>
      <c r="LK267" s="43">
        <v>1</v>
      </c>
      <c r="LL267" s="43">
        <v>6064043</v>
      </c>
      <c r="LM267" s="43">
        <v>13879503</v>
      </c>
      <c r="LN267" s="43">
        <v>48287064</v>
      </c>
      <c r="LO267" s="43">
        <v>440608586</v>
      </c>
      <c r="LP267" s="43">
        <v>12477874</v>
      </c>
      <c r="LQ267" s="43">
        <v>1210279350</v>
      </c>
      <c r="LR267" s="43">
        <v>5074261</v>
      </c>
      <c r="LS267" s="43">
        <v>1131632022</v>
      </c>
      <c r="LT267" s="43">
        <v>0</v>
      </c>
      <c r="LU267" s="43">
        <v>2268725745</v>
      </c>
      <c r="LV267" s="43">
        <v>3245307</v>
      </c>
      <c r="LW267" s="43">
        <v>52644515</v>
      </c>
      <c r="LX267" s="43">
        <v>16767024</v>
      </c>
      <c r="LY267" s="43">
        <v>12818208</v>
      </c>
      <c r="LZ267" s="43">
        <v>321953689</v>
      </c>
      <c r="MA267" s="43">
        <v>535605498</v>
      </c>
      <c r="MB267" s="43">
        <v>276072654</v>
      </c>
      <c r="MC267" s="43">
        <v>336278525</v>
      </c>
      <c r="MD267" s="43">
        <v>2182173</v>
      </c>
      <c r="ME267" s="43">
        <v>124540286</v>
      </c>
      <c r="MF267" s="43">
        <v>321400855</v>
      </c>
      <c r="MG267" s="43">
        <v>478616696</v>
      </c>
      <c r="MH267" s="43">
        <v>0</v>
      </c>
      <c r="MI267" s="43">
        <v>0</v>
      </c>
      <c r="MJ267" s="43">
        <v>0</v>
      </c>
      <c r="MK267" s="43">
        <v>0</v>
      </c>
      <c r="ML267" s="43">
        <v>0</v>
      </c>
      <c r="MM267" s="43">
        <v>0</v>
      </c>
      <c r="MN267" s="43">
        <v>0</v>
      </c>
      <c r="MO267" s="43">
        <v>0</v>
      </c>
      <c r="MP267" s="43">
        <v>0</v>
      </c>
      <c r="MQ267" s="43">
        <v>1921164672</v>
      </c>
      <c r="MR267" s="43">
        <v>1</v>
      </c>
      <c r="MS267" s="43">
        <v>201396201994</v>
      </c>
      <c r="MT267" s="43">
        <v>172373364208</v>
      </c>
      <c r="MU267" s="43">
        <v>167256907480</v>
      </c>
      <c r="MV267" s="43">
        <v>21310700000</v>
      </c>
      <c r="MW267" s="43">
        <v>0</v>
      </c>
      <c r="MX267" s="43">
        <v>0</v>
      </c>
      <c r="MY267" s="43">
        <v>0</v>
      </c>
      <c r="MZ267" s="43">
        <v>112029910584</v>
      </c>
      <c r="NA267" s="43">
        <v>9062144263</v>
      </c>
      <c r="NB267" s="43">
        <v>9062144262</v>
      </c>
      <c r="NC267" s="43">
        <v>1</v>
      </c>
      <c r="ND267" s="43">
        <v>102967766321</v>
      </c>
      <c r="NE267" s="43">
        <v>102967766320</v>
      </c>
      <c r="NF267" s="43">
        <v>1</v>
      </c>
      <c r="NG267" s="43">
        <v>10938213224</v>
      </c>
      <c r="NH267" s="43">
        <v>22978083672</v>
      </c>
      <c r="NI267" s="43">
        <v>0</v>
      </c>
      <c r="NJ267" s="43">
        <v>0</v>
      </c>
      <c r="NK267" s="43">
        <v>0</v>
      </c>
      <c r="NL267" s="43">
        <v>0</v>
      </c>
      <c r="NM267" s="43">
        <v>5116456728</v>
      </c>
      <c r="NN267" s="43">
        <v>0</v>
      </c>
      <c r="NO267" s="43">
        <v>0</v>
      </c>
      <c r="NP267" s="43">
        <v>0</v>
      </c>
      <c r="NQ267" s="43">
        <v>0</v>
      </c>
      <c r="NR267" s="43">
        <v>0</v>
      </c>
      <c r="NS267" s="43">
        <v>0</v>
      </c>
      <c r="NT267" s="43">
        <v>5116456728</v>
      </c>
      <c r="NU267" s="43">
        <v>5116456728</v>
      </c>
      <c r="NV267" s="43">
        <v>0</v>
      </c>
      <c r="NW267" s="43">
        <v>0</v>
      </c>
      <c r="NX267" s="43">
        <v>0</v>
      </c>
      <c r="NY267" s="43">
        <v>0</v>
      </c>
      <c r="NZ267" s="43">
        <v>0</v>
      </c>
      <c r="OA267" s="43">
        <v>15200431896</v>
      </c>
      <c r="OB267" s="43">
        <v>15160431896</v>
      </c>
      <c r="OC267" s="43">
        <v>0</v>
      </c>
      <c r="OD267" s="43">
        <v>0</v>
      </c>
      <c r="OE267" s="43">
        <v>0</v>
      </c>
      <c r="OF267" s="43">
        <v>15160431896</v>
      </c>
      <c r="OG267" s="43">
        <v>0</v>
      </c>
      <c r="OH267" s="43">
        <v>15160431896</v>
      </c>
      <c r="OI267" s="43">
        <v>0</v>
      </c>
      <c r="OJ267" s="43">
        <v>40000000</v>
      </c>
      <c r="OK267" s="43">
        <v>0</v>
      </c>
      <c r="OL267" s="43">
        <v>0</v>
      </c>
      <c r="OM267" s="43">
        <v>0</v>
      </c>
      <c r="ON267" s="43">
        <v>0</v>
      </c>
      <c r="OO267" s="43">
        <v>40000000</v>
      </c>
      <c r="OP267" s="43">
        <v>40000000</v>
      </c>
      <c r="OQ267" s="43"/>
      <c r="OR267" s="43"/>
      <c r="OS267" s="43">
        <v>13822405890</v>
      </c>
      <c r="OT267" s="43">
        <v>13592405890</v>
      </c>
      <c r="OU267" s="43">
        <v>13592405890</v>
      </c>
      <c r="OV267" s="43">
        <v>881717862</v>
      </c>
      <c r="OW267" s="43">
        <v>12710688028</v>
      </c>
      <c r="OX267" s="43">
        <v>0</v>
      </c>
      <c r="OY267" s="43"/>
      <c r="OZ267" s="43">
        <v>230000000</v>
      </c>
      <c r="PA267" s="43">
        <v>0</v>
      </c>
      <c r="PB267" s="43"/>
      <c r="PC267" s="43">
        <v>0</v>
      </c>
      <c r="PD267" s="43"/>
      <c r="PE267" s="43"/>
      <c r="PF267" s="43"/>
      <c r="PG267" s="43">
        <v>0</v>
      </c>
      <c r="PH267" s="43">
        <v>0</v>
      </c>
      <c r="PI267" s="43">
        <v>0</v>
      </c>
      <c r="PJ267" s="43"/>
      <c r="PK267" s="43"/>
      <c r="PL267" s="43"/>
      <c r="PM267" s="43">
        <v>230000000</v>
      </c>
      <c r="PN267" s="43">
        <v>230000000</v>
      </c>
      <c r="PO267" s="43">
        <v>0</v>
      </c>
      <c r="PP267" s="43">
        <v>0</v>
      </c>
      <c r="PQ267" s="43"/>
      <c r="PR267" s="43"/>
      <c r="PS267" s="43"/>
      <c r="PT267" s="43"/>
      <c r="PU267" s="43">
        <v>0</v>
      </c>
      <c r="PV267" s="43">
        <v>0</v>
      </c>
      <c r="PW267" s="43">
        <v>0</v>
      </c>
      <c r="PX267" s="43">
        <v>0</v>
      </c>
      <c r="PY267" s="43">
        <v>0</v>
      </c>
      <c r="PZ267" s="43">
        <v>0</v>
      </c>
      <c r="QA267" s="43">
        <v>0</v>
      </c>
      <c r="QB267" s="43">
        <v>0</v>
      </c>
      <c r="QC267" s="43">
        <v>0</v>
      </c>
      <c r="QD267" s="43">
        <v>0</v>
      </c>
      <c r="QE267" s="43">
        <v>0</v>
      </c>
      <c r="QF267" s="43">
        <v>0</v>
      </c>
      <c r="QG267" s="43">
        <v>0</v>
      </c>
      <c r="QH267" s="43">
        <v>0</v>
      </c>
      <c r="QI267" s="43">
        <v>0</v>
      </c>
      <c r="QJ267" s="43">
        <v>0</v>
      </c>
      <c r="QK267" s="43">
        <v>0</v>
      </c>
      <c r="QL267" s="43">
        <v>0</v>
      </c>
      <c r="QM267" s="43">
        <v>0</v>
      </c>
      <c r="QN267" s="43">
        <v>0</v>
      </c>
      <c r="QO267" s="43">
        <v>842837924095</v>
      </c>
      <c r="QP267" s="43">
        <v>10148430853</v>
      </c>
      <c r="QQ267" s="43">
        <v>1294750000</v>
      </c>
      <c r="QR267" s="43">
        <v>674050000</v>
      </c>
      <c r="QS267" s="43">
        <v>620700000</v>
      </c>
      <c r="QT267" s="43">
        <v>0</v>
      </c>
      <c r="QU267" s="43">
        <v>0</v>
      </c>
      <c r="QV267" s="43">
        <v>0</v>
      </c>
      <c r="QW267" s="43">
        <v>8853680853</v>
      </c>
      <c r="QX267" s="43">
        <v>8845845836</v>
      </c>
      <c r="QY267" s="43">
        <v>7835017</v>
      </c>
      <c r="QZ267" s="43">
        <v>0</v>
      </c>
      <c r="RA267" s="43">
        <v>0</v>
      </c>
      <c r="RB267" s="43">
        <v>248841000000</v>
      </c>
      <c r="RC267" s="43">
        <v>52000000000</v>
      </c>
      <c r="RD267" s="43">
        <v>52000000000</v>
      </c>
      <c r="RE267" s="43">
        <v>0</v>
      </c>
      <c r="RF267" s="43">
        <v>196841000000</v>
      </c>
      <c r="RG267" s="43">
        <v>0</v>
      </c>
      <c r="RH267" s="43">
        <v>196841000000</v>
      </c>
      <c r="RI267" s="43">
        <v>583848493242</v>
      </c>
      <c r="RJ267" s="43">
        <v>65349785804</v>
      </c>
      <c r="RK267" s="43">
        <v>65349785804</v>
      </c>
      <c r="RL267" s="43">
        <v>52528953797</v>
      </c>
      <c r="RM267" s="43">
        <v>2951000000</v>
      </c>
      <c r="RN267" s="43">
        <v>1386000000</v>
      </c>
      <c r="RO267" s="43">
        <v>1</v>
      </c>
      <c r="RP267" s="43">
        <v>0</v>
      </c>
      <c r="RQ267" s="43">
        <v>0</v>
      </c>
      <c r="RR267" s="43">
        <v>0</v>
      </c>
      <c r="RS267" s="43">
        <v>1</v>
      </c>
      <c r="RT267" s="43">
        <v>28600000</v>
      </c>
      <c r="RU267" s="43">
        <v>0</v>
      </c>
      <c r="RV267" s="43">
        <v>6300000</v>
      </c>
      <c r="RW267" s="43">
        <v>4200000</v>
      </c>
      <c r="RX267" s="43">
        <v>0</v>
      </c>
      <c r="RY267" s="43">
        <v>0</v>
      </c>
      <c r="RZ267" s="43">
        <v>0</v>
      </c>
      <c r="SA267" s="43">
        <v>0</v>
      </c>
      <c r="SB267" s="43">
        <v>0</v>
      </c>
      <c r="SC267" s="43">
        <v>0</v>
      </c>
      <c r="SD267" s="43">
        <v>0</v>
      </c>
      <c r="SE267" s="43">
        <v>0</v>
      </c>
      <c r="SF267" s="43">
        <v>0</v>
      </c>
      <c r="SG267" s="43">
        <v>1</v>
      </c>
      <c r="SH267" s="43">
        <v>444732000</v>
      </c>
      <c r="SI267" s="43">
        <v>0</v>
      </c>
      <c r="SJ267" s="43">
        <v>0</v>
      </c>
      <c r="SK267" s="43">
        <v>8000000001</v>
      </c>
      <c r="SL267" s="43">
        <v>8000000000</v>
      </c>
      <c r="SM267" s="43">
        <v>1</v>
      </c>
      <c r="SN267" s="43">
        <v>1</v>
      </c>
      <c r="SO267" s="43">
        <v>0</v>
      </c>
      <c r="SP267" s="43">
        <v>0</v>
      </c>
      <c r="SQ267" s="43">
        <v>0</v>
      </c>
      <c r="SR267" s="43">
        <v>0</v>
      </c>
      <c r="SS267" s="43">
        <v>1</v>
      </c>
      <c r="ST267" s="43">
        <v>0</v>
      </c>
      <c r="SU267" s="43">
        <v>0</v>
      </c>
      <c r="SV267" s="43">
        <v>1</v>
      </c>
      <c r="SW267" s="43">
        <v>0</v>
      </c>
      <c r="SX267" s="43">
        <v>0</v>
      </c>
      <c r="SY267" s="43">
        <v>0</v>
      </c>
      <c r="SZ267" s="43">
        <v>0</v>
      </c>
      <c r="TA267" s="43">
        <v>0</v>
      </c>
      <c r="TB267" s="43">
        <v>0</v>
      </c>
      <c r="TC267" s="43">
        <v>0</v>
      </c>
      <c r="TD267" s="43">
        <v>0</v>
      </c>
      <c r="TE267" s="43">
        <v>0</v>
      </c>
      <c r="TF267" s="43">
        <v>0</v>
      </c>
      <c r="TG267" s="43">
        <v>0</v>
      </c>
      <c r="TH267" s="43">
        <v>0</v>
      </c>
      <c r="TI267" s="30">
        <v>4337000001</v>
      </c>
      <c r="TJ267" s="30">
        <v>517044800000</v>
      </c>
      <c r="TK267" s="43">
        <v>517935792734</v>
      </c>
      <c r="TL267" s="43">
        <v>467044800000</v>
      </c>
      <c r="TM267" s="43">
        <v>890992733</v>
      </c>
      <c r="TN267" s="43">
        <v>890992733</v>
      </c>
      <c r="TO267" s="43">
        <v>0</v>
      </c>
      <c r="TP267" s="43">
        <v>1</v>
      </c>
      <c r="TQ267" s="43">
        <v>1</v>
      </c>
      <c r="TR267" s="43">
        <v>50000000000</v>
      </c>
      <c r="TS267" s="43">
        <v>0</v>
      </c>
      <c r="TT267" s="43"/>
      <c r="TU267" s="43">
        <v>562914704</v>
      </c>
      <c r="TV267" s="43">
        <v>1</v>
      </c>
      <c r="TW267" s="43">
        <v>245961986</v>
      </c>
      <c r="TX267" s="43">
        <v>9606216</v>
      </c>
      <c r="TY267" s="43">
        <v>307346501</v>
      </c>
      <c r="TZ267" s="43">
        <v>0</v>
      </c>
      <c r="UA267" s="43">
        <v>0</v>
      </c>
      <c r="UB267" s="43">
        <v>0</v>
      </c>
      <c r="UC267" s="43">
        <v>0</v>
      </c>
      <c r="UD267" s="43">
        <v>0</v>
      </c>
      <c r="UE267" s="43">
        <v>0</v>
      </c>
      <c r="UF267" s="43">
        <v>0</v>
      </c>
      <c r="UG267" s="43">
        <v>3032216326086</v>
      </c>
      <c r="UH267" s="1" t="s">
        <v>141</v>
      </c>
    </row>
    <row r="268" spans="1:554">
      <c r="A268" s="733"/>
      <c r="B268" s="65">
        <v>2013</v>
      </c>
      <c r="C268" s="43">
        <v>2132153966362</v>
      </c>
      <c r="D268" s="43">
        <v>1129285490106</v>
      </c>
      <c r="E268" s="43">
        <v>981870340456</v>
      </c>
      <c r="F268" s="43">
        <v>142848714</v>
      </c>
      <c r="G268" s="43">
        <v>12058247</v>
      </c>
      <c r="H268" s="43">
        <v>449688183954</v>
      </c>
      <c r="I268" s="43">
        <v>389295060849</v>
      </c>
      <c r="J268" s="43">
        <v>55896241265</v>
      </c>
      <c r="K268" s="43">
        <v>4496881840</v>
      </c>
      <c r="L268" s="43">
        <v>47276681088</v>
      </c>
      <c r="M268" s="43">
        <v>402850527388</v>
      </c>
      <c r="N268" s="43">
        <v>398822022114</v>
      </c>
      <c r="O268" s="43">
        <v>4028505274</v>
      </c>
      <c r="P268" s="43">
        <v>15216063833</v>
      </c>
      <c r="Q268" s="43">
        <v>38441416860</v>
      </c>
      <c r="R268" s="43">
        <v>28242560372</v>
      </c>
      <c r="S268" s="43">
        <v>147415149650</v>
      </c>
      <c r="T268" s="43">
        <v>38378301685</v>
      </c>
      <c r="U268" s="43">
        <v>45150943159</v>
      </c>
      <c r="V268" s="43">
        <v>83529244844</v>
      </c>
      <c r="W268" s="43">
        <v>1648738274</v>
      </c>
      <c r="X268" s="43">
        <v>14647105142</v>
      </c>
      <c r="Y268" s="43">
        <v>1500268441</v>
      </c>
      <c r="Z268" s="43"/>
      <c r="AA268" s="43"/>
      <c r="AB268" s="43">
        <v>1421000546</v>
      </c>
      <c r="AC268" s="43">
        <v>286816296</v>
      </c>
      <c r="AD268" s="43">
        <v>40690683025</v>
      </c>
      <c r="AE268" s="43">
        <v>3691293082</v>
      </c>
      <c r="AF268" s="43">
        <v>3300000000</v>
      </c>
      <c r="AG268" s="43">
        <v>391293082</v>
      </c>
      <c r="AH268" s="43">
        <v>0</v>
      </c>
      <c r="AI268" s="43">
        <v>1002868476256</v>
      </c>
      <c r="AJ268" s="43">
        <v>7344227129</v>
      </c>
      <c r="AK268" s="43">
        <v>869072375</v>
      </c>
      <c r="AL268" s="43">
        <v>11935868</v>
      </c>
      <c r="AM268" s="43">
        <v>6463218886</v>
      </c>
      <c r="AN268" s="43">
        <v>0</v>
      </c>
      <c r="AO268" s="43">
        <v>19637867597</v>
      </c>
      <c r="AP268" s="43">
        <v>19242017415</v>
      </c>
      <c r="AQ268" s="43">
        <v>12136394</v>
      </c>
      <c r="AR268" s="43">
        <v>238317735</v>
      </c>
      <c r="AS268" s="43">
        <v>969956</v>
      </c>
      <c r="AT268" s="43">
        <v>66083068</v>
      </c>
      <c r="AU268" s="43">
        <v>56189099</v>
      </c>
      <c r="AV268" s="43">
        <v>0</v>
      </c>
      <c r="AW268" s="43">
        <v>0</v>
      </c>
      <c r="AX268" s="43">
        <v>22153930</v>
      </c>
      <c r="AY268" s="43">
        <v>0</v>
      </c>
      <c r="AZ268" s="43">
        <v>0</v>
      </c>
      <c r="BA268" s="43">
        <v>0</v>
      </c>
      <c r="BB268" s="43">
        <v>0</v>
      </c>
      <c r="BC268" s="43">
        <v>0</v>
      </c>
      <c r="BD268" s="43">
        <v>71986757442</v>
      </c>
      <c r="BE268" s="43">
        <v>5441223</v>
      </c>
      <c r="BF268" s="43">
        <v>52092814137</v>
      </c>
      <c r="BG268" s="43">
        <v>14095986796</v>
      </c>
      <c r="BH268" s="43">
        <v>3474708</v>
      </c>
      <c r="BI268" s="43">
        <v>1198598</v>
      </c>
      <c r="BJ268" s="43">
        <v>903697</v>
      </c>
      <c r="BK268" s="43">
        <v>578220299</v>
      </c>
      <c r="BL268" s="43">
        <v>78729829</v>
      </c>
      <c r="BM268" s="43">
        <v>0</v>
      </c>
      <c r="BN268" s="43">
        <v>105000000</v>
      </c>
      <c r="BO268" s="43">
        <v>12465297</v>
      </c>
      <c r="BP268" s="43">
        <v>1</v>
      </c>
      <c r="BQ268" s="43">
        <v>0</v>
      </c>
      <c r="BR268" s="43">
        <v>3494410837</v>
      </c>
      <c r="BS268" s="43">
        <v>1518112020</v>
      </c>
      <c r="BT268" s="43">
        <v>2922668795</v>
      </c>
      <c r="BU268" s="43">
        <v>70832134</v>
      </c>
      <c r="BV268" s="43">
        <v>9357340</v>
      </c>
      <c r="BW268" s="43">
        <v>4920235</v>
      </c>
      <c r="BX268" s="43">
        <v>8437916</v>
      </c>
      <c r="BY268" s="43">
        <v>2829121170</v>
      </c>
      <c r="BZ268" s="43"/>
      <c r="CA268" s="43"/>
      <c r="CB268" s="43"/>
      <c r="CC268" s="43">
        <v>54862786129</v>
      </c>
      <c r="CD268" s="43">
        <v>91000000</v>
      </c>
      <c r="CE268" s="43">
        <v>57299653915</v>
      </c>
      <c r="CF268" s="43">
        <v>1560758944</v>
      </c>
      <c r="CG268" s="43">
        <v>31694156855</v>
      </c>
      <c r="CH268" s="43">
        <v>1526362410</v>
      </c>
      <c r="CI268" s="43">
        <v>222280400</v>
      </c>
      <c r="CJ268" s="43">
        <v>16819871</v>
      </c>
      <c r="CK268" s="43">
        <v>70498901</v>
      </c>
      <c r="CL268" s="43">
        <v>46433864</v>
      </c>
      <c r="CM268" s="43">
        <v>8977270</v>
      </c>
      <c r="CN268" s="43">
        <v>9407038</v>
      </c>
      <c r="CO268" s="43">
        <v>1</v>
      </c>
      <c r="CP268" s="43">
        <v>70143455</v>
      </c>
      <c r="CQ268" s="43">
        <v>0</v>
      </c>
      <c r="CR268" s="43">
        <v>0</v>
      </c>
      <c r="CS268" s="43">
        <v>20040538323</v>
      </c>
      <c r="CT268" s="43">
        <v>1</v>
      </c>
      <c r="CU268" s="43">
        <v>1</v>
      </c>
      <c r="CV268" s="43">
        <v>526603200</v>
      </c>
      <c r="CW268" s="43">
        <v>212471164</v>
      </c>
      <c r="CX268" s="43">
        <v>52263227</v>
      </c>
      <c r="CY268" s="43">
        <v>1</v>
      </c>
      <c r="CZ268" s="43">
        <v>18892891283</v>
      </c>
      <c r="DA268" s="43">
        <v>16905542706</v>
      </c>
      <c r="DB268" s="43">
        <v>1761564713</v>
      </c>
      <c r="DC268" s="43">
        <v>0</v>
      </c>
      <c r="DD268" s="43">
        <v>225783864</v>
      </c>
      <c r="DE268" s="43">
        <v>1</v>
      </c>
      <c r="DF268" s="43">
        <v>229532445</v>
      </c>
      <c r="DG268" s="43">
        <v>126777000</v>
      </c>
      <c r="DH268" s="43">
        <v>188121980</v>
      </c>
      <c r="DI268" s="43">
        <v>43298248</v>
      </c>
      <c r="DJ268" s="43">
        <v>0</v>
      </c>
      <c r="DK268" s="43">
        <v>43298248</v>
      </c>
      <c r="DL268" s="43">
        <v>0</v>
      </c>
      <c r="DM268" s="43">
        <v>7518465373</v>
      </c>
      <c r="DN268" s="43">
        <v>379014322</v>
      </c>
      <c r="DO268" s="43">
        <v>137333492</v>
      </c>
      <c r="DP268" s="43">
        <v>78291052</v>
      </c>
      <c r="DQ268" s="43">
        <v>59042440</v>
      </c>
      <c r="DR268" s="43">
        <v>6839827676</v>
      </c>
      <c r="DS268" s="43">
        <v>217518739</v>
      </c>
      <c r="DT268" s="43">
        <v>193632263</v>
      </c>
      <c r="DU268" s="43">
        <v>22572060</v>
      </c>
      <c r="DV268" s="43">
        <v>1314416</v>
      </c>
      <c r="DW268" s="43">
        <v>100387005</v>
      </c>
      <c r="DX268" s="43">
        <v>16553816</v>
      </c>
      <c r="DY268" s="43">
        <v>13779552</v>
      </c>
      <c r="DZ268" s="43">
        <v>0</v>
      </c>
      <c r="EA268" s="43">
        <v>70053637</v>
      </c>
      <c r="EB268" s="43">
        <v>0</v>
      </c>
      <c r="EC268" s="43">
        <v>877452451</v>
      </c>
      <c r="ED268" s="43">
        <v>429434</v>
      </c>
      <c r="EE268" s="43">
        <v>876845417</v>
      </c>
      <c r="EF268" s="43">
        <v>177600</v>
      </c>
      <c r="EG268" s="43">
        <v>225249147</v>
      </c>
      <c r="EH268" s="43">
        <v>225040815</v>
      </c>
      <c r="EI268" s="43">
        <v>1</v>
      </c>
      <c r="EJ268" s="43">
        <v>208331</v>
      </c>
      <c r="EK268" s="43">
        <v>596919607</v>
      </c>
      <c r="EL268" s="43">
        <v>2955748</v>
      </c>
      <c r="EM268" s="43">
        <v>8840795</v>
      </c>
      <c r="EN268" s="43">
        <v>319120838</v>
      </c>
      <c r="EO268" s="43">
        <v>25152058</v>
      </c>
      <c r="EP268" s="43">
        <v>4647469</v>
      </c>
      <c r="EQ268" s="43">
        <v>361814</v>
      </c>
      <c r="ER268" s="43">
        <v>551261</v>
      </c>
      <c r="ES268" s="43">
        <v>13077967</v>
      </c>
      <c r="ET268" s="43">
        <v>6513547</v>
      </c>
      <c r="EU268" s="43">
        <v>49292858</v>
      </c>
      <c r="EV268" s="43">
        <v>18226338</v>
      </c>
      <c r="EW268" s="43">
        <v>490431851</v>
      </c>
      <c r="EX268" s="43">
        <v>0</v>
      </c>
      <c r="EY268" s="43">
        <v>9848854</v>
      </c>
      <c r="EZ268" s="43">
        <v>388652907</v>
      </c>
      <c r="FA268" s="43">
        <v>91930090</v>
      </c>
      <c r="FB268" s="43">
        <v>1</v>
      </c>
      <c r="FC268" s="43">
        <v>2307796</v>
      </c>
      <c r="FD268" s="43">
        <v>0</v>
      </c>
      <c r="FE268" s="43">
        <v>0</v>
      </c>
      <c r="FF268" s="43">
        <v>3905972444</v>
      </c>
      <c r="FG268" s="43">
        <v>162289883</v>
      </c>
      <c r="FH268" s="43">
        <v>15877146</v>
      </c>
      <c r="FI268" s="43">
        <v>1</v>
      </c>
      <c r="FJ268" s="43">
        <v>125321035</v>
      </c>
      <c r="FK268" s="43">
        <v>30593400</v>
      </c>
      <c r="FL268" s="43">
        <v>0</v>
      </c>
      <c r="FM268" s="43">
        <v>0</v>
      </c>
      <c r="FN268" s="43">
        <v>1</v>
      </c>
      <c r="FO268" s="43">
        <v>94727634</v>
      </c>
      <c r="FP268" s="43">
        <v>21091701</v>
      </c>
      <c r="FQ268" s="43">
        <v>0</v>
      </c>
      <c r="FR268" s="43">
        <v>3036413123</v>
      </c>
      <c r="FS268" s="43">
        <v>1095693144</v>
      </c>
      <c r="FT268" s="43">
        <v>3746544</v>
      </c>
      <c r="FU268" s="43">
        <v>300911561</v>
      </c>
      <c r="FV268" s="43">
        <v>547208743</v>
      </c>
      <c r="FW268" s="43">
        <v>357579528</v>
      </c>
      <c r="FX268" s="43">
        <v>189629215</v>
      </c>
      <c r="FY268" s="43">
        <v>1</v>
      </c>
      <c r="FZ268" s="43">
        <v>2542768</v>
      </c>
      <c r="GA268" s="43">
        <v>112962038</v>
      </c>
      <c r="GB268" s="43">
        <v>128321489</v>
      </c>
      <c r="GC268" s="43">
        <v>62510717</v>
      </c>
      <c r="GD268" s="43">
        <v>0</v>
      </c>
      <c r="GE268" s="43">
        <v>62510717</v>
      </c>
      <c r="GF268" s="43">
        <v>0</v>
      </c>
      <c r="GG268" s="43">
        <v>1940967</v>
      </c>
      <c r="GH268" s="43">
        <v>96470657</v>
      </c>
      <c r="GI268" s="43">
        <v>796687349</v>
      </c>
      <c r="GJ268" s="43">
        <v>796687349</v>
      </c>
      <c r="GK268" s="43">
        <v>0</v>
      </c>
      <c r="GL268" s="43">
        <v>983110289</v>
      </c>
      <c r="GM268" s="43">
        <v>78375117</v>
      </c>
      <c r="GN268" s="43">
        <v>25030153</v>
      </c>
      <c r="GO268" s="43">
        <v>3435059</v>
      </c>
      <c r="GP268" s="43">
        <v>515000000</v>
      </c>
      <c r="GQ268" s="43">
        <v>225000000</v>
      </c>
      <c r="GR268" s="43">
        <v>639960</v>
      </c>
      <c r="GS268" s="43">
        <v>0</v>
      </c>
      <c r="GT268" s="43">
        <v>135630000</v>
      </c>
      <c r="GU268" s="43">
        <v>106545665867</v>
      </c>
      <c r="GV268" s="43">
        <v>1</v>
      </c>
      <c r="GW268" s="43">
        <v>0</v>
      </c>
      <c r="GX268" s="43">
        <v>0</v>
      </c>
      <c r="GY268" s="43">
        <v>0</v>
      </c>
      <c r="GZ268" s="43">
        <v>30132177842</v>
      </c>
      <c r="HA268" s="43">
        <v>12882637</v>
      </c>
      <c r="HB268" s="43">
        <v>57541493769</v>
      </c>
      <c r="HC268" s="43">
        <v>0</v>
      </c>
      <c r="HD268" s="43">
        <v>18824613720</v>
      </c>
      <c r="HE268" s="43">
        <v>34497898</v>
      </c>
      <c r="HF268" s="43">
        <v>0</v>
      </c>
      <c r="HG268" s="43">
        <v>0</v>
      </c>
      <c r="HH268" s="30">
        <f t="shared" si="156"/>
        <v>24577758826</v>
      </c>
      <c r="HI268" s="30">
        <f t="shared" si="157"/>
        <v>4555144400</v>
      </c>
      <c r="HJ268" s="43">
        <v>24577758826</v>
      </c>
      <c r="HK268" s="43">
        <v>4555144400</v>
      </c>
      <c r="HL268" s="43">
        <v>999274616</v>
      </c>
      <c r="HM268" s="43"/>
      <c r="HN268" s="43"/>
      <c r="HO268" s="43"/>
      <c r="HP268" s="43">
        <v>2067435003</v>
      </c>
      <c r="HQ268" s="43">
        <v>1</v>
      </c>
      <c r="HR268" s="43">
        <v>1</v>
      </c>
      <c r="HS268" s="43">
        <v>1</v>
      </c>
      <c r="HT268" s="43">
        <v>2067435000</v>
      </c>
      <c r="HU268" s="43">
        <v>0</v>
      </c>
      <c r="HV268" s="43">
        <v>0</v>
      </c>
      <c r="HW268" s="43">
        <v>0</v>
      </c>
      <c r="HX268" s="43">
        <f t="shared" si="158"/>
        <v>24577758826</v>
      </c>
      <c r="HY268" s="43">
        <f t="shared" si="159"/>
        <v>4555144400</v>
      </c>
      <c r="HZ268" s="43">
        <v>669600873025</v>
      </c>
      <c r="IA268" s="43">
        <v>635390394524</v>
      </c>
      <c r="IB268" s="43">
        <v>615385597080</v>
      </c>
      <c r="IC268" s="43">
        <v>0</v>
      </c>
      <c r="ID268" s="43">
        <v>0</v>
      </c>
      <c r="IE268" s="43">
        <v>0</v>
      </c>
      <c r="IF268" s="43">
        <v>0</v>
      </c>
      <c r="IG268" s="43">
        <v>543049019909</v>
      </c>
      <c r="IH268" s="43">
        <v>505647966995</v>
      </c>
      <c r="II268" s="43">
        <v>0</v>
      </c>
      <c r="IJ268" s="43">
        <v>37401052914</v>
      </c>
      <c r="IK268" s="43">
        <v>0</v>
      </c>
      <c r="IL268" s="43">
        <v>41388697068</v>
      </c>
      <c r="IM268" s="43">
        <v>22763508061</v>
      </c>
      <c r="IN268" s="43">
        <v>3678160856</v>
      </c>
      <c r="IO268" s="43">
        <v>2758620642</v>
      </c>
      <c r="IP268" s="43">
        <v>34951915570</v>
      </c>
      <c r="IQ268" s="43">
        <v>3640647144</v>
      </c>
      <c r="IR268" s="43">
        <v>1817709954</v>
      </c>
      <c r="IS268" s="43">
        <v>323539680</v>
      </c>
      <c r="IT268" s="43">
        <v>242654760</v>
      </c>
      <c r="IU268" s="43">
        <v>3074452704</v>
      </c>
      <c r="IV268" s="43">
        <v>2505615143</v>
      </c>
      <c r="IW268" s="43">
        <v>220399801</v>
      </c>
      <c r="IX268" s="43">
        <v>0</v>
      </c>
      <c r="IY268" s="43">
        <v>0</v>
      </c>
      <c r="IZ268" s="43">
        <v>0</v>
      </c>
      <c r="JA268" s="43">
        <v>0</v>
      </c>
      <c r="JB268" s="43">
        <v>0</v>
      </c>
      <c r="JC268" s="43">
        <v>0</v>
      </c>
      <c r="JD268" s="43">
        <v>0</v>
      </c>
      <c r="JE268" s="43">
        <v>0</v>
      </c>
      <c r="JF268" s="43">
        <v>0</v>
      </c>
      <c r="JG268" s="43">
        <v>0</v>
      </c>
      <c r="JH268" s="43">
        <v>0</v>
      </c>
      <c r="JI268" s="43">
        <v>0</v>
      </c>
      <c r="JJ268" s="43">
        <v>0</v>
      </c>
      <c r="JK268" s="43">
        <v>0</v>
      </c>
      <c r="JL268" s="43">
        <v>0</v>
      </c>
      <c r="JM268" s="43">
        <v>20004797444</v>
      </c>
      <c r="JN268" s="43">
        <v>1</v>
      </c>
      <c r="JO268" s="43">
        <v>20004797443</v>
      </c>
      <c r="JP268" s="43">
        <v>5614136887</v>
      </c>
      <c r="JQ268" s="43">
        <v>225107812</v>
      </c>
      <c r="JR268" s="43">
        <v>0</v>
      </c>
      <c r="JS268" s="43">
        <v>0</v>
      </c>
      <c r="JT268" s="43">
        <v>0</v>
      </c>
      <c r="JU268" s="43">
        <v>0</v>
      </c>
      <c r="JV268" s="43">
        <v>0</v>
      </c>
      <c r="JW268" s="43">
        <v>0</v>
      </c>
      <c r="JX268" s="43">
        <v>0</v>
      </c>
      <c r="JY268" s="43">
        <v>0</v>
      </c>
      <c r="JZ268" s="43">
        <v>0</v>
      </c>
      <c r="KA268" s="43">
        <v>0</v>
      </c>
      <c r="KB268" s="43">
        <v>0</v>
      </c>
      <c r="KC268" s="43">
        <v>0</v>
      </c>
      <c r="KD268" s="43">
        <v>0</v>
      </c>
      <c r="KE268" s="43">
        <v>0</v>
      </c>
      <c r="KF268" s="43">
        <v>0</v>
      </c>
      <c r="KG268" s="43">
        <v>0</v>
      </c>
      <c r="KH268" s="43">
        <v>0</v>
      </c>
      <c r="KI268" s="43">
        <v>5389029075</v>
      </c>
      <c r="KJ268" s="43">
        <v>0</v>
      </c>
      <c r="KK268" s="43">
        <v>0</v>
      </c>
      <c r="KL268" s="43">
        <v>0</v>
      </c>
      <c r="KM268" s="43">
        <v>28596341614</v>
      </c>
      <c r="KN268" s="43">
        <v>15394949573</v>
      </c>
      <c r="KO268" s="43">
        <v>406435460</v>
      </c>
      <c r="KP268" s="43">
        <v>56780326</v>
      </c>
      <c r="KQ268" s="43">
        <v>0</v>
      </c>
      <c r="KR268" s="43">
        <v>0</v>
      </c>
      <c r="KS268" s="43">
        <v>20109875</v>
      </c>
      <c r="KT268" s="43">
        <v>43293840</v>
      </c>
      <c r="KU268" s="43">
        <v>0</v>
      </c>
      <c r="KV268" s="43">
        <v>719414459</v>
      </c>
      <c r="KW268" s="43">
        <v>0</v>
      </c>
      <c r="KX268" s="43">
        <v>5383720</v>
      </c>
      <c r="KY268" s="43">
        <v>44324537</v>
      </c>
      <c r="KZ268" s="43">
        <v>86388713</v>
      </c>
      <c r="LA268" s="43">
        <v>148442637</v>
      </c>
      <c r="LB268" s="43">
        <v>45818141</v>
      </c>
      <c r="LC268" s="43">
        <v>45829693</v>
      </c>
      <c r="LD268" s="43">
        <v>4338905193</v>
      </c>
      <c r="LE268" s="43">
        <v>2515462</v>
      </c>
      <c r="LF268" s="43">
        <v>45062675</v>
      </c>
      <c r="LG268" s="43">
        <v>0</v>
      </c>
      <c r="LH268" s="43">
        <v>52856565</v>
      </c>
      <c r="LI268" s="43">
        <v>277043121</v>
      </c>
      <c r="LJ268" s="43">
        <v>1</v>
      </c>
      <c r="LK268" s="43">
        <v>1</v>
      </c>
      <c r="LL268" s="43">
        <v>600543</v>
      </c>
      <c r="LM268" s="43">
        <v>17061104</v>
      </c>
      <c r="LN268" s="43">
        <v>18645220</v>
      </c>
      <c r="LO268" s="43">
        <v>451853902</v>
      </c>
      <c r="LP268" s="43">
        <v>17652980</v>
      </c>
      <c r="LQ268" s="43">
        <v>1099287947</v>
      </c>
      <c r="LR268" s="43">
        <v>7680456</v>
      </c>
      <c r="LS268" s="43">
        <v>1279065966</v>
      </c>
      <c r="LT268" s="43">
        <v>0</v>
      </c>
      <c r="LU268" s="43">
        <v>1914247094</v>
      </c>
      <c r="LV268" s="43">
        <v>2903453</v>
      </c>
      <c r="LW268" s="43">
        <v>58303786</v>
      </c>
      <c r="LX268" s="43">
        <v>16123112</v>
      </c>
      <c r="LY268" s="43">
        <v>4103888</v>
      </c>
      <c r="LZ268" s="43">
        <v>289525532</v>
      </c>
      <c r="MA268" s="43">
        <v>399962985</v>
      </c>
      <c r="MB268" s="43">
        <v>393514906</v>
      </c>
      <c r="MC268" s="43">
        <v>236655403</v>
      </c>
      <c r="MD268" s="43">
        <v>14328258</v>
      </c>
      <c r="ME268" s="43">
        <v>282366001</v>
      </c>
      <c r="MF268" s="43">
        <v>142274886</v>
      </c>
      <c r="MG268" s="43">
        <v>156689899</v>
      </c>
      <c r="MH268" s="43">
        <v>1</v>
      </c>
      <c r="MI268" s="43">
        <v>1</v>
      </c>
      <c r="MJ268" s="43">
        <v>59940299</v>
      </c>
      <c r="MK268" s="43">
        <v>0</v>
      </c>
      <c r="ML268" s="43">
        <v>0</v>
      </c>
      <c r="MM268" s="43">
        <v>0</v>
      </c>
      <c r="MN268" s="43">
        <v>0</v>
      </c>
      <c r="MO268" s="43">
        <v>0</v>
      </c>
      <c r="MP268" s="43">
        <v>0</v>
      </c>
      <c r="MQ268" s="43">
        <v>1978799612</v>
      </c>
      <c r="MR268" s="43">
        <v>1</v>
      </c>
      <c r="MS268" s="43">
        <v>200269797549</v>
      </c>
      <c r="MT268" s="43">
        <v>170658155478</v>
      </c>
      <c r="MU268" s="43">
        <v>164278155478</v>
      </c>
      <c r="MV268" s="43">
        <v>21950021000</v>
      </c>
      <c r="MW268" s="43">
        <v>0</v>
      </c>
      <c r="MX268" s="43">
        <v>0</v>
      </c>
      <c r="MY268" s="43">
        <v>0</v>
      </c>
      <c r="MZ268" s="43">
        <v>107394348675</v>
      </c>
      <c r="NA268" s="43">
        <v>8682891918</v>
      </c>
      <c r="NB268" s="43">
        <v>8682891917</v>
      </c>
      <c r="NC268" s="43">
        <v>1</v>
      </c>
      <c r="ND268" s="43">
        <v>98711456757</v>
      </c>
      <c r="NE268" s="43">
        <v>98711456756</v>
      </c>
      <c r="NF268" s="43">
        <v>1</v>
      </c>
      <c r="NG268" s="43">
        <v>11266359621</v>
      </c>
      <c r="NH268" s="43">
        <v>23667426182</v>
      </c>
      <c r="NI268" s="43">
        <v>0</v>
      </c>
      <c r="NJ268" s="43">
        <v>0</v>
      </c>
      <c r="NK268" s="43">
        <v>0</v>
      </c>
      <c r="NL268" s="43">
        <v>0</v>
      </c>
      <c r="NM268" s="43">
        <v>6380000000</v>
      </c>
      <c r="NN268" s="43">
        <v>0</v>
      </c>
      <c r="NO268" s="43">
        <v>0</v>
      </c>
      <c r="NP268" s="43">
        <v>0</v>
      </c>
      <c r="NQ268" s="43">
        <v>0</v>
      </c>
      <c r="NR268" s="43">
        <v>0</v>
      </c>
      <c r="NS268" s="43">
        <v>0</v>
      </c>
      <c r="NT268" s="43">
        <v>6380000000</v>
      </c>
      <c r="NU268" s="43">
        <v>6380000000</v>
      </c>
      <c r="NV268" s="43">
        <v>0</v>
      </c>
      <c r="NW268" s="43">
        <v>0</v>
      </c>
      <c r="NX268" s="43">
        <v>0</v>
      </c>
      <c r="NY268" s="43">
        <v>0</v>
      </c>
      <c r="NZ268" s="43">
        <v>0</v>
      </c>
      <c r="OA268" s="43">
        <v>16299734193</v>
      </c>
      <c r="OB268" s="43">
        <v>16252734193</v>
      </c>
      <c r="OC268" s="43">
        <v>2</v>
      </c>
      <c r="OD268" s="43">
        <v>1</v>
      </c>
      <c r="OE268" s="43">
        <v>1</v>
      </c>
      <c r="OF268" s="43">
        <v>16252734191</v>
      </c>
      <c r="OG268" s="43">
        <v>0</v>
      </c>
      <c r="OH268" s="43">
        <v>16252734191</v>
      </c>
      <c r="OI268" s="43">
        <v>0</v>
      </c>
      <c r="OJ268" s="43">
        <v>47000000</v>
      </c>
      <c r="OK268" s="43">
        <v>0</v>
      </c>
      <c r="OL268" s="43">
        <v>0</v>
      </c>
      <c r="OM268" s="43">
        <v>0</v>
      </c>
      <c r="ON268" s="43">
        <v>0</v>
      </c>
      <c r="OO268" s="43">
        <v>47000000</v>
      </c>
      <c r="OP268" s="43">
        <v>47000000</v>
      </c>
      <c r="OQ268" s="43"/>
      <c r="OR268" s="43"/>
      <c r="OS268" s="43">
        <v>13311907878</v>
      </c>
      <c r="OT268" s="43">
        <v>13035246572</v>
      </c>
      <c r="OU268" s="43">
        <v>13035246572</v>
      </c>
      <c r="OV268" s="43">
        <v>1053906826</v>
      </c>
      <c r="OW268" s="43">
        <v>11981339746</v>
      </c>
      <c r="OX268" s="43">
        <v>0</v>
      </c>
      <c r="OY268" s="43">
        <v>0</v>
      </c>
      <c r="OZ268" s="43">
        <v>276661306</v>
      </c>
      <c r="PA268" s="43">
        <v>0</v>
      </c>
      <c r="PB268" s="43"/>
      <c r="PC268" s="43"/>
      <c r="PD268" s="43"/>
      <c r="PE268" s="43"/>
      <c r="PF268" s="43"/>
      <c r="PG268" s="43">
        <v>0</v>
      </c>
      <c r="PH268" s="43">
        <v>0</v>
      </c>
      <c r="PI268" s="43">
        <v>0</v>
      </c>
      <c r="PJ268" s="43"/>
      <c r="PK268" s="43"/>
      <c r="PL268" s="43"/>
      <c r="PM268" s="43">
        <v>276661306</v>
      </c>
      <c r="PN268" s="43">
        <v>276661306</v>
      </c>
      <c r="PO268" s="43">
        <v>0</v>
      </c>
      <c r="PP268" s="43">
        <v>0</v>
      </c>
      <c r="PQ268" s="43"/>
      <c r="PR268" s="43"/>
      <c r="PS268" s="43"/>
      <c r="PT268" s="43"/>
      <c r="PU268" s="43">
        <v>0</v>
      </c>
      <c r="PV268" s="43">
        <v>0</v>
      </c>
      <c r="PW268" s="43">
        <v>0</v>
      </c>
      <c r="PX268" s="43">
        <v>0</v>
      </c>
      <c r="PY268" s="43">
        <v>0</v>
      </c>
      <c r="PZ268" s="43">
        <v>0</v>
      </c>
      <c r="QA268" s="43">
        <v>0</v>
      </c>
      <c r="QB268" s="43">
        <v>0</v>
      </c>
      <c r="QC268" s="43">
        <v>0</v>
      </c>
      <c r="QD268" s="43">
        <v>0</v>
      </c>
      <c r="QE268" s="43">
        <v>0</v>
      </c>
      <c r="QF268" s="43">
        <v>0</v>
      </c>
      <c r="QG268" s="43">
        <v>0</v>
      </c>
      <c r="QH268" s="43">
        <v>0</v>
      </c>
      <c r="QI268" s="43">
        <v>0</v>
      </c>
      <c r="QJ268" s="43">
        <v>0</v>
      </c>
      <c r="QK268" s="43">
        <v>0</v>
      </c>
      <c r="QL268" s="43">
        <v>0</v>
      </c>
      <c r="QM268" s="43">
        <v>0</v>
      </c>
      <c r="QN268" s="43">
        <v>0</v>
      </c>
      <c r="QO268" s="43">
        <v>1330056404374</v>
      </c>
      <c r="QP268" s="43">
        <v>10996662260</v>
      </c>
      <c r="QQ268" s="43">
        <v>948321000</v>
      </c>
      <c r="QR268" s="43">
        <v>309000000</v>
      </c>
      <c r="QS268" s="43">
        <v>639321000</v>
      </c>
      <c r="QT268" s="43">
        <v>0</v>
      </c>
      <c r="QU268" s="43">
        <v>0</v>
      </c>
      <c r="QV268" s="43">
        <v>0</v>
      </c>
      <c r="QW268" s="43">
        <v>10048341260</v>
      </c>
      <c r="QX268" s="43">
        <v>10040271192</v>
      </c>
      <c r="QY268" s="43">
        <v>8070068</v>
      </c>
      <c r="QZ268" s="43">
        <v>0</v>
      </c>
      <c r="RA268" s="43">
        <v>0</v>
      </c>
      <c r="RB268" s="43">
        <v>272473902322</v>
      </c>
      <c r="RC268" s="43">
        <v>178000000000</v>
      </c>
      <c r="RD268" s="43">
        <v>178000000000</v>
      </c>
      <c r="RE268" s="43">
        <v>0</v>
      </c>
      <c r="RF268" s="43">
        <v>94473902322</v>
      </c>
      <c r="RG268" s="43">
        <v>0</v>
      </c>
      <c r="RH268" s="43">
        <v>94473902322</v>
      </c>
      <c r="RI268" s="43">
        <v>1046585839792</v>
      </c>
      <c r="RJ268" s="43">
        <v>79276480025</v>
      </c>
      <c r="RK268" s="43">
        <v>79276480025</v>
      </c>
      <c r="RL268" s="43">
        <v>53400000000</v>
      </c>
      <c r="RM268" s="43">
        <v>4900000000</v>
      </c>
      <c r="RN268" s="43">
        <v>1432431000</v>
      </c>
      <c r="RO268" s="43">
        <v>14000000</v>
      </c>
      <c r="RP268" s="43">
        <v>0</v>
      </c>
      <c r="RQ268" s="43">
        <v>0</v>
      </c>
      <c r="RR268" s="43">
        <v>0</v>
      </c>
      <c r="RS268" s="43">
        <v>1</v>
      </c>
      <c r="RT268" s="43">
        <v>37270037</v>
      </c>
      <c r="RU268" s="43">
        <v>0</v>
      </c>
      <c r="RV268" s="43">
        <v>41575909</v>
      </c>
      <c r="RW268" s="43">
        <v>31203076</v>
      </c>
      <c r="RX268" s="43">
        <v>0</v>
      </c>
      <c r="RY268" s="43">
        <v>0</v>
      </c>
      <c r="RZ268" s="43">
        <v>0</v>
      </c>
      <c r="SA268" s="43">
        <v>0</v>
      </c>
      <c r="SB268" s="43">
        <v>0</v>
      </c>
      <c r="SC268" s="43">
        <v>0</v>
      </c>
      <c r="SD268" s="43">
        <v>0</v>
      </c>
      <c r="SE268" s="43">
        <v>0</v>
      </c>
      <c r="SF268" s="43">
        <v>0</v>
      </c>
      <c r="SG268" s="43">
        <v>5565000000</v>
      </c>
      <c r="SH268" s="43">
        <v>1325000000</v>
      </c>
      <c r="SI268" s="43">
        <v>0</v>
      </c>
      <c r="SJ268" s="43">
        <v>0</v>
      </c>
      <c r="SK268" s="43">
        <v>12000000001</v>
      </c>
      <c r="SL268" s="43">
        <v>12000000000</v>
      </c>
      <c r="SM268" s="43">
        <v>1</v>
      </c>
      <c r="SN268" s="43">
        <v>0</v>
      </c>
      <c r="SO268" s="43">
        <v>0</v>
      </c>
      <c r="SP268" s="43">
        <v>0</v>
      </c>
      <c r="SQ268" s="43">
        <v>0</v>
      </c>
      <c r="SR268" s="43">
        <v>0</v>
      </c>
      <c r="SS268" s="43">
        <v>530000000</v>
      </c>
      <c r="ST268" s="43">
        <v>0</v>
      </c>
      <c r="SU268" s="43">
        <v>0</v>
      </c>
      <c r="SV268" s="43">
        <v>1</v>
      </c>
      <c r="SW268" s="43">
        <v>0</v>
      </c>
      <c r="SX268" s="43">
        <v>0</v>
      </c>
      <c r="SY268" s="43">
        <v>0</v>
      </c>
      <c r="SZ268" s="43">
        <v>0</v>
      </c>
      <c r="TA268" s="43">
        <v>0</v>
      </c>
      <c r="TB268" s="43">
        <v>0</v>
      </c>
      <c r="TC268" s="43">
        <v>0</v>
      </c>
      <c r="TD268" s="43">
        <v>0</v>
      </c>
      <c r="TE268" s="43">
        <v>0</v>
      </c>
      <c r="TF268" s="43">
        <v>0</v>
      </c>
      <c r="TG268" s="43">
        <v>0</v>
      </c>
      <c r="TH268" s="43">
        <v>0</v>
      </c>
      <c r="TI268" s="30">
        <v>6346431000</v>
      </c>
      <c r="TJ268" s="30">
        <v>965179401751</v>
      </c>
      <c r="TK268" s="43">
        <v>966495649570</v>
      </c>
      <c r="TL268" s="43">
        <v>526461491864</v>
      </c>
      <c r="TM268" s="43">
        <v>1316247818</v>
      </c>
      <c r="TN268" s="43">
        <v>1316247818</v>
      </c>
      <c r="TO268" s="43">
        <v>0</v>
      </c>
      <c r="TP268" s="43">
        <v>1</v>
      </c>
      <c r="TQ268" s="43">
        <v>1</v>
      </c>
      <c r="TR268" s="43">
        <v>50000000000</v>
      </c>
      <c r="TS268" s="43">
        <v>388717909887</v>
      </c>
      <c r="TT268" s="43"/>
      <c r="TU268" s="43">
        <v>813710197</v>
      </c>
      <c r="TV268" s="43">
        <v>1</v>
      </c>
      <c r="TW268" s="43">
        <v>490718020</v>
      </c>
      <c r="TX268" s="43">
        <v>6425280</v>
      </c>
      <c r="TY268" s="43">
        <v>316566896</v>
      </c>
      <c r="TZ268" s="43">
        <v>0</v>
      </c>
      <c r="UA268" s="43">
        <v>0</v>
      </c>
      <c r="UB268" s="43">
        <v>0</v>
      </c>
      <c r="UC268" s="43">
        <v>0</v>
      </c>
      <c r="UD268" s="43">
        <v>0</v>
      </c>
      <c r="UE268" s="43">
        <v>0</v>
      </c>
      <c r="UF268" s="43">
        <v>0</v>
      </c>
      <c r="UG268" s="43">
        <v>3662480168285</v>
      </c>
      <c r="UH268" s="1" t="s">
        <v>141</v>
      </c>
    </row>
    <row r="269" spans="1:554">
      <c r="A269" s="733"/>
      <c r="B269" s="65">
        <v>2014</v>
      </c>
      <c r="C269" s="43">
        <v>2189954721575</v>
      </c>
      <c r="D269" s="43">
        <v>1165819121044</v>
      </c>
      <c r="E269" s="43">
        <v>1012105691894</v>
      </c>
      <c r="F269" s="43">
        <v>147134176</v>
      </c>
      <c r="G269" s="43">
        <v>11696500</v>
      </c>
      <c r="H269" s="43">
        <v>476675711312</v>
      </c>
      <c r="I269" s="43">
        <v>412658163283</v>
      </c>
      <c r="J269" s="43">
        <v>59250790916</v>
      </c>
      <c r="K269" s="43">
        <v>4766757113</v>
      </c>
      <c r="L269" s="43">
        <v>45172480433</v>
      </c>
      <c r="M269" s="43">
        <v>406885762159</v>
      </c>
      <c r="N269" s="43">
        <v>402816904537</v>
      </c>
      <c r="O269" s="43">
        <v>4068857622</v>
      </c>
      <c r="P269" s="43">
        <v>15547896900</v>
      </c>
      <c r="Q269" s="43">
        <v>39636195959</v>
      </c>
      <c r="R269" s="43">
        <v>28028814455</v>
      </c>
      <c r="S269" s="43">
        <v>153713429150</v>
      </c>
      <c r="T269" s="43">
        <v>39613941448</v>
      </c>
      <c r="U269" s="43">
        <v>46604636998</v>
      </c>
      <c r="V269" s="43">
        <v>86218578446</v>
      </c>
      <c r="W269" s="43">
        <v>1648739418</v>
      </c>
      <c r="X269" s="43">
        <v>14815510002</v>
      </c>
      <c r="Y269" s="43">
        <v>1611015950</v>
      </c>
      <c r="Z269" s="43">
        <v>161101595</v>
      </c>
      <c r="AA269" s="43">
        <v>1449914355</v>
      </c>
      <c r="AB269" s="43">
        <v>1433953859</v>
      </c>
      <c r="AC269" s="43">
        <v>221654646</v>
      </c>
      <c r="AD269" s="43">
        <v>42725217176</v>
      </c>
      <c r="AE269" s="43">
        <v>5038759653</v>
      </c>
      <c r="AF269" s="43">
        <v>3967021124</v>
      </c>
      <c r="AG269" s="43">
        <v>1071738529</v>
      </c>
      <c r="AH269" s="43">
        <v>0</v>
      </c>
      <c r="AI269" s="43">
        <v>1024135600531</v>
      </c>
      <c r="AJ269" s="43">
        <v>8585502329</v>
      </c>
      <c r="AK269" s="43">
        <v>1613937731</v>
      </c>
      <c r="AL269" s="43">
        <v>12293944</v>
      </c>
      <c r="AM269" s="43">
        <v>6657115453</v>
      </c>
      <c r="AN269" s="43">
        <v>302155201</v>
      </c>
      <c r="AO269" s="43">
        <v>17494381921</v>
      </c>
      <c r="AP269" s="43">
        <v>17007539394</v>
      </c>
      <c r="AQ269" s="43">
        <v>12368890</v>
      </c>
      <c r="AR269" s="43">
        <v>245467267</v>
      </c>
      <c r="AS269" s="43">
        <v>999055</v>
      </c>
      <c r="AT269" s="43">
        <v>170132542</v>
      </c>
      <c r="AU269" s="43">
        <v>57874772</v>
      </c>
      <c r="AV269" s="43">
        <v>0</v>
      </c>
      <c r="AW269" s="43">
        <v>0</v>
      </c>
      <c r="AX269" s="43">
        <v>1</v>
      </c>
      <c r="AY269" s="43">
        <v>0</v>
      </c>
      <c r="AZ269" s="43">
        <v>0</v>
      </c>
      <c r="BA269" s="43">
        <v>0</v>
      </c>
      <c r="BB269" s="43">
        <v>0</v>
      </c>
      <c r="BC269" s="43">
        <v>0</v>
      </c>
      <c r="BD269" s="43">
        <v>68228325365</v>
      </c>
      <c r="BE269" s="43">
        <v>11782039</v>
      </c>
      <c r="BF269" s="43">
        <v>45687443732</v>
      </c>
      <c r="BG269" s="43">
        <v>15914236439</v>
      </c>
      <c r="BH269" s="43">
        <v>3578949</v>
      </c>
      <c r="BI269" s="43">
        <v>1234556</v>
      </c>
      <c r="BJ269" s="43">
        <v>930807</v>
      </c>
      <c r="BK269" s="43">
        <v>1073802992</v>
      </c>
      <c r="BL269" s="43">
        <v>75800392</v>
      </c>
      <c r="BM269" s="43">
        <v>1</v>
      </c>
      <c r="BN269" s="43">
        <v>108150000</v>
      </c>
      <c r="BO269" s="43">
        <v>38151646</v>
      </c>
      <c r="BP269" s="43">
        <v>1</v>
      </c>
      <c r="BQ269" s="43">
        <v>0</v>
      </c>
      <c r="BR269" s="43">
        <v>2132278906</v>
      </c>
      <c r="BS269" s="43">
        <v>3180934905</v>
      </c>
      <c r="BT269" s="43">
        <v>2999443033</v>
      </c>
      <c r="BU269" s="43">
        <v>72957098</v>
      </c>
      <c r="BV269" s="43">
        <v>1</v>
      </c>
      <c r="BW269" s="43">
        <v>3800075</v>
      </c>
      <c r="BX269" s="43">
        <v>8691053</v>
      </c>
      <c r="BY269" s="43">
        <v>2913994805</v>
      </c>
      <c r="BZ269" s="43">
        <v>1</v>
      </c>
      <c r="CA269" s="43"/>
      <c r="CB269" s="43"/>
      <c r="CC269" s="43">
        <v>72076826320</v>
      </c>
      <c r="CD269" s="43">
        <v>1</v>
      </c>
      <c r="CE269" s="43">
        <v>57397525168</v>
      </c>
      <c r="CF269" s="43">
        <v>1607581713</v>
      </c>
      <c r="CG269" s="43">
        <v>32755911110</v>
      </c>
      <c r="CH269" s="43">
        <v>1572153282</v>
      </c>
      <c r="CI269" s="43">
        <v>233525217</v>
      </c>
      <c r="CJ269" s="43">
        <v>17324468</v>
      </c>
      <c r="CK269" s="43">
        <v>75046648</v>
      </c>
      <c r="CL269" s="43">
        <v>47826880</v>
      </c>
      <c r="CM269" s="43">
        <v>9246588</v>
      </c>
      <c r="CN269" s="43">
        <v>9689249</v>
      </c>
      <c r="CO269" s="43">
        <v>2143625</v>
      </c>
      <c r="CP269" s="43">
        <v>72247759</v>
      </c>
      <c r="CQ269" s="43">
        <v>0</v>
      </c>
      <c r="CR269" s="43">
        <v>0</v>
      </c>
      <c r="CS269" s="43">
        <v>18284329466</v>
      </c>
      <c r="CT269" s="43">
        <v>1</v>
      </c>
      <c r="CU269" s="43">
        <v>1</v>
      </c>
      <c r="CV269" s="43">
        <v>463658329</v>
      </c>
      <c r="CW269" s="43">
        <v>176816990</v>
      </c>
      <c r="CX269" s="43">
        <v>24152336</v>
      </c>
      <c r="CY269" s="43">
        <v>1</v>
      </c>
      <c r="CZ269" s="43">
        <v>17206245420</v>
      </c>
      <c r="DA269" s="43">
        <v>15178662837</v>
      </c>
      <c r="DB269" s="43">
        <v>1795025203</v>
      </c>
      <c r="DC269" s="43">
        <v>0</v>
      </c>
      <c r="DD269" s="43">
        <v>232557380</v>
      </c>
      <c r="DE269" s="43">
        <v>1</v>
      </c>
      <c r="DF269" s="43">
        <v>277465359</v>
      </c>
      <c r="DG269" s="43">
        <v>135991028</v>
      </c>
      <c r="DH269" s="43">
        <v>183019626</v>
      </c>
      <c r="DI269" s="43">
        <v>44597195</v>
      </c>
      <c r="DJ269" s="43">
        <v>0</v>
      </c>
      <c r="DK269" s="43">
        <v>44597195</v>
      </c>
      <c r="DL269" s="43">
        <v>0</v>
      </c>
      <c r="DM269" s="43">
        <v>7689102446</v>
      </c>
      <c r="DN269" s="43">
        <v>375169561</v>
      </c>
      <c r="DO269" s="43">
        <v>150256548</v>
      </c>
      <c r="DP269" s="43">
        <v>54622880</v>
      </c>
      <c r="DQ269" s="43">
        <v>95633668</v>
      </c>
      <c r="DR269" s="43">
        <v>6999083293</v>
      </c>
      <c r="DS269" s="43">
        <v>207451915</v>
      </c>
      <c r="DT269" s="43">
        <v>188862780</v>
      </c>
      <c r="DU269" s="43">
        <v>17085340</v>
      </c>
      <c r="DV269" s="43">
        <v>1503795</v>
      </c>
      <c r="DW269" s="43">
        <v>91415275</v>
      </c>
      <c r="DX269" s="43">
        <v>17449370</v>
      </c>
      <c r="DY269" s="43">
        <v>10838940</v>
      </c>
      <c r="DZ269" s="43">
        <v>0</v>
      </c>
      <c r="EA269" s="43">
        <v>63126965</v>
      </c>
      <c r="EB269" s="43">
        <v>0</v>
      </c>
      <c r="EC269" s="43">
        <v>903774962</v>
      </c>
      <c r="ED269" s="43">
        <v>441904</v>
      </c>
      <c r="EE269" s="43">
        <v>903150779</v>
      </c>
      <c r="EF269" s="43">
        <v>182279</v>
      </c>
      <c r="EG269" s="43">
        <v>228482207</v>
      </c>
      <c r="EH269" s="43">
        <v>225040830</v>
      </c>
      <c r="EI269" s="43">
        <v>3326438</v>
      </c>
      <c r="EJ269" s="43">
        <v>114939</v>
      </c>
      <c r="EK269" s="43">
        <v>552537850</v>
      </c>
      <c r="EL269" s="43">
        <v>5360700</v>
      </c>
      <c r="EM269" s="43">
        <v>10009647</v>
      </c>
      <c r="EN269" s="43">
        <v>334618089</v>
      </c>
      <c r="EO269" s="43">
        <v>25030820</v>
      </c>
      <c r="EP269" s="43">
        <v>4511708</v>
      </c>
      <c r="EQ269" s="43">
        <v>385436</v>
      </c>
      <c r="ER269" s="43">
        <v>576926</v>
      </c>
      <c r="ES269" s="43">
        <v>12744883</v>
      </c>
      <c r="ET269" s="43">
        <v>6811867</v>
      </c>
      <c r="EU269" s="43">
        <v>48797371</v>
      </c>
      <c r="EV269" s="43">
        <v>18904644</v>
      </c>
      <c r="EW269" s="43">
        <v>496581583</v>
      </c>
      <c r="EX269" s="43">
        <v>0</v>
      </c>
      <c r="EY269" s="43">
        <v>10164018</v>
      </c>
      <c r="EZ269" s="43">
        <v>394490166</v>
      </c>
      <c r="FA269" s="43">
        <v>91927399</v>
      </c>
      <c r="FB269" s="43">
        <v>1</v>
      </c>
      <c r="FC269" s="43">
        <v>2377030</v>
      </c>
      <c r="FD269" s="43">
        <v>0</v>
      </c>
      <c r="FE269" s="43">
        <v>0</v>
      </c>
      <c r="FF269" s="43">
        <v>4073741199</v>
      </c>
      <c r="FG269" s="43">
        <v>164593044</v>
      </c>
      <c r="FH269" s="43">
        <v>14847917</v>
      </c>
      <c r="FI269" s="43">
        <v>0</v>
      </c>
      <c r="FJ269" s="43">
        <v>127676485</v>
      </c>
      <c r="FK269" s="43">
        <v>31344128</v>
      </c>
      <c r="FL269" s="43">
        <v>0</v>
      </c>
      <c r="FM269" s="43">
        <v>0</v>
      </c>
      <c r="FN269" s="43">
        <v>0</v>
      </c>
      <c r="FO269" s="43">
        <v>96332357</v>
      </c>
      <c r="FP269" s="43">
        <v>22068642</v>
      </c>
      <c r="FQ269" s="43">
        <v>0</v>
      </c>
      <c r="FR269" s="43">
        <v>2135761661</v>
      </c>
      <c r="FS269" s="43">
        <v>958912017</v>
      </c>
      <c r="FT269" s="43">
        <v>3858940</v>
      </c>
      <c r="FU269" s="43">
        <v>301985702</v>
      </c>
      <c r="FV269" s="43">
        <v>452014667</v>
      </c>
      <c r="FW269" s="43">
        <v>368306914</v>
      </c>
      <c r="FX269" s="43">
        <v>83707753</v>
      </c>
      <c r="FY269" s="43">
        <v>1</v>
      </c>
      <c r="FZ269" s="43">
        <v>2619051</v>
      </c>
      <c r="GA269" s="43">
        <v>76891952</v>
      </c>
      <c r="GB269" s="43">
        <v>121541704</v>
      </c>
      <c r="GC269" s="43">
        <v>67535850</v>
      </c>
      <c r="GD269" s="43">
        <v>0</v>
      </c>
      <c r="GE269" s="43">
        <v>67535850</v>
      </c>
      <c r="GF269" s="43">
        <v>0</v>
      </c>
      <c r="GG269" s="43">
        <v>1999196</v>
      </c>
      <c r="GH269" s="43">
        <v>99364777</v>
      </c>
      <c r="GI269" s="43">
        <v>561067954</v>
      </c>
      <c r="GJ269" s="43">
        <v>561067954</v>
      </c>
      <c r="GK269" s="43">
        <v>0</v>
      </c>
      <c r="GL269" s="43">
        <v>446881867</v>
      </c>
      <c r="GM269" s="43">
        <v>79495232</v>
      </c>
      <c r="GN269" s="43">
        <v>29628653</v>
      </c>
      <c r="GO269" s="43">
        <v>1</v>
      </c>
      <c r="GP269" s="43">
        <v>1</v>
      </c>
      <c r="GQ269" s="43">
        <v>182598821</v>
      </c>
      <c r="GR269" s="43">
        <v>659159</v>
      </c>
      <c r="GS269" s="43">
        <v>0</v>
      </c>
      <c r="GT269" s="43">
        <v>154500000</v>
      </c>
      <c r="GU269" s="43">
        <v>104515038549</v>
      </c>
      <c r="GV269" s="43">
        <v>0</v>
      </c>
      <c r="GW269" s="43">
        <v>0</v>
      </c>
      <c r="GX269" s="43">
        <v>0</v>
      </c>
      <c r="GY269" s="43">
        <v>0</v>
      </c>
      <c r="GZ269" s="43">
        <v>29304918826</v>
      </c>
      <c r="HA269" s="43">
        <v>13269117</v>
      </c>
      <c r="HB269" s="43">
        <v>55710168414</v>
      </c>
      <c r="HC269" s="43">
        <v>1</v>
      </c>
      <c r="HD269" s="43">
        <v>19448914918</v>
      </c>
      <c r="HE269" s="43">
        <v>37767273</v>
      </c>
      <c r="HF269" s="43">
        <v>0</v>
      </c>
      <c r="HG269" s="43">
        <v>0</v>
      </c>
      <c r="HH269" s="30">
        <f t="shared" si="156"/>
        <v>24730461223</v>
      </c>
      <c r="HI269" s="30">
        <f t="shared" si="157"/>
        <v>4574457602</v>
      </c>
      <c r="HJ269" s="43">
        <v>24730461223</v>
      </c>
      <c r="HK269" s="43">
        <v>4574457602</v>
      </c>
      <c r="HL269" s="43">
        <v>1</v>
      </c>
      <c r="HM269" s="43"/>
      <c r="HN269" s="43"/>
      <c r="HO269" s="43"/>
      <c r="HP269" s="43">
        <v>2761004754</v>
      </c>
      <c r="HQ269" s="43">
        <v>38257412</v>
      </c>
      <c r="HR269" s="43">
        <v>59703590</v>
      </c>
      <c r="HS269" s="43">
        <v>237206752</v>
      </c>
      <c r="HT269" s="43">
        <v>2425837000</v>
      </c>
      <c r="HU269" s="43">
        <v>0</v>
      </c>
      <c r="HV269" s="43">
        <v>0</v>
      </c>
      <c r="HW269" s="43">
        <v>0</v>
      </c>
      <c r="HX269" s="43">
        <f t="shared" si="158"/>
        <v>24730461223</v>
      </c>
      <c r="HY269" s="43">
        <f t="shared" si="159"/>
        <v>4574457602</v>
      </c>
      <c r="HZ269" s="43">
        <v>680930932942</v>
      </c>
      <c r="IA269" s="43">
        <v>645265270766</v>
      </c>
      <c r="IB269" s="43">
        <v>622265270765</v>
      </c>
      <c r="IC269" s="43">
        <v>0</v>
      </c>
      <c r="ID269" s="43">
        <v>0</v>
      </c>
      <c r="IE269" s="43">
        <v>0</v>
      </c>
      <c r="IF269" s="43">
        <v>0</v>
      </c>
      <c r="IG269" s="43">
        <v>542237847271</v>
      </c>
      <c r="IH269" s="43">
        <v>503714762770</v>
      </c>
      <c r="II269" s="43">
        <v>0</v>
      </c>
      <c r="IJ269" s="43">
        <v>38523084501</v>
      </c>
      <c r="IK269" s="43">
        <v>0</v>
      </c>
      <c r="IL269" s="43">
        <v>49279680868</v>
      </c>
      <c r="IM269" s="43">
        <v>21258597839</v>
      </c>
      <c r="IN269" s="43">
        <v>3942724011</v>
      </c>
      <c r="IO269" s="43">
        <v>2957130394</v>
      </c>
      <c r="IP269" s="43">
        <v>42379826463</v>
      </c>
      <c r="IQ269" s="43">
        <v>3982284351</v>
      </c>
      <c r="IR269" s="43">
        <v>2069080216</v>
      </c>
      <c r="IS269" s="43">
        <v>353980831</v>
      </c>
      <c r="IT269" s="43">
        <v>265485623</v>
      </c>
      <c r="IU269" s="43">
        <v>3362817897</v>
      </c>
      <c r="IV269" s="43">
        <v>2210768424</v>
      </c>
      <c r="IW269" s="43">
        <v>227011796</v>
      </c>
      <c r="IX269" s="43">
        <v>0</v>
      </c>
      <c r="IY269" s="43">
        <v>0</v>
      </c>
      <c r="IZ269" s="43">
        <v>0</v>
      </c>
      <c r="JA269" s="43">
        <v>0</v>
      </c>
      <c r="JB269" s="43">
        <v>0</v>
      </c>
      <c r="JC269" s="43">
        <v>0</v>
      </c>
      <c r="JD269" s="43">
        <v>0</v>
      </c>
      <c r="JE269" s="43">
        <v>0</v>
      </c>
      <c r="JF269" s="43">
        <v>0</v>
      </c>
      <c r="JG269" s="43">
        <v>0</v>
      </c>
      <c r="JH269" s="43">
        <v>0</v>
      </c>
      <c r="JI269" s="43">
        <v>0</v>
      </c>
      <c r="JJ269" s="43">
        <v>1000000000</v>
      </c>
      <c r="JK269" s="43">
        <v>1000000000</v>
      </c>
      <c r="JL269" s="43">
        <v>0</v>
      </c>
      <c r="JM269" s="43">
        <v>23000000001</v>
      </c>
      <c r="JN269" s="43">
        <v>1</v>
      </c>
      <c r="JO269" s="43">
        <v>23000000000</v>
      </c>
      <c r="JP269" s="43">
        <v>6162409507</v>
      </c>
      <c r="JQ269" s="43">
        <v>231861046</v>
      </c>
      <c r="JR269" s="43">
        <v>0</v>
      </c>
      <c r="JS269" s="43">
        <v>0</v>
      </c>
      <c r="JT269" s="43">
        <v>0</v>
      </c>
      <c r="JU269" s="43">
        <v>0</v>
      </c>
      <c r="JV269" s="43">
        <v>0</v>
      </c>
      <c r="JW269" s="43">
        <v>0</v>
      </c>
      <c r="JX269" s="43">
        <v>0</v>
      </c>
      <c r="JY269" s="43">
        <v>0</v>
      </c>
      <c r="JZ269" s="43">
        <v>0</v>
      </c>
      <c r="KA269" s="43">
        <v>0</v>
      </c>
      <c r="KB269" s="43">
        <v>0</v>
      </c>
      <c r="KC269" s="43">
        <v>0</v>
      </c>
      <c r="KD269" s="43">
        <v>0</v>
      </c>
      <c r="KE269" s="43">
        <v>0</v>
      </c>
      <c r="KF269" s="43">
        <v>0</v>
      </c>
      <c r="KG269" s="43">
        <v>0</v>
      </c>
      <c r="KH269" s="43">
        <v>0</v>
      </c>
      <c r="KI269" s="43">
        <v>5930548461</v>
      </c>
      <c r="KJ269" s="43">
        <v>0</v>
      </c>
      <c r="KK269" s="43">
        <v>0</v>
      </c>
      <c r="KL269" s="43">
        <v>0</v>
      </c>
      <c r="KM269" s="43">
        <v>29503252669</v>
      </c>
      <c r="KN269" s="43">
        <v>15856798060</v>
      </c>
      <c r="KO269" s="43">
        <v>418628524</v>
      </c>
      <c r="KP269" s="43">
        <v>24546797</v>
      </c>
      <c r="KQ269" s="43">
        <v>0</v>
      </c>
      <c r="KR269" s="43">
        <v>0</v>
      </c>
      <c r="KS269" s="43">
        <v>20713171</v>
      </c>
      <c r="KT269" s="43">
        <v>44592656</v>
      </c>
      <c r="KU269" s="43">
        <v>0</v>
      </c>
      <c r="KV269" s="43">
        <v>740996893</v>
      </c>
      <c r="KW269" s="43">
        <v>0</v>
      </c>
      <c r="KX269" s="43">
        <v>5545232</v>
      </c>
      <c r="KY269" s="43">
        <v>45654273</v>
      </c>
      <c r="KZ269" s="43">
        <v>88980375</v>
      </c>
      <c r="LA269" s="43">
        <v>152895916</v>
      </c>
      <c r="LB269" s="43">
        <v>47192685</v>
      </c>
      <c r="LC269" s="43">
        <v>47204583</v>
      </c>
      <c r="LD269" s="43">
        <v>4469072348</v>
      </c>
      <c r="LE269" s="43">
        <v>2590926</v>
      </c>
      <c r="LF269" s="43">
        <v>46414555</v>
      </c>
      <c r="LG269" s="43">
        <v>0</v>
      </c>
      <c r="LH269" s="43">
        <v>54442262</v>
      </c>
      <c r="LI269" s="43">
        <v>285354415</v>
      </c>
      <c r="LJ269" s="43">
        <v>1</v>
      </c>
      <c r="LK269" s="43">
        <v>1</v>
      </c>
      <c r="LL269" s="43">
        <v>618559</v>
      </c>
      <c r="LM269" s="43">
        <v>17572937</v>
      </c>
      <c r="LN269" s="43">
        <v>19204577</v>
      </c>
      <c r="LO269" s="43">
        <v>465409520</v>
      </c>
      <c r="LP269" s="43">
        <v>18182570</v>
      </c>
      <c r="LQ269" s="43">
        <v>1132266585</v>
      </c>
      <c r="LR269" s="43">
        <v>7910870</v>
      </c>
      <c r="LS269" s="43">
        <v>1317437945</v>
      </c>
      <c r="LT269" s="43">
        <v>0</v>
      </c>
      <c r="LU269" s="43">
        <v>1971674507</v>
      </c>
      <c r="LV269" s="43">
        <v>2990557</v>
      </c>
      <c r="LW269" s="43">
        <v>60052899</v>
      </c>
      <c r="LX269" s="43">
        <v>16606805</v>
      </c>
      <c r="LY269" s="43">
        <v>4227005</v>
      </c>
      <c r="LZ269" s="43">
        <v>298211298</v>
      </c>
      <c r="MA269" s="43">
        <v>411961875</v>
      </c>
      <c r="MB269" s="43">
        <v>405320353</v>
      </c>
      <c r="MC269" s="43">
        <v>243755065</v>
      </c>
      <c r="MD269" s="43">
        <v>14758105</v>
      </c>
      <c r="ME269" s="43">
        <v>290836982</v>
      </c>
      <c r="MF269" s="43">
        <v>146543132</v>
      </c>
      <c r="MG269" s="43">
        <v>161390596</v>
      </c>
      <c r="MH269" s="43">
        <v>1</v>
      </c>
      <c r="MI269" s="43">
        <v>1</v>
      </c>
      <c r="MJ269" s="43">
        <v>61738508</v>
      </c>
      <c r="MK269" s="43">
        <v>82957744</v>
      </c>
      <c r="ML269" s="43">
        <v>82957744</v>
      </c>
      <c r="MM269" s="43">
        <v>82957744</v>
      </c>
      <c r="MN269" s="43">
        <v>82957744</v>
      </c>
      <c r="MO269" s="43">
        <v>82957744</v>
      </c>
      <c r="MP269" s="43">
        <v>0</v>
      </c>
      <c r="MQ269" s="43">
        <v>2038163600</v>
      </c>
      <c r="MR269" s="43">
        <v>1</v>
      </c>
      <c r="MS269" s="43">
        <v>270784584478</v>
      </c>
      <c r="MT269" s="43">
        <v>239595921558</v>
      </c>
      <c r="MU269" s="43">
        <v>237116449901</v>
      </c>
      <c r="MV269" s="43">
        <v>65357482169</v>
      </c>
      <c r="MW269" s="43">
        <v>0</v>
      </c>
      <c r="MX269" s="43">
        <v>0</v>
      </c>
      <c r="MY269" s="43">
        <v>0</v>
      </c>
      <c r="MZ269" s="43">
        <v>125564127322</v>
      </c>
      <c r="NA269" s="43">
        <v>8930283602</v>
      </c>
      <c r="NB269" s="43">
        <v>8930283601</v>
      </c>
      <c r="NC269" s="43">
        <v>1</v>
      </c>
      <c r="ND269" s="43">
        <v>116633843720</v>
      </c>
      <c r="NE269" s="43">
        <v>116633843719</v>
      </c>
      <c r="NF269" s="43">
        <v>1</v>
      </c>
      <c r="NG269" s="43">
        <v>11604350410</v>
      </c>
      <c r="NH269" s="43">
        <v>34590490000</v>
      </c>
      <c r="NI269" s="43">
        <v>0</v>
      </c>
      <c r="NJ269" s="43">
        <v>0</v>
      </c>
      <c r="NK269" s="43">
        <v>0</v>
      </c>
      <c r="NL269" s="43">
        <v>0</v>
      </c>
      <c r="NM269" s="43">
        <v>2479471657</v>
      </c>
      <c r="NN269" s="43">
        <v>0</v>
      </c>
      <c r="NO269" s="43">
        <v>0</v>
      </c>
      <c r="NP269" s="43">
        <v>0</v>
      </c>
      <c r="NQ269" s="43">
        <v>0</v>
      </c>
      <c r="NR269" s="43">
        <v>0</v>
      </c>
      <c r="NS269" s="43">
        <v>0</v>
      </c>
      <c r="NT269" s="43">
        <v>2479471657</v>
      </c>
      <c r="NU269" s="43">
        <v>2479471657</v>
      </c>
      <c r="NV269" s="43">
        <v>0</v>
      </c>
      <c r="NW269" s="43">
        <v>0</v>
      </c>
      <c r="NX269" s="43">
        <v>0</v>
      </c>
      <c r="NY269" s="43">
        <v>0</v>
      </c>
      <c r="NZ269" s="43">
        <v>0</v>
      </c>
      <c r="OA269" s="43">
        <v>16788726219</v>
      </c>
      <c r="OB269" s="43">
        <v>16740316219</v>
      </c>
      <c r="OC269" s="43">
        <v>2</v>
      </c>
      <c r="OD269" s="43">
        <v>1</v>
      </c>
      <c r="OE269" s="43">
        <v>1</v>
      </c>
      <c r="OF269" s="43">
        <v>16740316217</v>
      </c>
      <c r="OG269" s="43">
        <v>0</v>
      </c>
      <c r="OH269" s="43">
        <v>16740316217</v>
      </c>
      <c r="OI269" s="43">
        <v>0</v>
      </c>
      <c r="OJ269" s="43">
        <v>48410000</v>
      </c>
      <c r="OK269" s="43">
        <v>0</v>
      </c>
      <c r="OL269" s="43">
        <v>0</v>
      </c>
      <c r="OM269" s="43">
        <v>0</v>
      </c>
      <c r="ON269" s="43">
        <v>0</v>
      </c>
      <c r="OO269" s="43">
        <v>48410000</v>
      </c>
      <c r="OP269" s="43">
        <v>48410000</v>
      </c>
      <c r="OQ269" s="43">
        <v>0</v>
      </c>
      <c r="OR269" s="43">
        <v>0</v>
      </c>
      <c r="OS269" s="43">
        <v>14399936701</v>
      </c>
      <c r="OT269" s="43">
        <v>14016649765</v>
      </c>
      <c r="OU269" s="43">
        <v>14016649765</v>
      </c>
      <c r="OV269" s="43">
        <v>1087014466</v>
      </c>
      <c r="OW269" s="43">
        <v>12929635299</v>
      </c>
      <c r="OX269" s="43">
        <v>0</v>
      </c>
      <c r="OY269" s="43">
        <v>0</v>
      </c>
      <c r="OZ269" s="43">
        <v>383286936</v>
      </c>
      <c r="PA269" s="43">
        <v>0</v>
      </c>
      <c r="PB269" s="43">
        <v>0</v>
      </c>
      <c r="PC269" s="43">
        <v>0</v>
      </c>
      <c r="PD269" s="43">
        <v>0</v>
      </c>
      <c r="PE269" s="43">
        <v>0</v>
      </c>
      <c r="PF269" s="43">
        <v>0</v>
      </c>
      <c r="PG269" s="43">
        <v>0</v>
      </c>
      <c r="PH269" s="43">
        <v>0</v>
      </c>
      <c r="PI269" s="43">
        <v>0</v>
      </c>
      <c r="PJ269" s="43">
        <v>0</v>
      </c>
      <c r="PK269" s="43">
        <v>0</v>
      </c>
      <c r="PL269" s="43">
        <v>0</v>
      </c>
      <c r="PM269" s="43">
        <v>383286936</v>
      </c>
      <c r="PN269" s="43">
        <v>383286936</v>
      </c>
      <c r="PO269" s="43">
        <v>0</v>
      </c>
      <c r="PP269" s="43">
        <v>0</v>
      </c>
      <c r="PQ269" s="43">
        <v>0</v>
      </c>
      <c r="PR269" s="43">
        <v>0</v>
      </c>
      <c r="PS269" s="43">
        <v>0</v>
      </c>
      <c r="PT269" s="43">
        <v>0</v>
      </c>
      <c r="PU269" s="43">
        <v>0</v>
      </c>
      <c r="PV269" s="43">
        <v>0</v>
      </c>
      <c r="PW269" s="43">
        <v>0</v>
      </c>
      <c r="PX269" s="43">
        <v>0</v>
      </c>
      <c r="PY269" s="43">
        <v>0</v>
      </c>
      <c r="PZ269" s="43">
        <v>0</v>
      </c>
      <c r="QA269" s="43">
        <v>0</v>
      </c>
      <c r="QB269" s="43">
        <v>0</v>
      </c>
      <c r="QC269" s="43">
        <v>0</v>
      </c>
      <c r="QD269" s="43">
        <v>0</v>
      </c>
      <c r="QE269" s="43">
        <v>0</v>
      </c>
      <c r="QF269" s="43">
        <v>0</v>
      </c>
      <c r="QG269" s="43">
        <v>0</v>
      </c>
      <c r="QH269" s="43">
        <v>0</v>
      </c>
      <c r="QI269" s="43">
        <v>0</v>
      </c>
      <c r="QJ269" s="43">
        <v>0</v>
      </c>
      <c r="QK269" s="43">
        <v>0</v>
      </c>
      <c r="QL269" s="43">
        <v>0</v>
      </c>
      <c r="QM269" s="43">
        <v>0</v>
      </c>
      <c r="QN269" s="43">
        <v>0</v>
      </c>
      <c r="QO269" s="43">
        <v>2613943887130</v>
      </c>
      <c r="QP269" s="43">
        <v>20527814858</v>
      </c>
      <c r="QQ269" s="43">
        <v>10178023360</v>
      </c>
      <c r="QR269" s="43">
        <v>519522730</v>
      </c>
      <c r="QS269" s="43">
        <v>658500630</v>
      </c>
      <c r="QT269" s="43">
        <v>9000000000</v>
      </c>
      <c r="QU269" s="43">
        <v>9000000000</v>
      </c>
      <c r="QV269" s="43">
        <v>0</v>
      </c>
      <c r="QW269" s="43">
        <v>10349791498</v>
      </c>
      <c r="QX269" s="43">
        <v>10341479328</v>
      </c>
      <c r="QY269" s="43">
        <v>8312170</v>
      </c>
      <c r="QZ269" s="43">
        <v>0</v>
      </c>
      <c r="RA269" s="43">
        <v>0</v>
      </c>
      <c r="RB269" s="43">
        <v>77946568200</v>
      </c>
      <c r="RC269" s="43">
        <v>0</v>
      </c>
      <c r="RD269" s="43">
        <v>0</v>
      </c>
      <c r="RE269" s="43">
        <v>0</v>
      </c>
      <c r="RF269" s="43">
        <v>77946568200</v>
      </c>
      <c r="RG269" s="43">
        <v>0</v>
      </c>
      <c r="RH269" s="43">
        <v>77946568200</v>
      </c>
      <c r="RI269" s="43">
        <v>2515469504072</v>
      </c>
      <c r="RJ269" s="43">
        <v>81850212475</v>
      </c>
      <c r="RK269" s="43">
        <v>81850212475</v>
      </c>
      <c r="RL269" s="43">
        <v>54815100000</v>
      </c>
      <c r="RM269" s="43">
        <v>2341690054</v>
      </c>
      <c r="RN269" s="43">
        <v>1575900000</v>
      </c>
      <c r="RO269" s="43">
        <v>21630000</v>
      </c>
      <c r="RP269" s="43">
        <v>0</v>
      </c>
      <c r="RQ269" s="43">
        <v>0</v>
      </c>
      <c r="RR269" s="43">
        <v>0</v>
      </c>
      <c r="RS269" s="43">
        <v>0</v>
      </c>
      <c r="RT269" s="43">
        <v>355029515</v>
      </c>
      <c r="RU269" s="43">
        <v>0</v>
      </c>
      <c r="RV269" s="43">
        <v>42823186</v>
      </c>
      <c r="RW269" s="43">
        <v>32139169</v>
      </c>
      <c r="RX269" s="43">
        <v>0</v>
      </c>
      <c r="RY269" s="43">
        <v>0</v>
      </c>
      <c r="RZ269" s="43">
        <v>0</v>
      </c>
      <c r="SA269" s="43">
        <v>0</v>
      </c>
      <c r="SB269" s="43">
        <v>0</v>
      </c>
      <c r="SC269" s="43">
        <v>0</v>
      </c>
      <c r="SD269" s="43">
        <v>0</v>
      </c>
      <c r="SE269" s="43">
        <v>0</v>
      </c>
      <c r="SF269" s="43">
        <v>0</v>
      </c>
      <c r="SG269" s="43">
        <v>1</v>
      </c>
      <c r="SH269" s="43">
        <v>608732621</v>
      </c>
      <c r="SI269" s="43">
        <v>0</v>
      </c>
      <c r="SJ269" s="43">
        <v>0</v>
      </c>
      <c r="SK269" s="43">
        <v>21511267926</v>
      </c>
      <c r="SL269" s="43">
        <v>21511267926</v>
      </c>
      <c r="SM269" s="43">
        <v>0</v>
      </c>
      <c r="SN269" s="43">
        <v>1</v>
      </c>
      <c r="SO269" s="43">
        <v>0</v>
      </c>
      <c r="SP269" s="43">
        <v>0</v>
      </c>
      <c r="SQ269" s="43">
        <v>0</v>
      </c>
      <c r="SR269" s="43">
        <v>1</v>
      </c>
      <c r="SS269" s="43">
        <v>545900000</v>
      </c>
      <c r="ST269" s="43">
        <v>0</v>
      </c>
      <c r="SU269" s="43">
        <v>0</v>
      </c>
      <c r="SV269" s="43">
        <v>1</v>
      </c>
      <c r="SW269" s="43">
        <v>0</v>
      </c>
      <c r="SX269" s="43">
        <v>0</v>
      </c>
      <c r="SY269" s="43">
        <v>0</v>
      </c>
      <c r="SZ269" s="43">
        <v>0</v>
      </c>
      <c r="TA269" s="43">
        <v>0</v>
      </c>
      <c r="TB269" s="43">
        <v>0</v>
      </c>
      <c r="TC269" s="43">
        <v>0</v>
      </c>
      <c r="TD269" s="43">
        <v>0</v>
      </c>
      <c r="TE269" s="43">
        <v>0</v>
      </c>
      <c r="TF269" s="43">
        <v>0</v>
      </c>
      <c r="TG269" s="43">
        <v>0</v>
      </c>
      <c r="TH269" s="43">
        <v>0</v>
      </c>
      <c r="TI269" s="30">
        <v>3939220054</v>
      </c>
      <c r="TJ269" s="30">
        <v>928628828132</v>
      </c>
      <c r="TK269" s="43">
        <v>1032780062110</v>
      </c>
      <c r="TL269" s="43">
        <v>506524815345</v>
      </c>
      <c r="TM269" s="43">
        <v>1690233977</v>
      </c>
      <c r="TN269" s="43">
        <v>1690233977</v>
      </c>
      <c r="TO269" s="43">
        <v>0</v>
      </c>
      <c r="TP269" s="43">
        <v>1</v>
      </c>
      <c r="TQ269" s="43">
        <v>1</v>
      </c>
      <c r="TR269" s="43">
        <v>0</v>
      </c>
      <c r="TS269" s="43">
        <v>422104012787</v>
      </c>
      <c r="TT269" s="43"/>
      <c r="TU269" s="43">
        <v>1400839229487</v>
      </c>
      <c r="TV269" s="43">
        <v>1</v>
      </c>
      <c r="TW269" s="43">
        <v>505439561</v>
      </c>
      <c r="TX269" s="43">
        <v>6618038</v>
      </c>
      <c r="TY269" s="43">
        <v>327171887</v>
      </c>
      <c r="TZ269" s="43">
        <v>0</v>
      </c>
      <c r="UA269" s="43">
        <v>0</v>
      </c>
      <c r="UB269" s="43">
        <v>1400000000000</v>
      </c>
      <c r="UC269" s="43">
        <v>1080000000000</v>
      </c>
      <c r="UD269" s="43">
        <v>320000000000</v>
      </c>
      <c r="UE269" s="43">
        <v>0</v>
      </c>
      <c r="UF269" s="43">
        <v>0</v>
      </c>
      <c r="UG269" s="43">
        <v>5074683193183</v>
      </c>
      <c r="UH269" s="1" t="s">
        <v>141</v>
      </c>
    </row>
    <row r="270" spans="1:554">
      <c r="A270" s="733"/>
      <c r="B270" s="65">
        <v>2015</v>
      </c>
      <c r="C270" s="43">
        <v>2170986586717</v>
      </c>
      <c r="D270" s="43">
        <v>1182001233916</v>
      </c>
      <c r="E270" s="43">
        <v>1023342654392</v>
      </c>
      <c r="F270" s="43">
        <v>151548201</v>
      </c>
      <c r="G270" s="43">
        <v>11345605</v>
      </c>
      <c r="H270" s="43">
        <v>495742739765</v>
      </c>
      <c r="I270" s="43">
        <v>429164489814</v>
      </c>
      <c r="J270" s="43">
        <v>61620822553</v>
      </c>
      <c r="K270" s="43">
        <v>4957427398</v>
      </c>
      <c r="L270" s="43">
        <v>39895553565</v>
      </c>
      <c r="M270" s="43">
        <v>403397876720</v>
      </c>
      <c r="N270" s="43">
        <v>399363897953</v>
      </c>
      <c r="O270" s="43">
        <v>4033978767</v>
      </c>
      <c r="P270" s="43">
        <v>16014333807</v>
      </c>
      <c r="Q270" s="43">
        <v>40830975057</v>
      </c>
      <c r="R270" s="43">
        <v>27298281672</v>
      </c>
      <c r="S270" s="43">
        <v>158658579524</v>
      </c>
      <c r="T270" s="43">
        <v>40208150570</v>
      </c>
      <c r="U270" s="43">
        <v>47303706553</v>
      </c>
      <c r="V270" s="43">
        <v>87511857123</v>
      </c>
      <c r="W270" s="43">
        <v>1648740563</v>
      </c>
      <c r="X270" s="43">
        <v>16227426478</v>
      </c>
      <c r="Y270" s="43">
        <v>1659346429</v>
      </c>
      <c r="Z270" s="43">
        <v>165934643</v>
      </c>
      <c r="AA270" s="43">
        <v>1493411786</v>
      </c>
      <c r="AB270" s="43">
        <v>1440053045</v>
      </c>
      <c r="AC270" s="43">
        <v>175462509</v>
      </c>
      <c r="AD270" s="43">
        <v>44785021177</v>
      </c>
      <c r="AE270" s="43">
        <v>5189922443</v>
      </c>
      <c r="AF270" s="43">
        <v>4086031758</v>
      </c>
      <c r="AG270" s="43">
        <v>1103890685</v>
      </c>
      <c r="AH270" s="43">
        <v>20749757</v>
      </c>
      <c r="AI270" s="43">
        <v>988985352801</v>
      </c>
      <c r="AJ270" s="43">
        <v>6642270433</v>
      </c>
      <c r="AK270" s="43">
        <v>1476405919</v>
      </c>
      <c r="AL270" s="43">
        <v>12662762</v>
      </c>
      <c r="AM270" s="43">
        <v>4851046731</v>
      </c>
      <c r="AN270" s="43">
        <v>302155021</v>
      </c>
      <c r="AO270" s="43">
        <v>16035402765</v>
      </c>
      <c r="AP270" s="43">
        <v>15638583955</v>
      </c>
      <c r="AQ270" s="43">
        <v>12739957</v>
      </c>
      <c r="AR270" s="43">
        <v>252831285</v>
      </c>
      <c r="AS270" s="43">
        <v>1029026</v>
      </c>
      <c r="AT270" s="43">
        <v>70107527</v>
      </c>
      <c r="AU270" s="43">
        <v>59611015</v>
      </c>
      <c r="AV270" s="43">
        <v>0</v>
      </c>
      <c r="AW270" s="43">
        <v>0</v>
      </c>
      <c r="AX270" s="43">
        <v>500000</v>
      </c>
      <c r="AY270" s="43">
        <v>0</v>
      </c>
      <c r="AZ270" s="43">
        <v>0</v>
      </c>
      <c r="BA270" s="43">
        <v>0</v>
      </c>
      <c r="BB270" s="43">
        <v>0</v>
      </c>
      <c r="BC270" s="43">
        <v>0</v>
      </c>
      <c r="BD270" s="43">
        <v>63631947634</v>
      </c>
      <c r="BE270" s="43">
        <v>13950701</v>
      </c>
      <c r="BF270" s="43">
        <v>40889408304</v>
      </c>
      <c r="BG270" s="43">
        <v>15914280229</v>
      </c>
      <c r="BH270" s="43">
        <v>3686318</v>
      </c>
      <c r="BI270" s="43">
        <v>1271593</v>
      </c>
      <c r="BJ270" s="43">
        <v>1</v>
      </c>
      <c r="BK270" s="43">
        <v>1106017082</v>
      </c>
      <c r="BL270" s="43">
        <v>68135602</v>
      </c>
      <c r="BM270" s="43">
        <v>1</v>
      </c>
      <c r="BN270" s="43">
        <v>111394500</v>
      </c>
      <c r="BO270" s="43">
        <v>39296196</v>
      </c>
      <c r="BP270" s="43">
        <v>1</v>
      </c>
      <c r="BQ270" s="43">
        <v>28448287</v>
      </c>
      <c r="BR270" s="43">
        <v>2196247273</v>
      </c>
      <c r="BS270" s="43">
        <v>3259811546</v>
      </c>
      <c r="BT270" s="43">
        <v>2382803417</v>
      </c>
      <c r="BU270" s="43">
        <v>74051454</v>
      </c>
      <c r="BV270" s="43">
        <v>1</v>
      </c>
      <c r="BW270" s="43">
        <v>1791321</v>
      </c>
      <c r="BX270" s="43">
        <v>1</v>
      </c>
      <c r="BY270" s="43">
        <v>2306960638</v>
      </c>
      <c r="BZ270" s="43">
        <v>1</v>
      </c>
      <c r="CA270" s="43"/>
      <c r="CB270" s="43"/>
      <c r="CC270" s="43">
        <v>31247105526</v>
      </c>
      <c r="CD270" s="43">
        <v>0</v>
      </c>
      <c r="CE270" s="43">
        <v>58394930327</v>
      </c>
      <c r="CF270" s="43">
        <v>1455411495</v>
      </c>
      <c r="CG270" s="43">
        <v>33119262003</v>
      </c>
      <c r="CH270" s="43">
        <v>1933783066</v>
      </c>
      <c r="CI270" s="43">
        <v>236028173</v>
      </c>
      <c r="CJ270" s="43">
        <v>17844202</v>
      </c>
      <c r="CK270" s="43">
        <v>72795248</v>
      </c>
      <c r="CL270" s="43">
        <v>49261686</v>
      </c>
      <c r="CM270" s="43">
        <v>9523985</v>
      </c>
      <c r="CN270" s="43">
        <v>9979927</v>
      </c>
      <c r="CO270" s="43">
        <v>2207933</v>
      </c>
      <c r="CP270" s="43">
        <v>74415192</v>
      </c>
      <c r="CQ270" s="43">
        <v>0</v>
      </c>
      <c r="CR270" s="43">
        <v>0</v>
      </c>
      <c r="CS270" s="43">
        <v>18812167439</v>
      </c>
      <c r="CT270" s="43">
        <v>1</v>
      </c>
      <c r="CU270" s="43">
        <v>1</v>
      </c>
      <c r="CV270" s="43">
        <v>477568078</v>
      </c>
      <c r="CW270" s="43">
        <v>177701075</v>
      </c>
      <c r="CX270" s="43">
        <v>8605421</v>
      </c>
      <c r="CY270" s="43">
        <v>1</v>
      </c>
      <c r="CZ270" s="43">
        <v>17722432782</v>
      </c>
      <c r="DA270" s="43">
        <v>15634022722</v>
      </c>
      <c r="DB270" s="43">
        <v>1848875959</v>
      </c>
      <c r="DC270" s="43">
        <v>0</v>
      </c>
      <c r="DD270" s="43">
        <v>239534101</v>
      </c>
      <c r="DE270" s="43">
        <v>1</v>
      </c>
      <c r="DF270" s="43">
        <v>285789320</v>
      </c>
      <c r="DG270" s="43">
        <v>140070759</v>
      </c>
      <c r="DH270" s="43">
        <v>188510215</v>
      </c>
      <c r="DI270" s="43">
        <v>45935111</v>
      </c>
      <c r="DJ270" s="43">
        <v>0</v>
      </c>
      <c r="DK270" s="43">
        <v>45935111</v>
      </c>
      <c r="DL270" s="43">
        <v>0</v>
      </c>
      <c r="DM270" s="43">
        <v>7953493363</v>
      </c>
      <c r="DN270" s="43">
        <v>374938957</v>
      </c>
      <c r="DO270" s="43">
        <v>88150679</v>
      </c>
      <c r="DP270" s="43">
        <v>13069070</v>
      </c>
      <c r="DQ270" s="43">
        <v>75081609</v>
      </c>
      <c r="DR270" s="43">
        <v>7323604776</v>
      </c>
      <c r="DS270" s="43">
        <v>213675472</v>
      </c>
      <c r="DT270" s="43">
        <v>194528663</v>
      </c>
      <c r="DU270" s="43">
        <v>17597900</v>
      </c>
      <c r="DV270" s="43">
        <v>1548909</v>
      </c>
      <c r="DW270" s="43">
        <v>83279846</v>
      </c>
      <c r="DX270" s="43">
        <v>18371074</v>
      </c>
      <c r="DY270" s="43">
        <v>1781488</v>
      </c>
      <c r="DZ270" s="43">
        <v>0</v>
      </c>
      <c r="EA270" s="43">
        <v>63127284</v>
      </c>
      <c r="EB270" s="43">
        <v>0</v>
      </c>
      <c r="EC270" s="43">
        <v>930888211</v>
      </c>
      <c r="ED270" s="43">
        <v>455161</v>
      </c>
      <c r="EE270" s="43">
        <v>930245302</v>
      </c>
      <c r="EF270" s="43">
        <v>187748</v>
      </c>
      <c r="EG270" s="43">
        <v>384180715</v>
      </c>
      <c r="EH270" s="43">
        <v>378520883</v>
      </c>
      <c r="EI270" s="43">
        <v>5541444</v>
      </c>
      <c r="EJ270" s="43">
        <v>118388</v>
      </c>
      <c r="EK270" s="43">
        <v>569113986</v>
      </c>
      <c r="EL270" s="43">
        <v>687412</v>
      </c>
      <c r="EM270" s="43">
        <v>7124797</v>
      </c>
      <c r="EN270" s="43">
        <v>344656632</v>
      </c>
      <c r="EO270" s="43">
        <v>22222520</v>
      </c>
      <c r="EP270" s="43">
        <v>3353456</v>
      </c>
      <c r="EQ270" s="43">
        <v>101875</v>
      </c>
      <c r="ER270" s="43">
        <v>603400</v>
      </c>
      <c r="ES270" s="43">
        <v>11044466</v>
      </c>
      <c r="ET270" s="43">
        <v>7119323</v>
      </c>
      <c r="EU270" s="43">
        <v>41203373</v>
      </c>
      <c r="EV270" s="43">
        <v>19581664</v>
      </c>
      <c r="EW270" s="43">
        <v>489021840</v>
      </c>
      <c r="EX270" s="43">
        <v>0</v>
      </c>
      <c r="EY270" s="43">
        <v>10468938</v>
      </c>
      <c r="EZ270" s="43">
        <v>406324871</v>
      </c>
      <c r="FA270" s="43">
        <v>72228031</v>
      </c>
      <c r="FB270" s="43">
        <v>1</v>
      </c>
      <c r="FC270" s="43">
        <v>1656727</v>
      </c>
      <c r="FD270" s="43">
        <v>0</v>
      </c>
      <c r="FE270" s="43">
        <v>0</v>
      </c>
      <c r="FF270" s="43">
        <v>4216311580</v>
      </c>
      <c r="FG270" s="43">
        <v>166798951</v>
      </c>
      <c r="FH270" s="43">
        <v>14870907</v>
      </c>
      <c r="FI270" s="43">
        <v>0</v>
      </c>
      <c r="FJ270" s="43">
        <v>128882460</v>
      </c>
      <c r="FK270" s="43">
        <v>32284452</v>
      </c>
      <c r="FL270" s="43">
        <v>0</v>
      </c>
      <c r="FM270" s="43">
        <v>0</v>
      </c>
      <c r="FN270" s="43">
        <v>0</v>
      </c>
      <c r="FO270" s="43">
        <v>96598008</v>
      </c>
      <c r="FP270" s="43">
        <v>23045584</v>
      </c>
      <c r="FQ270" s="43">
        <v>0</v>
      </c>
      <c r="FR270" s="43">
        <v>2343333717</v>
      </c>
      <c r="FS270" s="43">
        <v>1220104068</v>
      </c>
      <c r="FT270" s="43">
        <v>1877762</v>
      </c>
      <c r="FU270" s="43">
        <v>361390493</v>
      </c>
      <c r="FV270" s="43">
        <v>574674212</v>
      </c>
      <c r="FW270" s="43">
        <v>379356121</v>
      </c>
      <c r="FX270" s="43">
        <v>195318091</v>
      </c>
      <c r="FY270" s="43">
        <v>1</v>
      </c>
      <c r="FZ270" s="43">
        <v>2697623</v>
      </c>
      <c r="GA270" s="43">
        <v>210163208</v>
      </c>
      <c r="GB270" s="43">
        <v>69300769</v>
      </c>
      <c r="GC270" s="43">
        <v>51041463</v>
      </c>
      <c r="GD270" s="43">
        <v>0</v>
      </c>
      <c r="GE270" s="43">
        <v>51041463</v>
      </c>
      <c r="GF270" s="43">
        <v>0</v>
      </c>
      <c r="GG270" s="43">
        <v>2059172</v>
      </c>
      <c r="GH270" s="43">
        <v>15823200</v>
      </c>
      <c r="GI270" s="43">
        <v>577899992</v>
      </c>
      <c r="GJ270" s="43">
        <v>577899992</v>
      </c>
      <c r="GK270" s="43">
        <v>0</v>
      </c>
      <c r="GL270" s="43">
        <v>476405822</v>
      </c>
      <c r="GM270" s="43">
        <v>81880089</v>
      </c>
      <c r="GN270" s="43">
        <v>24852165</v>
      </c>
      <c r="GO270" s="43">
        <v>5665348</v>
      </c>
      <c r="GP270" s="43">
        <v>1</v>
      </c>
      <c r="GQ270" s="43">
        <v>0</v>
      </c>
      <c r="GR270" s="43">
        <v>678934</v>
      </c>
      <c r="GS270" s="43">
        <v>0</v>
      </c>
      <c r="GT270" s="43">
        <v>138153311</v>
      </c>
      <c r="GU270" s="43">
        <v>108352785320</v>
      </c>
      <c r="GV270" s="43">
        <v>0</v>
      </c>
      <c r="GW270" s="43">
        <v>0</v>
      </c>
      <c r="GX270" s="43">
        <v>0</v>
      </c>
      <c r="GY270" s="43">
        <v>0</v>
      </c>
      <c r="GZ270" s="43">
        <v>27990834754</v>
      </c>
      <c r="HA270" s="43">
        <v>587648</v>
      </c>
      <c r="HB270" s="43">
        <v>0</v>
      </c>
      <c r="HC270" s="43">
        <v>1</v>
      </c>
      <c r="HD270" s="43">
        <v>20778077249</v>
      </c>
      <c r="HE270" s="43">
        <v>0</v>
      </c>
      <c r="HF270" s="43">
        <v>25953191623</v>
      </c>
      <c r="HG270" s="43">
        <v>33630094045</v>
      </c>
      <c r="HH270" s="30">
        <f t="shared" si="156"/>
        <v>25472375059</v>
      </c>
      <c r="HI270" s="30">
        <f t="shared" si="157"/>
        <v>2518459695</v>
      </c>
      <c r="HJ270" s="43">
        <v>25472375059</v>
      </c>
      <c r="HK270" s="43">
        <v>2518459695</v>
      </c>
      <c r="HL270" s="43">
        <v>0</v>
      </c>
      <c r="HM270" s="43"/>
      <c r="HN270" s="43"/>
      <c r="HO270" s="43"/>
      <c r="HP270" s="43">
        <v>2649767936</v>
      </c>
      <c r="HQ270" s="43">
        <v>39405134</v>
      </c>
      <c r="HR270" s="43">
        <v>61494697</v>
      </c>
      <c r="HS270" s="43">
        <v>244322955</v>
      </c>
      <c r="HT270" s="43">
        <v>2304545150</v>
      </c>
      <c r="HU270" s="43">
        <v>0</v>
      </c>
      <c r="HV270" s="43">
        <v>0</v>
      </c>
      <c r="HW270" s="43">
        <v>0</v>
      </c>
      <c r="HX270" s="43">
        <f t="shared" si="158"/>
        <v>25472375059</v>
      </c>
      <c r="HY270" s="43">
        <f t="shared" si="159"/>
        <v>2518459695</v>
      </c>
      <c r="HZ270" s="43">
        <v>689856036679</v>
      </c>
      <c r="IA270" s="43">
        <v>655383960067</v>
      </c>
      <c r="IB270" s="43">
        <v>631483960066</v>
      </c>
      <c r="IC270" s="43">
        <v>0</v>
      </c>
      <c r="ID270" s="43">
        <v>0</v>
      </c>
      <c r="IE270" s="43">
        <v>23057799040</v>
      </c>
      <c r="IF270" s="43">
        <v>0</v>
      </c>
      <c r="IG270" s="43">
        <v>556800449815</v>
      </c>
      <c r="IH270" s="43">
        <v>518459990331</v>
      </c>
      <c r="II270" s="43">
        <v>0</v>
      </c>
      <c r="IJ270" s="43">
        <v>15282660444</v>
      </c>
      <c r="IK270" s="43">
        <v>0</v>
      </c>
      <c r="IL270" s="43">
        <v>45592882916</v>
      </c>
      <c r="IM270" s="43">
        <v>20849630373</v>
      </c>
      <c r="IN270" s="43">
        <v>4052700704</v>
      </c>
      <c r="IO270" s="43">
        <v>3039525527</v>
      </c>
      <c r="IP270" s="43">
        <v>38500656685</v>
      </c>
      <c r="IQ270" s="43">
        <v>3630040875</v>
      </c>
      <c r="IR270" s="43">
        <v>1769311601</v>
      </c>
      <c r="IS270" s="43">
        <v>322670300</v>
      </c>
      <c r="IT270" s="43">
        <v>242002725</v>
      </c>
      <c r="IU270" s="43">
        <v>3065367850</v>
      </c>
      <c r="IV270" s="43">
        <v>2620711267</v>
      </c>
      <c r="IW270" s="43">
        <v>220933218</v>
      </c>
      <c r="IX270" s="43">
        <v>0</v>
      </c>
      <c r="IY270" s="43">
        <v>0</v>
      </c>
      <c r="IZ270" s="43">
        <v>0</v>
      </c>
      <c r="JA270" s="43">
        <v>0</v>
      </c>
      <c r="JB270" s="43">
        <v>0</v>
      </c>
      <c r="JC270" s="43">
        <v>0</v>
      </c>
      <c r="JD270" s="43">
        <v>0</v>
      </c>
      <c r="JE270" s="43">
        <v>0</v>
      </c>
      <c r="JF270" s="43">
        <v>0</v>
      </c>
      <c r="JG270" s="43">
        <v>0</v>
      </c>
      <c r="JH270" s="43">
        <v>0</v>
      </c>
      <c r="JI270" s="43">
        <v>0</v>
      </c>
      <c r="JJ270" s="43">
        <v>1</v>
      </c>
      <c r="JK270" s="43">
        <v>1</v>
      </c>
      <c r="JL270" s="43">
        <v>0</v>
      </c>
      <c r="JM270" s="43">
        <v>23900000001</v>
      </c>
      <c r="JN270" s="43">
        <v>1</v>
      </c>
      <c r="JO270" s="43">
        <v>23900000000</v>
      </c>
      <c r="JP270" s="43">
        <v>5460059734</v>
      </c>
      <c r="JQ270" s="43">
        <v>238816877</v>
      </c>
      <c r="JR270" s="43">
        <v>0</v>
      </c>
      <c r="JS270" s="43">
        <v>0</v>
      </c>
      <c r="JT270" s="43">
        <v>0</v>
      </c>
      <c r="JU270" s="43">
        <v>0</v>
      </c>
      <c r="JV270" s="43">
        <v>0</v>
      </c>
      <c r="JW270" s="43">
        <v>0</v>
      </c>
      <c r="JX270" s="43">
        <v>0</v>
      </c>
      <c r="JY270" s="43">
        <v>0</v>
      </c>
      <c r="JZ270" s="43">
        <v>0</v>
      </c>
      <c r="KA270" s="43">
        <v>0</v>
      </c>
      <c r="KB270" s="43">
        <v>0</v>
      </c>
      <c r="KC270" s="43">
        <v>0</v>
      </c>
      <c r="KD270" s="43">
        <v>0</v>
      </c>
      <c r="KE270" s="43">
        <v>0</v>
      </c>
      <c r="KF270" s="43">
        <v>0</v>
      </c>
      <c r="KG270" s="43">
        <v>0</v>
      </c>
      <c r="KH270" s="43">
        <v>0</v>
      </c>
      <c r="KI270" s="43">
        <v>5221242857</v>
      </c>
      <c r="KJ270" s="43">
        <v>0</v>
      </c>
      <c r="KK270" s="43">
        <v>0</v>
      </c>
      <c r="KL270" s="43">
        <v>0</v>
      </c>
      <c r="KM270" s="43">
        <v>29012016878</v>
      </c>
      <c r="KN270" s="43">
        <v>15705173534</v>
      </c>
      <c r="KO270" s="43">
        <v>387686699</v>
      </c>
      <c r="KP270" s="43">
        <v>26231112</v>
      </c>
      <c r="KQ270" s="43">
        <v>0</v>
      </c>
      <c r="KR270" s="43">
        <v>0</v>
      </c>
      <c r="KS270" s="43">
        <v>23853891</v>
      </c>
      <c r="KT270" s="43">
        <v>45887717</v>
      </c>
      <c r="KU270" s="43">
        <v>0</v>
      </c>
      <c r="KV270" s="43">
        <v>846982572</v>
      </c>
      <c r="KW270" s="43">
        <v>0</v>
      </c>
      <c r="KX270" s="43">
        <v>14356381</v>
      </c>
      <c r="KY270" s="43">
        <v>422897682</v>
      </c>
      <c r="KZ270" s="43">
        <v>84914716</v>
      </c>
      <c r="LA270" s="43">
        <v>144551976</v>
      </c>
      <c r="LB270" s="43">
        <v>39471266</v>
      </c>
      <c r="LC270" s="43">
        <v>79855672</v>
      </c>
      <c r="LD270" s="43">
        <v>4470391028</v>
      </c>
      <c r="LE270" s="43">
        <v>3456898</v>
      </c>
      <c r="LF270" s="43">
        <v>18563635</v>
      </c>
      <c r="LG270" s="43">
        <v>0</v>
      </c>
      <c r="LH270" s="43">
        <v>83777279</v>
      </c>
      <c r="LI270" s="43">
        <v>302337252</v>
      </c>
      <c r="LJ270" s="43">
        <v>271375</v>
      </c>
      <c r="LK270" s="43">
        <v>5389829</v>
      </c>
      <c r="LL270" s="43">
        <v>118830</v>
      </c>
      <c r="LM270" s="43">
        <v>20313509</v>
      </c>
      <c r="LN270" s="43">
        <v>95669631</v>
      </c>
      <c r="LO270" s="43">
        <v>439593712</v>
      </c>
      <c r="LP270" s="43">
        <v>2154053</v>
      </c>
      <c r="LQ270" s="43">
        <v>0</v>
      </c>
      <c r="LR270" s="43">
        <v>10859524</v>
      </c>
      <c r="LS270" s="43">
        <v>1308729324</v>
      </c>
      <c r="LT270" s="43">
        <v>0</v>
      </c>
      <c r="LU270" s="43">
        <v>2016556565</v>
      </c>
      <c r="LV270" s="43">
        <v>3541003</v>
      </c>
      <c r="LW270" s="43">
        <v>63777859</v>
      </c>
      <c r="LX270" s="43">
        <v>16041242</v>
      </c>
      <c r="LY270" s="43">
        <v>0</v>
      </c>
      <c r="LZ270" s="43">
        <v>291091408</v>
      </c>
      <c r="MA270" s="43">
        <v>481420733</v>
      </c>
      <c r="MB270" s="43">
        <v>700090850</v>
      </c>
      <c r="MC270" s="43">
        <v>0</v>
      </c>
      <c r="MD270" s="43">
        <v>0</v>
      </c>
      <c r="ME270" s="43">
        <v>612324835</v>
      </c>
      <c r="MF270" s="43">
        <v>0</v>
      </c>
      <c r="MG270" s="43">
        <v>0</v>
      </c>
      <c r="MH270" s="43">
        <v>200430029</v>
      </c>
      <c r="MI270" s="43">
        <v>1545188</v>
      </c>
      <c r="MJ270" s="43">
        <v>41708069</v>
      </c>
      <c r="MK270" s="43">
        <v>0</v>
      </c>
      <c r="ML270" s="43">
        <v>0</v>
      </c>
      <c r="MM270" s="43">
        <v>0</v>
      </c>
      <c r="MN270" s="43">
        <v>0</v>
      </c>
      <c r="MO270" s="43">
        <v>0</v>
      </c>
      <c r="MP270" s="43">
        <v>0</v>
      </c>
      <c r="MQ270" s="43">
        <v>2099308508</v>
      </c>
      <c r="MR270" s="43">
        <v>1</v>
      </c>
      <c r="MS270" s="43">
        <v>385253590078</v>
      </c>
      <c r="MT270" s="43">
        <v>354088310109</v>
      </c>
      <c r="MU270" s="43">
        <v>353862281502</v>
      </c>
      <c r="MV270" s="43">
        <v>136111911855</v>
      </c>
      <c r="MW270" s="43">
        <v>134512047712</v>
      </c>
      <c r="MX270" s="43">
        <v>1</v>
      </c>
      <c r="MY270" s="43">
        <v>1599864142</v>
      </c>
      <c r="MZ270" s="43">
        <v>145542289340</v>
      </c>
      <c r="NA270" s="43">
        <v>10453559633</v>
      </c>
      <c r="NB270" s="43">
        <v>10453559632</v>
      </c>
      <c r="NC270" s="43">
        <v>1</v>
      </c>
      <c r="ND270" s="43">
        <v>135088729707</v>
      </c>
      <c r="NE270" s="43">
        <v>135088729706</v>
      </c>
      <c r="NF270" s="43">
        <v>1</v>
      </c>
      <c r="NG270" s="43">
        <v>0</v>
      </c>
      <c r="NH270" s="43">
        <v>60255599384</v>
      </c>
      <c r="NI270" s="43">
        <v>11952480923</v>
      </c>
      <c r="NJ270" s="43">
        <v>2988120231</v>
      </c>
      <c r="NK270" s="43">
        <v>8964360692</v>
      </c>
      <c r="NL270" s="43">
        <v>0</v>
      </c>
      <c r="NM270" s="43">
        <v>226028607</v>
      </c>
      <c r="NN270" s="43">
        <v>0</v>
      </c>
      <c r="NO270" s="43">
        <v>0</v>
      </c>
      <c r="NP270" s="43">
        <v>0</v>
      </c>
      <c r="NQ270" s="43">
        <v>0</v>
      </c>
      <c r="NR270" s="43">
        <v>0</v>
      </c>
      <c r="NS270" s="43">
        <v>0</v>
      </c>
      <c r="NT270" s="43">
        <v>226028607</v>
      </c>
      <c r="NU270" s="43">
        <v>226028607</v>
      </c>
      <c r="NV270" s="43">
        <v>0</v>
      </c>
      <c r="NW270" s="43">
        <v>0</v>
      </c>
      <c r="NX270" s="43">
        <v>0</v>
      </c>
      <c r="NY270" s="43">
        <v>0</v>
      </c>
      <c r="NZ270" s="43">
        <v>0</v>
      </c>
      <c r="OA270" s="43">
        <v>16684067872</v>
      </c>
      <c r="OB270" s="43">
        <v>16668487474</v>
      </c>
      <c r="OC270" s="43">
        <v>2</v>
      </c>
      <c r="OD270" s="43">
        <v>1</v>
      </c>
      <c r="OE270" s="43">
        <v>1</v>
      </c>
      <c r="OF270" s="43">
        <v>16668487472</v>
      </c>
      <c r="OG270" s="43">
        <v>0</v>
      </c>
      <c r="OH270" s="43">
        <v>16668487472</v>
      </c>
      <c r="OI270" s="43">
        <v>0</v>
      </c>
      <c r="OJ270" s="43">
        <v>15580398</v>
      </c>
      <c r="OK270" s="43">
        <v>0</v>
      </c>
      <c r="OL270" s="43">
        <v>0</v>
      </c>
      <c r="OM270" s="43">
        <v>0</v>
      </c>
      <c r="ON270" s="43">
        <v>0</v>
      </c>
      <c r="OO270" s="43">
        <v>15580398</v>
      </c>
      <c r="OP270" s="43">
        <v>15580398</v>
      </c>
      <c r="OQ270" s="43">
        <v>0</v>
      </c>
      <c r="OR270" s="43">
        <v>0</v>
      </c>
      <c r="OS270" s="43">
        <v>14481212097</v>
      </c>
      <c r="OT270" s="43">
        <v>14086426552</v>
      </c>
      <c r="OU270" s="43">
        <v>14086426552</v>
      </c>
      <c r="OV270" s="43">
        <v>1013156643</v>
      </c>
      <c r="OW270" s="43">
        <v>13073269909</v>
      </c>
      <c r="OX270" s="43">
        <v>0</v>
      </c>
      <c r="OY270" s="43">
        <v>0</v>
      </c>
      <c r="OZ270" s="43">
        <v>394785545</v>
      </c>
      <c r="PA270" s="43">
        <v>0</v>
      </c>
      <c r="PB270" s="43">
        <v>0</v>
      </c>
      <c r="PC270" s="43">
        <v>0</v>
      </c>
      <c r="PD270" s="43">
        <v>0</v>
      </c>
      <c r="PE270" s="43">
        <v>0</v>
      </c>
      <c r="PF270" s="43">
        <v>0</v>
      </c>
      <c r="PG270" s="43">
        <v>0</v>
      </c>
      <c r="PH270" s="43">
        <v>0</v>
      </c>
      <c r="PI270" s="43">
        <v>0</v>
      </c>
      <c r="PJ270" s="43">
        <v>0</v>
      </c>
      <c r="PK270" s="43">
        <v>0</v>
      </c>
      <c r="PL270" s="43">
        <v>0</v>
      </c>
      <c r="PM270" s="43">
        <v>394785545</v>
      </c>
      <c r="PN270" s="43">
        <v>394785545</v>
      </c>
      <c r="PO270" s="43">
        <v>0</v>
      </c>
      <c r="PP270" s="43">
        <v>0</v>
      </c>
      <c r="PQ270" s="43">
        <v>0</v>
      </c>
      <c r="PR270" s="43">
        <v>0</v>
      </c>
      <c r="PS270" s="43">
        <v>0</v>
      </c>
      <c r="PT270" s="43">
        <v>0</v>
      </c>
      <c r="PU270" s="43">
        <v>0</v>
      </c>
      <c r="PV270" s="43">
        <v>0</v>
      </c>
      <c r="PW270" s="43">
        <v>0</v>
      </c>
      <c r="PX270" s="43">
        <v>0</v>
      </c>
      <c r="PY270" s="43">
        <v>0</v>
      </c>
      <c r="PZ270" s="43">
        <v>0</v>
      </c>
      <c r="QA270" s="43">
        <v>0</v>
      </c>
      <c r="QB270" s="43">
        <v>0</v>
      </c>
      <c r="QC270" s="43">
        <v>0</v>
      </c>
      <c r="QD270" s="43">
        <v>0</v>
      </c>
      <c r="QE270" s="43">
        <v>0</v>
      </c>
      <c r="QF270" s="43">
        <v>0</v>
      </c>
      <c r="QG270" s="43">
        <v>0</v>
      </c>
      <c r="QH270" s="43">
        <v>0</v>
      </c>
      <c r="QI270" s="43">
        <v>0</v>
      </c>
      <c r="QJ270" s="43">
        <v>0</v>
      </c>
      <c r="QK270" s="43">
        <v>0</v>
      </c>
      <c r="QL270" s="43">
        <v>0</v>
      </c>
      <c r="QM270" s="43">
        <v>0</v>
      </c>
      <c r="QN270" s="43">
        <v>0</v>
      </c>
      <c r="QO270" s="43">
        <v>1133793282691</v>
      </c>
      <c r="QP270" s="43">
        <v>11483793655</v>
      </c>
      <c r="QQ270" s="43">
        <v>823508412</v>
      </c>
      <c r="QR270" s="43">
        <v>535108412</v>
      </c>
      <c r="QS270" s="43">
        <v>288400000</v>
      </c>
      <c r="QT270" s="43">
        <v>0</v>
      </c>
      <c r="QU270" s="43">
        <v>0</v>
      </c>
      <c r="QV270" s="43">
        <v>0</v>
      </c>
      <c r="QW270" s="43">
        <v>10660285243</v>
      </c>
      <c r="QX270" s="43">
        <v>10651723708</v>
      </c>
      <c r="QY270" s="43">
        <v>8561535</v>
      </c>
      <c r="QZ270" s="43">
        <v>0</v>
      </c>
      <c r="RA270" s="43">
        <v>0</v>
      </c>
      <c r="RB270" s="43">
        <v>0</v>
      </c>
      <c r="RC270" s="43">
        <v>0</v>
      </c>
      <c r="RD270" s="43">
        <v>0</v>
      </c>
      <c r="RE270" s="43">
        <v>0</v>
      </c>
      <c r="RF270" s="43">
        <v>0</v>
      </c>
      <c r="RG270" s="43">
        <v>0</v>
      </c>
      <c r="RH270" s="43">
        <v>0</v>
      </c>
      <c r="RI270" s="43">
        <v>1122309489036</v>
      </c>
      <c r="RJ270" s="43">
        <v>100673895755</v>
      </c>
      <c r="RK270" s="43">
        <v>100673895755</v>
      </c>
      <c r="RL270" s="43">
        <v>45489658679</v>
      </c>
      <c r="RM270" s="43">
        <v>2107521048</v>
      </c>
      <c r="RN270" s="43">
        <v>1307793719</v>
      </c>
      <c r="RO270" s="43">
        <v>13598255</v>
      </c>
      <c r="RP270" s="43">
        <v>0</v>
      </c>
      <c r="RQ270" s="43">
        <v>0</v>
      </c>
      <c r="RR270" s="43">
        <v>0</v>
      </c>
      <c r="RS270" s="43">
        <v>0</v>
      </c>
      <c r="RT270" s="43">
        <v>136285457</v>
      </c>
      <c r="RU270" s="43">
        <v>0</v>
      </c>
      <c r="RV270" s="43">
        <v>44107882</v>
      </c>
      <c r="RW270" s="43">
        <v>4011801</v>
      </c>
      <c r="RX270" s="43">
        <v>0</v>
      </c>
      <c r="RY270" s="43">
        <v>0</v>
      </c>
      <c r="RZ270" s="43">
        <v>0</v>
      </c>
      <c r="SA270" s="43">
        <v>0</v>
      </c>
      <c r="SB270" s="43">
        <v>0</v>
      </c>
      <c r="SC270" s="43">
        <v>0</v>
      </c>
      <c r="SD270" s="43">
        <v>0</v>
      </c>
      <c r="SE270" s="43">
        <v>0</v>
      </c>
      <c r="SF270" s="43">
        <v>0</v>
      </c>
      <c r="SG270" s="43">
        <v>0</v>
      </c>
      <c r="SH270" s="43">
        <v>193107510</v>
      </c>
      <c r="SI270" s="43">
        <v>76788202</v>
      </c>
      <c r="SJ270" s="43">
        <v>0</v>
      </c>
      <c r="SK270" s="43">
        <v>13982034305</v>
      </c>
      <c r="SL270" s="43">
        <v>13982034305</v>
      </c>
      <c r="SM270" s="43">
        <v>0</v>
      </c>
      <c r="SN270" s="43">
        <v>1</v>
      </c>
      <c r="SO270" s="43">
        <v>0</v>
      </c>
      <c r="SP270" s="43">
        <v>3772514</v>
      </c>
      <c r="SQ270" s="43">
        <v>9387966</v>
      </c>
      <c r="SR270" s="43">
        <v>1</v>
      </c>
      <c r="SS270" s="43">
        <v>562277000</v>
      </c>
      <c r="ST270" s="43">
        <v>0</v>
      </c>
      <c r="SU270" s="43">
        <v>0</v>
      </c>
      <c r="SV270" s="43">
        <v>0</v>
      </c>
      <c r="SW270" s="43">
        <v>16792822</v>
      </c>
      <c r="SX270" s="43">
        <v>0</v>
      </c>
      <c r="SY270" s="43">
        <v>0</v>
      </c>
      <c r="SZ270" s="43">
        <v>0</v>
      </c>
      <c r="TA270" s="43">
        <v>36726758593</v>
      </c>
      <c r="TB270" s="43">
        <v>0</v>
      </c>
      <c r="TC270" s="43">
        <v>0</v>
      </c>
      <c r="TD270" s="43">
        <v>0</v>
      </c>
      <c r="TE270" s="43">
        <v>0</v>
      </c>
      <c r="TF270" s="43">
        <v>0</v>
      </c>
      <c r="TG270" s="43">
        <v>0</v>
      </c>
      <c r="TH270" s="43">
        <v>1000000000</v>
      </c>
      <c r="TI270" s="43">
        <v>0</v>
      </c>
      <c r="TJ270" s="43">
        <v>997518000000</v>
      </c>
      <c r="TK270" s="43">
        <v>999165764916</v>
      </c>
      <c r="TL270" s="43">
        <v>545313517675</v>
      </c>
      <c r="TM270" s="43">
        <v>1647764915</v>
      </c>
      <c r="TN270" s="43">
        <v>1647764915</v>
      </c>
      <c r="TO270" s="43">
        <v>0</v>
      </c>
      <c r="TP270" s="43">
        <v>1</v>
      </c>
      <c r="TQ270" s="43">
        <v>1</v>
      </c>
      <c r="TR270" s="43">
        <v>0</v>
      </c>
      <c r="TS270" s="43">
        <v>452204482325</v>
      </c>
      <c r="TT270" s="43">
        <v>0</v>
      </c>
      <c r="TU270" s="43">
        <v>21469828365</v>
      </c>
      <c r="TV270" s="43">
        <v>1</v>
      </c>
      <c r="TW270" s="43">
        <v>520602749</v>
      </c>
      <c r="TX270" s="43">
        <v>1</v>
      </c>
      <c r="TY270" s="43">
        <v>336987044</v>
      </c>
      <c r="TZ270" s="43">
        <v>0</v>
      </c>
      <c r="UA270" s="43">
        <v>0</v>
      </c>
      <c r="UB270" s="43">
        <v>20612238570</v>
      </c>
      <c r="UC270" s="43">
        <v>20612238570</v>
      </c>
      <c r="UD270" s="43">
        <v>0</v>
      </c>
      <c r="UE270" s="43">
        <v>0</v>
      </c>
      <c r="UF270" s="43">
        <v>0</v>
      </c>
      <c r="UG270" s="43">
        <v>3690033459486</v>
      </c>
      <c r="UH270" s="1" t="s">
        <v>141</v>
      </c>
    </row>
    <row r="271" spans="1:554">
      <c r="A271" s="733"/>
      <c r="B271" s="65">
        <v>2016</v>
      </c>
      <c r="C271" s="43">
        <v>2322279528562</v>
      </c>
      <c r="D271" s="43">
        <v>1253256498187</v>
      </c>
      <c r="E271" s="43">
        <v>1085973572343</v>
      </c>
      <c r="F271" s="43">
        <v>103430834</v>
      </c>
      <c r="G271" s="43">
        <v>11005236</v>
      </c>
      <c r="H271" s="43">
        <v>541176597695</v>
      </c>
      <c r="I271" s="43">
        <v>468496580625</v>
      </c>
      <c r="J271" s="43">
        <v>67268251093</v>
      </c>
      <c r="K271" s="43">
        <v>5411765977</v>
      </c>
      <c r="L271" s="43">
        <v>41092420172</v>
      </c>
      <c r="M271" s="43">
        <v>418792121300</v>
      </c>
      <c r="N271" s="43">
        <v>414604200087</v>
      </c>
      <c r="O271" s="43">
        <v>4187921213</v>
      </c>
      <c r="P271" s="43">
        <v>16494763822</v>
      </c>
      <c r="Q271" s="43">
        <v>42055904309</v>
      </c>
      <c r="R271" s="43">
        <v>26247328975</v>
      </c>
      <c r="S271" s="43">
        <v>167282925844</v>
      </c>
      <c r="T271" s="43">
        <v>42097000507</v>
      </c>
      <c r="U271" s="43">
        <v>49525813047</v>
      </c>
      <c r="V271" s="43">
        <v>91622813554</v>
      </c>
      <c r="W271" s="43">
        <v>1595341976</v>
      </c>
      <c r="X271" s="43">
        <v>16714249273</v>
      </c>
      <c r="Y271" s="43">
        <v>1709126821</v>
      </c>
      <c r="Z271" s="43">
        <v>170912682</v>
      </c>
      <c r="AA271" s="43">
        <v>1538214139</v>
      </c>
      <c r="AB271" s="43">
        <v>1750544826</v>
      </c>
      <c r="AC271" s="43">
        <v>90417315</v>
      </c>
      <c r="AD271" s="43">
        <v>48050595638</v>
      </c>
      <c r="AE271" s="43">
        <v>5345620115</v>
      </c>
      <c r="AF271" s="43">
        <v>4208612710</v>
      </c>
      <c r="AG271" s="43">
        <v>1137007405</v>
      </c>
      <c r="AH271" s="43">
        <v>404216326</v>
      </c>
      <c r="AI271" s="43">
        <v>1069023030375</v>
      </c>
      <c r="AJ271" s="43">
        <v>7434422691</v>
      </c>
      <c r="AK271" s="43">
        <v>1224801913</v>
      </c>
      <c r="AL271" s="43">
        <v>13042645</v>
      </c>
      <c r="AM271" s="43">
        <v>4996578133</v>
      </c>
      <c r="AN271" s="43">
        <v>1200000000</v>
      </c>
      <c r="AO271" s="43">
        <v>22837894223</v>
      </c>
      <c r="AP271" s="43">
        <v>22436182060</v>
      </c>
      <c r="AQ271" s="43">
        <v>6110944</v>
      </c>
      <c r="AR271" s="43">
        <v>260416224</v>
      </c>
      <c r="AS271" s="43">
        <v>1059897</v>
      </c>
      <c r="AT271" s="43">
        <v>72210753</v>
      </c>
      <c r="AU271" s="43">
        <v>61399345</v>
      </c>
      <c r="AV271" s="43">
        <v>0</v>
      </c>
      <c r="AW271" s="43">
        <v>0</v>
      </c>
      <c r="AX271" s="43">
        <v>515000</v>
      </c>
      <c r="AY271" s="43">
        <v>0</v>
      </c>
      <c r="AZ271" s="43">
        <v>0</v>
      </c>
      <c r="BA271" s="43">
        <v>0</v>
      </c>
      <c r="BB271" s="43">
        <v>0</v>
      </c>
      <c r="BC271" s="43">
        <v>0</v>
      </c>
      <c r="BD271" s="43">
        <v>55899967156</v>
      </c>
      <c r="BE271" s="43">
        <v>11001924</v>
      </c>
      <c r="BF271" s="43">
        <v>32711526643</v>
      </c>
      <c r="BG271" s="43">
        <v>12731424183</v>
      </c>
      <c r="BH271" s="43">
        <v>3796907</v>
      </c>
      <c r="BI271" s="43">
        <v>1309740</v>
      </c>
      <c r="BJ271" s="43">
        <v>1</v>
      </c>
      <c r="BK271" s="43">
        <v>884813666</v>
      </c>
      <c r="BL271" s="43">
        <v>67454246</v>
      </c>
      <c r="BM271" s="43">
        <v>1</v>
      </c>
      <c r="BN271" s="43">
        <v>114736335</v>
      </c>
      <c r="BO271" s="43">
        <v>31436957</v>
      </c>
      <c r="BP271" s="43">
        <v>1</v>
      </c>
      <c r="BQ271" s="43">
        <v>484512</v>
      </c>
      <c r="BR271" s="43">
        <v>1585603373</v>
      </c>
      <c r="BS271" s="43">
        <v>7756378667</v>
      </c>
      <c r="BT271" s="43">
        <v>2126930368</v>
      </c>
      <c r="BU271" s="43">
        <v>44002983</v>
      </c>
      <c r="BV271" s="43">
        <v>1</v>
      </c>
      <c r="BW271" s="43">
        <v>1818190</v>
      </c>
      <c r="BX271" s="43">
        <v>1</v>
      </c>
      <c r="BY271" s="43">
        <v>2081109191</v>
      </c>
      <c r="BZ271" s="43">
        <v>1</v>
      </c>
      <c r="CA271" s="43"/>
      <c r="CB271" s="43"/>
      <c r="CC271" s="43">
        <v>50844420752</v>
      </c>
      <c r="CD271" s="43">
        <v>1</v>
      </c>
      <c r="CE271" s="43">
        <v>56350861412</v>
      </c>
      <c r="CF271" s="43">
        <v>1411749150</v>
      </c>
      <c r="CG271" s="43">
        <v>34308727190</v>
      </c>
      <c r="CH271" s="43">
        <v>1991796558</v>
      </c>
      <c r="CI271" s="43">
        <v>243784833</v>
      </c>
      <c r="CJ271" s="43">
        <v>18379528</v>
      </c>
      <c r="CK271" s="43">
        <v>74979105</v>
      </c>
      <c r="CL271" s="43">
        <v>50739537</v>
      </c>
      <c r="CM271" s="43">
        <v>9809705</v>
      </c>
      <c r="CN271" s="43">
        <v>7604933</v>
      </c>
      <c r="CO271" s="43">
        <v>5624378</v>
      </c>
      <c r="CP271" s="43">
        <v>76647647</v>
      </c>
      <c r="CQ271" s="43">
        <v>0</v>
      </c>
      <c r="CR271" s="43">
        <v>0</v>
      </c>
      <c r="CS271" s="43">
        <v>15471377185</v>
      </c>
      <c r="CT271" s="43">
        <v>1</v>
      </c>
      <c r="CU271" s="43">
        <v>1</v>
      </c>
      <c r="CV271" s="43">
        <v>491895121</v>
      </c>
      <c r="CW271" s="43">
        <v>145832966</v>
      </c>
      <c r="CX271" s="43">
        <v>2850609</v>
      </c>
      <c r="CY271" s="43">
        <v>1</v>
      </c>
      <c r="CZ271" s="43">
        <v>14493424084</v>
      </c>
      <c r="DA271" s="43">
        <v>12729781927</v>
      </c>
      <c r="DB271" s="43">
        <v>1516922033</v>
      </c>
      <c r="DC271" s="43">
        <v>0</v>
      </c>
      <c r="DD271" s="43">
        <v>246720124</v>
      </c>
      <c r="DE271" s="43">
        <v>1</v>
      </c>
      <c r="DF271" s="43">
        <v>221077713</v>
      </c>
      <c r="DG271" s="43">
        <v>116296688</v>
      </c>
      <c r="DH271" s="43">
        <v>194165522</v>
      </c>
      <c r="DI271" s="43">
        <v>47313164</v>
      </c>
      <c r="DJ271" s="43">
        <v>0</v>
      </c>
      <c r="DK271" s="43">
        <v>47313164</v>
      </c>
      <c r="DL271" s="43">
        <v>0</v>
      </c>
      <c r="DM271" s="43">
        <v>4296994353</v>
      </c>
      <c r="DN271" s="43">
        <v>593254518</v>
      </c>
      <c r="DO271" s="43">
        <v>40530165</v>
      </c>
      <c r="DP271" s="43">
        <v>2443472</v>
      </c>
      <c r="DQ271" s="43">
        <v>38086693</v>
      </c>
      <c r="DR271" s="43">
        <v>3500389500</v>
      </c>
      <c r="DS271" s="43">
        <v>288416496</v>
      </c>
      <c r="DT271" s="43">
        <v>269554059</v>
      </c>
      <c r="DU271" s="43">
        <v>18125837</v>
      </c>
      <c r="DV271" s="43">
        <v>736600</v>
      </c>
      <c r="DW271" s="43">
        <v>116837023</v>
      </c>
      <c r="DX271" s="43">
        <v>55391855</v>
      </c>
      <c r="DY271" s="43">
        <v>698031</v>
      </c>
      <c r="DZ271" s="43">
        <v>0</v>
      </c>
      <c r="EA271" s="43">
        <v>60747137</v>
      </c>
      <c r="EB271" s="43">
        <v>0</v>
      </c>
      <c r="EC271" s="43">
        <v>959044870</v>
      </c>
      <c r="ED271" s="43">
        <v>698828</v>
      </c>
      <c r="EE271" s="43">
        <v>958152662</v>
      </c>
      <c r="EF271" s="43">
        <v>193380</v>
      </c>
      <c r="EG271" s="43">
        <v>395618084</v>
      </c>
      <c r="EH271" s="43">
        <v>389876509</v>
      </c>
      <c r="EI271" s="43">
        <v>5707688</v>
      </c>
      <c r="EJ271" s="43">
        <v>33887</v>
      </c>
      <c r="EK271" s="43">
        <v>729361875</v>
      </c>
      <c r="EL271" s="43">
        <v>708035</v>
      </c>
      <c r="EM271" s="43">
        <v>7337923</v>
      </c>
      <c r="EN271" s="43">
        <v>434239696</v>
      </c>
      <c r="EO271" s="43">
        <v>20848784</v>
      </c>
      <c r="EP271" s="43">
        <v>3454060</v>
      </c>
      <c r="EQ271" s="43">
        <v>63781</v>
      </c>
      <c r="ER271" s="43">
        <v>621502</v>
      </c>
      <c r="ES271" s="43">
        <v>11375800</v>
      </c>
      <c r="ET271" s="43">
        <v>5333641</v>
      </c>
      <c r="EU271" s="43">
        <v>42439474</v>
      </c>
      <c r="EV271" s="43">
        <v>20169114</v>
      </c>
      <c r="EW271" s="43">
        <v>483661696</v>
      </c>
      <c r="EX271" s="43">
        <v>0</v>
      </c>
      <c r="EY271" s="43">
        <v>3882333</v>
      </c>
      <c r="EZ271" s="43">
        <v>418514617</v>
      </c>
      <c r="FA271" s="43">
        <v>61264746</v>
      </c>
      <c r="FB271" s="43">
        <v>1</v>
      </c>
      <c r="FC271" s="43">
        <v>1706428</v>
      </c>
      <c r="FD271" s="43">
        <v>0</v>
      </c>
      <c r="FE271" s="43">
        <v>0</v>
      </c>
      <c r="FF271" s="43">
        <v>1</v>
      </c>
      <c r="FG271" s="43">
        <v>162820170</v>
      </c>
      <c r="FH271" s="43">
        <v>10726455</v>
      </c>
      <c r="FI271" s="43">
        <v>0</v>
      </c>
      <c r="FJ271" s="43">
        <v>128356763</v>
      </c>
      <c r="FK271" s="43">
        <v>28860815</v>
      </c>
      <c r="FL271" s="43">
        <v>0</v>
      </c>
      <c r="FM271" s="43">
        <v>0</v>
      </c>
      <c r="FN271" s="43">
        <v>0</v>
      </c>
      <c r="FO271" s="43">
        <v>99495948</v>
      </c>
      <c r="FP271" s="43">
        <v>23736952</v>
      </c>
      <c r="FQ271" s="43">
        <v>0</v>
      </c>
      <c r="FR271" s="43">
        <v>5371432773</v>
      </c>
      <c r="FS271" s="43">
        <v>4157280402</v>
      </c>
      <c r="FT271" s="43">
        <v>957885</v>
      </c>
      <c r="FU271" s="43">
        <v>1467648068</v>
      </c>
      <c r="FV271" s="43">
        <v>460999933</v>
      </c>
      <c r="FW271" s="43">
        <v>390736805</v>
      </c>
      <c r="FX271" s="43">
        <v>70263128</v>
      </c>
      <c r="FY271" s="43">
        <v>1</v>
      </c>
      <c r="FZ271" s="43">
        <v>4698120</v>
      </c>
      <c r="GA271" s="43">
        <v>2151596603</v>
      </c>
      <c r="GB271" s="43">
        <v>71379792</v>
      </c>
      <c r="GC271" s="43">
        <v>51551878</v>
      </c>
      <c r="GD271" s="43">
        <v>0</v>
      </c>
      <c r="GE271" s="43">
        <v>51551878</v>
      </c>
      <c r="GF271" s="43">
        <v>0</v>
      </c>
      <c r="GG271" s="43">
        <v>2120947</v>
      </c>
      <c r="GH271" s="43">
        <v>12839854</v>
      </c>
      <c r="GI271" s="43">
        <v>595236992</v>
      </c>
      <c r="GJ271" s="43">
        <v>595236992</v>
      </c>
      <c r="GK271" s="43">
        <v>0</v>
      </c>
      <c r="GL271" s="43">
        <v>552402700</v>
      </c>
      <c r="GM271" s="43">
        <v>84336491</v>
      </c>
      <c r="GN271" s="43">
        <v>15336187</v>
      </c>
      <c r="GO271" s="43">
        <v>500000</v>
      </c>
      <c r="GP271" s="43">
        <v>1</v>
      </c>
      <c r="GQ271" s="43">
        <v>309232808</v>
      </c>
      <c r="GR271" s="43">
        <v>699302</v>
      </c>
      <c r="GS271" s="43">
        <v>0</v>
      </c>
      <c r="GT271" s="43">
        <v>142297911</v>
      </c>
      <c r="GU271" s="43">
        <v>113034714016</v>
      </c>
      <c r="GV271" s="43">
        <v>0</v>
      </c>
      <c r="GW271" s="43">
        <v>0</v>
      </c>
      <c r="GX271" s="43">
        <v>0</v>
      </c>
      <c r="GY271" s="43">
        <v>0</v>
      </c>
      <c r="GZ271" s="43">
        <v>29215341440</v>
      </c>
      <c r="HA271" s="43">
        <v>12755798</v>
      </c>
      <c r="HB271" s="43">
        <v>0</v>
      </c>
      <c r="HC271" s="43">
        <v>1</v>
      </c>
      <c r="HD271" s="43">
        <v>22145687472</v>
      </c>
      <c r="HE271" s="43">
        <v>0</v>
      </c>
      <c r="HF271" s="43">
        <v>26496031726</v>
      </c>
      <c r="HG271" s="43">
        <v>35164897579</v>
      </c>
      <c r="HH271" s="30">
        <f t="shared" si="156"/>
        <v>26621327954</v>
      </c>
      <c r="HI271" s="30">
        <f t="shared" si="157"/>
        <v>2594013486</v>
      </c>
      <c r="HJ271" s="43">
        <v>26621327954</v>
      </c>
      <c r="HK271" s="43">
        <v>2594013486</v>
      </c>
      <c r="HL271" s="43">
        <v>0</v>
      </c>
      <c r="HM271" s="43"/>
      <c r="HN271" s="43"/>
      <c r="HO271" s="43"/>
      <c r="HP271" s="43">
        <v>2729260974</v>
      </c>
      <c r="HQ271" s="43">
        <v>40587288</v>
      </c>
      <c r="HR271" s="43">
        <v>63339538</v>
      </c>
      <c r="HS271" s="43">
        <v>251652643</v>
      </c>
      <c r="HT271" s="43">
        <v>2373681505</v>
      </c>
      <c r="HU271" s="43">
        <v>0</v>
      </c>
      <c r="HV271" s="43">
        <v>0</v>
      </c>
      <c r="HW271" s="43">
        <v>0</v>
      </c>
      <c r="HX271" s="43">
        <f t="shared" si="158"/>
        <v>26621327954</v>
      </c>
      <c r="HY271" s="43">
        <f t="shared" si="159"/>
        <v>2594013486</v>
      </c>
      <c r="HZ271" s="43">
        <v>748615791701</v>
      </c>
      <c r="IA271" s="43">
        <v>712319469256</v>
      </c>
      <c r="IB271" s="43">
        <v>687702469255</v>
      </c>
      <c r="IC271" s="43">
        <v>0</v>
      </c>
      <c r="ID271" s="43">
        <v>0</v>
      </c>
      <c r="IE271" s="43">
        <v>25024626042</v>
      </c>
      <c r="IF271" s="43">
        <v>0</v>
      </c>
      <c r="IG271" s="43">
        <v>610096251019</v>
      </c>
      <c r="IH271" s="43">
        <v>569296198516</v>
      </c>
      <c r="II271" s="43">
        <v>0</v>
      </c>
      <c r="IJ271" s="43">
        <v>15775426461</v>
      </c>
      <c r="IK271" s="43">
        <v>0</v>
      </c>
      <c r="IL271" s="43">
        <v>48058506198</v>
      </c>
      <c r="IM271" s="43">
        <v>20951937157</v>
      </c>
      <c r="IN271" s="43">
        <v>4271867218</v>
      </c>
      <c r="IO271" s="43">
        <v>3203900413</v>
      </c>
      <c r="IP271" s="43">
        <v>40582738567</v>
      </c>
      <c r="IQ271" s="43">
        <v>3873950343</v>
      </c>
      <c r="IR271" s="43">
        <v>1771391051</v>
      </c>
      <c r="IS271" s="43">
        <v>344351142</v>
      </c>
      <c r="IT271" s="43">
        <v>258263356</v>
      </c>
      <c r="IU271" s="43">
        <v>3271335845</v>
      </c>
      <c r="IV271" s="43">
        <v>2723626658</v>
      </c>
      <c r="IW271" s="43">
        <v>226806828</v>
      </c>
      <c r="IX271" s="43">
        <v>0</v>
      </c>
      <c r="IY271" s="43">
        <v>0</v>
      </c>
      <c r="IZ271" s="43">
        <v>0</v>
      </c>
      <c r="JA271" s="43">
        <v>0</v>
      </c>
      <c r="JB271" s="43">
        <v>0</v>
      </c>
      <c r="JC271" s="43">
        <v>0</v>
      </c>
      <c r="JD271" s="43">
        <v>0</v>
      </c>
      <c r="JE271" s="43">
        <v>0</v>
      </c>
      <c r="JF271" s="43">
        <v>0</v>
      </c>
      <c r="JG271" s="43">
        <v>0</v>
      </c>
      <c r="JH271" s="43">
        <v>0</v>
      </c>
      <c r="JI271" s="43">
        <v>0</v>
      </c>
      <c r="JJ271" s="43">
        <v>1</v>
      </c>
      <c r="JK271" s="43">
        <v>1</v>
      </c>
      <c r="JL271" s="43">
        <v>0</v>
      </c>
      <c r="JM271" s="43">
        <v>24617000001</v>
      </c>
      <c r="JN271" s="43">
        <v>1</v>
      </c>
      <c r="JO271" s="43">
        <v>24617000000</v>
      </c>
      <c r="JP271" s="43">
        <v>4581299672</v>
      </c>
      <c r="JQ271" s="43">
        <v>245981384</v>
      </c>
      <c r="JR271" s="43">
        <v>0</v>
      </c>
      <c r="JS271" s="43">
        <v>0</v>
      </c>
      <c r="JT271" s="43">
        <v>0</v>
      </c>
      <c r="JU271" s="43">
        <v>0</v>
      </c>
      <c r="JV271" s="43">
        <v>0</v>
      </c>
      <c r="JW271" s="43">
        <v>0</v>
      </c>
      <c r="JX271" s="43">
        <v>0</v>
      </c>
      <c r="JY271" s="43">
        <v>0</v>
      </c>
      <c r="JZ271" s="43">
        <v>0</v>
      </c>
      <c r="KA271" s="43">
        <v>0</v>
      </c>
      <c r="KB271" s="43">
        <v>0</v>
      </c>
      <c r="KC271" s="43">
        <v>0</v>
      </c>
      <c r="KD271" s="43">
        <v>0</v>
      </c>
      <c r="KE271" s="43">
        <v>0</v>
      </c>
      <c r="KF271" s="43">
        <v>0</v>
      </c>
      <c r="KG271" s="43">
        <v>0</v>
      </c>
      <c r="KH271" s="43">
        <v>0</v>
      </c>
      <c r="KI271" s="43">
        <v>4335318288</v>
      </c>
      <c r="KJ271" s="43">
        <v>0</v>
      </c>
      <c r="KK271" s="43">
        <v>0</v>
      </c>
      <c r="KL271" s="43">
        <v>0</v>
      </c>
      <c r="KM271" s="43">
        <v>31715022773</v>
      </c>
      <c r="KN271" s="43">
        <v>18432055499</v>
      </c>
      <c r="KO271" s="43">
        <v>463235632</v>
      </c>
      <c r="KP271" s="43">
        <v>100949392</v>
      </c>
      <c r="KQ271" s="43">
        <v>0</v>
      </c>
      <c r="KR271" s="43">
        <v>0</v>
      </c>
      <c r="KS271" s="43">
        <v>28579837</v>
      </c>
      <c r="KT271" s="43">
        <v>76179001</v>
      </c>
      <c r="KU271" s="43">
        <v>0</v>
      </c>
      <c r="KV271" s="43">
        <v>1271924730</v>
      </c>
      <c r="KW271" s="43">
        <v>0</v>
      </c>
      <c r="KX271" s="43">
        <v>107314983</v>
      </c>
      <c r="KY271" s="43">
        <v>46808181</v>
      </c>
      <c r="KZ271" s="43">
        <v>97369012</v>
      </c>
      <c r="LA271" s="43">
        <v>63841955</v>
      </c>
      <c r="LB271" s="43">
        <v>32894422</v>
      </c>
      <c r="LC271" s="43">
        <v>73013764</v>
      </c>
      <c r="LD271" s="43">
        <v>2216237436</v>
      </c>
      <c r="LE271" s="43">
        <v>12049860</v>
      </c>
      <c r="LF271" s="43">
        <v>43405953</v>
      </c>
      <c r="LG271" s="43">
        <v>0</v>
      </c>
      <c r="LH271" s="43">
        <v>108717060</v>
      </c>
      <c r="LI271" s="43">
        <v>377519848</v>
      </c>
      <c r="LJ271" s="43">
        <v>21177199</v>
      </c>
      <c r="LK271" s="43">
        <v>12309941</v>
      </c>
      <c r="LL271" s="43">
        <v>14567969</v>
      </c>
      <c r="LM271" s="43">
        <v>70771359</v>
      </c>
      <c r="LN271" s="43">
        <v>197113569</v>
      </c>
      <c r="LO271" s="43">
        <v>489526319</v>
      </c>
      <c r="LP271" s="43">
        <v>107739182</v>
      </c>
      <c r="LQ271" s="43">
        <v>1436495028</v>
      </c>
      <c r="LR271" s="43">
        <v>18922719</v>
      </c>
      <c r="LS271" s="43">
        <v>1315903279</v>
      </c>
      <c r="LT271" s="43">
        <v>0</v>
      </c>
      <c r="LU271" s="43">
        <v>2015906541</v>
      </c>
      <c r="LV271" s="43">
        <v>5571684</v>
      </c>
      <c r="LW271" s="43">
        <v>80083638</v>
      </c>
      <c r="LX271" s="43">
        <v>17623921</v>
      </c>
      <c r="LY271" s="43">
        <v>83507</v>
      </c>
      <c r="LZ271" s="43">
        <v>131543254</v>
      </c>
      <c r="MA271" s="43">
        <v>344854285</v>
      </c>
      <c r="MB271" s="43">
        <v>422303807</v>
      </c>
      <c r="MC271" s="43">
        <v>0</v>
      </c>
      <c r="MD271" s="43">
        <v>0</v>
      </c>
      <c r="ME271" s="43">
        <v>218239576</v>
      </c>
      <c r="MF271" s="43">
        <v>0</v>
      </c>
      <c r="MG271" s="43">
        <v>0</v>
      </c>
      <c r="MH271" s="43">
        <v>34669809</v>
      </c>
      <c r="MI271" s="43">
        <v>940335</v>
      </c>
      <c r="MJ271" s="43">
        <v>75937099</v>
      </c>
      <c r="MK271" s="43">
        <v>0</v>
      </c>
      <c r="ML271" s="43">
        <v>2493428</v>
      </c>
      <c r="MM271" s="43">
        <v>808980</v>
      </c>
      <c r="MN271" s="43">
        <v>31576892</v>
      </c>
      <c r="MO271" s="43">
        <v>1095762888</v>
      </c>
      <c r="MP271" s="43">
        <v>0</v>
      </c>
      <c r="MQ271" s="43">
        <v>2162287764</v>
      </c>
      <c r="MR271" s="43">
        <v>1</v>
      </c>
      <c r="MS271" s="43">
        <v>417228135595</v>
      </c>
      <c r="MT271" s="43">
        <v>382408403311</v>
      </c>
      <c r="MU271" s="43">
        <v>382189155563</v>
      </c>
      <c r="MV271" s="43">
        <v>150239749728</v>
      </c>
      <c r="MW271" s="43">
        <v>148460771885</v>
      </c>
      <c r="MX271" s="43">
        <v>1</v>
      </c>
      <c r="MY271" s="43">
        <v>1778977842</v>
      </c>
      <c r="MZ271" s="43">
        <v>153975421912</v>
      </c>
      <c r="NA271" s="43">
        <v>11680027927</v>
      </c>
      <c r="NB271" s="43">
        <v>11680027926</v>
      </c>
      <c r="NC271" s="43">
        <v>1</v>
      </c>
      <c r="ND271" s="43">
        <v>142295393985</v>
      </c>
      <c r="NE271" s="43">
        <v>142295393984</v>
      </c>
      <c r="NF271" s="43">
        <v>1</v>
      </c>
      <c r="NG271" s="43">
        <v>0</v>
      </c>
      <c r="NH271" s="43">
        <v>63383419063</v>
      </c>
      <c r="NI271" s="43">
        <v>14590564860</v>
      </c>
      <c r="NJ271" s="43">
        <v>3647641215</v>
      </c>
      <c r="NK271" s="43">
        <v>10942923645</v>
      </c>
      <c r="NL271" s="43">
        <v>0</v>
      </c>
      <c r="NM271" s="43">
        <v>219247748</v>
      </c>
      <c r="NN271" s="43">
        <v>0</v>
      </c>
      <c r="NO271" s="43">
        <v>0</v>
      </c>
      <c r="NP271" s="43">
        <v>0</v>
      </c>
      <c r="NQ271" s="43">
        <v>0</v>
      </c>
      <c r="NR271" s="43">
        <v>0</v>
      </c>
      <c r="NS271" s="43">
        <v>0</v>
      </c>
      <c r="NT271" s="43">
        <v>219247748</v>
      </c>
      <c r="NU271" s="43">
        <v>219247748</v>
      </c>
      <c r="NV271" s="43">
        <v>0</v>
      </c>
      <c r="NW271" s="43">
        <v>0</v>
      </c>
      <c r="NX271" s="43">
        <v>0</v>
      </c>
      <c r="NY271" s="43">
        <v>0</v>
      </c>
      <c r="NZ271" s="43">
        <v>0</v>
      </c>
      <c r="OA271" s="43">
        <v>17374235601</v>
      </c>
      <c r="OB271" s="43">
        <v>17363670146</v>
      </c>
      <c r="OC271" s="43">
        <v>2</v>
      </c>
      <c r="OD271" s="43">
        <v>1</v>
      </c>
      <c r="OE271" s="43">
        <v>1</v>
      </c>
      <c r="OF271" s="43">
        <v>17363670144</v>
      </c>
      <c r="OG271" s="43">
        <v>1</v>
      </c>
      <c r="OH271" s="43">
        <v>17363670143</v>
      </c>
      <c r="OI271" s="43">
        <v>0</v>
      </c>
      <c r="OJ271" s="43">
        <v>10565455</v>
      </c>
      <c r="OK271" s="43">
        <v>0</v>
      </c>
      <c r="OL271" s="43">
        <v>0</v>
      </c>
      <c r="OM271" s="43">
        <v>0</v>
      </c>
      <c r="ON271" s="43">
        <v>0</v>
      </c>
      <c r="OO271" s="43">
        <v>10565455</v>
      </c>
      <c r="OP271" s="43">
        <v>10565455</v>
      </c>
      <c r="OQ271" s="43">
        <v>0</v>
      </c>
      <c r="OR271" s="43">
        <v>0</v>
      </c>
      <c r="OS271" s="43">
        <v>17445496683</v>
      </c>
      <c r="OT271" s="43">
        <v>17159974354</v>
      </c>
      <c r="OU271" s="43">
        <v>17159974354</v>
      </c>
      <c r="OV271" s="43">
        <v>1279831023</v>
      </c>
      <c r="OW271" s="43">
        <v>15880143331</v>
      </c>
      <c r="OX271" s="43">
        <v>0</v>
      </c>
      <c r="OY271" s="43">
        <v>0</v>
      </c>
      <c r="OZ271" s="43">
        <v>285522329</v>
      </c>
      <c r="PA271" s="43">
        <v>0</v>
      </c>
      <c r="PB271" s="43">
        <v>0</v>
      </c>
      <c r="PC271" s="43">
        <v>0</v>
      </c>
      <c r="PD271" s="43">
        <v>0</v>
      </c>
      <c r="PE271" s="43">
        <v>0</v>
      </c>
      <c r="PF271" s="43">
        <v>0</v>
      </c>
      <c r="PG271" s="43">
        <v>0</v>
      </c>
      <c r="PH271" s="43">
        <v>0</v>
      </c>
      <c r="PI271" s="43">
        <v>0</v>
      </c>
      <c r="PJ271" s="43">
        <v>0</v>
      </c>
      <c r="PK271" s="43">
        <v>0</v>
      </c>
      <c r="PL271" s="43">
        <v>0</v>
      </c>
      <c r="PM271" s="43">
        <v>285522329</v>
      </c>
      <c r="PN271" s="43">
        <v>285522329</v>
      </c>
      <c r="PO271" s="43">
        <v>0</v>
      </c>
      <c r="PP271" s="43">
        <v>0</v>
      </c>
      <c r="PQ271" s="43">
        <v>0</v>
      </c>
      <c r="PR271" s="43">
        <v>0</v>
      </c>
      <c r="PS271" s="43">
        <v>0</v>
      </c>
      <c r="PT271" s="43">
        <v>0</v>
      </c>
      <c r="PU271" s="43">
        <v>0</v>
      </c>
      <c r="PV271" s="43">
        <v>0</v>
      </c>
      <c r="PW271" s="43">
        <v>0</v>
      </c>
      <c r="PX271" s="43">
        <v>0</v>
      </c>
      <c r="PY271" s="43">
        <v>0</v>
      </c>
      <c r="PZ271" s="43">
        <v>0</v>
      </c>
      <c r="QA271" s="43">
        <v>0</v>
      </c>
      <c r="QB271" s="43">
        <v>0</v>
      </c>
      <c r="QC271" s="43">
        <v>0</v>
      </c>
      <c r="QD271" s="43">
        <v>0</v>
      </c>
      <c r="QE271" s="43">
        <v>0</v>
      </c>
      <c r="QF271" s="43">
        <v>0</v>
      </c>
      <c r="QG271" s="43">
        <v>0</v>
      </c>
      <c r="QH271" s="43">
        <v>0</v>
      </c>
      <c r="QI271" s="43">
        <v>0</v>
      </c>
      <c r="QJ271" s="43">
        <v>0</v>
      </c>
      <c r="QK271" s="43">
        <v>0</v>
      </c>
      <c r="QL271" s="43">
        <v>0</v>
      </c>
      <c r="QM271" s="43">
        <v>0</v>
      </c>
      <c r="QN271" s="43">
        <v>0</v>
      </c>
      <c r="QO271" s="43">
        <v>1080955949008</v>
      </c>
      <c r="QP271" s="43">
        <v>11819489084</v>
      </c>
      <c r="QQ271" s="43">
        <v>848213664</v>
      </c>
      <c r="QR271" s="43">
        <v>551161664</v>
      </c>
      <c r="QS271" s="43">
        <v>297052000</v>
      </c>
      <c r="QT271" s="43">
        <v>0</v>
      </c>
      <c r="QU271" s="43">
        <v>0</v>
      </c>
      <c r="QV271" s="43">
        <v>0</v>
      </c>
      <c r="QW271" s="43">
        <v>10971275420</v>
      </c>
      <c r="QX271" s="43">
        <v>10971275419</v>
      </c>
      <c r="QY271" s="43">
        <v>1</v>
      </c>
      <c r="QZ271" s="43">
        <v>0</v>
      </c>
      <c r="RA271" s="43">
        <v>0</v>
      </c>
      <c r="RB271" s="43">
        <v>168900000000</v>
      </c>
      <c r="RC271" s="43">
        <v>168900000000</v>
      </c>
      <c r="RD271" s="43">
        <v>168900000000</v>
      </c>
      <c r="RE271" s="43">
        <v>0</v>
      </c>
      <c r="RF271" s="43">
        <v>0</v>
      </c>
      <c r="RG271" s="43">
        <v>0</v>
      </c>
      <c r="RH271" s="43">
        <v>0</v>
      </c>
      <c r="RI271" s="43">
        <v>900236459924</v>
      </c>
      <c r="RJ271" s="43">
        <v>72666170723</v>
      </c>
      <c r="RK271" s="43">
        <v>71666170723</v>
      </c>
      <c r="RL271" s="43">
        <v>43438757343</v>
      </c>
      <c r="RM271" s="43">
        <v>2128596259</v>
      </c>
      <c r="RN271" s="43">
        <v>1124465735</v>
      </c>
      <c r="RO271" s="43">
        <v>22422580</v>
      </c>
      <c r="RP271" s="43">
        <v>0</v>
      </c>
      <c r="RQ271" s="43">
        <v>0</v>
      </c>
      <c r="RR271" s="43">
        <v>0</v>
      </c>
      <c r="RS271" s="43">
        <v>0</v>
      </c>
      <c r="RT271" s="43">
        <v>140374020</v>
      </c>
      <c r="RU271" s="43">
        <v>0</v>
      </c>
      <c r="RV271" s="43">
        <v>45431118</v>
      </c>
      <c r="RW271" s="43">
        <v>4132155</v>
      </c>
      <c r="RX271" s="43">
        <v>0</v>
      </c>
      <c r="RY271" s="43">
        <v>0</v>
      </c>
      <c r="RZ271" s="43">
        <v>0</v>
      </c>
      <c r="SA271" s="43">
        <v>0</v>
      </c>
      <c r="SB271" s="43">
        <v>0</v>
      </c>
      <c r="SC271" s="43">
        <v>0</v>
      </c>
      <c r="SD271" s="43">
        <v>0</v>
      </c>
      <c r="SE271" s="43">
        <v>0</v>
      </c>
      <c r="SF271" s="43">
        <v>0</v>
      </c>
      <c r="SG271" s="43">
        <v>0</v>
      </c>
      <c r="SH271" s="43">
        <v>225138088</v>
      </c>
      <c r="SI271" s="43">
        <v>79091848</v>
      </c>
      <c r="SJ271" s="43">
        <v>0</v>
      </c>
      <c r="SK271" s="43">
        <v>12584146485</v>
      </c>
      <c r="SL271" s="43">
        <v>12584146485</v>
      </c>
      <c r="SM271" s="43">
        <v>0</v>
      </c>
      <c r="SN271" s="43">
        <v>0</v>
      </c>
      <c r="SO271" s="43">
        <v>0</v>
      </c>
      <c r="SP271" s="43">
        <v>13848655</v>
      </c>
      <c r="SQ271" s="43">
        <v>9669605</v>
      </c>
      <c r="SR271" s="43">
        <v>1</v>
      </c>
      <c r="SS271" s="43">
        <v>0</v>
      </c>
      <c r="ST271" s="43">
        <v>0</v>
      </c>
      <c r="SU271" s="43">
        <v>0</v>
      </c>
      <c r="SV271" s="43">
        <v>0</v>
      </c>
      <c r="SW271" s="43">
        <v>11063794</v>
      </c>
      <c r="SX271" s="43">
        <v>0</v>
      </c>
      <c r="SY271" s="43">
        <v>0</v>
      </c>
      <c r="SZ271" s="43">
        <v>0</v>
      </c>
      <c r="TA271" s="43">
        <v>11259887726</v>
      </c>
      <c r="TB271" s="43">
        <v>1</v>
      </c>
      <c r="TC271" s="43">
        <v>0</v>
      </c>
      <c r="TD271" s="43">
        <v>0</v>
      </c>
      <c r="TE271" s="43">
        <v>0</v>
      </c>
      <c r="TF271" s="43">
        <v>0</v>
      </c>
      <c r="TG271" s="43">
        <v>0</v>
      </c>
      <c r="TH271" s="43">
        <v>1000000000</v>
      </c>
      <c r="TI271" s="43">
        <v>0</v>
      </c>
      <c r="TJ271" s="43">
        <v>825000000000</v>
      </c>
      <c r="TK271" s="43">
        <v>826871896158</v>
      </c>
      <c r="TL271" s="43">
        <v>450000000000</v>
      </c>
      <c r="TM271" s="43">
        <v>1871896157</v>
      </c>
      <c r="TN271" s="43">
        <v>1871896157</v>
      </c>
      <c r="TO271" s="43">
        <v>0</v>
      </c>
      <c r="TP271" s="43">
        <v>1</v>
      </c>
      <c r="TQ271" s="43">
        <v>1</v>
      </c>
      <c r="TR271" s="43">
        <v>0</v>
      </c>
      <c r="TS271" s="43">
        <v>375000000000</v>
      </c>
      <c r="TT271" s="43">
        <v>0</v>
      </c>
      <c r="TU271" s="43">
        <v>698393043</v>
      </c>
      <c r="TV271" s="43">
        <v>1</v>
      </c>
      <c r="TW271" s="43">
        <v>536220831</v>
      </c>
      <c r="TX271" s="43">
        <v>1</v>
      </c>
      <c r="TY271" s="43">
        <v>162172210</v>
      </c>
      <c r="TZ271" s="43">
        <v>0</v>
      </c>
      <c r="UA271" s="43">
        <v>0</v>
      </c>
      <c r="UB271" s="43">
        <v>0</v>
      </c>
      <c r="UC271" s="43">
        <v>0</v>
      </c>
      <c r="UD271" s="43">
        <v>0</v>
      </c>
      <c r="UE271" s="43">
        <v>0</v>
      </c>
      <c r="UF271" s="43">
        <v>0</v>
      </c>
      <c r="UG271" s="43">
        <v>3820463613165</v>
      </c>
      <c r="UH271" s="1" t="s">
        <v>141</v>
      </c>
    </row>
    <row r="272" spans="1:554">
      <c r="A272" s="733"/>
      <c r="B272" s="65">
        <v>2017</v>
      </c>
      <c r="C272" s="43">
        <v>2500094791312</v>
      </c>
      <c r="D272" s="43">
        <v>1325924308509</v>
      </c>
      <c r="E272" s="43">
        <v>1140911755256</v>
      </c>
      <c r="F272" s="43">
        <v>106533759</v>
      </c>
      <c r="G272" s="43">
        <v>10675079</v>
      </c>
      <c r="H272" s="43">
        <v>573260646547</v>
      </c>
      <c r="I272" s="43">
        <v>496271741716</v>
      </c>
      <c r="J272" s="43">
        <v>71256298365</v>
      </c>
      <c r="K272" s="43">
        <v>5732606466</v>
      </c>
      <c r="L272" s="43">
        <v>44441452416</v>
      </c>
      <c r="M272" s="43">
        <v>436263266474</v>
      </c>
      <c r="N272" s="43">
        <v>431900633809</v>
      </c>
      <c r="O272" s="43">
        <v>4362632665</v>
      </c>
      <c r="P272" s="43">
        <v>17839087073</v>
      </c>
      <c r="Q272" s="43">
        <v>43317581438</v>
      </c>
      <c r="R272" s="43">
        <v>25672512470</v>
      </c>
      <c r="S272" s="43">
        <v>185012553253</v>
      </c>
      <c r="T272" s="43">
        <v>47536340362</v>
      </c>
      <c r="U272" s="43">
        <v>55925090713</v>
      </c>
      <c r="V272" s="43">
        <v>103461431075</v>
      </c>
      <c r="W272" s="43">
        <v>1563303281</v>
      </c>
      <c r="X272" s="43">
        <v>17215676751</v>
      </c>
      <c r="Y272" s="43">
        <v>1760400627</v>
      </c>
      <c r="Z272" s="43">
        <v>176040063</v>
      </c>
      <c r="AA272" s="43">
        <v>1584360564</v>
      </c>
      <c r="AB272" s="43">
        <v>1776802998</v>
      </c>
      <c r="AC272" s="43">
        <v>47168803</v>
      </c>
      <c r="AD272" s="43">
        <v>49492113507</v>
      </c>
      <c r="AE272" s="43">
        <v>9279313395</v>
      </c>
      <c r="AF272" s="43">
        <v>6143380696</v>
      </c>
      <c r="AG272" s="43">
        <v>3135932699</v>
      </c>
      <c r="AH272" s="43">
        <v>416342816</v>
      </c>
      <c r="AI272" s="43">
        <v>1174170482803</v>
      </c>
      <c r="AJ272" s="43">
        <v>7121455371</v>
      </c>
      <c r="AK272" s="43">
        <v>1261545970</v>
      </c>
      <c r="AL272" s="43">
        <v>13433924</v>
      </c>
      <c r="AM272" s="43">
        <v>5146475477</v>
      </c>
      <c r="AN272" s="43">
        <v>700000000</v>
      </c>
      <c r="AO272" s="43">
        <v>23523031050</v>
      </c>
      <c r="AP272" s="43">
        <v>23109267522</v>
      </c>
      <c r="AQ272" s="43">
        <v>6294272</v>
      </c>
      <c r="AR272" s="43">
        <v>0</v>
      </c>
      <c r="AS272" s="43">
        <v>1091694</v>
      </c>
      <c r="AT272" s="43">
        <v>74377075</v>
      </c>
      <c r="AU272" s="43">
        <v>331470037</v>
      </c>
      <c r="AV272" s="43">
        <v>0</v>
      </c>
      <c r="AW272" s="43">
        <v>0</v>
      </c>
      <c r="AX272" s="43">
        <v>530450</v>
      </c>
      <c r="AY272" s="43">
        <v>0</v>
      </c>
      <c r="AZ272" s="43">
        <v>0</v>
      </c>
      <c r="BA272" s="43">
        <v>0</v>
      </c>
      <c r="BB272" s="43">
        <v>0</v>
      </c>
      <c r="BC272" s="43">
        <v>0</v>
      </c>
      <c r="BD272" s="43">
        <v>63512906448</v>
      </c>
      <c r="BE272" s="43">
        <v>11331982</v>
      </c>
      <c r="BF272" s="43">
        <v>34862309520</v>
      </c>
      <c r="BG272" s="43">
        <v>13568515323</v>
      </c>
      <c r="BH272" s="43">
        <v>3910815</v>
      </c>
      <c r="BI272" s="43">
        <v>1349033</v>
      </c>
      <c r="BJ272" s="43">
        <v>1</v>
      </c>
      <c r="BK272" s="43">
        <v>934009306</v>
      </c>
      <c r="BL272" s="43">
        <v>66779703</v>
      </c>
      <c r="BM272" s="43">
        <v>1</v>
      </c>
      <c r="BN272" s="43">
        <v>118178425</v>
      </c>
      <c r="BO272" s="43">
        <v>31908511</v>
      </c>
      <c r="BP272" s="43">
        <v>1</v>
      </c>
      <c r="BQ272" s="43">
        <v>499047</v>
      </c>
      <c r="BR272" s="43">
        <v>1633171474</v>
      </c>
      <c r="BS272" s="43">
        <v>12280943306</v>
      </c>
      <c r="BT272" s="43">
        <v>1087911422</v>
      </c>
      <c r="BU272" s="43">
        <v>44663028</v>
      </c>
      <c r="BV272" s="43">
        <v>1</v>
      </c>
      <c r="BW272" s="43">
        <v>1845463</v>
      </c>
      <c r="BX272" s="43">
        <v>1</v>
      </c>
      <c r="BY272" s="43">
        <v>1041402926</v>
      </c>
      <c r="BZ272" s="43">
        <v>1</v>
      </c>
      <c r="CA272" s="43">
        <v>1</v>
      </c>
      <c r="CB272" s="43">
        <v>1</v>
      </c>
      <c r="CC272" s="43">
        <v>58583502795</v>
      </c>
      <c r="CD272" s="43">
        <v>1</v>
      </c>
      <c r="CE272" s="43">
        <v>56609225264</v>
      </c>
      <c r="CF272" s="43">
        <v>1369396675</v>
      </c>
      <c r="CG272" s="43">
        <v>35337989006</v>
      </c>
      <c r="CH272" s="43">
        <v>2051550455</v>
      </c>
      <c r="CI272" s="43">
        <v>1352399537</v>
      </c>
      <c r="CJ272" s="43">
        <v>18930913</v>
      </c>
      <c r="CK272" s="43">
        <v>178529637</v>
      </c>
      <c r="CL272" s="43">
        <v>52261723</v>
      </c>
      <c r="CM272" s="43">
        <v>10103996</v>
      </c>
      <c r="CN272" s="43">
        <v>7833081</v>
      </c>
      <c r="CO272" s="43">
        <v>5793110</v>
      </c>
      <c r="CP272" s="43">
        <v>78947077</v>
      </c>
      <c r="CQ272" s="43">
        <v>1000000000</v>
      </c>
      <c r="CR272" s="43">
        <v>582000000</v>
      </c>
      <c r="CS272" s="43">
        <v>15715899104</v>
      </c>
      <c r="CT272" s="43">
        <v>1</v>
      </c>
      <c r="CU272" s="43">
        <v>1</v>
      </c>
      <c r="CV272" s="43">
        <v>506651974</v>
      </c>
      <c r="CW272" s="43">
        <v>144374637</v>
      </c>
      <c r="CX272" s="43">
        <v>2850609</v>
      </c>
      <c r="CY272" s="43">
        <v>1</v>
      </c>
      <c r="CZ272" s="43">
        <v>14714526247</v>
      </c>
      <c r="DA272" s="43">
        <v>12920728656</v>
      </c>
      <c r="DB272" s="43">
        <v>1539675863</v>
      </c>
      <c r="DC272" s="43">
        <v>0</v>
      </c>
      <c r="DD272" s="43">
        <v>254121728</v>
      </c>
      <c r="DE272" s="43">
        <v>1</v>
      </c>
      <c r="DF272" s="43">
        <v>227710044</v>
      </c>
      <c r="DG272" s="43">
        <v>119785589</v>
      </c>
      <c r="DH272" s="43">
        <v>199990487</v>
      </c>
      <c r="DI272" s="43">
        <v>48732559</v>
      </c>
      <c r="DJ272" s="43">
        <v>0</v>
      </c>
      <c r="DK272" s="43">
        <v>48732559</v>
      </c>
      <c r="DL272" s="43">
        <v>0</v>
      </c>
      <c r="DM272" s="43">
        <v>4543091044</v>
      </c>
      <c r="DN272" s="43">
        <v>611052153</v>
      </c>
      <c r="DO272" s="43">
        <v>41746070</v>
      </c>
      <c r="DP272" s="43">
        <v>2516776</v>
      </c>
      <c r="DQ272" s="43">
        <v>39229294</v>
      </c>
      <c r="DR272" s="43">
        <v>3723017104</v>
      </c>
      <c r="DS272" s="43">
        <v>297068992</v>
      </c>
      <c r="DT272" s="43">
        <v>277640681</v>
      </c>
      <c r="DU272" s="43">
        <v>18669613</v>
      </c>
      <c r="DV272" s="43">
        <v>758698</v>
      </c>
      <c r="DW272" s="43">
        <v>117091760</v>
      </c>
      <c r="DX272" s="43">
        <v>57053611</v>
      </c>
      <c r="DY272" s="43">
        <v>718972</v>
      </c>
      <c r="DZ272" s="43">
        <v>0</v>
      </c>
      <c r="EA272" s="43">
        <v>59319177</v>
      </c>
      <c r="EB272" s="43">
        <v>0</v>
      </c>
      <c r="EC272" s="43">
        <v>987816216</v>
      </c>
      <c r="ED272" s="43">
        <v>719793</v>
      </c>
      <c r="EE272" s="43">
        <v>986897241</v>
      </c>
      <c r="EF272" s="43">
        <v>199182</v>
      </c>
      <c r="EG272" s="43">
        <v>547265665</v>
      </c>
      <c r="EH272" s="43">
        <v>541299159</v>
      </c>
      <c r="EI272" s="43">
        <v>5878918</v>
      </c>
      <c r="EJ272" s="43">
        <v>87588</v>
      </c>
      <c r="EK272" s="43">
        <v>738843580</v>
      </c>
      <c r="EL272" s="43">
        <v>729276</v>
      </c>
      <c r="EM272" s="43">
        <v>7558061</v>
      </c>
      <c r="EN272" s="43">
        <v>440753292</v>
      </c>
      <c r="EO272" s="43">
        <v>21474246</v>
      </c>
      <c r="EP272" s="43">
        <v>3557681</v>
      </c>
      <c r="EQ272" s="43">
        <v>65694</v>
      </c>
      <c r="ER272" s="43">
        <v>640147</v>
      </c>
      <c r="ES272" s="43">
        <v>11717074</v>
      </c>
      <c r="ET272" s="43">
        <v>5493650</v>
      </c>
      <c r="EU272" s="43">
        <v>43712659</v>
      </c>
      <c r="EV272" s="43">
        <v>20774187</v>
      </c>
      <c r="EW272" s="43">
        <v>498171547</v>
      </c>
      <c r="EX272" s="43">
        <v>0</v>
      </c>
      <c r="EY272" s="43">
        <v>3998803</v>
      </c>
      <c r="EZ272" s="43">
        <v>431070056</v>
      </c>
      <c r="FA272" s="43">
        <v>63102688</v>
      </c>
      <c r="FB272" s="43">
        <v>1</v>
      </c>
      <c r="FC272" s="43">
        <v>1757621</v>
      </c>
      <c r="FD272" s="43">
        <v>0</v>
      </c>
      <c r="FE272" s="43">
        <v>0</v>
      </c>
      <c r="FF272" s="43">
        <v>1</v>
      </c>
      <c r="FG272" s="43">
        <v>167275717</v>
      </c>
      <c r="FH272" s="43">
        <v>10619190</v>
      </c>
      <c r="FI272" s="43">
        <v>0</v>
      </c>
      <c r="FJ272" s="43">
        <v>132207467</v>
      </c>
      <c r="FK272" s="43">
        <v>29726640</v>
      </c>
      <c r="FL272" s="43">
        <v>0</v>
      </c>
      <c r="FM272" s="43">
        <v>0</v>
      </c>
      <c r="FN272" s="43">
        <v>0</v>
      </c>
      <c r="FO272" s="43">
        <v>102480827</v>
      </c>
      <c r="FP272" s="43">
        <v>24449060</v>
      </c>
      <c r="FQ272" s="43">
        <v>0</v>
      </c>
      <c r="FR272" s="43">
        <v>5834124953</v>
      </c>
      <c r="FS272" s="43">
        <v>4249724865</v>
      </c>
      <c r="FT272" s="43">
        <v>986621</v>
      </c>
      <c r="FU272" s="43">
        <v>1511677510</v>
      </c>
      <c r="FV272" s="43">
        <v>474829931</v>
      </c>
      <c r="FW272" s="43">
        <v>402458909</v>
      </c>
      <c r="FX272" s="43">
        <v>72371022</v>
      </c>
      <c r="FY272" s="43">
        <v>1</v>
      </c>
      <c r="FZ272" s="43">
        <v>4839064</v>
      </c>
      <c r="GA272" s="43">
        <v>2183870552</v>
      </c>
      <c r="GB272" s="43">
        <v>73521186</v>
      </c>
      <c r="GC272" s="43">
        <v>52067396</v>
      </c>
      <c r="GD272" s="43">
        <v>0</v>
      </c>
      <c r="GE272" s="43">
        <v>52067396</v>
      </c>
      <c r="GF272" s="43">
        <v>0</v>
      </c>
      <c r="GG272" s="43">
        <v>2184575</v>
      </c>
      <c r="GH272" s="43">
        <v>13225050</v>
      </c>
      <c r="GI272" s="43">
        <v>613094102</v>
      </c>
      <c r="GJ272" s="43">
        <v>613094102</v>
      </c>
      <c r="GK272" s="43">
        <v>0</v>
      </c>
      <c r="GL272" s="43">
        <v>903828965</v>
      </c>
      <c r="GM272" s="43">
        <v>86866586</v>
      </c>
      <c r="GN272" s="43">
        <v>15796272</v>
      </c>
      <c r="GO272" s="43">
        <v>515000</v>
      </c>
      <c r="GP272" s="43">
        <v>1</v>
      </c>
      <c r="GQ272" s="43">
        <v>653363977</v>
      </c>
      <c r="GR272" s="43">
        <v>720281</v>
      </c>
      <c r="GS272" s="43">
        <v>0</v>
      </c>
      <c r="GT272" s="43">
        <v>146566848</v>
      </c>
      <c r="GU272" s="43">
        <v>140011374188</v>
      </c>
      <c r="GV272" s="43">
        <v>0</v>
      </c>
      <c r="GW272" s="43">
        <v>0</v>
      </c>
      <c r="GX272" s="43">
        <v>0</v>
      </c>
      <c r="GY272" s="43">
        <v>0</v>
      </c>
      <c r="GZ272" s="43">
        <v>0</v>
      </c>
      <c r="HA272" s="43">
        <v>13138472</v>
      </c>
      <c r="HB272" s="43">
        <v>0</v>
      </c>
      <c r="HC272" s="43">
        <v>0</v>
      </c>
      <c r="HD272" s="43">
        <v>27920558040</v>
      </c>
      <c r="HE272" s="43">
        <v>0</v>
      </c>
      <c r="HF272" s="43">
        <v>40843327127</v>
      </c>
      <c r="HG272" s="43">
        <v>39273789116</v>
      </c>
      <c r="HH272" s="30">
        <f t="shared" si="156"/>
        <v>149545996</v>
      </c>
      <c r="HI272" s="30">
        <f t="shared" si="157"/>
        <v>31592000</v>
      </c>
      <c r="HJ272" s="43">
        <v>149545996</v>
      </c>
      <c r="HK272" s="43">
        <v>31592000</v>
      </c>
      <c r="HL272" s="43">
        <v>0</v>
      </c>
      <c r="HM272" s="43"/>
      <c r="HN272" s="43"/>
      <c r="HO272" s="43"/>
      <c r="HP272" s="43">
        <v>2811138805</v>
      </c>
      <c r="HQ272" s="43">
        <v>41804907</v>
      </c>
      <c r="HR272" s="43">
        <v>65239724</v>
      </c>
      <c r="HS272" s="43">
        <v>259202222</v>
      </c>
      <c r="HT272" s="43">
        <v>2444891950</v>
      </c>
      <c r="HU272" s="43">
        <v>1</v>
      </c>
      <c r="HV272" s="43">
        <v>1</v>
      </c>
      <c r="HW272" s="43">
        <v>0</v>
      </c>
      <c r="HX272" s="43">
        <f t="shared" si="158"/>
        <v>149545996</v>
      </c>
      <c r="HY272" s="43">
        <f t="shared" si="159"/>
        <v>31592000</v>
      </c>
      <c r="HZ272" s="43">
        <v>811067971310</v>
      </c>
      <c r="IA272" s="43">
        <v>772717238982</v>
      </c>
      <c r="IB272" s="43">
        <v>745249111063</v>
      </c>
      <c r="IC272" s="43">
        <v>0</v>
      </c>
      <c r="ID272" s="43">
        <v>0</v>
      </c>
      <c r="IE272" s="43">
        <v>25399995433</v>
      </c>
      <c r="IF272" s="43">
        <v>0</v>
      </c>
      <c r="IG272" s="43">
        <v>659873951459</v>
      </c>
      <c r="IH272" s="43">
        <v>609493618325</v>
      </c>
      <c r="II272" s="43">
        <v>0</v>
      </c>
      <c r="IJ272" s="43">
        <v>21699131440</v>
      </c>
      <c r="IK272" s="43">
        <v>3281206261</v>
      </c>
      <c r="IL272" s="43">
        <v>52421316844</v>
      </c>
      <c r="IM272" s="43">
        <v>22954081809</v>
      </c>
      <c r="IN272" s="43">
        <v>4659672609</v>
      </c>
      <c r="IO272" s="43">
        <v>3494754456</v>
      </c>
      <c r="IP272" s="43">
        <v>44266889779</v>
      </c>
      <c r="IQ272" s="43">
        <v>4811841970</v>
      </c>
      <c r="IR272" s="43">
        <v>2138132117</v>
      </c>
      <c r="IS272" s="43">
        <v>427719286</v>
      </c>
      <c r="IT272" s="43">
        <v>320789465</v>
      </c>
      <c r="IU272" s="43">
        <v>4063333219</v>
      </c>
      <c r="IV272" s="43">
        <v>2764481058</v>
      </c>
      <c r="IW272" s="43">
        <v>285305804</v>
      </c>
      <c r="IX272" s="43">
        <v>0</v>
      </c>
      <c r="IY272" s="43">
        <v>0</v>
      </c>
      <c r="IZ272" s="43">
        <v>0</v>
      </c>
      <c r="JA272" s="43">
        <v>0</v>
      </c>
      <c r="JB272" s="43">
        <v>0</v>
      </c>
      <c r="JC272" s="43">
        <v>0</v>
      </c>
      <c r="JD272" s="43">
        <v>0</v>
      </c>
      <c r="JE272" s="43">
        <v>0</v>
      </c>
      <c r="JF272" s="43">
        <v>0</v>
      </c>
      <c r="JG272" s="43">
        <v>0</v>
      </c>
      <c r="JH272" s="43">
        <v>0</v>
      </c>
      <c r="JI272" s="43">
        <v>0</v>
      </c>
      <c r="JJ272" s="43">
        <v>2</v>
      </c>
      <c r="JK272" s="43">
        <v>1</v>
      </c>
      <c r="JL272" s="43">
        <v>1</v>
      </c>
      <c r="JM272" s="43">
        <v>27468127919</v>
      </c>
      <c r="JN272" s="43">
        <v>1</v>
      </c>
      <c r="JO272" s="43">
        <v>27468127918</v>
      </c>
      <c r="JP272" s="43">
        <v>5684258871</v>
      </c>
      <c r="JQ272" s="43">
        <v>253360826</v>
      </c>
      <c r="JR272" s="43">
        <v>0</v>
      </c>
      <c r="JS272" s="43">
        <v>0</v>
      </c>
      <c r="JT272" s="43">
        <v>0</v>
      </c>
      <c r="JU272" s="43">
        <v>0</v>
      </c>
      <c r="JV272" s="43">
        <v>0</v>
      </c>
      <c r="JW272" s="43">
        <v>0</v>
      </c>
      <c r="JX272" s="43">
        <v>0</v>
      </c>
      <c r="JY272" s="43">
        <v>0</v>
      </c>
      <c r="JZ272" s="43">
        <v>0</v>
      </c>
      <c r="KA272" s="43">
        <v>0</v>
      </c>
      <c r="KB272" s="43">
        <v>0</v>
      </c>
      <c r="KC272" s="43">
        <v>0</v>
      </c>
      <c r="KD272" s="43">
        <v>0</v>
      </c>
      <c r="KE272" s="43">
        <v>0</v>
      </c>
      <c r="KF272" s="43">
        <v>0</v>
      </c>
      <c r="KG272" s="43">
        <v>0</v>
      </c>
      <c r="KH272" s="43">
        <v>0</v>
      </c>
      <c r="KI272" s="43">
        <v>4552084202</v>
      </c>
      <c r="KJ272" s="43">
        <v>0</v>
      </c>
      <c r="KK272" s="43">
        <v>0</v>
      </c>
      <c r="KL272" s="43">
        <v>878813843</v>
      </c>
      <c r="KM272" s="43">
        <v>32666473457</v>
      </c>
      <c r="KN272" s="43">
        <v>18985017164</v>
      </c>
      <c r="KO272" s="43">
        <v>477132701</v>
      </c>
      <c r="KP272" s="43">
        <v>103977874</v>
      </c>
      <c r="KQ272" s="43">
        <v>0</v>
      </c>
      <c r="KR272" s="43">
        <v>0</v>
      </c>
      <c r="KS272" s="43">
        <v>29437232</v>
      </c>
      <c r="KT272" s="43">
        <v>78464371</v>
      </c>
      <c r="KU272" s="43">
        <v>0</v>
      </c>
      <c r="KV272" s="43">
        <v>1310082472</v>
      </c>
      <c r="KW272" s="43">
        <v>0</v>
      </c>
      <c r="KX272" s="43">
        <v>110534432</v>
      </c>
      <c r="KY272" s="43">
        <v>48212426</v>
      </c>
      <c r="KZ272" s="43">
        <v>100290082</v>
      </c>
      <c r="LA272" s="43">
        <v>65757214</v>
      </c>
      <c r="LB272" s="43">
        <v>33881255</v>
      </c>
      <c r="LC272" s="43">
        <v>75204177</v>
      </c>
      <c r="LD272" s="43">
        <v>2282724559</v>
      </c>
      <c r="LE272" s="43">
        <v>12411356</v>
      </c>
      <c r="LF272" s="43">
        <v>44708132</v>
      </c>
      <c r="LG272" s="43">
        <v>0</v>
      </c>
      <c r="LH272" s="43">
        <v>111978572</v>
      </c>
      <c r="LI272" s="43">
        <v>388845443</v>
      </c>
      <c r="LJ272" s="43">
        <v>21812515</v>
      </c>
      <c r="LK272" s="43">
        <v>12679239</v>
      </c>
      <c r="LL272" s="43">
        <v>15005008</v>
      </c>
      <c r="LM272" s="43">
        <v>72894500</v>
      </c>
      <c r="LN272" s="43">
        <v>203026976</v>
      </c>
      <c r="LO272" s="43">
        <v>504212109</v>
      </c>
      <c r="LP272" s="43">
        <v>110971357</v>
      </c>
      <c r="LQ272" s="43">
        <v>1479589879</v>
      </c>
      <c r="LR272" s="43">
        <v>19490401</v>
      </c>
      <c r="LS272" s="43">
        <v>1355380377</v>
      </c>
      <c r="LT272" s="43">
        <v>0</v>
      </c>
      <c r="LU272" s="43">
        <v>2076383737</v>
      </c>
      <c r="LV272" s="43">
        <v>5738835</v>
      </c>
      <c r="LW272" s="43">
        <v>82486147</v>
      </c>
      <c r="LX272" s="43">
        <v>18152639</v>
      </c>
      <c r="LY272" s="43">
        <v>86012</v>
      </c>
      <c r="LZ272" s="43">
        <v>135489552</v>
      </c>
      <c r="MA272" s="43">
        <v>355199914</v>
      </c>
      <c r="MB272" s="43">
        <v>434972921</v>
      </c>
      <c r="MC272" s="43">
        <v>0</v>
      </c>
      <c r="MD272" s="43">
        <v>0</v>
      </c>
      <c r="ME272" s="43">
        <v>224786763</v>
      </c>
      <c r="MF272" s="43">
        <v>0</v>
      </c>
      <c r="MG272" s="43">
        <v>0</v>
      </c>
      <c r="MH272" s="43">
        <v>35709903</v>
      </c>
      <c r="MI272" s="43">
        <v>968545</v>
      </c>
      <c r="MJ272" s="43">
        <v>78215212</v>
      </c>
      <c r="MK272" s="43">
        <v>0</v>
      </c>
      <c r="ML272" s="43">
        <v>2568231</v>
      </c>
      <c r="MM272" s="43">
        <v>833249</v>
      </c>
      <c r="MN272" s="43">
        <v>32524199</v>
      </c>
      <c r="MO272" s="43">
        <v>1128635775</v>
      </c>
      <c r="MP272" s="43">
        <v>0</v>
      </c>
      <c r="MQ272" s="43">
        <v>2227156397</v>
      </c>
      <c r="MR272" s="43">
        <v>1</v>
      </c>
      <c r="MS272" s="43">
        <v>474184456439</v>
      </c>
      <c r="MT272" s="43">
        <v>436937915249</v>
      </c>
      <c r="MU272" s="43">
        <v>436828291375</v>
      </c>
      <c r="MV272" s="43">
        <v>191899177318</v>
      </c>
      <c r="MW272" s="43">
        <v>189905311106</v>
      </c>
      <c r="MX272" s="43">
        <v>1</v>
      </c>
      <c r="MY272" s="43">
        <v>1993866211</v>
      </c>
      <c r="MZ272" s="43">
        <v>164290558033</v>
      </c>
      <c r="NA272" s="43">
        <v>12462497470</v>
      </c>
      <c r="NB272" s="43">
        <v>12462497469</v>
      </c>
      <c r="NC272" s="43">
        <v>1</v>
      </c>
      <c r="ND272" s="43">
        <v>151828060563</v>
      </c>
      <c r="NE272" s="43">
        <v>151828060562</v>
      </c>
      <c r="NF272" s="43">
        <v>1</v>
      </c>
      <c r="NG272" s="43">
        <v>0</v>
      </c>
      <c r="NH272" s="43">
        <v>64346847033</v>
      </c>
      <c r="NI272" s="43">
        <v>16291708991</v>
      </c>
      <c r="NJ272" s="43">
        <v>4072927248</v>
      </c>
      <c r="NK272" s="43">
        <v>12218781743</v>
      </c>
      <c r="NL272" s="43">
        <v>0</v>
      </c>
      <c r="NM272" s="43">
        <v>109623874</v>
      </c>
      <c r="NN272" s="43">
        <v>0</v>
      </c>
      <c r="NO272" s="43">
        <v>0</v>
      </c>
      <c r="NP272" s="43">
        <v>0</v>
      </c>
      <c r="NQ272" s="43">
        <v>0</v>
      </c>
      <c r="NR272" s="43">
        <v>0</v>
      </c>
      <c r="NS272" s="43">
        <v>0</v>
      </c>
      <c r="NT272" s="43">
        <v>109623874</v>
      </c>
      <c r="NU272" s="43">
        <v>109623874</v>
      </c>
      <c r="NV272" s="43">
        <v>0</v>
      </c>
      <c r="NW272" s="43">
        <v>0</v>
      </c>
      <c r="NX272" s="43">
        <v>0</v>
      </c>
      <c r="NY272" s="43">
        <v>0</v>
      </c>
      <c r="NZ272" s="43">
        <v>0</v>
      </c>
      <c r="OA272" s="43">
        <v>18059919273</v>
      </c>
      <c r="OB272" s="43">
        <v>18059919273</v>
      </c>
      <c r="OC272" s="43">
        <v>2</v>
      </c>
      <c r="OD272" s="43">
        <v>1</v>
      </c>
      <c r="OE272" s="43">
        <v>1</v>
      </c>
      <c r="OF272" s="43">
        <v>18059919271</v>
      </c>
      <c r="OG272" s="43">
        <v>1</v>
      </c>
      <c r="OH272" s="43">
        <v>18059919270</v>
      </c>
      <c r="OI272" s="43">
        <v>0</v>
      </c>
      <c r="OJ272" s="43">
        <v>0</v>
      </c>
      <c r="OK272" s="43">
        <v>0</v>
      </c>
      <c r="OL272" s="43">
        <v>0</v>
      </c>
      <c r="OM272" s="43">
        <v>0</v>
      </c>
      <c r="ON272" s="43">
        <v>0</v>
      </c>
      <c r="OO272" s="43">
        <v>0</v>
      </c>
      <c r="OP272" s="43">
        <v>0</v>
      </c>
      <c r="OQ272" s="43">
        <v>0</v>
      </c>
      <c r="OR272" s="43">
        <v>0</v>
      </c>
      <c r="OS272" s="43">
        <v>19186621917</v>
      </c>
      <c r="OT272" s="43">
        <v>19043860752</v>
      </c>
      <c r="OU272" s="43">
        <v>19043860752</v>
      </c>
      <c r="OV272" s="43">
        <v>1444599551</v>
      </c>
      <c r="OW272" s="43">
        <v>17599261201</v>
      </c>
      <c r="OX272" s="43">
        <v>0</v>
      </c>
      <c r="OY272" s="43">
        <v>0</v>
      </c>
      <c r="OZ272" s="43">
        <v>142761165</v>
      </c>
      <c r="PA272" s="43">
        <v>0</v>
      </c>
      <c r="PB272" s="43">
        <v>0</v>
      </c>
      <c r="PC272" s="43">
        <v>0</v>
      </c>
      <c r="PD272" s="43">
        <v>0</v>
      </c>
      <c r="PE272" s="43">
        <v>0</v>
      </c>
      <c r="PF272" s="43">
        <v>0</v>
      </c>
      <c r="PG272" s="43">
        <v>0</v>
      </c>
      <c r="PH272" s="43">
        <v>0</v>
      </c>
      <c r="PI272" s="43">
        <v>0</v>
      </c>
      <c r="PJ272" s="43">
        <v>0</v>
      </c>
      <c r="PK272" s="43">
        <v>0</v>
      </c>
      <c r="PL272" s="43">
        <v>0</v>
      </c>
      <c r="PM272" s="43">
        <v>142761165</v>
      </c>
      <c r="PN272" s="43">
        <v>0</v>
      </c>
      <c r="PO272" s="43">
        <v>0</v>
      </c>
      <c r="PP272" s="43">
        <v>0</v>
      </c>
      <c r="PQ272" s="43">
        <v>0</v>
      </c>
      <c r="PR272" s="43">
        <v>0</v>
      </c>
      <c r="PS272" s="43">
        <v>0</v>
      </c>
      <c r="PT272" s="43">
        <v>0</v>
      </c>
      <c r="PU272" s="43">
        <v>0</v>
      </c>
      <c r="PV272" s="43">
        <v>0</v>
      </c>
      <c r="PW272" s="43">
        <v>0</v>
      </c>
      <c r="PX272" s="43">
        <v>0</v>
      </c>
      <c r="PY272" s="43">
        <v>0</v>
      </c>
      <c r="PZ272" s="43">
        <v>0</v>
      </c>
      <c r="QA272" s="43">
        <v>0</v>
      </c>
      <c r="QB272" s="43">
        <v>0</v>
      </c>
      <c r="QC272" s="43">
        <v>0</v>
      </c>
      <c r="QD272" s="43">
        <v>0</v>
      </c>
      <c r="QE272" s="43">
        <v>0</v>
      </c>
      <c r="QF272" s="43">
        <v>0</v>
      </c>
      <c r="QG272" s="43">
        <v>0</v>
      </c>
      <c r="QH272" s="43">
        <v>0</v>
      </c>
      <c r="QI272" s="43">
        <v>0</v>
      </c>
      <c r="QJ272" s="43">
        <v>0</v>
      </c>
      <c r="QK272" s="43">
        <v>0</v>
      </c>
      <c r="QL272" s="43">
        <v>0</v>
      </c>
      <c r="QM272" s="43">
        <v>0</v>
      </c>
      <c r="QN272" s="43">
        <v>0</v>
      </c>
      <c r="QO272" s="43">
        <v>1334746028776</v>
      </c>
      <c r="QP272" s="43">
        <v>12239025695</v>
      </c>
      <c r="QQ272" s="43">
        <v>938612012</v>
      </c>
      <c r="QR272" s="43">
        <v>567696514</v>
      </c>
      <c r="QS272" s="43">
        <v>370915498</v>
      </c>
      <c r="QT272" s="43">
        <v>0</v>
      </c>
      <c r="QU272" s="43">
        <v>0</v>
      </c>
      <c r="QV272" s="43">
        <v>0</v>
      </c>
      <c r="QW272" s="43">
        <v>11300413683</v>
      </c>
      <c r="QX272" s="43">
        <v>11300413682</v>
      </c>
      <c r="QY272" s="43">
        <v>1</v>
      </c>
      <c r="QZ272" s="43">
        <v>0</v>
      </c>
      <c r="RA272" s="43">
        <v>0</v>
      </c>
      <c r="RB272" s="43">
        <v>268800000000</v>
      </c>
      <c r="RC272" s="43">
        <v>268800000000</v>
      </c>
      <c r="RD272" s="43">
        <v>268800000000</v>
      </c>
      <c r="RE272" s="43">
        <v>0</v>
      </c>
      <c r="RF272" s="43">
        <v>0</v>
      </c>
      <c r="RG272" s="43">
        <v>0</v>
      </c>
      <c r="RH272" s="43">
        <v>0</v>
      </c>
      <c r="RI272" s="43">
        <v>1053707003081</v>
      </c>
      <c r="RJ272" s="43">
        <v>110141890665</v>
      </c>
      <c r="RK272" s="43">
        <v>109111890665</v>
      </c>
      <c r="RL272" s="43">
        <v>51428571429</v>
      </c>
      <c r="RM272" s="43">
        <v>2149882221</v>
      </c>
      <c r="RN272" s="43">
        <v>0</v>
      </c>
      <c r="RO272" s="43">
        <v>29309487</v>
      </c>
      <c r="RP272" s="43">
        <v>0</v>
      </c>
      <c r="RQ272" s="43">
        <v>0</v>
      </c>
      <c r="RR272" s="43">
        <v>0</v>
      </c>
      <c r="RS272" s="43">
        <v>0</v>
      </c>
      <c r="RT272" s="43">
        <v>144585241</v>
      </c>
      <c r="RU272" s="43">
        <v>0</v>
      </c>
      <c r="RV272" s="43">
        <v>36984265</v>
      </c>
      <c r="RW272" s="43">
        <v>4256119</v>
      </c>
      <c r="RX272" s="43">
        <v>0</v>
      </c>
      <c r="RY272" s="43">
        <v>0</v>
      </c>
      <c r="RZ272" s="43">
        <v>0</v>
      </c>
      <c r="SA272" s="43">
        <v>0</v>
      </c>
      <c r="SB272" s="43">
        <v>0</v>
      </c>
      <c r="SC272" s="43">
        <v>0</v>
      </c>
      <c r="SD272" s="43">
        <v>0</v>
      </c>
      <c r="SE272" s="43">
        <v>0</v>
      </c>
      <c r="SF272" s="43">
        <v>0</v>
      </c>
      <c r="SG272" s="43">
        <v>0</v>
      </c>
      <c r="SH272" s="43">
        <v>127970291</v>
      </c>
      <c r="SI272" s="43">
        <v>333992614</v>
      </c>
      <c r="SJ272" s="43">
        <v>0</v>
      </c>
      <c r="SK272" s="43">
        <v>22697332340</v>
      </c>
      <c r="SL272" s="43">
        <v>22697332340</v>
      </c>
      <c r="SM272" s="43">
        <v>0</v>
      </c>
      <c r="SN272" s="43">
        <v>500000000</v>
      </c>
      <c r="SO272" s="43">
        <v>0</v>
      </c>
      <c r="SP272" s="43">
        <v>19393736</v>
      </c>
      <c r="SQ272" s="43">
        <v>12853978</v>
      </c>
      <c r="SR272" s="43">
        <v>400000000</v>
      </c>
      <c r="SS272" s="43">
        <v>400000000</v>
      </c>
      <c r="ST272" s="43">
        <v>0</v>
      </c>
      <c r="SU272" s="43">
        <v>0</v>
      </c>
      <c r="SV272" s="43">
        <v>0</v>
      </c>
      <c r="SW272" s="43">
        <v>11395707</v>
      </c>
      <c r="SX272" s="43">
        <v>1</v>
      </c>
      <c r="SY272" s="43">
        <v>1</v>
      </c>
      <c r="SZ272" s="43">
        <v>1</v>
      </c>
      <c r="TA272" s="43">
        <v>29277971050</v>
      </c>
      <c r="TB272" s="43">
        <v>1</v>
      </c>
      <c r="TC272" s="43">
        <v>1</v>
      </c>
      <c r="TD272" s="43">
        <v>1</v>
      </c>
      <c r="TE272" s="43">
        <v>1</v>
      </c>
      <c r="TF272" s="43">
        <v>1</v>
      </c>
      <c r="TG272" s="43">
        <v>1537392179</v>
      </c>
      <c r="TH272" s="43">
        <v>1030000000</v>
      </c>
      <c r="TI272" s="43">
        <v>0</v>
      </c>
      <c r="TJ272" s="43">
        <v>941080000000</v>
      </c>
      <c r="TK272" s="43">
        <v>942848200166</v>
      </c>
      <c r="TL272" s="43">
        <v>515203000000</v>
      </c>
      <c r="TM272" s="43">
        <v>1768200165</v>
      </c>
      <c r="TN272" s="43">
        <v>1768200165</v>
      </c>
      <c r="TO272" s="43">
        <v>0</v>
      </c>
      <c r="TP272" s="43">
        <v>1</v>
      </c>
      <c r="TQ272" s="43">
        <v>1</v>
      </c>
      <c r="TR272" s="43">
        <v>0</v>
      </c>
      <c r="TS272" s="43">
        <v>425877000000</v>
      </c>
      <c r="TT272" s="43">
        <v>0</v>
      </c>
      <c r="TU272" s="43">
        <v>716912250</v>
      </c>
      <c r="TV272" s="43">
        <v>1</v>
      </c>
      <c r="TW272" s="43">
        <v>552307455</v>
      </c>
      <c r="TX272" s="43">
        <v>1</v>
      </c>
      <c r="TY272" s="43">
        <v>164604793</v>
      </c>
      <c r="TZ272" s="43">
        <v>0</v>
      </c>
      <c r="UA272" s="43">
        <v>0</v>
      </c>
      <c r="UB272" s="43">
        <v>0</v>
      </c>
      <c r="UC272" s="43">
        <v>0</v>
      </c>
      <c r="UD272" s="43">
        <v>0</v>
      </c>
      <c r="UE272" s="43">
        <v>0</v>
      </c>
      <c r="UF272" s="43">
        <v>0</v>
      </c>
      <c r="UG272" s="43">
        <v>4309025276527</v>
      </c>
      <c r="UH272" s="1" t="s">
        <v>141</v>
      </c>
    </row>
    <row r="273" spans="1:555">
      <c r="A273" s="733"/>
      <c r="B273" s="65">
        <v>2018</v>
      </c>
      <c r="C273" s="43">
        <v>2803521151493</v>
      </c>
      <c r="D273" s="43">
        <v>1527535401550</v>
      </c>
      <c r="E273" s="43">
        <v>1335585472356</v>
      </c>
      <c r="F273" s="43">
        <v>109729771</v>
      </c>
      <c r="G273" s="43">
        <v>20637095</v>
      </c>
      <c r="H273" s="43">
        <v>610707255013</v>
      </c>
      <c r="I273" s="43">
        <v>528689270665</v>
      </c>
      <c r="J273" s="43">
        <v>75910911797</v>
      </c>
      <c r="K273" s="43">
        <v>6107072551</v>
      </c>
      <c r="L273" s="43">
        <v>61945595214</v>
      </c>
      <c r="M273" s="43">
        <v>554844790365</v>
      </c>
      <c r="N273" s="43">
        <v>549296342461</v>
      </c>
      <c r="O273" s="43">
        <v>5548447904</v>
      </c>
      <c r="P273" s="43">
        <v>21043903059</v>
      </c>
      <c r="Q273" s="43">
        <v>58558597470</v>
      </c>
      <c r="R273" s="43">
        <v>28354964369</v>
      </c>
      <c r="S273" s="43">
        <v>191949929194</v>
      </c>
      <c r="T273" s="43">
        <v>49584651502</v>
      </c>
      <c r="U273" s="43">
        <v>58334884119</v>
      </c>
      <c r="V273" s="43">
        <v>107919535621</v>
      </c>
      <c r="W273" s="43">
        <v>1743542232</v>
      </c>
      <c r="X273" s="43">
        <v>14928306752</v>
      </c>
      <c r="Y273" s="43">
        <v>1813212646</v>
      </c>
      <c r="Z273" s="43">
        <v>181321265</v>
      </c>
      <c r="AA273" s="43">
        <v>1631891381</v>
      </c>
      <c r="AB273" s="43">
        <v>2142798137</v>
      </c>
      <c r="AC273" s="43">
        <v>24040075</v>
      </c>
      <c r="AD273" s="43">
        <v>55989772210</v>
      </c>
      <c r="AE273" s="43">
        <v>6959888420</v>
      </c>
      <c r="AF273" s="43">
        <v>4294345626</v>
      </c>
      <c r="AG273" s="43">
        <v>2665542794</v>
      </c>
      <c r="AH273" s="43">
        <v>428833101</v>
      </c>
      <c r="AI273" s="43">
        <v>1275985749943</v>
      </c>
      <c r="AJ273" s="43">
        <v>9241701055</v>
      </c>
      <c r="AK273" s="43">
        <v>1033856748</v>
      </c>
      <c r="AL273" s="43">
        <v>9703278</v>
      </c>
      <c r="AM273" s="43">
        <v>7477141029</v>
      </c>
      <c r="AN273" s="43">
        <v>721000000</v>
      </c>
      <c r="AO273" s="43">
        <v>23179062580</v>
      </c>
      <c r="AP273" s="43">
        <v>23010476279</v>
      </c>
      <c r="AQ273" s="43">
        <v>0</v>
      </c>
      <c r="AR273" s="43">
        <v>1</v>
      </c>
      <c r="AS273" s="43">
        <v>758580</v>
      </c>
      <c r="AT273" s="43">
        <v>127986938</v>
      </c>
      <c r="AU273" s="43">
        <v>39840382</v>
      </c>
      <c r="AV273" s="43">
        <v>0</v>
      </c>
      <c r="AW273" s="43">
        <v>0</v>
      </c>
      <c r="AX273" s="43">
        <v>0</v>
      </c>
      <c r="AY273" s="43">
        <v>100</v>
      </c>
      <c r="AZ273" s="43">
        <v>300</v>
      </c>
      <c r="BA273" s="43">
        <v>100</v>
      </c>
      <c r="BB273" s="43">
        <v>100</v>
      </c>
      <c r="BC273" s="43">
        <v>100</v>
      </c>
      <c r="BD273" s="43">
        <v>76489976980</v>
      </c>
      <c r="BE273" s="43">
        <v>11671941</v>
      </c>
      <c r="BF273" s="43">
        <v>42635440021</v>
      </c>
      <c r="BG273" s="43">
        <v>13772043053</v>
      </c>
      <c r="BH273" s="43">
        <v>3997244</v>
      </c>
      <c r="BI273" s="43">
        <v>9039237</v>
      </c>
      <c r="BJ273" s="43">
        <v>1</v>
      </c>
      <c r="BK273" s="43">
        <v>770351691</v>
      </c>
      <c r="BL273" s="43">
        <v>1</v>
      </c>
      <c r="BM273" s="43">
        <v>1</v>
      </c>
      <c r="BN273" s="43">
        <v>145765412</v>
      </c>
      <c r="BO273" s="43">
        <v>32613689</v>
      </c>
      <c r="BP273" s="43">
        <v>0</v>
      </c>
      <c r="BQ273" s="43">
        <v>514019</v>
      </c>
      <c r="BR273" s="43">
        <v>1682166618</v>
      </c>
      <c r="BS273" s="43">
        <v>17426374051</v>
      </c>
      <c r="BT273" s="43">
        <v>1406651024</v>
      </c>
      <c r="BU273" s="43">
        <v>16000000</v>
      </c>
      <c r="BV273" s="43">
        <v>1</v>
      </c>
      <c r="BW273" s="43">
        <v>1873145</v>
      </c>
      <c r="BX273" s="43">
        <v>1</v>
      </c>
      <c r="BY273" s="43">
        <v>1388777874</v>
      </c>
      <c r="BZ273" s="43">
        <v>1</v>
      </c>
      <c r="CA273" s="43">
        <v>1</v>
      </c>
      <c r="CB273" s="43">
        <v>1</v>
      </c>
      <c r="CC273" s="43">
        <v>60311007879</v>
      </c>
      <c r="CD273" s="43">
        <v>0</v>
      </c>
      <c r="CE273" s="43">
        <v>64059435312</v>
      </c>
      <c r="CF273" s="43">
        <v>2142375045</v>
      </c>
      <c r="CG273" s="43">
        <v>37369923374</v>
      </c>
      <c r="CH273" s="43">
        <v>2738198301</v>
      </c>
      <c r="CI273" s="43">
        <v>1084340668</v>
      </c>
      <c r="CJ273" s="43">
        <v>14343819</v>
      </c>
      <c r="CK273" s="43">
        <v>183885526</v>
      </c>
      <c r="CL273" s="43">
        <v>53829574</v>
      </c>
      <c r="CM273" s="43">
        <v>16931283</v>
      </c>
      <c r="CN273" s="43">
        <v>8068074</v>
      </c>
      <c r="CO273" s="43">
        <v>5966903</v>
      </c>
      <c r="CP273" s="43">
        <v>81315489</v>
      </c>
      <c r="CQ273" s="43">
        <v>720000000</v>
      </c>
      <c r="CR273" s="43">
        <v>1100000000</v>
      </c>
      <c r="CS273" s="43">
        <v>19418607722</v>
      </c>
      <c r="CT273" s="43">
        <v>1</v>
      </c>
      <c r="CU273" s="43">
        <v>1</v>
      </c>
      <c r="CV273" s="43">
        <v>521851534</v>
      </c>
      <c r="CW273" s="43">
        <v>142930891</v>
      </c>
      <c r="CX273" s="43">
        <v>4985282</v>
      </c>
      <c r="CY273" s="43">
        <v>1</v>
      </c>
      <c r="CZ273" s="43">
        <v>18145686483</v>
      </c>
      <c r="DA273" s="43">
        <v>16298074964</v>
      </c>
      <c r="DB273" s="43">
        <v>1585866139</v>
      </c>
      <c r="DC273" s="43">
        <v>0</v>
      </c>
      <c r="DD273" s="43">
        <v>261745380</v>
      </c>
      <c r="DE273" s="43">
        <v>1</v>
      </c>
      <c r="DF273" s="43">
        <v>391270780</v>
      </c>
      <c r="DG273" s="43">
        <v>211882748</v>
      </c>
      <c r="DH273" s="43">
        <v>205990202</v>
      </c>
      <c r="DI273" s="43">
        <v>1</v>
      </c>
      <c r="DJ273" s="43">
        <v>0</v>
      </c>
      <c r="DK273" s="43">
        <v>1</v>
      </c>
      <c r="DL273" s="43">
        <v>0</v>
      </c>
      <c r="DM273" s="43">
        <v>5088975091</v>
      </c>
      <c r="DN273" s="43">
        <v>563641661</v>
      </c>
      <c r="DO273" s="43">
        <v>33588985</v>
      </c>
      <c r="DP273" s="43">
        <v>647444</v>
      </c>
      <c r="DQ273" s="43">
        <v>32941541</v>
      </c>
      <c r="DR273" s="43">
        <v>4309505922</v>
      </c>
      <c r="DS273" s="43">
        <v>358289693</v>
      </c>
      <c r="DT273" s="43">
        <v>338797411</v>
      </c>
      <c r="DU273" s="43">
        <v>19229701</v>
      </c>
      <c r="DV273" s="43">
        <v>262581</v>
      </c>
      <c r="DW273" s="43">
        <v>170839311</v>
      </c>
      <c r="DX273" s="43">
        <v>113299708</v>
      </c>
      <c r="DY273" s="43">
        <v>1</v>
      </c>
      <c r="DZ273" s="43">
        <v>0</v>
      </c>
      <c r="EA273" s="43">
        <v>57539602</v>
      </c>
      <c r="EB273" s="43">
        <v>0</v>
      </c>
      <c r="EC273" s="43">
        <v>1017450703</v>
      </c>
      <c r="ED273" s="43">
        <v>741387</v>
      </c>
      <c r="EE273" s="43">
        <v>1016504159</v>
      </c>
      <c r="EF273" s="43">
        <v>205157</v>
      </c>
      <c r="EG273" s="43">
        <v>755652863</v>
      </c>
      <c r="EH273" s="43">
        <v>747166928</v>
      </c>
      <c r="EI273" s="43">
        <v>8395719</v>
      </c>
      <c r="EJ273" s="43">
        <v>90216</v>
      </c>
      <c r="EK273" s="43">
        <v>813261696</v>
      </c>
      <c r="EL273" s="43">
        <v>751154</v>
      </c>
      <c r="EM273" s="43">
        <v>19573547</v>
      </c>
      <c r="EN273" s="43">
        <v>507249911</v>
      </c>
      <c r="EO273" s="43">
        <v>21787759</v>
      </c>
      <c r="EP273" s="43">
        <v>3664412</v>
      </c>
      <c r="EQ273" s="43">
        <v>67665</v>
      </c>
      <c r="ER273" s="43">
        <v>1229054</v>
      </c>
      <c r="ES273" s="43">
        <v>12068587</v>
      </c>
      <c r="ET273" s="43">
        <v>4758041</v>
      </c>
      <c r="EU273" s="43">
        <v>29924590</v>
      </c>
      <c r="EV273" s="43">
        <v>211725538</v>
      </c>
      <c r="EW273" s="43">
        <v>402747373</v>
      </c>
      <c r="EX273" s="43">
        <v>0</v>
      </c>
      <c r="EY273" s="43">
        <v>1214138</v>
      </c>
      <c r="EZ273" s="43">
        <v>363228397</v>
      </c>
      <c r="FA273" s="43">
        <v>38304838</v>
      </c>
      <c r="FB273" s="43">
        <v>1</v>
      </c>
      <c r="FC273" s="43">
        <v>251783</v>
      </c>
      <c r="FD273" s="43">
        <v>0</v>
      </c>
      <c r="FE273" s="43">
        <v>0</v>
      </c>
      <c r="FF273" s="43">
        <v>0</v>
      </c>
      <c r="FG273" s="43">
        <v>182238523</v>
      </c>
      <c r="FH273" s="43">
        <v>4510145</v>
      </c>
      <c r="FI273" s="43">
        <v>0</v>
      </c>
      <c r="FJ273" s="43">
        <v>147096901</v>
      </c>
      <c r="FK273" s="43">
        <v>41541650</v>
      </c>
      <c r="FL273" s="43">
        <v>0</v>
      </c>
      <c r="FM273" s="43">
        <v>0</v>
      </c>
      <c r="FN273" s="43">
        <v>0</v>
      </c>
      <c r="FO273" s="43">
        <v>105555251</v>
      </c>
      <c r="FP273" s="43">
        <v>30631477</v>
      </c>
      <c r="FQ273" s="43">
        <v>0</v>
      </c>
      <c r="FR273" s="43">
        <v>10172090809</v>
      </c>
      <c r="FS273" s="43">
        <v>8653422599</v>
      </c>
      <c r="FT273" s="43">
        <v>1016220</v>
      </c>
      <c r="FU273" s="43">
        <v>4125158829</v>
      </c>
      <c r="FV273" s="43">
        <v>461846129</v>
      </c>
      <c r="FW273" s="43">
        <v>387303977</v>
      </c>
      <c r="FX273" s="43">
        <v>74542152</v>
      </c>
      <c r="FY273" s="43">
        <v>0</v>
      </c>
      <c r="FZ273" s="43">
        <v>16389997</v>
      </c>
      <c r="GA273" s="43">
        <v>3902913734</v>
      </c>
      <c r="GB273" s="43">
        <v>146097690</v>
      </c>
      <c r="GC273" s="43">
        <v>14474178</v>
      </c>
      <c r="GD273" s="43">
        <v>0</v>
      </c>
      <c r="GE273" s="43">
        <v>14474178</v>
      </c>
      <c r="GF273" s="43">
        <v>0</v>
      </c>
      <c r="GG273" s="43">
        <v>814328</v>
      </c>
      <c r="GH273" s="43">
        <v>13621801</v>
      </c>
      <c r="GI273" s="43">
        <v>166679748</v>
      </c>
      <c r="GJ273" s="43">
        <v>166679748</v>
      </c>
      <c r="GK273" s="43">
        <v>0</v>
      </c>
      <c r="GL273" s="43">
        <v>1323078155</v>
      </c>
      <c r="GM273" s="43">
        <v>89472584</v>
      </c>
      <c r="GN273" s="43">
        <v>1</v>
      </c>
      <c r="GO273" s="43">
        <v>16270160</v>
      </c>
      <c r="GP273" s="43">
        <v>0</v>
      </c>
      <c r="GQ273" s="43">
        <v>1063951091</v>
      </c>
      <c r="GR273" s="43">
        <v>2420466</v>
      </c>
      <c r="GS273" s="43">
        <v>0</v>
      </c>
      <c r="GT273" s="43">
        <v>150963853</v>
      </c>
      <c r="GU273" s="43">
        <v>141510859616</v>
      </c>
      <c r="GV273" s="43">
        <v>0</v>
      </c>
      <c r="GW273" s="43">
        <v>0</v>
      </c>
      <c r="GX273" s="43">
        <v>0</v>
      </c>
      <c r="GY273" s="43">
        <v>0</v>
      </c>
      <c r="GZ273" s="43">
        <v>0</v>
      </c>
      <c r="HA273" s="43">
        <v>13532626</v>
      </c>
      <c r="HB273" s="43">
        <v>0</v>
      </c>
      <c r="HC273" s="43">
        <v>0</v>
      </c>
      <c r="HD273" s="43">
        <v>29037380362</v>
      </c>
      <c r="HE273" s="43">
        <v>0</v>
      </c>
      <c r="HF273" s="43">
        <v>35460141807</v>
      </c>
      <c r="HG273" s="43">
        <v>34626224690</v>
      </c>
      <c r="HH273" s="30">
        <f t="shared" si="156"/>
        <v>36654501036</v>
      </c>
      <c r="HI273" s="30">
        <f t="shared" si="157"/>
        <v>2860271639</v>
      </c>
      <c r="HJ273" s="43">
        <v>36654501036</v>
      </c>
      <c r="HK273" s="43">
        <v>2860271639</v>
      </c>
      <c r="HL273" s="43">
        <v>0</v>
      </c>
      <c r="HM273" s="43">
        <v>39514772675</v>
      </c>
      <c r="HN273" s="43">
        <v>0</v>
      </c>
      <c r="HO273" s="43">
        <v>0</v>
      </c>
      <c r="HP273" s="43">
        <v>2858807453</v>
      </c>
      <c r="HQ273" s="43">
        <v>43059054</v>
      </c>
      <c r="HR273" s="43">
        <v>69770343</v>
      </c>
      <c r="HS273" s="43">
        <v>324807468</v>
      </c>
      <c r="HT273" s="43">
        <v>2421170586</v>
      </c>
      <c r="HU273" s="43">
        <v>1</v>
      </c>
      <c r="HV273" s="43">
        <v>1</v>
      </c>
      <c r="HW273" s="43">
        <v>1</v>
      </c>
      <c r="HX273" s="43">
        <f t="shared" si="158"/>
        <v>36654501036</v>
      </c>
      <c r="HY273" s="43">
        <f t="shared" si="159"/>
        <v>2860271639</v>
      </c>
      <c r="HZ273" s="43">
        <v>882232018507</v>
      </c>
      <c r="IA273" s="43">
        <v>838174455337</v>
      </c>
      <c r="IB273" s="43">
        <v>809882283580</v>
      </c>
      <c r="IC273" s="43">
        <v>0</v>
      </c>
      <c r="ID273" s="43">
        <v>0</v>
      </c>
      <c r="IE273" s="43">
        <v>24546610410</v>
      </c>
      <c r="IF273" s="43">
        <v>0</v>
      </c>
      <c r="IG273" s="43">
        <v>723648471469</v>
      </c>
      <c r="IH273" s="43">
        <v>677526022338</v>
      </c>
      <c r="II273" s="43">
        <v>0</v>
      </c>
      <c r="IJ273" s="43">
        <v>21575838720</v>
      </c>
      <c r="IK273" s="43">
        <v>1</v>
      </c>
      <c r="IL273" s="43">
        <v>53207636596</v>
      </c>
      <c r="IM273" s="43">
        <v>23298393036</v>
      </c>
      <c r="IN273" s="43">
        <v>4729567698</v>
      </c>
      <c r="IO273" s="43">
        <v>3547175773</v>
      </c>
      <c r="IP273" s="43">
        <v>44930893125</v>
      </c>
      <c r="IQ273" s="43">
        <v>4524156498</v>
      </c>
      <c r="IR273" s="43">
        <v>2152978652</v>
      </c>
      <c r="IS273" s="43">
        <v>402147244</v>
      </c>
      <c r="IT273" s="43">
        <v>301610433</v>
      </c>
      <c r="IU273" s="43">
        <v>3820398821</v>
      </c>
      <c r="IV273" s="43">
        <v>2805948274</v>
      </c>
      <c r="IW273" s="43">
        <v>244699053</v>
      </c>
      <c r="IX273" s="43">
        <v>0</v>
      </c>
      <c r="IY273" s="43">
        <v>0</v>
      </c>
      <c r="IZ273" s="43">
        <v>0</v>
      </c>
      <c r="JA273" s="43">
        <v>0</v>
      </c>
      <c r="JB273" s="43">
        <v>0</v>
      </c>
      <c r="JC273" s="43">
        <v>0</v>
      </c>
      <c r="JD273" s="43">
        <v>0</v>
      </c>
      <c r="JE273" s="43">
        <v>0</v>
      </c>
      <c r="JF273" s="43">
        <v>0</v>
      </c>
      <c r="JG273" s="43">
        <v>0</v>
      </c>
      <c r="JH273" s="43">
        <v>0</v>
      </c>
      <c r="JI273" s="43">
        <v>0</v>
      </c>
      <c r="JJ273" s="43">
        <v>2</v>
      </c>
      <c r="JK273" s="43">
        <v>1</v>
      </c>
      <c r="JL273" s="43">
        <v>1</v>
      </c>
      <c r="JM273" s="43">
        <v>28292171757</v>
      </c>
      <c r="JN273" s="43">
        <v>1</v>
      </c>
      <c r="JO273" s="43">
        <v>28292171756</v>
      </c>
      <c r="JP273" s="43">
        <v>7832733700</v>
      </c>
      <c r="JQ273" s="43">
        <v>310005328</v>
      </c>
      <c r="JR273" s="43">
        <v>0</v>
      </c>
      <c r="JS273" s="43">
        <v>0</v>
      </c>
      <c r="JT273" s="43">
        <v>0</v>
      </c>
      <c r="JU273" s="43">
        <v>0</v>
      </c>
      <c r="JV273" s="43">
        <v>0</v>
      </c>
      <c r="JW273" s="43">
        <v>0</v>
      </c>
      <c r="JX273" s="43">
        <v>0</v>
      </c>
      <c r="JY273" s="43">
        <v>0</v>
      </c>
      <c r="JZ273" s="43">
        <v>0</v>
      </c>
      <c r="KA273" s="43">
        <v>0</v>
      </c>
      <c r="KB273" s="43">
        <v>0</v>
      </c>
      <c r="KC273" s="43">
        <v>0</v>
      </c>
      <c r="KD273" s="43">
        <v>0</v>
      </c>
      <c r="KE273" s="43">
        <v>0</v>
      </c>
      <c r="KF273" s="43">
        <v>0</v>
      </c>
      <c r="KG273" s="43">
        <v>0</v>
      </c>
      <c r="KH273" s="43">
        <v>0</v>
      </c>
      <c r="KI273" s="43">
        <v>7522728372</v>
      </c>
      <c r="KJ273" s="43">
        <v>0</v>
      </c>
      <c r="KK273" s="43">
        <v>0</v>
      </c>
      <c r="KL273" s="43">
        <v>0</v>
      </c>
      <c r="KM273" s="43">
        <v>36224829470</v>
      </c>
      <c r="KN273" s="43">
        <v>20221427537</v>
      </c>
      <c r="KO273" s="43">
        <v>610839397</v>
      </c>
      <c r="KP273" s="43">
        <v>32783224</v>
      </c>
      <c r="KQ273" s="43">
        <v>0</v>
      </c>
      <c r="KR273" s="43">
        <v>0</v>
      </c>
      <c r="KS273" s="43">
        <v>7834553</v>
      </c>
      <c r="KT273" s="43">
        <v>106601348</v>
      </c>
      <c r="KU273" s="43">
        <v>0</v>
      </c>
      <c r="KV273" s="43">
        <v>782090994</v>
      </c>
      <c r="KW273" s="43">
        <v>0</v>
      </c>
      <c r="KX273" s="43">
        <v>76839961</v>
      </c>
      <c r="KY273" s="43">
        <v>146358546</v>
      </c>
      <c r="KZ273" s="43">
        <v>179049447</v>
      </c>
      <c r="LA273" s="43">
        <v>76844203</v>
      </c>
      <c r="LB273" s="43">
        <v>21050740</v>
      </c>
      <c r="LC273" s="43">
        <v>25447789</v>
      </c>
      <c r="LD273" s="43">
        <v>2477659591</v>
      </c>
      <c r="LE273" s="43">
        <v>14333368</v>
      </c>
      <c r="LF273" s="43">
        <v>45980236</v>
      </c>
      <c r="LG273" s="43">
        <v>0</v>
      </c>
      <c r="LH273" s="43">
        <v>40466580</v>
      </c>
      <c r="LI273" s="43">
        <v>360069663</v>
      </c>
      <c r="LJ273" s="43">
        <v>143748145</v>
      </c>
      <c r="LK273" s="43">
        <v>13296231</v>
      </c>
      <c r="LL273" s="43">
        <v>52716150</v>
      </c>
      <c r="LM273" s="43">
        <v>68228943</v>
      </c>
      <c r="LN273" s="43">
        <v>1319733988</v>
      </c>
      <c r="LO273" s="43">
        <v>499416092</v>
      </c>
      <c r="LP273" s="43">
        <v>59057451</v>
      </c>
      <c r="LQ273" s="43">
        <v>1413723923</v>
      </c>
      <c r="LR273" s="43">
        <v>5361675</v>
      </c>
      <c r="LS273" s="43">
        <v>1300722443</v>
      </c>
      <c r="LT273" s="43">
        <v>0</v>
      </c>
      <c r="LU273" s="43">
        <v>2424277412</v>
      </c>
      <c r="LV273" s="43">
        <v>5010372</v>
      </c>
      <c r="LW273" s="43">
        <v>0</v>
      </c>
      <c r="LX273" s="43">
        <v>0</v>
      </c>
      <c r="LY273" s="43">
        <v>0</v>
      </c>
      <c r="LZ273" s="43">
        <v>0</v>
      </c>
      <c r="MA273" s="43">
        <v>262578881</v>
      </c>
      <c r="MB273" s="43">
        <v>407938910</v>
      </c>
      <c r="MC273" s="43">
        <v>0</v>
      </c>
      <c r="MD273" s="43">
        <v>0</v>
      </c>
      <c r="ME273" s="43">
        <v>206338956</v>
      </c>
      <c r="MF273" s="43">
        <v>0</v>
      </c>
      <c r="MG273" s="43">
        <v>0</v>
      </c>
      <c r="MH273" s="43">
        <v>43117750</v>
      </c>
      <c r="MI273" s="43">
        <v>2993370</v>
      </c>
      <c r="MJ273" s="43">
        <v>131391013</v>
      </c>
      <c r="MK273" s="43">
        <v>0</v>
      </c>
      <c r="ML273" s="43">
        <v>0</v>
      </c>
      <c r="MM273" s="43">
        <v>2785611</v>
      </c>
      <c r="MN273" s="43">
        <v>8724588</v>
      </c>
      <c r="MO273" s="43">
        <v>2501651909</v>
      </c>
      <c r="MP273" s="43">
        <v>126338480</v>
      </c>
      <c r="MQ273" s="43">
        <v>2293971089</v>
      </c>
      <c r="MR273" s="43">
        <v>0</v>
      </c>
      <c r="MS273" s="43">
        <v>507260676225</v>
      </c>
      <c r="MT273" s="43">
        <v>473258912637</v>
      </c>
      <c r="MU273" s="43">
        <v>473147644405</v>
      </c>
      <c r="MV273" s="43">
        <v>206416900211</v>
      </c>
      <c r="MW273" s="43">
        <v>204319908345</v>
      </c>
      <c r="MX273" s="43">
        <v>1</v>
      </c>
      <c r="MY273" s="43">
        <v>2096991865</v>
      </c>
      <c r="MZ273" s="43">
        <v>173370389277</v>
      </c>
      <c r="NA273" s="43">
        <v>12639965375</v>
      </c>
      <c r="NB273" s="43">
        <v>12639965375</v>
      </c>
      <c r="NC273" s="43">
        <v>0</v>
      </c>
      <c r="ND273" s="43">
        <v>160730423902</v>
      </c>
      <c r="NE273" s="43">
        <v>160730423902</v>
      </c>
      <c r="NF273" s="43">
        <v>0</v>
      </c>
      <c r="NG273" s="43">
        <v>0</v>
      </c>
      <c r="NH273" s="43">
        <v>71518475909</v>
      </c>
      <c r="NI273" s="43">
        <v>21841879008</v>
      </c>
      <c r="NJ273" s="43">
        <v>5019143268</v>
      </c>
      <c r="NK273" s="43">
        <v>16822735740</v>
      </c>
      <c r="NL273" s="43">
        <v>206416900211</v>
      </c>
      <c r="NM273" s="43">
        <v>111268232</v>
      </c>
      <c r="NN273" s="43">
        <v>0</v>
      </c>
      <c r="NO273" s="43">
        <v>0</v>
      </c>
      <c r="NP273" s="43">
        <v>0</v>
      </c>
      <c r="NQ273" s="43">
        <v>0</v>
      </c>
      <c r="NR273" s="43">
        <v>0</v>
      </c>
      <c r="NS273" s="43">
        <v>0</v>
      </c>
      <c r="NT273" s="43">
        <v>111268232</v>
      </c>
      <c r="NU273" s="43">
        <v>111268232</v>
      </c>
      <c r="NV273" s="43">
        <v>0</v>
      </c>
      <c r="NW273" s="43">
        <v>0</v>
      </c>
      <c r="NX273" s="43">
        <v>0</v>
      </c>
      <c r="NY273" s="43">
        <v>0</v>
      </c>
      <c r="NZ273" s="43">
        <v>0</v>
      </c>
      <c r="OA273" s="43">
        <v>13718525084</v>
      </c>
      <c r="OB273" s="43">
        <v>13718525084</v>
      </c>
      <c r="OC273" s="43">
        <v>0</v>
      </c>
      <c r="OD273" s="43">
        <v>0</v>
      </c>
      <c r="OE273" s="43">
        <v>0</v>
      </c>
      <c r="OF273" s="43">
        <v>13718525084</v>
      </c>
      <c r="OG273" s="43">
        <v>0</v>
      </c>
      <c r="OH273" s="43">
        <v>13718525084</v>
      </c>
      <c r="OI273" s="43">
        <v>0</v>
      </c>
      <c r="OJ273" s="43">
        <v>0</v>
      </c>
      <c r="OK273" s="43">
        <v>0</v>
      </c>
      <c r="OL273" s="43">
        <v>0</v>
      </c>
      <c r="OM273" s="43">
        <v>0</v>
      </c>
      <c r="ON273" s="43">
        <v>0</v>
      </c>
      <c r="OO273" s="43">
        <v>0</v>
      </c>
      <c r="OP273" s="43">
        <v>0</v>
      </c>
      <c r="OQ273" s="43">
        <v>0</v>
      </c>
      <c r="OR273" s="43">
        <v>0</v>
      </c>
      <c r="OS273" s="43">
        <v>20283238504</v>
      </c>
      <c r="OT273" s="43">
        <v>20028010169</v>
      </c>
      <c r="OU273" s="43">
        <v>20028010169</v>
      </c>
      <c r="OV273" s="43">
        <v>1480172284</v>
      </c>
      <c r="OW273" s="43">
        <v>18547837885</v>
      </c>
      <c r="OX273" s="43">
        <v>0</v>
      </c>
      <c r="OY273" s="43">
        <v>0</v>
      </c>
      <c r="OZ273" s="43">
        <v>255228335</v>
      </c>
      <c r="PA273" s="43">
        <v>0</v>
      </c>
      <c r="PB273" s="43">
        <v>0</v>
      </c>
      <c r="PC273" s="43">
        <v>0</v>
      </c>
      <c r="PD273" s="43">
        <v>0</v>
      </c>
      <c r="PE273" s="43">
        <v>0</v>
      </c>
      <c r="PF273" s="43">
        <v>0</v>
      </c>
      <c r="PG273" s="43">
        <v>0</v>
      </c>
      <c r="PH273" s="43">
        <v>0</v>
      </c>
      <c r="PI273" s="43">
        <v>0</v>
      </c>
      <c r="PJ273" s="43">
        <v>0</v>
      </c>
      <c r="PK273" s="43">
        <v>0</v>
      </c>
      <c r="PL273" s="43">
        <v>0</v>
      </c>
      <c r="PM273" s="43">
        <v>255228335</v>
      </c>
      <c r="PN273" s="43">
        <v>255228335</v>
      </c>
      <c r="PO273" s="43">
        <v>0</v>
      </c>
      <c r="PP273" s="43">
        <v>0</v>
      </c>
      <c r="PQ273" s="43">
        <v>0</v>
      </c>
      <c r="PR273" s="43">
        <v>0</v>
      </c>
      <c r="PS273" s="43">
        <v>0</v>
      </c>
      <c r="PT273" s="43">
        <v>0</v>
      </c>
      <c r="PU273" s="43">
        <v>0</v>
      </c>
      <c r="PV273" s="43">
        <v>0</v>
      </c>
      <c r="PW273" s="43">
        <v>0</v>
      </c>
      <c r="PX273" s="43">
        <v>0</v>
      </c>
      <c r="PY273" s="43">
        <v>0</v>
      </c>
      <c r="PZ273" s="43">
        <v>0</v>
      </c>
      <c r="QA273" s="43">
        <v>0</v>
      </c>
      <c r="QB273" s="43">
        <v>0</v>
      </c>
      <c r="QC273" s="43">
        <v>0</v>
      </c>
      <c r="QD273" s="43">
        <v>0</v>
      </c>
      <c r="QE273" s="43">
        <v>0</v>
      </c>
      <c r="QF273" s="43">
        <v>0</v>
      </c>
      <c r="QG273" s="43">
        <v>0</v>
      </c>
      <c r="QH273" s="43">
        <v>0</v>
      </c>
      <c r="QI273" s="43">
        <v>0</v>
      </c>
      <c r="QJ273" s="43">
        <v>0</v>
      </c>
      <c r="QK273" s="43">
        <v>0</v>
      </c>
      <c r="QL273" s="43">
        <v>0</v>
      </c>
      <c r="QM273" s="43">
        <v>0</v>
      </c>
      <c r="QN273" s="43">
        <v>0</v>
      </c>
      <c r="QO273" s="43">
        <v>2115622992218</v>
      </c>
      <c r="QP273" s="43">
        <v>197181009148</v>
      </c>
      <c r="QQ273" s="43">
        <v>1384941377</v>
      </c>
      <c r="QR273" s="43">
        <v>584727410</v>
      </c>
      <c r="QS273" s="43">
        <v>800213967</v>
      </c>
      <c r="QT273" s="43">
        <v>0</v>
      </c>
      <c r="QU273" s="43">
        <v>0</v>
      </c>
      <c r="QV273" s="43">
        <v>0</v>
      </c>
      <c r="QW273" s="43">
        <v>15383067771</v>
      </c>
      <c r="QX273" s="43">
        <v>15383067770</v>
      </c>
      <c r="QY273" s="43">
        <v>1</v>
      </c>
      <c r="QZ273" s="43">
        <v>0</v>
      </c>
      <c r="RA273" s="43">
        <v>180413000000</v>
      </c>
      <c r="RB273" s="43">
        <v>475500000000</v>
      </c>
      <c r="RC273" s="43">
        <v>475500000000</v>
      </c>
      <c r="RD273" s="43">
        <v>475500000000</v>
      </c>
      <c r="RE273" s="43">
        <v>0</v>
      </c>
      <c r="RF273" s="43">
        <v>0</v>
      </c>
      <c r="RG273" s="43">
        <v>0</v>
      </c>
      <c r="RH273" s="43">
        <v>0</v>
      </c>
      <c r="RI273" s="43">
        <v>1442941983070</v>
      </c>
      <c r="RJ273" s="43">
        <v>91276819407</v>
      </c>
      <c r="RK273" s="43">
        <v>90215919407</v>
      </c>
      <c r="RL273" s="43">
        <v>48852157696</v>
      </c>
      <c r="RM273" s="43">
        <v>2182130454</v>
      </c>
      <c r="RN273" s="43">
        <v>1593184493</v>
      </c>
      <c r="RO273" s="43">
        <v>49919379</v>
      </c>
      <c r="RP273" s="43">
        <v>0</v>
      </c>
      <c r="RQ273" s="43">
        <v>0</v>
      </c>
      <c r="RR273" s="43">
        <v>0</v>
      </c>
      <c r="RS273" s="43">
        <v>0</v>
      </c>
      <c r="RT273" s="43">
        <v>148922798</v>
      </c>
      <c r="RU273" s="43">
        <v>0</v>
      </c>
      <c r="RV273" s="43">
        <v>38093793</v>
      </c>
      <c r="RW273" s="43">
        <v>4383803</v>
      </c>
      <c r="RX273" s="43">
        <v>0</v>
      </c>
      <c r="RY273" s="43">
        <v>0</v>
      </c>
      <c r="RZ273" s="43">
        <v>0</v>
      </c>
      <c r="SA273" s="43">
        <v>0</v>
      </c>
      <c r="SB273" s="43">
        <v>0</v>
      </c>
      <c r="SC273" s="43">
        <v>0</v>
      </c>
      <c r="SD273" s="43">
        <v>0</v>
      </c>
      <c r="SE273" s="43">
        <v>0</v>
      </c>
      <c r="SF273" s="43">
        <v>0</v>
      </c>
      <c r="SG273" s="43">
        <v>0</v>
      </c>
      <c r="SH273" s="43">
        <v>231942887</v>
      </c>
      <c r="SI273" s="43">
        <v>283893722</v>
      </c>
      <c r="SJ273" s="43">
        <v>0</v>
      </c>
      <c r="SK273" s="43">
        <v>15923515405</v>
      </c>
      <c r="SL273" s="43">
        <v>15923515405</v>
      </c>
      <c r="SM273" s="43">
        <v>0</v>
      </c>
      <c r="SN273" s="43">
        <v>0</v>
      </c>
      <c r="SO273" s="43">
        <v>0</v>
      </c>
      <c r="SP273" s="43">
        <v>0</v>
      </c>
      <c r="SQ273" s="43">
        <v>0</v>
      </c>
      <c r="SR273" s="43">
        <v>5940218839</v>
      </c>
      <c r="SS273" s="43">
        <v>0</v>
      </c>
      <c r="ST273" s="43">
        <v>0</v>
      </c>
      <c r="SU273" s="43">
        <v>0</v>
      </c>
      <c r="SV273" s="43">
        <v>0</v>
      </c>
      <c r="SW273" s="43">
        <v>11737579</v>
      </c>
      <c r="SX273" s="43">
        <v>1</v>
      </c>
      <c r="SY273" s="43">
        <v>1</v>
      </c>
      <c r="SZ273" s="43">
        <v>0</v>
      </c>
      <c r="TA273" s="43">
        <v>14955818553</v>
      </c>
      <c r="TB273" s="43">
        <v>1</v>
      </c>
      <c r="TC273" s="43">
        <v>1</v>
      </c>
      <c r="TD273" s="43">
        <v>0</v>
      </c>
      <c r="TE273" s="43">
        <v>1</v>
      </c>
      <c r="TF273" s="43">
        <v>0</v>
      </c>
      <c r="TG273" s="43">
        <v>0</v>
      </c>
      <c r="TH273" s="43">
        <v>1060900000</v>
      </c>
      <c r="TI273" s="43">
        <v>0</v>
      </c>
      <c r="TJ273" s="43">
        <v>1048850000000</v>
      </c>
      <c r="TK273" s="43">
        <v>1050929213118</v>
      </c>
      <c r="TL273" s="43">
        <v>572100000000</v>
      </c>
      <c r="TM273" s="43">
        <v>2079213118</v>
      </c>
      <c r="TN273" s="43">
        <v>2079213118</v>
      </c>
      <c r="TO273" s="43">
        <v>0</v>
      </c>
      <c r="TP273" s="43">
        <v>0</v>
      </c>
      <c r="TQ273" s="43">
        <v>0</v>
      </c>
      <c r="TR273" s="43">
        <v>0</v>
      </c>
      <c r="TS273" s="43">
        <v>476750000000</v>
      </c>
      <c r="TT273" s="43">
        <v>0</v>
      </c>
      <c r="TU273" s="43">
        <v>300735950545</v>
      </c>
      <c r="TV273" s="43">
        <v>0</v>
      </c>
      <c r="TW273" s="43">
        <v>568876679</v>
      </c>
      <c r="TX273" s="43">
        <v>1</v>
      </c>
      <c r="TY273" s="43">
        <v>167073865</v>
      </c>
      <c r="TZ273" s="43">
        <v>0</v>
      </c>
      <c r="UA273" s="43">
        <v>0</v>
      </c>
      <c r="UB273" s="43">
        <v>300000000000</v>
      </c>
      <c r="UC273" s="43">
        <v>0</v>
      </c>
      <c r="UD273" s="43">
        <v>300000000000</v>
      </c>
      <c r="UE273" s="43">
        <v>0</v>
      </c>
      <c r="UF273" s="43">
        <v>0</v>
      </c>
      <c r="UG273" s="43">
        <v>5426404819936</v>
      </c>
      <c r="UH273" s="1" t="s">
        <v>141</v>
      </c>
    </row>
    <row r="274" spans="1:555">
      <c r="A274" s="733"/>
      <c r="B274" s="65">
        <v>2019</v>
      </c>
      <c r="C274" s="43">
        <f>C202</f>
        <v>2982447462867</v>
      </c>
      <c r="D274" s="43">
        <f t="shared" ref="D274:BO274" si="160">D202</f>
        <v>1628578638424</v>
      </c>
      <c r="E274" s="43">
        <f t="shared" si="160"/>
        <v>1414022577573</v>
      </c>
      <c r="F274" s="43">
        <f t="shared" si="160"/>
        <v>1469958477</v>
      </c>
      <c r="G274" s="43">
        <f t="shared" si="160"/>
        <v>21256208</v>
      </c>
      <c r="H274" s="43">
        <f t="shared" si="160"/>
        <v>643045787742</v>
      </c>
      <c r="I274" s="43">
        <f t="shared" si="160"/>
        <v>556684738449</v>
      </c>
      <c r="J274" s="43">
        <f t="shared" si="160"/>
        <v>79930591415</v>
      </c>
      <c r="K274" s="43">
        <f t="shared" si="160"/>
        <v>6430457878</v>
      </c>
      <c r="L274" s="43">
        <f t="shared" si="160"/>
        <v>66128982474</v>
      </c>
      <c r="M274" s="43">
        <f t="shared" si="160"/>
        <v>586363760997</v>
      </c>
      <c r="N274" s="43">
        <f t="shared" si="160"/>
        <v>580500123387</v>
      </c>
      <c r="O274" s="43">
        <f t="shared" si="160"/>
        <v>5863637610</v>
      </c>
      <c r="P274" s="43">
        <f t="shared" si="160"/>
        <v>27552068225</v>
      </c>
      <c r="Q274" s="43">
        <f t="shared" si="160"/>
        <v>61520022370</v>
      </c>
      <c r="R274" s="43">
        <f t="shared" si="160"/>
        <v>27920741080</v>
      </c>
      <c r="S274" s="43">
        <f t="shared" si="160"/>
        <v>214556060851</v>
      </c>
      <c r="T274" s="43">
        <f t="shared" si="160"/>
        <v>51168288802</v>
      </c>
      <c r="U274" s="43">
        <f t="shared" si="160"/>
        <v>60197986824</v>
      </c>
      <c r="V274" s="43">
        <f t="shared" si="160"/>
        <v>111366275626</v>
      </c>
      <c r="W274" s="43">
        <f t="shared" si="160"/>
        <v>1946656991</v>
      </c>
      <c r="X274" s="43">
        <f t="shared" si="160"/>
        <v>18982560128</v>
      </c>
      <c r="Y274" s="43">
        <f t="shared" si="160"/>
        <v>2205408120</v>
      </c>
      <c r="Z274" s="43">
        <f t="shared" si="160"/>
        <v>220540812</v>
      </c>
      <c r="AA274" s="43">
        <f t="shared" si="160"/>
        <v>1984867308</v>
      </c>
      <c r="AB274" s="43">
        <f t="shared" si="160"/>
        <v>0</v>
      </c>
      <c r="AC274" s="43">
        <f t="shared" si="160"/>
        <v>1</v>
      </c>
      <c r="AD274" s="43">
        <f t="shared" si="160"/>
        <v>66261405323</v>
      </c>
      <c r="AE274" s="43">
        <f t="shared" si="160"/>
        <v>12209962640</v>
      </c>
      <c r="AF274" s="43">
        <f t="shared" si="160"/>
        <v>8789532304</v>
      </c>
      <c r="AG274" s="43">
        <f t="shared" si="160"/>
        <v>3420430336</v>
      </c>
      <c r="AH274" s="43">
        <f t="shared" si="160"/>
        <v>0</v>
      </c>
      <c r="AI274" s="43">
        <f t="shared" si="160"/>
        <v>1353868824443</v>
      </c>
      <c r="AJ274" s="43">
        <f t="shared" si="160"/>
        <v>8305258117</v>
      </c>
      <c r="AK274" s="43">
        <f t="shared" si="160"/>
        <v>0</v>
      </c>
      <c r="AL274" s="43">
        <f t="shared" si="160"/>
        <v>1</v>
      </c>
      <c r="AM274" s="43">
        <f t="shared" si="160"/>
        <v>7701455260</v>
      </c>
      <c r="AN274" s="43">
        <f t="shared" si="160"/>
        <v>603802856</v>
      </c>
      <c r="AO274" s="43">
        <f t="shared" si="160"/>
        <v>22817972153</v>
      </c>
      <c r="AP274" s="43">
        <f t="shared" si="160"/>
        <v>22644358616</v>
      </c>
      <c r="AQ274" s="43">
        <f t="shared" si="160"/>
        <v>1</v>
      </c>
      <c r="AR274" s="43">
        <f t="shared" si="160"/>
        <v>1</v>
      </c>
      <c r="AS274" s="43">
        <f t="shared" si="160"/>
        <v>750994</v>
      </c>
      <c r="AT274" s="43">
        <f t="shared" si="160"/>
        <v>131826546</v>
      </c>
      <c r="AU274" s="43">
        <f t="shared" si="160"/>
        <v>41035594</v>
      </c>
      <c r="AV274" s="43">
        <f t="shared" si="160"/>
        <v>0</v>
      </c>
      <c r="AW274" s="43">
        <f t="shared" si="160"/>
        <v>0</v>
      </c>
      <c r="AX274" s="43">
        <f t="shared" si="160"/>
        <v>0</v>
      </c>
      <c r="AY274" s="43">
        <f t="shared" si="160"/>
        <v>100</v>
      </c>
      <c r="AZ274" s="43">
        <f t="shared" si="160"/>
        <v>300</v>
      </c>
      <c r="BA274" s="43">
        <f t="shared" si="160"/>
        <v>100</v>
      </c>
      <c r="BB274" s="43">
        <f t="shared" si="160"/>
        <v>100</v>
      </c>
      <c r="BC274" s="43">
        <f t="shared" si="160"/>
        <v>100</v>
      </c>
      <c r="BD274" s="43">
        <f t="shared" si="160"/>
        <v>83114389239</v>
      </c>
      <c r="BE274" s="43">
        <f t="shared" si="160"/>
        <v>12022099</v>
      </c>
      <c r="BF274" s="43">
        <f t="shared" si="160"/>
        <v>48367967806</v>
      </c>
      <c r="BG274" s="43">
        <f t="shared" si="160"/>
        <v>13978623699</v>
      </c>
      <c r="BH274" s="43">
        <f t="shared" si="160"/>
        <v>4085583</v>
      </c>
      <c r="BI274" s="43">
        <f t="shared" si="160"/>
        <v>51462458</v>
      </c>
      <c r="BJ274" s="43">
        <f t="shared" si="160"/>
        <v>1</v>
      </c>
      <c r="BK274" s="43">
        <f t="shared" si="160"/>
        <v>726076149</v>
      </c>
      <c r="BL274" s="43">
        <f t="shared" si="160"/>
        <v>64337539</v>
      </c>
      <c r="BM274" s="43">
        <f t="shared" si="160"/>
        <v>1</v>
      </c>
      <c r="BN274" s="43">
        <f t="shared" si="160"/>
        <v>194153123</v>
      </c>
      <c r="BO274" s="43">
        <f t="shared" si="160"/>
        <v>0</v>
      </c>
      <c r="BP274" s="43">
        <f t="shared" ref="BP274:EA274" si="161">BP202</f>
        <v>0</v>
      </c>
      <c r="BQ274" s="43">
        <f t="shared" si="161"/>
        <v>529439</v>
      </c>
      <c r="BR274" s="43">
        <f t="shared" si="161"/>
        <v>1732631616</v>
      </c>
      <c r="BS274" s="43">
        <f t="shared" si="161"/>
        <v>17949165273</v>
      </c>
      <c r="BT274" s="43">
        <f t="shared" si="161"/>
        <v>3438301308</v>
      </c>
      <c r="BU274" s="43">
        <f t="shared" si="161"/>
        <v>1</v>
      </c>
      <c r="BV274" s="43">
        <f t="shared" si="161"/>
        <v>1</v>
      </c>
      <c r="BW274" s="43">
        <f t="shared" si="161"/>
        <v>1901242</v>
      </c>
      <c r="BX274" s="43">
        <f t="shared" si="161"/>
        <v>1</v>
      </c>
      <c r="BY274" s="43">
        <f t="shared" si="161"/>
        <v>3436400060</v>
      </c>
      <c r="BZ274" s="43">
        <f t="shared" si="161"/>
        <v>1</v>
      </c>
      <c r="CA274" s="43">
        <f t="shared" si="161"/>
        <v>1</v>
      </c>
      <c r="CB274" s="43">
        <f t="shared" si="161"/>
        <v>1</v>
      </c>
      <c r="CC274" s="43">
        <f t="shared" si="161"/>
        <v>95366433280</v>
      </c>
      <c r="CD274" s="43">
        <f t="shared" si="161"/>
        <v>0</v>
      </c>
      <c r="CE274" s="43">
        <f t="shared" si="161"/>
        <v>80875392022</v>
      </c>
      <c r="CF274" s="43">
        <f t="shared" si="161"/>
        <v>2626536103</v>
      </c>
      <c r="CG274" s="43">
        <f t="shared" si="161"/>
        <v>40278098125</v>
      </c>
      <c r="CH274" s="43">
        <f t="shared" si="161"/>
        <v>3260459026</v>
      </c>
      <c r="CI274" s="43">
        <f t="shared" si="161"/>
        <v>1116870889</v>
      </c>
      <c r="CJ274" s="43">
        <f t="shared" si="161"/>
        <v>14774133</v>
      </c>
      <c r="CK274" s="43">
        <f t="shared" si="161"/>
        <v>189402092</v>
      </c>
      <c r="CL274" s="43">
        <f t="shared" si="161"/>
        <v>55444462</v>
      </c>
      <c r="CM274" s="43">
        <f t="shared" si="161"/>
        <v>17439221</v>
      </c>
      <c r="CN274" s="43">
        <f t="shared" si="161"/>
        <v>8310116</v>
      </c>
      <c r="CO274" s="43">
        <f t="shared" si="161"/>
        <v>6145910</v>
      </c>
      <c r="CP274" s="43">
        <f t="shared" si="161"/>
        <v>83754954</v>
      </c>
      <c r="CQ274" s="43">
        <f t="shared" si="161"/>
        <v>741600000</v>
      </c>
      <c r="CR274" s="43">
        <f t="shared" si="161"/>
        <v>1133000000</v>
      </c>
      <c r="CS274" s="43">
        <f t="shared" si="161"/>
        <v>32248257971</v>
      </c>
      <c r="CT274" s="43">
        <f t="shared" si="161"/>
        <v>12253008667</v>
      </c>
      <c r="CU274" s="43">
        <f t="shared" si="161"/>
        <v>1</v>
      </c>
      <c r="CV274" s="43">
        <f t="shared" si="161"/>
        <v>537507080</v>
      </c>
      <c r="CW274" s="43">
        <f t="shared" si="161"/>
        <v>141501582</v>
      </c>
      <c r="CX274" s="43">
        <f t="shared" si="161"/>
        <v>4935429</v>
      </c>
      <c r="CY274" s="43">
        <f t="shared" si="161"/>
        <v>1</v>
      </c>
      <c r="CZ274" s="43">
        <f t="shared" si="161"/>
        <v>18690057076</v>
      </c>
      <c r="DA274" s="43">
        <f t="shared" si="161"/>
        <v>16787017212</v>
      </c>
      <c r="DB274" s="43">
        <f t="shared" si="161"/>
        <v>1633442123</v>
      </c>
      <c r="DC274" s="43">
        <f t="shared" si="161"/>
        <v>0</v>
      </c>
      <c r="DD274" s="43">
        <f t="shared" si="161"/>
        <v>269597741</v>
      </c>
      <c r="DE274" s="43">
        <f t="shared" si="161"/>
        <v>1</v>
      </c>
      <c r="DF274" s="43">
        <f t="shared" si="161"/>
        <v>403008904</v>
      </c>
      <c r="DG274" s="43">
        <f t="shared" si="161"/>
        <v>218239230</v>
      </c>
      <c r="DH274" s="43">
        <f t="shared" si="161"/>
        <v>212169908</v>
      </c>
      <c r="DI274" s="43">
        <f t="shared" si="161"/>
        <v>1</v>
      </c>
      <c r="DJ274" s="43">
        <f t="shared" si="161"/>
        <v>0</v>
      </c>
      <c r="DK274" s="43">
        <f t="shared" si="161"/>
        <v>1</v>
      </c>
      <c r="DL274" s="43">
        <f t="shared" si="161"/>
        <v>0</v>
      </c>
      <c r="DM274" s="43">
        <f t="shared" si="161"/>
        <v>4159279862</v>
      </c>
      <c r="DN274" s="43">
        <f t="shared" si="161"/>
        <v>580550910</v>
      </c>
      <c r="DO274" s="43">
        <f t="shared" si="161"/>
        <v>59443931</v>
      </c>
      <c r="DP274" s="43">
        <f t="shared" si="161"/>
        <v>628021</v>
      </c>
      <c r="DQ274" s="43">
        <f t="shared" si="161"/>
        <v>58815910</v>
      </c>
      <c r="DR274" s="43">
        <f t="shared" si="161"/>
        <v>3363400370</v>
      </c>
      <c r="DS274" s="43">
        <f t="shared" si="161"/>
        <v>369022629</v>
      </c>
      <c r="DT274" s="43">
        <f t="shared" si="161"/>
        <v>348961333</v>
      </c>
      <c r="DU274" s="43">
        <f t="shared" si="161"/>
        <v>19806592</v>
      </c>
      <c r="DV274" s="43">
        <f t="shared" si="161"/>
        <v>254704</v>
      </c>
      <c r="DW274" s="43">
        <f t="shared" si="161"/>
        <v>146446308</v>
      </c>
      <c r="DX274" s="43">
        <f t="shared" si="161"/>
        <v>90632893</v>
      </c>
      <c r="DY274" s="43">
        <f t="shared" si="161"/>
        <v>1</v>
      </c>
      <c r="DZ274" s="43">
        <f t="shared" si="161"/>
        <v>0</v>
      </c>
      <c r="EA274" s="43">
        <f t="shared" si="161"/>
        <v>55813414</v>
      </c>
      <c r="EB274" s="43">
        <f t="shared" ref="EB274:GM274" si="162">EB202</f>
        <v>0</v>
      </c>
      <c r="EC274" s="43">
        <f t="shared" si="162"/>
        <v>71249450</v>
      </c>
      <c r="ED274" s="43">
        <f t="shared" si="162"/>
        <v>763628</v>
      </c>
      <c r="EE274" s="43">
        <f t="shared" si="162"/>
        <v>70274510</v>
      </c>
      <c r="EF274" s="43">
        <f t="shared" si="162"/>
        <v>211312</v>
      </c>
      <c r="EG274" s="43">
        <f t="shared" si="162"/>
        <v>778322449</v>
      </c>
      <c r="EH274" s="43">
        <f t="shared" si="162"/>
        <v>769581936</v>
      </c>
      <c r="EI274" s="43">
        <f t="shared" si="162"/>
        <v>8647591</v>
      </c>
      <c r="EJ274" s="43">
        <f t="shared" si="162"/>
        <v>92922</v>
      </c>
      <c r="EK274" s="43">
        <f t="shared" si="162"/>
        <v>837659547</v>
      </c>
      <c r="EL274" s="43">
        <f t="shared" si="162"/>
        <v>773689</v>
      </c>
      <c r="EM274" s="43">
        <f t="shared" si="162"/>
        <v>20160753</v>
      </c>
      <c r="EN274" s="43">
        <f t="shared" si="162"/>
        <v>621018720</v>
      </c>
      <c r="EO274" s="43">
        <f t="shared" si="162"/>
        <v>28970072</v>
      </c>
      <c r="EP274" s="43">
        <f t="shared" si="162"/>
        <v>3774344</v>
      </c>
      <c r="EQ274" s="43">
        <f t="shared" si="162"/>
        <v>69695</v>
      </c>
      <c r="ER274" s="43">
        <f t="shared" si="162"/>
        <v>1265926</v>
      </c>
      <c r="ES274" s="43">
        <f t="shared" si="162"/>
        <v>18959325</v>
      </c>
      <c r="ET274" s="43">
        <f t="shared" si="162"/>
        <v>4900782</v>
      </c>
      <c r="EU274" s="43">
        <f t="shared" si="162"/>
        <v>30822327</v>
      </c>
      <c r="EV274" s="43">
        <f t="shared" si="162"/>
        <v>21397413</v>
      </c>
      <c r="EW274" s="43">
        <f t="shared" si="162"/>
        <v>390664952</v>
      </c>
      <c r="EX274" s="43">
        <f t="shared" si="162"/>
        <v>0</v>
      </c>
      <c r="EY274" s="43">
        <f t="shared" si="162"/>
        <v>1177714</v>
      </c>
      <c r="EZ274" s="43">
        <f t="shared" si="162"/>
        <v>352331546</v>
      </c>
      <c r="FA274" s="43">
        <f t="shared" si="162"/>
        <v>37155692</v>
      </c>
      <c r="FB274" s="43">
        <f t="shared" si="162"/>
        <v>1</v>
      </c>
      <c r="FC274" s="43">
        <f t="shared" si="162"/>
        <v>244229</v>
      </c>
      <c r="FD274" s="43">
        <f t="shared" si="162"/>
        <v>0</v>
      </c>
      <c r="FE274" s="43">
        <f t="shared" si="162"/>
        <v>0</v>
      </c>
      <c r="FF274" s="43">
        <f t="shared" si="162"/>
        <v>0</v>
      </c>
      <c r="FG274" s="43">
        <f t="shared" si="162"/>
        <v>155884651</v>
      </c>
      <c r="FH274" s="43">
        <f t="shared" si="162"/>
        <v>4374841</v>
      </c>
      <c r="FI274" s="43">
        <f t="shared" si="162"/>
        <v>0</v>
      </c>
      <c r="FJ274" s="43">
        <f t="shared" si="162"/>
        <v>151509809</v>
      </c>
      <c r="FK274" s="43">
        <f t="shared" si="162"/>
        <v>42787900</v>
      </c>
      <c r="FL274" s="43">
        <f t="shared" si="162"/>
        <v>0</v>
      </c>
      <c r="FM274" s="43">
        <f t="shared" si="162"/>
        <v>0</v>
      </c>
      <c r="FN274" s="43">
        <f t="shared" si="162"/>
        <v>0</v>
      </c>
      <c r="FO274" s="43">
        <f t="shared" si="162"/>
        <v>108721909</v>
      </c>
      <c r="FP274" s="43">
        <f t="shared" si="162"/>
        <v>1</v>
      </c>
      <c r="FQ274" s="43">
        <f t="shared" si="162"/>
        <v>0</v>
      </c>
      <c r="FR274" s="43">
        <f t="shared" si="162"/>
        <v>8000388521</v>
      </c>
      <c r="FS274" s="43">
        <f t="shared" si="162"/>
        <v>7645247009</v>
      </c>
      <c r="FT274" s="43">
        <f t="shared" si="162"/>
        <v>1046706</v>
      </c>
      <c r="FU274" s="43">
        <f t="shared" si="162"/>
        <v>3617760542</v>
      </c>
      <c r="FV274" s="43">
        <f t="shared" si="162"/>
        <v>475701513</v>
      </c>
      <c r="FW274" s="43">
        <f t="shared" si="162"/>
        <v>398923096</v>
      </c>
      <c r="FX274" s="43">
        <f t="shared" si="162"/>
        <v>76778417</v>
      </c>
      <c r="FY274" s="43">
        <f t="shared" si="162"/>
        <v>0</v>
      </c>
      <c r="FZ274" s="43">
        <f t="shared" si="162"/>
        <v>16881697</v>
      </c>
      <c r="GA274" s="43">
        <f t="shared" si="162"/>
        <v>3098018746</v>
      </c>
      <c r="GB274" s="43">
        <f t="shared" si="162"/>
        <v>435837805</v>
      </c>
      <c r="GC274" s="43">
        <f t="shared" si="162"/>
        <v>33132053</v>
      </c>
      <c r="GD274" s="43">
        <f t="shared" si="162"/>
        <v>0</v>
      </c>
      <c r="GE274" s="43">
        <f t="shared" si="162"/>
        <v>33132053</v>
      </c>
      <c r="GF274" s="43">
        <f t="shared" si="162"/>
        <v>0</v>
      </c>
      <c r="GG274" s="43">
        <f t="shared" si="162"/>
        <v>838758</v>
      </c>
      <c r="GH274" s="43">
        <f t="shared" si="162"/>
        <v>14030456</v>
      </c>
      <c r="GI274" s="43">
        <f t="shared" si="162"/>
        <v>86887198</v>
      </c>
      <c r="GJ274" s="43">
        <f t="shared" si="162"/>
        <v>86887198</v>
      </c>
      <c r="GK274" s="43">
        <f t="shared" si="162"/>
        <v>0</v>
      </c>
      <c r="GL274" s="43">
        <f t="shared" si="162"/>
        <v>220253047</v>
      </c>
      <c r="GM274" s="43">
        <f t="shared" si="162"/>
        <v>92156761</v>
      </c>
      <c r="GN274" s="43">
        <f t="shared" ref="GN274:IY274" si="163">GN202</f>
        <v>16758265</v>
      </c>
      <c r="GO274" s="43">
        <f t="shared" si="163"/>
        <v>1</v>
      </c>
      <c r="GP274" s="43">
        <f t="shared" si="163"/>
        <v>0</v>
      </c>
      <c r="GQ274" s="43">
        <f t="shared" si="163"/>
        <v>1</v>
      </c>
      <c r="GR274" s="43">
        <f t="shared" si="163"/>
        <v>2493080</v>
      </c>
      <c r="GS274" s="43">
        <f t="shared" si="163"/>
        <v>0</v>
      </c>
      <c r="GT274" s="43">
        <f t="shared" si="163"/>
        <v>15549277</v>
      </c>
      <c r="GU274" s="43">
        <f t="shared" si="163"/>
        <v>134915679055</v>
      </c>
      <c r="GV274" s="43">
        <f t="shared" si="163"/>
        <v>0</v>
      </c>
      <c r="GW274" s="43">
        <f t="shared" si="163"/>
        <v>0</v>
      </c>
      <c r="GX274" s="43">
        <f t="shared" si="163"/>
        <v>0</v>
      </c>
      <c r="GY274" s="43">
        <f t="shared" si="163"/>
        <v>0</v>
      </c>
      <c r="GZ274" s="43">
        <f t="shared" si="163"/>
        <v>0</v>
      </c>
      <c r="HA274" s="43">
        <f t="shared" si="163"/>
        <v>13938605</v>
      </c>
      <c r="HB274" s="43">
        <f t="shared" si="163"/>
        <v>0</v>
      </c>
      <c r="HC274" s="43">
        <f t="shared" si="163"/>
        <v>0</v>
      </c>
      <c r="HD274" s="43">
        <f t="shared" si="163"/>
        <v>33590345021</v>
      </c>
      <c r="HE274" s="43">
        <f t="shared" si="163"/>
        <v>0</v>
      </c>
      <c r="HF274" s="43">
        <f t="shared" si="163"/>
        <v>41545748916</v>
      </c>
      <c r="HG274" s="43">
        <f t="shared" si="163"/>
        <v>37219819709</v>
      </c>
      <c r="HH274" s="30">
        <f t="shared" si="156"/>
        <v>0</v>
      </c>
      <c r="HI274" s="30">
        <f t="shared" si="157"/>
        <v>0</v>
      </c>
      <c r="HJ274" s="43">
        <f t="shared" si="163"/>
        <v>0</v>
      </c>
      <c r="HK274" s="43">
        <f t="shared" si="163"/>
        <v>0</v>
      </c>
      <c r="HL274" s="43">
        <f t="shared" si="163"/>
        <v>0</v>
      </c>
      <c r="HM274" s="43">
        <f t="shared" si="163"/>
        <v>0</v>
      </c>
      <c r="HN274" s="43">
        <f t="shared" si="163"/>
        <v>0</v>
      </c>
      <c r="HO274" s="43">
        <f t="shared" si="163"/>
        <v>0</v>
      </c>
      <c r="HP274" s="43">
        <f t="shared" si="163"/>
        <v>2736364686</v>
      </c>
      <c r="HQ274" s="43">
        <f t="shared" si="163"/>
        <v>44350826</v>
      </c>
      <c r="HR274" s="43">
        <f t="shared" si="163"/>
        <v>71863453</v>
      </c>
      <c r="HS274" s="43">
        <f t="shared" si="163"/>
        <v>334551692</v>
      </c>
      <c r="HT274" s="43">
        <f t="shared" si="163"/>
        <v>1871859555</v>
      </c>
      <c r="HU274" s="43">
        <f t="shared" si="163"/>
        <v>0</v>
      </c>
      <c r="HV274" s="43">
        <f t="shared" si="163"/>
        <v>413739159</v>
      </c>
      <c r="HW274" s="43">
        <f t="shared" si="163"/>
        <v>1</v>
      </c>
      <c r="HX274" s="43">
        <f t="shared" si="163"/>
        <v>17690232367</v>
      </c>
      <c r="HY274" s="43">
        <f t="shared" si="163"/>
        <v>2119229748</v>
      </c>
      <c r="HZ274" s="43">
        <f t="shared" si="163"/>
        <v>910512940664</v>
      </c>
      <c r="IA274" s="43">
        <f t="shared" si="163"/>
        <v>866864326154</v>
      </c>
      <c r="IB274" s="43">
        <f t="shared" si="163"/>
        <v>837723389244</v>
      </c>
      <c r="IC274" s="43">
        <f t="shared" si="163"/>
        <v>0</v>
      </c>
      <c r="ID274" s="43">
        <f t="shared" si="163"/>
        <v>0</v>
      </c>
      <c r="IE274" s="43">
        <f t="shared" si="163"/>
        <v>21299683160</v>
      </c>
      <c r="IF274" s="43">
        <f t="shared" si="163"/>
        <v>0</v>
      </c>
      <c r="IG274" s="43">
        <f t="shared" si="163"/>
        <v>740727324889</v>
      </c>
      <c r="IH274" s="43">
        <f t="shared" si="163"/>
        <v>697851803009</v>
      </c>
      <c r="II274" s="43">
        <f t="shared" si="163"/>
        <v>0</v>
      </c>
      <c r="IJ274" s="43">
        <f t="shared" si="163"/>
        <v>21575838720</v>
      </c>
      <c r="IK274" s="43">
        <f t="shared" si="163"/>
        <v>0</v>
      </c>
      <c r="IL274" s="43">
        <f t="shared" si="163"/>
        <v>59453090446</v>
      </c>
      <c r="IM274" s="43">
        <f t="shared" si="163"/>
        <v>26579983357</v>
      </c>
      <c r="IN274" s="43">
        <f t="shared" si="163"/>
        <v>5284719151</v>
      </c>
      <c r="IO274" s="43">
        <f t="shared" si="163"/>
        <v>3963539363</v>
      </c>
      <c r="IP274" s="43">
        <f t="shared" si="163"/>
        <v>50204831932</v>
      </c>
      <c r="IQ274" s="43">
        <f t="shared" si="163"/>
        <v>4046963613</v>
      </c>
      <c r="IR274" s="43">
        <f t="shared" si="163"/>
        <v>1908791230</v>
      </c>
      <c r="IS274" s="43">
        <f t="shared" si="163"/>
        <v>359730099</v>
      </c>
      <c r="IT274" s="43">
        <f t="shared" si="163"/>
        <v>269797574</v>
      </c>
      <c r="IU274" s="43">
        <f t="shared" si="163"/>
        <v>3417435940</v>
      </c>
      <c r="IV274" s="43">
        <f t="shared" si="163"/>
        <v>3020975966</v>
      </c>
      <c r="IW274" s="43">
        <f t="shared" si="163"/>
        <v>242925050</v>
      </c>
      <c r="IX274" s="43">
        <f t="shared" si="163"/>
        <v>0</v>
      </c>
      <c r="IY274" s="43">
        <f t="shared" si="163"/>
        <v>0</v>
      </c>
      <c r="IZ274" s="43">
        <f t="shared" ref="IZ274:LK274" si="164">IZ202</f>
        <v>0</v>
      </c>
      <c r="JA274" s="43">
        <f t="shared" si="164"/>
        <v>0</v>
      </c>
      <c r="JB274" s="43">
        <f t="shared" si="164"/>
        <v>0</v>
      </c>
      <c r="JC274" s="43">
        <f t="shared" si="164"/>
        <v>0</v>
      </c>
      <c r="JD274" s="43">
        <f t="shared" si="164"/>
        <v>0</v>
      </c>
      <c r="JE274" s="43">
        <f t="shared" si="164"/>
        <v>0</v>
      </c>
      <c r="JF274" s="43">
        <f t="shared" si="164"/>
        <v>0</v>
      </c>
      <c r="JG274" s="43">
        <f t="shared" si="164"/>
        <v>0</v>
      </c>
      <c r="JH274" s="43">
        <f t="shared" si="164"/>
        <v>0</v>
      </c>
      <c r="JI274" s="43">
        <f t="shared" si="164"/>
        <v>0</v>
      </c>
      <c r="JJ274" s="43">
        <f t="shared" si="164"/>
        <v>1743334693</v>
      </c>
      <c r="JK274" s="43">
        <f t="shared" si="164"/>
        <v>1743334692</v>
      </c>
      <c r="JL274" s="43">
        <f t="shared" si="164"/>
        <v>1</v>
      </c>
      <c r="JM274" s="43">
        <f t="shared" si="164"/>
        <v>29140936910</v>
      </c>
      <c r="JN274" s="43">
        <f t="shared" si="164"/>
        <v>1</v>
      </c>
      <c r="JO274" s="43">
        <f t="shared" si="164"/>
        <v>29140936909</v>
      </c>
      <c r="JP274" s="43">
        <f t="shared" si="164"/>
        <v>6464201468</v>
      </c>
      <c r="JQ274" s="43">
        <f t="shared" si="164"/>
        <v>464201468</v>
      </c>
      <c r="JR274" s="43">
        <f t="shared" si="164"/>
        <v>0</v>
      </c>
      <c r="JS274" s="43">
        <f t="shared" si="164"/>
        <v>0</v>
      </c>
      <c r="JT274" s="43">
        <f t="shared" si="164"/>
        <v>0</v>
      </c>
      <c r="JU274" s="43">
        <f t="shared" si="164"/>
        <v>0</v>
      </c>
      <c r="JV274" s="43">
        <f t="shared" si="164"/>
        <v>0</v>
      </c>
      <c r="JW274" s="43">
        <f t="shared" si="164"/>
        <v>0</v>
      </c>
      <c r="JX274" s="43">
        <f t="shared" si="164"/>
        <v>0</v>
      </c>
      <c r="JY274" s="43">
        <f t="shared" si="164"/>
        <v>0</v>
      </c>
      <c r="JZ274" s="43">
        <f t="shared" si="164"/>
        <v>0</v>
      </c>
      <c r="KA274" s="43">
        <f t="shared" si="164"/>
        <v>0</v>
      </c>
      <c r="KB274" s="43">
        <f t="shared" si="164"/>
        <v>0</v>
      </c>
      <c r="KC274" s="43">
        <f t="shared" si="164"/>
        <v>0</v>
      </c>
      <c r="KD274" s="43">
        <f t="shared" si="164"/>
        <v>0</v>
      </c>
      <c r="KE274" s="43">
        <f t="shared" si="164"/>
        <v>0</v>
      </c>
      <c r="KF274" s="43">
        <f t="shared" si="164"/>
        <v>0</v>
      </c>
      <c r="KG274" s="43">
        <f t="shared" si="164"/>
        <v>0</v>
      </c>
      <c r="KH274" s="43">
        <f t="shared" si="164"/>
        <v>0</v>
      </c>
      <c r="KI274" s="43">
        <f t="shared" si="164"/>
        <v>6000000000</v>
      </c>
      <c r="KJ274" s="43">
        <f t="shared" si="164"/>
        <v>0</v>
      </c>
      <c r="KK274" s="43">
        <f t="shared" si="164"/>
        <v>0</v>
      </c>
      <c r="KL274" s="43">
        <f t="shared" si="164"/>
        <v>0</v>
      </c>
      <c r="KM274" s="43">
        <f t="shared" si="164"/>
        <v>37184413042</v>
      </c>
      <c r="KN274" s="43">
        <f t="shared" si="164"/>
        <v>18640175237</v>
      </c>
      <c r="KO274" s="43">
        <f t="shared" si="164"/>
        <v>581372038</v>
      </c>
      <c r="KP274" s="43">
        <f t="shared" si="164"/>
        <v>45249327</v>
      </c>
      <c r="KQ274" s="43">
        <f t="shared" si="164"/>
        <v>0</v>
      </c>
      <c r="KR274" s="43">
        <f t="shared" si="164"/>
        <v>0</v>
      </c>
      <c r="KS274" s="43">
        <f t="shared" si="164"/>
        <v>8425758</v>
      </c>
      <c r="KT274" s="43">
        <f t="shared" si="164"/>
        <v>142108746</v>
      </c>
      <c r="KU274" s="43">
        <f t="shared" si="164"/>
        <v>0</v>
      </c>
      <c r="KV274" s="43">
        <f t="shared" si="164"/>
        <v>732697931</v>
      </c>
      <c r="KW274" s="43">
        <f t="shared" si="164"/>
        <v>0</v>
      </c>
      <c r="KX274" s="43">
        <f t="shared" si="164"/>
        <v>99674366</v>
      </c>
      <c r="KY274" s="43">
        <f t="shared" si="164"/>
        <v>36128520</v>
      </c>
      <c r="KZ274" s="43">
        <f t="shared" si="164"/>
        <v>316170820</v>
      </c>
      <c r="LA274" s="43">
        <f t="shared" si="164"/>
        <v>130911175</v>
      </c>
      <c r="LB274" s="43">
        <f t="shared" si="164"/>
        <v>28615739</v>
      </c>
      <c r="LC274" s="43">
        <f t="shared" si="164"/>
        <v>46122476</v>
      </c>
      <c r="LD274" s="43">
        <f t="shared" si="164"/>
        <v>3425728705</v>
      </c>
      <c r="LE274" s="43">
        <f t="shared" si="164"/>
        <v>16385122</v>
      </c>
      <c r="LF274" s="43">
        <f t="shared" si="164"/>
        <v>93259471</v>
      </c>
      <c r="LG274" s="43">
        <f t="shared" si="164"/>
        <v>0</v>
      </c>
      <c r="LH274" s="43">
        <f t="shared" si="164"/>
        <v>105369853</v>
      </c>
      <c r="LI274" s="43">
        <f t="shared" si="164"/>
        <v>349232096</v>
      </c>
      <c r="LJ274" s="43">
        <f t="shared" si="164"/>
        <v>156999212</v>
      </c>
      <c r="LK274" s="43">
        <f t="shared" si="164"/>
        <v>14866209</v>
      </c>
      <c r="LL274" s="43">
        <f t="shared" ref="LL274:NW274" si="165">LL202</f>
        <v>50715816</v>
      </c>
      <c r="LM274" s="43">
        <f t="shared" si="165"/>
        <v>111750972</v>
      </c>
      <c r="LN274" s="43">
        <f t="shared" si="165"/>
        <v>261811259</v>
      </c>
      <c r="LO274" s="43">
        <f t="shared" si="165"/>
        <v>576436227</v>
      </c>
      <c r="LP274" s="43">
        <f t="shared" si="165"/>
        <v>93787018</v>
      </c>
      <c r="LQ274" s="43">
        <f t="shared" si="165"/>
        <v>1787092034</v>
      </c>
      <c r="LR274" s="43">
        <f t="shared" si="165"/>
        <v>6487596</v>
      </c>
      <c r="LS274" s="43">
        <f t="shared" si="165"/>
        <v>1833600936</v>
      </c>
      <c r="LT274" s="43">
        <f t="shared" si="165"/>
        <v>0</v>
      </c>
      <c r="LU274" s="43">
        <f t="shared" si="165"/>
        <v>2603081516</v>
      </c>
      <c r="LV274" s="43">
        <f t="shared" si="165"/>
        <v>4353130</v>
      </c>
      <c r="LW274" s="43">
        <f t="shared" si="165"/>
        <v>0</v>
      </c>
      <c r="LX274" s="43">
        <f t="shared" si="165"/>
        <v>0</v>
      </c>
      <c r="LY274" s="43">
        <f t="shared" si="165"/>
        <v>0</v>
      </c>
      <c r="LZ274" s="43">
        <f t="shared" si="165"/>
        <v>0</v>
      </c>
      <c r="MA274" s="43">
        <f t="shared" si="165"/>
        <v>325448628</v>
      </c>
      <c r="MB274" s="43">
        <f t="shared" si="165"/>
        <v>516510174</v>
      </c>
      <c r="MC274" s="43">
        <f t="shared" si="165"/>
        <v>0</v>
      </c>
      <c r="MD274" s="43">
        <f t="shared" si="165"/>
        <v>0</v>
      </c>
      <c r="ME274" s="43">
        <f t="shared" si="165"/>
        <v>366922427</v>
      </c>
      <c r="MF274" s="43">
        <f t="shared" si="165"/>
        <v>0</v>
      </c>
      <c r="MG274" s="43">
        <f t="shared" si="165"/>
        <v>0</v>
      </c>
      <c r="MH274" s="43">
        <f t="shared" si="165"/>
        <v>96552993</v>
      </c>
      <c r="MI274" s="43">
        <f t="shared" si="165"/>
        <v>6088967</v>
      </c>
      <c r="MJ274" s="43">
        <f t="shared" si="165"/>
        <v>191808012</v>
      </c>
      <c r="MK274" s="43">
        <f t="shared" si="165"/>
        <v>0</v>
      </c>
      <c r="ML274" s="43">
        <f t="shared" si="165"/>
        <v>0</v>
      </c>
      <c r="MM274" s="43">
        <f t="shared" si="165"/>
        <v>4650865</v>
      </c>
      <c r="MN274" s="43">
        <f t="shared" si="165"/>
        <v>10229768</v>
      </c>
      <c r="MO274" s="43">
        <f t="shared" si="165"/>
        <v>3215060777</v>
      </c>
      <c r="MP274" s="43">
        <f t="shared" si="165"/>
        <v>152531126</v>
      </c>
      <c r="MQ274" s="43">
        <f t="shared" si="165"/>
        <v>2362790221</v>
      </c>
      <c r="MR274" s="43">
        <f t="shared" si="165"/>
        <v>0</v>
      </c>
      <c r="MS274" s="43">
        <f t="shared" si="165"/>
        <v>533829365326</v>
      </c>
      <c r="MT274" s="43">
        <f t="shared" si="165"/>
        <v>501705384648</v>
      </c>
      <c r="MU274" s="43">
        <f t="shared" si="165"/>
        <v>501592447392</v>
      </c>
      <c r="MV274" s="43">
        <f t="shared" si="165"/>
        <v>230453920395</v>
      </c>
      <c r="MW274" s="43">
        <f t="shared" si="165"/>
        <v>228143769981</v>
      </c>
      <c r="MX274" s="43">
        <f t="shared" si="165"/>
        <v>1</v>
      </c>
      <c r="MY274" s="43">
        <f t="shared" si="165"/>
        <v>2310150413</v>
      </c>
      <c r="MZ274" s="43">
        <f t="shared" si="165"/>
        <v>187575205281</v>
      </c>
      <c r="NA274" s="43">
        <f t="shared" si="165"/>
        <v>10858809026</v>
      </c>
      <c r="NB274" s="43">
        <f t="shared" si="165"/>
        <v>10858809026</v>
      </c>
      <c r="NC274" s="43">
        <f t="shared" si="165"/>
        <v>0</v>
      </c>
      <c r="ND274" s="43">
        <f t="shared" si="165"/>
        <v>176716396255</v>
      </c>
      <c r="NE274" s="43">
        <f t="shared" si="165"/>
        <v>176716396255</v>
      </c>
      <c r="NF274" s="43">
        <f t="shared" si="165"/>
        <v>0</v>
      </c>
      <c r="NG274" s="43">
        <f t="shared" si="165"/>
        <v>0</v>
      </c>
      <c r="NH274" s="43">
        <f t="shared" si="165"/>
        <v>59286312049</v>
      </c>
      <c r="NI274" s="43">
        <f t="shared" si="165"/>
        <v>24277009667</v>
      </c>
      <c r="NJ274" s="43">
        <f t="shared" si="165"/>
        <v>6069257993</v>
      </c>
      <c r="NK274" s="43">
        <f t="shared" si="165"/>
        <v>18207751674</v>
      </c>
      <c r="NL274" s="43">
        <f t="shared" si="165"/>
        <v>230453920395</v>
      </c>
      <c r="NM274" s="43">
        <f t="shared" si="165"/>
        <v>112937256</v>
      </c>
      <c r="NN274" s="43">
        <f t="shared" si="165"/>
        <v>0</v>
      </c>
      <c r="NO274" s="43">
        <f t="shared" si="165"/>
        <v>0</v>
      </c>
      <c r="NP274" s="43">
        <f t="shared" si="165"/>
        <v>0</v>
      </c>
      <c r="NQ274" s="43">
        <f t="shared" si="165"/>
        <v>0</v>
      </c>
      <c r="NR274" s="43">
        <f t="shared" si="165"/>
        <v>0</v>
      </c>
      <c r="NS274" s="43">
        <f t="shared" si="165"/>
        <v>0</v>
      </c>
      <c r="NT274" s="43">
        <f t="shared" si="165"/>
        <v>112937256</v>
      </c>
      <c r="NU274" s="43">
        <f t="shared" si="165"/>
        <v>112937256</v>
      </c>
      <c r="NV274" s="43">
        <f t="shared" si="165"/>
        <v>0</v>
      </c>
      <c r="NW274" s="43">
        <f t="shared" si="165"/>
        <v>0</v>
      </c>
      <c r="NX274" s="43">
        <f t="shared" ref="NX274:QI274" si="166">NX202</f>
        <v>0</v>
      </c>
      <c r="NY274" s="43">
        <f t="shared" si="166"/>
        <v>0</v>
      </c>
      <c r="NZ274" s="43">
        <f t="shared" si="166"/>
        <v>0</v>
      </c>
      <c r="OA274" s="43">
        <f t="shared" si="166"/>
        <v>13718525084</v>
      </c>
      <c r="OB274" s="43">
        <f t="shared" si="166"/>
        <v>13718525084</v>
      </c>
      <c r="OC274" s="43">
        <f t="shared" si="166"/>
        <v>0</v>
      </c>
      <c r="OD274" s="43">
        <f t="shared" si="166"/>
        <v>0</v>
      </c>
      <c r="OE274" s="43">
        <f t="shared" si="166"/>
        <v>0</v>
      </c>
      <c r="OF274" s="43">
        <f t="shared" si="166"/>
        <v>13718525084</v>
      </c>
      <c r="OG274" s="43">
        <f t="shared" si="166"/>
        <v>0</v>
      </c>
      <c r="OH274" s="43">
        <f t="shared" si="166"/>
        <v>13718525084</v>
      </c>
      <c r="OI274" s="43">
        <f t="shared" si="166"/>
        <v>0</v>
      </c>
      <c r="OJ274" s="43">
        <f t="shared" si="166"/>
        <v>0</v>
      </c>
      <c r="OK274" s="43">
        <f t="shared" si="166"/>
        <v>0</v>
      </c>
      <c r="OL274" s="43">
        <f t="shared" si="166"/>
        <v>0</v>
      </c>
      <c r="OM274" s="43">
        <f t="shared" si="166"/>
        <v>0</v>
      </c>
      <c r="ON274" s="43">
        <f t="shared" si="166"/>
        <v>0</v>
      </c>
      <c r="OO274" s="43">
        <f t="shared" si="166"/>
        <v>0</v>
      </c>
      <c r="OP274" s="43">
        <f t="shared" si="166"/>
        <v>0</v>
      </c>
      <c r="OQ274" s="43">
        <f t="shared" si="166"/>
        <v>0</v>
      </c>
      <c r="OR274" s="43">
        <f t="shared" si="166"/>
        <v>0</v>
      </c>
      <c r="OS274" s="43">
        <f t="shared" si="166"/>
        <v>18405455594</v>
      </c>
      <c r="OT274" s="43">
        <f t="shared" si="166"/>
        <v>18146398834</v>
      </c>
      <c r="OU274" s="43">
        <f t="shared" si="166"/>
        <v>18146398834</v>
      </c>
      <c r="OV274" s="43">
        <f t="shared" si="166"/>
        <v>1270452512</v>
      </c>
      <c r="OW274" s="43">
        <f t="shared" si="166"/>
        <v>16875946322</v>
      </c>
      <c r="OX274" s="43">
        <f t="shared" si="166"/>
        <v>0</v>
      </c>
      <c r="OY274" s="43">
        <f t="shared" si="166"/>
        <v>0</v>
      </c>
      <c r="OZ274" s="43">
        <f t="shared" si="166"/>
        <v>259056760</v>
      </c>
      <c r="PA274" s="43">
        <f t="shared" si="166"/>
        <v>0</v>
      </c>
      <c r="PB274" s="43">
        <f t="shared" si="166"/>
        <v>0</v>
      </c>
      <c r="PC274" s="43">
        <f t="shared" si="166"/>
        <v>0</v>
      </c>
      <c r="PD274" s="43">
        <f t="shared" si="166"/>
        <v>0</v>
      </c>
      <c r="PE274" s="43">
        <f t="shared" si="166"/>
        <v>0</v>
      </c>
      <c r="PF274" s="43">
        <f t="shared" si="166"/>
        <v>0</v>
      </c>
      <c r="PG274" s="43">
        <f t="shared" si="166"/>
        <v>0</v>
      </c>
      <c r="PH274" s="43">
        <f t="shared" si="166"/>
        <v>0</v>
      </c>
      <c r="PI274" s="43">
        <f t="shared" si="166"/>
        <v>0</v>
      </c>
      <c r="PJ274" s="43">
        <f t="shared" si="166"/>
        <v>0</v>
      </c>
      <c r="PK274" s="43">
        <f t="shared" si="166"/>
        <v>0</v>
      </c>
      <c r="PL274" s="43">
        <f t="shared" si="166"/>
        <v>0</v>
      </c>
      <c r="PM274" s="43">
        <f t="shared" si="166"/>
        <v>259056760</v>
      </c>
      <c r="PN274" s="43">
        <f t="shared" si="166"/>
        <v>0</v>
      </c>
      <c r="PO274" s="43">
        <f t="shared" si="166"/>
        <v>0</v>
      </c>
      <c r="PP274" s="43">
        <f t="shared" si="166"/>
        <v>0</v>
      </c>
      <c r="PQ274" s="43">
        <f t="shared" si="166"/>
        <v>0</v>
      </c>
      <c r="PR274" s="43">
        <f t="shared" si="166"/>
        <v>0</v>
      </c>
      <c r="PS274" s="43">
        <f t="shared" si="166"/>
        <v>0</v>
      </c>
      <c r="PT274" s="43">
        <f t="shared" si="166"/>
        <v>0</v>
      </c>
      <c r="PU274" s="43">
        <f t="shared" si="166"/>
        <v>0</v>
      </c>
      <c r="PV274" s="43">
        <f t="shared" si="166"/>
        <v>0</v>
      </c>
      <c r="PW274" s="43">
        <f t="shared" si="166"/>
        <v>0</v>
      </c>
      <c r="PX274" s="43">
        <f t="shared" si="166"/>
        <v>0</v>
      </c>
      <c r="PY274" s="43">
        <f t="shared" si="166"/>
        <v>0</v>
      </c>
      <c r="PZ274" s="43">
        <f t="shared" si="166"/>
        <v>0</v>
      </c>
      <c r="QA274" s="43">
        <f t="shared" si="166"/>
        <v>0</v>
      </c>
      <c r="QB274" s="43">
        <f t="shared" si="166"/>
        <v>0</v>
      </c>
      <c r="QC274" s="43">
        <f t="shared" si="166"/>
        <v>0</v>
      </c>
      <c r="QD274" s="43">
        <f t="shared" si="166"/>
        <v>0</v>
      </c>
      <c r="QE274" s="43">
        <f t="shared" si="166"/>
        <v>0</v>
      </c>
      <c r="QF274" s="43">
        <f t="shared" si="166"/>
        <v>0</v>
      </c>
      <c r="QG274" s="43">
        <f t="shared" si="166"/>
        <v>0</v>
      </c>
      <c r="QH274" s="43">
        <f t="shared" si="166"/>
        <v>0</v>
      </c>
      <c r="QI274" s="43">
        <f t="shared" si="166"/>
        <v>0</v>
      </c>
      <c r="QJ274" s="43">
        <f t="shared" ref="QJ274:SU274" si="167">QJ202</f>
        <v>0</v>
      </c>
      <c r="QK274" s="43">
        <f t="shared" si="167"/>
        <v>0</v>
      </c>
      <c r="QL274" s="43">
        <f t="shared" si="167"/>
        <v>0</v>
      </c>
      <c r="QM274" s="43">
        <f t="shared" si="167"/>
        <v>0</v>
      </c>
      <c r="QN274" s="43">
        <f t="shared" si="167"/>
        <v>0</v>
      </c>
      <c r="QO274" s="43">
        <f t="shared" si="167"/>
        <v>1509947658707</v>
      </c>
      <c r="QP274" s="43">
        <f t="shared" si="167"/>
        <v>140813394589</v>
      </c>
      <c r="QQ274" s="43">
        <f t="shared" si="167"/>
        <v>970582540</v>
      </c>
      <c r="QR274" s="43">
        <f t="shared" si="167"/>
        <v>146362154</v>
      </c>
      <c r="QS274" s="43">
        <f t="shared" si="167"/>
        <v>824220386</v>
      </c>
      <c r="QT274" s="43">
        <f t="shared" si="167"/>
        <v>0</v>
      </c>
      <c r="QU274" s="43">
        <f t="shared" si="167"/>
        <v>0</v>
      </c>
      <c r="QV274" s="43">
        <f t="shared" si="167"/>
        <v>0</v>
      </c>
      <c r="QW274" s="43">
        <f t="shared" si="167"/>
        <v>15844559804</v>
      </c>
      <c r="QX274" s="43">
        <f t="shared" si="167"/>
        <v>15844559803</v>
      </c>
      <c r="QY274" s="43">
        <f t="shared" si="167"/>
        <v>1</v>
      </c>
      <c r="QZ274" s="43">
        <f t="shared" si="167"/>
        <v>0</v>
      </c>
      <c r="RA274" s="43">
        <f t="shared" si="167"/>
        <v>123998252245</v>
      </c>
      <c r="RB274" s="43">
        <f t="shared" si="167"/>
        <v>153000000000</v>
      </c>
      <c r="RC274" s="43">
        <f t="shared" si="167"/>
        <v>153000000000</v>
      </c>
      <c r="RD274" s="43">
        <f t="shared" si="167"/>
        <v>153000000000</v>
      </c>
      <c r="RE274" s="43">
        <f t="shared" si="167"/>
        <v>0</v>
      </c>
      <c r="RF274" s="43">
        <f t="shared" si="167"/>
        <v>0</v>
      </c>
      <c r="RG274" s="43">
        <f t="shared" si="167"/>
        <v>0</v>
      </c>
      <c r="RH274" s="43">
        <f t="shared" si="167"/>
        <v>0</v>
      </c>
      <c r="RI274" s="43">
        <f t="shared" si="167"/>
        <v>1216134264118</v>
      </c>
      <c r="RJ274" s="43">
        <f t="shared" si="167"/>
        <v>99417454272</v>
      </c>
      <c r="RK274" s="43">
        <f t="shared" si="167"/>
        <v>98324727272</v>
      </c>
      <c r="RL274" s="43">
        <f t="shared" si="167"/>
        <v>51316130176</v>
      </c>
      <c r="RM274" s="43">
        <f t="shared" si="167"/>
        <v>1739317816</v>
      </c>
      <c r="RN274" s="43">
        <f t="shared" si="167"/>
        <v>1715735584</v>
      </c>
      <c r="RO274" s="43">
        <f t="shared" si="167"/>
        <v>108931681</v>
      </c>
      <c r="RP274" s="43">
        <f t="shared" si="167"/>
        <v>0</v>
      </c>
      <c r="RQ274" s="43">
        <f t="shared" si="167"/>
        <v>0</v>
      </c>
      <c r="RR274" s="43">
        <f t="shared" si="167"/>
        <v>0</v>
      </c>
      <c r="RS274" s="43">
        <f t="shared" si="167"/>
        <v>0</v>
      </c>
      <c r="RT274" s="43">
        <f t="shared" si="167"/>
        <v>153390482</v>
      </c>
      <c r="RU274" s="43">
        <f t="shared" si="167"/>
        <v>0</v>
      </c>
      <c r="RV274" s="43">
        <f t="shared" si="167"/>
        <v>39236606</v>
      </c>
      <c r="RW274" s="43">
        <f t="shared" si="167"/>
        <v>4515317</v>
      </c>
      <c r="RX274" s="43">
        <f t="shared" si="167"/>
        <v>0</v>
      </c>
      <c r="RY274" s="43">
        <f t="shared" si="167"/>
        <v>0</v>
      </c>
      <c r="RZ274" s="43">
        <f t="shared" si="167"/>
        <v>0</v>
      </c>
      <c r="SA274" s="43">
        <f t="shared" si="167"/>
        <v>0</v>
      </c>
      <c r="SB274" s="43">
        <f t="shared" si="167"/>
        <v>0</v>
      </c>
      <c r="SC274" s="43">
        <f t="shared" si="167"/>
        <v>0</v>
      </c>
      <c r="SD274" s="43">
        <f t="shared" si="167"/>
        <v>0</v>
      </c>
      <c r="SE274" s="43">
        <f t="shared" si="167"/>
        <v>0</v>
      </c>
      <c r="SF274" s="43">
        <f t="shared" si="167"/>
        <v>0</v>
      </c>
      <c r="SG274" s="43">
        <f t="shared" si="167"/>
        <v>0</v>
      </c>
      <c r="SH274" s="43">
        <f t="shared" si="167"/>
        <v>741262814</v>
      </c>
      <c r="SI274" s="43">
        <f t="shared" si="167"/>
        <v>787076242</v>
      </c>
      <c r="SJ274" s="43">
        <f t="shared" si="167"/>
        <v>0</v>
      </c>
      <c r="SK274" s="43">
        <f t="shared" si="167"/>
        <v>24911758240</v>
      </c>
      <c r="SL274" s="43">
        <f t="shared" si="167"/>
        <v>24911758240</v>
      </c>
      <c r="SM274" s="43">
        <f t="shared" si="167"/>
        <v>0</v>
      </c>
      <c r="SN274" s="43">
        <f t="shared" si="167"/>
        <v>0</v>
      </c>
      <c r="SO274" s="43">
        <f t="shared" si="167"/>
        <v>0</v>
      </c>
      <c r="SP274" s="43">
        <f t="shared" si="167"/>
        <v>0</v>
      </c>
      <c r="SQ274" s="43">
        <f t="shared" si="167"/>
        <v>0</v>
      </c>
      <c r="SR274" s="43">
        <f t="shared" si="167"/>
        <v>6703514512</v>
      </c>
      <c r="SS274" s="43">
        <f t="shared" si="167"/>
        <v>0</v>
      </c>
      <c r="ST274" s="43">
        <f t="shared" si="167"/>
        <v>0</v>
      </c>
      <c r="SU274" s="43">
        <f t="shared" si="167"/>
        <v>0</v>
      </c>
      <c r="SV274" s="43">
        <f t="shared" ref="SV274:UG274" si="168">SV202</f>
        <v>0</v>
      </c>
      <c r="SW274" s="43">
        <f t="shared" si="168"/>
        <v>1</v>
      </c>
      <c r="SX274" s="43">
        <f t="shared" si="168"/>
        <v>251839716</v>
      </c>
      <c r="SY274" s="43">
        <f t="shared" si="168"/>
        <v>341393389</v>
      </c>
      <c r="SZ274" s="43">
        <f t="shared" si="168"/>
        <v>0</v>
      </c>
      <c r="TA274" s="43">
        <f t="shared" si="168"/>
        <v>5598575838</v>
      </c>
      <c r="TB274" s="43">
        <f t="shared" si="168"/>
        <v>3912048856</v>
      </c>
      <c r="TC274" s="43">
        <f t="shared" si="168"/>
        <v>1</v>
      </c>
      <c r="TD274" s="43">
        <f t="shared" si="168"/>
        <v>0</v>
      </c>
      <c r="TE274" s="43">
        <f t="shared" si="168"/>
        <v>1</v>
      </c>
      <c r="TF274" s="43">
        <f t="shared" si="168"/>
        <v>0</v>
      </c>
      <c r="TG274" s="43">
        <f t="shared" si="168"/>
        <v>0</v>
      </c>
      <c r="TH274" s="43">
        <f t="shared" si="168"/>
        <v>1092727000</v>
      </c>
      <c r="TI274" s="43">
        <f t="shared" si="168"/>
        <v>0</v>
      </c>
      <c r="TJ274" s="43">
        <f t="shared" si="168"/>
        <v>1112375000000</v>
      </c>
      <c r="TK274" s="43">
        <f t="shared" si="168"/>
        <v>1115961286893</v>
      </c>
      <c r="TL274" s="43">
        <f t="shared" si="168"/>
        <v>606750000000</v>
      </c>
      <c r="TM274" s="43">
        <f t="shared" si="168"/>
        <v>3586286893</v>
      </c>
      <c r="TN274" s="43">
        <f t="shared" si="168"/>
        <v>3586286893</v>
      </c>
      <c r="TO274" s="43">
        <f t="shared" si="168"/>
        <v>0</v>
      </c>
      <c r="TP274" s="43">
        <f t="shared" si="168"/>
        <v>0</v>
      </c>
      <c r="TQ274" s="43">
        <f t="shared" si="168"/>
        <v>0</v>
      </c>
      <c r="TR274" s="43">
        <f t="shared" si="168"/>
        <v>0</v>
      </c>
      <c r="TS274" s="43">
        <f t="shared" si="168"/>
        <v>505625000000</v>
      </c>
      <c r="TT274" s="43">
        <f t="shared" si="168"/>
        <v>0</v>
      </c>
      <c r="TU274" s="43">
        <f t="shared" si="168"/>
        <v>755522953</v>
      </c>
      <c r="TV274" s="43">
        <f t="shared" si="168"/>
        <v>0</v>
      </c>
      <c r="TW274" s="43">
        <f t="shared" si="168"/>
        <v>585942979</v>
      </c>
      <c r="TX274" s="43">
        <f t="shared" si="168"/>
        <v>1</v>
      </c>
      <c r="TY274" s="43">
        <f t="shared" si="168"/>
        <v>169579973</v>
      </c>
      <c r="TZ274" s="43">
        <f t="shared" si="168"/>
        <v>0</v>
      </c>
      <c r="UA274" s="43">
        <f t="shared" si="168"/>
        <v>0</v>
      </c>
      <c r="UB274" s="43">
        <f t="shared" si="168"/>
        <v>0</v>
      </c>
      <c r="UC274" s="43">
        <f t="shared" si="168"/>
        <v>0</v>
      </c>
      <c r="UD274" s="43">
        <f t="shared" si="168"/>
        <v>0</v>
      </c>
      <c r="UE274" s="43">
        <f t="shared" si="168"/>
        <v>0</v>
      </c>
      <c r="UF274" s="43">
        <f t="shared" si="168"/>
        <v>0</v>
      </c>
      <c r="UG274" s="43">
        <f t="shared" si="168"/>
        <v>5026224486900</v>
      </c>
      <c r="UH274" s="1" t="s">
        <v>141</v>
      </c>
    </row>
    <row r="275" spans="1:555">
      <c r="A275" s="733"/>
      <c r="B275" s="65">
        <v>2020</v>
      </c>
      <c r="C275" s="43"/>
      <c r="D275" s="65"/>
      <c r="E275" s="65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5"/>
      <c r="R275" s="65"/>
      <c r="S275" s="65"/>
      <c r="T275" s="65"/>
      <c r="U275" s="65"/>
      <c r="V275" s="65"/>
      <c r="W275" s="65"/>
      <c r="X275" s="65"/>
      <c r="Y275" s="65"/>
      <c r="Z275" s="65"/>
      <c r="AA275" s="65"/>
      <c r="AB275" s="65"/>
      <c r="AC275" s="65"/>
      <c r="AD275" s="65"/>
      <c r="AE275" s="65"/>
      <c r="AF275" s="65"/>
      <c r="AG275" s="65"/>
      <c r="AH275" s="65"/>
      <c r="AI275" s="65"/>
      <c r="AJ275" s="65"/>
      <c r="AK275" s="65"/>
      <c r="AL275" s="65"/>
      <c r="AM275" s="65"/>
      <c r="AN275" s="65"/>
      <c r="AO275" s="65"/>
      <c r="AP275" s="65"/>
      <c r="AQ275" s="65"/>
      <c r="AR275" s="65"/>
      <c r="AS275" s="65"/>
      <c r="AT275" s="65"/>
      <c r="AU275" s="65"/>
      <c r="AV275" s="65"/>
      <c r="AW275" s="65"/>
      <c r="AX275" s="65"/>
      <c r="AY275" s="65"/>
      <c r="AZ275" s="65"/>
      <c r="BA275" s="65"/>
      <c r="BB275" s="65"/>
      <c r="BC275" s="65"/>
      <c r="BD275" s="65"/>
      <c r="BE275" s="65"/>
      <c r="BF275" s="65"/>
      <c r="BG275" s="65"/>
      <c r="BH275" s="65"/>
      <c r="BI275" s="65"/>
      <c r="BJ275" s="65"/>
      <c r="BK275" s="65"/>
      <c r="BL275" s="65"/>
      <c r="BM275" s="65"/>
      <c r="BN275" s="65"/>
      <c r="BO275" s="65"/>
      <c r="BP275" s="65"/>
      <c r="BQ275" s="65"/>
      <c r="BR275" s="65"/>
      <c r="BS275" s="65"/>
      <c r="BT275" s="65"/>
      <c r="BU275" s="65"/>
      <c r="BV275" s="65"/>
      <c r="BW275" s="65"/>
      <c r="BX275" s="65"/>
      <c r="BY275" s="65"/>
      <c r="BZ275" s="65"/>
      <c r="CA275" s="65"/>
      <c r="CB275" s="65"/>
      <c r="CC275" s="65"/>
      <c r="CD275" s="65"/>
      <c r="CE275" s="65"/>
      <c r="CF275" s="65"/>
      <c r="CG275" s="65"/>
      <c r="CH275" s="65"/>
      <c r="CI275" s="65"/>
      <c r="CJ275" s="65"/>
      <c r="CK275" s="65"/>
      <c r="CL275" s="65"/>
      <c r="CM275" s="65"/>
      <c r="CN275" s="65"/>
      <c r="CO275" s="65"/>
      <c r="CP275" s="65"/>
      <c r="CQ275" s="65"/>
      <c r="CR275" s="65"/>
      <c r="CS275" s="65"/>
      <c r="CT275" s="65"/>
      <c r="CU275" s="65"/>
      <c r="CV275" s="65"/>
      <c r="CW275" s="65"/>
      <c r="CX275" s="65"/>
      <c r="CY275" s="65"/>
      <c r="CZ275" s="65"/>
      <c r="DA275" s="65"/>
      <c r="DB275" s="65"/>
      <c r="DC275" s="65"/>
      <c r="DD275" s="65"/>
      <c r="DE275" s="65"/>
      <c r="DF275" s="65"/>
      <c r="DG275" s="65"/>
      <c r="DH275" s="65"/>
      <c r="DI275" s="65"/>
      <c r="DJ275" s="65"/>
      <c r="DK275" s="65"/>
      <c r="DL275" s="65"/>
      <c r="DM275" s="65"/>
      <c r="DN275" s="65"/>
      <c r="DO275" s="65"/>
      <c r="DP275" s="65"/>
      <c r="DQ275" s="65"/>
      <c r="DR275" s="65"/>
      <c r="DS275" s="65"/>
      <c r="DT275" s="65"/>
      <c r="DU275" s="65"/>
      <c r="DV275" s="65"/>
      <c r="DW275" s="65"/>
      <c r="DX275" s="65"/>
      <c r="DY275" s="65"/>
      <c r="DZ275" s="65"/>
      <c r="EA275" s="65"/>
      <c r="EB275" s="65"/>
      <c r="EC275" s="65"/>
      <c r="ED275" s="65"/>
      <c r="EE275" s="65"/>
      <c r="EF275" s="65"/>
      <c r="EG275" s="65"/>
      <c r="EH275" s="65"/>
      <c r="EI275" s="65"/>
      <c r="EJ275" s="65"/>
      <c r="EK275" s="65"/>
      <c r="EL275" s="65"/>
      <c r="EM275" s="65"/>
      <c r="EN275" s="65"/>
      <c r="EO275" s="65"/>
      <c r="EP275" s="65"/>
      <c r="EQ275" s="65"/>
      <c r="ER275" s="65"/>
      <c r="ES275" s="65"/>
      <c r="ET275" s="65"/>
      <c r="EU275" s="65"/>
      <c r="EV275" s="65"/>
      <c r="EW275" s="65"/>
      <c r="EX275" s="65"/>
      <c r="EY275" s="65"/>
      <c r="EZ275" s="65"/>
      <c r="FA275" s="65"/>
      <c r="FB275" s="65"/>
      <c r="FC275" s="65"/>
      <c r="FD275" s="65"/>
      <c r="FE275" s="65"/>
      <c r="FF275" s="65"/>
      <c r="FG275" s="65"/>
      <c r="FH275" s="65"/>
      <c r="FI275" s="65"/>
      <c r="FJ275" s="65"/>
      <c r="FK275" s="65"/>
      <c r="FL275" s="65"/>
      <c r="FM275" s="65"/>
      <c r="FN275" s="65"/>
      <c r="FO275" s="65"/>
      <c r="FP275" s="65"/>
      <c r="FQ275" s="65"/>
      <c r="FR275" s="65"/>
      <c r="FS275" s="65"/>
      <c r="FT275" s="65"/>
      <c r="FU275" s="65"/>
      <c r="FV275" s="65"/>
      <c r="FW275" s="65"/>
      <c r="FX275" s="65"/>
      <c r="FY275" s="65"/>
      <c r="FZ275" s="65"/>
      <c r="GA275" s="65"/>
      <c r="GB275" s="65"/>
      <c r="GC275" s="65"/>
      <c r="GD275" s="65"/>
      <c r="GE275" s="65"/>
      <c r="GF275" s="65"/>
      <c r="GG275" s="65"/>
      <c r="GH275" s="65"/>
      <c r="GI275" s="65"/>
      <c r="GJ275" s="65"/>
      <c r="GK275" s="65"/>
      <c r="GL275" s="65"/>
      <c r="GM275" s="65"/>
      <c r="GN275" s="65"/>
      <c r="GO275" s="65"/>
      <c r="GP275" s="65"/>
      <c r="GQ275" s="65"/>
      <c r="GR275" s="65"/>
      <c r="GS275" s="65"/>
      <c r="GT275" s="65"/>
      <c r="GU275" s="65"/>
      <c r="GV275" s="65"/>
      <c r="GW275" s="65"/>
      <c r="GX275" s="65"/>
      <c r="GY275" s="65"/>
      <c r="GZ275" s="65"/>
      <c r="HA275" s="65"/>
      <c r="HB275" s="65"/>
      <c r="HC275" s="65"/>
      <c r="HD275" s="65"/>
      <c r="HE275" s="65"/>
      <c r="HF275" s="65"/>
      <c r="HG275" s="65"/>
      <c r="HH275" s="65"/>
      <c r="HI275" s="65"/>
      <c r="HJ275" s="65"/>
      <c r="HK275" s="65"/>
      <c r="HL275" s="65"/>
      <c r="HM275" s="65"/>
      <c r="HN275" s="65"/>
      <c r="HO275" s="65"/>
      <c r="HP275" s="65"/>
      <c r="HQ275" s="65"/>
      <c r="HR275" s="65"/>
      <c r="HS275" s="65"/>
      <c r="HT275" s="65"/>
      <c r="HU275" s="65"/>
      <c r="HV275" s="65"/>
      <c r="HW275" s="65"/>
      <c r="HX275" s="65"/>
      <c r="HY275" s="65"/>
      <c r="HZ275" s="65"/>
      <c r="IA275" s="65"/>
      <c r="IB275" s="65"/>
      <c r="IC275" s="65"/>
      <c r="ID275" s="65"/>
      <c r="IE275" s="65"/>
      <c r="IF275" s="65"/>
      <c r="IG275" s="65"/>
      <c r="IH275" s="65"/>
      <c r="II275" s="65"/>
      <c r="IJ275" s="65"/>
      <c r="IK275" s="65"/>
      <c r="IL275" s="65"/>
      <c r="IM275" s="65"/>
      <c r="IN275" s="65"/>
      <c r="IO275" s="65"/>
      <c r="IP275" s="65"/>
      <c r="IQ275" s="65"/>
      <c r="IR275" s="65"/>
      <c r="IS275" s="65"/>
      <c r="IT275" s="65"/>
      <c r="IU275" s="65"/>
      <c r="IV275" s="65"/>
      <c r="IW275" s="65"/>
      <c r="IX275" s="65"/>
      <c r="IY275" s="65"/>
      <c r="IZ275" s="65"/>
      <c r="JA275" s="65"/>
      <c r="JB275" s="65"/>
      <c r="JC275" s="65"/>
      <c r="JD275" s="65"/>
      <c r="JE275" s="65"/>
      <c r="JF275" s="65"/>
      <c r="JG275" s="65"/>
      <c r="JH275" s="65"/>
      <c r="JI275" s="65"/>
      <c r="JJ275" s="65"/>
      <c r="JK275" s="65"/>
      <c r="JL275" s="65"/>
      <c r="JM275" s="65"/>
      <c r="JN275" s="65"/>
      <c r="JO275" s="65"/>
      <c r="JP275" s="65"/>
      <c r="JQ275" s="65"/>
      <c r="JR275" s="65"/>
      <c r="JS275" s="65"/>
      <c r="JT275" s="65"/>
      <c r="JU275" s="65"/>
      <c r="JV275" s="65"/>
      <c r="JW275" s="65"/>
      <c r="JX275" s="65"/>
      <c r="JY275" s="65"/>
      <c r="JZ275" s="65"/>
      <c r="KA275" s="65"/>
      <c r="KB275" s="65"/>
      <c r="KC275" s="65"/>
      <c r="KD275" s="65"/>
      <c r="KE275" s="65"/>
      <c r="KF275" s="65"/>
      <c r="KG275" s="65"/>
      <c r="KH275" s="65"/>
      <c r="KI275" s="65"/>
      <c r="KJ275" s="65"/>
      <c r="KK275" s="65"/>
      <c r="KL275" s="65"/>
      <c r="KM275" s="65"/>
      <c r="KN275" s="65"/>
      <c r="KO275" s="65"/>
      <c r="KP275" s="65"/>
      <c r="KQ275" s="65"/>
      <c r="KR275" s="65"/>
      <c r="KS275" s="65"/>
      <c r="KT275" s="65"/>
      <c r="KU275" s="65"/>
      <c r="KV275" s="65"/>
      <c r="KW275" s="65"/>
      <c r="KX275" s="65"/>
      <c r="KY275" s="65"/>
      <c r="KZ275" s="65"/>
      <c r="LA275" s="65"/>
      <c r="LB275" s="65"/>
      <c r="LC275" s="65"/>
      <c r="LD275" s="65"/>
      <c r="LE275" s="65"/>
      <c r="LF275" s="65"/>
      <c r="LG275" s="65"/>
      <c r="LH275" s="65"/>
      <c r="LI275" s="65"/>
      <c r="LJ275" s="65"/>
      <c r="LK275" s="65"/>
      <c r="LL275" s="65"/>
      <c r="LM275" s="65"/>
      <c r="LN275" s="65"/>
      <c r="LO275" s="65"/>
      <c r="LP275" s="65"/>
      <c r="LQ275" s="65"/>
      <c r="LR275" s="65"/>
      <c r="LS275" s="65"/>
      <c r="LT275" s="65"/>
      <c r="LU275" s="65"/>
      <c r="LV275" s="65"/>
      <c r="LW275" s="65"/>
      <c r="LX275" s="65"/>
      <c r="LY275" s="65"/>
      <c r="LZ275" s="65"/>
      <c r="MA275" s="65"/>
      <c r="MB275" s="65"/>
      <c r="MC275" s="65"/>
      <c r="MD275" s="65"/>
      <c r="ME275" s="65"/>
      <c r="MF275" s="65"/>
      <c r="MG275" s="65"/>
      <c r="MH275" s="65"/>
      <c r="MI275" s="65"/>
      <c r="MJ275" s="65"/>
      <c r="MK275" s="65"/>
      <c r="ML275" s="65"/>
      <c r="MM275" s="65"/>
      <c r="MN275" s="65"/>
      <c r="MO275" s="65"/>
      <c r="MP275" s="65"/>
      <c r="MQ275" s="65"/>
      <c r="MR275" s="65"/>
      <c r="MS275" s="65"/>
      <c r="MT275" s="65"/>
      <c r="MU275" s="65"/>
      <c r="MV275" s="65"/>
      <c r="MW275" s="65"/>
      <c r="MX275" s="65"/>
      <c r="MY275" s="65"/>
      <c r="MZ275" s="65"/>
      <c r="NA275" s="65"/>
      <c r="NB275" s="65"/>
      <c r="NC275" s="65"/>
      <c r="ND275" s="65"/>
      <c r="NE275" s="65"/>
      <c r="NF275" s="65"/>
      <c r="NG275" s="65"/>
      <c r="NH275" s="65"/>
      <c r="NI275" s="65"/>
      <c r="NJ275" s="65"/>
      <c r="NK275" s="65"/>
      <c r="NL275" s="65"/>
      <c r="NM275" s="65"/>
      <c r="NN275" s="65"/>
      <c r="NO275" s="65"/>
      <c r="NP275" s="65"/>
      <c r="NQ275" s="65"/>
      <c r="NR275" s="65"/>
      <c r="NS275" s="65"/>
      <c r="NT275" s="65"/>
      <c r="NU275" s="65"/>
      <c r="NV275" s="65"/>
      <c r="NW275" s="65"/>
      <c r="NX275" s="65"/>
      <c r="NY275" s="65"/>
      <c r="NZ275" s="65"/>
      <c r="OA275" s="65"/>
      <c r="OB275" s="65"/>
      <c r="OC275" s="65"/>
      <c r="OD275" s="65"/>
      <c r="OE275" s="65"/>
      <c r="OF275" s="65"/>
      <c r="OG275" s="65"/>
      <c r="OH275" s="65"/>
      <c r="OI275" s="65"/>
      <c r="OJ275" s="65"/>
      <c r="OK275" s="65"/>
      <c r="OL275" s="65"/>
      <c r="OM275" s="65"/>
      <c r="ON275" s="65"/>
      <c r="OO275" s="65"/>
      <c r="OP275" s="65"/>
      <c r="OQ275" s="65"/>
      <c r="OR275" s="65"/>
      <c r="OS275" s="65"/>
      <c r="OT275" s="65"/>
      <c r="OU275" s="65"/>
      <c r="OV275" s="65"/>
      <c r="OW275" s="65"/>
      <c r="OX275" s="65"/>
      <c r="OY275" s="65"/>
      <c r="OZ275" s="65"/>
      <c r="PA275" s="65"/>
      <c r="PB275" s="65"/>
      <c r="PC275" s="65"/>
      <c r="PD275" s="65"/>
      <c r="PE275" s="65"/>
      <c r="PF275" s="65"/>
      <c r="PG275" s="65"/>
      <c r="PH275" s="65"/>
      <c r="PI275" s="65"/>
      <c r="PJ275" s="65"/>
      <c r="PK275" s="65"/>
      <c r="PL275" s="65"/>
      <c r="PM275" s="65"/>
      <c r="PN275" s="65"/>
      <c r="PO275" s="65"/>
      <c r="PP275" s="65"/>
      <c r="PQ275" s="65"/>
      <c r="PR275" s="65"/>
      <c r="PS275" s="65"/>
      <c r="PT275" s="65"/>
      <c r="PU275" s="65"/>
      <c r="PV275" s="65"/>
      <c r="PW275" s="65"/>
      <c r="PX275" s="65"/>
      <c r="PY275" s="65"/>
      <c r="PZ275" s="65"/>
      <c r="QA275" s="65"/>
      <c r="QB275" s="65"/>
      <c r="QC275" s="65"/>
      <c r="QD275" s="65"/>
      <c r="QE275" s="65"/>
      <c r="QF275" s="65"/>
      <c r="QG275" s="65"/>
      <c r="QH275" s="65"/>
      <c r="QI275" s="65"/>
      <c r="QJ275" s="65"/>
      <c r="QK275" s="65"/>
      <c r="QL275" s="65"/>
      <c r="QM275" s="65"/>
      <c r="QN275" s="65"/>
      <c r="QO275" s="65"/>
      <c r="QP275" s="65"/>
      <c r="QQ275" s="65"/>
      <c r="QR275" s="65"/>
      <c r="QS275" s="65"/>
      <c r="QT275" s="65"/>
      <c r="QU275" s="65"/>
      <c r="QV275" s="65"/>
      <c r="QW275" s="65"/>
      <c r="QX275" s="65"/>
      <c r="QY275" s="65"/>
      <c r="QZ275" s="65"/>
      <c r="RA275" s="65"/>
      <c r="RB275" s="65"/>
      <c r="RC275" s="65"/>
      <c r="RD275" s="65"/>
      <c r="RE275" s="65"/>
      <c r="RF275" s="65"/>
      <c r="RG275" s="65"/>
      <c r="RH275" s="65"/>
      <c r="RI275" s="65"/>
      <c r="RJ275" s="65"/>
      <c r="RK275" s="65"/>
      <c r="RL275" s="65"/>
      <c r="RM275" s="65"/>
      <c r="RN275" s="65"/>
      <c r="RO275" s="65"/>
      <c r="RP275" s="65"/>
      <c r="RQ275" s="65"/>
      <c r="RR275" s="65"/>
      <c r="RS275" s="65"/>
      <c r="RT275" s="65"/>
      <c r="RU275" s="65"/>
      <c r="RV275" s="65"/>
      <c r="RW275" s="65"/>
      <c r="RX275" s="65"/>
      <c r="RY275" s="65"/>
      <c r="RZ275" s="65"/>
      <c r="SA275" s="65"/>
      <c r="SB275" s="65"/>
      <c r="SC275" s="65"/>
      <c r="SD275" s="65"/>
      <c r="SE275" s="65"/>
      <c r="SF275" s="65"/>
      <c r="SG275" s="65"/>
      <c r="SH275" s="65"/>
      <c r="SI275" s="65"/>
      <c r="SJ275" s="65"/>
      <c r="SK275" s="65"/>
      <c r="SL275" s="65"/>
      <c r="SM275" s="65"/>
      <c r="SN275" s="65"/>
      <c r="SO275" s="65"/>
      <c r="SP275" s="65"/>
      <c r="SQ275" s="65"/>
      <c r="SR275" s="65"/>
      <c r="SS275" s="65"/>
      <c r="ST275" s="65"/>
      <c r="SU275" s="65"/>
      <c r="SV275" s="65"/>
      <c r="SW275" s="65"/>
      <c r="SX275" s="65"/>
      <c r="SY275" s="65"/>
      <c r="SZ275" s="65"/>
      <c r="TA275" s="65"/>
      <c r="TB275" s="65"/>
      <c r="TC275" s="65"/>
      <c r="TD275" s="65"/>
      <c r="TE275" s="65"/>
      <c r="TF275" s="65"/>
      <c r="TG275" s="65"/>
      <c r="TH275" s="65"/>
      <c r="TI275" s="65"/>
      <c r="TJ275" s="65"/>
      <c r="TK275" s="65"/>
      <c r="TL275" s="65"/>
      <c r="TM275" s="65"/>
      <c r="TN275" s="65"/>
      <c r="TO275" s="65"/>
      <c r="TP275" s="65"/>
      <c r="TQ275" s="65"/>
      <c r="TR275" s="65"/>
      <c r="TS275" s="65"/>
      <c r="TT275" s="65"/>
      <c r="TU275" s="65"/>
      <c r="TV275" s="65"/>
      <c r="TW275" s="65"/>
      <c r="TX275" s="65"/>
      <c r="TY275" s="65"/>
      <c r="TZ275" s="65"/>
      <c r="UA275" s="65"/>
      <c r="UB275" s="65"/>
      <c r="UC275" s="65"/>
      <c r="UD275" s="65"/>
      <c r="UE275" s="65"/>
      <c r="UF275" s="65"/>
      <c r="UG275" s="65"/>
      <c r="UH275" s="1" t="s">
        <v>141</v>
      </c>
    </row>
    <row r="276" spans="1:555">
      <c r="C276" s="2"/>
      <c r="D276" s="2"/>
      <c r="E276" s="2"/>
      <c r="F276" s="2"/>
      <c r="G276" s="2"/>
      <c r="UG276" s="2"/>
      <c r="UH276" s="2"/>
    </row>
    <row r="277" spans="1:555">
      <c r="C277" s="2"/>
      <c r="D277" s="2"/>
      <c r="E277" s="2"/>
      <c r="F277" s="2"/>
      <c r="G277" s="2"/>
      <c r="UG277" s="2"/>
      <c r="UH277" s="2"/>
    </row>
    <row r="278" spans="1:555">
      <c r="C278" s="2"/>
      <c r="D278" s="2"/>
      <c r="E278" s="2"/>
      <c r="F278" s="2"/>
      <c r="G278" s="2"/>
      <c r="UG278" s="2"/>
      <c r="UH278" s="2"/>
    </row>
    <row r="279" spans="1:555">
      <c r="C279" s="2"/>
      <c r="D279" s="2"/>
      <c r="E279" s="2"/>
      <c r="F279" s="2"/>
      <c r="G279" s="2"/>
      <c r="UG279" s="2"/>
      <c r="UH279" s="2"/>
    </row>
    <row r="280" spans="1:555">
      <c r="C280" s="2"/>
      <c r="D280" s="2"/>
      <c r="E280" s="2"/>
      <c r="F280" s="2"/>
      <c r="G280" s="2"/>
      <c r="UG280" s="2"/>
      <c r="UH280" s="2"/>
    </row>
    <row r="281" spans="1:555" ht="11.25" customHeight="1">
      <c r="A281" s="733" t="s">
        <v>148</v>
      </c>
      <c r="B281" s="65">
        <v>2005</v>
      </c>
      <c r="C281" s="43">
        <v>1093975586629</v>
      </c>
      <c r="D281" s="43">
        <v>567338241579</v>
      </c>
      <c r="E281" s="43">
        <v>460936711252</v>
      </c>
      <c r="F281" s="43">
        <v>153078286</v>
      </c>
      <c r="G281" s="43">
        <v>10550000</v>
      </c>
      <c r="H281" s="43">
        <v>196811264067</v>
      </c>
      <c r="I281" s="43">
        <v>196811264067</v>
      </c>
      <c r="J281" s="43">
        <v>0</v>
      </c>
      <c r="K281" s="43">
        <v>0</v>
      </c>
      <c r="L281" s="43">
        <v>25400841837</v>
      </c>
      <c r="M281" s="43">
        <v>152183450000</v>
      </c>
      <c r="N281" s="43">
        <v>152183450000</v>
      </c>
      <c r="O281" s="43">
        <v>0</v>
      </c>
      <c r="P281" s="43">
        <v>19840635367</v>
      </c>
      <c r="Q281" s="43">
        <v>17332262269</v>
      </c>
      <c r="R281" s="43">
        <v>24404547713</v>
      </c>
      <c r="S281" s="43">
        <v>106401530327</v>
      </c>
      <c r="T281" s="43">
        <v>75642360798</v>
      </c>
      <c r="U281" s="43">
        <v>0</v>
      </c>
      <c r="V281" s="43">
        <v>75642360798</v>
      </c>
      <c r="W281" s="43">
        <v>1624528367</v>
      </c>
      <c r="X281" s="43">
        <v>5244721083</v>
      </c>
      <c r="Y281" s="43">
        <v>493889663</v>
      </c>
      <c r="Z281" s="43"/>
      <c r="AA281" s="43"/>
      <c r="AB281" s="43">
        <v>304630186</v>
      </c>
      <c r="AC281" s="43">
        <v>618406959</v>
      </c>
      <c r="AD281" s="43">
        <v>22455748623</v>
      </c>
      <c r="AE281" s="43">
        <v>0</v>
      </c>
      <c r="AF281" s="43">
        <v>0</v>
      </c>
      <c r="AG281" s="43">
        <v>0</v>
      </c>
      <c r="AH281" s="43">
        <v>0</v>
      </c>
      <c r="AI281" s="43">
        <v>526637345050</v>
      </c>
      <c r="AJ281" s="43">
        <v>620991561</v>
      </c>
      <c r="AK281" s="43">
        <v>0</v>
      </c>
      <c r="AL281" s="43">
        <v>7104645</v>
      </c>
      <c r="AM281" s="43">
        <v>613886916</v>
      </c>
      <c r="AN281" s="43">
        <v>0</v>
      </c>
      <c r="AO281" s="43">
        <v>14602019163</v>
      </c>
      <c r="AP281" s="43">
        <v>13419600000</v>
      </c>
      <c r="AQ281" s="43">
        <v>2379896</v>
      </c>
      <c r="AR281" s="43">
        <v>37869625</v>
      </c>
      <c r="AS281" s="43">
        <v>1775135</v>
      </c>
      <c r="AT281" s="43">
        <v>3581175</v>
      </c>
      <c r="AU281" s="43">
        <v>42200000</v>
      </c>
      <c r="AV281" s="43">
        <v>1055000000</v>
      </c>
      <c r="AW281" s="43">
        <v>39613332</v>
      </c>
      <c r="AX281" s="43">
        <v>0</v>
      </c>
      <c r="AY281" s="43">
        <v>0</v>
      </c>
      <c r="AZ281" s="43">
        <v>0</v>
      </c>
      <c r="BA281" s="43">
        <v>0</v>
      </c>
      <c r="BB281" s="43">
        <v>0</v>
      </c>
      <c r="BC281" s="43">
        <v>0</v>
      </c>
      <c r="BD281" s="43">
        <v>22498999238</v>
      </c>
      <c r="BE281" s="43">
        <v>60408511</v>
      </c>
      <c r="BF281" s="43">
        <v>18101855793</v>
      </c>
      <c r="BG281" s="43">
        <v>4149696986</v>
      </c>
      <c r="BH281" s="43">
        <v>17484797</v>
      </c>
      <c r="BI281" s="43">
        <v>54649</v>
      </c>
      <c r="BJ281" s="43">
        <v>105500</v>
      </c>
      <c r="BK281" s="43">
        <v>2321653</v>
      </c>
      <c r="BL281" s="43">
        <v>68895633</v>
      </c>
      <c r="BM281" s="43">
        <v>0</v>
      </c>
      <c r="BN281" s="43">
        <v>66051660</v>
      </c>
      <c r="BO281" s="43">
        <v>315806</v>
      </c>
      <c r="BP281" s="43">
        <v>52750</v>
      </c>
      <c r="BQ281" s="43">
        <v>0</v>
      </c>
      <c r="BR281" s="43">
        <v>105500</v>
      </c>
      <c r="BS281" s="43">
        <v>0</v>
      </c>
      <c r="BT281" s="43">
        <v>355533885</v>
      </c>
      <c r="BU281" s="43">
        <v>2853718</v>
      </c>
      <c r="BV281" s="43">
        <v>20355167</v>
      </c>
      <c r="BW281" s="43">
        <v>3165000</v>
      </c>
      <c r="BX281" s="43">
        <v>105500000</v>
      </c>
      <c r="BY281" s="43">
        <v>223660000</v>
      </c>
      <c r="BZ281" s="43"/>
      <c r="CA281" s="43"/>
      <c r="CB281" s="43"/>
      <c r="CC281" s="43">
        <v>899293441</v>
      </c>
      <c r="CD281" s="43">
        <v>6141219</v>
      </c>
      <c r="CE281" s="43">
        <v>31068794011</v>
      </c>
      <c r="CF281" s="43">
        <v>610307619</v>
      </c>
      <c r="CG281" s="43">
        <v>22349141100</v>
      </c>
      <c r="CH281" s="43">
        <v>585290312</v>
      </c>
      <c r="CI281" s="43">
        <v>302619301</v>
      </c>
      <c r="CJ281" s="43">
        <v>12430121</v>
      </c>
      <c r="CK281" s="43">
        <v>156674198</v>
      </c>
      <c r="CL281" s="43">
        <v>38393731</v>
      </c>
      <c r="CM281" s="43">
        <v>7919967</v>
      </c>
      <c r="CN281" s="43">
        <v>292446</v>
      </c>
      <c r="CO281" s="43">
        <v>13303807</v>
      </c>
      <c r="CP281" s="43">
        <v>65710026</v>
      </c>
      <c r="CQ281" s="43">
        <v>0</v>
      </c>
      <c r="CR281" s="43">
        <v>0</v>
      </c>
      <c r="CS281" s="43">
        <v>6954031156</v>
      </c>
      <c r="CT281" s="43">
        <v>1922131747</v>
      </c>
      <c r="CU281" s="43">
        <v>223602094</v>
      </c>
      <c r="CV281" s="43">
        <v>455760000</v>
      </c>
      <c r="CW281" s="43">
        <v>379800000</v>
      </c>
      <c r="CX281" s="43">
        <v>105414419</v>
      </c>
      <c r="CY281" s="43">
        <v>63771931</v>
      </c>
      <c r="CZ281" s="43">
        <v>2872702048</v>
      </c>
      <c r="DA281" s="43">
        <v>2089864852</v>
      </c>
      <c r="DB281" s="43">
        <v>438186099</v>
      </c>
      <c r="DC281" s="43">
        <v>3648405</v>
      </c>
      <c r="DD281" s="43">
        <v>341002692</v>
      </c>
      <c r="DE281" s="43">
        <v>0</v>
      </c>
      <c r="DF281" s="43">
        <v>0</v>
      </c>
      <c r="DG281" s="43">
        <v>0</v>
      </c>
      <c r="DH281" s="43">
        <v>0</v>
      </c>
      <c r="DI281" s="43">
        <v>43842416</v>
      </c>
      <c r="DJ281" s="43">
        <v>787866</v>
      </c>
      <c r="DK281" s="43">
        <v>43054550</v>
      </c>
      <c r="DL281" s="43">
        <v>923070858</v>
      </c>
      <c r="DM281" s="43">
        <v>8668351446</v>
      </c>
      <c r="DN281" s="43">
        <v>718262066</v>
      </c>
      <c r="DO281" s="43">
        <v>314920730</v>
      </c>
      <c r="DP281" s="43">
        <v>84189053</v>
      </c>
      <c r="DQ281" s="43">
        <v>230731677</v>
      </c>
      <c r="DR281" s="43">
        <v>5602994004</v>
      </c>
      <c r="DS281" s="43">
        <v>86506989</v>
      </c>
      <c r="DT281" s="43">
        <v>73210731</v>
      </c>
      <c r="DU281" s="43">
        <v>10189567</v>
      </c>
      <c r="DV281" s="43">
        <v>3106691</v>
      </c>
      <c r="DW281" s="43">
        <v>912324731</v>
      </c>
      <c r="DX281" s="43">
        <v>36726594</v>
      </c>
      <c r="DY281" s="43">
        <v>43719849</v>
      </c>
      <c r="DZ281" s="43">
        <v>47904423</v>
      </c>
      <c r="EA281" s="43">
        <v>725524299</v>
      </c>
      <c r="EB281" s="43">
        <v>58449566</v>
      </c>
      <c r="EC281" s="43">
        <v>1088755521</v>
      </c>
      <c r="ED281" s="43">
        <v>6817153</v>
      </c>
      <c r="EE281" s="43">
        <v>1029188368</v>
      </c>
      <c r="EF281" s="43">
        <v>52750000</v>
      </c>
      <c r="EG281" s="43">
        <v>110110561</v>
      </c>
      <c r="EH281" s="43">
        <v>99682022</v>
      </c>
      <c r="EI281" s="43">
        <v>10046604</v>
      </c>
      <c r="EJ281" s="43">
        <v>381935</v>
      </c>
      <c r="EK281" s="43">
        <v>520693525</v>
      </c>
      <c r="EL281" s="43">
        <v>202861807</v>
      </c>
      <c r="EM281" s="43">
        <v>18431042</v>
      </c>
      <c r="EN281" s="43">
        <v>24857125</v>
      </c>
      <c r="EO281" s="43">
        <v>58776458</v>
      </c>
      <c r="EP281" s="43">
        <v>33549000</v>
      </c>
      <c r="EQ281" s="43">
        <v>6709800</v>
      </c>
      <c r="ER281" s="43">
        <v>775988</v>
      </c>
      <c r="ES281" s="43">
        <v>10724944</v>
      </c>
      <c r="ET281" s="43">
        <v>7016726</v>
      </c>
      <c r="EU281" s="43">
        <v>133059</v>
      </c>
      <c r="EV281" s="43">
        <v>3884374</v>
      </c>
      <c r="EW281" s="43">
        <v>497505144</v>
      </c>
      <c r="EX281" s="43">
        <v>4064493</v>
      </c>
      <c r="EY281" s="43">
        <v>246237587</v>
      </c>
      <c r="EZ281" s="43">
        <v>135664877</v>
      </c>
      <c r="FA281" s="43">
        <v>111538187</v>
      </c>
      <c r="FB281" s="43">
        <v>26253770</v>
      </c>
      <c r="FC281" s="43">
        <v>2785517</v>
      </c>
      <c r="FD281" s="43">
        <v>2727914</v>
      </c>
      <c r="FE281" s="43">
        <v>13717180</v>
      </c>
      <c r="FF281" s="43">
        <v>2032669287</v>
      </c>
      <c r="FG281" s="43">
        <v>2032174646</v>
      </c>
      <c r="FH281" s="43">
        <v>14623070</v>
      </c>
      <c r="FI281" s="43">
        <v>1769565721</v>
      </c>
      <c r="FJ281" s="43">
        <v>215475712</v>
      </c>
      <c r="FK281" s="43">
        <v>83771309</v>
      </c>
      <c r="FL281" s="43">
        <v>1271098</v>
      </c>
      <c r="FM281" s="43">
        <v>1646295</v>
      </c>
      <c r="FN281" s="43">
        <v>10207381</v>
      </c>
      <c r="FO281" s="43">
        <v>118579629</v>
      </c>
      <c r="FP281" s="43">
        <v>31327224</v>
      </c>
      <c r="FQ281" s="43">
        <v>1182919</v>
      </c>
      <c r="FR281" s="43">
        <v>2646469646</v>
      </c>
      <c r="FS281" s="43">
        <v>743705085</v>
      </c>
      <c r="FT281" s="43">
        <v>400267</v>
      </c>
      <c r="FU281" s="43">
        <v>57272084</v>
      </c>
      <c r="FV281" s="43">
        <v>519501062</v>
      </c>
      <c r="FW281" s="43">
        <v>15656200</v>
      </c>
      <c r="FX281" s="43">
        <v>503844862</v>
      </c>
      <c r="FY281" s="43">
        <v>7503346</v>
      </c>
      <c r="FZ281" s="43">
        <v>6264264</v>
      </c>
      <c r="GA281" s="43">
        <v>122415188</v>
      </c>
      <c r="GB281" s="43">
        <v>30348874</v>
      </c>
      <c r="GC281" s="43">
        <v>122976864</v>
      </c>
      <c r="GD281" s="43">
        <v>6850544</v>
      </c>
      <c r="GE281" s="43">
        <v>75662742</v>
      </c>
      <c r="GF281" s="43">
        <v>40463578</v>
      </c>
      <c r="GG281" s="43">
        <v>3578560</v>
      </c>
      <c r="GH281" s="43">
        <v>2110000</v>
      </c>
      <c r="GI281" s="43">
        <v>763012648</v>
      </c>
      <c r="GJ281" s="43">
        <v>231292648</v>
      </c>
      <c r="GK281" s="43">
        <v>531720000</v>
      </c>
      <c r="GL281" s="43">
        <v>1011086489</v>
      </c>
      <c r="GM281" s="43">
        <v>69047989</v>
      </c>
      <c r="GN281" s="43">
        <v>46992759</v>
      </c>
      <c r="GO281" s="43">
        <v>6709800</v>
      </c>
      <c r="GP281" s="43">
        <v>282599358</v>
      </c>
      <c r="GQ281" s="43">
        <v>360740818</v>
      </c>
      <c r="GR281" s="43">
        <v>1615935</v>
      </c>
      <c r="GS281" s="43">
        <v>238131277</v>
      </c>
      <c r="GT281" s="43">
        <v>5248553</v>
      </c>
      <c r="GU281" s="43">
        <v>60262104132</v>
      </c>
      <c r="GV281" s="43">
        <v>460244356</v>
      </c>
      <c r="GW281" s="43">
        <v>10390074</v>
      </c>
      <c r="GX281" s="43">
        <v>1934386767</v>
      </c>
      <c r="GY281" s="43">
        <v>2336848329</v>
      </c>
      <c r="GZ281" s="43">
        <v>994218044</v>
      </c>
      <c r="HA281" s="43">
        <v>5275000</v>
      </c>
      <c r="HB281" s="43">
        <v>0</v>
      </c>
      <c r="HC281" s="43">
        <v>207426000</v>
      </c>
      <c r="HD281" s="43">
        <v>6913516187</v>
      </c>
      <c r="HE281" s="43">
        <v>0</v>
      </c>
      <c r="HF281" s="43">
        <v>0</v>
      </c>
      <c r="HG281" s="43">
        <v>0</v>
      </c>
      <c r="HH281" s="30">
        <f>HJ281+HN281</f>
        <v>0</v>
      </c>
      <c r="HI281" s="30">
        <f>HK281+HO281</f>
        <v>0</v>
      </c>
      <c r="HJ281" s="43">
        <v>0</v>
      </c>
      <c r="HK281" s="43">
        <v>0</v>
      </c>
      <c r="HL281" s="43">
        <v>0</v>
      </c>
      <c r="HM281" s="43"/>
      <c r="HN281" s="43"/>
      <c r="HO281" s="43"/>
      <c r="HP281" s="43">
        <v>153464523</v>
      </c>
      <c r="HQ281" s="43">
        <v>10728521</v>
      </c>
      <c r="HR281" s="43">
        <v>72602358</v>
      </c>
      <c r="HS281" s="43">
        <v>70133644</v>
      </c>
      <c r="HT281" s="43">
        <v>0</v>
      </c>
      <c r="HU281" s="43">
        <v>0</v>
      </c>
      <c r="HV281" s="43">
        <v>0</v>
      </c>
      <c r="HW281" s="43">
        <v>0</v>
      </c>
      <c r="HX281" s="43">
        <f t="shared" ref="HX281" si="169">HH281</f>
        <v>0</v>
      </c>
      <c r="HY281" s="43">
        <f t="shared" ref="HY281" si="170">HI281</f>
        <v>0</v>
      </c>
      <c r="HZ281" s="43">
        <v>382730448528</v>
      </c>
      <c r="IA281" s="43">
        <v>357666103574</v>
      </c>
      <c r="IB281" s="43">
        <v>357666103574</v>
      </c>
      <c r="IC281" s="43">
        <v>25466641651</v>
      </c>
      <c r="ID281" s="43">
        <v>0</v>
      </c>
      <c r="IE281" s="43">
        <v>0</v>
      </c>
      <c r="IF281" s="43">
        <v>0</v>
      </c>
      <c r="IG281" s="43">
        <v>280966426764</v>
      </c>
      <c r="IH281" s="43">
        <v>242922056632</v>
      </c>
      <c r="II281" s="43">
        <v>27294512604</v>
      </c>
      <c r="IJ281" s="43">
        <v>10749857528</v>
      </c>
      <c r="IK281" s="43">
        <v>0</v>
      </c>
      <c r="IL281" s="43">
        <v>37902800582</v>
      </c>
      <c r="IM281" s="43">
        <v>17266831376</v>
      </c>
      <c r="IN281" s="43">
        <v>1684568915</v>
      </c>
      <c r="IO281" s="43">
        <v>1263426686</v>
      </c>
      <c r="IP281" s="43">
        <v>17687973605</v>
      </c>
      <c r="IQ281" s="43">
        <v>0</v>
      </c>
      <c r="IR281" s="43">
        <v>0</v>
      </c>
      <c r="IS281" s="43">
        <v>0</v>
      </c>
      <c r="IT281" s="43">
        <v>0</v>
      </c>
      <c r="IU281" s="43">
        <v>0</v>
      </c>
      <c r="IV281" s="43">
        <v>1290264181</v>
      </c>
      <c r="IW281" s="43">
        <v>0</v>
      </c>
      <c r="IX281" s="43">
        <v>4063411860</v>
      </c>
      <c r="IY281" s="43">
        <v>2993619960</v>
      </c>
      <c r="IZ281" s="43">
        <v>5300000</v>
      </c>
      <c r="JA281" s="43">
        <v>1906840000</v>
      </c>
      <c r="JB281" s="43">
        <v>917000000</v>
      </c>
      <c r="JC281" s="43">
        <v>1153798576</v>
      </c>
      <c r="JD281" s="43">
        <v>1000000000</v>
      </c>
      <c r="JE281" s="43">
        <v>0</v>
      </c>
      <c r="JF281" s="43">
        <v>0</v>
      </c>
      <c r="JG281" s="43">
        <v>0</v>
      </c>
      <c r="JH281" s="43">
        <v>0</v>
      </c>
      <c r="JI281" s="43">
        <v>0</v>
      </c>
      <c r="JJ281" s="43">
        <v>0</v>
      </c>
      <c r="JK281" s="43">
        <v>0</v>
      </c>
      <c r="JL281" s="43"/>
      <c r="JM281" s="43">
        <v>85000000</v>
      </c>
      <c r="JN281" s="43">
        <v>0</v>
      </c>
      <c r="JO281" s="43">
        <v>10636776418</v>
      </c>
      <c r="JP281" s="43">
        <v>9757892398</v>
      </c>
      <c r="JQ281" s="43">
        <v>107317828</v>
      </c>
      <c r="JR281" s="43">
        <v>488647400</v>
      </c>
      <c r="JS281" s="43">
        <v>3020000000</v>
      </c>
      <c r="JT281" s="43">
        <v>1500000000</v>
      </c>
      <c r="JU281" s="43">
        <v>36522528</v>
      </c>
      <c r="JV281" s="43">
        <v>0</v>
      </c>
      <c r="JW281" s="43">
        <v>0</v>
      </c>
      <c r="JX281" s="43">
        <v>0</v>
      </c>
      <c r="JY281" s="43">
        <v>0</v>
      </c>
      <c r="JZ281" s="43">
        <v>0</v>
      </c>
      <c r="KA281" s="43">
        <v>0</v>
      </c>
      <c r="KB281" s="43">
        <v>0</v>
      </c>
      <c r="KC281" s="43">
        <v>0</v>
      </c>
      <c r="KD281" s="43">
        <v>0</v>
      </c>
      <c r="KE281" s="43">
        <v>0</v>
      </c>
      <c r="KF281" s="43">
        <v>0</v>
      </c>
      <c r="KG281" s="43">
        <v>0</v>
      </c>
      <c r="KH281" s="43">
        <v>0</v>
      </c>
      <c r="KI281" s="43">
        <v>0</v>
      </c>
      <c r="KJ281" s="43">
        <v>0</v>
      </c>
      <c r="KK281" s="43">
        <v>0</v>
      </c>
      <c r="KL281" s="43">
        <v>0</v>
      </c>
      <c r="KM281" s="43">
        <v>15306452556</v>
      </c>
      <c r="KN281" s="43">
        <v>13462057200</v>
      </c>
      <c r="KO281" s="43">
        <v>451373924</v>
      </c>
      <c r="KP281" s="43">
        <v>386461295</v>
      </c>
      <c r="KQ281" s="43">
        <v>28854818</v>
      </c>
      <c r="KR281" s="43">
        <v>21665462</v>
      </c>
      <c r="KS281" s="43">
        <v>29227085</v>
      </c>
      <c r="KT281" s="43">
        <v>30988000</v>
      </c>
      <c r="KU281" s="43">
        <v>927356</v>
      </c>
      <c r="KV281" s="43">
        <v>510508000</v>
      </c>
      <c r="KW281" s="43">
        <v>0</v>
      </c>
      <c r="KX281" s="43">
        <v>7586818</v>
      </c>
      <c r="KY281" s="43">
        <v>259907975</v>
      </c>
      <c r="KZ281" s="43">
        <v>14103507</v>
      </c>
      <c r="LA281" s="43">
        <v>78557180</v>
      </c>
      <c r="LB281" s="43">
        <v>7085936</v>
      </c>
      <c r="LC281" s="43">
        <v>17148000</v>
      </c>
      <c r="LD281" s="43">
        <v>0</v>
      </c>
      <c r="LE281" s="43">
        <v>0</v>
      </c>
      <c r="LF281" s="43">
        <v>0</v>
      </c>
      <c r="LG281" s="43">
        <v>0</v>
      </c>
      <c r="LH281" s="43">
        <v>0</v>
      </c>
      <c r="LI281" s="43">
        <v>0</v>
      </c>
      <c r="LJ281" s="43">
        <v>0</v>
      </c>
      <c r="LK281" s="43">
        <v>0</v>
      </c>
      <c r="LL281" s="43">
        <v>0</v>
      </c>
      <c r="LM281" s="43">
        <v>0</v>
      </c>
      <c r="LN281" s="43">
        <v>0</v>
      </c>
      <c r="LO281" s="43">
        <v>0</v>
      </c>
      <c r="LP281" s="43">
        <v>0</v>
      </c>
      <c r="LQ281" s="43">
        <v>0</v>
      </c>
      <c r="LR281" s="43">
        <v>0</v>
      </c>
      <c r="LS281" s="43">
        <v>0</v>
      </c>
      <c r="LT281" s="43">
        <v>0</v>
      </c>
      <c r="LU281" s="43">
        <v>0</v>
      </c>
      <c r="LV281" s="43">
        <v>0</v>
      </c>
      <c r="LW281" s="43">
        <v>0</v>
      </c>
      <c r="LX281" s="43">
        <v>0</v>
      </c>
      <c r="LY281" s="43">
        <v>0</v>
      </c>
      <c r="LZ281" s="43">
        <v>0</v>
      </c>
      <c r="MA281" s="43">
        <v>0</v>
      </c>
      <c r="MB281" s="43">
        <v>0</v>
      </c>
      <c r="MC281" s="43">
        <v>0</v>
      </c>
      <c r="MD281" s="43">
        <v>0</v>
      </c>
      <c r="ME281" s="43">
        <v>0</v>
      </c>
      <c r="MF281" s="43">
        <v>0</v>
      </c>
      <c r="MG281" s="43">
        <v>0</v>
      </c>
      <c r="MH281" s="43">
        <v>0</v>
      </c>
      <c r="MI281" s="43">
        <v>0</v>
      </c>
      <c r="MJ281" s="43">
        <v>0</v>
      </c>
      <c r="MK281" s="43">
        <v>0</v>
      </c>
      <c r="ML281" s="43">
        <v>0</v>
      </c>
      <c r="MM281" s="43">
        <v>0</v>
      </c>
      <c r="MN281" s="43">
        <v>0</v>
      </c>
      <c r="MO281" s="43">
        <v>0</v>
      </c>
      <c r="MP281" s="43">
        <v>0</v>
      </c>
      <c r="MQ281" s="43">
        <v>1273305506</v>
      </c>
      <c r="MR281" s="43">
        <v>37980000</v>
      </c>
      <c r="MS281" s="43">
        <v>96830953019</v>
      </c>
      <c r="MT281" s="43">
        <v>0</v>
      </c>
      <c r="MU281" s="43">
        <v>0</v>
      </c>
      <c r="MV281" s="43">
        <v>27850498096</v>
      </c>
      <c r="MW281" s="43"/>
      <c r="MX281" s="43"/>
      <c r="MY281" s="43"/>
      <c r="MZ281" s="43">
        <v>36470329081</v>
      </c>
      <c r="NA281" s="43">
        <v>0</v>
      </c>
      <c r="NB281" s="43">
        <v>0</v>
      </c>
      <c r="NC281" s="43">
        <v>0</v>
      </c>
      <c r="ND281" s="43">
        <v>0</v>
      </c>
      <c r="NE281" s="43">
        <v>0</v>
      </c>
      <c r="NF281" s="43">
        <v>0</v>
      </c>
      <c r="NG281" s="43">
        <v>1582500000</v>
      </c>
      <c r="NH281" s="43">
        <v>0</v>
      </c>
      <c r="NI281" s="43">
        <v>0</v>
      </c>
      <c r="NJ281" s="43">
        <v>0</v>
      </c>
      <c r="NK281" s="43">
        <v>0</v>
      </c>
      <c r="NL281" s="43">
        <v>0</v>
      </c>
      <c r="NM281" s="43">
        <v>0</v>
      </c>
      <c r="NN281" s="43">
        <v>0</v>
      </c>
      <c r="NO281" s="43">
        <v>0</v>
      </c>
      <c r="NP281" s="43">
        <v>0</v>
      </c>
      <c r="NQ281" s="43">
        <v>0</v>
      </c>
      <c r="NR281" s="43">
        <v>0</v>
      </c>
      <c r="NS281" s="43">
        <v>0</v>
      </c>
      <c r="NT281" s="43">
        <v>0</v>
      </c>
      <c r="NU281" s="43">
        <v>1831494331</v>
      </c>
      <c r="NV281" s="43">
        <v>0</v>
      </c>
      <c r="NW281" s="43">
        <v>608869802</v>
      </c>
      <c r="NX281" s="43">
        <v>540341334</v>
      </c>
      <c r="NY281" s="43">
        <v>0</v>
      </c>
      <c r="NZ281" s="43">
        <v>0</v>
      </c>
      <c r="OA281" s="43">
        <v>0</v>
      </c>
      <c r="OB281" s="43">
        <v>0</v>
      </c>
      <c r="OC281" s="43">
        <v>0</v>
      </c>
      <c r="OD281" s="43">
        <v>0</v>
      </c>
      <c r="OE281" s="43">
        <v>0</v>
      </c>
      <c r="OF281" s="43">
        <v>0</v>
      </c>
      <c r="OG281" s="43">
        <v>0</v>
      </c>
      <c r="OH281" s="43">
        <v>0</v>
      </c>
      <c r="OI281" s="43">
        <v>0</v>
      </c>
      <c r="OJ281" s="43">
        <v>0</v>
      </c>
      <c r="OK281" s="43">
        <v>0</v>
      </c>
      <c r="OL281" s="43">
        <v>0</v>
      </c>
      <c r="OM281" s="43">
        <v>0</v>
      </c>
      <c r="ON281" s="43">
        <v>0</v>
      </c>
      <c r="OO281" s="43">
        <v>0</v>
      </c>
      <c r="OP281" s="43">
        <v>538061211</v>
      </c>
      <c r="OQ281" s="43">
        <v>19814344203</v>
      </c>
      <c r="OR281" s="43">
        <v>0</v>
      </c>
      <c r="OS281" s="43">
        <v>0</v>
      </c>
      <c r="OT281" s="43">
        <v>0</v>
      </c>
      <c r="OU281" s="43">
        <v>6974794307</v>
      </c>
      <c r="OV281" s="43">
        <v>0</v>
      </c>
      <c r="OW281" s="43">
        <v>0</v>
      </c>
      <c r="OX281" s="43">
        <v>125791170</v>
      </c>
      <c r="OY281" s="43">
        <v>0</v>
      </c>
      <c r="OZ281" s="43">
        <v>0</v>
      </c>
      <c r="PA281" s="43">
        <v>0</v>
      </c>
      <c r="PB281" s="43">
        <v>0</v>
      </c>
      <c r="PC281" s="43">
        <v>0</v>
      </c>
      <c r="PD281" s="43">
        <v>0</v>
      </c>
      <c r="PE281" s="43">
        <v>0</v>
      </c>
      <c r="PF281" s="43">
        <v>0</v>
      </c>
      <c r="PG281" s="43">
        <v>0</v>
      </c>
      <c r="PH281" s="43">
        <v>0</v>
      </c>
      <c r="PI281" s="43">
        <v>0</v>
      </c>
      <c r="PJ281" s="43">
        <v>0</v>
      </c>
      <c r="PK281" s="43">
        <v>27126072</v>
      </c>
      <c r="PL281" s="43">
        <v>0</v>
      </c>
      <c r="PM281" s="43">
        <v>0</v>
      </c>
      <c r="PN281" s="43">
        <v>0</v>
      </c>
      <c r="PO281" s="43">
        <v>0</v>
      </c>
      <c r="PP281" s="43">
        <v>0</v>
      </c>
      <c r="PQ281" s="43">
        <v>105500</v>
      </c>
      <c r="PR281" s="43">
        <v>0</v>
      </c>
      <c r="PS281" s="43">
        <v>0</v>
      </c>
      <c r="PT281" s="43">
        <v>0</v>
      </c>
      <c r="PU281" s="43">
        <v>0</v>
      </c>
      <c r="PV281" s="43">
        <v>0</v>
      </c>
      <c r="PW281" s="43">
        <v>0</v>
      </c>
      <c r="PX281" s="43">
        <v>0</v>
      </c>
      <c r="PY281" s="43">
        <v>0</v>
      </c>
      <c r="PZ281" s="43">
        <v>0</v>
      </c>
      <c r="QA281" s="43">
        <v>0</v>
      </c>
      <c r="QB281" s="43">
        <v>0</v>
      </c>
      <c r="QC281" s="43">
        <v>0</v>
      </c>
      <c r="QD281" s="43">
        <v>0</v>
      </c>
      <c r="QE281" s="43">
        <v>0</v>
      </c>
      <c r="QF281" s="43">
        <v>0</v>
      </c>
      <c r="QG281" s="43">
        <v>0</v>
      </c>
      <c r="QH281" s="43">
        <v>0</v>
      </c>
      <c r="QI281" s="43">
        <v>0</v>
      </c>
      <c r="QJ281" s="43">
        <v>0</v>
      </c>
      <c r="QK281" s="43">
        <v>0</v>
      </c>
      <c r="QL281" s="43">
        <v>0</v>
      </c>
      <c r="QM281" s="43">
        <v>0</v>
      </c>
      <c r="QN281" s="43">
        <v>0</v>
      </c>
      <c r="QO281" s="43">
        <v>590664843935</v>
      </c>
      <c r="QP281" s="43">
        <v>104339682999</v>
      </c>
      <c r="QQ281" s="43">
        <v>300495131</v>
      </c>
      <c r="QR281" s="43">
        <v>89495131</v>
      </c>
      <c r="QS281" s="43">
        <v>211000000</v>
      </c>
      <c r="QT281" s="43">
        <v>0</v>
      </c>
      <c r="QU281" s="43">
        <v>0</v>
      </c>
      <c r="QV281" s="43">
        <v>0</v>
      </c>
      <c r="QW281" s="43">
        <v>518511100</v>
      </c>
      <c r="QX281" s="43">
        <v>332266211</v>
      </c>
      <c r="QY281" s="43">
        <v>186244889</v>
      </c>
      <c r="QZ281" s="43">
        <v>103520676768</v>
      </c>
      <c r="RA281" s="43">
        <v>0</v>
      </c>
      <c r="RB281" s="43">
        <v>31520304500</v>
      </c>
      <c r="RC281" s="43">
        <v>30000000000</v>
      </c>
      <c r="RD281" s="43">
        <v>30000000000</v>
      </c>
      <c r="RE281" s="43"/>
      <c r="RF281" s="43">
        <v>1520304500</v>
      </c>
      <c r="RG281" s="43">
        <v>1520304500</v>
      </c>
      <c r="RH281" s="43">
        <v>0</v>
      </c>
      <c r="RI281" s="43">
        <v>454804856436</v>
      </c>
      <c r="RJ281" s="43">
        <v>6788752789</v>
      </c>
      <c r="RK281" s="43">
        <v>6788752789</v>
      </c>
      <c r="RL281" s="43">
        <v>5007029480</v>
      </c>
      <c r="RM281" s="43">
        <v>753254988</v>
      </c>
      <c r="RN281" s="43">
        <v>516807824</v>
      </c>
      <c r="RO281" s="43">
        <v>94309906</v>
      </c>
      <c r="RP281" s="43">
        <v>23862557</v>
      </c>
      <c r="RQ281" s="43">
        <v>118250010</v>
      </c>
      <c r="RR281" s="43">
        <v>27564607</v>
      </c>
      <c r="RS281" s="43">
        <v>1602586</v>
      </c>
      <c r="RT281" s="43">
        <v>123829600</v>
      </c>
      <c r="RU281" s="43">
        <v>105500000</v>
      </c>
      <c r="RV281" s="43">
        <v>15983321</v>
      </c>
      <c r="RW281" s="43">
        <v>757910</v>
      </c>
      <c r="RX281" s="43">
        <v>0</v>
      </c>
      <c r="RY281" s="43">
        <v>0</v>
      </c>
      <c r="RZ281" s="43">
        <v>0</v>
      </c>
      <c r="SA281" s="43">
        <v>0</v>
      </c>
      <c r="SB281" s="43">
        <v>0</v>
      </c>
      <c r="SC281" s="43">
        <v>0</v>
      </c>
      <c r="SD281" s="43">
        <v>0</v>
      </c>
      <c r="SE281" s="43">
        <v>0</v>
      </c>
      <c r="SF281" s="43">
        <v>0</v>
      </c>
      <c r="SG281" s="43">
        <v>0</v>
      </c>
      <c r="SH281" s="43">
        <v>0</v>
      </c>
      <c r="SI281" s="43">
        <v>0</v>
      </c>
      <c r="SJ281" s="43">
        <v>0</v>
      </c>
      <c r="SK281" s="43">
        <v>0</v>
      </c>
      <c r="SL281" s="43">
        <v>0</v>
      </c>
      <c r="SM281" s="43">
        <v>0</v>
      </c>
      <c r="SN281" s="43">
        <v>0</v>
      </c>
      <c r="SO281" s="43">
        <v>0</v>
      </c>
      <c r="SP281" s="43">
        <v>0</v>
      </c>
      <c r="SQ281" s="43">
        <v>0</v>
      </c>
      <c r="SR281" s="43">
        <v>0</v>
      </c>
      <c r="SS281" s="43">
        <v>0</v>
      </c>
      <c r="ST281" s="43">
        <v>0</v>
      </c>
      <c r="SU281" s="43">
        <v>0</v>
      </c>
      <c r="SV281" s="43">
        <v>0</v>
      </c>
      <c r="SW281" s="43">
        <v>0</v>
      </c>
      <c r="SX281" s="43">
        <v>0</v>
      </c>
      <c r="SY281" s="43">
        <v>0</v>
      </c>
      <c r="SZ281" s="43">
        <v>0</v>
      </c>
      <c r="TA281" s="43">
        <v>0</v>
      </c>
      <c r="TB281" s="43">
        <v>0</v>
      </c>
      <c r="TC281" s="43">
        <v>0</v>
      </c>
      <c r="TD281" s="43">
        <v>0</v>
      </c>
      <c r="TE281" s="43">
        <v>0</v>
      </c>
      <c r="TF281" s="43">
        <v>0</v>
      </c>
      <c r="TG281" s="43">
        <v>0</v>
      </c>
      <c r="TH281" s="43">
        <v>0</v>
      </c>
      <c r="TI281" s="30">
        <v>1364372718</v>
      </c>
      <c r="TJ281" s="30">
        <v>352182000000</v>
      </c>
      <c r="TK281" s="43">
        <v>748424988140</v>
      </c>
      <c r="TL281" s="43">
        <v>352182000000</v>
      </c>
      <c r="TM281" s="43">
        <v>0</v>
      </c>
      <c r="TN281" s="43">
        <v>0</v>
      </c>
      <c r="TO281" s="43">
        <v>0</v>
      </c>
      <c r="TP281" s="43">
        <v>0</v>
      </c>
      <c r="TQ281" s="43">
        <v>0</v>
      </c>
      <c r="TR281" s="43">
        <v>0</v>
      </c>
      <c r="TS281" s="43">
        <v>0</v>
      </c>
      <c r="TT281" s="43"/>
      <c r="TU281" s="43">
        <v>22350671212</v>
      </c>
      <c r="TV281" s="43">
        <v>464200000</v>
      </c>
      <c r="TW281" s="43">
        <v>20052750000</v>
      </c>
      <c r="TX281" s="43">
        <v>21100000</v>
      </c>
      <c r="TY281" s="43">
        <v>312621212</v>
      </c>
      <c r="TZ281" s="43">
        <v>1000000000</v>
      </c>
      <c r="UA281" s="43">
        <v>0</v>
      </c>
      <c r="UB281" s="43">
        <v>0</v>
      </c>
      <c r="UC281" s="43">
        <v>0</v>
      </c>
      <c r="UD281" s="43">
        <v>0</v>
      </c>
      <c r="UE281" s="43">
        <v>73483432435</v>
      </c>
      <c r="UF281" s="43">
        <v>0</v>
      </c>
      <c r="UG281" s="43">
        <v>1781471383583</v>
      </c>
      <c r="UH281" s="1" t="s">
        <v>141</v>
      </c>
    </row>
    <row r="282" spans="1:555">
      <c r="A282" s="733"/>
      <c r="B282" s="65">
        <v>2006</v>
      </c>
      <c r="C282" s="43">
        <v>1242300888028</v>
      </c>
      <c r="D282" s="43">
        <v>661133421782</v>
      </c>
      <c r="E282" s="43">
        <v>530020112993</v>
      </c>
      <c r="F282" s="43">
        <v>566101763</v>
      </c>
      <c r="G282" s="43">
        <v>10425828</v>
      </c>
      <c r="H282" s="43">
        <v>235688823853</v>
      </c>
      <c r="I282" s="43">
        <v>235688823853</v>
      </c>
      <c r="J282" s="43">
        <v>0</v>
      </c>
      <c r="K282" s="43">
        <v>0</v>
      </c>
      <c r="L282" s="43">
        <v>30056391980</v>
      </c>
      <c r="M282" s="43">
        <v>170145974784</v>
      </c>
      <c r="N282" s="43">
        <v>170145974784</v>
      </c>
      <c r="O282" s="43">
        <v>0</v>
      </c>
      <c r="P282" s="43">
        <v>13301803537</v>
      </c>
      <c r="Q282" s="43">
        <v>17450099990</v>
      </c>
      <c r="R282" s="43">
        <v>25595381874</v>
      </c>
      <c r="S282" s="43">
        <v>131113308789</v>
      </c>
      <c r="T282" s="43">
        <v>89963000000</v>
      </c>
      <c r="U282" s="43">
        <v>0</v>
      </c>
      <c r="V282" s="43">
        <v>89963000000</v>
      </c>
      <c r="W282" s="43">
        <v>2095039491</v>
      </c>
      <c r="X282" s="43">
        <v>13400434765</v>
      </c>
      <c r="Y282" s="43">
        <v>574543284</v>
      </c>
      <c r="Z282" s="43"/>
      <c r="AA282" s="43"/>
      <c r="AB282" s="43">
        <v>443358531</v>
      </c>
      <c r="AC282" s="43">
        <v>464550242</v>
      </c>
      <c r="AD282" s="43">
        <v>24157785107</v>
      </c>
      <c r="AE282" s="43">
        <v>0</v>
      </c>
      <c r="AF282" s="43">
        <v>0</v>
      </c>
      <c r="AG282" s="43">
        <v>0</v>
      </c>
      <c r="AH282" s="43">
        <v>0</v>
      </c>
      <c r="AI282" s="43">
        <v>581167466246</v>
      </c>
      <c r="AJ282" s="43">
        <v>821204723</v>
      </c>
      <c r="AK282" s="43">
        <v>0</v>
      </c>
      <c r="AL282" s="43">
        <v>5882029</v>
      </c>
      <c r="AM282" s="43">
        <v>815322694</v>
      </c>
      <c r="AN282" s="43">
        <v>0</v>
      </c>
      <c r="AO282" s="43">
        <v>11898045978</v>
      </c>
      <c r="AP282" s="43">
        <v>10525601092</v>
      </c>
      <c r="AQ282" s="43">
        <v>61679094</v>
      </c>
      <c r="AR282" s="43">
        <v>41457203</v>
      </c>
      <c r="AS282" s="43">
        <v>869579</v>
      </c>
      <c r="AT282" s="43">
        <v>345576</v>
      </c>
      <c r="AU282" s="43">
        <v>231429484</v>
      </c>
      <c r="AV282" s="43">
        <v>1000650000</v>
      </c>
      <c r="AW282" s="43">
        <v>36013950</v>
      </c>
      <c r="AX282" s="43">
        <v>0</v>
      </c>
      <c r="AY282" s="43">
        <v>0</v>
      </c>
      <c r="AZ282" s="43">
        <v>0</v>
      </c>
      <c r="BA282" s="43">
        <v>0</v>
      </c>
      <c r="BB282" s="43">
        <v>0</v>
      </c>
      <c r="BC282" s="43">
        <v>0</v>
      </c>
      <c r="BD282" s="43">
        <v>23086145360</v>
      </c>
      <c r="BE282" s="43">
        <v>8286580</v>
      </c>
      <c r="BF282" s="43">
        <v>20841974540</v>
      </c>
      <c r="BG282" s="43">
        <v>1880850686</v>
      </c>
      <c r="BH282" s="43">
        <v>90147908</v>
      </c>
      <c r="BI282" s="43">
        <v>7244143</v>
      </c>
      <c r="BJ282" s="43">
        <v>126200</v>
      </c>
      <c r="BK282" s="43">
        <v>43046</v>
      </c>
      <c r="BL282" s="43">
        <v>102399662</v>
      </c>
      <c r="BM282" s="43">
        <v>0</v>
      </c>
      <c r="BN282" s="43">
        <v>80398527</v>
      </c>
      <c r="BO282" s="43">
        <v>11229364</v>
      </c>
      <c r="BP282" s="43">
        <v>0</v>
      </c>
      <c r="BQ282" s="43">
        <v>0</v>
      </c>
      <c r="BR282" s="43">
        <v>4468491</v>
      </c>
      <c r="BS282" s="43">
        <v>0</v>
      </c>
      <c r="BT282" s="43">
        <v>762041829</v>
      </c>
      <c r="BU282" s="43">
        <v>5317771</v>
      </c>
      <c r="BV282" s="43">
        <v>9712437</v>
      </c>
      <c r="BW282" s="43">
        <v>3280334</v>
      </c>
      <c r="BX282" s="43">
        <v>16030463</v>
      </c>
      <c r="BY282" s="43">
        <v>727700824</v>
      </c>
      <c r="BZ282" s="43"/>
      <c r="CA282" s="43"/>
      <c r="CB282" s="43"/>
      <c r="CC282" s="43">
        <v>10685323597</v>
      </c>
      <c r="CD282" s="43">
        <v>52463592</v>
      </c>
      <c r="CE282" s="43">
        <v>35978355914</v>
      </c>
      <c r="CF282" s="43">
        <v>833895869</v>
      </c>
      <c r="CG282" s="43">
        <v>22908960530</v>
      </c>
      <c r="CH282" s="43">
        <v>917652758</v>
      </c>
      <c r="CI282" s="43">
        <v>436604245</v>
      </c>
      <c r="CJ282" s="43">
        <v>11787178</v>
      </c>
      <c r="CK282" s="43">
        <v>288916209</v>
      </c>
      <c r="CL282" s="43">
        <v>45998637</v>
      </c>
      <c r="CM282" s="43">
        <v>7785599</v>
      </c>
      <c r="CN282" s="43">
        <v>9675620</v>
      </c>
      <c r="CO282" s="43">
        <v>23100</v>
      </c>
      <c r="CP282" s="43">
        <v>72417902</v>
      </c>
      <c r="CQ282" s="43">
        <v>0</v>
      </c>
      <c r="CR282" s="43">
        <v>0</v>
      </c>
      <c r="CS282" s="43">
        <v>10623328214</v>
      </c>
      <c r="CT282" s="43">
        <v>2974632398</v>
      </c>
      <c r="CU282" s="43">
        <v>290245299</v>
      </c>
      <c r="CV282" s="43">
        <v>464759413</v>
      </c>
      <c r="CW282" s="43">
        <v>276065297</v>
      </c>
      <c r="CX282" s="43">
        <v>121227189</v>
      </c>
      <c r="CY282" s="43">
        <v>40851029</v>
      </c>
      <c r="CZ282" s="43">
        <v>6055547589</v>
      </c>
      <c r="DA282" s="43">
        <v>5160931568</v>
      </c>
      <c r="DB282" s="43">
        <v>749491621</v>
      </c>
      <c r="DC282" s="43">
        <v>10178486</v>
      </c>
      <c r="DD282" s="43">
        <v>134945914</v>
      </c>
      <c r="DE282" s="43">
        <v>400000000</v>
      </c>
      <c r="DF282" s="43">
        <v>0</v>
      </c>
      <c r="DG282" s="43">
        <v>0</v>
      </c>
      <c r="DH282" s="43">
        <v>0</v>
      </c>
      <c r="DI282" s="43">
        <v>47268466</v>
      </c>
      <c r="DJ282" s="43">
        <v>467345</v>
      </c>
      <c r="DK282" s="43">
        <v>46801121</v>
      </c>
      <c r="DL282" s="43">
        <v>6176636</v>
      </c>
      <c r="DM282" s="43">
        <v>9645918792</v>
      </c>
      <c r="DN282" s="43">
        <v>745710210</v>
      </c>
      <c r="DO282" s="43">
        <v>165511920</v>
      </c>
      <c r="DP282" s="43">
        <v>19220040</v>
      </c>
      <c r="DQ282" s="43">
        <v>146291880</v>
      </c>
      <c r="DR282" s="43">
        <v>6101599540</v>
      </c>
      <c r="DS282" s="43">
        <v>155511225</v>
      </c>
      <c r="DT282" s="43">
        <v>144781560</v>
      </c>
      <c r="DU282" s="43">
        <v>9989150</v>
      </c>
      <c r="DV282" s="43">
        <v>740515</v>
      </c>
      <c r="DW282" s="43">
        <v>940156287</v>
      </c>
      <c r="DX282" s="43">
        <v>38598630</v>
      </c>
      <c r="DY282" s="43">
        <v>25247880</v>
      </c>
      <c r="DZ282" s="43">
        <v>23798880</v>
      </c>
      <c r="EA282" s="43">
        <v>692683110</v>
      </c>
      <c r="EB282" s="43">
        <v>159827787</v>
      </c>
      <c r="EC282" s="43">
        <v>1122303571</v>
      </c>
      <c r="ED282" s="43">
        <v>6059130</v>
      </c>
      <c r="EE282" s="43">
        <v>1115605411</v>
      </c>
      <c r="EF282" s="43">
        <v>639030</v>
      </c>
      <c r="EG282" s="43">
        <v>236239080</v>
      </c>
      <c r="EH282" s="43">
        <v>226863210</v>
      </c>
      <c r="EI282" s="43">
        <v>6551160</v>
      </c>
      <c r="EJ282" s="43">
        <v>2824710</v>
      </c>
      <c r="EK282" s="43">
        <v>473461443</v>
      </c>
      <c r="EL282" s="43">
        <v>203619360</v>
      </c>
      <c r="EM282" s="43">
        <v>25754610</v>
      </c>
      <c r="EN282" s="43">
        <v>33895050</v>
      </c>
      <c r="EO282" s="43">
        <v>88703184</v>
      </c>
      <c r="EP282" s="43">
        <v>7907606</v>
      </c>
      <c r="EQ282" s="43">
        <v>50975286</v>
      </c>
      <c r="ER282" s="43">
        <v>58405</v>
      </c>
      <c r="ES282" s="43">
        <v>24889920</v>
      </c>
      <c r="ET282" s="43">
        <v>4871967</v>
      </c>
      <c r="EU282" s="43">
        <v>60923352</v>
      </c>
      <c r="EV282" s="43">
        <v>25135279</v>
      </c>
      <c r="EW282" s="43">
        <v>343975702</v>
      </c>
      <c r="EX282" s="43">
        <v>4202741</v>
      </c>
      <c r="EY282" s="43">
        <v>3973415</v>
      </c>
      <c r="EZ282" s="43">
        <v>211298269</v>
      </c>
      <c r="FA282" s="43">
        <v>124501277</v>
      </c>
      <c r="FB282" s="43">
        <v>1543172</v>
      </c>
      <c r="FC282" s="43">
        <v>4046994</v>
      </c>
      <c r="FD282" s="43">
        <v>1066800</v>
      </c>
      <c r="FE282" s="43">
        <v>10503631</v>
      </c>
      <c r="FF282" s="43">
        <v>2374760800</v>
      </c>
      <c r="FG282" s="43">
        <v>2633097122</v>
      </c>
      <c r="FH282" s="43">
        <v>12517752</v>
      </c>
      <c r="FI282" s="43">
        <v>2358309815</v>
      </c>
      <c r="FJ282" s="43">
        <v>246378331</v>
      </c>
      <c r="FK282" s="43">
        <v>102743193</v>
      </c>
      <c r="FL282" s="43">
        <v>14715104</v>
      </c>
      <c r="FM282" s="43">
        <v>68737</v>
      </c>
      <c r="FN282" s="43">
        <v>2862427</v>
      </c>
      <c r="FO282" s="43">
        <v>125988870</v>
      </c>
      <c r="FP282" s="43">
        <v>14748601</v>
      </c>
      <c r="FQ282" s="43">
        <v>1142623</v>
      </c>
      <c r="FR282" s="43">
        <v>4024544106</v>
      </c>
      <c r="FS282" s="43">
        <v>978561919</v>
      </c>
      <c r="FT282" s="43">
        <v>767340</v>
      </c>
      <c r="FU282" s="43">
        <v>140256869</v>
      </c>
      <c r="FV282" s="43">
        <v>581984130</v>
      </c>
      <c r="FW282" s="43">
        <v>362880</v>
      </c>
      <c r="FX282" s="43">
        <v>581621250</v>
      </c>
      <c r="FY282" s="43">
        <v>16447620</v>
      </c>
      <c r="FZ282" s="43">
        <v>4594800</v>
      </c>
      <c r="GA282" s="43">
        <v>197539400</v>
      </c>
      <c r="GB282" s="43">
        <v>36971760</v>
      </c>
      <c r="GC282" s="43">
        <v>17205220</v>
      </c>
      <c r="GD282" s="43">
        <v>0</v>
      </c>
      <c r="GE282" s="43">
        <v>17190730</v>
      </c>
      <c r="GF282" s="43">
        <v>14490</v>
      </c>
      <c r="GG282" s="43">
        <v>2799481</v>
      </c>
      <c r="GH282" s="43">
        <v>83618581</v>
      </c>
      <c r="GI282" s="43">
        <v>1305617093</v>
      </c>
      <c r="GJ282" s="43">
        <v>722159393</v>
      </c>
      <c r="GK282" s="43">
        <v>583457700</v>
      </c>
      <c r="GL282" s="43">
        <v>1636741812</v>
      </c>
      <c r="GM282" s="43">
        <v>73418843</v>
      </c>
      <c r="GN282" s="43">
        <v>25760118</v>
      </c>
      <c r="GO282" s="43">
        <v>42217770</v>
      </c>
      <c r="GP282" s="43">
        <v>335710475</v>
      </c>
      <c r="GQ282" s="43">
        <v>83358167</v>
      </c>
      <c r="GR282" s="43">
        <v>3171729</v>
      </c>
      <c r="GS282" s="43">
        <v>512605527</v>
      </c>
      <c r="GT282" s="43">
        <v>560499183</v>
      </c>
      <c r="GU282" s="43">
        <v>53139835625</v>
      </c>
      <c r="GV282" s="43">
        <v>730994954</v>
      </c>
      <c r="GW282" s="43">
        <v>352401</v>
      </c>
      <c r="GX282" s="43">
        <v>0</v>
      </c>
      <c r="GY282" s="43">
        <v>134274821</v>
      </c>
      <c r="GZ282" s="43">
        <v>358829048</v>
      </c>
      <c r="HA282" s="43">
        <v>603488</v>
      </c>
      <c r="HB282" s="43">
        <v>41527921161</v>
      </c>
      <c r="HC282" s="43">
        <v>207426000</v>
      </c>
      <c r="HD282" s="43">
        <v>10179433752</v>
      </c>
      <c r="HE282" s="43">
        <v>0</v>
      </c>
      <c r="HF282" s="43">
        <v>0</v>
      </c>
      <c r="HG282" s="43">
        <v>0</v>
      </c>
      <c r="HH282" s="30">
        <f t="shared" ref="HH282:HH295" si="171">HJ282+HN282</f>
        <v>0</v>
      </c>
      <c r="HI282" s="30">
        <f t="shared" ref="HI282:HI295" si="172">HK282+HO282</f>
        <v>0</v>
      </c>
      <c r="HJ282" s="43">
        <v>0</v>
      </c>
      <c r="HK282" s="43">
        <v>0</v>
      </c>
      <c r="HL282" s="43">
        <v>0</v>
      </c>
      <c r="HM282" s="43"/>
      <c r="HN282" s="43"/>
      <c r="HO282" s="43"/>
      <c r="HP282" s="43">
        <v>257914298</v>
      </c>
      <c r="HQ282" s="43">
        <v>45125974</v>
      </c>
      <c r="HR282" s="43">
        <v>114366389</v>
      </c>
      <c r="HS282" s="43">
        <v>98421935</v>
      </c>
      <c r="HT282" s="43">
        <v>0</v>
      </c>
      <c r="HU282" s="43">
        <v>0</v>
      </c>
      <c r="HV282" s="43">
        <v>0</v>
      </c>
      <c r="HW282" s="43">
        <v>0</v>
      </c>
      <c r="HX282" s="43">
        <f t="shared" ref="HX282:HX294" si="173">HH282</f>
        <v>0</v>
      </c>
      <c r="HY282" s="43">
        <f t="shared" ref="HY282:HY294" si="174">HI282</f>
        <v>0</v>
      </c>
      <c r="HZ282" s="43">
        <v>428599315944</v>
      </c>
      <c r="IA282" s="43">
        <v>399451653627</v>
      </c>
      <c r="IB282" s="43">
        <v>399451653627</v>
      </c>
      <c r="IC282" s="43">
        <v>38702825356</v>
      </c>
      <c r="ID282" s="43">
        <v>0</v>
      </c>
      <c r="IE282" s="43">
        <v>0</v>
      </c>
      <c r="IF282" s="43">
        <v>0</v>
      </c>
      <c r="IG282" s="43">
        <v>302943841653</v>
      </c>
      <c r="IH282" s="43">
        <v>249843844500</v>
      </c>
      <c r="II282" s="43">
        <v>39654715000</v>
      </c>
      <c r="IJ282" s="43">
        <v>13445282153</v>
      </c>
      <c r="IK282" s="43">
        <v>0</v>
      </c>
      <c r="IL282" s="43">
        <v>45822628234</v>
      </c>
      <c r="IM282" s="43">
        <v>19305040919</v>
      </c>
      <c r="IN282" s="43">
        <v>1883418626</v>
      </c>
      <c r="IO282" s="43">
        <v>1412563970</v>
      </c>
      <c r="IP282" s="43">
        <v>19775895576</v>
      </c>
      <c r="IQ282" s="43">
        <v>3445709143</v>
      </c>
      <c r="IR282" s="43">
        <v>1569711943</v>
      </c>
      <c r="IS282" s="43">
        <v>153142629</v>
      </c>
      <c r="IT282" s="43">
        <v>114856971</v>
      </c>
      <c r="IU282" s="43">
        <v>1607997600</v>
      </c>
      <c r="IV282" s="43">
        <v>1442569414</v>
      </c>
      <c r="IW282" s="43">
        <v>0</v>
      </c>
      <c r="IX282" s="43">
        <v>7632907226</v>
      </c>
      <c r="IY282" s="43">
        <v>0</v>
      </c>
      <c r="IZ282" s="43">
        <v>0</v>
      </c>
      <c r="JA282" s="43">
        <v>1826000000</v>
      </c>
      <c r="JB282" s="43">
        <v>963585000</v>
      </c>
      <c r="JC282" s="43">
        <v>0</v>
      </c>
      <c r="JD282" s="43">
        <v>0</v>
      </c>
      <c r="JE282" s="43">
        <v>0</v>
      </c>
      <c r="JF282" s="43">
        <v>0</v>
      </c>
      <c r="JG282" s="43">
        <v>0</v>
      </c>
      <c r="JH282" s="43">
        <v>0</v>
      </c>
      <c r="JI282" s="43">
        <v>0</v>
      </c>
      <c r="JJ282" s="43">
        <v>0</v>
      </c>
      <c r="JK282" s="43">
        <v>0</v>
      </c>
      <c r="JL282" s="43"/>
      <c r="JM282" s="43">
        <v>44583400</v>
      </c>
      <c r="JN282" s="43">
        <v>0</v>
      </c>
      <c r="JO282" s="43">
        <v>10643909991</v>
      </c>
      <c r="JP282" s="43">
        <v>13816243021</v>
      </c>
      <c r="JQ282" s="43">
        <v>117460900</v>
      </c>
      <c r="JR282" s="43">
        <v>7298330549</v>
      </c>
      <c r="JS282" s="43">
        <v>0</v>
      </c>
      <c r="JT282" s="43">
        <v>0</v>
      </c>
      <c r="JU282" s="43">
        <v>0</v>
      </c>
      <c r="JV282" s="43">
        <v>1706455683</v>
      </c>
      <c r="JW282" s="43">
        <v>700866000</v>
      </c>
      <c r="JX282" s="43">
        <v>555197508</v>
      </c>
      <c r="JY282" s="43">
        <v>1759019010</v>
      </c>
      <c r="JZ282" s="43">
        <v>333776300</v>
      </c>
      <c r="KA282" s="43">
        <v>38556000</v>
      </c>
      <c r="KB282" s="43">
        <v>112000000</v>
      </c>
      <c r="KC282" s="43">
        <v>0</v>
      </c>
      <c r="KD282" s="43">
        <v>0</v>
      </c>
      <c r="KE282" s="43">
        <v>0</v>
      </c>
      <c r="KF282" s="43">
        <v>0</v>
      </c>
      <c r="KG282" s="43">
        <v>0</v>
      </c>
      <c r="KH282" s="43">
        <v>0</v>
      </c>
      <c r="KI282" s="43">
        <v>0</v>
      </c>
      <c r="KJ282" s="43">
        <v>0</v>
      </c>
      <c r="KK282" s="43">
        <v>0</v>
      </c>
      <c r="KL282" s="43">
        <v>0</v>
      </c>
      <c r="KM282" s="43">
        <v>15331419296</v>
      </c>
      <c r="KN282" s="43">
        <v>13289938005</v>
      </c>
      <c r="KO282" s="43">
        <v>481160489</v>
      </c>
      <c r="KP282" s="43">
        <v>420885908</v>
      </c>
      <c r="KQ282" s="43">
        <v>41125259</v>
      </c>
      <c r="KR282" s="43">
        <v>14267857</v>
      </c>
      <c r="KS282" s="43">
        <v>30138966</v>
      </c>
      <c r="KT282" s="43">
        <v>38310386</v>
      </c>
      <c r="KU282" s="43">
        <v>1707672</v>
      </c>
      <c r="KV282" s="43">
        <v>557512000</v>
      </c>
      <c r="KW282" s="43">
        <v>0</v>
      </c>
      <c r="KX282" s="43">
        <v>8788911</v>
      </c>
      <c r="KY282" s="43">
        <v>294486503</v>
      </c>
      <c r="KZ282" s="43">
        <v>24894788</v>
      </c>
      <c r="LA282" s="43">
        <v>97049250</v>
      </c>
      <c r="LB282" s="43">
        <v>14693816</v>
      </c>
      <c r="LC282" s="43">
        <v>16459486</v>
      </c>
      <c r="LD282" s="43">
        <v>0</v>
      </c>
      <c r="LE282" s="43">
        <v>0</v>
      </c>
      <c r="LF282" s="43">
        <v>0</v>
      </c>
      <c r="LG282" s="43">
        <v>0</v>
      </c>
      <c r="LH282" s="43">
        <v>0</v>
      </c>
      <c r="LI282" s="43">
        <v>0</v>
      </c>
      <c r="LJ282" s="43">
        <v>0</v>
      </c>
      <c r="LK282" s="43">
        <v>0</v>
      </c>
      <c r="LL282" s="43">
        <v>0</v>
      </c>
      <c r="LM282" s="43">
        <v>0</v>
      </c>
      <c r="LN282" s="43">
        <v>0</v>
      </c>
      <c r="LO282" s="43">
        <v>0</v>
      </c>
      <c r="LP282" s="43">
        <v>0</v>
      </c>
      <c r="LQ282" s="43">
        <v>0</v>
      </c>
      <c r="LR282" s="43">
        <v>0</v>
      </c>
      <c r="LS282" s="43">
        <v>0</v>
      </c>
      <c r="LT282" s="43">
        <v>0</v>
      </c>
      <c r="LU282" s="43">
        <v>0</v>
      </c>
      <c r="LV282" s="43">
        <v>0</v>
      </c>
      <c r="LW282" s="43">
        <v>0</v>
      </c>
      <c r="LX282" s="43">
        <v>0</v>
      </c>
      <c r="LY282" s="43">
        <v>0</v>
      </c>
      <c r="LZ282" s="43">
        <v>0</v>
      </c>
      <c r="MA282" s="43">
        <v>0</v>
      </c>
      <c r="MB282" s="43">
        <v>0</v>
      </c>
      <c r="MC282" s="43">
        <v>0</v>
      </c>
      <c r="MD282" s="43">
        <v>0</v>
      </c>
      <c r="ME282" s="43">
        <v>0</v>
      </c>
      <c r="MF282" s="43">
        <v>0</v>
      </c>
      <c r="MG282" s="43">
        <v>0</v>
      </c>
      <c r="MH282" s="43">
        <v>0</v>
      </c>
      <c r="MI282" s="43">
        <v>0</v>
      </c>
      <c r="MJ282" s="43">
        <v>0</v>
      </c>
      <c r="MK282" s="43">
        <v>0</v>
      </c>
      <c r="ML282" s="43">
        <v>0</v>
      </c>
      <c r="MM282" s="43">
        <v>0</v>
      </c>
      <c r="MN282" s="43">
        <v>0</v>
      </c>
      <c r="MO282" s="43">
        <v>0</v>
      </c>
      <c r="MP282" s="43">
        <v>0</v>
      </c>
      <c r="MQ282" s="43">
        <v>2420825684</v>
      </c>
      <c r="MR282" s="43">
        <v>0</v>
      </c>
      <c r="MS282" s="43">
        <v>192706543669</v>
      </c>
      <c r="MT282" s="43">
        <v>0</v>
      </c>
      <c r="MU282" s="43">
        <v>0</v>
      </c>
      <c r="MV282" s="43">
        <v>70994158257</v>
      </c>
      <c r="MW282" s="43"/>
      <c r="MX282" s="43"/>
      <c r="MY282" s="43"/>
      <c r="MZ282" s="43">
        <v>40872172345</v>
      </c>
      <c r="NA282" s="43">
        <v>0</v>
      </c>
      <c r="NB282" s="43">
        <v>0</v>
      </c>
      <c r="NC282" s="43">
        <v>0</v>
      </c>
      <c r="ND282" s="43">
        <v>0</v>
      </c>
      <c r="NE282" s="43">
        <v>0</v>
      </c>
      <c r="NF282" s="43">
        <v>0</v>
      </c>
      <c r="NG282" s="43">
        <v>5064320667</v>
      </c>
      <c r="NH282" s="43">
        <v>33840788391</v>
      </c>
      <c r="NI282" s="43">
        <v>0</v>
      </c>
      <c r="NJ282" s="43">
        <v>0</v>
      </c>
      <c r="NK282" s="43">
        <v>0</v>
      </c>
      <c r="NL282" s="43">
        <v>0</v>
      </c>
      <c r="NM282" s="43">
        <v>0</v>
      </c>
      <c r="NN282" s="43">
        <v>0</v>
      </c>
      <c r="NO282" s="43">
        <v>0</v>
      </c>
      <c r="NP282" s="43">
        <v>0</v>
      </c>
      <c r="NQ282" s="43">
        <v>0</v>
      </c>
      <c r="NR282" s="43">
        <v>0</v>
      </c>
      <c r="NS282" s="43">
        <v>0</v>
      </c>
      <c r="NT282" s="43">
        <v>0</v>
      </c>
      <c r="NU282" s="43">
        <v>1584743168</v>
      </c>
      <c r="NV282" s="43">
        <v>0</v>
      </c>
      <c r="NW282" s="43">
        <v>0</v>
      </c>
      <c r="NX282" s="43">
        <v>0</v>
      </c>
      <c r="NY282" s="43">
        <v>0</v>
      </c>
      <c r="NZ282" s="43">
        <v>0</v>
      </c>
      <c r="OA282" s="43">
        <v>0</v>
      </c>
      <c r="OB282" s="43">
        <v>0</v>
      </c>
      <c r="OC282" s="43">
        <v>0</v>
      </c>
      <c r="OD282" s="43">
        <v>0</v>
      </c>
      <c r="OE282" s="43">
        <v>0</v>
      </c>
      <c r="OF282" s="43">
        <v>0</v>
      </c>
      <c r="OG282" s="43">
        <v>0</v>
      </c>
      <c r="OH282" s="43">
        <v>0</v>
      </c>
      <c r="OI282" s="43">
        <v>0</v>
      </c>
      <c r="OJ282" s="43">
        <v>0</v>
      </c>
      <c r="OK282" s="43">
        <v>0</v>
      </c>
      <c r="OL282" s="43">
        <v>0</v>
      </c>
      <c r="OM282" s="43">
        <v>0</v>
      </c>
      <c r="ON282" s="43">
        <v>0</v>
      </c>
      <c r="OO282" s="43">
        <v>0</v>
      </c>
      <c r="OP282" s="43">
        <v>0</v>
      </c>
      <c r="OQ282" s="43">
        <v>0</v>
      </c>
      <c r="OR282" s="43">
        <v>0</v>
      </c>
      <c r="OS282" s="43">
        <v>0</v>
      </c>
      <c r="OT282" s="43">
        <v>0</v>
      </c>
      <c r="OU282" s="43">
        <v>0</v>
      </c>
      <c r="OV282" s="43">
        <v>0</v>
      </c>
      <c r="OW282" s="43">
        <v>0</v>
      </c>
      <c r="OX282" s="43">
        <v>0</v>
      </c>
      <c r="OY282" s="43">
        <v>0</v>
      </c>
      <c r="OZ282" s="43">
        <v>0</v>
      </c>
      <c r="PA282" s="43">
        <v>0</v>
      </c>
      <c r="PB282" s="43">
        <v>0</v>
      </c>
      <c r="PC282" s="43">
        <v>0</v>
      </c>
      <c r="PD282" s="43">
        <v>0</v>
      </c>
      <c r="PE282" s="43">
        <v>0</v>
      </c>
      <c r="PF282" s="43">
        <v>0</v>
      </c>
      <c r="PG282" s="43">
        <v>0</v>
      </c>
      <c r="PH282" s="43">
        <v>0</v>
      </c>
      <c r="PI282" s="43">
        <v>0</v>
      </c>
      <c r="PJ282" s="43">
        <v>0</v>
      </c>
      <c r="PK282" s="43">
        <v>0</v>
      </c>
      <c r="PL282" s="43">
        <v>0</v>
      </c>
      <c r="PM282" s="43">
        <v>0</v>
      </c>
      <c r="PN282" s="43">
        <v>0</v>
      </c>
      <c r="PO282" s="43">
        <v>0</v>
      </c>
      <c r="PP282" s="43">
        <v>0</v>
      </c>
      <c r="PQ282" s="43">
        <v>0</v>
      </c>
      <c r="PR282" s="43">
        <v>0</v>
      </c>
      <c r="PS282" s="43">
        <v>0</v>
      </c>
      <c r="PT282" s="43">
        <v>0</v>
      </c>
      <c r="PU282" s="43">
        <v>0</v>
      </c>
      <c r="PV282" s="43">
        <v>0</v>
      </c>
      <c r="PW282" s="43">
        <v>0</v>
      </c>
      <c r="PX282" s="43">
        <v>0</v>
      </c>
      <c r="PY282" s="43">
        <v>0</v>
      </c>
      <c r="PZ282" s="43">
        <v>0</v>
      </c>
      <c r="QA282" s="43">
        <v>0</v>
      </c>
      <c r="QB282" s="43">
        <v>0</v>
      </c>
      <c r="QC282" s="43">
        <v>0</v>
      </c>
      <c r="QD282" s="43">
        <v>0</v>
      </c>
      <c r="QE282" s="43">
        <v>0</v>
      </c>
      <c r="QF282" s="43">
        <v>0</v>
      </c>
      <c r="QG282" s="43">
        <v>0</v>
      </c>
      <c r="QH282" s="43">
        <v>0</v>
      </c>
      <c r="QI282" s="43">
        <v>0</v>
      </c>
      <c r="QJ282" s="43">
        <v>0</v>
      </c>
      <c r="QK282" s="43">
        <v>0</v>
      </c>
      <c r="QL282" s="43">
        <v>0</v>
      </c>
      <c r="QM282" s="43">
        <v>0</v>
      </c>
      <c r="QN282" s="43">
        <v>0</v>
      </c>
      <c r="QO282" s="43">
        <v>686617935911</v>
      </c>
      <c r="QP282" s="43">
        <v>226341942682</v>
      </c>
      <c r="QQ282" s="43">
        <v>300000000</v>
      </c>
      <c r="QR282" s="43">
        <v>0</v>
      </c>
      <c r="QS282" s="43">
        <v>0</v>
      </c>
      <c r="QT282" s="43">
        <v>0</v>
      </c>
      <c r="QU282" s="43">
        <v>0</v>
      </c>
      <c r="QV282" s="43">
        <v>0</v>
      </c>
      <c r="QW282" s="43">
        <v>1791228152</v>
      </c>
      <c r="QX282" s="43">
        <v>1669713087</v>
      </c>
      <c r="QY282" s="43">
        <v>121515065</v>
      </c>
      <c r="QZ282" s="43">
        <v>83878714530</v>
      </c>
      <c r="RA282" s="43">
        <v>140372000000</v>
      </c>
      <c r="RB282" s="43">
        <v>20883284959</v>
      </c>
      <c r="RC282" s="43">
        <v>20883284959</v>
      </c>
      <c r="RD282" s="43">
        <v>20883284959</v>
      </c>
      <c r="RE282" s="43">
        <v>0</v>
      </c>
      <c r="RF282" s="43">
        <v>0</v>
      </c>
      <c r="RG282" s="43">
        <v>0</v>
      </c>
      <c r="RH282" s="43">
        <v>0</v>
      </c>
      <c r="RI282" s="43">
        <v>439392708270</v>
      </c>
      <c r="RJ282" s="43">
        <v>18264215277</v>
      </c>
      <c r="RK282" s="43">
        <v>18264215277</v>
      </c>
      <c r="RL282" s="43">
        <v>8986399842</v>
      </c>
      <c r="RM282" s="43">
        <v>5517794452</v>
      </c>
      <c r="RN282" s="43">
        <v>1924573591</v>
      </c>
      <c r="RO282" s="43">
        <v>0</v>
      </c>
      <c r="RP282" s="43">
        <v>411534</v>
      </c>
      <c r="RQ282" s="43">
        <v>0</v>
      </c>
      <c r="RR282" s="43">
        <v>0</v>
      </c>
      <c r="RS282" s="43">
        <v>4425448</v>
      </c>
      <c r="RT282" s="43">
        <v>154041388</v>
      </c>
      <c r="RU282" s="43">
        <v>1589781018</v>
      </c>
      <c r="RV282" s="43">
        <v>77855739</v>
      </c>
      <c r="RW282" s="43">
        <v>8932265</v>
      </c>
      <c r="RX282" s="43">
        <v>0</v>
      </c>
      <c r="RY282" s="43">
        <v>0</v>
      </c>
      <c r="RZ282" s="43">
        <v>0</v>
      </c>
      <c r="SA282" s="43">
        <v>0</v>
      </c>
      <c r="SB282" s="43">
        <v>0</v>
      </c>
      <c r="SC282" s="43">
        <v>0</v>
      </c>
      <c r="SD282" s="43">
        <v>0</v>
      </c>
      <c r="SE282" s="43">
        <v>0</v>
      </c>
      <c r="SF282" s="43">
        <v>0</v>
      </c>
      <c r="SG282" s="43">
        <v>0</v>
      </c>
      <c r="SH282" s="43">
        <v>0</v>
      </c>
      <c r="SI282" s="43">
        <v>0</v>
      </c>
      <c r="SJ282" s="43">
        <v>0</v>
      </c>
      <c r="SK282" s="43">
        <v>0</v>
      </c>
      <c r="SL282" s="43">
        <v>0</v>
      </c>
      <c r="SM282" s="43">
        <v>0</v>
      </c>
      <c r="SN282" s="43">
        <v>0</v>
      </c>
      <c r="SO282" s="43">
        <v>0</v>
      </c>
      <c r="SP282" s="43">
        <v>0</v>
      </c>
      <c r="SQ282" s="43">
        <v>0</v>
      </c>
      <c r="SR282" s="43">
        <v>0</v>
      </c>
      <c r="SS282" s="43">
        <v>0</v>
      </c>
      <c r="ST282" s="43">
        <v>0</v>
      </c>
      <c r="SU282" s="43">
        <v>0</v>
      </c>
      <c r="SV282" s="43">
        <v>0</v>
      </c>
      <c r="SW282" s="43">
        <v>0</v>
      </c>
      <c r="SX282" s="43">
        <v>0</v>
      </c>
      <c r="SY282" s="43">
        <v>0</v>
      </c>
      <c r="SZ282" s="43">
        <v>0</v>
      </c>
      <c r="TA282" s="43">
        <v>0</v>
      </c>
      <c r="TB282" s="43">
        <v>0</v>
      </c>
      <c r="TC282" s="43">
        <v>0</v>
      </c>
      <c r="TD282" s="43">
        <v>0</v>
      </c>
      <c r="TE282" s="43">
        <v>0</v>
      </c>
      <c r="TF282" s="43">
        <v>0</v>
      </c>
      <c r="TG282" s="43">
        <v>0</v>
      </c>
      <c r="TH282" s="43">
        <v>0</v>
      </c>
      <c r="TI282" s="30">
        <v>7442368043</v>
      </c>
      <c r="TJ282" s="30">
        <v>320737287040</v>
      </c>
      <c r="TK282" s="43">
        <v>320737287040</v>
      </c>
      <c r="TL282" s="43">
        <v>320737287040</v>
      </c>
      <c r="TM282" s="43">
        <v>0</v>
      </c>
      <c r="TN282" s="43">
        <v>0</v>
      </c>
      <c r="TO282" s="43">
        <v>0</v>
      </c>
      <c r="TP282" s="43">
        <v>0</v>
      </c>
      <c r="TQ282" s="43">
        <v>0</v>
      </c>
      <c r="TR282" s="43">
        <v>0</v>
      </c>
      <c r="TS282" s="43">
        <v>0</v>
      </c>
      <c r="TT282" s="43"/>
      <c r="TU282" s="43">
        <v>100391205953</v>
      </c>
      <c r="TV282" s="43">
        <v>1981591</v>
      </c>
      <c r="TW282" s="43">
        <v>100054072640</v>
      </c>
      <c r="TX282" s="43">
        <v>710170</v>
      </c>
      <c r="TY282" s="43">
        <v>334441552</v>
      </c>
      <c r="TZ282" s="43">
        <v>0</v>
      </c>
      <c r="UA282" s="43">
        <v>0</v>
      </c>
      <c r="UB282" s="43">
        <v>0</v>
      </c>
      <c r="UC282" s="43">
        <v>0</v>
      </c>
      <c r="UD282" s="43">
        <v>0</v>
      </c>
      <c r="UE282" s="43">
        <v>0</v>
      </c>
      <c r="UF282" s="43">
        <v>0</v>
      </c>
      <c r="UG282" s="43">
        <v>2121625367608</v>
      </c>
      <c r="UH282" s="1" t="s">
        <v>141</v>
      </c>
    </row>
    <row r="283" spans="1:555">
      <c r="A283" s="733"/>
      <c r="B283" s="65">
        <v>2007</v>
      </c>
      <c r="C283" s="43">
        <v>1310750713213</v>
      </c>
      <c r="D283" s="43">
        <v>691115738439</v>
      </c>
      <c r="E283" s="43">
        <v>551983801654</v>
      </c>
      <c r="F283" s="43">
        <v>302342260</v>
      </c>
      <c r="G283" s="43">
        <v>236744848</v>
      </c>
      <c r="H283" s="43">
        <v>214161583913</v>
      </c>
      <c r="I283" s="43">
        <v>214161583913</v>
      </c>
      <c r="J283" s="43">
        <v>0</v>
      </c>
      <c r="K283" s="43">
        <v>0</v>
      </c>
      <c r="L283" s="43">
        <v>47970146073</v>
      </c>
      <c r="M283" s="43">
        <v>206937500000</v>
      </c>
      <c r="N283" s="43">
        <v>206937500000</v>
      </c>
      <c r="O283" s="43">
        <v>0</v>
      </c>
      <c r="P283" s="43">
        <v>15459976542</v>
      </c>
      <c r="Q283" s="43">
        <v>24862006004</v>
      </c>
      <c r="R283" s="43">
        <v>26914582189</v>
      </c>
      <c r="S283" s="43">
        <v>139131936785</v>
      </c>
      <c r="T283" s="43">
        <v>97160040000</v>
      </c>
      <c r="U283" s="43">
        <v>0</v>
      </c>
      <c r="V283" s="43">
        <v>97160040000</v>
      </c>
      <c r="W283" s="43">
        <v>1878603230</v>
      </c>
      <c r="X283" s="43">
        <v>11958551272</v>
      </c>
      <c r="Y283" s="43">
        <v>638428010</v>
      </c>
      <c r="Z283" s="43"/>
      <c r="AA283" s="43"/>
      <c r="AB283" s="43">
        <v>581870000</v>
      </c>
      <c r="AC283" s="43">
        <v>526306707</v>
      </c>
      <c r="AD283" s="43">
        <v>26369625918</v>
      </c>
      <c r="AE283" s="43">
        <v>0</v>
      </c>
      <c r="AF283" s="43">
        <v>0</v>
      </c>
      <c r="AG283" s="43">
        <v>0</v>
      </c>
      <c r="AH283" s="43">
        <v>0</v>
      </c>
      <c r="AI283" s="43">
        <v>619634974774</v>
      </c>
      <c r="AJ283" s="43">
        <v>858158935</v>
      </c>
      <c r="AK283" s="43">
        <v>0</v>
      </c>
      <c r="AL283" s="43">
        <v>6146720</v>
      </c>
      <c r="AM283" s="43">
        <v>852012215</v>
      </c>
      <c r="AN283" s="43">
        <v>0</v>
      </c>
      <c r="AO283" s="43">
        <v>8575411810</v>
      </c>
      <c r="AP283" s="43">
        <v>7345170647</v>
      </c>
      <c r="AQ283" s="43">
        <v>6737742</v>
      </c>
      <c r="AR283" s="43">
        <v>39400000</v>
      </c>
      <c r="AS283" s="43">
        <v>802406</v>
      </c>
      <c r="AT283" s="43">
        <v>11695683</v>
      </c>
      <c r="AU283" s="43">
        <v>44412258</v>
      </c>
      <c r="AV283" s="43">
        <v>1113409971</v>
      </c>
      <c r="AW283" s="43">
        <v>13783103</v>
      </c>
      <c r="AX283" s="43">
        <v>0</v>
      </c>
      <c r="AY283" s="43">
        <v>0</v>
      </c>
      <c r="AZ283" s="43">
        <v>0</v>
      </c>
      <c r="BA283" s="43">
        <v>0</v>
      </c>
      <c r="BB283" s="43">
        <v>0</v>
      </c>
      <c r="BC283" s="43">
        <v>0</v>
      </c>
      <c r="BD283" s="43">
        <v>38093071045</v>
      </c>
      <c r="BE283" s="43">
        <v>2045065</v>
      </c>
      <c r="BF283" s="43">
        <v>31334363383</v>
      </c>
      <c r="BG283" s="43">
        <v>6206790933</v>
      </c>
      <c r="BH283" s="43">
        <v>1115772</v>
      </c>
      <c r="BI283" s="43">
        <v>29967</v>
      </c>
      <c r="BJ283" s="43">
        <v>239931</v>
      </c>
      <c r="BK283" s="43">
        <v>313500</v>
      </c>
      <c r="BL283" s="43">
        <v>100786634</v>
      </c>
      <c r="BM283" s="43">
        <v>0</v>
      </c>
      <c r="BN283" s="43">
        <v>88465957</v>
      </c>
      <c r="BO283" s="43">
        <v>842336</v>
      </c>
      <c r="BP283" s="43">
        <v>0</v>
      </c>
      <c r="BQ283" s="43">
        <v>0</v>
      </c>
      <c r="BR283" s="43">
        <v>358077567</v>
      </c>
      <c r="BS283" s="43">
        <v>0</v>
      </c>
      <c r="BT283" s="43">
        <v>796333712</v>
      </c>
      <c r="BU283" s="43">
        <v>5557071</v>
      </c>
      <c r="BV283" s="43">
        <v>10149497</v>
      </c>
      <c r="BW283" s="43">
        <v>3427949</v>
      </c>
      <c r="BX283" s="43">
        <v>16751834</v>
      </c>
      <c r="BY283" s="43">
        <v>760447361</v>
      </c>
      <c r="BZ283" s="43"/>
      <c r="CA283" s="43"/>
      <c r="CB283" s="43"/>
      <c r="CC283" s="43">
        <v>13513506558</v>
      </c>
      <c r="CD283" s="43">
        <v>19703094</v>
      </c>
      <c r="CE283" s="43">
        <v>41026418691</v>
      </c>
      <c r="CF283" s="43">
        <v>900031466</v>
      </c>
      <c r="CG283" s="43">
        <v>24601053843</v>
      </c>
      <c r="CH283" s="43">
        <v>557065396</v>
      </c>
      <c r="CI283" s="43">
        <v>392787130</v>
      </c>
      <c r="CJ283" s="43">
        <v>18030902</v>
      </c>
      <c r="CK283" s="43">
        <v>233296245</v>
      </c>
      <c r="CL283" s="43">
        <v>38069089</v>
      </c>
      <c r="CM283" s="43">
        <v>7165103</v>
      </c>
      <c r="CN283" s="43">
        <v>8208324</v>
      </c>
      <c r="CO283" s="43">
        <v>0</v>
      </c>
      <c r="CP283" s="43">
        <v>88017467</v>
      </c>
      <c r="CQ283" s="43">
        <v>0</v>
      </c>
      <c r="CR283" s="43">
        <v>0</v>
      </c>
      <c r="CS283" s="43">
        <v>13592454981</v>
      </c>
      <c r="CT283" s="43">
        <v>4078880000</v>
      </c>
      <c r="CU283" s="43">
        <v>317468385</v>
      </c>
      <c r="CV283" s="43">
        <v>583020044</v>
      </c>
      <c r="CW283" s="43">
        <v>248663813</v>
      </c>
      <c r="CX283" s="43">
        <v>114345858</v>
      </c>
      <c r="CY283" s="43">
        <v>48547528</v>
      </c>
      <c r="CZ283" s="43">
        <v>7783529353</v>
      </c>
      <c r="DA283" s="43">
        <v>6846840000</v>
      </c>
      <c r="DB283" s="43">
        <v>756769463</v>
      </c>
      <c r="DC283" s="43">
        <v>0</v>
      </c>
      <c r="DD283" s="43">
        <v>179919890</v>
      </c>
      <c r="DE283" s="43">
        <v>418000000</v>
      </c>
      <c r="DF283" s="43">
        <v>0</v>
      </c>
      <c r="DG283" s="43">
        <v>0</v>
      </c>
      <c r="DH283" s="43">
        <v>0</v>
      </c>
      <c r="DI283" s="43">
        <v>50239019</v>
      </c>
      <c r="DJ283" s="43">
        <v>0</v>
      </c>
      <c r="DK283" s="43">
        <v>50239019</v>
      </c>
      <c r="DL283" s="43">
        <v>1280614552</v>
      </c>
      <c r="DM283" s="43">
        <v>6444660283</v>
      </c>
      <c r="DN283" s="43">
        <v>493737311</v>
      </c>
      <c r="DO283" s="43">
        <v>127954806</v>
      </c>
      <c r="DP283" s="43">
        <v>123744488</v>
      </c>
      <c r="DQ283" s="43">
        <v>4210318</v>
      </c>
      <c r="DR283" s="43">
        <v>3926430765</v>
      </c>
      <c r="DS283" s="43">
        <v>117027685</v>
      </c>
      <c r="DT283" s="43">
        <v>103866186</v>
      </c>
      <c r="DU283" s="43">
        <v>12211864</v>
      </c>
      <c r="DV283" s="43">
        <v>949635</v>
      </c>
      <c r="DW283" s="43">
        <v>223090398</v>
      </c>
      <c r="DX283" s="43">
        <v>44704162</v>
      </c>
      <c r="DY283" s="43">
        <v>60720770</v>
      </c>
      <c r="DZ283" s="43">
        <v>0</v>
      </c>
      <c r="EA283" s="43">
        <v>110898222</v>
      </c>
      <c r="EB283" s="43">
        <v>6767244</v>
      </c>
      <c r="EC283" s="43">
        <v>645291621</v>
      </c>
      <c r="ED283" s="43">
        <v>10143960</v>
      </c>
      <c r="EE283" s="43">
        <v>634741256</v>
      </c>
      <c r="EF283" s="43">
        <v>406405</v>
      </c>
      <c r="EG283" s="43">
        <v>145389221</v>
      </c>
      <c r="EH283" s="43">
        <v>142795657</v>
      </c>
      <c r="EI283" s="43">
        <v>2158813</v>
      </c>
      <c r="EJ283" s="43">
        <v>434751</v>
      </c>
      <c r="EK283" s="43">
        <v>314544110</v>
      </c>
      <c r="EL283" s="43">
        <v>594062</v>
      </c>
      <c r="EM283" s="43">
        <v>17110075</v>
      </c>
      <c r="EN283" s="43">
        <v>157264135</v>
      </c>
      <c r="EO283" s="43">
        <v>24930466</v>
      </c>
      <c r="EP283" s="43">
        <v>8638455</v>
      </c>
      <c r="EQ283" s="43">
        <v>1035389</v>
      </c>
      <c r="ER283" s="43">
        <v>309188</v>
      </c>
      <c r="ES283" s="43">
        <v>9236458</v>
      </c>
      <c r="ET283" s="43">
        <v>5710976</v>
      </c>
      <c r="EU283" s="43">
        <v>55354197</v>
      </c>
      <c r="EV283" s="43">
        <v>13553271</v>
      </c>
      <c r="EW283" s="43">
        <v>347421740</v>
      </c>
      <c r="EX283" s="43">
        <v>2939042</v>
      </c>
      <c r="EY283" s="43">
        <v>3785236</v>
      </c>
      <c r="EZ283" s="43">
        <v>217519612</v>
      </c>
      <c r="FA283" s="43">
        <v>123177850</v>
      </c>
      <c r="FB283" s="43">
        <v>8346603</v>
      </c>
      <c r="FC283" s="43">
        <v>3389166</v>
      </c>
      <c r="FD283" s="43">
        <v>1291629</v>
      </c>
      <c r="FE283" s="43">
        <v>0</v>
      </c>
      <c r="FF283" s="43">
        <v>1851832386</v>
      </c>
      <c r="FG283" s="43">
        <v>1896537401</v>
      </c>
      <c r="FH283" s="43">
        <v>19675971</v>
      </c>
      <c r="FI283" s="43">
        <v>1748178873</v>
      </c>
      <c r="FJ283" s="43">
        <v>112734634</v>
      </c>
      <c r="FK283" s="43">
        <v>22526115</v>
      </c>
      <c r="FL283" s="43">
        <v>0</v>
      </c>
      <c r="FM283" s="43">
        <v>0</v>
      </c>
      <c r="FN283" s="43">
        <v>0</v>
      </c>
      <c r="FO283" s="43">
        <v>90208519</v>
      </c>
      <c r="FP283" s="43">
        <v>15947923</v>
      </c>
      <c r="FQ283" s="43">
        <v>0</v>
      </c>
      <c r="FR283" s="43">
        <v>4288481229</v>
      </c>
      <c r="FS283" s="43">
        <v>701603110</v>
      </c>
      <c r="FT283" s="43">
        <v>509054</v>
      </c>
      <c r="FU283" s="43">
        <v>40927086</v>
      </c>
      <c r="FV283" s="43">
        <v>286552914</v>
      </c>
      <c r="FW283" s="43">
        <v>187238</v>
      </c>
      <c r="FX283" s="43">
        <v>286365676</v>
      </c>
      <c r="FY283" s="43">
        <v>312873</v>
      </c>
      <c r="FZ283" s="43">
        <v>3188554</v>
      </c>
      <c r="GA283" s="43">
        <v>309378274</v>
      </c>
      <c r="GB283" s="43">
        <v>60734355</v>
      </c>
      <c r="GC283" s="43">
        <v>19651458</v>
      </c>
      <c r="GD283" s="43">
        <v>0</v>
      </c>
      <c r="GE283" s="43">
        <v>19651458</v>
      </c>
      <c r="GF283" s="43">
        <v>0</v>
      </c>
      <c r="GG283" s="43">
        <v>2412748</v>
      </c>
      <c r="GH283" s="43">
        <v>113379595</v>
      </c>
      <c r="GI283" s="43">
        <v>1345302245</v>
      </c>
      <c r="GJ283" s="43">
        <v>944221947</v>
      </c>
      <c r="GK283" s="43">
        <v>401080298</v>
      </c>
      <c r="GL283" s="43">
        <v>2106132073</v>
      </c>
      <c r="GM283" s="43">
        <v>52110912</v>
      </c>
      <c r="GN283" s="43">
        <v>22861112</v>
      </c>
      <c r="GO283" s="43">
        <v>44319191</v>
      </c>
      <c r="GP283" s="43">
        <v>502389627</v>
      </c>
      <c r="GQ283" s="43">
        <v>157702405</v>
      </c>
      <c r="GR283" s="43">
        <v>5111379</v>
      </c>
      <c r="GS283" s="43">
        <v>632962394</v>
      </c>
      <c r="GT283" s="43">
        <v>688675053</v>
      </c>
      <c r="GU283" s="43">
        <v>69070361865</v>
      </c>
      <c r="GV283" s="43">
        <v>397177058</v>
      </c>
      <c r="GW283" s="43">
        <v>4954681</v>
      </c>
      <c r="GX283" s="43">
        <v>0</v>
      </c>
      <c r="GY283" s="43">
        <v>2170711396</v>
      </c>
      <c r="GZ283" s="43">
        <v>6485851974</v>
      </c>
      <c r="HA283" s="43">
        <v>0</v>
      </c>
      <c r="HB283" s="43">
        <v>45546663739</v>
      </c>
      <c r="HC283" s="43">
        <v>0</v>
      </c>
      <c r="HD283" s="43">
        <v>14465003017</v>
      </c>
      <c r="HE283" s="43">
        <v>0</v>
      </c>
      <c r="HF283" s="43">
        <v>0</v>
      </c>
      <c r="HG283" s="43">
        <v>0</v>
      </c>
      <c r="HH283" s="30">
        <f t="shared" si="171"/>
        <v>5837266777</v>
      </c>
      <c r="HI283" s="30">
        <f t="shared" si="172"/>
        <v>648585197</v>
      </c>
      <c r="HJ283" s="43">
        <v>5837266777</v>
      </c>
      <c r="HK283" s="43">
        <v>648585197</v>
      </c>
      <c r="HL283" s="43">
        <v>0</v>
      </c>
      <c r="HM283" s="43"/>
      <c r="HN283" s="43"/>
      <c r="HO283" s="43"/>
      <c r="HP283" s="43">
        <v>983025875</v>
      </c>
      <c r="HQ283" s="43">
        <v>48163856</v>
      </c>
      <c r="HR283" s="43">
        <v>81312744</v>
      </c>
      <c r="HS283" s="43">
        <v>122049275</v>
      </c>
      <c r="HT283" s="43">
        <v>731500000</v>
      </c>
      <c r="HU283" s="43">
        <v>0</v>
      </c>
      <c r="HV283" s="43">
        <v>0</v>
      </c>
      <c r="HW283" s="43">
        <v>0</v>
      </c>
      <c r="HX283" s="43">
        <f t="shared" si="173"/>
        <v>5837266777</v>
      </c>
      <c r="HY283" s="43">
        <f t="shared" si="174"/>
        <v>648585197</v>
      </c>
      <c r="HZ283" s="43">
        <v>433701220621</v>
      </c>
      <c r="IA283" s="43">
        <v>402640662321</v>
      </c>
      <c r="IB283" s="43">
        <v>402640662321</v>
      </c>
      <c r="IC283" s="43">
        <v>25384629063</v>
      </c>
      <c r="ID283" s="43">
        <v>0</v>
      </c>
      <c r="IE283" s="43">
        <v>0</v>
      </c>
      <c r="IF283" s="43">
        <v>0</v>
      </c>
      <c r="IG283" s="43">
        <v>316029890525</v>
      </c>
      <c r="IH283" s="43">
        <v>270124591252</v>
      </c>
      <c r="II283" s="43">
        <v>32464493950</v>
      </c>
      <c r="IJ283" s="43">
        <v>13440805323</v>
      </c>
      <c r="IK283" s="43">
        <v>0</v>
      </c>
      <c r="IL283" s="43">
        <v>40986738033</v>
      </c>
      <c r="IM283" s="43">
        <v>18663132642</v>
      </c>
      <c r="IN283" s="43">
        <v>1820793428</v>
      </c>
      <c r="IO283" s="43">
        <v>1365595071</v>
      </c>
      <c r="IP283" s="43">
        <v>19137216892</v>
      </c>
      <c r="IQ283" s="43">
        <v>3852447190</v>
      </c>
      <c r="IR283" s="43">
        <v>1755003720</v>
      </c>
      <c r="IS283" s="43">
        <v>171219875</v>
      </c>
      <c r="IT283" s="43">
        <v>128414906</v>
      </c>
      <c r="IU283" s="43">
        <v>1797808689</v>
      </c>
      <c r="IV283" s="43">
        <v>1397780463</v>
      </c>
      <c r="IW283" s="43">
        <v>0</v>
      </c>
      <c r="IX283" s="43">
        <v>8804207597</v>
      </c>
      <c r="IY283" s="43">
        <v>0</v>
      </c>
      <c r="IZ283" s="43">
        <v>0</v>
      </c>
      <c r="JA283" s="43">
        <v>3994000000</v>
      </c>
      <c r="JB283" s="43">
        <v>987750000</v>
      </c>
      <c r="JC283" s="43">
        <v>250000000</v>
      </c>
      <c r="JD283" s="43">
        <v>330000000</v>
      </c>
      <c r="JE283" s="43">
        <v>300000000</v>
      </c>
      <c r="JF283" s="43">
        <v>192076776</v>
      </c>
      <c r="JG283" s="43">
        <v>0</v>
      </c>
      <c r="JH283" s="43">
        <v>0</v>
      </c>
      <c r="JI283" s="43">
        <v>0</v>
      </c>
      <c r="JJ283" s="43">
        <v>0</v>
      </c>
      <c r="JK283" s="43">
        <v>0</v>
      </c>
      <c r="JL283" s="43"/>
      <c r="JM283" s="43">
        <v>354000000</v>
      </c>
      <c r="JN283" s="43">
        <v>0</v>
      </c>
      <c r="JO283" s="43">
        <v>15138919825</v>
      </c>
      <c r="JP283" s="43">
        <v>15574890578</v>
      </c>
      <c r="JQ283" s="43">
        <v>122746640</v>
      </c>
      <c r="JR283" s="43">
        <v>9381910106</v>
      </c>
      <c r="JS283" s="43">
        <v>0</v>
      </c>
      <c r="JT283" s="43">
        <v>0</v>
      </c>
      <c r="JU283" s="43">
        <v>0</v>
      </c>
      <c r="JV283" s="43">
        <v>4729269493</v>
      </c>
      <c r="JW283" s="43">
        <v>0</v>
      </c>
      <c r="JX283" s="43">
        <v>0</v>
      </c>
      <c r="JY283" s="43">
        <v>334713000</v>
      </c>
      <c r="JZ283" s="43">
        <v>0</v>
      </c>
      <c r="KA283" s="43">
        <v>0</v>
      </c>
      <c r="KB283" s="43">
        <v>16000000</v>
      </c>
      <c r="KC283" s="43">
        <v>21161409</v>
      </c>
      <c r="KD283" s="43">
        <v>365646050</v>
      </c>
      <c r="KE283" s="43">
        <v>2995680</v>
      </c>
      <c r="KF283" s="43">
        <v>0</v>
      </c>
      <c r="KG283" s="43">
        <v>0</v>
      </c>
      <c r="KH283" s="43">
        <v>0</v>
      </c>
      <c r="KI283" s="43">
        <v>0</v>
      </c>
      <c r="KJ283" s="43">
        <v>0</v>
      </c>
      <c r="KK283" s="43">
        <v>0</v>
      </c>
      <c r="KL283" s="43">
        <v>0</v>
      </c>
      <c r="KM283" s="43">
        <v>15485667722</v>
      </c>
      <c r="KN283" s="43">
        <v>12346516978</v>
      </c>
      <c r="KO283" s="43">
        <v>518198058</v>
      </c>
      <c r="KP283" s="43">
        <v>155412593</v>
      </c>
      <c r="KQ283" s="43">
        <v>64948693</v>
      </c>
      <c r="KR283" s="43">
        <v>34434607</v>
      </c>
      <c r="KS283" s="43">
        <v>38935317</v>
      </c>
      <c r="KT283" s="43">
        <v>37995939</v>
      </c>
      <c r="KU283" s="43">
        <v>663276</v>
      </c>
      <c r="KV283" s="43">
        <v>604300000</v>
      </c>
      <c r="KW283" s="43">
        <v>0</v>
      </c>
      <c r="KX283" s="43">
        <v>8666632</v>
      </c>
      <c r="KY283" s="43">
        <v>18630474</v>
      </c>
      <c r="KZ283" s="43">
        <v>31029925</v>
      </c>
      <c r="LA283" s="43">
        <v>108115772</v>
      </c>
      <c r="LB283" s="43">
        <v>16965724</v>
      </c>
      <c r="LC283" s="43">
        <v>17949734</v>
      </c>
      <c r="LD283" s="43">
        <v>1482904000</v>
      </c>
      <c r="LE283" s="43">
        <v>0</v>
      </c>
      <c r="LF283" s="43">
        <v>0</v>
      </c>
      <c r="LG283" s="43">
        <v>0</v>
      </c>
      <c r="LH283" s="43">
        <v>0</v>
      </c>
      <c r="LI283" s="43">
        <v>0</v>
      </c>
      <c r="LJ283" s="43">
        <v>0</v>
      </c>
      <c r="LK283" s="43">
        <v>0</v>
      </c>
      <c r="LL283" s="43">
        <v>0</v>
      </c>
      <c r="LM283" s="43">
        <v>0</v>
      </c>
      <c r="LN283" s="43">
        <v>0</v>
      </c>
      <c r="LO283" s="43">
        <v>0</v>
      </c>
      <c r="LP283" s="43">
        <v>0</v>
      </c>
      <c r="LQ283" s="43">
        <v>0</v>
      </c>
      <c r="LR283" s="43">
        <v>0</v>
      </c>
      <c r="LS283" s="43">
        <v>0</v>
      </c>
      <c r="LT283" s="43">
        <v>0</v>
      </c>
      <c r="LU283" s="43">
        <v>0</v>
      </c>
      <c r="LV283" s="43">
        <v>0</v>
      </c>
      <c r="LW283" s="43">
        <v>0</v>
      </c>
      <c r="LX283" s="43">
        <v>0</v>
      </c>
      <c r="LY283" s="43">
        <v>0</v>
      </c>
      <c r="LZ283" s="43">
        <v>0</v>
      </c>
      <c r="MA283" s="43">
        <v>0</v>
      </c>
      <c r="MB283" s="43">
        <v>0</v>
      </c>
      <c r="MC283" s="43">
        <v>0</v>
      </c>
      <c r="MD283" s="43">
        <v>0</v>
      </c>
      <c r="ME283" s="43">
        <v>0</v>
      </c>
      <c r="MF283" s="43">
        <v>0</v>
      </c>
      <c r="MG283" s="43">
        <v>0</v>
      </c>
      <c r="MH283" s="43">
        <v>0</v>
      </c>
      <c r="MI283" s="43">
        <v>0</v>
      </c>
      <c r="MJ283" s="43">
        <v>0</v>
      </c>
      <c r="MK283" s="43">
        <v>0</v>
      </c>
      <c r="ML283" s="43">
        <v>0</v>
      </c>
      <c r="MM283" s="43">
        <v>0</v>
      </c>
      <c r="MN283" s="43">
        <v>0</v>
      </c>
      <c r="MO283" s="43">
        <v>0</v>
      </c>
      <c r="MP283" s="43">
        <v>0</v>
      </c>
      <c r="MQ283" s="43">
        <v>1916793360</v>
      </c>
      <c r="MR283" s="43">
        <v>0</v>
      </c>
      <c r="MS283" s="43">
        <v>199464747110</v>
      </c>
      <c r="MT283" s="43">
        <v>0</v>
      </c>
      <c r="MU283" s="43">
        <v>0</v>
      </c>
      <c r="MV283" s="43">
        <v>34965654519</v>
      </c>
      <c r="MW283" s="43"/>
      <c r="MX283" s="43"/>
      <c r="MY283" s="43"/>
      <c r="MZ283" s="43">
        <v>94056235998</v>
      </c>
      <c r="NA283" s="43">
        <v>0</v>
      </c>
      <c r="NB283" s="43">
        <v>0</v>
      </c>
      <c r="NC283" s="43">
        <v>0</v>
      </c>
      <c r="ND283" s="43">
        <v>0</v>
      </c>
      <c r="NE283" s="43">
        <v>0</v>
      </c>
      <c r="NF283" s="43">
        <v>0</v>
      </c>
      <c r="NG283" s="43">
        <v>6960947805</v>
      </c>
      <c r="NH283" s="43">
        <v>23020255937</v>
      </c>
      <c r="NI283" s="43">
        <v>0</v>
      </c>
      <c r="NJ283" s="43">
        <v>0</v>
      </c>
      <c r="NK283" s="43">
        <v>0</v>
      </c>
      <c r="NL283" s="43">
        <v>0</v>
      </c>
      <c r="NM283" s="43">
        <v>0</v>
      </c>
      <c r="NN283" s="43">
        <v>0</v>
      </c>
      <c r="NO283" s="43">
        <v>0</v>
      </c>
      <c r="NP283" s="43">
        <v>0</v>
      </c>
      <c r="NQ283" s="43">
        <v>0</v>
      </c>
      <c r="NR283" s="43">
        <v>0</v>
      </c>
      <c r="NS283" s="43">
        <v>0</v>
      </c>
      <c r="NT283" s="43">
        <v>0</v>
      </c>
      <c r="NU283" s="43">
        <v>4959719158</v>
      </c>
      <c r="NV283" s="43">
        <v>0</v>
      </c>
      <c r="NW283" s="43">
        <v>0</v>
      </c>
      <c r="NX283" s="43">
        <v>0</v>
      </c>
      <c r="NY283" s="43">
        <v>0</v>
      </c>
      <c r="NZ283" s="43">
        <v>0</v>
      </c>
      <c r="OA283" s="43">
        <v>0</v>
      </c>
      <c r="OB283" s="43">
        <v>0</v>
      </c>
      <c r="OC283" s="43">
        <v>0</v>
      </c>
      <c r="OD283" s="43">
        <v>0</v>
      </c>
      <c r="OE283" s="43">
        <v>0</v>
      </c>
      <c r="OF283" s="43">
        <v>0</v>
      </c>
      <c r="OG283" s="43">
        <v>0</v>
      </c>
      <c r="OH283" s="43">
        <v>0</v>
      </c>
      <c r="OI283" s="43">
        <v>0</v>
      </c>
      <c r="OJ283" s="43">
        <v>0</v>
      </c>
      <c r="OK283" s="43">
        <v>0</v>
      </c>
      <c r="OL283" s="43">
        <v>0</v>
      </c>
      <c r="OM283" s="43">
        <v>0</v>
      </c>
      <c r="ON283" s="43">
        <v>0</v>
      </c>
      <c r="OO283" s="43">
        <v>0</v>
      </c>
      <c r="OP283" s="43">
        <v>0</v>
      </c>
      <c r="OQ283" s="43">
        <v>0</v>
      </c>
      <c r="OR283" s="43">
        <v>0</v>
      </c>
      <c r="OS283" s="43">
        <v>0</v>
      </c>
      <c r="OT283" s="43">
        <v>0</v>
      </c>
      <c r="OU283" s="43">
        <v>0</v>
      </c>
      <c r="OV283" s="43">
        <v>0</v>
      </c>
      <c r="OW283" s="43">
        <v>0</v>
      </c>
      <c r="OX283" s="43">
        <v>0</v>
      </c>
      <c r="OY283" s="43">
        <v>0</v>
      </c>
      <c r="OZ283" s="43">
        <v>0</v>
      </c>
      <c r="PA283" s="43">
        <v>0</v>
      </c>
      <c r="PB283" s="43">
        <v>0</v>
      </c>
      <c r="PC283" s="43">
        <v>0</v>
      </c>
      <c r="PD283" s="43">
        <v>0</v>
      </c>
      <c r="PE283" s="43">
        <v>0</v>
      </c>
      <c r="PF283" s="43">
        <v>0</v>
      </c>
      <c r="PG283" s="43">
        <v>0</v>
      </c>
      <c r="PH283" s="43">
        <v>0</v>
      </c>
      <c r="PI283" s="43">
        <v>0</v>
      </c>
      <c r="PJ283" s="43">
        <v>0</v>
      </c>
      <c r="PK283" s="43">
        <v>0</v>
      </c>
      <c r="PL283" s="43">
        <v>0</v>
      </c>
      <c r="PM283" s="43">
        <v>0</v>
      </c>
      <c r="PN283" s="43">
        <v>0</v>
      </c>
      <c r="PO283" s="43">
        <v>0</v>
      </c>
      <c r="PP283" s="43">
        <v>0</v>
      </c>
      <c r="PQ283" s="43">
        <v>0</v>
      </c>
      <c r="PR283" s="43">
        <v>0</v>
      </c>
      <c r="PS283" s="43">
        <v>0</v>
      </c>
      <c r="PT283" s="43">
        <v>0</v>
      </c>
      <c r="PU283" s="43">
        <v>0</v>
      </c>
      <c r="PV283" s="43">
        <v>0</v>
      </c>
      <c r="PW283" s="43">
        <v>0</v>
      </c>
      <c r="PX283" s="43">
        <v>0</v>
      </c>
      <c r="PY283" s="43">
        <v>0</v>
      </c>
      <c r="PZ283" s="43">
        <v>0</v>
      </c>
      <c r="QA283" s="43">
        <v>0</v>
      </c>
      <c r="QB283" s="43">
        <v>0</v>
      </c>
      <c r="QC283" s="43">
        <v>0</v>
      </c>
      <c r="QD283" s="43">
        <v>0</v>
      </c>
      <c r="QE283" s="43">
        <v>0</v>
      </c>
      <c r="QF283" s="43">
        <v>0</v>
      </c>
      <c r="QG283" s="43">
        <v>0</v>
      </c>
      <c r="QH283" s="43">
        <v>0</v>
      </c>
      <c r="QI283" s="43">
        <v>0</v>
      </c>
      <c r="QJ283" s="43">
        <v>0</v>
      </c>
      <c r="QK283" s="43">
        <v>0</v>
      </c>
      <c r="QL283" s="43">
        <v>0</v>
      </c>
      <c r="QM283" s="43">
        <v>0</v>
      </c>
      <c r="QN283" s="43">
        <v>0</v>
      </c>
      <c r="QO283" s="43">
        <v>920921339401</v>
      </c>
      <c r="QP283" s="43">
        <v>416157486668</v>
      </c>
      <c r="QQ283" s="43">
        <v>85090876</v>
      </c>
      <c r="QR283" s="43">
        <v>65364105</v>
      </c>
      <c r="QS283" s="43">
        <v>19726771</v>
      </c>
      <c r="QT283" s="43">
        <v>0</v>
      </c>
      <c r="QU283" s="43">
        <v>0</v>
      </c>
      <c r="QV283" s="43">
        <v>0</v>
      </c>
      <c r="QW283" s="43">
        <v>3103135209</v>
      </c>
      <c r="QX283" s="43">
        <v>2792120460</v>
      </c>
      <c r="QY283" s="43">
        <v>311014749</v>
      </c>
      <c r="QZ283" s="43">
        <v>199370047159</v>
      </c>
      <c r="RA283" s="43">
        <v>213599213424</v>
      </c>
      <c r="RB283" s="43">
        <v>54035836347</v>
      </c>
      <c r="RC283" s="43">
        <v>54035836347</v>
      </c>
      <c r="RD283" s="43">
        <v>54035836347</v>
      </c>
      <c r="RE283" s="43">
        <v>0</v>
      </c>
      <c r="RF283" s="43">
        <v>0</v>
      </c>
      <c r="RG283" s="43">
        <v>0</v>
      </c>
      <c r="RH283" s="43">
        <v>0</v>
      </c>
      <c r="RI283" s="43">
        <v>450728016386</v>
      </c>
      <c r="RJ283" s="43">
        <v>18890670934</v>
      </c>
      <c r="RK283" s="43">
        <v>18890670934</v>
      </c>
      <c r="RL283" s="43">
        <v>12104056751</v>
      </c>
      <c r="RM283" s="43">
        <v>3947362993</v>
      </c>
      <c r="RN283" s="43">
        <v>839829830</v>
      </c>
      <c r="RO283" s="43">
        <v>0</v>
      </c>
      <c r="RP283" s="43">
        <v>14156763</v>
      </c>
      <c r="RQ283" s="43">
        <v>0</v>
      </c>
      <c r="RR283" s="43">
        <v>0</v>
      </c>
      <c r="RS283" s="43">
        <v>565265</v>
      </c>
      <c r="RT283" s="43">
        <v>125549923</v>
      </c>
      <c r="RU283" s="43">
        <v>1803696392</v>
      </c>
      <c r="RV283" s="43">
        <v>34118741</v>
      </c>
      <c r="RW283" s="43">
        <v>6804529</v>
      </c>
      <c r="RX283" s="43">
        <v>0</v>
      </c>
      <c r="RY283" s="43">
        <v>14529747</v>
      </c>
      <c r="RZ283" s="43">
        <v>0</v>
      </c>
      <c r="SA283" s="43">
        <v>0</v>
      </c>
      <c r="SB283" s="43">
        <v>0</v>
      </c>
      <c r="SC283" s="43">
        <v>0</v>
      </c>
      <c r="SD283" s="43">
        <v>0</v>
      </c>
      <c r="SE283" s="43">
        <v>0</v>
      </c>
      <c r="SF283" s="43">
        <v>0</v>
      </c>
      <c r="SG283" s="43">
        <v>0</v>
      </c>
      <c r="SH283" s="43">
        <v>0</v>
      </c>
      <c r="SI283" s="43">
        <v>0</v>
      </c>
      <c r="SJ283" s="43">
        <v>0</v>
      </c>
      <c r="SK283" s="43">
        <v>0</v>
      </c>
      <c r="SL283" s="43">
        <v>0</v>
      </c>
      <c r="SM283" s="43">
        <v>0</v>
      </c>
      <c r="SN283" s="43">
        <v>0</v>
      </c>
      <c r="SO283" s="43">
        <v>0</v>
      </c>
      <c r="SP283" s="43">
        <v>0</v>
      </c>
      <c r="SQ283" s="43">
        <v>0</v>
      </c>
      <c r="SR283" s="43">
        <v>0</v>
      </c>
      <c r="SS283" s="43">
        <v>0</v>
      </c>
      <c r="ST283" s="43">
        <v>0</v>
      </c>
      <c r="SU283" s="43">
        <v>0</v>
      </c>
      <c r="SV283" s="43">
        <v>0</v>
      </c>
      <c r="SW283" s="43">
        <v>0</v>
      </c>
      <c r="SX283" s="43">
        <v>0</v>
      </c>
      <c r="SY283" s="43">
        <v>0</v>
      </c>
      <c r="SZ283" s="43">
        <v>0</v>
      </c>
      <c r="TA283" s="43">
        <v>0</v>
      </c>
      <c r="TB283" s="43">
        <v>0</v>
      </c>
      <c r="TC283" s="43">
        <v>0</v>
      </c>
      <c r="TD283" s="43">
        <v>0</v>
      </c>
      <c r="TE283" s="43">
        <v>0</v>
      </c>
      <c r="TF283" s="43">
        <v>0</v>
      </c>
      <c r="TG283" s="43">
        <v>0</v>
      </c>
      <c r="TH283" s="43">
        <v>0</v>
      </c>
      <c r="TI283" s="30">
        <v>4787192823</v>
      </c>
      <c r="TJ283" s="30">
        <v>389312463653</v>
      </c>
      <c r="TK283" s="43">
        <v>389312463653</v>
      </c>
      <c r="TL283" s="43">
        <v>280000000000</v>
      </c>
      <c r="TM283" s="43">
        <v>0</v>
      </c>
      <c r="TN283" s="43">
        <v>0</v>
      </c>
      <c r="TO283" s="43">
        <v>0</v>
      </c>
      <c r="TP283" s="43">
        <v>0</v>
      </c>
      <c r="TQ283" s="43">
        <v>0</v>
      </c>
      <c r="TR283" s="43">
        <v>109312463653</v>
      </c>
      <c r="TS283" s="43">
        <v>0</v>
      </c>
      <c r="TT283" s="43"/>
      <c r="TU283" s="43">
        <v>42524881799</v>
      </c>
      <c r="TV283" s="43">
        <v>3163686</v>
      </c>
      <c r="TW283" s="43">
        <v>40056505909</v>
      </c>
      <c r="TX283" s="43">
        <v>2158893</v>
      </c>
      <c r="TY283" s="43">
        <v>259075949</v>
      </c>
      <c r="TZ283" s="43">
        <v>0</v>
      </c>
      <c r="UA283" s="43">
        <v>2203977362</v>
      </c>
      <c r="UB283" s="43">
        <v>0</v>
      </c>
      <c r="UC283" s="43">
        <v>0</v>
      </c>
      <c r="UD283" s="43">
        <v>0</v>
      </c>
      <c r="UE283" s="43">
        <v>0</v>
      </c>
      <c r="UF283" s="43">
        <v>0</v>
      </c>
      <c r="UG283" s="43">
        <v>2431136799724</v>
      </c>
      <c r="UH283" s="1" t="s">
        <v>141</v>
      </c>
    </row>
    <row r="284" spans="1:555">
      <c r="A284" s="733"/>
      <c r="B284" s="65">
        <v>2008</v>
      </c>
      <c r="C284" s="43">
        <v>1526638165906</v>
      </c>
      <c r="D284" s="43">
        <v>832453049506</v>
      </c>
      <c r="E284" s="43">
        <v>680273305526</v>
      </c>
      <c r="F284" s="43">
        <v>167783897</v>
      </c>
      <c r="G284" s="43">
        <v>106100137</v>
      </c>
      <c r="H284" s="43">
        <v>286749601929</v>
      </c>
      <c r="I284" s="43">
        <v>250353812598</v>
      </c>
      <c r="J284" s="43">
        <v>36395789331</v>
      </c>
      <c r="K284" s="43">
        <v>0</v>
      </c>
      <c r="L284" s="43">
        <v>46715760000</v>
      </c>
      <c r="M284" s="43">
        <v>262593243742</v>
      </c>
      <c r="N284" s="43">
        <v>262593243742</v>
      </c>
      <c r="O284" s="43">
        <v>0</v>
      </c>
      <c r="P284" s="43">
        <v>11594119680</v>
      </c>
      <c r="Q284" s="43">
        <v>26256983463</v>
      </c>
      <c r="R284" s="43">
        <v>30600551359</v>
      </c>
      <c r="S284" s="43">
        <v>152179743980</v>
      </c>
      <c r="T284" s="43">
        <v>44271956025</v>
      </c>
      <c r="U284" s="43">
        <v>51913301207</v>
      </c>
      <c r="V284" s="43">
        <v>96185257232</v>
      </c>
      <c r="W284" s="43">
        <v>1834185600</v>
      </c>
      <c r="X284" s="43">
        <v>21183552000</v>
      </c>
      <c r="Y284" s="43">
        <v>839674507</v>
      </c>
      <c r="Z284" s="43"/>
      <c r="AA284" s="43"/>
      <c r="AB284" s="43">
        <v>782025057</v>
      </c>
      <c r="AC284" s="43">
        <v>451313535</v>
      </c>
      <c r="AD284" s="43">
        <v>30884729586</v>
      </c>
      <c r="AE284" s="43">
        <v>0</v>
      </c>
      <c r="AF284" s="43">
        <v>0</v>
      </c>
      <c r="AG284" s="43">
        <v>0</v>
      </c>
      <c r="AH284" s="43">
        <v>0</v>
      </c>
      <c r="AI284" s="43">
        <v>694185116400</v>
      </c>
      <c r="AJ284" s="43">
        <v>859630558</v>
      </c>
      <c r="AK284" s="43">
        <v>370334</v>
      </c>
      <c r="AL284" s="43">
        <v>7368544</v>
      </c>
      <c r="AM284" s="43">
        <v>851891680</v>
      </c>
      <c r="AN284" s="43">
        <v>0</v>
      </c>
      <c r="AO284" s="43">
        <v>8928840769</v>
      </c>
      <c r="AP284" s="43">
        <v>8718840000</v>
      </c>
      <c r="AQ284" s="43">
        <v>1961280</v>
      </c>
      <c r="AR284" s="43">
        <v>57998441</v>
      </c>
      <c r="AS284" s="43">
        <v>814361</v>
      </c>
      <c r="AT284" s="43">
        <v>123932029</v>
      </c>
      <c r="AU284" s="43">
        <v>23339191</v>
      </c>
      <c r="AV284" s="43">
        <v>0</v>
      </c>
      <c r="AW284" s="43">
        <v>1955467</v>
      </c>
      <c r="AX284" s="43">
        <v>0</v>
      </c>
      <c r="AY284" s="43">
        <v>0</v>
      </c>
      <c r="AZ284" s="43">
        <v>0</v>
      </c>
      <c r="BA284" s="43">
        <v>0</v>
      </c>
      <c r="BB284" s="43">
        <v>0</v>
      </c>
      <c r="BC284" s="43">
        <v>0</v>
      </c>
      <c r="BD284" s="43">
        <v>49449080506</v>
      </c>
      <c r="BE284" s="43">
        <v>1066996</v>
      </c>
      <c r="BF284" s="43">
        <v>42625440000</v>
      </c>
      <c r="BG284" s="43">
        <v>6251731200</v>
      </c>
      <c r="BH284" s="43">
        <v>1644887</v>
      </c>
      <c r="BI284" s="43">
        <v>90220</v>
      </c>
      <c r="BJ284" s="43">
        <v>587355</v>
      </c>
      <c r="BK284" s="43">
        <v>46782</v>
      </c>
      <c r="BL284" s="43">
        <v>99683810</v>
      </c>
      <c r="BM284" s="43">
        <v>0</v>
      </c>
      <c r="BN284" s="43">
        <v>61548035</v>
      </c>
      <c r="BO284" s="43">
        <v>27690675</v>
      </c>
      <c r="BP284" s="43">
        <v>0</v>
      </c>
      <c r="BQ284" s="43">
        <v>0</v>
      </c>
      <c r="BR284" s="43">
        <v>379550546</v>
      </c>
      <c r="BS284" s="43">
        <v>0</v>
      </c>
      <c r="BT284" s="43">
        <v>1134119451</v>
      </c>
      <c r="BU284" s="43">
        <v>775417</v>
      </c>
      <c r="BV284" s="43">
        <v>10641747</v>
      </c>
      <c r="BW284" s="43">
        <v>49669184</v>
      </c>
      <c r="BX284" s="43">
        <v>13033103</v>
      </c>
      <c r="BY284" s="43">
        <v>1060000000</v>
      </c>
      <c r="BZ284" s="43"/>
      <c r="CA284" s="43"/>
      <c r="CB284" s="43"/>
      <c r="CC284" s="43">
        <v>18132926711</v>
      </c>
      <c r="CD284" s="43">
        <v>26013307</v>
      </c>
      <c r="CE284" s="43">
        <v>44570194238</v>
      </c>
      <c r="CF284" s="43">
        <v>1372410000</v>
      </c>
      <c r="CG284" s="43">
        <v>28729516311</v>
      </c>
      <c r="CH284" s="43">
        <v>669968455</v>
      </c>
      <c r="CI284" s="43">
        <v>519241805</v>
      </c>
      <c r="CJ284" s="43">
        <v>18362350</v>
      </c>
      <c r="CK284" s="43">
        <v>273341340</v>
      </c>
      <c r="CL284" s="43">
        <v>81013552</v>
      </c>
      <c r="CM284" s="43">
        <v>9263094</v>
      </c>
      <c r="CN284" s="43">
        <v>13802657</v>
      </c>
      <c r="CO284" s="43">
        <v>9341853</v>
      </c>
      <c r="CP284" s="43">
        <v>114116959</v>
      </c>
      <c r="CQ284" s="43">
        <v>0</v>
      </c>
      <c r="CR284" s="43">
        <v>0</v>
      </c>
      <c r="CS284" s="43">
        <v>12221981812</v>
      </c>
      <c r="CT284" s="43">
        <v>3939624000</v>
      </c>
      <c r="CU284" s="43">
        <v>306016114</v>
      </c>
      <c r="CV284" s="43">
        <v>623128003</v>
      </c>
      <c r="CW284" s="43">
        <v>227377182</v>
      </c>
      <c r="CX284" s="43">
        <v>136319515</v>
      </c>
      <c r="CY284" s="43">
        <v>33497887</v>
      </c>
      <c r="CZ284" s="43">
        <v>6656019111</v>
      </c>
      <c r="DA284" s="43">
        <v>5555226740</v>
      </c>
      <c r="DB284" s="43">
        <v>913675685</v>
      </c>
      <c r="DC284" s="43">
        <v>0</v>
      </c>
      <c r="DD284" s="43">
        <v>187116686</v>
      </c>
      <c r="DE284" s="43">
        <v>300000000</v>
      </c>
      <c r="DF284" s="43">
        <v>0</v>
      </c>
      <c r="DG284" s="43">
        <v>0</v>
      </c>
      <c r="DH284" s="43">
        <v>0</v>
      </c>
      <c r="DI284" s="43">
        <v>56066559</v>
      </c>
      <c r="DJ284" s="43">
        <v>0</v>
      </c>
      <c r="DK284" s="43">
        <v>56066559</v>
      </c>
      <c r="DL284" s="43">
        <v>1</v>
      </c>
      <c r="DM284" s="43">
        <v>7242256234</v>
      </c>
      <c r="DN284" s="43">
        <v>672702844</v>
      </c>
      <c r="DO284" s="43">
        <v>109573196</v>
      </c>
      <c r="DP284" s="43">
        <v>95546339</v>
      </c>
      <c r="DQ284" s="43">
        <v>14026857</v>
      </c>
      <c r="DR284" s="43">
        <v>4717413998</v>
      </c>
      <c r="DS284" s="43">
        <v>161301033</v>
      </c>
      <c r="DT284" s="43">
        <v>142756530</v>
      </c>
      <c r="DU284" s="43">
        <v>17339001</v>
      </c>
      <c r="DV284" s="43">
        <v>1205502</v>
      </c>
      <c r="DW284" s="43">
        <v>198673871</v>
      </c>
      <c r="DX284" s="43">
        <v>12951987</v>
      </c>
      <c r="DY284" s="43">
        <v>65820877</v>
      </c>
      <c r="DZ284" s="43">
        <v>0</v>
      </c>
      <c r="EA284" s="43">
        <v>118885283</v>
      </c>
      <c r="EB284" s="43">
        <v>1015724</v>
      </c>
      <c r="EC284" s="43">
        <v>788049714</v>
      </c>
      <c r="ED284" s="43">
        <v>2751821</v>
      </c>
      <c r="EE284" s="43">
        <v>785020808</v>
      </c>
      <c r="EF284" s="43">
        <v>277085</v>
      </c>
      <c r="EG284" s="43">
        <v>170163623</v>
      </c>
      <c r="EH284" s="43">
        <v>167702503</v>
      </c>
      <c r="EI284" s="43">
        <v>2234371</v>
      </c>
      <c r="EJ284" s="43">
        <v>226749</v>
      </c>
      <c r="EK284" s="43">
        <v>387949261</v>
      </c>
      <c r="EL284" s="43">
        <v>22628538</v>
      </c>
      <c r="EM284" s="43">
        <v>24292964</v>
      </c>
      <c r="EN284" s="43">
        <v>161582856</v>
      </c>
      <c r="EO284" s="43">
        <v>28960492</v>
      </c>
      <c r="EP284" s="43">
        <v>8428145</v>
      </c>
      <c r="EQ284" s="43">
        <v>1203341</v>
      </c>
      <c r="ER284" s="43">
        <v>184748</v>
      </c>
      <c r="ES284" s="43">
        <v>12385071</v>
      </c>
      <c r="ET284" s="43">
        <v>6759187</v>
      </c>
      <c r="EU284" s="43">
        <v>55545109</v>
      </c>
      <c r="EV284" s="43">
        <v>28127675</v>
      </c>
      <c r="EW284" s="43">
        <v>481227966</v>
      </c>
      <c r="EX284" s="43">
        <v>3283163</v>
      </c>
      <c r="EY284" s="43">
        <v>1706550</v>
      </c>
      <c r="EZ284" s="43">
        <v>290810734</v>
      </c>
      <c r="FA284" s="43">
        <v>185427519</v>
      </c>
      <c r="FB284" s="43">
        <v>6268954</v>
      </c>
      <c r="FC284" s="43">
        <v>3459730</v>
      </c>
      <c r="FD284" s="43">
        <v>2249812</v>
      </c>
      <c r="FE284" s="43">
        <v>0</v>
      </c>
      <c r="FF284" s="43">
        <v>2196932400</v>
      </c>
      <c r="FG284" s="43">
        <v>1742566196</v>
      </c>
      <c r="FH284" s="43">
        <v>24820144</v>
      </c>
      <c r="FI284" s="43">
        <v>1535421234</v>
      </c>
      <c r="FJ284" s="43">
        <v>159853624</v>
      </c>
      <c r="FK284" s="43">
        <v>29541973</v>
      </c>
      <c r="FL284" s="43">
        <v>0</v>
      </c>
      <c r="FM284" s="43">
        <v>0</v>
      </c>
      <c r="FN284" s="43">
        <v>6124462</v>
      </c>
      <c r="FO284" s="43">
        <v>124187189</v>
      </c>
      <c r="FP284" s="43">
        <v>22471194</v>
      </c>
      <c r="FQ284" s="43">
        <v>0</v>
      </c>
      <c r="FR284" s="43">
        <v>4696399178</v>
      </c>
      <c r="FS284" s="43">
        <v>895518717</v>
      </c>
      <c r="FT284" s="43">
        <v>1565427</v>
      </c>
      <c r="FU284" s="43">
        <v>69078295</v>
      </c>
      <c r="FV284" s="43">
        <v>518305289</v>
      </c>
      <c r="FW284" s="43">
        <v>2491469</v>
      </c>
      <c r="FX284" s="43">
        <v>515813820</v>
      </c>
      <c r="FY284" s="43">
        <v>1598131</v>
      </c>
      <c r="FZ284" s="43">
        <v>4453927</v>
      </c>
      <c r="GA284" s="43">
        <v>214048107</v>
      </c>
      <c r="GB284" s="43">
        <v>86469541</v>
      </c>
      <c r="GC284" s="43">
        <v>22918637</v>
      </c>
      <c r="GD284" s="43">
        <v>0</v>
      </c>
      <c r="GE284" s="43">
        <v>22918637</v>
      </c>
      <c r="GF284" s="43">
        <v>0</v>
      </c>
      <c r="GG284" s="43">
        <v>3571128</v>
      </c>
      <c r="GH284" s="43">
        <v>98148633</v>
      </c>
      <c r="GI284" s="43">
        <v>1776458804</v>
      </c>
      <c r="GJ284" s="43">
        <v>1209243935</v>
      </c>
      <c r="GK284" s="43">
        <v>567214869</v>
      </c>
      <c r="GL284" s="43">
        <v>1899783259</v>
      </c>
      <c r="GM284" s="43">
        <v>42007772</v>
      </c>
      <c r="GN284" s="43">
        <v>23448370</v>
      </c>
      <c r="GO284" s="43">
        <v>22495344</v>
      </c>
      <c r="GP284" s="43">
        <v>717613874</v>
      </c>
      <c r="GQ284" s="43">
        <v>117935899</v>
      </c>
      <c r="GR284" s="43">
        <v>4587201</v>
      </c>
      <c r="GS284" s="43">
        <v>0</v>
      </c>
      <c r="GT284" s="43">
        <v>971694799</v>
      </c>
      <c r="GU284" s="43">
        <v>78785443625</v>
      </c>
      <c r="GV284" s="43">
        <v>364463840</v>
      </c>
      <c r="GW284" s="43">
        <v>3710162</v>
      </c>
      <c r="GX284" s="43">
        <v>0</v>
      </c>
      <c r="GY284" s="43">
        <v>0</v>
      </c>
      <c r="GZ284" s="43">
        <v>22879409687</v>
      </c>
      <c r="HA284" s="43">
        <v>27306307</v>
      </c>
      <c r="HB284" s="43">
        <v>41631925377</v>
      </c>
      <c r="HC284" s="43">
        <v>1</v>
      </c>
      <c r="HD284" s="43">
        <v>13878628251</v>
      </c>
      <c r="HE284" s="43">
        <v>0</v>
      </c>
      <c r="HF284" s="43">
        <v>0</v>
      </c>
      <c r="HG284" s="43">
        <v>0</v>
      </c>
      <c r="HH284" s="30">
        <f t="shared" si="171"/>
        <v>18441157455</v>
      </c>
      <c r="HI284" s="30">
        <f t="shared" si="172"/>
        <v>4438252232</v>
      </c>
      <c r="HJ284" s="43">
        <v>18441157455</v>
      </c>
      <c r="HK284" s="43">
        <v>4438252232</v>
      </c>
      <c r="HL284" s="43">
        <v>0</v>
      </c>
      <c r="HM284" s="43"/>
      <c r="HN284" s="43"/>
      <c r="HO284" s="43"/>
      <c r="HP284" s="43">
        <v>1057075855</v>
      </c>
      <c r="HQ284" s="43">
        <v>46874305</v>
      </c>
      <c r="HR284" s="43">
        <v>66461994</v>
      </c>
      <c r="HS284" s="43">
        <v>142324249</v>
      </c>
      <c r="HT284" s="43">
        <v>801415307</v>
      </c>
      <c r="HU284" s="43">
        <v>0</v>
      </c>
      <c r="HV284" s="43">
        <v>0</v>
      </c>
      <c r="HW284" s="43">
        <v>0</v>
      </c>
      <c r="HX284" s="43">
        <f t="shared" si="173"/>
        <v>18441157455</v>
      </c>
      <c r="HY284" s="43">
        <f t="shared" si="174"/>
        <v>4438252232</v>
      </c>
      <c r="HZ284" s="43">
        <v>478329848101</v>
      </c>
      <c r="IA284" s="43">
        <v>458292112207</v>
      </c>
      <c r="IB284" s="43">
        <v>458292112207</v>
      </c>
      <c r="IC284" s="43">
        <v>29291370270</v>
      </c>
      <c r="ID284" s="43">
        <v>23058308409</v>
      </c>
      <c r="IE284" s="43">
        <v>4436858794</v>
      </c>
      <c r="IF284" s="43">
        <v>1796203067</v>
      </c>
      <c r="IG284" s="43">
        <v>361990088123</v>
      </c>
      <c r="IH284" s="43">
        <v>308489885822</v>
      </c>
      <c r="II284" s="43">
        <v>34627406894</v>
      </c>
      <c r="IJ284" s="43">
        <v>18872795407</v>
      </c>
      <c r="IK284" s="43">
        <v>0</v>
      </c>
      <c r="IL284" s="43">
        <v>47359687083</v>
      </c>
      <c r="IM284" s="43">
        <v>17570661081</v>
      </c>
      <c r="IN284" s="43">
        <v>2052270749</v>
      </c>
      <c r="IO284" s="43">
        <v>1539203062</v>
      </c>
      <c r="IP284" s="43">
        <v>26197552191</v>
      </c>
      <c r="IQ284" s="43">
        <v>4017066602</v>
      </c>
      <c r="IR284" s="43">
        <v>1829997008</v>
      </c>
      <c r="IS284" s="43">
        <v>178536293</v>
      </c>
      <c r="IT284" s="43">
        <v>133902220</v>
      </c>
      <c r="IU284" s="43">
        <v>1874631081</v>
      </c>
      <c r="IV284" s="43">
        <v>1766608859</v>
      </c>
      <c r="IW284" s="43">
        <v>0</v>
      </c>
      <c r="IX284" s="43">
        <v>8760671386</v>
      </c>
      <c r="IY284" s="43">
        <v>0</v>
      </c>
      <c r="IZ284" s="43">
        <v>0</v>
      </c>
      <c r="JA284" s="43">
        <v>0</v>
      </c>
      <c r="JB284" s="43">
        <v>1393115975</v>
      </c>
      <c r="JC284" s="43">
        <v>51000000</v>
      </c>
      <c r="JD284" s="43">
        <v>0</v>
      </c>
      <c r="JE284" s="43">
        <v>0</v>
      </c>
      <c r="JF284" s="43">
        <v>0</v>
      </c>
      <c r="JG284" s="43">
        <v>3525756268</v>
      </c>
      <c r="JH284" s="43">
        <v>0</v>
      </c>
      <c r="JI284" s="43">
        <v>0</v>
      </c>
      <c r="JJ284" s="43">
        <v>0</v>
      </c>
      <c r="JK284" s="43">
        <v>0</v>
      </c>
      <c r="JL284" s="43"/>
      <c r="JM284" s="43">
        <v>204840000</v>
      </c>
      <c r="JN284" s="43">
        <v>0</v>
      </c>
      <c r="JO284" s="43">
        <v>15489161319</v>
      </c>
      <c r="JP284" s="43">
        <v>3117103184</v>
      </c>
      <c r="JQ284" s="43">
        <v>145501353</v>
      </c>
      <c r="JR284" s="43">
        <v>0</v>
      </c>
      <c r="JS284" s="43">
        <v>0</v>
      </c>
      <c r="JT284" s="43">
        <v>0</v>
      </c>
      <c r="JU284" s="43">
        <v>0</v>
      </c>
      <c r="JV284" s="43">
        <v>1406851862</v>
      </c>
      <c r="JW284" s="43">
        <v>0</v>
      </c>
      <c r="JX284" s="43">
        <v>235550560</v>
      </c>
      <c r="JY284" s="43">
        <v>0</v>
      </c>
      <c r="JZ284" s="43">
        <v>0</v>
      </c>
      <c r="KA284" s="43">
        <v>88331460</v>
      </c>
      <c r="KB284" s="43">
        <v>0</v>
      </c>
      <c r="KC284" s="43">
        <v>0</v>
      </c>
      <c r="KD284" s="43">
        <v>0</v>
      </c>
      <c r="KE284" s="43">
        <v>0</v>
      </c>
      <c r="KF284" s="43">
        <v>787249364</v>
      </c>
      <c r="KG284" s="43">
        <v>248778585</v>
      </c>
      <c r="KH284" s="43">
        <v>0</v>
      </c>
      <c r="KI284" s="43">
        <v>0</v>
      </c>
      <c r="KJ284" s="43">
        <v>0</v>
      </c>
      <c r="KK284" s="43">
        <v>0</v>
      </c>
      <c r="KL284" s="43">
        <v>0</v>
      </c>
      <c r="KM284" s="43">
        <v>16920632710</v>
      </c>
      <c r="KN284" s="43">
        <v>11757510040</v>
      </c>
      <c r="KO284" s="43">
        <v>453166141</v>
      </c>
      <c r="KP284" s="43">
        <v>97128252</v>
      </c>
      <c r="KQ284" s="43">
        <v>40736580</v>
      </c>
      <c r="KR284" s="43">
        <v>54123894</v>
      </c>
      <c r="KS284" s="43">
        <v>40648000</v>
      </c>
      <c r="KT284" s="43">
        <v>43897675</v>
      </c>
      <c r="KU284" s="43">
        <v>0</v>
      </c>
      <c r="KV284" s="43">
        <v>689859329</v>
      </c>
      <c r="KW284" s="43">
        <v>0</v>
      </c>
      <c r="KX284" s="43">
        <v>9837457</v>
      </c>
      <c r="KY284" s="43">
        <v>31490668</v>
      </c>
      <c r="KZ284" s="43">
        <v>35571905</v>
      </c>
      <c r="LA284" s="43">
        <v>137702424</v>
      </c>
      <c r="LB284" s="43">
        <v>15766134</v>
      </c>
      <c r="LC284" s="43">
        <v>24644015</v>
      </c>
      <c r="LD284" s="43">
        <v>3375760000</v>
      </c>
      <c r="LE284" s="43">
        <v>2456335</v>
      </c>
      <c r="LF284" s="43">
        <v>8839085</v>
      </c>
      <c r="LG284" s="43">
        <v>13682056</v>
      </c>
      <c r="LH284" s="43">
        <v>0</v>
      </c>
      <c r="LI284" s="43">
        <v>87812720</v>
      </c>
      <c r="LJ284" s="43">
        <v>0</v>
      </c>
      <c r="LK284" s="43">
        <v>0</v>
      </c>
      <c r="LL284" s="43">
        <v>0</v>
      </c>
      <c r="LM284" s="43">
        <v>0</v>
      </c>
      <c r="LN284" s="43">
        <v>0</v>
      </c>
      <c r="LO284" s="43">
        <v>0</v>
      </c>
      <c r="LP284" s="43">
        <v>0</v>
      </c>
      <c r="LQ284" s="43">
        <v>0</v>
      </c>
      <c r="LR284" s="43">
        <v>0</v>
      </c>
      <c r="LS284" s="43">
        <v>0</v>
      </c>
      <c r="LT284" s="43">
        <v>0</v>
      </c>
      <c r="LU284" s="43">
        <v>0</v>
      </c>
      <c r="LV284" s="43">
        <v>0</v>
      </c>
      <c r="LW284" s="43">
        <v>0</v>
      </c>
      <c r="LX284" s="43">
        <v>0</v>
      </c>
      <c r="LY284" s="43">
        <v>0</v>
      </c>
      <c r="LZ284" s="43">
        <v>0</v>
      </c>
      <c r="MA284" s="43">
        <v>0</v>
      </c>
      <c r="MB284" s="43">
        <v>0</v>
      </c>
      <c r="MC284" s="43">
        <v>0</v>
      </c>
      <c r="MD284" s="43">
        <v>0</v>
      </c>
      <c r="ME284" s="43">
        <v>0</v>
      </c>
      <c r="MF284" s="43">
        <v>0</v>
      </c>
      <c r="MG284" s="43">
        <v>0</v>
      </c>
      <c r="MH284" s="43">
        <v>0</v>
      </c>
      <c r="MI284" s="43">
        <v>0</v>
      </c>
      <c r="MJ284" s="43">
        <v>0</v>
      </c>
      <c r="MK284" s="43">
        <v>0</v>
      </c>
      <c r="ML284" s="43">
        <v>0</v>
      </c>
      <c r="MM284" s="43">
        <v>0</v>
      </c>
      <c r="MN284" s="43">
        <v>0</v>
      </c>
      <c r="MO284" s="43">
        <v>0</v>
      </c>
      <c r="MP284" s="43">
        <v>0</v>
      </c>
      <c r="MQ284" s="43">
        <v>1974297161</v>
      </c>
      <c r="MR284" s="43">
        <v>1</v>
      </c>
      <c r="MS284" s="43">
        <v>199601094701</v>
      </c>
      <c r="MT284" s="43">
        <v>0</v>
      </c>
      <c r="MU284" s="43">
        <v>0</v>
      </c>
      <c r="MV284" s="43">
        <v>40478852796</v>
      </c>
      <c r="MW284" s="43"/>
      <c r="MX284" s="43"/>
      <c r="MY284" s="43"/>
      <c r="MZ284" s="43">
        <v>90944742987</v>
      </c>
      <c r="NA284" s="43">
        <v>0</v>
      </c>
      <c r="NB284" s="43">
        <v>0</v>
      </c>
      <c r="NC284" s="43">
        <v>0</v>
      </c>
      <c r="ND284" s="43">
        <v>0</v>
      </c>
      <c r="NE284" s="43">
        <v>0</v>
      </c>
      <c r="NF284" s="43">
        <v>0</v>
      </c>
      <c r="NG284" s="43">
        <v>5450981549</v>
      </c>
      <c r="NH284" s="43">
        <v>28456533565</v>
      </c>
      <c r="NI284" s="43">
        <v>0</v>
      </c>
      <c r="NJ284" s="43">
        <v>0</v>
      </c>
      <c r="NK284" s="43">
        <v>0</v>
      </c>
      <c r="NL284" s="43">
        <v>0</v>
      </c>
      <c r="NM284" s="43">
        <v>0</v>
      </c>
      <c r="NN284" s="43">
        <v>0</v>
      </c>
      <c r="NO284" s="43">
        <v>0</v>
      </c>
      <c r="NP284" s="43">
        <v>0</v>
      </c>
      <c r="NQ284" s="43">
        <v>0</v>
      </c>
      <c r="NR284" s="43">
        <v>0</v>
      </c>
      <c r="NS284" s="43">
        <v>0</v>
      </c>
      <c r="NT284" s="43">
        <v>0</v>
      </c>
      <c r="NU284" s="43">
        <v>1731031707</v>
      </c>
      <c r="NV284" s="43">
        <v>0</v>
      </c>
      <c r="NW284" s="43">
        <v>0</v>
      </c>
      <c r="NX284" s="43">
        <v>0</v>
      </c>
      <c r="NY284" s="43">
        <v>0</v>
      </c>
      <c r="NZ284" s="43">
        <v>0</v>
      </c>
      <c r="OA284" s="43">
        <v>0</v>
      </c>
      <c r="OB284" s="43">
        <v>0</v>
      </c>
      <c r="OC284" s="43">
        <v>0</v>
      </c>
      <c r="OD284" s="43">
        <v>0</v>
      </c>
      <c r="OE284" s="43">
        <v>0</v>
      </c>
      <c r="OF284" s="43">
        <v>0</v>
      </c>
      <c r="OG284" s="43">
        <v>0</v>
      </c>
      <c r="OH284" s="43">
        <v>0</v>
      </c>
      <c r="OI284" s="43">
        <v>0</v>
      </c>
      <c r="OJ284" s="43">
        <v>0</v>
      </c>
      <c r="OK284" s="43">
        <v>0</v>
      </c>
      <c r="OL284" s="43">
        <v>0</v>
      </c>
      <c r="OM284" s="43">
        <v>0</v>
      </c>
      <c r="ON284" s="43">
        <v>0</v>
      </c>
      <c r="OO284" s="43">
        <v>0</v>
      </c>
      <c r="OP284" s="43">
        <v>0</v>
      </c>
      <c r="OQ284" s="43">
        <v>0</v>
      </c>
      <c r="OR284" s="43">
        <v>0</v>
      </c>
      <c r="OS284" s="43">
        <v>0</v>
      </c>
      <c r="OT284" s="43">
        <v>0</v>
      </c>
      <c r="OU284" s="43">
        <v>0</v>
      </c>
      <c r="OV284" s="43">
        <v>0</v>
      </c>
      <c r="OW284" s="43">
        <v>0</v>
      </c>
      <c r="OX284" s="43">
        <v>0</v>
      </c>
      <c r="OY284" s="43">
        <v>0</v>
      </c>
      <c r="OZ284" s="43">
        <v>0</v>
      </c>
      <c r="PA284" s="43">
        <v>0</v>
      </c>
      <c r="PB284" s="43">
        <v>0</v>
      </c>
      <c r="PC284" s="43">
        <v>0</v>
      </c>
      <c r="PD284" s="43">
        <v>0</v>
      </c>
      <c r="PE284" s="43">
        <v>0</v>
      </c>
      <c r="PF284" s="43">
        <v>0</v>
      </c>
      <c r="PG284" s="43">
        <v>0</v>
      </c>
      <c r="PH284" s="43">
        <v>0</v>
      </c>
      <c r="PI284" s="43">
        <v>0</v>
      </c>
      <c r="PJ284" s="43">
        <v>0</v>
      </c>
      <c r="PK284" s="43">
        <v>0</v>
      </c>
      <c r="PL284" s="43">
        <v>0</v>
      </c>
      <c r="PM284" s="43">
        <v>0</v>
      </c>
      <c r="PN284" s="43">
        <v>0</v>
      </c>
      <c r="PO284" s="43">
        <v>0</v>
      </c>
      <c r="PP284" s="43">
        <v>0</v>
      </c>
      <c r="PQ284" s="43">
        <v>0</v>
      </c>
      <c r="PR284" s="43">
        <v>0</v>
      </c>
      <c r="PS284" s="43">
        <v>0</v>
      </c>
      <c r="PT284" s="43">
        <v>0</v>
      </c>
      <c r="PU284" s="43">
        <v>0</v>
      </c>
      <c r="PV284" s="43">
        <v>0</v>
      </c>
      <c r="PW284" s="43">
        <v>0</v>
      </c>
      <c r="PX284" s="43">
        <v>0</v>
      </c>
      <c r="PY284" s="43">
        <v>0</v>
      </c>
      <c r="PZ284" s="43">
        <v>0</v>
      </c>
      <c r="QA284" s="43">
        <v>0</v>
      </c>
      <c r="QB284" s="43">
        <v>0</v>
      </c>
      <c r="QC284" s="43">
        <v>0</v>
      </c>
      <c r="QD284" s="43">
        <v>0</v>
      </c>
      <c r="QE284" s="43">
        <v>0</v>
      </c>
      <c r="QF284" s="43">
        <v>0</v>
      </c>
      <c r="QG284" s="43">
        <v>0</v>
      </c>
      <c r="QH284" s="43">
        <v>0</v>
      </c>
      <c r="QI284" s="43">
        <v>0</v>
      </c>
      <c r="QJ284" s="43">
        <v>0</v>
      </c>
      <c r="QK284" s="43">
        <v>0</v>
      </c>
      <c r="QL284" s="43">
        <v>0</v>
      </c>
      <c r="QM284" s="43">
        <v>0</v>
      </c>
      <c r="QN284" s="43">
        <v>0</v>
      </c>
      <c r="QO284" s="43">
        <v>1210406169047</v>
      </c>
      <c r="QP284" s="43">
        <v>514846132862</v>
      </c>
      <c r="QQ284" s="43">
        <v>530642541</v>
      </c>
      <c r="QR284" s="43">
        <v>212642541</v>
      </c>
      <c r="QS284" s="43">
        <v>318000000</v>
      </c>
      <c r="QT284" s="43">
        <v>0</v>
      </c>
      <c r="QU284" s="43">
        <v>0</v>
      </c>
      <c r="QV284" s="43">
        <v>0</v>
      </c>
      <c r="QW284" s="43">
        <v>3835451128</v>
      </c>
      <c r="QX284" s="43">
        <v>3809238931</v>
      </c>
      <c r="QY284" s="43">
        <v>26212197</v>
      </c>
      <c r="QZ284" s="43">
        <v>320613933880</v>
      </c>
      <c r="RA284" s="43">
        <v>189866105313</v>
      </c>
      <c r="RB284" s="43">
        <v>1800000000</v>
      </c>
      <c r="RC284" s="43">
        <v>1800000000</v>
      </c>
      <c r="RD284" s="43">
        <v>1800000000</v>
      </c>
      <c r="RE284" s="43">
        <v>0</v>
      </c>
      <c r="RF284" s="43">
        <v>0</v>
      </c>
      <c r="RG284" s="43">
        <v>0</v>
      </c>
      <c r="RH284" s="43">
        <v>0</v>
      </c>
      <c r="RI284" s="43">
        <v>693760036185</v>
      </c>
      <c r="RJ284" s="43">
        <v>22587843817</v>
      </c>
      <c r="RK284" s="43">
        <v>22587843817</v>
      </c>
      <c r="RL284" s="43">
        <v>16505793135</v>
      </c>
      <c r="RM284" s="43">
        <v>3111546102</v>
      </c>
      <c r="RN284" s="43">
        <v>641175906</v>
      </c>
      <c r="RO284" s="43">
        <v>1</v>
      </c>
      <c r="RP284" s="43">
        <v>0</v>
      </c>
      <c r="RQ284" s="43">
        <v>0</v>
      </c>
      <c r="RR284" s="43">
        <v>0</v>
      </c>
      <c r="RS284" s="43">
        <v>3237215</v>
      </c>
      <c r="RT284" s="43">
        <v>140000000</v>
      </c>
      <c r="RU284" s="43">
        <v>2100000000</v>
      </c>
      <c r="RV284" s="43">
        <v>60262944</v>
      </c>
      <c r="RW284" s="43">
        <v>14027406</v>
      </c>
      <c r="RX284" s="43">
        <v>0</v>
      </c>
      <c r="RY284" s="43">
        <v>10887748</v>
      </c>
      <c r="RZ284" s="43">
        <v>0</v>
      </c>
      <c r="SA284" s="43">
        <v>0</v>
      </c>
      <c r="SB284" s="43">
        <v>913360</v>
      </c>
      <c r="SC284" s="43">
        <v>0</v>
      </c>
      <c r="SD284" s="43">
        <v>0</v>
      </c>
      <c r="SE284" s="43">
        <v>0</v>
      </c>
      <c r="SF284" s="43">
        <v>0</v>
      </c>
      <c r="SG284" s="43">
        <v>0</v>
      </c>
      <c r="SH284" s="43">
        <v>0</v>
      </c>
      <c r="SI284" s="43">
        <v>0</v>
      </c>
      <c r="SJ284" s="43">
        <v>0</v>
      </c>
      <c r="SK284" s="43">
        <v>0</v>
      </c>
      <c r="SL284" s="43">
        <v>0</v>
      </c>
      <c r="SM284" s="43">
        <v>0</v>
      </c>
      <c r="SN284" s="43">
        <v>0</v>
      </c>
      <c r="SO284" s="43">
        <v>0</v>
      </c>
      <c r="SP284" s="43">
        <v>0</v>
      </c>
      <c r="SQ284" s="43">
        <v>0</v>
      </c>
      <c r="SR284" s="43">
        <v>0</v>
      </c>
      <c r="SS284" s="43">
        <v>0</v>
      </c>
      <c r="ST284" s="43">
        <v>0</v>
      </c>
      <c r="SU284" s="43">
        <v>0</v>
      </c>
      <c r="SV284" s="43">
        <v>0</v>
      </c>
      <c r="SW284" s="43">
        <v>0</v>
      </c>
      <c r="SX284" s="43">
        <v>0</v>
      </c>
      <c r="SY284" s="43">
        <v>0</v>
      </c>
      <c r="SZ284" s="43">
        <v>0</v>
      </c>
      <c r="TA284" s="43">
        <v>0</v>
      </c>
      <c r="TB284" s="43">
        <v>0</v>
      </c>
      <c r="TC284" s="43">
        <v>0</v>
      </c>
      <c r="TD284" s="43">
        <v>0</v>
      </c>
      <c r="TE284" s="43">
        <v>0</v>
      </c>
      <c r="TF284" s="43">
        <v>0</v>
      </c>
      <c r="TG284" s="43">
        <v>0</v>
      </c>
      <c r="TH284" s="43">
        <v>0</v>
      </c>
      <c r="TI284" s="30">
        <v>3752722009</v>
      </c>
      <c r="TJ284" s="30">
        <v>670827332242</v>
      </c>
      <c r="TK284" s="43">
        <v>670827332242</v>
      </c>
      <c r="TL284" s="43">
        <v>333327332242</v>
      </c>
      <c r="TM284" s="43">
        <v>0</v>
      </c>
      <c r="TN284" s="43">
        <v>0</v>
      </c>
      <c r="TO284" s="43">
        <v>0</v>
      </c>
      <c r="TP284" s="43">
        <v>0</v>
      </c>
      <c r="TQ284" s="43">
        <v>0</v>
      </c>
      <c r="TR284" s="43">
        <v>337500000000</v>
      </c>
      <c r="TS284" s="43">
        <v>0</v>
      </c>
      <c r="TT284" s="43"/>
      <c r="TU284" s="43">
        <v>344860126</v>
      </c>
      <c r="TV284" s="43">
        <v>1676754</v>
      </c>
      <c r="TW284" s="43">
        <v>59331204</v>
      </c>
      <c r="TX284" s="43">
        <v>2288427</v>
      </c>
      <c r="TY284" s="43">
        <v>281563741</v>
      </c>
      <c r="TZ284" s="43">
        <v>0</v>
      </c>
      <c r="UA284" s="43">
        <v>0</v>
      </c>
      <c r="UB284" s="43">
        <v>0</v>
      </c>
      <c r="UC284" s="43">
        <v>0</v>
      </c>
      <c r="UD284" s="43">
        <v>0</v>
      </c>
      <c r="UE284" s="43">
        <v>0</v>
      </c>
      <c r="UF284" s="43">
        <v>0</v>
      </c>
      <c r="UG284" s="43">
        <v>2936645429654</v>
      </c>
      <c r="UH284" s="1" t="s">
        <v>141</v>
      </c>
    </row>
    <row r="285" spans="1:555">
      <c r="A285" s="733"/>
      <c r="B285" s="65">
        <v>2009</v>
      </c>
      <c r="C285" s="43">
        <v>1712597503358</v>
      </c>
      <c r="D285" s="43">
        <v>885881602911</v>
      </c>
      <c r="E285" s="43">
        <v>729748466097</v>
      </c>
      <c r="F285" s="43">
        <v>117095386</v>
      </c>
      <c r="G285" s="43">
        <v>73714822</v>
      </c>
      <c r="H285" s="43">
        <v>284545294669</v>
      </c>
      <c r="I285" s="43">
        <v>249176314541.64331</v>
      </c>
      <c r="J285" s="43">
        <v>35368980127.356697</v>
      </c>
      <c r="K285" s="43">
        <v>0</v>
      </c>
      <c r="L285" s="43">
        <v>45314287200</v>
      </c>
      <c r="M285" s="43">
        <v>311491698148</v>
      </c>
      <c r="N285" s="43">
        <v>311491698148</v>
      </c>
      <c r="O285" s="43">
        <v>0</v>
      </c>
      <c r="P285" s="43">
        <v>12739956648</v>
      </c>
      <c r="Q285" s="43">
        <v>28611888280</v>
      </c>
      <c r="R285" s="43">
        <v>29911994944</v>
      </c>
      <c r="S285" s="43">
        <v>156133136814</v>
      </c>
      <c r="T285" s="43">
        <v>93607505000</v>
      </c>
      <c r="U285" s="43">
        <v>0</v>
      </c>
      <c r="V285" s="43">
        <v>93607505000</v>
      </c>
      <c r="W285" s="43">
        <v>1889211168</v>
      </c>
      <c r="X285" s="43">
        <v>25134047640</v>
      </c>
      <c r="Y285" s="43">
        <v>1025923397</v>
      </c>
      <c r="Z285" s="43"/>
      <c r="AA285" s="43"/>
      <c r="AB285" s="43">
        <v>1132548110</v>
      </c>
      <c r="AC285" s="43">
        <v>370348761</v>
      </c>
      <c r="AD285" s="43">
        <v>32953595952</v>
      </c>
      <c r="AE285" s="43">
        <v>0</v>
      </c>
      <c r="AF285" s="43">
        <v>0</v>
      </c>
      <c r="AG285" s="43">
        <v>0</v>
      </c>
      <c r="AH285" s="43">
        <v>0</v>
      </c>
      <c r="AI285" s="43">
        <v>826715900447</v>
      </c>
      <c r="AJ285" s="43">
        <v>2535175791</v>
      </c>
      <c r="AK285" s="43">
        <v>1242246439</v>
      </c>
      <c r="AL285" s="43">
        <v>7557679</v>
      </c>
      <c r="AM285" s="43">
        <v>1285371673</v>
      </c>
      <c r="AN285" s="43">
        <v>0</v>
      </c>
      <c r="AO285" s="43">
        <v>9106380437</v>
      </c>
      <c r="AP285" s="43">
        <v>8980405200</v>
      </c>
      <c r="AQ285" s="43">
        <v>5711592</v>
      </c>
      <c r="AR285" s="43">
        <v>60898363</v>
      </c>
      <c r="AS285" s="43">
        <v>842864</v>
      </c>
      <c r="AT285" s="43">
        <v>50781277</v>
      </c>
      <c r="AU285" s="43">
        <v>7741140</v>
      </c>
      <c r="AV285" s="43">
        <v>0</v>
      </c>
      <c r="AW285" s="43">
        <v>1</v>
      </c>
      <c r="AX285" s="43">
        <v>0</v>
      </c>
      <c r="AY285" s="43">
        <v>0</v>
      </c>
      <c r="AZ285" s="43">
        <v>0</v>
      </c>
      <c r="BA285" s="43">
        <v>0</v>
      </c>
      <c r="BB285" s="43">
        <v>0</v>
      </c>
      <c r="BC285" s="43">
        <v>0</v>
      </c>
      <c r="BD285" s="43">
        <v>34634952473</v>
      </c>
      <c r="BE285" s="43">
        <v>1</v>
      </c>
      <c r="BF285" s="43">
        <v>27690000000</v>
      </c>
      <c r="BG285" s="43">
        <v>5828135738</v>
      </c>
      <c r="BH285" s="43">
        <v>2323139</v>
      </c>
      <c r="BI285" s="43">
        <v>92918</v>
      </c>
      <c r="BJ285" s="43">
        <v>248593</v>
      </c>
      <c r="BK285" s="43">
        <v>1</v>
      </c>
      <c r="BL285" s="43">
        <v>102832743</v>
      </c>
      <c r="BM285" s="43">
        <v>0</v>
      </c>
      <c r="BN285" s="43">
        <v>63688952</v>
      </c>
      <c r="BO285" s="43">
        <v>10540167</v>
      </c>
      <c r="BP285" s="43">
        <v>0</v>
      </c>
      <c r="BQ285" s="43">
        <v>0</v>
      </c>
      <c r="BR285" s="43">
        <v>937090221</v>
      </c>
      <c r="BS285" s="43">
        <v>0</v>
      </c>
      <c r="BT285" s="43">
        <v>1163795881</v>
      </c>
      <c r="BU285" s="43">
        <v>1</v>
      </c>
      <c r="BV285" s="43">
        <v>11067417</v>
      </c>
      <c r="BW285" s="43">
        <v>20791158</v>
      </c>
      <c r="BX285" s="43">
        <v>8337305</v>
      </c>
      <c r="BY285" s="43">
        <v>1123600000</v>
      </c>
      <c r="BZ285" s="43"/>
      <c r="CA285" s="43"/>
      <c r="CB285" s="43"/>
      <c r="CC285" s="43">
        <v>23814000000</v>
      </c>
      <c r="CD285" s="43">
        <v>72982347</v>
      </c>
      <c r="CE285" s="43">
        <v>45050427509</v>
      </c>
      <c r="CF285" s="43">
        <v>1474560360</v>
      </c>
      <c r="CG285" s="43">
        <v>26761963783</v>
      </c>
      <c r="CH285" s="43">
        <v>853581660</v>
      </c>
      <c r="CI285" s="43">
        <v>540873509</v>
      </c>
      <c r="CJ285" s="43">
        <v>20834503</v>
      </c>
      <c r="CK285" s="43">
        <v>281541570</v>
      </c>
      <c r="CL285" s="43">
        <v>83232797</v>
      </c>
      <c r="CM285" s="43">
        <v>10453790</v>
      </c>
      <c r="CN285" s="43">
        <v>14561803</v>
      </c>
      <c r="CO285" s="43">
        <v>9855654</v>
      </c>
      <c r="CP285" s="43">
        <v>120393392</v>
      </c>
      <c r="CQ285" s="43">
        <v>0</v>
      </c>
      <c r="CR285" s="43">
        <v>0</v>
      </c>
      <c r="CS285" s="43">
        <v>13832253403</v>
      </c>
      <c r="CT285" s="43">
        <v>2548135038</v>
      </c>
      <c r="CU285" s="43">
        <v>315335701</v>
      </c>
      <c r="CV285" s="43">
        <v>596412043</v>
      </c>
      <c r="CW285" s="43">
        <v>210117511</v>
      </c>
      <c r="CX285" s="43">
        <v>111709818</v>
      </c>
      <c r="CY285" s="43">
        <v>35172781</v>
      </c>
      <c r="CZ285" s="43">
        <v>9685370511</v>
      </c>
      <c r="DA285" s="43">
        <v>8415453074</v>
      </c>
      <c r="DB285" s="43">
        <v>1027058770</v>
      </c>
      <c r="DC285" s="43">
        <v>0</v>
      </c>
      <c r="DD285" s="43">
        <v>242858667</v>
      </c>
      <c r="DE285" s="43">
        <v>330000000</v>
      </c>
      <c r="DF285" s="43">
        <v>0</v>
      </c>
      <c r="DG285" s="43">
        <v>0</v>
      </c>
      <c r="DH285" s="43">
        <v>0</v>
      </c>
      <c r="DI285" s="43">
        <v>57748556</v>
      </c>
      <c r="DJ285" s="43">
        <v>0</v>
      </c>
      <c r="DK285" s="43">
        <v>57748556</v>
      </c>
      <c r="DL285" s="43">
        <v>1</v>
      </c>
      <c r="DM285" s="43">
        <v>7546802395</v>
      </c>
      <c r="DN285" s="43">
        <v>454602811</v>
      </c>
      <c r="DO285" s="43">
        <v>98382100</v>
      </c>
      <c r="DP285" s="43">
        <v>86809614</v>
      </c>
      <c r="DQ285" s="43">
        <v>11572486</v>
      </c>
      <c r="DR285" s="43">
        <v>4783604885</v>
      </c>
      <c r="DS285" s="43">
        <v>167498253</v>
      </c>
      <c r="DT285" s="43">
        <v>148383731</v>
      </c>
      <c r="DU285" s="43">
        <v>17859896</v>
      </c>
      <c r="DV285" s="43">
        <v>1254626</v>
      </c>
      <c r="DW285" s="43">
        <v>149155124</v>
      </c>
      <c r="DX285" s="43">
        <v>15026551</v>
      </c>
      <c r="DY285" s="43">
        <v>46475431</v>
      </c>
      <c r="DZ285" s="43">
        <v>0</v>
      </c>
      <c r="EA285" s="43">
        <v>87653141</v>
      </c>
      <c r="EB285" s="43">
        <v>1</v>
      </c>
      <c r="EC285" s="43">
        <v>727213727</v>
      </c>
      <c r="ED285" s="43">
        <v>1202128</v>
      </c>
      <c r="EE285" s="43">
        <v>725795736</v>
      </c>
      <c r="EF285" s="43">
        <v>215863</v>
      </c>
      <c r="EG285" s="43">
        <v>172257152</v>
      </c>
      <c r="EH285" s="43">
        <v>172023495</v>
      </c>
      <c r="EI285" s="43">
        <v>1</v>
      </c>
      <c r="EJ285" s="43">
        <v>233656</v>
      </c>
      <c r="EK285" s="43">
        <v>407346724</v>
      </c>
      <c r="EL285" s="43">
        <v>23249812</v>
      </c>
      <c r="EM285" s="43">
        <v>16732908</v>
      </c>
      <c r="EN285" s="43">
        <v>246169767</v>
      </c>
      <c r="EO285" s="43">
        <v>29319363</v>
      </c>
      <c r="EP285" s="43">
        <v>8769527</v>
      </c>
      <c r="EQ285" s="43">
        <v>642122</v>
      </c>
      <c r="ER285" s="43">
        <v>191293</v>
      </c>
      <c r="ES285" s="43">
        <v>12756628</v>
      </c>
      <c r="ET285" s="43">
        <v>6959793</v>
      </c>
      <c r="EU285" s="43">
        <v>62327207</v>
      </c>
      <c r="EV285" s="43">
        <v>28971506</v>
      </c>
      <c r="EW285" s="43">
        <v>416769094</v>
      </c>
      <c r="EX285" s="43">
        <v>1</v>
      </c>
      <c r="EY285" s="43">
        <v>1757738</v>
      </c>
      <c r="EZ285" s="43">
        <v>299535056</v>
      </c>
      <c r="FA285" s="43">
        <v>115476299</v>
      </c>
      <c r="FB285" s="43">
        <v>1</v>
      </c>
      <c r="FC285" s="43">
        <v>3563522</v>
      </c>
      <c r="FD285" s="43">
        <v>342757</v>
      </c>
      <c r="FE285" s="43">
        <v>0</v>
      </c>
      <c r="FF285" s="43">
        <v>2332687968</v>
      </c>
      <c r="FG285" s="43">
        <v>2210212599</v>
      </c>
      <c r="FH285" s="43">
        <v>50590154</v>
      </c>
      <c r="FI285" s="43">
        <v>1984306827</v>
      </c>
      <c r="FJ285" s="43">
        <v>156008368</v>
      </c>
      <c r="FK285" s="43">
        <v>31019072</v>
      </c>
      <c r="FL285" s="43">
        <v>0</v>
      </c>
      <c r="FM285" s="43">
        <v>0</v>
      </c>
      <c r="FN285" s="43">
        <v>1</v>
      </c>
      <c r="FO285" s="43">
        <v>124989295</v>
      </c>
      <c r="FP285" s="43">
        <v>19307250</v>
      </c>
      <c r="FQ285" s="43">
        <v>0</v>
      </c>
      <c r="FR285" s="43">
        <v>3401549487</v>
      </c>
      <c r="FS285" s="43">
        <v>921833907</v>
      </c>
      <c r="FT285" s="43">
        <v>1611543</v>
      </c>
      <c r="FU285" s="43">
        <v>191987937</v>
      </c>
      <c r="FV285" s="43">
        <v>412103316</v>
      </c>
      <c r="FW285" s="43">
        <v>2566213</v>
      </c>
      <c r="FX285" s="43">
        <v>409537103</v>
      </c>
      <c r="FY285" s="43">
        <v>1646075</v>
      </c>
      <c r="FZ285" s="43">
        <v>4916872</v>
      </c>
      <c r="GA285" s="43">
        <v>220504536</v>
      </c>
      <c r="GB285" s="43">
        <v>89063628</v>
      </c>
      <c r="GC285" s="43">
        <v>52716085</v>
      </c>
      <c r="GD285" s="43">
        <v>0</v>
      </c>
      <c r="GE285" s="43">
        <v>52716085</v>
      </c>
      <c r="GF285" s="43">
        <v>0</v>
      </c>
      <c r="GG285" s="43">
        <v>3678329</v>
      </c>
      <c r="GH285" s="43">
        <v>103056065</v>
      </c>
      <c r="GI285" s="43">
        <v>436797153</v>
      </c>
      <c r="GJ285" s="43">
        <v>436797152</v>
      </c>
      <c r="GK285" s="43">
        <v>1</v>
      </c>
      <c r="GL285" s="43">
        <v>1883467948</v>
      </c>
      <c r="GM285" s="43">
        <v>43268005</v>
      </c>
      <c r="GN285" s="43">
        <v>15248216</v>
      </c>
      <c r="GO285" s="43">
        <v>14115715</v>
      </c>
      <c r="GP285" s="43">
        <v>753494568</v>
      </c>
      <c r="GQ285" s="43">
        <v>182052956</v>
      </c>
      <c r="GR285" s="43">
        <v>2352788</v>
      </c>
      <c r="GS285" s="43">
        <v>1</v>
      </c>
      <c r="GT285" s="43">
        <v>872935699</v>
      </c>
      <c r="GU285" s="43">
        <v>81060066320</v>
      </c>
      <c r="GV285" s="43">
        <v>223371680</v>
      </c>
      <c r="GW285" s="43">
        <v>4985269</v>
      </c>
      <c r="GX285" s="43">
        <v>0</v>
      </c>
      <c r="GY285" s="43">
        <v>0</v>
      </c>
      <c r="GZ285" s="43">
        <v>17444684678</v>
      </c>
      <c r="HA285" s="43">
        <v>1</v>
      </c>
      <c r="HB285" s="43">
        <v>47247500372</v>
      </c>
      <c r="HC285" s="43">
        <v>1</v>
      </c>
      <c r="HD285" s="43">
        <v>16139524319</v>
      </c>
      <c r="HE285" s="43">
        <v>0</v>
      </c>
      <c r="HF285" s="43">
        <v>0</v>
      </c>
      <c r="HG285" s="43">
        <v>0</v>
      </c>
      <c r="HH285" s="30">
        <f t="shared" si="171"/>
        <v>16215366988</v>
      </c>
      <c r="HI285" s="30">
        <f t="shared" si="172"/>
        <v>1229317690</v>
      </c>
      <c r="HJ285" s="43">
        <v>16215366988</v>
      </c>
      <c r="HK285" s="43">
        <v>1229317690</v>
      </c>
      <c r="HL285" s="43">
        <v>0</v>
      </c>
      <c r="HM285" s="43"/>
      <c r="HN285" s="43"/>
      <c r="HO285" s="43"/>
      <c r="HP285" s="43">
        <v>1587194794</v>
      </c>
      <c r="HQ285" s="43">
        <v>35468324</v>
      </c>
      <c r="HR285" s="43">
        <v>68882628</v>
      </c>
      <c r="HS285" s="43">
        <v>165290994</v>
      </c>
      <c r="HT285" s="43">
        <v>1317552848</v>
      </c>
      <c r="HU285" s="43">
        <v>0</v>
      </c>
      <c r="HV285" s="43">
        <v>0</v>
      </c>
      <c r="HW285" s="43">
        <v>0</v>
      </c>
      <c r="HX285" s="43">
        <f t="shared" si="173"/>
        <v>16215366988</v>
      </c>
      <c r="HY285" s="43">
        <f t="shared" si="174"/>
        <v>1229317690</v>
      </c>
      <c r="HZ285" s="43">
        <v>616179264259</v>
      </c>
      <c r="IA285" s="43">
        <v>572484823676</v>
      </c>
      <c r="IB285" s="43">
        <v>572484823676</v>
      </c>
      <c r="IC285" s="43">
        <v>34234160479</v>
      </c>
      <c r="ID285" s="43">
        <v>32960605442</v>
      </c>
      <c r="IE285" s="43">
        <v>0</v>
      </c>
      <c r="IF285" s="43">
        <v>1273555037</v>
      </c>
      <c r="IG285" s="43">
        <v>447793821642</v>
      </c>
      <c r="IH285" s="43">
        <v>426497718889</v>
      </c>
      <c r="II285" s="43">
        <v>0</v>
      </c>
      <c r="IJ285" s="43">
        <v>21296102753</v>
      </c>
      <c r="IK285" s="43">
        <v>0</v>
      </c>
      <c r="IL285" s="43">
        <v>34174948167</v>
      </c>
      <c r="IM285" s="43">
        <v>18709401894</v>
      </c>
      <c r="IN285" s="43">
        <v>2234843320</v>
      </c>
      <c r="IO285" s="43">
        <v>1676132491</v>
      </c>
      <c r="IP285" s="43">
        <v>30263972356</v>
      </c>
      <c r="IQ285" s="43">
        <v>3292336176</v>
      </c>
      <c r="IR285" s="43">
        <v>1820096406</v>
      </c>
      <c r="IS285" s="43">
        <v>212065551</v>
      </c>
      <c r="IT285" s="43">
        <v>159049164</v>
      </c>
      <c r="IU285" s="43">
        <v>2921221461</v>
      </c>
      <c r="IV285" s="43">
        <v>2258341695</v>
      </c>
      <c r="IW285" s="43">
        <v>0</v>
      </c>
      <c r="IX285" s="43">
        <v>8874799602</v>
      </c>
      <c r="IY285" s="43">
        <v>0</v>
      </c>
      <c r="IZ285" s="43">
        <v>850000000</v>
      </c>
      <c r="JA285" s="43">
        <v>3000000000</v>
      </c>
      <c r="JB285" s="43">
        <v>10568859025</v>
      </c>
      <c r="JC285" s="43">
        <v>40000000</v>
      </c>
      <c r="JD285" s="43">
        <v>545855000</v>
      </c>
      <c r="JE285" s="43">
        <v>0</v>
      </c>
      <c r="JF285" s="43">
        <v>0</v>
      </c>
      <c r="JG285" s="43">
        <v>4769543842</v>
      </c>
      <c r="JH285" s="43">
        <v>1343514127</v>
      </c>
      <c r="JI285" s="43">
        <v>0</v>
      </c>
      <c r="JJ285" s="43">
        <v>0</v>
      </c>
      <c r="JK285" s="43">
        <v>0</v>
      </c>
      <c r="JL285" s="43"/>
      <c r="JM285" s="43">
        <v>150000000</v>
      </c>
      <c r="JN285" s="43">
        <v>0</v>
      </c>
      <c r="JO285" s="43">
        <v>16942536000</v>
      </c>
      <c r="JP285" s="43">
        <v>27095154054</v>
      </c>
      <c r="JQ285" s="43">
        <v>226447855</v>
      </c>
      <c r="JR285" s="43">
        <v>25341188333</v>
      </c>
      <c r="JS285" s="43">
        <v>0</v>
      </c>
      <c r="JT285" s="43">
        <v>0</v>
      </c>
      <c r="JU285" s="43">
        <v>0</v>
      </c>
      <c r="JV285" s="43">
        <v>590000000</v>
      </c>
      <c r="JW285" s="43">
        <v>0</v>
      </c>
      <c r="JX285" s="43">
        <v>336360000</v>
      </c>
      <c r="JY285" s="43">
        <v>0</v>
      </c>
      <c r="JZ285" s="43">
        <v>0</v>
      </c>
      <c r="KA285" s="43">
        <v>0</v>
      </c>
      <c r="KB285" s="43">
        <v>0</v>
      </c>
      <c r="KC285" s="43">
        <v>0</v>
      </c>
      <c r="KD285" s="43">
        <v>0</v>
      </c>
      <c r="KE285" s="43">
        <v>0</v>
      </c>
      <c r="KF285" s="43">
        <v>0</v>
      </c>
      <c r="KG285" s="43">
        <v>416006592</v>
      </c>
      <c r="KH285" s="43">
        <v>35151274</v>
      </c>
      <c r="KI285" s="43">
        <v>0</v>
      </c>
      <c r="KJ285" s="43">
        <v>0</v>
      </c>
      <c r="KK285" s="43">
        <v>0</v>
      </c>
      <c r="KL285" s="43">
        <v>0</v>
      </c>
      <c r="KM285" s="43">
        <v>16599286529</v>
      </c>
      <c r="KN285" s="43">
        <v>11045743270</v>
      </c>
      <c r="KO285" s="43">
        <v>325168546</v>
      </c>
      <c r="KP285" s="43">
        <v>149769324</v>
      </c>
      <c r="KQ285" s="43">
        <v>74878548</v>
      </c>
      <c r="KR285" s="43">
        <v>0</v>
      </c>
      <c r="KS285" s="43">
        <v>28082042</v>
      </c>
      <c r="KT285" s="43">
        <v>37857862</v>
      </c>
      <c r="KU285" s="43">
        <v>0</v>
      </c>
      <c r="KV285" s="43">
        <v>629601410</v>
      </c>
      <c r="KW285" s="43">
        <v>0</v>
      </c>
      <c r="KX285" s="43">
        <v>8141348</v>
      </c>
      <c r="KY285" s="43">
        <v>24786380</v>
      </c>
      <c r="KZ285" s="43">
        <v>28153159</v>
      </c>
      <c r="LA285" s="43">
        <v>112401393</v>
      </c>
      <c r="LB285" s="43">
        <v>19755400</v>
      </c>
      <c r="LC285" s="43">
        <v>40447750</v>
      </c>
      <c r="LD285" s="43">
        <v>3846281986</v>
      </c>
      <c r="LE285" s="43">
        <v>2478912</v>
      </c>
      <c r="LF285" s="43">
        <v>7361361</v>
      </c>
      <c r="LG285" s="43">
        <v>19438448</v>
      </c>
      <c r="LH285" s="43">
        <v>53458237</v>
      </c>
      <c r="LI285" s="43">
        <v>122519091</v>
      </c>
      <c r="LJ285" s="43">
        <v>0</v>
      </c>
      <c r="LK285" s="43">
        <v>0</v>
      </c>
      <c r="LL285" s="43">
        <v>10880350</v>
      </c>
      <c r="LM285" s="43">
        <v>12081712</v>
      </c>
      <c r="LN285" s="43">
        <v>0</v>
      </c>
      <c r="LO285" s="43">
        <v>0</v>
      </c>
      <c r="LP285" s="43">
        <v>0</v>
      </c>
      <c r="LQ285" s="43">
        <v>0</v>
      </c>
      <c r="LR285" s="43">
        <v>0</v>
      </c>
      <c r="LS285" s="43">
        <v>0</v>
      </c>
      <c r="LT285" s="43">
        <v>0</v>
      </c>
      <c r="LU285" s="43">
        <v>0</v>
      </c>
      <c r="LV285" s="43">
        <v>0</v>
      </c>
      <c r="LW285" s="43">
        <v>0</v>
      </c>
      <c r="LX285" s="43">
        <v>0</v>
      </c>
      <c r="LY285" s="43">
        <v>0</v>
      </c>
      <c r="LZ285" s="43">
        <v>0</v>
      </c>
      <c r="MA285" s="43">
        <v>0</v>
      </c>
      <c r="MB285" s="43">
        <v>0</v>
      </c>
      <c r="MC285" s="43">
        <v>0</v>
      </c>
      <c r="MD285" s="43">
        <v>0</v>
      </c>
      <c r="ME285" s="43">
        <v>0</v>
      </c>
      <c r="MF285" s="43">
        <v>0</v>
      </c>
      <c r="MG285" s="43">
        <v>0</v>
      </c>
      <c r="MH285" s="43">
        <v>0</v>
      </c>
      <c r="MI285" s="43">
        <v>0</v>
      </c>
      <c r="MJ285" s="43">
        <v>0</v>
      </c>
      <c r="MK285" s="43">
        <v>0</v>
      </c>
      <c r="ML285" s="43">
        <v>0</v>
      </c>
      <c r="MM285" s="43">
        <v>0</v>
      </c>
      <c r="MN285" s="43">
        <v>0</v>
      </c>
      <c r="MO285" s="43">
        <v>0</v>
      </c>
      <c r="MP285" s="43">
        <v>0</v>
      </c>
      <c r="MQ285" s="43">
        <v>2092754990</v>
      </c>
      <c r="MR285" s="43">
        <v>1</v>
      </c>
      <c r="MS285" s="43">
        <v>200685045857</v>
      </c>
      <c r="MT285" s="43">
        <v>0</v>
      </c>
      <c r="MU285" s="43">
        <v>0</v>
      </c>
      <c r="MV285" s="43">
        <v>8441947260</v>
      </c>
      <c r="MW285" s="43"/>
      <c r="MX285" s="43"/>
      <c r="MY285" s="43"/>
      <c r="MZ285" s="43">
        <v>114810329917</v>
      </c>
      <c r="NA285" s="43">
        <v>0</v>
      </c>
      <c r="NB285" s="43">
        <v>0</v>
      </c>
      <c r="NC285" s="43">
        <v>0</v>
      </c>
      <c r="ND285" s="43">
        <v>0</v>
      </c>
      <c r="NE285" s="43">
        <v>0</v>
      </c>
      <c r="NF285" s="43">
        <v>0</v>
      </c>
      <c r="NG285" s="43">
        <v>8596677924</v>
      </c>
      <c r="NH285" s="43">
        <v>19263785151</v>
      </c>
      <c r="NI285" s="43">
        <v>0</v>
      </c>
      <c r="NJ285" s="43">
        <v>0</v>
      </c>
      <c r="NK285" s="43">
        <v>0</v>
      </c>
      <c r="NL285" s="43">
        <v>0</v>
      </c>
      <c r="NM285" s="43">
        <v>0</v>
      </c>
      <c r="NN285" s="43">
        <v>0</v>
      </c>
      <c r="NO285" s="43">
        <v>0</v>
      </c>
      <c r="NP285" s="43">
        <v>0</v>
      </c>
      <c r="NQ285" s="43">
        <v>0</v>
      </c>
      <c r="NR285" s="43">
        <v>0</v>
      </c>
      <c r="NS285" s="43">
        <v>0</v>
      </c>
      <c r="NT285" s="43">
        <v>0</v>
      </c>
      <c r="NU285" s="43">
        <v>716770521</v>
      </c>
      <c r="NV285" s="43">
        <v>0</v>
      </c>
      <c r="NW285" s="43">
        <v>0</v>
      </c>
      <c r="NX285" s="43">
        <v>0</v>
      </c>
      <c r="NY285" s="43">
        <v>0</v>
      </c>
      <c r="NZ285" s="43">
        <v>0</v>
      </c>
      <c r="OA285" s="43">
        <v>0</v>
      </c>
      <c r="OB285" s="43">
        <v>0</v>
      </c>
      <c r="OC285" s="43">
        <v>0</v>
      </c>
      <c r="OD285" s="43">
        <v>0</v>
      </c>
      <c r="OE285" s="43">
        <v>0</v>
      </c>
      <c r="OF285" s="43">
        <v>0</v>
      </c>
      <c r="OG285" s="43">
        <v>0</v>
      </c>
      <c r="OH285" s="43">
        <v>0</v>
      </c>
      <c r="OI285" s="43">
        <v>0</v>
      </c>
      <c r="OJ285" s="43">
        <v>0</v>
      </c>
      <c r="OK285" s="43">
        <v>0</v>
      </c>
      <c r="OL285" s="43">
        <v>0</v>
      </c>
      <c r="OM285" s="43">
        <v>0</v>
      </c>
      <c r="ON285" s="43">
        <v>0</v>
      </c>
      <c r="OO285" s="43">
        <v>0</v>
      </c>
      <c r="OP285" s="43">
        <v>0</v>
      </c>
      <c r="OQ285" s="43">
        <v>0</v>
      </c>
      <c r="OR285" s="43">
        <v>0</v>
      </c>
      <c r="OS285" s="43">
        <v>0</v>
      </c>
      <c r="OT285" s="43">
        <v>0</v>
      </c>
      <c r="OU285" s="43">
        <v>0</v>
      </c>
      <c r="OV285" s="43">
        <v>0</v>
      </c>
      <c r="OW285" s="43">
        <v>0</v>
      </c>
      <c r="OX285" s="43">
        <v>0</v>
      </c>
      <c r="OY285" s="43">
        <v>0</v>
      </c>
      <c r="OZ285" s="43">
        <v>0</v>
      </c>
      <c r="PA285" s="43">
        <v>0</v>
      </c>
      <c r="PB285" s="43">
        <v>0</v>
      </c>
      <c r="PC285" s="43">
        <v>0</v>
      </c>
      <c r="PD285" s="43">
        <v>0</v>
      </c>
      <c r="PE285" s="43">
        <v>0</v>
      </c>
      <c r="PF285" s="43">
        <v>0</v>
      </c>
      <c r="PG285" s="43">
        <v>0</v>
      </c>
      <c r="PH285" s="43">
        <v>0</v>
      </c>
      <c r="PI285" s="43">
        <v>0</v>
      </c>
      <c r="PJ285" s="43">
        <v>0</v>
      </c>
      <c r="PK285" s="43">
        <v>0</v>
      </c>
      <c r="PL285" s="43">
        <v>0</v>
      </c>
      <c r="PM285" s="43">
        <v>0</v>
      </c>
      <c r="PN285" s="43">
        <v>0</v>
      </c>
      <c r="PO285" s="43">
        <v>0</v>
      </c>
      <c r="PP285" s="43">
        <v>0</v>
      </c>
      <c r="PQ285" s="43">
        <v>0</v>
      </c>
      <c r="PR285" s="43">
        <v>0</v>
      </c>
      <c r="PS285" s="43">
        <v>0</v>
      </c>
      <c r="PT285" s="43">
        <v>0</v>
      </c>
      <c r="PU285" s="43">
        <v>0</v>
      </c>
      <c r="PV285" s="43">
        <v>0</v>
      </c>
      <c r="PW285" s="43">
        <v>0</v>
      </c>
      <c r="PX285" s="43">
        <v>0</v>
      </c>
      <c r="PY285" s="43">
        <v>0</v>
      </c>
      <c r="PZ285" s="43">
        <v>0</v>
      </c>
      <c r="QA285" s="43">
        <v>0</v>
      </c>
      <c r="QB285" s="43">
        <v>0</v>
      </c>
      <c r="QC285" s="43">
        <v>0</v>
      </c>
      <c r="QD285" s="43">
        <v>0</v>
      </c>
      <c r="QE285" s="43">
        <v>0</v>
      </c>
      <c r="QF285" s="43">
        <v>0</v>
      </c>
      <c r="QG285" s="43">
        <v>0</v>
      </c>
      <c r="QH285" s="43">
        <v>0</v>
      </c>
      <c r="QI285" s="43">
        <v>0</v>
      </c>
      <c r="QJ285" s="43">
        <v>0</v>
      </c>
      <c r="QK285" s="43">
        <v>0</v>
      </c>
      <c r="QL285" s="43">
        <v>0</v>
      </c>
      <c r="QM285" s="43">
        <v>0</v>
      </c>
      <c r="QN285" s="43">
        <v>0</v>
      </c>
      <c r="QO285" s="43">
        <v>1365050286649</v>
      </c>
      <c r="QP285" s="43">
        <v>667886852798</v>
      </c>
      <c r="QQ285" s="43">
        <v>1244668235</v>
      </c>
      <c r="QR285" s="43">
        <v>907588235</v>
      </c>
      <c r="QS285" s="43">
        <v>337080000</v>
      </c>
      <c r="QT285" s="43">
        <v>0</v>
      </c>
      <c r="QU285" s="43">
        <v>0</v>
      </c>
      <c r="QV285" s="43">
        <v>0</v>
      </c>
      <c r="QW285" s="43">
        <v>6647851096</v>
      </c>
      <c r="QX285" s="43">
        <v>6620066167</v>
      </c>
      <c r="QY285" s="43">
        <v>27784929</v>
      </c>
      <c r="QZ285" s="43">
        <v>512437922632</v>
      </c>
      <c r="RA285" s="43">
        <v>147556410835</v>
      </c>
      <c r="RB285" s="43">
        <v>39500000000</v>
      </c>
      <c r="RC285" s="43">
        <v>39500000000</v>
      </c>
      <c r="RD285" s="43">
        <v>39500000000</v>
      </c>
      <c r="RE285" s="43">
        <v>0</v>
      </c>
      <c r="RF285" s="43">
        <v>0</v>
      </c>
      <c r="RG285" s="43">
        <v>0</v>
      </c>
      <c r="RH285" s="43">
        <v>0</v>
      </c>
      <c r="RI285" s="43">
        <v>657663433851</v>
      </c>
      <c r="RJ285" s="43">
        <v>65345625846</v>
      </c>
      <c r="RK285" s="43">
        <v>65345625846</v>
      </c>
      <c r="RL285" s="43">
        <v>42000000000</v>
      </c>
      <c r="RM285" s="43">
        <v>5653570469</v>
      </c>
      <c r="RN285" s="43">
        <v>598542026</v>
      </c>
      <c r="RO285" s="43">
        <v>1</v>
      </c>
      <c r="RP285" s="43">
        <v>0</v>
      </c>
      <c r="RQ285" s="43">
        <v>0</v>
      </c>
      <c r="RR285" s="43">
        <v>0</v>
      </c>
      <c r="RS285" s="43">
        <v>1</v>
      </c>
      <c r="RT285" s="43">
        <v>98000000</v>
      </c>
      <c r="RU285" s="43">
        <v>1470000000</v>
      </c>
      <c r="RV285" s="43">
        <v>73649629</v>
      </c>
      <c r="RW285" s="43">
        <v>25032492</v>
      </c>
      <c r="RX285" s="43">
        <v>0</v>
      </c>
      <c r="RY285" s="43">
        <v>0</v>
      </c>
      <c r="RZ285" s="43">
        <v>0</v>
      </c>
      <c r="SA285" s="43">
        <v>0</v>
      </c>
      <c r="SB285" s="43">
        <v>0</v>
      </c>
      <c r="SC285" s="43">
        <v>26104450</v>
      </c>
      <c r="SD285" s="43">
        <v>0</v>
      </c>
      <c r="SE285" s="43">
        <v>0</v>
      </c>
      <c r="SF285" s="43">
        <v>310530</v>
      </c>
      <c r="SG285" s="43">
        <v>15400416248</v>
      </c>
      <c r="SH285" s="43">
        <v>0</v>
      </c>
      <c r="SI285" s="43">
        <v>0</v>
      </c>
      <c r="SJ285" s="43">
        <v>0</v>
      </c>
      <c r="SK285" s="43">
        <v>0</v>
      </c>
      <c r="SL285" s="43">
        <v>0</v>
      </c>
      <c r="SM285" s="43">
        <v>0</v>
      </c>
      <c r="SN285" s="43">
        <v>0</v>
      </c>
      <c r="SO285" s="43">
        <v>0</v>
      </c>
      <c r="SP285" s="43">
        <v>0</v>
      </c>
      <c r="SQ285" s="43">
        <v>0</v>
      </c>
      <c r="SR285" s="43">
        <v>0</v>
      </c>
      <c r="SS285" s="43">
        <v>0</v>
      </c>
      <c r="ST285" s="43">
        <v>0</v>
      </c>
      <c r="SU285" s="43">
        <v>0</v>
      </c>
      <c r="SV285" s="43">
        <v>0</v>
      </c>
      <c r="SW285" s="43">
        <v>0</v>
      </c>
      <c r="SX285" s="43">
        <v>0</v>
      </c>
      <c r="SY285" s="43">
        <v>0</v>
      </c>
      <c r="SZ285" s="43">
        <v>0</v>
      </c>
      <c r="TA285" s="43">
        <v>0</v>
      </c>
      <c r="TB285" s="43">
        <v>0</v>
      </c>
      <c r="TC285" s="43">
        <v>0</v>
      </c>
      <c r="TD285" s="43">
        <v>0</v>
      </c>
      <c r="TE285" s="43">
        <v>0</v>
      </c>
      <c r="TF285" s="43">
        <v>0</v>
      </c>
      <c r="TG285" s="43">
        <v>0</v>
      </c>
      <c r="TH285" s="43">
        <v>0</v>
      </c>
      <c r="TI285" s="30">
        <v>6252112496</v>
      </c>
      <c r="TJ285" s="30">
        <v>587018554945</v>
      </c>
      <c r="TK285" s="43">
        <v>591723425987</v>
      </c>
      <c r="TL285" s="43">
        <v>399518554945</v>
      </c>
      <c r="TM285" s="43">
        <v>4704871042</v>
      </c>
      <c r="TN285" s="43">
        <v>4704871042</v>
      </c>
      <c r="TO285" s="43">
        <v>0</v>
      </c>
      <c r="TP285" s="43">
        <v>0</v>
      </c>
      <c r="TQ285" s="43">
        <v>0</v>
      </c>
      <c r="TR285" s="43">
        <v>0</v>
      </c>
      <c r="TS285" s="43">
        <v>187500000000</v>
      </c>
      <c r="TT285" s="43"/>
      <c r="TU285" s="43">
        <v>594382018</v>
      </c>
      <c r="TV285" s="43">
        <v>1</v>
      </c>
      <c r="TW285" s="43">
        <v>10550000</v>
      </c>
      <c r="TX285" s="43">
        <v>5969626</v>
      </c>
      <c r="TY285" s="43">
        <v>577862391</v>
      </c>
      <c r="TZ285" s="43">
        <v>0</v>
      </c>
      <c r="UA285" s="43">
        <v>0</v>
      </c>
      <c r="UB285" s="43">
        <v>0</v>
      </c>
      <c r="UC285" s="43">
        <v>0</v>
      </c>
      <c r="UD285" s="43">
        <v>0</v>
      </c>
      <c r="UE285" s="43">
        <v>0</v>
      </c>
      <c r="UF285" s="43">
        <v>0</v>
      </c>
      <c r="UG285" s="43">
        <v>3278332835864</v>
      </c>
      <c r="UH285" s="1" t="s">
        <v>141</v>
      </c>
    </row>
    <row r="286" spans="1:555">
      <c r="A286" s="733"/>
      <c r="B286" s="65">
        <v>2010</v>
      </c>
      <c r="C286" s="43">
        <v>1770310311126</v>
      </c>
      <c r="D286" s="43">
        <v>922328011316</v>
      </c>
      <c r="E286" s="43">
        <v>777065589517</v>
      </c>
      <c r="F286" s="43">
        <v>112411570</v>
      </c>
      <c r="G286" s="43">
        <v>43667159</v>
      </c>
      <c r="H286" s="43">
        <v>315570253987</v>
      </c>
      <c r="I286" s="43">
        <v>276344871416</v>
      </c>
      <c r="J286" s="43">
        <v>39225382571</v>
      </c>
      <c r="K286" s="43">
        <v>0</v>
      </c>
      <c r="L286" s="43">
        <v>36920650898</v>
      </c>
      <c r="M286" s="43">
        <v>322153955482</v>
      </c>
      <c r="N286" s="43">
        <v>322153955482</v>
      </c>
      <c r="O286" s="43">
        <v>0</v>
      </c>
      <c r="P286" s="43">
        <v>18131961662</v>
      </c>
      <c r="Q286" s="43">
        <v>35099816875</v>
      </c>
      <c r="R286" s="43">
        <v>31524523884</v>
      </c>
      <c r="S286" s="43">
        <v>145262421799</v>
      </c>
      <c r="T286" s="43">
        <v>42488411967</v>
      </c>
      <c r="U286" s="43">
        <v>47208826000</v>
      </c>
      <c r="V286" s="43">
        <v>89697237967</v>
      </c>
      <c r="W286" s="43">
        <v>1945887503</v>
      </c>
      <c r="X286" s="43">
        <v>16123126550</v>
      </c>
      <c r="Y286" s="43">
        <v>1056701099</v>
      </c>
      <c r="Z286" s="43"/>
      <c r="AA286" s="43"/>
      <c r="AB286" s="43">
        <v>1246219480</v>
      </c>
      <c r="AC286" s="43">
        <v>321601266</v>
      </c>
      <c r="AD286" s="43">
        <v>34862703054</v>
      </c>
      <c r="AE286" s="43">
        <v>0</v>
      </c>
      <c r="AF286" s="43">
        <v>0</v>
      </c>
      <c r="AG286" s="43">
        <v>0</v>
      </c>
      <c r="AH286" s="43">
        <v>0</v>
      </c>
      <c r="AI286" s="43">
        <v>847982299810</v>
      </c>
      <c r="AJ286" s="43">
        <v>2678829741</v>
      </c>
      <c r="AK286" s="43">
        <v>1291936297</v>
      </c>
      <c r="AL286" s="43">
        <v>7769299</v>
      </c>
      <c r="AM286" s="43">
        <v>1379124145</v>
      </c>
      <c r="AN286" s="43">
        <v>0</v>
      </c>
      <c r="AO286" s="43">
        <v>11479987671</v>
      </c>
      <c r="AP286" s="43">
        <v>11199151001</v>
      </c>
      <c r="AQ286" s="43">
        <v>23382201</v>
      </c>
      <c r="AR286" s="43">
        <v>122726335</v>
      </c>
      <c r="AS286" s="43">
        <v>880793</v>
      </c>
      <c r="AT286" s="43">
        <v>110666405</v>
      </c>
      <c r="AU286" s="43">
        <v>23180935</v>
      </c>
      <c r="AV286" s="43">
        <v>0</v>
      </c>
      <c r="AW286" s="43">
        <v>1</v>
      </c>
      <c r="AX286" s="43">
        <v>0</v>
      </c>
      <c r="AY286" s="43">
        <v>0</v>
      </c>
      <c r="AZ286" s="43">
        <v>0</v>
      </c>
      <c r="BA286" s="43">
        <v>0</v>
      </c>
      <c r="BB286" s="43">
        <v>0</v>
      </c>
      <c r="BC286" s="43">
        <v>0</v>
      </c>
      <c r="BD286" s="43">
        <v>33715297961</v>
      </c>
      <c r="BE286" s="43">
        <v>1</v>
      </c>
      <c r="BF286" s="43">
        <v>28936050000</v>
      </c>
      <c r="BG286" s="43">
        <v>3203053608</v>
      </c>
      <c r="BH286" s="43">
        <v>2427680</v>
      </c>
      <c r="BI286" s="43">
        <v>1516038</v>
      </c>
      <c r="BJ286" s="43">
        <v>397893</v>
      </c>
      <c r="BK286" s="43">
        <v>1</v>
      </c>
      <c r="BL286" s="43">
        <v>129667322</v>
      </c>
      <c r="BM286" s="43">
        <v>0</v>
      </c>
      <c r="BN286" s="43">
        <v>1</v>
      </c>
      <c r="BO286" s="43">
        <v>10961774</v>
      </c>
      <c r="BP286" s="43">
        <v>1</v>
      </c>
      <c r="BQ286" s="43">
        <v>0</v>
      </c>
      <c r="BR286" s="43">
        <v>1431223642</v>
      </c>
      <c r="BS286" s="43">
        <v>0</v>
      </c>
      <c r="BT286" s="43">
        <v>553473218</v>
      </c>
      <c r="BU286" s="43">
        <v>2736200</v>
      </c>
      <c r="BV286" s="43">
        <v>5958366</v>
      </c>
      <c r="BW286" s="43">
        <v>19959512</v>
      </c>
      <c r="BX286" s="43">
        <v>8712484</v>
      </c>
      <c r="BY286" s="43">
        <v>516106656</v>
      </c>
      <c r="BZ286" s="43"/>
      <c r="CA286" s="43"/>
      <c r="CB286" s="43"/>
      <c r="CC286" s="43">
        <v>31228807432</v>
      </c>
      <c r="CD286" s="43">
        <v>56772006</v>
      </c>
      <c r="CE286" s="43">
        <v>50616240987</v>
      </c>
      <c r="CF286" s="43">
        <v>1414653726</v>
      </c>
      <c r="CG286" s="43">
        <v>29034959401</v>
      </c>
      <c r="CH286" s="43">
        <v>879189109</v>
      </c>
      <c r="CI286" s="43">
        <v>351193083</v>
      </c>
      <c r="CJ286" s="43">
        <v>12222524</v>
      </c>
      <c r="CK286" s="43">
        <v>192476486</v>
      </c>
      <c r="CL286" s="43">
        <v>48632068</v>
      </c>
      <c r="CM286" s="43">
        <v>7447197</v>
      </c>
      <c r="CN286" s="43">
        <v>9379920</v>
      </c>
      <c r="CO286" s="43">
        <v>5537250</v>
      </c>
      <c r="CP286" s="43">
        <v>75497638</v>
      </c>
      <c r="CQ286" s="43">
        <v>0</v>
      </c>
      <c r="CR286" s="43">
        <v>0</v>
      </c>
      <c r="CS286" s="43">
        <v>17116755558</v>
      </c>
      <c r="CT286" s="43">
        <v>4865119528</v>
      </c>
      <c r="CU286" s="43">
        <v>329525808</v>
      </c>
      <c r="CV286" s="43">
        <v>461903099</v>
      </c>
      <c r="CW286" s="43">
        <v>158834486</v>
      </c>
      <c r="CX286" s="43">
        <v>85574061</v>
      </c>
      <c r="CY286" s="43">
        <v>18181656</v>
      </c>
      <c r="CZ286" s="43">
        <v>11062044905</v>
      </c>
      <c r="DA286" s="43">
        <v>9621973732</v>
      </c>
      <c r="DB286" s="43">
        <v>1186283866</v>
      </c>
      <c r="DC286" s="43">
        <v>0</v>
      </c>
      <c r="DD286" s="43">
        <v>253787307</v>
      </c>
      <c r="DE286" s="43">
        <v>135572015</v>
      </c>
      <c r="DF286" s="43">
        <v>0</v>
      </c>
      <c r="DG286" s="43">
        <v>0</v>
      </c>
      <c r="DH286" s="43">
        <v>10000000</v>
      </c>
      <c r="DI286" s="43">
        <v>51491760</v>
      </c>
      <c r="DJ286" s="43">
        <v>0</v>
      </c>
      <c r="DK286" s="43">
        <v>51491760</v>
      </c>
      <c r="DL286" s="43">
        <v>783750</v>
      </c>
      <c r="DM286" s="43">
        <v>6955067347</v>
      </c>
      <c r="DN286" s="43">
        <v>409579770</v>
      </c>
      <c r="DO286" s="43">
        <v>86382682</v>
      </c>
      <c r="DP286" s="43">
        <v>68263589</v>
      </c>
      <c r="DQ286" s="43">
        <v>18119093</v>
      </c>
      <c r="DR286" s="43">
        <v>4787223439</v>
      </c>
      <c r="DS286" s="43">
        <v>159371478</v>
      </c>
      <c r="DT286" s="43">
        <v>139396803</v>
      </c>
      <c r="DU286" s="43">
        <v>18663591</v>
      </c>
      <c r="DV286" s="43">
        <v>1311084</v>
      </c>
      <c r="DW286" s="43">
        <v>103521404</v>
      </c>
      <c r="DX286" s="43">
        <v>20758243</v>
      </c>
      <c r="DY286" s="43">
        <v>13704399</v>
      </c>
      <c r="DZ286" s="43">
        <v>0</v>
      </c>
      <c r="EA286" s="43">
        <v>69058761</v>
      </c>
      <c r="EB286" s="43">
        <v>1</v>
      </c>
      <c r="EC286" s="43">
        <v>748344194</v>
      </c>
      <c r="ED286" s="43">
        <v>613856</v>
      </c>
      <c r="EE286" s="43">
        <v>747569608</v>
      </c>
      <c r="EF286" s="43">
        <v>160730</v>
      </c>
      <c r="EG286" s="43">
        <v>157265200</v>
      </c>
      <c r="EH286" s="43">
        <v>157108116</v>
      </c>
      <c r="EI286" s="43">
        <v>1</v>
      </c>
      <c r="EJ286" s="43">
        <v>157083</v>
      </c>
      <c r="EK286" s="43">
        <v>388814092</v>
      </c>
      <c r="EL286" s="43">
        <v>34003629</v>
      </c>
      <c r="EM286" s="43">
        <v>12951672</v>
      </c>
      <c r="EN286" s="43">
        <v>215193753</v>
      </c>
      <c r="EO286" s="43">
        <v>22204493</v>
      </c>
      <c r="EP286" s="43">
        <v>6188297</v>
      </c>
      <c r="EQ286" s="43">
        <v>449824</v>
      </c>
      <c r="ER286" s="43">
        <v>368945</v>
      </c>
      <c r="ES286" s="43">
        <v>11835695</v>
      </c>
      <c r="ET286" s="43">
        <v>3361732</v>
      </c>
      <c r="EU286" s="43">
        <v>46412991</v>
      </c>
      <c r="EV286" s="43">
        <v>15464764</v>
      </c>
      <c r="EW286" s="43">
        <v>442546662</v>
      </c>
      <c r="EX286" s="43">
        <v>1</v>
      </c>
      <c r="EY286" s="43">
        <v>4805080</v>
      </c>
      <c r="EZ286" s="43">
        <v>348997946</v>
      </c>
      <c r="FA286" s="43">
        <v>88743635</v>
      </c>
      <c r="FB286" s="43">
        <v>1</v>
      </c>
      <c r="FC286" s="43">
        <v>3470178</v>
      </c>
      <c r="FD286" s="43">
        <v>1</v>
      </c>
      <c r="FE286" s="43">
        <v>0</v>
      </c>
      <c r="FF286" s="43">
        <v>2437658927</v>
      </c>
      <c r="FG286" s="43">
        <v>1671881456</v>
      </c>
      <c r="FH286" s="43">
        <v>41919587</v>
      </c>
      <c r="FI286" s="43">
        <v>1485791066</v>
      </c>
      <c r="FJ286" s="43">
        <v>124586529</v>
      </c>
      <c r="FK286" s="43">
        <v>20793016</v>
      </c>
      <c r="FL286" s="43">
        <v>0</v>
      </c>
      <c r="FM286" s="43">
        <v>0</v>
      </c>
      <c r="FN286" s="43">
        <v>1</v>
      </c>
      <c r="FO286" s="43">
        <v>103793512</v>
      </c>
      <c r="FP286" s="43">
        <v>19584274</v>
      </c>
      <c r="FQ286" s="43">
        <v>0</v>
      </c>
      <c r="FR286" s="43">
        <v>3322498290</v>
      </c>
      <c r="FS286" s="43">
        <v>829803616</v>
      </c>
      <c r="FT286" s="43">
        <v>3473712</v>
      </c>
      <c r="FU286" s="43">
        <v>242948252</v>
      </c>
      <c r="FV286" s="43">
        <v>384378091</v>
      </c>
      <c r="FW286" s="43">
        <v>3145419</v>
      </c>
      <c r="FX286" s="43">
        <v>381232672</v>
      </c>
      <c r="FY286" s="43">
        <v>1563840</v>
      </c>
      <c r="FZ286" s="43">
        <v>2586955</v>
      </c>
      <c r="GA286" s="43">
        <v>130876475</v>
      </c>
      <c r="GB286" s="43">
        <v>63976291</v>
      </c>
      <c r="GC286" s="43">
        <v>54297567</v>
      </c>
      <c r="GD286" s="43">
        <v>0</v>
      </c>
      <c r="GE286" s="43">
        <v>54297567</v>
      </c>
      <c r="GF286" s="43">
        <v>0</v>
      </c>
      <c r="GG286" s="43">
        <v>2011190</v>
      </c>
      <c r="GH286" s="43">
        <v>100067287</v>
      </c>
      <c r="GI286" s="43">
        <v>686545026</v>
      </c>
      <c r="GJ286" s="43">
        <v>686545025</v>
      </c>
      <c r="GK286" s="43">
        <v>1</v>
      </c>
      <c r="GL286" s="43">
        <v>1649773604</v>
      </c>
      <c r="GM286" s="43">
        <v>53342203</v>
      </c>
      <c r="GN286" s="43">
        <v>3298976</v>
      </c>
      <c r="GO286" s="43">
        <v>1062630</v>
      </c>
      <c r="GP286" s="43">
        <v>713491476</v>
      </c>
      <c r="GQ286" s="43">
        <v>138930478</v>
      </c>
      <c r="GR286" s="43">
        <v>1221891</v>
      </c>
      <c r="GS286" s="43">
        <v>1</v>
      </c>
      <c r="GT286" s="43">
        <v>738425949</v>
      </c>
      <c r="GU286" s="43">
        <v>61250464591</v>
      </c>
      <c r="GV286" s="43">
        <v>381623735</v>
      </c>
      <c r="GW286" s="43">
        <v>5184679</v>
      </c>
      <c r="GX286" s="43">
        <v>0</v>
      </c>
      <c r="GY286" s="43">
        <v>0</v>
      </c>
      <c r="GZ286" s="43">
        <v>2</v>
      </c>
      <c r="HA286" s="43">
        <v>1</v>
      </c>
      <c r="HB286" s="43">
        <v>45003517777</v>
      </c>
      <c r="HC286" s="43">
        <v>1</v>
      </c>
      <c r="HD286" s="43">
        <v>15860138396</v>
      </c>
      <c r="HE286" s="43">
        <v>0</v>
      </c>
      <c r="HF286" s="43">
        <v>0</v>
      </c>
      <c r="HG286" s="43">
        <v>0</v>
      </c>
      <c r="HH286" s="30">
        <f t="shared" si="171"/>
        <v>1</v>
      </c>
      <c r="HI286" s="30">
        <f t="shared" si="172"/>
        <v>1</v>
      </c>
      <c r="HJ286" s="43">
        <v>1</v>
      </c>
      <c r="HK286" s="43">
        <v>1</v>
      </c>
      <c r="HL286" s="43">
        <v>0</v>
      </c>
      <c r="HM286" s="43"/>
      <c r="HN286" s="43"/>
      <c r="HO286" s="43"/>
      <c r="HP286" s="43">
        <v>1809490110</v>
      </c>
      <c r="HQ286" s="43">
        <v>48907763</v>
      </c>
      <c r="HR286" s="43">
        <v>53501533</v>
      </c>
      <c r="HS286" s="43">
        <v>169073075</v>
      </c>
      <c r="HT286" s="43">
        <v>1538007739</v>
      </c>
      <c r="HU286" s="43">
        <v>0</v>
      </c>
      <c r="HV286" s="43">
        <v>0</v>
      </c>
      <c r="HW286" s="43">
        <v>0</v>
      </c>
      <c r="HX286" s="43">
        <f t="shared" si="173"/>
        <v>1</v>
      </c>
      <c r="HY286" s="43">
        <f t="shared" si="174"/>
        <v>1</v>
      </c>
      <c r="HZ286" s="43">
        <v>644291221773</v>
      </c>
      <c r="IA286" s="43">
        <v>601059133376</v>
      </c>
      <c r="IB286" s="43">
        <v>601059133376</v>
      </c>
      <c r="IC286" s="43">
        <v>25937137802</v>
      </c>
      <c r="ID286" s="43">
        <v>25088101111</v>
      </c>
      <c r="IE286" s="43">
        <v>0</v>
      </c>
      <c r="IF286" s="43">
        <v>849036691</v>
      </c>
      <c r="IG286" s="43">
        <v>471627681473</v>
      </c>
      <c r="IH286" s="43">
        <v>448853970557</v>
      </c>
      <c r="II286" s="43">
        <v>0</v>
      </c>
      <c r="IJ286" s="43">
        <v>22773710916</v>
      </c>
      <c r="IK286" s="43">
        <v>0</v>
      </c>
      <c r="IL286" s="43">
        <v>36316119238</v>
      </c>
      <c r="IM286" s="43">
        <v>20090687416</v>
      </c>
      <c r="IN286" s="43">
        <v>2279540186</v>
      </c>
      <c r="IO286" s="43">
        <v>1709655141</v>
      </c>
      <c r="IP286" s="43">
        <v>32326923911</v>
      </c>
      <c r="IQ286" s="43">
        <v>4022427345</v>
      </c>
      <c r="IR286" s="43">
        <v>2033877418</v>
      </c>
      <c r="IS286" s="43">
        <v>203167574</v>
      </c>
      <c r="IT286" s="43">
        <v>152375681</v>
      </c>
      <c r="IU286" s="43">
        <v>3666884090</v>
      </c>
      <c r="IV286" s="43">
        <v>2029890184</v>
      </c>
      <c r="IW286" s="43">
        <v>0</v>
      </c>
      <c r="IX286" s="43">
        <v>12335465160</v>
      </c>
      <c r="IY286" s="43">
        <v>0</v>
      </c>
      <c r="IZ286" s="43">
        <v>0</v>
      </c>
      <c r="JA286" s="43">
        <v>1000000000</v>
      </c>
      <c r="JB286" s="43">
        <v>23250000000</v>
      </c>
      <c r="JC286" s="43">
        <v>0</v>
      </c>
      <c r="JD286" s="43">
        <v>1877676665</v>
      </c>
      <c r="JE286" s="43">
        <v>0</v>
      </c>
      <c r="JF286" s="43">
        <v>0</v>
      </c>
      <c r="JG286" s="43">
        <v>0</v>
      </c>
      <c r="JH286" s="43">
        <v>0</v>
      </c>
      <c r="JI286" s="43">
        <v>311500000</v>
      </c>
      <c r="JJ286" s="43">
        <v>0</v>
      </c>
      <c r="JK286" s="43">
        <v>0</v>
      </c>
      <c r="JL286" s="43"/>
      <c r="JM286" s="43">
        <v>11527042</v>
      </c>
      <c r="JN286" s="43">
        <v>11527042</v>
      </c>
      <c r="JO286" s="43">
        <v>17508348000</v>
      </c>
      <c r="JP286" s="43">
        <v>17367281984</v>
      </c>
      <c r="JQ286" s="43">
        <v>203724889</v>
      </c>
      <c r="JR286" s="43">
        <v>9762507864</v>
      </c>
      <c r="JS286" s="43">
        <v>0</v>
      </c>
      <c r="JT286" s="43">
        <v>0</v>
      </c>
      <c r="JU286" s="43">
        <v>0</v>
      </c>
      <c r="JV286" s="43">
        <v>491267416</v>
      </c>
      <c r="JW286" s="43">
        <v>0</v>
      </c>
      <c r="JX286" s="43">
        <v>0</v>
      </c>
      <c r="JY286" s="43">
        <v>0</v>
      </c>
      <c r="JZ286" s="43">
        <v>0</v>
      </c>
      <c r="KA286" s="43">
        <v>0</v>
      </c>
      <c r="KB286" s="43">
        <v>0</v>
      </c>
      <c r="KC286" s="43">
        <v>0</v>
      </c>
      <c r="KD286" s="43">
        <v>0</v>
      </c>
      <c r="KE286" s="43">
        <v>0</v>
      </c>
      <c r="KF286" s="43">
        <v>0</v>
      </c>
      <c r="KG286" s="43">
        <v>1019524544</v>
      </c>
      <c r="KH286" s="43">
        <v>0</v>
      </c>
      <c r="KI286" s="43">
        <v>5090569816</v>
      </c>
      <c r="KJ286" s="43">
        <v>0</v>
      </c>
      <c r="KK286" s="43">
        <v>580692867</v>
      </c>
      <c r="KL286" s="43">
        <v>0</v>
      </c>
      <c r="KM286" s="43">
        <v>25853279371</v>
      </c>
      <c r="KN286" s="43">
        <v>16341547631</v>
      </c>
      <c r="KO286" s="43">
        <v>446034322</v>
      </c>
      <c r="KP286" s="43">
        <v>46952153</v>
      </c>
      <c r="KQ286" s="43">
        <v>99134867</v>
      </c>
      <c r="KR286" s="43">
        <v>0</v>
      </c>
      <c r="KS286" s="43">
        <v>18345242</v>
      </c>
      <c r="KT286" s="43">
        <v>51712471</v>
      </c>
      <c r="KU286" s="43">
        <v>0</v>
      </c>
      <c r="KV286" s="43">
        <v>881287425</v>
      </c>
      <c r="KW286" s="43">
        <v>0</v>
      </c>
      <c r="KX286" s="43">
        <v>12074999</v>
      </c>
      <c r="KY286" s="43">
        <v>51110688</v>
      </c>
      <c r="KZ286" s="43">
        <v>88094643</v>
      </c>
      <c r="LA286" s="43">
        <v>191908575</v>
      </c>
      <c r="LB286" s="43">
        <v>52368390</v>
      </c>
      <c r="LC286" s="43">
        <v>63402077</v>
      </c>
      <c r="LD286" s="43">
        <v>5209104423</v>
      </c>
      <c r="LE286" s="43">
        <v>3005775</v>
      </c>
      <c r="LF286" s="43">
        <v>10333474</v>
      </c>
      <c r="LG286" s="43">
        <v>0</v>
      </c>
      <c r="LH286" s="43">
        <v>71440904</v>
      </c>
      <c r="LI286" s="43">
        <v>346264086</v>
      </c>
      <c r="LJ286" s="43">
        <v>1</v>
      </c>
      <c r="LK286" s="43">
        <v>1</v>
      </c>
      <c r="LL286" s="43">
        <v>9867814</v>
      </c>
      <c r="LM286" s="43">
        <v>20787813</v>
      </c>
      <c r="LN286" s="43">
        <v>0</v>
      </c>
      <c r="LO286" s="43">
        <v>0</v>
      </c>
      <c r="LP286" s="43">
        <v>20114571</v>
      </c>
      <c r="LQ286" s="43">
        <v>1233322800</v>
      </c>
      <c r="LR286" s="43">
        <v>0</v>
      </c>
      <c r="LS286" s="43">
        <v>0</v>
      </c>
      <c r="LT286" s="43">
        <v>0</v>
      </c>
      <c r="LU286" s="43">
        <v>0</v>
      </c>
      <c r="LV286" s="43">
        <v>0</v>
      </c>
      <c r="LW286" s="43">
        <v>0</v>
      </c>
      <c r="LX286" s="43">
        <v>0</v>
      </c>
      <c r="LY286" s="43">
        <v>0</v>
      </c>
      <c r="LZ286" s="43">
        <v>0</v>
      </c>
      <c r="MA286" s="43">
        <v>0</v>
      </c>
      <c r="MB286" s="43">
        <v>0</v>
      </c>
      <c r="MC286" s="43">
        <v>0</v>
      </c>
      <c r="MD286" s="43">
        <v>0</v>
      </c>
      <c r="ME286" s="43">
        <v>0</v>
      </c>
      <c r="MF286" s="43">
        <v>0</v>
      </c>
      <c r="MG286" s="43">
        <v>0</v>
      </c>
      <c r="MH286" s="43">
        <v>0</v>
      </c>
      <c r="MI286" s="43">
        <v>0</v>
      </c>
      <c r="MJ286" s="43">
        <v>0</v>
      </c>
      <c r="MK286" s="43">
        <v>0</v>
      </c>
      <c r="ML286" s="43">
        <v>0</v>
      </c>
      <c r="MM286" s="43">
        <v>0</v>
      </c>
      <c r="MN286" s="43">
        <v>0</v>
      </c>
      <c r="MO286" s="43">
        <v>0</v>
      </c>
      <c r="MP286" s="43">
        <v>0</v>
      </c>
      <c r="MQ286" s="43">
        <v>1781363282</v>
      </c>
      <c r="MR286" s="43">
        <v>1</v>
      </c>
      <c r="MS286" s="43">
        <v>482197161177</v>
      </c>
      <c r="MT286" s="43">
        <v>412619229133</v>
      </c>
      <c r="MU286" s="43">
        <v>0</v>
      </c>
      <c r="MV286" s="43">
        <v>26389918319</v>
      </c>
      <c r="MW286" s="43"/>
      <c r="MX286" s="43"/>
      <c r="MY286" s="43"/>
      <c r="MZ286" s="43">
        <v>99710874209</v>
      </c>
      <c r="NA286" s="43">
        <v>0</v>
      </c>
      <c r="NB286" s="43">
        <v>0</v>
      </c>
      <c r="NC286" s="43">
        <v>0</v>
      </c>
      <c r="ND286" s="43">
        <v>0</v>
      </c>
      <c r="NE286" s="43">
        <v>0</v>
      </c>
      <c r="NF286" s="43">
        <v>0</v>
      </c>
      <c r="NG286" s="43">
        <v>10265465915</v>
      </c>
      <c r="NH286" s="43">
        <v>14530374423</v>
      </c>
      <c r="NI286" s="43">
        <v>0</v>
      </c>
      <c r="NJ286" s="43">
        <v>0</v>
      </c>
      <c r="NK286" s="43">
        <v>0</v>
      </c>
      <c r="NL286" s="43">
        <v>0</v>
      </c>
      <c r="NM286" s="43">
        <v>0</v>
      </c>
      <c r="NN286" s="43">
        <v>0</v>
      </c>
      <c r="NO286" s="43">
        <v>0</v>
      </c>
      <c r="NP286" s="43">
        <v>0</v>
      </c>
      <c r="NQ286" s="43">
        <v>0</v>
      </c>
      <c r="NR286" s="43">
        <v>0</v>
      </c>
      <c r="NS286" s="43">
        <v>0</v>
      </c>
      <c r="NT286" s="43">
        <v>0</v>
      </c>
      <c r="NU286" s="43">
        <v>10048519450</v>
      </c>
      <c r="NV286" s="43">
        <v>0</v>
      </c>
      <c r="NW286" s="43">
        <v>0</v>
      </c>
      <c r="NX286" s="43">
        <v>0</v>
      </c>
      <c r="NY286" s="43">
        <v>0</v>
      </c>
      <c r="NZ286" s="43">
        <v>0</v>
      </c>
      <c r="OA286" s="43">
        <v>0</v>
      </c>
      <c r="OB286" s="43">
        <v>0</v>
      </c>
      <c r="OC286" s="43">
        <v>0</v>
      </c>
      <c r="OD286" s="43">
        <v>0</v>
      </c>
      <c r="OE286" s="43">
        <v>0</v>
      </c>
      <c r="OF286" s="43">
        <v>0</v>
      </c>
      <c r="OG286" s="43">
        <v>0</v>
      </c>
      <c r="OH286" s="43">
        <v>0</v>
      </c>
      <c r="OI286" s="43">
        <v>0</v>
      </c>
      <c r="OJ286" s="43">
        <v>0</v>
      </c>
      <c r="OK286" s="43">
        <v>0</v>
      </c>
      <c r="OL286" s="43">
        <v>0</v>
      </c>
      <c r="OM286" s="43">
        <v>0</v>
      </c>
      <c r="ON286" s="43">
        <v>0</v>
      </c>
      <c r="OO286" s="43">
        <v>0</v>
      </c>
      <c r="OP286" s="43">
        <v>0</v>
      </c>
      <c r="OQ286" s="43">
        <v>0</v>
      </c>
      <c r="OR286" s="43">
        <v>0</v>
      </c>
      <c r="OS286" s="43">
        <v>0</v>
      </c>
      <c r="OT286" s="43">
        <v>0</v>
      </c>
      <c r="OU286" s="43">
        <v>0</v>
      </c>
      <c r="OV286" s="43">
        <v>0</v>
      </c>
      <c r="OW286" s="43">
        <v>0</v>
      </c>
      <c r="OX286" s="43">
        <v>0</v>
      </c>
      <c r="OY286" s="43">
        <v>0</v>
      </c>
      <c r="OZ286" s="43">
        <v>0</v>
      </c>
      <c r="PA286" s="43">
        <v>0</v>
      </c>
      <c r="PB286" s="43">
        <v>0</v>
      </c>
      <c r="PC286" s="43">
        <v>0</v>
      </c>
      <c r="PD286" s="43">
        <v>0</v>
      </c>
      <c r="PE286" s="43">
        <v>0</v>
      </c>
      <c r="PF286" s="43">
        <v>0</v>
      </c>
      <c r="PG286" s="43">
        <v>0</v>
      </c>
      <c r="PH286" s="43">
        <v>0</v>
      </c>
      <c r="PI286" s="43">
        <v>0</v>
      </c>
      <c r="PJ286" s="43">
        <v>0</v>
      </c>
      <c r="PK286" s="43">
        <v>0</v>
      </c>
      <c r="PL286" s="43">
        <v>0</v>
      </c>
      <c r="PM286" s="43">
        <v>0</v>
      </c>
      <c r="PN286" s="43">
        <v>0</v>
      </c>
      <c r="PO286" s="43">
        <v>0</v>
      </c>
      <c r="PP286" s="43">
        <v>0</v>
      </c>
      <c r="PQ286" s="43">
        <v>0</v>
      </c>
      <c r="PR286" s="43">
        <v>0</v>
      </c>
      <c r="PS286" s="43">
        <v>0</v>
      </c>
      <c r="PT286" s="43">
        <v>0</v>
      </c>
      <c r="PU286" s="43">
        <v>0</v>
      </c>
      <c r="PV286" s="43">
        <v>0</v>
      </c>
      <c r="PW286" s="43">
        <v>0</v>
      </c>
      <c r="PX286" s="43">
        <v>0</v>
      </c>
      <c r="PY286" s="43">
        <v>0</v>
      </c>
      <c r="PZ286" s="43">
        <v>0</v>
      </c>
      <c r="QA286" s="43">
        <v>0</v>
      </c>
      <c r="QB286" s="43">
        <v>0</v>
      </c>
      <c r="QC286" s="43">
        <v>0</v>
      </c>
      <c r="QD286" s="43">
        <v>0</v>
      </c>
      <c r="QE286" s="43">
        <v>0</v>
      </c>
      <c r="QF286" s="43">
        <v>0</v>
      </c>
      <c r="QG286" s="43">
        <v>0</v>
      </c>
      <c r="QH286" s="43">
        <v>0</v>
      </c>
      <c r="QI286" s="43">
        <v>0</v>
      </c>
      <c r="QJ286" s="43">
        <v>0</v>
      </c>
      <c r="QK286" s="43">
        <v>0</v>
      </c>
      <c r="QL286" s="43">
        <v>0</v>
      </c>
      <c r="QM286" s="43">
        <v>0</v>
      </c>
      <c r="QN286" s="43">
        <v>0</v>
      </c>
      <c r="QO286" s="43">
        <v>1463412233425</v>
      </c>
      <c r="QP286" s="43">
        <v>394578172003</v>
      </c>
      <c r="QQ286" s="43">
        <v>343200000</v>
      </c>
      <c r="QR286" s="43">
        <v>239200000</v>
      </c>
      <c r="QS286" s="43">
        <v>104000000</v>
      </c>
      <c r="QT286" s="43">
        <v>0</v>
      </c>
      <c r="QU286" s="43">
        <v>0</v>
      </c>
      <c r="QV286" s="43">
        <v>0</v>
      </c>
      <c r="QW286" s="43">
        <v>4136469331</v>
      </c>
      <c r="QX286" s="43">
        <v>4127438217</v>
      </c>
      <c r="QY286" s="43">
        <v>9031114</v>
      </c>
      <c r="QZ286" s="43">
        <v>256582354262</v>
      </c>
      <c r="RA286" s="43">
        <v>133516148410</v>
      </c>
      <c r="RB286" s="43">
        <v>136112000000</v>
      </c>
      <c r="RC286" s="43">
        <v>5000000000</v>
      </c>
      <c r="RD286" s="43">
        <v>5000000000</v>
      </c>
      <c r="RE286" s="43">
        <v>0</v>
      </c>
      <c r="RF286" s="43">
        <v>131112000000</v>
      </c>
      <c r="RG286" s="43">
        <v>0</v>
      </c>
      <c r="RH286" s="43">
        <v>131112000000</v>
      </c>
      <c r="RI286" s="43">
        <v>932722061422</v>
      </c>
      <c r="RJ286" s="43">
        <v>79348846529</v>
      </c>
      <c r="RK286" s="43">
        <v>79348846529</v>
      </c>
      <c r="RL286" s="43">
        <v>45911141254</v>
      </c>
      <c r="RM286" s="43">
        <v>7215198330</v>
      </c>
      <c r="RN286" s="43">
        <v>1286200155</v>
      </c>
      <c r="RO286" s="43">
        <v>1</v>
      </c>
      <c r="RP286" s="43">
        <v>0</v>
      </c>
      <c r="RQ286" s="43">
        <v>0</v>
      </c>
      <c r="RR286" s="43">
        <v>0</v>
      </c>
      <c r="RS286" s="43">
        <v>1</v>
      </c>
      <c r="RT286" s="43">
        <v>68600000</v>
      </c>
      <c r="RU286" s="43">
        <v>14515358699</v>
      </c>
      <c r="RV286" s="43">
        <v>58906021</v>
      </c>
      <c r="RW286" s="43">
        <v>36069134</v>
      </c>
      <c r="RX286" s="43">
        <v>0</v>
      </c>
      <c r="RY286" s="43">
        <v>8026757</v>
      </c>
      <c r="RZ286" s="43">
        <v>0</v>
      </c>
      <c r="SA286" s="43">
        <v>0</v>
      </c>
      <c r="SB286" s="43">
        <v>0</v>
      </c>
      <c r="SC286" s="43">
        <v>29534016</v>
      </c>
      <c r="SD286" s="43">
        <v>0</v>
      </c>
      <c r="SE286" s="43">
        <v>0</v>
      </c>
      <c r="SF286" s="43">
        <v>0</v>
      </c>
      <c r="SG286" s="43">
        <v>10053601119</v>
      </c>
      <c r="SH286" s="43">
        <v>166211042</v>
      </c>
      <c r="SI286" s="43">
        <v>0</v>
      </c>
      <c r="SJ286" s="43">
        <v>0</v>
      </c>
      <c r="SK286" s="43">
        <v>0</v>
      </c>
      <c r="SL286" s="43">
        <v>0</v>
      </c>
      <c r="SM286" s="43">
        <v>0</v>
      </c>
      <c r="SN286" s="43">
        <v>0</v>
      </c>
      <c r="SO286" s="43">
        <v>0</v>
      </c>
      <c r="SP286" s="43">
        <v>0</v>
      </c>
      <c r="SQ286" s="43">
        <v>0</v>
      </c>
      <c r="SR286" s="43">
        <v>0</v>
      </c>
      <c r="SS286" s="43">
        <v>0</v>
      </c>
      <c r="ST286" s="43">
        <v>0</v>
      </c>
      <c r="SU286" s="43">
        <v>0</v>
      </c>
      <c r="SV286" s="43">
        <v>0</v>
      </c>
      <c r="SW286" s="43">
        <v>0</v>
      </c>
      <c r="SX286" s="43">
        <v>0</v>
      </c>
      <c r="SY286" s="43">
        <v>0</v>
      </c>
      <c r="SZ286" s="43">
        <v>0</v>
      </c>
      <c r="TA286" s="43">
        <v>0</v>
      </c>
      <c r="TB286" s="43">
        <v>0</v>
      </c>
      <c r="TC286" s="43">
        <v>0</v>
      </c>
      <c r="TD286" s="43">
        <v>0</v>
      </c>
      <c r="TE286" s="43">
        <v>0</v>
      </c>
      <c r="TF286" s="43">
        <v>0</v>
      </c>
      <c r="TG286" s="43">
        <v>0</v>
      </c>
      <c r="TH286" s="43">
        <v>0</v>
      </c>
      <c r="TI286" s="30">
        <v>8501398486</v>
      </c>
      <c r="TJ286" s="30">
        <v>846843501973</v>
      </c>
      <c r="TK286" s="43">
        <v>852748841609</v>
      </c>
      <c r="TL286" s="43">
        <v>509343501973</v>
      </c>
      <c r="TM286" s="43">
        <v>4198210514</v>
      </c>
      <c r="TN286" s="43">
        <v>4198210514</v>
      </c>
      <c r="TO286" s="43">
        <v>0</v>
      </c>
      <c r="TP286" s="43">
        <v>1707129122</v>
      </c>
      <c r="TQ286" s="43">
        <v>1707129122</v>
      </c>
      <c r="TR286" s="43">
        <v>0</v>
      </c>
      <c r="TS286" s="43">
        <v>337500000000</v>
      </c>
      <c r="TT286" s="43"/>
      <c r="TU286" s="43">
        <v>624373284</v>
      </c>
      <c r="TV286" s="43">
        <v>0</v>
      </c>
      <c r="TW286" s="43">
        <v>14209130</v>
      </c>
      <c r="TX286" s="43">
        <v>6297955</v>
      </c>
      <c r="TY286" s="43">
        <v>603866199</v>
      </c>
      <c r="TZ286" s="43">
        <v>0</v>
      </c>
      <c r="UA286" s="43">
        <v>0</v>
      </c>
      <c r="UB286" s="43">
        <v>0</v>
      </c>
      <c r="UC286" s="43">
        <v>0</v>
      </c>
      <c r="UD286" s="43">
        <v>0</v>
      </c>
      <c r="UE286" s="43">
        <v>0</v>
      </c>
      <c r="UF286" s="43">
        <v>0</v>
      </c>
      <c r="UG286" s="43">
        <v>3715919705728</v>
      </c>
      <c r="UH286" s="1" t="s">
        <v>141</v>
      </c>
    </row>
    <row r="287" spans="1:555">
      <c r="A287" s="733"/>
      <c r="B287" s="65">
        <v>2011</v>
      </c>
      <c r="C287" s="43">
        <v>1930972784734</v>
      </c>
      <c r="D287" s="43">
        <v>995667501958</v>
      </c>
      <c r="E287" s="43">
        <v>847490805907</v>
      </c>
      <c r="F287" s="43">
        <v>107915107</v>
      </c>
      <c r="G287" s="43">
        <v>45413845</v>
      </c>
      <c r="H287" s="43">
        <v>351288311056</v>
      </c>
      <c r="I287" s="43">
        <v>307623173992</v>
      </c>
      <c r="J287" s="43">
        <v>43665137064</v>
      </c>
      <c r="K287" s="43">
        <v>0</v>
      </c>
      <c r="L287" s="43">
        <v>50397528000</v>
      </c>
      <c r="M287" s="43">
        <v>352394470620</v>
      </c>
      <c r="N287" s="43">
        <v>352394470620</v>
      </c>
      <c r="O287" s="43">
        <v>0</v>
      </c>
      <c r="P287" s="43">
        <v>21802844243</v>
      </c>
      <c r="Q287" s="43">
        <v>38763391768</v>
      </c>
      <c r="R287" s="43">
        <v>32690931268</v>
      </c>
      <c r="S287" s="43">
        <v>148176696051</v>
      </c>
      <c r="T287" s="43">
        <v>41269675600</v>
      </c>
      <c r="U287" s="43">
        <v>47284242542</v>
      </c>
      <c r="V287" s="43">
        <v>88553918142</v>
      </c>
      <c r="W287" s="43">
        <v>1814685061</v>
      </c>
      <c r="X287" s="43">
        <v>16719682232</v>
      </c>
      <c r="Y287" s="43">
        <v>1095799040</v>
      </c>
      <c r="Z287" s="43"/>
      <c r="AA287" s="43"/>
      <c r="AB287" s="43">
        <v>1211736871</v>
      </c>
      <c r="AC287" s="43">
        <v>311953228</v>
      </c>
      <c r="AD287" s="43">
        <v>36919602533</v>
      </c>
      <c r="AE287" s="43">
        <v>1549318944</v>
      </c>
      <c r="AF287" s="43">
        <v>1549318944</v>
      </c>
      <c r="AG287" s="43">
        <v>0</v>
      </c>
      <c r="AH287" s="43">
        <v>0</v>
      </c>
      <c r="AI287" s="43">
        <v>935305282776</v>
      </c>
      <c r="AJ287" s="43">
        <v>2662791607</v>
      </c>
      <c r="AK287" s="43">
        <v>1339737940</v>
      </c>
      <c r="AL287" s="43">
        <v>8056764</v>
      </c>
      <c r="AM287" s="43">
        <v>1314996903</v>
      </c>
      <c r="AN287" s="43">
        <v>0</v>
      </c>
      <c r="AO287" s="43">
        <v>14708255037</v>
      </c>
      <c r="AP287" s="43">
        <v>14291458150</v>
      </c>
      <c r="AQ287" s="43">
        <v>55917191</v>
      </c>
      <c r="AR287" s="43">
        <v>137445343</v>
      </c>
      <c r="AS287" s="43">
        <v>916025</v>
      </c>
      <c r="AT287" s="43">
        <v>94459917</v>
      </c>
      <c r="AU287" s="43">
        <v>35358410</v>
      </c>
      <c r="AV287" s="43">
        <v>0</v>
      </c>
      <c r="AW287" s="43">
        <v>1</v>
      </c>
      <c r="AX287" s="43">
        <v>92700000</v>
      </c>
      <c r="AY287" s="43">
        <v>0</v>
      </c>
      <c r="AZ287" s="43">
        <v>0</v>
      </c>
      <c r="BA287" s="43">
        <v>0</v>
      </c>
      <c r="BB287" s="43">
        <v>0</v>
      </c>
      <c r="BC287" s="43">
        <v>0</v>
      </c>
      <c r="BD287" s="43">
        <v>42601672698</v>
      </c>
      <c r="BE287" s="43">
        <v>1131948</v>
      </c>
      <c r="BF287" s="43">
        <v>32617070969</v>
      </c>
      <c r="BG287" s="43">
        <v>7475994660</v>
      </c>
      <c r="BH287" s="43">
        <v>2524787</v>
      </c>
      <c r="BI287" s="43">
        <v>1124879</v>
      </c>
      <c r="BJ287" s="43">
        <v>1528913</v>
      </c>
      <c r="BK287" s="43">
        <v>103700000</v>
      </c>
      <c r="BL287" s="43">
        <v>95647121</v>
      </c>
      <c r="BM287" s="43">
        <v>0</v>
      </c>
      <c r="BN287" s="43">
        <v>90245764</v>
      </c>
      <c r="BO287" s="43">
        <v>8240223</v>
      </c>
      <c r="BP287" s="43">
        <v>6516549</v>
      </c>
      <c r="BQ287" s="43">
        <v>0</v>
      </c>
      <c r="BR287" s="43">
        <v>2197946884</v>
      </c>
      <c r="BS287" s="43">
        <v>1</v>
      </c>
      <c r="BT287" s="43">
        <v>1263488200</v>
      </c>
      <c r="BU287" s="43">
        <v>1576051</v>
      </c>
      <c r="BV287" s="43">
        <v>12290763</v>
      </c>
      <c r="BW287" s="43">
        <v>19161131</v>
      </c>
      <c r="BX287" s="43">
        <v>13609862</v>
      </c>
      <c r="BY287" s="43">
        <v>1216850393</v>
      </c>
      <c r="BZ287" s="43"/>
      <c r="CA287" s="43"/>
      <c r="CB287" s="43"/>
      <c r="CC287" s="43">
        <v>51578764369</v>
      </c>
      <c r="CD287" s="43">
        <v>58872570</v>
      </c>
      <c r="CE287" s="43">
        <v>55449054075</v>
      </c>
      <c r="CF287" s="43">
        <v>1696897887</v>
      </c>
      <c r="CG287" s="43">
        <v>29615658589</v>
      </c>
      <c r="CH287" s="43">
        <v>911719106</v>
      </c>
      <c r="CI287" s="43">
        <v>364187227</v>
      </c>
      <c r="CJ287" s="43">
        <v>12674757</v>
      </c>
      <c r="CK287" s="43">
        <v>199598116</v>
      </c>
      <c r="CL287" s="43">
        <v>50431455</v>
      </c>
      <c r="CM287" s="43">
        <v>7722743</v>
      </c>
      <c r="CN287" s="43">
        <v>9726977</v>
      </c>
      <c r="CO287" s="43">
        <v>5742128</v>
      </c>
      <c r="CP287" s="43">
        <v>78291051</v>
      </c>
      <c r="CQ287" s="43">
        <v>0</v>
      </c>
      <c r="CR287" s="43">
        <v>0</v>
      </c>
      <c r="CS287" s="43">
        <v>20654523325</v>
      </c>
      <c r="CT287" s="43">
        <v>3990984700</v>
      </c>
      <c r="CU287" s="43">
        <v>341718262</v>
      </c>
      <c r="CV287" s="43">
        <v>478993514</v>
      </c>
      <c r="CW287" s="43">
        <v>152481107</v>
      </c>
      <c r="CX287" s="43">
        <v>103663241</v>
      </c>
      <c r="CY287" s="43">
        <v>16378053</v>
      </c>
      <c r="CZ287" s="43">
        <v>14975081839</v>
      </c>
      <c r="DA287" s="43">
        <v>13313573718</v>
      </c>
      <c r="DB287" s="43">
        <v>1358129640</v>
      </c>
      <c r="DC287" s="43">
        <v>0</v>
      </c>
      <c r="DD287" s="43">
        <v>303378481</v>
      </c>
      <c r="DE287" s="43">
        <v>140588180</v>
      </c>
      <c r="DF287" s="43">
        <v>165749952</v>
      </c>
      <c r="DG287" s="43">
        <v>288884477</v>
      </c>
      <c r="DH287" s="43">
        <v>228290271</v>
      </c>
      <c r="DI287" s="43">
        <v>61681810</v>
      </c>
      <c r="DJ287" s="43">
        <v>0</v>
      </c>
      <c r="DK287" s="43">
        <v>61681810</v>
      </c>
      <c r="DL287" s="43">
        <v>0</v>
      </c>
      <c r="DM287" s="43">
        <v>5967816019</v>
      </c>
      <c r="DN287" s="43">
        <v>449137616</v>
      </c>
      <c r="DO287" s="43">
        <v>180411039</v>
      </c>
      <c r="DP287" s="43">
        <v>114818445</v>
      </c>
      <c r="DQ287" s="43">
        <v>65592594</v>
      </c>
      <c r="DR287" s="43">
        <v>5204237726</v>
      </c>
      <c r="DS287" s="43">
        <v>164784521</v>
      </c>
      <c r="DT287" s="43">
        <v>144554485</v>
      </c>
      <c r="DU287" s="43">
        <v>19354144</v>
      </c>
      <c r="DV287" s="43">
        <v>875892</v>
      </c>
      <c r="DW287" s="43">
        <v>104617709</v>
      </c>
      <c r="DX287" s="43">
        <v>18792311</v>
      </c>
      <c r="DY287" s="43">
        <v>14211462</v>
      </c>
      <c r="DZ287" s="43">
        <v>0</v>
      </c>
      <c r="EA287" s="43">
        <v>71613935</v>
      </c>
      <c r="EB287" s="43">
        <v>1</v>
      </c>
      <c r="EC287" s="43">
        <v>776032929</v>
      </c>
      <c r="ED287" s="43">
        <v>636569</v>
      </c>
      <c r="EE287" s="43">
        <v>775229683</v>
      </c>
      <c r="EF287" s="43">
        <v>166677</v>
      </c>
      <c r="EG287" s="43">
        <v>163082913</v>
      </c>
      <c r="EH287" s="43">
        <v>162921117</v>
      </c>
      <c r="EI287" s="43">
        <v>1</v>
      </c>
      <c r="EJ287" s="43">
        <v>161795</v>
      </c>
      <c r="EK287" s="43">
        <v>400478515</v>
      </c>
      <c r="EL287" s="43">
        <v>35023738</v>
      </c>
      <c r="EM287" s="43">
        <v>6890781</v>
      </c>
      <c r="EN287" s="43">
        <v>221649566</v>
      </c>
      <c r="EO287" s="43">
        <v>20481238</v>
      </c>
      <c r="EP287" s="43">
        <v>4361245</v>
      </c>
      <c r="EQ287" s="43">
        <v>95904</v>
      </c>
      <c r="ER287" s="43">
        <v>264357</v>
      </c>
      <c r="ES287" s="43">
        <v>12273616</v>
      </c>
      <c r="ET287" s="43">
        <v>3486116</v>
      </c>
      <c r="EU287" s="43">
        <v>48130271</v>
      </c>
      <c r="EV287" s="43">
        <v>16036960</v>
      </c>
      <c r="EW287" s="43">
        <v>513987309</v>
      </c>
      <c r="EX287" s="43">
        <v>4434025</v>
      </c>
      <c r="EY287" s="43">
        <v>4031776</v>
      </c>
      <c r="EZ287" s="43">
        <v>398721191</v>
      </c>
      <c r="FA287" s="43">
        <v>106800317</v>
      </c>
      <c r="FB287" s="43">
        <v>1</v>
      </c>
      <c r="FC287" s="43">
        <v>2603507</v>
      </c>
      <c r="FD287" s="43">
        <v>1</v>
      </c>
      <c r="FE287" s="43">
        <v>0</v>
      </c>
      <c r="FF287" s="43">
        <v>2730437767</v>
      </c>
      <c r="FG287" s="43">
        <v>134029638</v>
      </c>
      <c r="FH287" s="43">
        <v>25445257</v>
      </c>
      <c r="FI287" s="43">
        <v>0</v>
      </c>
      <c r="FJ287" s="43">
        <v>93362694</v>
      </c>
      <c r="FK287" s="43">
        <v>21562358</v>
      </c>
      <c r="FL287" s="43">
        <v>0</v>
      </c>
      <c r="FM287" s="43">
        <v>0</v>
      </c>
      <c r="FN287" s="43">
        <v>1</v>
      </c>
      <c r="FO287" s="43">
        <v>71800335</v>
      </c>
      <c r="FP287" s="43">
        <v>15221687</v>
      </c>
      <c r="FQ287" s="43">
        <v>0</v>
      </c>
      <c r="FR287" s="43">
        <v>3518594901</v>
      </c>
      <c r="FS287" s="43">
        <v>850010927</v>
      </c>
      <c r="FT287" s="43">
        <v>3612660</v>
      </c>
      <c r="FU287" s="43">
        <v>252666183</v>
      </c>
      <c r="FV287" s="43">
        <v>365613963</v>
      </c>
      <c r="FW287" s="43">
        <v>1603121</v>
      </c>
      <c r="FX287" s="43">
        <v>364010842</v>
      </c>
      <c r="FY287" s="43">
        <v>1298490</v>
      </c>
      <c r="FZ287" s="43">
        <v>1479660</v>
      </c>
      <c r="GA287" s="43">
        <v>136111534</v>
      </c>
      <c r="GB287" s="43">
        <v>89228437</v>
      </c>
      <c r="GC287" s="43">
        <v>77182538</v>
      </c>
      <c r="GD287" s="43">
        <v>0</v>
      </c>
      <c r="GE287" s="43">
        <v>77182538</v>
      </c>
      <c r="GF287" s="43">
        <v>0</v>
      </c>
      <c r="GG287" s="43">
        <v>2682838</v>
      </c>
      <c r="GH287" s="43">
        <v>104069978</v>
      </c>
      <c r="GI287" s="43">
        <v>764498740</v>
      </c>
      <c r="GJ287" s="43">
        <v>764498739</v>
      </c>
      <c r="GK287" s="43">
        <v>1</v>
      </c>
      <c r="GL287" s="43">
        <v>1720149880</v>
      </c>
      <c r="GM287" s="43">
        <v>73554709</v>
      </c>
      <c r="GN287" s="43">
        <v>7721303</v>
      </c>
      <c r="GO287" s="43">
        <v>8146905</v>
      </c>
      <c r="GP287" s="43">
        <v>739890661</v>
      </c>
      <c r="GQ287" s="43">
        <v>178996555</v>
      </c>
      <c r="GR287" s="43">
        <v>735557</v>
      </c>
      <c r="GS287" s="43">
        <v>1</v>
      </c>
      <c r="GT287" s="43">
        <v>711104189</v>
      </c>
      <c r="GU287" s="43">
        <v>74327653842</v>
      </c>
      <c r="GV287" s="43">
        <v>395743814</v>
      </c>
      <c r="GW287" s="43">
        <v>6524194</v>
      </c>
      <c r="GX287" s="43">
        <v>0</v>
      </c>
      <c r="GY287" s="43">
        <v>0</v>
      </c>
      <c r="GZ287" s="43">
        <v>2</v>
      </c>
      <c r="HA287" s="43">
        <v>12049355</v>
      </c>
      <c r="HB287" s="43">
        <v>56696263938</v>
      </c>
      <c r="HC287" s="43">
        <v>0</v>
      </c>
      <c r="HD287" s="43">
        <v>17217072539</v>
      </c>
      <c r="HE287" s="43">
        <v>0</v>
      </c>
      <c r="HF287" s="43">
        <v>0</v>
      </c>
      <c r="HG287" s="43">
        <v>0</v>
      </c>
      <c r="HH287" s="30">
        <f t="shared" si="171"/>
        <v>1</v>
      </c>
      <c r="HI287" s="30">
        <f t="shared" si="172"/>
        <v>1</v>
      </c>
      <c r="HJ287" s="43">
        <v>1</v>
      </c>
      <c r="HK287" s="43">
        <v>1</v>
      </c>
      <c r="HL287" s="43">
        <v>0</v>
      </c>
      <c r="HM287" s="43"/>
      <c r="HN287" s="43"/>
      <c r="HO287" s="43"/>
      <c r="HP287" s="43">
        <v>1977777670</v>
      </c>
      <c r="HQ287" s="43">
        <v>50978567</v>
      </c>
      <c r="HR287" s="43">
        <v>68702573</v>
      </c>
      <c r="HS287" s="43">
        <v>189252693</v>
      </c>
      <c r="HT287" s="43">
        <v>1668843837</v>
      </c>
      <c r="HU287" s="43">
        <v>0</v>
      </c>
      <c r="HV287" s="43">
        <v>0</v>
      </c>
      <c r="HW287" s="43">
        <v>0</v>
      </c>
      <c r="HX287" s="43">
        <f t="shared" si="173"/>
        <v>1</v>
      </c>
      <c r="HY287" s="43">
        <f t="shared" si="174"/>
        <v>1</v>
      </c>
      <c r="HZ287" s="43">
        <v>681254019834</v>
      </c>
      <c r="IA287" s="43">
        <v>636429814858</v>
      </c>
      <c r="IB287" s="43">
        <v>617855208464</v>
      </c>
      <c r="IC287" s="43">
        <v>13274211852</v>
      </c>
      <c r="ID287" s="43">
        <v>12824399158</v>
      </c>
      <c r="IE287" s="43">
        <v>0</v>
      </c>
      <c r="IF287" s="43">
        <v>449812694</v>
      </c>
      <c r="IG287" s="43">
        <v>497289993177</v>
      </c>
      <c r="IH287" s="43">
        <v>472903452242</v>
      </c>
      <c r="II287" s="43">
        <v>0</v>
      </c>
      <c r="IJ287" s="43">
        <v>24386540935</v>
      </c>
      <c r="IK287" s="43">
        <v>0</v>
      </c>
      <c r="IL287" s="43">
        <v>38758059491</v>
      </c>
      <c r="IM287" s="43">
        <v>19994809497</v>
      </c>
      <c r="IN287" s="43">
        <v>2347926392</v>
      </c>
      <c r="IO287" s="43">
        <v>1760944795</v>
      </c>
      <c r="IP287" s="43">
        <v>34649188304</v>
      </c>
      <c r="IQ287" s="43">
        <v>3331608713</v>
      </c>
      <c r="IR287" s="43">
        <v>1837152126</v>
      </c>
      <c r="IS287" s="43">
        <v>207230926</v>
      </c>
      <c r="IT287" s="43">
        <v>155423194</v>
      </c>
      <c r="IU287" s="43">
        <v>2968954593</v>
      </c>
      <c r="IV287" s="43">
        <v>2318411670</v>
      </c>
      <c r="IW287" s="43">
        <v>207941048</v>
      </c>
      <c r="IX287" s="43">
        <v>13356130206</v>
      </c>
      <c r="IY287" s="43">
        <v>0</v>
      </c>
      <c r="IZ287" s="43">
        <v>0</v>
      </c>
      <c r="JA287" s="43">
        <v>3044000000</v>
      </c>
      <c r="JB287" s="43">
        <v>15001000000</v>
      </c>
      <c r="JC287" s="43">
        <v>0</v>
      </c>
      <c r="JD287" s="43">
        <v>5211890684</v>
      </c>
      <c r="JE287" s="43">
        <v>0</v>
      </c>
      <c r="JF287" s="43">
        <v>0</v>
      </c>
      <c r="JG287" s="43">
        <v>0</v>
      </c>
      <c r="JH287" s="43">
        <v>0</v>
      </c>
      <c r="JI287" s="43">
        <v>0</v>
      </c>
      <c r="JJ287" s="43">
        <v>0</v>
      </c>
      <c r="JK287" s="43">
        <v>0</v>
      </c>
      <c r="JL287" s="43"/>
      <c r="JM287" s="43">
        <v>18574606394</v>
      </c>
      <c r="JN287" s="43">
        <v>1</v>
      </c>
      <c r="JO287" s="43">
        <v>18574606393</v>
      </c>
      <c r="JP287" s="43">
        <v>18210779660</v>
      </c>
      <c r="JQ287" s="43">
        <v>211262710</v>
      </c>
      <c r="JR287" s="43">
        <v>10939575548</v>
      </c>
      <c r="JS287" s="43">
        <v>0</v>
      </c>
      <c r="JT287" s="43">
        <v>0</v>
      </c>
      <c r="JU287" s="43">
        <v>0</v>
      </c>
      <c r="JV287" s="43">
        <v>0</v>
      </c>
      <c r="JW287" s="43">
        <v>0</v>
      </c>
      <c r="JX287" s="43">
        <v>0</v>
      </c>
      <c r="JY287" s="43">
        <v>0</v>
      </c>
      <c r="JZ287" s="43">
        <v>1126126170</v>
      </c>
      <c r="KA287" s="43">
        <v>0</v>
      </c>
      <c r="KB287" s="43">
        <v>0</v>
      </c>
      <c r="KC287" s="43">
        <v>0</v>
      </c>
      <c r="KD287" s="43">
        <v>0</v>
      </c>
      <c r="KE287" s="43">
        <v>0</v>
      </c>
      <c r="KF287" s="43">
        <v>0</v>
      </c>
      <c r="KG287" s="43">
        <v>1112611507</v>
      </c>
      <c r="KH287" s="43">
        <v>0</v>
      </c>
      <c r="KI287" s="43">
        <v>4456490543</v>
      </c>
      <c r="KJ287" s="43">
        <v>36794837</v>
      </c>
      <c r="KK287" s="43">
        <v>0</v>
      </c>
      <c r="KL287" s="43">
        <v>289117446</v>
      </c>
      <c r="KM287" s="43">
        <v>26613425316</v>
      </c>
      <c r="KN287" s="43">
        <v>13516236064</v>
      </c>
      <c r="KO287" s="43">
        <v>349432985</v>
      </c>
      <c r="KP287" s="43">
        <v>30808733</v>
      </c>
      <c r="KQ287" s="43">
        <v>41311535</v>
      </c>
      <c r="KR287" s="43">
        <v>0</v>
      </c>
      <c r="KS287" s="43">
        <v>18434773</v>
      </c>
      <c r="KT287" s="43">
        <v>40526145</v>
      </c>
      <c r="KU287" s="43">
        <v>0</v>
      </c>
      <c r="KV287" s="43">
        <v>652686231</v>
      </c>
      <c r="KW287" s="43">
        <v>0</v>
      </c>
      <c r="KX287" s="43">
        <v>8269134</v>
      </c>
      <c r="KY287" s="43">
        <v>44594448</v>
      </c>
      <c r="KZ287" s="43">
        <v>82608075</v>
      </c>
      <c r="LA287" s="43">
        <v>198322650</v>
      </c>
      <c r="LB287" s="43">
        <v>51792190</v>
      </c>
      <c r="LC287" s="43">
        <v>53702448</v>
      </c>
      <c r="LD287" s="43">
        <v>3796784545</v>
      </c>
      <c r="LE287" s="43">
        <v>3049881</v>
      </c>
      <c r="LF287" s="43">
        <v>39528896</v>
      </c>
      <c r="LG287" s="43">
        <v>0</v>
      </c>
      <c r="LH287" s="43">
        <v>58401177</v>
      </c>
      <c r="LI287" s="43">
        <v>253001549</v>
      </c>
      <c r="LJ287" s="43">
        <v>0</v>
      </c>
      <c r="LK287" s="43">
        <v>0</v>
      </c>
      <c r="LL287" s="43">
        <v>5868873</v>
      </c>
      <c r="LM287" s="43">
        <v>13432793</v>
      </c>
      <c r="LN287" s="43">
        <v>46732954</v>
      </c>
      <c r="LO287" s="43">
        <v>426427677</v>
      </c>
      <c r="LP287" s="43">
        <v>12076276</v>
      </c>
      <c r="LQ287" s="43">
        <v>1171326724</v>
      </c>
      <c r="LR287" s="43">
        <v>4910947</v>
      </c>
      <c r="LS287" s="43">
        <v>1095210647</v>
      </c>
      <c r="LT287" s="43">
        <v>0</v>
      </c>
      <c r="LU287" s="43">
        <v>2195707209</v>
      </c>
      <c r="LV287" s="43">
        <v>3140858</v>
      </c>
      <c r="LW287" s="43">
        <v>50950160</v>
      </c>
      <c r="LX287" s="43">
        <v>16227380</v>
      </c>
      <c r="LY287" s="43">
        <v>12405656</v>
      </c>
      <c r="LZ287" s="43">
        <v>311591666</v>
      </c>
      <c r="MA287" s="43">
        <v>518367129</v>
      </c>
      <c r="MB287" s="43">
        <v>267188399</v>
      </c>
      <c r="MC287" s="43">
        <v>325455461</v>
      </c>
      <c r="MD287" s="43">
        <v>2111940</v>
      </c>
      <c r="ME287" s="43">
        <v>463212503</v>
      </c>
      <c r="MF287" s="43">
        <v>311056625</v>
      </c>
      <c r="MG287" s="43">
        <v>120531980</v>
      </c>
      <c r="MH287" s="43">
        <v>0</v>
      </c>
      <c r="MI287" s="43">
        <v>0</v>
      </c>
      <c r="MJ287" s="43">
        <v>0</v>
      </c>
      <c r="MK287" s="43">
        <v>0</v>
      </c>
      <c r="ML287" s="43">
        <v>0</v>
      </c>
      <c r="MM287" s="43">
        <v>0</v>
      </c>
      <c r="MN287" s="43">
        <v>0</v>
      </c>
      <c r="MO287" s="43">
        <v>0</v>
      </c>
      <c r="MP287" s="43">
        <v>0</v>
      </c>
      <c r="MQ287" s="43">
        <v>1852617813</v>
      </c>
      <c r="MR287" s="43">
        <v>1</v>
      </c>
      <c r="MS287" s="43">
        <v>426315477580</v>
      </c>
      <c r="MT287" s="43">
        <v>359966182030</v>
      </c>
      <c r="MU287" s="43">
        <v>167543576420</v>
      </c>
      <c r="MV287" s="43">
        <v>20600000000</v>
      </c>
      <c r="MW287" s="43"/>
      <c r="MX287" s="43"/>
      <c r="MY287" s="43"/>
      <c r="MZ287" s="43">
        <v>112029910582</v>
      </c>
      <c r="NA287" s="43">
        <v>9062144262</v>
      </c>
      <c r="NB287" s="43">
        <v>9062144262</v>
      </c>
      <c r="NC287" s="43">
        <v>0</v>
      </c>
      <c r="ND287" s="43">
        <v>102967766320</v>
      </c>
      <c r="NE287" s="43">
        <v>102967766320</v>
      </c>
      <c r="NF287" s="43">
        <v>0</v>
      </c>
      <c r="NG287" s="43">
        <v>10573429893</v>
      </c>
      <c r="NH287" s="43">
        <v>24340235945</v>
      </c>
      <c r="NI287" s="43">
        <v>0</v>
      </c>
      <c r="NJ287" s="43">
        <v>0</v>
      </c>
      <c r="NK287" s="43">
        <v>0</v>
      </c>
      <c r="NL287" s="43">
        <v>0</v>
      </c>
      <c r="NM287" s="43">
        <v>192422605610</v>
      </c>
      <c r="NN287" s="43">
        <v>175527131801</v>
      </c>
      <c r="NO287" s="43">
        <v>745307186</v>
      </c>
      <c r="NP287" s="43">
        <v>4901294117</v>
      </c>
      <c r="NQ287" s="43">
        <v>34386692912</v>
      </c>
      <c r="NR287" s="43">
        <v>7663353953</v>
      </c>
      <c r="NS287" s="43">
        <v>5864330080</v>
      </c>
      <c r="NT287" s="43">
        <v>16895473809</v>
      </c>
      <c r="NU287" s="43">
        <v>5116456728</v>
      </c>
      <c r="NV287" s="43">
        <v>1528802662</v>
      </c>
      <c r="NW287" s="43">
        <v>0</v>
      </c>
      <c r="NX287" s="43">
        <v>0</v>
      </c>
      <c r="NY287" s="43">
        <v>0</v>
      </c>
      <c r="NZ287" s="43">
        <v>0</v>
      </c>
      <c r="OA287" s="43">
        <v>36634007636</v>
      </c>
      <c r="OB287" s="43">
        <v>15160431896</v>
      </c>
      <c r="OC287" s="43">
        <v>0</v>
      </c>
      <c r="OD287" s="43">
        <v>0</v>
      </c>
      <c r="OE287" s="43">
        <v>0</v>
      </c>
      <c r="OF287" s="43">
        <v>15160431896</v>
      </c>
      <c r="OG287" s="43">
        <v>0</v>
      </c>
      <c r="OH287" s="43">
        <v>15160431896</v>
      </c>
      <c r="OI287" s="43">
        <v>0</v>
      </c>
      <c r="OJ287" s="43">
        <v>21473575740</v>
      </c>
      <c r="OK287" s="43">
        <v>21213184670</v>
      </c>
      <c r="OL287" s="43">
        <v>21213184670</v>
      </c>
      <c r="OM287" s="43">
        <v>1098704235</v>
      </c>
      <c r="ON287" s="43">
        <v>7817522292</v>
      </c>
      <c r="OO287" s="43">
        <v>260391070</v>
      </c>
      <c r="OP287" s="43">
        <v>50000000</v>
      </c>
      <c r="OQ287" s="43">
        <v>0</v>
      </c>
      <c r="OR287" s="43">
        <v>0</v>
      </c>
      <c r="OS287" s="43">
        <v>18602306767</v>
      </c>
      <c r="OT287" s="43">
        <v>13712405890</v>
      </c>
      <c r="OU287" s="43">
        <v>13592405890</v>
      </c>
      <c r="OV287" s="43">
        <v>881717862</v>
      </c>
      <c r="OW287" s="43">
        <v>12710688028</v>
      </c>
      <c r="OX287" s="43">
        <v>0</v>
      </c>
      <c r="OY287" s="43">
        <v>0</v>
      </c>
      <c r="OZ287" s="43">
        <v>4889900877</v>
      </c>
      <c r="PA287" s="43">
        <v>3910731607</v>
      </c>
      <c r="PB287" s="43">
        <v>34966630</v>
      </c>
      <c r="PC287" s="43">
        <v>67562</v>
      </c>
      <c r="PD287" s="43">
        <v>225108</v>
      </c>
      <c r="PE287" s="43">
        <v>54283436</v>
      </c>
      <c r="PF287" s="43">
        <v>125724</v>
      </c>
      <c r="PG287" s="43">
        <v>225487496</v>
      </c>
      <c r="PH287" s="43">
        <v>608084942</v>
      </c>
      <c r="PI287" s="43">
        <v>74206983</v>
      </c>
      <c r="PJ287" s="43">
        <v>10335936</v>
      </c>
      <c r="PK287" s="43">
        <v>36929731</v>
      </c>
      <c r="PL287" s="43">
        <v>1158591169</v>
      </c>
      <c r="PM287" s="43">
        <v>979169270</v>
      </c>
      <c r="PN287" s="43">
        <v>230000000</v>
      </c>
      <c r="PO287" s="43">
        <v>23080732</v>
      </c>
      <c r="PP287" s="43">
        <v>608600804</v>
      </c>
      <c r="PQ287" s="43">
        <v>0</v>
      </c>
      <c r="PR287" s="43">
        <v>0</v>
      </c>
      <c r="PS287" s="43">
        <v>0</v>
      </c>
      <c r="PT287" s="43">
        <v>11112981147</v>
      </c>
      <c r="PU287" s="43">
        <v>11112981147</v>
      </c>
      <c r="PV287" s="43">
        <v>11112981147</v>
      </c>
      <c r="PW287" s="43">
        <v>0</v>
      </c>
      <c r="PX287" s="43">
        <v>1</v>
      </c>
      <c r="PY287" s="43">
        <v>10166100578</v>
      </c>
      <c r="PZ287" s="43">
        <v>77941176</v>
      </c>
      <c r="QA287" s="43">
        <v>0</v>
      </c>
      <c r="QB287" s="43">
        <v>0</v>
      </c>
      <c r="QC287" s="43">
        <v>0</v>
      </c>
      <c r="QD287" s="43">
        <v>0</v>
      </c>
      <c r="QE287" s="43">
        <v>0</v>
      </c>
      <c r="QF287" s="43">
        <v>0</v>
      </c>
      <c r="QG287" s="43">
        <v>0</v>
      </c>
      <c r="QH287" s="43">
        <v>0</v>
      </c>
      <c r="QI287" s="43">
        <v>0</v>
      </c>
      <c r="QJ287" s="43">
        <v>0</v>
      </c>
      <c r="QK287" s="43">
        <v>0</v>
      </c>
      <c r="QL287" s="43">
        <v>0</v>
      </c>
      <c r="QM287" s="43">
        <v>0</v>
      </c>
      <c r="QN287" s="43">
        <v>0</v>
      </c>
      <c r="QO287" s="43">
        <v>1529597453683</v>
      </c>
      <c r="QP287" s="43">
        <v>506135858858</v>
      </c>
      <c r="QQ287" s="43">
        <v>611000400</v>
      </c>
      <c r="QR287" s="43">
        <v>248050400</v>
      </c>
      <c r="QS287" s="43">
        <v>362950000</v>
      </c>
      <c r="QT287" s="43">
        <v>0</v>
      </c>
      <c r="QU287" s="43">
        <v>0</v>
      </c>
      <c r="QV287" s="43">
        <v>0</v>
      </c>
      <c r="QW287" s="43">
        <v>8557797329</v>
      </c>
      <c r="QX287" s="43">
        <v>8550841794</v>
      </c>
      <c r="QY287" s="43">
        <v>6955535</v>
      </c>
      <c r="QZ287" s="43">
        <v>443403061129</v>
      </c>
      <c r="RA287" s="43">
        <v>53564000000</v>
      </c>
      <c r="RB287" s="43">
        <v>171868000000</v>
      </c>
      <c r="RC287" s="43">
        <v>10000000000</v>
      </c>
      <c r="RD287" s="43">
        <v>10000000000</v>
      </c>
      <c r="RE287" s="43">
        <v>0</v>
      </c>
      <c r="RF287" s="43">
        <v>161868000000</v>
      </c>
      <c r="RG287" s="43">
        <v>0</v>
      </c>
      <c r="RH287" s="43">
        <v>161868000000</v>
      </c>
      <c r="RI287" s="43">
        <v>851593594825</v>
      </c>
      <c r="RJ287" s="43">
        <v>51635813901</v>
      </c>
      <c r="RK287" s="43">
        <v>51635813901</v>
      </c>
      <c r="RL287" s="43">
        <v>42475882421</v>
      </c>
      <c r="RM287" s="43">
        <v>2862876551</v>
      </c>
      <c r="RN287" s="43">
        <v>898488902</v>
      </c>
      <c r="RO287" s="43">
        <v>440652419</v>
      </c>
      <c r="RP287" s="43">
        <v>0</v>
      </c>
      <c r="RQ287" s="43">
        <v>0</v>
      </c>
      <c r="RR287" s="43">
        <v>0</v>
      </c>
      <c r="RS287" s="43">
        <v>1</v>
      </c>
      <c r="RT287" s="43">
        <v>116697891</v>
      </c>
      <c r="RU287" s="43">
        <v>0</v>
      </c>
      <c r="RV287" s="43">
        <v>31500000</v>
      </c>
      <c r="RW287" s="43">
        <v>21000000</v>
      </c>
      <c r="RX287" s="43">
        <v>0</v>
      </c>
      <c r="RY287" s="43">
        <v>1550675</v>
      </c>
      <c r="RZ287" s="43">
        <v>0</v>
      </c>
      <c r="SA287" s="43">
        <v>0</v>
      </c>
      <c r="SB287" s="43">
        <v>0</v>
      </c>
      <c r="SC287" s="43">
        <v>7723879</v>
      </c>
      <c r="SD287" s="43">
        <v>0</v>
      </c>
      <c r="SE287" s="43">
        <v>0</v>
      </c>
      <c r="SF287" s="43">
        <v>0</v>
      </c>
      <c r="SG287" s="43">
        <v>4773524600</v>
      </c>
      <c r="SH287" s="43">
        <v>36414</v>
      </c>
      <c r="SI287" s="43">
        <v>0</v>
      </c>
      <c r="SJ287" s="43">
        <v>0</v>
      </c>
      <c r="SK287" s="43">
        <v>1</v>
      </c>
      <c r="SL287" s="43">
        <v>0</v>
      </c>
      <c r="SM287" s="43">
        <v>0</v>
      </c>
      <c r="SN287" s="43">
        <v>0</v>
      </c>
      <c r="SO287" s="43">
        <v>616905</v>
      </c>
      <c r="SP287" s="43">
        <v>0</v>
      </c>
      <c r="SQ287" s="43">
        <v>0</v>
      </c>
      <c r="SR287" s="43">
        <v>0</v>
      </c>
      <c r="SS287" s="43">
        <v>0</v>
      </c>
      <c r="ST287" s="43">
        <v>0</v>
      </c>
      <c r="SU287" s="43">
        <v>0</v>
      </c>
      <c r="SV287" s="43">
        <v>0</v>
      </c>
      <c r="SW287" s="43">
        <v>5263242</v>
      </c>
      <c r="SX287" s="43">
        <v>0</v>
      </c>
      <c r="SY287" s="43">
        <v>0</v>
      </c>
      <c r="SZ287" s="43">
        <v>0</v>
      </c>
      <c r="TA287" s="43">
        <v>0</v>
      </c>
      <c r="TB287" s="43">
        <v>0</v>
      </c>
      <c r="TC287" s="43">
        <v>0</v>
      </c>
      <c r="TD287" s="43">
        <v>0</v>
      </c>
      <c r="TE287" s="43">
        <v>0</v>
      </c>
      <c r="TF287" s="43">
        <v>0</v>
      </c>
      <c r="TG287" s="43">
        <v>0</v>
      </c>
      <c r="TH287" s="43">
        <v>0</v>
      </c>
      <c r="TI287" s="30">
        <v>4202017872</v>
      </c>
      <c r="TJ287" s="30">
        <v>797500000000</v>
      </c>
      <c r="TK287" s="43">
        <v>799559205733</v>
      </c>
      <c r="TL287" s="43">
        <v>0</v>
      </c>
      <c r="TM287" s="43">
        <v>2059205733</v>
      </c>
      <c r="TN287" s="43">
        <v>1065485161</v>
      </c>
      <c r="TO287" s="43">
        <v>993720572</v>
      </c>
      <c r="TP287" s="43">
        <v>0</v>
      </c>
      <c r="TQ287" s="43">
        <v>0</v>
      </c>
      <c r="TR287" s="43">
        <v>610000000000</v>
      </c>
      <c r="TS287" s="43">
        <v>187500000000</v>
      </c>
      <c r="TT287" s="43"/>
      <c r="TU287" s="43">
        <v>398575191</v>
      </c>
      <c r="TV287" s="43">
        <v>0</v>
      </c>
      <c r="TW287" s="43">
        <v>92192671</v>
      </c>
      <c r="TX287" s="43">
        <v>9285854</v>
      </c>
      <c r="TY287" s="43">
        <v>297096666</v>
      </c>
      <c r="TZ287" s="43">
        <v>0</v>
      </c>
      <c r="UA287" s="43">
        <v>0</v>
      </c>
      <c r="UB287" s="43">
        <v>0</v>
      </c>
      <c r="UC287" s="43">
        <v>0</v>
      </c>
      <c r="UD287" s="43">
        <v>0</v>
      </c>
      <c r="UE287" s="43">
        <v>0</v>
      </c>
      <c r="UF287" s="43">
        <v>0</v>
      </c>
      <c r="UG287" s="43">
        <v>3886885715997</v>
      </c>
      <c r="UH287" s="1" t="s">
        <v>141</v>
      </c>
    </row>
    <row r="288" spans="1:555">
      <c r="A288" s="733"/>
      <c r="B288" s="65">
        <v>2012</v>
      </c>
      <c r="C288" s="43">
        <v>2050045189823</v>
      </c>
      <c r="D288" s="43">
        <v>1045850358482</v>
      </c>
      <c r="E288" s="43">
        <v>898748338435</v>
      </c>
      <c r="F288" s="43">
        <v>138688072</v>
      </c>
      <c r="G288" s="43">
        <v>12431182</v>
      </c>
      <c r="H288" s="43">
        <v>381096928095</v>
      </c>
      <c r="I288" s="43">
        <v>331083541099</v>
      </c>
      <c r="J288" s="43">
        <v>47370348162</v>
      </c>
      <c r="K288" s="43">
        <v>2643038834</v>
      </c>
      <c r="L288" s="43">
        <v>52136242716</v>
      </c>
      <c r="M288" s="43">
        <v>374597482844</v>
      </c>
      <c r="N288" s="43">
        <v>371913272069</v>
      </c>
      <c r="O288" s="43">
        <v>2684210775</v>
      </c>
      <c r="P288" s="43">
        <v>22555042369</v>
      </c>
      <c r="Q288" s="43">
        <v>37637366501</v>
      </c>
      <c r="R288" s="43">
        <v>30574156656</v>
      </c>
      <c r="S288" s="43">
        <v>147102020047</v>
      </c>
      <c r="T288" s="43">
        <v>38530998423</v>
      </c>
      <c r="U288" s="43">
        <v>46483482000</v>
      </c>
      <c r="V288" s="43">
        <v>85014480423</v>
      </c>
      <c r="W288" s="43">
        <v>1544755324</v>
      </c>
      <c r="X288" s="43">
        <v>17078592623</v>
      </c>
      <c r="Y288" s="43">
        <v>1290217219</v>
      </c>
      <c r="Z288" s="43"/>
      <c r="AA288" s="43"/>
      <c r="AB288" s="43">
        <v>1253541793</v>
      </c>
      <c r="AC288" s="43">
        <v>278462423</v>
      </c>
      <c r="AD288" s="43">
        <v>38642623955</v>
      </c>
      <c r="AE288" s="43">
        <v>1999346286</v>
      </c>
      <c r="AF288" s="43">
        <v>1632119417</v>
      </c>
      <c r="AG288" s="43">
        <v>367226869</v>
      </c>
      <c r="AH288" s="43">
        <v>0</v>
      </c>
      <c r="AI288" s="43">
        <v>1004194831341</v>
      </c>
      <c r="AJ288" s="43">
        <v>2039832061</v>
      </c>
      <c r="AK288" s="43">
        <v>1385958899</v>
      </c>
      <c r="AL288" s="43">
        <v>15148335</v>
      </c>
      <c r="AM288" s="43">
        <v>638724827</v>
      </c>
      <c r="AN288" s="43">
        <v>0</v>
      </c>
      <c r="AO288" s="43">
        <v>19492384925</v>
      </c>
      <c r="AP288" s="43">
        <v>19165383120</v>
      </c>
      <c r="AQ288" s="43">
        <v>30388449</v>
      </c>
      <c r="AR288" s="43">
        <v>159196843</v>
      </c>
      <c r="AS288" s="43">
        <v>938516</v>
      </c>
      <c r="AT288" s="43">
        <v>63941043</v>
      </c>
      <c r="AU288" s="43">
        <v>67059141</v>
      </c>
      <c r="AV288" s="43">
        <v>0</v>
      </c>
      <c r="AW288" s="43">
        <v>1</v>
      </c>
      <c r="AX288" s="43">
        <v>5477812</v>
      </c>
      <c r="AY288" s="43">
        <v>0</v>
      </c>
      <c r="AZ288" s="43">
        <v>0</v>
      </c>
      <c r="BA288" s="43">
        <v>0</v>
      </c>
      <c r="BB288" s="43">
        <v>0</v>
      </c>
      <c r="BC288" s="43">
        <v>0</v>
      </c>
      <c r="BD288" s="43">
        <v>48519940171</v>
      </c>
      <c r="BE288" s="43">
        <v>1027273</v>
      </c>
      <c r="BF288" s="43">
        <v>38164435976</v>
      </c>
      <c r="BG288" s="43">
        <v>7733916476</v>
      </c>
      <c r="BH288" s="43">
        <v>2611892</v>
      </c>
      <c r="BI288" s="43">
        <v>1163687</v>
      </c>
      <c r="BJ288" s="43">
        <v>103450</v>
      </c>
      <c r="BK288" s="43">
        <v>164509279</v>
      </c>
      <c r="BL288" s="43">
        <v>86350646</v>
      </c>
      <c r="BM288" s="43">
        <v>1475665</v>
      </c>
      <c r="BN288" s="43">
        <v>85148305</v>
      </c>
      <c r="BO288" s="43">
        <v>3869720</v>
      </c>
      <c r="BP288" s="43">
        <v>1551750</v>
      </c>
      <c r="BQ288" s="43">
        <v>0</v>
      </c>
      <c r="BR288" s="43">
        <v>2273776051</v>
      </c>
      <c r="BS288" s="43">
        <v>1</v>
      </c>
      <c r="BT288" s="43">
        <v>1304491836</v>
      </c>
      <c r="BU288" s="43">
        <v>1</v>
      </c>
      <c r="BV288" s="43">
        <v>7749012</v>
      </c>
      <c r="BW288" s="43">
        <v>15513429</v>
      </c>
      <c r="BX288" s="43">
        <v>14112774</v>
      </c>
      <c r="BY288" s="43">
        <v>1261873858</v>
      </c>
      <c r="BZ288" s="43"/>
      <c r="CA288" s="43"/>
      <c r="CB288" s="43"/>
      <c r="CC288" s="43">
        <v>56325969398</v>
      </c>
      <c r="CD288" s="43">
        <v>0</v>
      </c>
      <c r="CE288" s="43">
        <v>59189014612</v>
      </c>
      <c r="CF288" s="43">
        <v>1508708501</v>
      </c>
      <c r="CG288" s="43">
        <v>30637398809</v>
      </c>
      <c r="CH288" s="43">
        <v>730674514</v>
      </c>
      <c r="CI288" s="43">
        <v>242276753</v>
      </c>
      <c r="CJ288" s="43">
        <v>13112036</v>
      </c>
      <c r="CK288" s="43">
        <v>79760493</v>
      </c>
      <c r="CL288" s="43">
        <v>52171340</v>
      </c>
      <c r="CM288" s="43">
        <v>7989178</v>
      </c>
      <c r="CN288" s="43">
        <v>8251613</v>
      </c>
      <c r="CO288" s="43">
        <v>1</v>
      </c>
      <c r="CP288" s="43">
        <v>80992092</v>
      </c>
      <c r="CQ288" s="43">
        <v>0</v>
      </c>
      <c r="CR288" s="43">
        <v>0</v>
      </c>
      <c r="CS288" s="43">
        <v>24074480167</v>
      </c>
      <c r="CT288" s="43">
        <v>5758090804</v>
      </c>
      <c r="CU288" s="43">
        <v>1</v>
      </c>
      <c r="CV288" s="43">
        <v>495518790</v>
      </c>
      <c r="CW288" s="43">
        <v>216900379</v>
      </c>
      <c r="CX288" s="43">
        <v>91441677</v>
      </c>
      <c r="CY288" s="43">
        <v>6100761</v>
      </c>
      <c r="CZ288" s="43">
        <v>17080600132</v>
      </c>
      <c r="DA288" s="43">
        <v>15332562435</v>
      </c>
      <c r="DB288" s="43">
        <v>1404985113</v>
      </c>
      <c r="DC288" s="43">
        <v>0</v>
      </c>
      <c r="DD288" s="43">
        <v>343052584</v>
      </c>
      <c r="DE288" s="43">
        <v>145438472</v>
      </c>
      <c r="DF288" s="43">
        <v>171468325</v>
      </c>
      <c r="DG288" s="43">
        <v>108920826</v>
      </c>
      <c r="DH288" s="43">
        <v>197460828</v>
      </c>
      <c r="DI288" s="43">
        <v>55239150</v>
      </c>
      <c r="DJ288" s="43">
        <v>0</v>
      </c>
      <c r="DK288" s="43">
        <v>55239150</v>
      </c>
      <c r="DL288" s="43">
        <v>1</v>
      </c>
      <c r="DM288" s="43">
        <v>6800803939</v>
      </c>
      <c r="DN288" s="43">
        <v>464632864</v>
      </c>
      <c r="DO288" s="43">
        <v>145486517</v>
      </c>
      <c r="DP288" s="43">
        <v>78089020</v>
      </c>
      <c r="DQ288" s="43">
        <v>67397497</v>
      </c>
      <c r="DR288" s="43">
        <v>6032485458</v>
      </c>
      <c r="DS288" s="43">
        <v>209054823</v>
      </c>
      <c r="DT288" s="43">
        <v>187992488</v>
      </c>
      <c r="DU288" s="43">
        <v>19600908</v>
      </c>
      <c r="DV288" s="43">
        <v>1461427</v>
      </c>
      <c r="DW288" s="43">
        <v>106925910</v>
      </c>
      <c r="DX288" s="43">
        <v>14336070</v>
      </c>
      <c r="DY288" s="43">
        <v>21742715</v>
      </c>
      <c r="DZ288" s="43">
        <v>0</v>
      </c>
      <c r="EA288" s="43">
        <v>70847124</v>
      </c>
      <c r="EB288" s="43">
        <v>1</v>
      </c>
      <c r="EC288" s="43">
        <v>852120047</v>
      </c>
      <c r="ED288" s="43">
        <v>641390</v>
      </c>
      <c r="EE288" s="43">
        <v>851306230</v>
      </c>
      <c r="EF288" s="43">
        <v>172427</v>
      </c>
      <c r="EG288" s="43">
        <v>167900176</v>
      </c>
      <c r="EH288" s="43">
        <v>167808751</v>
      </c>
      <c r="EI288" s="43">
        <v>1</v>
      </c>
      <c r="EJ288" s="43">
        <v>91424</v>
      </c>
      <c r="EK288" s="43">
        <v>493313454</v>
      </c>
      <c r="EL288" s="43">
        <v>20690000</v>
      </c>
      <c r="EM288" s="43">
        <v>7656406</v>
      </c>
      <c r="EN288" s="43">
        <v>309826057</v>
      </c>
      <c r="EO288" s="43">
        <v>22940149</v>
      </c>
      <c r="EP288" s="43">
        <v>4511708</v>
      </c>
      <c r="EQ288" s="43">
        <v>164561</v>
      </c>
      <c r="ER288" s="43">
        <v>411524</v>
      </c>
      <c r="ES288" s="43">
        <v>12697056</v>
      </c>
      <c r="ET288" s="43">
        <v>5155300</v>
      </c>
      <c r="EU288" s="43">
        <v>49790765</v>
      </c>
      <c r="EV288" s="43">
        <v>21128246</v>
      </c>
      <c r="EW288" s="43">
        <v>527114730</v>
      </c>
      <c r="EX288" s="43">
        <v>1</v>
      </c>
      <c r="EY288" s="43">
        <v>4152729</v>
      </c>
      <c r="EZ288" s="43">
        <v>412477072</v>
      </c>
      <c r="FA288" s="43">
        <v>110484928</v>
      </c>
      <c r="FB288" s="43">
        <v>1</v>
      </c>
      <c r="FC288" s="43">
        <v>2693328</v>
      </c>
      <c r="FD288" s="43">
        <v>1</v>
      </c>
      <c r="FE288" s="43">
        <v>0</v>
      </c>
      <c r="FF288" s="43">
        <v>3241331365</v>
      </c>
      <c r="FG288" s="43">
        <v>158199100</v>
      </c>
      <c r="FH288" s="43">
        <v>20815412</v>
      </c>
      <c r="FI288" s="43">
        <v>1</v>
      </c>
      <c r="FJ288" s="43">
        <v>116313358</v>
      </c>
      <c r="FK288" s="43">
        <v>29415357</v>
      </c>
      <c r="FL288" s="43">
        <v>0</v>
      </c>
      <c r="FM288" s="43">
        <v>0</v>
      </c>
      <c r="FN288" s="43">
        <v>1</v>
      </c>
      <c r="FO288" s="43">
        <v>86898000</v>
      </c>
      <c r="FP288" s="43">
        <v>21070329</v>
      </c>
      <c r="FQ288" s="43">
        <v>0</v>
      </c>
      <c r="FR288" s="43">
        <v>3344926661</v>
      </c>
      <c r="FS288" s="43">
        <v>894052771</v>
      </c>
      <c r="FT288" s="43">
        <v>3737297</v>
      </c>
      <c r="FU288" s="43">
        <v>261383166</v>
      </c>
      <c r="FV288" s="43">
        <v>424369322</v>
      </c>
      <c r="FW288" s="43">
        <v>2293322</v>
      </c>
      <c r="FX288" s="43">
        <v>422076000</v>
      </c>
      <c r="FY288" s="43">
        <v>903774</v>
      </c>
      <c r="FZ288" s="43">
        <v>2368922</v>
      </c>
      <c r="GA288" s="43">
        <v>108983472</v>
      </c>
      <c r="GB288" s="43">
        <v>92306818</v>
      </c>
      <c r="GC288" s="43">
        <v>79845336</v>
      </c>
      <c r="GD288" s="43">
        <v>0</v>
      </c>
      <c r="GE288" s="43">
        <v>79845336</v>
      </c>
      <c r="GF288" s="43">
        <v>0</v>
      </c>
      <c r="GG288" s="43">
        <v>1194668</v>
      </c>
      <c r="GH288" s="43">
        <v>107660392</v>
      </c>
      <c r="GI288" s="43">
        <v>724260397</v>
      </c>
      <c r="GJ288" s="43">
        <v>724260396</v>
      </c>
      <c r="GK288" s="43">
        <v>1</v>
      </c>
      <c r="GL288" s="43">
        <v>1537913097</v>
      </c>
      <c r="GM288" s="43">
        <v>76092346</v>
      </c>
      <c r="GN288" s="43">
        <v>2157967</v>
      </c>
      <c r="GO288" s="43">
        <v>1551750</v>
      </c>
      <c r="GP288" s="43">
        <v>629813686</v>
      </c>
      <c r="GQ288" s="43">
        <v>204855114</v>
      </c>
      <c r="GR288" s="43">
        <v>621321</v>
      </c>
      <c r="GS288" s="43">
        <v>0</v>
      </c>
      <c r="GT288" s="43">
        <v>622820913</v>
      </c>
      <c r="GU288" s="43">
        <v>104375186855</v>
      </c>
      <c r="GV288" s="43">
        <v>1</v>
      </c>
      <c r="GW288" s="43">
        <v>6765589</v>
      </c>
      <c r="GX288" s="43">
        <v>0</v>
      </c>
      <c r="GY288" s="43">
        <v>0</v>
      </c>
      <c r="GZ288" s="43">
        <v>23404388816</v>
      </c>
      <c r="HA288" s="43">
        <v>12465058</v>
      </c>
      <c r="HB288" s="43">
        <v>62550802271</v>
      </c>
      <c r="HC288" s="43">
        <v>1</v>
      </c>
      <c r="HD288" s="43">
        <v>18367272014</v>
      </c>
      <c r="HE288" s="43">
        <v>33493105</v>
      </c>
      <c r="HF288" s="43">
        <v>0</v>
      </c>
      <c r="HG288" s="43">
        <v>0</v>
      </c>
      <c r="HH288" s="30">
        <f t="shared" si="171"/>
        <v>18103750000</v>
      </c>
      <c r="HI288" s="30">
        <f t="shared" si="172"/>
        <v>4330469286</v>
      </c>
      <c r="HJ288" s="43">
        <v>18103750000</v>
      </c>
      <c r="HK288" s="43">
        <v>4330469286</v>
      </c>
      <c r="HL288" s="43">
        <v>970169530</v>
      </c>
      <c r="HM288" s="43"/>
      <c r="HN288" s="43"/>
      <c r="HO288" s="43"/>
      <c r="HP288" s="43">
        <v>1798015040</v>
      </c>
      <c r="HQ288" s="43">
        <v>1</v>
      </c>
      <c r="HR288" s="43">
        <v>1</v>
      </c>
      <c r="HS288" s="43">
        <v>1</v>
      </c>
      <c r="HT288" s="43">
        <v>1798015037</v>
      </c>
      <c r="HU288" s="43">
        <v>0</v>
      </c>
      <c r="HV288" s="43">
        <v>0</v>
      </c>
      <c r="HW288" s="43">
        <v>0</v>
      </c>
      <c r="HX288" s="43">
        <f t="shared" si="173"/>
        <v>18103750000</v>
      </c>
      <c r="HY288" s="43">
        <f t="shared" si="174"/>
        <v>4330469286</v>
      </c>
      <c r="HZ288" s="43">
        <v>700825877059</v>
      </c>
      <c r="IA288" s="43">
        <v>661448938951</v>
      </c>
      <c r="IB288" s="43">
        <v>640770366584</v>
      </c>
      <c r="IC288" s="43">
        <v>0</v>
      </c>
      <c r="ID288" s="43">
        <v>0</v>
      </c>
      <c r="IE288" s="43">
        <v>0</v>
      </c>
      <c r="IF288" s="43">
        <v>0</v>
      </c>
      <c r="IG288" s="43">
        <v>526623993786</v>
      </c>
      <c r="IH288" s="43">
        <v>490440935342</v>
      </c>
      <c r="II288" s="43">
        <v>0</v>
      </c>
      <c r="IJ288" s="43">
        <v>36183058444</v>
      </c>
      <c r="IK288" s="43">
        <v>0</v>
      </c>
      <c r="IL288" s="43">
        <v>40047118595</v>
      </c>
      <c r="IM288" s="43">
        <v>22025648825</v>
      </c>
      <c r="IN288" s="43">
        <v>3558936484</v>
      </c>
      <c r="IO288" s="43">
        <v>2669202363</v>
      </c>
      <c r="IP288" s="43">
        <v>33818979748</v>
      </c>
      <c r="IQ288" s="43">
        <v>3587523210</v>
      </c>
      <c r="IR288" s="43">
        <v>1852960373</v>
      </c>
      <c r="IS288" s="43">
        <v>217675364</v>
      </c>
      <c r="IT288" s="43">
        <v>163256523</v>
      </c>
      <c r="IU288" s="43">
        <v>3206591323</v>
      </c>
      <c r="IV288" s="43">
        <v>2424397816</v>
      </c>
      <c r="IW288" s="43">
        <v>213697981</v>
      </c>
      <c r="IX288" s="43">
        <v>37940011888</v>
      </c>
      <c r="IY288" s="43">
        <v>0</v>
      </c>
      <c r="IZ288" s="43">
        <v>1350000000</v>
      </c>
      <c r="JA288" s="43">
        <v>0</v>
      </c>
      <c r="JB288" s="43">
        <v>0</v>
      </c>
      <c r="JC288" s="43">
        <v>0</v>
      </c>
      <c r="JD288" s="43">
        <v>0</v>
      </c>
      <c r="JE288" s="43">
        <v>0</v>
      </c>
      <c r="JF288" s="43">
        <v>0</v>
      </c>
      <c r="JG288" s="43">
        <v>847141860</v>
      </c>
      <c r="JH288" s="43">
        <v>0</v>
      </c>
      <c r="JI288" s="43">
        <v>0</v>
      </c>
      <c r="JJ288" s="43">
        <v>0</v>
      </c>
      <c r="JK288" s="43">
        <v>0</v>
      </c>
      <c r="JL288" s="43"/>
      <c r="JM288" s="43">
        <v>20678572367</v>
      </c>
      <c r="JN288" s="43">
        <v>1</v>
      </c>
      <c r="JO288" s="43">
        <v>20678572366</v>
      </c>
      <c r="JP288" s="43">
        <v>11739402425</v>
      </c>
      <c r="JQ288" s="43">
        <v>218551273</v>
      </c>
      <c r="JR288" s="43">
        <v>3087976336</v>
      </c>
      <c r="JS288" s="43">
        <v>0</v>
      </c>
      <c r="JT288" s="43">
        <v>0</v>
      </c>
      <c r="JU288" s="43">
        <v>0</v>
      </c>
      <c r="JV288" s="43">
        <v>0</v>
      </c>
      <c r="JW288" s="43">
        <v>0</v>
      </c>
      <c r="JX288" s="43">
        <v>677597250</v>
      </c>
      <c r="JY288" s="43">
        <v>0</v>
      </c>
      <c r="JZ288" s="43">
        <v>1026034807</v>
      </c>
      <c r="KA288" s="43">
        <v>0</v>
      </c>
      <c r="KB288" s="43">
        <v>0</v>
      </c>
      <c r="KC288" s="43">
        <v>0</v>
      </c>
      <c r="KD288" s="43">
        <v>0</v>
      </c>
      <c r="KE288" s="43">
        <v>0</v>
      </c>
      <c r="KF288" s="43">
        <v>0</v>
      </c>
      <c r="KG288" s="43">
        <v>956686950</v>
      </c>
      <c r="KH288" s="43">
        <v>0</v>
      </c>
      <c r="KI288" s="43">
        <v>4874401132</v>
      </c>
      <c r="KJ288" s="43">
        <v>0</v>
      </c>
      <c r="KK288" s="43">
        <v>0</v>
      </c>
      <c r="KL288" s="43">
        <v>514108446</v>
      </c>
      <c r="KM288" s="43">
        <v>27637535683</v>
      </c>
      <c r="KN288" s="43">
        <v>14895935726</v>
      </c>
      <c r="KO288" s="43">
        <v>393261210</v>
      </c>
      <c r="KP288" s="43">
        <v>23059353</v>
      </c>
      <c r="KQ288" s="43">
        <v>57997386</v>
      </c>
      <c r="KR288" s="43">
        <v>0</v>
      </c>
      <c r="KS288" s="43">
        <v>19458031</v>
      </c>
      <c r="KT288" s="43">
        <v>41890509</v>
      </c>
      <c r="KU288" s="43">
        <v>0</v>
      </c>
      <c r="KV288" s="43">
        <v>696095268</v>
      </c>
      <c r="KW288" s="43">
        <v>0</v>
      </c>
      <c r="KX288" s="43">
        <v>5209212</v>
      </c>
      <c r="KY288" s="43">
        <v>42887796</v>
      </c>
      <c r="KZ288" s="43">
        <v>83588499</v>
      </c>
      <c r="LA288" s="43">
        <v>143630999</v>
      </c>
      <c r="LB288" s="43">
        <v>44332986</v>
      </c>
      <c r="LC288" s="43">
        <v>44344163</v>
      </c>
      <c r="LD288" s="43">
        <v>4198263370</v>
      </c>
      <c r="LE288" s="43">
        <v>2433926</v>
      </c>
      <c r="LF288" s="43">
        <v>43602007</v>
      </c>
      <c r="LG288" s="43">
        <v>0</v>
      </c>
      <c r="LH288" s="43">
        <v>51143265</v>
      </c>
      <c r="LI288" s="43">
        <v>268063010</v>
      </c>
      <c r="LJ288" s="43">
        <v>1</v>
      </c>
      <c r="LK288" s="43">
        <v>1</v>
      </c>
      <c r="LL288" s="43">
        <v>581077</v>
      </c>
      <c r="LM288" s="43">
        <v>16508083</v>
      </c>
      <c r="LN288" s="43">
        <v>18040851</v>
      </c>
      <c r="LO288" s="43">
        <v>437207453</v>
      </c>
      <c r="LP288" s="43">
        <v>17080774</v>
      </c>
      <c r="LQ288" s="43">
        <v>1063655488</v>
      </c>
      <c r="LR288" s="43">
        <v>7431501</v>
      </c>
      <c r="LS288" s="43">
        <v>1237606160</v>
      </c>
      <c r="LT288" s="43">
        <v>0</v>
      </c>
      <c r="LU288" s="43">
        <v>1852198446</v>
      </c>
      <c r="LV288" s="43">
        <v>2809341</v>
      </c>
      <c r="LW288" s="43">
        <v>56413919</v>
      </c>
      <c r="LX288" s="43">
        <v>15600495</v>
      </c>
      <c r="LY288" s="43">
        <v>3970864</v>
      </c>
      <c r="LZ288" s="43">
        <v>280140815</v>
      </c>
      <c r="MA288" s="43">
        <v>386998534</v>
      </c>
      <c r="MB288" s="43">
        <v>380759464</v>
      </c>
      <c r="MC288" s="43">
        <v>228984425</v>
      </c>
      <c r="MD288" s="43">
        <v>13863820</v>
      </c>
      <c r="ME288" s="43">
        <v>273213354</v>
      </c>
      <c r="MF288" s="43">
        <v>137663169</v>
      </c>
      <c r="MG288" s="43">
        <v>151610932</v>
      </c>
      <c r="MH288" s="43">
        <v>0</v>
      </c>
      <c r="MI288" s="43">
        <v>0</v>
      </c>
      <c r="MJ288" s="43">
        <v>0</v>
      </c>
      <c r="MK288" s="43">
        <v>0</v>
      </c>
      <c r="ML288" s="43">
        <v>0</v>
      </c>
      <c r="MM288" s="43">
        <v>0</v>
      </c>
      <c r="MN288" s="43">
        <v>0</v>
      </c>
      <c r="MO288" s="43">
        <v>0</v>
      </c>
      <c r="MP288" s="43">
        <v>0</v>
      </c>
      <c r="MQ288" s="43">
        <v>1921164672</v>
      </c>
      <c r="MR288" s="43">
        <v>1</v>
      </c>
      <c r="MS288" s="43">
        <v>429444313047</v>
      </c>
      <c r="MT288" s="43">
        <v>370628284763</v>
      </c>
      <c r="MU288" s="43">
        <v>222078965064</v>
      </c>
      <c r="MV288" s="43">
        <v>55906515951</v>
      </c>
      <c r="MW288" s="43"/>
      <c r="MX288" s="43"/>
      <c r="MY288" s="43"/>
      <c r="MZ288" s="43">
        <v>104966691291</v>
      </c>
      <c r="NA288" s="43">
        <v>9454880205</v>
      </c>
      <c r="NB288" s="43">
        <v>9454880204</v>
      </c>
      <c r="NC288" s="43">
        <v>1</v>
      </c>
      <c r="ND288" s="43">
        <v>95511811086</v>
      </c>
      <c r="NE288" s="43">
        <v>95511811085</v>
      </c>
      <c r="NF288" s="43">
        <v>1</v>
      </c>
      <c r="NG288" s="43">
        <v>10938213224</v>
      </c>
      <c r="NH288" s="43">
        <v>50267544598</v>
      </c>
      <c r="NI288" s="43">
        <v>0</v>
      </c>
      <c r="NJ288" s="43">
        <v>0</v>
      </c>
      <c r="NK288" s="43">
        <v>0</v>
      </c>
      <c r="NL288" s="43">
        <v>0</v>
      </c>
      <c r="NM288" s="43">
        <v>148549319699</v>
      </c>
      <c r="NN288" s="43">
        <v>128180875359</v>
      </c>
      <c r="NO288" s="43">
        <v>0</v>
      </c>
      <c r="NP288" s="43">
        <v>5890576346</v>
      </c>
      <c r="NQ288" s="43">
        <v>1655517</v>
      </c>
      <c r="NR288" s="43">
        <v>3815550113</v>
      </c>
      <c r="NS288" s="43">
        <v>2462313451</v>
      </c>
      <c r="NT288" s="43">
        <v>20368444340</v>
      </c>
      <c r="NU288" s="43">
        <v>5116456728</v>
      </c>
      <c r="NV288" s="43">
        <v>1983178431</v>
      </c>
      <c r="NW288" s="43">
        <v>0</v>
      </c>
      <c r="NX288" s="43">
        <v>0</v>
      </c>
      <c r="NY288" s="43">
        <v>0</v>
      </c>
      <c r="NZ288" s="43">
        <v>0</v>
      </c>
      <c r="OA288" s="43">
        <v>31966437923</v>
      </c>
      <c r="OB288" s="43">
        <v>15725916005</v>
      </c>
      <c r="OC288" s="43">
        <v>0</v>
      </c>
      <c r="OD288" s="43">
        <v>0</v>
      </c>
      <c r="OE288" s="43">
        <v>0</v>
      </c>
      <c r="OF288" s="43">
        <v>15725916005</v>
      </c>
      <c r="OG288" s="43">
        <v>0</v>
      </c>
      <c r="OH288" s="43">
        <v>15725916005</v>
      </c>
      <c r="OI288" s="43">
        <v>0</v>
      </c>
      <c r="OJ288" s="43">
        <v>16240521918</v>
      </c>
      <c r="OK288" s="43">
        <v>16147541252</v>
      </c>
      <c r="OL288" s="43">
        <v>16147541252</v>
      </c>
      <c r="OM288" s="43">
        <v>1098704235</v>
      </c>
      <c r="ON288" s="43">
        <v>854965011</v>
      </c>
      <c r="OO288" s="43">
        <v>92980666</v>
      </c>
      <c r="OP288" s="43">
        <v>40000000</v>
      </c>
      <c r="OQ288" s="43">
        <v>0</v>
      </c>
      <c r="OR288" s="43">
        <v>0</v>
      </c>
      <c r="OS288" s="43">
        <v>16195898174</v>
      </c>
      <c r="OT288" s="43">
        <v>13011879577</v>
      </c>
      <c r="OU288" s="43">
        <v>12768937554</v>
      </c>
      <c r="OV288" s="43">
        <v>1175962473</v>
      </c>
      <c r="OW288" s="43">
        <v>11592975081</v>
      </c>
      <c r="OX288" s="43">
        <v>0</v>
      </c>
      <c r="OY288" s="43">
        <v>0</v>
      </c>
      <c r="OZ288" s="43">
        <v>3184018597</v>
      </c>
      <c r="PA288" s="43">
        <v>2645280227</v>
      </c>
      <c r="PB288" s="43">
        <v>0</v>
      </c>
      <c r="PC288" s="43">
        <v>1</v>
      </c>
      <c r="PD288" s="43">
        <v>0</v>
      </c>
      <c r="PE288" s="43">
        <v>0</v>
      </c>
      <c r="PF288" s="43">
        <v>0</v>
      </c>
      <c r="PG288" s="43">
        <v>15923794</v>
      </c>
      <c r="PH288" s="43">
        <v>57076352</v>
      </c>
      <c r="PI288" s="43">
        <v>692400</v>
      </c>
      <c r="PJ288" s="43">
        <v>0</v>
      </c>
      <c r="PK288" s="43">
        <v>0</v>
      </c>
      <c r="PL288" s="43">
        <v>0</v>
      </c>
      <c r="PM288" s="43">
        <v>538738370</v>
      </c>
      <c r="PN288" s="43">
        <v>230000000</v>
      </c>
      <c r="PO288" s="43">
        <v>48832775</v>
      </c>
      <c r="PP288" s="43">
        <v>0</v>
      </c>
      <c r="PQ288" s="43">
        <v>0</v>
      </c>
      <c r="PR288" s="43">
        <v>0</v>
      </c>
      <c r="PS288" s="43">
        <v>0</v>
      </c>
      <c r="PT288" s="43">
        <v>0</v>
      </c>
      <c r="PU288" s="43">
        <v>10653692187</v>
      </c>
      <c r="PV288" s="43">
        <v>0</v>
      </c>
      <c r="PW288" s="43">
        <v>0</v>
      </c>
      <c r="PX288" s="43">
        <v>206304475</v>
      </c>
      <c r="PY288" s="43">
        <v>0</v>
      </c>
      <c r="PZ288" s="43">
        <v>20277321</v>
      </c>
      <c r="QA288" s="43">
        <v>0</v>
      </c>
      <c r="QB288" s="43">
        <v>0</v>
      </c>
      <c r="QC288" s="43">
        <v>2858518562</v>
      </c>
      <c r="QD288" s="43">
        <v>0</v>
      </c>
      <c r="QE288" s="43">
        <v>0</v>
      </c>
      <c r="QF288" s="43">
        <v>0</v>
      </c>
      <c r="QG288" s="43">
        <v>0</v>
      </c>
      <c r="QH288" s="43">
        <v>0</v>
      </c>
      <c r="QI288" s="43">
        <v>0</v>
      </c>
      <c r="QJ288" s="43">
        <v>0</v>
      </c>
      <c r="QK288" s="43">
        <v>0</v>
      </c>
      <c r="QL288" s="43">
        <v>0</v>
      </c>
      <c r="QM288" s="43">
        <v>0</v>
      </c>
      <c r="QN288" s="43">
        <v>0</v>
      </c>
      <c r="QO288" s="43">
        <v>1305932843981</v>
      </c>
      <c r="QP288" s="43">
        <v>346952804297</v>
      </c>
      <c r="QQ288" s="43">
        <v>1294750000</v>
      </c>
      <c r="QR288" s="43">
        <v>674050000</v>
      </c>
      <c r="QS288" s="43">
        <v>620700000</v>
      </c>
      <c r="QT288" s="43">
        <v>0</v>
      </c>
      <c r="QU288" s="43">
        <v>0</v>
      </c>
      <c r="QV288" s="43">
        <v>0</v>
      </c>
      <c r="QW288" s="43">
        <v>8853680853</v>
      </c>
      <c r="QX288" s="43">
        <v>8845845836</v>
      </c>
      <c r="QY288" s="43">
        <v>7835017</v>
      </c>
      <c r="QZ288" s="43">
        <v>256142314103</v>
      </c>
      <c r="RA288" s="43">
        <v>80662059341</v>
      </c>
      <c r="RB288" s="43">
        <v>52000000000</v>
      </c>
      <c r="RC288" s="43">
        <v>52000000000</v>
      </c>
      <c r="RD288" s="43">
        <v>52000000000</v>
      </c>
      <c r="RE288" s="43">
        <v>0</v>
      </c>
      <c r="RF288" s="43">
        <v>0</v>
      </c>
      <c r="RG288" s="43">
        <v>0</v>
      </c>
      <c r="RH288" s="43">
        <v>0</v>
      </c>
      <c r="RI288" s="43">
        <v>906980039684</v>
      </c>
      <c r="RJ288" s="43">
        <v>65733260660</v>
      </c>
      <c r="RK288" s="43">
        <v>65733260660</v>
      </c>
      <c r="RL288" s="43">
        <v>52528953797</v>
      </c>
      <c r="RM288" s="43">
        <v>2951000000</v>
      </c>
      <c r="RN288" s="43">
        <v>1386000000</v>
      </c>
      <c r="RO288" s="43">
        <v>1</v>
      </c>
      <c r="RP288" s="43">
        <v>0</v>
      </c>
      <c r="RQ288" s="43">
        <v>0</v>
      </c>
      <c r="RR288" s="43">
        <v>0</v>
      </c>
      <c r="RS288" s="43">
        <v>1</v>
      </c>
      <c r="RT288" s="43">
        <v>28600000</v>
      </c>
      <c r="RU288" s="43">
        <v>0</v>
      </c>
      <c r="RV288" s="43">
        <v>6300000</v>
      </c>
      <c r="RW288" s="43">
        <v>4200000</v>
      </c>
      <c r="RX288" s="43">
        <v>0</v>
      </c>
      <c r="RY288" s="43">
        <v>2316628</v>
      </c>
      <c r="RZ288" s="43">
        <v>0</v>
      </c>
      <c r="SA288" s="43">
        <v>0</v>
      </c>
      <c r="SB288" s="43">
        <v>0</v>
      </c>
      <c r="SC288" s="43">
        <v>22825188</v>
      </c>
      <c r="SD288" s="43">
        <v>0</v>
      </c>
      <c r="SE288" s="43">
        <v>0</v>
      </c>
      <c r="SF288" s="43">
        <v>0</v>
      </c>
      <c r="SG288" s="43">
        <v>1</v>
      </c>
      <c r="SH288" s="43">
        <v>444732000</v>
      </c>
      <c r="SI288" s="43">
        <v>0</v>
      </c>
      <c r="SJ288" s="43">
        <v>187683</v>
      </c>
      <c r="SK288" s="43">
        <v>8000000001</v>
      </c>
      <c r="SL288" s="43">
        <v>0</v>
      </c>
      <c r="SM288" s="43">
        <v>0</v>
      </c>
      <c r="SN288" s="43">
        <v>1</v>
      </c>
      <c r="SO288" s="43">
        <v>15200</v>
      </c>
      <c r="SP288" s="43">
        <v>0</v>
      </c>
      <c r="SQ288" s="43">
        <v>0</v>
      </c>
      <c r="SR288" s="43">
        <v>249574383</v>
      </c>
      <c r="SS288" s="43">
        <v>1</v>
      </c>
      <c r="ST288" s="43">
        <v>0</v>
      </c>
      <c r="SU288" s="43">
        <v>0</v>
      </c>
      <c r="SV288" s="43">
        <v>0</v>
      </c>
      <c r="SW288" s="43">
        <v>0</v>
      </c>
      <c r="SX288" s="43">
        <v>0</v>
      </c>
      <c r="SY288" s="43">
        <v>0</v>
      </c>
      <c r="SZ288" s="43">
        <v>0</v>
      </c>
      <c r="TA288" s="43">
        <v>0</v>
      </c>
      <c r="TB288" s="43">
        <v>0</v>
      </c>
      <c r="TC288" s="43">
        <v>0</v>
      </c>
      <c r="TD288" s="43">
        <v>0</v>
      </c>
      <c r="TE288" s="43">
        <v>0</v>
      </c>
      <c r="TF288" s="43">
        <v>0</v>
      </c>
      <c r="TG288" s="43">
        <v>0</v>
      </c>
      <c r="TH288" s="43">
        <v>0</v>
      </c>
      <c r="TI288" s="30">
        <v>4337000001</v>
      </c>
      <c r="TJ288" s="30">
        <v>839841169406</v>
      </c>
      <c r="TK288" s="43">
        <v>840683864320</v>
      </c>
      <c r="TL288" s="43">
        <v>458095144972</v>
      </c>
      <c r="TM288" s="43">
        <v>842694913</v>
      </c>
      <c r="TN288" s="43">
        <v>842694913</v>
      </c>
      <c r="TO288" s="43">
        <v>0</v>
      </c>
      <c r="TP288" s="43">
        <v>1</v>
      </c>
      <c r="TQ288" s="43">
        <v>1</v>
      </c>
      <c r="TR288" s="43">
        <v>50000000000</v>
      </c>
      <c r="TS288" s="43">
        <v>331746024434</v>
      </c>
      <c r="TT288" s="43"/>
      <c r="TU288" s="43">
        <v>562914704</v>
      </c>
      <c r="TV288" s="43">
        <v>1</v>
      </c>
      <c r="TW288" s="43">
        <v>245961986</v>
      </c>
      <c r="TX288" s="43">
        <v>9606216</v>
      </c>
      <c r="TY288" s="43">
        <v>307346501</v>
      </c>
      <c r="TZ288" s="43">
        <v>0</v>
      </c>
      <c r="UA288" s="43">
        <v>0</v>
      </c>
      <c r="UB288" s="43">
        <v>0</v>
      </c>
      <c r="UC288" s="43">
        <v>0</v>
      </c>
      <c r="UD288" s="43">
        <v>0</v>
      </c>
      <c r="UE288" s="43">
        <v>0</v>
      </c>
      <c r="UF288" s="43">
        <v>0</v>
      </c>
      <c r="UG288" s="43">
        <v>3788280865413</v>
      </c>
      <c r="UH288" s="1" t="s">
        <v>141</v>
      </c>
      <c r="UI288" s="2"/>
    </row>
    <row r="289" spans="1:555">
      <c r="A289" s="733"/>
      <c r="B289" s="65">
        <v>2013</v>
      </c>
      <c r="C289" s="43">
        <v>2290928652855</v>
      </c>
      <c r="D289" s="43">
        <v>1131979328947</v>
      </c>
      <c r="E289" s="43">
        <v>981870340456</v>
      </c>
      <c r="F289" s="43">
        <v>142848714</v>
      </c>
      <c r="G289" s="43">
        <v>12058247</v>
      </c>
      <c r="H289" s="43">
        <v>449688183954</v>
      </c>
      <c r="I289" s="43">
        <v>389295060849</v>
      </c>
      <c r="J289" s="43">
        <v>55896241265</v>
      </c>
      <c r="K289" s="43">
        <v>4496881840</v>
      </c>
      <c r="L289" s="43">
        <v>47276681088</v>
      </c>
      <c r="M289" s="43">
        <v>402850527388</v>
      </c>
      <c r="N289" s="43">
        <v>398822022114</v>
      </c>
      <c r="O289" s="43">
        <v>4028505274</v>
      </c>
      <c r="P289" s="43">
        <v>15216063833</v>
      </c>
      <c r="Q289" s="43">
        <v>38441416860</v>
      </c>
      <c r="R289" s="43">
        <v>28242560372</v>
      </c>
      <c r="S289" s="43">
        <v>150108988491</v>
      </c>
      <c r="T289" s="43">
        <v>38378301685</v>
      </c>
      <c r="U289" s="43">
        <v>47844782000</v>
      </c>
      <c r="V289" s="43">
        <v>86223083685</v>
      </c>
      <c r="W289" s="43">
        <v>1648738274</v>
      </c>
      <c r="X289" s="43">
        <v>14647105142</v>
      </c>
      <c r="Y289" s="43">
        <v>1500268441</v>
      </c>
      <c r="Z289" s="43"/>
      <c r="AA289" s="43"/>
      <c r="AB289" s="43">
        <v>1421000546</v>
      </c>
      <c r="AC289" s="43">
        <v>286816296</v>
      </c>
      <c r="AD289" s="43">
        <v>40690683025</v>
      </c>
      <c r="AE289" s="43">
        <v>3691293082</v>
      </c>
      <c r="AF289" s="43">
        <v>3300000000</v>
      </c>
      <c r="AG289" s="43">
        <v>391293082</v>
      </c>
      <c r="AH289" s="43">
        <v>0</v>
      </c>
      <c r="AI289" s="43">
        <v>1158949323908</v>
      </c>
      <c r="AJ289" s="43">
        <v>7344227129</v>
      </c>
      <c r="AK289" s="43">
        <v>869072375</v>
      </c>
      <c r="AL289" s="43">
        <v>11935868</v>
      </c>
      <c r="AM289" s="43">
        <v>6463218886</v>
      </c>
      <c r="AN289" s="43">
        <v>0</v>
      </c>
      <c r="AO289" s="43">
        <v>19637867597</v>
      </c>
      <c r="AP289" s="43">
        <v>19242017415</v>
      </c>
      <c r="AQ289" s="43">
        <v>12136394</v>
      </c>
      <c r="AR289" s="43">
        <v>238317735</v>
      </c>
      <c r="AS289" s="43">
        <v>969956</v>
      </c>
      <c r="AT289" s="43">
        <v>66083068</v>
      </c>
      <c r="AU289" s="43">
        <v>56189099</v>
      </c>
      <c r="AV289" s="43">
        <v>0</v>
      </c>
      <c r="AW289" s="43">
        <v>0</v>
      </c>
      <c r="AX289" s="43">
        <v>22153930</v>
      </c>
      <c r="AY289" s="43">
        <v>0</v>
      </c>
      <c r="AZ289" s="43">
        <v>0</v>
      </c>
      <c r="BA289" s="43">
        <v>0</v>
      </c>
      <c r="BB289" s="43">
        <v>0</v>
      </c>
      <c r="BC289" s="43">
        <v>0</v>
      </c>
      <c r="BD289" s="43">
        <v>71986757442</v>
      </c>
      <c r="BE289" s="43">
        <v>5441223</v>
      </c>
      <c r="BF289" s="43">
        <v>52092814137</v>
      </c>
      <c r="BG289" s="43">
        <v>14095986796</v>
      </c>
      <c r="BH289" s="43">
        <v>3474708</v>
      </c>
      <c r="BI289" s="43">
        <v>1198598</v>
      </c>
      <c r="BJ289" s="43">
        <v>903697</v>
      </c>
      <c r="BK289" s="43">
        <v>578220299</v>
      </c>
      <c r="BL289" s="43">
        <v>78729829</v>
      </c>
      <c r="BM289" s="43">
        <v>0</v>
      </c>
      <c r="BN289" s="43">
        <v>105000000</v>
      </c>
      <c r="BO289" s="43">
        <v>12465297</v>
      </c>
      <c r="BP289" s="43">
        <v>1</v>
      </c>
      <c r="BQ289" s="43">
        <v>0</v>
      </c>
      <c r="BR289" s="43">
        <v>3494410837</v>
      </c>
      <c r="BS289" s="43">
        <v>1518112020</v>
      </c>
      <c r="BT289" s="43">
        <v>2922668795</v>
      </c>
      <c r="BU289" s="43">
        <v>70832134</v>
      </c>
      <c r="BV289" s="43">
        <v>9357340</v>
      </c>
      <c r="BW289" s="43">
        <v>4920235</v>
      </c>
      <c r="BX289" s="43">
        <v>8437916</v>
      </c>
      <c r="BY289" s="43">
        <v>2829121170</v>
      </c>
      <c r="BZ289" s="43"/>
      <c r="CA289" s="43"/>
      <c r="CB289" s="43"/>
      <c r="CC289" s="43">
        <v>50161964315</v>
      </c>
      <c r="CD289" s="43">
        <v>0</v>
      </c>
      <c r="CE289" s="43">
        <v>64162953371</v>
      </c>
      <c r="CF289" s="43">
        <v>1560758944</v>
      </c>
      <c r="CG289" s="43">
        <v>31694156855</v>
      </c>
      <c r="CH289" s="43">
        <v>1526362410</v>
      </c>
      <c r="CI289" s="43">
        <v>222280400</v>
      </c>
      <c r="CJ289" s="43">
        <v>16819871</v>
      </c>
      <c r="CK289" s="43">
        <v>70498901</v>
      </c>
      <c r="CL289" s="43">
        <v>46433864</v>
      </c>
      <c r="CM289" s="43">
        <v>8977270</v>
      </c>
      <c r="CN289" s="43">
        <v>9407038</v>
      </c>
      <c r="CO289" s="43">
        <v>1</v>
      </c>
      <c r="CP289" s="43">
        <v>70143455</v>
      </c>
      <c r="CQ289" s="43">
        <v>0</v>
      </c>
      <c r="CR289" s="43">
        <v>0</v>
      </c>
      <c r="CS289" s="43">
        <v>26903837779</v>
      </c>
      <c r="CT289" s="43">
        <v>6863299457</v>
      </c>
      <c r="CU289" s="43">
        <v>1</v>
      </c>
      <c r="CV289" s="43">
        <v>526603200</v>
      </c>
      <c r="CW289" s="43">
        <v>212471164</v>
      </c>
      <c r="CX289" s="43">
        <v>52263227</v>
      </c>
      <c r="CY289" s="43">
        <v>1</v>
      </c>
      <c r="CZ289" s="43">
        <v>18892891283</v>
      </c>
      <c r="DA289" s="43">
        <v>16905542706</v>
      </c>
      <c r="DB289" s="43">
        <v>1761564713</v>
      </c>
      <c r="DC289" s="43">
        <v>0</v>
      </c>
      <c r="DD289" s="43">
        <v>225783864</v>
      </c>
      <c r="DE289" s="43">
        <v>1</v>
      </c>
      <c r="DF289" s="43">
        <v>229532445</v>
      </c>
      <c r="DG289" s="43">
        <v>126777000</v>
      </c>
      <c r="DH289" s="43">
        <v>188121980</v>
      </c>
      <c r="DI289" s="43">
        <v>43298248</v>
      </c>
      <c r="DJ289" s="43">
        <v>0</v>
      </c>
      <c r="DK289" s="43">
        <v>43298248</v>
      </c>
      <c r="DL289" s="43">
        <v>0</v>
      </c>
      <c r="DM289" s="43">
        <v>7518465373</v>
      </c>
      <c r="DN289" s="43">
        <v>379014322</v>
      </c>
      <c r="DO289" s="43">
        <v>137333492</v>
      </c>
      <c r="DP289" s="43">
        <v>78291052</v>
      </c>
      <c r="DQ289" s="43">
        <v>59042440</v>
      </c>
      <c r="DR289" s="43">
        <v>6839827676</v>
      </c>
      <c r="DS289" s="43">
        <v>217518739</v>
      </c>
      <c r="DT289" s="43">
        <v>193632263</v>
      </c>
      <c r="DU289" s="43">
        <v>22572060</v>
      </c>
      <c r="DV289" s="43">
        <v>1314416</v>
      </c>
      <c r="DW289" s="43">
        <v>100387005</v>
      </c>
      <c r="DX289" s="43">
        <v>16553816</v>
      </c>
      <c r="DY289" s="43">
        <v>13779552</v>
      </c>
      <c r="DZ289" s="43">
        <v>0</v>
      </c>
      <c r="EA289" s="43">
        <v>70053637</v>
      </c>
      <c r="EB289" s="43">
        <v>0</v>
      </c>
      <c r="EC289" s="43">
        <v>877452451</v>
      </c>
      <c r="ED289" s="43">
        <v>429434</v>
      </c>
      <c r="EE289" s="43">
        <v>876845417</v>
      </c>
      <c r="EF289" s="43">
        <v>177600</v>
      </c>
      <c r="EG289" s="43">
        <v>225249147</v>
      </c>
      <c r="EH289" s="43">
        <v>225040815</v>
      </c>
      <c r="EI289" s="43">
        <v>1</v>
      </c>
      <c r="EJ289" s="43">
        <v>208331</v>
      </c>
      <c r="EK289" s="43">
        <v>596919607</v>
      </c>
      <c r="EL289" s="43">
        <v>2955748</v>
      </c>
      <c r="EM289" s="43">
        <v>8840795</v>
      </c>
      <c r="EN289" s="43">
        <v>319120838</v>
      </c>
      <c r="EO289" s="43">
        <v>25152058</v>
      </c>
      <c r="EP289" s="43">
        <v>4647469</v>
      </c>
      <c r="EQ289" s="43">
        <v>361814</v>
      </c>
      <c r="ER289" s="43">
        <v>551261</v>
      </c>
      <c r="ES289" s="43">
        <v>13077967</v>
      </c>
      <c r="ET289" s="43">
        <v>6513547</v>
      </c>
      <c r="EU289" s="43">
        <v>49292858</v>
      </c>
      <c r="EV289" s="43">
        <v>18226338</v>
      </c>
      <c r="EW289" s="43">
        <v>490431851</v>
      </c>
      <c r="EX289" s="43">
        <v>0</v>
      </c>
      <c r="EY289" s="43">
        <v>9848854</v>
      </c>
      <c r="EZ289" s="43">
        <v>388652907</v>
      </c>
      <c r="FA289" s="43">
        <v>91930090</v>
      </c>
      <c r="FB289" s="43">
        <v>1</v>
      </c>
      <c r="FC289" s="43">
        <v>2307796</v>
      </c>
      <c r="FD289" s="43">
        <v>0</v>
      </c>
      <c r="FE289" s="43">
        <v>0</v>
      </c>
      <c r="FF289" s="43">
        <v>3905972444</v>
      </c>
      <c r="FG289" s="43">
        <v>162289883</v>
      </c>
      <c r="FH289" s="43">
        <v>15877146</v>
      </c>
      <c r="FI289" s="43">
        <v>1</v>
      </c>
      <c r="FJ289" s="43">
        <v>125321035</v>
      </c>
      <c r="FK289" s="43">
        <v>30593400</v>
      </c>
      <c r="FL289" s="43">
        <v>0</v>
      </c>
      <c r="FM289" s="43">
        <v>0</v>
      </c>
      <c r="FN289" s="43">
        <v>1</v>
      </c>
      <c r="FO289" s="43">
        <v>94727634</v>
      </c>
      <c r="FP289" s="43">
        <v>21091701</v>
      </c>
      <c r="FQ289" s="43">
        <v>0</v>
      </c>
      <c r="FR289" s="43">
        <v>3036413123</v>
      </c>
      <c r="FS289" s="43">
        <v>1095693144</v>
      </c>
      <c r="FT289" s="43">
        <v>3746544</v>
      </c>
      <c r="FU289" s="43">
        <v>300911561</v>
      </c>
      <c r="FV289" s="43">
        <v>547208743</v>
      </c>
      <c r="FW289" s="43">
        <v>357579528</v>
      </c>
      <c r="FX289" s="43">
        <v>189629215</v>
      </c>
      <c r="FY289" s="43">
        <v>1</v>
      </c>
      <c r="FZ289" s="43">
        <v>2542768</v>
      </c>
      <c r="GA289" s="43">
        <v>112962038</v>
      </c>
      <c r="GB289" s="43">
        <v>128321489</v>
      </c>
      <c r="GC289" s="43">
        <v>62510717</v>
      </c>
      <c r="GD289" s="43">
        <v>0</v>
      </c>
      <c r="GE289" s="43">
        <v>62510717</v>
      </c>
      <c r="GF289" s="43">
        <v>0</v>
      </c>
      <c r="GG289" s="43">
        <v>1940967</v>
      </c>
      <c r="GH289" s="43">
        <v>96470657</v>
      </c>
      <c r="GI289" s="43">
        <v>796687349</v>
      </c>
      <c r="GJ289" s="43">
        <v>796687349</v>
      </c>
      <c r="GK289" s="43">
        <v>0</v>
      </c>
      <c r="GL289" s="43">
        <v>983110289</v>
      </c>
      <c r="GM289" s="43">
        <v>78375117</v>
      </c>
      <c r="GN289" s="43">
        <v>25030153</v>
      </c>
      <c r="GO289" s="43">
        <v>3435059</v>
      </c>
      <c r="GP289" s="43">
        <v>515000000</v>
      </c>
      <c r="GQ289" s="43">
        <v>225000000</v>
      </c>
      <c r="GR289" s="43">
        <v>639960</v>
      </c>
      <c r="GS289" s="43">
        <v>0</v>
      </c>
      <c r="GT289" s="43">
        <v>135630000</v>
      </c>
      <c r="GU289" s="43">
        <v>101735224665</v>
      </c>
      <c r="GV289" s="43">
        <v>1</v>
      </c>
      <c r="GW289" s="43">
        <v>0</v>
      </c>
      <c r="GX289" s="43">
        <v>0</v>
      </c>
      <c r="GY289" s="43">
        <v>0</v>
      </c>
      <c r="GZ289" s="43">
        <v>30132177842</v>
      </c>
      <c r="HA289" s="43">
        <v>12882637</v>
      </c>
      <c r="HB289" s="43">
        <v>52731052567</v>
      </c>
      <c r="HC289" s="43">
        <v>0</v>
      </c>
      <c r="HD289" s="43">
        <v>18824613720</v>
      </c>
      <c r="HE289" s="43">
        <v>34497898</v>
      </c>
      <c r="HF289" s="43">
        <v>0</v>
      </c>
      <c r="HG289" s="43">
        <v>0</v>
      </c>
      <c r="HH289" s="30">
        <f t="shared" si="171"/>
        <v>24577758826</v>
      </c>
      <c r="HI289" s="30">
        <f t="shared" si="172"/>
        <v>4555144400</v>
      </c>
      <c r="HJ289" s="43">
        <v>24577758826</v>
      </c>
      <c r="HK289" s="43">
        <v>4555144400</v>
      </c>
      <c r="HL289" s="43">
        <v>999274616</v>
      </c>
      <c r="HM289" s="43"/>
      <c r="HN289" s="43"/>
      <c r="HO289" s="43"/>
      <c r="HP289" s="43">
        <v>2067435003</v>
      </c>
      <c r="HQ289" s="43">
        <v>1</v>
      </c>
      <c r="HR289" s="43">
        <v>1</v>
      </c>
      <c r="HS289" s="43">
        <v>1</v>
      </c>
      <c r="HT289" s="43">
        <v>2067435000</v>
      </c>
      <c r="HU289" s="43">
        <v>0</v>
      </c>
      <c r="HV289" s="43">
        <v>0</v>
      </c>
      <c r="HW289" s="43">
        <v>0</v>
      </c>
      <c r="HX289" s="43">
        <f t="shared" si="173"/>
        <v>24577758826</v>
      </c>
      <c r="HY289" s="43">
        <f t="shared" si="174"/>
        <v>4555144400</v>
      </c>
      <c r="HZ289" s="43">
        <v>724406264795</v>
      </c>
      <c r="IA289" s="43">
        <v>684744169701</v>
      </c>
      <c r="IB289" s="43">
        <v>664739372257</v>
      </c>
      <c r="IC289" s="43">
        <v>0</v>
      </c>
      <c r="ID289" s="43">
        <v>0</v>
      </c>
      <c r="IE289" s="43">
        <v>0</v>
      </c>
      <c r="IF289" s="43">
        <v>0</v>
      </c>
      <c r="IG289" s="43">
        <v>540840177715</v>
      </c>
      <c r="IH289" s="43">
        <v>502792079575</v>
      </c>
      <c r="II289" s="43">
        <v>0</v>
      </c>
      <c r="IJ289" s="43">
        <v>38048098140</v>
      </c>
      <c r="IK289" s="43">
        <v>0</v>
      </c>
      <c r="IL289" s="43">
        <v>42761741382</v>
      </c>
      <c r="IM289" s="43">
        <v>20865403312</v>
      </c>
      <c r="IN289" s="43">
        <v>3801043678</v>
      </c>
      <c r="IO289" s="43">
        <v>2850782759</v>
      </c>
      <c r="IP289" s="43">
        <v>36109914945</v>
      </c>
      <c r="IQ289" s="43">
        <v>3958360075</v>
      </c>
      <c r="IR289" s="43">
        <v>2177979175</v>
      </c>
      <c r="IS289" s="43">
        <v>351854229</v>
      </c>
      <c r="IT289" s="43">
        <v>263890672</v>
      </c>
      <c r="IU289" s="43">
        <v>3342615174</v>
      </c>
      <c r="IV289" s="43">
        <v>2323673813</v>
      </c>
      <c r="IW289" s="43">
        <v>238559382</v>
      </c>
      <c r="IX289" s="43">
        <v>42238513745</v>
      </c>
      <c r="IY289" s="43">
        <v>0</v>
      </c>
      <c r="IZ289" s="43">
        <v>0</v>
      </c>
      <c r="JA289" s="43">
        <v>2165500000</v>
      </c>
      <c r="JB289" s="43">
        <v>1634028984</v>
      </c>
      <c r="JC289" s="43">
        <v>38000000</v>
      </c>
      <c r="JD289" s="43">
        <v>0</v>
      </c>
      <c r="JE289" s="43">
        <v>0</v>
      </c>
      <c r="JF289" s="43">
        <v>0</v>
      </c>
      <c r="JG289" s="43">
        <v>5497434674</v>
      </c>
      <c r="JH289" s="43">
        <v>0</v>
      </c>
      <c r="JI289" s="43">
        <v>0</v>
      </c>
      <c r="JJ289" s="43">
        <v>0</v>
      </c>
      <c r="JK289" s="43">
        <v>0</v>
      </c>
      <c r="JL289" s="43"/>
      <c r="JM289" s="43">
        <v>20004797444</v>
      </c>
      <c r="JN289" s="43">
        <v>1</v>
      </c>
      <c r="JO289" s="43">
        <v>20004797443</v>
      </c>
      <c r="JP289" s="43">
        <v>11174603735</v>
      </c>
      <c r="JQ289" s="43">
        <v>225107812</v>
      </c>
      <c r="JR289" s="43">
        <v>4354294188</v>
      </c>
      <c r="JS289" s="43">
        <v>0</v>
      </c>
      <c r="JT289" s="43">
        <v>0</v>
      </c>
      <c r="JU289" s="43">
        <v>0</v>
      </c>
      <c r="JV289" s="43">
        <v>0</v>
      </c>
      <c r="JW289" s="43">
        <v>0</v>
      </c>
      <c r="JX289" s="43">
        <v>0</v>
      </c>
      <c r="JY289" s="43">
        <v>0</v>
      </c>
      <c r="JZ289" s="43">
        <v>0</v>
      </c>
      <c r="KA289" s="43">
        <v>0</v>
      </c>
      <c r="KB289" s="43">
        <v>0</v>
      </c>
      <c r="KC289" s="43">
        <v>0</v>
      </c>
      <c r="KD289" s="43">
        <v>0</v>
      </c>
      <c r="KE289" s="43">
        <v>0</v>
      </c>
      <c r="KF289" s="43">
        <v>0</v>
      </c>
      <c r="KG289" s="43">
        <v>0</v>
      </c>
      <c r="KH289" s="43">
        <v>0</v>
      </c>
      <c r="KI289" s="43">
        <v>5389029075</v>
      </c>
      <c r="KJ289" s="43">
        <v>0</v>
      </c>
      <c r="KK289" s="43">
        <v>0</v>
      </c>
      <c r="KL289" s="43">
        <v>534672784</v>
      </c>
      <c r="KM289" s="43">
        <v>28465491359</v>
      </c>
      <c r="KN289" s="43">
        <v>15007107263</v>
      </c>
      <c r="KO289" s="43">
        <v>375207448</v>
      </c>
      <c r="KP289" s="43">
        <v>30941831</v>
      </c>
      <c r="KQ289" s="43">
        <v>0</v>
      </c>
      <c r="KR289" s="43">
        <v>0</v>
      </c>
      <c r="KS289" s="43">
        <v>22218242</v>
      </c>
      <c r="KT289" s="43">
        <v>42038632</v>
      </c>
      <c r="KU289" s="43">
        <v>0</v>
      </c>
      <c r="KV289" s="43">
        <v>835196268</v>
      </c>
      <c r="KW289" s="43">
        <v>0</v>
      </c>
      <c r="KX289" s="43">
        <v>6573410</v>
      </c>
      <c r="KY289" s="43">
        <v>49156702</v>
      </c>
      <c r="KZ289" s="43">
        <v>74793598</v>
      </c>
      <c r="LA289" s="43">
        <v>116928517</v>
      </c>
      <c r="LB289" s="43">
        <v>34866585</v>
      </c>
      <c r="LC289" s="43">
        <v>58627500</v>
      </c>
      <c r="LD289" s="43">
        <v>4214991387</v>
      </c>
      <c r="LE289" s="43">
        <v>1059680</v>
      </c>
      <c r="LF289" s="43">
        <v>52120543</v>
      </c>
      <c r="LG289" s="43">
        <v>0</v>
      </c>
      <c r="LH289" s="43">
        <v>55689631</v>
      </c>
      <c r="LI289" s="43">
        <v>207858664</v>
      </c>
      <c r="LJ289" s="43">
        <v>0</v>
      </c>
      <c r="LK289" s="43">
        <v>76645</v>
      </c>
      <c r="LL289" s="43">
        <v>742269</v>
      </c>
      <c r="LM289" s="43">
        <v>15079992</v>
      </c>
      <c r="LN289" s="43">
        <v>233804677</v>
      </c>
      <c r="LO289" s="43">
        <v>469978466</v>
      </c>
      <c r="LP289" s="43">
        <v>18427399</v>
      </c>
      <c r="LQ289" s="43">
        <v>1244166028</v>
      </c>
      <c r="LR289" s="43">
        <v>11106308</v>
      </c>
      <c r="LS289" s="43">
        <v>1298229549</v>
      </c>
      <c r="LT289" s="43">
        <v>0</v>
      </c>
      <c r="LU289" s="43">
        <v>1887711488</v>
      </c>
      <c r="LV289" s="43">
        <v>3411080</v>
      </c>
      <c r="LW289" s="43">
        <v>54989028</v>
      </c>
      <c r="LX289" s="43">
        <v>13433078</v>
      </c>
      <c r="LY289" s="43">
        <v>172417</v>
      </c>
      <c r="LZ289" s="43">
        <v>260034845</v>
      </c>
      <c r="MA289" s="43">
        <v>231546503</v>
      </c>
      <c r="MB289" s="43">
        <v>352674636</v>
      </c>
      <c r="MC289" s="43">
        <v>0</v>
      </c>
      <c r="MD289" s="43">
        <v>15910039</v>
      </c>
      <c r="ME289" s="43">
        <v>598548781</v>
      </c>
      <c r="MF289" s="43">
        <v>210188544</v>
      </c>
      <c r="MG289" s="43">
        <v>216160746</v>
      </c>
      <c r="MH289" s="43">
        <v>1</v>
      </c>
      <c r="MI289" s="43">
        <v>1</v>
      </c>
      <c r="MJ289" s="43">
        <v>63181439</v>
      </c>
      <c r="MK289" s="43">
        <v>80541499</v>
      </c>
      <c r="ML289" s="43">
        <v>80541499</v>
      </c>
      <c r="MM289" s="43">
        <v>80541499</v>
      </c>
      <c r="MN289" s="43">
        <v>80541499</v>
      </c>
      <c r="MO289" s="43">
        <v>80541499</v>
      </c>
      <c r="MP289" s="43">
        <v>0</v>
      </c>
      <c r="MQ289" s="43">
        <v>1978799612</v>
      </c>
      <c r="MR289" s="43">
        <v>1</v>
      </c>
      <c r="MS289" s="43">
        <v>487454068164</v>
      </c>
      <c r="MT289" s="43">
        <v>419378265758</v>
      </c>
      <c r="MU289" s="43">
        <v>338454662724</v>
      </c>
      <c r="MV289" s="43">
        <v>139648494405</v>
      </c>
      <c r="MW289" s="43"/>
      <c r="MX289" s="43"/>
      <c r="MY289" s="43"/>
      <c r="MZ289" s="43">
        <v>132172765602</v>
      </c>
      <c r="NA289" s="43">
        <v>9400298528</v>
      </c>
      <c r="NB289" s="43">
        <v>9400298527</v>
      </c>
      <c r="NC289" s="43">
        <v>1</v>
      </c>
      <c r="ND289" s="43">
        <v>122772467074</v>
      </c>
      <c r="NE289" s="43">
        <v>122772467073</v>
      </c>
      <c r="NF289" s="43">
        <v>1</v>
      </c>
      <c r="NG289" s="43">
        <v>11266359621</v>
      </c>
      <c r="NH289" s="43">
        <v>55367043096</v>
      </c>
      <c r="NI289" s="43">
        <v>0</v>
      </c>
      <c r="NJ289" s="43">
        <v>0</v>
      </c>
      <c r="NK289" s="43">
        <v>0</v>
      </c>
      <c r="NL289" s="43">
        <v>0</v>
      </c>
      <c r="NM289" s="43">
        <v>80923603034</v>
      </c>
      <c r="NN289" s="43">
        <v>69401150227</v>
      </c>
      <c r="NO289" s="43">
        <v>0</v>
      </c>
      <c r="NP289" s="43">
        <v>1793058677</v>
      </c>
      <c r="NQ289" s="43">
        <v>1655517</v>
      </c>
      <c r="NR289" s="43">
        <v>3815550113</v>
      </c>
      <c r="NS289" s="43">
        <v>0</v>
      </c>
      <c r="NT289" s="43">
        <v>11522452807</v>
      </c>
      <c r="NU289" s="43">
        <v>2121837986</v>
      </c>
      <c r="NV289" s="43">
        <v>454375769</v>
      </c>
      <c r="NW289" s="43">
        <v>0</v>
      </c>
      <c r="NX289" s="43">
        <v>0</v>
      </c>
      <c r="NY289" s="43">
        <v>0</v>
      </c>
      <c r="NZ289" s="43">
        <v>0</v>
      </c>
      <c r="OA289" s="43">
        <v>34432303875</v>
      </c>
      <c r="OB289" s="43">
        <v>16518982147</v>
      </c>
      <c r="OC289" s="43">
        <v>409353792</v>
      </c>
      <c r="OD289" s="43">
        <v>409353791</v>
      </c>
      <c r="OE289" s="43">
        <v>1</v>
      </c>
      <c r="OF289" s="43">
        <v>16109628355</v>
      </c>
      <c r="OG289" s="43">
        <v>0</v>
      </c>
      <c r="OH289" s="43">
        <v>16109628355</v>
      </c>
      <c r="OI289" s="43">
        <v>0</v>
      </c>
      <c r="OJ289" s="43">
        <v>17913321728</v>
      </c>
      <c r="OK289" s="43">
        <v>0</v>
      </c>
      <c r="OL289" s="43">
        <v>0</v>
      </c>
      <c r="OM289" s="43">
        <v>1098704235</v>
      </c>
      <c r="ON289" s="43">
        <v>1157077996</v>
      </c>
      <c r="OO289" s="43">
        <v>17913321728</v>
      </c>
      <c r="OP289" s="43">
        <v>47000000</v>
      </c>
      <c r="OQ289" s="43">
        <v>0</v>
      </c>
      <c r="OR289" s="43">
        <v>0</v>
      </c>
      <c r="OS289" s="43">
        <v>27812270210</v>
      </c>
      <c r="OT289" s="43">
        <v>13907881957</v>
      </c>
      <c r="OU289" s="43">
        <v>13069566028</v>
      </c>
      <c r="OV289" s="43">
        <v>1144225754</v>
      </c>
      <c r="OW289" s="43">
        <v>11925340274</v>
      </c>
      <c r="OX289" s="43">
        <v>0</v>
      </c>
      <c r="OY289" s="43">
        <v>0</v>
      </c>
      <c r="OZ289" s="43">
        <v>13904388253</v>
      </c>
      <c r="PA289" s="43">
        <v>13222366886</v>
      </c>
      <c r="PB289" s="43">
        <v>0</v>
      </c>
      <c r="PC289" s="43">
        <v>0</v>
      </c>
      <c r="PD289" s="43">
        <v>0</v>
      </c>
      <c r="PE289" s="43">
        <v>0</v>
      </c>
      <c r="PF289" s="43">
        <v>0</v>
      </c>
      <c r="PG289" s="43">
        <v>15544366</v>
      </c>
      <c r="PH289" s="43">
        <v>74792783</v>
      </c>
      <c r="PI289" s="43">
        <v>795</v>
      </c>
      <c r="PJ289" s="43">
        <v>0</v>
      </c>
      <c r="PK289" s="43">
        <v>0</v>
      </c>
      <c r="PL289" s="43">
        <v>0</v>
      </c>
      <c r="PM289" s="43">
        <v>682021367</v>
      </c>
      <c r="PN289" s="43">
        <v>276661306</v>
      </c>
      <c r="PO289" s="43">
        <v>0</v>
      </c>
      <c r="PP289" s="43">
        <v>0</v>
      </c>
      <c r="PQ289" s="43">
        <v>0</v>
      </c>
      <c r="PR289" s="43">
        <v>0</v>
      </c>
      <c r="PS289" s="43">
        <v>0</v>
      </c>
      <c r="PT289" s="43">
        <v>0</v>
      </c>
      <c r="PU289" s="43">
        <v>5831228321</v>
      </c>
      <c r="PV289" s="43">
        <v>0</v>
      </c>
      <c r="PW289" s="43">
        <v>0</v>
      </c>
      <c r="PX289" s="43">
        <v>206304475</v>
      </c>
      <c r="PY289" s="43">
        <v>0</v>
      </c>
      <c r="PZ289" s="43">
        <v>0</v>
      </c>
      <c r="QA289" s="43">
        <v>0</v>
      </c>
      <c r="QB289" s="43">
        <v>0</v>
      </c>
      <c r="QC289" s="43">
        <v>7842649206</v>
      </c>
      <c r="QD289" s="43">
        <v>7811517306</v>
      </c>
      <c r="QE289" s="43">
        <v>2371372167</v>
      </c>
      <c r="QF289" s="43">
        <v>2340212454</v>
      </c>
      <c r="QG289" s="43">
        <v>226966395</v>
      </c>
      <c r="QH289" s="43">
        <v>14447728</v>
      </c>
      <c r="QI289" s="43">
        <v>2858518562</v>
      </c>
      <c r="QJ289" s="43">
        <v>0</v>
      </c>
      <c r="QK289" s="43">
        <v>0</v>
      </c>
      <c r="QL289" s="43">
        <v>2539328994</v>
      </c>
      <c r="QM289" s="43">
        <v>0</v>
      </c>
      <c r="QN289" s="43">
        <v>0</v>
      </c>
      <c r="QO289" s="43">
        <v>1693560067233</v>
      </c>
      <c r="QP289" s="43">
        <v>331026418718</v>
      </c>
      <c r="QQ289" s="43">
        <v>948321000</v>
      </c>
      <c r="QR289" s="43">
        <v>309000000</v>
      </c>
      <c r="QS289" s="43">
        <v>639321000</v>
      </c>
      <c r="QT289" s="43">
        <v>0</v>
      </c>
      <c r="QU289" s="43">
        <v>0</v>
      </c>
      <c r="QV289" s="43">
        <v>0</v>
      </c>
      <c r="QW289" s="43">
        <v>10048341260</v>
      </c>
      <c r="QX289" s="43">
        <v>10040271192</v>
      </c>
      <c r="QY289" s="43">
        <v>8070068</v>
      </c>
      <c r="QZ289" s="43">
        <v>235272480602</v>
      </c>
      <c r="RA289" s="43">
        <v>84757275856</v>
      </c>
      <c r="RB289" s="43">
        <v>318186982945</v>
      </c>
      <c r="RC289" s="43">
        <v>224390582945</v>
      </c>
      <c r="RD289" s="43">
        <v>178000000000</v>
      </c>
      <c r="RE289" s="43">
        <v>46390582945</v>
      </c>
      <c r="RF289" s="43">
        <v>93796400000</v>
      </c>
      <c r="RG289" s="43">
        <v>0</v>
      </c>
      <c r="RH289" s="43">
        <v>93796400000</v>
      </c>
      <c r="RI289" s="43">
        <v>1044346665570</v>
      </c>
      <c r="RJ289" s="43">
        <v>77159316169</v>
      </c>
      <c r="RK289" s="43">
        <v>77159316169</v>
      </c>
      <c r="RL289" s="43">
        <v>53400000000</v>
      </c>
      <c r="RM289" s="43">
        <v>3419953230</v>
      </c>
      <c r="RN289" s="43">
        <v>1432431000</v>
      </c>
      <c r="RO289" s="43">
        <v>14000000</v>
      </c>
      <c r="RP289" s="43">
        <v>0</v>
      </c>
      <c r="RQ289" s="43">
        <v>0</v>
      </c>
      <c r="RR289" s="43">
        <v>0</v>
      </c>
      <c r="RS289" s="43">
        <v>1</v>
      </c>
      <c r="RT289" s="43">
        <v>37270037</v>
      </c>
      <c r="RU289" s="43">
        <v>0</v>
      </c>
      <c r="RV289" s="43">
        <v>41575909</v>
      </c>
      <c r="RW289" s="43">
        <v>31203076</v>
      </c>
      <c r="RX289" s="43">
        <v>0</v>
      </c>
      <c r="RY289" s="43">
        <v>0</v>
      </c>
      <c r="RZ289" s="43">
        <v>0</v>
      </c>
      <c r="SA289" s="43">
        <v>0</v>
      </c>
      <c r="SB289" s="43">
        <v>0</v>
      </c>
      <c r="SC289" s="43">
        <v>0</v>
      </c>
      <c r="SD289" s="43">
        <v>0</v>
      </c>
      <c r="SE289" s="43">
        <v>0</v>
      </c>
      <c r="SF289" s="43">
        <v>0</v>
      </c>
      <c r="SG289" s="43">
        <v>5565000000</v>
      </c>
      <c r="SH289" s="43">
        <v>578368286</v>
      </c>
      <c r="SI289" s="43">
        <v>0</v>
      </c>
      <c r="SJ289" s="43">
        <v>0</v>
      </c>
      <c r="SK289" s="43">
        <v>12000000001</v>
      </c>
      <c r="SL289" s="43">
        <v>12000000000</v>
      </c>
      <c r="SM289" s="43">
        <v>1</v>
      </c>
      <c r="SN289" s="43">
        <v>0</v>
      </c>
      <c r="SO289" s="43">
        <v>0</v>
      </c>
      <c r="SP289" s="43">
        <v>0</v>
      </c>
      <c r="SQ289" s="43">
        <v>0</v>
      </c>
      <c r="SR289" s="43">
        <v>0</v>
      </c>
      <c r="SS289" s="43">
        <v>530000000</v>
      </c>
      <c r="ST289" s="43">
        <v>0</v>
      </c>
      <c r="SU289" s="43">
        <v>0</v>
      </c>
      <c r="SV289" s="43">
        <v>0</v>
      </c>
      <c r="SW289" s="43">
        <v>0</v>
      </c>
      <c r="SX289" s="43">
        <v>0</v>
      </c>
      <c r="SY289" s="43">
        <v>0</v>
      </c>
      <c r="SZ289" s="43">
        <v>0</v>
      </c>
      <c r="TA289" s="43">
        <v>0</v>
      </c>
      <c r="TB289" s="43">
        <v>0</v>
      </c>
      <c r="TC289" s="43">
        <v>0</v>
      </c>
      <c r="TD289" s="43">
        <v>0</v>
      </c>
      <c r="TE289" s="43">
        <v>0</v>
      </c>
      <c r="TF289" s="43">
        <v>0</v>
      </c>
      <c r="TG289" s="43">
        <v>0</v>
      </c>
      <c r="TH289" s="43">
        <v>0</v>
      </c>
      <c r="TI289" s="30">
        <v>4866384230</v>
      </c>
      <c r="TJ289" s="30">
        <v>964557038654</v>
      </c>
      <c r="TK289" s="43">
        <v>966373639204</v>
      </c>
      <c r="TL289" s="43">
        <v>526122021084</v>
      </c>
      <c r="TM289" s="43">
        <v>1816600549</v>
      </c>
      <c r="TN289" s="43">
        <v>1816600549</v>
      </c>
      <c r="TO289" s="43">
        <v>0</v>
      </c>
      <c r="TP289" s="43">
        <v>1</v>
      </c>
      <c r="TQ289" s="43">
        <v>1</v>
      </c>
      <c r="TR289" s="43">
        <v>50000000000</v>
      </c>
      <c r="TS289" s="43">
        <v>388435017570</v>
      </c>
      <c r="TT289" s="43"/>
      <c r="TU289" s="43">
        <v>813710197</v>
      </c>
      <c r="TV289" s="43">
        <v>1</v>
      </c>
      <c r="TW289" s="43">
        <v>490718020</v>
      </c>
      <c r="TX289" s="43">
        <v>6425280</v>
      </c>
      <c r="TY289" s="43">
        <v>316566896</v>
      </c>
      <c r="TZ289" s="43">
        <v>0</v>
      </c>
      <c r="UA289" s="43">
        <v>0</v>
      </c>
      <c r="UB289" s="43">
        <v>0</v>
      </c>
      <c r="UC289" s="43">
        <v>0</v>
      </c>
      <c r="UD289" s="43">
        <v>0</v>
      </c>
      <c r="UE289" s="43">
        <v>0</v>
      </c>
      <c r="UF289" s="43">
        <v>0</v>
      </c>
      <c r="UG289" s="43">
        <v>4482324766452</v>
      </c>
      <c r="UH289" s="1" t="s">
        <v>141</v>
      </c>
      <c r="UI289" s="2"/>
    </row>
    <row r="290" spans="1:555">
      <c r="A290" s="733"/>
      <c r="B290" s="65">
        <v>2014</v>
      </c>
      <c r="C290" s="43">
        <v>2304300810272</v>
      </c>
      <c r="D290" s="43">
        <v>1168972867046</v>
      </c>
      <c r="E290" s="43">
        <v>1012105691894</v>
      </c>
      <c r="F290" s="43">
        <v>147134176</v>
      </c>
      <c r="G290" s="43">
        <v>11696500</v>
      </c>
      <c r="H290" s="43">
        <v>476675711312</v>
      </c>
      <c r="I290" s="43">
        <v>412658163283</v>
      </c>
      <c r="J290" s="43">
        <v>59250790916</v>
      </c>
      <c r="K290" s="43">
        <v>4766757113</v>
      </c>
      <c r="L290" s="43">
        <v>45172480433</v>
      </c>
      <c r="M290" s="43">
        <v>406885762159</v>
      </c>
      <c r="N290" s="43">
        <v>402816904537</v>
      </c>
      <c r="O290" s="43">
        <v>4068857622</v>
      </c>
      <c r="P290" s="43">
        <v>15547896900</v>
      </c>
      <c r="Q290" s="43">
        <v>39636195959</v>
      </c>
      <c r="R290" s="43">
        <v>28028814455</v>
      </c>
      <c r="S290" s="43">
        <v>156867175152</v>
      </c>
      <c r="T290" s="43">
        <v>39613941448</v>
      </c>
      <c r="U290" s="43">
        <v>49758383000</v>
      </c>
      <c r="V290" s="43">
        <v>89372324448</v>
      </c>
      <c r="W290" s="43">
        <v>1648739418</v>
      </c>
      <c r="X290" s="43">
        <v>14815510002</v>
      </c>
      <c r="Y290" s="43">
        <v>1611015950</v>
      </c>
      <c r="Z290" s="43">
        <v>161101595</v>
      </c>
      <c r="AA290" s="43">
        <v>1449914355</v>
      </c>
      <c r="AB290" s="43">
        <v>1433953859</v>
      </c>
      <c r="AC290" s="43">
        <v>221654646</v>
      </c>
      <c r="AD290" s="43">
        <v>42725217176</v>
      </c>
      <c r="AE290" s="43">
        <v>5038759653</v>
      </c>
      <c r="AF290" s="43">
        <v>3967021124</v>
      </c>
      <c r="AG290" s="43">
        <v>1071738529</v>
      </c>
      <c r="AH290" s="43">
        <v>0</v>
      </c>
      <c r="AI290" s="43">
        <v>1135327943226</v>
      </c>
      <c r="AJ290" s="43">
        <v>8640911796</v>
      </c>
      <c r="AK290" s="43">
        <v>1613937731</v>
      </c>
      <c r="AL290" s="43">
        <v>12293944</v>
      </c>
      <c r="AM290" s="43">
        <v>6657115453</v>
      </c>
      <c r="AN290" s="43">
        <v>357564668</v>
      </c>
      <c r="AO290" s="43">
        <v>17494381921</v>
      </c>
      <c r="AP290" s="43">
        <v>17007539394</v>
      </c>
      <c r="AQ290" s="43">
        <v>12368890</v>
      </c>
      <c r="AR290" s="43">
        <v>245467267</v>
      </c>
      <c r="AS290" s="43">
        <v>999055</v>
      </c>
      <c r="AT290" s="43">
        <v>170132542</v>
      </c>
      <c r="AU290" s="43">
        <v>57874772</v>
      </c>
      <c r="AV290" s="43">
        <v>0</v>
      </c>
      <c r="AW290" s="43">
        <v>0</v>
      </c>
      <c r="AX290" s="43">
        <v>1</v>
      </c>
      <c r="AY290" s="43">
        <v>0</v>
      </c>
      <c r="AZ290" s="43">
        <v>0</v>
      </c>
      <c r="BA290" s="43">
        <v>0</v>
      </c>
      <c r="BB290" s="43">
        <v>0</v>
      </c>
      <c r="BC290" s="43">
        <v>0</v>
      </c>
      <c r="BD290" s="43">
        <v>68228325365</v>
      </c>
      <c r="BE290" s="43">
        <v>11782039</v>
      </c>
      <c r="BF290" s="43">
        <v>45687443732</v>
      </c>
      <c r="BG290" s="43">
        <v>15914236439</v>
      </c>
      <c r="BH290" s="43">
        <v>3578949</v>
      </c>
      <c r="BI290" s="43">
        <v>1234556</v>
      </c>
      <c r="BJ290" s="43">
        <v>930807</v>
      </c>
      <c r="BK290" s="43">
        <v>1073802992</v>
      </c>
      <c r="BL290" s="43">
        <v>75800392</v>
      </c>
      <c r="BM290" s="43">
        <v>1</v>
      </c>
      <c r="BN290" s="43">
        <v>108150000</v>
      </c>
      <c r="BO290" s="43">
        <v>38151646</v>
      </c>
      <c r="BP290" s="43">
        <v>1</v>
      </c>
      <c r="BQ290" s="43">
        <v>0</v>
      </c>
      <c r="BR290" s="43">
        <v>2132278906</v>
      </c>
      <c r="BS290" s="43">
        <v>3180934905</v>
      </c>
      <c r="BT290" s="43">
        <v>2999443033</v>
      </c>
      <c r="BU290" s="43">
        <v>72957098</v>
      </c>
      <c r="BV290" s="43">
        <v>1</v>
      </c>
      <c r="BW290" s="43">
        <v>3800075</v>
      </c>
      <c r="BX290" s="43">
        <v>8691053</v>
      </c>
      <c r="BY290" s="43">
        <v>2913994805</v>
      </c>
      <c r="BZ290" s="43">
        <v>1</v>
      </c>
      <c r="CA290" s="43"/>
      <c r="CB290" s="43"/>
      <c r="CC290" s="43">
        <v>62076826320</v>
      </c>
      <c r="CD290" s="43">
        <v>0</v>
      </c>
      <c r="CE290" s="43">
        <v>64569848942</v>
      </c>
      <c r="CF290" s="43">
        <v>1607581713</v>
      </c>
      <c r="CG290" s="43">
        <v>32755911110</v>
      </c>
      <c r="CH290" s="43">
        <v>1572153282</v>
      </c>
      <c r="CI290" s="43">
        <v>233525217</v>
      </c>
      <c r="CJ290" s="43">
        <v>17324468</v>
      </c>
      <c r="CK290" s="43">
        <v>75046648</v>
      </c>
      <c r="CL290" s="43">
        <v>47826880</v>
      </c>
      <c r="CM290" s="43">
        <v>9246588</v>
      </c>
      <c r="CN290" s="43">
        <v>9689249</v>
      </c>
      <c r="CO290" s="43">
        <v>2143625</v>
      </c>
      <c r="CP290" s="43">
        <v>72247759</v>
      </c>
      <c r="CQ290" s="43">
        <v>0</v>
      </c>
      <c r="CR290" s="43">
        <v>0</v>
      </c>
      <c r="CS290" s="43">
        <v>25456653240</v>
      </c>
      <c r="CT290" s="43">
        <v>7172323775</v>
      </c>
      <c r="CU290" s="43">
        <v>1</v>
      </c>
      <c r="CV290" s="43">
        <v>463658329</v>
      </c>
      <c r="CW290" s="43">
        <v>176816990</v>
      </c>
      <c r="CX290" s="43">
        <v>24152336</v>
      </c>
      <c r="CY290" s="43">
        <v>1</v>
      </c>
      <c r="CZ290" s="43">
        <v>17206245420</v>
      </c>
      <c r="DA290" s="43">
        <v>15178662837</v>
      </c>
      <c r="DB290" s="43">
        <v>1795025203</v>
      </c>
      <c r="DC290" s="43">
        <v>0</v>
      </c>
      <c r="DD290" s="43">
        <v>232557380</v>
      </c>
      <c r="DE290" s="43">
        <v>1</v>
      </c>
      <c r="DF290" s="43">
        <v>277465359</v>
      </c>
      <c r="DG290" s="43">
        <v>135991028</v>
      </c>
      <c r="DH290" s="43">
        <v>183019626</v>
      </c>
      <c r="DI290" s="43">
        <v>44597195</v>
      </c>
      <c r="DJ290" s="43">
        <v>0</v>
      </c>
      <c r="DK290" s="43">
        <v>44597195</v>
      </c>
      <c r="DL290" s="43">
        <v>0</v>
      </c>
      <c r="DM290" s="43">
        <v>5907136260</v>
      </c>
      <c r="DN290" s="43">
        <v>375169561</v>
      </c>
      <c r="DO290" s="43">
        <v>150256548</v>
      </c>
      <c r="DP290" s="43">
        <v>54622880</v>
      </c>
      <c r="DQ290" s="43">
        <v>95633668</v>
      </c>
      <c r="DR290" s="43">
        <v>5217117107</v>
      </c>
      <c r="DS290" s="43">
        <v>207451915</v>
      </c>
      <c r="DT290" s="43">
        <v>188862780</v>
      </c>
      <c r="DU290" s="43">
        <v>17085340</v>
      </c>
      <c r="DV290" s="43">
        <v>1503795</v>
      </c>
      <c r="DW290" s="43">
        <v>91415275</v>
      </c>
      <c r="DX290" s="43">
        <v>17449370</v>
      </c>
      <c r="DY290" s="43">
        <v>10838940</v>
      </c>
      <c r="DZ290" s="43">
        <v>0</v>
      </c>
      <c r="EA290" s="43">
        <v>63126965</v>
      </c>
      <c r="EB290" s="43">
        <v>0</v>
      </c>
      <c r="EC290" s="43">
        <v>903774962</v>
      </c>
      <c r="ED290" s="43">
        <v>441904</v>
      </c>
      <c r="EE290" s="43">
        <v>903150779</v>
      </c>
      <c r="EF290" s="43">
        <v>182279</v>
      </c>
      <c r="EG290" s="43">
        <v>228482207</v>
      </c>
      <c r="EH290" s="43">
        <v>225040830</v>
      </c>
      <c r="EI290" s="43">
        <v>3326438</v>
      </c>
      <c r="EJ290" s="43">
        <v>114939</v>
      </c>
      <c r="EK290" s="43">
        <v>552537850</v>
      </c>
      <c r="EL290" s="43">
        <v>5360700</v>
      </c>
      <c r="EM290" s="43">
        <v>10009647</v>
      </c>
      <c r="EN290" s="43">
        <v>334618089</v>
      </c>
      <c r="EO290" s="43">
        <v>25030820</v>
      </c>
      <c r="EP290" s="43">
        <v>4511708</v>
      </c>
      <c r="EQ290" s="43">
        <v>385436</v>
      </c>
      <c r="ER290" s="43">
        <v>576926</v>
      </c>
      <c r="ES290" s="43">
        <v>12744883</v>
      </c>
      <c r="ET290" s="43">
        <v>6811867</v>
      </c>
      <c r="EU290" s="43">
        <v>48797371</v>
      </c>
      <c r="EV290" s="43">
        <v>18904644</v>
      </c>
      <c r="EW290" s="43">
        <v>496581583</v>
      </c>
      <c r="EX290" s="43">
        <v>0</v>
      </c>
      <c r="EY290" s="43">
        <v>10164018</v>
      </c>
      <c r="EZ290" s="43">
        <v>394490166</v>
      </c>
      <c r="FA290" s="43">
        <v>91927399</v>
      </c>
      <c r="FB290" s="43">
        <v>1</v>
      </c>
      <c r="FC290" s="43">
        <v>2377030</v>
      </c>
      <c r="FD290" s="43">
        <v>0</v>
      </c>
      <c r="FE290" s="43">
        <v>0</v>
      </c>
      <c r="FF290" s="43">
        <v>2291775013</v>
      </c>
      <c r="FG290" s="43">
        <v>164593044</v>
      </c>
      <c r="FH290" s="43">
        <v>14847917</v>
      </c>
      <c r="FI290" s="43">
        <v>0</v>
      </c>
      <c r="FJ290" s="43">
        <v>127676485</v>
      </c>
      <c r="FK290" s="43">
        <v>31344128</v>
      </c>
      <c r="FL290" s="43">
        <v>0</v>
      </c>
      <c r="FM290" s="43">
        <v>0</v>
      </c>
      <c r="FN290" s="43">
        <v>0</v>
      </c>
      <c r="FO290" s="43">
        <v>96332357</v>
      </c>
      <c r="FP290" s="43">
        <v>22068642</v>
      </c>
      <c r="FQ290" s="43">
        <v>0</v>
      </c>
      <c r="FR290" s="43">
        <v>2135761661</v>
      </c>
      <c r="FS290" s="43">
        <v>958912017</v>
      </c>
      <c r="FT290" s="43">
        <v>3858940</v>
      </c>
      <c r="FU290" s="43">
        <v>301985702</v>
      </c>
      <c r="FV290" s="43">
        <v>452014667</v>
      </c>
      <c r="FW290" s="43">
        <v>368306914</v>
      </c>
      <c r="FX290" s="43">
        <v>83707753</v>
      </c>
      <c r="FY290" s="43">
        <v>1</v>
      </c>
      <c r="FZ290" s="43">
        <v>2619051</v>
      </c>
      <c r="GA290" s="43">
        <v>76891952</v>
      </c>
      <c r="GB290" s="43">
        <v>121541704</v>
      </c>
      <c r="GC290" s="43">
        <v>67535850</v>
      </c>
      <c r="GD290" s="43">
        <v>0</v>
      </c>
      <c r="GE290" s="43">
        <v>67535850</v>
      </c>
      <c r="GF290" s="43">
        <v>0</v>
      </c>
      <c r="GG290" s="43">
        <v>1999196</v>
      </c>
      <c r="GH290" s="43">
        <v>99364777</v>
      </c>
      <c r="GI290" s="43">
        <v>561067954</v>
      </c>
      <c r="GJ290" s="43">
        <v>561067954</v>
      </c>
      <c r="GK290" s="43">
        <v>0</v>
      </c>
      <c r="GL290" s="43">
        <v>446881867</v>
      </c>
      <c r="GM290" s="43">
        <v>79495232</v>
      </c>
      <c r="GN290" s="43">
        <v>29628653</v>
      </c>
      <c r="GO290" s="43">
        <v>1</v>
      </c>
      <c r="GP290" s="43">
        <v>1</v>
      </c>
      <c r="GQ290" s="43">
        <v>182598821</v>
      </c>
      <c r="GR290" s="43">
        <v>659159</v>
      </c>
      <c r="GS290" s="43">
        <v>0</v>
      </c>
      <c r="GT290" s="43">
        <v>154500000</v>
      </c>
      <c r="GU290" s="43">
        <v>139702608202</v>
      </c>
      <c r="GV290" s="43">
        <v>0</v>
      </c>
      <c r="GW290" s="43">
        <v>0</v>
      </c>
      <c r="GX290" s="43">
        <v>0</v>
      </c>
      <c r="GY290" s="43">
        <v>0</v>
      </c>
      <c r="GZ290" s="43">
        <v>29304918826</v>
      </c>
      <c r="HA290" s="43">
        <v>13269117</v>
      </c>
      <c r="HB290" s="43">
        <v>55710168414</v>
      </c>
      <c r="HC290" s="43">
        <v>1</v>
      </c>
      <c r="HD290" s="43">
        <v>19965011424</v>
      </c>
      <c r="HE290" s="43">
        <v>37767273</v>
      </c>
      <c r="HF290" s="43">
        <v>0</v>
      </c>
      <c r="HG290" s="43">
        <v>0</v>
      </c>
      <c r="HH290" s="30">
        <f t="shared" si="171"/>
        <v>24730461223</v>
      </c>
      <c r="HI290" s="30">
        <f t="shared" si="172"/>
        <v>4574457602</v>
      </c>
      <c r="HJ290" s="43">
        <v>24730461223</v>
      </c>
      <c r="HK290" s="43">
        <v>4574457602</v>
      </c>
      <c r="HL290" s="43">
        <v>1</v>
      </c>
      <c r="HM290" s="43"/>
      <c r="HN290" s="43"/>
      <c r="HO290" s="43"/>
      <c r="HP290" s="43">
        <v>2761004754</v>
      </c>
      <c r="HQ290" s="43">
        <v>38257412</v>
      </c>
      <c r="HR290" s="43">
        <v>59703590</v>
      </c>
      <c r="HS290" s="43">
        <v>237206752</v>
      </c>
      <c r="HT290" s="43">
        <v>2425837000</v>
      </c>
      <c r="HU290" s="43">
        <v>0</v>
      </c>
      <c r="HV290" s="43">
        <v>0</v>
      </c>
      <c r="HW290" s="43">
        <v>0</v>
      </c>
      <c r="HX290" s="43">
        <f t="shared" si="173"/>
        <v>24730461223</v>
      </c>
      <c r="HY290" s="43">
        <f t="shared" si="174"/>
        <v>4574457602</v>
      </c>
      <c r="HZ290" s="43">
        <v>761489938930</v>
      </c>
      <c r="IA290" s="43">
        <v>715781550330</v>
      </c>
      <c r="IB290" s="43">
        <v>692781550329</v>
      </c>
      <c r="IC290" s="43">
        <v>0</v>
      </c>
      <c r="ID290" s="43">
        <v>0</v>
      </c>
      <c r="IE290" s="43">
        <v>0</v>
      </c>
      <c r="IF290" s="43">
        <v>0</v>
      </c>
      <c r="IG290" s="43">
        <v>567431835737</v>
      </c>
      <c r="IH290" s="43">
        <v>529638729293</v>
      </c>
      <c r="II290" s="43">
        <v>0</v>
      </c>
      <c r="IJ290" s="43">
        <v>37793106444</v>
      </c>
      <c r="IK290" s="43">
        <v>0</v>
      </c>
      <c r="IL290" s="43">
        <v>44918284609</v>
      </c>
      <c r="IM290" s="43">
        <v>20849630373</v>
      </c>
      <c r="IN290" s="43">
        <v>3992736410</v>
      </c>
      <c r="IO290" s="43">
        <v>2994552307</v>
      </c>
      <c r="IP290" s="43">
        <v>37930995892</v>
      </c>
      <c r="IQ290" s="43">
        <v>3630040875</v>
      </c>
      <c r="IR290" s="43">
        <v>1770650102</v>
      </c>
      <c r="IS290" s="43">
        <v>322670300</v>
      </c>
      <c r="IT290" s="43">
        <v>242002725</v>
      </c>
      <c r="IU290" s="43">
        <v>3065367850</v>
      </c>
      <c r="IV290" s="43">
        <v>2594763631</v>
      </c>
      <c r="IW290" s="43">
        <v>197851059</v>
      </c>
      <c r="IX290" s="43">
        <v>30131937863</v>
      </c>
      <c r="IY290" s="43">
        <v>0</v>
      </c>
      <c r="IZ290" s="43">
        <v>0</v>
      </c>
      <c r="JA290" s="43">
        <v>2165500000</v>
      </c>
      <c r="JB290" s="43">
        <v>18050056080</v>
      </c>
      <c r="JC290" s="43">
        <v>8000000</v>
      </c>
      <c r="JD290" s="43">
        <v>0</v>
      </c>
      <c r="JE290" s="43">
        <v>0</v>
      </c>
      <c r="JF290" s="43">
        <v>0</v>
      </c>
      <c r="JG290" s="43">
        <v>0</v>
      </c>
      <c r="JH290" s="43">
        <v>0</v>
      </c>
      <c r="JI290" s="43">
        <v>0</v>
      </c>
      <c r="JJ290" s="43">
        <v>1000000000</v>
      </c>
      <c r="JK290" s="43">
        <v>1000000000</v>
      </c>
      <c r="JL290" s="43"/>
      <c r="JM290" s="43">
        <v>23000000001</v>
      </c>
      <c r="JN290" s="43">
        <v>1</v>
      </c>
      <c r="JO290" s="43">
        <v>23000000000</v>
      </c>
      <c r="JP290" s="43">
        <v>16360439348</v>
      </c>
      <c r="JQ290" s="43">
        <v>231861046</v>
      </c>
      <c r="JR290" s="43">
        <v>9468705778</v>
      </c>
      <c r="JS290" s="43">
        <v>0</v>
      </c>
      <c r="JT290" s="43">
        <v>0</v>
      </c>
      <c r="JU290" s="43">
        <v>0</v>
      </c>
      <c r="JV290" s="43">
        <v>0</v>
      </c>
      <c r="JW290" s="43">
        <v>0</v>
      </c>
      <c r="JX290" s="43">
        <v>0</v>
      </c>
      <c r="JY290" s="43">
        <v>0</v>
      </c>
      <c r="JZ290" s="43">
        <v>233699038</v>
      </c>
      <c r="KA290" s="43">
        <v>0</v>
      </c>
      <c r="KB290" s="43">
        <v>0</v>
      </c>
      <c r="KC290" s="43">
        <v>0</v>
      </c>
      <c r="KD290" s="43">
        <v>0</v>
      </c>
      <c r="KE290" s="43">
        <v>0</v>
      </c>
      <c r="KF290" s="43">
        <v>0</v>
      </c>
      <c r="KG290" s="43">
        <v>0</v>
      </c>
      <c r="KH290" s="43">
        <v>225700653</v>
      </c>
      <c r="KI290" s="43">
        <v>5930548461</v>
      </c>
      <c r="KJ290" s="43">
        <v>0</v>
      </c>
      <c r="KK290" s="43">
        <v>0</v>
      </c>
      <c r="KL290" s="43">
        <v>0</v>
      </c>
      <c r="KM290" s="43">
        <v>29347949252</v>
      </c>
      <c r="KN290" s="43">
        <v>15240869570</v>
      </c>
      <c r="KO290" s="43">
        <v>376225222</v>
      </c>
      <c r="KP290" s="43">
        <v>25455621</v>
      </c>
      <c r="KQ290" s="43">
        <v>0</v>
      </c>
      <c r="KR290" s="43">
        <v>0</v>
      </c>
      <c r="KS290" s="43">
        <v>23148680</v>
      </c>
      <c r="KT290" s="43">
        <v>44531105</v>
      </c>
      <c r="KU290" s="43">
        <v>0</v>
      </c>
      <c r="KV290" s="43">
        <v>821942584</v>
      </c>
      <c r="KW290" s="43">
        <v>0</v>
      </c>
      <c r="KX290" s="43">
        <v>13931953</v>
      </c>
      <c r="KY290" s="43">
        <v>410395237</v>
      </c>
      <c r="KZ290" s="43">
        <v>82404318</v>
      </c>
      <c r="LA290" s="43">
        <v>140278476</v>
      </c>
      <c r="LB290" s="43">
        <v>38304347</v>
      </c>
      <c r="LC290" s="43">
        <v>77494838</v>
      </c>
      <c r="LD290" s="43">
        <v>4338229465</v>
      </c>
      <c r="LE290" s="43">
        <v>3354699</v>
      </c>
      <c r="LF290" s="43">
        <v>18014825</v>
      </c>
      <c r="LG290" s="43">
        <v>0</v>
      </c>
      <c r="LH290" s="43">
        <v>81300508</v>
      </c>
      <c r="LI290" s="43">
        <v>293399027</v>
      </c>
      <c r="LJ290" s="43">
        <v>263352</v>
      </c>
      <c r="LK290" s="43">
        <v>5230485</v>
      </c>
      <c r="LL290" s="43">
        <v>115317</v>
      </c>
      <c r="LM290" s="43">
        <v>19712965</v>
      </c>
      <c r="LN290" s="43">
        <v>92841277</v>
      </c>
      <c r="LO290" s="43">
        <v>426597670</v>
      </c>
      <c r="LP290" s="43">
        <v>2090372</v>
      </c>
      <c r="LQ290" s="43">
        <v>1193547353</v>
      </c>
      <c r="LR290" s="43">
        <v>10538475</v>
      </c>
      <c r="LS290" s="43">
        <v>1270038366</v>
      </c>
      <c r="LT290" s="43">
        <v>0</v>
      </c>
      <c r="LU290" s="43">
        <v>1956939573</v>
      </c>
      <c r="LV290" s="43">
        <v>3436318</v>
      </c>
      <c r="LW290" s="43">
        <v>61892346</v>
      </c>
      <c r="LX290" s="43">
        <v>15567002</v>
      </c>
      <c r="LY290" s="43">
        <v>89293</v>
      </c>
      <c r="LZ290" s="43">
        <v>282485651</v>
      </c>
      <c r="MA290" s="43">
        <v>467188127</v>
      </c>
      <c r="MB290" s="43">
        <v>679393533</v>
      </c>
      <c r="MC290" s="43">
        <v>0</v>
      </c>
      <c r="MD290" s="43">
        <v>0</v>
      </c>
      <c r="ME290" s="43">
        <v>594222211</v>
      </c>
      <c r="MF290" s="43">
        <v>0</v>
      </c>
      <c r="MG290" s="43">
        <v>0</v>
      </c>
      <c r="MH290" s="43">
        <v>194504563</v>
      </c>
      <c r="MI290" s="43">
        <v>1499506</v>
      </c>
      <c r="MJ290" s="43">
        <v>40475022</v>
      </c>
      <c r="MK290" s="43">
        <v>0</v>
      </c>
      <c r="ML290" s="43">
        <v>0</v>
      </c>
      <c r="MM290" s="43">
        <v>0</v>
      </c>
      <c r="MN290" s="43">
        <v>0</v>
      </c>
      <c r="MO290" s="43">
        <v>0</v>
      </c>
      <c r="MP290" s="43">
        <v>0</v>
      </c>
      <c r="MQ290" s="43">
        <v>2038163600</v>
      </c>
      <c r="MR290" s="43">
        <v>1</v>
      </c>
      <c r="MS290" s="43">
        <v>452939622710</v>
      </c>
      <c r="MT290" s="43">
        <v>397102447733</v>
      </c>
      <c r="MU290" s="43">
        <v>362338435838</v>
      </c>
      <c r="MV290" s="43">
        <v>143305511590</v>
      </c>
      <c r="MW290" s="43"/>
      <c r="MX290" s="43"/>
      <c r="MY290" s="43"/>
      <c r="MZ290" s="43">
        <v>144204777165</v>
      </c>
      <c r="NA290" s="43">
        <v>10453559633</v>
      </c>
      <c r="NB290" s="43">
        <v>10453559632</v>
      </c>
      <c r="NC290" s="43">
        <v>1</v>
      </c>
      <c r="ND290" s="43">
        <v>133751217532</v>
      </c>
      <c r="NE290" s="43">
        <v>133751217531</v>
      </c>
      <c r="NF290" s="43">
        <v>1</v>
      </c>
      <c r="NG290" s="43">
        <v>13882551830</v>
      </c>
      <c r="NH290" s="43">
        <v>60945595253</v>
      </c>
      <c r="NI290" s="43">
        <v>0</v>
      </c>
      <c r="NJ290" s="43">
        <v>0</v>
      </c>
      <c r="NK290" s="43">
        <v>0</v>
      </c>
      <c r="NL290" s="43">
        <v>0</v>
      </c>
      <c r="NM290" s="43">
        <v>34764011895</v>
      </c>
      <c r="NN290" s="43">
        <v>30515276528</v>
      </c>
      <c r="NO290" s="43">
        <v>0</v>
      </c>
      <c r="NP290" s="43">
        <v>251608432</v>
      </c>
      <c r="NQ290" s="43">
        <v>1655517</v>
      </c>
      <c r="NR290" s="43">
        <v>0</v>
      </c>
      <c r="NS290" s="43">
        <v>0</v>
      </c>
      <c r="NT290" s="43">
        <v>4248735367</v>
      </c>
      <c r="NU290" s="43">
        <v>1274652672</v>
      </c>
      <c r="NV290" s="43">
        <v>0</v>
      </c>
      <c r="NW290" s="43">
        <v>0</v>
      </c>
      <c r="NX290" s="43">
        <v>0</v>
      </c>
      <c r="NY290" s="43">
        <v>0</v>
      </c>
      <c r="NZ290" s="43">
        <v>0</v>
      </c>
      <c r="OA290" s="43">
        <v>17823851787</v>
      </c>
      <c r="OB290" s="43">
        <v>16442361107</v>
      </c>
      <c r="OC290" s="43">
        <v>20205962</v>
      </c>
      <c r="OD290" s="43">
        <v>20098001</v>
      </c>
      <c r="OE290" s="43">
        <v>107961</v>
      </c>
      <c r="OF290" s="43">
        <v>16422155145</v>
      </c>
      <c r="OG290" s="43">
        <v>0</v>
      </c>
      <c r="OH290" s="43">
        <v>16422155145</v>
      </c>
      <c r="OI290" s="43">
        <v>0</v>
      </c>
      <c r="OJ290" s="43">
        <v>1381490680</v>
      </c>
      <c r="OK290" s="43">
        <v>1191667517</v>
      </c>
      <c r="OL290" s="43">
        <v>1191667517</v>
      </c>
      <c r="OM290" s="43">
        <v>1012174498</v>
      </c>
      <c r="ON290" s="43">
        <v>0</v>
      </c>
      <c r="OO290" s="43">
        <v>189823163</v>
      </c>
      <c r="OP290" s="43">
        <v>48410000</v>
      </c>
      <c r="OQ290" s="43">
        <v>0</v>
      </c>
      <c r="OR290" s="43">
        <v>0</v>
      </c>
      <c r="OS290" s="43">
        <v>31688109408</v>
      </c>
      <c r="OT290" s="43">
        <v>14088701649</v>
      </c>
      <c r="OU290" s="43">
        <v>13893225519</v>
      </c>
      <c r="OV290" s="43">
        <v>1013156643</v>
      </c>
      <c r="OW290" s="43">
        <v>12880068876</v>
      </c>
      <c r="OX290" s="43">
        <v>0</v>
      </c>
      <c r="OY290" s="43">
        <v>0</v>
      </c>
      <c r="OZ290" s="43">
        <v>17599407759</v>
      </c>
      <c r="PA290" s="43">
        <v>16623104198</v>
      </c>
      <c r="PB290" s="43">
        <v>0</v>
      </c>
      <c r="PC290" s="43">
        <v>0</v>
      </c>
      <c r="PD290" s="43">
        <v>0</v>
      </c>
      <c r="PE290" s="43">
        <v>0</v>
      </c>
      <c r="PF290" s="43">
        <v>0</v>
      </c>
      <c r="PG290" s="43">
        <v>0</v>
      </c>
      <c r="PH290" s="43">
        <v>4440480</v>
      </c>
      <c r="PI290" s="43">
        <v>0</v>
      </c>
      <c r="PJ290" s="43">
        <v>0</v>
      </c>
      <c r="PK290" s="43">
        <v>0</v>
      </c>
      <c r="PL290" s="43">
        <v>0</v>
      </c>
      <c r="PM290" s="43">
        <v>976303561</v>
      </c>
      <c r="PN290" s="43">
        <v>383286936</v>
      </c>
      <c r="PO290" s="43">
        <v>0</v>
      </c>
      <c r="PP290" s="43">
        <v>0</v>
      </c>
      <c r="PQ290" s="43">
        <v>0</v>
      </c>
      <c r="PR290" s="43">
        <v>0</v>
      </c>
      <c r="PS290" s="43">
        <v>0</v>
      </c>
      <c r="PT290" s="43">
        <v>0</v>
      </c>
      <c r="PU290" s="43">
        <v>6325213782</v>
      </c>
      <c r="PV290" s="43">
        <v>0</v>
      </c>
      <c r="PW290" s="43">
        <v>0</v>
      </c>
      <c r="PX290" s="43">
        <v>1</v>
      </c>
      <c r="PY290" s="43">
        <v>0</v>
      </c>
      <c r="PZ290" s="43">
        <v>0</v>
      </c>
      <c r="QA290" s="43">
        <v>0</v>
      </c>
      <c r="QB290" s="43">
        <v>0</v>
      </c>
      <c r="QC290" s="43">
        <v>2862493596</v>
      </c>
      <c r="QD290" s="43">
        <v>0</v>
      </c>
      <c r="QE290" s="43">
        <v>146546543</v>
      </c>
      <c r="QF290" s="43">
        <v>42232297</v>
      </c>
      <c r="QG290" s="43">
        <v>1</v>
      </c>
      <c r="QH290" s="43">
        <v>0</v>
      </c>
      <c r="QI290" s="43">
        <v>262848293</v>
      </c>
      <c r="QJ290" s="43">
        <v>0</v>
      </c>
      <c r="QK290" s="43">
        <v>0</v>
      </c>
      <c r="QL290" s="43">
        <v>10434528884</v>
      </c>
      <c r="QM290" s="43">
        <v>0</v>
      </c>
      <c r="QN290" s="43">
        <v>0</v>
      </c>
      <c r="QO290" s="43">
        <v>3093138156500</v>
      </c>
      <c r="QP290" s="43">
        <v>506575207391</v>
      </c>
      <c r="QQ290" s="43">
        <v>10178023360</v>
      </c>
      <c r="QR290" s="43">
        <v>519522730</v>
      </c>
      <c r="QS290" s="43">
        <v>658500630</v>
      </c>
      <c r="QT290" s="43">
        <v>9000000000</v>
      </c>
      <c r="QU290" s="43">
        <v>9000000000</v>
      </c>
      <c r="QV290" s="43">
        <v>0</v>
      </c>
      <c r="QW290" s="43">
        <v>10349791498</v>
      </c>
      <c r="QX290" s="43">
        <v>10341479328</v>
      </c>
      <c r="QY290" s="43">
        <v>8312170</v>
      </c>
      <c r="QZ290" s="43">
        <v>341565716259</v>
      </c>
      <c r="RA290" s="43">
        <v>144481676274</v>
      </c>
      <c r="RB290" s="43">
        <v>77946568200</v>
      </c>
      <c r="RC290" s="43">
        <v>0</v>
      </c>
      <c r="RD290" s="43">
        <v>0</v>
      </c>
      <c r="RE290" s="43">
        <v>0</v>
      </c>
      <c r="RF290" s="43">
        <v>77946568200</v>
      </c>
      <c r="RG290" s="43">
        <v>0</v>
      </c>
      <c r="RH290" s="43">
        <v>77946568200</v>
      </c>
      <c r="RI290" s="43">
        <v>2508616380909</v>
      </c>
      <c r="RJ290" s="43">
        <v>94915780835</v>
      </c>
      <c r="RK290" s="43">
        <v>94915780835</v>
      </c>
      <c r="RL290" s="43">
        <v>54815100000</v>
      </c>
      <c r="RM290" s="43">
        <v>2341690054</v>
      </c>
      <c r="RN290" s="43">
        <v>1292283916</v>
      </c>
      <c r="RO290" s="43">
        <v>21630000</v>
      </c>
      <c r="RP290" s="43">
        <v>0</v>
      </c>
      <c r="RQ290" s="43">
        <v>0</v>
      </c>
      <c r="RR290" s="43">
        <v>0</v>
      </c>
      <c r="RS290" s="43">
        <v>0</v>
      </c>
      <c r="RT290" s="43">
        <v>355029515</v>
      </c>
      <c r="RU290" s="43">
        <v>0</v>
      </c>
      <c r="RV290" s="43">
        <v>42823186</v>
      </c>
      <c r="RW290" s="43">
        <v>32139169</v>
      </c>
      <c r="RX290" s="43">
        <v>0</v>
      </c>
      <c r="RY290" s="43">
        <v>12271194</v>
      </c>
      <c r="RZ290" s="43">
        <v>0</v>
      </c>
      <c r="SA290" s="43">
        <v>0</v>
      </c>
      <c r="SB290" s="43">
        <v>0</v>
      </c>
      <c r="SC290" s="43">
        <v>0</v>
      </c>
      <c r="SD290" s="43">
        <v>0</v>
      </c>
      <c r="SE290" s="43">
        <v>0</v>
      </c>
      <c r="SF290" s="43">
        <v>0</v>
      </c>
      <c r="SG290" s="43">
        <v>1</v>
      </c>
      <c r="SH290" s="43">
        <v>156447090</v>
      </c>
      <c r="SI290" s="43">
        <v>91501285</v>
      </c>
      <c r="SJ290" s="43">
        <v>0</v>
      </c>
      <c r="SK290" s="43">
        <v>21511267926</v>
      </c>
      <c r="SL290" s="43">
        <v>21511267926</v>
      </c>
      <c r="SM290" s="43">
        <v>0</v>
      </c>
      <c r="SN290" s="43">
        <v>1</v>
      </c>
      <c r="SO290" s="43">
        <v>0</v>
      </c>
      <c r="SP290" s="43">
        <v>0</v>
      </c>
      <c r="SQ290" s="43">
        <v>0</v>
      </c>
      <c r="SR290" s="43">
        <v>1</v>
      </c>
      <c r="SS290" s="43">
        <v>545900000</v>
      </c>
      <c r="ST290" s="43">
        <v>0</v>
      </c>
      <c r="SU290" s="43">
        <v>0</v>
      </c>
      <c r="SV290" s="43">
        <v>1</v>
      </c>
      <c r="SW290" s="43">
        <v>0</v>
      </c>
      <c r="SX290" s="43">
        <v>0</v>
      </c>
      <c r="SY290" s="43">
        <v>2844042</v>
      </c>
      <c r="SZ290" s="43">
        <v>0</v>
      </c>
      <c r="TA290" s="43">
        <v>13694853454</v>
      </c>
      <c r="TB290" s="43">
        <v>0</v>
      </c>
      <c r="TC290" s="43">
        <v>0</v>
      </c>
      <c r="TD290" s="43">
        <v>0</v>
      </c>
      <c r="TE290" s="43">
        <v>0</v>
      </c>
      <c r="TF290" s="43">
        <v>0</v>
      </c>
      <c r="TG290" s="43">
        <v>0</v>
      </c>
      <c r="TH290" s="43">
        <v>0</v>
      </c>
      <c r="TI290" s="30">
        <v>3655603970</v>
      </c>
      <c r="TJ290" s="30">
        <v>908695433426</v>
      </c>
      <c r="TK290" s="43">
        <v>1012861370587</v>
      </c>
      <c r="TL290" s="43">
        <v>496237209364</v>
      </c>
      <c r="TM290" s="43">
        <v>1704937160</v>
      </c>
      <c r="TN290" s="43">
        <v>1704937160</v>
      </c>
      <c r="TO290" s="43">
        <v>0</v>
      </c>
      <c r="TP290" s="43">
        <v>1</v>
      </c>
      <c r="TQ290" s="43">
        <v>1</v>
      </c>
      <c r="TR290" s="43">
        <v>0</v>
      </c>
      <c r="TS290" s="43">
        <v>412458224062</v>
      </c>
      <c r="TT290" s="43"/>
      <c r="TU290" s="43">
        <v>1400839229487</v>
      </c>
      <c r="TV290" s="43">
        <v>1</v>
      </c>
      <c r="TW290" s="43">
        <v>505439561</v>
      </c>
      <c r="TX290" s="43">
        <v>6618038</v>
      </c>
      <c r="TY290" s="43">
        <v>327171887</v>
      </c>
      <c r="TZ290" s="43">
        <v>0</v>
      </c>
      <c r="UA290" s="43">
        <v>0</v>
      </c>
      <c r="UB290" s="43">
        <v>1400000000000</v>
      </c>
      <c r="UC290" s="43">
        <v>1080000000000</v>
      </c>
      <c r="UD290" s="43">
        <v>320000000000</v>
      </c>
      <c r="UE290" s="43">
        <v>0</v>
      </c>
      <c r="UF290" s="43">
        <v>0</v>
      </c>
      <c r="UG290" s="43">
        <v>5863675611962</v>
      </c>
      <c r="UH290" s="1" t="s">
        <v>141</v>
      </c>
      <c r="UI290" s="2"/>
    </row>
    <row r="291" spans="1:555">
      <c r="A291" s="733"/>
      <c r="B291" s="65">
        <v>2015</v>
      </c>
      <c r="C291" s="43">
        <v>2378366581213</v>
      </c>
      <c r="D291" s="43">
        <v>1188289361919</v>
      </c>
      <c r="E291" s="43">
        <v>1023866183948</v>
      </c>
      <c r="F291" s="43">
        <v>151548201</v>
      </c>
      <c r="G291" s="43">
        <v>11345605</v>
      </c>
      <c r="H291" s="43">
        <v>496266269321</v>
      </c>
      <c r="I291" s="43">
        <v>429164489814</v>
      </c>
      <c r="J291" s="43">
        <v>62144352109</v>
      </c>
      <c r="K291" s="43">
        <v>4957427398</v>
      </c>
      <c r="L291" s="43">
        <v>39895553565</v>
      </c>
      <c r="M291" s="43">
        <v>403397876720</v>
      </c>
      <c r="N291" s="43">
        <v>399363897953</v>
      </c>
      <c r="O291" s="43">
        <v>4033978767</v>
      </c>
      <c r="P291" s="43">
        <v>16014333807</v>
      </c>
      <c r="Q291" s="43">
        <v>40830975057</v>
      </c>
      <c r="R291" s="43">
        <v>27298281672</v>
      </c>
      <c r="S291" s="43">
        <v>164423177971</v>
      </c>
      <c r="T291" s="43">
        <v>40208150570</v>
      </c>
      <c r="U291" s="43">
        <v>53068305000</v>
      </c>
      <c r="V291" s="43">
        <v>93276455570</v>
      </c>
      <c r="W291" s="43">
        <v>1648740563</v>
      </c>
      <c r="X291" s="43">
        <v>16227426478</v>
      </c>
      <c r="Y291" s="43">
        <v>1659346429</v>
      </c>
      <c r="Z291" s="43">
        <v>165934643</v>
      </c>
      <c r="AA291" s="43">
        <v>1493411786</v>
      </c>
      <c r="AB291" s="43">
        <v>1440053045</v>
      </c>
      <c r="AC291" s="43">
        <v>175462509</v>
      </c>
      <c r="AD291" s="43">
        <v>44785021177</v>
      </c>
      <c r="AE291" s="43">
        <v>5189922443</v>
      </c>
      <c r="AF291" s="43">
        <v>4086031758</v>
      </c>
      <c r="AG291" s="43">
        <v>1103890685</v>
      </c>
      <c r="AH291" s="43">
        <v>20749757</v>
      </c>
      <c r="AI291" s="43">
        <v>1190077219294</v>
      </c>
      <c r="AJ291" s="43">
        <v>7647796338</v>
      </c>
      <c r="AK291" s="43">
        <v>1476405919</v>
      </c>
      <c r="AL291" s="43">
        <v>12662762</v>
      </c>
      <c r="AM291" s="43">
        <v>4851046731</v>
      </c>
      <c r="AN291" s="43">
        <v>1307680926</v>
      </c>
      <c r="AO291" s="43">
        <v>16035402765</v>
      </c>
      <c r="AP291" s="43">
        <v>15638583955</v>
      </c>
      <c r="AQ291" s="43">
        <v>12739957</v>
      </c>
      <c r="AR291" s="43">
        <v>252831285</v>
      </c>
      <c r="AS291" s="43">
        <v>1029026</v>
      </c>
      <c r="AT291" s="43">
        <v>70107527</v>
      </c>
      <c r="AU291" s="43">
        <v>59611015</v>
      </c>
      <c r="AV291" s="43">
        <v>0</v>
      </c>
      <c r="AW291" s="43">
        <v>0</v>
      </c>
      <c r="AX291" s="43">
        <v>500000</v>
      </c>
      <c r="AY291" s="43">
        <v>0</v>
      </c>
      <c r="AZ291" s="43">
        <v>0</v>
      </c>
      <c r="BA291" s="43">
        <v>0</v>
      </c>
      <c r="BB291" s="43">
        <v>0</v>
      </c>
      <c r="BC291" s="43">
        <v>0</v>
      </c>
      <c r="BD291" s="43">
        <v>63631947634</v>
      </c>
      <c r="BE291" s="43">
        <v>13950701</v>
      </c>
      <c r="BF291" s="43">
        <v>40889408304</v>
      </c>
      <c r="BG291" s="43">
        <v>15914280229</v>
      </c>
      <c r="BH291" s="43">
        <v>3686318</v>
      </c>
      <c r="BI291" s="43">
        <v>1271593</v>
      </c>
      <c r="BJ291" s="43">
        <v>1</v>
      </c>
      <c r="BK291" s="43">
        <v>1106017082</v>
      </c>
      <c r="BL291" s="43">
        <v>68135602</v>
      </c>
      <c r="BM291" s="43">
        <v>1</v>
      </c>
      <c r="BN291" s="43">
        <v>111394500</v>
      </c>
      <c r="BO291" s="43">
        <v>39296196</v>
      </c>
      <c r="BP291" s="43">
        <v>1</v>
      </c>
      <c r="BQ291" s="43">
        <v>28448287</v>
      </c>
      <c r="BR291" s="43">
        <v>2196247273</v>
      </c>
      <c r="BS291" s="43">
        <v>3259811546</v>
      </c>
      <c r="BT291" s="43">
        <v>2382803417</v>
      </c>
      <c r="BU291" s="43">
        <v>74051454</v>
      </c>
      <c r="BV291" s="43">
        <v>1</v>
      </c>
      <c r="BW291" s="43">
        <v>1791321</v>
      </c>
      <c r="BX291" s="43">
        <v>1</v>
      </c>
      <c r="BY291" s="43">
        <v>2306960638</v>
      </c>
      <c r="BZ291" s="43">
        <v>1</v>
      </c>
      <c r="CA291" s="43"/>
      <c r="CB291" s="43"/>
      <c r="CC291" s="43">
        <v>89055106514</v>
      </c>
      <c r="CD291" s="43">
        <v>0</v>
      </c>
      <c r="CE291" s="43">
        <v>67708041823</v>
      </c>
      <c r="CF291" s="43">
        <v>1455411495</v>
      </c>
      <c r="CG291" s="43">
        <v>33119262003</v>
      </c>
      <c r="CH291" s="43">
        <v>1933783066</v>
      </c>
      <c r="CI291" s="43">
        <v>236028173</v>
      </c>
      <c r="CJ291" s="43">
        <v>17844202</v>
      </c>
      <c r="CK291" s="43">
        <v>72795248</v>
      </c>
      <c r="CL291" s="43">
        <v>49261686</v>
      </c>
      <c r="CM291" s="43">
        <v>9523985</v>
      </c>
      <c r="CN291" s="43">
        <v>9979927</v>
      </c>
      <c r="CO291" s="43">
        <v>2207933</v>
      </c>
      <c r="CP291" s="43">
        <v>74415192</v>
      </c>
      <c r="CQ291" s="43">
        <v>0</v>
      </c>
      <c r="CR291" s="43">
        <v>0</v>
      </c>
      <c r="CS291" s="43">
        <v>28125278935</v>
      </c>
      <c r="CT291" s="43">
        <v>9313111497</v>
      </c>
      <c r="CU291" s="43">
        <v>1</v>
      </c>
      <c r="CV291" s="43">
        <v>477568078</v>
      </c>
      <c r="CW291" s="43">
        <v>177701075</v>
      </c>
      <c r="CX291" s="43">
        <v>8605421</v>
      </c>
      <c r="CY291" s="43">
        <v>1</v>
      </c>
      <c r="CZ291" s="43">
        <v>17722432782</v>
      </c>
      <c r="DA291" s="43">
        <v>15634022722</v>
      </c>
      <c r="DB291" s="43">
        <v>1848875959</v>
      </c>
      <c r="DC291" s="43">
        <v>0</v>
      </c>
      <c r="DD291" s="43">
        <v>239534101</v>
      </c>
      <c r="DE291" s="43">
        <v>1</v>
      </c>
      <c r="DF291" s="43">
        <v>285789320</v>
      </c>
      <c r="DG291" s="43">
        <v>140070759</v>
      </c>
      <c r="DH291" s="43">
        <v>188510215</v>
      </c>
      <c r="DI291" s="43">
        <v>45935111</v>
      </c>
      <c r="DJ291" s="43">
        <v>0</v>
      </c>
      <c r="DK291" s="43">
        <v>45935111</v>
      </c>
      <c r="DL291" s="43">
        <v>0</v>
      </c>
      <c r="DM291" s="43">
        <v>3737181783</v>
      </c>
      <c r="DN291" s="43">
        <v>374938957</v>
      </c>
      <c r="DO291" s="43">
        <v>88150679</v>
      </c>
      <c r="DP291" s="43">
        <v>13069070</v>
      </c>
      <c r="DQ291" s="43">
        <v>75081609</v>
      </c>
      <c r="DR291" s="43">
        <v>3107293196</v>
      </c>
      <c r="DS291" s="43">
        <v>213675472</v>
      </c>
      <c r="DT291" s="43">
        <v>194528663</v>
      </c>
      <c r="DU291" s="43">
        <v>17597900</v>
      </c>
      <c r="DV291" s="43">
        <v>1548909</v>
      </c>
      <c r="DW291" s="43">
        <v>83279846</v>
      </c>
      <c r="DX291" s="43">
        <v>18371074</v>
      </c>
      <c r="DY291" s="43">
        <v>1781488</v>
      </c>
      <c r="DZ291" s="43">
        <v>0</v>
      </c>
      <c r="EA291" s="43">
        <v>63127284</v>
      </c>
      <c r="EB291" s="43">
        <v>0</v>
      </c>
      <c r="EC291" s="43">
        <v>930888211</v>
      </c>
      <c r="ED291" s="43">
        <v>455161</v>
      </c>
      <c r="EE291" s="43">
        <v>930245302</v>
      </c>
      <c r="EF291" s="43">
        <v>187748</v>
      </c>
      <c r="EG291" s="43">
        <v>384180715</v>
      </c>
      <c r="EH291" s="43">
        <v>378520883</v>
      </c>
      <c r="EI291" s="43">
        <v>5541444</v>
      </c>
      <c r="EJ291" s="43">
        <v>118388</v>
      </c>
      <c r="EK291" s="43">
        <v>569113986</v>
      </c>
      <c r="EL291" s="43">
        <v>687412</v>
      </c>
      <c r="EM291" s="43">
        <v>7124797</v>
      </c>
      <c r="EN291" s="43">
        <v>344656632</v>
      </c>
      <c r="EO291" s="43">
        <v>22222520</v>
      </c>
      <c r="EP291" s="43">
        <v>3353456</v>
      </c>
      <c r="EQ291" s="43">
        <v>101875</v>
      </c>
      <c r="ER291" s="43">
        <v>603400</v>
      </c>
      <c r="ES291" s="43">
        <v>11044466</v>
      </c>
      <c r="ET291" s="43">
        <v>7119323</v>
      </c>
      <c r="EU291" s="43">
        <v>41203373</v>
      </c>
      <c r="EV291" s="43">
        <v>19581664</v>
      </c>
      <c r="EW291" s="43">
        <v>489021840</v>
      </c>
      <c r="EX291" s="43">
        <v>0</v>
      </c>
      <c r="EY291" s="43">
        <v>10468938</v>
      </c>
      <c r="EZ291" s="43">
        <v>406324871</v>
      </c>
      <c r="FA291" s="43">
        <v>72228031</v>
      </c>
      <c r="FB291" s="43">
        <v>1</v>
      </c>
      <c r="FC291" s="43">
        <v>1656727</v>
      </c>
      <c r="FD291" s="43">
        <v>0</v>
      </c>
      <c r="FE291" s="43">
        <v>0</v>
      </c>
      <c r="FF291" s="43">
        <v>0</v>
      </c>
      <c r="FG291" s="43">
        <v>166798951</v>
      </c>
      <c r="FH291" s="43">
        <v>14870907</v>
      </c>
      <c r="FI291" s="43">
        <v>0</v>
      </c>
      <c r="FJ291" s="43">
        <v>128882460</v>
      </c>
      <c r="FK291" s="43">
        <v>32284452</v>
      </c>
      <c r="FL291" s="43">
        <v>0</v>
      </c>
      <c r="FM291" s="43">
        <v>0</v>
      </c>
      <c r="FN291" s="43">
        <v>0</v>
      </c>
      <c r="FO291" s="43">
        <v>96598008</v>
      </c>
      <c r="FP291" s="43">
        <v>23045584</v>
      </c>
      <c r="FQ291" s="43">
        <v>0</v>
      </c>
      <c r="FR291" s="43">
        <v>2647739329</v>
      </c>
      <c r="FS291" s="43">
        <v>1220104068</v>
      </c>
      <c r="FT291" s="43">
        <v>1877762</v>
      </c>
      <c r="FU291" s="43">
        <v>361390493</v>
      </c>
      <c r="FV291" s="43">
        <v>574674212</v>
      </c>
      <c r="FW291" s="43">
        <v>379356121</v>
      </c>
      <c r="FX291" s="43">
        <v>195318091</v>
      </c>
      <c r="FY291" s="43">
        <v>1</v>
      </c>
      <c r="FZ291" s="43">
        <v>2697623</v>
      </c>
      <c r="GA291" s="43">
        <v>210163208</v>
      </c>
      <c r="GB291" s="43">
        <v>69300769</v>
      </c>
      <c r="GC291" s="43">
        <v>51041463</v>
      </c>
      <c r="GD291" s="43">
        <v>0</v>
      </c>
      <c r="GE291" s="43">
        <v>51041463</v>
      </c>
      <c r="GF291" s="43">
        <v>0</v>
      </c>
      <c r="GG291" s="43">
        <v>2059172</v>
      </c>
      <c r="GH291" s="43">
        <v>15823200</v>
      </c>
      <c r="GI291" s="43">
        <v>577899992</v>
      </c>
      <c r="GJ291" s="43">
        <v>577899992</v>
      </c>
      <c r="GK291" s="43">
        <v>0</v>
      </c>
      <c r="GL291" s="43">
        <v>780811434</v>
      </c>
      <c r="GM291" s="43">
        <v>81880089</v>
      </c>
      <c r="GN291" s="43">
        <v>24852165</v>
      </c>
      <c r="GO291" s="43">
        <v>5665348</v>
      </c>
      <c r="GP291" s="43">
        <v>1</v>
      </c>
      <c r="GQ291" s="43">
        <v>529581586</v>
      </c>
      <c r="GR291" s="43">
        <v>678934</v>
      </c>
      <c r="GS291" s="43">
        <v>0</v>
      </c>
      <c r="GT291" s="43">
        <v>138153311</v>
      </c>
      <c r="GU291" s="43">
        <v>108489301720</v>
      </c>
      <c r="GV291" s="43">
        <v>0</v>
      </c>
      <c r="GW291" s="43">
        <v>0</v>
      </c>
      <c r="GX291" s="43">
        <v>0</v>
      </c>
      <c r="GY291" s="43">
        <v>0</v>
      </c>
      <c r="GZ291" s="43">
        <v>20762626455</v>
      </c>
      <c r="HA291" s="43">
        <v>587648</v>
      </c>
      <c r="HB291" s="43">
        <v>0</v>
      </c>
      <c r="HC291" s="43">
        <v>1</v>
      </c>
      <c r="HD291" s="43">
        <v>20778077249</v>
      </c>
      <c r="HE291" s="43">
        <v>0</v>
      </c>
      <c r="HF291" s="43">
        <v>25953191623</v>
      </c>
      <c r="HG291" s="43">
        <v>33630094045</v>
      </c>
      <c r="HH291" s="30">
        <f t="shared" si="171"/>
        <v>4292432558</v>
      </c>
      <c r="HI291" s="30">
        <f t="shared" si="172"/>
        <v>594584473</v>
      </c>
      <c r="HJ291" s="43">
        <v>4292432558</v>
      </c>
      <c r="HK291" s="43">
        <v>594584473</v>
      </c>
      <c r="HL291" s="43">
        <v>0</v>
      </c>
      <c r="HM291" s="43"/>
      <c r="HN291" s="43"/>
      <c r="HO291" s="43"/>
      <c r="HP291" s="43">
        <v>2649767936</v>
      </c>
      <c r="HQ291" s="43">
        <v>39405134</v>
      </c>
      <c r="HR291" s="43">
        <v>61494697</v>
      </c>
      <c r="HS291" s="43">
        <v>244322955</v>
      </c>
      <c r="HT291" s="43">
        <v>2304545150</v>
      </c>
      <c r="HU291" s="43">
        <v>0</v>
      </c>
      <c r="HV291" s="43">
        <v>0</v>
      </c>
      <c r="HW291" s="43">
        <v>0</v>
      </c>
      <c r="HX291" s="43">
        <f t="shared" si="173"/>
        <v>4292432558</v>
      </c>
      <c r="HY291" s="43">
        <f t="shared" si="174"/>
        <v>594584473</v>
      </c>
      <c r="HZ291" s="43">
        <v>826596654351</v>
      </c>
      <c r="IA291" s="43">
        <v>759939337821</v>
      </c>
      <c r="IB291" s="43">
        <v>736007635584</v>
      </c>
      <c r="IC291" s="43">
        <v>0</v>
      </c>
      <c r="ID291" s="43">
        <v>0</v>
      </c>
      <c r="IE291" s="43">
        <v>23974131068</v>
      </c>
      <c r="IF291" s="43">
        <v>0</v>
      </c>
      <c r="IG291" s="43">
        <v>596642587628</v>
      </c>
      <c r="IH291" s="43">
        <v>556388134131</v>
      </c>
      <c r="II291" s="43">
        <v>0</v>
      </c>
      <c r="IJ291" s="43">
        <v>16280322429</v>
      </c>
      <c r="IK291" s="43">
        <v>0</v>
      </c>
      <c r="IL291" s="43">
        <v>47349798985</v>
      </c>
      <c r="IM291" s="43">
        <v>20951937157</v>
      </c>
      <c r="IN291" s="43">
        <v>4208871021</v>
      </c>
      <c r="IO291" s="43">
        <v>3156653266</v>
      </c>
      <c r="IP291" s="43">
        <v>39984274698</v>
      </c>
      <c r="IQ291" s="43">
        <v>3814285884</v>
      </c>
      <c r="IR291" s="43">
        <v>1779202202</v>
      </c>
      <c r="IS291" s="43">
        <v>339047634</v>
      </c>
      <c r="IT291" s="43">
        <v>254285726</v>
      </c>
      <c r="IU291" s="43">
        <v>3220952524</v>
      </c>
      <c r="IV291" s="43">
        <v>2807862534</v>
      </c>
      <c r="IW291" s="43">
        <v>220862345</v>
      </c>
      <c r="IX291" s="43">
        <v>41855572011</v>
      </c>
      <c r="IY291" s="43">
        <v>0</v>
      </c>
      <c r="IZ291" s="43">
        <v>0</v>
      </c>
      <c r="JA291" s="43">
        <v>0</v>
      </c>
      <c r="JB291" s="43">
        <v>18554145888</v>
      </c>
      <c r="JC291" s="43">
        <v>22000000</v>
      </c>
      <c r="JD291" s="43">
        <v>0</v>
      </c>
      <c r="JE291" s="43">
        <v>0</v>
      </c>
      <c r="JF291" s="43">
        <v>0</v>
      </c>
      <c r="JG291" s="43">
        <v>1088180949</v>
      </c>
      <c r="JH291" s="43">
        <v>0</v>
      </c>
      <c r="JI291" s="43">
        <v>0</v>
      </c>
      <c r="JJ291" s="43">
        <v>921200001</v>
      </c>
      <c r="JK291" s="43">
        <v>1</v>
      </c>
      <c r="JL291" s="43"/>
      <c r="JM291" s="43">
        <v>23931702237</v>
      </c>
      <c r="JN291" s="43">
        <v>1</v>
      </c>
      <c r="JO291" s="43">
        <v>23900000000</v>
      </c>
      <c r="JP291" s="43">
        <v>36235232336</v>
      </c>
      <c r="JQ291" s="43">
        <v>238816877</v>
      </c>
      <c r="JR291" s="43">
        <v>28865729232</v>
      </c>
      <c r="JS291" s="43">
        <v>0</v>
      </c>
      <c r="JT291" s="43">
        <v>0</v>
      </c>
      <c r="JU291" s="43">
        <v>0</v>
      </c>
      <c r="JV291" s="43">
        <v>206001180</v>
      </c>
      <c r="JW291" s="43">
        <v>0</v>
      </c>
      <c r="JX291" s="43">
        <v>0</v>
      </c>
      <c r="JY291" s="43">
        <v>0</v>
      </c>
      <c r="JZ291" s="43">
        <v>0</v>
      </c>
      <c r="KA291" s="43">
        <v>0</v>
      </c>
      <c r="KB291" s="43">
        <v>1678136580</v>
      </c>
      <c r="KC291" s="43">
        <v>0</v>
      </c>
      <c r="KD291" s="43">
        <v>0</v>
      </c>
      <c r="KE291" s="43">
        <v>0</v>
      </c>
      <c r="KF291" s="43">
        <v>0</v>
      </c>
      <c r="KG291" s="43">
        <v>0</v>
      </c>
      <c r="KH291" s="43">
        <v>0</v>
      </c>
      <c r="KI291" s="43">
        <v>5221242857</v>
      </c>
      <c r="KJ291" s="43">
        <v>0</v>
      </c>
      <c r="KK291" s="43">
        <v>0</v>
      </c>
      <c r="KL291" s="43">
        <v>0</v>
      </c>
      <c r="KM291" s="43">
        <v>30422084194</v>
      </c>
      <c r="KN291" s="43">
        <v>16654964359</v>
      </c>
      <c r="KO291" s="43">
        <v>411193089</v>
      </c>
      <c r="KP291" s="43">
        <v>26537485</v>
      </c>
      <c r="KQ291" s="43">
        <v>0</v>
      </c>
      <c r="KR291" s="43">
        <v>0</v>
      </c>
      <c r="KS291" s="43">
        <v>24132498</v>
      </c>
      <c r="KT291" s="43">
        <v>48670002</v>
      </c>
      <c r="KU291" s="43">
        <v>0</v>
      </c>
      <c r="KV291" s="43">
        <v>898337192</v>
      </c>
      <c r="KW291" s="43">
        <v>0</v>
      </c>
      <c r="KX291" s="43">
        <v>14524061</v>
      </c>
      <c r="KY291" s="43">
        <v>73608927</v>
      </c>
      <c r="KZ291" s="43">
        <v>90063303</v>
      </c>
      <c r="LA291" s="43">
        <v>146240311</v>
      </c>
      <c r="LB291" s="43">
        <v>39932281</v>
      </c>
      <c r="LC291" s="43">
        <v>84697516</v>
      </c>
      <c r="LD291" s="43">
        <v>2851592848</v>
      </c>
      <c r="LE291" s="43">
        <v>3497274</v>
      </c>
      <c r="LF291" s="43">
        <v>18780455</v>
      </c>
      <c r="LG291" s="43">
        <v>0</v>
      </c>
      <c r="LH291" s="43">
        <v>88856900</v>
      </c>
      <c r="LI291" s="43">
        <v>320668698</v>
      </c>
      <c r="LJ291" s="43">
        <v>274545</v>
      </c>
      <c r="LK291" s="43">
        <v>5452781</v>
      </c>
      <c r="LL291" s="43">
        <v>126035</v>
      </c>
      <c r="LM291" s="43">
        <v>20550766</v>
      </c>
      <c r="LN291" s="43">
        <v>101470314</v>
      </c>
      <c r="LO291" s="43">
        <v>466247352</v>
      </c>
      <c r="LP291" s="43">
        <v>2179212</v>
      </c>
      <c r="LQ291" s="43">
        <v>1304480384</v>
      </c>
      <c r="LR291" s="43">
        <v>11517963</v>
      </c>
      <c r="LS291" s="43">
        <v>1388080776</v>
      </c>
      <c r="LT291" s="43">
        <v>0</v>
      </c>
      <c r="LU291" s="43">
        <v>2138825310</v>
      </c>
      <c r="LV291" s="43">
        <v>3755703</v>
      </c>
      <c r="LW291" s="43">
        <v>67644866</v>
      </c>
      <c r="LX291" s="43">
        <v>17013861</v>
      </c>
      <c r="LY291" s="43">
        <v>97592</v>
      </c>
      <c r="LZ291" s="43">
        <v>169254339</v>
      </c>
      <c r="MA291" s="43">
        <v>443717806</v>
      </c>
      <c r="MB291" s="43">
        <v>543370712</v>
      </c>
      <c r="MC291" s="43">
        <v>0</v>
      </c>
      <c r="MD291" s="43">
        <v>0</v>
      </c>
      <c r="ME291" s="43">
        <v>280804939</v>
      </c>
      <c r="MF291" s="43">
        <v>0</v>
      </c>
      <c r="MG291" s="43">
        <v>0</v>
      </c>
      <c r="MH291" s="43">
        <v>202771007</v>
      </c>
      <c r="MI291" s="43">
        <v>1563236</v>
      </c>
      <c r="MJ291" s="43">
        <v>44236931</v>
      </c>
      <c r="MK291" s="43">
        <v>0</v>
      </c>
      <c r="ML291" s="43">
        <v>0</v>
      </c>
      <c r="MM291" s="43">
        <v>0</v>
      </c>
      <c r="MN291" s="43">
        <v>0</v>
      </c>
      <c r="MO291" s="43">
        <v>0</v>
      </c>
      <c r="MP291" s="43">
        <v>0</v>
      </c>
      <c r="MQ291" s="43">
        <v>2099308508</v>
      </c>
      <c r="MR291" s="43">
        <v>1</v>
      </c>
      <c r="MS291" s="43">
        <v>510125362973</v>
      </c>
      <c r="MT291" s="43">
        <v>446241011177</v>
      </c>
      <c r="MU291" s="43">
        <v>415742316139</v>
      </c>
      <c r="MV291" s="43">
        <v>187076587137</v>
      </c>
      <c r="MW291" s="43">
        <v>185231543849</v>
      </c>
      <c r="MX291" s="43">
        <v>1</v>
      </c>
      <c r="MY291" s="43">
        <v>1845043287</v>
      </c>
      <c r="MZ291" s="43">
        <v>149535568738</v>
      </c>
      <c r="NA291" s="43">
        <v>11384700791</v>
      </c>
      <c r="NB291" s="43">
        <v>11384700790</v>
      </c>
      <c r="NC291" s="43">
        <v>1</v>
      </c>
      <c r="ND291" s="43">
        <v>138150867947</v>
      </c>
      <c r="NE291" s="43">
        <v>138150867946</v>
      </c>
      <c r="NF291" s="43">
        <v>1</v>
      </c>
      <c r="NG291" s="43">
        <v>0</v>
      </c>
      <c r="NH291" s="43">
        <v>63427737767</v>
      </c>
      <c r="NI291" s="43">
        <v>15702422497</v>
      </c>
      <c r="NJ291" s="43">
        <v>3925605625</v>
      </c>
      <c r="NK291" s="43">
        <v>11776816872</v>
      </c>
      <c r="NL291" s="43">
        <v>0</v>
      </c>
      <c r="NM291" s="43">
        <v>30498695038</v>
      </c>
      <c r="NN291" s="43">
        <v>29502280549</v>
      </c>
      <c r="NO291" s="43">
        <v>0</v>
      </c>
      <c r="NP291" s="43">
        <v>252133933</v>
      </c>
      <c r="NQ291" s="43">
        <v>7897581</v>
      </c>
      <c r="NR291" s="43">
        <v>0</v>
      </c>
      <c r="NS291" s="43">
        <v>379635</v>
      </c>
      <c r="NT291" s="43">
        <v>996414489</v>
      </c>
      <c r="NU291" s="43">
        <v>614603707</v>
      </c>
      <c r="NV291" s="43">
        <v>0</v>
      </c>
      <c r="NW291" s="43">
        <v>0</v>
      </c>
      <c r="NX291" s="43">
        <v>0</v>
      </c>
      <c r="NY291" s="43">
        <v>0</v>
      </c>
      <c r="NZ291" s="43">
        <v>0</v>
      </c>
      <c r="OA291" s="43">
        <v>17813146447</v>
      </c>
      <c r="OB291" s="43">
        <v>17023206025</v>
      </c>
      <c r="OC291" s="43">
        <v>2</v>
      </c>
      <c r="OD291" s="43">
        <v>1</v>
      </c>
      <c r="OE291" s="43">
        <v>1</v>
      </c>
      <c r="OF291" s="43">
        <v>17023206023</v>
      </c>
      <c r="OG291" s="43">
        <v>0</v>
      </c>
      <c r="OH291" s="43">
        <v>17023206023</v>
      </c>
      <c r="OI291" s="43">
        <v>0</v>
      </c>
      <c r="OJ291" s="43">
        <v>789940422</v>
      </c>
      <c r="OK291" s="43">
        <v>601913042</v>
      </c>
      <c r="OL291" s="43">
        <v>601913042</v>
      </c>
      <c r="OM291" s="43">
        <v>458775609</v>
      </c>
      <c r="ON291" s="43">
        <v>0</v>
      </c>
      <c r="OO291" s="43">
        <v>188027380</v>
      </c>
      <c r="OP291" s="43">
        <v>15580398</v>
      </c>
      <c r="OQ291" s="43">
        <v>0</v>
      </c>
      <c r="OR291" s="43">
        <v>0</v>
      </c>
      <c r="OS291" s="43">
        <v>34629518911</v>
      </c>
      <c r="OT291" s="43">
        <v>17907258972</v>
      </c>
      <c r="OU291" s="43">
        <v>16759055247</v>
      </c>
      <c r="OV291" s="43">
        <v>1116676079</v>
      </c>
      <c r="OW291" s="43">
        <v>15642379168</v>
      </c>
      <c r="OX291" s="43">
        <v>0</v>
      </c>
      <c r="OY291" s="43">
        <v>0</v>
      </c>
      <c r="OZ291" s="43">
        <v>16722259939</v>
      </c>
      <c r="PA291" s="43">
        <v>16053282366</v>
      </c>
      <c r="PB291" s="43">
        <v>0</v>
      </c>
      <c r="PC291" s="43">
        <v>0</v>
      </c>
      <c r="PD291" s="43">
        <v>0</v>
      </c>
      <c r="PE291" s="43">
        <v>0</v>
      </c>
      <c r="PF291" s="43">
        <v>0</v>
      </c>
      <c r="PG291" s="43">
        <v>0</v>
      </c>
      <c r="PH291" s="43">
        <v>0</v>
      </c>
      <c r="PI291" s="43">
        <v>0</v>
      </c>
      <c r="PJ291" s="43">
        <v>0</v>
      </c>
      <c r="PK291" s="43">
        <v>0</v>
      </c>
      <c r="PL291" s="43">
        <v>0</v>
      </c>
      <c r="PM291" s="43">
        <v>668977573</v>
      </c>
      <c r="PN291" s="43">
        <v>370074735</v>
      </c>
      <c r="PO291" s="43">
        <v>0</v>
      </c>
      <c r="PP291" s="43">
        <v>0</v>
      </c>
      <c r="PQ291" s="43">
        <v>0</v>
      </c>
      <c r="PR291" s="43">
        <v>0</v>
      </c>
      <c r="PS291" s="43">
        <v>0</v>
      </c>
      <c r="PT291" s="43">
        <v>0</v>
      </c>
      <c r="PU291" s="43">
        <v>11441686438</v>
      </c>
      <c r="PV291" s="43">
        <v>0</v>
      </c>
      <c r="PW291" s="43">
        <v>0</v>
      </c>
      <c r="PX291" s="43">
        <v>0</v>
      </c>
      <c r="PY291" s="43">
        <v>0</v>
      </c>
      <c r="PZ291" s="43">
        <v>0</v>
      </c>
      <c r="QA291" s="43">
        <v>4925123</v>
      </c>
      <c r="QB291" s="43">
        <v>0</v>
      </c>
      <c r="QC291" s="43">
        <v>3224939911</v>
      </c>
      <c r="QD291" s="43">
        <v>0</v>
      </c>
      <c r="QE291" s="43">
        <v>21898475</v>
      </c>
      <c r="QF291" s="43">
        <v>0</v>
      </c>
      <c r="QG291" s="43">
        <v>0</v>
      </c>
      <c r="QH291" s="43">
        <v>0</v>
      </c>
      <c r="QI291" s="43">
        <v>0</v>
      </c>
      <c r="QJ291" s="43">
        <v>0</v>
      </c>
      <c r="QK291" s="43">
        <v>30642489</v>
      </c>
      <c r="QL291" s="43">
        <v>12007590372</v>
      </c>
      <c r="QM291" s="43">
        <v>1449914355</v>
      </c>
      <c r="QN291" s="43">
        <v>0</v>
      </c>
      <c r="QO291" s="43">
        <v>1711186019999</v>
      </c>
      <c r="QP291" s="43">
        <v>581037103879</v>
      </c>
      <c r="QQ291" s="43">
        <v>823508412</v>
      </c>
      <c r="QR291" s="43">
        <v>535108412</v>
      </c>
      <c r="QS291" s="43">
        <v>288400000</v>
      </c>
      <c r="QT291" s="43">
        <v>0</v>
      </c>
      <c r="QU291" s="43">
        <v>0</v>
      </c>
      <c r="QV291" s="43">
        <v>0</v>
      </c>
      <c r="QW291" s="43">
        <v>10660285243</v>
      </c>
      <c r="QX291" s="43">
        <v>10651723708</v>
      </c>
      <c r="QY291" s="43">
        <v>8561535</v>
      </c>
      <c r="QZ291" s="43">
        <v>415711000226</v>
      </c>
      <c r="RA291" s="43">
        <v>153842309998</v>
      </c>
      <c r="RB291" s="43">
        <v>0</v>
      </c>
      <c r="RC291" s="43">
        <v>0</v>
      </c>
      <c r="RD291" s="43">
        <v>0</v>
      </c>
      <c r="RE291" s="43">
        <v>0</v>
      </c>
      <c r="RF291" s="43">
        <v>0</v>
      </c>
      <c r="RG291" s="43">
        <v>0</v>
      </c>
      <c r="RH291" s="43">
        <v>0</v>
      </c>
      <c r="RI291" s="43">
        <v>1130148916120</v>
      </c>
      <c r="RJ291" s="43">
        <v>114753266334</v>
      </c>
      <c r="RK291" s="43">
        <v>114753266334</v>
      </c>
      <c r="RL291" s="43">
        <v>45489658679</v>
      </c>
      <c r="RM291" s="43">
        <v>2107521048</v>
      </c>
      <c r="RN291" s="43">
        <v>1307793719</v>
      </c>
      <c r="RO291" s="43">
        <v>13598255</v>
      </c>
      <c r="RP291" s="43">
        <v>0</v>
      </c>
      <c r="RQ291" s="43">
        <v>0</v>
      </c>
      <c r="RR291" s="43">
        <v>0</v>
      </c>
      <c r="RS291" s="43">
        <v>0</v>
      </c>
      <c r="RT291" s="43">
        <v>136285457</v>
      </c>
      <c r="RU291" s="43">
        <v>0</v>
      </c>
      <c r="RV291" s="43">
        <v>44107882</v>
      </c>
      <c r="RW291" s="43">
        <v>4011801</v>
      </c>
      <c r="RX291" s="43">
        <v>0</v>
      </c>
      <c r="RY291" s="43">
        <v>0</v>
      </c>
      <c r="RZ291" s="43">
        <v>0</v>
      </c>
      <c r="SA291" s="43">
        <v>0</v>
      </c>
      <c r="SB291" s="43">
        <v>0</v>
      </c>
      <c r="SC291" s="43">
        <v>0</v>
      </c>
      <c r="SD291" s="43">
        <v>0</v>
      </c>
      <c r="SE291" s="43">
        <v>0</v>
      </c>
      <c r="SF291" s="43">
        <v>0</v>
      </c>
      <c r="SG291" s="43">
        <v>0</v>
      </c>
      <c r="SH291" s="43">
        <v>193107510</v>
      </c>
      <c r="SI291" s="43">
        <v>76788202</v>
      </c>
      <c r="SJ291" s="43">
        <v>0</v>
      </c>
      <c r="SK291" s="43">
        <v>13982034305</v>
      </c>
      <c r="SL291" s="43">
        <v>13982034305</v>
      </c>
      <c r="SM291" s="43">
        <v>0</v>
      </c>
      <c r="SN291" s="43">
        <v>1</v>
      </c>
      <c r="SO291" s="43">
        <v>0</v>
      </c>
      <c r="SP291" s="43">
        <v>3772514</v>
      </c>
      <c r="SQ291" s="43">
        <v>9387966</v>
      </c>
      <c r="SR291" s="43">
        <v>1</v>
      </c>
      <c r="SS291" s="43">
        <v>562277000</v>
      </c>
      <c r="ST291" s="43">
        <v>0</v>
      </c>
      <c r="SU291" s="43">
        <v>0</v>
      </c>
      <c r="SV291" s="43">
        <v>0</v>
      </c>
      <c r="SW291" s="43">
        <v>16792822</v>
      </c>
      <c r="SX291" s="43">
        <v>40858266</v>
      </c>
      <c r="SY291" s="43">
        <v>133370253</v>
      </c>
      <c r="SZ291" s="43">
        <v>0</v>
      </c>
      <c r="TA291" s="43">
        <v>36726758593</v>
      </c>
      <c r="TB291" s="43">
        <v>0</v>
      </c>
      <c r="TC291" s="43">
        <v>0</v>
      </c>
      <c r="TD291" s="43">
        <v>0</v>
      </c>
      <c r="TE291" s="43">
        <v>0</v>
      </c>
      <c r="TF291" s="43">
        <v>0</v>
      </c>
      <c r="TG291" s="43">
        <v>0</v>
      </c>
      <c r="TH291" s="43">
        <v>1000000000</v>
      </c>
      <c r="TI291" s="43">
        <v>3428913022</v>
      </c>
      <c r="TJ291" s="43">
        <v>991139061800</v>
      </c>
      <c r="TK291" s="43">
        <v>992925821422</v>
      </c>
      <c r="TL291" s="43">
        <v>540621306436</v>
      </c>
      <c r="TM291" s="43">
        <v>1786759621</v>
      </c>
      <c r="TN291" s="43">
        <v>1786759621</v>
      </c>
      <c r="TO291" s="43">
        <v>0</v>
      </c>
      <c r="TP291" s="43">
        <v>1</v>
      </c>
      <c r="TQ291" s="43">
        <v>1</v>
      </c>
      <c r="TR291" s="43">
        <v>0</v>
      </c>
      <c r="TS291" s="43">
        <v>450517755364</v>
      </c>
      <c r="TT291" s="43">
        <v>0</v>
      </c>
      <c r="TU291" s="43">
        <v>21469828364</v>
      </c>
      <c r="TV291" s="43">
        <v>1</v>
      </c>
      <c r="TW291" s="43">
        <v>520602749</v>
      </c>
      <c r="TX291" s="43">
        <v>1</v>
      </c>
      <c r="TY291" s="43">
        <v>336987044</v>
      </c>
      <c r="TZ291" s="43">
        <v>0</v>
      </c>
      <c r="UA291" s="43">
        <v>0</v>
      </c>
      <c r="UB291" s="43">
        <v>20612238569</v>
      </c>
      <c r="UC291" s="43">
        <v>20612238569</v>
      </c>
      <c r="UD291" s="43">
        <v>0</v>
      </c>
      <c r="UE291" s="43">
        <v>0</v>
      </c>
      <c r="UF291" s="43">
        <v>0</v>
      </c>
      <c r="UG291" s="43">
        <v>4616360408823</v>
      </c>
      <c r="UH291" s="1" t="s">
        <v>141</v>
      </c>
      <c r="UI291" s="2"/>
    </row>
    <row r="292" spans="1:555">
      <c r="A292" s="733"/>
      <c r="B292" s="65">
        <v>2016</v>
      </c>
      <c r="C292" s="43">
        <v>2463661144037</v>
      </c>
      <c r="D292" s="43">
        <v>1261021521140</v>
      </c>
      <c r="E292" s="43">
        <v>1085973572343</v>
      </c>
      <c r="F292" s="43">
        <v>103430834</v>
      </c>
      <c r="G292" s="43">
        <v>11005236</v>
      </c>
      <c r="H292" s="43">
        <v>541176597695</v>
      </c>
      <c r="I292" s="43">
        <v>468496580625</v>
      </c>
      <c r="J292" s="43">
        <v>67268251093</v>
      </c>
      <c r="K292" s="43">
        <v>5411765977</v>
      </c>
      <c r="L292" s="43">
        <v>41092420172</v>
      </c>
      <c r="M292" s="43">
        <v>418792121300</v>
      </c>
      <c r="N292" s="43">
        <v>414604200087</v>
      </c>
      <c r="O292" s="43">
        <v>4187921213</v>
      </c>
      <c r="P292" s="43">
        <v>16494763822</v>
      </c>
      <c r="Q292" s="43">
        <v>42055904309</v>
      </c>
      <c r="R292" s="43">
        <v>26247328975</v>
      </c>
      <c r="S292" s="43">
        <v>175047948797</v>
      </c>
      <c r="T292" s="43">
        <v>42097000507</v>
      </c>
      <c r="U292" s="43">
        <v>57290836000</v>
      </c>
      <c r="V292" s="43">
        <v>99387836507</v>
      </c>
      <c r="W292" s="43">
        <v>1595341976</v>
      </c>
      <c r="X292" s="43">
        <v>16714249273</v>
      </c>
      <c r="Y292" s="43">
        <v>1709126821</v>
      </c>
      <c r="Z292" s="43">
        <v>170912682</v>
      </c>
      <c r="AA292" s="43">
        <v>1538214139</v>
      </c>
      <c r="AB292" s="43">
        <v>1750544826</v>
      </c>
      <c r="AC292" s="43">
        <v>90417315</v>
      </c>
      <c r="AD292" s="43">
        <v>48050595638</v>
      </c>
      <c r="AE292" s="43">
        <v>5345620115</v>
      </c>
      <c r="AF292" s="43">
        <v>4208612710</v>
      </c>
      <c r="AG292" s="43">
        <v>1137007405</v>
      </c>
      <c r="AH292" s="43">
        <v>404216326</v>
      </c>
      <c r="AI292" s="43">
        <v>1202639622897</v>
      </c>
      <c r="AJ292" s="43">
        <v>7434422691</v>
      </c>
      <c r="AK292" s="43">
        <v>1224801913</v>
      </c>
      <c r="AL292" s="43">
        <v>13042645</v>
      </c>
      <c r="AM292" s="43">
        <v>4996578133</v>
      </c>
      <c r="AN292" s="43">
        <v>1200000000</v>
      </c>
      <c r="AO292" s="43">
        <v>22837894223</v>
      </c>
      <c r="AP292" s="43">
        <v>22436182060</v>
      </c>
      <c r="AQ292" s="43">
        <v>6110944</v>
      </c>
      <c r="AR292" s="43">
        <v>260416224</v>
      </c>
      <c r="AS292" s="43">
        <v>1059897</v>
      </c>
      <c r="AT292" s="43">
        <v>72210753</v>
      </c>
      <c r="AU292" s="43">
        <v>61399345</v>
      </c>
      <c r="AV292" s="43">
        <v>0</v>
      </c>
      <c r="AW292" s="43">
        <v>0</v>
      </c>
      <c r="AX292" s="43">
        <v>515000</v>
      </c>
      <c r="AY292" s="43">
        <v>0</v>
      </c>
      <c r="AZ292" s="43">
        <v>0</v>
      </c>
      <c r="BA292" s="43">
        <v>0</v>
      </c>
      <c r="BB292" s="43">
        <v>0</v>
      </c>
      <c r="BC292" s="43">
        <v>0</v>
      </c>
      <c r="BD292" s="43">
        <v>55899967156</v>
      </c>
      <c r="BE292" s="43">
        <v>11001924</v>
      </c>
      <c r="BF292" s="43">
        <v>32711526643</v>
      </c>
      <c r="BG292" s="43">
        <v>12731424183</v>
      </c>
      <c r="BH292" s="43">
        <v>3796907</v>
      </c>
      <c r="BI292" s="43">
        <v>1309740</v>
      </c>
      <c r="BJ292" s="43">
        <v>1</v>
      </c>
      <c r="BK292" s="43">
        <v>884813666</v>
      </c>
      <c r="BL292" s="43">
        <v>67454246</v>
      </c>
      <c r="BM292" s="43">
        <v>1</v>
      </c>
      <c r="BN292" s="43">
        <v>114736335</v>
      </c>
      <c r="BO292" s="43">
        <v>31436957</v>
      </c>
      <c r="BP292" s="43">
        <v>1</v>
      </c>
      <c r="BQ292" s="43">
        <v>484512</v>
      </c>
      <c r="BR292" s="43">
        <v>1585603373</v>
      </c>
      <c r="BS292" s="43">
        <v>7756378667</v>
      </c>
      <c r="BT292" s="43">
        <v>2126930368</v>
      </c>
      <c r="BU292" s="43">
        <v>44002983</v>
      </c>
      <c r="BV292" s="43">
        <v>1</v>
      </c>
      <c r="BW292" s="43">
        <v>1818190</v>
      </c>
      <c r="BX292" s="43">
        <v>1</v>
      </c>
      <c r="BY292" s="43">
        <v>2081109191</v>
      </c>
      <c r="BZ292" s="43">
        <v>1</v>
      </c>
      <c r="CA292" s="43"/>
      <c r="CB292" s="43"/>
      <c r="CC292" s="43">
        <v>60532017843</v>
      </c>
      <c r="CD292" s="43">
        <v>1</v>
      </c>
      <c r="CE292" s="43">
        <v>67711718709</v>
      </c>
      <c r="CF292" s="43">
        <v>1411749150</v>
      </c>
      <c r="CG292" s="43">
        <v>34308727190</v>
      </c>
      <c r="CH292" s="43">
        <v>1991796558</v>
      </c>
      <c r="CI292" s="43">
        <v>243784833</v>
      </c>
      <c r="CJ292" s="43">
        <v>18379528</v>
      </c>
      <c r="CK292" s="43">
        <v>74979105</v>
      </c>
      <c r="CL292" s="43">
        <v>50739537</v>
      </c>
      <c r="CM292" s="43">
        <v>9809705</v>
      </c>
      <c r="CN292" s="43">
        <v>7604933</v>
      </c>
      <c r="CO292" s="43">
        <v>5624378</v>
      </c>
      <c r="CP292" s="43">
        <v>76647647</v>
      </c>
      <c r="CQ292" s="43">
        <v>0</v>
      </c>
      <c r="CR292" s="43">
        <v>0</v>
      </c>
      <c r="CS292" s="43">
        <v>26832234482</v>
      </c>
      <c r="CT292" s="43">
        <v>11360857298</v>
      </c>
      <c r="CU292" s="43">
        <v>1</v>
      </c>
      <c r="CV292" s="43">
        <v>491895121</v>
      </c>
      <c r="CW292" s="43">
        <v>145832966</v>
      </c>
      <c r="CX292" s="43">
        <v>2850609</v>
      </c>
      <c r="CY292" s="43">
        <v>1</v>
      </c>
      <c r="CZ292" s="43">
        <v>14493424084</v>
      </c>
      <c r="DA292" s="43">
        <v>12729781927</v>
      </c>
      <c r="DB292" s="43">
        <v>1516922033</v>
      </c>
      <c r="DC292" s="43">
        <v>0</v>
      </c>
      <c r="DD292" s="43">
        <v>246720124</v>
      </c>
      <c r="DE292" s="43">
        <v>1</v>
      </c>
      <c r="DF292" s="43">
        <v>221077713</v>
      </c>
      <c r="DG292" s="43">
        <v>116296688</v>
      </c>
      <c r="DH292" s="43">
        <v>194165522</v>
      </c>
      <c r="DI292" s="43">
        <v>47313164</v>
      </c>
      <c r="DJ292" s="43">
        <v>0</v>
      </c>
      <c r="DK292" s="43">
        <v>47313164</v>
      </c>
      <c r="DL292" s="43">
        <v>0</v>
      </c>
      <c r="DM292" s="43">
        <v>4296994353</v>
      </c>
      <c r="DN292" s="43">
        <v>593254518</v>
      </c>
      <c r="DO292" s="43">
        <v>40530165</v>
      </c>
      <c r="DP292" s="43">
        <v>2443472</v>
      </c>
      <c r="DQ292" s="43">
        <v>38086693</v>
      </c>
      <c r="DR292" s="43">
        <v>3500389500</v>
      </c>
      <c r="DS292" s="43">
        <v>288416496</v>
      </c>
      <c r="DT292" s="43">
        <v>269554059</v>
      </c>
      <c r="DU292" s="43">
        <v>18125837</v>
      </c>
      <c r="DV292" s="43">
        <v>736600</v>
      </c>
      <c r="DW292" s="43">
        <v>116837023</v>
      </c>
      <c r="DX292" s="43">
        <v>55391855</v>
      </c>
      <c r="DY292" s="43">
        <v>698031</v>
      </c>
      <c r="DZ292" s="43">
        <v>0</v>
      </c>
      <c r="EA292" s="43">
        <v>60747137</v>
      </c>
      <c r="EB292" s="43">
        <v>0</v>
      </c>
      <c r="EC292" s="43">
        <v>959044870</v>
      </c>
      <c r="ED292" s="43">
        <v>698828</v>
      </c>
      <c r="EE292" s="43">
        <v>958152662</v>
      </c>
      <c r="EF292" s="43">
        <v>193380</v>
      </c>
      <c r="EG292" s="43">
        <v>395618084</v>
      </c>
      <c r="EH292" s="43">
        <v>389876509</v>
      </c>
      <c r="EI292" s="43">
        <v>5707688</v>
      </c>
      <c r="EJ292" s="43">
        <v>33887</v>
      </c>
      <c r="EK292" s="43">
        <v>729361875</v>
      </c>
      <c r="EL292" s="43">
        <v>708035</v>
      </c>
      <c r="EM292" s="43">
        <v>7337923</v>
      </c>
      <c r="EN292" s="43">
        <v>434239696</v>
      </c>
      <c r="EO292" s="43">
        <v>20848784</v>
      </c>
      <c r="EP292" s="43">
        <v>3454060</v>
      </c>
      <c r="EQ292" s="43">
        <v>63781</v>
      </c>
      <c r="ER292" s="43">
        <v>621502</v>
      </c>
      <c r="ES292" s="43">
        <v>11375800</v>
      </c>
      <c r="ET292" s="43">
        <v>5333641</v>
      </c>
      <c r="EU292" s="43">
        <v>42439474</v>
      </c>
      <c r="EV292" s="43">
        <v>20169114</v>
      </c>
      <c r="EW292" s="43">
        <v>483661696</v>
      </c>
      <c r="EX292" s="43">
        <v>0</v>
      </c>
      <c r="EY292" s="43">
        <v>3882333</v>
      </c>
      <c r="EZ292" s="43">
        <v>418514617</v>
      </c>
      <c r="FA292" s="43">
        <v>61264746</v>
      </c>
      <c r="FB292" s="43">
        <v>1</v>
      </c>
      <c r="FC292" s="43">
        <v>1706428</v>
      </c>
      <c r="FD292" s="43">
        <v>0</v>
      </c>
      <c r="FE292" s="43">
        <v>0</v>
      </c>
      <c r="FF292" s="43">
        <v>1</v>
      </c>
      <c r="FG292" s="43">
        <v>162820170</v>
      </c>
      <c r="FH292" s="43">
        <v>10726455</v>
      </c>
      <c r="FI292" s="43">
        <v>0</v>
      </c>
      <c r="FJ292" s="43">
        <v>128356763</v>
      </c>
      <c r="FK292" s="43">
        <v>28860815</v>
      </c>
      <c r="FL292" s="43">
        <v>0</v>
      </c>
      <c r="FM292" s="43">
        <v>0</v>
      </c>
      <c r="FN292" s="43">
        <v>0</v>
      </c>
      <c r="FO292" s="43">
        <v>99495948</v>
      </c>
      <c r="FP292" s="43">
        <v>23736952</v>
      </c>
      <c r="FQ292" s="43">
        <v>0</v>
      </c>
      <c r="FR292" s="43">
        <v>5371432773</v>
      </c>
      <c r="FS292" s="43">
        <v>4157280402</v>
      </c>
      <c r="FT292" s="43">
        <v>957885</v>
      </c>
      <c r="FU292" s="43">
        <v>1467648068</v>
      </c>
      <c r="FV292" s="43">
        <v>460999933</v>
      </c>
      <c r="FW292" s="43">
        <v>390736805</v>
      </c>
      <c r="FX292" s="43">
        <v>70263128</v>
      </c>
      <c r="FY292" s="43">
        <v>1</v>
      </c>
      <c r="FZ292" s="43">
        <v>4698120</v>
      </c>
      <c r="GA292" s="43">
        <v>2151596603</v>
      </c>
      <c r="GB292" s="43">
        <v>71379792</v>
      </c>
      <c r="GC292" s="43">
        <v>51551878</v>
      </c>
      <c r="GD292" s="43">
        <v>0</v>
      </c>
      <c r="GE292" s="43">
        <v>51551878</v>
      </c>
      <c r="GF292" s="43">
        <v>0</v>
      </c>
      <c r="GG292" s="43">
        <v>2120947</v>
      </c>
      <c r="GH292" s="43">
        <v>12839854</v>
      </c>
      <c r="GI292" s="43">
        <v>595236992</v>
      </c>
      <c r="GJ292" s="43">
        <v>595236992</v>
      </c>
      <c r="GK292" s="43">
        <v>0</v>
      </c>
      <c r="GL292" s="43">
        <v>552402700</v>
      </c>
      <c r="GM292" s="43">
        <v>84336491</v>
      </c>
      <c r="GN292" s="43">
        <v>15336187</v>
      </c>
      <c r="GO292" s="43">
        <v>500000</v>
      </c>
      <c r="GP292" s="43">
        <v>1</v>
      </c>
      <c r="GQ292" s="43">
        <v>309232808</v>
      </c>
      <c r="GR292" s="43">
        <v>699302</v>
      </c>
      <c r="GS292" s="43">
        <v>0</v>
      </c>
      <c r="GT292" s="43">
        <v>142297911</v>
      </c>
      <c r="GU292" s="43">
        <v>135727190327</v>
      </c>
      <c r="GV292" s="43">
        <v>0</v>
      </c>
      <c r="GW292" s="43">
        <v>0</v>
      </c>
      <c r="GX292" s="43">
        <v>0</v>
      </c>
      <c r="GY292" s="43">
        <v>0</v>
      </c>
      <c r="GZ292" s="43">
        <v>29215341440</v>
      </c>
      <c r="HA292" s="43">
        <v>12755798</v>
      </c>
      <c r="HB292" s="43">
        <v>0</v>
      </c>
      <c r="HC292" s="43">
        <v>1</v>
      </c>
      <c r="HD292" s="43">
        <v>24182463974</v>
      </c>
      <c r="HE292" s="43">
        <v>0</v>
      </c>
      <c r="HF292" s="43">
        <v>26496031726</v>
      </c>
      <c r="HG292" s="43">
        <v>35164897579</v>
      </c>
      <c r="HH292" s="30">
        <f t="shared" si="171"/>
        <v>13355582242</v>
      </c>
      <c r="HI292" s="30">
        <f t="shared" si="172"/>
        <v>811705184</v>
      </c>
      <c r="HJ292" s="43">
        <v>13355582242</v>
      </c>
      <c r="HK292" s="43">
        <v>811705184</v>
      </c>
      <c r="HL292" s="43">
        <v>0</v>
      </c>
      <c r="HM292" s="43"/>
      <c r="HN292" s="43"/>
      <c r="HO292" s="43"/>
      <c r="HP292" s="43">
        <v>2729260974</v>
      </c>
      <c r="HQ292" s="43">
        <v>40587288</v>
      </c>
      <c r="HR292" s="43">
        <v>63339538</v>
      </c>
      <c r="HS292" s="43">
        <v>251652643</v>
      </c>
      <c r="HT292" s="43">
        <v>2373681505</v>
      </c>
      <c r="HU292" s="43">
        <v>0</v>
      </c>
      <c r="HV292" s="43">
        <v>0</v>
      </c>
      <c r="HW292" s="43">
        <v>0</v>
      </c>
      <c r="HX292" s="43">
        <f t="shared" si="173"/>
        <v>13355582242</v>
      </c>
      <c r="HY292" s="43">
        <f t="shared" si="174"/>
        <v>811705184</v>
      </c>
      <c r="HZ292" s="43">
        <v>838491453524</v>
      </c>
      <c r="IA292" s="43">
        <v>799617581283</v>
      </c>
      <c r="IB292" s="43">
        <v>775000581282</v>
      </c>
      <c r="IC292" s="43">
        <v>0</v>
      </c>
      <c r="ID292" s="43">
        <v>0</v>
      </c>
      <c r="IE292" s="43">
        <v>24407555739</v>
      </c>
      <c r="IF292" s="43">
        <v>0</v>
      </c>
      <c r="IG292" s="43">
        <v>642036712382</v>
      </c>
      <c r="IH292" s="43">
        <v>593328588560</v>
      </c>
      <c r="II292" s="43">
        <v>0</v>
      </c>
      <c r="IJ292" s="43">
        <v>21083699200</v>
      </c>
      <c r="IK292" s="43">
        <v>3216868883</v>
      </c>
      <c r="IL292" s="43">
        <v>50894482372</v>
      </c>
      <c r="IM292" s="43">
        <v>22614858925</v>
      </c>
      <c r="IN292" s="43">
        <v>4523953989</v>
      </c>
      <c r="IO292" s="43">
        <v>3392965491</v>
      </c>
      <c r="IP292" s="43">
        <v>42977562892</v>
      </c>
      <c r="IQ292" s="43">
        <v>4634612133</v>
      </c>
      <c r="IR292" s="43">
        <v>2061677468</v>
      </c>
      <c r="IS292" s="43">
        <v>411965523</v>
      </c>
      <c r="IT292" s="43">
        <v>308974142</v>
      </c>
      <c r="IU292" s="43">
        <v>3913672468</v>
      </c>
      <c r="IV292" s="43">
        <v>2782779878</v>
      </c>
      <c r="IW292" s="43">
        <v>274332504</v>
      </c>
      <c r="IX292" s="43">
        <v>43831613974</v>
      </c>
      <c r="IY292" s="43">
        <v>0</v>
      </c>
      <c r="IZ292" s="43">
        <v>0</v>
      </c>
      <c r="JA292" s="43">
        <v>0</v>
      </c>
      <c r="JB292" s="43">
        <v>0</v>
      </c>
      <c r="JC292" s="43">
        <v>0</v>
      </c>
      <c r="JD292" s="43">
        <v>0</v>
      </c>
      <c r="JE292" s="43">
        <v>0</v>
      </c>
      <c r="JF292" s="43">
        <v>0</v>
      </c>
      <c r="JG292" s="43">
        <v>1056308273</v>
      </c>
      <c r="JH292" s="43">
        <v>0</v>
      </c>
      <c r="JI292" s="43">
        <v>0</v>
      </c>
      <c r="JJ292" s="43">
        <v>51242952</v>
      </c>
      <c r="JK292" s="43">
        <v>1</v>
      </c>
      <c r="JL292" s="43"/>
      <c r="JM292" s="43">
        <v>24617000001</v>
      </c>
      <c r="JN292" s="43">
        <v>1</v>
      </c>
      <c r="JO292" s="43">
        <v>24617000000</v>
      </c>
      <c r="JP292" s="43">
        <v>6309612900</v>
      </c>
      <c r="JQ292" s="43">
        <v>245981384</v>
      </c>
      <c r="JR292" s="43">
        <v>0</v>
      </c>
      <c r="JS292" s="43">
        <v>0</v>
      </c>
      <c r="JT292" s="43">
        <v>0</v>
      </c>
      <c r="JU292" s="43">
        <v>0</v>
      </c>
      <c r="JV292" s="43">
        <v>0</v>
      </c>
      <c r="JW292" s="43">
        <v>0</v>
      </c>
      <c r="JX292" s="43">
        <v>0</v>
      </c>
      <c r="JY292" s="43">
        <v>574590315</v>
      </c>
      <c r="JZ292" s="43">
        <v>0</v>
      </c>
      <c r="KA292" s="43">
        <v>0</v>
      </c>
      <c r="KB292" s="43">
        <v>0</v>
      </c>
      <c r="KC292" s="43">
        <v>0</v>
      </c>
      <c r="KD292" s="43">
        <v>0</v>
      </c>
      <c r="KE292" s="43">
        <v>0</v>
      </c>
      <c r="KF292" s="43">
        <v>0</v>
      </c>
      <c r="KG292" s="43">
        <v>0</v>
      </c>
      <c r="KH292" s="43">
        <v>99166703</v>
      </c>
      <c r="KI292" s="43">
        <v>4335318288</v>
      </c>
      <c r="KJ292" s="43">
        <v>0</v>
      </c>
      <c r="KK292" s="43">
        <v>0</v>
      </c>
      <c r="KL292" s="43">
        <v>722305736</v>
      </c>
      <c r="KM292" s="43">
        <v>32564259341</v>
      </c>
      <c r="KN292" s="43">
        <v>19005519312</v>
      </c>
      <c r="KO292" s="43">
        <v>476022124</v>
      </c>
      <c r="KP292" s="43">
        <v>100949392</v>
      </c>
      <c r="KQ292" s="43">
        <v>0</v>
      </c>
      <c r="KR292" s="43">
        <v>0</v>
      </c>
      <c r="KS292" s="43">
        <v>28579837</v>
      </c>
      <c r="KT292" s="43">
        <v>76179001</v>
      </c>
      <c r="KU292" s="43">
        <v>0</v>
      </c>
      <c r="KV292" s="43">
        <v>1271924730</v>
      </c>
      <c r="KW292" s="43">
        <v>0</v>
      </c>
      <c r="KX292" s="43">
        <v>107314983</v>
      </c>
      <c r="KY292" s="43">
        <v>46808181</v>
      </c>
      <c r="KZ292" s="43">
        <v>97369012</v>
      </c>
      <c r="LA292" s="43">
        <v>63841955</v>
      </c>
      <c r="LB292" s="43">
        <v>32894422</v>
      </c>
      <c r="LC292" s="43">
        <v>73013764</v>
      </c>
      <c r="LD292" s="43">
        <v>2251467309</v>
      </c>
      <c r="LE292" s="43">
        <v>12049860</v>
      </c>
      <c r="LF292" s="43">
        <v>43405953</v>
      </c>
      <c r="LG292" s="43">
        <v>0</v>
      </c>
      <c r="LH292" s="43">
        <v>108717060</v>
      </c>
      <c r="LI292" s="43">
        <v>382269994</v>
      </c>
      <c r="LJ292" s="43">
        <v>21177199</v>
      </c>
      <c r="LK292" s="43">
        <v>12309941</v>
      </c>
      <c r="LL292" s="43">
        <v>14567969</v>
      </c>
      <c r="LM292" s="43">
        <v>70771359</v>
      </c>
      <c r="LN292" s="43">
        <v>231449762</v>
      </c>
      <c r="LO292" s="43">
        <v>497228159</v>
      </c>
      <c r="LP292" s="43">
        <v>107739182</v>
      </c>
      <c r="LQ292" s="43">
        <v>1468387966</v>
      </c>
      <c r="LR292" s="43">
        <v>18922719</v>
      </c>
      <c r="LS292" s="43">
        <v>1350476079</v>
      </c>
      <c r="LT292" s="43">
        <v>0</v>
      </c>
      <c r="LU292" s="43">
        <v>2064249790</v>
      </c>
      <c r="LV292" s="43">
        <v>6321998</v>
      </c>
      <c r="LW292" s="43">
        <v>80083638</v>
      </c>
      <c r="LX292" s="43">
        <v>0</v>
      </c>
      <c r="LY292" s="43">
        <v>0</v>
      </c>
      <c r="LZ292" s="43">
        <v>134092792</v>
      </c>
      <c r="MA292" s="43">
        <v>349951167</v>
      </c>
      <c r="MB292" s="43">
        <v>432686941</v>
      </c>
      <c r="MC292" s="43">
        <v>0</v>
      </c>
      <c r="MD292" s="43">
        <v>0</v>
      </c>
      <c r="ME292" s="43">
        <v>222298077</v>
      </c>
      <c r="MF292" s="43">
        <v>0</v>
      </c>
      <c r="MG292" s="43">
        <v>0</v>
      </c>
      <c r="MH292" s="43">
        <v>34669809</v>
      </c>
      <c r="MI292" s="43">
        <v>940335</v>
      </c>
      <c r="MJ292" s="43">
        <v>75937099</v>
      </c>
      <c r="MK292" s="43">
        <v>0</v>
      </c>
      <c r="ML292" s="43">
        <v>2493428</v>
      </c>
      <c r="MM292" s="43">
        <v>808980</v>
      </c>
      <c r="MN292" s="43">
        <v>31576892</v>
      </c>
      <c r="MO292" s="43">
        <v>1155016979</v>
      </c>
      <c r="MP292" s="43">
        <v>0</v>
      </c>
      <c r="MQ292" s="43">
        <v>2162287764</v>
      </c>
      <c r="MR292" s="43">
        <v>1</v>
      </c>
      <c r="MS292" s="43">
        <v>511140501678</v>
      </c>
      <c r="MT292" s="43">
        <v>459213697953</v>
      </c>
      <c r="MU292" s="43">
        <v>455172017932</v>
      </c>
      <c r="MV292" s="43">
        <v>209176542097</v>
      </c>
      <c r="MW292" s="43">
        <v>207182675885</v>
      </c>
      <c r="MX292" s="43">
        <v>1</v>
      </c>
      <c r="MY292" s="43">
        <v>1993866211</v>
      </c>
      <c r="MZ292" s="43">
        <v>160903437108</v>
      </c>
      <c r="NA292" s="43">
        <v>13497553067</v>
      </c>
      <c r="NB292" s="43">
        <v>13497553067</v>
      </c>
      <c r="NC292" s="43">
        <v>0</v>
      </c>
      <c r="ND292" s="43">
        <v>147405884041</v>
      </c>
      <c r="NE292" s="43">
        <v>147405884041</v>
      </c>
      <c r="NF292" s="43">
        <v>0</v>
      </c>
      <c r="NG292" s="43">
        <v>0</v>
      </c>
      <c r="NH292" s="43">
        <v>66257143092</v>
      </c>
      <c r="NI292" s="43">
        <v>18834895635</v>
      </c>
      <c r="NJ292" s="43">
        <v>4216584489</v>
      </c>
      <c r="NK292" s="43">
        <v>14618311146</v>
      </c>
      <c r="NL292" s="43">
        <v>0</v>
      </c>
      <c r="NM292" s="43">
        <v>4041680021</v>
      </c>
      <c r="NN292" s="43">
        <v>3443136703</v>
      </c>
      <c r="NO292" s="43">
        <v>0</v>
      </c>
      <c r="NP292" s="43">
        <v>141537895</v>
      </c>
      <c r="NQ292" s="43">
        <v>7897581</v>
      </c>
      <c r="NR292" s="43">
        <v>0</v>
      </c>
      <c r="NS292" s="43">
        <v>379635</v>
      </c>
      <c r="NT292" s="43">
        <v>598543318</v>
      </c>
      <c r="NU292" s="43">
        <v>581644398</v>
      </c>
      <c r="NV292" s="43">
        <v>0</v>
      </c>
      <c r="NW292" s="43">
        <v>0</v>
      </c>
      <c r="NX292" s="43">
        <v>0</v>
      </c>
      <c r="NY292" s="43">
        <v>0</v>
      </c>
      <c r="NZ292" s="43">
        <v>0</v>
      </c>
      <c r="OA292" s="43">
        <v>17941359141</v>
      </c>
      <c r="OB292" s="43">
        <v>17533902204</v>
      </c>
      <c r="OC292" s="43">
        <v>0</v>
      </c>
      <c r="OD292" s="43">
        <v>0</v>
      </c>
      <c r="OE292" s="43">
        <v>0</v>
      </c>
      <c r="OF292" s="43">
        <v>17533902204</v>
      </c>
      <c r="OG292" s="43">
        <v>0</v>
      </c>
      <c r="OH292" s="43">
        <v>17533902204</v>
      </c>
      <c r="OI292" s="43">
        <v>0</v>
      </c>
      <c r="OJ292" s="43">
        <v>407456937</v>
      </c>
      <c r="OK292" s="43">
        <v>353084492</v>
      </c>
      <c r="OL292" s="43">
        <v>353084492</v>
      </c>
      <c r="OM292" s="43">
        <v>153084490</v>
      </c>
      <c r="ON292" s="43">
        <v>0</v>
      </c>
      <c r="OO292" s="43">
        <v>54372445</v>
      </c>
      <c r="OP292" s="43">
        <v>4071920</v>
      </c>
      <c r="OQ292" s="43">
        <v>0</v>
      </c>
      <c r="OR292" s="43">
        <v>0</v>
      </c>
      <c r="OS292" s="43">
        <v>25645122677</v>
      </c>
      <c r="OT292" s="43">
        <v>20030034625</v>
      </c>
      <c r="OU292" s="43">
        <v>18616413249</v>
      </c>
      <c r="OV292" s="43">
        <v>1529751889</v>
      </c>
      <c r="OW292" s="43">
        <v>17086661360</v>
      </c>
      <c r="OX292" s="43">
        <v>0</v>
      </c>
      <c r="OY292" s="43">
        <v>0</v>
      </c>
      <c r="OZ292" s="43">
        <v>5615088052</v>
      </c>
      <c r="PA292" s="43">
        <v>4977211415</v>
      </c>
      <c r="PB292" s="43">
        <v>0</v>
      </c>
      <c r="PC292" s="43">
        <v>0</v>
      </c>
      <c r="PD292" s="43">
        <v>0</v>
      </c>
      <c r="PE292" s="43">
        <v>0</v>
      </c>
      <c r="PF292" s="43">
        <v>0</v>
      </c>
      <c r="PG292" s="43">
        <v>0</v>
      </c>
      <c r="PH292" s="43">
        <v>0</v>
      </c>
      <c r="PI292" s="43">
        <v>0</v>
      </c>
      <c r="PJ292" s="43">
        <v>0</v>
      </c>
      <c r="PK292" s="43">
        <v>0</v>
      </c>
      <c r="PL292" s="43">
        <v>0</v>
      </c>
      <c r="PM292" s="43">
        <v>637876637</v>
      </c>
      <c r="PN292" s="43">
        <v>516767825</v>
      </c>
      <c r="PO292" s="43">
        <v>0</v>
      </c>
      <c r="PP292" s="43">
        <v>0</v>
      </c>
      <c r="PQ292" s="43">
        <v>0</v>
      </c>
      <c r="PR292" s="43">
        <v>0</v>
      </c>
      <c r="PS292" s="43">
        <v>0</v>
      </c>
      <c r="PT292" s="43">
        <v>0</v>
      </c>
      <c r="PU292" s="43">
        <v>8340321907</v>
      </c>
      <c r="PV292" s="43">
        <v>0</v>
      </c>
      <c r="PW292" s="43">
        <v>0</v>
      </c>
      <c r="PX292" s="43">
        <v>0</v>
      </c>
      <c r="PY292" s="43">
        <v>0</v>
      </c>
      <c r="PZ292" s="43">
        <v>0</v>
      </c>
      <c r="QA292" s="43">
        <v>0</v>
      </c>
      <c r="QB292" s="43">
        <v>0</v>
      </c>
      <c r="QC292" s="43">
        <v>3275438168</v>
      </c>
      <c r="QD292" s="43">
        <v>0</v>
      </c>
      <c r="QE292" s="43">
        <v>0</v>
      </c>
      <c r="QF292" s="43">
        <v>0</v>
      </c>
      <c r="QG292" s="43">
        <v>0</v>
      </c>
      <c r="QH292" s="43">
        <v>0</v>
      </c>
      <c r="QI292" s="43">
        <v>0</v>
      </c>
      <c r="QJ292" s="43">
        <v>0</v>
      </c>
      <c r="QK292" s="43">
        <v>32045694</v>
      </c>
      <c r="QL292" s="43">
        <v>41683548265</v>
      </c>
      <c r="QM292" s="43">
        <v>3153512727</v>
      </c>
      <c r="QN292" s="43">
        <v>43261</v>
      </c>
      <c r="QO292" s="43">
        <v>1588633288199</v>
      </c>
      <c r="QP292" s="43">
        <v>441449333509</v>
      </c>
      <c r="QQ292" s="43">
        <v>848213664</v>
      </c>
      <c r="QR292" s="43">
        <v>551161664</v>
      </c>
      <c r="QS292" s="43">
        <v>297052000</v>
      </c>
      <c r="QT292" s="43">
        <v>0</v>
      </c>
      <c r="QU292" s="43">
        <v>0</v>
      </c>
      <c r="QV292" s="43">
        <v>0</v>
      </c>
      <c r="QW292" s="43">
        <v>10971275420</v>
      </c>
      <c r="QX292" s="43">
        <v>10971275419</v>
      </c>
      <c r="QY292" s="43">
        <v>1</v>
      </c>
      <c r="QZ292" s="43">
        <v>229883970416</v>
      </c>
      <c r="RA292" s="43">
        <v>199745874009</v>
      </c>
      <c r="RB292" s="43">
        <v>168900000000</v>
      </c>
      <c r="RC292" s="43">
        <v>168900000000</v>
      </c>
      <c r="RD292" s="43">
        <v>168900000000</v>
      </c>
      <c r="RE292" s="43">
        <v>0</v>
      </c>
      <c r="RF292" s="43">
        <v>0</v>
      </c>
      <c r="RG292" s="43">
        <v>0</v>
      </c>
      <c r="RH292" s="43">
        <v>0</v>
      </c>
      <c r="RI292" s="43">
        <v>978283954690</v>
      </c>
      <c r="RJ292" s="43">
        <v>113339945596</v>
      </c>
      <c r="RK292" s="43">
        <v>112339945596</v>
      </c>
      <c r="RL292" s="43">
        <v>43438757343</v>
      </c>
      <c r="RM292" s="43">
        <v>2128596259</v>
      </c>
      <c r="RN292" s="43">
        <v>1124465735</v>
      </c>
      <c r="RO292" s="43">
        <v>22422580</v>
      </c>
      <c r="RP292" s="43">
        <v>0</v>
      </c>
      <c r="RQ292" s="43">
        <v>0</v>
      </c>
      <c r="RR292" s="43">
        <v>0</v>
      </c>
      <c r="RS292" s="43">
        <v>0</v>
      </c>
      <c r="RT292" s="43">
        <v>140374020</v>
      </c>
      <c r="RU292" s="43">
        <v>0</v>
      </c>
      <c r="RV292" s="43">
        <v>45431118</v>
      </c>
      <c r="RW292" s="43">
        <v>4132155</v>
      </c>
      <c r="RX292" s="43">
        <v>0</v>
      </c>
      <c r="RY292" s="43">
        <v>0</v>
      </c>
      <c r="RZ292" s="43">
        <v>0</v>
      </c>
      <c r="SA292" s="43">
        <v>0</v>
      </c>
      <c r="SB292" s="43">
        <v>0</v>
      </c>
      <c r="SC292" s="43">
        <v>0</v>
      </c>
      <c r="SD292" s="43">
        <v>0</v>
      </c>
      <c r="SE292" s="43">
        <v>0</v>
      </c>
      <c r="SF292" s="43">
        <v>0</v>
      </c>
      <c r="SG292" s="43">
        <v>0</v>
      </c>
      <c r="SH292" s="43">
        <v>135249755</v>
      </c>
      <c r="SI292" s="43">
        <v>371012622</v>
      </c>
      <c r="SJ292" s="43">
        <v>0</v>
      </c>
      <c r="SK292" s="43">
        <v>12584146485</v>
      </c>
      <c r="SL292" s="43">
        <v>12584146485</v>
      </c>
      <c r="SM292" s="43">
        <v>0</v>
      </c>
      <c r="SN292" s="43">
        <v>0</v>
      </c>
      <c r="SO292" s="43">
        <v>0</v>
      </c>
      <c r="SP292" s="43">
        <v>13848655</v>
      </c>
      <c r="SQ292" s="43">
        <v>9669605</v>
      </c>
      <c r="SR292" s="43">
        <v>1</v>
      </c>
      <c r="SS292" s="43">
        <v>0</v>
      </c>
      <c r="ST292" s="43">
        <v>0</v>
      </c>
      <c r="SU292" s="43">
        <v>0</v>
      </c>
      <c r="SV292" s="43">
        <v>0</v>
      </c>
      <c r="SW292" s="43">
        <v>11063794</v>
      </c>
      <c r="SX292" s="43">
        <v>0</v>
      </c>
      <c r="SY292" s="43">
        <v>0</v>
      </c>
      <c r="SZ292" s="43">
        <v>0</v>
      </c>
      <c r="TA292" s="43">
        <v>51391917917</v>
      </c>
      <c r="TB292" s="43">
        <v>1</v>
      </c>
      <c r="TC292" s="43">
        <v>0</v>
      </c>
      <c r="TD292" s="43">
        <v>0</v>
      </c>
      <c r="TE292" s="43">
        <v>0</v>
      </c>
      <c r="TF292" s="43">
        <v>0</v>
      </c>
      <c r="TG292" s="43">
        <v>0</v>
      </c>
      <c r="TH292" s="43">
        <v>1000000000</v>
      </c>
      <c r="TI292" s="43">
        <v>3275484574</v>
      </c>
      <c r="TJ292" s="43">
        <v>816521018098</v>
      </c>
      <c r="TK292" s="43">
        <v>818205287263</v>
      </c>
      <c r="TL292" s="43">
        <v>445375100781</v>
      </c>
      <c r="TM292" s="43">
        <v>1684269164</v>
      </c>
      <c r="TN292" s="43">
        <v>1684269164</v>
      </c>
      <c r="TO292" s="43">
        <v>0</v>
      </c>
      <c r="TP292" s="43">
        <v>1</v>
      </c>
      <c r="TQ292" s="43">
        <v>1</v>
      </c>
      <c r="TR292" s="43">
        <v>0</v>
      </c>
      <c r="TS292" s="43">
        <v>371145917317</v>
      </c>
      <c r="TT292" s="43">
        <v>0</v>
      </c>
      <c r="TU292" s="43">
        <v>46738721831</v>
      </c>
      <c r="TV292" s="43">
        <v>1</v>
      </c>
      <c r="TW292" s="43">
        <v>536220831</v>
      </c>
      <c r="TX292" s="43">
        <v>1</v>
      </c>
      <c r="TY292" s="43">
        <v>162172210</v>
      </c>
      <c r="TZ292" s="43">
        <v>0</v>
      </c>
      <c r="UA292" s="43">
        <v>0</v>
      </c>
      <c r="UB292" s="43">
        <v>46040328788</v>
      </c>
      <c r="UC292" s="43">
        <v>0</v>
      </c>
      <c r="UD292" s="43">
        <v>0</v>
      </c>
      <c r="UE292" s="43">
        <v>0</v>
      </c>
      <c r="UF292" s="43">
        <v>0</v>
      </c>
      <c r="UG292" s="43">
        <v>4611547476335</v>
      </c>
      <c r="UH292" s="1" t="s">
        <v>141</v>
      </c>
      <c r="UI292" s="2"/>
    </row>
    <row r="293" spans="1:555">
      <c r="A293" s="733"/>
      <c r="B293" s="65">
        <v>2017</v>
      </c>
      <c r="C293" s="43">
        <v>2731669426909</v>
      </c>
      <c r="D293" s="43">
        <v>1325963989659</v>
      </c>
      <c r="E293" s="43">
        <v>1140911755256</v>
      </c>
      <c r="F293" s="43">
        <v>106533759</v>
      </c>
      <c r="G293" s="43">
        <v>10675079</v>
      </c>
      <c r="H293" s="43">
        <v>573260646547</v>
      </c>
      <c r="I293" s="43">
        <v>496271741716</v>
      </c>
      <c r="J293" s="43">
        <v>71256298365</v>
      </c>
      <c r="K293" s="43">
        <v>5732606466</v>
      </c>
      <c r="L293" s="43">
        <v>44441452416</v>
      </c>
      <c r="M293" s="43">
        <v>436263266474</v>
      </c>
      <c r="N293" s="43">
        <v>431900633809</v>
      </c>
      <c r="O293" s="43">
        <v>4362632665</v>
      </c>
      <c r="P293" s="43">
        <v>17839087073</v>
      </c>
      <c r="Q293" s="43">
        <v>43317581438</v>
      </c>
      <c r="R293" s="43">
        <v>25672512470</v>
      </c>
      <c r="S293" s="43">
        <v>185052234403</v>
      </c>
      <c r="T293" s="43">
        <v>47536340362</v>
      </c>
      <c r="U293" s="43">
        <v>56207099000</v>
      </c>
      <c r="V293" s="43">
        <v>103743439362</v>
      </c>
      <c r="W293" s="43">
        <v>1563303281</v>
      </c>
      <c r="X293" s="43">
        <v>17215676751</v>
      </c>
      <c r="Y293" s="43">
        <v>1760400627</v>
      </c>
      <c r="Z293" s="43">
        <v>176040063</v>
      </c>
      <c r="AA293" s="43">
        <v>1584360564</v>
      </c>
      <c r="AB293" s="43">
        <v>1776802998</v>
      </c>
      <c r="AC293" s="43">
        <v>47168803</v>
      </c>
      <c r="AD293" s="43">
        <v>49492113507</v>
      </c>
      <c r="AE293" s="43">
        <v>9036986258</v>
      </c>
      <c r="AF293" s="43">
        <v>5901053559</v>
      </c>
      <c r="AG293" s="43">
        <v>3135932699</v>
      </c>
      <c r="AH293" s="43">
        <v>416342816</v>
      </c>
      <c r="AI293" s="43">
        <v>1405705437250</v>
      </c>
      <c r="AJ293" s="43">
        <v>7121455371</v>
      </c>
      <c r="AK293" s="43">
        <v>1261545970</v>
      </c>
      <c r="AL293" s="43">
        <v>13433924</v>
      </c>
      <c r="AM293" s="43">
        <v>5146475477</v>
      </c>
      <c r="AN293" s="43">
        <v>700000000</v>
      </c>
      <c r="AO293" s="43">
        <v>23522500600</v>
      </c>
      <c r="AP293" s="43">
        <v>23109267522</v>
      </c>
      <c r="AQ293" s="43">
        <v>6294272</v>
      </c>
      <c r="AR293" s="43">
        <v>0</v>
      </c>
      <c r="AS293" s="43">
        <v>1091694</v>
      </c>
      <c r="AT293" s="43">
        <v>74377075</v>
      </c>
      <c r="AU293" s="43">
        <v>331470037</v>
      </c>
      <c r="AV293" s="43">
        <v>0</v>
      </c>
      <c r="AW293" s="43">
        <v>0</v>
      </c>
      <c r="AX293" s="43">
        <v>0</v>
      </c>
      <c r="AY293" s="43">
        <v>0</v>
      </c>
      <c r="AZ293" s="43">
        <v>0</v>
      </c>
      <c r="BA293" s="43">
        <v>0</v>
      </c>
      <c r="BB293" s="43">
        <v>0</v>
      </c>
      <c r="BC293" s="43">
        <v>0</v>
      </c>
      <c r="BD293" s="43">
        <v>63512906448</v>
      </c>
      <c r="BE293" s="43">
        <v>11331982</v>
      </c>
      <c r="BF293" s="43">
        <v>34862309520</v>
      </c>
      <c r="BG293" s="43">
        <v>13568515323</v>
      </c>
      <c r="BH293" s="43">
        <v>3910815</v>
      </c>
      <c r="BI293" s="43">
        <v>1349033</v>
      </c>
      <c r="BJ293" s="43">
        <v>1</v>
      </c>
      <c r="BK293" s="43">
        <v>934009306</v>
      </c>
      <c r="BL293" s="43">
        <v>66779703</v>
      </c>
      <c r="BM293" s="43">
        <v>1</v>
      </c>
      <c r="BN293" s="43">
        <v>118178425</v>
      </c>
      <c r="BO293" s="43">
        <v>31908511</v>
      </c>
      <c r="BP293" s="43">
        <v>1</v>
      </c>
      <c r="BQ293" s="43">
        <v>499047</v>
      </c>
      <c r="BR293" s="43">
        <v>1633171474</v>
      </c>
      <c r="BS293" s="43">
        <v>12280943306</v>
      </c>
      <c r="BT293" s="43">
        <v>1087911422</v>
      </c>
      <c r="BU293" s="43">
        <v>44663028</v>
      </c>
      <c r="BV293" s="43">
        <v>1</v>
      </c>
      <c r="BW293" s="43">
        <v>1845463</v>
      </c>
      <c r="BX293" s="43">
        <v>1</v>
      </c>
      <c r="BY293" s="43">
        <v>1041402926</v>
      </c>
      <c r="BZ293" s="43">
        <v>1</v>
      </c>
      <c r="CA293" s="43">
        <v>1</v>
      </c>
      <c r="CB293" s="43">
        <v>1</v>
      </c>
      <c r="CC293" s="43">
        <v>58583502795</v>
      </c>
      <c r="CD293" s="43">
        <v>1</v>
      </c>
      <c r="CE293" s="43">
        <v>69312609753</v>
      </c>
      <c r="CF293" s="43">
        <v>1369396675</v>
      </c>
      <c r="CG293" s="43">
        <v>35337989006</v>
      </c>
      <c r="CH293" s="43">
        <v>2051550455</v>
      </c>
      <c r="CI293" s="43">
        <v>1352399537</v>
      </c>
      <c r="CJ293" s="43">
        <v>18930913</v>
      </c>
      <c r="CK293" s="43">
        <v>178529637</v>
      </c>
      <c r="CL293" s="43">
        <v>52261723</v>
      </c>
      <c r="CM293" s="43">
        <v>10103996</v>
      </c>
      <c r="CN293" s="43">
        <v>7833081</v>
      </c>
      <c r="CO293" s="43">
        <v>5793110</v>
      </c>
      <c r="CP293" s="43">
        <v>78947077</v>
      </c>
      <c r="CQ293" s="43">
        <v>1000000000</v>
      </c>
      <c r="CR293" s="43">
        <v>582000000</v>
      </c>
      <c r="CS293" s="43">
        <v>28419283593</v>
      </c>
      <c r="CT293" s="43">
        <v>12703384490</v>
      </c>
      <c r="CU293" s="43">
        <v>1</v>
      </c>
      <c r="CV293" s="43">
        <v>506651974</v>
      </c>
      <c r="CW293" s="43">
        <v>144374637</v>
      </c>
      <c r="CX293" s="43">
        <v>2850609</v>
      </c>
      <c r="CY293" s="43">
        <v>1</v>
      </c>
      <c r="CZ293" s="43">
        <v>14714526247</v>
      </c>
      <c r="DA293" s="43">
        <v>12920728656</v>
      </c>
      <c r="DB293" s="43">
        <v>1539675863</v>
      </c>
      <c r="DC293" s="43">
        <v>0</v>
      </c>
      <c r="DD293" s="43">
        <v>254121728</v>
      </c>
      <c r="DE293" s="43">
        <v>1</v>
      </c>
      <c r="DF293" s="43">
        <v>227710044</v>
      </c>
      <c r="DG293" s="43">
        <v>119785589</v>
      </c>
      <c r="DH293" s="43">
        <v>199990487</v>
      </c>
      <c r="DI293" s="43">
        <v>48732559</v>
      </c>
      <c r="DJ293" s="43">
        <v>0</v>
      </c>
      <c r="DK293" s="43">
        <v>48732559</v>
      </c>
      <c r="DL293" s="43">
        <v>0</v>
      </c>
      <c r="DM293" s="43">
        <v>4543091044</v>
      </c>
      <c r="DN293" s="43">
        <v>611052153</v>
      </c>
      <c r="DO293" s="43">
        <v>41746070</v>
      </c>
      <c r="DP293" s="43">
        <v>2516776</v>
      </c>
      <c r="DQ293" s="43">
        <v>39229294</v>
      </c>
      <c r="DR293" s="43">
        <v>3723017104</v>
      </c>
      <c r="DS293" s="43">
        <v>297068992</v>
      </c>
      <c r="DT293" s="43">
        <v>277640681</v>
      </c>
      <c r="DU293" s="43">
        <v>18669613</v>
      </c>
      <c r="DV293" s="43">
        <v>758698</v>
      </c>
      <c r="DW293" s="43">
        <v>117091760</v>
      </c>
      <c r="DX293" s="43">
        <v>57053611</v>
      </c>
      <c r="DY293" s="43">
        <v>718972</v>
      </c>
      <c r="DZ293" s="43">
        <v>0</v>
      </c>
      <c r="EA293" s="43">
        <v>59319177</v>
      </c>
      <c r="EB293" s="43">
        <v>0</v>
      </c>
      <c r="EC293" s="43">
        <v>987816216</v>
      </c>
      <c r="ED293" s="43">
        <v>719793</v>
      </c>
      <c r="EE293" s="43">
        <v>986897241</v>
      </c>
      <c r="EF293" s="43">
        <v>199182</v>
      </c>
      <c r="EG293" s="43">
        <v>547265665</v>
      </c>
      <c r="EH293" s="43">
        <v>541299159</v>
      </c>
      <c r="EI293" s="43">
        <v>5878918</v>
      </c>
      <c r="EJ293" s="43">
        <v>87588</v>
      </c>
      <c r="EK293" s="43">
        <v>738843580</v>
      </c>
      <c r="EL293" s="43">
        <v>729276</v>
      </c>
      <c r="EM293" s="43">
        <v>7558061</v>
      </c>
      <c r="EN293" s="43">
        <v>440753292</v>
      </c>
      <c r="EO293" s="43">
        <v>21474246</v>
      </c>
      <c r="EP293" s="43">
        <v>3557681</v>
      </c>
      <c r="EQ293" s="43">
        <v>65694</v>
      </c>
      <c r="ER293" s="43">
        <v>640147</v>
      </c>
      <c r="ES293" s="43">
        <v>11717074</v>
      </c>
      <c r="ET293" s="43">
        <v>5493650</v>
      </c>
      <c r="EU293" s="43">
        <v>43712659</v>
      </c>
      <c r="EV293" s="43">
        <v>20774187</v>
      </c>
      <c r="EW293" s="43">
        <v>498171547</v>
      </c>
      <c r="EX293" s="43">
        <v>0</v>
      </c>
      <c r="EY293" s="43">
        <v>3998803</v>
      </c>
      <c r="EZ293" s="43">
        <v>431070056</v>
      </c>
      <c r="FA293" s="43">
        <v>63102688</v>
      </c>
      <c r="FB293" s="43">
        <v>1</v>
      </c>
      <c r="FC293" s="43">
        <v>1757621</v>
      </c>
      <c r="FD293" s="43">
        <v>0</v>
      </c>
      <c r="FE293" s="43">
        <v>0</v>
      </c>
      <c r="FF293" s="43">
        <v>1</v>
      </c>
      <c r="FG293" s="43">
        <v>167275717</v>
      </c>
      <c r="FH293" s="43">
        <v>10619190</v>
      </c>
      <c r="FI293" s="43">
        <v>0</v>
      </c>
      <c r="FJ293" s="43">
        <v>132207467</v>
      </c>
      <c r="FK293" s="43">
        <v>29726640</v>
      </c>
      <c r="FL293" s="43">
        <v>0</v>
      </c>
      <c r="FM293" s="43">
        <v>0</v>
      </c>
      <c r="FN293" s="43">
        <v>0</v>
      </c>
      <c r="FO293" s="43">
        <v>102480827</v>
      </c>
      <c r="FP293" s="43">
        <v>24449060</v>
      </c>
      <c r="FQ293" s="43">
        <v>0</v>
      </c>
      <c r="FR293" s="43">
        <v>5834124953</v>
      </c>
      <c r="FS293" s="43">
        <v>4249724865</v>
      </c>
      <c r="FT293" s="43">
        <v>986621</v>
      </c>
      <c r="FU293" s="43">
        <v>1511677510</v>
      </c>
      <c r="FV293" s="43">
        <v>474829931</v>
      </c>
      <c r="FW293" s="43">
        <v>402458909</v>
      </c>
      <c r="FX293" s="43">
        <v>72371022</v>
      </c>
      <c r="FY293" s="43">
        <v>1</v>
      </c>
      <c r="FZ293" s="43">
        <v>4839064</v>
      </c>
      <c r="GA293" s="43">
        <v>2183870552</v>
      </c>
      <c r="GB293" s="43">
        <v>73521186</v>
      </c>
      <c r="GC293" s="43">
        <v>52067396</v>
      </c>
      <c r="GD293" s="43">
        <v>0</v>
      </c>
      <c r="GE293" s="43">
        <v>52067396</v>
      </c>
      <c r="GF293" s="43">
        <v>0</v>
      </c>
      <c r="GG293" s="43">
        <v>2184575</v>
      </c>
      <c r="GH293" s="43">
        <v>13225050</v>
      </c>
      <c r="GI293" s="43">
        <v>613094102</v>
      </c>
      <c r="GJ293" s="43">
        <v>613094102</v>
      </c>
      <c r="GK293" s="43">
        <v>0</v>
      </c>
      <c r="GL293" s="43">
        <v>903828965</v>
      </c>
      <c r="GM293" s="43">
        <v>86866586</v>
      </c>
      <c r="GN293" s="43">
        <v>15796272</v>
      </c>
      <c r="GO293" s="43">
        <v>515000</v>
      </c>
      <c r="GP293" s="43">
        <v>1</v>
      </c>
      <c r="GQ293" s="43">
        <v>653363977</v>
      </c>
      <c r="GR293" s="43">
        <v>720281</v>
      </c>
      <c r="GS293" s="43">
        <v>0</v>
      </c>
      <c r="GT293" s="43">
        <v>146566848</v>
      </c>
      <c r="GU293" s="43">
        <v>176924938440</v>
      </c>
      <c r="GV293" s="43">
        <v>0</v>
      </c>
      <c r="GW293" s="43">
        <v>0</v>
      </c>
      <c r="GX293" s="43">
        <v>0</v>
      </c>
      <c r="GY293" s="43">
        <v>0</v>
      </c>
      <c r="GZ293" s="43">
        <v>0</v>
      </c>
      <c r="HA293" s="43">
        <v>13138472</v>
      </c>
      <c r="HB293" s="43">
        <v>0</v>
      </c>
      <c r="HC293" s="43">
        <v>0</v>
      </c>
      <c r="HD293" s="43">
        <v>27920558040</v>
      </c>
      <c r="HE293" s="43">
        <v>0</v>
      </c>
      <c r="HF293" s="43">
        <v>37825977127</v>
      </c>
      <c r="HG293" s="43">
        <v>36181452848</v>
      </c>
      <c r="HH293" s="30">
        <f t="shared" si="171"/>
        <v>149545996</v>
      </c>
      <c r="HI293" s="30">
        <f t="shared" si="172"/>
        <v>31592000</v>
      </c>
      <c r="HJ293" s="43">
        <v>149545996</v>
      </c>
      <c r="HK293" s="43">
        <v>31592000</v>
      </c>
      <c r="HL293" s="43">
        <v>0</v>
      </c>
      <c r="HM293" s="43"/>
      <c r="HN293" s="43"/>
      <c r="HO293" s="43"/>
      <c r="HP293" s="43">
        <v>2811138805</v>
      </c>
      <c r="HQ293" s="43">
        <v>41804907</v>
      </c>
      <c r="HR293" s="43">
        <v>65239724</v>
      </c>
      <c r="HS293" s="43">
        <v>259202222</v>
      </c>
      <c r="HT293" s="43">
        <v>2444891950</v>
      </c>
      <c r="HU293" s="43">
        <v>1</v>
      </c>
      <c r="HV293" s="43">
        <v>1</v>
      </c>
      <c r="HW293" s="43">
        <v>0</v>
      </c>
      <c r="HX293" s="43">
        <f t="shared" si="173"/>
        <v>149545996</v>
      </c>
      <c r="HY293" s="43">
        <f t="shared" si="174"/>
        <v>31592000</v>
      </c>
      <c r="HZ293" s="43">
        <v>992986507466</v>
      </c>
      <c r="IA293" s="43">
        <v>877235134631</v>
      </c>
      <c r="IB293" s="43">
        <v>849767006712</v>
      </c>
      <c r="IC293" s="43">
        <v>0</v>
      </c>
      <c r="ID293" s="43">
        <v>0</v>
      </c>
      <c r="IE293" s="43">
        <v>23784903854</v>
      </c>
      <c r="IF293" s="43">
        <v>0</v>
      </c>
      <c r="IG293" s="43">
        <v>705766363721</v>
      </c>
      <c r="IH293" s="43">
        <v>660405621147</v>
      </c>
      <c r="II293" s="43">
        <v>0</v>
      </c>
      <c r="IJ293" s="43">
        <v>21575838720</v>
      </c>
      <c r="IK293" s="43">
        <v>0</v>
      </c>
      <c r="IL293" s="43">
        <v>55853783939</v>
      </c>
      <c r="IM293" s="43">
        <v>26579983357</v>
      </c>
      <c r="IN293" s="43">
        <v>4964780794</v>
      </c>
      <c r="IO293" s="43">
        <v>3723585596</v>
      </c>
      <c r="IP293" s="43">
        <v>47165417549</v>
      </c>
      <c r="IQ293" s="43">
        <v>6087377356</v>
      </c>
      <c r="IR293" s="43">
        <v>2744590789</v>
      </c>
      <c r="IS293" s="43">
        <v>541100208</v>
      </c>
      <c r="IT293" s="43">
        <v>405825158</v>
      </c>
      <c r="IU293" s="43">
        <v>5140451990</v>
      </c>
      <c r="IV293" s="43">
        <v>3020975966</v>
      </c>
      <c r="IW293" s="43">
        <v>331569286</v>
      </c>
      <c r="IX293" s="43">
        <v>44515496370</v>
      </c>
      <c r="IY293" s="43">
        <v>0</v>
      </c>
      <c r="IZ293" s="43">
        <v>0</v>
      </c>
      <c r="JA293" s="43">
        <v>0</v>
      </c>
      <c r="JB293" s="43">
        <v>0</v>
      </c>
      <c r="JC293" s="43">
        <v>20000000</v>
      </c>
      <c r="JD293" s="43">
        <v>0</v>
      </c>
      <c r="JE293" s="43">
        <v>0</v>
      </c>
      <c r="JF293" s="43">
        <v>0</v>
      </c>
      <c r="JG293" s="43">
        <v>995498197</v>
      </c>
      <c r="JH293" s="43">
        <v>0</v>
      </c>
      <c r="JI293" s="43">
        <v>0</v>
      </c>
      <c r="JJ293" s="43">
        <v>2571366962</v>
      </c>
      <c r="JK293" s="43">
        <v>1</v>
      </c>
      <c r="JL293" s="43">
        <v>2571366961</v>
      </c>
      <c r="JM293" s="43">
        <v>27468127919</v>
      </c>
      <c r="JN293" s="43">
        <v>1</v>
      </c>
      <c r="JO293" s="43">
        <v>27468127918</v>
      </c>
      <c r="JP293" s="43">
        <v>81401177917</v>
      </c>
      <c r="JQ293" s="43">
        <v>253360826</v>
      </c>
      <c r="JR293" s="43">
        <v>72147938106</v>
      </c>
      <c r="JS293" s="43">
        <v>0</v>
      </c>
      <c r="JT293" s="43">
        <v>0</v>
      </c>
      <c r="JU293" s="43">
        <v>0</v>
      </c>
      <c r="JV293" s="43">
        <v>0</v>
      </c>
      <c r="JW293" s="43">
        <v>0</v>
      </c>
      <c r="JX293" s="43">
        <v>0</v>
      </c>
      <c r="JY293" s="43">
        <v>0</v>
      </c>
      <c r="JZ293" s="43">
        <v>0</v>
      </c>
      <c r="KA293" s="43">
        <v>0</v>
      </c>
      <c r="KB293" s="43">
        <v>0</v>
      </c>
      <c r="KC293" s="43">
        <v>0</v>
      </c>
      <c r="KD293" s="43">
        <v>0</v>
      </c>
      <c r="KE293" s="43">
        <v>0</v>
      </c>
      <c r="KF293" s="43">
        <v>0</v>
      </c>
      <c r="KG293" s="43">
        <v>0</v>
      </c>
      <c r="KH293" s="43">
        <v>0</v>
      </c>
      <c r="KI293" s="43">
        <v>4552084202</v>
      </c>
      <c r="KJ293" s="43">
        <v>0</v>
      </c>
      <c r="KK293" s="43">
        <v>0</v>
      </c>
      <c r="KL293" s="43">
        <v>763838316</v>
      </c>
      <c r="KM293" s="43">
        <v>34350194918</v>
      </c>
      <c r="KN293" s="43">
        <v>19175340064</v>
      </c>
      <c r="KO293" s="43">
        <v>579214296</v>
      </c>
      <c r="KP293" s="43">
        <v>31085932</v>
      </c>
      <c r="KQ293" s="43">
        <v>0</v>
      </c>
      <c r="KR293" s="43">
        <v>0</v>
      </c>
      <c r="KS293" s="43">
        <v>7428934</v>
      </c>
      <c r="KT293" s="43">
        <v>101082257</v>
      </c>
      <c r="KU293" s="43">
        <v>0</v>
      </c>
      <c r="KV293" s="43">
        <v>741599653</v>
      </c>
      <c r="KW293" s="43">
        <v>0</v>
      </c>
      <c r="KX293" s="43">
        <v>72861711</v>
      </c>
      <c r="KY293" s="43">
        <v>138781098</v>
      </c>
      <c r="KZ293" s="43">
        <v>169779487</v>
      </c>
      <c r="LA293" s="43">
        <v>72865734</v>
      </c>
      <c r="LB293" s="43">
        <v>19960876</v>
      </c>
      <c r="LC293" s="43">
        <v>24130276</v>
      </c>
      <c r="LD293" s="43">
        <v>2349383265</v>
      </c>
      <c r="LE293" s="43">
        <v>13591283</v>
      </c>
      <c r="LF293" s="43">
        <v>43599692</v>
      </c>
      <c r="LG293" s="43">
        <v>0</v>
      </c>
      <c r="LH293" s="43">
        <v>38371496</v>
      </c>
      <c r="LI293" s="43">
        <v>341427710</v>
      </c>
      <c r="LJ293" s="43">
        <v>136305846</v>
      </c>
      <c r="LK293" s="43">
        <v>12607843</v>
      </c>
      <c r="LL293" s="43">
        <v>49986867</v>
      </c>
      <c r="LM293" s="43">
        <v>64696513</v>
      </c>
      <c r="LN293" s="43">
        <v>1251407157</v>
      </c>
      <c r="LO293" s="43">
        <v>473559731</v>
      </c>
      <c r="LP293" s="43">
        <v>55999858</v>
      </c>
      <c r="LQ293" s="43">
        <v>1340530934</v>
      </c>
      <c r="LR293" s="43">
        <v>5084084</v>
      </c>
      <c r="LS293" s="43">
        <v>1233379901</v>
      </c>
      <c r="LT293" s="43">
        <v>0</v>
      </c>
      <c r="LU293" s="43">
        <v>2298764851</v>
      </c>
      <c r="LV293" s="43">
        <v>4750969</v>
      </c>
      <c r="LW293" s="43">
        <v>0</v>
      </c>
      <c r="LX293" s="43">
        <v>0</v>
      </c>
      <c r="LY293" s="43">
        <v>0</v>
      </c>
      <c r="LZ293" s="43">
        <v>0</v>
      </c>
      <c r="MA293" s="43">
        <v>248984336</v>
      </c>
      <c r="MB293" s="43">
        <v>386818613</v>
      </c>
      <c r="MC293" s="43">
        <v>0</v>
      </c>
      <c r="MD293" s="43">
        <v>0</v>
      </c>
      <c r="ME293" s="43">
        <v>195656131</v>
      </c>
      <c r="MF293" s="43">
        <v>0</v>
      </c>
      <c r="MG293" s="43">
        <v>0</v>
      </c>
      <c r="MH293" s="43">
        <v>40885406</v>
      </c>
      <c r="MI293" s="43">
        <v>2838394</v>
      </c>
      <c r="MJ293" s="43">
        <v>124588482</v>
      </c>
      <c r="MK293" s="43">
        <v>0</v>
      </c>
      <c r="ML293" s="43">
        <v>0</v>
      </c>
      <c r="MM293" s="43">
        <v>2641391</v>
      </c>
      <c r="MN293" s="43">
        <v>8272889</v>
      </c>
      <c r="MO293" s="43">
        <v>2372133424</v>
      </c>
      <c r="MP293" s="43">
        <v>119797534</v>
      </c>
      <c r="MQ293" s="43">
        <v>2227156397</v>
      </c>
      <c r="MR293" s="43">
        <v>1</v>
      </c>
      <c r="MS293" s="43">
        <v>702498213101</v>
      </c>
      <c r="MT293" s="43">
        <v>498435415493</v>
      </c>
      <c r="MU293" s="43">
        <v>492383043103</v>
      </c>
      <c r="MV293" s="43">
        <v>226838539561</v>
      </c>
      <c r="MW293" s="43">
        <v>224772537723</v>
      </c>
      <c r="MX293" s="43">
        <v>1</v>
      </c>
      <c r="MY293" s="43">
        <v>2066001837</v>
      </c>
      <c r="MZ293" s="43">
        <v>173612422686</v>
      </c>
      <c r="NA293" s="43">
        <v>17563467441</v>
      </c>
      <c r="NB293" s="43">
        <v>17563467441</v>
      </c>
      <c r="NC293" s="43">
        <v>0</v>
      </c>
      <c r="ND293" s="43">
        <v>156048955245</v>
      </c>
      <c r="NE293" s="43">
        <v>156048955245</v>
      </c>
      <c r="NF293" s="43">
        <v>0</v>
      </c>
      <c r="NG293" s="43">
        <v>0</v>
      </c>
      <c r="NH293" s="43">
        <v>70696580354</v>
      </c>
      <c r="NI293" s="43">
        <v>21235500502</v>
      </c>
      <c r="NJ293" s="43">
        <v>4072927248</v>
      </c>
      <c r="NK293" s="43">
        <v>17162573254</v>
      </c>
      <c r="NL293" s="43">
        <v>0</v>
      </c>
      <c r="NM293" s="43">
        <v>6052372390</v>
      </c>
      <c r="NN293" s="43">
        <v>4901722398</v>
      </c>
      <c r="NO293" s="43">
        <v>0</v>
      </c>
      <c r="NP293" s="43">
        <v>141537895</v>
      </c>
      <c r="NQ293" s="43">
        <v>9125725</v>
      </c>
      <c r="NR293" s="43">
        <v>0</v>
      </c>
      <c r="NS293" s="43">
        <v>670511</v>
      </c>
      <c r="NT293" s="43">
        <v>1150649992</v>
      </c>
      <c r="NU293" s="43">
        <v>674101996</v>
      </c>
      <c r="NV293" s="43">
        <v>0</v>
      </c>
      <c r="NW293" s="43">
        <v>0</v>
      </c>
      <c r="NX293" s="43">
        <v>0</v>
      </c>
      <c r="NY293" s="43">
        <v>0</v>
      </c>
      <c r="NZ293" s="43">
        <v>0</v>
      </c>
      <c r="OA293" s="43">
        <v>14199031814</v>
      </c>
      <c r="OB293" s="43">
        <v>14027121763</v>
      </c>
      <c r="OC293" s="43">
        <v>0</v>
      </c>
      <c r="OD293" s="43">
        <v>0</v>
      </c>
      <c r="OE293" s="43">
        <v>0</v>
      </c>
      <c r="OF293" s="43">
        <v>14027121763</v>
      </c>
      <c r="OG293" s="43">
        <v>0</v>
      </c>
      <c r="OH293" s="43">
        <v>14027121763</v>
      </c>
      <c r="OI293" s="43">
        <v>0</v>
      </c>
      <c r="OJ293" s="43">
        <v>171910051</v>
      </c>
      <c r="OK293" s="43">
        <v>169348213</v>
      </c>
      <c r="OL293" s="43">
        <v>169348213</v>
      </c>
      <c r="OM293" s="43">
        <v>968</v>
      </c>
      <c r="ON293" s="43">
        <v>0</v>
      </c>
      <c r="OO293" s="43">
        <v>2561838</v>
      </c>
      <c r="OP293" s="43">
        <v>0</v>
      </c>
      <c r="OQ293" s="43">
        <v>0</v>
      </c>
      <c r="OR293" s="43">
        <v>0</v>
      </c>
      <c r="OS293" s="43">
        <v>33387730758</v>
      </c>
      <c r="OT293" s="43">
        <v>21108220639</v>
      </c>
      <c r="OU293" s="43">
        <v>20312722442</v>
      </c>
      <c r="OV293" s="43">
        <v>2038990536</v>
      </c>
      <c r="OW293" s="43">
        <v>18273731906</v>
      </c>
      <c r="OX293" s="43">
        <v>0</v>
      </c>
      <c r="OY293" s="43">
        <v>0</v>
      </c>
      <c r="OZ293" s="43">
        <v>12279510119</v>
      </c>
      <c r="PA293" s="43">
        <v>11400136330</v>
      </c>
      <c r="PB293" s="43">
        <v>0</v>
      </c>
      <c r="PC293" s="43">
        <v>0</v>
      </c>
      <c r="PD293" s="43">
        <v>0</v>
      </c>
      <c r="PE293" s="43">
        <v>0</v>
      </c>
      <c r="PF293" s="43">
        <v>0</v>
      </c>
      <c r="PG293" s="43">
        <v>0</v>
      </c>
      <c r="PH293" s="43">
        <v>0</v>
      </c>
      <c r="PI293" s="43">
        <v>0</v>
      </c>
      <c r="PJ293" s="43">
        <v>0</v>
      </c>
      <c r="PK293" s="43">
        <v>0</v>
      </c>
      <c r="PL293" s="43">
        <v>0</v>
      </c>
      <c r="PM293" s="43">
        <v>879373789</v>
      </c>
      <c r="PN293" s="43">
        <v>203378517</v>
      </c>
      <c r="PO293" s="43">
        <v>0</v>
      </c>
      <c r="PP293" s="43">
        <v>0</v>
      </c>
      <c r="PQ293" s="43">
        <v>0</v>
      </c>
      <c r="PR293" s="43">
        <v>0</v>
      </c>
      <c r="PS293" s="43">
        <v>0</v>
      </c>
      <c r="PT293" s="43">
        <v>0</v>
      </c>
      <c r="PU293" s="43">
        <v>156476035036</v>
      </c>
      <c r="PV293" s="43">
        <v>0</v>
      </c>
      <c r="PW293" s="43">
        <v>0</v>
      </c>
      <c r="PX293" s="43">
        <v>0</v>
      </c>
      <c r="PY293" s="43">
        <v>0</v>
      </c>
      <c r="PZ293" s="43">
        <v>0</v>
      </c>
      <c r="QA293" s="43">
        <v>0</v>
      </c>
      <c r="QB293" s="43">
        <v>0</v>
      </c>
      <c r="QC293" s="43">
        <v>3261720411</v>
      </c>
      <c r="QD293" s="43">
        <v>2975256262</v>
      </c>
      <c r="QE293" s="43">
        <v>0</v>
      </c>
      <c r="QF293" s="43">
        <v>0</v>
      </c>
      <c r="QG293" s="43">
        <v>0</v>
      </c>
      <c r="QH293" s="43">
        <v>0</v>
      </c>
      <c r="QI293" s="43">
        <v>0</v>
      </c>
      <c r="QJ293" s="43">
        <v>286464149</v>
      </c>
      <c r="QK293" s="43">
        <v>0</v>
      </c>
      <c r="QL293" s="43">
        <v>98747127923</v>
      </c>
      <c r="QM293" s="43">
        <v>5116147628</v>
      </c>
      <c r="QN293" s="43">
        <v>3070576686</v>
      </c>
      <c r="QO293" s="43">
        <v>2213907005179</v>
      </c>
      <c r="QP293" s="43">
        <v>512754506957</v>
      </c>
      <c r="QQ293" s="43">
        <v>938612012</v>
      </c>
      <c r="QR293" s="43">
        <v>567696514</v>
      </c>
      <c r="QS293" s="43">
        <v>370915498</v>
      </c>
      <c r="QT293" s="43">
        <v>0</v>
      </c>
      <c r="QU293" s="43">
        <v>0</v>
      </c>
      <c r="QV293" s="43">
        <v>0</v>
      </c>
      <c r="QW293" s="43">
        <v>11300413683</v>
      </c>
      <c r="QX293" s="43">
        <v>11300413682</v>
      </c>
      <c r="QY293" s="43">
        <v>1</v>
      </c>
      <c r="QZ293" s="43">
        <v>272876971921</v>
      </c>
      <c r="RA293" s="43">
        <v>227638509341</v>
      </c>
      <c r="RB293" s="43">
        <v>268800000000</v>
      </c>
      <c r="RC293" s="43">
        <v>268800000000</v>
      </c>
      <c r="RD293" s="43">
        <v>268800000000</v>
      </c>
      <c r="RE293" s="43">
        <v>0</v>
      </c>
      <c r="RF293" s="43">
        <v>0</v>
      </c>
      <c r="RG293" s="43">
        <v>0</v>
      </c>
      <c r="RH293" s="43">
        <v>0</v>
      </c>
      <c r="RI293" s="43">
        <v>1432352498222</v>
      </c>
      <c r="RJ293" s="43">
        <v>118229955198</v>
      </c>
      <c r="RK293" s="43">
        <v>117199955198</v>
      </c>
      <c r="RL293" s="43">
        <v>51428571429</v>
      </c>
      <c r="RM293" s="43">
        <v>2149882221</v>
      </c>
      <c r="RN293" s="43">
        <v>0</v>
      </c>
      <c r="RO293" s="43">
        <v>29309487</v>
      </c>
      <c r="RP293" s="43">
        <v>0</v>
      </c>
      <c r="RQ293" s="43">
        <v>0</v>
      </c>
      <c r="RR293" s="43">
        <v>0</v>
      </c>
      <c r="RS293" s="43">
        <v>0</v>
      </c>
      <c r="RT293" s="43">
        <v>144585241</v>
      </c>
      <c r="RU293" s="43">
        <v>0</v>
      </c>
      <c r="RV293" s="43">
        <v>36984265</v>
      </c>
      <c r="RW293" s="43">
        <v>4256119</v>
      </c>
      <c r="RX293" s="43">
        <v>0</v>
      </c>
      <c r="RY293" s="43">
        <v>0</v>
      </c>
      <c r="RZ293" s="43">
        <v>0</v>
      </c>
      <c r="SA293" s="43">
        <v>0</v>
      </c>
      <c r="SB293" s="43">
        <v>0</v>
      </c>
      <c r="SC293" s="43">
        <v>333723</v>
      </c>
      <c r="SD293" s="43">
        <v>0</v>
      </c>
      <c r="SE293" s="43">
        <v>0</v>
      </c>
      <c r="SF293" s="43">
        <v>0</v>
      </c>
      <c r="SG293" s="43">
        <v>0</v>
      </c>
      <c r="SH293" s="43">
        <v>127970291</v>
      </c>
      <c r="SI293" s="43">
        <v>333992614</v>
      </c>
      <c r="SJ293" s="43">
        <v>0</v>
      </c>
      <c r="SK293" s="43">
        <v>22697332340</v>
      </c>
      <c r="SL293" s="43">
        <v>22697332340</v>
      </c>
      <c r="SM293" s="43">
        <v>0</v>
      </c>
      <c r="SN293" s="43">
        <v>500000000</v>
      </c>
      <c r="SO293" s="43">
        <v>0</v>
      </c>
      <c r="SP293" s="43">
        <v>19393736</v>
      </c>
      <c r="SQ293" s="43">
        <v>12853978</v>
      </c>
      <c r="SR293" s="43">
        <v>400000000</v>
      </c>
      <c r="SS293" s="43">
        <v>400000000</v>
      </c>
      <c r="ST293" s="43">
        <v>0</v>
      </c>
      <c r="SU293" s="43">
        <v>0</v>
      </c>
      <c r="SV293" s="43">
        <v>0</v>
      </c>
      <c r="SW293" s="43">
        <v>11395707</v>
      </c>
      <c r="SX293" s="43">
        <v>1</v>
      </c>
      <c r="SY293" s="43">
        <v>1</v>
      </c>
      <c r="SZ293" s="43">
        <v>1</v>
      </c>
      <c r="TA293" s="43">
        <v>34676025945</v>
      </c>
      <c r="TB293" s="43">
        <v>1</v>
      </c>
      <c r="TC293" s="43">
        <v>1</v>
      </c>
      <c r="TD293" s="43">
        <v>1</v>
      </c>
      <c r="TE293" s="43">
        <v>1</v>
      </c>
      <c r="TF293" s="43">
        <v>90257621</v>
      </c>
      <c r="TG293" s="43">
        <v>1537392179</v>
      </c>
      <c r="TH293" s="43">
        <v>1030000000</v>
      </c>
      <c r="TI293" s="43">
        <v>2179191708</v>
      </c>
      <c r="TJ293" s="43">
        <v>1009135808317</v>
      </c>
      <c r="TK293" s="43">
        <v>1013405630774</v>
      </c>
      <c r="TL293" s="43">
        <v>550437713627</v>
      </c>
      <c r="TM293" s="43">
        <v>4269822456</v>
      </c>
      <c r="TN293" s="43">
        <v>4269822456</v>
      </c>
      <c r="TO293" s="43">
        <v>0</v>
      </c>
      <c r="TP293" s="43">
        <v>1</v>
      </c>
      <c r="TQ293" s="43">
        <v>1</v>
      </c>
      <c r="TR293" s="43">
        <v>0</v>
      </c>
      <c r="TS293" s="43">
        <v>458698094690</v>
      </c>
      <c r="TT293" s="43">
        <v>0</v>
      </c>
      <c r="TU293" s="43">
        <v>300716912250</v>
      </c>
      <c r="TV293" s="43">
        <v>1</v>
      </c>
      <c r="TW293" s="43">
        <v>552307455</v>
      </c>
      <c r="TX293" s="43">
        <v>1</v>
      </c>
      <c r="TY293" s="43">
        <v>164604793</v>
      </c>
      <c r="TZ293" s="43">
        <v>0</v>
      </c>
      <c r="UA293" s="43">
        <v>0</v>
      </c>
      <c r="UB293" s="43">
        <v>300000000000</v>
      </c>
      <c r="UC293" s="43">
        <v>0</v>
      </c>
      <c r="UD293" s="43">
        <v>300000000000</v>
      </c>
      <c r="UE293" s="43">
        <v>0</v>
      </c>
      <c r="UF293" s="43">
        <v>0</v>
      </c>
      <c r="UG293" s="43">
        <v>5758270217837</v>
      </c>
      <c r="UH293" s="1" t="s">
        <v>141</v>
      </c>
      <c r="UI293" s="2"/>
    </row>
    <row r="294" spans="1:555">
      <c r="A294" s="733"/>
      <c r="B294" s="65">
        <v>2018</v>
      </c>
      <c r="C294" s="43">
        <v>2903416781898</v>
      </c>
      <c r="D294" s="43">
        <v>1528300092292</v>
      </c>
      <c r="E294" s="43">
        <v>1335585472356</v>
      </c>
      <c r="F294" s="43">
        <v>109729771</v>
      </c>
      <c r="G294" s="43">
        <v>20637095</v>
      </c>
      <c r="H294" s="43">
        <v>610707255013</v>
      </c>
      <c r="I294" s="43">
        <v>528689270665</v>
      </c>
      <c r="J294" s="43">
        <v>75910911797</v>
      </c>
      <c r="K294" s="43">
        <v>6107072551</v>
      </c>
      <c r="L294" s="43">
        <v>61945595214</v>
      </c>
      <c r="M294" s="43">
        <v>554844790365</v>
      </c>
      <c r="N294" s="43">
        <v>549296342461</v>
      </c>
      <c r="O294" s="43">
        <v>5548447904</v>
      </c>
      <c r="P294" s="43">
        <v>21043903059</v>
      </c>
      <c r="Q294" s="43">
        <v>58558597470</v>
      </c>
      <c r="R294" s="43">
        <v>28354964369</v>
      </c>
      <c r="S294" s="43">
        <v>192714619936</v>
      </c>
      <c r="T294" s="43">
        <v>49584651502</v>
      </c>
      <c r="U294" s="43">
        <v>59339568000</v>
      </c>
      <c r="V294" s="43">
        <v>108924219502</v>
      </c>
      <c r="W294" s="43">
        <v>1743542232</v>
      </c>
      <c r="X294" s="43">
        <v>14928306752</v>
      </c>
      <c r="Y294" s="43">
        <v>1813212646</v>
      </c>
      <c r="Z294" s="43">
        <v>181321265</v>
      </c>
      <c r="AA294" s="43">
        <v>1631891381</v>
      </c>
      <c r="AB294" s="43">
        <v>2142798137</v>
      </c>
      <c r="AC294" s="43">
        <v>24040075</v>
      </c>
      <c r="AD294" s="43">
        <v>55989772210</v>
      </c>
      <c r="AE294" s="43">
        <v>6959888420</v>
      </c>
      <c r="AF294" s="43">
        <v>4294345626</v>
      </c>
      <c r="AG294" s="43">
        <v>2665542794</v>
      </c>
      <c r="AH294" s="43">
        <v>188839962</v>
      </c>
      <c r="AI294" s="43">
        <v>1375116689606</v>
      </c>
      <c r="AJ294" s="43">
        <v>9107278021</v>
      </c>
      <c r="AK294" s="43">
        <v>1033856748</v>
      </c>
      <c r="AL294" s="43">
        <v>9703278</v>
      </c>
      <c r="AM294" s="43">
        <v>7477141029</v>
      </c>
      <c r="AN294" s="43">
        <v>586576966</v>
      </c>
      <c r="AO294" s="43">
        <v>24409531005</v>
      </c>
      <c r="AP294" s="43">
        <v>23010476279</v>
      </c>
      <c r="AQ294" s="43">
        <v>0</v>
      </c>
      <c r="AR294" s="43">
        <v>1</v>
      </c>
      <c r="AS294" s="43">
        <v>758580</v>
      </c>
      <c r="AT294" s="43">
        <v>127986938</v>
      </c>
      <c r="AU294" s="43">
        <v>39840382</v>
      </c>
      <c r="AV294" s="43">
        <v>0</v>
      </c>
      <c r="AW294" s="43">
        <v>0</v>
      </c>
      <c r="AX294" s="43">
        <v>0</v>
      </c>
      <c r="AY294" s="43">
        <v>1020985573</v>
      </c>
      <c r="AZ294" s="43">
        <v>209483252</v>
      </c>
      <c r="BA294" s="43">
        <v>100</v>
      </c>
      <c r="BB294" s="43">
        <v>103705056</v>
      </c>
      <c r="BC294" s="43">
        <v>105778096</v>
      </c>
      <c r="BD294" s="43">
        <v>76489976980</v>
      </c>
      <c r="BE294" s="43">
        <v>11671941</v>
      </c>
      <c r="BF294" s="43">
        <v>42635440021</v>
      </c>
      <c r="BG294" s="43">
        <v>13772043053</v>
      </c>
      <c r="BH294" s="43">
        <v>3997244</v>
      </c>
      <c r="BI294" s="43">
        <v>9039237</v>
      </c>
      <c r="BJ294" s="43">
        <v>1</v>
      </c>
      <c r="BK294" s="43">
        <v>770351691</v>
      </c>
      <c r="BL294" s="43">
        <v>1</v>
      </c>
      <c r="BM294" s="43">
        <v>1</v>
      </c>
      <c r="BN294" s="43">
        <v>145765412</v>
      </c>
      <c r="BO294" s="43">
        <v>32613689</v>
      </c>
      <c r="BP294" s="43">
        <v>0</v>
      </c>
      <c r="BQ294" s="43">
        <v>514019</v>
      </c>
      <c r="BR294" s="43">
        <v>1682166618</v>
      </c>
      <c r="BS294" s="43">
        <v>17426374051</v>
      </c>
      <c r="BT294" s="43">
        <v>1406651024</v>
      </c>
      <c r="BU294" s="43">
        <v>16000000</v>
      </c>
      <c r="BV294" s="43">
        <v>1</v>
      </c>
      <c r="BW294" s="43">
        <v>1873145</v>
      </c>
      <c r="BX294" s="43">
        <v>1</v>
      </c>
      <c r="BY294" s="43">
        <v>1388777874</v>
      </c>
      <c r="BZ294" s="43">
        <v>1</v>
      </c>
      <c r="CA294" s="43">
        <v>1</v>
      </c>
      <c r="CB294" s="43">
        <v>1</v>
      </c>
      <c r="CC294" s="43">
        <v>60311007879</v>
      </c>
      <c r="CD294" s="43">
        <v>0</v>
      </c>
      <c r="CE294" s="43">
        <v>77162197464</v>
      </c>
      <c r="CF294" s="43">
        <v>2142375045</v>
      </c>
      <c r="CG294" s="43">
        <v>37369923374</v>
      </c>
      <c r="CH294" s="43">
        <v>2738198301</v>
      </c>
      <c r="CI294" s="43">
        <v>1084340668</v>
      </c>
      <c r="CJ294" s="43">
        <v>14343819</v>
      </c>
      <c r="CK294" s="43">
        <v>183885526</v>
      </c>
      <c r="CL294" s="43">
        <v>53829574</v>
      </c>
      <c r="CM294" s="43">
        <v>16931283</v>
      </c>
      <c r="CN294" s="43">
        <v>8068074</v>
      </c>
      <c r="CO294" s="43">
        <v>5966903</v>
      </c>
      <c r="CP294" s="43">
        <v>81315489</v>
      </c>
      <c r="CQ294" s="43">
        <v>720000000</v>
      </c>
      <c r="CR294" s="43">
        <v>1100000000</v>
      </c>
      <c r="CS294" s="43">
        <v>32521369874</v>
      </c>
      <c r="CT294" s="43">
        <v>13102762153</v>
      </c>
      <c r="CU294" s="43">
        <v>1</v>
      </c>
      <c r="CV294" s="43">
        <v>521851534</v>
      </c>
      <c r="CW294" s="43">
        <v>142930891</v>
      </c>
      <c r="CX294" s="43">
        <v>4985282</v>
      </c>
      <c r="CY294" s="43">
        <v>1</v>
      </c>
      <c r="CZ294" s="43">
        <v>18145686483</v>
      </c>
      <c r="DA294" s="43">
        <v>16298074964</v>
      </c>
      <c r="DB294" s="43">
        <v>1585866139</v>
      </c>
      <c r="DC294" s="43">
        <v>0</v>
      </c>
      <c r="DD294" s="43">
        <v>261745380</v>
      </c>
      <c r="DE294" s="43">
        <v>1</v>
      </c>
      <c r="DF294" s="43">
        <v>391270780</v>
      </c>
      <c r="DG294" s="43">
        <v>211882748</v>
      </c>
      <c r="DH294" s="43">
        <v>205990202</v>
      </c>
      <c r="DI294" s="43">
        <v>1</v>
      </c>
      <c r="DJ294" s="43">
        <v>0</v>
      </c>
      <c r="DK294" s="43">
        <v>1</v>
      </c>
      <c r="DL294" s="43">
        <v>0</v>
      </c>
      <c r="DM294" s="43">
        <v>5088975091</v>
      </c>
      <c r="DN294" s="43">
        <v>563641661</v>
      </c>
      <c r="DO294" s="43">
        <v>33588985</v>
      </c>
      <c r="DP294" s="43">
        <v>647444</v>
      </c>
      <c r="DQ294" s="43">
        <v>32941541</v>
      </c>
      <c r="DR294" s="43">
        <v>4309505922</v>
      </c>
      <c r="DS294" s="43">
        <v>358289693</v>
      </c>
      <c r="DT294" s="43">
        <v>338797411</v>
      </c>
      <c r="DU294" s="43">
        <v>19229701</v>
      </c>
      <c r="DV294" s="43">
        <v>262581</v>
      </c>
      <c r="DW294" s="43">
        <v>170839311</v>
      </c>
      <c r="DX294" s="43">
        <v>113299708</v>
      </c>
      <c r="DY294" s="43">
        <v>1</v>
      </c>
      <c r="DZ294" s="43">
        <v>0</v>
      </c>
      <c r="EA294" s="43">
        <v>57539602</v>
      </c>
      <c r="EB294" s="43">
        <v>0</v>
      </c>
      <c r="EC294" s="43">
        <v>1017450703</v>
      </c>
      <c r="ED294" s="43">
        <v>741387</v>
      </c>
      <c r="EE294" s="43">
        <v>1016504159</v>
      </c>
      <c r="EF294" s="43">
        <v>205157</v>
      </c>
      <c r="EG294" s="43">
        <v>755652863</v>
      </c>
      <c r="EH294" s="43">
        <v>747166928</v>
      </c>
      <c r="EI294" s="43">
        <v>8395719</v>
      </c>
      <c r="EJ294" s="43">
        <v>90216</v>
      </c>
      <c r="EK294" s="43">
        <v>813261696</v>
      </c>
      <c r="EL294" s="43">
        <v>751154</v>
      </c>
      <c r="EM294" s="43">
        <v>19573547</v>
      </c>
      <c r="EN294" s="43">
        <v>507249911</v>
      </c>
      <c r="EO294" s="43">
        <v>21787759</v>
      </c>
      <c r="EP294" s="43">
        <v>3664412</v>
      </c>
      <c r="EQ294" s="43">
        <v>67665</v>
      </c>
      <c r="ER294" s="43">
        <v>1229054</v>
      </c>
      <c r="ES294" s="43">
        <v>12068587</v>
      </c>
      <c r="ET294" s="43">
        <v>4758041</v>
      </c>
      <c r="EU294" s="43">
        <v>29924590</v>
      </c>
      <c r="EV294" s="43">
        <v>211725538</v>
      </c>
      <c r="EW294" s="43">
        <v>402747373</v>
      </c>
      <c r="EX294" s="43">
        <v>0</v>
      </c>
      <c r="EY294" s="43">
        <v>1214138</v>
      </c>
      <c r="EZ294" s="43">
        <v>363228397</v>
      </c>
      <c r="FA294" s="43">
        <v>38304838</v>
      </c>
      <c r="FB294" s="43">
        <v>1</v>
      </c>
      <c r="FC294" s="43">
        <v>251783</v>
      </c>
      <c r="FD294" s="43">
        <v>0</v>
      </c>
      <c r="FE294" s="43">
        <v>0</v>
      </c>
      <c r="FF294" s="43">
        <v>0</v>
      </c>
      <c r="FG294" s="43">
        <v>182238523</v>
      </c>
      <c r="FH294" s="43">
        <v>4510145</v>
      </c>
      <c r="FI294" s="43">
        <v>0</v>
      </c>
      <c r="FJ294" s="43">
        <v>147096901</v>
      </c>
      <c r="FK294" s="43">
        <v>41541650</v>
      </c>
      <c r="FL294" s="43">
        <v>0</v>
      </c>
      <c r="FM294" s="43">
        <v>0</v>
      </c>
      <c r="FN294" s="43">
        <v>0</v>
      </c>
      <c r="FO294" s="43">
        <v>105555251</v>
      </c>
      <c r="FP294" s="43">
        <v>30631477</v>
      </c>
      <c r="FQ294" s="43">
        <v>0</v>
      </c>
      <c r="FR294" s="43">
        <v>10172090809</v>
      </c>
      <c r="FS294" s="43">
        <v>8653422599</v>
      </c>
      <c r="FT294" s="43">
        <v>1016220</v>
      </c>
      <c r="FU294" s="43">
        <v>4125158829</v>
      </c>
      <c r="FV294" s="43">
        <v>461846129</v>
      </c>
      <c r="FW294" s="43">
        <v>387303977</v>
      </c>
      <c r="FX294" s="43">
        <v>74542152</v>
      </c>
      <c r="FY294" s="43">
        <v>0</v>
      </c>
      <c r="FZ294" s="43">
        <v>16389997</v>
      </c>
      <c r="GA294" s="43">
        <v>3902913734</v>
      </c>
      <c r="GB294" s="43">
        <v>146097690</v>
      </c>
      <c r="GC294" s="43">
        <v>14474178</v>
      </c>
      <c r="GD294" s="43">
        <v>0</v>
      </c>
      <c r="GE294" s="43">
        <v>14474178</v>
      </c>
      <c r="GF294" s="43">
        <v>0</v>
      </c>
      <c r="GG294" s="43">
        <v>814328</v>
      </c>
      <c r="GH294" s="43">
        <v>13621801</v>
      </c>
      <c r="GI294" s="43">
        <v>166679748</v>
      </c>
      <c r="GJ294" s="43">
        <v>166679748</v>
      </c>
      <c r="GK294" s="43">
        <v>0</v>
      </c>
      <c r="GL294" s="43">
        <v>1323078155</v>
      </c>
      <c r="GM294" s="43">
        <v>89472584</v>
      </c>
      <c r="GN294" s="43">
        <v>1</v>
      </c>
      <c r="GO294" s="43">
        <v>16270160</v>
      </c>
      <c r="GP294" s="43">
        <v>0</v>
      </c>
      <c r="GQ294" s="43">
        <v>1063951091</v>
      </c>
      <c r="GR294" s="43">
        <v>2420466</v>
      </c>
      <c r="GS294" s="43">
        <v>0</v>
      </c>
      <c r="GT294" s="43">
        <v>150963853</v>
      </c>
      <c r="GU294" s="43">
        <v>141222576012</v>
      </c>
      <c r="GV294" s="43">
        <v>0</v>
      </c>
      <c r="GW294" s="43">
        <v>0</v>
      </c>
      <c r="GX294" s="43">
        <v>0</v>
      </c>
      <c r="GY294" s="43">
        <v>0</v>
      </c>
      <c r="GZ294" s="43">
        <v>0</v>
      </c>
      <c r="HA294" s="43">
        <v>13532626</v>
      </c>
      <c r="HB294" s="43">
        <v>0</v>
      </c>
      <c r="HC294" s="43">
        <v>0</v>
      </c>
      <c r="HD294" s="43">
        <v>29037380362</v>
      </c>
      <c r="HE294" s="43">
        <v>0</v>
      </c>
      <c r="HF294" s="43">
        <v>35460141807</v>
      </c>
      <c r="HG294" s="43">
        <v>34626224690</v>
      </c>
      <c r="HH294" s="30">
        <f t="shared" si="171"/>
        <v>36145383978</v>
      </c>
      <c r="HI294" s="30">
        <f t="shared" si="172"/>
        <v>2860271639</v>
      </c>
      <c r="HJ294" s="43">
        <v>36145383978</v>
      </c>
      <c r="HK294" s="43">
        <v>2860271639</v>
      </c>
      <c r="HL294" s="43">
        <v>0</v>
      </c>
      <c r="HM294" s="43">
        <v>39005655617</v>
      </c>
      <c r="HN294" s="43">
        <v>0</v>
      </c>
      <c r="HO294" s="43">
        <v>0</v>
      </c>
      <c r="HP294" s="43">
        <v>2858807453</v>
      </c>
      <c r="HQ294" s="43">
        <v>43059054</v>
      </c>
      <c r="HR294" s="43">
        <v>69770343</v>
      </c>
      <c r="HS294" s="43">
        <v>324807468</v>
      </c>
      <c r="HT294" s="43">
        <v>2421170586</v>
      </c>
      <c r="HU294" s="43">
        <v>1</v>
      </c>
      <c r="HV294" s="43">
        <v>1</v>
      </c>
      <c r="HW294" s="43">
        <v>1</v>
      </c>
      <c r="HX294" s="43">
        <f t="shared" si="173"/>
        <v>36145383978</v>
      </c>
      <c r="HY294" s="43">
        <f t="shared" si="174"/>
        <v>2860271639</v>
      </c>
      <c r="HZ294" s="43">
        <v>967452434231</v>
      </c>
      <c r="IA294" s="43">
        <v>917831454681</v>
      </c>
      <c r="IB294" s="43">
        <v>864539282924</v>
      </c>
      <c r="IC294" s="43">
        <v>0</v>
      </c>
      <c r="ID294" s="43">
        <v>0</v>
      </c>
      <c r="IE294" s="43">
        <v>21309386111</v>
      </c>
      <c r="IF294" s="43">
        <v>0</v>
      </c>
      <c r="IG294" s="43">
        <v>722559627705</v>
      </c>
      <c r="IH294" s="43">
        <v>685256163013</v>
      </c>
      <c r="II294" s="43">
        <v>0</v>
      </c>
      <c r="IJ294" s="43">
        <v>15994078581</v>
      </c>
      <c r="IK294" s="43">
        <v>0</v>
      </c>
      <c r="IL294" s="43">
        <v>58574473346</v>
      </c>
      <c r="IM294" s="43">
        <v>27627241480</v>
      </c>
      <c r="IN294" s="43">
        <v>5206619853</v>
      </c>
      <c r="IO294" s="43">
        <v>3904964890</v>
      </c>
      <c r="IP294" s="43">
        <v>49462888603</v>
      </c>
      <c r="IQ294" s="43">
        <v>3872061361</v>
      </c>
      <c r="IR294" s="43">
        <v>1838331756</v>
      </c>
      <c r="IS294" s="43">
        <v>344183233</v>
      </c>
      <c r="IT294" s="43">
        <v>258137424</v>
      </c>
      <c r="IU294" s="43">
        <v>3269740704</v>
      </c>
      <c r="IV294" s="43">
        <v>3470357858</v>
      </c>
      <c r="IW294" s="43">
        <v>212878334</v>
      </c>
      <c r="IX294" s="43">
        <v>37253225803</v>
      </c>
      <c r="IY294" s="43">
        <v>0</v>
      </c>
      <c r="IZ294" s="43">
        <v>0</v>
      </c>
      <c r="JA294" s="43">
        <v>0</v>
      </c>
      <c r="JB294" s="43">
        <v>0</v>
      </c>
      <c r="JC294" s="43">
        <v>0</v>
      </c>
      <c r="JD294" s="43">
        <v>0</v>
      </c>
      <c r="JE294" s="43">
        <v>0</v>
      </c>
      <c r="JF294" s="43">
        <v>0</v>
      </c>
      <c r="JG294" s="43">
        <v>0</v>
      </c>
      <c r="JH294" s="43">
        <v>0</v>
      </c>
      <c r="JI294" s="43">
        <v>0</v>
      </c>
      <c r="JJ294" s="43">
        <v>46384311084</v>
      </c>
      <c r="JK294" s="43">
        <v>2802985081</v>
      </c>
      <c r="JL294" s="43">
        <v>6328100200</v>
      </c>
      <c r="JM294" s="43">
        <v>53292171757</v>
      </c>
      <c r="JN294" s="43">
        <v>1</v>
      </c>
      <c r="JO294" s="43">
        <v>28292171756</v>
      </c>
      <c r="JP294" s="43">
        <v>13866871254</v>
      </c>
      <c r="JQ294" s="43">
        <v>310005328</v>
      </c>
      <c r="JR294" s="43">
        <v>6170157841</v>
      </c>
      <c r="JS294" s="43">
        <v>0</v>
      </c>
      <c r="JT294" s="43">
        <v>0</v>
      </c>
      <c r="JU294" s="43">
        <v>0</v>
      </c>
      <c r="JV294" s="43">
        <v>0</v>
      </c>
      <c r="JW294" s="43">
        <v>0</v>
      </c>
      <c r="JX294" s="43">
        <v>0</v>
      </c>
      <c r="JY294" s="43">
        <v>0</v>
      </c>
      <c r="JZ294" s="43">
        <v>0</v>
      </c>
      <c r="KA294" s="43">
        <v>0</v>
      </c>
      <c r="KB294" s="43">
        <v>0</v>
      </c>
      <c r="KC294" s="43">
        <v>0</v>
      </c>
      <c r="KD294" s="43">
        <v>0</v>
      </c>
      <c r="KE294" s="43">
        <v>0</v>
      </c>
      <c r="KF294" s="43">
        <v>0</v>
      </c>
      <c r="KG294" s="43">
        <v>0</v>
      </c>
      <c r="KH294" s="43">
        <v>0</v>
      </c>
      <c r="KI294" s="43">
        <v>6478525829</v>
      </c>
      <c r="KJ294" s="43">
        <v>0</v>
      </c>
      <c r="KK294" s="43">
        <v>0</v>
      </c>
      <c r="KL294" s="43">
        <v>795079303</v>
      </c>
      <c r="KM294" s="43">
        <v>35754108296</v>
      </c>
      <c r="KN294" s="43">
        <v>17923110406</v>
      </c>
      <c r="KO294" s="43">
        <v>559011575</v>
      </c>
      <c r="KP294" s="43">
        <v>43508968</v>
      </c>
      <c r="KQ294" s="43">
        <v>0</v>
      </c>
      <c r="KR294" s="43">
        <v>0</v>
      </c>
      <c r="KS294" s="43">
        <v>8101690</v>
      </c>
      <c r="KT294" s="43">
        <v>136643025</v>
      </c>
      <c r="KU294" s="43">
        <v>0</v>
      </c>
      <c r="KV294" s="43">
        <v>704517241</v>
      </c>
      <c r="KW294" s="43">
        <v>0</v>
      </c>
      <c r="KX294" s="43">
        <v>95840737</v>
      </c>
      <c r="KY294" s="43">
        <v>34738962</v>
      </c>
      <c r="KZ294" s="43">
        <v>304010404</v>
      </c>
      <c r="LA294" s="43">
        <v>125876130</v>
      </c>
      <c r="LB294" s="43">
        <v>27515134</v>
      </c>
      <c r="LC294" s="43">
        <v>44348535</v>
      </c>
      <c r="LD294" s="43">
        <v>3293969909</v>
      </c>
      <c r="LE294" s="43">
        <v>15754925</v>
      </c>
      <c r="LF294" s="43">
        <v>89672568</v>
      </c>
      <c r="LG294" s="43">
        <v>0</v>
      </c>
      <c r="LH294" s="43">
        <v>101317166</v>
      </c>
      <c r="LI294" s="43">
        <v>335800092</v>
      </c>
      <c r="LJ294" s="43">
        <v>150960781</v>
      </c>
      <c r="LK294" s="43">
        <v>14294432</v>
      </c>
      <c r="LL294" s="43">
        <v>48765208</v>
      </c>
      <c r="LM294" s="43">
        <v>107452858</v>
      </c>
      <c r="LN294" s="43">
        <v>251741595</v>
      </c>
      <c r="LO294" s="43">
        <v>554265603</v>
      </c>
      <c r="LP294" s="43">
        <v>90179825</v>
      </c>
      <c r="LQ294" s="43">
        <v>1718357725</v>
      </c>
      <c r="LR294" s="43">
        <v>6238073</v>
      </c>
      <c r="LS294" s="43">
        <v>1763077823</v>
      </c>
      <c r="LT294" s="43">
        <v>0</v>
      </c>
      <c r="LU294" s="43">
        <v>2502962996</v>
      </c>
      <c r="LV294" s="43">
        <v>4185702</v>
      </c>
      <c r="LW294" s="43">
        <v>0</v>
      </c>
      <c r="LX294" s="43">
        <v>0</v>
      </c>
      <c r="LY294" s="43">
        <v>0</v>
      </c>
      <c r="LZ294" s="43">
        <v>0</v>
      </c>
      <c r="MA294" s="43">
        <v>312931373</v>
      </c>
      <c r="MB294" s="43">
        <v>496644398</v>
      </c>
      <c r="MC294" s="43">
        <v>0</v>
      </c>
      <c r="MD294" s="43">
        <v>0</v>
      </c>
      <c r="ME294" s="43">
        <v>352810026</v>
      </c>
      <c r="MF294" s="43">
        <v>0</v>
      </c>
      <c r="MG294" s="43">
        <v>0</v>
      </c>
      <c r="MH294" s="43">
        <v>92839416</v>
      </c>
      <c r="MI294" s="43">
        <v>5854776</v>
      </c>
      <c r="MJ294" s="43">
        <v>184430781</v>
      </c>
      <c r="MK294" s="43">
        <v>0</v>
      </c>
      <c r="ML294" s="43">
        <v>0</v>
      </c>
      <c r="MM294" s="43">
        <v>4471986</v>
      </c>
      <c r="MN294" s="43">
        <v>9836315</v>
      </c>
      <c r="MO294" s="43">
        <v>3091404593</v>
      </c>
      <c r="MP294" s="43">
        <v>146664544</v>
      </c>
      <c r="MQ294" s="43">
        <v>2293971089</v>
      </c>
      <c r="MR294" s="43">
        <v>0</v>
      </c>
      <c r="MS294" s="43">
        <v>630132428851</v>
      </c>
      <c r="MT294" s="43">
        <v>577150372977</v>
      </c>
      <c r="MU294" s="43">
        <v>570384119746</v>
      </c>
      <c r="MV294" s="43">
        <v>305954288434</v>
      </c>
      <c r="MW294" s="43">
        <v>303644138020</v>
      </c>
      <c r="MX294" s="43">
        <v>1</v>
      </c>
      <c r="MY294" s="43">
        <v>2310150413</v>
      </c>
      <c r="MZ294" s="43">
        <v>184963632923</v>
      </c>
      <c r="NA294" s="43">
        <v>10858809026</v>
      </c>
      <c r="NB294" s="43">
        <v>10858809026</v>
      </c>
      <c r="NC294" s="43">
        <v>0</v>
      </c>
      <c r="ND294" s="43">
        <v>174104823897</v>
      </c>
      <c r="NE294" s="43">
        <v>174104823897</v>
      </c>
      <c r="NF294" s="43">
        <v>0</v>
      </c>
      <c r="NG294" s="43">
        <v>0</v>
      </c>
      <c r="NH294" s="43">
        <v>56076466821</v>
      </c>
      <c r="NI294" s="43">
        <v>23389731568</v>
      </c>
      <c r="NJ294" s="43">
        <v>5019143268</v>
      </c>
      <c r="NK294" s="43">
        <v>18370588300</v>
      </c>
      <c r="NL294" s="43">
        <v>305954288434</v>
      </c>
      <c r="NM294" s="43">
        <v>6766253231</v>
      </c>
      <c r="NN294" s="43">
        <v>5433110308</v>
      </c>
      <c r="NO294" s="43">
        <v>0</v>
      </c>
      <c r="NP294" s="43">
        <v>0</v>
      </c>
      <c r="NQ294" s="43">
        <v>0</v>
      </c>
      <c r="NR294" s="43">
        <v>0</v>
      </c>
      <c r="NS294" s="43">
        <v>0</v>
      </c>
      <c r="NT294" s="43">
        <v>1333142923</v>
      </c>
      <c r="NU294" s="43">
        <v>538117321</v>
      </c>
      <c r="NV294" s="43">
        <v>0</v>
      </c>
      <c r="NW294" s="43">
        <v>0</v>
      </c>
      <c r="NX294" s="43">
        <v>0</v>
      </c>
      <c r="NY294" s="43">
        <v>0</v>
      </c>
      <c r="NZ294" s="43">
        <v>0</v>
      </c>
      <c r="OA294" s="43">
        <v>14055719163</v>
      </c>
      <c r="OB294" s="43">
        <v>14027121763</v>
      </c>
      <c r="OC294" s="43">
        <v>0</v>
      </c>
      <c r="OD294" s="43">
        <v>0</v>
      </c>
      <c r="OE294" s="43">
        <v>0</v>
      </c>
      <c r="OF294" s="43">
        <v>14027121763</v>
      </c>
      <c r="OG294" s="43">
        <v>0</v>
      </c>
      <c r="OH294" s="43">
        <v>14027121763</v>
      </c>
      <c r="OI294" s="43">
        <v>0</v>
      </c>
      <c r="OJ294" s="43">
        <v>28597400</v>
      </c>
      <c r="OK294" s="43">
        <v>22075703</v>
      </c>
      <c r="OL294" s="43">
        <v>22075703</v>
      </c>
      <c r="OM294" s="43">
        <v>0</v>
      </c>
      <c r="ON294" s="43">
        <v>0</v>
      </c>
      <c r="OO294" s="43">
        <v>6521697</v>
      </c>
      <c r="OP294" s="43">
        <v>774054</v>
      </c>
      <c r="OQ294" s="43">
        <v>0</v>
      </c>
      <c r="OR294" s="43">
        <v>0</v>
      </c>
      <c r="OS294" s="43">
        <v>34518519507</v>
      </c>
      <c r="OT294" s="43">
        <v>18468769834</v>
      </c>
      <c r="OU294" s="43">
        <v>18146398834</v>
      </c>
      <c r="OV294" s="43">
        <v>1270452512</v>
      </c>
      <c r="OW294" s="43">
        <v>16875946322</v>
      </c>
      <c r="OX294" s="43">
        <v>0</v>
      </c>
      <c r="OY294" s="43">
        <v>0</v>
      </c>
      <c r="OZ294" s="43">
        <v>16049749673</v>
      </c>
      <c r="PA294" s="43">
        <v>14594655398</v>
      </c>
      <c r="PB294" s="43">
        <v>0</v>
      </c>
      <c r="PC294" s="43">
        <v>0</v>
      </c>
      <c r="PD294" s="43">
        <v>0</v>
      </c>
      <c r="PE294" s="43">
        <v>0</v>
      </c>
      <c r="PF294" s="43">
        <v>0</v>
      </c>
      <c r="PG294" s="43">
        <v>0</v>
      </c>
      <c r="PH294" s="43">
        <v>0</v>
      </c>
      <c r="PI294" s="43">
        <v>0</v>
      </c>
      <c r="PJ294" s="43">
        <v>0</v>
      </c>
      <c r="PK294" s="43">
        <v>0</v>
      </c>
      <c r="PL294" s="43">
        <v>0</v>
      </c>
      <c r="PM294" s="43">
        <v>1455094275</v>
      </c>
      <c r="PN294" s="43">
        <v>531852359</v>
      </c>
      <c r="PO294" s="43">
        <v>0</v>
      </c>
      <c r="PP294" s="43">
        <v>0</v>
      </c>
      <c r="PQ294" s="43">
        <v>0</v>
      </c>
      <c r="PR294" s="43">
        <v>0</v>
      </c>
      <c r="PS294" s="43">
        <v>0</v>
      </c>
      <c r="PT294" s="43">
        <v>0</v>
      </c>
      <c r="PU294" s="43">
        <v>4407817204</v>
      </c>
      <c r="PV294" s="43">
        <v>0</v>
      </c>
      <c r="PW294" s="43">
        <v>0</v>
      </c>
      <c r="PX294" s="43">
        <v>0</v>
      </c>
      <c r="PY294" s="43">
        <v>0</v>
      </c>
      <c r="PZ294" s="43">
        <v>0</v>
      </c>
      <c r="QA294" s="43">
        <v>0</v>
      </c>
      <c r="QB294" s="43">
        <v>0</v>
      </c>
      <c r="QC294" s="43">
        <v>5012536461</v>
      </c>
      <c r="QD294" s="43">
        <v>4594419811</v>
      </c>
      <c r="QE294" s="43">
        <v>0</v>
      </c>
      <c r="QF294" s="43">
        <v>0</v>
      </c>
      <c r="QG294" s="43">
        <v>0</v>
      </c>
      <c r="QH294" s="43">
        <v>0</v>
      </c>
      <c r="QI294" s="43">
        <v>0</v>
      </c>
      <c r="QJ294" s="43">
        <v>418116650</v>
      </c>
      <c r="QK294" s="43">
        <v>0</v>
      </c>
      <c r="QL294" s="43">
        <v>87209319785</v>
      </c>
      <c r="QM294" s="43">
        <v>7315090360</v>
      </c>
      <c r="QN294" s="43">
        <v>3762652281</v>
      </c>
      <c r="QO294" s="43">
        <v>2856654131239</v>
      </c>
      <c r="QP294" s="43">
        <v>750490422278</v>
      </c>
      <c r="QQ294" s="43">
        <v>1384941377</v>
      </c>
      <c r="QR294" s="43">
        <v>584727410</v>
      </c>
      <c r="QS294" s="43">
        <v>800213967</v>
      </c>
      <c r="QT294" s="43">
        <v>0</v>
      </c>
      <c r="QU294" s="43">
        <v>0</v>
      </c>
      <c r="QV294" s="43">
        <v>0</v>
      </c>
      <c r="QW294" s="43">
        <v>15383067771</v>
      </c>
      <c r="QX294" s="43">
        <v>15383067770</v>
      </c>
      <c r="QY294" s="43">
        <v>1</v>
      </c>
      <c r="QZ294" s="43">
        <v>420800942788</v>
      </c>
      <c r="RA294" s="43">
        <v>312921470342</v>
      </c>
      <c r="RB294" s="43">
        <v>475500000000</v>
      </c>
      <c r="RC294" s="43">
        <v>475500000000</v>
      </c>
      <c r="RD294" s="43">
        <v>475500000000</v>
      </c>
      <c r="RE294" s="43">
        <v>0</v>
      </c>
      <c r="RF294" s="43">
        <v>0</v>
      </c>
      <c r="RG294" s="43">
        <v>0</v>
      </c>
      <c r="RH294" s="43">
        <v>0</v>
      </c>
      <c r="RI294" s="43">
        <v>1609835543772</v>
      </c>
      <c r="RJ294" s="43">
        <v>101799001125</v>
      </c>
      <c r="RK294" s="43">
        <v>100738101125</v>
      </c>
      <c r="RL294" s="43">
        <v>48852157696</v>
      </c>
      <c r="RM294" s="43">
        <v>1744269810</v>
      </c>
      <c r="RN294" s="43">
        <v>1593184493</v>
      </c>
      <c r="RO294" s="43">
        <v>60287523</v>
      </c>
      <c r="RP294" s="43">
        <v>0</v>
      </c>
      <c r="RQ294" s="43">
        <v>0</v>
      </c>
      <c r="RR294" s="43">
        <v>0</v>
      </c>
      <c r="RS294" s="43">
        <v>0</v>
      </c>
      <c r="RT294" s="43">
        <v>148922798</v>
      </c>
      <c r="RU294" s="43">
        <v>0</v>
      </c>
      <c r="RV294" s="43">
        <v>38093793</v>
      </c>
      <c r="RW294" s="43">
        <v>4383803</v>
      </c>
      <c r="RX294" s="43">
        <v>0</v>
      </c>
      <c r="RY294" s="43">
        <v>0</v>
      </c>
      <c r="RZ294" s="43">
        <v>0</v>
      </c>
      <c r="SA294" s="43">
        <v>0</v>
      </c>
      <c r="SB294" s="43">
        <v>0</v>
      </c>
      <c r="SC294" s="43">
        <v>0</v>
      </c>
      <c r="SD294" s="43">
        <v>0</v>
      </c>
      <c r="SE294" s="43">
        <v>0</v>
      </c>
      <c r="SF294" s="43">
        <v>0</v>
      </c>
      <c r="SG294" s="43">
        <v>0</v>
      </c>
      <c r="SH294" s="43">
        <v>587951264</v>
      </c>
      <c r="SI294" s="43">
        <v>379618023</v>
      </c>
      <c r="SJ294" s="43">
        <v>0</v>
      </c>
      <c r="SK294" s="43">
        <v>15923515405</v>
      </c>
      <c r="SL294" s="43">
        <v>15923515405</v>
      </c>
      <c r="SM294" s="43">
        <v>0</v>
      </c>
      <c r="SN294" s="43">
        <v>0</v>
      </c>
      <c r="SO294" s="43">
        <v>0</v>
      </c>
      <c r="SP294" s="43">
        <v>0</v>
      </c>
      <c r="SQ294" s="43">
        <v>0</v>
      </c>
      <c r="SR294" s="43">
        <v>8638411957</v>
      </c>
      <c r="SS294" s="43">
        <v>0</v>
      </c>
      <c r="ST294" s="43">
        <v>0</v>
      </c>
      <c r="SU294" s="43">
        <v>0</v>
      </c>
      <c r="SV294" s="43">
        <v>0</v>
      </c>
      <c r="SW294" s="43">
        <v>11737579</v>
      </c>
      <c r="SX294" s="43">
        <v>1</v>
      </c>
      <c r="SY294" s="43">
        <v>197452953</v>
      </c>
      <c r="SZ294" s="43">
        <v>0</v>
      </c>
      <c r="TA294" s="43">
        <v>21195464351</v>
      </c>
      <c r="TB294" s="43">
        <v>1</v>
      </c>
      <c r="TC294" s="43">
        <v>1</v>
      </c>
      <c r="TD294" s="43">
        <v>0</v>
      </c>
      <c r="TE294" s="43">
        <v>1</v>
      </c>
      <c r="TF294" s="43">
        <v>85889494</v>
      </c>
      <c r="TG294" s="43">
        <v>0</v>
      </c>
      <c r="TH294" s="43">
        <v>1060900000</v>
      </c>
      <c r="TI294" s="43">
        <v>3397741826</v>
      </c>
      <c r="TJ294" s="43">
        <v>1203504221329</v>
      </c>
      <c r="TK294" s="43">
        <v>1207300592102</v>
      </c>
      <c r="TL294" s="43">
        <v>656456847998</v>
      </c>
      <c r="TM294" s="43">
        <v>3796370773</v>
      </c>
      <c r="TN294" s="43">
        <v>3796370773</v>
      </c>
      <c r="TO294" s="43">
        <v>0</v>
      </c>
      <c r="TP294" s="43">
        <v>0</v>
      </c>
      <c r="TQ294" s="43">
        <v>0</v>
      </c>
      <c r="TR294" s="43">
        <v>0</v>
      </c>
      <c r="TS294" s="43">
        <v>547047373331</v>
      </c>
      <c r="TT294" s="43">
        <v>0</v>
      </c>
      <c r="TU294" s="43">
        <v>300735950545</v>
      </c>
      <c r="TV294" s="43">
        <v>0</v>
      </c>
      <c r="TW294" s="43">
        <v>568876679</v>
      </c>
      <c r="TX294" s="43">
        <v>1</v>
      </c>
      <c r="TY294" s="43">
        <v>167073865</v>
      </c>
      <c r="TZ294" s="43">
        <v>0</v>
      </c>
      <c r="UA294" s="43">
        <v>0</v>
      </c>
      <c r="UB294" s="43">
        <v>300000000000</v>
      </c>
      <c r="UC294" s="43">
        <v>0</v>
      </c>
      <c r="UD294" s="43">
        <v>300000000000</v>
      </c>
      <c r="UE294" s="43">
        <v>0</v>
      </c>
      <c r="UF294" s="43">
        <v>20828165189</v>
      </c>
      <c r="UG294" s="43">
        <v>6493502940875</v>
      </c>
      <c r="UH294" s="1" t="s">
        <v>141</v>
      </c>
      <c r="UI294" s="2"/>
    </row>
    <row r="295" spans="1:555">
      <c r="A295" s="733"/>
      <c r="B295" s="65">
        <v>2019</v>
      </c>
      <c r="C295" s="43">
        <f>C203</f>
        <v>3047306683861</v>
      </c>
      <c r="D295" s="43">
        <f t="shared" ref="D295:BO295" si="175">D203</f>
        <v>1628578638424</v>
      </c>
      <c r="E295" s="43">
        <f t="shared" si="175"/>
        <v>1414022577573</v>
      </c>
      <c r="F295" s="43">
        <f t="shared" si="175"/>
        <v>1469958477</v>
      </c>
      <c r="G295" s="43">
        <f t="shared" si="175"/>
        <v>21256208</v>
      </c>
      <c r="H295" s="43">
        <f t="shared" si="175"/>
        <v>643045787742</v>
      </c>
      <c r="I295" s="43">
        <f t="shared" si="175"/>
        <v>556684738449</v>
      </c>
      <c r="J295" s="43">
        <f t="shared" si="175"/>
        <v>79930591415</v>
      </c>
      <c r="K295" s="43">
        <f t="shared" si="175"/>
        <v>6430457878</v>
      </c>
      <c r="L295" s="43">
        <f t="shared" si="175"/>
        <v>66128982474</v>
      </c>
      <c r="M295" s="43">
        <f t="shared" si="175"/>
        <v>586363760997</v>
      </c>
      <c r="N295" s="43">
        <f t="shared" si="175"/>
        <v>580500123387</v>
      </c>
      <c r="O295" s="43">
        <f t="shared" si="175"/>
        <v>5863637610</v>
      </c>
      <c r="P295" s="43">
        <f t="shared" si="175"/>
        <v>27552068225</v>
      </c>
      <c r="Q295" s="43">
        <f t="shared" si="175"/>
        <v>61520022370</v>
      </c>
      <c r="R295" s="43">
        <f t="shared" si="175"/>
        <v>27920741080</v>
      </c>
      <c r="S295" s="43">
        <f t="shared" si="175"/>
        <v>214556060851</v>
      </c>
      <c r="T295" s="43">
        <f t="shared" si="175"/>
        <v>51168288802</v>
      </c>
      <c r="U295" s="43">
        <f t="shared" si="175"/>
        <v>60197986824</v>
      </c>
      <c r="V295" s="43">
        <f t="shared" si="175"/>
        <v>111366275626</v>
      </c>
      <c r="W295" s="43">
        <f t="shared" si="175"/>
        <v>1946656991</v>
      </c>
      <c r="X295" s="43">
        <f t="shared" si="175"/>
        <v>18982560128</v>
      </c>
      <c r="Y295" s="43">
        <f t="shared" si="175"/>
        <v>2205408120</v>
      </c>
      <c r="Z295" s="43">
        <f t="shared" si="175"/>
        <v>220540812</v>
      </c>
      <c r="AA295" s="43">
        <f t="shared" si="175"/>
        <v>1984867308</v>
      </c>
      <c r="AB295" s="43">
        <f t="shared" si="175"/>
        <v>0</v>
      </c>
      <c r="AC295" s="43">
        <f t="shared" si="175"/>
        <v>1</v>
      </c>
      <c r="AD295" s="43">
        <f t="shared" si="175"/>
        <v>66261405323</v>
      </c>
      <c r="AE295" s="43">
        <f t="shared" si="175"/>
        <v>12209962640</v>
      </c>
      <c r="AF295" s="43">
        <f t="shared" si="175"/>
        <v>8789532304</v>
      </c>
      <c r="AG295" s="43">
        <f t="shared" si="175"/>
        <v>3420430336</v>
      </c>
      <c r="AH295" s="43">
        <f t="shared" si="175"/>
        <v>0</v>
      </c>
      <c r="AI295" s="43">
        <f t="shared" si="175"/>
        <v>1418728045437</v>
      </c>
      <c r="AJ295" s="43">
        <f t="shared" si="175"/>
        <v>8305258117</v>
      </c>
      <c r="AK295" s="43">
        <f t="shared" si="175"/>
        <v>0</v>
      </c>
      <c r="AL295" s="43">
        <f t="shared" si="175"/>
        <v>1</v>
      </c>
      <c r="AM295" s="43">
        <f t="shared" si="175"/>
        <v>7701455260</v>
      </c>
      <c r="AN295" s="43">
        <f t="shared" si="175"/>
        <v>603802856</v>
      </c>
      <c r="AO295" s="43">
        <f t="shared" si="175"/>
        <v>22817972153</v>
      </c>
      <c r="AP295" s="43">
        <f t="shared" si="175"/>
        <v>22644358616</v>
      </c>
      <c r="AQ295" s="43">
        <f t="shared" si="175"/>
        <v>1</v>
      </c>
      <c r="AR295" s="43">
        <f t="shared" si="175"/>
        <v>1</v>
      </c>
      <c r="AS295" s="43">
        <f t="shared" si="175"/>
        <v>750994</v>
      </c>
      <c r="AT295" s="43">
        <f t="shared" si="175"/>
        <v>131826546</v>
      </c>
      <c r="AU295" s="43">
        <f t="shared" si="175"/>
        <v>41035594</v>
      </c>
      <c r="AV295" s="43">
        <f t="shared" si="175"/>
        <v>0</v>
      </c>
      <c r="AW295" s="43">
        <f t="shared" si="175"/>
        <v>0</v>
      </c>
      <c r="AX295" s="43">
        <f t="shared" si="175"/>
        <v>0</v>
      </c>
      <c r="AY295" s="43">
        <f t="shared" si="175"/>
        <v>100</v>
      </c>
      <c r="AZ295" s="43">
        <f t="shared" si="175"/>
        <v>300</v>
      </c>
      <c r="BA295" s="43">
        <f t="shared" si="175"/>
        <v>100</v>
      </c>
      <c r="BB295" s="43">
        <f t="shared" si="175"/>
        <v>100</v>
      </c>
      <c r="BC295" s="43">
        <f t="shared" si="175"/>
        <v>100</v>
      </c>
      <c r="BD295" s="43">
        <f t="shared" si="175"/>
        <v>83114389239</v>
      </c>
      <c r="BE295" s="43">
        <f t="shared" si="175"/>
        <v>12022099</v>
      </c>
      <c r="BF295" s="43">
        <f t="shared" si="175"/>
        <v>48367967806</v>
      </c>
      <c r="BG295" s="43">
        <f t="shared" si="175"/>
        <v>13978623699</v>
      </c>
      <c r="BH295" s="43">
        <f t="shared" si="175"/>
        <v>4085583</v>
      </c>
      <c r="BI295" s="43">
        <f t="shared" si="175"/>
        <v>51462458</v>
      </c>
      <c r="BJ295" s="43">
        <f t="shared" si="175"/>
        <v>1</v>
      </c>
      <c r="BK295" s="43">
        <f t="shared" si="175"/>
        <v>726076149</v>
      </c>
      <c r="BL295" s="43">
        <f t="shared" si="175"/>
        <v>64337539</v>
      </c>
      <c r="BM295" s="43">
        <f t="shared" si="175"/>
        <v>1</v>
      </c>
      <c r="BN295" s="43">
        <f t="shared" si="175"/>
        <v>194153123</v>
      </c>
      <c r="BO295" s="43">
        <f t="shared" si="175"/>
        <v>0</v>
      </c>
      <c r="BP295" s="43">
        <f t="shared" ref="BP295:EA295" si="176">BP203</f>
        <v>0</v>
      </c>
      <c r="BQ295" s="43">
        <f t="shared" si="176"/>
        <v>529439</v>
      </c>
      <c r="BR295" s="43">
        <f t="shared" si="176"/>
        <v>1732631616</v>
      </c>
      <c r="BS295" s="43">
        <f t="shared" si="176"/>
        <v>17949165273</v>
      </c>
      <c r="BT295" s="43">
        <f t="shared" si="176"/>
        <v>3438301308</v>
      </c>
      <c r="BU295" s="43">
        <f t="shared" si="176"/>
        <v>1</v>
      </c>
      <c r="BV295" s="43">
        <f t="shared" si="176"/>
        <v>1</v>
      </c>
      <c r="BW295" s="43">
        <f t="shared" si="176"/>
        <v>1901242</v>
      </c>
      <c r="BX295" s="43">
        <f t="shared" si="176"/>
        <v>1</v>
      </c>
      <c r="BY295" s="43">
        <f t="shared" si="176"/>
        <v>3436400060</v>
      </c>
      <c r="BZ295" s="43">
        <f t="shared" si="176"/>
        <v>1</v>
      </c>
      <c r="CA295" s="43">
        <f t="shared" si="176"/>
        <v>1</v>
      </c>
      <c r="CB295" s="43">
        <f t="shared" si="176"/>
        <v>1</v>
      </c>
      <c r="CC295" s="43">
        <f t="shared" si="176"/>
        <v>95366433280</v>
      </c>
      <c r="CD295" s="43">
        <f t="shared" si="176"/>
        <v>0</v>
      </c>
      <c r="CE295" s="43">
        <f t="shared" si="176"/>
        <v>80875392022</v>
      </c>
      <c r="CF295" s="43">
        <f t="shared" si="176"/>
        <v>2626536103</v>
      </c>
      <c r="CG295" s="43">
        <f t="shared" si="176"/>
        <v>40278098125</v>
      </c>
      <c r="CH295" s="43">
        <f t="shared" si="176"/>
        <v>3260459026</v>
      </c>
      <c r="CI295" s="43">
        <f t="shared" si="176"/>
        <v>1116870889</v>
      </c>
      <c r="CJ295" s="43">
        <f t="shared" si="176"/>
        <v>14774133</v>
      </c>
      <c r="CK295" s="43">
        <f t="shared" si="176"/>
        <v>189402092</v>
      </c>
      <c r="CL295" s="43">
        <f t="shared" si="176"/>
        <v>55444462</v>
      </c>
      <c r="CM295" s="43">
        <f t="shared" si="176"/>
        <v>17439221</v>
      </c>
      <c r="CN295" s="43">
        <f t="shared" si="176"/>
        <v>8310116</v>
      </c>
      <c r="CO295" s="43">
        <f t="shared" si="176"/>
        <v>6145910</v>
      </c>
      <c r="CP295" s="43">
        <f t="shared" si="176"/>
        <v>83754954</v>
      </c>
      <c r="CQ295" s="43">
        <f t="shared" si="176"/>
        <v>741600000</v>
      </c>
      <c r="CR295" s="43">
        <f t="shared" si="176"/>
        <v>1133000000</v>
      </c>
      <c r="CS295" s="43">
        <f t="shared" si="176"/>
        <v>32248257971</v>
      </c>
      <c r="CT295" s="43">
        <f t="shared" si="176"/>
        <v>12253008667</v>
      </c>
      <c r="CU295" s="43">
        <f t="shared" si="176"/>
        <v>1</v>
      </c>
      <c r="CV295" s="43">
        <f t="shared" si="176"/>
        <v>537507080</v>
      </c>
      <c r="CW295" s="43">
        <f t="shared" si="176"/>
        <v>141501582</v>
      </c>
      <c r="CX295" s="43">
        <f t="shared" si="176"/>
        <v>4935429</v>
      </c>
      <c r="CY295" s="43">
        <f t="shared" si="176"/>
        <v>1</v>
      </c>
      <c r="CZ295" s="43">
        <f t="shared" si="176"/>
        <v>18690057076</v>
      </c>
      <c r="DA295" s="43">
        <f t="shared" si="176"/>
        <v>16787017212</v>
      </c>
      <c r="DB295" s="43">
        <f t="shared" si="176"/>
        <v>1633442123</v>
      </c>
      <c r="DC295" s="43">
        <f t="shared" si="176"/>
        <v>0</v>
      </c>
      <c r="DD295" s="43">
        <f t="shared" si="176"/>
        <v>269597741</v>
      </c>
      <c r="DE295" s="43">
        <f t="shared" si="176"/>
        <v>1</v>
      </c>
      <c r="DF295" s="43">
        <f t="shared" si="176"/>
        <v>403008904</v>
      </c>
      <c r="DG295" s="43">
        <f t="shared" si="176"/>
        <v>218239230</v>
      </c>
      <c r="DH295" s="43">
        <f t="shared" si="176"/>
        <v>212169908</v>
      </c>
      <c r="DI295" s="43">
        <f t="shared" si="176"/>
        <v>1</v>
      </c>
      <c r="DJ295" s="43">
        <f t="shared" si="176"/>
        <v>0</v>
      </c>
      <c r="DK295" s="43">
        <f t="shared" si="176"/>
        <v>1</v>
      </c>
      <c r="DL295" s="43">
        <f t="shared" si="176"/>
        <v>0</v>
      </c>
      <c r="DM295" s="43">
        <f t="shared" si="176"/>
        <v>4159279862</v>
      </c>
      <c r="DN295" s="43">
        <f t="shared" si="176"/>
        <v>580550910</v>
      </c>
      <c r="DO295" s="43">
        <f t="shared" si="176"/>
        <v>59443931</v>
      </c>
      <c r="DP295" s="43">
        <f t="shared" si="176"/>
        <v>628021</v>
      </c>
      <c r="DQ295" s="43">
        <f t="shared" si="176"/>
        <v>58815910</v>
      </c>
      <c r="DR295" s="43">
        <f t="shared" si="176"/>
        <v>3363400370</v>
      </c>
      <c r="DS295" s="43">
        <f t="shared" si="176"/>
        <v>369022629</v>
      </c>
      <c r="DT295" s="43">
        <f t="shared" si="176"/>
        <v>348961333</v>
      </c>
      <c r="DU295" s="43">
        <f t="shared" si="176"/>
        <v>19806592</v>
      </c>
      <c r="DV295" s="43">
        <f t="shared" si="176"/>
        <v>254704</v>
      </c>
      <c r="DW295" s="43">
        <f t="shared" si="176"/>
        <v>146446308</v>
      </c>
      <c r="DX295" s="43">
        <f t="shared" si="176"/>
        <v>90632893</v>
      </c>
      <c r="DY295" s="43">
        <f t="shared" si="176"/>
        <v>1</v>
      </c>
      <c r="DZ295" s="43">
        <f t="shared" si="176"/>
        <v>0</v>
      </c>
      <c r="EA295" s="43">
        <f t="shared" si="176"/>
        <v>55813414</v>
      </c>
      <c r="EB295" s="43">
        <f t="shared" ref="EB295:GM295" si="177">EB203</f>
        <v>0</v>
      </c>
      <c r="EC295" s="43">
        <f t="shared" si="177"/>
        <v>71249450</v>
      </c>
      <c r="ED295" s="43">
        <f t="shared" si="177"/>
        <v>763628</v>
      </c>
      <c r="EE295" s="43">
        <f t="shared" si="177"/>
        <v>70274510</v>
      </c>
      <c r="EF295" s="43">
        <f t="shared" si="177"/>
        <v>211312</v>
      </c>
      <c r="EG295" s="43">
        <f t="shared" si="177"/>
        <v>778322449</v>
      </c>
      <c r="EH295" s="43">
        <f t="shared" si="177"/>
        <v>769581936</v>
      </c>
      <c r="EI295" s="43">
        <f t="shared" si="177"/>
        <v>8647591</v>
      </c>
      <c r="EJ295" s="43">
        <f t="shared" si="177"/>
        <v>92922</v>
      </c>
      <c r="EK295" s="43">
        <f t="shared" si="177"/>
        <v>837659547</v>
      </c>
      <c r="EL295" s="43">
        <f t="shared" si="177"/>
        <v>773689</v>
      </c>
      <c r="EM295" s="43">
        <f t="shared" si="177"/>
        <v>20160753</v>
      </c>
      <c r="EN295" s="43">
        <f t="shared" si="177"/>
        <v>621018720</v>
      </c>
      <c r="EO295" s="43">
        <f t="shared" si="177"/>
        <v>28970072</v>
      </c>
      <c r="EP295" s="43">
        <f t="shared" si="177"/>
        <v>3774344</v>
      </c>
      <c r="EQ295" s="43">
        <f t="shared" si="177"/>
        <v>69695</v>
      </c>
      <c r="ER295" s="43">
        <f t="shared" si="177"/>
        <v>1265926</v>
      </c>
      <c r="ES295" s="43">
        <f t="shared" si="177"/>
        <v>18959325</v>
      </c>
      <c r="ET295" s="43">
        <f t="shared" si="177"/>
        <v>4900782</v>
      </c>
      <c r="EU295" s="43">
        <f t="shared" si="177"/>
        <v>30822327</v>
      </c>
      <c r="EV295" s="43">
        <f t="shared" si="177"/>
        <v>21397413</v>
      </c>
      <c r="EW295" s="43">
        <f t="shared" si="177"/>
        <v>390664952</v>
      </c>
      <c r="EX295" s="43">
        <f t="shared" si="177"/>
        <v>0</v>
      </c>
      <c r="EY295" s="43">
        <f t="shared" si="177"/>
        <v>1177714</v>
      </c>
      <c r="EZ295" s="43">
        <f t="shared" si="177"/>
        <v>352331546</v>
      </c>
      <c r="FA295" s="43">
        <f t="shared" si="177"/>
        <v>37155692</v>
      </c>
      <c r="FB295" s="43">
        <f t="shared" si="177"/>
        <v>1</v>
      </c>
      <c r="FC295" s="43">
        <f t="shared" si="177"/>
        <v>244229</v>
      </c>
      <c r="FD295" s="43">
        <f t="shared" si="177"/>
        <v>0</v>
      </c>
      <c r="FE295" s="43">
        <f t="shared" si="177"/>
        <v>0</v>
      </c>
      <c r="FF295" s="43">
        <f t="shared" si="177"/>
        <v>0</v>
      </c>
      <c r="FG295" s="43">
        <f t="shared" si="177"/>
        <v>155884651</v>
      </c>
      <c r="FH295" s="43">
        <f t="shared" si="177"/>
        <v>4374841</v>
      </c>
      <c r="FI295" s="43">
        <f t="shared" si="177"/>
        <v>0</v>
      </c>
      <c r="FJ295" s="43">
        <f t="shared" si="177"/>
        <v>151509809</v>
      </c>
      <c r="FK295" s="43">
        <f t="shared" si="177"/>
        <v>42787900</v>
      </c>
      <c r="FL295" s="43">
        <f t="shared" si="177"/>
        <v>0</v>
      </c>
      <c r="FM295" s="43">
        <f t="shared" si="177"/>
        <v>0</v>
      </c>
      <c r="FN295" s="43">
        <f t="shared" si="177"/>
        <v>0</v>
      </c>
      <c r="FO295" s="43">
        <f t="shared" si="177"/>
        <v>108721909</v>
      </c>
      <c r="FP295" s="43">
        <f t="shared" si="177"/>
        <v>1</v>
      </c>
      <c r="FQ295" s="43">
        <f t="shared" si="177"/>
        <v>0</v>
      </c>
      <c r="FR295" s="43">
        <f t="shared" si="177"/>
        <v>8000388521</v>
      </c>
      <c r="FS295" s="43">
        <f t="shared" si="177"/>
        <v>7645247009</v>
      </c>
      <c r="FT295" s="43">
        <f t="shared" si="177"/>
        <v>1046706</v>
      </c>
      <c r="FU295" s="43">
        <f t="shared" si="177"/>
        <v>3617760542</v>
      </c>
      <c r="FV295" s="43">
        <f t="shared" si="177"/>
        <v>475701513</v>
      </c>
      <c r="FW295" s="43">
        <f t="shared" si="177"/>
        <v>398923096</v>
      </c>
      <c r="FX295" s="43">
        <f t="shared" si="177"/>
        <v>76778417</v>
      </c>
      <c r="FY295" s="43">
        <f t="shared" si="177"/>
        <v>0</v>
      </c>
      <c r="FZ295" s="43">
        <f t="shared" si="177"/>
        <v>16881697</v>
      </c>
      <c r="GA295" s="43">
        <f t="shared" si="177"/>
        <v>3098018746</v>
      </c>
      <c r="GB295" s="43">
        <f t="shared" si="177"/>
        <v>435837805</v>
      </c>
      <c r="GC295" s="43">
        <f t="shared" si="177"/>
        <v>33132053</v>
      </c>
      <c r="GD295" s="43">
        <f t="shared" si="177"/>
        <v>0</v>
      </c>
      <c r="GE295" s="43">
        <f t="shared" si="177"/>
        <v>33132053</v>
      </c>
      <c r="GF295" s="43">
        <f t="shared" si="177"/>
        <v>0</v>
      </c>
      <c r="GG295" s="43">
        <f t="shared" si="177"/>
        <v>838758</v>
      </c>
      <c r="GH295" s="43">
        <f t="shared" si="177"/>
        <v>14030456</v>
      </c>
      <c r="GI295" s="43">
        <f t="shared" si="177"/>
        <v>86887198</v>
      </c>
      <c r="GJ295" s="43">
        <f t="shared" si="177"/>
        <v>86887198</v>
      </c>
      <c r="GK295" s="43">
        <f t="shared" si="177"/>
        <v>0</v>
      </c>
      <c r="GL295" s="43">
        <f t="shared" si="177"/>
        <v>220253047</v>
      </c>
      <c r="GM295" s="43">
        <f t="shared" si="177"/>
        <v>92156761</v>
      </c>
      <c r="GN295" s="43">
        <f t="shared" ref="GN295:IY295" si="178">GN203</f>
        <v>16758265</v>
      </c>
      <c r="GO295" s="43">
        <f t="shared" si="178"/>
        <v>1</v>
      </c>
      <c r="GP295" s="43">
        <f t="shared" si="178"/>
        <v>0</v>
      </c>
      <c r="GQ295" s="43">
        <f t="shared" si="178"/>
        <v>1</v>
      </c>
      <c r="GR295" s="43">
        <f t="shared" si="178"/>
        <v>2493080</v>
      </c>
      <c r="GS295" s="43">
        <f t="shared" si="178"/>
        <v>0</v>
      </c>
      <c r="GT295" s="43">
        <f t="shared" si="178"/>
        <v>15549277</v>
      </c>
      <c r="GU295" s="43">
        <f t="shared" si="178"/>
        <v>134915679055</v>
      </c>
      <c r="GV295" s="43">
        <f t="shared" si="178"/>
        <v>0</v>
      </c>
      <c r="GW295" s="43">
        <f t="shared" si="178"/>
        <v>0</v>
      </c>
      <c r="GX295" s="43">
        <f t="shared" si="178"/>
        <v>0</v>
      </c>
      <c r="GY295" s="43">
        <f t="shared" si="178"/>
        <v>0</v>
      </c>
      <c r="GZ295" s="43">
        <f t="shared" si="178"/>
        <v>0</v>
      </c>
      <c r="HA295" s="43">
        <f t="shared" si="178"/>
        <v>13938605</v>
      </c>
      <c r="HB295" s="43">
        <f t="shared" si="178"/>
        <v>0</v>
      </c>
      <c r="HC295" s="43">
        <f t="shared" si="178"/>
        <v>0</v>
      </c>
      <c r="HD295" s="43">
        <f t="shared" si="178"/>
        <v>33590345021</v>
      </c>
      <c r="HE295" s="43">
        <f t="shared" si="178"/>
        <v>0</v>
      </c>
      <c r="HF295" s="43">
        <f t="shared" si="178"/>
        <v>41545748916</v>
      </c>
      <c r="HG295" s="43">
        <f t="shared" si="178"/>
        <v>37219819709</v>
      </c>
      <c r="HH295" s="30">
        <f t="shared" si="171"/>
        <v>0</v>
      </c>
      <c r="HI295" s="30">
        <f t="shared" si="172"/>
        <v>0</v>
      </c>
      <c r="HJ295" s="43">
        <f t="shared" si="178"/>
        <v>0</v>
      </c>
      <c r="HK295" s="43">
        <f t="shared" si="178"/>
        <v>0</v>
      </c>
      <c r="HL295" s="43">
        <f t="shared" si="178"/>
        <v>0</v>
      </c>
      <c r="HM295" s="43">
        <f t="shared" si="178"/>
        <v>0</v>
      </c>
      <c r="HN295" s="43">
        <f t="shared" si="178"/>
        <v>0</v>
      </c>
      <c r="HO295" s="43">
        <f t="shared" si="178"/>
        <v>0</v>
      </c>
      <c r="HP295" s="43">
        <f t="shared" si="178"/>
        <v>2736364686</v>
      </c>
      <c r="HQ295" s="43">
        <f t="shared" si="178"/>
        <v>44350826</v>
      </c>
      <c r="HR295" s="43">
        <f t="shared" si="178"/>
        <v>71863453</v>
      </c>
      <c r="HS295" s="43">
        <f t="shared" si="178"/>
        <v>334551692</v>
      </c>
      <c r="HT295" s="43">
        <f t="shared" si="178"/>
        <v>1871859555</v>
      </c>
      <c r="HU295" s="43">
        <f t="shared" si="178"/>
        <v>0</v>
      </c>
      <c r="HV295" s="43">
        <f t="shared" si="178"/>
        <v>413739159</v>
      </c>
      <c r="HW295" s="43">
        <f t="shared" si="178"/>
        <v>1</v>
      </c>
      <c r="HX295" s="43">
        <f t="shared" si="178"/>
        <v>17690232367</v>
      </c>
      <c r="HY295" s="43">
        <f t="shared" si="178"/>
        <v>2119229748</v>
      </c>
      <c r="HZ295" s="43">
        <f t="shared" si="178"/>
        <v>975372161658</v>
      </c>
      <c r="IA295" s="43">
        <f t="shared" si="178"/>
        <v>926888890705</v>
      </c>
      <c r="IB295" s="43">
        <f t="shared" si="178"/>
        <v>897747953795</v>
      </c>
      <c r="IC295" s="43">
        <f t="shared" si="178"/>
        <v>0</v>
      </c>
      <c r="ID295" s="43">
        <f t="shared" si="178"/>
        <v>0</v>
      </c>
      <c r="IE295" s="43">
        <f t="shared" si="178"/>
        <v>21710341768</v>
      </c>
      <c r="IF295" s="43">
        <f t="shared" si="178"/>
        <v>0</v>
      </c>
      <c r="IG295" s="43">
        <f t="shared" si="178"/>
        <v>741137983497</v>
      </c>
      <c r="IH295" s="43">
        <f t="shared" si="178"/>
        <v>697851803009</v>
      </c>
      <c r="II295" s="43">
        <f t="shared" si="178"/>
        <v>0</v>
      </c>
      <c r="IJ295" s="43">
        <f t="shared" si="178"/>
        <v>21575838720</v>
      </c>
      <c r="IK295" s="43">
        <f t="shared" si="178"/>
        <v>0</v>
      </c>
      <c r="IL295" s="43">
        <f t="shared" si="178"/>
        <v>64504490287</v>
      </c>
      <c r="IM295" s="43">
        <f t="shared" si="178"/>
        <v>30124926125</v>
      </c>
      <c r="IN295" s="43">
        <f t="shared" si="178"/>
        <v>5733732470</v>
      </c>
      <c r="IO295" s="43">
        <f t="shared" si="178"/>
        <v>4300299353</v>
      </c>
      <c r="IP295" s="43">
        <f t="shared" si="178"/>
        <v>54470458464</v>
      </c>
      <c r="IQ295" s="43">
        <f t="shared" si="178"/>
        <v>5372494072</v>
      </c>
      <c r="IR295" s="43">
        <f t="shared" si="178"/>
        <v>2534935378</v>
      </c>
      <c r="IS295" s="43">
        <f t="shared" si="178"/>
        <v>477555029</v>
      </c>
      <c r="IT295" s="43">
        <f t="shared" si="178"/>
        <v>358166271</v>
      </c>
      <c r="IU295" s="43">
        <f t="shared" si="178"/>
        <v>4536772772</v>
      </c>
      <c r="IV295" s="43">
        <f t="shared" si="178"/>
        <v>3553991110</v>
      </c>
      <c r="IW295" s="43">
        <f t="shared" si="178"/>
        <v>315914876</v>
      </c>
      <c r="IX295" s="43">
        <f t="shared" si="178"/>
        <v>38338763222</v>
      </c>
      <c r="IY295" s="43">
        <f t="shared" si="178"/>
        <v>0</v>
      </c>
      <c r="IZ295" s="43">
        <f t="shared" ref="IZ295:LK295" si="179">IZ203</f>
        <v>0</v>
      </c>
      <c r="JA295" s="43">
        <f t="shared" si="179"/>
        <v>0</v>
      </c>
      <c r="JB295" s="43">
        <f t="shared" si="179"/>
        <v>0</v>
      </c>
      <c r="JC295" s="43">
        <f t="shared" si="179"/>
        <v>0</v>
      </c>
      <c r="JD295" s="43">
        <f t="shared" si="179"/>
        <v>0</v>
      </c>
      <c r="JE295" s="43">
        <f t="shared" si="179"/>
        <v>0</v>
      </c>
      <c r="JF295" s="43">
        <f t="shared" si="179"/>
        <v>0</v>
      </c>
      <c r="JG295" s="43">
        <f t="shared" si="179"/>
        <v>0</v>
      </c>
      <c r="JH295" s="43">
        <f t="shared" si="179"/>
        <v>0</v>
      </c>
      <c r="JI295" s="43">
        <f t="shared" si="179"/>
        <v>0</v>
      </c>
      <c r="JJ295" s="43">
        <f t="shared" si="179"/>
        <v>50203218450</v>
      </c>
      <c r="JK295" s="43">
        <f t="shared" si="179"/>
        <v>1743334692</v>
      </c>
      <c r="JL295" s="43">
        <f t="shared" si="179"/>
        <v>10021120536</v>
      </c>
      <c r="JM295" s="43">
        <f t="shared" si="179"/>
        <v>29140936910</v>
      </c>
      <c r="JN295" s="43">
        <f t="shared" si="179"/>
        <v>1</v>
      </c>
      <c r="JO295" s="43">
        <f t="shared" si="179"/>
        <v>29140936909</v>
      </c>
      <c r="JP295" s="43">
        <f t="shared" si="179"/>
        <v>11298857911</v>
      </c>
      <c r="JQ295" s="43">
        <f t="shared" si="179"/>
        <v>464201468</v>
      </c>
      <c r="JR295" s="43">
        <f t="shared" si="179"/>
        <v>4834656443</v>
      </c>
      <c r="JS295" s="43">
        <f t="shared" si="179"/>
        <v>0</v>
      </c>
      <c r="JT295" s="43">
        <f t="shared" si="179"/>
        <v>0</v>
      </c>
      <c r="JU295" s="43">
        <f t="shared" si="179"/>
        <v>0</v>
      </c>
      <c r="JV295" s="43">
        <f t="shared" si="179"/>
        <v>0</v>
      </c>
      <c r="JW295" s="43">
        <f t="shared" si="179"/>
        <v>0</v>
      </c>
      <c r="JX295" s="43">
        <f t="shared" si="179"/>
        <v>0</v>
      </c>
      <c r="JY295" s="43">
        <f t="shared" si="179"/>
        <v>0</v>
      </c>
      <c r="JZ295" s="43">
        <f t="shared" si="179"/>
        <v>0</v>
      </c>
      <c r="KA295" s="43">
        <f t="shared" si="179"/>
        <v>0</v>
      </c>
      <c r="KB295" s="43">
        <f t="shared" si="179"/>
        <v>0</v>
      </c>
      <c r="KC295" s="43">
        <f t="shared" si="179"/>
        <v>0</v>
      </c>
      <c r="KD295" s="43">
        <f t="shared" si="179"/>
        <v>0</v>
      </c>
      <c r="KE295" s="43">
        <f t="shared" si="179"/>
        <v>0</v>
      </c>
      <c r="KF295" s="43">
        <f t="shared" si="179"/>
        <v>0</v>
      </c>
      <c r="KG295" s="43">
        <f t="shared" si="179"/>
        <v>0</v>
      </c>
      <c r="KH295" s="43">
        <f t="shared" si="179"/>
        <v>0</v>
      </c>
      <c r="KI295" s="43">
        <f t="shared" si="179"/>
        <v>6000000000</v>
      </c>
      <c r="KJ295" s="43">
        <f t="shared" si="179"/>
        <v>0</v>
      </c>
      <c r="KK295" s="43">
        <f t="shared" si="179"/>
        <v>0</v>
      </c>
      <c r="KL295" s="43">
        <f t="shared" si="179"/>
        <v>0</v>
      </c>
      <c r="KM295" s="43">
        <f t="shared" si="179"/>
        <v>37184413042</v>
      </c>
      <c r="KN295" s="43">
        <f t="shared" si="179"/>
        <v>18640175237</v>
      </c>
      <c r="KO295" s="43">
        <f t="shared" si="179"/>
        <v>581372038</v>
      </c>
      <c r="KP295" s="43">
        <f t="shared" si="179"/>
        <v>45249327</v>
      </c>
      <c r="KQ295" s="43">
        <f t="shared" si="179"/>
        <v>0</v>
      </c>
      <c r="KR295" s="43">
        <f t="shared" si="179"/>
        <v>0</v>
      </c>
      <c r="KS295" s="43">
        <f t="shared" si="179"/>
        <v>8425758</v>
      </c>
      <c r="KT295" s="43">
        <f t="shared" si="179"/>
        <v>142108746</v>
      </c>
      <c r="KU295" s="43">
        <f t="shared" si="179"/>
        <v>0</v>
      </c>
      <c r="KV295" s="43">
        <f t="shared" si="179"/>
        <v>732697931</v>
      </c>
      <c r="KW295" s="43">
        <f t="shared" si="179"/>
        <v>0</v>
      </c>
      <c r="KX295" s="43">
        <f t="shared" si="179"/>
        <v>99674366</v>
      </c>
      <c r="KY295" s="43">
        <f t="shared" si="179"/>
        <v>36128520</v>
      </c>
      <c r="KZ295" s="43">
        <f t="shared" si="179"/>
        <v>316170820</v>
      </c>
      <c r="LA295" s="43">
        <f t="shared" si="179"/>
        <v>130911175</v>
      </c>
      <c r="LB295" s="43">
        <f t="shared" si="179"/>
        <v>28615739</v>
      </c>
      <c r="LC295" s="43">
        <f t="shared" si="179"/>
        <v>46122476</v>
      </c>
      <c r="LD295" s="43">
        <f t="shared" si="179"/>
        <v>3425728705</v>
      </c>
      <c r="LE295" s="43">
        <f t="shared" si="179"/>
        <v>16385122</v>
      </c>
      <c r="LF295" s="43">
        <f t="shared" si="179"/>
        <v>93259471</v>
      </c>
      <c r="LG295" s="43">
        <f t="shared" si="179"/>
        <v>0</v>
      </c>
      <c r="LH295" s="43">
        <f t="shared" si="179"/>
        <v>105369853</v>
      </c>
      <c r="LI295" s="43">
        <f t="shared" si="179"/>
        <v>349232096</v>
      </c>
      <c r="LJ295" s="43">
        <f t="shared" si="179"/>
        <v>156999212</v>
      </c>
      <c r="LK295" s="43">
        <f t="shared" si="179"/>
        <v>14866209</v>
      </c>
      <c r="LL295" s="43">
        <f t="shared" ref="LL295:NW295" si="180">LL203</f>
        <v>50715816</v>
      </c>
      <c r="LM295" s="43">
        <f t="shared" si="180"/>
        <v>111750972</v>
      </c>
      <c r="LN295" s="43">
        <f t="shared" si="180"/>
        <v>261811259</v>
      </c>
      <c r="LO295" s="43">
        <f t="shared" si="180"/>
        <v>576436227</v>
      </c>
      <c r="LP295" s="43">
        <f t="shared" si="180"/>
        <v>93787018</v>
      </c>
      <c r="LQ295" s="43">
        <f t="shared" si="180"/>
        <v>1787092034</v>
      </c>
      <c r="LR295" s="43">
        <f t="shared" si="180"/>
        <v>6487596</v>
      </c>
      <c r="LS295" s="43">
        <f t="shared" si="180"/>
        <v>1833600936</v>
      </c>
      <c r="LT295" s="43">
        <f t="shared" si="180"/>
        <v>0</v>
      </c>
      <c r="LU295" s="43">
        <f t="shared" si="180"/>
        <v>2603081516</v>
      </c>
      <c r="LV295" s="43">
        <f t="shared" si="180"/>
        <v>4353130</v>
      </c>
      <c r="LW295" s="43">
        <f t="shared" si="180"/>
        <v>0</v>
      </c>
      <c r="LX295" s="43">
        <f t="shared" si="180"/>
        <v>0</v>
      </c>
      <c r="LY295" s="43">
        <f t="shared" si="180"/>
        <v>0</v>
      </c>
      <c r="LZ295" s="43">
        <f t="shared" si="180"/>
        <v>0</v>
      </c>
      <c r="MA295" s="43">
        <f t="shared" si="180"/>
        <v>325448628</v>
      </c>
      <c r="MB295" s="43">
        <f t="shared" si="180"/>
        <v>516510174</v>
      </c>
      <c r="MC295" s="43">
        <f t="shared" si="180"/>
        <v>0</v>
      </c>
      <c r="MD295" s="43">
        <f t="shared" si="180"/>
        <v>0</v>
      </c>
      <c r="ME295" s="43">
        <f t="shared" si="180"/>
        <v>366922427</v>
      </c>
      <c r="MF295" s="43">
        <f t="shared" si="180"/>
        <v>0</v>
      </c>
      <c r="MG295" s="43">
        <f t="shared" si="180"/>
        <v>0</v>
      </c>
      <c r="MH295" s="43">
        <f t="shared" si="180"/>
        <v>96552993</v>
      </c>
      <c r="MI295" s="43">
        <f t="shared" si="180"/>
        <v>6088967</v>
      </c>
      <c r="MJ295" s="43">
        <f t="shared" si="180"/>
        <v>191808012</v>
      </c>
      <c r="MK295" s="43">
        <f t="shared" si="180"/>
        <v>0</v>
      </c>
      <c r="ML295" s="43">
        <f t="shared" si="180"/>
        <v>0</v>
      </c>
      <c r="MM295" s="43">
        <f t="shared" si="180"/>
        <v>4650865</v>
      </c>
      <c r="MN295" s="43">
        <f t="shared" si="180"/>
        <v>10229768</v>
      </c>
      <c r="MO295" s="43">
        <f t="shared" si="180"/>
        <v>3215060777</v>
      </c>
      <c r="MP295" s="43">
        <f t="shared" si="180"/>
        <v>152531126</v>
      </c>
      <c r="MQ295" s="43">
        <f t="shared" si="180"/>
        <v>2362790221</v>
      </c>
      <c r="MR295" s="43">
        <f t="shared" si="180"/>
        <v>0</v>
      </c>
      <c r="MS295" s="43">
        <f t="shared" si="180"/>
        <v>566241951835</v>
      </c>
      <c r="MT295" s="43">
        <f t="shared" si="180"/>
        <v>524847871529</v>
      </c>
      <c r="MU295" s="43">
        <f t="shared" si="180"/>
        <v>520797906555</v>
      </c>
      <c r="MV295" s="43">
        <f t="shared" si="180"/>
        <v>230453920395</v>
      </c>
      <c r="MW295" s="43">
        <f t="shared" si="180"/>
        <v>228143769981</v>
      </c>
      <c r="MX295" s="43">
        <f t="shared" si="180"/>
        <v>1</v>
      </c>
      <c r="MY295" s="43">
        <f t="shared" si="180"/>
        <v>2310150413</v>
      </c>
      <c r="MZ295" s="43">
        <f t="shared" si="180"/>
        <v>206780664444</v>
      </c>
      <c r="NA295" s="43">
        <f t="shared" si="180"/>
        <v>15967759000</v>
      </c>
      <c r="NB295" s="43">
        <f t="shared" si="180"/>
        <v>15967759000</v>
      </c>
      <c r="NC295" s="43">
        <f t="shared" si="180"/>
        <v>0</v>
      </c>
      <c r="ND295" s="43">
        <f t="shared" si="180"/>
        <v>190812905444</v>
      </c>
      <c r="NE295" s="43">
        <f t="shared" si="180"/>
        <v>190812905444</v>
      </c>
      <c r="NF295" s="43">
        <f t="shared" si="180"/>
        <v>0</v>
      </c>
      <c r="NG295" s="43">
        <f t="shared" si="180"/>
        <v>0</v>
      </c>
      <c r="NH295" s="43">
        <f t="shared" si="180"/>
        <v>59286312049</v>
      </c>
      <c r="NI295" s="43">
        <f t="shared" si="180"/>
        <v>24277009667</v>
      </c>
      <c r="NJ295" s="43">
        <f t="shared" si="180"/>
        <v>6069257993</v>
      </c>
      <c r="NK295" s="43">
        <f t="shared" si="180"/>
        <v>18207751674</v>
      </c>
      <c r="NL295" s="43">
        <f t="shared" si="180"/>
        <v>230453920395</v>
      </c>
      <c r="NM295" s="43">
        <f t="shared" si="180"/>
        <v>4049964974</v>
      </c>
      <c r="NN295" s="43">
        <f t="shared" si="180"/>
        <v>3465706883</v>
      </c>
      <c r="NO295" s="43">
        <f t="shared" si="180"/>
        <v>0</v>
      </c>
      <c r="NP295" s="43">
        <f t="shared" si="180"/>
        <v>0</v>
      </c>
      <c r="NQ295" s="43">
        <f t="shared" si="180"/>
        <v>0</v>
      </c>
      <c r="NR295" s="43">
        <f t="shared" si="180"/>
        <v>0</v>
      </c>
      <c r="NS295" s="43">
        <f t="shared" si="180"/>
        <v>0</v>
      </c>
      <c r="NT295" s="43">
        <f t="shared" si="180"/>
        <v>584258091</v>
      </c>
      <c r="NU295" s="43">
        <f t="shared" si="180"/>
        <v>112937256</v>
      </c>
      <c r="NV295" s="43">
        <f t="shared" si="180"/>
        <v>0</v>
      </c>
      <c r="NW295" s="43">
        <f t="shared" si="180"/>
        <v>0</v>
      </c>
      <c r="NX295" s="43">
        <f t="shared" ref="NX295:QI295" si="181">NX203</f>
        <v>0</v>
      </c>
      <c r="NY295" s="43">
        <f t="shared" si="181"/>
        <v>0</v>
      </c>
      <c r="NZ295" s="43">
        <f t="shared" si="181"/>
        <v>0</v>
      </c>
      <c r="OA295" s="43">
        <f t="shared" si="181"/>
        <v>14031888537</v>
      </c>
      <c r="OB295" s="43">
        <f t="shared" si="181"/>
        <v>14027121763</v>
      </c>
      <c r="OC295" s="43">
        <f t="shared" si="181"/>
        <v>0</v>
      </c>
      <c r="OD295" s="43">
        <f t="shared" si="181"/>
        <v>0</v>
      </c>
      <c r="OE295" s="43">
        <f t="shared" si="181"/>
        <v>0</v>
      </c>
      <c r="OF295" s="43">
        <f t="shared" si="181"/>
        <v>14027121763</v>
      </c>
      <c r="OG295" s="43">
        <f t="shared" si="181"/>
        <v>0</v>
      </c>
      <c r="OH295" s="43">
        <f t="shared" si="181"/>
        <v>14027121763</v>
      </c>
      <c r="OI295" s="43">
        <f t="shared" si="181"/>
        <v>0</v>
      </c>
      <c r="OJ295" s="43">
        <f t="shared" si="181"/>
        <v>4766774</v>
      </c>
      <c r="OK295" s="43">
        <f t="shared" si="181"/>
        <v>0</v>
      </c>
      <c r="OL295" s="43">
        <f t="shared" si="181"/>
        <v>0</v>
      </c>
      <c r="OM295" s="43">
        <f t="shared" si="181"/>
        <v>0</v>
      </c>
      <c r="ON295" s="43">
        <f t="shared" si="181"/>
        <v>0</v>
      </c>
      <c r="OO295" s="43">
        <f t="shared" si="181"/>
        <v>4766774</v>
      </c>
      <c r="OP295" s="43">
        <f t="shared" si="181"/>
        <v>0</v>
      </c>
      <c r="OQ295" s="43">
        <f t="shared" si="181"/>
        <v>0</v>
      </c>
      <c r="OR295" s="43">
        <f t="shared" si="181"/>
        <v>0</v>
      </c>
      <c r="OS295" s="43">
        <f t="shared" si="181"/>
        <v>23659964476</v>
      </c>
      <c r="OT295" s="43">
        <f t="shared" si="181"/>
        <v>20463201746</v>
      </c>
      <c r="OU295" s="43">
        <f t="shared" si="181"/>
        <v>20463201746</v>
      </c>
      <c r="OV295" s="43">
        <f t="shared" si="181"/>
        <v>1481794389</v>
      </c>
      <c r="OW295" s="43">
        <f t="shared" si="181"/>
        <v>18981407357</v>
      </c>
      <c r="OX295" s="43">
        <f t="shared" si="181"/>
        <v>0</v>
      </c>
      <c r="OY295" s="43">
        <f t="shared" si="181"/>
        <v>0</v>
      </c>
      <c r="OZ295" s="43">
        <f t="shared" si="181"/>
        <v>3196762730</v>
      </c>
      <c r="PA295" s="43">
        <f t="shared" si="181"/>
        <v>2069359193</v>
      </c>
      <c r="PB295" s="43">
        <f t="shared" si="181"/>
        <v>0</v>
      </c>
      <c r="PC295" s="43">
        <f t="shared" si="181"/>
        <v>0</v>
      </c>
      <c r="PD295" s="43">
        <f t="shared" si="181"/>
        <v>0</v>
      </c>
      <c r="PE295" s="43">
        <f t="shared" si="181"/>
        <v>0</v>
      </c>
      <c r="PF295" s="43">
        <f t="shared" si="181"/>
        <v>0</v>
      </c>
      <c r="PG295" s="43">
        <f t="shared" si="181"/>
        <v>0</v>
      </c>
      <c r="PH295" s="43">
        <f t="shared" si="181"/>
        <v>0</v>
      </c>
      <c r="PI295" s="43">
        <f t="shared" si="181"/>
        <v>0</v>
      </c>
      <c r="PJ295" s="43">
        <f t="shared" si="181"/>
        <v>0</v>
      </c>
      <c r="PK295" s="43">
        <f t="shared" si="181"/>
        <v>0</v>
      </c>
      <c r="PL295" s="43">
        <f t="shared" si="181"/>
        <v>0</v>
      </c>
      <c r="PM295" s="43">
        <f t="shared" si="181"/>
        <v>1127403537</v>
      </c>
      <c r="PN295" s="43">
        <f t="shared" si="181"/>
        <v>500000000</v>
      </c>
      <c r="PO295" s="43">
        <f t="shared" si="181"/>
        <v>0</v>
      </c>
      <c r="PP295" s="43">
        <f t="shared" si="181"/>
        <v>0</v>
      </c>
      <c r="PQ295" s="43">
        <f t="shared" si="181"/>
        <v>0</v>
      </c>
      <c r="PR295" s="43">
        <f t="shared" si="181"/>
        <v>0</v>
      </c>
      <c r="PS295" s="43">
        <f t="shared" si="181"/>
        <v>0</v>
      </c>
      <c r="PT295" s="43">
        <f t="shared" si="181"/>
        <v>0</v>
      </c>
      <c r="PU295" s="43">
        <f t="shared" si="181"/>
        <v>3702227293</v>
      </c>
      <c r="PV295" s="43">
        <f t="shared" si="181"/>
        <v>0</v>
      </c>
      <c r="PW295" s="43">
        <f t="shared" si="181"/>
        <v>0</v>
      </c>
      <c r="PX295" s="43">
        <f t="shared" si="181"/>
        <v>0</v>
      </c>
      <c r="PY295" s="43">
        <f t="shared" si="181"/>
        <v>0</v>
      </c>
      <c r="PZ295" s="43">
        <f t="shared" si="181"/>
        <v>0</v>
      </c>
      <c r="QA295" s="43">
        <f t="shared" si="181"/>
        <v>0</v>
      </c>
      <c r="QB295" s="43">
        <f t="shared" si="181"/>
        <v>0</v>
      </c>
      <c r="QC295" s="43">
        <f t="shared" si="181"/>
        <v>10312151087</v>
      </c>
      <c r="QD295" s="43">
        <f t="shared" si="181"/>
        <v>9651029120</v>
      </c>
      <c r="QE295" s="43">
        <f t="shared" si="181"/>
        <v>0</v>
      </c>
      <c r="QF295" s="43">
        <f t="shared" si="181"/>
        <v>0</v>
      </c>
      <c r="QG295" s="43">
        <f t="shared" si="181"/>
        <v>0</v>
      </c>
      <c r="QH295" s="43">
        <f t="shared" si="181"/>
        <v>0</v>
      </c>
      <c r="QI295" s="43">
        <f t="shared" si="181"/>
        <v>0</v>
      </c>
      <c r="QJ295" s="43">
        <f t="shared" ref="QJ295:SU295" si="182">QJ203</f>
        <v>661121967</v>
      </c>
      <c r="QK295" s="43">
        <f t="shared" si="182"/>
        <v>0</v>
      </c>
      <c r="QL295" s="43">
        <f t="shared" si="182"/>
        <v>73197266101</v>
      </c>
      <c r="QM295" s="43">
        <f t="shared" si="182"/>
        <v>8946981742</v>
      </c>
      <c r="QN295" s="43">
        <f t="shared" si="182"/>
        <v>0</v>
      </c>
      <c r="QO295" s="43">
        <f t="shared" si="182"/>
        <v>2047891556942</v>
      </c>
      <c r="QP295" s="43">
        <f t="shared" si="182"/>
        <v>678757292824</v>
      </c>
      <c r="QQ295" s="43">
        <f t="shared" si="182"/>
        <v>970582540</v>
      </c>
      <c r="QR295" s="43">
        <f t="shared" si="182"/>
        <v>146362154</v>
      </c>
      <c r="QS295" s="43">
        <f t="shared" si="182"/>
        <v>824220386</v>
      </c>
      <c r="QT295" s="43">
        <f t="shared" si="182"/>
        <v>0</v>
      </c>
      <c r="QU295" s="43">
        <f t="shared" si="182"/>
        <v>0</v>
      </c>
      <c r="QV295" s="43">
        <f t="shared" si="182"/>
        <v>0</v>
      </c>
      <c r="QW295" s="43">
        <f t="shared" si="182"/>
        <v>15844559804</v>
      </c>
      <c r="QX295" s="43">
        <f t="shared" si="182"/>
        <v>15844559803</v>
      </c>
      <c r="QY295" s="43">
        <f t="shared" si="182"/>
        <v>1</v>
      </c>
      <c r="QZ295" s="43">
        <f t="shared" si="182"/>
        <v>537943898235</v>
      </c>
      <c r="RA295" s="43">
        <f t="shared" si="182"/>
        <v>123998252245</v>
      </c>
      <c r="RB295" s="43">
        <f t="shared" si="182"/>
        <v>153000000000</v>
      </c>
      <c r="RC295" s="43">
        <f t="shared" si="182"/>
        <v>153000000000</v>
      </c>
      <c r="RD295" s="43">
        <f t="shared" si="182"/>
        <v>153000000000</v>
      </c>
      <c r="RE295" s="43">
        <f t="shared" si="182"/>
        <v>0</v>
      </c>
      <c r="RF295" s="43">
        <f t="shared" si="182"/>
        <v>0</v>
      </c>
      <c r="RG295" s="43">
        <f t="shared" si="182"/>
        <v>0</v>
      </c>
      <c r="RH295" s="43">
        <f t="shared" si="182"/>
        <v>0</v>
      </c>
      <c r="RI295" s="43">
        <f t="shared" si="182"/>
        <v>1216134264118</v>
      </c>
      <c r="RJ295" s="43">
        <f t="shared" si="182"/>
        <v>99417454272</v>
      </c>
      <c r="RK295" s="43">
        <f t="shared" si="182"/>
        <v>98324727272</v>
      </c>
      <c r="RL295" s="43">
        <f t="shared" si="182"/>
        <v>51316130176</v>
      </c>
      <c r="RM295" s="43">
        <f t="shared" si="182"/>
        <v>1739317816</v>
      </c>
      <c r="RN295" s="43">
        <f t="shared" si="182"/>
        <v>1715735584</v>
      </c>
      <c r="RO295" s="43">
        <f t="shared" si="182"/>
        <v>108931681</v>
      </c>
      <c r="RP295" s="43">
        <f t="shared" si="182"/>
        <v>0</v>
      </c>
      <c r="RQ295" s="43">
        <f t="shared" si="182"/>
        <v>0</v>
      </c>
      <c r="RR295" s="43">
        <f t="shared" si="182"/>
        <v>0</v>
      </c>
      <c r="RS295" s="43">
        <f t="shared" si="182"/>
        <v>0</v>
      </c>
      <c r="RT295" s="43">
        <f t="shared" si="182"/>
        <v>153390482</v>
      </c>
      <c r="RU295" s="43">
        <f t="shared" si="182"/>
        <v>0</v>
      </c>
      <c r="RV295" s="43">
        <f t="shared" si="182"/>
        <v>39236606</v>
      </c>
      <c r="RW295" s="43">
        <f t="shared" si="182"/>
        <v>4515317</v>
      </c>
      <c r="RX295" s="43">
        <f t="shared" si="182"/>
        <v>0</v>
      </c>
      <c r="RY295" s="43">
        <f t="shared" si="182"/>
        <v>0</v>
      </c>
      <c r="RZ295" s="43">
        <f t="shared" si="182"/>
        <v>0</v>
      </c>
      <c r="SA295" s="43">
        <f t="shared" si="182"/>
        <v>0</v>
      </c>
      <c r="SB295" s="43">
        <f t="shared" si="182"/>
        <v>0</v>
      </c>
      <c r="SC295" s="43">
        <f t="shared" si="182"/>
        <v>0</v>
      </c>
      <c r="SD295" s="43">
        <f t="shared" si="182"/>
        <v>0</v>
      </c>
      <c r="SE295" s="43">
        <f t="shared" si="182"/>
        <v>0</v>
      </c>
      <c r="SF295" s="43">
        <f t="shared" si="182"/>
        <v>0</v>
      </c>
      <c r="SG295" s="43">
        <f t="shared" si="182"/>
        <v>0</v>
      </c>
      <c r="SH295" s="43">
        <f t="shared" si="182"/>
        <v>741262814</v>
      </c>
      <c r="SI295" s="43">
        <f t="shared" si="182"/>
        <v>787076242</v>
      </c>
      <c r="SJ295" s="43">
        <f t="shared" si="182"/>
        <v>0</v>
      </c>
      <c r="SK295" s="43">
        <f t="shared" si="182"/>
        <v>24911758240</v>
      </c>
      <c r="SL295" s="43">
        <f t="shared" si="182"/>
        <v>24911758240</v>
      </c>
      <c r="SM295" s="43">
        <f t="shared" si="182"/>
        <v>0</v>
      </c>
      <c r="SN295" s="43">
        <f t="shared" si="182"/>
        <v>0</v>
      </c>
      <c r="SO295" s="43">
        <f t="shared" si="182"/>
        <v>0</v>
      </c>
      <c r="SP295" s="43">
        <f t="shared" si="182"/>
        <v>0</v>
      </c>
      <c r="SQ295" s="43">
        <f t="shared" si="182"/>
        <v>0</v>
      </c>
      <c r="SR295" s="43">
        <f t="shared" si="182"/>
        <v>6703514512</v>
      </c>
      <c r="SS295" s="43">
        <f t="shared" si="182"/>
        <v>0</v>
      </c>
      <c r="ST295" s="43">
        <f t="shared" si="182"/>
        <v>0</v>
      </c>
      <c r="SU295" s="43">
        <f t="shared" si="182"/>
        <v>0</v>
      </c>
      <c r="SV295" s="43">
        <f t="shared" ref="SV295:UG295" si="183">SV203</f>
        <v>0</v>
      </c>
      <c r="SW295" s="43">
        <f t="shared" si="183"/>
        <v>1</v>
      </c>
      <c r="SX295" s="43">
        <f t="shared" si="183"/>
        <v>251839716</v>
      </c>
      <c r="SY295" s="43">
        <f t="shared" si="183"/>
        <v>341393389</v>
      </c>
      <c r="SZ295" s="43">
        <f t="shared" si="183"/>
        <v>0</v>
      </c>
      <c r="TA295" s="43">
        <f t="shared" si="183"/>
        <v>5598575838</v>
      </c>
      <c r="TB295" s="43">
        <f t="shared" si="183"/>
        <v>3912048856</v>
      </c>
      <c r="TC295" s="43">
        <f t="shared" si="183"/>
        <v>1</v>
      </c>
      <c r="TD295" s="43">
        <f t="shared" si="183"/>
        <v>0</v>
      </c>
      <c r="TE295" s="43">
        <f t="shared" si="183"/>
        <v>1</v>
      </c>
      <c r="TF295" s="43">
        <f t="shared" si="183"/>
        <v>0</v>
      </c>
      <c r="TG295" s="43">
        <f t="shared" si="183"/>
        <v>0</v>
      </c>
      <c r="TH295" s="43">
        <f t="shared" si="183"/>
        <v>1092727000</v>
      </c>
      <c r="TI295" s="43">
        <f t="shared" si="183"/>
        <v>3563985081</v>
      </c>
      <c r="TJ295" s="43">
        <f t="shared" si="183"/>
        <v>1112375000000</v>
      </c>
      <c r="TK295" s="43">
        <f t="shared" si="183"/>
        <v>1115961286893</v>
      </c>
      <c r="TL295" s="43">
        <f t="shared" si="183"/>
        <v>606750000000</v>
      </c>
      <c r="TM295" s="43">
        <f t="shared" si="183"/>
        <v>3586286893</v>
      </c>
      <c r="TN295" s="43">
        <f t="shared" si="183"/>
        <v>3586286893</v>
      </c>
      <c r="TO295" s="43">
        <f t="shared" si="183"/>
        <v>0</v>
      </c>
      <c r="TP295" s="43">
        <f t="shared" si="183"/>
        <v>0</v>
      </c>
      <c r="TQ295" s="43">
        <f t="shared" si="183"/>
        <v>0</v>
      </c>
      <c r="TR295" s="43">
        <f t="shared" si="183"/>
        <v>0</v>
      </c>
      <c r="TS295" s="43">
        <f t="shared" si="183"/>
        <v>505625000000</v>
      </c>
      <c r="TT295" s="43">
        <f t="shared" si="183"/>
        <v>0</v>
      </c>
      <c r="TU295" s="43">
        <f t="shared" si="183"/>
        <v>755522953</v>
      </c>
      <c r="TV295" s="43">
        <f t="shared" si="183"/>
        <v>0</v>
      </c>
      <c r="TW295" s="43">
        <f t="shared" si="183"/>
        <v>585942979</v>
      </c>
      <c r="TX295" s="43">
        <f t="shared" si="183"/>
        <v>1</v>
      </c>
      <c r="TY295" s="43">
        <f t="shared" si="183"/>
        <v>169579973</v>
      </c>
      <c r="TZ295" s="43">
        <f t="shared" si="183"/>
        <v>0</v>
      </c>
      <c r="UA295" s="43">
        <f t="shared" si="183"/>
        <v>0</v>
      </c>
      <c r="UB295" s="43">
        <f t="shared" si="183"/>
        <v>0</v>
      </c>
      <c r="UC295" s="43">
        <f t="shared" si="183"/>
        <v>0</v>
      </c>
      <c r="UD295" s="43">
        <f t="shared" si="183"/>
        <v>0</v>
      </c>
      <c r="UE295" s="43">
        <f t="shared" si="183"/>
        <v>0</v>
      </c>
      <c r="UF295" s="43">
        <f t="shared" si="183"/>
        <v>0</v>
      </c>
      <c r="UG295" s="43">
        <f t="shared" si="183"/>
        <v>5753896591568</v>
      </c>
      <c r="UH295" s="1" t="s">
        <v>141</v>
      </c>
      <c r="UI295" s="2"/>
    </row>
    <row r="296" spans="1:555">
      <c r="A296" s="733"/>
      <c r="B296" s="65">
        <v>2020</v>
      </c>
      <c r="C296" s="43"/>
      <c r="D296" s="43"/>
      <c r="E296" s="43"/>
      <c r="F296" s="43"/>
      <c r="G296" s="43"/>
      <c r="H296" s="43"/>
      <c r="I296" s="43"/>
      <c r="J296" s="43"/>
      <c r="K296" s="43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3"/>
      <c r="W296" s="43"/>
      <c r="X296" s="43"/>
      <c r="Y296" s="43"/>
      <c r="Z296" s="43"/>
      <c r="AA296" s="43"/>
      <c r="AB296" s="43"/>
      <c r="AC296" s="43"/>
      <c r="AD296" s="43"/>
      <c r="AE296" s="43"/>
      <c r="AF296" s="43"/>
      <c r="AG296" s="43"/>
      <c r="AH296" s="43"/>
      <c r="AI296" s="43"/>
      <c r="AJ296" s="43"/>
      <c r="AK296" s="43"/>
      <c r="AL296" s="43"/>
      <c r="AM296" s="43"/>
      <c r="AN296" s="43"/>
      <c r="AO296" s="43"/>
      <c r="AP296" s="43"/>
      <c r="AQ296" s="43"/>
      <c r="AR296" s="43"/>
      <c r="AS296" s="43"/>
      <c r="AT296" s="43"/>
      <c r="AU296" s="43"/>
      <c r="AV296" s="43"/>
      <c r="AW296" s="43"/>
      <c r="AX296" s="43"/>
      <c r="AY296" s="43"/>
      <c r="AZ296" s="43"/>
      <c r="BA296" s="43"/>
      <c r="BB296" s="43"/>
      <c r="BC296" s="43"/>
      <c r="BD296" s="43"/>
      <c r="BE296" s="43"/>
      <c r="BF296" s="43"/>
      <c r="BG296" s="43"/>
      <c r="BH296" s="43"/>
      <c r="BI296" s="43"/>
      <c r="BJ296" s="43"/>
      <c r="BK296" s="43"/>
      <c r="BL296" s="43"/>
      <c r="BM296" s="43"/>
      <c r="BN296" s="43"/>
      <c r="BO296" s="43"/>
      <c r="BP296" s="43"/>
      <c r="BQ296" s="43"/>
      <c r="BR296" s="43"/>
      <c r="BS296" s="43"/>
      <c r="BT296" s="43"/>
      <c r="BU296" s="43"/>
      <c r="BV296" s="43"/>
      <c r="BW296" s="43"/>
      <c r="BX296" s="43"/>
      <c r="BY296" s="43"/>
      <c r="BZ296" s="43"/>
      <c r="CA296" s="43"/>
      <c r="CB296" s="43"/>
      <c r="CC296" s="43"/>
      <c r="CD296" s="43"/>
      <c r="CE296" s="43"/>
      <c r="CF296" s="43"/>
      <c r="CG296" s="43"/>
      <c r="CH296" s="43"/>
      <c r="CI296" s="43"/>
      <c r="CJ296" s="43"/>
      <c r="CK296" s="43"/>
      <c r="CL296" s="43"/>
      <c r="CM296" s="43"/>
      <c r="CN296" s="43"/>
      <c r="CO296" s="43"/>
      <c r="CP296" s="43"/>
      <c r="CQ296" s="43"/>
      <c r="CR296" s="43"/>
      <c r="CS296" s="43"/>
      <c r="CT296" s="43"/>
      <c r="CU296" s="43"/>
      <c r="CV296" s="43"/>
      <c r="CW296" s="43"/>
      <c r="CX296" s="43"/>
      <c r="CY296" s="43"/>
      <c r="CZ296" s="43"/>
      <c r="DA296" s="43"/>
      <c r="DB296" s="43"/>
      <c r="DC296" s="43"/>
      <c r="DD296" s="43"/>
      <c r="DE296" s="43"/>
      <c r="DF296" s="43"/>
      <c r="DG296" s="43"/>
      <c r="DH296" s="43"/>
      <c r="DI296" s="43"/>
      <c r="DJ296" s="43"/>
      <c r="DK296" s="43"/>
      <c r="DL296" s="43"/>
      <c r="DM296" s="43"/>
      <c r="DN296" s="43"/>
      <c r="DO296" s="43"/>
      <c r="DP296" s="43"/>
      <c r="DQ296" s="43"/>
      <c r="DR296" s="43"/>
      <c r="DS296" s="43"/>
      <c r="DT296" s="43"/>
      <c r="DU296" s="43"/>
      <c r="DV296" s="43"/>
      <c r="DW296" s="43"/>
      <c r="DX296" s="43"/>
      <c r="DY296" s="43"/>
      <c r="DZ296" s="43"/>
      <c r="EA296" s="43"/>
      <c r="EB296" s="43"/>
      <c r="EC296" s="43"/>
      <c r="ED296" s="43"/>
      <c r="EE296" s="43"/>
      <c r="EF296" s="43"/>
      <c r="EG296" s="43"/>
      <c r="EH296" s="43"/>
      <c r="EI296" s="43"/>
      <c r="EJ296" s="43"/>
      <c r="EK296" s="43"/>
      <c r="EL296" s="43"/>
      <c r="EM296" s="43"/>
      <c r="EN296" s="43"/>
      <c r="EO296" s="43"/>
      <c r="EP296" s="43"/>
      <c r="EQ296" s="43"/>
      <c r="ER296" s="43"/>
      <c r="ES296" s="43"/>
      <c r="ET296" s="43"/>
      <c r="EU296" s="43"/>
      <c r="EV296" s="43"/>
      <c r="EW296" s="43"/>
      <c r="EX296" s="43"/>
      <c r="EY296" s="43"/>
      <c r="EZ296" s="43"/>
      <c r="FA296" s="43"/>
      <c r="FB296" s="43"/>
      <c r="FC296" s="43"/>
      <c r="FD296" s="43"/>
      <c r="FE296" s="43"/>
      <c r="FF296" s="43"/>
      <c r="FG296" s="43"/>
      <c r="FH296" s="43"/>
      <c r="FI296" s="43"/>
      <c r="FJ296" s="43"/>
      <c r="FK296" s="43"/>
      <c r="FL296" s="43"/>
      <c r="FM296" s="43"/>
      <c r="FN296" s="43"/>
      <c r="FO296" s="43"/>
      <c r="FP296" s="43"/>
      <c r="FQ296" s="43"/>
      <c r="FR296" s="43"/>
      <c r="FS296" s="43"/>
      <c r="FT296" s="43"/>
      <c r="FU296" s="43"/>
      <c r="FV296" s="43"/>
      <c r="FW296" s="43"/>
      <c r="FX296" s="43"/>
      <c r="FY296" s="43"/>
      <c r="FZ296" s="43"/>
      <c r="GA296" s="43"/>
      <c r="GB296" s="43"/>
      <c r="GC296" s="43"/>
      <c r="GD296" s="43"/>
      <c r="GE296" s="43"/>
      <c r="GF296" s="43"/>
      <c r="GG296" s="43"/>
      <c r="GH296" s="43"/>
      <c r="GI296" s="43"/>
      <c r="GJ296" s="43"/>
      <c r="GK296" s="43"/>
      <c r="GL296" s="43"/>
      <c r="GM296" s="43"/>
      <c r="GN296" s="43"/>
      <c r="GO296" s="43"/>
      <c r="GP296" s="43"/>
      <c r="GQ296" s="43"/>
      <c r="GR296" s="43"/>
      <c r="GS296" s="43"/>
      <c r="GT296" s="43"/>
      <c r="GU296" s="43"/>
      <c r="GV296" s="43"/>
      <c r="GW296" s="43"/>
      <c r="GX296" s="43"/>
      <c r="GY296" s="43"/>
      <c r="GZ296" s="43"/>
      <c r="HA296" s="43"/>
      <c r="HB296" s="43"/>
      <c r="HC296" s="43"/>
      <c r="HD296" s="43"/>
      <c r="HE296" s="43"/>
      <c r="HF296" s="43"/>
      <c r="HG296" s="43"/>
      <c r="HH296" s="43"/>
      <c r="HI296" s="43"/>
      <c r="HJ296" s="43"/>
      <c r="HK296" s="43"/>
      <c r="HL296" s="43"/>
      <c r="HM296" s="43"/>
      <c r="HN296" s="43"/>
      <c r="HO296" s="43"/>
      <c r="HP296" s="43"/>
      <c r="HQ296" s="43"/>
      <c r="HR296" s="43"/>
      <c r="HS296" s="43"/>
      <c r="HT296" s="43"/>
      <c r="HU296" s="43"/>
      <c r="HV296" s="43"/>
      <c r="HW296" s="43"/>
      <c r="HX296" s="43"/>
      <c r="HY296" s="43"/>
      <c r="HZ296" s="43"/>
      <c r="IA296" s="43"/>
      <c r="IB296" s="43"/>
      <c r="IC296" s="43"/>
      <c r="ID296" s="43"/>
      <c r="IE296" s="43"/>
      <c r="IF296" s="43"/>
      <c r="IG296" s="43"/>
      <c r="IH296" s="43"/>
      <c r="II296" s="43"/>
      <c r="IJ296" s="43"/>
      <c r="IK296" s="43"/>
      <c r="IL296" s="43"/>
      <c r="IM296" s="43"/>
      <c r="IN296" s="43"/>
      <c r="IO296" s="43"/>
      <c r="IP296" s="43"/>
      <c r="IQ296" s="43"/>
      <c r="IR296" s="43"/>
      <c r="IS296" s="43"/>
      <c r="IT296" s="43"/>
      <c r="IU296" s="43"/>
      <c r="IV296" s="43"/>
      <c r="IW296" s="43"/>
      <c r="IX296" s="43"/>
      <c r="IY296" s="43"/>
      <c r="IZ296" s="43"/>
      <c r="JA296" s="43"/>
      <c r="JB296" s="43"/>
      <c r="JC296" s="43"/>
      <c r="JD296" s="43"/>
      <c r="JE296" s="43"/>
      <c r="JF296" s="43"/>
      <c r="JG296" s="43"/>
      <c r="JH296" s="43"/>
      <c r="JI296" s="43"/>
      <c r="JJ296" s="43"/>
      <c r="JK296" s="43"/>
      <c r="JL296" s="43"/>
      <c r="JM296" s="43"/>
      <c r="JN296" s="43"/>
      <c r="JO296" s="43"/>
      <c r="JP296" s="43"/>
      <c r="JQ296" s="43"/>
      <c r="JR296" s="43"/>
      <c r="JS296" s="43"/>
      <c r="JT296" s="43"/>
      <c r="JU296" s="43"/>
      <c r="JV296" s="43"/>
      <c r="JW296" s="43"/>
      <c r="JX296" s="43"/>
      <c r="JY296" s="43"/>
      <c r="JZ296" s="43"/>
      <c r="KA296" s="43"/>
      <c r="KB296" s="43"/>
      <c r="KC296" s="43"/>
      <c r="KD296" s="43"/>
      <c r="KE296" s="43"/>
      <c r="KF296" s="43"/>
      <c r="KG296" s="43"/>
      <c r="KH296" s="43"/>
      <c r="KI296" s="43"/>
      <c r="KJ296" s="43"/>
      <c r="KK296" s="43"/>
      <c r="KL296" s="43"/>
      <c r="KM296" s="43"/>
      <c r="KN296" s="43"/>
      <c r="KO296" s="43"/>
      <c r="KP296" s="43"/>
      <c r="KQ296" s="43"/>
      <c r="KR296" s="43"/>
      <c r="KS296" s="43"/>
      <c r="KT296" s="43"/>
      <c r="KU296" s="43"/>
      <c r="KV296" s="43"/>
      <c r="KW296" s="43"/>
      <c r="KX296" s="43"/>
      <c r="KY296" s="43"/>
      <c r="KZ296" s="43"/>
      <c r="LA296" s="43"/>
      <c r="LB296" s="43"/>
      <c r="LC296" s="43"/>
      <c r="LD296" s="43"/>
      <c r="LE296" s="43"/>
      <c r="LF296" s="43"/>
      <c r="LG296" s="43"/>
      <c r="LH296" s="43"/>
      <c r="LI296" s="43"/>
      <c r="LJ296" s="43"/>
      <c r="LK296" s="43"/>
      <c r="LL296" s="43"/>
      <c r="LM296" s="43"/>
      <c r="LN296" s="43"/>
      <c r="LO296" s="43"/>
      <c r="LP296" s="43"/>
      <c r="LQ296" s="43"/>
      <c r="LR296" s="43"/>
      <c r="LS296" s="43"/>
      <c r="LT296" s="43"/>
      <c r="LU296" s="43"/>
      <c r="LV296" s="43"/>
      <c r="LW296" s="43"/>
      <c r="LX296" s="43"/>
      <c r="LY296" s="43"/>
      <c r="LZ296" s="43"/>
      <c r="MA296" s="43"/>
      <c r="MB296" s="43"/>
      <c r="MC296" s="43"/>
      <c r="MD296" s="43"/>
      <c r="ME296" s="43"/>
      <c r="MF296" s="43"/>
      <c r="MG296" s="43"/>
      <c r="MH296" s="43"/>
      <c r="MI296" s="43"/>
      <c r="MJ296" s="43"/>
      <c r="MK296" s="43"/>
      <c r="ML296" s="43"/>
      <c r="MM296" s="43"/>
      <c r="MN296" s="43"/>
      <c r="MO296" s="43"/>
      <c r="MP296" s="43"/>
      <c r="MQ296" s="43"/>
      <c r="MR296" s="43"/>
      <c r="MS296" s="43"/>
      <c r="MT296" s="43"/>
      <c r="MU296" s="43"/>
      <c r="MV296" s="43"/>
      <c r="MW296" s="43"/>
      <c r="MX296" s="43"/>
      <c r="MY296" s="43"/>
      <c r="MZ296" s="43"/>
      <c r="NA296" s="43"/>
      <c r="NB296" s="43"/>
      <c r="NC296" s="43"/>
      <c r="ND296" s="43"/>
      <c r="NE296" s="43"/>
      <c r="NF296" s="43"/>
      <c r="NG296" s="43"/>
      <c r="NH296" s="43"/>
      <c r="NI296" s="43"/>
      <c r="NJ296" s="43"/>
      <c r="NK296" s="43"/>
      <c r="NL296" s="43"/>
      <c r="NM296" s="43"/>
      <c r="NN296" s="43"/>
      <c r="NO296" s="43"/>
      <c r="NP296" s="43"/>
      <c r="NQ296" s="43"/>
      <c r="NR296" s="43"/>
      <c r="NS296" s="43"/>
      <c r="NT296" s="43"/>
      <c r="NU296" s="43"/>
      <c r="NV296" s="43"/>
      <c r="NW296" s="43"/>
      <c r="NX296" s="43"/>
      <c r="NY296" s="43"/>
      <c r="NZ296" s="43"/>
      <c r="OA296" s="43"/>
      <c r="OB296" s="43"/>
      <c r="OC296" s="43"/>
      <c r="OD296" s="43"/>
      <c r="OE296" s="43"/>
      <c r="OF296" s="43"/>
      <c r="OG296" s="43"/>
      <c r="OH296" s="43"/>
      <c r="OI296" s="43"/>
      <c r="OJ296" s="43"/>
      <c r="OK296" s="43"/>
      <c r="OL296" s="43"/>
      <c r="OM296" s="43"/>
      <c r="ON296" s="43"/>
      <c r="OO296" s="43"/>
      <c r="OP296" s="43"/>
      <c r="OQ296" s="43"/>
      <c r="OR296" s="43"/>
      <c r="OS296" s="43"/>
      <c r="OT296" s="43"/>
      <c r="OU296" s="43"/>
      <c r="OV296" s="43"/>
      <c r="OW296" s="43"/>
      <c r="OX296" s="43"/>
      <c r="OY296" s="43"/>
      <c r="OZ296" s="43"/>
      <c r="PA296" s="43"/>
      <c r="PB296" s="43"/>
      <c r="PC296" s="43"/>
      <c r="PD296" s="43"/>
      <c r="PE296" s="43"/>
      <c r="PF296" s="43"/>
      <c r="PG296" s="43"/>
      <c r="PH296" s="43"/>
      <c r="PI296" s="43"/>
      <c r="PJ296" s="43"/>
      <c r="PK296" s="43"/>
      <c r="PL296" s="43"/>
      <c r="PM296" s="43"/>
      <c r="PN296" s="43"/>
      <c r="PO296" s="43"/>
      <c r="PP296" s="43"/>
      <c r="PQ296" s="43"/>
      <c r="PR296" s="43"/>
      <c r="PS296" s="43"/>
      <c r="PT296" s="43"/>
      <c r="PU296" s="43"/>
      <c r="PV296" s="43"/>
      <c r="PW296" s="43"/>
      <c r="PX296" s="43"/>
      <c r="PY296" s="43"/>
      <c r="PZ296" s="43"/>
      <c r="QA296" s="43"/>
      <c r="QB296" s="43"/>
      <c r="QC296" s="43"/>
      <c r="QD296" s="43"/>
      <c r="QE296" s="43"/>
      <c r="QF296" s="43"/>
      <c r="QG296" s="43"/>
      <c r="QH296" s="43"/>
      <c r="QI296" s="43"/>
      <c r="QJ296" s="43"/>
      <c r="QK296" s="43"/>
      <c r="QL296" s="43"/>
      <c r="QM296" s="43"/>
      <c r="QN296" s="43"/>
      <c r="QO296" s="43"/>
      <c r="QP296" s="43"/>
      <c r="QQ296" s="43"/>
      <c r="QR296" s="43"/>
      <c r="QS296" s="43"/>
      <c r="QT296" s="43"/>
      <c r="QU296" s="43"/>
      <c r="QV296" s="43"/>
      <c r="QW296" s="43"/>
      <c r="QX296" s="43"/>
      <c r="QY296" s="43"/>
      <c r="QZ296" s="43"/>
      <c r="RA296" s="43"/>
      <c r="RB296" s="43"/>
      <c r="RC296" s="43"/>
      <c r="RD296" s="43"/>
      <c r="RE296" s="43"/>
      <c r="RF296" s="43"/>
      <c r="RG296" s="43"/>
      <c r="RH296" s="43"/>
      <c r="RI296" s="43"/>
      <c r="RJ296" s="43"/>
      <c r="RK296" s="43"/>
      <c r="RL296" s="43"/>
      <c r="RM296" s="43"/>
      <c r="RN296" s="43"/>
      <c r="RO296" s="43"/>
      <c r="RP296" s="43"/>
      <c r="RQ296" s="43"/>
      <c r="RR296" s="43"/>
      <c r="RS296" s="43"/>
      <c r="RT296" s="43"/>
      <c r="RU296" s="43"/>
      <c r="RV296" s="43"/>
      <c r="RW296" s="43"/>
      <c r="RX296" s="43"/>
      <c r="RY296" s="43"/>
      <c r="RZ296" s="43"/>
      <c r="SA296" s="43"/>
      <c r="SB296" s="43"/>
      <c r="SC296" s="43"/>
      <c r="SD296" s="43"/>
      <c r="SE296" s="43"/>
      <c r="SF296" s="43"/>
      <c r="SG296" s="43"/>
      <c r="SH296" s="43"/>
      <c r="SI296" s="43"/>
      <c r="SJ296" s="43"/>
      <c r="SK296" s="43"/>
      <c r="SL296" s="43"/>
      <c r="SM296" s="43"/>
      <c r="SN296" s="43"/>
      <c r="SO296" s="43"/>
      <c r="SP296" s="43"/>
      <c r="SQ296" s="43"/>
      <c r="SR296" s="43"/>
      <c r="SS296" s="43"/>
      <c r="ST296" s="43"/>
      <c r="SU296" s="43"/>
      <c r="SV296" s="43"/>
      <c r="SW296" s="43"/>
      <c r="SX296" s="43"/>
      <c r="SY296" s="43"/>
      <c r="SZ296" s="43"/>
      <c r="TA296" s="43"/>
      <c r="TB296" s="43"/>
      <c r="TC296" s="43"/>
      <c r="TD296" s="43"/>
      <c r="TE296" s="43"/>
      <c r="TF296" s="43"/>
      <c r="TG296" s="43"/>
      <c r="TH296" s="43"/>
      <c r="TI296" s="43"/>
      <c r="TJ296" s="43"/>
      <c r="TK296" s="43"/>
      <c r="TL296" s="43"/>
      <c r="TM296" s="43"/>
      <c r="TN296" s="43"/>
      <c r="TO296" s="43"/>
      <c r="TP296" s="43"/>
      <c r="TQ296" s="43"/>
      <c r="TR296" s="43"/>
      <c r="TS296" s="43"/>
      <c r="TT296" s="43"/>
      <c r="TU296" s="43"/>
      <c r="TV296" s="43"/>
      <c r="TW296" s="43"/>
      <c r="TX296" s="43"/>
      <c r="TY296" s="43"/>
      <c r="TZ296" s="43"/>
      <c r="UA296" s="43"/>
      <c r="UB296" s="43"/>
      <c r="UC296" s="43"/>
      <c r="UD296" s="43"/>
      <c r="UE296" s="43"/>
      <c r="UF296" s="43"/>
      <c r="UG296" s="43"/>
      <c r="UH296" s="1" t="s">
        <v>141</v>
      </c>
      <c r="UI296" s="2"/>
    </row>
    <row r="297" spans="1:555">
      <c r="C297" s="2"/>
      <c r="D297" s="2"/>
      <c r="E297" s="2"/>
      <c r="F297" s="2"/>
      <c r="G297" s="2"/>
      <c r="UG297" s="2"/>
      <c r="UH297" s="2"/>
      <c r="UI297" s="2"/>
    </row>
    <row r="298" spans="1:555">
      <c r="C298" s="2"/>
      <c r="D298" s="2"/>
      <c r="E298" s="2"/>
      <c r="F298" s="2"/>
      <c r="G298" s="2"/>
      <c r="UG298" s="2"/>
      <c r="UH298" s="2"/>
      <c r="UI298" s="2"/>
    </row>
    <row r="299" spans="1:555">
      <c r="C299" s="2"/>
      <c r="D299" s="2"/>
      <c r="E299" s="2"/>
      <c r="F299" s="2"/>
      <c r="G299" s="2"/>
      <c r="UG299" s="2"/>
      <c r="UH299" s="2"/>
      <c r="UI299" s="2"/>
    </row>
    <row r="300" spans="1:555">
      <c r="C300" s="2"/>
      <c r="D300" s="2"/>
      <c r="E300" s="2"/>
      <c r="F300" s="2"/>
      <c r="G300" s="2"/>
      <c r="UG300" s="2"/>
      <c r="UH300" s="2"/>
      <c r="UI300" s="2"/>
    </row>
    <row r="301" spans="1:555">
      <c r="C301" s="2"/>
      <c r="D301" s="2"/>
      <c r="E301" s="2"/>
      <c r="F301" s="2"/>
      <c r="G301" s="2"/>
      <c r="UG301" s="2"/>
      <c r="UH301" s="2"/>
      <c r="UI301" s="2"/>
    </row>
    <row r="302" spans="1:555">
      <c r="A302" s="733" t="s">
        <v>1838</v>
      </c>
      <c r="B302" s="65">
        <v>2005</v>
      </c>
      <c r="C302" s="43">
        <f>SUM(INDEX(C$4:C$183,12*($B302-$B$302)+1):INDEX(C$4:C$183,12*($B302-$B$302)+12))</f>
        <v>1168749538289</v>
      </c>
      <c r="D302" s="43">
        <f>SUM(INDEX(D$4:D$183,12*($B302-$B$302)+1):INDEX(D$4:D$183,12*($B302-$B$302)+12))</f>
        <v>631534635668</v>
      </c>
      <c r="E302" s="43">
        <f>SUM(INDEX(E$4:E$183,12*($B302-$B$302)+1):INDEX(E$4:E$183,12*($B302-$B$302)+12))</f>
        <v>510834419404</v>
      </c>
      <c r="F302" s="43">
        <f>SUM(INDEX(F$4:F$183,12*($B302-$B$302)+1):INDEX(F$4:F$183,12*($B302-$B$302)+12))</f>
        <v>275939663</v>
      </c>
      <c r="G302" s="43">
        <f>SUM(INDEX(G$4:G$183,12*($B302-$B$302)+1):INDEX(G$4:G$183,12*($B302-$B$302)+12))</f>
        <v>55858335</v>
      </c>
      <c r="H302" s="43">
        <f>SUM(INDEX(H$4:H$183,12*($B302-$B$302)+1):INDEX(H$4:H$183,12*($B302-$B$302)+12))</f>
        <v>214369569146</v>
      </c>
      <c r="I302" s="43">
        <f>SUM(INDEX(I$4:I$183,12*($B302-$B$302)+1):INDEX(I$4:I$183,12*($B302-$B$302)+12))</f>
        <v>214369569146</v>
      </c>
      <c r="J302" s="43">
        <f>SUM(INDEX(J$4:J$183,12*($B302-$B$302)+1):INDEX(J$4:J$183,12*($B302-$B$302)+12))</f>
        <v>0</v>
      </c>
      <c r="K302" s="43">
        <f>SUM(INDEX(K$4:K$183,12*($B302-$B$302)+1):INDEX(K$4:K$183,12*($B302-$B$302)+12))</f>
        <v>0</v>
      </c>
      <c r="L302" s="43">
        <f>SUM(INDEX(L$4:L$183,12*($B302-$B$302)+1):INDEX(L$4:L$183,12*($B302-$B$302)+12))</f>
        <v>45904446003</v>
      </c>
      <c r="M302" s="43">
        <f>SUM(INDEX(M$4:M$183,12*($B302-$B$302)+1):INDEX(M$4:M$183,12*($B302-$B$302)+12))</f>
        <v>175419672830</v>
      </c>
      <c r="N302" s="43">
        <f>SUM(INDEX(N$4:N$183,12*($B302-$B$302)+1):INDEX(N$4:N$183,12*($B302-$B$302)+12))</f>
        <v>175419672830</v>
      </c>
      <c r="O302" s="43">
        <f>SUM(INDEX(O$4:O$183,12*($B302-$B$302)+1):INDEX(O$4:O$183,12*($B302-$B$302)+12))</f>
        <v>0</v>
      </c>
      <c r="P302" s="43">
        <f>SUM(INDEX(P$4:P$183,12*($B302-$B$302)+1):INDEX(P$4:P$183,12*($B302-$B$302)+12))</f>
        <v>13202774871</v>
      </c>
      <c r="Q302" s="43">
        <f>SUM(INDEX(Q$4:Q$183,12*($B302-$B$302)+1):INDEX(Q$4:Q$183,12*($B302-$B$302)+12))</f>
        <v>22443697589</v>
      </c>
      <c r="R302" s="43">
        <f>SUM(INDEX(R$4:R$183,12*($B302-$B$302)+1):INDEX(R$4:R$183,12*($B302-$B$302)+12))</f>
        <v>24675456350</v>
      </c>
      <c r="S302" s="43">
        <f>SUM(INDEX(S$4:S$183,12*($B302-$B$302)+1):INDEX(S$4:S$183,12*($B302-$B$302)+12))</f>
        <v>120700216264</v>
      </c>
      <c r="T302" s="43">
        <f>SUM(INDEX(T$4:T$183,12*($B302-$B$302)+1):INDEX(T$4:T$183,12*($B302-$B$302)+12))</f>
        <v>80976106712</v>
      </c>
      <c r="U302" s="43">
        <f>SUM(INDEX(U$4:U$183,12*($B302-$B$302)+1):INDEX(U$4:U$183,12*($B302-$B$302)+12))</f>
        <v>0</v>
      </c>
      <c r="V302" s="43">
        <f>SUM(INDEX(V$4:V$183,12*($B302-$B$302)+1):INDEX(V$4:V$183,12*($B302-$B$302)+12))</f>
        <v>80976106712</v>
      </c>
      <c r="W302" s="43">
        <f>SUM(INDEX(W$4:W$183,12*($B302-$B$302)+1):INDEX(W$4:W$183,12*($B302-$B$302)+12))</f>
        <v>1715619388</v>
      </c>
      <c r="X302" s="43">
        <f>SUM(INDEX(X$4:X$183,12*($B302-$B$302)+1):INDEX(X$4:X$183,12*($B302-$B$302)+12))</f>
        <v>10914248673</v>
      </c>
      <c r="Y302" s="43">
        <f>SUM(INDEX(Y$4:Y$183,12*($B302-$B$302)+1):INDEX(Y$4:Y$183,12*($B302-$B$302)+12))</f>
        <v>596898898</v>
      </c>
      <c r="Z302" s="43">
        <f>SUM(INDEX(Z$4:Z$183,12*($B302-$B$302)+1):INDEX(Z$4:Z$183,12*($B302-$B$302)+12))</f>
        <v>0</v>
      </c>
      <c r="AA302" s="43">
        <f>SUM(INDEX(AA$4:AA$183,12*($B302-$B$302)+1):INDEX(AA$4:AA$183,12*($B302-$B$302)+12))</f>
        <v>0</v>
      </c>
      <c r="AB302" s="43">
        <f>SUM(INDEX(AB$4:AB$183,12*($B302-$B$302)+1):INDEX(AB$4:AB$183,12*($B302-$B$302)+12))</f>
        <v>437588429</v>
      </c>
      <c r="AC302" s="43">
        <f>SUM(INDEX(AC$4:AC$183,12*($B302-$B$302)+1):INDEX(AC$4:AC$183,12*($B302-$B$302)+12))</f>
        <v>481954815</v>
      </c>
      <c r="AD302" s="43">
        <f>SUM(INDEX(AD$4:AD$183,12*($B302-$B$302)+1):INDEX(AD$4:AD$183,12*($B302-$B$302)+12))</f>
        <v>25563817721</v>
      </c>
      <c r="AE302" s="43">
        <f>SUM(INDEX(AE$4:AE$183,12*($B302-$B$302)+1):INDEX(AE$4:AE$183,12*($B302-$B$302)+12))</f>
        <v>0</v>
      </c>
      <c r="AF302" s="43">
        <f>SUM(INDEX(AF$4:AF$183,12*($B302-$B$302)+1):INDEX(AF$4:AF$183,12*($B302-$B$302)+12))</f>
        <v>0</v>
      </c>
      <c r="AG302" s="43">
        <f>SUM(INDEX(AG$4:AG$183,12*($B302-$B$302)+1):INDEX(AG$4:AG$183,12*($B302-$B$302)+12))</f>
        <v>0</v>
      </c>
      <c r="AH302" s="43">
        <f>SUM(INDEX(AH$4:AH$183,12*($B302-$B$302)+1):INDEX(AH$4:AH$183,12*($B302-$B$302)+12))</f>
        <v>0</v>
      </c>
      <c r="AI302" s="43">
        <f>SUM(INDEX(AI$4:AI$183,12*($B302-$B$302)+1):INDEX(AI$4:AI$183,12*($B302-$B$302)+12))</f>
        <v>537214902621</v>
      </c>
      <c r="AJ302" s="43">
        <f>SUM(INDEX(AJ$4:AJ$183,12*($B302-$B$302)+1):INDEX(AJ$4:AJ$183,12*($B302-$B$302)+12))</f>
        <v>750215396</v>
      </c>
      <c r="AK302" s="43">
        <f>SUM(INDEX(AK$4:AK$183,12*($B302-$B$302)+1):INDEX(AK$4:AK$183,12*($B302-$B$302)+12))</f>
        <v>0</v>
      </c>
      <c r="AL302" s="43">
        <f>SUM(INDEX(AL$4:AL$183,12*($B302-$B$302)+1):INDEX(AL$4:AL$183,12*($B302-$B$302)+12))</f>
        <v>6498321</v>
      </c>
      <c r="AM302" s="43">
        <f>SUM(INDEX(AM$4:AM$183,12*($B302-$B$302)+1):INDEX(AM$4:AM$183,12*($B302-$B$302)+12))</f>
        <v>743717075</v>
      </c>
      <c r="AN302" s="43">
        <f>SUM(INDEX(AN$4:AN$183,12*($B302-$B$302)+1):INDEX(AN$4:AN$183,12*($B302-$B$302)+12))</f>
        <v>0</v>
      </c>
      <c r="AO302" s="43">
        <f>SUM(INDEX(AO$4:AO$183,12*($B302-$B$302)+1):INDEX(AO$4:AO$183,12*($B302-$B$302)+12))</f>
        <v>11819194750</v>
      </c>
      <c r="AP302" s="43">
        <f>SUM(INDEX(AP$4:AP$183,12*($B302-$B$302)+1):INDEX(AP$4:AP$183,12*($B302-$B$302)+12))</f>
        <v>10580072902</v>
      </c>
      <c r="AQ302" s="43">
        <f>SUM(INDEX(AQ$4:AQ$183,12*($B302-$B$302)+1):INDEX(AQ$4:AQ$183,12*($B302-$B$302)+12))</f>
        <v>31694956</v>
      </c>
      <c r="AR302" s="43">
        <f>SUM(INDEX(AR$4:AR$183,12*($B302-$B$302)+1):INDEX(AR$4:AR$183,12*($B302-$B$302)+12))</f>
        <v>33042013</v>
      </c>
      <c r="AS302" s="43">
        <f>SUM(INDEX(AS$4:AS$183,12*($B302-$B$302)+1):INDEX(AS$4:AS$183,12*($B302-$B$302)+12))</f>
        <v>760855</v>
      </c>
      <c r="AT302" s="43">
        <f>SUM(INDEX(AT$4:AT$183,12*($B302-$B$302)+1):INDEX(AT$4:AT$183,12*($B302-$B$302)+12))</f>
        <v>1429450</v>
      </c>
      <c r="AU302" s="43">
        <f>SUM(INDEX(AU$4:AU$183,12*($B302-$B$302)+1):INDEX(AU$4:AU$183,12*($B302-$B$302)+12))</f>
        <v>125921060</v>
      </c>
      <c r="AV302" s="43">
        <f>SUM(INDEX(AV$4:AV$183,12*($B302-$B$302)+1):INDEX(AV$4:AV$183,12*($B302-$B$302)+12))</f>
        <v>1016179387</v>
      </c>
      <c r="AW302" s="43">
        <f>SUM(INDEX(AW$4:AW$183,12*($B302-$B$302)+1):INDEX(AW$4:AW$183,12*($B302-$B$302)+12))</f>
        <v>30094127</v>
      </c>
      <c r="AX302" s="43">
        <f>SUM(INDEX(AX$4:AX$183,12*($B302-$B$302)+1):INDEX(AX$4:AX$183,12*($B302-$B$302)+12))</f>
        <v>0</v>
      </c>
      <c r="AY302" s="43">
        <f>SUM(INDEX(AY$4:AY$183,12*($B302-$B$302)+1):INDEX(AY$4:AY$183,12*($B302-$B$302)+12))</f>
        <v>0</v>
      </c>
      <c r="AZ302" s="43">
        <f>SUM(INDEX(AZ$4:AZ$183,12*($B302-$B$302)+1):INDEX(AZ$4:AZ$183,12*($B302-$B$302)+12))</f>
        <v>0</v>
      </c>
      <c r="BA302" s="43">
        <f>SUM(INDEX(BA$4:BA$183,12*($B302-$B$302)+1):INDEX(BA$4:BA$183,12*($B302-$B$302)+12))</f>
        <v>0</v>
      </c>
      <c r="BB302" s="43">
        <f>SUM(INDEX(BB$4:BB$183,12*($B302-$B$302)+1):INDEX(BB$4:BB$183,12*($B302-$B$302)+12))</f>
        <v>0</v>
      </c>
      <c r="BC302" s="43">
        <f>SUM(INDEX(BC$4:BC$183,12*($B302-$B$302)+1):INDEX(BC$4:BC$183,12*($B302-$B$302)+12))</f>
        <v>0</v>
      </c>
      <c r="BD302" s="43">
        <f>SUM(INDEX(BD$4:BD$183,12*($B302-$B$302)+1):INDEX(BD$4:BD$183,12*($B302-$B$302)+12))</f>
        <v>23455767234</v>
      </c>
      <c r="BE302" s="43">
        <f>SUM(INDEX(BE$4:BE$183,12*($B302-$B$302)+1):INDEX(BE$4:BE$183,12*($B302-$B$302)+12))</f>
        <v>0</v>
      </c>
      <c r="BF302" s="43">
        <f>SUM(INDEX(BF$4:BF$183,12*($B302-$B$302)+1):INDEX(BF$4:BF$183,12*($B302-$B$302)+12))</f>
        <v>21494649986</v>
      </c>
      <c r="BG302" s="43">
        <f>SUM(INDEX(BG$4:BG$183,12*($B302-$B$302)+1):INDEX(BG$4:BG$183,12*($B302-$B$302)+12))</f>
        <v>1429892315</v>
      </c>
      <c r="BH302" s="43">
        <f>SUM(INDEX(BH$4:BH$183,12*($B302-$B$302)+1):INDEX(BH$4:BH$183,12*($B302-$B$302)+12))</f>
        <v>50955496</v>
      </c>
      <c r="BI302" s="43">
        <f>SUM(INDEX(BI$4:BI$183,12*($B302-$B$302)+1):INDEX(BI$4:BI$183,12*($B302-$B$302)+12))</f>
        <v>3541159</v>
      </c>
      <c r="BJ302" s="43">
        <f>SUM(INDEX(BJ$4:BJ$183,12*($B302-$B$302)+1):INDEX(BJ$4:BJ$183,12*($B302-$B$302)+12))</f>
        <v>1140890</v>
      </c>
      <c r="BK302" s="43">
        <f>SUM(INDEX(BK$4:BK$183,12*($B302-$B$302)+1):INDEX(BK$4:BK$183,12*($B302-$B$302)+12))</f>
        <v>298731</v>
      </c>
      <c r="BL302" s="43">
        <f>SUM(INDEX(BL$4:BL$183,12*($B302-$B$302)+1):INDEX(BL$4:BL$183,12*($B302-$B$302)+12))</f>
        <v>91985255</v>
      </c>
      <c r="BM302" s="43">
        <f>SUM(INDEX(BM$4:BM$183,12*($B302-$B$302)+1):INDEX(BM$4:BM$183,12*($B302-$B$302)+12))</f>
        <v>0</v>
      </c>
      <c r="BN302" s="43">
        <f>SUM(INDEX(BN$4:BN$183,12*($B302-$B$302)+1):INDEX(BN$4:BN$183,12*($B302-$B$302)+12))</f>
        <v>71064072</v>
      </c>
      <c r="BO302" s="43">
        <f>SUM(INDEX(BO$4:BO$183,12*($B302-$B$302)+1):INDEX(BO$4:BO$183,12*($B302-$B$302)+12))</f>
        <v>28001878</v>
      </c>
      <c r="BP302" s="43">
        <f>SUM(INDEX(BP$4:BP$183,12*($B302-$B$302)+1):INDEX(BP$4:BP$183,12*($B302-$B$302)+12))</f>
        <v>0</v>
      </c>
      <c r="BQ302" s="43">
        <f>SUM(INDEX(BQ$4:BQ$183,12*($B302-$B$302)+1):INDEX(BQ$4:BQ$183,12*($B302-$B$302)+12))</f>
        <v>0</v>
      </c>
      <c r="BR302" s="43">
        <f>SUM(INDEX(BR$4:BR$183,12*($B302-$B$302)+1):INDEX(BR$4:BR$183,12*($B302-$B$302)+12))</f>
        <v>255818428</v>
      </c>
      <c r="BS302" s="43">
        <f>SUM(INDEX(BS$4:BS$183,12*($B302-$B$302)+1):INDEX(BS$4:BS$183,12*($B302-$B$302)+12))</f>
        <v>0</v>
      </c>
      <c r="BT302" s="43">
        <f>SUM(INDEX(BT$4:BT$183,12*($B302-$B$302)+1):INDEX(BT$4:BT$183,12*($B302-$B$302)+12))</f>
        <v>731304524</v>
      </c>
      <c r="BU302" s="43">
        <f>SUM(INDEX(BU$4:BU$183,12*($B302-$B$302)+1):INDEX(BU$4:BU$183,12*($B302-$B$302)+12))</f>
        <v>4170120</v>
      </c>
      <c r="BV302" s="43">
        <f>SUM(INDEX(BV$4:BV$183,12*($B302-$B$302)+1):INDEX(BV$4:BV$183,12*($B302-$B$302)+12))</f>
        <v>4624970</v>
      </c>
      <c r="BW302" s="43">
        <f>SUM(INDEX(BW$4:BW$183,12*($B302-$B$302)+1):INDEX(BW$4:BW$183,12*($B302-$B$302)+12))</f>
        <v>7042006</v>
      </c>
      <c r="BX302" s="43">
        <f>SUM(INDEX(BX$4:BX$183,12*($B302-$B$302)+1):INDEX(BX$4:BX$183,12*($B302-$B$302)+12))</f>
        <v>16410114</v>
      </c>
      <c r="BY302" s="43">
        <f>SUM(INDEX(BY$4:BY$183,12*($B302-$B$302)+1):INDEX(BY$4:BY$183,12*($B302-$B$302)+12))</f>
        <v>699057314</v>
      </c>
      <c r="BZ302" s="43">
        <f>SUM(INDEX(BZ$4:BZ$183,12*($B302-$B$302)+1):INDEX(BZ$4:BZ$183,12*($B302-$B$302)+12))</f>
        <v>0</v>
      </c>
      <c r="CA302" s="43">
        <f>SUM(INDEX(CA$4:CA$183,12*($B302-$B$302)+1):INDEX(CA$4:CA$183,12*($B302-$B$302)+12))</f>
        <v>0</v>
      </c>
      <c r="CB302" s="43">
        <f>SUM(INDEX(CB$4:CB$183,12*($B302-$B$302)+1):INDEX(CB$4:CB$183,12*($B302-$B$302)+12))</f>
        <v>0</v>
      </c>
      <c r="CC302" s="43">
        <f>SUM(INDEX(CC$4:CC$183,12*($B302-$B$302)+1):INDEX(CC$4:CC$183,12*($B302-$B$302)+12))</f>
        <v>10477743586</v>
      </c>
      <c r="CD302" s="43">
        <f>SUM(INDEX(CD$4:CD$183,12*($B302-$B$302)+1):INDEX(CD$4:CD$183,12*($B302-$B$302)+12))</f>
        <v>34901695</v>
      </c>
      <c r="CE302" s="43">
        <f>SUM(INDEX(CE$4:CE$183,12*($B302-$B$302)+1):INDEX(CE$4:CE$183,12*($B302-$B$302)+12))</f>
        <v>36261521735</v>
      </c>
      <c r="CF302" s="43">
        <f>SUM(INDEX(CF$4:CF$183,12*($B302-$B$302)+1):INDEX(CF$4:CF$183,12*($B302-$B$302)+12))</f>
        <v>803510626</v>
      </c>
      <c r="CG302" s="43">
        <f>SUM(INDEX(CG$4:CG$183,12*($B302-$B$302)+1):INDEX(CG$4:CG$183,12*($B302-$B$302)+12))</f>
        <v>21948384597</v>
      </c>
      <c r="CH302" s="43">
        <f>SUM(INDEX(CH$4:CH$183,12*($B302-$B$302)+1):INDEX(CH$4:CH$183,12*($B302-$B$302)+12))</f>
        <v>668405623</v>
      </c>
      <c r="CI302" s="43">
        <f>SUM(INDEX(CI$4:CI$183,12*($B302-$B$302)+1):INDEX(CI$4:CI$183,12*($B302-$B$302)+12))</f>
        <v>332490987</v>
      </c>
      <c r="CJ302" s="43">
        <f>SUM(INDEX(CJ$4:CJ$183,12*($B302-$B$302)+1):INDEX(CJ$4:CJ$183,12*($B302-$B$302)+12))</f>
        <v>9817785</v>
      </c>
      <c r="CK302" s="43">
        <f>SUM(INDEX(CK$4:CK$183,12*($B302-$B$302)+1):INDEX(CK$4:CK$183,12*($B302-$B$302)+12))</f>
        <v>218292789</v>
      </c>
      <c r="CL302" s="43">
        <f>SUM(INDEX(CL$4:CL$183,12*($B302-$B$302)+1):INDEX(CL$4:CL$183,12*($B302-$B$302)+12))</f>
        <v>34410005</v>
      </c>
      <c r="CM302" s="43">
        <f>SUM(INDEX(CM$4:CM$183,12*($B302-$B$302)+1):INDEX(CM$4:CM$183,12*($B302-$B$302)+12))</f>
        <v>6539397</v>
      </c>
      <c r="CN302" s="43">
        <f>SUM(INDEX(CN$4:CN$183,12*($B302-$B$302)+1):INDEX(CN$4:CN$183,12*($B302-$B$302)+12))</f>
        <v>7809655</v>
      </c>
      <c r="CO302" s="43">
        <f>SUM(INDEX(CO$4:CO$183,12*($B302-$B$302)+1):INDEX(CO$4:CO$183,12*($B302-$B$302)+12))</f>
        <v>0</v>
      </c>
      <c r="CP302" s="43">
        <f>SUM(INDEX(CP$4:CP$183,12*($B302-$B$302)+1):INDEX(CP$4:CP$183,12*($B302-$B$302)+12))</f>
        <v>55621356</v>
      </c>
      <c r="CQ302" s="43">
        <f>SUM(INDEX(CQ$4:CQ$183,12*($B302-$B$302)+1):INDEX(CQ$4:CQ$183,12*($B302-$B$302)+12))</f>
        <v>0</v>
      </c>
      <c r="CR302" s="43">
        <f>SUM(INDEX(CR$4:CR$183,12*($B302-$B$302)+1):INDEX(CR$4:CR$183,12*($B302-$B$302)+12))</f>
        <v>0</v>
      </c>
      <c r="CS302" s="43">
        <f>SUM(INDEX(CS$4:CS$183,12*($B302-$B$302)+1):INDEX(CS$4:CS$183,12*($B302-$B$302)+12))</f>
        <v>12297833056</v>
      </c>
      <c r="CT302" s="43">
        <f>SUM(INDEX(CT$4:CT$183,12*($B302-$B$302)+1):INDEX(CT$4:CT$183,12*($B302-$B$302)+12))</f>
        <v>3642427921</v>
      </c>
      <c r="CU302" s="43">
        <f>SUM(INDEX(CU$4:CU$183,12*($B302-$B$302)+1):INDEX(CU$4:CU$183,12*($B302-$B$302)+12))</f>
        <v>287938883</v>
      </c>
      <c r="CV302" s="43">
        <f>SUM(INDEX(CV$4:CV$183,12*($B302-$B$302)+1):INDEX(CV$4:CV$183,12*($B302-$B$302)+12))</f>
        <v>492122324</v>
      </c>
      <c r="CW302" s="43">
        <f>SUM(INDEX(CW$4:CW$183,12*($B302-$B$302)+1):INDEX(CW$4:CW$183,12*($B302-$B$302)+12))</f>
        <v>307242083</v>
      </c>
      <c r="CX302" s="43">
        <f>SUM(INDEX(CX$4:CX$183,12*($B302-$B$302)+1):INDEX(CX$4:CX$183,12*($B302-$B$302)+12))</f>
        <v>104360395</v>
      </c>
      <c r="CY302" s="43">
        <f>SUM(INDEX(CY$4:CY$183,12*($B302-$B$302)+1):INDEX(CY$4:CY$183,12*($B302-$B$302)+12))</f>
        <v>62067050</v>
      </c>
      <c r="CZ302" s="43">
        <f>SUM(INDEX(CZ$4:CZ$183,12*($B302-$B$302)+1):INDEX(CZ$4:CZ$183,12*($B302-$B$302)+12))</f>
        <v>7401674400</v>
      </c>
      <c r="DA302" s="43">
        <f>SUM(INDEX(DA$4:DA$183,12*($B302-$B$302)+1):INDEX(DA$4:DA$183,12*($B302-$B$302)+12))</f>
        <v>6342146238</v>
      </c>
      <c r="DB302" s="43">
        <f>SUM(INDEX(DB$4:DB$183,12*($B302-$B$302)+1):INDEX(DB$4:DB$183,12*($B302-$B$302)+12))</f>
        <v>884907255</v>
      </c>
      <c r="DC302" s="43">
        <f>SUM(INDEX(DC$4:DC$183,12*($B302-$B$302)+1):INDEX(DC$4:DC$183,12*($B302-$B$302)+12))</f>
        <v>4846898</v>
      </c>
      <c r="DD302" s="43">
        <f>SUM(INDEX(DD$4:DD$183,12*($B302-$B$302)+1):INDEX(DD$4:DD$183,12*($B302-$B$302)+12))</f>
        <v>169774009</v>
      </c>
      <c r="DE302" s="43">
        <f>SUM(INDEX(DE$4:DE$183,12*($B302-$B$302)+1):INDEX(DE$4:DE$183,12*($B302-$B$302)+12))</f>
        <v>0</v>
      </c>
      <c r="DF302" s="43">
        <f>SUM(INDEX(DF$4:DF$183,12*($B302-$B$302)+1):INDEX(DF$4:DF$183,12*($B302-$B$302)+12))</f>
        <v>0</v>
      </c>
      <c r="DG302" s="43">
        <f>SUM(INDEX(DG$4:DG$183,12*($B302-$B$302)+1):INDEX(DG$4:DG$183,12*($B302-$B$302)+12))</f>
        <v>0</v>
      </c>
      <c r="DH302" s="43">
        <f>SUM(INDEX(DH$4:DH$183,12*($B302-$B$302)+1):INDEX(DH$4:DH$183,12*($B302-$B$302)+12))</f>
        <v>0</v>
      </c>
      <c r="DI302" s="43">
        <f>SUM(INDEX(DI$4:DI$183,12*($B302-$B$302)+1):INDEX(DI$4:DI$183,12*($B302-$B$302)+12))</f>
        <v>45549773</v>
      </c>
      <c r="DJ302" s="43">
        <f>SUM(INDEX(DJ$4:DJ$183,12*($B302-$B$302)+1):INDEX(DJ$4:DJ$183,12*($B302-$B$302)+12))</f>
        <v>223500</v>
      </c>
      <c r="DK302" s="43">
        <f>SUM(INDEX(DK$4:DK$183,12*($B302-$B$302)+1):INDEX(DK$4:DK$183,12*($B302-$B$302)+12))</f>
        <v>45326273</v>
      </c>
      <c r="DL302" s="43">
        <f>SUM(INDEX(DL$4:DL$183,12*($B302-$B$302)+1):INDEX(DL$4:DL$183,12*($B302-$B$302)+12))</f>
        <v>1096942122</v>
      </c>
      <c r="DM302" s="43">
        <f>SUM(INDEX(DM$4:DM$183,12*($B302-$B$302)+1):INDEX(DM$4:DM$183,12*($B302-$B$302)+12))</f>
        <v>7619400705</v>
      </c>
      <c r="DN302" s="43">
        <f>SUM(INDEX(DN$4:DN$183,12*($B302-$B$302)+1):INDEX(DN$4:DN$183,12*($B302-$B$302)+12))</f>
        <v>708811204</v>
      </c>
      <c r="DO302" s="43">
        <f>SUM(INDEX(DO$4:DO$183,12*($B302-$B$302)+1):INDEX(DO$4:DO$183,12*($B302-$B$302)+12))</f>
        <v>189954720</v>
      </c>
      <c r="DP302" s="43">
        <f>SUM(INDEX(DP$4:DP$183,12*($B302-$B$302)+1):INDEX(DP$4:DP$183,12*($B302-$B$302)+12))</f>
        <v>117085520</v>
      </c>
      <c r="DQ302" s="43">
        <f>SUM(INDEX(DQ$4:DQ$183,12*($B302-$B$302)+1):INDEX(DQ$4:DQ$183,12*($B302-$B$302)+12))</f>
        <v>72869200</v>
      </c>
      <c r="DR302" s="43">
        <f>SUM(INDEX(DR$4:DR$183,12*($B302-$B$302)+1):INDEX(DR$4:DR$183,12*($B302-$B$302)+12))</f>
        <v>4840370260</v>
      </c>
      <c r="DS302" s="43">
        <f>SUM(INDEX(DS$4:DS$183,12*($B302-$B$302)+1):INDEX(DS$4:DS$183,12*($B302-$B$302)+12))</f>
        <v>168005400</v>
      </c>
      <c r="DT302" s="43">
        <f>SUM(INDEX(DT$4:DT$183,12*($B302-$B$302)+1):INDEX(DT$4:DT$183,12*($B302-$B$302)+12))</f>
        <v>149110700</v>
      </c>
      <c r="DU302" s="43">
        <f>SUM(INDEX(DU$4:DU$183,12*($B302-$B$302)+1):INDEX(DU$4:DU$183,12*($B302-$B$302)+12))</f>
        <v>17531400</v>
      </c>
      <c r="DV302" s="43">
        <f>SUM(INDEX(DV$4:DV$183,12*($B302-$B$302)+1):INDEX(DV$4:DV$183,12*($B302-$B$302)+12))</f>
        <v>1363300</v>
      </c>
      <c r="DW302" s="43">
        <f>SUM(INDEX(DW$4:DW$183,12*($B302-$B$302)+1):INDEX(DW$4:DW$183,12*($B302-$B$302)+12))</f>
        <v>708049430</v>
      </c>
      <c r="DX302" s="43">
        <f>SUM(INDEX(DX$4:DX$183,12*($B302-$B$302)+1):INDEX(DX$4:DX$183,12*($B302-$B$302)+12))</f>
        <v>40800288</v>
      </c>
      <c r="DY302" s="43">
        <f>SUM(INDEX(DY$4:DY$183,12*($B302-$B$302)+1):INDEX(DY$4:DY$183,12*($B302-$B$302)+12))</f>
        <v>33831600</v>
      </c>
      <c r="DZ302" s="43">
        <f>SUM(INDEX(DZ$4:DZ$183,12*($B302-$B$302)+1):INDEX(DZ$4:DZ$183,12*($B302-$B$302)+12))</f>
        <v>11332800</v>
      </c>
      <c r="EA302" s="43">
        <f>SUM(INDEX(EA$4:EA$183,12*($B302-$B$302)+1):INDEX(EA$4:EA$183,12*($B302-$B$302)+12))</f>
        <v>508194200</v>
      </c>
      <c r="EB302" s="43">
        <f>SUM(INDEX(EB$4:EB$183,12*($B302-$B$302)+1):INDEX(EB$4:EB$183,12*($B302-$B$302)+12))</f>
        <v>113890542</v>
      </c>
      <c r="EC302" s="43">
        <f>SUM(INDEX(EC$4:EC$183,12*($B302-$B$302)+1):INDEX(EC$4:EC$183,12*($B302-$B$302)+12))</f>
        <v>584379953</v>
      </c>
      <c r="ED302" s="43">
        <f>SUM(INDEX(ED$4:ED$183,12*($B302-$B$302)+1):INDEX(ED$4:ED$183,12*($B302-$B$302)+12))</f>
        <v>4929300</v>
      </c>
      <c r="EE302" s="43">
        <f>SUM(INDEX(EE$4:EE$183,12*($B302-$B$302)+1):INDEX(EE$4:EE$183,12*($B302-$B$302)+12))</f>
        <v>579035158</v>
      </c>
      <c r="EF302" s="43">
        <f>SUM(INDEX(EF$4:EF$183,12*($B302-$B$302)+1):INDEX(EF$4:EF$183,12*($B302-$B$302)+12))</f>
        <v>415495</v>
      </c>
      <c r="EG302" s="43">
        <f>SUM(INDEX(EG$4:EG$183,12*($B302-$B$302)+1):INDEX(EG$4:EG$183,12*($B302-$B$302)+12))</f>
        <v>209727900</v>
      </c>
      <c r="EH302" s="43">
        <f>SUM(INDEX(EH$4:EH$183,12*($B302-$B$302)+1):INDEX(EH$4:EH$183,12*($B302-$B$302)+12))</f>
        <v>204998000</v>
      </c>
      <c r="EI302" s="43">
        <f>SUM(INDEX(EI$4:EI$183,12*($B302-$B$302)+1):INDEX(EI$4:EI$183,12*($B302-$B$302)+12))</f>
        <v>3099200</v>
      </c>
      <c r="EJ302" s="43">
        <f>SUM(INDEX(EJ$4:EJ$183,12*($B302-$B$302)+1):INDEX(EJ$4:EJ$183,12*($B302-$B$302)+12))</f>
        <v>1630700</v>
      </c>
      <c r="EK302" s="43">
        <f>SUM(INDEX(EK$4:EK$183,12*($B302-$B$302)+1):INDEX(EK$4:EK$183,12*($B302-$B$302)+12))</f>
        <v>490146362</v>
      </c>
      <c r="EL302" s="43">
        <f>SUM(INDEX(EL$4:EL$183,12*($B302-$B$302)+1):INDEX(EL$4:EL$183,12*($B302-$B$302)+12))</f>
        <v>97636100</v>
      </c>
      <c r="EM302" s="43">
        <f>SUM(INDEX(EM$4:EM$183,12*($B302-$B$302)+1):INDEX(EM$4:EM$183,12*($B302-$B$302)+12))</f>
        <v>25064300</v>
      </c>
      <c r="EN302" s="43">
        <f>SUM(INDEX(EN$4:EN$183,12*($B302-$B$302)+1):INDEX(EN$4:EN$183,12*($B302-$B$302)+12))</f>
        <v>143625300</v>
      </c>
      <c r="EO302" s="43">
        <f>SUM(INDEX(EO$4:EO$183,12*($B302-$B$302)+1):INDEX(EO$4:EO$183,12*($B302-$B$302)+12))</f>
        <v>83389100</v>
      </c>
      <c r="EP302" s="43">
        <f>SUM(INDEX(EP$4:EP$183,12*($B302-$B$302)+1):INDEX(EP$4:EP$183,12*($B302-$B$302)+12))</f>
        <v>12401400</v>
      </c>
      <c r="EQ302" s="43">
        <f>SUM(INDEX(EQ$4:EQ$183,12*($B302-$B$302)+1):INDEX(EQ$4:EQ$183,12*($B302-$B$302)+12))</f>
        <v>37200900</v>
      </c>
      <c r="ER302" s="43">
        <f>SUM(INDEX(ER$4:ER$183,12*($B302-$B$302)+1):INDEX(ER$4:ER$183,12*($B302-$B$302)+12))</f>
        <v>346800</v>
      </c>
      <c r="ES302" s="43">
        <f>SUM(INDEX(ES$4:ES$183,12*($B302-$B$302)+1):INDEX(ES$4:ES$183,12*($B302-$B$302)+12))</f>
        <v>25241300</v>
      </c>
      <c r="ET302" s="43">
        <f>SUM(INDEX(ET$4:ET$183,12*($B302-$B$302)+1):INDEX(ET$4:ET$183,12*($B302-$B$302)+12))</f>
        <v>8198700</v>
      </c>
      <c r="EU302" s="43">
        <f>SUM(INDEX(EU$4:EU$183,12*($B302-$B$302)+1):INDEX(EU$4:EU$183,12*($B302-$B$302)+12))</f>
        <v>79466700</v>
      </c>
      <c r="EV302" s="43">
        <f>SUM(INDEX(EV$4:EV$183,12*($B302-$B$302)+1):INDEX(EV$4:EV$183,12*($B302-$B$302)+12))</f>
        <v>36775200</v>
      </c>
      <c r="EW302" s="43">
        <f>SUM(INDEX(EW$4:EW$183,12*($B302-$B$302)+1):INDEX(EW$4:EW$183,12*($B302-$B$302)+12))</f>
        <v>498760000</v>
      </c>
      <c r="EX302" s="43">
        <f>SUM(INDEX(EX$4:EX$183,12*($B302-$B$302)+1):INDEX(EX$4:EX$183,12*($B302-$B$302)+12))</f>
        <v>4219300</v>
      </c>
      <c r="EY302" s="43">
        <f>SUM(INDEX(EY$4:EY$183,12*($B302-$B$302)+1):INDEX(EY$4:EY$183,12*($B302-$B$302)+12))</f>
        <v>5434100</v>
      </c>
      <c r="EZ302" s="43">
        <f>SUM(INDEX(EZ$4:EZ$183,12*($B302-$B$302)+1):INDEX(EZ$4:EZ$183,12*($B302-$B$302)+12))</f>
        <v>312272000</v>
      </c>
      <c r="FA302" s="43">
        <f>SUM(INDEX(FA$4:FA$183,12*($B302-$B$302)+1):INDEX(FA$4:FA$183,12*($B302-$B$302)+12))</f>
        <v>176834600</v>
      </c>
      <c r="FB302" s="43">
        <f>SUM(INDEX(FB$4:FB$183,12*($B302-$B$302)+1):INDEX(FB$4:FB$183,12*($B302-$B$302)+12))</f>
        <v>11982416</v>
      </c>
      <c r="FC302" s="43">
        <f>SUM(INDEX(FC$4:FC$183,12*($B302-$B$302)+1):INDEX(FC$4:FC$183,12*($B302-$B$302)+12))</f>
        <v>4865500</v>
      </c>
      <c r="FD302" s="43">
        <f>SUM(INDEX(FD$4:FD$183,12*($B302-$B$302)+1):INDEX(FD$4:FD$183,12*($B302-$B$302)+12))</f>
        <v>1041400</v>
      </c>
      <c r="FE302" s="43">
        <f>SUM(INDEX(FE$4:FE$183,12*($B302-$B$302)+1):INDEX(FE$4:FE$183,12*($B302-$B$302)+12))</f>
        <v>7337500</v>
      </c>
      <c r="FF302" s="43">
        <f>SUM(INDEX(FF$4:FF$183,12*($B302-$B$302)+1):INDEX(FF$4:FF$183,12*($B302-$B$302)+12))</f>
        <v>1690117699</v>
      </c>
      <c r="FG302" s="43">
        <f>SUM(INDEX(FG$4:FG$183,12*($B302-$B$302)+1):INDEX(FG$4:FG$183,12*($B302-$B$302)+12))</f>
        <v>1880264521</v>
      </c>
      <c r="FH302" s="43">
        <f>SUM(INDEX(FH$4:FH$183,12*($B302-$B$302)+1):INDEX(FH$4:FH$183,12*($B302-$B$302)+12))</f>
        <v>28246900</v>
      </c>
      <c r="FI302" s="43">
        <f>SUM(INDEX(FI$4:FI$183,12*($B302-$B$302)+1):INDEX(FI$4:FI$183,12*($B302-$B$302)+12))</f>
        <v>1595515921</v>
      </c>
      <c r="FJ302" s="43">
        <f>SUM(INDEX(FJ$4:FJ$183,12*($B302-$B$302)+1):INDEX(FJ$4:FJ$183,12*($B302-$B$302)+12))</f>
        <v>232808600</v>
      </c>
      <c r="FK302" s="43">
        <f>SUM(INDEX(FK$4:FK$183,12*($B302-$B$302)+1):INDEX(FK$4:FK$183,12*($B302-$B$302)+12))</f>
        <v>91123700</v>
      </c>
      <c r="FL302" s="43">
        <f>SUM(INDEX(FL$4:FL$183,12*($B302-$B$302)+1):INDEX(FL$4:FL$183,12*($B302-$B$302)+12))</f>
        <v>10181600</v>
      </c>
      <c r="FM302" s="43">
        <f>SUM(INDEX(FM$4:FM$183,12*($B302-$B$302)+1):INDEX(FM$4:FM$183,12*($B302-$B$302)+12))</f>
        <v>0</v>
      </c>
      <c r="FN302" s="43">
        <f>SUM(INDEX(FN$4:FN$183,12*($B302-$B$302)+1):INDEX(FN$4:FN$183,12*($B302-$B$302)+12))</f>
        <v>1999600</v>
      </c>
      <c r="FO302" s="43">
        <f>SUM(INDEX(FO$4:FO$183,12*($B302-$B$302)+1):INDEX(FO$4:FO$183,12*($B302-$B$302)+12))</f>
        <v>129503700</v>
      </c>
      <c r="FP302" s="43">
        <f>SUM(INDEX(FP$4:FP$183,12*($B302-$B$302)+1):INDEX(FP$4:FP$183,12*($B302-$B$302)+12))</f>
        <v>22894900</v>
      </c>
      <c r="FQ302" s="43">
        <f>SUM(INDEX(FQ$4:FQ$183,12*($B302-$B$302)+1):INDEX(FQ$4:FQ$183,12*($B302-$B$302)+12))</f>
        <v>798200</v>
      </c>
      <c r="FR302" s="43">
        <f>SUM(INDEX(FR$4:FR$183,12*($B302-$B$302)+1):INDEX(FR$4:FR$183,12*($B302-$B$302)+12))</f>
        <v>4028796746</v>
      </c>
      <c r="FS302" s="43">
        <f>SUM(INDEX(FS$4:FS$183,12*($B302-$B$302)+1):INDEX(FS$4:FS$183,12*($B302-$B$302)+12))</f>
        <v>853920392</v>
      </c>
      <c r="FT302" s="43">
        <f>SUM(INDEX(FT$4:FT$183,12*($B302-$B$302)+1):INDEX(FT$4:FT$183,12*($B302-$B$302)+12))</f>
        <v>730800</v>
      </c>
      <c r="FU302" s="43">
        <f>SUM(INDEX(FU$4:FU$183,12*($B302-$B$302)+1):INDEX(FU$4:FU$183,12*($B302-$B$302)+12))</f>
        <v>83938887</v>
      </c>
      <c r="FV302" s="43">
        <f>SUM(INDEX(FV$4:FV$183,12*($B302-$B$302)+1):INDEX(FV$4:FV$183,12*($B302-$B$302)+12))</f>
        <v>552744500</v>
      </c>
      <c r="FW302" s="43">
        <f>SUM(INDEX(FW$4:FW$183,12*($B302-$B$302)+1):INDEX(FW$4:FW$183,12*($B302-$B$302)+12))</f>
        <v>268800</v>
      </c>
      <c r="FX302" s="43">
        <f>SUM(INDEX(FX$4:FX$183,12*($B302-$B$302)+1):INDEX(FX$4:FX$183,12*($B302-$B$302)+12))</f>
        <v>552475700</v>
      </c>
      <c r="FY302" s="43">
        <f>SUM(INDEX(FY$4:FY$183,12*($B302-$B$302)+1):INDEX(FY$4:FY$183,12*($B302-$B$302)+12))</f>
        <v>7832000</v>
      </c>
      <c r="FZ302" s="43">
        <f>SUM(INDEX(FZ$4:FZ$183,12*($B302-$B$302)+1):INDEX(FZ$4:FZ$183,12*($B302-$B$302)+12))</f>
        <v>4577500</v>
      </c>
      <c r="GA302" s="43">
        <f>SUM(INDEX(GA$4:GA$183,12*($B302-$B$302)+1):INDEX(GA$4:GA$183,12*($B302-$B$302)+12))</f>
        <v>159439905</v>
      </c>
      <c r="GB302" s="43">
        <f>SUM(INDEX(GB$4:GB$183,12*($B302-$B$302)+1):INDEX(GB$4:GB$183,12*($B302-$B$302)+12))</f>
        <v>44656800</v>
      </c>
      <c r="GC302" s="43">
        <f>SUM(INDEX(GC$4:GC$183,12*($B302-$B$302)+1):INDEX(GC$4:GC$183,12*($B302-$B$302)+12))</f>
        <v>18554350</v>
      </c>
      <c r="GD302" s="43">
        <f>SUM(INDEX(GD$4:GD$183,12*($B302-$B$302)+1):INDEX(GD$4:GD$183,12*($B302-$B$302)+12))</f>
        <v>0</v>
      </c>
      <c r="GE302" s="43">
        <f>SUM(INDEX(GE$4:GE$183,12*($B302-$B$302)+1):INDEX(GE$4:GE$183,12*($B302-$B$302)+12))</f>
        <v>18547450</v>
      </c>
      <c r="GF302" s="43">
        <f>SUM(INDEX(GF$4:GF$183,12*($B302-$B$302)+1):INDEX(GF$4:GF$183,12*($B302-$B$302)+12))</f>
        <v>6900</v>
      </c>
      <c r="GG302" s="43">
        <f>SUM(INDEX(GG$4:GG$183,12*($B302-$B$302)+1):INDEX(GG$4:GG$183,12*($B302-$B$302)+12))</f>
        <v>3620152</v>
      </c>
      <c r="GH302" s="43">
        <f>SUM(INDEX(GH$4:GH$183,12*($B302-$B$302)+1):INDEX(GH$4:GH$183,12*($B302-$B$302)+12))</f>
        <v>80348596</v>
      </c>
      <c r="GI302" s="43">
        <f>SUM(INDEX(GI$4:GI$183,12*($B302-$B$302)+1):INDEX(GI$4:GI$183,12*($B302-$B$302)+12))</f>
        <v>1274580367</v>
      </c>
      <c r="GJ302" s="43">
        <f>SUM(INDEX(GJ$4:GJ$183,12*($B302-$B$302)+1):INDEX(GJ$4:GJ$183,12*($B302-$B$302)+12))</f>
        <v>710630367</v>
      </c>
      <c r="GK302" s="43">
        <f>SUM(INDEX(GK$4:GK$183,12*($B302-$B$302)+1):INDEX(GK$4:GK$183,12*($B302-$B$302)+12))</f>
        <v>563950000</v>
      </c>
      <c r="GL302" s="43">
        <f>SUM(INDEX(GL$4:GL$183,12*($B302-$B$302)+1):INDEX(GL$4:GL$183,12*($B302-$B$302)+12))</f>
        <v>1797772889</v>
      </c>
      <c r="GM302" s="43">
        <f>SUM(INDEX(GM$4:GM$183,12*($B302-$B$302)+1):INDEX(GM$4:GM$183,12*($B302-$B$302)+12))</f>
        <v>72448071</v>
      </c>
      <c r="GN302" s="43">
        <f>SUM(INDEX(GN$4:GN$183,12*($B302-$B$302)+1):INDEX(GN$4:GN$183,12*($B302-$B$302)+12))</f>
        <v>20864723</v>
      </c>
      <c r="GO302" s="43">
        <f>SUM(INDEX(GO$4:GO$183,12*($B302-$B$302)+1):INDEX(GO$4:GO$183,12*($B302-$B$302)+12))</f>
        <v>35475772</v>
      </c>
      <c r="GP302" s="43">
        <f>SUM(INDEX(GP$4:GP$183,12*($B302-$B$302)+1):INDEX(GP$4:GP$183,12*($B302-$B$302)+12))</f>
        <v>458517524</v>
      </c>
      <c r="GQ302" s="43">
        <f>SUM(INDEX(GQ$4:GQ$183,12*($B302-$B$302)+1):INDEX(GQ$4:GQ$183,12*($B302-$B$302)+12))</f>
        <v>137192175</v>
      </c>
      <c r="GR302" s="43">
        <f>SUM(INDEX(GR$4:GR$183,12*($B302-$B$302)+1):INDEX(GR$4:GR$183,12*($B302-$B$302)+12))</f>
        <v>3627187</v>
      </c>
      <c r="GS302" s="43">
        <f>SUM(INDEX(GS$4:GS$183,12*($B302-$B$302)+1):INDEX(GS$4:GS$183,12*($B302-$B$302)+12))</f>
        <v>496587272</v>
      </c>
      <c r="GT302" s="43">
        <f>SUM(INDEX(GT$4:GT$183,12*($B302-$B$302)+1):INDEX(GT$4:GT$183,12*($B302-$B$302)+12))</f>
        <v>573060165</v>
      </c>
      <c r="GU302" s="43">
        <f>SUM(INDEX(GU$4:GU$183,12*($B302-$B$302)+1):INDEX(GU$4:GU$183,12*($B302-$B$302)+12))</f>
        <v>58054599957</v>
      </c>
      <c r="GV302" s="43">
        <f>SUM(INDEX(GV$4:GV$183,12*($B302-$B$302)+1):INDEX(GV$4:GV$183,12*($B302-$B$302)+12))</f>
        <v>362492837</v>
      </c>
      <c r="GW302" s="43">
        <f>SUM(INDEX(GW$4:GW$183,12*($B302-$B$302)+1):INDEX(GW$4:GW$183,12*($B302-$B$302)+12))</f>
        <v>4522004</v>
      </c>
      <c r="GX302" s="43">
        <f>SUM(INDEX(GX$4:GX$183,12*($B302-$B$302)+1):INDEX(GX$4:GX$183,12*($B302-$B$302)+12))</f>
        <v>0</v>
      </c>
      <c r="GY302" s="43">
        <f>SUM(INDEX(GY$4:GY$183,12*($B302-$B$302)+1):INDEX(GY$4:GY$183,12*($B302-$B$302)+12))</f>
        <v>1684756886</v>
      </c>
      <c r="GZ302" s="43">
        <f>SUM(INDEX(GZ$4:GZ$183,12*($B302-$B$302)+1):INDEX(GZ$4:GZ$183,12*($B302-$B$302)+12))</f>
        <v>1620129563</v>
      </c>
      <c r="HA302" s="43">
        <f>SUM(INDEX(HA$4:HA$183,12*($B302-$B$302)+1):INDEX(HA$4:HA$183,12*($B302-$B$302)+12))</f>
        <v>-7908340</v>
      </c>
      <c r="HB302" s="43">
        <f>SUM(INDEX(HB$4:HB$183,12*($B302-$B$302)+1):INDEX(HB$4:HB$183,12*($B302-$B$302)+12))</f>
        <v>47269664820</v>
      </c>
      <c r="HC302" s="43">
        <f>SUM(INDEX(HC$4:HC$183,12*($B302-$B$302)+1):INDEX(HC$4:HC$183,12*($B302-$B$302)+12))</f>
        <v>207426000</v>
      </c>
      <c r="HD302" s="43">
        <f>SUM(INDEX(HD$4:HD$183,12*($B302-$B$302)+1):INDEX(HD$4:HD$183,12*($B302-$B$302)+12))</f>
        <v>6913516187</v>
      </c>
      <c r="HE302" s="43">
        <f>SUM(INDEX(HE$4:HE$183,12*($B302-$B$302)+1):INDEX(HE$4:HE$183,12*($B302-$B$302)+12))</f>
        <v>0</v>
      </c>
      <c r="HF302" s="43">
        <f>SUM(INDEX(HF$4:HF$183,12*($B302-$B$302)+1):INDEX(HF$4:HF$183,12*($B302-$B$302)+12))</f>
        <v>0</v>
      </c>
      <c r="HG302" s="43">
        <f>SUM(INDEX(HG$4:HG$183,12*($B302-$B$302)+1):INDEX(HG$4:HG$183,12*($B302-$B$302)+12))</f>
        <v>0</v>
      </c>
      <c r="HH302" s="43">
        <f>SUM(INDEX(HH$4:HH$183,12*($B302-$B$302)+1):INDEX(HH$4:HH$183,12*($B302-$B$302)+12))</f>
        <v>0</v>
      </c>
      <c r="HI302" s="43">
        <f>SUM(INDEX(HI$4:HI$183,12*($B302-$B$302)+1):INDEX(HI$4:HI$183,12*($B302-$B$302)+12))</f>
        <v>0</v>
      </c>
      <c r="HJ302" s="43">
        <f>SUM(INDEX(HJ$4:HJ$183,12*($B302-$B$302)+1):INDEX(HJ$4:HJ$183,12*($B302-$B$302)+12))</f>
        <v>0</v>
      </c>
      <c r="HK302" s="43">
        <f>SUM(INDEX(HK$4:HK$183,12*($B302-$B$302)+1):INDEX(HK$4:HK$183,12*($B302-$B$302)+12))</f>
        <v>0</v>
      </c>
      <c r="HL302" s="43">
        <f>SUM(INDEX(HL$4:HL$183,12*($B302-$B$302)+1):INDEX(HL$4:HL$183,12*($B302-$B$302)+12))</f>
        <v>0</v>
      </c>
      <c r="HM302" s="43">
        <f>SUM(INDEX(HM$4:HM$183,12*($B302-$B$302)+1):INDEX(HM$4:HM$183,12*($B302-$B$302)+12))</f>
        <v>0</v>
      </c>
      <c r="HN302" s="43">
        <f>SUM(INDEX(HN$4:HN$183,12*($B302-$B$302)+1):INDEX(HN$4:HN$183,12*($B302-$B$302)+12))</f>
        <v>0</v>
      </c>
      <c r="HO302" s="43">
        <f>SUM(INDEX(HO$4:HO$183,12*($B302-$B$302)+1):INDEX(HO$4:HO$183,12*($B302-$B$302)+12))</f>
        <v>0</v>
      </c>
      <c r="HP302" s="43">
        <f>SUM(INDEX(HP$4:HP$183,12*($B302-$B$302)+1):INDEX(HP$4:HP$183,12*($B302-$B$302)+12))</f>
        <v>210896846</v>
      </c>
      <c r="HQ302" s="43">
        <f>SUM(INDEX(HQ$4:HQ$183,12*($B302-$B$302)+1):INDEX(HQ$4:HQ$183,12*($B302-$B$302)+12))</f>
        <v>41568144</v>
      </c>
      <c r="HR302" s="43">
        <f>SUM(INDEX(HR$4:HR$183,12*($B302-$B$302)+1):INDEX(HR$4:HR$183,12*($B302-$B$302)+12))</f>
        <v>79822734</v>
      </c>
      <c r="HS302" s="43">
        <f>SUM(INDEX(HS$4:HS$183,12*($B302-$B$302)+1):INDEX(HS$4:HS$183,12*($B302-$B$302)+12))</f>
        <v>89505968</v>
      </c>
      <c r="HT302" s="43">
        <f>SUM(INDEX(HT$4:HT$183,12*($B302-$B$302)+1):INDEX(HT$4:HT$183,12*($B302-$B$302)+12))</f>
        <v>0</v>
      </c>
      <c r="HU302" s="43">
        <f>SUM(INDEX(HU$4:HU$183,12*($B302-$B$302)+1):INDEX(HU$4:HU$183,12*($B302-$B$302)+12))</f>
        <v>0</v>
      </c>
      <c r="HV302" s="43">
        <f>SUM(INDEX(HV$4:HV$183,12*($B302-$B$302)+1):INDEX(HV$4:HV$183,12*($B302-$B$302)+12))</f>
        <v>0</v>
      </c>
      <c r="HW302" s="43">
        <f>SUM(INDEX(HW$4:HW$183,12*($B302-$B$302)+1):INDEX(HW$4:HW$183,12*($B302-$B$302)+12))</f>
        <v>0</v>
      </c>
      <c r="HX302" s="43">
        <f>SUM(INDEX(HX$4:HX$183,12*($B302-$B$302)+1):INDEX(HX$4:HX$183,12*($B302-$B$302)+12))</f>
        <v>0</v>
      </c>
      <c r="HY302" s="43">
        <f>SUM(INDEX(HY$4:HY$183,12*($B302-$B$302)+1):INDEX(HY$4:HY$183,12*($B302-$B$302)+12))</f>
        <v>0</v>
      </c>
      <c r="HZ302" s="43">
        <f>SUM(INDEX(HZ$4:HZ$183,12*($B302-$B$302)+1):INDEX(HZ$4:HZ$183,12*($B302-$B$302)+12))</f>
        <v>381148379157</v>
      </c>
      <c r="IA302" s="43">
        <f>SUM(INDEX(IA$4:IA$183,12*($B302-$B$302)+1):INDEX(IA$4:IA$183,12*($B302-$B$302)+12))</f>
        <v>359851596412</v>
      </c>
      <c r="IB302" s="43">
        <f>SUM(INDEX(IB$4:IB$183,12*($B302-$B$302)+1):INDEX(IB$4:IB$183,12*($B302-$B$302)+12))</f>
        <v>359851596412</v>
      </c>
      <c r="IC302" s="43">
        <f>SUM(INDEX(IC$4:IC$183,12*($B302-$B$302)+1):INDEX(IC$4:IC$183,12*($B302-$B$302)+12))</f>
        <v>25466641651</v>
      </c>
      <c r="ID302" s="43">
        <f>SUM(INDEX(ID$4:ID$183,12*($B302-$B$302)+1):INDEX(ID$4:ID$183,12*($B302-$B$302)+12))</f>
        <v>0</v>
      </c>
      <c r="IE302" s="43">
        <f>SUM(INDEX(IE$4:IE$183,12*($B302-$B$302)+1):INDEX(IE$4:IE$183,12*($B302-$B$302)+12))</f>
        <v>0</v>
      </c>
      <c r="IF302" s="43">
        <f>SUM(INDEX(IF$4:IF$183,12*($B302-$B$302)+1):INDEX(IF$4:IF$183,12*($B302-$B$302)+12))</f>
        <v>0</v>
      </c>
      <c r="IG302" s="43">
        <f>SUM(INDEX(IG$4:IG$183,12*($B302-$B$302)+1):INDEX(IG$4:IG$183,12*($B302-$B$302)+12))</f>
        <v>282379412729</v>
      </c>
      <c r="IH302" s="43">
        <f>SUM(INDEX(IH$4:IH$183,12*($B302-$B$302)+1):INDEX(IH$4:IH$183,12*($B302-$B$302)+12))</f>
        <v>243367593025</v>
      </c>
      <c r="II302" s="43">
        <f>SUM(INDEX(II$4:II$183,12*($B302-$B$302)+1):INDEX(II$4:II$183,12*($B302-$B$302)+12))</f>
        <v>28261962176</v>
      </c>
      <c r="IJ302" s="43">
        <f>SUM(INDEX(IJ$4:IJ$183,12*($B302-$B$302)+1):INDEX(IJ$4:IJ$183,12*($B302-$B$302)+12))</f>
        <v>10749857528</v>
      </c>
      <c r="IK302" s="43">
        <f>SUM(INDEX(IK$4:IK$183,12*($B302-$B$302)+1):INDEX(IK$4:IK$183,12*($B302-$B$302)+12))</f>
        <v>0</v>
      </c>
      <c r="IL302" s="43">
        <f>SUM(INDEX(IL$4:IL$183,12*($B302-$B$302)+1):INDEX(IL$4:IL$183,12*($B302-$B$302)+12))</f>
        <v>41476682154</v>
      </c>
      <c r="IM302" s="43">
        <f>SUM(INDEX(IM$4:IM$183,12*($B302-$B$302)+1):INDEX(IM$4:IM$183,12*($B302-$B$302)+12))</f>
        <v>20712540538</v>
      </c>
      <c r="IN302" s="43">
        <f>SUM(INDEX(IN$4:IN$183,12*($B302-$B$302)+1):INDEX(IN$4:IN$183,12*($B302-$B$302)+12))</f>
        <v>1684568915</v>
      </c>
      <c r="IO302" s="43">
        <f>SUM(INDEX(IO$4:IO$183,12*($B302-$B$302)+1):INDEX(IO$4:IO$183,12*($B302-$B$302)+12))</f>
        <v>1263426686</v>
      </c>
      <c r="IP302" s="43">
        <f>SUM(INDEX(IP$4:IP$183,12*($B302-$B$302)+1):INDEX(IP$4:IP$183,12*($B302-$B$302)+12))</f>
        <v>17816146015</v>
      </c>
      <c r="IQ302" s="43">
        <f>SUM(INDEX(IQ$4:IQ$183,12*($B302-$B$302)+1):INDEX(IQ$4:IQ$183,12*($B302-$B$302)+12))</f>
        <v>0</v>
      </c>
      <c r="IR302" s="43">
        <f>SUM(INDEX(IR$4:IR$183,12*($B302-$B$302)+1):INDEX(IR$4:IR$183,12*($B302-$B$302)+12))</f>
        <v>0</v>
      </c>
      <c r="IS302" s="43">
        <f>SUM(INDEX(IS$4:IS$183,12*($B302-$B$302)+1):INDEX(IS$4:IS$183,12*($B302-$B$302)+12))</f>
        <v>0</v>
      </c>
      <c r="IT302" s="43">
        <f>SUM(INDEX(IT$4:IT$183,12*($B302-$B$302)+1):INDEX(IT$4:IT$183,12*($B302-$B$302)+12))</f>
        <v>0</v>
      </c>
      <c r="IU302" s="43">
        <f>SUM(INDEX(IU$4:IU$183,12*($B302-$B$302)+1):INDEX(IU$4:IU$183,12*($B302-$B$302)+12))</f>
        <v>0</v>
      </c>
      <c r="IV302" s="43">
        <f>SUM(INDEX(IV$4:IV$183,12*($B302-$B$302)+1):INDEX(IV$4:IV$183,12*($B302-$B$302)+12))</f>
        <v>1411924096</v>
      </c>
      <c r="IW302" s="43">
        <f>SUM(INDEX(IW$4:IW$183,12*($B302-$B$302)+1):INDEX(IW$4:IW$183,12*($B302-$B$302)+12))</f>
        <v>0</v>
      </c>
      <c r="IX302" s="43">
        <f>SUM(INDEX(IX$4:IX$183,12*($B302-$B$302)+1):INDEX(IX$4:IX$183,12*($B302-$B$302)+12))</f>
        <v>3664443703</v>
      </c>
      <c r="IY302" s="43">
        <f>SUM(INDEX(IY$4:IY$183,12*($B302-$B$302)+1):INDEX(IY$4:IY$183,12*($B302-$B$302)+12))</f>
        <v>2993619960</v>
      </c>
      <c r="IZ302" s="43">
        <f>SUM(INDEX(IZ$4:IZ$183,12*($B302-$B$302)+1):INDEX(IZ$4:IZ$183,12*($B302-$B$302)+12))</f>
        <v>5300000</v>
      </c>
      <c r="JA302" s="43">
        <f>SUM(INDEX(JA$4:JA$183,12*($B302-$B$302)+1):INDEX(JA$4:JA$183,12*($B302-$B$302)+12))</f>
        <v>913000000</v>
      </c>
      <c r="JB302" s="43">
        <f>SUM(INDEX(JB$4:JB$183,12*($B302-$B$302)+1):INDEX(JB$4:JB$183,12*($B302-$B$302)+12))</f>
        <v>550620000</v>
      </c>
      <c r="JC302" s="43">
        <f>SUM(INDEX(JC$4:JC$183,12*($B302-$B$302)+1):INDEX(JC$4:JC$183,12*($B302-$B$302)+12))</f>
        <v>288449644</v>
      </c>
      <c r="JD302" s="43">
        <f>SUM(INDEX(JD$4:JD$183,12*($B302-$B$302)+1):INDEX(JD$4:JD$183,12*($B302-$B$302)+12))</f>
        <v>701502475</v>
      </c>
      <c r="JE302" s="43">
        <f>SUM(INDEX(JE$4:JE$183,12*($B302-$B$302)+1):INDEX(JE$4:JE$183,12*($B302-$B$302)+12))</f>
        <v>0</v>
      </c>
      <c r="JF302" s="43">
        <f>SUM(INDEX(JF$4:JF$183,12*($B302-$B$302)+1):INDEX(JF$4:JF$183,12*($B302-$B$302)+12))</f>
        <v>0</v>
      </c>
      <c r="JG302" s="43">
        <f>SUM(INDEX(JG$4:JG$183,12*($B302-$B$302)+1):INDEX(JG$4:JG$183,12*($B302-$B$302)+12))</f>
        <v>0</v>
      </c>
      <c r="JH302" s="43">
        <f>SUM(INDEX(JH$4:JH$183,12*($B302-$B$302)+1):INDEX(JH$4:JH$183,12*($B302-$B$302)+12))</f>
        <v>0</v>
      </c>
      <c r="JI302" s="43">
        <f>SUM(INDEX(JI$4:JI$183,12*($B302-$B$302)+1):INDEX(JI$4:JI$183,12*($B302-$B$302)+12))</f>
        <v>0</v>
      </c>
      <c r="JJ302" s="43">
        <f>SUM(INDEX(JJ$4:JJ$183,12*($B302-$B$302)+1):INDEX(JJ$4:JJ$183,12*($B302-$B$302)+12))</f>
        <v>0</v>
      </c>
      <c r="JK302" s="43">
        <f>SUM(INDEX(JK$4:JK$183,12*($B302-$B$302)+1):INDEX(JK$4:JK$183,12*($B302-$B$302)+12))</f>
        <v>0</v>
      </c>
      <c r="JL302" s="43">
        <f>SUM(INDEX(JL$4:JL$183,12*($B302-$B$302)+1):INDEX(JL$4:JL$183,12*($B302-$B$302)+12))</f>
        <v>0</v>
      </c>
      <c r="JM302" s="43">
        <f>SUM(INDEX(JM$4:JM$183,12*($B302-$B$302)+1):INDEX(JM$4:JM$183,12*($B302-$B$302)+12))</f>
        <v>85000000</v>
      </c>
      <c r="JN302" s="43">
        <f>SUM(INDEX(JN$4:JN$183,12*($B302-$B$302)+1):INDEX(JN$4:JN$183,12*($B302-$B$302)+12))</f>
        <v>0</v>
      </c>
      <c r="JO302" s="43">
        <f>SUM(INDEX(JO$4:JO$183,12*($B302-$B$302)+1):INDEX(JO$4:JO$183,12*($B302-$B$302)+12))</f>
        <v>14487004617</v>
      </c>
      <c r="JP302" s="43">
        <f>SUM(INDEX(JP$4:JP$183,12*($B302-$B$302)+1):INDEX(JP$4:JP$183,12*($B302-$B$302)+12))</f>
        <v>6495780479</v>
      </c>
      <c r="JQ302" s="43">
        <f>SUM(INDEX(JQ$4:JQ$183,12*($B302-$B$302)+1):INDEX(JQ$4:JQ$183,12*($B302-$B$302)+12))</f>
        <v>139329188</v>
      </c>
      <c r="JR302" s="43">
        <f>SUM(INDEX(JR$4:JR$183,12*($B302-$B$302)+1):INDEX(JR$4:JR$183,12*($B302-$B$302)+12))</f>
        <v>195458960</v>
      </c>
      <c r="JS302" s="43">
        <f>SUM(INDEX(JS$4:JS$183,12*($B302-$B$302)+1):INDEX(JS$4:JS$183,12*($B302-$B$302)+12))</f>
        <v>3020000000</v>
      </c>
      <c r="JT302" s="43">
        <f>SUM(INDEX(JT$4:JT$183,12*($B302-$B$302)+1):INDEX(JT$4:JT$183,12*($B302-$B$302)+12))</f>
        <v>500000000</v>
      </c>
      <c r="JU302" s="43">
        <f>SUM(INDEX(JU$4:JU$183,12*($B302-$B$302)+1):INDEX(JU$4:JU$183,12*($B302-$B$302)+12))</f>
        <v>35253902</v>
      </c>
      <c r="JV302" s="43">
        <f>SUM(INDEX(JV$4:JV$183,12*($B302-$B$302)+1):INDEX(JV$4:JV$183,12*($B302-$B$302)+12))</f>
        <v>0</v>
      </c>
      <c r="JW302" s="43">
        <f>SUM(INDEX(JW$4:JW$183,12*($B302-$B$302)+1):INDEX(JW$4:JW$183,12*($B302-$B$302)+12))</f>
        <v>0</v>
      </c>
      <c r="JX302" s="43">
        <f>SUM(INDEX(JX$4:JX$183,12*($B302-$B$302)+1):INDEX(JX$4:JX$183,12*($B302-$B$302)+12))</f>
        <v>0</v>
      </c>
      <c r="JY302" s="43">
        <f>SUM(INDEX(JY$4:JY$183,12*($B302-$B$302)+1):INDEX(JY$4:JY$183,12*($B302-$B$302)+12))</f>
        <v>0</v>
      </c>
      <c r="JZ302" s="43">
        <f>SUM(INDEX(JZ$4:JZ$183,12*($B302-$B$302)+1):INDEX(JZ$4:JZ$183,12*($B302-$B$302)+12))</f>
        <v>0</v>
      </c>
      <c r="KA302" s="43">
        <f>SUM(INDEX(KA$4:KA$183,12*($B302-$B$302)+1):INDEX(KA$4:KA$183,12*($B302-$B$302)+12))</f>
        <v>0</v>
      </c>
      <c r="KB302" s="43">
        <f>SUM(INDEX(KB$4:KB$183,12*($B302-$B$302)+1):INDEX(KB$4:KB$183,12*($B302-$B$302)+12))</f>
        <v>0</v>
      </c>
      <c r="KC302" s="43">
        <f>SUM(INDEX(KC$4:KC$183,12*($B302-$B$302)+1):INDEX(KC$4:KC$183,12*($B302-$B$302)+12))</f>
        <v>0</v>
      </c>
      <c r="KD302" s="43">
        <f>SUM(INDEX(KD$4:KD$183,12*($B302-$B$302)+1):INDEX(KD$4:KD$183,12*($B302-$B$302)+12))</f>
        <v>0</v>
      </c>
      <c r="KE302" s="43">
        <f>SUM(INDEX(KE$4:KE$183,12*($B302-$B$302)+1):INDEX(KE$4:KE$183,12*($B302-$B$302)+12))</f>
        <v>0</v>
      </c>
      <c r="KF302" s="43">
        <f>SUM(INDEX(KF$4:KF$183,12*($B302-$B$302)+1):INDEX(KF$4:KF$183,12*($B302-$B$302)+12))</f>
        <v>0</v>
      </c>
      <c r="KG302" s="43">
        <f>SUM(INDEX(KG$4:KG$183,12*($B302-$B$302)+1):INDEX(KG$4:KG$183,12*($B302-$B$302)+12))</f>
        <v>0</v>
      </c>
      <c r="KH302" s="43">
        <f>SUM(INDEX(KH$4:KH$183,12*($B302-$B$302)+1):INDEX(KH$4:KH$183,12*($B302-$B$302)+12))</f>
        <v>0</v>
      </c>
      <c r="KI302" s="43">
        <f>SUM(INDEX(KI$4:KI$183,12*($B302-$B$302)+1):INDEX(KI$4:KI$183,12*($B302-$B$302)+12))</f>
        <v>0</v>
      </c>
      <c r="KJ302" s="43">
        <f>SUM(INDEX(KJ$4:KJ$183,12*($B302-$B$302)+1):INDEX(KJ$4:KJ$183,12*($B302-$B$302)+12))</f>
        <v>0</v>
      </c>
      <c r="KK302" s="43">
        <f>SUM(INDEX(KK$4:KK$183,12*($B302-$B$302)+1):INDEX(KK$4:KK$183,12*($B302-$B$302)+12))</f>
        <v>0</v>
      </c>
      <c r="KL302" s="43">
        <f>SUM(INDEX(KL$4:KL$183,12*($B302-$B$302)+1):INDEX(KL$4:KL$183,12*($B302-$B$302)+12))</f>
        <v>0</v>
      </c>
      <c r="KM302" s="43">
        <f>SUM(INDEX(KM$4:KM$183,12*($B302-$B$302)+1):INDEX(KM$4:KM$183,12*($B302-$B$302)+12))</f>
        <v>14801002266</v>
      </c>
      <c r="KN302" s="43">
        <f>SUM(INDEX(KN$4:KN$183,12*($B302-$B$302)+1):INDEX(KN$4:KN$183,12*($B302-$B$302)+12))</f>
        <v>13462057199</v>
      </c>
      <c r="KO302" s="43">
        <f>SUM(INDEX(KO$4:KO$183,12*($B302-$B$302)+1):INDEX(KO$4:KO$183,12*($B302-$B$302)+12))</f>
        <v>451373922</v>
      </c>
      <c r="KP302" s="43">
        <f>SUM(INDEX(KP$4:KP$183,12*($B302-$B$302)+1):INDEX(KP$4:KP$183,12*($B302-$B$302)+12))</f>
        <v>333804625</v>
      </c>
      <c r="KQ302" s="43">
        <f>SUM(INDEX(KQ$4:KQ$183,12*($B302-$B$302)+1):INDEX(KQ$4:KQ$183,12*($B302-$B$302)+12))</f>
        <v>28854818</v>
      </c>
      <c r="KR302" s="43">
        <f>SUM(INDEX(KR$4:KR$183,12*($B302-$B$302)+1):INDEX(KR$4:KR$183,12*($B302-$B$302)+12))</f>
        <v>21665461</v>
      </c>
      <c r="KS302" s="43">
        <f>SUM(INDEX(KS$4:KS$183,12*($B302-$B$302)+1):INDEX(KS$4:KS$183,12*($B302-$B$302)+12))</f>
        <v>29227082</v>
      </c>
      <c r="KT302" s="43">
        <f>SUM(INDEX(KT$4:KT$183,12*($B302-$B$302)+1):INDEX(KT$4:KT$183,12*($B302-$B$302)+12))</f>
        <v>30988000</v>
      </c>
      <c r="KU302" s="43">
        <f>SUM(INDEX(KU$4:KU$183,12*($B302-$B$302)+1):INDEX(KU$4:KU$183,12*($B302-$B$302)+12))</f>
        <v>927356</v>
      </c>
      <c r="KV302" s="43">
        <f>SUM(INDEX(KV$4:KV$183,12*($B302-$B$302)+1):INDEX(KV$4:KV$183,12*($B302-$B$302)+12))</f>
        <v>317622371</v>
      </c>
      <c r="KW302" s="43">
        <f>SUM(INDEX(KW$4:KW$183,12*($B302-$B$302)+1):INDEX(KW$4:KW$183,12*($B302-$B$302)+12))</f>
        <v>0</v>
      </c>
      <c r="KX302" s="43">
        <f>SUM(INDEX(KX$4:KX$183,12*($B302-$B$302)+1):INDEX(KX$4:KX$183,12*($B302-$B$302)+12))</f>
        <v>7586814</v>
      </c>
      <c r="KY302" s="43">
        <f>SUM(INDEX(KY$4:KY$183,12*($B302-$B$302)+1):INDEX(KY$4:KY$183,12*($B302-$B$302)+12))</f>
        <v>0</v>
      </c>
      <c r="KZ302" s="43">
        <f>SUM(INDEX(KZ$4:KZ$183,12*($B302-$B$302)+1):INDEX(KZ$4:KZ$183,12*($B302-$B$302)+12))</f>
        <v>14103507</v>
      </c>
      <c r="LA302" s="43">
        <f>SUM(INDEX(LA$4:LA$183,12*($B302-$B$302)+1):INDEX(LA$4:LA$183,12*($B302-$B$302)+12))</f>
        <v>78557178</v>
      </c>
      <c r="LB302" s="43">
        <f>SUM(INDEX(LB$4:LB$183,12*($B302-$B$302)+1):INDEX(LB$4:LB$183,12*($B302-$B$302)+12))</f>
        <v>7085933</v>
      </c>
      <c r="LC302" s="43">
        <f>SUM(INDEX(LC$4:LC$183,12*($B302-$B$302)+1):INDEX(LC$4:LC$183,12*($B302-$B$302)+12))</f>
        <v>17148000</v>
      </c>
      <c r="LD302" s="43">
        <f>SUM(INDEX(LD$4:LD$183,12*($B302-$B$302)+1):INDEX(LD$4:LD$183,12*($B302-$B$302)+12))</f>
        <v>0</v>
      </c>
      <c r="LE302" s="43">
        <f>SUM(INDEX(LE$4:LE$183,12*($B302-$B$302)+1):INDEX(LE$4:LE$183,12*($B302-$B$302)+12))</f>
        <v>0</v>
      </c>
      <c r="LF302" s="43">
        <f>SUM(INDEX(LF$4:LF$183,12*($B302-$B$302)+1):INDEX(LF$4:LF$183,12*($B302-$B$302)+12))</f>
        <v>0</v>
      </c>
      <c r="LG302" s="43">
        <f>SUM(INDEX(LG$4:LG$183,12*($B302-$B$302)+1):INDEX(LG$4:LG$183,12*($B302-$B$302)+12))</f>
        <v>0</v>
      </c>
      <c r="LH302" s="43">
        <f>SUM(INDEX(LH$4:LH$183,12*($B302-$B$302)+1):INDEX(LH$4:LH$183,12*($B302-$B$302)+12))</f>
        <v>0</v>
      </c>
      <c r="LI302" s="43">
        <f>SUM(INDEX(LI$4:LI$183,12*($B302-$B$302)+1):INDEX(LI$4:LI$183,12*($B302-$B$302)+12))</f>
        <v>0</v>
      </c>
      <c r="LJ302" s="43">
        <f>SUM(INDEX(LJ$4:LJ$183,12*($B302-$B$302)+1):INDEX(LJ$4:LJ$183,12*($B302-$B$302)+12))</f>
        <v>0</v>
      </c>
      <c r="LK302" s="43">
        <f>SUM(INDEX(LK$4:LK$183,12*($B302-$B$302)+1):INDEX(LK$4:LK$183,12*($B302-$B$302)+12))</f>
        <v>0</v>
      </c>
      <c r="LL302" s="43">
        <f>SUM(INDEX(LL$4:LL$183,12*($B302-$B$302)+1):INDEX(LL$4:LL$183,12*($B302-$B$302)+12))</f>
        <v>0</v>
      </c>
      <c r="LM302" s="43">
        <f>SUM(INDEX(LM$4:LM$183,12*($B302-$B$302)+1):INDEX(LM$4:LM$183,12*($B302-$B$302)+12))</f>
        <v>0</v>
      </c>
      <c r="LN302" s="43">
        <f>SUM(INDEX(LN$4:LN$183,12*($B302-$B$302)+1):INDEX(LN$4:LN$183,12*($B302-$B$302)+12))</f>
        <v>0</v>
      </c>
      <c r="LO302" s="43">
        <f>SUM(INDEX(LO$4:LO$183,12*($B302-$B$302)+1):INDEX(LO$4:LO$183,12*($B302-$B$302)+12))</f>
        <v>0</v>
      </c>
      <c r="LP302" s="43">
        <f>SUM(INDEX(LP$4:LP$183,12*($B302-$B$302)+1):INDEX(LP$4:LP$183,12*($B302-$B$302)+12))</f>
        <v>0</v>
      </c>
      <c r="LQ302" s="43">
        <f>SUM(INDEX(LQ$4:LQ$183,12*($B302-$B$302)+1):INDEX(LQ$4:LQ$183,12*($B302-$B$302)+12))</f>
        <v>0</v>
      </c>
      <c r="LR302" s="43">
        <f>SUM(INDEX(LR$4:LR$183,12*($B302-$B$302)+1):INDEX(LR$4:LR$183,12*($B302-$B$302)+12))</f>
        <v>0</v>
      </c>
      <c r="LS302" s="43">
        <f>SUM(INDEX(LS$4:LS$183,12*($B302-$B$302)+1):INDEX(LS$4:LS$183,12*($B302-$B$302)+12))</f>
        <v>0</v>
      </c>
      <c r="LT302" s="43">
        <f>SUM(INDEX(LT$4:LT$183,12*($B302-$B$302)+1):INDEX(LT$4:LT$183,12*($B302-$B$302)+12))</f>
        <v>0</v>
      </c>
      <c r="LU302" s="43">
        <f>SUM(INDEX(LU$4:LU$183,12*($B302-$B$302)+1):INDEX(LU$4:LU$183,12*($B302-$B$302)+12))</f>
        <v>0</v>
      </c>
      <c r="LV302" s="43">
        <f>SUM(INDEX(LV$4:LV$183,12*($B302-$B$302)+1):INDEX(LV$4:LV$183,12*($B302-$B$302)+12))</f>
        <v>0</v>
      </c>
      <c r="LW302" s="43">
        <f>SUM(INDEX(LW$4:LW$183,12*($B302-$B$302)+1):INDEX(LW$4:LW$183,12*($B302-$B$302)+12))</f>
        <v>0</v>
      </c>
      <c r="LX302" s="43">
        <f>SUM(INDEX(LX$4:LX$183,12*($B302-$B$302)+1):INDEX(LX$4:LX$183,12*($B302-$B$302)+12))</f>
        <v>0</v>
      </c>
      <c r="LY302" s="43">
        <f>SUM(INDEX(LY$4:LY$183,12*($B302-$B$302)+1):INDEX(LY$4:LY$183,12*($B302-$B$302)+12))</f>
        <v>0</v>
      </c>
      <c r="LZ302" s="43">
        <f>SUM(INDEX(LZ$4:LZ$183,12*($B302-$B$302)+1):INDEX(LZ$4:LZ$183,12*($B302-$B$302)+12))</f>
        <v>0</v>
      </c>
      <c r="MA302" s="43">
        <f>SUM(INDEX(MA$4:MA$183,12*($B302-$B$302)+1):INDEX(MA$4:MA$183,12*($B302-$B$302)+12))</f>
        <v>0</v>
      </c>
      <c r="MB302" s="43">
        <f>SUM(INDEX(MB$4:MB$183,12*($B302-$B$302)+1):INDEX(MB$4:MB$183,12*($B302-$B$302)+12))</f>
        <v>0</v>
      </c>
      <c r="MC302" s="43">
        <f>SUM(INDEX(MC$4:MC$183,12*($B302-$B$302)+1):INDEX(MC$4:MC$183,12*($B302-$B$302)+12))</f>
        <v>0</v>
      </c>
      <c r="MD302" s="43">
        <f>SUM(INDEX(MD$4:MD$183,12*($B302-$B$302)+1):INDEX(MD$4:MD$183,12*($B302-$B$302)+12))</f>
        <v>0</v>
      </c>
      <c r="ME302" s="43">
        <f>SUM(INDEX(ME$4:ME$183,12*($B302-$B$302)+1):INDEX(ME$4:ME$183,12*($B302-$B$302)+12))</f>
        <v>0</v>
      </c>
      <c r="MF302" s="43">
        <f>SUM(INDEX(MF$4:MF$183,12*($B302-$B$302)+1):INDEX(MF$4:MF$183,12*($B302-$B$302)+12))</f>
        <v>0</v>
      </c>
      <c r="MG302" s="43">
        <f>SUM(INDEX(MG$4:MG$183,12*($B302-$B$302)+1):INDEX(MG$4:MG$183,12*($B302-$B$302)+12))</f>
        <v>0</v>
      </c>
      <c r="MH302" s="43">
        <f>SUM(INDEX(MH$4:MH$183,12*($B302-$B$302)+1):INDEX(MH$4:MH$183,12*($B302-$B$302)+12))</f>
        <v>0</v>
      </c>
      <c r="MI302" s="43">
        <f>SUM(INDEX(MI$4:MI$183,12*($B302-$B$302)+1):INDEX(MI$4:MI$183,12*($B302-$B$302)+12))</f>
        <v>0</v>
      </c>
      <c r="MJ302" s="43">
        <f>SUM(INDEX(MJ$4:MJ$183,12*($B302-$B$302)+1):INDEX(MJ$4:MJ$183,12*($B302-$B$302)+12))</f>
        <v>0</v>
      </c>
      <c r="MK302" s="43">
        <f>SUM(INDEX(MK$4:MK$183,12*($B302-$B$302)+1):INDEX(MK$4:MK$183,12*($B302-$B$302)+12))</f>
        <v>0</v>
      </c>
      <c r="ML302" s="43">
        <f>SUM(INDEX(ML$4:ML$183,12*($B302-$B$302)+1):INDEX(ML$4:ML$183,12*($B302-$B$302)+12))</f>
        <v>0</v>
      </c>
      <c r="MM302" s="43">
        <f>SUM(INDEX(MM$4:MM$183,12*($B302-$B$302)+1):INDEX(MM$4:MM$183,12*($B302-$B$302)+12))</f>
        <v>0</v>
      </c>
      <c r="MN302" s="43">
        <f>SUM(INDEX(MN$4:MN$183,12*($B302-$B$302)+1):INDEX(MN$4:MN$183,12*($B302-$B$302)+12))</f>
        <v>0</v>
      </c>
      <c r="MO302" s="43">
        <f>SUM(INDEX(MO$4:MO$183,12*($B302-$B$302)+1):INDEX(MO$4:MO$183,12*($B302-$B$302)+12))</f>
        <v>0</v>
      </c>
      <c r="MP302" s="43">
        <f>SUM(INDEX(MP$4:MP$183,12*($B302-$B$302)+1):INDEX(MP$4:MP$183,12*($B302-$B$302)+12))</f>
        <v>0</v>
      </c>
      <c r="MQ302" s="43">
        <f>SUM(INDEX(MQ$4:MQ$183,12*($B302-$B$302)+1):INDEX(MQ$4:MQ$183,12*($B302-$B$302)+12))</f>
        <v>1682061656</v>
      </c>
      <c r="MR302" s="43">
        <f>SUM(INDEX(MR$4:MR$183,12*($B302-$B$302)+1):INDEX(MR$4:MR$183,12*($B302-$B$302)+12))</f>
        <v>8523585</v>
      </c>
      <c r="MS302" s="43">
        <f>SUM(INDEX(MS$4:MS$183,12*($B302-$B$302)+1):INDEX(MS$4:MS$183,12*($B302-$B$302)+12))</f>
        <v>108848141130</v>
      </c>
      <c r="MT302" s="43">
        <f>SUM(INDEX(MT$4:MT$183,12*($B302-$B$302)+1):INDEX(MT$4:MT$183,12*($B302-$B$302)+12))</f>
        <v>78604972513</v>
      </c>
      <c r="MU302" s="43">
        <f>SUM(INDEX(MU$4:MU$183,12*($B302-$B$302)+1):INDEX(MU$4:MU$183,12*($B302-$B$302)+12))</f>
        <v>0</v>
      </c>
      <c r="MV302" s="43">
        <f>SUM(INDEX(MV$4:MV$183,12*($B302-$B$302)+1):INDEX(MV$4:MV$183,12*($B302-$B$302)+12))</f>
        <v>27850498096</v>
      </c>
      <c r="MW302" s="43">
        <f>SUM(INDEX(MW$4:MW$183,12*($B302-$B$302)+1):INDEX(MW$4:MW$183,12*($B302-$B$302)+12))</f>
        <v>0</v>
      </c>
      <c r="MX302" s="43">
        <f>SUM(INDEX(MX$4:MX$183,12*($B302-$B$302)+1):INDEX(MX$4:MX$183,12*($B302-$B$302)+12))</f>
        <v>0</v>
      </c>
      <c r="MY302" s="43">
        <f>SUM(INDEX(MY$4:MY$183,12*($B302-$B$302)+1):INDEX(MY$4:MY$183,12*($B302-$B$302)+12))</f>
        <v>0</v>
      </c>
      <c r="MZ302" s="43">
        <f>SUM(INDEX(MZ$4:MZ$183,12*($B302-$B$302)+1):INDEX(MZ$4:MZ$183,12*($B302-$B$302)+12))</f>
        <v>40693823493</v>
      </c>
      <c r="NA302" s="43">
        <f>SUM(INDEX(NA$4:NA$183,12*($B302-$B$302)+1):INDEX(NA$4:NA$183,12*($B302-$B$302)+12))</f>
        <v>0</v>
      </c>
      <c r="NB302" s="43">
        <f>SUM(INDEX(NB$4:NB$183,12*($B302-$B$302)+1):INDEX(NB$4:NB$183,12*($B302-$B$302)+12))</f>
        <v>0</v>
      </c>
      <c r="NC302" s="43">
        <f>SUM(INDEX(NC$4:NC$183,12*($B302-$B$302)+1):INDEX(NC$4:NC$183,12*($B302-$B$302)+12))</f>
        <v>0</v>
      </c>
      <c r="ND302" s="43">
        <f>SUM(INDEX(ND$4:ND$183,12*($B302-$B$302)+1):INDEX(ND$4:ND$183,12*($B302-$B$302)+12))</f>
        <v>0</v>
      </c>
      <c r="NE302" s="43">
        <f>SUM(INDEX(NE$4:NE$183,12*($B302-$B$302)+1):INDEX(NE$4:NE$183,12*($B302-$B$302)+12))</f>
        <v>0</v>
      </c>
      <c r="NF302" s="43">
        <f>SUM(INDEX(NF$4:NF$183,12*($B302-$B$302)+1):INDEX(NF$4:NF$183,12*($B302-$B$302)+12))</f>
        <v>0</v>
      </c>
      <c r="NG302" s="43">
        <f>SUM(INDEX(NG$4:NG$183,12*($B302-$B$302)+1):INDEX(NG$4:NG$183,12*($B302-$B$302)+12))</f>
        <v>6144033475</v>
      </c>
      <c r="NH302" s="43">
        <f>SUM(INDEX(NH$4:NH$183,12*($B302-$B$302)+1):INDEX(NH$4:NH$183,12*($B302-$B$302)+12))</f>
        <v>0</v>
      </c>
      <c r="NI302" s="43">
        <f>SUM(INDEX(NI$4:NI$183,12*($B302-$B$302)+1):INDEX(NI$4:NI$183,12*($B302-$B$302)+12))</f>
        <v>0</v>
      </c>
      <c r="NJ302" s="43">
        <f>SUM(INDEX(NJ$4:NJ$183,12*($B302-$B$302)+1):INDEX(NJ$4:NJ$183,12*($B302-$B$302)+12))</f>
        <v>0</v>
      </c>
      <c r="NK302" s="43">
        <f>SUM(INDEX(NK$4:NK$183,12*($B302-$B$302)+1):INDEX(NK$4:NK$183,12*($B302-$B$302)+12))</f>
        <v>0</v>
      </c>
      <c r="NL302" s="43">
        <f>SUM(INDEX(NL$4:NL$183,12*($B302-$B$302)+1):INDEX(NL$4:NL$183,12*($B302-$B$302)+12))</f>
        <v>0</v>
      </c>
      <c r="NM302" s="43">
        <f>SUM(INDEX(NM$4:NM$183,12*($B302-$B$302)+1):INDEX(NM$4:NM$183,12*($B302-$B$302)+12))</f>
        <v>0</v>
      </c>
      <c r="NN302" s="43">
        <f>SUM(INDEX(NN$4:NN$183,12*($B302-$B$302)+1):INDEX(NN$4:NN$183,12*($B302-$B$302)+12))</f>
        <v>0</v>
      </c>
      <c r="NO302" s="43">
        <f>SUM(INDEX(NO$4:NO$183,12*($B302-$B$302)+1):INDEX(NO$4:NO$183,12*($B302-$B$302)+12))</f>
        <v>0</v>
      </c>
      <c r="NP302" s="43">
        <f>SUM(INDEX(NP$4:NP$183,12*($B302-$B$302)+1):INDEX(NP$4:NP$183,12*($B302-$B$302)+12))</f>
        <v>0</v>
      </c>
      <c r="NQ302" s="43">
        <f>SUM(INDEX(NQ$4:NQ$183,12*($B302-$B$302)+1):INDEX(NQ$4:NQ$183,12*($B302-$B$302)+12))</f>
        <v>0</v>
      </c>
      <c r="NR302" s="43">
        <f>SUM(INDEX(NR$4:NR$183,12*($B302-$B$302)+1):INDEX(NR$4:NR$183,12*($B302-$B$302)+12))</f>
        <v>0</v>
      </c>
      <c r="NS302" s="43">
        <f>SUM(INDEX(NS$4:NS$183,12*($B302-$B$302)+1):INDEX(NS$4:NS$183,12*($B302-$B$302)+12))</f>
        <v>0</v>
      </c>
      <c r="NT302" s="43">
        <f>SUM(INDEX(NT$4:NT$183,12*($B302-$B$302)+1):INDEX(NT$4:NT$183,12*($B302-$B$302)+12))</f>
        <v>0</v>
      </c>
      <c r="NU302" s="43">
        <f>SUM(INDEX(NU$4:NU$183,12*($B302-$B$302)+1):INDEX(NU$4:NU$183,12*($B302-$B$302)+12))</f>
        <v>2389277719</v>
      </c>
      <c r="NV302" s="43">
        <f>SUM(INDEX(NV$4:NV$183,12*($B302-$B$302)+1):INDEX(NV$4:NV$183,12*($B302-$B$302)+12))</f>
        <v>0</v>
      </c>
      <c r="NW302" s="43">
        <f>SUM(INDEX(NW$4:NW$183,12*($B302-$B$302)+1):INDEX(NW$4:NW$183,12*($B302-$B$302)+12))</f>
        <v>788775785</v>
      </c>
      <c r="NX302" s="43">
        <f>SUM(INDEX(NX$4:NX$183,12*($B302-$B$302)+1):INDEX(NX$4:NX$183,12*($B302-$B$302)+12))</f>
        <v>738563945</v>
      </c>
      <c r="NY302" s="43">
        <f>SUM(INDEX(NY$4:NY$183,12*($B302-$B$302)+1):INDEX(NY$4:NY$183,12*($B302-$B$302)+12))</f>
        <v>0</v>
      </c>
      <c r="NZ302" s="43">
        <f>SUM(INDEX(NZ$4:NZ$183,12*($B302-$B$302)+1):INDEX(NZ$4:NZ$183,12*($B302-$B$302)+12))</f>
        <v>0</v>
      </c>
      <c r="OA302" s="43">
        <f>SUM(INDEX(OA$4:OA$183,12*($B302-$B$302)+1):INDEX(OA$4:OA$183,12*($B302-$B$302)+12))</f>
        <v>21619950660</v>
      </c>
      <c r="OB302" s="43">
        <f>SUM(INDEX(OB$4:OB$183,12*($B302-$B$302)+1):INDEX(OB$4:OB$183,12*($B302-$B$302)+12))</f>
        <v>0</v>
      </c>
      <c r="OC302" s="43">
        <f>SUM(INDEX(OC$4:OC$183,12*($B302-$B$302)+1):INDEX(OC$4:OC$183,12*($B302-$B$302)+12))</f>
        <v>0</v>
      </c>
      <c r="OD302" s="43">
        <f>SUM(INDEX(OD$4:OD$183,12*($B302-$B$302)+1):INDEX(OD$4:OD$183,12*($B302-$B$302)+12))</f>
        <v>0</v>
      </c>
      <c r="OE302" s="43">
        <f>SUM(INDEX(OE$4:OE$183,12*($B302-$B$302)+1):INDEX(OE$4:OE$183,12*($B302-$B$302)+12))</f>
        <v>0</v>
      </c>
      <c r="OF302" s="43">
        <f>SUM(INDEX(OF$4:OF$183,12*($B302-$B$302)+1):INDEX(OF$4:OF$183,12*($B302-$B$302)+12))</f>
        <v>0</v>
      </c>
      <c r="OG302" s="43">
        <f>SUM(INDEX(OG$4:OG$183,12*($B302-$B$302)+1):INDEX(OG$4:OG$183,12*($B302-$B$302)+12))</f>
        <v>0</v>
      </c>
      <c r="OH302" s="43">
        <f>SUM(INDEX(OH$4:OH$183,12*($B302-$B$302)+1):INDEX(OH$4:OH$183,12*($B302-$B$302)+12))</f>
        <v>0</v>
      </c>
      <c r="OI302" s="43">
        <f>SUM(INDEX(OI$4:OI$183,12*($B302-$B$302)+1):INDEX(OI$4:OI$183,12*($B302-$B$302)+12))</f>
        <v>0</v>
      </c>
      <c r="OJ302" s="43">
        <f>SUM(INDEX(OJ$4:OJ$183,12*($B302-$B$302)+1):INDEX(OJ$4:OJ$183,12*($B302-$B$302)+12))</f>
        <v>0</v>
      </c>
      <c r="OK302" s="43">
        <f>SUM(INDEX(OK$4:OK$183,12*($B302-$B$302)+1):INDEX(OK$4:OK$183,12*($B302-$B$302)+12))</f>
        <v>0</v>
      </c>
      <c r="OL302" s="43">
        <f>SUM(INDEX(OL$4:OL$183,12*($B302-$B$302)+1):INDEX(OL$4:OL$183,12*($B302-$B$302)+12))</f>
        <v>0</v>
      </c>
      <c r="OM302" s="43">
        <f>SUM(INDEX(OM$4:OM$183,12*($B302-$B$302)+1):INDEX(OM$4:OM$183,12*($B302-$B$302)+12))</f>
        <v>0</v>
      </c>
      <c r="ON302" s="43">
        <f>SUM(INDEX(ON$4:ON$183,12*($B302-$B$302)+1):INDEX(ON$4:ON$183,12*($B302-$B$302)+12))</f>
        <v>0</v>
      </c>
      <c r="OO302" s="43">
        <f>SUM(INDEX(OO$4:OO$183,12*($B302-$B$302)+1):INDEX(OO$4:OO$183,12*($B302-$B$302)+12))</f>
        <v>0</v>
      </c>
      <c r="OP302" s="43">
        <f>SUM(INDEX(OP$4:OP$183,12*($B302-$B$302)+1):INDEX(OP$4:OP$183,12*($B302-$B$302)+12))</f>
        <v>734604862</v>
      </c>
      <c r="OQ302" s="43">
        <f>SUM(INDEX(OQ$4:OQ$183,12*($B302-$B$302)+1):INDEX(OQ$4:OQ$183,12*($B302-$B$302)+12))</f>
        <v>20885345798</v>
      </c>
      <c r="OR302" s="43">
        <f>SUM(INDEX(OR$4:OR$183,12*($B302-$B$302)+1):INDEX(OR$4:OR$183,12*($B302-$B$302)+12))</f>
        <v>0</v>
      </c>
      <c r="OS302" s="43">
        <f>SUM(INDEX(OS$4:OS$183,12*($B302-$B$302)+1):INDEX(OS$4:OS$183,12*($B302-$B$302)+12))</f>
        <v>8623217957</v>
      </c>
      <c r="OT302" s="43">
        <f>SUM(INDEX(OT$4:OT$183,12*($B302-$B$302)+1):INDEX(OT$4:OT$183,12*($B302-$B$302)+12))</f>
        <v>0</v>
      </c>
      <c r="OU302" s="43">
        <f>SUM(INDEX(OU$4:OU$183,12*($B302-$B$302)+1):INDEX(OU$4:OU$183,12*($B302-$B$302)+12))</f>
        <v>7590275300</v>
      </c>
      <c r="OV302" s="43">
        <f>SUM(INDEX(OV$4:OV$183,12*($B302-$B$302)+1):INDEX(OV$4:OV$183,12*($B302-$B$302)+12))</f>
        <v>0</v>
      </c>
      <c r="OW302" s="43">
        <f>SUM(INDEX(OW$4:OW$183,12*($B302-$B$302)+1):INDEX(OW$4:OW$183,12*($B302-$B$302)+12))</f>
        <v>0</v>
      </c>
      <c r="OX302" s="43">
        <f>SUM(INDEX(OX$4:OX$183,12*($B302-$B$302)+1):INDEX(OX$4:OX$183,12*($B302-$B$302)+12))</f>
        <v>336407100</v>
      </c>
      <c r="OY302" s="43">
        <f>SUM(INDEX(OY$4:OY$183,12*($B302-$B$302)+1):INDEX(OY$4:OY$183,12*($B302-$B$302)+12))</f>
        <v>0</v>
      </c>
      <c r="OZ302" s="43">
        <f>SUM(INDEX(OZ$4:OZ$183,12*($B302-$B$302)+1):INDEX(OZ$4:OZ$183,12*($B302-$B$302)+12))</f>
        <v>0</v>
      </c>
      <c r="PA302" s="43">
        <f>SUM(INDEX(PA$4:PA$183,12*($B302-$B$302)+1):INDEX(PA$4:PA$183,12*($B302-$B$302)+12))</f>
        <v>0</v>
      </c>
      <c r="PB302" s="43">
        <f>SUM(INDEX(PB$4:PB$183,12*($B302-$B$302)+1):INDEX(PB$4:PB$183,12*($B302-$B$302)+12))</f>
        <v>0</v>
      </c>
      <c r="PC302" s="43">
        <f>SUM(INDEX(PC$4:PC$183,12*($B302-$B$302)+1):INDEX(PC$4:PC$183,12*($B302-$B$302)+12))</f>
        <v>0</v>
      </c>
      <c r="PD302" s="43">
        <f>SUM(INDEX(PD$4:PD$183,12*($B302-$B$302)+1):INDEX(PD$4:PD$183,12*($B302-$B$302)+12))</f>
        <v>0</v>
      </c>
      <c r="PE302" s="43">
        <f>SUM(INDEX(PE$4:PE$183,12*($B302-$B$302)+1):INDEX(PE$4:PE$183,12*($B302-$B$302)+12))</f>
        <v>0</v>
      </c>
      <c r="PF302" s="43">
        <f>SUM(INDEX(PF$4:PF$183,12*($B302-$B$302)+1):INDEX(PF$4:PF$183,12*($B302-$B$302)+12))</f>
        <v>0</v>
      </c>
      <c r="PG302" s="43">
        <f>SUM(INDEX(PG$4:PG$183,12*($B302-$B$302)+1):INDEX(PG$4:PG$183,12*($B302-$B$302)+12))</f>
        <v>0</v>
      </c>
      <c r="PH302" s="43">
        <f>SUM(INDEX(PH$4:PH$183,12*($B302-$B$302)+1):INDEX(PH$4:PH$183,12*($B302-$B$302)+12))</f>
        <v>0</v>
      </c>
      <c r="PI302" s="43">
        <f>SUM(INDEX(PI$4:PI$183,12*($B302-$B$302)+1):INDEX(PI$4:PI$183,12*($B302-$B$302)+12))</f>
        <v>0</v>
      </c>
      <c r="PJ302" s="43">
        <f>SUM(INDEX(PJ$4:PJ$183,12*($B302-$B$302)+1):INDEX(PJ$4:PJ$183,12*($B302-$B$302)+12))</f>
        <v>0</v>
      </c>
      <c r="PK302" s="43">
        <f>SUM(INDEX(PK$4:PK$183,12*($B302-$B$302)+1):INDEX(PK$4:PK$183,12*($B302-$B$302)+12))</f>
        <v>27126072</v>
      </c>
      <c r="PL302" s="43">
        <f>SUM(INDEX(PL$4:PL$183,12*($B302-$B$302)+1):INDEX(PL$4:PL$183,12*($B302-$B$302)+12))</f>
        <v>0</v>
      </c>
      <c r="PM302" s="43">
        <f>SUM(INDEX(PM$4:PM$183,12*($B302-$B$302)+1):INDEX(PM$4:PM$183,12*($B302-$B$302)+12))</f>
        <v>663974807</v>
      </c>
      <c r="PN302" s="43">
        <f>SUM(INDEX(PN$4:PN$183,12*($B302-$B$302)+1):INDEX(PN$4:PN$183,12*($B302-$B$302)+12))</f>
        <v>663974807</v>
      </c>
      <c r="PO302" s="43">
        <f>SUM(INDEX(PO$4:PO$183,12*($B302-$B$302)+1):INDEX(PO$4:PO$183,12*($B302-$B$302)+12))</f>
        <v>0</v>
      </c>
      <c r="PP302" s="43">
        <f>SUM(INDEX(PP$4:PP$183,12*($B302-$B$302)+1):INDEX(PP$4:PP$183,12*($B302-$B$302)+12))</f>
        <v>0</v>
      </c>
      <c r="PQ302" s="43">
        <f>SUM(INDEX(PQ$4:PQ$183,12*($B302-$B$302)+1):INDEX(PQ$4:PQ$183,12*($B302-$B$302)+12))</f>
        <v>5434678</v>
      </c>
      <c r="PR302" s="43">
        <f>SUM(INDEX(PR$4:PR$183,12*($B302-$B$302)+1):INDEX(PR$4:PR$183,12*($B302-$B$302)+12))</f>
        <v>0</v>
      </c>
      <c r="PS302" s="43">
        <f>SUM(INDEX(PS$4:PS$183,12*($B302-$B$302)+1):INDEX(PS$4:PS$183,12*($B302-$B$302)+12))</f>
        <v>0</v>
      </c>
      <c r="PT302" s="43">
        <f>SUM(INDEX(PT$4:PT$183,12*($B302-$B$302)+1):INDEX(PT$4:PT$183,12*($B302-$B$302)+12))</f>
        <v>0</v>
      </c>
      <c r="PU302" s="43">
        <f>SUM(INDEX(PU$4:PU$183,12*($B302-$B$302)+1):INDEX(PU$4:PU$183,12*($B302-$B$302)+12))</f>
        <v>0</v>
      </c>
      <c r="PV302" s="43">
        <f>SUM(INDEX(PV$4:PV$183,12*($B302-$B$302)+1):INDEX(PV$4:PV$183,12*($B302-$B$302)+12))</f>
        <v>0</v>
      </c>
      <c r="PW302" s="43">
        <f>SUM(INDEX(PW$4:PW$183,12*($B302-$B$302)+1):INDEX(PW$4:PW$183,12*($B302-$B$302)+12))</f>
        <v>0</v>
      </c>
      <c r="PX302" s="43">
        <f>SUM(INDEX(PX$4:PX$183,12*($B302-$B$302)+1):INDEX(PX$4:PX$183,12*($B302-$B$302)+12))</f>
        <v>0</v>
      </c>
      <c r="PY302" s="43">
        <f>SUM(INDEX(PY$4:PY$183,12*($B302-$B$302)+1):INDEX(PY$4:PY$183,12*($B302-$B$302)+12))</f>
        <v>0</v>
      </c>
      <c r="PZ302" s="43">
        <f>SUM(INDEX(PZ$4:PZ$183,12*($B302-$B$302)+1):INDEX(PZ$4:PZ$183,12*($B302-$B$302)+12))</f>
        <v>0</v>
      </c>
      <c r="QA302" s="43">
        <f>SUM(INDEX(QA$4:QA$183,12*($B302-$B$302)+1):INDEX(QA$4:QA$183,12*($B302-$B$302)+12))</f>
        <v>0</v>
      </c>
      <c r="QB302" s="43">
        <f>SUM(INDEX(QB$4:QB$183,12*($B302-$B$302)+1):INDEX(QB$4:QB$183,12*($B302-$B$302)+12))</f>
        <v>0</v>
      </c>
      <c r="QC302" s="43">
        <f>SUM(INDEX(QC$4:QC$183,12*($B302-$B$302)+1):INDEX(QC$4:QC$183,12*($B302-$B$302)+12))</f>
        <v>0</v>
      </c>
      <c r="QD302" s="43">
        <f>SUM(INDEX(QD$4:QD$183,12*($B302-$B$302)+1):INDEX(QD$4:QD$183,12*($B302-$B$302)+12))</f>
        <v>0</v>
      </c>
      <c r="QE302" s="43">
        <f>SUM(INDEX(QE$4:QE$183,12*($B302-$B$302)+1):INDEX(QE$4:QE$183,12*($B302-$B$302)+12))</f>
        <v>0</v>
      </c>
      <c r="QF302" s="43">
        <f>SUM(INDEX(QF$4:QF$183,12*($B302-$B$302)+1):INDEX(QF$4:QF$183,12*($B302-$B$302)+12))</f>
        <v>0</v>
      </c>
      <c r="QG302" s="43">
        <f>SUM(INDEX(QG$4:QG$183,12*($B302-$B$302)+1):INDEX(QG$4:QG$183,12*($B302-$B$302)+12))</f>
        <v>0</v>
      </c>
      <c r="QH302" s="43">
        <f>SUM(INDEX(QH$4:QH$183,12*($B302-$B$302)+1):INDEX(QH$4:QH$183,12*($B302-$B$302)+12))</f>
        <v>0</v>
      </c>
      <c r="QI302" s="43">
        <f>SUM(INDEX(QI$4:QI$183,12*($B302-$B$302)+1):INDEX(QI$4:QI$183,12*($B302-$B$302)+12))</f>
        <v>0</v>
      </c>
      <c r="QJ302" s="43">
        <f>SUM(INDEX(QJ$4:QJ$183,12*($B302-$B$302)+1):INDEX(QJ$4:QJ$183,12*($B302-$B$302)+12))</f>
        <v>0</v>
      </c>
      <c r="QK302" s="43">
        <f>SUM(INDEX(QK$4:QK$183,12*($B302-$B$302)+1):INDEX(QK$4:QK$183,12*($B302-$B$302)+12))</f>
        <v>0</v>
      </c>
      <c r="QL302" s="43">
        <f>SUM(INDEX(QL$4:QL$183,12*($B302-$B$302)+1):INDEX(QL$4:QL$183,12*($B302-$B$302)+12))</f>
        <v>0</v>
      </c>
      <c r="QM302" s="43">
        <f>SUM(INDEX(QM$4:QM$183,12*($B302-$B$302)+1):INDEX(QM$4:QM$183,12*($B302-$B$302)+12))</f>
        <v>0</v>
      </c>
      <c r="QN302" s="43">
        <f>SUM(INDEX(QN$4:QN$183,12*($B302-$B$302)+1):INDEX(QN$4:QN$183,12*($B302-$B$302)+12))</f>
        <v>0</v>
      </c>
      <c r="QO302" s="43">
        <f>SUM(INDEX(QO$4:QO$183,12*($B302-$B$302)+1):INDEX(QO$4:QO$183,12*($B302-$B$302)+12))</f>
        <v>604670863978</v>
      </c>
      <c r="QP302" s="43">
        <f>SUM(INDEX(QP$4:QP$183,12*($B302-$B$302)+1):INDEX(QP$4:QP$183,12*($B302-$B$302)+12))</f>
        <v>111927996238</v>
      </c>
      <c r="QQ302" s="43">
        <f>SUM(INDEX(QQ$4:QQ$183,12*($B302-$B$302)+1):INDEX(QQ$4:QQ$183,12*($B302-$B$302)+12))</f>
        <v>285720158</v>
      </c>
      <c r="QR302" s="43">
        <f>SUM(INDEX(QR$4:QR$183,12*($B302-$B$302)+1):INDEX(QR$4:QR$183,12*($B302-$B$302)+12))</f>
        <v>194219651</v>
      </c>
      <c r="QS302" s="43">
        <f>SUM(INDEX(QS$4:QS$183,12*($B302-$B$302)+1):INDEX(QS$4:QS$183,12*($B302-$B$302)+12))</f>
        <v>91500507</v>
      </c>
      <c r="QT302" s="43">
        <f>SUM(INDEX(QT$4:QT$183,12*($B302-$B$302)+1):INDEX(QT$4:QT$183,12*($B302-$B$302)+12))</f>
        <v>0</v>
      </c>
      <c r="QU302" s="43">
        <f>SUM(INDEX(QU$4:QU$183,12*($B302-$B$302)+1):INDEX(QU$4:QU$183,12*($B302-$B$302)+12))</f>
        <v>0</v>
      </c>
      <c r="QV302" s="43">
        <f>SUM(INDEX(QV$4:QV$183,12*($B302-$B$302)+1):INDEX(QV$4:QV$183,12*($B302-$B$302)+12))</f>
        <v>0</v>
      </c>
      <c r="QW302" s="43">
        <f>SUM(INDEX(QW$4:QW$183,12*($B302-$B$302)+1):INDEX(QW$4:QW$183,12*($B302-$B$302)+12))</f>
        <v>2738209634</v>
      </c>
      <c r="QX302" s="43">
        <f>SUM(INDEX(QX$4:QX$183,12*($B302-$B$302)+1):INDEX(QX$4:QX$183,12*($B302-$B$302)+12))</f>
        <v>2569120777</v>
      </c>
      <c r="QY302" s="43">
        <f>SUM(INDEX(QY$4:QY$183,12*($B302-$B$302)+1):INDEX(QY$4:QY$183,12*($B302-$B$302)+12))</f>
        <v>169088857</v>
      </c>
      <c r="QZ302" s="43">
        <f>SUM(INDEX(QZ$4:QZ$183,12*($B302-$B$302)+1):INDEX(QZ$4:QZ$183,12*($B302-$B$302)+12))</f>
        <v>108904066446</v>
      </c>
      <c r="RA302" s="43">
        <f>SUM(INDEX(RA$4:RA$183,12*($B302-$B$302)+1):INDEX(RA$4:RA$183,12*($B302-$B$302)+12))</f>
        <v>0</v>
      </c>
      <c r="RB302" s="43">
        <f>SUM(INDEX(RB$4:RB$183,12*($B302-$B$302)+1):INDEX(RB$4:RB$183,12*($B302-$B$302)+12))</f>
        <v>30710481544</v>
      </c>
      <c r="RC302" s="43">
        <f>SUM(INDEX(RC$4:RC$183,12*($B302-$B$302)+1):INDEX(RC$4:RC$183,12*($B302-$B$302)+12))</f>
        <v>30000000000</v>
      </c>
      <c r="RD302" s="43">
        <f>SUM(INDEX(RD$4:RD$183,12*($B302-$B$302)+1):INDEX(RD$4:RD$183,12*($B302-$B$302)+12))</f>
        <v>30000000000</v>
      </c>
      <c r="RE302" s="43">
        <f>SUM(INDEX(RE$4:RE$183,12*($B302-$B$302)+1):INDEX(RE$4:RE$183,12*($B302-$B$302)+12))</f>
        <v>0</v>
      </c>
      <c r="RF302" s="43">
        <f>SUM(INDEX(RF$4:RF$183,12*($B302-$B$302)+1):INDEX(RF$4:RF$183,12*($B302-$B$302)+12))</f>
        <v>710481544</v>
      </c>
      <c r="RG302" s="43">
        <f>SUM(INDEX(RG$4:RG$183,12*($B302-$B$302)+1):INDEX(RG$4:RG$183,12*($B302-$B$302)+12))</f>
        <v>710481544</v>
      </c>
      <c r="RH302" s="43">
        <f>SUM(INDEX(RH$4:RH$183,12*($B302-$B$302)+1):INDEX(RH$4:RH$183,12*($B302-$B$302)+12))</f>
        <v>0</v>
      </c>
      <c r="RI302" s="43">
        <f>SUM(INDEX(RI$4:RI$183,12*($B302-$B$302)+1):INDEX(RI$4:RI$183,12*($B302-$B$302)+12))</f>
        <v>462032386196</v>
      </c>
      <c r="RJ302" s="43">
        <f>SUM(INDEX(RJ$4:RJ$183,12*($B302-$B$302)+1):INDEX(RJ$4:RJ$183,12*($B302-$B$302)+12))</f>
        <v>32982523332</v>
      </c>
      <c r="RK302" s="43">
        <f>SUM(INDEX(RK$4:RK$183,12*($B302-$B$302)+1):INDEX(RK$4:RK$183,12*($B302-$B$302)+12))</f>
        <v>32982523332</v>
      </c>
      <c r="RL302" s="43">
        <f>SUM(INDEX(RL$4:RL$183,12*($B302-$B$302)+1):INDEX(RL$4:RL$183,12*($B302-$B$302)+12))</f>
        <v>19240274601</v>
      </c>
      <c r="RM302" s="43">
        <f>SUM(INDEX(RM$4:RM$183,12*($B302-$B$302)+1):INDEX(RM$4:RM$183,12*($B302-$B$302)+12))</f>
        <v>4674487443</v>
      </c>
      <c r="RN302" s="43">
        <f>SUM(INDEX(RN$4:RN$183,12*($B302-$B$302)+1):INDEX(RN$4:RN$183,12*($B302-$B$302)+12))</f>
        <v>1301098408</v>
      </c>
      <c r="RO302" s="43">
        <f>SUM(INDEX(RO$4:RO$183,12*($B302-$B$302)+1):INDEX(RO$4:RO$183,12*($B302-$B$302)+12))</f>
        <v>0</v>
      </c>
      <c r="RP302" s="43">
        <f>SUM(INDEX(RP$4:RP$183,12*($B302-$B$302)+1):INDEX(RP$4:RP$183,12*($B302-$B$302)+12))</f>
        <v>25425460</v>
      </c>
      <c r="RQ302" s="43">
        <f>SUM(INDEX(RQ$4:RQ$183,12*($B302-$B$302)+1):INDEX(RQ$4:RQ$183,12*($B302-$B$302)+12))</f>
        <v>180781379</v>
      </c>
      <c r="RR302" s="43">
        <f>SUM(INDEX(RR$4:RR$183,12*($B302-$B$302)+1):INDEX(RR$4:RR$183,12*($B302-$B$302)+12))</f>
        <v>65466239</v>
      </c>
      <c r="RS302" s="43">
        <f>SUM(INDEX(RS$4:RS$183,12*($B302-$B$302)+1):INDEX(RS$4:RS$183,12*($B302-$B$302)+12))</f>
        <v>1830891</v>
      </c>
      <c r="RT302" s="43">
        <f>SUM(INDEX(RT$4:RT$183,12*($B302-$B$302)+1):INDEX(RT$4:RT$183,12*($B302-$B$302)+12))</f>
        <v>175376706</v>
      </c>
      <c r="RU302" s="43">
        <f>SUM(INDEX(RU$4:RU$183,12*($B302-$B$302)+1):INDEX(RU$4:RU$183,12*($B302-$B$302)+12))</f>
        <v>7246969620</v>
      </c>
      <c r="RV302" s="43">
        <f>SUM(INDEX(RV$4:RV$183,12*($B302-$B$302)+1):INDEX(RV$4:RV$183,12*($B302-$B$302)+12))</f>
        <v>59996293</v>
      </c>
      <c r="RW302" s="43">
        <f>SUM(INDEX(RW$4:RW$183,12*($B302-$B$302)+1):INDEX(RW$4:RW$183,12*($B302-$B$302)+12))</f>
        <v>10816292</v>
      </c>
      <c r="RX302" s="43">
        <f>SUM(INDEX(RX$4:RX$183,12*($B302-$B$302)+1):INDEX(RX$4:RX$183,12*($B302-$B$302)+12))</f>
        <v>0</v>
      </c>
      <c r="RY302" s="43">
        <f>SUM(INDEX(RY$4:RY$183,12*($B302-$B$302)+1):INDEX(RY$4:RY$183,12*($B302-$B$302)+12))</f>
        <v>0</v>
      </c>
      <c r="RZ302" s="43">
        <f>SUM(INDEX(RZ$4:RZ$183,12*($B302-$B$302)+1):INDEX(RZ$4:RZ$183,12*($B302-$B$302)+12))</f>
        <v>0</v>
      </c>
      <c r="SA302" s="43">
        <f>SUM(INDEX(SA$4:SA$183,12*($B302-$B$302)+1):INDEX(SA$4:SA$183,12*($B302-$B$302)+12))</f>
        <v>0</v>
      </c>
      <c r="SB302" s="43">
        <f>SUM(INDEX(SB$4:SB$183,12*($B302-$B$302)+1):INDEX(SB$4:SB$183,12*($B302-$B$302)+12))</f>
        <v>0</v>
      </c>
      <c r="SC302" s="43">
        <f>SUM(INDEX(SC$4:SC$183,12*($B302-$B$302)+1):INDEX(SC$4:SC$183,12*($B302-$B$302)+12))</f>
        <v>0</v>
      </c>
      <c r="SD302" s="43">
        <f>SUM(INDEX(SD$4:SD$183,12*($B302-$B$302)+1):INDEX(SD$4:SD$183,12*($B302-$B$302)+12))</f>
        <v>0</v>
      </c>
      <c r="SE302" s="43">
        <f>SUM(INDEX(SE$4:SE$183,12*($B302-$B$302)+1):INDEX(SE$4:SE$183,12*($B302-$B$302)+12))</f>
        <v>0</v>
      </c>
      <c r="SF302" s="43">
        <f>SUM(INDEX(SF$4:SF$183,12*($B302-$B$302)+1):INDEX(SF$4:SF$183,12*($B302-$B$302)+12))</f>
        <v>0</v>
      </c>
      <c r="SG302" s="43">
        <f>SUM(INDEX(SG$4:SG$183,12*($B302-$B$302)+1):INDEX(SG$4:SG$183,12*($B302-$B$302)+12))</f>
        <v>0</v>
      </c>
      <c r="SH302" s="43">
        <f>SUM(INDEX(SH$4:SH$183,12*($B302-$B$302)+1):INDEX(SH$4:SH$183,12*($B302-$B$302)+12))</f>
        <v>0</v>
      </c>
      <c r="SI302" s="43">
        <f>SUM(INDEX(SI$4:SI$183,12*($B302-$B$302)+1):INDEX(SI$4:SI$183,12*($B302-$B$302)+12))</f>
        <v>0</v>
      </c>
      <c r="SJ302" s="43">
        <f>SUM(INDEX(SJ$4:SJ$183,12*($B302-$B$302)+1):INDEX(SJ$4:SJ$183,12*($B302-$B$302)+12))</f>
        <v>0</v>
      </c>
      <c r="SK302" s="43">
        <f>SUM(INDEX(SK$4:SK$183,12*($B302-$B$302)+1):INDEX(SK$4:SK$183,12*($B302-$B$302)+12))</f>
        <v>0</v>
      </c>
      <c r="SL302" s="43">
        <f>SUM(INDEX(SL$4:SL$183,12*($B302-$B$302)+1):INDEX(SL$4:SL$183,12*($B302-$B$302)+12))</f>
        <v>0</v>
      </c>
      <c r="SM302" s="43">
        <f>SUM(INDEX(SM$4:SM$183,12*($B302-$B$302)+1):INDEX(SM$4:SM$183,12*($B302-$B$302)+12))</f>
        <v>0</v>
      </c>
      <c r="SN302" s="43">
        <f>SUM(INDEX(SN$4:SN$183,12*($B302-$B$302)+1):INDEX(SN$4:SN$183,12*($B302-$B$302)+12))</f>
        <v>0</v>
      </c>
      <c r="SO302" s="43">
        <f>SUM(INDEX(SO$4:SO$183,12*($B302-$B$302)+1):INDEX(SO$4:SO$183,12*($B302-$B$302)+12))</f>
        <v>0</v>
      </c>
      <c r="SP302" s="43">
        <f>SUM(INDEX(SP$4:SP$183,12*($B302-$B$302)+1):INDEX(SP$4:SP$183,12*($B302-$B$302)+12))</f>
        <v>0</v>
      </c>
      <c r="SQ302" s="43">
        <f>SUM(INDEX(SQ$4:SQ$183,12*($B302-$B$302)+1):INDEX(SQ$4:SQ$183,12*($B302-$B$302)+12))</f>
        <v>0</v>
      </c>
      <c r="SR302" s="43">
        <f>SUM(INDEX(SR$4:SR$183,12*($B302-$B$302)+1):INDEX(SR$4:SR$183,12*($B302-$B$302)+12))</f>
        <v>0</v>
      </c>
      <c r="SS302" s="43">
        <f>SUM(INDEX(SS$4:SS$183,12*($B302-$B$302)+1):INDEX(SS$4:SS$183,12*($B302-$B$302)+12))</f>
        <v>0</v>
      </c>
      <c r="ST302" s="43">
        <f>SUM(INDEX(ST$4:ST$183,12*($B302-$B$302)+1):INDEX(ST$4:ST$183,12*($B302-$B$302)+12))</f>
        <v>0</v>
      </c>
      <c r="SU302" s="43">
        <f>SUM(INDEX(SU$4:SU$183,12*($B302-$B$302)+1):INDEX(SU$4:SU$183,12*($B302-$B$302)+12))</f>
        <v>0</v>
      </c>
      <c r="SV302" s="43">
        <f>SUM(INDEX(SV$4:SV$183,12*($B302-$B$302)+1):INDEX(SV$4:SV$183,12*($B302-$B$302)+12))</f>
        <v>0</v>
      </c>
      <c r="SW302" s="43">
        <f>SUM(INDEX(SW$4:SW$183,12*($B302-$B$302)+1):INDEX(SW$4:SW$183,12*($B302-$B$302)+12))</f>
        <v>0</v>
      </c>
      <c r="SX302" s="43">
        <f>SUM(INDEX(SX$4:SX$183,12*($B302-$B$302)+1):INDEX(SX$4:SX$183,12*($B302-$B$302)+12))</f>
        <v>0</v>
      </c>
      <c r="SY302" s="43">
        <f>SUM(INDEX(SY$4:SY$183,12*($B302-$B$302)+1):INDEX(SY$4:SY$183,12*($B302-$B$302)+12))</f>
        <v>0</v>
      </c>
      <c r="SZ302" s="43">
        <f>SUM(INDEX(SZ$4:SZ$183,12*($B302-$B$302)+1):INDEX(SZ$4:SZ$183,12*($B302-$B$302)+12))</f>
        <v>0</v>
      </c>
      <c r="TA302" s="43">
        <f>SUM(INDEX(TA$4:TA$183,12*($B302-$B$302)+1):INDEX(TA$4:TA$183,12*($B302-$B$302)+12))</f>
        <v>0</v>
      </c>
      <c r="TB302" s="43">
        <f>SUM(INDEX(TB$4:TB$183,12*($B302-$B$302)+1):INDEX(TB$4:TB$183,12*($B302-$B$302)+12))</f>
        <v>0</v>
      </c>
      <c r="TC302" s="43">
        <f>SUM(INDEX(TC$4:TC$183,12*($B302-$B$302)+1):INDEX(TC$4:TC$183,12*($B302-$B$302)+12))</f>
        <v>0</v>
      </c>
      <c r="TD302" s="43">
        <f>SUM(INDEX(TD$4:TD$183,12*($B302-$B$302)+1):INDEX(TD$4:TD$183,12*($B302-$B$302)+12))</f>
        <v>0</v>
      </c>
      <c r="TE302" s="43">
        <f>SUM(INDEX(TE$4:TE$183,12*($B302-$B$302)+1):INDEX(TE$4:TE$183,12*($B302-$B$302)+12))</f>
        <v>0</v>
      </c>
      <c r="TF302" s="43">
        <f>SUM(INDEX(TF$4:TF$183,12*($B302-$B$302)+1):INDEX(TF$4:TF$183,12*($B302-$B$302)+12))</f>
        <v>0</v>
      </c>
      <c r="TG302" s="43">
        <f>SUM(INDEX(TG$4:TG$183,12*($B302-$B$302)+1):INDEX(TG$4:TG$183,12*($B302-$B$302)+12))</f>
        <v>0</v>
      </c>
      <c r="TH302" s="43">
        <f>SUM(INDEX(TH$4:TH$183,12*($B302-$B$302)+1):INDEX(TH$4:TH$183,12*($B302-$B$302)+12))</f>
        <v>0</v>
      </c>
      <c r="TI302" s="43">
        <f>SUM(INDEX(TI$4:TI$183,12*($B302-$B$302)+1):INDEX(TI$4:TI$183,12*($B302-$B$302)+12))</f>
        <v>5975585851</v>
      </c>
      <c r="TJ302" s="43">
        <f>SUM(INDEX(TJ$4:TJ$183,12*($B302-$B$302)+1):INDEX(TJ$4:TJ$183,12*($B302-$B$302)+12))</f>
        <v>352182000000</v>
      </c>
      <c r="TK302" s="43">
        <f>SUM(INDEX(TK$4:TK$183,12*($B302-$B$302)+1):INDEX(TK$4:TK$183,12*($B302-$B$302)+12))</f>
        <v>352182000000</v>
      </c>
      <c r="TL302" s="43">
        <f>SUM(INDEX(TL$4:TL$183,12*($B302-$B$302)+1):INDEX(TL$4:TL$183,12*($B302-$B$302)+12))</f>
        <v>352182000000</v>
      </c>
      <c r="TM302" s="43">
        <f>SUM(INDEX(TM$4:TM$183,12*($B302-$B$302)+1):INDEX(TM$4:TM$183,12*($B302-$B$302)+12))</f>
        <v>0</v>
      </c>
      <c r="TN302" s="43">
        <f>SUM(INDEX(TN$4:TN$183,12*($B302-$B$302)+1):INDEX(TN$4:TN$183,12*($B302-$B$302)+12))</f>
        <v>0</v>
      </c>
      <c r="TO302" s="43">
        <f>SUM(INDEX(TO$4:TO$183,12*($B302-$B$302)+1):INDEX(TO$4:TO$183,12*($B302-$B$302)+12))</f>
        <v>0</v>
      </c>
      <c r="TP302" s="43">
        <f>SUM(INDEX(TP$4:TP$183,12*($B302-$B$302)+1):INDEX(TP$4:TP$183,12*($B302-$B$302)+12))</f>
        <v>0</v>
      </c>
      <c r="TQ302" s="43">
        <f>SUM(INDEX(TQ$4:TQ$183,12*($B302-$B$302)+1):INDEX(TQ$4:TQ$183,12*($B302-$B$302)+12))</f>
        <v>0</v>
      </c>
      <c r="TR302" s="43">
        <f>SUM(INDEX(TR$4:TR$183,12*($B302-$B$302)+1):INDEX(TR$4:TR$183,12*($B302-$B$302)+12))</f>
        <v>0</v>
      </c>
      <c r="TS302" s="43">
        <f>SUM(INDEX(TS$4:TS$183,12*($B302-$B$302)+1):INDEX(TS$4:TS$183,12*($B302-$B$302)+12))</f>
        <v>0</v>
      </c>
      <c r="TT302" s="43">
        <f>SUM(INDEX(TT$4:TT$183,12*($B302-$B$302)+1):INDEX(TT$4:TT$183,12*($B302-$B$302)+12))</f>
        <v>0</v>
      </c>
      <c r="TU302" s="43">
        <f>SUM(INDEX(TU$4:TU$183,12*($B302-$B$302)+1):INDEX(TU$4:TU$183,12*($B302-$B$302)+12))</f>
        <v>3384430429</v>
      </c>
      <c r="TV302" s="43">
        <f>SUM(INDEX(TV$4:TV$183,12*($B302-$B$302)+1):INDEX(TV$4:TV$183,12*($B302-$B$302)+12))</f>
        <v>587772</v>
      </c>
      <c r="TW302" s="43">
        <f>SUM(INDEX(TW$4:TW$183,12*($B302-$B$302)+1):INDEX(TW$4:TW$183,12*($B302-$B$302)+12))</f>
        <v>2030128654</v>
      </c>
      <c r="TX302" s="43">
        <f>SUM(INDEX(TX$4:TX$183,12*($B302-$B$302)+1):INDEX(TX$4:TX$183,12*($B302-$B$302)+12))</f>
        <v>4155193</v>
      </c>
      <c r="TY302" s="43">
        <f>SUM(INDEX(TY$4:TY$183,12*($B302-$B$302)+1):INDEX(TY$4:TY$183,12*($B302-$B$302)+12))</f>
        <v>349558810</v>
      </c>
      <c r="TZ302" s="43">
        <f>SUM(INDEX(TZ$4:TZ$183,12*($B302-$B$302)+1):INDEX(TZ$4:TZ$183,12*($B302-$B$302)+12))</f>
        <v>1000000000</v>
      </c>
      <c r="UA302" s="43">
        <f>SUM(INDEX(UA$4:UA$183,12*($B302-$B$302)+1):INDEX(UA$4:UA$183,12*($B302-$B$302)+12))</f>
        <v>0</v>
      </c>
      <c r="UB302" s="43">
        <f>SUM(INDEX(UB$4:UB$183,12*($B302-$B$302)+1):INDEX(UB$4:UB$183,12*($B302-$B$302)+12))</f>
        <v>0</v>
      </c>
      <c r="UC302" s="43">
        <f>SUM(INDEX(UC$4:UC$183,12*($B302-$B$302)+1):INDEX(UC$4:UC$183,12*($B302-$B$302)+12))</f>
        <v>0</v>
      </c>
      <c r="UD302" s="43">
        <f>SUM(INDEX(UD$4:UD$183,12*($B302-$B$302)+1):INDEX(UD$4:UD$183,12*($B302-$B$302)+12))</f>
        <v>0</v>
      </c>
      <c r="UE302" s="43">
        <f>SUM(INDEX(UE$4:UE$183,12*($B302-$B$302)+1):INDEX(UE$4:UE$183,12*($B302-$B$302)+12))</f>
        <v>73483432435</v>
      </c>
      <c r="UF302" s="43">
        <f>SUM(INDEX(UF$4:UF$183,12*($B302-$B$302)+1):INDEX(UF$4:UF$183,12*($B302-$B$302)+12))</f>
        <v>0</v>
      </c>
      <c r="UG302" s="43">
        <f>SUM(INDEX(UG$4:UG$183,12*($B302-$B$302)+1):INDEX(UG$4:UG$183,12*($B302-$B$302)+12))</f>
        <v>1882268543397</v>
      </c>
      <c r="UH302" s="2"/>
      <c r="UI302" s="2"/>
    </row>
    <row r="303" spans="1:555">
      <c r="A303" s="733"/>
      <c r="B303" s="65">
        <v>2006</v>
      </c>
      <c r="C303" s="43">
        <f>SUM(INDEX(C$4:C$183,12*($B303-$B$302)+1):INDEX(C$4:C$183,12*($B303-$B$302)+12))</f>
        <v>1375519758780</v>
      </c>
      <c r="D303" s="43">
        <f>SUM(INDEX(D$4:D$183,12*($B303-$B$302)+1):INDEX(D$4:D$183,12*($B303-$B$302)+12))</f>
        <v>768396530649</v>
      </c>
      <c r="E303" s="43">
        <f>SUM(INDEX(E$4:E$183,12*($B303-$B$302)+1):INDEX(E$4:E$183,12*($B303-$B$302)+12))</f>
        <v>619799269520</v>
      </c>
      <c r="F303" s="43">
        <f>SUM(INDEX(F$4:F$183,12*($B303-$B$302)+1):INDEX(F$4:F$183,12*($B303-$B$302)+12))</f>
        <v>228044921</v>
      </c>
      <c r="G303" s="43">
        <f>SUM(INDEX(G$4:G$183,12*($B303-$B$302)+1):INDEX(G$4:G$183,12*($B303-$B$302)+12))</f>
        <v>299778339</v>
      </c>
      <c r="H303" s="43">
        <f>SUM(INDEX(H$4:H$183,12*($B303-$B$302)+1):INDEX(H$4:H$183,12*($B303-$B$302)+12))</f>
        <v>263555172628</v>
      </c>
      <c r="I303" s="43">
        <f>SUM(INDEX(I$4:I$183,12*($B303-$B$302)+1):INDEX(I$4:I$183,12*($B303-$B$302)+12))</f>
        <v>263555172628</v>
      </c>
      <c r="J303" s="43">
        <f>SUM(INDEX(J$4:J$183,12*($B303-$B$302)+1):INDEX(J$4:J$183,12*($B303-$B$302)+12))</f>
        <v>0</v>
      </c>
      <c r="K303" s="43">
        <f>SUM(INDEX(K$4:K$183,12*($B303-$B$302)+1):INDEX(K$4:K$183,12*($B303-$B$302)+12))</f>
        <v>0</v>
      </c>
      <c r="L303" s="43">
        <f>SUM(INDEX(L$4:L$183,12*($B303-$B$302)+1):INDEX(L$4:L$183,12*($B303-$B$302)+12))</f>
        <v>42743824830</v>
      </c>
      <c r="M303" s="43">
        <f>SUM(INDEX(M$4:M$183,12*($B303-$B$302)+1):INDEX(M$4:M$183,12*($B303-$B$302)+12))</f>
        <v>240149910607</v>
      </c>
      <c r="N303" s="43">
        <f>SUM(INDEX(N$4:N$183,12*($B303-$B$302)+1):INDEX(N$4:N$183,12*($B303-$B$302)+12))</f>
        <v>240149910607</v>
      </c>
      <c r="O303" s="43">
        <f>SUM(INDEX(O$4:O$183,12*($B303-$B$302)+1):INDEX(O$4:O$183,12*($B303-$B$302)+12))</f>
        <v>0</v>
      </c>
      <c r="P303" s="43">
        <f>SUM(INDEX(P$4:P$183,12*($B303-$B$302)+1):INDEX(P$4:P$183,12*($B303-$B$302)+12))</f>
        <v>8000870534</v>
      </c>
      <c r="Q303" s="43">
        <f>SUM(INDEX(Q$4:Q$183,12*($B303-$B$302)+1):INDEX(Q$4:Q$183,12*($B303-$B$302)+12))</f>
        <v>24313710398</v>
      </c>
      <c r="R303" s="43">
        <f>SUM(INDEX(R$4:R$183,12*($B303-$B$302)+1):INDEX(R$4:R$183,12*($B303-$B$302)+12))</f>
        <v>25987278161</v>
      </c>
      <c r="S303" s="43">
        <f>SUM(INDEX(S$4:S$183,12*($B303-$B$302)+1):INDEX(S$4:S$183,12*($B303-$B$302)+12))</f>
        <v>148597261129</v>
      </c>
      <c r="T303" s="43">
        <f>SUM(INDEX(T$4:T$183,12*($B303-$B$302)+1):INDEX(T$4:T$183,12*($B303-$B$302)+12))</f>
        <v>89435760000</v>
      </c>
      <c r="U303" s="43">
        <f>SUM(INDEX(U$4:U$183,12*($B303-$B$302)+1):INDEX(U$4:U$183,12*($B303-$B$302)+12))</f>
        <v>0</v>
      </c>
      <c r="V303" s="43">
        <f>SUM(INDEX(V$4:V$183,12*($B303-$B$302)+1):INDEX(V$4:V$183,12*($B303-$B$302)+12))</f>
        <v>89435760000</v>
      </c>
      <c r="W303" s="43">
        <f>SUM(INDEX(W$4:W$183,12*($B303-$B$302)+1):INDEX(W$4:W$183,12*($B303-$B$302)+12))</f>
        <v>1567842259</v>
      </c>
      <c r="X303" s="43">
        <f>SUM(INDEX(X$4:X$183,12*($B303-$B$302)+1):INDEX(X$4:X$183,12*($B303-$B$302)+12))</f>
        <v>29977876172</v>
      </c>
      <c r="Y303" s="43">
        <f>SUM(INDEX(Y$4:Y$183,12*($B303-$B$302)+1):INDEX(Y$4:Y$183,12*($B303-$B$302)+12))</f>
        <v>676213560</v>
      </c>
      <c r="Z303" s="43">
        <f>SUM(INDEX(Z$4:Z$183,12*($B303-$B$302)+1):INDEX(Z$4:Z$183,12*($B303-$B$302)+12))</f>
        <v>0</v>
      </c>
      <c r="AA303" s="43">
        <f>SUM(INDEX(AA$4:AA$183,12*($B303-$B$302)+1):INDEX(AA$4:AA$183,12*($B303-$B$302)+12))</f>
        <v>0</v>
      </c>
      <c r="AB303" s="43">
        <f>SUM(INDEX(AB$4:AB$183,12*($B303-$B$302)+1):INDEX(AB$4:AB$183,12*($B303-$B$302)+12))</f>
        <v>617292240</v>
      </c>
      <c r="AC303" s="43">
        <f>SUM(INDEX(AC$4:AC$183,12*($B303-$B$302)+1):INDEX(AC$4:AC$183,12*($B303-$B$302)+12))</f>
        <v>455175072</v>
      </c>
      <c r="AD303" s="43">
        <f>SUM(INDEX(AD$4:AD$183,12*($B303-$B$302)+1):INDEX(AD$4:AD$183,12*($B303-$B$302)+12))</f>
        <v>25849932194</v>
      </c>
      <c r="AE303" s="43">
        <f>SUM(INDEX(AE$4:AE$183,12*($B303-$B$302)+1):INDEX(AE$4:AE$183,12*($B303-$B$302)+12))</f>
        <v>0</v>
      </c>
      <c r="AF303" s="43">
        <f>SUM(INDEX(AF$4:AF$183,12*($B303-$B$302)+1):INDEX(AF$4:AF$183,12*($B303-$B$302)+12))</f>
        <v>0</v>
      </c>
      <c r="AG303" s="43">
        <f>SUM(INDEX(AG$4:AG$183,12*($B303-$B$302)+1):INDEX(AG$4:AG$183,12*($B303-$B$302)+12))</f>
        <v>0</v>
      </c>
      <c r="AH303" s="43">
        <f>SUM(INDEX(AH$4:AH$183,12*($B303-$B$302)+1):INDEX(AH$4:AH$183,12*($B303-$B$302)+12))</f>
        <v>0</v>
      </c>
      <c r="AI303" s="43">
        <f>SUM(INDEX(AI$4:AI$183,12*($B303-$B$302)+1):INDEX(AI$4:AI$183,12*($B303-$B$302)+12))</f>
        <v>607123228131</v>
      </c>
      <c r="AJ303" s="43">
        <f>SUM(INDEX(AJ$4:AJ$183,12*($B303-$B$302)+1):INDEX(AJ$4:AJ$183,12*($B303-$B$302)+12))</f>
        <v>822666916</v>
      </c>
      <c r="AK303" s="43">
        <f>SUM(INDEX(AK$4:AK$183,12*($B303-$B$302)+1):INDEX(AK$4:AK$183,12*($B303-$B$302)+12))</f>
        <v>0</v>
      </c>
      <c r="AL303" s="43">
        <f>SUM(INDEX(AL$4:AL$183,12*($B303-$B$302)+1):INDEX(AL$4:AL$183,12*($B303-$B$302)+12))</f>
        <v>70977894</v>
      </c>
      <c r="AM303" s="43">
        <f>SUM(INDEX(AM$4:AM$183,12*($B303-$B$302)+1):INDEX(AM$4:AM$183,12*($B303-$B$302)+12))</f>
        <v>751689022</v>
      </c>
      <c r="AN303" s="43">
        <f>SUM(INDEX(AN$4:AN$183,12*($B303-$B$302)+1):INDEX(AN$4:AN$183,12*($B303-$B$302)+12))</f>
        <v>0</v>
      </c>
      <c r="AO303" s="43">
        <f>SUM(INDEX(AO$4:AO$183,12*($B303-$B$302)+1):INDEX(AO$4:AO$183,12*($B303-$B$302)+12))</f>
        <v>7753037902</v>
      </c>
      <c r="AP303" s="43">
        <f>SUM(INDEX(AP$4:AP$183,12*($B303-$B$302)+1):INDEX(AP$4:AP$183,12*($B303-$B$302)+12))</f>
        <v>7617919813</v>
      </c>
      <c r="AQ303" s="43">
        <f>SUM(INDEX(AQ$4:AQ$183,12*($B303-$B$302)+1):INDEX(AQ$4:AQ$183,12*($B303-$B$302)+12))</f>
        <v>15394070</v>
      </c>
      <c r="AR303" s="43">
        <f>SUM(INDEX(AR$4:AR$183,12*($B303-$B$302)+1):INDEX(AR$4:AR$183,12*($B303-$B$302)+12))</f>
        <v>33291902</v>
      </c>
      <c r="AS303" s="43">
        <f>SUM(INDEX(AS$4:AS$183,12*($B303-$B$302)+1):INDEX(AS$4:AS$183,12*($B303-$B$302)+12))</f>
        <v>749320</v>
      </c>
      <c r="AT303" s="43">
        <f>SUM(INDEX(AT$4:AT$183,12*($B303-$B$302)+1):INDEX(AT$4:AT$183,12*($B303-$B$302)+12))</f>
        <v>35751123</v>
      </c>
      <c r="AU303" s="43">
        <f>SUM(INDEX(AU$4:AU$183,12*($B303-$B$302)+1):INDEX(AU$4:AU$183,12*($B303-$B$302)+12))</f>
        <v>45911274</v>
      </c>
      <c r="AV303" s="43">
        <f>SUM(INDEX(AV$4:AV$183,12*($B303-$B$302)+1):INDEX(AV$4:AV$183,12*($B303-$B$302)+12))</f>
        <v>0</v>
      </c>
      <c r="AW303" s="43">
        <f>SUM(INDEX(AW$4:AW$183,12*($B303-$B$302)+1):INDEX(AW$4:AW$183,12*($B303-$B$302)+12))</f>
        <v>4020400</v>
      </c>
      <c r="AX303" s="43">
        <f>SUM(INDEX(AX$4:AX$183,12*($B303-$B$302)+1):INDEX(AX$4:AX$183,12*($B303-$B$302)+12))</f>
        <v>0</v>
      </c>
      <c r="AY303" s="43">
        <f>SUM(INDEX(AY$4:AY$183,12*($B303-$B$302)+1):INDEX(AY$4:AY$183,12*($B303-$B$302)+12))</f>
        <v>0</v>
      </c>
      <c r="AZ303" s="43">
        <f>SUM(INDEX(AZ$4:AZ$183,12*($B303-$B$302)+1):INDEX(AZ$4:AZ$183,12*($B303-$B$302)+12))</f>
        <v>0</v>
      </c>
      <c r="BA303" s="43">
        <f>SUM(INDEX(BA$4:BA$183,12*($B303-$B$302)+1):INDEX(BA$4:BA$183,12*($B303-$B$302)+12))</f>
        <v>0</v>
      </c>
      <c r="BB303" s="43">
        <f>SUM(INDEX(BB$4:BB$183,12*($B303-$B$302)+1):INDEX(BB$4:BB$183,12*($B303-$B$302)+12))</f>
        <v>0</v>
      </c>
      <c r="BC303" s="43">
        <f>SUM(INDEX(BC$4:BC$183,12*($B303-$B$302)+1):INDEX(BC$4:BC$183,12*($B303-$B$302)+12))</f>
        <v>0</v>
      </c>
      <c r="BD303" s="43">
        <f>SUM(INDEX(BD$4:BD$183,12*($B303-$B$302)+1):INDEX(BD$4:BD$183,12*($B303-$B$302)+12))</f>
        <v>44244843842</v>
      </c>
      <c r="BE303" s="43">
        <f>SUM(INDEX(BE$4:BE$183,12*($B303-$B$302)+1):INDEX(BE$4:BE$183,12*($B303-$B$302)+12))</f>
        <v>978500</v>
      </c>
      <c r="BF303" s="43">
        <f>SUM(INDEX(BF$4:BF$183,12*($B303-$B$302)+1):INDEX(BF$4:BF$183,12*($B303-$B$302)+12))</f>
        <v>38122845962</v>
      </c>
      <c r="BG303" s="43">
        <f>SUM(INDEX(BG$4:BG$183,12*($B303-$B$302)+1):INDEX(BG$4:BG$183,12*($B303-$B$302)+12))</f>
        <v>5576796212</v>
      </c>
      <c r="BH303" s="43">
        <f>SUM(INDEX(BH$4:BH$183,12*($B303-$B$302)+1):INDEX(BH$4:BH$183,12*($B303-$B$302)+12))</f>
        <v>1329379</v>
      </c>
      <c r="BI303" s="43">
        <f>SUM(INDEX(BI$4:BI$183,12*($B303-$B$302)+1):INDEX(BI$4:BI$183,12*($B303-$B$302)+12))</f>
        <v>34259</v>
      </c>
      <c r="BJ303" s="43">
        <f>SUM(INDEX(BJ$4:BJ$183,12*($B303-$B$302)+1):INDEX(BJ$4:BJ$183,12*($B303-$B$302)+12))</f>
        <v>212822</v>
      </c>
      <c r="BK303" s="43">
        <f>SUM(INDEX(BK$4:BK$183,12*($B303-$B$302)+1):INDEX(BK$4:BK$183,12*($B303-$B$302)+12))</f>
        <v>0</v>
      </c>
      <c r="BL303" s="43">
        <f>SUM(INDEX(BL$4:BL$183,12*($B303-$B$302)+1):INDEX(BL$4:BL$183,12*($B303-$B$302)+12))</f>
        <v>87344087</v>
      </c>
      <c r="BM303" s="43">
        <f>SUM(INDEX(BM$4:BM$183,12*($B303-$B$302)+1):INDEX(BM$4:BM$183,12*($B303-$B$302)+12))</f>
        <v>0</v>
      </c>
      <c r="BN303" s="43">
        <f>SUM(INDEX(BN$4:BN$183,12*($B303-$B$302)+1):INDEX(BN$4:BN$183,12*($B303-$B$302)+12))</f>
        <v>76725086</v>
      </c>
      <c r="BO303" s="43">
        <f>SUM(INDEX(BO$4:BO$183,12*($B303-$B$302)+1):INDEX(BO$4:BO$183,12*($B303-$B$302)+12))</f>
        <v>14828998</v>
      </c>
      <c r="BP303" s="43">
        <f>SUM(INDEX(BP$4:BP$183,12*($B303-$B$302)+1):INDEX(BP$4:BP$183,12*($B303-$B$302)+12))</f>
        <v>0</v>
      </c>
      <c r="BQ303" s="43">
        <f>SUM(INDEX(BQ$4:BQ$183,12*($B303-$B$302)+1):INDEX(BQ$4:BQ$183,12*($B303-$B$302)+12))</f>
        <v>0</v>
      </c>
      <c r="BR303" s="43">
        <f>SUM(INDEX(BR$4:BR$183,12*($B303-$B$302)+1):INDEX(BR$4:BR$183,12*($B303-$B$302)+12))</f>
        <v>363748537</v>
      </c>
      <c r="BS303" s="43">
        <f>SUM(INDEX(BS$4:BS$183,12*($B303-$B$302)+1):INDEX(BS$4:BS$183,12*($B303-$B$302)+12))</f>
        <v>0</v>
      </c>
      <c r="BT303" s="43">
        <f>SUM(INDEX(BT$4:BT$183,12*($B303-$B$302)+1):INDEX(BT$4:BT$183,12*($B303-$B$302)+12))</f>
        <v>866834659</v>
      </c>
      <c r="BU303" s="43">
        <f>SUM(INDEX(BU$4:BU$183,12*($B303-$B$302)+1):INDEX(BU$4:BU$183,12*($B303-$B$302)+12))</f>
        <v>2627939</v>
      </c>
      <c r="BV303" s="43">
        <f>SUM(INDEX(BV$4:BV$183,12*($B303-$B$302)+1):INDEX(BV$4:BV$183,12*($B303-$B$302)+12))</f>
        <v>0</v>
      </c>
      <c r="BW303" s="43">
        <f>SUM(INDEX(BW$4:BW$183,12*($B303-$B$302)+1):INDEX(BW$4:BW$183,12*($B303-$B$302)+12))</f>
        <v>14036207</v>
      </c>
      <c r="BX303" s="43">
        <f>SUM(INDEX(BX$4:BX$183,12*($B303-$B$302)+1):INDEX(BX$4:BX$183,12*($B303-$B$302)+12))</f>
        <v>21263389</v>
      </c>
      <c r="BY303" s="43">
        <f>SUM(INDEX(BY$4:BY$183,12*($B303-$B$302)+1):INDEX(BY$4:BY$183,12*($B303-$B$302)+12))</f>
        <v>828907124</v>
      </c>
      <c r="BZ303" s="43">
        <f>SUM(INDEX(BZ$4:BZ$183,12*($B303-$B$302)+1):INDEX(BZ$4:BZ$183,12*($B303-$B$302)+12))</f>
        <v>0</v>
      </c>
      <c r="CA303" s="43">
        <f>SUM(INDEX(CA$4:CA$183,12*($B303-$B$302)+1):INDEX(CA$4:CA$183,12*($B303-$B$302)+12))</f>
        <v>0</v>
      </c>
      <c r="CB303" s="43">
        <f>SUM(INDEX(CB$4:CB$183,12*($B303-$B$302)+1):INDEX(CB$4:CB$183,12*($B303-$B$302)+12))</f>
        <v>0</v>
      </c>
      <c r="CC303" s="43">
        <f>SUM(INDEX(CC$4:CC$183,12*($B303-$B$302)+1):INDEX(CC$4:CC$183,12*($B303-$B$302)+12))</f>
        <v>8632760255</v>
      </c>
      <c r="CD303" s="43">
        <f>SUM(INDEX(CD$4:CD$183,12*($B303-$B$302)+1):INDEX(CD$4:CD$183,12*($B303-$B$302)+12))</f>
        <v>21484440</v>
      </c>
      <c r="CE303" s="43">
        <f>SUM(INDEX(CE$4:CE$183,12*($B303-$B$302)+1):INDEX(CE$4:CE$183,12*($B303-$B$302)+12))</f>
        <v>40472764473</v>
      </c>
      <c r="CF303" s="43">
        <f>SUM(INDEX(CF$4:CF$183,12*($B303-$B$302)+1):INDEX(CF$4:CF$183,12*($B303-$B$302)+12))</f>
        <v>971004456</v>
      </c>
      <c r="CG303" s="43">
        <f>SUM(INDEX(CG$4:CG$183,12*($B303-$B$302)+1):INDEX(CG$4:CG$183,12*($B303-$B$302)+12))</f>
        <v>25151787704</v>
      </c>
      <c r="CH303" s="43">
        <f>SUM(INDEX(CH$4:CH$183,12*($B303-$B$302)+1):INDEX(CH$4:CH$183,12*($B303-$B$302)+12))</f>
        <v>1078085837</v>
      </c>
      <c r="CI303" s="43">
        <f>SUM(INDEX(CI$4:CI$183,12*($B303-$B$302)+1):INDEX(CI$4:CI$183,12*($B303-$B$302)+12))</f>
        <v>348234615</v>
      </c>
      <c r="CJ303" s="43">
        <f>SUM(INDEX(CJ$4:CJ$183,12*($B303-$B$302)+1):INDEX(CJ$4:CJ$183,12*($B303-$B$302)+12))</f>
        <v>14214184</v>
      </c>
      <c r="CK303" s="43">
        <f>SUM(INDEX(CK$4:CK$183,12*($B303-$B$302)+1):INDEX(CK$4:CK$183,12*($B303-$B$302)+12))</f>
        <v>210200326</v>
      </c>
      <c r="CL303" s="43">
        <f>SUM(INDEX(CL$4:CL$183,12*($B303-$B$302)+1):INDEX(CL$4:CL$183,12*($B303-$B$302)+12))</f>
        <v>30280190</v>
      </c>
      <c r="CM303" s="43">
        <f>SUM(INDEX(CM$4:CM$183,12*($B303-$B$302)+1):INDEX(CM$4:CM$183,12*($B303-$B$302)+12))</f>
        <v>6693710</v>
      </c>
      <c r="CN303" s="43">
        <f>SUM(INDEX(CN$4:CN$183,12*($B303-$B$302)+1):INDEX(CN$4:CN$183,12*($B303-$B$302)+12))</f>
        <v>7829179</v>
      </c>
      <c r="CO303" s="43">
        <f>SUM(INDEX(CO$4:CO$183,12*($B303-$B$302)+1):INDEX(CO$4:CO$183,12*($B303-$B$302)+12))</f>
        <v>5486508</v>
      </c>
      <c r="CP303" s="43">
        <f>SUM(INDEX(CP$4:CP$183,12*($B303-$B$302)+1):INDEX(CP$4:CP$183,12*($B303-$B$302)+12))</f>
        <v>73530518</v>
      </c>
      <c r="CQ303" s="43">
        <f>SUM(INDEX(CQ$4:CQ$183,12*($B303-$B$302)+1):INDEX(CQ$4:CQ$183,12*($B303-$B$302)+12))</f>
        <v>0</v>
      </c>
      <c r="CR303" s="43">
        <f>SUM(INDEX(CR$4:CR$183,12*($B303-$B$302)+1):INDEX(CR$4:CR$183,12*($B303-$B$302)+12))</f>
        <v>0</v>
      </c>
      <c r="CS303" s="43">
        <f>SUM(INDEX(CS$4:CS$183,12*($B303-$B$302)+1):INDEX(CS$4:CS$183,12*($B303-$B$302)+12))</f>
        <v>12702125817</v>
      </c>
      <c r="CT303" s="43">
        <f>SUM(INDEX(CT$4:CT$183,12*($B303-$B$302)+1):INDEX(CT$4:CT$183,12*($B303-$B$302)+12))</f>
        <v>3675948671</v>
      </c>
      <c r="CU303" s="43">
        <f>SUM(INDEX(CU$4:CU$183,12*($B303-$B$302)+1):INDEX(CU$4:CU$183,12*($B303-$B$302)+12))</f>
        <v>264353271</v>
      </c>
      <c r="CV303" s="43">
        <f>SUM(INDEX(CV$4:CV$183,12*($B303-$B$302)+1):INDEX(CV$4:CV$183,12*($B303-$B$302)+12))</f>
        <v>558251245</v>
      </c>
      <c r="CW303" s="43">
        <f>SUM(INDEX(CW$4:CW$183,12*($B303-$B$302)+1):INDEX(CW$4:CW$183,12*($B303-$B$302)+12))</f>
        <v>244425014</v>
      </c>
      <c r="CX303" s="43">
        <f>SUM(INDEX(CX$4:CX$183,12*($B303-$B$302)+1):INDEX(CX$4:CX$183,12*($B303-$B$302)+12))</f>
        <v>108229950</v>
      </c>
      <c r="CY303" s="43">
        <f>SUM(INDEX(CY$4:CY$183,12*($B303-$B$302)+1):INDEX(CY$4:CY$183,12*($B303-$B$302)+12))</f>
        <v>51169806</v>
      </c>
      <c r="CZ303" s="43">
        <f>SUM(INDEX(CZ$4:CZ$183,12*($B303-$B$302)+1):INDEX(CZ$4:CZ$183,12*($B303-$B$302)+12))</f>
        <v>7745030941</v>
      </c>
      <c r="DA303" s="43">
        <f>SUM(INDEX(DA$4:DA$183,12*($B303-$B$302)+1):INDEX(DA$4:DA$183,12*($B303-$B$302)+12))</f>
        <v>6677751218</v>
      </c>
      <c r="DB303" s="43">
        <f>SUM(INDEX(DB$4:DB$183,12*($B303-$B$302)+1):INDEX(DB$4:DB$183,12*($B303-$B$302)+12))</f>
        <v>860490224</v>
      </c>
      <c r="DC303" s="43">
        <f>SUM(INDEX(DC$4:DC$183,12*($B303-$B$302)+1):INDEX(DC$4:DC$183,12*($B303-$B$302)+12))</f>
        <v>0</v>
      </c>
      <c r="DD303" s="43">
        <f>SUM(INDEX(DD$4:DD$183,12*($B303-$B$302)+1):INDEX(DD$4:DD$183,12*($B303-$B$302)+12))</f>
        <v>206789499</v>
      </c>
      <c r="DE303" s="43">
        <f>SUM(INDEX(DE$4:DE$183,12*($B303-$B$302)+1):INDEX(DE$4:DE$183,12*($B303-$B$302)+12))</f>
        <v>54716919</v>
      </c>
      <c r="DF303" s="43">
        <f>SUM(INDEX(DF$4:DF$183,12*($B303-$B$302)+1):INDEX(DF$4:DF$183,12*($B303-$B$302)+12))</f>
        <v>0</v>
      </c>
      <c r="DG303" s="43">
        <f>SUM(INDEX(DG$4:DG$183,12*($B303-$B$302)+1):INDEX(DG$4:DG$183,12*($B303-$B$302)+12))</f>
        <v>0</v>
      </c>
      <c r="DH303" s="43">
        <f>SUM(INDEX(DH$4:DH$183,12*($B303-$B$302)+1):INDEX(DH$4:DH$183,12*($B303-$B$302)+12))</f>
        <v>0</v>
      </c>
      <c r="DI303" s="43">
        <f>SUM(INDEX(DI$4:DI$183,12*($B303-$B$302)+1):INDEX(DI$4:DI$183,12*($B303-$B$302)+12))</f>
        <v>47694763</v>
      </c>
      <c r="DJ303" s="43">
        <f>SUM(INDEX(DJ$4:DJ$183,12*($B303-$B$302)+1):INDEX(DJ$4:DJ$183,12*($B303-$B$302)+12))</f>
        <v>0</v>
      </c>
      <c r="DK303" s="43">
        <f>SUM(INDEX(DK$4:DK$183,12*($B303-$B$302)+1):INDEX(DK$4:DK$183,12*($B303-$B$302)+12))</f>
        <v>47694763</v>
      </c>
      <c r="DL303" s="43">
        <f>SUM(INDEX(DL$4:DL$183,12*($B303-$B$302)+1):INDEX(DL$4:DL$183,12*($B303-$B$302)+12))</f>
        <v>958101673</v>
      </c>
      <c r="DM303" s="43">
        <f>SUM(INDEX(DM$4:DM$183,12*($B303-$B$302)+1):INDEX(DM$4:DM$183,12*($B303-$B$302)+12))</f>
        <v>6614541813</v>
      </c>
      <c r="DN303" s="43">
        <f>SUM(INDEX(DN$4:DN$183,12*($B303-$B$302)+1):INDEX(DN$4:DN$183,12*($B303-$B$302)+12))</f>
        <v>540202663</v>
      </c>
      <c r="DO303" s="43">
        <f>SUM(INDEX(DO$4:DO$183,12*($B303-$B$302)+1):INDEX(DO$4:DO$183,12*($B303-$B$302)+12))</f>
        <v>96434138</v>
      </c>
      <c r="DP303" s="43">
        <f>SUM(INDEX(DP$4:DP$183,12*($B303-$B$302)+1):INDEX(DP$4:DP$183,12*($B303-$B$302)+12))</f>
        <v>89880616</v>
      </c>
      <c r="DQ303" s="43">
        <f>SUM(INDEX(DQ$4:DQ$183,12*($B303-$B$302)+1):INDEX(DQ$4:DQ$183,12*($B303-$B$302)+12))</f>
        <v>6553522</v>
      </c>
      <c r="DR303" s="43">
        <f>SUM(INDEX(DR$4:DR$183,12*($B303-$B$302)+1):INDEX(DR$4:DR$183,12*($B303-$B$302)+12))</f>
        <v>4109107829</v>
      </c>
      <c r="DS303" s="43">
        <f>SUM(INDEX(DS$4:DS$183,12*($B303-$B$302)+1):INDEX(DS$4:DS$183,12*($B303-$B$302)+12))</f>
        <v>146797784</v>
      </c>
      <c r="DT303" s="43">
        <f>SUM(INDEX(DT$4:DT$183,12*($B303-$B$302)+1):INDEX(DT$4:DT$183,12*($B303-$B$302)+12))</f>
        <v>130448938</v>
      </c>
      <c r="DU303" s="43">
        <f>SUM(INDEX(DU$4:DU$183,12*($B303-$B$302)+1):INDEX(DU$4:DU$183,12*($B303-$B$302)+12))</f>
        <v>15343059</v>
      </c>
      <c r="DV303" s="43">
        <f>SUM(INDEX(DV$4:DV$183,12*($B303-$B$302)+1):INDEX(DV$4:DV$183,12*($B303-$B$302)+12))</f>
        <v>1005787</v>
      </c>
      <c r="DW303" s="43">
        <f>SUM(INDEX(DW$4:DW$183,12*($B303-$B$302)+1):INDEX(DW$4:DW$183,12*($B303-$B$302)+12))</f>
        <v>190355741</v>
      </c>
      <c r="DX303" s="43">
        <f>SUM(INDEX(DX$4:DX$183,12*($B303-$B$302)+1):INDEX(DX$4:DX$183,12*($B303-$B$302)+12))</f>
        <v>20116405</v>
      </c>
      <c r="DY303" s="43">
        <f>SUM(INDEX(DY$4:DY$183,12*($B303-$B$302)+1):INDEX(DY$4:DY$183,12*($B303-$B$302)+12))</f>
        <v>63238500</v>
      </c>
      <c r="DZ303" s="43">
        <f>SUM(INDEX(DZ$4:DZ$183,12*($B303-$B$302)+1):INDEX(DZ$4:DZ$183,12*($B303-$B$302)+12))</f>
        <v>0</v>
      </c>
      <c r="EA303" s="43">
        <f>SUM(INDEX(EA$4:EA$183,12*($B303-$B$302)+1):INDEX(EA$4:EA$183,12*($B303-$B$302)+12))</f>
        <v>103479816</v>
      </c>
      <c r="EB303" s="43">
        <f>SUM(INDEX(EB$4:EB$183,12*($B303-$B$302)+1):INDEX(EB$4:EB$183,12*($B303-$B$302)+12))</f>
        <v>3521020</v>
      </c>
      <c r="EC303" s="43">
        <f>SUM(INDEX(EC$4:EC$183,12*($B303-$B$302)+1):INDEX(EC$4:EC$183,12*($B303-$B$302)+12))</f>
        <v>615144426</v>
      </c>
      <c r="ED303" s="43">
        <f>SUM(INDEX(ED$4:ED$183,12*($B303-$B$302)+1):INDEX(ED$4:ED$183,12*($B303-$B$302)+12))</f>
        <v>8538386</v>
      </c>
      <c r="EE303" s="43">
        <f>SUM(INDEX(EE$4:EE$183,12*($B303-$B$302)+1):INDEX(EE$4:EE$183,12*($B303-$B$302)+12))</f>
        <v>606441700</v>
      </c>
      <c r="EF303" s="43">
        <f>SUM(INDEX(EF$4:EF$183,12*($B303-$B$302)+1):INDEX(EF$4:EF$183,12*($B303-$B$302)+12))</f>
        <v>164340</v>
      </c>
      <c r="EG303" s="43">
        <f>SUM(INDEX(EG$4:EG$183,12*($B303-$B$302)+1):INDEX(EG$4:EG$183,12*($B303-$B$302)+12))</f>
        <v>154361030</v>
      </c>
      <c r="EH303" s="43">
        <f>SUM(INDEX(EH$4:EH$183,12*($B303-$B$302)+1):INDEX(EH$4:EH$183,12*($B303-$B$302)+12))</f>
        <v>154088516</v>
      </c>
      <c r="EI303" s="43">
        <f>SUM(INDEX(EI$4:EI$183,12*($B303-$B$302)+1):INDEX(EI$4:EI$183,12*($B303-$B$302)+12))</f>
        <v>-21800</v>
      </c>
      <c r="EJ303" s="43">
        <f>SUM(INDEX(EJ$4:EJ$183,12*($B303-$B$302)+1):INDEX(EJ$4:EJ$183,12*($B303-$B$302)+12))</f>
        <v>294314</v>
      </c>
      <c r="EK303" s="43">
        <f>SUM(INDEX(EK$4:EK$183,12*($B303-$B$302)+1):INDEX(EK$4:EK$183,12*($B303-$B$302)+12))</f>
        <v>391184730</v>
      </c>
      <c r="EL303" s="43">
        <f>SUM(INDEX(EL$4:EL$183,12*($B303-$B$302)+1):INDEX(EL$4:EL$183,12*($B303-$B$302)+12))</f>
        <v>19642779</v>
      </c>
      <c r="EM303" s="43">
        <f>SUM(INDEX(EM$4:EM$183,12*($B303-$B$302)+1):INDEX(EM$4:EM$183,12*($B303-$B$302)+12))</f>
        <v>16959184</v>
      </c>
      <c r="EN303" s="43">
        <f>SUM(INDEX(EN$4:EN$183,12*($B303-$B$302)+1):INDEX(EN$4:EN$183,12*($B303-$B$302)+12))</f>
        <v>195319001</v>
      </c>
      <c r="EO303" s="43">
        <f>SUM(INDEX(EO$4:EO$183,12*($B303-$B$302)+1):INDEX(EO$4:EO$183,12*($B303-$B$302)+12))</f>
        <v>28680006</v>
      </c>
      <c r="EP303" s="43">
        <f>SUM(INDEX(EP$4:EP$183,12*($B303-$B$302)+1):INDEX(EP$4:EP$183,12*($B303-$B$302)+12))</f>
        <v>9456182</v>
      </c>
      <c r="EQ303" s="43">
        <f>SUM(INDEX(EQ$4:EQ$183,12*($B303-$B$302)+1):INDEX(EQ$4:EQ$183,12*($B303-$B$302)+12))</f>
        <v>1098188</v>
      </c>
      <c r="ER303" s="43">
        <f>SUM(INDEX(ER$4:ER$183,12*($B303-$B$302)+1):INDEX(ER$4:ER$183,12*($B303-$B$302)+12))</f>
        <v>169993</v>
      </c>
      <c r="ES303" s="43">
        <f>SUM(INDEX(ES$4:ES$183,12*($B303-$B$302)+1):INDEX(ES$4:ES$183,12*($B303-$B$302)+12))</f>
        <v>11798351</v>
      </c>
      <c r="ET303" s="43">
        <f>SUM(INDEX(ET$4:ET$183,12*($B303-$B$302)+1):INDEX(ET$4:ET$183,12*($B303-$B$302)+12))</f>
        <v>6157292</v>
      </c>
      <c r="EU303" s="43">
        <f>SUM(INDEX(EU$4:EU$183,12*($B303-$B$302)+1):INDEX(EU$4:EU$183,12*($B303-$B$302)+12))</f>
        <v>53254572</v>
      </c>
      <c r="EV303" s="43">
        <f>SUM(INDEX(EV$4:EV$183,12*($B303-$B$302)+1):INDEX(EV$4:EV$183,12*($B303-$B$302)+12))</f>
        <v>20988448</v>
      </c>
      <c r="EW303" s="43">
        <f>SUM(INDEX(EW$4:EW$183,12*($B303-$B$302)+1):INDEX(EW$4:EW$183,12*($B303-$B$302)+12))</f>
        <v>425182441</v>
      </c>
      <c r="EX303" s="43">
        <f>SUM(INDEX(EX$4:EX$183,12*($B303-$B$302)+1):INDEX(EX$4:EX$183,12*($B303-$B$302)+12))</f>
        <v>3712378</v>
      </c>
      <c r="EY303" s="43">
        <f>SUM(INDEX(EY$4:EY$183,12*($B303-$B$302)+1):INDEX(EY$4:EY$183,12*($B303-$B$302)+12))</f>
        <v>4600110</v>
      </c>
      <c r="EZ303" s="43">
        <f>SUM(INDEX(EZ$4:EZ$183,12*($B303-$B$302)+1):INDEX(EZ$4:EZ$183,12*($B303-$B$302)+12))</f>
        <v>277501071</v>
      </c>
      <c r="FA303" s="43">
        <f>SUM(INDEX(FA$4:FA$183,12*($B303-$B$302)+1):INDEX(FA$4:FA$183,12*($B303-$B$302)+12))</f>
        <v>139368882</v>
      </c>
      <c r="FB303" s="43">
        <f>SUM(INDEX(FB$4:FB$183,12*($B303-$B$302)+1):INDEX(FB$4:FB$183,12*($B303-$B$302)+12))</f>
        <v>17656845</v>
      </c>
      <c r="FC303" s="43">
        <f>SUM(INDEX(FC$4:FC$183,12*($B303-$B$302)+1):INDEX(FC$4:FC$183,12*($B303-$B$302)+12))</f>
        <v>788022</v>
      </c>
      <c r="FD303" s="43">
        <f>SUM(INDEX(FD$4:FD$183,12*($B303-$B$302)+1):INDEX(FD$4:FD$183,12*($B303-$B$302)+12))</f>
        <v>2564424</v>
      </c>
      <c r="FE303" s="43">
        <f>SUM(INDEX(FE$4:FE$183,12*($B303-$B$302)+1):INDEX(FE$4:FE$183,12*($B303-$B$302)+12))</f>
        <v>0</v>
      </c>
      <c r="FF303" s="43">
        <f>SUM(INDEX(FF$4:FF$183,12*($B303-$B$302)+1):INDEX(FF$4:FF$183,12*($B303-$B$302)+12))</f>
        <v>1830228396</v>
      </c>
      <c r="FG303" s="43">
        <f>SUM(INDEX(FG$4:FG$183,12*($B303-$B$302)+1):INDEX(FG$4:FG$183,12*($B303-$B$302)+12))</f>
        <v>1868797183</v>
      </c>
      <c r="FH303" s="43">
        <f>SUM(INDEX(FH$4:FH$183,12*($B303-$B$302)+1):INDEX(FH$4:FH$183,12*($B303-$B$302)+12))</f>
        <v>22396933</v>
      </c>
      <c r="FI303" s="43">
        <f>SUM(INDEX(FI$4:FI$183,12*($B303-$B$302)+1):INDEX(FI$4:FI$183,12*($B303-$B$302)+12))</f>
        <v>1699461129</v>
      </c>
      <c r="FJ303" s="43">
        <f>SUM(INDEX(FJ$4:FJ$183,12*($B303-$B$302)+1):INDEX(FJ$4:FJ$183,12*($B303-$B$302)+12))</f>
        <v>130723443</v>
      </c>
      <c r="FK303" s="43">
        <f>SUM(INDEX(FK$4:FK$183,12*($B303-$B$302)+1):INDEX(FK$4:FK$183,12*($B303-$B$302)+12))</f>
        <v>21612752</v>
      </c>
      <c r="FL303" s="43">
        <f>SUM(INDEX(FL$4:FL$183,12*($B303-$B$302)+1):INDEX(FL$4:FL$183,12*($B303-$B$302)+12))</f>
        <v>-209400</v>
      </c>
      <c r="FM303" s="43">
        <f>SUM(INDEX(FM$4:FM$183,12*($B303-$B$302)+1):INDEX(FM$4:FM$183,12*($B303-$B$302)+12))</f>
        <v>0</v>
      </c>
      <c r="FN303" s="43">
        <f>SUM(INDEX(FN$4:FN$183,12*($B303-$B$302)+1):INDEX(FN$4:FN$183,12*($B303-$B$302)+12))</f>
        <v>129410</v>
      </c>
      <c r="FO303" s="43">
        <f>SUM(INDEX(FO$4:FO$183,12*($B303-$B$302)+1):INDEX(FO$4:FO$183,12*($B303-$B$302)+12))</f>
        <v>109190681</v>
      </c>
      <c r="FP303" s="43">
        <f>SUM(INDEX(FP$4:FP$183,12*($B303-$B$302)+1):INDEX(FP$4:FP$183,12*($B303-$B$302)+12))</f>
        <v>16215678</v>
      </c>
      <c r="FQ303" s="43">
        <f>SUM(INDEX(FQ$4:FQ$183,12*($B303-$B$302)+1):INDEX(FQ$4:FQ$183,12*($B303-$B$302)+12))</f>
        <v>0</v>
      </c>
      <c r="FR303" s="43">
        <f>SUM(INDEX(FR$4:FR$183,12*($B303-$B$302)+1):INDEX(FR$4:FR$183,12*($B303-$B$302)+12))</f>
        <v>4686737495</v>
      </c>
      <c r="FS303" s="43">
        <f>SUM(INDEX(FS$4:FS$183,12*($B303-$B$302)+1):INDEX(FS$4:FS$183,12*($B303-$B$302)+12))</f>
        <v>732432977</v>
      </c>
      <c r="FT303" s="43">
        <f>SUM(INDEX(FT$4:FT$183,12*($B303-$B$302)+1):INDEX(FT$4:FT$183,12*($B303-$B$302)+12))</f>
        <v>1445831</v>
      </c>
      <c r="FU303" s="43">
        <f>SUM(INDEX(FU$4:FU$183,12*($B303-$B$302)+1):INDEX(FU$4:FU$183,12*($B303-$B$302)+12))</f>
        <v>40772813</v>
      </c>
      <c r="FV303" s="43">
        <f>SUM(INDEX(FV$4:FV$183,12*($B303-$B$302)+1):INDEX(FV$4:FV$183,12*($B303-$B$302)+12))</f>
        <v>335512355</v>
      </c>
      <c r="FW303" s="43">
        <f>SUM(INDEX(FW$4:FW$183,12*($B303-$B$302)+1):INDEX(FW$4:FW$183,12*($B303-$B$302)+12))</f>
        <v>1870111</v>
      </c>
      <c r="FX303" s="43">
        <f>SUM(INDEX(FX$4:FX$183,12*($B303-$B$302)+1):INDEX(FX$4:FX$183,12*($B303-$B$302)+12))</f>
        <v>333642244</v>
      </c>
      <c r="FY303" s="43">
        <f>SUM(INDEX(FY$4:FY$183,12*($B303-$B$302)+1):INDEX(FY$4:FY$183,12*($B303-$B$302)+12))</f>
        <v>1484700</v>
      </c>
      <c r="FZ303" s="43">
        <f>SUM(INDEX(FZ$4:FZ$183,12*($B303-$B$302)+1):INDEX(FZ$4:FZ$183,12*($B303-$B$302)+12))</f>
        <v>3531519</v>
      </c>
      <c r="GA303" s="43">
        <f>SUM(INDEX(GA$4:GA$183,12*($B303-$B$302)+1):INDEX(GA$4:GA$183,12*($B303-$B$302)+12))</f>
        <v>284438759</v>
      </c>
      <c r="GB303" s="43">
        <f>SUM(INDEX(GB$4:GB$183,12*($B303-$B$302)+1):INDEX(GB$4:GB$183,12*($B303-$B$302)+12))</f>
        <v>65247000</v>
      </c>
      <c r="GC303" s="43">
        <f>SUM(INDEX(GC$4:GC$183,12*($B303-$B$302)+1):INDEX(GC$4:GC$183,12*($B303-$B$302)+12))</f>
        <v>21092560</v>
      </c>
      <c r="GD303" s="43">
        <f>SUM(INDEX(GD$4:GD$183,12*($B303-$B$302)+1):INDEX(GD$4:GD$183,12*($B303-$B$302)+12))</f>
        <v>0</v>
      </c>
      <c r="GE303" s="43">
        <f>SUM(INDEX(GE$4:GE$183,12*($B303-$B$302)+1):INDEX(GE$4:GE$183,12*($B303-$B$302)+12))</f>
        <v>21092560</v>
      </c>
      <c r="GF303" s="43">
        <f>SUM(INDEX(GF$4:GF$183,12*($B303-$B$302)+1):INDEX(GF$4:GF$183,12*($B303-$B$302)+12))</f>
        <v>0</v>
      </c>
      <c r="GG303" s="43">
        <f>SUM(INDEX(GG$4:GG$183,12*($B303-$B$302)+1):INDEX(GG$4:GG$183,12*($B303-$B$302)+12))</f>
        <v>3729358</v>
      </c>
      <c r="GH303" s="43">
        <f>SUM(INDEX(GH$4:GH$183,12*($B303-$B$302)+1):INDEX(GH$4:GH$183,12*($B303-$B$302)+12))</f>
        <v>98346580</v>
      </c>
      <c r="GI303" s="43">
        <f>SUM(INDEX(GI$4:GI$183,12*($B303-$B$302)+1):INDEX(GI$4:GI$183,12*($B303-$B$302)+12))</f>
        <v>1550279620</v>
      </c>
      <c r="GJ303" s="43">
        <f>SUM(INDEX(GJ$4:GJ$183,12*($B303-$B$302)+1):INDEX(GJ$4:GJ$183,12*($B303-$B$302)+12))</f>
        <v>1008921480</v>
      </c>
      <c r="GK303" s="43">
        <f>SUM(INDEX(GK$4:GK$183,12*($B303-$B$302)+1):INDEX(GK$4:GK$183,12*($B303-$B$302)+12))</f>
        <v>541358140</v>
      </c>
      <c r="GL303" s="43">
        <f>SUM(INDEX(GL$4:GL$183,12*($B303-$B$302)+1):INDEX(GL$4:GL$183,12*($B303-$B$302)+12))</f>
        <v>2280856400</v>
      </c>
      <c r="GM303" s="43">
        <f>SUM(INDEX(GM$4:GM$183,12*($B303-$B$302)+1):INDEX(GM$4:GM$183,12*($B303-$B$302)+12))</f>
        <v>40969475</v>
      </c>
      <c r="GN303" s="43">
        <f>SUM(INDEX(GN$4:GN$183,12*($B303-$B$302)+1):INDEX(GN$4:GN$183,12*($B303-$B$302)+12))</f>
        <v>21575607</v>
      </c>
      <c r="GO303" s="43">
        <f>SUM(INDEX(GO$4:GO$183,12*($B303-$B$302)+1):INDEX(GO$4:GO$183,12*($B303-$B$302)+12))</f>
        <v>30170573</v>
      </c>
      <c r="GP303" s="43">
        <f>SUM(INDEX(GP$4:GP$183,12*($B303-$B$302)+1):INDEX(GP$4:GP$183,12*($B303-$B$302)+12))</f>
        <v>533879579</v>
      </c>
      <c r="GQ303" s="43">
        <f>SUM(INDEX(GQ$4:GQ$183,12*($B303-$B$302)+1):INDEX(GQ$4:GQ$183,12*($B303-$B$302)+12))</f>
        <v>137284116</v>
      </c>
      <c r="GR303" s="43">
        <f>SUM(INDEX(GR$4:GR$183,12*($B303-$B$302)+1):INDEX(GR$4:GR$183,12*($B303-$B$302)+12))</f>
        <v>4242004</v>
      </c>
      <c r="GS303" s="43">
        <f>SUM(INDEX(GS$4:GS$183,12*($B303-$B$302)+1):INDEX(GS$4:GS$183,12*($B303-$B$302)+12))</f>
        <v>725391151</v>
      </c>
      <c r="GT303" s="43">
        <f>SUM(INDEX(GT$4:GT$183,12*($B303-$B$302)+1):INDEX(GT$4:GT$183,12*($B303-$B$302)+12))</f>
        <v>787343895</v>
      </c>
      <c r="GU303" s="43">
        <f>SUM(INDEX(GU$4:GU$183,12*($B303-$B$302)+1):INDEX(GU$4:GU$183,12*($B303-$B$302)+12))</f>
        <v>64278495930</v>
      </c>
      <c r="GV303" s="43">
        <f>SUM(INDEX(GV$4:GV$183,12*($B303-$B$302)+1):INDEX(GV$4:GV$183,12*($B303-$B$302)+12))</f>
        <v>350446000</v>
      </c>
      <c r="GW303" s="43">
        <f>SUM(INDEX(GW$4:GW$183,12*($B303-$B$302)+1):INDEX(GW$4:GW$183,12*($B303-$B$302)+12))</f>
        <v>3446825</v>
      </c>
      <c r="GX303" s="43">
        <f>SUM(INDEX(GX$4:GX$183,12*($B303-$B$302)+1):INDEX(GX$4:GX$183,12*($B303-$B$302)+12))</f>
        <v>0</v>
      </c>
      <c r="GY303" s="43">
        <f>SUM(INDEX(GY$4:GY$183,12*($B303-$B$302)+1):INDEX(GY$4:GY$183,12*($B303-$B$302)+12))</f>
        <v>2907032020</v>
      </c>
      <c r="GZ303" s="43">
        <f>SUM(INDEX(GZ$4:GZ$183,12*($B303-$B$302)+1):INDEX(GZ$4:GZ$183,12*($B303-$B$302)+12))</f>
        <v>10671522516</v>
      </c>
      <c r="HA303" s="43">
        <f>SUM(INDEX(HA$4:HA$183,12*($B303-$B$302)+1):INDEX(HA$4:HA$183,12*($B303-$B$302)+12))</f>
        <v>264373</v>
      </c>
      <c r="HB303" s="43">
        <f>SUM(INDEX(HB$4:HB$183,12*($B303-$B$302)+1):INDEX(HB$4:HB$183,12*($B303-$B$302)+12))</f>
        <v>41293629522</v>
      </c>
      <c r="HC303" s="43">
        <f>SUM(INDEX(HC$4:HC$183,12*($B303-$B$302)+1):INDEX(HC$4:HC$183,12*($B303-$B$302)+12))</f>
        <v>0</v>
      </c>
      <c r="HD303" s="43">
        <f>SUM(INDEX(HD$4:HD$183,12*($B303-$B$302)+1):INDEX(HD$4:HD$183,12*($B303-$B$302)+12))</f>
        <v>9052154674</v>
      </c>
      <c r="HE303" s="43">
        <f>SUM(INDEX(HE$4:HE$183,12*($B303-$B$302)+1):INDEX(HE$4:HE$183,12*($B303-$B$302)+12))</f>
        <v>0</v>
      </c>
      <c r="HF303" s="43">
        <f>SUM(INDEX(HF$4:HF$183,12*($B303-$B$302)+1):INDEX(HF$4:HF$183,12*($B303-$B$302)+12))</f>
        <v>0</v>
      </c>
      <c r="HG303" s="43">
        <f>SUM(INDEX(HG$4:HG$183,12*($B303-$B$302)+1):INDEX(HG$4:HG$183,12*($B303-$B$302)+12))</f>
        <v>0</v>
      </c>
      <c r="HH303" s="43">
        <f>SUM(INDEX(HH$4:HH$183,12*($B303-$B$302)+1):INDEX(HH$4:HH$183,12*($B303-$B$302)+12))</f>
        <v>0</v>
      </c>
      <c r="HI303" s="43">
        <f>SUM(INDEX(HI$4:HI$183,12*($B303-$B$302)+1):INDEX(HI$4:HI$183,12*($B303-$B$302)+12))</f>
        <v>0</v>
      </c>
      <c r="HJ303" s="43">
        <f>SUM(INDEX(HJ$4:HJ$183,12*($B303-$B$302)+1):INDEX(HJ$4:HJ$183,12*($B303-$B$302)+12))</f>
        <v>0</v>
      </c>
      <c r="HK303" s="43">
        <f>SUM(INDEX(HK$4:HK$183,12*($B303-$B$302)+1):INDEX(HK$4:HK$183,12*($B303-$B$302)+12))</f>
        <v>0</v>
      </c>
      <c r="HL303" s="43">
        <f>SUM(INDEX(HL$4:HL$183,12*($B303-$B$302)+1):INDEX(HL$4:HL$183,12*($B303-$B$302)+12))</f>
        <v>0</v>
      </c>
      <c r="HM303" s="43">
        <f>SUM(INDEX(HM$4:HM$183,12*($B303-$B$302)+1):INDEX(HM$4:HM$183,12*($B303-$B$302)+12))</f>
        <v>0</v>
      </c>
      <c r="HN303" s="43">
        <f>SUM(INDEX(HN$4:HN$183,12*($B303-$B$302)+1):INDEX(HN$4:HN$183,12*($B303-$B$302)+12))</f>
        <v>0</v>
      </c>
      <c r="HO303" s="43">
        <f>SUM(INDEX(HO$4:HO$183,12*($B303-$B$302)+1):INDEX(HO$4:HO$183,12*($B303-$B$302)+12))</f>
        <v>0</v>
      </c>
      <c r="HP303" s="43">
        <f>SUM(INDEX(HP$4:HP$183,12*($B303-$B$302)+1):INDEX(HP$4:HP$183,12*($B303-$B$302)+12))</f>
        <v>221526044</v>
      </c>
      <c r="HQ303" s="43">
        <f>SUM(INDEX(HQ$4:HQ$183,12*($B303-$B$302)+1):INDEX(HQ$4:HQ$183,12*($B303-$B$302)+12))</f>
        <v>42925521</v>
      </c>
      <c r="HR303" s="43">
        <f>SUM(INDEX(HR$4:HR$183,12*($B303-$B$302)+1):INDEX(HR$4:HR$183,12*($B303-$B$302)+12))</f>
        <v>71214062</v>
      </c>
      <c r="HS303" s="43">
        <f>SUM(INDEX(HS$4:HS$183,12*($B303-$B$302)+1):INDEX(HS$4:HS$183,12*($B303-$B$302)+12))</f>
        <v>107386461</v>
      </c>
      <c r="HT303" s="43">
        <f>SUM(INDEX(HT$4:HT$183,12*($B303-$B$302)+1):INDEX(HT$4:HT$183,12*($B303-$B$302)+12))</f>
        <v>0</v>
      </c>
      <c r="HU303" s="43">
        <f>SUM(INDEX(HU$4:HU$183,12*($B303-$B$302)+1):INDEX(HU$4:HU$183,12*($B303-$B$302)+12))</f>
        <v>0</v>
      </c>
      <c r="HV303" s="43">
        <f>SUM(INDEX(HV$4:HV$183,12*($B303-$B$302)+1):INDEX(HV$4:HV$183,12*($B303-$B$302)+12))</f>
        <v>0</v>
      </c>
      <c r="HW303" s="43">
        <f>SUM(INDEX(HW$4:HW$183,12*($B303-$B$302)+1):INDEX(HW$4:HW$183,12*($B303-$B$302)+12))</f>
        <v>0</v>
      </c>
      <c r="HX303" s="43">
        <f>SUM(INDEX(HX$4:HX$183,12*($B303-$B$302)+1):INDEX(HX$4:HX$183,12*($B303-$B$302)+12))</f>
        <v>0</v>
      </c>
      <c r="HY303" s="43">
        <f>SUM(INDEX(HY$4:HY$183,12*($B303-$B$302)+1):INDEX(HY$4:HY$183,12*($B303-$B$302)+12))</f>
        <v>0</v>
      </c>
      <c r="HZ303" s="43">
        <f>SUM(INDEX(HZ$4:HZ$183,12*($B303-$B$302)+1):INDEX(HZ$4:HZ$183,12*($B303-$B$302)+12))</f>
        <v>423373255304</v>
      </c>
      <c r="IA303" s="43">
        <f>SUM(INDEX(IA$4:IA$183,12*($B303-$B$302)+1):INDEX(IA$4:IA$183,12*($B303-$B$302)+12))</f>
        <v>398354238084</v>
      </c>
      <c r="IB303" s="43">
        <f>SUM(INDEX(IB$4:IB$183,12*($B303-$B$302)+1):INDEX(IB$4:IB$183,12*($B303-$B$302)+12))</f>
        <v>398354238084</v>
      </c>
      <c r="IC303" s="43">
        <f>SUM(INDEX(IC$4:IC$183,12*($B303-$B$302)+1):INDEX(IC$4:IC$183,12*($B303-$B$302)+12))</f>
        <v>38702825356</v>
      </c>
      <c r="ID303" s="43">
        <f>SUM(INDEX(ID$4:ID$183,12*($B303-$B$302)+1):INDEX(ID$4:ID$183,12*($B303-$B$302)+12))</f>
        <v>0</v>
      </c>
      <c r="IE303" s="43">
        <f>SUM(INDEX(IE$4:IE$183,12*($B303-$B$302)+1):INDEX(IE$4:IE$183,12*($B303-$B$302)+12))</f>
        <v>0</v>
      </c>
      <c r="IF303" s="43">
        <f>SUM(INDEX(IF$4:IF$183,12*($B303-$B$302)+1):INDEX(IF$4:IF$183,12*($B303-$B$302)+12))</f>
        <v>0</v>
      </c>
      <c r="IG303" s="43">
        <f>SUM(INDEX(IG$4:IG$183,12*($B303-$B$302)+1):INDEX(IG$4:IG$183,12*($B303-$B$302)+12))</f>
        <v>301521333401</v>
      </c>
      <c r="IH303" s="43">
        <f>SUM(INDEX(IH$4:IH$183,12*($B303-$B$302)+1):INDEX(IH$4:IH$183,12*($B303-$B$302)+12))</f>
        <v>249843844500</v>
      </c>
      <c r="II303" s="43">
        <f>SUM(INDEX(II$4:II$183,12*($B303-$B$302)+1):INDEX(II$4:II$183,12*($B303-$B$302)+12))</f>
        <v>38232206748</v>
      </c>
      <c r="IJ303" s="43">
        <f>SUM(INDEX(IJ$4:IJ$183,12*($B303-$B$302)+1):INDEX(IJ$4:IJ$183,12*($B303-$B$302)+12))</f>
        <v>13445282153</v>
      </c>
      <c r="IK303" s="43">
        <f>SUM(INDEX(IK$4:IK$183,12*($B303-$B$302)+1):INDEX(IK$4:IK$183,12*($B303-$B$302)+12))</f>
        <v>0</v>
      </c>
      <c r="IL303" s="43">
        <f>SUM(INDEX(IL$4:IL$183,12*($B303-$B$302)+1):INDEX(IL$4:IL$183,12*($B303-$B$302)+12))</f>
        <v>42376919090</v>
      </c>
      <c r="IM303" s="43">
        <f>SUM(INDEX(IM$4:IM$183,12*($B303-$B$302)+1):INDEX(IM$4:IM$183,12*($B303-$B$302)+12))</f>
        <v>19305040919</v>
      </c>
      <c r="IN303" s="43">
        <f>SUM(INDEX(IN$4:IN$183,12*($B303-$B$302)+1):INDEX(IN$4:IN$183,12*($B303-$B$302)+12))</f>
        <v>1883418626</v>
      </c>
      <c r="IO303" s="43">
        <f>SUM(INDEX(IO$4:IO$183,12*($B303-$B$302)+1):INDEX(IO$4:IO$183,12*($B303-$B$302)+12))</f>
        <v>1412563970</v>
      </c>
      <c r="IP303" s="43">
        <f>SUM(INDEX(IP$4:IP$183,12*($B303-$B$302)+1):INDEX(IP$4:IP$183,12*($B303-$B$302)+12))</f>
        <v>19775895575</v>
      </c>
      <c r="IQ303" s="43">
        <f>SUM(INDEX(IQ$4:IQ$183,12*($B303-$B$302)+1):INDEX(IQ$4:IQ$183,12*($B303-$B$302)+12))</f>
        <v>3445709143</v>
      </c>
      <c r="IR303" s="43">
        <f>SUM(INDEX(IR$4:IR$183,12*($B303-$B$302)+1):INDEX(IR$4:IR$183,12*($B303-$B$302)+12))</f>
        <v>1569711943</v>
      </c>
      <c r="IS303" s="43">
        <f>SUM(INDEX(IS$4:IS$183,12*($B303-$B$302)+1):INDEX(IS$4:IS$183,12*($B303-$B$302)+12))</f>
        <v>153142629</v>
      </c>
      <c r="IT303" s="43">
        <f>SUM(INDEX(IT$4:IT$183,12*($B303-$B$302)+1):INDEX(IT$4:IT$183,12*($B303-$B$302)+12))</f>
        <v>114856971</v>
      </c>
      <c r="IU303" s="43">
        <f>SUM(INDEX(IU$4:IU$183,12*($B303-$B$302)+1):INDEX(IU$4:IU$183,12*($B303-$B$302)+12))</f>
        <v>1607997600</v>
      </c>
      <c r="IV303" s="43">
        <f>SUM(INDEX(IV$4:IV$183,12*($B303-$B$302)+1):INDEX(IV$4:IV$183,12*($B303-$B$302)+12))</f>
        <v>1442569414</v>
      </c>
      <c r="IW303" s="43">
        <f>SUM(INDEX(IW$4:IW$183,12*($B303-$B$302)+1):INDEX(IW$4:IW$183,12*($B303-$B$302)+12))</f>
        <v>117296744</v>
      </c>
      <c r="IX303" s="43">
        <f>SUM(INDEX(IX$4:IX$183,12*($B303-$B$302)+1):INDEX(IX$4:IX$183,12*($B303-$B$302)+12))</f>
        <v>6456428932</v>
      </c>
      <c r="IY303" s="43">
        <f>SUM(INDEX(IY$4:IY$183,12*($B303-$B$302)+1):INDEX(IY$4:IY$183,12*($B303-$B$302)+12))</f>
        <v>0</v>
      </c>
      <c r="IZ303" s="43">
        <f>SUM(INDEX(IZ$4:IZ$183,12*($B303-$B$302)+1):INDEX(IZ$4:IZ$183,12*($B303-$B$302)+12))</f>
        <v>0</v>
      </c>
      <c r="JA303" s="43">
        <f>SUM(INDEX(JA$4:JA$183,12*($B303-$B$302)+1):INDEX(JA$4:JA$183,12*($B303-$B$302)+12))</f>
        <v>3327571004</v>
      </c>
      <c r="JB303" s="43">
        <f>SUM(INDEX(JB$4:JB$183,12*($B303-$B$302)+1):INDEX(JB$4:JB$183,12*($B303-$B$302)+12))</f>
        <v>963585000</v>
      </c>
      <c r="JC303" s="43">
        <f>SUM(INDEX(JC$4:JC$183,12*($B303-$B$302)+1):INDEX(JC$4:JC$183,12*($B303-$B$302)+12))</f>
        <v>0</v>
      </c>
      <c r="JD303" s="43">
        <f>SUM(INDEX(JD$4:JD$183,12*($B303-$B$302)+1):INDEX(JD$4:JD$183,12*($B303-$B$302)+12))</f>
        <v>0</v>
      </c>
      <c r="JE303" s="43">
        <f>SUM(INDEX(JE$4:JE$183,12*($B303-$B$302)+1):INDEX(JE$4:JE$183,12*($B303-$B$302)+12))</f>
        <v>0</v>
      </c>
      <c r="JF303" s="43">
        <f>SUM(INDEX(JF$4:JF$183,12*($B303-$B$302)+1):INDEX(JF$4:JF$183,12*($B303-$B$302)+12))</f>
        <v>0</v>
      </c>
      <c r="JG303" s="43">
        <f>SUM(INDEX(JG$4:JG$183,12*($B303-$B$302)+1):INDEX(JG$4:JG$183,12*($B303-$B$302)+12))</f>
        <v>0</v>
      </c>
      <c r="JH303" s="43">
        <f>SUM(INDEX(JH$4:JH$183,12*($B303-$B$302)+1):INDEX(JH$4:JH$183,12*($B303-$B$302)+12))</f>
        <v>0</v>
      </c>
      <c r="JI303" s="43">
        <f>SUM(INDEX(JI$4:JI$183,12*($B303-$B$302)+1):INDEX(JI$4:JI$183,12*($B303-$B$302)+12))</f>
        <v>0</v>
      </c>
      <c r="JJ303" s="43">
        <f>SUM(INDEX(JJ$4:JJ$183,12*($B303-$B$302)+1):INDEX(JJ$4:JJ$183,12*($B303-$B$302)+12))</f>
        <v>0</v>
      </c>
      <c r="JK303" s="43">
        <f>SUM(INDEX(JK$4:JK$183,12*($B303-$B$302)+1):INDEX(JK$4:JK$183,12*($B303-$B$302)+12))</f>
        <v>0</v>
      </c>
      <c r="JL303" s="43">
        <f>SUM(INDEX(JL$4:JL$183,12*($B303-$B$302)+1):INDEX(JL$4:JL$183,12*($B303-$B$302)+12))</f>
        <v>0</v>
      </c>
      <c r="JM303" s="43">
        <f>SUM(INDEX(JM$4:JM$183,12*($B303-$B$302)+1):INDEX(JM$4:JM$183,12*($B303-$B$302)+12))</f>
        <v>14000000</v>
      </c>
      <c r="JN303" s="43">
        <f>SUM(INDEX(JN$4:JN$183,12*($B303-$B$302)+1):INDEX(JN$4:JN$183,12*($B303-$B$302)+12))</f>
        <v>0</v>
      </c>
      <c r="JO303" s="43">
        <f>SUM(INDEX(JO$4:JO$183,12*($B303-$B$302)+1):INDEX(JO$4:JO$183,12*($B303-$B$302)+12))</f>
        <v>14520679102</v>
      </c>
      <c r="JP303" s="43">
        <f>SUM(INDEX(JP$4:JP$183,12*($B303-$B$302)+1):INDEX(JP$4:JP$183,12*($B303-$B$302)+12))</f>
        <v>9980103184</v>
      </c>
      <c r="JQ303" s="43">
        <f>SUM(INDEX(JQ$4:JQ$183,12*($B303-$B$302)+1):INDEX(JQ$4:JQ$183,12*($B303-$B$302)+12))</f>
        <v>136486425</v>
      </c>
      <c r="JR303" s="43">
        <f>SUM(INDEX(JR$4:JR$183,12*($B303-$B$302)+1):INDEX(JR$4:JR$183,12*($B303-$B$302)+12))</f>
        <v>5476164440</v>
      </c>
      <c r="JS303" s="43">
        <f>SUM(INDEX(JS$4:JS$183,12*($B303-$B$302)+1):INDEX(JS$4:JS$183,12*($B303-$B$302)+12))</f>
        <v>0</v>
      </c>
      <c r="JT303" s="43">
        <f>SUM(INDEX(JT$4:JT$183,12*($B303-$B$302)+1):INDEX(JT$4:JT$183,12*($B303-$B$302)+12))</f>
        <v>0</v>
      </c>
      <c r="JU303" s="43">
        <f>SUM(INDEX(JU$4:JU$183,12*($B303-$B$302)+1):INDEX(JU$4:JU$183,12*($B303-$B$302)+12))</f>
        <v>0</v>
      </c>
      <c r="JV303" s="43">
        <f>SUM(INDEX(JV$4:JV$183,12*($B303-$B$302)+1):INDEX(JV$4:JV$183,12*($B303-$B$302)+12))</f>
        <v>1127746920</v>
      </c>
      <c r="JW303" s="43">
        <f>SUM(INDEX(JW$4:JW$183,12*($B303-$B$302)+1):INDEX(JW$4:JW$183,12*($B303-$B$302)+12))</f>
        <v>1030866000</v>
      </c>
      <c r="JX303" s="43">
        <f>SUM(INDEX(JX$4:JX$183,12*($B303-$B$302)+1):INDEX(JX$4:JX$183,12*($B303-$B$302)+12))</f>
        <v>549455068</v>
      </c>
      <c r="JY303" s="43">
        <f>SUM(INDEX(JY$4:JY$183,12*($B303-$B$302)+1):INDEX(JY$4:JY$183,12*($B303-$B$302)+12))</f>
        <v>692334546</v>
      </c>
      <c r="JZ303" s="43">
        <f>SUM(INDEX(JZ$4:JZ$183,12*($B303-$B$302)+1):INDEX(JZ$4:JZ$183,12*($B303-$B$302)+12))</f>
        <v>0</v>
      </c>
      <c r="KA303" s="43">
        <f>SUM(INDEX(KA$4:KA$183,12*($B303-$B$302)+1):INDEX(KA$4:KA$183,12*($B303-$B$302)+12))</f>
        <v>0</v>
      </c>
      <c r="KB303" s="43">
        <f>SUM(INDEX(KB$4:KB$183,12*($B303-$B$302)+1):INDEX(KB$4:KB$183,12*($B303-$B$302)+12))</f>
        <v>112000000</v>
      </c>
      <c r="KC303" s="43">
        <f>SUM(INDEX(KC$4:KC$183,12*($B303-$B$302)+1):INDEX(KC$4:KC$183,12*($B303-$B$302)+12))</f>
        <v>0</v>
      </c>
      <c r="KD303" s="43">
        <f>SUM(INDEX(KD$4:KD$183,12*($B303-$B$302)+1):INDEX(KD$4:KD$183,12*($B303-$B$302)+12))</f>
        <v>0</v>
      </c>
      <c r="KE303" s="43">
        <f>SUM(INDEX(KE$4:KE$183,12*($B303-$B$302)+1):INDEX(KE$4:KE$183,12*($B303-$B$302)+12))</f>
        <v>0</v>
      </c>
      <c r="KF303" s="43">
        <f>SUM(INDEX(KF$4:KF$183,12*($B303-$B$302)+1):INDEX(KF$4:KF$183,12*($B303-$B$302)+12))</f>
        <v>0</v>
      </c>
      <c r="KG303" s="43">
        <f>SUM(INDEX(KG$4:KG$183,12*($B303-$B$302)+1):INDEX(KG$4:KG$183,12*($B303-$B$302)+12))</f>
        <v>0</v>
      </c>
      <c r="KH303" s="43">
        <f>SUM(INDEX(KH$4:KH$183,12*($B303-$B$302)+1):INDEX(KH$4:KH$183,12*($B303-$B$302)+12))</f>
        <v>0</v>
      </c>
      <c r="KI303" s="43">
        <f>SUM(INDEX(KI$4:KI$183,12*($B303-$B$302)+1):INDEX(KI$4:KI$183,12*($B303-$B$302)+12))</f>
        <v>0</v>
      </c>
      <c r="KJ303" s="43">
        <f>SUM(INDEX(KJ$4:KJ$183,12*($B303-$B$302)+1):INDEX(KJ$4:KJ$183,12*($B303-$B$302)+12))</f>
        <v>0</v>
      </c>
      <c r="KK303" s="43">
        <f>SUM(INDEX(KK$4:KK$183,12*($B303-$B$302)+1):INDEX(KK$4:KK$183,12*($B303-$B$302)+12))</f>
        <v>0</v>
      </c>
      <c r="KL303" s="43">
        <f>SUM(INDEX(KL$4:KL$183,12*($B303-$B$302)+1):INDEX(KL$4:KL$183,12*($B303-$B$302)+12))</f>
        <v>0</v>
      </c>
      <c r="KM303" s="43">
        <f>SUM(INDEX(KM$4:KM$183,12*($B303-$B$302)+1):INDEX(KM$4:KM$183,12*($B303-$B$302)+12))</f>
        <v>15038914036</v>
      </c>
      <c r="KN303" s="43">
        <f>SUM(INDEX(KN$4:KN$183,12*($B303-$B$302)+1):INDEX(KN$4:KN$183,12*($B303-$B$302)+12))</f>
        <v>13289938005</v>
      </c>
      <c r="KO303" s="43">
        <f>SUM(INDEX(KO$4:KO$183,12*($B303-$B$302)+1):INDEX(KO$4:KO$183,12*($B303-$B$302)+12))</f>
        <v>481160494</v>
      </c>
      <c r="KP303" s="43">
        <f>SUM(INDEX(KP$4:KP$183,12*($B303-$B$302)+1):INDEX(KP$4:KP$183,12*($B303-$B$302)+12))</f>
        <v>420885908</v>
      </c>
      <c r="KQ303" s="43">
        <f>SUM(INDEX(KQ$4:KQ$183,12*($B303-$B$302)+1):INDEX(KQ$4:KQ$183,12*($B303-$B$302)+12))</f>
        <v>41125259</v>
      </c>
      <c r="KR303" s="43">
        <f>SUM(INDEX(KR$4:KR$183,12*($B303-$B$302)+1):INDEX(KR$4:KR$183,12*($B303-$B$302)+12))</f>
        <v>16249095</v>
      </c>
      <c r="KS303" s="43">
        <f>SUM(INDEX(KS$4:KS$183,12*($B303-$B$302)+1):INDEX(KS$4:KS$183,12*($B303-$B$302)+12))</f>
        <v>30138966</v>
      </c>
      <c r="KT303" s="43">
        <f>SUM(INDEX(KT$4:KT$183,12*($B303-$B$302)+1):INDEX(KT$4:KT$183,12*($B303-$B$302)+12))</f>
        <v>38310386</v>
      </c>
      <c r="KU303" s="43">
        <f>SUM(INDEX(KU$4:KU$183,12*($B303-$B$302)+1):INDEX(KU$4:KU$183,12*($B303-$B$302)+12))</f>
        <v>1707672</v>
      </c>
      <c r="KV303" s="43">
        <f>SUM(INDEX(KV$4:KV$183,12*($B303-$B$302)+1):INDEX(KV$4:KV$183,12*($B303-$B$302)+12))</f>
        <v>557512000</v>
      </c>
      <c r="KW303" s="43">
        <f>SUM(INDEX(KW$4:KW$183,12*($B303-$B$302)+1):INDEX(KW$4:KW$183,12*($B303-$B$302)+12))</f>
        <v>0</v>
      </c>
      <c r="KX303" s="43">
        <f>SUM(INDEX(KX$4:KX$183,12*($B303-$B$302)+1):INDEX(KX$4:KX$183,12*($B303-$B$302)+12))</f>
        <v>8788911</v>
      </c>
      <c r="KY303" s="43">
        <f>SUM(INDEX(KY$4:KY$183,12*($B303-$B$302)+1):INDEX(KY$4:KY$183,12*($B303-$B$302)+12))</f>
        <v>0</v>
      </c>
      <c r="KZ303" s="43">
        <f>SUM(INDEX(KZ$4:KZ$183,12*($B303-$B$302)+1):INDEX(KZ$4:KZ$183,12*($B303-$B$302)+12))</f>
        <v>24894788</v>
      </c>
      <c r="LA303" s="43">
        <f>SUM(INDEX(LA$4:LA$183,12*($B303-$B$302)+1):INDEX(LA$4:LA$183,12*($B303-$B$302)+12))</f>
        <v>97049250</v>
      </c>
      <c r="LB303" s="43">
        <f>SUM(INDEX(LB$4:LB$183,12*($B303-$B$302)+1):INDEX(LB$4:LB$183,12*($B303-$B$302)+12))</f>
        <v>14693816</v>
      </c>
      <c r="LC303" s="43">
        <f>SUM(INDEX(LC$4:LC$183,12*($B303-$B$302)+1):INDEX(LC$4:LC$183,12*($B303-$B$302)+12))</f>
        <v>16459486</v>
      </c>
      <c r="LD303" s="43">
        <f>SUM(INDEX(LD$4:LD$183,12*($B303-$B$302)+1):INDEX(LD$4:LD$183,12*($B303-$B$302)+12))</f>
        <v>0</v>
      </c>
      <c r="LE303" s="43">
        <f>SUM(INDEX(LE$4:LE$183,12*($B303-$B$302)+1):INDEX(LE$4:LE$183,12*($B303-$B$302)+12))</f>
        <v>0</v>
      </c>
      <c r="LF303" s="43">
        <f>SUM(INDEX(LF$4:LF$183,12*($B303-$B$302)+1):INDEX(LF$4:LF$183,12*($B303-$B$302)+12))</f>
        <v>0</v>
      </c>
      <c r="LG303" s="43">
        <f>SUM(INDEX(LG$4:LG$183,12*($B303-$B$302)+1):INDEX(LG$4:LG$183,12*($B303-$B$302)+12))</f>
        <v>0</v>
      </c>
      <c r="LH303" s="43">
        <f>SUM(INDEX(LH$4:LH$183,12*($B303-$B$302)+1):INDEX(LH$4:LH$183,12*($B303-$B$302)+12))</f>
        <v>0</v>
      </c>
      <c r="LI303" s="43">
        <f>SUM(INDEX(LI$4:LI$183,12*($B303-$B$302)+1):INDEX(LI$4:LI$183,12*($B303-$B$302)+12))</f>
        <v>0</v>
      </c>
      <c r="LJ303" s="43">
        <f>SUM(INDEX(LJ$4:LJ$183,12*($B303-$B$302)+1):INDEX(LJ$4:LJ$183,12*($B303-$B$302)+12))</f>
        <v>0</v>
      </c>
      <c r="LK303" s="43">
        <f>SUM(INDEX(LK$4:LK$183,12*($B303-$B$302)+1):INDEX(LK$4:LK$183,12*($B303-$B$302)+12))</f>
        <v>0</v>
      </c>
      <c r="LL303" s="43">
        <f>SUM(INDEX(LL$4:LL$183,12*($B303-$B$302)+1):INDEX(LL$4:LL$183,12*($B303-$B$302)+12))</f>
        <v>0</v>
      </c>
      <c r="LM303" s="43">
        <f>SUM(INDEX(LM$4:LM$183,12*($B303-$B$302)+1):INDEX(LM$4:LM$183,12*($B303-$B$302)+12))</f>
        <v>0</v>
      </c>
      <c r="LN303" s="43">
        <f>SUM(INDEX(LN$4:LN$183,12*($B303-$B$302)+1):INDEX(LN$4:LN$183,12*($B303-$B$302)+12))</f>
        <v>0</v>
      </c>
      <c r="LO303" s="43">
        <f>SUM(INDEX(LO$4:LO$183,12*($B303-$B$302)+1):INDEX(LO$4:LO$183,12*($B303-$B$302)+12))</f>
        <v>0</v>
      </c>
      <c r="LP303" s="43">
        <f>SUM(INDEX(LP$4:LP$183,12*($B303-$B$302)+1):INDEX(LP$4:LP$183,12*($B303-$B$302)+12))</f>
        <v>0</v>
      </c>
      <c r="LQ303" s="43">
        <f>SUM(INDEX(LQ$4:LQ$183,12*($B303-$B$302)+1):INDEX(LQ$4:LQ$183,12*($B303-$B$302)+12))</f>
        <v>0</v>
      </c>
      <c r="LR303" s="43">
        <f>SUM(INDEX(LR$4:LR$183,12*($B303-$B$302)+1):INDEX(LR$4:LR$183,12*($B303-$B$302)+12))</f>
        <v>0</v>
      </c>
      <c r="LS303" s="43">
        <f>SUM(INDEX(LS$4:LS$183,12*($B303-$B$302)+1):INDEX(LS$4:LS$183,12*($B303-$B$302)+12))</f>
        <v>0</v>
      </c>
      <c r="LT303" s="43">
        <f>SUM(INDEX(LT$4:LT$183,12*($B303-$B$302)+1):INDEX(LT$4:LT$183,12*($B303-$B$302)+12))</f>
        <v>0</v>
      </c>
      <c r="LU303" s="43">
        <f>SUM(INDEX(LU$4:LU$183,12*($B303-$B$302)+1):INDEX(LU$4:LU$183,12*($B303-$B$302)+12))</f>
        <v>0</v>
      </c>
      <c r="LV303" s="43">
        <f>SUM(INDEX(LV$4:LV$183,12*($B303-$B$302)+1):INDEX(LV$4:LV$183,12*($B303-$B$302)+12))</f>
        <v>0</v>
      </c>
      <c r="LW303" s="43">
        <f>SUM(INDEX(LW$4:LW$183,12*($B303-$B$302)+1):INDEX(LW$4:LW$183,12*($B303-$B$302)+12))</f>
        <v>0</v>
      </c>
      <c r="LX303" s="43">
        <f>SUM(INDEX(LX$4:LX$183,12*($B303-$B$302)+1):INDEX(LX$4:LX$183,12*($B303-$B$302)+12))</f>
        <v>0</v>
      </c>
      <c r="LY303" s="43">
        <f>SUM(INDEX(LY$4:LY$183,12*($B303-$B$302)+1):INDEX(LY$4:LY$183,12*($B303-$B$302)+12))</f>
        <v>0</v>
      </c>
      <c r="LZ303" s="43">
        <f>SUM(INDEX(LZ$4:LZ$183,12*($B303-$B$302)+1):INDEX(LZ$4:LZ$183,12*($B303-$B$302)+12))</f>
        <v>0</v>
      </c>
      <c r="MA303" s="43">
        <f>SUM(INDEX(MA$4:MA$183,12*($B303-$B$302)+1):INDEX(MA$4:MA$183,12*($B303-$B$302)+12))</f>
        <v>0</v>
      </c>
      <c r="MB303" s="43">
        <f>SUM(INDEX(MB$4:MB$183,12*($B303-$B$302)+1):INDEX(MB$4:MB$183,12*($B303-$B$302)+12))</f>
        <v>0</v>
      </c>
      <c r="MC303" s="43">
        <f>SUM(INDEX(MC$4:MC$183,12*($B303-$B$302)+1):INDEX(MC$4:MC$183,12*($B303-$B$302)+12))</f>
        <v>0</v>
      </c>
      <c r="MD303" s="43">
        <f>SUM(INDEX(MD$4:MD$183,12*($B303-$B$302)+1):INDEX(MD$4:MD$183,12*($B303-$B$302)+12))</f>
        <v>0</v>
      </c>
      <c r="ME303" s="43">
        <f>SUM(INDEX(ME$4:ME$183,12*($B303-$B$302)+1):INDEX(ME$4:ME$183,12*($B303-$B$302)+12))</f>
        <v>0</v>
      </c>
      <c r="MF303" s="43">
        <f>SUM(INDEX(MF$4:MF$183,12*($B303-$B$302)+1):INDEX(MF$4:MF$183,12*($B303-$B$302)+12))</f>
        <v>0</v>
      </c>
      <c r="MG303" s="43">
        <f>SUM(INDEX(MG$4:MG$183,12*($B303-$B$302)+1):INDEX(MG$4:MG$183,12*($B303-$B$302)+12))</f>
        <v>0</v>
      </c>
      <c r="MH303" s="43">
        <f>SUM(INDEX(MH$4:MH$183,12*($B303-$B$302)+1):INDEX(MH$4:MH$183,12*($B303-$B$302)+12))</f>
        <v>0</v>
      </c>
      <c r="MI303" s="43">
        <f>SUM(INDEX(MI$4:MI$183,12*($B303-$B$302)+1):INDEX(MI$4:MI$183,12*($B303-$B$302)+12))</f>
        <v>0</v>
      </c>
      <c r="MJ303" s="43">
        <f>SUM(INDEX(MJ$4:MJ$183,12*($B303-$B$302)+1):INDEX(MJ$4:MJ$183,12*($B303-$B$302)+12))</f>
        <v>0</v>
      </c>
      <c r="MK303" s="43">
        <f>SUM(INDEX(MK$4:MK$183,12*($B303-$B$302)+1):INDEX(MK$4:MK$183,12*($B303-$B$302)+12))</f>
        <v>0</v>
      </c>
      <c r="ML303" s="43">
        <f>SUM(INDEX(ML$4:ML$183,12*($B303-$B$302)+1):INDEX(ML$4:ML$183,12*($B303-$B$302)+12))</f>
        <v>0</v>
      </c>
      <c r="MM303" s="43">
        <f>SUM(INDEX(MM$4:MM$183,12*($B303-$B$302)+1):INDEX(MM$4:MM$183,12*($B303-$B$302)+12))</f>
        <v>0</v>
      </c>
      <c r="MN303" s="43">
        <f>SUM(INDEX(MN$4:MN$183,12*($B303-$B$302)+1):INDEX(MN$4:MN$183,12*($B303-$B$302)+12))</f>
        <v>0</v>
      </c>
      <c r="MO303" s="43">
        <f>SUM(INDEX(MO$4:MO$183,12*($B303-$B$302)+1):INDEX(MO$4:MO$183,12*($B303-$B$302)+12))</f>
        <v>0</v>
      </c>
      <c r="MP303" s="43">
        <f>SUM(INDEX(MP$4:MP$183,12*($B303-$B$302)+1):INDEX(MP$4:MP$183,12*($B303-$B$302)+12))</f>
        <v>0</v>
      </c>
      <c r="MQ303" s="43">
        <f>SUM(INDEX(MQ$4:MQ$183,12*($B303-$B$302)+1):INDEX(MQ$4:MQ$183,12*($B303-$B$302)+12))</f>
        <v>4350008666</v>
      </c>
      <c r="MR303" s="43">
        <f>SUM(INDEX(MR$4:MR$183,12*($B303-$B$302)+1):INDEX(MR$4:MR$183,12*($B303-$B$302)+12))</f>
        <v>0</v>
      </c>
      <c r="MS303" s="43">
        <f>SUM(INDEX(MS$4:MS$183,12*($B303-$B$302)+1):INDEX(MS$4:MS$183,12*($B303-$B$302)+12))</f>
        <v>129187549485</v>
      </c>
      <c r="MT303" s="43">
        <f>SUM(INDEX(MT$4:MT$183,12*($B303-$B$302)+1):INDEX(MT$4:MT$183,12*($B303-$B$302)+12))</f>
        <v>98881049877</v>
      </c>
      <c r="MU303" s="43">
        <f>SUM(INDEX(MU$4:MU$183,12*($B303-$B$302)+1):INDEX(MU$4:MU$183,12*($B303-$B$302)+12))</f>
        <v>0</v>
      </c>
      <c r="MV303" s="43">
        <f>SUM(INDEX(MV$4:MV$183,12*($B303-$B$302)+1):INDEX(MV$4:MV$183,12*($B303-$B$302)+12))</f>
        <v>24500907310</v>
      </c>
      <c r="MW303" s="43">
        <f>SUM(INDEX(MW$4:MW$183,12*($B303-$B$302)+1):INDEX(MW$4:MW$183,12*($B303-$B$302)+12))</f>
        <v>0</v>
      </c>
      <c r="MX303" s="43">
        <f>SUM(INDEX(MX$4:MX$183,12*($B303-$B$302)+1):INDEX(MX$4:MX$183,12*($B303-$B$302)+12))</f>
        <v>0</v>
      </c>
      <c r="MY303" s="43">
        <f>SUM(INDEX(MY$4:MY$183,12*($B303-$B$302)+1):INDEX(MY$4:MY$183,12*($B303-$B$302)+12))</f>
        <v>0</v>
      </c>
      <c r="MZ303" s="43">
        <f>SUM(INDEX(MZ$4:MZ$183,12*($B303-$B$302)+1):INDEX(MZ$4:MZ$183,12*($B303-$B$302)+12))</f>
        <v>40872172345</v>
      </c>
      <c r="NA303" s="43">
        <f>SUM(INDEX(NA$4:NA$183,12*($B303-$B$302)+1):INDEX(NA$4:NA$183,12*($B303-$B$302)+12))</f>
        <v>0</v>
      </c>
      <c r="NB303" s="43">
        <f>SUM(INDEX(NB$4:NB$183,12*($B303-$B$302)+1):INDEX(NB$4:NB$183,12*($B303-$B$302)+12))</f>
        <v>0</v>
      </c>
      <c r="NC303" s="43">
        <f>SUM(INDEX(NC$4:NC$183,12*($B303-$B$302)+1):INDEX(NC$4:NC$183,12*($B303-$B$302)+12))</f>
        <v>0</v>
      </c>
      <c r="ND303" s="43">
        <f>SUM(INDEX(ND$4:ND$183,12*($B303-$B$302)+1):INDEX(ND$4:ND$183,12*($B303-$B$302)+12))</f>
        <v>0</v>
      </c>
      <c r="NE303" s="43">
        <f>SUM(INDEX(NE$4:NE$183,12*($B303-$B$302)+1):INDEX(NE$4:NE$183,12*($B303-$B$302)+12))</f>
        <v>0</v>
      </c>
      <c r="NF303" s="43">
        <f>SUM(INDEX(NF$4:NF$183,12*($B303-$B$302)+1):INDEX(NF$4:NF$183,12*($B303-$B$302)+12))</f>
        <v>0</v>
      </c>
      <c r="NG303" s="43">
        <f>SUM(INDEX(NG$4:NG$183,12*($B303-$B$302)+1):INDEX(NG$4:NG$183,12*($B303-$B$302)+12))</f>
        <v>7148223544</v>
      </c>
      <c r="NH303" s="43">
        <f>SUM(INDEX(NH$4:NH$183,12*($B303-$B$302)+1):INDEX(NH$4:NH$183,12*($B303-$B$302)+12))</f>
        <v>23253295397</v>
      </c>
      <c r="NI303" s="43">
        <f>SUM(INDEX(NI$4:NI$183,12*($B303-$B$302)+1):INDEX(NI$4:NI$183,12*($B303-$B$302)+12))</f>
        <v>0</v>
      </c>
      <c r="NJ303" s="43">
        <f>SUM(INDEX(NJ$4:NJ$183,12*($B303-$B$302)+1):INDEX(NJ$4:NJ$183,12*($B303-$B$302)+12))</f>
        <v>0</v>
      </c>
      <c r="NK303" s="43">
        <f>SUM(INDEX(NK$4:NK$183,12*($B303-$B$302)+1):INDEX(NK$4:NK$183,12*($B303-$B$302)+12))</f>
        <v>0</v>
      </c>
      <c r="NL303" s="43">
        <f>SUM(INDEX(NL$4:NL$183,12*($B303-$B$302)+1):INDEX(NL$4:NL$183,12*($B303-$B$302)+12))</f>
        <v>0</v>
      </c>
      <c r="NM303" s="43">
        <f>SUM(INDEX(NM$4:NM$183,12*($B303-$B$302)+1):INDEX(NM$4:NM$183,12*($B303-$B$302)+12))</f>
        <v>0</v>
      </c>
      <c r="NN303" s="43">
        <f>SUM(INDEX(NN$4:NN$183,12*($B303-$B$302)+1):INDEX(NN$4:NN$183,12*($B303-$B$302)+12))</f>
        <v>0</v>
      </c>
      <c r="NO303" s="43">
        <f>SUM(INDEX(NO$4:NO$183,12*($B303-$B$302)+1):INDEX(NO$4:NO$183,12*($B303-$B$302)+12))</f>
        <v>0</v>
      </c>
      <c r="NP303" s="43">
        <f>SUM(INDEX(NP$4:NP$183,12*($B303-$B$302)+1):INDEX(NP$4:NP$183,12*($B303-$B$302)+12))</f>
        <v>0</v>
      </c>
      <c r="NQ303" s="43">
        <f>SUM(INDEX(NQ$4:NQ$183,12*($B303-$B$302)+1):INDEX(NQ$4:NQ$183,12*($B303-$B$302)+12))</f>
        <v>0</v>
      </c>
      <c r="NR303" s="43">
        <f>SUM(INDEX(NR$4:NR$183,12*($B303-$B$302)+1):INDEX(NR$4:NR$183,12*($B303-$B$302)+12))</f>
        <v>0</v>
      </c>
      <c r="NS303" s="43">
        <f>SUM(INDEX(NS$4:NS$183,12*($B303-$B$302)+1):INDEX(NS$4:NS$183,12*($B303-$B$302)+12))</f>
        <v>0</v>
      </c>
      <c r="NT303" s="43">
        <f>SUM(INDEX(NT$4:NT$183,12*($B303-$B$302)+1):INDEX(NT$4:NT$183,12*($B303-$B$302)+12))</f>
        <v>0</v>
      </c>
      <c r="NU303" s="43">
        <f>SUM(INDEX(NU$4:NU$183,12*($B303-$B$302)+1):INDEX(NU$4:NU$183,12*($B303-$B$302)+12))</f>
        <v>3106451281</v>
      </c>
      <c r="NV303" s="43">
        <f>SUM(INDEX(NV$4:NV$183,12*($B303-$B$302)+1):INDEX(NV$4:NV$183,12*($B303-$B$302)+12))</f>
        <v>0</v>
      </c>
      <c r="NW303" s="43">
        <f>SUM(INDEX(NW$4:NW$183,12*($B303-$B$302)+1):INDEX(NW$4:NW$183,12*($B303-$B$302)+12))</f>
        <v>0</v>
      </c>
      <c r="NX303" s="43">
        <f>SUM(INDEX(NX$4:NX$183,12*($B303-$B$302)+1):INDEX(NX$4:NX$183,12*($B303-$B$302)+12))</f>
        <v>0</v>
      </c>
      <c r="NY303" s="43">
        <f>SUM(INDEX(NY$4:NY$183,12*($B303-$B$302)+1):INDEX(NY$4:NY$183,12*($B303-$B$302)+12))</f>
        <v>0</v>
      </c>
      <c r="NZ303" s="43">
        <f>SUM(INDEX(NZ$4:NZ$183,12*($B303-$B$302)+1):INDEX(NZ$4:NZ$183,12*($B303-$B$302)+12))</f>
        <v>0</v>
      </c>
      <c r="OA303" s="43">
        <f>SUM(INDEX(OA$4:OA$183,12*($B303-$B$302)+1):INDEX(OA$4:OA$183,12*($B303-$B$302)+12))</f>
        <v>21207348909</v>
      </c>
      <c r="OB303" s="43">
        <f>SUM(INDEX(OB$4:OB$183,12*($B303-$B$302)+1):INDEX(OB$4:OB$183,12*($B303-$B$302)+12))</f>
        <v>0</v>
      </c>
      <c r="OC303" s="43">
        <f>SUM(INDEX(OC$4:OC$183,12*($B303-$B$302)+1):INDEX(OC$4:OC$183,12*($B303-$B$302)+12))</f>
        <v>0</v>
      </c>
      <c r="OD303" s="43">
        <f>SUM(INDEX(OD$4:OD$183,12*($B303-$B$302)+1):INDEX(OD$4:OD$183,12*($B303-$B$302)+12))</f>
        <v>0</v>
      </c>
      <c r="OE303" s="43">
        <f>SUM(INDEX(OE$4:OE$183,12*($B303-$B$302)+1):INDEX(OE$4:OE$183,12*($B303-$B$302)+12))</f>
        <v>0</v>
      </c>
      <c r="OF303" s="43">
        <f>SUM(INDEX(OF$4:OF$183,12*($B303-$B$302)+1):INDEX(OF$4:OF$183,12*($B303-$B$302)+12))</f>
        <v>0</v>
      </c>
      <c r="OG303" s="43">
        <f>SUM(INDEX(OG$4:OG$183,12*($B303-$B$302)+1):INDEX(OG$4:OG$183,12*($B303-$B$302)+12))</f>
        <v>0</v>
      </c>
      <c r="OH303" s="43">
        <f>SUM(INDEX(OH$4:OH$183,12*($B303-$B$302)+1):INDEX(OH$4:OH$183,12*($B303-$B$302)+12))</f>
        <v>0</v>
      </c>
      <c r="OI303" s="43">
        <f>SUM(INDEX(OI$4:OI$183,12*($B303-$B$302)+1):INDEX(OI$4:OI$183,12*($B303-$B$302)+12))</f>
        <v>0</v>
      </c>
      <c r="OJ303" s="43">
        <f>SUM(INDEX(OJ$4:OJ$183,12*($B303-$B$302)+1):INDEX(OJ$4:OJ$183,12*($B303-$B$302)+12))</f>
        <v>0</v>
      </c>
      <c r="OK303" s="43">
        <f>SUM(INDEX(OK$4:OK$183,12*($B303-$B$302)+1):INDEX(OK$4:OK$183,12*($B303-$B$302)+12))</f>
        <v>0</v>
      </c>
      <c r="OL303" s="43">
        <f>SUM(INDEX(OL$4:OL$183,12*($B303-$B$302)+1):INDEX(OL$4:OL$183,12*($B303-$B$302)+12))</f>
        <v>0</v>
      </c>
      <c r="OM303" s="43">
        <f>SUM(INDEX(OM$4:OM$183,12*($B303-$B$302)+1):INDEX(OM$4:OM$183,12*($B303-$B$302)+12))</f>
        <v>0</v>
      </c>
      <c r="ON303" s="43">
        <f>SUM(INDEX(ON$4:ON$183,12*($B303-$B$302)+1):INDEX(ON$4:ON$183,12*($B303-$B$302)+12))</f>
        <v>0</v>
      </c>
      <c r="OO303" s="43">
        <f>SUM(INDEX(OO$4:OO$183,12*($B303-$B$302)+1):INDEX(OO$4:OO$183,12*($B303-$B$302)+12))</f>
        <v>0</v>
      </c>
      <c r="OP303" s="43">
        <f>SUM(INDEX(OP$4:OP$183,12*($B303-$B$302)+1):INDEX(OP$4:OP$183,12*($B303-$B$302)+12))</f>
        <v>1382727843</v>
      </c>
      <c r="OQ303" s="43">
        <f>SUM(INDEX(OQ$4:OQ$183,12*($B303-$B$302)+1):INDEX(OQ$4:OQ$183,12*($B303-$B$302)+12))</f>
        <v>19824621066</v>
      </c>
      <c r="OR303" s="43">
        <f>SUM(INDEX(OR$4:OR$183,12*($B303-$B$302)+1):INDEX(OR$4:OR$183,12*($B303-$B$302)+12))</f>
        <v>0</v>
      </c>
      <c r="OS303" s="43">
        <f>SUM(INDEX(OS$4:OS$183,12*($B303-$B$302)+1):INDEX(OS$4:OS$183,12*($B303-$B$302)+12))</f>
        <v>9099150699</v>
      </c>
      <c r="OT303" s="43">
        <f>SUM(INDEX(OT$4:OT$183,12*($B303-$B$302)+1):INDEX(OT$4:OT$183,12*($B303-$B$302)+12))</f>
        <v>0</v>
      </c>
      <c r="OU303" s="43">
        <f>SUM(INDEX(OU$4:OU$183,12*($B303-$B$302)+1):INDEX(OU$4:OU$183,12*($B303-$B$302)+12))</f>
        <v>8025096712</v>
      </c>
      <c r="OV303" s="43">
        <f>SUM(INDEX(OV$4:OV$183,12*($B303-$B$302)+1):INDEX(OV$4:OV$183,12*($B303-$B$302)+12))</f>
        <v>0</v>
      </c>
      <c r="OW303" s="43">
        <f>SUM(INDEX(OW$4:OW$183,12*($B303-$B$302)+1):INDEX(OW$4:OW$183,12*($B303-$B$302)+12))</f>
        <v>0</v>
      </c>
      <c r="OX303" s="43">
        <f>SUM(INDEX(OX$4:OX$183,12*($B303-$B$302)+1):INDEX(OX$4:OX$183,12*($B303-$B$302)+12))</f>
        <v>334958167</v>
      </c>
      <c r="OY303" s="43">
        <f>SUM(INDEX(OY$4:OY$183,12*($B303-$B$302)+1):INDEX(OY$4:OY$183,12*($B303-$B$302)+12))</f>
        <v>0</v>
      </c>
      <c r="OZ303" s="43">
        <f>SUM(INDEX(OZ$4:OZ$183,12*($B303-$B$302)+1):INDEX(OZ$4:OZ$183,12*($B303-$B$302)+12))</f>
        <v>0</v>
      </c>
      <c r="PA303" s="43">
        <f>SUM(INDEX(PA$4:PA$183,12*($B303-$B$302)+1):INDEX(PA$4:PA$183,12*($B303-$B$302)+12))</f>
        <v>0</v>
      </c>
      <c r="PB303" s="43">
        <f>SUM(INDEX(PB$4:PB$183,12*($B303-$B$302)+1):INDEX(PB$4:PB$183,12*($B303-$B$302)+12))</f>
        <v>0</v>
      </c>
      <c r="PC303" s="43">
        <f>SUM(INDEX(PC$4:PC$183,12*($B303-$B$302)+1):INDEX(PC$4:PC$183,12*($B303-$B$302)+12))</f>
        <v>0</v>
      </c>
      <c r="PD303" s="43">
        <f>SUM(INDEX(PD$4:PD$183,12*($B303-$B$302)+1):INDEX(PD$4:PD$183,12*($B303-$B$302)+12))</f>
        <v>0</v>
      </c>
      <c r="PE303" s="43">
        <f>SUM(INDEX(PE$4:PE$183,12*($B303-$B$302)+1):INDEX(PE$4:PE$183,12*($B303-$B$302)+12))</f>
        <v>0</v>
      </c>
      <c r="PF303" s="43">
        <f>SUM(INDEX(PF$4:PF$183,12*($B303-$B$302)+1):INDEX(PF$4:PF$183,12*($B303-$B$302)+12))</f>
        <v>0</v>
      </c>
      <c r="PG303" s="43">
        <f>SUM(INDEX(PG$4:PG$183,12*($B303-$B$302)+1):INDEX(PG$4:PG$183,12*($B303-$B$302)+12))</f>
        <v>0</v>
      </c>
      <c r="PH303" s="43">
        <f>SUM(INDEX(PH$4:PH$183,12*($B303-$B$302)+1):INDEX(PH$4:PH$183,12*($B303-$B$302)+12))</f>
        <v>0</v>
      </c>
      <c r="PI303" s="43">
        <f>SUM(INDEX(PI$4:PI$183,12*($B303-$B$302)+1):INDEX(PI$4:PI$183,12*($B303-$B$302)+12))</f>
        <v>0</v>
      </c>
      <c r="PJ303" s="43">
        <f>SUM(INDEX(PJ$4:PJ$183,12*($B303-$B$302)+1):INDEX(PJ$4:PJ$183,12*($B303-$B$302)+12))</f>
        <v>0</v>
      </c>
      <c r="PK303" s="43">
        <f>SUM(INDEX(PK$4:PK$183,12*($B303-$B$302)+1):INDEX(PK$4:PK$183,12*($B303-$B$302)+12))</f>
        <v>0</v>
      </c>
      <c r="PL303" s="43">
        <f>SUM(INDEX(PL$4:PL$183,12*($B303-$B$302)+1):INDEX(PL$4:PL$183,12*($B303-$B$302)+12))</f>
        <v>0</v>
      </c>
      <c r="PM303" s="43">
        <f>SUM(INDEX(PM$4:PM$183,12*($B303-$B$302)+1):INDEX(PM$4:PM$183,12*($B303-$B$302)+12))</f>
        <v>739095820</v>
      </c>
      <c r="PN303" s="43">
        <f>SUM(INDEX(PN$4:PN$183,12*($B303-$B$302)+1):INDEX(PN$4:PN$183,12*($B303-$B$302)+12))</f>
        <v>739095820</v>
      </c>
      <c r="PO303" s="43">
        <f>SUM(INDEX(PO$4:PO$183,12*($B303-$B$302)+1):INDEX(PO$4:PO$183,12*($B303-$B$302)+12))</f>
        <v>0</v>
      </c>
      <c r="PP303" s="43">
        <f>SUM(INDEX(PP$4:PP$183,12*($B303-$B$302)+1):INDEX(PP$4:PP$183,12*($B303-$B$302)+12))</f>
        <v>0</v>
      </c>
      <c r="PQ303" s="43">
        <f>SUM(INDEX(PQ$4:PQ$183,12*($B303-$B$302)+1):INDEX(PQ$4:PQ$183,12*($B303-$B$302)+12))</f>
        <v>0</v>
      </c>
      <c r="PR303" s="43">
        <f>SUM(INDEX(PR$4:PR$183,12*($B303-$B$302)+1):INDEX(PR$4:PR$183,12*($B303-$B$302)+12))</f>
        <v>0</v>
      </c>
      <c r="PS303" s="43">
        <f>SUM(INDEX(PS$4:PS$183,12*($B303-$B$302)+1):INDEX(PS$4:PS$183,12*($B303-$B$302)+12))</f>
        <v>0</v>
      </c>
      <c r="PT303" s="43">
        <f>SUM(INDEX(PT$4:PT$183,12*($B303-$B$302)+1):INDEX(PT$4:PT$183,12*($B303-$B$302)+12))</f>
        <v>0</v>
      </c>
      <c r="PU303" s="43">
        <f>SUM(INDEX(PU$4:PU$183,12*($B303-$B$302)+1):INDEX(PU$4:PU$183,12*($B303-$B$302)+12))</f>
        <v>0</v>
      </c>
      <c r="PV303" s="43">
        <f>SUM(INDEX(PV$4:PV$183,12*($B303-$B$302)+1):INDEX(PV$4:PV$183,12*($B303-$B$302)+12))</f>
        <v>0</v>
      </c>
      <c r="PW303" s="43">
        <f>SUM(INDEX(PW$4:PW$183,12*($B303-$B$302)+1):INDEX(PW$4:PW$183,12*($B303-$B$302)+12))</f>
        <v>0</v>
      </c>
      <c r="PX303" s="43">
        <f>SUM(INDEX(PX$4:PX$183,12*($B303-$B$302)+1):INDEX(PX$4:PX$183,12*($B303-$B$302)+12))</f>
        <v>0</v>
      </c>
      <c r="PY303" s="43">
        <f>SUM(INDEX(PY$4:PY$183,12*($B303-$B$302)+1):INDEX(PY$4:PY$183,12*($B303-$B$302)+12))</f>
        <v>0</v>
      </c>
      <c r="PZ303" s="43">
        <f>SUM(INDEX(PZ$4:PZ$183,12*($B303-$B$302)+1):INDEX(PZ$4:PZ$183,12*($B303-$B$302)+12))</f>
        <v>0</v>
      </c>
      <c r="QA303" s="43">
        <f>SUM(INDEX(QA$4:QA$183,12*($B303-$B$302)+1):INDEX(QA$4:QA$183,12*($B303-$B$302)+12))</f>
        <v>0</v>
      </c>
      <c r="QB303" s="43">
        <f>SUM(INDEX(QB$4:QB$183,12*($B303-$B$302)+1):INDEX(QB$4:QB$183,12*($B303-$B$302)+12))</f>
        <v>0</v>
      </c>
      <c r="QC303" s="43">
        <f>SUM(INDEX(QC$4:QC$183,12*($B303-$B$302)+1):INDEX(QC$4:QC$183,12*($B303-$B$302)+12))</f>
        <v>0</v>
      </c>
      <c r="QD303" s="43">
        <f>SUM(INDEX(QD$4:QD$183,12*($B303-$B$302)+1):INDEX(QD$4:QD$183,12*($B303-$B$302)+12))</f>
        <v>0</v>
      </c>
      <c r="QE303" s="43">
        <f>SUM(INDEX(QE$4:QE$183,12*($B303-$B$302)+1):INDEX(QE$4:QE$183,12*($B303-$B$302)+12))</f>
        <v>0</v>
      </c>
      <c r="QF303" s="43">
        <f>SUM(INDEX(QF$4:QF$183,12*($B303-$B$302)+1):INDEX(QF$4:QF$183,12*($B303-$B$302)+12))</f>
        <v>0</v>
      </c>
      <c r="QG303" s="43">
        <f>SUM(INDEX(QG$4:QG$183,12*($B303-$B$302)+1):INDEX(QG$4:QG$183,12*($B303-$B$302)+12))</f>
        <v>0</v>
      </c>
      <c r="QH303" s="43">
        <f>SUM(INDEX(QH$4:QH$183,12*($B303-$B$302)+1):INDEX(QH$4:QH$183,12*($B303-$B$302)+12))</f>
        <v>0</v>
      </c>
      <c r="QI303" s="43">
        <f>SUM(INDEX(QI$4:QI$183,12*($B303-$B$302)+1):INDEX(QI$4:QI$183,12*($B303-$B$302)+12))</f>
        <v>0</v>
      </c>
      <c r="QJ303" s="43">
        <f>SUM(INDEX(QJ$4:QJ$183,12*($B303-$B$302)+1):INDEX(QJ$4:QJ$183,12*($B303-$B$302)+12))</f>
        <v>0</v>
      </c>
      <c r="QK303" s="43">
        <f>SUM(INDEX(QK$4:QK$183,12*($B303-$B$302)+1):INDEX(QK$4:QK$183,12*($B303-$B$302)+12))</f>
        <v>0</v>
      </c>
      <c r="QL303" s="43">
        <f>SUM(INDEX(QL$4:QL$183,12*($B303-$B$302)+1):INDEX(QL$4:QL$183,12*($B303-$B$302)+12))</f>
        <v>0</v>
      </c>
      <c r="QM303" s="43">
        <f>SUM(INDEX(QM$4:QM$183,12*($B303-$B$302)+1):INDEX(QM$4:QM$183,12*($B303-$B$302)+12))</f>
        <v>0</v>
      </c>
      <c r="QN303" s="43">
        <f>SUM(INDEX(QN$4:QN$183,12*($B303-$B$302)+1):INDEX(QN$4:QN$183,12*($B303-$B$302)+12))</f>
        <v>0</v>
      </c>
      <c r="QO303" s="43">
        <f>SUM(INDEX(QO$4:QO$183,12*($B303-$B$302)+1):INDEX(QO$4:QO$183,12*($B303-$B$302)+12))</f>
        <v>719947621578</v>
      </c>
      <c r="QP303" s="43">
        <f>SUM(INDEX(QP$4:QP$183,12*($B303-$B$302)+1):INDEX(QP$4:QP$183,12*($B303-$B$302)+12))</f>
        <v>229612181540</v>
      </c>
      <c r="QQ303" s="43">
        <f>SUM(INDEX(QQ$4:QQ$183,12*($B303-$B$302)+1):INDEX(QQ$4:QQ$183,12*($B303-$B$302)+12))</f>
        <v>0</v>
      </c>
      <c r="QR303" s="43">
        <f>SUM(INDEX(QR$4:QR$183,12*($B303-$B$302)+1):INDEX(QR$4:QR$183,12*($B303-$B$302)+12))</f>
        <v>0</v>
      </c>
      <c r="QS303" s="43">
        <f>SUM(INDEX(QS$4:QS$183,12*($B303-$B$302)+1):INDEX(QS$4:QS$183,12*($B303-$B$302)+12))</f>
        <v>0</v>
      </c>
      <c r="QT303" s="43">
        <f>SUM(INDEX(QT$4:QT$183,12*($B303-$B$302)+1):INDEX(QT$4:QT$183,12*($B303-$B$302)+12))</f>
        <v>0</v>
      </c>
      <c r="QU303" s="43">
        <f>SUM(INDEX(QU$4:QU$183,12*($B303-$B$302)+1):INDEX(QU$4:QU$183,12*($B303-$B$302)+12))</f>
        <v>0</v>
      </c>
      <c r="QV303" s="43">
        <f>SUM(INDEX(QV$4:QV$183,12*($B303-$B$302)+1):INDEX(QV$4:QV$183,12*($B303-$B$302)+12))</f>
        <v>0</v>
      </c>
      <c r="QW303" s="43">
        <f>SUM(INDEX(QW$4:QW$183,12*($B303-$B$302)+1):INDEX(QW$4:QW$183,12*($B303-$B$302)+12))</f>
        <v>4510622692</v>
      </c>
      <c r="QX303" s="43">
        <f>SUM(INDEX(QX$4:QX$183,12*($B303-$B$302)+1):INDEX(QX$4:QX$183,12*($B303-$B$302)+12))</f>
        <v>4227790157</v>
      </c>
      <c r="QY303" s="43">
        <f>SUM(INDEX(QY$4:QY$183,12*($B303-$B$302)+1):INDEX(QY$4:QY$183,12*($B303-$B$302)+12))</f>
        <v>282832535</v>
      </c>
      <c r="QZ303" s="43">
        <f>SUM(INDEX(QZ$4:QZ$183,12*($B303-$B$302)+1):INDEX(QZ$4:QZ$183,12*($B303-$B$302)+12))</f>
        <v>84729558848</v>
      </c>
      <c r="RA303" s="43">
        <f>SUM(INDEX(RA$4:RA$183,12*($B303-$B$302)+1):INDEX(RA$4:RA$183,12*($B303-$B$302)+12))</f>
        <v>140372000000</v>
      </c>
      <c r="RB303" s="43">
        <f>SUM(INDEX(RB$4:RB$183,12*($B303-$B$302)+1):INDEX(RB$4:RB$183,12*($B303-$B$302)+12))</f>
        <v>20797500000</v>
      </c>
      <c r="RC303" s="43">
        <f>SUM(INDEX(RC$4:RC$183,12*($B303-$B$302)+1):INDEX(RC$4:RC$183,12*($B303-$B$302)+12))</f>
        <v>20797500000</v>
      </c>
      <c r="RD303" s="43">
        <f>SUM(INDEX(RD$4:RD$183,12*($B303-$B$302)+1):INDEX(RD$4:RD$183,12*($B303-$B$302)+12))</f>
        <v>20797500000</v>
      </c>
      <c r="RE303" s="43">
        <f>SUM(INDEX(RE$4:RE$183,12*($B303-$B$302)+1):INDEX(RE$4:RE$183,12*($B303-$B$302)+12))</f>
        <v>0</v>
      </c>
      <c r="RF303" s="43">
        <f>SUM(INDEX(RF$4:RF$183,12*($B303-$B$302)+1):INDEX(RF$4:RF$183,12*($B303-$B$302)+12))</f>
        <v>0</v>
      </c>
      <c r="RG303" s="43">
        <f>SUM(INDEX(RG$4:RG$183,12*($B303-$B$302)+1):INDEX(RG$4:RG$183,12*($B303-$B$302)+12))</f>
        <v>0</v>
      </c>
      <c r="RH303" s="43">
        <f>SUM(INDEX(RH$4:RH$183,12*($B303-$B$302)+1):INDEX(RH$4:RH$183,12*($B303-$B$302)+12))</f>
        <v>0</v>
      </c>
      <c r="RI303" s="43">
        <f>SUM(INDEX(RI$4:RI$183,12*($B303-$B$302)+1):INDEX(RI$4:RI$183,12*($B303-$B$302)+12))</f>
        <v>469537940038</v>
      </c>
      <c r="RJ303" s="43">
        <f>SUM(INDEX(RJ$4:RJ$183,12*($B303-$B$302)+1):INDEX(RJ$4:RJ$183,12*($B303-$B$302)+12))</f>
        <v>28524269211</v>
      </c>
      <c r="RK303" s="43">
        <f>SUM(INDEX(RK$4:RK$183,12*($B303-$B$302)+1):INDEX(RK$4:RK$183,12*($B303-$B$302)+12))</f>
        <v>28524269211</v>
      </c>
      <c r="RL303" s="43">
        <f>SUM(INDEX(RL$4:RL$183,12*($B303-$B$302)+1):INDEX(RL$4:RL$183,12*($B303-$B$302)+12))</f>
        <v>20284754603</v>
      </c>
      <c r="RM303" s="43">
        <f>SUM(INDEX(RM$4:RM$183,12*($B303-$B$302)+1):INDEX(RM$4:RM$183,12*($B303-$B$302)+12))</f>
        <v>4294749623</v>
      </c>
      <c r="RN303" s="43">
        <f>SUM(INDEX(RN$4:RN$183,12*($B303-$B$302)+1):INDEX(RN$4:RN$183,12*($B303-$B$302)+12))</f>
        <v>1726522499</v>
      </c>
      <c r="RO303" s="43">
        <f>SUM(INDEX(RO$4:RO$183,12*($B303-$B$302)+1):INDEX(RO$4:RO$183,12*($B303-$B$302)+12))</f>
        <v>0</v>
      </c>
      <c r="RP303" s="43">
        <f>SUM(INDEX(RP$4:RP$183,12*($B303-$B$302)+1):INDEX(RP$4:RP$183,12*($B303-$B$302)+12))</f>
        <v>23612834</v>
      </c>
      <c r="RQ303" s="43">
        <f>SUM(INDEX(RQ$4:RQ$183,12*($B303-$B$302)+1):INDEX(RQ$4:RQ$183,12*($B303-$B$302)+12))</f>
        <v>0</v>
      </c>
      <c r="RR303" s="43">
        <f>SUM(INDEX(RR$4:RR$183,12*($B303-$B$302)+1):INDEX(RR$4:RR$183,12*($B303-$B$302)+12))</f>
        <v>0</v>
      </c>
      <c r="RS303" s="43">
        <f>SUM(INDEX(RS$4:RS$183,12*($B303-$B$302)+1):INDEX(RS$4:RS$183,12*($B303-$B$302)+12))</f>
        <v>663441</v>
      </c>
      <c r="RT303" s="43">
        <f>SUM(INDEX(RT$4:RT$183,12*($B303-$B$302)+1):INDEX(RT$4:RT$183,12*($B303-$B$302)+12))</f>
        <v>246595727</v>
      </c>
      <c r="RU303" s="43">
        <f>SUM(INDEX(RU$4:RU$183,12*($B303-$B$302)+1):INDEX(RU$4:RU$183,12*($B303-$B$302)+12))</f>
        <v>1845811563</v>
      </c>
      <c r="RV303" s="43">
        <f>SUM(INDEX(RV$4:RV$183,12*($B303-$B$302)+1):INDEX(RV$4:RV$183,12*($B303-$B$302)+12))</f>
        <v>82382699</v>
      </c>
      <c r="RW303" s="43">
        <f>SUM(INDEX(RW$4:RW$183,12*($B303-$B$302)+1):INDEX(RW$4:RW$183,12*($B303-$B$302)+12))</f>
        <v>19176222</v>
      </c>
      <c r="RX303" s="43">
        <f>SUM(INDEX(RX$4:RX$183,12*($B303-$B$302)+1):INDEX(RX$4:RX$183,12*($B303-$B$302)+12))</f>
        <v>0</v>
      </c>
      <c r="RY303" s="43">
        <f>SUM(INDEX(RY$4:RY$183,12*($B303-$B$302)+1):INDEX(RY$4:RY$183,12*($B303-$B$302)+12))</f>
        <v>0</v>
      </c>
      <c r="RZ303" s="43">
        <f>SUM(INDEX(RZ$4:RZ$183,12*($B303-$B$302)+1):INDEX(RZ$4:RZ$183,12*($B303-$B$302)+12))</f>
        <v>0</v>
      </c>
      <c r="SA303" s="43">
        <f>SUM(INDEX(SA$4:SA$183,12*($B303-$B$302)+1):INDEX(SA$4:SA$183,12*($B303-$B$302)+12))</f>
        <v>0</v>
      </c>
      <c r="SB303" s="43">
        <f>SUM(INDEX(SB$4:SB$183,12*($B303-$B$302)+1):INDEX(SB$4:SB$183,12*($B303-$B$302)+12))</f>
        <v>0</v>
      </c>
      <c r="SC303" s="43">
        <f>SUM(INDEX(SC$4:SC$183,12*($B303-$B$302)+1):INDEX(SC$4:SC$183,12*($B303-$B$302)+12))</f>
        <v>0</v>
      </c>
      <c r="SD303" s="43">
        <f>SUM(INDEX(SD$4:SD$183,12*($B303-$B$302)+1):INDEX(SD$4:SD$183,12*($B303-$B$302)+12))</f>
        <v>0</v>
      </c>
      <c r="SE303" s="43">
        <f>SUM(INDEX(SE$4:SE$183,12*($B303-$B$302)+1):INDEX(SE$4:SE$183,12*($B303-$B$302)+12))</f>
        <v>0</v>
      </c>
      <c r="SF303" s="43">
        <f>SUM(INDEX(SF$4:SF$183,12*($B303-$B$302)+1):INDEX(SF$4:SF$183,12*($B303-$B$302)+12))</f>
        <v>0</v>
      </c>
      <c r="SG303" s="43">
        <f>SUM(INDEX(SG$4:SG$183,12*($B303-$B$302)+1):INDEX(SG$4:SG$183,12*($B303-$B$302)+12))</f>
        <v>0</v>
      </c>
      <c r="SH303" s="43">
        <f>SUM(INDEX(SH$4:SH$183,12*($B303-$B$302)+1):INDEX(SH$4:SH$183,12*($B303-$B$302)+12))</f>
        <v>0</v>
      </c>
      <c r="SI303" s="43">
        <f>SUM(INDEX(SI$4:SI$183,12*($B303-$B$302)+1):INDEX(SI$4:SI$183,12*($B303-$B$302)+12))</f>
        <v>0</v>
      </c>
      <c r="SJ303" s="43">
        <f>SUM(INDEX(SJ$4:SJ$183,12*($B303-$B$302)+1):INDEX(SJ$4:SJ$183,12*($B303-$B$302)+12))</f>
        <v>0</v>
      </c>
      <c r="SK303" s="43">
        <f>SUM(INDEX(SK$4:SK$183,12*($B303-$B$302)+1):INDEX(SK$4:SK$183,12*($B303-$B$302)+12))</f>
        <v>0</v>
      </c>
      <c r="SL303" s="43">
        <f>SUM(INDEX(SL$4:SL$183,12*($B303-$B$302)+1):INDEX(SL$4:SL$183,12*($B303-$B$302)+12))</f>
        <v>0</v>
      </c>
      <c r="SM303" s="43">
        <f>SUM(INDEX(SM$4:SM$183,12*($B303-$B$302)+1):INDEX(SM$4:SM$183,12*($B303-$B$302)+12))</f>
        <v>0</v>
      </c>
      <c r="SN303" s="43">
        <f>SUM(INDEX(SN$4:SN$183,12*($B303-$B$302)+1):INDEX(SN$4:SN$183,12*($B303-$B$302)+12))</f>
        <v>0</v>
      </c>
      <c r="SO303" s="43">
        <f>SUM(INDEX(SO$4:SO$183,12*($B303-$B$302)+1):INDEX(SO$4:SO$183,12*($B303-$B$302)+12))</f>
        <v>0</v>
      </c>
      <c r="SP303" s="43">
        <f>SUM(INDEX(SP$4:SP$183,12*($B303-$B$302)+1):INDEX(SP$4:SP$183,12*($B303-$B$302)+12))</f>
        <v>0</v>
      </c>
      <c r="SQ303" s="43">
        <f>SUM(INDEX(SQ$4:SQ$183,12*($B303-$B$302)+1):INDEX(SQ$4:SQ$183,12*($B303-$B$302)+12))</f>
        <v>0</v>
      </c>
      <c r="SR303" s="43">
        <f>SUM(INDEX(SR$4:SR$183,12*($B303-$B$302)+1):INDEX(SR$4:SR$183,12*($B303-$B$302)+12))</f>
        <v>0</v>
      </c>
      <c r="SS303" s="43">
        <f>SUM(INDEX(SS$4:SS$183,12*($B303-$B$302)+1):INDEX(SS$4:SS$183,12*($B303-$B$302)+12))</f>
        <v>0</v>
      </c>
      <c r="ST303" s="43">
        <f>SUM(INDEX(ST$4:ST$183,12*($B303-$B$302)+1):INDEX(ST$4:ST$183,12*($B303-$B$302)+12))</f>
        <v>0</v>
      </c>
      <c r="SU303" s="43">
        <f>SUM(INDEX(SU$4:SU$183,12*($B303-$B$302)+1):INDEX(SU$4:SU$183,12*($B303-$B$302)+12))</f>
        <v>0</v>
      </c>
      <c r="SV303" s="43">
        <f>SUM(INDEX(SV$4:SV$183,12*($B303-$B$302)+1):INDEX(SV$4:SV$183,12*($B303-$B$302)+12))</f>
        <v>0</v>
      </c>
      <c r="SW303" s="43">
        <f>SUM(INDEX(SW$4:SW$183,12*($B303-$B$302)+1):INDEX(SW$4:SW$183,12*($B303-$B$302)+12))</f>
        <v>0</v>
      </c>
      <c r="SX303" s="43">
        <f>SUM(INDEX(SX$4:SX$183,12*($B303-$B$302)+1):INDEX(SX$4:SX$183,12*($B303-$B$302)+12))</f>
        <v>0</v>
      </c>
      <c r="SY303" s="43">
        <f>SUM(INDEX(SY$4:SY$183,12*($B303-$B$302)+1):INDEX(SY$4:SY$183,12*($B303-$B$302)+12))</f>
        <v>0</v>
      </c>
      <c r="SZ303" s="43">
        <f>SUM(INDEX(SZ$4:SZ$183,12*($B303-$B$302)+1):INDEX(SZ$4:SZ$183,12*($B303-$B$302)+12))</f>
        <v>0</v>
      </c>
      <c r="TA303" s="43">
        <f>SUM(INDEX(TA$4:TA$183,12*($B303-$B$302)+1):INDEX(TA$4:TA$183,12*($B303-$B$302)+12))</f>
        <v>0</v>
      </c>
      <c r="TB303" s="43">
        <f>SUM(INDEX(TB$4:TB$183,12*($B303-$B$302)+1):INDEX(TB$4:TB$183,12*($B303-$B$302)+12))</f>
        <v>0</v>
      </c>
      <c r="TC303" s="43">
        <f>SUM(INDEX(TC$4:TC$183,12*($B303-$B$302)+1):INDEX(TC$4:TC$183,12*($B303-$B$302)+12))</f>
        <v>0</v>
      </c>
      <c r="TD303" s="43">
        <f>SUM(INDEX(TD$4:TD$183,12*($B303-$B$302)+1):INDEX(TD$4:TD$183,12*($B303-$B$302)+12))</f>
        <v>0</v>
      </c>
      <c r="TE303" s="43">
        <f>SUM(INDEX(TE$4:TE$183,12*($B303-$B$302)+1):INDEX(TE$4:TE$183,12*($B303-$B$302)+12))</f>
        <v>0</v>
      </c>
      <c r="TF303" s="43">
        <f>SUM(INDEX(TF$4:TF$183,12*($B303-$B$302)+1):INDEX(TF$4:TF$183,12*($B303-$B$302)+12))</f>
        <v>0</v>
      </c>
      <c r="TG303" s="43">
        <f>SUM(INDEX(TG$4:TG$183,12*($B303-$B$302)+1):INDEX(TG$4:TG$183,12*($B303-$B$302)+12))</f>
        <v>0</v>
      </c>
      <c r="TH303" s="43">
        <f>SUM(INDEX(TH$4:TH$183,12*($B303-$B$302)+1):INDEX(TH$4:TH$183,12*($B303-$B$302)+12))</f>
        <v>0</v>
      </c>
      <c r="TI303" s="43">
        <f>SUM(INDEX(TI$4:TI$183,12*($B303-$B$302)+1):INDEX(TI$4:TI$183,12*($B303-$B$302)+12))</f>
        <v>6021272122</v>
      </c>
      <c r="TJ303" s="43">
        <f>SUM(INDEX(TJ$4:TJ$183,12*($B303-$B$302)+1):INDEX(TJ$4:TJ$183,12*($B303-$B$302)+12))</f>
        <v>320531869568</v>
      </c>
      <c r="TK303" s="43">
        <f>SUM(INDEX(TK$4:TK$183,12*($B303-$B$302)+1):INDEX(TK$4:TK$183,12*($B303-$B$302)+12))</f>
        <v>320531869568</v>
      </c>
      <c r="TL303" s="43">
        <f>SUM(INDEX(TL$4:TL$183,12*($B303-$B$302)+1):INDEX(TL$4:TL$183,12*($B303-$B$302)+12))</f>
        <v>320531869568</v>
      </c>
      <c r="TM303" s="43">
        <f>SUM(INDEX(TM$4:TM$183,12*($B303-$B$302)+1):INDEX(TM$4:TM$183,12*($B303-$B$302)+12))</f>
        <v>0</v>
      </c>
      <c r="TN303" s="43">
        <f>SUM(INDEX(TN$4:TN$183,12*($B303-$B$302)+1):INDEX(TN$4:TN$183,12*($B303-$B$302)+12))</f>
        <v>0</v>
      </c>
      <c r="TO303" s="43">
        <f>SUM(INDEX(TO$4:TO$183,12*($B303-$B$302)+1):INDEX(TO$4:TO$183,12*($B303-$B$302)+12))</f>
        <v>0</v>
      </c>
      <c r="TP303" s="43">
        <f>SUM(INDEX(TP$4:TP$183,12*($B303-$B$302)+1):INDEX(TP$4:TP$183,12*($B303-$B$302)+12))</f>
        <v>0</v>
      </c>
      <c r="TQ303" s="43">
        <f>SUM(INDEX(TQ$4:TQ$183,12*($B303-$B$302)+1):INDEX(TQ$4:TQ$183,12*($B303-$B$302)+12))</f>
        <v>0</v>
      </c>
      <c r="TR303" s="43">
        <f>SUM(INDEX(TR$4:TR$183,12*($B303-$B$302)+1):INDEX(TR$4:TR$183,12*($B303-$B$302)+12))</f>
        <v>0</v>
      </c>
      <c r="TS303" s="43">
        <f>SUM(INDEX(TS$4:TS$183,12*($B303-$B$302)+1):INDEX(TS$4:TS$183,12*($B303-$B$302)+12))</f>
        <v>0</v>
      </c>
      <c r="TT303" s="43">
        <f>SUM(INDEX(TT$4:TT$183,12*($B303-$B$302)+1):INDEX(TT$4:TT$183,12*($B303-$B$302)+12))</f>
        <v>0</v>
      </c>
      <c r="TU303" s="43">
        <f>SUM(INDEX(TU$4:TU$183,12*($B303-$B$302)+1):INDEX(TU$4:TU$183,12*($B303-$B$302)+12))</f>
        <v>120481801259</v>
      </c>
      <c r="TV303" s="43">
        <f>SUM(INDEX(TV$4:TV$183,12*($B303-$B$302)+1):INDEX(TV$4:TV$183,12*($B303-$B$302)+12))</f>
        <v>3027451</v>
      </c>
      <c r="TW303" s="43">
        <f>SUM(INDEX(TW$4:TW$183,12*($B303-$B$302)+1):INDEX(TW$4:TW$183,12*($B303-$B$302)+12))</f>
        <v>120144420968</v>
      </c>
      <c r="TX303" s="43">
        <f>SUM(INDEX(TX$4:TX$183,12*($B303-$B$302)+1):INDEX(TX$4:TX$183,12*($B303-$B$302)+12))</f>
        <v>2209746</v>
      </c>
      <c r="TY303" s="43">
        <f>SUM(INDEX(TY$4:TY$183,12*($B303-$B$302)+1):INDEX(TY$4:TY$183,12*($B303-$B$302)+12))</f>
        <v>332143094</v>
      </c>
      <c r="TZ303" s="43">
        <f>SUM(INDEX(TZ$4:TZ$183,12*($B303-$B$302)+1):INDEX(TZ$4:TZ$183,12*($B303-$B$302)+12))</f>
        <v>0</v>
      </c>
      <c r="UA303" s="43">
        <f>SUM(INDEX(UA$4:UA$183,12*($B303-$B$302)+1):INDEX(UA$4:UA$183,12*($B303-$B$302)+12))</f>
        <v>0</v>
      </c>
      <c r="UB303" s="43">
        <f>SUM(INDEX(UB$4:UB$183,12*($B303-$B$302)+1):INDEX(UB$4:UB$183,12*($B303-$B$302)+12))</f>
        <v>0</v>
      </c>
      <c r="UC303" s="43">
        <f>SUM(INDEX(UC$4:UC$183,12*($B303-$B$302)+1):INDEX(UC$4:UC$183,12*($B303-$B$302)+12))</f>
        <v>0</v>
      </c>
      <c r="UD303" s="43">
        <f>SUM(INDEX(UD$4:UD$183,12*($B303-$B$302)+1):INDEX(UD$4:UD$183,12*($B303-$B$302)+12))</f>
        <v>0</v>
      </c>
      <c r="UE303" s="43">
        <f>SUM(INDEX(UE$4:UE$183,12*($B303-$B$302)+1):INDEX(UE$4:UE$183,12*($B303-$B$302)+12))</f>
        <v>0</v>
      </c>
      <c r="UF303" s="43">
        <f>SUM(INDEX(UF$4:UF$183,12*($B303-$B$302)+1):INDEX(UF$4:UF$183,12*($B303-$B$302)+12))</f>
        <v>0</v>
      </c>
      <c r="UG303" s="43">
        <f>SUM(INDEX(UG$4:UG$183,12*($B303-$B$302)+1):INDEX(UG$4:UG$183,12*($B303-$B$302)+12))</f>
        <v>2224654929843</v>
      </c>
    </row>
    <row r="304" spans="1:555">
      <c r="A304" s="733"/>
      <c r="B304" s="65">
        <v>2007</v>
      </c>
      <c r="C304" s="43">
        <f>SUM(INDEX(C$4:C$183,12*($B304-$B$302)+1):INDEX(C$4:C$183,12*($B304-$B$302)+12))</f>
        <v>1435154281342</v>
      </c>
      <c r="D304" s="43">
        <f>SUM(INDEX(D$4:D$183,12*($B304-$B$302)+1):INDEX(D$4:D$183,12*($B304-$B$302)+12))</f>
        <v>786935839097</v>
      </c>
      <c r="E304" s="43">
        <f>SUM(INDEX(E$4:E$183,12*($B304-$B$302)+1):INDEX(E$4:E$183,12*($B304-$B$302)+12))</f>
        <v>641344497097</v>
      </c>
      <c r="F304" s="43">
        <f>SUM(INDEX(F$4:F$183,12*($B304-$B$302)+1):INDEX(F$4:F$183,12*($B304-$B$302)+12))</f>
        <v>129479866</v>
      </c>
      <c r="G304" s="43">
        <f>SUM(INDEX(G$4:G$183,12*($B304-$B$302)+1):INDEX(G$4:G$183,12*($B304-$B$302)+12))</f>
        <v>84000466</v>
      </c>
      <c r="H304" s="43">
        <f>SUM(INDEX(H$4:H$183,12*($B304-$B$302)+1):INDEX(H$4:H$183,12*($B304-$B$302)+12))</f>
        <v>244682625219</v>
      </c>
      <c r="I304" s="43">
        <f>SUM(INDEX(I$4:I$183,12*($B304-$B$302)+1):INDEX(I$4:I$183,12*($B304-$B$302)+12))</f>
        <v>244682625219</v>
      </c>
      <c r="J304" s="43">
        <f>SUM(INDEX(J$4:J$183,12*($B304-$B$302)+1):INDEX(J$4:J$183,12*($B304-$B$302)+12))</f>
        <v>0</v>
      </c>
      <c r="K304" s="43">
        <f>SUM(INDEX(K$4:K$183,12*($B304-$B$302)+1):INDEX(K$4:K$183,12*($B304-$B$302)+12))</f>
        <v>0</v>
      </c>
      <c r="L304" s="43">
        <f>SUM(INDEX(L$4:L$183,12*($B304-$B$302)+1):INDEX(L$4:L$183,12*($B304-$B$302)+12))</f>
        <v>55535408136</v>
      </c>
      <c r="M304" s="43">
        <f>SUM(INDEX(M$4:M$183,12*($B304-$B$302)+1):INDEX(M$4:M$183,12*($B304-$B$302)+12))</f>
        <v>265219182069</v>
      </c>
      <c r="N304" s="43">
        <f>SUM(INDEX(N$4:N$183,12*($B304-$B$302)+1):INDEX(N$4:N$183,12*($B304-$B$302)+12))</f>
        <v>265219182069</v>
      </c>
      <c r="O304" s="43">
        <f>SUM(INDEX(O$4:O$183,12*($B304-$B$302)+1):INDEX(O$4:O$183,12*($B304-$B$302)+12))</f>
        <v>0</v>
      </c>
      <c r="P304" s="43">
        <f>SUM(INDEX(P$4:P$183,12*($B304-$B$302)+1):INDEX(P$4:P$183,12*($B304-$B$302)+12))</f>
        <v>10288442111</v>
      </c>
      <c r="Q304" s="43">
        <f>SUM(INDEX(Q$4:Q$183,12*($B304-$B$302)+1):INDEX(Q$4:Q$183,12*($B304-$B$302)+12))</f>
        <v>24612466488</v>
      </c>
      <c r="R304" s="43">
        <f>SUM(INDEX(R$4:R$183,12*($B304-$B$302)+1):INDEX(R$4:R$183,12*($B304-$B$302)+12))</f>
        <v>24937165235</v>
      </c>
      <c r="S304" s="43">
        <f>SUM(INDEX(S$4:S$183,12*($B304-$B$302)+1):INDEX(S$4:S$183,12*($B304-$B$302)+12))</f>
        <v>145591342000</v>
      </c>
      <c r="T304" s="43">
        <f>SUM(INDEX(T$4:T$183,12*($B304-$B$302)+1):INDEX(T$4:T$183,12*($B304-$B$302)+12))</f>
        <v>94790358000</v>
      </c>
      <c r="U304" s="43">
        <f>SUM(INDEX(U$4:U$183,12*($B304-$B$302)+1):INDEX(U$4:U$183,12*($B304-$B$302)+12))</f>
        <v>0</v>
      </c>
      <c r="V304" s="43">
        <f>SUM(INDEX(V$4:V$183,12*($B304-$B$302)+1):INDEX(V$4:V$183,12*($B304-$B$302)+12))</f>
        <v>94790358000</v>
      </c>
      <c r="W304" s="43">
        <f>SUM(INDEX(W$4:W$183,12*($B304-$B$302)+1):INDEX(W$4:W$183,12*($B304-$B$302)+12))</f>
        <v>1480476774</v>
      </c>
      <c r="X304" s="43">
        <f>SUM(INDEX(X$4:X$183,12*($B304-$B$302)+1):INDEX(X$4:X$183,12*($B304-$B$302)+12))</f>
        <v>19317676019</v>
      </c>
      <c r="Y304" s="43">
        <f>SUM(INDEX(Y$4:Y$183,12*($B304-$B$302)+1):INDEX(Y$4:Y$183,12*($B304-$B$302)+12))</f>
        <v>841649826</v>
      </c>
      <c r="Z304" s="43">
        <f>SUM(INDEX(Z$4:Z$183,12*($B304-$B$302)+1):INDEX(Z$4:Z$183,12*($B304-$B$302)+12))</f>
        <v>0</v>
      </c>
      <c r="AA304" s="43">
        <f>SUM(INDEX(AA$4:AA$183,12*($B304-$B$302)+1):INDEX(AA$4:AA$183,12*($B304-$B$302)+12))</f>
        <v>0</v>
      </c>
      <c r="AB304" s="43">
        <f>SUM(INDEX(AB$4:AB$183,12*($B304-$B$302)+1):INDEX(AB$4:AB$183,12*($B304-$B$302)+12))</f>
        <v>957642988</v>
      </c>
      <c r="AC304" s="43">
        <f>SUM(INDEX(AC$4:AC$183,12*($B304-$B$302)+1):INDEX(AC$4:AC$183,12*($B304-$B$302)+12))</f>
        <v>424835723</v>
      </c>
      <c r="AD304" s="43">
        <f>SUM(INDEX(AD$4:AD$183,12*($B304-$B$302)+1):INDEX(AD$4:AD$183,12*($B304-$B$302)+12))</f>
        <v>27760710279</v>
      </c>
      <c r="AE304" s="43">
        <f>SUM(INDEX(AE$4:AE$183,12*($B304-$B$302)+1):INDEX(AE$4:AE$183,12*($B304-$B$302)+12))</f>
        <v>0</v>
      </c>
      <c r="AF304" s="43">
        <f>SUM(INDEX(AF$4:AF$183,12*($B304-$B$302)+1):INDEX(AF$4:AF$183,12*($B304-$B$302)+12))</f>
        <v>0</v>
      </c>
      <c r="AG304" s="43">
        <f>SUM(INDEX(AG$4:AG$183,12*($B304-$B$302)+1):INDEX(AG$4:AG$183,12*($B304-$B$302)+12))</f>
        <v>0</v>
      </c>
      <c r="AH304" s="43">
        <f>SUM(INDEX(AH$4:AH$183,12*($B304-$B$302)+1):INDEX(AH$4:AH$183,12*($B304-$B$302)+12))</f>
        <v>0</v>
      </c>
      <c r="AI304" s="43">
        <f>SUM(INDEX(AI$4:AI$183,12*($B304-$B$302)+1):INDEX(AI$4:AI$183,12*($B304-$B$302)+12))</f>
        <v>648218442245</v>
      </c>
      <c r="AJ304" s="43">
        <f>SUM(INDEX(AJ$4:AJ$183,12*($B304-$B$302)+1):INDEX(AJ$4:AJ$183,12*($B304-$B$302)+12))</f>
        <v>946197005</v>
      </c>
      <c r="AK304" s="43">
        <f>SUM(INDEX(AK$4:AK$183,12*($B304-$B$302)+1):INDEX(AK$4:AK$183,12*($B304-$B$302)+12))</f>
        <v>0</v>
      </c>
      <c r="AL304" s="43">
        <f>SUM(INDEX(AL$4:AL$183,12*($B304-$B$302)+1):INDEX(AL$4:AL$183,12*($B304-$B$302)+12))</f>
        <v>6477967</v>
      </c>
      <c r="AM304" s="43">
        <f>SUM(INDEX(AM$4:AM$183,12*($B304-$B$302)+1):INDEX(AM$4:AM$183,12*($B304-$B$302)+12))</f>
        <v>939719038</v>
      </c>
      <c r="AN304" s="43">
        <f>SUM(INDEX(AN$4:AN$183,12*($B304-$B$302)+1):INDEX(AN$4:AN$183,12*($B304-$B$302)+12))</f>
        <v>0</v>
      </c>
      <c r="AO304" s="43">
        <f>SUM(INDEX(AO$4:AO$183,12*($B304-$B$302)+1):INDEX(AO$4:AO$183,12*($B304-$B$302)+12))</f>
        <v>7571859668</v>
      </c>
      <c r="AP304" s="43">
        <f>SUM(INDEX(AP$4:AP$183,12*($B304-$B$302)+1):INDEX(AP$4:AP$183,12*($B304-$B$302)+12))</f>
        <v>7395856294</v>
      </c>
      <c r="AQ304" s="43">
        <f>SUM(INDEX(AQ$4:AQ$183,12*($B304-$B$302)+1):INDEX(AQ$4:AQ$183,12*($B304-$B$302)+12))</f>
        <v>5491915</v>
      </c>
      <c r="AR304" s="43">
        <f>SUM(INDEX(AR$4:AR$183,12*($B304-$B$302)+1):INDEX(AR$4:AR$183,12*($B304-$B$302)+12))</f>
        <v>61798531</v>
      </c>
      <c r="AS304" s="43">
        <f>SUM(INDEX(AS$4:AS$183,12*($B304-$B$302)+1):INDEX(AS$4:AS$183,12*($B304-$B$302)+12))</f>
        <v>783585</v>
      </c>
      <c r="AT304" s="43">
        <f>SUM(INDEX(AT$4:AT$183,12*($B304-$B$302)+1):INDEX(AT$4:AT$183,12*($B304-$B$302)+12))</f>
        <v>88685226</v>
      </c>
      <c r="AU304" s="43">
        <f>SUM(INDEX(AU$4:AU$183,12*($B304-$B$302)+1):INDEX(AU$4:AU$183,12*($B304-$B$302)+12))</f>
        <v>19244117</v>
      </c>
      <c r="AV304" s="43">
        <f>SUM(INDEX(AV$4:AV$183,12*($B304-$B$302)+1):INDEX(AV$4:AV$183,12*($B304-$B$302)+12))</f>
        <v>0</v>
      </c>
      <c r="AW304" s="43">
        <f>SUM(INDEX(AW$4:AW$183,12*($B304-$B$302)+1):INDEX(AW$4:AW$183,12*($B304-$B$302)+12))</f>
        <v>0</v>
      </c>
      <c r="AX304" s="43">
        <f>SUM(INDEX(AX$4:AX$183,12*($B304-$B$302)+1):INDEX(AX$4:AX$183,12*($B304-$B$302)+12))</f>
        <v>0</v>
      </c>
      <c r="AY304" s="43">
        <f>SUM(INDEX(AY$4:AY$183,12*($B304-$B$302)+1):INDEX(AY$4:AY$183,12*($B304-$B$302)+12))</f>
        <v>0</v>
      </c>
      <c r="AZ304" s="43">
        <f>SUM(INDEX(AZ$4:AZ$183,12*($B304-$B$302)+1):INDEX(AZ$4:AZ$183,12*($B304-$B$302)+12))</f>
        <v>0</v>
      </c>
      <c r="BA304" s="43">
        <f>SUM(INDEX(BA$4:BA$183,12*($B304-$B$302)+1):INDEX(BA$4:BA$183,12*($B304-$B$302)+12))</f>
        <v>0</v>
      </c>
      <c r="BB304" s="43">
        <f>SUM(INDEX(BB$4:BB$183,12*($B304-$B$302)+1):INDEX(BB$4:BB$183,12*($B304-$B$302)+12))</f>
        <v>0</v>
      </c>
      <c r="BC304" s="43">
        <f>SUM(INDEX(BC$4:BC$183,12*($B304-$B$302)+1):INDEX(BC$4:BC$183,12*($B304-$B$302)+12))</f>
        <v>0</v>
      </c>
      <c r="BD304" s="43">
        <f>SUM(INDEX(BD$4:BD$183,12*($B304-$B$302)+1):INDEX(BD$4:BD$183,12*($B304-$B$302)+12))</f>
        <v>53208274548</v>
      </c>
      <c r="BE304" s="43">
        <f>SUM(INDEX(BE$4:BE$183,12*($B304-$B$302)+1):INDEX(BE$4:BE$183,12*($B304-$B$302)+12))</f>
        <v>49419</v>
      </c>
      <c r="BF304" s="43">
        <f>SUM(INDEX(BF$4:BF$183,12*($B304-$B$302)+1):INDEX(BF$4:BF$183,12*($B304-$B$302)+12))</f>
        <v>44875544006</v>
      </c>
      <c r="BG304" s="43">
        <f>SUM(INDEX(BG$4:BG$183,12*($B304-$B$302)+1):INDEX(BG$4:BG$183,12*($B304-$B$302)+12))</f>
        <v>7068111270</v>
      </c>
      <c r="BH304" s="43">
        <f>SUM(INDEX(BH$4:BH$183,12*($B304-$B$302)+1):INDEX(BH$4:BH$183,12*($B304-$B$302)+12))</f>
        <v>1781478</v>
      </c>
      <c r="BI304" s="43">
        <f>SUM(INDEX(BI$4:BI$183,12*($B304-$B$302)+1):INDEX(BI$4:BI$183,12*($B304-$B$302)+12))</f>
        <v>20703</v>
      </c>
      <c r="BJ304" s="43">
        <f>SUM(INDEX(BJ$4:BJ$183,12*($B304-$B$302)+1):INDEX(BJ$4:BJ$183,12*($B304-$B$302)+12))</f>
        <v>794590</v>
      </c>
      <c r="BK304" s="43">
        <f>SUM(INDEX(BK$4:BK$183,12*($B304-$B$302)+1):INDEX(BK$4:BK$183,12*($B304-$B$302)+12))</f>
        <v>0</v>
      </c>
      <c r="BL304" s="43">
        <f>SUM(INDEX(BL$4:BL$183,12*($B304-$B$302)+1):INDEX(BL$4:BL$183,12*($B304-$B$302)+12))</f>
        <v>88932673</v>
      </c>
      <c r="BM304" s="43">
        <f>SUM(INDEX(BM$4:BM$183,12*($B304-$B$302)+1):INDEX(BM$4:BM$183,12*($B304-$B$302)+12))</f>
        <v>0</v>
      </c>
      <c r="BN304" s="43">
        <f>SUM(INDEX(BN$4:BN$183,12*($B304-$B$302)+1):INDEX(BN$4:BN$183,12*($B304-$B$302)+12))</f>
        <v>74761686</v>
      </c>
      <c r="BO304" s="43">
        <f>SUM(INDEX(BO$4:BO$183,12*($B304-$B$302)+1):INDEX(BO$4:BO$183,12*($B304-$B$302)+12))</f>
        <v>20183381</v>
      </c>
      <c r="BP304" s="43">
        <f>SUM(INDEX(BP$4:BP$183,12*($B304-$B$302)+1):INDEX(BP$4:BP$183,12*($B304-$B$302)+12))</f>
        <v>0</v>
      </c>
      <c r="BQ304" s="43">
        <f>SUM(INDEX(BQ$4:BQ$183,12*($B304-$B$302)+1):INDEX(BQ$4:BQ$183,12*($B304-$B$302)+12))</f>
        <v>0</v>
      </c>
      <c r="BR304" s="43">
        <f>SUM(INDEX(BR$4:BR$183,12*($B304-$B$302)+1):INDEX(BR$4:BR$183,12*($B304-$B$302)+12))</f>
        <v>1078095342</v>
      </c>
      <c r="BS304" s="43">
        <f>SUM(INDEX(BS$4:BS$183,12*($B304-$B$302)+1):INDEX(BS$4:BS$183,12*($B304-$B$302)+12))</f>
        <v>0</v>
      </c>
      <c r="BT304" s="43">
        <f>SUM(INDEX(BT$4:BT$183,12*($B304-$B$302)+1):INDEX(BT$4:BT$183,12*($B304-$B$302)+12))</f>
        <v>1486193199</v>
      </c>
      <c r="BU304" s="43">
        <f>SUM(INDEX(BU$4:BU$183,12*($B304-$B$302)+1):INDEX(BU$4:BU$183,12*($B304-$B$302)+12))</f>
        <v>726979</v>
      </c>
      <c r="BV304" s="43">
        <f>SUM(INDEX(BV$4:BV$183,12*($B304-$B$302)+1):INDEX(BV$4:BV$183,12*($B304-$B$302)+12))</f>
        <v>11930440</v>
      </c>
      <c r="BW304" s="43">
        <f>SUM(INDEX(BW$4:BW$183,12*($B304-$B$302)+1):INDEX(BW$4:BW$183,12*($B304-$B$302)+12))</f>
        <v>55945530</v>
      </c>
      <c r="BX304" s="43">
        <f>SUM(INDEX(BX$4:BX$183,12*($B304-$B$302)+1):INDEX(BX$4:BX$183,12*($B304-$B$302)+12))</f>
        <v>6871827</v>
      </c>
      <c r="BY304" s="43">
        <f>SUM(INDEX(BY$4:BY$183,12*($B304-$B$302)+1):INDEX(BY$4:BY$183,12*($B304-$B$302)+12))</f>
        <v>1410718423</v>
      </c>
      <c r="BZ304" s="43">
        <f>SUM(INDEX(BZ$4:BZ$183,12*($B304-$B$302)+1):INDEX(BZ$4:BZ$183,12*($B304-$B$302)+12))</f>
        <v>0</v>
      </c>
      <c r="CA304" s="43">
        <f>SUM(INDEX(CA$4:CA$183,12*($B304-$B$302)+1):INDEX(CA$4:CA$183,12*($B304-$B$302)+12))</f>
        <v>0</v>
      </c>
      <c r="CB304" s="43">
        <f>SUM(INDEX(CB$4:CB$183,12*($B304-$B$302)+1):INDEX(CB$4:CB$183,12*($B304-$B$302)+12))</f>
        <v>0</v>
      </c>
      <c r="CC304" s="43">
        <f>SUM(INDEX(CC$4:CC$183,12*($B304-$B$302)+1):INDEX(CC$4:CC$183,12*($B304-$B$302)+12))</f>
        <v>21711204202</v>
      </c>
      <c r="CD304" s="43">
        <f>SUM(INDEX(CD$4:CD$183,12*($B304-$B$302)+1):INDEX(CD$4:CD$183,12*($B304-$B$302)+12))</f>
        <v>33030968</v>
      </c>
      <c r="CE304" s="43">
        <f>SUM(INDEX(CE$4:CE$183,12*($B304-$B$302)+1):INDEX(CE$4:CE$183,12*($B304-$B$302)+12))</f>
        <v>44472760548</v>
      </c>
      <c r="CF304" s="43">
        <f>SUM(INDEX(CF$4:CF$183,12*($B304-$B$302)+1):INDEX(CF$4:CF$183,12*($B304-$B$302)+12))</f>
        <v>1196429674</v>
      </c>
      <c r="CG304" s="43">
        <f>SUM(INDEX(CG$4:CG$183,12*($B304-$B$302)+1):INDEX(CG$4:CG$183,12*($B304-$B$302)+12))</f>
        <v>28518157825</v>
      </c>
      <c r="CH304" s="43">
        <f>SUM(INDEX(CH$4:CH$183,12*($B304-$B$302)+1):INDEX(CH$4:CH$183,12*($B304-$B$302)+12))</f>
        <v>746381204</v>
      </c>
      <c r="CI304" s="43">
        <f>SUM(INDEX(CI$4:CI$183,12*($B304-$B$302)+1):INDEX(CI$4:CI$183,12*($B304-$B$302)+12))</f>
        <v>410676709</v>
      </c>
      <c r="CJ304" s="43">
        <f>SUM(INDEX(CJ$4:CJ$183,12*($B304-$B$302)+1):INDEX(CJ$4:CJ$183,12*($B304-$B$302)+12))</f>
        <v>14141283</v>
      </c>
      <c r="CK304" s="43">
        <f>SUM(INDEX(CK$4:CK$183,12*($B304-$B$302)+1):INDEX(CK$4:CK$183,12*($B304-$B$302)+12))</f>
        <v>237715076</v>
      </c>
      <c r="CL304" s="43">
        <f>SUM(INDEX(CL$4:CL$183,12*($B304-$B$302)+1):INDEX(CL$4:CL$183,12*($B304-$B$302)+12))</f>
        <v>57538917</v>
      </c>
      <c r="CM304" s="43">
        <f>SUM(INDEX(CM$4:CM$183,12*($B304-$B$302)+1):INDEX(CM$4:CM$183,12*($B304-$B$302)+12))</f>
        <v>7394084</v>
      </c>
      <c r="CN304" s="43">
        <f>SUM(INDEX(CN$4:CN$183,12*($B304-$B$302)+1):INDEX(CN$4:CN$183,12*($B304-$B$302)+12))</f>
        <v>9565345</v>
      </c>
      <c r="CO304" s="43">
        <f>SUM(INDEX(CO$4:CO$183,12*($B304-$B$302)+1):INDEX(CO$4:CO$183,12*($B304-$B$302)+12))</f>
        <v>0</v>
      </c>
      <c r="CP304" s="43">
        <f>SUM(INDEX(CP$4:CP$183,12*($B304-$B$302)+1):INDEX(CP$4:CP$183,12*($B304-$B$302)+12))</f>
        <v>84322004</v>
      </c>
      <c r="CQ304" s="43">
        <f>SUM(INDEX(CQ$4:CQ$183,12*($B304-$B$302)+1):INDEX(CQ$4:CQ$183,12*($B304-$B$302)+12))</f>
        <v>0</v>
      </c>
      <c r="CR304" s="43">
        <f>SUM(INDEX(CR$4:CR$183,12*($B304-$B$302)+1):INDEX(CR$4:CR$183,12*($B304-$B$302)+12))</f>
        <v>0</v>
      </c>
      <c r="CS304" s="43">
        <f>SUM(INDEX(CS$4:CS$183,12*($B304-$B$302)+1):INDEX(CS$4:CS$183,12*($B304-$B$302)+12))</f>
        <v>12657072229</v>
      </c>
      <c r="CT304" s="43">
        <f>SUM(INDEX(CT$4:CT$183,12*($B304-$B$302)+1):INDEX(CT$4:CT$183,12*($B304-$B$302)+12))</f>
        <v>3655113242</v>
      </c>
      <c r="CU304" s="43">
        <f>SUM(INDEX(CU$4:CU$183,12*($B304-$B$302)+1):INDEX(CU$4:CU$183,12*($B304-$B$302)+12))</f>
        <v>295998472</v>
      </c>
      <c r="CV304" s="43">
        <f>SUM(INDEX(CV$4:CV$183,12*($B304-$B$302)+1):INDEX(CV$4:CV$183,12*($B304-$B$302)+12))</f>
        <v>505117032</v>
      </c>
      <c r="CW304" s="43">
        <f>SUM(INDEX(CW$4:CW$183,12*($B304-$B$302)+1):INDEX(CW$4:CW$183,12*($B304-$B$302)+12))</f>
        <v>183404361</v>
      </c>
      <c r="CX304" s="43">
        <f>SUM(INDEX(CX$4:CX$183,12*($B304-$B$302)+1):INDEX(CX$4:CX$183,12*($B304-$B$302)+12))</f>
        <v>93013895</v>
      </c>
      <c r="CY304" s="43">
        <f>SUM(INDEX(CY$4:CY$183,12*($B304-$B$302)+1):INDEX(CY$4:CY$183,12*($B304-$B$302)+12))</f>
        <v>36607385</v>
      </c>
      <c r="CZ304" s="43">
        <f>SUM(INDEX(CZ$4:CZ$183,12*($B304-$B$302)+1):INDEX(CZ$4:CZ$183,12*($B304-$B$302)+12))</f>
        <v>7728884524</v>
      </c>
      <c r="DA304" s="43">
        <f>SUM(INDEX(DA$4:DA$183,12*($B304-$B$302)+1):INDEX(DA$4:DA$183,12*($B304-$B$302)+12))</f>
        <v>6574341681</v>
      </c>
      <c r="DB304" s="43">
        <f>SUM(INDEX(DB$4:DB$183,12*($B304-$B$302)+1):INDEX(DB$4:DB$183,12*($B304-$B$302)+12))</f>
        <v>937359652</v>
      </c>
      <c r="DC304" s="43">
        <f>SUM(INDEX(DC$4:DC$183,12*($B304-$B$302)+1):INDEX(DC$4:DC$183,12*($B304-$B$302)+12))</f>
        <v>0</v>
      </c>
      <c r="DD304" s="43">
        <f>SUM(INDEX(DD$4:DD$183,12*($B304-$B$302)+1):INDEX(DD$4:DD$183,12*($B304-$B$302)+12))</f>
        <v>217183191</v>
      </c>
      <c r="DE304" s="43">
        <f>SUM(INDEX(DE$4:DE$183,12*($B304-$B$302)+1):INDEX(DE$4:DE$183,12*($B304-$B$302)+12))</f>
        <v>158933318</v>
      </c>
      <c r="DF304" s="43">
        <f>SUM(INDEX(DF$4:DF$183,12*($B304-$B$302)+1):INDEX(DF$4:DF$183,12*($B304-$B$302)+12))</f>
        <v>0</v>
      </c>
      <c r="DG304" s="43">
        <f>SUM(INDEX(DG$4:DG$183,12*($B304-$B$302)+1):INDEX(DG$4:DG$183,12*($B304-$B$302)+12))</f>
        <v>0</v>
      </c>
      <c r="DH304" s="43">
        <f>SUM(INDEX(DH$4:DH$183,12*($B304-$B$302)+1):INDEX(DH$4:DH$183,12*($B304-$B$302)+12))</f>
        <v>0</v>
      </c>
      <c r="DI304" s="43">
        <f>SUM(INDEX(DI$4:DI$183,12*($B304-$B$302)+1):INDEX(DI$4:DI$183,12*($B304-$B$302)+12))</f>
        <v>50738339</v>
      </c>
      <c r="DJ304" s="43">
        <f>SUM(INDEX(DJ$4:DJ$183,12*($B304-$B$302)+1):INDEX(DJ$4:DJ$183,12*($B304-$B$302)+12))</f>
        <v>0</v>
      </c>
      <c r="DK304" s="43">
        <f>SUM(INDEX(DK$4:DK$183,12*($B304-$B$302)+1):INDEX(DK$4:DK$183,12*($B304-$B$302)+12))</f>
        <v>50738339</v>
      </c>
      <c r="DL304" s="43">
        <f>SUM(INDEX(DL$4:DL$183,12*($B304-$B$302)+1):INDEX(DL$4:DL$183,12*($B304-$B$302)+12))</f>
        <v>612915851</v>
      </c>
      <c r="DM304" s="43">
        <f>SUM(INDEX(DM$4:DM$183,12*($B304-$B$302)+1):INDEX(DM$4:DM$183,12*($B304-$B$302)+12))</f>
        <v>7073800121</v>
      </c>
      <c r="DN304" s="43">
        <f>SUM(INDEX(DN$4:DN$183,12*($B304-$B$302)+1):INDEX(DN$4:DN$183,12*($B304-$B$302)+12))</f>
        <v>465702864</v>
      </c>
      <c r="DO304" s="43">
        <f>SUM(INDEX(DO$4:DO$183,12*($B304-$B$302)+1):INDEX(DO$4:DO$183,12*($B304-$B$302)+12))</f>
        <v>87117107</v>
      </c>
      <c r="DP304" s="43">
        <f>SUM(INDEX(DP$4:DP$183,12*($B304-$B$302)+1):INDEX(DP$4:DP$183,12*($B304-$B$302)+12))</f>
        <v>73227066</v>
      </c>
      <c r="DQ304" s="43">
        <f>SUM(INDEX(DQ$4:DQ$183,12*($B304-$B$302)+1):INDEX(DQ$4:DQ$183,12*($B304-$B$302)+12))</f>
        <v>13890041</v>
      </c>
      <c r="DR304" s="43">
        <f>SUM(INDEX(DR$4:DR$183,12*($B304-$B$302)+1):INDEX(DR$4:DR$183,12*($B304-$B$302)+12))</f>
        <v>4413481431</v>
      </c>
      <c r="DS304" s="43">
        <f>SUM(INDEX(DS$4:DS$183,12*($B304-$B$302)+1):INDEX(DS$4:DS$183,12*($B304-$B$302)+12))</f>
        <v>186381019</v>
      </c>
      <c r="DT304" s="43">
        <f>SUM(INDEX(DT$4:DT$183,12*($B304-$B$302)+1):INDEX(DT$4:DT$183,12*($B304-$B$302)+12))</f>
        <v>170744563</v>
      </c>
      <c r="DU304" s="43">
        <f>SUM(INDEX(DU$4:DU$183,12*($B304-$B$302)+1):INDEX(DU$4:DU$183,12*($B304-$B$302)+12))</f>
        <v>14436633</v>
      </c>
      <c r="DV304" s="43">
        <f>SUM(INDEX(DV$4:DV$183,12*($B304-$B$302)+1):INDEX(DV$4:DV$183,12*($B304-$B$302)+12))</f>
        <v>1199823</v>
      </c>
      <c r="DW304" s="43">
        <f>SUM(INDEX(DW$4:DW$183,12*($B304-$B$302)+1):INDEX(DW$4:DW$183,12*($B304-$B$302)+12))</f>
        <v>149956468</v>
      </c>
      <c r="DX304" s="43">
        <f>SUM(INDEX(DX$4:DX$183,12*($B304-$B$302)+1):INDEX(DX$4:DX$183,12*($B304-$B$302)+12))</f>
        <v>13375368</v>
      </c>
      <c r="DY304" s="43">
        <f>SUM(INDEX(DY$4:DY$183,12*($B304-$B$302)+1):INDEX(DY$4:DY$183,12*($B304-$B$302)+12))</f>
        <v>54362600</v>
      </c>
      <c r="DZ304" s="43">
        <f>SUM(INDEX(DZ$4:DZ$183,12*($B304-$B$302)+1):INDEX(DZ$4:DZ$183,12*($B304-$B$302)+12))</f>
        <v>0</v>
      </c>
      <c r="EA304" s="43">
        <f>SUM(INDEX(EA$4:EA$183,12*($B304-$B$302)+1):INDEX(EA$4:EA$183,12*($B304-$B$302)+12))</f>
        <v>82154900</v>
      </c>
      <c r="EB304" s="43">
        <f>SUM(INDEX(EB$4:EB$183,12*($B304-$B$302)+1):INDEX(EB$4:EB$183,12*($B304-$B$302)+12))</f>
        <v>63600</v>
      </c>
      <c r="EC304" s="43">
        <f>SUM(INDEX(EC$4:EC$183,12*($B304-$B$302)+1):INDEX(EC$4:EC$183,12*($B304-$B$302)+12))</f>
        <v>669610379</v>
      </c>
      <c r="ED304" s="43">
        <f>SUM(INDEX(ED$4:ED$183,12*($B304-$B$302)+1):INDEX(ED$4:ED$183,12*($B304-$B$302)+12))</f>
        <v>1116804</v>
      </c>
      <c r="EE304" s="43">
        <f>SUM(INDEX(EE$4:EE$183,12*($B304-$B$302)+1):INDEX(EE$4:EE$183,12*($B304-$B$302)+12))</f>
        <v>668334800</v>
      </c>
      <c r="EF304" s="43">
        <f>SUM(INDEX(EF$4:EF$183,12*($B304-$B$302)+1):INDEX(EF$4:EF$183,12*($B304-$B$302)+12))</f>
        <v>158775</v>
      </c>
      <c r="EG304" s="43">
        <f>SUM(INDEX(EG$4:EG$183,12*($B304-$B$302)+1):INDEX(EG$4:EG$183,12*($B304-$B$302)+12))</f>
        <v>201766240</v>
      </c>
      <c r="EH304" s="43">
        <f>SUM(INDEX(EH$4:EH$183,12*($B304-$B$302)+1):INDEX(EH$4:EH$183,12*($B304-$B$302)+12))</f>
        <v>201350444</v>
      </c>
      <c r="EI304" s="43">
        <f>SUM(INDEX(EI$4:EI$183,12*($B304-$B$302)+1):INDEX(EI$4:EI$183,12*($B304-$B$302)+12))</f>
        <v>0</v>
      </c>
      <c r="EJ304" s="43">
        <f>SUM(INDEX(EJ$4:EJ$183,12*($B304-$B$302)+1):INDEX(EJ$4:EJ$183,12*($B304-$B$302)+12))</f>
        <v>415796</v>
      </c>
      <c r="EK304" s="43">
        <f>SUM(INDEX(EK$4:EK$183,12*($B304-$B$302)+1):INDEX(EK$4:EK$183,12*($B304-$B$302)+12))</f>
        <v>374362581</v>
      </c>
      <c r="EL304" s="43">
        <f>SUM(INDEX(EL$4:EL$183,12*($B304-$B$302)+1):INDEX(EL$4:EL$183,12*($B304-$B$302)+12))</f>
        <v>28546167</v>
      </c>
      <c r="EM304" s="43">
        <f>SUM(INDEX(EM$4:EM$183,12*($B304-$B$302)+1):INDEX(EM$4:EM$183,12*($B304-$B$302)+12))</f>
        <v>20529613</v>
      </c>
      <c r="EN304" s="43">
        <f>SUM(INDEX(EN$4:EN$183,12*($B304-$B$302)+1):INDEX(EN$4:EN$183,12*($B304-$B$302)+12))</f>
        <v>220961196</v>
      </c>
      <c r="EO304" s="43">
        <f>SUM(INDEX(EO$4:EO$183,12*($B304-$B$302)+1):INDEX(EO$4:EO$183,12*($B304-$B$302)+12))</f>
        <v>23847423</v>
      </c>
      <c r="EP304" s="43">
        <f>SUM(INDEX(EP$4:EP$183,12*($B304-$B$302)+1):INDEX(EP$4:EP$183,12*($B304-$B$302)+12))</f>
        <v>7252308</v>
      </c>
      <c r="EQ304" s="43">
        <f>SUM(INDEX(EQ$4:EQ$183,12*($B304-$B$302)+1):INDEX(EQ$4:EQ$183,12*($B304-$B$302)+12))</f>
        <v>574378</v>
      </c>
      <c r="ER304" s="43">
        <f>SUM(INDEX(ER$4:ER$183,12*($B304-$B$302)+1):INDEX(ER$4:ER$183,12*($B304-$B$302)+12))</f>
        <v>158582</v>
      </c>
      <c r="ES304" s="43">
        <f>SUM(INDEX(ES$4:ES$183,12*($B304-$B$302)+1):INDEX(ES$4:ES$183,12*($B304-$B$302)+12))</f>
        <v>10931337</v>
      </c>
      <c r="ET304" s="43">
        <f>SUM(INDEX(ET$4:ET$183,12*($B304-$B$302)+1):INDEX(ET$4:ET$183,12*($B304-$B$302)+12))</f>
        <v>4930818</v>
      </c>
      <c r="EU304" s="43">
        <f>SUM(INDEX(EU$4:EU$183,12*($B304-$B$302)+1):INDEX(EU$4:EU$183,12*($B304-$B$302)+12))</f>
        <v>51393197</v>
      </c>
      <c r="EV304" s="43">
        <f>SUM(INDEX(EV$4:EV$183,12*($B304-$B$302)+1):INDEX(EV$4:EV$183,12*($B304-$B$302)+12))</f>
        <v>23181726</v>
      </c>
      <c r="EW304" s="43">
        <f>SUM(INDEX(EW$4:EW$183,12*($B304-$B$302)+1):INDEX(EW$4:EW$183,12*($B304-$B$302)+12))</f>
        <v>374587883</v>
      </c>
      <c r="EX304" s="43">
        <f>SUM(INDEX(EX$4:EX$183,12*($B304-$B$302)+1):INDEX(EX$4:EX$183,12*($B304-$B$302)+12))</f>
        <v>0</v>
      </c>
      <c r="EY304" s="43">
        <f>SUM(INDEX(EY$4:EY$183,12*($B304-$B$302)+1):INDEX(EY$4:EY$183,12*($B304-$B$302)+12))</f>
        <v>629134</v>
      </c>
      <c r="EZ304" s="43">
        <f>SUM(INDEX(EZ$4:EZ$183,12*($B304-$B$302)+1):INDEX(EZ$4:EZ$183,12*($B304-$B$302)+12))</f>
        <v>257795518</v>
      </c>
      <c r="FA304" s="43">
        <f>SUM(INDEX(FA$4:FA$183,12*($B304-$B$302)+1):INDEX(FA$4:FA$183,12*($B304-$B$302)+12))</f>
        <v>116163231</v>
      </c>
      <c r="FB304" s="43">
        <f>SUM(INDEX(FB$4:FB$183,12*($B304-$B$302)+1):INDEX(FB$4:FB$183,12*($B304-$B$302)+12))</f>
        <v>2099531</v>
      </c>
      <c r="FC304" s="43">
        <f>SUM(INDEX(FC$4:FC$183,12*($B304-$B$302)+1):INDEX(FC$4:FC$183,12*($B304-$B$302)+12))</f>
        <v>3618788</v>
      </c>
      <c r="FD304" s="43">
        <f>SUM(INDEX(FD$4:FD$183,12*($B304-$B$302)+1):INDEX(FD$4:FD$183,12*($B304-$B$302)+12))</f>
        <v>303620</v>
      </c>
      <c r="FE304" s="43">
        <f>SUM(INDEX(FE$4:FE$183,12*($B304-$B$302)+1):INDEX(FE$4:FE$183,12*($B304-$B$302)+12))</f>
        <v>0</v>
      </c>
      <c r="FF304" s="43">
        <f>SUM(INDEX(FF$4:FF$183,12*($B304-$B$302)+1):INDEX(FF$4:FF$183,12*($B304-$B$302)+12))</f>
        <v>2082335600</v>
      </c>
      <c r="FG304" s="43">
        <f>SUM(INDEX(FG$4:FG$183,12*($B304-$B$302)+1):INDEX(FG$4:FG$183,12*($B304-$B$302)+12))</f>
        <v>2107498719</v>
      </c>
      <c r="FH304" s="43">
        <f>SUM(INDEX(FH$4:FH$183,12*($B304-$B$302)+1):INDEX(FH$4:FH$183,12*($B304-$B$302)+12))</f>
        <v>45708329</v>
      </c>
      <c r="FI304" s="43">
        <f>SUM(INDEX(FI$4:FI$183,12*($B304-$B$302)+1):INDEX(FI$4:FI$183,12*($B304-$B$302)+12))</f>
        <v>1910678565</v>
      </c>
      <c r="FJ304" s="43">
        <f>SUM(INDEX(FJ$4:FJ$183,12*($B304-$B$302)+1):INDEX(FJ$4:FJ$183,12*($B304-$B$302)+12))</f>
        <v>133928059</v>
      </c>
      <c r="FK304" s="43">
        <f>SUM(INDEX(FK$4:FK$183,12*($B304-$B$302)+1):INDEX(FK$4:FK$183,12*($B304-$B$302)+12))</f>
        <v>24463320</v>
      </c>
      <c r="FL304" s="43">
        <f>SUM(INDEX(FL$4:FL$183,12*($B304-$B$302)+1):INDEX(FL$4:FL$183,12*($B304-$B$302)+12))</f>
        <v>0</v>
      </c>
      <c r="FM304" s="43">
        <f>SUM(INDEX(FM$4:FM$183,12*($B304-$B$302)+1):INDEX(FM$4:FM$183,12*($B304-$B$302)+12))</f>
        <v>0</v>
      </c>
      <c r="FN304" s="43">
        <f>SUM(INDEX(FN$4:FN$183,12*($B304-$B$302)+1):INDEX(FN$4:FN$183,12*($B304-$B$302)+12))</f>
        <v>0</v>
      </c>
      <c r="FO304" s="43">
        <f>SUM(INDEX(FO$4:FO$183,12*($B304-$B$302)+1):INDEX(FO$4:FO$183,12*($B304-$B$302)+12))</f>
        <v>109464739</v>
      </c>
      <c r="FP304" s="43">
        <f>SUM(INDEX(FP$4:FP$183,12*($B304-$B$302)+1):INDEX(FP$4:FP$183,12*($B304-$B$302)+12))</f>
        <v>17183766</v>
      </c>
      <c r="FQ304" s="43">
        <f>SUM(INDEX(FQ$4:FQ$183,12*($B304-$B$302)+1):INDEX(FQ$4:FQ$183,12*($B304-$B$302)+12))</f>
        <v>0</v>
      </c>
      <c r="FR304" s="43">
        <f>SUM(INDEX(FR$4:FR$183,12*($B304-$B$302)+1):INDEX(FR$4:FR$183,12*($B304-$B$302)+12))</f>
        <v>3980527093</v>
      </c>
      <c r="FS304" s="43">
        <f>SUM(INDEX(FS$4:FS$183,12*($B304-$B$302)+1):INDEX(FS$4:FS$183,12*($B304-$B$302)+12))</f>
        <v>779383354</v>
      </c>
      <c r="FT304" s="43">
        <f>SUM(INDEX(FT$4:FT$183,12*($B304-$B$302)+1):INDEX(FT$4:FT$183,12*($B304-$B$302)+12))</f>
        <v>1978946</v>
      </c>
      <c r="FU304" s="43">
        <f>SUM(INDEX(FU$4:FU$183,12*($B304-$B$302)+1):INDEX(FU$4:FU$183,12*($B304-$B$302)+12))</f>
        <v>90948949</v>
      </c>
      <c r="FV304" s="43">
        <f>SUM(INDEX(FV$4:FV$183,12*($B304-$B$302)+1):INDEX(FV$4:FV$183,12*($B304-$B$302)+12))</f>
        <v>409026736</v>
      </c>
      <c r="FW304" s="43">
        <f>SUM(INDEX(FW$4:FW$183,12*($B304-$B$302)+1):INDEX(FW$4:FW$183,12*($B304-$B$302)+12))</f>
        <v>1982022</v>
      </c>
      <c r="FX304" s="43">
        <f>SUM(INDEX(FX$4:FX$183,12*($B304-$B$302)+1):INDEX(FX$4:FX$183,12*($B304-$B$302)+12))</f>
        <v>407044714</v>
      </c>
      <c r="FY304" s="43">
        <f>SUM(INDEX(FY$4:FY$183,12*($B304-$B$302)+1):INDEX(FY$4:FY$183,12*($B304-$B$302)+12))</f>
        <v>2295750</v>
      </c>
      <c r="FZ304" s="43">
        <f>SUM(INDEX(FZ$4:FZ$183,12*($B304-$B$302)+1):INDEX(FZ$4:FZ$183,12*($B304-$B$302)+12))</f>
        <v>3689993</v>
      </c>
      <c r="GA304" s="43">
        <f>SUM(INDEX(GA$4:GA$183,12*($B304-$B$302)+1):INDEX(GA$4:GA$183,12*($B304-$B$302)+12))</f>
        <v>156953276</v>
      </c>
      <c r="GB304" s="43">
        <f>SUM(INDEX(GB$4:GB$183,12*($B304-$B$302)+1):INDEX(GB$4:GB$183,12*($B304-$B$302)+12))</f>
        <v>114489704</v>
      </c>
      <c r="GC304" s="43">
        <f>SUM(INDEX(GC$4:GC$183,12*($B304-$B$302)+1):INDEX(GC$4:GC$183,12*($B304-$B$302)+12))</f>
        <v>30124356</v>
      </c>
      <c r="GD304" s="43">
        <f>SUM(INDEX(GD$4:GD$183,12*($B304-$B$302)+1):INDEX(GD$4:GD$183,12*($B304-$B$302)+12))</f>
        <v>0</v>
      </c>
      <c r="GE304" s="43">
        <f>SUM(INDEX(GE$4:GE$183,12*($B304-$B$302)+1):INDEX(GE$4:GE$183,12*($B304-$B$302)+12))</f>
        <v>30124356</v>
      </c>
      <c r="GF304" s="43">
        <f>SUM(INDEX(GF$4:GF$183,12*($B304-$B$302)+1):INDEX(GF$4:GF$183,12*($B304-$B$302)+12))</f>
        <v>0</v>
      </c>
      <c r="GG304" s="43">
        <f>SUM(INDEX(GG$4:GG$183,12*($B304-$B$302)+1):INDEX(GG$4:GG$183,12*($B304-$B$302)+12))</f>
        <v>2798049</v>
      </c>
      <c r="GH304" s="43">
        <f>SUM(INDEX(GH$4:GH$183,12*($B304-$B$302)+1):INDEX(GH$4:GH$183,12*($B304-$B$302)+12))</f>
        <v>90613310</v>
      </c>
      <c r="GI304" s="43">
        <f>SUM(INDEX(GI$4:GI$183,12*($B304-$B$302)+1):INDEX(GI$4:GI$183,12*($B304-$B$302)+12))</f>
        <v>1381171943</v>
      </c>
      <c r="GJ304" s="43">
        <f>SUM(INDEX(GJ$4:GJ$183,12*($B304-$B$302)+1):INDEX(GJ$4:GJ$183,12*($B304-$B$302)+12))</f>
        <v>901593546</v>
      </c>
      <c r="GK304" s="43">
        <f>SUM(INDEX(GK$4:GK$183,12*($B304-$B$302)+1):INDEX(GK$4:GK$183,12*($B304-$B$302)+12))</f>
        <v>479578397</v>
      </c>
      <c r="GL304" s="43">
        <f>SUM(INDEX(GL$4:GL$183,12*($B304-$B$302)+1):INDEX(GL$4:GL$183,12*($B304-$B$302)+12))</f>
        <v>1696436081</v>
      </c>
      <c r="GM304" s="43">
        <f>SUM(INDEX(GM$4:GM$183,12*($B304-$B$302)+1):INDEX(GM$4:GM$183,12*($B304-$B$302)+12))</f>
        <v>39556868</v>
      </c>
      <c r="GN304" s="43">
        <f>SUM(INDEX(GN$4:GN$183,12*($B304-$B$302)+1):INDEX(GN$4:GN$183,12*($B304-$B$302)+12))</f>
        <v>12886017</v>
      </c>
      <c r="GO304" s="43">
        <f>SUM(INDEX(GO$4:GO$183,12*($B304-$B$302)+1):INDEX(GO$4:GO$183,12*($B304-$B$302)+12))</f>
        <v>20449000</v>
      </c>
      <c r="GP304" s="43">
        <f>SUM(INDEX(GP$4:GP$183,12*($B304-$B$302)+1):INDEX(GP$4:GP$183,12*($B304-$B$302)+12))</f>
        <v>679456587</v>
      </c>
      <c r="GQ304" s="43">
        <f>SUM(INDEX(GQ$4:GQ$183,12*($B304-$B$302)+1):INDEX(GQ$4:GQ$183,12*($B304-$B$302)+12))</f>
        <v>166791789</v>
      </c>
      <c r="GR304" s="43">
        <f>SUM(INDEX(GR$4:GR$183,12*($B304-$B$302)+1):INDEX(GR$4:GR$183,12*($B304-$B$302)+12))</f>
        <v>2080478</v>
      </c>
      <c r="GS304" s="43">
        <f>SUM(INDEX(GS$4:GS$183,12*($B304-$B$302)+1):INDEX(GS$4:GS$183,12*($B304-$B$302)+12))</f>
        <v>7855334</v>
      </c>
      <c r="GT304" s="43">
        <f>SUM(INDEX(GT$4:GT$183,12*($B304-$B$302)+1):INDEX(GT$4:GT$183,12*($B304-$B$302)+12))</f>
        <v>767360008</v>
      </c>
      <c r="GU304" s="43">
        <f>SUM(INDEX(GU$4:GU$183,12*($B304-$B$302)+1):INDEX(GU$4:GU$183,12*($B304-$B$302)+12))</f>
        <v>77560608976</v>
      </c>
      <c r="GV304" s="43">
        <f>SUM(INDEX(GV$4:GV$183,12*($B304-$B$302)+1):INDEX(GV$4:GV$183,12*($B304-$B$302)+12))</f>
        <v>358536882</v>
      </c>
      <c r="GW304" s="43">
        <f>SUM(INDEX(GW$4:GW$183,12*($B304-$B$302)+1):INDEX(GW$4:GW$183,12*($B304-$B$302)+12))</f>
        <v>4416041</v>
      </c>
      <c r="GX304" s="43">
        <f>SUM(INDEX(GX$4:GX$183,12*($B304-$B$302)+1):INDEX(GX$4:GX$183,12*($B304-$B$302)+12))</f>
        <v>0</v>
      </c>
      <c r="GY304" s="43">
        <f>SUM(INDEX(GY$4:GY$183,12*($B304-$B$302)+1):INDEX(GY$4:GY$183,12*($B304-$B$302)+12))</f>
        <v>135437323</v>
      </c>
      <c r="GZ304" s="43">
        <f>SUM(INDEX(GZ$4:GZ$183,12*($B304-$B$302)+1):INDEX(GZ$4:GZ$183,12*($B304-$B$302)+12))</f>
        <v>17430138461</v>
      </c>
      <c r="HA304" s="43">
        <f>SUM(INDEX(HA$4:HA$183,12*($B304-$B$302)+1):INDEX(HA$4:HA$183,12*($B304-$B$302)+12))</f>
        <v>0</v>
      </c>
      <c r="HB304" s="43">
        <f>SUM(INDEX(HB$4:HB$183,12*($B304-$B$302)+1):INDEX(HB$4:HB$183,12*($B304-$B$302)+12))</f>
        <v>46021434107</v>
      </c>
      <c r="HC304" s="43">
        <f>SUM(INDEX(HC$4:HC$183,12*($B304-$B$302)+1):INDEX(HC$4:HC$183,12*($B304-$B$302)+12))</f>
        <v>0</v>
      </c>
      <c r="HD304" s="43">
        <f>SUM(INDEX(HD$4:HD$183,12*($B304-$B$302)+1):INDEX(HD$4:HD$183,12*($B304-$B$302)+12))</f>
        <v>13610646162</v>
      </c>
      <c r="HE304" s="43">
        <f>SUM(INDEX(HE$4:HE$183,12*($B304-$B$302)+1):INDEX(HE$4:HE$183,12*($B304-$B$302)+12))</f>
        <v>0</v>
      </c>
      <c r="HF304" s="43">
        <f>SUM(INDEX(HF$4:HF$183,12*($B304-$B$302)+1):INDEX(HF$4:HF$183,12*($B304-$B$302)+12))</f>
        <v>0</v>
      </c>
      <c r="HG304" s="43">
        <f>SUM(INDEX(HG$4:HG$183,12*($B304-$B$302)+1):INDEX(HG$4:HG$183,12*($B304-$B$302)+12))</f>
        <v>0</v>
      </c>
      <c r="HH304" s="43">
        <f>SUM(INDEX(HH$4:HH$183,12*($B304-$B$302)+1):INDEX(HH$4:HH$183,12*($B304-$B$302)+12))</f>
        <v>13536813352</v>
      </c>
      <c r="HI304" s="43">
        <f>SUM(INDEX(HI$4:HI$183,12*($B304-$B$302)+1):INDEX(HI$4:HI$183,12*($B304-$B$302)+12))</f>
        <v>3893325109</v>
      </c>
      <c r="HJ304" s="43">
        <f>SUM(INDEX(HJ$4:HJ$183,12*($B304-$B$302)+1):INDEX(HJ$4:HJ$183,12*($B304-$B$302)+12))</f>
        <v>13536813352</v>
      </c>
      <c r="HK304" s="43">
        <f>SUM(INDEX(HK$4:HK$183,12*($B304-$B$302)+1):INDEX(HK$4:HK$183,12*($B304-$B$302)+12))</f>
        <v>3893325109</v>
      </c>
      <c r="HL304" s="43">
        <f>SUM(INDEX(HL$4:HL$183,12*($B304-$B$302)+1):INDEX(HL$4:HL$183,12*($B304-$B$302)+12))</f>
        <v>0</v>
      </c>
      <c r="HM304" s="43">
        <f>SUM(INDEX(HM$4:HM$183,12*($B304-$B$302)+1):INDEX(HM$4:HM$183,12*($B304-$B$302)+12))</f>
        <v>0</v>
      </c>
      <c r="HN304" s="43">
        <f>SUM(INDEX(HN$4:HN$183,12*($B304-$B$302)+1):INDEX(HN$4:HN$183,12*($B304-$B$302)+12))</f>
        <v>0</v>
      </c>
      <c r="HO304" s="43">
        <f>SUM(INDEX(HO$4:HO$183,12*($B304-$B$302)+1):INDEX(HO$4:HO$183,12*($B304-$B$302)+12))</f>
        <v>0</v>
      </c>
      <c r="HP304" s="43">
        <f>SUM(INDEX(HP$4:HP$183,12*($B304-$B$302)+1):INDEX(HP$4:HP$183,12*($B304-$B$302)+12))</f>
        <v>944042907</v>
      </c>
      <c r="HQ304" s="43">
        <f>SUM(INDEX(HQ$4:HQ$183,12*($B304-$B$302)+1):INDEX(HQ$4:HQ$183,12*($B304-$B$302)+12))</f>
        <v>25765824</v>
      </c>
      <c r="HR304" s="43">
        <f>SUM(INDEX(HR$4:HR$183,12*($B304-$B$302)+1):INDEX(HR$4:HR$183,12*($B304-$B$302)+12))</f>
        <v>66574297</v>
      </c>
      <c r="HS304" s="43">
        <f>SUM(INDEX(HS$4:HS$183,12*($B304-$B$302)+1):INDEX(HS$4:HS$183,12*($B304-$B$302)+12))</f>
        <v>120342786</v>
      </c>
      <c r="HT304" s="43">
        <f>SUM(INDEX(HT$4:HT$183,12*($B304-$B$302)+1):INDEX(HT$4:HT$183,12*($B304-$B$302)+12))</f>
        <v>731360000</v>
      </c>
      <c r="HU304" s="43">
        <f>SUM(INDEX(HU$4:HU$183,12*($B304-$B$302)+1):INDEX(HU$4:HU$183,12*($B304-$B$302)+12))</f>
        <v>0</v>
      </c>
      <c r="HV304" s="43">
        <f>SUM(INDEX(HV$4:HV$183,12*($B304-$B$302)+1):INDEX(HV$4:HV$183,12*($B304-$B$302)+12))</f>
        <v>0</v>
      </c>
      <c r="HW304" s="43">
        <f>SUM(INDEX(HW$4:HW$183,12*($B304-$B$302)+1):INDEX(HW$4:HW$183,12*($B304-$B$302)+12))</f>
        <v>0</v>
      </c>
      <c r="HX304" s="43">
        <f>SUM(INDEX(HX$4:HX$183,12*($B304-$B$302)+1):INDEX(HX$4:HX$183,12*($B304-$B$302)+12))</f>
        <v>13536813352</v>
      </c>
      <c r="HY304" s="43">
        <f>SUM(INDEX(HY$4:HY$183,12*($B304-$B$302)+1):INDEX(HY$4:HY$183,12*($B304-$B$302)+12))</f>
        <v>3893325109</v>
      </c>
      <c r="HZ304" s="43">
        <f>SUM(INDEX(HZ$4:HZ$183,12*($B304-$B$302)+1):INDEX(HZ$4:HZ$183,12*($B304-$B$302)+12))</f>
        <v>426746511544</v>
      </c>
      <c r="IA304" s="43">
        <f>SUM(INDEX(IA$4:IA$183,12*($B304-$B$302)+1):INDEX(IA$4:IA$183,12*($B304-$B$302)+12))</f>
        <v>404069291269</v>
      </c>
      <c r="IB304" s="43">
        <f>SUM(INDEX(IB$4:IB$183,12*($B304-$B$302)+1):INDEX(IB$4:IB$183,12*($B304-$B$302)+12))</f>
        <v>404069291269</v>
      </c>
      <c r="IC304" s="43">
        <f>SUM(INDEX(IC$4:IC$183,12*($B304-$B$302)+1):INDEX(IC$4:IC$183,12*($B304-$B$302)+12))</f>
        <v>21965754267</v>
      </c>
      <c r="ID304" s="43">
        <f>SUM(INDEX(ID$4:ID$183,12*($B304-$B$302)+1):INDEX(ID$4:ID$183,12*($B304-$B$302)+12))</f>
        <v>0</v>
      </c>
      <c r="IE304" s="43">
        <f>SUM(INDEX(IE$4:IE$183,12*($B304-$B$302)+1):INDEX(IE$4:IE$183,12*($B304-$B$302)+12))</f>
        <v>0</v>
      </c>
      <c r="IF304" s="43">
        <f>SUM(INDEX(IF$4:IF$183,12*($B304-$B$302)+1):INDEX(IF$4:IF$183,12*($B304-$B$302)+12))</f>
        <v>0</v>
      </c>
      <c r="IG304" s="43">
        <f>SUM(INDEX(IG$4:IG$183,12*($B304-$B$302)+1):INDEX(IG$4:IG$183,12*($B304-$B$302)+12))</f>
        <v>320061893424</v>
      </c>
      <c r="IH304" s="43">
        <f>SUM(INDEX(IH$4:IH$183,12*($B304-$B$302)+1):INDEX(IH$4:IH$183,12*($B304-$B$302)+12))</f>
        <v>274020564373</v>
      </c>
      <c r="II304" s="43">
        <f>SUM(INDEX(II$4:II$183,12*($B304-$B$302)+1):INDEX(II$4:II$183,12*($B304-$B$302)+12))</f>
        <v>31843453537</v>
      </c>
      <c r="IJ304" s="43">
        <f>SUM(INDEX(IJ$4:IJ$183,12*($B304-$B$302)+1):INDEX(IJ$4:IJ$183,12*($B304-$B$302)+12))</f>
        <v>14197875514</v>
      </c>
      <c r="IK304" s="43">
        <f>SUM(INDEX(IK$4:IK$183,12*($B304-$B$302)+1):INDEX(IK$4:IK$183,12*($B304-$B$302)+12))</f>
        <v>0</v>
      </c>
      <c r="IL304" s="43">
        <f>SUM(INDEX(IL$4:IL$183,12*($B304-$B$302)+1):INDEX(IL$4:IL$183,12*($B304-$B$302)+12))</f>
        <v>44187732595</v>
      </c>
      <c r="IM304" s="43">
        <f>SUM(INDEX(IM$4:IM$183,12*($B304-$B$302)+1):INDEX(IM$4:IM$183,12*($B304-$B$302)+12))</f>
        <v>20129967079</v>
      </c>
      <c r="IN304" s="43">
        <f>SUM(INDEX(IN$4:IN$183,12*($B304-$B$302)+1):INDEX(IN$4:IN$183,12*($B304-$B$302)+12))</f>
        <v>1963899211</v>
      </c>
      <c r="IO304" s="43">
        <f>SUM(INDEX(IO$4:IO$183,12*($B304-$B$302)+1):INDEX(IO$4:IO$183,12*($B304-$B$302)+12))</f>
        <v>1472924416</v>
      </c>
      <c r="IP304" s="43">
        <f>SUM(INDEX(IP$4:IP$183,12*($B304-$B$302)+1):INDEX(IP$4:IP$183,12*($B304-$B$302)+12))</f>
        <v>20620941889</v>
      </c>
      <c r="IQ304" s="43">
        <f>SUM(INDEX(IQ$4:IQ$183,12*($B304-$B$302)+1):INDEX(IQ$4:IQ$183,12*($B304-$B$302)+12))</f>
        <v>3852447190</v>
      </c>
      <c r="IR304" s="43">
        <f>SUM(INDEX(IR$4:IR$183,12*($B304-$B$302)+1):INDEX(IR$4:IR$183,12*($B304-$B$302)+12))</f>
        <v>1755003720</v>
      </c>
      <c r="IS304" s="43">
        <f>SUM(INDEX(IS$4:IS$183,12*($B304-$B$302)+1):INDEX(IS$4:IS$183,12*($B304-$B$302)+12))</f>
        <v>171219875</v>
      </c>
      <c r="IT304" s="43">
        <f>SUM(INDEX(IT$4:IT$183,12*($B304-$B$302)+1):INDEX(IT$4:IT$183,12*($B304-$B$302)+12))</f>
        <v>128414906</v>
      </c>
      <c r="IU304" s="43">
        <f>SUM(INDEX(IU$4:IU$183,12*($B304-$B$302)+1):INDEX(IU$4:IU$183,12*($B304-$B$302)+12))</f>
        <v>1797808689</v>
      </c>
      <c r="IV304" s="43">
        <f>SUM(INDEX(IV$4:IV$183,12*($B304-$B$302)+1):INDEX(IV$4:IV$183,12*($B304-$B$302)+12))</f>
        <v>1504212030</v>
      </c>
      <c r="IW304" s="43">
        <f>SUM(INDEX(IW$4:IW$183,12*($B304-$B$302)+1):INDEX(IW$4:IW$183,12*($B304-$B$302)+12))</f>
        <v>131142974</v>
      </c>
      <c r="IX304" s="43">
        <f>SUM(INDEX(IX$4:IX$183,12*($B304-$B$302)+1):INDEX(IX$4:IX$183,12*($B304-$B$302)+12))</f>
        <v>7416193529</v>
      </c>
      <c r="IY304" s="43">
        <f>SUM(INDEX(IY$4:IY$183,12*($B304-$B$302)+1):INDEX(IY$4:IY$183,12*($B304-$B$302)+12))</f>
        <v>0</v>
      </c>
      <c r="IZ304" s="43">
        <f>SUM(INDEX(IZ$4:IZ$183,12*($B304-$B$302)+1):INDEX(IZ$4:IZ$183,12*($B304-$B$302)+12))</f>
        <v>0</v>
      </c>
      <c r="JA304" s="43">
        <f>SUM(INDEX(JA$4:JA$183,12*($B304-$B$302)+1):INDEX(JA$4:JA$183,12*($B304-$B$302)+12))</f>
        <v>3994000000</v>
      </c>
      <c r="JB304" s="43">
        <f>SUM(INDEX(JB$4:JB$183,12*($B304-$B$302)+1):INDEX(JB$4:JB$183,12*($B304-$B$302)+12))</f>
        <v>592650000</v>
      </c>
      <c r="JC304" s="43">
        <f>SUM(INDEX(JC$4:JC$183,12*($B304-$B$302)+1):INDEX(JC$4:JC$183,12*($B304-$B$302)+12))</f>
        <v>200000000</v>
      </c>
      <c r="JD304" s="43">
        <f>SUM(INDEX(JD$4:JD$183,12*($B304-$B$302)+1):INDEX(JD$4:JD$183,12*($B304-$B$302)+12))</f>
        <v>0</v>
      </c>
      <c r="JE304" s="43">
        <f>SUM(INDEX(JE$4:JE$183,12*($B304-$B$302)+1):INDEX(JE$4:JE$183,12*($B304-$B$302)+12))</f>
        <v>0</v>
      </c>
      <c r="JF304" s="43">
        <f>SUM(INDEX(JF$4:JF$183,12*($B304-$B$302)+1):INDEX(JF$4:JF$183,12*($B304-$B$302)+12))</f>
        <v>163265260</v>
      </c>
      <c r="JG304" s="43">
        <f>SUM(INDEX(JG$4:JG$183,12*($B304-$B$302)+1):INDEX(JG$4:JG$183,12*($B304-$B$302)+12))</f>
        <v>0</v>
      </c>
      <c r="JH304" s="43">
        <f>SUM(INDEX(JH$4:JH$183,12*($B304-$B$302)+1):INDEX(JH$4:JH$183,12*($B304-$B$302)+12))</f>
        <v>0</v>
      </c>
      <c r="JI304" s="43">
        <f>SUM(INDEX(JI$4:JI$183,12*($B304-$B$302)+1):INDEX(JI$4:JI$183,12*($B304-$B$302)+12))</f>
        <v>0</v>
      </c>
      <c r="JJ304" s="43">
        <f>SUM(INDEX(JJ$4:JJ$183,12*($B304-$B$302)+1):INDEX(JJ$4:JJ$183,12*($B304-$B$302)+12))</f>
        <v>0</v>
      </c>
      <c r="JK304" s="43">
        <f>SUM(INDEX(JK$4:JK$183,12*($B304-$B$302)+1):INDEX(JK$4:JK$183,12*($B304-$B$302)+12))</f>
        <v>0</v>
      </c>
      <c r="JL304" s="43">
        <f>SUM(INDEX(JL$4:JL$183,12*($B304-$B$302)+1):INDEX(JL$4:JL$183,12*($B304-$B$302)+12))</f>
        <v>0</v>
      </c>
      <c r="JM304" s="43">
        <f>SUM(INDEX(JM$4:JM$183,12*($B304-$B$302)+1):INDEX(JM$4:JM$183,12*($B304-$B$302)+12))</f>
        <v>60000000</v>
      </c>
      <c r="JN304" s="43">
        <f>SUM(INDEX(JN$4:JN$183,12*($B304-$B$302)+1):INDEX(JN$4:JN$183,12*($B304-$B$302)+12))</f>
        <v>0</v>
      </c>
      <c r="JO304" s="43">
        <f>SUM(INDEX(JO$4:JO$183,12*($B304-$B$302)+1):INDEX(JO$4:JO$183,12*($B304-$B$302)+12))</f>
        <v>15855727507</v>
      </c>
      <c r="JP304" s="43">
        <f>SUM(INDEX(JP$4:JP$183,12*($B304-$B$302)+1):INDEX(JP$4:JP$183,12*($B304-$B$302)+12))</f>
        <v>9558684503</v>
      </c>
      <c r="JQ304" s="43">
        <f>SUM(INDEX(JQ$4:JQ$183,12*($B304-$B$302)+1):INDEX(JQ$4:JQ$183,12*($B304-$B$302)+12))</f>
        <v>168907604</v>
      </c>
      <c r="JR304" s="43">
        <f>SUM(INDEX(JR$4:JR$183,12*($B304-$B$302)+1):INDEX(JR$4:JR$183,12*($B304-$B$302)+12))</f>
        <v>7437975988</v>
      </c>
      <c r="JS304" s="43">
        <f>SUM(INDEX(JS$4:JS$183,12*($B304-$B$302)+1):INDEX(JS$4:JS$183,12*($B304-$B$302)+12))</f>
        <v>0</v>
      </c>
      <c r="JT304" s="43">
        <f>SUM(INDEX(JT$4:JT$183,12*($B304-$B$302)+1):INDEX(JT$4:JT$183,12*($B304-$B$302)+12))</f>
        <v>0</v>
      </c>
      <c r="JU304" s="43">
        <f>SUM(INDEX(JU$4:JU$183,12*($B304-$B$302)+1):INDEX(JU$4:JU$183,12*($B304-$B$302)+12))</f>
        <v>0</v>
      </c>
      <c r="JV304" s="43">
        <f>SUM(INDEX(JV$4:JV$183,12*($B304-$B$302)+1):INDEX(JV$4:JV$183,12*($B304-$B$302)+12))</f>
        <v>1602262154</v>
      </c>
      <c r="JW304" s="43">
        <f>SUM(INDEX(JW$4:JW$183,12*($B304-$B$302)+1):INDEX(JW$4:JW$183,12*($B304-$B$302)+12))</f>
        <v>0</v>
      </c>
      <c r="JX304" s="43">
        <f>SUM(INDEX(JX$4:JX$183,12*($B304-$B$302)+1):INDEX(JX$4:JX$183,12*($B304-$B$302)+12))</f>
        <v>0</v>
      </c>
      <c r="JY304" s="43">
        <f>SUM(INDEX(JY$4:JY$183,12*($B304-$B$302)+1):INDEX(JY$4:JY$183,12*($B304-$B$302)+12))</f>
        <v>227732528</v>
      </c>
      <c r="JZ304" s="43">
        <f>SUM(INDEX(JZ$4:JZ$183,12*($B304-$B$302)+1):INDEX(JZ$4:JZ$183,12*($B304-$B$302)+12))</f>
        <v>0</v>
      </c>
      <c r="KA304" s="43">
        <f>SUM(INDEX(KA$4:KA$183,12*($B304-$B$302)+1):INDEX(KA$4:KA$183,12*($B304-$B$302)+12))</f>
        <v>0</v>
      </c>
      <c r="KB304" s="43">
        <f>SUM(INDEX(KB$4:KB$183,12*($B304-$B$302)+1):INDEX(KB$4:KB$183,12*($B304-$B$302)+12))</f>
        <v>16000000</v>
      </c>
      <c r="KC304" s="43">
        <f>SUM(INDEX(KC$4:KC$183,12*($B304-$B$302)+1):INDEX(KC$4:KC$183,12*($B304-$B$302)+12))</f>
        <v>21161409</v>
      </c>
      <c r="KD304" s="43">
        <f>SUM(INDEX(KD$4:KD$183,12*($B304-$B$302)+1):INDEX(KD$4:KD$183,12*($B304-$B$302)+12))</f>
        <v>0</v>
      </c>
      <c r="KE304" s="43">
        <f>SUM(INDEX(KE$4:KE$183,12*($B304-$B$302)+1):INDEX(KE$4:KE$183,12*($B304-$B$302)+12))</f>
        <v>0</v>
      </c>
      <c r="KF304" s="43">
        <f>SUM(INDEX(KF$4:KF$183,12*($B304-$B$302)+1):INDEX(KF$4:KF$183,12*($B304-$B$302)+12))</f>
        <v>0</v>
      </c>
      <c r="KG304" s="43">
        <f>SUM(INDEX(KG$4:KG$183,12*($B304-$B$302)+1):INDEX(KG$4:KG$183,12*($B304-$B$302)+12))</f>
        <v>0</v>
      </c>
      <c r="KH304" s="43">
        <f>SUM(INDEX(KH$4:KH$183,12*($B304-$B$302)+1):INDEX(KH$4:KH$183,12*($B304-$B$302)+12))</f>
        <v>0</v>
      </c>
      <c r="KI304" s="43">
        <f>SUM(INDEX(KI$4:KI$183,12*($B304-$B$302)+1):INDEX(KI$4:KI$183,12*($B304-$B$302)+12))</f>
        <v>0</v>
      </c>
      <c r="KJ304" s="43">
        <f>SUM(INDEX(KJ$4:KJ$183,12*($B304-$B$302)+1):INDEX(KJ$4:KJ$183,12*($B304-$B$302)+12))</f>
        <v>0</v>
      </c>
      <c r="KK304" s="43">
        <f>SUM(INDEX(KK$4:KK$183,12*($B304-$B$302)+1):INDEX(KK$4:KK$183,12*($B304-$B$302)+12))</f>
        <v>0</v>
      </c>
      <c r="KL304" s="43">
        <f>SUM(INDEX(KL$4:KL$183,12*($B304-$B$302)+1):INDEX(KL$4:KL$183,12*($B304-$B$302)+12))</f>
        <v>0</v>
      </c>
      <c r="KM304" s="43">
        <f>SUM(INDEX(KM$4:KM$183,12*($B304-$B$302)+1):INDEX(KM$4:KM$183,12*($B304-$B$302)+12))</f>
        <v>13118535772</v>
      </c>
      <c r="KN304" s="43">
        <f>SUM(INDEX(KN$4:KN$183,12*($B304-$B$302)+1):INDEX(KN$4:KN$183,12*($B304-$B$302)+12))</f>
        <v>11474877403</v>
      </c>
      <c r="KO304" s="43">
        <f>SUM(INDEX(KO$4:KO$183,12*($B304-$B$302)+1):INDEX(KO$4:KO$183,12*($B304-$B$302)+12))</f>
        <v>518198056</v>
      </c>
      <c r="KP304" s="43">
        <f>SUM(INDEX(KP$4:KP$183,12*($B304-$B$302)+1):INDEX(KP$4:KP$183,12*($B304-$B$302)+12))</f>
        <v>155412593</v>
      </c>
      <c r="KQ304" s="43">
        <f>SUM(INDEX(KQ$4:KQ$183,12*($B304-$B$302)+1):INDEX(KQ$4:KQ$183,12*($B304-$B$302)+12))</f>
        <v>64948696</v>
      </c>
      <c r="KR304" s="43">
        <f>SUM(INDEX(KR$4:KR$183,12*($B304-$B$302)+1):INDEX(KR$4:KR$183,12*($B304-$B$302)+12))</f>
        <v>34434612</v>
      </c>
      <c r="KS304" s="43">
        <f>SUM(INDEX(KS$4:KS$183,12*($B304-$B$302)+1):INDEX(KS$4:KS$183,12*($B304-$B$302)+12))</f>
        <v>38935320</v>
      </c>
      <c r="KT304" s="43">
        <f>SUM(INDEX(KT$4:KT$183,12*($B304-$B$302)+1):INDEX(KT$4:KT$183,12*($B304-$B$302)+12))</f>
        <v>35169347</v>
      </c>
      <c r="KU304" s="43">
        <f>SUM(INDEX(KU$4:KU$183,12*($B304-$B$302)+1):INDEX(KU$4:KU$183,12*($B304-$B$302)+12))</f>
        <v>663276</v>
      </c>
      <c r="KV304" s="43">
        <f>SUM(INDEX(KV$4:KV$183,12*($B304-$B$302)+1):INDEX(KV$4:KV$183,12*($B304-$B$302)+12))</f>
        <v>604299816</v>
      </c>
      <c r="KW304" s="43">
        <f>SUM(INDEX(KW$4:KW$183,12*($B304-$B$302)+1):INDEX(KW$4:KW$183,12*($B304-$B$302)+12))</f>
        <v>0</v>
      </c>
      <c r="KX304" s="43">
        <f>SUM(INDEX(KX$4:KX$183,12*($B304-$B$302)+1):INDEX(KX$4:KX$183,12*($B304-$B$302)+12))</f>
        <v>8666636</v>
      </c>
      <c r="KY304" s="43">
        <f>SUM(INDEX(KY$4:KY$183,12*($B304-$B$302)+1):INDEX(KY$4:KY$183,12*($B304-$B$302)+12))</f>
        <v>13972754</v>
      </c>
      <c r="KZ304" s="43">
        <f>SUM(INDEX(KZ$4:KZ$183,12*($B304-$B$302)+1):INDEX(KZ$4:KZ$183,12*($B304-$B$302)+12))</f>
        <v>27608285</v>
      </c>
      <c r="LA304" s="43">
        <f>SUM(INDEX(LA$4:LA$183,12*($B304-$B$302)+1):INDEX(LA$4:LA$183,12*($B304-$B$302)+12))</f>
        <v>108115772</v>
      </c>
      <c r="LB304" s="43">
        <f>SUM(INDEX(LB$4:LB$183,12*($B304-$B$302)+1):INDEX(LB$4:LB$183,12*($B304-$B$302)+12))</f>
        <v>15283470</v>
      </c>
      <c r="LC304" s="43">
        <f>SUM(INDEX(LC$4:LC$183,12*($B304-$B$302)+1):INDEX(LC$4:LC$183,12*($B304-$B$302)+12))</f>
        <v>17949736</v>
      </c>
      <c r="LD304" s="43">
        <f>SUM(INDEX(LD$4:LD$183,12*($B304-$B$302)+1):INDEX(LD$4:LD$183,12*($B304-$B$302)+12))</f>
        <v>0</v>
      </c>
      <c r="LE304" s="43">
        <f>SUM(INDEX(LE$4:LE$183,12*($B304-$B$302)+1):INDEX(LE$4:LE$183,12*($B304-$B$302)+12))</f>
        <v>0</v>
      </c>
      <c r="LF304" s="43">
        <f>SUM(INDEX(LF$4:LF$183,12*($B304-$B$302)+1):INDEX(LF$4:LF$183,12*($B304-$B$302)+12))</f>
        <v>0</v>
      </c>
      <c r="LG304" s="43">
        <f>SUM(INDEX(LG$4:LG$183,12*($B304-$B$302)+1):INDEX(LG$4:LG$183,12*($B304-$B$302)+12))</f>
        <v>0</v>
      </c>
      <c r="LH304" s="43">
        <f>SUM(INDEX(LH$4:LH$183,12*($B304-$B$302)+1):INDEX(LH$4:LH$183,12*($B304-$B$302)+12))</f>
        <v>0</v>
      </c>
      <c r="LI304" s="43">
        <f>SUM(INDEX(LI$4:LI$183,12*($B304-$B$302)+1):INDEX(LI$4:LI$183,12*($B304-$B$302)+12))</f>
        <v>0</v>
      </c>
      <c r="LJ304" s="43">
        <f>SUM(INDEX(LJ$4:LJ$183,12*($B304-$B$302)+1):INDEX(LJ$4:LJ$183,12*($B304-$B$302)+12))</f>
        <v>0</v>
      </c>
      <c r="LK304" s="43">
        <f>SUM(INDEX(LK$4:LK$183,12*($B304-$B$302)+1):INDEX(LK$4:LK$183,12*($B304-$B$302)+12))</f>
        <v>0</v>
      </c>
      <c r="LL304" s="43">
        <f>SUM(INDEX(LL$4:LL$183,12*($B304-$B$302)+1):INDEX(LL$4:LL$183,12*($B304-$B$302)+12))</f>
        <v>0</v>
      </c>
      <c r="LM304" s="43">
        <f>SUM(INDEX(LM$4:LM$183,12*($B304-$B$302)+1):INDEX(LM$4:LM$183,12*($B304-$B$302)+12))</f>
        <v>0</v>
      </c>
      <c r="LN304" s="43">
        <f>SUM(INDEX(LN$4:LN$183,12*($B304-$B$302)+1):INDEX(LN$4:LN$183,12*($B304-$B$302)+12))</f>
        <v>0</v>
      </c>
      <c r="LO304" s="43">
        <f>SUM(INDEX(LO$4:LO$183,12*($B304-$B$302)+1):INDEX(LO$4:LO$183,12*($B304-$B$302)+12))</f>
        <v>0</v>
      </c>
      <c r="LP304" s="43">
        <f>SUM(INDEX(LP$4:LP$183,12*($B304-$B$302)+1):INDEX(LP$4:LP$183,12*($B304-$B$302)+12))</f>
        <v>0</v>
      </c>
      <c r="LQ304" s="43">
        <f>SUM(INDEX(LQ$4:LQ$183,12*($B304-$B$302)+1):INDEX(LQ$4:LQ$183,12*($B304-$B$302)+12))</f>
        <v>0</v>
      </c>
      <c r="LR304" s="43">
        <f>SUM(INDEX(LR$4:LR$183,12*($B304-$B$302)+1):INDEX(LR$4:LR$183,12*($B304-$B$302)+12))</f>
        <v>0</v>
      </c>
      <c r="LS304" s="43">
        <f>SUM(INDEX(LS$4:LS$183,12*($B304-$B$302)+1):INDEX(LS$4:LS$183,12*($B304-$B$302)+12))</f>
        <v>0</v>
      </c>
      <c r="LT304" s="43">
        <f>SUM(INDEX(LT$4:LT$183,12*($B304-$B$302)+1):INDEX(LT$4:LT$183,12*($B304-$B$302)+12))</f>
        <v>0</v>
      </c>
      <c r="LU304" s="43">
        <f>SUM(INDEX(LU$4:LU$183,12*($B304-$B$302)+1):INDEX(LU$4:LU$183,12*($B304-$B$302)+12))</f>
        <v>0</v>
      </c>
      <c r="LV304" s="43">
        <f>SUM(INDEX(LV$4:LV$183,12*($B304-$B$302)+1):INDEX(LV$4:LV$183,12*($B304-$B$302)+12))</f>
        <v>0</v>
      </c>
      <c r="LW304" s="43">
        <f>SUM(INDEX(LW$4:LW$183,12*($B304-$B$302)+1):INDEX(LW$4:LW$183,12*($B304-$B$302)+12))</f>
        <v>0</v>
      </c>
      <c r="LX304" s="43">
        <f>SUM(INDEX(LX$4:LX$183,12*($B304-$B$302)+1):INDEX(LX$4:LX$183,12*($B304-$B$302)+12))</f>
        <v>0</v>
      </c>
      <c r="LY304" s="43">
        <f>SUM(INDEX(LY$4:LY$183,12*($B304-$B$302)+1):INDEX(LY$4:LY$183,12*($B304-$B$302)+12))</f>
        <v>0</v>
      </c>
      <c r="LZ304" s="43">
        <f>SUM(INDEX(LZ$4:LZ$183,12*($B304-$B$302)+1):INDEX(LZ$4:LZ$183,12*($B304-$B$302)+12))</f>
        <v>0</v>
      </c>
      <c r="MA304" s="43">
        <f>SUM(INDEX(MA$4:MA$183,12*($B304-$B$302)+1):INDEX(MA$4:MA$183,12*($B304-$B$302)+12))</f>
        <v>0</v>
      </c>
      <c r="MB304" s="43">
        <f>SUM(INDEX(MB$4:MB$183,12*($B304-$B$302)+1):INDEX(MB$4:MB$183,12*($B304-$B$302)+12))</f>
        <v>0</v>
      </c>
      <c r="MC304" s="43">
        <f>SUM(INDEX(MC$4:MC$183,12*($B304-$B$302)+1):INDEX(MC$4:MC$183,12*($B304-$B$302)+12))</f>
        <v>0</v>
      </c>
      <c r="MD304" s="43">
        <f>SUM(INDEX(MD$4:MD$183,12*($B304-$B$302)+1):INDEX(MD$4:MD$183,12*($B304-$B$302)+12))</f>
        <v>0</v>
      </c>
      <c r="ME304" s="43">
        <f>SUM(INDEX(ME$4:ME$183,12*($B304-$B$302)+1):INDEX(ME$4:ME$183,12*($B304-$B$302)+12))</f>
        <v>0</v>
      </c>
      <c r="MF304" s="43">
        <f>SUM(INDEX(MF$4:MF$183,12*($B304-$B$302)+1):INDEX(MF$4:MF$183,12*($B304-$B$302)+12))</f>
        <v>0</v>
      </c>
      <c r="MG304" s="43">
        <f>SUM(INDEX(MG$4:MG$183,12*($B304-$B$302)+1):INDEX(MG$4:MG$183,12*($B304-$B$302)+12))</f>
        <v>0</v>
      </c>
      <c r="MH304" s="43">
        <f>SUM(INDEX(MH$4:MH$183,12*($B304-$B$302)+1):INDEX(MH$4:MH$183,12*($B304-$B$302)+12))</f>
        <v>0</v>
      </c>
      <c r="MI304" s="43">
        <f>SUM(INDEX(MI$4:MI$183,12*($B304-$B$302)+1):INDEX(MI$4:MI$183,12*($B304-$B$302)+12))</f>
        <v>0</v>
      </c>
      <c r="MJ304" s="43">
        <f>SUM(INDEX(MJ$4:MJ$183,12*($B304-$B$302)+1):INDEX(MJ$4:MJ$183,12*($B304-$B$302)+12))</f>
        <v>0</v>
      </c>
      <c r="MK304" s="43">
        <f>SUM(INDEX(MK$4:MK$183,12*($B304-$B$302)+1):INDEX(MK$4:MK$183,12*($B304-$B$302)+12))</f>
        <v>0</v>
      </c>
      <c r="ML304" s="43">
        <f>SUM(INDEX(ML$4:ML$183,12*($B304-$B$302)+1):INDEX(ML$4:ML$183,12*($B304-$B$302)+12))</f>
        <v>0</v>
      </c>
      <c r="MM304" s="43">
        <f>SUM(INDEX(MM$4:MM$183,12*($B304-$B$302)+1):INDEX(MM$4:MM$183,12*($B304-$B$302)+12))</f>
        <v>0</v>
      </c>
      <c r="MN304" s="43">
        <f>SUM(INDEX(MN$4:MN$183,12*($B304-$B$302)+1):INDEX(MN$4:MN$183,12*($B304-$B$302)+12))</f>
        <v>0</v>
      </c>
      <c r="MO304" s="43">
        <f>SUM(INDEX(MO$4:MO$183,12*($B304-$B$302)+1):INDEX(MO$4:MO$183,12*($B304-$B$302)+12))</f>
        <v>0</v>
      </c>
      <c r="MP304" s="43">
        <f>SUM(INDEX(MP$4:MP$183,12*($B304-$B$302)+1):INDEX(MP$4:MP$183,12*($B304-$B$302)+12))</f>
        <v>0</v>
      </c>
      <c r="MQ304" s="43">
        <f>SUM(INDEX(MQ$4:MQ$183,12*($B304-$B$302)+1):INDEX(MQ$4:MQ$183,12*($B304-$B$302)+12))</f>
        <v>2763820183</v>
      </c>
      <c r="MR304" s="43">
        <f>SUM(INDEX(MR$4:MR$183,12*($B304-$B$302)+1):INDEX(MR$4:MR$183,12*($B304-$B$302)+12))</f>
        <v>0</v>
      </c>
      <c r="MS304" s="43">
        <f>SUM(INDEX(MS$4:MS$183,12*($B304-$B$302)+1):INDEX(MS$4:MS$183,12*($B304-$B$302)+12))</f>
        <v>183062646745</v>
      </c>
      <c r="MT304" s="43">
        <f>SUM(INDEX(MT$4:MT$183,12*($B304-$B$302)+1):INDEX(MT$4:MT$183,12*($B304-$B$302)+12))</f>
        <v>160808179722</v>
      </c>
      <c r="MU304" s="43">
        <f>SUM(INDEX(MU$4:MU$183,12*($B304-$B$302)+1):INDEX(MU$4:MU$183,12*($B304-$B$302)+12))</f>
        <v>0</v>
      </c>
      <c r="MV304" s="43">
        <f>SUM(INDEX(MV$4:MV$183,12*($B304-$B$302)+1):INDEX(MV$4:MV$183,12*($B304-$B$302)+12))</f>
        <v>30348159481</v>
      </c>
      <c r="MW304" s="43">
        <f>SUM(INDEX(MW$4:MW$183,12*($B304-$B$302)+1):INDEX(MW$4:MW$183,12*($B304-$B$302)+12))</f>
        <v>0</v>
      </c>
      <c r="MX304" s="43">
        <f>SUM(INDEX(MX$4:MX$183,12*($B304-$B$302)+1):INDEX(MX$4:MX$183,12*($B304-$B$302)+12))</f>
        <v>0</v>
      </c>
      <c r="MY304" s="43">
        <f>SUM(INDEX(MY$4:MY$183,12*($B304-$B$302)+1):INDEX(MY$4:MY$183,12*($B304-$B$302)+12))</f>
        <v>0</v>
      </c>
      <c r="MZ304" s="43">
        <f>SUM(INDEX(MZ$4:MZ$183,12*($B304-$B$302)+1):INDEX(MZ$4:MZ$183,12*($B304-$B$302)+12))</f>
        <v>94056232998</v>
      </c>
      <c r="NA304" s="43">
        <f>SUM(INDEX(NA$4:NA$183,12*($B304-$B$302)+1):INDEX(NA$4:NA$183,12*($B304-$B$302)+12))</f>
        <v>0</v>
      </c>
      <c r="NB304" s="43">
        <f>SUM(INDEX(NB$4:NB$183,12*($B304-$B$302)+1):INDEX(NB$4:NB$183,12*($B304-$B$302)+12))</f>
        <v>0</v>
      </c>
      <c r="NC304" s="43">
        <f>SUM(INDEX(NC$4:NC$183,12*($B304-$B$302)+1):INDEX(NC$4:NC$183,12*($B304-$B$302)+12))</f>
        <v>0</v>
      </c>
      <c r="ND304" s="43">
        <f>SUM(INDEX(ND$4:ND$183,12*($B304-$B$302)+1):INDEX(ND$4:ND$183,12*($B304-$B$302)+12))</f>
        <v>0</v>
      </c>
      <c r="NE304" s="43">
        <f>SUM(INDEX(NE$4:NE$183,12*($B304-$B$302)+1):INDEX(NE$4:NE$183,12*($B304-$B$302)+12))</f>
        <v>0</v>
      </c>
      <c r="NF304" s="43">
        <f>SUM(INDEX(NF$4:NF$183,12*($B304-$B$302)+1):INDEX(NF$4:NF$183,12*($B304-$B$302)+12))</f>
        <v>0</v>
      </c>
      <c r="NG304" s="43">
        <f>SUM(INDEX(NG$4:NG$183,12*($B304-$B$302)+1):INDEX(NG$4:NG$183,12*($B304-$B$302)+12))</f>
        <v>7723706048</v>
      </c>
      <c r="NH304" s="43">
        <f>SUM(INDEX(NH$4:NH$183,12*($B304-$B$302)+1):INDEX(NH$4:NH$183,12*($B304-$B$302)+12))</f>
        <v>19435720416</v>
      </c>
      <c r="NI304" s="43">
        <f>SUM(INDEX(NI$4:NI$183,12*($B304-$B$302)+1):INDEX(NI$4:NI$183,12*($B304-$B$302)+12))</f>
        <v>0</v>
      </c>
      <c r="NJ304" s="43">
        <f>SUM(INDEX(NJ$4:NJ$183,12*($B304-$B$302)+1):INDEX(NJ$4:NJ$183,12*($B304-$B$302)+12))</f>
        <v>0</v>
      </c>
      <c r="NK304" s="43">
        <f>SUM(INDEX(NK$4:NK$183,12*($B304-$B$302)+1):INDEX(NK$4:NK$183,12*($B304-$B$302)+12))</f>
        <v>0</v>
      </c>
      <c r="NL304" s="43">
        <f>SUM(INDEX(NL$4:NL$183,12*($B304-$B$302)+1):INDEX(NL$4:NL$183,12*($B304-$B$302)+12))</f>
        <v>0</v>
      </c>
      <c r="NM304" s="43">
        <f>SUM(INDEX(NM$4:NM$183,12*($B304-$B$302)+1):INDEX(NM$4:NM$183,12*($B304-$B$302)+12))</f>
        <v>0</v>
      </c>
      <c r="NN304" s="43">
        <f>SUM(INDEX(NN$4:NN$183,12*($B304-$B$302)+1):INDEX(NN$4:NN$183,12*($B304-$B$302)+12))</f>
        <v>0</v>
      </c>
      <c r="NO304" s="43">
        <f>SUM(INDEX(NO$4:NO$183,12*($B304-$B$302)+1):INDEX(NO$4:NO$183,12*($B304-$B$302)+12))</f>
        <v>0</v>
      </c>
      <c r="NP304" s="43">
        <f>SUM(INDEX(NP$4:NP$183,12*($B304-$B$302)+1):INDEX(NP$4:NP$183,12*($B304-$B$302)+12))</f>
        <v>0</v>
      </c>
      <c r="NQ304" s="43">
        <f>SUM(INDEX(NQ$4:NQ$183,12*($B304-$B$302)+1):INDEX(NQ$4:NQ$183,12*($B304-$B$302)+12))</f>
        <v>0</v>
      </c>
      <c r="NR304" s="43">
        <f>SUM(INDEX(NR$4:NR$183,12*($B304-$B$302)+1):INDEX(NR$4:NR$183,12*($B304-$B$302)+12))</f>
        <v>0</v>
      </c>
      <c r="NS304" s="43">
        <f>SUM(INDEX(NS$4:NS$183,12*($B304-$B$302)+1):INDEX(NS$4:NS$183,12*($B304-$B$302)+12))</f>
        <v>0</v>
      </c>
      <c r="NT304" s="43">
        <f>SUM(INDEX(NT$4:NT$183,12*($B304-$B$302)+1):INDEX(NT$4:NT$183,12*($B304-$B$302)+12))</f>
        <v>0</v>
      </c>
      <c r="NU304" s="43">
        <f>SUM(INDEX(NU$4:NU$183,12*($B304-$B$302)+1):INDEX(NU$4:NU$183,12*($B304-$B$302)+12))</f>
        <v>8784378868</v>
      </c>
      <c r="NV304" s="43">
        <f>SUM(INDEX(NV$4:NV$183,12*($B304-$B$302)+1):INDEX(NV$4:NV$183,12*($B304-$B$302)+12))</f>
        <v>0</v>
      </c>
      <c r="NW304" s="43">
        <f>SUM(INDEX(NW$4:NW$183,12*($B304-$B$302)+1):INDEX(NW$4:NW$183,12*($B304-$B$302)+12))</f>
        <v>107030961</v>
      </c>
      <c r="NX304" s="43">
        <f>SUM(INDEX(NX$4:NX$183,12*($B304-$B$302)+1):INDEX(NX$4:NX$183,12*($B304-$B$302)+12))</f>
        <v>352950950</v>
      </c>
      <c r="NY304" s="43">
        <f>SUM(INDEX(NY$4:NY$183,12*($B304-$B$302)+1):INDEX(NY$4:NY$183,12*($B304-$B$302)+12))</f>
        <v>0</v>
      </c>
      <c r="NZ304" s="43">
        <f>SUM(INDEX(NZ$4:NZ$183,12*($B304-$B$302)+1):INDEX(NZ$4:NZ$183,12*($B304-$B$302)+12))</f>
        <v>0</v>
      </c>
      <c r="OA304" s="43">
        <f>SUM(INDEX(OA$4:OA$183,12*($B304-$B$302)+1):INDEX(OA$4:OA$183,12*($B304-$B$302)+12))</f>
        <v>11524696268</v>
      </c>
      <c r="OB304" s="43">
        <f>SUM(INDEX(OB$4:OB$183,12*($B304-$B$302)+1):INDEX(OB$4:OB$183,12*($B304-$B$302)+12))</f>
        <v>0</v>
      </c>
      <c r="OC304" s="43">
        <f>SUM(INDEX(OC$4:OC$183,12*($B304-$B$302)+1):INDEX(OC$4:OC$183,12*($B304-$B$302)+12))</f>
        <v>0</v>
      </c>
      <c r="OD304" s="43">
        <f>SUM(INDEX(OD$4:OD$183,12*($B304-$B$302)+1):INDEX(OD$4:OD$183,12*($B304-$B$302)+12))</f>
        <v>0</v>
      </c>
      <c r="OE304" s="43">
        <f>SUM(INDEX(OE$4:OE$183,12*($B304-$B$302)+1):INDEX(OE$4:OE$183,12*($B304-$B$302)+12))</f>
        <v>0</v>
      </c>
      <c r="OF304" s="43">
        <f>SUM(INDEX(OF$4:OF$183,12*($B304-$B$302)+1):INDEX(OF$4:OF$183,12*($B304-$B$302)+12))</f>
        <v>0</v>
      </c>
      <c r="OG304" s="43">
        <f>SUM(INDEX(OG$4:OG$183,12*($B304-$B$302)+1):INDEX(OG$4:OG$183,12*($B304-$B$302)+12))</f>
        <v>0</v>
      </c>
      <c r="OH304" s="43">
        <f>SUM(INDEX(OH$4:OH$183,12*($B304-$B$302)+1):INDEX(OH$4:OH$183,12*($B304-$B$302)+12))</f>
        <v>0</v>
      </c>
      <c r="OI304" s="43">
        <f>SUM(INDEX(OI$4:OI$183,12*($B304-$B$302)+1):INDEX(OI$4:OI$183,12*($B304-$B$302)+12))</f>
        <v>0</v>
      </c>
      <c r="OJ304" s="43">
        <f>SUM(INDEX(OJ$4:OJ$183,12*($B304-$B$302)+1):INDEX(OJ$4:OJ$183,12*($B304-$B$302)+12))</f>
        <v>0</v>
      </c>
      <c r="OK304" s="43">
        <f>SUM(INDEX(OK$4:OK$183,12*($B304-$B$302)+1):INDEX(OK$4:OK$183,12*($B304-$B$302)+12))</f>
        <v>0</v>
      </c>
      <c r="OL304" s="43">
        <f>SUM(INDEX(OL$4:OL$183,12*($B304-$B$302)+1):INDEX(OL$4:OL$183,12*($B304-$B$302)+12))</f>
        <v>0</v>
      </c>
      <c r="OM304" s="43">
        <f>SUM(INDEX(OM$4:OM$183,12*($B304-$B$302)+1):INDEX(OM$4:OM$183,12*($B304-$B$302)+12))</f>
        <v>0</v>
      </c>
      <c r="ON304" s="43">
        <f>SUM(INDEX(ON$4:ON$183,12*($B304-$B$302)+1):INDEX(ON$4:ON$183,12*($B304-$B$302)+12))</f>
        <v>0</v>
      </c>
      <c r="OO304" s="43">
        <f>SUM(INDEX(OO$4:OO$183,12*($B304-$B$302)+1):INDEX(OO$4:OO$183,12*($B304-$B$302)+12))</f>
        <v>0</v>
      </c>
      <c r="OP304" s="43">
        <f>SUM(INDEX(OP$4:OP$183,12*($B304-$B$302)+1):INDEX(OP$4:OP$183,12*($B304-$B$302)+12))</f>
        <v>994249280</v>
      </c>
      <c r="OQ304" s="43">
        <f>SUM(INDEX(OQ$4:OQ$183,12*($B304-$B$302)+1):INDEX(OQ$4:OQ$183,12*($B304-$B$302)+12))</f>
        <v>10530446988</v>
      </c>
      <c r="OR304" s="43">
        <f>SUM(INDEX(OR$4:OR$183,12*($B304-$B$302)+1):INDEX(OR$4:OR$183,12*($B304-$B$302)+12))</f>
        <v>0</v>
      </c>
      <c r="OS304" s="43">
        <f>SUM(INDEX(OS$4:OS$183,12*($B304-$B$302)+1):INDEX(OS$4:OS$183,12*($B304-$B$302)+12))</f>
        <v>10729770755</v>
      </c>
      <c r="OT304" s="43">
        <f>SUM(INDEX(OT$4:OT$183,12*($B304-$B$302)+1):INDEX(OT$4:OT$183,12*($B304-$B$302)+12))</f>
        <v>0</v>
      </c>
      <c r="OU304" s="43">
        <f>SUM(INDEX(OU$4:OU$183,12*($B304-$B$302)+1):INDEX(OU$4:OU$183,12*($B304-$B$302)+12))</f>
        <v>9310578606</v>
      </c>
      <c r="OV304" s="43">
        <f>SUM(INDEX(OV$4:OV$183,12*($B304-$B$302)+1):INDEX(OV$4:OV$183,12*($B304-$B$302)+12))</f>
        <v>0</v>
      </c>
      <c r="OW304" s="43">
        <f>SUM(INDEX(OW$4:OW$183,12*($B304-$B$302)+1):INDEX(OW$4:OW$183,12*($B304-$B$302)+12))</f>
        <v>0</v>
      </c>
      <c r="OX304" s="43">
        <f>SUM(INDEX(OX$4:OX$183,12*($B304-$B$302)+1):INDEX(OX$4:OX$183,12*($B304-$B$302)+12))</f>
        <v>218254953</v>
      </c>
      <c r="OY304" s="43">
        <f>SUM(INDEX(OY$4:OY$183,12*($B304-$B$302)+1):INDEX(OY$4:OY$183,12*($B304-$B$302)+12))</f>
        <v>0</v>
      </c>
      <c r="OZ304" s="43">
        <f>SUM(INDEX(OZ$4:OZ$183,12*($B304-$B$302)+1):INDEX(OZ$4:OZ$183,12*($B304-$B$302)+12))</f>
        <v>0</v>
      </c>
      <c r="PA304" s="43">
        <f>SUM(INDEX(PA$4:PA$183,12*($B304-$B$302)+1):INDEX(PA$4:PA$183,12*($B304-$B$302)+12))</f>
        <v>0</v>
      </c>
      <c r="PB304" s="43">
        <f>SUM(INDEX(PB$4:PB$183,12*($B304-$B$302)+1):INDEX(PB$4:PB$183,12*($B304-$B$302)+12))</f>
        <v>0</v>
      </c>
      <c r="PC304" s="43">
        <f>SUM(INDEX(PC$4:PC$183,12*($B304-$B$302)+1):INDEX(PC$4:PC$183,12*($B304-$B$302)+12))</f>
        <v>0</v>
      </c>
      <c r="PD304" s="43">
        <f>SUM(INDEX(PD$4:PD$183,12*($B304-$B$302)+1):INDEX(PD$4:PD$183,12*($B304-$B$302)+12))</f>
        <v>0</v>
      </c>
      <c r="PE304" s="43">
        <f>SUM(INDEX(PE$4:PE$183,12*($B304-$B$302)+1):INDEX(PE$4:PE$183,12*($B304-$B$302)+12))</f>
        <v>0</v>
      </c>
      <c r="PF304" s="43">
        <f>SUM(INDEX(PF$4:PF$183,12*($B304-$B$302)+1):INDEX(PF$4:PF$183,12*($B304-$B$302)+12))</f>
        <v>0</v>
      </c>
      <c r="PG304" s="43">
        <f>SUM(INDEX(PG$4:PG$183,12*($B304-$B$302)+1):INDEX(PG$4:PG$183,12*($B304-$B$302)+12))</f>
        <v>0</v>
      </c>
      <c r="PH304" s="43">
        <f>SUM(INDEX(PH$4:PH$183,12*($B304-$B$302)+1):INDEX(PH$4:PH$183,12*($B304-$B$302)+12))</f>
        <v>0</v>
      </c>
      <c r="PI304" s="43">
        <f>SUM(INDEX(PI$4:PI$183,12*($B304-$B$302)+1):INDEX(PI$4:PI$183,12*($B304-$B$302)+12))</f>
        <v>0</v>
      </c>
      <c r="PJ304" s="43">
        <f>SUM(INDEX(PJ$4:PJ$183,12*($B304-$B$302)+1):INDEX(PJ$4:PJ$183,12*($B304-$B$302)+12))</f>
        <v>0</v>
      </c>
      <c r="PK304" s="43">
        <f>SUM(INDEX(PK$4:PK$183,12*($B304-$B$302)+1):INDEX(PK$4:PK$183,12*($B304-$B$302)+12))</f>
        <v>230361000</v>
      </c>
      <c r="PL304" s="43">
        <f>SUM(INDEX(PL$4:PL$183,12*($B304-$B$302)+1):INDEX(PL$4:PL$183,12*($B304-$B$302)+12))</f>
        <v>0</v>
      </c>
      <c r="PM304" s="43">
        <f>SUM(INDEX(PM$4:PM$183,12*($B304-$B$302)+1):INDEX(PM$4:PM$183,12*($B304-$B$302)+12))</f>
        <v>970576196</v>
      </c>
      <c r="PN304" s="43">
        <f>SUM(INDEX(PN$4:PN$183,12*($B304-$B$302)+1):INDEX(PN$4:PN$183,12*($B304-$B$302)+12))</f>
        <v>970576196</v>
      </c>
      <c r="PO304" s="43">
        <f>SUM(INDEX(PO$4:PO$183,12*($B304-$B$302)+1):INDEX(PO$4:PO$183,12*($B304-$B$302)+12))</f>
        <v>0</v>
      </c>
      <c r="PP304" s="43">
        <f>SUM(INDEX(PP$4:PP$183,12*($B304-$B$302)+1):INDEX(PP$4:PP$183,12*($B304-$B$302)+12))</f>
        <v>0</v>
      </c>
      <c r="PQ304" s="43">
        <f>SUM(INDEX(PQ$4:PQ$183,12*($B304-$B$302)+1):INDEX(PQ$4:PQ$183,12*($B304-$B$302)+12))</f>
        <v>0</v>
      </c>
      <c r="PR304" s="43">
        <f>SUM(INDEX(PR$4:PR$183,12*($B304-$B$302)+1):INDEX(PR$4:PR$183,12*($B304-$B$302)+12))</f>
        <v>0</v>
      </c>
      <c r="PS304" s="43">
        <f>SUM(INDEX(PS$4:PS$183,12*($B304-$B$302)+1):INDEX(PS$4:PS$183,12*($B304-$B$302)+12))</f>
        <v>0</v>
      </c>
      <c r="PT304" s="43">
        <f>SUM(INDEX(PT$4:PT$183,12*($B304-$B$302)+1):INDEX(PT$4:PT$183,12*($B304-$B$302)+12))</f>
        <v>0</v>
      </c>
      <c r="PU304" s="43">
        <f>SUM(INDEX(PU$4:PU$183,12*($B304-$B$302)+1):INDEX(PU$4:PU$183,12*($B304-$B$302)+12))</f>
        <v>0</v>
      </c>
      <c r="PV304" s="43">
        <f>SUM(INDEX(PV$4:PV$183,12*($B304-$B$302)+1):INDEX(PV$4:PV$183,12*($B304-$B$302)+12))</f>
        <v>0</v>
      </c>
      <c r="PW304" s="43">
        <f>SUM(INDEX(PW$4:PW$183,12*($B304-$B$302)+1):INDEX(PW$4:PW$183,12*($B304-$B$302)+12))</f>
        <v>0</v>
      </c>
      <c r="PX304" s="43">
        <f>SUM(INDEX(PX$4:PX$183,12*($B304-$B$302)+1):INDEX(PX$4:PX$183,12*($B304-$B$302)+12))</f>
        <v>0</v>
      </c>
      <c r="PY304" s="43">
        <f>SUM(INDEX(PY$4:PY$183,12*($B304-$B$302)+1):INDEX(PY$4:PY$183,12*($B304-$B$302)+12))</f>
        <v>0</v>
      </c>
      <c r="PZ304" s="43">
        <f>SUM(INDEX(PZ$4:PZ$183,12*($B304-$B$302)+1):INDEX(PZ$4:PZ$183,12*($B304-$B$302)+12))</f>
        <v>0</v>
      </c>
      <c r="QA304" s="43">
        <f>SUM(INDEX(QA$4:QA$183,12*($B304-$B$302)+1):INDEX(QA$4:QA$183,12*($B304-$B$302)+12))</f>
        <v>0</v>
      </c>
      <c r="QB304" s="43">
        <f>SUM(INDEX(QB$4:QB$183,12*($B304-$B$302)+1):INDEX(QB$4:QB$183,12*($B304-$B$302)+12))</f>
        <v>0</v>
      </c>
      <c r="QC304" s="43">
        <f>SUM(INDEX(QC$4:QC$183,12*($B304-$B$302)+1):INDEX(QC$4:QC$183,12*($B304-$B$302)+12))</f>
        <v>0</v>
      </c>
      <c r="QD304" s="43">
        <f>SUM(INDEX(QD$4:QD$183,12*($B304-$B$302)+1):INDEX(QD$4:QD$183,12*($B304-$B$302)+12))</f>
        <v>0</v>
      </c>
      <c r="QE304" s="43">
        <f>SUM(INDEX(QE$4:QE$183,12*($B304-$B$302)+1):INDEX(QE$4:QE$183,12*($B304-$B$302)+12))</f>
        <v>0</v>
      </c>
      <c r="QF304" s="43">
        <f>SUM(INDEX(QF$4:QF$183,12*($B304-$B$302)+1):INDEX(QF$4:QF$183,12*($B304-$B$302)+12))</f>
        <v>0</v>
      </c>
      <c r="QG304" s="43">
        <f>SUM(INDEX(QG$4:QG$183,12*($B304-$B$302)+1):INDEX(QG$4:QG$183,12*($B304-$B$302)+12))</f>
        <v>0</v>
      </c>
      <c r="QH304" s="43">
        <f>SUM(INDEX(QH$4:QH$183,12*($B304-$B$302)+1):INDEX(QH$4:QH$183,12*($B304-$B$302)+12))</f>
        <v>0</v>
      </c>
      <c r="QI304" s="43">
        <f>SUM(INDEX(QI$4:QI$183,12*($B304-$B$302)+1):INDEX(QI$4:QI$183,12*($B304-$B$302)+12))</f>
        <v>0</v>
      </c>
      <c r="QJ304" s="43">
        <f>SUM(INDEX(QJ$4:QJ$183,12*($B304-$B$302)+1):INDEX(QJ$4:QJ$183,12*($B304-$B$302)+12))</f>
        <v>0</v>
      </c>
      <c r="QK304" s="43">
        <f>SUM(INDEX(QK$4:QK$183,12*($B304-$B$302)+1):INDEX(QK$4:QK$183,12*($B304-$B$302)+12))</f>
        <v>0</v>
      </c>
      <c r="QL304" s="43">
        <f>SUM(INDEX(QL$4:QL$183,12*($B304-$B$302)+1):INDEX(QL$4:QL$183,12*($B304-$B$302)+12))</f>
        <v>0</v>
      </c>
      <c r="QM304" s="43">
        <f>SUM(INDEX(QM$4:QM$183,12*($B304-$B$302)+1):INDEX(QM$4:QM$183,12*($B304-$B$302)+12))</f>
        <v>0</v>
      </c>
      <c r="QN304" s="43">
        <f>SUM(INDEX(QN$4:QN$183,12*($B304-$B$302)+1):INDEX(QN$4:QN$183,12*($B304-$B$302)+12))</f>
        <v>0</v>
      </c>
      <c r="QO304" s="43">
        <f>SUM(INDEX(QO$4:QO$183,12*($B304-$B$302)+1):INDEX(QO$4:QO$183,12*($B304-$B$302)+12))</f>
        <v>889151044206</v>
      </c>
      <c r="QP304" s="43">
        <f>SUM(INDEX(QP$4:QP$183,12*($B304-$B$302)+1):INDEX(QP$4:QP$183,12*($B304-$B$302)+12))</f>
        <v>360884939165</v>
      </c>
      <c r="QQ304" s="43">
        <f>SUM(INDEX(QQ$4:QQ$183,12*($B304-$B$302)+1):INDEX(QQ$4:QQ$183,12*($B304-$B$302)+12))</f>
        <v>952790889</v>
      </c>
      <c r="QR304" s="43">
        <f>SUM(INDEX(QR$4:QR$183,12*($B304-$B$302)+1):INDEX(QR$4:QR$183,12*($B304-$B$302)+12))</f>
        <v>713010203</v>
      </c>
      <c r="QS304" s="43">
        <f>SUM(INDEX(QS$4:QS$183,12*($B304-$B$302)+1):INDEX(QS$4:QS$183,12*($B304-$B$302)+12))</f>
        <v>239780686</v>
      </c>
      <c r="QT304" s="43">
        <f>SUM(INDEX(QT$4:QT$183,12*($B304-$B$302)+1):INDEX(QT$4:QT$183,12*($B304-$B$302)+12))</f>
        <v>0</v>
      </c>
      <c r="QU304" s="43">
        <f>SUM(INDEX(QU$4:QU$183,12*($B304-$B$302)+1):INDEX(QU$4:QU$183,12*($B304-$B$302)+12))</f>
        <v>0</v>
      </c>
      <c r="QV304" s="43">
        <f>SUM(INDEX(QV$4:QV$183,12*($B304-$B$302)+1):INDEX(QV$4:QV$183,12*($B304-$B$302)+12))</f>
        <v>0</v>
      </c>
      <c r="QW304" s="43">
        <f>SUM(INDEX(QW$4:QW$183,12*($B304-$B$302)+1):INDEX(QW$4:QW$183,12*($B304-$B$302)+12))</f>
        <v>6120586996</v>
      </c>
      <c r="QX304" s="43">
        <f>SUM(INDEX(QX$4:QX$183,12*($B304-$B$302)+1):INDEX(QX$4:QX$183,12*($B304-$B$302)+12))</f>
        <v>6092178868</v>
      </c>
      <c r="QY304" s="43">
        <f>SUM(INDEX(QY$4:QY$183,12*($B304-$B$302)+1):INDEX(QY$4:QY$183,12*($B304-$B$302)+12))</f>
        <v>28408128</v>
      </c>
      <c r="QZ304" s="43">
        <f>SUM(INDEX(QZ$4:QZ$183,12*($B304-$B$302)+1):INDEX(QZ$4:QZ$183,12*($B304-$B$302)+12))</f>
        <v>185012347856</v>
      </c>
      <c r="RA304" s="43">
        <f>SUM(INDEX(RA$4:RA$183,12*($B304-$B$302)+1):INDEX(RA$4:RA$183,12*($B304-$B$302)+12))</f>
        <v>168799213424</v>
      </c>
      <c r="RB304" s="43">
        <f>SUM(INDEX(RB$4:RB$183,12*($B304-$B$302)+1):INDEX(RB$4:RB$183,12*($B304-$B$302)+12))</f>
        <v>54035836347</v>
      </c>
      <c r="RC304" s="43">
        <f>SUM(INDEX(RC$4:RC$183,12*($B304-$B$302)+1):INDEX(RC$4:RC$183,12*($B304-$B$302)+12))</f>
        <v>54035836347</v>
      </c>
      <c r="RD304" s="43">
        <f>SUM(INDEX(RD$4:RD$183,12*($B304-$B$302)+1):INDEX(RD$4:RD$183,12*($B304-$B$302)+12))</f>
        <v>54035836347</v>
      </c>
      <c r="RE304" s="43">
        <f>SUM(INDEX(RE$4:RE$183,12*($B304-$B$302)+1):INDEX(RE$4:RE$183,12*($B304-$B$302)+12))</f>
        <v>0</v>
      </c>
      <c r="RF304" s="43">
        <f>SUM(INDEX(RF$4:RF$183,12*($B304-$B$302)+1):INDEX(RF$4:RF$183,12*($B304-$B$302)+12))</f>
        <v>0</v>
      </c>
      <c r="RG304" s="43">
        <f>SUM(INDEX(RG$4:RG$183,12*($B304-$B$302)+1):INDEX(RG$4:RG$183,12*($B304-$B$302)+12))</f>
        <v>0</v>
      </c>
      <c r="RH304" s="43">
        <f>SUM(INDEX(RH$4:RH$183,12*($B304-$B$302)+1):INDEX(RH$4:RH$183,12*($B304-$B$302)+12))</f>
        <v>0</v>
      </c>
      <c r="RI304" s="43">
        <f>SUM(INDEX(RI$4:RI$183,12*($B304-$B$302)+1):INDEX(RI$4:RI$183,12*($B304-$B$302)+12))</f>
        <v>474230268694</v>
      </c>
      <c r="RJ304" s="43">
        <f>SUM(INDEX(RJ$4:RJ$183,12*($B304-$B$302)+1):INDEX(RJ$4:RJ$183,12*($B304-$B$302)+12))</f>
        <v>40283423870</v>
      </c>
      <c r="RK304" s="43">
        <f>SUM(INDEX(RK$4:RK$183,12*($B304-$B$302)+1):INDEX(RK$4:RK$183,12*($B304-$B$302)+12))</f>
        <v>40283423870</v>
      </c>
      <c r="RL304" s="43">
        <f>SUM(INDEX(RL$4:RL$183,12*($B304-$B$302)+1):INDEX(RL$4:RL$183,12*($B304-$B$302)+12))</f>
        <v>29173569379</v>
      </c>
      <c r="RM304" s="43">
        <f>SUM(INDEX(RM$4:RM$183,12*($B304-$B$302)+1):INDEX(RM$4:RM$183,12*($B304-$B$302)+12))</f>
        <v>5176240205</v>
      </c>
      <c r="RN304" s="43">
        <f>SUM(INDEX(RN$4:RN$183,12*($B304-$B$302)+1):INDEX(RN$4:RN$183,12*($B304-$B$302)+12))</f>
        <v>881408713</v>
      </c>
      <c r="RO304" s="43">
        <f>SUM(INDEX(RO$4:RO$183,12*($B304-$B$302)+1):INDEX(RO$4:RO$183,12*($B304-$B$302)+12))</f>
        <v>0</v>
      </c>
      <c r="RP304" s="43">
        <f>SUM(INDEX(RP$4:RP$183,12*($B304-$B$302)+1):INDEX(RP$4:RP$183,12*($B304-$B$302)+12))</f>
        <v>21481036</v>
      </c>
      <c r="RQ304" s="43">
        <f>SUM(INDEX(RQ$4:RQ$183,12*($B304-$B$302)+1):INDEX(RQ$4:RQ$183,12*($B304-$B$302)+12))</f>
        <v>0</v>
      </c>
      <c r="RR304" s="43">
        <f>SUM(INDEX(RR$4:RR$183,12*($B304-$B$302)+1):INDEX(RR$4:RR$183,12*($B304-$B$302)+12))</f>
        <v>0</v>
      </c>
      <c r="RS304" s="43">
        <f>SUM(INDEX(RS$4:RS$183,12*($B304-$B$302)+1):INDEX(RS$4:RS$183,12*($B304-$B$302)+12))</f>
        <v>0</v>
      </c>
      <c r="RT304" s="43">
        <f>SUM(INDEX(RT$4:RT$183,12*($B304-$B$302)+1):INDEX(RT$4:RT$183,12*($B304-$B$302)+12))</f>
        <v>89007087</v>
      </c>
      <c r="RU304" s="43">
        <f>SUM(INDEX(RU$4:RU$183,12*($B304-$B$302)+1):INDEX(RU$4:RU$183,12*($B304-$B$302)+12))</f>
        <v>4790026866</v>
      </c>
      <c r="RV304" s="43">
        <f>SUM(INDEX(RV$4:RV$183,12*($B304-$B$302)+1):INDEX(RV$4:RV$183,12*($B304-$B$302)+12))</f>
        <v>92234587</v>
      </c>
      <c r="RW304" s="43">
        <f>SUM(INDEX(RW$4:RW$183,12*($B304-$B$302)+1):INDEX(RW$4:RW$183,12*($B304-$B$302)+12))</f>
        <v>34114835</v>
      </c>
      <c r="RX304" s="43">
        <f>SUM(INDEX(RX$4:RX$183,12*($B304-$B$302)+1):INDEX(RX$4:RX$183,12*($B304-$B$302)+12))</f>
        <v>0</v>
      </c>
      <c r="RY304" s="43">
        <f>SUM(INDEX(RY$4:RY$183,12*($B304-$B$302)+1):INDEX(RY$4:RY$183,12*($B304-$B$302)+12))</f>
        <v>25341162</v>
      </c>
      <c r="RZ304" s="43">
        <f>SUM(INDEX(RZ$4:RZ$183,12*($B304-$B$302)+1):INDEX(RZ$4:RZ$183,12*($B304-$B$302)+12))</f>
        <v>0</v>
      </c>
      <c r="SA304" s="43">
        <f>SUM(INDEX(SA$4:SA$183,12*($B304-$B$302)+1):INDEX(SA$4:SA$183,12*($B304-$B$302)+12))</f>
        <v>0</v>
      </c>
      <c r="SB304" s="43">
        <f>SUM(INDEX(SB$4:SB$183,12*($B304-$B$302)+1):INDEX(SB$4:SB$183,12*($B304-$B$302)+12))</f>
        <v>0</v>
      </c>
      <c r="SC304" s="43">
        <f>SUM(INDEX(SC$4:SC$183,12*($B304-$B$302)+1):INDEX(SC$4:SC$183,12*($B304-$B$302)+12))</f>
        <v>0</v>
      </c>
      <c r="SD304" s="43">
        <f>SUM(INDEX(SD$4:SD$183,12*($B304-$B$302)+1):INDEX(SD$4:SD$183,12*($B304-$B$302)+12))</f>
        <v>0</v>
      </c>
      <c r="SE304" s="43">
        <f>SUM(INDEX(SE$4:SE$183,12*($B304-$B$302)+1):INDEX(SE$4:SE$183,12*($B304-$B$302)+12))</f>
        <v>0</v>
      </c>
      <c r="SF304" s="43">
        <f>SUM(INDEX(SF$4:SF$183,12*($B304-$B$302)+1):INDEX(SF$4:SF$183,12*($B304-$B$302)+12))</f>
        <v>0</v>
      </c>
      <c r="SG304" s="43">
        <f>SUM(INDEX(SG$4:SG$183,12*($B304-$B$302)+1):INDEX(SG$4:SG$183,12*($B304-$B$302)+12))</f>
        <v>0</v>
      </c>
      <c r="SH304" s="43">
        <f>SUM(INDEX(SH$4:SH$183,12*($B304-$B$302)+1):INDEX(SH$4:SH$183,12*($B304-$B$302)+12))</f>
        <v>0</v>
      </c>
      <c r="SI304" s="43">
        <f>SUM(INDEX(SI$4:SI$183,12*($B304-$B$302)+1):INDEX(SI$4:SI$183,12*($B304-$B$302)+12))</f>
        <v>0</v>
      </c>
      <c r="SJ304" s="43">
        <f>SUM(INDEX(SJ$4:SJ$183,12*($B304-$B$302)+1):INDEX(SJ$4:SJ$183,12*($B304-$B$302)+12))</f>
        <v>0</v>
      </c>
      <c r="SK304" s="43">
        <f>SUM(INDEX(SK$4:SK$183,12*($B304-$B$302)+1):INDEX(SK$4:SK$183,12*($B304-$B$302)+12))</f>
        <v>0</v>
      </c>
      <c r="SL304" s="43">
        <f>SUM(INDEX(SL$4:SL$183,12*($B304-$B$302)+1):INDEX(SL$4:SL$183,12*($B304-$B$302)+12))</f>
        <v>0</v>
      </c>
      <c r="SM304" s="43">
        <f>SUM(INDEX(SM$4:SM$183,12*($B304-$B$302)+1):INDEX(SM$4:SM$183,12*($B304-$B$302)+12))</f>
        <v>0</v>
      </c>
      <c r="SN304" s="43">
        <f>SUM(INDEX(SN$4:SN$183,12*($B304-$B$302)+1):INDEX(SN$4:SN$183,12*($B304-$B$302)+12))</f>
        <v>0</v>
      </c>
      <c r="SO304" s="43">
        <f>SUM(INDEX(SO$4:SO$183,12*($B304-$B$302)+1):INDEX(SO$4:SO$183,12*($B304-$B$302)+12))</f>
        <v>0</v>
      </c>
      <c r="SP304" s="43">
        <f>SUM(INDEX(SP$4:SP$183,12*($B304-$B$302)+1):INDEX(SP$4:SP$183,12*($B304-$B$302)+12))</f>
        <v>0</v>
      </c>
      <c r="SQ304" s="43">
        <f>SUM(INDEX(SQ$4:SQ$183,12*($B304-$B$302)+1):INDEX(SQ$4:SQ$183,12*($B304-$B$302)+12))</f>
        <v>0</v>
      </c>
      <c r="SR304" s="43">
        <f>SUM(INDEX(SR$4:SR$183,12*($B304-$B$302)+1):INDEX(SR$4:SR$183,12*($B304-$B$302)+12))</f>
        <v>0</v>
      </c>
      <c r="SS304" s="43">
        <f>SUM(INDEX(SS$4:SS$183,12*($B304-$B$302)+1):INDEX(SS$4:SS$183,12*($B304-$B$302)+12))</f>
        <v>0</v>
      </c>
      <c r="ST304" s="43">
        <f>SUM(INDEX(ST$4:ST$183,12*($B304-$B$302)+1):INDEX(ST$4:ST$183,12*($B304-$B$302)+12))</f>
        <v>0</v>
      </c>
      <c r="SU304" s="43">
        <f>SUM(INDEX(SU$4:SU$183,12*($B304-$B$302)+1):INDEX(SU$4:SU$183,12*($B304-$B$302)+12))</f>
        <v>0</v>
      </c>
      <c r="SV304" s="43">
        <f>SUM(INDEX(SV$4:SV$183,12*($B304-$B$302)+1):INDEX(SV$4:SV$183,12*($B304-$B$302)+12))</f>
        <v>0</v>
      </c>
      <c r="SW304" s="43">
        <f>SUM(INDEX(SW$4:SW$183,12*($B304-$B$302)+1):INDEX(SW$4:SW$183,12*($B304-$B$302)+12))</f>
        <v>0</v>
      </c>
      <c r="SX304" s="43">
        <f>SUM(INDEX(SX$4:SX$183,12*($B304-$B$302)+1):INDEX(SX$4:SX$183,12*($B304-$B$302)+12))</f>
        <v>0</v>
      </c>
      <c r="SY304" s="43">
        <f>SUM(INDEX(SY$4:SY$183,12*($B304-$B$302)+1):INDEX(SY$4:SY$183,12*($B304-$B$302)+12))</f>
        <v>0</v>
      </c>
      <c r="SZ304" s="43">
        <f>SUM(INDEX(SZ$4:SZ$183,12*($B304-$B$302)+1):INDEX(SZ$4:SZ$183,12*($B304-$B$302)+12))</f>
        <v>0</v>
      </c>
      <c r="TA304" s="43">
        <f>SUM(INDEX(TA$4:TA$183,12*($B304-$B$302)+1):INDEX(TA$4:TA$183,12*($B304-$B$302)+12))</f>
        <v>0</v>
      </c>
      <c r="TB304" s="43">
        <f>SUM(INDEX(TB$4:TB$183,12*($B304-$B$302)+1):INDEX(TB$4:TB$183,12*($B304-$B$302)+12))</f>
        <v>0</v>
      </c>
      <c r="TC304" s="43">
        <f>SUM(INDEX(TC$4:TC$183,12*($B304-$B$302)+1):INDEX(TC$4:TC$183,12*($B304-$B$302)+12))</f>
        <v>0</v>
      </c>
      <c r="TD304" s="43">
        <f>SUM(INDEX(TD$4:TD$183,12*($B304-$B$302)+1):INDEX(TD$4:TD$183,12*($B304-$B$302)+12))</f>
        <v>0</v>
      </c>
      <c r="TE304" s="43">
        <f>SUM(INDEX(TE$4:TE$183,12*($B304-$B$302)+1):INDEX(TE$4:TE$183,12*($B304-$B$302)+12))</f>
        <v>0</v>
      </c>
      <c r="TF304" s="43">
        <f>SUM(INDEX(TF$4:TF$183,12*($B304-$B$302)+1):INDEX(TF$4:TF$183,12*($B304-$B$302)+12))</f>
        <v>0</v>
      </c>
      <c r="TG304" s="43">
        <f>SUM(INDEX(TG$4:TG$183,12*($B304-$B$302)+1):INDEX(TG$4:TG$183,12*($B304-$B$302)+12))</f>
        <v>0</v>
      </c>
      <c r="TH304" s="43">
        <f>SUM(INDEX(TH$4:TH$183,12*($B304-$B$302)+1):INDEX(TH$4:TH$183,12*($B304-$B$302)+12))</f>
        <v>0</v>
      </c>
      <c r="TI304" s="43">
        <f>SUM(INDEX(TI$4:TI$183,12*($B304-$B$302)+1):INDEX(TI$4:TI$183,12*($B304-$B$302)+12))</f>
        <v>6057648918</v>
      </c>
      <c r="TJ304" s="43">
        <f>SUM(INDEX(TJ$4:TJ$183,12*($B304-$B$302)+1):INDEX(TJ$4:TJ$183,12*($B304-$B$302)+12))</f>
        <v>389312463653</v>
      </c>
      <c r="TK304" s="43">
        <f>SUM(INDEX(TK$4:TK$183,12*($B304-$B$302)+1):INDEX(TK$4:TK$183,12*($B304-$B$302)+12))</f>
        <v>389312463653</v>
      </c>
      <c r="TL304" s="43">
        <f>SUM(INDEX(TL$4:TL$183,12*($B304-$B$302)+1):INDEX(TL$4:TL$183,12*($B304-$B$302)+12))</f>
        <v>280000000000</v>
      </c>
      <c r="TM304" s="43">
        <f>SUM(INDEX(TM$4:TM$183,12*($B304-$B$302)+1):INDEX(TM$4:TM$183,12*($B304-$B$302)+12))</f>
        <v>0</v>
      </c>
      <c r="TN304" s="43">
        <f>SUM(INDEX(TN$4:TN$183,12*($B304-$B$302)+1):INDEX(TN$4:TN$183,12*($B304-$B$302)+12))</f>
        <v>0</v>
      </c>
      <c r="TO304" s="43">
        <f>SUM(INDEX(TO$4:TO$183,12*($B304-$B$302)+1):INDEX(TO$4:TO$183,12*($B304-$B$302)+12))</f>
        <v>0</v>
      </c>
      <c r="TP304" s="43">
        <f>SUM(INDEX(TP$4:TP$183,12*($B304-$B$302)+1):INDEX(TP$4:TP$183,12*($B304-$B$302)+12))</f>
        <v>0</v>
      </c>
      <c r="TQ304" s="43">
        <f>SUM(INDEX(TQ$4:TQ$183,12*($B304-$B$302)+1):INDEX(TQ$4:TQ$183,12*($B304-$B$302)+12))</f>
        <v>0</v>
      </c>
      <c r="TR304" s="43">
        <f>SUM(INDEX(TR$4:TR$183,12*($B304-$B$302)+1):INDEX(TR$4:TR$183,12*($B304-$B$302)+12))</f>
        <v>109312463653</v>
      </c>
      <c r="TS304" s="43">
        <f>SUM(INDEX(TS$4:TS$183,12*($B304-$B$302)+1):INDEX(TS$4:TS$183,12*($B304-$B$302)+12))</f>
        <v>0</v>
      </c>
      <c r="TT304" s="43">
        <f>SUM(INDEX(TT$4:TT$183,12*($B304-$B$302)+1):INDEX(TT$4:TT$183,12*($B304-$B$302)+12))</f>
        <v>0</v>
      </c>
      <c r="TU304" s="43">
        <f>SUM(INDEX(TU$4:TU$183,12*($B304-$B$302)+1):INDEX(TU$4:TU$183,12*($B304-$B$302)+12))</f>
        <v>44634381171</v>
      </c>
      <c r="TV304" s="43">
        <f>SUM(INDEX(TV$4:TV$183,12*($B304-$B$302)+1):INDEX(TV$4:TV$183,12*($B304-$B$302)+12))</f>
        <v>0</v>
      </c>
      <c r="TW304" s="43">
        <f>SUM(INDEX(TW$4:TW$183,12*($B304-$B$302)+1):INDEX(TW$4:TW$183,12*($B304-$B$302)+12))</f>
        <v>41990544668</v>
      </c>
      <c r="TX304" s="43">
        <f>SUM(INDEX(TX$4:TX$183,12*($B304-$B$302)+1):INDEX(TX$4:TX$183,12*($B304-$B$302)+12))</f>
        <v>5363425</v>
      </c>
      <c r="TY304" s="43">
        <f>SUM(INDEX(TY$4:TY$183,12*($B304-$B$302)+1):INDEX(TY$4:TY$183,12*($B304-$B$302)+12))</f>
        <v>434495716</v>
      </c>
      <c r="TZ304" s="43">
        <f>SUM(INDEX(TZ$4:TZ$183,12*($B304-$B$302)+1):INDEX(TZ$4:TZ$183,12*($B304-$B$302)+12))</f>
        <v>0</v>
      </c>
      <c r="UA304" s="43">
        <f>SUM(INDEX(UA$4:UA$183,12*($B304-$B$302)+1):INDEX(UA$4:UA$183,12*($B304-$B$302)+12))</f>
        <v>2203977362</v>
      </c>
      <c r="UB304" s="43">
        <f>SUM(INDEX(UB$4:UB$183,12*($B304-$B$302)+1):INDEX(UB$4:UB$183,12*($B304-$B$302)+12))</f>
        <v>0</v>
      </c>
      <c r="UC304" s="43">
        <f>SUM(INDEX(UC$4:UC$183,12*($B304-$B$302)+1):INDEX(UC$4:UC$183,12*($B304-$B$302)+12))</f>
        <v>0</v>
      </c>
      <c r="UD304" s="43">
        <f>SUM(INDEX(UD$4:UD$183,12*($B304-$B$302)+1):INDEX(UD$4:UD$183,12*($B304-$B$302)+12))</f>
        <v>0</v>
      </c>
      <c r="UE304" s="43">
        <f>SUM(INDEX(UE$4:UE$183,12*($B304-$B$302)+1):INDEX(UE$4:UE$183,12*($B304-$B$302)+12))</f>
        <v>0</v>
      </c>
      <c r="UF304" s="43">
        <f>SUM(INDEX(UF$4:UF$183,12*($B304-$B$302)+1):INDEX(UF$4:UF$183,12*($B304-$B$302)+12))</f>
        <v>0</v>
      </c>
      <c r="UG304" s="43">
        <f>SUM(INDEX(UG$4:UG$183,12*($B304-$B$302)+1):INDEX(UG$4:UG$183,12*($B304-$B$302)+12))</f>
        <v>2507367972293</v>
      </c>
    </row>
    <row r="305" spans="1:553">
      <c r="A305" s="733"/>
      <c r="B305" s="65">
        <v>2008</v>
      </c>
      <c r="C305" s="43">
        <f>SUM(INDEX(C$4:C$183,12*($B305-$B$302)+1):INDEX(C$4:C$183,12*($B305-$B$302)+12))</f>
        <v>1542079218286</v>
      </c>
      <c r="D305" s="43">
        <f>SUM(INDEX(D$4:D$183,12*($B305-$B$302)+1):INDEX(D$4:D$183,12*($B305-$B$302)+12))</f>
        <v>852901587634</v>
      </c>
      <c r="E305" s="43">
        <f>SUM(INDEX(E$4:E$183,12*($B305-$B$302)+1):INDEX(E$4:E$183,12*($B305-$B$302)+12))</f>
        <v>701259675905</v>
      </c>
      <c r="F305" s="43">
        <f>SUM(INDEX(F$4:F$183,12*($B305-$B$302)+1):INDEX(F$4:F$183,12*($B305-$B$302)+12))</f>
        <v>149156767</v>
      </c>
      <c r="G305" s="43">
        <f>SUM(INDEX(G$4:G$183,12*($B305-$B$302)+1):INDEX(G$4:G$183,12*($B305-$B$302)+12))</f>
        <v>76313352</v>
      </c>
      <c r="H305" s="43">
        <f>SUM(INDEX(H$4:H$183,12*($B305-$B$302)+1):INDEX(H$4:H$183,12*($B305-$B$302)+12))</f>
        <v>283250790053</v>
      </c>
      <c r="I305" s="43">
        <f>SUM(INDEX(I$4:I$183,12*($B305-$B$302)+1):INDEX(I$4:I$183,12*($B305-$B$302)+12))</f>
        <v>244720516459.00558</v>
      </c>
      <c r="J305" s="43">
        <f>SUM(INDEX(J$4:J$183,12*($B305-$B$302)+1):INDEX(J$4:J$183,12*($B305-$B$302)+12))</f>
        <v>38530273593.9944</v>
      </c>
      <c r="K305" s="43">
        <f>SUM(INDEX(K$4:K$183,12*($B305-$B$302)+1):INDEX(K$4:K$183,12*($B305-$B$302)+12))</f>
        <v>0</v>
      </c>
      <c r="L305" s="43">
        <f>SUM(INDEX(L$4:L$183,12*($B305-$B$302)+1):INDEX(L$4:L$183,12*($B305-$B$302)+12))</f>
        <v>34881467642</v>
      </c>
      <c r="M305" s="43">
        <f>SUM(INDEX(M$4:M$183,12*($B305-$B$302)+1):INDEX(M$4:M$183,12*($B305-$B$302)+12))</f>
        <v>293338173360</v>
      </c>
      <c r="N305" s="43">
        <f>SUM(INDEX(N$4:N$183,12*($B305-$B$302)+1):INDEX(N$4:N$183,12*($B305-$B$302)+12))</f>
        <v>293338173360</v>
      </c>
      <c r="O305" s="43">
        <f>SUM(INDEX(O$4:O$183,12*($B305-$B$302)+1):INDEX(O$4:O$183,12*($B305-$B$302)+12))</f>
        <v>0</v>
      </c>
      <c r="P305" s="43">
        <f>SUM(INDEX(P$4:P$183,12*($B305-$B$302)+1):INDEX(P$4:P$183,12*($B305-$B$302)+12))</f>
        <v>12087974441</v>
      </c>
      <c r="Q305" s="43">
        <f>SUM(INDEX(Q$4:Q$183,12*($B305-$B$302)+1):INDEX(Q$4:Q$183,12*($B305-$B$302)+12))</f>
        <v>30155502170</v>
      </c>
      <c r="R305" s="43">
        <f>SUM(INDEX(R$4:R$183,12*($B305-$B$302)+1):INDEX(R$4:R$183,12*($B305-$B$302)+12))</f>
        <v>31425073813</v>
      </c>
      <c r="S305" s="43">
        <f>SUM(INDEX(S$4:S$183,12*($B305-$B$302)+1):INDEX(S$4:S$183,12*($B305-$B$302)+12))</f>
        <v>151641911729</v>
      </c>
      <c r="T305" s="43">
        <f>SUM(INDEX(T$4:T$183,12*($B305-$B$302)+1):INDEX(T$4:T$183,12*($B305-$B$302)+12))</f>
        <v>43978170675.675674</v>
      </c>
      <c r="U305" s="43">
        <f>SUM(INDEX(U$4:U$183,12*($B305-$B$302)+1):INDEX(U$4:U$183,12*($B305-$B$302)+12))</f>
        <v>51585195948.324326</v>
      </c>
      <c r="V305" s="43">
        <f>SUM(INDEX(V$4:V$183,12*($B305-$B$302)+1):INDEX(V$4:V$183,12*($B305-$B$302)+12))</f>
        <v>95563366624</v>
      </c>
      <c r="W305" s="43">
        <f>SUM(INDEX(W$4:W$183,12*($B305-$B$302)+1):INDEX(W$4:W$183,12*($B305-$B$302)+12))</f>
        <v>1952407531</v>
      </c>
      <c r="X305" s="43">
        <f>SUM(INDEX(X$4:X$183,12*($B305-$B$302)+1):INDEX(X$4:X$183,12*($B305-$B$302)+12))</f>
        <v>22755435546</v>
      </c>
      <c r="Y305" s="43">
        <f>SUM(INDEX(Y$4:Y$183,12*($B305-$B$302)+1):INDEX(Y$4:Y$183,12*($B305-$B$302)+12))</f>
        <v>999829452</v>
      </c>
      <c r="Z305" s="43">
        <f>SUM(INDEX(Z$4:Z$183,12*($B305-$B$302)+1):INDEX(Z$4:Z$183,12*($B305-$B$302)+12))</f>
        <v>0</v>
      </c>
      <c r="AA305" s="43">
        <f>SUM(INDEX(AA$4:AA$183,12*($B305-$B$302)+1):INDEX(AA$4:AA$183,12*($B305-$B$302)+12))</f>
        <v>0</v>
      </c>
      <c r="AB305" s="43">
        <f>SUM(INDEX(AB$4:AB$183,12*($B305-$B$302)+1):INDEX(AB$4:AB$183,12*($B305-$B$302)+12))</f>
        <v>1023969237</v>
      </c>
      <c r="AC305" s="43">
        <f>SUM(INDEX(AC$4:AC$183,12*($B305-$B$302)+1):INDEX(AC$4:AC$183,12*($B305-$B$302)+12))</f>
        <v>348959707</v>
      </c>
      <c r="AD305" s="43">
        <f>SUM(INDEX(AD$4:AD$183,12*($B305-$B$302)+1):INDEX(AD$4:AD$183,12*($B305-$B$302)+12))</f>
        <v>28978767927</v>
      </c>
      <c r="AE305" s="43">
        <f>SUM(INDEX(AE$4:AE$183,12*($B305-$B$302)+1):INDEX(AE$4:AE$183,12*($B305-$B$302)+12))</f>
        <v>0</v>
      </c>
      <c r="AF305" s="43">
        <f>SUM(INDEX(AF$4:AF$183,12*($B305-$B$302)+1):INDEX(AF$4:AF$183,12*($B305-$B$302)+12))</f>
        <v>0</v>
      </c>
      <c r="AG305" s="43">
        <f>SUM(INDEX(AG$4:AG$183,12*($B305-$B$302)+1):INDEX(AG$4:AG$183,12*($B305-$B$302)+12))</f>
        <v>0</v>
      </c>
      <c r="AH305" s="43">
        <f>SUM(INDEX(AH$4:AH$183,12*($B305-$B$302)+1):INDEX(AH$4:AH$183,12*($B305-$B$302)+12))</f>
        <v>0</v>
      </c>
      <c r="AI305" s="43">
        <f>SUM(INDEX(AI$4:AI$183,12*($B305-$B$302)+1):INDEX(AI$4:AI$183,12*($B305-$B$302)+12))</f>
        <v>689177630652</v>
      </c>
      <c r="AJ305" s="43">
        <f>SUM(INDEX(AJ$4:AJ$183,12*($B305-$B$302)+1):INDEX(AJ$4:AJ$183,12*($B305-$B$302)+12))</f>
        <v>3389600184</v>
      </c>
      <c r="AK305" s="43">
        <f>SUM(INDEX(AK$4:AK$183,12*($B305-$B$302)+1):INDEX(AK$4:AK$183,12*($B305-$B$302)+12))</f>
        <v>1763332593</v>
      </c>
      <c r="AL305" s="43">
        <f>SUM(INDEX(AL$4:AL$183,12*($B305-$B$302)+1):INDEX(AL$4:AL$183,12*($B305-$B$302)+12))</f>
        <v>9154058</v>
      </c>
      <c r="AM305" s="43">
        <f>SUM(INDEX(AM$4:AM$183,12*($B305-$B$302)+1):INDEX(AM$4:AM$183,12*($B305-$B$302)+12))</f>
        <v>1617113533</v>
      </c>
      <c r="AN305" s="43">
        <f>SUM(INDEX(AN$4:AN$183,12*($B305-$B$302)+1):INDEX(AN$4:AN$183,12*($B305-$B$302)+12))</f>
        <v>0</v>
      </c>
      <c r="AO305" s="43">
        <f>SUM(INDEX(AO$4:AO$183,12*($B305-$B$302)+1):INDEX(AO$4:AO$183,12*($B305-$B$302)+12))</f>
        <v>9373177093</v>
      </c>
      <c r="AP305" s="43">
        <f>SUM(INDEX(AP$4:AP$183,12*($B305-$B$302)+1):INDEX(AP$4:AP$183,12*($B305-$B$302)+12))</f>
        <v>9162981440</v>
      </c>
      <c r="AQ305" s="43">
        <f>SUM(INDEX(AQ$4:AQ$183,12*($B305-$B$302)+1):INDEX(AQ$4:AQ$183,12*($B305-$B$302)+12))</f>
        <v>7026944</v>
      </c>
      <c r="AR305" s="43">
        <f>SUM(INDEX(AR$4:AR$183,12*($B305-$B$302)+1):INDEX(AR$4:AR$183,12*($B305-$B$302)+12))</f>
        <v>83464851</v>
      </c>
      <c r="AS305" s="43">
        <f>SUM(INDEX(AS$4:AS$183,12*($B305-$B$302)+1):INDEX(AS$4:AS$183,12*($B305-$B$302)+12))</f>
        <v>744465</v>
      </c>
      <c r="AT305" s="43">
        <f>SUM(INDEX(AT$4:AT$183,12*($B305-$B$302)+1):INDEX(AT$4:AT$183,12*($B305-$B$302)+12))</f>
        <v>98356892</v>
      </c>
      <c r="AU305" s="43">
        <f>SUM(INDEX(AU$4:AU$183,12*($B305-$B$302)+1):INDEX(AU$4:AU$183,12*($B305-$B$302)+12))</f>
        <v>20602501</v>
      </c>
      <c r="AV305" s="43">
        <f>SUM(INDEX(AV$4:AV$183,12*($B305-$B$302)+1):INDEX(AV$4:AV$183,12*($B305-$B$302)+12))</f>
        <v>0</v>
      </c>
      <c r="AW305" s="43">
        <f>SUM(INDEX(AW$4:AW$183,12*($B305-$B$302)+1):INDEX(AW$4:AW$183,12*($B305-$B$302)+12))</f>
        <v>0</v>
      </c>
      <c r="AX305" s="43">
        <f>SUM(INDEX(AX$4:AX$183,12*($B305-$B$302)+1):INDEX(AX$4:AX$183,12*($B305-$B$302)+12))</f>
        <v>0</v>
      </c>
      <c r="AY305" s="43">
        <f>SUM(INDEX(AY$4:AY$183,12*($B305-$B$302)+1):INDEX(AY$4:AY$183,12*($B305-$B$302)+12))</f>
        <v>0</v>
      </c>
      <c r="AZ305" s="43">
        <f>SUM(INDEX(AZ$4:AZ$183,12*($B305-$B$302)+1):INDEX(AZ$4:AZ$183,12*($B305-$B$302)+12))</f>
        <v>0</v>
      </c>
      <c r="BA305" s="43">
        <f>SUM(INDEX(BA$4:BA$183,12*($B305-$B$302)+1):INDEX(BA$4:BA$183,12*($B305-$B$302)+12))</f>
        <v>0</v>
      </c>
      <c r="BB305" s="43">
        <f>SUM(INDEX(BB$4:BB$183,12*($B305-$B$302)+1):INDEX(BB$4:BB$183,12*($B305-$B$302)+12))</f>
        <v>0</v>
      </c>
      <c r="BC305" s="43">
        <f>SUM(INDEX(BC$4:BC$183,12*($B305-$B$302)+1):INDEX(BC$4:BC$183,12*($B305-$B$302)+12))</f>
        <v>0</v>
      </c>
      <c r="BD305" s="43">
        <f>SUM(INDEX(BD$4:BD$183,12*($B305-$B$302)+1):INDEX(BD$4:BD$183,12*($B305-$B$302)+12))</f>
        <v>45071698321</v>
      </c>
      <c r="BE305" s="43">
        <f>SUM(INDEX(BE$4:BE$183,12*($B305-$B$302)+1):INDEX(BE$4:BE$183,12*($B305-$B$302)+12))</f>
        <v>0</v>
      </c>
      <c r="BF305" s="43">
        <f>SUM(INDEX(BF$4:BF$183,12*($B305-$B$302)+1):INDEX(BF$4:BF$183,12*($B305-$B$302)+12))</f>
        <v>35471409709</v>
      </c>
      <c r="BG305" s="43">
        <f>SUM(INDEX(BG$4:BG$183,12*($B305-$B$302)+1):INDEX(BG$4:BG$183,12*($B305-$B$302)+12))</f>
        <v>8086180057</v>
      </c>
      <c r="BH305" s="43">
        <f>SUM(INDEX(BH$4:BH$183,12*($B305-$B$302)+1):INDEX(BH$4:BH$183,12*($B305-$B$302)+12))</f>
        <v>2911155</v>
      </c>
      <c r="BI305" s="43">
        <f>SUM(INDEX(BI$4:BI$183,12*($B305-$B$302)+1):INDEX(BI$4:BI$183,12*($B305-$B$302)+12))</f>
        <v>1347408</v>
      </c>
      <c r="BJ305" s="43">
        <f>SUM(INDEX(BJ$4:BJ$183,12*($B305-$B$302)+1):INDEX(BJ$4:BJ$183,12*($B305-$B$302)+12))</f>
        <v>129954</v>
      </c>
      <c r="BK305" s="43">
        <f>SUM(INDEX(BK$4:BK$183,12*($B305-$B$302)+1):INDEX(BK$4:BK$183,12*($B305-$B$302)+12))</f>
        <v>0</v>
      </c>
      <c r="BL305" s="43">
        <f>SUM(INDEX(BL$4:BL$183,12*($B305-$B$302)+1):INDEX(BL$4:BL$183,12*($B305-$B$302)+12))</f>
        <v>124241912</v>
      </c>
      <c r="BM305" s="43">
        <f>SUM(INDEX(BM$4:BM$183,12*($B305-$B$302)+1):INDEX(BM$4:BM$183,12*($B305-$B$302)+12))</f>
        <v>0</v>
      </c>
      <c r="BN305" s="43">
        <f>SUM(INDEX(BN$4:BN$183,12*($B305-$B$302)+1):INDEX(BN$4:BN$183,12*($B305-$B$302)+12))</f>
        <v>77084724</v>
      </c>
      <c r="BO305" s="43">
        <f>SUM(INDEX(BO$4:BO$183,12*($B305-$B$302)+1):INDEX(BO$4:BO$183,12*($B305-$B$302)+12))</f>
        <v>12682239</v>
      </c>
      <c r="BP305" s="43">
        <f>SUM(INDEX(BP$4:BP$183,12*($B305-$B$302)+1):INDEX(BP$4:BP$183,12*($B305-$B$302)+12))</f>
        <v>0</v>
      </c>
      <c r="BQ305" s="43">
        <f>SUM(INDEX(BQ$4:BQ$183,12*($B305-$B$302)+1):INDEX(BQ$4:BQ$183,12*($B305-$B$302)+12))</f>
        <v>0</v>
      </c>
      <c r="BR305" s="43">
        <f>SUM(INDEX(BR$4:BR$183,12*($B305-$B$302)+1):INDEX(BR$4:BR$183,12*($B305-$B$302)+12))</f>
        <v>1295711163</v>
      </c>
      <c r="BS305" s="43">
        <f>SUM(INDEX(BS$4:BS$183,12*($B305-$B$302)+1):INDEX(BS$4:BS$183,12*($B305-$B$302)+12))</f>
        <v>0</v>
      </c>
      <c r="BT305" s="43">
        <f>SUM(INDEX(BT$4:BT$183,12*($B305-$B$302)+1):INDEX(BT$4:BT$183,12*($B305-$B$302)+12))</f>
        <v>1272236300</v>
      </c>
      <c r="BU305" s="43">
        <f>SUM(INDEX(BU$4:BU$183,12*($B305-$B$302)+1):INDEX(BU$4:BU$183,12*($B305-$B$302)+12))</f>
        <v>2431850</v>
      </c>
      <c r="BV305" s="43">
        <f>SUM(INDEX(BV$4:BV$183,12*($B305-$B$302)+1):INDEX(BV$4:BV$183,12*($B305-$B$302)+12))</f>
        <v>11232507</v>
      </c>
      <c r="BW305" s="43">
        <f>SUM(INDEX(BW$4:BW$183,12*($B305-$B$302)+1):INDEX(BW$4:BW$183,12*($B305-$B$302)+12))</f>
        <v>12549693</v>
      </c>
      <c r="BX305" s="43">
        <f>SUM(INDEX(BX$4:BX$183,12*($B305-$B$302)+1):INDEX(BX$4:BX$183,12*($B305-$B$302)+12))</f>
        <v>9506824</v>
      </c>
      <c r="BY305" s="43">
        <f>SUM(INDEX(BY$4:BY$183,12*($B305-$B$302)+1):INDEX(BY$4:BY$183,12*($B305-$B$302)+12))</f>
        <v>1236515426</v>
      </c>
      <c r="BZ305" s="43">
        <f>SUM(INDEX(BZ$4:BZ$183,12*($B305-$B$302)+1):INDEX(BZ$4:BZ$183,12*($B305-$B$302)+12))</f>
        <v>0</v>
      </c>
      <c r="CA305" s="43">
        <f>SUM(INDEX(CA$4:CA$183,12*($B305-$B$302)+1):INDEX(CA$4:CA$183,12*($B305-$B$302)+12))</f>
        <v>0</v>
      </c>
      <c r="CB305" s="43">
        <f>SUM(INDEX(CB$4:CB$183,12*($B305-$B$302)+1):INDEX(CB$4:CB$183,12*($B305-$B$302)+12))</f>
        <v>0</v>
      </c>
      <c r="CC305" s="43">
        <f>SUM(INDEX(CC$4:CC$183,12*($B305-$B$302)+1):INDEX(CC$4:CC$183,12*($B305-$B$302)+12))</f>
        <v>35988546093</v>
      </c>
      <c r="CD305" s="43">
        <f>SUM(INDEX(CD$4:CD$183,12*($B305-$B$302)+1):INDEX(CD$4:CD$183,12*($B305-$B$302)+12))</f>
        <v>50457210</v>
      </c>
      <c r="CE305" s="43">
        <f>SUM(INDEX(CE$4:CE$183,12*($B305-$B$302)+1):INDEX(CE$4:CE$183,12*($B305-$B$302)+12))</f>
        <v>42886467076</v>
      </c>
      <c r="CF305" s="43">
        <f>SUM(INDEX(CF$4:CF$183,12*($B305-$B$302)+1):INDEX(CF$4:CF$183,12*($B305-$B$302)+12))</f>
        <v>1447461368</v>
      </c>
      <c r="CG305" s="43">
        <f>SUM(INDEX(CG$4:CG$183,12*($B305-$B$302)+1):INDEX(CG$4:CG$183,12*($B305-$B$302)+12))</f>
        <v>23316152099</v>
      </c>
      <c r="CH305" s="43">
        <f>SUM(INDEX(CH$4:CH$183,12*($B305-$B$302)+1):INDEX(CH$4:CH$183,12*($B305-$B$302)+12))</f>
        <v>964331026</v>
      </c>
      <c r="CI305" s="43">
        <f>SUM(INDEX(CI$4:CI$183,12*($B305-$B$302)+1):INDEX(CI$4:CI$183,12*($B305-$B$302)+12))</f>
        <v>306426342</v>
      </c>
      <c r="CJ305" s="43">
        <f>SUM(INDEX(CJ$4:CJ$183,12*($B305-$B$302)+1):INDEX(CJ$4:CJ$183,12*($B305-$B$302)+12))</f>
        <v>12100120</v>
      </c>
      <c r="CK305" s="43">
        <f>SUM(INDEX(CK$4:CK$183,12*($B305-$B$302)+1):INDEX(CK$4:CK$183,12*($B305-$B$302)+12))</f>
        <v>145544870</v>
      </c>
      <c r="CL305" s="43">
        <f>SUM(INDEX(CL$4:CL$183,12*($B305-$B$302)+1):INDEX(CL$4:CL$183,12*($B305-$B$302)+12))</f>
        <v>42495133</v>
      </c>
      <c r="CM305" s="43">
        <f>SUM(INDEX(CM$4:CM$183,12*($B305-$B$302)+1):INDEX(CM$4:CM$183,12*($B305-$B$302)+12))</f>
        <v>8977915</v>
      </c>
      <c r="CN305" s="43">
        <f>SUM(INDEX(CN$4:CN$183,12*($B305-$B$302)+1):INDEX(CN$4:CN$183,12*($B305-$B$302)+12))</f>
        <v>11989199</v>
      </c>
      <c r="CO305" s="43">
        <f>SUM(INDEX(CO$4:CO$183,12*($B305-$B$302)+1):INDEX(CO$4:CO$183,12*($B305-$B$302)+12))</f>
        <v>6912977</v>
      </c>
      <c r="CP305" s="43">
        <f>SUM(INDEX(CP$4:CP$183,12*($B305-$B$302)+1):INDEX(CP$4:CP$183,12*($B305-$B$302)+12))</f>
        <v>78406128</v>
      </c>
      <c r="CQ305" s="43">
        <f>SUM(INDEX(CQ$4:CQ$183,12*($B305-$B$302)+1):INDEX(CQ$4:CQ$183,12*($B305-$B$302)+12))</f>
        <v>0</v>
      </c>
      <c r="CR305" s="43">
        <f>SUM(INDEX(CR$4:CR$183,12*($B305-$B$302)+1):INDEX(CR$4:CR$183,12*($B305-$B$302)+12))</f>
        <v>0</v>
      </c>
      <c r="CS305" s="43">
        <f>SUM(INDEX(CS$4:CS$183,12*($B305-$B$302)+1):INDEX(CS$4:CS$183,12*($B305-$B$302)+12))</f>
        <v>15108719135</v>
      </c>
      <c r="CT305" s="43">
        <f>SUM(INDEX(CT$4:CT$183,12*($B305-$B$302)+1):INDEX(CT$4:CT$183,12*($B305-$B$302)+12))</f>
        <v>3972079867</v>
      </c>
      <c r="CU305" s="43">
        <f>SUM(INDEX(CU$4:CU$183,12*($B305-$B$302)+1):INDEX(CU$4:CU$183,12*($B305-$B$302)+12))</f>
        <v>327144552</v>
      </c>
      <c r="CV305" s="43">
        <f>SUM(INDEX(CV$4:CV$183,12*($B305-$B$302)+1):INDEX(CV$4:CV$183,12*($B305-$B$302)+12))</f>
        <v>467135012</v>
      </c>
      <c r="CW305" s="43">
        <f>SUM(INDEX(CW$4:CW$183,12*($B305-$B$302)+1):INDEX(CW$4:CW$183,12*($B305-$B$302)+12))</f>
        <v>172346448</v>
      </c>
      <c r="CX305" s="43">
        <f>SUM(INDEX(CX$4:CX$183,12*($B305-$B$302)+1):INDEX(CX$4:CX$183,12*($B305-$B$302)+12))</f>
        <v>96639615</v>
      </c>
      <c r="CY305" s="43">
        <f>SUM(INDEX(CY$4:CY$183,12*($B305-$B$302)+1):INDEX(CY$4:CY$183,12*($B305-$B$302)+12))</f>
        <v>28525987</v>
      </c>
      <c r="CZ305" s="43">
        <f>SUM(INDEX(CZ$4:CZ$183,12*($B305-$B$302)+1):INDEX(CZ$4:CZ$183,12*($B305-$B$302)+12))</f>
        <v>9820428845</v>
      </c>
      <c r="DA305" s="43">
        <f>SUM(INDEX(DA$4:DA$183,12*($B305-$B$302)+1):INDEX(DA$4:DA$183,12*($B305-$B$302)+12))</f>
        <v>8551713909</v>
      </c>
      <c r="DB305" s="43">
        <f>SUM(INDEX(DB$4:DB$183,12*($B305-$B$302)+1):INDEX(DB$4:DB$183,12*($B305-$B$302)+12))</f>
        <v>1071078376</v>
      </c>
      <c r="DC305" s="43">
        <f>SUM(INDEX(DC$4:DC$183,12*($B305-$B$302)+1):INDEX(DC$4:DC$183,12*($B305-$B$302)+12))</f>
        <v>0</v>
      </c>
      <c r="DD305" s="43">
        <f>SUM(INDEX(DD$4:DD$183,12*($B305-$B$302)+1):INDEX(DD$4:DD$183,12*($B305-$B$302)+12))</f>
        <v>197636560</v>
      </c>
      <c r="DE305" s="43">
        <f>SUM(INDEX(DE$4:DE$183,12*($B305-$B$302)+1):INDEX(DE$4:DE$183,12*($B305-$B$302)+12))</f>
        <v>224418809</v>
      </c>
      <c r="DF305" s="43">
        <f>SUM(INDEX(DF$4:DF$183,12*($B305-$B$302)+1):INDEX(DF$4:DF$183,12*($B305-$B$302)+12))</f>
        <v>0</v>
      </c>
      <c r="DG305" s="43">
        <f>SUM(INDEX(DG$4:DG$183,12*($B305-$B$302)+1):INDEX(DG$4:DG$183,12*($B305-$B$302)+12))</f>
        <v>0</v>
      </c>
      <c r="DH305" s="43">
        <f>SUM(INDEX(DH$4:DH$183,12*($B305-$B$302)+1):INDEX(DH$4:DH$183,12*($B305-$B$302)+12))</f>
        <v>0</v>
      </c>
      <c r="DI305" s="43">
        <f>SUM(INDEX(DI$4:DI$183,12*($B305-$B$302)+1):INDEX(DI$4:DI$183,12*($B305-$B$302)+12))</f>
        <v>56460189</v>
      </c>
      <c r="DJ305" s="43">
        <f>SUM(INDEX(DJ$4:DJ$183,12*($B305-$B$302)+1):INDEX(DJ$4:DJ$183,12*($B305-$B$302)+12))</f>
        <v>0</v>
      </c>
      <c r="DK305" s="43">
        <f>SUM(INDEX(DK$4:DK$183,12*($B305-$B$302)+1):INDEX(DK$4:DK$183,12*($B305-$B$302)+12))</f>
        <v>56460189</v>
      </c>
      <c r="DL305" s="43">
        <f>SUM(INDEX(DL$4:DL$183,12*($B305-$B$302)+1):INDEX(DL$4:DL$183,12*($B305-$B$302)+12))</f>
        <v>9030924</v>
      </c>
      <c r="DM305" s="43">
        <f>SUM(INDEX(DM$4:DM$183,12*($B305-$B$302)+1):INDEX(DM$4:DM$183,12*($B305-$B$302)+12))</f>
        <v>6951724654</v>
      </c>
      <c r="DN305" s="43">
        <f>SUM(INDEX(DN$4:DN$183,12*($B305-$B$302)+1):INDEX(DN$4:DN$183,12*($B305-$B$302)+12))</f>
        <v>435049433</v>
      </c>
      <c r="DO305" s="43">
        <f>SUM(INDEX(DO$4:DO$183,12*($B305-$B$302)+1):INDEX(DO$4:DO$183,12*($B305-$B$302)+12))</f>
        <v>87097300</v>
      </c>
      <c r="DP305" s="43">
        <f>SUM(INDEX(DP$4:DP$183,12*($B305-$B$302)+1):INDEX(DP$4:DP$183,12*($B305-$B$302)+12))</f>
        <v>76684608</v>
      </c>
      <c r="DQ305" s="43">
        <f>SUM(INDEX(DQ$4:DQ$183,12*($B305-$B$302)+1):INDEX(DQ$4:DQ$183,12*($B305-$B$302)+12))</f>
        <v>10412692</v>
      </c>
      <c r="DR305" s="43">
        <f>SUM(INDEX(DR$4:DR$183,12*($B305-$B$302)+1):INDEX(DR$4:DR$183,12*($B305-$B$302)+12))</f>
        <v>4348135638</v>
      </c>
      <c r="DS305" s="43">
        <f>SUM(INDEX(DS$4:DS$183,12*($B305-$B$302)+1):INDEX(DS$4:DS$183,12*($B305-$B$302)+12))</f>
        <v>177768014</v>
      </c>
      <c r="DT305" s="43">
        <f>SUM(INDEX(DT$4:DT$183,12*($B305-$B$302)+1):INDEX(DT$4:DT$183,12*($B305-$B$302)+12))</f>
        <v>159874696</v>
      </c>
      <c r="DU305" s="43">
        <f>SUM(INDEX(DU$4:DU$183,12*($B305-$B$302)+1):INDEX(DU$4:DU$183,12*($B305-$B$302)+12))</f>
        <v>16587709</v>
      </c>
      <c r="DV305" s="43">
        <f>SUM(INDEX(DV$4:DV$183,12*($B305-$B$302)+1):INDEX(DV$4:DV$183,12*($B305-$B$302)+12))</f>
        <v>1305609</v>
      </c>
      <c r="DW305" s="43">
        <f>SUM(INDEX(DW$4:DW$183,12*($B305-$B$302)+1):INDEX(DW$4:DW$183,12*($B305-$B$302)+12))</f>
        <v>115820124</v>
      </c>
      <c r="DX305" s="43">
        <f>SUM(INDEX(DX$4:DX$183,12*($B305-$B$302)+1):INDEX(DX$4:DX$183,12*($B305-$B$302)+12))</f>
        <v>17843200</v>
      </c>
      <c r="DY305" s="43">
        <f>SUM(INDEX(DY$4:DY$183,12*($B305-$B$302)+1):INDEX(DY$4:DY$183,12*($B305-$B$302)+12))</f>
        <v>24006144</v>
      </c>
      <c r="DZ305" s="43">
        <f>SUM(INDEX(DZ$4:DZ$183,12*($B305-$B$302)+1):INDEX(DZ$4:DZ$183,12*($B305-$B$302)+12))</f>
        <v>0</v>
      </c>
      <c r="EA305" s="43">
        <f>SUM(INDEX(EA$4:EA$183,12*($B305-$B$302)+1):INDEX(EA$4:EA$183,12*($B305-$B$302)+12))</f>
        <v>73970780</v>
      </c>
      <c r="EB305" s="43">
        <f>SUM(INDEX(EB$4:EB$183,12*($B305-$B$302)+1):INDEX(EB$4:EB$183,12*($B305-$B$302)+12))</f>
        <v>0</v>
      </c>
      <c r="EC305" s="43">
        <f>SUM(INDEX(EC$4:EC$183,12*($B305-$B$302)+1):INDEX(EC$4:EC$183,12*($B305-$B$302)+12))</f>
        <v>685411701</v>
      </c>
      <c r="ED305" s="43">
        <f>SUM(INDEX(ED$4:ED$183,12*($B305-$B$302)+1):INDEX(ED$4:ED$183,12*($B305-$B$302)+12))</f>
        <v>750196</v>
      </c>
      <c r="EE305" s="43">
        <f>SUM(INDEX(EE$4:EE$183,12*($B305-$B$302)+1):INDEX(EE$4:EE$183,12*($B305-$B$302)+12))</f>
        <v>684513600</v>
      </c>
      <c r="EF305" s="43">
        <f>SUM(INDEX(EF$4:EF$183,12*($B305-$B$302)+1):INDEX(EF$4:EF$183,12*($B305-$B$302)+12))</f>
        <v>147905</v>
      </c>
      <c r="EG305" s="43">
        <f>SUM(INDEX(EG$4:EG$183,12*($B305-$B$302)+1):INDEX(EG$4:EG$183,12*($B305-$B$302)+12))</f>
        <v>182931503</v>
      </c>
      <c r="EH305" s="43">
        <f>SUM(INDEX(EH$4:EH$183,12*($B305-$B$302)+1):INDEX(EH$4:EH$183,12*($B305-$B$302)+12))</f>
        <v>182748571</v>
      </c>
      <c r="EI305" s="43">
        <f>SUM(INDEX(EI$4:EI$183,12*($B305-$B$302)+1):INDEX(EI$4:EI$183,12*($B305-$B$302)+12))</f>
        <v>0</v>
      </c>
      <c r="EJ305" s="43">
        <f>SUM(INDEX(EJ$4:EJ$183,12*($B305-$B$302)+1):INDEX(EJ$4:EJ$183,12*($B305-$B$302)+12))</f>
        <v>182932</v>
      </c>
      <c r="EK305" s="43">
        <f>SUM(INDEX(EK$4:EK$183,12*($B305-$B$302)+1):INDEX(EK$4:EK$183,12*($B305-$B$302)+12))</f>
        <v>350426088</v>
      </c>
      <c r="EL305" s="43">
        <f>SUM(INDEX(EL$4:EL$183,12*($B305-$B$302)+1):INDEX(EL$4:EL$183,12*($B305-$B$302)+12))</f>
        <v>29060449</v>
      </c>
      <c r="EM305" s="43">
        <f>SUM(INDEX(EM$4:EM$183,12*($B305-$B$302)+1):INDEX(EM$4:EM$183,12*($B305-$B$302)+12))</f>
        <v>12976417</v>
      </c>
      <c r="EN305" s="43">
        <f>SUM(INDEX(EN$4:EN$183,12*($B305-$B$302)+1):INDEX(EN$4:EN$183,12*($B305-$B$302)+12))</f>
        <v>219235678</v>
      </c>
      <c r="EO305" s="43">
        <f>SUM(INDEX(EO$4:EO$183,12*($B305-$B$302)+1):INDEX(EO$4:EO$183,12*($B305-$B$302)+12))</f>
        <v>23666170</v>
      </c>
      <c r="EP305" s="43">
        <f>SUM(INDEX(EP$4:EP$183,12*($B305-$B$302)+1):INDEX(EP$4:EP$183,12*($B305-$B$302)+12))</f>
        <v>6949998</v>
      </c>
      <c r="EQ305" s="43">
        <f>SUM(INDEX(EQ$4:EQ$183,12*($B305-$B$302)+1):INDEX(EQ$4:EQ$183,12*($B305-$B$302)+12))</f>
        <v>579511</v>
      </c>
      <c r="ER305" s="43">
        <f>SUM(INDEX(ER$4:ER$183,12*($B305-$B$302)+1):INDEX(ER$4:ER$183,12*($B305-$B$302)+12))</f>
        <v>366356</v>
      </c>
      <c r="ES305" s="43">
        <f>SUM(INDEX(ES$4:ES$183,12*($B305-$B$302)+1):INDEX(ES$4:ES$183,12*($B305-$B$302)+12))</f>
        <v>10490209</v>
      </c>
      <c r="ET305" s="43">
        <f>SUM(INDEX(ET$4:ET$183,12*($B305-$B$302)+1):INDEX(ET$4:ET$183,12*($B305-$B$302)+12))</f>
        <v>5280096</v>
      </c>
      <c r="EU305" s="43">
        <f>SUM(INDEX(EU$4:EU$183,12*($B305-$B$302)+1):INDEX(EU$4:EU$183,12*($B305-$B$302)+12))</f>
        <v>50894228</v>
      </c>
      <c r="EV305" s="43">
        <f>SUM(INDEX(EV$4:EV$183,12*($B305-$B$302)+1):INDEX(EV$4:EV$183,12*($B305-$B$302)+12))</f>
        <v>19530032</v>
      </c>
      <c r="EW305" s="43">
        <f>SUM(INDEX(EW$4:EW$183,12*($B305-$B$302)+1):INDEX(EW$4:EW$183,12*($B305-$B$302)+12))</f>
        <v>389986183</v>
      </c>
      <c r="EX305" s="43">
        <f>SUM(INDEX(EX$4:EX$183,12*($B305-$B$302)+1):INDEX(EX$4:EX$183,12*($B305-$B$302)+12))</f>
        <v>0</v>
      </c>
      <c r="EY305" s="43">
        <f>SUM(INDEX(EY$4:EY$183,12*($B305-$B$302)+1):INDEX(EY$4:EY$183,12*($B305-$B$302)+12))</f>
        <v>1450153</v>
      </c>
      <c r="EZ305" s="43">
        <f>SUM(INDEX(EZ$4:EZ$183,12*($B305-$B$302)+1):INDEX(EZ$4:EZ$183,12*($B305-$B$302)+12))</f>
        <v>293849726</v>
      </c>
      <c r="FA305" s="43">
        <f>SUM(INDEX(FA$4:FA$183,12*($B305-$B$302)+1):INDEX(FA$4:FA$183,12*($B305-$B$302)+12))</f>
        <v>94686304</v>
      </c>
      <c r="FB305" s="43">
        <f>SUM(INDEX(FB$4:FB$183,12*($B305-$B$302)+1):INDEX(FB$4:FB$183,12*($B305-$B$302)+12))</f>
        <v>5420355</v>
      </c>
      <c r="FC305" s="43">
        <f>SUM(INDEX(FC$4:FC$183,12*($B305-$B$302)+1):INDEX(FC$4:FC$183,12*($B305-$B$302)+12))</f>
        <v>2809450</v>
      </c>
      <c r="FD305" s="43">
        <f>SUM(INDEX(FD$4:FD$183,12*($B305-$B$302)+1):INDEX(FD$4:FD$183,12*($B305-$B$302)+12))</f>
        <v>133239</v>
      </c>
      <c r="FE305" s="43">
        <f>SUM(INDEX(FE$4:FE$183,12*($B305-$B$302)+1):INDEX(FE$4:FE$183,12*($B305-$B$302)+12))</f>
        <v>0</v>
      </c>
      <c r="FF305" s="43">
        <f>SUM(INDEX(FF$4:FF$183,12*($B305-$B$302)+1):INDEX(FF$4:FF$183,12*($B305-$B$302)+12))</f>
        <v>2082066007</v>
      </c>
      <c r="FG305" s="43">
        <f>SUM(INDEX(FG$4:FG$183,12*($B305-$B$302)+1):INDEX(FG$4:FG$183,12*($B305-$B$302)+12))</f>
        <v>2081442283</v>
      </c>
      <c r="FH305" s="43">
        <f>SUM(INDEX(FH$4:FH$183,12*($B305-$B$302)+1):INDEX(FH$4:FH$183,12*($B305-$B$302)+12))</f>
        <v>47670647</v>
      </c>
      <c r="FI305" s="43">
        <f>SUM(INDEX(FI$4:FI$183,12*($B305-$B$302)+1):INDEX(FI$4:FI$183,12*($B305-$B$302)+12))</f>
        <v>1894160299</v>
      </c>
      <c r="FJ305" s="43">
        <f>SUM(INDEX(FJ$4:FJ$183,12*($B305-$B$302)+1):INDEX(FJ$4:FJ$183,12*($B305-$B$302)+12))</f>
        <v>123942962</v>
      </c>
      <c r="FK305" s="43">
        <f>SUM(INDEX(FK$4:FK$183,12*($B305-$B$302)+1):INDEX(FK$4:FK$183,12*($B305-$B$302)+12))</f>
        <v>24490135</v>
      </c>
      <c r="FL305" s="43">
        <f>SUM(INDEX(FL$4:FL$183,12*($B305-$B$302)+1):INDEX(FL$4:FL$183,12*($B305-$B$302)+12))</f>
        <v>0</v>
      </c>
      <c r="FM305" s="43">
        <f>SUM(INDEX(FM$4:FM$183,12*($B305-$B$302)+1):INDEX(FM$4:FM$183,12*($B305-$B$302)+12))</f>
        <v>0</v>
      </c>
      <c r="FN305" s="43">
        <f>SUM(INDEX(FN$4:FN$183,12*($B305-$B$302)+1):INDEX(FN$4:FN$183,12*($B305-$B$302)+12))</f>
        <v>0</v>
      </c>
      <c r="FO305" s="43">
        <f>SUM(INDEX(FO$4:FO$183,12*($B305-$B$302)+1):INDEX(FO$4:FO$183,12*($B305-$B$302)+12))</f>
        <v>99452827</v>
      </c>
      <c r="FP305" s="43">
        <f>SUM(INDEX(FP$4:FP$183,12*($B305-$B$302)+1):INDEX(FP$4:FP$183,12*($B305-$B$302)+12))</f>
        <v>15668375</v>
      </c>
      <c r="FQ305" s="43">
        <f>SUM(INDEX(FQ$4:FQ$183,12*($B305-$B$302)+1):INDEX(FQ$4:FQ$183,12*($B305-$B$302)+12))</f>
        <v>0</v>
      </c>
      <c r="FR305" s="43">
        <f>SUM(INDEX(FR$4:FR$183,12*($B305-$B$302)+1):INDEX(FR$4:FR$183,12*($B305-$B$302)+12))</f>
        <v>3183759007</v>
      </c>
      <c r="FS305" s="43">
        <f>SUM(INDEX(FS$4:FS$183,12*($B305-$B$302)+1):INDEX(FS$4:FS$183,12*($B305-$B$302)+12))</f>
        <v>796218638</v>
      </c>
      <c r="FT305" s="43">
        <f>SUM(INDEX(FT$4:FT$183,12*($B305-$B$302)+1):INDEX(FT$4:FT$183,12*($B305-$B$302)+12))</f>
        <v>2846702</v>
      </c>
      <c r="FU305" s="43">
        <f>SUM(INDEX(FU$4:FU$183,12*($B305-$B$302)+1):INDEX(FU$4:FU$183,12*($B305-$B$302)+12))</f>
        <v>194664622</v>
      </c>
      <c r="FV305" s="43">
        <f>SUM(INDEX(FV$4:FV$183,12*($B305-$B$302)+1):INDEX(FV$4:FV$183,12*($B305-$B$302)+12))</f>
        <v>350002100</v>
      </c>
      <c r="FW305" s="43">
        <f>SUM(INDEX(FW$4:FW$183,12*($B305-$B$302)+1):INDEX(FW$4:FW$183,12*($B305-$B$302)+12))</f>
        <v>4140690</v>
      </c>
      <c r="FX305" s="43">
        <f>SUM(INDEX(FX$4:FX$183,12*($B305-$B$302)+1):INDEX(FX$4:FX$183,12*($B305-$B$302)+12))</f>
        <v>345861410</v>
      </c>
      <c r="FY305" s="43">
        <f>SUM(INDEX(FY$4:FY$183,12*($B305-$B$302)+1):INDEX(FY$4:FY$183,12*($B305-$B$302)+12))</f>
        <v>3109800</v>
      </c>
      <c r="FZ305" s="43">
        <f>SUM(INDEX(FZ$4:FZ$183,12*($B305-$B$302)+1):INDEX(FZ$4:FZ$183,12*($B305-$B$302)+12))</f>
        <v>3148868</v>
      </c>
      <c r="GA305" s="43">
        <f>SUM(INDEX(GA$4:GA$183,12*($B305-$B$302)+1):INDEX(GA$4:GA$183,12*($B305-$B$302)+12))</f>
        <v>169319146</v>
      </c>
      <c r="GB305" s="43">
        <f>SUM(INDEX(GB$4:GB$183,12*($B305-$B$302)+1):INDEX(GB$4:GB$183,12*($B305-$B$302)+12))</f>
        <v>73127400</v>
      </c>
      <c r="GC305" s="43">
        <f>SUM(INDEX(GC$4:GC$183,12*($B305-$B$302)+1):INDEX(GC$4:GC$183,12*($B305-$B$302)+12))</f>
        <v>52039950</v>
      </c>
      <c r="GD305" s="43">
        <f>SUM(INDEX(GD$4:GD$183,12*($B305-$B$302)+1):INDEX(GD$4:GD$183,12*($B305-$B$302)+12))</f>
        <v>0</v>
      </c>
      <c r="GE305" s="43">
        <f>SUM(INDEX(GE$4:GE$183,12*($B305-$B$302)+1):INDEX(GE$4:GE$183,12*($B305-$B$302)+12))</f>
        <v>52039950</v>
      </c>
      <c r="GF305" s="43">
        <f>SUM(INDEX(GF$4:GF$183,12*($B305-$B$302)+1):INDEX(GF$4:GF$183,12*($B305-$B$302)+12))</f>
        <v>0</v>
      </c>
      <c r="GG305" s="43">
        <f>SUM(INDEX(GG$4:GG$183,12*($B305-$B$302)+1):INDEX(GG$4:GG$183,12*($B305-$B$302)+12))</f>
        <v>3559009</v>
      </c>
      <c r="GH305" s="43">
        <f>SUM(INDEX(GH$4:GH$183,12*($B305-$B$302)+1):INDEX(GH$4:GH$183,12*($B305-$B$302)+12))</f>
        <v>94322848</v>
      </c>
      <c r="GI305" s="43">
        <f>SUM(INDEX(GI$4:GI$183,12*($B305-$B$302)+1):INDEX(GI$4:GI$183,12*($B305-$B$302)+12))</f>
        <v>617352826</v>
      </c>
      <c r="GJ305" s="43">
        <f>SUM(INDEX(GJ$4:GJ$183,12*($B305-$B$302)+1):INDEX(GJ$4:GJ$183,12*($B305-$B$302)+12))</f>
        <v>617352826</v>
      </c>
      <c r="GK305" s="43">
        <f>SUM(INDEX(GK$4:GK$183,12*($B305-$B$302)+1):INDEX(GK$4:GK$183,12*($B305-$B$302)+12))</f>
        <v>0</v>
      </c>
      <c r="GL305" s="43">
        <f>SUM(INDEX(GL$4:GL$183,12*($B305-$B$302)+1):INDEX(GL$4:GL$183,12*($B305-$B$302)+12))</f>
        <v>1620265736</v>
      </c>
      <c r="GM305" s="43">
        <f>SUM(INDEX(GM$4:GM$183,12*($B305-$B$302)+1):INDEX(GM$4:GM$183,12*($B305-$B$302)+12))</f>
        <v>42128510</v>
      </c>
      <c r="GN305" s="43">
        <f>SUM(INDEX(GN$4:GN$183,12*($B305-$B$302)+1):INDEX(GN$4:GN$183,12*($B305-$B$302)+12))</f>
        <v>3079701</v>
      </c>
      <c r="GO305" s="43">
        <f>SUM(INDEX(GO$4:GO$183,12*($B305-$B$302)+1):INDEX(GO$4:GO$183,12*($B305-$B$302)+12))</f>
        <v>724483</v>
      </c>
      <c r="GP305" s="43">
        <f>SUM(INDEX(GP$4:GP$183,12*($B305-$B$302)+1):INDEX(GP$4:GP$183,12*($B305-$B$302)+12))</f>
        <v>701683097</v>
      </c>
      <c r="GQ305" s="43">
        <f>SUM(INDEX(GQ$4:GQ$183,12*($B305-$B$302)+1):INDEX(GQ$4:GQ$183,12*($B305-$B$302)+12))</f>
        <v>164202409</v>
      </c>
      <c r="GR305" s="43">
        <f>SUM(INDEX(GR$4:GR$183,12*($B305-$B$302)+1):INDEX(GR$4:GR$183,12*($B305-$B$302)+12))</f>
        <v>1252569</v>
      </c>
      <c r="GS305" s="43">
        <f>SUM(INDEX(GS$4:GS$183,12*($B305-$B$302)+1):INDEX(GS$4:GS$183,12*($B305-$B$302)+12))</f>
        <v>0</v>
      </c>
      <c r="GT305" s="43">
        <f>SUM(INDEX(GT$4:GT$183,12*($B305-$B$302)+1):INDEX(GT$4:GT$183,12*($B305-$B$302)+12))</f>
        <v>707194967</v>
      </c>
      <c r="GU305" s="43">
        <f>SUM(INDEX(GU$4:GU$183,12*($B305-$B$302)+1):INDEX(GU$4:GU$183,12*($B305-$B$302)+12))</f>
        <v>67064356654</v>
      </c>
      <c r="GV305" s="43">
        <f>SUM(INDEX(GV$4:GV$183,12*($B305-$B$302)+1):INDEX(GV$4:GV$183,12*($B305-$B$302)+12))</f>
        <v>203954200</v>
      </c>
      <c r="GW305" s="43">
        <f>SUM(INDEX(GW$4:GW$183,12*($B305-$B$302)+1):INDEX(GW$4:GW$183,12*($B305-$B$302)+12))</f>
        <v>4662960</v>
      </c>
      <c r="GX305" s="43">
        <f>SUM(INDEX(GX$4:GX$183,12*($B305-$B$302)+1):INDEX(GX$4:GX$183,12*($B305-$B$302)+12))</f>
        <v>0</v>
      </c>
      <c r="GY305" s="43">
        <f>SUM(INDEX(GY$4:GY$183,12*($B305-$B$302)+1):INDEX(GY$4:GY$183,12*($B305-$B$302)+12))</f>
        <v>0</v>
      </c>
      <c r="GZ305" s="43">
        <f>SUM(INDEX(GZ$4:GZ$183,12*($B305-$B$302)+1):INDEX(GZ$4:GZ$183,12*($B305-$B$302)+12))</f>
        <v>32925153271</v>
      </c>
      <c r="HA305" s="43">
        <f>SUM(INDEX(HA$4:HA$183,12*($B305-$B$302)+1):INDEX(HA$4:HA$183,12*($B305-$B$302)+12))</f>
        <v>-226988</v>
      </c>
      <c r="HB305" s="43">
        <f>SUM(INDEX(HB$4:HB$183,12*($B305-$B$302)+1):INDEX(HB$4:HB$183,12*($B305-$B$302)+12))</f>
        <v>25022712601</v>
      </c>
      <c r="HC305" s="43">
        <f>SUM(INDEX(HC$4:HC$183,12*($B305-$B$302)+1):INDEX(HC$4:HC$183,12*($B305-$B$302)+12))</f>
        <v>0</v>
      </c>
      <c r="HD305" s="43">
        <f>SUM(INDEX(HD$4:HD$183,12*($B305-$B$302)+1):INDEX(HD$4:HD$183,12*($B305-$B$302)+12))</f>
        <v>8908100610</v>
      </c>
      <c r="HE305" s="43">
        <f>SUM(INDEX(HE$4:HE$183,12*($B305-$B$302)+1):INDEX(HE$4:HE$183,12*($B305-$B$302)+12))</f>
        <v>0</v>
      </c>
      <c r="HF305" s="43">
        <f>SUM(INDEX(HF$4:HF$183,12*($B305-$B$302)+1):INDEX(HF$4:HF$183,12*($B305-$B$302)+12))</f>
        <v>0</v>
      </c>
      <c r="HG305" s="43">
        <f>SUM(INDEX(HG$4:HG$183,12*($B305-$B$302)+1):INDEX(HG$4:HG$183,12*($B305-$B$302)+12))</f>
        <v>0</v>
      </c>
      <c r="HH305" s="43">
        <f>SUM(INDEX(HH$4:HH$183,12*($B305-$B$302)+1):INDEX(HH$4:HH$183,12*($B305-$B$302)+12))</f>
        <v>26829059019</v>
      </c>
      <c r="HI305" s="43">
        <f>SUM(INDEX(HI$4:HI$183,12*($B305-$B$302)+1):INDEX(HI$4:HI$183,12*($B305-$B$302)+12))</f>
        <v>6096094252</v>
      </c>
      <c r="HJ305" s="43">
        <f>SUM(INDEX(HJ$4:HJ$183,12*($B305-$B$302)+1):INDEX(HJ$4:HJ$183,12*($B305-$B$302)+12))</f>
        <v>26829059019</v>
      </c>
      <c r="HK305" s="43">
        <f>SUM(INDEX(HK$4:HK$183,12*($B305-$B$302)+1):INDEX(HK$4:HK$183,12*($B305-$B$302)+12))</f>
        <v>6096094252</v>
      </c>
      <c r="HL305" s="43">
        <f>SUM(INDEX(HL$4:HL$183,12*($B305-$B$302)+1):INDEX(HL$4:HL$183,12*($B305-$B$302)+12))</f>
        <v>0</v>
      </c>
      <c r="HM305" s="43">
        <f>SUM(INDEX(HM$4:HM$183,12*($B305-$B$302)+1):INDEX(HM$4:HM$183,12*($B305-$B$302)+12))</f>
        <v>0</v>
      </c>
      <c r="HN305" s="43">
        <f>SUM(INDEX(HN$4:HN$183,12*($B305-$B$302)+1):INDEX(HN$4:HN$183,12*($B305-$B$302)+12))</f>
        <v>0</v>
      </c>
      <c r="HO305" s="43">
        <f>SUM(INDEX(HO$4:HO$183,12*($B305-$B$302)+1):INDEX(HO$4:HO$183,12*($B305-$B$302)+12))</f>
        <v>0</v>
      </c>
      <c r="HP305" s="43">
        <f>SUM(INDEX(HP$4:HP$183,12*($B305-$B$302)+1):INDEX(HP$4:HP$183,12*($B305-$B$302)+12))</f>
        <v>1743377106</v>
      </c>
      <c r="HQ305" s="43">
        <f>SUM(INDEX(HQ$4:HQ$183,12*($B305-$B$302)+1):INDEX(HQ$4:HQ$183,12*($B305-$B$302)+12))</f>
        <v>40838071</v>
      </c>
      <c r="HR305" s="43">
        <f>SUM(INDEX(HR$4:HR$183,12*($B305-$B$302)+1):INDEX(HR$4:HR$183,12*($B305-$B$302)+12))</f>
        <v>64256016</v>
      </c>
      <c r="HS305" s="43">
        <f>SUM(INDEX(HS$4:HS$183,12*($B305-$B$302)+1):INDEX(HS$4:HS$183,12*($B305-$B$302)+12))</f>
        <v>402891540</v>
      </c>
      <c r="HT305" s="43">
        <f>SUM(INDEX(HT$4:HT$183,12*($B305-$B$302)+1):INDEX(HT$4:HT$183,12*($B305-$B$302)+12))</f>
        <v>1235391479</v>
      </c>
      <c r="HU305" s="43">
        <f>SUM(INDEX(HU$4:HU$183,12*($B305-$B$302)+1):INDEX(HU$4:HU$183,12*($B305-$B$302)+12))</f>
        <v>0</v>
      </c>
      <c r="HV305" s="43">
        <f>SUM(INDEX(HV$4:HV$183,12*($B305-$B$302)+1):INDEX(HV$4:HV$183,12*($B305-$B$302)+12))</f>
        <v>0</v>
      </c>
      <c r="HW305" s="43">
        <f>SUM(INDEX(HW$4:HW$183,12*($B305-$B$302)+1):INDEX(HW$4:HW$183,12*($B305-$B$302)+12))</f>
        <v>0</v>
      </c>
      <c r="HX305" s="43">
        <f>SUM(INDEX(HX$4:HX$183,12*($B305-$B$302)+1):INDEX(HX$4:HX$183,12*($B305-$B$302)+12))</f>
        <v>26829059019</v>
      </c>
      <c r="HY305" s="43">
        <f>SUM(INDEX(HY$4:HY$183,12*($B305-$B$302)+1):INDEX(HY$4:HY$183,12*($B305-$B$302)+12))</f>
        <v>6096094252</v>
      </c>
      <c r="HZ305" s="43">
        <f>SUM(INDEX(HZ$4:HZ$183,12*($B305-$B$302)+1):INDEX(HZ$4:HZ$183,12*($B305-$B$302)+12))</f>
        <v>472169441464</v>
      </c>
      <c r="IA305" s="43">
        <f>SUM(INDEX(IA$4:IA$183,12*($B305-$B$302)+1):INDEX(IA$4:IA$183,12*($B305-$B$302)+12))</f>
        <v>456427583278</v>
      </c>
      <c r="IB305" s="43">
        <f>SUM(INDEX(IB$4:IB$183,12*($B305-$B$302)+1):INDEX(IB$4:IB$183,12*($B305-$B$302)+12))</f>
        <v>456427583278</v>
      </c>
      <c r="IC305" s="43">
        <f>SUM(INDEX(IC$4:IC$183,12*($B305-$B$302)+1):INDEX(IC$4:IC$183,12*($B305-$B$302)+12))</f>
        <v>27945436543</v>
      </c>
      <c r="ID305" s="43">
        <f>SUM(INDEX(ID$4:ID$183,12*($B305-$B$302)+1):INDEX(ID$4:ID$183,12*($B305-$B$302)+12))</f>
        <v>23058308409</v>
      </c>
      <c r="IE305" s="43">
        <f>SUM(INDEX(IE$4:IE$183,12*($B305-$B$302)+1):INDEX(IE$4:IE$183,12*($B305-$B$302)+12))</f>
        <v>3090925067</v>
      </c>
      <c r="IF305" s="43">
        <f>SUM(INDEX(IF$4:IF$183,12*($B305-$B$302)+1):INDEX(IF$4:IF$183,12*($B305-$B$302)+12))</f>
        <v>1796203067</v>
      </c>
      <c r="IG305" s="43">
        <f>SUM(INDEX(IG$4:IG$183,12*($B305-$B$302)+1):INDEX(IG$4:IG$183,12*($B305-$B$302)+12))</f>
        <v>362989910565</v>
      </c>
      <c r="IH305" s="43">
        <f>SUM(INDEX(IH$4:IH$183,12*($B305-$B$302)+1):INDEX(IH$4:IH$183,12*($B305-$B$302)+12))</f>
        <v>309999002343</v>
      </c>
      <c r="II305" s="43">
        <f>SUM(INDEX(II$4:II$183,12*($B305-$B$302)+1):INDEX(II$4:II$183,12*($B305-$B$302)+12))</f>
        <v>34118112815</v>
      </c>
      <c r="IJ305" s="43">
        <f>SUM(INDEX(IJ$4:IJ$183,12*($B305-$B$302)+1):INDEX(IJ$4:IJ$183,12*($B305-$B$302)+12))</f>
        <v>18872795407</v>
      </c>
      <c r="IK305" s="43">
        <f>SUM(INDEX(IK$4:IK$183,12*($B305-$B$302)+1):INDEX(IK$4:IK$183,12*($B305-$B$302)+12))</f>
        <v>0</v>
      </c>
      <c r="IL305" s="43">
        <f>SUM(INDEX(IL$4:IL$183,12*($B305-$B$302)+1):INDEX(IL$4:IL$183,12*($B305-$B$302)+12))</f>
        <v>47359719102</v>
      </c>
      <c r="IM305" s="43">
        <f>SUM(INDEX(IM$4:IM$183,12*($B305-$B$302)+1):INDEX(IM$4:IM$183,12*($B305-$B$302)+12))</f>
        <v>17570661081</v>
      </c>
      <c r="IN305" s="43">
        <f>SUM(INDEX(IN$4:IN$183,12*($B305-$B$302)+1):INDEX(IN$4:IN$183,12*($B305-$B$302)+12))</f>
        <v>2052270661</v>
      </c>
      <c r="IO305" s="43">
        <f>SUM(INDEX(IO$4:IO$183,12*($B305-$B$302)+1):INDEX(IO$4:IO$183,12*($B305-$B$302)+12))</f>
        <v>1539203063</v>
      </c>
      <c r="IP305" s="43">
        <f>SUM(INDEX(IP$4:IP$183,12*($B305-$B$302)+1):INDEX(IP$4:IP$183,12*($B305-$B$302)+12))</f>
        <v>26197584297</v>
      </c>
      <c r="IQ305" s="43">
        <f>SUM(INDEX(IQ$4:IQ$183,12*($B305-$B$302)+1):INDEX(IQ$4:IQ$183,12*($B305-$B$302)+12))</f>
        <v>4017066602</v>
      </c>
      <c r="IR305" s="43">
        <f>SUM(INDEX(IR$4:IR$183,12*($B305-$B$302)+1):INDEX(IR$4:IR$183,12*($B305-$B$302)+12))</f>
        <v>1829997008</v>
      </c>
      <c r="IS305" s="43">
        <f>SUM(INDEX(IS$4:IS$183,12*($B305-$B$302)+1):INDEX(IS$4:IS$183,12*($B305-$B$302)+12))</f>
        <v>178536293</v>
      </c>
      <c r="IT305" s="43">
        <f>SUM(INDEX(IT$4:IT$183,12*($B305-$B$302)+1):INDEX(IT$4:IT$183,12*($B305-$B$302)+12))</f>
        <v>133902220</v>
      </c>
      <c r="IU305" s="43">
        <f>SUM(INDEX(IU$4:IU$183,12*($B305-$B$302)+1):INDEX(IU$4:IU$183,12*($B305-$B$302)+12))</f>
        <v>1874631081</v>
      </c>
      <c r="IV305" s="43">
        <f>SUM(INDEX(IV$4:IV$183,12*($B305-$B$302)+1):INDEX(IV$4:IV$183,12*($B305-$B$302)+12))</f>
        <v>1766604791</v>
      </c>
      <c r="IW305" s="43">
        <f>SUM(INDEX(IW$4:IW$183,12*($B305-$B$302)+1):INDEX(IW$4:IW$183,12*($B305-$B$302)+12))</f>
        <v>136747641</v>
      </c>
      <c r="IX305" s="43">
        <f>SUM(INDEX(IX$4:IX$183,12*($B305-$B$302)+1):INDEX(IX$4:IX$183,12*($B305-$B$302)+12))</f>
        <v>8660841766</v>
      </c>
      <c r="IY305" s="43">
        <f>SUM(INDEX(IY$4:IY$183,12*($B305-$B$302)+1):INDEX(IY$4:IY$183,12*($B305-$B$302)+12))</f>
        <v>0</v>
      </c>
      <c r="IZ305" s="43">
        <f>SUM(INDEX(IZ$4:IZ$183,12*($B305-$B$302)+1):INDEX(IZ$4:IZ$183,12*($B305-$B$302)+12))</f>
        <v>0</v>
      </c>
      <c r="JA305" s="43">
        <f>SUM(INDEX(JA$4:JA$183,12*($B305-$B$302)+1):INDEX(JA$4:JA$183,12*($B305-$B$302)+12))</f>
        <v>0</v>
      </c>
      <c r="JB305" s="43">
        <f>SUM(INDEX(JB$4:JB$183,12*($B305-$B$302)+1):INDEX(JB$4:JB$183,12*($B305-$B$302)+12))</f>
        <v>0</v>
      </c>
      <c r="JC305" s="43">
        <f>SUM(INDEX(JC$4:JC$183,12*($B305-$B$302)+1):INDEX(JC$4:JC$183,12*($B305-$B$302)+12))</f>
        <v>25500000</v>
      </c>
      <c r="JD305" s="43">
        <f>SUM(INDEX(JD$4:JD$183,12*($B305-$B$302)+1):INDEX(JD$4:JD$183,12*($B305-$B$302)+12))</f>
        <v>0</v>
      </c>
      <c r="JE305" s="43">
        <f>SUM(INDEX(JE$4:JE$183,12*($B305-$B$302)+1):INDEX(JE$4:JE$183,12*($B305-$B$302)+12))</f>
        <v>0</v>
      </c>
      <c r="JF305" s="43">
        <f>SUM(INDEX(JF$4:JF$183,12*($B305-$B$302)+1):INDEX(JF$4:JF$183,12*($B305-$B$302)+12))</f>
        <v>0</v>
      </c>
      <c r="JG305" s="43">
        <f>SUM(INDEX(JG$4:JG$183,12*($B305-$B$302)+1):INDEX(JG$4:JG$183,12*($B305-$B$302)+12))</f>
        <v>3525756268</v>
      </c>
      <c r="JH305" s="43">
        <f>SUM(INDEX(JH$4:JH$183,12*($B305-$B$302)+1):INDEX(JH$4:JH$183,12*($B305-$B$302)+12))</f>
        <v>0</v>
      </c>
      <c r="JI305" s="43">
        <f>SUM(INDEX(JI$4:JI$183,12*($B305-$B$302)+1):INDEX(JI$4:JI$183,12*($B305-$B$302)+12))</f>
        <v>0</v>
      </c>
      <c r="JJ305" s="43">
        <f>SUM(INDEX(JJ$4:JJ$183,12*($B305-$B$302)+1):INDEX(JJ$4:JJ$183,12*($B305-$B$302)+12))</f>
        <v>0</v>
      </c>
      <c r="JK305" s="43">
        <f>SUM(INDEX(JK$4:JK$183,12*($B305-$B$302)+1):INDEX(JK$4:JK$183,12*($B305-$B$302)+12))</f>
        <v>0</v>
      </c>
      <c r="JL305" s="43">
        <f>SUM(INDEX(JL$4:JL$183,12*($B305-$B$302)+1):INDEX(JL$4:JL$183,12*($B305-$B$302)+12))</f>
        <v>0</v>
      </c>
      <c r="JM305" s="43">
        <f>SUM(INDEX(JM$4:JM$183,12*($B305-$B$302)+1):INDEX(JM$4:JM$183,12*($B305-$B$302)+12))</f>
        <v>0</v>
      </c>
      <c r="JN305" s="43">
        <f>SUM(INDEX(JN$4:JN$183,12*($B305-$B$302)+1):INDEX(JN$4:JN$183,12*($B305-$B$302)+12))</f>
        <v>0</v>
      </c>
      <c r="JO305" s="43">
        <f>SUM(INDEX(JO$4:JO$183,12*($B305-$B$302)+1):INDEX(JO$4:JO$183,12*($B305-$B$302)+12))</f>
        <v>15895224307</v>
      </c>
      <c r="JP305" s="43">
        <f>SUM(INDEX(JP$4:JP$183,12*($B305-$B$302)+1):INDEX(JP$4:JP$183,12*($B305-$B$302)+12))</f>
        <v>2250985195</v>
      </c>
      <c r="JQ305" s="43">
        <f>SUM(INDEX(JQ$4:JQ$183,12*($B305-$B$302)+1):INDEX(JQ$4:JQ$183,12*($B305-$B$302)+12))</f>
        <v>179348157</v>
      </c>
      <c r="JR305" s="43">
        <f>SUM(INDEX(JR$4:JR$183,12*($B305-$B$302)+1):INDEX(JR$4:JR$183,12*($B305-$B$302)+12))</f>
        <v>0</v>
      </c>
      <c r="JS305" s="43">
        <f>SUM(INDEX(JS$4:JS$183,12*($B305-$B$302)+1):INDEX(JS$4:JS$183,12*($B305-$B$302)+12))</f>
        <v>0</v>
      </c>
      <c r="JT305" s="43">
        <f>SUM(INDEX(JT$4:JT$183,12*($B305-$B$302)+1):INDEX(JT$4:JT$183,12*($B305-$B$302)+12))</f>
        <v>0</v>
      </c>
      <c r="JU305" s="43">
        <f>SUM(INDEX(JU$4:JU$183,12*($B305-$B$302)+1):INDEX(JU$4:JU$183,12*($B305-$B$302)+12))</f>
        <v>0</v>
      </c>
      <c r="JV305" s="43">
        <f>SUM(INDEX(JV$4:JV$183,12*($B305-$B$302)+1):INDEX(JV$4:JV$183,12*($B305-$B$302)+12))</f>
        <v>1406851862</v>
      </c>
      <c r="JW305" s="43">
        <f>SUM(INDEX(JW$4:JW$183,12*($B305-$B$302)+1):INDEX(JW$4:JW$183,12*($B305-$B$302)+12))</f>
        <v>0</v>
      </c>
      <c r="JX305" s="43">
        <f>SUM(INDEX(JX$4:JX$183,12*($B305-$B$302)+1):INDEX(JX$4:JX$183,12*($B305-$B$302)+12))</f>
        <v>0</v>
      </c>
      <c r="JY305" s="43">
        <f>SUM(INDEX(JY$4:JY$183,12*($B305-$B$302)+1):INDEX(JY$4:JY$183,12*($B305-$B$302)+12))</f>
        <v>0</v>
      </c>
      <c r="JZ305" s="43">
        <f>SUM(INDEX(JZ$4:JZ$183,12*($B305-$B$302)+1):INDEX(JZ$4:JZ$183,12*($B305-$B$302)+12))</f>
        <v>0</v>
      </c>
      <c r="KA305" s="43">
        <f>SUM(INDEX(KA$4:KA$183,12*($B305-$B$302)+1):INDEX(KA$4:KA$183,12*($B305-$B$302)+12))</f>
        <v>0</v>
      </c>
      <c r="KB305" s="43">
        <f>SUM(INDEX(KB$4:KB$183,12*($B305-$B$302)+1):INDEX(KB$4:KB$183,12*($B305-$B$302)+12))</f>
        <v>0</v>
      </c>
      <c r="KC305" s="43">
        <f>SUM(INDEX(KC$4:KC$183,12*($B305-$B$302)+1):INDEX(KC$4:KC$183,12*($B305-$B$302)+12))</f>
        <v>0</v>
      </c>
      <c r="KD305" s="43">
        <f>SUM(INDEX(KD$4:KD$183,12*($B305-$B$302)+1):INDEX(KD$4:KD$183,12*($B305-$B$302)+12))</f>
        <v>0</v>
      </c>
      <c r="KE305" s="43">
        <f>SUM(INDEX(KE$4:KE$183,12*($B305-$B$302)+1):INDEX(KE$4:KE$183,12*($B305-$B$302)+12))</f>
        <v>0</v>
      </c>
      <c r="KF305" s="43">
        <f>SUM(INDEX(KF$4:KF$183,12*($B305-$B$302)+1):INDEX(KF$4:KF$183,12*($B305-$B$302)+12))</f>
        <v>0</v>
      </c>
      <c r="KG305" s="43">
        <f>SUM(INDEX(KG$4:KG$183,12*($B305-$B$302)+1):INDEX(KG$4:KG$183,12*($B305-$B$302)+12))</f>
        <v>664785176</v>
      </c>
      <c r="KH305" s="43">
        <f>SUM(INDEX(KH$4:KH$183,12*($B305-$B$302)+1):INDEX(KH$4:KH$183,12*($B305-$B$302)+12))</f>
        <v>0</v>
      </c>
      <c r="KI305" s="43">
        <f>SUM(INDEX(KI$4:KI$183,12*($B305-$B$302)+1):INDEX(KI$4:KI$183,12*($B305-$B$302)+12))</f>
        <v>0</v>
      </c>
      <c r="KJ305" s="43">
        <f>SUM(INDEX(KJ$4:KJ$183,12*($B305-$B$302)+1):INDEX(KJ$4:KJ$183,12*($B305-$B$302)+12))</f>
        <v>0</v>
      </c>
      <c r="KK305" s="43">
        <f>SUM(INDEX(KK$4:KK$183,12*($B305-$B$302)+1):INDEX(KK$4:KK$183,12*($B305-$B$302)+12))</f>
        <v>0</v>
      </c>
      <c r="KL305" s="43">
        <f>SUM(INDEX(KL$4:KL$183,12*($B305-$B$302)+1):INDEX(KL$4:KL$183,12*($B305-$B$302)+12))</f>
        <v>0</v>
      </c>
      <c r="KM305" s="43">
        <f>SUM(INDEX(KM$4:KM$183,12*($B305-$B$302)+1):INDEX(KM$4:KM$183,12*($B305-$B$302)+12))</f>
        <v>13490872991</v>
      </c>
      <c r="KN305" s="43">
        <f>SUM(INDEX(KN$4:KN$183,12*($B305-$B$302)+1):INDEX(KN$4:KN$183,12*($B305-$B$302)+12))</f>
        <v>11704765362</v>
      </c>
      <c r="KO305" s="43">
        <f>SUM(INDEX(KO$4:KO$183,12*($B305-$B$302)+1):INDEX(KO$4:KO$183,12*($B305-$B$302)+12))</f>
        <v>453166144</v>
      </c>
      <c r="KP305" s="43">
        <f>SUM(INDEX(KP$4:KP$183,12*($B305-$B$302)+1):INDEX(KP$4:KP$183,12*($B305-$B$302)+12))</f>
        <v>99351753</v>
      </c>
      <c r="KQ305" s="43">
        <f>SUM(INDEX(KQ$4:KQ$183,12*($B305-$B$302)+1):INDEX(KQ$4:KQ$183,12*($B305-$B$302)+12))</f>
        <v>38517530</v>
      </c>
      <c r="KR305" s="43">
        <f>SUM(INDEX(KR$4:KR$183,12*($B305-$B$302)+1):INDEX(KR$4:KR$183,12*($B305-$B$302)+12))</f>
        <v>48879271</v>
      </c>
      <c r="KS305" s="43">
        <f>SUM(INDEX(KS$4:KS$183,12*($B305-$B$302)+1):INDEX(KS$4:KS$183,12*($B305-$B$302)+12))</f>
        <v>40648000</v>
      </c>
      <c r="KT305" s="43">
        <f>SUM(INDEX(KT$4:KT$183,12*($B305-$B$302)+1):INDEX(KT$4:KT$183,12*($B305-$B$302)+12))</f>
        <v>46724265</v>
      </c>
      <c r="KU305" s="43">
        <f>SUM(INDEX(KU$4:KU$183,12*($B305-$B$302)+1):INDEX(KU$4:KU$183,12*($B305-$B$302)+12))</f>
        <v>0</v>
      </c>
      <c r="KV305" s="43">
        <f>SUM(INDEX(KV$4:KV$183,12*($B305-$B$302)+1):INDEX(KV$4:KV$183,12*($B305-$B$302)+12))</f>
        <v>689859324</v>
      </c>
      <c r="KW305" s="43">
        <f>SUM(INDEX(KW$4:KW$183,12*($B305-$B$302)+1):INDEX(KW$4:KW$183,12*($B305-$B$302)+12))</f>
        <v>0</v>
      </c>
      <c r="KX305" s="43">
        <f>SUM(INDEX(KX$4:KX$183,12*($B305-$B$302)+1):INDEX(KX$4:KX$183,12*($B305-$B$302)+12))</f>
        <v>8990554</v>
      </c>
      <c r="KY305" s="43">
        <f>SUM(INDEX(KY$4:KY$183,12*($B305-$B$302)+1):INDEX(KY$4:KY$183,12*($B305-$B$302)+12))</f>
        <v>28376784</v>
      </c>
      <c r="KZ305" s="43">
        <f>SUM(INDEX(KZ$4:KZ$183,12*($B305-$B$302)+1):INDEX(KZ$4:KZ$183,12*($B305-$B$302)+12))</f>
        <v>38993547</v>
      </c>
      <c r="LA305" s="43">
        <f>SUM(INDEX(LA$4:LA$183,12*($B305-$B$302)+1):INDEX(LA$4:LA$183,12*($B305-$B$302)+12))</f>
        <v>137702428</v>
      </c>
      <c r="LB305" s="43">
        <f>SUM(INDEX(LB$4:LB$183,12*($B305-$B$302)+1):INDEX(LB$4:LB$183,12*($B305-$B$302)+12))</f>
        <v>16226943</v>
      </c>
      <c r="LC305" s="43">
        <f>SUM(INDEX(LC$4:LC$183,12*($B305-$B$302)+1):INDEX(LC$4:LC$183,12*($B305-$B$302)+12))</f>
        <v>22356294</v>
      </c>
      <c r="LD305" s="43">
        <f>SUM(INDEX(LD$4:LD$183,12*($B305-$B$302)+1):INDEX(LD$4:LD$183,12*($B305-$B$302)+12))</f>
        <v>0</v>
      </c>
      <c r="LE305" s="43">
        <f>SUM(INDEX(LE$4:LE$183,12*($B305-$B$302)+1):INDEX(LE$4:LE$183,12*($B305-$B$302)+12))</f>
        <v>3409666</v>
      </c>
      <c r="LF305" s="43">
        <f>SUM(INDEX(LF$4:LF$183,12*($B305-$B$302)+1):INDEX(LF$4:LF$183,12*($B305-$B$302)+12))</f>
        <v>11410353</v>
      </c>
      <c r="LG305" s="43">
        <f>SUM(INDEX(LG$4:LG$183,12*($B305-$B$302)+1):INDEX(LG$4:LG$183,12*($B305-$B$302)+12))</f>
        <v>13682052</v>
      </c>
      <c r="LH305" s="43">
        <f>SUM(INDEX(LH$4:LH$183,12*($B305-$B$302)+1):INDEX(LH$4:LH$183,12*($B305-$B$302)+12))</f>
        <v>0</v>
      </c>
      <c r="LI305" s="43">
        <f>SUM(INDEX(LI$4:LI$183,12*($B305-$B$302)+1):INDEX(LI$4:LI$183,12*($B305-$B$302)+12))</f>
        <v>87812721</v>
      </c>
      <c r="LJ305" s="43">
        <f>SUM(INDEX(LJ$4:LJ$183,12*($B305-$B$302)+1):INDEX(LJ$4:LJ$183,12*($B305-$B$302)+12))</f>
        <v>0</v>
      </c>
      <c r="LK305" s="43">
        <f>SUM(INDEX(LK$4:LK$183,12*($B305-$B$302)+1):INDEX(LK$4:LK$183,12*($B305-$B$302)+12))</f>
        <v>0</v>
      </c>
      <c r="LL305" s="43">
        <f>SUM(INDEX(LL$4:LL$183,12*($B305-$B$302)+1):INDEX(LL$4:LL$183,12*($B305-$B$302)+12))</f>
        <v>0</v>
      </c>
      <c r="LM305" s="43">
        <f>SUM(INDEX(LM$4:LM$183,12*($B305-$B$302)+1):INDEX(LM$4:LM$183,12*($B305-$B$302)+12))</f>
        <v>0</v>
      </c>
      <c r="LN305" s="43">
        <f>SUM(INDEX(LN$4:LN$183,12*($B305-$B$302)+1):INDEX(LN$4:LN$183,12*($B305-$B$302)+12))</f>
        <v>0</v>
      </c>
      <c r="LO305" s="43">
        <f>SUM(INDEX(LO$4:LO$183,12*($B305-$B$302)+1):INDEX(LO$4:LO$183,12*($B305-$B$302)+12))</f>
        <v>0</v>
      </c>
      <c r="LP305" s="43">
        <f>SUM(INDEX(LP$4:LP$183,12*($B305-$B$302)+1):INDEX(LP$4:LP$183,12*($B305-$B$302)+12))</f>
        <v>0</v>
      </c>
      <c r="LQ305" s="43">
        <f>SUM(INDEX(LQ$4:LQ$183,12*($B305-$B$302)+1):INDEX(LQ$4:LQ$183,12*($B305-$B$302)+12))</f>
        <v>0</v>
      </c>
      <c r="LR305" s="43">
        <f>SUM(INDEX(LR$4:LR$183,12*($B305-$B$302)+1):INDEX(LR$4:LR$183,12*($B305-$B$302)+12))</f>
        <v>0</v>
      </c>
      <c r="LS305" s="43">
        <f>SUM(INDEX(LS$4:LS$183,12*($B305-$B$302)+1):INDEX(LS$4:LS$183,12*($B305-$B$302)+12))</f>
        <v>0</v>
      </c>
      <c r="LT305" s="43">
        <f>SUM(INDEX(LT$4:LT$183,12*($B305-$B$302)+1):INDEX(LT$4:LT$183,12*($B305-$B$302)+12))</f>
        <v>0</v>
      </c>
      <c r="LU305" s="43">
        <f>SUM(INDEX(LU$4:LU$183,12*($B305-$B$302)+1):INDEX(LU$4:LU$183,12*($B305-$B$302)+12))</f>
        <v>0</v>
      </c>
      <c r="LV305" s="43">
        <f>SUM(INDEX(LV$4:LV$183,12*($B305-$B$302)+1):INDEX(LV$4:LV$183,12*($B305-$B$302)+12))</f>
        <v>0</v>
      </c>
      <c r="LW305" s="43">
        <f>SUM(INDEX(LW$4:LW$183,12*($B305-$B$302)+1):INDEX(LW$4:LW$183,12*($B305-$B$302)+12))</f>
        <v>0</v>
      </c>
      <c r="LX305" s="43">
        <f>SUM(INDEX(LX$4:LX$183,12*($B305-$B$302)+1):INDEX(LX$4:LX$183,12*($B305-$B$302)+12))</f>
        <v>0</v>
      </c>
      <c r="LY305" s="43">
        <f>SUM(INDEX(LY$4:LY$183,12*($B305-$B$302)+1):INDEX(LY$4:LY$183,12*($B305-$B$302)+12))</f>
        <v>0</v>
      </c>
      <c r="LZ305" s="43">
        <f>SUM(INDEX(LZ$4:LZ$183,12*($B305-$B$302)+1):INDEX(LZ$4:LZ$183,12*($B305-$B$302)+12))</f>
        <v>0</v>
      </c>
      <c r="MA305" s="43">
        <f>SUM(INDEX(MA$4:MA$183,12*($B305-$B$302)+1):INDEX(MA$4:MA$183,12*($B305-$B$302)+12))</f>
        <v>0</v>
      </c>
      <c r="MB305" s="43">
        <f>SUM(INDEX(MB$4:MB$183,12*($B305-$B$302)+1):INDEX(MB$4:MB$183,12*($B305-$B$302)+12))</f>
        <v>0</v>
      </c>
      <c r="MC305" s="43">
        <f>SUM(INDEX(MC$4:MC$183,12*($B305-$B$302)+1):INDEX(MC$4:MC$183,12*($B305-$B$302)+12))</f>
        <v>0</v>
      </c>
      <c r="MD305" s="43">
        <f>SUM(INDEX(MD$4:MD$183,12*($B305-$B$302)+1):INDEX(MD$4:MD$183,12*($B305-$B$302)+12))</f>
        <v>0</v>
      </c>
      <c r="ME305" s="43">
        <f>SUM(INDEX(ME$4:ME$183,12*($B305-$B$302)+1):INDEX(ME$4:ME$183,12*($B305-$B$302)+12))</f>
        <v>0</v>
      </c>
      <c r="MF305" s="43">
        <f>SUM(INDEX(MF$4:MF$183,12*($B305-$B$302)+1):INDEX(MF$4:MF$183,12*($B305-$B$302)+12))</f>
        <v>0</v>
      </c>
      <c r="MG305" s="43">
        <f>SUM(INDEX(MG$4:MG$183,12*($B305-$B$302)+1):INDEX(MG$4:MG$183,12*($B305-$B$302)+12))</f>
        <v>0</v>
      </c>
      <c r="MH305" s="43">
        <f>SUM(INDEX(MH$4:MH$183,12*($B305-$B$302)+1):INDEX(MH$4:MH$183,12*($B305-$B$302)+12))</f>
        <v>0</v>
      </c>
      <c r="MI305" s="43">
        <f>SUM(INDEX(MI$4:MI$183,12*($B305-$B$302)+1):INDEX(MI$4:MI$183,12*($B305-$B$302)+12))</f>
        <v>0</v>
      </c>
      <c r="MJ305" s="43">
        <f>SUM(INDEX(MJ$4:MJ$183,12*($B305-$B$302)+1):INDEX(MJ$4:MJ$183,12*($B305-$B$302)+12))</f>
        <v>0</v>
      </c>
      <c r="MK305" s="43">
        <f>SUM(INDEX(MK$4:MK$183,12*($B305-$B$302)+1):INDEX(MK$4:MK$183,12*($B305-$B$302)+12))</f>
        <v>0</v>
      </c>
      <c r="ML305" s="43">
        <f>SUM(INDEX(ML$4:ML$183,12*($B305-$B$302)+1):INDEX(ML$4:ML$183,12*($B305-$B$302)+12))</f>
        <v>0</v>
      </c>
      <c r="MM305" s="43">
        <f>SUM(INDEX(MM$4:MM$183,12*($B305-$B$302)+1):INDEX(MM$4:MM$183,12*($B305-$B$302)+12))</f>
        <v>0</v>
      </c>
      <c r="MN305" s="43">
        <f>SUM(INDEX(MN$4:MN$183,12*($B305-$B$302)+1):INDEX(MN$4:MN$183,12*($B305-$B$302)+12))</f>
        <v>0</v>
      </c>
      <c r="MO305" s="43">
        <f>SUM(INDEX(MO$4:MO$183,12*($B305-$B$302)+1):INDEX(MO$4:MO$183,12*($B305-$B$302)+12))</f>
        <v>0</v>
      </c>
      <c r="MP305" s="43">
        <f>SUM(INDEX(MP$4:MP$183,12*($B305-$B$302)+1):INDEX(MP$4:MP$183,12*($B305-$B$302)+12))</f>
        <v>0</v>
      </c>
      <c r="MQ305" s="43">
        <f>SUM(INDEX(MQ$4:MQ$183,12*($B305-$B$302)+1):INDEX(MQ$4:MQ$183,12*($B305-$B$302)+12))</f>
        <v>1704653858</v>
      </c>
      <c r="MR305" s="43">
        <f>SUM(INDEX(MR$4:MR$183,12*($B305-$B$302)+1):INDEX(MR$4:MR$183,12*($B305-$B$302)+12))</f>
        <v>6021625</v>
      </c>
      <c r="MS305" s="43">
        <f>SUM(INDEX(MS$4:MS$183,12*($B305-$B$302)+1):INDEX(MS$4:MS$183,12*($B305-$B$302)+12))</f>
        <v>199029919300</v>
      </c>
      <c r="MT305" s="43">
        <f>SUM(INDEX(MT$4:MT$183,12*($B305-$B$302)+1):INDEX(MT$4:MT$183,12*($B305-$B$302)+12))</f>
        <v>184598799244</v>
      </c>
      <c r="MU305" s="43">
        <f>SUM(INDEX(MU$4:MU$183,12*($B305-$B$302)+1):INDEX(MU$4:MU$183,12*($B305-$B$302)+12))</f>
        <v>0</v>
      </c>
      <c r="MV305" s="43">
        <f>SUM(INDEX(MV$4:MV$183,12*($B305-$B$302)+1):INDEX(MV$4:MV$183,12*($B305-$B$302)+12))</f>
        <v>24718990299</v>
      </c>
      <c r="MW305" s="43">
        <f>SUM(INDEX(MW$4:MW$183,12*($B305-$B$302)+1):INDEX(MW$4:MW$183,12*($B305-$B$302)+12))</f>
        <v>0</v>
      </c>
      <c r="MX305" s="43">
        <f>SUM(INDEX(MX$4:MX$183,12*($B305-$B$302)+1):INDEX(MX$4:MX$183,12*($B305-$B$302)+12))</f>
        <v>0</v>
      </c>
      <c r="MY305" s="43">
        <f>SUM(INDEX(MY$4:MY$183,12*($B305-$B$302)+1):INDEX(MY$4:MY$183,12*($B305-$B$302)+12))</f>
        <v>0</v>
      </c>
      <c r="MZ305" s="43">
        <f>SUM(INDEX(MZ$4:MZ$183,12*($B305-$B$302)+1):INDEX(MZ$4:MZ$183,12*($B305-$B$302)+12))</f>
        <v>98741440441</v>
      </c>
      <c r="NA305" s="43">
        <f>SUM(INDEX(NA$4:NA$183,12*($B305-$B$302)+1):INDEX(NA$4:NA$183,12*($B305-$B$302)+12))</f>
        <v>0</v>
      </c>
      <c r="NB305" s="43">
        <f>SUM(INDEX(NB$4:NB$183,12*($B305-$B$302)+1):INDEX(NB$4:NB$183,12*($B305-$B$302)+12))</f>
        <v>0</v>
      </c>
      <c r="NC305" s="43">
        <f>SUM(INDEX(NC$4:NC$183,12*($B305-$B$302)+1):INDEX(NC$4:NC$183,12*($B305-$B$302)+12))</f>
        <v>0</v>
      </c>
      <c r="ND305" s="43">
        <f>SUM(INDEX(ND$4:ND$183,12*($B305-$B$302)+1):INDEX(ND$4:ND$183,12*($B305-$B$302)+12))</f>
        <v>0</v>
      </c>
      <c r="NE305" s="43">
        <f>SUM(INDEX(NE$4:NE$183,12*($B305-$B$302)+1):INDEX(NE$4:NE$183,12*($B305-$B$302)+12))</f>
        <v>0</v>
      </c>
      <c r="NF305" s="43">
        <f>SUM(INDEX(NF$4:NF$183,12*($B305-$B$302)+1):INDEX(NF$4:NF$183,12*($B305-$B$302)+12))</f>
        <v>0</v>
      </c>
      <c r="NG305" s="43">
        <f>SUM(INDEX(NG$4:NG$183,12*($B305-$B$302)+1):INDEX(NG$4:NG$183,12*($B305-$B$302)+12))</f>
        <v>9534193290</v>
      </c>
      <c r="NH305" s="43">
        <f>SUM(INDEX(NH$4:NH$183,12*($B305-$B$302)+1):INDEX(NH$4:NH$183,12*($B305-$B$302)+12))</f>
        <v>28456533565</v>
      </c>
      <c r="NI305" s="43">
        <f>SUM(INDEX(NI$4:NI$183,12*($B305-$B$302)+1):INDEX(NI$4:NI$183,12*($B305-$B$302)+12))</f>
        <v>0</v>
      </c>
      <c r="NJ305" s="43">
        <f>SUM(INDEX(NJ$4:NJ$183,12*($B305-$B$302)+1):INDEX(NJ$4:NJ$183,12*($B305-$B$302)+12))</f>
        <v>0</v>
      </c>
      <c r="NK305" s="43">
        <f>SUM(INDEX(NK$4:NK$183,12*($B305-$B$302)+1):INDEX(NK$4:NK$183,12*($B305-$B$302)+12))</f>
        <v>0</v>
      </c>
      <c r="NL305" s="43">
        <f>SUM(INDEX(NL$4:NL$183,12*($B305-$B$302)+1):INDEX(NL$4:NL$183,12*($B305-$B$302)+12))</f>
        <v>0</v>
      </c>
      <c r="NM305" s="43">
        <f>SUM(INDEX(NM$4:NM$183,12*($B305-$B$302)+1):INDEX(NM$4:NM$183,12*($B305-$B$302)+12))</f>
        <v>0</v>
      </c>
      <c r="NN305" s="43">
        <f>SUM(INDEX(NN$4:NN$183,12*($B305-$B$302)+1):INDEX(NN$4:NN$183,12*($B305-$B$302)+12))</f>
        <v>0</v>
      </c>
      <c r="NO305" s="43">
        <f>SUM(INDEX(NO$4:NO$183,12*($B305-$B$302)+1):INDEX(NO$4:NO$183,12*($B305-$B$302)+12))</f>
        <v>0</v>
      </c>
      <c r="NP305" s="43">
        <f>SUM(INDEX(NP$4:NP$183,12*($B305-$B$302)+1):INDEX(NP$4:NP$183,12*($B305-$B$302)+12))</f>
        <v>0</v>
      </c>
      <c r="NQ305" s="43">
        <f>SUM(INDEX(NQ$4:NQ$183,12*($B305-$B$302)+1):INDEX(NQ$4:NQ$183,12*($B305-$B$302)+12))</f>
        <v>0</v>
      </c>
      <c r="NR305" s="43">
        <f>SUM(INDEX(NR$4:NR$183,12*($B305-$B$302)+1):INDEX(NR$4:NR$183,12*($B305-$B$302)+12))</f>
        <v>0</v>
      </c>
      <c r="NS305" s="43">
        <f>SUM(INDEX(NS$4:NS$183,12*($B305-$B$302)+1):INDEX(NS$4:NS$183,12*($B305-$B$302)+12))</f>
        <v>0</v>
      </c>
      <c r="NT305" s="43">
        <f>SUM(INDEX(NT$4:NT$183,12*($B305-$B$302)+1):INDEX(NT$4:NT$183,12*($B305-$B$302)+12))</f>
        <v>0</v>
      </c>
      <c r="NU305" s="43">
        <f>SUM(INDEX(NU$4:NU$183,12*($B305-$B$302)+1):INDEX(NU$4:NU$183,12*($B305-$B$302)+12))</f>
        <v>18705451527</v>
      </c>
      <c r="NV305" s="43">
        <f>SUM(INDEX(NV$4:NV$183,12*($B305-$B$302)+1):INDEX(NV$4:NV$183,12*($B305-$B$302)+12))</f>
        <v>0</v>
      </c>
      <c r="NW305" s="43">
        <f>SUM(INDEX(NW$4:NW$183,12*($B305-$B$302)+1):INDEX(NW$4:NW$183,12*($B305-$B$302)+12))</f>
        <v>3200320831</v>
      </c>
      <c r="NX305" s="43">
        <f>SUM(INDEX(NX$4:NX$183,12*($B305-$B$302)+1):INDEX(NX$4:NX$183,12*($B305-$B$302)+12))</f>
        <v>1241869291</v>
      </c>
      <c r="NY305" s="43">
        <f>SUM(INDEX(NY$4:NY$183,12*($B305-$B$302)+1):INDEX(NY$4:NY$183,12*($B305-$B$302)+12))</f>
        <v>0</v>
      </c>
      <c r="NZ305" s="43">
        <f>SUM(INDEX(NZ$4:NZ$183,12*($B305-$B$302)+1):INDEX(NZ$4:NZ$183,12*($B305-$B$302)+12))</f>
        <v>0</v>
      </c>
      <c r="OA305" s="43">
        <f>SUM(INDEX(OA$4:OA$183,12*($B305-$B$302)+1):INDEX(OA$4:OA$183,12*($B305-$B$302)+12))</f>
        <v>3502248127</v>
      </c>
      <c r="OB305" s="43">
        <f>SUM(INDEX(OB$4:OB$183,12*($B305-$B$302)+1):INDEX(OB$4:OB$183,12*($B305-$B$302)+12))</f>
        <v>0</v>
      </c>
      <c r="OC305" s="43">
        <f>SUM(INDEX(OC$4:OC$183,12*($B305-$B$302)+1):INDEX(OC$4:OC$183,12*($B305-$B$302)+12))</f>
        <v>0</v>
      </c>
      <c r="OD305" s="43">
        <f>SUM(INDEX(OD$4:OD$183,12*($B305-$B$302)+1):INDEX(OD$4:OD$183,12*($B305-$B$302)+12))</f>
        <v>0</v>
      </c>
      <c r="OE305" s="43">
        <f>SUM(INDEX(OE$4:OE$183,12*($B305-$B$302)+1):INDEX(OE$4:OE$183,12*($B305-$B$302)+12))</f>
        <v>0</v>
      </c>
      <c r="OF305" s="43">
        <f>SUM(INDEX(OF$4:OF$183,12*($B305-$B$302)+1):INDEX(OF$4:OF$183,12*($B305-$B$302)+12))</f>
        <v>0</v>
      </c>
      <c r="OG305" s="43">
        <f>SUM(INDEX(OG$4:OG$183,12*($B305-$B$302)+1):INDEX(OG$4:OG$183,12*($B305-$B$302)+12))</f>
        <v>0</v>
      </c>
      <c r="OH305" s="43">
        <f>SUM(INDEX(OH$4:OH$183,12*($B305-$B$302)+1):INDEX(OH$4:OH$183,12*($B305-$B$302)+12))</f>
        <v>0</v>
      </c>
      <c r="OI305" s="43">
        <f>SUM(INDEX(OI$4:OI$183,12*($B305-$B$302)+1):INDEX(OI$4:OI$183,12*($B305-$B$302)+12))</f>
        <v>0</v>
      </c>
      <c r="OJ305" s="43">
        <f>SUM(INDEX(OJ$4:OJ$183,12*($B305-$B$302)+1):INDEX(OJ$4:OJ$183,12*($B305-$B$302)+12))</f>
        <v>0</v>
      </c>
      <c r="OK305" s="43">
        <f>SUM(INDEX(OK$4:OK$183,12*($B305-$B$302)+1):INDEX(OK$4:OK$183,12*($B305-$B$302)+12))</f>
        <v>0</v>
      </c>
      <c r="OL305" s="43">
        <f>SUM(INDEX(OL$4:OL$183,12*($B305-$B$302)+1):INDEX(OL$4:OL$183,12*($B305-$B$302)+12))</f>
        <v>0</v>
      </c>
      <c r="OM305" s="43">
        <f>SUM(INDEX(OM$4:OM$183,12*($B305-$B$302)+1):INDEX(OM$4:OM$183,12*($B305-$B$302)+12))</f>
        <v>0</v>
      </c>
      <c r="ON305" s="43">
        <f>SUM(INDEX(ON$4:ON$183,12*($B305-$B$302)+1):INDEX(ON$4:ON$183,12*($B305-$B$302)+12))</f>
        <v>0</v>
      </c>
      <c r="OO305" s="43">
        <f>SUM(INDEX(OO$4:OO$183,12*($B305-$B$302)+1):INDEX(OO$4:OO$183,12*($B305-$B$302)+12))</f>
        <v>0</v>
      </c>
      <c r="OP305" s="43">
        <f>SUM(INDEX(OP$4:OP$183,12*($B305-$B$302)+1):INDEX(OP$4:OP$183,12*($B305-$B$302)+12))</f>
        <v>3502248127</v>
      </c>
      <c r="OQ305" s="43">
        <f>SUM(INDEX(OQ$4:OQ$183,12*($B305-$B$302)+1):INDEX(OQ$4:OQ$183,12*($B305-$B$302)+12))</f>
        <v>0</v>
      </c>
      <c r="OR305" s="43">
        <f>SUM(INDEX(OR$4:OR$183,12*($B305-$B$302)+1):INDEX(OR$4:OR$183,12*($B305-$B$302)+12))</f>
        <v>0</v>
      </c>
      <c r="OS305" s="43">
        <f>SUM(INDEX(OS$4:OS$183,12*($B305-$B$302)+1):INDEX(OS$4:OS$183,12*($B305-$B$302)+12))</f>
        <v>10928871929</v>
      </c>
      <c r="OT305" s="43">
        <f>SUM(INDEX(OT$4:OT$183,12*($B305-$B$302)+1):INDEX(OT$4:OT$183,12*($B305-$B$302)+12))</f>
        <v>0</v>
      </c>
      <c r="OU305" s="43">
        <f>SUM(INDEX(OU$4:OU$183,12*($B305-$B$302)+1):INDEX(OU$4:OU$183,12*($B305-$B$302)+12))</f>
        <v>9522205606</v>
      </c>
      <c r="OV305" s="43">
        <f>SUM(INDEX(OV$4:OV$183,12*($B305-$B$302)+1):INDEX(OV$4:OV$183,12*($B305-$B$302)+12))</f>
        <v>0</v>
      </c>
      <c r="OW305" s="43">
        <f>SUM(INDEX(OW$4:OW$183,12*($B305-$B$302)+1):INDEX(OW$4:OW$183,12*($B305-$B$302)+12))</f>
        <v>0</v>
      </c>
      <c r="OX305" s="43">
        <f>SUM(INDEX(OX$4:OX$183,12*($B305-$B$302)+1):INDEX(OX$4:OX$183,12*($B305-$B$302)+12))</f>
        <v>119438141</v>
      </c>
      <c r="OY305" s="43">
        <f>SUM(INDEX(OY$4:OY$183,12*($B305-$B$302)+1):INDEX(OY$4:OY$183,12*($B305-$B$302)+12))</f>
        <v>0</v>
      </c>
      <c r="OZ305" s="43">
        <f>SUM(INDEX(OZ$4:OZ$183,12*($B305-$B$302)+1):INDEX(OZ$4:OZ$183,12*($B305-$B$302)+12))</f>
        <v>0</v>
      </c>
      <c r="PA305" s="43">
        <f>SUM(INDEX(PA$4:PA$183,12*($B305-$B$302)+1):INDEX(PA$4:PA$183,12*($B305-$B$302)+12))</f>
        <v>0</v>
      </c>
      <c r="PB305" s="43">
        <f>SUM(INDEX(PB$4:PB$183,12*($B305-$B$302)+1):INDEX(PB$4:PB$183,12*($B305-$B$302)+12))</f>
        <v>0</v>
      </c>
      <c r="PC305" s="43">
        <f>SUM(INDEX(PC$4:PC$183,12*($B305-$B$302)+1):INDEX(PC$4:PC$183,12*($B305-$B$302)+12))</f>
        <v>0</v>
      </c>
      <c r="PD305" s="43">
        <f>SUM(INDEX(PD$4:PD$183,12*($B305-$B$302)+1):INDEX(PD$4:PD$183,12*($B305-$B$302)+12))</f>
        <v>0</v>
      </c>
      <c r="PE305" s="43">
        <f>SUM(INDEX(PE$4:PE$183,12*($B305-$B$302)+1):INDEX(PE$4:PE$183,12*($B305-$B$302)+12))</f>
        <v>0</v>
      </c>
      <c r="PF305" s="43">
        <f>SUM(INDEX(PF$4:PF$183,12*($B305-$B$302)+1):INDEX(PF$4:PF$183,12*($B305-$B$302)+12))</f>
        <v>0</v>
      </c>
      <c r="PG305" s="43">
        <f>SUM(INDEX(PG$4:PG$183,12*($B305-$B$302)+1):INDEX(PG$4:PG$183,12*($B305-$B$302)+12))</f>
        <v>0</v>
      </c>
      <c r="PH305" s="43">
        <f>SUM(INDEX(PH$4:PH$183,12*($B305-$B$302)+1):INDEX(PH$4:PH$183,12*($B305-$B$302)+12))</f>
        <v>0</v>
      </c>
      <c r="PI305" s="43">
        <f>SUM(INDEX(PI$4:PI$183,12*($B305-$B$302)+1):INDEX(PI$4:PI$183,12*($B305-$B$302)+12))</f>
        <v>0</v>
      </c>
      <c r="PJ305" s="43">
        <f>SUM(INDEX(PJ$4:PJ$183,12*($B305-$B$302)+1):INDEX(PJ$4:PJ$183,12*($B305-$B$302)+12))</f>
        <v>0</v>
      </c>
      <c r="PK305" s="43">
        <f>SUM(INDEX(PK$4:PK$183,12*($B305-$B$302)+1):INDEX(PK$4:PK$183,12*($B305-$B$302)+12))</f>
        <v>0</v>
      </c>
      <c r="PL305" s="43">
        <f>SUM(INDEX(PL$4:PL$183,12*($B305-$B$302)+1):INDEX(PL$4:PL$183,12*($B305-$B$302)+12))</f>
        <v>0</v>
      </c>
      <c r="PM305" s="43">
        <f>SUM(INDEX(PM$4:PM$183,12*($B305-$B$302)+1):INDEX(PM$4:PM$183,12*($B305-$B$302)+12))</f>
        <v>1287228182</v>
      </c>
      <c r="PN305" s="43">
        <f>SUM(INDEX(PN$4:PN$183,12*($B305-$B$302)+1):INDEX(PN$4:PN$183,12*($B305-$B$302)+12))</f>
        <v>1287228182</v>
      </c>
      <c r="PO305" s="43">
        <f>SUM(INDEX(PO$4:PO$183,12*($B305-$B$302)+1):INDEX(PO$4:PO$183,12*($B305-$B$302)+12))</f>
        <v>0</v>
      </c>
      <c r="PP305" s="43">
        <f>SUM(INDEX(PP$4:PP$183,12*($B305-$B$302)+1):INDEX(PP$4:PP$183,12*($B305-$B$302)+12))</f>
        <v>0</v>
      </c>
      <c r="PQ305" s="43">
        <f>SUM(INDEX(PQ$4:PQ$183,12*($B305-$B$302)+1):INDEX(PQ$4:PQ$183,12*($B305-$B$302)+12))</f>
        <v>0</v>
      </c>
      <c r="PR305" s="43">
        <f>SUM(INDEX(PR$4:PR$183,12*($B305-$B$302)+1):INDEX(PR$4:PR$183,12*($B305-$B$302)+12))</f>
        <v>0</v>
      </c>
      <c r="PS305" s="43">
        <f>SUM(INDEX(PS$4:PS$183,12*($B305-$B$302)+1):INDEX(PS$4:PS$183,12*($B305-$B$302)+12))</f>
        <v>0</v>
      </c>
      <c r="PT305" s="43">
        <f>SUM(INDEX(PT$4:PT$183,12*($B305-$B$302)+1):INDEX(PT$4:PT$183,12*($B305-$B$302)+12))</f>
        <v>0</v>
      </c>
      <c r="PU305" s="43">
        <f>SUM(INDEX(PU$4:PU$183,12*($B305-$B$302)+1):INDEX(PU$4:PU$183,12*($B305-$B$302)+12))</f>
        <v>0</v>
      </c>
      <c r="PV305" s="43">
        <f>SUM(INDEX(PV$4:PV$183,12*($B305-$B$302)+1):INDEX(PV$4:PV$183,12*($B305-$B$302)+12))</f>
        <v>0</v>
      </c>
      <c r="PW305" s="43">
        <f>SUM(INDEX(PW$4:PW$183,12*($B305-$B$302)+1):INDEX(PW$4:PW$183,12*($B305-$B$302)+12))</f>
        <v>0</v>
      </c>
      <c r="PX305" s="43">
        <f>SUM(INDEX(PX$4:PX$183,12*($B305-$B$302)+1):INDEX(PX$4:PX$183,12*($B305-$B$302)+12))</f>
        <v>0</v>
      </c>
      <c r="PY305" s="43">
        <f>SUM(INDEX(PY$4:PY$183,12*($B305-$B$302)+1):INDEX(PY$4:PY$183,12*($B305-$B$302)+12))</f>
        <v>0</v>
      </c>
      <c r="PZ305" s="43">
        <f>SUM(INDEX(PZ$4:PZ$183,12*($B305-$B$302)+1):INDEX(PZ$4:PZ$183,12*($B305-$B$302)+12))</f>
        <v>0</v>
      </c>
      <c r="QA305" s="43">
        <f>SUM(INDEX(QA$4:QA$183,12*($B305-$B$302)+1):INDEX(QA$4:QA$183,12*($B305-$B$302)+12))</f>
        <v>0</v>
      </c>
      <c r="QB305" s="43">
        <f>SUM(INDEX(QB$4:QB$183,12*($B305-$B$302)+1):INDEX(QB$4:QB$183,12*($B305-$B$302)+12))</f>
        <v>0</v>
      </c>
      <c r="QC305" s="43">
        <f>SUM(INDEX(QC$4:QC$183,12*($B305-$B$302)+1):INDEX(QC$4:QC$183,12*($B305-$B$302)+12))</f>
        <v>0</v>
      </c>
      <c r="QD305" s="43">
        <f>SUM(INDEX(QD$4:QD$183,12*($B305-$B$302)+1):INDEX(QD$4:QD$183,12*($B305-$B$302)+12))</f>
        <v>0</v>
      </c>
      <c r="QE305" s="43">
        <f>SUM(INDEX(QE$4:QE$183,12*($B305-$B$302)+1):INDEX(QE$4:QE$183,12*($B305-$B$302)+12))</f>
        <v>0</v>
      </c>
      <c r="QF305" s="43">
        <f>SUM(INDEX(QF$4:QF$183,12*($B305-$B$302)+1):INDEX(QF$4:QF$183,12*($B305-$B$302)+12))</f>
        <v>0</v>
      </c>
      <c r="QG305" s="43">
        <f>SUM(INDEX(QG$4:QG$183,12*($B305-$B$302)+1):INDEX(QG$4:QG$183,12*($B305-$B$302)+12))</f>
        <v>0</v>
      </c>
      <c r="QH305" s="43">
        <f>SUM(INDEX(QH$4:QH$183,12*($B305-$B$302)+1):INDEX(QH$4:QH$183,12*($B305-$B$302)+12))</f>
        <v>0</v>
      </c>
      <c r="QI305" s="43">
        <f>SUM(INDEX(QI$4:QI$183,12*($B305-$B$302)+1):INDEX(QI$4:QI$183,12*($B305-$B$302)+12))</f>
        <v>0</v>
      </c>
      <c r="QJ305" s="43">
        <f>SUM(INDEX(QJ$4:QJ$183,12*($B305-$B$302)+1):INDEX(QJ$4:QJ$183,12*($B305-$B$302)+12))</f>
        <v>0</v>
      </c>
      <c r="QK305" s="43">
        <f>SUM(INDEX(QK$4:QK$183,12*($B305-$B$302)+1):INDEX(QK$4:QK$183,12*($B305-$B$302)+12))</f>
        <v>0</v>
      </c>
      <c r="QL305" s="43">
        <f>SUM(INDEX(QL$4:QL$183,12*($B305-$B$302)+1):INDEX(QL$4:QL$183,12*($B305-$B$302)+12))</f>
        <v>0</v>
      </c>
      <c r="QM305" s="43">
        <f>SUM(INDEX(QM$4:QM$183,12*($B305-$B$302)+1):INDEX(QM$4:QM$183,12*($B305-$B$302)+12))</f>
        <v>0</v>
      </c>
      <c r="QN305" s="43">
        <f>SUM(INDEX(QN$4:QN$183,12*($B305-$B$302)+1):INDEX(QN$4:QN$183,12*($B305-$B$302)+12))</f>
        <v>0</v>
      </c>
      <c r="QO305" s="43">
        <f>SUM(INDEX(QO$4:QO$183,12*($B305-$B$302)+1):INDEX(QO$4:QO$183,12*($B305-$B$302)+12))</f>
        <v>1224590065271</v>
      </c>
      <c r="QP305" s="43">
        <f>SUM(INDEX(QP$4:QP$183,12*($B305-$B$302)+1):INDEX(QP$4:QP$183,12*($B305-$B$302)+12))</f>
        <v>444290277980</v>
      </c>
      <c r="QQ305" s="43">
        <f>SUM(INDEX(QQ$4:QQ$183,12*($B305-$B$302)+1):INDEX(QQ$4:QQ$183,12*($B305-$B$302)+12))</f>
        <v>1234159002</v>
      </c>
      <c r="QR305" s="43">
        <f>SUM(INDEX(QR$4:QR$183,12*($B305-$B$302)+1):INDEX(QR$4:QR$183,12*($B305-$B$302)+12))</f>
        <v>793421339</v>
      </c>
      <c r="QS305" s="43">
        <f>SUM(INDEX(QS$4:QS$183,12*($B305-$B$302)+1):INDEX(QS$4:QS$183,12*($B305-$B$302)+12))</f>
        <v>440737663</v>
      </c>
      <c r="QT305" s="43">
        <f>SUM(INDEX(QT$4:QT$183,12*($B305-$B$302)+1):INDEX(QT$4:QT$183,12*($B305-$B$302)+12))</f>
        <v>0</v>
      </c>
      <c r="QU305" s="43">
        <f>SUM(INDEX(QU$4:QU$183,12*($B305-$B$302)+1):INDEX(QU$4:QU$183,12*($B305-$B$302)+12))</f>
        <v>0</v>
      </c>
      <c r="QV305" s="43">
        <f>SUM(INDEX(QV$4:QV$183,12*($B305-$B$302)+1):INDEX(QV$4:QV$183,12*($B305-$B$302)+12))</f>
        <v>0</v>
      </c>
      <c r="QW305" s="43">
        <f>SUM(INDEX(QW$4:QW$183,12*($B305-$B$302)+1):INDEX(QW$4:QW$183,12*($B305-$B$302)+12))</f>
        <v>12046190324</v>
      </c>
      <c r="QX305" s="43">
        <f>SUM(INDEX(QX$4:QX$183,12*($B305-$B$302)+1):INDEX(QX$4:QX$183,12*($B305-$B$302)+12))</f>
        <v>12028748497</v>
      </c>
      <c r="QY305" s="43">
        <f>SUM(INDEX(QY$4:QY$183,12*($B305-$B$302)+1):INDEX(QY$4:QY$183,12*($B305-$B$302)+12))</f>
        <v>17441827</v>
      </c>
      <c r="QZ305" s="43">
        <f>SUM(INDEX(QZ$4:QZ$183,12*($B305-$B$302)+1):INDEX(QZ$4:QZ$183,12*($B305-$B$302)+12))</f>
        <v>241143823341</v>
      </c>
      <c r="RA305" s="43">
        <f>SUM(INDEX(RA$4:RA$183,12*($B305-$B$302)+1):INDEX(RA$4:RA$183,12*($B305-$B$302)+12))</f>
        <v>189866105313</v>
      </c>
      <c r="RB305" s="43">
        <f>SUM(INDEX(RB$4:RB$183,12*($B305-$B$302)+1):INDEX(RB$4:RB$183,12*($B305-$B$302)+12))</f>
        <v>1800000000</v>
      </c>
      <c r="RC305" s="43">
        <f>SUM(INDEX(RC$4:RC$183,12*($B305-$B$302)+1):INDEX(RC$4:RC$183,12*($B305-$B$302)+12))</f>
        <v>1800000000</v>
      </c>
      <c r="RD305" s="43">
        <f>SUM(INDEX(RD$4:RD$183,12*($B305-$B$302)+1):INDEX(RD$4:RD$183,12*($B305-$B$302)+12))</f>
        <v>1800000000</v>
      </c>
      <c r="RE305" s="43">
        <f>SUM(INDEX(RE$4:RE$183,12*($B305-$B$302)+1):INDEX(RE$4:RE$183,12*($B305-$B$302)+12))</f>
        <v>0</v>
      </c>
      <c r="RF305" s="43">
        <f>SUM(INDEX(RF$4:RF$183,12*($B305-$B$302)+1):INDEX(RF$4:RF$183,12*($B305-$B$302)+12))</f>
        <v>0</v>
      </c>
      <c r="RG305" s="43">
        <f>SUM(INDEX(RG$4:RG$183,12*($B305-$B$302)+1):INDEX(RG$4:RG$183,12*($B305-$B$302)+12))</f>
        <v>0</v>
      </c>
      <c r="RH305" s="43">
        <f>SUM(INDEX(RH$4:RH$183,12*($B305-$B$302)+1):INDEX(RH$4:RH$183,12*($B305-$B$302)+12))</f>
        <v>0</v>
      </c>
      <c r="RI305" s="43">
        <f>SUM(INDEX(RI$4:RI$183,12*($B305-$B$302)+1):INDEX(RI$4:RI$183,12*($B305-$B$302)+12))</f>
        <v>778499787291</v>
      </c>
      <c r="RJ305" s="43">
        <f>SUM(INDEX(RJ$4:RJ$183,12*($B305-$B$302)+1):INDEX(RJ$4:RJ$183,12*($B305-$B$302)+12))</f>
        <v>107036096222</v>
      </c>
      <c r="RK305" s="43">
        <f>SUM(INDEX(RK$4:RK$183,12*($B305-$B$302)+1):INDEX(RK$4:RK$183,12*($B305-$B$302)+12))</f>
        <v>107036096222</v>
      </c>
      <c r="RL305" s="43">
        <f>SUM(INDEX(RL$4:RL$183,12*($B305-$B$302)+1):INDEX(RL$4:RL$183,12*($B305-$B$302)+12))</f>
        <v>84089597504</v>
      </c>
      <c r="RM305" s="43">
        <f>SUM(INDEX(RM$4:RM$183,12*($B305-$B$302)+1):INDEX(RM$4:RM$183,12*($B305-$B$302)+12))</f>
        <v>11244431752</v>
      </c>
      <c r="RN305" s="43">
        <f>SUM(INDEX(RN$4:RN$183,12*($B305-$B$302)+1):INDEX(RN$4:RN$183,12*($B305-$B$302)+12))</f>
        <v>4417117390</v>
      </c>
      <c r="RO305" s="43">
        <f>SUM(INDEX(RO$4:RO$183,12*($B305-$B$302)+1):INDEX(RO$4:RO$183,12*($B305-$B$302)+12))</f>
        <v>0</v>
      </c>
      <c r="RP305" s="43">
        <f>SUM(INDEX(RP$4:RP$183,12*($B305-$B$302)+1):INDEX(RP$4:RP$183,12*($B305-$B$302)+12))</f>
        <v>0</v>
      </c>
      <c r="RQ305" s="43">
        <f>SUM(INDEX(RQ$4:RQ$183,12*($B305-$B$302)+1):INDEX(RQ$4:RQ$183,12*($B305-$B$302)+12))</f>
        <v>0</v>
      </c>
      <c r="RR305" s="43">
        <f>SUM(INDEX(RR$4:RR$183,12*($B305-$B$302)+1):INDEX(RR$4:RR$183,12*($B305-$B$302)+12))</f>
        <v>0</v>
      </c>
      <c r="RS305" s="43">
        <f>SUM(INDEX(RS$4:RS$183,12*($B305-$B$302)+1):INDEX(RS$4:RS$183,12*($B305-$B$302)+12))</f>
        <v>0</v>
      </c>
      <c r="RT305" s="43">
        <f>SUM(INDEX(RT$4:RT$183,12*($B305-$B$302)+1):INDEX(RT$4:RT$183,12*($B305-$B$302)+12))</f>
        <v>178716814</v>
      </c>
      <c r="RU305" s="43">
        <f>SUM(INDEX(RU$4:RU$183,12*($B305-$B$302)+1):INDEX(RU$4:RU$183,12*($B305-$B$302)+12))</f>
        <v>6975613120</v>
      </c>
      <c r="RV305" s="43">
        <f>SUM(INDEX(RV$4:RV$183,12*($B305-$B$302)+1):INDEX(RV$4:RV$183,12*($B305-$B$302)+12))</f>
        <v>88238774</v>
      </c>
      <c r="RW305" s="43">
        <f>SUM(INDEX(RW$4:RW$183,12*($B305-$B$302)+1):INDEX(RW$4:RW$183,12*($B305-$B$302)+12))</f>
        <v>40503229</v>
      </c>
      <c r="RX305" s="43">
        <f>SUM(INDEX(RX$4:RX$183,12*($B305-$B$302)+1):INDEX(RX$4:RX$183,12*($B305-$B$302)+12))</f>
        <v>0</v>
      </c>
      <c r="RY305" s="43">
        <f>SUM(INDEX(RY$4:RY$183,12*($B305-$B$302)+1):INDEX(RY$4:RY$183,12*($B305-$B$302)+12))</f>
        <v>1877639</v>
      </c>
      <c r="RZ305" s="43">
        <f>SUM(INDEX(RZ$4:RZ$183,12*($B305-$B$302)+1):INDEX(RZ$4:RZ$183,12*($B305-$B$302)+12))</f>
        <v>0</v>
      </c>
      <c r="SA305" s="43">
        <f>SUM(INDEX(SA$4:SA$183,12*($B305-$B$302)+1):INDEX(SA$4:SA$183,12*($B305-$B$302)+12))</f>
        <v>0</v>
      </c>
      <c r="SB305" s="43">
        <f>SUM(INDEX(SB$4:SB$183,12*($B305-$B$302)+1):INDEX(SB$4:SB$183,12*($B305-$B$302)+12))</f>
        <v>0</v>
      </c>
      <c r="SC305" s="43">
        <f>SUM(INDEX(SC$4:SC$183,12*($B305-$B$302)+1):INDEX(SC$4:SC$183,12*($B305-$B$302)+12))</f>
        <v>0</v>
      </c>
      <c r="SD305" s="43">
        <f>SUM(INDEX(SD$4:SD$183,12*($B305-$B$302)+1):INDEX(SD$4:SD$183,12*($B305-$B$302)+12))</f>
        <v>0</v>
      </c>
      <c r="SE305" s="43">
        <f>SUM(INDEX(SE$4:SE$183,12*($B305-$B$302)+1):INDEX(SE$4:SE$183,12*($B305-$B$302)+12))</f>
        <v>0</v>
      </c>
      <c r="SF305" s="43">
        <f>SUM(INDEX(SF$4:SF$183,12*($B305-$B$302)+1):INDEX(SF$4:SF$183,12*($B305-$B$302)+12))</f>
        <v>0</v>
      </c>
      <c r="SG305" s="43">
        <f>SUM(INDEX(SG$4:SG$183,12*($B305-$B$302)+1):INDEX(SG$4:SG$183,12*($B305-$B$302)+12))</f>
        <v>0</v>
      </c>
      <c r="SH305" s="43">
        <f>SUM(INDEX(SH$4:SH$183,12*($B305-$B$302)+1):INDEX(SH$4:SH$183,12*($B305-$B$302)+12))</f>
        <v>0</v>
      </c>
      <c r="SI305" s="43">
        <f>SUM(INDEX(SI$4:SI$183,12*($B305-$B$302)+1):INDEX(SI$4:SI$183,12*($B305-$B$302)+12))</f>
        <v>0</v>
      </c>
      <c r="SJ305" s="43">
        <f>SUM(INDEX(SJ$4:SJ$183,12*($B305-$B$302)+1):INDEX(SJ$4:SJ$183,12*($B305-$B$302)+12))</f>
        <v>0</v>
      </c>
      <c r="SK305" s="43">
        <f>SUM(INDEX(SK$4:SK$183,12*($B305-$B$302)+1):INDEX(SK$4:SK$183,12*($B305-$B$302)+12))</f>
        <v>0</v>
      </c>
      <c r="SL305" s="43">
        <f>SUM(INDEX(SL$4:SL$183,12*($B305-$B$302)+1):INDEX(SL$4:SL$183,12*($B305-$B$302)+12))</f>
        <v>0</v>
      </c>
      <c r="SM305" s="43">
        <f>SUM(INDEX(SM$4:SM$183,12*($B305-$B$302)+1):INDEX(SM$4:SM$183,12*($B305-$B$302)+12))</f>
        <v>0</v>
      </c>
      <c r="SN305" s="43">
        <f>SUM(INDEX(SN$4:SN$183,12*($B305-$B$302)+1):INDEX(SN$4:SN$183,12*($B305-$B$302)+12))</f>
        <v>0</v>
      </c>
      <c r="SO305" s="43">
        <f>SUM(INDEX(SO$4:SO$183,12*($B305-$B$302)+1):INDEX(SO$4:SO$183,12*($B305-$B$302)+12))</f>
        <v>0</v>
      </c>
      <c r="SP305" s="43">
        <f>SUM(INDEX(SP$4:SP$183,12*($B305-$B$302)+1):INDEX(SP$4:SP$183,12*($B305-$B$302)+12))</f>
        <v>0</v>
      </c>
      <c r="SQ305" s="43">
        <f>SUM(INDEX(SQ$4:SQ$183,12*($B305-$B$302)+1):INDEX(SQ$4:SQ$183,12*($B305-$B$302)+12))</f>
        <v>0</v>
      </c>
      <c r="SR305" s="43">
        <f>SUM(INDEX(SR$4:SR$183,12*($B305-$B$302)+1):INDEX(SR$4:SR$183,12*($B305-$B$302)+12))</f>
        <v>0</v>
      </c>
      <c r="SS305" s="43">
        <f>SUM(INDEX(SS$4:SS$183,12*($B305-$B$302)+1):INDEX(SS$4:SS$183,12*($B305-$B$302)+12))</f>
        <v>0</v>
      </c>
      <c r="ST305" s="43">
        <f>SUM(INDEX(ST$4:ST$183,12*($B305-$B$302)+1):INDEX(ST$4:ST$183,12*($B305-$B$302)+12))</f>
        <v>0</v>
      </c>
      <c r="SU305" s="43">
        <f>SUM(INDEX(SU$4:SU$183,12*($B305-$B$302)+1):INDEX(SU$4:SU$183,12*($B305-$B$302)+12))</f>
        <v>0</v>
      </c>
      <c r="SV305" s="43">
        <f>SUM(INDEX(SV$4:SV$183,12*($B305-$B$302)+1):INDEX(SV$4:SV$183,12*($B305-$B$302)+12))</f>
        <v>0</v>
      </c>
      <c r="SW305" s="43">
        <f>SUM(INDEX(SW$4:SW$183,12*($B305-$B$302)+1):INDEX(SW$4:SW$183,12*($B305-$B$302)+12))</f>
        <v>0</v>
      </c>
      <c r="SX305" s="43">
        <f>SUM(INDEX(SX$4:SX$183,12*($B305-$B$302)+1):INDEX(SX$4:SX$183,12*($B305-$B$302)+12))</f>
        <v>0</v>
      </c>
      <c r="SY305" s="43">
        <f>SUM(INDEX(SY$4:SY$183,12*($B305-$B$302)+1):INDEX(SY$4:SY$183,12*($B305-$B$302)+12))</f>
        <v>0</v>
      </c>
      <c r="SZ305" s="43">
        <f>SUM(INDEX(SZ$4:SZ$183,12*($B305-$B$302)+1):INDEX(SZ$4:SZ$183,12*($B305-$B$302)+12))</f>
        <v>0</v>
      </c>
      <c r="TA305" s="43">
        <f>SUM(INDEX(TA$4:TA$183,12*($B305-$B$302)+1):INDEX(TA$4:TA$183,12*($B305-$B$302)+12))</f>
        <v>0</v>
      </c>
      <c r="TB305" s="43">
        <f>SUM(INDEX(TB$4:TB$183,12*($B305-$B$302)+1):INDEX(TB$4:TB$183,12*($B305-$B$302)+12))</f>
        <v>0</v>
      </c>
      <c r="TC305" s="43">
        <f>SUM(INDEX(TC$4:TC$183,12*($B305-$B$302)+1):INDEX(TC$4:TC$183,12*($B305-$B$302)+12))</f>
        <v>0</v>
      </c>
      <c r="TD305" s="43">
        <f>SUM(INDEX(TD$4:TD$183,12*($B305-$B$302)+1):INDEX(TD$4:TD$183,12*($B305-$B$302)+12))</f>
        <v>0</v>
      </c>
      <c r="TE305" s="43">
        <f>SUM(INDEX(TE$4:TE$183,12*($B305-$B$302)+1):INDEX(TE$4:TE$183,12*($B305-$B$302)+12))</f>
        <v>0</v>
      </c>
      <c r="TF305" s="43">
        <f>SUM(INDEX(TF$4:TF$183,12*($B305-$B$302)+1):INDEX(TF$4:TF$183,12*($B305-$B$302)+12))</f>
        <v>0</v>
      </c>
      <c r="TG305" s="43">
        <f>SUM(INDEX(TG$4:TG$183,12*($B305-$B$302)+1):INDEX(TG$4:TG$183,12*($B305-$B$302)+12))</f>
        <v>0</v>
      </c>
      <c r="TH305" s="43">
        <f>SUM(INDEX(TH$4:TH$183,12*($B305-$B$302)+1):INDEX(TH$4:TH$183,12*($B305-$B$302)+12))</f>
        <v>0</v>
      </c>
      <c r="TI305" s="43">
        <f>SUM(INDEX(TI$4:TI$183,12*($B305-$B$302)+1):INDEX(TI$4:TI$183,12*($B305-$B$302)+12))</f>
        <v>15661549142</v>
      </c>
      <c r="TJ305" s="43">
        <f>SUM(INDEX(TJ$4:TJ$183,12*($B305-$B$302)+1):INDEX(TJ$4:TJ$183,12*($B305-$B$302)+12))</f>
        <v>670827332242</v>
      </c>
      <c r="TK305" s="43">
        <f>SUM(INDEX(TK$4:TK$183,12*($B305-$B$302)+1):INDEX(TK$4:TK$183,12*($B305-$B$302)+12))</f>
        <v>670827332242</v>
      </c>
      <c r="TL305" s="43">
        <f>SUM(INDEX(TL$4:TL$183,12*($B305-$B$302)+1):INDEX(TL$4:TL$183,12*($B305-$B$302)+12))</f>
        <v>333327332242</v>
      </c>
      <c r="TM305" s="43">
        <f>SUM(INDEX(TM$4:TM$183,12*($B305-$B$302)+1):INDEX(TM$4:TM$183,12*($B305-$B$302)+12))</f>
        <v>0</v>
      </c>
      <c r="TN305" s="43">
        <f>SUM(INDEX(TN$4:TN$183,12*($B305-$B$302)+1):INDEX(TN$4:TN$183,12*($B305-$B$302)+12))</f>
        <v>0</v>
      </c>
      <c r="TO305" s="43">
        <f>SUM(INDEX(TO$4:TO$183,12*($B305-$B$302)+1):INDEX(TO$4:TO$183,12*($B305-$B$302)+12))</f>
        <v>0</v>
      </c>
      <c r="TP305" s="43">
        <f>SUM(INDEX(TP$4:TP$183,12*($B305-$B$302)+1):INDEX(TP$4:TP$183,12*($B305-$B$302)+12))</f>
        <v>0</v>
      </c>
      <c r="TQ305" s="43">
        <f>SUM(INDEX(TQ$4:TQ$183,12*($B305-$B$302)+1):INDEX(TQ$4:TQ$183,12*($B305-$B$302)+12))</f>
        <v>0</v>
      </c>
      <c r="TR305" s="43">
        <f>SUM(INDEX(TR$4:TR$183,12*($B305-$B$302)+1):INDEX(TR$4:TR$183,12*($B305-$B$302)+12))</f>
        <v>337500000000</v>
      </c>
      <c r="TS305" s="43">
        <f>SUM(INDEX(TS$4:TS$183,12*($B305-$B$302)+1):INDEX(TS$4:TS$183,12*($B305-$B$302)+12))</f>
        <v>0</v>
      </c>
      <c r="TT305" s="43">
        <f>SUM(INDEX(TT$4:TT$183,12*($B305-$B$302)+1):INDEX(TT$4:TT$183,12*($B305-$B$302)+12))</f>
        <v>0</v>
      </c>
      <c r="TU305" s="43">
        <f>SUM(INDEX(TU$4:TU$183,12*($B305-$B$302)+1):INDEX(TU$4:TU$183,12*($B305-$B$302)+12))</f>
        <v>636358827</v>
      </c>
      <c r="TV305" s="43">
        <f>SUM(INDEX(TV$4:TV$183,12*($B305-$B$302)+1):INDEX(TV$4:TV$183,12*($B305-$B$302)+12))</f>
        <v>0</v>
      </c>
      <c r="TW305" s="43">
        <f>SUM(INDEX(TW$4:TW$183,12*($B305-$B$302)+1):INDEX(TW$4:TW$183,12*($B305-$B$302)+12))</f>
        <v>12508934</v>
      </c>
      <c r="TX305" s="43">
        <f>SUM(INDEX(TX$4:TX$183,12*($B305-$B$302)+1):INDEX(TX$4:TX$183,12*($B305-$B$302)+12))</f>
        <v>5084154</v>
      </c>
      <c r="TY305" s="43">
        <f>SUM(INDEX(TY$4:TY$183,12*($B305-$B$302)+1):INDEX(TY$4:TY$183,12*($B305-$B$302)+12))</f>
        <v>618765739</v>
      </c>
      <c r="TZ305" s="43">
        <f>SUM(INDEX(TZ$4:TZ$183,12*($B305-$B$302)+1):INDEX(TZ$4:TZ$183,12*($B305-$B$302)+12))</f>
        <v>0</v>
      </c>
      <c r="UA305" s="43">
        <f>SUM(INDEX(UA$4:UA$183,12*($B305-$B$302)+1):INDEX(UA$4:UA$183,12*($B305-$B$302)+12))</f>
        <v>0</v>
      </c>
      <c r="UB305" s="43">
        <f>SUM(INDEX(UB$4:UB$183,12*($B305-$B$302)+1):INDEX(UB$4:UB$183,12*($B305-$B$302)+12))</f>
        <v>0</v>
      </c>
      <c r="UC305" s="43">
        <f>SUM(INDEX(UC$4:UC$183,12*($B305-$B$302)+1):INDEX(UC$4:UC$183,12*($B305-$B$302)+12))</f>
        <v>0</v>
      </c>
      <c r="UD305" s="43">
        <f>SUM(INDEX(UD$4:UD$183,12*($B305-$B$302)+1):INDEX(UD$4:UD$183,12*($B305-$B$302)+12))</f>
        <v>0</v>
      </c>
      <c r="UE305" s="43">
        <f>SUM(INDEX(UE$4:UE$183,12*($B305-$B$302)+1):INDEX(UE$4:UE$183,12*($B305-$B$302)+12))</f>
        <v>0</v>
      </c>
      <c r="UF305" s="43">
        <f>SUM(INDEX(UF$4:UF$183,12*($B305-$B$302)+1):INDEX(UF$4:UF$183,12*($B305-$B$302)+12))</f>
        <v>0</v>
      </c>
      <c r="UG305" s="43">
        <f>SUM(INDEX(UG$4:UG$183,12*($B305-$B$302)+1):INDEX(UG$4:UG$183,12*($B305-$B$302)+12))</f>
        <v>2965699202857</v>
      </c>
    </row>
    <row r="306" spans="1:553">
      <c r="A306" s="733"/>
      <c r="B306" s="65">
        <v>2009</v>
      </c>
      <c r="C306" s="43">
        <f>SUM(INDEX(C$4:C$183,12*($B306-$B$302)+1):INDEX(C$4:C$183,12*($B306-$B$302)+12))</f>
        <v>1720492624189</v>
      </c>
      <c r="D306" s="43">
        <f>SUM(INDEX(D$4:D$183,12*($B306-$B$302)+1):INDEX(D$4:D$183,12*($B306-$B$302)+12))</f>
        <v>880749401861</v>
      </c>
      <c r="E306" s="43">
        <f>SUM(INDEX(E$4:E$183,12*($B306-$B$302)+1):INDEX(E$4:E$183,12*($B306-$B$302)+12))</f>
        <v>737412299279</v>
      </c>
      <c r="F306" s="43">
        <f>SUM(INDEX(F$4:F$183,12*($B306-$B$302)+1):INDEX(F$4:F$183,12*($B306-$B$302)+12))</f>
        <v>125906861</v>
      </c>
      <c r="G306" s="43">
        <f>SUM(INDEX(G$4:G$183,12*($B306-$B$302)+1):INDEX(G$4:G$183,12*($B306-$B$302)+12))</f>
        <v>48706659</v>
      </c>
      <c r="H306" s="43">
        <f>SUM(INDEX(H$4:H$183,12*($B306-$B$302)+1):INDEX(H$4:H$183,12*($B306-$B$302)+12))</f>
        <v>296861496482</v>
      </c>
      <c r="I306" s="43">
        <f>SUM(INDEX(I$4:I$183,12*($B306-$B$302)+1):INDEX(I$4:I$183,12*($B306-$B$302)+12))</f>
        <v>259963377248.01071</v>
      </c>
      <c r="J306" s="43">
        <f>SUM(INDEX(J$4:J$183,12*($B306-$B$302)+1):INDEX(J$4:J$183,12*($B306-$B$302)+12))</f>
        <v>36898119233.989304</v>
      </c>
      <c r="K306" s="43">
        <f>SUM(INDEX(K$4:K$183,12*($B306-$B$302)+1):INDEX(K$4:K$183,12*($B306-$B$302)+12))</f>
        <v>0</v>
      </c>
      <c r="L306" s="43">
        <f>SUM(INDEX(L$4:L$183,12*($B306-$B$302)+1):INDEX(L$4:L$183,12*($B306-$B$302)+12))</f>
        <v>32248661873</v>
      </c>
      <c r="M306" s="43">
        <f>SUM(INDEX(M$4:M$183,12*($B306-$B$302)+1):INDEX(M$4:M$183,12*($B306-$B$302)+12))</f>
        <v>304798856591</v>
      </c>
      <c r="N306" s="43">
        <f>SUM(INDEX(N$4:N$183,12*($B306-$B$302)+1):INDEX(N$4:N$183,12*($B306-$B$302)+12))</f>
        <v>304798856591</v>
      </c>
      <c r="O306" s="43">
        <f>SUM(INDEX(O$4:O$183,12*($B306-$B$302)+1):INDEX(O$4:O$183,12*($B306-$B$302)+12))</f>
        <v>0</v>
      </c>
      <c r="P306" s="43">
        <f>SUM(INDEX(P$4:P$183,12*($B306-$B$302)+1):INDEX(P$4:P$183,12*($B306-$B$302)+12))</f>
        <v>21950451896</v>
      </c>
      <c r="Q306" s="43">
        <f>SUM(INDEX(Q$4:Q$183,12*($B306-$B$302)+1):INDEX(Q$4:Q$183,12*($B306-$B$302)+12))</f>
        <v>34367848533</v>
      </c>
      <c r="R306" s="43">
        <f>SUM(INDEX(R$4:R$183,12*($B306-$B$302)+1):INDEX(R$4:R$183,12*($B306-$B$302)+12))</f>
        <v>30572403073</v>
      </c>
      <c r="S306" s="43">
        <f>SUM(INDEX(S$4:S$183,12*($B306-$B$302)+1):INDEX(S$4:S$183,12*($B306-$B$302)+12))</f>
        <v>143337102582</v>
      </c>
      <c r="T306" s="43">
        <f>SUM(INDEX(T$4:T$183,12*($B306-$B$302)+1):INDEX(T$4:T$183,12*($B306-$B$302)+12))</f>
        <v>41325888000</v>
      </c>
      <c r="U306" s="43">
        <f>SUM(INDEX(U$4:U$183,12*($B306-$B$302)+1):INDEX(U$4:U$183,12*($B306-$B$302)+12))</f>
        <v>48658847676</v>
      </c>
      <c r="V306" s="43">
        <f>SUM(INDEX(V$4:V$183,12*($B306-$B$302)+1):INDEX(V$4:V$183,12*($B306-$B$302)+12))</f>
        <v>89984735676</v>
      </c>
      <c r="W306" s="43">
        <f>SUM(INDEX(W$4:W$183,12*($B306-$B$302)+1):INDEX(W$4:W$183,12*($B306-$B$302)+12))</f>
        <v>2001365208</v>
      </c>
      <c r="X306" s="43">
        <f>SUM(INDEX(X$4:X$183,12*($B306-$B$302)+1):INDEX(X$4:X$183,12*($B306-$B$302)+12))</f>
        <v>15805085804</v>
      </c>
      <c r="Y306" s="43">
        <f>SUM(INDEX(Y$4:Y$183,12*($B306-$B$302)+1):INDEX(Y$4:Y$183,12*($B306-$B$302)+12))</f>
        <v>979844566</v>
      </c>
      <c r="Z306" s="43">
        <f>SUM(INDEX(Z$4:Z$183,12*($B306-$B$302)+1):INDEX(Z$4:Z$183,12*($B306-$B$302)+12))</f>
        <v>0</v>
      </c>
      <c r="AA306" s="43">
        <f>SUM(INDEX(AA$4:AA$183,12*($B306-$B$302)+1):INDEX(AA$4:AA$183,12*($B306-$B$302)+12))</f>
        <v>0</v>
      </c>
      <c r="AB306" s="43">
        <f>SUM(INDEX(AB$4:AB$183,12*($B306-$B$302)+1):INDEX(AB$4:AB$183,12*($B306-$B$302)+12))</f>
        <v>1194134553</v>
      </c>
      <c r="AC306" s="43">
        <f>SUM(INDEX(AC$4:AC$183,12*($B306-$B$302)+1):INDEX(AC$4:AC$183,12*($B306-$B$302)+12))</f>
        <v>336256598</v>
      </c>
      <c r="AD306" s="43">
        <f>SUM(INDEX(AD$4:AD$183,12*($B306-$B$302)+1):INDEX(AD$4:AD$183,12*($B306-$B$302)+12))</f>
        <v>33014445457</v>
      </c>
      <c r="AE306" s="43">
        <f>SUM(INDEX(AE$4:AE$183,12*($B306-$B$302)+1):INDEX(AE$4:AE$183,12*($B306-$B$302)+12))</f>
        <v>0</v>
      </c>
      <c r="AF306" s="43">
        <f>SUM(INDEX(AF$4:AF$183,12*($B306-$B$302)+1):INDEX(AF$4:AF$183,12*($B306-$B$302)+12))</f>
        <v>0</v>
      </c>
      <c r="AG306" s="43">
        <f>SUM(INDEX(AG$4:AG$183,12*($B306-$B$302)+1):INDEX(AG$4:AG$183,12*($B306-$B$302)+12))</f>
        <v>0</v>
      </c>
      <c r="AH306" s="43">
        <f>SUM(INDEX(AH$4:AH$183,12*($B306-$B$302)+1):INDEX(AH$4:AH$183,12*($B306-$B$302)+12))</f>
        <v>0</v>
      </c>
      <c r="AI306" s="43">
        <f>SUM(INDEX(AI$4:AI$183,12*($B306-$B$302)+1):INDEX(AI$4:AI$183,12*($B306-$B$302)+12))</f>
        <v>839743222328</v>
      </c>
      <c r="AJ306" s="43">
        <f>SUM(INDEX(AJ$4:AJ$183,12*($B306-$B$302)+1):INDEX(AJ$4:AJ$183,12*($B306-$B$302)+12))</f>
        <v>2345879242</v>
      </c>
      <c r="AK306" s="43">
        <f>SUM(INDEX(AK$4:AK$183,12*($B306-$B$302)+1):INDEX(AK$4:AK$183,12*($B306-$B$302)+12))</f>
        <v>1249495305</v>
      </c>
      <c r="AL306" s="43">
        <f>SUM(INDEX(AL$4:AL$183,12*($B306-$B$302)+1):INDEX(AL$4:AL$183,12*($B306-$B$302)+12))</f>
        <v>7881883</v>
      </c>
      <c r="AM306" s="43">
        <f>SUM(INDEX(AM$4:AM$183,12*($B306-$B$302)+1):INDEX(AM$4:AM$183,12*($B306-$B$302)+12))</f>
        <v>1088502054</v>
      </c>
      <c r="AN306" s="43">
        <f>SUM(INDEX(AN$4:AN$183,12*($B306-$B$302)+1):INDEX(AN$4:AN$183,12*($B306-$B$302)+12))</f>
        <v>0</v>
      </c>
      <c r="AO306" s="43">
        <f>SUM(INDEX(AO$4:AO$183,12*($B306-$B$302)+1):INDEX(AO$4:AO$183,12*($B306-$B$302)+12))</f>
        <v>11640994459</v>
      </c>
      <c r="AP306" s="43">
        <f>SUM(INDEX(AP$4:AP$183,12*($B306-$B$302)+1):INDEX(AP$4:AP$183,12*($B306-$B$302)+12))</f>
        <v>11216799904</v>
      </c>
      <c r="AQ306" s="43">
        <f>SUM(INDEX(AQ$4:AQ$183,12*($B306-$B$302)+1):INDEX(AQ$4:AQ$183,12*($B306-$B$302)+12))</f>
        <v>30939276</v>
      </c>
      <c r="AR306" s="43">
        <f>SUM(INDEX(AR$4:AR$183,12*($B306-$B$302)+1):INDEX(AR$4:AR$183,12*($B306-$B$302)+12))</f>
        <v>123974325</v>
      </c>
      <c r="AS306" s="43">
        <f>SUM(INDEX(AS$4:AS$183,12*($B306-$B$302)+1):INDEX(AS$4:AS$183,12*($B306-$B$302)+12))</f>
        <v>881480</v>
      </c>
      <c r="AT306" s="43">
        <f>SUM(INDEX(AT$4:AT$183,12*($B306-$B$302)+1):INDEX(AT$4:AT$183,12*($B306-$B$302)+12))</f>
        <v>107065265</v>
      </c>
      <c r="AU306" s="43">
        <f>SUM(INDEX(AU$4:AU$183,12*($B306-$B$302)+1):INDEX(AU$4:AU$183,12*($B306-$B$302)+12))</f>
        <v>161334209</v>
      </c>
      <c r="AV306" s="43">
        <f>SUM(INDEX(AV$4:AV$183,12*($B306-$B$302)+1):INDEX(AV$4:AV$183,12*($B306-$B$302)+12))</f>
        <v>0</v>
      </c>
      <c r="AW306" s="43">
        <f>SUM(INDEX(AW$4:AW$183,12*($B306-$B$302)+1):INDEX(AW$4:AW$183,12*($B306-$B$302)+12))</f>
        <v>0</v>
      </c>
      <c r="AX306" s="43">
        <f>SUM(INDEX(AX$4:AX$183,12*($B306-$B$302)+1):INDEX(AX$4:AX$183,12*($B306-$B$302)+12))</f>
        <v>0</v>
      </c>
      <c r="AY306" s="43">
        <f>SUM(INDEX(AY$4:AY$183,12*($B306-$B$302)+1):INDEX(AY$4:AY$183,12*($B306-$B$302)+12))</f>
        <v>0</v>
      </c>
      <c r="AZ306" s="43">
        <f>SUM(INDEX(AZ$4:AZ$183,12*($B306-$B$302)+1):INDEX(AZ$4:AZ$183,12*($B306-$B$302)+12))</f>
        <v>0</v>
      </c>
      <c r="BA306" s="43">
        <f>SUM(INDEX(BA$4:BA$183,12*($B306-$B$302)+1):INDEX(BA$4:BA$183,12*($B306-$B$302)+12))</f>
        <v>0</v>
      </c>
      <c r="BB306" s="43">
        <f>SUM(INDEX(BB$4:BB$183,12*($B306-$B$302)+1):INDEX(BB$4:BB$183,12*($B306-$B$302)+12))</f>
        <v>0</v>
      </c>
      <c r="BC306" s="43">
        <f>SUM(INDEX(BC$4:BC$183,12*($B306-$B$302)+1):INDEX(BC$4:BC$183,12*($B306-$B$302)+12))</f>
        <v>0</v>
      </c>
      <c r="BD306" s="43">
        <f>SUM(INDEX(BD$4:BD$183,12*($B306-$B$302)+1):INDEX(BD$4:BD$183,12*($B306-$B$302)+12))</f>
        <v>37186291467</v>
      </c>
      <c r="BE306" s="43">
        <f>SUM(INDEX(BE$4:BE$183,12*($B306-$B$302)+1):INDEX(BE$4:BE$183,12*($B306-$B$302)+12))</f>
        <v>875605</v>
      </c>
      <c r="BF306" s="43">
        <f>SUM(INDEX(BF$4:BF$183,12*($B306-$B$302)+1):INDEX(BF$4:BF$183,12*($B306-$B$302)+12))</f>
        <v>30537183407</v>
      </c>
      <c r="BG306" s="43">
        <f>SUM(INDEX(BG$4:BG$183,12*($B306-$B$302)+1):INDEX(BG$4:BG$183,12*($B306-$B$302)+12))</f>
        <v>4666261080</v>
      </c>
      <c r="BH306" s="43">
        <f>SUM(INDEX(BH$4:BH$183,12*($B306-$B$302)+1):INDEX(BH$4:BH$183,12*($B306-$B$302)+12))</f>
        <v>2193366</v>
      </c>
      <c r="BI306" s="43">
        <f>SUM(INDEX(BI$4:BI$183,12*($B306-$B$302)+1):INDEX(BI$4:BI$183,12*($B306-$B$302)+12))</f>
        <v>1137621</v>
      </c>
      <c r="BJ306" s="43">
        <f>SUM(INDEX(BJ$4:BJ$183,12*($B306-$B$302)+1):INDEX(BJ$4:BJ$183,12*($B306-$B$302)+12))</f>
        <v>6313533</v>
      </c>
      <c r="BK306" s="43">
        <f>SUM(INDEX(BK$4:BK$183,12*($B306-$B$302)+1):INDEX(BK$4:BK$183,12*($B306-$B$302)+12))</f>
        <v>17462000</v>
      </c>
      <c r="BL306" s="43">
        <f>SUM(INDEX(BL$4:BL$183,12*($B306-$B$302)+1):INDEX(BL$4:BL$183,12*($B306-$B$302)+12))</f>
        <v>120085590</v>
      </c>
      <c r="BM306" s="43">
        <f>SUM(INDEX(BM$4:BM$183,12*($B306-$B$302)+1):INDEX(BM$4:BM$183,12*($B306-$B$302)+12))</f>
        <v>0</v>
      </c>
      <c r="BN306" s="43">
        <f>SUM(INDEX(BN$4:BN$183,12*($B306-$B$302)+1):INDEX(BN$4:BN$183,12*($B306-$B$302)+12))</f>
        <v>86507087</v>
      </c>
      <c r="BO306" s="43">
        <f>SUM(INDEX(BO$4:BO$183,12*($B306-$B$302)+1):INDEX(BO$4:BO$183,12*($B306-$B$302)+12))</f>
        <v>8270563</v>
      </c>
      <c r="BP306" s="43">
        <f>SUM(INDEX(BP$4:BP$183,12*($B306-$B$302)+1):INDEX(BP$4:BP$183,12*($B306-$B$302)+12))</f>
        <v>0</v>
      </c>
      <c r="BQ306" s="43">
        <f>SUM(INDEX(BQ$4:BQ$183,12*($B306-$B$302)+1):INDEX(BQ$4:BQ$183,12*($B306-$B$302)+12))</f>
        <v>0</v>
      </c>
      <c r="BR306" s="43">
        <f>SUM(INDEX(BR$4:BR$183,12*($B306-$B$302)+1):INDEX(BR$4:BR$183,12*($B306-$B$302)+12))</f>
        <v>1740001615</v>
      </c>
      <c r="BS306" s="43">
        <f>SUM(INDEX(BS$4:BS$183,12*($B306-$B$302)+1):INDEX(BS$4:BS$183,12*($B306-$B$302)+12))</f>
        <v>0</v>
      </c>
      <c r="BT306" s="43">
        <f>SUM(INDEX(BT$4:BT$183,12*($B306-$B$302)+1):INDEX(BT$4:BT$183,12*($B306-$B$302)+12))</f>
        <v>881000420</v>
      </c>
      <c r="BU306" s="43">
        <f>SUM(INDEX(BU$4:BU$183,12*($B306-$B$302)+1):INDEX(BU$4:BU$183,12*($B306-$B$302)+12))</f>
        <v>3723042</v>
      </c>
      <c r="BV306" s="43">
        <f>SUM(INDEX(BV$4:BV$183,12*($B306-$B$302)+1):INDEX(BV$4:BV$183,12*($B306-$B$302)+12))</f>
        <v>11852230</v>
      </c>
      <c r="BW306" s="43">
        <f>SUM(INDEX(BW$4:BW$183,12*($B306-$B$302)+1):INDEX(BW$4:BW$183,12*($B306-$B$302)+12))</f>
        <v>18158014</v>
      </c>
      <c r="BX306" s="43">
        <f>SUM(INDEX(BX$4:BX$183,12*($B306-$B$302)+1):INDEX(BX$4:BX$183,12*($B306-$B$302)+12))</f>
        <v>12829810</v>
      </c>
      <c r="BY306" s="43">
        <f>SUM(INDEX(BY$4:BY$183,12*($B306-$B$302)+1):INDEX(BY$4:BY$183,12*($B306-$B$302)+12))</f>
        <v>834437324</v>
      </c>
      <c r="BZ306" s="43">
        <f>SUM(INDEX(BZ$4:BZ$183,12*($B306-$B$302)+1):INDEX(BZ$4:BZ$183,12*($B306-$B$302)+12))</f>
        <v>0</v>
      </c>
      <c r="CA306" s="43">
        <f>SUM(INDEX(CA$4:CA$183,12*($B306-$B$302)+1):INDEX(CA$4:CA$183,12*($B306-$B$302)+12))</f>
        <v>0</v>
      </c>
      <c r="CB306" s="43">
        <f>SUM(INDEX(CB$4:CB$183,12*($B306-$B$302)+1):INDEX(CB$4:CB$183,12*($B306-$B$302)+12))</f>
        <v>0</v>
      </c>
      <c r="CC306" s="43">
        <f>SUM(INDEX(CC$4:CC$183,12*($B306-$B$302)+1):INDEX(CC$4:CC$183,12*($B306-$B$302)+12))</f>
        <v>36264991809</v>
      </c>
      <c r="CD306" s="43">
        <f>SUM(INDEX(CD$4:CD$183,12*($B306-$B$302)+1):INDEX(CD$4:CD$183,12*($B306-$B$302)+12))</f>
        <v>126854158</v>
      </c>
      <c r="CE306" s="43">
        <f>SUM(INDEX(CE$4:CE$183,12*($B306-$B$302)+1):INDEX(CE$4:CE$183,12*($B306-$B$302)+12))</f>
        <v>52167042720</v>
      </c>
      <c r="CF306" s="43">
        <f>SUM(INDEX(CF$4:CF$183,12*($B306-$B$302)+1):INDEX(CF$4:CF$183,12*($B306-$B$302)+12))</f>
        <v>1986268976</v>
      </c>
      <c r="CG306" s="43">
        <f>SUM(INDEX(CG$4:CG$183,12*($B306-$B$302)+1):INDEX(CG$4:CG$183,12*($B306-$B$302)+12))</f>
        <v>29096649592</v>
      </c>
      <c r="CH306" s="43">
        <f>SUM(INDEX(CH$4:CH$183,12*($B306-$B$302)+1):INDEX(CH$4:CH$183,12*($B306-$B$302)+12))</f>
        <v>1169644603</v>
      </c>
      <c r="CI306" s="43">
        <f>SUM(INDEX(CI$4:CI$183,12*($B306-$B$302)+1):INDEX(CI$4:CI$183,12*($B306-$B$302)+12))</f>
        <v>441108091</v>
      </c>
      <c r="CJ306" s="43">
        <f>SUM(INDEX(CJ$4:CJ$183,12*($B306-$B$302)+1):INDEX(CJ$4:CJ$183,12*($B306-$B$302)+12))</f>
        <v>61263099</v>
      </c>
      <c r="CK306" s="43">
        <f>SUM(INDEX(CK$4:CK$183,12*($B306-$B$302)+1):INDEX(CK$4:CK$183,12*($B306-$B$302)+12))</f>
        <v>232646631</v>
      </c>
      <c r="CL306" s="43">
        <f>SUM(INDEX(CL$4:CL$183,12*($B306-$B$302)+1):INDEX(CL$4:CL$183,12*($B306-$B$302)+12))</f>
        <v>43211908</v>
      </c>
      <c r="CM306" s="43">
        <f>SUM(INDEX(CM$4:CM$183,12*($B306-$B$302)+1):INDEX(CM$4:CM$183,12*($B306-$B$302)+12))</f>
        <v>9483604</v>
      </c>
      <c r="CN306" s="43">
        <f>SUM(INDEX(CN$4:CN$183,12*($B306-$B$302)+1):INDEX(CN$4:CN$183,12*($B306-$B$302)+12))</f>
        <v>11577634</v>
      </c>
      <c r="CO306" s="43">
        <f>SUM(INDEX(CO$4:CO$183,12*($B306-$B$302)+1):INDEX(CO$4:CO$183,12*($B306-$B$302)+12))</f>
        <v>5836327</v>
      </c>
      <c r="CP306" s="43">
        <f>SUM(INDEX(CP$4:CP$183,12*($B306-$B$302)+1):INDEX(CP$4:CP$183,12*($B306-$B$302)+12))</f>
        <v>77088888</v>
      </c>
      <c r="CQ306" s="43">
        <f>SUM(INDEX(CQ$4:CQ$183,12*($B306-$B$302)+1):INDEX(CQ$4:CQ$183,12*($B306-$B$302)+12))</f>
        <v>0</v>
      </c>
      <c r="CR306" s="43">
        <f>SUM(INDEX(CR$4:CR$183,12*($B306-$B$302)+1):INDEX(CR$4:CR$183,12*($B306-$B$302)+12))</f>
        <v>0</v>
      </c>
      <c r="CS306" s="43">
        <f>SUM(INDEX(CS$4:CS$183,12*($B306-$B$302)+1):INDEX(CS$4:CS$183,12*($B306-$B$302)+12))</f>
        <v>17692771034</v>
      </c>
      <c r="CT306" s="43">
        <f>SUM(INDEX(CT$4:CT$183,12*($B306-$B$302)+1):INDEX(CT$4:CT$183,12*($B306-$B$302)+12))</f>
        <v>4714489102</v>
      </c>
      <c r="CU306" s="43">
        <f>SUM(INDEX(CU$4:CU$183,12*($B306-$B$302)+1):INDEX(CU$4:CU$183,12*($B306-$B$302)+12))</f>
        <v>321178324</v>
      </c>
      <c r="CV306" s="43">
        <f>SUM(INDEX(CV$4:CV$183,12*($B306-$B$302)+1):INDEX(CV$4:CV$183,12*($B306-$B$302)+12))</f>
        <v>486030916</v>
      </c>
      <c r="CW306" s="43">
        <f>SUM(INDEX(CW$4:CW$183,12*($B306-$B$302)+1):INDEX(CW$4:CW$183,12*($B306-$B$302)+12))</f>
        <v>177137397</v>
      </c>
      <c r="CX306" s="43">
        <f>SUM(INDEX(CX$4:CX$183,12*($B306-$B$302)+1):INDEX(CX$4:CX$183,12*($B306-$B$302)+12))</f>
        <v>97721758</v>
      </c>
      <c r="CY306" s="43">
        <f>SUM(INDEX(CY$4:CY$183,12*($B306-$B$302)+1):INDEX(CY$4:CY$183,12*($B306-$B$302)+12))</f>
        <v>16235184</v>
      </c>
      <c r="CZ306" s="43">
        <f>SUM(INDEX(CZ$4:CZ$183,12*($B306-$B$302)+1):INDEX(CZ$4:CZ$183,12*($B306-$B$302)+12))</f>
        <v>11793845136</v>
      </c>
      <c r="DA306" s="43">
        <f>SUM(INDEX(DA$4:DA$183,12*($B306-$B$302)+1):INDEX(DA$4:DA$183,12*($B306-$B$302)+12))</f>
        <v>10377986385</v>
      </c>
      <c r="DB306" s="43">
        <f>SUM(INDEX(DB$4:DB$183,12*($B306-$B$302)+1):INDEX(DB$4:DB$183,12*($B306-$B$302)+12))</f>
        <v>1152692488</v>
      </c>
      <c r="DC306" s="43">
        <f>SUM(INDEX(DC$4:DC$183,12*($B306-$B$302)+1):INDEX(DC$4:DC$183,12*($B306-$B$302)+12))</f>
        <v>0</v>
      </c>
      <c r="DD306" s="43">
        <f>SUM(INDEX(DD$4:DD$183,12*($B306-$B$302)+1):INDEX(DD$4:DD$183,12*($B306-$B$302)+12))</f>
        <v>263166263</v>
      </c>
      <c r="DE306" s="43">
        <f>SUM(INDEX(DE$4:DE$183,12*($B306-$B$302)+1):INDEX(DE$4:DE$183,12*($B306-$B$302)+12))</f>
        <v>86133217</v>
      </c>
      <c r="DF306" s="43">
        <f>SUM(INDEX(DF$4:DF$183,12*($B306-$B$302)+1):INDEX(DF$4:DF$183,12*($B306-$B$302)+12))</f>
        <v>0</v>
      </c>
      <c r="DG306" s="43">
        <f>SUM(INDEX(DG$4:DG$183,12*($B306-$B$302)+1):INDEX(DG$4:DG$183,12*($B306-$B$302)+12))</f>
        <v>0</v>
      </c>
      <c r="DH306" s="43">
        <f>SUM(INDEX(DH$4:DH$183,12*($B306-$B$302)+1):INDEX(DH$4:DH$183,12*($B306-$B$302)+12))</f>
        <v>0</v>
      </c>
      <c r="DI306" s="43">
        <f>SUM(INDEX(DI$4:DI$183,12*($B306-$B$302)+1):INDEX(DI$4:DI$183,12*($B306-$B$302)+12))</f>
        <v>53091598</v>
      </c>
      <c r="DJ306" s="43">
        <f>SUM(INDEX(DJ$4:DJ$183,12*($B306-$B$302)+1):INDEX(DJ$4:DJ$183,12*($B306-$B$302)+12))</f>
        <v>0</v>
      </c>
      <c r="DK306" s="43">
        <f>SUM(INDEX(DK$4:DK$183,12*($B306-$B$302)+1):INDEX(DK$4:DK$183,12*($B306-$B$302)+12))</f>
        <v>53091598</v>
      </c>
      <c r="DL306" s="43">
        <f>SUM(INDEX(DL$4:DL$183,12*($B306-$B$302)+1):INDEX(DL$4:DL$183,12*($B306-$B$302)+12))</f>
        <v>750000</v>
      </c>
      <c r="DM306" s="43">
        <f>SUM(INDEX(DM$4:DM$183,12*($B306-$B$302)+1):INDEX(DM$4:DM$183,12*($B306-$B$302)+12))</f>
        <v>7893187830</v>
      </c>
      <c r="DN306" s="43">
        <f>SUM(INDEX(DN$4:DN$183,12*($B306-$B$302)+1):INDEX(DN$4:DN$183,12*($B306-$B$302)+12))</f>
        <v>409844913</v>
      </c>
      <c r="DO306" s="43">
        <f>SUM(INDEX(DO$4:DO$183,12*($B306-$B$302)+1):INDEX(DO$4:DO$183,12*($B306-$B$302)+12))</f>
        <v>103741714</v>
      </c>
      <c r="DP306" s="43">
        <f>SUM(INDEX(DP$4:DP$183,12*($B306-$B$302)+1):INDEX(DP$4:DP$183,12*($B306-$B$302)+12))</f>
        <v>73829600</v>
      </c>
      <c r="DQ306" s="43">
        <f>SUM(INDEX(DQ$4:DQ$183,12*($B306-$B$302)+1):INDEX(DQ$4:DQ$183,12*($B306-$B$302)+12))</f>
        <v>29912114</v>
      </c>
      <c r="DR306" s="43">
        <f>SUM(INDEX(DR$4:DR$183,12*($B306-$B$302)+1):INDEX(DR$4:DR$183,12*($B306-$B$302)+12))</f>
        <v>4905457187</v>
      </c>
      <c r="DS306" s="43">
        <f>SUM(INDEX(DS$4:DS$183,12*($B306-$B$302)+1):INDEX(DS$4:DS$183,12*($B306-$B$302)+12))</f>
        <v>160540789</v>
      </c>
      <c r="DT306" s="43">
        <f>SUM(INDEX(DT$4:DT$183,12*($B306-$B$302)+1):INDEX(DT$4:DT$183,12*($B306-$B$302)+12))</f>
        <v>142979973</v>
      </c>
      <c r="DU306" s="43">
        <f>SUM(INDEX(DU$4:DU$183,12*($B306-$B$302)+1):INDEX(DU$4:DU$183,12*($B306-$B$302)+12))</f>
        <v>16132519</v>
      </c>
      <c r="DV306" s="43">
        <f>SUM(INDEX(DV$4:DV$183,12*($B306-$B$302)+1):INDEX(DV$4:DV$183,12*($B306-$B$302)+12))</f>
        <v>1428297</v>
      </c>
      <c r="DW306" s="43">
        <f>SUM(INDEX(DW$4:DW$183,12*($B306-$B$302)+1):INDEX(DW$4:DW$183,12*($B306-$B$302)+12))</f>
        <v>85750500</v>
      </c>
      <c r="DX306" s="43">
        <f>SUM(INDEX(DX$4:DX$183,12*($B306-$B$302)+1):INDEX(DX$4:DX$183,12*($B306-$B$302)+12))</f>
        <v>19205100</v>
      </c>
      <c r="DY306" s="43">
        <f>SUM(INDEX(DY$4:DY$183,12*($B306-$B$302)+1):INDEX(DY$4:DY$183,12*($B306-$B$302)+12))</f>
        <v>11296400</v>
      </c>
      <c r="DZ306" s="43">
        <f>SUM(INDEX(DZ$4:DZ$183,12*($B306-$B$302)+1):INDEX(DZ$4:DZ$183,12*($B306-$B$302)+12))</f>
        <v>0</v>
      </c>
      <c r="EA306" s="43">
        <f>SUM(INDEX(EA$4:EA$183,12*($B306-$B$302)+1):INDEX(EA$4:EA$183,12*($B306-$B$302)+12))</f>
        <v>55249000</v>
      </c>
      <c r="EB306" s="43">
        <f>SUM(INDEX(EB$4:EB$183,12*($B306-$B$302)+1):INDEX(EB$4:EB$183,12*($B306-$B$302)+12))</f>
        <v>0</v>
      </c>
      <c r="EC306" s="43">
        <f>SUM(INDEX(EC$4:EC$183,12*($B306-$B$302)+1):INDEX(EC$4:EC$183,12*($B306-$B$302)+12))</f>
        <v>717990080</v>
      </c>
      <c r="ED306" s="43">
        <f>SUM(INDEX(ED$4:ED$183,12*($B306-$B$302)+1):INDEX(ED$4:ED$183,12*($B306-$B$302)+12))</f>
        <v>629860</v>
      </c>
      <c r="EE306" s="43">
        <f>SUM(INDEX(EE$4:EE$183,12*($B306-$B$302)+1):INDEX(EE$4:EE$183,12*($B306-$B$302)+12))</f>
        <v>717201200</v>
      </c>
      <c r="EF306" s="43">
        <f>SUM(INDEX(EF$4:EF$183,12*($B306-$B$302)+1):INDEX(EF$4:EF$183,12*($B306-$B$302)+12))</f>
        <v>159020</v>
      </c>
      <c r="EG306" s="43">
        <f>SUM(INDEX(EG$4:EG$183,12*($B306-$B$302)+1):INDEX(EG$4:EG$183,12*($B306-$B$302)+12))</f>
        <v>162350820</v>
      </c>
      <c r="EH306" s="43">
        <f>SUM(INDEX(EH$4:EH$183,12*($B306-$B$302)+1):INDEX(EH$4:EH$183,12*($B306-$B$302)+12))</f>
        <v>162187050</v>
      </c>
      <c r="EI306" s="43">
        <f>SUM(INDEX(EI$4:EI$183,12*($B306-$B$302)+1):INDEX(EI$4:EI$183,12*($B306-$B$302)+12))</f>
        <v>0</v>
      </c>
      <c r="EJ306" s="43">
        <f>SUM(INDEX(EJ$4:EJ$183,12*($B306-$B$302)+1):INDEX(EJ$4:EJ$183,12*($B306-$B$302)+12))</f>
        <v>163770</v>
      </c>
      <c r="EK306" s="43">
        <f>SUM(INDEX(EK$4:EK$183,12*($B306-$B$302)+1):INDEX(EK$4:EK$183,12*($B306-$B$302)+12))</f>
        <v>397677796</v>
      </c>
      <c r="EL306" s="43">
        <f>SUM(INDEX(EL$4:EL$183,12*($B306-$B$302)+1):INDEX(EL$4:EL$183,12*($B306-$B$302)+12))</f>
        <v>35587221</v>
      </c>
      <c r="EM306" s="43">
        <f>SUM(INDEX(EM$4:EM$183,12*($B306-$B$302)+1):INDEX(EM$4:EM$183,12*($B306-$B$302)+12))</f>
        <v>10155961</v>
      </c>
      <c r="EN306" s="43">
        <f>SUM(INDEX(EN$4:EN$183,12*($B306-$B$302)+1):INDEX(EN$4:EN$183,12*($B306-$B$302)+12))</f>
        <v>221156428</v>
      </c>
      <c r="EO306" s="43">
        <f>SUM(INDEX(EO$4:EO$183,12*($B306-$B$302)+1):INDEX(EO$4:EO$183,12*($B306-$B$302)+12))</f>
        <v>21669728</v>
      </c>
      <c r="EP306" s="43">
        <f>SUM(INDEX(EP$4:EP$183,12*($B306-$B$302)+1):INDEX(EP$4:EP$183,12*($B306-$B$302)+12))</f>
        <v>6175608</v>
      </c>
      <c r="EQ306" s="43">
        <f>SUM(INDEX(EQ$4:EQ$183,12*($B306-$B$302)+1):INDEX(EQ$4:EQ$183,12*($B306-$B$302)+12))</f>
        <v>297072</v>
      </c>
      <c r="ER306" s="43">
        <f>SUM(INDEX(ER$4:ER$183,12*($B306-$B$302)+1):INDEX(ER$4:ER$183,12*($B306-$B$302)+12))</f>
        <v>311163</v>
      </c>
      <c r="ES306" s="43">
        <f>SUM(INDEX(ES$4:ES$183,12*($B306-$B$302)+1):INDEX(ES$4:ES$183,12*($B306-$B$302)+12))</f>
        <v>12211986</v>
      </c>
      <c r="ET306" s="43">
        <f>SUM(INDEX(ET$4:ET$183,12*($B306-$B$302)+1):INDEX(ET$4:ET$183,12*($B306-$B$302)+12))</f>
        <v>2673899</v>
      </c>
      <c r="EU306" s="43">
        <f>SUM(INDEX(EU$4:EU$183,12*($B306-$B$302)+1):INDEX(EU$4:EU$183,12*($B306-$B$302)+12))</f>
        <v>41203790</v>
      </c>
      <c r="EV306" s="43">
        <f>SUM(INDEX(EV$4:EV$183,12*($B306-$B$302)+1):INDEX(EV$4:EV$183,12*($B306-$B$302)+12))</f>
        <v>14272704</v>
      </c>
      <c r="EW306" s="43">
        <f>SUM(INDEX(EW$4:EW$183,12*($B306-$B$302)+1):INDEX(EW$4:EW$183,12*($B306-$B$302)+12))</f>
        <v>434847407</v>
      </c>
      <c r="EX306" s="43">
        <f>SUM(INDEX(EX$4:EX$183,12*($B306-$B$302)+1):INDEX(EX$4:EX$183,12*($B306-$B$302)+12))</f>
        <v>0</v>
      </c>
      <c r="EY306" s="43">
        <f>SUM(INDEX(EY$4:EY$183,12*($B306-$B$302)+1):INDEX(EY$4:EY$183,12*($B306-$B$302)+12))</f>
        <v>5810499</v>
      </c>
      <c r="EZ306" s="43">
        <f>SUM(INDEX(EZ$4:EZ$183,12*($B306-$B$302)+1):INDEX(EZ$4:EZ$183,12*($B306-$B$302)+12))</f>
        <v>351622829</v>
      </c>
      <c r="FA306" s="43">
        <f>SUM(INDEX(FA$4:FA$183,12*($B306-$B$302)+1):INDEX(FA$4:FA$183,12*($B306-$B$302)+12))</f>
        <v>77414079</v>
      </c>
      <c r="FB306" s="43">
        <f>SUM(INDEX(FB$4:FB$183,12*($B306-$B$302)+1):INDEX(FB$4:FB$183,12*($B306-$B$302)+12))</f>
        <v>2405441</v>
      </c>
      <c r="FC306" s="43">
        <f>SUM(INDEX(FC$4:FC$183,12*($B306-$B$302)+1):INDEX(FC$4:FC$183,12*($B306-$B$302)+12))</f>
        <v>2580796</v>
      </c>
      <c r="FD306" s="43">
        <f>SUM(INDEX(FD$4:FD$183,12*($B306-$B$302)+1):INDEX(FD$4:FD$183,12*($B306-$B$302)+12))</f>
        <v>0</v>
      </c>
      <c r="FE306" s="43">
        <f>SUM(INDEX(FE$4:FE$183,12*($B306-$B$302)+1):INDEX(FE$4:FE$183,12*($B306-$B$302)+12))</f>
        <v>0</v>
      </c>
      <c r="FF306" s="43">
        <f>SUM(INDEX(FF$4:FF$183,12*($B306-$B$302)+1):INDEX(FF$4:FF$183,12*($B306-$B$302)+12))</f>
        <v>2597267726</v>
      </c>
      <c r="FG306" s="43">
        <f>SUM(INDEX(FG$4:FG$183,12*($B306-$B$302)+1):INDEX(FG$4:FG$183,12*($B306-$B$302)+12))</f>
        <v>2474144016</v>
      </c>
      <c r="FH306" s="43">
        <f>SUM(INDEX(FH$4:FH$183,12*($B306-$B$302)+1):INDEX(FH$4:FH$183,12*($B306-$B$302)+12))</f>
        <v>29233564</v>
      </c>
      <c r="FI306" s="43">
        <f>SUM(INDEX(FI$4:FI$183,12*($B306-$B$302)+1):INDEX(FI$4:FI$183,12*($B306-$B$302)+12))</f>
        <v>2317871223</v>
      </c>
      <c r="FJ306" s="43">
        <f>SUM(INDEX(FJ$4:FJ$183,12*($B306-$B$302)+1):INDEX(FJ$4:FJ$183,12*($B306-$B$302)+12))</f>
        <v>109311283</v>
      </c>
      <c r="FK306" s="43">
        <f>SUM(INDEX(FK$4:FK$183,12*($B306-$B$302)+1):INDEX(FK$4:FK$183,12*($B306-$B$302)+12))</f>
        <v>19563778</v>
      </c>
      <c r="FL306" s="43">
        <f>SUM(INDEX(FL$4:FL$183,12*($B306-$B$302)+1):INDEX(FL$4:FL$183,12*($B306-$B$302)+12))</f>
        <v>0</v>
      </c>
      <c r="FM306" s="43">
        <f>SUM(INDEX(FM$4:FM$183,12*($B306-$B$302)+1):INDEX(FM$4:FM$183,12*($B306-$B$302)+12))</f>
        <v>0</v>
      </c>
      <c r="FN306" s="43">
        <f>SUM(INDEX(FN$4:FN$183,12*($B306-$B$302)+1):INDEX(FN$4:FN$183,12*($B306-$B$302)+12))</f>
        <v>0</v>
      </c>
      <c r="FO306" s="43">
        <f>SUM(INDEX(FO$4:FO$183,12*($B306-$B$302)+1):INDEX(FO$4:FO$183,12*($B306-$B$302)+12))</f>
        <v>89747505</v>
      </c>
      <c r="FP306" s="43">
        <f>SUM(INDEX(FP$4:FP$183,12*($B306-$B$302)+1):INDEX(FP$4:FP$183,12*($B306-$B$302)+12))</f>
        <v>17727946</v>
      </c>
      <c r="FQ306" s="43">
        <f>SUM(INDEX(FQ$4:FQ$183,12*($B306-$B$302)+1):INDEX(FQ$4:FQ$183,12*($B306-$B$302)+12))</f>
        <v>0</v>
      </c>
      <c r="FR306" s="43">
        <f>SUM(INDEX(FR$4:FR$183,12*($B306-$B$302)+1):INDEX(FR$4:FR$183,12*($B306-$B$302)+12))</f>
        <v>3186237547</v>
      </c>
      <c r="FS306" s="43">
        <f>SUM(INDEX(FS$4:FS$183,12*($B306-$B$302)+1):INDEX(FS$4:FS$183,12*($B306-$B$302)+12))</f>
        <v>851659391</v>
      </c>
      <c r="FT306" s="43">
        <f>SUM(INDEX(FT$4:FT$183,12*($B306-$B$302)+1):INDEX(FT$4:FT$183,12*($B306-$B$302)+12))</f>
        <v>3105193</v>
      </c>
      <c r="FU306" s="43">
        <f>SUM(INDEX(FU$4:FU$183,12*($B306-$B$302)+1):INDEX(FU$4:FU$183,12*($B306-$B$302)+12))</f>
        <v>237718410</v>
      </c>
      <c r="FV306" s="43">
        <f>SUM(INDEX(FV$4:FV$183,12*($B306-$B$302)+1):INDEX(FV$4:FV$183,12*($B306-$B$302)+12))</f>
        <v>419691652</v>
      </c>
      <c r="FW306" s="43">
        <f>SUM(INDEX(FW$4:FW$183,12*($B306-$B$302)+1):INDEX(FW$4:FW$183,12*($B306-$B$302)+12))</f>
        <v>2620789</v>
      </c>
      <c r="FX306" s="43">
        <f>SUM(INDEX(FX$4:FX$183,12*($B306-$B$302)+1):INDEX(FX$4:FX$183,12*($B306-$B$302)+12))</f>
        <v>417070863</v>
      </c>
      <c r="FY306" s="43">
        <f>SUM(INDEX(FY$4:FY$183,12*($B306-$B$302)+1):INDEX(FY$4:FY$183,12*($B306-$B$302)+12))</f>
        <v>1565200</v>
      </c>
      <c r="FZ306" s="43">
        <f>SUM(INDEX(FZ$4:FZ$183,12*($B306-$B$302)+1):INDEX(FZ$4:FZ$183,12*($B306-$B$302)+12))</f>
        <v>2180365</v>
      </c>
      <c r="GA306" s="43">
        <f>SUM(INDEX(GA$4:GA$183,12*($B306-$B$302)+1):INDEX(GA$4:GA$183,12*($B306-$B$302)+12))</f>
        <v>123311371</v>
      </c>
      <c r="GB306" s="43">
        <f>SUM(INDEX(GB$4:GB$183,12*($B306-$B$302)+1):INDEX(GB$4:GB$183,12*($B306-$B$302)+12))</f>
        <v>64087200</v>
      </c>
      <c r="GC306" s="43">
        <f>SUM(INDEX(GC$4:GC$183,12*($B306-$B$302)+1):INDEX(GC$4:GC$183,12*($B306-$B$302)+12))</f>
        <v>61597342</v>
      </c>
      <c r="GD306" s="43">
        <f>SUM(INDEX(GD$4:GD$183,12*($B306-$B$302)+1):INDEX(GD$4:GD$183,12*($B306-$B$302)+12))</f>
        <v>0</v>
      </c>
      <c r="GE306" s="43">
        <f>SUM(INDEX(GE$4:GE$183,12*($B306-$B$302)+1):INDEX(GE$4:GE$183,12*($B306-$B$302)+12))</f>
        <v>61597342</v>
      </c>
      <c r="GF306" s="43">
        <f>SUM(INDEX(GF$4:GF$183,12*($B306-$B$302)+1):INDEX(GF$4:GF$183,12*($B306-$B$302)+12))</f>
        <v>0</v>
      </c>
      <c r="GG306" s="43">
        <f>SUM(INDEX(GG$4:GG$183,12*($B306-$B$302)+1):INDEX(GG$4:GG$183,12*($B306-$B$302)+12))</f>
        <v>2579652</v>
      </c>
      <c r="GH306" s="43">
        <f>SUM(INDEX(GH$4:GH$183,12*($B306-$B$302)+1):INDEX(GH$4:GH$183,12*($B306-$B$302)+12))</f>
        <v>93618219</v>
      </c>
      <c r="GI306" s="43">
        <f>SUM(INDEX(GI$4:GI$183,12*($B306-$B$302)+1):INDEX(GI$4:GI$183,12*($B306-$B$302)+12))</f>
        <v>699535084</v>
      </c>
      <c r="GJ306" s="43">
        <f>SUM(INDEX(GJ$4:GJ$183,12*($B306-$B$302)+1):INDEX(GJ$4:GJ$183,12*($B306-$B$302)+12))</f>
        <v>699535084</v>
      </c>
      <c r="GK306" s="43">
        <f>SUM(INDEX(GK$4:GK$183,12*($B306-$B$302)+1):INDEX(GK$4:GK$183,12*($B306-$B$302)+12))</f>
        <v>0</v>
      </c>
      <c r="GL306" s="43">
        <f>SUM(INDEX(GL$4:GL$183,12*($B306-$B$302)+1):INDEX(GL$4:GL$183,12*($B306-$B$302)+12))</f>
        <v>1477247859</v>
      </c>
      <c r="GM306" s="43">
        <f>SUM(INDEX(GM$4:GM$183,12*($B306-$B$302)+1):INDEX(GM$4:GM$183,12*($B306-$B$302)+12))</f>
        <v>65409993</v>
      </c>
      <c r="GN306" s="43">
        <f>SUM(INDEX(GN$4:GN$183,12*($B306-$B$302)+1):INDEX(GN$4:GN$183,12*($B306-$B$302)+12))</f>
        <v>10117000</v>
      </c>
      <c r="GO306" s="43">
        <f>SUM(INDEX(GO$4:GO$183,12*($B306-$B$302)+1):INDEX(GO$4:GO$183,12*($B306-$B$302)+12))</f>
        <v>6787600</v>
      </c>
      <c r="GP306" s="43">
        <f>SUM(INDEX(GP$4:GP$183,12*($B306-$B$302)+1):INDEX(GP$4:GP$183,12*($B306-$B$302)+12))</f>
        <v>505751855</v>
      </c>
      <c r="GQ306" s="43">
        <f>SUM(INDEX(GQ$4:GQ$183,12*($B306-$B$302)+1):INDEX(GQ$4:GQ$183,12*($B306-$B$302)+12))</f>
        <v>157433804</v>
      </c>
      <c r="GR306" s="43">
        <f>SUM(INDEX(GR$4:GR$183,12*($B306-$B$302)+1):INDEX(GR$4:GR$183,12*($B306-$B$302)+12))</f>
        <v>1116456</v>
      </c>
      <c r="GS306" s="43">
        <f>SUM(INDEX(GS$4:GS$183,12*($B306-$B$302)+1):INDEX(GS$4:GS$183,12*($B306-$B$302)+12))</f>
        <v>0</v>
      </c>
      <c r="GT306" s="43">
        <f>SUM(INDEX(GT$4:GT$183,12*($B306-$B$302)+1):INDEX(GT$4:GT$183,12*($B306-$B$302)+12))</f>
        <v>730631151</v>
      </c>
      <c r="GU306" s="43">
        <f>SUM(INDEX(GU$4:GU$183,12*($B306-$B$302)+1):INDEX(GU$4:GU$183,12*($B306-$B$302)+12))</f>
        <v>84026863456</v>
      </c>
      <c r="GV306" s="43">
        <f>SUM(INDEX(GV$4:GV$183,12*($B306-$B$302)+1):INDEX(GV$4:GV$183,12*($B306-$B$302)+12))</f>
        <v>369808081</v>
      </c>
      <c r="GW306" s="43">
        <f>SUM(INDEX(GW$4:GW$183,12*($B306-$B$302)+1):INDEX(GW$4:GW$183,12*($B306-$B$302)+12))</f>
        <v>6150258</v>
      </c>
      <c r="GX306" s="43">
        <f>SUM(INDEX(GX$4:GX$183,12*($B306-$B$302)+1):INDEX(GX$4:GX$183,12*($B306-$B$302)+12))</f>
        <v>0</v>
      </c>
      <c r="GY306" s="43">
        <f>SUM(INDEX(GY$4:GY$183,12*($B306-$B$302)+1):INDEX(GY$4:GY$183,12*($B306-$B$302)+12))</f>
        <v>0</v>
      </c>
      <c r="GZ306" s="43">
        <f>SUM(INDEX(GZ$4:GZ$183,12*($B306-$B$302)+1):INDEX(GZ$4:GZ$183,12*($B306-$B$302)+12))</f>
        <v>20248619501</v>
      </c>
      <c r="HA306" s="43">
        <f>SUM(INDEX(HA$4:HA$183,12*($B306-$B$302)+1):INDEX(HA$4:HA$183,12*($B306-$B$302)+12))</f>
        <v>15260925</v>
      </c>
      <c r="HB306" s="43">
        <f>SUM(INDEX(HB$4:HB$183,12*($B306-$B$302)+1):INDEX(HB$4:HB$183,12*($B306-$B$302)+12))</f>
        <v>47247500372</v>
      </c>
      <c r="HC306" s="43">
        <f>SUM(INDEX(HC$4:HC$183,12*($B306-$B$302)+1):INDEX(HC$4:HC$183,12*($B306-$B$302)+12))</f>
        <v>0</v>
      </c>
      <c r="HD306" s="43">
        <f>SUM(INDEX(HD$4:HD$183,12*($B306-$B$302)+1):INDEX(HD$4:HD$183,12*($B306-$B$302)+12))</f>
        <v>16139524319</v>
      </c>
      <c r="HE306" s="43">
        <f>SUM(INDEX(HE$4:HE$183,12*($B306-$B$302)+1):INDEX(HE$4:HE$183,12*($B306-$B$302)+12))</f>
        <v>0</v>
      </c>
      <c r="HF306" s="43">
        <f>SUM(INDEX(HF$4:HF$183,12*($B306-$B$302)+1):INDEX(HF$4:HF$183,12*($B306-$B$302)+12))</f>
        <v>0</v>
      </c>
      <c r="HG306" s="43">
        <f>SUM(INDEX(HG$4:HG$183,12*($B306-$B$302)+1):INDEX(HG$4:HG$183,12*($B306-$B$302)+12))</f>
        <v>0</v>
      </c>
      <c r="HH306" s="43">
        <f>SUM(INDEX(HH$4:HH$183,12*($B306-$B$302)+1):INDEX(HH$4:HH$183,12*($B306-$B$302)+12))</f>
        <v>17307559193</v>
      </c>
      <c r="HI306" s="43">
        <f>SUM(INDEX(HI$4:HI$183,12*($B306-$B$302)+1):INDEX(HI$4:HI$183,12*($B306-$B$302)+12))</f>
        <v>2941060308</v>
      </c>
      <c r="HJ306" s="43">
        <f>SUM(INDEX(HJ$4:HJ$183,12*($B306-$B$302)+1):INDEX(HJ$4:HJ$183,12*($B306-$B$302)+12))</f>
        <v>17307559193</v>
      </c>
      <c r="HK306" s="43">
        <f>SUM(INDEX(HK$4:HK$183,12*($B306-$B$302)+1):INDEX(HK$4:HK$183,12*($B306-$B$302)+12))</f>
        <v>2941060308</v>
      </c>
      <c r="HL306" s="43">
        <f>SUM(INDEX(HL$4:HL$183,12*($B306-$B$302)+1):INDEX(HL$4:HL$183,12*($B306-$B$302)+12))</f>
        <v>0</v>
      </c>
      <c r="HM306" s="43">
        <f>SUM(INDEX(HM$4:HM$183,12*($B306-$B$302)+1):INDEX(HM$4:HM$183,12*($B306-$B$302)+12))</f>
        <v>0</v>
      </c>
      <c r="HN306" s="43">
        <f>SUM(INDEX(HN$4:HN$183,12*($B306-$B$302)+1):INDEX(HN$4:HN$183,12*($B306-$B$302)+12))</f>
        <v>0</v>
      </c>
      <c r="HO306" s="43">
        <f>SUM(INDEX(HO$4:HO$183,12*($B306-$B$302)+1):INDEX(HO$4:HO$183,12*($B306-$B$302)+12))</f>
        <v>0</v>
      </c>
      <c r="HP306" s="43">
        <f>SUM(INDEX(HP$4:HP$183,12*($B306-$B$302)+1):INDEX(HP$4:HP$183,12*($B306-$B$302)+12))</f>
        <v>1780600424</v>
      </c>
      <c r="HQ306" s="43">
        <f>SUM(INDEX(HQ$4:HQ$183,12*($B306-$B$302)+1):INDEX(HQ$4:HQ$183,12*($B306-$B$302)+12))</f>
        <v>48048173</v>
      </c>
      <c r="HR306" s="43">
        <f>SUM(INDEX(HR$4:HR$183,12*($B306-$B$302)+1):INDEX(HR$4:HR$183,12*($B306-$B$302)+12))</f>
        <v>69515689</v>
      </c>
      <c r="HS306" s="43">
        <f>SUM(INDEX(HS$4:HS$183,12*($B306-$B$302)+1):INDEX(HS$4:HS$183,12*($B306-$B$302)+12))</f>
        <v>204234341</v>
      </c>
      <c r="HT306" s="43">
        <f>SUM(INDEX(HT$4:HT$183,12*($B306-$B$302)+1):INDEX(HT$4:HT$183,12*($B306-$B$302)+12))</f>
        <v>1458802221</v>
      </c>
      <c r="HU306" s="43">
        <f>SUM(INDEX(HU$4:HU$183,12*($B306-$B$302)+1):INDEX(HU$4:HU$183,12*($B306-$B$302)+12))</f>
        <v>0</v>
      </c>
      <c r="HV306" s="43">
        <f>SUM(INDEX(HV$4:HV$183,12*($B306-$B$302)+1):INDEX(HV$4:HV$183,12*($B306-$B$302)+12))</f>
        <v>0</v>
      </c>
      <c r="HW306" s="43">
        <f>SUM(INDEX(HW$4:HW$183,12*($B306-$B$302)+1):INDEX(HW$4:HW$183,12*($B306-$B$302)+12))</f>
        <v>0</v>
      </c>
      <c r="HX306" s="43">
        <f>SUM(INDEX(HX$4:HX$183,12*($B306-$B$302)+1):INDEX(HX$4:HX$183,12*($B306-$B$302)+12))</f>
        <v>17307559193</v>
      </c>
      <c r="HY306" s="43">
        <f>SUM(INDEX(HY$4:HY$183,12*($B306-$B$302)+1):INDEX(HY$4:HY$183,12*($B306-$B$302)+12))</f>
        <v>2941060308</v>
      </c>
      <c r="HZ306" s="43">
        <f>SUM(INDEX(HZ$4:HZ$183,12*($B306-$B$302)+1):INDEX(HZ$4:HZ$183,12*($B306-$B$302)+12))</f>
        <v>603499095381</v>
      </c>
      <c r="IA306" s="43">
        <f>SUM(INDEX(IA$4:IA$183,12*($B306-$B$302)+1):INDEX(IA$4:IA$183,12*($B306-$B$302)+12))</f>
        <v>568694652812</v>
      </c>
      <c r="IB306" s="43">
        <f>SUM(INDEX(IB$4:IB$183,12*($B306-$B$302)+1):INDEX(IB$4:IB$183,12*($B306-$B$302)+12))</f>
        <v>568694652812</v>
      </c>
      <c r="IC306" s="43">
        <f>SUM(INDEX(IC$4:IC$183,12*($B306-$B$302)+1):INDEX(IC$4:IC$183,12*($B306-$B$302)+12))</f>
        <v>34196164395</v>
      </c>
      <c r="ID306" s="43">
        <f>SUM(INDEX(ID$4:ID$183,12*($B306-$B$302)+1):INDEX(ID$4:ID$183,12*($B306-$B$302)+12))</f>
        <v>32922609358</v>
      </c>
      <c r="IE306" s="43">
        <f>SUM(INDEX(IE$4:IE$183,12*($B306-$B$302)+1):INDEX(IE$4:IE$183,12*($B306-$B$302)+12))</f>
        <v>0</v>
      </c>
      <c r="IF306" s="43">
        <f>SUM(INDEX(IF$4:IF$183,12*($B306-$B$302)+1):INDEX(IF$4:IF$183,12*($B306-$B$302)+12))</f>
        <v>1273555037</v>
      </c>
      <c r="IG306" s="43">
        <f>SUM(INDEX(IG$4:IG$183,12*($B306-$B$302)+1):INDEX(IG$4:IG$183,12*($B306-$B$302)+12))</f>
        <v>447793821642</v>
      </c>
      <c r="IH306" s="43">
        <f>SUM(INDEX(IH$4:IH$183,12*($B306-$B$302)+1):INDEX(IH$4:IH$183,12*($B306-$B$302)+12))</f>
        <v>426497718889</v>
      </c>
      <c r="II306" s="43">
        <f>SUM(INDEX(II$4:II$183,12*($B306-$B$302)+1):INDEX(II$4:II$183,12*($B306-$B$302)+12))</f>
        <v>0</v>
      </c>
      <c r="IJ306" s="43">
        <f>SUM(INDEX(IJ$4:IJ$183,12*($B306-$B$302)+1):INDEX(IJ$4:IJ$183,12*($B306-$B$302)+12))</f>
        <v>21296102753</v>
      </c>
      <c r="IK306" s="43">
        <f>SUM(INDEX(IK$4:IK$183,12*($B306-$B$302)+1):INDEX(IK$4:IK$183,12*($B306-$B$302)+12))</f>
        <v>0</v>
      </c>
      <c r="IL306" s="43">
        <f>SUM(INDEX(IL$4:IL$183,12*($B306-$B$302)+1):INDEX(IL$4:IL$183,12*($B306-$B$302)+12))</f>
        <v>34174948167</v>
      </c>
      <c r="IM306" s="43">
        <f>SUM(INDEX(IM$4:IM$183,12*($B306-$B$302)+1):INDEX(IM$4:IM$183,12*($B306-$B$302)+12))</f>
        <v>18709401894</v>
      </c>
      <c r="IN306" s="43">
        <f>SUM(INDEX(IN$4:IN$183,12*($B306-$B$302)+1):INDEX(IN$4:IN$183,12*($B306-$B$302)+12))</f>
        <v>2234843320</v>
      </c>
      <c r="IO306" s="43">
        <f>SUM(INDEX(IO$4:IO$183,12*($B306-$B$302)+1):INDEX(IO$4:IO$183,12*($B306-$B$302)+12))</f>
        <v>1676132491</v>
      </c>
      <c r="IP306" s="43">
        <f>SUM(INDEX(IP$4:IP$183,12*($B306-$B$302)+1):INDEX(IP$4:IP$183,12*($B306-$B$302)+12))</f>
        <v>30263972356</v>
      </c>
      <c r="IQ306" s="43">
        <f>SUM(INDEX(IQ$4:IQ$183,12*($B306-$B$302)+1):INDEX(IQ$4:IQ$183,12*($B306-$B$302)+12))</f>
        <v>3292336176</v>
      </c>
      <c r="IR306" s="43">
        <f>SUM(INDEX(IR$4:IR$183,12*($B306-$B$302)+1):INDEX(IR$4:IR$183,12*($B306-$B$302)+12))</f>
        <v>1820096406</v>
      </c>
      <c r="IS306" s="43">
        <f>SUM(INDEX(IS$4:IS$183,12*($B306-$B$302)+1):INDEX(IS$4:IS$183,12*($B306-$B$302)+12))</f>
        <v>212065551</v>
      </c>
      <c r="IT306" s="43">
        <f>SUM(INDEX(IT$4:IT$183,12*($B306-$B$302)+1):INDEX(IT$4:IT$183,12*($B306-$B$302)+12))</f>
        <v>159049164</v>
      </c>
      <c r="IU306" s="43">
        <f>SUM(INDEX(IU$4:IU$183,12*($B306-$B$302)+1):INDEX(IU$4:IU$183,12*($B306-$B$302)+12))</f>
        <v>2921221461</v>
      </c>
      <c r="IV306" s="43">
        <f>SUM(INDEX(IV$4:IV$183,12*($B306-$B$302)+1):INDEX(IV$4:IV$183,12*($B306-$B$302)+12))</f>
        <v>2258341695</v>
      </c>
      <c r="IW306" s="43">
        <f>SUM(INDEX(IW$4:IW$183,12*($B306-$B$302)+1):INDEX(IW$4:IW$183,12*($B306-$B$302)+12))</f>
        <v>209145621</v>
      </c>
      <c r="IX306" s="43">
        <f>SUM(INDEX(IX$4:IX$183,12*($B306-$B$302)+1):INDEX(IX$4:IX$183,12*($B306-$B$302)+12))</f>
        <v>8900381885</v>
      </c>
      <c r="IY306" s="43">
        <f>SUM(INDEX(IY$4:IY$183,12*($B306-$B$302)+1):INDEX(IY$4:IY$183,12*($B306-$B$302)+12))</f>
        <v>0</v>
      </c>
      <c r="IZ306" s="43">
        <f>SUM(INDEX(IZ$4:IZ$183,12*($B306-$B$302)+1):INDEX(IZ$4:IZ$183,12*($B306-$B$302)+12))</f>
        <v>850000000</v>
      </c>
      <c r="JA306" s="43">
        <f>SUM(INDEX(JA$4:JA$183,12*($B306-$B$302)+1):INDEX(JA$4:JA$183,12*($B306-$B$302)+12))</f>
        <v>3000000000</v>
      </c>
      <c r="JB306" s="43">
        <f>SUM(INDEX(JB$4:JB$183,12*($B306-$B$302)+1):INDEX(JB$4:JB$183,12*($B306-$B$302)+12))</f>
        <v>7472859025</v>
      </c>
      <c r="JC306" s="43">
        <f>SUM(INDEX(JC$4:JC$183,12*($B306-$B$302)+1):INDEX(JC$4:JC$183,12*($B306-$B$302)+12))</f>
        <v>30000000</v>
      </c>
      <c r="JD306" s="43">
        <f>SUM(INDEX(JD$4:JD$183,12*($B306-$B$302)+1):INDEX(JD$4:JD$183,12*($B306-$B$302)+12))</f>
        <v>545855000</v>
      </c>
      <c r="JE306" s="43">
        <f>SUM(INDEX(JE$4:JE$183,12*($B306-$B$302)+1):INDEX(JE$4:JE$183,12*($B306-$B$302)+12))</f>
        <v>0</v>
      </c>
      <c r="JF306" s="43">
        <f>SUM(INDEX(JF$4:JF$183,12*($B306-$B$302)+1):INDEX(JF$4:JF$183,12*($B306-$B$302)+12))</f>
        <v>0</v>
      </c>
      <c r="JG306" s="43">
        <f>SUM(INDEX(JG$4:JG$183,12*($B306-$B$302)+1):INDEX(JG$4:JG$183,12*($B306-$B$302)+12))</f>
        <v>4769543842</v>
      </c>
      <c r="JH306" s="43">
        <f>SUM(INDEX(JH$4:JH$183,12*($B306-$B$302)+1):INDEX(JH$4:JH$183,12*($B306-$B$302)+12))</f>
        <v>671757064</v>
      </c>
      <c r="JI306" s="43">
        <f>SUM(INDEX(JI$4:JI$183,12*($B306-$B$302)+1):INDEX(JI$4:JI$183,12*($B306-$B$302)+12))</f>
        <v>0</v>
      </c>
      <c r="JJ306" s="43">
        <f>SUM(INDEX(JJ$4:JJ$183,12*($B306-$B$302)+1):INDEX(JJ$4:JJ$183,12*($B306-$B$302)+12))</f>
        <v>0</v>
      </c>
      <c r="JK306" s="43">
        <f>SUM(INDEX(JK$4:JK$183,12*($B306-$B$302)+1):INDEX(JK$4:JK$183,12*($B306-$B$302)+12))</f>
        <v>0</v>
      </c>
      <c r="JL306" s="43">
        <f>SUM(INDEX(JL$4:JL$183,12*($B306-$B$302)+1):INDEX(JL$4:JL$183,12*($B306-$B$302)+12))</f>
        <v>0</v>
      </c>
      <c r="JM306" s="43">
        <f>SUM(INDEX(JM$4:JM$183,12*($B306-$B$302)+1):INDEX(JM$4:JM$183,12*($B306-$B$302)+12))</f>
        <v>0</v>
      </c>
      <c r="JN306" s="43">
        <f>SUM(INDEX(JN$4:JN$183,12*($B306-$B$302)+1):INDEX(JN$4:JN$183,12*($B306-$B$302)+12))</f>
        <v>0</v>
      </c>
      <c r="JO306" s="43">
        <f>SUM(INDEX(JO$4:JO$183,12*($B306-$B$302)+1):INDEX(JO$4:JO$183,12*($B306-$B$302)+12))</f>
        <v>16437967311</v>
      </c>
      <c r="JP306" s="43">
        <f>SUM(INDEX(JP$4:JP$183,12*($B306-$B$302)+1):INDEX(JP$4:JP$183,12*($B306-$B$302)+12))</f>
        <v>12283995021</v>
      </c>
      <c r="JQ306" s="43">
        <f>SUM(INDEX(JQ$4:JQ$183,12*($B306-$B$302)+1):INDEX(JQ$4:JQ$183,12*($B306-$B$302)+12))</f>
        <v>162593001</v>
      </c>
      <c r="JR306" s="43">
        <f>SUM(INDEX(JR$4:JR$183,12*($B306-$B$302)+1):INDEX(JR$4:JR$183,12*($B306-$B$302)+12))</f>
        <v>10529054743</v>
      </c>
      <c r="JS306" s="43">
        <f>SUM(INDEX(JS$4:JS$183,12*($B306-$B$302)+1):INDEX(JS$4:JS$183,12*($B306-$B$302)+12))</f>
        <v>0</v>
      </c>
      <c r="JT306" s="43">
        <f>SUM(INDEX(JT$4:JT$183,12*($B306-$B$302)+1):INDEX(JT$4:JT$183,12*($B306-$B$302)+12))</f>
        <v>0</v>
      </c>
      <c r="JU306" s="43">
        <f>SUM(INDEX(JU$4:JU$183,12*($B306-$B$302)+1):INDEX(JU$4:JU$183,12*($B306-$B$302)+12))</f>
        <v>0</v>
      </c>
      <c r="JV306" s="43">
        <f>SUM(INDEX(JV$4:JV$183,12*($B306-$B$302)+1):INDEX(JV$4:JV$183,12*($B306-$B$302)+12))</f>
        <v>487779886</v>
      </c>
      <c r="JW306" s="43">
        <f>SUM(INDEX(JW$4:JW$183,12*($B306-$B$302)+1):INDEX(JW$4:JW$183,12*($B306-$B$302)+12))</f>
        <v>0</v>
      </c>
      <c r="JX306" s="43">
        <f>SUM(INDEX(JX$4:JX$183,12*($B306-$B$302)+1):INDEX(JX$4:JX$183,12*($B306-$B$302)+12))</f>
        <v>355407683</v>
      </c>
      <c r="JY306" s="43">
        <f>SUM(INDEX(JY$4:JY$183,12*($B306-$B$302)+1):INDEX(JY$4:JY$183,12*($B306-$B$302)+12))</f>
        <v>0</v>
      </c>
      <c r="JZ306" s="43">
        <f>SUM(INDEX(JZ$4:JZ$183,12*($B306-$B$302)+1):INDEX(JZ$4:JZ$183,12*($B306-$B$302)+12))</f>
        <v>0</v>
      </c>
      <c r="KA306" s="43">
        <f>SUM(INDEX(KA$4:KA$183,12*($B306-$B$302)+1):INDEX(KA$4:KA$183,12*($B306-$B$302)+12))</f>
        <v>0</v>
      </c>
      <c r="KB306" s="43">
        <f>SUM(INDEX(KB$4:KB$183,12*($B306-$B$302)+1):INDEX(KB$4:KB$183,12*($B306-$B$302)+12))</f>
        <v>0</v>
      </c>
      <c r="KC306" s="43">
        <f>SUM(INDEX(KC$4:KC$183,12*($B306-$B$302)+1):INDEX(KC$4:KC$183,12*($B306-$B$302)+12))</f>
        <v>0</v>
      </c>
      <c r="KD306" s="43">
        <f>SUM(INDEX(KD$4:KD$183,12*($B306-$B$302)+1):INDEX(KD$4:KD$183,12*($B306-$B$302)+12))</f>
        <v>0</v>
      </c>
      <c r="KE306" s="43">
        <f>SUM(INDEX(KE$4:KE$183,12*($B306-$B$302)+1):INDEX(KE$4:KE$183,12*($B306-$B$302)+12))</f>
        <v>0</v>
      </c>
      <c r="KF306" s="43">
        <f>SUM(INDEX(KF$4:KF$183,12*($B306-$B$302)+1):INDEX(KF$4:KF$183,12*($B306-$B$302)+12))</f>
        <v>0</v>
      </c>
      <c r="KG306" s="43">
        <f>SUM(INDEX(KG$4:KG$183,12*($B306-$B$302)+1):INDEX(KG$4:KG$183,12*($B306-$B$302)+12))</f>
        <v>714008435</v>
      </c>
      <c r="KH306" s="43">
        <f>SUM(INDEX(KH$4:KH$183,12*($B306-$B$302)+1):INDEX(KH$4:KH$183,12*($B306-$B$302)+12))</f>
        <v>35151273</v>
      </c>
      <c r="KI306" s="43">
        <f>SUM(INDEX(KI$4:KI$183,12*($B306-$B$302)+1):INDEX(KI$4:KI$183,12*($B306-$B$302)+12))</f>
        <v>0</v>
      </c>
      <c r="KJ306" s="43">
        <f>SUM(INDEX(KJ$4:KJ$183,12*($B306-$B$302)+1):INDEX(KJ$4:KJ$183,12*($B306-$B$302)+12))</f>
        <v>0</v>
      </c>
      <c r="KK306" s="43">
        <f>SUM(INDEX(KK$4:KK$183,12*($B306-$B$302)+1):INDEX(KK$4:KK$183,12*($B306-$B$302)+12))</f>
        <v>0</v>
      </c>
      <c r="KL306" s="43">
        <f>SUM(INDEX(KL$4:KL$183,12*($B306-$B$302)+1):INDEX(KL$4:KL$183,12*($B306-$B$302)+12))</f>
        <v>0</v>
      </c>
      <c r="KM306" s="43">
        <f>SUM(INDEX(KM$4:KM$183,12*($B306-$B$302)+1):INDEX(KM$4:KM$183,12*($B306-$B$302)+12))</f>
        <v>22520447548</v>
      </c>
      <c r="KN306" s="43">
        <f>SUM(INDEX(KN$4:KN$183,12*($B306-$B$302)+1):INDEX(KN$4:KN$183,12*($B306-$B$302)+12))</f>
        <v>11970127527</v>
      </c>
      <c r="KO306" s="43">
        <f>SUM(INDEX(KO$4:KO$183,12*($B306-$B$302)+1):INDEX(KO$4:KO$183,12*($B306-$B$302)+12))</f>
        <v>325168544</v>
      </c>
      <c r="KP306" s="43">
        <f>SUM(INDEX(KP$4:KP$183,12*($B306-$B$302)+1):INDEX(KP$4:KP$183,12*($B306-$B$302)+12))</f>
        <v>290561770</v>
      </c>
      <c r="KQ306" s="43">
        <f>SUM(INDEX(KQ$4:KQ$183,12*($B306-$B$302)+1):INDEX(KQ$4:KQ$183,12*($B306-$B$302)+12))</f>
        <v>59484356</v>
      </c>
      <c r="KR306" s="43">
        <f>SUM(INDEX(KR$4:KR$183,12*($B306-$B$302)+1):INDEX(KR$4:KR$183,12*($B306-$B$302)+12))</f>
        <v>0</v>
      </c>
      <c r="KS306" s="43">
        <f>SUM(INDEX(KS$4:KS$183,12*($B306-$B$302)+1):INDEX(KS$4:KS$183,12*($B306-$B$302)+12))</f>
        <v>28082044</v>
      </c>
      <c r="KT306" s="43">
        <f>SUM(INDEX(KT$4:KT$183,12*($B306-$B$302)+1):INDEX(KT$4:KT$183,12*($B306-$B$302)+12))</f>
        <v>37858192</v>
      </c>
      <c r="KU306" s="43">
        <f>SUM(INDEX(KU$4:KU$183,12*($B306-$B$302)+1):INDEX(KU$4:KU$183,12*($B306-$B$302)+12))</f>
        <v>0</v>
      </c>
      <c r="KV306" s="43">
        <f>SUM(INDEX(KV$4:KV$183,12*($B306-$B$302)+1):INDEX(KV$4:KV$183,12*($B306-$B$302)+12))</f>
        <v>629601408</v>
      </c>
      <c r="KW306" s="43">
        <f>SUM(INDEX(KW$4:KW$183,12*($B306-$B$302)+1):INDEX(KW$4:KW$183,12*($B306-$B$302)+12))</f>
        <v>0</v>
      </c>
      <c r="KX306" s="43">
        <f>SUM(INDEX(KX$4:KX$183,12*($B306-$B$302)+1):INDEX(KX$4:KX$183,12*($B306-$B$302)+12))</f>
        <v>8988254</v>
      </c>
      <c r="KY306" s="43">
        <f>SUM(INDEX(KY$4:KY$183,12*($B306-$B$302)+1):INDEX(KY$4:KY$183,12*($B306-$B$302)+12))</f>
        <v>27899868</v>
      </c>
      <c r="KZ306" s="43">
        <f>SUM(INDEX(KZ$4:KZ$183,12*($B306-$B$302)+1):INDEX(KZ$4:KZ$183,12*($B306-$B$302)+12))</f>
        <v>28153156</v>
      </c>
      <c r="LA306" s="43">
        <f>SUM(INDEX(LA$4:LA$183,12*($B306-$B$302)+1):INDEX(LA$4:LA$183,12*($B306-$B$302)+12))</f>
        <v>112401396</v>
      </c>
      <c r="LB306" s="43">
        <f>SUM(INDEX(LB$4:LB$183,12*($B306-$B$302)+1):INDEX(LB$4:LB$183,12*($B306-$B$302)+12))</f>
        <v>20976843</v>
      </c>
      <c r="LC306" s="43">
        <f>SUM(INDEX(LC$4:LC$183,12*($B306-$B$302)+1):INDEX(LC$4:LC$183,12*($B306-$B$302)+12))</f>
        <v>42735474</v>
      </c>
      <c r="LD306" s="43">
        <f>SUM(INDEX(LD$4:LD$183,12*($B306-$B$302)+1):INDEX(LD$4:LD$183,12*($B306-$B$302)+12))</f>
        <v>8704945987</v>
      </c>
      <c r="LE306" s="43">
        <f>SUM(INDEX(LE$4:LE$183,12*($B306-$B$302)+1):INDEX(LE$4:LE$183,12*($B306-$B$302)+12))</f>
        <v>2478912</v>
      </c>
      <c r="LF306" s="43">
        <f>SUM(INDEX(LF$4:LF$183,12*($B306-$B$302)+1):INDEX(LF$4:LF$183,12*($B306-$B$302)+12))</f>
        <v>7361364</v>
      </c>
      <c r="LG306" s="43">
        <f>SUM(INDEX(LG$4:LG$183,12*($B306-$B$302)+1):INDEX(LG$4:LG$183,12*($B306-$B$302)+12))</f>
        <v>19438444</v>
      </c>
      <c r="LH306" s="43">
        <f>SUM(INDEX(LH$4:LH$183,12*($B306-$B$302)+1):INDEX(LH$4:LH$183,12*($B306-$B$302)+12))</f>
        <v>58702861</v>
      </c>
      <c r="LI306" s="43">
        <f>SUM(INDEX(LI$4:LI$183,12*($B306-$B$302)+1):INDEX(LI$4:LI$183,12*($B306-$B$302)+12))</f>
        <v>122519088</v>
      </c>
      <c r="LJ306" s="43">
        <f>SUM(INDEX(LJ$4:LJ$183,12*($B306-$B$302)+1):INDEX(LJ$4:LJ$183,12*($B306-$B$302)+12))</f>
        <v>0</v>
      </c>
      <c r="LK306" s="43">
        <f>SUM(INDEX(LK$4:LK$183,12*($B306-$B$302)+1):INDEX(LK$4:LK$183,12*($B306-$B$302)+12))</f>
        <v>0</v>
      </c>
      <c r="LL306" s="43">
        <f>SUM(INDEX(LL$4:LL$183,12*($B306-$B$302)+1):INDEX(LL$4:LL$183,12*($B306-$B$302)+12))</f>
        <v>10880348</v>
      </c>
      <c r="LM306" s="43">
        <f>SUM(INDEX(LM$4:LM$183,12*($B306-$B$302)+1):INDEX(LM$4:LM$183,12*($B306-$B$302)+12))</f>
        <v>12081712</v>
      </c>
      <c r="LN306" s="43">
        <f>SUM(INDEX(LN$4:LN$183,12*($B306-$B$302)+1):INDEX(LN$4:LN$183,12*($B306-$B$302)+12))</f>
        <v>0</v>
      </c>
      <c r="LO306" s="43">
        <f>SUM(INDEX(LO$4:LO$183,12*($B306-$B$302)+1):INDEX(LO$4:LO$183,12*($B306-$B$302)+12))</f>
        <v>0</v>
      </c>
      <c r="LP306" s="43">
        <f>SUM(INDEX(LP$4:LP$183,12*($B306-$B$302)+1):INDEX(LP$4:LP$183,12*($B306-$B$302)+12))</f>
        <v>0</v>
      </c>
      <c r="LQ306" s="43">
        <f>SUM(INDEX(LQ$4:LQ$183,12*($B306-$B$302)+1):INDEX(LQ$4:LQ$183,12*($B306-$B$302)+12))</f>
        <v>0</v>
      </c>
      <c r="LR306" s="43">
        <f>SUM(INDEX(LR$4:LR$183,12*($B306-$B$302)+1):INDEX(LR$4:LR$183,12*($B306-$B$302)+12))</f>
        <v>0</v>
      </c>
      <c r="LS306" s="43">
        <f>SUM(INDEX(LS$4:LS$183,12*($B306-$B$302)+1):INDEX(LS$4:LS$183,12*($B306-$B$302)+12))</f>
        <v>0</v>
      </c>
      <c r="LT306" s="43">
        <f>SUM(INDEX(LT$4:LT$183,12*($B306-$B$302)+1):INDEX(LT$4:LT$183,12*($B306-$B$302)+12))</f>
        <v>0</v>
      </c>
      <c r="LU306" s="43">
        <f>SUM(INDEX(LU$4:LU$183,12*($B306-$B$302)+1):INDEX(LU$4:LU$183,12*($B306-$B$302)+12))</f>
        <v>0</v>
      </c>
      <c r="LV306" s="43">
        <f>SUM(INDEX(LV$4:LV$183,12*($B306-$B$302)+1):INDEX(LV$4:LV$183,12*($B306-$B$302)+12))</f>
        <v>0</v>
      </c>
      <c r="LW306" s="43">
        <f>SUM(INDEX(LW$4:LW$183,12*($B306-$B$302)+1):INDEX(LW$4:LW$183,12*($B306-$B$302)+12))</f>
        <v>0</v>
      </c>
      <c r="LX306" s="43">
        <f>SUM(INDEX(LX$4:LX$183,12*($B306-$B$302)+1):INDEX(LX$4:LX$183,12*($B306-$B$302)+12))</f>
        <v>0</v>
      </c>
      <c r="LY306" s="43">
        <f>SUM(INDEX(LY$4:LY$183,12*($B306-$B$302)+1):INDEX(LY$4:LY$183,12*($B306-$B$302)+12))</f>
        <v>0</v>
      </c>
      <c r="LZ306" s="43">
        <f>SUM(INDEX(LZ$4:LZ$183,12*($B306-$B$302)+1):INDEX(LZ$4:LZ$183,12*($B306-$B$302)+12))</f>
        <v>0</v>
      </c>
      <c r="MA306" s="43">
        <f>SUM(INDEX(MA$4:MA$183,12*($B306-$B$302)+1):INDEX(MA$4:MA$183,12*($B306-$B$302)+12))</f>
        <v>0</v>
      </c>
      <c r="MB306" s="43">
        <f>SUM(INDEX(MB$4:MB$183,12*($B306-$B$302)+1):INDEX(MB$4:MB$183,12*($B306-$B$302)+12))</f>
        <v>0</v>
      </c>
      <c r="MC306" s="43">
        <f>SUM(INDEX(MC$4:MC$183,12*($B306-$B$302)+1):INDEX(MC$4:MC$183,12*($B306-$B$302)+12))</f>
        <v>0</v>
      </c>
      <c r="MD306" s="43">
        <f>SUM(INDEX(MD$4:MD$183,12*($B306-$B$302)+1):INDEX(MD$4:MD$183,12*($B306-$B$302)+12))</f>
        <v>0</v>
      </c>
      <c r="ME306" s="43">
        <f>SUM(INDEX(ME$4:ME$183,12*($B306-$B$302)+1):INDEX(ME$4:ME$183,12*($B306-$B$302)+12))</f>
        <v>0</v>
      </c>
      <c r="MF306" s="43">
        <f>SUM(INDEX(MF$4:MF$183,12*($B306-$B$302)+1):INDEX(MF$4:MF$183,12*($B306-$B$302)+12))</f>
        <v>0</v>
      </c>
      <c r="MG306" s="43">
        <f>SUM(INDEX(MG$4:MG$183,12*($B306-$B$302)+1):INDEX(MG$4:MG$183,12*($B306-$B$302)+12))</f>
        <v>0</v>
      </c>
      <c r="MH306" s="43">
        <f>SUM(INDEX(MH$4:MH$183,12*($B306-$B$302)+1):INDEX(MH$4:MH$183,12*($B306-$B$302)+12))</f>
        <v>0</v>
      </c>
      <c r="MI306" s="43">
        <f>SUM(INDEX(MI$4:MI$183,12*($B306-$B$302)+1):INDEX(MI$4:MI$183,12*($B306-$B$302)+12))</f>
        <v>0</v>
      </c>
      <c r="MJ306" s="43">
        <f>SUM(INDEX(MJ$4:MJ$183,12*($B306-$B$302)+1):INDEX(MJ$4:MJ$183,12*($B306-$B$302)+12))</f>
        <v>0</v>
      </c>
      <c r="MK306" s="43">
        <f>SUM(INDEX(MK$4:MK$183,12*($B306-$B$302)+1):INDEX(MK$4:MK$183,12*($B306-$B$302)+12))</f>
        <v>0</v>
      </c>
      <c r="ML306" s="43">
        <f>SUM(INDEX(ML$4:ML$183,12*($B306-$B$302)+1):INDEX(ML$4:ML$183,12*($B306-$B$302)+12))</f>
        <v>0</v>
      </c>
      <c r="MM306" s="43">
        <f>SUM(INDEX(MM$4:MM$183,12*($B306-$B$302)+1):INDEX(MM$4:MM$183,12*($B306-$B$302)+12))</f>
        <v>0</v>
      </c>
      <c r="MN306" s="43">
        <f>SUM(INDEX(MN$4:MN$183,12*($B306-$B$302)+1):INDEX(MN$4:MN$183,12*($B306-$B$302)+12))</f>
        <v>0</v>
      </c>
      <c r="MO306" s="43">
        <f>SUM(INDEX(MO$4:MO$183,12*($B306-$B$302)+1):INDEX(MO$4:MO$183,12*($B306-$B$302)+12))</f>
        <v>0</v>
      </c>
      <c r="MP306" s="43">
        <f>SUM(INDEX(MP$4:MP$183,12*($B306-$B$302)+1):INDEX(MP$4:MP$183,12*($B306-$B$302)+12))</f>
        <v>0</v>
      </c>
      <c r="MQ306" s="43">
        <f>SUM(INDEX(MQ$4:MQ$183,12*($B306-$B$302)+1):INDEX(MQ$4:MQ$183,12*($B306-$B$302)+12))</f>
        <v>469869731</v>
      </c>
      <c r="MR306" s="43">
        <f>SUM(INDEX(MR$4:MR$183,12*($B306-$B$302)+1):INDEX(MR$4:MR$183,12*($B306-$B$302)+12))</f>
        <v>1072510</v>
      </c>
      <c r="MS306" s="43">
        <f>SUM(INDEX(MS$4:MS$183,12*($B306-$B$302)+1):INDEX(MS$4:MS$183,12*($B306-$B$302)+12))</f>
        <v>190421978148</v>
      </c>
      <c r="MT306" s="43">
        <f>SUM(INDEX(MT$4:MT$183,12*($B306-$B$302)+1):INDEX(MT$4:MT$183,12*($B306-$B$302)+12))</f>
        <v>176374573437</v>
      </c>
      <c r="MU306" s="43">
        <f>SUM(INDEX(MU$4:MU$183,12*($B306-$B$302)+1):INDEX(MU$4:MU$183,12*($B306-$B$302)+12))</f>
        <v>0</v>
      </c>
      <c r="MV306" s="43">
        <f>SUM(INDEX(MV$4:MV$183,12*($B306-$B$302)+1):INDEX(MV$4:MV$183,12*($B306-$B$302)+12))</f>
        <v>10033051444</v>
      </c>
      <c r="MW306" s="43">
        <f>SUM(INDEX(MW$4:MW$183,12*($B306-$B$302)+1):INDEX(MW$4:MW$183,12*($B306-$B$302)+12))</f>
        <v>0</v>
      </c>
      <c r="MX306" s="43">
        <f>SUM(INDEX(MX$4:MX$183,12*($B306-$B$302)+1):INDEX(MX$4:MX$183,12*($B306-$B$302)+12))</f>
        <v>0</v>
      </c>
      <c r="MY306" s="43">
        <f>SUM(INDEX(MY$4:MY$183,12*($B306-$B$302)+1):INDEX(MY$4:MY$183,12*($B306-$B$302)+12))</f>
        <v>0</v>
      </c>
      <c r="MZ306" s="43">
        <f>SUM(INDEX(MZ$4:MZ$183,12*($B306-$B$302)+1):INDEX(MZ$4:MZ$183,12*($B306-$B$302)+12))</f>
        <v>124062025253</v>
      </c>
      <c r="NA306" s="43">
        <f>SUM(INDEX(NA$4:NA$183,12*($B306-$B$302)+1):INDEX(NA$4:NA$183,12*($B306-$B$302)+12))</f>
        <v>0</v>
      </c>
      <c r="NB306" s="43">
        <f>SUM(INDEX(NB$4:NB$183,12*($B306-$B$302)+1):INDEX(NB$4:NB$183,12*($B306-$B$302)+12))</f>
        <v>0</v>
      </c>
      <c r="NC306" s="43">
        <f>SUM(INDEX(NC$4:NC$183,12*($B306-$B$302)+1):INDEX(NC$4:NC$183,12*($B306-$B$302)+12))</f>
        <v>0</v>
      </c>
      <c r="ND306" s="43">
        <f>SUM(INDEX(ND$4:ND$183,12*($B306-$B$302)+1):INDEX(ND$4:ND$183,12*($B306-$B$302)+12))</f>
        <v>0</v>
      </c>
      <c r="NE306" s="43">
        <f>SUM(INDEX(NE$4:NE$183,12*($B306-$B$302)+1):INDEX(NE$4:NE$183,12*($B306-$B$302)+12))</f>
        <v>0</v>
      </c>
      <c r="NF306" s="43">
        <f>SUM(INDEX(NF$4:NF$183,12*($B306-$B$302)+1):INDEX(NF$4:NF$183,12*($B306-$B$302)+12))</f>
        <v>0</v>
      </c>
      <c r="NG306" s="43">
        <f>SUM(INDEX(NG$4:NG$183,12*($B306-$B$302)+1):INDEX(NG$4:NG$183,12*($B306-$B$302)+12))</f>
        <v>9871263151</v>
      </c>
      <c r="NH306" s="43">
        <f>SUM(INDEX(NH$4:NH$183,12*($B306-$B$302)+1):INDEX(NH$4:NH$183,12*($B306-$B$302)+12))</f>
        <v>13174832730</v>
      </c>
      <c r="NI306" s="43">
        <f>SUM(INDEX(NI$4:NI$183,12*($B306-$B$302)+1):INDEX(NI$4:NI$183,12*($B306-$B$302)+12))</f>
        <v>0</v>
      </c>
      <c r="NJ306" s="43">
        <f>SUM(INDEX(NJ$4:NJ$183,12*($B306-$B$302)+1):INDEX(NJ$4:NJ$183,12*($B306-$B$302)+12))</f>
        <v>0</v>
      </c>
      <c r="NK306" s="43">
        <f>SUM(INDEX(NK$4:NK$183,12*($B306-$B$302)+1):INDEX(NK$4:NK$183,12*($B306-$B$302)+12))</f>
        <v>0</v>
      </c>
      <c r="NL306" s="43">
        <f>SUM(INDEX(NL$4:NL$183,12*($B306-$B$302)+1):INDEX(NL$4:NL$183,12*($B306-$B$302)+12))</f>
        <v>0</v>
      </c>
      <c r="NM306" s="43">
        <f>SUM(INDEX(NM$4:NM$183,12*($B306-$B$302)+1):INDEX(NM$4:NM$183,12*($B306-$B$302)+12))</f>
        <v>0</v>
      </c>
      <c r="NN306" s="43">
        <f>SUM(INDEX(NN$4:NN$183,12*($B306-$B$302)+1):INDEX(NN$4:NN$183,12*($B306-$B$302)+12))</f>
        <v>0</v>
      </c>
      <c r="NO306" s="43">
        <f>SUM(INDEX(NO$4:NO$183,12*($B306-$B$302)+1):INDEX(NO$4:NO$183,12*($B306-$B$302)+12))</f>
        <v>0</v>
      </c>
      <c r="NP306" s="43">
        <f>SUM(INDEX(NP$4:NP$183,12*($B306-$B$302)+1):INDEX(NP$4:NP$183,12*($B306-$B$302)+12))</f>
        <v>0</v>
      </c>
      <c r="NQ306" s="43">
        <f>SUM(INDEX(NQ$4:NQ$183,12*($B306-$B$302)+1):INDEX(NQ$4:NQ$183,12*($B306-$B$302)+12))</f>
        <v>0</v>
      </c>
      <c r="NR306" s="43">
        <f>SUM(INDEX(NR$4:NR$183,12*($B306-$B$302)+1):INDEX(NR$4:NR$183,12*($B306-$B$302)+12))</f>
        <v>0</v>
      </c>
      <c r="NS306" s="43">
        <f>SUM(INDEX(NS$4:NS$183,12*($B306-$B$302)+1):INDEX(NS$4:NS$183,12*($B306-$B$302)+12))</f>
        <v>0</v>
      </c>
      <c r="NT306" s="43">
        <f>SUM(INDEX(NT$4:NT$183,12*($B306-$B$302)+1):INDEX(NT$4:NT$183,12*($B306-$B$302)+12))</f>
        <v>0</v>
      </c>
      <c r="NU306" s="43">
        <f>SUM(INDEX(NU$4:NU$183,12*($B306-$B$302)+1):INDEX(NU$4:NU$183,12*($B306-$B$302)+12))</f>
        <v>18597037244</v>
      </c>
      <c r="NV306" s="43">
        <f>SUM(INDEX(NV$4:NV$183,12*($B306-$B$302)+1):INDEX(NV$4:NV$183,12*($B306-$B$302)+12))</f>
        <v>0</v>
      </c>
      <c r="NW306" s="43">
        <f>SUM(INDEX(NW$4:NW$183,12*($B306-$B$302)+1):INDEX(NW$4:NW$183,12*($B306-$B$302)+12))</f>
        <v>0</v>
      </c>
      <c r="NX306" s="43">
        <f>SUM(INDEX(NX$4:NX$183,12*($B306-$B$302)+1):INDEX(NX$4:NX$183,12*($B306-$B$302)+12))</f>
        <v>636363615</v>
      </c>
      <c r="NY306" s="43">
        <f>SUM(INDEX(NY$4:NY$183,12*($B306-$B$302)+1):INDEX(NY$4:NY$183,12*($B306-$B$302)+12))</f>
        <v>0</v>
      </c>
      <c r="NZ306" s="43">
        <f>SUM(INDEX(NZ$4:NZ$183,12*($B306-$B$302)+1):INDEX(NZ$4:NZ$183,12*($B306-$B$302)+12))</f>
        <v>0</v>
      </c>
      <c r="OA306" s="43">
        <f>SUM(INDEX(OA$4:OA$183,12*($B306-$B$302)+1):INDEX(OA$4:OA$183,12*($B306-$B$302)+12))</f>
        <v>1705372065</v>
      </c>
      <c r="OB306" s="43">
        <f>SUM(INDEX(OB$4:OB$183,12*($B306-$B$302)+1):INDEX(OB$4:OB$183,12*($B306-$B$302)+12))</f>
        <v>0</v>
      </c>
      <c r="OC306" s="43">
        <f>SUM(INDEX(OC$4:OC$183,12*($B306-$B$302)+1):INDEX(OC$4:OC$183,12*($B306-$B$302)+12))</f>
        <v>0</v>
      </c>
      <c r="OD306" s="43">
        <f>SUM(INDEX(OD$4:OD$183,12*($B306-$B$302)+1):INDEX(OD$4:OD$183,12*($B306-$B$302)+12))</f>
        <v>0</v>
      </c>
      <c r="OE306" s="43">
        <f>SUM(INDEX(OE$4:OE$183,12*($B306-$B$302)+1):INDEX(OE$4:OE$183,12*($B306-$B$302)+12))</f>
        <v>0</v>
      </c>
      <c r="OF306" s="43">
        <f>SUM(INDEX(OF$4:OF$183,12*($B306-$B$302)+1):INDEX(OF$4:OF$183,12*($B306-$B$302)+12))</f>
        <v>0</v>
      </c>
      <c r="OG306" s="43">
        <f>SUM(INDEX(OG$4:OG$183,12*($B306-$B$302)+1):INDEX(OG$4:OG$183,12*($B306-$B$302)+12))</f>
        <v>0</v>
      </c>
      <c r="OH306" s="43">
        <f>SUM(INDEX(OH$4:OH$183,12*($B306-$B$302)+1):INDEX(OH$4:OH$183,12*($B306-$B$302)+12))</f>
        <v>0</v>
      </c>
      <c r="OI306" s="43">
        <f>SUM(INDEX(OI$4:OI$183,12*($B306-$B$302)+1):INDEX(OI$4:OI$183,12*($B306-$B$302)+12))</f>
        <v>0</v>
      </c>
      <c r="OJ306" s="43">
        <f>SUM(INDEX(OJ$4:OJ$183,12*($B306-$B$302)+1):INDEX(OJ$4:OJ$183,12*($B306-$B$302)+12))</f>
        <v>0</v>
      </c>
      <c r="OK306" s="43">
        <f>SUM(INDEX(OK$4:OK$183,12*($B306-$B$302)+1):INDEX(OK$4:OK$183,12*($B306-$B$302)+12))</f>
        <v>0</v>
      </c>
      <c r="OL306" s="43">
        <f>SUM(INDEX(OL$4:OL$183,12*($B306-$B$302)+1):INDEX(OL$4:OL$183,12*($B306-$B$302)+12))</f>
        <v>0</v>
      </c>
      <c r="OM306" s="43">
        <f>SUM(INDEX(OM$4:OM$183,12*($B306-$B$302)+1):INDEX(OM$4:OM$183,12*($B306-$B$302)+12))</f>
        <v>0</v>
      </c>
      <c r="ON306" s="43">
        <f>SUM(INDEX(ON$4:ON$183,12*($B306-$B$302)+1):INDEX(ON$4:ON$183,12*($B306-$B$302)+12))</f>
        <v>0</v>
      </c>
      <c r="OO306" s="43">
        <f>SUM(INDEX(OO$4:OO$183,12*($B306-$B$302)+1):INDEX(OO$4:OO$183,12*($B306-$B$302)+12))</f>
        <v>0</v>
      </c>
      <c r="OP306" s="43">
        <f>SUM(INDEX(OP$4:OP$183,12*($B306-$B$302)+1):INDEX(OP$4:OP$183,12*($B306-$B$302)+12))</f>
        <v>1705372065</v>
      </c>
      <c r="OQ306" s="43">
        <f>SUM(INDEX(OQ$4:OQ$183,12*($B306-$B$302)+1):INDEX(OQ$4:OQ$183,12*($B306-$B$302)+12))</f>
        <v>0</v>
      </c>
      <c r="OR306" s="43">
        <f>SUM(INDEX(OR$4:OR$183,12*($B306-$B$302)+1):INDEX(OR$4:OR$183,12*($B306-$B$302)+12))</f>
        <v>0</v>
      </c>
      <c r="OS306" s="43">
        <f>SUM(INDEX(OS$4:OS$183,12*($B306-$B$302)+1):INDEX(OS$4:OS$183,12*($B306-$B$302)+12))</f>
        <v>12342032646</v>
      </c>
      <c r="OT306" s="43">
        <f>SUM(INDEX(OT$4:OT$183,12*($B306-$B$302)+1):INDEX(OT$4:OT$183,12*($B306-$B$302)+12))</f>
        <v>0</v>
      </c>
      <c r="OU306" s="43">
        <f>SUM(INDEX(OU$4:OU$183,12*($B306-$B$302)+1):INDEX(OU$4:OU$183,12*($B306-$B$302)+12))</f>
        <v>11555288518</v>
      </c>
      <c r="OV306" s="43">
        <f>SUM(INDEX(OV$4:OV$183,12*($B306-$B$302)+1):INDEX(OV$4:OV$183,12*($B306-$B$302)+12))</f>
        <v>0</v>
      </c>
      <c r="OW306" s="43">
        <f>SUM(INDEX(OW$4:OW$183,12*($B306-$B$302)+1):INDEX(OW$4:OW$183,12*($B306-$B$302)+12))</f>
        <v>0</v>
      </c>
      <c r="OX306" s="43">
        <f>SUM(INDEX(OX$4:OX$183,12*($B306-$B$302)+1):INDEX(OX$4:OX$183,12*($B306-$B$302)+12))</f>
        <v>62444400</v>
      </c>
      <c r="OY306" s="43">
        <f>SUM(INDEX(OY$4:OY$183,12*($B306-$B$302)+1):INDEX(OY$4:OY$183,12*($B306-$B$302)+12))</f>
        <v>0</v>
      </c>
      <c r="OZ306" s="43">
        <f>SUM(INDEX(OZ$4:OZ$183,12*($B306-$B$302)+1):INDEX(OZ$4:OZ$183,12*($B306-$B$302)+12))</f>
        <v>0</v>
      </c>
      <c r="PA306" s="43">
        <f>SUM(INDEX(PA$4:PA$183,12*($B306-$B$302)+1):INDEX(PA$4:PA$183,12*($B306-$B$302)+12))</f>
        <v>0</v>
      </c>
      <c r="PB306" s="43">
        <f>SUM(INDEX(PB$4:PB$183,12*($B306-$B$302)+1):INDEX(PB$4:PB$183,12*($B306-$B$302)+12))</f>
        <v>0</v>
      </c>
      <c r="PC306" s="43">
        <f>SUM(INDEX(PC$4:PC$183,12*($B306-$B$302)+1):INDEX(PC$4:PC$183,12*($B306-$B$302)+12))</f>
        <v>0</v>
      </c>
      <c r="PD306" s="43">
        <f>SUM(INDEX(PD$4:PD$183,12*($B306-$B$302)+1):INDEX(PD$4:PD$183,12*($B306-$B$302)+12))</f>
        <v>0</v>
      </c>
      <c r="PE306" s="43">
        <f>SUM(INDEX(PE$4:PE$183,12*($B306-$B$302)+1):INDEX(PE$4:PE$183,12*($B306-$B$302)+12))</f>
        <v>0</v>
      </c>
      <c r="PF306" s="43">
        <f>SUM(INDEX(PF$4:PF$183,12*($B306-$B$302)+1):INDEX(PF$4:PF$183,12*($B306-$B$302)+12))</f>
        <v>0</v>
      </c>
      <c r="PG306" s="43">
        <f>SUM(INDEX(PG$4:PG$183,12*($B306-$B$302)+1):INDEX(PG$4:PG$183,12*($B306-$B$302)+12))</f>
        <v>0</v>
      </c>
      <c r="PH306" s="43">
        <f>SUM(INDEX(PH$4:PH$183,12*($B306-$B$302)+1):INDEX(PH$4:PH$183,12*($B306-$B$302)+12))</f>
        <v>0</v>
      </c>
      <c r="PI306" s="43">
        <f>SUM(INDEX(PI$4:PI$183,12*($B306-$B$302)+1):INDEX(PI$4:PI$183,12*($B306-$B$302)+12))</f>
        <v>0</v>
      </c>
      <c r="PJ306" s="43">
        <f>SUM(INDEX(PJ$4:PJ$183,12*($B306-$B$302)+1):INDEX(PJ$4:PJ$183,12*($B306-$B$302)+12))</f>
        <v>0</v>
      </c>
      <c r="PK306" s="43">
        <f>SUM(INDEX(PK$4:PK$183,12*($B306-$B$302)+1):INDEX(PK$4:PK$183,12*($B306-$B$302)+12))</f>
        <v>0</v>
      </c>
      <c r="PL306" s="43">
        <f>SUM(INDEX(PL$4:PL$183,12*($B306-$B$302)+1):INDEX(PL$4:PL$183,12*($B306-$B$302)+12))</f>
        <v>0</v>
      </c>
      <c r="PM306" s="43">
        <f>SUM(INDEX(PM$4:PM$183,12*($B306-$B$302)+1):INDEX(PM$4:PM$183,12*($B306-$B$302)+12))</f>
        <v>724299728</v>
      </c>
      <c r="PN306" s="43">
        <f>SUM(INDEX(PN$4:PN$183,12*($B306-$B$302)+1):INDEX(PN$4:PN$183,12*($B306-$B$302)+12))</f>
        <v>724299728</v>
      </c>
      <c r="PO306" s="43">
        <f>SUM(INDEX(PO$4:PO$183,12*($B306-$B$302)+1):INDEX(PO$4:PO$183,12*($B306-$B$302)+12))</f>
        <v>0</v>
      </c>
      <c r="PP306" s="43">
        <f>SUM(INDEX(PP$4:PP$183,12*($B306-$B$302)+1):INDEX(PP$4:PP$183,12*($B306-$B$302)+12))</f>
        <v>0</v>
      </c>
      <c r="PQ306" s="43">
        <f>SUM(INDEX(PQ$4:PQ$183,12*($B306-$B$302)+1):INDEX(PQ$4:PQ$183,12*($B306-$B$302)+12))</f>
        <v>0</v>
      </c>
      <c r="PR306" s="43">
        <f>SUM(INDEX(PR$4:PR$183,12*($B306-$B$302)+1):INDEX(PR$4:PR$183,12*($B306-$B$302)+12))</f>
        <v>0</v>
      </c>
      <c r="PS306" s="43">
        <f>SUM(INDEX(PS$4:PS$183,12*($B306-$B$302)+1):INDEX(PS$4:PS$183,12*($B306-$B$302)+12))</f>
        <v>0</v>
      </c>
      <c r="PT306" s="43">
        <f>SUM(INDEX(PT$4:PT$183,12*($B306-$B$302)+1):INDEX(PT$4:PT$183,12*($B306-$B$302)+12))</f>
        <v>0</v>
      </c>
      <c r="PU306" s="43">
        <f>SUM(INDEX(PU$4:PU$183,12*($B306-$B$302)+1):INDEX(PU$4:PU$183,12*($B306-$B$302)+12))</f>
        <v>0</v>
      </c>
      <c r="PV306" s="43">
        <f>SUM(INDEX(PV$4:PV$183,12*($B306-$B$302)+1):INDEX(PV$4:PV$183,12*($B306-$B$302)+12))</f>
        <v>0</v>
      </c>
      <c r="PW306" s="43">
        <f>SUM(INDEX(PW$4:PW$183,12*($B306-$B$302)+1):INDEX(PW$4:PW$183,12*($B306-$B$302)+12))</f>
        <v>0</v>
      </c>
      <c r="PX306" s="43">
        <f>SUM(INDEX(PX$4:PX$183,12*($B306-$B$302)+1):INDEX(PX$4:PX$183,12*($B306-$B$302)+12))</f>
        <v>0</v>
      </c>
      <c r="PY306" s="43">
        <f>SUM(INDEX(PY$4:PY$183,12*($B306-$B$302)+1):INDEX(PY$4:PY$183,12*($B306-$B$302)+12))</f>
        <v>0</v>
      </c>
      <c r="PZ306" s="43">
        <f>SUM(INDEX(PZ$4:PZ$183,12*($B306-$B$302)+1):INDEX(PZ$4:PZ$183,12*($B306-$B$302)+12))</f>
        <v>0</v>
      </c>
      <c r="QA306" s="43">
        <f>SUM(INDEX(QA$4:QA$183,12*($B306-$B$302)+1):INDEX(QA$4:QA$183,12*($B306-$B$302)+12))</f>
        <v>0</v>
      </c>
      <c r="QB306" s="43">
        <f>SUM(INDEX(QB$4:QB$183,12*($B306-$B$302)+1):INDEX(QB$4:QB$183,12*($B306-$B$302)+12))</f>
        <v>0</v>
      </c>
      <c r="QC306" s="43">
        <f>SUM(INDEX(QC$4:QC$183,12*($B306-$B$302)+1):INDEX(QC$4:QC$183,12*($B306-$B$302)+12))</f>
        <v>0</v>
      </c>
      <c r="QD306" s="43">
        <f>SUM(INDEX(QD$4:QD$183,12*($B306-$B$302)+1):INDEX(QD$4:QD$183,12*($B306-$B$302)+12))</f>
        <v>0</v>
      </c>
      <c r="QE306" s="43">
        <f>SUM(INDEX(QE$4:QE$183,12*($B306-$B$302)+1):INDEX(QE$4:QE$183,12*($B306-$B$302)+12))</f>
        <v>0</v>
      </c>
      <c r="QF306" s="43">
        <f>SUM(INDEX(QF$4:QF$183,12*($B306-$B$302)+1):INDEX(QF$4:QF$183,12*($B306-$B$302)+12))</f>
        <v>0</v>
      </c>
      <c r="QG306" s="43">
        <f>SUM(INDEX(QG$4:QG$183,12*($B306-$B$302)+1):INDEX(QG$4:QG$183,12*($B306-$B$302)+12))</f>
        <v>0</v>
      </c>
      <c r="QH306" s="43">
        <f>SUM(INDEX(QH$4:QH$183,12*($B306-$B$302)+1):INDEX(QH$4:QH$183,12*($B306-$B$302)+12))</f>
        <v>0</v>
      </c>
      <c r="QI306" s="43">
        <f>SUM(INDEX(QI$4:QI$183,12*($B306-$B$302)+1):INDEX(QI$4:QI$183,12*($B306-$B$302)+12))</f>
        <v>0</v>
      </c>
      <c r="QJ306" s="43">
        <f>SUM(INDEX(QJ$4:QJ$183,12*($B306-$B$302)+1):INDEX(QJ$4:QJ$183,12*($B306-$B$302)+12))</f>
        <v>0</v>
      </c>
      <c r="QK306" s="43">
        <f>SUM(INDEX(QK$4:QK$183,12*($B306-$B$302)+1):INDEX(QK$4:QK$183,12*($B306-$B$302)+12))</f>
        <v>0</v>
      </c>
      <c r="QL306" s="43">
        <f>SUM(INDEX(QL$4:QL$183,12*($B306-$B$302)+1):INDEX(QL$4:QL$183,12*($B306-$B$302)+12))</f>
        <v>0</v>
      </c>
      <c r="QM306" s="43">
        <f>SUM(INDEX(QM$4:QM$183,12*($B306-$B$302)+1):INDEX(QM$4:QM$183,12*($B306-$B$302)+12))</f>
        <v>0</v>
      </c>
      <c r="QN306" s="43">
        <f>SUM(INDEX(QN$4:QN$183,12*($B306-$B$302)+1):INDEX(QN$4:QN$183,12*($B306-$B$302)+12))</f>
        <v>0</v>
      </c>
      <c r="QO306" s="43">
        <f>SUM(INDEX(QO$4:QO$183,12*($B306-$B$302)+1):INDEX(QO$4:QO$183,12*($B306-$B$302)+12))</f>
        <v>1398123780100</v>
      </c>
      <c r="QP306" s="43">
        <f>SUM(INDEX(QP$4:QP$183,12*($B306-$B$302)+1):INDEX(QP$4:QP$183,12*($B306-$B$302)+12))</f>
        <v>644080546097</v>
      </c>
      <c r="QQ306" s="43">
        <f>SUM(INDEX(QQ$4:QQ$183,12*($B306-$B$302)+1):INDEX(QQ$4:QQ$183,12*($B306-$B$302)+12))</f>
        <v>483576803</v>
      </c>
      <c r="QR306" s="43">
        <f>SUM(INDEX(QR$4:QR$183,12*($B306-$B$302)+1):INDEX(QR$4:QR$183,12*($B306-$B$302)+12))</f>
        <v>133527851</v>
      </c>
      <c r="QS306" s="43">
        <f>SUM(INDEX(QS$4:QS$183,12*($B306-$B$302)+1):INDEX(QS$4:QS$183,12*($B306-$B$302)+12))</f>
        <v>350048952</v>
      </c>
      <c r="QT306" s="43">
        <f>SUM(INDEX(QT$4:QT$183,12*($B306-$B$302)+1):INDEX(QT$4:QT$183,12*($B306-$B$302)+12))</f>
        <v>0</v>
      </c>
      <c r="QU306" s="43">
        <f>SUM(INDEX(QU$4:QU$183,12*($B306-$B$302)+1):INDEX(QU$4:QU$183,12*($B306-$B$302)+12))</f>
        <v>0</v>
      </c>
      <c r="QV306" s="43">
        <f>SUM(INDEX(QV$4:QV$183,12*($B306-$B$302)+1):INDEX(QV$4:QV$183,12*($B306-$B$302)+12))</f>
        <v>0</v>
      </c>
      <c r="QW306" s="43">
        <f>SUM(INDEX(QW$4:QW$183,12*($B306-$B$302)+1):INDEX(QW$4:QW$183,12*($B306-$B$302)+12))</f>
        <v>8252663886</v>
      </c>
      <c r="QX306" s="43">
        <f>SUM(INDEX(QX$4:QX$183,12*($B306-$B$302)+1):INDEX(QX$4:QX$183,12*($B306-$B$302)+12))</f>
        <v>8245749079</v>
      </c>
      <c r="QY306" s="43">
        <f>SUM(INDEX(QY$4:QY$183,12*($B306-$B$302)+1):INDEX(QY$4:QY$183,12*($B306-$B$302)+12))</f>
        <v>6914807</v>
      </c>
      <c r="QZ306" s="43">
        <f>SUM(INDEX(QZ$4:QZ$183,12*($B306-$B$302)+1):INDEX(QZ$4:QZ$183,12*($B306-$B$302)+12))</f>
        <v>487787894573</v>
      </c>
      <c r="RA306" s="43">
        <f>SUM(INDEX(RA$4:RA$183,12*($B306-$B$302)+1):INDEX(RA$4:RA$183,12*($B306-$B$302)+12))</f>
        <v>147556410835</v>
      </c>
      <c r="RB306" s="43">
        <f>SUM(INDEX(RB$4:RB$183,12*($B306-$B$302)+1):INDEX(RB$4:RB$183,12*($B306-$B$302)+12))</f>
        <v>39500000000</v>
      </c>
      <c r="RC306" s="43">
        <f>SUM(INDEX(RC$4:RC$183,12*($B306-$B$302)+1):INDEX(RC$4:RC$183,12*($B306-$B$302)+12))</f>
        <v>39500000000</v>
      </c>
      <c r="RD306" s="43">
        <f>SUM(INDEX(RD$4:RD$183,12*($B306-$B$302)+1):INDEX(RD$4:RD$183,12*($B306-$B$302)+12))</f>
        <v>39500000000</v>
      </c>
      <c r="RE306" s="43">
        <f>SUM(INDEX(RE$4:RE$183,12*($B306-$B$302)+1):INDEX(RE$4:RE$183,12*($B306-$B$302)+12))</f>
        <v>0</v>
      </c>
      <c r="RF306" s="43">
        <f>SUM(INDEX(RF$4:RF$183,12*($B306-$B$302)+1):INDEX(RF$4:RF$183,12*($B306-$B$302)+12))</f>
        <v>0</v>
      </c>
      <c r="RG306" s="43">
        <f>SUM(INDEX(RG$4:RG$183,12*($B306-$B$302)+1):INDEX(RG$4:RG$183,12*($B306-$B$302)+12))</f>
        <v>0</v>
      </c>
      <c r="RH306" s="43">
        <f>SUM(INDEX(RH$4:RH$183,12*($B306-$B$302)+1):INDEX(RH$4:RH$183,12*($B306-$B$302)+12))</f>
        <v>0</v>
      </c>
      <c r="RI306" s="43">
        <f>SUM(INDEX(RI$4:RI$183,12*($B306-$B$302)+1):INDEX(RI$4:RI$183,12*($B306-$B$302)+12))</f>
        <v>714543234003</v>
      </c>
      <c r="RJ306" s="43">
        <f>SUM(INDEX(RJ$4:RJ$183,12*($B306-$B$302)+1):INDEX(RJ$4:RJ$183,12*($B306-$B$302)+12))</f>
        <v>122352829558</v>
      </c>
      <c r="RK306" s="43">
        <f>SUM(INDEX(RK$4:RK$183,12*($B306-$B$302)+1):INDEX(RK$4:RK$183,12*($B306-$B$302)+12))</f>
        <v>122352829558</v>
      </c>
      <c r="RL306" s="43">
        <f>SUM(INDEX(RL$4:RL$183,12*($B306-$B$302)+1):INDEX(RL$4:RL$183,12*($B306-$B$302)+12))</f>
        <v>79472131676</v>
      </c>
      <c r="RM306" s="43">
        <f>SUM(INDEX(RM$4:RM$183,12*($B306-$B$302)+1):INDEX(RM$4:RM$183,12*($B306-$B$302)+12))</f>
        <v>8604658172</v>
      </c>
      <c r="RN306" s="43">
        <f>SUM(INDEX(RN$4:RN$183,12*($B306-$B$302)+1):INDEX(RN$4:RN$183,12*($B306-$B$302)+12))</f>
        <v>2857833916</v>
      </c>
      <c r="RO306" s="43">
        <f>SUM(INDEX(RO$4:RO$183,12*($B306-$B$302)+1):INDEX(RO$4:RO$183,12*($B306-$B$302)+12))</f>
        <v>0</v>
      </c>
      <c r="RP306" s="43">
        <f>SUM(INDEX(RP$4:RP$183,12*($B306-$B$302)+1):INDEX(RP$4:RP$183,12*($B306-$B$302)+12))</f>
        <v>0</v>
      </c>
      <c r="RQ306" s="43">
        <f>SUM(INDEX(RQ$4:RQ$183,12*($B306-$B$302)+1):INDEX(RQ$4:RQ$183,12*($B306-$B$302)+12))</f>
        <v>0</v>
      </c>
      <c r="RR306" s="43">
        <f>SUM(INDEX(RR$4:RR$183,12*($B306-$B$302)+1):INDEX(RR$4:RR$183,12*($B306-$B$302)+12))</f>
        <v>0</v>
      </c>
      <c r="RS306" s="43">
        <f>SUM(INDEX(RS$4:RS$183,12*($B306-$B$302)+1):INDEX(RS$4:RS$183,12*($B306-$B$302)+12))</f>
        <v>0</v>
      </c>
      <c r="RT306" s="43">
        <f>SUM(INDEX(RT$4:RT$183,12*($B306-$B$302)+1):INDEX(RT$4:RT$183,12*($B306-$B$302)+12))</f>
        <v>132135020</v>
      </c>
      <c r="RU306" s="43">
        <f>SUM(INDEX(RU$4:RU$183,12*($B306-$B$302)+1):INDEX(RU$4:RU$183,12*($B306-$B$302)+12))</f>
        <v>15733095656</v>
      </c>
      <c r="RV306" s="43">
        <f>SUM(INDEX(RV$4:RV$183,12*($B306-$B$302)+1):INDEX(RV$4:RV$183,12*($B306-$B$302)+12))</f>
        <v>85409638</v>
      </c>
      <c r="RW306" s="43">
        <f>SUM(INDEX(RW$4:RW$183,12*($B306-$B$302)+1):INDEX(RW$4:RW$183,12*($B306-$B$302)+12))</f>
        <v>38771266</v>
      </c>
      <c r="RX306" s="43">
        <f>SUM(INDEX(RX$4:RX$183,12*($B306-$B$302)+1):INDEX(RX$4:RX$183,12*($B306-$B$302)+12))</f>
        <v>0</v>
      </c>
      <c r="RY306" s="43">
        <f>SUM(INDEX(RY$4:RY$183,12*($B306-$B$302)+1):INDEX(RY$4:RY$183,12*($B306-$B$302)+12))</f>
        <v>0</v>
      </c>
      <c r="RZ306" s="43">
        <f>SUM(INDEX(RZ$4:RZ$183,12*($B306-$B$302)+1):INDEX(RZ$4:RZ$183,12*($B306-$B$302)+12))</f>
        <v>0</v>
      </c>
      <c r="SA306" s="43">
        <f>SUM(INDEX(SA$4:SA$183,12*($B306-$B$302)+1):INDEX(SA$4:SA$183,12*($B306-$B$302)+12))</f>
        <v>0</v>
      </c>
      <c r="SB306" s="43">
        <f>SUM(INDEX(SB$4:SB$183,12*($B306-$B$302)+1):INDEX(SB$4:SB$183,12*($B306-$B$302)+12))</f>
        <v>0</v>
      </c>
      <c r="SC306" s="43">
        <f>SUM(INDEX(SC$4:SC$183,12*($B306-$B$302)+1):INDEX(SC$4:SC$183,12*($B306-$B$302)+12))</f>
        <v>0</v>
      </c>
      <c r="SD306" s="43">
        <f>SUM(INDEX(SD$4:SD$183,12*($B306-$B$302)+1):INDEX(SD$4:SD$183,12*($B306-$B$302)+12))</f>
        <v>0</v>
      </c>
      <c r="SE306" s="43">
        <f>SUM(INDEX(SE$4:SE$183,12*($B306-$B$302)+1):INDEX(SE$4:SE$183,12*($B306-$B$302)+12))</f>
        <v>0</v>
      </c>
      <c r="SF306" s="43">
        <f>SUM(INDEX(SF$4:SF$183,12*($B306-$B$302)+1):INDEX(SF$4:SF$183,12*($B306-$B$302)+12))</f>
        <v>310530</v>
      </c>
      <c r="SG306" s="43">
        <f>SUM(INDEX(SG$4:SG$183,12*($B306-$B$302)+1):INDEX(SG$4:SG$183,12*($B306-$B$302)+12))</f>
        <v>15400416248</v>
      </c>
      <c r="SH306" s="43">
        <f>SUM(INDEX(SH$4:SH$183,12*($B306-$B$302)+1):INDEX(SH$4:SH$183,12*($B306-$B$302)+12))</f>
        <v>0</v>
      </c>
      <c r="SI306" s="43">
        <f>SUM(INDEX(SI$4:SI$183,12*($B306-$B$302)+1):INDEX(SI$4:SI$183,12*($B306-$B$302)+12))</f>
        <v>0</v>
      </c>
      <c r="SJ306" s="43">
        <f>SUM(INDEX(SJ$4:SJ$183,12*($B306-$B$302)+1):INDEX(SJ$4:SJ$183,12*($B306-$B$302)+12))</f>
        <v>0</v>
      </c>
      <c r="SK306" s="43">
        <f>SUM(INDEX(SK$4:SK$183,12*($B306-$B$302)+1):INDEX(SK$4:SK$183,12*($B306-$B$302)+12))</f>
        <v>0</v>
      </c>
      <c r="SL306" s="43">
        <f>SUM(INDEX(SL$4:SL$183,12*($B306-$B$302)+1):INDEX(SL$4:SL$183,12*($B306-$B$302)+12))</f>
        <v>0</v>
      </c>
      <c r="SM306" s="43">
        <f>SUM(INDEX(SM$4:SM$183,12*($B306-$B$302)+1):INDEX(SM$4:SM$183,12*($B306-$B$302)+12))</f>
        <v>0</v>
      </c>
      <c r="SN306" s="43">
        <f>SUM(INDEX(SN$4:SN$183,12*($B306-$B$302)+1):INDEX(SN$4:SN$183,12*($B306-$B$302)+12))</f>
        <v>0</v>
      </c>
      <c r="SO306" s="43">
        <f>SUM(INDEX(SO$4:SO$183,12*($B306-$B$302)+1):INDEX(SO$4:SO$183,12*($B306-$B$302)+12))</f>
        <v>0</v>
      </c>
      <c r="SP306" s="43">
        <f>SUM(INDEX(SP$4:SP$183,12*($B306-$B$302)+1):INDEX(SP$4:SP$183,12*($B306-$B$302)+12))</f>
        <v>0</v>
      </c>
      <c r="SQ306" s="43">
        <f>SUM(INDEX(SQ$4:SQ$183,12*($B306-$B$302)+1):INDEX(SQ$4:SQ$183,12*($B306-$B$302)+12))</f>
        <v>0</v>
      </c>
      <c r="SR306" s="43">
        <f>SUM(INDEX(SR$4:SR$183,12*($B306-$B$302)+1):INDEX(SR$4:SR$183,12*($B306-$B$302)+12))</f>
        <v>0</v>
      </c>
      <c r="SS306" s="43">
        <f>SUM(INDEX(SS$4:SS$183,12*($B306-$B$302)+1):INDEX(SS$4:SS$183,12*($B306-$B$302)+12))</f>
        <v>0</v>
      </c>
      <c r="ST306" s="43">
        <f>SUM(INDEX(ST$4:ST$183,12*($B306-$B$302)+1):INDEX(ST$4:ST$183,12*($B306-$B$302)+12))</f>
        <v>0</v>
      </c>
      <c r="SU306" s="43">
        <f>SUM(INDEX(SU$4:SU$183,12*($B306-$B$302)+1):INDEX(SU$4:SU$183,12*($B306-$B$302)+12))</f>
        <v>0</v>
      </c>
      <c r="SV306" s="43">
        <f>SUM(INDEX(SV$4:SV$183,12*($B306-$B$302)+1):INDEX(SV$4:SV$183,12*($B306-$B$302)+12))</f>
        <v>0</v>
      </c>
      <c r="SW306" s="43">
        <f>SUM(INDEX(SW$4:SW$183,12*($B306-$B$302)+1):INDEX(SW$4:SW$183,12*($B306-$B$302)+12))</f>
        <v>0</v>
      </c>
      <c r="SX306" s="43">
        <f>SUM(INDEX(SX$4:SX$183,12*($B306-$B$302)+1):INDEX(SX$4:SX$183,12*($B306-$B$302)+12))</f>
        <v>0</v>
      </c>
      <c r="SY306" s="43">
        <f>SUM(INDEX(SY$4:SY$183,12*($B306-$B$302)+1):INDEX(SY$4:SY$183,12*($B306-$B$302)+12))</f>
        <v>0</v>
      </c>
      <c r="SZ306" s="43">
        <f>SUM(INDEX(SZ$4:SZ$183,12*($B306-$B$302)+1):INDEX(SZ$4:SZ$183,12*($B306-$B$302)+12))</f>
        <v>0</v>
      </c>
      <c r="TA306" s="43">
        <f>SUM(INDEX(TA$4:TA$183,12*($B306-$B$302)+1):INDEX(TA$4:TA$183,12*($B306-$B$302)+12))</f>
        <v>0</v>
      </c>
      <c r="TB306" s="43">
        <f>SUM(INDEX(TB$4:TB$183,12*($B306-$B$302)+1):INDEX(TB$4:TB$183,12*($B306-$B$302)+12))</f>
        <v>0</v>
      </c>
      <c r="TC306" s="43">
        <f>SUM(INDEX(TC$4:TC$183,12*($B306-$B$302)+1):INDEX(TC$4:TC$183,12*($B306-$B$302)+12))</f>
        <v>0</v>
      </c>
      <c r="TD306" s="43">
        <f>SUM(INDEX(TD$4:TD$183,12*($B306-$B$302)+1):INDEX(TD$4:TD$183,12*($B306-$B$302)+12))</f>
        <v>0</v>
      </c>
      <c r="TE306" s="43">
        <f>SUM(INDEX(TE$4:TE$183,12*($B306-$B$302)+1):INDEX(TE$4:TE$183,12*($B306-$B$302)+12))</f>
        <v>0</v>
      </c>
      <c r="TF306" s="43">
        <f>SUM(INDEX(TF$4:TF$183,12*($B306-$B$302)+1):INDEX(TF$4:TF$183,12*($B306-$B$302)+12))</f>
        <v>0</v>
      </c>
      <c r="TG306" s="43">
        <f>SUM(INDEX(TG$4:TG$183,12*($B306-$B$302)+1):INDEX(TG$4:TG$183,12*($B306-$B$302)+12))</f>
        <v>0</v>
      </c>
      <c r="TH306" s="43">
        <f>SUM(INDEX(TH$4:TH$183,12*($B306-$B$302)+1):INDEX(TH$4:TH$183,12*($B306-$B$302)+12))</f>
        <v>0</v>
      </c>
      <c r="TI306" s="43">
        <f>SUM(INDEX(TI$4:TI$183,12*($B306-$B$302)+1):INDEX(TI$4:TI$183,12*($B306-$B$302)+12))</f>
        <v>11462492088</v>
      </c>
      <c r="TJ306" s="43">
        <f>SUM(INDEX(TJ$4:TJ$183,12*($B306-$B$302)+1):INDEX(TJ$4:TJ$183,12*($B306-$B$302)+12))</f>
        <v>587018554945</v>
      </c>
      <c r="TK306" s="43">
        <f>SUM(INDEX(TK$4:TK$183,12*($B306-$B$302)+1):INDEX(TK$4:TK$183,12*($B306-$B$302)+12))</f>
        <v>591723425987</v>
      </c>
      <c r="TL306" s="43">
        <f>SUM(INDEX(TL$4:TL$183,12*($B306-$B$302)+1):INDEX(TL$4:TL$183,12*($B306-$B$302)+12))</f>
        <v>399518554945</v>
      </c>
      <c r="TM306" s="43">
        <f>SUM(INDEX(TM$4:TM$183,12*($B306-$B$302)+1):INDEX(TM$4:TM$183,12*($B306-$B$302)+12))</f>
        <v>4704871042</v>
      </c>
      <c r="TN306" s="43">
        <f>SUM(INDEX(TN$4:TN$183,12*($B306-$B$302)+1):INDEX(TN$4:TN$183,12*($B306-$B$302)+12))</f>
        <v>4704871042</v>
      </c>
      <c r="TO306" s="43">
        <f>SUM(INDEX(TO$4:TO$183,12*($B306-$B$302)+1):INDEX(TO$4:TO$183,12*($B306-$B$302)+12))</f>
        <v>0</v>
      </c>
      <c r="TP306" s="43">
        <f>SUM(INDEX(TP$4:TP$183,12*($B306-$B$302)+1):INDEX(TP$4:TP$183,12*($B306-$B$302)+12))</f>
        <v>0</v>
      </c>
      <c r="TQ306" s="43">
        <f>SUM(INDEX(TQ$4:TQ$183,12*($B306-$B$302)+1):INDEX(TQ$4:TQ$183,12*($B306-$B$302)+12))</f>
        <v>0</v>
      </c>
      <c r="TR306" s="43">
        <f>SUM(INDEX(TR$4:TR$183,12*($B306-$B$302)+1):INDEX(TR$4:TR$183,12*($B306-$B$302)+12))</f>
        <v>0</v>
      </c>
      <c r="TS306" s="43">
        <f>SUM(INDEX(TS$4:TS$183,12*($B306-$B$302)+1):INDEX(TS$4:TS$183,12*($B306-$B$302)+12))</f>
        <v>187500000000</v>
      </c>
      <c r="TT306" s="43">
        <f>SUM(INDEX(TT$4:TT$183,12*($B306-$B$302)+1):INDEX(TT$4:TT$183,12*($B306-$B$302)+12))</f>
        <v>0</v>
      </c>
      <c r="TU306" s="43">
        <f>SUM(INDEX(TU$4:TU$183,12*($B306-$B$302)+1):INDEX(TU$4:TU$183,12*($B306-$B$302)+12))</f>
        <v>466978458</v>
      </c>
      <c r="TV306" s="43">
        <f>SUM(INDEX(TV$4:TV$183,12*($B306-$B$302)+1):INDEX(TV$4:TV$183,12*($B306-$B$302)+12))</f>
        <v>0</v>
      </c>
      <c r="TW306" s="43">
        <f>SUM(INDEX(TW$4:TW$183,12*($B306-$B$302)+1):INDEX(TW$4:TW$183,12*($B306-$B$302)+12))</f>
        <v>32197221</v>
      </c>
      <c r="TX306" s="43">
        <f>SUM(INDEX(TX$4:TX$183,12*($B306-$B$302)+1):INDEX(TX$4:TX$183,12*($B306-$B$302)+12))</f>
        <v>2200387</v>
      </c>
      <c r="TY306" s="43">
        <f>SUM(INDEX(TY$4:TY$183,12*($B306-$B$302)+1):INDEX(TY$4:TY$183,12*($B306-$B$302)+12))</f>
        <v>432580850</v>
      </c>
      <c r="TZ306" s="43">
        <f>SUM(INDEX(TZ$4:TZ$183,12*($B306-$B$302)+1):INDEX(TZ$4:TZ$183,12*($B306-$B$302)+12))</f>
        <v>0</v>
      </c>
      <c r="UA306" s="43">
        <f>SUM(INDEX(UA$4:UA$183,12*($B306-$B$302)+1):INDEX(UA$4:UA$183,12*($B306-$B$302)+12))</f>
        <v>0</v>
      </c>
      <c r="UB306" s="43">
        <f>SUM(INDEX(UB$4:UB$183,12*($B306-$B$302)+1):INDEX(UB$4:UB$183,12*($B306-$B$302)+12))</f>
        <v>0</v>
      </c>
      <c r="UC306" s="43">
        <f>SUM(INDEX(UC$4:UC$183,12*($B306-$B$302)+1):INDEX(UC$4:UC$183,12*($B306-$B$302)+12))</f>
        <v>0</v>
      </c>
      <c r="UD306" s="43">
        <f>SUM(INDEX(UD$4:UD$183,12*($B306-$B$302)+1):INDEX(UD$4:UD$183,12*($B306-$B$302)+12))</f>
        <v>0</v>
      </c>
      <c r="UE306" s="43">
        <f>SUM(INDEX(UE$4:UE$183,12*($B306-$B$302)+1):INDEX(UE$4:UE$183,12*($B306-$B$302)+12))</f>
        <v>0</v>
      </c>
      <c r="UF306" s="43">
        <f>SUM(INDEX(UF$4:UF$183,12*($B306-$B$302)+1):INDEX(UF$4:UF$183,12*($B306-$B$302)+12))</f>
        <v>0</v>
      </c>
      <c r="UG306" s="43">
        <f>SUM(INDEX(UG$4:UG$183,12*($B306-$B$302)+1):INDEX(UG$4:UG$183,12*($B306-$B$302)+12))</f>
        <v>3309038382437</v>
      </c>
    </row>
    <row r="307" spans="1:553">
      <c r="A307" s="733"/>
      <c r="B307" s="65">
        <v>2010</v>
      </c>
      <c r="C307" s="43">
        <f>SUM(INDEX(C$4:C$183,12*($B307-$B$302)+1):INDEX(C$4:C$183,12*($B307-$B$302)+12))</f>
        <v>1854851051819</v>
      </c>
      <c r="D307" s="43">
        <f>SUM(INDEX(D$4:D$183,12*($B307-$B$302)+1):INDEX(D$4:D$183,12*($B307-$B$302)+12))</f>
        <v>927249128583</v>
      </c>
      <c r="E307" s="43">
        <f>SUM(INDEX(E$4:E$183,12*($B307-$B$302)+1):INDEX(E$4:E$183,12*($B307-$B$302)+12))</f>
        <v>786920619034</v>
      </c>
      <c r="F307" s="43">
        <f>SUM(INDEX(F$4:F$183,12*($B307-$B$302)+1):INDEX(F$4:F$183,12*($B307-$B$302)+12))</f>
        <v>138985155</v>
      </c>
      <c r="G307" s="43">
        <f>SUM(INDEX(G$4:G$183,12*($B307-$B$302)+1):INDEX(G$4:G$183,12*($B307-$B$302)+12))</f>
        <v>9611736</v>
      </c>
      <c r="H307" s="43">
        <f>SUM(INDEX(H$4:H$183,12*($B307-$B$302)+1):INDEX(H$4:H$183,12*($B307-$B$302)+12))</f>
        <v>319881901804</v>
      </c>
      <c r="I307" s="43">
        <f>SUM(INDEX(I$4:I$183,12*($B307-$B$302)+1):INDEX(I$4:I$183,12*($B307-$B$302)+12))</f>
        <v>280120581409.05792</v>
      </c>
      <c r="J307" s="43">
        <f>SUM(INDEX(J$4:J$183,12*($B307-$B$302)+1):INDEX(J$4:J$183,12*($B307-$B$302)+12))</f>
        <v>39761320394.942101</v>
      </c>
      <c r="K307" s="43">
        <f>SUM(INDEX(K$4:K$183,12*($B307-$B$302)+1):INDEX(K$4:K$183,12*($B307-$B$302)+12))</f>
        <v>0</v>
      </c>
      <c r="L307" s="43">
        <f>SUM(INDEX(L$4:L$183,12*($B307-$B$302)+1):INDEX(L$4:L$183,12*($B307-$B$302)+12))</f>
        <v>41306759877</v>
      </c>
      <c r="M307" s="43">
        <f>SUM(INDEX(M$4:M$183,12*($B307-$B$302)+1):INDEX(M$4:M$183,12*($B307-$B$302)+12))</f>
        <v>328863208672</v>
      </c>
      <c r="N307" s="43">
        <f>SUM(INDEX(N$4:N$183,12*($B307-$B$302)+1):INDEX(N$4:N$183,12*($B307-$B$302)+12))</f>
        <v>328863208672</v>
      </c>
      <c r="O307" s="43">
        <f>SUM(INDEX(O$4:O$183,12*($B307-$B$302)+1):INDEX(O$4:O$183,12*($B307-$B$302)+12))</f>
        <v>0</v>
      </c>
      <c r="P307" s="43">
        <f>SUM(INDEX(P$4:P$183,12*($B307-$B$302)+1):INDEX(P$4:P$183,12*($B307-$B$302)+12))</f>
        <v>14227088871</v>
      </c>
      <c r="Q307" s="43">
        <f>SUM(INDEX(Q$4:Q$183,12*($B307-$B$302)+1):INDEX(Q$4:Q$183,12*($B307-$B$302)+12))</f>
        <v>32994973701</v>
      </c>
      <c r="R307" s="43">
        <f>SUM(INDEX(R$4:R$183,12*($B307-$B$302)+1):INDEX(R$4:R$183,12*($B307-$B$302)+12))</f>
        <v>30150176168</v>
      </c>
      <c r="S307" s="43">
        <f>SUM(INDEX(S$4:S$183,12*($B307-$B$302)+1):INDEX(S$4:S$183,12*($B307-$B$302)+12))</f>
        <v>140328509549</v>
      </c>
      <c r="T307" s="43">
        <f>SUM(INDEX(T$4:T$183,12*($B307-$B$302)+1):INDEX(T$4:T$183,12*($B307-$B$302)+12))</f>
        <v>40126741000</v>
      </c>
      <c r="U307" s="43">
        <f>SUM(INDEX(U$4:U$183,12*($B307-$B$302)+1):INDEX(U$4:U$183,12*($B307-$B$302)+12))</f>
        <v>47208826000</v>
      </c>
      <c r="V307" s="43">
        <f>SUM(INDEX(V$4:V$183,12*($B307-$B$302)+1):INDEX(V$4:V$183,12*($B307-$B$302)+12))</f>
        <v>87335567000</v>
      </c>
      <c r="W307" s="43">
        <f>SUM(INDEX(W$4:W$183,12*($B307-$B$302)+1):INDEX(W$4:W$183,12*($B307-$B$302)+12))</f>
        <v>1446251158</v>
      </c>
      <c r="X307" s="43">
        <f>SUM(INDEX(X$4:X$183,12*($B307-$B$302)+1):INDEX(X$4:X$183,12*($B307-$B$302)+12))</f>
        <v>14212364607</v>
      </c>
      <c r="Y307" s="43">
        <f>SUM(INDEX(Y$4:Y$183,12*($B307-$B$302)+1):INDEX(Y$4:Y$183,12*($B307-$B$302)+12))</f>
        <v>1193492480</v>
      </c>
      <c r="Z307" s="43">
        <f>SUM(INDEX(Z$4:Z$183,12*($B307-$B$302)+1):INDEX(Z$4:Z$183,12*($B307-$B$302)+12))</f>
        <v>0</v>
      </c>
      <c r="AA307" s="43">
        <f>SUM(INDEX(AA$4:AA$183,12*($B307-$B$302)+1):INDEX(AA$4:AA$183,12*($B307-$B$302)+12))</f>
        <v>0</v>
      </c>
      <c r="AB307" s="43">
        <f>SUM(INDEX(AB$4:AB$183,12*($B307-$B$302)+1):INDEX(AB$4:AB$183,12*($B307-$B$302)+12))</f>
        <v>1100499298</v>
      </c>
      <c r="AC307" s="43">
        <f>SUM(INDEX(AC$4:AC$183,12*($B307-$B$302)+1):INDEX(AC$4:AC$183,12*($B307-$B$302)+12))</f>
        <v>357390443</v>
      </c>
      <c r="AD307" s="43">
        <f>SUM(INDEX(AD$4:AD$183,12*($B307-$B$302)+1):INDEX(AD$4:AD$183,12*($B307-$B$302)+12))</f>
        <v>34673999683</v>
      </c>
      <c r="AE307" s="43">
        <f>SUM(INDEX(AE$4:AE$183,12*($B307-$B$302)+1):INDEX(AE$4:AE$183,12*($B307-$B$302)+12))</f>
        <v>0</v>
      </c>
      <c r="AF307" s="43">
        <f>SUM(INDEX(AF$4:AF$183,12*($B307-$B$302)+1):INDEX(AF$4:AF$183,12*($B307-$B$302)+12))</f>
        <v>0</v>
      </c>
      <c r="AG307" s="43">
        <f>SUM(INDEX(AG$4:AG$183,12*($B307-$B$302)+1):INDEX(AG$4:AG$183,12*($B307-$B$302)+12))</f>
        <v>0</v>
      </c>
      <c r="AH307" s="43">
        <f>SUM(INDEX(AH$4:AH$183,12*($B307-$B$302)+1):INDEX(AH$4:AH$183,12*($B307-$B$302)+12))</f>
        <v>0</v>
      </c>
      <c r="AI307" s="43">
        <f>SUM(INDEX(AI$4:AI$183,12*($B307-$B$302)+1):INDEX(AI$4:AI$183,12*($B307-$B$302)+12))</f>
        <v>927601923236</v>
      </c>
      <c r="AJ307" s="43">
        <f>SUM(INDEX(AJ$4:AJ$183,12*($B307-$B$302)+1):INDEX(AJ$4:AJ$183,12*($B307-$B$302)+12))</f>
        <v>1635275803</v>
      </c>
      <c r="AK307" s="43">
        <f>SUM(INDEX(AK$4:AK$183,12*($B307-$B$302)+1):INDEX(AK$4:AK$183,12*($B307-$B$302)+12))</f>
        <v>1107637232</v>
      </c>
      <c r="AL307" s="43">
        <f>SUM(INDEX(AL$4:AL$183,12*($B307-$B$302)+1):INDEX(AL$4:AL$183,12*($B307-$B$302)+12))</f>
        <v>11945940</v>
      </c>
      <c r="AM307" s="43">
        <f>SUM(INDEX(AM$4:AM$183,12*($B307-$B$302)+1):INDEX(AM$4:AM$183,12*($B307-$B$302)+12))</f>
        <v>515692631</v>
      </c>
      <c r="AN307" s="43">
        <f>SUM(INDEX(AN$4:AN$183,12*($B307-$B$302)+1):INDEX(AN$4:AN$183,12*($B307-$B$302)+12))</f>
        <v>0</v>
      </c>
      <c r="AO307" s="43">
        <f>SUM(INDEX(AO$4:AO$183,12*($B307-$B$302)+1):INDEX(AO$4:AO$183,12*($B307-$B$302)+12))</f>
        <v>18043093916</v>
      </c>
      <c r="AP307" s="43">
        <f>SUM(INDEX(AP$4:AP$183,12*($B307-$B$302)+1):INDEX(AP$4:AP$183,12*($B307-$B$302)+12))</f>
        <v>17647148538</v>
      </c>
      <c r="AQ307" s="43">
        <f>SUM(INDEX(AQ$4:AQ$183,12*($B307-$B$302)+1):INDEX(AQ$4:AQ$183,12*($B307-$B$302)+12))</f>
        <v>46785642</v>
      </c>
      <c r="AR307" s="43">
        <f>SUM(INDEX(AR$4:AR$183,12*($B307-$B$302)+1):INDEX(AR$4:AR$183,12*($B307-$B$302)+12))</f>
        <v>141086920</v>
      </c>
      <c r="AS307" s="43">
        <f>SUM(INDEX(AS$4:AS$183,12*($B307-$B$302)+1):INDEX(AS$4:AS$183,12*($B307-$B$302)+12))</f>
        <v>882535</v>
      </c>
      <c r="AT307" s="43">
        <f>SUM(INDEX(AT$4:AT$183,12*($B307-$B$302)+1):INDEX(AT$4:AT$183,12*($B307-$B$302)+12))</f>
        <v>74713945</v>
      </c>
      <c r="AU307" s="43">
        <f>SUM(INDEX(AU$4:AU$183,12*($B307-$B$302)+1):INDEX(AU$4:AU$183,12*($B307-$B$302)+12))</f>
        <v>132476336</v>
      </c>
      <c r="AV307" s="43">
        <f>SUM(INDEX(AV$4:AV$183,12*($B307-$B$302)+1):INDEX(AV$4:AV$183,12*($B307-$B$302)+12))</f>
        <v>0</v>
      </c>
      <c r="AW307" s="43">
        <f>SUM(INDEX(AW$4:AW$183,12*($B307-$B$302)+1):INDEX(AW$4:AW$183,12*($B307-$B$302)+12))</f>
        <v>0</v>
      </c>
      <c r="AX307" s="43">
        <f>SUM(INDEX(AX$4:AX$183,12*($B307-$B$302)+1):INDEX(AX$4:AX$183,12*($B307-$B$302)+12))</f>
        <v>0</v>
      </c>
      <c r="AY307" s="43">
        <f>SUM(INDEX(AY$4:AY$183,12*($B307-$B$302)+1):INDEX(AY$4:AY$183,12*($B307-$B$302)+12))</f>
        <v>0</v>
      </c>
      <c r="AZ307" s="43">
        <f>SUM(INDEX(AZ$4:AZ$183,12*($B307-$B$302)+1):INDEX(AZ$4:AZ$183,12*($B307-$B$302)+12))</f>
        <v>0</v>
      </c>
      <c r="BA307" s="43">
        <f>SUM(INDEX(BA$4:BA$183,12*($B307-$B$302)+1):INDEX(BA$4:BA$183,12*($B307-$B$302)+12))</f>
        <v>0</v>
      </c>
      <c r="BB307" s="43">
        <f>SUM(INDEX(BB$4:BB$183,12*($B307-$B$302)+1):INDEX(BB$4:BB$183,12*($B307-$B$302)+12))</f>
        <v>0</v>
      </c>
      <c r="BC307" s="43">
        <f>SUM(INDEX(BC$4:BC$183,12*($B307-$B$302)+1):INDEX(BC$4:BC$183,12*($B307-$B$302)+12))</f>
        <v>0</v>
      </c>
      <c r="BD307" s="43">
        <f>SUM(INDEX(BD$4:BD$183,12*($B307-$B$302)+1):INDEX(BD$4:BD$183,12*($B307-$B$302)+12))</f>
        <v>46321543329</v>
      </c>
      <c r="BE307" s="43">
        <f>SUM(INDEX(BE$4:BE$183,12*($B307-$B$302)+1):INDEX(BE$4:BE$183,12*($B307-$B$302)+12))</f>
        <v>960182</v>
      </c>
      <c r="BF307" s="43">
        <f>SUM(INDEX(BF$4:BF$183,12*($B307-$B$302)+1):INDEX(BF$4:BF$183,12*($B307-$B$302)+12))</f>
        <v>35758140205</v>
      </c>
      <c r="BG307" s="43">
        <f>SUM(INDEX(BG$4:BG$183,12*($B307-$B$302)+1):INDEX(BG$4:BG$183,12*($B307-$B$302)+12))</f>
        <v>8511460661</v>
      </c>
      <c r="BH307" s="43">
        <f>SUM(INDEX(BH$4:BH$183,12*($B307-$B$302)+1):INDEX(BH$4:BH$183,12*($B307-$B$302)+12))</f>
        <v>1299934</v>
      </c>
      <c r="BI307" s="43">
        <f>SUM(INDEX(BI$4:BI$183,12*($B307-$B$302)+1):INDEX(BI$4:BI$183,12*($B307-$B$302)+12))</f>
        <v>2377194</v>
      </c>
      <c r="BJ307" s="43">
        <f>SUM(INDEX(BJ$4:BJ$183,12*($B307-$B$302)+1):INDEX(BJ$4:BJ$183,12*($B307-$B$302)+12))</f>
        <v>2105444</v>
      </c>
      <c r="BK307" s="43">
        <f>SUM(INDEX(BK$4:BK$183,12*($B307-$B$302)+1):INDEX(BK$4:BK$183,12*($B307-$B$302)+12))</f>
        <v>194937102</v>
      </c>
      <c r="BL307" s="43">
        <f>SUM(INDEX(BL$4:BL$183,12*($B307-$B$302)+1):INDEX(BL$4:BL$183,12*($B307-$B$302)+12))</f>
        <v>90879079</v>
      </c>
      <c r="BM307" s="43">
        <f>SUM(INDEX(BM$4:BM$183,12*($B307-$B$302)+1):INDEX(BM$4:BM$183,12*($B307-$B$302)+12))</f>
        <v>0</v>
      </c>
      <c r="BN307" s="43">
        <f>SUM(INDEX(BN$4:BN$183,12*($B307-$B$302)+1):INDEX(BN$4:BN$183,12*($B307-$B$302)+12))</f>
        <v>78278278</v>
      </c>
      <c r="BO307" s="43">
        <f>SUM(INDEX(BO$4:BO$183,12*($B307-$B$302)+1):INDEX(BO$4:BO$183,12*($B307-$B$302)+12))</f>
        <v>8872181</v>
      </c>
      <c r="BP307" s="43">
        <f>SUM(INDEX(BP$4:BP$183,12*($B307-$B$302)+1):INDEX(BP$4:BP$183,12*($B307-$B$302)+12))</f>
        <v>7780184</v>
      </c>
      <c r="BQ307" s="43">
        <f>SUM(INDEX(BQ$4:BQ$183,12*($B307-$B$302)+1):INDEX(BQ$4:BQ$183,12*($B307-$B$302)+12))</f>
        <v>0</v>
      </c>
      <c r="BR307" s="43">
        <f>SUM(INDEX(BR$4:BR$183,12*($B307-$B$302)+1):INDEX(BR$4:BR$183,12*($B307-$B$302)+12))</f>
        <v>1664452885</v>
      </c>
      <c r="BS307" s="43">
        <f>SUM(INDEX(BS$4:BS$183,12*($B307-$B$302)+1):INDEX(BS$4:BS$183,12*($B307-$B$302)+12))</f>
        <v>0</v>
      </c>
      <c r="BT307" s="43">
        <f>SUM(INDEX(BT$4:BT$183,12*($B307-$B$302)+1):INDEX(BT$4:BT$183,12*($B307-$B$302)+12))</f>
        <v>1342558196</v>
      </c>
      <c r="BU307" s="43">
        <f>SUM(INDEX(BU$4:BU$183,12*($B307-$B$302)+1):INDEX(BU$4:BU$183,12*($B307-$B$302)+12))</f>
        <v>0</v>
      </c>
      <c r="BV307" s="43">
        <f>SUM(INDEX(BV$4:BV$183,12*($B307-$B$302)+1):INDEX(BV$4:BV$183,12*($B307-$B$302)+12))</f>
        <v>9664190</v>
      </c>
      <c r="BW307" s="43">
        <f>SUM(INDEX(BW$4:BW$183,12*($B307-$B$302)+1):INDEX(BW$4:BW$183,12*($B307-$B$302)+12))</f>
        <v>14559286</v>
      </c>
      <c r="BX307" s="43">
        <f>SUM(INDEX(BX$4:BX$183,12*($B307-$B$302)+1):INDEX(BX$4:BX$183,12*($B307-$B$302)+12))</f>
        <v>19982312</v>
      </c>
      <c r="BY307" s="43">
        <f>SUM(INDEX(BY$4:BY$183,12*($B307-$B$302)+1):INDEX(BY$4:BY$183,12*($B307-$B$302)+12))</f>
        <v>1298352408</v>
      </c>
      <c r="BZ307" s="43">
        <f>SUM(INDEX(BZ$4:BZ$183,12*($B307-$B$302)+1):INDEX(BZ$4:BZ$183,12*($B307-$B$302)+12))</f>
        <v>0</v>
      </c>
      <c r="CA307" s="43">
        <f>SUM(INDEX(CA$4:CA$183,12*($B307-$B$302)+1):INDEX(CA$4:CA$183,12*($B307-$B$302)+12))</f>
        <v>0</v>
      </c>
      <c r="CB307" s="43">
        <f>SUM(INDEX(CB$4:CB$183,12*($B307-$B$302)+1):INDEX(CB$4:CB$183,12*($B307-$B$302)+12))</f>
        <v>0</v>
      </c>
      <c r="CC307" s="43">
        <f>SUM(INDEX(CC$4:CC$183,12*($B307-$B$302)+1):INDEX(CC$4:CC$183,12*($B307-$B$302)+12))</f>
        <v>47499402233</v>
      </c>
      <c r="CD307" s="43">
        <f>SUM(INDEX(CD$4:CD$183,12*($B307-$B$302)+1):INDEX(CD$4:CD$183,12*($B307-$B$302)+12))</f>
        <v>47347851</v>
      </c>
      <c r="CE307" s="43">
        <f>SUM(INDEX(CE$4:CE$183,12*($B307-$B$302)+1):INDEX(CE$4:CE$183,12*($B307-$B$302)+12))</f>
        <v>60249415453</v>
      </c>
      <c r="CF307" s="43">
        <f>SUM(INDEX(CF$4:CF$183,12*($B307-$B$302)+1):INDEX(CF$4:CF$183,12*($B307-$B$302)+12))</f>
        <v>1864999593</v>
      </c>
      <c r="CG307" s="43">
        <f>SUM(INDEX(CG$4:CG$183,12*($B307-$B$302)+1):INDEX(CG$4:CG$183,12*($B307-$B$302)+12))</f>
        <v>31766565794</v>
      </c>
      <c r="CH307" s="43">
        <f>SUM(INDEX(CH$4:CH$183,12*($B307-$B$302)+1):INDEX(CH$4:CH$183,12*($B307-$B$302)+12))</f>
        <v>671044489</v>
      </c>
      <c r="CI307" s="43">
        <f>SUM(INDEX(CI$4:CI$183,12*($B307-$B$302)+1):INDEX(CI$4:CI$183,12*($B307-$B$302)+12))</f>
        <v>341672810</v>
      </c>
      <c r="CJ307" s="43">
        <f>SUM(INDEX(CJ$4:CJ$183,12*($B307-$B$302)+1):INDEX(CJ$4:CJ$183,12*($B307-$B$302)+12))</f>
        <v>10258922</v>
      </c>
      <c r="CK307" s="43">
        <f>SUM(INDEX(CK$4:CK$183,12*($B307-$B$302)+1):INDEX(CK$4:CK$183,12*($B307-$B$302)+12))</f>
        <v>196911495</v>
      </c>
      <c r="CL307" s="43">
        <f>SUM(INDEX(CL$4:CL$183,12*($B307-$B$302)+1):INDEX(CL$4:CL$183,12*($B307-$B$302)+12))</f>
        <v>38859767</v>
      </c>
      <c r="CM307" s="43">
        <f>SUM(INDEX(CM$4:CM$183,12*($B307-$B$302)+1):INDEX(CM$4:CM$183,12*($B307-$B$302)+12))</f>
        <v>9660049</v>
      </c>
      <c r="CN307" s="43">
        <f>SUM(INDEX(CN$4:CN$183,12*($B307-$B$302)+1):INDEX(CN$4:CN$183,12*($B307-$B$302)+12))</f>
        <v>7976426</v>
      </c>
      <c r="CO307" s="43">
        <f>SUM(INDEX(CO$4:CO$183,12*($B307-$B$302)+1):INDEX(CO$4:CO$183,12*($B307-$B$302)+12))</f>
        <v>4106368</v>
      </c>
      <c r="CP307" s="43">
        <f>SUM(INDEX(CP$4:CP$183,12*($B307-$B$302)+1):INDEX(CP$4:CP$183,12*($B307-$B$302)+12))</f>
        <v>73899783</v>
      </c>
      <c r="CQ307" s="43">
        <f>SUM(INDEX(CQ$4:CQ$183,12*($B307-$B$302)+1):INDEX(CQ$4:CQ$183,12*($B307-$B$302)+12))</f>
        <v>0</v>
      </c>
      <c r="CR307" s="43">
        <f>SUM(INDEX(CR$4:CR$183,12*($B307-$B$302)+1):INDEX(CR$4:CR$183,12*($B307-$B$302)+12))</f>
        <v>0</v>
      </c>
      <c r="CS307" s="43">
        <f>SUM(INDEX(CS$4:CS$183,12*($B307-$B$302)+1):INDEX(CS$4:CS$183,12*($B307-$B$302)+12))</f>
        <v>23496499367</v>
      </c>
      <c r="CT307" s="43">
        <f>SUM(INDEX(CT$4:CT$183,12*($B307-$B$302)+1):INDEX(CT$4:CT$183,12*($B307-$B$302)+12))</f>
        <v>6732691189</v>
      </c>
      <c r="CU307" s="43">
        <f>SUM(INDEX(CU$4:CU$183,12*($B307-$B$302)+1):INDEX(CU$4:CU$183,12*($B307-$B$302)+12))</f>
        <v>285774095</v>
      </c>
      <c r="CV307" s="43">
        <f>SUM(INDEX(CV$4:CV$183,12*($B307-$B$302)+1):INDEX(CV$4:CV$183,12*($B307-$B$302)+12))</f>
        <v>399680413</v>
      </c>
      <c r="CW307" s="43">
        <f>SUM(INDEX(CW$4:CW$183,12*($B307-$B$302)+1):INDEX(CW$4:CW$183,12*($B307-$B$302)+12))</f>
        <v>188183576</v>
      </c>
      <c r="CX307" s="43">
        <f>SUM(INDEX(CX$4:CX$183,12*($B307-$B$302)+1):INDEX(CX$4:CX$183,12*($B307-$B$302)+12))</f>
        <v>92112940</v>
      </c>
      <c r="CY307" s="43">
        <f>SUM(INDEX(CY$4:CY$183,12*($B307-$B$302)+1):INDEX(CY$4:CY$183,12*($B307-$B$302)+12))</f>
        <v>7992123</v>
      </c>
      <c r="CZ307" s="43">
        <f>SUM(INDEX(CZ$4:CZ$183,12*($B307-$B$302)+1):INDEX(CZ$4:CZ$183,12*($B307-$B$302)+12))</f>
        <v>15760924176</v>
      </c>
      <c r="DA307" s="43">
        <f>SUM(INDEX(DA$4:DA$183,12*($B307-$B$302)+1):INDEX(DA$4:DA$183,12*($B307-$B$302)+12))</f>
        <v>14154969837</v>
      </c>
      <c r="DB307" s="43">
        <f>SUM(INDEX(DB$4:DB$183,12*($B307-$B$302)+1):INDEX(DB$4:DB$183,12*($B307-$B$302)+12))</f>
        <v>1284000969</v>
      </c>
      <c r="DC307" s="43">
        <f>SUM(INDEX(DC$4:DC$183,12*($B307-$B$302)+1):INDEX(DC$4:DC$183,12*($B307-$B$302)+12))</f>
        <v>0</v>
      </c>
      <c r="DD307" s="43">
        <f>SUM(INDEX(DD$4:DD$183,12*($B307-$B$302)+1):INDEX(DD$4:DD$183,12*($B307-$B$302)+12))</f>
        <v>321953370</v>
      </c>
      <c r="DE307" s="43">
        <f>SUM(INDEX(DE$4:DE$183,12*($B307-$B$302)+1):INDEX(DE$4:DE$183,12*($B307-$B$302)+12))</f>
        <v>29140855</v>
      </c>
      <c r="DF307" s="43">
        <f>SUM(INDEX(DF$4:DF$183,12*($B307-$B$302)+1):INDEX(DF$4:DF$183,12*($B307-$B$302)+12))</f>
        <v>0</v>
      </c>
      <c r="DG307" s="43">
        <f>SUM(INDEX(DG$4:DG$183,12*($B307-$B$302)+1):INDEX(DG$4:DG$183,12*($B307-$B$302)+12))</f>
        <v>0</v>
      </c>
      <c r="DH307" s="43">
        <f>SUM(INDEX(DH$4:DH$183,12*($B307-$B$302)+1):INDEX(DH$4:DH$183,12*($B307-$B$302)+12))</f>
        <v>184268700</v>
      </c>
      <c r="DI307" s="43">
        <f>SUM(INDEX(DI$4:DI$183,12*($B307-$B$302)+1):INDEX(DI$4:DI$183,12*($B307-$B$302)+12))</f>
        <v>53381328</v>
      </c>
      <c r="DJ307" s="43">
        <f>SUM(INDEX(DJ$4:DJ$183,12*($B307-$B$302)+1):INDEX(DJ$4:DJ$183,12*($B307-$B$302)+12))</f>
        <v>0</v>
      </c>
      <c r="DK307" s="43">
        <f>SUM(INDEX(DK$4:DK$183,12*($B307-$B$302)+1):INDEX(DK$4:DK$183,12*($B307-$B$302)+12))</f>
        <v>53381328</v>
      </c>
      <c r="DL307" s="43">
        <f>SUM(INDEX(DL$4:DL$183,12*($B307-$B$302)+1):INDEX(DL$4:DL$183,12*($B307-$B$302)+12))</f>
        <v>300000</v>
      </c>
      <c r="DM307" s="43">
        <f>SUM(INDEX(DM$4:DM$183,12*($B307-$B$302)+1):INDEX(DM$4:DM$183,12*($B307-$B$302)+12))</f>
        <v>8514197110</v>
      </c>
      <c r="DN307" s="43">
        <f>SUM(INDEX(DN$4:DN$183,12*($B307-$B$302)+1):INDEX(DN$4:DN$183,12*($B307-$B$302)+12))</f>
        <v>711351241</v>
      </c>
      <c r="DO307" s="43">
        <f>SUM(INDEX(DO$4:DO$183,12*($B307-$B$302)+1):INDEX(DO$4:DO$183,12*($B307-$B$302)+12))</f>
        <v>236174075</v>
      </c>
      <c r="DP307" s="43">
        <f>SUM(INDEX(DP$4:DP$183,12*($B307-$B$302)+1):INDEX(DP$4:DP$183,12*($B307-$B$302)+12))</f>
        <v>154475712</v>
      </c>
      <c r="DQ307" s="43">
        <f>SUM(INDEX(DQ$4:DQ$183,12*($B307-$B$302)+1):INDEX(DQ$4:DQ$183,12*($B307-$B$302)+12))</f>
        <v>81698363</v>
      </c>
      <c r="DR307" s="43">
        <f>SUM(INDEX(DR$4:DR$183,12*($B307-$B$302)+1):INDEX(DR$4:DR$183,12*($B307-$B$302)+12))</f>
        <v>5860307248</v>
      </c>
      <c r="DS307" s="43">
        <f>SUM(INDEX(DS$4:DS$183,12*($B307-$B$302)+1):INDEX(DS$4:DS$183,12*($B307-$B$302)+12))</f>
        <v>242427480</v>
      </c>
      <c r="DT307" s="43">
        <f>SUM(INDEX(DT$4:DT$183,12*($B307-$B$302)+1):INDEX(DT$4:DT$183,12*($B307-$B$302)+12))</f>
        <v>222053985</v>
      </c>
      <c r="DU307" s="43">
        <f>SUM(INDEX(DU$4:DU$183,12*($B307-$B$302)+1):INDEX(DU$4:DU$183,12*($B307-$B$302)+12))</f>
        <v>18947229</v>
      </c>
      <c r="DV307" s="43">
        <f>SUM(INDEX(DV$4:DV$183,12*($B307-$B$302)+1):INDEX(DV$4:DV$183,12*($B307-$B$302)+12))</f>
        <v>1426266</v>
      </c>
      <c r="DW307" s="43">
        <f>SUM(INDEX(DW$4:DW$183,12*($B307-$B$302)+1):INDEX(DW$4:DW$183,12*($B307-$B$302)+12))</f>
        <v>129979261</v>
      </c>
      <c r="DX307" s="43">
        <f>SUM(INDEX(DX$4:DX$183,12*($B307-$B$302)+1):INDEX(DX$4:DX$183,12*($B307-$B$302)+12))</f>
        <v>21973500</v>
      </c>
      <c r="DY307" s="43">
        <f>SUM(INDEX(DY$4:DY$183,12*($B307-$B$302)+1):INDEX(DY$4:DY$183,12*($B307-$B$302)+12))</f>
        <v>26452123</v>
      </c>
      <c r="DZ307" s="43">
        <f>SUM(INDEX(DZ$4:DZ$183,12*($B307-$B$302)+1):INDEX(DZ$4:DZ$183,12*($B307-$B$302)+12))</f>
        <v>0</v>
      </c>
      <c r="EA307" s="43">
        <f>SUM(INDEX(EA$4:EA$183,12*($B307-$B$302)+1):INDEX(EA$4:EA$183,12*($B307-$B$302)+12))</f>
        <v>81553638</v>
      </c>
      <c r="EB307" s="43">
        <f>SUM(INDEX(EB$4:EB$183,12*($B307-$B$302)+1):INDEX(EB$4:EB$183,12*($B307-$B$302)+12))</f>
        <v>0</v>
      </c>
      <c r="EC307" s="43">
        <f>SUM(INDEX(EC$4:EC$183,12*($B307-$B$302)+1):INDEX(EC$4:EC$183,12*($B307-$B$302)+12))</f>
        <v>786226520</v>
      </c>
      <c r="ED307" s="43">
        <f>SUM(INDEX(ED$4:ED$183,12*($B307-$B$302)+1):INDEX(ED$4:ED$183,12*($B307-$B$302)+12))</f>
        <v>422600</v>
      </c>
      <c r="EE307" s="43">
        <f>SUM(INDEX(EE$4:EE$183,12*($B307-$B$302)+1):INDEX(EE$4:EE$183,12*($B307-$B$302)+12))</f>
        <v>785651590</v>
      </c>
      <c r="EF307" s="43">
        <f>SUM(INDEX(EF$4:EF$183,12*($B307-$B$302)+1):INDEX(EF$4:EF$183,12*($B307-$B$302)+12))</f>
        <v>152330</v>
      </c>
      <c r="EG307" s="43">
        <f>SUM(INDEX(EG$4:EG$183,12*($B307-$B$302)+1):INDEX(EG$4:EG$183,12*($B307-$B$302)+12))</f>
        <v>111187260</v>
      </c>
      <c r="EH307" s="43">
        <f>SUM(INDEX(EH$4:EH$183,12*($B307-$B$302)+1):INDEX(EH$4:EH$183,12*($B307-$B$302)+12))</f>
        <v>111153270</v>
      </c>
      <c r="EI307" s="43">
        <f>SUM(INDEX(EI$4:EI$183,12*($B307-$B$302)+1):INDEX(EI$4:EI$183,12*($B307-$B$302)+12))</f>
        <v>0</v>
      </c>
      <c r="EJ307" s="43">
        <f>SUM(INDEX(EJ$4:EJ$183,12*($B307-$B$302)+1):INDEX(EJ$4:EJ$183,12*($B307-$B$302)+12))</f>
        <v>33990</v>
      </c>
      <c r="EK307" s="43">
        <f>SUM(INDEX(EK$4:EK$183,12*($B307-$B$302)+1):INDEX(EK$4:EK$183,12*($B307-$B$302)+12))</f>
        <v>557304462</v>
      </c>
      <c r="EL307" s="43">
        <f>SUM(INDEX(EL$4:EL$183,12*($B307-$B$302)+1):INDEX(EL$4:EL$183,12*($B307-$B$302)+12))</f>
        <v>30192937</v>
      </c>
      <c r="EM307" s="43">
        <f>SUM(INDEX(EM$4:EM$183,12*($B307-$B$302)+1):INDEX(EM$4:EM$183,12*($B307-$B$302)+12))</f>
        <v>6809610</v>
      </c>
      <c r="EN307" s="43">
        <f>SUM(INDEX(EN$4:EN$183,12*($B307-$B$302)+1):INDEX(EN$4:EN$183,12*($B307-$B$302)+12))</f>
        <v>317582864</v>
      </c>
      <c r="EO307" s="43">
        <f>SUM(INDEX(EO$4:EO$183,12*($B307-$B$302)+1):INDEX(EO$4:EO$183,12*($B307-$B$302)+12))</f>
        <v>25224558</v>
      </c>
      <c r="EP307" s="43">
        <f>SUM(INDEX(EP$4:EP$183,12*($B307-$B$302)+1):INDEX(EP$4:EP$183,12*($B307-$B$302)+12))</f>
        <v>5097946</v>
      </c>
      <c r="EQ307" s="43">
        <f>SUM(INDEX(EQ$4:EQ$183,12*($B307-$B$302)+1):INDEX(EQ$4:EQ$183,12*($B307-$B$302)+12))</f>
        <v>203195</v>
      </c>
      <c r="ER307" s="43">
        <f>SUM(INDEX(ER$4:ER$183,12*($B307-$B$302)+1):INDEX(ER$4:ER$183,12*($B307-$B$302)+12))</f>
        <v>207955</v>
      </c>
      <c r="ES307" s="43">
        <f>SUM(INDEX(ES$4:ES$183,12*($B307-$B$302)+1):INDEX(ES$4:ES$183,12*($B307-$B$302)+12))</f>
        <v>13911286</v>
      </c>
      <c r="ET307" s="43">
        <f>SUM(INDEX(ET$4:ET$183,12*($B307-$B$302)+1):INDEX(ET$4:ET$183,12*($B307-$B$302)+12))</f>
        <v>5804176</v>
      </c>
      <c r="EU307" s="43">
        <f>SUM(INDEX(EU$4:EU$183,12*($B307-$B$302)+1):INDEX(EU$4:EU$183,12*($B307-$B$302)+12))</f>
        <v>67661360</v>
      </c>
      <c r="EV307" s="43">
        <f>SUM(INDEX(EV$4:EV$183,12*($B307-$B$302)+1):INDEX(EV$4:EV$183,12*($B307-$B$302)+12))</f>
        <v>21808189</v>
      </c>
      <c r="EW307" s="43">
        <f>SUM(INDEX(EW$4:EW$183,12*($B307-$B$302)+1):INDEX(EW$4:EW$183,12*($B307-$B$302)+12))</f>
        <v>592039914</v>
      </c>
      <c r="EX307" s="43">
        <f>SUM(INDEX(EX$4:EX$183,12*($B307-$B$302)+1):INDEX(EX$4:EX$183,12*($B307-$B$302)+12))</f>
        <v>4092335</v>
      </c>
      <c r="EY307" s="43">
        <f>SUM(INDEX(EY$4:EY$183,12*($B307-$B$302)+1):INDEX(EY$4:EY$183,12*($B307-$B$302)+12))</f>
        <v>4041895</v>
      </c>
      <c r="EZ307" s="43">
        <f>SUM(INDEX(EZ$4:EZ$183,12*($B307-$B$302)+1):INDEX(EZ$4:EZ$183,12*($B307-$B$302)+12))</f>
        <v>471614880</v>
      </c>
      <c r="FA307" s="43">
        <f>SUM(INDEX(FA$4:FA$183,12*($B307-$B$302)+1):INDEX(FA$4:FA$183,12*($B307-$B$302)+12))</f>
        <v>112290804</v>
      </c>
      <c r="FB307" s="43">
        <f>SUM(INDEX(FB$4:FB$183,12*($B307-$B$302)+1):INDEX(FB$4:FB$183,12*($B307-$B$302)+12))</f>
        <v>87695</v>
      </c>
      <c r="FC307" s="43">
        <f>SUM(INDEX(FC$4:FC$183,12*($B307-$B$302)+1):INDEX(FC$4:FC$183,12*($B307-$B$302)+12))</f>
        <v>2780832</v>
      </c>
      <c r="FD307" s="43">
        <f>SUM(INDEX(FD$4:FD$183,12*($B307-$B$302)+1):INDEX(FD$4:FD$183,12*($B307-$B$302)+12))</f>
        <v>0</v>
      </c>
      <c r="FE307" s="43">
        <f>SUM(INDEX(FE$4:FE$183,12*($B307-$B$302)+1):INDEX(FE$4:FE$183,12*($B307-$B$302)+12))</f>
        <v>0</v>
      </c>
      <c r="FF307" s="43">
        <f>SUM(INDEX(FF$4:FF$183,12*($B307-$B$302)+1):INDEX(FF$4:FF$183,12*($B307-$B$302)+12))</f>
        <v>2968994306</v>
      </c>
      <c r="FG307" s="43">
        <f>SUM(INDEX(FG$4:FG$183,12*($B307-$B$302)+1):INDEX(FG$4:FG$183,12*($B307-$B$302)+12))</f>
        <v>1706364546</v>
      </c>
      <c r="FH307" s="43">
        <f>SUM(INDEX(FH$4:FH$183,12*($B307-$B$302)+1):INDEX(FH$4:FH$183,12*($B307-$B$302)+12))</f>
        <v>24421236</v>
      </c>
      <c r="FI307" s="43">
        <f>SUM(INDEX(FI$4:FI$183,12*($B307-$B$302)+1):INDEX(FI$4:FI$183,12*($B307-$B$302)+12))</f>
        <v>1531193366</v>
      </c>
      <c r="FJ307" s="43">
        <f>SUM(INDEX(FJ$4:FJ$183,12*($B307-$B$302)+1):INDEX(FJ$4:FJ$183,12*($B307-$B$302)+12))</f>
        <v>130027905</v>
      </c>
      <c r="FK307" s="43">
        <f>SUM(INDEX(FK$4:FK$183,12*($B307-$B$302)+1):INDEX(FK$4:FK$183,12*($B307-$B$302)+12))</f>
        <v>33754303</v>
      </c>
      <c r="FL307" s="43">
        <f>SUM(INDEX(FL$4:FL$183,12*($B307-$B$302)+1):INDEX(FL$4:FL$183,12*($B307-$B$302)+12))</f>
        <v>0</v>
      </c>
      <c r="FM307" s="43">
        <f>SUM(INDEX(FM$4:FM$183,12*($B307-$B$302)+1):INDEX(FM$4:FM$183,12*($B307-$B$302)+12))</f>
        <v>0</v>
      </c>
      <c r="FN307" s="43">
        <f>SUM(INDEX(FN$4:FN$183,12*($B307-$B$302)+1):INDEX(FN$4:FN$183,12*($B307-$B$302)+12))</f>
        <v>0</v>
      </c>
      <c r="FO307" s="43">
        <f>SUM(INDEX(FO$4:FO$183,12*($B307-$B$302)+1):INDEX(FO$4:FO$183,12*($B307-$B$302)+12))</f>
        <v>96273602</v>
      </c>
      <c r="FP307" s="43">
        <f>SUM(INDEX(FP$4:FP$183,12*($B307-$B$302)+1):INDEX(FP$4:FP$183,12*($B307-$B$302)+12))</f>
        <v>20722039</v>
      </c>
      <c r="FQ307" s="43">
        <f>SUM(INDEX(FQ$4:FQ$183,12*($B307-$B$302)+1):INDEX(FQ$4:FQ$183,12*($B307-$B$302)+12))</f>
        <v>0</v>
      </c>
      <c r="FR307" s="43">
        <f>SUM(INDEX(FR$4:FR$183,12*($B307-$B$302)+1):INDEX(FR$4:FR$183,12*($B307-$B$302)+12))</f>
        <v>3416144193</v>
      </c>
      <c r="FS307" s="43">
        <f>SUM(INDEX(FS$4:FS$183,12*($B307-$B$302)+1):INDEX(FS$4:FS$183,12*($B307-$B$302)+12))</f>
        <v>932412346</v>
      </c>
      <c r="FT307" s="43">
        <f>SUM(INDEX(FT$4:FT$183,12*($B307-$B$302)+1):INDEX(FT$4:FT$183,12*($B307-$B$302)+12))</f>
        <v>3057323</v>
      </c>
      <c r="FU307" s="43">
        <f>SUM(INDEX(FU$4:FU$183,12*($B307-$B$302)+1):INDEX(FU$4:FU$183,12*($B307-$B$302)+12))</f>
        <v>251240510</v>
      </c>
      <c r="FV307" s="43">
        <f>SUM(INDEX(FV$4:FV$183,12*($B307-$B$302)+1):INDEX(FV$4:FV$183,12*($B307-$B$302)+12))</f>
        <v>409995792</v>
      </c>
      <c r="FW307" s="43">
        <f>SUM(INDEX(FW$4:FW$183,12*($B307-$B$302)+1):INDEX(FW$4:FW$183,12*($B307-$B$302)+12))</f>
        <v>2131578</v>
      </c>
      <c r="FX307" s="43">
        <f>SUM(INDEX(FX$4:FX$183,12*($B307-$B$302)+1):INDEX(FX$4:FX$183,12*($B307-$B$302)+12))</f>
        <v>407864214</v>
      </c>
      <c r="FY307" s="43">
        <f>SUM(INDEX(FY$4:FY$183,12*($B307-$B$302)+1):INDEX(FY$4:FY$183,12*($B307-$B$302)+12))</f>
        <v>680400</v>
      </c>
      <c r="FZ307" s="43">
        <f>SUM(INDEX(FZ$4:FZ$183,12*($B307-$B$302)+1):INDEX(FZ$4:FZ$183,12*($B307-$B$302)+12))</f>
        <v>2223223</v>
      </c>
      <c r="GA307" s="43">
        <f>SUM(INDEX(GA$4:GA$183,12*($B307-$B$302)+1):INDEX(GA$4:GA$183,12*($B307-$B$302)+12))</f>
        <v>135894498</v>
      </c>
      <c r="GB307" s="43">
        <f>SUM(INDEX(GB$4:GB$183,12*($B307-$B$302)+1):INDEX(GB$4:GB$183,12*($B307-$B$302)+12))</f>
        <v>129320600</v>
      </c>
      <c r="GC307" s="43">
        <f>SUM(INDEX(GC$4:GC$183,12*($B307-$B$302)+1):INDEX(GC$4:GC$183,12*($B307-$B$302)+12))</f>
        <v>71430065</v>
      </c>
      <c r="GD307" s="43">
        <f>SUM(INDEX(GD$4:GD$183,12*($B307-$B$302)+1):INDEX(GD$4:GD$183,12*($B307-$B$302)+12))</f>
        <v>0</v>
      </c>
      <c r="GE307" s="43">
        <f>SUM(INDEX(GE$4:GE$183,12*($B307-$B$302)+1):INDEX(GE$4:GE$183,12*($B307-$B$302)+12))</f>
        <v>71430065</v>
      </c>
      <c r="GF307" s="43">
        <f>SUM(INDEX(GF$4:GF$183,12*($B307-$B$302)+1):INDEX(GF$4:GF$183,12*($B307-$B$302)+12))</f>
        <v>0</v>
      </c>
      <c r="GG307" s="43">
        <f>SUM(INDEX(GG$4:GG$183,12*($B307-$B$302)+1):INDEX(GG$4:GG$183,12*($B307-$B$302)+12))</f>
        <v>1231617</v>
      </c>
      <c r="GH307" s="43">
        <f>SUM(INDEX(GH$4:GH$183,12*($B307-$B$302)+1):INDEX(GH$4:GH$183,12*($B307-$B$302)+12))</f>
        <v>107739508</v>
      </c>
      <c r="GI307" s="43">
        <f>SUM(INDEX(GI$4:GI$183,12*($B307-$B$302)+1):INDEX(GI$4:GI$183,12*($B307-$B$302)+12))</f>
        <v>712843754</v>
      </c>
      <c r="GJ307" s="43">
        <f>SUM(INDEX(GJ$4:GJ$183,12*($B307-$B$302)+1):INDEX(GJ$4:GJ$183,12*($B307-$B$302)+12))</f>
        <v>712843754</v>
      </c>
      <c r="GK307" s="43">
        <f>SUM(INDEX(GK$4:GK$183,12*($B307-$B$302)+1):INDEX(GK$4:GK$183,12*($B307-$B$302)+12))</f>
        <v>0</v>
      </c>
      <c r="GL307" s="43">
        <f>SUM(INDEX(GL$4:GL$183,12*($B307-$B$302)+1):INDEX(GL$4:GL$183,12*($B307-$B$302)+12))</f>
        <v>1590486903</v>
      </c>
      <c r="GM307" s="43">
        <f>SUM(INDEX(GM$4:GM$183,12*($B307-$B$302)+1):INDEX(GM$4:GM$183,12*($B307-$B$302)+12))</f>
        <v>84346172</v>
      </c>
      <c r="GN307" s="43">
        <f>SUM(INDEX(GN$4:GN$183,12*($B307-$B$302)+1):INDEX(GN$4:GN$183,12*($B307-$B$302)+12))</f>
        <v>6099000</v>
      </c>
      <c r="GO307" s="43">
        <f>SUM(INDEX(GO$4:GO$183,12*($B307-$B$302)+1):INDEX(GO$4:GO$183,12*($B307-$B$302)+12))</f>
        <v>6234000</v>
      </c>
      <c r="GP307" s="43">
        <f>SUM(INDEX(GP$4:GP$183,12*($B307-$B$302)+1):INDEX(GP$4:GP$183,12*($B307-$B$302)+12))</f>
        <v>620400988</v>
      </c>
      <c r="GQ307" s="43">
        <f>SUM(INDEX(GQ$4:GQ$183,12*($B307-$B$302)+1):INDEX(GQ$4:GQ$183,12*($B307-$B$302)+12))</f>
        <v>192255641</v>
      </c>
      <c r="GR307" s="43">
        <f>SUM(INDEX(GR$4:GR$183,12*($B307-$B$302)+1):INDEX(GR$4:GR$183,12*($B307-$B$302)+12))</f>
        <v>686145</v>
      </c>
      <c r="GS307" s="43">
        <f>SUM(INDEX(GS$4:GS$183,12*($B307-$B$302)+1):INDEX(GS$4:GS$183,12*($B307-$B$302)+12))</f>
        <v>0</v>
      </c>
      <c r="GT307" s="43">
        <f>SUM(INDEX(GT$4:GT$183,12*($B307-$B$302)+1):INDEX(GT$4:GT$183,12*($B307-$B$302)+12))</f>
        <v>680464957</v>
      </c>
      <c r="GU307" s="43">
        <f>SUM(INDEX(GU$4:GU$183,12*($B307-$B$302)+1):INDEX(GU$4:GU$183,12*($B307-$B$302)+12))</f>
        <v>95648964420</v>
      </c>
      <c r="GV307" s="43">
        <f>SUM(INDEX(GV$4:GV$183,12*($B307-$B$302)+1):INDEX(GV$4:GV$183,12*($B307-$B$302)+12))</f>
        <v>371305272</v>
      </c>
      <c r="GW307" s="43">
        <f>SUM(INDEX(GW$4:GW$183,12*($B307-$B$302)+1):INDEX(GW$4:GW$183,12*($B307-$B$302)+12))</f>
        <v>3918798</v>
      </c>
      <c r="GX307" s="43">
        <f>SUM(INDEX(GX$4:GX$183,12*($B307-$B$302)+1):INDEX(GX$4:GX$183,12*($B307-$B$302)+12))</f>
        <v>0</v>
      </c>
      <c r="GY307" s="43">
        <f>SUM(INDEX(GY$4:GY$183,12*($B307-$B$302)+1):INDEX(GY$4:GY$183,12*($B307-$B$302)+12))</f>
        <v>0</v>
      </c>
      <c r="GZ307" s="43">
        <f>SUM(INDEX(GZ$4:GZ$183,12*($B307-$B$302)+1):INDEX(GZ$4:GZ$183,12*($B307-$B$302)+12))</f>
        <v>34536854886</v>
      </c>
      <c r="HA307" s="43">
        <f>SUM(INDEX(HA$4:HA$183,12*($B307-$B$302)+1):INDEX(HA$4:HA$183,12*($B307-$B$302)+12))</f>
        <v>20738182</v>
      </c>
      <c r="HB307" s="43">
        <f>SUM(INDEX(HB$4:HB$183,12*($B307-$B$302)+1):INDEX(HB$4:HB$183,12*($B307-$B$302)+12))</f>
        <v>44856008886</v>
      </c>
      <c r="HC307" s="43">
        <f>SUM(INDEX(HC$4:HC$183,12*($B307-$B$302)+1):INDEX(HC$4:HC$183,12*($B307-$B$302)+12))</f>
        <v>0</v>
      </c>
      <c r="HD307" s="43">
        <f>SUM(INDEX(HD$4:HD$183,12*($B307-$B$302)+1):INDEX(HD$4:HD$183,12*($B307-$B$302)+12))</f>
        <v>15860138396</v>
      </c>
      <c r="HE307" s="43">
        <f>SUM(INDEX(HE$4:HE$183,12*($B307-$B$302)+1):INDEX(HE$4:HE$183,12*($B307-$B$302)+12))</f>
        <v>0</v>
      </c>
      <c r="HF307" s="43">
        <f>SUM(INDEX(HF$4:HF$183,12*($B307-$B$302)+1):INDEX(HF$4:HF$183,12*($B307-$B$302)+12))</f>
        <v>0</v>
      </c>
      <c r="HG307" s="43">
        <f>SUM(INDEX(HG$4:HG$183,12*($B307-$B$302)+1):INDEX(HG$4:HG$183,12*($B307-$B$302)+12))</f>
        <v>0</v>
      </c>
      <c r="HH307" s="43">
        <f>SUM(INDEX(HH$4:HH$183,12*($B307-$B$302)+1):INDEX(HH$4:HH$183,12*($B307-$B$302)+12))</f>
        <v>29597928112</v>
      </c>
      <c r="HI307" s="43">
        <f>SUM(INDEX(HI$4:HI$183,12*($B307-$B$302)+1):INDEX(HI$4:HI$183,12*($B307-$B$302)+12))</f>
        <v>4938926774</v>
      </c>
      <c r="HJ307" s="43">
        <f>SUM(INDEX(HJ$4:HJ$183,12*($B307-$B$302)+1):INDEX(HJ$4:HJ$183,12*($B307-$B$302)+12))</f>
        <v>29597928112</v>
      </c>
      <c r="HK307" s="43">
        <f>SUM(INDEX(HK$4:HK$183,12*($B307-$B$302)+1):INDEX(HK$4:HK$183,12*($B307-$B$302)+12))</f>
        <v>4938926774</v>
      </c>
      <c r="HL307" s="43">
        <f>SUM(INDEX(HL$4:HL$183,12*($B307-$B$302)+1):INDEX(HL$4:HL$183,12*($B307-$B$302)+12))</f>
        <v>0</v>
      </c>
      <c r="HM307" s="43">
        <f>SUM(INDEX(HM$4:HM$183,12*($B307-$B$302)+1):INDEX(HM$4:HM$183,12*($B307-$B$302)+12))</f>
        <v>0</v>
      </c>
      <c r="HN307" s="43">
        <f>SUM(INDEX(HN$4:HN$183,12*($B307-$B$302)+1):INDEX(HN$4:HN$183,12*($B307-$B$302)+12))</f>
        <v>0</v>
      </c>
      <c r="HO307" s="43">
        <f>SUM(INDEX(HO$4:HO$183,12*($B307-$B$302)+1):INDEX(HO$4:HO$183,12*($B307-$B$302)+12))</f>
        <v>0</v>
      </c>
      <c r="HP307" s="43">
        <f>SUM(INDEX(HP$4:HP$183,12*($B307-$B$302)+1):INDEX(HP$4:HP$183,12*($B307-$B$302)+12))</f>
        <v>1924364700</v>
      </c>
      <c r="HQ307" s="43">
        <f>SUM(INDEX(HQ$4:HQ$183,12*($B307-$B$302)+1):INDEX(HQ$4:HQ$183,12*($B307-$B$302)+12))</f>
        <v>42310520</v>
      </c>
      <c r="HR307" s="43">
        <f>SUM(INDEX(HR$4:HR$183,12*($B307-$B$302)+1):INDEX(HR$4:HR$183,12*($B307-$B$302)+12))</f>
        <v>60426503</v>
      </c>
      <c r="HS307" s="43">
        <f>SUM(INDEX(HS$4:HS$183,12*($B307-$B$302)+1):INDEX(HS$4:HS$183,12*($B307-$B$302)+12))</f>
        <v>266880604</v>
      </c>
      <c r="HT307" s="43">
        <f>SUM(INDEX(HT$4:HT$183,12*($B307-$B$302)+1):INDEX(HT$4:HT$183,12*($B307-$B$302)+12))</f>
        <v>1554747073</v>
      </c>
      <c r="HU307" s="43">
        <f>SUM(INDEX(HU$4:HU$183,12*($B307-$B$302)+1):INDEX(HU$4:HU$183,12*($B307-$B$302)+12))</f>
        <v>0</v>
      </c>
      <c r="HV307" s="43">
        <f>SUM(INDEX(HV$4:HV$183,12*($B307-$B$302)+1):INDEX(HV$4:HV$183,12*($B307-$B$302)+12))</f>
        <v>0</v>
      </c>
      <c r="HW307" s="43">
        <f>SUM(INDEX(HW$4:HW$183,12*($B307-$B$302)+1):INDEX(HW$4:HW$183,12*($B307-$B$302)+12))</f>
        <v>0</v>
      </c>
      <c r="HX307" s="43">
        <f>SUM(INDEX(HX$4:HX$183,12*($B307-$B$302)+1):INDEX(HX$4:HX$183,12*($B307-$B$302)+12))</f>
        <v>29597928112</v>
      </c>
      <c r="HY307" s="43">
        <f>SUM(INDEX(HY$4:HY$183,12*($B307-$B$302)+1):INDEX(HY$4:HY$183,12*($B307-$B$302)+12))</f>
        <v>4938926774</v>
      </c>
      <c r="HZ307" s="43">
        <f>SUM(INDEX(HZ$4:HZ$183,12*($B307-$B$302)+1):INDEX(HZ$4:HZ$183,12*($B307-$B$302)+12))</f>
        <v>639929353317</v>
      </c>
      <c r="IA307" s="43">
        <f>SUM(INDEX(IA$4:IA$183,12*($B307-$B$302)+1):INDEX(IA$4:IA$183,12*($B307-$B$302)+12))</f>
        <v>598628673331</v>
      </c>
      <c r="IB307" s="43">
        <f>SUM(INDEX(IB$4:IB$183,12*($B307-$B$302)+1):INDEX(IB$4:IB$183,12*($B307-$B$302)+12))</f>
        <v>598617146289</v>
      </c>
      <c r="IC307" s="43">
        <f>SUM(INDEX(IC$4:IC$183,12*($B307-$B$302)+1):INDEX(IC$4:IC$183,12*($B307-$B$302)+12))</f>
        <v>25937137802</v>
      </c>
      <c r="ID307" s="43">
        <f>SUM(INDEX(ID$4:ID$183,12*($B307-$B$302)+1):INDEX(ID$4:ID$183,12*($B307-$B$302)+12))</f>
        <v>25088101111</v>
      </c>
      <c r="IE307" s="43">
        <f>SUM(INDEX(IE$4:IE$183,12*($B307-$B$302)+1):INDEX(IE$4:IE$183,12*($B307-$B$302)+12))</f>
        <v>0</v>
      </c>
      <c r="IF307" s="43">
        <f>SUM(INDEX(IF$4:IF$183,12*($B307-$B$302)+1):INDEX(IF$4:IF$183,12*($B307-$B$302)+12))</f>
        <v>849036691</v>
      </c>
      <c r="IG307" s="43">
        <f>SUM(INDEX(IG$4:IG$183,12*($B307-$B$302)+1):INDEX(IG$4:IG$183,12*($B307-$B$302)+12))</f>
        <v>469334225590</v>
      </c>
      <c r="IH307" s="43">
        <f>SUM(INDEX(IH$4:IH$183,12*($B307-$B$302)+1):INDEX(IH$4:IH$183,12*($B307-$B$302)+12))</f>
        <v>446560514674</v>
      </c>
      <c r="II307" s="43">
        <f>SUM(INDEX(II$4:II$183,12*($B307-$B$302)+1):INDEX(II$4:II$183,12*($B307-$B$302)+12))</f>
        <v>0</v>
      </c>
      <c r="IJ307" s="43">
        <f>SUM(INDEX(IJ$4:IJ$183,12*($B307-$B$302)+1):INDEX(IJ$4:IJ$183,12*($B307-$B$302)+12))</f>
        <v>22773710916</v>
      </c>
      <c r="IK307" s="43">
        <f>SUM(INDEX(IK$4:IK$183,12*($B307-$B$302)+1):INDEX(IK$4:IK$183,12*($B307-$B$302)+12))</f>
        <v>0</v>
      </c>
      <c r="IL307" s="43">
        <f>SUM(INDEX(IL$4:IL$183,12*($B307-$B$302)+1):INDEX(IL$4:IL$183,12*($B307-$B$302)+12))</f>
        <v>36316119238</v>
      </c>
      <c r="IM307" s="43">
        <f>SUM(INDEX(IM$4:IM$183,12*($B307-$B$302)+1):INDEX(IM$4:IM$183,12*($B307-$B$302)+12))</f>
        <v>20090687416</v>
      </c>
      <c r="IN307" s="43">
        <f>SUM(INDEX(IN$4:IN$183,12*($B307-$B$302)+1):INDEX(IN$4:IN$183,12*($B307-$B$302)+12))</f>
        <v>2279540186</v>
      </c>
      <c r="IO307" s="43">
        <f>SUM(INDEX(IO$4:IO$183,12*($B307-$B$302)+1):INDEX(IO$4:IO$183,12*($B307-$B$302)+12))</f>
        <v>1709655141</v>
      </c>
      <c r="IP307" s="43">
        <f>SUM(INDEX(IP$4:IP$183,12*($B307-$B$302)+1):INDEX(IP$4:IP$183,12*($B307-$B$302)+12))</f>
        <v>32326923911</v>
      </c>
      <c r="IQ307" s="43">
        <f>SUM(INDEX(IQ$4:IQ$183,12*($B307-$B$302)+1):INDEX(IQ$4:IQ$183,12*($B307-$B$302)+12))</f>
        <v>4022427345</v>
      </c>
      <c r="IR307" s="43">
        <f>SUM(INDEX(IR$4:IR$183,12*($B307-$B$302)+1):INDEX(IR$4:IR$183,12*($B307-$B$302)+12))</f>
        <v>2033877418</v>
      </c>
      <c r="IS307" s="43">
        <f>SUM(INDEX(IS$4:IS$183,12*($B307-$B$302)+1):INDEX(IS$4:IS$183,12*($B307-$B$302)+12))</f>
        <v>203167574</v>
      </c>
      <c r="IT307" s="43">
        <f>SUM(INDEX(IT$4:IT$183,12*($B307-$B$302)+1):INDEX(IT$4:IT$183,12*($B307-$B$302)+12))</f>
        <v>152375681</v>
      </c>
      <c r="IU307" s="43">
        <f>SUM(INDEX(IU$4:IU$183,12*($B307-$B$302)+1):INDEX(IU$4:IU$183,12*($B307-$B$302)+12))</f>
        <v>3666884090</v>
      </c>
      <c r="IV307" s="43">
        <f>SUM(INDEX(IV$4:IV$183,12*($B307-$B$302)+1):INDEX(IV$4:IV$183,12*($B307-$B$302)+12))</f>
        <v>2029890184</v>
      </c>
      <c r="IW307" s="43">
        <f>SUM(INDEX(IW$4:IW$183,12*($B307-$B$302)+1):INDEX(IW$4:IW$183,12*($B307-$B$302)+12))</f>
        <v>226670675</v>
      </c>
      <c r="IX307" s="43">
        <f>SUM(INDEX(IX$4:IX$183,12*($B307-$B$302)+1):INDEX(IX$4:IX$183,12*($B307-$B$302)+12))</f>
        <v>12335465160</v>
      </c>
      <c r="IY307" s="43">
        <f>SUM(INDEX(IY$4:IY$183,12*($B307-$B$302)+1):INDEX(IY$4:IY$183,12*($B307-$B$302)+12))</f>
        <v>0</v>
      </c>
      <c r="IZ307" s="43">
        <f>SUM(INDEX(IZ$4:IZ$183,12*($B307-$B$302)+1):INDEX(IZ$4:IZ$183,12*($B307-$B$302)+12))</f>
        <v>0</v>
      </c>
      <c r="JA307" s="43">
        <f>SUM(INDEX(JA$4:JA$183,12*($B307-$B$302)+1):INDEX(JA$4:JA$183,12*($B307-$B$302)+12))</f>
        <v>1029145461</v>
      </c>
      <c r="JB307" s="43">
        <f>SUM(INDEX(JB$4:JB$183,12*($B307-$B$302)+1):INDEX(JB$4:JB$183,12*($B307-$B$302)+12))</f>
        <v>23250000000</v>
      </c>
      <c r="JC307" s="43">
        <f>SUM(INDEX(JC$4:JC$183,12*($B307-$B$302)+1):INDEX(JC$4:JC$183,12*($B307-$B$302)+12))</f>
        <v>0</v>
      </c>
      <c r="JD307" s="43">
        <f>SUM(INDEX(JD$4:JD$183,12*($B307-$B$302)+1):INDEX(JD$4:JD$183,12*($B307-$B$302)+12))</f>
        <v>1700000000</v>
      </c>
      <c r="JE307" s="43">
        <f>SUM(INDEX(JE$4:JE$183,12*($B307-$B$302)+1):INDEX(JE$4:JE$183,12*($B307-$B$302)+12))</f>
        <v>0</v>
      </c>
      <c r="JF307" s="43">
        <f>SUM(INDEX(JF$4:JF$183,12*($B307-$B$302)+1):INDEX(JF$4:JF$183,12*($B307-$B$302)+12))</f>
        <v>0</v>
      </c>
      <c r="JG307" s="43">
        <f>SUM(INDEX(JG$4:JG$183,12*($B307-$B$302)+1):INDEX(JG$4:JG$183,12*($B307-$B$302)+12))</f>
        <v>0</v>
      </c>
      <c r="JH307" s="43">
        <f>SUM(INDEX(JH$4:JH$183,12*($B307-$B$302)+1):INDEX(JH$4:JH$183,12*($B307-$B$302)+12))</f>
        <v>0</v>
      </c>
      <c r="JI307" s="43">
        <f>SUM(INDEX(JI$4:JI$183,12*($B307-$B$302)+1):INDEX(JI$4:JI$183,12*($B307-$B$302)+12))</f>
        <v>311500000</v>
      </c>
      <c r="JJ307" s="43">
        <f>SUM(INDEX(JJ$4:JJ$183,12*($B307-$B$302)+1):INDEX(JJ$4:JJ$183,12*($B307-$B$302)+12))</f>
        <v>0</v>
      </c>
      <c r="JK307" s="43">
        <f>SUM(INDEX(JK$4:JK$183,12*($B307-$B$302)+1):INDEX(JK$4:JK$183,12*($B307-$B$302)+12))</f>
        <v>0</v>
      </c>
      <c r="JL307" s="43">
        <f>SUM(INDEX(JL$4:JL$183,12*($B307-$B$302)+1):INDEX(JL$4:JL$183,12*($B307-$B$302)+12))</f>
        <v>0</v>
      </c>
      <c r="JM307" s="43">
        <f>SUM(INDEX(JM$4:JM$183,12*($B307-$B$302)+1):INDEX(JM$4:JM$183,12*($B307-$B$302)+12))</f>
        <v>11527042</v>
      </c>
      <c r="JN307" s="43">
        <f>SUM(INDEX(JN$4:JN$183,12*($B307-$B$302)+1):INDEX(JN$4:JN$183,12*($B307-$B$302)+12))</f>
        <v>11527042</v>
      </c>
      <c r="JO307" s="43">
        <f>SUM(INDEX(JO$4:JO$183,12*($B307-$B$302)+1):INDEX(JO$4:JO$183,12*($B307-$B$302)+12))</f>
        <v>19347913050</v>
      </c>
      <c r="JP307" s="43">
        <f>SUM(INDEX(JP$4:JP$183,12*($B307-$B$302)+1):INDEX(JP$4:JP$183,12*($B307-$B$302)+12))</f>
        <v>15119783972</v>
      </c>
      <c r="JQ307" s="43">
        <f>SUM(INDEX(JQ$4:JQ$183,12*($B307-$B$302)+1):INDEX(JQ$4:JQ$183,12*($B307-$B$302)+12))</f>
        <v>91086463</v>
      </c>
      <c r="JR307" s="43">
        <f>SUM(INDEX(JR$4:JR$183,12*($B307-$B$302)+1):INDEX(JR$4:JR$183,12*($B307-$B$302)+12))</f>
        <v>8427335733</v>
      </c>
      <c r="JS307" s="43">
        <f>SUM(INDEX(JS$4:JS$183,12*($B307-$B$302)+1):INDEX(JS$4:JS$183,12*($B307-$B$302)+12))</f>
        <v>0</v>
      </c>
      <c r="JT307" s="43">
        <f>SUM(INDEX(JT$4:JT$183,12*($B307-$B$302)+1):INDEX(JT$4:JT$183,12*($B307-$B$302)+12))</f>
        <v>0</v>
      </c>
      <c r="JU307" s="43">
        <f>SUM(INDEX(JU$4:JU$183,12*($B307-$B$302)+1):INDEX(JU$4:JU$183,12*($B307-$B$302)+12))</f>
        <v>0</v>
      </c>
      <c r="JV307" s="43">
        <f>SUM(INDEX(JV$4:JV$183,12*($B307-$B$302)+1):INDEX(JV$4:JV$183,12*($B307-$B$302)+12))</f>
        <v>491267416</v>
      </c>
      <c r="JW307" s="43">
        <f>SUM(INDEX(JW$4:JW$183,12*($B307-$B$302)+1):INDEX(JW$4:JW$183,12*($B307-$B$302)+12))</f>
        <v>0</v>
      </c>
      <c r="JX307" s="43">
        <f>SUM(INDEX(JX$4:JX$183,12*($B307-$B$302)+1):INDEX(JX$4:JX$183,12*($B307-$B$302)+12))</f>
        <v>0</v>
      </c>
      <c r="JY307" s="43">
        <f>SUM(INDEX(JY$4:JY$183,12*($B307-$B$302)+1):INDEX(JY$4:JY$183,12*($B307-$B$302)+12))</f>
        <v>0</v>
      </c>
      <c r="JZ307" s="43">
        <f>SUM(INDEX(JZ$4:JZ$183,12*($B307-$B$302)+1):INDEX(JZ$4:JZ$183,12*($B307-$B$302)+12))</f>
        <v>0</v>
      </c>
      <c r="KA307" s="43">
        <f>SUM(INDEX(KA$4:KA$183,12*($B307-$B$302)+1):INDEX(KA$4:KA$183,12*($B307-$B$302)+12))</f>
        <v>0</v>
      </c>
      <c r="KB307" s="43">
        <f>SUM(INDEX(KB$4:KB$183,12*($B307-$B$302)+1):INDEX(KB$4:KB$183,12*($B307-$B$302)+12))</f>
        <v>0</v>
      </c>
      <c r="KC307" s="43">
        <f>SUM(INDEX(KC$4:KC$183,12*($B307-$B$302)+1):INDEX(KC$4:KC$183,12*($B307-$B$302)+12))</f>
        <v>0</v>
      </c>
      <c r="KD307" s="43">
        <f>SUM(INDEX(KD$4:KD$183,12*($B307-$B$302)+1):INDEX(KD$4:KD$183,12*($B307-$B$302)+12))</f>
        <v>0</v>
      </c>
      <c r="KE307" s="43">
        <f>SUM(INDEX(KE$4:KE$183,12*($B307-$B$302)+1):INDEX(KE$4:KE$183,12*($B307-$B$302)+12))</f>
        <v>0</v>
      </c>
      <c r="KF307" s="43">
        <f>SUM(INDEX(KF$4:KF$183,12*($B307-$B$302)+1):INDEX(KF$4:KF$183,12*($B307-$B$302)+12))</f>
        <v>0</v>
      </c>
      <c r="KG307" s="43">
        <f>SUM(INDEX(KG$4:KG$183,12*($B307-$B$302)+1):INDEX(KG$4:KG$183,12*($B307-$B$302)+12))</f>
        <v>1019524544</v>
      </c>
      <c r="KH307" s="43">
        <f>SUM(INDEX(KH$4:KH$183,12*($B307-$B$302)+1):INDEX(KH$4:KH$183,12*($B307-$B$302)+12))</f>
        <v>0</v>
      </c>
      <c r="KI307" s="43">
        <f>SUM(INDEX(KI$4:KI$183,12*($B307-$B$302)+1):INDEX(KI$4:KI$183,12*($B307-$B$302)+12))</f>
        <v>5090569816</v>
      </c>
      <c r="KJ307" s="43">
        <f>SUM(INDEX(KJ$4:KJ$183,12*($B307-$B$302)+1):INDEX(KJ$4:KJ$183,12*($B307-$B$302)+12))</f>
        <v>0</v>
      </c>
      <c r="KK307" s="43">
        <f>SUM(INDEX(KK$4:KK$183,12*($B307-$B$302)+1):INDEX(KK$4:KK$183,12*($B307-$B$302)+12))</f>
        <v>0</v>
      </c>
      <c r="KL307" s="43">
        <f>SUM(INDEX(KL$4:KL$183,12*($B307-$B$302)+1):INDEX(KL$4:KL$183,12*($B307-$B$302)+12))</f>
        <v>0</v>
      </c>
      <c r="KM307" s="43">
        <f>SUM(INDEX(KM$4:KM$183,12*($B307-$B$302)+1):INDEX(KM$4:KM$183,12*($B307-$B$302)+12))</f>
        <v>26180896014</v>
      </c>
      <c r="KN307" s="43">
        <f>SUM(INDEX(KN$4:KN$183,12*($B307-$B$302)+1):INDEX(KN$4:KN$183,12*($B307-$B$302)+12))</f>
        <v>16341547628</v>
      </c>
      <c r="KO307" s="43">
        <f>SUM(INDEX(KO$4:KO$183,12*($B307-$B$302)+1):INDEX(KO$4:KO$183,12*($B307-$B$302)+12))</f>
        <v>446034318</v>
      </c>
      <c r="KP307" s="43">
        <f>SUM(INDEX(KP$4:KP$183,12*($B307-$B$302)+1):INDEX(KP$4:KP$183,12*($B307-$B$302)+12))</f>
        <v>52200892</v>
      </c>
      <c r="KQ307" s="43">
        <f>SUM(INDEX(KQ$4:KQ$183,12*($B307-$B$302)+1):INDEX(KQ$4:KQ$183,12*($B307-$B$302)+12))</f>
        <v>114529056</v>
      </c>
      <c r="KR307" s="43">
        <f>SUM(INDEX(KR$4:KR$183,12*($B307-$B$302)+1):INDEX(KR$4:KR$183,12*($B307-$B$302)+12))</f>
        <v>0</v>
      </c>
      <c r="KS307" s="43">
        <f>SUM(INDEX(KS$4:KS$183,12*($B307-$B$302)+1):INDEX(KS$4:KS$183,12*($B307-$B$302)+12))</f>
        <v>18345242</v>
      </c>
      <c r="KT307" s="43">
        <f>SUM(INDEX(KT$4:KT$183,12*($B307-$B$302)+1):INDEX(KT$4:KT$183,12*($B307-$B$302)+12))</f>
        <v>54111236</v>
      </c>
      <c r="KU307" s="43">
        <f>SUM(INDEX(KU$4:KU$183,12*($B307-$B$302)+1):INDEX(KU$4:KU$183,12*($B307-$B$302)+12))</f>
        <v>0</v>
      </c>
      <c r="KV307" s="43">
        <f>SUM(INDEX(KV$4:KV$183,12*($B307-$B$302)+1):INDEX(KV$4:KV$183,12*($B307-$B$302)+12))</f>
        <v>881287427</v>
      </c>
      <c r="KW307" s="43">
        <f>SUM(INDEX(KW$4:KW$183,12*($B307-$B$302)+1):INDEX(KW$4:KW$183,12*($B307-$B$302)+12))</f>
        <v>0</v>
      </c>
      <c r="KX307" s="43">
        <f>SUM(INDEX(KX$4:KX$183,12*($B307-$B$302)+1):INDEX(KX$4:KX$183,12*($B307-$B$302)+12))</f>
        <v>12074999</v>
      </c>
      <c r="KY307" s="43">
        <f>SUM(INDEX(KY$4:KY$183,12*($B307-$B$302)+1):INDEX(KY$4:KY$183,12*($B307-$B$302)+12))</f>
        <v>51110686</v>
      </c>
      <c r="KZ307" s="43">
        <f>SUM(INDEX(KZ$4:KZ$183,12*($B307-$B$302)+1):INDEX(KZ$4:KZ$183,12*($B307-$B$302)+12))</f>
        <v>88094644</v>
      </c>
      <c r="LA307" s="43">
        <f>SUM(INDEX(LA$4:LA$183,12*($B307-$B$302)+1):INDEX(LA$4:LA$183,12*($B307-$B$302)+12))</f>
        <v>191908572</v>
      </c>
      <c r="LB307" s="43">
        <f>SUM(INDEX(LB$4:LB$183,12*($B307-$B$302)+1):INDEX(LB$4:LB$183,12*($B307-$B$302)+12))</f>
        <v>52368391</v>
      </c>
      <c r="LC307" s="43">
        <f>SUM(INDEX(LC$4:LC$183,12*($B307-$B$302)+1):INDEX(LC$4:LC$183,12*($B307-$B$302)+12))</f>
        <v>63402075</v>
      </c>
      <c r="LD307" s="43">
        <f>SUM(INDEX(LD$4:LD$183,12*($B307-$B$302)+1):INDEX(LD$4:LD$183,12*($B307-$B$302)+12))</f>
        <v>5513679400</v>
      </c>
      <c r="LE307" s="43">
        <f>SUM(INDEX(LE$4:LE$183,12*($B307-$B$302)+1):INDEX(LE$4:LE$183,12*($B307-$B$302)+12))</f>
        <v>3005771</v>
      </c>
      <c r="LF307" s="43">
        <f>SUM(INDEX(LF$4:LF$183,12*($B307-$B$302)+1):INDEX(LF$4:LF$183,12*($B307-$B$302)+12))</f>
        <v>10333473</v>
      </c>
      <c r="LG307" s="43">
        <f>SUM(INDEX(LG$4:LG$183,12*($B307-$B$302)+1):INDEX(LG$4:LG$183,12*($B307-$B$302)+12))</f>
        <v>0</v>
      </c>
      <c r="LH307" s="43">
        <f>SUM(INDEX(LH$4:LH$183,12*($B307-$B$302)+1):INDEX(LH$4:LH$183,12*($B307-$B$302)+12))</f>
        <v>71440904</v>
      </c>
      <c r="LI307" s="43">
        <f>SUM(INDEX(LI$4:LI$183,12*($B307-$B$302)+1):INDEX(LI$4:LI$183,12*($B307-$B$302)+12))</f>
        <v>346264083</v>
      </c>
      <c r="LJ307" s="43">
        <f>SUM(INDEX(LJ$4:LJ$183,12*($B307-$B$302)+1):INDEX(LJ$4:LJ$183,12*($B307-$B$302)+12))</f>
        <v>0</v>
      </c>
      <c r="LK307" s="43">
        <f>SUM(INDEX(LK$4:LK$183,12*($B307-$B$302)+1):INDEX(LK$4:LK$183,12*($B307-$B$302)+12))</f>
        <v>0</v>
      </c>
      <c r="LL307" s="43">
        <f>SUM(INDEX(LL$4:LL$183,12*($B307-$B$302)+1):INDEX(LL$4:LL$183,12*($B307-$B$302)+12))</f>
        <v>9867813</v>
      </c>
      <c r="LM307" s="43">
        <f>SUM(INDEX(LM$4:LM$183,12*($B307-$B$302)+1):INDEX(LM$4:LM$183,12*($B307-$B$302)+12))</f>
        <v>20787815</v>
      </c>
      <c r="LN307" s="43">
        <f>SUM(INDEX(LN$4:LN$183,12*($B307-$B$302)+1):INDEX(LN$4:LN$183,12*($B307-$B$302)+12))</f>
        <v>72533189</v>
      </c>
      <c r="LO307" s="43">
        <f>SUM(INDEX(LO$4:LO$183,12*($B307-$B$302)+1):INDEX(LO$4:LO$183,12*($B307-$B$302)+12))</f>
        <v>512531034</v>
      </c>
      <c r="LP307" s="43">
        <f>SUM(INDEX(LP$4:LP$183,12*($B307-$B$302)+1):INDEX(LP$4:LP$183,12*($B307-$B$302)+12))</f>
        <v>20114569</v>
      </c>
      <c r="LQ307" s="43">
        <f>SUM(INDEX(LQ$4:LQ$183,12*($B307-$B$302)+1):INDEX(LQ$4:LQ$183,12*($B307-$B$302)+12))</f>
        <v>1233322797</v>
      </c>
      <c r="LR307" s="43">
        <f>SUM(INDEX(LR$4:LR$183,12*($B307-$B$302)+1):INDEX(LR$4:LR$183,12*($B307-$B$302)+12))</f>
        <v>0</v>
      </c>
      <c r="LS307" s="43">
        <f>SUM(INDEX(LS$4:LS$183,12*($B307-$B$302)+1):INDEX(LS$4:LS$183,12*($B307-$B$302)+12))</f>
        <v>0</v>
      </c>
      <c r="LT307" s="43">
        <f>SUM(INDEX(LT$4:LT$183,12*($B307-$B$302)+1):INDEX(LT$4:LT$183,12*($B307-$B$302)+12))</f>
        <v>0</v>
      </c>
      <c r="LU307" s="43">
        <f>SUM(INDEX(LU$4:LU$183,12*($B307-$B$302)+1):INDEX(LU$4:LU$183,12*($B307-$B$302)+12))</f>
        <v>0</v>
      </c>
      <c r="LV307" s="43">
        <f>SUM(INDEX(LV$4:LV$183,12*($B307-$B$302)+1):INDEX(LV$4:LV$183,12*($B307-$B$302)+12))</f>
        <v>0</v>
      </c>
      <c r="LW307" s="43">
        <f>SUM(INDEX(LW$4:LW$183,12*($B307-$B$302)+1):INDEX(LW$4:LW$183,12*($B307-$B$302)+12))</f>
        <v>0</v>
      </c>
      <c r="LX307" s="43">
        <f>SUM(INDEX(LX$4:LX$183,12*($B307-$B$302)+1):INDEX(LX$4:LX$183,12*($B307-$B$302)+12))</f>
        <v>0</v>
      </c>
      <c r="LY307" s="43">
        <f>SUM(INDEX(LY$4:LY$183,12*($B307-$B$302)+1):INDEX(LY$4:LY$183,12*($B307-$B$302)+12))</f>
        <v>0</v>
      </c>
      <c r="LZ307" s="43">
        <f>SUM(INDEX(LZ$4:LZ$183,12*($B307-$B$302)+1):INDEX(LZ$4:LZ$183,12*($B307-$B$302)+12))</f>
        <v>0</v>
      </c>
      <c r="MA307" s="43">
        <f>SUM(INDEX(MA$4:MA$183,12*($B307-$B$302)+1):INDEX(MA$4:MA$183,12*($B307-$B$302)+12))</f>
        <v>0</v>
      </c>
      <c r="MB307" s="43">
        <f>SUM(INDEX(MB$4:MB$183,12*($B307-$B$302)+1):INDEX(MB$4:MB$183,12*($B307-$B$302)+12))</f>
        <v>0</v>
      </c>
      <c r="MC307" s="43">
        <f>SUM(INDEX(MC$4:MC$183,12*($B307-$B$302)+1):INDEX(MC$4:MC$183,12*($B307-$B$302)+12))</f>
        <v>0</v>
      </c>
      <c r="MD307" s="43">
        <f>SUM(INDEX(MD$4:MD$183,12*($B307-$B$302)+1):INDEX(MD$4:MD$183,12*($B307-$B$302)+12))</f>
        <v>0</v>
      </c>
      <c r="ME307" s="43">
        <f>SUM(INDEX(ME$4:ME$183,12*($B307-$B$302)+1):INDEX(ME$4:ME$183,12*($B307-$B$302)+12))</f>
        <v>0</v>
      </c>
      <c r="MF307" s="43">
        <f>SUM(INDEX(MF$4:MF$183,12*($B307-$B$302)+1):INDEX(MF$4:MF$183,12*($B307-$B$302)+12))</f>
        <v>0</v>
      </c>
      <c r="MG307" s="43">
        <f>SUM(INDEX(MG$4:MG$183,12*($B307-$B$302)+1):INDEX(MG$4:MG$183,12*($B307-$B$302)+12))</f>
        <v>0</v>
      </c>
      <c r="MH307" s="43">
        <f>SUM(INDEX(MH$4:MH$183,12*($B307-$B$302)+1):INDEX(MH$4:MH$183,12*($B307-$B$302)+12))</f>
        <v>0</v>
      </c>
      <c r="MI307" s="43">
        <f>SUM(INDEX(MI$4:MI$183,12*($B307-$B$302)+1):INDEX(MI$4:MI$183,12*($B307-$B$302)+12))</f>
        <v>0</v>
      </c>
      <c r="MJ307" s="43">
        <f>SUM(INDEX(MJ$4:MJ$183,12*($B307-$B$302)+1):INDEX(MJ$4:MJ$183,12*($B307-$B$302)+12))</f>
        <v>0</v>
      </c>
      <c r="MK307" s="43">
        <f>SUM(INDEX(MK$4:MK$183,12*($B307-$B$302)+1):INDEX(MK$4:MK$183,12*($B307-$B$302)+12))</f>
        <v>0</v>
      </c>
      <c r="ML307" s="43">
        <f>SUM(INDEX(ML$4:ML$183,12*($B307-$B$302)+1):INDEX(ML$4:ML$183,12*($B307-$B$302)+12))</f>
        <v>0</v>
      </c>
      <c r="MM307" s="43">
        <f>SUM(INDEX(MM$4:MM$183,12*($B307-$B$302)+1):INDEX(MM$4:MM$183,12*($B307-$B$302)+12))</f>
        <v>0</v>
      </c>
      <c r="MN307" s="43">
        <f>SUM(INDEX(MN$4:MN$183,12*($B307-$B$302)+1):INDEX(MN$4:MN$183,12*($B307-$B$302)+12))</f>
        <v>0</v>
      </c>
      <c r="MO307" s="43">
        <f>SUM(INDEX(MO$4:MO$183,12*($B307-$B$302)+1):INDEX(MO$4:MO$183,12*($B307-$B$302)+12))</f>
        <v>0</v>
      </c>
      <c r="MP307" s="43">
        <f>SUM(INDEX(MP$4:MP$183,12*($B307-$B$302)+1):INDEX(MP$4:MP$183,12*($B307-$B$302)+12))</f>
        <v>0</v>
      </c>
      <c r="MQ307" s="43">
        <f>SUM(INDEX(MQ$4:MQ$183,12*($B307-$B$302)+1):INDEX(MQ$4:MQ$183,12*($B307-$B$302)+12))</f>
        <v>4898488067</v>
      </c>
      <c r="MR307" s="43">
        <f>SUM(INDEX(MR$4:MR$183,12*($B307-$B$302)+1):INDEX(MR$4:MR$183,12*($B307-$B$302)+12))</f>
        <v>2458020</v>
      </c>
      <c r="MS307" s="43">
        <f>SUM(INDEX(MS$4:MS$183,12*($B307-$B$302)+1):INDEX(MS$4:MS$183,12*($B307-$B$302)+12))</f>
        <v>454004963245</v>
      </c>
      <c r="MT307" s="43">
        <f>SUM(INDEX(MT$4:MT$183,12*($B307-$B$302)+1):INDEX(MT$4:MT$183,12*($B307-$B$302)+12))</f>
        <v>405166930152</v>
      </c>
      <c r="MU307" s="43">
        <f>SUM(INDEX(MU$4:MU$183,12*($B307-$B$302)+1):INDEX(MU$4:MU$183,12*($B307-$B$302)+12))</f>
        <v>0</v>
      </c>
      <c r="MV307" s="43">
        <f>SUM(INDEX(MV$4:MV$183,12*($B307-$B$302)+1):INDEX(MV$4:MV$183,12*($B307-$B$302)+12))</f>
        <v>22198432245</v>
      </c>
      <c r="MW307" s="43">
        <f>SUM(INDEX(MW$4:MW$183,12*($B307-$B$302)+1):INDEX(MW$4:MW$183,12*($B307-$B$302)+12))</f>
        <v>0</v>
      </c>
      <c r="MX307" s="43">
        <f>SUM(INDEX(MX$4:MX$183,12*($B307-$B$302)+1):INDEX(MX$4:MX$183,12*($B307-$B$302)+12))</f>
        <v>0</v>
      </c>
      <c r="MY307" s="43">
        <f>SUM(INDEX(MY$4:MY$183,12*($B307-$B$302)+1):INDEX(MY$4:MY$183,12*($B307-$B$302)+12))</f>
        <v>0</v>
      </c>
      <c r="MZ307" s="43">
        <f>SUM(INDEX(MZ$4:MZ$183,12*($B307-$B$302)+1):INDEX(MZ$4:MZ$183,12*($B307-$B$302)+12))</f>
        <v>111631403174</v>
      </c>
      <c r="NA307" s="43">
        <f>SUM(INDEX(NA$4:NA$183,12*($B307-$B$302)+1):INDEX(NA$4:NA$183,12*($B307-$B$302)+12))</f>
        <v>11922184482</v>
      </c>
      <c r="NB307" s="43">
        <f>SUM(INDEX(NB$4:NB$183,12*($B307-$B$302)+1):INDEX(NB$4:NB$183,12*($B307-$B$302)+12))</f>
        <v>11694729018</v>
      </c>
      <c r="NC307" s="43">
        <f>SUM(INDEX(NC$4:NC$183,12*($B307-$B$302)+1):INDEX(NC$4:NC$183,12*($B307-$B$302)+12))</f>
        <v>227455464</v>
      </c>
      <c r="ND307" s="43">
        <f>SUM(INDEX(ND$4:ND$183,12*($B307-$B$302)+1):INDEX(ND$4:ND$183,12*($B307-$B$302)+12))</f>
        <v>99709218692</v>
      </c>
      <c r="NE307" s="43">
        <f>SUM(INDEX(NE$4:NE$183,12*($B307-$B$302)+1):INDEX(NE$4:NE$183,12*($B307-$B$302)+12))</f>
        <v>99709218692</v>
      </c>
      <c r="NF307" s="43">
        <f>SUM(INDEX(NF$4:NF$183,12*($B307-$B$302)+1):INDEX(NF$4:NF$183,12*($B307-$B$302)+12))</f>
        <v>0</v>
      </c>
      <c r="NG307" s="43">
        <f>SUM(INDEX(NG$4:NG$183,12*($B307-$B$302)+1):INDEX(NG$4:NG$183,12*($B307-$B$302)+12))</f>
        <v>9890222839</v>
      </c>
      <c r="NH307" s="43">
        <f>SUM(INDEX(NH$4:NH$183,12*($B307-$B$302)+1):INDEX(NH$4:NH$183,12*($B307-$B$302)+12))</f>
        <v>13174832730</v>
      </c>
      <c r="NI307" s="43">
        <f>SUM(INDEX(NI$4:NI$183,12*($B307-$B$302)+1):INDEX(NI$4:NI$183,12*($B307-$B$302)+12))</f>
        <v>0</v>
      </c>
      <c r="NJ307" s="43">
        <f>SUM(INDEX(NJ$4:NJ$183,12*($B307-$B$302)+1):INDEX(NJ$4:NJ$183,12*($B307-$B$302)+12))</f>
        <v>0</v>
      </c>
      <c r="NK307" s="43">
        <f>SUM(INDEX(NK$4:NK$183,12*($B307-$B$302)+1):INDEX(NK$4:NK$183,12*($B307-$B$302)+12))</f>
        <v>0</v>
      </c>
      <c r="NL307" s="43">
        <f>SUM(INDEX(NL$4:NL$183,12*($B307-$B$302)+1):INDEX(NL$4:NL$183,12*($B307-$B$302)+12))</f>
        <v>0</v>
      </c>
      <c r="NM307" s="43">
        <f>SUM(INDEX(NM$4:NM$183,12*($B307-$B$302)+1):INDEX(NM$4:NM$183,12*($B307-$B$302)+12))</f>
        <v>0</v>
      </c>
      <c r="NN307" s="43">
        <f>SUM(INDEX(NN$4:NN$183,12*($B307-$B$302)+1):INDEX(NN$4:NN$183,12*($B307-$B$302)+12))</f>
        <v>0</v>
      </c>
      <c r="NO307" s="43">
        <f>SUM(INDEX(NO$4:NO$183,12*($B307-$B$302)+1):INDEX(NO$4:NO$183,12*($B307-$B$302)+12))</f>
        <v>0</v>
      </c>
      <c r="NP307" s="43">
        <f>SUM(INDEX(NP$4:NP$183,12*($B307-$B$302)+1):INDEX(NP$4:NP$183,12*($B307-$B$302)+12))</f>
        <v>0</v>
      </c>
      <c r="NQ307" s="43">
        <f>SUM(INDEX(NQ$4:NQ$183,12*($B307-$B$302)+1):INDEX(NQ$4:NQ$183,12*($B307-$B$302)+12))</f>
        <v>0</v>
      </c>
      <c r="NR307" s="43">
        <f>SUM(INDEX(NR$4:NR$183,12*($B307-$B$302)+1):INDEX(NR$4:NR$183,12*($B307-$B$302)+12))</f>
        <v>0</v>
      </c>
      <c r="NS307" s="43">
        <f>SUM(INDEX(NS$4:NS$183,12*($B307-$B$302)+1):INDEX(NS$4:NS$183,12*($B307-$B$302)+12))</f>
        <v>0</v>
      </c>
      <c r="NT307" s="43">
        <f>SUM(INDEX(NT$4:NT$183,12*($B307-$B$302)+1):INDEX(NT$4:NT$183,12*($B307-$B$302)+12))</f>
        <v>0</v>
      </c>
      <c r="NU307" s="43">
        <f>SUM(INDEX(NU$4:NU$183,12*($B307-$B$302)+1):INDEX(NU$4:NU$183,12*($B307-$B$302)+12))</f>
        <v>7870411695</v>
      </c>
      <c r="NV307" s="43">
        <f>SUM(INDEX(NV$4:NV$183,12*($B307-$B$302)+1):INDEX(NV$4:NV$183,12*($B307-$B$302)+12))</f>
        <v>0</v>
      </c>
      <c r="NW307" s="43">
        <f>SUM(INDEX(NW$4:NW$183,12*($B307-$B$302)+1):INDEX(NW$4:NW$183,12*($B307-$B$302)+12))</f>
        <v>0</v>
      </c>
      <c r="NX307" s="43">
        <f>SUM(INDEX(NX$4:NX$183,12*($B307-$B$302)+1):INDEX(NX$4:NX$183,12*($B307-$B$302)+12))</f>
        <v>0</v>
      </c>
      <c r="NY307" s="43">
        <f>SUM(INDEX(NY$4:NY$183,12*($B307-$B$302)+1):INDEX(NY$4:NY$183,12*($B307-$B$302)+12))</f>
        <v>13174832730</v>
      </c>
      <c r="NZ307" s="43">
        <f>SUM(INDEX(NZ$4:NZ$183,12*($B307-$B$302)+1):INDEX(NZ$4:NZ$183,12*($B307-$B$302)+12))</f>
        <v>240401627469</v>
      </c>
      <c r="OA307" s="43">
        <f>SUM(INDEX(OA$4:OA$183,12*($B307-$B$302)+1):INDEX(OA$4:OA$183,12*($B307-$B$302)+12))</f>
        <v>25909562633</v>
      </c>
      <c r="OB307" s="43">
        <f>SUM(INDEX(OB$4:OB$183,12*($B307-$B$302)+1):INDEX(OB$4:OB$183,12*($B307-$B$302)+12))</f>
        <v>0</v>
      </c>
      <c r="OC307" s="43">
        <f>SUM(INDEX(OC$4:OC$183,12*($B307-$B$302)+1):INDEX(OC$4:OC$183,12*($B307-$B$302)+12))</f>
        <v>0</v>
      </c>
      <c r="OD307" s="43">
        <f>SUM(INDEX(OD$4:OD$183,12*($B307-$B$302)+1):INDEX(OD$4:OD$183,12*($B307-$B$302)+12))</f>
        <v>0</v>
      </c>
      <c r="OE307" s="43">
        <f>SUM(INDEX(OE$4:OE$183,12*($B307-$B$302)+1):INDEX(OE$4:OE$183,12*($B307-$B$302)+12))</f>
        <v>0</v>
      </c>
      <c r="OF307" s="43">
        <f>SUM(INDEX(OF$4:OF$183,12*($B307-$B$302)+1):INDEX(OF$4:OF$183,12*($B307-$B$302)+12))</f>
        <v>0</v>
      </c>
      <c r="OG307" s="43">
        <f>SUM(INDEX(OG$4:OG$183,12*($B307-$B$302)+1):INDEX(OG$4:OG$183,12*($B307-$B$302)+12))</f>
        <v>0</v>
      </c>
      <c r="OH307" s="43">
        <f>SUM(INDEX(OH$4:OH$183,12*($B307-$B$302)+1):INDEX(OH$4:OH$183,12*($B307-$B$302)+12))</f>
        <v>0</v>
      </c>
      <c r="OI307" s="43">
        <f>SUM(INDEX(OI$4:OI$183,12*($B307-$B$302)+1):INDEX(OI$4:OI$183,12*($B307-$B$302)+12))</f>
        <v>0</v>
      </c>
      <c r="OJ307" s="43">
        <f>SUM(INDEX(OJ$4:OJ$183,12*($B307-$B$302)+1):INDEX(OJ$4:OJ$183,12*($B307-$B$302)+12))</f>
        <v>0</v>
      </c>
      <c r="OK307" s="43">
        <f>SUM(INDEX(OK$4:OK$183,12*($B307-$B$302)+1):INDEX(OK$4:OK$183,12*($B307-$B$302)+12))</f>
        <v>0</v>
      </c>
      <c r="OL307" s="43">
        <f>SUM(INDEX(OL$4:OL$183,12*($B307-$B$302)+1):INDEX(OL$4:OL$183,12*($B307-$B$302)+12))</f>
        <v>0</v>
      </c>
      <c r="OM307" s="43">
        <f>SUM(INDEX(OM$4:OM$183,12*($B307-$B$302)+1):INDEX(OM$4:OM$183,12*($B307-$B$302)+12))</f>
        <v>0</v>
      </c>
      <c r="ON307" s="43">
        <f>SUM(INDEX(ON$4:ON$183,12*($B307-$B$302)+1):INDEX(ON$4:ON$183,12*($B307-$B$302)+12))</f>
        <v>0</v>
      </c>
      <c r="OO307" s="43">
        <f>SUM(INDEX(OO$4:OO$183,12*($B307-$B$302)+1):INDEX(OO$4:OO$183,12*($B307-$B$302)+12))</f>
        <v>0</v>
      </c>
      <c r="OP307" s="43">
        <f>SUM(INDEX(OP$4:OP$183,12*($B307-$B$302)+1):INDEX(OP$4:OP$183,12*($B307-$B$302)+12))</f>
        <v>432803544</v>
      </c>
      <c r="OQ307" s="43">
        <f>SUM(INDEX(OQ$4:OQ$183,12*($B307-$B$302)+1):INDEX(OQ$4:OQ$183,12*($B307-$B$302)+12))</f>
        <v>475794618</v>
      </c>
      <c r="OR307" s="43">
        <f>SUM(INDEX(OR$4:OR$183,12*($B307-$B$302)+1):INDEX(OR$4:OR$183,12*($B307-$B$302)+12))</f>
        <v>25000964471</v>
      </c>
      <c r="OS307" s="43">
        <f>SUM(INDEX(OS$4:OS$183,12*($B307-$B$302)+1):INDEX(OS$4:OS$183,12*($B307-$B$302)+12))</f>
        <v>20025148117</v>
      </c>
      <c r="OT307" s="43">
        <f>SUM(INDEX(OT$4:OT$183,12*($B307-$B$302)+1):INDEX(OT$4:OT$183,12*($B307-$B$302)+12))</f>
        <v>0</v>
      </c>
      <c r="OU307" s="43">
        <f>SUM(INDEX(OU$4:OU$183,12*($B307-$B$302)+1):INDEX(OU$4:OU$183,12*($B307-$B$302)+12))</f>
        <v>12298083448</v>
      </c>
      <c r="OV307" s="43">
        <f>SUM(INDEX(OV$4:OV$183,12*($B307-$B$302)+1):INDEX(OV$4:OV$183,12*($B307-$B$302)+12))</f>
        <v>0</v>
      </c>
      <c r="OW307" s="43">
        <f>SUM(INDEX(OW$4:OW$183,12*($B307-$B$302)+1):INDEX(OW$4:OW$183,12*($B307-$B$302)+12))</f>
        <v>0</v>
      </c>
      <c r="OX307" s="43">
        <f>SUM(INDEX(OX$4:OX$183,12*($B307-$B$302)+1):INDEX(OX$4:OX$183,12*($B307-$B$302)+12))</f>
        <v>115714979</v>
      </c>
      <c r="OY307" s="43">
        <f>SUM(INDEX(OY$4:OY$183,12*($B307-$B$302)+1):INDEX(OY$4:OY$183,12*($B307-$B$302)+12))</f>
        <v>0</v>
      </c>
      <c r="OZ307" s="43">
        <f>SUM(INDEX(OZ$4:OZ$183,12*($B307-$B$302)+1):INDEX(OZ$4:OZ$183,12*($B307-$B$302)+12))</f>
        <v>0</v>
      </c>
      <c r="PA307" s="43">
        <f>SUM(INDEX(PA$4:PA$183,12*($B307-$B$302)+1):INDEX(PA$4:PA$183,12*($B307-$B$302)+12))</f>
        <v>0</v>
      </c>
      <c r="PB307" s="43">
        <f>SUM(INDEX(PB$4:PB$183,12*($B307-$B$302)+1):INDEX(PB$4:PB$183,12*($B307-$B$302)+12))</f>
        <v>0</v>
      </c>
      <c r="PC307" s="43">
        <f>SUM(INDEX(PC$4:PC$183,12*($B307-$B$302)+1):INDEX(PC$4:PC$183,12*($B307-$B$302)+12))</f>
        <v>0</v>
      </c>
      <c r="PD307" s="43">
        <f>SUM(INDEX(PD$4:PD$183,12*($B307-$B$302)+1):INDEX(PD$4:PD$183,12*($B307-$B$302)+12))</f>
        <v>0</v>
      </c>
      <c r="PE307" s="43">
        <f>SUM(INDEX(PE$4:PE$183,12*($B307-$B$302)+1):INDEX(PE$4:PE$183,12*($B307-$B$302)+12))</f>
        <v>0</v>
      </c>
      <c r="PF307" s="43">
        <f>SUM(INDEX(PF$4:PF$183,12*($B307-$B$302)+1):INDEX(PF$4:PF$183,12*($B307-$B$302)+12))</f>
        <v>0</v>
      </c>
      <c r="PG307" s="43">
        <f>SUM(INDEX(PG$4:PG$183,12*($B307-$B$302)+1):INDEX(PG$4:PG$183,12*($B307-$B$302)+12))</f>
        <v>0</v>
      </c>
      <c r="PH307" s="43">
        <f>SUM(INDEX(PH$4:PH$183,12*($B307-$B$302)+1):INDEX(PH$4:PH$183,12*($B307-$B$302)+12))</f>
        <v>0</v>
      </c>
      <c r="PI307" s="43">
        <f>SUM(INDEX(PI$4:PI$183,12*($B307-$B$302)+1):INDEX(PI$4:PI$183,12*($B307-$B$302)+12))</f>
        <v>0</v>
      </c>
      <c r="PJ307" s="43">
        <f>SUM(INDEX(PJ$4:PJ$183,12*($B307-$B$302)+1):INDEX(PJ$4:PJ$183,12*($B307-$B$302)+12))</f>
        <v>0</v>
      </c>
      <c r="PK307" s="43">
        <f>SUM(INDEX(PK$4:PK$183,12*($B307-$B$302)+1):INDEX(PK$4:PK$183,12*($B307-$B$302)+12))</f>
        <v>0</v>
      </c>
      <c r="PL307" s="43">
        <f>SUM(INDEX(PL$4:PL$183,12*($B307-$B$302)+1):INDEX(PL$4:PL$183,12*($B307-$B$302)+12))</f>
        <v>0</v>
      </c>
      <c r="PM307" s="43">
        <f>SUM(INDEX(PM$4:PM$183,12*($B307-$B$302)+1):INDEX(PM$4:PM$183,12*($B307-$B$302)+12))</f>
        <v>255228335</v>
      </c>
      <c r="PN307" s="43">
        <f>SUM(INDEX(PN$4:PN$183,12*($B307-$B$302)+1):INDEX(PN$4:PN$183,12*($B307-$B$302)+12))</f>
        <v>255228335</v>
      </c>
      <c r="PO307" s="43">
        <f>SUM(INDEX(PO$4:PO$183,12*($B307-$B$302)+1):INDEX(PO$4:PO$183,12*($B307-$B$302)+12))</f>
        <v>0</v>
      </c>
      <c r="PP307" s="43">
        <f>SUM(INDEX(PP$4:PP$183,12*($B307-$B$302)+1):INDEX(PP$4:PP$183,12*($B307-$B$302)+12))</f>
        <v>0</v>
      </c>
      <c r="PQ307" s="43">
        <f>SUM(INDEX(PQ$4:PQ$183,12*($B307-$B$302)+1):INDEX(PQ$4:PQ$183,12*($B307-$B$302)+12))</f>
        <v>0</v>
      </c>
      <c r="PR307" s="43">
        <f>SUM(INDEX(PR$4:PR$183,12*($B307-$B$302)+1):INDEX(PR$4:PR$183,12*($B307-$B$302)+12))</f>
        <v>0</v>
      </c>
      <c r="PS307" s="43">
        <f>SUM(INDEX(PS$4:PS$183,12*($B307-$B$302)+1):INDEX(PS$4:PS$183,12*($B307-$B$302)+12))</f>
        <v>7356121355</v>
      </c>
      <c r="PT307" s="43">
        <f>SUM(INDEX(PT$4:PT$183,12*($B307-$B$302)+1):INDEX(PT$4:PT$183,12*($B307-$B$302)+12))</f>
        <v>2903322343</v>
      </c>
      <c r="PU307" s="43">
        <f>SUM(INDEX(PU$4:PU$183,12*($B307-$B$302)+1):INDEX(PU$4:PU$183,12*($B307-$B$302)+12))</f>
        <v>0</v>
      </c>
      <c r="PV307" s="43">
        <f>SUM(INDEX(PV$4:PV$183,12*($B307-$B$302)+1):INDEX(PV$4:PV$183,12*($B307-$B$302)+12))</f>
        <v>0</v>
      </c>
      <c r="PW307" s="43">
        <f>SUM(INDEX(PW$4:PW$183,12*($B307-$B$302)+1):INDEX(PW$4:PW$183,12*($B307-$B$302)+12))</f>
        <v>0</v>
      </c>
      <c r="PX307" s="43">
        <f>SUM(INDEX(PX$4:PX$183,12*($B307-$B$302)+1):INDEX(PX$4:PX$183,12*($B307-$B$302)+12))</f>
        <v>0</v>
      </c>
      <c r="PY307" s="43">
        <f>SUM(INDEX(PY$4:PY$183,12*($B307-$B$302)+1):INDEX(PY$4:PY$183,12*($B307-$B$302)+12))</f>
        <v>0</v>
      </c>
      <c r="PZ307" s="43">
        <f>SUM(INDEX(PZ$4:PZ$183,12*($B307-$B$302)+1):INDEX(PZ$4:PZ$183,12*($B307-$B$302)+12))</f>
        <v>0</v>
      </c>
      <c r="QA307" s="43">
        <f>SUM(INDEX(QA$4:QA$183,12*($B307-$B$302)+1):INDEX(QA$4:QA$183,12*($B307-$B$302)+12))</f>
        <v>0</v>
      </c>
      <c r="QB307" s="43">
        <f>SUM(INDEX(QB$4:QB$183,12*($B307-$B$302)+1):INDEX(QB$4:QB$183,12*($B307-$B$302)+12))</f>
        <v>2903322343</v>
      </c>
      <c r="QC307" s="43">
        <f>SUM(INDEX(QC$4:QC$183,12*($B307-$B$302)+1):INDEX(QC$4:QC$183,12*($B307-$B$302)+12))</f>
        <v>0</v>
      </c>
      <c r="QD307" s="43">
        <f>SUM(INDEX(QD$4:QD$183,12*($B307-$B$302)+1):INDEX(QD$4:QD$183,12*($B307-$B$302)+12))</f>
        <v>0</v>
      </c>
      <c r="QE307" s="43">
        <f>SUM(INDEX(QE$4:QE$183,12*($B307-$B$302)+1):INDEX(QE$4:QE$183,12*($B307-$B$302)+12))</f>
        <v>0</v>
      </c>
      <c r="QF307" s="43">
        <f>SUM(INDEX(QF$4:QF$183,12*($B307-$B$302)+1):INDEX(QF$4:QF$183,12*($B307-$B$302)+12))</f>
        <v>0</v>
      </c>
      <c r="QG307" s="43">
        <f>SUM(INDEX(QG$4:QG$183,12*($B307-$B$302)+1):INDEX(QG$4:QG$183,12*($B307-$B$302)+12))</f>
        <v>0</v>
      </c>
      <c r="QH307" s="43">
        <f>SUM(INDEX(QH$4:QH$183,12*($B307-$B$302)+1):INDEX(QH$4:QH$183,12*($B307-$B$302)+12))</f>
        <v>0</v>
      </c>
      <c r="QI307" s="43">
        <f>SUM(INDEX(QI$4:QI$183,12*($B307-$B$302)+1):INDEX(QI$4:QI$183,12*($B307-$B$302)+12))</f>
        <v>0</v>
      </c>
      <c r="QJ307" s="43">
        <f>SUM(INDEX(QJ$4:QJ$183,12*($B307-$B$302)+1):INDEX(QJ$4:QJ$183,12*($B307-$B$302)+12))</f>
        <v>0</v>
      </c>
      <c r="QK307" s="43">
        <f>SUM(INDEX(QK$4:QK$183,12*($B307-$B$302)+1):INDEX(QK$4:QK$183,12*($B307-$B$302)+12))</f>
        <v>0</v>
      </c>
      <c r="QL307" s="43">
        <f>SUM(INDEX(QL$4:QL$183,12*($B307-$B$302)+1):INDEX(QL$4:QL$183,12*($B307-$B$302)+12))</f>
        <v>0</v>
      </c>
      <c r="QM307" s="43">
        <f>SUM(INDEX(QM$4:QM$183,12*($B307-$B$302)+1):INDEX(QM$4:QM$183,12*($B307-$B$302)+12))</f>
        <v>0</v>
      </c>
      <c r="QN307" s="43">
        <f>SUM(INDEX(QN$4:QN$183,12*($B307-$B$302)+1):INDEX(QN$4:QN$183,12*($B307-$B$302)+12))</f>
        <v>0</v>
      </c>
      <c r="QO307" s="43">
        <f>SUM(INDEX(QO$4:QO$183,12*($B307-$B$302)+1):INDEX(QO$4:QO$183,12*($B307-$B$302)+12))</f>
        <v>1337167033184</v>
      </c>
      <c r="QP307" s="43">
        <f>SUM(INDEX(QP$4:QP$183,12*($B307-$B$302)+1):INDEX(QP$4:QP$183,12*($B307-$B$302)+12))</f>
        <v>403326483013</v>
      </c>
      <c r="QQ307" s="43">
        <f>SUM(INDEX(QQ$4:QQ$183,12*($B307-$B$302)+1):INDEX(QQ$4:QQ$183,12*($B307-$B$302)+12))</f>
        <v>1198489396</v>
      </c>
      <c r="QR307" s="43">
        <f>SUM(INDEX(QR$4:QR$183,12*($B307-$B$302)+1):INDEX(QR$4:QR$183,12*($B307-$B$302)+12))</f>
        <v>653352054</v>
      </c>
      <c r="QS307" s="43">
        <f>SUM(INDEX(QS$4:QS$183,12*($B307-$B$302)+1):INDEX(QS$4:QS$183,12*($B307-$B$302)+12))</f>
        <v>545137342</v>
      </c>
      <c r="QT307" s="43">
        <f>SUM(INDEX(QT$4:QT$183,12*($B307-$B$302)+1):INDEX(QT$4:QT$183,12*($B307-$B$302)+12))</f>
        <v>0</v>
      </c>
      <c r="QU307" s="43">
        <f>SUM(INDEX(QU$4:QU$183,12*($B307-$B$302)+1):INDEX(QU$4:QU$183,12*($B307-$B$302)+12))</f>
        <v>0</v>
      </c>
      <c r="QV307" s="43">
        <f>SUM(INDEX(QV$4:QV$183,12*($B307-$B$302)+1):INDEX(QV$4:QV$183,12*($B307-$B$302)+12))</f>
        <v>0</v>
      </c>
      <c r="QW307" s="43">
        <f>SUM(INDEX(QW$4:QW$183,12*($B307-$B$302)+1):INDEX(QW$4:QW$183,12*($B307-$B$302)+12))</f>
        <v>10573558190</v>
      </c>
      <c r="QX307" s="43">
        <f>SUM(INDEX(QX$4:QX$183,12*($B307-$B$302)+1):INDEX(QX$4:QX$183,12*($B307-$B$302)+12))</f>
        <v>10566222787</v>
      </c>
      <c r="QY307" s="43">
        <f>SUM(INDEX(QY$4:QY$183,12*($B307-$B$302)+1):INDEX(QY$4:QY$183,12*($B307-$B$302)+12))</f>
        <v>7335403</v>
      </c>
      <c r="QZ307" s="43">
        <f>SUM(INDEX(QZ$4:QZ$183,12*($B307-$B$302)+1):INDEX(QZ$4:QZ$183,12*($B307-$B$302)+12))</f>
        <v>258038287017</v>
      </c>
      <c r="RA307" s="43">
        <f>SUM(INDEX(RA$4:RA$183,12*($B307-$B$302)+1):INDEX(RA$4:RA$183,12*($B307-$B$302)+12))</f>
        <v>133516148410</v>
      </c>
      <c r="RB307" s="43">
        <f>SUM(INDEX(RB$4:RB$183,12*($B307-$B$302)+1):INDEX(RB$4:RB$183,12*($B307-$B$302)+12))</f>
        <v>5000000000</v>
      </c>
      <c r="RC307" s="43">
        <f>SUM(INDEX(RC$4:RC$183,12*($B307-$B$302)+1):INDEX(RC$4:RC$183,12*($B307-$B$302)+12))</f>
        <v>5000000000</v>
      </c>
      <c r="RD307" s="43">
        <f>SUM(INDEX(RD$4:RD$183,12*($B307-$B$302)+1):INDEX(RD$4:RD$183,12*($B307-$B$302)+12))</f>
        <v>5000000000</v>
      </c>
      <c r="RE307" s="43">
        <f>SUM(INDEX(RE$4:RE$183,12*($B307-$B$302)+1):INDEX(RE$4:RE$183,12*($B307-$B$302)+12))</f>
        <v>0</v>
      </c>
      <c r="RF307" s="43">
        <f>SUM(INDEX(RF$4:RF$183,12*($B307-$B$302)+1):INDEX(RF$4:RF$183,12*($B307-$B$302)+12))</f>
        <v>0</v>
      </c>
      <c r="RG307" s="43">
        <f>SUM(INDEX(RG$4:RG$183,12*($B307-$B$302)+1):INDEX(RG$4:RG$183,12*($B307-$B$302)+12))</f>
        <v>0</v>
      </c>
      <c r="RH307" s="43">
        <f>SUM(INDEX(RH$4:RH$183,12*($B307-$B$302)+1):INDEX(RH$4:RH$183,12*($B307-$B$302)+12))</f>
        <v>0</v>
      </c>
      <c r="RI307" s="43">
        <f>SUM(INDEX(RI$4:RI$183,12*($B307-$B$302)+1):INDEX(RI$4:RI$183,12*($B307-$B$302)+12))</f>
        <v>928840550171</v>
      </c>
      <c r="RJ307" s="43">
        <f>SUM(INDEX(RJ$4:RJ$183,12*($B307-$B$302)+1):INDEX(RJ$4:RJ$183,12*($B307-$B$302)+12))</f>
        <v>75652101887</v>
      </c>
      <c r="RK307" s="43">
        <f>SUM(INDEX(RK$4:RK$183,12*($B307-$B$302)+1):INDEX(RK$4:RK$183,12*($B307-$B$302)+12))</f>
        <v>75652101887</v>
      </c>
      <c r="RL307" s="43">
        <f>SUM(INDEX(RL$4:RL$183,12*($B307-$B$302)+1):INDEX(RL$4:RL$183,12*($B307-$B$302)+12))</f>
        <v>49120455589</v>
      </c>
      <c r="RM307" s="43">
        <f>SUM(INDEX(RM$4:RM$183,12*($B307-$B$302)+1):INDEX(RM$4:RM$183,12*($B307-$B$302)+12))</f>
        <v>4665278391</v>
      </c>
      <c r="RN307" s="43">
        <f>SUM(INDEX(RN$4:RN$183,12*($B307-$B$302)+1):INDEX(RN$4:RN$183,12*($B307-$B$302)+12))</f>
        <v>1252913512</v>
      </c>
      <c r="RO307" s="43">
        <f>SUM(INDEX(RO$4:RO$183,12*($B307-$B$302)+1):INDEX(RO$4:RO$183,12*($B307-$B$302)+12))</f>
        <v>0</v>
      </c>
      <c r="RP307" s="43">
        <f>SUM(INDEX(RP$4:RP$183,12*($B307-$B$302)+1):INDEX(RP$4:RP$183,12*($B307-$B$302)+12))</f>
        <v>0</v>
      </c>
      <c r="RQ307" s="43">
        <f>SUM(INDEX(RQ$4:RQ$183,12*($B307-$B$302)+1):INDEX(RQ$4:RQ$183,12*($B307-$B$302)+12))</f>
        <v>0</v>
      </c>
      <c r="RR307" s="43">
        <f>SUM(INDEX(RR$4:RR$183,12*($B307-$B$302)+1):INDEX(RR$4:RR$183,12*($B307-$B$302)+12))</f>
        <v>0</v>
      </c>
      <c r="RS307" s="43">
        <f>SUM(INDEX(RS$4:RS$183,12*($B307-$B$302)+1):INDEX(RS$4:RS$183,12*($B307-$B$302)+12))</f>
        <v>1038114</v>
      </c>
      <c r="RT307" s="43">
        <f>SUM(INDEX(RT$4:RT$183,12*($B307-$B$302)+1):INDEX(RT$4:RT$183,12*($B307-$B$302)+12))</f>
        <v>118414711</v>
      </c>
      <c r="RU307" s="43">
        <f>SUM(INDEX(RU$4:RU$183,12*($B307-$B$302)+1):INDEX(RU$4:RU$183,12*($B307-$B$302)+12))</f>
        <v>10105886607</v>
      </c>
      <c r="RV307" s="43">
        <f>SUM(INDEX(RV$4:RV$183,12*($B307-$B$302)+1):INDEX(RV$4:RV$183,12*($B307-$B$302)+12))</f>
        <v>44118043</v>
      </c>
      <c r="RW307" s="43">
        <f>SUM(INDEX(RW$4:RW$183,12*($B307-$B$302)+1):INDEX(RW$4:RW$183,12*($B307-$B$302)+12))</f>
        <v>15934736</v>
      </c>
      <c r="RX307" s="43">
        <f>SUM(INDEX(RX$4:RX$183,12*($B307-$B$302)+1):INDEX(RX$4:RX$183,12*($B307-$B$302)+12))</f>
        <v>0</v>
      </c>
      <c r="RY307" s="43">
        <f>SUM(INDEX(RY$4:RY$183,12*($B307-$B$302)+1):INDEX(RY$4:RY$183,12*($B307-$B$302)+12))</f>
        <v>10814783</v>
      </c>
      <c r="RZ307" s="43">
        <f>SUM(INDEX(RZ$4:RZ$183,12*($B307-$B$302)+1):INDEX(RZ$4:RZ$183,12*($B307-$B$302)+12))</f>
        <v>0</v>
      </c>
      <c r="SA307" s="43">
        <f>SUM(INDEX(SA$4:SA$183,12*($B307-$B$302)+1):INDEX(SA$4:SA$183,12*($B307-$B$302)+12))</f>
        <v>0</v>
      </c>
      <c r="SB307" s="43">
        <f>SUM(INDEX(SB$4:SB$183,12*($B307-$B$302)+1):INDEX(SB$4:SB$183,12*($B307-$B$302)+12))</f>
        <v>0</v>
      </c>
      <c r="SC307" s="43">
        <f>SUM(INDEX(SC$4:SC$183,12*($B307-$B$302)+1):INDEX(SC$4:SC$183,12*($B307-$B$302)+12))</f>
        <v>36924330</v>
      </c>
      <c r="SD307" s="43">
        <f>SUM(INDEX(SD$4:SD$183,12*($B307-$B$302)+1):INDEX(SD$4:SD$183,12*($B307-$B$302)+12))</f>
        <v>0</v>
      </c>
      <c r="SE307" s="43">
        <f>SUM(INDEX(SE$4:SE$183,12*($B307-$B$302)+1):INDEX(SE$4:SE$183,12*($B307-$B$302)+12))</f>
        <v>0</v>
      </c>
      <c r="SF307" s="43">
        <f>SUM(INDEX(SF$4:SF$183,12*($B307-$B$302)+1):INDEX(SF$4:SF$183,12*($B307-$B$302)+12))</f>
        <v>0</v>
      </c>
      <c r="SG307" s="43">
        <f>SUM(INDEX(SG$4:SG$183,12*($B307-$B$302)+1):INDEX(SG$4:SG$183,12*($B307-$B$302)+12))</f>
        <v>10053601119</v>
      </c>
      <c r="SH307" s="43">
        <f>SUM(INDEX(SH$4:SH$183,12*($B307-$B$302)+1):INDEX(SH$4:SH$183,12*($B307-$B$302)+12))</f>
        <v>226721952</v>
      </c>
      <c r="SI307" s="43">
        <f>SUM(INDEX(SI$4:SI$183,12*($B307-$B$302)+1):INDEX(SI$4:SI$183,12*($B307-$B$302)+12))</f>
        <v>0</v>
      </c>
      <c r="SJ307" s="43">
        <f>SUM(INDEX(SJ$4:SJ$183,12*($B307-$B$302)+1):INDEX(SJ$4:SJ$183,12*($B307-$B$302)+12))</f>
        <v>0</v>
      </c>
      <c r="SK307" s="43">
        <f>SUM(INDEX(SK$4:SK$183,12*($B307-$B$302)+1):INDEX(SK$4:SK$183,12*($B307-$B$302)+12))</f>
        <v>0</v>
      </c>
      <c r="SL307" s="43">
        <f>SUM(INDEX(SL$4:SL$183,12*($B307-$B$302)+1):INDEX(SL$4:SL$183,12*($B307-$B$302)+12))</f>
        <v>0</v>
      </c>
      <c r="SM307" s="43">
        <f>SUM(INDEX(SM$4:SM$183,12*($B307-$B$302)+1):INDEX(SM$4:SM$183,12*($B307-$B$302)+12))</f>
        <v>0</v>
      </c>
      <c r="SN307" s="43">
        <f>SUM(INDEX(SN$4:SN$183,12*($B307-$B$302)+1):INDEX(SN$4:SN$183,12*($B307-$B$302)+12))</f>
        <v>0</v>
      </c>
      <c r="SO307" s="43">
        <f>SUM(INDEX(SO$4:SO$183,12*($B307-$B$302)+1):INDEX(SO$4:SO$183,12*($B307-$B$302)+12))</f>
        <v>0</v>
      </c>
      <c r="SP307" s="43">
        <f>SUM(INDEX(SP$4:SP$183,12*($B307-$B$302)+1):INDEX(SP$4:SP$183,12*($B307-$B$302)+12))</f>
        <v>0</v>
      </c>
      <c r="SQ307" s="43">
        <f>SUM(INDEX(SQ$4:SQ$183,12*($B307-$B$302)+1):INDEX(SQ$4:SQ$183,12*($B307-$B$302)+12))</f>
        <v>0</v>
      </c>
      <c r="SR307" s="43">
        <f>SUM(INDEX(SR$4:SR$183,12*($B307-$B$302)+1):INDEX(SR$4:SR$183,12*($B307-$B$302)+12))</f>
        <v>0</v>
      </c>
      <c r="SS307" s="43">
        <f>SUM(INDEX(SS$4:SS$183,12*($B307-$B$302)+1):INDEX(SS$4:SS$183,12*($B307-$B$302)+12))</f>
        <v>0</v>
      </c>
      <c r="ST307" s="43">
        <f>SUM(INDEX(ST$4:ST$183,12*($B307-$B$302)+1):INDEX(ST$4:ST$183,12*($B307-$B$302)+12))</f>
        <v>0</v>
      </c>
      <c r="SU307" s="43">
        <f>SUM(INDEX(SU$4:SU$183,12*($B307-$B$302)+1):INDEX(SU$4:SU$183,12*($B307-$B$302)+12))</f>
        <v>0</v>
      </c>
      <c r="SV307" s="43">
        <f>SUM(INDEX(SV$4:SV$183,12*($B307-$B$302)+1):INDEX(SV$4:SV$183,12*($B307-$B$302)+12))</f>
        <v>0</v>
      </c>
      <c r="SW307" s="43">
        <f>SUM(INDEX(SW$4:SW$183,12*($B307-$B$302)+1):INDEX(SW$4:SW$183,12*($B307-$B$302)+12))</f>
        <v>0</v>
      </c>
      <c r="SX307" s="43">
        <f>SUM(INDEX(SX$4:SX$183,12*($B307-$B$302)+1):INDEX(SX$4:SX$183,12*($B307-$B$302)+12))</f>
        <v>0</v>
      </c>
      <c r="SY307" s="43">
        <f>SUM(INDEX(SY$4:SY$183,12*($B307-$B$302)+1):INDEX(SY$4:SY$183,12*($B307-$B$302)+12))</f>
        <v>0</v>
      </c>
      <c r="SZ307" s="43">
        <f>SUM(INDEX(SZ$4:SZ$183,12*($B307-$B$302)+1):INDEX(SZ$4:SZ$183,12*($B307-$B$302)+12))</f>
        <v>0</v>
      </c>
      <c r="TA307" s="43">
        <f>SUM(INDEX(TA$4:TA$183,12*($B307-$B$302)+1):INDEX(TA$4:TA$183,12*($B307-$B$302)+12))</f>
        <v>0</v>
      </c>
      <c r="TB307" s="43">
        <f>SUM(INDEX(TB$4:TB$183,12*($B307-$B$302)+1):INDEX(TB$4:TB$183,12*($B307-$B$302)+12))</f>
        <v>0</v>
      </c>
      <c r="TC307" s="43">
        <f>SUM(INDEX(TC$4:TC$183,12*($B307-$B$302)+1):INDEX(TC$4:TC$183,12*($B307-$B$302)+12))</f>
        <v>0</v>
      </c>
      <c r="TD307" s="43">
        <f>SUM(INDEX(TD$4:TD$183,12*($B307-$B$302)+1):INDEX(TD$4:TD$183,12*($B307-$B$302)+12))</f>
        <v>0</v>
      </c>
      <c r="TE307" s="43">
        <f>SUM(INDEX(TE$4:TE$183,12*($B307-$B$302)+1):INDEX(TE$4:TE$183,12*($B307-$B$302)+12))</f>
        <v>0</v>
      </c>
      <c r="TF307" s="43">
        <f>SUM(INDEX(TF$4:TF$183,12*($B307-$B$302)+1):INDEX(TF$4:TF$183,12*($B307-$B$302)+12))</f>
        <v>0</v>
      </c>
      <c r="TG307" s="43">
        <f>SUM(INDEX(TG$4:TG$183,12*($B307-$B$302)+1):INDEX(TG$4:TG$183,12*($B307-$B$302)+12))</f>
        <v>0</v>
      </c>
      <c r="TH307" s="43">
        <f>SUM(INDEX(TH$4:TH$183,12*($B307-$B$302)+1):INDEX(TH$4:TH$183,12*($B307-$B$302)+12))</f>
        <v>0</v>
      </c>
      <c r="TI307" s="43">
        <f>SUM(INDEX(TI$4:TI$183,12*($B307-$B$302)+1):INDEX(TI$4:TI$183,12*($B307-$B$302)+12))</f>
        <v>5918191903</v>
      </c>
      <c r="TJ307" s="43">
        <f>SUM(INDEX(TJ$4:TJ$183,12*($B307-$B$302)+1):INDEX(TJ$4:TJ$183,12*($B307-$B$302)+12))</f>
        <v>846843501974</v>
      </c>
      <c r="TK307" s="43">
        <f>SUM(INDEX(TK$4:TK$183,12*($B307-$B$302)+1):INDEX(TK$4:TK$183,12*($B307-$B$302)+12))</f>
        <v>852748841961</v>
      </c>
      <c r="TL307" s="43">
        <f>SUM(INDEX(TL$4:TL$183,12*($B307-$B$302)+1):INDEX(TL$4:TL$183,12*($B307-$B$302)+12))</f>
        <v>509343501974</v>
      </c>
      <c r="TM307" s="43">
        <f>SUM(INDEX(TM$4:TM$183,12*($B307-$B$302)+1):INDEX(TM$4:TM$183,12*($B307-$B$302)+12))</f>
        <v>4198210865</v>
      </c>
      <c r="TN307" s="43">
        <f>SUM(INDEX(TN$4:TN$183,12*($B307-$B$302)+1):INDEX(TN$4:TN$183,12*($B307-$B$302)+12))</f>
        <v>4198210865</v>
      </c>
      <c r="TO307" s="43">
        <f>SUM(INDEX(TO$4:TO$183,12*($B307-$B$302)+1):INDEX(TO$4:TO$183,12*($B307-$B$302)+12))</f>
        <v>0</v>
      </c>
      <c r="TP307" s="43">
        <f>SUM(INDEX(TP$4:TP$183,12*($B307-$B$302)+1):INDEX(TP$4:TP$183,12*($B307-$B$302)+12))</f>
        <v>1707129122</v>
      </c>
      <c r="TQ307" s="43">
        <f>SUM(INDEX(TQ$4:TQ$183,12*($B307-$B$302)+1):INDEX(TQ$4:TQ$183,12*($B307-$B$302)+12))</f>
        <v>1707129122</v>
      </c>
      <c r="TR307" s="43">
        <f>SUM(INDEX(TR$4:TR$183,12*($B307-$B$302)+1):INDEX(TR$4:TR$183,12*($B307-$B$302)+12))</f>
        <v>0</v>
      </c>
      <c r="TS307" s="43">
        <f>SUM(INDEX(TS$4:TS$183,12*($B307-$B$302)+1):INDEX(TS$4:TS$183,12*($B307-$B$302)+12))</f>
        <v>337500000000</v>
      </c>
      <c r="TT307" s="43">
        <f>SUM(INDEX(TT$4:TT$183,12*($B307-$B$302)+1):INDEX(TT$4:TT$183,12*($B307-$B$302)+12))</f>
        <v>0</v>
      </c>
      <c r="TU307" s="43">
        <f>SUM(INDEX(TU$4:TU$183,12*($B307-$B$302)+1):INDEX(TU$4:TU$183,12*($B307-$B$302)+12))</f>
        <v>439606323</v>
      </c>
      <c r="TV307" s="43">
        <f>SUM(INDEX(TV$4:TV$183,12*($B307-$B$302)+1):INDEX(TV$4:TV$183,12*($B307-$B$302)+12))</f>
        <v>0</v>
      </c>
      <c r="TW307" s="43">
        <f>SUM(INDEX(TW$4:TW$183,12*($B307-$B$302)+1):INDEX(TW$4:TW$183,12*($B307-$B$302)+12))</f>
        <v>165992724</v>
      </c>
      <c r="TX307" s="43">
        <f>SUM(INDEX(TX$4:TX$183,12*($B307-$B$302)+1):INDEX(TX$4:TX$183,12*($B307-$B$302)+12))</f>
        <v>10501776</v>
      </c>
      <c r="TY307" s="43">
        <f>SUM(INDEX(TY$4:TY$183,12*($B307-$B$302)+1):INDEX(TY$4:TY$183,12*($B307-$B$302)+12))</f>
        <v>263111823</v>
      </c>
      <c r="TZ307" s="43">
        <f>SUM(INDEX(TZ$4:TZ$183,12*($B307-$B$302)+1):INDEX(TZ$4:TZ$183,12*($B307-$B$302)+12))</f>
        <v>0</v>
      </c>
      <c r="UA307" s="43">
        <f>SUM(INDEX(UA$4:UA$183,12*($B307-$B$302)+1):INDEX(UA$4:UA$183,12*($B307-$B$302)+12))</f>
        <v>0</v>
      </c>
      <c r="UB307" s="43">
        <f>SUM(INDEX(UB$4:UB$183,12*($B307-$B$302)+1):INDEX(UB$4:UB$183,12*($B307-$B$302)+12))</f>
        <v>0</v>
      </c>
      <c r="UC307" s="43">
        <f>SUM(INDEX(UC$4:UC$183,12*($B307-$B$302)+1):INDEX(UC$4:UC$183,12*($B307-$B$302)+12))</f>
        <v>0</v>
      </c>
      <c r="UD307" s="43">
        <f>SUM(INDEX(UD$4:UD$183,12*($B307-$B$302)+1):INDEX(UD$4:UD$183,12*($B307-$B$302)+12))</f>
        <v>0</v>
      </c>
      <c r="UE307" s="43">
        <f>SUM(INDEX(UE$4:UE$183,12*($B307-$B$302)+1):INDEX(UE$4:UE$183,12*($B307-$B$302)+12))</f>
        <v>0</v>
      </c>
      <c r="UF307" s="43">
        <f>SUM(INDEX(UF$4:UF$183,12*($B307-$B$302)+1):INDEX(UF$4:UF$183,12*($B307-$B$302)+12))</f>
        <v>0</v>
      </c>
      <c r="UG307" s="43">
        <f>SUM(INDEX(UG$4:UG$183,12*($B307-$B$302)+1):INDEX(UG$4:UG$183,12*($B307-$B$302)+12))</f>
        <v>3646023048248</v>
      </c>
    </row>
    <row r="308" spans="1:553">
      <c r="A308" s="733"/>
      <c r="B308" s="65">
        <v>2011</v>
      </c>
      <c r="C308" s="43">
        <f>SUM(INDEX(C$4:C$183,12*($B308-$B$302)+1):INDEX(C$4:C$183,12*($B308-$B$302)+12))</f>
        <v>1984942446038</v>
      </c>
      <c r="D308" s="43">
        <f>SUM(INDEX(D$4:D$183,12*($B308-$B$302)+1):INDEX(D$4:D$183,12*($B308-$B$302)+12))</f>
        <v>1006171770500</v>
      </c>
      <c r="E308" s="43">
        <f>SUM(INDEX(E$4:E$183,12*($B308-$B$302)+1):INDEX(E$4:E$183,12*($B308-$B$302)+12))</f>
        <v>852005918280</v>
      </c>
      <c r="F308" s="43">
        <f>SUM(INDEX(F$4:F$183,12*($B308-$B$302)+1):INDEX(F$4:F$183,12*($B308-$B$302)+12))</f>
        <v>135409030</v>
      </c>
      <c r="G308" s="43">
        <f>SUM(INDEX(G$4:G$183,12*($B308-$B$302)+1):INDEX(G$4:G$183,12*($B308-$B$302)+12))</f>
        <v>11490072</v>
      </c>
      <c r="H308" s="43">
        <f>SUM(INDEX(H$4:H$183,12*($B308-$B$302)+1):INDEX(H$4:H$183,12*($B308-$B$302)+12))</f>
        <v>355408856784</v>
      </c>
      <c r="I308" s="43">
        <f>SUM(INDEX(I$4:I$183,12*($B308-$B$302)+1):INDEX(I$4:I$183,12*($B308-$B$302)+12))</f>
        <v>311231535885.34277</v>
      </c>
      <c r="J308" s="43">
        <f>SUM(INDEX(J$4:J$183,12*($B308-$B$302)+1):INDEX(J$4:J$183,12*($B308-$B$302)+12))</f>
        <v>44177320898.657196</v>
      </c>
      <c r="K308" s="43">
        <f>SUM(INDEX(K$4:K$183,12*($B308-$B$302)+1):INDEX(K$4:K$183,12*($B308-$B$302)+12))</f>
        <v>0</v>
      </c>
      <c r="L308" s="43">
        <f>SUM(INDEX(L$4:L$183,12*($B308-$B$302)+1):INDEX(L$4:L$183,12*($B308-$B$302)+12))</f>
        <v>55374134516</v>
      </c>
      <c r="M308" s="43">
        <f>SUM(INDEX(M$4:M$183,12*($B308-$B$302)+1):INDEX(M$4:M$183,12*($B308-$B$302)+12))</f>
        <v>350573043489</v>
      </c>
      <c r="N308" s="43">
        <f>SUM(INDEX(N$4:N$183,12*($B308-$B$302)+1):INDEX(N$4:N$183,12*($B308-$B$302)+12))</f>
        <v>350573043489</v>
      </c>
      <c r="O308" s="43">
        <f>SUM(INDEX(O$4:O$183,12*($B308-$B$302)+1):INDEX(O$4:O$183,12*($B308-$B$302)+12))</f>
        <v>0</v>
      </c>
      <c r="P308" s="43">
        <f>SUM(INDEX(P$4:P$183,12*($B308-$B$302)+1):INDEX(P$4:P$183,12*($B308-$B$302)+12))</f>
        <v>26804016817</v>
      </c>
      <c r="Q308" s="43">
        <f>SUM(INDEX(Q$4:Q$183,12*($B308-$B$302)+1):INDEX(Q$4:Q$183,12*($B308-$B$302)+12))</f>
        <v>34731143424</v>
      </c>
      <c r="R308" s="43">
        <f>SUM(INDEX(R$4:R$183,12*($B308-$B$302)+1):INDEX(R$4:R$183,12*($B308-$B$302)+12))</f>
        <v>28967824148</v>
      </c>
      <c r="S308" s="43">
        <f>SUM(INDEX(S$4:S$183,12*($B308-$B$302)+1):INDEX(S$4:S$183,12*($B308-$B$302)+12))</f>
        <v>154165852220</v>
      </c>
      <c r="T308" s="43">
        <f>SUM(INDEX(T$4:T$183,12*($B308-$B$302)+1):INDEX(T$4:T$183,12*($B308-$B$302)+12))</f>
        <v>40060795000</v>
      </c>
      <c r="U308" s="43">
        <f>SUM(INDEX(U$4:U$183,12*($B308-$B$302)+1):INDEX(U$4:U$183,12*($B308-$B$302)+12))</f>
        <v>47059274000</v>
      </c>
      <c r="V308" s="43">
        <f>SUM(INDEX(V$4:V$183,12*($B308-$B$302)+1):INDEX(V$4:V$183,12*($B308-$B$302)+12))</f>
        <v>87120069000</v>
      </c>
      <c r="W308" s="43">
        <f>SUM(INDEX(W$4:W$183,12*($B308-$B$302)+1):INDEX(W$4:W$183,12*($B308-$B$302)+12))</f>
        <v>1489448717</v>
      </c>
      <c r="X308" s="43">
        <f>SUM(INDEX(X$4:X$183,12*($B308-$B$302)+1):INDEX(X$4:X$183,12*($B308-$B$302)+12))</f>
        <v>22957033742</v>
      </c>
      <c r="Y308" s="43">
        <f>SUM(INDEX(Y$4:Y$183,12*($B308-$B$302)+1):INDEX(Y$4:Y$183,12*($B308-$B$302)+12))</f>
        <v>1301245564</v>
      </c>
      <c r="Z308" s="43">
        <f>SUM(INDEX(Z$4:Z$183,12*($B308-$B$302)+1):INDEX(Z$4:Z$183,12*($B308-$B$302)+12))</f>
        <v>0</v>
      </c>
      <c r="AA308" s="43">
        <f>SUM(INDEX(AA$4:AA$183,12*($B308-$B$302)+1):INDEX(AA$4:AA$183,12*($B308-$B$302)+12))</f>
        <v>0</v>
      </c>
      <c r="AB308" s="43">
        <f>SUM(INDEX(AB$4:AB$183,12*($B308-$B$302)+1):INDEX(AB$4:AB$183,12*($B308-$B$302)+12))</f>
        <v>1449772951</v>
      </c>
      <c r="AC308" s="43">
        <f>SUM(INDEX(AC$4:AC$183,12*($B308-$B$302)+1):INDEX(AC$4:AC$183,12*($B308-$B$302)+12))</f>
        <v>270506012</v>
      </c>
      <c r="AD308" s="43">
        <f>SUM(INDEX(AD$4:AD$183,12*($B308-$B$302)+1):INDEX(AD$4:AD$183,12*($B308-$B$302)+12))</f>
        <v>36550415625</v>
      </c>
      <c r="AE308" s="43">
        <f>SUM(INDEX(AE$4:AE$183,12*($B308-$B$302)+1):INDEX(AE$4:AE$183,12*($B308-$B$302)+12))</f>
        <v>3027360609</v>
      </c>
      <c r="AF308" s="43">
        <f>SUM(INDEX(AF$4:AF$183,12*($B308-$B$302)+1):INDEX(AF$4:AF$183,12*($B308-$B$302)+12))</f>
        <v>3027360609</v>
      </c>
      <c r="AG308" s="43">
        <f>SUM(INDEX(AG$4:AG$183,12*($B308-$B$302)+1):INDEX(AG$4:AG$183,12*($B308-$B$302)+12))</f>
        <v>0</v>
      </c>
      <c r="AH308" s="43">
        <f>SUM(INDEX(AH$4:AH$183,12*($B308-$B$302)+1):INDEX(AH$4:AH$183,12*($B308-$B$302)+12))</f>
        <v>0</v>
      </c>
      <c r="AI308" s="43">
        <f>SUM(INDEX(AI$4:AI$183,12*($B308-$B$302)+1):INDEX(AI$4:AI$183,12*($B308-$B$302)+12))</f>
        <v>978770675538</v>
      </c>
      <c r="AJ308" s="43">
        <f>SUM(INDEX(AJ$4:AJ$183,12*($B308-$B$302)+1):INDEX(AJ$4:AJ$183,12*($B308-$B$302)+12))</f>
        <v>1486756616</v>
      </c>
      <c r="AK308" s="43">
        <f>SUM(INDEX(AK$4:AK$183,12*($B308-$B$302)+1):INDEX(AK$4:AK$183,12*($B308-$B$302)+12))</f>
        <v>1370411986</v>
      </c>
      <c r="AL308" s="43">
        <f>SUM(INDEX(AL$4:AL$183,12*($B308-$B$302)+1):INDEX(AL$4:AL$183,12*($B308-$B$302)+12))</f>
        <v>14613552</v>
      </c>
      <c r="AM308" s="43">
        <f>SUM(INDEX(AM$4:AM$183,12*($B308-$B$302)+1):INDEX(AM$4:AM$183,12*($B308-$B$302)+12))</f>
        <v>101731078</v>
      </c>
      <c r="AN308" s="43">
        <f>SUM(INDEX(AN$4:AN$183,12*($B308-$B$302)+1):INDEX(AN$4:AN$183,12*($B308-$B$302)+12))</f>
        <v>0</v>
      </c>
      <c r="AO308" s="43">
        <f>SUM(INDEX(AO$4:AO$183,12*($B308-$B$302)+1):INDEX(AO$4:AO$183,12*($B308-$B$302)+12))</f>
        <v>17618300877</v>
      </c>
      <c r="AP308" s="43">
        <f>SUM(INDEX(AP$4:AP$183,12*($B308-$B$302)+1):INDEX(AP$4:AP$183,12*($B308-$B$302)+12))</f>
        <v>17282904196</v>
      </c>
      <c r="AQ308" s="43">
        <f>SUM(INDEX(AQ$4:AQ$183,12*($B308-$B$302)+1):INDEX(AQ$4:AQ$183,12*($B308-$B$302)+12))</f>
        <v>23005406</v>
      </c>
      <c r="AR308" s="43">
        <f>SUM(INDEX(AR$4:AR$183,12*($B308-$B$302)+1):INDEX(AR$4:AR$183,12*($B308-$B$302)+12))</f>
        <v>223526811</v>
      </c>
      <c r="AS308" s="43">
        <f>SUM(INDEX(AS$4:AS$183,12*($B308-$B$302)+1):INDEX(AS$4:AS$183,12*($B308-$B$302)+12))</f>
        <v>885450</v>
      </c>
      <c r="AT308" s="43">
        <f>SUM(INDEX(AT$4:AT$183,12*($B308-$B$302)+1):INDEX(AT$4:AT$183,12*($B308-$B$302)+12))</f>
        <v>40964272</v>
      </c>
      <c r="AU308" s="43">
        <f>SUM(INDEX(AU$4:AU$183,12*($B308-$B$302)+1):INDEX(AU$4:AU$183,12*($B308-$B$302)+12))</f>
        <v>43066197</v>
      </c>
      <c r="AV308" s="43">
        <f>SUM(INDEX(AV$4:AV$183,12*($B308-$B$302)+1):INDEX(AV$4:AV$183,12*($B308-$B$302)+12))</f>
        <v>0</v>
      </c>
      <c r="AW308" s="43">
        <f>SUM(INDEX(AW$4:AW$183,12*($B308-$B$302)+1):INDEX(AW$4:AW$183,12*($B308-$B$302)+12))</f>
        <v>0</v>
      </c>
      <c r="AX308" s="43">
        <f>SUM(INDEX(AX$4:AX$183,12*($B308-$B$302)+1):INDEX(AX$4:AX$183,12*($B308-$B$302)+12))</f>
        <v>3948545</v>
      </c>
      <c r="AY308" s="43">
        <f>SUM(INDEX(AY$4:AY$183,12*($B308-$B$302)+1):INDEX(AY$4:AY$183,12*($B308-$B$302)+12))</f>
        <v>0</v>
      </c>
      <c r="AZ308" s="43">
        <f>SUM(INDEX(AZ$4:AZ$183,12*($B308-$B$302)+1):INDEX(AZ$4:AZ$183,12*($B308-$B$302)+12))</f>
        <v>0</v>
      </c>
      <c r="BA308" s="43">
        <f>SUM(INDEX(BA$4:BA$183,12*($B308-$B$302)+1):INDEX(BA$4:BA$183,12*($B308-$B$302)+12))</f>
        <v>0</v>
      </c>
      <c r="BB308" s="43">
        <f>SUM(INDEX(BB$4:BB$183,12*($B308-$B$302)+1):INDEX(BB$4:BB$183,12*($B308-$B$302)+12))</f>
        <v>0</v>
      </c>
      <c r="BC308" s="43">
        <f>SUM(INDEX(BC$4:BC$183,12*($B308-$B$302)+1):INDEX(BC$4:BC$183,12*($B308-$B$302)+12))</f>
        <v>0</v>
      </c>
      <c r="BD308" s="43">
        <f>SUM(INDEX(BD$4:BD$183,12*($B308-$B$302)+1):INDEX(BD$4:BD$183,12*($B308-$B$302)+12))</f>
        <v>69651780371</v>
      </c>
      <c r="BE308" s="43">
        <f>SUM(INDEX(BE$4:BE$183,12*($B308-$B$302)+1):INDEX(BE$4:BE$183,12*($B308-$B$302)+12))</f>
        <v>5091960</v>
      </c>
      <c r="BF308" s="43">
        <f>SUM(INDEX(BF$4:BF$183,12*($B308-$B$302)+1):INDEX(BF$4:BF$183,12*($B308-$B$302)+12))</f>
        <v>52304838104</v>
      </c>
      <c r="BG308" s="43">
        <f>SUM(INDEX(BG$4:BG$183,12*($B308-$B$302)+1):INDEX(BG$4:BG$183,12*($B308-$B$302)+12))</f>
        <v>13804116398</v>
      </c>
      <c r="BH308" s="43">
        <f>SUM(INDEX(BH$4:BH$183,12*($B308-$B$302)+1):INDEX(BH$4:BH$183,12*($B308-$B$302)+12))</f>
        <v>3856135</v>
      </c>
      <c r="BI308" s="43">
        <f>SUM(INDEX(BI$4:BI$183,12*($B308-$B$302)+1):INDEX(BI$4:BI$183,12*($B308-$B$302)+12))</f>
        <v>796691</v>
      </c>
      <c r="BJ308" s="43">
        <f>SUM(INDEX(BJ$4:BJ$183,12*($B308-$B$302)+1):INDEX(BJ$4:BJ$183,12*($B308-$B$302)+12))</f>
        <v>220447</v>
      </c>
      <c r="BK308" s="43">
        <f>SUM(INDEX(BK$4:BK$183,12*($B308-$B$302)+1):INDEX(BK$4:BK$183,12*($B308-$B$302)+12))</f>
        <v>630190674</v>
      </c>
      <c r="BL308" s="43">
        <f>SUM(INDEX(BL$4:BL$183,12*($B308-$B$302)+1):INDEX(BL$4:BL$183,12*($B308-$B$302)+12))</f>
        <v>83274478</v>
      </c>
      <c r="BM308" s="43">
        <f>SUM(INDEX(BM$4:BM$183,12*($B308-$B$302)+1):INDEX(BM$4:BM$183,12*($B308-$B$302)+12))</f>
        <v>0</v>
      </c>
      <c r="BN308" s="43">
        <f>SUM(INDEX(BN$4:BN$183,12*($B308-$B$302)+1):INDEX(BN$4:BN$183,12*($B308-$B$302)+12))</f>
        <v>80501531</v>
      </c>
      <c r="BO308" s="43">
        <f>SUM(INDEX(BO$4:BO$183,12*($B308-$B$302)+1):INDEX(BO$4:BO$183,12*($B308-$B$302)+12))</f>
        <v>10946842</v>
      </c>
      <c r="BP308" s="43">
        <f>SUM(INDEX(BP$4:BP$183,12*($B308-$B$302)+1):INDEX(BP$4:BP$183,12*($B308-$B$302)+12))</f>
        <v>27799</v>
      </c>
      <c r="BQ308" s="43">
        <f>SUM(INDEX(BQ$4:BQ$183,12*($B308-$B$302)+1):INDEX(BQ$4:BQ$183,12*($B308-$B$302)+12))</f>
        <v>0</v>
      </c>
      <c r="BR308" s="43">
        <f>SUM(INDEX(BR$4:BR$183,12*($B308-$B$302)+1):INDEX(BR$4:BR$183,12*($B308-$B$302)+12))</f>
        <v>2727919312</v>
      </c>
      <c r="BS308" s="43">
        <f>SUM(INDEX(BS$4:BS$183,12*($B308-$B$302)+1):INDEX(BS$4:BS$183,12*($B308-$B$302)+12))</f>
        <v>0</v>
      </c>
      <c r="BT308" s="43">
        <f>SUM(INDEX(BT$4:BT$183,12*($B308-$B$302)+1):INDEX(BT$4:BT$183,12*($B308-$B$302)+12))</f>
        <v>3517347669</v>
      </c>
      <c r="BU308" s="43">
        <f>SUM(INDEX(BU$4:BU$183,12*($B308-$B$302)+1):INDEX(BU$4:BU$183,12*($B308-$B$302)+12))</f>
        <v>29953005</v>
      </c>
      <c r="BV308" s="43">
        <f>SUM(INDEX(BV$4:BV$183,12*($B308-$B$302)+1):INDEX(BV$4:BV$183,12*($B308-$B$302)+12))</f>
        <v>7218792</v>
      </c>
      <c r="BW308" s="43">
        <f>SUM(INDEX(BW$4:BW$183,12*($B308-$B$302)+1):INDEX(BW$4:BW$183,12*($B308-$B$302)+12))</f>
        <v>13829203</v>
      </c>
      <c r="BX308" s="43">
        <f>SUM(INDEX(BX$4:BX$183,12*($B308-$B$302)+1):INDEX(BX$4:BX$183,12*($B308-$B$302)+12))</f>
        <v>56708936</v>
      </c>
      <c r="BY308" s="43">
        <f>SUM(INDEX(BY$4:BY$183,12*($B308-$B$302)+1):INDEX(BY$4:BY$183,12*($B308-$B$302)+12))</f>
        <v>3409637733</v>
      </c>
      <c r="BZ308" s="43">
        <f>SUM(INDEX(BZ$4:BZ$183,12*($B308-$B$302)+1):INDEX(BZ$4:BZ$183,12*($B308-$B$302)+12))</f>
        <v>0</v>
      </c>
      <c r="CA308" s="43">
        <f>SUM(INDEX(CA$4:CA$183,12*($B308-$B$302)+1):INDEX(CA$4:CA$183,12*($B308-$B$302)+12))</f>
        <v>0</v>
      </c>
      <c r="CB308" s="43">
        <f>SUM(INDEX(CB$4:CB$183,12*($B308-$B$302)+1):INDEX(CB$4:CB$183,12*($B308-$B$302)+12))</f>
        <v>0</v>
      </c>
      <c r="CC308" s="43">
        <f>SUM(INDEX(CC$4:CC$183,12*($B308-$B$302)+1):INDEX(CC$4:CC$183,12*($B308-$B$302)+12))</f>
        <v>50647702431</v>
      </c>
      <c r="CD308" s="43">
        <f>SUM(INDEX(CD$4:CD$183,12*($B308-$B$302)+1):INDEX(CD$4:CD$183,12*($B308-$B$302)+12))</f>
        <v>50911450</v>
      </c>
      <c r="CE308" s="43">
        <f>SUM(INDEX(CE$4:CE$183,12*($B308-$B$302)+1):INDEX(CE$4:CE$183,12*($B308-$B$302)+12))</f>
        <v>59422877711</v>
      </c>
      <c r="CF308" s="43">
        <f>SUM(INDEX(CF$4:CF$183,12*($B308-$B$302)+1):INDEX(CF$4:CF$183,12*($B308-$B$302)+12))</f>
        <v>1711325857</v>
      </c>
      <c r="CG308" s="43">
        <f>SUM(INDEX(CG$4:CG$183,12*($B308-$B$302)+1):INDEX(CG$4:CG$183,12*($B308-$B$302)+12))</f>
        <v>30008797124</v>
      </c>
      <c r="CH308" s="43">
        <f>SUM(INDEX(CH$4:CH$183,12*($B308-$B$302)+1):INDEX(CH$4:CH$183,12*($B308-$B$302)+12))</f>
        <v>1060281981</v>
      </c>
      <c r="CI308" s="43">
        <f>SUM(INDEX(CI$4:CI$183,12*($B308-$B$302)+1):INDEX(CI$4:CI$183,12*($B308-$B$302)+12))</f>
        <v>234719763</v>
      </c>
      <c r="CJ308" s="43">
        <f>SUM(INDEX(CJ$4:CJ$183,12*($B308-$B$302)+1):INDEX(CJ$4:CJ$183,12*($B308-$B$302)+12))</f>
        <v>10367953</v>
      </c>
      <c r="CK308" s="43">
        <f>SUM(INDEX(CK$4:CK$183,12*($B308-$B$302)+1):INDEX(CK$4:CK$183,12*($B308-$B$302)+12))</f>
        <v>92951412</v>
      </c>
      <c r="CL308" s="43">
        <f>SUM(INDEX(CL$4:CL$183,12*($B308-$B$302)+1):INDEX(CL$4:CL$183,12*($B308-$B$302)+12))</f>
        <v>42025801</v>
      </c>
      <c r="CM308" s="43">
        <f>SUM(INDEX(CM$4:CM$183,12*($B308-$B$302)+1):INDEX(CM$4:CM$183,12*($B308-$B$302)+12))</f>
        <v>8734888</v>
      </c>
      <c r="CN308" s="43">
        <f>SUM(INDEX(CN$4:CN$183,12*($B308-$B$302)+1):INDEX(CN$4:CN$183,12*($B308-$B$302)+12))</f>
        <v>6752675</v>
      </c>
      <c r="CO308" s="43">
        <f>SUM(INDEX(CO$4:CO$183,12*($B308-$B$302)+1):INDEX(CO$4:CO$183,12*($B308-$B$302)+12))</f>
        <v>4278516</v>
      </c>
      <c r="CP308" s="43">
        <f>SUM(INDEX(CP$4:CP$183,12*($B308-$B$302)+1):INDEX(CP$4:CP$183,12*($B308-$B$302)+12))</f>
        <v>69608518</v>
      </c>
      <c r="CQ308" s="43">
        <f>SUM(INDEX(CQ$4:CQ$183,12*($B308-$B$302)+1):INDEX(CQ$4:CQ$183,12*($B308-$B$302)+12))</f>
        <v>0</v>
      </c>
      <c r="CR308" s="43">
        <f>SUM(INDEX(CR$4:CR$183,12*($B308-$B$302)+1):INDEX(CR$4:CR$183,12*($B308-$B$302)+12))</f>
        <v>0</v>
      </c>
      <c r="CS308" s="43">
        <f>SUM(INDEX(CS$4:CS$183,12*($B308-$B$302)+1):INDEX(CS$4:CS$183,12*($B308-$B$302)+12))</f>
        <v>24845724138</v>
      </c>
      <c r="CT308" s="43">
        <f>SUM(INDEX(CT$4:CT$183,12*($B308-$B$302)+1):INDEX(CT$4:CT$183,12*($B308-$B$302)+12))</f>
        <v>6629919376</v>
      </c>
      <c r="CU308" s="43">
        <f>SUM(INDEX(CU$4:CU$183,12*($B308-$B$302)+1):INDEX(CU$4:CU$183,12*($B308-$B$302)+12))</f>
        <v>0</v>
      </c>
      <c r="CV308" s="43">
        <f>SUM(INDEX(CV$4:CV$183,12*($B308-$B$302)+1):INDEX(CV$4:CV$183,12*($B308-$B$302)+12))</f>
        <v>465337289</v>
      </c>
      <c r="CW308" s="43">
        <f>SUM(INDEX(CW$4:CW$183,12*($B308-$B$302)+1):INDEX(CW$4:CW$183,12*($B308-$B$302)+12))</f>
        <v>222056072</v>
      </c>
      <c r="CX308" s="43">
        <f>SUM(INDEX(CX$4:CX$183,12*($B308-$B$302)+1):INDEX(CX$4:CX$183,12*($B308-$B$302)+12))</f>
        <v>79331455</v>
      </c>
      <c r="CY308" s="43">
        <f>SUM(INDEX(CY$4:CY$183,12*($B308-$B$302)+1):INDEX(CY$4:CY$183,12*($B308-$B$302)+12))</f>
        <v>3671570</v>
      </c>
      <c r="CZ308" s="43">
        <f>SUM(INDEX(CZ$4:CZ$183,12*($B308-$B$302)+1):INDEX(CZ$4:CZ$183,12*($B308-$B$302)+12))</f>
        <v>16992869697</v>
      </c>
      <c r="DA308" s="43">
        <f>SUM(INDEX(DA$4:DA$183,12*($B308-$B$302)+1):INDEX(DA$4:DA$183,12*($B308-$B$302)+12))</f>
        <v>15064346453</v>
      </c>
      <c r="DB308" s="43">
        <f>SUM(INDEX(DB$4:DB$183,12*($B308-$B$302)+1):INDEX(DB$4:DB$183,12*($B308-$B$302)+12))</f>
        <v>1621708510</v>
      </c>
      <c r="DC308" s="43">
        <f>SUM(INDEX(DC$4:DC$183,12*($B308-$B$302)+1):INDEX(DC$4:DC$183,12*($B308-$B$302)+12))</f>
        <v>0</v>
      </c>
      <c r="DD308" s="43">
        <f>SUM(INDEX(DD$4:DD$183,12*($B308-$B$302)+1):INDEX(DD$4:DD$183,12*($B308-$B$302)+12))</f>
        <v>306814734</v>
      </c>
      <c r="DE308" s="43">
        <f>SUM(INDEX(DE$4:DE$183,12*($B308-$B$302)+1):INDEX(DE$4:DE$183,12*($B308-$B$302)+12))</f>
        <v>168905750</v>
      </c>
      <c r="DF308" s="43">
        <f>SUM(INDEX(DF$4:DF$183,12*($B308-$B$302)+1):INDEX(DF$4:DF$183,12*($B308-$B$302)+12))</f>
        <v>186309350</v>
      </c>
      <c r="DG308" s="43">
        <f>SUM(INDEX(DG$4:DG$183,12*($B308-$B$302)+1):INDEX(DG$4:DG$183,12*($B308-$B$302)+12))</f>
        <v>97323579</v>
      </c>
      <c r="DH308" s="43">
        <f>SUM(INDEX(DH$4:DH$183,12*($B308-$B$302)+1):INDEX(DH$4:DH$183,12*($B308-$B$302)+12))</f>
        <v>124147615</v>
      </c>
      <c r="DI308" s="43">
        <f>SUM(INDEX(DI$4:DI$183,12*($B308-$B$302)+1):INDEX(DI$4:DI$183,12*($B308-$B$302)+12))</f>
        <v>50277862</v>
      </c>
      <c r="DJ308" s="43">
        <f>SUM(INDEX(DJ$4:DJ$183,12*($B308-$B$302)+1):INDEX(DJ$4:DJ$183,12*($B308-$B$302)+12))</f>
        <v>0</v>
      </c>
      <c r="DK308" s="43">
        <f>SUM(INDEX(DK$4:DK$183,12*($B308-$B$302)+1):INDEX(DK$4:DK$183,12*($B308-$B$302)+12))</f>
        <v>50277862</v>
      </c>
      <c r="DL308" s="43">
        <f>SUM(INDEX(DL$4:DL$183,12*($B308-$B$302)+1):INDEX(DL$4:DL$183,12*($B308-$B$302)+12))</f>
        <v>0</v>
      </c>
      <c r="DM308" s="43">
        <f>SUM(INDEX(DM$4:DM$183,12*($B308-$B$302)+1):INDEX(DM$4:DM$183,12*($B308-$B$302)+12))</f>
        <v>7221184805</v>
      </c>
      <c r="DN308" s="43">
        <f>SUM(INDEX(DN$4:DN$183,12*($B308-$B$302)+1):INDEX(DN$4:DN$183,12*($B308-$B$302)+12))</f>
        <v>427058304</v>
      </c>
      <c r="DO308" s="43">
        <f>SUM(INDEX(DO$4:DO$183,12*($B308-$B$302)+1):INDEX(DO$4:DO$183,12*($B308-$B$302)+12))</f>
        <v>114731784</v>
      </c>
      <c r="DP308" s="43">
        <f>SUM(INDEX(DP$4:DP$183,12*($B308-$B$302)+1):INDEX(DP$4:DP$183,12*($B308-$B$302)+12))</f>
        <v>76358540</v>
      </c>
      <c r="DQ308" s="43">
        <f>SUM(INDEX(DQ$4:DQ$183,12*($B308-$B$302)+1):INDEX(DQ$4:DQ$183,12*($B308-$B$302)+12))</f>
        <v>38373244</v>
      </c>
      <c r="DR308" s="43">
        <f>SUM(INDEX(DR$4:DR$183,12*($B308-$B$302)+1):INDEX(DR$4:DR$183,12*($B308-$B$302)+12))</f>
        <v>6518129533</v>
      </c>
      <c r="DS308" s="43">
        <f>SUM(INDEX(DS$4:DS$183,12*($B308-$B$302)+1):INDEX(DS$4:DS$183,12*($B308-$B$302)+12))</f>
        <v>240771629</v>
      </c>
      <c r="DT308" s="43">
        <f>SUM(INDEX(DT$4:DT$183,12*($B308-$B$302)+1):INDEX(DT$4:DT$183,12*($B308-$B$302)+12))</f>
        <v>219630033</v>
      </c>
      <c r="DU308" s="43">
        <f>SUM(INDEX(DU$4:DU$183,12*($B308-$B$302)+1):INDEX(DU$4:DU$183,12*($B308-$B$302)+12))</f>
        <v>19352239</v>
      </c>
      <c r="DV308" s="43">
        <f>SUM(INDEX(DV$4:DV$183,12*($B308-$B$302)+1):INDEX(DV$4:DV$183,12*($B308-$B$302)+12))</f>
        <v>1789357</v>
      </c>
      <c r="DW308" s="43">
        <f>SUM(INDEX(DW$4:DW$183,12*($B308-$B$302)+1):INDEX(DW$4:DW$183,12*($B308-$B$302)+12))</f>
        <v>104595335</v>
      </c>
      <c r="DX308" s="43">
        <f>SUM(INDEX(DX$4:DX$183,12*($B308-$B$302)+1):INDEX(DX$4:DX$183,12*($B308-$B$302)+12))</f>
        <v>10486188</v>
      </c>
      <c r="DY308" s="43">
        <f>SUM(INDEX(DY$4:DY$183,12*($B308-$B$302)+1):INDEX(DY$4:DY$183,12*($B308-$B$302)+12))</f>
        <v>17869100</v>
      </c>
      <c r="DZ308" s="43">
        <f>SUM(INDEX(DZ$4:DZ$183,12*($B308-$B$302)+1):INDEX(DZ$4:DZ$183,12*($B308-$B$302)+12))</f>
        <v>0</v>
      </c>
      <c r="EA308" s="43">
        <f>SUM(INDEX(EA$4:EA$183,12*($B308-$B$302)+1):INDEX(EA$4:EA$183,12*($B308-$B$302)+12))</f>
        <v>76240047</v>
      </c>
      <c r="EB308" s="43">
        <f>SUM(INDEX(EB$4:EB$183,12*($B308-$B$302)+1):INDEX(EB$4:EB$183,12*($B308-$B$302)+12))</f>
        <v>0</v>
      </c>
      <c r="EC308" s="43">
        <f>SUM(INDEX(EC$4:EC$183,12*($B308-$B$302)+1):INDEX(EC$4:EC$183,12*($B308-$B$302)+12))</f>
        <v>810614541</v>
      </c>
      <c r="ED308" s="43">
        <f>SUM(INDEX(ED$4:ED$183,12*($B308-$B$302)+1):INDEX(ED$4:ED$183,12*($B308-$B$302)+12))</f>
        <v>752786</v>
      </c>
      <c r="EE308" s="43">
        <f>SUM(INDEX(EE$4:EE$183,12*($B308-$B$302)+1):INDEX(EE$4:EE$183,12*($B308-$B$302)+12))</f>
        <v>809697390</v>
      </c>
      <c r="EF308" s="43">
        <f>SUM(INDEX(EF$4:EF$183,12*($B308-$B$302)+1):INDEX(EF$4:EF$183,12*($B308-$B$302)+12))</f>
        <v>164365</v>
      </c>
      <c r="EG308" s="43">
        <f>SUM(INDEX(EG$4:EG$183,12*($B308-$B$302)+1):INDEX(EG$4:EG$183,12*($B308-$B$302)+12))</f>
        <v>392278822</v>
      </c>
      <c r="EH308" s="43">
        <f>SUM(INDEX(EH$4:EH$183,12*($B308-$B$302)+1):INDEX(EH$4:EH$183,12*($B308-$B$302)+12))</f>
        <v>392084398</v>
      </c>
      <c r="EI308" s="43">
        <f>SUM(INDEX(EI$4:EI$183,12*($B308-$B$302)+1):INDEX(EI$4:EI$183,12*($B308-$B$302)+12))</f>
        <v>0</v>
      </c>
      <c r="EJ308" s="43">
        <f>SUM(INDEX(EJ$4:EJ$183,12*($B308-$B$302)+1):INDEX(EJ$4:EJ$183,12*($B308-$B$302)+12))</f>
        <v>194424</v>
      </c>
      <c r="EK308" s="43">
        <f>SUM(INDEX(EK$4:EK$183,12*($B308-$B$302)+1):INDEX(EK$4:EK$183,12*($B308-$B$302)+12))</f>
        <v>557071762</v>
      </c>
      <c r="EL308" s="43">
        <f>SUM(INDEX(EL$4:EL$183,12*($B308-$B$302)+1):INDEX(EL$4:EL$183,12*($B308-$B$302)+12))</f>
        <v>391070</v>
      </c>
      <c r="EM308" s="43">
        <f>SUM(INDEX(EM$4:EM$183,12*($B308-$B$302)+1):INDEX(EM$4:EM$183,12*($B308-$B$302)+12))</f>
        <v>8792658</v>
      </c>
      <c r="EN308" s="43">
        <f>SUM(INDEX(EN$4:EN$183,12*($B308-$B$302)+1):INDEX(EN$4:EN$183,12*($B308-$B$302)+12))</f>
        <v>328697157</v>
      </c>
      <c r="EO308" s="43">
        <f>SUM(INDEX(EO$4:EO$183,12*($B308-$B$302)+1):INDEX(EO$4:EO$183,12*($B308-$B$302)+12))</f>
        <v>25098389</v>
      </c>
      <c r="EP308" s="43">
        <f>SUM(INDEX(EP$4:EP$183,12*($B308-$B$302)+1):INDEX(EP$4:EP$183,12*($B308-$B$302)+12))</f>
        <v>4901419</v>
      </c>
      <c r="EQ308" s="43">
        <f>SUM(INDEX(EQ$4:EQ$183,12*($B308-$B$302)+1):INDEX(EQ$4:EQ$183,12*($B308-$B$302)+12))</f>
        <v>329629</v>
      </c>
      <c r="ER308" s="43">
        <f>SUM(INDEX(ER$4:ER$183,12*($B308-$B$302)+1):INDEX(ER$4:ER$183,12*($B308-$B$302)+12))</f>
        <v>600942</v>
      </c>
      <c r="ES308" s="43">
        <f>SUM(INDEX(ES$4:ES$183,12*($B308-$B$302)+1):INDEX(ES$4:ES$183,12*($B308-$B$302)+12))</f>
        <v>12459622</v>
      </c>
      <c r="ET308" s="43">
        <f>SUM(INDEX(ET$4:ET$183,12*($B308-$B$302)+1):INDEX(ET$4:ET$183,12*($B308-$B$302)+12))</f>
        <v>6806777</v>
      </c>
      <c r="EU308" s="43">
        <f>SUM(INDEX(EU$4:EU$183,12*($B308-$B$302)+1):INDEX(EU$4:EU$183,12*($B308-$B$302)+12))</f>
        <v>51914966</v>
      </c>
      <c r="EV308" s="43">
        <f>SUM(INDEX(EV$4:EV$183,12*($B308-$B$302)+1):INDEX(EV$4:EV$183,12*($B308-$B$302)+12))</f>
        <v>19259352</v>
      </c>
      <c r="EW308" s="43">
        <f>SUM(INDEX(EW$4:EW$183,12*($B308-$B$302)+1):INDEX(EW$4:EW$183,12*($B308-$B$302)+12))</f>
        <v>455795146</v>
      </c>
      <c r="EX308" s="43">
        <f>SUM(INDEX(EX$4:EX$183,12*($B308-$B$302)+1):INDEX(EX$4:EX$183,12*($B308-$B$302)+12))</f>
        <v>0</v>
      </c>
      <c r="EY308" s="43">
        <f>SUM(INDEX(EY$4:EY$183,12*($B308-$B$302)+1):INDEX(EY$4:EY$183,12*($B308-$B$302)+12))</f>
        <v>9542784</v>
      </c>
      <c r="EZ308" s="43">
        <f>SUM(INDEX(EZ$4:EZ$183,12*($B308-$B$302)+1):INDEX(EZ$4:EZ$183,12*($B308-$B$302)+12))</f>
        <v>353491056</v>
      </c>
      <c r="FA308" s="43">
        <f>SUM(INDEX(FA$4:FA$183,12*($B308-$B$302)+1):INDEX(FA$4:FA$183,12*($B308-$B$302)+12))</f>
        <v>92761306</v>
      </c>
      <c r="FB308" s="43">
        <f>SUM(INDEX(FB$4:FB$183,12*($B308-$B$302)+1):INDEX(FB$4:FB$183,12*($B308-$B$302)+12))</f>
        <v>0</v>
      </c>
      <c r="FC308" s="43">
        <f>SUM(INDEX(FC$4:FC$183,12*($B308-$B$302)+1):INDEX(FC$4:FC$183,12*($B308-$B$302)+12))</f>
        <v>2488006</v>
      </c>
      <c r="FD308" s="43">
        <f>SUM(INDEX(FD$4:FD$183,12*($B308-$B$302)+1):INDEX(FD$4:FD$183,12*($B308-$B$302)+12))</f>
        <v>0</v>
      </c>
      <c r="FE308" s="43">
        <f>SUM(INDEX(FE$4:FE$183,12*($B308-$B$302)+1):INDEX(FE$4:FE$183,12*($B308-$B$302)+12))</f>
        <v>0</v>
      </c>
      <c r="FF308" s="43">
        <f>SUM(INDEX(FF$4:FF$183,12*($B308-$B$302)+1):INDEX(FF$4:FF$183,12*($B308-$B$302)+12))</f>
        <v>3520360700</v>
      </c>
      <c r="FG308" s="43">
        <f>SUM(INDEX(FG$4:FG$183,12*($B308-$B$302)+1):INDEX(FG$4:FG$183,12*($B308-$B$302)+12))</f>
        <v>161265184</v>
      </c>
      <c r="FH308" s="43">
        <f>SUM(INDEX(FH$4:FH$183,12*($B308-$B$302)+1):INDEX(FH$4:FH$183,12*($B308-$B$302)+12))</f>
        <v>15379426</v>
      </c>
      <c r="FI308" s="43">
        <f>SUM(INDEX(FI$4:FI$183,12*($B308-$B$302)+1):INDEX(FI$4:FI$183,12*($B308-$B$302)+12))</f>
        <v>0</v>
      </c>
      <c r="FJ308" s="43">
        <f>SUM(INDEX(FJ$4:FJ$183,12*($B308-$B$302)+1):INDEX(FJ$4:FJ$183,12*($B308-$B$302)+12))</f>
        <v>126260119</v>
      </c>
      <c r="FK308" s="43">
        <f>SUM(INDEX(FK$4:FK$183,12*($B308-$B$302)+1):INDEX(FK$4:FK$183,12*($B308-$B$302)+12))</f>
        <v>33653190</v>
      </c>
      <c r="FL308" s="43">
        <f>SUM(INDEX(FL$4:FL$183,12*($B308-$B$302)+1):INDEX(FL$4:FL$183,12*($B308-$B$302)+12))</f>
        <v>0</v>
      </c>
      <c r="FM308" s="43">
        <f>SUM(INDEX(FM$4:FM$183,12*($B308-$B$302)+1):INDEX(FM$4:FM$183,12*($B308-$B$302)+12))</f>
        <v>0</v>
      </c>
      <c r="FN308" s="43">
        <f>SUM(INDEX(FN$4:FN$183,12*($B308-$B$302)+1):INDEX(FN$4:FN$183,12*($B308-$B$302)+12))</f>
        <v>0</v>
      </c>
      <c r="FO308" s="43">
        <f>SUM(INDEX(FO$4:FO$183,12*($B308-$B$302)+1):INDEX(FO$4:FO$183,12*($B308-$B$302)+12))</f>
        <v>92606929</v>
      </c>
      <c r="FP308" s="43">
        <f>SUM(INDEX(FP$4:FP$183,12*($B308-$B$302)+1):INDEX(FP$4:FP$183,12*($B308-$B$302)+12))</f>
        <v>19625639</v>
      </c>
      <c r="FQ308" s="43">
        <f>SUM(INDEX(FQ$4:FQ$183,12*($B308-$B$302)+1):INDEX(FQ$4:FQ$183,12*($B308-$B$302)+12))</f>
        <v>0</v>
      </c>
      <c r="FR308" s="43">
        <f>SUM(INDEX(FR$4:FR$183,12*($B308-$B$302)+1):INDEX(FR$4:FR$183,12*($B308-$B$302)+12))</f>
        <v>3029864129</v>
      </c>
      <c r="FS308" s="43">
        <f>SUM(INDEX(FS$4:FS$183,12*($B308-$B$302)+1):INDEX(FS$4:FS$183,12*($B308-$B$302)+12))</f>
        <v>939546401</v>
      </c>
      <c r="FT308" s="43">
        <f>SUM(INDEX(FT$4:FT$183,12*($B308-$B$302)+1):INDEX(FT$4:FT$183,12*($B308-$B$302)+12))</f>
        <v>2079695</v>
      </c>
      <c r="FU308" s="43">
        <f>SUM(INDEX(FU$4:FU$183,12*($B308-$B$302)+1):INDEX(FU$4:FU$183,12*($B308-$B$302)+12))</f>
        <v>280823970</v>
      </c>
      <c r="FV308" s="43">
        <f>SUM(INDEX(FV$4:FV$183,12*($B308-$B$302)+1):INDEX(FV$4:FV$183,12*($B308-$B$302)+12))</f>
        <v>438467907</v>
      </c>
      <c r="FW308" s="43">
        <f>SUM(INDEX(FW$4:FW$183,12*($B308-$B$302)+1):INDEX(FW$4:FW$183,12*($B308-$B$302)+12))</f>
        <v>2202057</v>
      </c>
      <c r="FX308" s="43">
        <f>SUM(INDEX(FX$4:FX$183,12*($B308-$B$302)+1):INDEX(FX$4:FX$183,12*($B308-$B$302)+12))</f>
        <v>436265850</v>
      </c>
      <c r="FY308" s="43">
        <f>SUM(INDEX(FY$4:FY$183,12*($B308-$B$302)+1):INDEX(FY$4:FY$183,12*($B308-$B$302)+12))</f>
        <v>1450400</v>
      </c>
      <c r="FZ308" s="43">
        <f>SUM(INDEX(FZ$4:FZ$183,12*($B308-$B$302)+1):INDEX(FZ$4:FZ$183,12*($B308-$B$302)+12))</f>
        <v>2793297</v>
      </c>
      <c r="GA308" s="43">
        <f>SUM(INDEX(GA$4:GA$183,12*($B308-$B$302)+1):INDEX(GA$4:GA$183,12*($B308-$B$302)+12))</f>
        <v>77021632</v>
      </c>
      <c r="GB308" s="43">
        <f>SUM(INDEX(GB$4:GB$183,12*($B308-$B$302)+1):INDEX(GB$4:GB$183,12*($B308-$B$302)+12))</f>
        <v>136909500</v>
      </c>
      <c r="GC308" s="43">
        <f>SUM(INDEX(GC$4:GC$183,12*($B308-$B$302)+1):INDEX(GC$4:GC$183,12*($B308-$B$302)+12))</f>
        <v>71635086</v>
      </c>
      <c r="GD308" s="43">
        <f>SUM(INDEX(GD$4:GD$183,12*($B308-$B$302)+1):INDEX(GD$4:GD$183,12*($B308-$B$302)+12))</f>
        <v>0</v>
      </c>
      <c r="GE308" s="43">
        <f>SUM(INDEX(GE$4:GE$183,12*($B308-$B$302)+1):INDEX(GE$4:GE$183,12*($B308-$B$302)+12))</f>
        <v>71635086</v>
      </c>
      <c r="GF308" s="43">
        <f>SUM(INDEX(GF$4:GF$183,12*($B308-$B$302)+1):INDEX(GF$4:GF$183,12*($B308-$B$302)+12))</f>
        <v>0</v>
      </c>
      <c r="GG308" s="43">
        <f>SUM(INDEX(GG$4:GG$183,12*($B308-$B$302)+1):INDEX(GG$4:GG$183,12*($B308-$B$302)+12))</f>
        <v>2008995</v>
      </c>
      <c r="GH308" s="43">
        <f>SUM(INDEX(GH$4:GH$183,12*($B308-$B$302)+1):INDEX(GH$4:GH$183,12*($B308-$B$302)+12))</f>
        <v>99875817</v>
      </c>
      <c r="GI308" s="43">
        <f>SUM(INDEX(GI$4:GI$183,12*($B308-$B$302)+1):INDEX(GI$4:GI$183,12*($B308-$B$302)+12))</f>
        <v>649817583</v>
      </c>
      <c r="GJ308" s="43">
        <f>SUM(INDEX(GJ$4:GJ$183,12*($B308-$B$302)+1):INDEX(GJ$4:GJ$183,12*($B308-$B$302)+12))</f>
        <v>649817583</v>
      </c>
      <c r="GK308" s="43">
        <f>SUM(INDEX(GK$4:GK$183,12*($B308-$B$302)+1):INDEX(GK$4:GK$183,12*($B308-$B$302)+12))</f>
        <v>0</v>
      </c>
      <c r="GL308" s="43">
        <f>SUM(INDEX(GL$4:GL$183,12*($B308-$B$302)+1):INDEX(GL$4:GL$183,12*($B308-$B$302)+12))</f>
        <v>1266980247</v>
      </c>
      <c r="GM308" s="43">
        <f>SUM(INDEX(GM$4:GM$183,12*($B308-$B$302)+1):INDEX(GM$4:GM$183,12*($B308-$B$302)+12))</f>
        <v>73452628</v>
      </c>
      <c r="GN308" s="43">
        <f>SUM(INDEX(GN$4:GN$183,12*($B308-$B$302)+1):INDEX(GN$4:GN$183,12*($B308-$B$302)+12))</f>
        <v>5173000</v>
      </c>
      <c r="GO308" s="43">
        <f>SUM(INDEX(GO$4:GO$183,12*($B308-$B$302)+1):INDEX(GO$4:GO$183,12*($B308-$B$302)+12))</f>
        <v>54000</v>
      </c>
      <c r="GP308" s="43">
        <f>SUM(INDEX(GP$4:GP$183,12*($B308-$B$302)+1):INDEX(GP$4:GP$183,12*($B308-$B$302)+12))</f>
        <v>603813462</v>
      </c>
      <c r="GQ308" s="43">
        <f>SUM(INDEX(GQ$4:GQ$183,12*($B308-$B$302)+1):INDEX(GQ$4:GQ$183,12*($B308-$B$302)+12))</f>
        <v>210676351</v>
      </c>
      <c r="GR308" s="43">
        <f>SUM(INDEX(GR$4:GR$183,12*($B308-$B$302)+1):INDEX(GR$4:GR$183,12*($B308-$B$302)+12))</f>
        <v>898100</v>
      </c>
      <c r="GS308" s="43">
        <f>SUM(INDEX(GS$4:GS$183,12*($B308-$B$302)+1):INDEX(GS$4:GS$183,12*($B308-$B$302)+12))</f>
        <v>0</v>
      </c>
      <c r="GT308" s="43">
        <f>SUM(INDEX(GT$4:GT$183,12*($B308-$B$302)+1):INDEX(GT$4:GT$183,12*($B308-$B$302)+12))</f>
        <v>372912706</v>
      </c>
      <c r="GU308" s="43">
        <f>SUM(INDEX(GU$4:GU$183,12*($B308-$B$302)+1):INDEX(GU$4:GU$183,12*($B308-$B$302)+12))</f>
        <v>92312306841</v>
      </c>
      <c r="GV308" s="43">
        <f>SUM(INDEX(GV$4:GV$183,12*($B308-$B$302)+1):INDEX(GV$4:GV$183,12*($B308-$B$302)+12))</f>
        <v>0</v>
      </c>
      <c r="GW308" s="43">
        <f>SUM(INDEX(GW$4:GW$183,12*($B308-$B$302)+1):INDEX(GW$4:GW$183,12*($B308-$B$302)+12))</f>
        <v>5649624</v>
      </c>
      <c r="GX308" s="43">
        <f>SUM(INDEX(GX$4:GX$183,12*($B308-$B$302)+1):INDEX(GX$4:GX$183,12*($B308-$B$302)+12))</f>
        <v>0</v>
      </c>
      <c r="GY308" s="43">
        <f>SUM(INDEX(GY$4:GY$183,12*($B308-$B$302)+1):INDEX(GY$4:GY$183,12*($B308-$B$302)+12))</f>
        <v>0</v>
      </c>
      <c r="GZ308" s="43">
        <f>SUM(INDEX(GZ$4:GZ$183,12*($B308-$B$302)+1):INDEX(GZ$4:GZ$183,12*($B308-$B$302)+12))</f>
        <v>19830920231</v>
      </c>
      <c r="HA308" s="43">
        <f>SUM(INDEX(HA$4:HA$183,12*($B308-$B$302)+1):INDEX(HA$4:HA$183,12*($B308-$B$302)+12))</f>
        <v>21606667</v>
      </c>
      <c r="HB308" s="43">
        <f>SUM(INDEX(HB$4:HB$183,12*($B308-$B$302)+1):INDEX(HB$4:HB$183,12*($B308-$B$302)+12))</f>
        <v>56731367679</v>
      </c>
      <c r="HC308" s="43">
        <f>SUM(INDEX(HC$4:HC$183,12*($B308-$B$302)+1):INDEX(HC$4:HC$183,12*($B308-$B$302)+12))</f>
        <v>0</v>
      </c>
      <c r="HD308" s="43">
        <f>SUM(INDEX(HD$4:HD$183,12*($B308-$B$302)+1):INDEX(HD$4:HD$183,12*($B308-$B$302)+12))</f>
        <v>15722762640</v>
      </c>
      <c r="HE308" s="43">
        <f>SUM(INDEX(HE$4:HE$183,12*($B308-$B$302)+1):INDEX(HE$4:HE$183,12*($B308-$B$302)+12))</f>
        <v>0</v>
      </c>
      <c r="HF308" s="43">
        <f>SUM(INDEX(HF$4:HF$183,12*($B308-$B$302)+1):INDEX(HF$4:HF$183,12*($B308-$B$302)+12))</f>
        <v>0</v>
      </c>
      <c r="HG308" s="43">
        <f>SUM(INDEX(HG$4:HG$183,12*($B308-$B$302)+1):INDEX(HG$4:HG$183,12*($B308-$B$302)+12))</f>
        <v>0</v>
      </c>
      <c r="HH308" s="43">
        <f>SUM(INDEX(HH$4:HH$183,12*($B308-$B$302)+1):INDEX(HH$4:HH$183,12*($B308-$B$302)+12))</f>
        <v>15688018432</v>
      </c>
      <c r="HI308" s="43">
        <f>SUM(INDEX(HI$4:HI$183,12*($B308-$B$302)+1):INDEX(HI$4:HI$183,12*($B308-$B$302)+12))</f>
        <v>4142901799</v>
      </c>
      <c r="HJ308" s="43">
        <f>SUM(INDEX(HJ$4:HJ$183,12*($B308-$B$302)+1):INDEX(HJ$4:HJ$183,12*($B308-$B$302)+12))</f>
        <v>15688018432</v>
      </c>
      <c r="HK308" s="43">
        <f>SUM(INDEX(HK$4:HK$183,12*($B308-$B$302)+1):INDEX(HK$4:HK$183,12*($B308-$B$302)+12))</f>
        <v>4142901799</v>
      </c>
      <c r="HL308" s="43">
        <f>SUM(INDEX(HL$4:HL$183,12*($B308-$B$302)+1):INDEX(HL$4:HL$183,12*($B308-$B$302)+12))</f>
        <v>0</v>
      </c>
      <c r="HM308" s="43">
        <f>SUM(INDEX(HM$4:HM$183,12*($B308-$B$302)+1):INDEX(HM$4:HM$183,12*($B308-$B$302)+12))</f>
        <v>0</v>
      </c>
      <c r="HN308" s="43">
        <f>SUM(INDEX(HN$4:HN$183,12*($B308-$B$302)+1):INDEX(HN$4:HN$183,12*($B308-$B$302)+12))</f>
        <v>0</v>
      </c>
      <c r="HO308" s="43">
        <f>SUM(INDEX(HO$4:HO$183,12*($B308-$B$302)+1):INDEX(HO$4:HO$183,12*($B308-$B$302)+12))</f>
        <v>0</v>
      </c>
      <c r="HP308" s="43">
        <f>SUM(INDEX(HP$4:HP$183,12*($B308-$B$302)+1):INDEX(HP$4:HP$183,12*($B308-$B$302)+12))</f>
        <v>1437881233</v>
      </c>
      <c r="HQ308" s="43">
        <f>SUM(INDEX(HQ$4:HQ$183,12*($B308-$B$302)+1):INDEX(HQ$4:HQ$183,12*($B308-$B$302)+12))</f>
        <v>38604984</v>
      </c>
      <c r="HR308" s="43">
        <f>SUM(INDEX(HR$4:HR$183,12*($B308-$B$302)+1):INDEX(HR$4:HR$183,12*($B308-$B$302)+12))</f>
        <v>59769303</v>
      </c>
      <c r="HS308" s="43">
        <f>SUM(INDEX(HS$4:HS$183,12*($B308-$B$302)+1):INDEX(HS$4:HS$183,12*($B308-$B$302)+12))</f>
        <v>354944097</v>
      </c>
      <c r="HT308" s="43">
        <f>SUM(INDEX(HT$4:HT$183,12*($B308-$B$302)+1):INDEX(HT$4:HT$183,12*($B308-$B$302)+12))</f>
        <v>984562849</v>
      </c>
      <c r="HU308" s="43">
        <f>SUM(INDEX(HU$4:HU$183,12*($B308-$B$302)+1):INDEX(HU$4:HU$183,12*($B308-$B$302)+12))</f>
        <v>0</v>
      </c>
      <c r="HV308" s="43">
        <f>SUM(INDEX(HV$4:HV$183,12*($B308-$B$302)+1):INDEX(HV$4:HV$183,12*($B308-$B$302)+12))</f>
        <v>0</v>
      </c>
      <c r="HW308" s="43">
        <f>SUM(INDEX(HW$4:HW$183,12*($B308-$B$302)+1):INDEX(HW$4:HW$183,12*($B308-$B$302)+12))</f>
        <v>0</v>
      </c>
      <c r="HX308" s="43">
        <f>SUM(INDEX(HX$4:HX$183,12*($B308-$B$302)+1):INDEX(HX$4:HX$183,12*($B308-$B$302)+12))</f>
        <v>15688018432</v>
      </c>
      <c r="HY308" s="43">
        <f>SUM(INDEX(HY$4:HY$183,12*($B308-$B$302)+1):INDEX(HY$4:HY$183,12*($B308-$B$302)+12))</f>
        <v>4142901799</v>
      </c>
      <c r="HZ308" s="43">
        <f>SUM(INDEX(HZ$4:HZ$183,12*($B308-$B$302)+1):INDEX(HZ$4:HZ$183,12*($B308-$B$302)+12))</f>
        <v>669991826529</v>
      </c>
      <c r="IA308" s="43">
        <f>SUM(INDEX(IA$4:IA$183,12*($B308-$B$302)+1):INDEX(IA$4:IA$183,12*($B308-$B$302)+12))</f>
        <v>629795819316</v>
      </c>
      <c r="IB308" s="43">
        <f>SUM(INDEX(IB$4:IB$183,12*($B308-$B$302)+1):INDEX(IB$4:IB$183,12*($B308-$B$302)+12))</f>
        <v>608909165938</v>
      </c>
      <c r="IC308" s="43">
        <f>SUM(INDEX(IC$4:IC$183,12*($B308-$B$302)+1):INDEX(IC$4:IC$183,12*($B308-$B$302)+12))</f>
        <v>13274211852</v>
      </c>
      <c r="ID308" s="43">
        <f>SUM(INDEX(ID$4:ID$183,12*($B308-$B$302)+1):INDEX(ID$4:ID$183,12*($B308-$B$302)+12))</f>
        <v>12824399158</v>
      </c>
      <c r="IE308" s="43">
        <f>SUM(INDEX(IE$4:IE$183,12*($B308-$B$302)+1):INDEX(IE$4:IE$183,12*($B308-$B$302)+12))</f>
        <v>0</v>
      </c>
      <c r="IF308" s="43">
        <f>SUM(INDEX(IF$4:IF$183,12*($B308-$B$302)+1):INDEX(IF$4:IF$183,12*($B308-$B$302)+12))</f>
        <v>449812694</v>
      </c>
      <c r="IG308" s="43">
        <f>SUM(INDEX(IG$4:IG$183,12*($B308-$B$302)+1):INDEX(IG$4:IG$183,12*($B308-$B$302)+12))</f>
        <v>497289993177</v>
      </c>
      <c r="IH308" s="43">
        <f>SUM(INDEX(IH$4:IH$183,12*($B308-$B$302)+1):INDEX(IH$4:IH$183,12*($B308-$B$302)+12))</f>
        <v>472903452242</v>
      </c>
      <c r="II308" s="43">
        <f>SUM(INDEX(II$4:II$183,12*($B308-$B$302)+1):INDEX(II$4:II$183,12*($B308-$B$302)+12))</f>
        <v>0</v>
      </c>
      <c r="IJ308" s="43">
        <f>SUM(INDEX(IJ$4:IJ$183,12*($B308-$B$302)+1):INDEX(IJ$4:IJ$183,12*($B308-$B$302)+12))</f>
        <v>24386540935</v>
      </c>
      <c r="IK308" s="43">
        <f>SUM(INDEX(IK$4:IK$183,12*($B308-$B$302)+1):INDEX(IK$4:IK$183,12*($B308-$B$302)+12))</f>
        <v>0</v>
      </c>
      <c r="IL308" s="43">
        <f>SUM(INDEX(IL$4:IL$183,12*($B308-$B$302)+1):INDEX(IL$4:IL$183,12*($B308-$B$302)+12))</f>
        <v>38758059491</v>
      </c>
      <c r="IM308" s="43">
        <f>SUM(INDEX(IM$4:IM$183,12*($B308-$B$302)+1):INDEX(IM$4:IM$183,12*($B308-$B$302)+12))</f>
        <v>19994809497</v>
      </c>
      <c r="IN308" s="43">
        <f>SUM(INDEX(IN$4:IN$183,12*($B308-$B$302)+1):INDEX(IN$4:IN$183,12*($B308-$B$302)+12))</f>
        <v>2347926392</v>
      </c>
      <c r="IO308" s="43">
        <f>SUM(INDEX(IO$4:IO$183,12*($B308-$B$302)+1):INDEX(IO$4:IO$183,12*($B308-$B$302)+12))</f>
        <v>1760944795</v>
      </c>
      <c r="IP308" s="43">
        <f>SUM(INDEX(IP$4:IP$183,12*($B308-$B$302)+1):INDEX(IP$4:IP$183,12*($B308-$B$302)+12))</f>
        <v>34649188304</v>
      </c>
      <c r="IQ308" s="43">
        <f>SUM(INDEX(IQ$4:IQ$183,12*($B308-$B$302)+1):INDEX(IQ$4:IQ$183,12*($B308-$B$302)+12))</f>
        <v>3331608713</v>
      </c>
      <c r="IR308" s="43">
        <f>SUM(INDEX(IR$4:IR$183,12*($B308-$B$302)+1):INDEX(IR$4:IR$183,12*($B308-$B$302)+12))</f>
        <v>1837152126</v>
      </c>
      <c r="IS308" s="43">
        <f>SUM(INDEX(IS$4:IS$183,12*($B308-$B$302)+1):INDEX(IS$4:IS$183,12*($B308-$B$302)+12))</f>
        <v>207230926</v>
      </c>
      <c r="IT308" s="43">
        <f>SUM(INDEX(IT$4:IT$183,12*($B308-$B$302)+1):INDEX(IT$4:IT$183,12*($B308-$B$302)+12))</f>
        <v>155423194</v>
      </c>
      <c r="IU308" s="43">
        <f>SUM(INDEX(IU$4:IU$183,12*($B308-$B$302)+1):INDEX(IU$4:IU$183,12*($B308-$B$302)+12))</f>
        <v>2968954593</v>
      </c>
      <c r="IV308" s="43">
        <f>SUM(INDEX(IV$4:IV$183,12*($B308-$B$302)+1):INDEX(IV$4:IV$183,12*($B308-$B$302)+12))</f>
        <v>2318411670</v>
      </c>
      <c r="IW308" s="43">
        <f>SUM(INDEX(IW$4:IW$183,12*($B308-$B$302)+1):INDEX(IW$4:IW$183,12*($B308-$B$302)+12))</f>
        <v>207941048</v>
      </c>
      <c r="IX308" s="43">
        <f>SUM(INDEX(IX$4:IX$183,12*($B308-$B$302)+1):INDEX(IX$4:IX$183,12*($B308-$B$302)+12))</f>
        <v>12356087680</v>
      </c>
      <c r="IY308" s="43">
        <f>SUM(INDEX(IY$4:IY$183,12*($B308-$B$302)+1):INDEX(IY$4:IY$183,12*($B308-$B$302)+12))</f>
        <v>0</v>
      </c>
      <c r="IZ308" s="43">
        <f>SUM(INDEX(IZ$4:IZ$183,12*($B308-$B$302)+1):INDEX(IZ$4:IZ$183,12*($B308-$B$302)+12))</f>
        <v>0</v>
      </c>
      <c r="JA308" s="43">
        <f>SUM(INDEX(JA$4:JA$183,12*($B308-$B$302)+1):INDEX(JA$4:JA$183,12*($B308-$B$302)+12))</f>
        <v>713000000</v>
      </c>
      <c r="JB308" s="43">
        <f>SUM(INDEX(JB$4:JB$183,12*($B308-$B$302)+1):INDEX(JB$4:JB$183,12*($B308-$B$302)+12))</f>
        <v>15001000000</v>
      </c>
      <c r="JC308" s="43">
        <f>SUM(INDEX(JC$4:JC$183,12*($B308-$B$302)+1):INDEX(JC$4:JC$183,12*($B308-$B$302)+12))</f>
        <v>0</v>
      </c>
      <c r="JD308" s="43">
        <f>SUM(INDEX(JD$4:JD$183,12*($B308-$B$302)+1):INDEX(JD$4:JD$183,12*($B308-$B$302)+12))</f>
        <v>3711890684</v>
      </c>
      <c r="JE308" s="43">
        <f>SUM(INDEX(JE$4:JE$183,12*($B308-$B$302)+1):INDEX(JE$4:JE$183,12*($B308-$B$302)+12))</f>
        <v>0</v>
      </c>
      <c r="JF308" s="43">
        <f>SUM(INDEX(JF$4:JF$183,12*($B308-$B$302)+1):INDEX(JF$4:JF$183,12*($B308-$B$302)+12))</f>
        <v>0</v>
      </c>
      <c r="JG308" s="43">
        <f>SUM(INDEX(JG$4:JG$183,12*($B308-$B$302)+1):INDEX(JG$4:JG$183,12*($B308-$B$302)+12))</f>
        <v>0</v>
      </c>
      <c r="JH308" s="43">
        <f>SUM(INDEX(JH$4:JH$183,12*($B308-$B$302)+1):INDEX(JH$4:JH$183,12*($B308-$B$302)+12))</f>
        <v>0</v>
      </c>
      <c r="JI308" s="43">
        <f>SUM(INDEX(JI$4:JI$183,12*($B308-$B$302)+1):INDEX(JI$4:JI$183,12*($B308-$B$302)+12))</f>
        <v>0</v>
      </c>
      <c r="JJ308" s="43">
        <f>SUM(INDEX(JJ$4:JJ$183,12*($B308-$B$302)+1):INDEX(JJ$4:JJ$183,12*($B308-$B$302)+12))</f>
        <v>0</v>
      </c>
      <c r="JK308" s="43">
        <f>SUM(INDEX(JK$4:JK$183,12*($B308-$B$302)+1):INDEX(JK$4:JK$183,12*($B308-$B$302)+12))</f>
        <v>0</v>
      </c>
      <c r="JL308" s="43">
        <f>SUM(INDEX(JL$4:JL$183,12*($B308-$B$302)+1):INDEX(JL$4:JL$183,12*($B308-$B$302)+12))</f>
        <v>0</v>
      </c>
      <c r="JM308" s="43">
        <f>SUM(INDEX(JM$4:JM$183,12*($B308-$B$302)+1):INDEX(JM$4:JM$183,12*($B308-$B$302)+12))</f>
        <v>20886653378</v>
      </c>
      <c r="JN308" s="43">
        <f>SUM(INDEX(JN$4:JN$183,12*($B308-$B$302)+1):INDEX(JN$4:JN$183,12*($B308-$B$302)+12))</f>
        <v>24256881</v>
      </c>
      <c r="JO308" s="43">
        <f>SUM(INDEX(JO$4:JO$183,12*($B308-$B$302)+1):INDEX(JO$4:JO$183,12*($B308-$B$302)+12))</f>
        <v>20862396497</v>
      </c>
      <c r="JP308" s="43">
        <f>SUM(INDEX(JP$4:JP$183,12*($B308-$B$302)+1):INDEX(JP$4:JP$183,12*($B308-$B$302)+12))</f>
        <v>15183044094</v>
      </c>
      <c r="JQ308" s="43">
        <f>SUM(INDEX(JQ$4:JQ$183,12*($B308-$B$302)+1):INDEX(JQ$4:JQ$183,12*($B308-$B$302)+12))</f>
        <v>251037102</v>
      </c>
      <c r="JR308" s="43">
        <f>SUM(INDEX(JR$4:JR$183,12*($B308-$B$302)+1):INDEX(JR$4:JR$183,12*($B308-$B$302)+12))</f>
        <v>7872065592</v>
      </c>
      <c r="JS308" s="43">
        <f>SUM(INDEX(JS$4:JS$183,12*($B308-$B$302)+1):INDEX(JS$4:JS$183,12*($B308-$B$302)+12))</f>
        <v>0</v>
      </c>
      <c r="JT308" s="43">
        <f>SUM(INDEX(JT$4:JT$183,12*($B308-$B$302)+1):INDEX(JT$4:JT$183,12*($B308-$B$302)+12))</f>
        <v>0</v>
      </c>
      <c r="JU308" s="43">
        <f>SUM(INDEX(JU$4:JU$183,12*($B308-$B$302)+1):INDEX(JU$4:JU$183,12*($B308-$B$302)+12))</f>
        <v>0</v>
      </c>
      <c r="JV308" s="43">
        <f>SUM(INDEX(JV$4:JV$183,12*($B308-$B$302)+1):INDEX(JV$4:JV$183,12*($B308-$B$302)+12))</f>
        <v>0</v>
      </c>
      <c r="JW308" s="43">
        <f>SUM(INDEX(JW$4:JW$183,12*($B308-$B$302)+1):INDEX(JW$4:JW$183,12*($B308-$B$302)+12))</f>
        <v>0</v>
      </c>
      <c r="JX308" s="43">
        <f>SUM(INDEX(JX$4:JX$183,12*($B308-$B$302)+1):INDEX(JX$4:JX$183,12*($B308-$B$302)+12))</f>
        <v>0</v>
      </c>
      <c r="JY308" s="43">
        <f>SUM(INDEX(JY$4:JY$183,12*($B308-$B$302)+1):INDEX(JY$4:JY$183,12*($B308-$B$302)+12))</f>
        <v>0</v>
      </c>
      <c r="JZ308" s="43">
        <f>SUM(INDEX(JZ$4:JZ$183,12*($B308-$B$302)+1):INDEX(JZ$4:JZ$183,12*($B308-$B$302)+12))</f>
        <v>1126126170</v>
      </c>
      <c r="KA308" s="43">
        <f>SUM(INDEX(KA$4:KA$183,12*($B308-$B$302)+1):INDEX(KA$4:KA$183,12*($B308-$B$302)+12))</f>
        <v>0</v>
      </c>
      <c r="KB308" s="43">
        <f>SUM(INDEX(KB$4:KB$183,12*($B308-$B$302)+1):INDEX(KB$4:KB$183,12*($B308-$B$302)+12))</f>
        <v>0</v>
      </c>
      <c r="KC308" s="43">
        <f>SUM(INDEX(KC$4:KC$183,12*($B308-$B$302)+1):INDEX(KC$4:KC$183,12*($B308-$B$302)+12))</f>
        <v>0</v>
      </c>
      <c r="KD308" s="43">
        <f>SUM(INDEX(KD$4:KD$183,12*($B308-$B$302)+1):INDEX(KD$4:KD$183,12*($B308-$B$302)+12))</f>
        <v>0</v>
      </c>
      <c r="KE308" s="43">
        <f>SUM(INDEX(KE$4:KE$183,12*($B308-$B$302)+1):INDEX(KE$4:KE$183,12*($B308-$B$302)+12))</f>
        <v>0</v>
      </c>
      <c r="KF308" s="43">
        <f>SUM(INDEX(KF$4:KF$183,12*($B308-$B$302)+1):INDEX(KF$4:KF$183,12*($B308-$B$302)+12))</f>
        <v>0</v>
      </c>
      <c r="KG308" s="43">
        <f>SUM(INDEX(KG$4:KG$183,12*($B308-$B$302)+1):INDEX(KG$4:KG$183,12*($B308-$B$302)+12))</f>
        <v>1112611506</v>
      </c>
      <c r="KH308" s="43">
        <f>SUM(INDEX(KH$4:KH$183,12*($B308-$B$302)+1):INDEX(KH$4:KH$183,12*($B308-$B$302)+12))</f>
        <v>0</v>
      </c>
      <c r="KI308" s="43">
        <f>SUM(INDEX(KI$4:KI$183,12*($B308-$B$302)+1):INDEX(KI$4:KI$183,12*($B308-$B$302)+12))</f>
        <v>4456490543</v>
      </c>
      <c r="KJ308" s="43">
        <f>SUM(INDEX(KJ$4:KJ$183,12*($B308-$B$302)+1):INDEX(KJ$4:KJ$183,12*($B308-$B$302)+12))</f>
        <v>36794836</v>
      </c>
      <c r="KK308" s="43">
        <f>SUM(INDEX(KK$4:KK$183,12*($B308-$B$302)+1):INDEX(KK$4:KK$183,12*($B308-$B$302)+12))</f>
        <v>0</v>
      </c>
      <c r="KL308" s="43">
        <f>SUM(INDEX(KL$4:KL$183,12*($B308-$B$302)+1):INDEX(KL$4:KL$183,12*($B308-$B$302)+12))</f>
        <v>289117446</v>
      </c>
      <c r="KM308" s="43">
        <f>SUM(INDEX(KM$4:KM$183,12*($B308-$B$302)+1):INDEX(KM$4:KM$183,12*($B308-$B$302)+12))</f>
        <v>25012963119</v>
      </c>
      <c r="KN308" s="43">
        <f>SUM(INDEX(KN$4:KN$183,12*($B308-$B$302)+1):INDEX(KN$4:KN$183,12*($B308-$B$302)+12))</f>
        <v>13516236064</v>
      </c>
      <c r="KO308" s="43">
        <f>SUM(INDEX(KO$4:KO$183,12*($B308-$B$302)+1):INDEX(KO$4:KO$183,12*($B308-$B$302)+12))</f>
        <v>349432984</v>
      </c>
      <c r="KP308" s="43">
        <f>SUM(INDEX(KP$4:KP$183,12*($B308-$B$302)+1):INDEX(KP$4:KP$183,12*($B308-$B$302)+12))</f>
        <v>25559996</v>
      </c>
      <c r="KQ308" s="43">
        <f>SUM(INDEX(KQ$4:KQ$183,12*($B308-$B$302)+1):INDEX(KQ$4:KQ$183,12*($B308-$B$302)+12))</f>
        <v>51024828</v>
      </c>
      <c r="KR308" s="43">
        <f>SUM(INDEX(KR$4:KR$183,12*($B308-$B$302)+1):INDEX(KR$4:KR$183,12*($B308-$B$302)+12))</f>
        <v>0</v>
      </c>
      <c r="KS308" s="43">
        <f>SUM(INDEX(KS$4:KS$183,12*($B308-$B$302)+1):INDEX(KS$4:KS$183,12*($B308-$B$302)+12))</f>
        <v>18434774</v>
      </c>
      <c r="KT308" s="43">
        <f>SUM(INDEX(KT$4:KT$183,12*($B308-$B$302)+1):INDEX(KT$4:KT$183,12*($B308-$B$302)+12))</f>
        <v>40526144</v>
      </c>
      <c r="KU308" s="43">
        <f>SUM(INDEX(KU$4:KU$183,12*($B308-$B$302)+1):INDEX(KU$4:KU$183,12*($B308-$B$302)+12))</f>
        <v>0</v>
      </c>
      <c r="KV308" s="43">
        <f>SUM(INDEX(KV$4:KV$183,12*($B308-$B$302)+1):INDEX(KV$4:KV$183,12*($B308-$B$302)+12))</f>
        <v>652686230</v>
      </c>
      <c r="KW308" s="43">
        <f>SUM(INDEX(KW$4:KW$183,12*($B308-$B$302)+1):INDEX(KW$4:KW$183,12*($B308-$B$302)+12))</f>
        <v>0</v>
      </c>
      <c r="KX308" s="43">
        <f>SUM(INDEX(KX$4:KX$183,12*($B308-$B$302)+1):INDEX(KX$4:KX$183,12*($B308-$B$302)+12))</f>
        <v>8269134</v>
      </c>
      <c r="KY308" s="43">
        <f>SUM(INDEX(KY$4:KY$183,12*($B308-$B$302)+1):INDEX(KY$4:KY$183,12*($B308-$B$302)+12))</f>
        <v>44594448</v>
      </c>
      <c r="KZ308" s="43">
        <f>SUM(INDEX(KZ$4:KZ$183,12*($B308-$B$302)+1):INDEX(KZ$4:KZ$183,12*($B308-$B$302)+12))</f>
        <v>82608074</v>
      </c>
      <c r="LA308" s="43">
        <f>SUM(INDEX(LA$4:LA$183,12*($B308-$B$302)+1):INDEX(LA$4:LA$183,12*($B308-$B$302)+12))</f>
        <v>198322650</v>
      </c>
      <c r="LB308" s="43">
        <f>SUM(INDEX(LB$4:LB$183,12*($B308-$B$302)+1):INDEX(LB$4:LB$183,12*($B308-$B$302)+12))</f>
        <v>51792190</v>
      </c>
      <c r="LC308" s="43">
        <f>SUM(INDEX(LC$4:LC$183,12*($B308-$B$302)+1):INDEX(LC$4:LC$183,12*($B308-$B$302)+12))</f>
        <v>53702448</v>
      </c>
      <c r="LD308" s="43">
        <f>SUM(INDEX(LD$4:LD$183,12*($B308-$B$302)+1):INDEX(LD$4:LD$183,12*($B308-$B$302)+12))</f>
        <v>3796784545</v>
      </c>
      <c r="LE308" s="43">
        <f>SUM(INDEX(LE$4:LE$183,12*($B308-$B$302)+1):INDEX(LE$4:LE$183,12*($B308-$B$302)+12))</f>
        <v>3049881</v>
      </c>
      <c r="LF308" s="43">
        <f>SUM(INDEX(LF$4:LF$183,12*($B308-$B$302)+1):INDEX(LF$4:LF$183,12*($B308-$B$302)+12))</f>
        <v>39528896</v>
      </c>
      <c r="LG308" s="43">
        <f>SUM(INDEX(LG$4:LG$183,12*($B308-$B$302)+1):INDEX(LG$4:LG$183,12*($B308-$B$302)+12))</f>
        <v>0</v>
      </c>
      <c r="LH308" s="43">
        <f>SUM(INDEX(LH$4:LH$183,12*($B308-$B$302)+1):INDEX(LH$4:LH$183,12*($B308-$B$302)+12))</f>
        <v>58401176</v>
      </c>
      <c r="LI308" s="43">
        <f>SUM(INDEX(LI$4:LI$183,12*($B308-$B$302)+1):INDEX(LI$4:LI$183,12*($B308-$B$302)+12))</f>
        <v>253001550</v>
      </c>
      <c r="LJ308" s="43">
        <f>SUM(INDEX(LJ$4:LJ$183,12*($B308-$B$302)+1):INDEX(LJ$4:LJ$183,12*($B308-$B$302)+12))</f>
        <v>0</v>
      </c>
      <c r="LK308" s="43">
        <f>SUM(INDEX(LK$4:LK$183,12*($B308-$B$302)+1):INDEX(LK$4:LK$183,12*($B308-$B$302)+12))</f>
        <v>0</v>
      </c>
      <c r="LL308" s="43">
        <f>SUM(INDEX(LL$4:LL$183,12*($B308-$B$302)+1):INDEX(LL$4:LL$183,12*($B308-$B$302)+12))</f>
        <v>5868873</v>
      </c>
      <c r="LM308" s="43">
        <f>SUM(INDEX(LM$4:LM$183,12*($B308-$B$302)+1):INDEX(LM$4:LM$183,12*($B308-$B$302)+12))</f>
        <v>13432793</v>
      </c>
      <c r="LN308" s="43">
        <f>SUM(INDEX(LN$4:LN$183,12*($B308-$B$302)+1):INDEX(LN$4:LN$183,12*($B308-$B$302)+12))</f>
        <v>46732954</v>
      </c>
      <c r="LO308" s="43">
        <f>SUM(INDEX(LO$4:LO$183,12*($B308-$B$302)+1):INDEX(LO$4:LO$183,12*($B308-$B$302)+12))</f>
        <v>426427677</v>
      </c>
      <c r="LP308" s="43">
        <f>SUM(INDEX(LP$4:LP$183,12*($B308-$B$302)+1):INDEX(LP$4:LP$183,12*($B308-$B$302)+12))</f>
        <v>12076276</v>
      </c>
      <c r="LQ308" s="43">
        <f>SUM(INDEX(LQ$4:LQ$183,12*($B308-$B$302)+1):INDEX(LQ$4:LQ$183,12*($B308-$B$302)+12))</f>
        <v>1171326724</v>
      </c>
      <c r="LR308" s="43">
        <f>SUM(INDEX(LR$4:LR$183,12*($B308-$B$302)+1):INDEX(LR$4:LR$183,12*($B308-$B$302)+12))</f>
        <v>4910947</v>
      </c>
      <c r="LS308" s="43">
        <f>SUM(INDEX(LS$4:LS$183,12*($B308-$B$302)+1):INDEX(LS$4:LS$183,12*($B308-$B$302)+12))</f>
        <v>1095210647</v>
      </c>
      <c r="LT308" s="43">
        <f>SUM(INDEX(LT$4:LT$183,12*($B308-$B$302)+1):INDEX(LT$4:LT$183,12*($B308-$B$302)+12))</f>
        <v>0</v>
      </c>
      <c r="LU308" s="43">
        <f>SUM(INDEX(LU$4:LU$183,12*($B308-$B$302)+1):INDEX(LU$4:LU$183,12*($B308-$B$302)+12))</f>
        <v>2195707209</v>
      </c>
      <c r="LV308" s="43">
        <f>SUM(INDEX(LV$4:LV$183,12*($B308-$B$302)+1):INDEX(LV$4:LV$183,12*($B308-$B$302)+12))</f>
        <v>3140858</v>
      </c>
      <c r="LW308" s="43">
        <f>SUM(INDEX(LW$4:LW$183,12*($B308-$B$302)+1):INDEX(LW$4:LW$183,12*($B308-$B$302)+12))</f>
        <v>50950161</v>
      </c>
      <c r="LX308" s="43">
        <f>SUM(INDEX(LX$4:LX$183,12*($B308-$B$302)+1):INDEX(LX$4:LX$183,12*($B308-$B$302)+12))</f>
        <v>16227380</v>
      </c>
      <c r="LY308" s="43">
        <f>SUM(INDEX(LY$4:LY$183,12*($B308-$B$302)+1):INDEX(LY$4:LY$183,12*($B308-$B$302)+12))</f>
        <v>12405656</v>
      </c>
      <c r="LZ308" s="43">
        <f>SUM(INDEX(LZ$4:LZ$183,12*($B308-$B$302)+1):INDEX(LZ$4:LZ$183,12*($B308-$B$302)+12))</f>
        <v>0</v>
      </c>
      <c r="MA308" s="43">
        <f>SUM(INDEX(MA$4:MA$183,12*($B308-$B$302)+1):INDEX(MA$4:MA$183,12*($B308-$B$302)+12))</f>
        <v>0</v>
      </c>
      <c r="MB308" s="43">
        <f>SUM(INDEX(MB$4:MB$183,12*($B308-$B$302)+1):INDEX(MB$4:MB$183,12*($B308-$B$302)+12))</f>
        <v>267188398</v>
      </c>
      <c r="MC308" s="43">
        <f>SUM(INDEX(MC$4:MC$183,12*($B308-$B$302)+1):INDEX(MC$4:MC$183,12*($B308-$B$302)+12))</f>
        <v>0</v>
      </c>
      <c r="MD308" s="43">
        <f>SUM(INDEX(MD$4:MD$183,12*($B308-$B$302)+1):INDEX(MD$4:MD$183,12*($B308-$B$302)+12))</f>
        <v>0</v>
      </c>
      <c r="ME308" s="43">
        <f>SUM(INDEX(ME$4:ME$183,12*($B308-$B$302)+1):INDEX(ME$4:ME$183,12*($B308-$B$302)+12))</f>
        <v>231606251</v>
      </c>
      <c r="MF308" s="43">
        <f>SUM(INDEX(MF$4:MF$183,12*($B308-$B$302)+1):INDEX(MF$4:MF$183,12*($B308-$B$302)+12))</f>
        <v>155528313</v>
      </c>
      <c r="MG308" s="43">
        <f>SUM(INDEX(MG$4:MG$183,12*($B308-$B$302)+1):INDEX(MG$4:MG$183,12*($B308-$B$302)+12))</f>
        <v>60265990</v>
      </c>
      <c r="MH308" s="43">
        <f>SUM(INDEX(MH$4:MH$183,12*($B308-$B$302)+1):INDEX(MH$4:MH$183,12*($B308-$B$302)+12))</f>
        <v>0</v>
      </c>
      <c r="MI308" s="43">
        <f>SUM(INDEX(MI$4:MI$183,12*($B308-$B$302)+1):INDEX(MI$4:MI$183,12*($B308-$B$302)+12))</f>
        <v>0</v>
      </c>
      <c r="MJ308" s="43">
        <f>SUM(INDEX(MJ$4:MJ$183,12*($B308-$B$302)+1):INDEX(MJ$4:MJ$183,12*($B308-$B$302)+12))</f>
        <v>0</v>
      </c>
      <c r="MK308" s="43">
        <f>SUM(INDEX(MK$4:MK$183,12*($B308-$B$302)+1):INDEX(MK$4:MK$183,12*($B308-$B$302)+12))</f>
        <v>0</v>
      </c>
      <c r="ML308" s="43">
        <f>SUM(INDEX(ML$4:ML$183,12*($B308-$B$302)+1):INDEX(ML$4:ML$183,12*($B308-$B$302)+12))</f>
        <v>0</v>
      </c>
      <c r="MM308" s="43">
        <f>SUM(INDEX(MM$4:MM$183,12*($B308-$B$302)+1):INDEX(MM$4:MM$183,12*($B308-$B$302)+12))</f>
        <v>0</v>
      </c>
      <c r="MN308" s="43">
        <f>SUM(INDEX(MN$4:MN$183,12*($B308-$B$302)+1):INDEX(MN$4:MN$183,12*($B308-$B$302)+12))</f>
        <v>0</v>
      </c>
      <c r="MO308" s="43">
        <f>SUM(INDEX(MO$4:MO$183,12*($B308-$B$302)+1):INDEX(MO$4:MO$183,12*($B308-$B$302)+12))</f>
        <v>0</v>
      </c>
      <c r="MP308" s="43">
        <f>SUM(INDEX(MP$4:MP$183,12*($B308-$B$302)+1):INDEX(MP$4:MP$183,12*($B308-$B$302)+12))</f>
        <v>0</v>
      </c>
      <c r="MQ308" s="43">
        <f>SUM(INDEX(MQ$4:MQ$183,12*($B308-$B$302)+1):INDEX(MQ$4:MQ$183,12*($B308-$B$302)+12))</f>
        <v>3769538247</v>
      </c>
      <c r="MR308" s="43">
        <f>SUM(INDEX(MR$4:MR$183,12*($B308-$B$302)+1):INDEX(MR$4:MR$183,12*($B308-$B$302)+12))</f>
        <v>0</v>
      </c>
      <c r="MS308" s="43">
        <f>SUM(INDEX(MS$4:MS$183,12*($B308-$B$302)+1):INDEX(MS$4:MS$183,12*($B308-$B$302)+12))</f>
        <v>404719178119</v>
      </c>
      <c r="MT308" s="43">
        <f>SUM(INDEX(MT$4:MT$183,12*($B308-$B$302)+1):INDEX(MT$4:MT$183,12*($B308-$B$302)+12))</f>
        <v>338683069310</v>
      </c>
      <c r="MU308" s="43">
        <f>SUM(INDEX(MU$4:MU$183,12*($B308-$B$302)+1):INDEX(MU$4:MU$183,12*($B308-$B$302)+12))</f>
        <v>148387438387</v>
      </c>
      <c r="MV308" s="43">
        <f>SUM(INDEX(MV$4:MV$183,12*($B308-$B$302)+1):INDEX(MV$4:MV$183,12*($B308-$B$302)+12))</f>
        <v>11118600640</v>
      </c>
      <c r="MW308" s="43">
        <f>SUM(INDEX(MW$4:MW$183,12*($B308-$B$302)+1):INDEX(MW$4:MW$183,12*($B308-$B$302)+12))</f>
        <v>0</v>
      </c>
      <c r="MX308" s="43">
        <f>SUM(INDEX(MX$4:MX$183,12*($B308-$B$302)+1):INDEX(MX$4:MX$183,12*($B308-$B$302)+12))</f>
        <v>0</v>
      </c>
      <c r="MY308" s="43">
        <f>SUM(INDEX(MY$4:MY$183,12*($B308-$B$302)+1):INDEX(MY$4:MY$183,12*($B308-$B$302)+12))</f>
        <v>0</v>
      </c>
      <c r="MZ308" s="43">
        <f>SUM(INDEX(MZ$4:MZ$183,12*($B308-$B$302)+1):INDEX(MZ$4:MZ$183,12*($B308-$B$302)+12))</f>
        <v>112029910582</v>
      </c>
      <c r="NA308" s="43">
        <f>SUM(INDEX(NA$4:NA$183,12*($B308-$B$302)+1):INDEX(NA$4:NA$183,12*($B308-$B$302)+12))</f>
        <v>9062144262</v>
      </c>
      <c r="NB308" s="43">
        <f>SUM(INDEX(NB$4:NB$183,12*($B308-$B$302)+1):INDEX(NB$4:NB$183,12*($B308-$B$302)+12))</f>
        <v>9062144262</v>
      </c>
      <c r="NC308" s="43">
        <f>SUM(INDEX(NC$4:NC$183,12*($B308-$B$302)+1):INDEX(NC$4:NC$183,12*($B308-$B$302)+12))</f>
        <v>0</v>
      </c>
      <c r="ND308" s="43">
        <f>SUM(INDEX(ND$4:ND$183,12*($B308-$B$302)+1):INDEX(ND$4:ND$183,12*($B308-$B$302)+12))</f>
        <v>102967766320</v>
      </c>
      <c r="NE308" s="43">
        <f>SUM(INDEX(NE$4:NE$183,12*($B308-$B$302)+1):INDEX(NE$4:NE$183,12*($B308-$B$302)+12))</f>
        <v>102967766320</v>
      </c>
      <c r="NF308" s="43">
        <f>SUM(INDEX(NF$4:NF$183,12*($B308-$B$302)+1):INDEX(NF$4:NF$183,12*($B308-$B$302)+12))</f>
        <v>0</v>
      </c>
      <c r="NG308" s="43">
        <f>SUM(INDEX(NG$4:NG$183,12*($B308-$B$302)+1):INDEX(NG$4:NG$183,12*($B308-$B$302)+12))</f>
        <v>10810376977</v>
      </c>
      <c r="NH308" s="43">
        <f>SUM(INDEX(NH$4:NH$183,12*($B308-$B$302)+1):INDEX(NH$4:NH$183,12*($B308-$B$302)+12))</f>
        <v>24340235945</v>
      </c>
      <c r="NI308" s="43">
        <f>SUM(INDEX(NI$4:NI$183,12*($B308-$B$302)+1):INDEX(NI$4:NI$183,12*($B308-$B$302)+12))</f>
        <v>0</v>
      </c>
      <c r="NJ308" s="43">
        <f>SUM(INDEX(NJ$4:NJ$183,12*($B308-$B$302)+1):INDEX(NJ$4:NJ$183,12*($B308-$B$302)+12))</f>
        <v>0</v>
      </c>
      <c r="NK308" s="43">
        <f>SUM(INDEX(NK$4:NK$183,12*($B308-$B$302)+1):INDEX(NK$4:NK$183,12*($B308-$B$302)+12))</f>
        <v>0</v>
      </c>
      <c r="NL308" s="43">
        <f>SUM(INDEX(NL$4:NL$183,12*($B308-$B$302)+1):INDEX(NL$4:NL$183,12*($B308-$B$302)+12))</f>
        <v>0</v>
      </c>
      <c r="NM308" s="43">
        <f>SUM(INDEX(NM$4:NM$183,12*($B308-$B$302)+1):INDEX(NM$4:NM$183,12*($B308-$B$302)+12))</f>
        <v>190295630923</v>
      </c>
      <c r="NN308" s="43">
        <f>SUM(INDEX(NN$4:NN$183,12*($B308-$B$302)+1):INDEX(NN$4:NN$183,12*($B308-$B$302)+12))</f>
        <v>172831339934</v>
      </c>
      <c r="NO308" s="43">
        <f>SUM(INDEX(NO$4:NO$183,12*($B308-$B$302)+1):INDEX(NO$4:NO$183,12*($B308-$B$302)+12))</f>
        <v>745307186</v>
      </c>
      <c r="NP308" s="43">
        <f>SUM(INDEX(NP$4:NP$183,12*($B308-$B$302)+1):INDEX(NP$4:NP$183,12*($B308-$B$302)+12))</f>
        <v>4901294117</v>
      </c>
      <c r="NQ308" s="43">
        <f>SUM(INDEX(NQ$4:NQ$183,12*($B308-$B$302)+1):INDEX(NQ$4:NQ$183,12*($B308-$B$302)+12))</f>
        <v>34386692912</v>
      </c>
      <c r="NR308" s="43">
        <f>SUM(INDEX(NR$4:NR$183,12*($B308-$B$302)+1):INDEX(NR$4:NR$183,12*($B308-$B$302)+12))</f>
        <v>7663353953</v>
      </c>
      <c r="NS308" s="43">
        <f>SUM(INDEX(NS$4:NS$183,12*($B308-$B$302)+1):INDEX(NS$4:NS$183,12*($B308-$B$302)+12))</f>
        <v>5864330080</v>
      </c>
      <c r="NT308" s="43">
        <f>SUM(INDEX(NT$4:NT$183,12*($B308-$B$302)+1):INDEX(NT$4:NT$183,12*($B308-$B$302)+12))</f>
        <v>17464290989</v>
      </c>
      <c r="NU308" s="43">
        <f>SUM(INDEX(NU$4:NU$183,12*($B308-$B$302)+1):INDEX(NU$4:NU$183,12*($B308-$B$302)+12))</f>
        <v>5685273908</v>
      </c>
      <c r="NV308" s="43">
        <f>SUM(INDEX(NV$4:NV$183,12*($B308-$B$302)+1):INDEX(NV$4:NV$183,12*($B308-$B$302)+12))</f>
        <v>1528802662</v>
      </c>
      <c r="NW308" s="43">
        <f>SUM(INDEX(NW$4:NW$183,12*($B308-$B$302)+1):INDEX(NW$4:NW$183,12*($B308-$B$302)+12))</f>
        <v>0</v>
      </c>
      <c r="NX308" s="43">
        <f>SUM(INDEX(NX$4:NX$183,12*($B308-$B$302)+1):INDEX(NX$4:NX$183,12*($B308-$B$302)+12))</f>
        <v>0</v>
      </c>
      <c r="NY308" s="43">
        <f>SUM(INDEX(NY$4:NY$183,12*($B308-$B$302)+1):INDEX(NY$4:NY$183,12*($B308-$B$302)+12))</f>
        <v>0</v>
      </c>
      <c r="NZ308" s="43">
        <f>SUM(INDEX(NZ$4:NZ$183,12*($B308-$B$302)+1):INDEX(NZ$4:NZ$183,12*($B308-$B$302)+12))</f>
        <v>0</v>
      </c>
      <c r="OA308" s="43">
        <f>SUM(INDEX(OA$4:OA$183,12*($B308-$B$302)+1):INDEX(OA$4:OA$183,12*($B308-$B$302)+12))</f>
        <v>36630936740</v>
      </c>
      <c r="OB308" s="43">
        <f>SUM(INDEX(OB$4:OB$183,12*($B308-$B$302)+1):INDEX(OB$4:OB$183,12*($B308-$B$302)+12))</f>
        <v>15160431900</v>
      </c>
      <c r="OC308" s="43">
        <f>SUM(INDEX(OC$4:OC$183,12*($B308-$B$302)+1):INDEX(OC$4:OC$183,12*($B308-$B$302)+12))</f>
        <v>0</v>
      </c>
      <c r="OD308" s="43">
        <f>SUM(INDEX(OD$4:OD$183,12*($B308-$B$302)+1):INDEX(OD$4:OD$183,12*($B308-$B$302)+12))</f>
        <v>0</v>
      </c>
      <c r="OE308" s="43">
        <f>SUM(INDEX(OE$4:OE$183,12*($B308-$B$302)+1):INDEX(OE$4:OE$183,12*($B308-$B$302)+12))</f>
        <v>0</v>
      </c>
      <c r="OF308" s="43">
        <f>SUM(INDEX(OF$4:OF$183,12*($B308-$B$302)+1):INDEX(OF$4:OF$183,12*($B308-$B$302)+12))</f>
        <v>15160431900</v>
      </c>
      <c r="OG308" s="43">
        <f>SUM(INDEX(OG$4:OG$183,12*($B308-$B$302)+1):INDEX(OG$4:OG$183,12*($B308-$B$302)+12))</f>
        <v>0</v>
      </c>
      <c r="OH308" s="43">
        <f>SUM(INDEX(OH$4:OH$183,12*($B308-$B$302)+1):INDEX(OH$4:OH$183,12*($B308-$B$302)+12))</f>
        <v>15160431900</v>
      </c>
      <c r="OI308" s="43">
        <f>SUM(INDEX(OI$4:OI$183,12*($B308-$B$302)+1):INDEX(OI$4:OI$183,12*($B308-$B$302)+12))</f>
        <v>0</v>
      </c>
      <c r="OJ308" s="43">
        <f>SUM(INDEX(OJ$4:OJ$183,12*($B308-$B$302)+1):INDEX(OJ$4:OJ$183,12*($B308-$B$302)+12))</f>
        <v>21470504840</v>
      </c>
      <c r="OK308" s="43">
        <f>SUM(INDEX(OK$4:OK$183,12*($B308-$B$302)+1):INDEX(OK$4:OK$183,12*($B308-$B$302)+12))</f>
        <v>21213184670</v>
      </c>
      <c r="OL308" s="43">
        <f>SUM(INDEX(OL$4:OL$183,12*($B308-$B$302)+1):INDEX(OL$4:OL$183,12*($B308-$B$302)+12))</f>
        <v>21213184670</v>
      </c>
      <c r="OM308" s="43">
        <f>SUM(INDEX(OM$4:OM$183,12*($B308-$B$302)+1):INDEX(OM$4:OM$183,12*($B308-$B$302)+12))</f>
        <v>1098704235</v>
      </c>
      <c r="ON308" s="43">
        <f>SUM(INDEX(ON$4:ON$183,12*($B308-$B$302)+1):INDEX(ON$4:ON$183,12*($B308-$B$302)+12))</f>
        <v>7817522292</v>
      </c>
      <c r="OO308" s="43">
        <f>SUM(INDEX(OO$4:OO$183,12*($B308-$B$302)+1):INDEX(OO$4:OO$183,12*($B308-$B$302)+12))</f>
        <v>257320170</v>
      </c>
      <c r="OP308" s="43">
        <f>SUM(INDEX(OP$4:OP$183,12*($B308-$B$302)+1):INDEX(OP$4:OP$183,12*($B308-$B$302)+12))</f>
        <v>46929100</v>
      </c>
      <c r="OQ308" s="43">
        <f>SUM(INDEX(OQ$4:OQ$183,12*($B308-$B$302)+1):INDEX(OQ$4:OQ$183,12*($B308-$B$302)+12))</f>
        <v>0</v>
      </c>
      <c r="OR308" s="43">
        <f>SUM(INDEX(OR$4:OR$183,12*($B308-$B$302)+1):INDEX(OR$4:OR$183,12*($B308-$B$302)+12))</f>
        <v>0</v>
      </c>
      <c r="OS308" s="43">
        <f>SUM(INDEX(OS$4:OS$183,12*($B308-$B$302)+1):INDEX(OS$4:OS$183,12*($B308-$B$302)+12))</f>
        <v>18292190922</v>
      </c>
      <c r="OT308" s="43">
        <f>SUM(INDEX(OT$4:OT$183,12*($B308-$B$302)+1):INDEX(OT$4:OT$183,12*($B308-$B$302)+12))</f>
        <v>13712405890</v>
      </c>
      <c r="OU308" s="43">
        <f>SUM(INDEX(OU$4:OU$183,12*($B308-$B$302)+1):INDEX(OU$4:OU$183,12*($B308-$B$302)+12))</f>
        <v>13592405890</v>
      </c>
      <c r="OV308" s="43">
        <f>SUM(INDEX(OV$4:OV$183,12*($B308-$B$302)+1):INDEX(OV$4:OV$183,12*($B308-$B$302)+12))</f>
        <v>881717862</v>
      </c>
      <c r="OW308" s="43">
        <f>SUM(INDEX(OW$4:OW$183,12*($B308-$B$302)+1):INDEX(OW$4:OW$183,12*($B308-$B$302)+12))</f>
        <v>12710688028</v>
      </c>
      <c r="OX308" s="43">
        <f>SUM(INDEX(OX$4:OX$183,12*($B308-$B$302)+1):INDEX(OX$4:OX$183,12*($B308-$B$302)+12))</f>
        <v>0</v>
      </c>
      <c r="OY308" s="43">
        <f>SUM(INDEX(OY$4:OY$183,12*($B308-$B$302)+1):INDEX(OY$4:OY$183,12*($B308-$B$302)+12))</f>
        <v>0</v>
      </c>
      <c r="OZ308" s="43">
        <f>SUM(INDEX(OZ$4:OZ$183,12*($B308-$B$302)+1):INDEX(OZ$4:OZ$183,12*($B308-$B$302)+12))</f>
        <v>4579785032</v>
      </c>
      <c r="PA308" s="43">
        <f>SUM(INDEX(PA$4:PA$183,12*($B308-$B$302)+1):INDEX(PA$4:PA$183,12*($B308-$B$302)+12))</f>
        <v>3926968373</v>
      </c>
      <c r="PB308" s="43">
        <f>SUM(INDEX(PB$4:PB$183,12*($B308-$B$302)+1):INDEX(PB$4:PB$183,12*($B308-$B$302)+12))</f>
        <v>34966630</v>
      </c>
      <c r="PC308" s="43">
        <f>SUM(INDEX(PC$4:PC$183,12*($B308-$B$302)+1):INDEX(PC$4:PC$183,12*($B308-$B$302)+12))</f>
        <v>11455018</v>
      </c>
      <c r="PD308" s="43">
        <f>SUM(INDEX(PD$4:PD$183,12*($B308-$B$302)+1):INDEX(PD$4:PD$183,12*($B308-$B$302)+12))</f>
        <v>225108</v>
      </c>
      <c r="PE308" s="43">
        <f>SUM(INDEX(PE$4:PE$183,12*($B308-$B$302)+1):INDEX(PE$4:PE$183,12*($B308-$B$302)+12))</f>
        <v>54283436</v>
      </c>
      <c r="PF308" s="43">
        <f>SUM(INDEX(PF$4:PF$183,12*($B308-$B$302)+1):INDEX(PF$4:PF$183,12*($B308-$B$302)+12))</f>
        <v>125724</v>
      </c>
      <c r="PG308" s="43">
        <f>SUM(INDEX(PG$4:PG$183,12*($B308-$B$302)+1):INDEX(PG$4:PG$183,12*($B308-$B$302)+12))</f>
        <v>225487496</v>
      </c>
      <c r="PH308" s="43">
        <f>SUM(INDEX(PH$4:PH$183,12*($B308-$B$302)+1):INDEX(PH$4:PH$183,12*($B308-$B$302)+12))</f>
        <v>608084942</v>
      </c>
      <c r="PI308" s="43">
        <f>SUM(INDEX(PI$4:PI$183,12*($B308-$B$302)+1):INDEX(PI$4:PI$183,12*($B308-$B$302)+12))</f>
        <v>74899383</v>
      </c>
      <c r="PJ308" s="43">
        <f>SUM(INDEX(PJ$4:PJ$183,12*($B308-$B$302)+1):INDEX(PJ$4:PJ$183,12*($B308-$B$302)+12))</f>
        <v>10335936</v>
      </c>
      <c r="PK308" s="43">
        <f>SUM(INDEX(PK$4:PK$183,12*($B308-$B$302)+1):INDEX(PK$4:PK$183,12*($B308-$B$302)+12))</f>
        <v>36929731</v>
      </c>
      <c r="PL308" s="43">
        <f>SUM(INDEX(PL$4:PL$183,12*($B308-$B$302)+1):INDEX(PL$4:PL$183,12*($B308-$B$302)+12))</f>
        <v>1158591169</v>
      </c>
      <c r="PM308" s="43">
        <f>SUM(INDEX(PM$4:PM$183,12*($B308-$B$302)+1):INDEX(PM$4:PM$183,12*($B308-$B$302)+12))</f>
        <v>652816659</v>
      </c>
      <c r="PN308" s="43">
        <f>SUM(INDEX(PN$4:PN$183,12*($B308-$B$302)+1):INDEX(PN$4:PN$183,12*($B308-$B$302)+12))</f>
        <v>257019858</v>
      </c>
      <c r="PO308" s="43">
        <f>SUM(INDEX(PO$4:PO$183,12*($B308-$B$302)+1):INDEX(PO$4:PO$183,12*($B308-$B$302)+12))</f>
        <v>23080732</v>
      </c>
      <c r="PP308" s="43">
        <f>SUM(INDEX(PP$4:PP$183,12*($B308-$B$302)+1):INDEX(PP$4:PP$183,12*($B308-$B$302)+12))</f>
        <v>255228335</v>
      </c>
      <c r="PQ308" s="43">
        <f>SUM(INDEX(PQ$4:PQ$183,12*($B308-$B$302)+1):INDEX(PQ$4:PQ$183,12*($B308-$B$302)+12))</f>
        <v>0</v>
      </c>
      <c r="PR308" s="43">
        <f>SUM(INDEX(PR$4:PR$183,12*($B308-$B$302)+1):INDEX(PR$4:PR$183,12*($B308-$B$302)+12))</f>
        <v>0</v>
      </c>
      <c r="PS308" s="43">
        <f>SUM(INDEX(PS$4:PS$183,12*($B308-$B$302)+1):INDEX(PS$4:PS$183,12*($B308-$B$302)+12))</f>
        <v>0</v>
      </c>
      <c r="PT308" s="43">
        <f>SUM(INDEX(PT$4:PT$183,12*($B308-$B$302)+1):INDEX(PT$4:PT$183,12*($B308-$B$302)+12))</f>
        <v>11112981147</v>
      </c>
      <c r="PU308" s="43">
        <f>SUM(INDEX(PU$4:PU$183,12*($B308-$B$302)+1):INDEX(PU$4:PU$183,12*($B308-$B$302)+12))</f>
        <v>11112981147</v>
      </c>
      <c r="PV308" s="43">
        <f>SUM(INDEX(PV$4:PV$183,12*($B308-$B$302)+1):INDEX(PV$4:PV$183,12*($B308-$B$302)+12))</f>
        <v>11112981147</v>
      </c>
      <c r="PW308" s="43">
        <f>SUM(INDEX(PW$4:PW$183,12*($B308-$B$302)+1):INDEX(PW$4:PW$183,12*($B308-$B$302)+12))</f>
        <v>0</v>
      </c>
      <c r="PX308" s="43">
        <f>SUM(INDEX(PX$4:PX$183,12*($B308-$B$302)+1):INDEX(PX$4:PX$183,12*($B308-$B$302)+12))</f>
        <v>731148354</v>
      </c>
      <c r="PY308" s="43">
        <f>SUM(INDEX(PY$4:PY$183,12*($B308-$B$302)+1):INDEX(PY$4:PY$183,12*($B308-$B$302)+12))</f>
        <v>10166100578</v>
      </c>
      <c r="PZ308" s="43">
        <f>SUM(INDEX(PZ$4:PZ$183,12*($B308-$B$302)+1):INDEX(PZ$4:PZ$183,12*($B308-$B$302)+12))</f>
        <v>77941176</v>
      </c>
      <c r="QA308" s="43">
        <f>SUM(INDEX(QA$4:QA$183,12*($B308-$B$302)+1):INDEX(QA$4:QA$183,12*($B308-$B$302)+12))</f>
        <v>0</v>
      </c>
      <c r="QB308" s="43">
        <f>SUM(INDEX(QB$4:QB$183,12*($B308-$B$302)+1):INDEX(QB$4:QB$183,12*($B308-$B$302)+12))</f>
        <v>0</v>
      </c>
      <c r="QC308" s="43">
        <f>SUM(INDEX(QC$4:QC$183,12*($B308-$B$302)+1):INDEX(QC$4:QC$183,12*($B308-$B$302)+12))</f>
        <v>0</v>
      </c>
      <c r="QD308" s="43">
        <f>SUM(INDEX(QD$4:QD$183,12*($B308-$B$302)+1):INDEX(QD$4:QD$183,12*($B308-$B$302)+12))</f>
        <v>0</v>
      </c>
      <c r="QE308" s="43">
        <f>SUM(INDEX(QE$4:QE$183,12*($B308-$B$302)+1):INDEX(QE$4:QE$183,12*($B308-$B$302)+12))</f>
        <v>0</v>
      </c>
      <c r="QF308" s="43">
        <f>SUM(INDEX(QF$4:QF$183,12*($B308-$B$302)+1):INDEX(QF$4:QF$183,12*($B308-$B$302)+12))</f>
        <v>0</v>
      </c>
      <c r="QG308" s="43">
        <f>SUM(INDEX(QG$4:QG$183,12*($B308-$B$302)+1):INDEX(QG$4:QG$183,12*($B308-$B$302)+12))</f>
        <v>0</v>
      </c>
      <c r="QH308" s="43">
        <f>SUM(INDEX(QH$4:QH$183,12*($B308-$B$302)+1):INDEX(QH$4:QH$183,12*($B308-$B$302)+12))</f>
        <v>0</v>
      </c>
      <c r="QI308" s="43">
        <f>SUM(INDEX(QI$4:QI$183,12*($B308-$B$302)+1):INDEX(QI$4:QI$183,12*($B308-$B$302)+12))</f>
        <v>0</v>
      </c>
      <c r="QJ308" s="43">
        <f>SUM(INDEX(QJ$4:QJ$183,12*($B308-$B$302)+1):INDEX(QJ$4:QJ$183,12*($B308-$B$302)+12))</f>
        <v>0</v>
      </c>
      <c r="QK308" s="43">
        <f>SUM(INDEX(QK$4:QK$183,12*($B308-$B$302)+1):INDEX(QK$4:QK$183,12*($B308-$B$302)+12))</f>
        <v>0</v>
      </c>
      <c r="QL308" s="43">
        <f>SUM(INDEX(QL$4:QL$183,12*($B308-$B$302)+1):INDEX(QL$4:QL$183,12*($B308-$B$302)+12))</f>
        <v>0</v>
      </c>
      <c r="QM308" s="43">
        <f>SUM(INDEX(QM$4:QM$183,12*($B308-$B$302)+1):INDEX(QM$4:QM$183,12*($B308-$B$302)+12))</f>
        <v>0</v>
      </c>
      <c r="QN308" s="43">
        <f>SUM(INDEX(QN$4:QN$183,12*($B308-$B$302)+1):INDEX(QN$4:QN$183,12*($B308-$B$302)+12))</f>
        <v>0</v>
      </c>
      <c r="QO308" s="43">
        <f>SUM(INDEX(QO$4:QO$183,12*($B308-$B$302)+1):INDEX(QO$4:QO$183,12*($B308-$B$302)+12))</f>
        <v>1559289516373</v>
      </c>
      <c r="QP308" s="43">
        <f>SUM(INDEX(QP$4:QP$183,12*($B308-$B$302)+1):INDEX(QP$4:QP$183,12*($B308-$B$302)+12))</f>
        <v>516006517625</v>
      </c>
      <c r="QQ308" s="43">
        <f>SUM(INDEX(QQ$4:QQ$183,12*($B308-$B$302)+1):INDEX(QQ$4:QQ$183,12*($B308-$B$302)+12))</f>
        <v>2840922380</v>
      </c>
      <c r="QR308" s="43">
        <f>SUM(INDEX(QR$4:QR$183,12*($B308-$B$302)+1):INDEX(QR$4:QR$183,12*($B308-$B$302)+12))</f>
        <v>2375667490</v>
      </c>
      <c r="QS308" s="43">
        <f>SUM(INDEX(QS$4:QS$183,12*($B308-$B$302)+1):INDEX(QS$4:QS$183,12*($B308-$B$302)+12))</f>
        <v>465254890</v>
      </c>
      <c r="QT308" s="43">
        <f>SUM(INDEX(QT$4:QT$183,12*($B308-$B$302)+1):INDEX(QT$4:QT$183,12*($B308-$B$302)+12))</f>
        <v>0</v>
      </c>
      <c r="QU308" s="43">
        <f>SUM(INDEX(QU$4:QU$183,12*($B308-$B$302)+1):INDEX(QU$4:QU$183,12*($B308-$B$302)+12))</f>
        <v>0</v>
      </c>
      <c r="QV308" s="43">
        <f>SUM(INDEX(QV$4:QV$183,12*($B308-$B$302)+1):INDEX(QV$4:QV$183,12*($B308-$B$302)+12))</f>
        <v>0</v>
      </c>
      <c r="QW308" s="43">
        <f>SUM(INDEX(QW$4:QW$183,12*($B308-$B$302)+1):INDEX(QW$4:QW$183,12*($B308-$B$302)+12))</f>
        <v>9213446344</v>
      </c>
      <c r="QX308" s="43">
        <f>SUM(INDEX(QX$4:QX$183,12*($B308-$B$302)+1):INDEX(QX$4:QX$183,12*($B308-$B$302)+12))</f>
        <v>9185065698</v>
      </c>
      <c r="QY308" s="43">
        <f>SUM(INDEX(QY$4:QY$183,12*($B308-$B$302)+1):INDEX(QY$4:QY$183,12*($B308-$B$302)+12))</f>
        <v>28380646</v>
      </c>
      <c r="QZ308" s="43">
        <f>SUM(INDEX(QZ$4:QZ$183,12*($B308-$B$302)+1):INDEX(QZ$4:QZ$183,12*($B308-$B$302)+12))</f>
        <v>450388148901</v>
      </c>
      <c r="RA308" s="43">
        <f>SUM(INDEX(RA$4:RA$183,12*($B308-$B$302)+1):INDEX(RA$4:RA$183,12*($B308-$B$302)+12))</f>
        <v>53564000000</v>
      </c>
      <c r="RB308" s="43">
        <f>SUM(INDEX(RB$4:RB$183,12*($B308-$B$302)+1):INDEX(RB$4:RB$183,12*($B308-$B$302)+12))</f>
        <v>171868000000</v>
      </c>
      <c r="RC308" s="43">
        <f>SUM(INDEX(RC$4:RC$183,12*($B308-$B$302)+1):INDEX(RC$4:RC$183,12*($B308-$B$302)+12))</f>
        <v>10000000000</v>
      </c>
      <c r="RD308" s="43">
        <f>SUM(INDEX(RD$4:RD$183,12*($B308-$B$302)+1):INDEX(RD$4:RD$183,12*($B308-$B$302)+12))</f>
        <v>10000000000</v>
      </c>
      <c r="RE308" s="43">
        <f>SUM(INDEX(RE$4:RE$183,12*($B308-$B$302)+1):INDEX(RE$4:RE$183,12*($B308-$B$302)+12))</f>
        <v>0</v>
      </c>
      <c r="RF308" s="43">
        <f>SUM(INDEX(RF$4:RF$183,12*($B308-$B$302)+1):INDEX(RF$4:RF$183,12*($B308-$B$302)+12))</f>
        <v>161868000000</v>
      </c>
      <c r="RG308" s="43">
        <f>SUM(INDEX(RG$4:RG$183,12*($B308-$B$302)+1):INDEX(RG$4:RG$183,12*($B308-$B$302)+12))</f>
        <v>0</v>
      </c>
      <c r="RH308" s="43">
        <f>SUM(INDEX(RH$4:RH$183,12*($B308-$B$302)+1):INDEX(RH$4:RH$183,12*($B308-$B$302)+12))</f>
        <v>161868000000</v>
      </c>
      <c r="RI308" s="43">
        <f>SUM(INDEX(RI$4:RI$183,12*($B308-$B$302)+1):INDEX(RI$4:RI$183,12*($B308-$B$302)+12))</f>
        <v>871414998748</v>
      </c>
      <c r="RJ308" s="43">
        <f>SUM(INDEX(RJ$4:RJ$183,12*($B308-$B$302)+1):INDEX(RJ$4:RJ$183,12*($B308-$B$302)+12))</f>
        <v>71076111746</v>
      </c>
      <c r="RK308" s="43">
        <f>SUM(INDEX(RK$4:RK$183,12*($B308-$B$302)+1):INDEX(RK$4:RK$183,12*($B308-$B$302)+12))</f>
        <v>71076111746</v>
      </c>
      <c r="RL308" s="43">
        <f>SUM(INDEX(RL$4:RL$183,12*($B308-$B$302)+1):INDEX(RL$4:RL$183,12*($B308-$B$302)+12))</f>
        <v>51814148217</v>
      </c>
      <c r="RM308" s="43">
        <f>SUM(INDEX(RM$4:RM$183,12*($B308-$B$302)+1):INDEX(RM$4:RM$183,12*($B308-$B$302)+12))</f>
        <v>4451679456</v>
      </c>
      <c r="RN308" s="43">
        <f>SUM(INDEX(RN$4:RN$183,12*($B308-$B$302)+1):INDEX(RN$4:RN$183,12*($B308-$B$302)+12))</f>
        <v>1339228368</v>
      </c>
      <c r="RO308" s="43">
        <f>SUM(INDEX(RO$4:RO$183,12*($B308-$B$302)+1):INDEX(RO$4:RO$183,12*($B308-$B$302)+12))</f>
        <v>3168316</v>
      </c>
      <c r="RP308" s="43">
        <f>SUM(INDEX(RP$4:RP$183,12*($B308-$B$302)+1):INDEX(RP$4:RP$183,12*($B308-$B$302)+12))</f>
        <v>0</v>
      </c>
      <c r="RQ308" s="43">
        <f>SUM(INDEX(RQ$4:RQ$183,12*($B308-$B$302)+1):INDEX(RQ$4:RQ$183,12*($B308-$B$302)+12))</f>
        <v>0</v>
      </c>
      <c r="RR308" s="43">
        <f>SUM(INDEX(RR$4:RR$183,12*($B308-$B$302)+1):INDEX(RR$4:RR$183,12*($B308-$B$302)+12))</f>
        <v>0</v>
      </c>
      <c r="RS308" s="43">
        <f>SUM(INDEX(RS$4:RS$183,12*($B308-$B$302)+1):INDEX(RS$4:RS$183,12*($B308-$B$302)+12))</f>
        <v>0</v>
      </c>
      <c r="RT308" s="43">
        <f>SUM(INDEX(RT$4:RT$183,12*($B308-$B$302)+1):INDEX(RT$4:RT$183,12*($B308-$B$302)+12))</f>
        <v>201086294</v>
      </c>
      <c r="RU308" s="43">
        <f>SUM(INDEX(RU$4:RU$183,12*($B308-$B$302)+1):INDEX(RU$4:RU$183,12*($B308-$B$302)+12))</f>
        <v>0</v>
      </c>
      <c r="RV308" s="43">
        <f>SUM(INDEX(RV$4:RV$183,12*($B308-$B$302)+1):INDEX(RV$4:RV$183,12*($B308-$B$302)+12))</f>
        <v>23655132</v>
      </c>
      <c r="RW308" s="43">
        <f>SUM(INDEX(RW$4:RW$183,12*($B308-$B$302)+1):INDEX(RW$4:RW$183,12*($B308-$B$302)+12))</f>
        <v>23162272</v>
      </c>
      <c r="RX308" s="43">
        <f>SUM(INDEX(RX$4:RX$183,12*($B308-$B$302)+1):INDEX(RX$4:RX$183,12*($B308-$B$302)+12))</f>
        <v>0</v>
      </c>
      <c r="RY308" s="43">
        <f>SUM(INDEX(RY$4:RY$183,12*($B308-$B$302)+1):INDEX(RY$4:RY$183,12*($B308-$B$302)+12))</f>
        <v>10863658</v>
      </c>
      <c r="RZ308" s="43">
        <f>SUM(INDEX(RZ$4:RZ$183,12*($B308-$B$302)+1):INDEX(RZ$4:RZ$183,12*($B308-$B$302)+12))</f>
        <v>0</v>
      </c>
      <c r="SA308" s="43">
        <f>SUM(INDEX(SA$4:SA$183,12*($B308-$B$302)+1):INDEX(SA$4:SA$183,12*($B308-$B$302)+12))</f>
        <v>0</v>
      </c>
      <c r="SB308" s="43">
        <f>SUM(INDEX(SB$4:SB$183,12*($B308-$B$302)+1):INDEX(SB$4:SB$183,12*($B308-$B$302)+12))</f>
        <v>0</v>
      </c>
      <c r="SC308" s="43">
        <f>SUM(INDEX(SC$4:SC$183,12*($B308-$B$302)+1):INDEX(SC$4:SC$183,12*($B308-$B$302)+12))</f>
        <v>38550858</v>
      </c>
      <c r="SD308" s="43">
        <f>SUM(INDEX(SD$4:SD$183,12*($B308-$B$302)+1):INDEX(SD$4:SD$183,12*($B308-$B$302)+12))</f>
        <v>0</v>
      </c>
      <c r="SE308" s="43">
        <f>SUM(INDEX(SE$4:SE$183,12*($B308-$B$302)+1):INDEX(SE$4:SE$183,12*($B308-$B$302)+12))</f>
        <v>0</v>
      </c>
      <c r="SF308" s="43">
        <f>SUM(INDEX(SF$4:SF$183,12*($B308-$B$302)+1):INDEX(SF$4:SF$183,12*($B308-$B$302)+12))</f>
        <v>0</v>
      </c>
      <c r="SG308" s="43">
        <f>SUM(INDEX(SG$4:SG$183,12*($B308-$B$302)+1):INDEX(SG$4:SG$183,12*($B308-$B$302)+12))</f>
        <v>4773700229</v>
      </c>
      <c r="SH308" s="43">
        <f>SUM(INDEX(SH$4:SH$183,12*($B308-$B$302)+1):INDEX(SH$4:SH$183,12*($B308-$B$302)+12))</f>
        <v>702664887</v>
      </c>
      <c r="SI308" s="43">
        <f>SUM(INDEX(SI$4:SI$183,12*($B308-$B$302)+1):INDEX(SI$4:SI$183,12*($B308-$B$302)+12))</f>
        <v>0</v>
      </c>
      <c r="SJ308" s="43">
        <f>SUM(INDEX(SJ$4:SJ$183,12*($B308-$B$302)+1):INDEX(SJ$4:SJ$183,12*($B308-$B$302)+12))</f>
        <v>0</v>
      </c>
      <c r="SK308" s="43">
        <f>SUM(INDEX(SK$4:SK$183,12*($B308-$B$302)+1):INDEX(SK$4:SK$183,12*($B308-$B$302)+12))</f>
        <v>7653964930</v>
      </c>
      <c r="SL308" s="43">
        <f>SUM(INDEX(SL$4:SL$183,12*($B308-$B$302)+1):INDEX(SL$4:SL$183,12*($B308-$B$302)+12))</f>
        <v>7653964930</v>
      </c>
      <c r="SM308" s="43">
        <f>SUM(INDEX(SM$4:SM$183,12*($B308-$B$302)+1):INDEX(SM$4:SM$183,12*($B308-$B$302)+12))</f>
        <v>0</v>
      </c>
      <c r="SN308" s="43">
        <f>SUM(INDEX(SN$4:SN$183,12*($B308-$B$302)+1):INDEX(SN$4:SN$183,12*($B308-$B$302)+12))</f>
        <v>0</v>
      </c>
      <c r="SO308" s="43">
        <f>SUM(INDEX(SO$4:SO$183,12*($B308-$B$302)+1):INDEX(SO$4:SO$183,12*($B308-$B$302)+12))</f>
        <v>630384</v>
      </c>
      <c r="SP308" s="43">
        <f>SUM(INDEX(SP$4:SP$183,12*($B308-$B$302)+1):INDEX(SP$4:SP$183,12*($B308-$B$302)+12))</f>
        <v>0</v>
      </c>
      <c r="SQ308" s="43">
        <f>SUM(INDEX(SQ$4:SQ$183,12*($B308-$B$302)+1):INDEX(SQ$4:SQ$183,12*($B308-$B$302)+12))</f>
        <v>0</v>
      </c>
      <c r="SR308" s="43">
        <f>SUM(INDEX(SR$4:SR$183,12*($B308-$B$302)+1):INDEX(SR$4:SR$183,12*($B308-$B$302)+12))</f>
        <v>0</v>
      </c>
      <c r="SS308" s="43">
        <f>SUM(INDEX(SS$4:SS$183,12*($B308-$B$302)+1):INDEX(SS$4:SS$183,12*($B308-$B$302)+12))</f>
        <v>0</v>
      </c>
      <c r="ST308" s="43">
        <f>SUM(INDEX(ST$4:ST$183,12*($B308-$B$302)+1):INDEX(ST$4:ST$183,12*($B308-$B$302)+12))</f>
        <v>0</v>
      </c>
      <c r="SU308" s="43">
        <f>SUM(INDEX(SU$4:SU$183,12*($B308-$B$302)+1):INDEX(SU$4:SU$183,12*($B308-$B$302)+12))</f>
        <v>0</v>
      </c>
      <c r="SV308" s="43">
        <f>SUM(INDEX(SV$4:SV$183,12*($B308-$B$302)+1):INDEX(SV$4:SV$183,12*($B308-$B$302)+12))</f>
        <v>0</v>
      </c>
      <c r="SW308" s="43">
        <f>SUM(INDEX(SW$4:SW$183,12*($B308-$B$302)+1):INDEX(SW$4:SW$183,12*($B308-$B$302)+12))</f>
        <v>39608745</v>
      </c>
      <c r="SX308" s="43">
        <f>SUM(INDEX(SX$4:SX$183,12*($B308-$B$302)+1):INDEX(SX$4:SX$183,12*($B308-$B$302)+12))</f>
        <v>39608745</v>
      </c>
      <c r="SY308" s="43">
        <f>SUM(INDEX(SY$4:SY$183,12*($B308-$B$302)+1):INDEX(SY$4:SY$183,12*($B308-$B$302)+12))</f>
        <v>39608745</v>
      </c>
      <c r="SZ308" s="43">
        <f>SUM(INDEX(SZ$4:SZ$183,12*($B308-$B$302)+1):INDEX(SZ$4:SZ$183,12*($B308-$B$302)+12))</f>
        <v>39608745</v>
      </c>
      <c r="TA308" s="43">
        <f>SUM(INDEX(TA$4:TA$183,12*($B308-$B$302)+1):INDEX(TA$4:TA$183,12*($B308-$B$302)+12))</f>
        <v>0</v>
      </c>
      <c r="TB308" s="43">
        <f>SUM(INDEX(TB$4:TB$183,12*($B308-$B$302)+1):INDEX(TB$4:TB$183,12*($B308-$B$302)+12))</f>
        <v>0</v>
      </c>
      <c r="TC308" s="43">
        <f>SUM(INDEX(TC$4:TC$183,12*($B308-$B$302)+1):INDEX(TC$4:TC$183,12*($B308-$B$302)+12))</f>
        <v>0</v>
      </c>
      <c r="TD308" s="43">
        <f>SUM(INDEX(TD$4:TD$183,12*($B308-$B$302)+1):INDEX(TD$4:TD$183,12*($B308-$B$302)+12))</f>
        <v>0</v>
      </c>
      <c r="TE308" s="43">
        <f>SUM(INDEX(TE$4:TE$183,12*($B308-$B$302)+1):INDEX(TE$4:TE$183,12*($B308-$B$302)+12))</f>
        <v>39608745</v>
      </c>
      <c r="TF308" s="43">
        <f>SUM(INDEX(TF$4:TF$183,12*($B308-$B$302)+1):INDEX(TF$4:TF$183,12*($B308-$B$302)+12))</f>
        <v>39608745</v>
      </c>
      <c r="TG308" s="43">
        <f>SUM(INDEX(TG$4:TG$183,12*($B308-$B$302)+1):INDEX(TG$4:TG$183,12*($B308-$B$302)+12))</f>
        <v>0</v>
      </c>
      <c r="TH308" s="43">
        <f>SUM(INDEX(TH$4:TH$183,12*($B308-$B$302)+1):INDEX(TH$4:TH$183,12*($B308-$B$302)+12))</f>
        <v>0</v>
      </c>
      <c r="TI308" s="43">
        <f>SUM(INDEX(TI$4:TI$183,12*($B308-$B$302)+1):INDEX(TI$4:TI$183,12*($B308-$B$302)+12))</f>
        <v>5794076140</v>
      </c>
      <c r="TJ308" s="43">
        <f>SUM(INDEX(TJ$4:TJ$183,12*($B308-$B$302)+1):INDEX(TJ$4:TJ$183,12*($B308-$B$302)+12))</f>
        <v>797500000000</v>
      </c>
      <c r="TK308" s="43">
        <f>SUM(INDEX(TK$4:TK$183,12*($B308-$B$302)+1):INDEX(TK$4:TK$183,12*($B308-$B$302)+12))</f>
        <v>799559205733</v>
      </c>
      <c r="TL308" s="43">
        <f>SUM(INDEX(TL$4:TL$183,12*($B308-$B$302)+1):INDEX(TL$4:TL$183,12*($B308-$B$302)+12))</f>
        <v>0</v>
      </c>
      <c r="TM308" s="43">
        <f>SUM(INDEX(TM$4:TM$183,12*($B308-$B$302)+1):INDEX(TM$4:TM$183,12*($B308-$B$302)+12))</f>
        <v>2059205733</v>
      </c>
      <c r="TN308" s="43">
        <f>SUM(INDEX(TN$4:TN$183,12*($B308-$B$302)+1):INDEX(TN$4:TN$183,12*($B308-$B$302)+12))</f>
        <v>1065485161</v>
      </c>
      <c r="TO308" s="43">
        <f>SUM(INDEX(TO$4:TO$183,12*($B308-$B$302)+1):INDEX(TO$4:TO$183,12*($B308-$B$302)+12))</f>
        <v>993720572</v>
      </c>
      <c r="TP308" s="43">
        <f>SUM(INDEX(TP$4:TP$183,12*($B308-$B$302)+1):INDEX(TP$4:TP$183,12*($B308-$B$302)+12))</f>
        <v>0</v>
      </c>
      <c r="TQ308" s="43">
        <f>SUM(INDEX(TQ$4:TQ$183,12*($B308-$B$302)+1):INDEX(TQ$4:TQ$183,12*($B308-$B$302)+12))</f>
        <v>0</v>
      </c>
      <c r="TR308" s="43">
        <f>SUM(INDEX(TR$4:TR$183,12*($B308-$B$302)+1):INDEX(TR$4:TR$183,12*($B308-$B$302)+12))</f>
        <v>610000000000</v>
      </c>
      <c r="TS308" s="43">
        <f>SUM(INDEX(TS$4:TS$183,12*($B308-$B$302)+1):INDEX(TS$4:TS$183,12*($B308-$B$302)+12))</f>
        <v>187500000000</v>
      </c>
      <c r="TT308" s="43">
        <f>SUM(INDEX(TT$4:TT$183,12*($B308-$B$302)+1):INDEX(TT$4:TT$183,12*($B308-$B$302)+12))</f>
        <v>0</v>
      </c>
      <c r="TU308" s="43">
        <f>SUM(INDEX(TU$4:TU$183,12*($B308-$B$302)+1):INDEX(TU$4:TU$183,12*($B308-$B$302)+12))</f>
        <v>779681269</v>
      </c>
      <c r="TV308" s="43">
        <f>SUM(INDEX(TV$4:TV$183,12*($B308-$B$302)+1):INDEX(TV$4:TV$183,12*($B308-$B$302)+12))</f>
        <v>0</v>
      </c>
      <c r="TW308" s="43">
        <f>SUM(INDEX(TW$4:TW$183,12*($B308-$B$302)+1):INDEX(TW$4:TW$183,12*($B308-$B$302)+12))</f>
        <v>365437928</v>
      </c>
      <c r="TX308" s="43">
        <f>SUM(INDEX(TX$4:TX$183,12*($B308-$B$302)+1):INDEX(TX$4:TX$183,12*($B308-$B$302)+12))</f>
        <v>72974600</v>
      </c>
      <c r="TY308" s="43">
        <f>SUM(INDEX(TY$4:TY$183,12*($B308-$B$302)+1):INDEX(TY$4:TY$183,12*($B308-$B$302)+12))</f>
        <v>341268741</v>
      </c>
      <c r="TZ308" s="43">
        <f>SUM(INDEX(TZ$4:TZ$183,12*($B308-$B$302)+1):INDEX(TZ$4:TZ$183,12*($B308-$B$302)+12))</f>
        <v>0</v>
      </c>
      <c r="UA308" s="43">
        <f>SUM(INDEX(UA$4:UA$183,12*($B308-$B$302)+1):INDEX(UA$4:UA$183,12*($B308-$B$302)+12))</f>
        <v>0</v>
      </c>
      <c r="UB308" s="43">
        <f>SUM(INDEX(UB$4:UB$183,12*($B308-$B$302)+1):INDEX(UB$4:UB$183,12*($B308-$B$302)+12))</f>
        <v>0</v>
      </c>
      <c r="UC308" s="43">
        <f>SUM(INDEX(UC$4:UC$183,12*($B308-$B$302)+1):INDEX(UC$4:UC$183,12*($B308-$B$302)+12))</f>
        <v>0</v>
      </c>
      <c r="UD308" s="43">
        <f>SUM(INDEX(UD$4:UD$183,12*($B308-$B$302)+1):INDEX(UD$4:UD$183,12*($B308-$B$302)+12))</f>
        <v>0</v>
      </c>
      <c r="UE308" s="43">
        <f>SUM(INDEX(UE$4:UE$183,12*($B308-$B$302)+1):INDEX(UE$4:UE$183,12*($B308-$B$302)+12))</f>
        <v>0</v>
      </c>
      <c r="UF308" s="43">
        <f>SUM(INDEX(UF$4:UF$183,12*($B308-$B$302)+1):INDEX(UF$4:UF$183,12*($B308-$B$302)+12))</f>
        <v>0</v>
      </c>
      <c r="UG308" s="43">
        <f>SUM(INDEX(UG$4:UG$183,12*($B308-$B$302)+1):INDEX(UG$4:UG$183,12*($B308-$B$302)+12))</f>
        <v>3948951140530</v>
      </c>
    </row>
    <row r="309" spans="1:553">
      <c r="A309" s="733"/>
      <c r="B309" s="65">
        <v>2012</v>
      </c>
      <c r="C309" s="43">
        <f>SUM(INDEX(C$4:C$183,12*($B309-$B$302)+1):INDEX(C$4:C$183,12*($B309-$B$302)+12))</f>
        <v>2064038474099.0898</v>
      </c>
      <c r="D309" s="43">
        <f>SUM(INDEX(D$4:D$183,12*($B309-$B$302)+1):INDEX(D$4:D$183,12*($B309-$B$302)+12))</f>
        <v>1039959574020.09</v>
      </c>
      <c r="E309" s="43">
        <f>SUM(INDEX(E$4:E$183,12*($B309-$B$302)+1):INDEX(E$4:E$183,12*($B309-$B$302)+12))</f>
        <v>886652110182.08997</v>
      </c>
      <c r="F309" s="43">
        <f>SUM(INDEX(F$4:F$183,12*($B309-$B$302)+1):INDEX(F$4:F$183,12*($B309-$B$302)+12))</f>
        <v>205994408</v>
      </c>
      <c r="G309" s="43">
        <f>SUM(INDEX(G$4:G$183,12*($B309-$B$302)+1):INDEX(G$4:G$183,12*($B309-$B$302)+12))</f>
        <v>14155800</v>
      </c>
      <c r="H309" s="43">
        <f>SUM(INDEX(H$4:H$183,12*($B309-$B$302)+1):INDEX(H$4:H$183,12*($B309-$B$302)+12))</f>
        <v>376098497380</v>
      </c>
      <c r="I309" s="43">
        <f>SUM(INDEX(I$4:I$183,12*($B309-$B$302)+1):INDEX(I$4:I$183,12*($B309-$B$302)+12))</f>
        <v>326697583650.1377</v>
      </c>
      <c r="J309" s="43">
        <f>SUM(INDEX(J$4:J$183,12*($B309-$B$302)+1):INDEX(J$4:J$183,12*($B309-$B$302)+12))</f>
        <v>46749043224.8423</v>
      </c>
      <c r="K309" s="43">
        <f>SUM(INDEX(K$4:K$183,12*($B309-$B$302)+1):INDEX(K$4:K$183,12*($B309-$B$302)+12))</f>
        <v>2651870505.02</v>
      </c>
      <c r="L309" s="43">
        <f>SUM(INDEX(L$4:L$183,12*($B309-$B$302)+1):INDEX(L$4:L$183,12*($B309-$B$302)+12))</f>
        <v>47918691404</v>
      </c>
      <c r="M309" s="43">
        <f>SUM(INDEX(M$4:M$183,12*($B309-$B$302)+1):INDEX(M$4:M$183,12*($B309-$B$302)+12))</f>
        <v>373200766825.08997</v>
      </c>
      <c r="N309" s="43">
        <f>SUM(INDEX(N$4:N$183,12*($B309-$B$302)+1):INDEX(N$4:N$183,12*($B309-$B$302)+12))</f>
        <v>370485230312.08997</v>
      </c>
      <c r="O309" s="43">
        <f>SUM(INDEX(O$4:O$183,12*($B309-$B$302)+1):INDEX(O$4:O$183,12*($B309-$B$302)+12))</f>
        <v>2715536513.0000005</v>
      </c>
      <c r="P309" s="43">
        <f>SUM(INDEX(P$4:P$183,12*($B309-$B$302)+1):INDEX(P$4:P$183,12*($B309-$B$302)+12))</f>
        <v>21163403140</v>
      </c>
      <c r="Q309" s="43">
        <f>SUM(INDEX(Q$4:Q$183,12*($B309-$B$302)+1):INDEX(Q$4:Q$183,12*($B309-$B$302)+12))</f>
        <v>39196443634</v>
      </c>
      <c r="R309" s="43">
        <f>SUM(INDEX(R$4:R$183,12*($B309-$B$302)+1):INDEX(R$4:R$183,12*($B309-$B$302)+12))</f>
        <v>28854157591</v>
      </c>
      <c r="S309" s="43">
        <f>SUM(INDEX(S$4:S$183,12*($B309-$B$302)+1):INDEX(S$4:S$183,12*($B309-$B$302)+12))</f>
        <v>153307463838</v>
      </c>
      <c r="T309" s="43">
        <f>SUM(INDEX(T$4:T$183,12*($B309-$B$302)+1):INDEX(T$4:T$183,12*($B309-$B$302)+12))</f>
        <v>39510962000</v>
      </c>
      <c r="U309" s="43">
        <f>SUM(INDEX(U$4:U$183,12*($B309-$B$302)+1):INDEX(U$4:U$183,12*($B309-$B$302)+12))</f>
        <v>46483482000</v>
      </c>
      <c r="V309" s="43">
        <f>SUM(INDEX(V$4:V$183,12*($B309-$B$302)+1):INDEX(V$4:V$183,12*($B309-$B$302)+12))</f>
        <v>85994444000</v>
      </c>
      <c r="W309" s="43">
        <f>SUM(INDEX(W$4:W$183,12*($B309-$B$302)+1):INDEX(W$4:W$183,12*($B309-$B$302)+12))</f>
        <v>1590386936</v>
      </c>
      <c r="X309" s="43">
        <f>SUM(INDEX(X$4:X$183,12*($B309-$B$302)+1):INDEX(X$4:X$183,12*($B309-$B$302)+12))</f>
        <v>20444951796</v>
      </c>
      <c r="Y309" s="43">
        <f>SUM(INDEX(Y$4:Y$183,12*($B309-$B$302)+1):INDEX(Y$4:Y$183,12*($B309-$B$302)+12))</f>
        <v>1484460000</v>
      </c>
      <c r="Z309" s="43">
        <f>SUM(INDEX(Z$4:Z$183,12*($B309-$B$302)+1):INDEX(Z$4:Z$183,12*($B309-$B$302)+12))</f>
        <v>0</v>
      </c>
      <c r="AA309" s="43">
        <f>SUM(INDEX(AA$4:AA$183,12*($B309-$B$302)+1):INDEX(AA$4:AA$183,12*($B309-$B$302)+12))</f>
        <v>0</v>
      </c>
      <c r="AB309" s="43">
        <f>SUM(INDEX(AB$4:AB$183,12*($B309-$B$302)+1):INDEX(AB$4:AB$183,12*($B309-$B$302)+12))</f>
        <v>1348699633</v>
      </c>
      <c r="AC309" s="43">
        <f>SUM(INDEX(AC$4:AC$183,12*($B309-$B$302)+1):INDEX(AC$4:AC$183,12*($B309-$B$302)+12))</f>
        <v>230404344</v>
      </c>
      <c r="AD309" s="43">
        <f>SUM(INDEX(AD$4:AD$183,12*($B309-$B$302)+1):INDEX(AD$4:AD$183,12*($B309-$B$302)+12))</f>
        <v>38914954279</v>
      </c>
      <c r="AE309" s="43">
        <f>SUM(INDEX(AE$4:AE$183,12*($B309-$B$302)+1):INDEX(AE$4:AE$183,12*($B309-$B$302)+12))</f>
        <v>3299162850</v>
      </c>
      <c r="AF309" s="43">
        <f>SUM(INDEX(AF$4:AF$183,12*($B309-$B$302)+1):INDEX(AF$4:AF$183,12*($B309-$B$302)+12))</f>
        <v>3031873436</v>
      </c>
      <c r="AG309" s="43">
        <f>SUM(INDEX(AG$4:AG$183,12*($B309-$B$302)+1):INDEX(AG$4:AG$183,12*($B309-$B$302)+12))</f>
        <v>267289414</v>
      </c>
      <c r="AH309" s="43">
        <f>SUM(INDEX(AH$4:AH$183,12*($B309-$B$302)+1):INDEX(AH$4:AH$183,12*($B309-$B$302)+12))</f>
        <v>0</v>
      </c>
      <c r="AI309" s="43">
        <f>SUM(INDEX(AI$4:AI$183,12*($B309-$B$302)+1):INDEX(AI$4:AI$183,12*($B309-$B$302)+12))</f>
        <v>1024078900079</v>
      </c>
      <c r="AJ309" s="43">
        <f>SUM(INDEX(AJ$4:AJ$183,12*($B309-$B$302)+1):INDEX(AJ$4:AJ$183,12*($B309-$B$302)+12))</f>
        <v>7142994993</v>
      </c>
      <c r="AK309" s="43">
        <f>SUM(INDEX(AK$4:AK$183,12*($B309-$B$302)+1):INDEX(AK$4:AK$183,12*($B309-$B$302)+12))</f>
        <v>1158507291</v>
      </c>
      <c r="AL309" s="43">
        <f>SUM(INDEX(AL$4:AL$183,12*($B309-$B$302)+1):INDEX(AL$4:AL$183,12*($B309-$B$302)+12))</f>
        <v>11773704</v>
      </c>
      <c r="AM309" s="43">
        <f>SUM(INDEX(AM$4:AM$183,12*($B309-$B$302)+1):INDEX(AM$4:AM$183,12*($B309-$B$302)+12))</f>
        <v>5972713998</v>
      </c>
      <c r="AN309" s="43">
        <f>SUM(INDEX(AN$4:AN$183,12*($B309-$B$302)+1):INDEX(AN$4:AN$183,12*($B309-$B$302)+12))</f>
        <v>0</v>
      </c>
      <c r="AO309" s="43">
        <f>SUM(INDEX(AO$4:AO$183,12*($B309-$B$302)+1):INDEX(AO$4:AO$183,12*($B309-$B$302)+12))</f>
        <v>18073754613</v>
      </c>
      <c r="AP309" s="43">
        <f>SUM(INDEX(AP$4:AP$183,12*($B309-$B$302)+1):INDEX(AP$4:AP$183,12*($B309-$B$302)+12))</f>
        <v>17417375100</v>
      </c>
      <c r="AQ309" s="43">
        <f>SUM(INDEX(AQ$4:AQ$183,12*($B309-$B$302)+1):INDEX(AQ$4:AQ$183,12*($B309-$B$302)+12))</f>
        <v>219824118</v>
      </c>
      <c r="AR309" s="43">
        <f>SUM(INDEX(AR$4:AR$183,12*($B309-$B$302)+1):INDEX(AR$4:AR$183,12*($B309-$B$302)+12))</f>
        <v>189777444</v>
      </c>
      <c r="AS309" s="43">
        <f>SUM(INDEX(AS$4:AS$183,12*($B309-$B$302)+1):INDEX(AS$4:AS$183,12*($B309-$B$302)+12))</f>
        <v>839135</v>
      </c>
      <c r="AT309" s="43">
        <f>SUM(INDEX(AT$4:AT$183,12*($B309-$B$302)+1):INDEX(AT$4:AT$183,12*($B309-$B$302)+12))</f>
        <v>67850343</v>
      </c>
      <c r="AU309" s="43">
        <f>SUM(INDEX(AU$4:AU$183,12*($B309-$B$302)+1):INDEX(AU$4:AU$183,12*($B309-$B$302)+12))</f>
        <v>153499653</v>
      </c>
      <c r="AV309" s="43">
        <f>SUM(INDEX(AV$4:AV$183,12*($B309-$B$302)+1):INDEX(AV$4:AV$183,12*($B309-$B$302)+12))</f>
        <v>0</v>
      </c>
      <c r="AW309" s="43">
        <f>SUM(INDEX(AW$4:AW$183,12*($B309-$B$302)+1):INDEX(AW$4:AW$183,12*($B309-$B$302)+12))</f>
        <v>0</v>
      </c>
      <c r="AX309" s="43">
        <f>SUM(INDEX(AX$4:AX$183,12*($B309-$B$302)+1):INDEX(AX$4:AX$183,12*($B309-$B$302)+12))</f>
        <v>24588820</v>
      </c>
      <c r="AY309" s="43">
        <f>SUM(INDEX(AY$4:AY$183,12*($B309-$B$302)+1):INDEX(AY$4:AY$183,12*($B309-$B$302)+12))</f>
        <v>0</v>
      </c>
      <c r="AZ309" s="43">
        <f>SUM(INDEX(AZ$4:AZ$183,12*($B309-$B$302)+1):INDEX(AZ$4:AZ$183,12*($B309-$B$302)+12))</f>
        <v>0</v>
      </c>
      <c r="BA309" s="43">
        <f>SUM(INDEX(BA$4:BA$183,12*($B309-$B$302)+1):INDEX(BA$4:BA$183,12*($B309-$B$302)+12))</f>
        <v>0</v>
      </c>
      <c r="BB309" s="43">
        <f>SUM(INDEX(BB$4:BB$183,12*($B309-$B$302)+1):INDEX(BB$4:BB$183,12*($B309-$B$302)+12))</f>
        <v>0</v>
      </c>
      <c r="BC309" s="43">
        <f>SUM(INDEX(BC$4:BC$183,12*($B309-$B$302)+1):INDEX(BC$4:BC$183,12*($B309-$B$302)+12))</f>
        <v>0</v>
      </c>
      <c r="BD309" s="43">
        <f>SUM(INDEX(BD$4:BD$183,12*($B309-$B$302)+1):INDEX(BD$4:BD$183,12*($B309-$B$302)+12))</f>
        <v>73243710650</v>
      </c>
      <c r="BE309" s="43">
        <f>SUM(INDEX(BE$4:BE$183,12*($B309-$B$302)+1):INDEX(BE$4:BE$183,12*($B309-$B$302)+12))</f>
        <v>8477549</v>
      </c>
      <c r="BF309" s="43">
        <f>SUM(INDEX(BF$4:BF$183,12*($B309-$B$302)+1):INDEX(BF$4:BF$183,12*($B309-$B$302)+12))</f>
        <v>49943569276</v>
      </c>
      <c r="BG309" s="43">
        <f>SUM(INDEX(BG$4:BG$183,12*($B309-$B$302)+1):INDEX(BG$4:BG$183,12*($B309-$B$302)+12))</f>
        <v>16145330878</v>
      </c>
      <c r="BH309" s="43">
        <f>SUM(INDEX(BH$4:BH$183,12*($B309-$B$302)+1):INDEX(BH$4:BH$183,12*($B309-$B$302)+12))</f>
        <v>63838694</v>
      </c>
      <c r="BI309" s="43">
        <f>SUM(INDEX(BI$4:BI$183,12*($B309-$B$302)+1):INDEX(BI$4:BI$183,12*($B309-$B$302)+12))</f>
        <v>1332667</v>
      </c>
      <c r="BJ309" s="43">
        <f>SUM(INDEX(BJ$4:BJ$183,12*($B309-$B$302)+1):INDEX(BJ$4:BJ$183,12*($B309-$B$302)+12))</f>
        <v>758603</v>
      </c>
      <c r="BK309" s="43">
        <f>SUM(INDEX(BK$4:BK$183,12*($B309-$B$302)+1):INDEX(BK$4:BK$183,12*($B309-$B$302)+12))</f>
        <v>1264609236</v>
      </c>
      <c r="BL309" s="43">
        <f>SUM(INDEX(BL$4:BL$183,12*($B309-$B$302)+1):INDEX(BL$4:BL$183,12*($B309-$B$302)+12))</f>
        <v>81491086</v>
      </c>
      <c r="BM309" s="43">
        <f>SUM(INDEX(BM$4:BM$183,12*($B309-$B$302)+1):INDEX(BM$4:BM$183,12*($B309-$B$302)+12))</f>
        <v>1722943</v>
      </c>
      <c r="BN309" s="43">
        <f>SUM(INDEX(BN$4:BN$183,12*($B309-$B$302)+1):INDEX(BN$4:BN$183,12*($B309-$B$302)+12))</f>
        <v>115741659</v>
      </c>
      <c r="BO309" s="43">
        <f>SUM(INDEX(BO$4:BO$183,12*($B309-$B$302)+1):INDEX(BO$4:BO$183,12*($B309-$B$302)+12))</f>
        <v>35830270</v>
      </c>
      <c r="BP309" s="43">
        <f>SUM(INDEX(BP$4:BP$183,12*($B309-$B$302)+1):INDEX(BP$4:BP$183,12*($B309-$B$302)+12))</f>
        <v>0</v>
      </c>
      <c r="BQ309" s="43">
        <f>SUM(INDEX(BQ$4:BQ$183,12*($B309-$B$302)+1):INDEX(BQ$4:BQ$183,12*($B309-$B$302)+12))</f>
        <v>0</v>
      </c>
      <c r="BR309" s="43">
        <f>SUM(INDEX(BR$4:BR$183,12*($B309-$B$302)+1):INDEX(BR$4:BR$183,12*($B309-$B$302)+12))</f>
        <v>4197627238</v>
      </c>
      <c r="BS309" s="43">
        <f>SUM(INDEX(BS$4:BS$183,12*($B309-$B$302)+1):INDEX(BS$4:BS$183,12*($B309-$B$302)+12))</f>
        <v>1383380551</v>
      </c>
      <c r="BT309" s="43">
        <f>SUM(INDEX(BT$4:BT$183,12*($B309-$B$302)+1):INDEX(BT$4:BT$183,12*($B309-$B$302)+12))</f>
        <v>3366828928</v>
      </c>
      <c r="BU309" s="43">
        <f>SUM(INDEX(BU$4:BU$183,12*($B309-$B$302)+1):INDEX(BU$4:BU$183,12*($B309-$B$302)+12))</f>
        <v>177656138</v>
      </c>
      <c r="BV309" s="43">
        <f>SUM(INDEX(BV$4:BV$183,12*($B309-$B$302)+1):INDEX(BV$4:BV$183,12*($B309-$B$302)+12))</f>
        <v>4458978</v>
      </c>
      <c r="BW309" s="43">
        <f>SUM(INDEX(BW$4:BW$183,12*($B309-$B$302)+1):INDEX(BW$4:BW$183,12*($B309-$B$302)+12))</f>
        <v>6223254</v>
      </c>
      <c r="BX309" s="43">
        <f>SUM(INDEX(BX$4:BX$183,12*($B309-$B$302)+1):INDEX(BX$4:BX$183,12*($B309-$B$302)+12))</f>
        <v>9925735</v>
      </c>
      <c r="BY309" s="43">
        <f>SUM(INDEX(BY$4:BY$183,12*($B309-$B$302)+1):INDEX(BY$4:BY$183,12*($B309-$B$302)+12))</f>
        <v>3160657218</v>
      </c>
      <c r="BZ309" s="43">
        <f>SUM(INDEX(BZ$4:BZ$183,12*($B309-$B$302)+1):INDEX(BZ$4:BZ$183,12*($B309-$B$302)+12))</f>
        <v>0</v>
      </c>
      <c r="CA309" s="43">
        <f>SUM(INDEX(CA$4:CA$183,12*($B309-$B$302)+1):INDEX(CA$4:CA$183,12*($B309-$B$302)+12))</f>
        <v>0</v>
      </c>
      <c r="CB309" s="43">
        <f>SUM(INDEX(CB$4:CB$183,12*($B309-$B$302)+1):INDEX(CB$4:CB$183,12*($B309-$B$302)+12))</f>
        <v>0</v>
      </c>
      <c r="CC309" s="43">
        <f>SUM(INDEX(CC$4:CC$183,12*($B309-$B$302)+1):INDEX(CC$4:CC$183,12*($B309-$B$302)+12))</f>
        <v>61016665560</v>
      </c>
      <c r="CD309" s="43">
        <f>SUM(INDEX(CD$4:CD$183,12*($B309-$B$302)+1):INDEX(CD$4:CD$183,12*($B309-$B$302)+12))</f>
        <v>0</v>
      </c>
      <c r="CE309" s="43">
        <f>SUM(INDEX(CE$4:CE$183,12*($B309-$B$302)+1):INDEX(CE$4:CE$183,12*($B309-$B$302)+12))</f>
        <v>59581871652</v>
      </c>
      <c r="CF309" s="43">
        <f>SUM(INDEX(CF$4:CF$183,12*($B309-$B$302)+1):INDEX(CF$4:CF$183,12*($B309-$B$302)+12))</f>
        <v>1657951751</v>
      </c>
      <c r="CG309" s="43">
        <f>SUM(INDEX(CG$4:CG$183,12*($B309-$B$302)+1):INDEX(CG$4:CG$183,12*($B309-$B$302)+12))</f>
        <v>30580553172</v>
      </c>
      <c r="CH309" s="43">
        <f>SUM(INDEX(CH$4:CH$183,12*($B309-$B$302)+1):INDEX(CH$4:CH$183,12*($B309-$B$302)+12))</f>
        <v>2023456920</v>
      </c>
      <c r="CI309" s="43">
        <f>SUM(INDEX(CI$4:CI$183,12*($B309-$B$302)+1):INDEX(CI$4:CI$183,12*($B309-$B$302)+12))</f>
        <v>217019009</v>
      </c>
      <c r="CJ309" s="43">
        <f>SUM(INDEX(CJ$4:CJ$183,12*($B309-$B$302)+1):INDEX(CJ$4:CJ$183,12*($B309-$B$302)+12))</f>
        <v>13545932</v>
      </c>
      <c r="CK309" s="43">
        <f>SUM(INDEX(CK$4:CK$183,12*($B309-$B$302)+1):INDEX(CK$4:CK$183,12*($B309-$B$302)+12))</f>
        <v>79241524</v>
      </c>
      <c r="CL309" s="43">
        <f>SUM(INDEX(CL$4:CL$183,12*($B309-$B$302)+1):INDEX(CL$4:CL$183,12*($B309-$B$302)+12))</f>
        <v>40608173</v>
      </c>
      <c r="CM309" s="43">
        <f>SUM(INDEX(CM$4:CM$183,12*($B309-$B$302)+1):INDEX(CM$4:CM$183,12*($B309-$B$302)+12))</f>
        <v>8273992</v>
      </c>
      <c r="CN309" s="43">
        <f>SUM(INDEX(CN$4:CN$183,12*($B309-$B$302)+1):INDEX(CN$4:CN$183,12*($B309-$B$302)+12))</f>
        <v>8855083</v>
      </c>
      <c r="CO309" s="43">
        <f>SUM(INDEX(CO$4:CO$183,12*($B309-$B$302)+1):INDEX(CO$4:CO$183,12*($B309-$B$302)+12))</f>
        <v>2083166</v>
      </c>
      <c r="CP309" s="43">
        <f>SUM(INDEX(CP$4:CP$183,12*($B309-$B$302)+1):INDEX(CP$4:CP$183,12*($B309-$B$302)+12))</f>
        <v>64411139</v>
      </c>
      <c r="CQ309" s="43">
        <f>SUM(INDEX(CQ$4:CQ$183,12*($B309-$B$302)+1):INDEX(CQ$4:CQ$183,12*($B309-$B$302)+12))</f>
        <v>0</v>
      </c>
      <c r="CR309" s="43">
        <f>SUM(INDEX(CR$4:CR$183,12*($B309-$B$302)+1):INDEX(CR$4:CR$183,12*($B309-$B$302)+12))</f>
        <v>0</v>
      </c>
      <c r="CS309" s="43">
        <f>SUM(INDEX(CS$4:CS$183,12*($B309-$B$302)+1):INDEX(CS$4:CS$183,12*($B309-$B$302)+12))</f>
        <v>22615925097</v>
      </c>
      <c r="CT309" s="43">
        <f>SUM(INDEX(CT$4:CT$183,12*($B309-$B$302)+1):INDEX(CT$4:CT$183,12*($B309-$B$302)+12))</f>
        <v>7261732421</v>
      </c>
      <c r="CU309" s="43">
        <f>SUM(INDEX(CU$4:CU$183,12*($B309-$B$302)+1):INDEX(CU$4:CU$183,12*($B309-$B$302)+12))</f>
        <v>0</v>
      </c>
      <c r="CV309" s="43">
        <f>SUM(INDEX(CV$4:CV$183,12*($B309-$B$302)+1):INDEX(CV$4:CV$183,12*($B309-$B$302)+12))</f>
        <v>525253028</v>
      </c>
      <c r="CW309" s="43">
        <f>SUM(INDEX(CW$4:CW$183,12*($B309-$B$302)+1):INDEX(CW$4:CW$183,12*($B309-$B$302)+12))</f>
        <v>222876405</v>
      </c>
      <c r="CX309" s="43">
        <f>SUM(INDEX(CX$4:CX$183,12*($B309-$B$302)+1):INDEX(CX$4:CX$183,12*($B309-$B$302)+12))</f>
        <v>40742810</v>
      </c>
      <c r="CY309" s="43">
        <f>SUM(INDEX(CY$4:CY$183,12*($B309-$B$302)+1):INDEX(CY$4:CY$183,12*($B309-$B$302)+12))</f>
        <v>0</v>
      </c>
      <c r="CZ309" s="43">
        <f>SUM(INDEX(CZ$4:CZ$183,12*($B309-$B$302)+1):INDEX(CZ$4:CZ$183,12*($B309-$B$302)+12))</f>
        <v>14089358667</v>
      </c>
      <c r="DA309" s="43">
        <f>SUM(INDEX(DA$4:DA$183,12*($B309-$B$302)+1):INDEX(DA$4:DA$183,12*($B309-$B$302)+12))</f>
        <v>12330433082</v>
      </c>
      <c r="DB309" s="43">
        <f>SUM(INDEX(DB$4:DB$183,12*($B309-$B$302)+1):INDEX(DB$4:DB$183,12*($B309-$B$302)+12))</f>
        <v>1498678573</v>
      </c>
      <c r="DC309" s="43">
        <f>SUM(INDEX(DC$4:DC$183,12*($B309-$B$302)+1):INDEX(DC$4:DC$183,12*($B309-$B$302)+12))</f>
        <v>0</v>
      </c>
      <c r="DD309" s="43">
        <f>SUM(INDEX(DD$4:DD$183,12*($B309-$B$302)+1):INDEX(DD$4:DD$183,12*($B309-$B$302)+12))</f>
        <v>260247012</v>
      </c>
      <c r="DE309" s="43">
        <f>SUM(INDEX(DE$4:DE$183,12*($B309-$B$302)+1):INDEX(DE$4:DE$183,12*($B309-$B$302)+12))</f>
        <v>0</v>
      </c>
      <c r="DF309" s="43">
        <f>SUM(INDEX(DF$4:DF$183,12*($B309-$B$302)+1):INDEX(DF$4:DF$183,12*($B309-$B$302)+12))</f>
        <v>338371491</v>
      </c>
      <c r="DG309" s="43">
        <f>SUM(INDEX(DG$4:DG$183,12*($B309-$B$302)+1):INDEX(DG$4:DG$183,12*($B309-$B$302)+12))</f>
        <v>137590275</v>
      </c>
      <c r="DH309" s="43">
        <f>SUM(INDEX(DH$4:DH$183,12*($B309-$B$302)+1):INDEX(DH$4:DH$183,12*($B309-$B$302)+12))</f>
        <v>190804583</v>
      </c>
      <c r="DI309" s="43">
        <f>SUM(INDEX(DI$4:DI$183,12*($B309-$B$302)+1):INDEX(DI$4:DI$183,12*($B309-$B$302)+12))</f>
        <v>43279309</v>
      </c>
      <c r="DJ309" s="43">
        <f>SUM(INDEX(DJ$4:DJ$183,12*($B309-$B$302)+1):INDEX(DJ$4:DJ$183,12*($B309-$B$302)+12))</f>
        <v>0</v>
      </c>
      <c r="DK309" s="43">
        <f>SUM(INDEX(DK$4:DK$183,12*($B309-$B$302)+1):INDEX(DK$4:DK$183,12*($B309-$B$302)+12))</f>
        <v>43279309</v>
      </c>
      <c r="DL309" s="43">
        <f>SUM(INDEX(DL$4:DL$183,12*($B309-$B$302)+1):INDEX(DL$4:DL$183,12*($B309-$B$302)+12))</f>
        <v>0</v>
      </c>
      <c r="DM309" s="43">
        <f>SUM(INDEX(DM$4:DM$183,12*($B309-$B$302)+1):INDEX(DM$4:DM$183,12*($B309-$B$302)+12))</f>
        <v>7761128886</v>
      </c>
      <c r="DN309" s="43">
        <f>SUM(INDEX(DN$4:DN$183,12*($B309-$B$302)+1):INDEX(DN$4:DN$183,12*($B309-$B$302)+12))</f>
        <v>387374222</v>
      </c>
      <c r="DO309" s="43">
        <f>SUM(INDEX(DO$4:DO$183,12*($B309-$B$302)+1):INDEX(DO$4:DO$183,12*($B309-$B$302)+12))</f>
        <v>113887746</v>
      </c>
      <c r="DP309" s="43">
        <f>SUM(INDEX(DP$4:DP$183,12*($B309-$B$302)+1):INDEX(DP$4:DP$183,12*($B309-$B$302)+12))</f>
        <v>31658410</v>
      </c>
      <c r="DQ309" s="43">
        <f>SUM(INDEX(DQ$4:DQ$183,12*($B309-$B$302)+1):INDEX(DQ$4:DQ$183,12*($B309-$B$302)+12))</f>
        <v>82229336</v>
      </c>
      <c r="DR309" s="43">
        <f>SUM(INDEX(DR$4:DR$183,12*($B309-$B$302)+1):INDEX(DR$4:DR$183,12*($B309-$B$302)+12))</f>
        <v>6703053613</v>
      </c>
      <c r="DS309" s="43">
        <f>SUM(INDEX(DS$4:DS$183,12*($B309-$B$302)+1):INDEX(DS$4:DS$183,12*($B309-$B$302)+12))</f>
        <v>198583549</v>
      </c>
      <c r="DT309" s="43">
        <f>SUM(INDEX(DT$4:DT$183,12*($B309-$B$302)+1):INDEX(DT$4:DT$183,12*($B309-$B$302)+12))</f>
        <v>182974103</v>
      </c>
      <c r="DU309" s="43">
        <f>SUM(INDEX(DU$4:DU$183,12*($B309-$B$302)+1):INDEX(DU$4:DU$183,12*($B309-$B$302)+12))</f>
        <v>14874890</v>
      </c>
      <c r="DV309" s="43">
        <f>SUM(INDEX(DV$4:DV$183,12*($B309-$B$302)+1):INDEX(DV$4:DV$183,12*($B309-$B$302)+12))</f>
        <v>734556</v>
      </c>
      <c r="DW309" s="43">
        <f>SUM(INDEX(DW$4:DW$183,12*($B309-$B$302)+1):INDEX(DW$4:DW$183,12*($B309-$B$302)+12))</f>
        <v>100818400</v>
      </c>
      <c r="DX309" s="43">
        <f>SUM(INDEX(DX$4:DX$183,12*($B309-$B$302)+1):INDEX(DX$4:DX$183,12*($B309-$B$302)+12))</f>
        <v>20094200</v>
      </c>
      <c r="DY309" s="43">
        <f>SUM(INDEX(DY$4:DY$183,12*($B309-$B$302)+1):INDEX(DY$4:DY$183,12*($B309-$B$302)+12))</f>
        <v>4571600</v>
      </c>
      <c r="DZ309" s="43">
        <f>SUM(INDEX(DZ$4:DZ$183,12*($B309-$B$302)+1):INDEX(DZ$4:DZ$183,12*($B309-$B$302)+12))</f>
        <v>0</v>
      </c>
      <c r="EA309" s="43">
        <f>SUM(INDEX(EA$4:EA$183,12*($B309-$B$302)+1):INDEX(EA$4:EA$183,12*($B309-$B$302)+12))</f>
        <v>76152600</v>
      </c>
      <c r="EB309" s="43">
        <f>SUM(INDEX(EB$4:EB$183,12*($B309-$B$302)+1):INDEX(EB$4:EB$183,12*($B309-$B$302)+12))</f>
        <v>0</v>
      </c>
      <c r="EC309" s="43">
        <f>SUM(INDEX(EC$4:EC$183,12*($B309-$B$302)+1):INDEX(EC$4:EC$183,12*($B309-$B$302)+12))</f>
        <v>849372516</v>
      </c>
      <c r="ED309" s="43">
        <f>SUM(INDEX(ED$4:ED$183,12*($B309-$B$302)+1):INDEX(ED$4:ED$183,12*($B309-$B$302)+12))</f>
        <v>411341</v>
      </c>
      <c r="EE309" s="43">
        <f>SUM(INDEX(EE$4:EE$183,12*($B309-$B$302)+1):INDEX(EE$4:EE$183,12*($B309-$B$302)+12))</f>
        <v>848809000</v>
      </c>
      <c r="EF309" s="43">
        <f>SUM(INDEX(EF$4:EF$183,12*($B309-$B$302)+1):INDEX(EF$4:EF$183,12*($B309-$B$302)+12))</f>
        <v>152175</v>
      </c>
      <c r="EG309" s="43">
        <f>SUM(INDEX(EG$4:EG$183,12*($B309-$B$302)+1):INDEX(EG$4:EG$183,12*($B309-$B$302)+12))</f>
        <v>330682330</v>
      </c>
      <c r="EH309" s="43">
        <f>SUM(INDEX(EH$4:EH$183,12*($B309-$B$302)+1):INDEX(EH$4:EH$183,12*($B309-$B$302)+12))</f>
        <v>326986936</v>
      </c>
      <c r="EI309" s="43">
        <f>SUM(INDEX(EI$4:EI$183,12*($B309-$B$302)+1):INDEX(EI$4:EI$183,12*($B309-$B$302)+12))</f>
        <v>3583412</v>
      </c>
      <c r="EJ309" s="43">
        <f>SUM(INDEX(EJ$4:EJ$183,12*($B309-$B$302)+1):INDEX(EJ$4:EJ$183,12*($B309-$B$302)+12))</f>
        <v>111982</v>
      </c>
      <c r="EK309" s="43">
        <f>SUM(INDEX(EK$4:EK$183,12*($B309-$B$302)+1):INDEX(EK$4:EK$183,12*($B309-$B$302)+12))</f>
        <v>552392500</v>
      </c>
      <c r="EL309" s="43">
        <f>SUM(INDEX(EL$4:EL$183,12*($B309-$B$302)+1):INDEX(EL$4:EL$183,12*($B309-$B$302)+12))</f>
        <v>98942</v>
      </c>
      <c r="EM309" s="43">
        <f>SUM(INDEX(EM$4:EM$183,12*($B309-$B$302)+1):INDEX(EM$4:EM$183,12*($B309-$B$302)+12))</f>
        <v>8006686</v>
      </c>
      <c r="EN309" s="43">
        <f>SUM(INDEX(EN$4:EN$183,12*($B309-$B$302)+1):INDEX(EN$4:EN$183,12*($B309-$B$302)+12))</f>
        <v>317355854</v>
      </c>
      <c r="EO309" s="43">
        <f>SUM(INDEX(EO$4:EO$183,12*($B309-$B$302)+1):INDEX(EO$4:EO$183,12*($B309-$B$302)+12))</f>
        <v>19734349</v>
      </c>
      <c r="EP309" s="43">
        <f>SUM(INDEX(EP$4:EP$183,12*($B309-$B$302)+1):INDEX(EP$4:EP$183,12*($B309-$B$302)+12))</f>
        <v>2000959</v>
      </c>
      <c r="EQ309" s="43">
        <f>SUM(INDEX(EQ$4:EQ$183,12*($B309-$B$302)+1):INDEX(EQ$4:EQ$183,12*($B309-$B$302)+12))</f>
        <v>242628</v>
      </c>
      <c r="ER309" s="43">
        <f>SUM(INDEX(ER$4:ER$183,12*($B309-$B$302)+1):INDEX(ER$4:ER$183,12*($B309-$B$302)+12))</f>
        <v>877190</v>
      </c>
      <c r="ES309" s="43">
        <f>SUM(INDEX(ES$4:ES$183,12*($B309-$B$302)+1):INDEX(ES$4:ES$183,12*($B309-$B$302)+12))</f>
        <v>10864193</v>
      </c>
      <c r="ET309" s="43">
        <f>SUM(INDEX(ET$4:ET$183,12*($B309-$B$302)+1):INDEX(ET$4:ET$183,12*($B309-$B$302)+12))</f>
        <v>5749379</v>
      </c>
      <c r="EU309" s="43">
        <f>SUM(INDEX(EU$4:EU$183,12*($B309-$B$302)+1):INDEX(EU$4:EU$183,12*($B309-$B$302)+12))</f>
        <v>48416344</v>
      </c>
      <c r="EV309" s="43">
        <f>SUM(INDEX(EV$4:EV$183,12*($B309-$B$302)+1):INDEX(EV$4:EV$183,12*($B309-$B$302)+12))</f>
        <v>16326324</v>
      </c>
      <c r="EW309" s="43">
        <f>SUM(INDEX(EW$4:EW$183,12*($B309-$B$302)+1):INDEX(EW$4:EW$183,12*($B309-$B$302)+12))</f>
        <v>447067872</v>
      </c>
      <c r="EX309" s="43">
        <f>SUM(INDEX(EX$4:EX$183,12*($B309-$B$302)+1):INDEX(EX$4:EX$183,12*($B309-$B$302)+12))</f>
        <v>0</v>
      </c>
      <c r="EY309" s="43">
        <f>SUM(INDEX(EY$4:EY$183,12*($B309-$B$302)+1):INDEX(EY$4:EY$183,12*($B309-$B$302)+12))</f>
        <v>9686407</v>
      </c>
      <c r="EZ309" s="43">
        <f>SUM(INDEX(EZ$4:EZ$183,12*($B309-$B$302)+1):INDEX(EZ$4:EZ$183,12*($B309-$B$302)+12))</f>
        <v>359666234</v>
      </c>
      <c r="FA309" s="43">
        <f>SUM(INDEX(FA$4:FA$183,12*($B309-$B$302)+1):INDEX(FA$4:FA$183,12*($B309-$B$302)+12))</f>
        <v>77715231</v>
      </c>
      <c r="FB309" s="43">
        <f>SUM(INDEX(FB$4:FB$183,12*($B309-$B$302)+1):INDEX(FB$4:FB$183,12*($B309-$B$302)+12))</f>
        <v>0</v>
      </c>
      <c r="FC309" s="43">
        <f>SUM(INDEX(FC$4:FC$183,12*($B309-$B$302)+1):INDEX(FC$4:FC$183,12*($B309-$B$302)+12))</f>
        <v>1941509</v>
      </c>
      <c r="FD309" s="43">
        <f>SUM(INDEX(FD$4:FD$183,12*($B309-$B$302)+1):INDEX(FD$4:FD$183,12*($B309-$B$302)+12))</f>
        <v>0</v>
      </c>
      <c r="FE309" s="43">
        <f>SUM(INDEX(FE$4:FE$183,12*($B309-$B$302)+1):INDEX(FE$4:FE$183,12*($B309-$B$302)+12))</f>
        <v>0</v>
      </c>
      <c r="FF309" s="43">
        <f>SUM(INDEX(FF$4:FF$183,12*($B309-$B$302)+1):INDEX(FF$4:FF$183,12*($B309-$B$302)+12))</f>
        <v>3812256438</v>
      </c>
      <c r="FG309" s="43">
        <f>SUM(INDEX(FG$4:FG$183,12*($B309-$B$302)+1):INDEX(FG$4:FG$183,12*($B309-$B$302)+12))</f>
        <v>556813305</v>
      </c>
      <c r="FH309" s="43">
        <f>SUM(INDEX(FH$4:FH$183,12*($B309-$B$302)+1):INDEX(FH$4:FH$183,12*($B309-$B$302)+12))</f>
        <v>12282625</v>
      </c>
      <c r="FI309" s="43">
        <f>SUM(INDEX(FI$4:FI$183,12*($B309-$B$302)+1):INDEX(FI$4:FI$183,12*($B309-$B$302)+12))</f>
        <v>410735101</v>
      </c>
      <c r="FJ309" s="43">
        <f>SUM(INDEX(FJ$4:FJ$183,12*($B309-$B$302)+1):INDEX(FJ$4:FJ$183,12*($B309-$B$302)+12))</f>
        <v>112758426</v>
      </c>
      <c r="FK309" s="43">
        <f>SUM(INDEX(FK$4:FK$183,12*($B309-$B$302)+1):INDEX(FK$4:FK$183,12*($B309-$B$302)+12))</f>
        <v>28144647</v>
      </c>
      <c r="FL309" s="43">
        <f>SUM(INDEX(FL$4:FL$183,12*($B309-$B$302)+1):INDEX(FL$4:FL$183,12*($B309-$B$302)+12))</f>
        <v>0</v>
      </c>
      <c r="FM309" s="43">
        <f>SUM(INDEX(FM$4:FM$183,12*($B309-$B$302)+1):INDEX(FM$4:FM$183,12*($B309-$B$302)+12))</f>
        <v>0</v>
      </c>
      <c r="FN309" s="43">
        <f>SUM(INDEX(FN$4:FN$183,12*($B309-$B$302)+1):INDEX(FN$4:FN$183,12*($B309-$B$302)+12))</f>
        <v>0</v>
      </c>
      <c r="FO309" s="43">
        <f>SUM(INDEX(FO$4:FO$183,12*($B309-$B$302)+1):INDEX(FO$4:FO$183,12*($B309-$B$302)+12))</f>
        <v>84613779</v>
      </c>
      <c r="FP309" s="43">
        <f>SUM(INDEX(FP$4:FP$183,12*($B309-$B$302)+1):INDEX(FP$4:FP$183,12*($B309-$B$302)+12))</f>
        <v>21037153</v>
      </c>
      <c r="FQ309" s="43">
        <f>SUM(INDEX(FQ$4:FQ$183,12*($B309-$B$302)+1):INDEX(FQ$4:FQ$183,12*($B309-$B$302)+12))</f>
        <v>0</v>
      </c>
      <c r="FR309" s="43">
        <f>SUM(INDEX(FR$4:FR$183,12*($B309-$B$302)+1):INDEX(FR$4:FR$183,12*($B309-$B$302)+12))</f>
        <v>2454578782</v>
      </c>
      <c r="FS309" s="43">
        <f>SUM(INDEX(FS$4:FS$183,12*($B309-$B$302)+1):INDEX(FS$4:FS$183,12*($B309-$B$302)+12))</f>
        <v>901698977</v>
      </c>
      <c r="FT309" s="43">
        <f>SUM(INDEX(FT$4:FT$183,12*($B309-$B$302)+1):INDEX(FT$4:FT$183,12*($B309-$B$302)+12))</f>
        <v>2487327</v>
      </c>
      <c r="FU309" s="43">
        <f>SUM(INDEX(FU$4:FU$183,12*($B309-$B$302)+1):INDEX(FU$4:FU$183,12*($B309-$B$302)+12))</f>
        <v>339926753</v>
      </c>
      <c r="FV309" s="43">
        <f>SUM(INDEX(FV$4:FV$183,12*($B309-$B$302)+1):INDEX(FV$4:FV$183,12*($B309-$B$302)+12))</f>
        <v>404144375</v>
      </c>
      <c r="FW309" s="43">
        <f>SUM(INDEX(FW$4:FW$183,12*($B309-$B$302)+1):INDEX(FW$4:FW$183,12*($B309-$B$302)+12))</f>
        <v>258458355</v>
      </c>
      <c r="FX309" s="43">
        <f>SUM(INDEX(FX$4:FX$183,12*($B309-$B$302)+1):INDEX(FX$4:FX$183,12*($B309-$B$302)+12))</f>
        <v>145686020</v>
      </c>
      <c r="FY309" s="43">
        <f>SUM(INDEX(FY$4:FY$183,12*($B309-$B$302)+1):INDEX(FY$4:FY$183,12*($B309-$B$302)+12))</f>
        <v>83200</v>
      </c>
      <c r="FZ309" s="43">
        <f>SUM(INDEX(FZ$4:FZ$183,12*($B309-$B$302)+1):INDEX(FZ$4:FZ$183,12*($B309-$B$302)+12))</f>
        <v>2388939</v>
      </c>
      <c r="GA309" s="43">
        <f>SUM(INDEX(GA$4:GA$183,12*($B309-$B$302)+1):INDEX(GA$4:GA$183,12*($B309-$B$302)+12))</f>
        <v>74274883</v>
      </c>
      <c r="GB309" s="43">
        <f>SUM(INDEX(GB$4:GB$183,12*($B309-$B$302)+1):INDEX(GB$4:GB$183,12*($B309-$B$302)+12))</f>
        <v>78393500</v>
      </c>
      <c r="GC309" s="43">
        <f>SUM(INDEX(GC$4:GC$183,12*($B309-$B$302)+1):INDEX(GC$4:GC$183,12*($B309-$B$302)+12))</f>
        <v>56172611</v>
      </c>
      <c r="GD309" s="43">
        <f>SUM(INDEX(GD$4:GD$183,12*($B309-$B$302)+1):INDEX(GD$4:GD$183,12*($B309-$B$302)+12))</f>
        <v>0</v>
      </c>
      <c r="GE309" s="43">
        <f>SUM(INDEX(GE$4:GE$183,12*($B309-$B$302)+1):INDEX(GE$4:GE$183,12*($B309-$B$302)+12))</f>
        <v>56172611</v>
      </c>
      <c r="GF309" s="43">
        <f>SUM(INDEX(GF$4:GF$183,12*($B309-$B$302)+1):INDEX(GF$4:GF$183,12*($B309-$B$302)+12))</f>
        <v>0</v>
      </c>
      <c r="GG309" s="43">
        <f>SUM(INDEX(GG$4:GG$183,12*($B309-$B$302)+1):INDEX(GG$4:GG$183,12*($B309-$B$302)+12))</f>
        <v>2092218</v>
      </c>
      <c r="GH309" s="43">
        <f>SUM(INDEX(GH$4:GH$183,12*($B309-$B$302)+1):INDEX(GH$4:GH$183,12*($B309-$B$302)+12))</f>
        <v>93391770</v>
      </c>
      <c r="GI309" s="43">
        <f>SUM(INDEX(GI$4:GI$183,12*($B309-$B$302)+1):INDEX(GI$4:GI$183,12*($B309-$B$302)+12))</f>
        <v>691723725</v>
      </c>
      <c r="GJ309" s="43">
        <f>SUM(INDEX(GJ$4:GJ$183,12*($B309-$B$302)+1):INDEX(GJ$4:GJ$183,12*($B309-$B$302)+12))</f>
        <v>691723725</v>
      </c>
      <c r="GK309" s="43">
        <f>SUM(INDEX(GK$4:GK$183,12*($B309-$B$302)+1):INDEX(GK$4:GK$183,12*($B309-$B$302)+12))</f>
        <v>0</v>
      </c>
      <c r="GL309" s="43">
        <f>SUM(INDEX(GL$4:GL$183,12*($B309-$B$302)+1):INDEX(GL$4:GL$183,12*($B309-$B$302)+12))</f>
        <v>709499481</v>
      </c>
      <c r="GM309" s="43">
        <f>SUM(INDEX(GM$4:GM$183,12*($B309-$B$302)+1):INDEX(GM$4:GM$183,12*($B309-$B$302)+12))</f>
        <v>80026751</v>
      </c>
      <c r="GN309" s="43">
        <f>SUM(INDEX(GN$4:GN$183,12*($B309-$B$302)+1):INDEX(GN$4:GN$183,12*($B309-$B$302)+12))</f>
        <v>28883000</v>
      </c>
      <c r="GO309" s="43">
        <f>SUM(INDEX(GO$4:GO$183,12*($B309-$B$302)+1):INDEX(GO$4:GO$183,12*($B309-$B$302)+12))</f>
        <v>2133000</v>
      </c>
      <c r="GP309" s="43">
        <f>SUM(INDEX(GP$4:GP$183,12*($B309-$B$302)+1):INDEX(GP$4:GP$183,12*($B309-$B$302)+12))</f>
        <v>249291470</v>
      </c>
      <c r="GQ309" s="43">
        <f>SUM(INDEX(GQ$4:GQ$183,12*($B309-$B$302)+1):INDEX(GQ$4:GQ$183,12*($B309-$B$302)+12))</f>
        <v>211862310</v>
      </c>
      <c r="GR309" s="43">
        <f>SUM(INDEX(GR$4:GR$183,12*($B309-$B$302)+1):INDEX(GR$4:GR$183,12*($B309-$B$302)+12))</f>
        <v>405900</v>
      </c>
      <c r="GS309" s="43">
        <f>SUM(INDEX(GS$4:GS$183,12*($B309-$B$302)+1):INDEX(GS$4:GS$183,12*($B309-$B$302)+12))</f>
        <v>0</v>
      </c>
      <c r="GT309" s="43">
        <f>SUM(INDEX(GT$4:GT$183,12*($B309-$B$302)+1):INDEX(GT$4:GT$183,12*($B309-$B$302)+12))</f>
        <v>136897050</v>
      </c>
      <c r="GU309" s="43">
        <f>SUM(INDEX(GU$4:GU$183,12*($B309-$B$302)+1):INDEX(GU$4:GU$183,12*($B309-$B$302)+12))</f>
        <v>99631786837</v>
      </c>
      <c r="GV309" s="43">
        <f>SUM(INDEX(GV$4:GV$183,12*($B309-$B$302)+1):INDEX(GV$4:GV$183,12*($B309-$B$302)+12))</f>
        <v>0</v>
      </c>
      <c r="GW309" s="43">
        <f>SUM(INDEX(GW$4:GW$183,12*($B309-$B$302)+1):INDEX(GW$4:GW$183,12*($B309-$B$302)+12))</f>
        <v>1234332</v>
      </c>
      <c r="GX309" s="43">
        <f>SUM(INDEX(GX$4:GX$183,12*($B309-$B$302)+1):INDEX(GX$4:GX$183,12*($B309-$B$302)+12))</f>
        <v>0</v>
      </c>
      <c r="GY309" s="43">
        <f>SUM(INDEX(GY$4:GY$183,12*($B309-$B$302)+1):INDEX(GY$4:GY$183,12*($B309-$B$302)+12))</f>
        <v>0</v>
      </c>
      <c r="GZ309" s="43">
        <f>SUM(INDEX(GZ$4:GZ$183,12*($B309-$B$302)+1):INDEX(GZ$4:GZ$183,12*($B309-$B$302)+12))</f>
        <v>24692006896</v>
      </c>
      <c r="HA309" s="43">
        <f>SUM(INDEX(HA$4:HA$183,12*($B309-$B$302)+1):INDEX(HA$4:HA$183,12*($B309-$B$302)+12))</f>
        <v>7739763</v>
      </c>
      <c r="HB309" s="43">
        <f>SUM(INDEX(HB$4:HB$183,12*($B309-$B$302)+1):INDEX(HB$4:HB$183,12*($B309-$B$302)+12))</f>
        <v>56547063822</v>
      </c>
      <c r="HC309" s="43">
        <f>SUM(INDEX(HC$4:HC$183,12*($B309-$B$302)+1):INDEX(HC$4:HC$183,12*($B309-$B$302)+12))</f>
        <v>0</v>
      </c>
      <c r="HD309" s="43">
        <f>SUM(INDEX(HD$4:HD$183,12*($B309-$B$302)+1):INDEX(HD$4:HD$183,12*($B309-$B$302)+12))</f>
        <v>18367272014</v>
      </c>
      <c r="HE309" s="43">
        <f>SUM(INDEX(HE$4:HE$183,12*($B309-$B$302)+1):INDEX(HE$4:HE$183,12*($B309-$B$302)+12))</f>
        <v>16470010</v>
      </c>
      <c r="HF309" s="43">
        <f>SUM(INDEX(HF$4:HF$183,12*($B309-$B$302)+1):INDEX(HF$4:HF$183,12*($B309-$B$302)+12))</f>
        <v>0</v>
      </c>
      <c r="HG309" s="43">
        <f>SUM(INDEX(HG$4:HG$183,12*($B309-$B$302)+1):INDEX(HG$4:HG$183,12*($B309-$B$302)+12))</f>
        <v>0</v>
      </c>
      <c r="HH309" s="43">
        <f>SUM(INDEX(HH$4:HH$183,12*($B309-$B$302)+1):INDEX(HH$4:HH$183,12*($B309-$B$302)+12))</f>
        <v>19586021797</v>
      </c>
      <c r="HI309" s="43">
        <f>SUM(INDEX(HI$4:HI$183,12*($B309-$B$302)+1):INDEX(HI$4:HI$183,12*($B309-$B$302)+12))</f>
        <v>5105985099</v>
      </c>
      <c r="HJ309" s="43">
        <f>SUM(INDEX(HJ$4:HJ$183,12*($B309-$B$302)+1):INDEX(HJ$4:HJ$183,12*($B309-$B$302)+12))</f>
        <v>19586021797</v>
      </c>
      <c r="HK309" s="43">
        <f>SUM(INDEX(HK$4:HK$183,12*($B309-$B$302)+1):INDEX(HK$4:HK$183,12*($B309-$B$302)+12))</f>
        <v>5105985099</v>
      </c>
      <c r="HL309" s="43">
        <f>SUM(INDEX(HL$4:HL$183,12*($B309-$B$302)+1):INDEX(HL$4:HL$183,12*($B309-$B$302)+12))</f>
        <v>0</v>
      </c>
      <c r="HM309" s="43">
        <f>SUM(INDEX(HM$4:HM$183,12*($B309-$B$302)+1):INDEX(HM$4:HM$183,12*($B309-$B$302)+12))</f>
        <v>0</v>
      </c>
      <c r="HN309" s="43">
        <f>SUM(INDEX(HN$4:HN$183,12*($B309-$B$302)+1):INDEX(HN$4:HN$183,12*($B309-$B$302)+12))</f>
        <v>0</v>
      </c>
      <c r="HO309" s="43">
        <f>SUM(INDEX(HO$4:HO$183,12*($B309-$B$302)+1):INDEX(HO$4:HO$183,12*($B309-$B$302)+12))</f>
        <v>0</v>
      </c>
      <c r="HP309" s="43">
        <f>SUM(INDEX(HP$4:HP$183,12*($B309-$B$302)+1):INDEX(HP$4:HP$183,12*($B309-$B$302)+12))</f>
        <v>2296161120</v>
      </c>
      <c r="HQ309" s="43">
        <f>SUM(INDEX(HQ$4:HQ$183,12*($B309-$B$302)+1):INDEX(HQ$4:HQ$183,12*($B309-$B$302)+12))</f>
        <v>37340486</v>
      </c>
      <c r="HR309" s="43">
        <f>SUM(INDEX(HR$4:HR$183,12*($B309-$B$302)+1):INDEX(HR$4:HR$183,12*($B309-$B$302)+12))</f>
        <v>59934872</v>
      </c>
      <c r="HS309" s="43">
        <f>SUM(INDEX(HS$4:HS$183,12*($B309-$B$302)+1):INDEX(HS$4:HS$183,12*($B309-$B$302)+12))</f>
        <v>216093624</v>
      </c>
      <c r="HT309" s="43">
        <f>SUM(INDEX(HT$4:HT$183,12*($B309-$B$302)+1):INDEX(HT$4:HT$183,12*($B309-$B$302)+12))</f>
        <v>1982792138</v>
      </c>
      <c r="HU309" s="43">
        <f>SUM(INDEX(HU$4:HU$183,12*($B309-$B$302)+1):INDEX(HU$4:HU$183,12*($B309-$B$302)+12))</f>
        <v>0</v>
      </c>
      <c r="HV309" s="43">
        <f>SUM(INDEX(HV$4:HV$183,12*($B309-$B$302)+1):INDEX(HV$4:HV$183,12*($B309-$B$302)+12))</f>
        <v>0</v>
      </c>
      <c r="HW309" s="43">
        <f>SUM(INDEX(HW$4:HW$183,12*($B309-$B$302)+1):INDEX(HW$4:HW$183,12*($B309-$B$302)+12))</f>
        <v>0</v>
      </c>
      <c r="HX309" s="43">
        <f>SUM(INDEX(HX$4:HX$183,12*($B309-$B$302)+1):INDEX(HX$4:HX$183,12*($B309-$B$302)+12))</f>
        <v>19586021797</v>
      </c>
      <c r="HY309" s="43">
        <f>SUM(INDEX(HY$4:HY$183,12*($B309-$B$302)+1):INDEX(HY$4:HY$183,12*($B309-$B$302)+12))</f>
        <v>5105985099</v>
      </c>
      <c r="HZ309" s="43">
        <f>SUM(INDEX(HZ$4:HZ$183,12*($B309-$B$302)+1):INDEX(HZ$4:HZ$183,12*($B309-$B$302)+12))</f>
        <v>691228430996</v>
      </c>
      <c r="IA309" s="43">
        <f>SUM(INDEX(IA$4:IA$183,12*($B309-$B$302)+1):INDEX(IA$4:IA$183,12*($B309-$B$302)+12))</f>
        <v>652985182075</v>
      </c>
      <c r="IB309" s="43">
        <f>SUM(INDEX(IB$4:IB$183,12*($B309-$B$302)+1):INDEX(IB$4:IB$183,12*($B309-$B$302)+12))</f>
        <v>630965738170</v>
      </c>
      <c r="IC309" s="43">
        <f>SUM(INDEX(IC$4:IC$183,12*($B309-$B$302)+1):INDEX(IC$4:IC$183,12*($B309-$B$302)+12))</f>
        <v>0</v>
      </c>
      <c r="ID309" s="43">
        <f>SUM(INDEX(ID$4:ID$183,12*($B309-$B$302)+1):INDEX(ID$4:ID$183,12*($B309-$B$302)+12))</f>
        <v>0</v>
      </c>
      <c r="IE309" s="43">
        <f>SUM(INDEX(IE$4:IE$183,12*($B309-$B$302)+1):INDEX(IE$4:IE$183,12*($B309-$B$302)+12))</f>
        <v>0</v>
      </c>
      <c r="IF309" s="43">
        <f>SUM(INDEX(IF$4:IF$183,12*($B309-$B$302)+1):INDEX(IF$4:IF$183,12*($B309-$B$302)+12))</f>
        <v>0</v>
      </c>
      <c r="IG309" s="43">
        <f>SUM(INDEX(IG$4:IG$183,12*($B309-$B$302)+1):INDEX(IG$4:IG$183,12*($B309-$B$302)+12))</f>
        <v>525440888144</v>
      </c>
      <c r="IH309" s="43">
        <f>SUM(INDEX(IH$4:IH$183,12*($B309-$B$302)+1):INDEX(IH$4:IH$183,12*($B309-$B$302)+12))</f>
        <v>489257829700</v>
      </c>
      <c r="II309" s="43">
        <f>SUM(INDEX(II$4:II$183,12*($B309-$B$302)+1):INDEX(II$4:II$183,12*($B309-$B$302)+12))</f>
        <v>0</v>
      </c>
      <c r="IJ309" s="43">
        <f>SUM(INDEX(IJ$4:IJ$183,12*($B309-$B$302)+1):INDEX(IJ$4:IJ$183,12*($B309-$B$302)+12))</f>
        <v>36183058444</v>
      </c>
      <c r="IK309" s="43">
        <f>SUM(INDEX(IK$4:IK$183,12*($B309-$B$302)+1):INDEX(IK$4:IK$183,12*($B309-$B$302)+12))</f>
        <v>0</v>
      </c>
      <c r="IL309" s="43">
        <f>SUM(INDEX(IL$4:IL$183,12*($B309-$B$302)+1):INDEX(IL$4:IL$183,12*($B309-$B$302)+12))</f>
        <v>40047118595</v>
      </c>
      <c r="IM309" s="43">
        <f>SUM(INDEX(IM$4:IM$183,12*($B309-$B$302)+1):INDEX(IM$4:IM$183,12*($B309-$B$302)+12))</f>
        <v>22025648825</v>
      </c>
      <c r="IN309" s="43">
        <f>SUM(INDEX(IN$4:IN$183,12*($B309-$B$302)+1):INDEX(IN$4:IN$183,12*($B309-$B$302)+12))</f>
        <v>3558936484</v>
      </c>
      <c r="IO309" s="43">
        <f>SUM(INDEX(IO$4:IO$183,12*($B309-$B$302)+1):INDEX(IO$4:IO$183,12*($B309-$B$302)+12))</f>
        <v>2669202363</v>
      </c>
      <c r="IP309" s="43">
        <f>SUM(INDEX(IP$4:IP$183,12*($B309-$B$302)+1):INDEX(IP$4:IP$183,12*($B309-$B$302)+12))</f>
        <v>33818979748</v>
      </c>
      <c r="IQ309" s="43">
        <f>SUM(INDEX(IQ$4:IQ$183,12*($B309-$B$302)+1):INDEX(IQ$4:IQ$183,12*($B309-$B$302)+12))</f>
        <v>3587523210</v>
      </c>
      <c r="IR309" s="43">
        <f>SUM(INDEX(IR$4:IR$183,12*($B309-$B$302)+1):INDEX(IR$4:IR$183,12*($B309-$B$302)+12))</f>
        <v>1852960373</v>
      </c>
      <c r="IS309" s="43">
        <f>SUM(INDEX(IS$4:IS$183,12*($B309-$B$302)+1):INDEX(IS$4:IS$183,12*($B309-$B$302)+12))</f>
        <v>217675364</v>
      </c>
      <c r="IT309" s="43">
        <f>SUM(INDEX(IT$4:IT$183,12*($B309-$B$302)+1):INDEX(IT$4:IT$183,12*($B309-$B$302)+12))</f>
        <v>163256523</v>
      </c>
      <c r="IU309" s="43">
        <f>SUM(INDEX(IU$4:IU$183,12*($B309-$B$302)+1):INDEX(IU$4:IU$183,12*($B309-$B$302)+12))</f>
        <v>3206591323</v>
      </c>
      <c r="IV309" s="43">
        <f>SUM(INDEX(IV$4:IV$183,12*($B309-$B$302)+1):INDEX(IV$4:IV$183,12*($B309-$B$302)+12))</f>
        <v>2424397816</v>
      </c>
      <c r="IW309" s="43">
        <f>SUM(INDEX(IW$4:IW$183,12*($B309-$B$302)+1):INDEX(IW$4:IW$183,12*($B309-$B$302)+12))</f>
        <v>213697981</v>
      </c>
      <c r="IX309" s="43">
        <f>SUM(INDEX(IX$4:IX$183,12*($B309-$B$302)+1):INDEX(IX$4:IX$183,12*($B309-$B$302)+12))</f>
        <v>33176361366</v>
      </c>
      <c r="IY309" s="43">
        <f>SUM(INDEX(IY$4:IY$183,12*($B309-$B$302)+1):INDEX(IY$4:IY$183,12*($B309-$B$302)+12))</f>
        <v>0</v>
      </c>
      <c r="IZ309" s="43">
        <f>SUM(INDEX(IZ$4:IZ$183,12*($B309-$B$302)+1):INDEX(IZ$4:IZ$183,12*($B309-$B$302)+12))</f>
        <v>1350000000</v>
      </c>
      <c r="JA309" s="43">
        <f>SUM(INDEX(JA$4:JA$183,12*($B309-$B$302)+1):INDEX(JA$4:JA$183,12*($B309-$B$302)+12))</f>
        <v>0</v>
      </c>
      <c r="JB309" s="43">
        <f>SUM(INDEX(JB$4:JB$183,12*($B309-$B$302)+1):INDEX(JB$4:JB$183,12*($B309-$B$302)+12))</f>
        <v>0</v>
      </c>
      <c r="JC309" s="43">
        <f>SUM(INDEX(JC$4:JC$183,12*($B309-$B$302)+1):INDEX(JC$4:JC$183,12*($B309-$B$302)+12))</f>
        <v>0</v>
      </c>
      <c r="JD309" s="43">
        <f>SUM(INDEX(JD$4:JD$183,12*($B309-$B$302)+1):INDEX(JD$4:JD$183,12*($B309-$B$302)+12))</f>
        <v>0</v>
      </c>
      <c r="JE309" s="43">
        <f>SUM(INDEX(JE$4:JE$183,12*($B309-$B$302)+1):INDEX(JE$4:JE$183,12*($B309-$B$302)+12))</f>
        <v>0</v>
      </c>
      <c r="JF309" s="43">
        <f>SUM(INDEX(JF$4:JF$183,12*($B309-$B$302)+1):INDEX(JF$4:JF$183,12*($B309-$B$302)+12))</f>
        <v>0</v>
      </c>
      <c r="JG309" s="43">
        <f>SUM(INDEX(JG$4:JG$183,12*($B309-$B$302)+1):INDEX(JG$4:JG$183,12*($B309-$B$302)+12))</f>
        <v>847141860</v>
      </c>
      <c r="JH309" s="43">
        <f>SUM(INDEX(JH$4:JH$183,12*($B309-$B$302)+1):INDEX(JH$4:JH$183,12*($B309-$B$302)+12))</f>
        <v>0</v>
      </c>
      <c r="JI309" s="43">
        <f>SUM(INDEX(JI$4:JI$183,12*($B309-$B$302)+1):INDEX(JI$4:JI$183,12*($B309-$B$302)+12))</f>
        <v>0</v>
      </c>
      <c r="JJ309" s="43">
        <f>SUM(INDEX(JJ$4:JJ$183,12*($B309-$B$302)+1):INDEX(JJ$4:JJ$183,12*($B309-$B$302)+12))</f>
        <v>0</v>
      </c>
      <c r="JK309" s="43">
        <f>SUM(INDEX(JK$4:JK$183,12*($B309-$B$302)+1):INDEX(JK$4:JK$183,12*($B309-$B$302)+12))</f>
        <v>0</v>
      </c>
      <c r="JL309" s="43">
        <f>SUM(INDEX(JL$4:JL$183,12*($B309-$B$302)+1):INDEX(JL$4:JL$183,12*($B309-$B$302)+12))</f>
        <v>0</v>
      </c>
      <c r="JM309" s="43">
        <f>SUM(INDEX(JM$4:JM$183,12*($B309-$B$302)+1):INDEX(JM$4:JM$183,12*($B309-$B$302)+12))</f>
        <v>22019443905</v>
      </c>
      <c r="JN309" s="43">
        <f>SUM(INDEX(JN$4:JN$183,12*($B309-$B$302)+1):INDEX(JN$4:JN$183,12*($B309-$B$302)+12))</f>
        <v>7433450</v>
      </c>
      <c r="JO309" s="43">
        <f>SUM(INDEX(JO$4:JO$183,12*($B309-$B$302)+1):INDEX(JO$4:JO$183,12*($B309-$B$302)+12))</f>
        <v>22012010455</v>
      </c>
      <c r="JP309" s="43">
        <f>SUM(INDEX(JP$4:JP$183,12*($B309-$B$302)+1):INDEX(JP$4:JP$183,12*($B309-$B$302)+12))</f>
        <v>8982591606</v>
      </c>
      <c r="JQ309" s="43">
        <f>SUM(INDEX(JQ$4:JQ$183,12*($B309-$B$302)+1):INDEX(JQ$4:JQ$183,12*($B309-$B$302)+12))</f>
        <v>338466790</v>
      </c>
      <c r="JR309" s="43">
        <f>SUM(INDEX(JR$4:JR$183,12*($B309-$B$302)+1):INDEX(JR$4:JR$183,12*($B309-$B$302)+12))</f>
        <v>211250000</v>
      </c>
      <c r="JS309" s="43">
        <f>SUM(INDEX(JS$4:JS$183,12*($B309-$B$302)+1):INDEX(JS$4:JS$183,12*($B309-$B$302)+12))</f>
        <v>0</v>
      </c>
      <c r="JT309" s="43">
        <f>SUM(INDEX(JT$4:JT$183,12*($B309-$B$302)+1):INDEX(JT$4:JT$183,12*($B309-$B$302)+12))</f>
        <v>0</v>
      </c>
      <c r="JU309" s="43">
        <f>SUM(INDEX(JU$4:JU$183,12*($B309-$B$302)+1):INDEX(JU$4:JU$183,12*($B309-$B$302)+12))</f>
        <v>0</v>
      </c>
      <c r="JV309" s="43">
        <f>SUM(INDEX(JV$4:JV$183,12*($B309-$B$302)+1):INDEX(JV$4:JV$183,12*($B309-$B$302)+12))</f>
        <v>0</v>
      </c>
      <c r="JW309" s="43">
        <f>SUM(INDEX(JW$4:JW$183,12*($B309-$B$302)+1):INDEX(JW$4:JW$183,12*($B309-$B$302)+12))</f>
        <v>0</v>
      </c>
      <c r="JX309" s="43">
        <f>SUM(INDEX(JX$4:JX$183,12*($B309-$B$302)+1):INDEX(JX$4:JX$183,12*($B309-$B$302)+12))</f>
        <v>677597250</v>
      </c>
      <c r="JY309" s="43">
        <f>SUM(INDEX(JY$4:JY$183,12*($B309-$B$302)+1):INDEX(JY$4:JY$183,12*($B309-$B$302)+12))</f>
        <v>0</v>
      </c>
      <c r="JZ309" s="43">
        <f>SUM(INDEX(JZ$4:JZ$183,12*($B309-$B$302)+1):INDEX(JZ$4:JZ$183,12*($B309-$B$302)+12))</f>
        <v>1026034808</v>
      </c>
      <c r="KA309" s="43">
        <f>SUM(INDEX(KA$4:KA$183,12*($B309-$B$302)+1):INDEX(KA$4:KA$183,12*($B309-$B$302)+12))</f>
        <v>0</v>
      </c>
      <c r="KB309" s="43">
        <f>SUM(INDEX(KB$4:KB$183,12*($B309-$B$302)+1):INDEX(KB$4:KB$183,12*($B309-$B$302)+12))</f>
        <v>0</v>
      </c>
      <c r="KC309" s="43">
        <f>SUM(INDEX(KC$4:KC$183,12*($B309-$B$302)+1):INDEX(KC$4:KC$183,12*($B309-$B$302)+12))</f>
        <v>0</v>
      </c>
      <c r="KD309" s="43">
        <f>SUM(INDEX(KD$4:KD$183,12*($B309-$B$302)+1):INDEX(KD$4:KD$183,12*($B309-$B$302)+12))</f>
        <v>0</v>
      </c>
      <c r="KE309" s="43">
        <f>SUM(INDEX(KE$4:KE$183,12*($B309-$B$302)+1):INDEX(KE$4:KE$183,12*($B309-$B$302)+12))</f>
        <v>0</v>
      </c>
      <c r="KF309" s="43">
        <f>SUM(INDEX(KF$4:KF$183,12*($B309-$B$302)+1):INDEX(KF$4:KF$183,12*($B309-$B$302)+12))</f>
        <v>0</v>
      </c>
      <c r="KG309" s="43">
        <f>SUM(INDEX(KG$4:KG$183,12*($B309-$B$302)+1):INDEX(KG$4:KG$183,12*($B309-$B$302)+12))</f>
        <v>956686949</v>
      </c>
      <c r="KH309" s="43">
        <f>SUM(INDEX(KH$4:KH$183,12*($B309-$B$302)+1):INDEX(KH$4:KH$183,12*($B309-$B$302)+12))</f>
        <v>0</v>
      </c>
      <c r="KI309" s="43">
        <f>SUM(INDEX(KI$4:KI$183,12*($B309-$B$302)+1):INDEX(KI$4:KI$183,12*($B309-$B$302)+12))</f>
        <v>4874401132</v>
      </c>
      <c r="KJ309" s="43">
        <f>SUM(INDEX(KJ$4:KJ$183,12*($B309-$B$302)+1):INDEX(KJ$4:KJ$183,12*($B309-$B$302)+12))</f>
        <v>0</v>
      </c>
      <c r="KK309" s="43">
        <f>SUM(INDEX(KK$4:KK$183,12*($B309-$B$302)+1):INDEX(KK$4:KK$183,12*($B309-$B$302)+12))</f>
        <v>0</v>
      </c>
      <c r="KL309" s="43">
        <f>SUM(INDEX(KL$4:KL$183,12*($B309-$B$302)+1):INDEX(KL$4:KL$183,12*($B309-$B$302)+12))</f>
        <v>514108446</v>
      </c>
      <c r="KM309" s="43">
        <f>SUM(INDEX(KM$4:KM$183,12*($B309-$B$302)+1):INDEX(KM$4:KM$183,12*($B309-$B$302)+12))</f>
        <v>29260657315</v>
      </c>
      <c r="KN309" s="43">
        <f>SUM(INDEX(KN$4:KN$183,12*($B309-$B$302)+1):INDEX(KN$4:KN$183,12*($B309-$B$302)+12))</f>
        <v>14895935726</v>
      </c>
      <c r="KO309" s="43">
        <f>SUM(INDEX(KO$4:KO$183,12*($B309-$B$302)+1):INDEX(KO$4:KO$183,12*($B309-$B$302)+12))</f>
        <v>393261206</v>
      </c>
      <c r="KP309" s="43">
        <f>SUM(INDEX(KP$4:KP$183,12*($B309-$B$302)+1):INDEX(KP$4:KP$183,12*($B309-$B$302)+12))</f>
        <v>23059353</v>
      </c>
      <c r="KQ309" s="43">
        <f>SUM(INDEX(KQ$4:KQ$183,12*($B309-$B$302)+1):INDEX(KQ$4:KQ$183,12*($B309-$B$302)+12))</f>
        <v>57997387</v>
      </c>
      <c r="KR309" s="43">
        <f>SUM(INDEX(KR$4:KR$183,12*($B309-$B$302)+1):INDEX(KR$4:KR$183,12*($B309-$B$302)+12))</f>
        <v>0</v>
      </c>
      <c r="KS309" s="43">
        <f>SUM(INDEX(KS$4:KS$183,12*($B309-$B$302)+1):INDEX(KS$4:KS$183,12*($B309-$B$302)+12))</f>
        <v>19458030</v>
      </c>
      <c r="KT309" s="43">
        <f>SUM(INDEX(KT$4:KT$183,12*($B309-$B$302)+1):INDEX(KT$4:KT$183,12*($B309-$B$302)+12))</f>
        <v>41890507</v>
      </c>
      <c r="KU309" s="43">
        <f>SUM(INDEX(KU$4:KU$183,12*($B309-$B$302)+1):INDEX(KU$4:KU$183,12*($B309-$B$302)+12))</f>
        <v>0</v>
      </c>
      <c r="KV309" s="43">
        <f>SUM(INDEX(KV$4:KV$183,12*($B309-$B$302)+1):INDEX(KV$4:KV$183,12*($B309-$B$302)+12))</f>
        <v>696095268</v>
      </c>
      <c r="KW309" s="43">
        <f>SUM(INDEX(KW$4:KW$183,12*($B309-$B$302)+1):INDEX(KW$4:KW$183,12*($B309-$B$302)+12))</f>
        <v>0</v>
      </c>
      <c r="KX309" s="43">
        <f>SUM(INDEX(KX$4:KX$183,12*($B309-$B$302)+1):INDEX(KX$4:KX$183,12*($B309-$B$302)+12))</f>
        <v>5209214</v>
      </c>
      <c r="KY309" s="43">
        <f>SUM(INDEX(KY$4:KY$183,12*($B309-$B$302)+1):INDEX(KY$4:KY$183,12*($B309-$B$302)+12))</f>
        <v>42887798</v>
      </c>
      <c r="KZ309" s="43">
        <f>SUM(INDEX(KZ$4:KZ$183,12*($B309-$B$302)+1):INDEX(KZ$4:KZ$183,12*($B309-$B$302)+12))</f>
        <v>83588496</v>
      </c>
      <c r="LA309" s="43">
        <f>SUM(INDEX(LA$4:LA$183,12*($B309-$B$302)+1):INDEX(LA$4:LA$183,12*($B309-$B$302)+12))</f>
        <v>143630997</v>
      </c>
      <c r="LB309" s="43">
        <f>SUM(INDEX(LB$4:LB$183,12*($B309-$B$302)+1):INDEX(LB$4:LB$183,12*($B309-$B$302)+12))</f>
        <v>44332983</v>
      </c>
      <c r="LC309" s="43">
        <f>SUM(INDEX(LC$4:LC$183,12*($B309-$B$302)+1):INDEX(LC$4:LC$183,12*($B309-$B$302)+12))</f>
        <v>44344167</v>
      </c>
      <c r="LD309" s="43">
        <f>SUM(INDEX(LD$4:LD$183,12*($B309-$B$302)+1):INDEX(LD$4:LD$183,12*($B309-$B$302)+12))</f>
        <v>4198263372</v>
      </c>
      <c r="LE309" s="43">
        <f>SUM(INDEX(LE$4:LE$183,12*($B309-$B$302)+1):INDEX(LE$4:LE$183,12*($B309-$B$302)+12))</f>
        <v>2433928</v>
      </c>
      <c r="LF309" s="43">
        <f>SUM(INDEX(LF$4:LF$183,12*($B309-$B$302)+1):INDEX(LF$4:LF$183,12*($B309-$B$302)+12))</f>
        <v>43602007</v>
      </c>
      <c r="LG309" s="43">
        <f>SUM(INDEX(LG$4:LG$183,12*($B309-$B$302)+1):INDEX(LG$4:LG$183,12*($B309-$B$302)+12))</f>
        <v>0</v>
      </c>
      <c r="LH309" s="43">
        <f>SUM(INDEX(LH$4:LH$183,12*($B309-$B$302)+1):INDEX(LH$4:LH$183,12*($B309-$B$302)+12))</f>
        <v>51143263</v>
      </c>
      <c r="LI309" s="43">
        <f>SUM(INDEX(LI$4:LI$183,12*($B309-$B$302)+1):INDEX(LI$4:LI$183,12*($B309-$B$302)+12))</f>
        <v>268063011</v>
      </c>
      <c r="LJ309" s="43">
        <f>SUM(INDEX(LJ$4:LJ$183,12*($B309-$B$302)+1):INDEX(LJ$4:LJ$183,12*($B309-$B$302)+12))</f>
        <v>0</v>
      </c>
      <c r="LK309" s="43">
        <f>SUM(INDEX(LK$4:LK$183,12*($B309-$B$302)+1):INDEX(LK$4:LK$183,12*($B309-$B$302)+12))</f>
        <v>0</v>
      </c>
      <c r="LL309" s="43">
        <f>SUM(INDEX(LL$4:LL$183,12*($B309-$B$302)+1):INDEX(LL$4:LL$183,12*($B309-$B$302)+12))</f>
        <v>3053471</v>
      </c>
      <c r="LM309" s="43">
        <f>SUM(INDEX(LM$4:LM$183,12*($B309-$B$302)+1):INDEX(LM$4:LM$183,12*($B309-$B$302)+12))</f>
        <v>16508085</v>
      </c>
      <c r="LN309" s="43">
        <f>SUM(INDEX(LN$4:LN$183,12*($B309-$B$302)+1):INDEX(LN$4:LN$183,12*($B309-$B$302)+12))</f>
        <v>18040851</v>
      </c>
      <c r="LO309" s="43">
        <f>SUM(INDEX(LO$4:LO$183,12*($B309-$B$302)+1):INDEX(LO$4:LO$183,12*($B309-$B$302)+12))</f>
        <v>437207454</v>
      </c>
      <c r="LP309" s="43">
        <f>SUM(INDEX(LP$4:LP$183,12*($B309-$B$302)+1):INDEX(LP$4:LP$183,12*($B309-$B$302)+12))</f>
        <v>17080778</v>
      </c>
      <c r="LQ309" s="43">
        <f>SUM(INDEX(LQ$4:LQ$183,12*($B309-$B$302)+1):INDEX(LQ$4:LQ$183,12*($B309-$B$302)+12))</f>
        <v>1063655491</v>
      </c>
      <c r="LR309" s="43">
        <f>SUM(INDEX(LR$4:LR$183,12*($B309-$B$302)+1):INDEX(LR$4:LR$183,12*($B309-$B$302)+12))</f>
        <v>7431516</v>
      </c>
      <c r="LS309" s="43">
        <f>SUM(INDEX(LS$4:LS$183,12*($B309-$B$302)+1):INDEX(LS$4:LS$183,12*($B309-$B$302)+12))</f>
        <v>1237606168</v>
      </c>
      <c r="LT309" s="43">
        <f>SUM(INDEX(LT$4:LT$183,12*($B309-$B$302)+1):INDEX(LT$4:LT$183,12*($B309-$B$302)+12))</f>
        <v>0</v>
      </c>
      <c r="LU309" s="43">
        <f>SUM(INDEX(LU$4:LU$183,12*($B309-$B$302)+1):INDEX(LU$4:LU$183,12*($B309-$B$302)+12))</f>
        <v>1852198449</v>
      </c>
      <c r="LV309" s="43">
        <f>SUM(INDEX(LV$4:LV$183,12*($B309-$B$302)+1):INDEX(LV$4:LV$183,12*($B309-$B$302)+12))</f>
        <v>2809341</v>
      </c>
      <c r="LW309" s="43">
        <f>SUM(INDEX(LW$4:LW$183,12*($B309-$B$302)+1):INDEX(LW$4:LW$183,12*($B309-$B$302)+12))</f>
        <v>56413917</v>
      </c>
      <c r="LX309" s="43">
        <f>SUM(INDEX(LX$4:LX$183,12*($B309-$B$302)+1):INDEX(LX$4:LX$183,12*($B309-$B$302)+12))</f>
        <v>15600496</v>
      </c>
      <c r="LY309" s="43">
        <f>SUM(INDEX(LY$4:LY$183,12*($B309-$B$302)+1):INDEX(LY$4:LY$183,12*($B309-$B$302)+12))</f>
        <v>6454441</v>
      </c>
      <c r="LZ309" s="43">
        <f>SUM(INDEX(LZ$4:LZ$183,12*($B309-$B$302)+1):INDEX(LZ$4:LZ$183,12*($B309-$B$302)+12))</f>
        <v>591732481</v>
      </c>
      <c r="MA309" s="43">
        <f>SUM(INDEX(MA$4:MA$183,12*($B309-$B$302)+1):INDEX(MA$4:MA$183,12*($B309-$B$302)+12))</f>
        <v>904741886</v>
      </c>
      <c r="MB309" s="43">
        <f>SUM(INDEX(MB$4:MB$183,12*($B309-$B$302)+1):INDEX(MB$4:MB$183,12*($B309-$B$302)+12))</f>
        <v>380759466</v>
      </c>
      <c r="MC309" s="43">
        <f>SUM(INDEX(MC$4:MC$183,12*($B309-$B$302)+1):INDEX(MC$4:MC$183,12*($B309-$B$302)+12))</f>
        <v>564668965</v>
      </c>
      <c r="MD309" s="43">
        <f>SUM(INDEX(MD$4:MD$183,12*($B309-$B$302)+1):INDEX(MD$4:MD$183,12*($B309-$B$302)+12))</f>
        <v>16681900</v>
      </c>
      <c r="ME309" s="43">
        <f>SUM(INDEX(ME$4:ME$183,12*($B309-$B$302)+1):INDEX(ME$4:ME$183,12*($B309-$B$302)+12))</f>
        <v>514292048</v>
      </c>
      <c r="MF309" s="43">
        <f>SUM(INDEX(MF$4:MF$183,12*($B309-$B$302)+1):INDEX(MF$4:MF$183,12*($B309-$B$302)+12))</f>
        <v>318383487</v>
      </c>
      <c r="MG309" s="43">
        <f>SUM(INDEX(MG$4:MG$183,12*($B309-$B$302)+1):INDEX(MG$4:MG$183,12*($B309-$B$302)+12))</f>
        <v>180139911</v>
      </c>
      <c r="MH309" s="43">
        <f>SUM(INDEX(MH$4:MH$183,12*($B309-$B$302)+1):INDEX(MH$4:MH$183,12*($B309-$B$302)+12))</f>
        <v>0</v>
      </c>
      <c r="MI309" s="43">
        <f>SUM(INDEX(MI$4:MI$183,12*($B309-$B$302)+1):INDEX(MI$4:MI$183,12*($B309-$B$302)+12))</f>
        <v>0</v>
      </c>
      <c r="MJ309" s="43">
        <f>SUM(INDEX(MJ$4:MJ$183,12*($B309-$B$302)+1):INDEX(MJ$4:MJ$183,12*($B309-$B$302)+12))</f>
        <v>0</v>
      </c>
      <c r="MK309" s="43">
        <f>SUM(INDEX(MK$4:MK$183,12*($B309-$B$302)+1):INDEX(MK$4:MK$183,12*($B309-$B$302)+12))</f>
        <v>0</v>
      </c>
      <c r="ML309" s="43">
        <f>SUM(INDEX(ML$4:ML$183,12*($B309-$B$302)+1):INDEX(ML$4:ML$183,12*($B309-$B$302)+12))</f>
        <v>0</v>
      </c>
      <c r="MM309" s="43">
        <f>SUM(INDEX(MM$4:MM$183,12*($B309-$B$302)+1):INDEX(MM$4:MM$183,12*($B309-$B$302)+12))</f>
        <v>0</v>
      </c>
      <c r="MN309" s="43">
        <f>SUM(INDEX(MN$4:MN$183,12*($B309-$B$302)+1):INDEX(MN$4:MN$183,12*($B309-$B$302)+12))</f>
        <v>0</v>
      </c>
      <c r="MO309" s="43">
        <f>SUM(INDEX(MO$4:MO$183,12*($B309-$B$302)+1):INDEX(MO$4:MO$183,12*($B309-$B$302)+12))</f>
        <v>0</v>
      </c>
      <c r="MP309" s="43">
        <f>SUM(INDEX(MP$4:MP$183,12*($B309-$B$302)+1):INDEX(MP$4:MP$183,12*($B309-$B$302)+12))</f>
        <v>0</v>
      </c>
      <c r="MQ309" s="43">
        <f>SUM(INDEX(MQ$4:MQ$183,12*($B309-$B$302)+1):INDEX(MQ$4:MQ$183,12*($B309-$B$302)+12))</f>
        <v>532903092</v>
      </c>
      <c r="MR309" s="43">
        <f>SUM(INDEX(MR$4:MR$183,12*($B309-$B$302)+1):INDEX(MR$4:MR$183,12*($B309-$B$302)+12))</f>
        <v>965781</v>
      </c>
      <c r="MS309" s="43">
        <f>SUM(INDEX(MS$4:MS$183,12*($B309-$B$302)+1):INDEX(MS$4:MS$183,12*($B309-$B$302)+12))</f>
        <v>412477129330</v>
      </c>
      <c r="MT309" s="43">
        <f>SUM(INDEX(MT$4:MT$183,12*($B309-$B$302)+1):INDEX(MT$4:MT$183,12*($B309-$B$302)+12))</f>
        <v>352411052100</v>
      </c>
      <c r="MU309" s="43">
        <f>SUM(INDEX(MU$4:MU$183,12*($B309-$B$302)+1):INDEX(MU$4:MU$183,12*($B309-$B$302)+12))</f>
        <v>207910133524</v>
      </c>
      <c r="MV309" s="43">
        <f>SUM(INDEX(MV$4:MV$183,12*($B309-$B$302)+1):INDEX(MV$4:MV$183,12*($B309-$B$302)+12))</f>
        <v>49419696130</v>
      </c>
      <c r="MW309" s="43">
        <f>SUM(INDEX(MW$4:MW$183,12*($B309-$B$302)+1):INDEX(MW$4:MW$183,12*($B309-$B$302)+12))</f>
        <v>0</v>
      </c>
      <c r="MX309" s="43">
        <f>SUM(INDEX(MX$4:MX$183,12*($B309-$B$302)+1):INDEX(MX$4:MX$183,12*($B309-$B$302)+12))</f>
        <v>0</v>
      </c>
      <c r="MY309" s="43">
        <f>SUM(INDEX(MY$4:MY$183,12*($B309-$B$302)+1):INDEX(MY$4:MY$183,12*($B309-$B$302)+12))</f>
        <v>0</v>
      </c>
      <c r="MZ309" s="43">
        <f>SUM(INDEX(MZ$4:MZ$183,12*($B309-$B$302)+1):INDEX(MZ$4:MZ$183,12*($B309-$B$302)+12))</f>
        <v>104491487229</v>
      </c>
      <c r="NA309" s="43">
        <f>SUM(INDEX(NA$4:NA$183,12*($B309-$B$302)+1):INDEX(NA$4:NA$183,12*($B309-$B$302)+12))</f>
        <v>9454880204</v>
      </c>
      <c r="NB309" s="43">
        <f>SUM(INDEX(NB$4:NB$183,12*($B309-$B$302)+1):INDEX(NB$4:NB$183,12*($B309-$B$302)+12))</f>
        <v>9454880204</v>
      </c>
      <c r="NC309" s="43">
        <f>SUM(INDEX(NC$4:NC$183,12*($B309-$B$302)+1):INDEX(NC$4:NC$183,12*($B309-$B$302)+12))</f>
        <v>0</v>
      </c>
      <c r="ND309" s="43">
        <f>SUM(INDEX(ND$4:ND$183,12*($B309-$B$302)+1):INDEX(ND$4:ND$183,12*($B309-$B$302)+12))</f>
        <v>95036607025</v>
      </c>
      <c r="NE309" s="43">
        <f>SUM(INDEX(NE$4:NE$183,12*($B309-$B$302)+1):INDEX(NE$4:NE$183,12*($B309-$B$302)+12))</f>
        <v>95036607025</v>
      </c>
      <c r="NF309" s="43">
        <f>SUM(INDEX(NF$4:NF$183,12*($B309-$B$302)+1):INDEX(NF$4:NF$183,12*($B309-$B$302)+12))</f>
        <v>0</v>
      </c>
      <c r="NG309" s="43">
        <f>SUM(INDEX(NG$4:NG$183,12*($B309-$B$302)+1):INDEX(NG$4:NG$183,12*($B309-$B$302)+12))</f>
        <v>10468115570</v>
      </c>
      <c r="NH309" s="43">
        <f>SUM(INDEX(NH$4:NH$183,12*($B309-$B$302)+1):INDEX(NH$4:NH$183,12*($B309-$B$302)+12))</f>
        <v>43530834595</v>
      </c>
      <c r="NI309" s="43">
        <f>SUM(INDEX(NI$4:NI$183,12*($B309-$B$302)+1):INDEX(NI$4:NI$183,12*($B309-$B$302)+12))</f>
        <v>0</v>
      </c>
      <c r="NJ309" s="43">
        <f>SUM(INDEX(NJ$4:NJ$183,12*($B309-$B$302)+1):INDEX(NJ$4:NJ$183,12*($B309-$B$302)+12))</f>
        <v>0</v>
      </c>
      <c r="NK309" s="43">
        <f>SUM(INDEX(NK$4:NK$183,12*($B309-$B$302)+1):INDEX(NK$4:NK$183,12*($B309-$B$302)+12))</f>
        <v>0</v>
      </c>
      <c r="NL309" s="43">
        <f>SUM(INDEX(NL$4:NL$183,12*($B309-$B$302)+1):INDEX(NL$4:NL$183,12*($B309-$B$302)+12))</f>
        <v>0</v>
      </c>
      <c r="NM309" s="43">
        <f>SUM(INDEX(NM$4:NM$183,12*($B309-$B$302)+1):INDEX(NM$4:NM$183,12*($B309-$B$302)+12))</f>
        <v>144500918576</v>
      </c>
      <c r="NN309" s="43">
        <f>SUM(INDEX(NN$4:NN$183,12*($B309-$B$302)+1):INDEX(NN$4:NN$183,12*($B309-$B$302)+12))</f>
        <v>124944116343</v>
      </c>
      <c r="NO309" s="43">
        <f>SUM(INDEX(NO$4:NO$183,12*($B309-$B$302)+1):INDEX(NO$4:NO$183,12*($B309-$B$302)+12))</f>
        <v>0</v>
      </c>
      <c r="NP309" s="43">
        <f>SUM(INDEX(NP$4:NP$183,12*($B309-$B$302)+1):INDEX(NP$4:NP$183,12*($B309-$B$302)+12))</f>
        <v>4208113707</v>
      </c>
      <c r="NQ309" s="43">
        <f>SUM(INDEX(NQ$4:NQ$183,12*($B309-$B$302)+1):INDEX(NQ$4:NQ$183,12*($B309-$B$302)+12))</f>
        <v>0</v>
      </c>
      <c r="NR309" s="43">
        <f>SUM(INDEX(NR$4:NR$183,12*($B309-$B$302)+1):INDEX(NR$4:NR$183,12*($B309-$B$302)+12))</f>
        <v>3815550113</v>
      </c>
      <c r="NS309" s="43">
        <f>SUM(INDEX(NS$4:NS$183,12*($B309-$B$302)+1):INDEX(NS$4:NS$183,12*($B309-$B$302)+12))</f>
        <v>2462313451</v>
      </c>
      <c r="NT309" s="43">
        <f>SUM(INDEX(NT$4:NT$183,12*($B309-$B$302)+1):INDEX(NT$4:NT$183,12*($B309-$B$302)+12))</f>
        <v>19556802233</v>
      </c>
      <c r="NU309" s="43">
        <f>SUM(INDEX(NU$4:NU$183,12*($B309-$B$302)+1):INDEX(NU$4:NU$183,12*($B309-$B$302)+12))</f>
        <v>4304814621</v>
      </c>
      <c r="NV309" s="43">
        <f>SUM(INDEX(NV$4:NV$183,12*($B309-$B$302)+1):INDEX(NV$4:NV$183,12*($B309-$B$302)+12))</f>
        <v>1983178431</v>
      </c>
      <c r="NW309" s="43">
        <f>SUM(INDEX(NW$4:NW$183,12*($B309-$B$302)+1):INDEX(NW$4:NW$183,12*($B309-$B$302)+12))</f>
        <v>0</v>
      </c>
      <c r="NX309" s="43">
        <f>SUM(INDEX(NX$4:NX$183,12*($B309-$B$302)+1):INDEX(NX$4:NX$183,12*($B309-$B$302)+12))</f>
        <v>0</v>
      </c>
      <c r="NY309" s="43">
        <f>SUM(INDEX(NY$4:NY$183,12*($B309-$B$302)+1):INDEX(NY$4:NY$183,12*($B309-$B$302)+12))</f>
        <v>0</v>
      </c>
      <c r="NZ309" s="43">
        <f>SUM(INDEX(NZ$4:NZ$183,12*($B309-$B$302)+1):INDEX(NZ$4:NZ$183,12*($B309-$B$302)+12))</f>
        <v>0</v>
      </c>
      <c r="OA309" s="43">
        <f>SUM(INDEX(OA$4:OA$183,12*($B309-$B$302)+1):INDEX(OA$4:OA$183,12*($B309-$B$302)+12))</f>
        <v>31971270899</v>
      </c>
      <c r="OB309" s="43">
        <f>SUM(INDEX(OB$4:OB$183,12*($B309-$B$302)+1):INDEX(OB$4:OB$183,12*($B309-$B$302)+12))</f>
        <v>15725916005</v>
      </c>
      <c r="OC309" s="43">
        <f>SUM(INDEX(OC$4:OC$183,12*($B309-$B$302)+1):INDEX(OC$4:OC$183,12*($B309-$B$302)+12))</f>
        <v>0</v>
      </c>
      <c r="OD309" s="43">
        <f>SUM(INDEX(OD$4:OD$183,12*($B309-$B$302)+1):INDEX(OD$4:OD$183,12*($B309-$B$302)+12))</f>
        <v>0</v>
      </c>
      <c r="OE309" s="43">
        <f>SUM(INDEX(OE$4:OE$183,12*($B309-$B$302)+1):INDEX(OE$4:OE$183,12*($B309-$B$302)+12))</f>
        <v>0</v>
      </c>
      <c r="OF309" s="43">
        <f>SUM(INDEX(OF$4:OF$183,12*($B309-$B$302)+1):INDEX(OF$4:OF$183,12*($B309-$B$302)+12))</f>
        <v>15725916005</v>
      </c>
      <c r="OG309" s="43">
        <f>SUM(INDEX(OG$4:OG$183,12*($B309-$B$302)+1):INDEX(OG$4:OG$183,12*($B309-$B$302)+12))</f>
        <v>0</v>
      </c>
      <c r="OH309" s="43">
        <f>SUM(INDEX(OH$4:OH$183,12*($B309-$B$302)+1):INDEX(OH$4:OH$183,12*($B309-$B$302)+12))</f>
        <v>15725916005</v>
      </c>
      <c r="OI309" s="43">
        <f>SUM(INDEX(OI$4:OI$183,12*($B309-$B$302)+1):INDEX(OI$4:OI$183,12*($B309-$B$302)+12))</f>
        <v>0</v>
      </c>
      <c r="OJ309" s="43">
        <f>SUM(INDEX(OJ$4:OJ$183,12*($B309-$B$302)+1):INDEX(OJ$4:OJ$183,12*($B309-$B$302)+12))</f>
        <v>16245354894</v>
      </c>
      <c r="OK309" s="43">
        <f>SUM(INDEX(OK$4:OK$183,12*($B309-$B$302)+1):INDEX(OK$4:OK$183,12*($B309-$B$302)+12))</f>
        <v>16147541252</v>
      </c>
      <c r="OL309" s="43">
        <f>SUM(INDEX(OL$4:OL$183,12*($B309-$B$302)+1):INDEX(OL$4:OL$183,12*($B309-$B$302)+12))</f>
        <v>16147541252</v>
      </c>
      <c r="OM309" s="43">
        <f>SUM(INDEX(OM$4:OM$183,12*($B309-$B$302)+1):INDEX(OM$4:OM$183,12*($B309-$B$302)+12))</f>
        <v>1098704235</v>
      </c>
      <c r="ON309" s="43">
        <f>SUM(INDEX(ON$4:ON$183,12*($B309-$B$302)+1):INDEX(ON$4:ON$183,12*($B309-$B$302)+12))</f>
        <v>854965011</v>
      </c>
      <c r="OO309" s="43">
        <f>SUM(INDEX(OO$4:OO$183,12*($B309-$B$302)+1):INDEX(OO$4:OO$183,12*($B309-$B$302)+12))</f>
        <v>97813642</v>
      </c>
      <c r="OP309" s="43">
        <f>SUM(INDEX(OP$4:OP$183,12*($B309-$B$302)+1):INDEX(OP$4:OP$183,12*($B309-$B$302)+12))</f>
        <v>44832976</v>
      </c>
      <c r="OQ309" s="43">
        <f>SUM(INDEX(OQ$4:OQ$183,12*($B309-$B$302)+1):INDEX(OQ$4:OQ$183,12*($B309-$B$302)+12))</f>
        <v>0</v>
      </c>
      <c r="OR309" s="43">
        <f>SUM(INDEX(OR$4:OR$183,12*($B309-$B$302)+1):INDEX(OR$4:OR$183,12*($B309-$B$302)+12))</f>
        <v>0</v>
      </c>
      <c r="OS309" s="43">
        <f>SUM(INDEX(OS$4:OS$183,12*($B309-$B$302)+1):INDEX(OS$4:OS$183,12*($B309-$B$302)+12))</f>
        <v>16401442686</v>
      </c>
      <c r="OT309" s="43">
        <f>SUM(INDEX(OT$4:OT$183,12*($B309-$B$302)+1):INDEX(OT$4:OT$183,12*($B309-$B$302)+12))</f>
        <v>13011879577</v>
      </c>
      <c r="OU309" s="43">
        <f>SUM(INDEX(OU$4:OU$183,12*($B309-$B$302)+1):INDEX(OU$4:OU$183,12*($B309-$B$302)+12))</f>
        <v>12768937554</v>
      </c>
      <c r="OV309" s="43">
        <f>SUM(INDEX(OV$4:OV$183,12*($B309-$B$302)+1):INDEX(OV$4:OV$183,12*($B309-$B$302)+12))</f>
        <v>1175962473</v>
      </c>
      <c r="OW309" s="43">
        <f>SUM(INDEX(OW$4:OW$183,12*($B309-$B$302)+1):INDEX(OW$4:OW$183,12*($B309-$B$302)+12))</f>
        <v>11592975081</v>
      </c>
      <c r="OX309" s="43">
        <f>SUM(INDEX(OX$4:OX$183,12*($B309-$B$302)+1):INDEX(OX$4:OX$183,12*($B309-$B$302)+12))</f>
        <v>0</v>
      </c>
      <c r="OY309" s="43">
        <f>SUM(INDEX(OY$4:OY$183,12*($B309-$B$302)+1):INDEX(OY$4:OY$183,12*($B309-$B$302)+12))</f>
        <v>0</v>
      </c>
      <c r="OZ309" s="43">
        <f>SUM(INDEX(OZ$4:OZ$183,12*($B309-$B$302)+1):INDEX(OZ$4:OZ$183,12*($B309-$B$302)+12))</f>
        <v>3389563109</v>
      </c>
      <c r="PA309" s="43">
        <f>SUM(INDEX(PA$4:PA$183,12*($B309-$B$302)+1):INDEX(PA$4:PA$183,12*($B309-$B$302)+12))</f>
        <v>2648057267</v>
      </c>
      <c r="PB309" s="43">
        <f>SUM(INDEX(PB$4:PB$183,12*($B309-$B$302)+1):INDEX(PB$4:PB$183,12*($B309-$B$302)+12))</f>
        <v>0</v>
      </c>
      <c r="PC309" s="43">
        <f>SUM(INDEX(PC$4:PC$183,12*($B309-$B$302)+1):INDEX(PC$4:PC$183,12*($B309-$B$302)+12))</f>
        <v>1</v>
      </c>
      <c r="PD309" s="43">
        <f>SUM(INDEX(PD$4:PD$183,12*($B309-$B$302)+1):INDEX(PD$4:PD$183,12*($B309-$B$302)+12))</f>
        <v>0</v>
      </c>
      <c r="PE309" s="43">
        <f>SUM(INDEX(PE$4:PE$183,12*($B309-$B$302)+1):INDEX(PE$4:PE$183,12*($B309-$B$302)+12))</f>
        <v>0</v>
      </c>
      <c r="PF309" s="43">
        <f>SUM(INDEX(PF$4:PF$183,12*($B309-$B$302)+1):INDEX(PF$4:PF$183,12*($B309-$B$302)+12))</f>
        <v>0</v>
      </c>
      <c r="PG309" s="43">
        <f>SUM(INDEX(PG$4:PG$183,12*($B309-$B$302)+1):INDEX(PG$4:PG$183,12*($B309-$B$302)+12))</f>
        <v>15923794</v>
      </c>
      <c r="PH309" s="43">
        <f>SUM(INDEX(PH$4:PH$183,12*($B309-$B$302)+1):INDEX(PH$4:PH$183,12*($B309-$B$302)+12))</f>
        <v>57076352</v>
      </c>
      <c r="PI309" s="43">
        <f>SUM(INDEX(PI$4:PI$183,12*($B309-$B$302)+1):INDEX(PI$4:PI$183,12*($B309-$B$302)+12))</f>
        <v>692400</v>
      </c>
      <c r="PJ309" s="43">
        <f>SUM(INDEX(PJ$4:PJ$183,12*($B309-$B$302)+1):INDEX(PJ$4:PJ$183,12*($B309-$B$302)+12))</f>
        <v>0</v>
      </c>
      <c r="PK309" s="43">
        <f>SUM(INDEX(PK$4:PK$183,12*($B309-$B$302)+1):INDEX(PK$4:PK$183,12*($B309-$B$302)+12))</f>
        <v>0</v>
      </c>
      <c r="PL309" s="43">
        <f>SUM(INDEX(PL$4:PL$183,12*($B309-$B$302)+1):INDEX(PL$4:PL$183,12*($B309-$B$302)+12))</f>
        <v>0</v>
      </c>
      <c r="PM309" s="43">
        <f>SUM(INDEX(PM$4:PM$183,12*($B309-$B$302)+1):INDEX(PM$4:PM$183,12*($B309-$B$302)+12))</f>
        <v>741505842</v>
      </c>
      <c r="PN309" s="43">
        <f>SUM(INDEX(PN$4:PN$183,12*($B309-$B$302)+1):INDEX(PN$4:PN$183,12*($B309-$B$302)+12))</f>
        <v>432767472</v>
      </c>
      <c r="PO309" s="43">
        <f>SUM(INDEX(PO$4:PO$183,12*($B309-$B$302)+1):INDEX(PO$4:PO$183,12*($B309-$B$302)+12))</f>
        <v>48832775</v>
      </c>
      <c r="PP309" s="43">
        <f>SUM(INDEX(PP$4:PP$183,12*($B309-$B$302)+1):INDEX(PP$4:PP$183,12*($B309-$B$302)+12))</f>
        <v>0</v>
      </c>
      <c r="PQ309" s="43">
        <f>SUM(INDEX(PQ$4:PQ$183,12*($B309-$B$302)+1):INDEX(PQ$4:PQ$183,12*($B309-$B$302)+12))</f>
        <v>0</v>
      </c>
      <c r="PR309" s="43">
        <f>SUM(INDEX(PR$4:PR$183,12*($B309-$B$302)+1):INDEX(PR$4:PR$183,12*($B309-$B$302)+12))</f>
        <v>0</v>
      </c>
      <c r="PS309" s="43">
        <f>SUM(INDEX(PS$4:PS$183,12*($B309-$B$302)+1):INDEX(PS$4:PS$183,12*($B309-$B$302)+12))</f>
        <v>0</v>
      </c>
      <c r="PT309" s="43">
        <f>SUM(INDEX(PT$4:PT$183,12*($B309-$B$302)+1):INDEX(PT$4:PT$183,12*($B309-$B$302)+12))</f>
        <v>11693363645</v>
      </c>
      <c r="PU309" s="43">
        <f>SUM(INDEX(PU$4:PU$183,12*($B309-$B$302)+1):INDEX(PU$4:PU$183,12*($B309-$B$302)+12))</f>
        <v>11693363645</v>
      </c>
      <c r="PV309" s="43">
        <f>SUM(INDEX(PV$4:PV$183,12*($B309-$B$302)+1):INDEX(PV$4:PV$183,12*($B309-$B$302)+12))</f>
        <v>0</v>
      </c>
      <c r="PW309" s="43">
        <f>SUM(INDEX(PW$4:PW$183,12*($B309-$B$302)+1):INDEX(PW$4:PW$183,12*($B309-$B$302)+12))</f>
        <v>0</v>
      </c>
      <c r="PX309" s="43">
        <f>SUM(INDEX(PX$4:PX$183,12*($B309-$B$302)+1):INDEX(PX$4:PX$183,12*($B309-$B$302)+12))</f>
        <v>206304475</v>
      </c>
      <c r="PY309" s="43">
        <f>SUM(INDEX(PY$4:PY$183,12*($B309-$B$302)+1):INDEX(PY$4:PY$183,12*($B309-$B$302)+12))</f>
        <v>0</v>
      </c>
      <c r="PZ309" s="43">
        <f>SUM(INDEX(PZ$4:PZ$183,12*($B309-$B$302)+1):INDEX(PZ$4:PZ$183,12*($B309-$B$302)+12))</f>
        <v>20277321</v>
      </c>
      <c r="QA309" s="43">
        <f>SUM(INDEX(QA$4:QA$183,12*($B309-$B$302)+1):INDEX(QA$4:QA$183,12*($B309-$B$302)+12))</f>
        <v>0</v>
      </c>
      <c r="QB309" s="43">
        <f>SUM(INDEX(QB$4:QB$183,12*($B309-$B$302)+1):INDEX(QB$4:QB$183,12*($B309-$B$302)+12))</f>
        <v>0</v>
      </c>
      <c r="QC309" s="43">
        <f>SUM(INDEX(QC$4:QC$183,12*($B309-$B$302)+1):INDEX(QC$4:QC$183,12*($B309-$B$302)+12))</f>
        <v>0</v>
      </c>
      <c r="QD309" s="43">
        <f>SUM(INDEX(QD$4:QD$183,12*($B309-$B$302)+1):INDEX(QD$4:QD$183,12*($B309-$B$302)+12))</f>
        <v>0</v>
      </c>
      <c r="QE309" s="43">
        <f>SUM(INDEX(QE$4:QE$183,12*($B309-$B$302)+1):INDEX(QE$4:QE$183,12*($B309-$B$302)+12))</f>
        <v>0</v>
      </c>
      <c r="QF309" s="43">
        <f>SUM(INDEX(QF$4:QF$183,12*($B309-$B$302)+1):INDEX(QF$4:QF$183,12*($B309-$B$302)+12))</f>
        <v>0</v>
      </c>
      <c r="QG309" s="43">
        <f>SUM(INDEX(QG$4:QG$183,12*($B309-$B$302)+1):INDEX(QG$4:QG$183,12*($B309-$B$302)+12))</f>
        <v>0</v>
      </c>
      <c r="QH309" s="43">
        <f>SUM(INDEX(QH$4:QH$183,12*($B309-$B$302)+1):INDEX(QH$4:QH$183,12*($B309-$B$302)+12))</f>
        <v>0</v>
      </c>
      <c r="QI309" s="43">
        <f>SUM(INDEX(QI$4:QI$183,12*($B309-$B$302)+1):INDEX(QI$4:QI$183,12*($B309-$B$302)+12))</f>
        <v>0</v>
      </c>
      <c r="QJ309" s="43">
        <f>SUM(INDEX(QJ$4:QJ$183,12*($B309-$B$302)+1):INDEX(QJ$4:QJ$183,12*($B309-$B$302)+12))</f>
        <v>0</v>
      </c>
      <c r="QK309" s="43">
        <f>SUM(INDEX(QK$4:QK$183,12*($B309-$B$302)+1):INDEX(QK$4:QK$183,12*($B309-$B$302)+12))</f>
        <v>0</v>
      </c>
      <c r="QL309" s="43">
        <f>SUM(INDEX(QL$4:QL$183,12*($B309-$B$302)+1):INDEX(QL$4:QL$183,12*($B309-$B$302)+12))</f>
        <v>0</v>
      </c>
      <c r="QM309" s="43">
        <f>SUM(INDEX(QM$4:QM$183,12*($B309-$B$302)+1):INDEX(QM$4:QM$183,12*($B309-$B$302)+12))</f>
        <v>0</v>
      </c>
      <c r="QN309" s="43">
        <f>SUM(INDEX(QN$4:QN$183,12*($B309-$B$302)+1):INDEX(QN$4:QN$183,12*($B309-$B$302)+12))</f>
        <v>0</v>
      </c>
      <c r="QO309" s="43">
        <f>SUM(INDEX(QO$4:QO$183,12*($B309-$B$302)+1):INDEX(QO$4:QO$183,12*($B309-$B$302)+12))</f>
        <v>1333413534272</v>
      </c>
      <c r="QP309" s="43">
        <f>SUM(INDEX(QP$4:QP$183,12*($B309-$B$302)+1):INDEX(QP$4:QP$183,12*($B309-$B$302)+12))</f>
        <v>351546849771</v>
      </c>
      <c r="QQ309" s="43">
        <f>SUM(INDEX(QQ$4:QQ$183,12*($B309-$B$302)+1):INDEX(QQ$4:QQ$183,12*($B309-$B$302)+12))</f>
        <v>1163193183</v>
      </c>
      <c r="QR309" s="43">
        <f>SUM(INDEX(QR$4:QR$183,12*($B309-$B$302)+1):INDEX(QR$4:QR$183,12*($B309-$B$302)+12))</f>
        <v>501406060</v>
      </c>
      <c r="QS309" s="43">
        <f>SUM(INDEX(QS$4:QS$183,12*($B309-$B$302)+1):INDEX(QS$4:QS$183,12*($B309-$B$302)+12))</f>
        <v>661787123</v>
      </c>
      <c r="QT309" s="43">
        <f>SUM(INDEX(QT$4:QT$183,12*($B309-$B$302)+1):INDEX(QT$4:QT$183,12*($B309-$B$302)+12))</f>
        <v>0</v>
      </c>
      <c r="QU309" s="43">
        <f>SUM(INDEX(QU$4:QU$183,12*($B309-$B$302)+1):INDEX(QU$4:QU$183,12*($B309-$B$302)+12))</f>
        <v>0</v>
      </c>
      <c r="QV309" s="43">
        <f>SUM(INDEX(QV$4:QV$183,12*($B309-$B$302)+1):INDEX(QV$4:QV$183,12*($B309-$B$302)+12))</f>
        <v>0</v>
      </c>
      <c r="QW309" s="43">
        <f>SUM(INDEX(QW$4:QW$183,12*($B309-$B$302)+1):INDEX(QW$4:QW$183,12*($B309-$B$302)+12))</f>
        <v>10947955500</v>
      </c>
      <c r="QX309" s="43">
        <f>SUM(INDEX(QX$4:QX$183,12*($B309-$B$302)+1):INDEX(QX$4:QX$183,12*($B309-$B$302)+12))</f>
        <v>10924464968</v>
      </c>
      <c r="QY309" s="43">
        <f>SUM(INDEX(QY$4:QY$183,12*($B309-$B$302)+1):INDEX(QY$4:QY$183,12*($B309-$B$302)+12))</f>
        <v>23490532</v>
      </c>
      <c r="QZ309" s="43">
        <f>SUM(INDEX(QZ$4:QZ$183,12*($B309-$B$302)+1):INDEX(QZ$4:QZ$183,12*($B309-$B$302)+12))</f>
        <v>258773641747</v>
      </c>
      <c r="RA309" s="43">
        <f>SUM(INDEX(RA$4:RA$183,12*($B309-$B$302)+1):INDEX(RA$4:RA$183,12*($B309-$B$302)+12))</f>
        <v>80662059341</v>
      </c>
      <c r="RB309" s="43">
        <f>SUM(INDEX(RB$4:RB$183,12*($B309-$B$302)+1):INDEX(RB$4:RB$183,12*($B309-$B$302)+12))</f>
        <v>52000000000</v>
      </c>
      <c r="RC309" s="43">
        <f>SUM(INDEX(RC$4:RC$183,12*($B309-$B$302)+1):INDEX(RC$4:RC$183,12*($B309-$B$302)+12))</f>
        <v>52000000000</v>
      </c>
      <c r="RD309" s="43">
        <f>SUM(INDEX(RD$4:RD$183,12*($B309-$B$302)+1):INDEX(RD$4:RD$183,12*($B309-$B$302)+12))</f>
        <v>52000000000</v>
      </c>
      <c r="RE309" s="43">
        <f>SUM(INDEX(RE$4:RE$183,12*($B309-$B$302)+1):INDEX(RE$4:RE$183,12*($B309-$B$302)+12))</f>
        <v>0</v>
      </c>
      <c r="RF309" s="43">
        <f>SUM(INDEX(RF$4:RF$183,12*($B309-$B$302)+1):INDEX(RF$4:RF$183,12*($B309-$B$302)+12))</f>
        <v>0</v>
      </c>
      <c r="RG309" s="43">
        <f>SUM(INDEX(RG$4:RG$183,12*($B309-$B$302)+1):INDEX(RG$4:RG$183,12*($B309-$B$302)+12))</f>
        <v>0</v>
      </c>
      <c r="RH309" s="43">
        <f>SUM(INDEX(RH$4:RH$183,12*($B309-$B$302)+1):INDEX(RH$4:RH$183,12*($B309-$B$302)+12))</f>
        <v>0</v>
      </c>
      <c r="RI309" s="43">
        <f>SUM(INDEX(RI$4:RI$183,12*($B309-$B$302)+1):INDEX(RI$4:RI$183,12*($B309-$B$302)+12))</f>
        <v>929866684501</v>
      </c>
      <c r="RJ309" s="43">
        <f>SUM(INDEX(RJ$4:RJ$183,12*($B309-$B$302)+1):INDEX(RJ$4:RJ$183,12*($B309-$B$302)+12))</f>
        <v>87961720211</v>
      </c>
      <c r="RK309" s="43">
        <f>SUM(INDEX(RK$4:RK$183,12*($B309-$B$302)+1):INDEX(RK$4:RK$183,12*($B309-$B$302)+12))</f>
        <v>87961720211</v>
      </c>
      <c r="RL309" s="43">
        <f>SUM(INDEX(RL$4:RL$183,12*($B309-$B$302)+1):INDEX(RL$4:RL$183,12*($B309-$B$302)+12))</f>
        <v>55507126419</v>
      </c>
      <c r="RM309" s="43">
        <f>SUM(INDEX(RM$4:RM$183,12*($B309-$B$302)+1):INDEX(RM$4:RM$183,12*($B309-$B$302)+12))</f>
        <v>4614082411</v>
      </c>
      <c r="RN309" s="43">
        <f>SUM(INDEX(RN$4:RN$183,12*($B309-$B$302)+1):INDEX(RN$4:RN$183,12*($B309-$B$302)+12))</f>
        <v>1457942510</v>
      </c>
      <c r="RO309" s="43">
        <f>SUM(INDEX(RO$4:RO$183,12*($B309-$B$302)+1):INDEX(RO$4:RO$183,12*($B309-$B$302)+12))</f>
        <v>18614483</v>
      </c>
      <c r="RP309" s="43">
        <f>SUM(INDEX(RP$4:RP$183,12*($B309-$B$302)+1):INDEX(RP$4:RP$183,12*($B309-$B$302)+12))</f>
        <v>0</v>
      </c>
      <c r="RQ309" s="43">
        <f>SUM(INDEX(RQ$4:RQ$183,12*($B309-$B$302)+1):INDEX(RQ$4:RQ$183,12*($B309-$B$302)+12))</f>
        <v>0</v>
      </c>
      <c r="RR309" s="43">
        <f>SUM(INDEX(RR$4:RR$183,12*($B309-$B$302)+1):INDEX(RR$4:RR$183,12*($B309-$B$302)+12))</f>
        <v>0</v>
      </c>
      <c r="RS309" s="43">
        <f>SUM(INDEX(RS$4:RS$183,12*($B309-$B$302)+1):INDEX(RS$4:RS$183,12*($B309-$B$302)+12))</f>
        <v>0</v>
      </c>
      <c r="RT309" s="43">
        <f>SUM(INDEX(RT$4:RT$183,12*($B309-$B$302)+1):INDEX(RT$4:RT$183,12*($B309-$B$302)+12))</f>
        <v>12915793</v>
      </c>
      <c r="RU309" s="43">
        <f>SUM(INDEX(RU$4:RU$183,12*($B309-$B$302)+1):INDEX(RU$4:RU$183,12*($B309-$B$302)+12))</f>
        <v>0</v>
      </c>
      <c r="RV309" s="43">
        <f>SUM(INDEX(RV$4:RV$183,12*($B309-$B$302)+1):INDEX(RV$4:RV$183,12*($B309-$B$302)+12))</f>
        <v>77548942</v>
      </c>
      <c r="RW309" s="43">
        <f>SUM(INDEX(RW$4:RW$183,12*($B309-$B$302)+1):INDEX(RW$4:RW$183,12*($B309-$B$302)+12))</f>
        <v>20972013</v>
      </c>
      <c r="RX309" s="43">
        <f>SUM(INDEX(RX$4:RX$183,12*($B309-$B$302)+1):INDEX(RX$4:RX$183,12*($B309-$B$302)+12))</f>
        <v>0</v>
      </c>
      <c r="RY309" s="43">
        <f>SUM(INDEX(RY$4:RY$183,12*($B309-$B$302)+1):INDEX(RY$4:RY$183,12*($B309-$B$302)+12))</f>
        <v>4584584</v>
      </c>
      <c r="RZ309" s="43">
        <f>SUM(INDEX(RZ$4:RZ$183,12*($B309-$B$302)+1):INDEX(RZ$4:RZ$183,12*($B309-$B$302)+12))</f>
        <v>0</v>
      </c>
      <c r="SA309" s="43">
        <f>SUM(INDEX(SA$4:SA$183,12*($B309-$B$302)+1):INDEX(SA$4:SA$183,12*($B309-$B$302)+12))</f>
        <v>0</v>
      </c>
      <c r="SB309" s="43">
        <f>SUM(INDEX(SB$4:SB$183,12*($B309-$B$302)+1):INDEX(SB$4:SB$183,12*($B309-$B$302)+12))</f>
        <v>0</v>
      </c>
      <c r="SC309" s="43">
        <f>SUM(INDEX(SC$4:SC$183,12*($B309-$B$302)+1):INDEX(SC$4:SC$183,12*($B309-$B$302)+12))</f>
        <v>49740532</v>
      </c>
      <c r="SD309" s="43">
        <f>SUM(INDEX(SD$4:SD$183,12*($B309-$B$302)+1):INDEX(SD$4:SD$183,12*($B309-$B$302)+12))</f>
        <v>0</v>
      </c>
      <c r="SE309" s="43">
        <f>SUM(INDEX(SE$4:SE$183,12*($B309-$B$302)+1):INDEX(SE$4:SE$183,12*($B309-$B$302)+12))</f>
        <v>0</v>
      </c>
      <c r="SF309" s="43">
        <f>SUM(INDEX(SF$4:SF$183,12*($B309-$B$302)+1):INDEX(SF$4:SF$183,12*($B309-$B$302)+12))</f>
        <v>0</v>
      </c>
      <c r="SG309" s="43">
        <f>SUM(INDEX(SG$4:SG$183,12*($B309-$B$302)+1):INDEX(SG$4:SG$183,12*($B309-$B$302)+12))</f>
        <v>1059063</v>
      </c>
      <c r="SH309" s="43">
        <f>SUM(INDEX(SH$4:SH$183,12*($B309-$B$302)+1):INDEX(SH$4:SH$183,12*($B309-$B$302)+12))</f>
        <v>1339896401</v>
      </c>
      <c r="SI309" s="43">
        <f>SUM(INDEX(SI$4:SI$183,12*($B309-$B$302)+1):INDEX(SI$4:SI$183,12*($B309-$B$302)+12))</f>
        <v>0</v>
      </c>
      <c r="SJ309" s="43">
        <f>SUM(INDEX(SJ$4:SJ$183,12*($B309-$B$302)+1):INDEX(SJ$4:SJ$183,12*($B309-$B$302)+12))</f>
        <v>461682</v>
      </c>
      <c r="SK309" s="43">
        <f>SUM(INDEX(SK$4:SK$183,12*($B309-$B$302)+1):INDEX(SK$4:SK$183,12*($B309-$B$302)+12))</f>
        <v>19842970206</v>
      </c>
      <c r="SL309" s="43">
        <f>SUM(INDEX(SL$4:SL$183,12*($B309-$B$302)+1):INDEX(SL$4:SL$183,12*($B309-$B$302)+12))</f>
        <v>19842970206</v>
      </c>
      <c r="SM309" s="43">
        <f>SUM(INDEX(SM$4:SM$183,12*($B309-$B$302)+1):INDEX(SM$4:SM$183,12*($B309-$B$302)+12))</f>
        <v>0</v>
      </c>
      <c r="SN309" s="43">
        <f>SUM(INDEX(SN$4:SN$183,12*($B309-$B$302)+1):INDEX(SN$4:SN$183,12*($B309-$B$302)+12))</f>
        <v>3399318908</v>
      </c>
      <c r="SO309" s="43">
        <f>SUM(INDEX(SO$4:SO$183,12*($B309-$B$302)+1):INDEX(SO$4:SO$183,12*($B309-$B$302)+12))</f>
        <v>37393</v>
      </c>
      <c r="SP309" s="43">
        <f>SUM(INDEX(SP$4:SP$183,12*($B309-$B$302)+1):INDEX(SP$4:SP$183,12*($B309-$B$302)+12))</f>
        <v>0</v>
      </c>
      <c r="SQ309" s="43">
        <f>SUM(INDEX(SQ$4:SQ$183,12*($B309-$B$302)+1):INDEX(SQ$4:SQ$183,12*($B309-$B$302)+12))</f>
        <v>0</v>
      </c>
      <c r="SR309" s="43">
        <f>SUM(INDEX(SR$4:SR$183,12*($B309-$B$302)+1):INDEX(SR$4:SR$183,12*($B309-$B$302)+12))</f>
        <v>692559374</v>
      </c>
      <c r="SS309" s="43">
        <f>SUM(INDEX(SS$4:SS$183,12*($B309-$B$302)+1):INDEX(SS$4:SS$183,12*($B309-$B$302)+12))</f>
        <v>627597678</v>
      </c>
      <c r="ST309" s="43">
        <f>SUM(INDEX(ST$4:ST$183,12*($B309-$B$302)+1):INDEX(ST$4:ST$183,12*($B309-$B$302)+12))</f>
        <v>0</v>
      </c>
      <c r="SU309" s="43">
        <f>SUM(INDEX(SU$4:SU$183,12*($B309-$B$302)+1):INDEX(SU$4:SU$183,12*($B309-$B$302)+12))</f>
        <v>0</v>
      </c>
      <c r="SV309" s="43">
        <f>SUM(INDEX(SV$4:SV$183,12*($B309-$B$302)+1):INDEX(SV$4:SV$183,12*($B309-$B$302)+12))</f>
        <v>0</v>
      </c>
      <c r="SW309" s="43">
        <f>SUM(INDEX(SW$4:SW$183,12*($B309-$B$302)+1):INDEX(SW$4:SW$183,12*($B309-$B$302)+12))</f>
        <v>0</v>
      </c>
      <c r="SX309" s="43">
        <f>SUM(INDEX(SX$4:SX$183,12*($B309-$B$302)+1):INDEX(SX$4:SX$183,12*($B309-$B$302)+12))</f>
        <v>0</v>
      </c>
      <c r="SY309" s="43">
        <f>SUM(INDEX(SY$4:SY$183,12*($B309-$B$302)+1):INDEX(SY$4:SY$183,12*($B309-$B$302)+12))</f>
        <v>0</v>
      </c>
      <c r="SZ309" s="43">
        <f>SUM(INDEX(SZ$4:SZ$183,12*($B309-$B$302)+1):INDEX(SZ$4:SZ$183,12*($B309-$B$302)+12))</f>
        <v>0</v>
      </c>
      <c r="TA309" s="43">
        <f>SUM(INDEX(TA$4:TA$183,12*($B309-$B$302)+1):INDEX(TA$4:TA$183,12*($B309-$B$302)+12))</f>
        <v>0</v>
      </c>
      <c r="TB309" s="43">
        <f>SUM(INDEX(TB$4:TB$183,12*($B309-$B$302)+1):INDEX(TB$4:TB$183,12*($B309-$B$302)+12))</f>
        <v>0</v>
      </c>
      <c r="TC309" s="43">
        <f>SUM(INDEX(TC$4:TC$183,12*($B309-$B$302)+1):INDEX(TC$4:TC$183,12*($B309-$B$302)+12))</f>
        <v>0</v>
      </c>
      <c r="TD309" s="43">
        <f>SUM(INDEX(TD$4:TD$183,12*($B309-$B$302)+1):INDEX(TD$4:TD$183,12*($B309-$B$302)+12))</f>
        <v>0</v>
      </c>
      <c r="TE309" s="43">
        <f>SUM(INDEX(TE$4:TE$183,12*($B309-$B$302)+1):INDEX(TE$4:TE$183,12*($B309-$B$302)+12))</f>
        <v>0</v>
      </c>
      <c r="TF309" s="43">
        <f>SUM(INDEX(TF$4:TF$183,12*($B309-$B$302)+1):INDEX(TF$4:TF$183,12*($B309-$B$302)+12))</f>
        <v>0</v>
      </c>
      <c r="TG309" s="43">
        <f>SUM(INDEX(TG$4:TG$183,12*($B309-$B$302)+1):INDEX(TG$4:TG$183,12*($B309-$B$302)+12))</f>
        <v>0</v>
      </c>
      <c r="TH309" s="43">
        <f>SUM(INDEX(TH$4:TH$183,12*($B309-$B$302)+1):INDEX(TH$4:TH$183,12*($B309-$B$302)+12))</f>
        <v>0</v>
      </c>
      <c r="TI309" s="43">
        <f>SUM(INDEX(TI$4:TI$183,12*($B309-$B$302)+1):INDEX(TI$4:TI$183,12*($B309-$B$302)+12))</f>
        <v>6090639404</v>
      </c>
      <c r="TJ309" s="43">
        <f>SUM(INDEX(TJ$4:TJ$183,12*($B309-$B$302)+1):INDEX(TJ$4:TJ$183,12*($B309-$B$302)+12))</f>
        <v>839841169406</v>
      </c>
      <c r="TK309" s="43">
        <f>SUM(INDEX(TK$4:TK$183,12*($B309-$B$302)+1):INDEX(TK$4:TK$183,12*($B309-$B$302)+12))</f>
        <v>840976735197</v>
      </c>
      <c r="TL309" s="43">
        <f>SUM(INDEX(TL$4:TL$183,12*($B309-$B$302)+1):INDEX(TL$4:TL$183,12*($B309-$B$302)+12))</f>
        <v>458095144972</v>
      </c>
      <c r="TM309" s="43">
        <f>SUM(INDEX(TM$4:TM$183,12*($B309-$B$302)+1):INDEX(TM$4:TM$183,12*($B309-$B$302)+12))</f>
        <v>842694913</v>
      </c>
      <c r="TN309" s="43">
        <f>SUM(INDEX(TN$4:TN$183,12*($B309-$B$302)+1):INDEX(TN$4:TN$183,12*($B309-$B$302)+12))</f>
        <v>842694913</v>
      </c>
      <c r="TO309" s="43">
        <f>SUM(INDEX(TO$4:TO$183,12*($B309-$B$302)+1):INDEX(TO$4:TO$183,12*($B309-$B$302)+12))</f>
        <v>0</v>
      </c>
      <c r="TP309" s="43">
        <f>SUM(INDEX(TP$4:TP$183,12*($B309-$B$302)+1):INDEX(TP$4:TP$183,12*($B309-$B$302)+12))</f>
        <v>292870878</v>
      </c>
      <c r="TQ309" s="43">
        <f>SUM(INDEX(TQ$4:TQ$183,12*($B309-$B$302)+1):INDEX(TQ$4:TQ$183,12*($B309-$B$302)+12))</f>
        <v>292870878</v>
      </c>
      <c r="TR309" s="43">
        <f>SUM(INDEX(TR$4:TR$183,12*($B309-$B$302)+1):INDEX(TR$4:TR$183,12*($B309-$B$302)+12))</f>
        <v>50000000000</v>
      </c>
      <c r="TS309" s="43">
        <f>SUM(INDEX(TS$4:TS$183,12*($B309-$B$302)+1):INDEX(TS$4:TS$183,12*($B309-$B$302)+12))</f>
        <v>331746024434</v>
      </c>
      <c r="TT309" s="43">
        <f>SUM(INDEX(TT$4:TT$183,12*($B309-$B$302)+1):INDEX(TT$4:TT$183,12*($B309-$B$302)+12))</f>
        <v>0</v>
      </c>
      <c r="TU309" s="43">
        <f>SUM(INDEX(TU$4:TU$183,12*($B309-$B$302)+1):INDEX(TU$4:TU$183,12*($B309-$B$302)+12))</f>
        <v>928229093</v>
      </c>
      <c r="TV309" s="43">
        <f>SUM(INDEX(TV$4:TV$183,12*($B309-$B$302)+1):INDEX(TV$4:TV$183,12*($B309-$B$302)+12))</f>
        <v>0</v>
      </c>
      <c r="TW309" s="43">
        <f>SUM(INDEX(TW$4:TW$183,12*($B309-$B$302)+1):INDEX(TW$4:TW$183,12*($B309-$B$302)+12))</f>
        <v>533644108</v>
      </c>
      <c r="TX309" s="43">
        <f>SUM(INDEX(TX$4:TX$183,12*($B309-$B$302)+1):INDEX(TX$4:TX$183,12*($B309-$B$302)+12))</f>
        <v>0</v>
      </c>
      <c r="TY309" s="43">
        <f>SUM(INDEX(TY$4:TY$183,12*($B309-$B$302)+1):INDEX(TY$4:TY$183,12*($B309-$B$302)+12))</f>
        <v>394584985</v>
      </c>
      <c r="TZ309" s="43">
        <f>SUM(INDEX(TZ$4:TZ$183,12*($B309-$B$302)+1):INDEX(TZ$4:TZ$183,12*($B309-$B$302)+12))</f>
        <v>0</v>
      </c>
      <c r="UA309" s="43">
        <f>SUM(INDEX(UA$4:UA$183,12*($B309-$B$302)+1):INDEX(UA$4:UA$183,12*($B309-$B$302)+12))</f>
        <v>0</v>
      </c>
      <c r="UB309" s="43">
        <f>SUM(INDEX(UB$4:UB$183,12*($B309-$B$302)+1):INDEX(UB$4:UB$183,12*($B309-$B$302)+12))</f>
        <v>0</v>
      </c>
      <c r="UC309" s="43">
        <f>SUM(INDEX(UC$4:UC$183,12*($B309-$B$302)+1):INDEX(UC$4:UC$183,12*($B309-$B$302)+12))</f>
        <v>0</v>
      </c>
      <c r="UD309" s="43">
        <f>SUM(INDEX(UD$4:UD$183,12*($B309-$B$302)+1):INDEX(UD$4:UD$183,12*($B309-$B$302)+12))</f>
        <v>0</v>
      </c>
      <c r="UE309" s="43">
        <f>SUM(INDEX(UE$4:UE$183,12*($B309-$B$302)+1):INDEX(UE$4:UE$183,12*($B309-$B$302)+12))</f>
        <v>0</v>
      </c>
      <c r="UF309" s="43">
        <f>SUM(INDEX(UF$4:UF$183,12*($B309-$B$302)+1):INDEX(UF$4:UF$183,12*($B309-$B$302)+12))</f>
        <v>0</v>
      </c>
      <c r="UG309" s="43">
        <f>SUM(INDEX(UG$4:UG$183,12*($B309-$B$302)+1):INDEX(UG$4:UG$183,12*($B309-$B$302)+12))</f>
        <v>3809929137701.0898</v>
      </c>
    </row>
    <row r="310" spans="1:553">
      <c r="A310" s="733"/>
      <c r="B310" s="65">
        <v>2013</v>
      </c>
      <c r="C310" s="43">
        <f>SUM(INDEX(C$4:C$183,12*($B310-$B$302)+1):INDEX(C$4:C$183,12*($B310-$B$302)+12))</f>
        <v>2330895030049</v>
      </c>
      <c r="D310" s="43">
        <f>SUM(INDEX(D$4:D$183,12*($B310-$B$302)+1):INDEX(D$4:D$183,12*($B310-$B$302)+12))</f>
        <v>1169330481550</v>
      </c>
      <c r="E310" s="43">
        <f>SUM(INDEX(E$4:E$183,12*($B310-$B$302)+1):INDEX(E$4:E$183,12*($B310-$B$302)+12))</f>
        <v>1013936350546</v>
      </c>
      <c r="F310" s="43">
        <f>SUM(INDEX(F$4:F$183,12*($B310-$B$302)+1):INDEX(F$4:F$183,12*($B310-$B$302)+12))</f>
        <v>123888732</v>
      </c>
      <c r="G310" s="43">
        <f>SUM(INDEX(G$4:G$183,12*($B310-$B$302)+1):INDEX(G$4:G$183,12*($B310-$B$302)+12))</f>
        <v>17579702</v>
      </c>
      <c r="H310" s="43">
        <f>SUM(INDEX(H$4:H$183,12*($B310-$B$302)+1):INDEX(H$4:H$183,12*($B310-$B$302)+12))</f>
        <v>457688933912.00006</v>
      </c>
      <c r="I310" s="43">
        <f>SUM(INDEX(I$4:I$183,12*($B310-$B$302)+1):INDEX(I$4:I$183,12*($B310-$B$302)+12))</f>
        <v>396221310088.83893</v>
      </c>
      <c r="J310" s="43">
        <f>SUM(INDEX(J$4:J$183,12*($B310-$B$302)+1):INDEX(J$4:J$183,12*($B310-$B$302)+12))</f>
        <v>56890734484.391098</v>
      </c>
      <c r="K310" s="43">
        <f>SUM(INDEX(K$4:K$183,12*($B310-$B$302)+1):INDEX(K$4:K$183,12*($B310-$B$302)+12))</f>
        <v>4576889338.7700005</v>
      </c>
      <c r="L310" s="43">
        <f>SUM(INDEX(L$4:L$183,12*($B310-$B$302)+1):INDEX(L$4:L$183,12*($B310-$B$302)+12))</f>
        <v>82471648147</v>
      </c>
      <c r="M310" s="43">
        <f>SUM(INDEX(M$4:M$183,12*($B310-$B$302)+1):INDEX(M$4:M$183,12*($B310-$B$302)+12))</f>
        <v>376588042492</v>
      </c>
      <c r="N310" s="43">
        <f>SUM(INDEX(N$4:N$183,12*($B310-$B$302)+1):INDEX(N$4:N$183,12*($B310-$B$302)+12))</f>
        <v>372822162065.23999</v>
      </c>
      <c r="O310" s="43">
        <f>SUM(INDEX(O$4:O$183,12*($B310-$B$302)+1):INDEX(O$4:O$183,12*($B310-$B$302)+12))</f>
        <v>3765880426.7600002</v>
      </c>
      <c r="P310" s="43">
        <f>SUM(INDEX(P$4:P$183,12*($B310-$B$302)+1):INDEX(P$4:P$183,12*($B310-$B$302)+12))</f>
        <v>27970300121</v>
      </c>
      <c r="Q310" s="43">
        <f>SUM(INDEX(Q$4:Q$183,12*($B310-$B$302)+1):INDEX(Q$4:Q$183,12*($B310-$B$302)+12))</f>
        <v>41053836358</v>
      </c>
      <c r="R310" s="43">
        <f>SUM(INDEX(R$4:R$183,12*($B310-$B$302)+1):INDEX(R$4:R$183,12*($B310-$B$302)+12))</f>
        <v>28022121082</v>
      </c>
      <c r="S310" s="43">
        <f>SUM(INDEX(S$4:S$183,12*($B310-$B$302)+1):INDEX(S$4:S$183,12*($B310-$B$302)+12))</f>
        <v>155394131004</v>
      </c>
      <c r="T310" s="43">
        <f>SUM(INDEX(T$4:T$183,12*($B310-$B$302)+1):INDEX(T$4:T$183,12*($B310-$B$302)+12))</f>
        <v>40668094568</v>
      </c>
      <c r="U310" s="43">
        <f>SUM(INDEX(U$4:U$183,12*($B310-$B$302)+1):INDEX(U$4:U$183,12*($B310-$B$302)+12))</f>
        <v>47844782000</v>
      </c>
      <c r="V310" s="43">
        <f>SUM(INDEX(V$4:V$183,12*($B310-$B$302)+1):INDEX(V$4:V$183,12*($B310-$B$302)+12))</f>
        <v>88512876568</v>
      </c>
      <c r="W310" s="43">
        <f>SUM(INDEX(W$4:W$183,12*($B310-$B$302)+1):INDEX(W$4:W$183,12*($B310-$B$302)+12))</f>
        <v>1566011762</v>
      </c>
      <c r="X310" s="43">
        <f>SUM(INDEX(X$4:X$183,12*($B310-$B$302)+1):INDEX(X$4:X$183,12*($B310-$B$302)+12))</f>
        <v>14917942120</v>
      </c>
      <c r="Y310" s="43">
        <f>SUM(INDEX(Y$4:Y$183,12*($B310-$B$302)+1):INDEX(Y$4:Y$183,12*($B310-$B$302)+12))</f>
        <v>1550797398</v>
      </c>
      <c r="Z310" s="43">
        <f>SUM(INDEX(Z$4:Z$183,12*($B310-$B$302)+1):INDEX(Z$4:Z$183,12*($B310-$B$302)+12))</f>
        <v>0</v>
      </c>
      <c r="AA310" s="43">
        <f>SUM(INDEX(AA$4:AA$183,12*($B310-$B$302)+1):INDEX(AA$4:AA$183,12*($B310-$B$302)+12))</f>
        <v>0</v>
      </c>
      <c r="AB310" s="43">
        <f>SUM(INDEX(AB$4:AB$183,12*($B310-$B$302)+1):INDEX(AB$4:AB$183,12*($B310-$B$302)+12))</f>
        <v>1633919496</v>
      </c>
      <c r="AC310" s="43">
        <f>SUM(INDEX(AC$4:AC$183,12*($B310-$B$302)+1):INDEX(AC$4:AC$183,12*($B310-$B$302)+12))</f>
        <v>201530964</v>
      </c>
      <c r="AD310" s="43">
        <f>SUM(INDEX(AD$4:AD$183,12*($B310-$B$302)+1):INDEX(AD$4:AD$183,12*($B310-$B$302)+12))</f>
        <v>41356726239</v>
      </c>
      <c r="AE310" s="43">
        <f>SUM(INDEX(AE$4:AE$183,12*($B310-$B$302)+1):INDEX(AE$4:AE$183,12*($B310-$B$302)+12))</f>
        <v>5654326457</v>
      </c>
      <c r="AF310" s="43">
        <f>SUM(INDEX(AF$4:AF$183,12*($B310-$B$302)+1):INDEX(AF$4:AF$183,12*($B310-$B$302)+12))</f>
        <v>4296797566</v>
      </c>
      <c r="AG310" s="43">
        <f>SUM(INDEX(AG$4:AG$183,12*($B310-$B$302)+1):INDEX(AG$4:AG$183,12*($B310-$B$302)+12))</f>
        <v>1357528891</v>
      </c>
      <c r="AH310" s="43">
        <f>SUM(INDEX(AH$4:AH$183,12*($B310-$B$302)+1):INDEX(AH$4:AH$183,12*($B310-$B$302)+12))</f>
        <v>0</v>
      </c>
      <c r="AI310" s="43">
        <f>SUM(INDEX(AI$4:AI$183,12*($B310-$B$302)+1):INDEX(AI$4:AI$183,12*($B310-$B$302)+12))</f>
        <v>1161564548499</v>
      </c>
      <c r="AJ310" s="43">
        <f>SUM(INDEX(AJ$4:AJ$183,12*($B310-$B$302)+1):INDEX(AJ$4:AJ$183,12*($B310-$B$302)+12))</f>
        <v>7824593246</v>
      </c>
      <c r="AK310" s="43">
        <f>SUM(INDEX(AK$4:AK$183,12*($B310-$B$302)+1):INDEX(AK$4:AK$183,12*($B310-$B$302)+12))</f>
        <v>1285826437</v>
      </c>
      <c r="AL310" s="43">
        <f>SUM(INDEX(AL$4:AL$183,12*($B310-$B$302)+1):INDEX(AL$4:AL$183,12*($B310-$B$302)+12))</f>
        <v>13091848</v>
      </c>
      <c r="AM310" s="43">
        <f>SUM(INDEX(AM$4:AM$183,12*($B310-$B$302)+1):INDEX(AM$4:AM$183,12*($B310-$B$302)+12))</f>
        <v>6525674961</v>
      </c>
      <c r="AN310" s="43">
        <f>SUM(INDEX(AN$4:AN$183,12*($B310-$B$302)+1):INDEX(AN$4:AN$183,12*($B310-$B$302)+12))</f>
        <v>0</v>
      </c>
      <c r="AO310" s="43">
        <f>SUM(INDEX(AO$4:AO$183,12*($B310-$B$302)+1):INDEX(AO$4:AO$183,12*($B310-$B$302)+12))</f>
        <v>17922569519</v>
      </c>
      <c r="AP310" s="43">
        <f>SUM(INDEX(AP$4:AP$183,12*($B310-$B$302)+1):INDEX(AP$4:AP$183,12*($B310-$B$302)+12))</f>
        <v>17126534232</v>
      </c>
      <c r="AQ310" s="43">
        <f>SUM(INDEX(AQ$4:AQ$183,12*($B310-$B$302)+1):INDEX(AQ$4:AQ$183,12*($B310-$B$302)+12))</f>
        <v>58723239</v>
      </c>
      <c r="AR310" s="43">
        <f>SUM(INDEX(AR$4:AR$183,12*($B310-$B$302)+1):INDEX(AR$4:AR$183,12*($B310-$B$302)+12))</f>
        <v>259693891</v>
      </c>
      <c r="AS310" s="43">
        <f>SUM(INDEX(AS$4:AS$183,12*($B310-$B$302)+1):INDEX(AS$4:AS$183,12*($B310-$B$302)+12))</f>
        <v>968955</v>
      </c>
      <c r="AT310" s="43">
        <f>SUM(INDEX(AT$4:AT$183,12*($B310-$B$302)+1):INDEX(AT$4:AT$183,12*($B310-$B$302)+12))</f>
        <v>428762323</v>
      </c>
      <c r="AU310" s="43">
        <f>SUM(INDEX(AU$4:AU$183,12*($B310-$B$302)+1):INDEX(AU$4:AU$183,12*($B310-$B$302)+12))</f>
        <v>46161779</v>
      </c>
      <c r="AV310" s="43">
        <f>SUM(INDEX(AV$4:AV$183,12*($B310-$B$302)+1):INDEX(AV$4:AV$183,12*($B310-$B$302)+12))</f>
        <v>0</v>
      </c>
      <c r="AW310" s="43">
        <f>SUM(INDEX(AW$4:AW$183,12*($B310-$B$302)+1):INDEX(AW$4:AW$183,12*($B310-$B$302)+12))</f>
        <v>0</v>
      </c>
      <c r="AX310" s="43">
        <f>SUM(INDEX(AX$4:AX$183,12*($B310-$B$302)+1):INDEX(AX$4:AX$183,12*($B310-$B$302)+12))</f>
        <v>1725100</v>
      </c>
      <c r="AY310" s="43">
        <f>SUM(INDEX(AY$4:AY$183,12*($B310-$B$302)+1):INDEX(AY$4:AY$183,12*($B310-$B$302)+12))</f>
        <v>0</v>
      </c>
      <c r="AZ310" s="43">
        <f>SUM(INDEX(AZ$4:AZ$183,12*($B310-$B$302)+1):INDEX(AZ$4:AZ$183,12*($B310-$B$302)+12))</f>
        <v>0</v>
      </c>
      <c r="BA310" s="43">
        <f>SUM(INDEX(BA$4:BA$183,12*($B310-$B$302)+1):INDEX(BA$4:BA$183,12*($B310-$B$302)+12))</f>
        <v>0</v>
      </c>
      <c r="BB310" s="43">
        <f>SUM(INDEX(BB$4:BB$183,12*($B310-$B$302)+1):INDEX(BB$4:BB$183,12*($B310-$B$302)+12))</f>
        <v>0</v>
      </c>
      <c r="BC310" s="43">
        <f>SUM(INDEX(BC$4:BC$183,12*($B310-$B$302)+1):INDEX(BC$4:BC$183,12*($B310-$B$302)+12))</f>
        <v>0</v>
      </c>
      <c r="BD310" s="43">
        <f>SUM(INDEX(BD$4:BD$183,12*($B310-$B$302)+1):INDEX(BD$4:BD$183,12*($B310-$B$302)+12))</f>
        <v>76943769412</v>
      </c>
      <c r="BE310" s="43">
        <f>SUM(INDEX(BE$4:BE$183,12*($B310-$B$302)+1):INDEX(BE$4:BE$183,12*($B310-$B$302)+12))</f>
        <v>10066800</v>
      </c>
      <c r="BF310" s="43">
        <f>SUM(INDEX(BF$4:BF$183,12*($B310-$B$302)+1):INDEX(BF$4:BF$183,12*($B310-$B$302)+12))</f>
        <v>50265008010</v>
      </c>
      <c r="BG310" s="43">
        <f>SUM(INDEX(BG$4:BG$183,12*($B310-$B$302)+1):INDEX(BG$4:BG$183,12*($B310-$B$302)+12))</f>
        <v>18154629966</v>
      </c>
      <c r="BH310" s="43">
        <f>SUM(INDEX(BH$4:BH$183,12*($B310-$B$302)+1):INDEX(BH$4:BH$183,12*($B310-$B$302)+12))</f>
        <v>3051215</v>
      </c>
      <c r="BI310" s="43">
        <f>SUM(INDEX(BI$4:BI$183,12*($B310-$B$302)+1):INDEX(BI$4:BI$183,12*($B310-$B$302)+12))</f>
        <v>1727674</v>
      </c>
      <c r="BJ310" s="43">
        <f>SUM(INDEX(BJ$4:BJ$183,12*($B310-$B$302)+1):INDEX(BJ$4:BJ$183,12*($B310-$B$302)+12))</f>
        <v>720261</v>
      </c>
      <c r="BK310" s="43">
        <f>SUM(INDEX(BK$4:BK$183,12*($B310-$B$302)+1):INDEX(BK$4:BK$183,12*($B310-$B$302)+12))</f>
        <v>1093705400</v>
      </c>
      <c r="BL310" s="43">
        <f>SUM(INDEX(BL$4:BL$183,12*($B310-$B$302)+1):INDEX(BL$4:BL$183,12*($B310-$B$302)+12))</f>
        <v>75046785</v>
      </c>
      <c r="BM310" s="43">
        <f>SUM(INDEX(BM$4:BM$183,12*($B310-$B$302)+1):INDEX(BM$4:BM$183,12*($B310-$B$302)+12))</f>
        <v>0</v>
      </c>
      <c r="BN310" s="43">
        <f>SUM(INDEX(BN$4:BN$183,12*($B310-$B$302)+1):INDEX(BN$4:BN$183,12*($B310-$B$302)+12))</f>
        <v>113287173</v>
      </c>
      <c r="BO310" s="43">
        <f>SUM(INDEX(BO$4:BO$183,12*($B310-$B$302)+1):INDEX(BO$4:BO$183,12*($B310-$B$302)+12))</f>
        <v>79113243</v>
      </c>
      <c r="BP310" s="43">
        <f>SUM(INDEX(BP$4:BP$183,12*($B310-$B$302)+1):INDEX(BP$4:BP$183,12*($B310-$B$302)+12))</f>
        <v>0</v>
      </c>
      <c r="BQ310" s="43">
        <f>SUM(INDEX(BQ$4:BQ$183,12*($B310-$B$302)+1):INDEX(BQ$4:BQ$183,12*($B310-$B$302)+12))</f>
        <v>0</v>
      </c>
      <c r="BR310" s="43">
        <f>SUM(INDEX(BR$4:BR$183,12*($B310-$B$302)+1):INDEX(BR$4:BR$183,12*($B310-$B$302)+12))</f>
        <v>2297401570</v>
      </c>
      <c r="BS310" s="43">
        <f>SUM(INDEX(BS$4:BS$183,12*($B310-$B$302)+1):INDEX(BS$4:BS$183,12*($B310-$B$302)+12))</f>
        <v>4850011315</v>
      </c>
      <c r="BT310" s="43">
        <f>SUM(INDEX(BT$4:BT$183,12*($B310-$B$302)+1):INDEX(BT$4:BT$183,12*($B310-$B$302)+12))</f>
        <v>2731157007</v>
      </c>
      <c r="BU310" s="43">
        <f>SUM(INDEX(BU$4:BU$183,12*($B310-$B$302)+1):INDEX(BU$4:BU$183,12*($B310-$B$302)+12))</f>
        <v>111909463</v>
      </c>
      <c r="BV310" s="43">
        <f>SUM(INDEX(BV$4:BV$183,12*($B310-$B$302)+1):INDEX(BV$4:BV$183,12*($B310-$B$302)+12))</f>
        <v>0</v>
      </c>
      <c r="BW310" s="43">
        <f>SUM(INDEX(BW$4:BW$183,12*($B310-$B$302)+1):INDEX(BW$4:BW$183,12*($B310-$B$302)+12))</f>
        <v>3129152</v>
      </c>
      <c r="BX310" s="43">
        <f>SUM(INDEX(BX$4:BX$183,12*($B310-$B$302)+1):INDEX(BX$4:BX$183,12*($B310-$B$302)+12))</f>
        <v>1106063</v>
      </c>
      <c r="BY310" s="43">
        <f>SUM(INDEX(BY$4:BY$183,12*($B310-$B$302)+1):INDEX(BY$4:BY$183,12*($B310-$B$302)+12))</f>
        <v>2615012329</v>
      </c>
      <c r="BZ310" s="43">
        <f>SUM(INDEX(BZ$4:BZ$183,12*($B310-$B$302)+1):INDEX(BZ$4:BZ$183,12*($B310-$B$302)+12))</f>
        <v>0</v>
      </c>
      <c r="CA310" s="43">
        <f>SUM(INDEX(CA$4:CA$183,12*($B310-$B$302)+1):INDEX(CA$4:CA$183,12*($B310-$B$302)+12))</f>
        <v>0</v>
      </c>
      <c r="CB310" s="43">
        <f>SUM(INDEX(CB$4:CB$183,12*($B310-$B$302)+1):INDEX(CB$4:CB$183,12*($B310-$B$302)+12))</f>
        <v>0</v>
      </c>
      <c r="CC310" s="43">
        <f>SUM(INDEX(CC$4:CC$183,12*($B310-$B$302)+1):INDEX(CC$4:CC$183,12*($B310-$B$302)+12))</f>
        <v>52903132657</v>
      </c>
      <c r="CD310" s="43">
        <f>SUM(INDEX(CD$4:CD$183,12*($B310-$B$302)+1):INDEX(CD$4:CD$183,12*($B310-$B$302)+12))</f>
        <v>0</v>
      </c>
      <c r="CE310" s="43">
        <f>SUM(INDEX(CE$4:CE$183,12*($B310-$B$302)+1):INDEX(CE$4:CE$183,12*($B310-$B$302)+12))</f>
        <v>60488554330</v>
      </c>
      <c r="CF310" s="43">
        <f>SUM(INDEX(CF$4:CF$183,12*($B310-$B$302)+1):INDEX(CF$4:CF$183,12*($B310-$B$302)+12))</f>
        <v>1546829094</v>
      </c>
      <c r="CG310" s="43">
        <f>SUM(INDEX(CG$4:CG$183,12*($B310-$B$302)+1):INDEX(CG$4:CG$183,12*($B310-$B$302)+12))</f>
        <v>31725814688</v>
      </c>
      <c r="CH310" s="43">
        <f>SUM(INDEX(CH$4:CH$183,12*($B310-$B$302)+1):INDEX(CH$4:CH$183,12*($B310-$B$302)+12))</f>
        <v>2717610296</v>
      </c>
      <c r="CI310" s="43">
        <f>SUM(INDEX(CI$4:CI$183,12*($B310-$B$302)+1):INDEX(CI$4:CI$183,12*($B310-$B$302)+12))</f>
        <v>273759992</v>
      </c>
      <c r="CJ310" s="43">
        <f>SUM(INDEX(CJ$4:CJ$183,12*($B310-$B$302)+1):INDEX(CJ$4:CJ$183,12*($B310-$B$302)+12))</f>
        <v>12103844</v>
      </c>
      <c r="CK310" s="43">
        <f>SUM(INDEX(CK$4:CK$183,12*($B310-$B$302)+1):INDEX(CK$4:CK$183,12*($B310-$B$302)+12))</f>
        <v>134049987</v>
      </c>
      <c r="CL310" s="43">
        <f>SUM(INDEX(CL$4:CL$183,12*($B310-$B$302)+1):INDEX(CL$4:CL$183,12*($B310-$B$302)+12))</f>
        <v>48538826</v>
      </c>
      <c r="CM310" s="43">
        <f>SUM(INDEX(CM$4:CM$183,12*($B310-$B$302)+1):INDEX(CM$4:CM$183,12*($B310-$B$302)+12))</f>
        <v>11044266</v>
      </c>
      <c r="CN310" s="43">
        <f>SUM(INDEX(CN$4:CN$183,12*($B310-$B$302)+1):INDEX(CN$4:CN$183,12*($B310-$B$302)+12))</f>
        <v>6115797</v>
      </c>
      <c r="CO310" s="43">
        <f>SUM(INDEX(CO$4:CO$183,12*($B310-$B$302)+1):INDEX(CO$4:CO$183,12*($B310-$B$302)+12))</f>
        <v>2275084</v>
      </c>
      <c r="CP310" s="43">
        <f>SUM(INDEX(CP$4:CP$183,12*($B310-$B$302)+1):INDEX(CP$4:CP$183,12*($B310-$B$302)+12))</f>
        <v>59632188</v>
      </c>
      <c r="CQ310" s="43">
        <f>SUM(INDEX(CQ$4:CQ$183,12*($B310-$B$302)+1):INDEX(CQ$4:CQ$183,12*($B310-$B$302)+12))</f>
        <v>0</v>
      </c>
      <c r="CR310" s="43">
        <f>SUM(INDEX(CR$4:CR$183,12*($B310-$B$302)+1):INDEX(CR$4:CR$183,12*($B310-$B$302)+12))</f>
        <v>0</v>
      </c>
      <c r="CS310" s="43">
        <f>SUM(INDEX(CS$4:CS$183,12*($B310-$B$302)+1):INDEX(CS$4:CS$183,12*($B310-$B$302)+12))</f>
        <v>21523249668</v>
      </c>
      <c r="CT310" s="43">
        <f>SUM(INDEX(CT$4:CT$183,12*($B310-$B$302)+1):INDEX(CT$4:CT$183,12*($B310-$B$302)+12))</f>
        <v>8598178072</v>
      </c>
      <c r="CU310" s="43">
        <f>SUM(INDEX(CU$4:CU$183,12*($B310-$B$302)+1):INDEX(CU$4:CU$183,12*($B310-$B$302)+12))</f>
        <v>0</v>
      </c>
      <c r="CV310" s="43">
        <f>SUM(INDEX(CV$4:CV$183,12*($B310-$B$302)+1):INDEX(CV$4:CV$183,12*($B310-$B$302)+12))</f>
        <v>464651269</v>
      </c>
      <c r="CW310" s="43">
        <f>SUM(INDEX(CW$4:CW$183,12*($B310-$B$302)+1):INDEX(CW$4:CW$183,12*($B310-$B$302)+12))</f>
        <v>172093138</v>
      </c>
      <c r="CX310" s="43">
        <f>SUM(INDEX(CX$4:CX$183,12*($B310-$B$302)+1):INDEX(CX$4:CX$183,12*($B310-$B$302)+12))</f>
        <v>19146911</v>
      </c>
      <c r="CY310" s="43">
        <f>SUM(INDEX(CY$4:CY$183,12*($B310-$B$302)+1):INDEX(CY$4:CY$183,12*($B310-$B$302)+12))</f>
        <v>0</v>
      </c>
      <c r="CZ310" s="43">
        <f>SUM(INDEX(CZ$4:CZ$183,12*($B310-$B$302)+1):INDEX(CZ$4:CZ$183,12*($B310-$B$302)+12))</f>
        <v>11776788078</v>
      </c>
      <c r="DA310" s="43">
        <f>SUM(INDEX(DA$4:DA$183,12*($B310-$B$302)+1):INDEX(DA$4:DA$183,12*($B310-$B$302)+12))</f>
        <v>10035488889</v>
      </c>
      <c r="DB310" s="43">
        <f>SUM(INDEX(DB$4:DB$183,12*($B310-$B$302)+1):INDEX(DB$4:DB$183,12*($B310-$B$302)+12))</f>
        <v>1476257835</v>
      </c>
      <c r="DC310" s="43">
        <f>SUM(INDEX(DC$4:DC$183,12*($B310-$B$302)+1):INDEX(DC$4:DC$183,12*($B310-$B$302)+12))</f>
        <v>0</v>
      </c>
      <c r="DD310" s="43">
        <f>SUM(INDEX(DD$4:DD$183,12*($B310-$B$302)+1):INDEX(DD$4:DD$183,12*($B310-$B$302)+12))</f>
        <v>265041354</v>
      </c>
      <c r="DE310" s="43">
        <f>SUM(INDEX(DE$4:DE$183,12*($B310-$B$302)+1):INDEX(DE$4:DE$183,12*($B310-$B$302)+12))</f>
        <v>0</v>
      </c>
      <c r="DF310" s="43">
        <f>SUM(INDEX(DF$4:DF$183,12*($B310-$B$302)+1):INDEX(DF$4:DF$183,12*($B310-$B$302)+12))</f>
        <v>305293880</v>
      </c>
      <c r="DG310" s="43">
        <f>SUM(INDEX(DG$4:DG$183,12*($B310-$B$302)+1):INDEX(DG$4:DG$183,12*($B310-$B$302)+12))</f>
        <v>187098320</v>
      </c>
      <c r="DH310" s="43">
        <f>SUM(INDEX(DH$4:DH$183,12*($B310-$B$302)+1):INDEX(DH$4:DH$183,12*($B310-$B$302)+12))</f>
        <v>161349558</v>
      </c>
      <c r="DI310" s="43">
        <f>SUM(INDEX(DI$4:DI$183,12*($B310-$B$302)+1):INDEX(DI$4:DI$183,12*($B310-$B$302)+12))</f>
        <v>47383317</v>
      </c>
      <c r="DJ310" s="43">
        <f>SUM(INDEX(DJ$4:DJ$183,12*($B310-$B$302)+1):INDEX(DJ$4:DJ$183,12*($B310-$B$302)+12))</f>
        <v>0</v>
      </c>
      <c r="DK310" s="43">
        <f>SUM(INDEX(DK$4:DK$183,12*($B310-$B$302)+1):INDEX(DK$4:DK$183,12*($B310-$B$302)+12))</f>
        <v>47383317</v>
      </c>
      <c r="DL310" s="43">
        <f>SUM(INDEX(DL$4:DL$183,12*($B310-$B$302)+1):INDEX(DL$4:DL$183,12*($B310-$B$302)+12))</f>
        <v>0</v>
      </c>
      <c r="DM310" s="43">
        <f>SUM(INDEX(DM$4:DM$183,12*($B310-$B$302)+1):INDEX(DM$4:DM$183,12*($B310-$B$302)+12))</f>
        <v>7029354459</v>
      </c>
      <c r="DN310" s="43">
        <f>SUM(INDEX(DN$4:DN$183,12*($B310-$B$302)+1):INDEX(DN$4:DN$183,12*($B310-$B$302)+12))</f>
        <v>599726544</v>
      </c>
      <c r="DO310" s="43">
        <f>SUM(INDEX(DO$4:DO$183,12*($B310-$B$302)+1):INDEX(DO$4:DO$183,12*($B310-$B$302)+12))</f>
        <v>137333492</v>
      </c>
      <c r="DP310" s="43">
        <f>SUM(INDEX(DP$4:DP$183,12*($B310-$B$302)+1):INDEX(DP$4:DP$183,12*($B310-$B$302)+12))</f>
        <v>78291052</v>
      </c>
      <c r="DQ310" s="43">
        <f>SUM(INDEX(DQ$4:DQ$183,12*($B310-$B$302)+1):INDEX(DQ$4:DQ$183,12*($B310-$B$302)+12))</f>
        <v>59042440</v>
      </c>
      <c r="DR310" s="43">
        <f>SUM(INDEX(DR$4:DR$183,12*($B310-$B$302)+1):INDEX(DR$4:DR$183,12*($B310-$B$302)+12))</f>
        <v>5891358616</v>
      </c>
      <c r="DS310" s="43">
        <f>SUM(INDEX(DS$4:DS$183,12*($B310-$B$302)+1):INDEX(DS$4:DS$183,12*($B310-$B$302)+12))</f>
        <v>205192007</v>
      </c>
      <c r="DT310" s="43">
        <f>SUM(INDEX(DT$4:DT$183,12*($B310-$B$302)+1):INDEX(DT$4:DT$183,12*($B310-$B$302)+12))</f>
        <v>190425021</v>
      </c>
      <c r="DU310" s="43">
        <f>SUM(INDEX(DU$4:DU$183,12*($B310-$B$302)+1):INDEX(DU$4:DU$183,12*($B310-$B$302)+12))</f>
        <v>14146390</v>
      </c>
      <c r="DV310" s="43">
        <f>SUM(INDEX(DV$4:DV$183,12*($B310-$B$302)+1):INDEX(DV$4:DV$183,12*($B310-$B$302)+12))</f>
        <v>620596</v>
      </c>
      <c r="DW310" s="43">
        <f>SUM(INDEX(DW$4:DW$183,12*($B310-$B$302)+1):INDEX(DW$4:DW$183,12*($B310-$B$302)+12))</f>
        <v>106785473</v>
      </c>
      <c r="DX310" s="43">
        <f>SUM(INDEX(DX$4:DX$183,12*($B310-$B$302)+1):INDEX(DX$4:DX$183,12*($B310-$B$302)+12))</f>
        <v>37606400</v>
      </c>
      <c r="DY310" s="43">
        <f>SUM(INDEX(DY$4:DY$183,12*($B310-$B$302)+1):INDEX(DY$4:DY$183,12*($B310-$B$302)+12))</f>
        <v>1729600</v>
      </c>
      <c r="DZ310" s="43">
        <f>SUM(INDEX(DZ$4:DZ$183,12*($B310-$B$302)+1):INDEX(DZ$4:DZ$183,12*($B310-$B$302)+12))</f>
        <v>0</v>
      </c>
      <c r="EA310" s="43">
        <f>SUM(INDEX(EA$4:EA$183,12*($B310-$B$302)+1):INDEX(EA$4:EA$183,12*($B310-$B$302)+12))</f>
        <v>67449473</v>
      </c>
      <c r="EB310" s="43">
        <f>SUM(INDEX(EB$4:EB$183,12*($B310-$B$302)+1):INDEX(EB$4:EB$183,12*($B310-$B$302)+12))</f>
        <v>0</v>
      </c>
      <c r="EC310" s="43">
        <f>SUM(INDEX(EC$4:EC$183,12*($B310-$B$302)+1):INDEX(EC$4:EC$183,12*($B310-$B$302)+12))</f>
        <v>74910636</v>
      </c>
      <c r="ED310" s="43">
        <f>SUM(INDEX(ED$4:ED$183,12*($B310-$B$302)+1):INDEX(ED$4:ED$183,12*($B310-$B$302)+12))</f>
        <v>1121301</v>
      </c>
      <c r="EE310" s="43">
        <f>SUM(INDEX(EE$4:EE$183,12*($B310-$B$302)+1):INDEX(EE$4:EE$183,12*($B310-$B$302)+12))</f>
        <v>73631855</v>
      </c>
      <c r="EF310" s="43">
        <f>SUM(INDEX(EF$4:EF$183,12*($B310-$B$302)+1):INDEX(EF$4:EF$183,12*($B310-$B$302)+12))</f>
        <v>157480</v>
      </c>
      <c r="EG310" s="43">
        <f>SUM(INDEX(EG$4:EG$183,12*($B310-$B$302)+1):INDEX(EG$4:EG$183,12*($B310-$B$302)+12))</f>
        <v>230107053</v>
      </c>
      <c r="EH310" s="43">
        <f>SUM(INDEX(EH$4:EH$183,12*($B310-$B$302)+1):INDEX(EH$4:EH$183,12*($B310-$B$302)+12))</f>
        <v>225040815</v>
      </c>
      <c r="EI310" s="43">
        <f>SUM(INDEX(EI$4:EI$183,12*($B310-$B$302)+1):INDEX(EI$4:EI$183,12*($B310-$B$302)+12))</f>
        <v>5027428</v>
      </c>
      <c r="EJ310" s="43">
        <f>SUM(INDEX(EJ$4:EJ$183,12*($B310-$B$302)+1):INDEX(EJ$4:EJ$183,12*($B310-$B$302)+12))</f>
        <v>38810</v>
      </c>
      <c r="EK310" s="43">
        <f>SUM(INDEX(EK$4:EK$183,12*($B310-$B$302)+1):INDEX(EK$4:EK$183,12*($B310-$B$302)+12))</f>
        <v>598698297</v>
      </c>
      <c r="EL310" s="43">
        <f>SUM(INDEX(EL$4:EL$183,12*($B310-$B$302)+1):INDEX(EL$4:EL$183,12*($B310-$B$302)+12))</f>
        <v>514267</v>
      </c>
      <c r="EM310" s="43">
        <f>SUM(INDEX(EM$4:EM$183,12*($B310-$B$302)+1):INDEX(EM$4:EM$183,12*($B310-$B$302)+12))</f>
        <v>8114337</v>
      </c>
      <c r="EN310" s="43">
        <f>SUM(INDEX(EN$4:EN$183,12*($B310-$B$302)+1):INDEX(EN$4:EN$183,12*($B310-$B$302)+12))</f>
        <v>339111799</v>
      </c>
      <c r="EO310" s="43">
        <f>SUM(INDEX(EO$4:EO$183,12*($B310-$B$302)+1):INDEX(EO$4:EO$183,12*($B310-$B$302)+12))</f>
        <v>15718949</v>
      </c>
      <c r="EP310" s="43">
        <f>SUM(INDEX(EP$4:EP$183,12*($B310-$B$302)+1):INDEX(EP$4:EP$183,12*($B310-$B$302)+12))</f>
        <v>2329364</v>
      </c>
      <c r="EQ310" s="43">
        <f>SUM(INDEX(EQ$4:EQ$183,12*($B310-$B$302)+1):INDEX(EQ$4:EQ$183,12*($B310-$B$302)+12))</f>
        <v>97025</v>
      </c>
      <c r="ER310" s="43">
        <f>SUM(INDEX(ER$4:ER$183,12*($B310-$B$302)+1):INDEX(ER$4:ER$183,12*($B310-$B$302)+12))</f>
        <v>931451</v>
      </c>
      <c r="ES310" s="43">
        <f>SUM(INDEX(ES$4:ES$183,12*($B310-$B$302)+1):INDEX(ES$4:ES$183,12*($B310-$B$302)+12))</f>
        <v>10148919</v>
      </c>
      <c r="ET310" s="43">
        <f>SUM(INDEX(ET$4:ET$183,12*($B310-$B$302)+1):INDEX(ET$4:ET$183,12*($B310-$B$302)+12))</f>
        <v>2212190</v>
      </c>
      <c r="EU310" s="43">
        <f>SUM(INDEX(EU$4:EU$183,12*($B310-$B$302)+1):INDEX(EU$4:EU$183,12*($B310-$B$302)+12))</f>
        <v>39241981</v>
      </c>
      <c r="EV310" s="43">
        <f>SUM(INDEX(EV$4:EV$183,12*($B310-$B$302)+1):INDEX(EV$4:EV$183,12*($B310-$B$302)+12))</f>
        <v>16277070</v>
      </c>
      <c r="EW310" s="43">
        <f>SUM(INDEX(EW$4:EW$183,12*($B310-$B$302)+1):INDEX(EW$4:EW$183,12*($B310-$B$302)+12))</f>
        <v>426539296</v>
      </c>
      <c r="EX310" s="43">
        <f>SUM(INDEX(EX$4:EX$183,12*($B310-$B$302)+1):INDEX(EX$4:EX$183,12*($B310-$B$302)+12))</f>
        <v>0</v>
      </c>
      <c r="EY310" s="43">
        <f>SUM(INDEX(EY$4:EY$183,12*($B310-$B$302)+1):INDEX(EY$4:EY$183,12*($B310-$B$302)+12))</f>
        <v>6571958</v>
      </c>
      <c r="EZ310" s="43">
        <f>SUM(INDEX(EZ$4:EZ$183,12*($B310-$B$302)+1):INDEX(EZ$4:EZ$183,12*($B310-$B$302)+12))</f>
        <v>351408766</v>
      </c>
      <c r="FA310" s="43">
        <f>SUM(INDEX(FA$4:FA$183,12*($B310-$B$302)+1):INDEX(FA$4:FA$183,12*($B310-$B$302)+12))</f>
        <v>68558572</v>
      </c>
      <c r="FB310" s="43">
        <f>SUM(INDEX(FB$4:FB$183,12*($B310-$B$302)+1):INDEX(FB$4:FB$183,12*($B310-$B$302)+12))</f>
        <v>3460985</v>
      </c>
      <c r="FC310" s="43">
        <f>SUM(INDEX(FC$4:FC$183,12*($B310-$B$302)+1):INDEX(FC$4:FC$183,12*($B310-$B$302)+12))</f>
        <v>1580535</v>
      </c>
      <c r="FD310" s="43">
        <f>SUM(INDEX(FD$4:FD$183,12*($B310-$B$302)+1):INDEX(FD$4:FD$183,12*($B310-$B$302)+12))</f>
        <v>0</v>
      </c>
      <c r="FE310" s="43">
        <f>SUM(INDEX(FE$4:FE$183,12*($B310-$B$302)+1):INDEX(FE$4:FE$183,12*($B310-$B$302)+12))</f>
        <v>0</v>
      </c>
      <c r="FF310" s="43">
        <f>SUM(INDEX(FF$4:FF$183,12*($B310-$B$302)+1):INDEX(FF$4:FF$183,12*($B310-$B$302)+12))</f>
        <v>3825105931</v>
      </c>
      <c r="FG310" s="43">
        <f>SUM(INDEX(FG$4:FG$183,12*($B310-$B$302)+1):INDEX(FG$4:FG$183,12*($B310-$B$302)+12))</f>
        <v>400935807</v>
      </c>
      <c r="FH310" s="43">
        <f>SUM(INDEX(FH$4:FH$183,12*($B310-$B$302)+1):INDEX(FH$4:FH$183,12*($B310-$B$302)+12))</f>
        <v>17349732</v>
      </c>
      <c r="FI310" s="43">
        <f>SUM(INDEX(FI$4:FI$183,12*($B310-$B$302)+1):INDEX(FI$4:FI$183,12*($B310-$B$302)+12))</f>
        <v>246646298</v>
      </c>
      <c r="FJ310" s="43">
        <f>SUM(INDEX(FJ$4:FJ$183,12*($B310-$B$302)+1):INDEX(FJ$4:FJ$183,12*($B310-$B$302)+12))</f>
        <v>116699413</v>
      </c>
      <c r="FK310" s="43">
        <f>SUM(INDEX(FK$4:FK$183,12*($B310-$B$302)+1):INDEX(FK$4:FK$183,12*($B310-$B$302)+12))</f>
        <v>24598564</v>
      </c>
      <c r="FL310" s="43">
        <f>SUM(INDEX(FL$4:FL$183,12*($B310-$B$302)+1):INDEX(FL$4:FL$183,12*($B310-$B$302)+12))</f>
        <v>0</v>
      </c>
      <c r="FM310" s="43">
        <f>SUM(INDEX(FM$4:FM$183,12*($B310-$B$302)+1):INDEX(FM$4:FM$183,12*($B310-$B$302)+12))</f>
        <v>0</v>
      </c>
      <c r="FN310" s="43">
        <f>SUM(INDEX(FN$4:FN$183,12*($B310-$B$302)+1):INDEX(FN$4:FN$183,12*($B310-$B$302)+12))</f>
        <v>0</v>
      </c>
      <c r="FO310" s="43">
        <f>SUM(INDEX(FO$4:FO$183,12*($B310-$B$302)+1):INDEX(FO$4:FO$183,12*($B310-$B$302)+12))</f>
        <v>92100849</v>
      </c>
      <c r="FP310" s="43">
        <f>SUM(INDEX(FP$4:FP$183,12*($B310-$B$302)+1):INDEX(FP$4:FP$183,12*($B310-$B$302)+12))</f>
        <v>20240364</v>
      </c>
      <c r="FQ310" s="43">
        <f>SUM(INDEX(FQ$4:FQ$183,12*($B310-$B$302)+1):INDEX(FQ$4:FQ$183,12*($B310-$B$302)+12))</f>
        <v>0</v>
      </c>
      <c r="FR310" s="43">
        <f>SUM(INDEX(FR$4:FR$183,12*($B310-$B$302)+1):INDEX(FR$4:FR$183,12*($B310-$B$302)+12))</f>
        <v>3317175534</v>
      </c>
      <c r="FS310" s="43">
        <f>SUM(INDEX(FS$4:FS$183,12*($B310-$B$302)+1):INDEX(FS$4:FS$183,12*($B310-$B$302)+12))</f>
        <v>2169995156</v>
      </c>
      <c r="FT310" s="43">
        <f>SUM(INDEX(FT$4:FT$183,12*($B310-$B$302)+1):INDEX(FT$4:FT$183,12*($B310-$B$302)+12))</f>
        <v>2390918</v>
      </c>
      <c r="FU310" s="43">
        <f>SUM(INDEX(FU$4:FU$183,12*($B310-$B$302)+1):INDEX(FU$4:FU$183,12*($B310-$B$302)+12))</f>
        <v>923069467</v>
      </c>
      <c r="FV310" s="43">
        <f>SUM(INDEX(FV$4:FV$183,12*($B310-$B$302)+1):INDEX(FV$4:FV$183,12*($B310-$B$302)+12))</f>
        <v>462922294</v>
      </c>
      <c r="FW310" s="43">
        <f>SUM(INDEX(FW$4:FW$183,12*($B310-$B$302)+1):INDEX(FW$4:FW$183,12*($B310-$B$302)+12))</f>
        <v>361011004</v>
      </c>
      <c r="FX310" s="43">
        <f>SUM(INDEX(FX$4:FX$183,12*($B310-$B$302)+1):INDEX(FX$4:FX$183,12*($B310-$B$302)+12))</f>
        <v>101911290</v>
      </c>
      <c r="FY310" s="43">
        <f>SUM(INDEX(FY$4:FY$183,12*($B310-$B$302)+1):INDEX(FY$4:FY$183,12*($B310-$B$302)+12))</f>
        <v>0</v>
      </c>
      <c r="FZ310" s="43">
        <f>SUM(INDEX(FZ$4:FZ$183,12*($B310-$B$302)+1):INDEX(FZ$4:FZ$183,12*($B310-$B$302)+12))</f>
        <v>1825571</v>
      </c>
      <c r="GA310" s="43">
        <f>SUM(INDEX(GA$4:GA$183,12*($B310-$B$302)+1):INDEX(GA$4:GA$183,12*($B310-$B$302)+12))</f>
        <v>710815406</v>
      </c>
      <c r="GB310" s="43">
        <f>SUM(INDEX(GB$4:GB$183,12*($B310-$B$302)+1):INDEX(GB$4:GB$183,12*($B310-$B$302)+12))</f>
        <v>68971500</v>
      </c>
      <c r="GC310" s="43">
        <f>SUM(INDEX(GC$4:GC$183,12*($B310-$B$302)+1):INDEX(GC$4:GC$183,12*($B310-$B$302)+12))</f>
        <v>51046568</v>
      </c>
      <c r="GD310" s="43">
        <f>SUM(INDEX(GD$4:GD$183,12*($B310-$B$302)+1):INDEX(GD$4:GD$183,12*($B310-$B$302)+12))</f>
        <v>0</v>
      </c>
      <c r="GE310" s="43">
        <f>SUM(INDEX(GE$4:GE$183,12*($B310-$B$302)+1):INDEX(GE$4:GE$183,12*($B310-$B$302)+12))</f>
        <v>51046568</v>
      </c>
      <c r="GF310" s="43">
        <f>SUM(INDEX(GF$4:GF$183,12*($B310-$B$302)+1):INDEX(GF$4:GF$183,12*($B310-$B$302)+12))</f>
        <v>0</v>
      </c>
      <c r="GG310" s="43">
        <f>SUM(INDEX(GG$4:GG$183,12*($B310-$B$302)+1):INDEX(GG$4:GG$183,12*($B310-$B$302)+12))</f>
        <v>2485125</v>
      </c>
      <c r="GH310" s="43">
        <f>SUM(INDEX(GH$4:GH$183,12*($B310-$B$302)+1):INDEX(GH$4:GH$183,12*($B310-$B$302)+12))</f>
        <v>84674283</v>
      </c>
      <c r="GI310" s="43">
        <f>SUM(INDEX(GI$4:GI$183,12*($B310-$B$302)+1):INDEX(GI$4:GI$183,12*($B310-$B$302)+12))</f>
        <v>553152531</v>
      </c>
      <c r="GJ310" s="43">
        <f>SUM(INDEX(GJ$4:GJ$183,12*($B310-$B$302)+1):INDEX(GJ$4:GJ$183,12*($B310-$B$302)+12))</f>
        <v>553152531</v>
      </c>
      <c r="GK310" s="43">
        <f>SUM(INDEX(GK$4:GK$183,12*($B310-$B$302)+1):INDEX(GK$4:GK$183,12*($B310-$B$302)+12))</f>
        <v>0</v>
      </c>
      <c r="GL310" s="43">
        <f>SUM(INDEX(GL$4:GL$183,12*($B310-$B$302)+1):INDEX(GL$4:GL$183,12*($B310-$B$302)+12))</f>
        <v>455821871</v>
      </c>
      <c r="GM310" s="43">
        <f>SUM(INDEX(GM$4:GM$183,12*($B310-$B$302)+1):INDEX(GM$4:GM$183,12*($B310-$B$302)+12))</f>
        <v>76747505</v>
      </c>
      <c r="GN310" s="43">
        <f>SUM(INDEX(GN$4:GN$183,12*($B310-$B$302)+1):INDEX(GN$4:GN$183,12*($B310-$B$302)+12))</f>
        <v>28524000</v>
      </c>
      <c r="GO310" s="43">
        <f>SUM(INDEX(GO$4:GO$183,12*($B310-$B$302)+1):INDEX(GO$4:GO$183,12*($B310-$B$302)+12))</f>
        <v>0</v>
      </c>
      <c r="GP310" s="43">
        <f>SUM(INDEX(GP$4:GP$183,12*($B310-$B$302)+1):INDEX(GP$4:GP$183,12*($B310-$B$302)+12))</f>
        <v>1951447</v>
      </c>
      <c r="GQ310" s="43">
        <f>SUM(INDEX(GQ$4:GQ$183,12*($B310-$B$302)+1):INDEX(GQ$4:GQ$183,12*($B310-$B$302)+12))</f>
        <v>214133108</v>
      </c>
      <c r="GR310" s="43">
        <f>SUM(INDEX(GR$4:GR$183,12*($B310-$B$302)+1):INDEX(GR$4:GR$183,12*($B310-$B$302)+12))</f>
        <v>496683</v>
      </c>
      <c r="GS310" s="43">
        <f>SUM(INDEX(GS$4:GS$183,12*($B310-$B$302)+1):INDEX(GS$4:GS$183,12*($B310-$B$302)+12))</f>
        <v>0</v>
      </c>
      <c r="GT310" s="43">
        <f>SUM(INDEX(GT$4:GT$183,12*($B310-$B$302)+1):INDEX(GT$4:GT$183,12*($B310-$B$302)+12))</f>
        <v>133969128</v>
      </c>
      <c r="GU310" s="43">
        <f>SUM(INDEX(GU$4:GU$183,12*($B310-$B$302)+1):INDEX(GU$4:GU$183,12*($B310-$B$302)+12))</f>
        <v>103654943837</v>
      </c>
      <c r="GV310" s="43">
        <f>SUM(INDEX(GV$4:GV$183,12*($B310-$B$302)+1):INDEX(GV$4:GV$183,12*($B310-$B$302)+12))</f>
        <v>0</v>
      </c>
      <c r="GW310" s="43">
        <f>SUM(INDEX(GW$4:GW$183,12*($B310-$B$302)+1):INDEX(GW$4:GW$183,12*($B310-$B$302)+12))</f>
        <v>0</v>
      </c>
      <c r="GX310" s="43">
        <f>SUM(INDEX(GX$4:GX$183,12*($B310-$B$302)+1):INDEX(GX$4:GX$183,12*($B310-$B$302)+12))</f>
        <v>0</v>
      </c>
      <c r="GY310" s="43">
        <f>SUM(INDEX(GY$4:GY$183,12*($B310-$B$302)+1):INDEX(GY$4:GY$183,12*($B310-$B$302)+12))</f>
        <v>0</v>
      </c>
      <c r="GZ310" s="43">
        <f>SUM(INDEX(GZ$4:GZ$183,12*($B310-$B$302)+1):INDEX(GZ$4:GZ$183,12*($B310-$B$302)+12))</f>
        <v>32547768517</v>
      </c>
      <c r="HA310" s="43">
        <f>SUM(INDEX(HA$4:HA$183,12*($B310-$B$302)+1):INDEX(HA$4:HA$183,12*($B310-$B$302)+12))</f>
        <v>9300730</v>
      </c>
      <c r="HB310" s="43">
        <f>SUM(INDEX(HB$4:HB$183,12*($B310-$B$302)+1):INDEX(HB$4:HB$183,12*($B310-$B$302)+12))</f>
        <v>52465626940</v>
      </c>
      <c r="HC310" s="43">
        <f>SUM(INDEX(HC$4:HC$183,12*($B310-$B$302)+1):INDEX(HC$4:HC$183,12*($B310-$B$302)+12))</f>
        <v>0</v>
      </c>
      <c r="HD310" s="43">
        <f>SUM(INDEX(HD$4:HD$183,12*($B310-$B$302)+1):INDEX(HD$4:HD$183,12*($B310-$B$302)+12))</f>
        <v>18602097107</v>
      </c>
      <c r="HE310" s="43">
        <f>SUM(INDEX(HE$4:HE$183,12*($B310-$B$302)+1):INDEX(HE$4:HE$183,12*($B310-$B$302)+12))</f>
        <v>30150543</v>
      </c>
      <c r="HF310" s="43">
        <f>SUM(INDEX(HF$4:HF$183,12*($B310-$B$302)+1):INDEX(HF$4:HF$183,12*($B310-$B$302)+12))</f>
        <v>0</v>
      </c>
      <c r="HG310" s="43">
        <f>SUM(INDEX(HG$4:HG$183,12*($B310-$B$302)+1):INDEX(HG$4:HG$183,12*($B310-$B$302)+12))</f>
        <v>0</v>
      </c>
      <c r="HH310" s="43">
        <f>SUM(INDEX(HH$4:HH$183,12*($B310-$B$302)+1):INDEX(HH$4:HH$183,12*($B310-$B$302)+12))</f>
        <v>29560961810</v>
      </c>
      <c r="HI310" s="43">
        <f>SUM(INDEX(HI$4:HI$183,12*($B310-$B$302)+1):INDEX(HI$4:HI$183,12*($B310-$B$302)+12))</f>
        <v>2986806707</v>
      </c>
      <c r="HJ310" s="43">
        <f>SUM(INDEX(HJ$4:HJ$183,12*($B310-$B$302)+1):INDEX(HJ$4:HJ$183,12*($B310-$B$302)+12))</f>
        <v>29560961810</v>
      </c>
      <c r="HK310" s="43">
        <f>SUM(INDEX(HK$4:HK$183,12*($B310-$B$302)+1):INDEX(HK$4:HK$183,12*($B310-$B$302)+12))</f>
        <v>2986806707</v>
      </c>
      <c r="HL310" s="43">
        <f>SUM(INDEX(HL$4:HL$183,12*($B310-$B$302)+1):INDEX(HL$4:HL$183,12*($B310-$B$302)+12))</f>
        <v>0</v>
      </c>
      <c r="HM310" s="43">
        <f>SUM(INDEX(HM$4:HM$183,12*($B310-$B$302)+1):INDEX(HM$4:HM$183,12*($B310-$B$302)+12))</f>
        <v>0</v>
      </c>
      <c r="HN310" s="43">
        <f>SUM(INDEX(HN$4:HN$183,12*($B310-$B$302)+1):INDEX(HN$4:HN$183,12*($B310-$B$302)+12))</f>
        <v>0</v>
      </c>
      <c r="HO310" s="43">
        <f>SUM(INDEX(HO$4:HO$183,12*($B310-$B$302)+1):INDEX(HO$4:HO$183,12*($B310-$B$302)+12))</f>
        <v>0</v>
      </c>
      <c r="HP310" s="43">
        <f>SUM(INDEX(HP$4:HP$183,12*($B310-$B$302)+1):INDEX(HP$4:HP$183,12*($B310-$B$302)+12))</f>
        <v>2539941034</v>
      </c>
      <c r="HQ310" s="43">
        <f>SUM(INDEX(HQ$4:HQ$183,12*($B310-$B$302)+1):INDEX(HQ$4:HQ$183,12*($B310-$B$302)+12))</f>
        <v>35794390</v>
      </c>
      <c r="HR310" s="43">
        <f>SUM(INDEX(HR$4:HR$183,12*($B310-$B$302)+1):INDEX(HR$4:HR$183,12*($B310-$B$302)+12))</f>
        <v>57679329</v>
      </c>
      <c r="HS310" s="43">
        <f>SUM(INDEX(HS$4:HS$183,12*($B310-$B$302)+1):INDEX(HS$4:HS$183,12*($B310-$B$302)+12))</f>
        <v>231622646</v>
      </c>
      <c r="HT310" s="43">
        <f>SUM(INDEX(HT$4:HT$183,12*($B310-$B$302)+1):INDEX(HT$4:HT$183,12*($B310-$B$302)+12))</f>
        <v>2214844669</v>
      </c>
      <c r="HU310" s="43">
        <f>SUM(INDEX(HU$4:HU$183,12*($B310-$B$302)+1):INDEX(HU$4:HU$183,12*($B310-$B$302)+12))</f>
        <v>0</v>
      </c>
      <c r="HV310" s="43">
        <f>SUM(INDEX(HV$4:HV$183,12*($B310-$B$302)+1):INDEX(HV$4:HV$183,12*($B310-$B$302)+12))</f>
        <v>0</v>
      </c>
      <c r="HW310" s="43">
        <f>SUM(INDEX(HW$4:HW$183,12*($B310-$B$302)+1):INDEX(HW$4:HW$183,12*($B310-$B$302)+12))</f>
        <v>0</v>
      </c>
      <c r="HX310" s="43">
        <f>SUM(INDEX(HX$4:HX$183,12*($B310-$B$302)+1):INDEX(HX$4:HX$183,12*($B310-$B$302)+12))</f>
        <v>29560961810</v>
      </c>
      <c r="HY310" s="43">
        <f>SUM(INDEX(HY$4:HY$183,12*($B310-$B$302)+1):INDEX(HY$4:HY$183,12*($B310-$B$302)+12))</f>
        <v>2986806707</v>
      </c>
      <c r="HZ310" s="43">
        <f>SUM(INDEX(HZ$4:HZ$183,12*($B310-$B$302)+1):INDEX(HZ$4:HZ$183,12*($B310-$B$302)+12))</f>
        <v>721480738710</v>
      </c>
      <c r="IA310" s="43">
        <f>SUM(INDEX(IA$4:IA$183,12*($B310-$B$302)+1):INDEX(IA$4:IA$183,12*($B310-$B$302)+12))</f>
        <v>681542148473</v>
      </c>
      <c r="IB310" s="43">
        <f>SUM(INDEX(IB$4:IB$183,12*($B310-$B$302)+1):INDEX(IB$4:IB$183,12*($B310-$B$302)+12))</f>
        <v>659452677481</v>
      </c>
      <c r="IC310" s="43">
        <f>SUM(INDEX(IC$4:IC$183,12*($B310-$B$302)+1):INDEX(IC$4:IC$183,12*($B310-$B$302)+12))</f>
        <v>0</v>
      </c>
      <c r="ID310" s="43">
        <f>SUM(INDEX(ID$4:ID$183,12*($B310-$B$302)+1):INDEX(ID$4:ID$183,12*($B310-$B$302)+12))</f>
        <v>0</v>
      </c>
      <c r="IE310" s="43">
        <f>SUM(INDEX(IE$4:IE$183,12*($B310-$B$302)+1):INDEX(IE$4:IE$183,12*($B310-$B$302)+12))</f>
        <v>0</v>
      </c>
      <c r="IF310" s="43">
        <f>SUM(INDEX(IF$4:IF$183,12*($B310-$B$302)+1):INDEX(IF$4:IF$183,12*($B310-$B$302)+12))</f>
        <v>0</v>
      </c>
      <c r="IG310" s="43">
        <f>SUM(INDEX(IG$4:IG$183,12*($B310-$B$302)+1):INDEX(IG$4:IG$183,12*($B310-$B$302)+12))</f>
        <v>537718982940</v>
      </c>
      <c r="IH310" s="43">
        <f>SUM(INDEX(IH$4:IH$183,12*($B310-$B$302)+1):INDEX(IH$4:IH$183,12*($B310-$B$302)+12))</f>
        <v>499670884800</v>
      </c>
      <c r="II310" s="43">
        <f>SUM(INDEX(II$4:II$183,12*($B310-$B$302)+1):INDEX(II$4:II$183,12*($B310-$B$302)+12))</f>
        <v>0</v>
      </c>
      <c r="IJ310" s="43">
        <f>SUM(INDEX(IJ$4:IJ$183,12*($B310-$B$302)+1):INDEX(IJ$4:IJ$183,12*($B310-$B$302)+12))</f>
        <v>38048098140</v>
      </c>
      <c r="IK310" s="43">
        <f>SUM(INDEX(IK$4:IK$183,12*($B310-$B$302)+1):INDEX(IK$4:IK$183,12*($B310-$B$302)+12))</f>
        <v>0</v>
      </c>
      <c r="IL310" s="43">
        <f>SUM(INDEX(IL$4:IL$183,12*($B310-$B$302)+1):INDEX(IL$4:IL$183,12*($B310-$B$302)+12))</f>
        <v>42761741382</v>
      </c>
      <c r="IM310" s="43">
        <f>SUM(INDEX(IM$4:IM$183,12*($B310-$B$302)+1):INDEX(IM$4:IM$183,12*($B310-$B$302)+12))</f>
        <v>20865403312</v>
      </c>
      <c r="IN310" s="43">
        <f>SUM(INDEX(IN$4:IN$183,12*($B310-$B$302)+1):INDEX(IN$4:IN$183,12*($B310-$B$302)+12))</f>
        <v>3801043678</v>
      </c>
      <c r="IO310" s="43">
        <f>SUM(INDEX(IO$4:IO$183,12*($B310-$B$302)+1):INDEX(IO$4:IO$183,12*($B310-$B$302)+12))</f>
        <v>2850782759</v>
      </c>
      <c r="IP310" s="43">
        <f>SUM(INDEX(IP$4:IP$183,12*($B310-$B$302)+1):INDEX(IP$4:IP$183,12*($B310-$B$302)+12))</f>
        <v>36109914945</v>
      </c>
      <c r="IQ310" s="43">
        <f>SUM(INDEX(IQ$4:IQ$183,12*($B310-$B$302)+1):INDEX(IQ$4:IQ$183,12*($B310-$B$302)+12))</f>
        <v>3958360075</v>
      </c>
      <c r="IR310" s="43">
        <f>SUM(INDEX(IR$4:IR$183,12*($B310-$B$302)+1):INDEX(IR$4:IR$183,12*($B310-$B$302)+12))</f>
        <v>2177979175</v>
      </c>
      <c r="IS310" s="43">
        <f>SUM(INDEX(IS$4:IS$183,12*($B310-$B$302)+1):INDEX(IS$4:IS$183,12*($B310-$B$302)+12))</f>
        <v>351854229</v>
      </c>
      <c r="IT310" s="43">
        <f>SUM(INDEX(IT$4:IT$183,12*($B310-$B$302)+1):INDEX(IT$4:IT$183,12*($B310-$B$302)+12))</f>
        <v>263890672</v>
      </c>
      <c r="IU310" s="43">
        <f>SUM(INDEX(IU$4:IU$183,12*($B310-$B$302)+1):INDEX(IU$4:IU$183,12*($B310-$B$302)+12))</f>
        <v>3342615174</v>
      </c>
      <c r="IV310" s="43">
        <f>SUM(INDEX(IV$4:IV$183,12*($B310-$B$302)+1):INDEX(IV$4:IV$183,12*($B310-$B$302)+12))</f>
        <v>2323673813</v>
      </c>
      <c r="IW310" s="43">
        <f>SUM(INDEX(IW$4:IW$183,12*($B310-$B$302)+1):INDEX(IW$4:IW$183,12*($B310-$B$302)+12))</f>
        <v>238559382</v>
      </c>
      <c r="IX310" s="43">
        <f>SUM(INDEX(IX$4:IX$183,12*($B310-$B$302)+1):INDEX(IX$4:IX$183,12*($B310-$B$302)+12))</f>
        <v>42238513744</v>
      </c>
      <c r="IY310" s="43">
        <f>SUM(INDEX(IY$4:IY$183,12*($B310-$B$302)+1):INDEX(IY$4:IY$183,12*($B310-$B$302)+12))</f>
        <v>0</v>
      </c>
      <c r="IZ310" s="43">
        <f>SUM(INDEX(IZ$4:IZ$183,12*($B310-$B$302)+1):INDEX(IZ$4:IZ$183,12*($B310-$B$302)+12))</f>
        <v>0</v>
      </c>
      <c r="JA310" s="43">
        <f>SUM(INDEX(JA$4:JA$183,12*($B310-$B$302)+1):INDEX(JA$4:JA$183,12*($B310-$B$302)+12))</f>
        <v>0</v>
      </c>
      <c r="JB310" s="43">
        <f>SUM(INDEX(JB$4:JB$183,12*($B310-$B$302)+1):INDEX(JB$4:JB$183,12*($B310-$B$302)+12))</f>
        <v>1634028984</v>
      </c>
      <c r="JC310" s="43">
        <f>SUM(INDEX(JC$4:JC$183,12*($B310-$B$302)+1):INDEX(JC$4:JC$183,12*($B310-$B$302)+12))</f>
        <v>38000000</v>
      </c>
      <c r="JD310" s="43">
        <f>SUM(INDEX(JD$4:JD$183,12*($B310-$B$302)+1):INDEX(JD$4:JD$183,12*($B310-$B$302)+12))</f>
        <v>0</v>
      </c>
      <c r="JE310" s="43">
        <f>SUM(INDEX(JE$4:JE$183,12*($B310-$B$302)+1):INDEX(JE$4:JE$183,12*($B310-$B$302)+12))</f>
        <v>0</v>
      </c>
      <c r="JF310" s="43">
        <f>SUM(INDEX(JF$4:JF$183,12*($B310-$B$302)+1):INDEX(JF$4:JF$183,12*($B310-$B$302)+12))</f>
        <v>0</v>
      </c>
      <c r="JG310" s="43">
        <f>SUM(INDEX(JG$4:JG$183,12*($B310-$B$302)+1):INDEX(JG$4:JG$183,12*($B310-$B$302)+12))</f>
        <v>5497434674</v>
      </c>
      <c r="JH310" s="43">
        <f>SUM(INDEX(JH$4:JH$183,12*($B310-$B$302)+1):INDEX(JH$4:JH$183,12*($B310-$B$302)+12))</f>
        <v>0</v>
      </c>
      <c r="JI310" s="43">
        <f>SUM(INDEX(JI$4:JI$183,12*($B310-$B$302)+1):INDEX(JI$4:JI$183,12*($B310-$B$302)+12))</f>
        <v>0</v>
      </c>
      <c r="JJ310" s="43">
        <f>SUM(INDEX(JJ$4:JJ$183,12*($B310-$B$302)+1):INDEX(JJ$4:JJ$183,12*($B310-$B$302)+12))</f>
        <v>0</v>
      </c>
      <c r="JK310" s="43">
        <f>SUM(INDEX(JK$4:JK$183,12*($B310-$B$302)+1):INDEX(JK$4:JK$183,12*($B310-$B$302)+12))</f>
        <v>0</v>
      </c>
      <c r="JL310" s="43">
        <f>SUM(INDEX(JL$4:JL$183,12*($B310-$B$302)+1):INDEX(JL$4:JL$183,12*($B310-$B$302)+12))</f>
        <v>0</v>
      </c>
      <c r="JM310" s="43">
        <f>SUM(INDEX(JM$4:JM$183,12*($B310-$B$302)+1):INDEX(JM$4:JM$183,12*($B310-$B$302)+12))</f>
        <v>22089470992</v>
      </c>
      <c r="JN310" s="43">
        <f>SUM(INDEX(JN$4:JN$183,12*($B310-$B$302)+1):INDEX(JN$4:JN$183,12*($B310-$B$302)+12))</f>
        <v>34245943</v>
      </c>
      <c r="JO310" s="43">
        <f>SUM(INDEX(JO$4:JO$183,12*($B310-$B$302)+1):INDEX(JO$4:JO$183,12*($B310-$B$302)+12))</f>
        <v>22055225049</v>
      </c>
      <c r="JP310" s="43">
        <f>SUM(INDEX(JP$4:JP$183,12*($B310-$B$302)+1):INDEX(JP$4:JP$183,12*($B310-$B$302)+12))</f>
        <v>11889772528</v>
      </c>
      <c r="JQ310" s="43">
        <f>SUM(INDEX(JQ$4:JQ$183,12*($B310-$B$302)+1):INDEX(JQ$4:JQ$183,12*($B310-$B$302)+12))</f>
        <v>231466934</v>
      </c>
      <c r="JR310" s="43">
        <f>SUM(INDEX(JR$4:JR$183,12*($B310-$B$302)+1):INDEX(JR$4:JR$183,12*($B310-$B$302)+12))</f>
        <v>4813103859</v>
      </c>
      <c r="JS310" s="43">
        <f>SUM(INDEX(JS$4:JS$183,12*($B310-$B$302)+1):INDEX(JS$4:JS$183,12*($B310-$B$302)+12))</f>
        <v>0</v>
      </c>
      <c r="JT310" s="43">
        <f>SUM(INDEX(JT$4:JT$183,12*($B310-$B$302)+1):INDEX(JT$4:JT$183,12*($B310-$B$302)+12))</f>
        <v>0</v>
      </c>
      <c r="JU310" s="43">
        <f>SUM(INDEX(JU$4:JU$183,12*($B310-$B$302)+1):INDEX(JU$4:JU$183,12*($B310-$B$302)+12))</f>
        <v>0</v>
      </c>
      <c r="JV310" s="43">
        <f>SUM(INDEX(JV$4:JV$183,12*($B310-$B$302)+1):INDEX(JV$4:JV$183,12*($B310-$B$302)+12))</f>
        <v>0</v>
      </c>
      <c r="JW310" s="43">
        <f>SUM(INDEX(JW$4:JW$183,12*($B310-$B$302)+1):INDEX(JW$4:JW$183,12*($B310-$B$302)+12))</f>
        <v>0</v>
      </c>
      <c r="JX310" s="43">
        <f>SUM(INDEX(JX$4:JX$183,12*($B310-$B$302)+1):INDEX(JX$4:JX$183,12*($B310-$B$302)+12))</f>
        <v>0</v>
      </c>
      <c r="JY310" s="43">
        <f>SUM(INDEX(JY$4:JY$183,12*($B310-$B$302)+1):INDEX(JY$4:JY$183,12*($B310-$B$302)+12))</f>
        <v>0</v>
      </c>
      <c r="JZ310" s="43">
        <f>SUM(INDEX(JZ$4:JZ$183,12*($B310-$B$302)+1):INDEX(JZ$4:JZ$183,12*($B310-$B$302)+12))</f>
        <v>0</v>
      </c>
      <c r="KA310" s="43">
        <f>SUM(INDEX(KA$4:KA$183,12*($B310-$B$302)+1):INDEX(KA$4:KA$183,12*($B310-$B$302)+12))</f>
        <v>0</v>
      </c>
      <c r="KB310" s="43">
        <f>SUM(INDEX(KB$4:KB$183,12*($B310-$B$302)+1):INDEX(KB$4:KB$183,12*($B310-$B$302)+12))</f>
        <v>0</v>
      </c>
      <c r="KC310" s="43">
        <f>SUM(INDEX(KC$4:KC$183,12*($B310-$B$302)+1):INDEX(KC$4:KC$183,12*($B310-$B$302)+12))</f>
        <v>0</v>
      </c>
      <c r="KD310" s="43">
        <f>SUM(INDEX(KD$4:KD$183,12*($B310-$B$302)+1):INDEX(KD$4:KD$183,12*($B310-$B$302)+12))</f>
        <v>0</v>
      </c>
      <c r="KE310" s="43">
        <f>SUM(INDEX(KE$4:KE$183,12*($B310-$B$302)+1):INDEX(KE$4:KE$183,12*($B310-$B$302)+12))</f>
        <v>0</v>
      </c>
      <c r="KF310" s="43">
        <f>SUM(INDEX(KF$4:KF$183,12*($B310-$B$302)+1):INDEX(KF$4:KF$183,12*($B310-$B$302)+12))</f>
        <v>0</v>
      </c>
      <c r="KG310" s="43">
        <f>SUM(INDEX(KG$4:KG$183,12*($B310-$B$302)+1):INDEX(KG$4:KG$183,12*($B310-$B$302)+12))</f>
        <v>0</v>
      </c>
      <c r="KH310" s="43">
        <f>SUM(INDEX(KH$4:KH$183,12*($B310-$B$302)+1):INDEX(KH$4:KH$183,12*($B310-$B$302)+12))</f>
        <v>0</v>
      </c>
      <c r="KI310" s="43">
        <f>SUM(INDEX(KI$4:KI$183,12*($B310-$B$302)+1):INDEX(KI$4:KI$183,12*($B310-$B$302)+12))</f>
        <v>5639029075</v>
      </c>
      <c r="KJ310" s="43">
        <f>SUM(INDEX(KJ$4:KJ$183,12*($B310-$B$302)+1):INDEX(KJ$4:KJ$183,12*($B310-$B$302)+12))</f>
        <v>0</v>
      </c>
      <c r="KK310" s="43">
        <f>SUM(INDEX(KK$4:KK$183,12*($B310-$B$302)+1):INDEX(KK$4:KK$183,12*($B310-$B$302)+12))</f>
        <v>0</v>
      </c>
      <c r="KL310" s="43">
        <f>SUM(INDEX(KL$4:KL$183,12*($B310-$B$302)+1):INDEX(KL$4:KL$183,12*($B310-$B$302)+12))</f>
        <v>534672784</v>
      </c>
      <c r="KM310" s="43">
        <f>SUM(INDEX(KM$4:KM$183,12*($B310-$B$302)+1):INDEX(KM$4:KM$183,12*($B310-$B$302)+12))</f>
        <v>28037817709</v>
      </c>
      <c r="KN310" s="43">
        <f>SUM(INDEX(KN$4:KN$183,12*($B310-$B$302)+1):INDEX(KN$4:KN$183,12*($B310-$B$302)+12))</f>
        <v>14810427084</v>
      </c>
      <c r="KO310" s="43">
        <f>SUM(INDEX(KO$4:KO$183,12*($B310-$B$302)+1):INDEX(KO$4:KO$183,12*($B310-$B$302)+12))</f>
        <v>375207449</v>
      </c>
      <c r="KP310" s="43">
        <f>SUM(INDEX(KP$4:KP$183,12*($B310-$B$302)+1):INDEX(KP$4:KP$183,12*($B310-$B$302)+12))</f>
        <v>32048240</v>
      </c>
      <c r="KQ310" s="43">
        <f>SUM(INDEX(KQ$4:KQ$183,12*($B310-$B$302)+1):INDEX(KQ$4:KQ$183,12*($B310-$B$302)+12))</f>
        <v>0</v>
      </c>
      <c r="KR310" s="43">
        <f>SUM(INDEX(KR$4:KR$183,12*($B310-$B$302)+1):INDEX(KR$4:KR$183,12*($B310-$B$302)+12))</f>
        <v>0</v>
      </c>
      <c r="KS310" s="43">
        <f>SUM(INDEX(KS$4:KS$183,12*($B310-$B$302)+1):INDEX(KS$4:KS$183,12*($B310-$B$302)+12))</f>
        <v>22218241</v>
      </c>
      <c r="KT310" s="43">
        <f>SUM(INDEX(KT$4:KT$183,12*($B310-$B$302)+1):INDEX(KT$4:KT$183,12*($B310-$B$302)+12))</f>
        <v>42038632</v>
      </c>
      <c r="KU310" s="43">
        <f>SUM(INDEX(KU$4:KU$183,12*($B310-$B$302)+1):INDEX(KU$4:KU$183,12*($B310-$B$302)+12))</f>
        <v>0</v>
      </c>
      <c r="KV310" s="43">
        <f>SUM(INDEX(KV$4:KV$183,12*($B310-$B$302)+1):INDEX(KV$4:KV$183,12*($B310-$B$302)+12))</f>
        <v>835196268</v>
      </c>
      <c r="KW310" s="43">
        <f>SUM(INDEX(KW$4:KW$183,12*($B310-$B$302)+1):INDEX(KW$4:KW$183,12*($B310-$B$302)+12))</f>
        <v>0</v>
      </c>
      <c r="KX310" s="43">
        <f>SUM(INDEX(KX$4:KX$183,12*($B310-$B$302)+1):INDEX(KX$4:KX$183,12*($B310-$B$302)+12))</f>
        <v>6573412</v>
      </c>
      <c r="KY310" s="43">
        <f>SUM(INDEX(KY$4:KY$183,12*($B310-$B$302)+1):INDEX(KY$4:KY$183,12*($B310-$B$302)+12))</f>
        <v>49156701</v>
      </c>
      <c r="KZ310" s="43">
        <f>SUM(INDEX(KZ$4:KZ$183,12*($B310-$B$302)+1):INDEX(KZ$4:KZ$183,12*($B310-$B$302)+12))</f>
        <v>74793596</v>
      </c>
      <c r="LA310" s="43">
        <f>SUM(INDEX(LA$4:LA$183,12*($B310-$B$302)+1):INDEX(LA$4:LA$183,12*($B310-$B$302)+12))</f>
        <v>116928515</v>
      </c>
      <c r="LB310" s="43">
        <f>SUM(INDEX(LB$4:LB$183,12*($B310-$B$302)+1):INDEX(LB$4:LB$183,12*($B310-$B$302)+12))</f>
        <v>34866585</v>
      </c>
      <c r="LC310" s="43">
        <f>SUM(INDEX(LC$4:LC$183,12*($B310-$B$302)+1):INDEX(LC$4:LC$183,12*($B310-$B$302)+12))</f>
        <v>58627499</v>
      </c>
      <c r="LD310" s="43">
        <f>SUM(INDEX(LD$4:LD$183,12*($B310-$B$302)+1):INDEX(LD$4:LD$183,12*($B310-$B$302)+12))</f>
        <v>4214991387</v>
      </c>
      <c r="LE310" s="43">
        <f>SUM(INDEX(LE$4:LE$183,12*($B310-$B$302)+1):INDEX(LE$4:LE$183,12*($B310-$B$302)+12))</f>
        <v>1419789</v>
      </c>
      <c r="LF310" s="43">
        <f>SUM(INDEX(LF$4:LF$183,12*($B310-$B$302)+1):INDEX(LF$4:LF$183,12*($B310-$B$302)+12))</f>
        <v>52120542</v>
      </c>
      <c r="LG310" s="43">
        <f>SUM(INDEX(LG$4:LG$183,12*($B310-$B$302)+1):INDEX(LG$4:LG$183,12*($B310-$B$302)+12))</f>
        <v>0</v>
      </c>
      <c r="LH310" s="43">
        <f>SUM(INDEX(LH$4:LH$183,12*($B310-$B$302)+1):INDEX(LH$4:LH$183,12*($B310-$B$302)+12))</f>
        <v>55690833</v>
      </c>
      <c r="LI310" s="43">
        <f>SUM(INDEX(LI$4:LI$183,12*($B310-$B$302)+1):INDEX(LI$4:LI$183,12*($B310-$B$302)+12))</f>
        <v>207858663</v>
      </c>
      <c r="LJ310" s="43">
        <f>SUM(INDEX(LJ$4:LJ$183,12*($B310-$B$302)+1):INDEX(LJ$4:LJ$183,12*($B310-$B$302)+12))</f>
        <v>0</v>
      </c>
      <c r="LK310" s="43">
        <f>SUM(INDEX(LK$4:LK$183,12*($B310-$B$302)+1):INDEX(LK$4:LK$183,12*($B310-$B$302)+12))</f>
        <v>76645</v>
      </c>
      <c r="LL310" s="43">
        <f>SUM(INDEX(LL$4:LL$183,12*($B310-$B$302)+1):INDEX(LL$4:LL$183,12*($B310-$B$302)+12))</f>
        <v>0</v>
      </c>
      <c r="LM310" s="43">
        <f>SUM(INDEX(LM$4:LM$183,12*($B310-$B$302)+1):INDEX(LM$4:LM$183,12*($B310-$B$302)+12))</f>
        <v>15079993</v>
      </c>
      <c r="LN310" s="43">
        <f>SUM(INDEX(LN$4:LN$183,12*($B310-$B$302)+1):INDEX(LN$4:LN$183,12*($B310-$B$302)+12))</f>
        <v>233804678</v>
      </c>
      <c r="LO310" s="43">
        <f>SUM(INDEX(LO$4:LO$183,12*($B310-$B$302)+1):INDEX(LO$4:LO$183,12*($B310-$B$302)+12))</f>
        <v>469978468</v>
      </c>
      <c r="LP310" s="43">
        <f>SUM(INDEX(LP$4:LP$183,12*($B310-$B$302)+1):INDEX(LP$4:LP$183,12*($B310-$B$302)+12))</f>
        <v>18427401</v>
      </c>
      <c r="LQ310" s="43">
        <f>SUM(INDEX(LQ$4:LQ$183,12*($B310-$B$302)+1):INDEX(LQ$4:LQ$183,12*($B310-$B$302)+12))</f>
        <v>1244166029</v>
      </c>
      <c r="LR310" s="43">
        <f>SUM(INDEX(LR$4:LR$183,12*($B310-$B$302)+1):INDEX(LR$4:LR$183,12*($B310-$B$302)+12))</f>
        <v>11106309</v>
      </c>
      <c r="LS310" s="43">
        <f>SUM(INDEX(LS$4:LS$183,12*($B310-$B$302)+1):INDEX(LS$4:LS$183,12*($B310-$B$302)+12))</f>
        <v>1298229549</v>
      </c>
      <c r="LT310" s="43">
        <f>SUM(INDEX(LT$4:LT$183,12*($B310-$B$302)+1):INDEX(LT$4:LT$183,12*($B310-$B$302)+12))</f>
        <v>0</v>
      </c>
      <c r="LU310" s="43">
        <f>SUM(INDEX(LU$4:LU$183,12*($B310-$B$302)+1):INDEX(LU$4:LU$183,12*($B310-$B$302)+12))</f>
        <v>1887711487</v>
      </c>
      <c r="LV310" s="43">
        <f>SUM(INDEX(LV$4:LV$183,12*($B310-$B$302)+1):INDEX(LV$4:LV$183,12*($B310-$B$302)+12))</f>
        <v>3411079</v>
      </c>
      <c r="LW310" s="43">
        <f>SUM(INDEX(LW$4:LW$183,12*($B310-$B$302)+1):INDEX(LW$4:LW$183,12*($B310-$B$302)+12))</f>
        <v>54989030</v>
      </c>
      <c r="LX310" s="43">
        <f>SUM(INDEX(LX$4:LX$183,12*($B310-$B$302)+1):INDEX(LX$4:LX$183,12*($B310-$B$302)+12))</f>
        <v>13433077</v>
      </c>
      <c r="LY310" s="43">
        <f>SUM(INDEX(LY$4:LY$183,12*($B310-$B$302)+1):INDEX(LY$4:LY$183,12*($B310-$B$302)+12))</f>
        <v>0</v>
      </c>
      <c r="LZ310" s="43">
        <f>SUM(INDEX(LZ$4:LZ$183,12*($B310-$B$302)+1):INDEX(LZ$4:LZ$183,12*($B310-$B$302)+12))</f>
        <v>260034846</v>
      </c>
      <c r="MA310" s="43">
        <f>SUM(INDEX(MA$4:MA$183,12*($B310-$B$302)+1):INDEX(MA$4:MA$183,12*($B310-$B$302)+12))</f>
        <v>0</v>
      </c>
      <c r="MB310" s="43">
        <f>SUM(INDEX(MB$4:MB$183,12*($B310-$B$302)+1):INDEX(MB$4:MB$183,12*($B310-$B$302)+12))</f>
        <v>352674635</v>
      </c>
      <c r="MC310" s="43">
        <f>SUM(INDEX(MC$4:MC$183,12*($B310-$B$302)+1):INDEX(MC$4:MC$183,12*($B310-$B$302)+12))</f>
        <v>0</v>
      </c>
      <c r="MD310" s="43">
        <f>SUM(INDEX(MD$4:MD$183,12*($B310-$B$302)+1):INDEX(MD$4:MD$183,12*($B310-$B$302)+12))</f>
        <v>15910041</v>
      </c>
      <c r="ME310" s="43">
        <f>SUM(INDEX(ME$4:ME$183,12*($B310-$B$302)+1):INDEX(ME$4:ME$183,12*($B310-$B$302)+12))</f>
        <v>598548780</v>
      </c>
      <c r="MF310" s="43">
        <f>SUM(INDEX(MF$4:MF$183,12*($B310-$B$302)+1):INDEX(MF$4:MF$183,12*($B310-$B$302)+12))</f>
        <v>210188542</v>
      </c>
      <c r="MG310" s="43">
        <f>SUM(INDEX(MG$4:MG$183,12*($B310-$B$302)+1):INDEX(MG$4:MG$183,12*($B310-$B$302)+12))</f>
        <v>216160748</v>
      </c>
      <c r="MH310" s="43">
        <f>SUM(INDEX(MH$4:MH$183,12*($B310-$B$302)+1):INDEX(MH$4:MH$183,12*($B310-$B$302)+12))</f>
        <v>0</v>
      </c>
      <c r="MI310" s="43">
        <f>SUM(INDEX(MI$4:MI$183,12*($B310-$B$302)+1):INDEX(MI$4:MI$183,12*($B310-$B$302)+12))</f>
        <v>0</v>
      </c>
      <c r="MJ310" s="43">
        <f>SUM(INDEX(MJ$4:MJ$183,12*($B310-$B$302)+1):INDEX(MJ$4:MJ$183,12*($B310-$B$302)+12))</f>
        <v>63181437</v>
      </c>
      <c r="MK310" s="43">
        <f>SUM(INDEX(MK$4:MK$183,12*($B310-$B$302)+1):INDEX(MK$4:MK$183,12*($B310-$B$302)+12))</f>
        <v>80541499</v>
      </c>
      <c r="ML310" s="43">
        <f>SUM(INDEX(ML$4:ML$183,12*($B310-$B$302)+1):INDEX(ML$4:ML$183,12*($B310-$B$302)+12))</f>
        <v>0</v>
      </c>
      <c r="MM310" s="43">
        <f>SUM(INDEX(MM$4:MM$183,12*($B310-$B$302)+1):INDEX(MM$4:MM$183,12*($B310-$B$302)+12))</f>
        <v>0</v>
      </c>
      <c r="MN310" s="43">
        <f>SUM(INDEX(MN$4:MN$183,12*($B310-$B$302)+1):INDEX(MN$4:MN$183,12*($B310-$B$302)+12))</f>
        <v>0</v>
      </c>
      <c r="MO310" s="43">
        <f>SUM(INDEX(MO$4:MO$183,12*($B310-$B$302)+1):INDEX(MO$4:MO$183,12*($B310-$B$302)+12))</f>
        <v>0</v>
      </c>
      <c r="MP310" s="43">
        <f>SUM(INDEX(MP$4:MP$183,12*($B310-$B$302)+1):INDEX(MP$4:MP$183,12*($B310-$B$302)+12))</f>
        <v>0</v>
      </c>
      <c r="MQ310" s="43">
        <f>SUM(INDEX(MQ$4:MQ$183,12*($B310-$B$302)+1):INDEX(MQ$4:MQ$183,12*($B310-$B$302)+12))</f>
        <v>3206219309</v>
      </c>
      <c r="MR310" s="43">
        <f>SUM(INDEX(MR$4:MR$183,12*($B310-$B$302)+1):INDEX(MR$4:MR$183,12*($B310-$B$302)+12))</f>
        <v>537720</v>
      </c>
      <c r="MS310" s="43">
        <f>SUM(INDEX(MS$4:MS$183,12*($B310-$B$302)+1):INDEX(MS$4:MS$183,12*($B310-$B$302)+12))</f>
        <v>473497875400</v>
      </c>
      <c r="MT310" s="43">
        <f>SUM(INDEX(MT$4:MT$183,12*($B310-$B$302)+1):INDEX(MT$4:MT$183,12*($B310-$B$302)+12))</f>
        <v>405052716804</v>
      </c>
      <c r="MU310" s="43">
        <f>SUM(INDEX(MU$4:MU$183,12*($B310-$B$302)+1):INDEX(MU$4:MU$183,12*($B310-$B$302)+12))</f>
        <v>336556344230</v>
      </c>
      <c r="MV310" s="43">
        <f>SUM(INDEX(MV$4:MV$183,12*($B310-$B$302)+1):INDEX(MV$4:MV$183,12*($B310-$B$302)+12))</f>
        <v>137993119262</v>
      </c>
      <c r="MW310" s="43">
        <f>SUM(INDEX(MW$4:MW$183,12*($B310-$B$302)+1):INDEX(MW$4:MW$183,12*($B310-$B$302)+12))</f>
        <v>0</v>
      </c>
      <c r="MX310" s="43">
        <f>SUM(INDEX(MX$4:MX$183,12*($B310-$B$302)+1):INDEX(MX$4:MX$183,12*($B310-$B$302)+12))</f>
        <v>0</v>
      </c>
      <c r="MY310" s="43">
        <f>SUM(INDEX(MY$4:MY$183,12*($B310-$B$302)+1):INDEX(MY$4:MY$183,12*($B310-$B$302)+12))</f>
        <v>0</v>
      </c>
      <c r="MZ310" s="43">
        <f>SUM(INDEX(MZ$4:MZ$183,12*($B310-$B$302)+1):INDEX(MZ$4:MZ$183,12*($B310-$B$302)+12))</f>
        <v>132163004064</v>
      </c>
      <c r="NA310" s="43">
        <f>SUM(INDEX(NA$4:NA$183,12*($B310-$B$302)+1):INDEX(NA$4:NA$183,12*($B310-$B$302)+12))</f>
        <v>9400298527</v>
      </c>
      <c r="NB310" s="43">
        <f>SUM(INDEX(NB$4:NB$183,12*($B310-$B$302)+1):INDEX(NB$4:NB$183,12*($B310-$B$302)+12))</f>
        <v>9400298527</v>
      </c>
      <c r="NC310" s="43">
        <f>SUM(INDEX(NC$4:NC$183,12*($B310-$B$302)+1):INDEX(NC$4:NC$183,12*($B310-$B$302)+12))</f>
        <v>0</v>
      </c>
      <c r="ND310" s="43">
        <f>SUM(INDEX(ND$4:ND$183,12*($B310-$B$302)+1):INDEX(ND$4:ND$183,12*($B310-$B$302)+12))</f>
        <v>122762705537</v>
      </c>
      <c r="NE310" s="43">
        <f>SUM(INDEX(NE$4:NE$183,12*($B310-$B$302)+1):INDEX(NE$4:NE$183,12*($B310-$B$302)+12))</f>
        <v>122762705537</v>
      </c>
      <c r="NF310" s="43">
        <f>SUM(INDEX(NF$4:NF$183,12*($B310-$B$302)+1):INDEX(NF$4:NF$183,12*($B310-$B$302)+12))</f>
        <v>0</v>
      </c>
      <c r="NG310" s="43">
        <f>SUM(INDEX(NG$4:NG$183,12*($B310-$B$302)+1):INDEX(NG$4:NG$183,12*($B310-$B$302)+12))</f>
        <v>11039945971</v>
      </c>
      <c r="NH310" s="43">
        <f>SUM(INDEX(NH$4:NH$183,12*($B310-$B$302)+1):INDEX(NH$4:NH$183,12*($B310-$B$302)+12))</f>
        <v>55360274933</v>
      </c>
      <c r="NI310" s="43">
        <f>SUM(INDEX(NI$4:NI$183,12*($B310-$B$302)+1):INDEX(NI$4:NI$183,12*($B310-$B$302)+12))</f>
        <v>0</v>
      </c>
      <c r="NJ310" s="43">
        <f>SUM(INDEX(NJ$4:NJ$183,12*($B310-$B$302)+1):INDEX(NJ$4:NJ$183,12*($B310-$B$302)+12))</f>
        <v>0</v>
      </c>
      <c r="NK310" s="43">
        <f>SUM(INDEX(NK$4:NK$183,12*($B310-$B$302)+1):INDEX(NK$4:NK$183,12*($B310-$B$302)+12))</f>
        <v>0</v>
      </c>
      <c r="NL310" s="43">
        <f>SUM(INDEX(NL$4:NL$183,12*($B310-$B$302)+1):INDEX(NL$4:NL$183,12*($B310-$B$302)+12))</f>
        <v>0</v>
      </c>
      <c r="NM310" s="43">
        <f>SUM(INDEX(NM$4:NM$183,12*($B310-$B$302)+1):INDEX(NM$4:NM$183,12*($B310-$B$302)+12))</f>
        <v>68496372574</v>
      </c>
      <c r="NN310" s="43">
        <f>SUM(INDEX(NN$4:NN$183,12*($B310-$B$302)+1):INDEX(NN$4:NN$183,12*($B310-$B$302)+12))</f>
        <v>57818460386</v>
      </c>
      <c r="NO310" s="43">
        <f>SUM(INDEX(NO$4:NO$183,12*($B310-$B$302)+1):INDEX(NO$4:NO$183,12*($B310-$B$302)+12))</f>
        <v>0</v>
      </c>
      <c r="NP310" s="43">
        <f>SUM(INDEX(NP$4:NP$183,12*($B310-$B$302)+1):INDEX(NP$4:NP$183,12*($B310-$B$302)+12))</f>
        <v>110596038</v>
      </c>
      <c r="NQ310" s="43">
        <f>SUM(INDEX(NQ$4:NQ$183,12*($B310-$B$302)+1):INDEX(NQ$4:NQ$183,12*($B310-$B$302)+12))</f>
        <v>0</v>
      </c>
      <c r="NR310" s="43">
        <f>SUM(INDEX(NR$4:NR$183,12*($B310-$B$302)+1):INDEX(NR$4:NR$183,12*($B310-$B$302)+12))</f>
        <v>3815550113</v>
      </c>
      <c r="NS310" s="43">
        <f>SUM(INDEX(NS$4:NS$183,12*($B310-$B$302)+1):INDEX(NS$4:NS$183,12*($B310-$B$302)+12))</f>
        <v>0</v>
      </c>
      <c r="NT310" s="43">
        <f>SUM(INDEX(NT$4:NT$183,12*($B310-$B$302)+1):INDEX(NT$4:NT$183,12*($B310-$B$302)+12))</f>
        <v>10677912188</v>
      </c>
      <c r="NU310" s="43">
        <f>SUM(INDEX(NU$4:NU$183,12*($B310-$B$302)+1):INDEX(NU$4:NU$183,12*($B310-$B$302)+12))</f>
        <v>2088939474</v>
      </c>
      <c r="NV310" s="43">
        <f>SUM(INDEX(NV$4:NV$183,12*($B310-$B$302)+1):INDEX(NV$4:NV$183,12*($B310-$B$302)+12))</f>
        <v>454375769</v>
      </c>
      <c r="NW310" s="43">
        <f>SUM(INDEX(NW$4:NW$183,12*($B310-$B$302)+1):INDEX(NW$4:NW$183,12*($B310-$B$302)+12))</f>
        <v>0</v>
      </c>
      <c r="NX310" s="43">
        <f>SUM(INDEX(NX$4:NX$183,12*($B310-$B$302)+1):INDEX(NX$4:NX$183,12*($B310-$B$302)+12))</f>
        <v>0</v>
      </c>
      <c r="NY310" s="43">
        <f>SUM(INDEX(NY$4:NY$183,12*($B310-$B$302)+1):INDEX(NY$4:NY$183,12*($B310-$B$302)+12))</f>
        <v>0</v>
      </c>
      <c r="NZ310" s="43">
        <f>SUM(INDEX(NZ$4:NZ$183,12*($B310-$B$302)+1):INDEX(NZ$4:NZ$183,12*($B310-$B$302)+12))</f>
        <v>0</v>
      </c>
      <c r="OA310" s="43">
        <f>SUM(INDEX(OA$4:OA$183,12*($B310-$B$302)+1):INDEX(OA$4:OA$183,12*($B310-$B$302)+12))</f>
        <v>34428903394</v>
      </c>
      <c r="OB310" s="43">
        <f>SUM(INDEX(OB$4:OB$183,12*($B310-$B$302)+1):INDEX(OB$4:OB$183,12*($B310-$B$302)+12))</f>
        <v>16518982145</v>
      </c>
      <c r="OC310" s="43">
        <f>SUM(INDEX(OC$4:OC$183,12*($B310-$B$302)+1):INDEX(OC$4:OC$183,12*($B310-$B$302)+12))</f>
        <v>409353790</v>
      </c>
      <c r="OD310" s="43">
        <f>SUM(INDEX(OD$4:OD$183,12*($B310-$B$302)+1):INDEX(OD$4:OD$183,12*($B310-$B$302)+12))</f>
        <v>409324986</v>
      </c>
      <c r="OE310" s="43">
        <f>SUM(INDEX(OE$4:OE$183,12*($B310-$B$302)+1):INDEX(OE$4:OE$183,12*($B310-$B$302)+12))</f>
        <v>28804</v>
      </c>
      <c r="OF310" s="43">
        <f>SUM(INDEX(OF$4:OF$183,12*($B310-$B$302)+1):INDEX(OF$4:OF$183,12*($B310-$B$302)+12))</f>
        <v>16109628355</v>
      </c>
      <c r="OG310" s="43">
        <f>SUM(INDEX(OG$4:OG$183,12*($B310-$B$302)+1):INDEX(OG$4:OG$183,12*($B310-$B$302)+12))</f>
        <v>0</v>
      </c>
      <c r="OH310" s="43">
        <f>SUM(INDEX(OH$4:OH$183,12*($B310-$B$302)+1):INDEX(OH$4:OH$183,12*($B310-$B$302)+12))</f>
        <v>16109628355</v>
      </c>
      <c r="OI310" s="43">
        <f>SUM(INDEX(OI$4:OI$183,12*($B310-$B$302)+1):INDEX(OI$4:OI$183,12*($B310-$B$302)+12))</f>
        <v>0</v>
      </c>
      <c r="OJ310" s="43">
        <f>SUM(INDEX(OJ$4:OJ$183,12*($B310-$B$302)+1):INDEX(OJ$4:OJ$183,12*($B310-$B$302)+12))</f>
        <v>17909921249</v>
      </c>
      <c r="OK310" s="43">
        <f>SUM(INDEX(OK$4:OK$183,12*($B310-$B$302)+1):INDEX(OK$4:OK$183,12*($B310-$B$302)+12))</f>
        <v>0</v>
      </c>
      <c r="OL310" s="43">
        <f>SUM(INDEX(OL$4:OL$183,12*($B310-$B$302)+1):INDEX(OL$4:OL$183,12*($B310-$B$302)+12))</f>
        <v>0</v>
      </c>
      <c r="OM310" s="43">
        <f>SUM(INDEX(OM$4:OM$183,12*($B310-$B$302)+1):INDEX(OM$4:OM$183,12*($B310-$B$302)+12))</f>
        <v>1098704235</v>
      </c>
      <c r="ON310" s="43">
        <f>SUM(INDEX(ON$4:ON$183,12*($B310-$B$302)+1):INDEX(ON$4:ON$183,12*($B310-$B$302)+12))</f>
        <v>1157077996</v>
      </c>
      <c r="OO310" s="43">
        <f>SUM(INDEX(OO$4:OO$183,12*($B310-$B$302)+1):INDEX(OO$4:OO$183,12*($B310-$B$302)+12))</f>
        <v>17909921249</v>
      </c>
      <c r="OP310" s="43">
        <f>SUM(INDEX(OP$4:OP$183,12*($B310-$B$302)+1):INDEX(OP$4:OP$183,12*($B310-$B$302)+12))</f>
        <v>43599521</v>
      </c>
      <c r="OQ310" s="43">
        <f>SUM(INDEX(OQ$4:OQ$183,12*($B310-$B$302)+1):INDEX(OQ$4:OQ$183,12*($B310-$B$302)+12))</f>
        <v>0</v>
      </c>
      <c r="OR310" s="43">
        <f>SUM(INDEX(OR$4:OR$183,12*($B310-$B$302)+1):INDEX(OR$4:OR$183,12*($B310-$B$302)+12))</f>
        <v>0</v>
      </c>
      <c r="OS310" s="43">
        <f>SUM(INDEX(OS$4:OS$183,12*($B310-$B$302)+1):INDEX(OS$4:OS$183,12*($B310-$B$302)+12))</f>
        <v>27955565577</v>
      </c>
      <c r="OT310" s="43">
        <f>SUM(INDEX(OT$4:OT$183,12*($B310-$B$302)+1):INDEX(OT$4:OT$183,12*($B310-$B$302)+12))</f>
        <v>13907881957</v>
      </c>
      <c r="OU310" s="43">
        <f>SUM(INDEX(OU$4:OU$183,12*($B310-$B$302)+1):INDEX(OU$4:OU$183,12*($B310-$B$302)+12))</f>
        <v>13069566028</v>
      </c>
      <c r="OV310" s="43">
        <f>SUM(INDEX(OV$4:OV$183,12*($B310-$B$302)+1):INDEX(OV$4:OV$183,12*($B310-$B$302)+12))</f>
        <v>1144225754</v>
      </c>
      <c r="OW310" s="43">
        <f>SUM(INDEX(OW$4:OW$183,12*($B310-$B$302)+1):INDEX(OW$4:OW$183,12*($B310-$B$302)+12))</f>
        <v>11925340274</v>
      </c>
      <c r="OX310" s="43">
        <f>SUM(INDEX(OX$4:OX$183,12*($B310-$B$302)+1):INDEX(OX$4:OX$183,12*($B310-$B$302)+12))</f>
        <v>0</v>
      </c>
      <c r="OY310" s="43">
        <f>SUM(INDEX(OY$4:OY$183,12*($B310-$B$302)+1):INDEX(OY$4:OY$183,12*($B310-$B$302)+12))</f>
        <v>0</v>
      </c>
      <c r="OZ310" s="43">
        <f>SUM(INDEX(OZ$4:OZ$183,12*($B310-$B$302)+1):INDEX(OZ$4:OZ$183,12*($B310-$B$302)+12))</f>
        <v>14047683620</v>
      </c>
      <c r="PA310" s="43">
        <f>SUM(INDEX(PA$4:PA$183,12*($B310-$B$302)+1):INDEX(PA$4:PA$183,12*($B310-$B$302)+12))</f>
        <v>13222366886</v>
      </c>
      <c r="PB310" s="43">
        <f>SUM(INDEX(PB$4:PB$183,12*($B310-$B$302)+1):INDEX(PB$4:PB$183,12*($B310-$B$302)+12))</f>
        <v>0</v>
      </c>
      <c r="PC310" s="43">
        <f>SUM(INDEX(PC$4:PC$183,12*($B310-$B$302)+1):INDEX(PC$4:PC$183,12*($B310-$B$302)+12))</f>
        <v>0</v>
      </c>
      <c r="PD310" s="43">
        <f>SUM(INDEX(PD$4:PD$183,12*($B310-$B$302)+1):INDEX(PD$4:PD$183,12*($B310-$B$302)+12))</f>
        <v>0</v>
      </c>
      <c r="PE310" s="43">
        <f>SUM(INDEX(PE$4:PE$183,12*($B310-$B$302)+1):INDEX(PE$4:PE$183,12*($B310-$B$302)+12))</f>
        <v>0</v>
      </c>
      <c r="PF310" s="43">
        <f>SUM(INDEX(PF$4:PF$183,12*($B310-$B$302)+1):INDEX(PF$4:PF$183,12*($B310-$B$302)+12))</f>
        <v>0</v>
      </c>
      <c r="PG310" s="43">
        <f>SUM(INDEX(PG$4:PG$183,12*($B310-$B$302)+1):INDEX(PG$4:PG$183,12*($B310-$B$302)+12))</f>
        <v>15544366</v>
      </c>
      <c r="PH310" s="43">
        <f>SUM(INDEX(PH$4:PH$183,12*($B310-$B$302)+1):INDEX(PH$4:PH$183,12*($B310-$B$302)+12))</f>
        <v>74792783</v>
      </c>
      <c r="PI310" s="43">
        <f>SUM(INDEX(PI$4:PI$183,12*($B310-$B$302)+1):INDEX(PI$4:PI$183,12*($B310-$B$302)+12))</f>
        <v>795</v>
      </c>
      <c r="PJ310" s="43">
        <f>SUM(INDEX(PJ$4:PJ$183,12*($B310-$B$302)+1):INDEX(PJ$4:PJ$183,12*($B310-$B$302)+12))</f>
        <v>0</v>
      </c>
      <c r="PK310" s="43">
        <f>SUM(INDEX(PK$4:PK$183,12*($B310-$B$302)+1):INDEX(PK$4:PK$183,12*($B310-$B$302)+12))</f>
        <v>0</v>
      </c>
      <c r="PL310" s="43">
        <f>SUM(INDEX(PL$4:PL$183,12*($B310-$B$302)+1):INDEX(PL$4:PL$183,12*($B310-$B$302)+12))</f>
        <v>0</v>
      </c>
      <c r="PM310" s="43">
        <f>SUM(INDEX(PM$4:PM$183,12*($B310-$B$302)+1):INDEX(PM$4:PM$183,12*($B310-$B$302)+12))</f>
        <v>825316734</v>
      </c>
      <c r="PN310" s="43">
        <f>SUM(INDEX(PN$4:PN$183,12*($B310-$B$302)+1):INDEX(PN$4:PN$183,12*($B310-$B$302)+12))</f>
        <v>419252787</v>
      </c>
      <c r="PO310" s="43">
        <f>SUM(INDEX(PO$4:PO$183,12*($B310-$B$302)+1):INDEX(PO$4:PO$183,12*($B310-$B$302)+12))</f>
        <v>0</v>
      </c>
      <c r="PP310" s="43">
        <f>SUM(INDEX(PP$4:PP$183,12*($B310-$B$302)+1):INDEX(PP$4:PP$183,12*($B310-$B$302)+12))</f>
        <v>0</v>
      </c>
      <c r="PQ310" s="43">
        <f>SUM(INDEX(PQ$4:PQ$183,12*($B310-$B$302)+1):INDEX(PQ$4:PQ$183,12*($B310-$B$302)+12))</f>
        <v>0</v>
      </c>
      <c r="PR310" s="43">
        <f>SUM(INDEX(PR$4:PR$183,12*($B310-$B$302)+1):INDEX(PR$4:PR$183,12*($B310-$B$302)+12))</f>
        <v>0</v>
      </c>
      <c r="PS310" s="43">
        <f>SUM(INDEX(PS$4:PS$183,12*($B310-$B$302)+1):INDEX(PS$4:PS$183,12*($B310-$B$302)+12))</f>
        <v>0</v>
      </c>
      <c r="PT310" s="43">
        <f>SUM(INDEX(PT$4:PT$183,12*($B310-$B$302)+1):INDEX(PT$4:PT$183,12*($B310-$B$302)+12))</f>
        <v>6060689625</v>
      </c>
      <c r="PU310" s="43">
        <f>SUM(INDEX(PU$4:PU$183,12*($B310-$B$302)+1):INDEX(PU$4:PU$183,12*($B310-$B$302)+12))</f>
        <v>6060689625</v>
      </c>
      <c r="PV310" s="43">
        <f>SUM(INDEX(PV$4:PV$183,12*($B310-$B$302)+1):INDEX(PV$4:PV$183,12*($B310-$B$302)+12))</f>
        <v>0</v>
      </c>
      <c r="PW310" s="43">
        <f>SUM(INDEX(PW$4:PW$183,12*($B310-$B$302)+1):INDEX(PW$4:PW$183,12*($B310-$B$302)+12))</f>
        <v>0</v>
      </c>
      <c r="PX310" s="43">
        <f>SUM(INDEX(PX$4:PX$183,12*($B310-$B$302)+1):INDEX(PX$4:PX$183,12*($B310-$B$302)+12))</f>
        <v>206304475</v>
      </c>
      <c r="PY310" s="43">
        <f>SUM(INDEX(PY$4:PY$183,12*($B310-$B$302)+1):INDEX(PY$4:PY$183,12*($B310-$B$302)+12))</f>
        <v>0</v>
      </c>
      <c r="PZ310" s="43">
        <f>SUM(INDEX(PZ$4:PZ$183,12*($B310-$B$302)+1):INDEX(PZ$4:PZ$183,12*($B310-$B$302)+12))</f>
        <v>0</v>
      </c>
      <c r="QA310" s="43">
        <f>SUM(INDEX(QA$4:QA$183,12*($B310-$B$302)+1):INDEX(QA$4:QA$183,12*($B310-$B$302)+12))</f>
        <v>0</v>
      </c>
      <c r="QB310" s="43">
        <f>SUM(INDEX(QB$4:QB$183,12*($B310-$B$302)+1):INDEX(QB$4:QB$183,12*($B310-$B$302)+12))</f>
        <v>0</v>
      </c>
      <c r="QC310" s="43">
        <f>SUM(INDEX(QC$4:QC$183,12*($B310-$B$302)+1):INDEX(QC$4:QC$183,12*($B310-$B$302)+12))</f>
        <v>7843099737</v>
      </c>
      <c r="QD310" s="43">
        <f>SUM(INDEX(QD$4:QD$183,12*($B310-$B$302)+1):INDEX(QD$4:QD$183,12*($B310-$B$302)+12))</f>
        <v>7586517306</v>
      </c>
      <c r="QE310" s="43">
        <f>SUM(INDEX(QE$4:QE$183,12*($B310-$B$302)+1):INDEX(QE$4:QE$183,12*($B310-$B$302)+12))</f>
        <v>2371372167</v>
      </c>
      <c r="QF310" s="43">
        <f>SUM(INDEX(QF$4:QF$183,12*($B310-$B$302)+1):INDEX(QF$4:QF$183,12*($B310-$B$302)+12))</f>
        <v>2340212454</v>
      </c>
      <c r="QG310" s="43">
        <f>SUM(INDEX(QG$4:QG$183,12*($B310-$B$302)+1):INDEX(QG$4:QG$183,12*($B310-$B$302)+12))</f>
        <v>1966395</v>
      </c>
      <c r="QH310" s="43">
        <f>SUM(INDEX(QH$4:QH$183,12*($B310-$B$302)+1):INDEX(QH$4:QH$183,12*($B310-$B$302)+12))</f>
        <v>14447728</v>
      </c>
      <c r="QI310" s="43">
        <f>SUM(INDEX(QI$4:QI$183,12*($B310-$B$302)+1):INDEX(QI$4:QI$183,12*($B310-$B$302)+12))</f>
        <v>2858518562</v>
      </c>
      <c r="QJ310" s="43">
        <f>SUM(INDEX(QJ$4:QJ$183,12*($B310-$B$302)+1):INDEX(QJ$4:QJ$183,12*($B310-$B$302)+12))</f>
        <v>6582431</v>
      </c>
      <c r="QK310" s="43">
        <f>SUM(INDEX(QK$4:QK$183,12*($B310-$B$302)+1):INDEX(QK$4:QK$183,12*($B310-$B$302)+12))</f>
        <v>0</v>
      </c>
      <c r="QL310" s="43">
        <f>SUM(INDEX(QL$4:QL$183,12*($B310-$B$302)+1):INDEX(QL$4:QL$183,12*($B310-$B$302)+12))</f>
        <v>2539328994</v>
      </c>
      <c r="QM310" s="43">
        <f>SUM(INDEX(QM$4:QM$183,12*($B310-$B$302)+1):INDEX(QM$4:QM$183,12*($B310-$B$302)+12))</f>
        <v>0</v>
      </c>
      <c r="QN310" s="43">
        <f>SUM(INDEX(QN$4:QN$183,12*($B310-$B$302)+1):INDEX(QN$4:QN$183,12*($B310-$B$302)+12))</f>
        <v>0</v>
      </c>
      <c r="QO310" s="43">
        <f>SUM(INDEX(QO$4:QO$183,12*($B310-$B$302)+1):INDEX(QO$4:QO$183,12*($B310-$B$302)+12))</f>
        <v>1709648477633</v>
      </c>
      <c r="QP310" s="43">
        <f>SUM(INDEX(QP$4:QP$183,12*($B310-$B$302)+1):INDEX(QP$4:QP$183,12*($B310-$B$302)+12))</f>
        <v>343369978023</v>
      </c>
      <c r="QQ310" s="43">
        <f>SUM(INDEX(QQ$4:QQ$183,12*($B310-$B$302)+1):INDEX(QQ$4:QQ$183,12*($B310-$B$302)+12))</f>
        <v>1146495844</v>
      </c>
      <c r="QR310" s="43">
        <f>SUM(INDEX(QR$4:QR$183,12*($B310-$B$302)+1):INDEX(QR$4:QR$183,12*($B310-$B$302)+12))</f>
        <v>468872898</v>
      </c>
      <c r="QS310" s="43">
        <f>SUM(INDEX(QS$4:QS$183,12*($B310-$B$302)+1):INDEX(QS$4:QS$183,12*($B310-$B$302)+12))</f>
        <v>677622946</v>
      </c>
      <c r="QT310" s="43">
        <f>SUM(INDEX(QT$4:QT$183,12*($B310-$B$302)+1):INDEX(QT$4:QT$183,12*($B310-$B$302)+12))</f>
        <v>0</v>
      </c>
      <c r="QU310" s="43">
        <f>SUM(INDEX(QU$4:QU$183,12*($B310-$B$302)+1):INDEX(QU$4:QU$183,12*($B310-$B$302)+12))</f>
        <v>0</v>
      </c>
      <c r="QV310" s="43">
        <f>SUM(INDEX(QV$4:QV$183,12*($B310-$B$302)+1):INDEX(QV$4:QV$183,12*($B310-$B$302)+12))</f>
        <v>0</v>
      </c>
      <c r="QW310" s="43">
        <f>SUM(INDEX(QW$4:QW$183,12*($B310-$B$302)+1):INDEX(QW$4:QW$183,12*($B310-$B$302)+12))</f>
        <v>16475617620</v>
      </c>
      <c r="QX310" s="43">
        <f>SUM(INDEX(QX$4:QX$183,12*($B310-$B$302)+1):INDEX(QX$4:QX$183,12*($B310-$B$302)+12))</f>
        <v>16420499578</v>
      </c>
      <c r="QY310" s="43">
        <f>SUM(INDEX(QY$4:QY$183,12*($B310-$B$302)+1):INDEX(QY$4:QY$183,12*($B310-$B$302)+12))</f>
        <v>55118042</v>
      </c>
      <c r="QZ310" s="43">
        <f>SUM(INDEX(QZ$4:QZ$183,12*($B310-$B$302)+1):INDEX(QZ$4:QZ$183,12*($B310-$B$302)+12))</f>
        <v>240990588703</v>
      </c>
      <c r="RA310" s="43">
        <f>SUM(INDEX(RA$4:RA$183,12*($B310-$B$302)+1):INDEX(RA$4:RA$183,12*($B310-$B$302)+12))</f>
        <v>84757275856</v>
      </c>
      <c r="RB310" s="43">
        <f>SUM(INDEX(RB$4:RB$183,12*($B310-$B$302)+1):INDEX(RB$4:RB$183,12*($B310-$B$302)+12))</f>
        <v>318186982945</v>
      </c>
      <c r="RC310" s="43">
        <f>SUM(INDEX(RC$4:RC$183,12*($B310-$B$302)+1):INDEX(RC$4:RC$183,12*($B310-$B$302)+12))</f>
        <v>224390582945</v>
      </c>
      <c r="RD310" s="43">
        <f>SUM(INDEX(RD$4:RD$183,12*($B310-$B$302)+1):INDEX(RD$4:RD$183,12*($B310-$B$302)+12))</f>
        <v>178000000000</v>
      </c>
      <c r="RE310" s="43">
        <f>SUM(INDEX(RE$4:RE$183,12*($B310-$B$302)+1):INDEX(RE$4:RE$183,12*($B310-$B$302)+12))</f>
        <v>46390582945</v>
      </c>
      <c r="RF310" s="43">
        <f>SUM(INDEX(RF$4:RF$183,12*($B310-$B$302)+1):INDEX(RF$4:RF$183,12*($B310-$B$302)+12))</f>
        <v>93796400000</v>
      </c>
      <c r="RG310" s="43">
        <f>SUM(INDEX(RG$4:RG$183,12*($B310-$B$302)+1):INDEX(RG$4:RG$183,12*($B310-$B$302)+12))</f>
        <v>0</v>
      </c>
      <c r="RH310" s="43">
        <f>SUM(INDEX(RH$4:RH$183,12*($B310-$B$302)+1):INDEX(RH$4:RH$183,12*($B310-$B$302)+12))</f>
        <v>93796400000</v>
      </c>
      <c r="RI310" s="43">
        <f>SUM(INDEX(RI$4:RI$183,12*($B310-$B$302)+1):INDEX(RI$4:RI$183,12*($B310-$B$302)+12))</f>
        <v>1048091516665</v>
      </c>
      <c r="RJ310" s="43">
        <f>SUM(INDEX(RJ$4:RJ$183,12*($B310-$B$302)+1):INDEX(RJ$4:RJ$183,12*($B310-$B$302)+12))</f>
        <v>80404514314</v>
      </c>
      <c r="RK310" s="43">
        <f>SUM(INDEX(RK$4:RK$183,12*($B310-$B$302)+1):INDEX(RK$4:RK$183,12*($B310-$B$302)+12))</f>
        <v>80404514314</v>
      </c>
      <c r="RL310" s="43">
        <f>SUM(INDEX(RL$4:RL$183,12*($B310-$B$302)+1):INDEX(RL$4:RL$183,12*($B310-$B$302)+12))</f>
        <v>52095495431</v>
      </c>
      <c r="RM310" s="43">
        <f>SUM(INDEX(RM$4:RM$183,12*($B310-$B$302)+1):INDEX(RM$4:RM$183,12*($B310-$B$302)+12))</f>
        <v>3022960590</v>
      </c>
      <c r="RN310" s="43">
        <f>SUM(INDEX(RN$4:RN$183,12*($B310-$B$302)+1):INDEX(RN$4:RN$183,12*($B310-$B$302)+12))</f>
        <v>1460325593</v>
      </c>
      <c r="RO310" s="43">
        <f>SUM(INDEX(RO$4:RO$183,12*($B310-$B$302)+1):INDEX(RO$4:RO$183,12*($B310-$B$302)+12))</f>
        <v>12485905</v>
      </c>
      <c r="RP310" s="43">
        <f>SUM(INDEX(RP$4:RP$183,12*($B310-$B$302)+1):INDEX(RP$4:RP$183,12*($B310-$B$302)+12))</f>
        <v>0</v>
      </c>
      <c r="RQ310" s="43">
        <f>SUM(INDEX(RQ$4:RQ$183,12*($B310-$B$302)+1):INDEX(RQ$4:RQ$183,12*($B310-$B$302)+12))</f>
        <v>0</v>
      </c>
      <c r="RR310" s="43">
        <f>SUM(INDEX(RR$4:RR$183,12*($B310-$B$302)+1):INDEX(RR$4:RR$183,12*($B310-$B$302)+12))</f>
        <v>0</v>
      </c>
      <c r="RS310" s="43">
        <f>SUM(INDEX(RS$4:RS$183,12*($B310-$B$302)+1):INDEX(RS$4:RS$183,12*($B310-$B$302)+12))</f>
        <v>0</v>
      </c>
      <c r="RT310" s="43">
        <f>SUM(INDEX(RT$4:RT$183,12*($B310-$B$302)+1):INDEX(RT$4:RT$183,12*($B310-$B$302)+12))</f>
        <v>129797898</v>
      </c>
      <c r="RU310" s="43">
        <f>SUM(INDEX(RU$4:RU$183,12*($B310-$B$302)+1):INDEX(RU$4:RU$183,12*($B310-$B$302)+12))</f>
        <v>0</v>
      </c>
      <c r="RV310" s="43">
        <f>SUM(INDEX(RV$4:RV$183,12*($B310-$B$302)+1):INDEX(RV$4:RV$183,12*($B310-$B$302)+12))</f>
        <v>43912436</v>
      </c>
      <c r="RW310" s="43">
        <f>SUM(INDEX(RW$4:RW$183,12*($B310-$B$302)+1):INDEX(RW$4:RW$183,12*($B310-$B$302)+12))</f>
        <v>4517299</v>
      </c>
      <c r="RX310" s="43">
        <f>SUM(INDEX(RX$4:RX$183,12*($B310-$B$302)+1):INDEX(RX$4:RX$183,12*($B310-$B$302)+12))</f>
        <v>0</v>
      </c>
      <c r="RY310" s="43">
        <f>SUM(INDEX(RY$4:RY$183,12*($B310-$B$302)+1):INDEX(RY$4:RY$183,12*($B310-$B$302)+12))</f>
        <v>0</v>
      </c>
      <c r="RZ310" s="43">
        <f>SUM(INDEX(RZ$4:RZ$183,12*($B310-$B$302)+1):INDEX(RZ$4:RZ$183,12*($B310-$B$302)+12))</f>
        <v>0</v>
      </c>
      <c r="SA310" s="43">
        <f>SUM(INDEX(SA$4:SA$183,12*($B310-$B$302)+1):INDEX(SA$4:SA$183,12*($B310-$B$302)+12))</f>
        <v>0</v>
      </c>
      <c r="SB310" s="43">
        <f>SUM(INDEX(SB$4:SB$183,12*($B310-$B$302)+1):INDEX(SB$4:SB$183,12*($B310-$B$302)+12))</f>
        <v>0</v>
      </c>
      <c r="SC310" s="43">
        <f>SUM(INDEX(SC$4:SC$183,12*($B310-$B$302)+1):INDEX(SC$4:SC$183,12*($B310-$B$302)+12))</f>
        <v>0</v>
      </c>
      <c r="SD310" s="43">
        <f>SUM(INDEX(SD$4:SD$183,12*($B310-$B$302)+1):INDEX(SD$4:SD$183,12*($B310-$B$302)+12))</f>
        <v>0</v>
      </c>
      <c r="SE310" s="43">
        <f>SUM(INDEX(SE$4:SE$183,12*($B310-$B$302)+1):INDEX(SE$4:SE$183,12*($B310-$B$302)+12))</f>
        <v>0</v>
      </c>
      <c r="SF310" s="43">
        <f>SUM(INDEX(SF$4:SF$183,12*($B310-$B$302)+1):INDEX(SF$4:SF$183,12*($B310-$B$302)+12))</f>
        <v>0</v>
      </c>
      <c r="SG310" s="43">
        <f>SUM(INDEX(SG$4:SG$183,12*($B310-$B$302)+1):INDEX(SG$4:SG$183,12*($B310-$B$302)+12))</f>
        <v>5567539639</v>
      </c>
      <c r="SH310" s="43">
        <f>SUM(INDEX(SH$4:SH$183,12*($B310-$B$302)+1):INDEX(SH$4:SH$183,12*($B310-$B$302)+12))</f>
        <v>520904883</v>
      </c>
      <c r="SI310" s="43">
        <f>SUM(INDEX(SI$4:SI$183,12*($B310-$B$302)+1):INDEX(SI$4:SI$183,12*($B310-$B$302)+12))</f>
        <v>0</v>
      </c>
      <c r="SJ310" s="43">
        <f>SUM(INDEX(SJ$4:SJ$183,12*($B310-$B$302)+1):INDEX(SJ$4:SJ$183,12*($B310-$B$302)+12))</f>
        <v>0</v>
      </c>
      <c r="SK310" s="43">
        <f>SUM(INDEX(SK$4:SK$183,12*($B310-$B$302)+1):INDEX(SK$4:SK$183,12*($B310-$B$302)+12))</f>
        <v>16751670084</v>
      </c>
      <c r="SL310" s="43">
        <f>SUM(INDEX(SL$4:SL$183,12*($B310-$B$302)+1):INDEX(SL$4:SL$183,12*($B310-$B$302)+12))</f>
        <v>16751670084</v>
      </c>
      <c r="SM310" s="43">
        <f>SUM(INDEX(SM$4:SM$183,12*($B310-$B$302)+1):INDEX(SM$4:SM$183,12*($B310-$B$302)+12))</f>
        <v>0</v>
      </c>
      <c r="SN310" s="43">
        <f>SUM(INDEX(SN$4:SN$183,12*($B310-$B$302)+1):INDEX(SN$4:SN$183,12*($B310-$B$302)+12))</f>
        <v>0</v>
      </c>
      <c r="SO310" s="43">
        <f>SUM(INDEX(SO$4:SO$183,12*($B310-$B$302)+1):INDEX(SO$4:SO$183,12*($B310-$B$302)+12))</f>
        <v>0</v>
      </c>
      <c r="SP310" s="43">
        <f>SUM(INDEX(SP$4:SP$183,12*($B310-$B$302)+1):INDEX(SP$4:SP$183,12*($B310-$B$302)+12))</f>
        <v>0</v>
      </c>
      <c r="SQ310" s="43">
        <f>SUM(INDEX(SQ$4:SQ$183,12*($B310-$B$302)+1):INDEX(SQ$4:SQ$183,12*($B310-$B$302)+12))</f>
        <v>0</v>
      </c>
      <c r="SR310" s="43">
        <f>SUM(INDEX(SR$4:SR$183,12*($B310-$B$302)+1):INDEX(SR$4:SR$183,12*($B310-$B$302)+12))</f>
        <v>0</v>
      </c>
      <c r="SS310" s="43">
        <f>SUM(INDEX(SS$4:SS$183,12*($B310-$B$302)+1):INDEX(SS$4:SS$183,12*($B310-$B$302)+12))</f>
        <v>592386049</v>
      </c>
      <c r="ST310" s="43">
        <f>SUM(INDEX(ST$4:ST$183,12*($B310-$B$302)+1):INDEX(ST$4:ST$183,12*($B310-$B$302)+12))</f>
        <v>0</v>
      </c>
      <c r="SU310" s="43">
        <f>SUM(INDEX(SU$4:SU$183,12*($B310-$B$302)+1):INDEX(SU$4:SU$183,12*($B310-$B$302)+12))</f>
        <v>0</v>
      </c>
      <c r="SV310" s="43">
        <f>SUM(INDEX(SV$4:SV$183,12*($B310-$B$302)+1):INDEX(SV$4:SV$183,12*($B310-$B$302)+12))</f>
        <v>0</v>
      </c>
      <c r="SW310" s="43">
        <f>SUM(INDEX(SW$4:SW$183,12*($B310-$B$302)+1):INDEX(SW$4:SW$183,12*($B310-$B$302)+12))</f>
        <v>0</v>
      </c>
      <c r="SX310" s="43">
        <f>SUM(INDEX(SX$4:SX$183,12*($B310-$B$302)+1):INDEX(SX$4:SX$183,12*($B310-$B$302)+12))</f>
        <v>0</v>
      </c>
      <c r="SY310" s="43">
        <f>SUM(INDEX(SY$4:SY$183,12*($B310-$B$302)+1):INDEX(SY$4:SY$183,12*($B310-$B$302)+12))</f>
        <v>0</v>
      </c>
      <c r="SZ310" s="43">
        <f>SUM(INDEX(SZ$4:SZ$183,12*($B310-$B$302)+1):INDEX(SZ$4:SZ$183,12*($B310-$B$302)+12))</f>
        <v>0</v>
      </c>
      <c r="TA310" s="43">
        <f>SUM(INDEX(TA$4:TA$183,12*($B310-$B$302)+1):INDEX(TA$4:TA$183,12*($B310-$B$302)+12))</f>
        <v>0</v>
      </c>
      <c r="TB310" s="43">
        <f>SUM(INDEX(TB$4:TB$183,12*($B310-$B$302)+1):INDEX(TB$4:TB$183,12*($B310-$B$302)+12))</f>
        <v>0</v>
      </c>
      <c r="TC310" s="43">
        <f>SUM(INDEX(TC$4:TC$183,12*($B310-$B$302)+1):INDEX(TC$4:TC$183,12*($B310-$B$302)+12))</f>
        <v>0</v>
      </c>
      <c r="TD310" s="43">
        <f>SUM(INDEX(TD$4:TD$183,12*($B310-$B$302)+1):INDEX(TD$4:TD$183,12*($B310-$B$302)+12))</f>
        <v>0</v>
      </c>
      <c r="TE310" s="43">
        <f>SUM(INDEX(TE$4:TE$183,12*($B310-$B$302)+1):INDEX(TE$4:TE$183,12*($B310-$B$302)+12))</f>
        <v>0</v>
      </c>
      <c r="TF310" s="43">
        <f>SUM(INDEX(TF$4:TF$183,12*($B310-$B$302)+1):INDEX(TF$4:TF$183,12*($B310-$B$302)+12))</f>
        <v>0</v>
      </c>
      <c r="TG310" s="43">
        <f>SUM(INDEX(TG$4:TG$183,12*($B310-$B$302)+1):INDEX(TG$4:TG$183,12*($B310-$B$302)+12))</f>
        <v>0</v>
      </c>
      <c r="TH310" s="43">
        <f>SUM(INDEX(TH$4:TH$183,12*($B310-$B$302)+1):INDEX(TH$4:TH$183,12*($B310-$B$302)+12))</f>
        <v>0</v>
      </c>
      <c r="TI310" s="43">
        <f>SUM(INDEX(TI$4:TI$183,12*($B310-$B$302)+1):INDEX(TI$4:TI$183,12*($B310-$B$302)+12))</f>
        <v>4495772088</v>
      </c>
      <c r="TJ310" s="43">
        <f>SUM(INDEX(TJ$4:TJ$183,12*($B310-$B$302)+1):INDEX(TJ$4:TJ$183,12*($B310-$B$302)+12))</f>
        <v>964557038654</v>
      </c>
      <c r="TK310" s="43">
        <f>SUM(INDEX(TK$4:TK$183,12*($B310-$B$302)+1):INDEX(TK$4:TK$183,12*($B310-$B$302)+12))</f>
        <v>966373639203</v>
      </c>
      <c r="TL310" s="43">
        <f>SUM(INDEX(TL$4:TL$183,12*($B310-$B$302)+1):INDEX(TL$4:TL$183,12*($B310-$B$302)+12))</f>
        <v>526122021084</v>
      </c>
      <c r="TM310" s="43">
        <f>SUM(INDEX(TM$4:TM$183,12*($B310-$B$302)+1):INDEX(TM$4:TM$183,12*($B310-$B$302)+12))</f>
        <v>1816600549</v>
      </c>
      <c r="TN310" s="43">
        <f>SUM(INDEX(TN$4:TN$183,12*($B310-$B$302)+1):INDEX(TN$4:TN$183,12*($B310-$B$302)+12))</f>
        <v>1816600549</v>
      </c>
      <c r="TO310" s="43">
        <f>SUM(INDEX(TO$4:TO$183,12*($B310-$B$302)+1):INDEX(TO$4:TO$183,12*($B310-$B$302)+12))</f>
        <v>0</v>
      </c>
      <c r="TP310" s="43">
        <f>SUM(INDEX(TP$4:TP$183,12*($B310-$B$302)+1):INDEX(TP$4:TP$183,12*($B310-$B$302)+12))</f>
        <v>0</v>
      </c>
      <c r="TQ310" s="43">
        <f>SUM(INDEX(TQ$4:TQ$183,12*($B310-$B$302)+1):INDEX(TQ$4:TQ$183,12*($B310-$B$302)+12))</f>
        <v>0</v>
      </c>
      <c r="TR310" s="43">
        <f>SUM(INDEX(TR$4:TR$183,12*($B310-$B$302)+1):INDEX(TR$4:TR$183,12*($B310-$B$302)+12))</f>
        <v>50000000000</v>
      </c>
      <c r="TS310" s="43">
        <f>SUM(INDEX(TS$4:TS$183,12*($B310-$B$302)+1):INDEX(TS$4:TS$183,12*($B310-$B$302)+12))</f>
        <v>388435017570</v>
      </c>
      <c r="TT310" s="43">
        <f>SUM(INDEX(TT$4:TT$183,12*($B310-$B$302)+1):INDEX(TT$4:TT$183,12*($B310-$B$302)+12))</f>
        <v>0</v>
      </c>
      <c r="TU310" s="43">
        <f>SUM(INDEX(TU$4:TU$183,12*($B310-$B$302)+1):INDEX(TU$4:TU$183,12*($B310-$B$302)+12))</f>
        <v>1313363148</v>
      </c>
      <c r="TV310" s="43">
        <f>SUM(INDEX(TV$4:TV$183,12*($B310-$B$302)+1):INDEX(TV$4:TV$183,12*($B310-$B$302)+12))</f>
        <v>0</v>
      </c>
      <c r="TW310" s="43">
        <f>SUM(INDEX(TW$4:TW$183,12*($B310-$B$302)+1):INDEX(TW$4:TW$183,12*($B310-$B$302)+12))</f>
        <v>758678007</v>
      </c>
      <c r="TX310" s="43">
        <f>SUM(INDEX(TX$4:TX$183,12*($B310-$B$302)+1):INDEX(TX$4:TX$183,12*($B310-$B$302)+12))</f>
        <v>0</v>
      </c>
      <c r="TY310" s="43">
        <f>SUM(INDEX(TY$4:TY$183,12*($B310-$B$302)+1):INDEX(TY$4:TY$183,12*($B310-$B$302)+12))</f>
        <v>554685141</v>
      </c>
      <c r="TZ310" s="43">
        <f>SUM(INDEX(TZ$4:TZ$183,12*($B310-$B$302)+1):INDEX(TZ$4:TZ$183,12*($B310-$B$302)+12))</f>
        <v>0</v>
      </c>
      <c r="UA310" s="43">
        <f>SUM(INDEX(UA$4:UA$183,12*($B310-$B$302)+1):INDEX(UA$4:UA$183,12*($B310-$B$302)+12))</f>
        <v>0</v>
      </c>
      <c r="UB310" s="43">
        <f>SUM(INDEX(UB$4:UB$183,12*($B310-$B$302)+1):INDEX(UB$4:UB$183,12*($B310-$B$302)+12))</f>
        <v>0</v>
      </c>
      <c r="UC310" s="43">
        <f>SUM(INDEX(UC$4:UC$183,12*($B310-$B$302)+1):INDEX(UC$4:UC$183,12*($B310-$B$302)+12))</f>
        <v>0</v>
      </c>
      <c r="UD310" s="43">
        <f>SUM(INDEX(UD$4:UD$183,12*($B310-$B$302)+1):INDEX(UD$4:UD$183,12*($B310-$B$302)+12))</f>
        <v>0</v>
      </c>
      <c r="UE310" s="43">
        <f>SUM(INDEX(UE$4:UE$183,12*($B310-$B$302)+1):INDEX(UE$4:UE$183,12*($B310-$B$302)+12))</f>
        <v>0</v>
      </c>
      <c r="UF310" s="43">
        <f>SUM(INDEX(UF$4:UF$183,12*($B310-$B$302)+1):INDEX(UF$4:UF$183,12*($B310-$B$302)+12))</f>
        <v>0</v>
      </c>
      <c r="UG310" s="43">
        <f>SUM(INDEX(UG$4:UG$183,12*($B310-$B$302)+1):INDEX(UG$4:UG$183,12*($B310-$B$302)+12))</f>
        <v>4524423811813</v>
      </c>
    </row>
    <row r="311" spans="1:553">
      <c r="A311" s="733"/>
      <c r="B311" s="65">
        <v>2014</v>
      </c>
      <c r="C311" s="43">
        <f>SUM(INDEX(C$4:C$183,12*($B311-$B$302)+1):INDEX(C$4:C$183,12*($B311-$B$302)+12))</f>
        <v>2392489697362.7803</v>
      </c>
      <c r="D311" s="43">
        <f>SUM(INDEX(D$4:D$183,12*($B311-$B$302)+1):INDEX(D$4:D$183,12*($B311-$B$302)+12))</f>
        <v>1252379765395.7803</v>
      </c>
      <c r="E311" s="43">
        <f>SUM(INDEX(E$4:E$183,12*($B311-$B$302)+1):INDEX(E$4:E$183,12*($B311-$B$302)+12))</f>
        <v>1082346379249.7802</v>
      </c>
      <c r="F311" s="43">
        <f>SUM(INDEX(F$4:F$183,12*($B311-$B$302)+1):INDEX(F$4:F$183,12*($B311-$B$302)+12))</f>
        <v>122606076</v>
      </c>
      <c r="G311" s="43">
        <f>SUM(INDEX(G$4:G$183,12*($B311-$B$302)+1):INDEX(G$4:G$183,12*($B311-$B$302)+12))</f>
        <v>21254326</v>
      </c>
      <c r="H311" s="43">
        <f>SUM(INDEX(H$4:H$183,12*($B311-$B$302)+1):INDEX(H$4:H$183,12*($B311-$B$302)+12))</f>
        <v>493597614656.77997</v>
      </c>
      <c r="I311" s="43">
        <f>SUM(INDEX(I$4:I$183,12*($B311-$B$302)+1):INDEX(I$4:I$183,12*($B311-$B$302)+12))</f>
        <v>427307861578.16718</v>
      </c>
      <c r="J311" s="43">
        <f>SUM(INDEX(J$4:J$183,12*($B311-$B$302)+1):INDEX(J$4:J$183,12*($B311-$B$302)+12))</f>
        <v>61354183502.872803</v>
      </c>
      <c r="K311" s="43">
        <f>SUM(INDEX(K$4:K$183,12*($B311-$B$302)+1):INDEX(K$4:K$183,12*($B311-$B$302)+12))</f>
        <v>4935569575.7400007</v>
      </c>
      <c r="L311" s="43">
        <f>SUM(INDEX(L$4:L$183,12*($B311-$B$302)+1):INDEX(L$4:L$183,12*($B311-$B$302)+12))</f>
        <v>60276787895</v>
      </c>
      <c r="M311" s="43">
        <f>SUM(INDEX(M$4:M$183,12*($B311-$B$302)+1):INDEX(M$4:M$183,12*($B311-$B$302)+12))</f>
        <v>438550980220</v>
      </c>
      <c r="N311" s="43">
        <f>SUM(INDEX(N$4:N$183,12*($B311-$B$302)+1):INDEX(N$4:N$183,12*($B311-$B$302)+12))</f>
        <v>434177726912.32001</v>
      </c>
      <c r="O311" s="43">
        <f>SUM(INDEX(O$4:O$183,12*($B311-$B$302)+1):INDEX(O$4:O$183,12*($B311-$B$302)+12))</f>
        <v>4373253307.6800003</v>
      </c>
      <c r="P311" s="43">
        <f>SUM(INDEX(P$4:P$183,12*($B311-$B$302)+1):INDEX(P$4:P$183,12*($B311-$B$302)+12))</f>
        <v>15277157282</v>
      </c>
      <c r="Q311" s="43">
        <f>SUM(INDEX(Q$4:Q$183,12*($B311-$B$302)+1):INDEX(Q$4:Q$183,12*($B311-$B$302)+12))</f>
        <v>47137608842</v>
      </c>
      <c r="R311" s="43">
        <f>SUM(INDEX(R$4:R$183,12*($B311-$B$302)+1):INDEX(R$4:R$183,12*($B311-$B$302)+12))</f>
        <v>27362369952</v>
      </c>
      <c r="S311" s="43">
        <f>SUM(INDEX(S$4:S$183,12*($B311-$B$302)+1):INDEX(S$4:S$183,12*($B311-$B$302)+12))</f>
        <v>170033386146</v>
      </c>
      <c r="T311" s="43">
        <f>SUM(INDEX(T$4:T$183,12*($B311-$B$302)+1):INDEX(T$4:T$183,12*($B311-$B$302)+12))</f>
        <v>42321493000</v>
      </c>
      <c r="U311" s="43">
        <f>SUM(INDEX(U$4:U$183,12*($B311-$B$302)+1):INDEX(U$4:U$183,12*($B311-$B$302)+12))</f>
        <v>49758383000</v>
      </c>
      <c r="V311" s="43">
        <f>SUM(INDEX(V$4:V$183,12*($B311-$B$302)+1):INDEX(V$4:V$183,12*($B311-$B$302)+12))</f>
        <v>92079876000</v>
      </c>
      <c r="W311" s="43">
        <f>SUM(INDEX(W$4:W$183,12*($B311-$B$302)+1):INDEX(W$4:W$183,12*($B311-$B$302)+12))</f>
        <v>1678372128</v>
      </c>
      <c r="X311" s="43">
        <f>SUM(INDEX(X$4:X$183,12*($B311-$B$302)+1):INDEX(X$4:X$183,12*($B311-$B$302)+12))</f>
        <v>18729581456</v>
      </c>
      <c r="Y311" s="43">
        <f>SUM(INDEX(Y$4:Y$183,12*($B311-$B$302)+1):INDEX(Y$4:Y$183,12*($B311-$B$302)+12))</f>
        <v>1638753030</v>
      </c>
      <c r="Z311" s="43">
        <f>SUM(INDEX(Z$4:Z$183,12*($B311-$B$302)+1):INDEX(Z$4:Z$183,12*($B311-$B$302)+12))</f>
        <v>163875303</v>
      </c>
      <c r="AA311" s="43">
        <f>SUM(INDEX(AA$4:AA$183,12*($B311-$B$302)+1):INDEX(AA$4:AA$183,12*($B311-$B$302)+12))</f>
        <v>1474877727</v>
      </c>
      <c r="AB311" s="43">
        <f>SUM(INDEX(AB$4:AB$183,12*($B311-$B$302)+1):INDEX(AB$4:AB$183,12*($B311-$B$302)+12))</f>
        <v>1834665152</v>
      </c>
      <c r="AC311" s="43">
        <f>SUM(INDEX(AC$4:AC$183,12*($B311-$B$302)+1):INDEX(AC$4:AC$183,12*($B311-$B$302)+12))</f>
        <v>131406272</v>
      </c>
      <c r="AD311" s="43">
        <f>SUM(INDEX(AD$4:AD$183,12*($B311-$B$302)+1):INDEX(AD$4:AD$183,12*($B311-$B$302)+12))</f>
        <v>44440965107</v>
      </c>
      <c r="AE311" s="43">
        <f>SUM(INDEX(AE$4:AE$183,12*($B311-$B$302)+1):INDEX(AE$4:AE$183,12*($B311-$B$302)+12))</f>
        <v>9499767001</v>
      </c>
      <c r="AF311" s="43">
        <f>SUM(INDEX(AF$4:AF$183,12*($B311-$B$302)+1):INDEX(AF$4:AF$183,12*($B311-$B$302)+12))</f>
        <v>7006126975</v>
      </c>
      <c r="AG311" s="43">
        <f>SUM(INDEX(AG$4:AG$183,12*($B311-$B$302)+1):INDEX(AG$4:AG$183,12*($B311-$B$302)+12))</f>
        <v>2493640026</v>
      </c>
      <c r="AH311" s="43">
        <f>SUM(INDEX(AH$4:AH$183,12*($B311-$B$302)+1):INDEX(AH$4:AH$183,12*($B311-$B$302)+12))</f>
        <v>0</v>
      </c>
      <c r="AI311" s="43">
        <f>SUM(INDEX(AI$4:AI$183,12*($B311-$B$302)+1):INDEX(AI$4:AI$183,12*($B311-$B$302)+12))</f>
        <v>1140109931967</v>
      </c>
      <c r="AJ311" s="43">
        <f>SUM(INDEX(AJ$4:AJ$183,12*($B311-$B$302)+1):INDEX(AJ$4:AJ$183,12*($B311-$B$302)+12))</f>
        <v>6778675639</v>
      </c>
      <c r="AK311" s="43">
        <f>SUM(INDEX(AK$4:AK$183,12*($B311-$B$302)+1):INDEX(AK$4:AK$183,12*($B311-$B$302)+12))</f>
        <v>1446966032</v>
      </c>
      <c r="AL311" s="43">
        <f>SUM(INDEX(AL$4:AL$183,12*($B311-$B$302)+1):INDEX(AL$4:AL$183,12*($B311-$B$302)+12))</f>
        <v>12587202</v>
      </c>
      <c r="AM311" s="43">
        <f>SUM(INDEX(AM$4:AM$183,12*($B311-$B$302)+1):INDEX(AM$4:AM$183,12*($B311-$B$302)+12))</f>
        <v>4961557736</v>
      </c>
      <c r="AN311" s="43">
        <f>SUM(INDEX(AN$4:AN$183,12*($B311-$B$302)+1):INDEX(AN$4:AN$183,12*($B311-$B$302)+12))</f>
        <v>357564669</v>
      </c>
      <c r="AO311" s="43">
        <f>SUM(INDEX(AO$4:AO$183,12*($B311-$B$302)+1):INDEX(AO$4:AO$183,12*($B311-$B$302)+12))</f>
        <v>23531123895</v>
      </c>
      <c r="AP311" s="43">
        <f>SUM(INDEX(AP$4:AP$183,12*($B311-$B$302)+1):INDEX(AP$4:AP$183,12*($B311-$B$302)+12))</f>
        <v>22845373153</v>
      </c>
      <c r="AQ311" s="43">
        <f>SUM(INDEX(AQ$4:AQ$183,12*($B311-$B$302)+1):INDEX(AQ$4:AQ$183,12*($B311-$B$302)+12))</f>
        <v>3686797</v>
      </c>
      <c r="AR311" s="43">
        <f>SUM(INDEX(AR$4:AR$183,12*($B311-$B$302)+1):INDEX(AR$4:AR$183,12*($B311-$B$302)+12))</f>
        <v>200287016</v>
      </c>
      <c r="AS311" s="43">
        <f>SUM(INDEX(AS$4:AS$183,12*($B311-$B$302)+1):INDEX(AS$4:AS$183,12*($B311-$B$302)+12))</f>
        <v>1071915</v>
      </c>
      <c r="AT311" s="43">
        <f>SUM(INDEX(AT$4:AT$183,12*($B311-$B$302)+1):INDEX(AT$4:AT$183,12*($B311-$B$302)+12))</f>
        <v>329683670</v>
      </c>
      <c r="AU311" s="43">
        <f>SUM(INDEX(AU$4:AU$183,12*($B311-$B$302)+1):INDEX(AU$4:AU$183,12*($B311-$B$302)+12))</f>
        <v>143852344</v>
      </c>
      <c r="AV311" s="43">
        <f>SUM(INDEX(AV$4:AV$183,12*($B311-$B$302)+1):INDEX(AV$4:AV$183,12*($B311-$B$302)+12))</f>
        <v>0</v>
      </c>
      <c r="AW311" s="43">
        <f>SUM(INDEX(AW$4:AW$183,12*($B311-$B$302)+1):INDEX(AW$4:AW$183,12*($B311-$B$302)+12))</f>
        <v>0</v>
      </c>
      <c r="AX311" s="43">
        <f>SUM(INDEX(AX$4:AX$183,12*($B311-$B$302)+1):INDEX(AX$4:AX$183,12*($B311-$B$302)+12))</f>
        <v>7169000</v>
      </c>
      <c r="AY311" s="43">
        <f>SUM(INDEX(AY$4:AY$183,12*($B311-$B$302)+1):INDEX(AY$4:AY$183,12*($B311-$B$302)+12))</f>
        <v>0</v>
      </c>
      <c r="AZ311" s="43">
        <f>SUM(INDEX(AZ$4:AZ$183,12*($B311-$B$302)+1):INDEX(AZ$4:AZ$183,12*($B311-$B$302)+12))</f>
        <v>0</v>
      </c>
      <c r="BA311" s="43">
        <f>SUM(INDEX(BA$4:BA$183,12*($B311-$B$302)+1):INDEX(BA$4:BA$183,12*($B311-$B$302)+12))</f>
        <v>0</v>
      </c>
      <c r="BB311" s="43">
        <f>SUM(INDEX(BB$4:BB$183,12*($B311-$B$302)+1):INDEX(BB$4:BB$183,12*($B311-$B$302)+12))</f>
        <v>0</v>
      </c>
      <c r="BC311" s="43">
        <f>SUM(INDEX(BC$4:BC$183,12*($B311-$B$302)+1):INDEX(BC$4:BC$183,12*($B311-$B$302)+12))</f>
        <v>0</v>
      </c>
      <c r="BD311" s="43">
        <f>SUM(INDEX(BD$4:BD$183,12*($B311-$B$302)+1):INDEX(BD$4:BD$183,12*($B311-$B$302)+12))</f>
        <v>63667352569</v>
      </c>
      <c r="BE311" s="43">
        <f>SUM(INDEX(BE$4:BE$183,12*($B311-$B$302)+1):INDEX(BE$4:BE$183,12*($B311-$B$302)+12))</f>
        <v>15509848</v>
      </c>
      <c r="BF311" s="43">
        <f>SUM(INDEX(BF$4:BF$183,12*($B311-$B$302)+1):INDEX(BF$4:BF$183,12*($B311-$B$302)+12))</f>
        <v>37666835478</v>
      </c>
      <c r="BG311" s="43">
        <f>SUM(INDEX(BG$4:BG$183,12*($B311-$B$302)+1):INDEX(BG$4:BG$183,12*($B311-$B$302)+12))</f>
        <v>12182237942</v>
      </c>
      <c r="BH311" s="43">
        <f>SUM(INDEX(BH$4:BH$183,12*($B311-$B$302)+1):INDEX(BH$4:BH$183,12*($B311-$B$302)+12))</f>
        <v>7288472</v>
      </c>
      <c r="BI311" s="43">
        <f>SUM(INDEX(BI$4:BI$183,12*($B311-$B$302)+1):INDEX(BI$4:BI$183,12*($B311-$B$302)+12))</f>
        <v>1929039</v>
      </c>
      <c r="BJ311" s="43">
        <f>SUM(INDEX(BJ$4:BJ$183,12*($B311-$B$302)+1):INDEX(BJ$4:BJ$183,12*($B311-$B$302)+12))</f>
        <v>33273</v>
      </c>
      <c r="BK311" s="43">
        <f>SUM(INDEX(BK$4:BK$183,12*($B311-$B$302)+1):INDEX(BK$4:BK$183,12*($B311-$B$302)+12))</f>
        <v>812959741</v>
      </c>
      <c r="BL311" s="43">
        <f>SUM(INDEX(BL$4:BL$183,12*($B311-$B$302)+1):INDEX(BL$4:BL$183,12*($B311-$B$302)+12))</f>
        <v>69501039</v>
      </c>
      <c r="BM311" s="43">
        <f>SUM(INDEX(BM$4:BM$183,12*($B311-$B$302)+1):INDEX(BM$4:BM$183,12*($B311-$B$302)+12))</f>
        <v>542637</v>
      </c>
      <c r="BN311" s="43">
        <f>SUM(INDEX(BN$4:BN$183,12*($B311-$B$302)+1):INDEX(BN$4:BN$183,12*($B311-$B$302)+12))</f>
        <v>139991392</v>
      </c>
      <c r="BO311" s="43">
        <f>SUM(INDEX(BO$4:BO$183,12*($B311-$B$302)+1):INDEX(BO$4:BO$183,12*($B311-$B$302)+12))</f>
        <v>50335853</v>
      </c>
      <c r="BP311" s="43">
        <f>SUM(INDEX(BP$4:BP$183,12*($B311-$B$302)+1):INDEX(BP$4:BP$183,12*($B311-$B$302)+12))</f>
        <v>0</v>
      </c>
      <c r="BQ311" s="43">
        <f>SUM(INDEX(BQ$4:BQ$183,12*($B311-$B$302)+1):INDEX(BQ$4:BQ$183,12*($B311-$B$302)+12))</f>
        <v>0</v>
      </c>
      <c r="BR311" s="43">
        <f>SUM(INDEX(BR$4:BR$183,12*($B311-$B$302)+1):INDEX(BR$4:BR$183,12*($B311-$B$302)+12))</f>
        <v>2326791056</v>
      </c>
      <c r="BS311" s="43">
        <f>SUM(INDEX(BS$4:BS$183,12*($B311-$B$302)+1):INDEX(BS$4:BS$183,12*($B311-$B$302)+12))</f>
        <v>10393396799</v>
      </c>
      <c r="BT311" s="43">
        <f>SUM(INDEX(BT$4:BT$183,12*($B311-$B$302)+1):INDEX(BT$4:BT$183,12*($B311-$B$302)+12))</f>
        <v>2785170393</v>
      </c>
      <c r="BU311" s="43">
        <f>SUM(INDEX(BU$4:BU$183,12*($B311-$B$302)+1):INDEX(BU$4:BU$183,12*($B311-$B$302)+12))</f>
        <v>212226635</v>
      </c>
      <c r="BV311" s="43">
        <f>SUM(INDEX(BV$4:BV$183,12*($B311-$B$302)+1):INDEX(BV$4:BV$183,12*($B311-$B$302)+12))</f>
        <v>15691564</v>
      </c>
      <c r="BW311" s="43">
        <f>SUM(INDEX(BW$4:BW$183,12*($B311-$B$302)+1):INDEX(BW$4:BW$183,12*($B311-$B$302)+12))</f>
        <v>84812311</v>
      </c>
      <c r="BX311" s="43">
        <f>SUM(INDEX(BX$4:BX$183,12*($B311-$B$302)+1):INDEX(BX$4:BX$183,12*($B311-$B$302)+12))</f>
        <v>4315722</v>
      </c>
      <c r="BY311" s="43">
        <f>SUM(INDEX(BY$4:BY$183,12*($B311-$B$302)+1):INDEX(BY$4:BY$183,12*($B311-$B$302)+12))</f>
        <v>2466518796</v>
      </c>
      <c r="BZ311" s="43">
        <f>SUM(INDEX(BZ$4:BZ$183,12*($B311-$B$302)+1):INDEX(BZ$4:BZ$183,12*($B311-$B$302)+12))</f>
        <v>1605365</v>
      </c>
      <c r="CA311" s="43">
        <f>SUM(INDEX(CA$4:CA$183,12*($B311-$B$302)+1):INDEX(CA$4:CA$183,12*($B311-$B$302)+12))</f>
        <v>0</v>
      </c>
      <c r="CB311" s="43">
        <f>SUM(INDEX(CB$4:CB$183,12*($B311-$B$302)+1):INDEX(CB$4:CB$183,12*($B311-$B$302)+12))</f>
        <v>0</v>
      </c>
      <c r="CC311" s="43">
        <f>SUM(INDEX(CC$4:CC$183,12*($B311-$B$302)+1):INDEX(CC$4:CC$183,12*($B311-$B$302)+12))</f>
        <v>56734629819</v>
      </c>
      <c r="CD311" s="43">
        <f>SUM(INDEX(CD$4:CD$183,12*($B311-$B$302)+1):INDEX(CD$4:CD$183,12*($B311-$B$302)+12))</f>
        <v>0</v>
      </c>
      <c r="CE311" s="43">
        <f>SUM(INDEX(CE$4:CE$183,12*($B311-$B$302)+1):INDEX(CE$4:CE$183,12*($B311-$B$302)+12))</f>
        <v>65891302910</v>
      </c>
      <c r="CF311" s="43">
        <f>SUM(INDEX(CF$4:CF$183,12*($B311-$B$302)+1):INDEX(CF$4:CF$183,12*($B311-$B$302)+12))</f>
        <v>2011687024</v>
      </c>
      <c r="CG311" s="43">
        <f>SUM(INDEX(CG$4:CG$183,12*($B311-$B$302)+1):INDEX(CG$4:CG$183,12*($B311-$B$302)+12))</f>
        <v>32480883594</v>
      </c>
      <c r="CH311" s="43">
        <f>SUM(INDEX(CH$4:CH$183,12*($B311-$B$302)+1):INDEX(CH$4:CH$183,12*($B311-$B$302)+12))</f>
        <v>2669584051</v>
      </c>
      <c r="CI311" s="43">
        <f>SUM(INDEX(CI$4:CI$183,12*($B311-$B$302)+1):INDEX(CI$4:CI$183,12*($B311-$B$302)+12))</f>
        <v>332825314</v>
      </c>
      <c r="CJ311" s="43">
        <f>SUM(INDEX(CJ$4:CJ$183,12*($B311-$B$302)+1):INDEX(CJ$4:CJ$183,12*($B311-$B$302)+12))</f>
        <v>17383556</v>
      </c>
      <c r="CK311" s="43">
        <f>SUM(INDEX(CK$4:CK$183,12*($B311-$B$302)+1):INDEX(CK$4:CK$183,12*($B311-$B$302)+12))</f>
        <v>132175641</v>
      </c>
      <c r="CL311" s="43">
        <f>SUM(INDEX(CL$4:CL$183,12*($B311-$B$302)+1):INDEX(CL$4:CL$183,12*($B311-$B$302)+12))</f>
        <v>53395947</v>
      </c>
      <c r="CM311" s="43">
        <f>SUM(INDEX(CM$4:CM$183,12*($B311-$B$302)+1):INDEX(CM$4:CM$183,12*($B311-$B$302)+12))</f>
        <v>13040078</v>
      </c>
      <c r="CN311" s="43">
        <f>SUM(INDEX(CN$4:CN$183,12*($B311-$B$302)+1):INDEX(CN$4:CN$183,12*($B311-$B$302)+12))</f>
        <v>8798705</v>
      </c>
      <c r="CO311" s="43">
        <f>SUM(INDEX(CO$4:CO$183,12*($B311-$B$302)+1):INDEX(CO$4:CO$183,12*($B311-$B$302)+12))</f>
        <v>4282529</v>
      </c>
      <c r="CP311" s="43">
        <f>SUM(INDEX(CP$4:CP$183,12*($B311-$B$302)+1):INDEX(CP$4:CP$183,12*($B311-$B$302)+12))</f>
        <v>103748858</v>
      </c>
      <c r="CQ311" s="43">
        <f>SUM(INDEX(CQ$4:CQ$183,12*($B311-$B$302)+1):INDEX(CQ$4:CQ$183,12*($B311-$B$302)+12))</f>
        <v>0</v>
      </c>
      <c r="CR311" s="43">
        <f>SUM(INDEX(CR$4:CR$183,12*($B311-$B$302)+1):INDEX(CR$4:CR$183,12*($B311-$B$302)+12))</f>
        <v>0</v>
      </c>
      <c r="CS311" s="43">
        <f>SUM(INDEX(CS$4:CS$183,12*($B311-$B$302)+1):INDEX(CS$4:CS$183,12*($B311-$B$302)+12))</f>
        <v>25879543564</v>
      </c>
      <c r="CT311" s="43">
        <f>SUM(INDEX(CT$4:CT$183,12*($B311-$B$302)+1):INDEX(CT$4:CT$183,12*($B311-$B$302)+12))</f>
        <v>8876640418</v>
      </c>
      <c r="CU311" s="43">
        <f>SUM(INDEX(CU$4:CU$183,12*($B311-$B$302)+1):INDEX(CU$4:CU$183,12*($B311-$B$302)+12))</f>
        <v>0</v>
      </c>
      <c r="CV311" s="43">
        <f>SUM(INDEX(CV$4:CV$183,12*($B311-$B$302)+1):INDEX(CV$4:CV$183,12*($B311-$B$302)+12))</f>
        <v>522047103</v>
      </c>
      <c r="CW311" s="43">
        <f>SUM(INDEX(CW$4:CW$183,12*($B311-$B$302)+1):INDEX(CW$4:CW$183,12*($B311-$B$302)+12))</f>
        <v>160813998</v>
      </c>
      <c r="CX311" s="43">
        <f>SUM(INDEX(CX$4:CX$183,12*($B311-$B$302)+1):INDEX(CX$4:CX$183,12*($B311-$B$302)+12))</f>
        <v>6472854</v>
      </c>
      <c r="CY311" s="43">
        <f>SUM(INDEX(CY$4:CY$183,12*($B311-$B$302)+1):INDEX(CY$4:CY$183,12*($B311-$B$302)+12))</f>
        <v>0</v>
      </c>
      <c r="CZ311" s="43">
        <f>SUM(INDEX(CZ$4:CZ$183,12*($B311-$B$302)+1):INDEX(CZ$4:CZ$183,12*($B311-$B$302)+12))</f>
        <v>15859811011</v>
      </c>
      <c r="DA311" s="43">
        <f>SUM(INDEX(DA$4:DA$183,12*($B311-$B$302)+1):INDEX(DA$4:DA$183,12*($B311-$B$302)+12))</f>
        <v>14111587524</v>
      </c>
      <c r="DB311" s="43">
        <f>SUM(INDEX(DB$4:DB$183,12*($B311-$B$302)+1):INDEX(DB$4:DB$183,12*($B311-$B$302)+12))</f>
        <v>1479920468</v>
      </c>
      <c r="DC311" s="43">
        <f>SUM(INDEX(DC$4:DC$183,12*($B311-$B$302)+1):INDEX(DC$4:DC$183,12*($B311-$B$302)+12))</f>
        <v>0</v>
      </c>
      <c r="DD311" s="43">
        <f>SUM(INDEX(DD$4:DD$183,12*($B311-$B$302)+1):INDEX(DD$4:DD$183,12*($B311-$B$302)+12))</f>
        <v>268303019</v>
      </c>
      <c r="DE311" s="43">
        <f>SUM(INDEX(DE$4:DE$183,12*($B311-$B$302)+1):INDEX(DE$4:DE$183,12*($B311-$B$302)+12))</f>
        <v>0</v>
      </c>
      <c r="DF311" s="43">
        <f>SUM(INDEX(DF$4:DF$183,12*($B311-$B$302)+1):INDEX(DF$4:DF$183,12*($B311-$B$302)+12))</f>
        <v>235134081</v>
      </c>
      <c r="DG311" s="43">
        <f>SUM(INDEX(DG$4:DG$183,12*($B311-$B$302)+1):INDEX(DG$4:DG$183,12*($B311-$B$302)+12))</f>
        <v>218624099</v>
      </c>
      <c r="DH311" s="43">
        <f>SUM(INDEX(DH$4:DH$183,12*($B311-$B$302)+1):INDEX(DH$4:DH$183,12*($B311-$B$302)+12))</f>
        <v>151590402</v>
      </c>
      <c r="DI311" s="43">
        <f>SUM(INDEX(DI$4:DI$183,12*($B311-$B$302)+1):INDEX(DI$4:DI$183,12*($B311-$B$302)+12))</f>
        <v>50263128</v>
      </c>
      <c r="DJ311" s="43">
        <f>SUM(INDEX(DJ$4:DJ$183,12*($B311-$B$302)+1):INDEX(DJ$4:DJ$183,12*($B311-$B$302)+12))</f>
        <v>0</v>
      </c>
      <c r="DK311" s="43">
        <f>SUM(INDEX(DK$4:DK$183,12*($B311-$B$302)+1):INDEX(DK$4:DK$183,12*($B311-$B$302)+12))</f>
        <v>50263128</v>
      </c>
      <c r="DL311" s="43">
        <f>SUM(INDEX(DL$4:DL$183,12*($B311-$B$302)+1):INDEX(DL$4:DL$183,12*($B311-$B$302)+12))</f>
        <v>0</v>
      </c>
      <c r="DM311" s="43">
        <f>SUM(INDEX(DM$4:DM$183,12*($B311-$B$302)+1):INDEX(DM$4:DM$183,12*($B311-$B$302)+12))</f>
        <v>6718970679</v>
      </c>
      <c r="DN311" s="43">
        <f>SUM(INDEX(DN$4:DN$183,12*($B311-$B$302)+1):INDEX(DN$4:DN$183,12*($B311-$B$302)+12))</f>
        <v>561249044</v>
      </c>
      <c r="DO311" s="43">
        <f>SUM(INDEX(DO$4:DO$183,12*($B311-$B$302)+1):INDEX(DO$4:DO$183,12*($B311-$B$302)+12))</f>
        <v>73852678</v>
      </c>
      <c r="DP311" s="43">
        <f>SUM(INDEX(DP$4:DP$183,12*($B311-$B$302)+1):INDEX(DP$4:DP$183,12*($B311-$B$302)+12))</f>
        <v>7573599</v>
      </c>
      <c r="DQ311" s="43">
        <f>SUM(INDEX(DQ$4:DQ$183,12*($B311-$B$302)+1):INDEX(DQ$4:DQ$183,12*($B311-$B$302)+12))</f>
        <v>66279079</v>
      </c>
      <c r="DR311" s="43">
        <f>SUM(INDEX(DR$4:DR$183,12*($B311-$B$302)+1):INDEX(DR$4:DR$183,12*($B311-$B$302)+12))</f>
        <v>5919070442</v>
      </c>
      <c r="DS311" s="43">
        <f>SUM(INDEX(DS$4:DS$183,12*($B311-$B$302)+1):INDEX(DS$4:DS$183,12*($B311-$B$302)+12))</f>
        <v>271747081</v>
      </c>
      <c r="DT311" s="43">
        <f>SUM(INDEX(DT$4:DT$183,12*($B311-$B$302)+1):INDEX(DT$4:DT$183,12*($B311-$B$302)+12))</f>
        <v>254267310</v>
      </c>
      <c r="DU311" s="43">
        <f>SUM(INDEX(DU$4:DU$183,12*($B311-$B$302)+1):INDEX(DU$4:DU$183,12*($B311-$B$302)+12))</f>
        <v>16987651</v>
      </c>
      <c r="DV311" s="43">
        <f>SUM(INDEX(DV$4:DV$183,12*($B311-$B$302)+1):INDEX(DV$4:DV$183,12*($B311-$B$302)+12))</f>
        <v>492120</v>
      </c>
      <c r="DW311" s="43">
        <f>SUM(INDEX(DW$4:DW$183,12*($B311-$B$302)+1):INDEX(DW$4:DW$183,12*($B311-$B$302)+12))</f>
        <v>153516513</v>
      </c>
      <c r="DX311" s="43">
        <f>SUM(INDEX(DX$4:DX$183,12*($B311-$B$302)+1):INDEX(DX$4:DX$183,12*($B311-$B$302)+12))</f>
        <v>45595200</v>
      </c>
      <c r="DY311" s="43">
        <f>SUM(INDEX(DY$4:DY$183,12*($B311-$B$302)+1):INDEX(DY$4:DY$183,12*($B311-$B$302)+12))</f>
        <v>903600</v>
      </c>
      <c r="DZ311" s="43">
        <f>SUM(INDEX(DZ$4:DZ$183,12*($B311-$B$302)+1):INDEX(DZ$4:DZ$183,12*($B311-$B$302)+12))</f>
        <v>0</v>
      </c>
      <c r="EA311" s="43">
        <f>SUM(INDEX(EA$4:EA$183,12*($B311-$B$302)+1):INDEX(EA$4:EA$183,12*($B311-$B$302)+12))</f>
        <v>107017713</v>
      </c>
      <c r="EB311" s="43">
        <f>SUM(INDEX(EB$4:EB$183,12*($B311-$B$302)+1):INDEX(EB$4:EB$183,12*($B311-$B$302)+12))</f>
        <v>0</v>
      </c>
      <c r="EC311" s="43">
        <f>SUM(INDEX(EC$4:EC$183,12*($B311-$B$302)+1):INDEX(EC$4:EC$183,12*($B311-$B$302)+12))</f>
        <v>859856167</v>
      </c>
      <c r="ED311" s="43">
        <f>SUM(INDEX(ED$4:ED$183,12*($B311-$B$302)+1):INDEX(ED$4:ED$183,12*($B311-$B$302)+12))</f>
        <v>883207</v>
      </c>
      <c r="EE311" s="43">
        <f>SUM(INDEX(EE$4:EE$183,12*($B311-$B$302)+1):INDEX(EE$4:EE$183,12*($B311-$B$302)+12))</f>
        <v>858812755</v>
      </c>
      <c r="EF311" s="43">
        <f>SUM(INDEX(EF$4:EF$183,12*($B311-$B$302)+1):INDEX(EF$4:EF$183,12*($B311-$B$302)+12))</f>
        <v>160205</v>
      </c>
      <c r="EG311" s="43">
        <f>SUM(INDEX(EG$4:EG$183,12*($B311-$B$302)+1):INDEX(EG$4:EG$183,12*($B311-$B$302)+12))</f>
        <v>435152210</v>
      </c>
      <c r="EH311" s="43">
        <f>SUM(INDEX(EH$4:EH$183,12*($B311-$B$302)+1):INDEX(EH$4:EH$183,12*($B311-$B$302)+12))</f>
        <v>428974753</v>
      </c>
      <c r="EI311" s="43">
        <f>SUM(INDEX(EI$4:EI$183,12*($B311-$B$302)+1):INDEX(EI$4:EI$183,12*($B311-$B$302)+12))</f>
        <v>6144557</v>
      </c>
      <c r="EJ311" s="43">
        <f>SUM(INDEX(EJ$4:EJ$183,12*($B311-$B$302)+1):INDEX(EJ$4:EJ$183,12*($B311-$B$302)+12))</f>
        <v>32900</v>
      </c>
      <c r="EK311" s="43">
        <f>SUM(INDEX(EK$4:EK$183,12*($B311-$B$302)+1):INDEX(EK$4:EK$183,12*($B311-$B$302)+12))</f>
        <v>710761946</v>
      </c>
      <c r="EL311" s="43">
        <f>SUM(INDEX(EL$4:EL$183,12*($B311-$B$302)+1):INDEX(EL$4:EL$183,12*($B311-$B$302)+12))</f>
        <v>671673</v>
      </c>
      <c r="EM311" s="43">
        <f>SUM(INDEX(EM$4:EM$183,12*($B311-$B$302)+1):INDEX(EM$4:EM$183,12*($B311-$B$302)+12))</f>
        <v>9228141</v>
      </c>
      <c r="EN311" s="43">
        <f>SUM(INDEX(EN$4:EN$183,12*($B311-$B$302)+1):INDEX(EN$4:EN$183,12*($B311-$B$302)+12))</f>
        <v>417335680</v>
      </c>
      <c r="EO311" s="43">
        <f>SUM(INDEX(EO$4:EO$183,12*($B311-$B$302)+1):INDEX(EO$4:EO$183,12*($B311-$B$302)+12))</f>
        <v>22921268</v>
      </c>
      <c r="EP311" s="43">
        <f>SUM(INDEX(EP$4:EP$183,12*($B311-$B$302)+1):INDEX(EP$4:EP$183,12*($B311-$B$302)+12))</f>
        <v>3141501</v>
      </c>
      <c r="EQ311" s="43">
        <f>SUM(INDEX(EQ$4:EQ$183,12*($B311-$B$302)+1):INDEX(EQ$4:EQ$183,12*($B311-$B$302)+12))</f>
        <v>40664</v>
      </c>
      <c r="ER311" s="43">
        <f>SUM(INDEX(ER$4:ER$183,12*($B311-$B$302)+1):INDEX(ER$4:ER$183,12*($B311-$B$302)+12))</f>
        <v>1033982</v>
      </c>
      <c r="ES311" s="43">
        <f>SUM(INDEX(ES$4:ES$183,12*($B311-$B$302)+1):INDEX(ES$4:ES$183,12*($B311-$B$302)+12))</f>
        <v>13166471</v>
      </c>
      <c r="ET311" s="43">
        <f>SUM(INDEX(ET$4:ET$183,12*($B311-$B$302)+1):INDEX(ET$4:ET$183,12*($B311-$B$302)+12))</f>
        <v>5538650</v>
      </c>
      <c r="EU311" s="43">
        <f>SUM(INDEX(EU$4:EU$183,12*($B311-$B$302)+1):INDEX(EU$4:EU$183,12*($B311-$B$302)+12))</f>
        <v>42993311</v>
      </c>
      <c r="EV311" s="43">
        <f>SUM(INDEX(EV$4:EV$183,12*($B311-$B$302)+1):INDEX(EV$4:EV$183,12*($B311-$B$302)+12))</f>
        <v>218738265</v>
      </c>
      <c r="EW311" s="43">
        <f>SUM(INDEX(EW$4:EW$183,12*($B311-$B$302)+1):INDEX(EW$4:EW$183,12*($B311-$B$302)+12))</f>
        <v>482267683</v>
      </c>
      <c r="EX311" s="43">
        <f>SUM(INDEX(EX$4:EX$183,12*($B311-$B$302)+1):INDEX(EX$4:EX$183,12*($B311-$B$302)+12))</f>
        <v>0</v>
      </c>
      <c r="EY311" s="43">
        <f>SUM(INDEX(EY$4:EY$183,12*($B311-$B$302)+1):INDEX(EY$4:EY$183,12*($B311-$B$302)+12))</f>
        <v>10420021</v>
      </c>
      <c r="EZ311" s="43">
        <f>SUM(INDEX(EZ$4:EZ$183,12*($B311-$B$302)+1):INDEX(EZ$4:EZ$183,12*($B311-$B$302)+12))</f>
        <v>410568120</v>
      </c>
      <c r="FA311" s="43">
        <f>SUM(INDEX(FA$4:FA$183,12*($B311-$B$302)+1):INDEX(FA$4:FA$183,12*($B311-$B$302)+12))</f>
        <v>61279542</v>
      </c>
      <c r="FB311" s="43">
        <f>SUM(INDEX(FB$4:FB$183,12*($B311-$B$302)+1):INDEX(FB$4:FB$183,12*($B311-$B$302)+12))</f>
        <v>0</v>
      </c>
      <c r="FC311" s="43">
        <f>SUM(INDEX(FC$4:FC$183,12*($B311-$B$302)+1):INDEX(FC$4:FC$183,12*($B311-$B$302)+12))</f>
        <v>2105491</v>
      </c>
      <c r="FD311" s="43">
        <f>SUM(INDEX(FD$4:FD$183,12*($B311-$B$302)+1):INDEX(FD$4:FD$183,12*($B311-$B$302)+12))</f>
        <v>0</v>
      </c>
      <c r="FE311" s="43">
        <f>SUM(INDEX(FE$4:FE$183,12*($B311-$B$302)+1):INDEX(FE$4:FE$183,12*($B311-$B$302)+12))</f>
        <v>0</v>
      </c>
      <c r="FF311" s="43">
        <f>SUM(INDEX(FF$4:FF$183,12*($B311-$B$302)+1):INDEX(FF$4:FF$183,12*($B311-$B$302)+12))</f>
        <v>2291775013</v>
      </c>
      <c r="FG311" s="43">
        <f>SUM(INDEX(FG$4:FG$183,12*($B311-$B$302)+1):INDEX(FG$4:FG$183,12*($B311-$B$302)+12))</f>
        <v>164798515</v>
      </c>
      <c r="FH311" s="43">
        <f>SUM(INDEX(FH$4:FH$183,12*($B311-$B$302)+1):INDEX(FH$4:FH$183,12*($B311-$B$302)+12))</f>
        <v>11075287</v>
      </c>
      <c r="FI311" s="43">
        <f>SUM(INDEX(FI$4:FI$183,12*($B311-$B$302)+1):INDEX(FI$4:FI$183,12*($B311-$B$302)+12))</f>
        <v>0</v>
      </c>
      <c r="FJ311" s="43">
        <f>SUM(INDEX(FJ$4:FJ$183,12*($B311-$B$302)+1):INDEX(FJ$4:FJ$183,12*($B311-$B$302)+12))</f>
        <v>129000311</v>
      </c>
      <c r="FK311" s="43">
        <f>SUM(INDEX(FK$4:FK$183,12*($B311-$B$302)+1):INDEX(FK$4:FK$183,12*($B311-$B$302)+12))</f>
        <v>28782935</v>
      </c>
      <c r="FL311" s="43">
        <f>SUM(INDEX(FL$4:FL$183,12*($B311-$B$302)+1):INDEX(FL$4:FL$183,12*($B311-$B$302)+12))</f>
        <v>0</v>
      </c>
      <c r="FM311" s="43">
        <f>SUM(INDEX(FM$4:FM$183,12*($B311-$B$302)+1):INDEX(FM$4:FM$183,12*($B311-$B$302)+12))</f>
        <v>0</v>
      </c>
      <c r="FN311" s="43">
        <f>SUM(INDEX(FN$4:FN$183,12*($B311-$B$302)+1):INDEX(FN$4:FN$183,12*($B311-$B$302)+12))</f>
        <v>0</v>
      </c>
      <c r="FO311" s="43">
        <f>SUM(INDEX(FO$4:FO$183,12*($B311-$B$302)+1):INDEX(FO$4:FO$183,12*($B311-$B$302)+12))</f>
        <v>100217376</v>
      </c>
      <c r="FP311" s="43">
        <f>SUM(INDEX(FP$4:FP$183,12*($B311-$B$302)+1):INDEX(FP$4:FP$183,12*($B311-$B$302)+12))</f>
        <v>24722917</v>
      </c>
      <c r="FQ311" s="43">
        <f>SUM(INDEX(FQ$4:FQ$183,12*($B311-$B$302)+1):INDEX(FQ$4:FQ$183,12*($B311-$B$302)+12))</f>
        <v>0</v>
      </c>
      <c r="FR311" s="43">
        <f>SUM(INDEX(FR$4:FR$183,12*($B311-$B$302)+1):INDEX(FR$4:FR$183,12*($B311-$B$302)+12))</f>
        <v>4886217231</v>
      </c>
      <c r="FS311" s="43">
        <f>SUM(INDEX(FS$4:FS$183,12*($B311-$B$302)+1):INDEX(FS$4:FS$183,12*($B311-$B$302)+12))</f>
        <v>3580975765</v>
      </c>
      <c r="FT311" s="43">
        <f>SUM(INDEX(FT$4:FT$183,12*($B311-$B$302)+1):INDEX(FT$4:FT$183,12*($B311-$B$302)+12))</f>
        <v>1169371</v>
      </c>
      <c r="FU311" s="43">
        <f>SUM(INDEX(FU$4:FU$183,12*($B311-$B$302)+1):INDEX(FU$4:FU$183,12*($B311-$B$302)+12))</f>
        <v>1305101901</v>
      </c>
      <c r="FV311" s="43">
        <f>SUM(INDEX(FV$4:FV$183,12*($B311-$B$302)+1):INDEX(FV$4:FV$183,12*($B311-$B$302)+12))</f>
        <v>463322022</v>
      </c>
      <c r="FW311" s="43">
        <f>SUM(INDEX(FW$4:FW$183,12*($B311-$B$302)+1):INDEX(FW$4:FW$183,12*($B311-$B$302)+12))</f>
        <v>399420623</v>
      </c>
      <c r="FX311" s="43">
        <f>SUM(INDEX(FX$4:FX$183,12*($B311-$B$302)+1):INDEX(FX$4:FX$183,12*($B311-$B$302)+12))</f>
        <v>63901399</v>
      </c>
      <c r="FY311" s="43">
        <f>SUM(INDEX(FY$4:FY$183,12*($B311-$B$302)+1):INDEX(FY$4:FY$183,12*($B311-$B$302)+12))</f>
        <v>0</v>
      </c>
      <c r="FZ311" s="43">
        <f>SUM(INDEX(FZ$4:FZ$183,12*($B311-$B$302)+1):INDEX(FZ$4:FZ$183,12*($B311-$B$302)+12))</f>
        <v>4369188</v>
      </c>
      <c r="GA311" s="43">
        <f>SUM(INDEX(GA$4:GA$183,12*($B311-$B$302)+1):INDEX(GA$4:GA$183,12*($B311-$B$302)+12))</f>
        <v>1708879883</v>
      </c>
      <c r="GB311" s="43">
        <f>SUM(INDEX(GB$4:GB$183,12*($B311-$B$302)+1):INDEX(GB$4:GB$183,12*($B311-$B$302)+12))</f>
        <v>98133400</v>
      </c>
      <c r="GC311" s="43">
        <f>SUM(INDEX(GC$4:GC$183,12*($B311-$B$302)+1):INDEX(GC$4:GC$183,12*($B311-$B$302)+12))</f>
        <v>49857693</v>
      </c>
      <c r="GD311" s="43">
        <f>SUM(INDEX(GD$4:GD$183,12*($B311-$B$302)+1):INDEX(GD$4:GD$183,12*($B311-$B$302)+12))</f>
        <v>0</v>
      </c>
      <c r="GE311" s="43">
        <f>SUM(INDEX(GE$4:GE$183,12*($B311-$B$302)+1):INDEX(GE$4:GE$183,12*($B311-$B$302)+12))</f>
        <v>49857693</v>
      </c>
      <c r="GF311" s="43">
        <f>SUM(INDEX(GF$4:GF$183,12*($B311-$B$302)+1):INDEX(GF$4:GF$183,12*($B311-$B$302)+12))</f>
        <v>0</v>
      </c>
      <c r="GG311" s="43">
        <f>SUM(INDEX(GG$4:GG$183,12*($B311-$B$302)+1):INDEX(GG$4:GG$183,12*($B311-$B$302)+12))</f>
        <v>2188391</v>
      </c>
      <c r="GH311" s="43">
        <f>SUM(INDEX(GH$4:GH$183,12*($B311-$B$302)+1):INDEX(GH$4:GH$183,12*($B311-$B$302)+12))</f>
        <v>32677900</v>
      </c>
      <c r="GI311" s="43">
        <f>SUM(INDEX(GI$4:GI$183,12*($B311-$B$302)+1):INDEX(GI$4:GI$183,12*($B311-$B$302)+12))</f>
        <v>657920645</v>
      </c>
      <c r="GJ311" s="43">
        <f>SUM(INDEX(GJ$4:GJ$183,12*($B311-$B$302)+1):INDEX(GJ$4:GJ$183,12*($B311-$B$302)+12))</f>
        <v>657920645</v>
      </c>
      <c r="GK311" s="43">
        <f>SUM(INDEX(GK$4:GK$183,12*($B311-$B$302)+1):INDEX(GK$4:GK$183,12*($B311-$B$302)+12))</f>
        <v>0</v>
      </c>
      <c r="GL311" s="43">
        <f>SUM(INDEX(GL$4:GL$183,12*($B311-$B$302)+1):INDEX(GL$4:GL$183,12*($B311-$B$302)+12))</f>
        <v>562596837</v>
      </c>
      <c r="GM311" s="43">
        <f>SUM(INDEX(GM$4:GM$183,12*($B311-$B$302)+1):INDEX(GM$4:GM$183,12*($B311-$B$302)+12))</f>
        <v>88885708</v>
      </c>
      <c r="GN311" s="43">
        <f>SUM(INDEX(GN$4:GN$183,12*($B311-$B$302)+1):INDEX(GN$4:GN$183,12*($B311-$B$302)+12))</f>
        <v>25055000</v>
      </c>
      <c r="GO311" s="43">
        <f>SUM(INDEX(GO$4:GO$183,12*($B311-$B$302)+1):INDEX(GO$4:GO$183,12*($B311-$B$302)+12))</f>
        <v>909000</v>
      </c>
      <c r="GP311" s="43">
        <f>SUM(INDEX(GP$4:GP$183,12*($B311-$B$302)+1):INDEX(GP$4:GP$183,12*($B311-$B$302)+12))</f>
        <v>36094</v>
      </c>
      <c r="GQ311" s="43">
        <f>SUM(INDEX(GQ$4:GQ$183,12*($B311-$B$302)+1):INDEX(GQ$4:GQ$183,12*($B311-$B$302)+12))</f>
        <v>295481580</v>
      </c>
      <c r="GR311" s="43">
        <f>SUM(INDEX(GR$4:GR$183,12*($B311-$B$302)+1):INDEX(GR$4:GR$183,12*($B311-$B$302)+12))</f>
        <v>1195508</v>
      </c>
      <c r="GS311" s="43">
        <f>SUM(INDEX(GS$4:GS$183,12*($B311-$B$302)+1):INDEX(GS$4:GS$183,12*($B311-$B$302)+12))</f>
        <v>0</v>
      </c>
      <c r="GT311" s="43">
        <f>SUM(INDEX(GT$4:GT$183,12*($B311-$B$302)+1):INDEX(GT$4:GT$183,12*($B311-$B$302)+12))</f>
        <v>151033947</v>
      </c>
      <c r="GU311" s="43">
        <f>SUM(INDEX(GU$4:GU$183,12*($B311-$B$302)+1):INDEX(GU$4:GU$183,12*($B311-$B$302)+12))</f>
        <v>141453183407</v>
      </c>
      <c r="GV311" s="43">
        <f>SUM(INDEX(GV$4:GV$183,12*($B311-$B$302)+1):INDEX(GV$4:GV$183,12*($B311-$B$302)+12))</f>
        <v>0</v>
      </c>
      <c r="GW311" s="43">
        <f>SUM(INDEX(GW$4:GW$183,12*($B311-$B$302)+1):INDEX(GW$4:GW$183,12*($B311-$B$302)+12))</f>
        <v>0</v>
      </c>
      <c r="GX311" s="43">
        <f>SUM(INDEX(GX$4:GX$183,12*($B311-$B$302)+1):INDEX(GX$4:GX$183,12*($B311-$B$302)+12))</f>
        <v>0</v>
      </c>
      <c r="GY311" s="43">
        <f>SUM(INDEX(GY$4:GY$183,12*($B311-$B$302)+1):INDEX(GY$4:GY$183,12*($B311-$B$302)+12))</f>
        <v>0</v>
      </c>
      <c r="GZ311" s="43">
        <f>SUM(INDEX(GZ$4:GZ$183,12*($B311-$B$302)+1):INDEX(GZ$4:GZ$183,12*($B311-$B$302)+12))</f>
        <v>36631487666</v>
      </c>
      <c r="HA311" s="43">
        <f>SUM(INDEX(HA$4:HA$183,12*($B311-$B$302)+1):INDEX(HA$4:HA$183,12*($B311-$B$302)+12))</f>
        <v>15621501</v>
      </c>
      <c r="HB311" s="43">
        <f>SUM(INDEX(HB$4:HB$183,12*($B311-$B$302)+1):INDEX(HB$4:HB$183,12*($B311-$B$302)+12))</f>
        <v>53537347940</v>
      </c>
      <c r="HC311" s="43">
        <f>SUM(INDEX(HC$4:HC$183,12*($B311-$B$302)+1):INDEX(HC$4:HC$183,12*($B311-$B$302)+12))</f>
        <v>0</v>
      </c>
      <c r="HD311" s="43">
        <f>SUM(INDEX(HD$4:HD$183,12*($B311-$B$302)+1):INDEX(HD$4:HD$183,12*($B311-$B$302)+12))</f>
        <v>16564578054</v>
      </c>
      <c r="HE311" s="43">
        <f>SUM(INDEX(HE$4:HE$183,12*($B311-$B$302)+1):INDEX(HE$4:HE$183,12*($B311-$B$302)+12))</f>
        <v>32675099</v>
      </c>
      <c r="HF311" s="43">
        <f>SUM(INDEX(HF$4:HF$183,12*($B311-$B$302)+1):INDEX(HF$4:HF$183,12*($B311-$B$302)+12))</f>
        <v>0</v>
      </c>
      <c r="HG311" s="43">
        <f>SUM(INDEX(HG$4:HG$183,12*($B311-$B$302)+1):INDEX(HG$4:HG$183,12*($B311-$B$302)+12))</f>
        <v>0</v>
      </c>
      <c r="HH311" s="43">
        <f>SUM(INDEX(HH$4:HH$183,12*($B311-$B$302)+1):INDEX(HH$4:HH$183,12*($B311-$B$302)+12))</f>
        <v>32863584102</v>
      </c>
      <c r="HI311" s="43">
        <f>SUM(INDEX(HI$4:HI$183,12*($B311-$B$302)+1):INDEX(HI$4:HI$183,12*($B311-$B$302)+12))</f>
        <v>3751266187</v>
      </c>
      <c r="HJ311" s="43">
        <f>SUM(INDEX(HJ$4:HJ$183,12*($B311-$B$302)+1):INDEX(HJ$4:HJ$183,12*($B311-$B$302)+12))</f>
        <v>32863584102</v>
      </c>
      <c r="HK311" s="43">
        <f>SUM(INDEX(HK$4:HK$183,12*($B311-$B$302)+1):INDEX(HK$4:HK$183,12*($B311-$B$302)+12))</f>
        <v>3751266187</v>
      </c>
      <c r="HL311" s="43">
        <f>SUM(INDEX(HL$4:HL$183,12*($B311-$B$302)+1):INDEX(HL$4:HL$183,12*($B311-$B$302)+12))</f>
        <v>16637377</v>
      </c>
      <c r="HM311" s="43">
        <f>SUM(INDEX(HM$4:HM$183,12*($B311-$B$302)+1):INDEX(HM$4:HM$183,12*($B311-$B$302)+12))</f>
        <v>0</v>
      </c>
      <c r="HN311" s="43">
        <f>SUM(INDEX(HN$4:HN$183,12*($B311-$B$302)+1):INDEX(HN$4:HN$183,12*($B311-$B$302)+12))</f>
        <v>0</v>
      </c>
      <c r="HO311" s="43">
        <f>SUM(INDEX(HO$4:HO$183,12*($B311-$B$302)+1):INDEX(HO$4:HO$183,12*($B311-$B$302)+12))</f>
        <v>0</v>
      </c>
      <c r="HP311" s="43">
        <f>SUM(INDEX(HP$4:HP$183,12*($B311-$B$302)+1):INDEX(HP$4:HP$183,12*($B311-$B$302)+12))</f>
        <v>2365188961</v>
      </c>
      <c r="HQ311" s="43">
        <f>SUM(INDEX(HQ$4:HQ$183,12*($B311-$B$302)+1):INDEX(HQ$4:HQ$183,12*($B311-$B$302)+12))</f>
        <v>42859754</v>
      </c>
      <c r="HR311" s="43">
        <f>SUM(INDEX(HR$4:HR$183,12*($B311-$B$302)+1):INDEX(HR$4:HR$183,12*($B311-$B$302)+12))</f>
        <v>60764306</v>
      </c>
      <c r="HS311" s="43">
        <f>SUM(INDEX(HS$4:HS$183,12*($B311-$B$302)+1):INDEX(HS$4:HS$183,12*($B311-$B$302)+12))</f>
        <v>215430592</v>
      </c>
      <c r="HT311" s="43">
        <f>SUM(INDEX(HT$4:HT$183,12*($B311-$B$302)+1):INDEX(HT$4:HT$183,12*($B311-$B$302)+12))</f>
        <v>2046134309</v>
      </c>
      <c r="HU311" s="43">
        <f>SUM(INDEX(HU$4:HU$183,12*($B311-$B$302)+1):INDEX(HU$4:HU$183,12*($B311-$B$302)+12))</f>
        <v>0</v>
      </c>
      <c r="HV311" s="43">
        <f>SUM(INDEX(HV$4:HV$183,12*($B311-$B$302)+1):INDEX(HV$4:HV$183,12*($B311-$B$302)+12))</f>
        <v>0</v>
      </c>
      <c r="HW311" s="43">
        <f>SUM(INDEX(HW$4:HW$183,12*($B311-$B$302)+1):INDEX(HW$4:HW$183,12*($B311-$B$302)+12))</f>
        <v>0</v>
      </c>
      <c r="HX311" s="43">
        <f>SUM(INDEX(HX$4:HX$183,12*($B311-$B$302)+1):INDEX(HX$4:HX$183,12*($B311-$B$302)+12))</f>
        <v>32863584102</v>
      </c>
      <c r="HY311" s="43">
        <f>SUM(INDEX(HY$4:HY$183,12*($B311-$B$302)+1):INDEX(HY$4:HY$183,12*($B311-$B$302)+12))</f>
        <v>3751266187</v>
      </c>
      <c r="HZ311" s="43">
        <f>SUM(INDEX(HZ$4:HZ$183,12*($B311-$B$302)+1):INDEX(HZ$4:HZ$183,12*($B311-$B$302)+12))</f>
        <v>760961025721</v>
      </c>
      <c r="IA311" s="43">
        <f>SUM(INDEX(IA$4:IA$183,12*($B311-$B$302)+1):INDEX(IA$4:IA$183,12*($B311-$B$302)+12))</f>
        <v>716392747442</v>
      </c>
      <c r="IB311" s="43">
        <f>SUM(INDEX(IB$4:IB$183,12*($B311-$B$302)+1):INDEX(IB$4:IB$183,12*($B311-$B$302)+12))</f>
        <v>692421197802</v>
      </c>
      <c r="IC311" s="43">
        <f>SUM(INDEX(IC$4:IC$183,12*($B311-$B$302)+1):INDEX(IC$4:IC$183,12*($B311-$B$302)+12))</f>
        <v>0</v>
      </c>
      <c r="ID311" s="43">
        <f>SUM(INDEX(ID$4:ID$183,12*($B311-$B$302)+1):INDEX(ID$4:ID$183,12*($B311-$B$302)+12))</f>
        <v>0</v>
      </c>
      <c r="IE311" s="43">
        <f>SUM(INDEX(IE$4:IE$183,12*($B311-$B$302)+1):INDEX(IE$4:IE$183,12*($B311-$B$302)+12))</f>
        <v>0</v>
      </c>
      <c r="IF311" s="43">
        <f>SUM(INDEX(IF$4:IF$183,12*($B311-$B$302)+1):INDEX(IF$4:IF$183,12*($B311-$B$302)+12))</f>
        <v>0</v>
      </c>
      <c r="IG311" s="43">
        <f>SUM(INDEX(IG$4:IG$183,12*($B311-$B$302)+1):INDEX(IG$4:IG$183,12*($B311-$B$302)+12))</f>
        <v>569758689532</v>
      </c>
      <c r="IH311" s="43">
        <f>SUM(INDEX(IH$4:IH$183,12*($B311-$B$302)+1):INDEX(IH$4:IH$183,12*($B311-$B$302)+12))</f>
        <v>531965583088</v>
      </c>
      <c r="II311" s="43">
        <f>SUM(INDEX(II$4:II$183,12*($B311-$B$302)+1):INDEX(II$4:II$183,12*($B311-$B$302)+12))</f>
        <v>0</v>
      </c>
      <c r="IJ311" s="43">
        <f>SUM(INDEX(IJ$4:IJ$183,12*($B311-$B$302)+1):INDEX(IJ$4:IJ$183,12*($B311-$B$302)+12))</f>
        <v>37793106444</v>
      </c>
      <c r="IK311" s="43">
        <f>SUM(INDEX(IK$4:IK$183,12*($B311-$B$302)+1):INDEX(IK$4:IK$183,12*($B311-$B$302)+12))</f>
        <v>0</v>
      </c>
      <c r="IL311" s="43">
        <f>SUM(INDEX(IL$4:IL$183,12*($B311-$B$302)+1):INDEX(IL$4:IL$183,12*($B311-$B$302)+12))</f>
        <v>44918284609</v>
      </c>
      <c r="IM311" s="43">
        <f>SUM(INDEX(IM$4:IM$183,12*($B311-$B$302)+1):INDEX(IM$4:IM$183,12*($B311-$B$302)+12))</f>
        <v>20849630373</v>
      </c>
      <c r="IN311" s="43">
        <f>SUM(INDEX(IN$4:IN$183,12*($B311-$B$302)+1):INDEX(IN$4:IN$183,12*($B311-$B$302)+12))</f>
        <v>3992736410</v>
      </c>
      <c r="IO311" s="43">
        <f>SUM(INDEX(IO$4:IO$183,12*($B311-$B$302)+1):INDEX(IO$4:IO$183,12*($B311-$B$302)+12))</f>
        <v>2994552307</v>
      </c>
      <c r="IP311" s="43">
        <f>SUM(INDEX(IP$4:IP$183,12*($B311-$B$302)+1):INDEX(IP$4:IP$183,12*($B311-$B$302)+12))</f>
        <v>37930995892</v>
      </c>
      <c r="IQ311" s="43">
        <f>SUM(INDEX(IQ$4:IQ$183,12*($B311-$B$302)+1):INDEX(IQ$4:IQ$183,12*($B311-$B$302)+12))</f>
        <v>3630040875</v>
      </c>
      <c r="IR311" s="43">
        <f>SUM(INDEX(IR$4:IR$183,12*($B311-$B$302)+1):INDEX(IR$4:IR$183,12*($B311-$B$302)+12))</f>
        <v>1770650102</v>
      </c>
      <c r="IS311" s="43">
        <f>SUM(INDEX(IS$4:IS$183,12*($B311-$B$302)+1):INDEX(IS$4:IS$183,12*($B311-$B$302)+12))</f>
        <v>322670300</v>
      </c>
      <c r="IT311" s="43">
        <f>SUM(INDEX(IT$4:IT$183,12*($B311-$B$302)+1):INDEX(IT$4:IT$183,12*($B311-$B$302)+12))</f>
        <v>242002725</v>
      </c>
      <c r="IU311" s="43">
        <f>SUM(INDEX(IU$4:IU$183,12*($B311-$B$302)+1):INDEX(IU$4:IU$183,12*($B311-$B$302)+12))</f>
        <v>3065367850</v>
      </c>
      <c r="IV311" s="43">
        <f>SUM(INDEX(IV$4:IV$183,12*($B311-$B$302)+1):INDEX(IV$4:IV$183,12*($B311-$B$302)+12))</f>
        <v>2594763631</v>
      </c>
      <c r="IW311" s="43">
        <f>SUM(INDEX(IW$4:IW$183,12*($B311-$B$302)+1):INDEX(IW$4:IW$183,12*($B311-$B$302)+12))</f>
        <v>197851059</v>
      </c>
      <c r="IX311" s="43">
        <f>SUM(INDEX(IX$4:IX$183,12*($B311-$B$302)+1):INDEX(IX$4:IX$183,12*($B311-$B$302)+12))</f>
        <v>27725186349</v>
      </c>
      <c r="IY311" s="43">
        <f>SUM(INDEX(IY$4:IY$183,12*($B311-$B$302)+1):INDEX(IY$4:IY$183,12*($B311-$B$302)+12))</f>
        <v>0</v>
      </c>
      <c r="IZ311" s="43">
        <f>SUM(INDEX(IZ$4:IZ$183,12*($B311-$B$302)+1):INDEX(IZ$4:IZ$183,12*($B311-$B$302)+12))</f>
        <v>0</v>
      </c>
      <c r="JA311" s="43">
        <f>SUM(INDEX(JA$4:JA$183,12*($B311-$B$302)+1):INDEX(JA$4:JA$183,12*($B311-$B$302)+12))</f>
        <v>2165500000</v>
      </c>
      <c r="JB311" s="43">
        <f>SUM(INDEX(JB$4:JB$183,12*($B311-$B$302)+1):INDEX(JB$4:JB$183,12*($B311-$B$302)+12))</f>
        <v>18050056080</v>
      </c>
      <c r="JC311" s="43">
        <f>SUM(INDEX(JC$4:JC$183,12*($B311-$B$302)+1):INDEX(JC$4:JC$183,12*($B311-$B$302)+12))</f>
        <v>8000000</v>
      </c>
      <c r="JD311" s="43">
        <f>SUM(INDEX(JD$4:JD$183,12*($B311-$B$302)+1):INDEX(JD$4:JD$183,12*($B311-$B$302)+12))</f>
        <v>0</v>
      </c>
      <c r="JE311" s="43">
        <f>SUM(INDEX(JE$4:JE$183,12*($B311-$B$302)+1):INDEX(JE$4:JE$183,12*($B311-$B$302)+12))</f>
        <v>0</v>
      </c>
      <c r="JF311" s="43">
        <f>SUM(INDEX(JF$4:JF$183,12*($B311-$B$302)+1):INDEX(JF$4:JF$183,12*($B311-$B$302)+12))</f>
        <v>0</v>
      </c>
      <c r="JG311" s="43">
        <f>SUM(INDEX(JG$4:JG$183,12*($B311-$B$302)+1):INDEX(JG$4:JG$183,12*($B311-$B$302)+12))</f>
        <v>0</v>
      </c>
      <c r="JH311" s="43">
        <f>SUM(INDEX(JH$4:JH$183,12*($B311-$B$302)+1):INDEX(JH$4:JH$183,12*($B311-$B$302)+12))</f>
        <v>0</v>
      </c>
      <c r="JI311" s="43">
        <f>SUM(INDEX(JI$4:JI$183,12*($B311-$B$302)+1):INDEX(JI$4:JI$183,12*($B311-$B$302)+12))</f>
        <v>0</v>
      </c>
      <c r="JJ311" s="43">
        <f>SUM(INDEX(JJ$4:JJ$183,12*($B311-$B$302)+1):INDEX(JJ$4:JJ$183,12*($B311-$B$302)+12))</f>
        <v>719545192</v>
      </c>
      <c r="JK311" s="43">
        <f>SUM(INDEX(JK$4:JK$183,12*($B311-$B$302)+1):INDEX(JK$4:JK$183,12*($B311-$B$302)+12))</f>
        <v>719545192</v>
      </c>
      <c r="JL311" s="43">
        <f>SUM(INDEX(JL$4:JL$183,12*($B311-$B$302)+1):INDEX(JL$4:JL$183,12*($B311-$B$302)+12))</f>
        <v>0</v>
      </c>
      <c r="JM311" s="43">
        <f>SUM(INDEX(JM$4:JM$183,12*($B311-$B$302)+1):INDEX(JM$4:JM$183,12*($B311-$B$302)+12))</f>
        <v>23971549640</v>
      </c>
      <c r="JN311" s="43">
        <f>SUM(INDEX(JN$4:JN$183,12*($B311-$B$302)+1):INDEX(JN$4:JN$183,12*($B311-$B$302)+12))</f>
        <v>18582093</v>
      </c>
      <c r="JO311" s="43">
        <f>SUM(INDEX(JO$4:JO$183,12*($B311-$B$302)+1):INDEX(JO$4:JO$183,12*($B311-$B$302)+12))</f>
        <v>23952967547</v>
      </c>
      <c r="JP311" s="43">
        <f>SUM(INDEX(JP$4:JP$183,12*($B311-$B$302)+1):INDEX(JP$4:JP$183,12*($B311-$B$302)+12))</f>
        <v>15463964658</v>
      </c>
      <c r="JQ311" s="43">
        <f>SUM(INDEX(JQ$4:JQ$183,12*($B311-$B$302)+1):INDEX(JQ$4:JQ$183,12*($B311-$B$302)+12))</f>
        <v>277398771</v>
      </c>
      <c r="JR311" s="43">
        <f>SUM(INDEX(JR$4:JR$183,12*($B311-$B$302)+1):INDEX(JR$4:JR$183,12*($B311-$B$302)+12))</f>
        <v>8526693362</v>
      </c>
      <c r="JS311" s="43">
        <f>SUM(INDEX(JS$4:JS$183,12*($B311-$B$302)+1):INDEX(JS$4:JS$183,12*($B311-$B$302)+12))</f>
        <v>0</v>
      </c>
      <c r="JT311" s="43">
        <f>SUM(INDEX(JT$4:JT$183,12*($B311-$B$302)+1):INDEX(JT$4:JT$183,12*($B311-$B$302)+12))</f>
        <v>0</v>
      </c>
      <c r="JU311" s="43">
        <f>SUM(INDEX(JU$4:JU$183,12*($B311-$B$302)+1):INDEX(JU$4:JU$183,12*($B311-$B$302)+12))</f>
        <v>0</v>
      </c>
      <c r="JV311" s="43">
        <f>SUM(INDEX(JV$4:JV$183,12*($B311-$B$302)+1):INDEX(JV$4:JV$183,12*($B311-$B$302)+12))</f>
        <v>0</v>
      </c>
      <c r="JW311" s="43">
        <f>SUM(INDEX(JW$4:JW$183,12*($B311-$B$302)+1):INDEX(JW$4:JW$183,12*($B311-$B$302)+12))</f>
        <v>0</v>
      </c>
      <c r="JX311" s="43">
        <f>SUM(INDEX(JX$4:JX$183,12*($B311-$B$302)+1):INDEX(JX$4:JX$183,12*($B311-$B$302)+12))</f>
        <v>0</v>
      </c>
      <c r="JY311" s="43">
        <f>SUM(INDEX(JY$4:JY$183,12*($B311-$B$302)+1):INDEX(JY$4:JY$183,12*($B311-$B$302)+12))</f>
        <v>0</v>
      </c>
      <c r="JZ311" s="43">
        <f>SUM(INDEX(JZ$4:JZ$183,12*($B311-$B$302)+1):INDEX(JZ$4:JZ$183,12*($B311-$B$302)+12))</f>
        <v>233699039</v>
      </c>
      <c r="KA311" s="43">
        <f>SUM(INDEX(KA$4:KA$183,12*($B311-$B$302)+1):INDEX(KA$4:KA$183,12*($B311-$B$302)+12))</f>
        <v>0</v>
      </c>
      <c r="KB311" s="43">
        <f>SUM(INDEX(KB$4:KB$183,12*($B311-$B$302)+1):INDEX(KB$4:KB$183,12*($B311-$B$302)+12))</f>
        <v>0</v>
      </c>
      <c r="KC311" s="43">
        <f>SUM(INDEX(KC$4:KC$183,12*($B311-$B$302)+1):INDEX(KC$4:KC$183,12*($B311-$B$302)+12))</f>
        <v>0</v>
      </c>
      <c r="KD311" s="43">
        <f>SUM(INDEX(KD$4:KD$183,12*($B311-$B$302)+1):INDEX(KD$4:KD$183,12*($B311-$B$302)+12))</f>
        <v>0</v>
      </c>
      <c r="KE311" s="43">
        <f>SUM(INDEX(KE$4:KE$183,12*($B311-$B$302)+1):INDEX(KE$4:KE$183,12*($B311-$B$302)+12))</f>
        <v>0</v>
      </c>
      <c r="KF311" s="43">
        <f>SUM(INDEX(KF$4:KF$183,12*($B311-$B$302)+1):INDEX(KF$4:KF$183,12*($B311-$B$302)+12))</f>
        <v>0</v>
      </c>
      <c r="KG311" s="43">
        <f>SUM(INDEX(KG$4:KG$183,12*($B311-$B$302)+1):INDEX(KG$4:KG$183,12*($B311-$B$302)+12))</f>
        <v>0</v>
      </c>
      <c r="KH311" s="43">
        <f>SUM(INDEX(KH$4:KH$183,12*($B311-$B$302)+1):INDEX(KH$4:KH$183,12*($B311-$B$302)+12))</f>
        <v>225700653</v>
      </c>
      <c r="KI311" s="43">
        <f>SUM(INDEX(KI$4:KI$183,12*($B311-$B$302)+1):INDEX(KI$4:KI$183,12*($B311-$B$302)+12))</f>
        <v>5930548461</v>
      </c>
      <c r="KJ311" s="43">
        <f>SUM(INDEX(KJ$4:KJ$183,12*($B311-$B$302)+1):INDEX(KJ$4:KJ$183,12*($B311-$B$302)+12))</f>
        <v>0</v>
      </c>
      <c r="KK311" s="43">
        <f>SUM(INDEX(KK$4:KK$183,12*($B311-$B$302)+1):INDEX(KK$4:KK$183,12*($B311-$B$302)+12))</f>
        <v>0</v>
      </c>
      <c r="KL311" s="43">
        <f>SUM(INDEX(KL$4:KL$183,12*($B311-$B$302)+1):INDEX(KL$4:KL$183,12*($B311-$B$302)+12))</f>
        <v>0</v>
      </c>
      <c r="KM311" s="43">
        <f>SUM(INDEX(KM$4:KM$183,12*($B311-$B$302)+1):INDEX(KM$4:KM$183,12*($B311-$B$302)+12))</f>
        <v>29104313621</v>
      </c>
      <c r="KN311" s="43">
        <f>SUM(INDEX(KN$4:KN$183,12*($B311-$B$302)+1):INDEX(KN$4:KN$183,12*($B311-$B$302)+12))</f>
        <v>15240869572</v>
      </c>
      <c r="KO311" s="43">
        <f>SUM(INDEX(KO$4:KO$183,12*($B311-$B$302)+1):INDEX(KO$4:KO$183,12*($B311-$B$302)+12))</f>
        <v>376225224</v>
      </c>
      <c r="KP311" s="43">
        <f>SUM(INDEX(KP$4:KP$183,12*($B311-$B$302)+1):INDEX(KP$4:KP$183,12*($B311-$B$302)+12))</f>
        <v>24349210</v>
      </c>
      <c r="KQ311" s="43">
        <f>SUM(INDEX(KQ$4:KQ$183,12*($B311-$B$302)+1):INDEX(KQ$4:KQ$183,12*($B311-$B$302)+12))</f>
        <v>0</v>
      </c>
      <c r="KR311" s="43">
        <f>SUM(INDEX(KR$4:KR$183,12*($B311-$B$302)+1):INDEX(KR$4:KR$183,12*($B311-$B$302)+12))</f>
        <v>0</v>
      </c>
      <c r="KS311" s="43">
        <f>SUM(INDEX(KS$4:KS$183,12*($B311-$B$302)+1):INDEX(KS$4:KS$183,12*($B311-$B$302)+12))</f>
        <v>23148680</v>
      </c>
      <c r="KT311" s="43">
        <f>SUM(INDEX(KT$4:KT$183,12*($B311-$B$302)+1):INDEX(KT$4:KT$183,12*($B311-$B$302)+12))</f>
        <v>44531104</v>
      </c>
      <c r="KU311" s="43">
        <f>SUM(INDEX(KU$4:KU$183,12*($B311-$B$302)+1):INDEX(KU$4:KU$183,12*($B311-$B$302)+12))</f>
        <v>0</v>
      </c>
      <c r="KV311" s="43">
        <f>SUM(INDEX(KV$4:KV$183,12*($B311-$B$302)+1):INDEX(KV$4:KV$183,12*($B311-$B$302)+12))</f>
        <v>821942584</v>
      </c>
      <c r="KW311" s="43">
        <f>SUM(INDEX(KW$4:KW$183,12*($B311-$B$302)+1):INDEX(KW$4:KW$183,12*($B311-$B$302)+12))</f>
        <v>0</v>
      </c>
      <c r="KX311" s="43">
        <f>SUM(INDEX(KX$4:KX$183,12*($B311-$B$302)+1):INDEX(KX$4:KX$183,12*($B311-$B$302)+12))</f>
        <v>13931952</v>
      </c>
      <c r="KY311" s="43">
        <f>SUM(INDEX(KY$4:KY$183,12*($B311-$B$302)+1):INDEX(KY$4:KY$183,12*($B311-$B$302)+12))</f>
        <v>410395236</v>
      </c>
      <c r="KZ311" s="43">
        <f>SUM(INDEX(KZ$4:KZ$183,12*($B311-$B$302)+1):INDEX(KZ$4:KZ$183,12*($B311-$B$302)+12))</f>
        <v>82404320</v>
      </c>
      <c r="LA311" s="43">
        <f>SUM(INDEX(LA$4:LA$183,12*($B311-$B$302)+1):INDEX(LA$4:LA$183,12*($B311-$B$302)+12))</f>
        <v>140278476</v>
      </c>
      <c r="LB311" s="43">
        <f>SUM(INDEX(LB$4:LB$183,12*($B311-$B$302)+1):INDEX(LB$4:LB$183,12*($B311-$B$302)+12))</f>
        <v>38304348</v>
      </c>
      <c r="LC311" s="43">
        <f>SUM(INDEX(LC$4:LC$183,12*($B311-$B$302)+1):INDEX(LC$4:LC$183,12*($B311-$B$302)+12))</f>
        <v>68185518</v>
      </c>
      <c r="LD311" s="43">
        <f>SUM(INDEX(LD$4:LD$183,12*($B311-$B$302)+1):INDEX(LD$4:LD$183,12*($B311-$B$302)+12))</f>
        <v>4338229464</v>
      </c>
      <c r="LE311" s="43">
        <f>SUM(INDEX(LE$4:LE$183,12*($B311-$B$302)+1):INDEX(LE$4:LE$183,12*($B311-$B$302)+12))</f>
        <v>2994590</v>
      </c>
      <c r="LF311" s="43">
        <f>SUM(INDEX(LF$4:LF$183,12*($B311-$B$302)+1):INDEX(LF$4:LF$183,12*($B311-$B$302)+12))</f>
        <v>18014825</v>
      </c>
      <c r="LG311" s="43">
        <f>SUM(INDEX(LG$4:LG$183,12*($B311-$B$302)+1):INDEX(LG$4:LG$183,12*($B311-$B$302)+12))</f>
        <v>0</v>
      </c>
      <c r="LH311" s="43">
        <f>SUM(INDEX(LH$4:LH$183,12*($B311-$B$302)+1):INDEX(LH$4:LH$183,12*($B311-$B$302)+12))</f>
        <v>81300508</v>
      </c>
      <c r="LI311" s="43">
        <f>SUM(INDEX(LI$4:LI$183,12*($B311-$B$302)+1):INDEX(LI$4:LI$183,12*($B311-$B$302)+12))</f>
        <v>293399028</v>
      </c>
      <c r="LJ311" s="43">
        <f>SUM(INDEX(LJ$4:LJ$183,12*($B311-$B$302)+1):INDEX(LJ$4:LJ$183,12*($B311-$B$302)+12))</f>
        <v>263353</v>
      </c>
      <c r="LK311" s="43">
        <f>SUM(INDEX(LK$4:LK$183,12*($B311-$B$302)+1):INDEX(LK$4:LK$183,12*($B311-$B$302)+12))</f>
        <v>5230484</v>
      </c>
      <c r="LL311" s="43">
        <f>SUM(INDEX(LL$4:LL$183,12*($B311-$B$302)+1):INDEX(LL$4:LL$183,12*($B311-$B$302)+12))</f>
        <v>76878</v>
      </c>
      <c r="LM311" s="43">
        <f>SUM(INDEX(LM$4:LM$183,12*($B311-$B$302)+1):INDEX(LM$4:LM$183,12*($B311-$B$302)+12))</f>
        <v>19712964</v>
      </c>
      <c r="LN311" s="43">
        <f>SUM(INDEX(LN$4:LN$183,12*($B311-$B$302)+1):INDEX(LN$4:LN$183,12*($B311-$B$302)+12))</f>
        <v>92841277</v>
      </c>
      <c r="LO311" s="43">
        <f>SUM(INDEX(LO$4:LO$183,12*($B311-$B$302)+1):INDEX(LO$4:LO$183,12*($B311-$B$302)+12))</f>
        <v>426597668</v>
      </c>
      <c r="LP311" s="43">
        <f>SUM(INDEX(LP$4:LP$183,12*($B311-$B$302)+1):INDEX(LP$4:LP$183,12*($B311-$B$302)+12))</f>
        <v>2090372</v>
      </c>
      <c r="LQ311" s="43">
        <f>SUM(INDEX(LQ$4:LQ$183,12*($B311-$B$302)+1):INDEX(LQ$4:LQ$183,12*($B311-$B$302)+12))</f>
        <v>1193547352</v>
      </c>
      <c r="LR311" s="43">
        <f>SUM(INDEX(LR$4:LR$183,12*($B311-$B$302)+1):INDEX(LR$4:LR$183,12*($B311-$B$302)+12))</f>
        <v>10538476</v>
      </c>
      <c r="LS311" s="43">
        <f>SUM(INDEX(LS$4:LS$183,12*($B311-$B$302)+1):INDEX(LS$4:LS$183,12*($B311-$B$302)+12))</f>
        <v>1270038364</v>
      </c>
      <c r="LT311" s="43">
        <f>SUM(INDEX(LT$4:LT$183,12*($B311-$B$302)+1):INDEX(LT$4:LT$183,12*($B311-$B$302)+12))</f>
        <v>0</v>
      </c>
      <c r="LU311" s="43">
        <f>SUM(INDEX(LU$4:LU$183,12*($B311-$B$302)+1):INDEX(LU$4:LU$183,12*($B311-$B$302)+12))</f>
        <v>1956939572</v>
      </c>
      <c r="LV311" s="43">
        <f>SUM(INDEX(LV$4:LV$183,12*($B311-$B$302)+1):INDEX(LV$4:LV$183,12*($B311-$B$302)+12))</f>
        <v>3436316</v>
      </c>
      <c r="LW311" s="43">
        <f>SUM(INDEX(LW$4:LW$183,12*($B311-$B$302)+1):INDEX(LW$4:LW$183,12*($B311-$B$302)+12))</f>
        <v>61892344</v>
      </c>
      <c r="LX311" s="43">
        <f>SUM(INDEX(LX$4:LX$183,12*($B311-$B$302)+1):INDEX(LX$4:LX$183,12*($B311-$B$302)+12))</f>
        <v>15567004</v>
      </c>
      <c r="LY311" s="43">
        <f>SUM(INDEX(LY$4:LY$183,12*($B311-$B$302)+1):INDEX(LY$4:LY$183,12*($B311-$B$302)+12))</f>
        <v>0</v>
      </c>
      <c r="LZ311" s="43">
        <f>SUM(INDEX(LZ$4:LZ$183,12*($B311-$B$302)+1):INDEX(LZ$4:LZ$183,12*($B311-$B$302)+12))</f>
        <v>282485652</v>
      </c>
      <c r="MA311" s="43">
        <f>SUM(INDEX(MA$4:MA$183,12*($B311-$B$302)+1):INDEX(MA$4:MA$183,12*($B311-$B$302)+12))</f>
        <v>231546503</v>
      </c>
      <c r="MB311" s="43">
        <f>SUM(INDEX(MB$4:MB$183,12*($B311-$B$302)+1):INDEX(MB$4:MB$183,12*($B311-$B$302)+12))</f>
        <v>679393532</v>
      </c>
      <c r="MC311" s="43">
        <f>SUM(INDEX(MC$4:MC$183,12*($B311-$B$302)+1):INDEX(MC$4:MC$183,12*($B311-$B$302)+12))</f>
        <v>0</v>
      </c>
      <c r="MD311" s="43">
        <f>SUM(INDEX(MD$4:MD$183,12*($B311-$B$302)+1):INDEX(MD$4:MD$183,12*($B311-$B$302)+12))</f>
        <v>0</v>
      </c>
      <c r="ME311" s="43">
        <f>SUM(INDEX(ME$4:ME$183,12*($B311-$B$302)+1):INDEX(ME$4:ME$183,12*($B311-$B$302)+12))</f>
        <v>594222212</v>
      </c>
      <c r="MF311" s="43">
        <f>SUM(INDEX(MF$4:MF$183,12*($B311-$B$302)+1):INDEX(MF$4:MF$183,12*($B311-$B$302)+12))</f>
        <v>0</v>
      </c>
      <c r="MG311" s="43">
        <f>SUM(INDEX(MG$4:MG$183,12*($B311-$B$302)+1):INDEX(MG$4:MG$183,12*($B311-$B$302)+12))</f>
        <v>0</v>
      </c>
      <c r="MH311" s="43">
        <f>SUM(INDEX(MH$4:MH$183,12*($B311-$B$302)+1):INDEX(MH$4:MH$183,12*($B311-$B$302)+12))</f>
        <v>194504562</v>
      </c>
      <c r="MI311" s="43">
        <f>SUM(INDEX(MI$4:MI$183,12*($B311-$B$302)+1):INDEX(MI$4:MI$183,12*($B311-$B$302)+12))</f>
        <v>1499505</v>
      </c>
      <c r="MJ311" s="43">
        <f>SUM(INDEX(MJ$4:MJ$183,12*($B311-$B$302)+1):INDEX(MJ$4:MJ$183,12*($B311-$B$302)+12))</f>
        <v>43384592</v>
      </c>
      <c r="MK311" s="43">
        <f>SUM(INDEX(MK$4:MK$183,12*($B311-$B$302)+1):INDEX(MK$4:MK$183,12*($B311-$B$302)+12))</f>
        <v>0</v>
      </c>
      <c r="ML311" s="43">
        <f>SUM(INDEX(ML$4:ML$183,12*($B311-$B$302)+1):INDEX(ML$4:ML$183,12*($B311-$B$302)+12))</f>
        <v>0</v>
      </c>
      <c r="MM311" s="43">
        <f>SUM(INDEX(MM$4:MM$183,12*($B311-$B$302)+1):INDEX(MM$4:MM$183,12*($B311-$B$302)+12))</f>
        <v>0</v>
      </c>
      <c r="MN311" s="43">
        <f>SUM(INDEX(MN$4:MN$183,12*($B311-$B$302)+1):INDEX(MN$4:MN$183,12*($B311-$B$302)+12))</f>
        <v>0</v>
      </c>
      <c r="MO311" s="43">
        <f>SUM(INDEX(MO$4:MO$183,12*($B311-$B$302)+1):INDEX(MO$4:MO$183,12*($B311-$B$302)+12))</f>
        <v>0</v>
      </c>
      <c r="MP311" s="43">
        <f>SUM(INDEX(MP$4:MP$183,12*($B311-$B$302)+1):INDEX(MP$4:MP$183,12*($B311-$B$302)+12))</f>
        <v>0</v>
      </c>
      <c r="MQ311" s="43">
        <f>SUM(INDEX(MQ$4:MQ$183,12*($B311-$B$302)+1):INDEX(MQ$4:MQ$183,12*($B311-$B$302)+12))</f>
        <v>6652016576</v>
      </c>
      <c r="MR311" s="43">
        <f>SUM(INDEX(MR$4:MR$183,12*($B311-$B$302)+1):INDEX(MR$4:MR$183,12*($B311-$B$302)+12))</f>
        <v>0</v>
      </c>
      <c r="MS311" s="43">
        <f>SUM(INDEX(MS$4:MS$183,12*($B311-$B$302)+1):INDEX(MS$4:MS$183,12*($B311-$B$302)+12))</f>
        <v>451900007463</v>
      </c>
      <c r="MT311" s="43">
        <f>SUM(INDEX(MT$4:MT$183,12*($B311-$B$302)+1):INDEX(MT$4:MT$183,12*($B311-$B$302)+12))</f>
        <v>394557720092</v>
      </c>
      <c r="MU311" s="43">
        <f>SUM(INDEX(MU$4:MU$183,12*($B311-$B$302)+1):INDEX(MU$4:MU$183,12*($B311-$B$302)+12))</f>
        <v>360818799886</v>
      </c>
      <c r="MV311" s="43">
        <f>SUM(INDEX(MV$4:MV$183,12*($B311-$B$302)+1):INDEX(MV$4:MV$183,12*($B311-$B$302)+12))</f>
        <v>142920321648</v>
      </c>
      <c r="MW311" s="43">
        <f>SUM(INDEX(MW$4:MW$183,12*($B311-$B$302)+1):INDEX(MW$4:MW$183,12*($B311-$B$302)+12))</f>
        <v>0</v>
      </c>
      <c r="MX311" s="43">
        <f>SUM(INDEX(MX$4:MX$183,12*($B311-$B$302)+1):INDEX(MX$4:MX$183,12*($B311-$B$302)+12))</f>
        <v>0</v>
      </c>
      <c r="MY311" s="43">
        <f>SUM(INDEX(MY$4:MY$183,12*($B311-$B$302)+1):INDEX(MY$4:MY$183,12*($B311-$B$302)+12))</f>
        <v>0</v>
      </c>
      <c r="MZ311" s="43">
        <f>SUM(INDEX(MZ$4:MZ$183,12*($B311-$B$302)+1):INDEX(MZ$4:MZ$183,12*($B311-$B$302)+12))</f>
        <v>143608048940</v>
      </c>
      <c r="NA311" s="43">
        <f>SUM(INDEX(NA$4:NA$183,12*($B311-$B$302)+1):INDEX(NA$4:NA$183,12*($B311-$B$302)+12))</f>
        <v>10423434431</v>
      </c>
      <c r="NB311" s="43">
        <f>SUM(INDEX(NB$4:NB$183,12*($B311-$B$302)+1):INDEX(NB$4:NB$183,12*($B311-$B$302)+12))</f>
        <v>10423434431</v>
      </c>
      <c r="NC311" s="43">
        <f>SUM(INDEX(NC$4:NC$183,12*($B311-$B$302)+1):INDEX(NC$4:NC$183,12*($B311-$B$302)+12))</f>
        <v>0</v>
      </c>
      <c r="ND311" s="43">
        <f>SUM(INDEX(ND$4:ND$183,12*($B311-$B$302)+1):INDEX(ND$4:ND$183,12*($B311-$B$302)+12))</f>
        <v>133184614509</v>
      </c>
      <c r="NE311" s="43">
        <f>SUM(INDEX(NE$4:NE$183,12*($B311-$B$302)+1):INDEX(NE$4:NE$183,12*($B311-$B$302)+12))</f>
        <v>133184614509</v>
      </c>
      <c r="NF311" s="43">
        <f>SUM(INDEX(NF$4:NF$183,12*($B311-$B$302)+1):INDEX(NF$4:NF$183,12*($B311-$B$302)+12))</f>
        <v>0</v>
      </c>
      <c r="NG311" s="43">
        <f>SUM(INDEX(NG$4:NG$183,12*($B311-$B$302)+1):INDEX(NG$4:NG$183,12*($B311-$B$302)+12))</f>
        <v>13841396916</v>
      </c>
      <c r="NH311" s="43">
        <f>SUM(INDEX(NH$4:NH$183,12*($B311-$B$302)+1):INDEX(NH$4:NH$183,12*($B311-$B$302)+12))</f>
        <v>60449032382</v>
      </c>
      <c r="NI311" s="43">
        <f>SUM(INDEX(NI$4:NI$183,12*($B311-$B$302)+1):INDEX(NI$4:NI$183,12*($B311-$B$302)+12))</f>
        <v>0</v>
      </c>
      <c r="NJ311" s="43">
        <f>SUM(INDEX(NJ$4:NJ$183,12*($B311-$B$302)+1):INDEX(NJ$4:NJ$183,12*($B311-$B$302)+12))</f>
        <v>0</v>
      </c>
      <c r="NK311" s="43">
        <f>SUM(INDEX(NK$4:NK$183,12*($B311-$B$302)+1):INDEX(NK$4:NK$183,12*($B311-$B$302)+12))</f>
        <v>0</v>
      </c>
      <c r="NL311" s="43">
        <f>SUM(INDEX(NL$4:NL$183,12*($B311-$B$302)+1):INDEX(NL$4:NL$183,12*($B311-$B$302)+12))</f>
        <v>0</v>
      </c>
      <c r="NM311" s="43">
        <f>SUM(INDEX(NM$4:NM$183,12*($B311-$B$302)+1):INDEX(NM$4:NM$183,12*($B311-$B$302)+12))</f>
        <v>33738920206</v>
      </c>
      <c r="NN311" s="43">
        <f>SUM(INDEX(NN$4:NN$183,12*($B311-$B$302)+1):INDEX(NN$4:NN$183,12*($B311-$B$302)+12))</f>
        <v>29483941023</v>
      </c>
      <c r="NO311" s="43">
        <f>SUM(INDEX(NO$4:NO$183,12*($B311-$B$302)+1):INDEX(NO$4:NO$183,12*($B311-$B$302)+12))</f>
        <v>0</v>
      </c>
      <c r="NP311" s="43">
        <f>SUM(INDEX(NP$4:NP$183,12*($B311-$B$302)+1):INDEX(NP$4:NP$183,12*($B311-$B$302)+12))</f>
        <v>110596038</v>
      </c>
      <c r="NQ311" s="43">
        <f>SUM(INDEX(NQ$4:NQ$183,12*($B311-$B$302)+1):INDEX(NQ$4:NQ$183,12*($B311-$B$302)+12))</f>
        <v>0</v>
      </c>
      <c r="NR311" s="43">
        <f>SUM(INDEX(NR$4:NR$183,12*($B311-$B$302)+1):INDEX(NR$4:NR$183,12*($B311-$B$302)+12))</f>
        <v>0</v>
      </c>
      <c r="NS311" s="43">
        <f>SUM(INDEX(NS$4:NS$183,12*($B311-$B$302)+1):INDEX(NS$4:NS$183,12*($B311-$B$302)+12))</f>
        <v>0</v>
      </c>
      <c r="NT311" s="43">
        <f>SUM(INDEX(NT$4:NT$183,12*($B311-$B$302)+1):INDEX(NT$4:NT$183,12*($B311-$B$302)+12))</f>
        <v>4254979183</v>
      </c>
      <c r="NU311" s="43">
        <f>SUM(INDEX(NU$4:NU$183,12*($B311-$B$302)+1):INDEX(NU$4:NU$183,12*($B311-$B$302)+12))</f>
        <v>1280896488</v>
      </c>
      <c r="NV311" s="43">
        <f>SUM(INDEX(NV$4:NV$183,12*($B311-$B$302)+1):INDEX(NV$4:NV$183,12*($B311-$B$302)+12))</f>
        <v>0</v>
      </c>
      <c r="NW311" s="43">
        <f>SUM(INDEX(NW$4:NW$183,12*($B311-$B$302)+1):INDEX(NW$4:NW$183,12*($B311-$B$302)+12))</f>
        <v>0</v>
      </c>
      <c r="NX311" s="43">
        <f>SUM(INDEX(NX$4:NX$183,12*($B311-$B$302)+1):INDEX(NX$4:NX$183,12*($B311-$B$302)+12))</f>
        <v>0</v>
      </c>
      <c r="NY311" s="43">
        <f>SUM(INDEX(NY$4:NY$183,12*($B311-$B$302)+1):INDEX(NY$4:NY$183,12*($B311-$B$302)+12))</f>
        <v>0</v>
      </c>
      <c r="NZ311" s="43">
        <f>SUM(INDEX(NZ$4:NZ$183,12*($B311-$B$302)+1):INDEX(NZ$4:NZ$183,12*($B311-$B$302)+12))</f>
        <v>0</v>
      </c>
      <c r="OA311" s="43">
        <f>SUM(INDEX(OA$4:OA$183,12*($B311-$B$302)+1):INDEX(OA$4:OA$183,12*($B311-$B$302)+12))</f>
        <v>17806475604</v>
      </c>
      <c r="OB311" s="43">
        <f>SUM(INDEX(OB$4:OB$183,12*($B311-$B$302)+1):INDEX(OB$4:OB$183,12*($B311-$B$302)+12))</f>
        <v>16442361107</v>
      </c>
      <c r="OC311" s="43">
        <f>SUM(INDEX(OC$4:OC$183,12*($B311-$B$302)+1):INDEX(OC$4:OC$183,12*($B311-$B$302)+12))</f>
        <v>20205962</v>
      </c>
      <c r="OD311" s="43">
        <f>SUM(INDEX(OD$4:OD$183,12*($B311-$B$302)+1):INDEX(OD$4:OD$183,12*($B311-$B$302)+12))</f>
        <v>20098001</v>
      </c>
      <c r="OE311" s="43">
        <f>SUM(INDEX(OE$4:OE$183,12*($B311-$B$302)+1):INDEX(OE$4:OE$183,12*($B311-$B$302)+12))</f>
        <v>107961</v>
      </c>
      <c r="OF311" s="43">
        <f>SUM(INDEX(OF$4:OF$183,12*($B311-$B$302)+1):INDEX(OF$4:OF$183,12*($B311-$B$302)+12))</f>
        <v>16422155145</v>
      </c>
      <c r="OG311" s="43">
        <f>SUM(INDEX(OG$4:OG$183,12*($B311-$B$302)+1):INDEX(OG$4:OG$183,12*($B311-$B$302)+12))</f>
        <v>0</v>
      </c>
      <c r="OH311" s="43">
        <f>SUM(INDEX(OH$4:OH$183,12*($B311-$B$302)+1):INDEX(OH$4:OH$183,12*($B311-$B$302)+12))</f>
        <v>16422155145</v>
      </c>
      <c r="OI311" s="43">
        <f>SUM(INDEX(OI$4:OI$183,12*($B311-$B$302)+1):INDEX(OI$4:OI$183,12*($B311-$B$302)+12))</f>
        <v>0</v>
      </c>
      <c r="OJ311" s="43">
        <f>SUM(INDEX(OJ$4:OJ$183,12*($B311-$B$302)+1):INDEX(OJ$4:OJ$183,12*($B311-$B$302)+12))</f>
        <v>1364114497</v>
      </c>
      <c r="OK311" s="43">
        <f>SUM(INDEX(OK$4:OK$183,12*($B311-$B$302)+1):INDEX(OK$4:OK$183,12*($B311-$B$302)+12))</f>
        <v>1191667515</v>
      </c>
      <c r="OL311" s="43">
        <f>SUM(INDEX(OL$4:OL$183,12*($B311-$B$302)+1):INDEX(OL$4:OL$183,12*($B311-$B$302)+12))</f>
        <v>1191667515</v>
      </c>
      <c r="OM311" s="43">
        <f>SUM(INDEX(OM$4:OM$183,12*($B311-$B$302)+1):INDEX(OM$4:OM$183,12*($B311-$B$302)+12))</f>
        <v>1012174498</v>
      </c>
      <c r="ON311" s="43">
        <f>SUM(INDEX(ON$4:ON$183,12*($B311-$B$302)+1):INDEX(ON$4:ON$183,12*($B311-$B$302)+12))</f>
        <v>0</v>
      </c>
      <c r="OO311" s="43">
        <f>SUM(INDEX(OO$4:OO$183,12*($B311-$B$302)+1):INDEX(OO$4:OO$183,12*($B311-$B$302)+12))</f>
        <v>172446982</v>
      </c>
      <c r="OP311" s="43">
        <f>SUM(INDEX(OP$4:OP$183,12*($B311-$B$302)+1):INDEX(OP$4:OP$183,12*($B311-$B$302)+12))</f>
        <v>31033819</v>
      </c>
      <c r="OQ311" s="43">
        <f>SUM(INDEX(OQ$4:OQ$183,12*($B311-$B$302)+1):INDEX(OQ$4:OQ$183,12*($B311-$B$302)+12))</f>
        <v>0</v>
      </c>
      <c r="OR311" s="43">
        <f>SUM(INDEX(OR$4:OR$183,12*($B311-$B$302)+1):INDEX(OR$4:OR$183,12*($B311-$B$302)+12))</f>
        <v>0</v>
      </c>
      <c r="OS311" s="43">
        <f>SUM(INDEX(OS$4:OS$183,12*($B311-$B$302)+1):INDEX(OS$4:OS$183,12*($B311-$B$302)+12))</f>
        <v>31786794187</v>
      </c>
      <c r="OT311" s="43">
        <f>SUM(INDEX(OT$4:OT$183,12*($B311-$B$302)+1):INDEX(OT$4:OT$183,12*($B311-$B$302)+12))</f>
        <v>14088701649</v>
      </c>
      <c r="OU311" s="43">
        <f>SUM(INDEX(OU$4:OU$183,12*($B311-$B$302)+1):INDEX(OU$4:OU$183,12*($B311-$B$302)+12))</f>
        <v>13893225519</v>
      </c>
      <c r="OV311" s="43">
        <f>SUM(INDEX(OV$4:OV$183,12*($B311-$B$302)+1):INDEX(OV$4:OV$183,12*($B311-$B$302)+12))</f>
        <v>1013156643</v>
      </c>
      <c r="OW311" s="43">
        <f>SUM(INDEX(OW$4:OW$183,12*($B311-$B$302)+1):INDEX(OW$4:OW$183,12*($B311-$B$302)+12))</f>
        <v>12880068876</v>
      </c>
      <c r="OX311" s="43">
        <f>SUM(INDEX(OX$4:OX$183,12*($B311-$B$302)+1):INDEX(OX$4:OX$183,12*($B311-$B$302)+12))</f>
        <v>0</v>
      </c>
      <c r="OY311" s="43">
        <f>SUM(INDEX(OY$4:OY$183,12*($B311-$B$302)+1):INDEX(OY$4:OY$183,12*($B311-$B$302)+12))</f>
        <v>0</v>
      </c>
      <c r="OZ311" s="43">
        <f>SUM(INDEX(OZ$4:OZ$183,12*($B311-$B$302)+1):INDEX(OZ$4:OZ$183,12*($B311-$B$302)+12))</f>
        <v>17698092538</v>
      </c>
      <c r="PA311" s="43">
        <f>SUM(INDEX(PA$4:PA$183,12*($B311-$B$302)+1):INDEX(PA$4:PA$183,12*($B311-$B$302)+12))</f>
        <v>16654834449</v>
      </c>
      <c r="PB311" s="43">
        <f>SUM(INDEX(PB$4:PB$183,12*($B311-$B$302)+1):INDEX(PB$4:PB$183,12*($B311-$B$302)+12))</f>
        <v>0</v>
      </c>
      <c r="PC311" s="43">
        <f>SUM(INDEX(PC$4:PC$183,12*($B311-$B$302)+1):INDEX(PC$4:PC$183,12*($B311-$B$302)+12))</f>
        <v>0</v>
      </c>
      <c r="PD311" s="43">
        <f>SUM(INDEX(PD$4:PD$183,12*($B311-$B$302)+1):INDEX(PD$4:PD$183,12*($B311-$B$302)+12))</f>
        <v>0</v>
      </c>
      <c r="PE311" s="43">
        <f>SUM(INDEX(PE$4:PE$183,12*($B311-$B$302)+1):INDEX(PE$4:PE$183,12*($B311-$B$302)+12))</f>
        <v>0</v>
      </c>
      <c r="PF311" s="43">
        <f>SUM(INDEX(PF$4:PF$183,12*($B311-$B$302)+1):INDEX(PF$4:PF$183,12*($B311-$B$302)+12))</f>
        <v>0</v>
      </c>
      <c r="PG311" s="43">
        <f>SUM(INDEX(PG$4:PG$183,12*($B311-$B$302)+1):INDEX(PG$4:PG$183,12*($B311-$B$302)+12))</f>
        <v>0</v>
      </c>
      <c r="PH311" s="43">
        <f>SUM(INDEX(PH$4:PH$183,12*($B311-$B$302)+1):INDEX(PH$4:PH$183,12*($B311-$B$302)+12))</f>
        <v>4440480</v>
      </c>
      <c r="PI311" s="43">
        <f>SUM(INDEX(PI$4:PI$183,12*($B311-$B$302)+1):INDEX(PI$4:PI$183,12*($B311-$B$302)+12))</f>
        <v>0</v>
      </c>
      <c r="PJ311" s="43">
        <f>SUM(INDEX(PJ$4:PJ$183,12*($B311-$B$302)+1):INDEX(PJ$4:PJ$183,12*($B311-$B$302)+12))</f>
        <v>0</v>
      </c>
      <c r="PK311" s="43">
        <f>SUM(INDEX(PK$4:PK$183,12*($B311-$B$302)+1):INDEX(PK$4:PK$183,12*($B311-$B$302)+12))</f>
        <v>0</v>
      </c>
      <c r="PL311" s="43">
        <f>SUM(INDEX(PL$4:PL$183,12*($B311-$B$302)+1):INDEX(PL$4:PL$183,12*($B311-$B$302)+12))</f>
        <v>0</v>
      </c>
      <c r="PM311" s="43">
        <f>SUM(INDEX(PM$4:PM$183,12*($B311-$B$302)+1):INDEX(PM$4:PM$183,12*($B311-$B$302)+12))</f>
        <v>1043258089</v>
      </c>
      <c r="PN311" s="43">
        <f>SUM(INDEX(PN$4:PN$183,12*($B311-$B$302)+1):INDEX(PN$4:PN$183,12*($B311-$B$302)+12))</f>
        <v>445982132</v>
      </c>
      <c r="PO311" s="43">
        <f>SUM(INDEX(PO$4:PO$183,12*($B311-$B$302)+1):INDEX(PO$4:PO$183,12*($B311-$B$302)+12))</f>
        <v>0</v>
      </c>
      <c r="PP311" s="43">
        <f>SUM(INDEX(PP$4:PP$183,12*($B311-$B$302)+1):INDEX(PP$4:PP$183,12*($B311-$B$302)+12))</f>
        <v>0</v>
      </c>
      <c r="PQ311" s="43">
        <f>SUM(INDEX(PQ$4:PQ$183,12*($B311-$B$302)+1):INDEX(PQ$4:PQ$183,12*($B311-$B$302)+12))</f>
        <v>0</v>
      </c>
      <c r="PR311" s="43">
        <f>SUM(INDEX(PR$4:PR$183,12*($B311-$B$302)+1):INDEX(PR$4:PR$183,12*($B311-$B$302)+12))</f>
        <v>0</v>
      </c>
      <c r="PS311" s="43">
        <f>SUM(INDEX(PS$4:PS$183,12*($B311-$B$302)+1):INDEX(PS$4:PS$183,12*($B311-$B$302)+12))</f>
        <v>0</v>
      </c>
      <c r="PT311" s="43">
        <f>SUM(INDEX(PT$4:PT$183,12*($B311-$B$302)+1):INDEX(PT$4:PT$183,12*($B311-$B$302)+12))</f>
        <v>7749017580</v>
      </c>
      <c r="PU311" s="43">
        <f>SUM(INDEX(PU$4:PU$183,12*($B311-$B$302)+1):INDEX(PU$4:PU$183,12*($B311-$B$302)+12))</f>
        <v>7749017580</v>
      </c>
      <c r="PV311" s="43">
        <f>SUM(INDEX(PV$4:PV$183,12*($B311-$B$302)+1):INDEX(PV$4:PV$183,12*($B311-$B$302)+12))</f>
        <v>0</v>
      </c>
      <c r="PW311" s="43">
        <f>SUM(INDEX(PW$4:PW$183,12*($B311-$B$302)+1):INDEX(PW$4:PW$183,12*($B311-$B$302)+12))</f>
        <v>0</v>
      </c>
      <c r="PX311" s="43">
        <f>SUM(INDEX(PX$4:PX$183,12*($B311-$B$302)+1):INDEX(PX$4:PX$183,12*($B311-$B$302)+12))</f>
        <v>1</v>
      </c>
      <c r="PY311" s="43">
        <f>SUM(INDEX(PY$4:PY$183,12*($B311-$B$302)+1):INDEX(PY$4:PY$183,12*($B311-$B$302)+12))</f>
        <v>0</v>
      </c>
      <c r="PZ311" s="43">
        <f>SUM(INDEX(PZ$4:PZ$183,12*($B311-$B$302)+1):INDEX(PZ$4:PZ$183,12*($B311-$B$302)+12))</f>
        <v>0</v>
      </c>
      <c r="QA311" s="43">
        <f>SUM(INDEX(QA$4:QA$183,12*($B311-$B$302)+1):INDEX(QA$4:QA$183,12*($B311-$B$302)+12))</f>
        <v>0</v>
      </c>
      <c r="QB311" s="43">
        <f>SUM(INDEX(QB$4:QB$183,12*($B311-$B$302)+1):INDEX(QB$4:QB$183,12*($B311-$B$302)+12))</f>
        <v>0</v>
      </c>
      <c r="QC311" s="43">
        <f>SUM(INDEX(QC$4:QC$183,12*($B311-$B$302)+1):INDEX(QC$4:QC$183,12*($B311-$B$302)+12))</f>
        <v>2862493596</v>
      </c>
      <c r="QD311" s="43">
        <f>SUM(INDEX(QD$4:QD$183,12*($B311-$B$302)+1):INDEX(QD$4:QD$183,12*($B311-$B$302)+12))</f>
        <v>0</v>
      </c>
      <c r="QE311" s="43">
        <f>SUM(INDEX(QE$4:QE$183,12*($B311-$B$302)+1):INDEX(QE$4:QE$183,12*($B311-$B$302)+12))</f>
        <v>146546543</v>
      </c>
      <c r="QF311" s="43">
        <f>SUM(INDEX(QF$4:QF$183,12*($B311-$B$302)+1):INDEX(QF$4:QF$183,12*($B311-$B$302)+12))</f>
        <v>42232297</v>
      </c>
      <c r="QG311" s="43">
        <f>SUM(INDEX(QG$4:QG$183,12*($B311-$B$302)+1):INDEX(QG$4:QG$183,12*($B311-$B$302)+12))</f>
        <v>1</v>
      </c>
      <c r="QH311" s="43">
        <f>SUM(INDEX(QH$4:QH$183,12*($B311-$B$302)+1):INDEX(QH$4:QH$183,12*($B311-$B$302)+12))</f>
        <v>0</v>
      </c>
      <c r="QI311" s="43">
        <f>SUM(INDEX(QI$4:QI$183,12*($B311-$B$302)+1):INDEX(QI$4:QI$183,12*($B311-$B$302)+12))</f>
        <v>262848293</v>
      </c>
      <c r="QJ311" s="43">
        <f>SUM(INDEX(QJ$4:QJ$183,12*($B311-$B$302)+1):INDEX(QJ$4:QJ$183,12*($B311-$B$302)+12))</f>
        <v>0</v>
      </c>
      <c r="QK311" s="43">
        <f>SUM(INDEX(QK$4:QK$183,12*($B311-$B$302)+1):INDEX(QK$4:QK$183,12*($B311-$B$302)+12))</f>
        <v>0</v>
      </c>
      <c r="QL311" s="43">
        <f>SUM(INDEX(QL$4:QL$183,12*($B311-$B$302)+1):INDEX(QL$4:QL$183,12*($B311-$B$302)+12))</f>
        <v>10792062755</v>
      </c>
      <c r="QM311" s="43">
        <f>SUM(INDEX(QM$4:QM$183,12*($B311-$B$302)+1):INDEX(QM$4:QM$183,12*($B311-$B$302)+12))</f>
        <v>0</v>
      </c>
      <c r="QN311" s="43">
        <f>SUM(INDEX(QN$4:QN$183,12*($B311-$B$302)+1):INDEX(QN$4:QN$183,12*($B311-$B$302)+12))</f>
        <v>0</v>
      </c>
      <c r="QO311" s="43">
        <f>SUM(INDEX(QO$4:QO$183,12*($B311-$B$302)+1):INDEX(QO$4:QO$183,12*($B311-$B$302)+12))</f>
        <v>3165339146450</v>
      </c>
      <c r="QP311" s="43">
        <f>SUM(INDEX(QP$4:QP$183,12*($B311-$B$302)+1):INDEX(QP$4:QP$183,12*($B311-$B$302)+12))</f>
        <v>523129397969</v>
      </c>
      <c r="QQ311" s="43">
        <f>SUM(INDEX(QQ$4:QQ$183,12*($B311-$B$302)+1):INDEX(QQ$4:QQ$183,12*($B311-$B$302)+12))</f>
        <v>9884324084</v>
      </c>
      <c r="QR311" s="43">
        <f>SUM(INDEX(QR$4:QR$183,12*($B311-$B$302)+1):INDEX(QR$4:QR$183,12*($B311-$B$302)+12))</f>
        <v>444489761</v>
      </c>
      <c r="QS311" s="43">
        <f>SUM(INDEX(QS$4:QS$183,12*($B311-$B$302)+1):INDEX(QS$4:QS$183,12*($B311-$B$302)+12))</f>
        <v>439834323</v>
      </c>
      <c r="QT311" s="43">
        <f>SUM(INDEX(QT$4:QT$183,12*($B311-$B$302)+1):INDEX(QT$4:QT$183,12*($B311-$B$302)+12))</f>
        <v>9000000000</v>
      </c>
      <c r="QU311" s="43">
        <f>SUM(INDEX(QU$4:QU$183,12*($B311-$B$302)+1):INDEX(QU$4:QU$183,12*($B311-$B$302)+12))</f>
        <v>9000000000</v>
      </c>
      <c r="QV311" s="43">
        <f>SUM(INDEX(QV$4:QV$183,12*($B311-$B$302)+1):INDEX(QV$4:QV$183,12*($B311-$B$302)+12))</f>
        <v>0</v>
      </c>
      <c r="QW311" s="43">
        <f>SUM(INDEX(QW$4:QW$183,12*($B311-$B$302)+1):INDEX(QW$4:QW$183,12*($B311-$B$302)+12))</f>
        <v>25943914222</v>
      </c>
      <c r="QX311" s="43">
        <f>SUM(INDEX(QX$4:QX$183,12*($B311-$B$302)+1):INDEX(QX$4:QX$183,12*($B311-$B$302)+12))</f>
        <v>25943914222</v>
      </c>
      <c r="QY311" s="43">
        <f>SUM(INDEX(QY$4:QY$183,12*($B311-$B$302)+1):INDEX(QY$4:QY$183,12*($B311-$B$302)+12))</f>
        <v>0</v>
      </c>
      <c r="QZ311" s="43">
        <f>SUM(INDEX(QZ$4:QZ$183,12*($B311-$B$302)+1):INDEX(QZ$4:QZ$183,12*($B311-$B$302)+12))</f>
        <v>342819483389</v>
      </c>
      <c r="RA311" s="43">
        <f>SUM(INDEX(RA$4:RA$183,12*($B311-$B$302)+1):INDEX(RA$4:RA$183,12*($B311-$B$302)+12))</f>
        <v>144481676274</v>
      </c>
      <c r="RB311" s="43">
        <f>SUM(INDEX(RB$4:RB$183,12*($B311-$B$302)+1):INDEX(RB$4:RB$183,12*($B311-$B$302)+12))</f>
        <v>115499820298</v>
      </c>
      <c r="RC311" s="43">
        <f>SUM(INDEX(RC$4:RC$183,12*($B311-$B$302)+1):INDEX(RC$4:RC$183,12*($B311-$B$302)+12))</f>
        <v>0</v>
      </c>
      <c r="RD311" s="43">
        <f>SUM(INDEX(RD$4:RD$183,12*($B311-$B$302)+1):INDEX(RD$4:RD$183,12*($B311-$B$302)+12))</f>
        <v>0</v>
      </c>
      <c r="RE311" s="43">
        <f>SUM(INDEX(RE$4:RE$183,12*($B311-$B$302)+1):INDEX(RE$4:RE$183,12*($B311-$B$302)+12))</f>
        <v>0</v>
      </c>
      <c r="RF311" s="43">
        <f>SUM(INDEX(RF$4:RF$183,12*($B311-$B$302)+1):INDEX(RF$4:RF$183,12*($B311-$B$302)+12))</f>
        <v>115499820298</v>
      </c>
      <c r="RG311" s="43">
        <f>SUM(INDEX(RG$4:RG$183,12*($B311-$B$302)+1):INDEX(RG$4:RG$183,12*($B311-$B$302)+12))</f>
        <v>0</v>
      </c>
      <c r="RH311" s="43">
        <f>SUM(INDEX(RH$4:RH$183,12*($B311-$B$302)+1):INDEX(RH$4:RH$183,12*($B311-$B$302)+12))</f>
        <v>115499820298</v>
      </c>
      <c r="RI311" s="43">
        <f>SUM(INDEX(RI$4:RI$183,12*($B311-$B$302)+1):INDEX(RI$4:RI$183,12*($B311-$B$302)+12))</f>
        <v>2526709928183</v>
      </c>
      <c r="RJ311" s="43">
        <f>SUM(INDEX(RJ$4:RJ$183,12*($B311-$B$302)+1):INDEX(RJ$4:RJ$183,12*($B311-$B$302)+12))</f>
        <v>92068616412</v>
      </c>
      <c r="RK311" s="43">
        <f>SUM(INDEX(RK$4:RK$183,12*($B311-$B$302)+1):INDEX(RK$4:RK$183,12*($B311-$B$302)+12))</f>
        <v>92068616412</v>
      </c>
      <c r="RL311" s="43">
        <f>SUM(INDEX(RL$4:RL$183,12*($B311-$B$302)+1):INDEX(RL$4:RL$183,12*($B311-$B$302)+12))</f>
        <v>52516131628</v>
      </c>
      <c r="RM311" s="43">
        <f>SUM(INDEX(RM$4:RM$183,12*($B311-$B$302)+1):INDEX(RM$4:RM$183,12*($B311-$B$302)+12))</f>
        <v>3501331974</v>
      </c>
      <c r="RN311" s="43">
        <f>SUM(INDEX(RN$4:RN$183,12*($B311-$B$302)+1):INDEX(RN$4:RN$183,12*($B311-$B$302)+12))</f>
        <v>1389457696</v>
      </c>
      <c r="RO311" s="43">
        <f>SUM(INDEX(RO$4:RO$183,12*($B311-$B$302)+1):INDEX(RO$4:RO$183,12*($B311-$B$302)+12))</f>
        <v>27183960</v>
      </c>
      <c r="RP311" s="43">
        <f>SUM(INDEX(RP$4:RP$183,12*($B311-$B$302)+1):INDEX(RP$4:RP$183,12*($B311-$B$302)+12))</f>
        <v>0</v>
      </c>
      <c r="RQ311" s="43">
        <f>SUM(INDEX(RQ$4:RQ$183,12*($B311-$B$302)+1):INDEX(RQ$4:RQ$183,12*($B311-$B$302)+12))</f>
        <v>0</v>
      </c>
      <c r="RR311" s="43">
        <f>SUM(INDEX(RR$4:RR$183,12*($B311-$B$302)+1):INDEX(RR$4:RR$183,12*($B311-$B$302)+12))</f>
        <v>0</v>
      </c>
      <c r="RS311" s="43">
        <f>SUM(INDEX(RS$4:RS$183,12*($B311-$B$302)+1):INDEX(RS$4:RS$183,12*($B311-$B$302)+12))</f>
        <v>0</v>
      </c>
      <c r="RT311" s="43">
        <f>SUM(INDEX(RT$4:RT$183,12*($B311-$B$302)+1):INDEX(RT$4:RT$183,12*($B311-$B$302)+12))</f>
        <v>205815685</v>
      </c>
      <c r="RU311" s="43">
        <f>SUM(INDEX(RU$4:RU$183,12*($B311-$B$302)+1):INDEX(RU$4:RU$183,12*($B311-$B$302)+12))</f>
        <v>0</v>
      </c>
      <c r="RV311" s="43">
        <f>SUM(INDEX(RV$4:RV$183,12*($B311-$B$302)+1):INDEX(RV$4:RV$183,12*($B311-$B$302)+12))</f>
        <v>44801017</v>
      </c>
      <c r="RW311" s="43">
        <f>SUM(INDEX(RW$4:RW$183,12*($B311-$B$302)+1):INDEX(RW$4:RW$183,12*($B311-$B$302)+12))</f>
        <v>2491334</v>
      </c>
      <c r="RX311" s="43">
        <f>SUM(INDEX(RX$4:RX$183,12*($B311-$B$302)+1):INDEX(RX$4:RX$183,12*($B311-$B$302)+12))</f>
        <v>0</v>
      </c>
      <c r="RY311" s="43">
        <f>SUM(INDEX(RY$4:RY$183,12*($B311-$B$302)+1):INDEX(RY$4:RY$183,12*($B311-$B$302)+12))</f>
        <v>12283537</v>
      </c>
      <c r="RZ311" s="43">
        <f>SUM(INDEX(RZ$4:RZ$183,12*($B311-$B$302)+1):INDEX(RZ$4:RZ$183,12*($B311-$B$302)+12))</f>
        <v>0</v>
      </c>
      <c r="SA311" s="43">
        <f>SUM(INDEX(SA$4:SA$183,12*($B311-$B$302)+1):INDEX(SA$4:SA$183,12*($B311-$B$302)+12))</f>
        <v>0</v>
      </c>
      <c r="SB311" s="43">
        <f>SUM(INDEX(SB$4:SB$183,12*($B311-$B$302)+1):INDEX(SB$4:SB$183,12*($B311-$B$302)+12))</f>
        <v>0</v>
      </c>
      <c r="SC311" s="43">
        <f>SUM(INDEX(SC$4:SC$183,12*($B311-$B$302)+1):INDEX(SC$4:SC$183,12*($B311-$B$302)+12))</f>
        <v>0</v>
      </c>
      <c r="SD311" s="43">
        <f>SUM(INDEX(SD$4:SD$183,12*($B311-$B$302)+1):INDEX(SD$4:SD$183,12*($B311-$B$302)+12))</f>
        <v>0</v>
      </c>
      <c r="SE311" s="43">
        <f>SUM(INDEX(SE$4:SE$183,12*($B311-$B$302)+1):INDEX(SE$4:SE$183,12*($B311-$B$302)+12))</f>
        <v>0</v>
      </c>
      <c r="SF311" s="43">
        <f>SUM(INDEX(SF$4:SF$183,12*($B311-$B$302)+1):INDEX(SF$4:SF$183,12*($B311-$B$302)+12))</f>
        <v>0</v>
      </c>
      <c r="SG311" s="43">
        <f>SUM(INDEX(SG$4:SG$183,12*($B311-$B$302)+1):INDEX(SG$4:SG$183,12*($B311-$B$302)+12))</f>
        <v>128079</v>
      </c>
      <c r="SH311" s="43">
        <f>SUM(INDEX(SH$4:SH$183,12*($B311-$B$302)+1):INDEX(SH$4:SH$183,12*($B311-$B$302)+12))</f>
        <v>227524393</v>
      </c>
      <c r="SI311" s="43">
        <f>SUM(INDEX(SI$4:SI$183,12*($B311-$B$302)+1):INDEX(SI$4:SI$183,12*($B311-$B$302)+12))</f>
        <v>167329352</v>
      </c>
      <c r="SJ311" s="43">
        <f>SUM(INDEX(SJ$4:SJ$183,12*($B311-$B$302)+1):INDEX(SJ$4:SJ$183,12*($B311-$B$302)+12))</f>
        <v>0</v>
      </c>
      <c r="SK311" s="43">
        <f>SUM(INDEX(SK$4:SK$183,12*($B311-$B$302)+1):INDEX(SK$4:SK$183,12*($B311-$B$302)+12))</f>
        <v>17947689459</v>
      </c>
      <c r="SL311" s="43">
        <f>SUM(INDEX(SL$4:SL$183,12*($B311-$B$302)+1):INDEX(SL$4:SL$183,12*($B311-$B$302)+12))</f>
        <v>17947689459</v>
      </c>
      <c r="SM311" s="43">
        <f>SUM(INDEX(SM$4:SM$183,12*($B311-$B$302)+1):INDEX(SM$4:SM$183,12*($B311-$B$302)+12))</f>
        <v>0</v>
      </c>
      <c r="SN311" s="43">
        <f>SUM(INDEX(SN$4:SN$183,12*($B311-$B$302)+1):INDEX(SN$4:SN$183,12*($B311-$B$302)+12))</f>
        <v>3144801741</v>
      </c>
      <c r="SO311" s="43">
        <f>SUM(INDEX(SO$4:SO$183,12*($B311-$B$302)+1):INDEX(SO$4:SO$183,12*($B311-$B$302)+12))</f>
        <v>0</v>
      </c>
      <c r="SP311" s="43">
        <f>SUM(INDEX(SP$4:SP$183,12*($B311-$B$302)+1):INDEX(SP$4:SP$183,12*($B311-$B$302)+12))</f>
        <v>0</v>
      </c>
      <c r="SQ311" s="43">
        <f>SUM(INDEX(SQ$4:SQ$183,12*($B311-$B$302)+1):INDEX(SQ$4:SQ$183,12*($B311-$B$302)+12))</f>
        <v>0</v>
      </c>
      <c r="SR311" s="43">
        <f>SUM(INDEX(SR$4:SR$183,12*($B311-$B$302)+1):INDEX(SR$4:SR$183,12*($B311-$B$302)+12))</f>
        <v>590222085</v>
      </c>
      <c r="SS311" s="43">
        <f>SUM(INDEX(SS$4:SS$183,12*($B311-$B$302)+1):INDEX(SS$4:SS$183,12*($B311-$B$302)+12))</f>
        <v>274626536</v>
      </c>
      <c r="ST311" s="43">
        <f>SUM(INDEX(ST$4:ST$183,12*($B311-$B$302)+1):INDEX(ST$4:ST$183,12*($B311-$B$302)+12))</f>
        <v>0</v>
      </c>
      <c r="SU311" s="43">
        <f>SUM(INDEX(SU$4:SU$183,12*($B311-$B$302)+1):INDEX(SU$4:SU$183,12*($B311-$B$302)+12))</f>
        <v>0</v>
      </c>
      <c r="SV311" s="43">
        <f>SUM(INDEX(SV$4:SV$183,12*($B311-$B$302)+1):INDEX(SV$4:SV$183,12*($B311-$B$302)+12))</f>
        <v>0</v>
      </c>
      <c r="SW311" s="43">
        <f>SUM(INDEX(SW$4:SW$183,12*($B311-$B$302)+1):INDEX(SW$4:SW$183,12*($B311-$B$302)+12))</f>
        <v>0</v>
      </c>
      <c r="SX311" s="43">
        <f>SUM(INDEX(SX$4:SX$183,12*($B311-$B$302)+1):INDEX(SX$4:SX$183,12*($B311-$B$302)+12))</f>
        <v>0</v>
      </c>
      <c r="SY311" s="43">
        <f>SUM(INDEX(SY$4:SY$183,12*($B311-$B$302)+1):INDEX(SY$4:SY$183,12*($B311-$B$302)+12))</f>
        <v>228575677</v>
      </c>
      <c r="SZ311" s="43">
        <f>SUM(INDEX(SZ$4:SZ$183,12*($B311-$B$302)+1):INDEX(SZ$4:SZ$183,12*($B311-$B$302)+12))</f>
        <v>0</v>
      </c>
      <c r="TA311" s="43">
        <f>SUM(INDEX(TA$4:TA$183,12*($B311-$B$302)+1):INDEX(TA$4:TA$183,12*($B311-$B$302)+12))</f>
        <v>11788222259</v>
      </c>
      <c r="TB311" s="43">
        <f>SUM(INDEX(TB$4:TB$183,12*($B311-$B$302)+1):INDEX(TB$4:TB$183,12*($B311-$B$302)+12))</f>
        <v>0</v>
      </c>
      <c r="TC311" s="43">
        <f>SUM(INDEX(TC$4:TC$183,12*($B311-$B$302)+1):INDEX(TC$4:TC$183,12*($B311-$B$302)+12))</f>
        <v>0</v>
      </c>
      <c r="TD311" s="43">
        <f>SUM(INDEX(TD$4:TD$183,12*($B311-$B$302)+1):INDEX(TD$4:TD$183,12*($B311-$B$302)+12))</f>
        <v>0</v>
      </c>
      <c r="TE311" s="43">
        <f>SUM(INDEX(TE$4:TE$183,12*($B311-$B$302)+1):INDEX(TE$4:TE$183,12*($B311-$B$302)+12))</f>
        <v>0</v>
      </c>
      <c r="TF311" s="43">
        <f>SUM(INDEX(TF$4:TF$183,12*($B311-$B$302)+1):INDEX(TF$4:TF$183,12*($B311-$B$302)+12))</f>
        <v>0</v>
      </c>
      <c r="TG311" s="43">
        <f>SUM(INDEX(TG$4:TG$183,12*($B311-$B$302)+1):INDEX(TG$4:TG$183,12*($B311-$B$302)+12))</f>
        <v>0</v>
      </c>
      <c r="TH311" s="43">
        <f>SUM(INDEX(TH$4:TH$183,12*($B311-$B$302)+1):INDEX(TH$4:TH$183,12*($B311-$B$302)+12))</f>
        <v>0</v>
      </c>
      <c r="TI311" s="43">
        <f>SUM(INDEX(TI$4:TI$183,12*($B311-$B$302)+1):INDEX(TI$4:TI$183,12*($B311-$B$302)+12))</f>
        <v>4917973630</v>
      </c>
      <c r="TJ311" s="43">
        <f>SUM(INDEX(TJ$4:TJ$183,12*($B311-$B$302)+1):INDEX(TJ$4:TJ$183,12*($B311-$B$302)+12))</f>
        <v>1011156433429</v>
      </c>
      <c r="TK311" s="43">
        <f>SUM(INDEX(TK$4:TK$183,12*($B311-$B$302)+1):INDEX(TK$4:TK$183,12*($B311-$B$302)+12))</f>
        <v>1012861370588</v>
      </c>
      <c r="TL311" s="43">
        <f>SUM(INDEX(TL$4:TL$183,12*($B311-$B$302)+1):INDEX(TL$4:TL$183,12*($B311-$B$302)+12))</f>
        <v>496237209366</v>
      </c>
      <c r="TM311" s="43">
        <f>SUM(INDEX(TM$4:TM$183,12*($B311-$B$302)+1):INDEX(TM$4:TM$183,12*($B311-$B$302)+12))</f>
        <v>1704937159</v>
      </c>
      <c r="TN311" s="43">
        <f>SUM(INDEX(TN$4:TN$183,12*($B311-$B$302)+1):INDEX(TN$4:TN$183,12*($B311-$B$302)+12))</f>
        <v>1704937159</v>
      </c>
      <c r="TO311" s="43">
        <f>SUM(INDEX(TO$4:TO$183,12*($B311-$B$302)+1):INDEX(TO$4:TO$183,12*($B311-$B$302)+12))</f>
        <v>0</v>
      </c>
      <c r="TP311" s="43">
        <f>SUM(INDEX(TP$4:TP$183,12*($B311-$B$302)+1):INDEX(TP$4:TP$183,12*($B311-$B$302)+12))</f>
        <v>0</v>
      </c>
      <c r="TQ311" s="43">
        <f>SUM(INDEX(TQ$4:TQ$183,12*($B311-$B$302)+1):INDEX(TQ$4:TQ$183,12*($B311-$B$302)+12))</f>
        <v>0</v>
      </c>
      <c r="TR311" s="43">
        <f>SUM(INDEX(TR$4:TR$183,12*($B311-$B$302)+1):INDEX(TR$4:TR$183,12*($B311-$B$302)+12))</f>
        <v>0</v>
      </c>
      <c r="TS311" s="43">
        <f>SUM(INDEX(TS$4:TS$183,12*($B311-$B$302)+1):INDEX(TS$4:TS$183,12*($B311-$B$302)+12))</f>
        <v>412458224063</v>
      </c>
      <c r="TT311" s="43">
        <f>SUM(INDEX(TT$4:TT$183,12*($B311-$B$302)+1):INDEX(TT$4:TT$183,12*($B311-$B$302)+12))</f>
        <v>102461000000</v>
      </c>
      <c r="TU311" s="43">
        <f>SUM(INDEX(TU$4:TU$183,12*($B311-$B$302)+1):INDEX(TU$4:TU$183,12*($B311-$B$302)+12))</f>
        <v>1421779941183</v>
      </c>
      <c r="TV311" s="43">
        <f>SUM(INDEX(TV$4:TV$183,12*($B311-$B$302)+1):INDEX(TV$4:TV$183,12*($B311-$B$302)+12))</f>
        <v>0</v>
      </c>
      <c r="TW311" s="43">
        <f>SUM(INDEX(TW$4:TW$183,12*($B311-$B$302)+1):INDEX(TW$4:TW$183,12*($B311-$B$302)+12))</f>
        <v>880154548</v>
      </c>
      <c r="TX311" s="43">
        <f>SUM(INDEX(TX$4:TX$183,12*($B311-$B$302)+1):INDEX(TX$4:TX$183,12*($B311-$B$302)+12))</f>
        <v>0</v>
      </c>
      <c r="TY311" s="43">
        <f>SUM(INDEX(TY$4:TY$183,12*($B311-$B$302)+1):INDEX(TY$4:TY$183,12*($B311-$B$302)+12))</f>
        <v>287548066</v>
      </c>
      <c r="TZ311" s="43">
        <f>SUM(INDEX(TZ$4:TZ$183,12*($B311-$B$302)+1):INDEX(TZ$4:TZ$183,12*($B311-$B$302)+12))</f>
        <v>0</v>
      </c>
      <c r="UA311" s="43">
        <f>SUM(INDEX(UA$4:UA$183,12*($B311-$B$302)+1):INDEX(UA$4:UA$183,12*($B311-$B$302)+12))</f>
        <v>0</v>
      </c>
      <c r="UB311" s="43">
        <f>SUM(INDEX(UB$4:UB$183,12*($B311-$B$302)+1):INDEX(UB$4:UB$183,12*($B311-$B$302)+12))</f>
        <v>1420612238569</v>
      </c>
      <c r="UC311" s="43">
        <f>SUM(INDEX(UC$4:UC$183,12*($B311-$B$302)+1):INDEX(UC$4:UC$183,12*($B311-$B$302)+12))</f>
        <v>1100612238569</v>
      </c>
      <c r="UD311" s="43">
        <f>SUM(INDEX(UD$4:UD$183,12*($B311-$B$302)+1):INDEX(UD$4:UD$183,12*($B311-$B$302)+12))</f>
        <v>320000000000</v>
      </c>
      <c r="UE311" s="43">
        <f>SUM(INDEX(UE$4:UE$183,12*($B311-$B$302)+1):INDEX(UE$4:UE$183,12*($B311-$B$302)+12))</f>
        <v>0</v>
      </c>
      <c r="UF311" s="43">
        <f>SUM(INDEX(UF$4:UF$183,12*($B311-$B$302)+1):INDEX(UF$4:UF$183,12*($B311-$B$302)+12))</f>
        <v>0</v>
      </c>
      <c r="UG311" s="43">
        <f>SUM(INDEX(UG$4:UG$183,12*($B311-$B$302)+1):INDEX(UG$4:UG$183,12*($B311-$B$302)+12))</f>
        <v>6023383407626.7803</v>
      </c>
    </row>
    <row r="312" spans="1:553">
      <c r="A312" s="733"/>
      <c r="B312" s="65">
        <v>2015</v>
      </c>
      <c r="C312" s="43">
        <f>SUM(INDEX(C$4:C$183,12*($B312-$B$302)+1):INDEX(C$4:C$183,12*($B312-$B$302)+12))</f>
        <v>2563393459135</v>
      </c>
      <c r="D312" s="43">
        <f>SUM(INDEX(D$4:D$183,12*($B312-$B$302)+1):INDEX(D$4:D$183,12*($B312-$B$302)+12))</f>
        <v>1326568416907</v>
      </c>
      <c r="E312" s="43">
        <f>SUM(INDEX(E$4:E$183,12*($B312-$B$302)+1):INDEX(E$4:E$183,12*($B312-$B$302)+12))</f>
        <v>1143295162025</v>
      </c>
      <c r="F312" s="43">
        <f>SUM(INDEX(F$4:F$183,12*($B312-$B$302)+1):INDEX(F$4:F$183,12*($B312-$B$302)+12))</f>
        <v>122428911</v>
      </c>
      <c r="G312" s="43">
        <f>SUM(INDEX(G$4:G$183,12*($B312-$B$302)+1):INDEX(G$4:G$183,12*($B312-$B$302)+12))</f>
        <v>20236132</v>
      </c>
      <c r="H312" s="43">
        <f>SUM(INDEX(H$4:H$183,12*($B312-$B$302)+1):INDEX(H$4:H$183,12*($B312-$B$302)+12))</f>
        <v>522628240029</v>
      </c>
      <c r="I312" s="43">
        <f>SUM(INDEX(I$4:I$183,12*($B312-$B$302)+1):INDEX(I$4:I$183,12*($B312-$B$302)+12))</f>
        <v>452439267392.32001</v>
      </c>
      <c r="J312" s="43">
        <f>SUM(INDEX(J$4:J$183,12*($B312-$B$302)+1):INDEX(J$4:J$183,12*($B312-$B$302)+12))</f>
        <v>64962690235.68</v>
      </c>
      <c r="K312" s="43">
        <f>SUM(INDEX(K$4:K$183,12*($B312-$B$302)+1):INDEX(K$4:K$183,12*($B312-$B$302)+12))</f>
        <v>5226282401</v>
      </c>
      <c r="L312" s="43">
        <f>SUM(INDEX(L$4:L$183,12*($B312-$B$302)+1):INDEX(L$4:L$183,12*($B312-$B$302)+12))</f>
        <v>76162216968</v>
      </c>
      <c r="M312" s="43">
        <f>SUM(INDEX(M$4:M$183,12*($B312-$B$302)+1):INDEX(M$4:M$183,12*($B312-$B$302)+12))</f>
        <v>442807373158</v>
      </c>
      <c r="N312" s="43">
        <f>SUM(INDEX(N$4:N$183,12*($B312-$B$302)+1):INDEX(N$4:N$183,12*($B312-$B$302)+12))</f>
        <v>438379299426.32001</v>
      </c>
      <c r="O312" s="43">
        <f>SUM(INDEX(O$4:O$183,12*($B312-$B$302)+1):INDEX(O$4:O$183,12*($B312-$B$302)+12))</f>
        <v>4428073731.6800003</v>
      </c>
      <c r="P312" s="43">
        <f>SUM(INDEX(P$4:P$183,12*($B312-$B$302)+1):INDEX(P$4:P$183,12*($B312-$B$302)+12))</f>
        <v>27826784826</v>
      </c>
      <c r="Q312" s="43">
        <f>SUM(INDEX(Q$4:Q$183,12*($B312-$B$302)+1):INDEX(Q$4:Q$183,12*($B312-$B$302)+12))</f>
        <v>45535923137</v>
      </c>
      <c r="R312" s="43">
        <f>SUM(INDEX(R$4:R$183,12*($B312-$B$302)+1):INDEX(R$4:R$183,12*($B312-$B$302)+12))</f>
        <v>28191958864</v>
      </c>
      <c r="S312" s="43">
        <f>SUM(INDEX(S$4:S$183,12*($B312-$B$302)+1):INDEX(S$4:S$183,12*($B312-$B$302)+12))</f>
        <v>183273254882</v>
      </c>
      <c r="T312" s="43">
        <f>SUM(INDEX(T$4:T$183,12*($B312-$B$302)+1):INDEX(T$4:T$183,12*($B312-$B$302)+12))</f>
        <v>45108085000</v>
      </c>
      <c r="U312" s="43">
        <f>SUM(INDEX(U$4:U$183,12*($B312-$B$302)+1):INDEX(U$4:U$183,12*($B312-$B$302)+12))</f>
        <v>53068305000</v>
      </c>
      <c r="V312" s="43">
        <f>SUM(INDEX(V$4:V$183,12*($B312-$B$302)+1):INDEX(V$4:V$183,12*($B312-$B$302)+12))</f>
        <v>98176390000</v>
      </c>
      <c r="W312" s="43">
        <f>SUM(INDEX(W$4:W$183,12*($B312-$B$302)+1):INDEX(W$4:W$183,12*($B312-$B$302)+12))</f>
        <v>2104402550</v>
      </c>
      <c r="X312" s="43">
        <f>SUM(INDEX(X$4:X$183,12*($B312-$B$302)+1):INDEX(X$4:X$183,12*($B312-$B$302)+12))</f>
        <v>19534692452</v>
      </c>
      <c r="Y312" s="43">
        <f>SUM(INDEX(Y$4:Y$183,12*($B312-$B$302)+1):INDEX(Y$4:Y$183,12*($B312-$B$302)+12))</f>
        <v>1865150000</v>
      </c>
      <c r="Z312" s="43">
        <f>SUM(INDEX(Z$4:Z$183,12*($B312-$B$302)+1):INDEX(Z$4:Z$183,12*($B312-$B$302)+12))</f>
        <v>186515000</v>
      </c>
      <c r="AA312" s="43">
        <f>SUM(INDEX(AA$4:AA$183,12*($B312-$B$302)+1):INDEX(AA$4:AA$183,12*($B312-$B$302)+12))</f>
        <v>1678635000</v>
      </c>
      <c r="AB312" s="43">
        <f>SUM(INDEX(AB$4:AB$183,12*($B312-$B$302)+1):INDEX(AB$4:AB$183,12*($B312-$B$302)+12))</f>
        <v>1994617886</v>
      </c>
      <c r="AC312" s="43">
        <f>SUM(INDEX(AC$4:AC$183,12*($B312-$B$302)+1):INDEX(AC$4:AC$183,12*($B312-$B$302)+12))</f>
        <v>67471988</v>
      </c>
      <c r="AD312" s="43">
        <f>SUM(INDEX(AD$4:AD$183,12*($B312-$B$302)+1):INDEX(AD$4:AD$183,12*($B312-$B$302)+12))</f>
        <v>45683086359</v>
      </c>
      <c r="AE312" s="43">
        <f>SUM(INDEX(AE$4:AE$183,12*($B312-$B$302)+1):INDEX(AE$4:AE$183,12*($B312-$B$302)+12))</f>
        <v>13285127787</v>
      </c>
      <c r="AF312" s="43">
        <f>SUM(INDEX(AF$4:AF$183,12*($B312-$B$302)+1):INDEX(AF$4:AF$183,12*($B312-$B$302)+12))</f>
        <v>9508979990</v>
      </c>
      <c r="AG312" s="43">
        <f>SUM(INDEX(AG$4:AG$183,12*($B312-$B$302)+1):INDEX(AG$4:AG$183,12*($B312-$B$302)+12))</f>
        <v>3776147797</v>
      </c>
      <c r="AH312" s="43">
        <f>SUM(INDEX(AH$4:AH$183,12*($B312-$B$302)+1):INDEX(AH$4:AH$183,12*($B312-$B$302)+12))</f>
        <v>562315860</v>
      </c>
      <c r="AI312" s="43">
        <f>SUM(INDEX(AI$4:AI$183,12*($B312-$B$302)+1):INDEX(AI$4:AI$183,12*($B312-$B$302)+12))</f>
        <v>1236825042228</v>
      </c>
      <c r="AJ312" s="43">
        <f>SUM(INDEX(AJ$4:AJ$183,12*($B312-$B$302)+1):INDEX(AJ$4:AJ$183,12*($B312-$B$302)+12))</f>
        <v>9125035514</v>
      </c>
      <c r="AK312" s="43">
        <f>SUM(INDEX(AK$4:AK$183,12*($B312-$B$302)+1):INDEX(AK$4:AK$183,12*($B312-$B$302)+12))</f>
        <v>1757640762</v>
      </c>
      <c r="AL312" s="43">
        <f>SUM(INDEX(AL$4:AL$183,12*($B312-$B$302)+1):INDEX(AL$4:AL$183,12*($B312-$B$302)+12))</f>
        <v>9325318</v>
      </c>
      <c r="AM312" s="43">
        <f>SUM(INDEX(AM$4:AM$183,12*($B312-$B$302)+1):INDEX(AM$4:AM$183,12*($B312-$B$302)+12))</f>
        <v>5346368690</v>
      </c>
      <c r="AN312" s="43">
        <f>SUM(INDEX(AN$4:AN$183,12*($B312-$B$302)+1):INDEX(AN$4:AN$183,12*($B312-$B$302)+12))</f>
        <v>2011700744</v>
      </c>
      <c r="AO312" s="43">
        <f>SUM(INDEX(AO$4:AO$183,12*($B312-$B$302)+1):INDEX(AO$4:AO$183,12*($B312-$B$302)+12))</f>
        <v>23836644848</v>
      </c>
      <c r="AP312" s="43">
        <f>SUM(INDEX(AP$4:AP$183,12*($B312-$B$302)+1):INDEX(AP$4:AP$183,12*($B312-$B$302)+12))</f>
        <v>22753687241</v>
      </c>
      <c r="AQ312" s="43">
        <f>SUM(INDEX(AQ$4:AQ$183,12*($B312-$B$302)+1):INDEX(AQ$4:AQ$183,12*($B312-$B$302)+12))</f>
        <v>6475064</v>
      </c>
      <c r="AR312" s="43">
        <f>SUM(INDEX(AR$4:AR$183,12*($B312-$B$302)+1):INDEX(AR$4:AR$183,12*($B312-$B$302)+12))</f>
        <v>265894015</v>
      </c>
      <c r="AS312" s="43">
        <f>SUM(INDEX(AS$4:AS$183,12*($B312-$B$302)+1):INDEX(AS$4:AS$183,12*($B312-$B$302)+12))</f>
        <v>1115310</v>
      </c>
      <c r="AT312" s="43">
        <f>SUM(INDEX(AT$4:AT$183,12*($B312-$B$302)+1):INDEX(AT$4:AT$183,12*($B312-$B$302)+12))</f>
        <v>320997814</v>
      </c>
      <c r="AU312" s="43">
        <f>SUM(INDEX(AU$4:AU$183,12*($B312-$B$302)+1):INDEX(AU$4:AU$183,12*($B312-$B$302)+12))</f>
        <v>452743158</v>
      </c>
      <c r="AV312" s="43">
        <f>SUM(INDEX(AV$4:AV$183,12*($B312-$B$302)+1):INDEX(AV$4:AV$183,12*($B312-$B$302)+12))</f>
        <v>0</v>
      </c>
      <c r="AW312" s="43">
        <f>SUM(INDEX(AW$4:AW$183,12*($B312-$B$302)+1):INDEX(AW$4:AW$183,12*($B312-$B$302)+12))</f>
        <v>0</v>
      </c>
      <c r="AX312" s="43">
        <f>SUM(INDEX(AX$4:AX$183,12*($B312-$B$302)+1):INDEX(AX$4:AX$183,12*($B312-$B$302)+12))</f>
        <v>35732246</v>
      </c>
      <c r="AY312" s="43">
        <f>SUM(INDEX(AY$4:AY$183,12*($B312-$B$302)+1):INDEX(AY$4:AY$183,12*($B312-$B$302)+12))</f>
        <v>0</v>
      </c>
      <c r="AZ312" s="43">
        <f>SUM(INDEX(AZ$4:AZ$183,12*($B312-$B$302)+1):INDEX(AZ$4:AZ$183,12*($B312-$B$302)+12))</f>
        <v>0</v>
      </c>
      <c r="BA312" s="43">
        <f>SUM(INDEX(BA$4:BA$183,12*($B312-$B$302)+1):INDEX(BA$4:BA$183,12*($B312-$B$302)+12))</f>
        <v>0</v>
      </c>
      <c r="BB312" s="43">
        <f>SUM(INDEX(BB$4:BB$183,12*($B312-$B$302)+1):INDEX(BB$4:BB$183,12*($B312-$B$302)+12))</f>
        <v>0</v>
      </c>
      <c r="BC312" s="43">
        <f>SUM(INDEX(BC$4:BC$183,12*($B312-$B$302)+1):INDEX(BC$4:BC$183,12*($B312-$B$302)+12))</f>
        <v>0</v>
      </c>
      <c r="BD312" s="43">
        <f>SUM(INDEX(BD$4:BD$183,12*($B312-$B$302)+1):INDEX(BD$4:BD$183,12*($B312-$B$302)+12))</f>
        <v>76937030001</v>
      </c>
      <c r="BE312" s="43">
        <f>SUM(INDEX(BE$4:BE$183,12*($B312-$B$302)+1):INDEX(BE$4:BE$183,12*($B312-$B$302)+12))</f>
        <v>11631173</v>
      </c>
      <c r="BF312" s="43">
        <f>SUM(INDEX(BF$4:BF$183,12*($B312-$B$302)+1):INDEX(BF$4:BF$183,12*($B312-$B$302)+12))</f>
        <v>44607819541</v>
      </c>
      <c r="BG312" s="43">
        <f>SUM(INDEX(BG$4:BG$183,12*($B312-$B$302)+1):INDEX(BG$4:BG$183,12*($B312-$B$302)+12))</f>
        <v>15568662866</v>
      </c>
      <c r="BH312" s="43">
        <f>SUM(INDEX(BH$4:BH$183,12*($B312-$B$302)+1):INDEX(BH$4:BH$183,12*($B312-$B$302)+12))</f>
        <v>13574660</v>
      </c>
      <c r="BI312" s="43">
        <f>SUM(INDEX(BI$4:BI$183,12*($B312-$B$302)+1):INDEX(BI$4:BI$183,12*($B312-$B$302)+12))</f>
        <v>8268261</v>
      </c>
      <c r="BJ312" s="43">
        <f>SUM(INDEX(BJ$4:BJ$183,12*($B312-$B$302)+1):INDEX(BJ$4:BJ$183,12*($B312-$B$302)+12))</f>
        <v>5067</v>
      </c>
      <c r="BK312" s="43">
        <f>SUM(INDEX(BK$4:BK$183,12*($B312-$B$302)+1):INDEX(BK$4:BK$183,12*($B312-$B$302)+12))</f>
        <v>836064218</v>
      </c>
      <c r="BL312" s="43">
        <f>SUM(INDEX(BL$4:BL$183,12*($B312-$B$302)+1):INDEX(BL$4:BL$183,12*($B312-$B$302)+12))</f>
        <v>71497648</v>
      </c>
      <c r="BM312" s="43">
        <f>SUM(INDEX(BM$4:BM$183,12*($B312-$B$302)+1):INDEX(BM$4:BM$183,12*($B312-$B$302)+12))</f>
        <v>532617342</v>
      </c>
      <c r="BN312" s="43">
        <f>SUM(INDEX(BN$4:BN$183,12*($B312-$B$302)+1):INDEX(BN$4:BN$183,12*($B312-$B$302)+12))</f>
        <v>147204754</v>
      </c>
      <c r="BO312" s="43">
        <f>SUM(INDEX(BO$4:BO$183,12*($B312-$B$302)+1):INDEX(BO$4:BO$183,12*($B312-$B$302)+12))</f>
        <v>45553636</v>
      </c>
      <c r="BP312" s="43">
        <f>SUM(INDEX(BP$4:BP$183,12*($B312-$B$302)+1):INDEX(BP$4:BP$183,12*($B312-$B$302)+12))</f>
        <v>0</v>
      </c>
      <c r="BQ312" s="43">
        <f>SUM(INDEX(BQ$4:BQ$183,12*($B312-$B$302)+1):INDEX(BQ$4:BQ$183,12*($B312-$B$302)+12))</f>
        <v>10480478</v>
      </c>
      <c r="BR312" s="43">
        <f>SUM(INDEX(BR$4:BR$183,12*($B312-$B$302)+1):INDEX(BR$4:BR$183,12*($B312-$B$302)+12))</f>
        <v>1957869764</v>
      </c>
      <c r="BS312" s="43">
        <f>SUM(INDEX(BS$4:BS$183,12*($B312-$B$302)+1):INDEX(BS$4:BS$183,12*($B312-$B$302)+12))</f>
        <v>13125780593</v>
      </c>
      <c r="BT312" s="43">
        <f>SUM(INDEX(BT$4:BT$183,12*($B312-$B$302)+1):INDEX(BT$4:BT$183,12*($B312-$B$302)+12))</f>
        <v>1986957303</v>
      </c>
      <c r="BU312" s="43">
        <f>SUM(INDEX(BU$4:BU$183,12*($B312-$B$302)+1):INDEX(BU$4:BU$183,12*($B312-$B$302)+12))</f>
        <v>62298586</v>
      </c>
      <c r="BV312" s="43">
        <f>SUM(INDEX(BV$4:BV$183,12*($B312-$B$302)+1):INDEX(BV$4:BV$183,12*($B312-$B$302)+12))</f>
        <v>14768864</v>
      </c>
      <c r="BW312" s="43">
        <f>SUM(INDEX(BW$4:BW$183,12*($B312-$B$302)+1):INDEX(BW$4:BW$183,12*($B312-$B$302)+12))</f>
        <v>5953199</v>
      </c>
      <c r="BX312" s="43">
        <f>SUM(INDEX(BX$4:BX$183,12*($B312-$B$302)+1):INDEX(BX$4:BX$183,12*($B312-$B$302)+12))</f>
        <v>1287536</v>
      </c>
      <c r="BY312" s="43">
        <f>SUM(INDEX(BY$4:BY$183,12*($B312-$B$302)+1):INDEX(BY$4:BY$183,12*($B312-$B$302)+12))</f>
        <v>1899325118</v>
      </c>
      <c r="BZ312" s="43">
        <f>SUM(INDEX(BZ$4:BZ$183,12*($B312-$B$302)+1):INDEX(BZ$4:BZ$183,12*($B312-$B$302)+12))</f>
        <v>3324000</v>
      </c>
      <c r="CA312" s="43">
        <f>SUM(INDEX(CA$4:CA$183,12*($B312-$B$302)+1):INDEX(CA$4:CA$183,12*($B312-$B$302)+12))</f>
        <v>0</v>
      </c>
      <c r="CB312" s="43">
        <f>SUM(INDEX(CB$4:CB$183,12*($B312-$B$302)+1):INDEX(CB$4:CB$183,12*($B312-$B$302)+12))</f>
        <v>0</v>
      </c>
      <c r="CC312" s="43">
        <f>SUM(INDEX(CC$4:CC$183,12*($B312-$B$302)+1):INDEX(CC$4:CC$183,12*($B312-$B$302)+12))</f>
        <v>108593839461</v>
      </c>
      <c r="CD312" s="43">
        <f>SUM(INDEX(CD$4:CD$183,12*($B312-$B$302)+1):INDEX(CD$4:CD$183,12*($B312-$B$302)+12))</f>
        <v>0</v>
      </c>
      <c r="CE312" s="43">
        <f>SUM(INDEX(CE$4:CE$183,12*($B312-$B$302)+1):INDEX(CE$4:CE$183,12*($B312-$B$302)+12))</f>
        <v>68867167856</v>
      </c>
      <c r="CF312" s="43">
        <f>SUM(INDEX(CF$4:CF$183,12*($B312-$B$302)+1):INDEX(CF$4:CF$183,12*($B312-$B$302)+12))</f>
        <v>2010113606</v>
      </c>
      <c r="CG312" s="43">
        <f>SUM(INDEX(CG$4:CG$183,12*($B312-$B$302)+1):INDEX(CG$4:CG$183,12*($B312-$B$302)+12))</f>
        <v>32436340489</v>
      </c>
      <c r="CH312" s="43">
        <f>SUM(INDEX(CH$4:CH$183,12*($B312-$B$302)+1):INDEX(CH$4:CH$183,12*($B312-$B$302)+12))</f>
        <v>2916442286</v>
      </c>
      <c r="CI312" s="43">
        <f>SUM(INDEX(CI$4:CI$183,12*($B312-$B$302)+1):INDEX(CI$4:CI$183,12*($B312-$B$302)+12))</f>
        <v>359650666</v>
      </c>
      <c r="CJ312" s="43">
        <f>SUM(INDEX(CJ$4:CJ$183,12*($B312-$B$302)+1):INDEX(CJ$4:CJ$183,12*($B312-$B$302)+12))</f>
        <v>14530368</v>
      </c>
      <c r="CK312" s="43">
        <f>SUM(INDEX(CK$4:CK$183,12*($B312-$B$302)+1):INDEX(CK$4:CK$183,12*($B312-$B$302)+12))</f>
        <v>175082146</v>
      </c>
      <c r="CL312" s="43">
        <f>SUM(INDEX(CL$4:CL$183,12*($B312-$B$302)+1):INDEX(CL$4:CL$183,12*($B312-$B$302)+12))</f>
        <v>56492486</v>
      </c>
      <c r="CM312" s="43">
        <f>SUM(INDEX(CM$4:CM$183,12*($B312-$B$302)+1):INDEX(CM$4:CM$183,12*($B312-$B$302)+12))</f>
        <v>12652188</v>
      </c>
      <c r="CN312" s="43">
        <f>SUM(INDEX(CN$4:CN$183,12*($B312-$B$302)+1):INDEX(CN$4:CN$183,12*($B312-$B$302)+12))</f>
        <v>6600091</v>
      </c>
      <c r="CO312" s="43">
        <f>SUM(INDEX(CO$4:CO$183,12*($B312-$B$302)+1):INDEX(CO$4:CO$183,12*($B312-$B$302)+12))</f>
        <v>8642482</v>
      </c>
      <c r="CP312" s="43">
        <f>SUM(INDEX(CP$4:CP$183,12*($B312-$B$302)+1):INDEX(CP$4:CP$183,12*($B312-$B$302)+12))</f>
        <v>85650905</v>
      </c>
      <c r="CQ312" s="43">
        <f>SUM(INDEX(CQ$4:CQ$183,12*($B312-$B$302)+1):INDEX(CQ$4:CQ$183,12*($B312-$B$302)+12))</f>
        <v>0</v>
      </c>
      <c r="CR312" s="43">
        <f>SUM(INDEX(CR$4:CR$183,12*($B312-$B$302)+1):INDEX(CR$4:CR$183,12*($B312-$B$302)+12))</f>
        <v>0</v>
      </c>
      <c r="CS312" s="43">
        <f>SUM(INDEX(CS$4:CS$183,12*($B312-$B$302)+1):INDEX(CS$4:CS$183,12*($B312-$B$302)+12))</f>
        <v>28303262124</v>
      </c>
      <c r="CT312" s="43">
        <f>SUM(INDEX(CT$4:CT$183,12*($B312-$B$302)+1):INDEX(CT$4:CT$183,12*($B312-$B$302)+12))</f>
        <v>11444311667</v>
      </c>
      <c r="CU312" s="43">
        <f>SUM(INDEX(CU$4:CU$183,12*($B312-$B$302)+1):INDEX(CU$4:CU$183,12*($B312-$B$302)+12))</f>
        <v>0</v>
      </c>
      <c r="CV312" s="43">
        <f>SUM(INDEX(CV$4:CV$183,12*($B312-$B$302)+1):INDEX(CV$4:CV$183,12*($B312-$B$302)+12))</f>
        <v>559311694</v>
      </c>
      <c r="CW312" s="43">
        <f>SUM(INDEX(CW$4:CW$183,12*($B312-$B$302)+1):INDEX(CW$4:CW$183,12*($B312-$B$302)+12))</f>
        <v>156462772</v>
      </c>
      <c r="CX312" s="43">
        <f>SUM(INDEX(CX$4:CX$183,12*($B312-$B$302)+1):INDEX(CX$4:CX$183,12*($B312-$B$302)+12))</f>
        <v>3160602</v>
      </c>
      <c r="CY312" s="43">
        <f>SUM(INDEX(CY$4:CY$183,12*($B312-$B$302)+1):INDEX(CY$4:CY$183,12*($B312-$B$302)+12))</f>
        <v>0</v>
      </c>
      <c r="CZ312" s="43">
        <f>SUM(INDEX(CZ$4:CZ$183,12*($B312-$B$302)+1):INDEX(CZ$4:CZ$183,12*($B312-$B$302)+12))</f>
        <v>15703067431</v>
      </c>
      <c r="DA312" s="43">
        <f>SUM(INDEX(DA$4:DA$183,12*($B312-$B$302)+1):INDEX(DA$4:DA$183,12*($B312-$B$302)+12))</f>
        <v>13882948191</v>
      </c>
      <c r="DB312" s="43">
        <f>SUM(INDEX(DB$4:DB$183,12*($B312-$B$302)+1):INDEX(DB$4:DB$183,12*($B312-$B$302)+12))</f>
        <v>1586887395</v>
      </c>
      <c r="DC312" s="43">
        <f>SUM(INDEX(DC$4:DC$183,12*($B312-$B$302)+1):INDEX(DC$4:DC$183,12*($B312-$B$302)+12))</f>
        <v>0</v>
      </c>
      <c r="DD312" s="43">
        <f>SUM(INDEX(DD$4:DD$183,12*($B312-$B$302)+1):INDEX(DD$4:DD$183,12*($B312-$B$302)+12))</f>
        <v>233231845</v>
      </c>
      <c r="DE312" s="43">
        <f>SUM(INDEX(DE$4:DE$183,12*($B312-$B$302)+1):INDEX(DE$4:DE$183,12*($B312-$B$302)+12))</f>
        <v>0</v>
      </c>
      <c r="DF312" s="43">
        <f>SUM(INDEX(DF$4:DF$183,12*($B312-$B$302)+1):INDEX(DF$4:DF$183,12*($B312-$B$302)+12))</f>
        <v>260853907</v>
      </c>
      <c r="DG312" s="43">
        <f>SUM(INDEX(DG$4:DG$183,12*($B312-$B$302)+1):INDEX(DG$4:DG$183,12*($B312-$B$302)+12))</f>
        <v>176094051</v>
      </c>
      <c r="DH312" s="43">
        <f>SUM(INDEX(DH$4:DH$183,12*($B312-$B$302)+1):INDEX(DH$4:DH$183,12*($B312-$B$302)+12))</f>
        <v>201969916</v>
      </c>
      <c r="DI312" s="43">
        <f>SUM(INDEX(DI$4:DI$183,12*($B312-$B$302)+1):INDEX(DI$4:DI$183,12*($B312-$B$302)+12))</f>
        <v>45267853</v>
      </c>
      <c r="DJ312" s="43">
        <f>SUM(INDEX(DJ$4:DJ$183,12*($B312-$B$302)+1):INDEX(DJ$4:DJ$183,12*($B312-$B$302)+12))</f>
        <v>0</v>
      </c>
      <c r="DK312" s="43">
        <f>SUM(INDEX(DK$4:DK$183,12*($B312-$B$302)+1):INDEX(DK$4:DK$183,12*($B312-$B$302)+12))</f>
        <v>45267853</v>
      </c>
      <c r="DL312" s="43">
        <f>SUM(INDEX(DL$4:DL$183,12*($B312-$B$302)+1):INDEX(DL$4:DL$183,12*($B312-$B$302)+12))</f>
        <v>0</v>
      </c>
      <c r="DM312" s="43">
        <f>SUM(INDEX(DM$4:DM$183,12*($B312-$B$302)+1):INDEX(DM$4:DM$183,12*($B312-$B$302)+12))</f>
        <v>3446387300</v>
      </c>
      <c r="DN312" s="43">
        <f>SUM(INDEX(DN$4:DN$183,12*($B312-$B$302)+1):INDEX(DN$4:DN$183,12*($B312-$B$302)+12))</f>
        <v>501663827</v>
      </c>
      <c r="DO312" s="43">
        <f>SUM(INDEX(DO$4:DO$183,12*($B312-$B$302)+1):INDEX(DO$4:DO$183,12*($B312-$B$302)+12))</f>
        <v>37430864</v>
      </c>
      <c r="DP312" s="43">
        <f>SUM(INDEX(DP$4:DP$183,12*($B312-$B$302)+1):INDEX(DP$4:DP$183,12*($B312-$B$302)+12))</f>
        <v>2132907</v>
      </c>
      <c r="DQ312" s="43">
        <f>SUM(INDEX(DQ$4:DQ$183,12*($B312-$B$302)+1):INDEX(DQ$4:DQ$183,12*($B312-$B$302)+12))</f>
        <v>35297957</v>
      </c>
      <c r="DR312" s="43">
        <f>SUM(INDEX(DR$4:DR$183,12*($B312-$B$302)+1):INDEX(DR$4:DR$183,12*($B312-$B$302)+12))</f>
        <v>2751384047</v>
      </c>
      <c r="DS312" s="43">
        <f>SUM(INDEX(DS$4:DS$183,12*($B312-$B$302)+1):INDEX(DS$4:DS$183,12*($B312-$B$302)+12))</f>
        <v>281714548</v>
      </c>
      <c r="DT312" s="43">
        <f>SUM(INDEX(DT$4:DT$183,12*($B312-$B$302)+1):INDEX(DT$4:DT$183,12*($B312-$B$302)+12))</f>
        <v>262156291</v>
      </c>
      <c r="DU312" s="43">
        <f>SUM(INDEX(DU$4:DU$183,12*($B312-$B$302)+1):INDEX(DU$4:DU$183,12*($B312-$B$302)+12))</f>
        <v>19126941</v>
      </c>
      <c r="DV312" s="43">
        <f>SUM(INDEX(DV$4:DV$183,12*($B312-$B$302)+1):INDEX(DV$4:DV$183,12*($B312-$B$302)+12))</f>
        <v>431316</v>
      </c>
      <c r="DW312" s="43">
        <f>SUM(INDEX(DW$4:DW$183,12*($B312-$B$302)+1):INDEX(DW$4:DW$183,12*($B312-$B$302)+12))</f>
        <v>141786565</v>
      </c>
      <c r="DX312" s="43">
        <f>SUM(INDEX(DX$4:DX$183,12*($B312-$B$302)+1):INDEX(DX$4:DX$183,12*($B312-$B$302)+12))</f>
        <v>67748500</v>
      </c>
      <c r="DY312" s="43">
        <f>SUM(INDEX(DY$4:DY$183,12*($B312-$B$302)+1):INDEX(DY$4:DY$183,12*($B312-$B$302)+12))</f>
        <v>0</v>
      </c>
      <c r="DZ312" s="43">
        <f>SUM(INDEX(DZ$4:DZ$183,12*($B312-$B$302)+1):INDEX(DZ$4:DZ$183,12*($B312-$B$302)+12))</f>
        <v>0</v>
      </c>
      <c r="EA312" s="43">
        <f>SUM(INDEX(EA$4:EA$183,12*($B312-$B$302)+1):INDEX(EA$4:EA$183,12*($B312-$B$302)+12))</f>
        <v>74038065</v>
      </c>
      <c r="EB312" s="43">
        <f>SUM(INDEX(EB$4:EB$183,12*($B312-$B$302)+1):INDEX(EB$4:EB$183,12*($B312-$B$302)+12))</f>
        <v>0</v>
      </c>
      <c r="EC312" s="43">
        <f>SUM(INDEX(EC$4:EC$183,12*($B312-$B$302)+1):INDEX(EC$4:EC$183,12*($B312-$B$302)+12))</f>
        <v>66879740</v>
      </c>
      <c r="ED312" s="43">
        <f>SUM(INDEX(ED$4:ED$183,12*($B312-$B$302)+1):INDEX(ED$4:ED$183,12*($B312-$B$302)+12))</f>
        <v>1342185</v>
      </c>
      <c r="EE312" s="43">
        <f>SUM(INDEX(EE$4:EE$183,12*($B312-$B$302)+1):INDEX(EE$4:EE$183,12*($B312-$B$302)+12))</f>
        <v>65378900</v>
      </c>
      <c r="EF312" s="43">
        <f>SUM(INDEX(EF$4:EF$183,12*($B312-$B$302)+1):INDEX(EF$4:EF$183,12*($B312-$B$302)+12))</f>
        <v>158655</v>
      </c>
      <c r="EG312" s="43">
        <f>SUM(INDEX(EG$4:EG$183,12*($B312-$B$302)+1):INDEX(EG$4:EG$183,12*($B312-$B$302)+12))</f>
        <v>528596602</v>
      </c>
      <c r="EH312" s="43">
        <f>SUM(INDEX(EH$4:EH$183,12*($B312-$B$302)+1):INDEX(EH$4:EH$183,12*($B312-$B$302)+12))</f>
        <v>522123795</v>
      </c>
      <c r="EI312" s="43">
        <f>SUM(INDEX(EI$4:EI$183,12*($B312-$B$302)+1):INDEX(EI$4:EI$183,12*($B312-$B$302)+12))</f>
        <v>6315667</v>
      </c>
      <c r="EJ312" s="43">
        <f>SUM(INDEX(EJ$4:EJ$183,12*($B312-$B$302)+1):INDEX(EJ$4:EJ$183,12*($B312-$B$302)+12))</f>
        <v>157140</v>
      </c>
      <c r="EK312" s="43">
        <f>SUM(INDEX(EK$4:EK$183,12*($B312-$B$302)+1):INDEX(EK$4:EK$183,12*($B312-$B$302)+12))</f>
        <v>761381218</v>
      </c>
      <c r="EL312" s="43">
        <f>SUM(INDEX(EL$4:EL$183,12*($B312-$B$302)+1):INDEX(EL$4:EL$183,12*($B312-$B$302)+12))</f>
        <v>621160</v>
      </c>
      <c r="EM312" s="43">
        <f>SUM(INDEX(EM$4:EM$183,12*($B312-$B$302)+1):INDEX(EM$4:EM$183,12*($B312-$B$302)+12))</f>
        <v>12659049</v>
      </c>
      <c r="EN312" s="43">
        <f>SUM(INDEX(EN$4:EN$183,12*($B312-$B$302)+1):INDEX(EN$4:EN$183,12*($B312-$B$302)+12))</f>
        <v>431562206</v>
      </c>
      <c r="EO312" s="43">
        <f>SUM(INDEX(EO$4:EO$183,12*($B312-$B$302)+1):INDEX(EO$4:EO$183,12*($B312-$B$302)+12))</f>
        <v>20891869</v>
      </c>
      <c r="EP312" s="43">
        <f>SUM(INDEX(EP$4:EP$183,12*($B312-$B$302)+1):INDEX(EP$4:EP$183,12*($B312-$B$302)+12))</f>
        <v>2735145</v>
      </c>
      <c r="EQ312" s="43">
        <f>SUM(INDEX(EQ$4:EQ$183,12*($B312-$B$302)+1):INDEX(EQ$4:EQ$183,12*($B312-$B$302)+12))</f>
        <v>0</v>
      </c>
      <c r="ER312" s="43">
        <f>SUM(INDEX(ER$4:ER$183,12*($B312-$B$302)+1):INDEX(ER$4:ER$183,12*($B312-$B$302)+12))</f>
        <v>854563</v>
      </c>
      <c r="ES312" s="43">
        <f>SUM(INDEX(ES$4:ES$183,12*($B312-$B$302)+1):INDEX(ES$4:ES$183,12*($B312-$B$302)+12))</f>
        <v>12825075</v>
      </c>
      <c r="ET312" s="43">
        <f>SUM(INDEX(ET$4:ET$183,12*($B312-$B$302)+1):INDEX(ET$4:ET$183,12*($B312-$B$302)+12))</f>
        <v>4477086</v>
      </c>
      <c r="EU312" s="43">
        <f>SUM(INDEX(EU$4:EU$183,12*($B312-$B$302)+1):INDEX(EU$4:EU$183,12*($B312-$B$302)+12))</f>
        <v>35738858</v>
      </c>
      <c r="EV312" s="43">
        <f>SUM(INDEX(EV$4:EV$183,12*($B312-$B$302)+1):INDEX(EV$4:EV$183,12*($B312-$B$302)+12))</f>
        <v>14552350</v>
      </c>
      <c r="EW312" s="43">
        <f>SUM(INDEX(EW$4:EW$183,12*($B312-$B$302)+1):INDEX(EW$4:EW$183,12*($B312-$B$302)+12))</f>
        <v>451041523</v>
      </c>
      <c r="EX312" s="43">
        <f>SUM(INDEX(EX$4:EX$183,12*($B312-$B$302)+1):INDEX(EX$4:EX$183,12*($B312-$B$302)+12))</f>
        <v>0</v>
      </c>
      <c r="EY312" s="43">
        <f>SUM(INDEX(EY$4:EY$183,12*($B312-$B$302)+1):INDEX(EY$4:EY$183,12*($B312-$B$302)+12))</f>
        <v>3061558</v>
      </c>
      <c r="EZ312" s="43">
        <f>SUM(INDEX(EZ$4:EZ$183,12*($B312-$B$302)+1):INDEX(EZ$4:EZ$183,12*($B312-$B$302)+12))</f>
        <v>396908006</v>
      </c>
      <c r="FA312" s="43">
        <f>SUM(INDEX(FA$4:FA$183,12*($B312-$B$302)+1):INDEX(FA$4:FA$183,12*($B312-$B$302)+12))</f>
        <v>51071959</v>
      </c>
      <c r="FB312" s="43">
        <f>SUM(INDEX(FB$4:FB$183,12*($B312-$B$302)+1):INDEX(FB$4:FB$183,12*($B312-$B$302)+12))</f>
        <v>3119231</v>
      </c>
      <c r="FC312" s="43">
        <f>SUM(INDEX(FC$4:FC$183,12*($B312-$B$302)+1):INDEX(FC$4:FC$183,12*($B312-$B$302)+12))</f>
        <v>839128</v>
      </c>
      <c r="FD312" s="43">
        <f>SUM(INDEX(FD$4:FD$183,12*($B312-$B$302)+1):INDEX(FD$4:FD$183,12*($B312-$B$302)+12))</f>
        <v>0</v>
      </c>
      <c r="FE312" s="43">
        <f>SUM(INDEX(FE$4:FE$183,12*($B312-$B$302)+1):INDEX(FE$4:FE$183,12*($B312-$B$302)+12))</f>
        <v>0</v>
      </c>
      <c r="FF312" s="43">
        <f>SUM(INDEX(FF$4:FF$183,12*($B312-$B$302)+1):INDEX(FF$4:FF$183,12*($B312-$B$302)+12))</f>
        <v>0</v>
      </c>
      <c r="FG312" s="43">
        <f>SUM(INDEX(FG$4:FG$183,12*($B312-$B$302)+1):INDEX(FG$4:FG$183,12*($B312-$B$302)+12))</f>
        <v>155908562</v>
      </c>
      <c r="FH312" s="43">
        <f>SUM(INDEX(FH$4:FH$183,12*($B312-$B$302)+1):INDEX(FH$4:FH$183,12*($B312-$B$302)+12))</f>
        <v>9805438</v>
      </c>
      <c r="FI312" s="43">
        <f>SUM(INDEX(FI$4:FI$183,12*($B312-$B$302)+1):INDEX(FI$4:FI$183,12*($B312-$B$302)+12))</f>
        <v>0</v>
      </c>
      <c r="FJ312" s="43">
        <f>SUM(INDEX(FJ$4:FJ$183,12*($B312-$B$302)+1):INDEX(FJ$4:FJ$183,12*($B312-$B$302)+12))</f>
        <v>119920672</v>
      </c>
      <c r="FK312" s="43">
        <f>SUM(INDEX(FK$4:FK$183,12*($B312-$B$302)+1):INDEX(FK$4:FK$183,12*($B312-$B$302)+12))</f>
        <v>28451166</v>
      </c>
      <c r="FL312" s="43">
        <f>SUM(INDEX(FL$4:FL$183,12*($B312-$B$302)+1):INDEX(FL$4:FL$183,12*($B312-$B$302)+12))</f>
        <v>0</v>
      </c>
      <c r="FM312" s="43">
        <f>SUM(INDEX(FM$4:FM$183,12*($B312-$B$302)+1):INDEX(FM$4:FM$183,12*($B312-$B$302)+12))</f>
        <v>0</v>
      </c>
      <c r="FN312" s="43">
        <f>SUM(INDEX(FN$4:FN$183,12*($B312-$B$302)+1):INDEX(FN$4:FN$183,12*($B312-$B$302)+12))</f>
        <v>0</v>
      </c>
      <c r="FO312" s="43">
        <f>SUM(INDEX(FO$4:FO$183,12*($B312-$B$302)+1):INDEX(FO$4:FO$183,12*($B312-$B$302)+12))</f>
        <v>91469506</v>
      </c>
      <c r="FP312" s="43">
        <f>SUM(INDEX(FP$4:FP$183,12*($B312-$B$302)+1):INDEX(FP$4:FP$183,12*($B312-$B$302)+12))</f>
        <v>26182452</v>
      </c>
      <c r="FQ312" s="43">
        <f>SUM(INDEX(FQ$4:FQ$183,12*($B312-$B$302)+1):INDEX(FQ$4:FQ$183,12*($B312-$B$302)+12))</f>
        <v>0</v>
      </c>
      <c r="FR312" s="43">
        <f>SUM(INDEX(FR$4:FR$183,12*($B312-$B$302)+1):INDEX(FR$4:FR$183,12*($B312-$B$302)+12))</f>
        <v>6380323425</v>
      </c>
      <c r="FS312" s="43">
        <f>SUM(INDEX(FS$4:FS$183,12*($B312-$B$302)+1):INDEX(FS$4:FS$183,12*($B312-$B$302)+12))</f>
        <v>4704767675</v>
      </c>
      <c r="FT312" s="43">
        <f>SUM(INDEX(FT$4:FT$183,12*($B312-$B$302)+1):INDEX(FT$4:FT$183,12*($B312-$B$302)+12))</f>
        <v>1102659</v>
      </c>
      <c r="FU312" s="43">
        <f>SUM(INDEX(FU$4:FU$183,12*($B312-$B$302)+1):INDEX(FU$4:FU$183,12*($B312-$B$302)+12))</f>
        <v>1824367564</v>
      </c>
      <c r="FV312" s="43">
        <f>SUM(INDEX(FV$4:FV$183,12*($B312-$B$302)+1):INDEX(FV$4:FV$183,12*($B312-$B$302)+12))</f>
        <v>439990333</v>
      </c>
      <c r="FW312" s="43">
        <f>SUM(INDEX(FW$4:FW$183,12*($B312-$B$302)+1):INDEX(FW$4:FW$183,12*($B312-$B$302)+12))</f>
        <v>358445507</v>
      </c>
      <c r="FX312" s="43">
        <f>SUM(INDEX(FX$4:FX$183,12*($B312-$B$302)+1):INDEX(FX$4:FX$183,12*($B312-$B$302)+12))</f>
        <v>81544826</v>
      </c>
      <c r="FY312" s="43">
        <f>SUM(INDEX(FY$4:FY$183,12*($B312-$B$302)+1):INDEX(FY$4:FY$183,12*($B312-$B$302)+12))</f>
        <v>23600</v>
      </c>
      <c r="FZ312" s="43">
        <f>SUM(INDEX(FZ$4:FZ$183,12*($B312-$B$302)+1):INDEX(FZ$4:FZ$183,12*($B312-$B$302)+12))</f>
        <v>6724723</v>
      </c>
      <c r="GA312" s="43">
        <f>SUM(INDEX(GA$4:GA$183,12*($B312-$B$302)+1):INDEX(GA$4:GA$183,12*($B312-$B$302)+12))</f>
        <v>2343055932</v>
      </c>
      <c r="GB312" s="43">
        <f>SUM(INDEX(GB$4:GB$183,12*($B312-$B$302)+1):INDEX(GB$4:GB$183,12*($B312-$B$302)+12))</f>
        <v>89502864</v>
      </c>
      <c r="GC312" s="43">
        <f>SUM(INDEX(GC$4:GC$183,12*($B312-$B$302)+1):INDEX(GC$4:GC$183,12*($B312-$B$302)+12))</f>
        <v>78051843</v>
      </c>
      <c r="GD312" s="43">
        <f>SUM(INDEX(GD$4:GD$183,12*($B312-$B$302)+1):INDEX(GD$4:GD$183,12*($B312-$B$302)+12))</f>
        <v>0</v>
      </c>
      <c r="GE312" s="43">
        <f>SUM(INDEX(GE$4:GE$183,12*($B312-$B$302)+1):INDEX(GE$4:GE$183,12*($B312-$B$302)+12))</f>
        <v>78051843</v>
      </c>
      <c r="GF312" s="43">
        <f>SUM(INDEX(GF$4:GF$183,12*($B312-$B$302)+1):INDEX(GF$4:GF$183,12*($B312-$B$302)+12))</f>
        <v>0</v>
      </c>
      <c r="GG312" s="43">
        <f>SUM(INDEX(GG$4:GG$183,12*($B312-$B$302)+1):INDEX(GG$4:GG$183,12*($B312-$B$302)+12))</f>
        <v>2340292</v>
      </c>
      <c r="GH312" s="43">
        <f>SUM(INDEX(GH$4:GH$183,12*($B312-$B$302)+1):INDEX(GH$4:GH$183,12*($B312-$B$302)+12))</f>
        <v>9638023</v>
      </c>
      <c r="GI312" s="43">
        <f>SUM(INDEX(GI$4:GI$183,12*($B312-$B$302)+1):INDEX(GI$4:GI$183,12*($B312-$B$302)+12))</f>
        <v>552108884</v>
      </c>
      <c r="GJ312" s="43">
        <f>SUM(INDEX(GJ$4:GJ$183,12*($B312-$B$302)+1):INDEX(GJ$4:GJ$183,12*($B312-$B$302)+12))</f>
        <v>552108884</v>
      </c>
      <c r="GK312" s="43">
        <f>SUM(INDEX(GK$4:GK$183,12*($B312-$B$302)+1):INDEX(GK$4:GK$183,12*($B312-$B$302)+12))</f>
        <v>0</v>
      </c>
      <c r="GL312" s="43">
        <f>SUM(INDEX(GL$4:GL$183,12*($B312-$B$302)+1):INDEX(GL$4:GL$183,12*($B312-$B$302)+12))</f>
        <v>1033416708</v>
      </c>
      <c r="GM312" s="43">
        <f>SUM(INDEX(GM$4:GM$183,12*($B312-$B$302)+1):INDEX(GM$4:GM$183,12*($B312-$B$302)+12))</f>
        <v>102775964</v>
      </c>
      <c r="GN312" s="43">
        <f>SUM(INDEX(GN$4:GN$183,12*($B312-$B$302)+1):INDEX(GN$4:GN$183,12*($B312-$B$302)+12))</f>
        <v>11188001</v>
      </c>
      <c r="GO312" s="43">
        <f>SUM(INDEX(GO$4:GO$183,12*($B312-$B$302)+1):INDEX(GO$4:GO$183,12*($B312-$B$302)+12))</f>
        <v>909000</v>
      </c>
      <c r="GP312" s="43">
        <f>SUM(INDEX(GP$4:GP$183,12*($B312-$B$302)+1):INDEX(GP$4:GP$183,12*($B312-$B$302)+12))</f>
        <v>2140129</v>
      </c>
      <c r="GQ312" s="43">
        <f>SUM(INDEX(GQ$4:GQ$183,12*($B312-$B$302)+1):INDEX(GQ$4:GQ$183,12*($B312-$B$302)+12))</f>
        <v>759142869</v>
      </c>
      <c r="GR312" s="43">
        <f>SUM(INDEX(GR$4:GR$183,12*($B312-$B$302)+1):INDEX(GR$4:GR$183,12*($B312-$B$302)+12))</f>
        <v>3922379</v>
      </c>
      <c r="GS312" s="43">
        <f>SUM(INDEX(GS$4:GS$183,12*($B312-$B$302)+1):INDEX(GS$4:GS$183,12*($B312-$B$302)+12))</f>
        <v>0</v>
      </c>
      <c r="GT312" s="43">
        <f>SUM(INDEX(GT$4:GT$183,12*($B312-$B$302)+1):INDEX(GT$4:GT$183,12*($B312-$B$302)+12))</f>
        <v>153338366</v>
      </c>
      <c r="GU312" s="43">
        <f>SUM(INDEX(GU$4:GU$183,12*($B312-$B$302)+1):INDEX(GU$4:GU$183,12*($B312-$B$302)+12))</f>
        <v>104208845287</v>
      </c>
      <c r="GV312" s="43">
        <f>SUM(INDEX(GV$4:GV$183,12*($B312-$B$302)+1):INDEX(GV$4:GV$183,12*($B312-$B$302)+12))</f>
        <v>0</v>
      </c>
      <c r="GW312" s="43">
        <f>SUM(INDEX(GW$4:GW$183,12*($B312-$B$302)+1):INDEX(GW$4:GW$183,12*($B312-$B$302)+12))</f>
        <v>0</v>
      </c>
      <c r="GX312" s="43">
        <f>SUM(INDEX(GX$4:GX$183,12*($B312-$B$302)+1):INDEX(GX$4:GX$183,12*($B312-$B$302)+12))</f>
        <v>0</v>
      </c>
      <c r="GY312" s="43">
        <f>SUM(INDEX(GY$4:GY$183,12*($B312-$B$302)+1):INDEX(GY$4:GY$183,12*($B312-$B$302)+12))</f>
        <v>0</v>
      </c>
      <c r="GZ312" s="43">
        <f>SUM(INDEX(GZ$4:GZ$183,12*($B312-$B$302)+1):INDEX(GZ$4:GZ$183,12*($B312-$B$302)+12))</f>
        <v>20332216056</v>
      </c>
      <c r="HA312" s="43">
        <f>SUM(INDEX(HA$4:HA$183,12*($B312-$B$302)+1):INDEX(HA$4:HA$183,12*($B312-$B$302)+12))</f>
        <v>43795943</v>
      </c>
      <c r="HB312" s="43">
        <f>SUM(INDEX(HB$4:HB$183,12*($B312-$B$302)+1):INDEX(HB$4:HB$183,12*($B312-$B$302)+12))</f>
        <v>0</v>
      </c>
      <c r="HC312" s="43">
        <f>SUM(INDEX(HC$4:HC$183,12*($B312-$B$302)+1):INDEX(HC$4:HC$183,12*($B312-$B$302)+12))</f>
        <v>0</v>
      </c>
      <c r="HD312" s="43">
        <f>SUM(INDEX(HD$4:HD$183,12*($B312-$B$302)+1):INDEX(HD$4:HD$183,12*($B312-$B$302)+12))</f>
        <v>20686034438</v>
      </c>
      <c r="HE312" s="43">
        <f>SUM(INDEX(HE$4:HE$183,12*($B312-$B$302)+1):INDEX(HE$4:HE$183,12*($B312-$B$302)+12))</f>
        <v>0</v>
      </c>
      <c r="HF312" s="43">
        <f>SUM(INDEX(HF$4:HF$183,12*($B312-$B$302)+1):INDEX(HF$4:HF$183,12*($B312-$B$302)+12))</f>
        <v>24648727265</v>
      </c>
      <c r="HG312" s="43">
        <f>SUM(INDEX(HG$4:HG$183,12*($B312-$B$302)+1):INDEX(HG$4:HG$183,12*($B312-$B$302)+12))</f>
        <v>31133346886</v>
      </c>
      <c r="HH312" s="43">
        <f>SUM(INDEX(HH$4:HH$183,12*($B312-$B$302)+1):INDEX(HH$4:HH$183,12*($B312-$B$302)+12))</f>
        <v>6831599612</v>
      </c>
      <c r="HI312" s="43">
        <f>SUM(INDEX(HI$4:HI$183,12*($B312-$B$302)+1):INDEX(HI$4:HI$183,12*($B312-$B$302)+12))</f>
        <v>598370476</v>
      </c>
      <c r="HJ312" s="43">
        <f>SUM(INDEX(HJ$4:HJ$183,12*($B312-$B$302)+1):INDEX(HJ$4:HJ$183,12*($B312-$B$302)+12))</f>
        <v>6831599612</v>
      </c>
      <c r="HK312" s="43">
        <f>SUM(INDEX(HK$4:HK$183,12*($B312-$B$302)+1):INDEX(HK$4:HK$183,12*($B312-$B$302)+12))</f>
        <v>598370476</v>
      </c>
      <c r="HL312" s="43">
        <f>SUM(INDEX(HL$4:HL$183,12*($B312-$B$302)+1):INDEX(HL$4:HL$183,12*($B312-$B$302)+12))</f>
        <v>0</v>
      </c>
      <c r="HM312" s="43">
        <f>SUM(INDEX(HM$4:HM$183,12*($B312-$B$302)+1):INDEX(HM$4:HM$183,12*($B312-$B$302)+12))</f>
        <v>0</v>
      </c>
      <c r="HN312" s="43">
        <f>SUM(INDEX(HN$4:HN$183,12*($B312-$B$302)+1):INDEX(HN$4:HN$183,12*($B312-$B$302)+12))</f>
        <v>0</v>
      </c>
      <c r="HO312" s="43">
        <f>SUM(INDEX(HO$4:HO$183,12*($B312-$B$302)+1):INDEX(HO$4:HO$183,12*($B312-$B$302)+12))</f>
        <v>0</v>
      </c>
      <c r="HP312" s="43">
        <f>SUM(INDEX(HP$4:HP$183,12*($B312-$B$302)+1):INDEX(HP$4:HP$183,12*($B312-$B$302)+12))</f>
        <v>2639388769</v>
      </c>
      <c r="HQ312" s="43">
        <f>SUM(INDEX(HQ$4:HQ$183,12*($B312-$B$302)+1):INDEX(HQ$4:HQ$183,12*($B312-$B$302)+12))</f>
        <v>48220322</v>
      </c>
      <c r="HR312" s="43">
        <f>SUM(INDEX(HR$4:HR$183,12*($B312-$B$302)+1):INDEX(HR$4:HR$183,12*($B312-$B$302)+12))</f>
        <v>62145735</v>
      </c>
      <c r="HS312" s="43">
        <f>SUM(INDEX(HS$4:HS$183,12*($B312-$B$302)+1):INDEX(HS$4:HS$183,12*($B312-$B$302)+12))</f>
        <v>237222203</v>
      </c>
      <c r="HT312" s="43">
        <f>SUM(INDEX(HT$4:HT$183,12*($B312-$B$302)+1):INDEX(HT$4:HT$183,12*($B312-$B$302)+12))</f>
        <v>2291800509</v>
      </c>
      <c r="HU312" s="43">
        <f>SUM(INDEX(HU$4:HU$183,12*($B312-$B$302)+1):INDEX(HU$4:HU$183,12*($B312-$B$302)+12))</f>
        <v>0</v>
      </c>
      <c r="HV312" s="43">
        <f>SUM(INDEX(HV$4:HV$183,12*($B312-$B$302)+1):INDEX(HV$4:HV$183,12*($B312-$B$302)+12))</f>
        <v>0</v>
      </c>
      <c r="HW312" s="43">
        <f>SUM(INDEX(HW$4:HW$183,12*($B312-$B$302)+1):INDEX(HW$4:HW$183,12*($B312-$B$302)+12))</f>
        <v>0</v>
      </c>
      <c r="HX312" s="43">
        <f>SUM(INDEX(HX$4:HX$183,12*($B312-$B$302)+1):INDEX(HX$4:HX$183,12*($B312-$B$302)+12))</f>
        <v>6831599612</v>
      </c>
      <c r="HY312" s="43">
        <f>SUM(INDEX(HY$4:HY$183,12*($B312-$B$302)+1):INDEX(HY$4:HY$183,12*($B312-$B$302)+12))</f>
        <v>598370476</v>
      </c>
      <c r="HZ312" s="43">
        <f>SUM(INDEX(HZ$4:HZ$183,12*($B312-$B$302)+1):INDEX(HZ$4:HZ$183,12*($B312-$B$302)+12))</f>
        <v>827445085524</v>
      </c>
      <c r="IA312" s="43">
        <f>SUM(INDEX(IA$4:IA$183,12*($B312-$B$302)+1):INDEX(IA$4:IA$183,12*($B312-$B$302)+12))</f>
        <v>761418164953</v>
      </c>
      <c r="IB312" s="43">
        <f>SUM(INDEX(IB$4:IB$183,12*($B312-$B$302)+1):INDEX(IB$4:IB$183,12*($B312-$B$302)+12))</f>
        <v>736303816924</v>
      </c>
      <c r="IC312" s="43">
        <f>SUM(INDEX(IC$4:IC$183,12*($B312-$B$302)+1):INDEX(IC$4:IC$183,12*($B312-$B$302)+12))</f>
        <v>0</v>
      </c>
      <c r="ID312" s="43">
        <f>SUM(INDEX(ID$4:ID$183,12*($B312-$B$302)+1):INDEX(ID$4:ID$183,12*($B312-$B$302)+12))</f>
        <v>0</v>
      </c>
      <c r="IE312" s="43">
        <f>SUM(INDEX(IE$4:IE$183,12*($B312-$B$302)+1):INDEX(IE$4:IE$183,12*($B312-$B$302)+12))</f>
        <v>23974131068</v>
      </c>
      <c r="IF312" s="43">
        <f>SUM(INDEX(IF$4:IF$183,12*($B312-$B$302)+1):INDEX(IF$4:IF$183,12*($B312-$B$302)+12))</f>
        <v>0</v>
      </c>
      <c r="IG312" s="43">
        <f>SUM(INDEX(IG$4:IG$183,12*($B312-$B$302)+1):INDEX(IG$4:IG$183,12*($B312-$B$302)+12))</f>
        <v>596642587628</v>
      </c>
      <c r="IH312" s="43">
        <f>SUM(INDEX(IH$4:IH$183,12*($B312-$B$302)+1):INDEX(IH$4:IH$183,12*($B312-$B$302)+12))</f>
        <v>556388134131</v>
      </c>
      <c r="II312" s="43">
        <f>SUM(INDEX(II$4:II$183,12*($B312-$B$302)+1):INDEX(II$4:II$183,12*($B312-$B$302)+12))</f>
        <v>0</v>
      </c>
      <c r="IJ312" s="43">
        <f>SUM(INDEX(IJ$4:IJ$183,12*($B312-$B$302)+1):INDEX(IJ$4:IJ$183,12*($B312-$B$302)+12))</f>
        <v>16280322429</v>
      </c>
      <c r="IK312" s="43">
        <f>SUM(INDEX(IK$4:IK$183,12*($B312-$B$302)+1):INDEX(IK$4:IK$183,12*($B312-$B$302)+12))</f>
        <v>0</v>
      </c>
      <c r="IL312" s="43">
        <f>SUM(INDEX(IL$4:IL$183,12*($B312-$B$302)+1):INDEX(IL$4:IL$183,12*($B312-$B$302)+12))</f>
        <v>47349798985</v>
      </c>
      <c r="IM312" s="43">
        <f>SUM(INDEX(IM$4:IM$183,12*($B312-$B$302)+1):INDEX(IM$4:IM$183,12*($B312-$B$302)+12))</f>
        <v>20951937157</v>
      </c>
      <c r="IN312" s="43">
        <f>SUM(INDEX(IN$4:IN$183,12*($B312-$B$302)+1):INDEX(IN$4:IN$183,12*($B312-$B$302)+12))</f>
        <v>4208871021</v>
      </c>
      <c r="IO312" s="43">
        <f>SUM(INDEX(IO$4:IO$183,12*($B312-$B$302)+1):INDEX(IO$4:IO$183,12*($B312-$B$302)+12))</f>
        <v>3156653266</v>
      </c>
      <c r="IP312" s="43">
        <f>SUM(INDEX(IP$4:IP$183,12*($B312-$B$302)+1):INDEX(IP$4:IP$183,12*($B312-$B$302)+12))</f>
        <v>39984274698</v>
      </c>
      <c r="IQ312" s="43">
        <f>SUM(INDEX(IQ$4:IQ$183,12*($B312-$B$302)+1):INDEX(IQ$4:IQ$183,12*($B312-$B$302)+12))</f>
        <v>3814285884</v>
      </c>
      <c r="IR312" s="43">
        <f>SUM(INDEX(IR$4:IR$183,12*($B312-$B$302)+1):INDEX(IR$4:IR$183,12*($B312-$B$302)+12))</f>
        <v>1779202202</v>
      </c>
      <c r="IS312" s="43">
        <f>SUM(INDEX(IS$4:IS$183,12*($B312-$B$302)+1):INDEX(IS$4:IS$183,12*($B312-$B$302)+12))</f>
        <v>339047634</v>
      </c>
      <c r="IT312" s="43">
        <f>SUM(INDEX(IT$4:IT$183,12*($B312-$B$302)+1):INDEX(IT$4:IT$183,12*($B312-$B$302)+12))</f>
        <v>254285726</v>
      </c>
      <c r="IU312" s="43">
        <f>SUM(INDEX(IU$4:IU$183,12*($B312-$B$302)+1):INDEX(IU$4:IU$183,12*($B312-$B$302)+12))</f>
        <v>3220952524</v>
      </c>
      <c r="IV312" s="43">
        <f>SUM(INDEX(IV$4:IV$183,12*($B312-$B$302)+1):INDEX(IV$4:IV$183,12*($B312-$B$302)+12))</f>
        <v>2807862534</v>
      </c>
      <c r="IW312" s="43">
        <f>SUM(INDEX(IW$4:IW$183,12*($B312-$B$302)+1):INDEX(IW$4:IW$183,12*($B312-$B$302)+12))</f>
        <v>220862345</v>
      </c>
      <c r="IX312" s="43">
        <f>SUM(INDEX(IX$4:IX$183,12*($B312-$B$302)+1):INDEX(IX$4:IX$183,12*($B312-$B$302)+12))</f>
        <v>41855572011</v>
      </c>
      <c r="IY312" s="43">
        <f>SUM(INDEX(IY$4:IY$183,12*($B312-$B$302)+1):INDEX(IY$4:IY$183,12*($B312-$B$302)+12))</f>
        <v>0</v>
      </c>
      <c r="IZ312" s="43">
        <f>SUM(INDEX(IZ$4:IZ$183,12*($B312-$B$302)+1):INDEX(IZ$4:IZ$183,12*($B312-$B$302)+12))</f>
        <v>0</v>
      </c>
      <c r="JA312" s="43">
        <f>SUM(INDEX(JA$4:JA$183,12*($B312-$B$302)+1):INDEX(JA$4:JA$183,12*($B312-$B$302)+12))</f>
        <v>0</v>
      </c>
      <c r="JB312" s="43">
        <f>SUM(INDEX(JB$4:JB$183,12*($B312-$B$302)+1):INDEX(JB$4:JB$183,12*($B312-$B$302)+12))</f>
        <v>18554145888</v>
      </c>
      <c r="JC312" s="43">
        <f>SUM(INDEX(JC$4:JC$183,12*($B312-$B$302)+1):INDEX(JC$4:JC$183,12*($B312-$B$302)+12))</f>
        <v>44000000</v>
      </c>
      <c r="JD312" s="43">
        <f>SUM(INDEX(JD$4:JD$183,12*($B312-$B$302)+1):INDEX(JD$4:JD$183,12*($B312-$B$302)+12))</f>
        <v>0</v>
      </c>
      <c r="JE312" s="43">
        <f>SUM(INDEX(JE$4:JE$183,12*($B312-$B$302)+1):INDEX(JE$4:JE$183,12*($B312-$B$302)+12))</f>
        <v>0</v>
      </c>
      <c r="JF312" s="43">
        <f>SUM(INDEX(JF$4:JF$183,12*($B312-$B$302)+1):INDEX(JF$4:JF$183,12*($B312-$B$302)+12))</f>
        <v>0</v>
      </c>
      <c r="JG312" s="43">
        <f>SUM(INDEX(JG$4:JG$183,12*($B312-$B$302)+1):INDEX(JG$4:JG$183,12*($B312-$B$302)+12))</f>
        <v>1088180949</v>
      </c>
      <c r="JH312" s="43">
        <f>SUM(INDEX(JH$4:JH$183,12*($B312-$B$302)+1):INDEX(JH$4:JH$183,12*($B312-$B$302)+12))</f>
        <v>0</v>
      </c>
      <c r="JI312" s="43">
        <f>SUM(INDEX(JI$4:JI$183,12*($B312-$B$302)+1):INDEX(JI$4:JI$183,12*($B312-$B$302)+12))</f>
        <v>0</v>
      </c>
      <c r="JJ312" s="43">
        <f>SUM(INDEX(JJ$4:JJ$183,12*($B312-$B$302)+1):INDEX(JJ$4:JJ$183,12*($B312-$B$302)+12))</f>
        <v>1195381341</v>
      </c>
      <c r="JK312" s="43">
        <f>SUM(INDEX(JK$4:JK$183,12*($B312-$B$302)+1):INDEX(JK$4:JK$183,12*($B312-$B$302)+12))</f>
        <v>391651243</v>
      </c>
      <c r="JL312" s="43">
        <f>SUM(INDEX(JL$4:JL$183,12*($B312-$B$302)+1):INDEX(JL$4:JL$183,12*($B312-$B$302)+12))</f>
        <v>0</v>
      </c>
      <c r="JM312" s="43">
        <f>SUM(INDEX(JM$4:JM$183,12*($B312-$B$302)+1):INDEX(JM$4:JM$183,12*($B312-$B$302)+12))</f>
        <v>25114348029</v>
      </c>
      <c r="JN312" s="43">
        <f>SUM(INDEX(JN$4:JN$183,12*($B312-$B$302)+1):INDEX(JN$4:JN$183,12*($B312-$B$302)+12))</f>
        <v>10897857</v>
      </c>
      <c r="JO312" s="43">
        <f>SUM(INDEX(JO$4:JO$183,12*($B312-$B$302)+1):INDEX(JO$4:JO$183,12*($B312-$B$302)+12))</f>
        <v>25071747936</v>
      </c>
      <c r="JP312" s="43">
        <f>SUM(INDEX(JP$4:JP$183,12*($B312-$B$302)+1):INDEX(JP$4:JP$183,12*($B312-$B$302)+12))</f>
        <v>35164947828</v>
      </c>
      <c r="JQ312" s="43">
        <f>SUM(INDEX(JQ$4:JQ$183,12*($B312-$B$302)+1):INDEX(JQ$4:JQ$183,12*($B312-$B$302)+12))</f>
        <v>268532369</v>
      </c>
      <c r="JR312" s="43">
        <f>SUM(INDEX(JR$4:JR$183,12*($B312-$B$302)+1):INDEX(JR$4:JR$183,12*($B312-$B$302)+12))</f>
        <v>27765729232</v>
      </c>
      <c r="JS312" s="43">
        <f>SUM(INDEX(JS$4:JS$183,12*($B312-$B$302)+1):INDEX(JS$4:JS$183,12*($B312-$B$302)+12))</f>
        <v>0</v>
      </c>
      <c r="JT312" s="43">
        <f>SUM(INDEX(JT$4:JT$183,12*($B312-$B$302)+1):INDEX(JT$4:JT$183,12*($B312-$B$302)+12))</f>
        <v>0</v>
      </c>
      <c r="JU312" s="43">
        <f>SUM(INDEX(JU$4:JU$183,12*($B312-$B$302)+1):INDEX(JU$4:JU$183,12*($B312-$B$302)+12))</f>
        <v>0</v>
      </c>
      <c r="JV312" s="43">
        <f>SUM(INDEX(JV$4:JV$183,12*($B312-$B$302)+1):INDEX(JV$4:JV$183,12*($B312-$B$302)+12))</f>
        <v>206001180</v>
      </c>
      <c r="JW312" s="43">
        <f>SUM(INDEX(JW$4:JW$183,12*($B312-$B$302)+1):INDEX(JW$4:JW$183,12*($B312-$B$302)+12))</f>
        <v>0</v>
      </c>
      <c r="JX312" s="43">
        <f>SUM(INDEX(JX$4:JX$183,12*($B312-$B$302)+1):INDEX(JX$4:JX$183,12*($B312-$B$302)+12))</f>
        <v>0</v>
      </c>
      <c r="JY312" s="43">
        <f>SUM(INDEX(JY$4:JY$183,12*($B312-$B$302)+1):INDEX(JY$4:JY$183,12*($B312-$B$302)+12))</f>
        <v>0</v>
      </c>
      <c r="JZ312" s="43">
        <f>SUM(INDEX(JZ$4:JZ$183,12*($B312-$B$302)+1):INDEX(JZ$4:JZ$183,12*($B312-$B$302)+12))</f>
        <v>0</v>
      </c>
      <c r="KA312" s="43">
        <f>SUM(INDEX(KA$4:KA$183,12*($B312-$B$302)+1):INDEX(KA$4:KA$183,12*($B312-$B$302)+12))</f>
        <v>0</v>
      </c>
      <c r="KB312" s="43">
        <f>SUM(INDEX(KB$4:KB$183,12*($B312-$B$302)+1):INDEX(KB$4:KB$183,12*($B312-$B$302)+12))</f>
        <v>1678136580</v>
      </c>
      <c r="KC312" s="43">
        <f>SUM(INDEX(KC$4:KC$183,12*($B312-$B$302)+1):INDEX(KC$4:KC$183,12*($B312-$B$302)+12))</f>
        <v>0</v>
      </c>
      <c r="KD312" s="43">
        <f>SUM(INDEX(KD$4:KD$183,12*($B312-$B$302)+1):INDEX(KD$4:KD$183,12*($B312-$B$302)+12))</f>
        <v>0</v>
      </c>
      <c r="KE312" s="43">
        <f>SUM(INDEX(KE$4:KE$183,12*($B312-$B$302)+1):INDEX(KE$4:KE$183,12*($B312-$B$302)+12))</f>
        <v>0</v>
      </c>
      <c r="KF312" s="43">
        <f>SUM(INDEX(KF$4:KF$183,12*($B312-$B$302)+1):INDEX(KF$4:KF$183,12*($B312-$B$302)+12))</f>
        <v>0</v>
      </c>
      <c r="KG312" s="43">
        <f>SUM(INDEX(KG$4:KG$183,12*($B312-$B$302)+1):INDEX(KG$4:KG$183,12*($B312-$B$302)+12))</f>
        <v>0</v>
      </c>
      <c r="KH312" s="43">
        <f>SUM(INDEX(KH$4:KH$183,12*($B312-$B$302)+1):INDEX(KH$4:KH$183,12*($B312-$B$302)+12))</f>
        <v>0</v>
      </c>
      <c r="KI312" s="43">
        <f>SUM(INDEX(KI$4:KI$183,12*($B312-$B$302)+1):INDEX(KI$4:KI$183,12*($B312-$B$302)+12))</f>
        <v>5221242857</v>
      </c>
      <c r="KJ312" s="43">
        <f>SUM(INDEX(KJ$4:KJ$183,12*($B312-$B$302)+1):INDEX(KJ$4:KJ$183,12*($B312-$B$302)+12))</f>
        <v>0</v>
      </c>
      <c r="KK312" s="43">
        <f>SUM(INDEX(KK$4:KK$183,12*($B312-$B$302)+1):INDEX(KK$4:KK$183,12*($B312-$B$302)+12))</f>
        <v>0</v>
      </c>
      <c r="KL312" s="43">
        <f>SUM(INDEX(KL$4:KL$183,12*($B312-$B$302)+1):INDEX(KL$4:KL$183,12*($B312-$B$302)+12))</f>
        <v>0</v>
      </c>
      <c r="KM312" s="43">
        <f>SUM(INDEX(KM$4:KM$183,12*($B312-$B$302)+1):INDEX(KM$4:KM$183,12*($B312-$B$302)+12))</f>
        <v>30861972743</v>
      </c>
      <c r="KN312" s="43">
        <f>SUM(INDEX(KN$4:KN$183,12*($B312-$B$302)+1):INDEX(KN$4:KN$183,12*($B312-$B$302)+12))</f>
        <v>16654961618</v>
      </c>
      <c r="KO312" s="43">
        <f>SUM(INDEX(KO$4:KO$183,12*($B312-$B$302)+1):INDEX(KO$4:KO$183,12*($B312-$B$302)+12))</f>
        <v>411193366</v>
      </c>
      <c r="KP312" s="43">
        <f>SUM(INDEX(KP$4:KP$183,12*($B312-$B$302)+1):INDEX(KP$4:KP$183,12*($B312-$B$302)+12))</f>
        <v>26538312</v>
      </c>
      <c r="KQ312" s="43">
        <f>SUM(INDEX(KQ$4:KQ$183,12*($B312-$B$302)+1):INDEX(KQ$4:KQ$183,12*($B312-$B$302)+12))</f>
        <v>0</v>
      </c>
      <c r="KR312" s="43">
        <f>SUM(INDEX(KR$4:KR$183,12*($B312-$B$302)+1):INDEX(KR$4:KR$183,12*($B312-$B$302)+12))</f>
        <v>0</v>
      </c>
      <c r="KS312" s="43">
        <f>SUM(INDEX(KS$4:KS$183,12*($B312-$B$302)+1):INDEX(KS$4:KS$183,12*($B312-$B$302)+12))</f>
        <v>24132443</v>
      </c>
      <c r="KT312" s="43">
        <f>SUM(INDEX(KT$4:KT$183,12*($B312-$B$302)+1):INDEX(KT$4:KT$183,12*($B312-$B$302)+12))</f>
        <v>48669927</v>
      </c>
      <c r="KU312" s="43">
        <f>SUM(INDEX(KU$4:KU$183,12*($B312-$B$302)+1):INDEX(KU$4:KU$183,12*($B312-$B$302)+12))</f>
        <v>0</v>
      </c>
      <c r="KV312" s="43">
        <f>SUM(INDEX(KV$4:KV$183,12*($B312-$B$302)+1):INDEX(KV$4:KV$183,12*($B312-$B$302)+12))</f>
        <v>898338729</v>
      </c>
      <c r="KW312" s="43">
        <f>SUM(INDEX(KW$4:KW$183,12*($B312-$B$302)+1):INDEX(KW$4:KW$183,12*($B312-$B$302)+12))</f>
        <v>0</v>
      </c>
      <c r="KX312" s="43">
        <f>SUM(INDEX(KX$4:KX$183,12*($B312-$B$302)+1):INDEX(KX$4:KX$183,12*($B312-$B$302)+12))</f>
        <v>14524838</v>
      </c>
      <c r="KY312" s="43">
        <f>SUM(INDEX(KY$4:KY$183,12*($B312-$B$302)+1):INDEX(KY$4:KY$183,12*($B312-$B$302)+12))</f>
        <v>239393854</v>
      </c>
      <c r="KZ312" s="43">
        <f>SUM(INDEX(KZ$4:KZ$183,12*($B312-$B$302)+1):INDEX(KZ$4:KZ$183,12*($B312-$B$302)+12))</f>
        <v>90063300</v>
      </c>
      <c r="LA312" s="43">
        <f>SUM(INDEX(LA$4:LA$183,12*($B312-$B$302)+1):INDEX(LA$4:LA$183,12*($B312-$B$302)+12))</f>
        <v>146240638</v>
      </c>
      <c r="LB312" s="43">
        <f>SUM(INDEX(LB$4:LB$183,12*($B312-$B$302)+1):INDEX(LB$4:LB$183,12*($B312-$B$302)+12))</f>
        <v>39932092</v>
      </c>
      <c r="LC312" s="43">
        <f>SUM(INDEX(LC$4:LC$183,12*($B312-$B$302)+1):INDEX(LC$4:LC$183,12*($B312-$B$302)+12))</f>
        <v>94006720</v>
      </c>
      <c r="LD312" s="43">
        <f>SUM(INDEX(LD$4:LD$183,12*($B312-$B$302)+1):INDEX(LD$4:LD$183,12*($B312-$B$302)+12))</f>
        <v>3253626297</v>
      </c>
      <c r="LE312" s="43">
        <f>SUM(INDEX(LE$4:LE$183,12*($B312-$B$302)+1):INDEX(LE$4:LE$183,12*($B312-$B$302)+12))</f>
        <v>3497176</v>
      </c>
      <c r="LF312" s="43">
        <f>SUM(INDEX(LF$4:LF$183,12*($B312-$B$302)+1):INDEX(LF$4:LF$183,12*($B312-$B$302)+12))</f>
        <v>18780516</v>
      </c>
      <c r="LG312" s="43">
        <f>SUM(INDEX(LG$4:LG$183,12*($B312-$B$302)+1):INDEX(LG$4:LG$183,12*($B312-$B$302)+12))</f>
        <v>0</v>
      </c>
      <c r="LH312" s="43">
        <f>SUM(INDEX(LH$4:LH$183,12*($B312-$B$302)+1):INDEX(LH$4:LH$183,12*($B312-$B$302)+12))</f>
        <v>88856889</v>
      </c>
      <c r="LI312" s="43">
        <f>SUM(INDEX(LI$4:LI$183,12*($B312-$B$302)+1):INDEX(LI$4:LI$183,12*($B312-$B$302)+12))</f>
        <v>320669297</v>
      </c>
      <c r="LJ312" s="43">
        <f>SUM(INDEX(LJ$4:LJ$183,12*($B312-$B$302)+1):INDEX(LJ$4:LJ$183,12*($B312-$B$302)+12))</f>
        <v>274643</v>
      </c>
      <c r="LK312" s="43">
        <f>SUM(INDEX(LK$4:LK$183,12*($B312-$B$302)+1):INDEX(LK$4:LK$183,12*($B312-$B$302)+12))</f>
        <v>5452742</v>
      </c>
      <c r="LL312" s="43">
        <f>SUM(INDEX(LL$4:LL$183,12*($B312-$B$302)+1):INDEX(LL$4:LL$183,12*($B312-$B$302)+12))</f>
        <v>164485</v>
      </c>
      <c r="LM312" s="43">
        <f>SUM(INDEX(LM$4:LM$183,12*($B312-$B$302)+1):INDEX(LM$4:LM$183,12*($B312-$B$302)+12))</f>
        <v>20550508</v>
      </c>
      <c r="LN312" s="43">
        <f>SUM(INDEX(LN$4:LN$183,12*($B312-$B$302)+1):INDEX(LN$4:LN$183,12*($B312-$B$302)+12))</f>
        <v>100225408</v>
      </c>
      <c r="LO312" s="43">
        <f>SUM(INDEX(LO$4:LO$183,12*($B312-$B$302)+1):INDEX(LO$4:LO$183,12*($B312-$B$302)+12))</f>
        <v>466246707</v>
      </c>
      <c r="LP312" s="43">
        <f>SUM(INDEX(LP$4:LP$183,12*($B312-$B$302)+1):INDEX(LP$4:LP$183,12*($B312-$B$302)+12))</f>
        <v>2178553</v>
      </c>
      <c r="LQ312" s="43">
        <f>SUM(INDEX(LQ$4:LQ$183,12*($B312-$B$302)+1):INDEX(LQ$4:LQ$183,12*($B312-$B$302)+12))</f>
        <v>1304479483</v>
      </c>
      <c r="LR312" s="43">
        <f>SUM(INDEX(LR$4:LR$183,12*($B312-$B$302)+1):INDEX(LR$4:LR$183,12*($B312-$B$302)+12))</f>
        <v>11517980</v>
      </c>
      <c r="LS312" s="43">
        <f>SUM(INDEX(LS$4:LS$183,12*($B312-$B$302)+1):INDEX(LS$4:LS$183,12*($B312-$B$302)+12))</f>
        <v>1388079765</v>
      </c>
      <c r="LT312" s="43">
        <f>SUM(INDEX(LT$4:LT$183,12*($B312-$B$302)+1):INDEX(LT$4:LT$183,12*($B312-$B$302)+12))</f>
        <v>0</v>
      </c>
      <c r="LU312" s="43">
        <f>SUM(INDEX(LU$4:LU$183,12*($B312-$B$302)+1):INDEX(LU$4:LU$183,12*($B312-$B$302)+12))</f>
        <v>2138825068</v>
      </c>
      <c r="LV312" s="43">
        <f>SUM(INDEX(LV$4:LV$183,12*($B312-$B$302)+1):INDEX(LV$4:LV$183,12*($B312-$B$302)+12))</f>
        <v>3755700</v>
      </c>
      <c r="LW312" s="43">
        <f>SUM(INDEX(LW$4:LW$183,12*($B312-$B$302)+1):INDEX(LW$4:LW$183,12*($B312-$B$302)+12))</f>
        <v>67644893</v>
      </c>
      <c r="LX312" s="43">
        <f>SUM(INDEX(LX$4:LX$183,12*($B312-$B$302)+1):INDEX(LX$4:LX$183,12*($B312-$B$302)+12))</f>
        <v>17013832</v>
      </c>
      <c r="LY312" s="43">
        <f>SUM(INDEX(LY$4:LY$183,12*($B312-$B$302)+1):INDEX(LY$4:LY$183,12*($B312-$B$302)+12))</f>
        <v>0</v>
      </c>
      <c r="LZ312" s="43">
        <f>SUM(INDEX(LZ$4:LZ$183,12*($B312-$B$302)+1):INDEX(LZ$4:LZ$183,12*($B312-$B$302)+12))</f>
        <v>169254103</v>
      </c>
      <c r="MA312" s="43">
        <f>SUM(INDEX(MA$4:MA$183,12*($B312-$B$302)+1):INDEX(MA$4:MA$183,12*($B312-$B$302)+12))</f>
        <v>144159228</v>
      </c>
      <c r="MB312" s="43">
        <f>SUM(INDEX(MB$4:MB$183,12*($B312-$B$302)+1):INDEX(MB$4:MB$183,12*($B312-$B$302)+12))</f>
        <v>543369955</v>
      </c>
      <c r="MC312" s="43">
        <f>SUM(INDEX(MC$4:MC$183,12*($B312-$B$302)+1):INDEX(MC$4:MC$183,12*($B312-$B$302)+12))</f>
        <v>0</v>
      </c>
      <c r="MD312" s="43">
        <f>SUM(INDEX(MD$4:MD$183,12*($B312-$B$302)+1):INDEX(MD$4:MD$183,12*($B312-$B$302)+12))</f>
        <v>0</v>
      </c>
      <c r="ME312" s="43">
        <f>SUM(INDEX(ME$4:ME$183,12*($B312-$B$302)+1):INDEX(ME$4:ME$183,12*($B312-$B$302)+12))</f>
        <v>445660380</v>
      </c>
      <c r="MF312" s="43">
        <f>SUM(INDEX(MF$4:MF$183,12*($B312-$B$302)+1):INDEX(MF$4:MF$183,12*($B312-$B$302)+12))</f>
        <v>0</v>
      </c>
      <c r="MG312" s="43">
        <f>SUM(INDEX(MG$4:MG$183,12*($B312-$B$302)+1):INDEX(MG$4:MG$183,12*($B312-$B$302)+12))</f>
        <v>0</v>
      </c>
      <c r="MH312" s="43">
        <f>SUM(INDEX(MH$4:MH$183,12*($B312-$B$302)+1):INDEX(MH$4:MH$183,12*($B312-$B$302)+12))</f>
        <v>202770993</v>
      </c>
      <c r="MI312" s="43">
        <f>SUM(INDEX(MI$4:MI$183,12*($B312-$B$302)+1):INDEX(MI$4:MI$183,12*($B312-$B$302)+12))</f>
        <v>1563239</v>
      </c>
      <c r="MJ312" s="43">
        <f>SUM(INDEX(MJ$4:MJ$183,12*($B312-$B$302)+1):INDEX(MJ$4:MJ$183,12*($B312-$B$302)+12))</f>
        <v>44236547</v>
      </c>
      <c r="MK312" s="43">
        <f>SUM(INDEX(MK$4:MK$183,12*($B312-$B$302)+1):INDEX(MK$4:MK$183,12*($B312-$B$302)+12))</f>
        <v>0</v>
      </c>
      <c r="ML312" s="43">
        <f>SUM(INDEX(ML$4:ML$183,12*($B312-$B$302)+1):INDEX(ML$4:ML$183,12*($B312-$B$302)+12))</f>
        <v>1226082</v>
      </c>
      <c r="MM312" s="43">
        <f>SUM(INDEX(MM$4:MM$183,12*($B312-$B$302)+1):INDEX(MM$4:MM$183,12*($B312-$B$302)+12))</f>
        <v>0</v>
      </c>
      <c r="MN312" s="43">
        <f>SUM(INDEX(MN$4:MN$183,12*($B312-$B$302)+1):INDEX(MN$4:MN$183,12*($B312-$B$302)+12))</f>
        <v>0</v>
      </c>
      <c r="MO312" s="43">
        <f>SUM(INDEX(MO$4:MO$183,12*($B312-$B$302)+1):INDEX(MO$4:MO$183,12*($B312-$B$302)+12))</f>
        <v>1409896437</v>
      </c>
      <c r="MP312" s="43">
        <f>SUM(INDEX(MP$4:MP$183,12*($B312-$B$302)+1):INDEX(MP$4:MP$183,12*($B312-$B$302)+12))</f>
        <v>0</v>
      </c>
      <c r="MQ312" s="43">
        <f>SUM(INDEX(MQ$4:MQ$183,12*($B312-$B$302)+1):INDEX(MQ$4:MQ$183,12*($B312-$B$302)+12))</f>
        <v>5950865368</v>
      </c>
      <c r="MR312" s="43">
        <f>SUM(INDEX(MR$4:MR$183,12*($B312-$B$302)+1):INDEX(MR$4:MR$183,12*($B312-$B$302)+12))</f>
        <v>1592488</v>
      </c>
      <c r="MS312" s="43">
        <f>SUM(INDEX(MS$4:MS$183,12*($B312-$B$302)+1):INDEX(MS$4:MS$183,12*($B312-$B$302)+12))</f>
        <v>513280396696</v>
      </c>
      <c r="MT312" s="43">
        <f>SUM(INDEX(MT$4:MT$183,12*($B312-$B$302)+1):INDEX(MT$4:MT$183,12*($B312-$B$302)+12))</f>
        <v>445124980115</v>
      </c>
      <c r="MU312" s="43">
        <f>SUM(INDEX(MU$4:MU$183,12*($B312-$B$302)+1):INDEX(MU$4:MU$183,12*($B312-$B$302)+12))</f>
        <v>415740751941</v>
      </c>
      <c r="MV312" s="43">
        <f>SUM(INDEX(MV$4:MV$183,12*($B312-$B$302)+1):INDEX(MV$4:MV$183,12*($B312-$B$302)+12))</f>
        <v>187075900376</v>
      </c>
      <c r="MW312" s="43">
        <f>SUM(INDEX(MW$4:MW$183,12*($B312-$B$302)+1):INDEX(MW$4:MW$183,12*($B312-$B$302)+12))</f>
        <v>185230857089</v>
      </c>
      <c r="MX312" s="43">
        <f>SUM(INDEX(MX$4:MX$183,12*($B312-$B$302)+1):INDEX(MX$4:MX$183,12*($B312-$B$302)+12))</f>
        <v>0</v>
      </c>
      <c r="MY312" s="43">
        <f>SUM(INDEX(MY$4:MY$183,12*($B312-$B$302)+1):INDEX(MY$4:MY$183,12*($B312-$B$302)+12))</f>
        <v>1845043287</v>
      </c>
      <c r="MZ312" s="43">
        <f>SUM(INDEX(MZ$4:MZ$183,12*($B312-$B$302)+1):INDEX(MZ$4:MZ$183,12*($B312-$B$302)+12))</f>
        <v>149534764120</v>
      </c>
      <c r="NA312" s="43">
        <f>SUM(INDEX(NA$4:NA$183,12*($B312-$B$302)+1):INDEX(NA$4:NA$183,12*($B312-$B$302)+12))</f>
        <v>11384700790</v>
      </c>
      <c r="NB312" s="43">
        <f>SUM(INDEX(NB$4:NB$183,12*($B312-$B$302)+1):INDEX(NB$4:NB$183,12*($B312-$B$302)+12))</f>
        <v>11384700790</v>
      </c>
      <c r="NC312" s="43">
        <f>SUM(INDEX(NC$4:NC$183,12*($B312-$B$302)+1):INDEX(NC$4:NC$183,12*($B312-$B$302)+12))</f>
        <v>0</v>
      </c>
      <c r="ND312" s="43">
        <f>SUM(INDEX(ND$4:ND$183,12*($B312-$B$302)+1):INDEX(ND$4:ND$183,12*($B312-$B$302)+12))</f>
        <v>138150063330</v>
      </c>
      <c r="NE312" s="43">
        <f>SUM(INDEX(NE$4:NE$183,12*($B312-$B$302)+1):INDEX(NE$4:NE$183,12*($B312-$B$302)+12))</f>
        <v>138150063330</v>
      </c>
      <c r="NF312" s="43">
        <f>SUM(INDEX(NF$4:NF$183,12*($B312-$B$302)+1):INDEX(NF$4:NF$183,12*($B312-$B$302)+12))</f>
        <v>0</v>
      </c>
      <c r="NG312" s="43">
        <f>SUM(INDEX(NG$4:NG$183,12*($B312-$B$302)+1):INDEX(NG$4:NG$183,12*($B312-$B$302)+12))</f>
        <v>0</v>
      </c>
      <c r="NH312" s="43">
        <f>SUM(INDEX(NH$4:NH$183,12*($B312-$B$302)+1):INDEX(NH$4:NH$183,12*($B312-$B$302)+12))</f>
        <v>63427724912</v>
      </c>
      <c r="NI312" s="43">
        <f>SUM(INDEX(NI$4:NI$183,12*($B312-$B$302)+1):INDEX(NI$4:NI$183,12*($B312-$B$302)+12))</f>
        <v>15702362533</v>
      </c>
      <c r="NJ312" s="43">
        <f>SUM(INDEX(NJ$4:NJ$183,12*($B312-$B$302)+1):INDEX(NJ$4:NJ$183,12*($B312-$B$302)+12))</f>
        <v>3925605625</v>
      </c>
      <c r="NK312" s="43">
        <f>SUM(INDEX(NK$4:NK$183,12*($B312-$B$302)+1):INDEX(NK$4:NK$183,12*($B312-$B$302)+12))</f>
        <v>11776756908</v>
      </c>
      <c r="NL312" s="43">
        <f>SUM(INDEX(NL$4:NL$183,12*($B312-$B$302)+1):INDEX(NL$4:NL$183,12*($B312-$B$302)+12))</f>
        <v>0</v>
      </c>
      <c r="NM312" s="43">
        <f>SUM(INDEX(NM$4:NM$183,12*($B312-$B$302)+1):INDEX(NM$4:NM$183,12*($B312-$B$302)+12))</f>
        <v>29384228174</v>
      </c>
      <c r="NN312" s="43">
        <f>SUM(INDEX(NN$4:NN$183,12*($B312-$B$302)+1):INDEX(NN$4:NN$183,12*($B312-$B$302)+12))</f>
        <v>28371472054</v>
      </c>
      <c r="NO312" s="43">
        <f>SUM(INDEX(NO$4:NO$183,12*($B312-$B$302)+1):INDEX(NO$4:NO$183,12*($B312-$B$302)+12))</f>
        <v>0</v>
      </c>
      <c r="NP312" s="43">
        <f>SUM(INDEX(NP$4:NP$183,12*($B312-$B$302)+1):INDEX(NP$4:NP$183,12*($B312-$B$302)+12))</f>
        <v>111121539</v>
      </c>
      <c r="NQ312" s="43">
        <f>SUM(INDEX(NQ$4:NQ$183,12*($B312-$B$302)+1):INDEX(NQ$4:NQ$183,12*($B312-$B$302)+12))</f>
        <v>6242064</v>
      </c>
      <c r="NR312" s="43">
        <f>SUM(INDEX(NR$4:NR$183,12*($B312-$B$302)+1):INDEX(NR$4:NR$183,12*($B312-$B$302)+12))</f>
        <v>0</v>
      </c>
      <c r="NS312" s="43">
        <f>SUM(INDEX(NS$4:NS$183,12*($B312-$B$302)+1):INDEX(NS$4:NS$183,12*($B312-$B$302)+12))</f>
        <v>-614409924</v>
      </c>
      <c r="NT312" s="43">
        <f>SUM(INDEX(NT$4:NT$183,12*($B312-$B$302)+1):INDEX(NT$4:NT$183,12*($B312-$B$302)+12))</f>
        <v>1012756120</v>
      </c>
      <c r="NU312" s="43">
        <f>SUM(INDEX(NU$4:NU$183,12*($B312-$B$302)+1):INDEX(NU$4:NU$183,12*($B312-$B$302)+12))</f>
        <v>630945338</v>
      </c>
      <c r="NV312" s="43">
        <f>SUM(INDEX(NV$4:NV$183,12*($B312-$B$302)+1):INDEX(NV$4:NV$183,12*($B312-$B$302)+12))</f>
        <v>0</v>
      </c>
      <c r="NW312" s="43">
        <f>SUM(INDEX(NW$4:NW$183,12*($B312-$B$302)+1):INDEX(NW$4:NW$183,12*($B312-$B$302)+12))</f>
        <v>0</v>
      </c>
      <c r="NX312" s="43">
        <f>SUM(INDEX(NX$4:NX$183,12*($B312-$B$302)+1):INDEX(NX$4:NX$183,12*($B312-$B$302)+12))</f>
        <v>0</v>
      </c>
      <c r="NY312" s="43">
        <f>SUM(INDEX(NY$4:NY$183,12*($B312-$B$302)+1):INDEX(NY$4:NY$183,12*($B312-$B$302)+12))</f>
        <v>0</v>
      </c>
      <c r="NZ312" s="43">
        <f>SUM(INDEX(NZ$4:NZ$183,12*($B312-$B$302)+1):INDEX(NZ$4:NZ$183,12*($B312-$B$302)+12))</f>
        <v>0</v>
      </c>
      <c r="OA312" s="43">
        <f>SUM(INDEX(OA$4:OA$183,12*($B312-$B$302)+1):INDEX(OA$4:OA$183,12*($B312-$B$302)+12))</f>
        <v>17816218223</v>
      </c>
      <c r="OB312" s="43">
        <f>SUM(INDEX(OB$4:OB$183,12*($B312-$B$302)+1):INDEX(OB$4:OB$183,12*($B312-$B$302)+12))</f>
        <v>17023206023</v>
      </c>
      <c r="OC312" s="43">
        <f>SUM(INDEX(OC$4:OC$183,12*($B312-$B$302)+1):INDEX(OC$4:OC$183,12*($B312-$B$302)+12))</f>
        <v>0</v>
      </c>
      <c r="OD312" s="43">
        <f>SUM(INDEX(OD$4:OD$183,12*($B312-$B$302)+1):INDEX(OD$4:OD$183,12*($B312-$B$302)+12))</f>
        <v>0</v>
      </c>
      <c r="OE312" s="43">
        <f>SUM(INDEX(OE$4:OE$183,12*($B312-$B$302)+1):INDEX(OE$4:OE$183,12*($B312-$B$302)+12))</f>
        <v>0</v>
      </c>
      <c r="OF312" s="43">
        <f>SUM(INDEX(OF$4:OF$183,12*($B312-$B$302)+1):INDEX(OF$4:OF$183,12*($B312-$B$302)+12))</f>
        <v>17023206023</v>
      </c>
      <c r="OG312" s="43">
        <f>SUM(INDEX(OG$4:OG$183,12*($B312-$B$302)+1):INDEX(OG$4:OG$183,12*($B312-$B$302)+12))</f>
        <v>0</v>
      </c>
      <c r="OH312" s="43">
        <f>SUM(INDEX(OH$4:OH$183,12*($B312-$B$302)+1):INDEX(OH$4:OH$183,12*($B312-$B$302)+12))</f>
        <v>17023206023</v>
      </c>
      <c r="OI312" s="43">
        <f>SUM(INDEX(OI$4:OI$183,12*($B312-$B$302)+1):INDEX(OI$4:OI$183,12*($B312-$B$302)+12))</f>
        <v>0</v>
      </c>
      <c r="OJ312" s="43">
        <f>SUM(INDEX(OJ$4:OJ$183,12*($B312-$B$302)+1):INDEX(OJ$4:OJ$183,12*($B312-$B$302)+12))</f>
        <v>793012200</v>
      </c>
      <c r="OK312" s="43">
        <f>SUM(INDEX(OK$4:OK$183,12*($B312-$B$302)+1):INDEX(OK$4:OK$183,12*($B312-$B$302)+12))</f>
        <v>601913042</v>
      </c>
      <c r="OL312" s="43">
        <f>SUM(INDEX(OL$4:OL$183,12*($B312-$B$302)+1):INDEX(OL$4:OL$183,12*($B312-$B$302)+12))</f>
        <v>601913042</v>
      </c>
      <c r="OM312" s="43">
        <f>SUM(INDEX(OM$4:OM$183,12*($B312-$B$302)+1):INDEX(OM$4:OM$183,12*($B312-$B$302)+12))</f>
        <v>458775609</v>
      </c>
      <c r="ON312" s="43">
        <f>SUM(INDEX(ON$4:ON$183,12*($B312-$B$302)+1):INDEX(ON$4:ON$183,12*($B312-$B$302)+12))</f>
        <v>0</v>
      </c>
      <c r="OO312" s="43">
        <f>SUM(INDEX(OO$4:OO$183,12*($B312-$B$302)+1):INDEX(OO$4:OO$183,12*($B312-$B$302)+12))</f>
        <v>191099158</v>
      </c>
      <c r="OP312" s="43">
        <f>SUM(INDEX(OP$4:OP$183,12*($B312-$B$302)+1):INDEX(OP$4:OP$183,12*($B312-$B$302)+12))</f>
        <v>18652176</v>
      </c>
      <c r="OQ312" s="43">
        <f>SUM(INDEX(OQ$4:OQ$183,12*($B312-$B$302)+1):INDEX(OQ$4:OQ$183,12*($B312-$B$302)+12))</f>
        <v>0</v>
      </c>
      <c r="OR312" s="43">
        <f>SUM(INDEX(OR$4:OR$183,12*($B312-$B$302)+1):INDEX(OR$4:OR$183,12*($B312-$B$302)+12))</f>
        <v>0</v>
      </c>
      <c r="OS312" s="43">
        <f>SUM(INDEX(OS$4:OS$183,12*($B312-$B$302)+1):INDEX(OS$4:OS$183,12*($B312-$B$302)+12))</f>
        <v>35060437382</v>
      </c>
      <c r="OT312" s="43">
        <f>SUM(INDEX(OT$4:OT$183,12*($B312-$B$302)+1):INDEX(OT$4:OT$183,12*($B312-$B$302)+12))</f>
        <v>17907258972</v>
      </c>
      <c r="OU312" s="43">
        <f>SUM(INDEX(OU$4:OU$183,12*($B312-$B$302)+1):INDEX(OU$4:OU$183,12*($B312-$B$302)+12))</f>
        <v>16759055247</v>
      </c>
      <c r="OV312" s="43">
        <f>SUM(INDEX(OV$4:OV$183,12*($B312-$B$302)+1):INDEX(OV$4:OV$183,12*($B312-$B$302)+12))</f>
        <v>1116676079</v>
      </c>
      <c r="OW312" s="43">
        <f>SUM(INDEX(OW$4:OW$183,12*($B312-$B$302)+1):INDEX(OW$4:OW$183,12*($B312-$B$302)+12))</f>
        <v>15642379168</v>
      </c>
      <c r="OX312" s="43">
        <f>SUM(INDEX(OX$4:OX$183,12*($B312-$B$302)+1):INDEX(OX$4:OX$183,12*($B312-$B$302)+12))</f>
        <v>0</v>
      </c>
      <c r="OY312" s="43">
        <f>SUM(INDEX(OY$4:OY$183,12*($B312-$B$302)+1):INDEX(OY$4:OY$183,12*($B312-$B$302)+12))</f>
        <v>0</v>
      </c>
      <c r="OZ312" s="43">
        <f>SUM(INDEX(OZ$4:OZ$183,12*($B312-$B$302)+1):INDEX(OZ$4:OZ$183,12*($B312-$B$302)+12))</f>
        <v>17153178410</v>
      </c>
      <c r="PA312" s="43">
        <f>SUM(INDEX(PA$4:PA$183,12*($B312-$B$302)+1):INDEX(PA$4:PA$183,12*($B312-$B$302)+12))</f>
        <v>16494194637</v>
      </c>
      <c r="PB312" s="43">
        <f>SUM(INDEX(PB$4:PB$183,12*($B312-$B$302)+1):INDEX(PB$4:PB$183,12*($B312-$B$302)+12))</f>
        <v>0</v>
      </c>
      <c r="PC312" s="43">
        <f>SUM(INDEX(PC$4:PC$183,12*($B312-$B$302)+1):INDEX(PC$4:PC$183,12*($B312-$B$302)+12))</f>
        <v>0</v>
      </c>
      <c r="PD312" s="43">
        <f>SUM(INDEX(PD$4:PD$183,12*($B312-$B$302)+1):INDEX(PD$4:PD$183,12*($B312-$B$302)+12))</f>
        <v>0</v>
      </c>
      <c r="PE312" s="43">
        <f>SUM(INDEX(PE$4:PE$183,12*($B312-$B$302)+1):INDEX(PE$4:PE$183,12*($B312-$B$302)+12))</f>
        <v>0</v>
      </c>
      <c r="PF312" s="43">
        <f>SUM(INDEX(PF$4:PF$183,12*($B312-$B$302)+1):INDEX(PF$4:PF$183,12*($B312-$B$302)+12))</f>
        <v>0</v>
      </c>
      <c r="PG312" s="43">
        <f>SUM(INDEX(PG$4:PG$183,12*($B312-$B$302)+1):INDEX(PG$4:PG$183,12*($B312-$B$302)+12))</f>
        <v>0</v>
      </c>
      <c r="PH312" s="43">
        <f>SUM(INDEX(PH$4:PH$183,12*($B312-$B$302)+1):INDEX(PH$4:PH$183,12*($B312-$B$302)+12))</f>
        <v>0</v>
      </c>
      <c r="PI312" s="43">
        <f>SUM(INDEX(PI$4:PI$183,12*($B312-$B$302)+1):INDEX(PI$4:PI$183,12*($B312-$B$302)+12))</f>
        <v>0</v>
      </c>
      <c r="PJ312" s="43">
        <f>SUM(INDEX(PJ$4:PJ$183,12*($B312-$B$302)+1):INDEX(PJ$4:PJ$183,12*($B312-$B$302)+12))</f>
        <v>0</v>
      </c>
      <c r="PK312" s="43">
        <f>SUM(INDEX(PK$4:PK$183,12*($B312-$B$302)+1):INDEX(PK$4:PK$183,12*($B312-$B$302)+12))</f>
        <v>0</v>
      </c>
      <c r="PL312" s="43">
        <f>SUM(INDEX(PL$4:PL$183,12*($B312-$B$302)+1):INDEX(PL$4:PL$183,12*($B312-$B$302)+12))</f>
        <v>0</v>
      </c>
      <c r="PM312" s="43">
        <f>SUM(INDEX(PM$4:PM$183,12*($B312-$B$302)+1):INDEX(PM$4:PM$183,12*($B312-$B$302)+12))</f>
        <v>658983773</v>
      </c>
      <c r="PN312" s="43">
        <f>SUM(INDEX(PN$4:PN$183,12*($B312-$B$302)+1):INDEX(PN$4:PN$183,12*($B312-$B$302)+12))</f>
        <v>360080935</v>
      </c>
      <c r="PO312" s="43">
        <f>SUM(INDEX(PO$4:PO$183,12*($B312-$B$302)+1):INDEX(PO$4:PO$183,12*($B312-$B$302)+12))</f>
        <v>0</v>
      </c>
      <c r="PP312" s="43">
        <f>SUM(INDEX(PP$4:PP$183,12*($B312-$B$302)+1):INDEX(PP$4:PP$183,12*($B312-$B$302)+12))</f>
        <v>0</v>
      </c>
      <c r="PQ312" s="43">
        <f>SUM(INDEX(PQ$4:PQ$183,12*($B312-$B$302)+1):INDEX(PQ$4:PQ$183,12*($B312-$B$302)+12))</f>
        <v>0</v>
      </c>
      <c r="PR312" s="43">
        <f>SUM(INDEX(PR$4:PR$183,12*($B312-$B$302)+1):INDEX(PR$4:PR$183,12*($B312-$B$302)+12))</f>
        <v>0</v>
      </c>
      <c r="PS312" s="43">
        <f>SUM(INDEX(PS$4:PS$183,12*($B312-$B$302)+1):INDEX(PS$4:PS$183,12*($B312-$B$302)+12))</f>
        <v>0</v>
      </c>
      <c r="PT312" s="43">
        <f>SUM(INDEX(PT$4:PT$183,12*($B312-$B$302)+1):INDEX(PT$4:PT$183,12*($B312-$B$302)+12))</f>
        <v>15278760976</v>
      </c>
      <c r="PU312" s="43">
        <f>SUM(INDEX(PU$4:PU$183,12*($B312-$B$302)+1):INDEX(PU$4:PU$183,12*($B312-$B$302)+12))</f>
        <v>15278760976</v>
      </c>
      <c r="PV312" s="43">
        <f>SUM(INDEX(PV$4:PV$183,12*($B312-$B$302)+1):INDEX(PV$4:PV$183,12*($B312-$B$302)+12))</f>
        <v>0</v>
      </c>
      <c r="PW312" s="43">
        <f>SUM(INDEX(PW$4:PW$183,12*($B312-$B$302)+1):INDEX(PW$4:PW$183,12*($B312-$B$302)+12))</f>
        <v>0</v>
      </c>
      <c r="PX312" s="43">
        <f>SUM(INDEX(PX$4:PX$183,12*($B312-$B$302)+1):INDEX(PX$4:PX$183,12*($B312-$B$302)+12))</f>
        <v>0</v>
      </c>
      <c r="PY312" s="43">
        <f>SUM(INDEX(PY$4:PY$183,12*($B312-$B$302)+1):INDEX(PY$4:PY$183,12*($B312-$B$302)+12))</f>
        <v>0</v>
      </c>
      <c r="PZ312" s="43">
        <f>SUM(INDEX(PZ$4:PZ$183,12*($B312-$B$302)+1):INDEX(PZ$4:PZ$183,12*($B312-$B$302)+12))</f>
        <v>0</v>
      </c>
      <c r="QA312" s="43">
        <f>SUM(INDEX(QA$4:QA$183,12*($B312-$B$302)+1):INDEX(QA$4:QA$183,12*($B312-$B$302)+12))</f>
        <v>9589077</v>
      </c>
      <c r="QB312" s="43">
        <f>SUM(INDEX(QB$4:QB$183,12*($B312-$B$302)+1):INDEX(QB$4:QB$183,12*($B312-$B$302)+12))</f>
        <v>0</v>
      </c>
      <c r="QC312" s="43">
        <f>SUM(INDEX(QC$4:QC$183,12*($B312-$B$302)+1):INDEX(QC$4:QC$183,12*($B312-$B$302)+12))</f>
        <v>3373923732</v>
      </c>
      <c r="QD312" s="43">
        <f>SUM(INDEX(QD$4:QD$183,12*($B312-$B$302)+1):INDEX(QD$4:QD$183,12*($B312-$B$302)+12))</f>
        <v>0</v>
      </c>
      <c r="QE312" s="43">
        <f>SUM(INDEX(QE$4:QE$183,12*($B312-$B$302)+1):INDEX(QE$4:QE$183,12*($B312-$B$302)+12))</f>
        <v>21898475</v>
      </c>
      <c r="QF312" s="43">
        <f>SUM(INDEX(QF$4:QF$183,12*($B312-$B$302)+1):INDEX(QF$4:QF$183,12*($B312-$B$302)+12))</f>
        <v>0</v>
      </c>
      <c r="QG312" s="43">
        <f>SUM(INDEX(QG$4:QG$183,12*($B312-$B$302)+1):INDEX(QG$4:QG$183,12*($B312-$B$302)+12))</f>
        <v>0</v>
      </c>
      <c r="QH312" s="43">
        <f>SUM(INDEX(QH$4:QH$183,12*($B312-$B$302)+1):INDEX(QH$4:QH$183,12*($B312-$B$302)+12))</f>
        <v>0</v>
      </c>
      <c r="QI312" s="43">
        <f>SUM(INDEX(QI$4:QI$183,12*($B312-$B$302)+1):INDEX(QI$4:QI$183,12*($B312-$B$302)+12))</f>
        <v>0</v>
      </c>
      <c r="QJ312" s="43">
        <f>SUM(INDEX(QJ$4:QJ$183,12*($B312-$B$302)+1):INDEX(QJ$4:QJ$183,12*($B312-$B$302)+12))</f>
        <v>0</v>
      </c>
      <c r="QK312" s="43">
        <f>SUM(INDEX(QK$4:QK$183,12*($B312-$B$302)+1):INDEX(QK$4:QK$183,12*($B312-$B$302)+12))</f>
        <v>165696867</v>
      </c>
      <c r="QL312" s="43">
        <f>SUM(INDEX(QL$4:QL$183,12*($B312-$B$302)+1):INDEX(QL$4:QL$183,12*($B312-$B$302)+12))</f>
        <v>12121643858</v>
      </c>
      <c r="QM312" s="43">
        <f>SUM(INDEX(QM$4:QM$183,12*($B312-$B$302)+1):INDEX(QM$4:QM$183,12*($B312-$B$302)+12))</f>
        <v>1449914355</v>
      </c>
      <c r="QN312" s="43">
        <f>SUM(INDEX(QN$4:QN$183,12*($B312-$B$302)+1):INDEX(QN$4:QN$183,12*($B312-$B$302)+12))</f>
        <v>0</v>
      </c>
      <c r="QO312" s="43">
        <f>SUM(INDEX(QO$4:QO$183,12*($B312-$B$302)+1):INDEX(QO$4:QO$183,12*($B312-$B$302)+12))</f>
        <v>1748755071587</v>
      </c>
      <c r="QP312" s="43">
        <f>SUM(INDEX(QP$4:QP$183,12*($B312-$B$302)+1):INDEX(QP$4:QP$183,12*($B312-$B$302)+12))</f>
        <v>613268517486</v>
      </c>
      <c r="QQ312" s="43">
        <f>SUM(INDEX(QQ$4:QQ$183,12*($B312-$B$302)+1):INDEX(QQ$4:QQ$183,12*($B312-$B$302)+12))</f>
        <v>19989869060</v>
      </c>
      <c r="QR312" s="43">
        <f>SUM(INDEX(QR$4:QR$183,12*($B312-$B$302)+1):INDEX(QR$4:QR$183,12*($B312-$B$302)+12))</f>
        <v>19404672850</v>
      </c>
      <c r="QS312" s="43">
        <f>SUM(INDEX(QS$4:QS$183,12*($B312-$B$302)+1):INDEX(QS$4:QS$183,12*($B312-$B$302)+12))</f>
        <v>585196210</v>
      </c>
      <c r="QT312" s="43">
        <f>SUM(INDEX(QT$4:QT$183,12*($B312-$B$302)+1):INDEX(QT$4:QT$183,12*($B312-$B$302)+12))</f>
        <v>0</v>
      </c>
      <c r="QU312" s="43">
        <f>SUM(INDEX(QU$4:QU$183,12*($B312-$B$302)+1):INDEX(QU$4:QU$183,12*($B312-$B$302)+12))</f>
        <v>0</v>
      </c>
      <c r="QV312" s="43">
        <f>SUM(INDEX(QV$4:QV$183,12*($B312-$B$302)+1):INDEX(QV$4:QV$183,12*($B312-$B$302)+12))</f>
        <v>0</v>
      </c>
      <c r="QW312" s="43">
        <f>SUM(INDEX(QW$4:QW$183,12*($B312-$B$302)+1):INDEX(QW$4:QW$183,12*($B312-$B$302)+12))</f>
        <v>17830288076</v>
      </c>
      <c r="QX312" s="43">
        <f>SUM(INDEX(QX$4:QX$183,12*($B312-$B$302)+1):INDEX(QX$4:QX$183,12*($B312-$B$302)+12))</f>
        <v>17830288076</v>
      </c>
      <c r="QY312" s="43">
        <f>SUM(INDEX(QY$4:QY$183,12*($B312-$B$302)+1):INDEX(QY$4:QY$183,12*($B312-$B$302)+12))</f>
        <v>0</v>
      </c>
      <c r="QZ312" s="43">
        <f>SUM(INDEX(QZ$4:QZ$183,12*($B312-$B$302)+1):INDEX(QZ$4:QZ$183,12*($B312-$B$302)+12))</f>
        <v>421606050352</v>
      </c>
      <c r="RA312" s="43">
        <f>SUM(INDEX(RA$4:RA$183,12*($B312-$B$302)+1):INDEX(RA$4:RA$183,12*($B312-$B$302)+12))</f>
        <v>153842309998</v>
      </c>
      <c r="RB312" s="43">
        <f>SUM(INDEX(RB$4:RB$183,12*($B312-$B$302)+1):INDEX(RB$4:RB$183,12*($B312-$B$302)+12))</f>
        <v>0</v>
      </c>
      <c r="RC312" s="43">
        <f>SUM(INDEX(RC$4:RC$183,12*($B312-$B$302)+1):INDEX(RC$4:RC$183,12*($B312-$B$302)+12))</f>
        <v>0</v>
      </c>
      <c r="RD312" s="43">
        <f>SUM(INDEX(RD$4:RD$183,12*($B312-$B$302)+1):INDEX(RD$4:RD$183,12*($B312-$B$302)+12))</f>
        <v>0</v>
      </c>
      <c r="RE312" s="43">
        <f>SUM(INDEX(RE$4:RE$183,12*($B312-$B$302)+1):INDEX(RE$4:RE$183,12*($B312-$B$302)+12))</f>
        <v>0</v>
      </c>
      <c r="RF312" s="43">
        <f>SUM(INDEX(RF$4:RF$183,12*($B312-$B$302)+1):INDEX(RF$4:RF$183,12*($B312-$B$302)+12))</f>
        <v>0</v>
      </c>
      <c r="RG312" s="43">
        <f>SUM(INDEX(RG$4:RG$183,12*($B312-$B$302)+1):INDEX(RG$4:RG$183,12*($B312-$B$302)+12))</f>
        <v>0</v>
      </c>
      <c r="RH312" s="43">
        <f>SUM(INDEX(RH$4:RH$183,12*($B312-$B$302)+1):INDEX(RH$4:RH$183,12*($B312-$B$302)+12))</f>
        <v>0</v>
      </c>
      <c r="RI312" s="43">
        <f>SUM(INDEX(RI$4:RI$183,12*($B312-$B$302)+1):INDEX(RI$4:RI$183,12*($B312-$B$302)+12))</f>
        <v>1135486554101</v>
      </c>
      <c r="RJ312" s="43">
        <f>SUM(INDEX(RJ$4:RJ$183,12*($B312-$B$302)+1):INDEX(RJ$4:RJ$183,12*($B312-$B$302)+12))</f>
        <v>120203060349</v>
      </c>
      <c r="RK312" s="43">
        <f>SUM(INDEX(RK$4:RK$183,12*($B312-$B$302)+1):INDEX(RK$4:RK$183,12*($B312-$B$302)+12))</f>
        <v>120203060349</v>
      </c>
      <c r="RL312" s="43">
        <f>SUM(INDEX(RL$4:RL$183,12*($B312-$B$302)+1):INDEX(RL$4:RL$183,12*($B312-$B$302)+12))</f>
        <v>43123545397</v>
      </c>
      <c r="RM312" s="43">
        <f>SUM(INDEX(RM$4:RM$183,12*($B312-$B$302)+1):INDEX(RM$4:RM$183,12*($B312-$B$302)+12))</f>
        <v>2990462570</v>
      </c>
      <c r="RN312" s="43">
        <f>SUM(INDEX(RN$4:RN$183,12*($B312-$B$302)+1):INDEX(RN$4:RN$183,12*($B312-$B$302)+12))</f>
        <v>1492613766</v>
      </c>
      <c r="RO312" s="43">
        <f>SUM(INDEX(RO$4:RO$183,12*($B312-$B$302)+1):INDEX(RO$4:RO$183,12*($B312-$B$302)+12))</f>
        <v>29211781</v>
      </c>
      <c r="RP312" s="43">
        <f>SUM(INDEX(RP$4:RP$183,12*($B312-$B$302)+1):INDEX(RP$4:RP$183,12*($B312-$B$302)+12))</f>
        <v>0</v>
      </c>
      <c r="RQ312" s="43">
        <f>SUM(INDEX(RQ$4:RQ$183,12*($B312-$B$302)+1):INDEX(RQ$4:RQ$183,12*($B312-$B$302)+12))</f>
        <v>0</v>
      </c>
      <c r="RR312" s="43">
        <f>SUM(INDEX(RR$4:RR$183,12*($B312-$B$302)+1):INDEX(RR$4:RR$183,12*($B312-$B$302)+12))</f>
        <v>0</v>
      </c>
      <c r="RS312" s="43">
        <f>SUM(INDEX(RS$4:RS$183,12*($B312-$B$302)+1):INDEX(RS$4:RS$183,12*($B312-$B$302)+12))</f>
        <v>0</v>
      </c>
      <c r="RT312" s="43">
        <f>SUM(INDEX(RT$4:RT$183,12*($B312-$B$302)+1):INDEX(RT$4:RT$183,12*($B312-$B$302)+12))</f>
        <v>155933907</v>
      </c>
      <c r="RU312" s="43">
        <f>SUM(INDEX(RU$4:RU$183,12*($B312-$B$302)+1):INDEX(RU$4:RU$183,12*($B312-$B$302)+12))</f>
        <v>0</v>
      </c>
      <c r="RV312" s="43">
        <f>SUM(INDEX(RV$4:RV$183,12*($B312-$B$302)+1):INDEX(RV$4:RV$183,12*($B312-$B$302)+12))</f>
        <v>31930782</v>
      </c>
      <c r="RW312" s="43">
        <f>SUM(INDEX(RW$4:RW$183,12*($B312-$B$302)+1):INDEX(RW$4:RW$183,12*($B312-$B$302)+12))</f>
        <v>5804960</v>
      </c>
      <c r="RX312" s="43">
        <f>SUM(INDEX(RX$4:RX$183,12*($B312-$B$302)+1):INDEX(RX$4:RX$183,12*($B312-$B$302)+12))</f>
        <v>0</v>
      </c>
      <c r="RY312" s="43">
        <f>SUM(INDEX(RY$4:RY$183,12*($B312-$B$302)+1):INDEX(RY$4:RY$183,12*($B312-$B$302)+12))</f>
        <v>0</v>
      </c>
      <c r="RZ312" s="43">
        <f>SUM(INDEX(RZ$4:RZ$183,12*($B312-$B$302)+1):INDEX(RZ$4:RZ$183,12*($B312-$B$302)+12))</f>
        <v>0</v>
      </c>
      <c r="SA312" s="43">
        <f>SUM(INDEX(SA$4:SA$183,12*($B312-$B$302)+1):INDEX(SA$4:SA$183,12*($B312-$B$302)+12))</f>
        <v>0</v>
      </c>
      <c r="SB312" s="43">
        <f>SUM(INDEX(SB$4:SB$183,12*($B312-$B$302)+1):INDEX(SB$4:SB$183,12*($B312-$B$302)+12))</f>
        <v>0</v>
      </c>
      <c r="SC312" s="43">
        <f>SUM(INDEX(SC$4:SC$183,12*($B312-$B$302)+1):INDEX(SC$4:SC$183,12*($B312-$B$302)+12))</f>
        <v>0</v>
      </c>
      <c r="SD312" s="43">
        <f>SUM(INDEX(SD$4:SD$183,12*($B312-$B$302)+1):INDEX(SD$4:SD$183,12*($B312-$B$302)+12))</f>
        <v>0</v>
      </c>
      <c r="SE312" s="43">
        <f>SUM(INDEX(SE$4:SE$183,12*($B312-$B$302)+1):INDEX(SE$4:SE$183,12*($B312-$B$302)+12))</f>
        <v>0</v>
      </c>
      <c r="SF312" s="43">
        <f>SUM(INDEX(SF$4:SF$183,12*($B312-$B$302)+1):INDEX(SF$4:SF$183,12*($B312-$B$302)+12))</f>
        <v>0</v>
      </c>
      <c r="SG312" s="43">
        <f>SUM(INDEX(SG$4:SG$183,12*($B312-$B$302)+1):INDEX(SG$4:SG$183,12*($B312-$B$302)+12))</f>
        <v>0</v>
      </c>
      <c r="SH312" s="43">
        <f>SUM(INDEX(SH$4:SH$183,12*($B312-$B$302)+1):INDEX(SH$4:SH$183,12*($B312-$B$302)+12))</f>
        <v>286936526</v>
      </c>
      <c r="SI312" s="43">
        <f>SUM(INDEX(SI$4:SI$183,12*($B312-$B$302)+1):INDEX(SI$4:SI$183,12*($B312-$B$302)+12))</f>
        <v>290193471</v>
      </c>
      <c r="SJ312" s="43">
        <f>SUM(INDEX(SJ$4:SJ$183,12*($B312-$B$302)+1):INDEX(SJ$4:SJ$183,12*($B312-$B$302)+12))</f>
        <v>0</v>
      </c>
      <c r="SK312" s="43">
        <f>SUM(INDEX(SK$4:SK$183,12*($B312-$B$302)+1):INDEX(SK$4:SK$183,12*($B312-$B$302)+12))</f>
        <v>13888106532</v>
      </c>
      <c r="SL312" s="43">
        <f>SUM(INDEX(SL$4:SL$183,12*($B312-$B$302)+1):INDEX(SL$4:SL$183,12*($B312-$B$302)+12))</f>
        <v>13888106532</v>
      </c>
      <c r="SM312" s="43">
        <f>SUM(INDEX(SM$4:SM$183,12*($B312-$B$302)+1):INDEX(SM$4:SM$183,12*($B312-$B$302)+12))</f>
        <v>0</v>
      </c>
      <c r="SN312" s="43">
        <f>SUM(INDEX(SN$4:SN$183,12*($B312-$B$302)+1):INDEX(SN$4:SN$183,12*($B312-$B$302)+12))</f>
        <v>2920944328</v>
      </c>
      <c r="SO312" s="43">
        <f>SUM(INDEX(SO$4:SO$183,12*($B312-$B$302)+1):INDEX(SO$4:SO$183,12*($B312-$B$302)+12))</f>
        <v>0</v>
      </c>
      <c r="SP312" s="43">
        <f>SUM(INDEX(SP$4:SP$183,12*($B312-$B$302)+1):INDEX(SP$4:SP$183,12*($B312-$B$302)+12))</f>
        <v>17337201</v>
      </c>
      <c r="SQ312" s="43">
        <f>SUM(INDEX(SQ$4:SQ$183,12*($B312-$B$302)+1):INDEX(SQ$4:SQ$183,12*($B312-$B$302)+12))</f>
        <v>11321110</v>
      </c>
      <c r="SR312" s="43">
        <f>SUM(INDEX(SR$4:SR$183,12*($B312-$B$302)+1):INDEX(SR$4:SR$183,12*($B312-$B$302)+12))</f>
        <v>1488538418</v>
      </c>
      <c r="SS312" s="43">
        <f>SUM(INDEX(SS$4:SS$183,12*($B312-$B$302)+1):INDEX(SS$4:SS$183,12*($B312-$B$302)+12))</f>
        <v>786950133</v>
      </c>
      <c r="ST312" s="43">
        <f>SUM(INDEX(ST$4:ST$183,12*($B312-$B$302)+1):INDEX(ST$4:ST$183,12*($B312-$B$302)+12))</f>
        <v>0</v>
      </c>
      <c r="SU312" s="43">
        <f>SUM(INDEX(SU$4:SU$183,12*($B312-$B$302)+1):INDEX(SU$4:SU$183,12*($B312-$B$302)+12))</f>
        <v>0</v>
      </c>
      <c r="SV312" s="43">
        <f>SUM(INDEX(SV$4:SV$183,12*($B312-$B$302)+1):INDEX(SV$4:SV$183,12*($B312-$B$302)+12))</f>
        <v>0</v>
      </c>
      <c r="SW312" s="43">
        <f>SUM(INDEX(SW$4:SW$183,12*($B312-$B$302)+1):INDEX(SW$4:SW$183,12*($B312-$B$302)+12))</f>
        <v>11558391</v>
      </c>
      <c r="SX312" s="43">
        <f>SUM(INDEX(SX$4:SX$183,12*($B312-$B$302)+1):INDEX(SX$4:SX$183,12*($B312-$B$302)+12))</f>
        <v>96572046</v>
      </c>
      <c r="SY312" s="43">
        <f>SUM(INDEX(SY$4:SY$183,12*($B312-$B$302)+1):INDEX(SY$4:SY$183,12*($B312-$B$302)+12))</f>
        <v>206942097</v>
      </c>
      <c r="SZ312" s="43">
        <f>SUM(INDEX(SZ$4:SZ$183,12*($B312-$B$302)+1):INDEX(SZ$4:SZ$183,12*($B312-$B$302)+12))</f>
        <v>0</v>
      </c>
      <c r="TA312" s="43">
        <f>SUM(INDEX(TA$4:TA$183,12*($B312-$B$302)+1):INDEX(TA$4:TA$183,12*($B312-$B$302)+12))</f>
        <v>49885755806</v>
      </c>
      <c r="TB312" s="43">
        <f>SUM(INDEX(TB$4:TB$183,12*($B312-$B$302)+1):INDEX(TB$4:TB$183,12*($B312-$B$302)+12))</f>
        <v>0</v>
      </c>
      <c r="TC312" s="43">
        <f>SUM(INDEX(TC$4:TC$183,12*($B312-$B$302)+1):INDEX(TC$4:TC$183,12*($B312-$B$302)+12))</f>
        <v>0</v>
      </c>
      <c r="TD312" s="43">
        <f>SUM(INDEX(TD$4:TD$183,12*($B312-$B$302)+1):INDEX(TD$4:TD$183,12*($B312-$B$302)+12))</f>
        <v>0</v>
      </c>
      <c r="TE312" s="43">
        <f>SUM(INDEX(TE$4:TE$183,12*($B312-$B$302)+1):INDEX(TE$4:TE$183,12*($B312-$B$302)+12))</f>
        <v>0</v>
      </c>
      <c r="TF312" s="43">
        <f>SUM(INDEX(TF$4:TF$183,12*($B312-$B$302)+1):INDEX(TF$4:TF$183,12*($B312-$B$302)+12))</f>
        <v>0</v>
      </c>
      <c r="TG312" s="43">
        <f>SUM(INDEX(TG$4:TG$183,12*($B312-$B$302)+1):INDEX(TG$4:TG$183,12*($B312-$B$302)+12))</f>
        <v>0</v>
      </c>
      <c r="TH312" s="43">
        <f>SUM(INDEX(TH$4:TH$183,12*($B312-$B$302)+1):INDEX(TH$4:TH$183,12*($B312-$B$302)+12))</f>
        <v>796413798</v>
      </c>
      <c r="TI312" s="43">
        <f>SUM(INDEX(TI$4:TI$183,12*($B312-$B$302)+1):INDEX(TI$4:TI$183,12*($B312-$B$302)+12))</f>
        <v>4512288117</v>
      </c>
      <c r="TJ312" s="43">
        <f>SUM(INDEX(TJ$4:TJ$183,12*($B312-$B$302)+1):INDEX(TJ$4:TJ$183,12*($B312-$B$302)+12))</f>
        <v>991139061800</v>
      </c>
      <c r="TK312" s="43">
        <f>SUM(INDEX(TK$4:TK$183,12*($B312-$B$302)+1):INDEX(TK$4:TK$183,12*($B312-$B$302)+12))</f>
        <v>992925821421</v>
      </c>
      <c r="TL312" s="43">
        <f>SUM(INDEX(TL$4:TL$183,12*($B312-$B$302)+1):INDEX(TL$4:TL$183,12*($B312-$B$302)+12))</f>
        <v>540621306436</v>
      </c>
      <c r="TM312" s="43">
        <f>SUM(INDEX(TM$4:TM$183,12*($B312-$B$302)+1):INDEX(TM$4:TM$183,12*($B312-$B$302)+12))</f>
        <v>1786759621</v>
      </c>
      <c r="TN312" s="43">
        <f>SUM(INDEX(TN$4:TN$183,12*($B312-$B$302)+1):INDEX(TN$4:TN$183,12*($B312-$B$302)+12))</f>
        <v>1786759621</v>
      </c>
      <c r="TO312" s="43">
        <f>SUM(INDEX(TO$4:TO$183,12*($B312-$B$302)+1):INDEX(TO$4:TO$183,12*($B312-$B$302)+12))</f>
        <v>0</v>
      </c>
      <c r="TP312" s="43">
        <f>SUM(INDEX(TP$4:TP$183,12*($B312-$B$302)+1):INDEX(TP$4:TP$183,12*($B312-$B$302)+12))</f>
        <v>0</v>
      </c>
      <c r="TQ312" s="43">
        <f>SUM(INDEX(TQ$4:TQ$183,12*($B312-$B$302)+1):INDEX(TQ$4:TQ$183,12*($B312-$B$302)+12))</f>
        <v>0</v>
      </c>
      <c r="TR312" s="43">
        <f>SUM(INDEX(TR$4:TR$183,12*($B312-$B$302)+1):INDEX(TR$4:TR$183,12*($B312-$B$302)+12))</f>
        <v>0</v>
      </c>
      <c r="TS312" s="43">
        <f>SUM(INDEX(TS$4:TS$183,12*($B312-$B$302)+1):INDEX(TS$4:TS$183,12*($B312-$B$302)+12))</f>
        <v>450517755364</v>
      </c>
      <c r="TT312" s="43">
        <f>SUM(INDEX(TT$4:TT$183,12*($B312-$B$302)+1):INDEX(TT$4:TT$183,12*($B312-$B$302)+12))</f>
        <v>0</v>
      </c>
      <c r="TU312" s="43">
        <f>SUM(INDEX(TU$4:TU$183,12*($B312-$B$302)+1):INDEX(TU$4:TU$183,12*($B312-$B$302)+12))</f>
        <v>21561258533</v>
      </c>
      <c r="TV312" s="43">
        <f>SUM(INDEX(TV$4:TV$183,12*($B312-$B$302)+1):INDEX(TV$4:TV$183,12*($B312-$B$302)+12))</f>
        <v>0</v>
      </c>
      <c r="TW312" s="43">
        <f>SUM(INDEX(TW$4:TW$183,12*($B312-$B$302)+1):INDEX(TW$4:TW$183,12*($B312-$B$302)+12))</f>
        <v>544008798</v>
      </c>
      <c r="TX312" s="43">
        <f>SUM(INDEX(TX$4:TX$183,12*($B312-$B$302)+1):INDEX(TX$4:TX$183,12*($B312-$B$302)+12))</f>
        <v>0</v>
      </c>
      <c r="TY312" s="43">
        <f>SUM(INDEX(TY$4:TY$183,12*($B312-$B$302)+1):INDEX(TY$4:TY$183,12*($B312-$B$302)+12))</f>
        <v>405011166</v>
      </c>
      <c r="TZ312" s="43">
        <f>SUM(INDEX(TZ$4:TZ$183,12*($B312-$B$302)+1):INDEX(TZ$4:TZ$183,12*($B312-$B$302)+12))</f>
        <v>0</v>
      </c>
      <c r="UA312" s="43">
        <f>SUM(INDEX(UA$4:UA$183,12*($B312-$B$302)+1):INDEX(UA$4:UA$183,12*($B312-$B$302)+12))</f>
        <v>0</v>
      </c>
      <c r="UB312" s="43">
        <f>SUM(INDEX(UB$4:UB$183,12*($B312-$B$302)+1):INDEX(UB$4:UB$183,12*($B312-$B$302)+12))</f>
        <v>20612238569</v>
      </c>
      <c r="UC312" s="43">
        <f>SUM(INDEX(UC$4:UC$183,12*($B312-$B$302)+1):INDEX(UC$4:UC$183,12*($B312-$B$302)+12))</f>
        <v>20612238569</v>
      </c>
      <c r="UD312" s="43">
        <f>SUM(INDEX(UD$4:UD$183,12*($B312-$B$302)+1):INDEX(UD$4:UD$183,12*($B312-$B$302)+12))</f>
        <v>0</v>
      </c>
      <c r="UE312" s="43">
        <f>SUM(INDEX(UE$4:UE$183,12*($B312-$B$302)+1):INDEX(UE$4:UE$183,12*($B312-$B$302)+12))</f>
        <v>0</v>
      </c>
      <c r="UF312" s="43">
        <f>SUM(INDEX(UF$4:UF$183,12*($B312-$B$302)+1):INDEX(UF$4:UF$183,12*($B312-$B$302)+12))</f>
        <v>0</v>
      </c>
      <c r="UG312" s="43">
        <f>SUM(INDEX(UG$4:UG$183,12*($B312-$B$302)+1):INDEX(UG$4:UG$183,12*($B312-$B$302)+12))</f>
        <v>4842374409363</v>
      </c>
    </row>
    <row r="313" spans="1:553">
      <c r="A313" s="733"/>
      <c r="B313" s="65">
        <v>2016</v>
      </c>
      <c r="C313" s="43">
        <f>SUM(INDEX(C$4:C$183,12*($B313-$B$302)+1):INDEX(C$4:C$183,12*($B313-$B$302)+12))</f>
        <v>2707925662186</v>
      </c>
      <c r="D313" s="43">
        <f>SUM(INDEX(D$4:D$183,12*($B313-$B$302)+1):INDEX(D$4:D$183,12*($B313-$B$302)+12))</f>
        <v>1412455522533</v>
      </c>
      <c r="E313" s="43">
        <f>SUM(INDEX(E$4:E$183,12*($B313-$B$302)+1):INDEX(E$4:E$183,12*($B313-$B$302)+12))</f>
        <v>1218190555340</v>
      </c>
      <c r="F313" s="43">
        <f>SUM(INDEX(F$4:F$183,12*($B313-$B$302)+1):INDEX(F$4:F$183,12*($B313-$B$302)+12))</f>
        <v>117389441</v>
      </c>
      <c r="G313" s="43">
        <f>SUM(INDEX(G$4:G$183,12*($B313-$B$302)+1):INDEX(G$4:G$183,12*($B313-$B$302)+12))</f>
        <v>19914215</v>
      </c>
      <c r="H313" s="43">
        <f>SUM(INDEX(H$4:H$183,12*($B313-$B$302)+1):INDEX(H$4:H$183,12*($B313-$B$302)+12))</f>
        <v>551742103396</v>
      </c>
      <c r="I313" s="43">
        <f>SUM(INDEX(I$4:I$183,12*($B313-$B$302)+1):INDEX(I$4:I$183,12*($B313-$B$302)+12))</f>
        <v>477643138909.54053</v>
      </c>
      <c r="J313" s="43">
        <f>SUM(INDEX(J$4:J$183,12*($B313-$B$302)+1):INDEX(J$4:J$183,12*($B313-$B$302)+12))</f>
        <v>68581543452.809502</v>
      </c>
      <c r="K313" s="43">
        <f>SUM(INDEX(K$4:K$183,12*($B313-$B$302)+1):INDEX(K$4:K$183,12*($B313-$B$302)+12))</f>
        <v>5517421033.6499996</v>
      </c>
      <c r="L313" s="43">
        <f>SUM(INDEX(L$4:L$183,12*($B313-$B$302)+1):INDEX(L$4:L$183,12*($B313-$B$302)+12))</f>
        <v>61996705068</v>
      </c>
      <c r="M313" s="43">
        <f>SUM(INDEX(M$4:M$183,12*($B313-$B$302)+1):INDEX(M$4:M$183,12*($B313-$B$302)+12))</f>
        <v>499374296755</v>
      </c>
      <c r="N313" s="43">
        <f>SUM(INDEX(N$4:N$183,12*($B313-$B$302)+1):INDEX(N$4:N$183,12*($B313-$B$302)+12))</f>
        <v>494380553787.19</v>
      </c>
      <c r="O313" s="43">
        <f>SUM(INDEX(O$4:O$183,12*($B313-$B$302)+1):INDEX(O$4:O$183,12*($B313-$B$302)+12))</f>
        <v>4993742967.8100004</v>
      </c>
      <c r="P313" s="43">
        <f>SUM(INDEX(P$4:P$183,12*($B313-$B$302)+1):INDEX(P$4:P$183,12*($B313-$B$302)+12))</f>
        <v>25944596616</v>
      </c>
      <c r="Q313" s="43">
        <f>SUM(INDEX(Q$4:Q$183,12*($B313-$B$302)+1):INDEX(Q$4:Q$183,12*($B313-$B$302)+12))</f>
        <v>50678324526</v>
      </c>
      <c r="R313" s="43">
        <f>SUM(INDEX(R$4:R$183,12*($B313-$B$302)+1):INDEX(R$4:R$183,12*($B313-$B$302)+12))</f>
        <v>28317225323</v>
      </c>
      <c r="S313" s="43">
        <f>SUM(INDEX(S$4:S$183,12*($B313-$B$302)+1):INDEX(S$4:S$183,12*($B313-$B$302)+12))</f>
        <v>194264967193</v>
      </c>
      <c r="T313" s="43">
        <f>SUM(INDEX(T$4:T$183,12*($B313-$B$302)+1):INDEX(T$4:T$183,12*($B313-$B$302)+12))</f>
        <v>48690032374</v>
      </c>
      <c r="U313" s="43">
        <f>SUM(INDEX(U$4:U$183,12*($B313-$B$302)+1):INDEX(U$4:U$183,12*($B313-$B$302)+12))</f>
        <v>57290836000</v>
      </c>
      <c r="V313" s="43">
        <f>SUM(INDEX(V$4:V$183,12*($B313-$B$302)+1):INDEX(V$4:V$183,12*($B313-$B$302)+12))</f>
        <v>105980868374</v>
      </c>
      <c r="W313" s="43">
        <f>SUM(INDEX(W$4:W$183,12*($B313-$B$302)+1):INDEX(W$4:W$183,12*($B313-$B$302)+12))</f>
        <v>3029194460</v>
      </c>
      <c r="X313" s="43">
        <f>SUM(INDEX(X$4:X$183,12*($B313-$B$302)+1):INDEX(X$4:X$183,12*($B313-$B$302)+12))</f>
        <v>15875282417</v>
      </c>
      <c r="Y313" s="43">
        <f>SUM(INDEX(Y$4:Y$183,12*($B313-$B$302)+1):INDEX(Y$4:Y$183,12*($B313-$B$302)+12))</f>
        <v>2180705445</v>
      </c>
      <c r="Z313" s="43">
        <f>SUM(INDEX(Z$4:Z$183,12*($B313-$B$302)+1):INDEX(Z$4:Z$183,12*($B313-$B$302)+12))</f>
        <v>218070545</v>
      </c>
      <c r="AA313" s="43">
        <f>SUM(INDEX(AA$4:AA$183,12*($B313-$B$302)+1):INDEX(AA$4:AA$183,12*($B313-$B$302)+12))</f>
        <v>1962634900</v>
      </c>
      <c r="AB313" s="43">
        <f>SUM(INDEX(AB$4:AB$183,12*($B313-$B$302)+1):INDEX(AB$4:AB$183,12*($B313-$B$302)+12))</f>
        <v>2027790900</v>
      </c>
      <c r="AC313" s="43">
        <f>SUM(INDEX(AC$4:AC$183,12*($B313-$B$302)+1):INDEX(AC$4:AC$183,12*($B313-$B$302)+12))</f>
        <v>37774810</v>
      </c>
      <c r="AD313" s="43">
        <f>SUM(INDEX(AD$4:AD$183,12*($B313-$B$302)+1):INDEX(AD$4:AD$183,12*($B313-$B$302)+12))</f>
        <v>50894540715</v>
      </c>
      <c r="AE313" s="43">
        <f>SUM(INDEX(AE$4:AE$183,12*($B313-$B$302)+1):INDEX(AE$4:AE$183,12*($B313-$B$302)+12))</f>
        <v>13733103725</v>
      </c>
      <c r="AF313" s="43">
        <f>SUM(INDEX(AF$4:AF$183,12*($B313-$B$302)+1):INDEX(AF$4:AF$183,12*($B313-$B$302)+12))</f>
        <v>9788255343</v>
      </c>
      <c r="AG313" s="43">
        <f>SUM(INDEX(AG$4:AG$183,12*($B313-$B$302)+1):INDEX(AG$4:AG$183,12*($B313-$B$302)+12))</f>
        <v>3944848382</v>
      </c>
      <c r="AH313" s="43">
        <f>SUM(INDEX(AH$4:AH$183,12*($B313-$B$302)+1):INDEX(AH$4:AH$183,12*($B313-$B$302)+12))</f>
        <v>505706347</v>
      </c>
      <c r="AI313" s="43">
        <f>SUM(INDEX(AI$4:AI$183,12*($B313-$B$302)+1):INDEX(AI$4:AI$183,12*($B313-$B$302)+12))</f>
        <v>1295470139653</v>
      </c>
      <c r="AJ313" s="43">
        <f>SUM(INDEX(AJ$4:AJ$183,12*($B313-$B$302)+1):INDEX(AJ$4:AJ$183,12*($B313-$B$302)+12))</f>
        <v>7096317821</v>
      </c>
      <c r="AK313" s="43">
        <f>SUM(INDEX(AK$4:AK$183,12*($B313-$B$302)+1):INDEX(AK$4:AK$183,12*($B313-$B$302)+12))</f>
        <v>1141578620</v>
      </c>
      <c r="AL313" s="43">
        <f>SUM(INDEX(AL$4:AL$183,12*($B313-$B$302)+1):INDEX(AL$4:AL$183,12*($B313-$B$302)+12))</f>
        <v>9251728</v>
      </c>
      <c r="AM313" s="43">
        <f>SUM(INDEX(AM$4:AM$183,12*($B313-$B$302)+1):INDEX(AM$4:AM$183,12*($B313-$B$302)+12))</f>
        <v>5925177003</v>
      </c>
      <c r="AN313" s="43">
        <f>SUM(INDEX(AN$4:AN$183,12*($B313-$B$302)+1):INDEX(AN$4:AN$183,12*($B313-$B$302)+12))</f>
        <v>20310470</v>
      </c>
      <c r="AO313" s="43">
        <f>SUM(INDEX(AO$4:AO$183,12*($B313-$B$302)+1):INDEX(AO$4:AO$183,12*($B313-$B$302)+12))</f>
        <v>21569017479</v>
      </c>
      <c r="AP313" s="43">
        <f>SUM(INDEX(AP$4:AP$183,12*($B313-$B$302)+1):INDEX(AP$4:AP$183,12*($B313-$B$302)+12))</f>
        <v>20690443937</v>
      </c>
      <c r="AQ313" s="43">
        <f>SUM(INDEX(AQ$4:AQ$183,12*($B313-$B$302)+1):INDEX(AQ$4:AQ$183,12*($B313-$B$302)+12))</f>
        <v>17281015</v>
      </c>
      <c r="AR313" s="43">
        <f>SUM(INDEX(AR$4:AR$183,12*($B313-$B$302)+1):INDEX(AR$4:AR$183,12*($B313-$B$302)+12))</f>
        <v>126604071</v>
      </c>
      <c r="AS313" s="43">
        <f>SUM(INDEX(AS$4:AS$183,12*($B313-$B$302)+1):INDEX(AS$4:AS$183,12*($B313-$B$302)+12))</f>
        <v>1010110</v>
      </c>
      <c r="AT313" s="43">
        <f>SUM(INDEX(AT$4:AT$183,12*($B313-$B$302)+1):INDEX(AT$4:AT$183,12*($B313-$B$302)+12))</f>
        <v>416739998</v>
      </c>
      <c r="AU313" s="43">
        <f>SUM(INDEX(AU$4:AU$183,12*($B313-$B$302)+1):INDEX(AU$4:AU$183,12*($B313-$B$302)+12))</f>
        <v>312721949</v>
      </c>
      <c r="AV313" s="43">
        <f>SUM(INDEX(AV$4:AV$183,12*($B313-$B$302)+1):INDEX(AV$4:AV$183,12*($B313-$B$302)+12))</f>
        <v>0</v>
      </c>
      <c r="AW313" s="43">
        <f>SUM(INDEX(AW$4:AW$183,12*($B313-$B$302)+1):INDEX(AW$4:AW$183,12*($B313-$B$302)+12))</f>
        <v>0</v>
      </c>
      <c r="AX313" s="43">
        <f>SUM(INDEX(AX$4:AX$183,12*($B313-$B$302)+1):INDEX(AX$4:AX$183,12*($B313-$B$302)+12))</f>
        <v>4216399</v>
      </c>
      <c r="AY313" s="43">
        <f>SUM(INDEX(AY$4:AY$183,12*($B313-$B$302)+1):INDEX(AY$4:AY$183,12*($B313-$B$302)+12))</f>
        <v>0</v>
      </c>
      <c r="AZ313" s="43">
        <f>SUM(INDEX(AZ$4:AZ$183,12*($B313-$B$302)+1):INDEX(AZ$4:AZ$183,12*($B313-$B$302)+12))</f>
        <v>0</v>
      </c>
      <c r="BA313" s="43">
        <f>SUM(INDEX(BA$4:BA$183,12*($B313-$B$302)+1):INDEX(BA$4:BA$183,12*($B313-$B$302)+12))</f>
        <v>0</v>
      </c>
      <c r="BB313" s="43">
        <f>SUM(INDEX(BB$4:BB$183,12*($B313-$B$302)+1):INDEX(BB$4:BB$183,12*($B313-$B$302)+12))</f>
        <v>0</v>
      </c>
      <c r="BC313" s="43">
        <f>SUM(INDEX(BC$4:BC$183,12*($B313-$B$302)+1):INDEX(BC$4:BC$183,12*($B313-$B$302)+12))</f>
        <v>0</v>
      </c>
      <c r="BD313" s="43">
        <f>SUM(INDEX(BD$4:BD$183,12*($B313-$B$302)+1):INDEX(BD$4:BD$183,12*($B313-$B$302)+12))</f>
        <v>76635503086</v>
      </c>
      <c r="BE313" s="43">
        <f>SUM(INDEX(BE$4:BE$183,12*($B313-$B$302)+1):INDEX(BE$4:BE$183,12*($B313-$B$302)+12))</f>
        <v>12414102</v>
      </c>
      <c r="BF313" s="43">
        <f>SUM(INDEX(BF$4:BF$183,12*($B313-$B$302)+1):INDEX(BF$4:BF$183,12*($B313-$B$302)+12))</f>
        <v>44183962163</v>
      </c>
      <c r="BG313" s="43">
        <f>SUM(INDEX(BG$4:BG$183,12*($B313-$B$302)+1):INDEX(BG$4:BG$183,12*($B313-$B$302)+12))</f>
        <v>14361857425</v>
      </c>
      <c r="BH313" s="43">
        <f>SUM(INDEX(BH$4:BH$183,12*($B313-$B$302)+1):INDEX(BH$4:BH$183,12*($B313-$B$302)+12))</f>
        <v>10912093</v>
      </c>
      <c r="BI313" s="43">
        <f>SUM(INDEX(BI$4:BI$183,12*($B313-$B$302)+1):INDEX(BI$4:BI$183,12*($B313-$B$302)+12))</f>
        <v>65528326</v>
      </c>
      <c r="BJ313" s="43">
        <f>SUM(INDEX(BJ$4:BJ$183,12*($B313-$B$302)+1):INDEX(BJ$4:BJ$183,12*($B313-$B$302)+12))</f>
        <v>0</v>
      </c>
      <c r="BK313" s="43">
        <f>SUM(INDEX(BK$4:BK$183,12*($B313-$B$302)+1):INDEX(BK$4:BK$183,12*($B313-$B$302)+12))</f>
        <v>750481902</v>
      </c>
      <c r="BL313" s="43">
        <f>SUM(INDEX(BL$4:BL$183,12*($B313-$B$302)+1):INDEX(BL$4:BL$183,12*($B313-$B$302)+12))</f>
        <v>59552352</v>
      </c>
      <c r="BM313" s="43">
        <f>SUM(INDEX(BM$4:BM$183,12*($B313-$B$302)+1):INDEX(BM$4:BM$183,12*($B313-$B$302)+12))</f>
        <v>13466636</v>
      </c>
      <c r="BN313" s="43">
        <f>SUM(INDEX(BN$4:BN$183,12*($B313-$B$302)+1):INDEX(BN$4:BN$183,12*($B313-$B$302)+12))</f>
        <v>241171946</v>
      </c>
      <c r="BO313" s="43">
        <f>SUM(INDEX(BO$4:BO$183,12*($B313-$B$302)+1):INDEX(BO$4:BO$183,12*($B313-$B$302)+12))</f>
        <v>98262005</v>
      </c>
      <c r="BP313" s="43">
        <f>SUM(INDEX(BP$4:BP$183,12*($B313-$B$302)+1):INDEX(BP$4:BP$183,12*($B313-$B$302)+12))</f>
        <v>0</v>
      </c>
      <c r="BQ313" s="43">
        <f>SUM(INDEX(BQ$4:BQ$183,12*($B313-$B$302)+1):INDEX(BQ$4:BQ$183,12*($B313-$B$302)+12))</f>
        <v>32482663</v>
      </c>
      <c r="BR313" s="43">
        <f>SUM(INDEX(BR$4:BR$183,12*($B313-$B$302)+1):INDEX(BR$4:BR$183,12*($B313-$B$302)+12))</f>
        <v>1833291849</v>
      </c>
      <c r="BS313" s="43">
        <f>SUM(INDEX(BS$4:BS$183,12*($B313-$B$302)+1):INDEX(BS$4:BS$183,12*($B313-$B$302)+12))</f>
        <v>14972119624</v>
      </c>
      <c r="BT313" s="43">
        <f>SUM(INDEX(BT$4:BT$183,12*($B313-$B$302)+1):INDEX(BT$4:BT$183,12*($B313-$B$302)+12))</f>
        <v>2016819463</v>
      </c>
      <c r="BU313" s="43">
        <f>SUM(INDEX(BU$4:BU$183,12*($B313-$B$302)+1):INDEX(BU$4:BU$183,12*($B313-$B$302)+12))</f>
        <v>138472415</v>
      </c>
      <c r="BV313" s="43">
        <f>SUM(INDEX(BV$4:BV$183,12*($B313-$B$302)+1):INDEX(BV$4:BV$183,12*($B313-$B$302)+12))</f>
        <v>2277139</v>
      </c>
      <c r="BW313" s="43">
        <f>SUM(INDEX(BW$4:BW$183,12*($B313-$B$302)+1):INDEX(BW$4:BW$183,12*($B313-$B$302)+12))</f>
        <v>32953490</v>
      </c>
      <c r="BX313" s="43">
        <f>SUM(INDEX(BX$4:BX$183,12*($B313-$B$302)+1):INDEX(BX$4:BX$183,12*($B313-$B$302)+12))</f>
        <v>1073572</v>
      </c>
      <c r="BY313" s="43">
        <f>SUM(INDEX(BY$4:BY$183,12*($B313-$B$302)+1):INDEX(BY$4:BY$183,12*($B313-$B$302)+12))</f>
        <v>1830717739</v>
      </c>
      <c r="BZ313" s="43">
        <f>SUM(INDEX(BZ$4:BZ$183,12*($B313-$B$302)+1):INDEX(BZ$4:BZ$183,12*($B313-$B$302)+12))</f>
        <v>10994552</v>
      </c>
      <c r="CA313" s="43">
        <f>SUM(INDEX(CA$4:CA$183,12*($B313-$B$302)+1):INDEX(CA$4:CA$183,12*($B313-$B$302)+12))</f>
        <v>0</v>
      </c>
      <c r="CB313" s="43">
        <f>SUM(INDEX(CB$4:CB$183,12*($B313-$B$302)+1):INDEX(CB$4:CB$183,12*($B313-$B$302)+12))</f>
        <v>330556</v>
      </c>
      <c r="CC313" s="43">
        <f>SUM(INDEX(CC$4:CC$183,12*($B313-$B$302)+1):INDEX(CC$4:CC$183,12*($B313-$B$302)+12))</f>
        <v>104886708800</v>
      </c>
      <c r="CD313" s="43">
        <f>SUM(INDEX(CD$4:CD$183,12*($B313-$B$302)+1):INDEX(CD$4:CD$183,12*($B313-$B$302)+12))</f>
        <v>22626617</v>
      </c>
      <c r="CE313" s="43">
        <f>SUM(INDEX(CE$4:CE$183,12*($B313-$B$302)+1):INDEX(CE$4:CE$183,12*($B313-$B$302)+12))</f>
        <v>77968964222</v>
      </c>
      <c r="CF313" s="43">
        <f>SUM(INDEX(CF$4:CF$183,12*($B313-$B$302)+1):INDEX(CF$4:CF$183,12*($B313-$B$302)+12))</f>
        <v>2408707781</v>
      </c>
      <c r="CG313" s="43">
        <f>SUM(INDEX(CG$4:CG$183,12*($B313-$B$302)+1):INDEX(CG$4:CG$183,12*($B313-$B$302)+12))</f>
        <v>35085415218</v>
      </c>
      <c r="CH313" s="43">
        <f>SUM(INDEX(CH$4:CH$183,12*($B313-$B$302)+1):INDEX(CH$4:CH$183,12*($B313-$B$302)+12))</f>
        <v>4314596809</v>
      </c>
      <c r="CI313" s="43">
        <f>SUM(INDEX(CI$4:CI$183,12*($B313-$B$302)+1):INDEX(CI$4:CI$183,12*($B313-$B$302)+12))</f>
        <v>334279720</v>
      </c>
      <c r="CJ313" s="43">
        <f>SUM(INDEX(CJ$4:CJ$183,12*($B313-$B$302)+1):INDEX(CJ$4:CJ$183,12*($B313-$B$302)+12))</f>
        <v>15661852</v>
      </c>
      <c r="CK313" s="43">
        <f>SUM(INDEX(CK$4:CK$183,12*($B313-$B$302)+1):INDEX(CK$4:CK$183,12*($B313-$B$302)+12))</f>
        <v>163433410</v>
      </c>
      <c r="CL313" s="43">
        <f>SUM(INDEX(CL$4:CL$183,12*($B313-$B$302)+1):INDEX(CL$4:CL$183,12*($B313-$B$302)+12))</f>
        <v>50614251</v>
      </c>
      <c r="CM313" s="43">
        <f>SUM(INDEX(CM$4:CM$183,12*($B313-$B$302)+1):INDEX(CM$4:CM$183,12*($B313-$B$302)+12))</f>
        <v>15729340</v>
      </c>
      <c r="CN313" s="43">
        <f>SUM(INDEX(CN$4:CN$183,12*($B313-$B$302)+1):INDEX(CN$4:CN$183,12*($B313-$B$302)+12))</f>
        <v>5897867</v>
      </c>
      <c r="CO313" s="43">
        <f>SUM(INDEX(CO$4:CO$183,12*($B313-$B$302)+1):INDEX(CO$4:CO$183,12*($B313-$B$302)+12))</f>
        <v>5851985</v>
      </c>
      <c r="CP313" s="43">
        <f>SUM(INDEX(CP$4:CP$183,12*($B313-$B$302)+1):INDEX(CP$4:CP$183,12*($B313-$B$302)+12))</f>
        <v>77091015</v>
      </c>
      <c r="CQ313" s="43">
        <f>SUM(INDEX(CQ$4:CQ$183,12*($B313-$B$302)+1):INDEX(CQ$4:CQ$183,12*($B313-$B$302)+12))</f>
        <v>0</v>
      </c>
      <c r="CR313" s="43">
        <f>SUM(INDEX(CR$4:CR$183,12*($B313-$B$302)+1):INDEX(CR$4:CR$183,12*($B313-$B$302)+12))</f>
        <v>0</v>
      </c>
      <c r="CS313" s="43">
        <f>SUM(INDEX(CS$4:CS$183,12*($B313-$B$302)+1):INDEX(CS$4:CS$183,12*($B313-$B$302)+12))</f>
        <v>32803160120</v>
      </c>
      <c r="CT313" s="43">
        <f>SUM(INDEX(CT$4:CT$183,12*($B313-$B$302)+1):INDEX(CT$4:CT$183,12*($B313-$B$302)+12))</f>
        <v>13187644605</v>
      </c>
      <c r="CU313" s="43">
        <f>SUM(INDEX(CU$4:CU$183,12*($B313-$B$302)+1):INDEX(CU$4:CU$183,12*($B313-$B$302)+12))</f>
        <v>0</v>
      </c>
      <c r="CV313" s="43">
        <f>SUM(INDEX(CV$4:CV$183,12*($B313-$B$302)+1):INDEX(CV$4:CV$183,12*($B313-$B$302)+12))</f>
        <v>508037986</v>
      </c>
      <c r="CW313" s="43">
        <f>SUM(INDEX(CW$4:CW$183,12*($B313-$B$302)+1):INDEX(CW$4:CW$183,12*($B313-$B$302)+12))</f>
        <v>149307754</v>
      </c>
      <c r="CX313" s="43">
        <f>SUM(INDEX(CX$4:CX$183,12*($B313-$B$302)+1):INDEX(CX$4:CX$183,12*($B313-$B$302)+12))</f>
        <v>10257676</v>
      </c>
      <c r="CY313" s="43">
        <f>SUM(INDEX(CY$4:CY$183,12*($B313-$B$302)+1):INDEX(CY$4:CY$183,12*($B313-$B$302)+12))</f>
        <v>0</v>
      </c>
      <c r="CZ313" s="43">
        <f>SUM(INDEX(CZ$4:CZ$183,12*($B313-$B$302)+1):INDEX(CZ$4:CZ$183,12*($B313-$B$302)+12))</f>
        <v>18383080247</v>
      </c>
      <c r="DA313" s="43">
        <f>SUM(INDEX(DA$4:DA$183,12*($B313-$B$302)+1):INDEX(DA$4:DA$183,12*($B313-$B$302)+12))</f>
        <v>15823373751</v>
      </c>
      <c r="DB313" s="43">
        <f>SUM(INDEX(DB$4:DB$183,12*($B313-$B$302)+1):INDEX(DB$4:DB$183,12*($B313-$B$302)+12))</f>
        <v>1762076617</v>
      </c>
      <c r="DC313" s="43">
        <f>SUM(INDEX(DC$4:DC$183,12*($B313-$B$302)+1):INDEX(DC$4:DC$183,12*($B313-$B$302)+12))</f>
        <v>0</v>
      </c>
      <c r="DD313" s="43">
        <f>SUM(INDEX(DD$4:DD$183,12*($B313-$B$302)+1):INDEX(DD$4:DD$183,12*($B313-$B$302)+12))</f>
        <v>797629879</v>
      </c>
      <c r="DE313" s="43">
        <f>SUM(INDEX(DE$4:DE$183,12*($B313-$B$302)+1):INDEX(DE$4:DE$183,12*($B313-$B$302)+12))</f>
        <v>0</v>
      </c>
      <c r="DF313" s="43">
        <f>SUM(INDEX(DF$4:DF$183,12*($B313-$B$302)+1):INDEX(DF$4:DF$183,12*($B313-$B$302)+12))</f>
        <v>374881635</v>
      </c>
      <c r="DG313" s="43">
        <f>SUM(INDEX(DG$4:DG$183,12*($B313-$B$302)+1):INDEX(DG$4:DG$183,12*($B313-$B$302)+12))</f>
        <v>189950217</v>
      </c>
      <c r="DH313" s="43">
        <f>SUM(INDEX(DH$4:DH$183,12*($B313-$B$302)+1):INDEX(DH$4:DH$183,12*($B313-$B$302)+12))</f>
        <v>271694275</v>
      </c>
      <c r="DI313" s="43">
        <f>SUM(INDEX(DI$4:DI$183,12*($B313-$B$302)+1):INDEX(DI$4:DI$183,12*($B313-$B$302)+12))</f>
        <v>41114963</v>
      </c>
      <c r="DJ313" s="43">
        <f>SUM(INDEX(DJ$4:DJ$183,12*($B313-$B$302)+1):INDEX(DJ$4:DJ$183,12*($B313-$B$302)+12))</f>
        <v>0</v>
      </c>
      <c r="DK313" s="43">
        <f>SUM(INDEX(DK$4:DK$183,12*($B313-$B$302)+1):INDEX(DK$4:DK$183,12*($B313-$B$302)+12))</f>
        <v>41114963</v>
      </c>
      <c r="DL313" s="43">
        <f>SUM(INDEX(DL$4:DL$183,12*($B313-$B$302)+1):INDEX(DL$4:DL$183,12*($B313-$B$302)+12))</f>
        <v>0</v>
      </c>
      <c r="DM313" s="43">
        <f>SUM(INDEX(DM$4:DM$183,12*($B313-$B$302)+1):INDEX(DM$4:DM$183,12*($B313-$B$302)+12))</f>
        <v>4843790396</v>
      </c>
      <c r="DN313" s="43">
        <f>SUM(INDEX(DN$4:DN$183,12*($B313-$B$302)+1):INDEX(DN$4:DN$183,12*($B313-$B$302)+12))</f>
        <v>534991574</v>
      </c>
      <c r="DO313" s="43">
        <f>SUM(INDEX(DO$4:DO$183,12*($B313-$B$302)+1):INDEX(DO$4:DO$183,12*($B313-$B$302)+12))</f>
        <v>36532739</v>
      </c>
      <c r="DP313" s="43">
        <f>SUM(INDEX(DP$4:DP$183,12*($B313-$B$302)+1):INDEX(DP$4:DP$183,12*($B313-$B$302)+12))</f>
        <v>1011397</v>
      </c>
      <c r="DQ313" s="43">
        <f>SUM(INDEX(DQ$4:DQ$183,12*($B313-$B$302)+1):INDEX(DQ$4:DQ$183,12*($B313-$B$302)+12))</f>
        <v>35521342</v>
      </c>
      <c r="DR313" s="43">
        <f>SUM(INDEX(DR$4:DR$183,12*($B313-$B$302)+1):INDEX(DR$4:DR$183,12*($B313-$B$302)+12))</f>
        <v>4120089142</v>
      </c>
      <c r="DS313" s="43">
        <f>SUM(INDEX(DS$4:DS$183,12*($B313-$B$302)+1):INDEX(DS$4:DS$183,12*($B313-$B$302)+12))</f>
        <v>347158227</v>
      </c>
      <c r="DT313" s="43">
        <f>SUM(INDEX(DT$4:DT$183,12*($B313-$B$302)+1):INDEX(DT$4:DT$183,12*($B313-$B$302)+12))</f>
        <v>326562197</v>
      </c>
      <c r="DU313" s="43">
        <f>SUM(INDEX(DU$4:DU$183,12*($B313-$B$302)+1):INDEX(DU$4:DU$183,12*($B313-$B$302)+12))</f>
        <v>20324860</v>
      </c>
      <c r="DV313" s="43">
        <f>SUM(INDEX(DV$4:DV$183,12*($B313-$B$302)+1):INDEX(DV$4:DV$183,12*($B313-$B$302)+12))</f>
        <v>271170</v>
      </c>
      <c r="DW313" s="43">
        <f>SUM(INDEX(DW$4:DW$183,12*($B313-$B$302)+1):INDEX(DW$4:DW$183,12*($B313-$B$302)+12))</f>
        <v>128517700</v>
      </c>
      <c r="DX313" s="43">
        <f>SUM(INDEX(DX$4:DX$183,12*($B313-$B$302)+1):INDEX(DX$4:DX$183,12*($B313-$B$302)+12))</f>
        <v>72525900</v>
      </c>
      <c r="DY313" s="43">
        <f>SUM(INDEX(DY$4:DY$183,12*($B313-$B$302)+1):INDEX(DY$4:DY$183,12*($B313-$B$302)+12))</f>
        <v>0</v>
      </c>
      <c r="DZ313" s="43">
        <f>SUM(INDEX(DZ$4:DZ$183,12*($B313-$B$302)+1):INDEX(DZ$4:DZ$183,12*($B313-$B$302)+12))</f>
        <v>0</v>
      </c>
      <c r="EA313" s="43">
        <f>SUM(INDEX(EA$4:EA$183,12*($B313-$B$302)+1):INDEX(EA$4:EA$183,12*($B313-$B$302)+12))</f>
        <v>55991800</v>
      </c>
      <c r="EB313" s="43">
        <f>SUM(INDEX(EB$4:EB$183,12*($B313-$B$302)+1):INDEX(EB$4:EB$183,12*($B313-$B$302)+12))</f>
        <v>0</v>
      </c>
      <c r="EC313" s="43">
        <f>SUM(INDEX(EC$4:EC$183,12*($B313-$B$302)+1):INDEX(EC$4:EC$183,12*($B313-$B$302)+12))</f>
        <v>961728936</v>
      </c>
      <c r="ED313" s="43">
        <f>SUM(INDEX(ED$4:ED$183,12*($B313-$B$302)+1):INDEX(ED$4:ED$183,12*($B313-$B$302)+12))</f>
        <v>1246176</v>
      </c>
      <c r="EE313" s="43">
        <f>SUM(INDEX(EE$4:EE$183,12*($B313-$B$302)+1):INDEX(EE$4:EE$183,12*($B313-$B$302)+12))</f>
        <v>960327500</v>
      </c>
      <c r="EF313" s="43">
        <f>SUM(INDEX(EF$4:EF$183,12*($B313-$B$302)+1):INDEX(EF$4:EF$183,12*($B313-$B$302)+12))</f>
        <v>155260</v>
      </c>
      <c r="EG313" s="43">
        <f>SUM(INDEX(EG$4:EG$183,12*($B313-$B$302)+1):INDEX(EG$4:EG$183,12*($B313-$B$302)+12))</f>
        <v>697457242</v>
      </c>
      <c r="EH313" s="43">
        <f>SUM(INDEX(EH$4:EH$183,12*($B313-$B$302)+1):INDEX(EH$4:EH$183,12*($B313-$B$302)+12))</f>
        <v>690900956</v>
      </c>
      <c r="EI313" s="43">
        <f>SUM(INDEX(EI$4:EI$183,12*($B313-$B$302)+1):INDEX(EI$4:EI$183,12*($B313-$B$302)+12))</f>
        <v>6402022</v>
      </c>
      <c r="EJ313" s="43">
        <f>SUM(INDEX(EJ$4:EJ$183,12*($B313-$B$302)+1):INDEX(EJ$4:EJ$183,12*($B313-$B$302)+12))</f>
        <v>154264</v>
      </c>
      <c r="EK313" s="43">
        <f>SUM(INDEX(EK$4:EK$183,12*($B313-$B$302)+1):INDEX(EK$4:EK$183,12*($B313-$B$302)+12))</f>
        <v>796992378</v>
      </c>
      <c r="EL313" s="43">
        <f>SUM(INDEX(EL$4:EL$183,12*($B313-$B$302)+1):INDEX(EL$4:EL$183,12*($B313-$B$302)+12))</f>
        <v>694194</v>
      </c>
      <c r="EM313" s="43">
        <f>SUM(INDEX(EM$4:EM$183,12*($B313-$B$302)+1):INDEX(EM$4:EM$183,12*($B313-$B$302)+12))</f>
        <v>18284193</v>
      </c>
      <c r="EN313" s="43">
        <f>SUM(INDEX(EN$4:EN$183,12*($B313-$B$302)+1):INDEX(EN$4:EN$183,12*($B313-$B$302)+12))</f>
        <v>497166694</v>
      </c>
      <c r="EO313" s="43">
        <f>SUM(INDEX(EO$4:EO$183,12*($B313-$B$302)+1):INDEX(EO$4:EO$183,12*($B313-$B$302)+12))</f>
        <v>20923533</v>
      </c>
      <c r="EP313" s="43">
        <f>SUM(INDEX(EP$4:EP$183,12*($B313-$B$302)+1):INDEX(EP$4:EP$183,12*($B313-$B$302)+12))</f>
        <v>3162446</v>
      </c>
      <c r="EQ313" s="43">
        <f>SUM(INDEX(EQ$4:EQ$183,12*($B313-$B$302)+1):INDEX(EQ$4:EQ$183,12*($B313-$B$302)+12))</f>
        <v>19283</v>
      </c>
      <c r="ER313" s="43">
        <f>SUM(INDEX(ER$4:ER$183,12*($B313-$B$302)+1):INDEX(ER$4:ER$183,12*($B313-$B$302)+12))</f>
        <v>983444</v>
      </c>
      <c r="ES313" s="43">
        <f>SUM(INDEX(ES$4:ES$183,12*($B313-$B$302)+1):INDEX(ES$4:ES$183,12*($B313-$B$302)+12))</f>
        <v>12514798</v>
      </c>
      <c r="ET313" s="43">
        <f>SUM(INDEX(ET$4:ET$183,12*($B313-$B$302)+1):INDEX(ET$4:ET$183,12*($B313-$B$302)+12))</f>
        <v>4243562</v>
      </c>
      <c r="EU313" s="43">
        <f>SUM(INDEX(EU$4:EU$183,12*($B313-$B$302)+1):INDEX(EU$4:EU$183,12*($B313-$B$302)+12))</f>
        <v>26093940</v>
      </c>
      <c r="EV313" s="43">
        <f>SUM(INDEX(EV$4:EV$183,12*($B313-$B$302)+1):INDEX(EV$4:EV$183,12*($B313-$B$302)+12))</f>
        <v>204712811</v>
      </c>
      <c r="EW313" s="43">
        <f>SUM(INDEX(EW$4:EW$183,12*($B313-$B$302)+1):INDEX(EW$4:EW$183,12*($B313-$B$302)+12))</f>
        <v>420123074</v>
      </c>
      <c r="EX313" s="43">
        <f>SUM(INDEX(EX$4:EX$183,12*($B313-$B$302)+1):INDEX(EX$4:EX$183,12*($B313-$B$302)+12))</f>
        <v>0</v>
      </c>
      <c r="EY313" s="43">
        <f>SUM(INDEX(EY$4:EY$183,12*($B313-$B$302)+1):INDEX(EY$4:EY$183,12*($B313-$B$302)+12))</f>
        <v>2487531</v>
      </c>
      <c r="EZ313" s="43">
        <f>SUM(INDEX(EZ$4:EZ$183,12*($B313-$B$302)+1):INDEX(EZ$4:EZ$183,12*($B313-$B$302)+12))</f>
        <v>379975453</v>
      </c>
      <c r="FA313" s="43">
        <f>SUM(INDEX(FA$4:FA$183,12*($B313-$B$302)+1):INDEX(FA$4:FA$183,12*($B313-$B$302)+12))</f>
        <v>37660090</v>
      </c>
      <c r="FB313" s="43">
        <f>SUM(INDEX(FB$4:FB$183,12*($B313-$B$302)+1):INDEX(FB$4:FB$183,12*($B313-$B$302)+12))</f>
        <v>0</v>
      </c>
      <c r="FC313" s="43">
        <f>SUM(INDEX(FC$4:FC$183,12*($B313-$B$302)+1):INDEX(FC$4:FC$183,12*($B313-$B$302)+12))</f>
        <v>236220</v>
      </c>
      <c r="FD313" s="43">
        <f>SUM(INDEX(FD$4:FD$183,12*($B313-$B$302)+1):INDEX(FD$4:FD$183,12*($B313-$B$302)+12))</f>
        <v>0</v>
      </c>
      <c r="FE313" s="43">
        <f>SUM(INDEX(FE$4:FE$183,12*($B313-$B$302)+1):INDEX(FE$4:FE$183,12*($B313-$B$302)+12))</f>
        <v>0</v>
      </c>
      <c r="FF313" s="43">
        <f>SUM(INDEX(FF$4:FF$183,12*($B313-$B$302)+1):INDEX(FF$4:FF$183,12*($B313-$B$302)+12))</f>
        <v>0</v>
      </c>
      <c r="FG313" s="43">
        <f>SUM(INDEX(FG$4:FG$183,12*($B313-$B$302)+1):INDEX(FG$4:FG$183,12*($B313-$B$302)+12))</f>
        <v>152176941</v>
      </c>
      <c r="FH313" s="43">
        <f>SUM(INDEX(FH$4:FH$183,12*($B313-$B$302)+1):INDEX(FH$4:FH$183,12*($B313-$B$302)+12))</f>
        <v>4975068</v>
      </c>
      <c r="FI313" s="43">
        <f>SUM(INDEX(FI$4:FI$183,12*($B313-$B$302)+1):INDEX(FI$4:FI$183,12*($B313-$B$302)+12))</f>
        <v>0</v>
      </c>
      <c r="FJ313" s="43">
        <f>SUM(INDEX(FJ$4:FJ$183,12*($B313-$B$302)+1):INDEX(FJ$4:FJ$183,12*($B313-$B$302)+12))</f>
        <v>119644920</v>
      </c>
      <c r="FK313" s="43">
        <f>SUM(INDEX(FK$4:FK$183,12*($B313-$B$302)+1):INDEX(FK$4:FK$183,12*($B313-$B$302)+12))</f>
        <v>31348824</v>
      </c>
      <c r="FL313" s="43">
        <f>SUM(INDEX(FL$4:FL$183,12*($B313-$B$302)+1):INDEX(FL$4:FL$183,12*($B313-$B$302)+12))</f>
        <v>0</v>
      </c>
      <c r="FM313" s="43">
        <f>SUM(INDEX(FM$4:FM$183,12*($B313-$B$302)+1):INDEX(FM$4:FM$183,12*($B313-$B$302)+12))</f>
        <v>0</v>
      </c>
      <c r="FN313" s="43">
        <f>SUM(INDEX(FN$4:FN$183,12*($B313-$B$302)+1):INDEX(FN$4:FN$183,12*($B313-$B$302)+12))</f>
        <v>0</v>
      </c>
      <c r="FO313" s="43">
        <f>SUM(INDEX(FO$4:FO$183,12*($B313-$B$302)+1):INDEX(FO$4:FO$183,12*($B313-$B$302)+12))</f>
        <v>88296096</v>
      </c>
      <c r="FP313" s="43">
        <f>SUM(INDEX(FP$4:FP$183,12*($B313-$B$302)+1):INDEX(FP$4:FP$183,12*($B313-$B$302)+12))</f>
        <v>27556953</v>
      </c>
      <c r="FQ313" s="43">
        <f>SUM(INDEX(FQ$4:FQ$183,12*($B313-$B$302)+1):INDEX(FQ$4:FQ$183,12*($B313-$B$302)+12))</f>
        <v>0</v>
      </c>
      <c r="FR313" s="43">
        <f>SUM(INDEX(FR$4:FR$183,12*($B313-$B$302)+1):INDEX(FR$4:FR$183,12*($B313-$B$302)+12))</f>
        <v>6848240599</v>
      </c>
      <c r="FS313" s="43">
        <f>SUM(INDEX(FS$4:FS$183,12*($B313-$B$302)+1):INDEX(FS$4:FS$183,12*($B313-$B$302)+12))</f>
        <v>5040776925</v>
      </c>
      <c r="FT313" s="43">
        <f>SUM(INDEX(FT$4:FT$183,12*($B313-$B$302)+1):INDEX(FT$4:FT$183,12*($B313-$B$302)+12))</f>
        <v>691053</v>
      </c>
      <c r="FU313" s="43">
        <f>SUM(INDEX(FU$4:FU$183,12*($B313-$B$302)+1):INDEX(FU$4:FU$183,12*($B313-$B$302)+12))</f>
        <v>2193156533</v>
      </c>
      <c r="FV313" s="43">
        <f>SUM(INDEX(FV$4:FV$183,12*($B313-$B$302)+1):INDEX(FV$4:FV$183,12*($B313-$B$302)+12))</f>
        <v>419486053</v>
      </c>
      <c r="FW313" s="43">
        <f>SUM(INDEX(FW$4:FW$183,12*($B313-$B$302)+1):INDEX(FW$4:FW$183,12*($B313-$B$302)+12))</f>
        <v>359444874</v>
      </c>
      <c r="FX313" s="43">
        <f>SUM(INDEX(FX$4:FX$183,12*($B313-$B$302)+1):INDEX(FX$4:FX$183,12*($B313-$B$302)+12))</f>
        <v>60041179</v>
      </c>
      <c r="FY313" s="43">
        <f>SUM(INDEX(FY$4:FY$183,12*($B313-$B$302)+1):INDEX(FY$4:FY$183,12*($B313-$B$302)+12))</f>
        <v>0</v>
      </c>
      <c r="FZ313" s="43">
        <f>SUM(INDEX(FZ$4:FZ$183,12*($B313-$B$302)+1):INDEX(FZ$4:FZ$183,12*($B313-$B$302)+12))</f>
        <v>27587973</v>
      </c>
      <c r="GA313" s="43">
        <f>SUM(INDEX(GA$4:GA$183,12*($B313-$B$302)+1):INDEX(GA$4:GA$183,12*($B313-$B$302)+12))</f>
        <v>2279440113</v>
      </c>
      <c r="GB313" s="43">
        <f>SUM(INDEX(GB$4:GB$183,12*($B313-$B$302)+1):INDEX(GB$4:GB$183,12*($B313-$B$302)+12))</f>
        <v>120415200</v>
      </c>
      <c r="GC313" s="43">
        <f>SUM(INDEX(GC$4:GC$183,12*($B313-$B$302)+1):INDEX(GC$4:GC$183,12*($B313-$B$302)+12))</f>
        <v>45982593</v>
      </c>
      <c r="GD313" s="43">
        <f>SUM(INDEX(GD$4:GD$183,12*($B313-$B$302)+1):INDEX(GD$4:GD$183,12*($B313-$B$302)+12))</f>
        <v>0</v>
      </c>
      <c r="GE313" s="43">
        <f>SUM(INDEX(GE$4:GE$183,12*($B313-$B$302)+1):INDEX(GE$4:GE$183,12*($B313-$B$302)+12))</f>
        <v>45982593</v>
      </c>
      <c r="GF313" s="43">
        <f>SUM(INDEX(GF$4:GF$183,12*($B313-$B$302)+1):INDEX(GF$4:GF$183,12*($B313-$B$302)+12))</f>
        <v>0</v>
      </c>
      <c r="GG313" s="43">
        <f>SUM(INDEX(GG$4:GG$183,12*($B313-$B$302)+1):INDEX(GG$4:GG$183,12*($B313-$B$302)+12))</f>
        <v>2268517</v>
      </c>
      <c r="GH313" s="43">
        <f>SUM(INDEX(GH$4:GH$183,12*($B313-$B$302)+1):INDEX(GH$4:GH$183,12*($B313-$B$302)+12))</f>
        <v>7081000</v>
      </c>
      <c r="GI313" s="43">
        <f>SUM(INDEX(GI$4:GI$183,12*($B313-$B$302)+1):INDEX(GI$4:GI$183,12*($B313-$B$302)+12))</f>
        <v>619466301</v>
      </c>
      <c r="GJ313" s="43">
        <f>SUM(INDEX(GJ$4:GJ$183,12*($B313-$B$302)+1):INDEX(GJ$4:GJ$183,12*($B313-$B$302)+12))</f>
        <v>619466301</v>
      </c>
      <c r="GK313" s="43">
        <f>SUM(INDEX(GK$4:GK$183,12*($B313-$B$302)+1):INDEX(GK$4:GK$183,12*($B313-$B$302)+12))</f>
        <v>0</v>
      </c>
      <c r="GL313" s="43">
        <f>SUM(INDEX(GL$4:GL$183,12*($B313-$B$302)+1):INDEX(GL$4:GL$183,12*($B313-$B$302)+12))</f>
        <v>1132665263</v>
      </c>
      <c r="GM313" s="43">
        <f>SUM(INDEX(GM$4:GM$183,12*($B313-$B$302)+1):INDEX(GM$4:GM$183,12*($B313-$B$302)+12))</f>
        <v>139369048</v>
      </c>
      <c r="GN313" s="43">
        <f>SUM(INDEX(GN$4:GN$183,12*($B313-$B$302)+1):INDEX(GN$4:GN$183,12*($B313-$B$302)+12))</f>
        <v>2357000</v>
      </c>
      <c r="GO313" s="43">
        <f>SUM(INDEX(GO$4:GO$183,12*($B313-$B$302)+1):INDEX(GO$4:GO$183,12*($B313-$B$302)+12))</f>
        <v>7364080</v>
      </c>
      <c r="GP313" s="43">
        <f>SUM(INDEX(GP$4:GP$183,12*($B313-$B$302)+1):INDEX(GP$4:GP$183,12*($B313-$B$302)+12))</f>
        <v>339504</v>
      </c>
      <c r="GQ313" s="43">
        <f>SUM(INDEX(GQ$4:GQ$183,12*($B313-$B$302)+1):INDEX(GQ$4:GQ$183,12*($B313-$B$302)+12))</f>
        <v>853151506</v>
      </c>
      <c r="GR313" s="43">
        <f>SUM(INDEX(GR$4:GR$183,12*($B313-$B$302)+1):INDEX(GR$4:GR$183,12*($B313-$B$302)+12))</f>
        <v>5257830</v>
      </c>
      <c r="GS313" s="43">
        <f>SUM(INDEX(GS$4:GS$183,12*($B313-$B$302)+1):INDEX(GS$4:GS$183,12*($B313-$B$302)+12))</f>
        <v>0</v>
      </c>
      <c r="GT313" s="43">
        <f>SUM(INDEX(GT$4:GT$183,12*($B313-$B$302)+1):INDEX(GT$4:GT$183,12*($B313-$B$302)+12))</f>
        <v>124826295</v>
      </c>
      <c r="GU313" s="43">
        <f>SUM(INDEX(GU$4:GU$183,12*($B313-$B$302)+1):INDEX(GU$4:GU$183,12*($B313-$B$302)+12))</f>
        <v>152096136026</v>
      </c>
      <c r="GV313" s="43">
        <f>SUM(INDEX(GV$4:GV$183,12*($B313-$B$302)+1):INDEX(GV$4:GV$183,12*($B313-$B$302)+12))</f>
        <v>0</v>
      </c>
      <c r="GW313" s="43">
        <f>SUM(INDEX(GW$4:GW$183,12*($B313-$B$302)+1):INDEX(GW$4:GW$183,12*($B313-$B$302)+12))</f>
        <v>0</v>
      </c>
      <c r="GX313" s="43">
        <f>SUM(INDEX(GX$4:GX$183,12*($B313-$B$302)+1):INDEX(GX$4:GX$183,12*($B313-$B$302)+12))</f>
        <v>0</v>
      </c>
      <c r="GY313" s="43">
        <f>SUM(INDEX(GY$4:GY$183,12*($B313-$B$302)+1):INDEX(GY$4:GY$183,12*($B313-$B$302)+12))</f>
        <v>0</v>
      </c>
      <c r="GZ313" s="43">
        <f>SUM(INDEX(GZ$4:GZ$183,12*($B313-$B$302)+1):INDEX(GZ$4:GZ$183,12*($B313-$B$302)+12))</f>
        <v>51882255972</v>
      </c>
      <c r="HA313" s="43">
        <f>SUM(INDEX(HA$4:HA$183,12*($B313-$B$302)+1):INDEX(HA$4:HA$183,12*($B313-$B$302)+12))</f>
        <v>10287332</v>
      </c>
      <c r="HB313" s="43">
        <f>SUM(INDEX(HB$4:HB$183,12*($B313-$B$302)+1):INDEX(HB$4:HB$183,12*($B313-$B$302)+12))</f>
        <v>0</v>
      </c>
      <c r="HC313" s="43">
        <f>SUM(INDEX(HC$4:HC$183,12*($B313-$B$302)+1):INDEX(HC$4:HC$183,12*($B313-$B$302)+12))</f>
        <v>0</v>
      </c>
      <c r="HD313" s="43">
        <f>SUM(INDEX(HD$4:HD$183,12*($B313-$B$302)+1):INDEX(HD$4:HD$183,12*($B313-$B$302)+12))</f>
        <v>22145687472</v>
      </c>
      <c r="HE313" s="43">
        <f>SUM(INDEX(HE$4:HE$183,12*($B313-$B$302)+1):INDEX(HE$4:HE$183,12*($B313-$B$302)+12))</f>
        <v>0</v>
      </c>
      <c r="HF313" s="43">
        <f>SUM(INDEX(HF$4:HF$183,12*($B313-$B$302)+1):INDEX(HF$4:HF$183,12*($B313-$B$302)+12))</f>
        <v>26478818751</v>
      </c>
      <c r="HG313" s="43">
        <f>SUM(INDEX(HG$4:HG$183,12*($B313-$B$302)+1):INDEX(HG$4:HG$183,12*($B313-$B$302)+12))</f>
        <v>31939940447</v>
      </c>
      <c r="HH313" s="43">
        <f>SUM(INDEX(HH$4:HH$183,12*($B313-$B$302)+1):INDEX(HH$4:HH$183,12*($B313-$B$302)+12))</f>
        <v>48089773654</v>
      </c>
      <c r="HI313" s="43">
        <f>SUM(INDEX(HI$4:HI$183,12*($B313-$B$302)+1):INDEX(HI$4:HI$183,12*($B313-$B$302)+12))</f>
        <v>3792482318</v>
      </c>
      <c r="HJ313" s="43">
        <f>SUM(INDEX(HJ$4:HJ$183,12*($B313-$B$302)+1):INDEX(HJ$4:HJ$183,12*($B313-$B$302)+12))</f>
        <v>26033700150</v>
      </c>
      <c r="HK313" s="43">
        <f>SUM(INDEX(HK$4:HK$183,12*($B313-$B$302)+1):INDEX(HK$4:HK$183,12*($B313-$B$302)+12))</f>
        <v>943385457</v>
      </c>
      <c r="HL313" s="43">
        <f>SUM(INDEX(HL$4:HL$183,12*($B313-$B$302)+1):INDEX(HL$4:HL$183,12*($B313-$B$302)+12))</f>
        <v>0</v>
      </c>
      <c r="HM313" s="43">
        <f>SUM(INDEX(HM$4:HM$183,12*($B313-$B$302)+1):INDEX(HM$4:HM$183,12*($B313-$B$302)+12))</f>
        <v>24905170365</v>
      </c>
      <c r="HN313" s="43">
        <f>SUM(INDEX(HN$4:HN$183,12*($B313-$B$302)+1):INDEX(HN$4:HN$183,12*($B313-$B$302)+12))</f>
        <v>22056073504</v>
      </c>
      <c r="HO313" s="43">
        <f>SUM(INDEX(HO$4:HO$183,12*($B313-$B$302)+1):INDEX(HO$4:HO$183,12*($B313-$B$302)+12))</f>
        <v>2849096861</v>
      </c>
      <c r="HP313" s="43">
        <f>SUM(INDEX(HP$4:HP$183,12*($B313-$B$302)+1):INDEX(HP$4:HP$183,12*($B313-$B$302)+12))</f>
        <v>2751110299</v>
      </c>
      <c r="HQ313" s="43">
        <f>SUM(INDEX(HQ$4:HQ$183,12*($B313-$B$302)+1):INDEX(HQ$4:HQ$183,12*($B313-$B$302)+12))</f>
        <v>45399097</v>
      </c>
      <c r="HR313" s="43">
        <f>SUM(INDEX(HR$4:HR$183,12*($B313-$B$302)+1):INDEX(HR$4:HR$183,12*($B313-$B$302)+12))</f>
        <v>67461925</v>
      </c>
      <c r="HS313" s="43">
        <f>SUM(INDEX(HS$4:HS$183,12*($B313-$B$302)+1):INDEX(HS$4:HS$183,12*($B313-$B$302)+12))</f>
        <v>317802964</v>
      </c>
      <c r="HT313" s="43">
        <f>SUM(INDEX(HT$4:HT$183,12*($B313-$B$302)+1):INDEX(HT$4:HT$183,12*($B313-$B$302)+12))</f>
        <v>2320446313</v>
      </c>
      <c r="HU313" s="43">
        <f>SUM(INDEX(HU$4:HU$183,12*($B313-$B$302)+1):INDEX(HU$4:HU$183,12*($B313-$B$302)+12))</f>
        <v>0</v>
      </c>
      <c r="HV313" s="43">
        <f>SUM(INDEX(HV$4:HV$183,12*($B313-$B$302)+1):INDEX(HV$4:HV$183,12*($B313-$B$302)+12))</f>
        <v>0</v>
      </c>
      <c r="HW313" s="43">
        <f>SUM(INDEX(HW$4:HW$183,12*($B313-$B$302)+1):INDEX(HW$4:HW$183,12*($B313-$B$302)+12))</f>
        <v>0</v>
      </c>
      <c r="HX313" s="43">
        <f>SUM(INDEX(HX$4:HX$183,12*($B313-$B$302)+1):INDEX(HX$4:HX$183,12*($B313-$B$302)+12))</f>
        <v>48089773654</v>
      </c>
      <c r="HY313" s="43">
        <f>SUM(INDEX(HY$4:HY$183,12*($B313-$B$302)+1):INDEX(HY$4:HY$183,12*($B313-$B$302)+12))</f>
        <v>3792482318</v>
      </c>
      <c r="HZ313" s="43">
        <f>SUM(INDEX(HZ$4:HZ$183,12*($B313-$B$302)+1):INDEX(HZ$4:HZ$183,12*($B313-$B$302)+12))</f>
        <v>838853421842</v>
      </c>
      <c r="IA313" s="43">
        <f>SUM(INDEX(IA$4:IA$183,12*($B313-$B$302)+1):INDEX(IA$4:IA$183,12*($B313-$B$302)+12))</f>
        <v>800469590942</v>
      </c>
      <c r="IB313" s="43">
        <f>SUM(INDEX(IB$4:IB$183,12*($B313-$B$302)+1):INDEX(IB$4:IB$183,12*($B313-$B$302)+12))</f>
        <v>773417797356</v>
      </c>
      <c r="IC313" s="43">
        <f>SUM(INDEX(IC$4:IC$183,12*($B313-$B$302)+1):INDEX(IC$4:IC$183,12*($B313-$B$302)+12))</f>
        <v>0</v>
      </c>
      <c r="ID313" s="43">
        <f>SUM(INDEX(ID$4:ID$183,12*($B313-$B$302)+1):INDEX(ID$4:ID$183,12*($B313-$B$302)+12))</f>
        <v>0</v>
      </c>
      <c r="IE313" s="43">
        <f>SUM(INDEX(IE$4:IE$183,12*($B313-$B$302)+1):INDEX(IE$4:IE$183,12*($B313-$B$302)+12))</f>
        <v>24407555739</v>
      </c>
      <c r="IF313" s="43">
        <f>SUM(INDEX(IF$4:IF$183,12*($B313-$B$302)+1):INDEX(IF$4:IF$183,12*($B313-$B$302)+12))</f>
        <v>0</v>
      </c>
      <c r="IG313" s="43">
        <f>SUM(INDEX(IG$4:IG$183,12*($B313-$B$302)+1):INDEX(IG$4:IG$183,12*($B313-$B$302)+12))</f>
        <v>642036712382</v>
      </c>
      <c r="IH313" s="43">
        <f>SUM(INDEX(IH$4:IH$183,12*($B313-$B$302)+1):INDEX(IH$4:IH$183,12*($B313-$B$302)+12))</f>
        <v>593328588560</v>
      </c>
      <c r="II313" s="43">
        <f>SUM(INDEX(II$4:II$183,12*($B313-$B$302)+1):INDEX(II$4:II$183,12*($B313-$B$302)+12))</f>
        <v>0</v>
      </c>
      <c r="IJ313" s="43">
        <f>SUM(INDEX(IJ$4:IJ$183,12*($B313-$B$302)+1):INDEX(IJ$4:IJ$183,12*($B313-$B$302)+12))</f>
        <v>21083699200</v>
      </c>
      <c r="IK313" s="43">
        <f>SUM(INDEX(IK$4:IK$183,12*($B313-$B$302)+1):INDEX(IK$4:IK$183,12*($B313-$B$302)+12))</f>
        <v>3216868883</v>
      </c>
      <c r="IL313" s="43">
        <f>SUM(INDEX(IL$4:IL$183,12*($B313-$B$302)+1):INDEX(IL$4:IL$183,12*($B313-$B$302)+12))</f>
        <v>50894482372</v>
      </c>
      <c r="IM313" s="43">
        <f>SUM(INDEX(IM$4:IM$183,12*($B313-$B$302)+1):INDEX(IM$4:IM$183,12*($B313-$B$302)+12))</f>
        <v>22614858925</v>
      </c>
      <c r="IN313" s="43">
        <f>SUM(INDEX(IN$4:IN$183,12*($B313-$B$302)+1):INDEX(IN$4:IN$183,12*($B313-$B$302)+12))</f>
        <v>4523953989</v>
      </c>
      <c r="IO313" s="43">
        <f>SUM(INDEX(IO$4:IO$183,12*($B313-$B$302)+1):INDEX(IO$4:IO$183,12*($B313-$B$302)+12))</f>
        <v>3392965491</v>
      </c>
      <c r="IP313" s="43">
        <f>SUM(INDEX(IP$4:IP$183,12*($B313-$B$302)+1):INDEX(IP$4:IP$183,12*($B313-$B$302)+12))</f>
        <v>42977562892</v>
      </c>
      <c r="IQ313" s="43">
        <f>SUM(INDEX(IQ$4:IQ$183,12*($B313-$B$302)+1):INDEX(IQ$4:IQ$183,12*($B313-$B$302)+12))</f>
        <v>4634612133</v>
      </c>
      <c r="IR313" s="43">
        <f>SUM(INDEX(IR$4:IR$183,12*($B313-$B$302)+1):INDEX(IR$4:IR$183,12*($B313-$B$302)+12))</f>
        <v>2061677468</v>
      </c>
      <c r="IS313" s="43">
        <f>SUM(INDEX(IS$4:IS$183,12*($B313-$B$302)+1):INDEX(IS$4:IS$183,12*($B313-$B$302)+12))</f>
        <v>411965523</v>
      </c>
      <c r="IT313" s="43">
        <f>SUM(INDEX(IT$4:IT$183,12*($B313-$B$302)+1):INDEX(IT$4:IT$183,12*($B313-$B$302)+12))</f>
        <v>308974142</v>
      </c>
      <c r="IU313" s="43">
        <f>SUM(INDEX(IU$4:IU$183,12*($B313-$B$302)+1):INDEX(IU$4:IU$183,12*($B313-$B$302)+12))</f>
        <v>3913672468</v>
      </c>
      <c r="IV313" s="43">
        <f>SUM(INDEX(IV$4:IV$183,12*($B313-$B$302)+1):INDEX(IV$4:IV$183,12*($B313-$B$302)+12))</f>
        <v>2782779878</v>
      </c>
      <c r="IW313" s="43">
        <f>SUM(INDEX(IW$4:IW$183,12*($B313-$B$302)+1):INDEX(IW$4:IW$183,12*($B313-$B$302)+12))</f>
        <v>274332504</v>
      </c>
      <c r="IX313" s="43">
        <f>SUM(INDEX(IX$4:IX$183,12*($B313-$B$302)+1):INDEX(IX$4:IX$183,12*($B313-$B$302)+12))</f>
        <v>42937868706</v>
      </c>
      <c r="IY313" s="43">
        <f>SUM(INDEX(IY$4:IY$183,12*($B313-$B$302)+1):INDEX(IY$4:IY$183,12*($B313-$B$302)+12))</f>
        <v>0</v>
      </c>
      <c r="IZ313" s="43">
        <f>SUM(INDEX(IZ$4:IZ$183,12*($B313-$B$302)+1):INDEX(IZ$4:IZ$183,12*($B313-$B$302)+12))</f>
        <v>0</v>
      </c>
      <c r="JA313" s="43">
        <f>SUM(INDEX(JA$4:JA$183,12*($B313-$B$302)+1):INDEX(JA$4:JA$183,12*($B313-$B$302)+12))</f>
        <v>0</v>
      </c>
      <c r="JB313" s="43">
        <f>SUM(INDEX(JB$4:JB$183,12*($B313-$B$302)+1):INDEX(JB$4:JB$183,12*($B313-$B$302)+12))</f>
        <v>0</v>
      </c>
      <c r="JC313" s="43">
        <f>SUM(INDEX(JC$4:JC$183,12*($B313-$B$302)+1):INDEX(JC$4:JC$183,12*($B313-$B$302)+12))</f>
        <v>0</v>
      </c>
      <c r="JD313" s="43">
        <f>SUM(INDEX(JD$4:JD$183,12*($B313-$B$302)+1):INDEX(JD$4:JD$183,12*($B313-$B$302)+12))</f>
        <v>0</v>
      </c>
      <c r="JE313" s="43">
        <f>SUM(INDEX(JE$4:JE$183,12*($B313-$B$302)+1):INDEX(JE$4:JE$183,12*($B313-$B$302)+12))</f>
        <v>0</v>
      </c>
      <c r="JF313" s="43">
        <f>SUM(INDEX(JF$4:JF$183,12*($B313-$B$302)+1):INDEX(JF$4:JF$183,12*($B313-$B$302)+12))</f>
        <v>0</v>
      </c>
      <c r="JG313" s="43">
        <f>SUM(INDEX(JG$4:JG$183,12*($B313-$B$302)+1):INDEX(JG$4:JG$183,12*($B313-$B$302)+12))</f>
        <v>1056308273</v>
      </c>
      <c r="JH313" s="43">
        <f>SUM(INDEX(JH$4:JH$183,12*($B313-$B$302)+1):INDEX(JH$4:JH$183,12*($B313-$B$302)+12))</f>
        <v>0</v>
      </c>
      <c r="JI313" s="43">
        <f>SUM(INDEX(JI$4:JI$183,12*($B313-$B$302)+1):INDEX(JI$4:JI$183,12*($B313-$B$302)+12))</f>
        <v>0</v>
      </c>
      <c r="JJ313" s="43">
        <f>SUM(INDEX(JJ$4:JJ$183,12*($B313-$B$302)+1):INDEX(JJ$4:JJ$183,12*($B313-$B$302)+12))</f>
        <v>1366936724</v>
      </c>
      <c r="JK313" s="43">
        <f>SUM(INDEX(JK$4:JK$183,12*($B313-$B$302)+1):INDEX(JK$4:JK$183,12*($B313-$B$302)+12))</f>
        <v>1315693773</v>
      </c>
      <c r="JL313" s="43">
        <f>SUM(INDEX(JL$4:JL$183,12*($B313-$B$302)+1):INDEX(JL$4:JL$183,12*($B313-$B$302)+12))</f>
        <v>0</v>
      </c>
      <c r="JM313" s="43">
        <f>SUM(INDEX(JM$4:JM$183,12*($B313-$B$302)+1):INDEX(JM$4:JM$183,12*($B313-$B$302)+12))</f>
        <v>27051793586</v>
      </c>
      <c r="JN313" s="43">
        <f>SUM(INDEX(JN$4:JN$183,12*($B313-$B$302)+1):INDEX(JN$4:JN$183,12*($B313-$B$302)+12))</f>
        <v>11460403</v>
      </c>
      <c r="JO313" s="43">
        <f>SUM(INDEX(JO$4:JO$183,12*($B313-$B$302)+1):INDEX(JO$4:JO$183,12*($B313-$B$302)+12))</f>
        <v>27040333183</v>
      </c>
      <c r="JP313" s="43">
        <f>SUM(INDEX(JP$4:JP$183,12*($B313-$B$302)+1):INDEX(JP$4:JP$183,12*($B313-$B$302)+12))</f>
        <v>6308707240</v>
      </c>
      <c r="JQ313" s="43">
        <f>SUM(INDEX(JQ$4:JQ$183,12*($B313-$B$302)+1):INDEX(JQ$4:JQ$183,12*($B313-$B$302)+12))</f>
        <v>245075723</v>
      </c>
      <c r="JR313" s="43">
        <f>SUM(INDEX(JR$4:JR$183,12*($B313-$B$302)+1):INDEX(JR$4:JR$183,12*($B313-$B$302)+12))</f>
        <v>0</v>
      </c>
      <c r="JS313" s="43">
        <f>SUM(INDEX(JS$4:JS$183,12*($B313-$B$302)+1):INDEX(JS$4:JS$183,12*($B313-$B$302)+12))</f>
        <v>0</v>
      </c>
      <c r="JT313" s="43">
        <f>SUM(INDEX(JT$4:JT$183,12*($B313-$B$302)+1):INDEX(JT$4:JT$183,12*($B313-$B$302)+12))</f>
        <v>0</v>
      </c>
      <c r="JU313" s="43">
        <f>SUM(INDEX(JU$4:JU$183,12*($B313-$B$302)+1):INDEX(JU$4:JU$183,12*($B313-$B$302)+12))</f>
        <v>0</v>
      </c>
      <c r="JV313" s="43">
        <f>SUM(INDEX(JV$4:JV$183,12*($B313-$B$302)+1):INDEX(JV$4:JV$183,12*($B313-$B$302)+12))</f>
        <v>0</v>
      </c>
      <c r="JW313" s="43">
        <f>SUM(INDEX(JW$4:JW$183,12*($B313-$B$302)+1):INDEX(JW$4:JW$183,12*($B313-$B$302)+12))</f>
        <v>0</v>
      </c>
      <c r="JX313" s="43">
        <f>SUM(INDEX(JX$4:JX$183,12*($B313-$B$302)+1):INDEX(JX$4:JX$183,12*($B313-$B$302)+12))</f>
        <v>0</v>
      </c>
      <c r="JY313" s="43">
        <f>SUM(INDEX(JY$4:JY$183,12*($B313-$B$302)+1):INDEX(JY$4:JY$183,12*($B313-$B$302)+12))</f>
        <v>574590315</v>
      </c>
      <c r="JZ313" s="43">
        <f>SUM(INDEX(JZ$4:JZ$183,12*($B313-$B$302)+1):INDEX(JZ$4:JZ$183,12*($B313-$B$302)+12))</f>
        <v>0</v>
      </c>
      <c r="KA313" s="43">
        <f>SUM(INDEX(KA$4:KA$183,12*($B313-$B$302)+1):INDEX(KA$4:KA$183,12*($B313-$B$302)+12))</f>
        <v>0</v>
      </c>
      <c r="KB313" s="43">
        <f>SUM(INDEX(KB$4:KB$183,12*($B313-$B$302)+1):INDEX(KB$4:KB$183,12*($B313-$B$302)+12))</f>
        <v>0</v>
      </c>
      <c r="KC313" s="43">
        <f>SUM(INDEX(KC$4:KC$183,12*($B313-$B$302)+1):INDEX(KC$4:KC$183,12*($B313-$B$302)+12))</f>
        <v>0</v>
      </c>
      <c r="KD313" s="43">
        <f>SUM(INDEX(KD$4:KD$183,12*($B313-$B$302)+1):INDEX(KD$4:KD$183,12*($B313-$B$302)+12))</f>
        <v>0</v>
      </c>
      <c r="KE313" s="43">
        <f>SUM(INDEX(KE$4:KE$183,12*($B313-$B$302)+1):INDEX(KE$4:KE$183,12*($B313-$B$302)+12))</f>
        <v>0</v>
      </c>
      <c r="KF313" s="43">
        <f>SUM(INDEX(KF$4:KF$183,12*($B313-$B$302)+1):INDEX(KF$4:KF$183,12*($B313-$B$302)+12))</f>
        <v>0</v>
      </c>
      <c r="KG313" s="43">
        <f>SUM(INDEX(KG$4:KG$183,12*($B313-$B$302)+1):INDEX(KG$4:KG$183,12*($B313-$B$302)+12))</f>
        <v>0</v>
      </c>
      <c r="KH313" s="43">
        <f>SUM(INDEX(KH$4:KH$183,12*($B313-$B$302)+1):INDEX(KH$4:KH$183,12*($B313-$B$302)+12))</f>
        <v>99166704</v>
      </c>
      <c r="KI313" s="43">
        <f>SUM(INDEX(KI$4:KI$183,12*($B313-$B$302)+1):INDEX(KI$4:KI$183,12*($B313-$B$302)+12))</f>
        <v>4335318288</v>
      </c>
      <c r="KJ313" s="43">
        <f>SUM(INDEX(KJ$4:KJ$183,12*($B313-$B$302)+1):INDEX(KJ$4:KJ$183,12*($B313-$B$302)+12))</f>
        <v>0</v>
      </c>
      <c r="KK313" s="43">
        <f>SUM(INDEX(KK$4:KK$183,12*($B313-$B$302)+1):INDEX(KK$4:KK$183,12*($B313-$B$302)+12))</f>
        <v>0</v>
      </c>
      <c r="KL313" s="43">
        <f>SUM(INDEX(KL$4:KL$183,12*($B313-$B$302)+1):INDEX(KL$4:KL$183,12*($B313-$B$302)+12))</f>
        <v>722305736</v>
      </c>
      <c r="KM313" s="43">
        <f>SUM(INDEX(KM$4:KM$183,12*($B313-$B$302)+1):INDEX(KM$4:KM$183,12*($B313-$B$302)+12))</f>
        <v>32075123660</v>
      </c>
      <c r="KN313" s="43">
        <f>SUM(INDEX(KN$4:KN$183,12*($B313-$B$302)+1):INDEX(KN$4:KN$183,12*($B313-$B$302)+12))</f>
        <v>19005519311</v>
      </c>
      <c r="KO313" s="43">
        <f>SUM(INDEX(KO$4:KO$183,12*($B313-$B$302)+1):INDEX(KO$4:KO$183,12*($B313-$B$302)+12))</f>
        <v>476022123</v>
      </c>
      <c r="KP313" s="43">
        <f>SUM(INDEX(KP$4:KP$183,12*($B313-$B$302)+1):INDEX(KP$4:KP$183,12*($B313-$B$302)+12))</f>
        <v>88764456</v>
      </c>
      <c r="KQ313" s="43">
        <f>SUM(INDEX(KQ$4:KQ$183,12*($B313-$B$302)+1):INDEX(KQ$4:KQ$183,12*($B313-$B$302)+12))</f>
        <v>0</v>
      </c>
      <c r="KR313" s="43">
        <f>SUM(INDEX(KR$4:KR$183,12*($B313-$B$302)+1):INDEX(KR$4:KR$183,12*($B313-$B$302)+12))</f>
        <v>0</v>
      </c>
      <c r="KS313" s="43">
        <f>SUM(INDEX(KS$4:KS$183,12*($B313-$B$302)+1):INDEX(KS$4:KS$183,12*($B313-$B$302)+12))</f>
        <v>28579837</v>
      </c>
      <c r="KT313" s="43">
        <f>SUM(INDEX(KT$4:KT$183,12*($B313-$B$302)+1):INDEX(KT$4:KT$183,12*($B313-$B$302)+12))</f>
        <v>76179001</v>
      </c>
      <c r="KU313" s="43">
        <f>SUM(INDEX(KU$4:KU$183,12*($B313-$B$302)+1):INDEX(KU$4:KU$183,12*($B313-$B$302)+12))</f>
        <v>0</v>
      </c>
      <c r="KV313" s="43">
        <f>SUM(INDEX(KV$4:KV$183,12*($B313-$B$302)+1):INDEX(KV$4:KV$183,12*($B313-$B$302)+12))</f>
        <v>1271924730</v>
      </c>
      <c r="KW313" s="43">
        <f>SUM(INDEX(KW$4:KW$183,12*($B313-$B$302)+1):INDEX(KW$4:KW$183,12*($B313-$B$302)+12))</f>
        <v>0</v>
      </c>
      <c r="KX313" s="43">
        <f>SUM(INDEX(KX$4:KX$183,12*($B313-$B$302)+1):INDEX(KX$4:KX$183,12*($B313-$B$302)+12))</f>
        <v>107314983</v>
      </c>
      <c r="KY313" s="43">
        <f>SUM(INDEX(KY$4:KY$183,12*($B313-$B$302)+1):INDEX(KY$4:KY$183,12*($B313-$B$302)+12))</f>
        <v>41184682</v>
      </c>
      <c r="KZ313" s="43">
        <f>SUM(INDEX(KZ$4:KZ$183,12*($B313-$B$302)+1):INDEX(KZ$4:KZ$183,12*($B313-$B$302)+12))</f>
        <v>97369012</v>
      </c>
      <c r="LA313" s="43">
        <f>SUM(INDEX(LA$4:LA$183,12*($B313-$B$302)+1):INDEX(LA$4:LA$183,12*($B313-$B$302)+12))</f>
        <v>63841955</v>
      </c>
      <c r="LB313" s="43">
        <f>SUM(INDEX(LB$4:LB$183,12*($B313-$B$302)+1):INDEX(LB$4:LB$183,12*($B313-$B$302)+12))</f>
        <v>32894422</v>
      </c>
      <c r="LC313" s="43">
        <f>SUM(INDEX(LC$4:LC$183,12*($B313-$B$302)+1):INDEX(LC$4:LC$183,12*($B313-$B$302)+12))</f>
        <v>73013764</v>
      </c>
      <c r="LD313" s="43">
        <f>SUM(INDEX(LD$4:LD$183,12*($B313-$B$302)+1):INDEX(LD$4:LD$183,12*($B313-$B$302)+12))</f>
        <v>2251467309</v>
      </c>
      <c r="LE313" s="43">
        <f>SUM(INDEX(LE$4:LE$183,12*($B313-$B$302)+1):INDEX(LE$4:LE$183,12*($B313-$B$302)+12))</f>
        <v>12049860</v>
      </c>
      <c r="LF313" s="43">
        <f>SUM(INDEX(LF$4:LF$183,12*($B313-$B$302)+1):INDEX(LF$4:LF$183,12*($B313-$B$302)+12))</f>
        <v>43342953</v>
      </c>
      <c r="LG313" s="43">
        <f>SUM(INDEX(LG$4:LG$183,12*($B313-$B$302)+1):INDEX(LG$4:LG$183,12*($B313-$B$302)+12))</f>
        <v>0</v>
      </c>
      <c r="LH313" s="43">
        <f>SUM(INDEX(LH$4:LH$183,12*($B313-$B$302)+1):INDEX(LH$4:LH$183,12*($B313-$B$302)+12))</f>
        <v>108717060</v>
      </c>
      <c r="LI313" s="43">
        <f>SUM(INDEX(LI$4:LI$183,12*($B313-$B$302)+1):INDEX(LI$4:LI$183,12*($B313-$B$302)+12))</f>
        <v>382269993</v>
      </c>
      <c r="LJ313" s="43">
        <f>SUM(INDEX(LJ$4:LJ$183,12*($B313-$B$302)+1):INDEX(LJ$4:LJ$183,12*($B313-$B$302)+12))</f>
        <v>21177199</v>
      </c>
      <c r="LK313" s="43">
        <f>SUM(INDEX(LK$4:LK$183,12*($B313-$B$302)+1):INDEX(LK$4:LK$183,12*($B313-$B$302)+12))</f>
        <v>12309941</v>
      </c>
      <c r="LL313" s="43">
        <f>SUM(INDEX(LL$4:LL$183,12*($B313-$B$302)+1):INDEX(LL$4:LL$183,12*($B313-$B$302)+12))</f>
        <v>14567969</v>
      </c>
      <c r="LM313" s="43">
        <f>SUM(INDEX(LM$4:LM$183,12*($B313-$B$302)+1):INDEX(LM$4:LM$183,12*($B313-$B$302)+12))</f>
        <v>70771359</v>
      </c>
      <c r="LN313" s="43">
        <f>SUM(INDEX(LN$4:LN$183,12*($B313-$B$302)+1):INDEX(LN$4:LN$183,12*($B313-$B$302)+12))</f>
        <v>231449762</v>
      </c>
      <c r="LO313" s="43">
        <f>SUM(INDEX(LO$4:LO$183,12*($B313-$B$302)+1):INDEX(LO$4:LO$183,12*($B313-$B$302)+12))</f>
        <v>497228159</v>
      </c>
      <c r="LP313" s="43">
        <f>SUM(INDEX(LP$4:LP$183,12*($B313-$B$302)+1):INDEX(LP$4:LP$183,12*($B313-$B$302)+12))</f>
        <v>107739182</v>
      </c>
      <c r="LQ313" s="43">
        <f>SUM(INDEX(LQ$4:LQ$183,12*($B313-$B$302)+1):INDEX(LQ$4:LQ$183,12*($B313-$B$302)+12))</f>
        <v>1468387965</v>
      </c>
      <c r="LR313" s="43">
        <f>SUM(INDEX(LR$4:LR$183,12*($B313-$B$302)+1):INDEX(LR$4:LR$183,12*($B313-$B$302)+12))</f>
        <v>18922719</v>
      </c>
      <c r="LS313" s="43">
        <f>SUM(INDEX(LS$4:LS$183,12*($B313-$B$302)+1):INDEX(LS$4:LS$183,12*($B313-$B$302)+12))</f>
        <v>1245220480</v>
      </c>
      <c r="LT313" s="43">
        <f>SUM(INDEX(LT$4:LT$183,12*($B313-$B$302)+1):INDEX(LT$4:LT$183,12*($B313-$B$302)+12))</f>
        <v>0</v>
      </c>
      <c r="LU313" s="43">
        <f>SUM(INDEX(LU$4:LU$183,12*($B313-$B$302)+1):INDEX(LU$4:LU$183,12*($B313-$B$302)+12))</f>
        <v>2064249790</v>
      </c>
      <c r="LV313" s="43">
        <f>SUM(INDEX(LV$4:LV$183,12*($B313-$B$302)+1):INDEX(LV$4:LV$183,12*($B313-$B$302)+12))</f>
        <v>6321998</v>
      </c>
      <c r="LW313" s="43">
        <f>SUM(INDEX(LW$4:LW$183,12*($B313-$B$302)+1):INDEX(LW$4:LW$183,12*($B313-$B$302)+12))</f>
        <v>70462447</v>
      </c>
      <c r="LX313" s="43">
        <f>SUM(INDEX(LX$4:LX$183,12*($B313-$B$302)+1):INDEX(LX$4:LX$183,12*($B313-$B$302)+12))</f>
        <v>0</v>
      </c>
      <c r="LY313" s="43">
        <f>SUM(INDEX(LY$4:LY$183,12*($B313-$B$302)+1):INDEX(LY$4:LY$183,12*($B313-$B$302)+12))</f>
        <v>0</v>
      </c>
      <c r="LZ313" s="43">
        <f>SUM(INDEX(LZ$4:LZ$183,12*($B313-$B$302)+1):INDEX(LZ$4:LZ$183,12*($B313-$B$302)+12))</f>
        <v>134092791</v>
      </c>
      <c r="MA313" s="43">
        <f>SUM(INDEX(MA$4:MA$183,12*($B313-$B$302)+1):INDEX(MA$4:MA$183,12*($B313-$B$302)+12))</f>
        <v>0</v>
      </c>
      <c r="MB313" s="43">
        <f>SUM(INDEX(MB$4:MB$183,12*($B313-$B$302)+1):INDEX(MB$4:MB$183,12*($B313-$B$302)+12))</f>
        <v>432686940</v>
      </c>
      <c r="MC313" s="43">
        <f>SUM(INDEX(MC$4:MC$183,12*($B313-$B$302)+1):INDEX(MC$4:MC$183,12*($B313-$B$302)+12))</f>
        <v>0</v>
      </c>
      <c r="MD313" s="43">
        <f>SUM(INDEX(MD$4:MD$183,12*($B313-$B$302)+1):INDEX(MD$4:MD$183,12*($B313-$B$302)+12))</f>
        <v>0</v>
      </c>
      <c r="ME313" s="43">
        <f>SUM(INDEX(ME$4:ME$183,12*($B313-$B$302)+1):INDEX(ME$4:ME$183,12*($B313-$B$302)+12))</f>
        <v>222298077</v>
      </c>
      <c r="MF313" s="43">
        <f>SUM(INDEX(MF$4:MF$183,12*($B313-$B$302)+1):INDEX(MF$4:MF$183,12*($B313-$B$302)+12))</f>
        <v>0</v>
      </c>
      <c r="MG313" s="43">
        <f>SUM(INDEX(MG$4:MG$183,12*($B313-$B$302)+1):INDEX(MG$4:MG$183,12*($B313-$B$302)+12))</f>
        <v>0</v>
      </c>
      <c r="MH313" s="43">
        <f>SUM(INDEX(MH$4:MH$183,12*($B313-$B$302)+1):INDEX(MH$4:MH$183,12*($B313-$B$302)+12))</f>
        <v>34669809</v>
      </c>
      <c r="MI313" s="43">
        <f>SUM(INDEX(MI$4:MI$183,12*($B313-$B$302)+1):INDEX(MI$4:MI$183,12*($B313-$B$302)+12))</f>
        <v>940335</v>
      </c>
      <c r="MJ313" s="43">
        <f>SUM(INDEX(MJ$4:MJ$183,12*($B313-$B$302)+1):INDEX(MJ$4:MJ$183,12*($B313-$B$302)+12))</f>
        <v>75937099</v>
      </c>
      <c r="MK313" s="43">
        <f>SUM(INDEX(MK$4:MK$183,12*($B313-$B$302)+1):INDEX(MK$4:MK$183,12*($B313-$B$302)+12))</f>
        <v>0</v>
      </c>
      <c r="ML313" s="43">
        <f>SUM(INDEX(ML$4:ML$183,12*($B313-$B$302)+1):INDEX(ML$4:ML$183,12*($B313-$B$302)+12))</f>
        <v>1624968</v>
      </c>
      <c r="MM313" s="43">
        <f>SUM(INDEX(MM$4:MM$183,12*($B313-$B$302)+1):INDEX(MM$4:MM$183,12*($B313-$B$302)+12))</f>
        <v>808980</v>
      </c>
      <c r="MN313" s="43">
        <f>SUM(INDEX(MN$4:MN$183,12*($B313-$B$302)+1):INDEX(MN$4:MN$183,12*($B313-$B$302)+12))</f>
        <v>27783261</v>
      </c>
      <c r="MO313" s="43">
        <f>SUM(INDEX(MO$4:MO$183,12*($B313-$B$302)+1):INDEX(MO$4:MO$183,12*($B313-$B$302)+12))</f>
        <v>1155016979</v>
      </c>
      <c r="MP313" s="43">
        <f>SUM(INDEX(MP$4:MP$183,12*($B313-$B$302)+1):INDEX(MP$4:MP$183,12*($B313-$B$302)+12))</f>
        <v>0</v>
      </c>
      <c r="MQ313" s="43">
        <f>SUM(INDEX(MQ$4:MQ$183,12*($B313-$B$302)+1):INDEX(MQ$4:MQ$183,12*($B313-$B$302)+12))</f>
        <v>2591478339</v>
      </c>
      <c r="MR313" s="43">
        <f>SUM(INDEX(MR$4:MR$183,12*($B313-$B$302)+1):INDEX(MR$4:MR$183,12*($B313-$B$302)+12))</f>
        <v>0</v>
      </c>
      <c r="MS313" s="43">
        <f>SUM(INDEX(MS$4:MS$183,12*($B313-$B$302)+1):INDEX(MS$4:MS$183,12*($B313-$B$302)+12))</f>
        <v>512193302489</v>
      </c>
      <c r="MT313" s="43">
        <f>SUM(INDEX(MT$4:MT$183,12*($B313-$B$302)+1):INDEX(MT$4:MT$183,12*($B313-$B$302)+12))</f>
        <v>458832282439</v>
      </c>
      <c r="MU313" s="43">
        <f>SUM(INDEX(MU$4:MU$183,12*($B313-$B$302)+1):INDEX(MU$4:MU$183,12*($B313-$B$302)+12))</f>
        <v>455826235329</v>
      </c>
      <c r="MV313" s="43">
        <f>SUM(INDEX(MV$4:MV$183,12*($B313-$B$302)+1):INDEX(MV$4:MV$183,12*($B313-$B$302)+12))</f>
        <v>209175450857</v>
      </c>
      <c r="MW313" s="43">
        <f>SUM(INDEX(MW$4:MW$183,12*($B313-$B$302)+1):INDEX(MW$4:MW$183,12*($B313-$B$302)+12))</f>
        <v>207181584646</v>
      </c>
      <c r="MX313" s="43">
        <f>SUM(INDEX(MX$4:MX$183,12*($B313-$B$302)+1):INDEX(MX$4:MX$183,12*($B313-$B$302)+12))</f>
        <v>0</v>
      </c>
      <c r="MY313" s="43">
        <f>SUM(INDEX(MY$4:MY$183,12*($B313-$B$302)+1):INDEX(MY$4:MY$183,12*($B313-$B$302)+12))</f>
        <v>1993866211</v>
      </c>
      <c r="MZ313" s="43">
        <f>SUM(INDEX(MZ$4:MZ$183,12*($B313-$B$302)+1):INDEX(MZ$4:MZ$183,12*($B313-$B$302)+12))</f>
        <v>160902617628</v>
      </c>
      <c r="NA313" s="43">
        <f>SUM(INDEX(NA$4:NA$183,12*($B313-$B$302)+1):INDEX(NA$4:NA$183,12*($B313-$B$302)+12))</f>
        <v>13497546519</v>
      </c>
      <c r="NB313" s="43">
        <f>SUM(INDEX(NB$4:NB$183,12*($B313-$B$302)+1):INDEX(NB$4:NB$183,12*($B313-$B$302)+12))</f>
        <v>13497546519</v>
      </c>
      <c r="NC313" s="43">
        <f>SUM(INDEX(NC$4:NC$183,12*($B313-$B$302)+1):INDEX(NC$4:NC$183,12*($B313-$B$302)+12))</f>
        <v>0</v>
      </c>
      <c r="ND313" s="43">
        <f>SUM(INDEX(ND$4:ND$183,12*($B313-$B$302)+1):INDEX(ND$4:ND$183,12*($B313-$B$302)+12))</f>
        <v>147405071109</v>
      </c>
      <c r="NE313" s="43">
        <f>SUM(INDEX(NE$4:NE$183,12*($B313-$B$302)+1):INDEX(NE$4:NE$183,12*($B313-$B$302)+12))</f>
        <v>147405071109</v>
      </c>
      <c r="NF313" s="43">
        <f>SUM(INDEX(NF$4:NF$183,12*($B313-$B$302)+1):INDEX(NF$4:NF$183,12*($B313-$B$302)+12))</f>
        <v>0</v>
      </c>
      <c r="NG313" s="43">
        <f>SUM(INDEX(NG$4:NG$183,12*($B313-$B$302)+1):INDEX(NG$4:NG$183,12*($B313-$B$302)+12))</f>
        <v>0</v>
      </c>
      <c r="NH313" s="43">
        <f>SUM(INDEX(NH$4:NH$183,12*($B313-$B$302)+1):INDEX(NH$4:NH$183,12*($B313-$B$302)+12))</f>
        <v>66257143092</v>
      </c>
      <c r="NI313" s="43">
        <f>SUM(INDEX(NI$4:NI$183,12*($B313-$B$302)+1):INDEX(NI$4:NI$183,12*($B313-$B$302)+12))</f>
        <v>19491023752</v>
      </c>
      <c r="NJ313" s="43">
        <f>SUM(INDEX(NJ$4:NJ$183,12*($B313-$B$302)+1):INDEX(NJ$4:NJ$183,12*($B313-$B$302)+12))</f>
        <v>4872770383</v>
      </c>
      <c r="NK313" s="43">
        <f>SUM(INDEX(NK$4:NK$183,12*($B313-$B$302)+1):INDEX(NK$4:NK$183,12*($B313-$B$302)+12))</f>
        <v>14618253369</v>
      </c>
      <c r="NL313" s="43">
        <f>SUM(INDEX(NL$4:NL$183,12*($B313-$B$302)+1):INDEX(NL$4:NL$183,12*($B313-$B$302)+12))</f>
        <v>0</v>
      </c>
      <c r="NM313" s="43">
        <f>SUM(INDEX(NM$4:NM$183,12*($B313-$B$302)+1):INDEX(NM$4:NM$183,12*($B313-$B$302)+12))</f>
        <v>3006047110</v>
      </c>
      <c r="NN313" s="43">
        <f>SUM(INDEX(NN$4:NN$183,12*($B313-$B$302)+1):INDEX(NN$4:NN$183,12*($B313-$B$302)+12))</f>
        <v>2310251366</v>
      </c>
      <c r="NO313" s="43">
        <f>SUM(INDEX(NO$4:NO$183,12*($B313-$B$302)+1):INDEX(NO$4:NO$183,12*($B313-$B$302)+12))</f>
        <v>0</v>
      </c>
      <c r="NP313" s="43">
        <f>SUM(INDEX(NP$4:NP$183,12*($B313-$B$302)+1):INDEX(NP$4:NP$183,12*($B313-$B$302)+12))</f>
        <v>0</v>
      </c>
      <c r="NQ313" s="43">
        <f>SUM(INDEX(NQ$4:NQ$183,12*($B313-$B$302)+1):INDEX(NQ$4:NQ$183,12*($B313-$B$302)+12))</f>
        <v>6242064</v>
      </c>
      <c r="NR313" s="43">
        <f>SUM(INDEX(NR$4:NR$183,12*($B313-$B$302)+1):INDEX(NR$4:NR$183,12*($B313-$B$302)+12))</f>
        <v>0</v>
      </c>
      <c r="NS313" s="43">
        <f>SUM(INDEX(NS$4:NS$183,12*($B313-$B$302)+1):INDEX(NS$4:NS$183,12*($B313-$B$302)+12))</f>
        <v>379635</v>
      </c>
      <c r="NT313" s="43">
        <f>SUM(INDEX(NT$4:NT$183,12*($B313-$B$302)+1):INDEX(NT$4:NT$183,12*($B313-$B$302)+12))</f>
        <v>695795744</v>
      </c>
      <c r="NU313" s="43">
        <f>SUM(INDEX(NU$4:NU$183,12*($B313-$B$302)+1):INDEX(NU$4:NU$183,12*($B313-$B$302)+12))</f>
        <v>678896824</v>
      </c>
      <c r="NV313" s="43">
        <f>SUM(INDEX(NV$4:NV$183,12*($B313-$B$302)+1):INDEX(NV$4:NV$183,12*($B313-$B$302)+12))</f>
        <v>0</v>
      </c>
      <c r="NW313" s="43">
        <f>SUM(INDEX(NW$4:NW$183,12*($B313-$B$302)+1):INDEX(NW$4:NW$183,12*($B313-$B$302)+12))</f>
        <v>0</v>
      </c>
      <c r="NX313" s="43">
        <f>SUM(INDEX(NX$4:NX$183,12*($B313-$B$302)+1):INDEX(NX$4:NX$183,12*($B313-$B$302)+12))</f>
        <v>0</v>
      </c>
      <c r="NY313" s="43">
        <f>SUM(INDEX(NY$4:NY$183,12*($B313-$B$302)+1):INDEX(NY$4:NY$183,12*($B313-$B$302)+12))</f>
        <v>0</v>
      </c>
      <c r="NZ313" s="43">
        <f>SUM(INDEX(NZ$4:NZ$183,12*($B313-$B$302)+1):INDEX(NZ$4:NZ$183,12*($B313-$B$302)+12))</f>
        <v>0</v>
      </c>
      <c r="OA313" s="43">
        <f>SUM(INDEX(OA$4:OA$183,12*($B313-$B$302)+1):INDEX(OA$4:OA$183,12*($B313-$B$302)+12))</f>
        <v>17943269190</v>
      </c>
      <c r="OB313" s="43">
        <f>SUM(INDEX(OB$4:OB$183,12*($B313-$B$302)+1):INDEX(OB$4:OB$183,12*($B313-$B$302)+12))</f>
        <v>17533902204</v>
      </c>
      <c r="OC313" s="43">
        <f>SUM(INDEX(OC$4:OC$183,12*($B313-$B$302)+1):INDEX(OC$4:OC$183,12*($B313-$B$302)+12))</f>
        <v>0</v>
      </c>
      <c r="OD313" s="43">
        <f>SUM(INDEX(OD$4:OD$183,12*($B313-$B$302)+1):INDEX(OD$4:OD$183,12*($B313-$B$302)+12))</f>
        <v>0</v>
      </c>
      <c r="OE313" s="43">
        <f>SUM(INDEX(OE$4:OE$183,12*($B313-$B$302)+1):INDEX(OE$4:OE$183,12*($B313-$B$302)+12))</f>
        <v>0</v>
      </c>
      <c r="OF313" s="43">
        <f>SUM(INDEX(OF$4:OF$183,12*($B313-$B$302)+1):INDEX(OF$4:OF$183,12*($B313-$B$302)+12))</f>
        <v>17533902204</v>
      </c>
      <c r="OG313" s="43">
        <f>SUM(INDEX(OG$4:OG$183,12*($B313-$B$302)+1):INDEX(OG$4:OG$183,12*($B313-$B$302)+12))</f>
        <v>0</v>
      </c>
      <c r="OH313" s="43">
        <f>SUM(INDEX(OH$4:OH$183,12*($B313-$B$302)+1):INDEX(OH$4:OH$183,12*($B313-$B$302)+12))</f>
        <v>17533902204</v>
      </c>
      <c r="OI313" s="43">
        <f>SUM(INDEX(OI$4:OI$183,12*($B313-$B$302)+1):INDEX(OI$4:OI$183,12*($B313-$B$302)+12))</f>
        <v>0</v>
      </c>
      <c r="OJ313" s="43">
        <f>SUM(INDEX(OJ$4:OJ$183,12*($B313-$B$302)+1):INDEX(OJ$4:OJ$183,12*($B313-$B$302)+12))</f>
        <v>409366986</v>
      </c>
      <c r="OK313" s="43">
        <f>SUM(INDEX(OK$4:OK$183,12*($B313-$B$302)+1):INDEX(OK$4:OK$183,12*($B313-$B$302)+12))</f>
        <v>353084490</v>
      </c>
      <c r="OL313" s="43">
        <f>SUM(INDEX(OL$4:OL$183,12*($B313-$B$302)+1):INDEX(OL$4:OL$183,12*($B313-$B$302)+12))</f>
        <v>353084490</v>
      </c>
      <c r="OM313" s="43">
        <f>SUM(INDEX(OM$4:OM$183,12*($B313-$B$302)+1):INDEX(OM$4:OM$183,12*($B313-$B$302)+12))</f>
        <v>153084490</v>
      </c>
      <c r="ON313" s="43">
        <f>SUM(INDEX(ON$4:ON$183,12*($B313-$B$302)+1):INDEX(ON$4:ON$183,12*($B313-$B$302)+12))</f>
        <v>0</v>
      </c>
      <c r="OO313" s="43">
        <f>SUM(INDEX(OO$4:OO$183,12*($B313-$B$302)+1):INDEX(OO$4:OO$183,12*($B313-$B$302)+12))</f>
        <v>56282496</v>
      </c>
      <c r="OP313" s="43">
        <f>SUM(INDEX(OP$4:OP$183,12*($B313-$B$302)+1):INDEX(OP$4:OP$183,12*($B313-$B$302)+12))</f>
        <v>5981971</v>
      </c>
      <c r="OQ313" s="43">
        <f>SUM(INDEX(OQ$4:OQ$183,12*($B313-$B$302)+1):INDEX(OQ$4:OQ$183,12*($B313-$B$302)+12))</f>
        <v>0</v>
      </c>
      <c r="OR313" s="43">
        <f>SUM(INDEX(OR$4:OR$183,12*($B313-$B$302)+1):INDEX(OR$4:OR$183,12*($B313-$B$302)+12))</f>
        <v>0</v>
      </c>
      <c r="OS313" s="43">
        <f>SUM(INDEX(OS$4:OS$183,12*($B313-$B$302)+1):INDEX(OS$4:OS$183,12*($B313-$B$302)+12))</f>
        <v>25833502052</v>
      </c>
      <c r="OT313" s="43">
        <f>SUM(INDEX(OT$4:OT$183,12*($B313-$B$302)+1):INDEX(OT$4:OT$183,12*($B313-$B$302)+12))</f>
        <v>20030034625</v>
      </c>
      <c r="OU313" s="43">
        <f>SUM(INDEX(OU$4:OU$183,12*($B313-$B$302)+1):INDEX(OU$4:OU$183,12*($B313-$B$302)+12))</f>
        <v>18616413249</v>
      </c>
      <c r="OV313" s="43">
        <f>SUM(INDEX(OV$4:OV$183,12*($B313-$B$302)+1):INDEX(OV$4:OV$183,12*($B313-$B$302)+12))</f>
        <v>1529751889</v>
      </c>
      <c r="OW313" s="43">
        <f>SUM(INDEX(OW$4:OW$183,12*($B313-$B$302)+1):INDEX(OW$4:OW$183,12*($B313-$B$302)+12))</f>
        <v>17086661360</v>
      </c>
      <c r="OX313" s="43">
        <f>SUM(INDEX(OX$4:OX$183,12*($B313-$B$302)+1):INDEX(OX$4:OX$183,12*($B313-$B$302)+12))</f>
        <v>0</v>
      </c>
      <c r="OY313" s="43">
        <f>SUM(INDEX(OY$4:OY$183,12*($B313-$B$302)+1):INDEX(OY$4:OY$183,12*($B313-$B$302)+12))</f>
        <v>0</v>
      </c>
      <c r="OZ313" s="43">
        <f>SUM(INDEX(OZ$4:OZ$183,12*($B313-$B$302)+1):INDEX(OZ$4:OZ$183,12*($B313-$B$302)+12))</f>
        <v>5803467427</v>
      </c>
      <c r="PA313" s="43">
        <f>SUM(INDEX(PA$4:PA$183,12*($B313-$B$302)+1):INDEX(PA$4:PA$183,12*($B313-$B$302)+12))</f>
        <v>4979961948</v>
      </c>
      <c r="PB313" s="43">
        <f>SUM(INDEX(PB$4:PB$183,12*($B313-$B$302)+1):INDEX(PB$4:PB$183,12*($B313-$B$302)+12))</f>
        <v>0</v>
      </c>
      <c r="PC313" s="43">
        <f>SUM(INDEX(PC$4:PC$183,12*($B313-$B$302)+1):INDEX(PC$4:PC$183,12*($B313-$B$302)+12))</f>
        <v>0</v>
      </c>
      <c r="PD313" s="43">
        <f>SUM(INDEX(PD$4:PD$183,12*($B313-$B$302)+1):INDEX(PD$4:PD$183,12*($B313-$B$302)+12))</f>
        <v>0</v>
      </c>
      <c r="PE313" s="43">
        <f>SUM(INDEX(PE$4:PE$183,12*($B313-$B$302)+1):INDEX(PE$4:PE$183,12*($B313-$B$302)+12))</f>
        <v>0</v>
      </c>
      <c r="PF313" s="43">
        <f>SUM(INDEX(PF$4:PF$183,12*($B313-$B$302)+1):INDEX(PF$4:PF$183,12*($B313-$B$302)+12))</f>
        <v>0</v>
      </c>
      <c r="PG313" s="43">
        <f>SUM(INDEX(PG$4:PG$183,12*($B313-$B$302)+1):INDEX(PG$4:PG$183,12*($B313-$B$302)+12))</f>
        <v>0</v>
      </c>
      <c r="PH313" s="43">
        <f>SUM(INDEX(PH$4:PH$183,12*($B313-$B$302)+1):INDEX(PH$4:PH$183,12*($B313-$B$302)+12))</f>
        <v>0</v>
      </c>
      <c r="PI313" s="43">
        <f>SUM(INDEX(PI$4:PI$183,12*($B313-$B$302)+1):INDEX(PI$4:PI$183,12*($B313-$B$302)+12))</f>
        <v>0</v>
      </c>
      <c r="PJ313" s="43">
        <f>SUM(INDEX(PJ$4:PJ$183,12*($B313-$B$302)+1):INDEX(PJ$4:PJ$183,12*($B313-$B$302)+12))</f>
        <v>0</v>
      </c>
      <c r="PK313" s="43">
        <f>SUM(INDEX(PK$4:PK$183,12*($B313-$B$302)+1):INDEX(PK$4:PK$183,12*($B313-$B$302)+12))</f>
        <v>0</v>
      </c>
      <c r="PL313" s="43">
        <f>SUM(INDEX(PL$4:PL$183,12*($B313-$B$302)+1):INDEX(PL$4:PL$183,12*($B313-$B$302)+12))</f>
        <v>0</v>
      </c>
      <c r="PM313" s="43">
        <f>SUM(INDEX(PM$4:PM$183,12*($B313-$B$302)+1):INDEX(PM$4:PM$183,12*($B313-$B$302)+12))</f>
        <v>823505479</v>
      </c>
      <c r="PN313" s="43">
        <f>SUM(INDEX(PN$4:PN$183,12*($B313-$B$302)+1):INDEX(PN$4:PN$183,12*($B313-$B$302)+12))</f>
        <v>702388665</v>
      </c>
      <c r="PO313" s="43">
        <f>SUM(INDEX(PO$4:PO$183,12*($B313-$B$302)+1):INDEX(PO$4:PO$183,12*($B313-$B$302)+12))</f>
        <v>0</v>
      </c>
      <c r="PP313" s="43">
        <f>SUM(INDEX(PP$4:PP$183,12*($B313-$B$302)+1):INDEX(PP$4:PP$183,12*($B313-$B$302)+12))</f>
        <v>0</v>
      </c>
      <c r="PQ313" s="43">
        <f>SUM(INDEX(PQ$4:PQ$183,12*($B313-$B$302)+1):INDEX(PQ$4:PQ$183,12*($B313-$B$302)+12))</f>
        <v>0</v>
      </c>
      <c r="PR313" s="43">
        <f>SUM(INDEX(PR$4:PR$183,12*($B313-$B$302)+1):INDEX(PR$4:PR$183,12*($B313-$B$302)+12))</f>
        <v>0</v>
      </c>
      <c r="PS313" s="43">
        <f>SUM(INDEX(PS$4:PS$183,12*($B313-$B$302)+1):INDEX(PS$4:PS$183,12*($B313-$B$302)+12))</f>
        <v>0</v>
      </c>
      <c r="PT313" s="43">
        <f>SUM(INDEX(PT$4:PT$183,12*($B313-$B$302)+1):INDEX(PT$4:PT$183,12*($B313-$B$302)+12))</f>
        <v>9584248808</v>
      </c>
      <c r="PU313" s="43">
        <f>SUM(INDEX(PU$4:PU$183,12*($B313-$B$302)+1):INDEX(PU$4:PU$183,12*($B313-$B$302)+12))</f>
        <v>9584248808</v>
      </c>
      <c r="PV313" s="43">
        <f>SUM(INDEX(PV$4:PV$183,12*($B313-$B$302)+1):INDEX(PV$4:PV$183,12*($B313-$B$302)+12))</f>
        <v>0</v>
      </c>
      <c r="PW313" s="43">
        <f>SUM(INDEX(PW$4:PW$183,12*($B313-$B$302)+1):INDEX(PW$4:PW$183,12*($B313-$B$302)+12))</f>
        <v>0</v>
      </c>
      <c r="PX313" s="43">
        <f>SUM(INDEX(PX$4:PX$183,12*($B313-$B$302)+1):INDEX(PX$4:PX$183,12*($B313-$B$302)+12))</f>
        <v>0</v>
      </c>
      <c r="PY313" s="43">
        <f>SUM(INDEX(PY$4:PY$183,12*($B313-$B$302)+1):INDEX(PY$4:PY$183,12*($B313-$B$302)+12))</f>
        <v>0</v>
      </c>
      <c r="PZ313" s="43">
        <f>SUM(INDEX(PZ$4:PZ$183,12*($B313-$B$302)+1):INDEX(PZ$4:PZ$183,12*($B313-$B$302)+12))</f>
        <v>0</v>
      </c>
      <c r="QA313" s="43">
        <f>SUM(INDEX(QA$4:QA$183,12*($B313-$B$302)+1):INDEX(QA$4:QA$183,12*($B313-$B$302)+12))</f>
        <v>0</v>
      </c>
      <c r="QB313" s="43">
        <f>SUM(INDEX(QB$4:QB$183,12*($B313-$B$302)+1):INDEX(QB$4:QB$183,12*($B313-$B$302)+12))</f>
        <v>0</v>
      </c>
      <c r="QC313" s="43">
        <f>SUM(INDEX(QC$4:QC$183,12*($B313-$B$302)+1):INDEX(QC$4:QC$183,12*($B313-$B$302)+12))</f>
        <v>3723702921</v>
      </c>
      <c r="QD313" s="43">
        <f>SUM(INDEX(QD$4:QD$183,12*($B313-$B$302)+1):INDEX(QD$4:QD$183,12*($B313-$B$302)+12))</f>
        <v>0</v>
      </c>
      <c r="QE313" s="43">
        <f>SUM(INDEX(QE$4:QE$183,12*($B313-$B$302)+1):INDEX(QE$4:QE$183,12*($B313-$B$302)+12))</f>
        <v>0</v>
      </c>
      <c r="QF313" s="43">
        <f>SUM(INDEX(QF$4:QF$183,12*($B313-$B$302)+1):INDEX(QF$4:QF$183,12*($B313-$B$302)+12))</f>
        <v>0</v>
      </c>
      <c r="QG313" s="43">
        <f>SUM(INDEX(QG$4:QG$183,12*($B313-$B$302)+1):INDEX(QG$4:QG$183,12*($B313-$B$302)+12))</f>
        <v>0</v>
      </c>
      <c r="QH313" s="43">
        <f>SUM(INDEX(QH$4:QH$183,12*($B313-$B$302)+1):INDEX(QH$4:QH$183,12*($B313-$B$302)+12))</f>
        <v>0</v>
      </c>
      <c r="QI313" s="43">
        <f>SUM(INDEX(QI$4:QI$183,12*($B313-$B$302)+1):INDEX(QI$4:QI$183,12*($B313-$B$302)+12))</f>
        <v>0</v>
      </c>
      <c r="QJ313" s="43">
        <f>SUM(INDEX(QJ$4:QJ$183,12*($B313-$B$302)+1):INDEX(QJ$4:QJ$183,12*($B313-$B$302)+12))</f>
        <v>0</v>
      </c>
      <c r="QK313" s="43">
        <f>SUM(INDEX(QK$4:QK$183,12*($B313-$B$302)+1):INDEX(QK$4:QK$183,12*($B313-$B$302)+12))</f>
        <v>443640535</v>
      </c>
      <c r="QL313" s="43">
        <f>SUM(INDEX(QL$4:QL$183,12*($B313-$B$302)+1):INDEX(QL$4:QL$183,12*($B313-$B$302)+12))</f>
        <v>41801984547</v>
      </c>
      <c r="QM313" s="43">
        <f>SUM(INDEX(QM$4:QM$183,12*($B313-$B$302)+1):INDEX(QM$4:QM$183,12*($B313-$B$302)+12))</f>
        <v>3153512727</v>
      </c>
      <c r="QN313" s="43">
        <f>SUM(INDEX(QN$4:QN$183,12*($B313-$B$302)+1):INDEX(QN$4:QN$183,12*($B313-$B$302)+12))</f>
        <v>43261</v>
      </c>
      <c r="QO313" s="43">
        <f>SUM(INDEX(QO$4:QO$183,12*($B313-$B$302)+1):INDEX(QO$4:QO$183,12*($B313-$B$302)+12))</f>
        <v>1662826874713</v>
      </c>
      <c r="QP313" s="43">
        <f>SUM(INDEX(QP$4:QP$183,12*($B313-$B$302)+1):INDEX(QP$4:QP$183,12*($B313-$B$302)+12))</f>
        <v>463227314213</v>
      </c>
      <c r="QQ313" s="43">
        <f>SUM(INDEX(QQ$4:QQ$183,12*($B313-$B$302)+1):INDEX(QQ$4:QQ$183,12*($B313-$B$302)+12))</f>
        <v>1201268372</v>
      </c>
      <c r="QR313" s="43">
        <f>SUM(INDEX(QR$4:QR$183,12*($B313-$B$302)+1):INDEX(QR$4:QR$183,12*($B313-$B$302)+12))</f>
        <v>449878511</v>
      </c>
      <c r="QS313" s="43">
        <f>SUM(INDEX(QS$4:QS$183,12*($B313-$B$302)+1):INDEX(QS$4:QS$183,12*($B313-$B$302)+12))</f>
        <v>751389861</v>
      </c>
      <c r="QT313" s="43">
        <f>SUM(INDEX(QT$4:QT$183,12*($B313-$B$302)+1):INDEX(QT$4:QT$183,12*($B313-$B$302)+12))</f>
        <v>0</v>
      </c>
      <c r="QU313" s="43">
        <f>SUM(INDEX(QU$4:QU$183,12*($B313-$B$302)+1):INDEX(QU$4:QU$183,12*($B313-$B$302)+12))</f>
        <v>0</v>
      </c>
      <c r="QV313" s="43">
        <f>SUM(INDEX(QV$4:QV$183,12*($B313-$B$302)+1):INDEX(QV$4:QV$183,12*($B313-$B$302)+12))</f>
        <v>0</v>
      </c>
      <c r="QW313" s="43">
        <f>SUM(INDEX(QW$4:QW$183,12*($B313-$B$302)+1):INDEX(QW$4:QW$183,12*($B313-$B$302)+12))</f>
        <v>21614788130</v>
      </c>
      <c r="QX313" s="43">
        <f>SUM(INDEX(QX$4:QX$183,12*($B313-$B$302)+1):INDEX(QX$4:QX$183,12*($B313-$B$302)+12))</f>
        <v>21614788130</v>
      </c>
      <c r="QY313" s="43">
        <f>SUM(INDEX(QY$4:QY$183,12*($B313-$B$302)+1):INDEX(QY$4:QY$183,12*($B313-$B$302)+12))</f>
        <v>0</v>
      </c>
      <c r="QZ313" s="43">
        <f>SUM(INDEX(QZ$4:QZ$183,12*($B313-$B$302)+1):INDEX(QZ$4:QZ$183,12*($B313-$B$302)+12))</f>
        <v>240665383702</v>
      </c>
      <c r="RA313" s="43">
        <f>SUM(INDEX(RA$4:RA$183,12*($B313-$B$302)+1):INDEX(RA$4:RA$183,12*($B313-$B$302)+12))</f>
        <v>199745874009</v>
      </c>
      <c r="RB313" s="43">
        <f>SUM(INDEX(RB$4:RB$183,12*($B313-$B$302)+1):INDEX(RB$4:RB$183,12*($B313-$B$302)+12))</f>
        <v>168900000000</v>
      </c>
      <c r="RC313" s="43">
        <f>SUM(INDEX(RC$4:RC$183,12*($B313-$B$302)+1):INDEX(RC$4:RC$183,12*($B313-$B$302)+12))</f>
        <v>168900000000</v>
      </c>
      <c r="RD313" s="43">
        <f>SUM(INDEX(RD$4:RD$183,12*($B313-$B$302)+1):INDEX(RD$4:RD$183,12*($B313-$B$302)+12))</f>
        <v>168900000000</v>
      </c>
      <c r="RE313" s="43">
        <f>SUM(INDEX(RE$4:RE$183,12*($B313-$B$302)+1):INDEX(RE$4:RE$183,12*($B313-$B$302)+12))</f>
        <v>0</v>
      </c>
      <c r="RF313" s="43">
        <f>SUM(INDEX(RF$4:RF$183,12*($B313-$B$302)+1):INDEX(RF$4:RF$183,12*($B313-$B$302)+12))</f>
        <v>0</v>
      </c>
      <c r="RG313" s="43">
        <f>SUM(INDEX(RG$4:RG$183,12*($B313-$B$302)+1):INDEX(RG$4:RG$183,12*($B313-$B$302)+12))</f>
        <v>0</v>
      </c>
      <c r="RH313" s="43">
        <f>SUM(INDEX(RH$4:RH$183,12*($B313-$B$302)+1):INDEX(RH$4:RH$183,12*($B313-$B$302)+12))</f>
        <v>0</v>
      </c>
      <c r="RI313" s="43">
        <f>SUM(INDEX(RI$4:RI$183,12*($B313-$B$302)+1):INDEX(RI$4:RI$183,12*($B313-$B$302)+12))</f>
        <v>1030699560500</v>
      </c>
      <c r="RJ313" s="43">
        <f>SUM(INDEX(RJ$4:RJ$183,12*($B313-$B$302)+1):INDEX(RJ$4:RJ$183,12*($B313-$B$302)+12))</f>
        <v>165800086667</v>
      </c>
      <c r="RK313" s="43">
        <f>SUM(INDEX(RK$4:RK$183,12*($B313-$B$302)+1):INDEX(RK$4:RK$183,12*($B313-$B$302)+12))</f>
        <v>164377969198</v>
      </c>
      <c r="RL313" s="43">
        <f>SUM(INDEX(RL$4:RL$183,12*($B313-$B$302)+1):INDEX(RL$4:RL$183,12*($B313-$B$302)+12))</f>
        <v>56814697287</v>
      </c>
      <c r="RM313" s="43">
        <f>SUM(INDEX(RM$4:RM$183,12*($B313-$B$302)+1):INDEX(RM$4:RM$183,12*($B313-$B$302)+12))</f>
        <v>3227750183</v>
      </c>
      <c r="RN313" s="43">
        <f>SUM(INDEX(RN$4:RN$183,12*($B313-$B$302)+1):INDEX(RN$4:RN$183,12*($B313-$B$302)+12))</f>
        <v>2541827331</v>
      </c>
      <c r="RO313" s="43">
        <f>SUM(INDEX(RO$4:RO$183,12*($B313-$B$302)+1):INDEX(RO$4:RO$183,12*($B313-$B$302)+12))</f>
        <v>85272883</v>
      </c>
      <c r="RP313" s="43">
        <f>SUM(INDEX(RP$4:RP$183,12*($B313-$B$302)+1):INDEX(RP$4:RP$183,12*($B313-$B$302)+12))</f>
        <v>0</v>
      </c>
      <c r="RQ313" s="43">
        <f>SUM(INDEX(RQ$4:RQ$183,12*($B313-$B$302)+1):INDEX(RQ$4:RQ$183,12*($B313-$B$302)+12))</f>
        <v>0</v>
      </c>
      <c r="RR313" s="43">
        <f>SUM(INDEX(RR$4:RR$183,12*($B313-$B$302)+1):INDEX(RR$4:RR$183,12*($B313-$B$302)+12))</f>
        <v>0</v>
      </c>
      <c r="RS313" s="43">
        <f>SUM(INDEX(RS$4:RS$183,12*($B313-$B$302)+1):INDEX(RS$4:RS$183,12*($B313-$B$302)+12))</f>
        <v>0</v>
      </c>
      <c r="RT313" s="43">
        <f>SUM(INDEX(RT$4:RT$183,12*($B313-$B$302)+1):INDEX(RT$4:RT$183,12*($B313-$B$302)+12))</f>
        <v>86386117</v>
      </c>
      <c r="RU313" s="43">
        <f>SUM(INDEX(RU$4:RU$183,12*($B313-$B$302)+1):INDEX(RU$4:RU$183,12*($B313-$B$302)+12))</f>
        <v>0</v>
      </c>
      <c r="RV313" s="43">
        <f>SUM(INDEX(RV$4:RV$183,12*($B313-$B$302)+1):INDEX(RV$4:RV$183,12*($B313-$B$302)+12))</f>
        <v>41104771</v>
      </c>
      <c r="RW313" s="43">
        <f>SUM(INDEX(RW$4:RW$183,12*($B313-$B$302)+1):INDEX(RW$4:RW$183,12*($B313-$B$302)+12))</f>
        <v>15074739</v>
      </c>
      <c r="RX313" s="43">
        <f>SUM(INDEX(RX$4:RX$183,12*($B313-$B$302)+1):INDEX(RX$4:RX$183,12*($B313-$B$302)+12))</f>
        <v>0</v>
      </c>
      <c r="RY313" s="43">
        <f>SUM(INDEX(RY$4:RY$183,12*($B313-$B$302)+1):INDEX(RY$4:RY$183,12*($B313-$B$302)+12))</f>
        <v>0</v>
      </c>
      <c r="RZ313" s="43">
        <f>SUM(INDEX(RZ$4:RZ$183,12*($B313-$B$302)+1):INDEX(RZ$4:RZ$183,12*($B313-$B$302)+12))</f>
        <v>0</v>
      </c>
      <c r="SA313" s="43">
        <f>SUM(INDEX(SA$4:SA$183,12*($B313-$B$302)+1):INDEX(SA$4:SA$183,12*($B313-$B$302)+12))</f>
        <v>0</v>
      </c>
      <c r="SB313" s="43">
        <f>SUM(INDEX(SB$4:SB$183,12*($B313-$B$302)+1):INDEX(SB$4:SB$183,12*($B313-$B$302)+12))</f>
        <v>0</v>
      </c>
      <c r="SC313" s="43">
        <f>SUM(INDEX(SC$4:SC$183,12*($B313-$B$302)+1):INDEX(SC$4:SC$183,12*($B313-$B$302)+12))</f>
        <v>0</v>
      </c>
      <c r="SD313" s="43">
        <f>SUM(INDEX(SD$4:SD$183,12*($B313-$B$302)+1):INDEX(SD$4:SD$183,12*($B313-$B$302)+12))</f>
        <v>0</v>
      </c>
      <c r="SE313" s="43">
        <f>SUM(INDEX(SE$4:SE$183,12*($B313-$B$302)+1):INDEX(SE$4:SE$183,12*($B313-$B$302)+12))</f>
        <v>0</v>
      </c>
      <c r="SF313" s="43">
        <f>SUM(INDEX(SF$4:SF$183,12*($B313-$B$302)+1):INDEX(SF$4:SF$183,12*($B313-$B$302)+12))</f>
        <v>0</v>
      </c>
      <c r="SG313" s="43">
        <f>SUM(INDEX(SG$4:SG$183,12*($B313-$B$302)+1):INDEX(SG$4:SG$183,12*($B313-$B$302)+12))</f>
        <v>0</v>
      </c>
      <c r="SH313" s="43">
        <f>SUM(INDEX(SH$4:SH$183,12*($B313-$B$302)+1):INDEX(SH$4:SH$183,12*($B313-$B$302)+12))</f>
        <v>268664087</v>
      </c>
      <c r="SI313" s="43">
        <f>SUM(INDEX(SI$4:SI$183,12*($B313-$B$302)+1):INDEX(SI$4:SI$183,12*($B313-$B$302)+12))</f>
        <v>605703952</v>
      </c>
      <c r="SJ313" s="43">
        <f>SUM(INDEX(SJ$4:SJ$183,12*($B313-$B$302)+1):INDEX(SJ$4:SJ$183,12*($B313-$B$302)+12))</f>
        <v>0</v>
      </c>
      <c r="SK313" s="43">
        <f>SUM(INDEX(SK$4:SK$183,12*($B313-$B$302)+1):INDEX(SK$4:SK$183,12*($B313-$B$302)+12))</f>
        <v>32085041598</v>
      </c>
      <c r="SL313" s="43">
        <f>SUM(INDEX(SL$4:SL$183,12*($B313-$B$302)+1):INDEX(SL$4:SL$183,12*($B313-$B$302)+12))</f>
        <v>32085041598</v>
      </c>
      <c r="SM313" s="43">
        <f>SUM(INDEX(SM$4:SM$183,12*($B313-$B$302)+1):INDEX(SM$4:SM$183,12*($B313-$B$302)+12))</f>
        <v>0</v>
      </c>
      <c r="SN313" s="43">
        <f>SUM(INDEX(SN$4:SN$183,12*($B313-$B$302)+1):INDEX(SN$4:SN$183,12*($B313-$B$302)+12))</f>
        <v>0</v>
      </c>
      <c r="SO313" s="43">
        <f>SUM(INDEX(SO$4:SO$183,12*($B313-$B$302)+1):INDEX(SO$4:SO$183,12*($B313-$B$302)+12))</f>
        <v>0</v>
      </c>
      <c r="SP313" s="43">
        <f>SUM(INDEX(SP$4:SP$183,12*($B313-$B$302)+1):INDEX(SP$4:SP$183,12*($B313-$B$302)+12))</f>
        <v>48111435</v>
      </c>
      <c r="SQ313" s="43">
        <f>SUM(INDEX(SQ$4:SQ$183,12*($B313-$B$302)+1):INDEX(SQ$4:SQ$183,12*($B313-$B$302)+12))</f>
        <v>20254881</v>
      </c>
      <c r="SR313" s="43">
        <f>SUM(INDEX(SR$4:SR$183,12*($B313-$B$302)+1):INDEX(SR$4:SR$183,12*($B313-$B$302)+12))</f>
        <v>5158898568</v>
      </c>
      <c r="SS313" s="43">
        <f>SUM(INDEX(SS$4:SS$183,12*($B313-$B$302)+1):INDEX(SS$4:SS$183,12*($B313-$B$302)+12))</f>
        <v>0</v>
      </c>
      <c r="ST313" s="43">
        <f>SUM(INDEX(ST$4:ST$183,12*($B313-$B$302)+1):INDEX(ST$4:ST$183,12*($B313-$B$302)+12))</f>
        <v>0</v>
      </c>
      <c r="SU313" s="43">
        <f>SUM(INDEX(SU$4:SU$183,12*($B313-$B$302)+1):INDEX(SU$4:SU$183,12*($B313-$B$302)+12))</f>
        <v>0</v>
      </c>
      <c r="SV313" s="43">
        <f>SUM(INDEX(SV$4:SV$183,12*($B313-$B$302)+1):INDEX(SV$4:SV$183,12*($B313-$B$302)+12))</f>
        <v>0</v>
      </c>
      <c r="SW313" s="43">
        <f>SUM(INDEX(SW$4:SW$183,12*($B313-$B$302)+1):INDEX(SW$4:SW$183,12*($B313-$B$302)+12))</f>
        <v>60546599</v>
      </c>
      <c r="SX313" s="43">
        <f>SUM(INDEX(SX$4:SX$183,12*($B313-$B$302)+1):INDEX(SX$4:SX$183,12*($B313-$B$302)+12))</f>
        <v>0</v>
      </c>
      <c r="SY313" s="43">
        <f>SUM(INDEX(SY$4:SY$183,12*($B313-$B$302)+1):INDEX(SY$4:SY$183,12*($B313-$B$302)+12))</f>
        <v>0</v>
      </c>
      <c r="SZ313" s="43">
        <f>SUM(INDEX(SZ$4:SZ$183,12*($B313-$B$302)+1):INDEX(SZ$4:SZ$183,12*($B313-$B$302)+12))</f>
        <v>0</v>
      </c>
      <c r="TA313" s="43">
        <f>SUM(INDEX(TA$4:TA$183,12*($B313-$B$302)+1):INDEX(TA$4:TA$183,12*($B313-$B$302)+12))</f>
        <v>56332901755</v>
      </c>
      <c r="TB313" s="43">
        <f>SUM(INDEX(TB$4:TB$183,12*($B313-$B$302)+1):INDEX(TB$4:TB$183,12*($B313-$B$302)+12))</f>
        <v>2227016111</v>
      </c>
      <c r="TC313" s="43">
        <f>SUM(INDEX(TC$4:TC$183,12*($B313-$B$302)+1):INDEX(TC$4:TC$183,12*($B313-$B$302)+12))</f>
        <v>0</v>
      </c>
      <c r="TD313" s="43">
        <f>SUM(INDEX(TD$4:TD$183,12*($B313-$B$302)+1):INDEX(TD$4:TD$183,12*($B313-$B$302)+12))</f>
        <v>0</v>
      </c>
      <c r="TE313" s="43">
        <f>SUM(INDEX(TE$4:TE$183,12*($B313-$B$302)+1):INDEX(TE$4:TE$183,12*($B313-$B$302)+12))</f>
        <v>0</v>
      </c>
      <c r="TF313" s="43">
        <f>SUM(INDEX(TF$4:TF$183,12*($B313-$B$302)+1):INDEX(TF$4:TF$183,12*($B313-$B$302)+12))</f>
        <v>0</v>
      </c>
      <c r="TG313" s="43">
        <f>SUM(INDEX(TG$4:TG$183,12*($B313-$B$302)+1):INDEX(TG$4:TG$183,12*($B313-$B$302)+12))</f>
        <v>0</v>
      </c>
      <c r="TH313" s="43">
        <f>SUM(INDEX(TH$4:TH$183,12*($B313-$B$302)+1):INDEX(TH$4:TH$183,12*($B313-$B$302)+12))</f>
        <v>1422117469</v>
      </c>
      <c r="TI313" s="43">
        <f>SUM(INDEX(TI$4:TI$183,12*($B313-$B$302)+1):INDEX(TI$4:TI$183,12*($B313-$B$302)+12))</f>
        <v>5854850397</v>
      </c>
      <c r="TJ313" s="43">
        <f>SUM(INDEX(TJ$4:TJ$183,12*($B313-$B$302)+1):INDEX(TJ$4:TJ$183,12*($B313-$B$302)+12))</f>
        <v>816521018098</v>
      </c>
      <c r="TK313" s="43">
        <f>SUM(INDEX(TK$4:TK$183,12*($B313-$B$302)+1):INDEX(TK$4:TK$183,12*($B313-$B$302)+12))</f>
        <v>818205287262</v>
      </c>
      <c r="TL313" s="43">
        <f>SUM(INDEX(TL$4:TL$183,12*($B313-$B$302)+1):INDEX(TL$4:TL$183,12*($B313-$B$302)+12))</f>
        <v>445375100781</v>
      </c>
      <c r="TM313" s="43">
        <f>SUM(INDEX(TM$4:TM$183,12*($B313-$B$302)+1):INDEX(TM$4:TM$183,12*($B313-$B$302)+12))</f>
        <v>1684269164</v>
      </c>
      <c r="TN313" s="43">
        <f>SUM(INDEX(TN$4:TN$183,12*($B313-$B$302)+1):INDEX(TN$4:TN$183,12*($B313-$B$302)+12))</f>
        <v>1684269164</v>
      </c>
      <c r="TO313" s="43">
        <f>SUM(INDEX(TO$4:TO$183,12*($B313-$B$302)+1):INDEX(TO$4:TO$183,12*($B313-$B$302)+12))</f>
        <v>0</v>
      </c>
      <c r="TP313" s="43">
        <f>SUM(INDEX(TP$4:TP$183,12*($B313-$B$302)+1):INDEX(TP$4:TP$183,12*($B313-$B$302)+12))</f>
        <v>0</v>
      </c>
      <c r="TQ313" s="43">
        <f>SUM(INDEX(TQ$4:TQ$183,12*($B313-$B$302)+1):INDEX(TQ$4:TQ$183,12*($B313-$B$302)+12))</f>
        <v>0</v>
      </c>
      <c r="TR313" s="43">
        <f>SUM(INDEX(TR$4:TR$183,12*($B313-$B$302)+1):INDEX(TR$4:TR$183,12*($B313-$B$302)+12))</f>
        <v>0</v>
      </c>
      <c r="TS313" s="43">
        <f>SUM(INDEX(TS$4:TS$183,12*($B313-$B$302)+1):INDEX(TS$4:TS$183,12*($B313-$B$302)+12))</f>
        <v>371145917317</v>
      </c>
      <c r="TT313" s="43">
        <f>SUM(INDEX(TT$4:TT$183,12*($B313-$B$302)+1):INDEX(TT$4:TT$183,12*($B313-$B$302)+12))</f>
        <v>0</v>
      </c>
      <c r="TU313" s="43">
        <f>SUM(INDEX(TU$4:TU$183,12*($B313-$B$302)+1):INDEX(TU$4:TU$183,12*($B313-$B$302)+12))</f>
        <v>46694186571</v>
      </c>
      <c r="TV313" s="43">
        <f>SUM(INDEX(TV$4:TV$183,12*($B313-$B$302)+1):INDEX(TV$4:TV$183,12*($B313-$B$302)+12))</f>
        <v>0</v>
      </c>
      <c r="TW313" s="43">
        <f>SUM(INDEX(TW$4:TW$183,12*($B313-$B$302)+1):INDEX(TW$4:TW$183,12*($B313-$B$302)+12))</f>
        <v>473015606</v>
      </c>
      <c r="TX313" s="43">
        <f>SUM(INDEX(TX$4:TX$183,12*($B313-$B$302)+1):INDEX(TX$4:TX$183,12*($B313-$B$302)+12))</f>
        <v>0</v>
      </c>
      <c r="TY313" s="43">
        <f>SUM(INDEX(TY$4:TY$183,12*($B313-$B$302)+1):INDEX(TY$4:TY$183,12*($B313-$B$302)+12))</f>
        <v>180842177</v>
      </c>
      <c r="TZ313" s="43">
        <f>SUM(INDEX(TZ$4:TZ$183,12*($B313-$B$302)+1):INDEX(TZ$4:TZ$183,12*($B313-$B$302)+12))</f>
        <v>0</v>
      </c>
      <c r="UA313" s="43">
        <f>SUM(INDEX(UA$4:UA$183,12*($B313-$B$302)+1):INDEX(UA$4:UA$183,12*($B313-$B$302)+12))</f>
        <v>0</v>
      </c>
      <c r="UB313" s="43">
        <f>SUM(INDEX(UB$4:UB$183,12*($B313-$B$302)+1):INDEX(UB$4:UB$183,12*($B313-$B$302)+12))</f>
        <v>46040328788</v>
      </c>
      <c r="UC313" s="43">
        <f>SUM(INDEX(UC$4:UC$183,12*($B313-$B$302)+1):INDEX(UC$4:UC$183,12*($B313-$B$302)+12))</f>
        <v>0</v>
      </c>
      <c r="UD313" s="43">
        <f>SUM(INDEX(UD$4:UD$183,12*($B313-$B$302)+1):INDEX(UD$4:UD$183,12*($B313-$B$302)+12))</f>
        <v>0</v>
      </c>
      <c r="UE313" s="43">
        <f>SUM(INDEX(UE$4:UE$183,12*($B313-$B$302)+1):INDEX(UE$4:UE$183,12*($B313-$B$302)+12))</f>
        <v>0</v>
      </c>
      <c r="UF313" s="43">
        <f>SUM(INDEX(UF$4:UF$183,12*($B313-$B$302)+1):INDEX(UF$4:UF$183,12*($B313-$B$302)+12))</f>
        <v>0</v>
      </c>
      <c r="UG313" s="43">
        <f>SUM(INDEX(UG$4:UG$183,12*($B313-$B$302)+1):INDEX(UG$4:UG$183,12*($B313-$B$302)+12))</f>
        <v>4931625082844</v>
      </c>
    </row>
    <row r="314" spans="1:553">
      <c r="A314" s="733"/>
      <c r="B314" s="65">
        <v>2017</v>
      </c>
      <c r="C314" s="43">
        <f>SUM(INDEX(C$4:C$183,12*($B314-$B$302)+1):INDEX(C$4:C$183,12*($B314-$B$302)+12))</f>
        <v>3036699404357</v>
      </c>
      <c r="D314" s="43">
        <f>SUM(INDEX(D$4:D$183,12*($B314-$B$302)+1):INDEX(D$4:D$183,12*($B314-$B$302)+12))</f>
        <v>1536857629786.9998</v>
      </c>
      <c r="E314" s="43">
        <f>SUM(INDEX(E$4:E$183,12*($B314-$B$302)+1):INDEX(E$4:E$183,12*($B314-$B$302)+12))</f>
        <v>1336527546214.9998</v>
      </c>
      <c r="F314" s="43">
        <f>SUM(INDEX(F$4:F$183,12*($B314-$B$302)+1):INDEX(F$4:F$183,12*($B314-$B$302)+12))</f>
        <v>119978275</v>
      </c>
      <c r="G314" s="43">
        <f>SUM(INDEX(G$4:G$183,12*($B314-$B$302)+1):INDEX(G$4:G$183,12*($B314-$B$302)+12))</f>
        <v>21258744</v>
      </c>
      <c r="H314" s="43">
        <f>SUM(INDEX(H$4:H$183,12*($B314-$B$302)+1):INDEX(H$4:H$183,12*($B314-$B$302)+12))</f>
        <v>589700326795.99988</v>
      </c>
      <c r="I314" s="43">
        <f>SUM(INDEX(I$4:I$183,12*($B314-$B$302)+1):INDEX(I$4:I$183,12*($B314-$B$302)+12))</f>
        <v>510503572907.09827</v>
      </c>
      <c r="J314" s="43">
        <f>SUM(INDEX(J$4:J$183,12*($B314-$B$302)+1):INDEX(J$4:J$183,12*($B314-$B$302)+12))</f>
        <v>73299750621.7117</v>
      </c>
      <c r="K314" s="43">
        <f>SUM(INDEX(K$4:K$183,12*($B314-$B$302)+1):INDEX(K$4:K$183,12*($B314-$B$302)+12))</f>
        <v>5897003267.1900005</v>
      </c>
      <c r="L314" s="43">
        <f>SUM(INDEX(L$4:L$183,12*($B314-$B$302)+1):INDEX(L$4:L$183,12*($B314-$B$302)+12))</f>
        <v>69333464426</v>
      </c>
      <c r="M314" s="43">
        <f>SUM(INDEX(M$4:M$183,12*($B314-$B$302)+1):INDEX(M$4:M$183,12*($B314-$B$302)+12))</f>
        <v>560297948180.00012</v>
      </c>
      <c r="N314" s="43">
        <f>SUM(INDEX(N$4:N$183,12*($B314-$B$302)+1):INDEX(N$4:N$183,12*($B314-$B$302)+12))</f>
        <v>554694972777.07007</v>
      </c>
      <c r="O314" s="43">
        <f>SUM(INDEX(O$4:O$183,12*($B314-$B$302)+1):INDEX(O$4:O$183,12*($B314-$B$302)+12))</f>
        <v>5602975402.9299994</v>
      </c>
      <c r="P314" s="43">
        <f>SUM(INDEX(P$4:P$183,12*($B314-$B$302)+1):INDEX(P$4:P$183,12*($B314-$B$302)+12))</f>
        <v>28545781563</v>
      </c>
      <c r="Q314" s="43">
        <f>SUM(INDEX(Q$4:Q$183,12*($B314-$B$302)+1):INDEX(Q$4:Q$183,12*($B314-$B$302)+12))</f>
        <v>60194870562</v>
      </c>
      <c r="R314" s="43">
        <f>SUM(INDEX(R$4:R$183,12*($B314-$B$302)+1):INDEX(R$4:R$183,12*($B314-$B$302)+12))</f>
        <v>28313917669</v>
      </c>
      <c r="S314" s="43">
        <f>SUM(INDEX(S$4:S$183,12*($B314-$B$302)+1):INDEX(S$4:S$183,12*($B314-$B$302)+12))</f>
        <v>200330083572</v>
      </c>
      <c r="T314" s="43">
        <f>SUM(INDEX(T$4:T$183,12*($B314-$B$302)+1):INDEX(T$4:T$183,12*($B314-$B$302)+12))</f>
        <v>47627665000</v>
      </c>
      <c r="U314" s="43">
        <f>SUM(INDEX(U$4:U$183,12*($B314-$B$302)+1):INDEX(U$4:U$183,12*($B314-$B$302)+12))</f>
        <v>56207099000</v>
      </c>
      <c r="V314" s="43">
        <f>SUM(INDEX(V$4:V$183,12*($B314-$B$302)+1):INDEX(V$4:V$183,12*($B314-$B$302)+12))</f>
        <v>103834764000</v>
      </c>
      <c r="W314" s="43">
        <f>SUM(INDEX(W$4:W$183,12*($B314-$B$302)+1):INDEX(W$4:W$183,12*($B314-$B$302)+12))</f>
        <v>2252248974</v>
      </c>
      <c r="X314" s="43">
        <f>SUM(INDEX(X$4:X$183,12*($B314-$B$302)+1):INDEX(X$4:X$183,12*($B314-$B$302)+12))</f>
        <v>19462560706</v>
      </c>
      <c r="Y314" s="43">
        <f>SUM(INDEX(Y$4:Y$183,12*($B314-$B$302)+1):INDEX(Y$4:Y$183,12*($B314-$B$302)+12))</f>
        <v>2443269700</v>
      </c>
      <c r="Z314" s="43">
        <f>SUM(INDEX(Z$4:Z$183,12*($B314-$B$302)+1):INDEX(Z$4:Z$183,12*($B314-$B$302)+12))</f>
        <v>244326969</v>
      </c>
      <c r="AA314" s="43">
        <f>SUM(INDEX(AA$4:AA$183,12*($B314-$B$302)+1):INDEX(AA$4:AA$183,12*($B314-$B$302)+12))</f>
        <v>2198942731</v>
      </c>
      <c r="AB314" s="43">
        <f>SUM(INDEX(AB$4:AB$183,12*($B314-$B$302)+1):INDEX(AB$4:AB$183,12*($B314-$B$302)+12))</f>
        <v>2195270684</v>
      </c>
      <c r="AC314" s="43">
        <f>SUM(INDEX(AC$4:AC$183,12*($B314-$B$302)+1):INDEX(AC$4:AC$183,12*($B314-$B$302)+12))</f>
        <v>20175950</v>
      </c>
      <c r="AD314" s="43">
        <f>SUM(INDEX(AD$4:AD$183,12*($B314-$B$302)+1):INDEX(AD$4:AD$183,12*($B314-$B$302)+12))</f>
        <v>60112838198</v>
      </c>
      <c r="AE314" s="43">
        <f>SUM(INDEX(AE$4:AE$183,12*($B314-$B$302)+1):INDEX(AE$4:AE$183,12*($B314-$B$302)+12))</f>
        <v>9542720954</v>
      </c>
      <c r="AF314" s="43">
        <f>SUM(INDEX(AF$4:AF$183,12*($B314-$B$302)+1):INDEX(AF$4:AF$183,12*($B314-$B$302)+12))</f>
        <v>6035737728</v>
      </c>
      <c r="AG314" s="43">
        <f>SUM(INDEX(AG$4:AG$183,12*($B314-$B$302)+1):INDEX(AG$4:AG$183,12*($B314-$B$302)+12))</f>
        <v>3506983226</v>
      </c>
      <c r="AH314" s="43">
        <f>SUM(INDEX(AH$4:AH$183,12*($B314-$B$302)+1):INDEX(AH$4:AH$183,12*($B314-$B$302)+12))</f>
        <v>466234406</v>
      </c>
      <c r="AI314" s="43">
        <f>SUM(INDEX(AI$4:AI$183,12*($B314-$B$302)+1):INDEX(AI$4:AI$183,12*($B314-$B$302)+12))</f>
        <v>1499841774570</v>
      </c>
      <c r="AJ314" s="43">
        <f>SUM(INDEX(AJ$4:AJ$183,12*($B314-$B$302)+1):INDEX(AJ$4:AJ$183,12*($B314-$B$302)+12))</f>
        <v>8966243178</v>
      </c>
      <c r="AK314" s="43">
        <f>SUM(INDEX(AK$4:AK$183,12*($B314-$B$302)+1):INDEX(AK$4:AK$183,12*($B314-$B$302)+12))</f>
        <v>1494584391</v>
      </c>
      <c r="AL314" s="43">
        <f>SUM(INDEX(AL$4:AL$183,12*($B314-$B$302)+1):INDEX(AL$4:AL$183,12*($B314-$B$302)+12))</f>
        <v>9781832</v>
      </c>
      <c r="AM314" s="43">
        <f>SUM(INDEX(AM$4:AM$183,12*($B314-$B$302)+1):INDEX(AM$4:AM$183,12*($B314-$B$302)+12))</f>
        <v>6954674783</v>
      </c>
      <c r="AN314" s="43">
        <f>SUM(INDEX(AN$4:AN$183,12*($B314-$B$302)+1):INDEX(AN$4:AN$183,12*($B314-$B$302)+12))</f>
        <v>507202172</v>
      </c>
      <c r="AO314" s="43">
        <f>SUM(INDEX(AO$4:AO$183,12*($B314-$B$302)+1):INDEX(AO$4:AO$183,12*($B314-$B$302)+12))</f>
        <v>23305115894</v>
      </c>
      <c r="AP314" s="43">
        <f>SUM(INDEX(AP$4:AP$183,12*($B314-$B$302)+1):INDEX(AP$4:AP$183,12*($B314-$B$302)+12))</f>
        <v>22760709698</v>
      </c>
      <c r="AQ314" s="43">
        <f>SUM(INDEX(AQ$4:AQ$183,12*($B314-$B$302)+1):INDEX(AQ$4:AQ$183,12*($B314-$B$302)+12))</f>
        <v>149827394</v>
      </c>
      <c r="AR314" s="43">
        <f>SUM(INDEX(AR$4:AR$183,12*($B314-$B$302)+1):INDEX(AR$4:AR$183,12*($B314-$B$302)+12))</f>
        <v>0</v>
      </c>
      <c r="AS314" s="43">
        <f>SUM(INDEX(AS$4:AS$183,12*($B314-$B$302)+1):INDEX(AS$4:AS$183,12*($B314-$B$302)+12))</f>
        <v>1131370</v>
      </c>
      <c r="AT314" s="43">
        <f>SUM(INDEX(AT$4:AT$183,12*($B314-$B$302)+1):INDEX(AT$4:AT$183,12*($B314-$B$302)+12))</f>
        <v>334175737</v>
      </c>
      <c r="AU314" s="43">
        <f>SUM(INDEX(AU$4:AU$183,12*($B314-$B$302)+1):INDEX(AU$4:AU$183,12*($B314-$B$302)+12))</f>
        <v>59271695</v>
      </c>
      <c r="AV314" s="43">
        <f>SUM(INDEX(AV$4:AV$183,12*($B314-$B$302)+1):INDEX(AV$4:AV$183,12*($B314-$B$302)+12))</f>
        <v>0</v>
      </c>
      <c r="AW314" s="43">
        <f>SUM(INDEX(AW$4:AW$183,12*($B314-$B$302)+1):INDEX(AW$4:AW$183,12*($B314-$B$302)+12))</f>
        <v>0</v>
      </c>
      <c r="AX314" s="43">
        <f>SUM(INDEX(AX$4:AX$183,12*($B314-$B$302)+1):INDEX(AX$4:AX$183,12*($B314-$B$302)+12))</f>
        <v>0</v>
      </c>
      <c r="AY314" s="43">
        <f>SUM(INDEX(AY$4:AY$183,12*($B314-$B$302)+1):INDEX(AY$4:AY$183,12*($B314-$B$302)+12))</f>
        <v>0</v>
      </c>
      <c r="AZ314" s="43">
        <f>SUM(INDEX(AZ$4:AZ$183,12*($B314-$B$302)+1):INDEX(AZ$4:AZ$183,12*($B314-$B$302)+12))</f>
        <v>0</v>
      </c>
      <c r="BA314" s="43">
        <f>SUM(INDEX(BA$4:BA$183,12*($B314-$B$302)+1):INDEX(BA$4:BA$183,12*($B314-$B$302)+12))</f>
        <v>0</v>
      </c>
      <c r="BB314" s="43">
        <f>SUM(INDEX(BB$4:BB$183,12*($B314-$B$302)+1):INDEX(BB$4:BB$183,12*($B314-$B$302)+12))</f>
        <v>0</v>
      </c>
      <c r="BC314" s="43">
        <f>SUM(INDEX(BC$4:BC$183,12*($B314-$B$302)+1):INDEX(BC$4:BC$183,12*($B314-$B$302)+12))</f>
        <v>0</v>
      </c>
      <c r="BD314" s="43">
        <f>SUM(INDEX(BD$4:BD$183,12*($B314-$B$302)+1):INDEX(BD$4:BD$183,12*($B314-$B$302)+12))</f>
        <v>88433524769</v>
      </c>
      <c r="BE314" s="43">
        <f>SUM(INDEX(BE$4:BE$183,12*($B314-$B$302)+1):INDEX(BE$4:BE$183,12*($B314-$B$302)+12))</f>
        <v>13578418</v>
      </c>
      <c r="BF314" s="43">
        <f>SUM(INDEX(BF$4:BF$183,12*($B314-$B$302)+1):INDEX(BF$4:BF$183,12*($B314-$B$302)+12))</f>
        <v>51325680685</v>
      </c>
      <c r="BG314" s="43">
        <f>SUM(INDEX(BG$4:BG$183,12*($B314-$B$302)+1):INDEX(BG$4:BG$183,12*($B314-$B$302)+12))</f>
        <v>15932992080</v>
      </c>
      <c r="BH314" s="43">
        <f>SUM(INDEX(BH$4:BH$183,12*($B314-$B$302)+1):INDEX(BH$4:BH$183,12*($B314-$B$302)+12))</f>
        <v>4713135</v>
      </c>
      <c r="BI314" s="43">
        <f>SUM(INDEX(BI$4:BI$183,12*($B314-$B$302)+1):INDEX(BI$4:BI$183,12*($B314-$B$302)+12))</f>
        <v>124435679</v>
      </c>
      <c r="BJ314" s="43">
        <f>SUM(INDEX(BJ$4:BJ$183,12*($B314-$B$302)+1):INDEX(BJ$4:BJ$183,12*($B314-$B$302)+12))</f>
        <v>9349</v>
      </c>
      <c r="BK314" s="43">
        <f>SUM(INDEX(BK$4:BK$183,12*($B314-$B$302)+1):INDEX(BK$4:BK$183,12*($B314-$B$302)+12))</f>
        <v>1170619170</v>
      </c>
      <c r="BL314" s="43">
        <f>SUM(INDEX(BL$4:BL$183,12*($B314-$B$302)+1):INDEX(BL$4:BL$183,12*($B314-$B$302)+12))</f>
        <v>51443240</v>
      </c>
      <c r="BM314" s="43">
        <f>SUM(INDEX(BM$4:BM$183,12*($B314-$B$302)+1):INDEX(BM$4:BM$183,12*($B314-$B$302)+12))</f>
        <v>311289907</v>
      </c>
      <c r="BN314" s="43">
        <f>SUM(INDEX(BN$4:BN$183,12*($B314-$B$302)+1):INDEX(BN$4:BN$183,12*($B314-$B$302)+12))</f>
        <v>181601113</v>
      </c>
      <c r="BO314" s="43">
        <f>SUM(INDEX(BO$4:BO$183,12*($B314-$B$302)+1):INDEX(BO$4:BO$183,12*($B314-$B$302)+12))</f>
        <v>55212417</v>
      </c>
      <c r="BP314" s="43">
        <f>SUM(INDEX(BP$4:BP$183,12*($B314-$B$302)+1):INDEX(BP$4:BP$183,12*($B314-$B$302)+12))</f>
        <v>0</v>
      </c>
      <c r="BQ314" s="43">
        <f>SUM(INDEX(BQ$4:BQ$183,12*($B314-$B$302)+1):INDEX(BQ$4:BQ$183,12*($B314-$B$302)+12))</f>
        <v>6226524</v>
      </c>
      <c r="BR314" s="43">
        <f>SUM(INDEX(BR$4:BR$183,12*($B314-$B$302)+1):INDEX(BR$4:BR$183,12*($B314-$B$302)+12))</f>
        <v>1513972009</v>
      </c>
      <c r="BS314" s="43">
        <f>SUM(INDEX(BS$4:BS$183,12*($B314-$B$302)+1):INDEX(BS$4:BS$183,12*($B314-$B$302)+12))</f>
        <v>17741751043</v>
      </c>
      <c r="BT314" s="43">
        <f>SUM(INDEX(BT$4:BT$183,12*($B314-$B$302)+1):INDEX(BT$4:BT$183,12*($B314-$B$302)+12))</f>
        <v>5826921066</v>
      </c>
      <c r="BU314" s="43">
        <f>SUM(INDEX(BU$4:BU$183,12*($B314-$B$302)+1):INDEX(BU$4:BU$183,12*($B314-$B$302)+12))</f>
        <v>47312426</v>
      </c>
      <c r="BV314" s="43">
        <f>SUM(INDEX(BV$4:BV$183,12*($B314-$B$302)+1):INDEX(BV$4:BV$183,12*($B314-$B$302)+12))</f>
        <v>2158090290</v>
      </c>
      <c r="BW314" s="43">
        <f>SUM(INDEX(BW$4:BW$183,12*($B314-$B$302)+1):INDEX(BW$4:BW$183,12*($B314-$B$302)+12))</f>
        <v>3654041</v>
      </c>
      <c r="BX314" s="43">
        <f>SUM(INDEX(BX$4:BX$183,12*($B314-$B$302)+1):INDEX(BX$4:BX$183,12*($B314-$B$302)+12))</f>
        <v>8618992</v>
      </c>
      <c r="BY314" s="43">
        <f>SUM(INDEX(BY$4:BY$183,12*($B314-$B$302)+1):INDEX(BY$4:BY$183,12*($B314-$B$302)+12))</f>
        <v>3575185847</v>
      </c>
      <c r="BZ314" s="43">
        <f>SUM(INDEX(BZ$4:BZ$183,12*($B314-$B$302)+1):INDEX(BZ$4:BZ$183,12*($B314-$B$302)+12))</f>
        <v>33700860</v>
      </c>
      <c r="CA314" s="43">
        <f>SUM(INDEX(CA$4:CA$183,12*($B314-$B$302)+1):INDEX(CA$4:CA$183,12*($B314-$B$302)+12))</f>
        <v>0</v>
      </c>
      <c r="CB314" s="43">
        <f>SUM(INDEX(CB$4:CB$183,12*($B314-$B$302)+1):INDEX(CB$4:CB$183,12*($B314-$B$302)+12))</f>
        <v>358610</v>
      </c>
      <c r="CC314" s="43">
        <f>SUM(INDEX(CC$4:CC$183,12*($B314-$B$302)+1):INDEX(CC$4:CC$183,12*($B314-$B$302)+12))</f>
        <v>93915737214</v>
      </c>
      <c r="CD314" s="43">
        <f>SUM(INDEX(CD$4:CD$183,12*($B314-$B$302)+1):INDEX(CD$4:CD$183,12*($B314-$B$302)+12))</f>
        <v>19875050</v>
      </c>
      <c r="CE314" s="43">
        <f>SUM(INDEX(CE$4:CE$183,12*($B314-$B$302)+1):INDEX(CE$4:CE$183,12*($B314-$B$302)+12))</f>
        <v>89003098366</v>
      </c>
      <c r="CF314" s="43">
        <f>SUM(INDEX(CF$4:CF$183,12*($B314-$B$302)+1):INDEX(CF$4:CF$183,12*($B314-$B$302)+12))</f>
        <v>2167247317</v>
      </c>
      <c r="CG314" s="43">
        <f>SUM(INDEX(CG$4:CG$183,12*($B314-$B$302)+1):INDEX(CG$4:CG$183,12*($B314-$B$302)+12))</f>
        <v>36689936557</v>
      </c>
      <c r="CH314" s="43">
        <f>SUM(INDEX(CH$4:CH$183,12*($B314-$B$302)+1):INDEX(CH$4:CH$183,12*($B314-$B$302)+12))</f>
        <v>3347163017</v>
      </c>
      <c r="CI314" s="43">
        <f>SUM(INDEX(CI$4:CI$183,12*($B314-$B$302)+1):INDEX(CI$4:CI$183,12*($B314-$B$302)+12))</f>
        <v>1633324700</v>
      </c>
      <c r="CJ314" s="43">
        <f>SUM(INDEX(CJ$4:CJ$183,12*($B314-$B$302)+1):INDEX(CJ$4:CJ$183,12*($B314-$B$302)+12))</f>
        <v>14516041</v>
      </c>
      <c r="CK314" s="43">
        <f>SUM(INDEX(CK$4:CK$183,12*($B314-$B$302)+1):INDEX(CK$4:CK$183,12*($B314-$B$302)+12))</f>
        <v>188163470</v>
      </c>
      <c r="CL314" s="43">
        <f>SUM(INDEX(CL$4:CL$183,12*($B314-$B$302)+1):INDEX(CL$4:CL$183,12*($B314-$B$302)+12))</f>
        <v>62612214</v>
      </c>
      <c r="CM314" s="43">
        <f>SUM(INDEX(CM$4:CM$183,12*($B314-$B$302)+1):INDEX(CM$4:CM$183,12*($B314-$B$302)+12))</f>
        <v>20384018</v>
      </c>
      <c r="CN314" s="43">
        <f>SUM(INDEX(CN$4:CN$183,12*($B314-$B$302)+1):INDEX(CN$4:CN$183,12*($B314-$B$302)+12))</f>
        <v>7650242</v>
      </c>
      <c r="CO314" s="43">
        <f>SUM(INDEX(CO$4:CO$183,12*($B314-$B$302)+1):INDEX(CO$4:CO$183,12*($B314-$B$302)+12))</f>
        <v>5294548</v>
      </c>
      <c r="CP314" s="43">
        <f>SUM(INDEX(CP$4:CP$183,12*($B314-$B$302)+1):INDEX(CP$4:CP$183,12*($B314-$B$302)+12))</f>
        <v>89604086</v>
      </c>
      <c r="CQ314" s="43">
        <f>SUM(INDEX(CQ$4:CQ$183,12*($B314-$B$302)+1):INDEX(CQ$4:CQ$183,12*($B314-$B$302)+12))</f>
        <v>1245100081</v>
      </c>
      <c r="CR314" s="43">
        <f>SUM(INDEX(CR$4:CR$183,12*($B314-$B$302)+1):INDEX(CR$4:CR$183,12*($B314-$B$302)+12))</f>
        <v>1099864648</v>
      </c>
      <c r="CS314" s="43">
        <f>SUM(INDEX(CS$4:CS$183,12*($B314-$B$302)+1):INDEX(CS$4:CS$183,12*($B314-$B$302)+12))</f>
        <v>43785922279</v>
      </c>
      <c r="CT314" s="43">
        <f>SUM(INDEX(CT$4:CT$183,12*($B314-$B$302)+1):INDEX(CT$4:CT$183,12*($B314-$B$302)+12))</f>
        <v>15128221159</v>
      </c>
      <c r="CU314" s="43">
        <f>SUM(INDEX(CU$4:CU$183,12*($B314-$B$302)+1):INDEX(CU$4:CU$183,12*($B314-$B$302)+12))</f>
        <v>0</v>
      </c>
      <c r="CV314" s="43">
        <f>SUM(INDEX(CV$4:CV$183,12*($B314-$B$302)+1):INDEX(CV$4:CV$183,12*($B314-$B$302)+12))</f>
        <v>561338045</v>
      </c>
      <c r="CW314" s="43">
        <f>SUM(INDEX(CW$4:CW$183,12*($B314-$B$302)+1):INDEX(CW$4:CW$183,12*($B314-$B$302)+12))</f>
        <v>154533838</v>
      </c>
      <c r="CX314" s="43">
        <f>SUM(INDEX(CX$4:CX$183,12*($B314-$B$302)+1):INDEX(CX$4:CX$183,12*($B314-$B$302)+12))</f>
        <v>6060026</v>
      </c>
      <c r="CY314" s="43">
        <f>SUM(INDEX(CY$4:CY$183,12*($B314-$B$302)+1):INDEX(CY$4:CY$183,12*($B314-$B$302)+12))</f>
        <v>0</v>
      </c>
      <c r="CZ314" s="43">
        <f>SUM(INDEX(CZ$4:CZ$183,12*($B314-$B$302)+1):INDEX(CZ$4:CZ$183,12*($B314-$B$302)+12))</f>
        <v>27266239333</v>
      </c>
      <c r="DA314" s="43">
        <f>SUM(INDEX(DA$4:DA$183,12*($B314-$B$302)+1):INDEX(DA$4:DA$183,12*($B314-$B$302)+12))</f>
        <v>24683157180</v>
      </c>
      <c r="DB314" s="43">
        <f>SUM(INDEX(DB$4:DB$183,12*($B314-$B$302)+1):INDEX(DB$4:DB$183,12*($B314-$B$302)+12))</f>
        <v>2112066792</v>
      </c>
      <c r="DC314" s="43">
        <f>SUM(INDEX(DC$4:DC$183,12*($B314-$B$302)+1):INDEX(DC$4:DC$183,12*($B314-$B$302)+12))</f>
        <v>0</v>
      </c>
      <c r="DD314" s="43">
        <f>SUM(INDEX(DD$4:DD$183,12*($B314-$B$302)+1):INDEX(DD$4:DD$183,12*($B314-$B$302)+12))</f>
        <v>471015361</v>
      </c>
      <c r="DE314" s="43">
        <f>SUM(INDEX(DE$4:DE$183,12*($B314-$B$302)+1):INDEX(DE$4:DE$183,12*($B314-$B$302)+12))</f>
        <v>212017</v>
      </c>
      <c r="DF314" s="43">
        <f>SUM(INDEX(DF$4:DF$183,12*($B314-$B$302)+1):INDEX(DF$4:DF$183,12*($B314-$B$302)+12))</f>
        <v>413421250</v>
      </c>
      <c r="DG314" s="43">
        <f>SUM(INDEX(DG$4:DG$183,12*($B314-$B$302)+1):INDEX(DG$4:DG$183,12*($B314-$B$302)+12))</f>
        <v>255896611</v>
      </c>
      <c r="DH314" s="43">
        <f>SUM(INDEX(DH$4:DH$183,12*($B314-$B$302)+1):INDEX(DH$4:DH$183,12*($B314-$B$302)+12))</f>
        <v>279639848</v>
      </c>
      <c r="DI314" s="43">
        <f>SUM(INDEX(DI$4:DI$183,12*($B314-$B$302)+1):INDEX(DI$4:DI$183,12*($B314-$B$302)+12))</f>
        <v>49267</v>
      </c>
      <c r="DJ314" s="43">
        <f>SUM(INDEX(DJ$4:DJ$183,12*($B314-$B$302)+1):INDEX(DJ$4:DJ$183,12*($B314-$B$302)+12))</f>
        <v>0</v>
      </c>
      <c r="DK314" s="43">
        <f>SUM(INDEX(DK$4:DK$183,12*($B314-$B$302)+1):INDEX(DK$4:DK$183,12*($B314-$B$302)+12))</f>
        <v>49267</v>
      </c>
      <c r="DL314" s="43">
        <f>SUM(INDEX(DL$4:DL$183,12*($B314-$B$302)+1):INDEX(DL$4:DL$183,12*($B314-$B$302)+12))</f>
        <v>0</v>
      </c>
      <c r="DM314" s="43">
        <f>SUM(INDEX(DM$4:DM$183,12*($B314-$B$302)+1):INDEX(DM$4:DM$183,12*($B314-$B$302)+12))</f>
        <v>4974254218</v>
      </c>
      <c r="DN314" s="43">
        <f>SUM(INDEX(DN$4:DN$183,12*($B314-$B$302)+1):INDEX(DN$4:DN$183,12*($B314-$B$302)+12))</f>
        <v>614689151</v>
      </c>
      <c r="DO314" s="43">
        <f>SUM(INDEX(DO$4:DO$183,12*($B314-$B$302)+1):INDEX(DO$4:DO$183,12*($B314-$B$302)+12))</f>
        <v>38270212</v>
      </c>
      <c r="DP314" s="43">
        <f>SUM(INDEX(DP$4:DP$183,12*($B314-$B$302)+1):INDEX(DP$4:DP$183,12*($B314-$B$302)+12))</f>
        <v>747328</v>
      </c>
      <c r="DQ314" s="43">
        <f>SUM(INDEX(DQ$4:DQ$183,12*($B314-$B$302)+1):INDEX(DQ$4:DQ$183,12*($B314-$B$302)+12))</f>
        <v>37522884</v>
      </c>
      <c r="DR314" s="43">
        <f>SUM(INDEX(DR$4:DR$183,12*($B314-$B$302)+1):INDEX(DR$4:DR$183,12*($B314-$B$302)+12))</f>
        <v>4148726462</v>
      </c>
      <c r="DS314" s="43">
        <f>SUM(INDEX(DS$4:DS$183,12*($B314-$B$302)+1):INDEX(DS$4:DS$183,12*($B314-$B$302)+12))</f>
        <v>397622627</v>
      </c>
      <c r="DT314" s="43">
        <f>SUM(INDEX(DT$4:DT$183,12*($B314-$B$302)+1):INDEX(DT$4:DT$183,12*($B314-$B$302)+12))</f>
        <v>377393498</v>
      </c>
      <c r="DU314" s="43">
        <f>SUM(INDEX(DU$4:DU$183,12*($B314-$B$302)+1):INDEX(DU$4:DU$183,12*($B314-$B$302)+12))</f>
        <v>19958428</v>
      </c>
      <c r="DV314" s="43">
        <f>SUM(INDEX(DV$4:DV$183,12*($B314-$B$302)+1):INDEX(DV$4:DV$183,12*($B314-$B$302)+12))</f>
        <v>270701</v>
      </c>
      <c r="DW314" s="43">
        <f>SUM(INDEX(DW$4:DW$183,12*($B314-$B$302)+1):INDEX(DW$4:DW$183,12*($B314-$B$302)+12))</f>
        <v>185264434</v>
      </c>
      <c r="DX314" s="43">
        <f>SUM(INDEX(DX$4:DX$183,12*($B314-$B$302)+1):INDEX(DX$4:DX$183,12*($B314-$B$302)+12))</f>
        <v>121350400</v>
      </c>
      <c r="DY314" s="43">
        <f>SUM(INDEX(DY$4:DY$183,12*($B314-$B$302)+1):INDEX(DY$4:DY$183,12*($B314-$B$302)+12))</f>
        <v>0</v>
      </c>
      <c r="DZ314" s="43">
        <f>SUM(INDEX(DZ$4:DZ$183,12*($B314-$B$302)+1):INDEX(DZ$4:DZ$183,12*($B314-$B$302)+12))</f>
        <v>0</v>
      </c>
      <c r="EA314" s="43">
        <f>SUM(INDEX(EA$4:EA$183,12*($B314-$B$302)+1):INDEX(EA$4:EA$183,12*($B314-$B$302)+12))</f>
        <v>63914034</v>
      </c>
      <c r="EB314" s="43">
        <f>SUM(INDEX(EB$4:EB$183,12*($B314-$B$302)+1):INDEX(EB$4:EB$183,12*($B314-$B$302)+12))</f>
        <v>0</v>
      </c>
      <c r="EC314" s="43">
        <f>SUM(INDEX(EC$4:EC$183,12*($B314-$B$302)+1):INDEX(EC$4:EC$183,12*($B314-$B$302)+12))</f>
        <v>632933293</v>
      </c>
      <c r="ED314" s="43">
        <f>SUM(INDEX(ED$4:ED$183,12*($B314-$B$302)+1):INDEX(ED$4:ED$183,12*($B314-$B$302)+12))</f>
        <v>708708</v>
      </c>
      <c r="EE314" s="43">
        <f>SUM(INDEX(EE$4:EE$183,12*($B314-$B$302)+1):INDEX(EE$4:EE$183,12*($B314-$B$302)+12))</f>
        <v>632064800</v>
      </c>
      <c r="EF314" s="43">
        <f>SUM(INDEX(EF$4:EF$183,12*($B314-$B$302)+1):INDEX(EF$4:EF$183,12*($B314-$B$302)+12))</f>
        <v>159785</v>
      </c>
      <c r="EG314" s="43">
        <f>SUM(INDEX(EG$4:EG$183,12*($B314-$B$302)+1):INDEX(EG$4:EG$183,12*($B314-$B$302)+12))</f>
        <v>817854361</v>
      </c>
      <c r="EH314" s="43">
        <f>SUM(INDEX(EH$4:EH$183,12*($B314-$B$302)+1):INDEX(EH$4:EH$183,12*($B314-$B$302)+12))</f>
        <v>807224500</v>
      </c>
      <c r="EI314" s="43">
        <f>SUM(INDEX(EI$4:EI$183,12*($B314-$B$302)+1):INDEX(EI$4:EI$183,12*($B314-$B$302)+12))</f>
        <v>10420158</v>
      </c>
      <c r="EJ314" s="43">
        <f>SUM(INDEX(EJ$4:EJ$183,12*($B314-$B$302)+1):INDEX(EJ$4:EJ$183,12*($B314-$B$302)+12))</f>
        <v>209703</v>
      </c>
      <c r="EK314" s="43">
        <f>SUM(INDEX(EK$4:EK$183,12*($B314-$B$302)+1):INDEX(EK$4:EK$183,12*($B314-$B$302)+12))</f>
        <v>885516533</v>
      </c>
      <c r="EL314" s="43">
        <f>SUM(INDEX(EL$4:EL$183,12*($B314-$B$302)+1):INDEX(EL$4:EL$183,12*($B314-$B$302)+12))</f>
        <v>1051563</v>
      </c>
      <c r="EM314" s="43">
        <f>SUM(INDEX(EM$4:EM$183,12*($B314-$B$302)+1):INDEX(EM$4:EM$183,12*($B314-$B$302)+12))</f>
        <v>26009210</v>
      </c>
      <c r="EN314" s="43">
        <f>SUM(INDEX(EN$4:EN$183,12*($B314-$B$302)+1):INDEX(EN$4:EN$183,12*($B314-$B$302)+12))</f>
        <v>575291636</v>
      </c>
      <c r="EO314" s="43">
        <f>SUM(INDEX(EO$4:EO$183,12*($B314-$B$302)+1):INDEX(EO$4:EO$183,12*($B314-$B$302)+12))</f>
        <v>29101885</v>
      </c>
      <c r="EP314" s="43">
        <f>SUM(INDEX(EP$4:EP$183,12*($B314-$B$302)+1):INDEX(EP$4:EP$183,12*($B314-$B$302)+12))</f>
        <v>3892115</v>
      </c>
      <c r="EQ314" s="43">
        <f>SUM(INDEX(EQ$4:EQ$183,12*($B314-$B$302)+1):INDEX(EQ$4:EQ$183,12*($B314-$B$302)+12))</f>
        <v>1194406</v>
      </c>
      <c r="ER314" s="43">
        <f>SUM(INDEX(ER$4:ER$183,12*($B314-$B$302)+1):INDEX(ER$4:ER$183,12*($B314-$B$302)+12))</f>
        <v>1626861</v>
      </c>
      <c r="ES314" s="43">
        <f>SUM(INDEX(ES$4:ES$183,12*($B314-$B$302)+1):INDEX(ES$4:ES$183,12*($B314-$B$302)+12))</f>
        <v>18372828</v>
      </c>
      <c r="ET314" s="43">
        <f>SUM(INDEX(ET$4:ET$183,12*($B314-$B$302)+1):INDEX(ET$4:ET$183,12*($B314-$B$302)+12))</f>
        <v>4015675</v>
      </c>
      <c r="EU314" s="43">
        <f>SUM(INDEX(EU$4:EU$183,12*($B314-$B$302)+1):INDEX(EU$4:EU$183,12*($B314-$B$302)+12))</f>
        <v>28996537</v>
      </c>
      <c r="EV314" s="43">
        <f>SUM(INDEX(EV$4:EV$183,12*($B314-$B$302)+1):INDEX(EV$4:EV$183,12*($B314-$B$302)+12))</f>
        <v>134628752</v>
      </c>
      <c r="EW314" s="43">
        <f>SUM(INDEX(EW$4:EW$183,12*($B314-$B$302)+1):INDEX(EW$4:EW$183,12*($B314-$B$302)+12))</f>
        <v>431157207</v>
      </c>
      <c r="EX314" s="43">
        <f>SUM(INDEX(EX$4:EX$183,12*($B314-$B$302)+1):INDEX(EX$4:EX$183,12*($B314-$B$302)+12))</f>
        <v>0</v>
      </c>
      <c r="EY314" s="43">
        <f>SUM(INDEX(EY$4:EY$183,12*($B314-$B$302)+1):INDEX(EY$4:EY$183,12*($B314-$B$302)+12))</f>
        <v>1091441</v>
      </c>
      <c r="EZ314" s="43">
        <f>SUM(INDEX(EZ$4:EZ$183,12*($B314-$B$302)+1):INDEX(EZ$4:EZ$183,12*($B314-$B$302)+12))</f>
        <v>396395884</v>
      </c>
      <c r="FA314" s="43">
        <f>SUM(INDEX(FA$4:FA$183,12*($B314-$B$302)+1):INDEX(FA$4:FA$183,12*($B314-$B$302)+12))</f>
        <v>33669882</v>
      </c>
      <c r="FB314" s="43">
        <f>SUM(INDEX(FB$4:FB$183,12*($B314-$B$302)+1):INDEX(FB$4:FB$183,12*($B314-$B$302)+12))</f>
        <v>3028039</v>
      </c>
      <c r="FC314" s="43">
        <f>SUM(INDEX(FC$4:FC$183,12*($B314-$B$302)+1):INDEX(FC$4:FC$183,12*($B314-$B$302)+12))</f>
        <v>270385</v>
      </c>
      <c r="FD314" s="43">
        <f>SUM(INDEX(FD$4:FD$183,12*($B314-$B$302)+1):INDEX(FD$4:FD$183,12*($B314-$B$302)+12))</f>
        <v>0</v>
      </c>
      <c r="FE314" s="43">
        <f>SUM(INDEX(FE$4:FE$183,12*($B314-$B$302)+1):INDEX(FE$4:FE$183,12*($B314-$B$302)+12))</f>
        <v>0</v>
      </c>
      <c r="FF314" s="43">
        <f>SUM(INDEX(FF$4:FF$183,12*($B314-$B$302)+1):INDEX(FF$4:FF$183,12*($B314-$B$302)+12))</f>
        <v>0</v>
      </c>
      <c r="FG314" s="43">
        <f>SUM(INDEX(FG$4:FG$183,12*($B314-$B$302)+1):INDEX(FG$4:FG$183,12*($B314-$B$302)+12))</f>
        <v>172568393</v>
      </c>
      <c r="FH314" s="43">
        <f>SUM(INDEX(FH$4:FH$183,12*($B314-$B$302)+1):INDEX(FH$4:FH$183,12*($B314-$B$302)+12))</f>
        <v>4530502</v>
      </c>
      <c r="FI314" s="43">
        <f>SUM(INDEX(FI$4:FI$183,12*($B314-$B$302)+1):INDEX(FI$4:FI$183,12*($B314-$B$302)+12))</f>
        <v>0</v>
      </c>
      <c r="FJ314" s="43">
        <f>SUM(INDEX(FJ$4:FJ$183,12*($B314-$B$302)+1):INDEX(FJ$4:FJ$183,12*($B314-$B$302)+12))</f>
        <v>138764840</v>
      </c>
      <c r="FK314" s="43">
        <f>SUM(INDEX(FK$4:FK$183,12*($B314-$B$302)+1):INDEX(FK$4:FK$183,12*($B314-$B$302)+12))</f>
        <v>58021576</v>
      </c>
      <c r="FL314" s="43">
        <f>SUM(INDEX(FL$4:FL$183,12*($B314-$B$302)+1):INDEX(FL$4:FL$183,12*($B314-$B$302)+12))</f>
        <v>0</v>
      </c>
      <c r="FM314" s="43">
        <f>SUM(INDEX(FM$4:FM$183,12*($B314-$B$302)+1):INDEX(FM$4:FM$183,12*($B314-$B$302)+12))</f>
        <v>0</v>
      </c>
      <c r="FN314" s="43">
        <f>SUM(INDEX(FN$4:FN$183,12*($B314-$B$302)+1):INDEX(FN$4:FN$183,12*($B314-$B$302)+12))</f>
        <v>0</v>
      </c>
      <c r="FO314" s="43">
        <f>SUM(INDEX(FO$4:FO$183,12*($B314-$B$302)+1):INDEX(FO$4:FO$183,12*($B314-$B$302)+12))</f>
        <v>80743264</v>
      </c>
      <c r="FP314" s="43">
        <f>SUM(INDEX(FP$4:FP$183,12*($B314-$B$302)+1):INDEX(FP$4:FP$183,12*($B314-$B$302)+12))</f>
        <v>29273051</v>
      </c>
      <c r="FQ314" s="43">
        <f>SUM(INDEX(FQ$4:FQ$183,12*($B314-$B$302)+1):INDEX(FQ$4:FQ$183,12*($B314-$B$302)+12))</f>
        <v>0</v>
      </c>
      <c r="FR314" s="43">
        <f>SUM(INDEX(FR$4:FR$183,12*($B314-$B$302)+1):INDEX(FR$4:FR$183,12*($B314-$B$302)+12))</f>
        <v>10613005367</v>
      </c>
      <c r="FS314" s="43">
        <f>SUM(INDEX(FS$4:FS$183,12*($B314-$B$302)+1):INDEX(FS$4:FS$183,12*($B314-$B$302)+12))</f>
        <v>8761391048</v>
      </c>
      <c r="FT314" s="43">
        <f>SUM(INDEX(FT$4:FT$183,12*($B314-$B$302)+1):INDEX(FT$4:FT$183,12*($B314-$B$302)+12))</f>
        <v>633829</v>
      </c>
      <c r="FU314" s="43">
        <f>SUM(INDEX(FU$4:FU$183,12*($B314-$B$302)+1):INDEX(FU$4:FU$183,12*($B314-$B$302)+12))</f>
        <v>4345465035</v>
      </c>
      <c r="FV314" s="43">
        <f>SUM(INDEX(FV$4:FV$183,12*($B314-$B$302)+1):INDEX(FV$4:FV$183,12*($B314-$B$302)+12))</f>
        <v>469806577</v>
      </c>
      <c r="FW314" s="43">
        <f>SUM(INDEX(FW$4:FW$183,12*($B314-$B$302)+1):INDEX(FW$4:FW$183,12*($B314-$B$302)+12))</f>
        <v>382639125</v>
      </c>
      <c r="FX314" s="43">
        <f>SUM(INDEX(FX$4:FX$183,12*($B314-$B$302)+1):INDEX(FX$4:FX$183,12*($B314-$B$302)+12))</f>
        <v>87167452</v>
      </c>
      <c r="FY314" s="43">
        <f>SUM(INDEX(FY$4:FY$183,12*($B314-$B$302)+1):INDEX(FY$4:FY$183,12*($B314-$B$302)+12))</f>
        <v>27000</v>
      </c>
      <c r="FZ314" s="43">
        <f>SUM(INDEX(FZ$4:FZ$183,12*($B314-$B$302)+1):INDEX(FZ$4:FZ$183,12*($B314-$B$302)+12))</f>
        <v>25289812</v>
      </c>
      <c r="GA314" s="43">
        <f>SUM(INDEX(GA$4:GA$183,12*($B314-$B$302)+1):INDEX(GA$4:GA$183,12*($B314-$B$302)+12))</f>
        <v>3695662095</v>
      </c>
      <c r="GB314" s="43">
        <f>SUM(INDEX(GB$4:GB$183,12*($B314-$B$302)+1):INDEX(GB$4:GB$183,12*($B314-$B$302)+12))</f>
        <v>224506700</v>
      </c>
      <c r="GC314" s="43">
        <f>SUM(INDEX(GC$4:GC$183,12*($B314-$B$302)+1):INDEX(GC$4:GC$183,12*($B314-$B$302)+12))</f>
        <v>15823309</v>
      </c>
      <c r="GD314" s="43">
        <f>SUM(INDEX(GD$4:GD$183,12*($B314-$B$302)+1):INDEX(GD$4:GD$183,12*($B314-$B$302)+12))</f>
        <v>0</v>
      </c>
      <c r="GE314" s="43">
        <f>SUM(INDEX(GE$4:GE$183,12*($B314-$B$302)+1):INDEX(GE$4:GE$183,12*($B314-$B$302)+12))</f>
        <v>15823309</v>
      </c>
      <c r="GF314" s="43">
        <f>SUM(INDEX(GF$4:GF$183,12*($B314-$B$302)+1):INDEX(GF$4:GF$183,12*($B314-$B$302)+12))</f>
        <v>0</v>
      </c>
      <c r="GG314" s="43">
        <f>SUM(INDEX(GG$4:GG$183,12*($B314-$B$302)+1):INDEX(GG$4:GG$183,12*($B314-$B$302)+12))</f>
        <v>787030</v>
      </c>
      <c r="GH314" s="43">
        <f>SUM(INDEX(GH$4:GH$183,12*($B314-$B$302)+1):INDEX(GH$4:GH$183,12*($B314-$B$302)+12))</f>
        <v>14633000</v>
      </c>
      <c r="GI314" s="43">
        <f>SUM(INDEX(GI$4:GI$183,12*($B314-$B$302)+1):INDEX(GI$4:GI$183,12*($B314-$B$302)+12))</f>
        <v>164904213</v>
      </c>
      <c r="GJ314" s="43">
        <f>SUM(INDEX(GJ$4:GJ$183,12*($B314-$B$302)+1):INDEX(GJ$4:GJ$183,12*($B314-$B$302)+12))</f>
        <v>164904213</v>
      </c>
      <c r="GK314" s="43">
        <f>SUM(INDEX(GK$4:GK$183,12*($B314-$B$302)+1):INDEX(GK$4:GK$183,12*($B314-$B$302)+12))</f>
        <v>0</v>
      </c>
      <c r="GL314" s="43">
        <f>SUM(INDEX(GL$4:GL$183,12*($B314-$B$302)+1):INDEX(GL$4:GL$183,12*($B314-$B$302)+12))</f>
        <v>1655466767</v>
      </c>
      <c r="GM314" s="43">
        <f>SUM(INDEX(GM$4:GM$183,12*($B314-$B$302)+1):INDEX(GM$4:GM$183,12*($B314-$B$302)+12))</f>
        <v>137816469</v>
      </c>
      <c r="GN314" s="43">
        <f>SUM(INDEX(GN$4:GN$183,12*($B314-$B$302)+1):INDEX(GN$4:GN$183,12*($B314-$B$302)+12))</f>
        <v>0</v>
      </c>
      <c r="GO314" s="43">
        <f>SUM(INDEX(GO$4:GO$183,12*($B314-$B$302)+1):INDEX(GO$4:GO$183,12*($B314-$B$302)+12))</f>
        <v>15077671</v>
      </c>
      <c r="GP314" s="43">
        <f>SUM(INDEX(GP$4:GP$183,12*($B314-$B$302)+1):INDEX(GP$4:GP$183,12*($B314-$B$302)+12))</f>
        <v>0</v>
      </c>
      <c r="GQ314" s="43">
        <f>SUM(INDEX(GQ$4:GQ$183,12*($B314-$B$302)+1):INDEX(GQ$4:GQ$183,12*($B314-$B$302)+12))</f>
        <v>1296734378</v>
      </c>
      <c r="GR314" s="43">
        <f>SUM(INDEX(GR$4:GR$183,12*($B314-$B$302)+1):INDEX(GR$4:GR$183,12*($B314-$B$302)+12))</f>
        <v>84211970</v>
      </c>
      <c r="GS314" s="43">
        <f>SUM(INDEX(GS$4:GS$183,12*($B314-$B$302)+1):INDEX(GS$4:GS$183,12*($B314-$B$302)+12))</f>
        <v>0</v>
      </c>
      <c r="GT314" s="43">
        <f>SUM(INDEX(GT$4:GT$183,12*($B314-$B$302)+1):INDEX(GT$4:GT$183,12*($B314-$B$302)+12))</f>
        <v>121626279</v>
      </c>
      <c r="GU314" s="43">
        <f>SUM(INDEX(GU$4:GU$183,12*($B314-$B$302)+1):INDEX(GU$4:GU$183,12*($B314-$B$302)+12))</f>
        <v>167184315208</v>
      </c>
      <c r="GV314" s="43">
        <f>SUM(INDEX(GV$4:GV$183,12*($B314-$B$302)+1):INDEX(GV$4:GV$183,12*($B314-$B$302)+12))</f>
        <v>0</v>
      </c>
      <c r="GW314" s="43">
        <f>SUM(INDEX(GW$4:GW$183,12*($B314-$B$302)+1):INDEX(GW$4:GW$183,12*($B314-$B$302)+12))</f>
        <v>0</v>
      </c>
      <c r="GX314" s="43">
        <f>SUM(INDEX(GX$4:GX$183,12*($B314-$B$302)+1):INDEX(GX$4:GX$183,12*($B314-$B$302)+12))</f>
        <v>0</v>
      </c>
      <c r="GY314" s="43">
        <f>SUM(INDEX(GY$4:GY$183,12*($B314-$B$302)+1):INDEX(GY$4:GY$183,12*($B314-$B$302)+12))</f>
        <v>0</v>
      </c>
      <c r="GZ314" s="43">
        <f>SUM(INDEX(GZ$4:GZ$183,12*($B314-$B$302)+1):INDEX(GZ$4:GZ$183,12*($B314-$B$302)+12))</f>
        <v>0</v>
      </c>
      <c r="HA314" s="43">
        <f>SUM(INDEX(HA$4:HA$183,12*($B314-$B$302)+1):INDEX(HA$4:HA$183,12*($B314-$B$302)+12))</f>
        <v>11535046</v>
      </c>
      <c r="HB314" s="43">
        <f>SUM(INDEX(HB$4:HB$183,12*($B314-$B$302)+1):INDEX(HB$4:HB$183,12*($B314-$B$302)+12))</f>
        <v>0</v>
      </c>
      <c r="HC314" s="43">
        <f>SUM(INDEX(HC$4:HC$183,12*($B314-$B$302)+1):INDEX(HC$4:HC$183,12*($B314-$B$302)+12))</f>
        <v>0</v>
      </c>
      <c r="HD314" s="43">
        <f>SUM(INDEX(HD$4:HD$183,12*($B314-$B$302)+1):INDEX(HD$4:HD$183,12*($B314-$B$302)+12))</f>
        <v>28612462397</v>
      </c>
      <c r="HE314" s="43">
        <f>SUM(INDEX(HE$4:HE$183,12*($B314-$B$302)+1):INDEX(HE$4:HE$183,12*($B314-$B$302)+12))</f>
        <v>0</v>
      </c>
      <c r="HF314" s="43">
        <f>SUM(INDEX(HF$4:HF$183,12*($B314-$B$302)+1):INDEX(HF$4:HF$183,12*($B314-$B$302)+12))</f>
        <v>34473122853</v>
      </c>
      <c r="HG314" s="43">
        <f>SUM(INDEX(HG$4:HG$183,12*($B314-$B$302)+1):INDEX(HG$4:HG$183,12*($B314-$B$302)+12))</f>
        <v>31834951976</v>
      </c>
      <c r="HH314" s="43">
        <f>SUM(INDEX(HH$4:HH$183,12*($B314-$B$302)+1):INDEX(HH$4:HH$183,12*($B314-$B$302)+12))</f>
        <v>23579887008</v>
      </c>
      <c r="HI314" s="43">
        <f>SUM(INDEX(HI$4:HI$183,12*($B314-$B$302)+1):INDEX(HI$4:HI$183,12*($B314-$B$302)+12))</f>
        <v>2645718430</v>
      </c>
      <c r="HJ314" s="43">
        <f>SUM(INDEX(HJ$4:HJ$183,12*($B314-$B$302)+1):INDEX(HJ$4:HJ$183,12*($B314-$B$302)+12))</f>
        <v>15828685022</v>
      </c>
      <c r="HK314" s="43">
        <f>SUM(INDEX(HK$4:HK$183,12*($B314-$B$302)+1):INDEX(HK$4:HK$183,12*($B314-$B$302)+12))</f>
        <v>1461176842</v>
      </c>
      <c r="HL314" s="43">
        <f>SUM(INDEX(HL$4:HL$183,12*($B314-$B$302)+1):INDEX(HL$4:HL$183,12*($B314-$B$302)+12))</f>
        <v>0</v>
      </c>
      <c r="HM314" s="43">
        <f>SUM(INDEX(HM$4:HM$183,12*($B314-$B$302)+1):INDEX(HM$4:HM$183,12*($B314-$B$302)+12))</f>
        <v>19665287741</v>
      </c>
      <c r="HN314" s="43">
        <f>SUM(INDEX(HN$4:HN$183,12*($B314-$B$302)+1):INDEX(HN$4:HN$183,12*($B314-$B$302)+12))</f>
        <v>7751201986</v>
      </c>
      <c r="HO314" s="43">
        <f>SUM(INDEX(HO$4:HO$183,12*($B314-$B$302)+1):INDEX(HO$4:HO$183,12*($B314-$B$302)+12))</f>
        <v>1184541588</v>
      </c>
      <c r="HP314" s="43">
        <f>SUM(INDEX(HP$4:HP$183,12*($B314-$B$302)+1):INDEX(HP$4:HP$183,12*($B314-$B$302)+12))</f>
        <v>3003386978</v>
      </c>
      <c r="HQ314" s="43">
        <f>SUM(INDEX(HQ$4:HQ$183,12*($B314-$B$302)+1):INDEX(HQ$4:HQ$183,12*($B314-$B$302)+12))</f>
        <v>56885529</v>
      </c>
      <c r="HR314" s="43">
        <f>SUM(INDEX(HR$4:HR$183,12*($B314-$B$302)+1):INDEX(HR$4:HR$183,12*($B314-$B$302)+12))</f>
        <v>69957064</v>
      </c>
      <c r="HS314" s="43">
        <f>SUM(INDEX(HS$4:HS$183,12*($B314-$B$302)+1):INDEX(HS$4:HS$183,12*($B314-$B$302)+12))</f>
        <v>314194891</v>
      </c>
      <c r="HT314" s="43">
        <f>SUM(INDEX(HT$4:HT$183,12*($B314-$B$302)+1):INDEX(HT$4:HT$183,12*($B314-$B$302)+12))</f>
        <v>2167513341</v>
      </c>
      <c r="HU314" s="43">
        <f>SUM(INDEX(HU$4:HU$183,12*($B314-$B$302)+1):INDEX(HU$4:HU$183,12*($B314-$B$302)+12))</f>
        <v>0</v>
      </c>
      <c r="HV314" s="43">
        <f>SUM(INDEX(HV$4:HV$183,12*($B314-$B$302)+1):INDEX(HV$4:HV$183,12*($B314-$B$302)+12))</f>
        <v>394836153</v>
      </c>
      <c r="HW314" s="43">
        <f>SUM(INDEX(HW$4:HW$183,12*($B314-$B$302)+1):INDEX(HW$4:HW$183,12*($B314-$B$302)+12))</f>
        <v>0</v>
      </c>
      <c r="HX314" s="43">
        <f>SUM(INDEX(HX$4:HX$183,12*($B314-$B$302)+1):INDEX(HX$4:HX$183,12*($B314-$B$302)+12))</f>
        <v>23579887008</v>
      </c>
      <c r="HY314" s="43">
        <f>SUM(INDEX(HY$4:HY$183,12*($B314-$B$302)+1):INDEX(HY$4:HY$183,12*($B314-$B$302)+12))</f>
        <v>2645718430</v>
      </c>
      <c r="HZ314" s="43">
        <f>SUM(INDEX(HZ$4:HZ$183,12*($B314-$B$302)+1):INDEX(HZ$4:HZ$183,12*($B314-$B$302)+12))</f>
        <v>1001514933063</v>
      </c>
      <c r="IA314" s="43">
        <f>SUM(INDEX(IA$4:IA$183,12*($B314-$B$302)+1):INDEX(IA$4:IA$183,12*($B314-$B$302)+12))</f>
        <v>885280679503</v>
      </c>
      <c r="IB314" s="43">
        <f>SUM(INDEX(IB$4:IB$183,12*($B314-$B$302)+1):INDEX(IB$4:IB$183,12*($B314-$B$302)+12))</f>
        <v>853928758398</v>
      </c>
      <c r="IC314" s="43">
        <f>SUM(INDEX(IC$4:IC$183,12*($B314-$B$302)+1):INDEX(IC$4:IC$183,12*($B314-$B$302)+12))</f>
        <v>0</v>
      </c>
      <c r="ID314" s="43">
        <f>SUM(INDEX(ID$4:ID$183,12*($B314-$B$302)+1):INDEX(ID$4:ID$183,12*($B314-$B$302)+12))</f>
        <v>0</v>
      </c>
      <c r="IE314" s="43">
        <f>SUM(INDEX(IE$4:IE$183,12*($B314-$B$302)+1):INDEX(IE$4:IE$183,12*($B314-$B$302)+12))</f>
        <v>23784903855</v>
      </c>
      <c r="IF314" s="43">
        <f>SUM(INDEX(IF$4:IF$183,12*($B314-$B$302)+1):INDEX(IF$4:IF$183,12*($B314-$B$302)+12))</f>
        <v>0</v>
      </c>
      <c r="IG314" s="43">
        <f>SUM(INDEX(IG$4:IG$183,12*($B314-$B$302)+1):INDEX(IG$4:IG$183,12*($B314-$B$302)+12))</f>
        <v>705766363722</v>
      </c>
      <c r="IH314" s="43">
        <f>SUM(INDEX(IH$4:IH$183,12*($B314-$B$302)+1):INDEX(IH$4:IH$183,12*($B314-$B$302)+12))</f>
        <v>660405621147</v>
      </c>
      <c r="II314" s="43">
        <f>SUM(INDEX(II$4:II$183,12*($B314-$B$302)+1):INDEX(II$4:II$183,12*($B314-$B$302)+12))</f>
        <v>0</v>
      </c>
      <c r="IJ314" s="43">
        <f>SUM(INDEX(IJ$4:IJ$183,12*($B314-$B$302)+1):INDEX(IJ$4:IJ$183,12*($B314-$B$302)+12))</f>
        <v>21575838720</v>
      </c>
      <c r="IK314" s="43">
        <f>SUM(INDEX(IK$4:IK$183,12*($B314-$B$302)+1):INDEX(IK$4:IK$183,12*($B314-$B$302)+12))</f>
        <v>0</v>
      </c>
      <c r="IL314" s="43">
        <f>SUM(INDEX(IL$4:IL$183,12*($B314-$B$302)+1):INDEX(IL$4:IL$183,12*($B314-$B$302)+12))</f>
        <v>55853783939</v>
      </c>
      <c r="IM314" s="43">
        <f>SUM(INDEX(IM$4:IM$183,12*($B314-$B$302)+1):INDEX(IM$4:IM$183,12*($B314-$B$302)+12))</f>
        <v>26579983357</v>
      </c>
      <c r="IN314" s="43">
        <f>SUM(INDEX(IN$4:IN$183,12*($B314-$B$302)+1):INDEX(IN$4:IN$183,12*($B314-$B$302)+12))</f>
        <v>4964780794</v>
      </c>
      <c r="IO314" s="43">
        <f>SUM(INDEX(IO$4:IO$183,12*($B314-$B$302)+1):INDEX(IO$4:IO$183,12*($B314-$B$302)+12))</f>
        <v>3723585596</v>
      </c>
      <c r="IP314" s="43">
        <f>SUM(INDEX(IP$4:IP$183,12*($B314-$B$302)+1):INDEX(IP$4:IP$183,12*($B314-$B$302)+12))</f>
        <v>47165417549</v>
      </c>
      <c r="IQ314" s="43">
        <f>SUM(INDEX(IQ$4:IQ$183,12*($B314-$B$302)+1):INDEX(IQ$4:IQ$183,12*($B314-$B$302)+12))</f>
        <v>6087377356</v>
      </c>
      <c r="IR314" s="43">
        <f>SUM(INDEX(IR$4:IR$183,12*($B314-$B$302)+1):INDEX(IR$4:IR$183,12*($B314-$B$302)+12))</f>
        <v>2744590789</v>
      </c>
      <c r="IS314" s="43">
        <f>SUM(INDEX(IS$4:IS$183,12*($B314-$B$302)+1):INDEX(IS$4:IS$183,12*($B314-$B$302)+12))</f>
        <v>541100208</v>
      </c>
      <c r="IT314" s="43">
        <f>SUM(INDEX(IT$4:IT$183,12*($B314-$B$302)+1):INDEX(IT$4:IT$183,12*($B314-$B$302)+12))</f>
        <v>405825158</v>
      </c>
      <c r="IU314" s="43">
        <f>SUM(INDEX(IU$4:IU$183,12*($B314-$B$302)+1):INDEX(IU$4:IU$183,12*($B314-$B$302)+12))</f>
        <v>5140451990</v>
      </c>
      <c r="IV314" s="43">
        <f>SUM(INDEX(IV$4:IV$183,12*($B314-$B$302)+1):INDEX(IV$4:IV$183,12*($B314-$B$302)+12))</f>
        <v>3020975966</v>
      </c>
      <c r="IW314" s="43">
        <f>SUM(INDEX(IW$4:IW$183,12*($B314-$B$302)+1):INDEX(IW$4:IW$183,12*($B314-$B$302)+12))</f>
        <v>331569286</v>
      </c>
      <c r="IX314" s="43">
        <f>SUM(INDEX(IX$4:IX$183,12*($B314-$B$302)+1):INDEX(IX$4:IX$183,12*($B314-$B$302)+12))</f>
        <v>44515496370</v>
      </c>
      <c r="IY314" s="43">
        <f>SUM(INDEX(IY$4:IY$183,12*($B314-$B$302)+1):INDEX(IY$4:IY$183,12*($B314-$B$302)+12))</f>
        <v>0</v>
      </c>
      <c r="IZ314" s="43">
        <f>SUM(INDEX(IZ$4:IZ$183,12*($B314-$B$302)+1):INDEX(IZ$4:IZ$183,12*($B314-$B$302)+12))</f>
        <v>0</v>
      </c>
      <c r="JA314" s="43">
        <f>SUM(INDEX(JA$4:JA$183,12*($B314-$B$302)+1):INDEX(JA$4:JA$183,12*($B314-$B$302)+12))</f>
        <v>0</v>
      </c>
      <c r="JB314" s="43">
        <f>SUM(INDEX(JB$4:JB$183,12*($B314-$B$302)+1):INDEX(JB$4:JB$183,12*($B314-$B$302)+12))</f>
        <v>0</v>
      </c>
      <c r="JC314" s="43">
        <f>SUM(INDEX(JC$4:JC$183,12*($B314-$B$302)+1):INDEX(JC$4:JC$183,12*($B314-$B$302)+12))</f>
        <v>16000000</v>
      </c>
      <c r="JD314" s="43">
        <f>SUM(INDEX(JD$4:JD$183,12*($B314-$B$302)+1):INDEX(JD$4:JD$183,12*($B314-$B$302)+12))</f>
        <v>0</v>
      </c>
      <c r="JE314" s="43">
        <f>SUM(INDEX(JE$4:JE$183,12*($B314-$B$302)+1):INDEX(JE$4:JE$183,12*($B314-$B$302)+12))</f>
        <v>0</v>
      </c>
      <c r="JF314" s="43">
        <f>SUM(INDEX(JF$4:JF$183,12*($B314-$B$302)+1):INDEX(JF$4:JF$183,12*($B314-$B$302)+12))</f>
        <v>0</v>
      </c>
      <c r="JG314" s="43">
        <f>SUM(INDEX(JG$4:JG$183,12*($B314-$B$302)+1):INDEX(JG$4:JG$183,12*($B314-$B$302)+12))</f>
        <v>995498197</v>
      </c>
      <c r="JH314" s="43">
        <f>SUM(INDEX(JH$4:JH$183,12*($B314-$B$302)+1):INDEX(JH$4:JH$183,12*($B314-$B$302)+12))</f>
        <v>0</v>
      </c>
      <c r="JI314" s="43">
        <f>SUM(INDEX(JI$4:JI$183,12*($B314-$B$302)+1):INDEX(JI$4:JI$183,12*($B314-$B$302)+12))</f>
        <v>0</v>
      </c>
      <c r="JJ314" s="43">
        <f>SUM(INDEX(JJ$4:JJ$183,12*($B314-$B$302)+1):INDEX(JJ$4:JJ$183,12*($B314-$B$302)+12))</f>
        <v>52548615786</v>
      </c>
      <c r="JK314" s="43">
        <f>SUM(INDEX(JK$4:JK$183,12*($B314-$B$302)+1):INDEX(JK$4:JK$183,12*($B314-$B$302)+12))</f>
        <v>4165751686</v>
      </c>
      <c r="JL314" s="43">
        <f>SUM(INDEX(JL$4:JL$183,12*($B314-$B$302)+1):INDEX(JL$4:JL$183,12*($B314-$B$302)+12))</f>
        <v>3851367730</v>
      </c>
      <c r="JM314" s="43">
        <f>SUM(INDEX(JM$4:JM$183,12*($B314-$B$302)+1):INDEX(JM$4:JM$183,12*($B314-$B$302)+12))</f>
        <v>31351921105</v>
      </c>
      <c r="JN314" s="43">
        <f>SUM(INDEX(JN$4:JN$183,12*($B314-$B$302)+1):INDEX(JN$4:JN$183,12*($B314-$B$302)+12))</f>
        <v>12140522</v>
      </c>
      <c r="JO314" s="43">
        <f>SUM(INDEX(JO$4:JO$183,12*($B314-$B$302)+1):INDEX(JO$4:JO$183,12*($B314-$B$302)+12))</f>
        <v>31339780583</v>
      </c>
      <c r="JP314" s="43">
        <f>SUM(INDEX(JP$4:JP$183,12*($B314-$B$302)+1):INDEX(JP$4:JP$183,12*($B314-$B$302)+12))</f>
        <v>80948074061</v>
      </c>
      <c r="JQ314" s="43">
        <f>SUM(INDEX(JQ$4:JQ$183,12*($B314-$B$302)+1):INDEX(JQ$4:JQ$183,12*($B314-$B$302)+12))</f>
        <v>500256970</v>
      </c>
      <c r="JR314" s="43">
        <f>SUM(INDEX(JR$4:JR$183,12*($B314-$B$302)+1):INDEX(JR$4:JR$183,12*($B314-$B$302)+12))</f>
        <v>71447938106</v>
      </c>
      <c r="JS314" s="43">
        <f>SUM(INDEX(JS$4:JS$183,12*($B314-$B$302)+1):INDEX(JS$4:JS$183,12*($B314-$B$302)+12))</f>
        <v>0</v>
      </c>
      <c r="JT314" s="43">
        <f>SUM(INDEX(JT$4:JT$183,12*($B314-$B$302)+1):INDEX(JT$4:JT$183,12*($B314-$B$302)+12))</f>
        <v>0</v>
      </c>
      <c r="JU314" s="43">
        <f>SUM(INDEX(JU$4:JU$183,12*($B314-$B$302)+1):INDEX(JU$4:JU$183,12*($B314-$B$302)+12))</f>
        <v>0</v>
      </c>
      <c r="JV314" s="43">
        <f>SUM(INDEX(JV$4:JV$183,12*($B314-$B$302)+1):INDEX(JV$4:JV$183,12*($B314-$B$302)+12))</f>
        <v>0</v>
      </c>
      <c r="JW314" s="43">
        <f>SUM(INDEX(JW$4:JW$183,12*($B314-$B$302)+1):INDEX(JW$4:JW$183,12*($B314-$B$302)+12))</f>
        <v>0</v>
      </c>
      <c r="JX314" s="43">
        <f>SUM(INDEX(JX$4:JX$183,12*($B314-$B$302)+1):INDEX(JX$4:JX$183,12*($B314-$B$302)+12))</f>
        <v>0</v>
      </c>
      <c r="JY314" s="43">
        <f>SUM(INDEX(JY$4:JY$183,12*($B314-$B$302)+1):INDEX(JY$4:JY$183,12*($B314-$B$302)+12))</f>
        <v>0</v>
      </c>
      <c r="JZ314" s="43">
        <f>SUM(INDEX(JZ$4:JZ$183,12*($B314-$B$302)+1):INDEX(JZ$4:JZ$183,12*($B314-$B$302)+12))</f>
        <v>0</v>
      </c>
      <c r="KA314" s="43">
        <f>SUM(INDEX(KA$4:KA$183,12*($B314-$B$302)+1):INDEX(KA$4:KA$183,12*($B314-$B$302)+12))</f>
        <v>0</v>
      </c>
      <c r="KB314" s="43">
        <f>SUM(INDEX(KB$4:KB$183,12*($B314-$B$302)+1):INDEX(KB$4:KB$183,12*($B314-$B$302)+12))</f>
        <v>0</v>
      </c>
      <c r="KC314" s="43">
        <f>SUM(INDEX(KC$4:KC$183,12*($B314-$B$302)+1):INDEX(KC$4:KC$183,12*($B314-$B$302)+12))</f>
        <v>0</v>
      </c>
      <c r="KD314" s="43">
        <f>SUM(INDEX(KD$4:KD$183,12*($B314-$B$302)+1):INDEX(KD$4:KD$183,12*($B314-$B$302)+12))</f>
        <v>0</v>
      </c>
      <c r="KE314" s="43">
        <f>SUM(INDEX(KE$4:KE$183,12*($B314-$B$302)+1):INDEX(KE$4:KE$183,12*($B314-$B$302)+12))</f>
        <v>0</v>
      </c>
      <c r="KF314" s="43">
        <f>SUM(INDEX(KF$4:KF$183,12*($B314-$B$302)+1):INDEX(KF$4:KF$183,12*($B314-$B$302)+12))</f>
        <v>0</v>
      </c>
      <c r="KG314" s="43">
        <f>SUM(INDEX(KG$4:KG$183,12*($B314-$B$302)+1):INDEX(KG$4:KG$183,12*($B314-$B$302)+12))</f>
        <v>0</v>
      </c>
      <c r="KH314" s="43">
        <f>SUM(INDEX(KH$4:KH$183,12*($B314-$B$302)+1):INDEX(KH$4:KH$183,12*($B314-$B$302)+12))</f>
        <v>0</v>
      </c>
      <c r="KI314" s="43">
        <f>SUM(INDEX(KI$4:KI$183,12*($B314-$B$302)+1):INDEX(KI$4:KI$183,12*($B314-$B$302)+12))</f>
        <v>4552084202</v>
      </c>
      <c r="KJ314" s="43">
        <f>SUM(INDEX(KJ$4:KJ$183,12*($B314-$B$302)+1):INDEX(KJ$4:KJ$183,12*($B314-$B$302)+12))</f>
        <v>0</v>
      </c>
      <c r="KK314" s="43">
        <f>SUM(INDEX(KK$4:KK$183,12*($B314-$B$302)+1):INDEX(KK$4:KK$183,12*($B314-$B$302)+12))</f>
        <v>0</v>
      </c>
      <c r="KL314" s="43">
        <f>SUM(INDEX(KL$4:KL$183,12*($B314-$B$302)+1):INDEX(KL$4:KL$183,12*($B314-$B$302)+12))</f>
        <v>763838316</v>
      </c>
      <c r="KM314" s="43">
        <f>SUM(INDEX(KM$4:KM$183,12*($B314-$B$302)+1):INDEX(KM$4:KM$183,12*($B314-$B$302)+12))</f>
        <v>35286179499</v>
      </c>
      <c r="KN314" s="43">
        <f>SUM(INDEX(KN$4:KN$183,12*($B314-$B$302)+1):INDEX(KN$4:KN$183,12*($B314-$B$302)+12))</f>
        <v>19175340064</v>
      </c>
      <c r="KO314" s="43">
        <f>SUM(INDEX(KO$4:KO$183,12*($B314-$B$302)+1):INDEX(KO$4:KO$183,12*($B314-$B$302)+12))</f>
        <v>579214296</v>
      </c>
      <c r="KP314" s="43">
        <f>SUM(INDEX(KP$4:KP$183,12*($B314-$B$302)+1):INDEX(KP$4:KP$183,12*($B314-$B$302)+12))</f>
        <v>90168343</v>
      </c>
      <c r="KQ314" s="43">
        <f>SUM(INDEX(KQ$4:KQ$183,12*($B314-$B$302)+1):INDEX(KQ$4:KQ$183,12*($B314-$B$302)+12))</f>
        <v>0</v>
      </c>
      <c r="KR314" s="43">
        <f>SUM(INDEX(KR$4:KR$183,12*($B314-$B$302)+1):INDEX(KR$4:KR$183,12*($B314-$B$302)+12))</f>
        <v>0</v>
      </c>
      <c r="KS314" s="43">
        <f>SUM(INDEX(KS$4:KS$183,12*($B314-$B$302)+1):INDEX(KS$4:KS$183,12*($B314-$B$302)+12))</f>
        <v>22077927</v>
      </c>
      <c r="KT314" s="43">
        <f>SUM(INDEX(KT$4:KT$183,12*($B314-$B$302)+1):INDEX(KT$4:KT$183,12*($B314-$B$302)+12))</f>
        <v>101082258</v>
      </c>
      <c r="KU314" s="43">
        <f>SUM(INDEX(KU$4:KU$183,12*($B314-$B$302)+1):INDEX(KU$4:KU$183,12*($B314-$B$302)+12))</f>
        <v>0</v>
      </c>
      <c r="KV314" s="43">
        <f>SUM(INDEX(KV$4:KV$183,12*($B314-$B$302)+1):INDEX(KV$4:KV$183,12*($B314-$B$302)+12))</f>
        <v>873388312</v>
      </c>
      <c r="KW314" s="43">
        <f>SUM(INDEX(KW$4:KW$183,12*($B314-$B$302)+1):INDEX(KW$4:KW$183,12*($B314-$B$302)+12))</f>
        <v>0</v>
      </c>
      <c r="KX314" s="43">
        <f>SUM(INDEX(KX$4:KX$183,12*($B314-$B$302)+1):INDEX(KX$4:KX$183,12*($B314-$B$302)+12))</f>
        <v>72861711</v>
      </c>
      <c r="KY314" s="43">
        <f>SUM(INDEX(KY$4:KY$183,12*($B314-$B$302)+1):INDEX(KY$4:KY$183,12*($B314-$B$302)+12))</f>
        <v>93093707</v>
      </c>
      <c r="KZ314" s="43">
        <f>SUM(INDEX(KZ$4:KZ$183,12*($B314-$B$302)+1):INDEX(KZ$4:KZ$183,12*($B314-$B$302)+12))</f>
        <v>169779487</v>
      </c>
      <c r="LA314" s="43">
        <f>SUM(INDEX(LA$4:LA$183,12*($B314-$B$302)+1):INDEX(LA$4:LA$183,12*($B314-$B$302)+12))</f>
        <v>72865734</v>
      </c>
      <c r="LB314" s="43">
        <f>SUM(INDEX(LB$4:LB$183,12*($B314-$B$302)+1):INDEX(LB$4:LB$183,12*($B314-$B$302)+12))</f>
        <v>25410942</v>
      </c>
      <c r="LC314" s="43">
        <f>SUM(INDEX(LC$4:LC$183,12*($B314-$B$302)+1):INDEX(LC$4:LC$183,12*($B314-$B$302)+12))</f>
        <v>56403135</v>
      </c>
      <c r="LD314" s="43">
        <f>SUM(INDEX(LD$4:LD$183,12*($B314-$B$302)+1):INDEX(LD$4:LD$183,12*($B314-$B$302)+12))</f>
        <v>2349383265</v>
      </c>
      <c r="LE314" s="43">
        <f>SUM(INDEX(LE$4:LE$183,12*($B314-$B$302)+1):INDEX(LE$4:LE$183,12*($B314-$B$302)+12))</f>
        <v>13591284</v>
      </c>
      <c r="LF314" s="43">
        <f>SUM(INDEX(LF$4:LF$183,12*($B314-$B$302)+1):INDEX(LF$4:LF$183,12*($B314-$B$302)+12))</f>
        <v>43599692</v>
      </c>
      <c r="LG314" s="43">
        <f>SUM(INDEX(LG$4:LG$183,12*($B314-$B$302)+1):INDEX(LG$4:LG$183,12*($B314-$B$302)+12))</f>
        <v>0</v>
      </c>
      <c r="LH314" s="43">
        <f>SUM(INDEX(LH$4:LH$183,12*($B314-$B$302)+1):INDEX(LH$4:LH$183,12*($B314-$B$302)+12))</f>
        <v>38371496</v>
      </c>
      <c r="LI314" s="43">
        <f>SUM(INDEX(LI$4:LI$183,12*($B314-$B$302)+1):INDEX(LI$4:LI$183,12*($B314-$B$302)+12))</f>
        <v>341427711</v>
      </c>
      <c r="LJ314" s="43">
        <f>SUM(INDEX(LJ$4:LJ$183,12*($B314-$B$302)+1):INDEX(LJ$4:LJ$183,12*($B314-$B$302)+12))</f>
        <v>136305846</v>
      </c>
      <c r="LK314" s="43">
        <f>SUM(INDEX(LK$4:LK$183,12*($B314-$B$302)+1):INDEX(LK$4:LK$183,12*($B314-$B$302)+12))</f>
        <v>12607843</v>
      </c>
      <c r="LL314" s="43">
        <f>SUM(INDEX(LL$4:LL$183,12*($B314-$B$302)+1):INDEX(LL$4:LL$183,12*($B314-$B$302)+12))</f>
        <v>49986867</v>
      </c>
      <c r="LM314" s="43">
        <f>SUM(INDEX(LM$4:LM$183,12*($B314-$B$302)+1):INDEX(LM$4:LM$183,12*($B314-$B$302)+12))</f>
        <v>64696514</v>
      </c>
      <c r="LN314" s="43">
        <f>SUM(INDEX(LN$4:LN$183,12*($B314-$B$302)+1):INDEX(LN$4:LN$183,12*($B314-$B$302)+12))</f>
        <v>1251407157</v>
      </c>
      <c r="LO314" s="43">
        <f>SUM(INDEX(LO$4:LO$183,12*($B314-$B$302)+1):INDEX(LO$4:LO$183,12*($B314-$B$302)+12))</f>
        <v>473559732</v>
      </c>
      <c r="LP314" s="43">
        <f>SUM(INDEX(LP$4:LP$183,12*($B314-$B$302)+1):INDEX(LP$4:LP$183,12*($B314-$B$302)+12))</f>
        <v>83228517</v>
      </c>
      <c r="LQ314" s="43">
        <f>SUM(INDEX(LQ$4:LQ$183,12*($B314-$B$302)+1):INDEX(LQ$4:LQ$183,12*($B314-$B$302)+12))</f>
        <v>1340530935</v>
      </c>
      <c r="LR314" s="43">
        <f>SUM(INDEX(LR$4:LR$183,12*($B314-$B$302)+1):INDEX(LR$4:LR$183,12*($B314-$B$302)+12))</f>
        <v>5084084</v>
      </c>
      <c r="LS314" s="43">
        <f>SUM(INDEX(LS$4:LS$183,12*($B314-$B$302)+1):INDEX(LS$4:LS$183,12*($B314-$B$302)+12))</f>
        <v>1233379901</v>
      </c>
      <c r="LT314" s="43">
        <f>SUM(INDEX(LT$4:LT$183,12*($B314-$B$302)+1):INDEX(LT$4:LT$183,12*($B314-$B$302)+12))</f>
        <v>0</v>
      </c>
      <c r="LU314" s="43">
        <f>SUM(INDEX(LU$4:LU$183,12*($B314-$B$302)+1):INDEX(LU$4:LU$183,12*($B314-$B$302)+12))</f>
        <v>2298764852</v>
      </c>
      <c r="LV314" s="43">
        <f>SUM(INDEX(LV$4:LV$183,12*($B314-$B$302)+1):INDEX(LV$4:LV$183,12*($B314-$B$302)+12))</f>
        <v>4750970</v>
      </c>
      <c r="LW314" s="43">
        <f>SUM(INDEX(LW$4:LW$183,12*($B314-$B$302)+1):INDEX(LW$4:LW$183,12*($B314-$B$302)+12))</f>
        <v>0</v>
      </c>
      <c r="LX314" s="43">
        <f>SUM(INDEX(LX$4:LX$183,12*($B314-$B$302)+1):INDEX(LX$4:LX$183,12*($B314-$B$302)+12))</f>
        <v>0</v>
      </c>
      <c r="LY314" s="43">
        <f>SUM(INDEX(LY$4:LY$183,12*($B314-$B$302)+1):INDEX(LY$4:LY$183,12*($B314-$B$302)+12))</f>
        <v>0</v>
      </c>
      <c r="LZ314" s="43">
        <f>SUM(INDEX(LZ$4:LZ$183,12*($B314-$B$302)+1):INDEX(LZ$4:LZ$183,12*($B314-$B$302)+12))</f>
        <v>0</v>
      </c>
      <c r="MA314" s="43">
        <f>SUM(INDEX(MA$4:MA$183,12*($B314-$B$302)+1):INDEX(MA$4:MA$183,12*($B314-$B$302)+12))</f>
        <v>1060068292</v>
      </c>
      <c r="MB314" s="43">
        <f>SUM(INDEX(MB$4:MB$183,12*($B314-$B$302)+1):INDEX(MB$4:MB$183,12*($B314-$B$302)+12))</f>
        <v>386818613</v>
      </c>
      <c r="MC314" s="43">
        <f>SUM(INDEX(MC$4:MC$183,12*($B314-$B$302)+1):INDEX(MC$4:MC$183,12*($B314-$B$302)+12))</f>
        <v>0</v>
      </c>
      <c r="MD314" s="43">
        <f>SUM(INDEX(MD$4:MD$183,12*($B314-$B$302)+1):INDEX(MD$4:MD$183,12*($B314-$B$302)+12))</f>
        <v>0</v>
      </c>
      <c r="ME314" s="43">
        <f>SUM(INDEX(ME$4:ME$183,12*($B314-$B$302)+1):INDEX(ME$4:ME$183,12*($B314-$B$302)+12))</f>
        <v>195656132</v>
      </c>
      <c r="MF314" s="43">
        <f>SUM(INDEX(MF$4:MF$183,12*($B314-$B$302)+1):INDEX(MF$4:MF$183,12*($B314-$B$302)+12))</f>
        <v>0</v>
      </c>
      <c r="MG314" s="43">
        <f>SUM(INDEX(MG$4:MG$183,12*($B314-$B$302)+1):INDEX(MG$4:MG$183,12*($B314-$B$302)+12))</f>
        <v>0</v>
      </c>
      <c r="MH314" s="43">
        <f>SUM(INDEX(MH$4:MH$183,12*($B314-$B$302)+1):INDEX(MH$4:MH$183,12*($B314-$B$302)+12))</f>
        <v>40885407</v>
      </c>
      <c r="MI314" s="43">
        <f>SUM(INDEX(MI$4:MI$183,12*($B314-$B$302)+1):INDEX(MI$4:MI$183,12*($B314-$B$302)+12))</f>
        <v>2838394</v>
      </c>
      <c r="MJ314" s="43">
        <f>SUM(INDEX(MJ$4:MJ$183,12*($B314-$B$302)+1):INDEX(MJ$4:MJ$183,12*($B314-$B$302)+12))</f>
        <v>124588482</v>
      </c>
      <c r="MK314" s="43">
        <f>SUM(INDEX(MK$4:MK$183,12*($B314-$B$302)+1):INDEX(MK$4:MK$183,12*($B314-$B$302)+12))</f>
        <v>0</v>
      </c>
      <c r="ML314" s="43">
        <f>SUM(INDEX(ML$4:ML$183,12*($B314-$B$302)+1):INDEX(ML$4:ML$183,12*($B314-$B$302)+12))</f>
        <v>0</v>
      </c>
      <c r="MM314" s="43">
        <f>SUM(INDEX(MM$4:MM$183,12*($B314-$B$302)+1):INDEX(MM$4:MM$183,12*($B314-$B$302)+12))</f>
        <v>2641391</v>
      </c>
      <c r="MN314" s="43">
        <f>SUM(INDEX(MN$4:MN$183,12*($B314-$B$302)+1):INDEX(MN$4:MN$183,12*($B314-$B$302)+12))</f>
        <v>28186781</v>
      </c>
      <c r="MO314" s="43">
        <f>SUM(INDEX(MO$4:MO$183,12*($B314-$B$302)+1):INDEX(MO$4:MO$183,12*($B314-$B$302)+12))</f>
        <v>2372133425</v>
      </c>
      <c r="MP314" s="43">
        <f>SUM(INDEX(MP$4:MP$183,12*($B314-$B$302)+1):INDEX(MP$4:MP$183,12*($B314-$B$302)+12))</f>
        <v>0</v>
      </c>
      <c r="MQ314" s="43">
        <f>SUM(INDEX(MQ$4:MQ$183,12*($B314-$B$302)+1):INDEX(MQ$4:MQ$183,12*($B314-$B$302)+12))</f>
        <v>6084701910</v>
      </c>
      <c r="MR314" s="43">
        <f>SUM(INDEX(MR$4:MR$183,12*($B314-$B$302)+1):INDEX(MR$4:MR$183,12*($B314-$B$302)+12))</f>
        <v>0</v>
      </c>
      <c r="MS314" s="43">
        <f>SUM(INDEX(MS$4:MS$183,12*($B314-$B$302)+1):INDEX(MS$4:MS$183,12*($B314-$B$302)+12))</f>
        <v>704730473751</v>
      </c>
      <c r="MT314" s="43">
        <f>SUM(INDEX(MT$4:MT$183,12*($B314-$B$302)+1):INDEX(MT$4:MT$183,12*($B314-$B$302)+12))</f>
        <v>499180282314</v>
      </c>
      <c r="MU314" s="43">
        <f>SUM(INDEX(MU$4:MU$183,12*($B314-$B$302)+1):INDEX(MU$4:MU$183,12*($B314-$B$302)+12))</f>
        <v>494030279601</v>
      </c>
      <c r="MV314" s="43">
        <f>SUM(INDEX(MV$4:MV$183,12*($B314-$B$302)+1):INDEX(MV$4:MV$183,12*($B314-$B$302)+12))</f>
        <v>226838189010</v>
      </c>
      <c r="MW314" s="43">
        <f>SUM(INDEX(MW$4:MW$183,12*($B314-$B$302)+1):INDEX(MW$4:MW$183,12*($B314-$B$302)+12))</f>
        <v>224772187173</v>
      </c>
      <c r="MX314" s="43">
        <f>SUM(INDEX(MX$4:MX$183,12*($B314-$B$302)+1):INDEX(MX$4:MX$183,12*($B314-$B$302)+12))</f>
        <v>0</v>
      </c>
      <c r="MY314" s="43">
        <f>SUM(INDEX(MY$4:MY$183,12*($B314-$B$302)+1):INDEX(MY$4:MY$183,12*($B314-$B$302)+12))</f>
        <v>2066001837</v>
      </c>
      <c r="MZ314" s="43">
        <f>SUM(INDEX(MZ$4:MZ$183,12*($B314-$B$302)+1):INDEX(MZ$4:MZ$183,12*($B314-$B$302)+12))</f>
        <v>173612180245</v>
      </c>
      <c r="NA314" s="43">
        <f>SUM(INDEX(NA$4:NA$183,12*($B314-$B$302)+1):INDEX(NA$4:NA$183,12*($B314-$B$302)+12))</f>
        <v>17563443547</v>
      </c>
      <c r="NB314" s="43">
        <f>SUM(INDEX(NB$4:NB$183,12*($B314-$B$302)+1):INDEX(NB$4:NB$183,12*($B314-$B$302)+12))</f>
        <v>17563443547</v>
      </c>
      <c r="NC314" s="43">
        <f>SUM(INDEX(NC$4:NC$183,12*($B314-$B$302)+1):INDEX(NC$4:NC$183,12*($B314-$B$302)+12))</f>
        <v>0</v>
      </c>
      <c r="ND314" s="43">
        <f>SUM(INDEX(ND$4:ND$183,12*($B314-$B$302)+1):INDEX(ND$4:ND$183,12*($B314-$B$302)+12))</f>
        <v>156048736698</v>
      </c>
      <c r="NE314" s="43">
        <f>SUM(INDEX(NE$4:NE$183,12*($B314-$B$302)+1):INDEX(NE$4:NE$183,12*($B314-$B$302)+12))</f>
        <v>156048736698</v>
      </c>
      <c r="NF314" s="43">
        <f>SUM(INDEX(NF$4:NF$183,12*($B314-$B$302)+1):INDEX(NF$4:NF$183,12*($B314-$B$302)+12))</f>
        <v>0</v>
      </c>
      <c r="NG314" s="43">
        <f>SUM(INDEX(NG$4:NG$183,12*($B314-$B$302)+1):INDEX(NG$4:NG$183,12*($B314-$B$302)+12))</f>
        <v>0</v>
      </c>
      <c r="NH314" s="43">
        <f>SUM(INDEX(NH$4:NH$183,12*($B314-$B$302)+1):INDEX(NH$4:NH$183,12*($B314-$B$302)+12))</f>
        <v>70696500348</v>
      </c>
      <c r="NI314" s="43">
        <f>SUM(INDEX(NI$4:NI$183,12*($B314-$B$302)+1):INDEX(NI$4:NI$183,12*($B314-$B$302)+12))</f>
        <v>22883409998</v>
      </c>
      <c r="NJ314" s="43">
        <f>SUM(INDEX(NJ$4:NJ$183,12*($B314-$B$302)+1):INDEX(NJ$4:NJ$183,12*($B314-$B$302)+12))</f>
        <v>5720857755</v>
      </c>
      <c r="NK314" s="43">
        <f>SUM(INDEX(NK$4:NK$183,12*($B314-$B$302)+1):INDEX(NK$4:NK$183,12*($B314-$B$302)+12))</f>
        <v>17162552243</v>
      </c>
      <c r="NL314" s="43">
        <f>SUM(INDEX(NL$4:NL$183,12*($B314-$B$302)+1):INDEX(NL$4:NL$183,12*($B314-$B$302)+12))</f>
        <v>0</v>
      </c>
      <c r="NM314" s="43">
        <f>SUM(INDEX(NM$4:NM$183,12*($B314-$B$302)+1):INDEX(NM$4:NM$183,12*($B314-$B$302)+12))</f>
        <v>5150002713</v>
      </c>
      <c r="NN314" s="43">
        <f>SUM(INDEX(NN$4:NN$183,12*($B314-$B$302)+1):INDEX(NN$4:NN$183,12*($B314-$B$302)+12))</f>
        <v>3769362563</v>
      </c>
      <c r="NO314" s="43">
        <f>SUM(INDEX(NO$4:NO$183,12*($B314-$B$302)+1):INDEX(NO$4:NO$183,12*($B314-$B$302)+12))</f>
        <v>0</v>
      </c>
      <c r="NP314" s="43">
        <f>SUM(INDEX(NP$4:NP$183,12*($B314-$B$302)+1):INDEX(NP$4:NP$183,12*($B314-$B$302)+12))</f>
        <v>525501</v>
      </c>
      <c r="NQ314" s="43">
        <f>SUM(INDEX(NQ$4:NQ$183,12*($B314-$B$302)+1):INDEX(NQ$4:NQ$183,12*($B314-$B$302)+12))</f>
        <v>7470208</v>
      </c>
      <c r="NR314" s="43">
        <f>SUM(INDEX(NR$4:NR$183,12*($B314-$B$302)+1):INDEX(NR$4:NR$183,12*($B314-$B$302)+12))</f>
        <v>0</v>
      </c>
      <c r="NS314" s="43">
        <f>SUM(INDEX(NS$4:NS$183,12*($B314-$B$302)+1):INDEX(NS$4:NS$183,12*($B314-$B$302)+12))</f>
        <v>670511</v>
      </c>
      <c r="NT314" s="43">
        <f>SUM(INDEX(NT$4:NT$183,12*($B314-$B$302)+1):INDEX(NT$4:NT$183,12*($B314-$B$302)+12))</f>
        <v>1380640150</v>
      </c>
      <c r="NU314" s="43">
        <f>SUM(INDEX(NU$4:NU$183,12*($B314-$B$302)+1):INDEX(NU$4:NU$183,12*($B314-$B$302)+12))</f>
        <v>904092123</v>
      </c>
      <c r="NV314" s="43">
        <f>SUM(INDEX(NV$4:NV$183,12*($B314-$B$302)+1):INDEX(NV$4:NV$183,12*($B314-$B$302)+12))</f>
        <v>0</v>
      </c>
      <c r="NW314" s="43">
        <f>SUM(INDEX(NW$4:NW$183,12*($B314-$B$302)+1):INDEX(NW$4:NW$183,12*($B314-$B$302)+12))</f>
        <v>0</v>
      </c>
      <c r="NX314" s="43">
        <f>SUM(INDEX(NX$4:NX$183,12*($B314-$B$302)+1):INDEX(NX$4:NX$183,12*($B314-$B$302)+12))</f>
        <v>0</v>
      </c>
      <c r="NY314" s="43">
        <f>SUM(INDEX(NY$4:NY$183,12*($B314-$B$302)+1):INDEX(NY$4:NY$183,12*($B314-$B$302)+12))</f>
        <v>0</v>
      </c>
      <c r="NZ314" s="43">
        <f>SUM(INDEX(NZ$4:NZ$183,12*($B314-$B$302)+1):INDEX(NZ$4:NZ$183,12*($B314-$B$302)+12))</f>
        <v>0</v>
      </c>
      <c r="OA314" s="43">
        <f>SUM(INDEX(OA$4:OA$183,12*($B314-$B$302)+1):INDEX(OA$4:OA$183,12*($B314-$B$302)+12))</f>
        <v>14199031844</v>
      </c>
      <c r="OB314" s="43">
        <f>SUM(INDEX(OB$4:OB$183,12*($B314-$B$302)+1):INDEX(OB$4:OB$183,12*($B314-$B$302)+12))</f>
        <v>14027121763</v>
      </c>
      <c r="OC314" s="43">
        <f>SUM(INDEX(OC$4:OC$183,12*($B314-$B$302)+1):INDEX(OC$4:OC$183,12*($B314-$B$302)+12))</f>
        <v>0</v>
      </c>
      <c r="OD314" s="43">
        <f>SUM(INDEX(OD$4:OD$183,12*($B314-$B$302)+1):INDEX(OD$4:OD$183,12*($B314-$B$302)+12))</f>
        <v>0</v>
      </c>
      <c r="OE314" s="43">
        <f>SUM(INDEX(OE$4:OE$183,12*($B314-$B$302)+1):INDEX(OE$4:OE$183,12*($B314-$B$302)+12))</f>
        <v>0</v>
      </c>
      <c r="OF314" s="43">
        <f>SUM(INDEX(OF$4:OF$183,12*($B314-$B$302)+1):INDEX(OF$4:OF$183,12*($B314-$B$302)+12))</f>
        <v>14027121763</v>
      </c>
      <c r="OG314" s="43">
        <f>SUM(INDEX(OG$4:OG$183,12*($B314-$B$302)+1):INDEX(OG$4:OG$183,12*($B314-$B$302)+12))</f>
        <v>0</v>
      </c>
      <c r="OH314" s="43">
        <f>SUM(INDEX(OH$4:OH$183,12*($B314-$B$302)+1):INDEX(OH$4:OH$183,12*($B314-$B$302)+12))</f>
        <v>14027121763</v>
      </c>
      <c r="OI314" s="43">
        <f>SUM(INDEX(OI$4:OI$183,12*($B314-$B$302)+1):INDEX(OI$4:OI$183,12*($B314-$B$302)+12))</f>
        <v>0</v>
      </c>
      <c r="OJ314" s="43">
        <f>SUM(INDEX(OJ$4:OJ$183,12*($B314-$B$302)+1):INDEX(OJ$4:OJ$183,12*($B314-$B$302)+12))</f>
        <v>171910081</v>
      </c>
      <c r="OK314" s="43">
        <f>SUM(INDEX(OK$4:OK$183,12*($B314-$B$302)+1):INDEX(OK$4:OK$183,12*($B314-$B$302)+12))</f>
        <v>169348213</v>
      </c>
      <c r="OL314" s="43">
        <f>SUM(INDEX(OL$4:OL$183,12*($B314-$B$302)+1):INDEX(OL$4:OL$183,12*($B314-$B$302)+12))</f>
        <v>169348213</v>
      </c>
      <c r="OM314" s="43">
        <f>SUM(INDEX(OM$4:OM$183,12*($B314-$B$302)+1):INDEX(OM$4:OM$183,12*($B314-$B$302)+12))</f>
        <v>968</v>
      </c>
      <c r="ON314" s="43">
        <f>SUM(INDEX(ON$4:ON$183,12*($B314-$B$302)+1):INDEX(ON$4:ON$183,12*($B314-$B$302)+12))</f>
        <v>0</v>
      </c>
      <c r="OO314" s="43">
        <f>SUM(INDEX(OO$4:OO$183,12*($B314-$B$302)+1):INDEX(OO$4:OO$183,12*($B314-$B$302)+12))</f>
        <v>2561868</v>
      </c>
      <c r="OP314" s="43">
        <f>SUM(INDEX(OP$4:OP$183,12*($B314-$B$302)+1):INDEX(OP$4:OP$183,12*($B314-$B$302)+12))</f>
        <v>0</v>
      </c>
      <c r="OQ314" s="43">
        <f>SUM(INDEX(OQ$4:OQ$183,12*($B314-$B$302)+1):INDEX(OQ$4:OQ$183,12*($B314-$B$302)+12))</f>
        <v>0</v>
      </c>
      <c r="OR314" s="43">
        <f>SUM(INDEX(OR$4:OR$183,12*($B314-$B$302)+1):INDEX(OR$4:OR$183,12*($B314-$B$302)+12))</f>
        <v>0</v>
      </c>
      <c r="OS314" s="43">
        <f>SUM(INDEX(OS$4:OS$183,12*($B314-$B$302)+1):INDEX(OS$4:OS$183,12*($B314-$B$302)+12))</f>
        <v>34060436133</v>
      </c>
      <c r="OT314" s="43">
        <f>SUM(INDEX(OT$4:OT$183,12*($B314-$B$302)+1):INDEX(OT$4:OT$183,12*($B314-$B$302)+12))</f>
        <v>21108220639</v>
      </c>
      <c r="OU314" s="43">
        <f>SUM(INDEX(OU$4:OU$183,12*($B314-$B$302)+1):INDEX(OU$4:OU$183,12*($B314-$B$302)+12))</f>
        <v>20312722442</v>
      </c>
      <c r="OV314" s="43">
        <f>SUM(INDEX(OV$4:OV$183,12*($B314-$B$302)+1):INDEX(OV$4:OV$183,12*($B314-$B$302)+12))</f>
        <v>2038990536</v>
      </c>
      <c r="OW314" s="43">
        <f>SUM(INDEX(OW$4:OW$183,12*($B314-$B$302)+1):INDEX(OW$4:OW$183,12*($B314-$B$302)+12))</f>
        <v>18273731906</v>
      </c>
      <c r="OX314" s="43">
        <f>SUM(INDEX(OX$4:OX$183,12*($B314-$B$302)+1):INDEX(OX$4:OX$183,12*($B314-$B$302)+12))</f>
        <v>0</v>
      </c>
      <c r="OY314" s="43">
        <f>SUM(INDEX(OY$4:OY$183,12*($B314-$B$302)+1):INDEX(OY$4:OY$183,12*($B314-$B$302)+12))</f>
        <v>0</v>
      </c>
      <c r="OZ314" s="43">
        <f>SUM(INDEX(OZ$4:OZ$183,12*($B314-$B$302)+1):INDEX(OZ$4:OZ$183,12*($B314-$B$302)+12))</f>
        <v>12952215494</v>
      </c>
      <c r="PA314" s="43">
        <f>SUM(INDEX(PA$4:PA$183,12*($B314-$B$302)+1):INDEX(PA$4:PA$183,12*($B314-$B$302)+12))</f>
        <v>11521722006</v>
      </c>
      <c r="PB314" s="43">
        <f>SUM(INDEX(PB$4:PB$183,12*($B314-$B$302)+1):INDEX(PB$4:PB$183,12*($B314-$B$302)+12))</f>
        <v>0</v>
      </c>
      <c r="PC314" s="43">
        <f>SUM(INDEX(PC$4:PC$183,12*($B314-$B$302)+1):INDEX(PC$4:PC$183,12*($B314-$B$302)+12))</f>
        <v>0</v>
      </c>
      <c r="PD314" s="43">
        <f>SUM(INDEX(PD$4:PD$183,12*($B314-$B$302)+1):INDEX(PD$4:PD$183,12*($B314-$B$302)+12))</f>
        <v>0</v>
      </c>
      <c r="PE314" s="43">
        <f>SUM(INDEX(PE$4:PE$183,12*($B314-$B$302)+1):INDEX(PE$4:PE$183,12*($B314-$B$302)+12))</f>
        <v>0</v>
      </c>
      <c r="PF314" s="43">
        <f>SUM(INDEX(PF$4:PF$183,12*($B314-$B$302)+1):INDEX(PF$4:PF$183,12*($B314-$B$302)+12))</f>
        <v>0</v>
      </c>
      <c r="PG314" s="43">
        <f>SUM(INDEX(PG$4:PG$183,12*($B314-$B$302)+1):INDEX(PG$4:PG$183,12*($B314-$B$302)+12))</f>
        <v>0</v>
      </c>
      <c r="PH314" s="43">
        <f>SUM(INDEX(PH$4:PH$183,12*($B314-$B$302)+1):INDEX(PH$4:PH$183,12*($B314-$B$302)+12))</f>
        <v>0</v>
      </c>
      <c r="PI314" s="43">
        <f>SUM(INDEX(PI$4:PI$183,12*($B314-$B$302)+1):INDEX(PI$4:PI$183,12*($B314-$B$302)+12))</f>
        <v>0</v>
      </c>
      <c r="PJ314" s="43">
        <f>SUM(INDEX(PJ$4:PJ$183,12*($B314-$B$302)+1):INDEX(PJ$4:PJ$183,12*($B314-$B$302)+12))</f>
        <v>0</v>
      </c>
      <c r="PK314" s="43">
        <f>SUM(INDEX(PK$4:PK$183,12*($B314-$B$302)+1):INDEX(PK$4:PK$183,12*($B314-$B$302)+12))</f>
        <v>0</v>
      </c>
      <c r="PL314" s="43">
        <f>SUM(INDEX(PL$4:PL$183,12*($B314-$B$302)+1):INDEX(PL$4:PL$183,12*($B314-$B$302)+12))</f>
        <v>0</v>
      </c>
      <c r="PM314" s="43">
        <f>SUM(INDEX(PM$4:PM$183,12*($B314-$B$302)+1):INDEX(PM$4:PM$183,12*($B314-$B$302)+12))</f>
        <v>1430493488</v>
      </c>
      <c r="PN314" s="43">
        <f>SUM(INDEX(PN$4:PN$183,12*($B314-$B$302)+1):INDEX(PN$4:PN$183,12*($B314-$B$302)+12))</f>
        <v>203378517</v>
      </c>
      <c r="PO314" s="43">
        <f>SUM(INDEX(PO$4:PO$183,12*($B314-$B$302)+1):INDEX(PO$4:PO$183,12*($B314-$B$302)+12))</f>
        <v>0</v>
      </c>
      <c r="PP314" s="43">
        <f>SUM(INDEX(PP$4:PP$183,12*($B314-$B$302)+1):INDEX(PP$4:PP$183,12*($B314-$B$302)+12))</f>
        <v>0</v>
      </c>
      <c r="PQ314" s="43">
        <f>SUM(INDEX(PQ$4:PQ$183,12*($B314-$B$302)+1):INDEX(PQ$4:PQ$183,12*($B314-$B$302)+12))</f>
        <v>0</v>
      </c>
      <c r="PR314" s="43">
        <f>SUM(INDEX(PR$4:PR$183,12*($B314-$B$302)+1):INDEX(PR$4:PR$183,12*($B314-$B$302)+12))</f>
        <v>0</v>
      </c>
      <c r="PS314" s="43">
        <f>SUM(INDEX(PS$4:PS$183,12*($B314-$B$302)+1):INDEX(PS$4:PS$183,12*($B314-$B$302)+12))</f>
        <v>0</v>
      </c>
      <c r="PT314" s="43">
        <f>SUM(INDEX(PT$4:PT$183,12*($B314-$B$302)+1):INDEX(PT$4:PT$183,12*($B314-$B$302)+12))</f>
        <v>157290723460</v>
      </c>
      <c r="PU314" s="43">
        <f>SUM(INDEX(PU$4:PU$183,12*($B314-$B$302)+1):INDEX(PU$4:PU$183,12*($B314-$B$302)+12))</f>
        <v>157290723460</v>
      </c>
      <c r="PV314" s="43">
        <f>SUM(INDEX(PV$4:PV$183,12*($B314-$B$302)+1):INDEX(PV$4:PV$183,12*($B314-$B$302)+12))</f>
        <v>0</v>
      </c>
      <c r="PW314" s="43">
        <f>SUM(INDEX(PW$4:PW$183,12*($B314-$B$302)+1):INDEX(PW$4:PW$183,12*($B314-$B$302)+12))</f>
        <v>0</v>
      </c>
      <c r="PX314" s="43">
        <f>SUM(INDEX(PX$4:PX$183,12*($B314-$B$302)+1):INDEX(PX$4:PX$183,12*($B314-$B$302)+12))</f>
        <v>0</v>
      </c>
      <c r="PY314" s="43">
        <f>SUM(INDEX(PY$4:PY$183,12*($B314-$B$302)+1):INDEX(PY$4:PY$183,12*($B314-$B$302)+12))</f>
        <v>0</v>
      </c>
      <c r="PZ314" s="43">
        <f>SUM(INDEX(PZ$4:PZ$183,12*($B314-$B$302)+1):INDEX(PZ$4:PZ$183,12*($B314-$B$302)+12))</f>
        <v>0</v>
      </c>
      <c r="QA314" s="43">
        <f>SUM(INDEX(QA$4:QA$183,12*($B314-$B$302)+1):INDEX(QA$4:QA$183,12*($B314-$B$302)+12))</f>
        <v>0</v>
      </c>
      <c r="QB314" s="43">
        <f>SUM(INDEX(QB$4:QB$183,12*($B314-$B$302)+1):INDEX(QB$4:QB$183,12*($B314-$B$302)+12))</f>
        <v>0</v>
      </c>
      <c r="QC314" s="43">
        <f>SUM(INDEX(QC$4:QC$183,12*($B314-$B$302)+1):INDEX(QC$4:QC$183,12*($B314-$B$302)+12))</f>
        <v>3971102187</v>
      </c>
      <c r="QD314" s="43">
        <f>SUM(INDEX(QD$4:QD$183,12*($B314-$B$302)+1):INDEX(QD$4:QD$183,12*($B314-$B$302)+12))</f>
        <v>3680398559</v>
      </c>
      <c r="QE314" s="43">
        <f>SUM(INDEX(QE$4:QE$183,12*($B314-$B$302)+1):INDEX(QE$4:QE$183,12*($B314-$B$302)+12))</f>
        <v>0</v>
      </c>
      <c r="QF314" s="43">
        <f>SUM(INDEX(QF$4:QF$183,12*($B314-$B$302)+1):INDEX(QF$4:QF$183,12*($B314-$B$302)+12))</f>
        <v>0</v>
      </c>
      <c r="QG314" s="43">
        <f>SUM(INDEX(QG$4:QG$183,12*($B314-$B$302)+1):INDEX(QG$4:QG$183,12*($B314-$B$302)+12))</f>
        <v>0</v>
      </c>
      <c r="QH314" s="43">
        <f>SUM(INDEX(QH$4:QH$183,12*($B314-$B$302)+1):INDEX(QH$4:QH$183,12*($B314-$B$302)+12))</f>
        <v>0</v>
      </c>
      <c r="QI314" s="43">
        <f>SUM(INDEX(QI$4:QI$183,12*($B314-$B$302)+1):INDEX(QI$4:QI$183,12*($B314-$B$302)+12))</f>
        <v>0</v>
      </c>
      <c r="QJ314" s="43">
        <f>SUM(INDEX(QJ$4:QJ$183,12*($B314-$B$302)+1):INDEX(QJ$4:QJ$183,12*($B314-$B$302)+12))</f>
        <v>290703628</v>
      </c>
      <c r="QK314" s="43">
        <f>SUM(INDEX(QK$4:QK$183,12*($B314-$B$302)+1):INDEX(QK$4:QK$183,12*($B314-$B$302)+12))</f>
        <v>0</v>
      </c>
      <c r="QL314" s="43">
        <f>SUM(INDEX(QL$4:QL$183,12*($B314-$B$302)+1):INDEX(QL$4:QL$183,12*($B314-$B$302)+12))</f>
        <v>99266671539</v>
      </c>
      <c r="QM314" s="43">
        <f>SUM(INDEX(QM$4:QM$183,12*($B314-$B$302)+1):INDEX(QM$4:QM$183,12*($B314-$B$302)+12))</f>
        <v>5116147628</v>
      </c>
      <c r="QN314" s="43">
        <f>SUM(INDEX(QN$4:QN$183,12*($B314-$B$302)+1):INDEX(QN$4:QN$183,12*($B314-$B$302)+12))</f>
        <v>0</v>
      </c>
      <c r="QO314" s="43">
        <f>SUM(INDEX(QO$4:QO$183,12*($B314-$B$302)+1):INDEX(QO$4:QO$183,12*($B314-$B$302)+12))</f>
        <v>2267976613926</v>
      </c>
      <c r="QP314" s="43">
        <f>SUM(INDEX(QP$4:QP$183,12*($B314-$B$302)+1):INDEX(QP$4:QP$183,12*($B314-$B$302)+12))</f>
        <v>520974009552</v>
      </c>
      <c r="QQ314" s="43">
        <f>SUM(INDEX(QQ$4:QQ$183,12*($B314-$B$302)+1):INDEX(QQ$4:QQ$183,12*($B314-$B$302)+12))</f>
        <v>1443345060</v>
      </c>
      <c r="QR314" s="43">
        <f>SUM(INDEX(QR$4:QR$183,12*($B314-$B$302)+1):INDEX(QR$4:QR$183,12*($B314-$B$302)+12))</f>
        <v>198867786</v>
      </c>
      <c r="QS314" s="43">
        <f>SUM(INDEX(QS$4:QS$183,12*($B314-$B$302)+1):INDEX(QS$4:QS$183,12*($B314-$B$302)+12))</f>
        <v>1244477274</v>
      </c>
      <c r="QT314" s="43">
        <f>SUM(INDEX(QT$4:QT$183,12*($B314-$B$302)+1):INDEX(QT$4:QT$183,12*($B314-$B$302)+12))</f>
        <v>0</v>
      </c>
      <c r="QU314" s="43">
        <f>SUM(INDEX(QU$4:QU$183,12*($B314-$B$302)+1):INDEX(QU$4:QU$183,12*($B314-$B$302)+12))</f>
        <v>0</v>
      </c>
      <c r="QV314" s="43">
        <f>SUM(INDEX(QV$4:QV$183,12*($B314-$B$302)+1):INDEX(QV$4:QV$183,12*($B314-$B$302)+12))</f>
        <v>0</v>
      </c>
      <c r="QW314" s="43">
        <f>SUM(INDEX(QW$4:QW$183,12*($B314-$B$302)+1):INDEX(QW$4:QW$183,12*($B314-$B$302)+12))</f>
        <v>14254123018</v>
      </c>
      <c r="QX314" s="43">
        <f>SUM(INDEX(QX$4:QX$183,12*($B314-$B$302)+1):INDEX(QX$4:QX$183,12*($B314-$B$302)+12))</f>
        <v>14254123018</v>
      </c>
      <c r="QY314" s="43">
        <f>SUM(INDEX(QY$4:QY$183,12*($B314-$B$302)+1):INDEX(QY$4:QY$183,12*($B314-$B$302)+12))</f>
        <v>0</v>
      </c>
      <c r="QZ314" s="43">
        <f>SUM(INDEX(QZ$4:QZ$183,12*($B314-$B$302)+1):INDEX(QZ$4:QZ$183,12*($B314-$B$302)+12))</f>
        <v>277638032133</v>
      </c>
      <c r="RA314" s="43">
        <f>SUM(INDEX(RA$4:RA$183,12*($B314-$B$302)+1):INDEX(RA$4:RA$183,12*($B314-$B$302)+12))</f>
        <v>227638509341</v>
      </c>
      <c r="RB314" s="43">
        <f>SUM(INDEX(RB$4:RB$183,12*($B314-$B$302)+1):INDEX(RB$4:RB$183,12*($B314-$B$302)+12))</f>
        <v>268800000000</v>
      </c>
      <c r="RC314" s="43">
        <f>SUM(INDEX(RC$4:RC$183,12*($B314-$B$302)+1):INDEX(RC$4:RC$183,12*($B314-$B$302)+12))</f>
        <v>268800000000</v>
      </c>
      <c r="RD314" s="43">
        <f>SUM(INDEX(RD$4:RD$183,12*($B314-$B$302)+1):INDEX(RD$4:RD$183,12*($B314-$B$302)+12))</f>
        <v>268800000000</v>
      </c>
      <c r="RE314" s="43">
        <f>SUM(INDEX(RE$4:RE$183,12*($B314-$B$302)+1):INDEX(RE$4:RE$183,12*($B314-$B$302)+12))</f>
        <v>0</v>
      </c>
      <c r="RF314" s="43">
        <f>SUM(INDEX(RF$4:RF$183,12*($B314-$B$302)+1):INDEX(RF$4:RF$183,12*($B314-$B$302)+12))</f>
        <v>0</v>
      </c>
      <c r="RG314" s="43">
        <f>SUM(INDEX(RG$4:RG$183,12*($B314-$B$302)+1):INDEX(RG$4:RG$183,12*($B314-$B$302)+12))</f>
        <v>0</v>
      </c>
      <c r="RH314" s="43">
        <f>SUM(INDEX(RH$4:RH$183,12*($B314-$B$302)+1):INDEX(RH$4:RH$183,12*($B314-$B$302)+12))</f>
        <v>0</v>
      </c>
      <c r="RI314" s="43">
        <f>SUM(INDEX(RI$4:RI$183,12*($B314-$B$302)+1):INDEX(RI$4:RI$183,12*($B314-$B$302)+12))</f>
        <v>1478202604374</v>
      </c>
      <c r="RJ314" s="43">
        <f>SUM(INDEX(RJ$4:RJ$183,12*($B314-$B$302)+1):INDEX(RJ$4:RJ$183,12*($B314-$B$302)+12))</f>
        <v>164081498552</v>
      </c>
      <c r="RK314" s="43">
        <f>SUM(INDEX(RK$4:RK$183,12*($B314-$B$302)+1):INDEX(RK$4:RK$183,12*($B314-$B$302)+12))</f>
        <v>162624376910</v>
      </c>
      <c r="RL314" s="43">
        <f>SUM(INDEX(RL$4:RL$183,12*($B314-$B$302)+1):INDEX(RL$4:RL$183,12*($B314-$B$302)+12))</f>
        <v>67381958503</v>
      </c>
      <c r="RM314" s="43">
        <f>SUM(INDEX(RM$4:RM$183,12*($B314-$B$302)+1):INDEX(RM$4:RM$183,12*($B314-$B$302)+12))</f>
        <v>2198389159</v>
      </c>
      <c r="RN314" s="43">
        <f>SUM(INDEX(RN$4:RN$183,12*($B314-$B$302)+1):INDEX(RN$4:RN$183,12*($B314-$B$302)+12))</f>
        <v>0</v>
      </c>
      <c r="RO314" s="43">
        <f>SUM(INDEX(RO$4:RO$183,12*($B314-$B$302)+1):INDEX(RO$4:RO$183,12*($B314-$B$302)+12))</f>
        <v>115366695</v>
      </c>
      <c r="RP314" s="43">
        <f>SUM(INDEX(RP$4:RP$183,12*($B314-$B$302)+1):INDEX(RP$4:RP$183,12*($B314-$B$302)+12))</f>
        <v>0</v>
      </c>
      <c r="RQ314" s="43">
        <f>SUM(INDEX(RQ$4:RQ$183,12*($B314-$B$302)+1):INDEX(RQ$4:RQ$183,12*($B314-$B$302)+12))</f>
        <v>0</v>
      </c>
      <c r="RR314" s="43">
        <f>SUM(INDEX(RR$4:RR$183,12*($B314-$B$302)+1):INDEX(RR$4:RR$183,12*($B314-$B$302)+12))</f>
        <v>0</v>
      </c>
      <c r="RS314" s="43">
        <f>SUM(INDEX(RS$4:RS$183,12*($B314-$B$302)+1):INDEX(RS$4:RS$183,12*($B314-$B$302)+12))</f>
        <v>0</v>
      </c>
      <c r="RT314" s="43">
        <f>SUM(INDEX(RT$4:RT$183,12*($B314-$B$302)+1):INDEX(RT$4:RT$183,12*($B314-$B$302)+12))</f>
        <v>169857967</v>
      </c>
      <c r="RU314" s="43">
        <f>SUM(INDEX(RU$4:RU$183,12*($B314-$B$302)+1):INDEX(RU$4:RU$183,12*($B314-$B$302)+12))</f>
        <v>0</v>
      </c>
      <c r="RV314" s="43">
        <f>SUM(INDEX(RV$4:RV$183,12*($B314-$B$302)+1):INDEX(RV$4:RV$183,12*($B314-$B$302)+12))</f>
        <v>141238518</v>
      </c>
      <c r="RW314" s="43">
        <f>SUM(INDEX(RW$4:RW$183,12*($B314-$B$302)+1):INDEX(RW$4:RW$183,12*($B314-$B$302)+12))</f>
        <v>17349160</v>
      </c>
      <c r="RX314" s="43">
        <f>SUM(INDEX(RX$4:RX$183,12*($B314-$B$302)+1):INDEX(RX$4:RX$183,12*($B314-$B$302)+12))</f>
        <v>0</v>
      </c>
      <c r="RY314" s="43">
        <f>SUM(INDEX(RY$4:RY$183,12*($B314-$B$302)+1):INDEX(RY$4:RY$183,12*($B314-$B$302)+12))</f>
        <v>0</v>
      </c>
      <c r="RZ314" s="43">
        <f>SUM(INDEX(RZ$4:RZ$183,12*($B314-$B$302)+1):INDEX(RZ$4:RZ$183,12*($B314-$B$302)+12))</f>
        <v>0</v>
      </c>
      <c r="SA314" s="43">
        <f>SUM(INDEX(SA$4:SA$183,12*($B314-$B$302)+1):INDEX(SA$4:SA$183,12*($B314-$B$302)+12))</f>
        <v>0</v>
      </c>
      <c r="SB314" s="43">
        <f>SUM(INDEX(SB$4:SB$183,12*($B314-$B$302)+1):INDEX(SB$4:SB$183,12*($B314-$B$302)+12))</f>
        <v>0</v>
      </c>
      <c r="SC314" s="43">
        <f>SUM(INDEX(SC$4:SC$183,12*($B314-$B$302)+1):INDEX(SC$4:SC$183,12*($B314-$B$302)+12))</f>
        <v>702347</v>
      </c>
      <c r="SD314" s="43">
        <f>SUM(INDEX(SD$4:SD$183,12*($B314-$B$302)+1):INDEX(SD$4:SD$183,12*($B314-$B$302)+12))</f>
        <v>0</v>
      </c>
      <c r="SE314" s="43">
        <f>SUM(INDEX(SE$4:SE$183,12*($B314-$B$302)+1):INDEX(SE$4:SE$183,12*($B314-$B$302)+12))</f>
        <v>0</v>
      </c>
      <c r="SF314" s="43">
        <f>SUM(INDEX(SF$4:SF$183,12*($B314-$B$302)+1):INDEX(SF$4:SF$183,12*($B314-$B$302)+12))</f>
        <v>0</v>
      </c>
      <c r="SG314" s="43">
        <f>SUM(INDEX(SG$4:SG$183,12*($B314-$B$302)+1):INDEX(SG$4:SG$183,12*($B314-$B$302)+12))</f>
        <v>0</v>
      </c>
      <c r="SH314" s="43">
        <f>SUM(INDEX(SH$4:SH$183,12*($B314-$B$302)+1):INDEX(SH$4:SH$183,12*($B314-$B$302)+12))</f>
        <v>575044849</v>
      </c>
      <c r="SI314" s="43">
        <f>SUM(INDEX(SI$4:SI$183,12*($B314-$B$302)+1):INDEX(SI$4:SI$183,12*($B314-$B$302)+12))</f>
        <v>713576175</v>
      </c>
      <c r="SJ314" s="43">
        <f>SUM(INDEX(SJ$4:SJ$183,12*($B314-$B$302)+1):INDEX(SJ$4:SJ$183,12*($B314-$B$302)+12))</f>
        <v>0</v>
      </c>
      <c r="SK314" s="43">
        <f>SUM(INDEX(SK$4:SK$183,12*($B314-$B$302)+1):INDEX(SK$4:SK$183,12*($B314-$B$302)+12))</f>
        <v>32499888042</v>
      </c>
      <c r="SL314" s="43">
        <f>SUM(INDEX(SL$4:SL$183,12*($B314-$B$302)+1):INDEX(SL$4:SL$183,12*($B314-$B$302)+12))</f>
        <v>32499888042</v>
      </c>
      <c r="SM314" s="43">
        <f>SUM(INDEX(SM$4:SM$183,12*($B314-$B$302)+1):INDEX(SM$4:SM$183,12*($B314-$B$302)+12))</f>
        <v>0</v>
      </c>
      <c r="SN314" s="43">
        <f>SUM(INDEX(SN$4:SN$183,12*($B314-$B$302)+1):INDEX(SN$4:SN$183,12*($B314-$B$302)+12))</f>
        <v>4011663239</v>
      </c>
      <c r="SO314" s="43">
        <f>SUM(INDEX(SO$4:SO$183,12*($B314-$B$302)+1):INDEX(SO$4:SO$183,12*($B314-$B$302)+12))</f>
        <v>0</v>
      </c>
      <c r="SP314" s="43">
        <f>SUM(INDEX(SP$4:SP$183,12*($B314-$B$302)+1):INDEX(SP$4:SP$183,12*($B314-$B$302)+12))</f>
        <v>19393736</v>
      </c>
      <c r="SQ314" s="43">
        <f>SUM(INDEX(SQ$4:SQ$183,12*($B314-$B$302)+1):INDEX(SQ$4:SQ$183,12*($B314-$B$302)+12))</f>
        <v>12853978</v>
      </c>
      <c r="SR314" s="43">
        <f>SUM(INDEX(SR$4:SR$183,12*($B314-$B$302)+1):INDEX(SR$4:SR$183,12*($B314-$B$302)+12))</f>
        <v>7836928362</v>
      </c>
      <c r="SS314" s="43">
        <f>SUM(INDEX(SS$4:SS$183,12*($B314-$B$302)+1):INDEX(SS$4:SS$183,12*($B314-$B$302)+12))</f>
        <v>2060230918</v>
      </c>
      <c r="ST314" s="43">
        <f>SUM(INDEX(ST$4:ST$183,12*($B314-$B$302)+1):INDEX(ST$4:ST$183,12*($B314-$B$302)+12))</f>
        <v>0</v>
      </c>
      <c r="SU314" s="43">
        <f>SUM(INDEX(SU$4:SU$183,12*($B314-$B$302)+1):INDEX(SU$4:SU$183,12*($B314-$B$302)+12))</f>
        <v>0</v>
      </c>
      <c r="SV314" s="43">
        <f>SUM(INDEX(SV$4:SV$183,12*($B314-$B$302)+1):INDEX(SV$4:SV$183,12*($B314-$B$302)+12))</f>
        <v>0</v>
      </c>
      <c r="SW314" s="43">
        <f>SUM(INDEX(SW$4:SW$183,12*($B314-$B$302)+1):INDEX(SW$4:SW$183,12*($B314-$B$302)+12))</f>
        <v>18477990</v>
      </c>
      <c r="SX314" s="43">
        <f>SUM(INDEX(SX$4:SX$183,12*($B314-$B$302)+1):INDEX(SX$4:SX$183,12*($B314-$B$302)+12))</f>
        <v>240804266</v>
      </c>
      <c r="SY314" s="43">
        <f>SUM(INDEX(SY$4:SY$183,12*($B314-$B$302)+1):INDEX(SY$4:SY$183,12*($B314-$B$302)+12))</f>
        <v>374638428</v>
      </c>
      <c r="SZ314" s="43">
        <f>SUM(INDEX(SZ$4:SZ$183,12*($B314-$B$302)+1):INDEX(SZ$4:SZ$183,12*($B314-$B$302)+12))</f>
        <v>4708670</v>
      </c>
      <c r="TA314" s="43">
        <f>SUM(INDEX(TA$4:TA$183,12*($B314-$B$302)+1):INDEX(TA$4:TA$183,12*($B314-$B$302)+12))</f>
        <v>37308888121</v>
      </c>
      <c r="TB314" s="43">
        <f>SUM(INDEX(TB$4:TB$183,12*($B314-$B$302)+1):INDEX(TB$4:TB$183,12*($B314-$B$302)+12))</f>
        <v>1289827407</v>
      </c>
      <c r="TC314" s="43">
        <f>SUM(INDEX(TC$4:TC$183,12*($B314-$B$302)+1):INDEX(TC$4:TC$183,12*($B314-$B$302)+12))</f>
        <v>145272639</v>
      </c>
      <c r="TD314" s="43">
        <f>SUM(INDEX(TD$4:TD$183,12*($B314-$B$302)+1):INDEX(TD$4:TD$183,12*($B314-$B$302)+12))</f>
        <v>0</v>
      </c>
      <c r="TE314" s="43">
        <f>SUM(INDEX(TE$4:TE$183,12*($B314-$B$302)+1):INDEX(TE$4:TE$183,12*($B314-$B$302)+12))</f>
        <v>615938</v>
      </c>
      <c r="TF314" s="43">
        <f>SUM(INDEX(TF$4:TF$183,12*($B314-$B$302)+1):INDEX(TF$4:TF$183,12*($B314-$B$302)+12))</f>
        <v>149181548</v>
      </c>
      <c r="TG314" s="43">
        <f>SUM(INDEX(TG$4:TG$183,12*($B314-$B$302)+1):INDEX(TG$4:TG$183,12*($B314-$B$302)+12))</f>
        <v>2229199736</v>
      </c>
      <c r="TH314" s="43">
        <f>SUM(INDEX(TH$4:TH$183,12*($B314-$B$302)+1):INDEX(TH$4:TH$183,12*($B314-$B$302)+12))</f>
        <v>1457121642</v>
      </c>
      <c r="TI314" s="43">
        <f>SUM(INDEX(TI$4:TI$183,12*($B314-$B$302)+1):INDEX(TI$4:TI$183,12*($B314-$B$302)+12))</f>
        <v>2313755854</v>
      </c>
      <c r="TJ314" s="43">
        <f>SUM(INDEX(TJ$4:TJ$183,12*($B314-$B$302)+1):INDEX(TJ$4:TJ$183,12*($B314-$B$302)+12))</f>
        <v>1009135808318</v>
      </c>
      <c r="TK314" s="43">
        <f>SUM(INDEX(TK$4:TK$183,12*($B314-$B$302)+1):INDEX(TK$4:TK$183,12*($B314-$B$302)+12))</f>
        <v>1012325630774</v>
      </c>
      <c r="TL314" s="43">
        <f>SUM(INDEX(TL$4:TL$183,12*($B314-$B$302)+1):INDEX(TL$4:TL$183,12*($B314-$B$302)+12))</f>
        <v>550437713628</v>
      </c>
      <c r="TM314" s="43">
        <f>SUM(INDEX(TM$4:TM$183,12*($B314-$B$302)+1):INDEX(TM$4:TM$183,12*($B314-$B$302)+12))</f>
        <v>4269822456</v>
      </c>
      <c r="TN314" s="43">
        <f>SUM(INDEX(TN$4:TN$183,12*($B314-$B$302)+1):INDEX(TN$4:TN$183,12*($B314-$B$302)+12))</f>
        <v>4269822456</v>
      </c>
      <c r="TO314" s="43">
        <f>SUM(INDEX(TO$4:TO$183,12*($B314-$B$302)+1):INDEX(TO$4:TO$183,12*($B314-$B$302)+12))</f>
        <v>0</v>
      </c>
      <c r="TP314" s="43">
        <f>SUM(INDEX(TP$4:TP$183,12*($B314-$B$302)+1):INDEX(TP$4:TP$183,12*($B314-$B$302)+12))</f>
        <v>0</v>
      </c>
      <c r="TQ314" s="43">
        <f>SUM(INDEX(TQ$4:TQ$183,12*($B314-$B$302)+1):INDEX(TQ$4:TQ$183,12*($B314-$B$302)+12))</f>
        <v>0</v>
      </c>
      <c r="TR314" s="43">
        <f>SUM(INDEX(TR$4:TR$183,12*($B314-$B$302)+1):INDEX(TR$4:TR$183,12*($B314-$B$302)+12))</f>
        <v>0</v>
      </c>
      <c r="TS314" s="43">
        <f>SUM(INDEX(TS$4:TS$183,12*($B314-$B$302)+1):INDEX(TS$4:TS$183,12*($B314-$B$302)+12))</f>
        <v>458698094690</v>
      </c>
      <c r="TT314" s="43">
        <f>SUM(INDEX(TT$4:TT$183,12*($B314-$B$302)+1):INDEX(TT$4:TT$183,12*($B314-$B$302)+12))</f>
        <v>0</v>
      </c>
      <c r="TU314" s="43">
        <f>SUM(INDEX(TU$4:TU$183,12*($B314-$B$302)+1):INDEX(TU$4:TU$183,12*($B314-$B$302)+12))</f>
        <v>300715475048</v>
      </c>
      <c r="TV314" s="43">
        <f>SUM(INDEX(TV$4:TV$183,12*($B314-$B$302)+1):INDEX(TV$4:TV$183,12*($B314-$B$302)+12))</f>
        <v>0</v>
      </c>
      <c r="TW314" s="43">
        <f>SUM(INDEX(TW$4:TW$183,12*($B314-$B$302)+1):INDEX(TW$4:TW$183,12*($B314-$B$302)+12))</f>
        <v>417322605</v>
      </c>
      <c r="TX314" s="43">
        <f>SUM(INDEX(TX$4:TX$183,12*($B314-$B$302)+1):INDEX(TX$4:TX$183,12*($B314-$B$302)+12))</f>
        <v>0</v>
      </c>
      <c r="TY314" s="43">
        <f>SUM(INDEX(TY$4:TY$183,12*($B314-$B$302)+1):INDEX(TY$4:TY$183,12*($B314-$B$302)+12))</f>
        <v>298152443</v>
      </c>
      <c r="TZ314" s="43">
        <f>SUM(INDEX(TZ$4:TZ$183,12*($B314-$B$302)+1):INDEX(TZ$4:TZ$183,12*($B314-$B$302)+12))</f>
        <v>0</v>
      </c>
      <c r="UA314" s="43">
        <f>SUM(INDEX(UA$4:UA$183,12*($B314-$B$302)+1):INDEX(UA$4:UA$183,12*($B314-$B$302)+12))</f>
        <v>0</v>
      </c>
      <c r="UB314" s="43">
        <f>SUM(INDEX(UB$4:UB$183,12*($B314-$B$302)+1):INDEX(UB$4:UB$183,12*($B314-$B$302)+12))</f>
        <v>300000000000</v>
      </c>
      <c r="UC314" s="43">
        <f>SUM(INDEX(UC$4:UC$183,12*($B314-$B$302)+1):INDEX(UC$4:UC$183,12*($B314-$B$302)+12))</f>
        <v>0</v>
      </c>
      <c r="UD314" s="43">
        <f>SUM(INDEX(UD$4:UD$183,12*($B314-$B$302)+1):INDEX(UD$4:UD$183,12*($B314-$B$302)+12))</f>
        <v>300000000000</v>
      </c>
      <c r="UE314" s="43">
        <f>SUM(INDEX(UE$4:UE$183,12*($B314-$B$302)+1):INDEX(UE$4:UE$183,12*($B314-$B$302)+12))</f>
        <v>0</v>
      </c>
      <c r="UF314" s="43">
        <f>SUM(INDEX(UF$4:UF$183,12*($B314-$B$302)+1):INDEX(UF$4:UF$183,12*($B314-$B$302)+12))</f>
        <v>0</v>
      </c>
      <c r="UG314" s="43">
        <f>SUM(INDEX(UG$4:UG$183,12*($B314-$B$302)+1):INDEX(UG$4:UG$183,12*($B314-$B$302)+12))</f>
        <v>6117760413388</v>
      </c>
    </row>
    <row r="315" spans="1:553">
      <c r="A315" s="733"/>
      <c r="B315" s="65">
        <v>2018</v>
      </c>
      <c r="C315" s="43">
        <f>SUM(INDEX(C$4:C$183,12*($B315-$B$302)+1):INDEX(C$4:C$183,12*($B315-$B$302)+12))</f>
        <v>3073411040729</v>
      </c>
      <c r="D315" s="43">
        <f>SUM(INDEX(D$4:D$183,12*($B315-$B$302)+1):INDEX(D$4:D$183,12*($B315-$B$302)+12))</f>
        <v>1596077752424</v>
      </c>
      <c r="E315" s="43">
        <f>SUM(INDEX(E$4:E$183,12*($B315-$B$302)+1):INDEX(E$4:E$183,12*($B315-$B$302)+12))</f>
        <v>1382456423149</v>
      </c>
      <c r="F315" s="43">
        <f>SUM(INDEX(F$4:F$183,12*($B315-$B$302)+1):INDEX(F$4:F$183,12*($B315-$B$302)+12))</f>
        <v>2016885827</v>
      </c>
      <c r="G315" s="43">
        <f>SUM(INDEX(G$4:G$183,12*($B315-$B$302)+1):INDEX(G$4:G$183,12*($B315-$B$302)+12))</f>
        <v>23057119</v>
      </c>
      <c r="H315" s="43">
        <f>SUM(INDEX(H$4:H$183,12*($B315-$B$302)+1):INDEX(H$4:H$183,12*($B315-$B$302)+12))</f>
        <v>616699405041</v>
      </c>
      <c r="I315" s="43">
        <f>SUM(INDEX(I$4:I$183,12*($B315-$B$302)+1):INDEX(I$4:I$183,12*($B315-$B$302)+12))</f>
        <v>533876674942</v>
      </c>
      <c r="J315" s="43">
        <f>SUM(INDEX(J$4:J$183,12*($B315-$B$302)+1):INDEX(J$4:J$183,12*($B315-$B$302)+12))</f>
        <v>76655736047</v>
      </c>
      <c r="K315" s="43">
        <f>SUM(INDEX(K$4:K$183,12*($B315-$B$302)+1):INDEX(K$4:K$183,12*($B315-$B$302)+12))</f>
        <v>6166994052</v>
      </c>
      <c r="L315" s="43">
        <f>SUM(INDEX(L$4:L$183,12*($B315-$B$302)+1):INDEX(L$4:L$183,12*($B315-$B$302)+12))</f>
        <v>66742895851</v>
      </c>
      <c r="M315" s="43">
        <f>SUM(INDEX(M$4:M$183,12*($B315-$B$302)+1):INDEX(M$4:M$183,12*($B315-$B$302)+12))</f>
        <v>592787104671</v>
      </c>
      <c r="N315" s="43">
        <f>SUM(INDEX(N$4:N$183,12*($B315-$B$302)+1):INDEX(N$4:N$183,12*($B315-$B$302)+12))</f>
        <v>586859233622</v>
      </c>
      <c r="O315" s="43">
        <f>SUM(INDEX(O$4:O$183,12*($B315-$B$302)+1):INDEX(O$4:O$183,12*($B315-$B$302)+12))</f>
        <v>5927871049</v>
      </c>
      <c r="P315" s="43">
        <f>SUM(INDEX(P$4:P$183,12*($B315-$B$302)+1):INDEX(P$4:P$183,12*($B315-$B$302)+12))</f>
        <v>25868440914</v>
      </c>
      <c r="Q315" s="43">
        <f>SUM(INDEX(Q$4:Q$183,12*($B315-$B$302)+1):INDEX(Q$4:Q$183,12*($B315-$B$302)+12))</f>
        <v>50105952635</v>
      </c>
      <c r="R315" s="43">
        <f>SUM(INDEX(R$4:R$183,12*($B315-$B$302)+1):INDEX(R$4:R$183,12*($B315-$B$302)+12))</f>
        <v>28212681091</v>
      </c>
      <c r="S315" s="43">
        <f>SUM(INDEX(S$4:S$183,12*($B315-$B$302)+1):INDEX(S$4:S$183,12*($B315-$B$302)+12))</f>
        <v>213621329275</v>
      </c>
      <c r="T315" s="43">
        <f>SUM(INDEX(T$4:T$183,12*($B315-$B$302)+1):INDEX(T$4:T$183,12*($B315-$B$302)+12))</f>
        <v>50438716000</v>
      </c>
      <c r="U315" s="43">
        <f>SUM(INDEX(U$4:U$183,12*($B315-$B$302)+1):INDEX(U$4:U$183,12*($B315-$B$302)+12))</f>
        <v>59339568000</v>
      </c>
      <c r="V315" s="43">
        <f>SUM(INDEX(V$4:V$183,12*($B315-$B$302)+1):INDEX(V$4:V$183,12*($B315-$B$302)+12))</f>
        <v>109778284000</v>
      </c>
      <c r="W315" s="43">
        <f>SUM(INDEX(W$4:W$183,12*($B315-$B$302)+1):INDEX(W$4:W$183,12*($B315-$B$302)+12))</f>
        <v>2029033638</v>
      </c>
      <c r="X315" s="43">
        <f>SUM(INDEX(X$4:X$183,12*($B315-$B$302)+1):INDEX(X$4:X$183,12*($B315-$B$302)+12))</f>
        <v>25421132621</v>
      </c>
      <c r="Y315" s="43">
        <f>SUM(INDEX(Y$4:Y$183,12*($B315-$B$302)+1):INDEX(Y$4:Y$183,12*($B315-$B$302)+12))</f>
        <v>2703760000</v>
      </c>
      <c r="Z315" s="43">
        <f>SUM(INDEX(Z$4:Z$183,12*($B315-$B$302)+1):INDEX(Z$4:Z$183,12*($B315-$B$302)+12))</f>
        <v>270376000</v>
      </c>
      <c r="AA315" s="43">
        <f>SUM(INDEX(AA$4:AA$183,12*($B315-$B$302)+1):INDEX(AA$4:AA$183,12*($B315-$B$302)+12))</f>
        <v>2433384000</v>
      </c>
      <c r="AB315" s="43">
        <f>SUM(INDEX(AB$4:AB$183,12*($B315-$B$302)+1):INDEX(AB$4:AB$183,12*($B315-$B$302)+12))</f>
        <v>1601736524</v>
      </c>
      <c r="AC315" s="43">
        <f>SUM(INDEX(AC$4:AC$183,12*($B315-$B$302)+1):INDEX(AC$4:AC$183,12*($B315-$B$302)+12))</f>
        <v>302120</v>
      </c>
      <c r="AD315" s="43">
        <f>SUM(INDEX(AD$4:AD$183,12*($B315-$B$302)+1):INDEX(AD$4:AD$183,12*($B315-$B$302)+12))</f>
        <v>58714637599</v>
      </c>
      <c r="AE315" s="43">
        <f>SUM(INDEX(AE$4:AE$183,12*($B315-$B$302)+1):INDEX(AE$4:AE$183,12*($B315-$B$302)+12))</f>
        <v>13155654109</v>
      </c>
      <c r="AF315" s="43">
        <f>SUM(INDEX(AF$4:AF$183,12*($B315-$B$302)+1):INDEX(AF$4:AF$183,12*($B315-$B$302)+12))</f>
        <v>9477784696</v>
      </c>
      <c r="AG315" s="43">
        <f>SUM(INDEX(AG$4:AG$183,12*($B315-$B$302)+1):INDEX(AG$4:AG$183,12*($B315-$B$302)+12))</f>
        <v>3677869413</v>
      </c>
      <c r="AH315" s="43">
        <f>SUM(INDEX(AH$4:AH$183,12*($B315-$B$302)+1):INDEX(AH$4:AH$183,12*($B315-$B$302)+12))</f>
        <v>216788664</v>
      </c>
      <c r="AI315" s="43">
        <f>SUM(INDEX(AI$4:AI$183,12*($B315-$B$302)+1):INDEX(AI$4:AI$183,12*($B315-$B$302)+12))</f>
        <v>1477333288305</v>
      </c>
      <c r="AJ315" s="43">
        <f>SUM(INDEX(AJ$4:AJ$183,12*($B315-$B$302)+1):INDEX(AJ$4:AJ$183,12*($B315-$B$302)+12))</f>
        <v>9548430708</v>
      </c>
      <c r="AK315" s="43">
        <f>SUM(INDEX(AK$4:AK$183,12*($B315-$B$302)+1):INDEX(AK$4:AK$183,12*($B315-$B$302)+12))</f>
        <v>1230814540</v>
      </c>
      <c r="AL315" s="43">
        <f>SUM(INDEX(AL$4:AL$183,12*($B315-$B$302)+1):INDEX(AL$4:AL$183,12*($B315-$B$302)+12))</f>
        <v>1210758</v>
      </c>
      <c r="AM315" s="43">
        <f>SUM(INDEX(AM$4:AM$183,12*($B315-$B$302)+1):INDEX(AM$4:AM$183,12*($B315-$B$302)+12))</f>
        <v>7729828444</v>
      </c>
      <c r="AN315" s="43">
        <f>SUM(INDEX(AN$4:AN$183,12*($B315-$B$302)+1):INDEX(AN$4:AN$183,12*($B315-$B$302)+12))</f>
        <v>586576966</v>
      </c>
      <c r="AO315" s="43">
        <f>SUM(INDEX(AO$4:AO$183,12*($B315-$B$302)+1):INDEX(AO$4:AO$183,12*($B315-$B$302)+12))</f>
        <v>25799036657</v>
      </c>
      <c r="AP315" s="43">
        <f>SUM(INDEX(AP$4:AP$183,12*($B315-$B$302)+1):INDEX(AP$4:AP$183,12*($B315-$B$302)+12))</f>
        <v>23637714504</v>
      </c>
      <c r="AQ315" s="43">
        <f>SUM(INDEX(AQ$4:AQ$183,12*($B315-$B$302)+1):INDEX(AQ$4:AQ$183,12*($B315-$B$302)+12))</f>
        <v>0</v>
      </c>
      <c r="AR315" s="43">
        <f>SUM(INDEX(AR$4:AR$183,12*($B315-$B$302)+1):INDEX(AR$4:AR$183,12*($B315-$B$302)+12))</f>
        <v>85210523</v>
      </c>
      <c r="AS315" s="43">
        <f>SUM(INDEX(AS$4:AS$183,12*($B315-$B$302)+1):INDEX(AS$4:AS$183,12*($B315-$B$302)+12))</f>
        <v>0</v>
      </c>
      <c r="AT315" s="43">
        <f>SUM(INDEX(AT$4:AT$183,12*($B315-$B$302)+1):INDEX(AT$4:AT$183,12*($B315-$B$302)+12))</f>
        <v>448351789</v>
      </c>
      <c r="AU315" s="43">
        <f>SUM(INDEX(AU$4:AU$183,12*($B315-$B$302)+1):INDEX(AU$4:AU$183,12*($B315-$B$302)+12))</f>
        <v>112234763</v>
      </c>
      <c r="AV315" s="43">
        <f>SUM(INDEX(AV$4:AV$183,12*($B315-$B$302)+1):INDEX(AV$4:AV$183,12*($B315-$B$302)+12))</f>
        <v>0</v>
      </c>
      <c r="AW315" s="43">
        <f>SUM(INDEX(AW$4:AW$183,12*($B315-$B$302)+1):INDEX(AW$4:AW$183,12*($B315-$B$302)+12))</f>
        <v>0</v>
      </c>
      <c r="AX315" s="43">
        <f>SUM(INDEX(AX$4:AX$183,12*($B315-$B$302)+1):INDEX(AX$4:AX$183,12*($B315-$B$302)+12))</f>
        <v>0</v>
      </c>
      <c r="AY315" s="43">
        <f>SUM(INDEX(AY$4:AY$183,12*($B315-$B$302)+1):INDEX(AY$4:AY$183,12*($B315-$B$302)+12))</f>
        <v>1248326349</v>
      </c>
      <c r="AZ315" s="43">
        <f>SUM(INDEX(AZ$4:AZ$183,12*($B315-$B$302)+1):INDEX(AZ$4:AZ$183,12*($B315-$B$302)+12))</f>
        <v>267198729</v>
      </c>
      <c r="BA315" s="43">
        <f>SUM(INDEX(BA$4:BA$183,12*($B315-$B$302)+1):INDEX(BA$4:BA$183,12*($B315-$B$302)+12))</f>
        <v>0</v>
      </c>
      <c r="BB315" s="43">
        <f>SUM(INDEX(BB$4:BB$183,12*($B315-$B$302)+1):INDEX(BB$4:BB$183,12*($B315-$B$302)+12))</f>
        <v>119819570</v>
      </c>
      <c r="BC315" s="43">
        <f>SUM(INDEX(BC$4:BC$183,12*($B315-$B$302)+1):INDEX(BC$4:BC$183,12*($B315-$B$302)+12))</f>
        <v>147379159</v>
      </c>
      <c r="BD315" s="43">
        <f>SUM(INDEX(BD$4:BD$183,12*($B315-$B$302)+1):INDEX(BD$4:BD$183,12*($B315-$B$302)+12))</f>
        <v>101028936417</v>
      </c>
      <c r="BE315" s="43">
        <f>SUM(INDEX(BE$4:BE$183,12*($B315-$B$302)+1):INDEX(BE$4:BE$183,12*($B315-$B$302)+12))</f>
        <v>11090943</v>
      </c>
      <c r="BF315" s="43">
        <f>SUM(INDEX(BF$4:BF$183,12*($B315-$B$302)+1):INDEX(BF$4:BF$183,12*($B315-$B$302)+12))</f>
        <v>58674326702</v>
      </c>
      <c r="BG315" s="43">
        <f>SUM(INDEX(BG$4:BG$183,12*($B315-$B$302)+1):INDEX(BG$4:BG$183,12*($B315-$B$302)+12))</f>
        <v>17846060240</v>
      </c>
      <c r="BH315" s="43">
        <f>SUM(INDEX(BH$4:BH$183,12*($B315-$B$302)+1):INDEX(BH$4:BH$183,12*($B315-$B$302)+12))</f>
        <v>1832763</v>
      </c>
      <c r="BI315" s="43">
        <f>SUM(INDEX(BI$4:BI$183,12*($B315-$B$302)+1):INDEX(BI$4:BI$183,12*($B315-$B$302)+12))</f>
        <v>123702658</v>
      </c>
      <c r="BJ315" s="43">
        <f>SUM(INDEX(BJ$4:BJ$183,12*($B315-$B$302)+1):INDEX(BJ$4:BJ$183,12*($B315-$B$302)+12))</f>
        <v>0</v>
      </c>
      <c r="BK315" s="43">
        <f>SUM(INDEX(BK$4:BK$183,12*($B315-$B$302)+1):INDEX(BK$4:BK$183,12*($B315-$B$302)+12))</f>
        <v>914406630</v>
      </c>
      <c r="BL315" s="43">
        <f>SUM(INDEX(BL$4:BL$183,12*($B315-$B$302)+1):INDEX(BL$4:BL$183,12*($B315-$B$302)+12))</f>
        <v>82827923</v>
      </c>
      <c r="BM315" s="43">
        <f>SUM(INDEX(BM$4:BM$183,12*($B315-$B$302)+1):INDEX(BM$4:BM$183,12*($B315-$B$302)+12))</f>
        <v>1292018</v>
      </c>
      <c r="BN315" s="43">
        <f>SUM(INDEX(BN$4:BN$183,12*($B315-$B$302)+1):INDEX(BN$4:BN$183,12*($B315-$B$302)+12))</f>
        <v>250084723</v>
      </c>
      <c r="BO315" s="43">
        <f>SUM(INDEX(BO$4:BO$183,12*($B315-$B$302)+1):INDEX(BO$4:BO$183,12*($B315-$B$302)+12))</f>
        <v>42713053</v>
      </c>
      <c r="BP315" s="43">
        <f>SUM(INDEX(BP$4:BP$183,12*($B315-$B$302)+1):INDEX(BP$4:BP$183,12*($B315-$B$302)+12))</f>
        <v>0</v>
      </c>
      <c r="BQ315" s="43">
        <f>SUM(INDEX(BQ$4:BQ$183,12*($B315-$B$302)+1):INDEX(BQ$4:BQ$183,12*($B315-$B$302)+12))</f>
        <v>29978122</v>
      </c>
      <c r="BR315" s="43">
        <f>SUM(INDEX(BR$4:BR$183,12*($B315-$B$302)+1):INDEX(BR$4:BR$183,12*($B315-$B$302)+12))</f>
        <v>1909555161</v>
      </c>
      <c r="BS315" s="43">
        <f>SUM(INDEX(BS$4:BS$183,12*($B315-$B$302)+1):INDEX(BS$4:BS$183,12*($B315-$B$302)+12))</f>
        <v>21123833669</v>
      </c>
      <c r="BT315" s="43">
        <f>SUM(INDEX(BT$4:BT$183,12*($B315-$B$302)+1):INDEX(BT$4:BT$183,12*($B315-$B$302)+12))</f>
        <v>4322835057</v>
      </c>
      <c r="BU315" s="43">
        <f>SUM(INDEX(BU$4:BU$183,12*($B315-$B$302)+1):INDEX(BU$4:BU$183,12*($B315-$B$302)+12))</f>
        <v>31351513</v>
      </c>
      <c r="BV315" s="43">
        <f>SUM(INDEX(BV$4:BV$183,12*($B315-$B$302)+1):INDEX(BV$4:BV$183,12*($B315-$B$302)+12))</f>
        <v>367051277</v>
      </c>
      <c r="BW315" s="43">
        <f>SUM(INDEX(BW$4:BW$183,12*($B315-$B$302)+1):INDEX(BW$4:BW$183,12*($B315-$B$302)+12))</f>
        <v>14372540</v>
      </c>
      <c r="BX315" s="43">
        <f>SUM(INDEX(BX$4:BX$183,12*($B315-$B$302)+1):INDEX(BX$4:BX$183,12*($B315-$B$302)+12))</f>
        <v>0</v>
      </c>
      <c r="BY315" s="43">
        <f>SUM(INDEX(BY$4:BY$183,12*($B315-$B$302)+1):INDEX(BY$4:BY$183,12*($B315-$B$302)+12))</f>
        <v>3886348278</v>
      </c>
      <c r="BZ315" s="43">
        <f>SUM(INDEX(BZ$4:BZ$183,12*($B315-$B$302)+1):INDEX(BZ$4:BZ$183,12*($B315-$B$302)+12))</f>
        <v>9865424</v>
      </c>
      <c r="CA315" s="43">
        <f>SUM(INDEX(CA$4:CA$183,12*($B315-$B$302)+1):INDEX(CA$4:CA$183,12*($B315-$B$302)+12))</f>
        <v>13610784</v>
      </c>
      <c r="CB315" s="43">
        <f>SUM(INDEX(CB$4:CB$183,12*($B315-$B$302)+1):INDEX(CB$4:CB$183,12*($B315-$B$302)+12))</f>
        <v>235241</v>
      </c>
      <c r="CC315" s="43">
        <f>SUM(INDEX(CC$4:CC$183,12*($B315-$B$302)+1):INDEX(CC$4:CC$183,12*($B315-$B$302)+12))</f>
        <v>102427360285</v>
      </c>
      <c r="CD315" s="43">
        <f>SUM(INDEX(CD$4:CD$183,12*($B315-$B$302)+1):INDEX(CD$4:CD$183,12*($B315-$B$302)+12))</f>
        <v>0</v>
      </c>
      <c r="CE315" s="43">
        <f>SUM(INDEX(CE$4:CE$183,12*($B315-$B$302)+1):INDEX(CE$4:CE$183,12*($B315-$B$302)+12))</f>
        <v>96959335495</v>
      </c>
      <c r="CF315" s="43">
        <f>SUM(INDEX(CF$4:CF$183,12*($B315-$B$302)+1):INDEX(CF$4:CF$183,12*($B315-$B$302)+12))</f>
        <v>3883309989</v>
      </c>
      <c r="CG315" s="43">
        <f>SUM(INDEX(CG$4:CG$183,12*($B315-$B$302)+1):INDEX(CG$4:CG$183,12*($B315-$B$302)+12))</f>
        <v>40397358940</v>
      </c>
      <c r="CH315" s="43">
        <f>SUM(INDEX(CH$4:CH$183,12*($B315-$B$302)+1):INDEX(CH$4:CH$183,12*($B315-$B$302)+12))</f>
        <v>3218132090</v>
      </c>
      <c r="CI315" s="43">
        <f>SUM(INDEX(CI$4:CI$183,12*($B315-$B$302)+1):INDEX(CI$4:CI$183,12*($B315-$B$302)+12))</f>
        <v>1085719381</v>
      </c>
      <c r="CJ315" s="43">
        <f>SUM(INDEX(CJ$4:CJ$183,12*($B315-$B$302)+1):INDEX(CJ$4:CJ$183,12*($B315-$B$302)+12))</f>
        <v>20149716</v>
      </c>
      <c r="CK315" s="43">
        <f>SUM(INDEX(CK$4:CK$183,12*($B315-$B$302)+1):INDEX(CK$4:CK$183,12*($B315-$B$302)+12))</f>
        <v>196172717</v>
      </c>
      <c r="CL315" s="43">
        <f>SUM(INDEX(CL$4:CL$183,12*($B315-$B$302)+1):INDEX(CL$4:CL$183,12*($B315-$B$302)+12))</f>
        <v>54587828</v>
      </c>
      <c r="CM315" s="43">
        <f>SUM(INDEX(CM$4:CM$183,12*($B315-$B$302)+1):INDEX(CM$4:CM$183,12*($B315-$B$302)+12))</f>
        <v>20572643</v>
      </c>
      <c r="CN315" s="43">
        <f>SUM(INDEX(CN$4:CN$183,12*($B315-$B$302)+1):INDEX(CN$4:CN$183,12*($B315-$B$302)+12))</f>
        <v>8377859</v>
      </c>
      <c r="CO315" s="43">
        <f>SUM(INDEX(CO$4:CO$183,12*($B315-$B$302)+1):INDEX(CO$4:CO$183,12*($B315-$B$302)+12))</f>
        <v>4336940</v>
      </c>
      <c r="CP315" s="43">
        <f>SUM(INDEX(CP$4:CP$183,12*($B315-$B$302)+1):INDEX(CP$4:CP$183,12*($B315-$B$302)+12))</f>
        <v>88751211</v>
      </c>
      <c r="CQ315" s="43">
        <f>SUM(INDEX(CQ$4:CQ$183,12*($B315-$B$302)+1):INDEX(CQ$4:CQ$183,12*($B315-$B$302)+12))</f>
        <v>692770467</v>
      </c>
      <c r="CR315" s="43">
        <f>SUM(INDEX(CR$4:CR$183,12*($B315-$B$302)+1):INDEX(CR$4:CR$183,12*($B315-$B$302)+12))</f>
        <v>1258543047</v>
      </c>
      <c r="CS315" s="43">
        <f>SUM(INDEX(CS$4:CS$183,12*($B315-$B$302)+1):INDEX(CS$4:CS$183,12*($B315-$B$302)+12))</f>
        <v>46974111261</v>
      </c>
      <c r="CT315" s="43">
        <f>SUM(INDEX(CT$4:CT$183,12*($B315-$B$302)+1):INDEX(CT$4:CT$183,12*($B315-$B$302)+12))</f>
        <v>15173940954</v>
      </c>
      <c r="CU315" s="43">
        <f>SUM(INDEX(CU$4:CU$183,12*($B315-$B$302)+1):INDEX(CU$4:CU$183,12*($B315-$B$302)+12))</f>
        <v>0</v>
      </c>
      <c r="CV315" s="43">
        <f>SUM(INDEX(CV$4:CV$183,12*($B315-$B$302)+1):INDEX(CV$4:CV$183,12*($B315-$B$302)+12))</f>
        <v>620744095</v>
      </c>
      <c r="CW315" s="43">
        <f>SUM(INDEX(CW$4:CW$183,12*($B315-$B$302)+1):INDEX(CW$4:CW$183,12*($B315-$B$302)+12))</f>
        <v>143626910</v>
      </c>
      <c r="CX315" s="43">
        <f>SUM(INDEX(CX$4:CX$183,12*($B315-$B$302)+1):INDEX(CX$4:CX$183,12*($B315-$B$302)+12))</f>
        <v>1954353</v>
      </c>
      <c r="CY315" s="43">
        <f>SUM(INDEX(CY$4:CY$183,12*($B315-$B$302)+1):INDEX(CY$4:CY$183,12*($B315-$B$302)+12))</f>
        <v>0</v>
      </c>
      <c r="CZ315" s="43">
        <f>SUM(INDEX(CZ$4:CZ$183,12*($B315-$B$302)+1):INDEX(CZ$4:CZ$183,12*($B315-$B$302)+12))</f>
        <v>30358580970</v>
      </c>
      <c r="DA315" s="43">
        <f>SUM(INDEX(DA$4:DA$183,12*($B315-$B$302)+1):INDEX(DA$4:DA$183,12*($B315-$B$302)+12))</f>
        <v>27475001557</v>
      </c>
      <c r="DB315" s="43">
        <f>SUM(INDEX(DB$4:DB$183,12*($B315-$B$302)+1):INDEX(DB$4:DB$183,12*($B315-$B$302)+12))</f>
        <v>2610314968</v>
      </c>
      <c r="DC315" s="43">
        <f>SUM(INDEX(DC$4:DC$183,12*($B315-$B$302)+1):INDEX(DC$4:DC$183,12*($B315-$B$302)+12))</f>
        <v>0</v>
      </c>
      <c r="DD315" s="43">
        <f>SUM(INDEX(DD$4:DD$183,12*($B315-$B$302)+1):INDEX(DD$4:DD$183,12*($B315-$B$302)+12))</f>
        <v>273264445</v>
      </c>
      <c r="DE315" s="43">
        <f>SUM(INDEX(DE$4:DE$183,12*($B315-$B$302)+1):INDEX(DE$4:DE$183,12*($B315-$B$302)+12))</f>
        <v>0</v>
      </c>
      <c r="DF315" s="43">
        <f>SUM(INDEX(DF$4:DF$183,12*($B315-$B$302)+1):INDEX(DF$4:DF$183,12*($B315-$B$302)+12))</f>
        <v>353310419</v>
      </c>
      <c r="DG315" s="43">
        <f>SUM(INDEX(DG$4:DG$183,12*($B315-$B$302)+1):INDEX(DG$4:DG$183,12*($B315-$B$302)+12))</f>
        <v>321953560</v>
      </c>
      <c r="DH315" s="43">
        <f>SUM(INDEX(DH$4:DH$183,12*($B315-$B$302)+1):INDEX(DH$4:DH$183,12*($B315-$B$302)+12))</f>
        <v>142160787</v>
      </c>
      <c r="DI315" s="43">
        <f>SUM(INDEX(DI$4:DI$183,12*($B315-$B$302)+1):INDEX(DI$4:DI$183,12*($B315-$B$302)+12))</f>
        <v>12145</v>
      </c>
      <c r="DJ315" s="43">
        <f>SUM(INDEX(DJ$4:DJ$183,12*($B315-$B$302)+1):INDEX(DJ$4:DJ$183,12*($B315-$B$302)+12))</f>
        <v>0</v>
      </c>
      <c r="DK315" s="43">
        <f>SUM(INDEX(DK$4:DK$183,12*($B315-$B$302)+1):INDEX(DK$4:DK$183,12*($B315-$B$302)+12))</f>
        <v>12145</v>
      </c>
      <c r="DL315" s="43">
        <f>SUM(INDEX(DL$4:DL$183,12*($B315-$B$302)+1):INDEX(DL$4:DL$183,12*($B315-$B$302)+12))</f>
        <v>0</v>
      </c>
      <c r="DM315" s="43">
        <f>SUM(INDEX(DM$4:DM$183,12*($B315-$B$302)+1):INDEX(DM$4:DM$183,12*($B315-$B$302)+12))</f>
        <v>5562327596</v>
      </c>
      <c r="DN315" s="43">
        <f>SUM(INDEX(DN$4:DN$183,12*($B315-$B$302)+1):INDEX(DN$4:DN$183,12*($B315-$B$302)+12))</f>
        <v>675693861</v>
      </c>
      <c r="DO315" s="43">
        <f>SUM(INDEX(DO$4:DO$183,12*($B315-$B$302)+1):INDEX(DO$4:DO$183,12*($B315-$B$302)+12))</f>
        <v>59499064</v>
      </c>
      <c r="DP315" s="43">
        <f>SUM(INDEX(DP$4:DP$183,12*($B315-$B$302)+1):INDEX(DP$4:DP$183,12*($B315-$B$302)+12))</f>
        <v>1129060</v>
      </c>
      <c r="DQ315" s="43">
        <f>SUM(INDEX(DQ$4:DQ$183,12*($B315-$B$302)+1):INDEX(DQ$4:DQ$183,12*($B315-$B$302)+12))</f>
        <v>58370004</v>
      </c>
      <c r="DR315" s="43">
        <f>SUM(INDEX(DR$4:DR$183,12*($B315-$B$302)+1):INDEX(DR$4:DR$183,12*($B315-$B$302)+12))</f>
        <v>4626060137</v>
      </c>
      <c r="DS315" s="43">
        <f>SUM(INDEX(DS$4:DS$183,12*($B315-$B$302)+1):INDEX(DS$4:DS$183,12*($B315-$B$302)+12))</f>
        <v>417397381</v>
      </c>
      <c r="DT315" s="43">
        <f>SUM(INDEX(DT$4:DT$183,12*($B315-$B$302)+1):INDEX(DT$4:DT$183,12*($B315-$B$302)+12))</f>
        <v>397292867</v>
      </c>
      <c r="DU315" s="43">
        <f>SUM(INDEX(DU$4:DU$183,12*($B315-$B$302)+1):INDEX(DU$4:DU$183,12*($B315-$B$302)+12))</f>
        <v>19672538</v>
      </c>
      <c r="DV315" s="43">
        <f>SUM(INDEX(DV$4:DV$183,12*($B315-$B$302)+1):INDEX(DV$4:DV$183,12*($B315-$B$302)+12))</f>
        <v>431976</v>
      </c>
      <c r="DW315" s="43">
        <f>SUM(INDEX(DW$4:DW$183,12*($B315-$B$302)+1):INDEX(DW$4:DW$183,12*($B315-$B$302)+12))</f>
        <v>152211900</v>
      </c>
      <c r="DX315" s="43">
        <f>SUM(INDEX(DX$4:DX$183,12*($B315-$B$302)+1):INDEX(DX$4:DX$183,12*($B315-$B$302)+12))</f>
        <v>85657000</v>
      </c>
      <c r="DY315" s="43">
        <f>SUM(INDEX(DY$4:DY$183,12*($B315-$B$302)+1):INDEX(DY$4:DY$183,12*($B315-$B$302)+12))</f>
        <v>0</v>
      </c>
      <c r="DZ315" s="43">
        <f>SUM(INDEX(DZ$4:DZ$183,12*($B315-$B$302)+1):INDEX(DZ$4:DZ$183,12*($B315-$B$302)+12))</f>
        <v>0</v>
      </c>
      <c r="EA315" s="43">
        <f>SUM(INDEX(EA$4:EA$183,12*($B315-$B$302)+1):INDEX(EA$4:EA$183,12*($B315-$B$302)+12))</f>
        <v>66554900</v>
      </c>
      <c r="EB315" s="43">
        <f>SUM(INDEX(EB$4:EB$183,12*($B315-$B$302)+1):INDEX(EB$4:EB$183,12*($B315-$B$302)+12))</f>
        <v>0</v>
      </c>
      <c r="EC315" s="43">
        <f>SUM(INDEX(EC$4:EC$183,12*($B315-$B$302)+1):INDEX(EC$4:EC$183,12*($B315-$B$302)+12))</f>
        <v>840417062</v>
      </c>
      <c r="ED315" s="43">
        <f>SUM(INDEX(ED$4:ED$183,12*($B315-$B$302)+1):INDEX(ED$4:ED$183,12*($B315-$B$302)+12))</f>
        <v>570477</v>
      </c>
      <c r="EE315" s="43">
        <f>SUM(INDEX(EE$4:EE$183,12*($B315-$B$302)+1):INDEX(EE$4:EE$183,12*($B315-$B$302)+12))</f>
        <v>839197900</v>
      </c>
      <c r="EF315" s="43">
        <f>SUM(INDEX(EF$4:EF$183,12*($B315-$B$302)+1):INDEX(EF$4:EF$183,12*($B315-$B$302)+12))</f>
        <v>648685</v>
      </c>
      <c r="EG315" s="43">
        <f>SUM(INDEX(EG$4:EG$183,12*($B315-$B$302)+1):INDEX(EG$4:EG$183,12*($B315-$B$302)+12))</f>
        <v>868891142</v>
      </c>
      <c r="EH315" s="43">
        <f>SUM(INDEX(EH$4:EH$183,12*($B315-$B$302)+1):INDEX(EH$4:EH$183,12*($B315-$B$302)+12))</f>
        <v>856851349</v>
      </c>
      <c r="EI315" s="43">
        <f>SUM(INDEX(EI$4:EI$183,12*($B315-$B$302)+1):INDEX(EI$4:EI$183,12*($B315-$B$302)+12))</f>
        <v>11203791</v>
      </c>
      <c r="EJ315" s="43">
        <f>SUM(INDEX(EJ$4:EJ$183,12*($B315-$B$302)+1):INDEX(EJ$4:EJ$183,12*($B315-$B$302)+12))</f>
        <v>836002</v>
      </c>
      <c r="EK315" s="43">
        <f>SUM(INDEX(EK$4:EK$183,12*($B315-$B$302)+1):INDEX(EK$4:EK$183,12*($B315-$B$302)+12))</f>
        <v>991590916</v>
      </c>
      <c r="EL315" s="43">
        <f>SUM(INDEX(EL$4:EL$183,12*($B315-$B$302)+1):INDEX(EL$4:EL$183,12*($B315-$B$302)+12))</f>
        <v>375976</v>
      </c>
      <c r="EM315" s="43">
        <f>SUM(INDEX(EM$4:EM$183,12*($B315-$B$302)+1):INDEX(EM$4:EM$183,12*($B315-$B$302)+12))</f>
        <v>27812974</v>
      </c>
      <c r="EN315" s="43">
        <f>SUM(INDEX(EN$4:EN$183,12*($B315-$B$302)+1):INDEX(EN$4:EN$183,12*($B315-$B$302)+12))</f>
        <v>655069656</v>
      </c>
      <c r="EO315" s="43">
        <f>SUM(INDEX(EO$4:EO$183,12*($B315-$B$302)+1):INDEX(EO$4:EO$183,12*($B315-$B$302)+12))</f>
        <v>27890085</v>
      </c>
      <c r="EP315" s="43">
        <f>SUM(INDEX(EP$4:EP$183,12*($B315-$B$302)+1):INDEX(EP$4:EP$183,12*($B315-$B$302)+12))</f>
        <v>2720710</v>
      </c>
      <c r="EQ315" s="43">
        <f>SUM(INDEX(EQ$4:EQ$183,12*($B315-$B$302)+1):INDEX(EQ$4:EQ$183,12*($B315-$B$302)+12))</f>
        <v>2422693</v>
      </c>
      <c r="ER315" s="43">
        <f>SUM(INDEX(ER$4:ER$183,12*($B315-$B$302)+1):INDEX(ER$4:ER$183,12*($B315-$B$302)+12))</f>
        <v>2643948</v>
      </c>
      <c r="ES315" s="43">
        <f>SUM(INDEX(ES$4:ES$183,12*($B315-$B$302)+1):INDEX(ES$4:ES$183,12*($B315-$B$302)+12))</f>
        <v>15448514</v>
      </c>
      <c r="ET315" s="43">
        <f>SUM(INDEX(ET$4:ET$183,12*($B315-$B$302)+1):INDEX(ET$4:ET$183,12*($B315-$B$302)+12))</f>
        <v>4654220</v>
      </c>
      <c r="EU315" s="43">
        <f>SUM(INDEX(EU$4:EU$183,12*($B315-$B$302)+1):INDEX(EU$4:EU$183,12*($B315-$B$302)+12))</f>
        <v>31138650</v>
      </c>
      <c r="EV315" s="43">
        <f>SUM(INDEX(EV$4:EV$183,12*($B315-$B$302)+1):INDEX(EV$4:EV$183,12*($B315-$B$302)+12))</f>
        <v>179240489</v>
      </c>
      <c r="EW315" s="43">
        <f>SUM(INDEX(EW$4:EW$183,12*($B315-$B$302)+1):INDEX(EW$4:EW$183,12*($B315-$B$302)+12))</f>
        <v>428776990</v>
      </c>
      <c r="EX315" s="43">
        <f>SUM(INDEX(EX$4:EX$183,12*($B315-$B$302)+1):INDEX(EX$4:EX$183,12*($B315-$B$302)+12))</f>
        <v>0</v>
      </c>
      <c r="EY315" s="43">
        <f>SUM(INDEX(EY$4:EY$183,12*($B315-$B$302)+1):INDEX(EY$4:EY$183,12*($B315-$B$302)+12))</f>
        <v>1332898</v>
      </c>
      <c r="EZ315" s="43">
        <f>SUM(INDEX(EZ$4:EZ$183,12*($B315-$B$302)+1):INDEX(EZ$4:EZ$183,12*($B315-$B$302)+12))</f>
        <v>395126760</v>
      </c>
      <c r="FA315" s="43">
        <f>SUM(INDEX(FA$4:FA$183,12*($B315-$B$302)+1):INDEX(FA$4:FA$183,12*($B315-$B$302)+12))</f>
        <v>32317332</v>
      </c>
      <c r="FB315" s="43">
        <f>SUM(INDEX(FB$4:FB$183,12*($B315-$B$302)+1):INDEX(FB$4:FB$183,12*($B315-$B$302)+12))</f>
        <v>3888970</v>
      </c>
      <c r="FC315" s="43">
        <f>SUM(INDEX(FC$4:FC$183,12*($B315-$B$302)+1):INDEX(FC$4:FC$183,12*($B315-$B$302)+12))</f>
        <v>1357946</v>
      </c>
      <c r="FD315" s="43">
        <f>SUM(INDEX(FD$4:FD$183,12*($B315-$B$302)+1):INDEX(FD$4:FD$183,12*($B315-$B$302)+12))</f>
        <v>0</v>
      </c>
      <c r="FE315" s="43">
        <f>SUM(INDEX(FE$4:FE$183,12*($B315-$B$302)+1):INDEX(FE$4:FE$183,12*($B315-$B$302)+12))</f>
        <v>0</v>
      </c>
      <c r="FF315" s="43">
        <f>SUM(INDEX(FF$4:FF$183,12*($B315-$B$302)+1):INDEX(FF$4:FF$183,12*($B315-$B$302)+12))</f>
        <v>0</v>
      </c>
      <c r="FG315" s="43">
        <f>SUM(INDEX(FG$4:FG$183,12*($B315-$B$302)+1):INDEX(FG$4:FG$183,12*($B315-$B$302)+12))</f>
        <v>201074534</v>
      </c>
      <c r="FH315" s="43">
        <f>SUM(INDEX(FH$4:FH$183,12*($B315-$B$302)+1):INDEX(FH$4:FH$183,12*($B315-$B$302)+12))</f>
        <v>15951086</v>
      </c>
      <c r="FI315" s="43">
        <f>SUM(INDEX(FI$4:FI$183,12*($B315-$B$302)+1):INDEX(FI$4:FI$183,12*($B315-$B$302)+12))</f>
        <v>0</v>
      </c>
      <c r="FJ315" s="43">
        <f>SUM(INDEX(FJ$4:FJ$183,12*($B315-$B$302)+1):INDEX(FJ$4:FJ$183,12*($B315-$B$302)+12))</f>
        <v>150119618</v>
      </c>
      <c r="FK315" s="43">
        <f>SUM(INDEX(FK$4:FK$183,12*($B315-$B$302)+1):INDEX(FK$4:FK$183,12*($B315-$B$302)+12))</f>
        <v>68801630</v>
      </c>
      <c r="FL315" s="43">
        <f>SUM(INDEX(FL$4:FL$183,12*($B315-$B$302)+1):INDEX(FL$4:FL$183,12*($B315-$B$302)+12))</f>
        <v>0</v>
      </c>
      <c r="FM315" s="43">
        <f>SUM(INDEX(FM$4:FM$183,12*($B315-$B$302)+1):INDEX(FM$4:FM$183,12*($B315-$B$302)+12))</f>
        <v>0</v>
      </c>
      <c r="FN315" s="43">
        <f>SUM(INDEX(FN$4:FN$183,12*($B315-$B$302)+1):INDEX(FN$4:FN$183,12*($B315-$B$302)+12))</f>
        <v>0</v>
      </c>
      <c r="FO315" s="43">
        <f>SUM(INDEX(FO$4:FO$183,12*($B315-$B$302)+1):INDEX(FO$4:FO$183,12*($B315-$B$302)+12))</f>
        <v>81317988</v>
      </c>
      <c r="FP315" s="43">
        <f>SUM(INDEX(FP$4:FP$183,12*($B315-$B$302)+1):INDEX(FP$4:FP$183,12*($B315-$B$302)+12))</f>
        <v>35003830</v>
      </c>
      <c r="FQ315" s="43">
        <f>SUM(INDEX(FQ$4:FQ$183,12*($B315-$B$302)+1):INDEX(FQ$4:FQ$183,12*($B315-$B$302)+12))</f>
        <v>0</v>
      </c>
      <c r="FR315" s="43">
        <f>SUM(INDEX(FR$4:FR$183,12*($B315-$B$302)+1):INDEX(FR$4:FR$183,12*($B315-$B$302)+12))</f>
        <v>9458125565</v>
      </c>
      <c r="FS315" s="43">
        <f>SUM(INDEX(FS$4:FS$183,12*($B315-$B$302)+1):INDEX(FS$4:FS$183,12*($B315-$B$302)+12))</f>
        <v>8122651304</v>
      </c>
      <c r="FT315" s="43">
        <f>SUM(INDEX(FT$4:FT$183,12*($B315-$B$302)+1):INDEX(FT$4:FT$183,12*($B315-$B$302)+12))</f>
        <v>447705</v>
      </c>
      <c r="FU315" s="43">
        <f>SUM(INDEX(FU$4:FU$183,12*($B315-$B$302)+1):INDEX(FU$4:FU$183,12*($B315-$B$302)+12))</f>
        <v>4001492383</v>
      </c>
      <c r="FV315" s="43">
        <f>SUM(INDEX(FV$4:FV$183,12*($B315-$B$302)+1):INDEX(FV$4:FV$183,12*($B315-$B$302)+12))</f>
        <v>475286134</v>
      </c>
      <c r="FW315" s="43">
        <f>SUM(INDEX(FW$4:FW$183,12*($B315-$B$302)+1):INDEX(FW$4:FW$183,12*($B315-$B$302)+12))</f>
        <v>401859478</v>
      </c>
      <c r="FX315" s="43">
        <f>SUM(INDEX(FX$4:FX$183,12*($B315-$B$302)+1):INDEX(FX$4:FX$183,12*($B315-$B$302)+12))</f>
        <v>73426656</v>
      </c>
      <c r="FY315" s="43">
        <f>SUM(INDEX(FY$4:FY$183,12*($B315-$B$302)+1):INDEX(FY$4:FY$183,12*($B315-$B$302)+12))</f>
        <v>0</v>
      </c>
      <c r="FZ315" s="43">
        <f>SUM(INDEX(FZ$4:FZ$183,12*($B315-$B$302)+1):INDEX(FZ$4:FZ$183,12*($B315-$B$302)+12))</f>
        <v>5980832</v>
      </c>
      <c r="GA315" s="43">
        <f>SUM(INDEX(GA$4:GA$183,12*($B315-$B$302)+1):INDEX(GA$4:GA$183,12*($B315-$B$302)+12))</f>
        <v>3128799850</v>
      </c>
      <c r="GB315" s="43">
        <f>SUM(INDEX(GB$4:GB$183,12*($B315-$B$302)+1):INDEX(GB$4:GB$183,12*($B315-$B$302)+12))</f>
        <v>510644400</v>
      </c>
      <c r="GC315" s="43">
        <f>SUM(INDEX(GC$4:GC$183,12*($B315-$B$302)+1):INDEX(GC$4:GC$183,12*($B315-$B$302)+12))</f>
        <v>34961283</v>
      </c>
      <c r="GD315" s="43">
        <f>SUM(INDEX(GD$4:GD$183,12*($B315-$B$302)+1):INDEX(GD$4:GD$183,12*($B315-$B$302)+12))</f>
        <v>0</v>
      </c>
      <c r="GE315" s="43">
        <f>SUM(INDEX(GE$4:GE$183,12*($B315-$B$302)+1):INDEX(GE$4:GE$183,12*($B315-$B$302)+12))</f>
        <v>34961283</v>
      </c>
      <c r="GF315" s="43">
        <f>SUM(INDEX(GF$4:GF$183,12*($B315-$B$302)+1):INDEX(GF$4:GF$183,12*($B315-$B$302)+12))</f>
        <v>0</v>
      </c>
      <c r="GG315" s="43">
        <f>SUM(INDEX(GG$4:GG$183,12*($B315-$B$302)+1):INDEX(GG$4:GG$183,12*($B315-$B$302)+12))</f>
        <v>0</v>
      </c>
      <c r="GH315" s="43">
        <f>SUM(INDEX(GH$4:GH$183,12*($B315-$B$302)+1):INDEX(GH$4:GH$183,12*($B315-$B$302)+12))</f>
        <v>30006000</v>
      </c>
      <c r="GI315" s="43">
        <f>SUM(INDEX(GI$4:GI$183,12*($B315-$B$302)+1):INDEX(GI$4:GI$183,12*($B315-$B$302)+12))</f>
        <v>113810508</v>
      </c>
      <c r="GJ315" s="43">
        <f>SUM(INDEX(GJ$4:GJ$183,12*($B315-$B$302)+1):INDEX(GJ$4:GJ$183,12*($B315-$B$302)+12))</f>
        <v>113810508</v>
      </c>
      <c r="GK315" s="43">
        <f>SUM(INDEX(GK$4:GK$183,12*($B315-$B$302)+1):INDEX(GK$4:GK$183,12*($B315-$B$302)+12))</f>
        <v>0</v>
      </c>
      <c r="GL315" s="43">
        <f>SUM(INDEX(GL$4:GL$183,12*($B315-$B$302)+1):INDEX(GL$4:GL$183,12*($B315-$B$302)+12))</f>
        <v>1156696470</v>
      </c>
      <c r="GM315" s="43">
        <f>SUM(INDEX(GM$4:GM$183,12*($B315-$B$302)+1):INDEX(GM$4:GM$183,12*($B315-$B$302)+12))</f>
        <v>146417416</v>
      </c>
      <c r="GN315" s="43">
        <f>SUM(INDEX(GN$4:GN$183,12*($B315-$B$302)+1):INDEX(GN$4:GN$183,12*($B315-$B$302)+12))</f>
        <v>479800</v>
      </c>
      <c r="GO315" s="43">
        <f>SUM(INDEX(GO$4:GO$183,12*($B315-$B$302)+1):INDEX(GO$4:GO$183,12*($B315-$B$302)+12))</f>
        <v>7568864</v>
      </c>
      <c r="GP315" s="43">
        <f>SUM(INDEX(GP$4:GP$183,12*($B315-$B$302)+1):INDEX(GP$4:GP$183,12*($B315-$B$302)+12))</f>
        <v>0</v>
      </c>
      <c r="GQ315" s="43">
        <f>SUM(INDEX(GQ$4:GQ$183,12*($B315-$B$302)+1):INDEX(GQ$4:GQ$183,12*($B315-$B$302)+12))</f>
        <v>912904954</v>
      </c>
      <c r="GR315" s="43">
        <f>SUM(INDEX(GR$4:GR$183,12*($B315-$B$302)+1):INDEX(GR$4:GR$183,12*($B315-$B$302)+12))</f>
        <v>2093046</v>
      </c>
      <c r="GS315" s="43">
        <f>SUM(INDEX(GS$4:GS$183,12*($B315-$B$302)+1):INDEX(GS$4:GS$183,12*($B315-$B$302)+12))</f>
        <v>0</v>
      </c>
      <c r="GT315" s="43">
        <f>SUM(INDEX(GT$4:GT$183,12*($B315-$B$302)+1):INDEX(GT$4:GT$183,12*($B315-$B$302)+12))</f>
        <v>87232390</v>
      </c>
      <c r="GU315" s="43">
        <f>SUM(INDEX(GU$4:GU$183,12*($B315-$B$302)+1):INDEX(GU$4:GU$183,12*($B315-$B$302)+12))</f>
        <v>145709306164</v>
      </c>
      <c r="GV315" s="43">
        <f>SUM(INDEX(GV$4:GV$183,12*($B315-$B$302)+1):INDEX(GV$4:GV$183,12*($B315-$B$302)+12))</f>
        <v>0</v>
      </c>
      <c r="GW315" s="43">
        <f>SUM(INDEX(GW$4:GW$183,12*($B315-$B$302)+1):INDEX(GW$4:GW$183,12*($B315-$B$302)+12))</f>
        <v>0</v>
      </c>
      <c r="GX315" s="43">
        <f>SUM(INDEX(GX$4:GX$183,12*($B315-$B$302)+1):INDEX(GX$4:GX$183,12*($B315-$B$302)+12))</f>
        <v>0</v>
      </c>
      <c r="GY315" s="43">
        <f>SUM(INDEX(GY$4:GY$183,12*($B315-$B$302)+1):INDEX(GY$4:GY$183,12*($B315-$B$302)+12))</f>
        <v>0</v>
      </c>
      <c r="GZ315" s="43">
        <f>SUM(INDEX(GZ$4:GZ$183,12*($B315-$B$302)+1):INDEX(GZ$4:GZ$183,12*($B315-$B$302)+12))</f>
        <v>0</v>
      </c>
      <c r="HA315" s="43">
        <f>SUM(INDEX(HA$4:HA$183,12*($B315-$B$302)+1):INDEX(HA$4:HA$183,12*($B315-$B$302)+12))</f>
        <v>2381016</v>
      </c>
      <c r="HB315" s="43">
        <f>SUM(INDEX(HB$4:HB$183,12*($B315-$B$302)+1):INDEX(HB$4:HB$183,12*($B315-$B$302)+12))</f>
        <v>0</v>
      </c>
      <c r="HC315" s="43">
        <f>SUM(INDEX(HC$4:HC$183,12*($B315-$B$302)+1):INDEX(HC$4:HC$183,12*($B315-$B$302)+12))</f>
        <v>0</v>
      </c>
      <c r="HD315" s="43">
        <f>SUM(INDEX(HD$4:HD$183,12*($B315-$B$302)+1):INDEX(HD$4:HD$183,12*($B315-$B$302)+12))</f>
        <v>29729284719</v>
      </c>
      <c r="HE315" s="43">
        <f>SUM(INDEX(HE$4:HE$183,12*($B315-$B$302)+1):INDEX(HE$4:HE$183,12*($B315-$B$302)+12))</f>
        <v>0</v>
      </c>
      <c r="HF315" s="43">
        <f>SUM(INDEX(HF$4:HF$183,12*($B315-$B$302)+1):INDEX(HF$4:HF$183,12*($B315-$B$302)+12))</f>
        <v>35355920699</v>
      </c>
      <c r="HG315" s="43">
        <f>SUM(INDEX(HG$4:HG$183,12*($B315-$B$302)+1):INDEX(HG$4:HG$183,12*($B315-$B$302)+12))</f>
        <v>33252770484</v>
      </c>
      <c r="HH315" s="43">
        <f>SUM(INDEX(HH$4:HH$183,12*($B315-$B$302)+1):INDEX(HH$4:HH$183,12*($B315-$B$302)+12))</f>
        <v>38411075419</v>
      </c>
      <c r="HI315" s="43">
        <f>SUM(INDEX(HI$4:HI$183,12*($B315-$B$302)+1):INDEX(HI$4:HI$183,12*($B315-$B$302)+12))</f>
        <v>2773525349</v>
      </c>
      <c r="HJ315" s="43">
        <f>SUM(INDEX(HJ$4:HJ$183,12*($B315-$B$302)+1):INDEX(HJ$4:HJ$183,12*($B315-$B$302)+12))</f>
        <v>38411075419</v>
      </c>
      <c r="HK315" s="43">
        <f>SUM(INDEX(HK$4:HK$183,12*($B315-$B$302)+1):INDEX(HK$4:HK$183,12*($B315-$B$302)+12))</f>
        <v>2773525349</v>
      </c>
      <c r="HL315" s="43">
        <f>SUM(INDEX(HL$4:HL$183,12*($B315-$B$302)+1):INDEX(HL$4:HL$183,12*($B315-$B$302)+12))</f>
        <v>0</v>
      </c>
      <c r="HM315" s="43">
        <f>SUM(INDEX(HM$4:HM$183,12*($B315-$B$302)+1):INDEX(HM$4:HM$183,12*($B315-$B$302)+12))</f>
        <v>41184600768</v>
      </c>
      <c r="HN315" s="43">
        <f>SUM(INDEX(HN$4:HN$183,12*($B315-$B$302)+1):INDEX(HN$4:HN$183,12*($B315-$B$302)+12))</f>
        <v>0</v>
      </c>
      <c r="HO315" s="43">
        <f>SUM(INDEX(HO$4:HO$183,12*($B315-$B$302)+1):INDEX(HO$4:HO$183,12*($B315-$B$302)+12))</f>
        <v>0</v>
      </c>
      <c r="HP315" s="43">
        <f>SUM(INDEX(HP$4:HP$183,12*($B315-$B$302)+1):INDEX(HP$4:HP$183,12*($B315-$B$302)+12))</f>
        <v>2671491956</v>
      </c>
      <c r="HQ315" s="43">
        <f>SUM(INDEX(HQ$4:HQ$183,12*($B315-$B$302)+1):INDEX(HQ$4:HQ$183,12*($B315-$B$302)+12))</f>
        <v>50275579</v>
      </c>
      <c r="HR315" s="43">
        <f>SUM(INDEX(HR$4:HR$183,12*($B315-$B$302)+1):INDEX(HR$4:HR$183,12*($B315-$B$302)+12))</f>
        <v>50767197</v>
      </c>
      <c r="HS315" s="43">
        <f>SUM(INDEX(HS$4:HS$183,12*($B315-$B$302)+1):INDEX(HS$4:HS$183,12*($B315-$B$302)+12))</f>
        <v>300727172</v>
      </c>
      <c r="HT315" s="43">
        <f>SUM(INDEX(HT$4:HT$183,12*($B315-$B$302)+1):INDEX(HT$4:HT$183,12*($B315-$B$302)+12))</f>
        <v>1817339374</v>
      </c>
      <c r="HU315" s="43">
        <f>SUM(INDEX(HU$4:HU$183,12*($B315-$B$302)+1):INDEX(HU$4:HU$183,12*($B315-$B$302)+12))</f>
        <v>0</v>
      </c>
      <c r="HV315" s="43">
        <f>SUM(INDEX(HV$4:HV$183,12*($B315-$B$302)+1):INDEX(HV$4:HV$183,12*($B315-$B$302)+12))</f>
        <v>452382634</v>
      </c>
      <c r="HW315" s="43">
        <f>SUM(INDEX(HW$4:HW$183,12*($B315-$B$302)+1):INDEX(HW$4:HW$183,12*($B315-$B$302)+12))</f>
        <v>0</v>
      </c>
      <c r="HX315" s="43">
        <f>SUM(INDEX(HX$4:HX$183,12*($B315-$B$302)+1):INDEX(HX$4:HX$183,12*($B315-$B$302)+12))</f>
        <v>38411075419</v>
      </c>
      <c r="HY315" s="43">
        <f>SUM(INDEX(HY$4:HY$183,12*($B315-$B$302)+1):INDEX(HY$4:HY$183,12*($B315-$B$302)+12))</f>
        <v>2773525349</v>
      </c>
      <c r="HZ315" s="43">
        <f>SUM(INDEX(HZ$4:HZ$183,12*($B315-$B$302)+1):INDEX(HZ$4:HZ$183,12*($B315-$B$302)+12))</f>
        <v>971828223614</v>
      </c>
      <c r="IA315" s="43">
        <f>SUM(INDEX(IA$4:IA$183,12*($B315-$B$302)+1):INDEX(IA$4:IA$183,12*($B315-$B$302)+12))</f>
        <v>923888456818</v>
      </c>
      <c r="IB315" s="43">
        <f>SUM(INDEX(IB$4:IB$183,12*($B315-$B$302)+1):INDEX(IB$4:IB$183,12*($B315-$B$302)+12))</f>
        <v>865013518782</v>
      </c>
      <c r="IC315" s="43">
        <f>SUM(INDEX(IC$4:IC$183,12*($B315-$B$302)+1):INDEX(IC$4:IC$183,12*($B315-$B$302)+12))</f>
        <v>0</v>
      </c>
      <c r="ID315" s="43">
        <f>SUM(INDEX(ID$4:ID$183,12*($B315-$B$302)+1):INDEX(ID$4:ID$183,12*($B315-$B$302)+12))</f>
        <v>0</v>
      </c>
      <c r="IE315" s="43">
        <f>SUM(INDEX(IE$4:IE$183,12*($B315-$B$302)+1):INDEX(IE$4:IE$183,12*($B315-$B$302)+12))</f>
        <v>21309386111</v>
      </c>
      <c r="IF315" s="43">
        <f>SUM(INDEX(IF$4:IF$183,12*($B315-$B$302)+1):INDEX(IF$4:IF$183,12*($B315-$B$302)+12))</f>
        <v>0</v>
      </c>
      <c r="IG315" s="43">
        <f>SUM(INDEX(IG$4:IG$183,12*($B315-$B$302)+1):INDEX(IG$4:IG$183,12*($B315-$B$302)+12))</f>
        <v>722559627705</v>
      </c>
      <c r="IH315" s="43">
        <f>SUM(INDEX(IH$4:IH$183,12*($B315-$B$302)+1):INDEX(IH$4:IH$183,12*($B315-$B$302)+12))</f>
        <v>685256163013</v>
      </c>
      <c r="II315" s="43">
        <f>SUM(INDEX(II$4:II$183,12*($B315-$B$302)+1):INDEX(II$4:II$183,12*($B315-$B$302)+12))</f>
        <v>0</v>
      </c>
      <c r="IJ315" s="43">
        <f>SUM(INDEX(IJ$4:IJ$183,12*($B315-$B$302)+1):INDEX(IJ$4:IJ$183,12*($B315-$B$302)+12))</f>
        <v>15994078581</v>
      </c>
      <c r="IK315" s="43">
        <f>SUM(INDEX(IK$4:IK$183,12*($B315-$B$302)+1):INDEX(IK$4:IK$183,12*($B315-$B$302)+12))</f>
        <v>0</v>
      </c>
      <c r="IL315" s="43">
        <f>SUM(INDEX(IL$4:IL$183,12*($B315-$B$302)+1):INDEX(IL$4:IL$183,12*($B315-$B$302)+12))</f>
        <v>58574473346</v>
      </c>
      <c r="IM315" s="43">
        <f>SUM(INDEX(IM$4:IM$183,12*($B315-$B$302)+1):INDEX(IM$4:IM$183,12*($B315-$B$302)+12))</f>
        <v>27627241480</v>
      </c>
      <c r="IN315" s="43">
        <f>SUM(INDEX(IN$4:IN$183,12*($B315-$B$302)+1):INDEX(IN$4:IN$183,12*($B315-$B$302)+12))</f>
        <v>5206619853</v>
      </c>
      <c r="IO315" s="43">
        <f>SUM(INDEX(IO$4:IO$183,12*($B315-$B$302)+1):INDEX(IO$4:IO$183,12*($B315-$B$302)+12))</f>
        <v>3904964890</v>
      </c>
      <c r="IP315" s="43">
        <f>SUM(INDEX(IP$4:IP$183,12*($B315-$B$302)+1):INDEX(IP$4:IP$183,12*($B315-$B$302)+12))</f>
        <v>49462888603</v>
      </c>
      <c r="IQ315" s="43">
        <f>SUM(INDEX(IQ$4:IQ$183,12*($B315-$B$302)+1):INDEX(IQ$4:IQ$183,12*($B315-$B$302)+12))</f>
        <v>3872061361</v>
      </c>
      <c r="IR315" s="43">
        <f>SUM(INDEX(IR$4:IR$183,12*($B315-$B$302)+1):INDEX(IR$4:IR$183,12*($B315-$B$302)+12))</f>
        <v>1838331756</v>
      </c>
      <c r="IS315" s="43">
        <f>SUM(INDEX(IS$4:IS$183,12*($B315-$B$302)+1):INDEX(IS$4:IS$183,12*($B315-$B$302)+12))</f>
        <v>344183233</v>
      </c>
      <c r="IT315" s="43">
        <f>SUM(INDEX(IT$4:IT$183,12*($B315-$B$302)+1):INDEX(IT$4:IT$183,12*($B315-$B$302)+12))</f>
        <v>258137424</v>
      </c>
      <c r="IU315" s="43">
        <f>SUM(INDEX(IU$4:IU$183,12*($B315-$B$302)+1):INDEX(IU$4:IU$183,12*($B315-$B$302)+12))</f>
        <v>3269740704</v>
      </c>
      <c r="IV315" s="43">
        <f>SUM(INDEX(IV$4:IV$183,12*($B315-$B$302)+1):INDEX(IV$4:IV$183,12*($B315-$B$302)+12))</f>
        <v>3470357858</v>
      </c>
      <c r="IW315" s="43">
        <f>SUM(INDEX(IW$4:IW$183,12*($B315-$B$302)+1):INDEX(IW$4:IW$183,12*($B315-$B$302)+12))</f>
        <v>212878334</v>
      </c>
      <c r="IX315" s="43">
        <f>SUM(INDEX(IX$4:IX$183,12*($B315-$B$302)+1):INDEX(IX$4:IX$183,12*($B315-$B$302)+12))</f>
        <v>37253225803</v>
      </c>
      <c r="IY315" s="43">
        <f>SUM(INDEX(IY$4:IY$183,12*($B315-$B$302)+1):INDEX(IY$4:IY$183,12*($B315-$B$302)+12))</f>
        <v>0</v>
      </c>
      <c r="IZ315" s="43">
        <f>SUM(INDEX(IZ$4:IZ$183,12*($B315-$B$302)+1):INDEX(IZ$4:IZ$183,12*($B315-$B$302)+12))</f>
        <v>0</v>
      </c>
      <c r="JA315" s="43">
        <f>SUM(INDEX(JA$4:JA$183,12*($B315-$B$302)+1):INDEX(JA$4:JA$183,12*($B315-$B$302)+12))</f>
        <v>0</v>
      </c>
      <c r="JB315" s="43">
        <f>SUM(INDEX(JB$4:JB$183,12*($B315-$B$302)+1):INDEX(JB$4:JB$183,12*($B315-$B$302)+12))</f>
        <v>0</v>
      </c>
      <c r="JC315" s="43">
        <f>SUM(INDEX(JC$4:JC$183,12*($B315-$B$302)+1):INDEX(JC$4:JC$183,12*($B315-$B$302)+12))</f>
        <v>0</v>
      </c>
      <c r="JD315" s="43">
        <f>SUM(INDEX(JD$4:JD$183,12*($B315-$B$302)+1):INDEX(JD$4:JD$183,12*($B315-$B$302)+12))</f>
        <v>0</v>
      </c>
      <c r="JE315" s="43">
        <f>SUM(INDEX(JE$4:JE$183,12*($B315-$B$302)+1):INDEX(JE$4:JE$183,12*($B315-$B$302)+12))</f>
        <v>0</v>
      </c>
      <c r="JF315" s="43">
        <f>SUM(INDEX(JF$4:JF$183,12*($B315-$B$302)+1):INDEX(JF$4:JF$183,12*($B315-$B$302)+12))</f>
        <v>0</v>
      </c>
      <c r="JG315" s="43">
        <f>SUM(INDEX(JG$4:JG$183,12*($B315-$B$302)+1):INDEX(JG$4:JG$183,12*($B315-$B$302)+12))</f>
        <v>0</v>
      </c>
      <c r="JH315" s="43">
        <f>SUM(INDEX(JH$4:JH$183,12*($B315-$B$302)+1):INDEX(JH$4:JH$183,12*($B315-$B$302)+12))</f>
        <v>0</v>
      </c>
      <c r="JI315" s="43">
        <f>SUM(INDEX(JI$4:JI$183,12*($B315-$B$302)+1):INDEX(JI$4:JI$183,12*($B315-$B$302)+12))</f>
        <v>0</v>
      </c>
      <c r="JJ315" s="43">
        <f>SUM(INDEX(JJ$4:JJ$183,12*($B315-$B$302)+1):INDEX(JJ$4:JJ$183,12*($B315-$B$302)+12))</f>
        <v>46858546942</v>
      </c>
      <c r="JK315" s="43">
        <f>SUM(INDEX(JK$4:JK$183,12*($B315-$B$302)+1):INDEX(JK$4:JK$183,12*($B315-$B$302)+12))</f>
        <v>3254829635</v>
      </c>
      <c r="JL315" s="43">
        <f>SUM(INDEX(JL$4:JL$183,12*($B315-$B$302)+1):INDEX(JL$4:JL$183,12*($B315-$B$302)+12))</f>
        <v>6350491504</v>
      </c>
      <c r="JM315" s="43">
        <f>SUM(INDEX(JM$4:JM$183,12*($B315-$B$302)+1):INDEX(JM$4:JM$183,12*($B315-$B$302)+12))</f>
        <v>58874938036</v>
      </c>
      <c r="JN315" s="43">
        <f>SUM(INDEX(JN$4:JN$183,12*($B315-$B$302)+1):INDEX(JN$4:JN$183,12*($B315-$B$302)+12))</f>
        <v>10190541</v>
      </c>
      <c r="JO315" s="43">
        <f>SUM(INDEX(JO$4:JO$183,12*($B315-$B$302)+1):INDEX(JO$4:JO$183,12*($B315-$B$302)+12))</f>
        <v>33864747495</v>
      </c>
      <c r="JP315" s="43">
        <f>SUM(INDEX(JP$4:JP$183,12*($B315-$B$302)+1):INDEX(JP$4:JP$183,12*($B315-$B$302)+12))</f>
        <v>14237486564</v>
      </c>
      <c r="JQ315" s="43">
        <f>SUM(INDEX(JQ$4:JQ$183,12*($B315-$B$302)+1):INDEX(JQ$4:JQ$183,12*($B315-$B$302)+12))</f>
        <v>680620638</v>
      </c>
      <c r="JR315" s="43">
        <f>SUM(INDEX(JR$4:JR$183,12*($B315-$B$302)+1):INDEX(JR$4:JR$183,12*($B315-$B$302)+12))</f>
        <v>6170157841</v>
      </c>
      <c r="JS315" s="43">
        <f>SUM(INDEX(JS$4:JS$183,12*($B315-$B$302)+1):INDEX(JS$4:JS$183,12*($B315-$B$302)+12))</f>
        <v>0</v>
      </c>
      <c r="JT315" s="43">
        <f>SUM(INDEX(JT$4:JT$183,12*($B315-$B$302)+1):INDEX(JT$4:JT$183,12*($B315-$B$302)+12))</f>
        <v>0</v>
      </c>
      <c r="JU315" s="43">
        <f>SUM(INDEX(JU$4:JU$183,12*($B315-$B$302)+1):INDEX(JU$4:JU$183,12*($B315-$B$302)+12))</f>
        <v>0</v>
      </c>
      <c r="JV315" s="43">
        <f>SUM(INDEX(JV$4:JV$183,12*($B315-$B$302)+1):INDEX(JV$4:JV$183,12*($B315-$B$302)+12))</f>
        <v>0</v>
      </c>
      <c r="JW315" s="43">
        <f>SUM(INDEX(JW$4:JW$183,12*($B315-$B$302)+1):INDEX(JW$4:JW$183,12*($B315-$B$302)+12))</f>
        <v>0</v>
      </c>
      <c r="JX315" s="43">
        <f>SUM(INDEX(JX$4:JX$183,12*($B315-$B$302)+1):INDEX(JX$4:JX$183,12*($B315-$B$302)+12))</f>
        <v>0</v>
      </c>
      <c r="JY315" s="43">
        <f>SUM(INDEX(JY$4:JY$183,12*($B315-$B$302)+1):INDEX(JY$4:JY$183,12*($B315-$B$302)+12))</f>
        <v>0</v>
      </c>
      <c r="JZ315" s="43">
        <f>SUM(INDEX(JZ$4:JZ$183,12*($B315-$B$302)+1):INDEX(JZ$4:JZ$183,12*($B315-$B$302)+12))</f>
        <v>0</v>
      </c>
      <c r="KA315" s="43">
        <f>SUM(INDEX(KA$4:KA$183,12*($B315-$B$302)+1):INDEX(KA$4:KA$183,12*($B315-$B$302)+12))</f>
        <v>0</v>
      </c>
      <c r="KB315" s="43">
        <f>SUM(INDEX(KB$4:KB$183,12*($B315-$B$302)+1):INDEX(KB$4:KB$183,12*($B315-$B$302)+12))</f>
        <v>0</v>
      </c>
      <c r="KC315" s="43">
        <f>SUM(INDEX(KC$4:KC$183,12*($B315-$B$302)+1):INDEX(KC$4:KC$183,12*($B315-$B$302)+12))</f>
        <v>0</v>
      </c>
      <c r="KD315" s="43">
        <f>SUM(INDEX(KD$4:KD$183,12*($B315-$B$302)+1):INDEX(KD$4:KD$183,12*($B315-$B$302)+12))</f>
        <v>0</v>
      </c>
      <c r="KE315" s="43">
        <f>SUM(INDEX(KE$4:KE$183,12*($B315-$B$302)+1):INDEX(KE$4:KE$183,12*($B315-$B$302)+12))</f>
        <v>0</v>
      </c>
      <c r="KF315" s="43">
        <f>SUM(INDEX(KF$4:KF$183,12*($B315-$B$302)+1):INDEX(KF$4:KF$183,12*($B315-$B$302)+12))</f>
        <v>0</v>
      </c>
      <c r="KG315" s="43">
        <f>SUM(INDEX(KG$4:KG$183,12*($B315-$B$302)+1):INDEX(KG$4:KG$183,12*($B315-$B$302)+12))</f>
        <v>0</v>
      </c>
      <c r="KH315" s="43">
        <f>SUM(INDEX(KH$4:KH$183,12*($B315-$B$302)+1):INDEX(KH$4:KH$183,12*($B315-$B$302)+12))</f>
        <v>0</v>
      </c>
      <c r="KI315" s="43">
        <f>SUM(INDEX(KI$4:KI$183,12*($B315-$B$302)+1):INDEX(KI$4:KI$183,12*($B315-$B$302)+12))</f>
        <v>6478525829</v>
      </c>
      <c r="KJ315" s="43">
        <f>SUM(INDEX(KJ$4:KJ$183,12*($B315-$B$302)+1):INDEX(KJ$4:KJ$183,12*($B315-$B$302)+12))</f>
        <v>0</v>
      </c>
      <c r="KK315" s="43">
        <f>SUM(INDEX(KK$4:KK$183,12*($B315-$B$302)+1):INDEX(KK$4:KK$183,12*($B315-$B$302)+12))</f>
        <v>0</v>
      </c>
      <c r="KL315" s="43">
        <f>SUM(INDEX(KL$4:KL$183,12*($B315-$B$302)+1):INDEX(KL$4:KL$183,12*($B315-$B$302)+12))</f>
        <v>795079303</v>
      </c>
      <c r="KM315" s="43">
        <f>SUM(INDEX(KM$4:KM$183,12*($B315-$B$302)+1):INDEX(KM$4:KM$183,12*($B315-$B$302)+12))</f>
        <v>33702280232</v>
      </c>
      <c r="KN315" s="43">
        <f>SUM(INDEX(KN$4:KN$183,12*($B315-$B$302)+1):INDEX(KN$4:KN$183,12*($B315-$B$302)+12))</f>
        <v>17923110408</v>
      </c>
      <c r="KO315" s="43">
        <f>SUM(INDEX(KO$4:KO$183,12*($B315-$B$302)+1):INDEX(KO$4:KO$183,12*($B315-$B$302)+12))</f>
        <v>559011576</v>
      </c>
      <c r="KP315" s="43">
        <f>SUM(INDEX(KP$4:KP$183,12*($B315-$B$302)+1):INDEX(KP$4:KP$183,12*($B315-$B$302)+12))</f>
        <v>43508970</v>
      </c>
      <c r="KQ315" s="43">
        <f>SUM(INDEX(KQ$4:KQ$183,12*($B315-$B$302)+1):INDEX(KQ$4:KQ$183,12*($B315-$B$302)+12))</f>
        <v>0</v>
      </c>
      <c r="KR315" s="43">
        <f>SUM(INDEX(KR$4:KR$183,12*($B315-$B$302)+1):INDEX(KR$4:KR$183,12*($B315-$B$302)+12))</f>
        <v>0</v>
      </c>
      <c r="KS315" s="43">
        <f>SUM(INDEX(KS$4:KS$183,12*($B315-$B$302)+1):INDEX(KS$4:KS$183,12*($B315-$B$302)+12))</f>
        <v>5980911</v>
      </c>
      <c r="KT315" s="43">
        <f>SUM(INDEX(KT$4:KT$183,12*($B315-$B$302)+1):INDEX(KT$4:KT$183,12*($B315-$B$302)+12))</f>
        <v>136643028</v>
      </c>
      <c r="KU315" s="43">
        <f>SUM(INDEX(KU$4:KU$183,12*($B315-$B$302)+1):INDEX(KU$4:KU$183,12*($B315-$B$302)+12))</f>
        <v>0</v>
      </c>
      <c r="KV315" s="43">
        <f>SUM(INDEX(KV$4:KV$183,12*($B315-$B$302)+1):INDEX(KV$4:KV$183,12*($B315-$B$302)+12))</f>
        <v>576573736</v>
      </c>
      <c r="KW315" s="43">
        <f>SUM(INDEX(KW$4:KW$183,12*($B315-$B$302)+1):INDEX(KW$4:KW$183,12*($B315-$B$302)+12))</f>
        <v>0</v>
      </c>
      <c r="KX315" s="43">
        <f>SUM(INDEX(KX$4:KX$183,12*($B315-$B$302)+1):INDEX(KX$4:KX$183,12*($B315-$B$302)+12))</f>
        <v>95840736</v>
      </c>
      <c r="KY315" s="43">
        <f>SUM(INDEX(KY$4:KY$183,12*($B315-$B$302)+1):INDEX(KY$4:KY$183,12*($B315-$B$302)+12))</f>
        <v>34738962</v>
      </c>
      <c r="KZ315" s="43">
        <f>SUM(INDEX(KZ$4:KZ$183,12*($B315-$B$302)+1):INDEX(KZ$4:KZ$183,12*($B315-$B$302)+12))</f>
        <v>304010406</v>
      </c>
      <c r="LA315" s="43">
        <f>SUM(INDEX(LA$4:LA$183,12*($B315-$B$302)+1):INDEX(LA$4:LA$183,12*($B315-$B$302)+12))</f>
        <v>125876130</v>
      </c>
      <c r="LB315" s="43">
        <f>SUM(INDEX(LB$4:LB$183,12*($B315-$B$302)+1):INDEX(LB$4:LB$183,12*($B315-$B$302)+12))</f>
        <v>24657918</v>
      </c>
      <c r="LC315" s="43">
        <f>SUM(INDEX(LC$4:LC$183,12*($B315-$B$302)+1):INDEX(LC$4:LC$183,12*($B315-$B$302)+12))</f>
        <v>23141698</v>
      </c>
      <c r="LD315" s="43">
        <f>SUM(INDEX(LD$4:LD$183,12*($B315-$B$302)+1):INDEX(LD$4:LD$183,12*($B315-$B$302)+12))</f>
        <v>2444789688</v>
      </c>
      <c r="LE315" s="43">
        <f>SUM(INDEX(LE$4:LE$183,12*($B315-$B$302)+1):INDEX(LE$4:LE$183,12*($B315-$B$302)+12))</f>
        <v>15754926</v>
      </c>
      <c r="LF315" s="43">
        <f>SUM(INDEX(LF$4:LF$183,12*($B315-$B$302)+1):INDEX(LF$4:LF$183,12*($B315-$B$302)+12))</f>
        <v>89672568</v>
      </c>
      <c r="LG315" s="43">
        <f>SUM(INDEX(LG$4:LG$183,12*($B315-$B$302)+1):INDEX(LG$4:LG$183,12*($B315-$B$302)+12))</f>
        <v>0</v>
      </c>
      <c r="LH315" s="43">
        <f>SUM(INDEX(LH$4:LH$183,12*($B315-$B$302)+1):INDEX(LH$4:LH$183,12*($B315-$B$302)+12))</f>
        <v>101317164</v>
      </c>
      <c r="LI315" s="43">
        <f>SUM(INDEX(LI$4:LI$183,12*($B315-$B$302)+1):INDEX(LI$4:LI$183,12*($B315-$B$302)+12))</f>
        <v>335800092</v>
      </c>
      <c r="LJ315" s="43">
        <f>SUM(INDEX(LJ$4:LJ$183,12*($B315-$B$302)+1):INDEX(LJ$4:LJ$183,12*($B315-$B$302)+12))</f>
        <v>150960780</v>
      </c>
      <c r="LK315" s="43">
        <f>SUM(INDEX(LK$4:LK$183,12*($B315-$B$302)+1):INDEX(LK$4:LK$183,12*($B315-$B$302)+12))</f>
        <v>14294430</v>
      </c>
      <c r="LL315" s="43">
        <f>SUM(INDEX(LL$4:LL$183,12*($B315-$B$302)+1):INDEX(LL$4:LL$183,12*($B315-$B$302)+12))</f>
        <v>48765210</v>
      </c>
      <c r="LM315" s="43">
        <f>SUM(INDEX(LM$4:LM$183,12*($B315-$B$302)+1):INDEX(LM$4:LM$183,12*($B315-$B$302)+12))</f>
        <v>107452860</v>
      </c>
      <c r="LN315" s="43">
        <f>SUM(INDEX(LN$4:LN$183,12*($B315-$B$302)+1):INDEX(LN$4:LN$183,12*($B315-$B$302)+12))</f>
        <v>251741595</v>
      </c>
      <c r="LO315" s="43">
        <f>SUM(INDEX(LO$4:LO$183,12*($B315-$B$302)+1):INDEX(LO$4:LO$183,12*($B315-$B$302)+12))</f>
        <v>554265606</v>
      </c>
      <c r="LP315" s="43">
        <f>SUM(INDEX(LP$4:LP$183,12*($B315-$B$302)+1):INDEX(LP$4:LP$183,12*($B315-$B$302)+12))</f>
        <v>62951167</v>
      </c>
      <c r="LQ315" s="43">
        <f>SUM(INDEX(LQ$4:LQ$183,12*($B315-$B$302)+1):INDEX(LQ$4:LQ$183,12*($B315-$B$302)+12))</f>
        <v>1718357724</v>
      </c>
      <c r="LR315" s="43">
        <f>SUM(INDEX(LR$4:LR$183,12*($B315-$B$302)+1):INDEX(LR$4:LR$183,12*($B315-$B$302)+12))</f>
        <v>6238074</v>
      </c>
      <c r="LS315" s="43">
        <f>SUM(INDEX(LS$4:LS$183,12*($B315-$B$302)+1):INDEX(LS$4:LS$183,12*($B315-$B$302)+12))</f>
        <v>1763077824</v>
      </c>
      <c r="LT315" s="43">
        <f>SUM(INDEX(LT$4:LT$183,12*($B315-$B$302)+1):INDEX(LT$4:LT$183,12*($B315-$B$302)+12))</f>
        <v>0</v>
      </c>
      <c r="LU315" s="43">
        <f>SUM(INDEX(LU$4:LU$183,12*($B315-$B$302)+1):INDEX(LU$4:LU$183,12*($B315-$B$302)+12))</f>
        <v>2502962994</v>
      </c>
      <c r="LV315" s="43">
        <f>SUM(INDEX(LV$4:LV$183,12*($B315-$B$302)+1):INDEX(LV$4:LV$183,12*($B315-$B$302)+12))</f>
        <v>4185702</v>
      </c>
      <c r="LW315" s="43">
        <f>SUM(INDEX(LW$4:LW$183,12*($B315-$B$302)+1):INDEX(LW$4:LW$183,12*($B315-$B$302)+12))</f>
        <v>0</v>
      </c>
      <c r="LX315" s="43">
        <f>SUM(INDEX(LX$4:LX$183,12*($B315-$B$302)+1):INDEX(LX$4:LX$183,12*($B315-$B$302)+12))</f>
        <v>0</v>
      </c>
      <c r="LY315" s="43">
        <f>SUM(INDEX(LY$4:LY$183,12*($B315-$B$302)+1):INDEX(LY$4:LY$183,12*($B315-$B$302)+12))</f>
        <v>0</v>
      </c>
      <c r="LZ315" s="43">
        <f>SUM(INDEX(LZ$4:LZ$183,12*($B315-$B$302)+1):INDEX(LZ$4:LZ$183,12*($B315-$B$302)+12))</f>
        <v>0</v>
      </c>
      <c r="MA315" s="43">
        <f>SUM(INDEX(MA$4:MA$183,12*($B315-$B$302)+1):INDEX(MA$4:MA$183,12*($B315-$B$302)+12))</f>
        <v>220135779</v>
      </c>
      <c r="MB315" s="43">
        <f>SUM(INDEX(MB$4:MB$183,12*($B315-$B$302)+1):INDEX(MB$4:MB$183,12*($B315-$B$302)+12))</f>
        <v>402607128</v>
      </c>
      <c r="MC315" s="43">
        <f>SUM(INDEX(MC$4:MC$183,12*($B315-$B$302)+1):INDEX(MC$4:MC$183,12*($B315-$B$302)+12))</f>
        <v>0</v>
      </c>
      <c r="MD315" s="43">
        <f>SUM(INDEX(MD$4:MD$183,12*($B315-$B$302)+1):INDEX(MD$4:MD$183,12*($B315-$B$302)+12))</f>
        <v>0</v>
      </c>
      <c r="ME315" s="43">
        <f>SUM(INDEX(ME$4:ME$183,12*($B315-$B$302)+1):INDEX(ME$4:ME$183,12*($B315-$B$302)+12))</f>
        <v>203642100</v>
      </c>
      <c r="MF315" s="43">
        <f>SUM(INDEX(MF$4:MF$183,12*($B315-$B$302)+1):INDEX(MF$4:MF$183,12*($B315-$B$302)+12))</f>
        <v>0</v>
      </c>
      <c r="MG315" s="43">
        <f>SUM(INDEX(MG$4:MG$183,12*($B315-$B$302)+1):INDEX(MG$4:MG$183,12*($B315-$B$302)+12))</f>
        <v>0</v>
      </c>
      <c r="MH315" s="43">
        <f>SUM(INDEX(MH$4:MH$183,12*($B315-$B$302)+1):INDEX(MH$4:MH$183,12*($B315-$B$302)+12))</f>
        <v>92839418</v>
      </c>
      <c r="MI315" s="43">
        <f>SUM(INDEX(MI$4:MI$183,12*($B315-$B$302)+1):INDEX(MI$4:MI$183,12*($B315-$B$302)+12))</f>
        <v>5854776</v>
      </c>
      <c r="MJ315" s="43">
        <f>SUM(INDEX(MJ$4:MJ$183,12*($B315-$B$302)+1):INDEX(MJ$4:MJ$183,12*($B315-$B$302)+12))</f>
        <v>184430784</v>
      </c>
      <c r="MK315" s="43">
        <f>SUM(INDEX(MK$4:MK$183,12*($B315-$B$302)+1):INDEX(MK$4:MK$183,12*($B315-$B$302)+12))</f>
        <v>0</v>
      </c>
      <c r="ML315" s="43">
        <f>SUM(INDEX(ML$4:ML$183,12*($B315-$B$302)+1):INDEX(ML$4:ML$183,12*($B315-$B$302)+12))</f>
        <v>0</v>
      </c>
      <c r="MM315" s="43">
        <f>SUM(INDEX(MM$4:MM$183,12*($B315-$B$302)+1):INDEX(MM$4:MM$183,12*($B315-$B$302)+12))</f>
        <v>4471986</v>
      </c>
      <c r="MN315" s="43">
        <f>SUM(INDEX(MN$4:MN$183,12*($B315-$B$302)+1):INDEX(MN$4:MN$183,12*($B315-$B$302)+12))</f>
        <v>9836316</v>
      </c>
      <c r="MO315" s="43">
        <f>SUM(INDEX(MO$4:MO$183,12*($B315-$B$302)+1):INDEX(MO$4:MO$183,12*($B315-$B$302)+12))</f>
        <v>2468445720</v>
      </c>
      <c r="MP315" s="43">
        <f>SUM(INDEX(MP$4:MP$183,12*($B315-$B$302)+1):INDEX(MP$4:MP$183,12*($B315-$B$302)+12))</f>
        <v>84333342</v>
      </c>
      <c r="MQ315" s="43">
        <f>SUM(INDEX(MQ$4:MQ$183,12*($B315-$B$302)+1):INDEX(MQ$4:MQ$183,12*($B315-$B$302)+12))</f>
        <v>4689358602</v>
      </c>
      <c r="MR315" s="43">
        <f>SUM(INDEX(MR$4:MR$183,12*($B315-$B$302)+1):INDEX(MR$4:MR$183,12*($B315-$B$302)+12))</f>
        <v>0</v>
      </c>
      <c r="MS315" s="43">
        <f>SUM(INDEX(MS$4:MS$183,12*($B315-$B$302)+1):INDEX(MS$4:MS$183,12*($B315-$B$302)+12))</f>
        <v>634394407918</v>
      </c>
      <c r="MT315" s="43">
        <f>SUM(INDEX(MT$4:MT$183,12*($B315-$B$302)+1):INDEX(MT$4:MT$183,12*($B315-$B$302)+12))</f>
        <v>577879916054</v>
      </c>
      <c r="MU315" s="43">
        <f>SUM(INDEX(MU$4:MU$183,12*($B315-$B$302)+1):INDEX(MU$4:MU$183,12*($B315-$B$302)+12))</f>
        <v>571082118413</v>
      </c>
      <c r="MV315" s="43">
        <f>SUM(INDEX(MV$4:MV$183,12*($B315-$B$302)+1):INDEX(MV$4:MV$183,12*($B315-$B$302)+12))</f>
        <v>305954288433</v>
      </c>
      <c r="MW315" s="43">
        <f>SUM(INDEX(MW$4:MW$183,12*($B315-$B$302)+1):INDEX(MW$4:MW$183,12*($B315-$B$302)+12))</f>
        <v>303644138020</v>
      </c>
      <c r="MX315" s="43">
        <f>SUM(INDEX(MX$4:MX$183,12*($B315-$B$302)+1):INDEX(MX$4:MX$183,12*($B315-$B$302)+12))</f>
        <v>0</v>
      </c>
      <c r="MY315" s="43">
        <f>SUM(INDEX(MY$4:MY$183,12*($B315-$B$302)+1):INDEX(MY$4:MY$183,12*($B315-$B$302)+12))</f>
        <v>2310150413</v>
      </c>
      <c r="MZ315" s="43">
        <f>SUM(INDEX(MZ$4:MZ$183,12*($B315-$B$302)+1):INDEX(MZ$4:MZ$183,12*($B315-$B$302)+12))</f>
        <v>184963632923</v>
      </c>
      <c r="NA315" s="43">
        <f>SUM(INDEX(NA$4:NA$183,12*($B315-$B$302)+1):INDEX(NA$4:NA$183,12*($B315-$B$302)+12))</f>
        <v>10858809026</v>
      </c>
      <c r="NB315" s="43">
        <f>SUM(INDEX(NB$4:NB$183,12*($B315-$B$302)+1):INDEX(NB$4:NB$183,12*($B315-$B$302)+12))</f>
        <v>10858809026</v>
      </c>
      <c r="NC315" s="43">
        <f>SUM(INDEX(NC$4:NC$183,12*($B315-$B$302)+1):INDEX(NC$4:NC$183,12*($B315-$B$302)+12))</f>
        <v>0</v>
      </c>
      <c r="ND315" s="43">
        <f>SUM(INDEX(ND$4:ND$183,12*($B315-$B$302)+1):INDEX(ND$4:ND$183,12*($B315-$B$302)+12))</f>
        <v>174104823897</v>
      </c>
      <c r="NE315" s="43">
        <f>SUM(INDEX(NE$4:NE$183,12*($B315-$B$302)+1):INDEX(NE$4:NE$183,12*($B315-$B$302)+12))</f>
        <v>174104823897</v>
      </c>
      <c r="NF315" s="43">
        <f>SUM(INDEX(NF$4:NF$183,12*($B315-$B$302)+1):INDEX(NF$4:NF$183,12*($B315-$B$302)+12))</f>
        <v>0</v>
      </c>
      <c r="NG315" s="43">
        <f>SUM(INDEX(NG$4:NG$183,12*($B315-$B$302)+1):INDEX(NG$4:NG$183,12*($B315-$B$302)+12))</f>
        <v>0</v>
      </c>
      <c r="NH315" s="43">
        <f>SUM(INDEX(NH$4:NH$183,12*($B315-$B$302)+1):INDEX(NH$4:NH$183,12*($B315-$B$302)+12))</f>
        <v>55670079326</v>
      </c>
      <c r="NI315" s="43">
        <f>SUM(INDEX(NI$4:NI$183,12*($B315-$B$302)+1):INDEX(NI$4:NI$183,12*($B315-$B$302)+12))</f>
        <v>24494117731</v>
      </c>
      <c r="NJ315" s="43">
        <f>SUM(INDEX(NJ$4:NJ$183,12*($B315-$B$302)+1):INDEX(NJ$4:NJ$183,12*($B315-$B$302)+12))</f>
        <v>6123529431</v>
      </c>
      <c r="NK315" s="43">
        <f>SUM(INDEX(NK$4:NK$183,12*($B315-$B$302)+1):INDEX(NK$4:NK$183,12*($B315-$B$302)+12))</f>
        <v>18370588300</v>
      </c>
      <c r="NL315" s="43">
        <f>SUM(INDEX(NL$4:NL$183,12*($B315-$B$302)+1):INDEX(NL$4:NL$183,12*($B315-$B$302)+12))</f>
        <v>305954288433</v>
      </c>
      <c r="NM315" s="43">
        <f>SUM(INDEX(NM$4:NM$183,12*($B315-$B$302)+1):INDEX(NM$4:NM$183,12*($B315-$B$302)+12))</f>
        <v>6797797641</v>
      </c>
      <c r="NN315" s="43">
        <f>SUM(INDEX(NN$4:NN$183,12*($B315-$B$302)+1):INDEX(NN$4:NN$183,12*($B315-$B$302)+12))</f>
        <v>5420640682</v>
      </c>
      <c r="NO315" s="43">
        <f>SUM(INDEX(NO$4:NO$183,12*($B315-$B$302)+1):INDEX(NO$4:NO$183,12*($B315-$B$302)+12))</f>
        <v>0</v>
      </c>
      <c r="NP315" s="43">
        <f>SUM(INDEX(NP$4:NP$183,12*($B315-$B$302)+1):INDEX(NP$4:NP$183,12*($B315-$B$302)+12))</f>
        <v>0</v>
      </c>
      <c r="NQ315" s="43">
        <f>SUM(INDEX(NQ$4:NQ$183,12*($B315-$B$302)+1):INDEX(NQ$4:NQ$183,12*($B315-$B$302)+12))</f>
        <v>0</v>
      </c>
      <c r="NR315" s="43">
        <f>SUM(INDEX(NR$4:NR$183,12*($B315-$B$302)+1):INDEX(NR$4:NR$183,12*($B315-$B$302)+12))</f>
        <v>0</v>
      </c>
      <c r="NS315" s="43">
        <f>SUM(INDEX(NS$4:NS$183,12*($B315-$B$302)+1):INDEX(NS$4:NS$183,12*($B315-$B$302)+12))</f>
        <v>0</v>
      </c>
      <c r="NT315" s="43">
        <f>SUM(INDEX(NT$4:NT$183,12*($B315-$B$302)+1):INDEX(NT$4:NT$183,12*($B315-$B$302)+12))</f>
        <v>1377156959</v>
      </c>
      <c r="NU315" s="43">
        <f>SUM(INDEX(NU$4:NU$183,12*($B315-$B$302)+1):INDEX(NU$4:NU$183,12*($B315-$B$302)+12))</f>
        <v>582131357</v>
      </c>
      <c r="NV315" s="43">
        <f>SUM(INDEX(NV$4:NV$183,12*($B315-$B$302)+1):INDEX(NV$4:NV$183,12*($B315-$B$302)+12))</f>
        <v>0</v>
      </c>
      <c r="NW315" s="43">
        <f>SUM(INDEX(NW$4:NW$183,12*($B315-$B$302)+1):INDEX(NW$4:NW$183,12*($B315-$B$302)+12))</f>
        <v>0</v>
      </c>
      <c r="NX315" s="43">
        <f>SUM(INDEX(NX$4:NX$183,12*($B315-$B$302)+1):INDEX(NX$4:NX$183,12*($B315-$B$302)+12))</f>
        <v>0</v>
      </c>
      <c r="NY315" s="43">
        <f>SUM(INDEX(NY$4:NY$183,12*($B315-$B$302)+1):INDEX(NY$4:NY$183,12*($B315-$B$302)+12))</f>
        <v>0</v>
      </c>
      <c r="NZ315" s="43">
        <f>SUM(INDEX(NZ$4:NZ$183,12*($B315-$B$302)+1):INDEX(NZ$4:NZ$183,12*($B315-$B$302)+12))</f>
        <v>0</v>
      </c>
      <c r="OA315" s="43">
        <f>SUM(INDEX(OA$4:OA$183,12*($B315-$B$302)+1):INDEX(OA$4:OA$183,12*($B315-$B$302)+12))</f>
        <v>14055796466</v>
      </c>
      <c r="OB315" s="43">
        <f>SUM(INDEX(OB$4:OB$183,12*($B315-$B$302)+1):INDEX(OB$4:OB$183,12*($B315-$B$302)+12))</f>
        <v>14027121763</v>
      </c>
      <c r="OC315" s="43">
        <f>SUM(INDEX(OC$4:OC$183,12*($B315-$B$302)+1):INDEX(OC$4:OC$183,12*($B315-$B$302)+12))</f>
        <v>0</v>
      </c>
      <c r="OD315" s="43">
        <f>SUM(INDEX(OD$4:OD$183,12*($B315-$B$302)+1):INDEX(OD$4:OD$183,12*($B315-$B$302)+12))</f>
        <v>0</v>
      </c>
      <c r="OE315" s="43">
        <f>SUM(INDEX(OE$4:OE$183,12*($B315-$B$302)+1):INDEX(OE$4:OE$183,12*($B315-$B$302)+12))</f>
        <v>0</v>
      </c>
      <c r="OF315" s="43">
        <f>SUM(INDEX(OF$4:OF$183,12*($B315-$B$302)+1):INDEX(OF$4:OF$183,12*($B315-$B$302)+12))</f>
        <v>14027121763</v>
      </c>
      <c r="OG315" s="43">
        <f>SUM(INDEX(OG$4:OG$183,12*($B315-$B$302)+1):INDEX(OG$4:OG$183,12*($B315-$B$302)+12))</f>
        <v>0</v>
      </c>
      <c r="OH315" s="43">
        <f>SUM(INDEX(OH$4:OH$183,12*($B315-$B$302)+1):INDEX(OH$4:OH$183,12*($B315-$B$302)+12))</f>
        <v>14027121763</v>
      </c>
      <c r="OI315" s="43">
        <f>SUM(INDEX(OI$4:OI$183,12*($B315-$B$302)+1):INDEX(OI$4:OI$183,12*($B315-$B$302)+12))</f>
        <v>0</v>
      </c>
      <c r="OJ315" s="43">
        <f>SUM(INDEX(OJ$4:OJ$183,12*($B315-$B$302)+1):INDEX(OJ$4:OJ$183,12*($B315-$B$302)+12))</f>
        <v>28674703</v>
      </c>
      <c r="OK315" s="43">
        <f>SUM(INDEX(OK$4:OK$183,12*($B315-$B$302)+1):INDEX(OK$4:OK$183,12*($B315-$B$302)+12))</f>
        <v>22075703</v>
      </c>
      <c r="OL315" s="43">
        <f>SUM(INDEX(OL$4:OL$183,12*($B315-$B$302)+1):INDEX(OL$4:OL$183,12*($B315-$B$302)+12))</f>
        <v>22075703</v>
      </c>
      <c r="OM315" s="43">
        <f>SUM(INDEX(OM$4:OM$183,12*($B315-$B$302)+1):INDEX(OM$4:OM$183,12*($B315-$B$302)+12))</f>
        <v>0</v>
      </c>
      <c r="ON315" s="43">
        <f>SUM(INDEX(ON$4:ON$183,12*($B315-$B$302)+1):INDEX(ON$4:ON$183,12*($B315-$B$302)+12))</f>
        <v>0</v>
      </c>
      <c r="OO315" s="43">
        <f>SUM(INDEX(OO$4:OO$183,12*($B315-$B$302)+1):INDEX(OO$4:OO$183,12*($B315-$B$302)+12))</f>
        <v>6599000</v>
      </c>
      <c r="OP315" s="43">
        <f>SUM(INDEX(OP$4:OP$183,12*($B315-$B$302)+1):INDEX(OP$4:OP$183,12*($B315-$B$302)+12))</f>
        <v>851357</v>
      </c>
      <c r="OQ315" s="43">
        <f>SUM(INDEX(OQ$4:OQ$183,12*($B315-$B$302)+1):INDEX(OQ$4:OQ$183,12*($B315-$B$302)+12))</f>
        <v>0</v>
      </c>
      <c r="OR315" s="43">
        <f>SUM(INDEX(OR$4:OR$183,12*($B315-$B$302)+1):INDEX(OR$4:OR$183,12*($B315-$B$302)+12))</f>
        <v>0</v>
      </c>
      <c r="OS315" s="43">
        <f>SUM(INDEX(OS$4:OS$183,12*($B315-$B$302)+1):INDEX(OS$4:OS$183,12*($B315-$B$302)+12))</f>
        <v>34578052203</v>
      </c>
      <c r="OT315" s="43">
        <f>SUM(INDEX(OT$4:OT$183,12*($B315-$B$302)+1):INDEX(OT$4:OT$183,12*($B315-$B$302)+12))</f>
        <v>18468769834</v>
      </c>
      <c r="OU315" s="43">
        <f>SUM(INDEX(OU$4:OU$183,12*($B315-$B$302)+1):INDEX(OU$4:OU$183,12*($B315-$B$302)+12))</f>
        <v>18146398834</v>
      </c>
      <c r="OV315" s="43">
        <f>SUM(INDEX(OV$4:OV$183,12*($B315-$B$302)+1):INDEX(OV$4:OV$183,12*($B315-$B$302)+12))</f>
        <v>1270452512</v>
      </c>
      <c r="OW315" s="43">
        <f>SUM(INDEX(OW$4:OW$183,12*($B315-$B$302)+1):INDEX(OW$4:OW$183,12*($B315-$B$302)+12))</f>
        <v>16875946322</v>
      </c>
      <c r="OX315" s="43">
        <f>SUM(INDEX(OX$4:OX$183,12*($B315-$B$302)+1):INDEX(OX$4:OX$183,12*($B315-$B$302)+12))</f>
        <v>0</v>
      </c>
      <c r="OY315" s="43">
        <f>SUM(INDEX(OY$4:OY$183,12*($B315-$B$302)+1):INDEX(OY$4:OY$183,12*($B315-$B$302)+12))</f>
        <v>0</v>
      </c>
      <c r="OZ315" s="43">
        <f>SUM(INDEX(OZ$4:OZ$183,12*($B315-$B$302)+1):INDEX(OZ$4:OZ$183,12*($B315-$B$302)+12))</f>
        <v>16109282369</v>
      </c>
      <c r="PA315" s="43">
        <f>SUM(INDEX(PA$4:PA$183,12*($B315-$B$302)+1):INDEX(PA$4:PA$183,12*($B315-$B$302)+12))</f>
        <v>14596335398</v>
      </c>
      <c r="PB315" s="43">
        <f>SUM(INDEX(PB$4:PB$183,12*($B315-$B$302)+1):INDEX(PB$4:PB$183,12*($B315-$B$302)+12))</f>
        <v>0</v>
      </c>
      <c r="PC315" s="43">
        <f>SUM(INDEX(PC$4:PC$183,12*($B315-$B$302)+1):INDEX(PC$4:PC$183,12*($B315-$B$302)+12))</f>
        <v>0</v>
      </c>
      <c r="PD315" s="43">
        <f>SUM(INDEX(PD$4:PD$183,12*($B315-$B$302)+1):INDEX(PD$4:PD$183,12*($B315-$B$302)+12))</f>
        <v>0</v>
      </c>
      <c r="PE315" s="43">
        <f>SUM(INDEX(PE$4:PE$183,12*($B315-$B$302)+1):INDEX(PE$4:PE$183,12*($B315-$B$302)+12))</f>
        <v>0</v>
      </c>
      <c r="PF315" s="43">
        <f>SUM(INDEX(PF$4:PF$183,12*($B315-$B$302)+1):INDEX(PF$4:PF$183,12*($B315-$B$302)+12))</f>
        <v>0</v>
      </c>
      <c r="PG315" s="43">
        <f>SUM(INDEX(PG$4:PG$183,12*($B315-$B$302)+1):INDEX(PG$4:PG$183,12*($B315-$B$302)+12))</f>
        <v>0</v>
      </c>
      <c r="PH315" s="43">
        <f>SUM(INDEX(PH$4:PH$183,12*($B315-$B$302)+1):INDEX(PH$4:PH$183,12*($B315-$B$302)+12))</f>
        <v>0</v>
      </c>
      <c r="PI315" s="43">
        <f>SUM(INDEX(PI$4:PI$183,12*($B315-$B$302)+1):INDEX(PI$4:PI$183,12*($B315-$B$302)+12))</f>
        <v>0</v>
      </c>
      <c r="PJ315" s="43">
        <f>SUM(INDEX(PJ$4:PJ$183,12*($B315-$B$302)+1):INDEX(PJ$4:PJ$183,12*($B315-$B$302)+12))</f>
        <v>0</v>
      </c>
      <c r="PK315" s="43">
        <f>SUM(INDEX(PK$4:PK$183,12*($B315-$B$302)+1):INDEX(PK$4:PK$183,12*($B315-$B$302)+12))</f>
        <v>0</v>
      </c>
      <c r="PL315" s="43">
        <f>SUM(INDEX(PL$4:PL$183,12*($B315-$B$302)+1):INDEX(PL$4:PL$183,12*($B315-$B$302)+12))</f>
        <v>0</v>
      </c>
      <c r="PM315" s="43">
        <f>SUM(INDEX(PM$4:PM$183,12*($B315-$B$302)+1):INDEX(PM$4:PM$183,12*($B315-$B$302)+12))</f>
        <v>1512946971</v>
      </c>
      <c r="PN315" s="43">
        <f>SUM(INDEX(PN$4:PN$183,12*($B315-$B$302)+1):INDEX(PN$4:PN$183,12*($B315-$B$302)+12))</f>
        <v>589572677</v>
      </c>
      <c r="PO315" s="43">
        <f>SUM(INDEX(PO$4:PO$183,12*($B315-$B$302)+1):INDEX(PO$4:PO$183,12*($B315-$B$302)+12))</f>
        <v>0</v>
      </c>
      <c r="PP315" s="43">
        <f>SUM(INDEX(PP$4:PP$183,12*($B315-$B$302)+1):INDEX(PP$4:PP$183,12*($B315-$B$302)+12))</f>
        <v>0</v>
      </c>
      <c r="PQ315" s="43">
        <f>SUM(INDEX(PQ$4:PQ$183,12*($B315-$B$302)+1):INDEX(PQ$4:PQ$183,12*($B315-$B$302)+12))</f>
        <v>0</v>
      </c>
      <c r="PR315" s="43">
        <f>SUM(INDEX(PR$4:PR$183,12*($B315-$B$302)+1):INDEX(PR$4:PR$183,12*($B315-$B$302)+12))</f>
        <v>0</v>
      </c>
      <c r="PS315" s="43">
        <f>SUM(INDEX(PS$4:PS$183,12*($B315-$B$302)+1):INDEX(PS$4:PS$183,12*($B315-$B$302)+12))</f>
        <v>0</v>
      </c>
      <c r="PT315" s="43">
        <f>SUM(INDEX(PT$4:PT$183,12*($B315-$B$302)+1):INDEX(PT$4:PT$183,12*($B315-$B$302)+12))</f>
        <v>7421915888</v>
      </c>
      <c r="PU315" s="43">
        <f>SUM(INDEX(PU$4:PU$183,12*($B315-$B$302)+1):INDEX(PU$4:PU$183,12*($B315-$B$302)+12))</f>
        <v>7880643195</v>
      </c>
      <c r="PV315" s="43">
        <f>SUM(INDEX(PV$4:PV$183,12*($B315-$B$302)+1):INDEX(PV$4:PV$183,12*($B315-$B$302)+12))</f>
        <v>0</v>
      </c>
      <c r="PW315" s="43">
        <f>SUM(INDEX(PW$4:PW$183,12*($B315-$B$302)+1):INDEX(PW$4:PW$183,12*($B315-$B$302)+12))</f>
        <v>0</v>
      </c>
      <c r="PX315" s="43">
        <f>SUM(INDEX(PX$4:PX$183,12*($B315-$B$302)+1):INDEX(PX$4:PX$183,12*($B315-$B$302)+12))</f>
        <v>0</v>
      </c>
      <c r="PY315" s="43">
        <f>SUM(INDEX(PY$4:PY$183,12*($B315-$B$302)+1):INDEX(PY$4:PY$183,12*($B315-$B$302)+12))</f>
        <v>0</v>
      </c>
      <c r="PZ315" s="43">
        <f>SUM(INDEX(PZ$4:PZ$183,12*($B315-$B$302)+1):INDEX(PZ$4:PZ$183,12*($B315-$B$302)+12))</f>
        <v>0</v>
      </c>
      <c r="QA315" s="43">
        <f>SUM(INDEX(QA$4:QA$183,12*($B315-$B$302)+1):INDEX(QA$4:QA$183,12*($B315-$B$302)+12))</f>
        <v>0</v>
      </c>
      <c r="QB315" s="43">
        <f>SUM(INDEX(QB$4:QB$183,12*($B315-$B$302)+1):INDEX(QB$4:QB$183,12*($B315-$B$302)+12))</f>
        <v>0</v>
      </c>
      <c r="QC315" s="43">
        <f>SUM(INDEX(QC$4:QC$183,12*($B315-$B$302)+1):INDEX(QC$4:QC$183,12*($B315-$B$302)+12))</f>
        <v>5135769116</v>
      </c>
      <c r="QD315" s="43">
        <f>SUM(INDEX(QD$4:QD$183,12*($B315-$B$302)+1):INDEX(QD$4:QD$183,12*($B315-$B$302)+12))</f>
        <v>4694658572</v>
      </c>
      <c r="QE315" s="43">
        <f>SUM(INDEX(QE$4:QE$183,12*($B315-$B$302)+1):INDEX(QE$4:QE$183,12*($B315-$B$302)+12))</f>
        <v>0</v>
      </c>
      <c r="QF315" s="43">
        <f>SUM(INDEX(QF$4:QF$183,12*($B315-$B$302)+1):INDEX(QF$4:QF$183,12*($B315-$B$302)+12))</f>
        <v>0</v>
      </c>
      <c r="QG315" s="43">
        <f>SUM(INDEX(QG$4:QG$183,12*($B315-$B$302)+1):INDEX(QG$4:QG$183,12*($B315-$B$302)+12))</f>
        <v>0</v>
      </c>
      <c r="QH315" s="43">
        <f>SUM(INDEX(QH$4:QH$183,12*($B315-$B$302)+1):INDEX(QH$4:QH$183,12*($B315-$B$302)+12))</f>
        <v>0</v>
      </c>
      <c r="QI315" s="43">
        <f>SUM(INDEX(QI$4:QI$183,12*($B315-$B$302)+1):INDEX(QI$4:QI$183,12*($B315-$B$302)+12))</f>
        <v>0</v>
      </c>
      <c r="QJ315" s="43">
        <f>SUM(INDEX(QJ$4:QJ$183,12*($B315-$B$302)+1):INDEX(QJ$4:QJ$183,12*($B315-$B$302)+12))</f>
        <v>441110544</v>
      </c>
      <c r="QK315" s="43">
        <f>SUM(INDEX(QK$4:QK$183,12*($B315-$B$302)+1):INDEX(QK$4:QK$183,12*($B315-$B$302)+12))</f>
        <v>0</v>
      </c>
      <c r="QL315" s="43">
        <f>SUM(INDEX(QL$4:QL$183,12*($B315-$B$302)+1):INDEX(QL$4:QL$183,12*($B315-$B$302)+12))</f>
        <v>93227588606</v>
      </c>
      <c r="QM315" s="43">
        <f>SUM(INDEX(QM$4:QM$183,12*($B315-$B$302)+1):INDEX(QM$4:QM$183,12*($B315-$B$302)+12))</f>
        <v>7315090360</v>
      </c>
      <c r="QN315" s="43">
        <f>SUM(INDEX(QN$4:QN$183,12*($B315-$B$302)+1):INDEX(QN$4:QN$183,12*($B315-$B$302)+12))</f>
        <v>3762676610</v>
      </c>
      <c r="QO315" s="43">
        <f>SUM(INDEX(QO$4:QO$183,12*($B315-$B$302)+1):INDEX(QO$4:QO$183,12*($B315-$B$302)+12))</f>
        <v>2928353441186</v>
      </c>
      <c r="QP315" s="43">
        <f>SUM(INDEX(QP$4:QP$183,12*($B315-$B$302)+1):INDEX(QP$4:QP$183,12*($B315-$B$302)+12))</f>
        <v>778779457090</v>
      </c>
      <c r="QQ315" s="43">
        <f>SUM(INDEX(QQ$4:QQ$183,12*($B315-$B$302)+1):INDEX(QQ$4:QQ$183,12*($B315-$B$302)+12))</f>
        <v>1129941494</v>
      </c>
      <c r="QR315" s="43">
        <f>SUM(INDEX(QR$4:QR$183,12*($B315-$B$302)+1):INDEX(QR$4:QR$183,12*($B315-$B$302)+12))</f>
        <v>270941494</v>
      </c>
      <c r="QS315" s="43">
        <f>SUM(INDEX(QS$4:QS$183,12*($B315-$B$302)+1):INDEX(QS$4:QS$183,12*($B315-$B$302)+12))</f>
        <v>859000000</v>
      </c>
      <c r="QT315" s="43">
        <f>SUM(INDEX(QT$4:QT$183,12*($B315-$B$302)+1):INDEX(QT$4:QT$183,12*($B315-$B$302)+12))</f>
        <v>0</v>
      </c>
      <c r="QU315" s="43">
        <f>SUM(INDEX(QU$4:QU$183,12*($B315-$B$302)+1):INDEX(QU$4:QU$183,12*($B315-$B$302)+12))</f>
        <v>0</v>
      </c>
      <c r="QV315" s="43">
        <f>SUM(INDEX(QV$4:QV$183,12*($B315-$B$302)+1):INDEX(QV$4:QV$183,12*($B315-$B$302)+12))</f>
        <v>0</v>
      </c>
      <c r="QW315" s="43">
        <f>SUM(INDEX(QW$4:QW$183,12*($B315-$B$302)+1):INDEX(QW$4:QW$183,12*($B315-$B$302)+12))</f>
        <v>23086841283</v>
      </c>
      <c r="QX315" s="43">
        <f>SUM(INDEX(QX$4:QX$183,12*($B315-$B$302)+1):INDEX(QX$4:QX$183,12*($B315-$B$302)+12))</f>
        <v>23086841283</v>
      </c>
      <c r="QY315" s="43">
        <f>SUM(INDEX(QY$4:QY$183,12*($B315-$B$302)+1):INDEX(QY$4:QY$183,12*($B315-$B$302)+12))</f>
        <v>0</v>
      </c>
      <c r="QZ315" s="43">
        <f>SUM(INDEX(QZ$4:QZ$183,12*($B315-$B$302)+1):INDEX(QZ$4:QZ$183,12*($B315-$B$302)+12))</f>
        <v>441641203971</v>
      </c>
      <c r="RA315" s="43">
        <f>SUM(INDEX(RA$4:RA$183,12*($B315-$B$302)+1):INDEX(RA$4:RA$183,12*($B315-$B$302)+12))</f>
        <v>312921470342</v>
      </c>
      <c r="RB315" s="43">
        <f>SUM(INDEX(RB$4:RB$183,12*($B315-$B$302)+1):INDEX(RB$4:RB$183,12*($B315-$B$302)+12))</f>
        <v>475500000000</v>
      </c>
      <c r="RC315" s="43">
        <f>SUM(INDEX(RC$4:RC$183,12*($B315-$B$302)+1):INDEX(RC$4:RC$183,12*($B315-$B$302)+12))</f>
        <v>475500000000</v>
      </c>
      <c r="RD315" s="43">
        <f>SUM(INDEX(RD$4:RD$183,12*($B315-$B$302)+1):INDEX(RD$4:RD$183,12*($B315-$B$302)+12))</f>
        <v>475500000000</v>
      </c>
      <c r="RE315" s="43">
        <f>SUM(INDEX(RE$4:RE$183,12*($B315-$B$302)+1):INDEX(RE$4:RE$183,12*($B315-$B$302)+12))</f>
        <v>0</v>
      </c>
      <c r="RF315" s="43">
        <f>SUM(INDEX(RF$4:RF$183,12*($B315-$B$302)+1):INDEX(RF$4:RF$183,12*($B315-$B$302)+12))</f>
        <v>0</v>
      </c>
      <c r="RG315" s="43">
        <f>SUM(INDEX(RG$4:RG$183,12*($B315-$B$302)+1):INDEX(RG$4:RG$183,12*($B315-$B$302)+12))</f>
        <v>0</v>
      </c>
      <c r="RH315" s="43">
        <f>SUM(INDEX(RH$4:RH$183,12*($B315-$B$302)+1):INDEX(RH$4:RH$183,12*($B315-$B$302)+12))</f>
        <v>0</v>
      </c>
      <c r="RI315" s="43">
        <f>SUM(INDEX(RI$4:RI$183,12*($B315-$B$302)+1):INDEX(RI$4:RI$183,12*($B315-$B$302)+12))</f>
        <v>1652743209916</v>
      </c>
      <c r="RJ315" s="43">
        <f>SUM(INDEX(RJ$4:RJ$183,12*($B315-$B$302)+1):INDEX(RJ$4:RJ$183,12*($B315-$B$302)+12))</f>
        <v>144066442817</v>
      </c>
      <c r="RK315" s="43">
        <f>SUM(INDEX(RK$4:RK$183,12*($B315-$B$302)+1):INDEX(RK$4:RK$183,12*($B315-$B$302)+12))</f>
        <v>142852926011</v>
      </c>
      <c r="RL315" s="43">
        <f>SUM(INDEX(RL$4:RL$183,12*($B315-$B$302)+1):INDEX(RL$4:RL$183,12*($B315-$B$302)+12))</f>
        <v>81486278316</v>
      </c>
      <c r="RM315" s="43">
        <f>SUM(INDEX(RM$4:RM$183,12*($B315-$B$302)+1):INDEX(RM$4:RM$183,12*($B315-$B$302)+12))</f>
        <v>1894024942</v>
      </c>
      <c r="RN315" s="43">
        <f>SUM(INDEX(RN$4:RN$183,12*($B315-$B$302)+1):INDEX(RN$4:RN$183,12*($B315-$B$302)+12))</f>
        <v>1660561936</v>
      </c>
      <c r="RO315" s="43">
        <f>SUM(INDEX(RO$4:RO$183,12*($B315-$B$302)+1):INDEX(RO$4:RO$183,12*($B315-$B$302)+12))</f>
        <v>71484098</v>
      </c>
      <c r="RP315" s="43">
        <f>SUM(INDEX(RP$4:RP$183,12*($B315-$B$302)+1):INDEX(RP$4:RP$183,12*($B315-$B$302)+12))</f>
        <v>0</v>
      </c>
      <c r="RQ315" s="43">
        <f>SUM(INDEX(RQ$4:RQ$183,12*($B315-$B$302)+1):INDEX(RQ$4:RQ$183,12*($B315-$B$302)+12))</f>
        <v>0</v>
      </c>
      <c r="RR315" s="43">
        <f>SUM(INDEX(RR$4:RR$183,12*($B315-$B$302)+1):INDEX(RR$4:RR$183,12*($B315-$B$302)+12))</f>
        <v>0</v>
      </c>
      <c r="RS315" s="43">
        <f>SUM(INDEX(RS$4:RS$183,12*($B315-$B$302)+1):INDEX(RS$4:RS$183,12*($B315-$B$302)+12))</f>
        <v>0</v>
      </c>
      <c r="RT315" s="43">
        <f>SUM(INDEX(RT$4:RT$183,12*($B315-$B$302)+1):INDEX(RT$4:RT$183,12*($B315-$B$302)+12))</f>
        <v>146241782</v>
      </c>
      <c r="RU315" s="43">
        <f>SUM(INDEX(RU$4:RU$183,12*($B315-$B$302)+1):INDEX(RU$4:RU$183,12*($B315-$B$302)+12))</f>
        <v>0</v>
      </c>
      <c r="RV315" s="43">
        <f>SUM(INDEX(RV$4:RV$183,12*($B315-$B$302)+1):INDEX(RV$4:RV$183,12*($B315-$B$302)+12))</f>
        <v>96522885</v>
      </c>
      <c r="RW315" s="43">
        <f>SUM(INDEX(RW$4:RW$183,12*($B315-$B$302)+1):INDEX(RW$4:RW$183,12*($B315-$B$302)+12))</f>
        <v>16426644</v>
      </c>
      <c r="RX315" s="43">
        <f>SUM(INDEX(RX$4:RX$183,12*($B315-$B$302)+1):INDEX(RX$4:RX$183,12*($B315-$B$302)+12))</f>
        <v>0</v>
      </c>
      <c r="RY315" s="43">
        <f>SUM(INDEX(RY$4:RY$183,12*($B315-$B$302)+1):INDEX(RY$4:RY$183,12*($B315-$B$302)+12))</f>
        <v>0</v>
      </c>
      <c r="RZ315" s="43">
        <f>SUM(INDEX(RZ$4:RZ$183,12*($B315-$B$302)+1):INDEX(RZ$4:RZ$183,12*($B315-$B$302)+12))</f>
        <v>0</v>
      </c>
      <c r="SA315" s="43">
        <f>SUM(INDEX(SA$4:SA$183,12*($B315-$B$302)+1):INDEX(SA$4:SA$183,12*($B315-$B$302)+12))</f>
        <v>0</v>
      </c>
      <c r="SB315" s="43">
        <f>SUM(INDEX(SB$4:SB$183,12*($B315-$B$302)+1):INDEX(SB$4:SB$183,12*($B315-$B$302)+12))</f>
        <v>0</v>
      </c>
      <c r="SC315" s="43">
        <f>SUM(INDEX(SC$4:SC$183,12*($B315-$B$302)+1):INDEX(SC$4:SC$183,12*($B315-$B$302)+12))</f>
        <v>0</v>
      </c>
      <c r="SD315" s="43">
        <f>SUM(INDEX(SD$4:SD$183,12*($B315-$B$302)+1):INDEX(SD$4:SD$183,12*($B315-$B$302)+12))</f>
        <v>0</v>
      </c>
      <c r="SE315" s="43">
        <f>SUM(INDEX(SE$4:SE$183,12*($B315-$B$302)+1):INDEX(SE$4:SE$183,12*($B315-$B$302)+12))</f>
        <v>0</v>
      </c>
      <c r="SF315" s="43">
        <f>SUM(INDEX(SF$4:SF$183,12*($B315-$B$302)+1):INDEX(SF$4:SF$183,12*($B315-$B$302)+12))</f>
        <v>0</v>
      </c>
      <c r="SG315" s="43">
        <f>SUM(INDEX(SG$4:SG$183,12*($B315-$B$302)+1):INDEX(SG$4:SG$183,12*($B315-$B$302)+12))</f>
        <v>0</v>
      </c>
      <c r="SH315" s="43">
        <f>SUM(INDEX(SH$4:SH$183,12*($B315-$B$302)+1):INDEX(SH$4:SH$183,12*($B315-$B$302)+12))</f>
        <v>757879844</v>
      </c>
      <c r="SI315" s="43">
        <f>SUM(INDEX(SI$4:SI$183,12*($B315-$B$302)+1):INDEX(SI$4:SI$183,12*($B315-$B$302)+12))</f>
        <v>549431825</v>
      </c>
      <c r="SJ315" s="43">
        <f>SUM(INDEX(SJ$4:SJ$183,12*($B315-$B$302)+1):INDEX(SJ$4:SJ$183,12*($B315-$B$302)+12))</f>
        <v>0</v>
      </c>
      <c r="SK315" s="43">
        <f>SUM(INDEX(SK$4:SK$183,12*($B315-$B$302)+1):INDEX(SK$4:SK$183,12*($B315-$B$302)+12))</f>
        <v>17704348297</v>
      </c>
      <c r="SL315" s="43">
        <f>SUM(INDEX(SL$4:SL$183,12*($B315-$B$302)+1):INDEX(SL$4:SL$183,12*($B315-$B$302)+12))</f>
        <v>17704348297</v>
      </c>
      <c r="SM315" s="43">
        <f>SUM(INDEX(SM$4:SM$183,12*($B315-$B$302)+1):INDEX(SM$4:SM$183,12*($B315-$B$302)+12))</f>
        <v>0</v>
      </c>
      <c r="SN315" s="43">
        <f>SUM(INDEX(SN$4:SN$183,12*($B315-$B$302)+1):INDEX(SN$4:SN$183,12*($B315-$B$302)+12))</f>
        <v>0</v>
      </c>
      <c r="SO315" s="43">
        <f>SUM(INDEX(SO$4:SO$183,12*($B315-$B$302)+1):INDEX(SO$4:SO$183,12*($B315-$B$302)+12))</f>
        <v>0</v>
      </c>
      <c r="SP315" s="43">
        <f>SUM(INDEX(SP$4:SP$183,12*($B315-$B$302)+1):INDEX(SP$4:SP$183,12*($B315-$B$302)+12))</f>
        <v>0</v>
      </c>
      <c r="SQ315" s="43">
        <f>SUM(INDEX(SQ$4:SQ$183,12*($B315-$B$302)+1):INDEX(SQ$4:SQ$183,12*($B315-$B$302)+12))</f>
        <v>0</v>
      </c>
      <c r="SR315" s="43">
        <f>SUM(INDEX(SR$4:SR$183,12*($B315-$B$302)+1):INDEX(SR$4:SR$183,12*($B315-$B$302)+12))</f>
        <v>4467731002</v>
      </c>
      <c r="SS315" s="43">
        <f>SUM(INDEX(SS$4:SS$183,12*($B315-$B$302)+1):INDEX(SS$4:SS$183,12*($B315-$B$302)+12))</f>
        <v>0</v>
      </c>
      <c r="ST315" s="43">
        <f>SUM(INDEX(ST$4:ST$183,12*($B315-$B$302)+1):INDEX(ST$4:ST$183,12*($B315-$B$302)+12))</f>
        <v>0</v>
      </c>
      <c r="SU315" s="43">
        <f>SUM(INDEX(SU$4:SU$183,12*($B315-$B$302)+1):INDEX(SU$4:SU$183,12*($B315-$B$302)+12))</f>
        <v>0</v>
      </c>
      <c r="SV315" s="43">
        <f>SUM(INDEX(SV$4:SV$183,12*($B315-$B$302)+1):INDEX(SV$4:SV$183,12*($B315-$B$302)+12))</f>
        <v>0</v>
      </c>
      <c r="SW315" s="43">
        <f>SUM(INDEX(SW$4:SW$183,12*($B315-$B$302)+1):INDEX(SW$4:SW$183,12*($B315-$B$302)+12))</f>
        <v>13325097</v>
      </c>
      <c r="SX315" s="43">
        <f>SUM(INDEX(SX$4:SX$183,12*($B315-$B$302)+1):INDEX(SX$4:SX$183,12*($B315-$B$302)+12))</f>
        <v>240973891</v>
      </c>
      <c r="SY315" s="43">
        <f>SUM(INDEX(SY$4:SY$183,12*($B315-$B$302)+1):INDEX(SY$4:SY$183,12*($B315-$B$302)+12))</f>
        <v>347639150</v>
      </c>
      <c r="SZ315" s="43">
        <f>SUM(INDEX(SZ$4:SZ$183,12*($B315-$B$302)+1):INDEX(SZ$4:SZ$183,12*($B315-$B$302)+12))</f>
        <v>0</v>
      </c>
      <c r="TA315" s="43">
        <f>SUM(INDEX(TA$4:TA$183,12*($B315-$B$302)+1):INDEX(TA$4:TA$183,12*($B315-$B$302)+12))</f>
        <v>22492187678</v>
      </c>
      <c r="TB315" s="43">
        <f>SUM(INDEX(TB$4:TB$183,12*($B315-$B$302)+1):INDEX(TB$4:TB$183,12*($B315-$B$302)+12))</f>
        <v>4728671452</v>
      </c>
      <c r="TC315" s="43">
        <f>SUM(INDEX(TC$4:TC$183,12*($B315-$B$302)+1):INDEX(TC$4:TC$183,12*($B315-$B$302)+12))</f>
        <v>1796343833</v>
      </c>
      <c r="TD315" s="43">
        <f>SUM(INDEX(TD$4:TD$183,12*($B315-$B$302)+1):INDEX(TD$4:TD$183,12*($B315-$B$302)+12))</f>
        <v>0</v>
      </c>
      <c r="TE315" s="43">
        <f>SUM(INDEX(TE$4:TE$183,12*($B315-$B$302)+1):INDEX(TE$4:TE$183,12*($B315-$B$302)+12))</f>
        <v>185499688</v>
      </c>
      <c r="TF315" s="43">
        <f>SUM(INDEX(TF$4:TF$183,12*($B315-$B$302)+1):INDEX(TF$4:TF$183,12*($B315-$B$302)+12))</f>
        <v>100932143</v>
      </c>
      <c r="TG315" s="43">
        <f>SUM(INDEX(TG$4:TG$183,12*($B315-$B$302)+1):INDEX(TG$4:TG$183,12*($B315-$B$302)+12))</f>
        <v>0</v>
      </c>
      <c r="TH315" s="43">
        <f>SUM(INDEX(TH$4:TH$183,12*($B315-$B$302)+1):INDEX(TH$4:TH$183,12*($B315-$B$302)+12))</f>
        <v>1213516806</v>
      </c>
      <c r="TI315" s="43">
        <f>SUM(INDEX(TI$4:TI$183,12*($B315-$B$302)+1):INDEX(TI$4:TI$183,12*($B315-$B$302)+12))</f>
        <v>3626070976</v>
      </c>
      <c r="TJ315" s="43">
        <f>SUM(INDEX(TJ$4:TJ$183,12*($B315-$B$302)+1):INDEX(TJ$4:TJ$183,12*($B315-$B$302)+12))</f>
        <v>1203504221329</v>
      </c>
      <c r="TK315" s="43">
        <f>SUM(INDEX(TK$4:TK$183,12*($B315-$B$302)+1):INDEX(TK$4:TK$183,12*($B315-$B$302)+12))</f>
        <v>668839159048</v>
      </c>
      <c r="TL315" s="43">
        <f>SUM(INDEX(TL$4:TL$183,12*($B315-$B$302)+1):INDEX(TL$4:TL$183,12*($B315-$B$302)+12))</f>
        <v>656456847998</v>
      </c>
      <c r="TM315" s="43">
        <f>SUM(INDEX(TM$4:TM$183,12*($B315-$B$302)+1):INDEX(TM$4:TM$183,12*($B315-$B$302)+12))</f>
        <v>3796370773</v>
      </c>
      <c r="TN315" s="43">
        <f>SUM(INDEX(TN$4:TN$183,12*($B315-$B$302)+1):INDEX(TN$4:TN$183,12*($B315-$B$302)+12))</f>
        <v>3796370773</v>
      </c>
      <c r="TO315" s="43">
        <f>SUM(INDEX(TO$4:TO$183,12*($B315-$B$302)+1):INDEX(TO$4:TO$183,12*($B315-$B$302)+12))</f>
        <v>0</v>
      </c>
      <c r="TP315" s="43">
        <f>SUM(INDEX(TP$4:TP$183,12*($B315-$B$302)+1):INDEX(TP$4:TP$183,12*($B315-$B$302)+12))</f>
        <v>0</v>
      </c>
      <c r="TQ315" s="43">
        <f>SUM(INDEX(TQ$4:TQ$183,12*($B315-$B$302)+1):INDEX(TQ$4:TQ$183,12*($B315-$B$302)+12))</f>
        <v>0</v>
      </c>
      <c r="TR315" s="43">
        <f>SUM(INDEX(TR$4:TR$183,12*($B315-$B$302)+1):INDEX(TR$4:TR$183,12*($B315-$B$302)+12))</f>
        <v>0</v>
      </c>
      <c r="TS315" s="43">
        <f>SUM(INDEX(TS$4:TS$183,12*($B315-$B$302)+1):INDEX(TS$4:TS$183,12*($B315-$B$302)+12))</f>
        <v>547047373331</v>
      </c>
      <c r="TT315" s="43">
        <f>SUM(INDEX(TT$4:TT$183,12*($B315-$B$302)+1):INDEX(TT$4:TT$183,12*($B315-$B$302)+12))</f>
        <v>0</v>
      </c>
      <c r="TU315" s="43">
        <f>SUM(INDEX(TU$4:TU$183,12*($B315-$B$302)+1):INDEX(TU$4:TU$183,12*($B315-$B$302)+12))</f>
        <v>301376174997</v>
      </c>
      <c r="TV315" s="43">
        <f>SUM(INDEX(TV$4:TV$183,12*($B315-$B$302)+1):INDEX(TV$4:TV$183,12*($B315-$B$302)+12))</f>
        <v>0</v>
      </c>
      <c r="TW315" s="43">
        <f>SUM(INDEX(TW$4:TW$183,12*($B315-$B$302)+1):INDEX(TW$4:TW$183,12*($B315-$B$302)+12))</f>
        <v>307089937</v>
      </c>
      <c r="TX315" s="43">
        <f>SUM(INDEX(TX$4:TX$183,12*($B315-$B$302)+1):INDEX(TX$4:TX$183,12*($B315-$B$302)+12))</f>
        <v>0</v>
      </c>
      <c r="TY315" s="43">
        <f>SUM(INDEX(TY$4:TY$183,12*($B315-$B$302)+1):INDEX(TY$4:TY$183,12*($B315-$B$302)+12))</f>
        <v>1069085060</v>
      </c>
      <c r="TZ315" s="43">
        <f>SUM(INDEX(TZ$4:TZ$183,12*($B315-$B$302)+1):INDEX(TZ$4:TZ$183,12*($B315-$B$302)+12))</f>
        <v>0</v>
      </c>
      <c r="UA315" s="43">
        <f>SUM(INDEX(UA$4:UA$183,12*($B315-$B$302)+1):INDEX(UA$4:UA$183,12*($B315-$B$302)+12))</f>
        <v>0</v>
      </c>
      <c r="UB315" s="43">
        <f>SUM(INDEX(UB$4:UB$183,12*($B315-$B$302)+1):INDEX(UB$4:UB$183,12*($B315-$B$302)+12))</f>
        <v>300000000000</v>
      </c>
      <c r="UC315" s="43">
        <f>SUM(INDEX(UC$4:UC$183,12*($B315-$B$302)+1):INDEX(UC$4:UC$183,12*($B315-$B$302)+12))</f>
        <v>0</v>
      </c>
      <c r="UD315" s="43">
        <f>SUM(INDEX(UD$4:UD$183,12*($B315-$B$302)+1):INDEX(UD$4:UD$183,12*($B315-$B$302)+12))</f>
        <v>300000000000</v>
      </c>
      <c r="UE315" s="43">
        <f>SUM(INDEX(UE$4:UE$183,12*($B315-$B$302)+1):INDEX(UE$4:UE$183,12*($B315-$B$302)+12))</f>
        <v>0</v>
      </c>
      <c r="UF315" s="43">
        <f>SUM(INDEX(UF$4:UF$183,12*($B315-$B$302)+1):INDEX(UF$4:UF$183,12*($B315-$B$302)+12))</f>
        <v>21330774180</v>
      </c>
      <c r="UG315" s="43">
        <f>SUM(INDEX(UG$4:UG$183,12*($B315-$B$302)+1):INDEX(UG$4:UG$183,12*($B315-$B$302)+12))</f>
        <v>6745600014525</v>
      </c>
    </row>
    <row r="316" spans="1:553">
      <c r="A316" s="733"/>
      <c r="B316" s="65">
        <v>2019</v>
      </c>
      <c r="C316" s="43">
        <f>SUM(INDEX(C$4:C$183,12*($B316-$B$302)+1):INDEX(C$4:C$183,12*($B316-$B$302)+12))</f>
        <v>888745058644.66003</v>
      </c>
      <c r="D316" s="43">
        <f>SUM(INDEX(D$4:D$183,12*($B316-$B$302)+1):INDEX(D$4:D$183,12*($B316-$B$302)+12))</f>
        <v>535027202321.66003</v>
      </c>
      <c r="E316" s="43">
        <f>SUM(INDEX(E$4:E$183,12*($B316-$B$302)+1):INDEX(E$4:E$183,12*($B316-$B$302)+12))</f>
        <v>481515971563.66003</v>
      </c>
      <c r="F316" s="43">
        <f>SUM(INDEX(F$4:F$183,12*($B316-$B$302)+1):INDEX(F$4:F$183,12*($B316-$B$302)+12))</f>
        <v>498298518</v>
      </c>
      <c r="G316" s="43">
        <f>SUM(INDEX(G$4:G$183,12*($B316-$B$302)+1):INDEX(G$4:G$183,12*($B316-$B$302)+12))</f>
        <v>28634854</v>
      </c>
      <c r="H316" s="43">
        <f>SUM(INDEX(H$4:H$183,12*($B316-$B$302)+1):INDEX(H$4:H$183,12*($B316-$B$302)+12))</f>
        <v>302139854019</v>
      </c>
      <c r="I316" s="43">
        <f>SUM(INDEX(I$4:I$183,12*($B316-$B$302)+1):INDEX(I$4:I$183,12*($B316-$B$302)+12))</f>
        <v>261562471624</v>
      </c>
      <c r="J316" s="43">
        <f>SUM(INDEX(J$4:J$183,12*($B316-$B$302)+1):INDEX(J$4:J$183,12*($B316-$B$302)+12))</f>
        <v>37555983855</v>
      </c>
      <c r="K316" s="43">
        <f>SUM(INDEX(K$4:K$183,12*($B316-$B$302)+1):INDEX(K$4:K$183,12*($B316-$B$302)+12))</f>
        <v>3021398540</v>
      </c>
      <c r="L316" s="43">
        <f>SUM(INDEX(L$4:L$183,12*($B316-$B$302)+1):INDEX(L$4:L$183,12*($B316-$B$302)+12))</f>
        <v>30254964034</v>
      </c>
      <c r="M316" s="43">
        <f>SUM(INDEX(M$4:M$183,12*($B316-$B$302)+1):INDEX(M$4:M$183,12*($B316-$B$302)+12))</f>
        <v>118853250573.66</v>
      </c>
      <c r="N316" s="43">
        <f>SUM(INDEX(N$4:N$183,12*($B316-$B$302)+1):INDEX(N$4:N$183,12*($B316-$B$302)+12))</f>
        <v>117664718068.66</v>
      </c>
      <c r="O316" s="43">
        <f>SUM(INDEX(O$4:O$183,12*($B316-$B$302)+1):INDEX(O$4:O$183,12*($B316-$B$302)+12))</f>
        <v>1188532505</v>
      </c>
      <c r="P316" s="43">
        <f>SUM(INDEX(P$4:P$183,12*($B316-$B$302)+1):INDEX(P$4:P$183,12*($B316-$B$302)+12))</f>
        <v>16963669196</v>
      </c>
      <c r="Q316" s="43">
        <f>SUM(INDEX(Q$4:Q$183,12*($B316-$B$302)+1):INDEX(Q$4:Q$183,12*($B316-$B$302)+12))</f>
        <v>5622147508</v>
      </c>
      <c r="R316" s="43">
        <f>SUM(INDEX(R$4:R$183,12*($B316-$B$302)+1):INDEX(R$4:R$183,12*($B316-$B$302)+12))</f>
        <v>7155152861</v>
      </c>
      <c r="S316" s="43">
        <f>SUM(INDEX(S$4:S$183,12*($B316-$B$302)+1):INDEX(S$4:S$183,12*($B316-$B$302)+12))</f>
        <v>53511230758</v>
      </c>
      <c r="T316" s="43">
        <f>SUM(INDEX(T$4:T$183,12*($B316-$B$302)+1):INDEX(T$4:T$183,12*($B316-$B$302)+12))</f>
        <v>12544082000</v>
      </c>
      <c r="U316" s="43">
        <f>SUM(INDEX(U$4:U$183,12*($B316-$B$302)+1):INDEX(U$4:U$183,12*($B316-$B$302)+12))</f>
        <v>14757537000</v>
      </c>
      <c r="V316" s="43">
        <f>SUM(INDEX(V$4:V$183,12*($B316-$B$302)+1):INDEX(V$4:V$183,12*($B316-$B$302)+12))</f>
        <v>27301619000</v>
      </c>
      <c r="W316" s="43">
        <f>SUM(INDEX(W$4:W$183,12*($B316-$B$302)+1):INDEX(W$4:W$183,12*($B316-$B$302)+12))</f>
        <v>325136792</v>
      </c>
      <c r="X316" s="43">
        <f>SUM(INDEX(X$4:X$183,12*($B316-$B$302)+1):INDEX(X$4:X$183,12*($B316-$B$302)+12))</f>
        <v>6303795825</v>
      </c>
      <c r="Y316" s="43">
        <f>SUM(INDEX(Y$4:Y$183,12*($B316-$B$302)+1):INDEX(Y$4:Y$183,12*($B316-$B$302)+12))</f>
        <v>751246400</v>
      </c>
      <c r="Z316" s="43">
        <f>SUM(INDEX(Z$4:Z$183,12*($B316-$B$302)+1):INDEX(Z$4:Z$183,12*($B316-$B$302)+12))</f>
        <v>75124640</v>
      </c>
      <c r="AA316" s="43">
        <f>SUM(INDEX(AA$4:AA$183,12*($B316-$B$302)+1):INDEX(AA$4:AA$183,12*($B316-$B$302)+12))</f>
        <v>676121760</v>
      </c>
      <c r="AB316" s="43">
        <f>SUM(INDEX(AB$4:AB$183,12*($B316-$B$302)+1):INDEX(AB$4:AB$183,12*($B316-$B$302)+12))</f>
        <v>0</v>
      </c>
      <c r="AC316" s="43">
        <f>SUM(INDEX(AC$4:AC$183,12*($B316-$B$302)+1):INDEX(AC$4:AC$183,12*($B316-$B$302)+12))</f>
        <v>0</v>
      </c>
      <c r="AD316" s="43">
        <f>SUM(INDEX(AD$4:AD$183,12*($B316-$B$302)+1):INDEX(AD$4:AD$183,12*($B316-$B$302)+12))</f>
        <v>16585437169</v>
      </c>
      <c r="AE316" s="43">
        <f>SUM(INDEX(AE$4:AE$183,12*($B316-$B$302)+1):INDEX(AE$4:AE$183,12*($B316-$B$302)+12))</f>
        <v>2014320194</v>
      </c>
      <c r="AF316" s="43">
        <f>SUM(INDEX(AF$4:AF$183,12*($B316-$B$302)+1):INDEX(AF$4:AF$183,12*($B316-$B$302)+12))</f>
        <v>1236746969</v>
      </c>
      <c r="AG316" s="43">
        <f>SUM(INDEX(AG$4:AG$183,12*($B316-$B$302)+1):INDEX(AG$4:AG$183,12*($B316-$B$302)+12))</f>
        <v>777573225</v>
      </c>
      <c r="AH316" s="43">
        <f>SUM(INDEX(AH$4:AH$183,12*($B316-$B$302)+1):INDEX(AH$4:AH$183,12*($B316-$B$302)+12))</f>
        <v>0</v>
      </c>
      <c r="AI316" s="43">
        <f>SUM(INDEX(AI$4:AI$183,12*($B316-$B$302)+1):INDEX(AI$4:AI$183,12*($B316-$B$302)+12))</f>
        <v>353717856323</v>
      </c>
      <c r="AJ316" s="43">
        <f>SUM(INDEX(AJ$4:AJ$183,12*($B316-$B$302)+1):INDEX(AJ$4:AJ$183,12*($B316-$B$302)+12))</f>
        <v>2267935772</v>
      </c>
      <c r="AK316" s="43">
        <f>SUM(INDEX(AK$4:AK$183,12*($B316-$B$302)+1):INDEX(AK$4:AK$183,12*($B316-$B$302)+12))</f>
        <v>0</v>
      </c>
      <c r="AL316" s="43">
        <f>SUM(INDEX(AL$4:AL$183,12*($B316-$B$302)+1):INDEX(AL$4:AL$183,12*($B316-$B$302)+12))</f>
        <v>2077586</v>
      </c>
      <c r="AM316" s="43">
        <f>SUM(INDEX(AM$4:AM$183,12*($B316-$B$302)+1):INDEX(AM$4:AM$183,12*($B316-$B$302)+12))</f>
        <v>2265858186</v>
      </c>
      <c r="AN316" s="43">
        <f>SUM(INDEX(AN$4:AN$183,12*($B316-$B$302)+1):INDEX(AN$4:AN$183,12*($B316-$B$302)+12))</f>
        <v>0</v>
      </c>
      <c r="AO316" s="43">
        <f>SUM(INDEX(AO$4:AO$183,12*($B316-$B$302)+1):INDEX(AO$4:AO$183,12*($B316-$B$302)+12))</f>
        <v>7533657552</v>
      </c>
      <c r="AP316" s="43">
        <f>SUM(INDEX(AP$4:AP$183,12*($B316-$B$302)+1):INDEX(AP$4:AP$183,12*($B316-$B$302)+12))</f>
        <v>6651049423</v>
      </c>
      <c r="AQ316" s="43">
        <f>SUM(INDEX(AQ$4:AQ$183,12*($B316-$B$302)+1):INDEX(AQ$4:AQ$183,12*($B316-$B$302)+12))</f>
        <v>85359664</v>
      </c>
      <c r="AR316" s="43">
        <f>SUM(INDEX(AR$4:AR$183,12*($B316-$B$302)+1):INDEX(AR$4:AR$183,12*($B316-$B$302)+12))</f>
        <v>27061441</v>
      </c>
      <c r="AS316" s="43">
        <f>SUM(INDEX(AS$4:AS$183,12*($B316-$B$302)+1):INDEX(AS$4:AS$183,12*($B316-$B$302)+12))</f>
        <v>0</v>
      </c>
      <c r="AT316" s="43">
        <f>SUM(INDEX(AT$4:AT$183,12*($B316-$B$302)+1):INDEX(AT$4:AT$183,12*($B316-$B$302)+12))</f>
        <v>83979458</v>
      </c>
      <c r="AU316" s="43">
        <f>SUM(INDEX(AU$4:AU$183,12*($B316-$B$302)+1):INDEX(AU$4:AU$183,12*($B316-$B$302)+12))</f>
        <v>112067263</v>
      </c>
      <c r="AV316" s="43">
        <f>SUM(INDEX(AV$4:AV$183,12*($B316-$B$302)+1):INDEX(AV$4:AV$183,12*($B316-$B$302)+12))</f>
        <v>0</v>
      </c>
      <c r="AW316" s="43">
        <f>SUM(INDEX(AW$4:AW$183,12*($B316-$B$302)+1):INDEX(AW$4:AW$183,12*($B316-$B$302)+12))</f>
        <v>0</v>
      </c>
      <c r="AX316" s="43">
        <f>SUM(INDEX(AX$4:AX$183,12*($B316-$B$302)+1):INDEX(AX$4:AX$183,12*($B316-$B$302)+12))</f>
        <v>0</v>
      </c>
      <c r="AY316" s="43">
        <f>SUM(INDEX(AY$4:AY$183,12*($B316-$B$302)+1):INDEX(AY$4:AY$183,12*($B316-$B$302)+12))</f>
        <v>405726281</v>
      </c>
      <c r="AZ316" s="43">
        <f>SUM(INDEX(AZ$4:AZ$183,12*($B316-$B$302)+1):INDEX(AZ$4:AZ$183,12*($B316-$B$302)+12))</f>
        <v>168414022</v>
      </c>
      <c r="BA316" s="43">
        <f>SUM(INDEX(BA$4:BA$183,12*($B316-$B$302)+1):INDEX(BA$4:BA$183,12*($B316-$B$302)+12))</f>
        <v>0</v>
      </c>
      <c r="BB316" s="43">
        <f>SUM(INDEX(BB$4:BB$183,12*($B316-$B$302)+1):INDEX(BB$4:BB$183,12*($B316-$B$302)+12))</f>
        <v>50368484</v>
      </c>
      <c r="BC316" s="43">
        <f>SUM(INDEX(BC$4:BC$183,12*($B316-$B$302)+1):INDEX(BC$4:BC$183,12*($B316-$B$302)+12))</f>
        <v>118045538</v>
      </c>
      <c r="BD316" s="43">
        <f>SUM(INDEX(BD$4:BD$183,12*($B316-$B$302)+1):INDEX(BD$4:BD$183,12*($B316-$B$302)+12))</f>
        <v>29951880057</v>
      </c>
      <c r="BE316" s="43">
        <f>SUM(INDEX(BE$4:BE$183,12*($B316-$B$302)+1):INDEX(BE$4:BE$183,12*($B316-$B$302)+12))</f>
        <v>3346820</v>
      </c>
      <c r="BF316" s="43">
        <f>SUM(INDEX(BF$4:BF$183,12*($B316-$B$302)+1):INDEX(BF$4:BF$183,12*($B316-$B$302)+12))</f>
        <v>17964096707</v>
      </c>
      <c r="BG316" s="43">
        <f>SUM(INDEX(BG$4:BG$183,12*($B316-$B$302)+1):INDEX(BG$4:BG$183,12*($B316-$B$302)+12))</f>
        <v>5177437099</v>
      </c>
      <c r="BH316" s="43">
        <f>SUM(INDEX(BH$4:BH$183,12*($B316-$B$302)+1):INDEX(BH$4:BH$183,12*($B316-$B$302)+12))</f>
        <v>26323</v>
      </c>
      <c r="BI316" s="43">
        <f>SUM(INDEX(BI$4:BI$183,12*($B316-$B$302)+1):INDEX(BI$4:BI$183,12*($B316-$B$302)+12))</f>
        <v>34856824</v>
      </c>
      <c r="BJ316" s="43">
        <f>SUM(INDEX(BJ$4:BJ$183,12*($B316-$B$302)+1):INDEX(BJ$4:BJ$183,12*($B316-$B$302)+12))</f>
        <v>0</v>
      </c>
      <c r="BK316" s="43">
        <f>SUM(INDEX(BK$4:BK$183,12*($B316-$B$302)+1):INDEX(BK$4:BK$183,12*($B316-$B$302)+12))</f>
        <v>239447036</v>
      </c>
      <c r="BL316" s="43">
        <f>SUM(INDEX(BL$4:BL$183,12*($B316-$B$302)+1):INDEX(BL$4:BL$183,12*($B316-$B$302)+12))</f>
        <v>219920530</v>
      </c>
      <c r="BM316" s="43">
        <f>SUM(INDEX(BM$4:BM$183,12*($B316-$B$302)+1):INDEX(BM$4:BM$183,12*($B316-$B$302)+12))</f>
        <v>3210226</v>
      </c>
      <c r="BN316" s="43">
        <f>SUM(INDEX(BN$4:BN$183,12*($B316-$B$302)+1):INDEX(BN$4:BN$183,12*($B316-$B$302)+12))</f>
        <v>63145161</v>
      </c>
      <c r="BO316" s="43">
        <f>SUM(INDEX(BO$4:BO$183,12*($B316-$B$302)+1):INDEX(BO$4:BO$183,12*($B316-$B$302)+12))</f>
        <v>0</v>
      </c>
      <c r="BP316" s="43">
        <f>SUM(INDEX(BP$4:BP$183,12*($B316-$B$302)+1):INDEX(BP$4:BP$183,12*($B316-$B$302)+12))</f>
        <v>0</v>
      </c>
      <c r="BQ316" s="43">
        <f>SUM(INDEX(BQ$4:BQ$183,12*($B316-$B$302)+1):INDEX(BQ$4:BQ$183,12*($B316-$B$302)+12))</f>
        <v>10292100</v>
      </c>
      <c r="BR316" s="43">
        <f>SUM(INDEX(BR$4:BR$183,12*($B316-$B$302)+1):INDEX(BR$4:BR$183,12*($B316-$B$302)+12))</f>
        <v>176383368</v>
      </c>
      <c r="BS316" s="43">
        <f>SUM(INDEX(BS$4:BS$183,12*($B316-$B$302)+1):INDEX(BS$4:BS$183,12*($B316-$B$302)+12))</f>
        <v>6034660923</v>
      </c>
      <c r="BT316" s="43">
        <f>SUM(INDEX(BT$4:BT$183,12*($B316-$B$302)+1):INDEX(BT$4:BT$183,12*($B316-$B$302)+12))</f>
        <v>854304184</v>
      </c>
      <c r="BU316" s="43">
        <f>SUM(INDEX(BU$4:BU$183,12*($B316-$B$302)+1):INDEX(BU$4:BU$183,12*($B316-$B$302)+12))</f>
        <v>8465241</v>
      </c>
      <c r="BV316" s="43">
        <f>SUM(INDEX(BV$4:BV$183,12*($B316-$B$302)+1):INDEX(BV$4:BV$183,12*($B316-$B$302)+12))</f>
        <v>3268103</v>
      </c>
      <c r="BW316" s="43">
        <f>SUM(INDEX(BW$4:BW$183,12*($B316-$B$302)+1):INDEX(BW$4:BW$183,12*($B316-$B$302)+12))</f>
        <v>1607406</v>
      </c>
      <c r="BX316" s="43">
        <f>SUM(INDEX(BX$4:BX$183,12*($B316-$B$302)+1):INDEX(BX$4:BX$183,12*($B316-$B$302)+12))</f>
        <v>0</v>
      </c>
      <c r="BY316" s="43">
        <f>SUM(INDEX(BY$4:BY$183,12*($B316-$B$302)+1):INDEX(BY$4:BY$183,12*($B316-$B$302)+12))</f>
        <v>827268876</v>
      </c>
      <c r="BZ316" s="43">
        <f>SUM(INDEX(BZ$4:BZ$183,12*($B316-$B$302)+1):INDEX(BZ$4:BZ$183,12*($B316-$B$302)+12))</f>
        <v>13584558</v>
      </c>
      <c r="CA316" s="43">
        <f>SUM(INDEX(CA$4:CA$183,12*($B316-$B$302)+1):INDEX(CA$4:CA$183,12*($B316-$B$302)+12))</f>
        <v>110000</v>
      </c>
      <c r="CB316" s="43">
        <f>SUM(INDEX(CB$4:CB$183,12*($B316-$B$302)+1):INDEX(CB$4:CB$183,12*($B316-$B$302)+12))</f>
        <v>0</v>
      </c>
      <c r="CC316" s="43">
        <f>SUM(INDEX(CC$4:CC$183,12*($B316-$B$302)+1):INDEX(CC$4:CC$183,12*($B316-$B$302)+12))</f>
        <v>28281230590</v>
      </c>
      <c r="CD316" s="43">
        <f>SUM(INDEX(CD$4:CD$183,12*($B316-$B$302)+1):INDEX(CD$4:CD$183,12*($B316-$B$302)+12))</f>
        <v>0</v>
      </c>
      <c r="CE316" s="43">
        <f>SUM(INDEX(CE$4:CE$183,12*($B316-$B$302)+1):INDEX(CE$4:CE$183,12*($B316-$B$302)+12))</f>
        <v>24205597184</v>
      </c>
      <c r="CF316" s="43">
        <f>SUM(INDEX(CF$4:CF$183,12*($B316-$B$302)+1):INDEX(CF$4:CF$183,12*($B316-$B$302)+12))</f>
        <v>1109168561</v>
      </c>
      <c r="CG316" s="43">
        <f>SUM(INDEX(CG$4:CG$183,12*($B316-$B$302)+1):INDEX(CG$4:CG$183,12*($B316-$B$302)+12))</f>
        <v>10080527127</v>
      </c>
      <c r="CH316" s="43">
        <f>SUM(INDEX(CH$4:CH$183,12*($B316-$B$302)+1):INDEX(CH$4:CH$183,12*($B316-$B$302)+12))</f>
        <v>550621300</v>
      </c>
      <c r="CI316" s="43">
        <f>SUM(INDEX(CI$4:CI$183,12*($B316-$B$302)+1):INDEX(CI$4:CI$183,12*($B316-$B$302)+12))</f>
        <v>277716830</v>
      </c>
      <c r="CJ316" s="43">
        <f>SUM(INDEX(CJ$4:CJ$183,12*($B316-$B$302)+1):INDEX(CJ$4:CJ$183,12*($B316-$B$302)+12))</f>
        <v>5145960</v>
      </c>
      <c r="CK316" s="43">
        <f>SUM(INDEX(CK$4:CK$183,12*($B316-$B$302)+1):INDEX(CK$4:CK$183,12*($B316-$B$302)+12))</f>
        <v>57993887</v>
      </c>
      <c r="CL316" s="43">
        <f>SUM(INDEX(CL$4:CL$183,12*($B316-$B$302)+1):INDEX(CL$4:CL$183,12*($B316-$B$302)+12))</f>
        <v>16575286</v>
      </c>
      <c r="CM316" s="43">
        <f>SUM(INDEX(CM$4:CM$183,12*($B316-$B$302)+1):INDEX(CM$4:CM$183,12*($B316-$B$302)+12))</f>
        <v>6536262</v>
      </c>
      <c r="CN316" s="43">
        <f>SUM(INDEX(CN$4:CN$183,12*($B316-$B$302)+1):INDEX(CN$4:CN$183,12*($B316-$B$302)+12))</f>
        <v>5824571</v>
      </c>
      <c r="CO316" s="43">
        <f>SUM(INDEX(CO$4:CO$183,12*($B316-$B$302)+1):INDEX(CO$4:CO$183,12*($B316-$B$302)+12))</f>
        <v>1295266</v>
      </c>
      <c r="CP316" s="43">
        <f>SUM(INDEX(CP$4:CP$183,12*($B316-$B$302)+1):INDEX(CP$4:CP$183,12*($B316-$B$302)+12))</f>
        <v>22658817</v>
      </c>
      <c r="CQ316" s="43">
        <f>SUM(INDEX(CQ$4:CQ$183,12*($B316-$B$302)+1):INDEX(CQ$4:CQ$183,12*($B316-$B$302)+12))</f>
        <v>161070635</v>
      </c>
      <c r="CR316" s="43">
        <f>SUM(INDEX(CR$4:CR$183,12*($B316-$B$302)+1):INDEX(CR$4:CR$183,12*($B316-$B$302)+12))</f>
        <v>344181142</v>
      </c>
      <c r="CS316" s="43">
        <f>SUM(INDEX(CS$4:CS$183,12*($B316-$B$302)+1):INDEX(CS$4:CS$183,12*($B316-$B$302)+12))</f>
        <v>11784209871</v>
      </c>
      <c r="CT316" s="43">
        <f>SUM(INDEX(CT$4:CT$183,12*($B316-$B$302)+1):INDEX(CT$4:CT$183,12*($B316-$B$302)+12))</f>
        <v>4170652768</v>
      </c>
      <c r="CU316" s="43">
        <f>SUM(INDEX(CU$4:CU$183,12*($B316-$B$302)+1):INDEX(CU$4:CU$183,12*($B316-$B$302)+12))</f>
        <v>0</v>
      </c>
      <c r="CV316" s="43">
        <f>SUM(INDEX(CV$4:CV$183,12*($B316-$B$302)+1):INDEX(CV$4:CV$183,12*($B316-$B$302)+12))</f>
        <v>159010389</v>
      </c>
      <c r="CW316" s="43">
        <f>SUM(INDEX(CW$4:CW$183,12*($B316-$B$302)+1):INDEX(CW$4:CW$183,12*($B316-$B$302)+12))</f>
        <v>27395468</v>
      </c>
      <c r="CX316" s="43">
        <f>SUM(INDEX(CX$4:CX$183,12*($B316-$B$302)+1):INDEX(CX$4:CX$183,12*($B316-$B$302)+12))</f>
        <v>353875</v>
      </c>
      <c r="CY316" s="43">
        <f>SUM(INDEX(CY$4:CY$183,12*($B316-$B$302)+1):INDEX(CY$4:CY$183,12*($B316-$B$302)+12))</f>
        <v>0</v>
      </c>
      <c r="CZ316" s="43">
        <f>SUM(INDEX(CZ$4:CZ$183,12*($B316-$B$302)+1):INDEX(CZ$4:CZ$183,12*($B316-$B$302)+12))</f>
        <v>7275669544</v>
      </c>
      <c r="DA316" s="43">
        <f>SUM(INDEX(DA$4:DA$183,12*($B316-$B$302)+1):INDEX(DA$4:DA$183,12*($B316-$B$302)+12))</f>
        <v>6607074818</v>
      </c>
      <c r="DB316" s="43">
        <f>SUM(INDEX(DB$4:DB$183,12*($B316-$B$302)+1):INDEX(DB$4:DB$183,12*($B316-$B$302)+12))</f>
        <v>668594726</v>
      </c>
      <c r="DC316" s="43">
        <f>SUM(INDEX(DC$4:DC$183,12*($B316-$B$302)+1):INDEX(DC$4:DC$183,12*($B316-$B$302)+12))</f>
        <v>0</v>
      </c>
      <c r="DD316" s="43">
        <f>SUM(INDEX(DD$4:DD$183,12*($B316-$B$302)+1):INDEX(DD$4:DD$183,12*($B316-$B$302)+12))</f>
        <v>0</v>
      </c>
      <c r="DE316" s="43">
        <f>SUM(INDEX(DE$4:DE$183,12*($B316-$B$302)+1):INDEX(DE$4:DE$183,12*($B316-$B$302)+12))</f>
        <v>0</v>
      </c>
      <c r="DF316" s="43">
        <f>SUM(INDEX(DF$4:DF$183,12*($B316-$B$302)+1):INDEX(DF$4:DF$183,12*($B316-$B$302)+12))</f>
        <v>74194424</v>
      </c>
      <c r="DG316" s="43">
        <f>SUM(INDEX(DG$4:DG$183,12*($B316-$B$302)+1):INDEX(DG$4:DG$183,12*($B316-$B$302)+12))</f>
        <v>76933403</v>
      </c>
      <c r="DH316" s="43">
        <f>SUM(INDEX(DH$4:DH$183,12*($B316-$B$302)+1):INDEX(DH$4:DH$183,12*($B316-$B$302)+12))</f>
        <v>59172353</v>
      </c>
      <c r="DI316" s="43">
        <f>SUM(INDEX(DI$4:DI$183,12*($B316-$B$302)+1):INDEX(DI$4:DI$183,12*($B316-$B$302)+12))</f>
        <v>0</v>
      </c>
      <c r="DJ316" s="43">
        <f>SUM(INDEX(DJ$4:DJ$183,12*($B316-$B$302)+1):INDEX(DJ$4:DJ$183,12*($B316-$B$302)+12))</f>
        <v>0</v>
      </c>
      <c r="DK316" s="43">
        <f>SUM(INDEX(DK$4:DK$183,12*($B316-$B$302)+1):INDEX(DK$4:DK$183,12*($B316-$B$302)+12))</f>
        <v>0</v>
      </c>
      <c r="DL316" s="43">
        <f>SUM(INDEX(DL$4:DL$183,12*($B316-$B$302)+1):INDEX(DL$4:DL$183,12*($B316-$B$302)+12))</f>
        <v>0</v>
      </c>
      <c r="DM316" s="43">
        <f>SUM(INDEX(DM$4:DM$183,12*($B316-$B$302)+1):INDEX(DM$4:DM$183,12*($B316-$B$302)+12))</f>
        <v>1940377186</v>
      </c>
      <c r="DN316" s="43">
        <f>SUM(INDEX(DN$4:DN$183,12*($B316-$B$302)+1):INDEX(DN$4:DN$183,12*($B316-$B$302)+12))</f>
        <v>177803054</v>
      </c>
      <c r="DO316" s="43">
        <f>SUM(INDEX(DO$4:DO$183,12*($B316-$B$302)+1):INDEX(DO$4:DO$183,12*($B316-$B$302)+12))</f>
        <v>26835046</v>
      </c>
      <c r="DP316" s="43">
        <f>SUM(INDEX(DP$4:DP$183,12*($B316-$B$302)+1):INDEX(DP$4:DP$183,12*($B316-$B$302)+12))</f>
        <v>352968</v>
      </c>
      <c r="DQ316" s="43">
        <f>SUM(INDEX(DQ$4:DQ$183,12*($B316-$B$302)+1):INDEX(DQ$4:DQ$183,12*($B316-$B$302)+12))</f>
        <v>26482078</v>
      </c>
      <c r="DR316" s="43">
        <f>SUM(INDEX(DR$4:DR$183,12*($B316-$B$302)+1):INDEX(DR$4:DR$183,12*($B316-$B$302)+12))</f>
        <v>1681393058</v>
      </c>
      <c r="DS316" s="43">
        <f>SUM(INDEX(DS$4:DS$183,12*($B316-$B$302)+1):INDEX(DS$4:DS$183,12*($B316-$B$302)+12))</f>
        <v>102912722</v>
      </c>
      <c r="DT316" s="43">
        <f>SUM(INDEX(DT$4:DT$183,12*($B316-$B$302)+1):INDEX(DT$4:DT$183,12*($B316-$B$302)+12))</f>
        <v>102020652</v>
      </c>
      <c r="DU316" s="43">
        <f>SUM(INDEX(DU$4:DU$183,12*($B316-$B$302)+1):INDEX(DU$4:DU$183,12*($B316-$B$302)+12))</f>
        <v>826989</v>
      </c>
      <c r="DV316" s="43">
        <f>SUM(INDEX(DV$4:DV$183,12*($B316-$B$302)+1):INDEX(DV$4:DV$183,12*($B316-$B$302)+12))</f>
        <v>65081</v>
      </c>
      <c r="DW316" s="43">
        <f>SUM(INDEX(DW$4:DW$183,12*($B316-$B$302)+1):INDEX(DW$4:DW$183,12*($B316-$B$302)+12))</f>
        <v>38836800</v>
      </c>
      <c r="DX316" s="43">
        <f>SUM(INDEX(DX$4:DX$183,12*($B316-$B$302)+1):INDEX(DX$4:DX$183,12*($B316-$B$302)+12))</f>
        <v>19395000</v>
      </c>
      <c r="DY316" s="43">
        <f>SUM(INDEX(DY$4:DY$183,12*($B316-$B$302)+1):INDEX(DY$4:DY$183,12*($B316-$B$302)+12))</f>
        <v>0</v>
      </c>
      <c r="DZ316" s="43">
        <f>SUM(INDEX(DZ$4:DZ$183,12*($B316-$B$302)+1):INDEX(DZ$4:DZ$183,12*($B316-$B$302)+12))</f>
        <v>0</v>
      </c>
      <c r="EA316" s="43">
        <f>SUM(INDEX(EA$4:EA$183,12*($B316-$B$302)+1):INDEX(EA$4:EA$183,12*($B316-$B$302)+12))</f>
        <v>19441800</v>
      </c>
      <c r="EB316" s="43">
        <f>SUM(INDEX(EB$4:EB$183,12*($B316-$B$302)+1):INDEX(EB$4:EB$183,12*($B316-$B$302)+12))</f>
        <v>0</v>
      </c>
      <c r="EC316" s="43">
        <f>SUM(INDEX(EC$4:EC$183,12*($B316-$B$302)+1):INDEX(EC$4:EC$183,12*($B316-$B$302)+12))</f>
        <v>622330611</v>
      </c>
      <c r="ED316" s="43">
        <f>SUM(INDEX(ED$4:ED$183,12*($B316-$B$302)+1):INDEX(ED$4:ED$183,12*($B316-$B$302)+12))</f>
        <v>286261</v>
      </c>
      <c r="EE316" s="43">
        <f>SUM(INDEX(EE$4:EE$183,12*($B316-$B$302)+1):INDEX(EE$4:EE$183,12*($B316-$B$302)+12))</f>
        <v>622041120</v>
      </c>
      <c r="EF316" s="43">
        <f>SUM(INDEX(EF$4:EF$183,12*($B316-$B$302)+1):INDEX(EF$4:EF$183,12*($B316-$B$302)+12))</f>
        <v>3230</v>
      </c>
      <c r="EG316" s="43">
        <f>SUM(INDEX(EG$4:EG$183,12*($B316-$B$302)+1):INDEX(EG$4:EG$183,12*($B316-$B$302)+12))</f>
        <v>219927387</v>
      </c>
      <c r="EH316" s="43">
        <f>SUM(INDEX(EH$4:EH$183,12*($B316-$B$302)+1):INDEX(EH$4:EH$183,12*($B316-$B$302)+12))</f>
        <v>216803300</v>
      </c>
      <c r="EI316" s="43">
        <f>SUM(INDEX(EI$4:EI$183,12*($B316-$B$302)+1):INDEX(EI$4:EI$183,12*($B316-$B$302)+12))</f>
        <v>2944787</v>
      </c>
      <c r="EJ316" s="43">
        <f>SUM(INDEX(EJ$4:EJ$183,12*($B316-$B$302)+1):INDEX(EJ$4:EJ$183,12*($B316-$B$302)+12))</f>
        <v>179300</v>
      </c>
      <c r="EK316" s="43">
        <f>SUM(INDEX(EK$4:EK$183,12*($B316-$B$302)+1):INDEX(EK$4:EK$183,12*($B316-$B$302)+12))</f>
        <v>262610199</v>
      </c>
      <c r="EL316" s="43">
        <f>SUM(INDEX(EL$4:EL$183,12*($B316-$B$302)+1):INDEX(EL$4:EL$183,12*($B316-$B$302)+12))</f>
        <v>138965</v>
      </c>
      <c r="EM316" s="43">
        <f>SUM(INDEX(EM$4:EM$183,12*($B316-$B$302)+1):INDEX(EM$4:EM$183,12*($B316-$B$302)+12))</f>
        <v>6336417</v>
      </c>
      <c r="EN316" s="43">
        <f>SUM(INDEX(EN$4:EN$183,12*($B316-$B$302)+1):INDEX(EN$4:EN$183,12*($B316-$B$302)+12))</f>
        <v>172447301</v>
      </c>
      <c r="EO316" s="43">
        <f>SUM(INDEX(EO$4:EO$183,12*($B316-$B$302)+1):INDEX(EO$4:EO$183,12*($B316-$B$302)+12))</f>
        <v>6011330</v>
      </c>
      <c r="EP316" s="43">
        <f>SUM(INDEX(EP$4:EP$183,12*($B316-$B$302)+1):INDEX(EP$4:EP$183,12*($B316-$B$302)+12))</f>
        <v>833788</v>
      </c>
      <c r="EQ316" s="43">
        <f>SUM(INDEX(EQ$4:EQ$183,12*($B316-$B$302)+1):INDEX(EQ$4:EQ$183,12*($B316-$B$302)+12))</f>
        <v>45012</v>
      </c>
      <c r="ER316" s="43">
        <f>SUM(INDEX(ER$4:ER$183,12*($B316-$B$302)+1):INDEX(ER$4:ER$183,12*($B316-$B$302)+12))</f>
        <v>532699</v>
      </c>
      <c r="ES316" s="43">
        <f>SUM(INDEX(ES$4:ES$183,12*($B316-$B$302)+1):INDEX(ES$4:ES$183,12*($B316-$B$302)+12))</f>
        <v>3629696</v>
      </c>
      <c r="ET316" s="43">
        <f>SUM(INDEX(ET$4:ET$183,12*($B316-$B$302)+1):INDEX(ET$4:ET$183,12*($B316-$B$302)+12))</f>
        <v>970135</v>
      </c>
      <c r="EU316" s="43">
        <f>SUM(INDEX(EU$4:EU$183,12*($B316-$B$302)+1):INDEX(EU$4:EU$183,12*($B316-$B$302)+12))</f>
        <v>8251375</v>
      </c>
      <c r="EV316" s="43">
        <f>SUM(INDEX(EV$4:EV$183,12*($B316-$B$302)+1):INDEX(EV$4:EV$183,12*($B316-$B$302)+12))</f>
        <v>133115558</v>
      </c>
      <c r="EW316" s="43">
        <f>SUM(INDEX(EW$4:EW$183,12*($B316-$B$302)+1):INDEX(EW$4:EW$183,12*($B316-$B$302)+12))</f>
        <v>108251903</v>
      </c>
      <c r="EX316" s="43">
        <f>SUM(INDEX(EX$4:EX$183,12*($B316-$B$302)+1):INDEX(EX$4:EX$183,12*($B316-$B$302)+12))</f>
        <v>0</v>
      </c>
      <c r="EY316" s="43">
        <f>SUM(INDEX(EY$4:EY$183,12*($B316-$B$302)+1):INDEX(EY$4:EY$183,12*($B316-$B$302)+12))</f>
        <v>254769</v>
      </c>
      <c r="EZ316" s="43">
        <f>SUM(INDEX(EZ$4:EZ$183,12*($B316-$B$302)+1):INDEX(EZ$4:EZ$183,12*($B316-$B$302)+12))</f>
        <v>101220190</v>
      </c>
      <c r="FA316" s="43">
        <f>SUM(INDEX(FA$4:FA$183,12*($B316-$B$302)+1):INDEX(FA$4:FA$183,12*($B316-$B$302)+12))</f>
        <v>6776944</v>
      </c>
      <c r="FB316" s="43">
        <f>SUM(INDEX(FB$4:FB$183,12*($B316-$B$302)+1):INDEX(FB$4:FB$183,12*($B316-$B$302)+12))</f>
        <v>0</v>
      </c>
      <c r="FC316" s="43">
        <f>SUM(INDEX(FC$4:FC$183,12*($B316-$B$302)+1):INDEX(FC$4:FC$183,12*($B316-$B$302)+12))</f>
        <v>222490</v>
      </c>
      <c r="FD316" s="43">
        <f>SUM(INDEX(FD$4:FD$183,12*($B316-$B$302)+1):INDEX(FD$4:FD$183,12*($B316-$B$302)+12))</f>
        <v>0</v>
      </c>
      <c r="FE316" s="43">
        <f>SUM(INDEX(FE$4:FE$183,12*($B316-$B$302)+1):INDEX(FE$4:FE$183,12*($B316-$B$302)+12))</f>
        <v>0</v>
      </c>
      <c r="FF316" s="43">
        <f>SUM(INDEX(FF$4:FF$183,12*($B316-$B$302)+1):INDEX(FF$4:FF$183,12*($B316-$B$302)+12))</f>
        <v>0</v>
      </c>
      <c r="FG316" s="43">
        <f>SUM(INDEX(FG$4:FG$183,12*($B316-$B$302)+1):INDEX(FG$4:FG$183,12*($B316-$B$302)+12))</f>
        <v>54346028</v>
      </c>
      <c r="FH316" s="43">
        <f>SUM(INDEX(FH$4:FH$183,12*($B316-$B$302)+1):INDEX(FH$4:FH$183,12*($B316-$B$302)+12))</f>
        <v>1945506</v>
      </c>
      <c r="FI316" s="43">
        <f>SUM(INDEX(FI$4:FI$183,12*($B316-$B$302)+1):INDEX(FI$4:FI$183,12*($B316-$B$302)+12))</f>
        <v>0</v>
      </c>
      <c r="FJ316" s="43">
        <f>SUM(INDEX(FJ$4:FJ$183,12*($B316-$B$302)+1):INDEX(FJ$4:FJ$183,12*($B316-$B$302)+12))</f>
        <v>43221405</v>
      </c>
      <c r="FK316" s="43">
        <f>SUM(INDEX(FK$4:FK$183,12*($B316-$B$302)+1):INDEX(FK$4:FK$183,12*($B316-$B$302)+12))</f>
        <v>14902559</v>
      </c>
      <c r="FL316" s="43">
        <f>SUM(INDEX(FL$4:FL$183,12*($B316-$B$302)+1):INDEX(FL$4:FL$183,12*($B316-$B$302)+12))</f>
        <v>0</v>
      </c>
      <c r="FM316" s="43">
        <f>SUM(INDEX(FM$4:FM$183,12*($B316-$B$302)+1):INDEX(FM$4:FM$183,12*($B316-$B$302)+12))</f>
        <v>0</v>
      </c>
      <c r="FN316" s="43">
        <f>SUM(INDEX(FN$4:FN$183,12*($B316-$B$302)+1):INDEX(FN$4:FN$183,12*($B316-$B$302)+12))</f>
        <v>0</v>
      </c>
      <c r="FO316" s="43">
        <f>SUM(INDEX(FO$4:FO$183,12*($B316-$B$302)+1):INDEX(FO$4:FO$183,12*($B316-$B$302)+12))</f>
        <v>28318846</v>
      </c>
      <c r="FP316" s="43">
        <f>SUM(INDEX(FP$4:FP$183,12*($B316-$B$302)+1):INDEX(FP$4:FP$183,12*($B316-$B$302)+12))</f>
        <v>9179117</v>
      </c>
      <c r="FQ316" s="43">
        <f>SUM(INDEX(FQ$4:FQ$183,12*($B316-$B$302)+1):INDEX(FQ$4:FQ$183,12*($B316-$B$302)+12))</f>
        <v>0</v>
      </c>
      <c r="FR316" s="43">
        <f>SUM(INDEX(FR$4:FR$183,12*($B316-$B$302)+1):INDEX(FR$4:FR$183,12*($B316-$B$302)+12))</f>
        <v>2212683830</v>
      </c>
      <c r="FS316" s="43">
        <f>SUM(INDEX(FS$4:FS$183,12*($B316-$B$302)+1):INDEX(FS$4:FS$183,12*($B316-$B$302)+12))</f>
        <v>2114892989</v>
      </c>
      <c r="FT316" s="43">
        <f>SUM(INDEX(FT$4:FT$183,12*($B316-$B$302)+1):INDEX(FT$4:FT$183,12*($B316-$B$302)+12))</f>
        <v>59317</v>
      </c>
      <c r="FU316" s="43">
        <f>SUM(INDEX(FU$4:FU$183,12*($B316-$B$302)+1):INDEX(FU$4:FU$183,12*($B316-$B$302)+12))</f>
        <v>1101982226</v>
      </c>
      <c r="FV316" s="43">
        <f>SUM(INDEX(FV$4:FV$183,12*($B316-$B$302)+1):INDEX(FV$4:FV$183,12*($B316-$B$302)+12))</f>
        <v>41971039</v>
      </c>
      <c r="FW316" s="43">
        <f>SUM(INDEX(FW$4:FW$183,12*($B316-$B$302)+1):INDEX(FW$4:FW$183,12*($B316-$B$302)+12))</f>
        <v>27547257</v>
      </c>
      <c r="FX316" s="43">
        <f>SUM(INDEX(FX$4:FX$183,12*($B316-$B$302)+1):INDEX(FX$4:FX$183,12*($B316-$B$302)+12))</f>
        <v>14423782</v>
      </c>
      <c r="FY316" s="43">
        <f>SUM(INDEX(FY$4:FY$183,12*($B316-$B$302)+1):INDEX(FY$4:FY$183,12*($B316-$B$302)+12))</f>
        <v>0</v>
      </c>
      <c r="FZ316" s="43">
        <f>SUM(INDEX(FZ$4:FZ$183,12*($B316-$B$302)+1):INDEX(FZ$4:FZ$183,12*($B316-$B$302)+12))</f>
        <v>1227523</v>
      </c>
      <c r="GA316" s="43">
        <f>SUM(INDEX(GA$4:GA$183,12*($B316-$B$302)+1):INDEX(GA$4:GA$183,12*($B316-$B$302)+12))</f>
        <v>916968084</v>
      </c>
      <c r="GB316" s="43">
        <f>SUM(INDEX(GB$4:GB$183,12*($B316-$B$302)+1):INDEX(GB$4:GB$183,12*($B316-$B$302)+12))</f>
        <v>52684800</v>
      </c>
      <c r="GC316" s="43">
        <f>SUM(INDEX(GC$4:GC$183,12*($B316-$B$302)+1):INDEX(GC$4:GC$183,12*($B316-$B$302)+12))</f>
        <v>7824119</v>
      </c>
      <c r="GD316" s="43">
        <f>SUM(INDEX(GD$4:GD$183,12*($B316-$B$302)+1):INDEX(GD$4:GD$183,12*($B316-$B$302)+12))</f>
        <v>0</v>
      </c>
      <c r="GE316" s="43">
        <f>SUM(INDEX(GE$4:GE$183,12*($B316-$B$302)+1):INDEX(GE$4:GE$183,12*($B316-$B$302)+12))</f>
        <v>7824119</v>
      </c>
      <c r="GF316" s="43">
        <f>SUM(INDEX(GF$4:GF$183,12*($B316-$B$302)+1):INDEX(GF$4:GF$183,12*($B316-$B$302)+12))</f>
        <v>0</v>
      </c>
      <c r="GG316" s="43">
        <f>SUM(INDEX(GG$4:GG$183,12*($B316-$B$302)+1):INDEX(GG$4:GG$183,12*($B316-$B$302)+12))</f>
        <v>0</v>
      </c>
      <c r="GH316" s="43">
        <f>SUM(INDEX(GH$4:GH$183,12*($B316-$B$302)+1):INDEX(GH$4:GH$183,12*($B316-$B$302)+12))</f>
        <v>9649500</v>
      </c>
      <c r="GI316" s="43">
        <f>SUM(INDEX(GI$4:GI$183,12*($B316-$B$302)+1):INDEX(GI$4:GI$183,12*($B316-$B$302)+12))</f>
        <v>21648070</v>
      </c>
      <c r="GJ316" s="43">
        <f>SUM(INDEX(GJ$4:GJ$183,12*($B316-$B$302)+1):INDEX(GJ$4:GJ$183,12*($B316-$B$302)+12))</f>
        <v>21648070</v>
      </c>
      <c r="GK316" s="43">
        <f>SUM(INDEX(GK$4:GK$183,12*($B316-$B$302)+1):INDEX(GK$4:GK$183,12*($B316-$B$302)+12))</f>
        <v>0</v>
      </c>
      <c r="GL316" s="43">
        <f>SUM(INDEX(GL$4:GL$183,12*($B316-$B$302)+1):INDEX(GL$4:GL$183,12*($B316-$B$302)+12))</f>
        <v>58669152</v>
      </c>
      <c r="GM316" s="43">
        <f>SUM(INDEX(GM$4:GM$183,12*($B316-$B$302)+1):INDEX(GM$4:GM$183,12*($B316-$B$302)+12))</f>
        <v>38653750</v>
      </c>
      <c r="GN316" s="43">
        <f>SUM(INDEX(GN$4:GN$183,12*($B316-$B$302)+1):INDEX(GN$4:GN$183,12*($B316-$B$302)+12))</f>
        <v>0</v>
      </c>
      <c r="GO316" s="43">
        <f>SUM(INDEX(GO$4:GO$183,12*($B316-$B$302)+1):INDEX(GO$4:GO$183,12*($B316-$B$302)+12))</f>
        <v>514800</v>
      </c>
      <c r="GP316" s="43">
        <f>SUM(INDEX(GP$4:GP$183,12*($B316-$B$302)+1):INDEX(GP$4:GP$183,12*($B316-$B$302)+12))</f>
        <v>0</v>
      </c>
      <c r="GQ316" s="43">
        <f>SUM(INDEX(GQ$4:GQ$183,12*($B316-$B$302)+1):INDEX(GQ$4:GQ$183,12*($B316-$B$302)+12))</f>
        <v>0</v>
      </c>
      <c r="GR316" s="43">
        <f>SUM(INDEX(GR$4:GR$183,12*($B316-$B$302)+1):INDEX(GR$4:GR$183,12*($B316-$B$302)+12))</f>
        <v>475477</v>
      </c>
      <c r="GS316" s="43">
        <f>SUM(INDEX(GS$4:GS$183,12*($B316-$B$302)+1):INDEX(GS$4:GS$183,12*($B316-$B$302)+12))</f>
        <v>0</v>
      </c>
      <c r="GT316" s="43">
        <f>SUM(INDEX(GT$4:GT$183,12*($B316-$B$302)+1):INDEX(GT$4:GT$183,12*($B316-$B$302)+12))</f>
        <v>6384753</v>
      </c>
      <c r="GU316" s="43">
        <f>SUM(INDEX(GU$4:GU$183,12*($B316-$B$302)+1):INDEX(GU$4:GU$183,12*($B316-$B$302)+12))</f>
        <v>5998923073</v>
      </c>
      <c r="GV316" s="43">
        <f>SUM(INDEX(GV$4:GV$183,12*($B316-$B$302)+1):INDEX(GV$4:GV$183,12*($B316-$B$302)+12))</f>
        <v>0</v>
      </c>
      <c r="GW316" s="43">
        <f>SUM(INDEX(GW$4:GW$183,12*($B316-$B$302)+1):INDEX(GW$4:GW$183,12*($B316-$B$302)+12))</f>
        <v>0</v>
      </c>
      <c r="GX316" s="43">
        <f>SUM(INDEX(GX$4:GX$183,12*($B316-$B$302)+1):INDEX(GX$4:GX$183,12*($B316-$B$302)+12))</f>
        <v>0</v>
      </c>
      <c r="GY316" s="43">
        <f>SUM(INDEX(GY$4:GY$183,12*($B316-$B$302)+1):INDEX(GY$4:GY$183,12*($B316-$B$302)+12))</f>
        <v>0</v>
      </c>
      <c r="GZ316" s="43">
        <f>SUM(INDEX(GZ$4:GZ$183,12*($B316-$B$302)+1):INDEX(GZ$4:GZ$183,12*($B316-$B$302)+12))</f>
        <v>0</v>
      </c>
      <c r="HA316" s="43">
        <f>SUM(INDEX(HA$4:HA$183,12*($B316-$B$302)+1):INDEX(HA$4:HA$183,12*($B316-$B$302)+12))</f>
        <v>0</v>
      </c>
      <c r="HB316" s="43">
        <f>SUM(INDEX(HB$4:HB$183,12*($B316-$B$302)+1):INDEX(HB$4:HB$183,12*($B316-$B$302)+12))</f>
        <v>0</v>
      </c>
      <c r="HC316" s="43">
        <f>SUM(INDEX(HC$4:HC$183,12*($B316-$B$302)+1):INDEX(HC$4:HC$183,12*($B316-$B$302)+12))</f>
        <v>0</v>
      </c>
      <c r="HD316" s="43">
        <f>SUM(INDEX(HD$4:HD$183,12*($B316-$B$302)+1):INDEX(HD$4:HD$183,12*($B316-$B$302)+12))</f>
        <v>151503815</v>
      </c>
      <c r="HE316" s="43">
        <f>SUM(INDEX(HE$4:HE$183,12*($B316-$B$302)+1):INDEX(HE$4:HE$183,12*($B316-$B$302)+12))</f>
        <v>0</v>
      </c>
      <c r="HF316" s="43">
        <f>SUM(INDEX(HF$4:HF$183,12*($B316-$B$302)+1):INDEX(HF$4:HF$183,12*($B316-$B$302)+12))</f>
        <v>0</v>
      </c>
      <c r="HG316" s="43">
        <f>SUM(INDEX(HG$4:HG$183,12*($B316-$B$302)+1):INDEX(HG$4:HG$183,12*($B316-$B$302)+12))</f>
        <v>0</v>
      </c>
      <c r="HH316" s="43">
        <f>SUM(INDEX(HH$4:HH$183,12*($B316-$B$302)+1):INDEX(HH$4:HH$183,12*($B316-$B$302)+12))</f>
        <v>0</v>
      </c>
      <c r="HI316" s="43">
        <f>SUM(INDEX(HI$4:HI$183,12*($B316-$B$302)+1):INDEX(HI$4:HI$183,12*($B316-$B$302)+12))</f>
        <v>0</v>
      </c>
      <c r="HJ316" s="43">
        <f>SUM(INDEX(HJ$4:HJ$183,12*($B316-$B$302)+1):INDEX(HJ$4:HJ$183,12*($B316-$B$302)+12))</f>
        <v>0</v>
      </c>
      <c r="HK316" s="43">
        <f>SUM(INDEX(HK$4:HK$183,12*($B316-$B$302)+1):INDEX(HK$4:HK$183,12*($B316-$B$302)+12))</f>
        <v>0</v>
      </c>
      <c r="HL316" s="43">
        <f>SUM(INDEX(HL$4:HL$183,12*($B316-$B$302)+1):INDEX(HL$4:HL$183,12*($B316-$B$302)+12))</f>
        <v>0</v>
      </c>
      <c r="HM316" s="43">
        <f>SUM(INDEX(HM$4:HM$183,12*($B316-$B$302)+1):INDEX(HM$4:HM$183,12*($B316-$B$302)+12))</f>
        <v>0</v>
      </c>
      <c r="HN316" s="43">
        <f>SUM(INDEX(HN$4:HN$183,12*($B316-$B$302)+1):INDEX(HN$4:HN$183,12*($B316-$B$302)+12))</f>
        <v>0</v>
      </c>
      <c r="HO316" s="43">
        <f>SUM(INDEX(HO$4:HO$183,12*($B316-$B$302)+1):INDEX(HO$4:HO$183,12*($B316-$B$302)+12))</f>
        <v>0</v>
      </c>
      <c r="HP316" s="43">
        <f>SUM(INDEX(HP$4:HP$183,12*($B316-$B$302)+1):INDEX(HP$4:HP$183,12*($B316-$B$302)+12))</f>
        <v>522355801</v>
      </c>
      <c r="HQ316" s="43">
        <f>SUM(INDEX(HQ$4:HQ$183,12*($B316-$B$302)+1):INDEX(HQ$4:HQ$183,12*($B316-$B$302)+12))</f>
        <v>12123814</v>
      </c>
      <c r="HR316" s="43">
        <f>SUM(INDEX(HR$4:HR$183,12*($B316-$B$302)+1):INDEX(HR$4:HR$183,12*($B316-$B$302)+12))</f>
        <v>11470590</v>
      </c>
      <c r="HS316" s="43">
        <f>SUM(INDEX(HS$4:HS$183,12*($B316-$B$302)+1):INDEX(HS$4:HS$183,12*($B316-$B$302)+12))</f>
        <v>73537371</v>
      </c>
      <c r="HT316" s="43">
        <f>SUM(INDEX(HT$4:HT$183,12*($B316-$B$302)+1):INDEX(HT$4:HT$183,12*($B316-$B$302)+12))</f>
        <v>298224242</v>
      </c>
      <c r="HU316" s="43">
        <f>SUM(INDEX(HU$4:HU$183,12*($B316-$B$302)+1):INDEX(HU$4:HU$183,12*($B316-$B$302)+12))</f>
        <v>0</v>
      </c>
      <c r="HV316" s="43">
        <f>SUM(INDEX(HV$4:HV$183,12*($B316-$B$302)+1):INDEX(HV$4:HV$183,12*($B316-$B$302)+12))</f>
        <v>117678845</v>
      </c>
      <c r="HW316" s="43">
        <f>SUM(INDEX(HW$4:HW$183,12*($B316-$B$302)+1):INDEX(HW$4:HW$183,12*($B316-$B$302)+12))</f>
        <v>0</v>
      </c>
      <c r="HX316" s="43">
        <f>SUM(INDEX(HX$4:HX$183,12*($B316-$B$302)+1):INDEX(HX$4:HX$183,12*($B316-$B$302)+12))</f>
        <v>4582655474</v>
      </c>
      <c r="HY316" s="43">
        <f>SUM(INDEX(HY$4:HY$183,12*($B316-$B$302)+1):INDEX(HY$4:HY$183,12*($B316-$B$302)+12))</f>
        <v>125860767</v>
      </c>
      <c r="HZ316" s="43">
        <f>SUM(INDEX(HZ$4:HZ$183,12*($B316-$B$302)+1):INDEX(HZ$4:HZ$183,12*($B316-$B$302)+12))</f>
        <v>249878005031</v>
      </c>
      <c r="IA316" s="43">
        <f>SUM(INDEX(IA$4:IA$183,12*($B316-$B$302)+1):INDEX(IA$4:IA$183,12*($B316-$B$302)+12))</f>
        <v>236149935011</v>
      </c>
      <c r="IB316" s="43">
        <f>SUM(INDEX(IB$4:IB$183,12*($B316-$B$302)+1):INDEX(IB$4:IB$183,12*($B316-$B$302)+12))</f>
        <v>221874345923</v>
      </c>
      <c r="IC316" s="43">
        <f>SUM(INDEX(IC$4:IC$183,12*($B316-$B$302)+1):INDEX(IC$4:IC$183,12*($B316-$B$302)+12))</f>
        <v>0</v>
      </c>
      <c r="ID316" s="43">
        <f>SUM(INDEX(ID$4:ID$183,12*($B316-$B$302)+1):INDEX(ID$4:ID$183,12*($B316-$B$302)+12))</f>
        <v>0</v>
      </c>
      <c r="IE316" s="43">
        <f>SUM(INDEX(IE$4:IE$183,12*($B316-$B$302)+1):INDEX(IE$4:IE$183,12*($B316-$B$302)+12))</f>
        <v>0</v>
      </c>
      <c r="IF316" s="43">
        <f>SUM(INDEX(IF$4:IF$183,12*($B316-$B$302)+1):INDEX(IF$4:IF$183,12*($B316-$B$302)+12))</f>
        <v>0</v>
      </c>
      <c r="IG316" s="43">
        <f>SUM(INDEX(IG$4:IG$183,12*($B316-$B$302)+1):INDEX(IG$4:IG$183,12*($B316-$B$302)+12))</f>
        <v>193239232640</v>
      </c>
      <c r="IH316" s="43">
        <f>SUM(INDEX(IH$4:IH$183,12*($B316-$B$302)+1):INDEX(IH$4:IH$183,12*($B316-$B$302)+12))</f>
        <v>187907873112</v>
      </c>
      <c r="II316" s="43">
        <f>SUM(INDEX(II$4:II$183,12*($B316-$B$302)+1):INDEX(II$4:II$183,12*($B316-$B$302)+12))</f>
        <v>0</v>
      </c>
      <c r="IJ316" s="43">
        <f>SUM(INDEX(IJ$4:IJ$183,12*($B316-$B$302)+1):INDEX(IJ$4:IJ$183,12*($B316-$B$302)+12))</f>
        <v>5331359528</v>
      </c>
      <c r="IK316" s="43">
        <f>SUM(INDEX(IK$4:IK$183,12*($B316-$B$302)+1):INDEX(IK$4:IK$183,12*($B316-$B$302)+12))</f>
        <v>0</v>
      </c>
      <c r="IL316" s="43">
        <f>SUM(INDEX(IL$4:IL$183,12*($B316-$B$302)+1):INDEX(IL$4:IL$183,12*($B316-$B$302)+12))</f>
        <v>11728089144</v>
      </c>
      <c r="IM316" s="43">
        <f>SUM(INDEX(IM$4:IM$183,12*($B316-$B$302)+1):INDEX(IM$4:IM$183,12*($B316-$B$302)+12))</f>
        <v>5477259296</v>
      </c>
      <c r="IN316" s="43">
        <f>SUM(INDEX(IN$4:IN$183,12*($B316-$B$302)+1):INDEX(IN$4:IN$183,12*($B316-$B$302)+12))</f>
        <v>1042496812</v>
      </c>
      <c r="IO316" s="43">
        <f>SUM(INDEX(IO$4:IO$183,12*($B316-$B$302)+1):INDEX(IO$4:IO$183,12*($B316-$B$302)+12))</f>
        <v>781872610</v>
      </c>
      <c r="IP316" s="43">
        <f>SUM(INDEX(IP$4:IP$183,12*($B316-$B$302)+1):INDEX(IP$4:IP$183,12*($B316-$B$302)+12))</f>
        <v>9903719722</v>
      </c>
      <c r="IQ316" s="43">
        <f>SUM(INDEX(IQ$4:IQ$183,12*($B316-$B$302)+1):INDEX(IQ$4:IQ$183,12*($B316-$B$302)+12))</f>
        <v>5372494072</v>
      </c>
      <c r="IR316" s="43">
        <f>SUM(INDEX(IR$4:IR$183,12*($B316-$B$302)+1):INDEX(IR$4:IR$183,12*($B316-$B$302)+12))</f>
        <v>2534935378</v>
      </c>
      <c r="IS316" s="43">
        <f>SUM(INDEX(IS$4:IS$183,12*($B316-$B$302)+1):INDEX(IS$4:IS$183,12*($B316-$B$302)+12))</f>
        <v>477555029</v>
      </c>
      <c r="IT316" s="43">
        <f>SUM(INDEX(IT$4:IT$183,12*($B316-$B$302)+1):INDEX(IT$4:IT$183,12*($B316-$B$302)+12))</f>
        <v>358166271</v>
      </c>
      <c r="IU316" s="43">
        <f>SUM(INDEX(IU$4:IU$183,12*($B316-$B$302)+1):INDEX(IU$4:IU$183,12*($B316-$B$302)+12))</f>
        <v>4536772772</v>
      </c>
      <c r="IV316" s="43">
        <f>SUM(INDEX(IV$4:IV$183,12*($B316-$B$302)+1):INDEX(IV$4:IV$183,12*($B316-$B$302)+12))</f>
        <v>646180202</v>
      </c>
      <c r="IW316" s="43">
        <f>SUM(INDEX(IW$4:IW$183,12*($B316-$B$302)+1):INDEX(IW$4:IW$183,12*($B316-$B$302)+12))</f>
        <v>315914876</v>
      </c>
      <c r="IX316" s="43">
        <f>SUM(INDEX(IX$4:IX$183,12*($B316-$B$302)+1):INDEX(IX$4:IX$183,12*($B316-$B$302)+12))</f>
        <v>0</v>
      </c>
      <c r="IY316" s="43">
        <f>SUM(INDEX(IY$4:IY$183,12*($B316-$B$302)+1):INDEX(IY$4:IY$183,12*($B316-$B$302)+12))</f>
        <v>0</v>
      </c>
      <c r="IZ316" s="43">
        <f>SUM(INDEX(IZ$4:IZ$183,12*($B316-$B$302)+1):INDEX(IZ$4:IZ$183,12*($B316-$B$302)+12))</f>
        <v>0</v>
      </c>
      <c r="JA316" s="43">
        <f>SUM(INDEX(JA$4:JA$183,12*($B316-$B$302)+1):INDEX(JA$4:JA$183,12*($B316-$B$302)+12))</f>
        <v>0</v>
      </c>
      <c r="JB316" s="43">
        <f>SUM(INDEX(JB$4:JB$183,12*($B316-$B$302)+1):INDEX(JB$4:JB$183,12*($B316-$B$302)+12))</f>
        <v>0</v>
      </c>
      <c r="JC316" s="43">
        <f>SUM(INDEX(JC$4:JC$183,12*($B316-$B$302)+1):INDEX(JC$4:JC$183,12*($B316-$B$302)+12))</f>
        <v>0</v>
      </c>
      <c r="JD316" s="43">
        <f>SUM(INDEX(JD$4:JD$183,12*($B316-$B$302)+1):INDEX(JD$4:JD$183,12*($B316-$B$302)+12))</f>
        <v>0</v>
      </c>
      <c r="JE316" s="43">
        <f>SUM(INDEX(JE$4:JE$183,12*($B316-$B$302)+1):INDEX(JE$4:JE$183,12*($B316-$B$302)+12))</f>
        <v>0</v>
      </c>
      <c r="JF316" s="43">
        <f>SUM(INDEX(JF$4:JF$183,12*($B316-$B$302)+1):INDEX(JF$4:JF$183,12*($B316-$B$302)+12))</f>
        <v>0</v>
      </c>
      <c r="JG316" s="43">
        <f>SUM(INDEX(JG$4:JG$183,12*($B316-$B$302)+1):INDEX(JG$4:JG$183,12*($B316-$B$302)+12))</f>
        <v>0</v>
      </c>
      <c r="JH316" s="43">
        <f>SUM(INDEX(JH$4:JH$183,12*($B316-$B$302)+1):INDEX(JH$4:JH$183,12*($B316-$B$302)+12))</f>
        <v>0</v>
      </c>
      <c r="JI316" s="43">
        <f>SUM(INDEX(JI$4:JI$183,12*($B316-$B$302)+1):INDEX(JI$4:JI$183,12*($B316-$B$302)+12))</f>
        <v>0</v>
      </c>
      <c r="JJ316" s="43">
        <f>SUM(INDEX(JJ$4:JJ$183,12*($B316-$B$302)+1):INDEX(JJ$4:JJ$183,12*($B316-$B$302)+12))</f>
        <v>2560240315</v>
      </c>
      <c r="JK316" s="43">
        <f>SUM(INDEX(JK$4:JK$183,12*($B316-$B$302)+1):INDEX(JK$4:JK$183,12*($B316-$B$302)+12))</f>
        <v>0</v>
      </c>
      <c r="JL316" s="43">
        <f>SUM(INDEX(JL$4:JL$183,12*($B316-$B$302)+1):INDEX(JL$4:JL$183,12*($B316-$B$302)+12))</f>
        <v>2560240315</v>
      </c>
      <c r="JM316" s="43">
        <f>SUM(INDEX(JM$4:JM$183,12*($B316-$B$302)+1):INDEX(JM$4:JM$183,12*($B316-$B$302)+12))</f>
        <v>14275589088</v>
      </c>
      <c r="JN316" s="43">
        <f>SUM(INDEX(JN$4:JN$183,12*($B316-$B$302)+1):INDEX(JN$4:JN$183,12*($B316-$B$302)+12))</f>
        <v>0</v>
      </c>
      <c r="JO316" s="43">
        <f>SUM(INDEX(JO$4:JO$183,12*($B316-$B$302)+1):INDEX(JO$4:JO$183,12*($B316-$B$302)+12))</f>
        <v>14275589088</v>
      </c>
      <c r="JP316" s="43">
        <f>SUM(INDEX(JP$4:JP$183,12*($B316-$B$302)+1):INDEX(JP$4:JP$183,12*($B316-$B$302)+12))</f>
        <v>4848745127</v>
      </c>
      <c r="JQ316" s="43">
        <f>SUM(INDEX(JQ$4:JQ$183,12*($B316-$B$302)+1):INDEX(JQ$4:JQ$183,12*($B316-$B$302)+12))</f>
        <v>14088684</v>
      </c>
      <c r="JR316" s="43">
        <f>SUM(INDEX(JR$4:JR$183,12*($B316-$B$302)+1):INDEX(JR$4:JR$183,12*($B316-$B$302)+12))</f>
        <v>4834656443</v>
      </c>
      <c r="JS316" s="43">
        <f>SUM(INDEX(JS$4:JS$183,12*($B316-$B$302)+1):INDEX(JS$4:JS$183,12*($B316-$B$302)+12))</f>
        <v>0</v>
      </c>
      <c r="JT316" s="43">
        <f>SUM(INDEX(JT$4:JT$183,12*($B316-$B$302)+1):INDEX(JT$4:JT$183,12*($B316-$B$302)+12))</f>
        <v>0</v>
      </c>
      <c r="JU316" s="43">
        <f>SUM(INDEX(JU$4:JU$183,12*($B316-$B$302)+1):INDEX(JU$4:JU$183,12*($B316-$B$302)+12))</f>
        <v>0</v>
      </c>
      <c r="JV316" s="43">
        <f>SUM(INDEX(JV$4:JV$183,12*($B316-$B$302)+1):INDEX(JV$4:JV$183,12*($B316-$B$302)+12))</f>
        <v>0</v>
      </c>
      <c r="JW316" s="43">
        <f>SUM(INDEX(JW$4:JW$183,12*($B316-$B$302)+1):INDEX(JW$4:JW$183,12*($B316-$B$302)+12))</f>
        <v>0</v>
      </c>
      <c r="JX316" s="43">
        <f>SUM(INDEX(JX$4:JX$183,12*($B316-$B$302)+1):INDEX(JX$4:JX$183,12*($B316-$B$302)+12))</f>
        <v>0</v>
      </c>
      <c r="JY316" s="43">
        <f>SUM(INDEX(JY$4:JY$183,12*($B316-$B$302)+1):INDEX(JY$4:JY$183,12*($B316-$B$302)+12))</f>
        <v>0</v>
      </c>
      <c r="JZ316" s="43">
        <f>SUM(INDEX(JZ$4:JZ$183,12*($B316-$B$302)+1):INDEX(JZ$4:JZ$183,12*($B316-$B$302)+12))</f>
        <v>0</v>
      </c>
      <c r="KA316" s="43">
        <f>SUM(INDEX(KA$4:KA$183,12*($B316-$B$302)+1):INDEX(KA$4:KA$183,12*($B316-$B$302)+12))</f>
        <v>0</v>
      </c>
      <c r="KB316" s="43">
        <f>SUM(INDEX(KB$4:KB$183,12*($B316-$B$302)+1):INDEX(KB$4:KB$183,12*($B316-$B$302)+12))</f>
        <v>0</v>
      </c>
      <c r="KC316" s="43">
        <f>SUM(INDEX(KC$4:KC$183,12*($B316-$B$302)+1):INDEX(KC$4:KC$183,12*($B316-$B$302)+12))</f>
        <v>0</v>
      </c>
      <c r="KD316" s="43">
        <f>SUM(INDEX(KD$4:KD$183,12*($B316-$B$302)+1):INDEX(KD$4:KD$183,12*($B316-$B$302)+12))</f>
        <v>0</v>
      </c>
      <c r="KE316" s="43">
        <f>SUM(INDEX(KE$4:KE$183,12*($B316-$B$302)+1):INDEX(KE$4:KE$183,12*($B316-$B$302)+12))</f>
        <v>0</v>
      </c>
      <c r="KF316" s="43">
        <f>SUM(INDEX(KF$4:KF$183,12*($B316-$B$302)+1):INDEX(KF$4:KF$183,12*($B316-$B$302)+12))</f>
        <v>0</v>
      </c>
      <c r="KG316" s="43">
        <f>SUM(INDEX(KG$4:KG$183,12*($B316-$B$302)+1):INDEX(KG$4:KG$183,12*($B316-$B$302)+12))</f>
        <v>0</v>
      </c>
      <c r="KH316" s="43">
        <f>SUM(INDEX(KH$4:KH$183,12*($B316-$B$302)+1):INDEX(KH$4:KH$183,12*($B316-$B$302)+12))</f>
        <v>0</v>
      </c>
      <c r="KI316" s="43">
        <f>SUM(INDEX(KI$4:KI$183,12*($B316-$B$302)+1):INDEX(KI$4:KI$183,12*($B316-$B$302)+12))</f>
        <v>0</v>
      </c>
      <c r="KJ316" s="43">
        <f>SUM(INDEX(KJ$4:KJ$183,12*($B316-$B$302)+1):INDEX(KJ$4:KJ$183,12*($B316-$B$302)+12))</f>
        <v>0</v>
      </c>
      <c r="KK316" s="43">
        <f>SUM(INDEX(KK$4:KK$183,12*($B316-$B$302)+1):INDEX(KK$4:KK$183,12*($B316-$B$302)+12))</f>
        <v>0</v>
      </c>
      <c r="KL316" s="43">
        <f>SUM(INDEX(KL$4:KL$183,12*($B316-$B$302)+1):INDEX(KL$4:KL$183,12*($B316-$B$302)+12))</f>
        <v>0</v>
      </c>
      <c r="KM316" s="43">
        <f>SUM(INDEX(KM$4:KM$183,12*($B316-$B$302)+1):INDEX(KM$4:KM$183,12*($B316-$B$302)+12))</f>
        <v>8879324893</v>
      </c>
      <c r="KN316" s="43">
        <f>SUM(INDEX(KN$4:KN$183,12*($B316-$B$302)+1):INDEX(KN$4:KN$183,12*($B316-$B$302)+12))</f>
        <v>4625904003</v>
      </c>
      <c r="KO316" s="43">
        <f>SUM(INDEX(KO$4:KO$183,12*($B316-$B$302)+1):INDEX(KO$4:KO$183,12*($B316-$B$302)+12))</f>
        <v>144279303</v>
      </c>
      <c r="KP316" s="43">
        <f>SUM(INDEX(KP$4:KP$183,12*($B316-$B$302)+1):INDEX(KP$4:KP$183,12*($B316-$B$302)+12))</f>
        <v>7481700</v>
      </c>
      <c r="KQ316" s="43">
        <f>SUM(INDEX(KQ$4:KQ$183,12*($B316-$B$302)+1):INDEX(KQ$4:KQ$183,12*($B316-$B$302)+12))</f>
        <v>0</v>
      </c>
      <c r="KR316" s="43">
        <f>SUM(INDEX(KR$4:KR$183,12*($B316-$B$302)+1):INDEX(KR$4:KR$183,12*($B316-$B$302)+12))</f>
        <v>0</v>
      </c>
      <c r="KS316" s="43">
        <f>SUM(INDEX(KS$4:KS$183,12*($B316-$B$302)+1):INDEX(KS$4:KS$183,12*($B316-$B$302)+12))</f>
        <v>0</v>
      </c>
      <c r="KT316" s="43">
        <f>SUM(INDEX(KT$4:KT$183,12*($B316-$B$302)+1):INDEX(KT$4:KT$183,12*($B316-$B$302)+12))</f>
        <v>35267178</v>
      </c>
      <c r="KU316" s="43">
        <f>SUM(INDEX(KU$4:KU$183,12*($B316-$B$302)+1):INDEX(KU$4:KU$183,12*($B316-$B$302)+12))</f>
        <v>0</v>
      </c>
      <c r="KV316" s="43">
        <f>SUM(INDEX(KV$4:KV$183,12*($B316-$B$302)+1):INDEX(KV$4:KV$183,12*($B316-$B$302)+12))</f>
        <v>181720716</v>
      </c>
      <c r="KW316" s="43">
        <f>SUM(INDEX(KW$4:KW$183,12*($B316-$B$302)+1):INDEX(KW$4:KW$183,12*($B316-$B$302)+12))</f>
        <v>0</v>
      </c>
      <c r="KX316" s="43">
        <f>SUM(INDEX(KX$4:KX$183,12*($B316-$B$302)+1):INDEX(KX$4:KX$183,12*($B316-$B$302)+12))</f>
        <v>24720825</v>
      </c>
      <c r="KY316" s="43">
        <f>SUM(INDEX(KY$4:KY$183,12*($B316-$B$302)+1):INDEX(KY$4:KY$183,12*($B316-$B$302)+12))</f>
        <v>8960448</v>
      </c>
      <c r="KZ316" s="43">
        <f>SUM(INDEX(KZ$4:KZ$183,12*($B316-$B$302)+1):INDEX(KZ$4:KZ$183,12*($B316-$B$302)+12))</f>
        <v>78415383</v>
      </c>
      <c r="LA316" s="43">
        <f>SUM(INDEX(LA$4:LA$183,12*($B316-$B$302)+1):INDEX(LA$4:LA$183,12*($B316-$B$302)+12))</f>
        <v>32468049</v>
      </c>
      <c r="LB316" s="43">
        <f>SUM(INDEX(LB$4:LB$183,12*($B316-$B$302)+1):INDEX(LB$4:LB$183,12*($B316-$B$302)+12))</f>
        <v>4504309</v>
      </c>
      <c r="LC316" s="43">
        <f>SUM(INDEX(LC$4:LC$183,12*($B316-$B$302)+1):INDEX(LC$4:LC$183,12*($B316-$B$302)+12))</f>
        <v>373086</v>
      </c>
      <c r="LD316" s="43">
        <f>SUM(INDEX(LD$4:LD$183,12*($B316-$B$302)+1):INDEX(LD$4:LD$183,12*($B316-$B$302)+12))</f>
        <v>631366938</v>
      </c>
      <c r="LE316" s="43">
        <f>SUM(INDEX(LE$4:LE$183,12*($B316-$B$302)+1):INDEX(LE$4:LE$183,12*($B316-$B$302)+12))</f>
        <v>4063770</v>
      </c>
      <c r="LF316" s="43">
        <f>SUM(INDEX(LF$4:LF$183,12*($B316-$B$302)+1):INDEX(LF$4:LF$183,12*($B316-$B$302)+12))</f>
        <v>23129829</v>
      </c>
      <c r="LG316" s="43">
        <f>SUM(INDEX(LG$4:LG$183,12*($B316-$B$302)+1):INDEX(LG$4:LG$183,12*($B316-$B$302)+12))</f>
        <v>0</v>
      </c>
      <c r="LH316" s="43">
        <f>SUM(INDEX(LH$4:LH$183,12*($B316-$B$302)+1):INDEX(LH$4:LH$183,12*($B316-$B$302)+12))</f>
        <v>26153010</v>
      </c>
      <c r="LI316" s="43">
        <f>SUM(INDEX(LI$4:LI$183,12*($B316-$B$302)+1):INDEX(LI$4:LI$183,12*($B316-$B$302)+12))</f>
        <v>86669052</v>
      </c>
      <c r="LJ316" s="43">
        <f>SUM(INDEX(LJ$4:LJ$183,12*($B316-$B$302)+1):INDEX(LJ$4:LJ$183,12*($B316-$B$302)+12))</f>
        <v>38938296</v>
      </c>
      <c r="LK316" s="43">
        <f>SUM(INDEX(LK$4:LK$183,12*($B316-$B$302)+1):INDEX(LK$4:LK$183,12*($B316-$B$302)+12))</f>
        <v>3687057</v>
      </c>
      <c r="LL316" s="43">
        <f>SUM(INDEX(LL$4:LL$183,12*($B316-$B$302)+1):INDEX(LL$4:LL$183,12*($B316-$B$302)+12))</f>
        <v>12578328</v>
      </c>
      <c r="LM316" s="43">
        <f>SUM(INDEX(LM$4:LM$183,12*($B316-$B$302)+1):INDEX(LM$4:LM$183,12*($B316-$B$302)+12))</f>
        <v>27716016</v>
      </c>
      <c r="LN316" s="43">
        <f>SUM(INDEX(LN$4:LN$183,12*($B316-$B$302)+1):INDEX(LN$4:LN$183,12*($B316-$B$302)+12))</f>
        <v>64973793</v>
      </c>
      <c r="LO316" s="43">
        <f>SUM(INDEX(LO$4:LO$183,12*($B316-$B$302)+1):INDEX(LO$4:LO$183,12*($B316-$B$302)+12))</f>
        <v>143054382</v>
      </c>
      <c r="LP316" s="43">
        <f>SUM(INDEX(LP$4:LP$183,12*($B316-$B$302)+1):INDEX(LP$4:LP$183,12*($B316-$B$302)+12))</f>
        <v>23260668</v>
      </c>
      <c r="LQ316" s="43">
        <f>SUM(INDEX(LQ$4:LQ$183,12*($B316-$B$302)+1):INDEX(LQ$4:LQ$183,12*($B316-$B$302)+12))</f>
        <v>443503260</v>
      </c>
      <c r="LR316" s="43">
        <f>SUM(INDEX(LR$4:LR$183,12*($B316-$B$302)+1):INDEX(LR$4:LR$183,12*($B316-$B$302)+12))</f>
        <v>1609026</v>
      </c>
      <c r="LS316" s="43">
        <f>SUM(INDEX(LS$4:LS$183,12*($B316-$B$302)+1):INDEX(LS$4:LS$183,12*($B316-$B$302)+12))</f>
        <v>560300989</v>
      </c>
      <c r="LT316" s="43">
        <f>SUM(INDEX(LT$4:LT$183,12*($B316-$B$302)+1):INDEX(LT$4:LT$183,12*($B316-$B$302)+12))</f>
        <v>0</v>
      </c>
      <c r="LU316" s="43">
        <f>SUM(INDEX(LU$4:LU$183,12*($B316-$B$302)+1):INDEX(LU$4:LU$183,12*($B316-$B$302)+12))</f>
        <v>646007655</v>
      </c>
      <c r="LV316" s="43">
        <f>SUM(INDEX(LV$4:LV$183,12*($B316-$B$302)+1):INDEX(LV$4:LV$183,12*($B316-$B$302)+12))</f>
        <v>1080318</v>
      </c>
      <c r="LW316" s="43">
        <f>SUM(INDEX(LW$4:LW$183,12*($B316-$B$302)+1):INDEX(LW$4:LW$183,12*($B316-$B$302)+12))</f>
        <v>0</v>
      </c>
      <c r="LX316" s="43">
        <f>SUM(INDEX(LX$4:LX$183,12*($B316-$B$302)+1):INDEX(LX$4:LX$183,12*($B316-$B$302)+12))</f>
        <v>0</v>
      </c>
      <c r="LY316" s="43">
        <f>SUM(INDEX(LY$4:LY$183,12*($B316-$B$302)+1):INDEX(LY$4:LY$183,12*($B316-$B$302)+12))</f>
        <v>0</v>
      </c>
      <c r="LZ316" s="43">
        <f>SUM(INDEX(LZ$4:LZ$183,12*($B316-$B$302)+1):INDEX(LZ$4:LZ$183,12*($B316-$B$302)+12))</f>
        <v>0</v>
      </c>
      <c r="MA316" s="43">
        <f>SUM(INDEX(MA$4:MA$183,12*($B316-$B$302)+1):INDEX(MA$4:MA$183,12*($B316-$B$302)+12))</f>
        <v>88520282</v>
      </c>
      <c r="MB316" s="43">
        <f>SUM(INDEX(MB$4:MB$183,12*($B316-$B$302)+1):INDEX(MB$4:MB$183,12*($B316-$B$302)+12))</f>
        <v>103973292</v>
      </c>
      <c r="MC316" s="43">
        <f>SUM(INDEX(MC$4:MC$183,12*($B316-$B$302)+1):INDEX(MC$4:MC$183,12*($B316-$B$302)+12))</f>
        <v>0</v>
      </c>
      <c r="MD316" s="43">
        <f>SUM(INDEX(MD$4:MD$183,12*($B316-$B$302)+1):INDEX(MD$4:MD$183,12*($B316-$B$302)+12))</f>
        <v>0</v>
      </c>
      <c r="ME316" s="43">
        <f>SUM(INDEX(ME$4:ME$183,12*($B316-$B$302)+1):INDEX(ME$4:ME$183,12*($B316-$B$302)+12))</f>
        <v>52590573</v>
      </c>
      <c r="MF316" s="43">
        <f>SUM(INDEX(MF$4:MF$183,12*($B316-$B$302)+1):INDEX(MF$4:MF$183,12*($B316-$B$302)+12))</f>
        <v>0</v>
      </c>
      <c r="MG316" s="43">
        <f>SUM(INDEX(MG$4:MG$183,12*($B316-$B$302)+1):INDEX(MG$4:MG$183,12*($B316-$B$302)+12))</f>
        <v>0</v>
      </c>
      <c r="MH316" s="43">
        <f>SUM(INDEX(MH$4:MH$183,12*($B316-$B$302)+1):INDEX(MH$4:MH$183,12*($B316-$B$302)+12))</f>
        <v>23946675</v>
      </c>
      <c r="MI316" s="43">
        <f>SUM(INDEX(MI$4:MI$183,12*($B316-$B$302)+1):INDEX(MI$4:MI$183,12*($B316-$B$302)+12))</f>
        <v>1510161</v>
      </c>
      <c r="MJ316" s="43">
        <f>SUM(INDEX(MJ$4:MJ$183,12*($B316-$B$302)+1):INDEX(MJ$4:MJ$183,12*($B316-$B$302)+12))</f>
        <v>47571432</v>
      </c>
      <c r="MK316" s="43">
        <f>SUM(INDEX(MK$4:MK$183,12*($B316-$B$302)+1):INDEX(MK$4:MK$183,12*($B316-$B$302)+12))</f>
        <v>0</v>
      </c>
      <c r="ML316" s="43">
        <f>SUM(INDEX(ML$4:ML$183,12*($B316-$B$302)+1):INDEX(ML$4:ML$183,12*($B316-$B$302)+12))</f>
        <v>0</v>
      </c>
      <c r="MM316" s="43">
        <f>SUM(INDEX(MM$4:MM$183,12*($B316-$B$302)+1):INDEX(MM$4:MM$183,12*($B316-$B$302)+12))</f>
        <v>1153488</v>
      </c>
      <c r="MN316" s="43">
        <f>SUM(INDEX(MN$4:MN$183,12*($B316-$B$302)+1):INDEX(MN$4:MN$183,12*($B316-$B$302)+12))</f>
        <v>2537145</v>
      </c>
      <c r="MO316" s="43">
        <f>SUM(INDEX(MO$4:MO$183,12*($B316-$B$302)+1):INDEX(MO$4:MO$183,12*($B316-$B$302)+12))</f>
        <v>637480755</v>
      </c>
      <c r="MP316" s="43">
        <f>SUM(INDEX(MP$4:MP$183,12*($B316-$B$302)+1):INDEX(MP$4:MP$183,12*($B316-$B$302)+12))</f>
        <v>37853703</v>
      </c>
      <c r="MQ316" s="43">
        <f>SUM(INDEX(MQ$4:MQ$183,12*($B316-$B$302)+1):INDEX(MQ$4:MQ$183,12*($B316-$B$302)+12))</f>
        <v>593261864</v>
      </c>
      <c r="MR316" s="43">
        <f>SUM(INDEX(MR$4:MR$183,12*($B316-$B$302)+1):INDEX(MR$4:MR$183,12*($B316-$B$302)+12))</f>
        <v>0</v>
      </c>
      <c r="MS316" s="43">
        <f>SUM(INDEX(MS$4:MS$183,12*($B316-$B$302)+1):INDEX(MS$4:MS$183,12*($B316-$B$302)+12))</f>
        <v>174691537876</v>
      </c>
      <c r="MT316" s="43">
        <f>SUM(INDEX(MT$4:MT$183,12*($B316-$B$302)+1):INDEX(MT$4:MT$183,12*($B316-$B$302)+12))</f>
        <v>159170092873</v>
      </c>
      <c r="MU316" s="43">
        <f>SUM(INDEX(MU$4:MU$183,12*($B316-$B$302)+1):INDEX(MU$4:MU$183,12*($B316-$B$302)+12))</f>
        <v>155141199294</v>
      </c>
      <c r="MV316" s="43">
        <f>SUM(INDEX(MV$4:MV$183,12*($B316-$B$302)+1):INDEX(MV$4:MV$183,12*($B316-$B$302)+12))</f>
        <v>73112432715</v>
      </c>
      <c r="MW316" s="43">
        <f>SUM(INDEX(MW$4:MW$183,12*($B316-$B$302)+1):INDEX(MW$4:MW$183,12*($B316-$B$302)+12))</f>
        <v>73112432715</v>
      </c>
      <c r="MX316" s="43">
        <f>SUM(INDEX(MX$4:MX$183,12*($B316-$B$302)+1):INDEX(MX$4:MX$183,12*($B316-$B$302)+12))</f>
        <v>0</v>
      </c>
      <c r="MY316" s="43">
        <f>SUM(INDEX(MY$4:MY$183,12*($B316-$B$302)+1):INDEX(MY$4:MY$183,12*($B316-$B$302)+12))</f>
        <v>0</v>
      </c>
      <c r="MZ316" s="43">
        <f>SUM(INDEX(MZ$4:MZ$183,12*($B316-$B$302)+1):INDEX(MZ$4:MZ$183,12*($B316-$B$302)+12))</f>
        <v>50661014536</v>
      </c>
      <c r="NA316" s="43">
        <f>SUM(INDEX(NA$4:NA$183,12*($B316-$B$302)+1):INDEX(NA$4:NA$183,12*($B316-$B$302)+12))</f>
        <v>14659100469</v>
      </c>
      <c r="NB316" s="43">
        <f>SUM(INDEX(NB$4:NB$183,12*($B316-$B$302)+1):INDEX(NB$4:NB$183,12*($B316-$B$302)+12))</f>
        <v>14659100469</v>
      </c>
      <c r="NC316" s="43">
        <f>SUM(INDEX(NC$4:NC$183,12*($B316-$B$302)+1):INDEX(NC$4:NC$183,12*($B316-$B$302)+12))</f>
        <v>0</v>
      </c>
      <c r="ND316" s="43">
        <f>SUM(INDEX(ND$4:ND$183,12*($B316-$B$302)+1):INDEX(ND$4:ND$183,12*($B316-$B$302)+12))</f>
        <v>36001914067</v>
      </c>
      <c r="NE316" s="43">
        <f>SUM(INDEX(NE$4:NE$183,12*($B316-$B$302)+1):INDEX(NE$4:NE$183,12*($B316-$B$302)+12))</f>
        <v>36001914067</v>
      </c>
      <c r="NF316" s="43">
        <f>SUM(INDEX(NF$4:NF$183,12*($B316-$B$302)+1):INDEX(NF$4:NF$183,12*($B316-$B$302)+12))</f>
        <v>0</v>
      </c>
      <c r="NG316" s="43">
        <f>SUM(INDEX(NG$4:NG$183,12*($B316-$B$302)+1):INDEX(NG$4:NG$183,12*($B316-$B$302)+12))</f>
        <v>0</v>
      </c>
      <c r="NH316" s="43">
        <f>SUM(INDEX(NH$4:NH$183,12*($B316-$B$302)+1):INDEX(NH$4:NH$183,12*($B316-$B$302)+12))</f>
        <v>22755410822</v>
      </c>
      <c r="NI316" s="43">
        <f>SUM(INDEX(NI$4:NI$183,12*($B316-$B$302)+1):INDEX(NI$4:NI$183,12*($B316-$B$302)+12))</f>
        <v>8612341221</v>
      </c>
      <c r="NJ316" s="43">
        <f>SUM(INDEX(NJ$4:NJ$183,12*($B316-$B$302)+1):INDEX(NJ$4:NJ$183,12*($B316-$B$302)+12))</f>
        <v>1705329933</v>
      </c>
      <c r="NK316" s="43">
        <f>SUM(INDEX(NK$4:NK$183,12*($B316-$B$302)+1):INDEX(NK$4:NK$183,12*($B316-$B$302)+12))</f>
        <v>6907011288</v>
      </c>
      <c r="NL316" s="43">
        <f>SUM(INDEX(NL$4:NL$183,12*($B316-$B$302)+1):INDEX(NL$4:NL$183,12*($B316-$B$302)+12))</f>
        <v>73112432715</v>
      </c>
      <c r="NM316" s="43">
        <f>SUM(INDEX(NM$4:NM$183,12*($B316-$B$302)+1):INDEX(NM$4:NM$183,12*($B316-$B$302)+12))</f>
        <v>4028893579</v>
      </c>
      <c r="NN316" s="43">
        <f>SUM(INDEX(NN$4:NN$183,12*($B316-$B$302)+1):INDEX(NN$4:NN$183,12*($B316-$B$302)+12))</f>
        <v>3451294262</v>
      </c>
      <c r="NO316" s="43">
        <f>SUM(INDEX(NO$4:NO$183,12*($B316-$B$302)+1):INDEX(NO$4:NO$183,12*($B316-$B$302)+12))</f>
        <v>0</v>
      </c>
      <c r="NP316" s="43">
        <f>SUM(INDEX(NP$4:NP$183,12*($B316-$B$302)+1):INDEX(NP$4:NP$183,12*($B316-$B$302)+12))</f>
        <v>0</v>
      </c>
      <c r="NQ316" s="43">
        <f>SUM(INDEX(NQ$4:NQ$183,12*($B316-$B$302)+1):INDEX(NQ$4:NQ$183,12*($B316-$B$302)+12))</f>
        <v>0</v>
      </c>
      <c r="NR316" s="43">
        <f>SUM(INDEX(NR$4:NR$183,12*($B316-$B$302)+1):INDEX(NR$4:NR$183,12*($B316-$B$302)+12))</f>
        <v>0</v>
      </c>
      <c r="NS316" s="43">
        <f>SUM(INDEX(NS$4:NS$183,12*($B316-$B$302)+1):INDEX(NS$4:NS$183,12*($B316-$B$302)+12))</f>
        <v>0</v>
      </c>
      <c r="NT316" s="43">
        <f>SUM(INDEX(NT$4:NT$183,12*($B316-$B$302)+1):INDEX(NT$4:NT$183,12*($B316-$B$302)+12))</f>
        <v>577599317</v>
      </c>
      <c r="NU316" s="43">
        <f>SUM(INDEX(NU$4:NU$183,12*($B316-$B$302)+1):INDEX(NU$4:NU$183,12*($B316-$B$302)+12))</f>
        <v>106278481</v>
      </c>
      <c r="NV316" s="43">
        <f>SUM(INDEX(NV$4:NV$183,12*($B316-$B$302)+1):INDEX(NV$4:NV$183,12*($B316-$B$302)+12))</f>
        <v>0</v>
      </c>
      <c r="NW316" s="43">
        <f>SUM(INDEX(NW$4:NW$183,12*($B316-$B$302)+1):INDEX(NW$4:NW$183,12*($B316-$B$302)+12))</f>
        <v>0</v>
      </c>
      <c r="NX316" s="43">
        <f>SUM(INDEX(NX$4:NX$183,12*($B316-$B$302)+1):INDEX(NX$4:NX$183,12*($B316-$B$302)+12))</f>
        <v>0</v>
      </c>
      <c r="NY316" s="43">
        <f>SUM(INDEX(NY$4:NY$183,12*($B316-$B$302)+1):INDEX(NY$4:NY$183,12*($B316-$B$302)+12))</f>
        <v>0</v>
      </c>
      <c r="NZ316" s="43">
        <f>SUM(INDEX(NZ$4:NZ$183,12*($B316-$B$302)+1):INDEX(NZ$4:NZ$183,12*($B316-$B$302)+12))</f>
        <v>0</v>
      </c>
      <c r="OA316" s="43">
        <f>SUM(INDEX(OA$4:OA$183,12*($B316-$B$302)+1):INDEX(OA$4:OA$183,12*($B316-$B$302)+12))</f>
        <v>3830345438</v>
      </c>
      <c r="OB316" s="43">
        <f>SUM(INDEX(OB$4:OB$183,12*($B316-$B$302)+1):INDEX(OB$4:OB$183,12*($B316-$B$302)+12))</f>
        <v>3825578664</v>
      </c>
      <c r="OC316" s="43">
        <f>SUM(INDEX(OC$4:OC$183,12*($B316-$B$302)+1):INDEX(OC$4:OC$183,12*($B316-$B$302)+12))</f>
        <v>0</v>
      </c>
      <c r="OD316" s="43">
        <f>SUM(INDEX(OD$4:OD$183,12*($B316-$B$302)+1):INDEX(OD$4:OD$183,12*($B316-$B$302)+12))</f>
        <v>0</v>
      </c>
      <c r="OE316" s="43">
        <f>SUM(INDEX(OE$4:OE$183,12*($B316-$B$302)+1):INDEX(OE$4:OE$183,12*($B316-$B$302)+12))</f>
        <v>0</v>
      </c>
      <c r="OF316" s="43">
        <f>SUM(INDEX(OF$4:OF$183,12*($B316-$B$302)+1):INDEX(OF$4:OF$183,12*($B316-$B$302)+12))</f>
        <v>3825578664</v>
      </c>
      <c r="OG316" s="43">
        <f>SUM(INDEX(OG$4:OG$183,12*($B316-$B$302)+1):INDEX(OG$4:OG$183,12*($B316-$B$302)+12))</f>
        <v>0</v>
      </c>
      <c r="OH316" s="43">
        <f>SUM(INDEX(OH$4:OH$183,12*($B316-$B$302)+1):INDEX(OH$4:OH$183,12*($B316-$B$302)+12))</f>
        <v>3825578664</v>
      </c>
      <c r="OI316" s="43">
        <f>SUM(INDEX(OI$4:OI$183,12*($B316-$B$302)+1):INDEX(OI$4:OI$183,12*($B316-$B$302)+12))</f>
        <v>0</v>
      </c>
      <c r="OJ316" s="43">
        <f>SUM(INDEX(OJ$4:OJ$183,12*($B316-$B$302)+1):INDEX(OJ$4:OJ$183,12*($B316-$B$302)+12))</f>
        <v>4766774</v>
      </c>
      <c r="OK316" s="43">
        <f>SUM(INDEX(OK$4:OK$183,12*($B316-$B$302)+1):INDEX(OK$4:OK$183,12*($B316-$B$302)+12))</f>
        <v>0</v>
      </c>
      <c r="OL316" s="43">
        <f>SUM(INDEX(OL$4:OL$183,12*($B316-$B$302)+1):INDEX(OL$4:OL$183,12*($B316-$B$302)+12))</f>
        <v>0</v>
      </c>
      <c r="OM316" s="43">
        <f>SUM(INDEX(OM$4:OM$183,12*($B316-$B$302)+1):INDEX(OM$4:OM$183,12*($B316-$B$302)+12))</f>
        <v>0</v>
      </c>
      <c r="ON316" s="43">
        <f>SUM(INDEX(ON$4:ON$183,12*($B316-$B$302)+1):INDEX(ON$4:ON$183,12*($B316-$B$302)+12))</f>
        <v>0</v>
      </c>
      <c r="OO316" s="43">
        <f>SUM(INDEX(OO$4:OO$183,12*($B316-$B$302)+1):INDEX(OO$4:OO$183,12*($B316-$B$302)+12))</f>
        <v>4766774</v>
      </c>
      <c r="OP316" s="43">
        <f>SUM(INDEX(OP$4:OP$183,12*($B316-$B$302)+1):INDEX(OP$4:OP$183,12*($B316-$B$302)+12))</f>
        <v>0</v>
      </c>
      <c r="OQ316" s="43">
        <f>SUM(INDEX(OQ$4:OQ$183,12*($B316-$B$302)+1):INDEX(OQ$4:OQ$183,12*($B316-$B$302)+12))</f>
        <v>0</v>
      </c>
      <c r="OR316" s="43">
        <f>SUM(INDEX(OR$4:OR$183,12*($B316-$B$302)+1):INDEX(OR$4:OR$183,12*($B316-$B$302)+12))</f>
        <v>0</v>
      </c>
      <c r="OS316" s="43">
        <f>SUM(INDEX(OS$4:OS$183,12*($B316-$B$302)+1):INDEX(OS$4:OS$183,12*($B316-$B$302)+12))</f>
        <v>7912215394</v>
      </c>
      <c r="OT316" s="43">
        <f>SUM(INDEX(OT$4:OT$183,12*($B316-$B$302)+1):INDEX(OT$4:OT$183,12*($B316-$B$302)+12))</f>
        <v>4931036003</v>
      </c>
      <c r="OU316" s="43">
        <f>SUM(INDEX(OU$4:OU$183,12*($B316-$B$302)+1):INDEX(OU$4:OU$183,12*($B316-$B$302)+12))</f>
        <v>4931036003</v>
      </c>
      <c r="OV316" s="43">
        <f>SUM(INDEX(OV$4:OV$183,12*($B316-$B$302)+1):INDEX(OV$4:OV$183,12*($B316-$B$302)+12))</f>
        <v>1481794389</v>
      </c>
      <c r="OW316" s="43">
        <f>SUM(INDEX(OW$4:OW$183,12*($B316-$B$302)+1):INDEX(OW$4:OW$183,12*($B316-$B$302)+12))</f>
        <v>3449241614</v>
      </c>
      <c r="OX316" s="43">
        <f>SUM(INDEX(OX$4:OX$183,12*($B316-$B$302)+1):INDEX(OX$4:OX$183,12*($B316-$B$302)+12))</f>
        <v>0</v>
      </c>
      <c r="OY316" s="43">
        <f>SUM(INDEX(OY$4:OY$183,12*($B316-$B$302)+1):INDEX(OY$4:OY$183,12*($B316-$B$302)+12))</f>
        <v>0</v>
      </c>
      <c r="OZ316" s="43">
        <f>SUM(INDEX(OZ$4:OZ$183,12*($B316-$B$302)+1):INDEX(OZ$4:OZ$183,12*($B316-$B$302)+12))</f>
        <v>2981179391</v>
      </c>
      <c r="PA316" s="43">
        <f>SUM(INDEX(PA$4:PA$183,12*($B316-$B$302)+1):INDEX(PA$4:PA$183,12*($B316-$B$302)+12))</f>
        <v>2073279097</v>
      </c>
      <c r="PB316" s="43">
        <f>SUM(INDEX(PB$4:PB$183,12*($B316-$B$302)+1):INDEX(PB$4:PB$183,12*($B316-$B$302)+12))</f>
        <v>0</v>
      </c>
      <c r="PC316" s="43">
        <f>SUM(INDEX(PC$4:PC$183,12*($B316-$B$302)+1):INDEX(PC$4:PC$183,12*($B316-$B$302)+12))</f>
        <v>0</v>
      </c>
      <c r="PD316" s="43">
        <f>SUM(INDEX(PD$4:PD$183,12*($B316-$B$302)+1):INDEX(PD$4:PD$183,12*($B316-$B$302)+12))</f>
        <v>0</v>
      </c>
      <c r="PE316" s="43">
        <f>SUM(INDEX(PE$4:PE$183,12*($B316-$B$302)+1):INDEX(PE$4:PE$183,12*($B316-$B$302)+12))</f>
        <v>0</v>
      </c>
      <c r="PF316" s="43">
        <f>SUM(INDEX(PF$4:PF$183,12*($B316-$B$302)+1):INDEX(PF$4:PF$183,12*($B316-$B$302)+12))</f>
        <v>0</v>
      </c>
      <c r="PG316" s="43">
        <f>SUM(INDEX(PG$4:PG$183,12*($B316-$B$302)+1):INDEX(PG$4:PG$183,12*($B316-$B$302)+12))</f>
        <v>0</v>
      </c>
      <c r="PH316" s="43">
        <f>SUM(INDEX(PH$4:PH$183,12*($B316-$B$302)+1):INDEX(PH$4:PH$183,12*($B316-$B$302)+12))</f>
        <v>0</v>
      </c>
      <c r="PI316" s="43">
        <f>SUM(INDEX(PI$4:PI$183,12*($B316-$B$302)+1):INDEX(PI$4:PI$183,12*($B316-$B$302)+12))</f>
        <v>0</v>
      </c>
      <c r="PJ316" s="43">
        <f>SUM(INDEX(PJ$4:PJ$183,12*($B316-$B$302)+1):INDEX(PJ$4:PJ$183,12*($B316-$B$302)+12))</f>
        <v>0</v>
      </c>
      <c r="PK316" s="43">
        <f>SUM(INDEX(PK$4:PK$183,12*($B316-$B$302)+1):INDEX(PK$4:PK$183,12*($B316-$B$302)+12))</f>
        <v>0</v>
      </c>
      <c r="PL316" s="43">
        <f>SUM(INDEX(PL$4:PL$183,12*($B316-$B$302)+1):INDEX(PL$4:PL$183,12*($B316-$B$302)+12))</f>
        <v>0</v>
      </c>
      <c r="PM316" s="43">
        <f>SUM(INDEX(PM$4:PM$183,12*($B316-$B$302)+1):INDEX(PM$4:PM$183,12*($B316-$B$302)+12))</f>
        <v>907900294</v>
      </c>
      <c r="PN316" s="43">
        <f>SUM(INDEX(PN$4:PN$183,12*($B316-$B$302)+1):INDEX(PN$4:PN$183,12*($B316-$B$302)+12))</f>
        <v>500000000</v>
      </c>
      <c r="PO316" s="43">
        <f>SUM(INDEX(PO$4:PO$183,12*($B316-$B$302)+1):INDEX(PO$4:PO$183,12*($B316-$B$302)+12))</f>
        <v>0</v>
      </c>
      <c r="PP316" s="43">
        <f>SUM(INDEX(PP$4:PP$183,12*($B316-$B$302)+1):INDEX(PP$4:PP$183,12*($B316-$B$302)+12))</f>
        <v>0</v>
      </c>
      <c r="PQ316" s="43">
        <f>SUM(INDEX(PQ$4:PQ$183,12*($B316-$B$302)+1):INDEX(PQ$4:PQ$183,12*($B316-$B$302)+12))</f>
        <v>0</v>
      </c>
      <c r="PR316" s="43">
        <f>SUM(INDEX(PR$4:PR$183,12*($B316-$B$302)+1):INDEX(PR$4:PR$183,12*($B316-$B$302)+12))</f>
        <v>0</v>
      </c>
      <c r="PS316" s="43">
        <f>SUM(INDEX(PS$4:PS$183,12*($B316-$B$302)+1):INDEX(PS$4:PS$183,12*($B316-$B$302)+12))</f>
        <v>0</v>
      </c>
      <c r="PT316" s="43">
        <f>SUM(INDEX(PT$4:PT$183,12*($B316-$B$302)+1):INDEX(PT$4:PT$183,12*($B316-$B$302)+12))</f>
        <v>0</v>
      </c>
      <c r="PU316" s="43">
        <f>SUM(INDEX(PU$4:PU$183,12*($B316-$B$302)+1):INDEX(PU$4:PU$183,12*($B316-$B$302)+12))</f>
        <v>3778884171</v>
      </c>
      <c r="PV316" s="43">
        <f>SUM(INDEX(PV$4:PV$183,12*($B316-$B$302)+1):INDEX(PV$4:PV$183,12*($B316-$B$302)+12))</f>
        <v>0</v>
      </c>
      <c r="PW316" s="43">
        <f>SUM(INDEX(PW$4:PW$183,12*($B316-$B$302)+1):INDEX(PW$4:PW$183,12*($B316-$B$302)+12))</f>
        <v>0</v>
      </c>
      <c r="PX316" s="43">
        <f>SUM(INDEX(PX$4:PX$183,12*($B316-$B$302)+1):INDEX(PX$4:PX$183,12*($B316-$B$302)+12))</f>
        <v>0</v>
      </c>
      <c r="PY316" s="43">
        <f>SUM(INDEX(PY$4:PY$183,12*($B316-$B$302)+1):INDEX(PY$4:PY$183,12*($B316-$B$302)+12))</f>
        <v>0</v>
      </c>
      <c r="PZ316" s="43">
        <f>SUM(INDEX(PZ$4:PZ$183,12*($B316-$B$302)+1):INDEX(PZ$4:PZ$183,12*($B316-$B$302)+12))</f>
        <v>0</v>
      </c>
      <c r="QA316" s="43">
        <f>SUM(INDEX(QA$4:QA$183,12*($B316-$B$302)+1):INDEX(QA$4:QA$183,12*($B316-$B$302)+12))</f>
        <v>0</v>
      </c>
      <c r="QB316" s="43">
        <f>SUM(INDEX(QB$4:QB$183,12*($B316-$B$302)+1):INDEX(QB$4:QB$183,12*($B316-$B$302)+12))</f>
        <v>0</v>
      </c>
      <c r="QC316" s="43">
        <f>SUM(INDEX(QC$4:QC$183,12*($B316-$B$302)+1):INDEX(QC$4:QC$183,12*($B316-$B$302)+12))</f>
        <v>10312151087</v>
      </c>
      <c r="QD316" s="43">
        <f>SUM(INDEX(QD$4:QD$183,12*($B316-$B$302)+1):INDEX(QD$4:QD$183,12*($B316-$B$302)+12))</f>
        <v>9651029120</v>
      </c>
      <c r="QE316" s="43">
        <f>SUM(INDEX(QE$4:QE$183,12*($B316-$B$302)+1):INDEX(QE$4:QE$183,12*($B316-$B$302)+12))</f>
        <v>0</v>
      </c>
      <c r="QF316" s="43">
        <f>SUM(INDEX(QF$4:QF$183,12*($B316-$B$302)+1):INDEX(QF$4:QF$183,12*($B316-$B$302)+12))</f>
        <v>0</v>
      </c>
      <c r="QG316" s="43">
        <f>SUM(INDEX(QG$4:QG$183,12*($B316-$B$302)+1):INDEX(QG$4:QG$183,12*($B316-$B$302)+12))</f>
        <v>0</v>
      </c>
      <c r="QH316" s="43">
        <f>SUM(INDEX(QH$4:QH$183,12*($B316-$B$302)+1):INDEX(QH$4:QH$183,12*($B316-$B$302)+12))</f>
        <v>0</v>
      </c>
      <c r="QI316" s="43">
        <f>SUM(INDEX(QI$4:QI$183,12*($B316-$B$302)+1):INDEX(QI$4:QI$183,12*($B316-$B$302)+12))</f>
        <v>0</v>
      </c>
      <c r="QJ316" s="43">
        <f>SUM(INDEX(QJ$4:QJ$183,12*($B316-$B$302)+1):INDEX(QJ$4:QJ$183,12*($B316-$B$302)+12))</f>
        <v>661121967</v>
      </c>
      <c r="QK316" s="43">
        <f>SUM(INDEX(QK$4:QK$183,12*($B316-$B$302)+1):INDEX(QK$4:QK$183,12*($B316-$B$302)+12))</f>
        <v>0</v>
      </c>
      <c r="QL316" s="43">
        <f>SUM(INDEX(QL$4:QL$183,12*($B316-$B$302)+1):INDEX(QL$4:QL$183,12*($B316-$B$302)+12))</f>
        <v>73201079564</v>
      </c>
      <c r="QM316" s="43">
        <f>SUM(INDEX(QM$4:QM$183,12*($B316-$B$302)+1):INDEX(QM$4:QM$183,12*($B316-$B$302)+12))</f>
        <v>8946981742</v>
      </c>
      <c r="QN316" s="43">
        <f>SUM(INDEX(QN$4:QN$183,12*($B316-$B$302)+1):INDEX(QN$4:QN$183,12*($B316-$B$302)+12))</f>
        <v>0</v>
      </c>
      <c r="QO316" s="43">
        <f>SUM(INDEX(QO$4:QO$183,12*($B316-$B$302)+1):INDEX(QO$4:QO$183,12*($B316-$B$302)+12))</f>
        <v>974410937614</v>
      </c>
      <c r="QP316" s="43">
        <f>SUM(INDEX(QP$4:QP$183,12*($B316-$B$302)+1):INDEX(QP$4:QP$183,12*($B316-$B$302)+12))</f>
        <v>540930038930</v>
      </c>
      <c r="QQ316" s="43">
        <f>SUM(INDEX(QQ$4:QQ$183,12*($B316-$B$302)+1):INDEX(QQ$4:QQ$183,12*($B316-$B$302)+12))</f>
        <v>95321728</v>
      </c>
      <c r="QR316" s="43">
        <f>SUM(INDEX(QR$4:QR$183,12*($B316-$B$302)+1):INDEX(QR$4:QR$183,12*($B316-$B$302)+12))</f>
        <v>54971728</v>
      </c>
      <c r="QS316" s="43">
        <f>SUM(INDEX(QS$4:QS$183,12*($B316-$B$302)+1):INDEX(QS$4:QS$183,12*($B316-$B$302)+12))</f>
        <v>40350000</v>
      </c>
      <c r="QT316" s="43">
        <f>SUM(INDEX(QT$4:QT$183,12*($B316-$B$302)+1):INDEX(QT$4:QT$183,12*($B316-$B$302)+12))</f>
        <v>0</v>
      </c>
      <c r="QU316" s="43">
        <f>SUM(INDEX(QU$4:QU$183,12*($B316-$B$302)+1):INDEX(QU$4:QU$183,12*($B316-$B$302)+12))</f>
        <v>0</v>
      </c>
      <c r="QV316" s="43">
        <f>SUM(INDEX(QV$4:QV$183,12*($B316-$B$302)+1):INDEX(QV$4:QV$183,12*($B316-$B$302)+12))</f>
        <v>0</v>
      </c>
      <c r="QW316" s="43">
        <f>SUM(INDEX(QW$4:QW$183,12*($B316-$B$302)+1):INDEX(QW$4:QW$183,12*($B316-$B$302)+12))</f>
        <v>1292069069</v>
      </c>
      <c r="QX316" s="43">
        <f>SUM(INDEX(QX$4:QX$183,12*($B316-$B$302)+1):INDEX(QX$4:QX$183,12*($B316-$B$302)+12))</f>
        <v>1292069069</v>
      </c>
      <c r="QY316" s="43">
        <f>SUM(INDEX(QY$4:QY$183,12*($B316-$B$302)+1):INDEX(QY$4:QY$183,12*($B316-$B$302)+12))</f>
        <v>0</v>
      </c>
      <c r="QZ316" s="43">
        <f>SUM(INDEX(QZ$4:QZ$183,12*($B316-$B$302)+1):INDEX(QZ$4:QZ$183,12*($B316-$B$302)+12))</f>
        <v>539542648133</v>
      </c>
      <c r="RA316" s="43">
        <f>SUM(INDEX(RA$4:RA$183,12*($B316-$B$302)+1):INDEX(RA$4:RA$183,12*($B316-$B$302)+12))</f>
        <v>0</v>
      </c>
      <c r="RB316" s="43">
        <f>SUM(INDEX(RB$4:RB$183,12*($B316-$B$302)+1):INDEX(RB$4:RB$183,12*($B316-$B$302)+12))</f>
        <v>0</v>
      </c>
      <c r="RC316" s="43">
        <f>SUM(INDEX(RC$4:RC$183,12*($B316-$B$302)+1):INDEX(RC$4:RC$183,12*($B316-$B$302)+12))</f>
        <v>0</v>
      </c>
      <c r="RD316" s="43">
        <f>SUM(INDEX(RD$4:RD$183,12*($B316-$B$302)+1):INDEX(RD$4:RD$183,12*($B316-$B$302)+12))</f>
        <v>0</v>
      </c>
      <c r="RE316" s="43">
        <f>SUM(INDEX(RE$4:RE$183,12*($B316-$B$302)+1):INDEX(RE$4:RE$183,12*($B316-$B$302)+12))</f>
        <v>0</v>
      </c>
      <c r="RF316" s="43">
        <f>SUM(INDEX(RF$4:RF$183,12*($B316-$B$302)+1):INDEX(RF$4:RF$183,12*($B316-$B$302)+12))</f>
        <v>0</v>
      </c>
      <c r="RG316" s="43">
        <f>SUM(INDEX(RG$4:RG$183,12*($B316-$B$302)+1):INDEX(RG$4:RG$183,12*($B316-$B$302)+12))</f>
        <v>0</v>
      </c>
      <c r="RH316" s="43">
        <f>SUM(INDEX(RH$4:RH$183,12*($B316-$B$302)+1):INDEX(RH$4:RH$183,12*($B316-$B$302)+12))</f>
        <v>0</v>
      </c>
      <c r="RI316" s="43">
        <f>SUM(INDEX(RI$4:RI$183,12*($B316-$B$302)+1):INDEX(RI$4:RI$183,12*($B316-$B$302)+12))</f>
        <v>433480898684</v>
      </c>
      <c r="RJ316" s="43">
        <f>SUM(INDEX(RJ$4:RJ$183,12*($B316-$B$302)+1):INDEX(RJ$4:RJ$183,12*($B316-$B$302)+12))</f>
        <v>33456006611</v>
      </c>
      <c r="RK316" s="43">
        <f>SUM(INDEX(RK$4:RK$183,12*($B316-$B$302)+1):INDEX(RK$4:RK$183,12*($B316-$B$302)+12))</f>
        <v>33456006611</v>
      </c>
      <c r="RL316" s="43">
        <f>SUM(INDEX(RL$4:RL$183,12*($B316-$B$302)+1):INDEX(RL$4:RL$183,12*($B316-$B$302)+12))</f>
        <v>19962719096</v>
      </c>
      <c r="RM316" s="43">
        <f>SUM(INDEX(RM$4:RM$183,12*($B316-$B$302)+1):INDEX(RM$4:RM$183,12*($B316-$B$302)+12))</f>
        <v>229350439</v>
      </c>
      <c r="RN316" s="43">
        <f>SUM(INDEX(RN$4:RN$183,12*($B316-$B$302)+1):INDEX(RN$4:RN$183,12*($B316-$B$302)+12))</f>
        <v>374232437</v>
      </c>
      <c r="RO316" s="43">
        <f>SUM(INDEX(RO$4:RO$183,12*($B316-$B$302)+1):INDEX(RO$4:RO$183,12*($B316-$B$302)+12))</f>
        <v>77930408</v>
      </c>
      <c r="RP316" s="43">
        <f>SUM(INDEX(RP$4:RP$183,12*($B316-$B$302)+1):INDEX(RP$4:RP$183,12*($B316-$B$302)+12))</f>
        <v>0</v>
      </c>
      <c r="RQ316" s="43">
        <f>SUM(INDEX(RQ$4:RQ$183,12*($B316-$B$302)+1):INDEX(RQ$4:RQ$183,12*($B316-$B$302)+12))</f>
        <v>0</v>
      </c>
      <c r="RR316" s="43">
        <f>SUM(INDEX(RR$4:RR$183,12*($B316-$B$302)+1):INDEX(RR$4:RR$183,12*($B316-$B$302)+12))</f>
        <v>0</v>
      </c>
      <c r="RS316" s="43">
        <f>SUM(INDEX(RS$4:RS$183,12*($B316-$B$302)+1):INDEX(RS$4:RS$183,12*($B316-$B$302)+12))</f>
        <v>0</v>
      </c>
      <c r="RT316" s="43">
        <f>SUM(INDEX(RT$4:RT$183,12*($B316-$B$302)+1):INDEX(RT$4:RT$183,12*($B316-$B$302)+12))</f>
        <v>61727692</v>
      </c>
      <c r="RU316" s="43">
        <f>SUM(INDEX(RU$4:RU$183,12*($B316-$B$302)+1):INDEX(RU$4:RU$183,12*($B316-$B$302)+12))</f>
        <v>0</v>
      </c>
      <c r="RV316" s="43">
        <f>SUM(INDEX(RV$4:RV$183,12*($B316-$B$302)+1):INDEX(RV$4:RV$183,12*($B316-$B$302)+12))</f>
        <v>30719860</v>
      </c>
      <c r="RW316" s="43">
        <f>SUM(INDEX(RW$4:RW$183,12*($B316-$B$302)+1):INDEX(RW$4:RW$183,12*($B316-$B$302)+12))</f>
        <v>0</v>
      </c>
      <c r="RX316" s="43">
        <f>SUM(INDEX(RX$4:RX$183,12*($B316-$B$302)+1):INDEX(RX$4:RX$183,12*($B316-$B$302)+12))</f>
        <v>0</v>
      </c>
      <c r="RY316" s="43">
        <f>SUM(INDEX(RY$4:RY$183,12*($B316-$B$302)+1):INDEX(RY$4:RY$183,12*($B316-$B$302)+12))</f>
        <v>0</v>
      </c>
      <c r="RZ316" s="43">
        <f>SUM(INDEX(RZ$4:RZ$183,12*($B316-$B$302)+1):INDEX(RZ$4:RZ$183,12*($B316-$B$302)+12))</f>
        <v>0</v>
      </c>
      <c r="SA316" s="43">
        <f>SUM(INDEX(SA$4:SA$183,12*($B316-$B$302)+1):INDEX(SA$4:SA$183,12*($B316-$B$302)+12))</f>
        <v>0</v>
      </c>
      <c r="SB316" s="43">
        <f>SUM(INDEX(SB$4:SB$183,12*($B316-$B$302)+1):INDEX(SB$4:SB$183,12*($B316-$B$302)+12))</f>
        <v>0</v>
      </c>
      <c r="SC316" s="43">
        <f>SUM(INDEX(SC$4:SC$183,12*($B316-$B$302)+1):INDEX(SC$4:SC$183,12*($B316-$B$302)+12))</f>
        <v>0</v>
      </c>
      <c r="SD316" s="43">
        <f>SUM(INDEX(SD$4:SD$183,12*($B316-$B$302)+1):INDEX(SD$4:SD$183,12*($B316-$B$302)+12))</f>
        <v>0</v>
      </c>
      <c r="SE316" s="43">
        <f>SUM(INDEX(SE$4:SE$183,12*($B316-$B$302)+1):INDEX(SE$4:SE$183,12*($B316-$B$302)+12))</f>
        <v>0</v>
      </c>
      <c r="SF316" s="43">
        <f>SUM(INDEX(SF$4:SF$183,12*($B316-$B$302)+1):INDEX(SF$4:SF$183,12*($B316-$B$302)+12))</f>
        <v>0</v>
      </c>
      <c r="SG316" s="43">
        <f>SUM(INDEX(SG$4:SG$183,12*($B316-$B$302)+1):INDEX(SG$4:SG$183,12*($B316-$B$302)+12))</f>
        <v>0</v>
      </c>
      <c r="SH316" s="43">
        <f>SUM(INDEX(SH$4:SH$183,12*($B316-$B$302)+1):INDEX(SH$4:SH$183,12*($B316-$B$302)+12))</f>
        <v>171063956</v>
      </c>
      <c r="SI316" s="43">
        <f>SUM(INDEX(SI$4:SI$183,12*($B316-$B$302)+1):INDEX(SI$4:SI$183,12*($B316-$B$302)+12))</f>
        <v>137229649</v>
      </c>
      <c r="SJ316" s="43">
        <f>SUM(INDEX(SJ$4:SJ$183,12*($B316-$B$302)+1):INDEX(SJ$4:SJ$183,12*($B316-$B$302)+12))</f>
        <v>0</v>
      </c>
      <c r="SK316" s="43">
        <f>SUM(INDEX(SK$4:SK$183,12*($B316-$B$302)+1):INDEX(SK$4:SK$183,12*($B316-$B$302)+12))</f>
        <v>5151998348</v>
      </c>
      <c r="SL316" s="43">
        <f>SUM(INDEX(SL$4:SL$183,12*($B316-$B$302)+1):INDEX(SL$4:SL$183,12*($B316-$B$302)+12))</f>
        <v>5151998348</v>
      </c>
      <c r="SM316" s="43">
        <f>SUM(INDEX(SM$4:SM$183,12*($B316-$B$302)+1):INDEX(SM$4:SM$183,12*($B316-$B$302)+12))</f>
        <v>0</v>
      </c>
      <c r="SN316" s="43">
        <f>SUM(INDEX(SN$4:SN$183,12*($B316-$B$302)+1):INDEX(SN$4:SN$183,12*($B316-$B$302)+12))</f>
        <v>0</v>
      </c>
      <c r="SO316" s="43">
        <f>SUM(INDEX(SO$4:SO$183,12*($B316-$B$302)+1):INDEX(SO$4:SO$183,12*($B316-$B$302)+12))</f>
        <v>0</v>
      </c>
      <c r="SP316" s="43">
        <f>SUM(INDEX(SP$4:SP$183,12*($B316-$B$302)+1):INDEX(SP$4:SP$183,12*($B316-$B$302)+12))</f>
        <v>0</v>
      </c>
      <c r="SQ316" s="43">
        <f>SUM(INDEX(SQ$4:SQ$183,12*($B316-$B$302)+1):INDEX(SQ$4:SQ$183,12*($B316-$B$302)+12))</f>
        <v>0</v>
      </c>
      <c r="SR316" s="43">
        <f>SUM(INDEX(SR$4:SR$183,12*($B316-$B$302)+1):INDEX(SR$4:SR$183,12*($B316-$B$302)+12))</f>
        <v>149404868</v>
      </c>
      <c r="SS316" s="43">
        <f>SUM(INDEX(SS$4:SS$183,12*($B316-$B$302)+1):INDEX(SS$4:SS$183,12*($B316-$B$302)+12))</f>
        <v>0</v>
      </c>
      <c r="ST316" s="43">
        <f>SUM(INDEX(ST$4:ST$183,12*($B316-$B$302)+1):INDEX(ST$4:ST$183,12*($B316-$B$302)+12))</f>
        <v>0</v>
      </c>
      <c r="SU316" s="43">
        <f>SUM(INDEX(SU$4:SU$183,12*($B316-$B$302)+1):INDEX(SU$4:SU$183,12*($B316-$B$302)+12))</f>
        <v>0</v>
      </c>
      <c r="SV316" s="43">
        <f>SUM(INDEX(SV$4:SV$183,12*($B316-$B$302)+1):INDEX(SV$4:SV$183,12*($B316-$B$302)+12))</f>
        <v>0</v>
      </c>
      <c r="SW316" s="43">
        <f>SUM(INDEX(SW$4:SW$183,12*($B316-$B$302)+1):INDEX(SW$4:SW$183,12*($B316-$B$302)+12))</f>
        <v>3118591</v>
      </c>
      <c r="SX316" s="43">
        <f>SUM(INDEX(SX$4:SX$183,12*($B316-$B$302)+1):INDEX(SX$4:SX$183,12*($B316-$B$302)+12))</f>
        <v>51201635</v>
      </c>
      <c r="SY316" s="43">
        <f>SUM(INDEX(SY$4:SY$183,12*($B316-$B$302)+1):INDEX(SY$4:SY$183,12*($B316-$B$302)+12))</f>
        <v>69203336</v>
      </c>
      <c r="SZ316" s="43">
        <f>SUM(INDEX(SZ$4:SZ$183,12*($B316-$B$302)+1):INDEX(SZ$4:SZ$183,12*($B316-$B$302)+12))</f>
        <v>0</v>
      </c>
      <c r="TA316" s="43">
        <f>SUM(INDEX(TA$4:TA$183,12*($B316-$B$302)+1):INDEX(TA$4:TA$183,12*($B316-$B$302)+12))</f>
        <v>4953088589</v>
      </c>
      <c r="TB316" s="43">
        <f>SUM(INDEX(TB$4:TB$183,12*($B316-$B$302)+1):INDEX(TB$4:TB$183,12*($B316-$B$302)+12))</f>
        <v>1641502264</v>
      </c>
      <c r="TC316" s="43">
        <f>SUM(INDEX(TC$4:TC$183,12*($B316-$B$302)+1):INDEX(TC$4:TC$183,12*($B316-$B$302)+12))</f>
        <v>372831742</v>
      </c>
      <c r="TD316" s="43">
        <f>SUM(INDEX(TD$4:TD$183,12*($B316-$B$302)+1):INDEX(TD$4:TD$183,12*($B316-$B$302)+12))</f>
        <v>0</v>
      </c>
      <c r="TE316" s="43">
        <f>SUM(INDEX(TE$4:TE$183,12*($B316-$B$302)+1):INDEX(TE$4:TE$183,12*($B316-$B$302)+12))</f>
        <v>18683701</v>
      </c>
      <c r="TF316" s="43">
        <f>SUM(INDEX(TF$4:TF$183,12*($B316-$B$302)+1):INDEX(TF$4:TF$183,12*($B316-$B$302)+12))</f>
        <v>0</v>
      </c>
      <c r="TG316" s="43">
        <f>SUM(INDEX(TG$4:TG$183,12*($B316-$B$302)+1):INDEX(TG$4:TG$183,12*($B316-$B$302)+12))</f>
        <v>0</v>
      </c>
      <c r="TH316" s="43">
        <f>SUM(INDEX(TH$4:TH$183,12*($B316-$B$302)+1):INDEX(TH$4:TH$183,12*($B316-$B$302)+12))</f>
        <v>0</v>
      </c>
      <c r="TI316" s="43">
        <f>SUM(INDEX(TI$4:TI$183,12*($B316-$B$302)+1):INDEX(TI$4:TI$183,12*($B316-$B$302)+12))</f>
        <v>681513284</v>
      </c>
      <c r="TJ316" s="43">
        <f>SUM(INDEX(TJ$4:TJ$183,12*($B316-$B$302)+1):INDEX(TJ$4:TJ$183,12*($B316-$B$302)+12))</f>
        <v>400000000000</v>
      </c>
      <c r="TK316" s="43">
        <f>SUM(INDEX(TK$4:TK$183,12*($B316-$B$302)+1):INDEX(TK$4:TK$183,12*($B316-$B$302)+12))</f>
        <v>400000000000</v>
      </c>
      <c r="TL316" s="43">
        <f>SUM(INDEX(TL$4:TL$183,12*($B316-$B$302)+1):INDEX(TL$4:TL$183,12*($B316-$B$302)+12))</f>
        <v>400000000000</v>
      </c>
      <c r="TM316" s="43">
        <f>SUM(INDEX(TM$4:TM$183,12*($B316-$B$302)+1):INDEX(TM$4:TM$183,12*($B316-$B$302)+12))</f>
        <v>0</v>
      </c>
      <c r="TN316" s="43">
        <f>SUM(INDEX(TN$4:TN$183,12*($B316-$B$302)+1):INDEX(TN$4:TN$183,12*($B316-$B$302)+12))</f>
        <v>0</v>
      </c>
      <c r="TO316" s="43">
        <f>SUM(INDEX(TO$4:TO$183,12*($B316-$B$302)+1):INDEX(TO$4:TO$183,12*($B316-$B$302)+12))</f>
        <v>0</v>
      </c>
      <c r="TP316" s="43">
        <f>SUM(INDEX(TP$4:TP$183,12*($B316-$B$302)+1):INDEX(TP$4:TP$183,12*($B316-$B$302)+12))</f>
        <v>0</v>
      </c>
      <c r="TQ316" s="43">
        <f>SUM(INDEX(TQ$4:TQ$183,12*($B316-$B$302)+1):INDEX(TQ$4:TQ$183,12*($B316-$B$302)+12))</f>
        <v>0</v>
      </c>
      <c r="TR316" s="43">
        <f>SUM(INDEX(TR$4:TR$183,12*($B316-$B$302)+1):INDEX(TR$4:TR$183,12*($B316-$B$302)+12))</f>
        <v>0</v>
      </c>
      <c r="TS316" s="43">
        <f>SUM(INDEX(TS$4:TS$183,12*($B316-$B$302)+1):INDEX(TS$4:TS$183,12*($B316-$B$302)+12))</f>
        <v>0</v>
      </c>
      <c r="TT316" s="43">
        <f>SUM(INDEX(TT$4:TT$183,12*($B316-$B$302)+1):INDEX(TT$4:TT$183,12*($B316-$B$302)+12))</f>
        <v>0</v>
      </c>
      <c r="TU316" s="43">
        <f>SUM(INDEX(TU$4:TU$183,12*($B316-$B$302)+1):INDEX(TU$4:TU$183,12*($B316-$B$302)+12))</f>
        <v>24892073</v>
      </c>
      <c r="TV316" s="43">
        <f>SUM(INDEX(TV$4:TV$183,12*($B316-$B$302)+1):INDEX(TV$4:TV$183,12*($B316-$B$302)+12))</f>
        <v>0</v>
      </c>
      <c r="TW316" s="43">
        <f>SUM(INDEX(TW$4:TW$183,12*($B316-$B$302)+1):INDEX(TW$4:TW$183,12*($B316-$B$302)+12))</f>
        <v>4694109</v>
      </c>
      <c r="TX316" s="43">
        <f>SUM(INDEX(TX$4:TX$183,12*($B316-$B$302)+1):INDEX(TX$4:TX$183,12*($B316-$B$302)+12))</f>
        <v>0</v>
      </c>
      <c r="TY316" s="43">
        <f>SUM(INDEX(TY$4:TY$183,12*($B316-$B$302)+1):INDEX(TY$4:TY$183,12*($B316-$B$302)+12))</f>
        <v>20197964</v>
      </c>
      <c r="TZ316" s="43">
        <f>SUM(INDEX(TZ$4:TZ$183,12*($B316-$B$302)+1):INDEX(TZ$4:TZ$183,12*($B316-$B$302)+12))</f>
        <v>0</v>
      </c>
      <c r="UA316" s="43">
        <f>SUM(INDEX(UA$4:UA$183,12*($B316-$B$302)+1):INDEX(UA$4:UA$183,12*($B316-$B$302)+12))</f>
        <v>0</v>
      </c>
      <c r="UB316" s="43">
        <f>SUM(INDEX(UB$4:UB$183,12*($B316-$B$302)+1):INDEX(UB$4:UB$183,12*($B316-$B$302)+12))</f>
        <v>0</v>
      </c>
      <c r="UC316" s="43">
        <f>SUM(INDEX(UC$4:UC$183,12*($B316-$B$302)+1):INDEX(UC$4:UC$183,12*($B316-$B$302)+12))</f>
        <v>0</v>
      </c>
      <c r="UD316" s="43">
        <f>SUM(INDEX(UD$4:UD$183,12*($B316-$B$302)+1):INDEX(UD$4:UD$183,12*($B316-$B$302)+12))</f>
        <v>0</v>
      </c>
      <c r="UE316" s="43">
        <f>SUM(INDEX(UE$4:UE$183,12*($B316-$B$302)+1):INDEX(UE$4:UE$183,12*($B316-$B$302)+12))</f>
        <v>0</v>
      </c>
      <c r="UF316" s="43">
        <f>SUM(INDEX(UF$4:UF$183,12*($B316-$B$302)+1):INDEX(UF$4:UF$183,12*($B316-$B$302)+12))</f>
        <v>0</v>
      </c>
      <c r="UG316" s="43">
        <f>SUM(INDEX(UG$4:UG$183,12*($B316-$B$302)+1):INDEX(UG$4:UG$183,12*($B316-$B$302)+12))</f>
        <v>2130307746527.6602</v>
      </c>
    </row>
    <row r="317" spans="1:553">
      <c r="A317" s="733"/>
      <c r="B317" s="65">
        <v>2020</v>
      </c>
      <c r="C317" s="79"/>
      <c r="D317" s="79"/>
      <c r="E317" s="79"/>
      <c r="F317" s="79"/>
      <c r="G317" s="79"/>
      <c r="H317" s="65"/>
      <c r="I317" s="65"/>
      <c r="J317" s="65"/>
      <c r="K317" s="65"/>
      <c r="L317" s="65"/>
      <c r="M317" s="65"/>
      <c r="N317" s="65"/>
      <c r="O317" s="65"/>
      <c r="P317" s="65"/>
      <c r="Q317" s="65"/>
      <c r="R317" s="65"/>
      <c r="S317" s="65"/>
      <c r="T317" s="65"/>
      <c r="U317" s="65"/>
      <c r="V317" s="65"/>
      <c r="W317" s="65"/>
      <c r="X317" s="65"/>
      <c r="Y317" s="65"/>
      <c r="Z317" s="65"/>
      <c r="AA317" s="65"/>
      <c r="AB317" s="65"/>
      <c r="AC317" s="65"/>
      <c r="AD317" s="65"/>
      <c r="AE317" s="65"/>
      <c r="AF317" s="65"/>
      <c r="AG317" s="65"/>
      <c r="AH317" s="65"/>
      <c r="AI317" s="65"/>
      <c r="AJ317" s="65"/>
      <c r="AK317" s="65"/>
      <c r="AL317" s="65"/>
      <c r="AM317" s="65"/>
      <c r="AN317" s="65"/>
      <c r="AO317" s="65"/>
      <c r="AP317" s="65"/>
      <c r="AQ317" s="65"/>
      <c r="AR317" s="65"/>
      <c r="AS317" s="65"/>
      <c r="AT317" s="65"/>
      <c r="AU317" s="65"/>
      <c r="AV317" s="65"/>
      <c r="AW317" s="65"/>
      <c r="AX317" s="65"/>
      <c r="AY317" s="65"/>
      <c r="AZ317" s="65"/>
      <c r="BA317" s="65"/>
      <c r="BB317" s="65"/>
      <c r="BC317" s="65"/>
      <c r="BD317" s="65"/>
      <c r="BE317" s="65"/>
      <c r="BF317" s="65"/>
      <c r="BG317" s="65"/>
      <c r="BH317" s="65"/>
      <c r="BI317" s="65"/>
      <c r="BJ317" s="65"/>
      <c r="BK317" s="65"/>
      <c r="BL317" s="65"/>
      <c r="BM317" s="65"/>
      <c r="BN317" s="65"/>
      <c r="BO317" s="65"/>
      <c r="BP317" s="65"/>
      <c r="BQ317" s="65"/>
      <c r="BR317" s="65"/>
      <c r="BS317" s="65"/>
      <c r="BT317" s="65"/>
      <c r="BU317" s="65"/>
      <c r="BV317" s="65"/>
      <c r="BW317" s="65"/>
      <c r="BX317" s="65"/>
      <c r="BY317" s="65"/>
      <c r="BZ317" s="65"/>
      <c r="CA317" s="65"/>
      <c r="CB317" s="65"/>
      <c r="CC317" s="65"/>
      <c r="CD317" s="65"/>
      <c r="CE317" s="65"/>
      <c r="CF317" s="65"/>
      <c r="CG317" s="65"/>
      <c r="CH317" s="65"/>
      <c r="CI317" s="65"/>
      <c r="CJ317" s="65"/>
      <c r="CK317" s="65"/>
      <c r="CL317" s="65"/>
      <c r="CM317" s="65"/>
      <c r="CN317" s="65"/>
      <c r="CO317" s="65"/>
      <c r="CP317" s="65"/>
      <c r="CQ317" s="65"/>
      <c r="CR317" s="65"/>
      <c r="CS317" s="65"/>
      <c r="CT317" s="65"/>
      <c r="CU317" s="65"/>
      <c r="CV317" s="65"/>
      <c r="CW317" s="65"/>
      <c r="CX317" s="65"/>
      <c r="CY317" s="65"/>
      <c r="CZ317" s="65"/>
      <c r="DA317" s="65"/>
      <c r="DB317" s="65"/>
      <c r="DC317" s="65"/>
      <c r="DD317" s="65"/>
      <c r="DE317" s="65"/>
      <c r="DF317" s="65"/>
      <c r="DG317" s="65"/>
      <c r="DH317" s="65"/>
      <c r="DI317" s="65"/>
      <c r="DJ317" s="65"/>
      <c r="DK317" s="65"/>
      <c r="DL317" s="65"/>
      <c r="DM317" s="65"/>
      <c r="DN317" s="65"/>
      <c r="DO317" s="65"/>
      <c r="DP317" s="65"/>
      <c r="DQ317" s="65"/>
      <c r="DR317" s="65"/>
      <c r="DS317" s="65"/>
      <c r="DT317" s="65"/>
      <c r="DU317" s="65"/>
      <c r="DV317" s="65"/>
      <c r="DW317" s="65"/>
      <c r="DX317" s="65"/>
      <c r="DY317" s="65"/>
      <c r="DZ317" s="65"/>
      <c r="EA317" s="65"/>
      <c r="EB317" s="65"/>
      <c r="EC317" s="65"/>
      <c r="ED317" s="65"/>
      <c r="EE317" s="65"/>
      <c r="EF317" s="65"/>
      <c r="EG317" s="65"/>
      <c r="EH317" s="65"/>
      <c r="EI317" s="65"/>
      <c r="EJ317" s="65"/>
      <c r="EK317" s="65"/>
      <c r="EL317" s="65"/>
      <c r="EM317" s="65"/>
      <c r="EN317" s="65"/>
      <c r="EO317" s="65"/>
      <c r="EP317" s="65"/>
      <c r="EQ317" s="65"/>
      <c r="ER317" s="65"/>
      <c r="ES317" s="65"/>
      <c r="ET317" s="65"/>
      <c r="EU317" s="65"/>
      <c r="EV317" s="65"/>
      <c r="EW317" s="65"/>
      <c r="EX317" s="65"/>
      <c r="EY317" s="65"/>
      <c r="EZ317" s="65"/>
      <c r="FA317" s="65"/>
      <c r="FB317" s="65"/>
      <c r="FC317" s="65"/>
      <c r="FD317" s="65"/>
      <c r="FE317" s="65"/>
      <c r="FF317" s="65"/>
      <c r="FG317" s="65"/>
      <c r="FH317" s="65"/>
      <c r="FI317" s="65"/>
      <c r="FJ317" s="65"/>
      <c r="FK317" s="65"/>
      <c r="FL317" s="65"/>
      <c r="FM317" s="65"/>
      <c r="FN317" s="65"/>
      <c r="FO317" s="65"/>
      <c r="FP317" s="65"/>
      <c r="FQ317" s="65"/>
      <c r="FR317" s="65"/>
      <c r="FS317" s="65"/>
      <c r="FT317" s="65"/>
      <c r="FU317" s="65"/>
      <c r="FV317" s="65"/>
      <c r="FW317" s="65"/>
      <c r="FX317" s="65"/>
      <c r="FY317" s="65"/>
      <c r="FZ317" s="65"/>
      <c r="GA317" s="65"/>
      <c r="GB317" s="65"/>
      <c r="GC317" s="65"/>
      <c r="GD317" s="65"/>
      <c r="GE317" s="65"/>
      <c r="GF317" s="65"/>
      <c r="GG317" s="65"/>
      <c r="GH317" s="65"/>
      <c r="GI317" s="65"/>
      <c r="GJ317" s="65"/>
      <c r="GK317" s="65"/>
      <c r="GL317" s="65"/>
      <c r="GM317" s="65"/>
      <c r="GN317" s="65"/>
      <c r="GO317" s="65"/>
      <c r="GP317" s="65"/>
      <c r="GQ317" s="65"/>
      <c r="GR317" s="65"/>
      <c r="GS317" s="65"/>
      <c r="GT317" s="65"/>
      <c r="GU317" s="65"/>
      <c r="GV317" s="65"/>
      <c r="GW317" s="65"/>
      <c r="GX317" s="65"/>
      <c r="GY317" s="65"/>
      <c r="GZ317" s="65"/>
      <c r="HA317" s="65"/>
      <c r="HB317" s="65"/>
      <c r="HC317" s="65"/>
      <c r="HD317" s="65"/>
      <c r="HE317" s="65"/>
      <c r="HF317" s="65"/>
      <c r="HG317" s="65"/>
      <c r="HH317" s="65"/>
      <c r="HI317" s="65"/>
      <c r="HJ317" s="65"/>
      <c r="HK317" s="65"/>
      <c r="HL317" s="65"/>
      <c r="HM317" s="65"/>
      <c r="HN317" s="65"/>
      <c r="HO317" s="65"/>
      <c r="HP317" s="65"/>
      <c r="HQ317" s="65"/>
      <c r="HR317" s="65"/>
      <c r="HS317" s="65"/>
      <c r="HT317" s="65"/>
      <c r="HU317" s="65"/>
      <c r="HV317" s="65"/>
      <c r="HW317" s="65"/>
      <c r="HX317" s="65"/>
      <c r="HY317" s="65"/>
      <c r="HZ317" s="65"/>
      <c r="IA317" s="65"/>
      <c r="IB317" s="65"/>
      <c r="IC317" s="65"/>
      <c r="ID317" s="65"/>
      <c r="IE317" s="65"/>
      <c r="IF317" s="65"/>
      <c r="IG317" s="65"/>
      <c r="IH317" s="65"/>
      <c r="II317" s="65"/>
      <c r="IJ317" s="65"/>
      <c r="IK317" s="65"/>
      <c r="IL317" s="65"/>
      <c r="IM317" s="65"/>
      <c r="IN317" s="65"/>
      <c r="IO317" s="65"/>
      <c r="IP317" s="65"/>
      <c r="IQ317" s="65"/>
      <c r="IR317" s="65"/>
      <c r="IS317" s="65"/>
      <c r="IT317" s="65"/>
      <c r="IU317" s="65"/>
      <c r="IV317" s="65"/>
      <c r="IW317" s="65"/>
      <c r="IX317" s="65"/>
      <c r="IY317" s="65"/>
      <c r="IZ317" s="65"/>
      <c r="JA317" s="65"/>
      <c r="JB317" s="65"/>
      <c r="JC317" s="65"/>
      <c r="JD317" s="65"/>
      <c r="JE317" s="65"/>
      <c r="JF317" s="65"/>
      <c r="JG317" s="65"/>
      <c r="JH317" s="65"/>
      <c r="JI317" s="65"/>
      <c r="JJ317" s="65"/>
      <c r="JK317" s="65"/>
      <c r="JL317" s="65"/>
      <c r="JM317" s="65"/>
      <c r="JN317" s="65"/>
      <c r="JO317" s="65"/>
      <c r="JP317" s="65"/>
      <c r="JQ317" s="65"/>
      <c r="JR317" s="65"/>
      <c r="JS317" s="65"/>
      <c r="JT317" s="65"/>
      <c r="JU317" s="65"/>
      <c r="JV317" s="65"/>
      <c r="JW317" s="65"/>
      <c r="JX317" s="65"/>
      <c r="JY317" s="65"/>
      <c r="JZ317" s="65"/>
      <c r="KA317" s="65"/>
      <c r="KB317" s="65"/>
      <c r="KC317" s="65"/>
      <c r="KD317" s="65"/>
      <c r="KE317" s="65"/>
      <c r="KF317" s="65"/>
      <c r="KG317" s="65"/>
      <c r="KH317" s="65"/>
      <c r="KI317" s="65"/>
      <c r="KJ317" s="65"/>
      <c r="KK317" s="65"/>
      <c r="KL317" s="65"/>
      <c r="KM317" s="65"/>
      <c r="KN317" s="65"/>
      <c r="KO317" s="65"/>
      <c r="KP317" s="65"/>
      <c r="KQ317" s="65"/>
      <c r="KR317" s="65"/>
      <c r="KS317" s="65"/>
      <c r="KT317" s="65"/>
      <c r="KU317" s="65"/>
      <c r="KV317" s="65"/>
      <c r="KW317" s="65"/>
      <c r="KX317" s="65"/>
      <c r="KY317" s="65"/>
      <c r="KZ317" s="65"/>
      <c r="LA317" s="65"/>
      <c r="LB317" s="65"/>
      <c r="LC317" s="65"/>
      <c r="LD317" s="65"/>
      <c r="LE317" s="65"/>
      <c r="LF317" s="65"/>
      <c r="LG317" s="65"/>
      <c r="LH317" s="65"/>
      <c r="LI317" s="65"/>
      <c r="LJ317" s="65"/>
      <c r="LK317" s="65"/>
      <c r="LL317" s="65"/>
      <c r="LM317" s="65"/>
      <c r="LN317" s="65"/>
      <c r="LO317" s="65"/>
      <c r="LP317" s="65"/>
      <c r="LQ317" s="65"/>
      <c r="LR317" s="65"/>
      <c r="LS317" s="65"/>
      <c r="LT317" s="65"/>
      <c r="LU317" s="65"/>
      <c r="LV317" s="65"/>
      <c r="LW317" s="65"/>
      <c r="LX317" s="65"/>
      <c r="LY317" s="65"/>
      <c r="LZ317" s="65"/>
      <c r="MA317" s="65"/>
      <c r="MB317" s="65"/>
      <c r="MC317" s="65"/>
      <c r="MD317" s="65"/>
      <c r="ME317" s="65"/>
      <c r="MF317" s="65"/>
      <c r="MG317" s="65"/>
      <c r="MH317" s="65"/>
      <c r="MI317" s="65"/>
      <c r="MJ317" s="65"/>
      <c r="MK317" s="65"/>
      <c r="ML317" s="65"/>
      <c r="MM317" s="65"/>
      <c r="MN317" s="65"/>
      <c r="MO317" s="65"/>
      <c r="MP317" s="65"/>
      <c r="MQ317" s="65"/>
      <c r="MR317" s="65"/>
      <c r="MS317" s="65"/>
      <c r="MT317" s="65"/>
      <c r="MU317" s="65"/>
      <c r="MV317" s="65"/>
      <c r="MW317" s="65"/>
      <c r="MX317" s="65"/>
      <c r="MY317" s="65"/>
      <c r="MZ317" s="65"/>
      <c r="NA317" s="65"/>
      <c r="NB317" s="65"/>
      <c r="NC317" s="65"/>
      <c r="ND317" s="65"/>
      <c r="NE317" s="65"/>
      <c r="NF317" s="65"/>
      <c r="NG317" s="65"/>
      <c r="NH317" s="65"/>
      <c r="NI317" s="65"/>
      <c r="NJ317" s="65"/>
      <c r="NK317" s="65"/>
      <c r="NL317" s="65"/>
      <c r="NM317" s="65"/>
      <c r="NN317" s="65"/>
      <c r="NO317" s="65"/>
      <c r="NP317" s="65"/>
      <c r="NQ317" s="65"/>
      <c r="NR317" s="65"/>
      <c r="NS317" s="65"/>
      <c r="NT317" s="65"/>
      <c r="NU317" s="65"/>
      <c r="NV317" s="65"/>
      <c r="NW317" s="65"/>
      <c r="NX317" s="65"/>
      <c r="NY317" s="65"/>
      <c r="NZ317" s="65"/>
      <c r="OA317" s="65"/>
      <c r="OB317" s="65"/>
      <c r="OC317" s="65"/>
      <c r="OD317" s="65"/>
      <c r="OE317" s="65"/>
      <c r="OF317" s="65"/>
      <c r="OG317" s="65"/>
      <c r="OH317" s="65"/>
      <c r="OI317" s="65"/>
      <c r="OJ317" s="65"/>
      <c r="OK317" s="65"/>
      <c r="OL317" s="65"/>
      <c r="OM317" s="65"/>
      <c r="ON317" s="65"/>
      <c r="OO317" s="65"/>
      <c r="OP317" s="65"/>
      <c r="OQ317" s="65"/>
      <c r="OR317" s="65"/>
      <c r="OS317" s="65"/>
      <c r="OT317" s="65"/>
      <c r="OU317" s="65"/>
      <c r="OV317" s="65"/>
      <c r="OW317" s="65"/>
      <c r="OX317" s="65"/>
      <c r="OY317" s="65"/>
      <c r="OZ317" s="65"/>
      <c r="PA317" s="65"/>
      <c r="PB317" s="65"/>
      <c r="PC317" s="65"/>
      <c r="PD317" s="65"/>
      <c r="PE317" s="65"/>
      <c r="PF317" s="65"/>
      <c r="PG317" s="65"/>
      <c r="PH317" s="65"/>
      <c r="PI317" s="65"/>
      <c r="PJ317" s="65"/>
      <c r="PK317" s="65"/>
      <c r="PL317" s="65"/>
      <c r="PM317" s="65"/>
      <c r="PN317" s="65"/>
      <c r="PO317" s="65"/>
      <c r="PP317" s="65"/>
      <c r="PQ317" s="65"/>
      <c r="PR317" s="65"/>
      <c r="PS317" s="65"/>
      <c r="PT317" s="65"/>
      <c r="PU317" s="65"/>
      <c r="PV317" s="65"/>
      <c r="PW317" s="65"/>
      <c r="PX317" s="65"/>
      <c r="PY317" s="65"/>
      <c r="PZ317" s="65"/>
      <c r="QA317" s="65"/>
      <c r="QB317" s="65"/>
      <c r="QC317" s="65"/>
      <c r="QD317" s="65"/>
      <c r="QE317" s="65"/>
      <c r="QF317" s="65"/>
      <c r="QG317" s="65"/>
      <c r="QH317" s="65"/>
      <c r="QI317" s="65"/>
      <c r="QJ317" s="65"/>
      <c r="QK317" s="65"/>
      <c r="QL317" s="65"/>
      <c r="QM317" s="65"/>
      <c r="QN317" s="65"/>
      <c r="QO317" s="65"/>
      <c r="QP317" s="65"/>
      <c r="QQ317" s="65"/>
      <c r="QR317" s="65"/>
      <c r="QS317" s="65"/>
      <c r="QT317" s="65"/>
      <c r="QU317" s="65"/>
      <c r="QV317" s="65"/>
      <c r="QW317" s="65"/>
      <c r="QX317" s="65"/>
      <c r="QY317" s="65"/>
      <c r="QZ317" s="65"/>
      <c r="RA317" s="65"/>
      <c r="RB317" s="65"/>
      <c r="RC317" s="65"/>
      <c r="RD317" s="65"/>
      <c r="RE317" s="65"/>
      <c r="RF317" s="65"/>
      <c r="RG317" s="65"/>
      <c r="RH317" s="65"/>
      <c r="RI317" s="65"/>
      <c r="RJ317" s="65"/>
      <c r="RK317" s="65"/>
      <c r="RL317" s="65"/>
      <c r="RM317" s="65"/>
      <c r="RN317" s="65"/>
      <c r="RO317" s="65"/>
      <c r="RP317" s="65"/>
      <c r="RQ317" s="65"/>
      <c r="RR317" s="65"/>
      <c r="RS317" s="65"/>
      <c r="RT317" s="65"/>
      <c r="RU317" s="65"/>
      <c r="RV317" s="65"/>
      <c r="RW317" s="65"/>
      <c r="RX317" s="65"/>
      <c r="RY317" s="65"/>
      <c r="RZ317" s="65"/>
      <c r="SA317" s="65"/>
      <c r="SB317" s="65"/>
      <c r="SC317" s="65"/>
      <c r="SD317" s="65"/>
      <c r="SE317" s="65"/>
      <c r="SF317" s="65"/>
      <c r="SG317" s="65"/>
      <c r="SH317" s="65"/>
      <c r="SI317" s="65"/>
      <c r="SJ317" s="65"/>
      <c r="SK317" s="65"/>
      <c r="SL317" s="65"/>
      <c r="SM317" s="65"/>
      <c r="SN317" s="65"/>
      <c r="SO317" s="65"/>
      <c r="SP317" s="65"/>
      <c r="SQ317" s="65"/>
      <c r="SR317" s="65"/>
      <c r="SS317" s="65"/>
      <c r="ST317" s="65"/>
      <c r="SU317" s="65"/>
      <c r="SV317" s="65"/>
      <c r="SW317" s="65"/>
      <c r="SX317" s="65"/>
      <c r="SY317" s="65"/>
      <c r="SZ317" s="65"/>
      <c r="TA317" s="65"/>
      <c r="TB317" s="65"/>
      <c r="TC317" s="65"/>
      <c r="TD317" s="65"/>
      <c r="TE317" s="65"/>
      <c r="TF317" s="65"/>
      <c r="TG317" s="65"/>
      <c r="TH317" s="65"/>
      <c r="TI317" s="65"/>
      <c r="TJ317" s="65"/>
      <c r="TK317" s="65"/>
      <c r="TL317" s="65"/>
      <c r="TM317" s="65"/>
      <c r="TN317" s="65"/>
      <c r="TO317" s="65"/>
      <c r="TP317" s="65"/>
      <c r="TQ317" s="65"/>
      <c r="TR317" s="65"/>
      <c r="TS317" s="65"/>
      <c r="TT317" s="65"/>
      <c r="TU317" s="65"/>
      <c r="TV317" s="65"/>
      <c r="TW317" s="65"/>
      <c r="TX317" s="65"/>
      <c r="TY317" s="65"/>
      <c r="TZ317" s="65"/>
      <c r="UA317" s="65"/>
      <c r="UB317" s="65"/>
      <c r="UC317" s="65"/>
      <c r="UD317" s="65"/>
      <c r="UE317" s="65"/>
      <c r="UF317" s="65"/>
      <c r="UG317" s="79"/>
    </row>
  </sheetData>
  <sortState ref="UK5:UK8">
    <sortCondition ref="UK5:UK8"/>
  </sortState>
  <mergeCells count="14">
    <mergeCell ref="A302:A317"/>
    <mergeCell ref="A260:A275"/>
    <mergeCell ref="A281:A296"/>
    <mergeCell ref="A202:B202"/>
    <mergeCell ref="A204:B204"/>
    <mergeCell ref="A203:B203"/>
    <mergeCell ref="A205:A216"/>
    <mergeCell ref="A238:A249"/>
    <mergeCell ref="A236:B236"/>
    <mergeCell ref="A217:B217"/>
    <mergeCell ref="A235:B235"/>
    <mergeCell ref="A218:B218"/>
    <mergeCell ref="A234:B234"/>
    <mergeCell ref="A219:A232"/>
  </mergeCells>
  <pageMargins left="0.35433070866141736" right="0.35433070866141736" top="0.19685039370078741" bottom="0.39370078740157483" header="0" footer="0"/>
  <pageSetup paperSize="160" scale="65" orientation="portrait" r:id="rId1"/>
  <headerFooter alignWithMargins="0"/>
  <ignoredErrors>
    <ignoredError sqref="UI101 UI102:UI110 TI4:TI106 TI107 PT5:PT75 UI111:UI122 TI109:TI118 TI108 TI119:TI123 UI123:UI134 UI135:UI147 UI149:UI155 UI156:UI158 TI124:TJ159 UI159:UI170 TI161:TI172" formulaRange="1"/>
    <ignoredError sqref="TI203" formula="1"/>
  </ignoredError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3" r:id="rId4" name="Drop Down 1">
              <controlPr defaultSize="0" autoLine="0" autoPict="0">
                <anchor moveWithCells="1">
                  <from>
                    <xdr:col>1</xdr:col>
                    <xdr:colOff>0</xdr:colOff>
                    <xdr:row>198</xdr:row>
                    <xdr:rowOff>0</xdr:rowOff>
                  </from>
                  <to>
                    <xdr:col>2</xdr:col>
                    <xdr:colOff>22860</xdr:colOff>
                    <xdr:row>198</xdr:row>
                    <xdr:rowOff>198120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4" r:id="rId5" name="Drop Down 2">
              <controlPr defaultSize="0" autoLine="0" autoPict="0">
                <anchor moveWithCells="1">
                  <from>
                    <xdr:col>1</xdr:col>
                    <xdr:colOff>7620</xdr:colOff>
                    <xdr:row>199</xdr:row>
                    <xdr:rowOff>7620</xdr:rowOff>
                  </from>
                  <to>
                    <xdr:col>2</xdr:col>
                    <xdr:colOff>22860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5" r:id="rId6" name="Drop Down 3">
              <controlPr defaultSize="0" autoLine="0" autoPict="0">
                <anchor moveWithCells="1">
                  <from>
                    <xdr:col>1</xdr:col>
                    <xdr:colOff>7620</xdr:colOff>
                    <xdr:row>200</xdr:row>
                    <xdr:rowOff>7620</xdr:rowOff>
                  </from>
                  <to>
                    <xdr:col>2</xdr:col>
                    <xdr:colOff>7620</xdr:colOff>
                    <xdr:row>201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2">
    <tabColor rgb="FFFFFF00"/>
    <pageSetUpPr fitToPage="1"/>
  </sheetPr>
  <dimension ref="A1:XFD506"/>
  <sheetViews>
    <sheetView tabSelected="1" topLeftCell="I1" zoomScale="90" zoomScaleNormal="90" workbookViewId="0">
      <selection activeCell="V15" sqref="V15"/>
    </sheetView>
  </sheetViews>
  <sheetFormatPr baseColWidth="10" defaultRowHeight="12" customHeight="1"/>
  <cols>
    <col min="1" max="1" width="13.6640625" style="127" customWidth="1"/>
    <col min="2" max="16" width="12.44140625" style="127" customWidth="1"/>
    <col min="17" max="17" width="12.77734375" style="127" customWidth="1"/>
    <col min="18" max="18" width="2.6640625" style="127" customWidth="1"/>
    <col min="19" max="19" width="7.88671875" style="127" customWidth="1"/>
    <col min="20" max="23" width="14.21875" style="127" customWidth="1"/>
    <col min="24" max="24" width="8.5546875" style="127" customWidth="1"/>
    <col min="25" max="25" width="16.44140625" style="127" customWidth="1"/>
    <col min="26" max="26" width="8.6640625" style="127" customWidth="1"/>
    <col min="27" max="27" width="13.44140625" style="8" customWidth="1"/>
    <col min="28" max="28" width="9.109375" style="8" customWidth="1"/>
    <col min="29" max="29" width="11.33203125" style="8" customWidth="1"/>
    <col min="30" max="32" width="9.109375" style="8" customWidth="1"/>
    <col min="33" max="33" width="9.44140625" style="8" customWidth="1"/>
    <col min="34" max="34" width="9.109375" style="8" customWidth="1"/>
    <col min="35" max="35" width="9.88671875" style="8" customWidth="1"/>
    <col min="36" max="36" width="10.44140625" style="8" customWidth="1"/>
    <col min="37" max="39" width="10.5546875" style="8" customWidth="1"/>
    <col min="40" max="42" width="10.33203125" style="8" customWidth="1"/>
    <col min="43" max="43" width="9.44140625" style="8" customWidth="1"/>
    <col min="44" max="44" width="9" style="552" customWidth="1"/>
    <col min="45" max="45" width="14.44140625" style="8" customWidth="1"/>
    <col min="46" max="50" width="12.5546875" style="8" customWidth="1"/>
    <col min="51" max="16373" width="11.44140625" style="127"/>
    <col min="16374" max="16374" width="8.6640625" style="8" customWidth="1"/>
    <col min="16375" max="16375" width="8" style="647" customWidth="1"/>
    <col min="16376" max="16376" width="8.77734375" style="8" customWidth="1"/>
    <col min="16377" max="16377" width="15.88671875" style="8" customWidth="1"/>
    <col min="16378" max="16378" width="14" style="648" bestFit="1" customWidth="1"/>
    <col min="16379" max="16379" width="6.33203125" style="8" customWidth="1"/>
    <col min="16380" max="16380" width="19" style="8" customWidth="1"/>
    <col min="16381" max="16381" width="31" style="8" customWidth="1"/>
    <col min="16382" max="16382" width="131" style="8" customWidth="1"/>
    <col min="16383" max="16383" width="17.6640625" style="648" customWidth="1"/>
    <col min="16384" max="16384" width="13.5546875" style="648" customWidth="1"/>
  </cols>
  <sheetData>
    <row r="1" spans="1:51 16373:16384" ht="12" customHeight="1">
      <c r="XET1" s="630" t="s">
        <v>165</v>
      </c>
      <c r="XEU1" s="631" t="s">
        <v>1732</v>
      </c>
      <c r="XEY1" s="8">
        <v>1</v>
      </c>
      <c r="XEZ1" s="648">
        <v>11</v>
      </c>
      <c r="XFA1" s="8" t="s">
        <v>161</v>
      </c>
      <c r="XFB1" s="649" t="s">
        <v>1304</v>
      </c>
      <c r="XFC1" s="648">
        <v>11</v>
      </c>
      <c r="XFD1" s="650">
        <f>D3</f>
        <v>1110104</v>
      </c>
    </row>
    <row r="2" spans="1:51 16373:16384" ht="12" customHeight="1">
      <c r="A2" s="762" t="s">
        <v>624</v>
      </c>
      <c r="B2" s="760" t="str">
        <f>IF(HLOOKUP($XFD$1,'BASE 1'!$C$1:$UG$235,ROW($C$235),0)="","",HLOOKUP($XFD$1,'BASE 1'!$C$1:$UG$235,ROW($C$235),0))</f>
        <v/>
      </c>
      <c r="C2" s="761"/>
      <c r="D2" s="628" t="s">
        <v>136</v>
      </c>
      <c r="E2" s="777" t="s">
        <v>2067</v>
      </c>
      <c r="F2" s="778"/>
      <c r="G2" s="778"/>
      <c r="H2" s="778"/>
      <c r="I2" s="778"/>
      <c r="J2" s="778"/>
      <c r="K2" s="778"/>
      <c r="L2" s="778"/>
      <c r="M2" s="778"/>
      <c r="N2" s="778"/>
      <c r="O2" s="778"/>
      <c r="P2" s="779"/>
      <c r="Q2" s="765" t="str">
        <f>IFERROR(IF(HLOOKUP(XFD1,'BASE 1'!$C$1:$UG$251,251,0)=0,"",HLOOKUP(XFD1,'BASE 1'!$C$1:$UG$251,251,0)),"")</f>
        <v/>
      </c>
      <c r="R2" s="8"/>
      <c r="S2" s="746" t="s">
        <v>4092</v>
      </c>
      <c r="T2" s="746"/>
      <c r="U2" s="746"/>
      <c r="V2" s="746"/>
      <c r="W2" s="746"/>
      <c r="AR2" s="8"/>
      <c r="XET2" s="632">
        <v>38353</v>
      </c>
      <c r="XEU2" s="633">
        <v>56.445903162217</v>
      </c>
      <c r="XEV2" s="723">
        <v>80.868219739516078</v>
      </c>
      <c r="XEW2" s="647"/>
      <c r="XEY2" s="8">
        <v>2</v>
      </c>
      <c r="XEZ2" s="648">
        <v>111</v>
      </c>
      <c r="XFA2" s="8" t="s">
        <v>852</v>
      </c>
      <c r="XFB2" s="651" t="s">
        <v>1305</v>
      </c>
      <c r="XFC2" s="648">
        <v>111</v>
      </c>
    </row>
    <row r="3" spans="1:51 16373:16384" ht="12" customHeight="1">
      <c r="A3" s="762"/>
      <c r="B3" s="760" t="str">
        <f>IFERROR(VLOOKUP(B2,ING!$A$2:$B$252,2,0),"")</f>
        <v/>
      </c>
      <c r="C3" s="761"/>
      <c r="D3" s="629">
        <v>1110104</v>
      </c>
      <c r="E3" s="774" t="str">
        <f>VLOOKUP(D3,XEZ1:XFA498,2,0)</f>
        <v>IMPUESTO PREDIAL + IMPUESTO PREDIAL D.E.</v>
      </c>
      <c r="F3" s="775"/>
      <c r="G3" s="775"/>
      <c r="H3" s="775"/>
      <c r="I3" s="775"/>
      <c r="J3" s="775"/>
      <c r="K3" s="775"/>
      <c r="L3" s="775"/>
      <c r="M3" s="775"/>
      <c r="N3" s="775"/>
      <c r="O3" s="775"/>
      <c r="P3" s="776"/>
      <c r="Q3" s="765"/>
      <c r="R3" s="8"/>
      <c r="S3" s="597" t="s">
        <v>712</v>
      </c>
      <c r="T3" s="598" t="s">
        <v>4301</v>
      </c>
      <c r="U3" s="598" t="s">
        <v>4332</v>
      </c>
      <c r="V3" s="598" t="s">
        <v>4412</v>
      </c>
      <c r="W3" s="598" t="s">
        <v>4283</v>
      </c>
      <c r="XES3" s="198"/>
      <c r="XET3" s="632">
        <v>38384</v>
      </c>
      <c r="XEU3" s="633">
        <v>57.023042594540001</v>
      </c>
      <c r="XEV3" s="723">
        <v>81.695068971239706</v>
      </c>
      <c r="XEW3" s="647"/>
      <c r="XEY3" s="8">
        <v>3</v>
      </c>
      <c r="XEZ3" s="648">
        <v>11101</v>
      </c>
      <c r="XFA3" s="8" t="s">
        <v>853</v>
      </c>
      <c r="XFB3" s="651" t="s">
        <v>1306</v>
      </c>
      <c r="XFC3" s="648">
        <v>11101</v>
      </c>
      <c r="XFD3" s="648">
        <f>HLOOKUP(XEZ3,'BASE 1'!$E$1:$UD$251,225,0)</f>
        <v>87436387686</v>
      </c>
    </row>
    <row r="4" spans="1:51 16373:16384" ht="12" customHeight="1">
      <c r="A4" s="525" t="s">
        <v>165</v>
      </c>
      <c r="B4" s="526">
        <v>2005</v>
      </c>
      <c r="C4" s="526">
        <f t="shared" ref="C4:H4" si="0">B4+1</f>
        <v>2006</v>
      </c>
      <c r="D4" s="526">
        <f>C4+1</f>
        <v>2007</v>
      </c>
      <c r="E4" s="525">
        <f t="shared" si="0"/>
        <v>2008</v>
      </c>
      <c r="F4" s="525">
        <f t="shared" si="0"/>
        <v>2009</v>
      </c>
      <c r="G4" s="525">
        <f t="shared" si="0"/>
        <v>2010</v>
      </c>
      <c r="H4" s="525">
        <f t="shared" si="0"/>
        <v>2011</v>
      </c>
      <c r="I4" s="526">
        <v>2012</v>
      </c>
      <c r="J4" s="526">
        <f>I4+1</f>
        <v>2013</v>
      </c>
      <c r="K4" s="527">
        <v>2014</v>
      </c>
      <c r="L4" s="526">
        <f>K4+1</f>
        <v>2015</v>
      </c>
      <c r="M4" s="525">
        <f>L4+1</f>
        <v>2016</v>
      </c>
      <c r="N4" s="525">
        <f>M4+1</f>
        <v>2017</v>
      </c>
      <c r="O4" s="528">
        <v>2018</v>
      </c>
      <c r="P4" s="528">
        <v>2019</v>
      </c>
      <c r="Q4" s="525" t="s">
        <v>415</v>
      </c>
      <c r="R4" s="8"/>
      <c r="S4" s="599">
        <v>2017</v>
      </c>
      <c r="T4" s="600">
        <f>N18</f>
        <v>589700326795.99988</v>
      </c>
      <c r="U4" s="600">
        <f>T4</f>
        <v>589700326795.99988</v>
      </c>
      <c r="V4" s="600">
        <f>U4</f>
        <v>589700326795.99988</v>
      </c>
      <c r="W4" s="600">
        <f>V4</f>
        <v>589700326795.99988</v>
      </c>
      <c r="AA4" s="603" t="s">
        <v>165</v>
      </c>
      <c r="AB4" s="603">
        <v>2005</v>
      </c>
      <c r="AC4" s="603">
        <v>2006</v>
      </c>
      <c r="AD4" s="603">
        <v>2007</v>
      </c>
      <c r="AE4" s="603">
        <v>2008</v>
      </c>
      <c r="AF4" s="603">
        <v>2009</v>
      </c>
      <c r="AG4" s="603">
        <v>2010</v>
      </c>
      <c r="AH4" s="603">
        <v>2011</v>
      </c>
      <c r="AI4" s="603">
        <v>2012</v>
      </c>
      <c r="AJ4" s="603">
        <v>2013</v>
      </c>
      <c r="AK4" s="603">
        <v>2014</v>
      </c>
      <c r="AL4" s="603">
        <v>2015</v>
      </c>
      <c r="AM4" s="603">
        <v>2016</v>
      </c>
      <c r="AN4" s="603">
        <v>2017</v>
      </c>
      <c r="AO4" s="718">
        <v>2018</v>
      </c>
      <c r="AP4" s="603">
        <v>2019</v>
      </c>
      <c r="AQ4" s="604" t="s">
        <v>290</v>
      </c>
      <c r="AR4" s="604" t="s">
        <v>291</v>
      </c>
      <c r="AS4" s="605" t="s">
        <v>305</v>
      </c>
      <c r="AT4" s="605" t="s">
        <v>304</v>
      </c>
      <c r="AU4" s="606" t="s">
        <v>333</v>
      </c>
      <c r="AV4" s="607" t="str">
        <f>V3</f>
        <v>MFMP SEP - 2018</v>
      </c>
      <c r="AW4" s="608">
        <f>IF(AS16&gt;100000000000,2%,IF(AS16&gt;40000000000,4%,IF(AS16&gt;20000000000,5%,IF(AS16&gt;1000000000,7%,IF(AS16&gt;0,10%,"VALOR NEGATIVO")))))*-1</f>
        <v>-0.02</v>
      </c>
      <c r="AX4" s="608">
        <f>AW4*-1*2</f>
        <v>0.04</v>
      </c>
      <c r="XES4" s="198"/>
      <c r="XET4" s="632">
        <v>38412</v>
      </c>
      <c r="XEU4" s="633">
        <v>57.464121860613503</v>
      </c>
      <c r="XEV4" s="723">
        <v>82.326989429487185</v>
      </c>
      <c r="XEW4" s="647"/>
      <c r="XEY4" s="8">
        <v>4</v>
      </c>
      <c r="XEZ4" s="648">
        <v>1110102</v>
      </c>
      <c r="XFA4" s="8" t="s">
        <v>854</v>
      </c>
      <c r="XFB4" s="652" t="s">
        <v>1307</v>
      </c>
      <c r="XFC4" s="648">
        <v>1110102</v>
      </c>
      <c r="XFD4" s="648">
        <f>HLOOKUP(XEZ4,'BASE 1'!$E$1:$UH$251,225,0)</f>
        <v>4790555</v>
      </c>
    </row>
    <row r="5" spans="1:51 16373:16384" ht="12" customHeight="1">
      <c r="A5" s="529" t="s">
        <v>1805</v>
      </c>
      <c r="B5" s="530">
        <f>IFERROR(HLOOKUP($XFD$1,'BASE 1'!$C$1:$UG$184,ROW(D3)+1,0),"")</f>
        <v>5082132194</v>
      </c>
      <c r="C5" s="530">
        <f>IFERROR(HLOOKUP($XFD$1,'BASE 1'!$C$1:$UG$184,ROW(D3)+13,0),"")</f>
        <v>30000874494</v>
      </c>
      <c r="D5" s="530">
        <f>IFERROR(HLOOKUP($XFD$1,'BASE 1'!$C$1:$UG$184,ROW(D3)+25,0),"")</f>
        <v>32454060007</v>
      </c>
      <c r="E5" s="530">
        <f>IFERROR(HLOOKUP($XFD$1,'BASE 1'!$C$1:$UG$184,ROW(D3)+37,0),"")</f>
        <v>39754446236</v>
      </c>
      <c r="F5" s="530">
        <f>IFERROR(HLOOKUP($XFD$1,'BASE 1'!$C$1:$UG$184,ROW(D3)+49,0),"")</f>
        <v>40455784360</v>
      </c>
      <c r="G5" s="530">
        <f>IFERROR(HLOOKUP($XFD$1,'BASE 1'!$C$1:$UG$184,ROW(D3)+61,0),"")</f>
        <v>30618975269</v>
      </c>
      <c r="H5" s="530">
        <f>IFERROR(HLOOKUP($XFD$1,'BASE 1'!$C$1:$UG$184,ROW(D3)+73,0),"")</f>
        <v>36816451871</v>
      </c>
      <c r="I5" s="530">
        <f>IFERROR(HLOOKUP($XFD$1,'BASE 1'!$C$1:$UG$184,ROW(D3)+85,0),"")</f>
        <v>43812644208</v>
      </c>
      <c r="J5" s="530">
        <f>IFERROR(HLOOKUP($XFD$1,'BASE 1'!$C$1:$UG$184,ROW(E3)+97,0),"")</f>
        <v>32227689574</v>
      </c>
      <c r="K5" s="530">
        <f>IFERROR(HLOOKUP($XFD$1,'BASE 1'!$C$1:$UG$184,ROW(F3)+109,0),"")</f>
        <v>27278865032</v>
      </c>
      <c r="L5" s="530">
        <f>IFERROR(HLOOKUP($XFD$1,'BASE 1'!$C$1:$UG$184,ROW(G3)+121,0),"")</f>
        <v>18743551323</v>
      </c>
      <c r="M5" s="530">
        <f>IFERROR(HLOOKUP($XFD$1,'BASE 1'!$C$1:$UG$184,ROW(H3)+133,0),"")</f>
        <v>17281466380</v>
      </c>
      <c r="N5" s="530">
        <f>IFERROR(HLOOKUP($XFD$1,'BASE 1'!$C$1:$UG$184,ROW(I3)+145,0),"")</f>
        <v>20613224906</v>
      </c>
      <c r="O5" s="530">
        <f>IFERROR(HLOOKUP($XFD$1,'BASE 1'!$C$1:$UG$184,ROW(J3)+157,0),"")</f>
        <v>21248971914</v>
      </c>
      <c r="P5" s="530">
        <f>IFERROR(HLOOKUP($XFD$1,'BASE 1'!$C$1:$UG$184,ROW(K3)+169,0),"")</f>
        <v>11730165356</v>
      </c>
      <c r="Q5" s="596"/>
      <c r="R5" s="8"/>
      <c r="S5" s="599">
        <f t="shared" ref="S5:S15" si="1">S4+1</f>
        <v>2018</v>
      </c>
      <c r="T5" s="595">
        <f>IFERROR(VLOOKUP($XFD$1,'MFMP-I'!$B$7:$O$425,ROW(S4),0),NA())</f>
        <v>610707255013</v>
      </c>
      <c r="U5" s="595">
        <f>IFERROR(VLOOKUP($XFD$1,'MFMP-I'!$B$436:$N$852,ROW(S4),0),NA())</f>
        <v>615356381656</v>
      </c>
      <c r="V5" s="595">
        <f>IFERROR(VLOOKUP($XFD$1,'MFMP-I'!$B$863:$O$1292,ROW(S3),0),NA())</f>
        <v>612034495281</v>
      </c>
      <c r="W5" s="595">
        <f>IFERROR(VLOOKUP($XFD$1,'MFMP-I'!$B$1301:$O$1715,ROW(S4),0),NA())</f>
        <v>610707255013</v>
      </c>
      <c r="AA5" s="609" t="s">
        <v>292</v>
      </c>
      <c r="AB5" s="610">
        <f t="shared" ref="AB5:AB16" si="2">IFERROR(B5/B$18,"")</f>
        <v>2.3707339685600286E-2</v>
      </c>
      <c r="AC5" s="610">
        <f t="shared" ref="AC5:AC16" si="3">IFERROR(C5/C$18,"")</f>
        <v>0.1138314767069486</v>
      </c>
      <c r="AD5" s="610">
        <f t="shared" ref="AD5:AD16" si="4">IFERROR(D5/D$18,"")</f>
        <v>0.13263737046286966</v>
      </c>
      <c r="AE5" s="610">
        <f t="shared" ref="AE5:AE16" si="5">IFERROR(E5/E$18,"")</f>
        <v>0.14035069850488824</v>
      </c>
      <c r="AF5" s="610">
        <f t="shared" ref="AF5:AF16" si="6">IFERROR(F5/F$18,"")</f>
        <v>0.13627831443089491</v>
      </c>
      <c r="AG5" s="610">
        <f t="shared" ref="AG5:AG16" si="7">IFERROR(G5/G$18,"")</f>
        <v>9.5719623699627263E-2</v>
      </c>
      <c r="AH5" s="610">
        <f t="shared" ref="AH5:AH16" si="8">IFERROR(H5/H$18,"")</f>
        <v>0.10358901070767414</v>
      </c>
      <c r="AI5" s="610">
        <f t="shared" ref="AI5:AI16" si="9">IFERROR(I5/I$18,"")</f>
        <v>0.11649247341643287</v>
      </c>
      <c r="AJ5" s="610">
        <f t="shared" ref="AJ5:AO5" si="10">IFERROR(J5/J$18,"")</f>
        <v>7.0413958446713124E-2</v>
      </c>
      <c r="AK5" s="610">
        <f t="shared" si="10"/>
        <v>5.5265390719054001E-2</v>
      </c>
      <c r="AL5" s="610">
        <f t="shared" si="10"/>
        <v>3.586402319545523E-2</v>
      </c>
      <c r="AM5" s="610">
        <f t="shared" si="10"/>
        <v>3.1321637905883416E-2</v>
      </c>
      <c r="AN5" s="610">
        <f t="shared" si="10"/>
        <v>3.4955423915053907E-2</v>
      </c>
      <c r="AO5" s="610">
        <f t="shared" si="10"/>
        <v>3.4455963051540979E-2</v>
      </c>
      <c r="AP5" s="611">
        <f>IFERROR(P5/$B$29,"")</f>
        <v>1.8241570941922296E-2</v>
      </c>
      <c r="AQ5" s="610">
        <f>IFERROR(AVERAGE(AB5:AO5),0)</f>
        <v>8.0348764632045475E-2</v>
      </c>
      <c r="AR5" s="610">
        <f>SUM($AQ$5:AQ5)</f>
        <v>8.0348764632045475E-2</v>
      </c>
      <c r="AS5" s="612">
        <f>AR5*$B$29</f>
        <v>51667934646.910233</v>
      </c>
      <c r="AT5" s="613">
        <f>IF(P5="",NA(),SUM($P$5:P5))</f>
        <v>11730165356</v>
      </c>
      <c r="AU5" s="612">
        <f>IFERROR(AT5/AR5,"")</f>
        <v>145990612422.20596</v>
      </c>
      <c r="AV5" s="612">
        <f>AR5*$V$6</f>
        <v>51667934646.910233</v>
      </c>
      <c r="AW5" s="612">
        <f t="shared" ref="AW5:AW16" si="11">AV5*(1+$AW$4)</f>
        <v>50634575953.972031</v>
      </c>
      <c r="AX5" s="612">
        <f>AV5*$AX$4</f>
        <v>2066717385.8764093</v>
      </c>
      <c r="XES5" s="198"/>
      <c r="XET5" s="632">
        <v>38443</v>
      </c>
      <c r="XEU5" s="633">
        <v>57.716212425706601</v>
      </c>
      <c r="XEV5" s="723">
        <v>82.68815057869547</v>
      </c>
      <c r="XEW5" s="647"/>
      <c r="XEY5" s="8">
        <v>5</v>
      </c>
      <c r="XEZ5" s="648">
        <v>111010301</v>
      </c>
      <c r="XFA5" s="8" t="s">
        <v>855</v>
      </c>
      <c r="XFB5" s="652" t="s">
        <v>1308</v>
      </c>
      <c r="XFC5" s="648">
        <v>111010301</v>
      </c>
      <c r="XFD5" s="648">
        <f>HLOOKUP(XEZ5,'BASE 1'!$E$1:$UH$251,225,0)</f>
        <v>637440</v>
      </c>
    </row>
    <row r="6" spans="1:51 16373:16384" ht="12" customHeight="1">
      <c r="A6" s="529" t="s">
        <v>1806</v>
      </c>
      <c r="B6" s="530">
        <f>IFERROR(HLOOKUP($XFD$1,'BASE 1'!$C$1:$UG$184,ROW(D4)+1,0),"")</f>
        <v>36051530670</v>
      </c>
      <c r="C6" s="530">
        <f>IFERROR(HLOOKUP($XFD$1,'BASE 1'!$C$1:$UG$184,ROW(D4)+13,0),"")</f>
        <v>17557339961</v>
      </c>
      <c r="D6" s="530">
        <f>IFERROR(HLOOKUP($XFD$1,'BASE 1'!$C$1:$UG$184,ROW(D4)+25,0),"")</f>
        <v>13716379602</v>
      </c>
      <c r="E6" s="530">
        <f>IFERROR(HLOOKUP($XFD$1,'BASE 1'!$C$1:$UG$184,ROW(D4)+37,0),"")</f>
        <v>11719472241</v>
      </c>
      <c r="F6" s="530">
        <f>IFERROR(HLOOKUP($XFD$1,'BASE 1'!$C$1:$UG$184,ROW(D4)+49,0),"")</f>
        <v>15848850594</v>
      </c>
      <c r="G6" s="530">
        <f>IFERROR(HLOOKUP($XFD$1,'BASE 1'!$C$1:$UG$184,ROW(D4)+61,0),"")</f>
        <v>29325461820</v>
      </c>
      <c r="H6" s="530">
        <f>IFERROR(HLOOKUP($XFD$1,'BASE 1'!$C$1:$UG$184,ROW(D4)+73,0),"")</f>
        <v>30225102810.999996</v>
      </c>
      <c r="I6" s="530">
        <f>IFERROR(HLOOKUP($XFD$1,'BASE 1'!$C$1:$UG$184,ROW(E4)+85,0),"")</f>
        <v>29100397879</v>
      </c>
      <c r="J6" s="530">
        <f>IFERROR(HLOOKUP($XFD$1,'BASE 1'!$C$1:$UG$184,ROW(E4)+97,0),"")</f>
        <v>66554909589.999985</v>
      </c>
      <c r="K6" s="530">
        <f>IFERROR(HLOOKUP($XFD$1,'BASE 1'!$C$1:$UG$184,ROW(F4)+109,0),"")</f>
        <v>82534324233.000015</v>
      </c>
      <c r="L6" s="530">
        <f>IFERROR(HLOOKUP($XFD$1,'BASE 1'!$C$1:$UG$184,ROW(G4)+121,0),"")</f>
        <v>96009608882</v>
      </c>
      <c r="M6" s="530">
        <f>IFERROR(HLOOKUP($XFD$1,'BASE 1'!$C$1:$UG$184,ROW(H4)+133,0),"")</f>
        <v>106351836436</v>
      </c>
      <c r="N6" s="530">
        <f>IFERROR(HLOOKUP($XFD$1,'BASE 1'!$C$1:$UG$184,ROW(I4)+145,0),"")</f>
        <v>112874315645.00002</v>
      </c>
      <c r="O6" s="530">
        <f>IFERROR(HLOOKUP($XFD$1,'BASE 1'!$C$1:$UG$184,ROW(J4)+157,0),"")</f>
        <v>128297580070</v>
      </c>
      <c r="P6" s="530">
        <f>IFERROR(HLOOKUP($XFD$1,'BASE 1'!$C$1:$UG$184,ROW(K4)+169,0),"")</f>
        <v>249254703943</v>
      </c>
      <c r="Q6" s="596"/>
      <c r="R6" s="8"/>
      <c r="S6" s="599">
        <f t="shared" si="1"/>
        <v>2019</v>
      </c>
      <c r="T6" s="595">
        <f>IFERROR(VLOOKUP($XFD$1,'MFMP-I'!$B$7:$O$425,ROW(S5),0),NA())</f>
        <v>640856910366</v>
      </c>
      <c r="U6" s="595">
        <f>IFERROR(VLOOKUP($XFD$1,'MFMP-I'!$B$436:$N$852,ROW(S5),0),NA())</f>
        <v>643045787741</v>
      </c>
      <c r="V6" s="595">
        <f>IFERROR(VLOOKUP($XFD$1,'MFMP-I'!$B$863:$O$1292,ROW(S4),0),NA())</f>
        <v>643045787742</v>
      </c>
      <c r="W6" s="595">
        <f>IFERROR(VLOOKUP($XFD$1,'MFMP-I'!$B$1301:$O$1715,ROW(S5),0),NA())</f>
        <v>640856910366</v>
      </c>
      <c r="AA6" s="609" t="s">
        <v>293</v>
      </c>
      <c r="AB6" s="610">
        <f t="shared" si="2"/>
        <v>0.16817466589880814</v>
      </c>
      <c r="AC6" s="610">
        <f t="shared" si="3"/>
        <v>6.6617322611920979E-2</v>
      </c>
      <c r="AD6" s="610">
        <f t="shared" si="4"/>
        <v>5.6057840599524927E-2</v>
      </c>
      <c r="AE6" s="610">
        <f t="shared" si="5"/>
        <v>4.1374896920171454E-2</v>
      </c>
      <c r="AF6" s="610">
        <f t="shared" si="6"/>
        <v>5.3388030383930189E-2</v>
      </c>
      <c r="AG6" s="610">
        <f t="shared" si="7"/>
        <v>9.1675901808188187E-2</v>
      </c>
      <c r="AH6" s="610">
        <f t="shared" si="8"/>
        <v>8.5043189650643183E-2</v>
      </c>
      <c r="AI6" s="610">
        <f t="shared" si="9"/>
        <v>7.7374406124249215E-2</v>
      </c>
      <c r="AJ6" s="610">
        <f t="shared" ref="AJ6:AJ16" si="12">IFERROR(J6/J$18,"")</f>
        <v>0.14541516007637736</v>
      </c>
      <c r="AK6" s="610">
        <f t="shared" ref="AK6:AK16" si="13">IFERROR(K6/K$18,"")</f>
        <v>0.16720973072446824</v>
      </c>
      <c r="AL6" s="610">
        <f t="shared" ref="AL6:AL16" si="14">IFERROR(L6/L$18,"")</f>
        <v>0.1837053598111586</v>
      </c>
      <c r="AM6" s="610">
        <f t="shared" ref="AM6:AM16" si="15">IFERROR(M6/M$18,"")</f>
        <v>0.19275642692736186</v>
      </c>
      <c r="AN6" s="610">
        <f t="shared" ref="AN6:AN16" si="16">IFERROR(N6/N$18,"")</f>
        <v>0.19140962030371675</v>
      </c>
      <c r="AO6" s="610">
        <f t="shared" ref="AO6:AO16" si="17">IFERROR(O6/O$18,"")</f>
        <v>0.20803908520305836</v>
      </c>
      <c r="AP6" s="611">
        <f>IFERROR(P6/$B$29,"")</f>
        <v>0.38761579454277506</v>
      </c>
      <c r="AQ6" s="610">
        <f t="shared" ref="AQ6:AQ16" si="18">IFERROR(AVERAGE(AB6:AO6),0)</f>
        <v>0.12344583121739837</v>
      </c>
      <c r="AR6" s="610">
        <f>SUM($AQ$5:AQ6)</f>
        <v>0.20379459584944384</v>
      </c>
      <c r="AS6" s="612">
        <f t="shared" ref="AS6:AS16" si="19">AR6*$B$29</f>
        <v>131049256425.56815</v>
      </c>
      <c r="AT6" s="613">
        <f>IF(P6="",NA(),SUM($P$5:P6))</f>
        <v>260984869299</v>
      </c>
      <c r="AU6" s="612">
        <f t="shared" ref="AU6:AU16" si="20">IFERROR(AT6/AR6,"")</f>
        <v>1280627036311.6316</v>
      </c>
      <c r="AV6" s="612">
        <f t="shared" ref="AV6:AV16" si="21">AR6*$V$6</f>
        <v>131049256425.56815</v>
      </c>
      <c r="AW6" s="612">
        <f t="shared" si="11"/>
        <v>128428271297.05678</v>
      </c>
      <c r="AX6" s="612">
        <f t="shared" ref="AX6:AX16" si="22">AV6*$AX$4</f>
        <v>5241970257.0227261</v>
      </c>
      <c r="XES6" s="198"/>
      <c r="XET6" s="632">
        <v>38473</v>
      </c>
      <c r="XEU6" s="633">
        <v>57.951608958633102</v>
      </c>
      <c r="XEV6" s="723">
        <v>83.025396361892135</v>
      </c>
      <c r="XEW6" s="647"/>
      <c r="XEY6" s="8">
        <v>6</v>
      </c>
      <c r="XEZ6" s="648">
        <v>1110104</v>
      </c>
      <c r="XFA6" s="8" t="s">
        <v>856</v>
      </c>
      <c r="XFB6" s="652" t="s">
        <v>1754</v>
      </c>
      <c r="XFC6" s="648">
        <v>1110104</v>
      </c>
      <c r="XFD6" s="648">
        <f>HLOOKUP(XEZ6,'BASE 1'!$E$1:$UH$251,225,0)</f>
        <v>54854279745</v>
      </c>
    </row>
    <row r="7" spans="1:51 16373:16384" ht="12" customHeight="1">
      <c r="A7" s="529" t="s">
        <v>1807</v>
      </c>
      <c r="B7" s="530">
        <f>IFERROR(HLOOKUP($XFD$1,'BASE 1'!$C$1:$UG$184,ROW(D5)+1,0),"")</f>
        <v>7174850563</v>
      </c>
      <c r="C7" s="530">
        <f>IFERROR(HLOOKUP($XFD$1,'BASE 1'!$C$1:$UG$184,ROW(D5)+13,0),"")</f>
        <v>8716445978</v>
      </c>
      <c r="D7" s="530">
        <f>IFERROR(HLOOKUP($XFD$1,'BASE 1'!$C$1:$UG$184,ROW(D5)+25,0),"")</f>
        <v>7988455046</v>
      </c>
      <c r="E7" s="530">
        <f>IFERROR(HLOOKUP($XFD$1,'BASE 1'!$C$1:$UG$184,ROW(D5)+37,0),"")</f>
        <v>8014265508</v>
      </c>
      <c r="F7" s="530">
        <f>IFERROR(HLOOKUP($XFD$1,'BASE 1'!$C$1:$UG$184,ROW(D5)+49,0),"")</f>
        <v>11298363353</v>
      </c>
      <c r="G7" s="530">
        <f>IFERROR(HLOOKUP($XFD$1,'BASE 1'!$C$1:$UG$184,ROW(D5)+61,0),"")</f>
        <v>11372132471</v>
      </c>
      <c r="H7" s="530">
        <f>IFERROR(HLOOKUP($XFD$1,'BASE 1'!$C$1:$UG$184,ROW(D5)+73,0),"")</f>
        <v>13196473734</v>
      </c>
      <c r="I7" s="530">
        <f>IFERROR(HLOOKUP($XFD$1,'BASE 1'!$C$1:$UG$184,ROW(E5)+85,0),"")</f>
        <v>12962077963</v>
      </c>
      <c r="J7" s="530">
        <f>IFERROR(HLOOKUP($XFD$1,'BASE 1'!$C$1:$UG$184,ROW(E5)+97,0),"")</f>
        <v>17300656310.000015</v>
      </c>
      <c r="K7" s="530">
        <f>IFERROR(HLOOKUP($XFD$1,'BASE 1'!$C$1:$UG$184,ROW(F5)+109,0),"")</f>
        <v>21828635590.999985</v>
      </c>
      <c r="L7" s="530">
        <f>IFERROR(HLOOKUP($XFD$1,'BASE 1'!$C$1:$UG$184,ROW(G5)+121,0),"")</f>
        <v>20184782597</v>
      </c>
      <c r="M7" s="530">
        <f>IFERROR(HLOOKUP($XFD$1,'BASE 1'!$C$1:$UG$184,ROW(H5)+133,0),"")</f>
        <v>22153876441</v>
      </c>
      <c r="N7" s="530">
        <f>IFERROR(HLOOKUP($XFD$1,'BASE 1'!$C$1:$UG$184,ROW(I5)+145,0),"")</f>
        <v>30356748974.999985</v>
      </c>
      <c r="O7" s="530">
        <f>IFERROR(HLOOKUP($XFD$1,'BASE 1'!$C$1:$UG$184,ROW(J5)+157,0),"")</f>
        <v>32795514097</v>
      </c>
      <c r="P7" s="530">
        <f>IFERROR(HLOOKUP($XFD$1,'BASE 1'!$C$1:$UG$184,ROW(K5)+169,0),"")</f>
        <v>41154984720</v>
      </c>
      <c r="Q7" s="596"/>
      <c r="R7" s="8"/>
      <c r="S7" s="599">
        <f t="shared" si="1"/>
        <v>2020</v>
      </c>
      <c r="T7" s="595">
        <f>IFERROR(VLOOKUP($XFD$1,'MFMP-I'!$B$7:$O$425,ROW(S6),0),NA())</f>
        <v>670844800175</v>
      </c>
      <c r="U7" s="595">
        <f>IFERROR(VLOOKUP($XFD$1,'MFMP-I'!$B$436:$N$852,ROW(S6),0),NA())</f>
        <v>671260800614</v>
      </c>
      <c r="V7" s="595">
        <f>IFERROR(VLOOKUP($XFD$1,'MFMP-I'!$B$863:$O$1292,ROW(S5),0),NA())</f>
        <v>671260800615</v>
      </c>
      <c r="W7" s="595">
        <f>IFERROR(VLOOKUP($XFD$1,'MFMP-I'!$B$1301:$O$1715,ROW(S6),0),NA())</f>
        <v>670844800175</v>
      </c>
      <c r="AA7" s="609" t="s">
        <v>294</v>
      </c>
      <c r="AB7" s="610">
        <f t="shared" si="2"/>
        <v>3.3469538571090036E-2</v>
      </c>
      <c r="AC7" s="610">
        <f t="shared" si="3"/>
        <v>3.3072566518369928E-2</v>
      </c>
      <c r="AD7" s="610">
        <f t="shared" si="4"/>
        <v>3.2648231719968009E-2</v>
      </c>
      <c r="AE7" s="610">
        <f t="shared" si="5"/>
        <v>2.8293885805227317E-2</v>
      </c>
      <c r="AF7" s="610">
        <f t="shared" si="6"/>
        <v>3.8059376129585293E-2</v>
      </c>
      <c r="AG7" s="610">
        <f t="shared" si="7"/>
        <v>3.555103432506164E-2</v>
      </c>
      <c r="AH7" s="610">
        <f t="shared" si="8"/>
        <v>3.7130402020398065E-2</v>
      </c>
      <c r="AI7" s="610">
        <f t="shared" si="9"/>
        <v>3.4464583223004636E-2</v>
      </c>
      <c r="AJ7" s="610">
        <f t="shared" si="12"/>
        <v>3.7800031917150125E-2</v>
      </c>
      <c r="AK7" s="610">
        <f t="shared" si="13"/>
        <v>4.4223543515659797E-2</v>
      </c>
      <c r="AL7" s="610">
        <f t="shared" si="14"/>
        <v>3.8621683734273472E-2</v>
      </c>
      <c r="AM7" s="610">
        <f t="shared" si="15"/>
        <v>4.0152593584288368E-2</v>
      </c>
      <c r="AN7" s="610">
        <f t="shared" si="16"/>
        <v>5.1478263781769208E-2</v>
      </c>
      <c r="AO7" s="610">
        <f t="shared" si="17"/>
        <v>5.317909151350593E-2</v>
      </c>
      <c r="AP7" s="611">
        <f>IFERROR(P7/$B$29,"")</f>
        <v>6.400008444890401E-2</v>
      </c>
      <c r="AQ7" s="610">
        <f t="shared" si="18"/>
        <v>3.8438916168525128E-2</v>
      </c>
      <c r="AR7" s="610">
        <f>SUM($AQ$5:AQ7)</f>
        <v>0.24223351201796897</v>
      </c>
      <c r="AS7" s="612">
        <f t="shared" si="19"/>
        <v>155767239553.10608</v>
      </c>
      <c r="AT7" s="613">
        <f>IF(P7="",NA(),SUM($P$5:P7))</f>
        <v>302139854019</v>
      </c>
      <c r="AU7" s="612">
        <f t="shared" si="20"/>
        <v>1247308233703.7954</v>
      </c>
      <c r="AV7" s="612">
        <f t="shared" si="21"/>
        <v>155767239553.10608</v>
      </c>
      <c r="AW7" s="612">
        <f t="shared" si="11"/>
        <v>152651894762.04395</v>
      </c>
      <c r="AX7" s="612">
        <f t="shared" si="22"/>
        <v>6230689582.1242437</v>
      </c>
      <c r="XES7" s="198"/>
      <c r="XET7" s="632">
        <v>38504</v>
      </c>
      <c r="XEU7" s="633">
        <v>58.1839838556836</v>
      </c>
      <c r="XEV7" s="723">
        <v>83.358311896214119</v>
      </c>
      <c r="XEW7" s="647"/>
      <c r="XEY7" s="8">
        <v>7</v>
      </c>
      <c r="XEZ7" s="648">
        <v>111010401</v>
      </c>
      <c r="XFA7" s="8" t="s">
        <v>857</v>
      </c>
      <c r="XFB7" s="652" t="s">
        <v>1309</v>
      </c>
      <c r="XFC7" s="648">
        <v>111010401</v>
      </c>
      <c r="XFD7" s="648">
        <f>HLOOKUP(XEZ7,'BASE 1'!$E$1:$UH$251,225,0)</f>
        <v>48035892772.832703</v>
      </c>
    </row>
    <row r="8" spans="1:51 16373:16384" ht="12" customHeight="1">
      <c r="A8" s="529" t="s">
        <v>1808</v>
      </c>
      <c r="B8" s="530">
        <f>IFERROR(HLOOKUP($XFD$1,'BASE 1'!$C$1:$UG$184,ROW(D6)+1,0),"")</f>
        <v>17007211422</v>
      </c>
      <c r="C8" s="530">
        <f>IFERROR(HLOOKUP($XFD$1,'BASE 1'!$C$1:$UG$184,ROW(D6)+13,0),"")</f>
        <v>40173615641</v>
      </c>
      <c r="D8" s="530">
        <f>IFERROR(HLOOKUP($XFD$1,'BASE 1'!$C$1:$UG$184,ROW(D6)+25,0),"")</f>
        <v>38045785177</v>
      </c>
      <c r="E8" s="530">
        <f>IFERROR(HLOOKUP($XFD$1,'BASE 1'!$C$1:$UG$184,ROW(D6)+37,0),"")</f>
        <v>41441065462.999985</v>
      </c>
      <c r="F8" s="530">
        <f>IFERROR(HLOOKUP($XFD$1,'BASE 1'!$C$1:$UG$184,ROW(D6)+49,0),"")</f>
        <v>44236820566</v>
      </c>
      <c r="G8" s="530">
        <f>IFERROR(HLOOKUP($XFD$1,'BASE 1'!$C$1:$UG$184,ROW(D6)+61,0),"")</f>
        <v>46345151960</v>
      </c>
      <c r="H8" s="530">
        <f>IFERROR(HLOOKUP($XFD$1,'BASE 1'!$C$1:$UG$184,ROW(D6)+73,0),"")</f>
        <v>54854279745</v>
      </c>
      <c r="I8" s="530">
        <f>IFERROR(HLOOKUP($XFD$1,'BASE 1'!$C$1:$UG$184,ROW(E6)+85,0),"")</f>
        <v>61063128624</v>
      </c>
      <c r="J8" s="530">
        <f>IFERROR(HLOOKUP($XFD$1,'BASE 1'!$C$1:$UG$184,ROW(E6)+97,0),"")</f>
        <v>10976693567.000015</v>
      </c>
      <c r="K8" s="530">
        <f>IFERROR(HLOOKUP($XFD$1,'BASE 1'!$C$1:$UG$184,ROW(F6)+109,0),"")</f>
        <v>51215948626</v>
      </c>
      <c r="L8" s="530">
        <f>IFERROR(HLOOKUP($XFD$1,'BASE 1'!$C$1:$UG$184,ROW(G6)+121,0),"")</f>
        <v>68660913575</v>
      </c>
      <c r="M8" s="530">
        <f>IFERROR(HLOOKUP($XFD$1,'BASE 1'!$C$1:$UG$184,ROW(H6)+133,0),"")</f>
        <v>71764430241</v>
      </c>
      <c r="N8" s="530">
        <f>IFERROR(HLOOKUP($XFD$1,'BASE 1'!$C$1:$UG$184,ROW(I6)+145,0),"")</f>
        <v>47780134841</v>
      </c>
      <c r="O8" s="530">
        <f>IFERROR(HLOOKUP($XFD$1,'BASE 1'!$C$1:$UG$184,ROW(J6)+157,0),"")</f>
        <v>40615200969</v>
      </c>
      <c r="P8" s="713"/>
      <c r="Q8" s="596"/>
      <c r="R8" s="8"/>
      <c r="S8" s="599">
        <f t="shared" si="1"/>
        <v>2021</v>
      </c>
      <c r="T8" s="595">
        <f>IFERROR(VLOOKUP($XFD$1,'MFMP-I'!$B$7:$O$425,ROW(S7),0),NA())</f>
        <v>700508500699</v>
      </c>
      <c r="U8" s="595">
        <f>IFERROR(VLOOKUP($XFD$1,'MFMP-I'!$B$436:$N$852,ROW(S7),0),NA())</f>
        <v>700713807680</v>
      </c>
      <c r="V8" s="595">
        <f>IFERROR(VLOOKUP($XFD$1,'MFMP-I'!$B$863:$O$1292,ROW(S6),0),NA())</f>
        <v>700713807682</v>
      </c>
      <c r="W8" s="595">
        <f>IFERROR(VLOOKUP($XFD$1,'MFMP-I'!$B$1301:$O$1715,ROW(S7),0),NA())</f>
        <v>700508500699</v>
      </c>
      <c r="AA8" s="609" t="s">
        <v>295</v>
      </c>
      <c r="AB8" s="610">
        <f t="shared" si="2"/>
        <v>7.9335940682965844E-2</v>
      </c>
      <c r="AC8" s="610">
        <f t="shared" si="3"/>
        <v>0.15242962314271791</v>
      </c>
      <c r="AD8" s="610">
        <f t="shared" si="4"/>
        <v>0.15549034240967299</v>
      </c>
      <c r="AE8" s="610">
        <f t="shared" si="5"/>
        <v>0.14630520696957566</v>
      </c>
      <c r="AF8" s="610">
        <f t="shared" si="6"/>
        <v>0.14901501572361125</v>
      </c>
      <c r="AG8" s="610">
        <f t="shared" si="7"/>
        <v>0.14488206959703798</v>
      </c>
      <c r="AH8" s="610">
        <f t="shared" si="8"/>
        <v>0.15434134152244194</v>
      </c>
      <c r="AI8" s="610">
        <f t="shared" si="9"/>
        <v>0.1623594059784382</v>
      </c>
      <c r="AJ8" s="610">
        <f t="shared" si="12"/>
        <v>2.3982868611611453E-2</v>
      </c>
      <c r="AK8" s="610">
        <f t="shared" si="13"/>
        <v>0.103760527006624</v>
      </c>
      <c r="AL8" s="610">
        <f t="shared" si="14"/>
        <v>0.13137620265447211</v>
      </c>
      <c r="AM8" s="610">
        <f t="shared" si="15"/>
        <v>0.13006879445901695</v>
      </c>
      <c r="AN8" s="610">
        <f t="shared" si="16"/>
        <v>8.1024433377207536E-2</v>
      </c>
      <c r="AO8" s="610">
        <f t="shared" si="17"/>
        <v>6.585899165299143E-2</v>
      </c>
      <c r="AP8" s="611"/>
      <c r="AQ8" s="610">
        <f t="shared" si="18"/>
        <v>0.1200164831277418</v>
      </c>
      <c r="AR8" s="610">
        <f>SUM($AQ$5:AQ8)</f>
        <v>0.36224999514571077</v>
      </c>
      <c r="AS8" s="612">
        <f t="shared" si="19"/>
        <v>232943333488.00925</v>
      </c>
      <c r="AT8" s="613" t="e">
        <f>IF(P8="",NA(),SUM($P$5:P8))</f>
        <v>#N/A</v>
      </c>
      <c r="AU8" s="612" t="str">
        <f t="shared" si="20"/>
        <v/>
      </c>
      <c r="AV8" s="612">
        <f t="shared" si="21"/>
        <v>232943333488.00925</v>
      </c>
      <c r="AW8" s="612">
        <f t="shared" si="11"/>
        <v>228284466818.24905</v>
      </c>
      <c r="AX8" s="612">
        <f t="shared" si="22"/>
        <v>9317733339.5203705</v>
      </c>
      <c r="XES8" s="198"/>
      <c r="XET8" s="632">
        <v>38534</v>
      </c>
      <c r="XEU8" s="633">
        <v>58.212300262295301</v>
      </c>
      <c r="XEV8" s="723">
        <v>83.39887987463058</v>
      </c>
      <c r="XEW8" s="647"/>
      <c r="XEY8" s="8">
        <v>8</v>
      </c>
      <c r="XEZ8" s="648">
        <v>111010402</v>
      </c>
      <c r="XFA8" s="8" t="s">
        <v>858</v>
      </c>
      <c r="XFB8" s="652" t="s">
        <v>1310</v>
      </c>
      <c r="XFC8" s="648">
        <v>111010402</v>
      </c>
      <c r="XFD8" s="648">
        <f>HLOOKUP(XEZ8,'BASE 1'!$E$1:$UH$251,225,0)</f>
        <v>6818386972.1672993</v>
      </c>
    </row>
    <row r="9" spans="1:51 16373:16384" ht="12" customHeight="1">
      <c r="A9" s="529" t="s">
        <v>1809</v>
      </c>
      <c r="B9" s="530">
        <f>IFERROR(HLOOKUP($XFD$1,'BASE 1'!$C$1:$UG$184,ROW(D7)+1,0),"")</f>
        <v>26633177388</v>
      </c>
      <c r="C9" s="530">
        <f>IFERROR(HLOOKUP($XFD$1,'BASE 1'!$C$1:$UG$184,ROW(D7)+13,0),"")</f>
        <v>15677102902</v>
      </c>
      <c r="D9" s="530">
        <f>IFERROR(HLOOKUP($XFD$1,'BASE 1'!$C$1:$UG$184,ROW(D7)+25,0),"")</f>
        <v>11744524146</v>
      </c>
      <c r="E9" s="530">
        <f>IFERROR(HLOOKUP($XFD$1,'BASE 1'!$C$1:$UG$184,ROW(D7)+37,0),"")</f>
        <v>16109545617.000015</v>
      </c>
      <c r="F9" s="530">
        <f>IFERROR(HLOOKUP($XFD$1,'BASE 1'!$C$1:$UG$184,ROW(D7)+49,0),"")</f>
        <v>16108579288</v>
      </c>
      <c r="G9" s="530">
        <f>IFERROR(HLOOKUP($XFD$1,'BASE 1'!$C$1:$UG$184,ROW(D7)+61,0),"")</f>
        <v>17865948350</v>
      </c>
      <c r="H9" s="530">
        <f>IFERROR(HLOOKUP($XFD$1,'BASE 1'!$C$1:$UG$184,ROW(D7)+73,0),"")</f>
        <v>18551934184</v>
      </c>
      <c r="I9" s="530">
        <f>IFERROR(HLOOKUP($XFD$1,'BASE 1'!$C$1:$UG$184,ROW(E7)+85,0),"")</f>
        <v>16530753296</v>
      </c>
      <c r="J9" s="530">
        <f>IFERROR(HLOOKUP($XFD$1,'BASE 1'!$C$1:$UG$184,ROW(E7)+97,0),"")</f>
        <v>82990594089.000015</v>
      </c>
      <c r="K9" s="530">
        <f>IFERROR(HLOOKUP($XFD$1,'BASE 1'!$C$1:$UG$184,ROW(F7)+109,0),"")</f>
        <v>48413094236.999969</v>
      </c>
      <c r="L9" s="530">
        <f>IFERROR(HLOOKUP($XFD$1,'BASE 1'!$C$1:$UG$184,ROW(G7)+121,0),"")</f>
        <v>42911230606</v>
      </c>
      <c r="M9" s="530">
        <f>IFERROR(HLOOKUP($XFD$1,'BASE 1'!$C$1:$UG$184,ROW(H7)+133,0),"")</f>
        <v>45667995701.000031</v>
      </c>
      <c r="N9" s="530">
        <f>IFERROR(HLOOKUP($XFD$1,'BASE 1'!$C$1:$UG$184,ROW(I7)+145,0),"")</f>
        <v>72392734899</v>
      </c>
      <c r="O9" s="530">
        <f>IFERROR(HLOOKUP($XFD$1,'BASE 1'!$C$1:$UG$184,ROW(J7)+157,0),"")</f>
        <v>82238299460</v>
      </c>
      <c r="P9" s="713"/>
      <c r="Q9" s="596"/>
      <c r="R9" s="8"/>
      <c r="S9" s="599">
        <f t="shared" si="1"/>
        <v>2022</v>
      </c>
      <c r="T9" s="595">
        <f>IFERROR(VLOOKUP($XFD$1,'MFMP-I'!$B$7:$O$425,ROW(S8),0),NA())</f>
        <v>729680073951</v>
      </c>
      <c r="U9" s="595">
        <f>IFERROR(VLOOKUP($XFD$1,'MFMP-I'!$B$436:$N$852,ROW(S8),0),NA())</f>
        <v>731459128590</v>
      </c>
      <c r="V9" s="595">
        <f>IFERROR(VLOOKUP($XFD$1,'MFMP-I'!$B$863:$O$1292,ROW(S7),0),NA())</f>
        <v>731459128592</v>
      </c>
      <c r="W9" s="595">
        <f>IFERROR(VLOOKUP($XFD$1,'MFMP-I'!$B$1301:$O$1715,ROW(S8),0),NA())</f>
        <v>729680073951</v>
      </c>
      <c r="AA9" s="609" t="s">
        <v>296</v>
      </c>
      <c r="AB9" s="610">
        <f t="shared" si="2"/>
        <v>0.12423954339275192</v>
      </c>
      <c r="AC9" s="610">
        <f t="shared" si="3"/>
        <v>5.9483191870901911E-2</v>
      </c>
      <c r="AD9" s="610">
        <f t="shared" si="4"/>
        <v>4.7999011517422689E-2</v>
      </c>
      <c r="AE9" s="610">
        <f t="shared" si="5"/>
        <v>5.687378882150939E-2</v>
      </c>
      <c r="AF9" s="610">
        <f t="shared" si="6"/>
        <v>5.4262945780766597E-2</v>
      </c>
      <c r="AG9" s="610">
        <f t="shared" si="7"/>
        <v>5.5851701047303803E-2</v>
      </c>
      <c r="AH9" s="610">
        <f t="shared" si="8"/>
        <v>5.2198851632093549E-2</v>
      </c>
      <c r="AI9" s="610">
        <f t="shared" si="9"/>
        <v>4.3953255360384393E-2</v>
      </c>
      <c r="AJ9" s="610">
        <f t="shared" si="12"/>
        <v>0.18132532368579538</v>
      </c>
      <c r="AK9" s="610">
        <f t="shared" si="13"/>
        <v>9.8082107367280763E-2</v>
      </c>
      <c r="AL9" s="610">
        <f t="shared" si="14"/>
        <v>8.2106605268056146E-2</v>
      </c>
      <c r="AM9" s="610">
        <f t="shared" si="15"/>
        <v>8.2770546999968372E-2</v>
      </c>
      <c r="AN9" s="610">
        <f t="shared" si="16"/>
        <v>0.12276190398660478</v>
      </c>
      <c r="AO9" s="610">
        <f t="shared" si="17"/>
        <v>0.1333523249540553</v>
      </c>
      <c r="AP9" s="611"/>
      <c r="AQ9" s="610">
        <f t="shared" si="18"/>
        <v>8.5375792977492496E-2</v>
      </c>
      <c r="AR9" s="610">
        <f>SUM($AQ$5:AQ9)</f>
        <v>0.44762578812320325</v>
      </c>
      <c r="AS9" s="612">
        <f t="shared" si="19"/>
        <v>287843877537.31885</v>
      </c>
      <c r="AT9" s="613" t="e">
        <f>IF(P9="",NA(),SUM($P$5:P9))</f>
        <v>#N/A</v>
      </c>
      <c r="AU9" s="612" t="str">
        <f t="shared" si="20"/>
        <v/>
      </c>
      <c r="AV9" s="612">
        <f t="shared" si="21"/>
        <v>287843877537.31885</v>
      </c>
      <c r="AW9" s="612">
        <f t="shared" si="11"/>
        <v>282086999986.57245</v>
      </c>
      <c r="AX9" s="612">
        <f t="shared" si="22"/>
        <v>11513755101.492754</v>
      </c>
      <c r="AY9" s="199"/>
      <c r="XES9" s="198"/>
      <c r="XET9" s="632">
        <v>38565</v>
      </c>
      <c r="XEU9" s="633">
        <v>58.213195794480299</v>
      </c>
      <c r="XEV9" s="723">
        <v>83.400162608662271</v>
      </c>
      <c r="XEW9" s="647"/>
      <c r="XEY9" s="8">
        <v>9</v>
      </c>
      <c r="XEZ9" s="648">
        <v>111010403</v>
      </c>
      <c r="XFA9" s="8" t="s">
        <v>1751</v>
      </c>
      <c r="XFB9" s="652" t="s">
        <v>1752</v>
      </c>
      <c r="XFC9" s="648">
        <v>111010403</v>
      </c>
      <c r="XFD9" s="648">
        <f>HLOOKUP(XEZ9,'BASE 1'!$E$1:$UH$251,225,0)</f>
        <v>0</v>
      </c>
    </row>
    <row r="10" spans="1:51 16373:16384" ht="12" customHeight="1">
      <c r="A10" s="529" t="s">
        <v>1810</v>
      </c>
      <c r="B10" s="530">
        <f>IFERROR(HLOOKUP($XFD$1,'BASE 1'!$C$1:$UG$184,ROW(D8)+1,0),"")</f>
        <v>7987476348</v>
      </c>
      <c r="C10" s="530">
        <f>IFERROR(HLOOKUP($XFD$1,'BASE 1'!$C$1:$UG$184,ROW(D8)+13,0),"")</f>
        <v>8069050460</v>
      </c>
      <c r="D10" s="530">
        <f>IFERROR(HLOOKUP($XFD$1,'BASE 1'!$C$1:$UG$184,ROW(D8)+25,0),"")</f>
        <v>9889464319</v>
      </c>
      <c r="E10" s="530">
        <f>IFERROR(HLOOKUP($XFD$1,'BASE 1'!$C$1:$UG$184,ROW(D8)+37,0),"")</f>
        <v>12022169985</v>
      </c>
      <c r="F10" s="530">
        <f>IFERROR(HLOOKUP($XFD$1,'BASE 1'!$C$1:$UG$184,ROW(D8)+49,0),"")</f>
        <v>12894495182</v>
      </c>
      <c r="G10" s="530">
        <f>IFERROR(HLOOKUP($XFD$1,'BASE 1'!$C$1:$UG$184,ROW(D8)+61,0),"")</f>
        <v>14286505703</v>
      </c>
      <c r="H10" s="530">
        <f>IFERROR(HLOOKUP($XFD$1,'BASE 1'!$C$1:$UG$184,ROW(D8)+73,0),"")</f>
        <v>14762343635.000011</v>
      </c>
      <c r="I10" s="530">
        <f>IFERROR(HLOOKUP($XFD$1,'BASE 1'!$C$1:$UG$184,ROW(E8)+85,0),"")</f>
        <v>16078837072</v>
      </c>
      <c r="J10" s="530">
        <f>IFERROR(HLOOKUP($XFD$1,'BASE 1'!$C$1:$UG$184,ROW(E8)+97,0),"")</f>
        <v>22730254129</v>
      </c>
      <c r="K10" s="530">
        <f>IFERROR(HLOOKUP($XFD$1,'BASE 1'!$C$1:$UG$184,ROW(F8)+109,0),"")</f>
        <v>18428607440.000031</v>
      </c>
      <c r="L10" s="530">
        <f>IFERROR(HLOOKUP($XFD$1,'BASE 1'!$C$1:$UG$184,ROW(G8)+121,0),"")</f>
        <v>20970896361</v>
      </c>
      <c r="M10" s="530">
        <f>IFERROR(HLOOKUP($XFD$1,'BASE 1'!$C$1:$UG$184,ROW(H8)+133,0),"")</f>
        <v>22045535172.999969</v>
      </c>
      <c r="N10" s="530">
        <f>IFERROR(HLOOKUP($XFD$1,'BASE 1'!$C$1:$UG$184,ROW(I8)+145,0),"")</f>
        <v>24470278846.000061</v>
      </c>
      <c r="O10" s="530">
        <f>IFERROR(HLOOKUP($XFD$1,'BASE 1'!$C$1:$UG$184,ROW(J8)+157,0),"")</f>
        <v>23064481907</v>
      </c>
      <c r="P10" s="713"/>
      <c r="Q10" s="596"/>
      <c r="R10" s="8"/>
      <c r="S10" s="599">
        <f t="shared" si="1"/>
        <v>2023</v>
      </c>
      <c r="T10" s="595">
        <f>IFERROR(VLOOKUP($XFD$1,'MFMP-I'!$B$7:$O$425,ROW(S9),0),NA())</f>
        <v>758187525238</v>
      </c>
      <c r="U10" s="595">
        <f>IFERROR(VLOOKUP($XFD$1,'MFMP-I'!$B$436:$N$852,ROW(S9),0),NA())</f>
        <v>763553466385</v>
      </c>
      <c r="V10" s="595">
        <f>IFERROR(VLOOKUP($XFD$1,'MFMP-I'!$B$863:$O$1292,ROW(S8),0),NA())</f>
        <v>763553466386</v>
      </c>
      <c r="W10" s="595">
        <f>IFERROR(VLOOKUP($XFD$1,'MFMP-I'!$B$1301:$O$1715,ROW(S9),0),NA())</f>
        <v>758187525238</v>
      </c>
      <c r="AA10" s="609" t="s">
        <v>297</v>
      </c>
      <c r="AB10" s="610">
        <f t="shared" si="2"/>
        <v>3.7260308820045232E-2</v>
      </c>
      <c r="AC10" s="610">
        <f t="shared" si="3"/>
        <v>3.0616171860869588E-2</v>
      </c>
      <c r="AD10" s="610">
        <f t="shared" si="4"/>
        <v>4.0417517631865213E-2</v>
      </c>
      <c r="AE10" s="610">
        <f t="shared" si="5"/>
        <v>4.2443553229809146E-2</v>
      </c>
      <c r="AF10" s="610">
        <f t="shared" si="6"/>
        <v>4.3436064746718843E-2</v>
      </c>
      <c r="AG10" s="610">
        <f t="shared" si="7"/>
        <v>4.4661813070480352E-2</v>
      </c>
      <c r="AH10" s="610">
        <f t="shared" si="8"/>
        <v>4.1536228918380151E-2</v>
      </c>
      <c r="AI10" s="610">
        <f t="shared" si="9"/>
        <v>4.2751665279200428E-2</v>
      </c>
      <c r="AJ10" s="610">
        <f t="shared" si="12"/>
        <v>4.9663106194676648E-2</v>
      </c>
      <c r="AK10" s="610">
        <f t="shared" si="13"/>
        <v>3.7335284638306543E-2</v>
      </c>
      <c r="AL10" s="610">
        <f t="shared" si="14"/>
        <v>4.0125838511589712E-2</v>
      </c>
      <c r="AM10" s="610">
        <f t="shared" si="15"/>
        <v>3.9956231430062356E-2</v>
      </c>
      <c r="AN10" s="610">
        <f t="shared" si="16"/>
        <v>4.1496125632070877E-2</v>
      </c>
      <c r="AO10" s="610">
        <f t="shared" si="17"/>
        <v>3.7399877020258522E-2</v>
      </c>
      <c r="AP10" s="611"/>
      <c r="AQ10" s="610">
        <f t="shared" si="18"/>
        <v>4.064998478459525E-2</v>
      </c>
      <c r="AR10" s="610">
        <f>SUM($AQ$5:AQ10)</f>
        <v>0.4882757729077985</v>
      </c>
      <c r="AS10" s="612">
        <f t="shared" si="19"/>
        <v>313983679024.82916</v>
      </c>
      <c r="AT10" s="613" t="e">
        <f>IF(P10="",NA(),SUM($P$5:P10))</f>
        <v>#N/A</v>
      </c>
      <c r="AU10" s="612" t="str">
        <f t="shared" si="20"/>
        <v/>
      </c>
      <c r="AV10" s="612">
        <f t="shared" si="21"/>
        <v>313983679024.82916</v>
      </c>
      <c r="AW10" s="612">
        <f t="shared" si="11"/>
        <v>307704005444.33258</v>
      </c>
      <c r="AX10" s="612">
        <f t="shared" si="22"/>
        <v>12559347160.993166</v>
      </c>
      <c r="XES10" s="198"/>
      <c r="XET10" s="632">
        <v>38596</v>
      </c>
      <c r="XEU10" s="633">
        <v>58.462238199751098</v>
      </c>
      <c r="XEV10" s="723">
        <v>83.756958378179277</v>
      </c>
      <c r="XEW10" s="647"/>
      <c r="XEY10" s="8">
        <v>10</v>
      </c>
      <c r="XEZ10" s="648">
        <v>111010501</v>
      </c>
      <c r="XFA10" s="8" t="s">
        <v>859</v>
      </c>
      <c r="XFB10" s="652" t="s">
        <v>1311</v>
      </c>
      <c r="XFC10" s="648">
        <v>111010501</v>
      </c>
      <c r="XFD10" s="648">
        <f>HLOOKUP(XEZ10,'BASE 1'!$E$1:$UH$251,225,0)</f>
        <v>3136437463</v>
      </c>
    </row>
    <row r="11" spans="1:51 16373:16384" ht="12" customHeight="1">
      <c r="A11" s="529" t="s">
        <v>1811</v>
      </c>
      <c r="B11" s="530">
        <f>IFERROR(HLOOKUP($XFD$1,'BASE 1'!$C$1:$UG$184,ROW(D9)+1,0),"")</f>
        <v>35789942964</v>
      </c>
      <c r="C11" s="530">
        <f>IFERROR(HLOOKUP($XFD$1,'BASE 1'!$C$1:$UG$184,ROW(D9)+13,0),"")</f>
        <v>44001260390</v>
      </c>
      <c r="D11" s="530">
        <f>IFERROR(HLOOKUP($XFD$1,'BASE 1'!$C$1:$UG$184,ROW(D9)+25,0),"")</f>
        <v>41187712820</v>
      </c>
      <c r="E11" s="530">
        <f>IFERROR(HLOOKUP($XFD$1,'BASE 1'!$C$1:$UG$184,ROW(D9)+37,0),"")</f>
        <v>17122408745</v>
      </c>
      <c r="F11" s="530">
        <f>IFERROR(HLOOKUP($XFD$1,'BASE 1'!$C$1:$UG$184,ROW(D9)+49,0),"")</f>
        <v>47005653504</v>
      </c>
      <c r="G11" s="530">
        <f>IFERROR(HLOOKUP($XFD$1,'BASE 1'!$C$1:$UG$184,ROW(D9)+61,0),"")</f>
        <v>52965051134</v>
      </c>
      <c r="H11" s="530">
        <f>IFERROR(HLOOKUP($XFD$1,'BASE 1'!$C$1:$UG$184,ROW(D9)+73,0),"")</f>
        <v>57896434300.000015</v>
      </c>
      <c r="I11" s="530">
        <f>IFERROR(HLOOKUP($XFD$1,'BASE 1'!$C$1:$UG$184,ROW(E9)+85,0),"")</f>
        <v>60265744308</v>
      </c>
      <c r="J11" s="530">
        <f>IFERROR(HLOOKUP($XFD$1,'BASE 1'!$C$1:$UG$184,ROW(E9)+97,0),"")</f>
        <v>67927402639.000031</v>
      </c>
      <c r="K11" s="530">
        <f>IFERROR(HLOOKUP($XFD$1,'BASE 1'!$C$1:$UG$184,ROW(F9)+109,0),"")</f>
        <v>82402791542</v>
      </c>
      <c r="L11" s="530">
        <f>IFERROR(HLOOKUP($XFD$1,'BASE 1'!$C$1:$UG$184,ROW(G9)+121,0),"")</f>
        <v>85396519387</v>
      </c>
      <c r="M11" s="530">
        <f>IFERROR(HLOOKUP($XFD$1,'BASE 1'!$C$1:$UG$184,ROW(H9)+133,0),"")</f>
        <v>52739226946.000061</v>
      </c>
      <c r="N11" s="530">
        <f>IFERROR(HLOOKUP($XFD$1,'BASE 1'!$C$1:$UG$184,ROW(I9)+145,0),"")</f>
        <v>77177818303.999939</v>
      </c>
      <c r="O11" s="530">
        <f>IFERROR(HLOOKUP($XFD$1,'BASE 1'!$C$1:$UG$184,ROW(J9)+157,0),"")</f>
        <v>50842229153</v>
      </c>
      <c r="P11" s="713"/>
      <c r="Q11" s="596"/>
      <c r="R11" s="8"/>
      <c r="S11" s="599">
        <f t="shared" si="1"/>
        <v>2024</v>
      </c>
      <c r="T11" s="595">
        <f>IFERROR(VLOOKUP($XFD$1,'MFMP-I'!$B$7:$O$425,ROW(S10),0),NA())</f>
        <v>785856384870</v>
      </c>
      <c r="U11" s="595">
        <f>IFERROR(VLOOKUP($XFD$1,'MFMP-I'!$B$436:$N$852,ROW(S10),0),NA())</f>
        <v>797056012073</v>
      </c>
      <c r="V11" s="595">
        <f>IFERROR(VLOOKUP($XFD$1,'MFMP-I'!$B$863:$O$1292,ROW(S9),0),NA())</f>
        <v>797056012075</v>
      </c>
      <c r="W11" s="595">
        <f>IFERROR(VLOOKUP($XFD$1,'MFMP-I'!$B$1301:$O$1715,ROW(S10),0),NA())</f>
        <v>785856384870</v>
      </c>
      <c r="AA11" s="609" t="s">
        <v>298</v>
      </c>
      <c r="AB11" s="610">
        <f t="shared" si="2"/>
        <v>0.16695440078822316</v>
      </c>
      <c r="AC11" s="610">
        <f t="shared" si="3"/>
        <v>0.1669527482661341</v>
      </c>
      <c r="AD11" s="610">
        <f t="shared" si="4"/>
        <v>0.16833117097356412</v>
      </c>
      <c r="AE11" s="610">
        <f t="shared" si="5"/>
        <v>6.0449641611930435E-2</v>
      </c>
      <c r="AF11" s="610">
        <f t="shared" si="6"/>
        <v>0.15834203512765138</v>
      </c>
      <c r="AG11" s="610">
        <f t="shared" si="7"/>
        <v>0.16557689208204429</v>
      </c>
      <c r="AH11" s="610">
        <f t="shared" si="8"/>
        <v>0.16290093281267501</v>
      </c>
      <c r="AI11" s="610">
        <f t="shared" si="9"/>
        <v>0.16023925840657927</v>
      </c>
      <c r="AJ11" s="610">
        <f t="shared" si="12"/>
        <v>0.14841390648973052</v>
      </c>
      <c r="AK11" s="610">
        <f t="shared" si="13"/>
        <v>0.16694325315834085</v>
      </c>
      <c r="AL11" s="610">
        <f t="shared" si="14"/>
        <v>0.16339821090085269</v>
      </c>
      <c r="AM11" s="610">
        <f t="shared" si="15"/>
        <v>9.5586736305580997E-2</v>
      </c>
      <c r="AN11" s="610">
        <f t="shared" si="16"/>
        <v>0.13087633633056936</v>
      </c>
      <c r="AO11" s="610">
        <f t="shared" si="17"/>
        <v>8.2442481275978946E-2</v>
      </c>
      <c r="AP11" s="611"/>
      <c r="AQ11" s="610">
        <f t="shared" si="18"/>
        <v>0.14267200032356106</v>
      </c>
      <c r="AR11" s="610">
        <f>SUM($AQ$5:AQ11)</f>
        <v>0.63094777323135953</v>
      </c>
      <c r="AS11" s="612">
        <f t="shared" si="19"/>
        <v>405728307861.62036</v>
      </c>
      <c r="AT11" s="613" t="e">
        <f>IF(P11="",NA(),SUM($P$5:P11))</f>
        <v>#N/A</v>
      </c>
      <c r="AU11" s="612" t="str">
        <f t="shared" si="20"/>
        <v/>
      </c>
      <c r="AV11" s="612">
        <f t="shared" si="21"/>
        <v>405728307861.62036</v>
      </c>
      <c r="AW11" s="612">
        <f t="shared" si="11"/>
        <v>397613741704.38794</v>
      </c>
      <c r="AX11" s="612">
        <f t="shared" si="22"/>
        <v>16229132314.464815</v>
      </c>
      <c r="XES11" s="198"/>
      <c r="XET11" s="632">
        <v>38626</v>
      </c>
      <c r="XEU11" s="633">
        <v>58.596748809141097</v>
      </c>
      <c r="XEV11" s="723">
        <v>83.949667136621784</v>
      </c>
      <c r="XEW11" s="647"/>
      <c r="XEY11" s="8">
        <v>11</v>
      </c>
      <c r="XEZ11" s="648">
        <v>1110107</v>
      </c>
      <c r="XFA11" s="8" t="s">
        <v>860</v>
      </c>
      <c r="XFB11" s="652" t="s">
        <v>1757</v>
      </c>
      <c r="XFC11" s="648">
        <v>1110107</v>
      </c>
      <c r="XFD11" s="648">
        <f>HLOOKUP(XEZ11,'BASE 1'!$E$1:$UH$251,225,0)</f>
        <v>24035721182</v>
      </c>
    </row>
    <row r="12" spans="1:51 16373:16384" ht="12" customHeight="1">
      <c r="A12" s="529" t="s">
        <v>1812</v>
      </c>
      <c r="B12" s="530">
        <f>IFERROR(HLOOKUP($XFD$1,'BASE 1'!$C$1:$UG$184,ROW(D10)+1,0),"")</f>
        <v>12787963584</v>
      </c>
      <c r="C12" s="530">
        <f>IFERROR(HLOOKUP($XFD$1,'BASE 1'!$C$1:$UG$184,ROW(D10)+13,0),"")</f>
        <v>14550120300</v>
      </c>
      <c r="D12" s="530">
        <f>IFERROR(HLOOKUP($XFD$1,'BASE 1'!$C$1:$UG$184,ROW(D10)+25,0),"")</f>
        <v>13748165918</v>
      </c>
      <c r="E12" s="530">
        <f>IFERROR(HLOOKUP($XFD$1,'BASE 1'!$C$1:$UG$184,ROW(D10)+37,0),"")</f>
        <v>45036791089</v>
      </c>
      <c r="F12" s="530">
        <f>IFERROR(HLOOKUP($XFD$1,'BASE 1'!$C$1:$UG$184,ROW(D10)+49,0),"")</f>
        <v>16532520512</v>
      </c>
      <c r="G12" s="530">
        <f>IFERROR(HLOOKUP($XFD$1,'BASE 1'!$C$1:$UG$184,ROW(D10)+61,0),"")</f>
        <v>16477223577</v>
      </c>
      <c r="H12" s="530">
        <f>IFERROR(HLOOKUP($XFD$1,'BASE 1'!$C$1:$UG$184,ROW(D10)+73,0),"")</f>
        <v>18380376807.999992</v>
      </c>
      <c r="I12" s="530">
        <f>IFERROR(HLOOKUP($XFD$1,'BASE 1'!$C$1:$UG$184,ROW(E10)+85,0),"")</f>
        <v>21604529822</v>
      </c>
      <c r="J12" s="530">
        <f>IFERROR(HLOOKUP($XFD$1,'BASE 1'!$C$1:$UG$184,ROW(E10)+97,0),"")</f>
        <v>26715134996.999878</v>
      </c>
      <c r="K12" s="530">
        <f>IFERROR(HLOOKUP($XFD$1,'BASE 1'!$C$1:$UG$184,ROW(F10)+109,0),"")</f>
        <v>21211600378.000061</v>
      </c>
      <c r="L12" s="530">
        <f>IFERROR(HLOOKUP($XFD$1,'BASE 1'!$C$1:$UG$184,ROW(G10)+121,0),"")</f>
        <v>23651836815</v>
      </c>
      <c r="M12" s="530">
        <f>IFERROR(HLOOKUP($XFD$1,'BASE 1'!$C$1:$UG$184,ROW(H10)+133,0),"")</f>
        <v>64096534001.999939</v>
      </c>
      <c r="N12" s="530">
        <f>IFERROR(HLOOKUP($XFD$1,'BASE 1'!$C$1:$UG$184,ROW(I10)+145,0),"")</f>
        <v>44149292257</v>
      </c>
      <c r="O12" s="530">
        <f>IFERROR(HLOOKUP($XFD$1,'BASE 1'!$C$1:$UG$184,ROW(J10)+157,0),"")</f>
        <v>70978169424</v>
      </c>
      <c r="P12" s="713"/>
      <c r="Q12" s="596"/>
      <c r="R12" s="8"/>
      <c r="S12" s="599">
        <f t="shared" si="1"/>
        <v>2025</v>
      </c>
      <c r="T12" s="595">
        <f>IFERROR(VLOOKUP($XFD$1,'MFMP-I'!$B$7:$O$425,ROW(S11),0),NA())</f>
        <v>812511395769</v>
      </c>
      <c r="U12" s="595">
        <f>IFERROR(VLOOKUP($XFD$1,'MFMP-I'!$B$436:$N$852,ROW(S11),0),NA())</f>
        <v>832028553796</v>
      </c>
      <c r="V12" s="595">
        <f>IFERROR(VLOOKUP($XFD$1,'MFMP-I'!$B$863:$O$1292,ROW(S10),0),NA())</f>
        <v>832028553797</v>
      </c>
      <c r="W12" s="595">
        <f>IFERROR(VLOOKUP($XFD$1,'MFMP-I'!$B$1301:$O$1715,ROW(S11),0),NA())</f>
        <v>812511395769</v>
      </c>
      <c r="AA12" s="609" t="s">
        <v>299</v>
      </c>
      <c r="AB12" s="610">
        <f t="shared" si="2"/>
        <v>5.9653819499401718E-2</v>
      </c>
      <c r="AC12" s="610">
        <f t="shared" si="3"/>
        <v>5.5207113390777746E-2</v>
      </c>
      <c r="AD12" s="610">
        <f t="shared" si="4"/>
        <v>5.6187748949051382E-2</v>
      </c>
      <c r="AE12" s="610">
        <f t="shared" si="5"/>
        <v>0.15899970157390564</v>
      </c>
      <c r="AF12" s="610">
        <f t="shared" si="6"/>
        <v>5.569102328163477E-2</v>
      </c>
      <c r="AG12" s="610">
        <f t="shared" si="7"/>
        <v>5.151033392034797E-2</v>
      </c>
      <c r="AH12" s="610">
        <f t="shared" si="8"/>
        <v>5.1716147352992611E-2</v>
      </c>
      <c r="AI12" s="610">
        <f t="shared" si="9"/>
        <v>5.7443807865500067E-2</v>
      </c>
      <c r="AJ12" s="610">
        <f t="shared" si="12"/>
        <v>5.8369632773634862E-2</v>
      </c>
      <c r="AK12" s="610">
        <f t="shared" si="13"/>
        <v>4.2973466135466265E-2</v>
      </c>
      <c r="AL12" s="610">
        <f t="shared" si="14"/>
        <v>4.525556600938286E-2</v>
      </c>
      <c r="AM12" s="610">
        <f t="shared" si="15"/>
        <v>0.11617118506541842</v>
      </c>
      <c r="AN12" s="610">
        <f t="shared" si="16"/>
        <v>7.486733557852164E-2</v>
      </c>
      <c r="AO12" s="610">
        <f t="shared" si="17"/>
        <v>0.1150936239662517</v>
      </c>
      <c r="AP12" s="611"/>
      <c r="AQ12" s="610">
        <f t="shared" si="18"/>
        <v>7.136717895444912E-2</v>
      </c>
      <c r="AR12" s="610">
        <f>SUM($AQ$5:AQ12)</f>
        <v>0.70231495218580864</v>
      </c>
      <c r="AS12" s="612">
        <f t="shared" si="19"/>
        <v>451620671671.30841</v>
      </c>
      <c r="AT12" s="613" t="e">
        <f>IF(P12="",NA(),SUM($P$5:P12))</f>
        <v>#N/A</v>
      </c>
      <c r="AU12" s="612" t="str">
        <f t="shared" si="20"/>
        <v/>
      </c>
      <c r="AV12" s="612">
        <f t="shared" si="21"/>
        <v>451620671671.30841</v>
      </c>
      <c r="AW12" s="612">
        <f t="shared" si="11"/>
        <v>442588258237.88226</v>
      </c>
      <c r="AX12" s="612">
        <f t="shared" si="22"/>
        <v>18064826866.852337</v>
      </c>
      <c r="XES12" s="198"/>
      <c r="XET12" s="632">
        <v>38657</v>
      </c>
      <c r="XEU12" s="633">
        <v>58.663731545388501</v>
      </c>
      <c r="XEV12" s="723">
        <v>84.045631225621364</v>
      </c>
      <c r="XEW12" s="647"/>
      <c r="XEY12" s="8">
        <v>12</v>
      </c>
      <c r="XEZ12" s="648">
        <v>111010701</v>
      </c>
      <c r="XFA12" s="8" t="s">
        <v>1748</v>
      </c>
      <c r="XFB12" s="652" t="s">
        <v>1755</v>
      </c>
      <c r="XFC12" s="648">
        <v>111010701</v>
      </c>
      <c r="XFD12" s="648">
        <f>HLOOKUP(XEZ12,'BASE 1'!$E$1:$UH$251,225,0)</f>
        <v>24035721182</v>
      </c>
    </row>
    <row r="13" spans="1:51 16373:16384" ht="12" customHeight="1">
      <c r="A13" s="529" t="s">
        <v>1813</v>
      </c>
      <c r="B13" s="530">
        <f>IFERROR(HLOOKUP($XFD$1,'BASE 1'!$C$1:$UG$184,ROW(D11)+1,0),"")</f>
        <v>7536085738</v>
      </c>
      <c r="C13" s="530">
        <f>IFERROR(HLOOKUP($XFD$1,'BASE 1'!$C$1:$UG$184,ROW(D11)+13,0),"")</f>
        <v>10691459512</v>
      </c>
      <c r="D13" s="530">
        <f>IFERROR(HLOOKUP($XFD$1,'BASE 1'!$C$1:$UG$184,ROW(D11)+25,0),"")</f>
        <v>9465550179</v>
      </c>
      <c r="E13" s="530">
        <f>IFERROR(HLOOKUP($XFD$1,'BASE 1'!$C$1:$UG$184,ROW(D11)+37,0),"")</f>
        <v>14667983018</v>
      </c>
      <c r="F13" s="530">
        <f>IFERROR(HLOOKUP($XFD$1,'BASE 1'!$C$1:$UG$184,ROW(D11)+49,0),"")</f>
        <v>12247585527</v>
      </c>
      <c r="G13" s="530">
        <f>IFERROR(HLOOKUP($XFD$1,'BASE 1'!$C$1:$UG$184,ROW(D11)+61,0),"")</f>
        <v>13340531702</v>
      </c>
      <c r="H13" s="530">
        <f>IFERROR(HLOOKUP($XFD$1,'BASE 1'!$C$1:$UG$184,ROW(D11)+73,0),"")</f>
        <v>12591088365</v>
      </c>
      <c r="I13" s="530">
        <f>IFERROR(HLOOKUP($XFD$1,'BASE 1'!$C$1:$UG$184,ROW(E11)+85,0),"")</f>
        <v>14743465066</v>
      </c>
      <c r="J13" s="530">
        <f>IFERROR(HLOOKUP($XFD$1,'BASE 1'!$C$1:$UG$184,ROW(E11)+97,0),"")</f>
        <v>19233609019.000061</v>
      </c>
      <c r="K13" s="530">
        <f>IFERROR(HLOOKUP($XFD$1,'BASE 1'!$C$1:$UG$184,ROW(F11)+109,0),"")</f>
        <v>20282394540.779907</v>
      </c>
      <c r="L13" s="530">
        <f>IFERROR(HLOOKUP($XFD$1,'BASE 1'!$C$1:$UG$184,ROW(G11)+121,0),"")</f>
        <v>19294049013</v>
      </c>
      <c r="M13" s="530">
        <f>IFERROR(HLOOKUP($XFD$1,'BASE 1'!$C$1:$UG$184,ROW(H11)+133,0),"")</f>
        <v>18425314496</v>
      </c>
      <c r="N13" s="530">
        <f>IFERROR(HLOOKUP($XFD$1,'BASE 1'!$C$1:$UG$184,ROW(I11)+145,0),"")</f>
        <v>19138652174</v>
      </c>
      <c r="O13" s="530">
        <f>IFERROR(HLOOKUP($XFD$1,'BASE 1'!$C$1:$UG$184,ROW(J11)+157,0),"")</f>
        <v>20272242658</v>
      </c>
      <c r="P13" s="713"/>
      <c r="Q13" s="596"/>
      <c r="R13" s="8"/>
      <c r="S13" s="599">
        <f t="shared" si="1"/>
        <v>2026</v>
      </c>
      <c r="T13" s="595">
        <f>IFERROR(VLOOKUP($XFD$1,'MFMP-I'!$B$7:$O$425,ROW(S12),0),NA())</f>
        <v>837978285813</v>
      </c>
      <c r="U13" s="595">
        <f>IFERROR(VLOOKUP($XFD$1,'MFMP-I'!$B$436:$N$852,ROW(S12),0),NA())</f>
        <v>868535590781</v>
      </c>
      <c r="V13" s="595">
        <f>IFERROR(VLOOKUP($XFD$1,'MFMP-I'!$B$863:$O$1292,ROW(S11),0),NA())</f>
        <v>868535590783</v>
      </c>
      <c r="W13" s="595">
        <f>IFERROR(VLOOKUP($XFD$1,'MFMP-I'!$B$1301:$O$1715,ROW(S12),0),NA())</f>
        <v>837978285813</v>
      </c>
      <c r="AA13" s="609" t="s">
        <v>300</v>
      </c>
      <c r="AB13" s="610">
        <f t="shared" si="2"/>
        <v>3.5154643301388649E-2</v>
      </c>
      <c r="AC13" s="610">
        <f t="shared" si="3"/>
        <v>4.056630498044015E-2</v>
      </c>
      <c r="AD13" s="610">
        <f t="shared" si="4"/>
        <v>3.8685011534954648E-2</v>
      </c>
      <c r="AE13" s="610">
        <f t="shared" si="5"/>
        <v>5.1784438148452912E-2</v>
      </c>
      <c r="AF13" s="610">
        <f t="shared" si="6"/>
        <v>4.1256901525262721E-2</v>
      </c>
      <c r="AG13" s="610">
        <f t="shared" si="7"/>
        <v>4.1704552920202698E-2</v>
      </c>
      <c r="AH13" s="610">
        <f t="shared" si="8"/>
        <v>3.5427052884763208E-2</v>
      </c>
      <c r="AI13" s="610">
        <f t="shared" si="9"/>
        <v>3.9201074103477715E-2</v>
      </c>
      <c r="AJ13" s="610">
        <f t="shared" si="12"/>
        <v>4.2023321067880814E-2</v>
      </c>
      <c r="AK13" s="610">
        <f t="shared" si="13"/>
        <v>4.1090949264175725E-2</v>
      </c>
      <c r="AL13" s="610">
        <f t="shared" si="14"/>
        <v>3.6917348767700336E-2</v>
      </c>
      <c r="AM13" s="610">
        <f t="shared" si="15"/>
        <v>3.3394795109148417E-2</v>
      </c>
      <c r="AN13" s="610">
        <f t="shared" si="16"/>
        <v>3.2454878019121058E-2</v>
      </c>
      <c r="AO13" s="610">
        <f t="shared" si="17"/>
        <v>3.2872161854367671E-2</v>
      </c>
      <c r="AP13" s="611"/>
      <c r="AQ13" s="610">
        <f t="shared" si="18"/>
        <v>3.8752388105809769E-2</v>
      </c>
      <c r="AR13" s="610">
        <f>SUM($AQ$5:AQ13)</f>
        <v>0.74106734029161836</v>
      </c>
      <c r="AS13" s="612">
        <f t="shared" si="19"/>
        <v>476540231607.6925</v>
      </c>
      <c r="AT13" s="613" t="e">
        <f>IF(P13="",NA(),SUM($P$5:P13))</f>
        <v>#N/A</v>
      </c>
      <c r="AU13" s="612" t="str">
        <f t="shared" si="20"/>
        <v/>
      </c>
      <c r="AV13" s="612">
        <f t="shared" si="21"/>
        <v>476540231607.6925</v>
      </c>
      <c r="AW13" s="612">
        <f t="shared" si="11"/>
        <v>467009426975.53864</v>
      </c>
      <c r="AX13" s="612">
        <f t="shared" si="22"/>
        <v>19061609264.307701</v>
      </c>
      <c r="XES13" s="198"/>
      <c r="XET13" s="634">
        <v>38687</v>
      </c>
      <c r="XEU13" s="635">
        <v>58.7037122063605</v>
      </c>
      <c r="XEV13" s="723">
        <v>84.102909511972697</v>
      </c>
      <c r="XEW13" s="647"/>
      <c r="XEY13" s="8">
        <v>13</v>
      </c>
      <c r="XEZ13" s="648">
        <v>111010702</v>
      </c>
      <c r="XFA13" s="8" t="s">
        <v>1753</v>
      </c>
      <c r="XFB13" s="652" t="s">
        <v>1756</v>
      </c>
      <c r="XFC13" s="648">
        <v>111010702</v>
      </c>
      <c r="XFD13" s="648">
        <f>HLOOKUP(XEZ13,'BASE 1'!$E$1:$UH$251,225,0)</f>
        <v>0</v>
      </c>
    </row>
    <row r="14" spans="1:51 16373:16384" ht="12" customHeight="1">
      <c r="A14" s="529" t="s">
        <v>233</v>
      </c>
      <c r="B14" s="530">
        <f>IFERROR(HLOOKUP($XFD$1,'BASE 1'!$C$1:$UG$184,ROW(D12)+1,0),"")</f>
        <v>31108813895</v>
      </c>
      <c r="C14" s="530">
        <f>IFERROR(HLOOKUP($XFD$1,'BASE 1'!$C$1:$UG$184,ROW(D12)+13,0),"")</f>
        <v>35116349570</v>
      </c>
      <c r="D14" s="530">
        <f>IFERROR(HLOOKUP($XFD$1,'BASE 1'!$C$1:$UG$184,ROW(D12)+25,0),"")</f>
        <v>34065400033</v>
      </c>
      <c r="E14" s="530">
        <f>IFERROR(HLOOKUP($XFD$1,'BASE 1'!$C$1:$UG$184,ROW(D12)+37,0),"")</f>
        <v>44189327767</v>
      </c>
      <c r="F14" s="530">
        <f>IFERROR(HLOOKUP($XFD$1,'BASE 1'!$C$1:$UG$184,ROW(D12)+49,0),"")</f>
        <v>45092473488</v>
      </c>
      <c r="G14" s="530">
        <f>IFERROR(HLOOKUP($XFD$1,'BASE 1'!$C$1:$UG$184,ROW(D12)+61,0),"")</f>
        <v>53244099886</v>
      </c>
      <c r="H14" s="530">
        <f>IFERROR(HLOOKUP($XFD$1,'BASE 1'!$C$1:$UG$184,ROW(D12)+73,0),"")</f>
        <v>63609075822.999977</v>
      </c>
      <c r="I14" s="530">
        <f>IFERROR(HLOOKUP($XFD$1,'BASE 1'!$C$1:$UG$184,ROW(E12)+85,0),"")</f>
        <v>63346029779</v>
      </c>
      <c r="J14" s="530">
        <f>IFERROR(HLOOKUP($XFD$1,'BASE 1'!$C$1:$UG$184,ROW(E12)+97,0),"")</f>
        <v>46105305428</v>
      </c>
      <c r="K14" s="530">
        <f>IFERROR(HLOOKUP($XFD$1,'BASE 1'!$C$1:$UG$184,ROW(F12)+109,0),"")</f>
        <v>78307336587.000061</v>
      </c>
      <c r="L14" s="530">
        <f>IFERROR(HLOOKUP($XFD$1,'BASE 1'!$C$1:$UG$184,ROW(G12)+121,0),"")</f>
        <v>68447441853</v>
      </c>
      <c r="M14" s="530">
        <f>IFERROR(HLOOKUP($XFD$1,'BASE 1'!$C$1:$UG$184,ROW(H12)+133,0),"")</f>
        <v>53283375550</v>
      </c>
      <c r="N14" s="530">
        <f>IFERROR(HLOOKUP($XFD$1,'BASE 1'!$C$1:$UG$184,ROW(I12)+145,0),"")</f>
        <v>79658883027</v>
      </c>
      <c r="O14" s="530">
        <f>IFERROR(HLOOKUP($XFD$1,'BASE 1'!$C$1:$UG$184,ROW(J12)+157,0),"")</f>
        <v>73001891405.358459</v>
      </c>
      <c r="P14" s="713"/>
      <c r="Q14" s="596"/>
      <c r="R14" s="8"/>
      <c r="S14" s="599">
        <f t="shared" si="1"/>
        <v>2027</v>
      </c>
      <c r="T14" s="595">
        <f>IFERROR(VLOOKUP($XFD$1,'MFMP-I'!$B$7:$O$425,ROW(S13),0),NA())</f>
        <v>862085601330</v>
      </c>
      <c r="U14" s="595">
        <f>IFERROR(VLOOKUP($XFD$1,'MFMP-I'!$B$436:$N$852,ROW(S13),0),NA())</f>
        <v>906644452299</v>
      </c>
      <c r="V14" s="595">
        <f>IFERROR(VLOOKUP($XFD$1,'MFMP-I'!$B$863:$O$1292,ROW(S12),0),NA())</f>
        <v>906644452300</v>
      </c>
      <c r="W14" s="595">
        <f>IFERROR(VLOOKUP($XFD$1,'MFMP-I'!$B$1301:$O$1715,ROW(S13),0),NA())</f>
        <v>862085601330</v>
      </c>
      <c r="AA14" s="609" t="s">
        <v>301</v>
      </c>
      <c r="AB14" s="610">
        <f t="shared" si="2"/>
        <v>0.14511767700485892</v>
      </c>
      <c r="AC14" s="610">
        <f t="shared" si="3"/>
        <v>0.13324098032242246</v>
      </c>
      <c r="AD14" s="610">
        <f t="shared" si="4"/>
        <v>0.13922279934061607</v>
      </c>
      <c r="AE14" s="610">
        <f t="shared" si="5"/>
        <v>0.15600778292174078</v>
      </c>
      <c r="AF14" s="610">
        <f t="shared" si="6"/>
        <v>0.15189734614416103</v>
      </c>
      <c r="AG14" s="610">
        <f t="shared" si="7"/>
        <v>0.16644924137853867</v>
      </c>
      <c r="AH14" s="610">
        <f t="shared" si="8"/>
        <v>0.17897436883982451</v>
      </c>
      <c r="AI14" s="610">
        <f t="shared" si="9"/>
        <v>0.1684293615111066</v>
      </c>
      <c r="AJ14" s="610">
        <f t="shared" si="12"/>
        <v>0.1007350233135955</v>
      </c>
      <c r="AK14" s="610">
        <f t="shared" si="13"/>
        <v>0.15864610010615748</v>
      </c>
      <c r="AL14" s="610">
        <f t="shared" si="14"/>
        <v>0.13096774458494997</v>
      </c>
      <c r="AM14" s="610">
        <f t="shared" si="15"/>
        <v>9.6572973536074525E-2</v>
      </c>
      <c r="AN14" s="610">
        <f t="shared" si="16"/>
        <v>0.13508366776699632</v>
      </c>
      <c r="AO14" s="610">
        <f t="shared" si="17"/>
        <v>0.11837516107301105</v>
      </c>
      <c r="AP14" s="611"/>
      <c r="AQ14" s="610">
        <f t="shared" si="18"/>
        <v>0.14140858770314671</v>
      </c>
      <c r="AR14" s="610">
        <f>SUM($AQ$5:AQ14)</f>
        <v>0.88247592799476504</v>
      </c>
      <c r="AS14" s="612">
        <f t="shared" si="19"/>
        <v>567472428280.74622</v>
      </c>
      <c r="AT14" s="613" t="e">
        <f>IF(P14="",NA(),SUM($P$5:P14))</f>
        <v>#N/A</v>
      </c>
      <c r="AU14" s="612" t="str">
        <f t="shared" si="20"/>
        <v/>
      </c>
      <c r="AV14" s="612">
        <f t="shared" si="21"/>
        <v>567472428280.74622</v>
      </c>
      <c r="AW14" s="612">
        <f t="shared" si="11"/>
        <v>556122979715.13123</v>
      </c>
      <c r="AX14" s="612">
        <f t="shared" si="22"/>
        <v>22698897131.229851</v>
      </c>
      <c r="XES14" s="198"/>
      <c r="XET14" s="632">
        <v>38718</v>
      </c>
      <c r="XEU14" s="633">
        <v>59.021600306103103</v>
      </c>
      <c r="XEV14" s="723">
        <v>84.558337987055424</v>
      </c>
      <c r="XEW14" s="647"/>
      <c r="XEY14" s="8">
        <v>14</v>
      </c>
      <c r="XEZ14" s="648">
        <v>111010801</v>
      </c>
      <c r="XFA14" s="8" t="s">
        <v>861</v>
      </c>
      <c r="XFB14" s="652" t="s">
        <v>1312</v>
      </c>
      <c r="XFC14" s="648">
        <v>111010801</v>
      </c>
      <c r="XFD14" s="648">
        <f>HLOOKUP(XEZ14,'BASE 1'!$E$1:$UH$251,225,0)</f>
        <v>472216632</v>
      </c>
    </row>
    <row r="15" spans="1:51 16373:16384" ht="12" customHeight="1">
      <c r="A15" s="529" t="s">
        <v>234</v>
      </c>
      <c r="B15" s="530">
        <f>IFERROR(HLOOKUP($XFD$1,'BASE 1'!$C$1:$UG$184,ROW(D13)+1,0),"")</f>
        <v>17952942499</v>
      </c>
      <c r="C15" s="530">
        <f>IFERROR(HLOOKUP($XFD$1,'BASE 1'!$C$1:$UG$184,ROW(D13)+13,0),"")</f>
        <v>22483655867</v>
      </c>
      <c r="D15" s="530">
        <f>IFERROR(HLOOKUP($XFD$1,'BASE 1'!$C$1:$UG$184,ROW(D13)+25,0),"")</f>
        <v>20533187256</v>
      </c>
      <c r="E15" s="530">
        <f>IFERROR(HLOOKUP($XFD$1,'BASE 1'!$C$1:$UG$184,ROW(D13)+37,0),"")</f>
        <v>16001276872</v>
      </c>
      <c r="F15" s="530">
        <f>IFERROR(HLOOKUP($XFD$1,'BASE 1'!$C$1:$UG$184,ROW(D13)+49,0),"")</f>
        <v>17647787910</v>
      </c>
      <c r="G15" s="530">
        <f>IFERROR(HLOOKUP($XFD$1,'BASE 1'!$C$1:$UG$184,ROW(D13)+61,0),"")</f>
        <v>15878013194</v>
      </c>
      <c r="H15" s="530">
        <f>IFERROR(HLOOKUP($XFD$1,'BASE 1'!$C$1:$UG$184,ROW(D13)+73,0),"")</f>
        <v>15179956544.000008</v>
      </c>
      <c r="I15" s="530">
        <f>IFERROR(HLOOKUP($XFD$1,'BASE 1'!$C$1:$UG$184,ROW(E13)+85,0),"")</f>
        <v>17724117149</v>
      </c>
      <c r="J15" s="530">
        <f>IFERROR(HLOOKUP($XFD$1,'BASE 1'!$C$1:$UG$184,ROW(E13)+97,0),"")</f>
        <v>45515137093</v>
      </c>
      <c r="K15" s="530">
        <f>IFERROR(HLOOKUP($XFD$1,'BASE 1'!$C$1:$UG$184,ROW(F13)+109,0),"")</f>
        <v>18679680553.999939</v>
      </c>
      <c r="L15" s="530">
        <f>IFERROR(HLOOKUP($XFD$1,'BASE 1'!$C$1:$UG$184,ROW(G13)+121,0),"")</f>
        <v>35683732016.999939</v>
      </c>
      <c r="M15" s="530">
        <f>IFERROR(HLOOKUP($XFD$1,'BASE 1'!$C$1:$UG$184,ROW(H13)+133,0),"")</f>
        <v>55915070865</v>
      </c>
      <c r="N15" s="530">
        <f>IFERROR(HLOOKUP($XFD$1,'BASE 1'!$C$1:$UG$184,ROW(I13)+145,0),"")</f>
        <v>35181101429.999878</v>
      </c>
      <c r="O15" s="530">
        <f>IFERROR(HLOOKUP($XFD$1,'BASE 1'!$C$1:$UG$184,ROW(J13)+157,0),"")</f>
        <v>45354118725.641541</v>
      </c>
      <c r="P15" s="713"/>
      <c r="Q15" s="596"/>
      <c r="R15" s="8"/>
      <c r="S15" s="599">
        <f t="shared" si="1"/>
        <v>2028</v>
      </c>
      <c r="T15" s="595">
        <f>IFERROR(VLOOKUP($XFD$1,'MFMP-I'!$B$7:$O$425,ROW(S14),0),NA())</f>
        <v>884666575924</v>
      </c>
      <c r="U15" s="595"/>
      <c r="V15" s="595">
        <f>IFERROR(VLOOKUP($XFD$1,'MFMP-I'!$B$863:$O$1292,ROW(S13),0),NA())</f>
        <v>946425421838</v>
      </c>
      <c r="W15" s="595"/>
      <c r="AA15" s="609" t="s">
        <v>302</v>
      </c>
      <c r="AB15" s="610">
        <f t="shared" si="2"/>
        <v>8.3747625983111654E-2</v>
      </c>
      <c r="AC15" s="610">
        <f t="shared" si="3"/>
        <v>8.5309104893702803E-2</v>
      </c>
      <c r="AD15" s="610">
        <f t="shared" si="4"/>
        <v>8.3917635090035664E-2</v>
      </c>
      <c r="AE15" s="610">
        <f t="shared" si="5"/>
        <v>5.6491552482540112E-2</v>
      </c>
      <c r="AF15" s="610">
        <f t="shared" si="6"/>
        <v>5.9447884347204528E-2</v>
      </c>
      <c r="AG15" s="610">
        <f t="shared" si="7"/>
        <v>4.9637110147384561E-2</v>
      </c>
      <c r="AH15" s="610">
        <f t="shared" si="8"/>
        <v>4.2711250027248585E-2</v>
      </c>
      <c r="AI15" s="610">
        <f t="shared" si="9"/>
        <v>4.7126264190021527E-2</v>
      </c>
      <c r="AJ15" s="610">
        <f t="shared" si="12"/>
        <v>9.9445570387662469E-2</v>
      </c>
      <c r="AK15" s="610">
        <f t="shared" si="13"/>
        <v>3.7843944134512759E-2</v>
      </c>
      <c r="AL15" s="610">
        <f t="shared" si="14"/>
        <v>6.8277466244495114E-2</v>
      </c>
      <c r="AM15" s="610">
        <f t="shared" si="15"/>
        <v>0.10134276597859755</v>
      </c>
      <c r="AN15" s="610">
        <f t="shared" si="16"/>
        <v>5.9659287660816206E-2</v>
      </c>
      <c r="AO15" s="610">
        <f t="shared" si="17"/>
        <v>7.354331519523076E-2</v>
      </c>
      <c r="AP15" s="611"/>
      <c r="AQ15" s="610">
        <f t="shared" si="18"/>
        <v>6.7750055483040292E-2</v>
      </c>
      <c r="AR15" s="610">
        <f>SUM($AQ$5:AQ15)</f>
        <v>0.95022598347780529</v>
      </c>
      <c r="AS15" s="612">
        <f t="shared" si="19"/>
        <v>611038816078.40198</v>
      </c>
      <c r="AT15" s="613" t="e">
        <f>IF(P15="",NA(),SUM($P$5:P15))</f>
        <v>#N/A</v>
      </c>
      <c r="AU15" s="612" t="str">
        <f t="shared" si="20"/>
        <v/>
      </c>
      <c r="AV15" s="612">
        <f t="shared" si="21"/>
        <v>611038816078.40198</v>
      </c>
      <c r="AW15" s="612">
        <f t="shared" si="11"/>
        <v>598818039756.83398</v>
      </c>
      <c r="AX15" s="612">
        <f t="shared" si="22"/>
        <v>24441552643.136078</v>
      </c>
      <c r="XES15" s="198"/>
      <c r="XET15" s="632">
        <v>38749</v>
      </c>
      <c r="XEU15" s="633">
        <v>59.4097908233651</v>
      </c>
      <c r="XEV15" s="723">
        <v>85.114486320201834</v>
      </c>
      <c r="XEW15" s="647"/>
      <c r="XEY15" s="8">
        <v>15</v>
      </c>
      <c r="XEZ15" s="648">
        <v>1110109</v>
      </c>
      <c r="XFA15" s="8" t="s">
        <v>862</v>
      </c>
      <c r="XFB15" s="652" t="s">
        <v>1313</v>
      </c>
      <c r="XFC15" s="648">
        <v>1110109</v>
      </c>
      <c r="XFD15" s="648">
        <f>HLOOKUP(XEZ15,'BASE 1'!$E$1:$UH$251,225,0)</f>
        <v>2457333419</v>
      </c>
    </row>
    <row r="16" spans="1:51 16373:16384" ht="12" customHeight="1">
      <c r="A16" s="529" t="s">
        <v>235</v>
      </c>
      <c r="B16" s="530">
        <f>IFERROR(HLOOKUP($XFD$1,'BASE 1'!$C$1:$UG$184,ROW(D14)+1,0),"")</f>
        <v>9257441881</v>
      </c>
      <c r="C16" s="530">
        <f>IFERROR(HLOOKUP($XFD$1,'BASE 1'!$C$1:$UG$184,ROW(D14)+13,0),"")</f>
        <v>16517897553</v>
      </c>
      <c r="D16" s="530">
        <f>IFERROR(HLOOKUP($XFD$1,'BASE 1'!$C$1:$UG$184,ROW(D14)+25,0),"")</f>
        <v>11843940716</v>
      </c>
      <c r="E16" s="530">
        <f>IFERROR(HLOOKUP($XFD$1,'BASE 1'!$C$1:$UG$184,ROW(D14)+37,0),"")</f>
        <v>17172037512</v>
      </c>
      <c r="F16" s="530">
        <f>IFERROR(HLOOKUP($XFD$1,'BASE 1'!$C$1:$UG$184,ROW(D14)+49,0),"")</f>
        <v>17492582198</v>
      </c>
      <c r="G16" s="530">
        <f>IFERROR(HLOOKUP($XFD$1,'BASE 1'!$C$1:$UG$184,ROW(D14)+61,0),"")</f>
        <v>18162806738</v>
      </c>
      <c r="H16" s="530">
        <f>IFERROR(HLOOKUP($XFD$1,'BASE 1'!$C$1:$UG$184,ROW(D14)+73,0),"")</f>
        <v>19345338964</v>
      </c>
      <c r="I16" s="530">
        <f>IFERROR(HLOOKUP($XFD$1,'BASE 1'!$C$1:$UG$184,ROW(E14)+85,0),"")</f>
        <v>18866772214</v>
      </c>
      <c r="J16" s="530">
        <f>IFERROR(HLOOKUP($XFD$1,'BASE 1'!$C$1:$UG$184,ROW(E14)+97,0),"")</f>
        <v>19411547477.000061</v>
      </c>
      <c r="K16" s="530">
        <f>IFERROR(HLOOKUP($XFD$1,'BASE 1'!$C$1:$UG$184,ROW(F14)+109,0),"")</f>
        <v>23014335896</v>
      </c>
      <c r="L16" s="530">
        <f>IFERROR(HLOOKUP($XFD$1,'BASE 1'!$C$1:$UG$184,ROW(G14)+121,0),"")</f>
        <v>22673677600.000061</v>
      </c>
      <c r="M16" s="530">
        <f>IFERROR(HLOOKUP($XFD$1,'BASE 1'!$C$1:$UG$184,ROW(H14)+133,0),"")</f>
        <v>22017441165</v>
      </c>
      <c r="N16" s="530">
        <f>IFERROR(HLOOKUP($XFD$1,'BASE 1'!$C$1:$UG$184,ROW(I14)+145,0),"")</f>
        <v>25907141492</v>
      </c>
      <c r="O16" s="530">
        <f>IFERROR(HLOOKUP($XFD$1,'BASE 1'!$C$1:$UG$184,ROW(J14)+157,0),"")</f>
        <v>27990705258</v>
      </c>
      <c r="P16" s="713"/>
      <c r="Q16" s="596"/>
      <c r="R16" s="8"/>
      <c r="S16" s="601"/>
      <c r="T16" s="8"/>
      <c r="U16" s="8"/>
      <c r="V16" s="8"/>
      <c r="W16" s="602"/>
      <c r="AA16" s="609" t="s">
        <v>303</v>
      </c>
      <c r="AB16" s="610">
        <f t="shared" si="2"/>
        <v>4.3184496371754443E-2</v>
      </c>
      <c r="AC16" s="610">
        <f t="shared" si="3"/>
        <v>6.2673395434793847E-2</v>
      </c>
      <c r="AD16" s="610">
        <f t="shared" si="4"/>
        <v>4.8405319770454626E-2</v>
      </c>
      <c r="AE16" s="610">
        <f t="shared" si="5"/>
        <v>6.0624853010248912E-2</v>
      </c>
      <c r="AF16" s="610">
        <f t="shared" si="6"/>
        <v>5.8925062378578461E-2</v>
      </c>
      <c r="AG16" s="610">
        <f t="shared" si="7"/>
        <v>5.6779726003782567E-2</v>
      </c>
      <c r="AH16" s="610">
        <f t="shared" si="8"/>
        <v>5.4431223630865069E-2</v>
      </c>
      <c r="AI16" s="610">
        <f t="shared" si="9"/>
        <v>5.0164444541605041E-2</v>
      </c>
      <c r="AJ16" s="610">
        <f t="shared" si="12"/>
        <v>4.2412097035171757E-2</v>
      </c>
      <c r="AK16" s="610">
        <f t="shared" si="13"/>
        <v>4.6625703229953561E-2</v>
      </c>
      <c r="AL16" s="610">
        <f t="shared" si="14"/>
        <v>4.3383950317613773E-2</v>
      </c>
      <c r="AM16" s="610">
        <f t="shared" si="15"/>
        <v>3.9905312698598781E-2</v>
      </c>
      <c r="AN16" s="610">
        <f t="shared" si="16"/>
        <v>4.3932723647552394E-2</v>
      </c>
      <c r="AO16" s="610">
        <f t="shared" si="17"/>
        <v>4.5387923239749349E-2</v>
      </c>
      <c r="AP16" s="611"/>
      <c r="AQ16" s="610">
        <f t="shared" si="18"/>
        <v>4.9774016522194472E-2</v>
      </c>
      <c r="AR16" s="610">
        <f>SUM($AQ$5:AQ16)</f>
        <v>0.99999999999999978</v>
      </c>
      <c r="AS16" s="612">
        <f t="shared" si="19"/>
        <v>643045787741.99988</v>
      </c>
      <c r="AT16" s="613" t="e">
        <f>IF(P16="",NA(),SUM($P$5:P16))</f>
        <v>#N/A</v>
      </c>
      <c r="AU16" s="612" t="str">
        <f t="shared" si="20"/>
        <v/>
      </c>
      <c r="AV16" s="612">
        <f t="shared" si="21"/>
        <v>643045787741.99988</v>
      </c>
      <c r="AW16" s="612">
        <f t="shared" si="11"/>
        <v>630184871987.15991</v>
      </c>
      <c r="AX16" s="612">
        <f t="shared" si="22"/>
        <v>25721831509.679996</v>
      </c>
      <c r="XES16" s="198"/>
      <c r="XET16" s="632">
        <v>38777</v>
      </c>
      <c r="XEU16" s="633">
        <v>59.827050887712502</v>
      </c>
      <c r="XEV16" s="723">
        <v>85.71228092657023</v>
      </c>
      <c r="XEW16" s="647"/>
      <c r="XEY16" s="8">
        <v>16</v>
      </c>
      <c r="XEZ16" s="648">
        <v>1110110</v>
      </c>
      <c r="XFA16" s="8" t="s">
        <v>863</v>
      </c>
      <c r="XFB16" s="652" t="s">
        <v>1314</v>
      </c>
      <c r="XFC16" s="648">
        <v>1110110</v>
      </c>
      <c r="XFD16" s="648">
        <f>HLOOKUP(XEZ16,'BASE 1'!$E$1:$UH$251,225,0)</f>
        <v>2474971250</v>
      </c>
    </row>
    <row r="17" spans="1:46 16373:16384" ht="12" customHeight="1">
      <c r="A17" s="531"/>
      <c r="B17" s="532"/>
      <c r="C17" s="532"/>
      <c r="D17" s="532"/>
      <c r="E17" s="533"/>
      <c r="F17" s="533"/>
      <c r="G17" s="533"/>
      <c r="H17" s="533"/>
      <c r="I17" s="533"/>
      <c r="J17" s="534"/>
      <c r="K17" s="534"/>
      <c r="L17" s="534"/>
      <c r="M17" s="534"/>
      <c r="N17" s="534"/>
      <c r="O17" s="534"/>
      <c r="P17" s="534"/>
      <c r="Q17" s="6"/>
      <c r="S17" s="200"/>
      <c r="W17" s="201"/>
      <c r="X17" s="201"/>
      <c r="AA17" s="602"/>
      <c r="AB17" s="602"/>
      <c r="AC17" s="602"/>
      <c r="AD17" s="602"/>
      <c r="AE17" s="602"/>
      <c r="AR17" s="8"/>
      <c r="AS17" s="614"/>
      <c r="AT17" s="552"/>
      <c r="XES17" s="198"/>
      <c r="XET17" s="632">
        <v>38808</v>
      </c>
      <c r="XEU17" s="633">
        <v>60.094937858791297</v>
      </c>
      <c r="XEV17" s="723">
        <v>86.096074410304979</v>
      </c>
      <c r="XEW17" s="647"/>
      <c r="XEY17" s="8">
        <v>17</v>
      </c>
      <c r="XEZ17" s="648">
        <v>11102</v>
      </c>
      <c r="XFA17" s="8" t="s">
        <v>864</v>
      </c>
      <c r="XFB17" s="651" t="s">
        <v>1315</v>
      </c>
      <c r="XFC17" s="648">
        <v>11102</v>
      </c>
      <c r="XFD17" s="648">
        <f>HLOOKUP(XEZ17,'BASE 1'!$E$1:$UH$251,225,0)</f>
        <v>12106893375</v>
      </c>
    </row>
    <row r="18" spans="1:46 16373:16384" ht="12" customHeight="1">
      <c r="A18" s="535" t="s">
        <v>2644</v>
      </c>
      <c r="B18" s="536">
        <f t="shared" ref="B18:L18" si="23">SUBTOTAL(9,B5:B16)</f>
        <v>214369569146</v>
      </c>
      <c r="C18" s="536">
        <f t="shared" si="23"/>
        <v>263555172628</v>
      </c>
      <c r="D18" s="536">
        <f t="shared" si="23"/>
        <v>244682625219</v>
      </c>
      <c r="E18" s="536">
        <f t="shared" si="23"/>
        <v>283250790053</v>
      </c>
      <c r="F18" s="536">
        <f t="shared" si="23"/>
        <v>296861496482</v>
      </c>
      <c r="G18" s="536">
        <f t="shared" si="23"/>
        <v>319881901804</v>
      </c>
      <c r="H18" s="536">
        <f t="shared" si="23"/>
        <v>355408856784</v>
      </c>
      <c r="I18" s="536">
        <f t="shared" si="23"/>
        <v>376098497380</v>
      </c>
      <c r="J18" s="536">
        <f t="shared" si="23"/>
        <v>457688933912.00006</v>
      </c>
      <c r="K18" s="536">
        <f t="shared" si="23"/>
        <v>493597614656.77997</v>
      </c>
      <c r="L18" s="536">
        <f t="shared" si="23"/>
        <v>522628240029</v>
      </c>
      <c r="M18" s="536">
        <f>SUBTOTAL(9,M5:M16)</f>
        <v>551742103396</v>
      </c>
      <c r="N18" s="536">
        <f>SUBTOTAL(9,N5:N16)</f>
        <v>589700326795.99988</v>
      </c>
      <c r="O18" s="536">
        <f>SUBTOTAL(9,O5:O16)</f>
        <v>616699405041</v>
      </c>
      <c r="P18" s="536">
        <f>SUBTOTAL(9,P5:P16)</f>
        <v>302139854019</v>
      </c>
      <c r="Q18" s="19"/>
      <c r="AR18" s="8"/>
      <c r="XES18" s="198"/>
      <c r="XET18" s="632">
        <v>38838</v>
      </c>
      <c r="XEU18" s="633">
        <v>60.291943073524799</v>
      </c>
      <c r="XEV18" s="723">
        <v>86.378316538809983</v>
      </c>
      <c r="XEW18" s="647"/>
      <c r="XEY18" s="8">
        <v>18</v>
      </c>
      <c r="XEZ18" s="653" t="s">
        <v>1827</v>
      </c>
      <c r="XFA18" s="8" t="s">
        <v>865</v>
      </c>
      <c r="XFB18" s="652" t="s">
        <v>1923</v>
      </c>
      <c r="XFC18" s="648" t="s">
        <v>1827</v>
      </c>
      <c r="XFD18" s="648">
        <f>HLOOKUP(XEZ18,'BASE 1'!$E$1:$UH$251,225,0)</f>
        <v>7372916000</v>
      </c>
    </row>
    <row r="19" spans="1:46 16373:16384" ht="12" customHeight="1">
      <c r="A19" s="537" t="s">
        <v>2038</v>
      </c>
      <c r="B19" s="536">
        <f>HLOOKUP($XFD$1,'BASE 1'!$C$1:$UG$296,ROW(A260),0)</f>
        <v>195476925000</v>
      </c>
      <c r="C19" s="536">
        <f>HLOOKUP($XFD$1,'BASE 1'!$C$1:$UG$296,ROW(B260)+C4-$B$4,0)</f>
        <v>230819905644</v>
      </c>
      <c r="D19" s="536">
        <f>HLOOKUP($XFD$1,'BASE 1'!$C$1:$UG$296,ROW(C260)+D4-$B$4,0)</f>
        <v>214161583913</v>
      </c>
      <c r="E19" s="536">
        <f>HLOOKUP($XFD$1,'BASE 1'!$C$1:$UG$296,ROW(D260)+E4-$B$4,0)</f>
        <v>263467865434</v>
      </c>
      <c r="F19" s="536">
        <f>HLOOKUP($XFD$1,'BASE 1'!$C$1:$UG$296,ROW(E260)+F4-$B$4,0)</f>
        <v>284545294669</v>
      </c>
      <c r="G19" s="536">
        <f>HLOOKUP($XFD$1,'BASE 1'!$C$1:$UG$296,ROW(F260)+G4-$B$4,0)</f>
        <v>315570253987</v>
      </c>
      <c r="H19" s="536">
        <f>HLOOKUP($XFD$1,'BASE 1'!$C$1:$UG$296,ROW(G260)+H4-$B$4,0)</f>
        <v>351288311056</v>
      </c>
      <c r="I19" s="536">
        <f>HLOOKUP($XFD$1,'BASE 1'!$C$1:$UG$296,ROW(H260)+I4-$B$4,0)</f>
        <v>396004175746</v>
      </c>
      <c r="J19" s="536">
        <f>HLOOKUP($XFD$1,'BASE 1'!$C$1:$UG$296,ROW(I260)+J4-$B$4,0)</f>
        <v>449688183954</v>
      </c>
      <c r="K19" s="536">
        <f>HLOOKUP($XFD$1,'BASE 1'!$C$1:$UG$296,ROW(J260)+K4-$B$4,0)</f>
        <v>476675711312</v>
      </c>
      <c r="L19" s="536">
        <f>HLOOKUP($XFD$1,'BASE 1'!$C$1:$UG$296,ROW(K260)+L4-$B$4,0)</f>
        <v>495742739765</v>
      </c>
      <c r="M19" s="536">
        <f>HLOOKUP($XFD$1,'BASE 1'!$C$1:$UG$296,ROW(L260)+M4-$B$4,0)</f>
        <v>541176597695</v>
      </c>
      <c r="N19" s="536">
        <f>HLOOKUP($XFD$1,'BASE 1'!$C$1:$UG$296,ROW(M260)+N4-$B$4,0)</f>
        <v>573260646547</v>
      </c>
      <c r="O19" s="536">
        <f>HLOOKUP($XFD$1,'BASE 1'!$C$1:$UG$296,ROW(N260)+O4-$B$4,0)</f>
        <v>610707255013</v>
      </c>
      <c r="P19" s="536">
        <f>HLOOKUP($XFD$1,'BASE 1'!$C$1:$UG$296,ROW(O260)+P4-$B$4,0)</f>
        <v>643045787742</v>
      </c>
      <c r="Q19" s="19"/>
      <c r="AA19" s="615" t="s">
        <v>165</v>
      </c>
      <c r="AB19" s="8">
        <f>COUNT(P5:P16)</f>
        <v>3</v>
      </c>
      <c r="AR19" s="8"/>
      <c r="XES19" s="198"/>
      <c r="XET19" s="632">
        <v>38869</v>
      </c>
      <c r="XEU19" s="633">
        <v>60.475413397689103</v>
      </c>
      <c r="XEV19" s="723">
        <v>86.641169358036024</v>
      </c>
      <c r="XEW19" s="647"/>
      <c r="XEY19" s="8">
        <v>19</v>
      </c>
      <c r="XEZ19" s="648">
        <v>1110201</v>
      </c>
      <c r="XFA19" s="8" t="s">
        <v>865</v>
      </c>
      <c r="XFB19" s="652" t="s">
        <v>1316</v>
      </c>
      <c r="XFC19" s="648">
        <v>1110201</v>
      </c>
      <c r="XFD19" s="648">
        <f>HLOOKUP(XEZ19,'BASE 1'!$E$1:$UH$251,225,0)</f>
        <v>3387556000</v>
      </c>
    </row>
    <row r="20" spans="1:46 16373:16384" ht="12" customHeight="1">
      <c r="A20" s="535" t="s">
        <v>1203</v>
      </c>
      <c r="B20" s="536">
        <f>HLOOKUP($XFD$1,'BASE 1'!$C$1:$UG$296,ROW(A281),0)</f>
        <v>196811264067</v>
      </c>
      <c r="C20" s="536">
        <f>HLOOKUP($XFD$1,'BASE 1'!$C$1:$UG$296,ROW(B281)+C4-$B$4,0)</f>
        <v>235688823853</v>
      </c>
      <c r="D20" s="536">
        <f>HLOOKUP($XFD$1,'BASE 1'!$C$1:$UG$296,ROW(C281)+D4-$B$4,0)</f>
        <v>214161583913</v>
      </c>
      <c r="E20" s="536">
        <f>HLOOKUP($XFD$1,'BASE 1'!$C$1:$UG$296,ROW(D281)+E4-$B$4,0)</f>
        <v>286749601929</v>
      </c>
      <c r="F20" s="536">
        <f>HLOOKUP($XFD$1,'BASE 1'!$C$1:$UG$296,ROW(E281)+F4-$B$4,0)</f>
        <v>284545294669</v>
      </c>
      <c r="G20" s="536">
        <f>HLOOKUP($XFD$1,'BASE 1'!$C$1:$UG$296,ROW(F281)+G4-$B$4,0)</f>
        <v>315570253987</v>
      </c>
      <c r="H20" s="536">
        <f>HLOOKUP($XFD$1,'BASE 1'!$C$1:$UG$296,ROW(G281)+H4-$B$4,0)</f>
        <v>351288311056</v>
      </c>
      <c r="I20" s="536">
        <f>HLOOKUP($XFD$1,'BASE 1'!$C$1:$UG$296,ROW(H281)+I4-$B$4,0)</f>
        <v>381096928095</v>
      </c>
      <c r="J20" s="536">
        <f>HLOOKUP($XFD$1,'BASE 1'!$C$1:$UG$296,ROW(I281)+J4-$B$4,0)</f>
        <v>449688183954</v>
      </c>
      <c r="K20" s="536">
        <f>HLOOKUP($XFD$1,'BASE 1'!$C$1:$UG$296,ROW(J281)+K4-$B$4,0)</f>
        <v>476675711312</v>
      </c>
      <c r="L20" s="536">
        <f>HLOOKUP($XFD$1,'BASE 1'!$C$1:$UG$296,ROW(K281)+L4-$B$4,0)</f>
        <v>496266269321</v>
      </c>
      <c r="M20" s="536">
        <f>HLOOKUP($XFD$1,'BASE 1'!$C$1:$UG$296,ROW(L281)+M4-$B$4,0)</f>
        <v>541176597695</v>
      </c>
      <c r="N20" s="536">
        <f>HLOOKUP($XFD$1,'BASE 1'!$C$1:$UG$296,ROW(M281)+N4-$B$4,0)</f>
        <v>573260646547</v>
      </c>
      <c r="O20" s="536">
        <f>HLOOKUP($XFD$1,'BASE 1'!$C$1:$UG$296,ROW(N281)+O4-$B$4,0)</f>
        <v>610707255013</v>
      </c>
      <c r="P20" s="536">
        <f>HLOOKUP($XFD$1,'BASE 1'!$C$1:$UG$296,ROW(O281)+P4-$B$4,0)</f>
        <v>643045787742</v>
      </c>
      <c r="Q20" s="19"/>
      <c r="AA20" s="616" t="s">
        <v>334</v>
      </c>
      <c r="AB20" s="610">
        <f>IFERROR(SUM(INDEX(B5:B16,1):INDEX(B5:B16,$AB$19))/SUM(B5:B16),0)</f>
        <v>0.22535154415549846</v>
      </c>
      <c r="AC20" s="610">
        <f>IFERROR(SUM(INDEX(C5:C16,1):INDEX(C5:C16,$AB$19))/SUM(C5:C16),0)</f>
        <v>0.21352136583723952</v>
      </c>
      <c r="AD20" s="610">
        <f>IFERROR(SUM(INDEX(D5:D16,1):INDEX(D5:D16,$AB$19))/SUM(D5:D16),0)</f>
        <v>0.22134344278236259</v>
      </c>
      <c r="AE20" s="610">
        <f>IFERROR(SUM(INDEX(E5:E16,1):INDEX(E5:E16,$AB$19))/SUM(E5:E16),0)</f>
        <v>0.21001948123028702</v>
      </c>
      <c r="AF20" s="610">
        <f>IFERROR(SUM(INDEX(F5:F16,1):INDEX(F5:F16,$AB$19))/SUM(F5:F16),0)</f>
        <v>0.2277257209444104</v>
      </c>
      <c r="AG20" s="610">
        <f>IFERROR(SUM(INDEX(G5:G16,1):INDEX(G5:G16,$AB$19))/SUM(G5:G16),0)</f>
        <v>0.22294655983287709</v>
      </c>
      <c r="AH20" s="610">
        <f>IFERROR(SUM(INDEX(H5:H16,1):INDEX(H5:H16,$AB$19))/SUM(H5:H16),0)</f>
        <v>0.2257626023787154</v>
      </c>
      <c r="AI20" s="610">
        <f>IFERROR(SUM(INDEX(I5:I16,1):INDEX(I5:I16,$AB$19))/SUM(I5:I16),0)</f>
        <v>0.22833146276368674</v>
      </c>
      <c r="AJ20" s="610">
        <f>IFERROR(SUM(INDEX(J5:J16,1):INDEX(J5:J16,$AB$19))/SUM(J5:J16),0)</f>
        <v>0.25362915044024059</v>
      </c>
      <c r="AK20" s="610">
        <f>IFERROR(SUM(INDEX(K5:K16,1):INDEX(K5:K16,$AB$19))/SUM(K5:K16),0)</f>
        <v>0.26669866495918204</v>
      </c>
      <c r="AL20" s="610">
        <f>IFERROR(SUM(INDEX(L5:L16,1):INDEX(L5:L16,$AB$19))/SUM(L5:L16),0)</f>
        <v>0.25819106674088727</v>
      </c>
      <c r="AM20" s="610">
        <f>IFERROR(SUM(INDEX(M5:M16,1):INDEX(M5:M16,$AB$19))/SUM(M5:M16),0)</f>
        <v>0.26423065841753363</v>
      </c>
      <c r="AN20" s="610">
        <f>IFERROR(SUM(INDEX(N5:N16,1):INDEX(N5:N16,$AB$19))/SUM(N5:N16),0)</f>
        <v>0.27784330800053986</v>
      </c>
      <c r="AO20" s="610">
        <f>IFERROR(SUM(INDEX(O5:O16,1):INDEX(O5:O16,$AB$19))/SUM(O5:O16),0)</f>
        <v>0.29567413976810525</v>
      </c>
      <c r="AP20" s="617">
        <f>AVERAGE(AB20:AN20)</f>
        <v>0.23812269449872775</v>
      </c>
      <c r="AR20" s="8"/>
      <c r="XES20" s="198"/>
      <c r="XET20" s="632">
        <v>38899</v>
      </c>
      <c r="XEU20" s="633">
        <v>60.725243145364203</v>
      </c>
      <c r="XEV20" s="723">
        <v>86.999092027294054</v>
      </c>
      <c r="XEW20" s="647"/>
      <c r="XEY20" s="8">
        <v>20</v>
      </c>
      <c r="XEZ20" s="648">
        <v>1110211</v>
      </c>
      <c r="XFA20" s="8" t="s">
        <v>866</v>
      </c>
      <c r="XFB20" s="652" t="s">
        <v>1317</v>
      </c>
      <c r="XFC20" s="648">
        <v>1110211</v>
      </c>
      <c r="XFD20" s="648">
        <f>HLOOKUP(XEZ20,'BASE 1'!$E$1:$UH$251,225,0)</f>
        <v>3985360000</v>
      </c>
    </row>
    <row r="21" spans="1:46 16373:16384" ht="12" customHeight="1">
      <c r="A21" s="535" t="s">
        <v>1255</v>
      </c>
      <c r="B21" s="536">
        <f t="shared" ref="B21" si="24">B18-B20</f>
        <v>17558305079</v>
      </c>
      <c r="C21" s="536">
        <f t="shared" ref="C21:P21" si="25">C18-C20</f>
        <v>27866348775</v>
      </c>
      <c r="D21" s="536">
        <f t="shared" si="25"/>
        <v>30521041306</v>
      </c>
      <c r="E21" s="536">
        <f t="shared" si="25"/>
        <v>-3498811876</v>
      </c>
      <c r="F21" s="536">
        <f t="shared" si="25"/>
        <v>12316201813</v>
      </c>
      <c r="G21" s="536">
        <f t="shared" si="25"/>
        <v>4311647817</v>
      </c>
      <c r="H21" s="536">
        <f t="shared" si="25"/>
        <v>4120545728</v>
      </c>
      <c r="I21" s="536">
        <f t="shared" si="25"/>
        <v>-4998430715</v>
      </c>
      <c r="J21" s="536">
        <f t="shared" si="25"/>
        <v>8000749958.000061</v>
      </c>
      <c r="K21" s="536">
        <f t="shared" si="25"/>
        <v>16921903344.779968</v>
      </c>
      <c r="L21" s="536">
        <f t="shared" si="25"/>
        <v>26361970708</v>
      </c>
      <c r="M21" s="536">
        <f t="shared" si="25"/>
        <v>10565505701</v>
      </c>
      <c r="N21" s="536">
        <f t="shared" si="25"/>
        <v>16439680248.999878</v>
      </c>
      <c r="O21" s="536">
        <f t="shared" si="25"/>
        <v>5992150028</v>
      </c>
      <c r="P21" s="536">
        <f t="shared" si="25"/>
        <v>-340905933723</v>
      </c>
      <c r="Q21" s="19"/>
      <c r="AB21" s="618"/>
      <c r="AC21" s="618"/>
      <c r="AD21" s="618"/>
      <c r="AE21" s="618"/>
      <c r="AF21" s="618"/>
      <c r="AG21" s="618"/>
      <c r="AH21" s="618"/>
      <c r="AI21" s="618"/>
      <c r="AJ21" s="618"/>
      <c r="AK21" s="618"/>
      <c r="AP21" s="617">
        <f>STDEV(AC20:AO20)</f>
        <v>2.7255739278697465E-2</v>
      </c>
      <c r="AR21" s="8"/>
      <c r="XES21" s="198"/>
      <c r="XET21" s="632">
        <v>38930</v>
      </c>
      <c r="XEU21" s="633">
        <v>60.963500076493602</v>
      </c>
      <c r="XEV21" s="723">
        <v>87.34043482455904</v>
      </c>
      <c r="XEW21" s="647"/>
      <c r="XEY21" s="8">
        <v>21</v>
      </c>
      <c r="XEZ21" s="648">
        <v>1110202</v>
      </c>
      <c r="XFA21" s="8" t="s">
        <v>867</v>
      </c>
      <c r="XFB21" s="652" t="s">
        <v>1318</v>
      </c>
      <c r="XFC21" s="648">
        <v>1110202</v>
      </c>
      <c r="XFD21" s="648">
        <f>HLOOKUP(XEZ21,'BASE 1'!$E$1:$UH$251,225,0)</f>
        <v>74545996</v>
      </c>
    </row>
    <row r="22" spans="1:46 16373:16384" ht="12" customHeight="1">
      <c r="A22" s="535" t="s">
        <v>149</v>
      </c>
      <c r="B22" s="538">
        <f>IFERROR(B18/B20,"")</f>
        <v>1.0892139236147718</v>
      </c>
      <c r="C22" s="538">
        <f t="shared" ref="C22:P22" si="26">IFERROR(C18/C20,"")</f>
        <v>1.1182336451913406</v>
      </c>
      <c r="D22" s="538">
        <f t="shared" si="26"/>
        <v>1.1425140809492647</v>
      </c>
      <c r="E22" s="538">
        <f t="shared" si="26"/>
        <v>0.98779837233438839</v>
      </c>
      <c r="F22" s="538">
        <f t="shared" si="26"/>
        <v>1.0432838006593184</v>
      </c>
      <c r="G22" s="538">
        <f t="shared" si="26"/>
        <v>1.0136630362416148</v>
      </c>
      <c r="H22" s="538">
        <f t="shared" si="26"/>
        <v>1.0117298116627147</v>
      </c>
      <c r="I22" s="538">
        <f t="shared" si="26"/>
        <v>0.98688409602253735</v>
      </c>
      <c r="J22" s="538">
        <f t="shared" si="26"/>
        <v>1.0177917727071488</v>
      </c>
      <c r="K22" s="538">
        <f t="shared" si="26"/>
        <v>1.0354998229261654</v>
      </c>
      <c r="L22" s="538">
        <f t="shared" si="26"/>
        <v>1.0531206175750547</v>
      </c>
      <c r="M22" s="538">
        <f t="shared" si="26"/>
        <v>1.0195232124707554</v>
      </c>
      <c r="N22" s="538">
        <f t="shared" si="26"/>
        <v>1.0286774966117478</v>
      </c>
      <c r="O22" s="538">
        <f t="shared" si="26"/>
        <v>1.0098118206044113</v>
      </c>
      <c r="P22" s="538">
        <f t="shared" si="26"/>
        <v>0.46985744993360135</v>
      </c>
      <c r="Q22" s="19"/>
      <c r="AA22" s="338"/>
      <c r="AB22" s="619"/>
      <c r="AC22" s="619"/>
      <c r="AD22" s="619"/>
      <c r="AE22" s="619"/>
      <c r="AF22" s="619"/>
      <c r="AG22" s="619"/>
      <c r="AH22" s="619"/>
      <c r="AI22" s="619"/>
      <c r="AJ22" s="619"/>
      <c r="AK22" s="619"/>
      <c r="AL22" s="619"/>
      <c r="AR22" s="8"/>
      <c r="XES22" s="198"/>
      <c r="XET22" s="632">
        <v>38961</v>
      </c>
      <c r="XEU22" s="633">
        <v>61.137972500893902</v>
      </c>
      <c r="XEV22" s="723">
        <v>87.590396236172396</v>
      </c>
      <c r="XEW22" s="647"/>
      <c r="XEY22" s="8">
        <v>22</v>
      </c>
      <c r="XEZ22" s="648">
        <v>1110203</v>
      </c>
      <c r="XFA22" s="8" t="s">
        <v>868</v>
      </c>
      <c r="XFB22" s="652" t="s">
        <v>1319</v>
      </c>
      <c r="XFC22" s="648">
        <v>1110203</v>
      </c>
      <c r="XFD22" s="648">
        <f>HLOOKUP(XEZ22,'BASE 1'!$E$1:$UH$251,225,0)</f>
        <v>1050791021</v>
      </c>
    </row>
    <row r="23" spans="1:46 16373:16384" ht="12" customHeight="1">
      <c r="A23" s="531"/>
      <c r="B23" s="532"/>
      <c r="C23" s="533"/>
      <c r="D23" s="533"/>
      <c r="E23" s="533"/>
      <c r="F23" s="533"/>
      <c r="G23" s="533"/>
      <c r="H23" s="533"/>
      <c r="I23" s="533"/>
      <c r="J23" s="534"/>
      <c r="K23" s="534"/>
      <c r="L23" s="534"/>
      <c r="M23" s="534"/>
      <c r="N23" s="534"/>
      <c r="O23" s="534"/>
      <c r="P23" s="534"/>
      <c r="Q23" s="19"/>
      <c r="AP23" s="620">
        <f>AP21/AP20</f>
        <v>0.11446090569432511</v>
      </c>
      <c r="AR23" s="8"/>
      <c r="XES23" s="198"/>
      <c r="XET23" s="632">
        <v>38991</v>
      </c>
      <c r="XEU23" s="633">
        <v>61.049566792063899</v>
      </c>
      <c r="XEV23" s="723">
        <v>87.463740228245229</v>
      </c>
      <c r="XEW23" s="647"/>
      <c r="XEY23" s="8">
        <v>23</v>
      </c>
      <c r="XEZ23" s="648">
        <v>1110204</v>
      </c>
      <c r="XFA23" s="8" t="s">
        <v>2031</v>
      </c>
      <c r="XFB23" s="652" t="s">
        <v>2030</v>
      </c>
      <c r="XFC23" s="648">
        <v>1110204</v>
      </c>
      <c r="XFD23" s="648">
        <f>HLOOKUP(XEZ23,'BASE 1'!$E$1:$UH$251,225,0)</f>
        <v>106374548</v>
      </c>
    </row>
    <row r="24" spans="1:46 16373:16384" ht="12" customHeight="1">
      <c r="A24" s="539" t="s">
        <v>166</v>
      </c>
      <c r="B24" s="536">
        <f t="shared" ref="B24:L24" si="27">SUBTOTAL(1,B5:B16)</f>
        <v>17864130762.166668</v>
      </c>
      <c r="C24" s="536">
        <f t="shared" si="27"/>
        <v>21962931052.333332</v>
      </c>
      <c r="D24" s="536">
        <f t="shared" si="27"/>
        <v>20390218768.25</v>
      </c>
      <c r="E24" s="536">
        <f t="shared" si="27"/>
        <v>23604232504.416668</v>
      </c>
      <c r="F24" s="536">
        <f t="shared" si="27"/>
        <v>24738458040.166668</v>
      </c>
      <c r="G24" s="536">
        <f t="shared" si="27"/>
        <v>26656825150.333332</v>
      </c>
      <c r="H24" s="536">
        <f t="shared" si="27"/>
        <v>29617404732</v>
      </c>
      <c r="I24" s="536">
        <f t="shared" si="27"/>
        <v>31341541448.333332</v>
      </c>
      <c r="J24" s="536">
        <f t="shared" si="27"/>
        <v>38140744492.666672</v>
      </c>
      <c r="K24" s="536">
        <f t="shared" si="27"/>
        <v>41133134554.731667</v>
      </c>
      <c r="L24" s="536">
        <f t="shared" si="27"/>
        <v>43552353335.75</v>
      </c>
      <c r="M24" s="536">
        <f>SUBTOTAL(1,M5:M16)</f>
        <v>45978508616.333336</v>
      </c>
      <c r="N24" s="536">
        <f>SUBTOTAL(1,N5:N16)</f>
        <v>49141693899.666656</v>
      </c>
      <c r="O24" s="536">
        <f>SUBTOTAL(1,O5:O16)</f>
        <v>51391617086.75</v>
      </c>
      <c r="P24" s="536">
        <f>SUBTOTAL(1,P5:P16)</f>
        <v>100713284673</v>
      </c>
      <c r="Q24" s="16"/>
      <c r="AB24" s="602">
        <f>AVERAGE(AB20:AN20)</f>
        <v>0.23812269449872775</v>
      </c>
      <c r="AC24" s="542">
        <f>O18*100%/AB24</f>
        <v>2589838848998.4727</v>
      </c>
      <c r="AR24" s="8"/>
      <c r="XES24" s="198"/>
      <c r="XET24" s="632">
        <v>39022</v>
      </c>
      <c r="XEU24" s="633">
        <v>61.1942444488486</v>
      </c>
      <c r="XEV24" s="723">
        <v>87.671014963224295</v>
      </c>
      <c r="XEW24" s="647"/>
      <c r="XEY24" s="8">
        <v>24</v>
      </c>
      <c r="XEZ24" s="648">
        <v>111020401</v>
      </c>
      <c r="XFA24" s="8" t="s">
        <v>2792</v>
      </c>
      <c r="XFB24" s="652" t="s">
        <v>2794</v>
      </c>
      <c r="XFC24" s="648">
        <v>111020401</v>
      </c>
      <c r="XFD24" s="648">
        <f>HLOOKUP(XEZ24,'BASE 1'!$E$1:$UH$251,225,0)</f>
        <v>0</v>
      </c>
    </row>
    <row r="25" spans="1:46 16373:16384" ht="12" customHeight="1">
      <c r="A25" s="539" t="s">
        <v>205</v>
      </c>
      <c r="B25" s="538"/>
      <c r="C25" s="538">
        <f t="shared" ref="C25:K25" si="28">IFERROR(C18/B18-1,0)</f>
        <v>0.22944302998762534</v>
      </c>
      <c r="D25" s="538">
        <f t="shared" si="28"/>
        <v>-7.1607577346387452E-2</v>
      </c>
      <c r="E25" s="538">
        <f t="shared" si="28"/>
        <v>0.15762526987553804</v>
      </c>
      <c r="F25" s="538">
        <f t="shared" si="28"/>
        <v>4.805178628611495E-2</v>
      </c>
      <c r="G25" s="538">
        <f t="shared" si="28"/>
        <v>7.7545945145485851E-2</v>
      </c>
      <c r="H25" s="538">
        <f t="shared" si="28"/>
        <v>0.11106272277250717</v>
      </c>
      <c r="I25" s="538">
        <f t="shared" si="28"/>
        <v>5.8213632556079364E-2</v>
      </c>
      <c r="J25" s="538">
        <f t="shared" si="28"/>
        <v>0.21693901225445011</v>
      </c>
      <c r="K25" s="538">
        <f t="shared" si="28"/>
        <v>7.8456519448390383E-2</v>
      </c>
      <c r="L25" s="538">
        <f>IFERROR(L18/K18-1,"")</f>
        <v>5.8814355074236602E-2</v>
      </c>
      <c r="M25" s="538">
        <f>IFERROR(M18/L18-1,"")</f>
        <v>5.5706640279110209E-2</v>
      </c>
      <c r="N25" s="538">
        <f>IFERROR(N18/M18-1,"")</f>
        <v>6.8797039715412511E-2</v>
      </c>
      <c r="O25" s="538">
        <f>IFERROR(O18/N18-1,"")</f>
        <v>4.5784404413837354E-2</v>
      </c>
      <c r="P25" s="538">
        <f>IFERROR(P18/O18-1,"")</f>
        <v>-0.51006949001529711</v>
      </c>
      <c r="Q25" s="16"/>
      <c r="W25" s="204"/>
      <c r="AB25" s="602">
        <f>AVERAGE(AB20:AO20)</f>
        <v>0.242233512017969</v>
      </c>
      <c r="AC25" s="542">
        <f>O18*100%/AB25</f>
        <v>2545888056130.1235</v>
      </c>
      <c r="AP25" s="620"/>
      <c r="AR25" s="8"/>
      <c r="XES25" s="198"/>
      <c r="XET25" s="634">
        <v>39052</v>
      </c>
      <c r="XEU25" s="635">
        <v>61.3324118728275</v>
      </c>
      <c r="XEV25" s="723">
        <v>87.868963176113667</v>
      </c>
      <c r="XEW25" s="647"/>
      <c r="XEY25" s="8">
        <v>25</v>
      </c>
      <c r="XEZ25" s="648">
        <v>111020402</v>
      </c>
      <c r="XFA25" s="8" t="s">
        <v>2793</v>
      </c>
      <c r="XFB25" s="652" t="s">
        <v>2795</v>
      </c>
      <c r="XFC25" s="648">
        <v>111020402</v>
      </c>
      <c r="XFD25" s="648">
        <f>HLOOKUP(XEZ25,'BASE 1'!$E$1:$UH$251,225,0)</f>
        <v>0</v>
      </c>
    </row>
    <row r="26" spans="1:46 16373:16384" ht="12" customHeight="1">
      <c r="A26" s="539" t="s">
        <v>477</v>
      </c>
      <c r="B26" s="538">
        <v>4.8500000000000001E-2</v>
      </c>
      <c r="C26" s="538">
        <v>4.48E-2</v>
      </c>
      <c r="D26" s="538">
        <v>5.6899999999999999E-2</v>
      </c>
      <c r="E26" s="538">
        <v>7.6700000000000004E-2</v>
      </c>
      <c r="F26" s="538">
        <v>0.02</v>
      </c>
      <c r="G26" s="538">
        <v>3.1699999999999999E-2</v>
      </c>
      <c r="H26" s="538">
        <v>3.73E-2</v>
      </c>
      <c r="I26" s="538">
        <v>2.4400000000000002E-2</v>
      </c>
      <c r="J26" s="538">
        <v>1.29E-2</v>
      </c>
      <c r="K26" s="538">
        <v>3.6600000000000001E-2</v>
      </c>
      <c r="L26" s="538">
        <v>6.7699999999999996E-2</v>
      </c>
      <c r="M26" s="538">
        <v>5.7500000000000002E-2</v>
      </c>
      <c r="N26" s="538">
        <v>4.0899999999999999E-2</v>
      </c>
      <c r="O26" s="538">
        <v>3.1800000000000002E-2</v>
      </c>
      <c r="P26" s="717"/>
      <c r="Q26" s="6"/>
      <c r="AB26" s="621">
        <f>AB25/AB24-1</f>
        <v>1.7263442814196894E-2</v>
      </c>
      <c r="AC26" s="614">
        <f>AC24-AC25</f>
        <v>43950792868.349121</v>
      </c>
      <c r="AR26" s="8"/>
      <c r="XES26" s="198"/>
      <c r="XET26" s="632">
        <v>39083</v>
      </c>
      <c r="XEU26" s="633">
        <v>61.8025523100032</v>
      </c>
      <c r="XEV26" s="723">
        <v>88.542518014664097</v>
      </c>
      <c r="XEW26" s="647"/>
      <c r="XEY26" s="8">
        <v>26</v>
      </c>
      <c r="XEZ26" s="648">
        <v>1110206</v>
      </c>
      <c r="XFA26" s="8" t="s">
        <v>870</v>
      </c>
      <c r="XFB26" s="652" t="s">
        <v>1320</v>
      </c>
      <c r="XFC26" s="648">
        <v>1110206</v>
      </c>
      <c r="XFD26" s="648">
        <f>HLOOKUP(XEZ26,'BASE 1'!$E$1:$UH$251,225,0)</f>
        <v>93817593</v>
      </c>
    </row>
    <row r="27" spans="1:46 16373:16384" ht="12" customHeight="1">
      <c r="A27" s="274"/>
      <c r="B27" s="274"/>
      <c r="C27" s="274"/>
      <c r="D27" s="274"/>
      <c r="E27" s="274"/>
      <c r="F27" s="275"/>
      <c r="G27" s="275"/>
      <c r="H27" s="275"/>
      <c r="I27" s="275"/>
      <c r="J27" s="275"/>
      <c r="K27" s="227"/>
      <c r="L27" s="227"/>
      <c r="M27" s="227"/>
      <c r="N27" s="227"/>
      <c r="O27" s="227"/>
      <c r="P27" s="227"/>
      <c r="Q27" s="6"/>
      <c r="AN27" s="620"/>
      <c r="AO27" s="620"/>
      <c r="AP27" s="620"/>
      <c r="AR27" s="8"/>
      <c r="XES27" s="198"/>
      <c r="XET27" s="632">
        <v>39114</v>
      </c>
      <c r="XEU27" s="633">
        <v>62.526884986012703</v>
      </c>
      <c r="XEV27" s="723">
        <v>89.580245588021555</v>
      </c>
      <c r="XEW27" s="647"/>
      <c r="XEY27" s="8">
        <v>27</v>
      </c>
      <c r="XEZ27" s="648">
        <v>1110207</v>
      </c>
      <c r="XFA27" s="8" t="s">
        <v>871</v>
      </c>
      <c r="XFB27" s="652" t="s">
        <v>1321</v>
      </c>
      <c r="XFC27" s="648">
        <v>1110207</v>
      </c>
      <c r="XFD27" s="648">
        <f>HLOOKUP(XEZ27,'BASE 1'!$E$1:$UH$251,225,0)</f>
        <v>17120323</v>
      </c>
    </row>
    <row r="28" spans="1:46 16373:16384" ht="12" customHeight="1">
      <c r="A28" s="540" t="s">
        <v>214</v>
      </c>
      <c r="B28" s="540" t="s">
        <v>185</v>
      </c>
      <c r="C28" s="540" t="s">
        <v>206</v>
      </c>
      <c r="D28" s="540" t="s">
        <v>824</v>
      </c>
      <c r="E28" s="540" t="s">
        <v>149</v>
      </c>
      <c r="F28" s="540" t="s">
        <v>2101</v>
      </c>
      <c r="G28" s="540" t="s">
        <v>2032</v>
      </c>
      <c r="H28" s="540" t="s">
        <v>2102</v>
      </c>
      <c r="I28" s="540" t="s">
        <v>2100</v>
      </c>
      <c r="J28" s="540" t="s">
        <v>1201</v>
      </c>
      <c r="K28" s="540" t="s">
        <v>1202</v>
      </c>
      <c r="L28" s="541"/>
      <c r="M28" s="541"/>
      <c r="N28" s="542"/>
      <c r="O28" s="542"/>
      <c r="P28" s="542"/>
      <c r="Q28" s="8"/>
      <c r="AR28" s="8"/>
      <c r="XES28" s="198"/>
      <c r="XET28" s="632">
        <v>39142</v>
      </c>
      <c r="XEU28" s="633">
        <v>63.285330248886801</v>
      </c>
      <c r="XEV28" s="723">
        <v>90.666846342459237</v>
      </c>
      <c r="XEW28" s="647"/>
      <c r="XEY28" s="8">
        <v>28</v>
      </c>
      <c r="XEZ28" s="648">
        <v>1110210</v>
      </c>
      <c r="XFA28" s="8" t="s">
        <v>872</v>
      </c>
      <c r="XFB28" s="652" t="s">
        <v>1322</v>
      </c>
      <c r="XFC28" s="648">
        <v>1110210</v>
      </c>
      <c r="XFD28" s="648">
        <f>HLOOKUP(XEZ28,'BASE 1'!$E$1:$UH$251,225,0)</f>
        <v>3097253060</v>
      </c>
    </row>
    <row r="29" spans="1:46 16373:16384" ht="12" customHeight="1">
      <c r="A29" s="543">
        <f>P19</f>
        <v>643045787742</v>
      </c>
      <c r="B29" s="543">
        <f>P20</f>
        <v>643045787742</v>
      </c>
      <c r="C29" s="536">
        <f>P18</f>
        <v>302139854019</v>
      </c>
      <c r="D29" s="543">
        <f>P21</f>
        <v>-340905933723</v>
      </c>
      <c r="E29" s="544">
        <f>P22</f>
        <v>0.46985744993360135</v>
      </c>
      <c r="F29" s="544">
        <f>IFERROR(((P18/'BASE 1'!C200)*'BASE 1'!C201)/B29,0)</f>
        <v>1.8794297997344054</v>
      </c>
      <c r="G29" s="545">
        <f>HLOOKUP($XFD$1,'BASE 1'!$C$1:$UG$249,237+COUNT(P5:P16),0)</f>
        <v>0.26937783138774812</v>
      </c>
      <c r="H29" s="545">
        <f>IFERROR(E29/G29,"")</f>
        <v>1.7442320606452528</v>
      </c>
      <c r="I29" s="543">
        <f>IFERROR(IF(B29&lt;O18,"META CUMPLIDA",(B29-P18)/COUNTBLANK(P5:P16)*-1),"")</f>
        <v>-37878437080.333336</v>
      </c>
      <c r="J29" s="543">
        <f>C29-V6</f>
        <v>-340905933723</v>
      </c>
      <c r="K29" s="544">
        <f>C29/V6</f>
        <v>0.46985744993360135</v>
      </c>
      <c r="L29" s="8"/>
      <c r="M29" s="546"/>
      <c r="N29" s="546"/>
      <c r="O29" s="546"/>
      <c r="P29" s="546"/>
      <c r="Q29" s="8"/>
      <c r="R29" s="205"/>
      <c r="AB29" s="8" t="s">
        <v>478</v>
      </c>
      <c r="AE29" s="622" t="str">
        <f>B28</f>
        <v>PTO DEFINITIVO</v>
      </c>
      <c r="AF29" s="547">
        <f>B29</f>
        <v>643045787742</v>
      </c>
      <c r="AR29" s="8"/>
      <c r="XES29" s="198"/>
      <c r="XET29" s="632">
        <v>39173</v>
      </c>
      <c r="XEU29" s="633">
        <v>63.8546793189985</v>
      </c>
      <c r="XEV29" s="723">
        <v>91.482534432345687</v>
      </c>
      <c r="XEW29" s="647"/>
      <c r="XEY29" s="8">
        <v>29</v>
      </c>
      <c r="XEZ29" s="648">
        <v>1110213</v>
      </c>
      <c r="XFA29" s="8" t="s">
        <v>873</v>
      </c>
      <c r="XFB29" s="652" t="s">
        <v>1323</v>
      </c>
      <c r="XFC29" s="648">
        <v>1110213</v>
      </c>
      <c r="XFD29" s="648">
        <f>HLOOKUP(XEZ29,'BASE 1'!$E$1:$UH$251,225,0)</f>
        <v>294074834</v>
      </c>
    </row>
    <row r="30" spans="1:46 16373:16384" ht="12" customHeight="1">
      <c r="A30" s="8"/>
      <c r="B30" s="8"/>
      <c r="C30" s="8"/>
      <c r="D30" s="8"/>
      <c r="E30" s="8"/>
      <c r="F30" s="8"/>
      <c r="G30" s="8"/>
      <c r="H30" s="8"/>
      <c r="I30" s="8"/>
      <c r="J30" s="547"/>
      <c r="K30" s="8"/>
      <c r="L30" s="548"/>
      <c r="M30" s="548"/>
      <c r="N30" s="548"/>
      <c r="O30" s="548"/>
      <c r="P30" s="548"/>
      <c r="Q30" s="8"/>
      <c r="AA30" s="546">
        <v>0</v>
      </c>
      <c r="AB30" s="623">
        <f>(AA31-AA30)*100</f>
        <v>20</v>
      </c>
      <c r="AE30" s="622" t="str">
        <f>C28</f>
        <v>PTO EJECUTADO</v>
      </c>
      <c r="AF30" s="547">
        <f>C29</f>
        <v>302139854019</v>
      </c>
      <c r="AR30" s="8"/>
      <c r="XES30" s="198"/>
      <c r="XET30" s="632">
        <v>39203</v>
      </c>
      <c r="XEU30" s="633">
        <v>64.045981187290806</v>
      </c>
      <c r="XEV30" s="723">
        <v>91.756606276804263</v>
      </c>
      <c r="XEW30" s="647"/>
      <c r="XEY30" s="8">
        <v>30</v>
      </c>
      <c r="XEZ30" s="648">
        <v>111021301</v>
      </c>
      <c r="XFA30" s="8" t="s">
        <v>873</v>
      </c>
      <c r="XFB30" s="652" t="s">
        <v>1324</v>
      </c>
      <c r="XFC30" s="648">
        <v>111021301</v>
      </c>
      <c r="XFD30" s="648">
        <f>HLOOKUP(XEZ30,'BASE 1'!$E$1:$UH$251,225,0)</f>
        <v>294074834</v>
      </c>
    </row>
    <row r="31" spans="1:46 16373:16384" ht="12" customHeight="1">
      <c r="A31" s="8"/>
      <c r="B31" s="540" t="s">
        <v>139</v>
      </c>
      <c r="C31" s="540" t="s">
        <v>1746</v>
      </c>
      <c r="D31" s="540" t="s">
        <v>1205</v>
      </c>
      <c r="E31" s="540" t="s">
        <v>1204</v>
      </c>
      <c r="F31" s="549" t="s">
        <v>1750</v>
      </c>
      <c r="G31" s="549" t="s">
        <v>1783</v>
      </c>
      <c r="H31" s="8"/>
      <c r="I31" s="542"/>
      <c r="J31" s="542"/>
      <c r="K31" s="542"/>
      <c r="L31" s="542"/>
      <c r="M31" s="542"/>
      <c r="N31" s="542"/>
      <c r="O31" s="542"/>
      <c r="P31" s="542"/>
      <c r="Q31" s="8"/>
      <c r="AA31" s="624">
        <f>AA32*0.8</f>
        <v>0.2</v>
      </c>
      <c r="AB31" s="623">
        <f>(AA32-AA31)*100</f>
        <v>4.9999999999999991</v>
      </c>
      <c r="AE31" s="625" t="s">
        <v>479</v>
      </c>
      <c r="AF31" s="621">
        <f>IFERROR(IF(AF30/AF29&gt;1,1,IF(AF30/AF29&lt;0,0,AF30/AF29)),0)</f>
        <v>0.46985744993360135</v>
      </c>
      <c r="AR31" s="8"/>
      <c r="XES31" s="198"/>
      <c r="XET31" s="632">
        <v>39234</v>
      </c>
      <c r="XEU31" s="633">
        <v>64.124389462382297</v>
      </c>
      <c r="XEV31" s="723">
        <v>91.868939447678883</v>
      </c>
      <c r="XEW31" s="647"/>
      <c r="XEY31" s="8">
        <v>31</v>
      </c>
      <c r="XEZ31" s="648">
        <v>111021302</v>
      </c>
      <c r="XFA31" s="8" t="s">
        <v>1256</v>
      </c>
      <c r="XFB31" s="652" t="s">
        <v>1325</v>
      </c>
      <c r="XFC31" s="648">
        <v>111021302</v>
      </c>
      <c r="XFD31" s="648">
        <f>HLOOKUP(XEZ31,'BASE 1'!$E$1:$UH$251,225,0)</f>
        <v>0</v>
      </c>
    </row>
    <row r="32" spans="1:46 16373:16384" ht="12" customHeight="1">
      <c r="A32" s="780" t="s">
        <v>4134</v>
      </c>
      <c r="B32" s="782">
        <f>V6</f>
        <v>643045787742</v>
      </c>
      <c r="C32" s="784">
        <f>B29*H29</f>
        <v>1121621079442.4785</v>
      </c>
      <c r="D32" s="786">
        <f>IF(B32&gt;100000000000,2%,IF(B32&gt;40000000000,4%,IF(B32&gt;20000000000,5%,IF(B32&gt;1000000000,7%,IF(B32&gt;=0,10%,"VALOR NEGATIVO")))))</f>
        <v>0.02</v>
      </c>
      <c r="E32" s="786">
        <f>IFERROR(ABS(B32/$C$32-1),"")</f>
        <v>0.42668179162463926</v>
      </c>
      <c r="F32" s="550">
        <f>B32*(1-D32)</f>
        <v>630184871987.16003</v>
      </c>
      <c r="G32" s="551">
        <f>IFERROR((F32-$P$18)/COUNTBLANK($P$5:$P$16),(F32-$P$18))</f>
        <v>36449446440.90667</v>
      </c>
      <c r="H32" s="547"/>
      <c r="I32" s="552"/>
      <c r="J32" s="542"/>
      <c r="K32" s="542"/>
      <c r="L32" s="542"/>
      <c r="M32" s="553"/>
      <c r="N32" s="553"/>
      <c r="O32" s="553"/>
      <c r="P32" s="553"/>
      <c r="Q32" s="552"/>
      <c r="AA32" s="624">
        <f>AB19/12</f>
        <v>0.25</v>
      </c>
      <c r="AB32" s="623">
        <f>(AA33-AA32)*100</f>
        <v>95</v>
      </c>
      <c r="AF32" s="626">
        <f>(AF31-AA30)/(AA33-AA30)*PI()</f>
        <v>1.2300839274548634</v>
      </c>
      <c r="AR32" s="8"/>
      <c r="XES32" s="198"/>
      <c r="XET32" s="632">
        <v>39264</v>
      </c>
      <c r="XEU32" s="633">
        <v>64.230167658003793</v>
      </c>
      <c r="XEV32" s="723">
        <v>92.02048362482229</v>
      </c>
      <c r="XEW32" s="647"/>
      <c r="XEY32" s="8">
        <v>32</v>
      </c>
      <c r="XEZ32" s="648">
        <v>1110214</v>
      </c>
      <c r="XFA32" s="8" t="s">
        <v>2653</v>
      </c>
      <c r="XFB32" s="652" t="s">
        <v>2654</v>
      </c>
      <c r="XFC32" s="648">
        <v>1110214</v>
      </c>
      <c r="XFD32" s="648">
        <f>HLOOKUP(XEZ32,'BASE 1'!$E$1:$UH$251,225,0)</f>
        <v>0</v>
      </c>
    </row>
    <row r="33" spans="1:44 16373:16384" ht="12" customHeight="1">
      <c r="A33" s="781"/>
      <c r="B33" s="783"/>
      <c r="C33" s="785"/>
      <c r="D33" s="787"/>
      <c r="E33" s="787"/>
      <c r="F33" s="550">
        <f>B32*(1+D32)</f>
        <v>655906703496.83997</v>
      </c>
      <c r="G33" s="551">
        <f>IFERROR((F33-$P$18)/COUNTBLANK($P$5:$P$16),(F33-$P$18))</f>
        <v>39307427719.759995</v>
      </c>
      <c r="H33" s="547"/>
      <c r="I33" s="8"/>
      <c r="J33" s="8"/>
      <c r="K33" s="8"/>
      <c r="L33" s="8"/>
      <c r="M33" s="8"/>
      <c r="N33" s="8"/>
      <c r="O33" s="8"/>
      <c r="P33" s="8"/>
      <c r="Q33" s="8"/>
      <c r="AA33" s="546">
        <v>1.2</v>
      </c>
      <c r="AB33" s="623">
        <f>SUM(AB30:AB32)</f>
        <v>120</v>
      </c>
      <c r="AD33" s="8" t="s">
        <v>480</v>
      </c>
      <c r="AE33" s="627">
        <v>0</v>
      </c>
      <c r="AF33" s="8">
        <f>-COS(AF32)</f>
        <v>-0.33415862526105727</v>
      </c>
      <c r="AR33" s="8"/>
      <c r="XES33" s="198"/>
      <c r="XET33" s="632">
        <v>39295</v>
      </c>
      <c r="XEU33" s="633">
        <v>64.144427605771398</v>
      </c>
      <c r="XEV33" s="723">
        <v>91.897647122561139</v>
      </c>
      <c r="XEW33" s="647"/>
      <c r="XEY33" s="8">
        <v>33</v>
      </c>
      <c r="XEZ33" s="648">
        <v>112</v>
      </c>
      <c r="XFA33" s="8" t="s">
        <v>874</v>
      </c>
      <c r="XFB33" s="651" t="s">
        <v>1326</v>
      </c>
      <c r="XFC33" s="648">
        <v>112</v>
      </c>
      <c r="XFD33" s="648">
        <f>HLOOKUP(XEZ33,'BASE 1'!$E$1:$UH$251,225,0)</f>
        <v>78489574571</v>
      </c>
    </row>
    <row r="34" spans="1:44 16373:16384" ht="12" customHeight="1" thickBot="1">
      <c r="A34" s="8"/>
      <c r="B34" s="8"/>
      <c r="C34" s="8"/>
      <c r="D34" s="8"/>
      <c r="E34" s="8"/>
      <c r="F34" s="8"/>
      <c r="G34" s="8"/>
      <c r="H34" s="8"/>
      <c r="I34" s="542"/>
      <c r="J34" s="542"/>
      <c r="K34" s="542"/>
      <c r="L34" s="542"/>
      <c r="M34" s="542"/>
      <c r="N34" s="542"/>
      <c r="O34" s="542"/>
      <c r="P34" s="542"/>
      <c r="Q34" s="8"/>
      <c r="AD34" s="8" t="s">
        <v>481</v>
      </c>
      <c r="AE34" s="627">
        <v>0</v>
      </c>
      <c r="AF34" s="8">
        <f>SIN(AF32)</f>
        <v>0.94251685033406185</v>
      </c>
      <c r="AR34" s="8"/>
      <c r="XES34" s="198"/>
      <c r="XET34" s="632">
        <v>39326</v>
      </c>
      <c r="XEU34" s="633">
        <v>64.197929197340798</v>
      </c>
      <c r="XEV34" s="723">
        <v>91.974297262371238</v>
      </c>
      <c r="XEW34" s="647"/>
      <c r="XEY34" s="8">
        <v>34</v>
      </c>
      <c r="XEZ34" s="648">
        <v>11201</v>
      </c>
      <c r="XFA34" s="8" t="s">
        <v>875</v>
      </c>
      <c r="XFB34" s="651" t="s">
        <v>1327</v>
      </c>
      <c r="XFC34" s="648">
        <v>11201</v>
      </c>
      <c r="XFD34" s="648">
        <f>HLOOKUP(XEZ34,'BASE 1'!$E$1:$UH$251,225,0)</f>
        <v>104129672</v>
      </c>
    </row>
    <row r="35" spans="1:44 16373:16384" ht="12" customHeight="1">
      <c r="A35" s="763" t="s">
        <v>140</v>
      </c>
      <c r="B35" s="554" t="s">
        <v>4367</v>
      </c>
      <c r="C35" s="554" t="s">
        <v>4368</v>
      </c>
      <c r="D35" s="555" t="s">
        <v>4369</v>
      </c>
      <c r="E35" s="753" t="s">
        <v>1814</v>
      </c>
      <c r="F35" s="754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AR35" s="8"/>
      <c r="XES35" s="198"/>
      <c r="XET35" s="632">
        <v>39356</v>
      </c>
      <c r="XEU35" s="633">
        <v>64.201739571618404</v>
      </c>
      <c r="XEV35" s="723">
        <v>91.979755694733356</v>
      </c>
      <c r="XEW35" s="647"/>
      <c r="XEY35" s="8">
        <v>35</v>
      </c>
      <c r="XEZ35" s="648">
        <v>1120102</v>
      </c>
      <c r="XFA35" s="8" t="s">
        <v>876</v>
      </c>
      <c r="XFB35" s="652" t="s">
        <v>1328</v>
      </c>
      <c r="XFC35" s="648">
        <v>1120102</v>
      </c>
      <c r="XFD35" s="648">
        <f>HLOOKUP(XEZ35,'BASE 1'!$E$1:$UH$251,225,0)</f>
        <v>102836329</v>
      </c>
    </row>
    <row r="36" spans="1:44 16373:16384" ht="12" customHeight="1">
      <c r="A36" s="752"/>
      <c r="B36" s="556">
        <f>AVERAGE(B5:P16)</f>
        <v>34434534428.922684</v>
      </c>
      <c r="C36" s="557">
        <f>STDEV(B5:P16)/B36</f>
        <v>0.83306385453231635</v>
      </c>
      <c r="D36" s="558">
        <f>IF('BASE 1'!$B$201-'BASE 1'!$B$200&lt;12,P18+B36*('BASE 1'!$B$201-'BASE 1'!$B$200),B36*'BASE 1'!$C$201)</f>
        <v>612050663879.3042</v>
      </c>
      <c r="E36" s="559" t="s">
        <v>713</v>
      </c>
      <c r="F36" s="560">
        <f>IF(AB19=12,N18,SUM(INDEX(O5:O16,AB19+1):INDEX(O5:O16,12))+SUM(INDEX(P5:P16,1):INDEX(P5:P16,AB19)))</f>
        <v>736497192979</v>
      </c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AR36" s="8"/>
      <c r="XES36" s="198"/>
      <c r="XET36" s="632">
        <v>39387</v>
      </c>
      <c r="XEU36" s="633">
        <v>64.506122794730999</v>
      </c>
      <c r="XEV36" s="723">
        <v>92.415836404867321</v>
      </c>
      <c r="XEW36" s="647"/>
      <c r="XEY36" s="8">
        <v>36</v>
      </c>
      <c r="XEZ36" s="648">
        <v>1120104</v>
      </c>
      <c r="XFA36" s="8" t="s">
        <v>877</v>
      </c>
      <c r="XFB36" s="652" t="s">
        <v>1329</v>
      </c>
      <c r="XFC36" s="648">
        <v>1120104</v>
      </c>
      <c r="XFD36" s="648">
        <f>HLOOKUP(XEZ36,'BASE 1'!$E$1:$UH$251,225,0)</f>
        <v>1293343</v>
      </c>
    </row>
    <row r="37" spans="1:44 16373:16384" ht="12" customHeight="1">
      <c r="A37" s="750" t="s">
        <v>246</v>
      </c>
      <c r="B37" s="549" t="s">
        <v>4370</v>
      </c>
      <c r="C37" s="549" t="s">
        <v>4371</v>
      </c>
      <c r="D37" s="561" t="s">
        <v>4372</v>
      </c>
      <c r="E37" s="559" t="s">
        <v>823</v>
      </c>
      <c r="F37" s="562">
        <f>F36/O18-1</f>
        <v>0.19425637021659758</v>
      </c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AB37" s="8" t="s">
        <v>478</v>
      </c>
      <c r="AE37" s="622" t="str">
        <f>AE29</f>
        <v>PTO DEFINITIVO</v>
      </c>
      <c r="AF37" s="547">
        <f>AF29</f>
        <v>643045787742</v>
      </c>
      <c r="AR37" s="8"/>
      <c r="XES37" s="198"/>
      <c r="XET37" s="634">
        <v>39417</v>
      </c>
      <c r="XEU37" s="635">
        <v>64.824717967040598</v>
      </c>
      <c r="XEV37" s="723">
        <v>92.872277082689038</v>
      </c>
      <c r="XEW37" s="647"/>
      <c r="XEY37" s="8">
        <v>37</v>
      </c>
      <c r="XEZ37" s="648">
        <v>1120105</v>
      </c>
      <c r="XFA37" s="8" t="s">
        <v>878</v>
      </c>
      <c r="XFB37" s="652" t="s">
        <v>1330</v>
      </c>
      <c r="XFC37" s="648">
        <v>1120105</v>
      </c>
      <c r="XFD37" s="648">
        <f>HLOOKUP(XEZ37,'BASE 1'!$E$1:$UH$251,225,0)</f>
        <v>0</v>
      </c>
    </row>
    <row r="38" spans="1:44 16373:16384" ht="12" customHeight="1">
      <c r="A38" s="752"/>
      <c r="B38" s="556">
        <f>P24</f>
        <v>100713284673</v>
      </c>
      <c r="C38" s="557">
        <f>IFERROR(STDEV(P5:P16)/B38,"N.D")</f>
        <v>1.2856221130533205</v>
      </c>
      <c r="D38" s="558">
        <f>P18+B38*('BASE 1'!$B$201-'BASE 1'!$B$200)</f>
        <v>1208559416076</v>
      </c>
      <c r="E38" s="559" t="s">
        <v>835</v>
      </c>
      <c r="F38" s="563">
        <f>F36-B29</f>
        <v>93451405237</v>
      </c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AA38" s="546">
        <v>0</v>
      </c>
      <c r="AB38" s="623">
        <v>70</v>
      </c>
      <c r="AE38" s="622" t="str">
        <f>AE30</f>
        <v>PTO EJECUTADO</v>
      </c>
      <c r="AF38" s="547">
        <f>AF30</f>
        <v>302139854019</v>
      </c>
      <c r="AR38" s="8"/>
      <c r="XES38" s="198"/>
      <c r="XET38" s="632">
        <v>39448</v>
      </c>
      <c r="XEU38" s="633">
        <v>65.508879428464198</v>
      </c>
      <c r="XEV38" s="723">
        <v>93.85245284299414</v>
      </c>
      <c r="XEW38" s="647"/>
      <c r="XEY38" s="8">
        <v>38</v>
      </c>
      <c r="XEZ38" s="648">
        <v>1120106</v>
      </c>
      <c r="XFA38" s="8" t="s">
        <v>2095</v>
      </c>
      <c r="XFB38" s="652" t="s">
        <v>2096</v>
      </c>
      <c r="XFC38" s="648">
        <v>1120106</v>
      </c>
      <c r="XFD38" s="648">
        <f>HLOOKUP(XEZ38,'BASE 1'!$E$1:$UH$251,225,0)</f>
        <v>0</v>
      </c>
    </row>
    <row r="39" spans="1:44 16373:16384" ht="12" customHeight="1" thickBot="1">
      <c r="A39" s="750" t="s">
        <v>2099</v>
      </c>
      <c r="B39" s="549" t="s">
        <v>4373</v>
      </c>
      <c r="C39" s="549" t="s">
        <v>4374</v>
      </c>
      <c r="D39" s="561" t="s">
        <v>4375</v>
      </c>
      <c r="E39" s="564" t="s">
        <v>836</v>
      </c>
      <c r="F39" s="565">
        <f>IFERROR(F36/B29-1,0)</f>
        <v>0.14532620696443188</v>
      </c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AA39" s="546">
        <v>0.7</v>
      </c>
      <c r="AB39" s="623">
        <f>100-(AB38+AB40)</f>
        <v>28</v>
      </c>
      <c r="AE39" s="625" t="s">
        <v>479</v>
      </c>
      <c r="AF39" s="621">
        <f>IF(F29&gt;1,1,IF(F29&lt;0,0,F29))</f>
        <v>1</v>
      </c>
      <c r="AR39" s="8"/>
      <c r="XES39" s="198"/>
      <c r="XET39" s="632">
        <v>39479</v>
      </c>
      <c r="XEU39" s="633">
        <v>66.498597448622505</v>
      </c>
      <c r="XEV39" s="723">
        <v>95.270389554846332</v>
      </c>
      <c r="XEW39" s="647"/>
      <c r="XEY39" s="8">
        <v>39</v>
      </c>
      <c r="XEZ39" s="648">
        <v>11202</v>
      </c>
      <c r="XFA39" s="8" t="s">
        <v>879</v>
      </c>
      <c r="XFB39" s="651" t="s">
        <v>1331</v>
      </c>
      <c r="XFC39" s="648">
        <v>11202</v>
      </c>
      <c r="XFD39" s="648">
        <f>HLOOKUP(XEZ39,'BASE 1'!$E$1:$UH$251,225,0)</f>
        <v>885456255</v>
      </c>
    </row>
    <row r="40" spans="1:44 16373:16384" ht="12" customHeight="1" thickBot="1">
      <c r="A40" s="751"/>
      <c r="B40" s="566">
        <f>AP20</f>
        <v>0.23812269449872775</v>
      </c>
      <c r="C40" s="567">
        <f>IFERROR(AP21/B40,"N.D")</f>
        <v>0.11446090569432511</v>
      </c>
      <c r="D40" s="568">
        <f>IFERROR(P18/B40,"N.D")</f>
        <v>1268841068068.0176</v>
      </c>
      <c r="E40" s="569" t="s">
        <v>1749</v>
      </c>
      <c r="F40" s="570">
        <f>IFERROR(INDEX(AT5:AT16,AB19)/INDEX(AS5:AS16,AB19),0)</f>
        <v>1.9396880556260405</v>
      </c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AA40" s="546">
        <f>(AB38+AB39)/100</f>
        <v>0.98</v>
      </c>
      <c r="AB40" s="623">
        <f>D32*100</f>
        <v>2</v>
      </c>
      <c r="AF40" s="626">
        <f>(AF39-AA38)/(AA41-AA38)*PI()</f>
        <v>3.1415926535897931</v>
      </c>
      <c r="AR40" s="8"/>
      <c r="XES40" s="198"/>
      <c r="XET40" s="632">
        <v>39508</v>
      </c>
      <c r="XEU40" s="633">
        <v>67.035588700313099</v>
      </c>
      <c r="XEV40" s="723">
        <v>96.039719823857837</v>
      </c>
      <c r="XEW40" s="647"/>
      <c r="XEY40" s="8">
        <v>40</v>
      </c>
      <c r="XEZ40" s="648">
        <v>1120202</v>
      </c>
      <c r="XFA40" s="8" t="s">
        <v>880</v>
      </c>
      <c r="XFB40" s="652" t="s">
        <v>1332</v>
      </c>
      <c r="XFC40" s="648">
        <v>1120202</v>
      </c>
      <c r="XFD40" s="648">
        <f>HLOOKUP(XEZ40,'BASE 1'!$E$1:$UH$251,225,0)</f>
        <v>871927847</v>
      </c>
    </row>
    <row r="41" spans="1:44 16373:16384" ht="12" customHeight="1" thickBot="1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AA41" s="546">
        <v>1</v>
      </c>
      <c r="AB41" s="623">
        <f>SUM(AB38:AB40)</f>
        <v>100</v>
      </c>
      <c r="AD41" s="8" t="s">
        <v>480</v>
      </c>
      <c r="AE41" s="627">
        <v>0</v>
      </c>
      <c r="AF41" s="8">
        <f>-COS(AF40)</f>
        <v>1</v>
      </c>
      <c r="AR41" s="8"/>
      <c r="XES41" s="198"/>
      <c r="XET41" s="632">
        <v>39539</v>
      </c>
      <c r="XEU41" s="633">
        <v>67.5122756662211</v>
      </c>
      <c r="XEV41" s="723">
        <v>96.722653974655486</v>
      </c>
      <c r="XEW41" s="647"/>
      <c r="XEY41" s="8">
        <v>41</v>
      </c>
      <c r="XEZ41" s="648">
        <v>1120203</v>
      </c>
      <c r="XFA41" s="8" t="s">
        <v>881</v>
      </c>
      <c r="XFB41" s="652" t="s">
        <v>1333</v>
      </c>
      <c r="XFC41" s="648">
        <v>1120203</v>
      </c>
      <c r="XFD41" s="648">
        <f>HLOOKUP(XEZ41,'BASE 1'!$E$1:$UH$251,225,0)</f>
        <v>205106</v>
      </c>
    </row>
    <row r="42" spans="1:44 16373:16384" ht="12" customHeight="1">
      <c r="A42" s="747" t="s">
        <v>2103</v>
      </c>
      <c r="B42" s="748"/>
      <c r="C42" s="749"/>
      <c r="D42" s="755" t="s">
        <v>1303</v>
      </c>
      <c r="E42" s="756"/>
      <c r="F42" s="757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AD42" s="8" t="s">
        <v>481</v>
      </c>
      <c r="AE42" s="627">
        <v>0</v>
      </c>
      <c r="AF42" s="8">
        <f>SIN(AF40)</f>
        <v>1.22514845490862E-16</v>
      </c>
      <c r="AR42" s="8"/>
      <c r="XES42" s="198"/>
      <c r="XET42" s="632">
        <v>39569</v>
      </c>
      <c r="XEU42" s="633">
        <v>68.141286165418094</v>
      </c>
      <c r="XEV42" s="723">
        <v>97.623817167760279</v>
      </c>
      <c r="XEW42" s="647"/>
      <c r="XEY42" s="8">
        <v>42</v>
      </c>
      <c r="XEZ42" s="648">
        <v>1120204</v>
      </c>
      <c r="XFA42" s="8" t="s">
        <v>882</v>
      </c>
      <c r="XFB42" s="652" t="s">
        <v>1334</v>
      </c>
      <c r="XFC42" s="648">
        <v>1120204</v>
      </c>
      <c r="XFD42" s="648">
        <f>HLOOKUP(XEZ42,'BASE 1'!$E$1:$UH$251,225,0)</f>
        <v>10689197</v>
      </c>
    </row>
    <row r="43" spans="1:44 16373:16384" ht="12" customHeight="1">
      <c r="A43" s="758" t="s">
        <v>2104</v>
      </c>
      <c r="B43" s="571" t="s">
        <v>4376</v>
      </c>
      <c r="C43" s="572" t="s">
        <v>4377</v>
      </c>
      <c r="D43" s="573" t="s">
        <v>245</v>
      </c>
      <c r="E43" s="574" t="s">
        <v>4377</v>
      </c>
      <c r="F43" s="575" t="s">
        <v>717</v>
      </c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AR43" s="8"/>
      <c r="XES43" s="198"/>
      <c r="XET43" s="632">
        <v>39600</v>
      </c>
      <c r="XEU43" s="633">
        <v>68.728779010758103</v>
      </c>
      <c r="XEV43" s="723">
        <v>98.465498737746557</v>
      </c>
      <c r="XEW43" s="647"/>
      <c r="XEY43" s="8">
        <v>43</v>
      </c>
      <c r="XEZ43" s="648">
        <v>1120205</v>
      </c>
      <c r="XFA43" s="8" t="s">
        <v>883</v>
      </c>
      <c r="XFB43" s="652" t="s">
        <v>1335</v>
      </c>
      <c r="XFC43" s="648">
        <v>1120205</v>
      </c>
      <c r="XFD43" s="648">
        <f>HLOOKUP(XEZ43,'BASE 1'!$E$1:$UH$251,225,0)</f>
        <v>76650</v>
      </c>
    </row>
    <row r="44" spans="1:44 16373:16384" ht="12" customHeight="1">
      <c r="A44" s="764"/>
      <c r="B44" s="576">
        <f>HLOOKUP($XFD$1,'BASE 1'!$C$1:$UG$217,ROW('BASE 1'!JO217),0)</f>
        <v>813355991373.03784</v>
      </c>
      <c r="C44" s="577">
        <f>IFERROR(HLOOKUP($XFD$1,'BASE 1'!$C$1:$UG$218,ROW('BASE 1'!JO218),0),"")</f>
        <v>0.18403573080064758</v>
      </c>
      <c r="D44" s="578" t="s">
        <v>142</v>
      </c>
      <c r="E44" s="579" t="s">
        <v>225</v>
      </c>
      <c r="F44" s="580" t="s">
        <v>228</v>
      </c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AR44" s="8"/>
      <c r="XES44" s="198"/>
      <c r="XET44" s="632">
        <v>39630</v>
      </c>
      <c r="XEU44" s="633">
        <v>69.060012843453194</v>
      </c>
      <c r="XEV44" s="723">
        <v>98.940046731839871</v>
      </c>
      <c r="XEW44" s="647"/>
      <c r="XEY44" s="8">
        <v>44</v>
      </c>
      <c r="XEZ44" s="648">
        <v>1120206</v>
      </c>
      <c r="XFA44" s="8" t="s">
        <v>884</v>
      </c>
      <c r="XFB44" s="652" t="s">
        <v>1336</v>
      </c>
      <c r="XFC44" s="648">
        <v>1120206</v>
      </c>
      <c r="XFD44" s="648">
        <f>HLOOKUP(XEZ44,'BASE 1'!$E$1:$UH$251,225,0)</f>
        <v>0</v>
      </c>
    </row>
    <row r="45" spans="1:44 16373:16384" ht="12" customHeight="1">
      <c r="A45" s="758" t="str">
        <f>" EL MES "&amp;MOD('BASE 1'!B200,12)+1</f>
        <v xml:space="preserve"> EL MES 4</v>
      </c>
      <c r="B45" s="571" t="s">
        <v>4378</v>
      </c>
      <c r="C45" s="572" t="s">
        <v>4377</v>
      </c>
      <c r="D45" s="581" t="s">
        <v>143</v>
      </c>
      <c r="E45" s="579" t="s">
        <v>226</v>
      </c>
      <c r="F45" s="580" t="s">
        <v>229</v>
      </c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AR45" s="8"/>
      <c r="XES45" s="198"/>
      <c r="XET45" s="632">
        <v>39661</v>
      </c>
      <c r="XEU45" s="633">
        <v>69.192123733706694</v>
      </c>
      <c r="XEV45" s="723">
        <v>99.129317899175447</v>
      </c>
      <c r="XEW45" s="647"/>
      <c r="XEY45" s="8">
        <v>45</v>
      </c>
      <c r="XEZ45" s="648">
        <v>1120207</v>
      </c>
      <c r="XFA45" s="8" t="s">
        <v>885</v>
      </c>
      <c r="XFB45" s="652" t="s">
        <v>1337</v>
      </c>
      <c r="XFC45" s="648">
        <v>1120207</v>
      </c>
      <c r="XFD45" s="648">
        <f>HLOOKUP(XEZ45,'BASE 1'!$E$1:$UH$251,225,0)</f>
        <v>2416690</v>
      </c>
    </row>
    <row r="46" spans="1:44 16373:16384" ht="12" customHeight="1">
      <c r="A46" s="764"/>
      <c r="B46" s="576">
        <f>HLOOKUP($XFD$1,'BASE 1'!$C$1:$UG$233,ROW('BASE 1'!JO233),0)</f>
        <v>50980949295.389374</v>
      </c>
      <c r="C46" s="582">
        <f>IFERROR(HLOOKUP($XFD$1,'BASE 1'!$C$1:$UG$234,ROW('BASE 1'!JO234),0),"N.D")</f>
        <v>2.6240776293123291E-3</v>
      </c>
      <c r="D46" s="583" t="s">
        <v>144</v>
      </c>
      <c r="E46" s="579" t="s">
        <v>227</v>
      </c>
      <c r="F46" s="580" t="s">
        <v>231</v>
      </c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AR46" s="8"/>
      <c r="XES46" s="198"/>
      <c r="XET46" s="632">
        <v>39692</v>
      </c>
      <c r="XEU46" s="633">
        <v>69.060099395277803</v>
      </c>
      <c r="XEV46" s="723">
        <v>98.94017135439347</v>
      </c>
      <c r="XEW46" s="647"/>
      <c r="XEY46" s="8">
        <v>46</v>
      </c>
      <c r="XEZ46" s="648">
        <v>1120208</v>
      </c>
      <c r="XFA46" s="8" t="s">
        <v>886</v>
      </c>
      <c r="XFB46" s="652" t="s">
        <v>1338</v>
      </c>
      <c r="XFC46" s="648">
        <v>1120208</v>
      </c>
      <c r="XFD46" s="648">
        <f>HLOOKUP(XEZ46,'BASE 1'!$E$1:$UH$251,225,0)</f>
        <v>0</v>
      </c>
    </row>
    <row r="47" spans="1:44 16373:16384" ht="12" customHeight="1">
      <c r="A47" s="758" t="s">
        <v>2105</v>
      </c>
      <c r="B47" s="571" t="s">
        <v>4379</v>
      </c>
      <c r="C47" s="572" t="s">
        <v>4377</v>
      </c>
      <c r="D47" s="584" t="s">
        <v>145</v>
      </c>
      <c r="E47" s="579" t="s">
        <v>230</v>
      </c>
      <c r="F47" s="580" t="s">
        <v>232</v>
      </c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AR47" s="8"/>
      <c r="XES47" s="198"/>
      <c r="XET47" s="632">
        <v>39722</v>
      </c>
      <c r="XEU47" s="633">
        <v>69.299152044794496</v>
      </c>
      <c r="XEV47" s="723">
        <v>99.282653507914517</v>
      </c>
      <c r="XEW47" s="647"/>
      <c r="XEY47" s="8">
        <v>47</v>
      </c>
      <c r="XEZ47" s="648">
        <v>1120209</v>
      </c>
      <c r="XFA47" s="8" t="s">
        <v>887</v>
      </c>
      <c r="XFB47" s="652" t="s">
        <v>1339</v>
      </c>
      <c r="XFC47" s="648">
        <v>1120209</v>
      </c>
      <c r="XFD47" s="648">
        <f>HLOOKUP(XEZ47,'BASE 1'!$E$1:$UH$251,225,0)</f>
        <v>0</v>
      </c>
    </row>
    <row r="48" spans="1:44 16373:16384" ht="12" customHeight="1" thickBot="1">
      <c r="A48" s="759"/>
      <c r="B48" s="585">
        <f>TREND($B$18:O18,$B$4:O4,P4)</f>
        <v>640905010793.15625</v>
      </c>
      <c r="C48" s="586">
        <f>IFERROR(RSQ(B18:O18,B4:O4),"N.D")</f>
        <v>0.97175252772090381</v>
      </c>
      <c r="D48" s="587" t="s">
        <v>146</v>
      </c>
      <c r="E48" s="8"/>
      <c r="F48" s="58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AR48" s="8"/>
      <c r="XES48" s="198"/>
      <c r="XET48" s="632">
        <v>39753</v>
      </c>
      <c r="XEU48" s="633">
        <v>69.492506726926507</v>
      </c>
      <c r="XEV48" s="723">
        <v>99.559667182531385</v>
      </c>
      <c r="XEW48" s="647"/>
      <c r="XEY48" s="8">
        <v>48</v>
      </c>
      <c r="XEZ48" s="648">
        <v>1120210</v>
      </c>
      <c r="XFA48" s="8" t="s">
        <v>888</v>
      </c>
      <c r="XFB48" s="652" t="s">
        <v>1340</v>
      </c>
      <c r="XFC48" s="648">
        <v>1120210</v>
      </c>
      <c r="XFD48" s="648">
        <f>HLOOKUP(XEZ48,'BASE 1'!$E$1:$UH$251,225,0)</f>
        <v>140765</v>
      </c>
    </row>
    <row r="49" spans="1:44 16373:16384" ht="12" customHeight="1" thickBot="1">
      <c r="A49" s="8"/>
      <c r="B49" s="8"/>
      <c r="C49" s="8"/>
      <c r="D49" s="589" t="s">
        <v>4380</v>
      </c>
      <c r="E49" s="590"/>
      <c r="F49" s="591"/>
      <c r="G49" s="8"/>
      <c r="H49" s="592"/>
      <c r="I49" s="8"/>
      <c r="J49" s="8"/>
      <c r="K49" s="8"/>
      <c r="L49" s="8"/>
      <c r="M49" s="8"/>
      <c r="N49" s="8"/>
      <c r="O49" s="8"/>
      <c r="P49" s="8"/>
      <c r="Q49" s="8"/>
      <c r="AR49" s="8"/>
      <c r="XES49" s="198"/>
      <c r="XET49" s="634">
        <v>39783</v>
      </c>
      <c r="XEU49" s="635">
        <v>69.799858538022704</v>
      </c>
      <c r="XEV49" s="723">
        <v>100</v>
      </c>
      <c r="XEW49" s="647"/>
      <c r="XEY49" s="8">
        <v>49</v>
      </c>
      <c r="XEZ49" s="648">
        <v>1120212</v>
      </c>
      <c r="XFA49" s="8" t="s">
        <v>4284</v>
      </c>
      <c r="XFB49" s="652" t="s">
        <v>4289</v>
      </c>
      <c r="XFC49" s="648">
        <v>1120212</v>
      </c>
      <c r="XFD49" s="648">
        <f>HLOOKUP(XEZ49,'BASE 1'!$E$1:$UH$251,225,0)</f>
        <v>0</v>
      </c>
    </row>
    <row r="50" spans="1:44 16373:16384" ht="12" customHeight="1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AR50" s="8"/>
      <c r="XES50" s="198"/>
      <c r="XET50" s="632">
        <v>39814</v>
      </c>
      <c r="XEU50" s="636">
        <v>70.211208648347693</v>
      </c>
      <c r="XEV50" s="724">
        <v>100.58932786023128</v>
      </c>
      <c r="XEW50" s="647"/>
      <c r="XEY50" s="8">
        <v>50</v>
      </c>
      <c r="XEZ50" s="648">
        <v>1120213</v>
      </c>
      <c r="XFA50" s="8" t="s">
        <v>4285</v>
      </c>
      <c r="XFB50" s="652" t="s">
        <v>4290</v>
      </c>
      <c r="XFC50" s="648">
        <v>1120213</v>
      </c>
      <c r="XFD50" s="648">
        <f>HLOOKUP(XEZ50,'BASE 1'!$E$1:$UH$251,225,0)</f>
        <v>0</v>
      </c>
    </row>
    <row r="51" spans="1:44 16373:16384" ht="12" customHeight="1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AR51" s="8"/>
      <c r="XES51" s="198"/>
      <c r="XET51" s="632">
        <v>39845</v>
      </c>
      <c r="XEU51" s="636">
        <v>70.798893443298596</v>
      </c>
      <c r="XEV51" s="724">
        <v>101.43128529111721</v>
      </c>
      <c r="XEW51" s="647"/>
      <c r="XEY51" s="8">
        <v>51</v>
      </c>
      <c r="XEZ51" s="648">
        <v>112021301</v>
      </c>
      <c r="XFA51" s="8" t="s">
        <v>4286</v>
      </c>
      <c r="XFB51" s="652" t="s">
        <v>4291</v>
      </c>
      <c r="XFC51" s="648">
        <v>112021301</v>
      </c>
      <c r="XFD51" s="648">
        <f>HLOOKUP(XEZ51,'BASE 1'!$E$1:$UH$251,225,0)</f>
        <v>0</v>
      </c>
    </row>
    <row r="52" spans="1:44 16373:16384" ht="12" customHeight="1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AR52" s="8"/>
      <c r="XES52" s="198"/>
      <c r="XET52" s="632">
        <v>39873</v>
      </c>
      <c r="XEU52" s="637">
        <v>71.152107251447305</v>
      </c>
      <c r="XEV52" s="725">
        <v>101.93732257074683</v>
      </c>
      <c r="XEW52" s="647"/>
      <c r="XEY52" s="8">
        <v>52</v>
      </c>
      <c r="XEZ52" s="648">
        <v>112021302</v>
      </c>
      <c r="XFA52" s="8" t="s">
        <v>4287</v>
      </c>
      <c r="XFB52" s="652" t="s">
        <v>4292</v>
      </c>
      <c r="XFC52" s="648">
        <v>112021302</v>
      </c>
      <c r="XFD52" s="648">
        <f>HLOOKUP(XEZ52,'BASE 1'!$E$1:$UH$251,225,0)</f>
        <v>0</v>
      </c>
    </row>
    <row r="53" spans="1:44 16373:16384" ht="12" customHeight="1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AR53" s="8"/>
      <c r="XES53" s="198"/>
      <c r="XET53" s="632">
        <v>39904</v>
      </c>
      <c r="XEU53" s="637">
        <v>71.380638968286604</v>
      </c>
      <c r="XEV53" s="725">
        <v>102.26473296551248</v>
      </c>
      <c r="XEW53" s="647"/>
      <c r="XEY53" s="8">
        <v>53</v>
      </c>
      <c r="XEZ53" s="648">
        <v>112021303</v>
      </c>
      <c r="XFA53" s="8" t="s">
        <v>4288</v>
      </c>
      <c r="XFB53" s="652" t="s">
        <v>4293</v>
      </c>
      <c r="XFC53" s="648">
        <v>112021303</v>
      </c>
      <c r="XFD53" s="648">
        <f>HLOOKUP(XEZ53,'BASE 1'!$E$1:$UH$251,225,0)</f>
        <v>0</v>
      </c>
    </row>
    <row r="54" spans="1:44 16373:16384" ht="12" customHeight="1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AR54" s="8"/>
      <c r="XES54" s="198"/>
      <c r="XET54" s="632">
        <v>39934</v>
      </c>
      <c r="XEU54" s="637">
        <v>71.390687355921699</v>
      </c>
      <c r="XEV54" s="725">
        <v>102.27912914577301</v>
      </c>
      <c r="XEW54" s="647"/>
      <c r="XEY54" s="8">
        <v>54</v>
      </c>
      <c r="XEZ54" s="648">
        <v>11203</v>
      </c>
      <c r="XFA54" s="8" t="s">
        <v>889</v>
      </c>
      <c r="XFB54" s="651" t="s">
        <v>1341</v>
      </c>
      <c r="XFC54" s="648">
        <v>11203</v>
      </c>
      <c r="XFD54" s="648">
        <f>HLOOKUP(XEZ54,'BASE 1'!$E$1:$UH$251,225,0)</f>
        <v>3022904442</v>
      </c>
    </row>
    <row r="55" spans="1:44 16373:16384" ht="12" customHeight="1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AR55" s="8"/>
      <c r="XES55" s="198"/>
      <c r="XET55" s="632">
        <v>39965</v>
      </c>
      <c r="XEU55" s="636">
        <v>71.350687150989302</v>
      </c>
      <c r="XEV55" s="724">
        <v>102.22182182930285</v>
      </c>
      <c r="XEW55" s="647"/>
      <c r="XEY55" s="8">
        <v>55</v>
      </c>
      <c r="XEZ55" s="648">
        <v>1120301</v>
      </c>
      <c r="XFA55" s="8" t="s">
        <v>890</v>
      </c>
      <c r="XFB55" s="652" t="s">
        <v>1342</v>
      </c>
      <c r="XFC55" s="648">
        <v>1120301</v>
      </c>
      <c r="XFD55" s="648">
        <f>HLOOKUP(XEZ55,'BASE 1'!$E$1:$UH$251,225,0)</f>
        <v>376748</v>
      </c>
    </row>
    <row r="56" spans="1:44 16373:16384" ht="12" customHeight="1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S56" s="745" t="s">
        <v>2617</v>
      </c>
      <c r="T56" s="745"/>
      <c r="U56" s="745"/>
      <c r="V56" s="745"/>
      <c r="W56" s="745"/>
      <c r="AR56" s="8"/>
      <c r="XES56" s="198"/>
      <c r="XET56" s="632">
        <v>39995</v>
      </c>
      <c r="XEU56" s="636">
        <v>71.322941707220494</v>
      </c>
      <c r="XEV56" s="724">
        <v>102.18207183813479</v>
      </c>
      <c r="XEW56" s="647"/>
      <c r="XEY56" s="8">
        <v>56</v>
      </c>
      <c r="XEZ56" s="648">
        <v>1120302</v>
      </c>
      <c r="XFA56" s="8" t="s">
        <v>891</v>
      </c>
      <c r="XFB56" s="652" t="s">
        <v>1343</v>
      </c>
      <c r="XFC56" s="648">
        <v>1120302</v>
      </c>
      <c r="XFD56" s="648">
        <f>HLOOKUP(XEZ56,'BASE 1'!$E$1:$UH$251,225,0)</f>
        <v>2308019805</v>
      </c>
    </row>
    <row r="57" spans="1:44 16373:16384" ht="12" customHeight="1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S57" s="745"/>
      <c r="T57" s="745"/>
      <c r="U57" s="745"/>
      <c r="V57" s="745"/>
      <c r="W57" s="745"/>
      <c r="AR57" s="8"/>
      <c r="XES57" s="198"/>
      <c r="XET57" s="632">
        <v>40026</v>
      </c>
      <c r="XEU57" s="636">
        <v>71.354392127480594</v>
      </c>
      <c r="XEV57" s="724">
        <v>102.22712983989045</v>
      </c>
      <c r="XEW57" s="647"/>
      <c r="XEY57" s="8">
        <v>57</v>
      </c>
      <c r="XEZ57" s="648">
        <v>1120303</v>
      </c>
      <c r="XFA57" s="8" t="s">
        <v>892</v>
      </c>
      <c r="XFB57" s="652" t="s">
        <v>1344</v>
      </c>
      <c r="XFC57" s="648">
        <v>1120303</v>
      </c>
      <c r="XFD57" s="648">
        <f>HLOOKUP(XEZ57,'BASE 1'!$E$1:$UH$251,225,0)</f>
        <v>561139923</v>
      </c>
    </row>
    <row r="58" spans="1:44 16373:16384" ht="12" customHeight="1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S58" s="745" t="s">
        <v>2618</v>
      </c>
      <c r="T58" s="745"/>
      <c r="U58" s="745"/>
      <c r="V58" s="745"/>
      <c r="W58" s="745"/>
      <c r="AR58" s="8"/>
      <c r="XES58" s="198"/>
      <c r="XET58" s="632">
        <v>40057</v>
      </c>
      <c r="XEU58" s="636">
        <v>71.276208607933498</v>
      </c>
      <c r="XEV58" s="724">
        <v>102.11511857759034</v>
      </c>
      <c r="XEW58" s="647"/>
      <c r="XEY58" s="8">
        <v>58</v>
      </c>
      <c r="XEZ58" s="648">
        <v>1120305</v>
      </c>
      <c r="XFA58" s="8" t="s">
        <v>893</v>
      </c>
      <c r="XFB58" s="652" t="s">
        <v>1345</v>
      </c>
      <c r="XFC58" s="648">
        <v>1120305</v>
      </c>
      <c r="XFD58" s="648">
        <f>HLOOKUP(XEZ58,'BASE 1'!$E$1:$UH$251,225,0)</f>
        <v>16942</v>
      </c>
    </row>
    <row r="59" spans="1:44 16373:16384" ht="12" customHeight="1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S59" s="745"/>
      <c r="T59" s="745"/>
      <c r="U59" s="745"/>
      <c r="V59" s="745"/>
      <c r="W59" s="745"/>
      <c r="AR59" s="8"/>
      <c r="XES59" s="198"/>
      <c r="XET59" s="632">
        <v>40087</v>
      </c>
      <c r="XEU59" s="636">
        <v>71.185193780391401</v>
      </c>
      <c r="XEV59" s="724">
        <v>101.984725</v>
      </c>
      <c r="XEW59" s="647"/>
      <c r="XEY59" s="8">
        <v>59</v>
      </c>
      <c r="XEZ59" s="648">
        <v>1120306</v>
      </c>
      <c r="XFA59" s="8" t="s">
        <v>894</v>
      </c>
      <c r="XFB59" s="652" t="s">
        <v>1346</v>
      </c>
      <c r="XFC59" s="648">
        <v>1120306</v>
      </c>
      <c r="XFD59" s="648">
        <f>HLOOKUP(XEZ59,'BASE 1'!$E$1:$UH$251,225,0)</f>
        <v>2054</v>
      </c>
    </row>
    <row r="60" spans="1:44 16373:16384" ht="12" customHeight="1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S60" s="745" t="s">
        <v>2619</v>
      </c>
      <c r="T60" s="745"/>
      <c r="U60" s="745"/>
      <c r="V60" s="745"/>
      <c r="W60" s="745"/>
      <c r="AR60" s="8"/>
      <c r="XES60" s="198"/>
      <c r="XET60" s="632">
        <v>40118</v>
      </c>
      <c r="XEU60" s="636">
        <v>71.138450211125701</v>
      </c>
      <c r="XEV60" s="724">
        <v>101.91775699999999</v>
      </c>
      <c r="XEW60" s="647"/>
      <c r="XEY60" s="8">
        <v>60</v>
      </c>
      <c r="XEZ60" s="648">
        <v>1120307</v>
      </c>
      <c r="XFA60" s="8" t="s">
        <v>895</v>
      </c>
      <c r="XFB60" s="652" t="s">
        <v>1347</v>
      </c>
      <c r="XFC60" s="648">
        <v>1120307</v>
      </c>
      <c r="XFD60" s="648">
        <f>HLOOKUP(XEZ60,'BASE 1'!$E$1:$UH$251,225,0)</f>
        <v>0</v>
      </c>
    </row>
    <row r="61" spans="1:44 16373:16384" ht="12" customHeight="1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S61" s="745"/>
      <c r="T61" s="745"/>
      <c r="U61" s="745"/>
      <c r="V61" s="745"/>
      <c r="W61" s="745"/>
      <c r="AR61" s="8"/>
      <c r="XES61" s="198"/>
      <c r="XET61" s="634">
        <v>40148</v>
      </c>
      <c r="XEU61" s="638">
        <v>71.197117690225497</v>
      </c>
      <c r="XEV61" s="726">
        <v>102.001808</v>
      </c>
      <c r="XEW61" s="647"/>
      <c r="XEY61" s="8">
        <v>61</v>
      </c>
      <c r="XEZ61" s="648">
        <v>1120308</v>
      </c>
      <c r="XFA61" s="8" t="s">
        <v>896</v>
      </c>
      <c r="XFB61" s="652" t="s">
        <v>1348</v>
      </c>
      <c r="XFC61" s="648">
        <v>1120308</v>
      </c>
      <c r="XFD61" s="648">
        <f>HLOOKUP(XEZ61,'BASE 1'!$E$1:$UH$251,225,0)</f>
        <v>19141962</v>
      </c>
    </row>
    <row r="62" spans="1:44 16373:16384" ht="12" customHeight="1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S62" s="745"/>
      <c r="T62" s="745"/>
      <c r="U62" s="745"/>
      <c r="V62" s="745"/>
      <c r="W62" s="745"/>
      <c r="AR62" s="8"/>
      <c r="XES62" s="198"/>
      <c r="XET62" s="632">
        <v>40179</v>
      </c>
      <c r="XEU62" s="636">
        <v>71.685380264673498</v>
      </c>
      <c r="XEV62" s="726">
        <v>102.70132599999999</v>
      </c>
      <c r="XEW62" s="647"/>
      <c r="XEY62" s="8">
        <v>62</v>
      </c>
      <c r="XEZ62" s="648">
        <v>1120309</v>
      </c>
      <c r="XFA62" s="8" t="s">
        <v>897</v>
      </c>
      <c r="XFB62" s="652" t="s">
        <v>1349</v>
      </c>
      <c r="XFC62" s="648">
        <v>1120309</v>
      </c>
      <c r="XFD62" s="648">
        <f>HLOOKUP(XEZ62,'BASE 1'!$E$1:$UH$251,225,0)</f>
        <v>7280254</v>
      </c>
    </row>
    <row r="63" spans="1:44 16373:16384" ht="12" customHeight="1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S63" s="745" t="s">
        <v>2620</v>
      </c>
      <c r="T63" s="745"/>
      <c r="U63" s="745"/>
      <c r="V63" s="745"/>
      <c r="W63" s="745"/>
      <c r="AR63" s="8"/>
      <c r="XES63" s="198"/>
      <c r="XET63" s="632">
        <v>40210</v>
      </c>
      <c r="XEU63" s="636">
        <v>72.279252817083901</v>
      </c>
      <c r="XEV63" s="724">
        <v>103.552148</v>
      </c>
      <c r="XEW63" s="647"/>
      <c r="XEY63" s="8">
        <v>63</v>
      </c>
      <c r="XEZ63" s="648">
        <v>1120310</v>
      </c>
      <c r="XFA63" s="8" t="s">
        <v>898</v>
      </c>
      <c r="XFB63" s="652" t="s">
        <v>1350</v>
      </c>
      <c r="XFC63" s="648">
        <v>1120310</v>
      </c>
      <c r="XFD63" s="648">
        <f>HLOOKUP(XEZ63,'BASE 1'!$E$1:$UH$251,225,0)</f>
        <v>0</v>
      </c>
    </row>
    <row r="64" spans="1:44 16373:16384" ht="12" customHeight="1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S64" s="745" t="s">
        <v>2621</v>
      </c>
      <c r="T64" s="745"/>
      <c r="U64" s="745"/>
      <c r="V64" s="745"/>
      <c r="W64" s="745"/>
      <c r="AR64" s="8"/>
      <c r="XES64" s="198"/>
      <c r="XET64" s="632">
        <v>40238</v>
      </c>
      <c r="XEU64" s="636">
        <v>72.460955808829993</v>
      </c>
      <c r="XEV64" s="724">
        <v>103.812468</v>
      </c>
      <c r="XEW64" s="647"/>
      <c r="XEY64" s="8">
        <v>64</v>
      </c>
      <c r="XEZ64" s="648">
        <v>1120311</v>
      </c>
      <c r="XFA64" s="8" t="s">
        <v>899</v>
      </c>
      <c r="XFB64" s="652" t="s">
        <v>1351</v>
      </c>
      <c r="XFC64" s="648">
        <v>1120311</v>
      </c>
      <c r="XFD64" s="648">
        <f>HLOOKUP(XEZ64,'BASE 1'!$E$1:$UH$251,225,0)</f>
        <v>6151563</v>
      </c>
    </row>
    <row r="65" spans="1:44 16373:16384" ht="12" customHeight="1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S65" s="745"/>
      <c r="T65" s="745"/>
      <c r="U65" s="745"/>
      <c r="V65" s="745"/>
      <c r="W65" s="745"/>
      <c r="AR65" s="8"/>
      <c r="XES65" s="198"/>
      <c r="XET65" s="632">
        <v>40269</v>
      </c>
      <c r="XEU65" s="636">
        <v>72.794576098688495</v>
      </c>
      <c r="XEV65" s="724">
        <v>104.290435</v>
      </c>
      <c r="XEW65" s="647"/>
      <c r="XEY65" s="8">
        <v>65</v>
      </c>
      <c r="XEZ65" s="648">
        <v>1120312</v>
      </c>
      <c r="XFA65" s="8" t="s">
        <v>900</v>
      </c>
      <c r="XFB65" s="652" t="s">
        <v>1352</v>
      </c>
      <c r="XFC65" s="648">
        <v>1120312</v>
      </c>
      <c r="XFD65" s="648">
        <f>HLOOKUP(XEZ65,'BASE 1'!$E$1:$UH$251,225,0)</f>
        <v>0</v>
      </c>
    </row>
    <row r="66" spans="1:44 16373:16384" ht="12" customHeight="1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S66" s="745" t="s">
        <v>2622</v>
      </c>
      <c r="T66" s="745"/>
      <c r="U66" s="745"/>
      <c r="V66" s="745"/>
      <c r="W66" s="745"/>
      <c r="AR66" s="8"/>
      <c r="XES66" s="198"/>
      <c r="XET66" s="632">
        <v>40299</v>
      </c>
      <c r="XEU66" s="636">
        <v>72.869757526319802</v>
      </c>
      <c r="XEV66" s="726">
        <v>104.398145</v>
      </c>
      <c r="XEW66" s="647"/>
      <c r="XEY66" s="8">
        <v>66</v>
      </c>
      <c r="XEZ66" s="648">
        <v>1120313</v>
      </c>
      <c r="XFA66" s="8" t="s">
        <v>901</v>
      </c>
      <c r="XFB66" s="652" t="s">
        <v>1353</v>
      </c>
      <c r="XFC66" s="648">
        <v>1120313</v>
      </c>
      <c r="XFD66" s="648">
        <f>HLOOKUP(XEZ66,'BASE 1'!$E$1:$UH$251,225,0)</f>
        <v>0</v>
      </c>
    </row>
    <row r="67" spans="1:44 16373:16384" ht="12" customHeight="1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S67" s="745"/>
      <c r="T67" s="745"/>
      <c r="U67" s="745"/>
      <c r="V67" s="745"/>
      <c r="W67" s="745"/>
      <c r="AR67" s="8"/>
      <c r="XES67" s="198"/>
      <c r="XET67" s="632">
        <v>40330</v>
      </c>
      <c r="XEU67" s="636">
        <v>72.952605770412902</v>
      </c>
      <c r="XEV67" s="724">
        <v>104.516839</v>
      </c>
      <c r="XEW67" s="647"/>
      <c r="XEY67" s="8">
        <v>67</v>
      </c>
      <c r="XEZ67" s="648">
        <v>1120314</v>
      </c>
      <c r="XFA67" s="8" t="s">
        <v>2651</v>
      </c>
      <c r="XFB67" s="652" t="s">
        <v>2652</v>
      </c>
      <c r="XFC67" s="648">
        <v>1120314</v>
      </c>
      <c r="XFD67" s="648">
        <f>HLOOKUP(XEZ67,'BASE 1'!$E$1:$UH$251,225,0)</f>
        <v>0</v>
      </c>
    </row>
    <row r="68" spans="1:44 16373:16384" ht="12" customHeight="1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S68" s="745"/>
      <c r="T68" s="745"/>
      <c r="U68" s="745"/>
      <c r="V68" s="745"/>
      <c r="W68" s="745"/>
      <c r="AR68" s="8"/>
      <c r="XES68" s="198"/>
      <c r="XET68" s="632">
        <v>40360</v>
      </c>
      <c r="XEU68" s="636">
        <v>72.921861724721296</v>
      </c>
      <c r="XEV68" s="724">
        <v>104.472793</v>
      </c>
      <c r="XEW68" s="647"/>
      <c r="XEY68" s="8">
        <v>68</v>
      </c>
      <c r="XEZ68" s="648">
        <v>1120316</v>
      </c>
      <c r="XFA68" s="8" t="s">
        <v>902</v>
      </c>
      <c r="XFB68" s="652" t="s">
        <v>1354</v>
      </c>
      <c r="XFC68" s="648">
        <v>1120316</v>
      </c>
      <c r="XFD68" s="648">
        <f>HLOOKUP(XEZ68,'BASE 1'!$E$1:$UH$251,225,0)</f>
        <v>120775191</v>
      </c>
    </row>
    <row r="69" spans="1:44 16373:16384" ht="12" customHeight="1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S69" s="745" t="s">
        <v>2623</v>
      </c>
      <c r="T69" s="745"/>
      <c r="U69" s="745"/>
      <c r="V69" s="745"/>
      <c r="W69" s="745"/>
      <c r="AR69" s="8"/>
      <c r="XES69" s="198"/>
      <c r="XET69" s="632">
        <v>40391</v>
      </c>
      <c r="XEU69" s="636">
        <v>73.003703454854303</v>
      </c>
      <c r="XEV69" s="724">
        <v>104.59</v>
      </c>
      <c r="XEW69" s="647"/>
      <c r="XEY69" s="8">
        <v>69</v>
      </c>
      <c r="XEZ69" s="648">
        <v>1120317</v>
      </c>
      <c r="XFA69" s="8" t="s">
        <v>1834</v>
      </c>
      <c r="XFB69" s="652" t="s">
        <v>1833</v>
      </c>
      <c r="XFC69" s="648">
        <v>1120317</v>
      </c>
      <c r="XFD69" s="648">
        <f>HLOOKUP(XEZ69,'BASE 1'!$E$1:$UH$251,225,0)</f>
        <v>0</v>
      </c>
    </row>
    <row r="70" spans="1:44 16373:16384" ht="12" customHeight="1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S70" s="745"/>
      <c r="T70" s="745"/>
      <c r="U70" s="745"/>
      <c r="V70" s="745"/>
      <c r="W70" s="745"/>
      <c r="AR70" s="8"/>
      <c r="XES70" s="198"/>
      <c r="XET70" s="632">
        <v>40422</v>
      </c>
      <c r="XEU70" s="636">
        <v>72.904612085680796</v>
      </c>
      <c r="XEV70" s="724">
        <v>104.44808</v>
      </c>
      <c r="XEW70" s="647"/>
      <c r="XEY70" s="8">
        <v>70</v>
      </c>
      <c r="XEZ70" s="648">
        <v>11204</v>
      </c>
      <c r="XFA70" s="8" t="s">
        <v>903</v>
      </c>
      <c r="XFB70" s="651" t="s">
        <v>850</v>
      </c>
      <c r="XFC70" s="648">
        <v>11204</v>
      </c>
      <c r="XFD70" s="648">
        <f>HLOOKUP(XEZ70,'BASE 1'!$E$1:$UH$251,225,0)</f>
        <v>118107247</v>
      </c>
    </row>
    <row r="71" spans="1:44 16373:16384" ht="12" customHeight="1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S71" s="745" t="s">
        <v>2624</v>
      </c>
      <c r="T71" s="745"/>
      <c r="U71" s="745"/>
      <c r="V71" s="745"/>
      <c r="W71" s="745"/>
      <c r="AR71" s="8"/>
      <c r="XES71" s="198"/>
      <c r="XET71" s="632">
        <v>40452</v>
      </c>
      <c r="XEU71" s="636">
        <v>72.840301986016797</v>
      </c>
      <c r="XEV71" s="724">
        <v>104.35594500000001</v>
      </c>
      <c r="XEW71" s="647"/>
      <c r="XEY71" s="8">
        <v>71</v>
      </c>
      <c r="XEZ71" s="648">
        <v>1120401</v>
      </c>
      <c r="XFA71" s="8" t="s">
        <v>904</v>
      </c>
      <c r="XFB71" s="652" t="s">
        <v>849</v>
      </c>
      <c r="XFC71" s="648">
        <v>1120401</v>
      </c>
      <c r="XFD71" s="648">
        <f>HLOOKUP(XEZ71,'BASE 1'!$E$1:$UH$251,225,0)</f>
        <v>0</v>
      </c>
    </row>
    <row r="72" spans="1:44 16373:16384" ht="12" customHeight="1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S72" s="745"/>
      <c r="T72" s="745"/>
      <c r="U72" s="745"/>
      <c r="V72" s="745"/>
      <c r="W72" s="745"/>
      <c r="XES72" s="198"/>
      <c r="XET72" s="632">
        <v>40483</v>
      </c>
      <c r="XEU72" s="636">
        <v>72.981634833580301</v>
      </c>
      <c r="XEV72" s="724">
        <v>104.55842800000001</v>
      </c>
      <c r="XEW72" s="647"/>
      <c r="XEY72" s="8">
        <v>72</v>
      </c>
      <c r="XEZ72" s="648">
        <v>1120402</v>
      </c>
      <c r="XFA72" s="8" t="s">
        <v>905</v>
      </c>
      <c r="XFB72" s="652" t="s">
        <v>279</v>
      </c>
      <c r="XFC72" s="648">
        <v>1120402</v>
      </c>
      <c r="XFD72" s="648">
        <f>HLOOKUP(XEZ72,'BASE 1'!$E$1:$UH$251,225,0)</f>
        <v>744865</v>
      </c>
    </row>
    <row r="73" spans="1:44 16373:16384" ht="12" customHeight="1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S73" s="745" t="s">
        <v>2625</v>
      </c>
      <c r="T73" s="745"/>
      <c r="U73" s="745"/>
      <c r="V73" s="745"/>
      <c r="W73" s="745"/>
      <c r="XES73" s="198"/>
      <c r="XET73" s="634">
        <v>40513</v>
      </c>
      <c r="XEU73" s="638">
        <v>73.454936506349298</v>
      </c>
      <c r="XEV73" s="724">
        <v>105.236512</v>
      </c>
      <c r="XEW73" s="647"/>
      <c r="XEY73" s="8">
        <v>73</v>
      </c>
      <c r="XEZ73" s="648">
        <v>1120404</v>
      </c>
      <c r="XFA73" s="8" t="s">
        <v>906</v>
      </c>
      <c r="XFB73" s="652" t="s">
        <v>280</v>
      </c>
      <c r="XFC73" s="648">
        <v>1120404</v>
      </c>
      <c r="XFD73" s="648">
        <f>HLOOKUP(XEZ73,'BASE 1'!$E$1:$UH$251,225,0)</f>
        <v>271783</v>
      </c>
    </row>
    <row r="74" spans="1:44 16373:16384" ht="12" customHeight="1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206"/>
      <c r="S74" s="745"/>
      <c r="T74" s="745"/>
      <c r="U74" s="745"/>
      <c r="V74" s="745"/>
      <c r="W74" s="745"/>
      <c r="XES74" s="198"/>
      <c r="XET74" s="632">
        <v>40544</v>
      </c>
      <c r="XEU74" s="636">
        <v>74.122234321950103</v>
      </c>
      <c r="XEV74" s="724">
        <v>106.192528</v>
      </c>
      <c r="XEW74" s="647"/>
      <c r="XEY74" s="8">
        <v>74</v>
      </c>
      <c r="XEZ74" s="648">
        <v>1120405</v>
      </c>
      <c r="XFA74" s="8" t="s">
        <v>907</v>
      </c>
      <c r="XFB74" s="652" t="s">
        <v>281</v>
      </c>
      <c r="XFC74" s="648">
        <v>1120405</v>
      </c>
      <c r="XFD74" s="648">
        <f>HLOOKUP(XEZ74,'BASE 1'!$E$1:$UH$251,225,0)</f>
        <v>0</v>
      </c>
    </row>
    <row r="75" spans="1:44 16373:16384" ht="12" customHeight="1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S75" s="745"/>
      <c r="T75" s="745"/>
      <c r="U75" s="745"/>
      <c r="V75" s="745"/>
      <c r="W75" s="745"/>
      <c r="XES75" s="198"/>
      <c r="XET75" s="632">
        <v>40575</v>
      </c>
      <c r="XEU75" s="636">
        <v>74.568876636749096</v>
      </c>
      <c r="XEV75" s="724">
        <v>106.832418</v>
      </c>
      <c r="XEW75" s="647"/>
      <c r="XEY75" s="8">
        <v>75</v>
      </c>
      <c r="XEZ75" s="648">
        <v>1120406</v>
      </c>
      <c r="XFA75" s="8" t="s">
        <v>908</v>
      </c>
      <c r="XFB75" s="652" t="s">
        <v>282</v>
      </c>
      <c r="XFC75" s="648">
        <v>1120406</v>
      </c>
      <c r="XFD75" s="648">
        <f>HLOOKUP(XEZ75,'BASE 1'!$E$1:$UH$251,225,0)</f>
        <v>117090599</v>
      </c>
    </row>
    <row r="76" spans="1:44 16373:16384" ht="12" customHeight="1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S76" s="745" t="s">
        <v>2626</v>
      </c>
      <c r="T76" s="745"/>
      <c r="U76" s="745"/>
      <c r="V76" s="745"/>
      <c r="W76" s="745"/>
      <c r="XES76" s="198"/>
      <c r="XET76" s="632">
        <v>40603</v>
      </c>
      <c r="XEU76" s="636">
        <v>74.769883477372602</v>
      </c>
      <c r="XEV76" s="724">
        <v>107.120394</v>
      </c>
      <c r="XEW76" s="647"/>
      <c r="XEY76" s="8">
        <v>76</v>
      </c>
      <c r="XEZ76" s="648">
        <v>1120407</v>
      </c>
      <c r="XFA76" s="8" t="s">
        <v>2093</v>
      </c>
      <c r="XFB76" s="652" t="s">
        <v>2094</v>
      </c>
      <c r="XFC76" s="648">
        <v>1120407</v>
      </c>
      <c r="XFD76" s="648">
        <f>HLOOKUP(XEZ76,'BASE 1'!$E$1:$UH$251,225,0)</f>
        <v>0</v>
      </c>
    </row>
    <row r="77" spans="1:44 16373:16384" ht="12" customHeight="1">
      <c r="A77" s="8" t="s">
        <v>4386</v>
      </c>
      <c r="B77" s="660">
        <f>SLOPE(B18:N18,B4:N4)</f>
        <v>31942931885.864506</v>
      </c>
      <c r="C77" s="8" t="s">
        <v>4388</v>
      </c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S77" s="745"/>
      <c r="T77" s="745"/>
      <c r="U77" s="745"/>
      <c r="V77" s="745"/>
      <c r="W77" s="745"/>
      <c r="XES77" s="198"/>
      <c r="XET77" s="632">
        <v>40634</v>
      </c>
      <c r="XEU77" s="636">
        <v>74.858994862772306</v>
      </c>
      <c r="XEV77" s="724">
        <v>107.24806100000001</v>
      </c>
      <c r="XEW77" s="647"/>
      <c r="XEY77" s="8">
        <v>77</v>
      </c>
      <c r="XEZ77" s="648">
        <v>1120409</v>
      </c>
      <c r="XFA77" s="8" t="s">
        <v>4295</v>
      </c>
      <c r="XFB77" s="652" t="s">
        <v>4296</v>
      </c>
      <c r="XFC77" s="648">
        <v>1120409</v>
      </c>
      <c r="XFD77" s="648">
        <f>HLOOKUP(XEZ77,'BASE 1'!$E$1:$UH$251,225,0)</f>
        <v>0</v>
      </c>
    </row>
    <row r="78" spans="1:44 16373:16384" ht="12" customHeight="1">
      <c r="A78" s="8" t="s">
        <v>4387</v>
      </c>
      <c r="B78" s="658">
        <f>INTERCEPT(B18:N18,B4:N4)</f>
        <v>-63854969397220.773</v>
      </c>
      <c r="C78" s="8" t="s">
        <v>4390</v>
      </c>
      <c r="D78" s="659">
        <f>TREND(B18:N18,B4:N4,2004)</f>
        <v>158666102051.69531</v>
      </c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S78" s="745" t="s">
        <v>2627</v>
      </c>
      <c r="T78" s="745"/>
      <c r="U78" s="745"/>
      <c r="V78" s="745"/>
      <c r="W78" s="745"/>
      <c r="XES78" s="198"/>
      <c r="XET78" s="632">
        <v>40664</v>
      </c>
      <c r="XEU78" s="636">
        <v>75.072202718668194</v>
      </c>
      <c r="XEV78" s="724">
        <v>107.553517</v>
      </c>
      <c r="XEW78" s="647"/>
      <c r="XEY78" s="8">
        <v>78</v>
      </c>
      <c r="XEZ78" s="648">
        <v>1120411</v>
      </c>
      <c r="XFA78" s="8" t="s">
        <v>4138</v>
      </c>
      <c r="XFB78" s="652" t="s">
        <v>4139</v>
      </c>
      <c r="XFC78" s="648">
        <v>1120411</v>
      </c>
      <c r="XFD78" s="648">
        <f>HLOOKUP(XEZ78,'BASE 1'!$E$1:$UH$251,225,0)</f>
        <v>0</v>
      </c>
    </row>
    <row r="79" spans="1:44 16373:16384" ht="12" customHeight="1">
      <c r="A79" s="8" t="s">
        <v>4389</v>
      </c>
      <c r="B79" s="657">
        <f>CORREL(B18:N18,B4:N4)</f>
        <v>0.9821998655151164</v>
      </c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S79" s="745"/>
      <c r="T79" s="745"/>
      <c r="U79" s="745"/>
      <c r="V79" s="745"/>
      <c r="W79" s="745"/>
      <c r="XES79" s="198"/>
      <c r="XET79" s="632">
        <v>40695</v>
      </c>
      <c r="XEU79" s="636">
        <v>75.310864488977103</v>
      </c>
      <c r="XEV79" s="726">
        <v>107.89543999999999</v>
      </c>
      <c r="XEW79" s="647"/>
      <c r="XEY79" s="8">
        <v>79</v>
      </c>
      <c r="XEZ79" s="648">
        <v>1120501</v>
      </c>
      <c r="XFA79" s="8" t="s">
        <v>909</v>
      </c>
      <c r="XFB79" s="651" t="s">
        <v>283</v>
      </c>
      <c r="XFC79" s="648">
        <v>1120501</v>
      </c>
      <c r="XFD79" s="648">
        <f>HLOOKUP(XEZ79,'BASE 1'!$E$1:$UH$251,225,0)</f>
        <v>4207054252</v>
      </c>
    </row>
    <row r="80" spans="1:44 16373:16384" ht="12" customHeight="1">
      <c r="B80" s="657">
        <f>STEYX(B18:N18,B4:N4)</f>
        <v>24848468079.436039</v>
      </c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S80" s="207"/>
      <c r="XES80" s="198"/>
      <c r="XET80" s="632">
        <v>40725</v>
      </c>
      <c r="XEU80" s="636">
        <v>75.415515416883196</v>
      </c>
      <c r="XEV80" s="724">
        <v>108.04537000000001</v>
      </c>
      <c r="XEW80" s="647"/>
      <c r="XEY80" s="8">
        <v>80</v>
      </c>
      <c r="XEZ80" s="648">
        <v>1120601</v>
      </c>
      <c r="XFA80" s="8" t="s">
        <v>910</v>
      </c>
      <c r="XFB80" s="651" t="s">
        <v>1818</v>
      </c>
      <c r="XFC80" s="648">
        <v>1120601</v>
      </c>
      <c r="XFD80" s="648">
        <f>HLOOKUP(XEZ80,'BASE 1'!$E$1:$UH$251,225,0)</f>
        <v>6322513</v>
      </c>
    </row>
    <row r="81" spans="1:17 16373:16384" ht="12" customHeight="1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XES81" s="198"/>
      <c r="XET81" s="632">
        <v>40756</v>
      </c>
      <c r="XEU81" s="636">
        <v>75.392161082214997</v>
      </c>
      <c r="XEV81" s="724">
        <v>108.011911</v>
      </c>
      <c r="XEW81" s="647"/>
      <c r="XEY81" s="8">
        <v>81</v>
      </c>
      <c r="XEZ81" s="648">
        <v>11207</v>
      </c>
      <c r="XFA81" s="8" t="s">
        <v>911</v>
      </c>
      <c r="XFB81" s="651" t="s">
        <v>851</v>
      </c>
      <c r="XFC81" s="648">
        <v>11207</v>
      </c>
      <c r="XFD81" s="648">
        <f>HLOOKUP(XEZ81,'BASE 1'!$E$1:$UH$251,225,0)</f>
        <v>5900846631</v>
      </c>
    </row>
    <row r="82" spans="1:17 16373:16384" ht="12" customHeight="1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XES82" s="198"/>
      <c r="XET82" s="632">
        <v>40787</v>
      </c>
      <c r="XEU82" s="636">
        <v>75.624934536457701</v>
      </c>
      <c r="XEV82" s="724">
        <v>108.345398</v>
      </c>
      <c r="XEW82" s="647"/>
      <c r="XEY82" s="8">
        <v>82</v>
      </c>
      <c r="XEZ82" s="648">
        <v>1120701</v>
      </c>
      <c r="XFA82" s="8" t="s">
        <v>912</v>
      </c>
      <c r="XFB82" s="652" t="s">
        <v>284</v>
      </c>
      <c r="XFC82" s="648">
        <v>1120701</v>
      </c>
      <c r="XFD82" s="648">
        <f>HLOOKUP(XEZ82,'BASE 1'!$E$1:$UH$251,225,0)</f>
        <v>121364626</v>
      </c>
    </row>
    <row r="83" spans="1:17 16373:16384" ht="12" customHeight="1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XES83" s="198"/>
      <c r="XET83" s="632">
        <v>40817</v>
      </c>
      <c r="XEU83" s="636">
        <v>75.768445139607607</v>
      </c>
      <c r="XEV83" s="724">
        <v>108.551001</v>
      </c>
      <c r="XEW83" s="647"/>
      <c r="XEY83" s="8">
        <v>83</v>
      </c>
      <c r="XEZ83" s="648">
        <v>1120702</v>
      </c>
      <c r="XFA83" s="8" t="s">
        <v>913</v>
      </c>
      <c r="XFB83" s="652" t="s">
        <v>285</v>
      </c>
      <c r="XFC83" s="648">
        <v>1120702</v>
      </c>
      <c r="XFD83" s="648">
        <f>HLOOKUP(XEZ83,'BASE 1'!$E$1:$UH$251,225,0)</f>
        <v>2467971548</v>
      </c>
    </row>
    <row r="84" spans="1:17 16373:16384" ht="12" customHeight="1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XES84" s="198"/>
      <c r="XET84" s="632">
        <v>40848</v>
      </c>
      <c r="XEU84" s="636">
        <v>75.873877825929299</v>
      </c>
      <c r="XEV84" s="726">
        <v>108.702051</v>
      </c>
      <c r="XEW84" s="647"/>
      <c r="XEY84" s="8">
        <v>84</v>
      </c>
      <c r="XEZ84" s="648">
        <v>1120703</v>
      </c>
      <c r="XFA84" s="8" t="s">
        <v>914</v>
      </c>
      <c r="XFB84" s="652" t="s">
        <v>286</v>
      </c>
      <c r="XFC84" s="648">
        <v>1120703</v>
      </c>
      <c r="XFD84" s="648">
        <f>HLOOKUP(XEZ84,'BASE 1'!$E$1:$UH$251,225,0)</f>
        <v>48220971</v>
      </c>
    </row>
    <row r="85" spans="1:17 16373:16384" ht="12" customHeight="1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XES85" s="198"/>
      <c r="XET85" s="634">
        <v>40878</v>
      </c>
      <c r="XEU85" s="639">
        <v>76.191710783783606</v>
      </c>
      <c r="XEV85" s="727">
        <v>109.1574</v>
      </c>
      <c r="XEW85" s="647"/>
      <c r="XEY85" s="8">
        <v>85</v>
      </c>
      <c r="XEZ85" s="648">
        <v>1120704</v>
      </c>
      <c r="XFA85" s="8" t="s">
        <v>915</v>
      </c>
      <c r="XFB85" s="651" t="s">
        <v>287</v>
      </c>
      <c r="XFC85" s="648">
        <v>1120704</v>
      </c>
      <c r="XFD85" s="648">
        <f>HLOOKUP(XEZ85,'BASE 1'!$E$1:$UH$251,225,0)</f>
        <v>19276970</v>
      </c>
    </row>
    <row r="86" spans="1:17 16373:16384" ht="12" customHeight="1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XES86" s="198"/>
      <c r="XET86" s="632">
        <v>40909</v>
      </c>
      <c r="XEU86" s="636">
        <v>76.748456093439003</v>
      </c>
      <c r="XEV86" s="724">
        <v>109.96</v>
      </c>
      <c r="XEW86" s="647"/>
      <c r="XEY86" s="8">
        <v>86</v>
      </c>
      <c r="XEZ86" s="648">
        <v>112070401</v>
      </c>
      <c r="XFA86" s="8" t="s">
        <v>916</v>
      </c>
      <c r="XFB86" s="652" t="s">
        <v>846</v>
      </c>
      <c r="XFC86" s="648">
        <v>112070401</v>
      </c>
      <c r="XFD86" s="648">
        <f>HLOOKUP(XEZ86,'BASE 1'!$E$1:$UH$251,225,0)</f>
        <v>1110854</v>
      </c>
    </row>
    <row r="87" spans="1:17 16373:16384" ht="12" customHeight="1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XES87" s="198"/>
      <c r="XET87" s="632">
        <v>40940</v>
      </c>
      <c r="XEU87" s="636">
        <v>77.217211003422804</v>
      </c>
      <c r="XEV87" s="726">
        <v>110.63</v>
      </c>
      <c r="XEW87" s="647"/>
      <c r="XEY87" s="8">
        <v>87</v>
      </c>
      <c r="XEZ87" s="648">
        <v>112070402</v>
      </c>
      <c r="XFA87" s="8" t="s">
        <v>917</v>
      </c>
      <c r="XFB87" s="652" t="s">
        <v>847</v>
      </c>
      <c r="XFC87" s="648">
        <v>112070402</v>
      </c>
      <c r="XFD87" s="648">
        <f>HLOOKUP(XEZ87,'BASE 1'!$E$1:$UH$251,225,0)</f>
        <v>6323020</v>
      </c>
    </row>
    <row r="88" spans="1:17 16373:16384" ht="12" customHeight="1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XES88" s="198"/>
      <c r="XET88" s="632">
        <v>40969</v>
      </c>
      <c r="XEU88" s="636">
        <v>77.311465242399606</v>
      </c>
      <c r="XEV88" s="726">
        <v>110.76</v>
      </c>
      <c r="XEW88" s="647"/>
      <c r="XEY88" s="8">
        <v>88</v>
      </c>
      <c r="XEZ88" s="648">
        <v>112070403</v>
      </c>
      <c r="XFA88" s="8" t="s">
        <v>918</v>
      </c>
      <c r="XFB88" s="652" t="s">
        <v>848</v>
      </c>
      <c r="XFC88" s="648">
        <v>112070403</v>
      </c>
      <c r="XFD88" s="648">
        <f>HLOOKUP(XEZ88,'BASE 1'!$E$1:$UH$251,225,0)</f>
        <v>3421286</v>
      </c>
    </row>
    <row r="89" spans="1:17 16373:16384" ht="12" customHeight="1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XES89" s="198"/>
      <c r="XET89" s="632">
        <v>41000</v>
      </c>
      <c r="XEU89" s="636">
        <v>77.423080102192003</v>
      </c>
      <c r="XEV89" s="726">
        <v>110.92</v>
      </c>
      <c r="XEW89" s="647"/>
      <c r="XEY89" s="8">
        <v>89</v>
      </c>
      <c r="XEZ89" s="648">
        <v>112070405</v>
      </c>
      <c r="XFA89" s="8" t="s">
        <v>1355</v>
      </c>
      <c r="XFB89" s="652" t="s">
        <v>1356</v>
      </c>
      <c r="XFC89" s="648">
        <v>112070405</v>
      </c>
      <c r="XFD89" s="648">
        <f>HLOOKUP(XEZ89,'BASE 1'!$E$1:$UH$251,225,0)</f>
        <v>404779</v>
      </c>
    </row>
    <row r="90" spans="1:17 16373:16384" ht="12" customHeight="1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XES90" s="198"/>
      <c r="XET90" s="632">
        <v>41030</v>
      </c>
      <c r="XEU90" s="636">
        <v>77.655383105388196</v>
      </c>
      <c r="XEV90" s="726">
        <v>111.25</v>
      </c>
      <c r="XEW90" s="647"/>
      <c r="XEY90" s="8">
        <v>90</v>
      </c>
      <c r="XEZ90" s="648">
        <v>112070406</v>
      </c>
      <c r="XFA90" s="8" t="s">
        <v>1357</v>
      </c>
      <c r="XFB90" s="652" t="s">
        <v>1358</v>
      </c>
      <c r="XFC90" s="648">
        <v>112070406</v>
      </c>
      <c r="XFD90" s="648">
        <f>HLOOKUP(XEZ90,'BASE 1'!$E$1:$UH$251,225,0)</f>
        <v>317176</v>
      </c>
    </row>
    <row r="91" spans="1:17 16373:16384" ht="12" customHeight="1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XES91" s="198"/>
      <c r="XET91" s="632">
        <v>41061</v>
      </c>
      <c r="XEU91" s="636">
        <v>77.719670171098898</v>
      </c>
      <c r="XEV91" s="728">
        <v>111.35</v>
      </c>
      <c r="XEY91" s="8">
        <v>91</v>
      </c>
      <c r="XEZ91" s="648">
        <v>112070407</v>
      </c>
      <c r="XFA91" s="8" t="s">
        <v>1359</v>
      </c>
      <c r="XFB91" s="652" t="s">
        <v>1360</v>
      </c>
      <c r="XFC91" s="648">
        <v>112070407</v>
      </c>
      <c r="XFD91" s="648">
        <f>HLOOKUP(XEZ91,'BASE 1'!$E$1:$UH$251,225,0)</f>
        <v>256800</v>
      </c>
    </row>
    <row r="92" spans="1:17 16373:16384" ht="12" customHeight="1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XES92" s="198"/>
      <c r="XET92" s="632">
        <v>41091</v>
      </c>
      <c r="XEU92" s="636">
        <v>77.702887493112001</v>
      </c>
      <c r="XEV92" s="724">
        <v>111.32</v>
      </c>
      <c r="XEY92" s="8">
        <v>92</v>
      </c>
      <c r="XEZ92" s="648">
        <v>112070408</v>
      </c>
      <c r="XFA92" s="8" t="s">
        <v>1361</v>
      </c>
      <c r="XFB92" s="652" t="s">
        <v>1362</v>
      </c>
      <c r="XFC92" s="648">
        <v>112070408</v>
      </c>
      <c r="XFD92" s="648">
        <f>HLOOKUP(XEZ92,'BASE 1'!$E$1:$UH$251,225,0)</f>
        <v>7443055</v>
      </c>
    </row>
    <row r="93" spans="1:17 16373:16384" ht="12" customHeight="1">
      <c r="A93" s="8"/>
      <c r="B93" s="525" t="s">
        <v>1734</v>
      </c>
      <c r="C93" s="8">
        <v>171</v>
      </c>
      <c r="D93" s="593">
        <f>INDEX(XEU2:XEU175,C93)</f>
        <v>101.61572</v>
      </c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XES93" s="198"/>
      <c r="XET93" s="632">
        <v>41122</v>
      </c>
      <c r="XEU93" s="636">
        <v>77.734755316526105</v>
      </c>
      <c r="XEV93" s="724">
        <v>111.37</v>
      </c>
      <c r="XEY93" s="8">
        <v>93</v>
      </c>
      <c r="XEZ93" s="648">
        <v>112070410</v>
      </c>
      <c r="XFA93" s="8" t="s">
        <v>4146</v>
      </c>
      <c r="XFB93" s="652" t="s">
        <v>4148</v>
      </c>
      <c r="XFC93" s="648">
        <v>112070410</v>
      </c>
      <c r="XFD93" s="648">
        <f>HLOOKUP(XEZ93,'BASE 1'!$E$1:$UH$251,225,0)</f>
        <v>0</v>
      </c>
    </row>
    <row r="94" spans="1:17 16373:16384" ht="12" customHeight="1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XES94" s="198"/>
      <c r="XET94" s="632">
        <v>41153</v>
      </c>
      <c r="XEU94" s="640">
        <v>77.957328917440606</v>
      </c>
      <c r="XEV94" s="724">
        <v>111.69</v>
      </c>
      <c r="XEY94" s="8">
        <v>94</v>
      </c>
      <c r="XEZ94" s="648">
        <v>112070505</v>
      </c>
      <c r="XFA94" s="8" t="s">
        <v>4147</v>
      </c>
      <c r="XFB94" s="654" t="s">
        <v>4149</v>
      </c>
      <c r="XFC94" s="648">
        <v>112070505</v>
      </c>
      <c r="XFD94" s="648">
        <f>HLOOKUP(XEZ94,'BASE 1'!$E$1:$UH$251,225,0)</f>
        <v>0</v>
      </c>
    </row>
    <row r="95" spans="1:17 16373:16384" ht="12" customHeight="1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XES95" s="198"/>
      <c r="XET95" s="632">
        <v>41183</v>
      </c>
      <c r="XEU95" s="640">
        <v>78.084697605305095</v>
      </c>
      <c r="XEV95" s="724">
        <v>111.87</v>
      </c>
      <c r="XEY95" s="8">
        <v>95</v>
      </c>
      <c r="XEZ95" s="648">
        <v>1120706</v>
      </c>
      <c r="XFA95" s="8" t="s">
        <v>1368</v>
      </c>
      <c r="XFB95" s="651" t="s">
        <v>1369</v>
      </c>
      <c r="XFC95" s="648">
        <v>1120706</v>
      </c>
      <c r="XFD95" s="648">
        <f>HLOOKUP(XEZ95,'BASE 1'!$E$1:$UH$251,225,0)</f>
        <v>3219937048</v>
      </c>
    </row>
    <row r="96" spans="1:17 16373:16384" ht="12" customHeight="1">
      <c r="A96" s="766" t="s">
        <v>624</v>
      </c>
      <c r="B96" s="768" t="str">
        <f>B2</f>
        <v/>
      </c>
      <c r="C96" s="769"/>
      <c r="D96" s="772" t="s">
        <v>1733</v>
      </c>
      <c r="E96" s="772"/>
      <c r="F96" s="772"/>
      <c r="G96" s="772"/>
      <c r="H96" s="772"/>
      <c r="I96" s="772"/>
      <c r="J96" s="772"/>
      <c r="K96" s="772"/>
      <c r="L96" s="772"/>
      <c r="M96" s="772"/>
      <c r="N96" s="772"/>
      <c r="O96" s="772"/>
      <c r="P96" s="714"/>
      <c r="Q96" s="770" t="str">
        <f>Q2</f>
        <v/>
      </c>
      <c r="XES96" s="198"/>
      <c r="XET96" s="632">
        <v>41214</v>
      </c>
      <c r="XEU96" s="640">
        <v>77.977945003658405</v>
      </c>
      <c r="XEV96" s="724">
        <v>111.72</v>
      </c>
      <c r="XEY96" s="8">
        <v>96</v>
      </c>
      <c r="XEZ96" s="648">
        <v>112070601</v>
      </c>
      <c r="XFA96" s="8" t="s">
        <v>1370</v>
      </c>
      <c r="XFB96" s="652" t="s">
        <v>1371</v>
      </c>
      <c r="XFC96" s="648">
        <v>112070601</v>
      </c>
      <c r="XFD96" s="648">
        <f>HLOOKUP(XEZ96,'BASE 1'!$E$1:$UH$251,225,0)</f>
        <v>416739033</v>
      </c>
    </row>
    <row r="97" spans="1:17 16373:16384" ht="12" customHeight="1">
      <c r="A97" s="767"/>
      <c r="B97" s="768" t="str">
        <f>B3</f>
        <v/>
      </c>
      <c r="C97" s="769"/>
      <c r="D97" s="773">
        <f>D3</f>
        <v>1110104</v>
      </c>
      <c r="E97" s="773"/>
      <c r="F97" s="773"/>
      <c r="G97" s="773"/>
      <c r="H97" s="773"/>
      <c r="I97" s="773"/>
      <c r="J97" s="773"/>
      <c r="K97" s="773"/>
      <c r="L97" s="773"/>
      <c r="M97" s="773"/>
      <c r="N97" s="773"/>
      <c r="O97" s="773"/>
      <c r="P97" s="715"/>
      <c r="Q97" s="771"/>
      <c r="XES97" s="198"/>
      <c r="XET97" s="634">
        <v>41244</v>
      </c>
      <c r="XEU97" s="641">
        <v>78.047241605216399</v>
      </c>
      <c r="XEV97" s="724">
        <v>111.82</v>
      </c>
      <c r="XEY97" s="8">
        <v>97</v>
      </c>
      <c r="XEZ97" s="648">
        <v>112070602</v>
      </c>
      <c r="XFA97" s="8" t="s">
        <v>1372</v>
      </c>
      <c r="XFB97" s="652" t="s">
        <v>1373</v>
      </c>
      <c r="XFC97" s="648">
        <v>112070602</v>
      </c>
      <c r="XFD97" s="648">
        <f>HLOOKUP(XEZ97,'BASE 1'!$E$1:$UH$251,225,0)</f>
        <v>0</v>
      </c>
    </row>
    <row r="98" spans="1:17 16373:16384" ht="12" customHeight="1">
      <c r="A98" s="525" t="s">
        <v>165</v>
      </c>
      <c r="B98" s="526">
        <v>2005</v>
      </c>
      <c r="C98" s="526">
        <f t="shared" ref="C98:H98" si="29">B98+1</f>
        <v>2006</v>
      </c>
      <c r="D98" s="526">
        <f t="shared" si="29"/>
        <v>2007</v>
      </c>
      <c r="E98" s="525">
        <f t="shared" si="29"/>
        <v>2008</v>
      </c>
      <c r="F98" s="525">
        <f t="shared" si="29"/>
        <v>2009</v>
      </c>
      <c r="G98" s="525">
        <f t="shared" si="29"/>
        <v>2010</v>
      </c>
      <c r="H98" s="525">
        <f t="shared" si="29"/>
        <v>2011</v>
      </c>
      <c r="I98" s="526">
        <v>2012</v>
      </c>
      <c r="J98" s="527">
        <v>2013</v>
      </c>
      <c r="K98" s="527">
        <v>2014</v>
      </c>
      <c r="L98" s="527">
        <v>2015</v>
      </c>
      <c r="M98" s="527">
        <v>2016</v>
      </c>
      <c r="N98" s="527">
        <v>2017</v>
      </c>
      <c r="O98" s="527">
        <v>2018</v>
      </c>
      <c r="P98" s="527">
        <v>2019</v>
      </c>
      <c r="Q98" s="525" t="s">
        <v>415</v>
      </c>
      <c r="XES98" s="198"/>
      <c r="XET98" s="632">
        <v>41275</v>
      </c>
      <c r="XEU98" s="640">
        <v>78.279811941870705</v>
      </c>
      <c r="XEV98" s="724">
        <v>112.15</v>
      </c>
      <c r="XEY98" s="8">
        <v>98</v>
      </c>
      <c r="XEZ98" s="648">
        <v>112070603</v>
      </c>
      <c r="XFA98" s="8" t="s">
        <v>1374</v>
      </c>
      <c r="XFB98" s="652" t="s">
        <v>1375</v>
      </c>
      <c r="XFC98" s="648">
        <v>112070603</v>
      </c>
      <c r="XFD98" s="648">
        <f>HLOOKUP(XEZ98,'BASE 1'!$E$1:$UH$251,225,0)</f>
        <v>40934542</v>
      </c>
    </row>
    <row r="99" spans="1:17 16373:16384" ht="12" customHeight="1">
      <c r="A99" s="594" t="s">
        <v>236</v>
      </c>
      <c r="B99" s="595">
        <f t="shared" ref="B99:B110" si="30">B5*$D$93/$XEU2</f>
        <v>9149016901.091362</v>
      </c>
      <c r="C99" s="595">
        <f t="shared" ref="C99:C110" si="31">C5*$D$93/$XEU14</f>
        <v>51651606302.213577</v>
      </c>
      <c r="D99" s="595">
        <f t="shared" ref="D99:D110" si="32">D5*$D$93/$XEU26</f>
        <v>53360946292.192688</v>
      </c>
      <c r="E99" s="595">
        <f t="shared" ref="E99:E110" si="33">E5*$D$93/$XEU38</f>
        <v>61666093401.639748</v>
      </c>
      <c r="F99" s="595">
        <f t="shared" ref="F99:F110" si="34">F5*$D$93/$XEU50</f>
        <v>58551102239.184761</v>
      </c>
      <c r="G99" s="595">
        <f t="shared" ref="G99:G110" si="35">G5*$D$93/$XEU62</f>
        <v>43403120777.681206</v>
      </c>
      <c r="H99" s="595">
        <f t="shared" ref="H99:H110" si="36">H5*$D$93/$XEU74</f>
        <v>50472443241.08477</v>
      </c>
      <c r="I99" s="595">
        <f t="shared" ref="I99:I110" si="37">I5*$D$93/$XEU86</f>
        <v>58008377144.153946</v>
      </c>
      <c r="J99" s="595">
        <f t="shared" ref="J99:J110" si="38">J5*$D$93/$XEU98</f>
        <v>41835050426.926743</v>
      </c>
      <c r="K99" s="595">
        <f t="shared" ref="K99:K110" si="39">K5*$D$93/$XEU110</f>
        <v>34672701743.388</v>
      </c>
      <c r="L99" s="595">
        <f t="shared" ref="L99:L110" si="40">L5*$D$93/$XEU122</f>
        <v>22947177954.60556</v>
      </c>
      <c r="M99" s="595">
        <f t="shared" ref="M99:M110" si="41">M5*$D$93/$XEU134</f>
        <v>19689396922.907597</v>
      </c>
      <c r="N99" s="595">
        <f t="shared" ref="N99:N110" si="42">N5*$D$93/$XEU146</f>
        <v>22267535489.293137</v>
      </c>
      <c r="O99" s="595">
        <f t="shared" ref="O99:O110" si="43">O5*$D$93/$XEU158</f>
        <v>22139669334.688042</v>
      </c>
      <c r="P99" s="595">
        <f>P5*$D$93/$XEU170</f>
        <v>11848767975.982182</v>
      </c>
      <c r="Q99" s="596"/>
      <c r="XES99" s="198"/>
      <c r="XET99" s="632">
        <v>41306</v>
      </c>
      <c r="XEU99" s="640">
        <v>78.627482245254299</v>
      </c>
      <c r="XEV99" s="724">
        <v>111.65</v>
      </c>
      <c r="XEY99" s="8">
        <v>99</v>
      </c>
      <c r="XEZ99" s="648">
        <v>112070604</v>
      </c>
      <c r="XFA99" s="8" t="s">
        <v>1376</v>
      </c>
      <c r="XFB99" s="652" t="s">
        <v>1377</v>
      </c>
      <c r="XFC99" s="648">
        <v>112070604</v>
      </c>
      <c r="XFD99" s="648">
        <f>HLOOKUP(XEZ99,'BASE 1'!$E$1:$UH$251,225,0)</f>
        <v>16353197</v>
      </c>
    </row>
    <row r="100" spans="1:17 16373:16384" ht="12" customHeight="1">
      <c r="A100" s="594" t="s">
        <v>244</v>
      </c>
      <c r="B100" s="595">
        <f t="shared" si="30"/>
        <v>64244243720.606133</v>
      </c>
      <c r="C100" s="595">
        <f t="shared" si="31"/>
        <v>30030432975.706131</v>
      </c>
      <c r="D100" s="595">
        <f t="shared" si="32"/>
        <v>22291207843.831291</v>
      </c>
      <c r="E100" s="595">
        <f t="shared" si="33"/>
        <v>17908386875.517437</v>
      </c>
      <c r="F100" s="595">
        <f t="shared" si="34"/>
        <v>22747422819.136974</v>
      </c>
      <c r="G100" s="595">
        <f t="shared" si="35"/>
        <v>41227984532.616463</v>
      </c>
      <c r="H100" s="595">
        <f t="shared" si="36"/>
        <v>41188036118.277336</v>
      </c>
      <c r="I100" s="595">
        <f t="shared" si="37"/>
        <v>38295321008.550545</v>
      </c>
      <c r="J100" s="595">
        <f t="shared" si="38"/>
        <v>86013501442.505463</v>
      </c>
      <c r="K100" s="595">
        <f t="shared" si="39"/>
        <v>104247394241.85985</v>
      </c>
      <c r="L100" s="595">
        <f t="shared" si="40"/>
        <v>116205825698.46446</v>
      </c>
      <c r="M100" s="595">
        <f t="shared" si="41"/>
        <v>119639547096.12419</v>
      </c>
      <c r="N100" s="595">
        <f t="shared" si="42"/>
        <v>120718907456.12849</v>
      </c>
      <c r="O100" s="595">
        <f t="shared" si="43"/>
        <v>132737982660.97664</v>
      </c>
      <c r="P100" s="595">
        <f>P6*$D$93/$XEU171</f>
        <v>250336131616.74774</v>
      </c>
      <c r="Q100" s="596"/>
      <c r="XES100" s="198"/>
      <c r="XET100" s="632">
        <v>41334</v>
      </c>
      <c r="XEU100" s="640">
        <v>78.789250397402</v>
      </c>
      <c r="XEV100" s="724">
        <v>112.88</v>
      </c>
      <c r="XEY100" s="8">
        <v>100</v>
      </c>
      <c r="XEZ100" s="648">
        <v>112070605</v>
      </c>
      <c r="XFA100" s="8" t="s">
        <v>1378</v>
      </c>
      <c r="XFB100" s="652" t="s">
        <v>1379</v>
      </c>
      <c r="XFC100" s="648">
        <v>112070605</v>
      </c>
      <c r="XFD100" s="648">
        <f>HLOOKUP(XEZ100,'BASE 1'!$E$1:$UH$251,225,0)</f>
        <v>7960712</v>
      </c>
    </row>
    <row r="101" spans="1:17 16373:16384" ht="12" customHeight="1">
      <c r="A101" s="594" t="s">
        <v>243</v>
      </c>
      <c r="B101" s="595">
        <f t="shared" si="30"/>
        <v>12687527142.938343</v>
      </c>
      <c r="C101" s="595">
        <f t="shared" si="31"/>
        <v>14804806868.350719</v>
      </c>
      <c r="D101" s="595">
        <f t="shared" si="32"/>
        <v>12826868533.268055</v>
      </c>
      <c r="E101" s="595">
        <f t="shared" si="33"/>
        <v>12148403193.821465</v>
      </c>
      <c r="F101" s="595">
        <f t="shared" si="34"/>
        <v>16135731902.913612</v>
      </c>
      <c r="G101" s="595">
        <f t="shared" si="35"/>
        <v>15947725448.512865</v>
      </c>
      <c r="H101" s="595">
        <f t="shared" si="36"/>
        <v>17934616420.089947</v>
      </c>
      <c r="I101" s="595">
        <f t="shared" si="37"/>
        <v>17036941167.479242</v>
      </c>
      <c r="J101" s="595">
        <f t="shared" si="38"/>
        <v>22312925158.520908</v>
      </c>
      <c r="K101" s="595">
        <f t="shared" si="39"/>
        <v>27463040467.21225</v>
      </c>
      <c r="L101" s="595">
        <f t="shared" si="40"/>
        <v>24288487362.625671</v>
      </c>
      <c r="M101" s="595">
        <f t="shared" si="41"/>
        <v>24688821458.572872</v>
      </c>
      <c r="N101" s="595">
        <f t="shared" si="42"/>
        <v>32315959035.921673</v>
      </c>
      <c r="O101" s="595">
        <f t="shared" si="43"/>
        <v>33849300234.142193</v>
      </c>
      <c r="P101" s="595">
        <f>P7*$D$93/$XEU172</f>
        <v>41154984720</v>
      </c>
      <c r="Q101" s="596"/>
      <c r="XES101" s="198"/>
      <c r="XET101" s="632">
        <v>41365</v>
      </c>
      <c r="XEU101" s="640">
        <v>78.988538067509694</v>
      </c>
      <c r="XEV101" s="724">
        <v>113.16</v>
      </c>
      <c r="XEY101" s="8">
        <v>101</v>
      </c>
      <c r="XEZ101" s="648">
        <v>112070606</v>
      </c>
      <c r="XFA101" s="8" t="s">
        <v>1380</v>
      </c>
      <c r="XFB101" s="652" t="s">
        <v>1381</v>
      </c>
      <c r="XFC101" s="648">
        <v>112070606</v>
      </c>
      <c r="XFD101" s="648">
        <f>HLOOKUP(XEZ101,'BASE 1'!$E$1:$UH$251,225,0)</f>
        <v>511540</v>
      </c>
    </row>
    <row r="102" spans="1:17 16373:16384" ht="12" customHeight="1">
      <c r="A102" s="594" t="s">
        <v>242</v>
      </c>
      <c r="B102" s="595">
        <f t="shared" si="30"/>
        <v>29943060384.693909</v>
      </c>
      <c r="C102" s="595">
        <f t="shared" si="31"/>
        <v>67930361920.929764</v>
      </c>
      <c r="D102" s="595">
        <f t="shared" si="32"/>
        <v>60544503471.900253</v>
      </c>
      <c r="E102" s="595">
        <f t="shared" si="33"/>
        <v>62374785371.022949</v>
      </c>
      <c r="F102" s="595">
        <f t="shared" si="34"/>
        <v>62974448496.069519</v>
      </c>
      <c r="G102" s="595">
        <f t="shared" si="35"/>
        <v>64694325282.425232</v>
      </c>
      <c r="H102" s="595">
        <f t="shared" si="36"/>
        <v>74460753067.652969</v>
      </c>
      <c r="I102" s="595">
        <f t="shared" si="37"/>
        <v>80143721644.635193</v>
      </c>
      <c r="J102" s="595">
        <f t="shared" si="38"/>
        <v>14121094621.054564</v>
      </c>
      <c r="K102" s="595">
        <f t="shared" si="39"/>
        <v>64142217768.159225</v>
      </c>
      <c r="L102" s="595">
        <f t="shared" si="40"/>
        <v>82178770268.939697</v>
      </c>
      <c r="M102" s="595">
        <f t="shared" si="41"/>
        <v>79581234383.38768</v>
      </c>
      <c r="N102" s="595">
        <f t="shared" si="42"/>
        <v>50624023843.90097</v>
      </c>
      <c r="O102" s="595">
        <f t="shared" si="43"/>
        <v>41727554534.684975</v>
      </c>
      <c r="P102" s="716"/>
      <c r="Q102" s="596"/>
      <c r="XES102" s="198"/>
      <c r="XET102" s="632">
        <v>41395</v>
      </c>
      <c r="XEU102" s="640">
        <v>79.208688915334406</v>
      </c>
      <c r="XEV102" s="729">
        <v>113.48</v>
      </c>
      <c r="XEY102" s="8">
        <v>102</v>
      </c>
      <c r="XEZ102" s="648">
        <v>112070607</v>
      </c>
      <c r="XFA102" s="8" t="s">
        <v>1382</v>
      </c>
      <c r="XFB102" s="652" t="s">
        <v>1383</v>
      </c>
      <c r="XFC102" s="648">
        <v>112070607</v>
      </c>
      <c r="XFD102" s="648">
        <f>HLOOKUP(XEZ102,'BASE 1'!$E$1:$UH$251,225,0)</f>
        <v>2714180154</v>
      </c>
    </row>
    <row r="103" spans="1:17 16373:16384" ht="12" customHeight="1">
      <c r="A103" s="594" t="s">
        <v>241</v>
      </c>
      <c r="B103" s="595">
        <f t="shared" si="30"/>
        <v>46700161476.123642</v>
      </c>
      <c r="C103" s="595">
        <f t="shared" si="31"/>
        <v>26422105802.066113</v>
      </c>
      <c r="D103" s="595">
        <f t="shared" si="32"/>
        <v>18633929171.343498</v>
      </c>
      <c r="E103" s="595">
        <f t="shared" si="33"/>
        <v>24023366285.901932</v>
      </c>
      <c r="F103" s="595">
        <f t="shared" si="34"/>
        <v>22928549130.875278</v>
      </c>
      <c r="G103" s="595">
        <f t="shared" si="35"/>
        <v>24913781336.68602</v>
      </c>
      <c r="H103" s="595">
        <f t="shared" si="36"/>
        <v>25111400508.180214</v>
      </c>
      <c r="I103" s="595">
        <f t="shared" si="37"/>
        <v>21631267932.00843</v>
      </c>
      <c r="J103" s="595">
        <f t="shared" si="38"/>
        <v>106467473291.92145</v>
      </c>
      <c r="K103" s="595">
        <f t="shared" si="39"/>
        <v>60340056264.693062</v>
      </c>
      <c r="L103" s="595">
        <f t="shared" si="40"/>
        <v>51224778223.578804</v>
      </c>
      <c r="M103" s="595">
        <f t="shared" si="41"/>
        <v>50385435068.554886</v>
      </c>
      <c r="N103" s="595">
        <f t="shared" si="42"/>
        <v>76529140016.5457</v>
      </c>
      <c r="O103" s="595">
        <f t="shared" si="43"/>
        <v>84276826780.75766</v>
      </c>
      <c r="P103" s="716"/>
      <c r="Q103" s="596"/>
      <c r="XES103" s="198"/>
      <c r="XET103" s="632">
        <v>41426</v>
      </c>
      <c r="XEU103" s="640">
        <v>79.394698558352303</v>
      </c>
      <c r="XEV103" s="724">
        <v>113.75</v>
      </c>
      <c r="XEY103" s="8">
        <v>103</v>
      </c>
      <c r="XEZ103" s="648">
        <v>11207060701</v>
      </c>
      <c r="XFA103" s="8" t="s">
        <v>1384</v>
      </c>
      <c r="XFB103" s="652" t="s">
        <v>1385</v>
      </c>
      <c r="XFC103" s="648">
        <v>11207060701</v>
      </c>
      <c r="XFD103" s="648">
        <f>HLOOKUP(XEZ103,'BASE 1'!$E$1:$UH$251,225,0)</f>
        <v>2403288607</v>
      </c>
    </row>
    <row r="104" spans="1:17 16373:16384" ht="12" customHeight="1">
      <c r="A104" s="594" t="s">
        <v>240</v>
      </c>
      <c r="B104" s="595">
        <f t="shared" si="30"/>
        <v>13949769443.394783</v>
      </c>
      <c r="C104" s="595">
        <f t="shared" si="31"/>
        <v>13558276432.39497</v>
      </c>
      <c r="D104" s="595">
        <f t="shared" si="32"/>
        <v>15671494818.348644</v>
      </c>
      <c r="E104" s="595">
        <f t="shared" si="33"/>
        <v>17774816846.330715</v>
      </c>
      <c r="F104" s="595">
        <f t="shared" si="34"/>
        <v>18363991494.331299</v>
      </c>
      <c r="G104" s="595">
        <f t="shared" si="35"/>
        <v>19899680730.571312</v>
      </c>
      <c r="H104" s="595">
        <f t="shared" si="36"/>
        <v>19918589270.44323</v>
      </c>
      <c r="I104" s="595">
        <f t="shared" si="37"/>
        <v>21022510803.726307</v>
      </c>
      <c r="J104" s="595">
        <f t="shared" si="38"/>
        <v>29092007162.212753</v>
      </c>
      <c r="K104" s="595">
        <f t="shared" si="39"/>
        <v>22947260009.569378</v>
      </c>
      <c r="L104" s="595">
        <f t="shared" si="40"/>
        <v>25007509836.876839</v>
      </c>
      <c r="M104" s="595">
        <f t="shared" si="41"/>
        <v>24206695566.388988</v>
      </c>
      <c r="N104" s="595">
        <f t="shared" si="42"/>
        <v>25838849611.8396</v>
      </c>
      <c r="O104" s="595">
        <f t="shared" si="43"/>
        <v>23599705742.98246</v>
      </c>
      <c r="P104" s="716"/>
      <c r="Q104" s="596"/>
      <c r="XES104" s="198"/>
      <c r="XET104" s="632">
        <v>41456</v>
      </c>
      <c r="XEU104" s="640">
        <v>79.430333480131793</v>
      </c>
      <c r="XEV104" s="726">
        <v>113.8</v>
      </c>
      <c r="XEY104" s="8">
        <v>104</v>
      </c>
      <c r="XEZ104" s="648">
        <v>11207060702</v>
      </c>
      <c r="XFA104" s="8" t="s">
        <v>1386</v>
      </c>
      <c r="XFB104" s="652" t="s">
        <v>1387</v>
      </c>
      <c r="XFC104" s="648">
        <v>11207060702</v>
      </c>
      <c r="XFD104" s="648">
        <f>HLOOKUP(XEZ104,'BASE 1'!$E$1:$UH$251,225,0)</f>
        <v>264991799</v>
      </c>
    </row>
    <row r="105" spans="1:17 16373:16384" ht="12" customHeight="1">
      <c r="A105" s="594" t="s">
        <v>239</v>
      </c>
      <c r="B105" s="595">
        <f t="shared" si="30"/>
        <v>62475126505.203568</v>
      </c>
      <c r="C105" s="595">
        <f t="shared" si="31"/>
        <v>73630331042.629456</v>
      </c>
      <c r="D105" s="595">
        <f t="shared" si="32"/>
        <v>65161266830.91404</v>
      </c>
      <c r="E105" s="595">
        <f t="shared" si="33"/>
        <v>25194114815.783913</v>
      </c>
      <c r="F105" s="595">
        <f t="shared" si="34"/>
        <v>66970223192.517654</v>
      </c>
      <c r="G105" s="595">
        <f t="shared" si="35"/>
        <v>73806149192.069275</v>
      </c>
      <c r="H105" s="595">
        <f t="shared" si="36"/>
        <v>78010311595.777206</v>
      </c>
      <c r="I105" s="595">
        <f t="shared" si="37"/>
        <v>78812347864.629623</v>
      </c>
      <c r="J105" s="595">
        <f t="shared" si="38"/>
        <v>86899948980.05098</v>
      </c>
      <c r="K105" s="595">
        <f t="shared" si="39"/>
        <v>102452761256.11006</v>
      </c>
      <c r="L105" s="595">
        <f t="shared" si="40"/>
        <v>101645899848.93028</v>
      </c>
      <c r="M105" s="595">
        <f t="shared" si="41"/>
        <v>57609782345.409859</v>
      </c>
      <c r="N105" s="595">
        <f t="shared" si="42"/>
        <v>81535916771.239441</v>
      </c>
      <c r="O105" s="595">
        <f t="shared" si="43"/>
        <v>52088481886.519211</v>
      </c>
      <c r="P105" s="716"/>
      <c r="Q105" s="596"/>
      <c r="XES105" s="198"/>
      <c r="XET105" s="632">
        <v>41487</v>
      </c>
      <c r="XEU105" s="640">
        <v>79.496581921867403</v>
      </c>
      <c r="XEV105" s="724">
        <v>113.89</v>
      </c>
      <c r="XEY105" s="8">
        <v>105</v>
      </c>
      <c r="XEZ105" s="648">
        <v>11207060703</v>
      </c>
      <c r="XFA105" s="8" t="s">
        <v>1388</v>
      </c>
      <c r="XFB105" s="652" t="s">
        <v>1389</v>
      </c>
      <c r="XFC105" s="648">
        <v>11207060703</v>
      </c>
      <c r="XFD105" s="648">
        <f>HLOOKUP(XEZ105,'BASE 1'!$E$1:$UH$251,225,0)</f>
        <v>0</v>
      </c>
    </row>
    <row r="106" spans="1:17 16373:16384" ht="12" customHeight="1">
      <c r="A106" s="594" t="s">
        <v>238</v>
      </c>
      <c r="B106" s="595">
        <f t="shared" si="30"/>
        <v>22322398026.551109</v>
      </c>
      <c r="C106" s="595">
        <f t="shared" si="31"/>
        <v>24252560114.100246</v>
      </c>
      <c r="D106" s="595">
        <f t="shared" si="32"/>
        <v>21779441029.90691</v>
      </c>
      <c r="E106" s="595">
        <f t="shared" si="33"/>
        <v>66141140147.847786</v>
      </c>
      <c r="F106" s="595">
        <f t="shared" si="34"/>
        <v>23543946282.104855</v>
      </c>
      <c r="G106" s="595">
        <f t="shared" si="35"/>
        <v>22935068471.057087</v>
      </c>
      <c r="H106" s="595">
        <f t="shared" si="36"/>
        <v>24773599753.686058</v>
      </c>
      <c r="I106" s="595">
        <f t="shared" si="37"/>
        <v>28241677023.163883</v>
      </c>
      <c r="J106" s="595">
        <f t="shared" si="38"/>
        <v>34148357224.785339</v>
      </c>
      <c r="K106" s="595">
        <f t="shared" si="39"/>
        <v>26319263232.770878</v>
      </c>
      <c r="L106" s="595">
        <f t="shared" si="40"/>
        <v>28017853533.231174</v>
      </c>
      <c r="M106" s="595">
        <f t="shared" si="41"/>
        <v>70240666043.444046</v>
      </c>
      <c r="N106" s="595">
        <f t="shared" si="42"/>
        <v>46577092555.072014</v>
      </c>
      <c r="O106" s="595">
        <f t="shared" si="43"/>
        <v>72631024328.364685</v>
      </c>
      <c r="P106" s="716"/>
      <c r="Q106" s="596"/>
      <c r="XES106" s="198"/>
      <c r="XET106" s="632">
        <v>41518</v>
      </c>
      <c r="XEU106" s="640">
        <v>79.729436343946006</v>
      </c>
      <c r="XEV106" s="724">
        <v>114.23</v>
      </c>
      <c r="XEY106" s="8">
        <v>106</v>
      </c>
      <c r="XEZ106" s="648">
        <v>11207060704</v>
      </c>
      <c r="XFA106" s="8" t="s">
        <v>1390</v>
      </c>
      <c r="XFB106" s="652" t="s">
        <v>1391</v>
      </c>
      <c r="XFC106" s="648">
        <v>11207060704</v>
      </c>
      <c r="XFD106" s="648">
        <f>HLOOKUP(XEZ106,'BASE 1'!$E$1:$UH$251,225,0)</f>
        <v>45899748</v>
      </c>
    </row>
    <row r="107" spans="1:17 16373:16384" ht="12" customHeight="1">
      <c r="A107" s="594" t="s">
        <v>237</v>
      </c>
      <c r="B107" s="595">
        <f t="shared" si="30"/>
        <v>13098793372.092648</v>
      </c>
      <c r="C107" s="595">
        <f t="shared" si="31"/>
        <v>17769976852.713657</v>
      </c>
      <c r="D107" s="595">
        <f t="shared" si="32"/>
        <v>14982550195.327103</v>
      </c>
      <c r="E107" s="595">
        <f t="shared" si="33"/>
        <v>21582616711.723999</v>
      </c>
      <c r="F107" s="595">
        <f t="shared" si="34"/>
        <v>17460906603.962635</v>
      </c>
      <c r="G107" s="595">
        <f t="shared" si="35"/>
        <v>18594265785.110878</v>
      </c>
      <c r="H107" s="595">
        <f t="shared" si="36"/>
        <v>16918394939.91617</v>
      </c>
      <c r="I107" s="595">
        <f t="shared" si="37"/>
        <v>19217793102.724785</v>
      </c>
      <c r="J107" s="595">
        <f t="shared" si="38"/>
        <v>24513368189.797676</v>
      </c>
      <c r="K107" s="595">
        <f t="shared" si="39"/>
        <v>25132166483.126266</v>
      </c>
      <c r="L107" s="595">
        <f t="shared" si="40"/>
        <v>22693253451.017422</v>
      </c>
      <c r="M107" s="595">
        <f t="shared" si="41"/>
        <v>20202191452.762909</v>
      </c>
      <c r="N107" s="595">
        <f t="shared" si="42"/>
        <v>20182971246.944622</v>
      </c>
      <c r="O107" s="595">
        <f t="shared" si="43"/>
        <v>20710147022.380783</v>
      </c>
      <c r="P107" s="716"/>
      <c r="Q107" s="596"/>
      <c r="XES107" s="198"/>
      <c r="XET107" s="632">
        <v>41548</v>
      </c>
      <c r="XEU107" s="640">
        <v>79.522476273387795</v>
      </c>
      <c r="XEV107" s="724">
        <v>113.93</v>
      </c>
      <c r="XEY107" s="8">
        <v>107</v>
      </c>
      <c r="XEZ107" s="648">
        <v>112070608</v>
      </c>
      <c r="XFA107" s="8" t="s">
        <v>1392</v>
      </c>
      <c r="XFB107" s="652" t="s">
        <v>1393</v>
      </c>
      <c r="XFC107" s="648">
        <v>112070608</v>
      </c>
      <c r="XFD107" s="648">
        <f>HLOOKUP(XEZ107,'BASE 1'!$E$1:$UH$251,225,0)</f>
        <v>0</v>
      </c>
    </row>
    <row r="108" spans="1:17 16373:16384" ht="12" customHeight="1">
      <c r="A108" s="594" t="s">
        <v>233</v>
      </c>
      <c r="B108" s="595">
        <f t="shared" si="30"/>
        <v>53947438834.580704</v>
      </c>
      <c r="C108" s="595">
        <f t="shared" si="31"/>
        <v>58450425331.946968</v>
      </c>
      <c r="D108" s="595">
        <f t="shared" si="32"/>
        <v>53917232999.2687</v>
      </c>
      <c r="E108" s="595">
        <f t="shared" si="33"/>
        <v>64796324700.440468</v>
      </c>
      <c r="F108" s="595">
        <f t="shared" si="34"/>
        <v>64368781156.935097</v>
      </c>
      <c r="G108" s="595">
        <f t="shared" si="35"/>
        <v>74278076808.446686</v>
      </c>
      <c r="H108" s="595">
        <f t="shared" si="36"/>
        <v>85308363216.099243</v>
      </c>
      <c r="I108" s="595">
        <f t="shared" si="37"/>
        <v>82435517105.687012</v>
      </c>
      <c r="J108" s="595">
        <f t="shared" si="38"/>
        <v>58914460746.665298</v>
      </c>
      <c r="K108" s="595">
        <f t="shared" si="39"/>
        <v>96871952355.282654</v>
      </c>
      <c r="L108" s="595">
        <f t="shared" si="40"/>
        <v>79961017550.636749</v>
      </c>
      <c r="M108" s="595">
        <f t="shared" si="41"/>
        <v>58456866059.891159</v>
      </c>
      <c r="N108" s="595">
        <f t="shared" si="42"/>
        <v>83991504132.604584</v>
      </c>
      <c r="O108" s="595">
        <f t="shared" si="43"/>
        <v>74489158547.816193</v>
      </c>
      <c r="P108" s="716"/>
      <c r="Q108" s="596"/>
      <c r="XES108" s="198"/>
      <c r="XET108" s="632">
        <v>41579</v>
      </c>
      <c r="XEU108" s="640">
        <v>79.350515247897803</v>
      </c>
      <c r="XEV108" s="724">
        <v>113.68</v>
      </c>
      <c r="XEY108" s="8">
        <v>108</v>
      </c>
      <c r="XEZ108" s="648">
        <v>112070609</v>
      </c>
      <c r="XFA108" s="8" t="s">
        <v>1394</v>
      </c>
      <c r="XFB108" s="652" t="s">
        <v>1395</v>
      </c>
      <c r="XFC108" s="648">
        <v>112070609</v>
      </c>
      <c r="XFD108" s="648">
        <f>HLOOKUP(XEZ108,'BASE 1'!$E$1:$UH$251,225,0)</f>
        <v>15302276</v>
      </c>
    </row>
    <row r="109" spans="1:17 16373:16384" ht="12" customHeight="1">
      <c r="A109" s="594" t="s">
        <v>234</v>
      </c>
      <c r="B109" s="595">
        <f t="shared" si="30"/>
        <v>31097598637.124043</v>
      </c>
      <c r="C109" s="595">
        <f t="shared" si="31"/>
        <v>37335094169.961876</v>
      </c>
      <c r="D109" s="595">
        <f t="shared" si="32"/>
        <v>32345683115.273106</v>
      </c>
      <c r="E109" s="595">
        <f t="shared" si="33"/>
        <v>23397936653.184551</v>
      </c>
      <c r="F109" s="595">
        <f t="shared" si="34"/>
        <v>25208486684.202225</v>
      </c>
      <c r="G109" s="595">
        <f t="shared" si="35"/>
        <v>22107695265.486523</v>
      </c>
      <c r="H109" s="595">
        <f t="shared" si="36"/>
        <v>20330082737.119938</v>
      </c>
      <c r="I109" s="595">
        <f t="shared" si="37"/>
        <v>23096901635.141632</v>
      </c>
      <c r="J109" s="595">
        <f t="shared" si="38"/>
        <v>58286369183.046112</v>
      </c>
      <c r="K109" s="595">
        <f t="shared" si="39"/>
        <v>23077726686.687012</v>
      </c>
      <c r="L109" s="595">
        <f t="shared" si="40"/>
        <v>41436247535.14801</v>
      </c>
      <c r="M109" s="595">
        <f t="shared" si="41"/>
        <v>61275493686.185379</v>
      </c>
      <c r="N109" s="595">
        <f t="shared" si="42"/>
        <v>37027630072.255234</v>
      </c>
      <c r="O109" s="595">
        <f t="shared" si="43"/>
        <v>46223948631.737366</v>
      </c>
      <c r="P109" s="716"/>
      <c r="Q109" s="596"/>
      <c r="XES109" s="198"/>
      <c r="XET109" s="634">
        <v>41609</v>
      </c>
      <c r="XEU109" s="641">
        <v>79.559653074042302</v>
      </c>
      <c r="XEV109" s="724">
        <v>113.98</v>
      </c>
      <c r="XEY109" s="8">
        <v>109</v>
      </c>
      <c r="XEZ109" s="648">
        <v>112070610</v>
      </c>
      <c r="XFA109" s="8" t="s">
        <v>1396</v>
      </c>
      <c r="XFB109" s="652" t="s">
        <v>1397</v>
      </c>
      <c r="XFC109" s="648">
        <v>112070610</v>
      </c>
      <c r="XFD109" s="648">
        <f>HLOOKUP(XEZ109,'BASE 1'!$E$1:$UH$251,225,0)</f>
        <v>7955594</v>
      </c>
    </row>
    <row r="110" spans="1:17 16373:16384" ht="12" customHeight="1">
      <c r="A110" s="594" t="s">
        <v>235</v>
      </c>
      <c r="B110" s="595">
        <f t="shared" si="30"/>
        <v>16024567897.667721</v>
      </c>
      <c r="C110" s="595">
        <f t="shared" si="31"/>
        <v>27366901145.427807</v>
      </c>
      <c r="D110" s="595">
        <f t="shared" si="32"/>
        <v>18565920550.638988</v>
      </c>
      <c r="E110" s="595">
        <f t="shared" si="33"/>
        <v>24999319371.089371</v>
      </c>
      <c r="F110" s="595">
        <f t="shared" si="34"/>
        <v>24966197963.839546</v>
      </c>
      <c r="G110" s="595">
        <f t="shared" si="35"/>
        <v>25125972081.443279</v>
      </c>
      <c r="H110" s="595">
        <f t="shared" si="36"/>
        <v>25800582861.952309</v>
      </c>
      <c r="I110" s="595">
        <f t="shared" si="37"/>
        <v>24564105062.150818</v>
      </c>
      <c r="J110" s="595">
        <f t="shared" si="38"/>
        <v>24792948397.52277</v>
      </c>
      <c r="K110" s="595">
        <f t="shared" si="39"/>
        <v>28357306888.156372</v>
      </c>
      <c r="L110" s="595">
        <f t="shared" si="40"/>
        <v>26166339105.654785</v>
      </c>
      <c r="M110" s="595">
        <f t="shared" si="41"/>
        <v>24028026939.379044</v>
      </c>
      <c r="N110" s="595">
        <f t="shared" si="42"/>
        <v>27162360262.968796</v>
      </c>
      <c r="O110" s="595">
        <f t="shared" si="43"/>
        <v>28442956680.994556</v>
      </c>
      <c r="P110" s="716"/>
      <c r="Q110" s="596"/>
      <c r="XES110" s="198"/>
      <c r="XET110" s="632">
        <v>41640</v>
      </c>
      <c r="XEU110" s="640">
        <v>79.946510414006298</v>
      </c>
      <c r="XEV110" s="724">
        <v>114.54</v>
      </c>
      <c r="XEY110" s="8">
        <v>110</v>
      </c>
      <c r="XEZ110" s="648">
        <v>1120709</v>
      </c>
      <c r="XFA110" s="8" t="s">
        <v>1398</v>
      </c>
      <c r="XFB110" s="651" t="s">
        <v>1399</v>
      </c>
      <c r="XFC110" s="648">
        <v>1120709</v>
      </c>
      <c r="XFD110" s="648">
        <f>HLOOKUP(XEZ110,'BASE 1'!$E$1:$UH$251,225,0)</f>
        <v>0</v>
      </c>
    </row>
    <row r="111" spans="1:17 16373:16384" ht="12" customHeight="1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XES111" s="198"/>
      <c r="XET111" s="632">
        <v>41671</v>
      </c>
      <c r="XEU111" s="640">
        <v>80.450785774001503</v>
      </c>
      <c r="XEV111" s="724">
        <v>115.26</v>
      </c>
      <c r="XEY111" s="8">
        <v>111</v>
      </c>
      <c r="XEZ111" s="648">
        <v>11208</v>
      </c>
      <c r="XFA111" s="8" t="s">
        <v>1400</v>
      </c>
      <c r="XFB111" s="651" t="s">
        <v>1401</v>
      </c>
      <c r="XFC111" s="648">
        <v>11208</v>
      </c>
      <c r="XFD111" s="648">
        <f>HLOOKUP(XEZ111,'BASE 1'!$E$1:$UH$251,225,0)</f>
        <v>1989580</v>
      </c>
    </row>
    <row r="112" spans="1:17 16373:16384" ht="12" customHeight="1">
      <c r="A112" s="539" t="s">
        <v>164</v>
      </c>
      <c r="B112" s="536">
        <f>SUBTOTAL(9,B99:B110)</f>
        <v>375639702342.06793</v>
      </c>
      <c r="C112" s="536">
        <f t="shared" ref="C112:P112" si="44">SUBTOTAL(9,C99:C110)</f>
        <v>443202878958.44122</v>
      </c>
      <c r="D112" s="536">
        <f t="shared" si="44"/>
        <v>390081044852.21326</v>
      </c>
      <c r="E112" s="536">
        <f t="shared" si="44"/>
        <v>422007304374.30432</v>
      </c>
      <c r="F112" s="536">
        <f t="shared" si="44"/>
        <v>424219787966.07349</v>
      </c>
      <c r="G112" s="536">
        <f t="shared" si="44"/>
        <v>446933845712.10681</v>
      </c>
      <c r="H112" s="536">
        <f t="shared" si="44"/>
        <v>480227173730.27942</v>
      </c>
      <c r="I112" s="536">
        <f t="shared" si="44"/>
        <v>492506481494.05145</v>
      </c>
      <c r="J112" s="536">
        <f t="shared" si="44"/>
        <v>587397504825.01013</v>
      </c>
      <c r="K112" s="536">
        <f t="shared" si="44"/>
        <v>616023847397.01501</v>
      </c>
      <c r="L112" s="536">
        <f t="shared" si="44"/>
        <v>621773160369.70947</v>
      </c>
      <c r="M112" s="536">
        <f t="shared" si="44"/>
        <v>610004157023.00854</v>
      </c>
      <c r="N112" s="536">
        <f t="shared" si="44"/>
        <v>624771890494.71423</v>
      </c>
      <c r="O112" s="536">
        <f t="shared" si="44"/>
        <v>632916756386.0448</v>
      </c>
      <c r="P112" s="536">
        <f t="shared" si="44"/>
        <v>303339884312.72992</v>
      </c>
      <c r="Q112" s="8"/>
      <c r="XES112" s="198"/>
      <c r="XET112" s="632">
        <v>41699</v>
      </c>
      <c r="XEU112" s="640">
        <v>80.767915149281706</v>
      </c>
      <c r="XEV112" s="724">
        <v>115.71</v>
      </c>
      <c r="XEY112" s="8">
        <v>112</v>
      </c>
      <c r="XEZ112" s="648">
        <v>1120802</v>
      </c>
      <c r="XFA112" s="8" t="s">
        <v>1402</v>
      </c>
      <c r="XFB112" s="652" t="s">
        <v>1403</v>
      </c>
      <c r="XFC112" s="648">
        <v>1120802</v>
      </c>
      <c r="XFD112" s="648">
        <f>HLOOKUP(XEZ112,'BASE 1'!$E$1:$UH$251,225,0)</f>
        <v>0</v>
      </c>
    </row>
    <row r="113" spans="9:20 16373:16384" ht="12" customHeight="1">
      <c r="I113" s="199"/>
      <c r="J113" s="199"/>
      <c r="K113" s="199"/>
      <c r="L113" s="199"/>
      <c r="M113" s="199"/>
      <c r="N113" s="199"/>
      <c r="O113" s="199"/>
      <c r="P113" s="199"/>
      <c r="XES113" s="198"/>
      <c r="XET113" s="632">
        <v>41730</v>
      </c>
      <c r="XEU113" s="640">
        <v>81.137598234052405</v>
      </c>
      <c r="XEV113" s="724">
        <v>116.24</v>
      </c>
      <c r="XEY113" s="8">
        <v>113</v>
      </c>
      <c r="XEZ113" s="648">
        <v>1120803</v>
      </c>
      <c r="XFA113" s="8" t="s">
        <v>1404</v>
      </c>
      <c r="XFB113" s="652" t="s">
        <v>1405</v>
      </c>
      <c r="XFC113" s="648">
        <v>1120803</v>
      </c>
      <c r="XFD113" s="648">
        <f>HLOOKUP(XEZ113,'BASE 1'!$E$1:$UH$251,225,0)</f>
        <v>1989580</v>
      </c>
    </row>
    <row r="114" spans="9:20 16373:16384" ht="12" customHeight="1">
      <c r="XES114" s="198"/>
      <c r="XET114" s="632">
        <v>41760</v>
      </c>
      <c r="XEU114" s="640">
        <v>81.530110060556595</v>
      </c>
      <c r="XEV114" s="724">
        <v>116.81</v>
      </c>
      <c r="XEY114" s="8">
        <v>114</v>
      </c>
      <c r="XEZ114" s="648">
        <v>1120901</v>
      </c>
      <c r="XFA114" s="8" t="s">
        <v>1406</v>
      </c>
      <c r="XFB114" s="651" t="s">
        <v>1407</v>
      </c>
      <c r="XFC114" s="648">
        <v>1120901</v>
      </c>
      <c r="XFD114" s="648">
        <f>HLOOKUP(XEZ114,'BASE 1'!$E$1:$UH$251,225,0)</f>
        <v>0</v>
      </c>
    </row>
    <row r="115" spans="9:20 16373:16384" ht="12" customHeight="1">
      <c r="XES115" s="198"/>
      <c r="XET115" s="632">
        <v>41791</v>
      </c>
      <c r="XEU115" s="640">
        <v>81.606092092565305</v>
      </c>
      <c r="XEV115" s="724">
        <v>116.91</v>
      </c>
      <c r="XEY115" s="8">
        <v>115</v>
      </c>
      <c r="XEZ115" s="648">
        <v>11212</v>
      </c>
      <c r="XFA115" s="8" t="s">
        <v>1408</v>
      </c>
      <c r="XFB115" s="651" t="s">
        <v>1409</v>
      </c>
      <c r="XFC115" s="648">
        <v>11212</v>
      </c>
      <c r="XFD115" s="648">
        <f>HLOOKUP(XEZ115,'BASE 1'!$E$1:$UH$251,225,0)</f>
        <v>457880135</v>
      </c>
    </row>
    <row r="116" spans="9:20 16373:16384" ht="12" customHeight="1">
      <c r="XES116" s="198"/>
      <c r="XET116" s="632">
        <v>41821</v>
      </c>
      <c r="XEU116" s="640">
        <v>81.7295589683374</v>
      </c>
      <c r="XEV116" s="724">
        <v>117.0913</v>
      </c>
      <c r="XEY116" s="8">
        <v>116</v>
      </c>
      <c r="XEZ116" s="648">
        <v>1121231</v>
      </c>
      <c r="XFA116" s="8" t="s">
        <v>919</v>
      </c>
      <c r="XFB116" s="652" t="s">
        <v>1410</v>
      </c>
      <c r="XFC116" s="648">
        <v>1121231</v>
      </c>
      <c r="XFD116" s="648">
        <f>HLOOKUP(XEZ116,'BASE 1'!$E$1:$UH$251,225,0)</f>
        <v>32113917</v>
      </c>
    </row>
    <row r="117" spans="9:20 16373:16384" ht="12" customHeight="1">
      <c r="XES117" s="198"/>
      <c r="XET117" s="642">
        <v>41852</v>
      </c>
      <c r="XEU117" s="643">
        <v>81.895607247810702</v>
      </c>
      <c r="XEV117" s="724">
        <v>117.33</v>
      </c>
      <c r="XEY117" s="8">
        <v>117</v>
      </c>
      <c r="XEZ117" s="648">
        <v>1121232</v>
      </c>
      <c r="XFA117" s="8" t="s">
        <v>920</v>
      </c>
      <c r="XFB117" s="651" t="s">
        <v>1411</v>
      </c>
      <c r="XFC117" s="648">
        <v>1121232</v>
      </c>
      <c r="XFD117" s="648">
        <f>HLOOKUP(XEZ117,'BASE 1'!$E$1:$UH$251,225,0)</f>
        <v>7300867</v>
      </c>
    </row>
    <row r="118" spans="9:20 16373:16384" ht="12" customHeight="1">
      <c r="XES118" s="198"/>
      <c r="XET118" s="642">
        <v>41883</v>
      </c>
      <c r="XEU118" s="643">
        <v>82.006862638331697</v>
      </c>
      <c r="XEV118" s="724">
        <v>117.49</v>
      </c>
      <c r="XEY118" s="8">
        <v>118</v>
      </c>
      <c r="XEZ118" s="648">
        <v>112123201</v>
      </c>
      <c r="XFA118" s="8" t="s">
        <v>921</v>
      </c>
      <c r="XFB118" s="652" t="s">
        <v>1412</v>
      </c>
      <c r="XFC118" s="648">
        <v>112123201</v>
      </c>
      <c r="XFD118" s="648">
        <f>HLOOKUP(XEZ118,'BASE 1'!$E$1:$UH$251,225,0)</f>
        <v>6431943</v>
      </c>
    </row>
    <row r="119" spans="9:20 16373:16384" ht="12" customHeight="1">
      <c r="XES119" s="198"/>
      <c r="XET119" s="642">
        <v>41913</v>
      </c>
      <c r="XEU119" s="643">
        <v>82.142004936441495</v>
      </c>
      <c r="XEV119" s="724">
        <v>117.68</v>
      </c>
      <c r="XEY119" s="8">
        <v>119</v>
      </c>
      <c r="XEZ119" s="648">
        <v>112123202</v>
      </c>
      <c r="XFA119" s="8" t="s">
        <v>922</v>
      </c>
      <c r="XFB119" s="652" t="s">
        <v>1413</v>
      </c>
      <c r="XFC119" s="648">
        <v>112123202</v>
      </c>
      <c r="XFD119" s="648">
        <f>HLOOKUP(XEZ119,'BASE 1'!$E$1:$UH$251,225,0)</f>
        <v>868924</v>
      </c>
    </row>
    <row r="120" spans="9:20 16373:16384" ht="12" customHeight="1">
      <c r="XES120" s="198"/>
      <c r="XET120" s="642">
        <v>41944</v>
      </c>
      <c r="XEU120" s="643">
        <v>82.250267309028303</v>
      </c>
      <c r="XEV120" s="724">
        <v>117.84</v>
      </c>
      <c r="XEY120" s="8">
        <v>120</v>
      </c>
      <c r="XEZ120" s="648">
        <v>1121233</v>
      </c>
      <c r="XFA120" s="8" t="s">
        <v>923</v>
      </c>
      <c r="XFB120" s="651" t="s">
        <v>1414</v>
      </c>
      <c r="XFC120" s="648">
        <v>1121233</v>
      </c>
      <c r="XFD120" s="648">
        <f>HLOOKUP(XEZ120,'BASE 1'!$E$1:$UH$251,225,0)</f>
        <v>407105893</v>
      </c>
    </row>
    <row r="121" spans="9:20 16373:16384" ht="12" customHeight="1">
      <c r="XES121" s="198"/>
      <c r="XET121" s="644">
        <v>41974</v>
      </c>
      <c r="XEU121" s="645">
        <v>82.469690144328396</v>
      </c>
      <c r="XEV121" s="724">
        <v>118.15</v>
      </c>
      <c r="XEY121" s="8">
        <v>121</v>
      </c>
      <c r="XEZ121" s="648">
        <v>112123301</v>
      </c>
      <c r="XFA121" s="8" t="s">
        <v>924</v>
      </c>
      <c r="XFB121" s="651" t="s">
        <v>1415</v>
      </c>
      <c r="XFC121" s="648">
        <v>112123301</v>
      </c>
      <c r="XFD121" s="648">
        <f>HLOOKUP(XEZ121,'BASE 1'!$E$1:$UH$251,225,0)</f>
        <v>18586968</v>
      </c>
    </row>
    <row r="122" spans="9:20 16373:16384" ht="12" customHeight="1">
      <c r="T122" s="238"/>
      <c r="XES122" s="198"/>
      <c r="XET122" s="642">
        <v>42005</v>
      </c>
      <c r="XEU122" s="643">
        <v>83.001032493467505</v>
      </c>
      <c r="XEV122" s="724">
        <v>118.91</v>
      </c>
      <c r="XEY122" s="8">
        <v>122</v>
      </c>
      <c r="XEZ122" s="648">
        <v>11212330101</v>
      </c>
      <c r="XFA122" s="8" t="s">
        <v>925</v>
      </c>
      <c r="XFB122" s="652" t="s">
        <v>1416</v>
      </c>
      <c r="XFC122" s="648">
        <v>11212330101</v>
      </c>
      <c r="XFD122" s="648">
        <f>HLOOKUP(XEZ122,'BASE 1'!$E$1:$UH$251,225,0)</f>
        <v>17026147</v>
      </c>
    </row>
    <row r="123" spans="9:20 16373:16384" ht="12" customHeight="1">
      <c r="XES123" s="198"/>
      <c r="XET123" s="642">
        <v>42036</v>
      </c>
      <c r="XEU123" s="643">
        <v>83.955218895637003</v>
      </c>
      <c r="XEV123" s="724">
        <v>120.28</v>
      </c>
      <c r="XEY123" s="8">
        <v>123</v>
      </c>
      <c r="XEZ123" s="648">
        <v>11212330102</v>
      </c>
      <c r="XFA123" s="8" t="s">
        <v>926</v>
      </c>
      <c r="XFB123" s="652" t="s">
        <v>1417</v>
      </c>
      <c r="XFC123" s="648">
        <v>11212330102</v>
      </c>
      <c r="XFD123" s="648">
        <f>HLOOKUP(XEZ123,'BASE 1'!$E$1:$UH$251,225,0)</f>
        <v>1378635</v>
      </c>
    </row>
    <row r="124" spans="9:20 16373:16384" ht="12" customHeight="1">
      <c r="XES124" s="198"/>
      <c r="XET124" s="642">
        <v>42064</v>
      </c>
      <c r="XEU124" s="643">
        <v>84.447054524843594</v>
      </c>
      <c r="XEV124" s="724">
        <v>120.98</v>
      </c>
      <c r="XEY124" s="8">
        <v>124</v>
      </c>
      <c r="XEZ124" s="648">
        <v>11212330103</v>
      </c>
      <c r="XFA124" s="8" t="s">
        <v>927</v>
      </c>
      <c r="XFB124" s="652" t="s">
        <v>1418</v>
      </c>
      <c r="XFC124" s="648">
        <v>11212330103</v>
      </c>
      <c r="XFD124" s="648">
        <f>HLOOKUP(XEZ124,'BASE 1'!$E$1:$UH$251,225,0)</f>
        <v>182186</v>
      </c>
    </row>
    <row r="125" spans="9:20 16373:16384" ht="12" customHeight="1">
      <c r="XES125" s="198"/>
      <c r="XET125" s="642">
        <v>42095</v>
      </c>
      <c r="XEU125" s="643">
        <v>84.900615401620797</v>
      </c>
      <c r="XEV125" s="724">
        <v>121.63</v>
      </c>
      <c r="XEY125" s="8">
        <v>125</v>
      </c>
      <c r="XEZ125" s="648">
        <v>112123302</v>
      </c>
      <c r="XFA125" s="8" t="s">
        <v>928</v>
      </c>
      <c r="XFB125" s="651" t="s">
        <v>1419</v>
      </c>
      <c r="XFC125" s="648">
        <v>112123302</v>
      </c>
      <c r="XFD125" s="648">
        <f>HLOOKUP(XEZ125,'BASE 1'!$E$1:$UH$251,225,0)</f>
        <v>9415100</v>
      </c>
    </row>
    <row r="126" spans="9:20 16373:16384" ht="12" customHeight="1">
      <c r="XES126" s="198"/>
      <c r="XET126" s="642">
        <v>42125</v>
      </c>
      <c r="XEU126" s="643">
        <v>85.123952612987694</v>
      </c>
      <c r="XEV126" s="724">
        <v>121.95</v>
      </c>
      <c r="XEY126" s="8">
        <v>126</v>
      </c>
      <c r="XEZ126" s="648">
        <v>11212330201</v>
      </c>
      <c r="XFA126" s="8" t="s">
        <v>929</v>
      </c>
      <c r="XFB126" s="652" t="s">
        <v>1420</v>
      </c>
      <c r="XFC126" s="648">
        <v>11212330201</v>
      </c>
      <c r="XFD126" s="648">
        <f>HLOOKUP(XEZ126,'BASE 1'!$E$1:$UH$251,225,0)</f>
        <v>739800</v>
      </c>
    </row>
    <row r="127" spans="9:20 16373:16384" ht="12" customHeight="1">
      <c r="XES127" s="198"/>
      <c r="XET127" s="642">
        <v>42156</v>
      </c>
      <c r="XEU127" s="643">
        <v>85.213311787885303</v>
      </c>
      <c r="XEV127" s="724">
        <v>122.08</v>
      </c>
      <c r="XEY127" s="8">
        <v>127</v>
      </c>
      <c r="XEZ127" s="648">
        <v>11212330202</v>
      </c>
      <c r="XFA127" s="8" t="s">
        <v>930</v>
      </c>
      <c r="XFB127" s="652" t="s">
        <v>1421</v>
      </c>
      <c r="XFC127" s="648">
        <v>11212330202</v>
      </c>
      <c r="XFD127" s="648">
        <f>HLOOKUP(XEZ127,'BASE 1'!$E$1:$UH$251,225,0)</f>
        <v>1374800</v>
      </c>
    </row>
    <row r="128" spans="9:20 16373:16384" ht="12" customHeight="1">
      <c r="I128" s="202"/>
      <c r="J128" s="202"/>
      <c r="K128" s="202"/>
      <c r="L128" s="202"/>
      <c r="M128" s="202"/>
      <c r="N128" s="202"/>
      <c r="O128" s="202"/>
      <c r="P128" s="202"/>
      <c r="XES128" s="198"/>
      <c r="XET128" s="646">
        <v>42186</v>
      </c>
      <c r="XEU128" s="643">
        <v>85.371164167968999</v>
      </c>
      <c r="XEV128" s="724">
        <v>122.31</v>
      </c>
      <c r="XEY128" s="8">
        <v>128</v>
      </c>
      <c r="XEZ128" s="648">
        <v>11212330203</v>
      </c>
      <c r="XFA128" s="8" t="s">
        <v>931</v>
      </c>
      <c r="XFB128" s="652" t="s">
        <v>1422</v>
      </c>
      <c r="XFC128" s="648">
        <v>11212330203</v>
      </c>
      <c r="XFD128" s="648">
        <f>HLOOKUP(XEZ128,'BASE 1'!$E$1:$UH$251,225,0)</f>
        <v>0</v>
      </c>
    </row>
    <row r="129" spans="9:16 16373:16384" ht="12" customHeight="1">
      <c r="I129" s="202"/>
      <c r="J129" s="202"/>
      <c r="K129" s="202"/>
      <c r="L129" s="202"/>
      <c r="M129" s="202"/>
      <c r="N129" s="202"/>
      <c r="O129" s="202"/>
      <c r="P129" s="202"/>
      <c r="XES129" s="198"/>
      <c r="XET129" s="632">
        <v>42217</v>
      </c>
      <c r="XEU129" s="643">
        <v>85.780961929440096</v>
      </c>
      <c r="XEV129" s="726">
        <v>122.9</v>
      </c>
      <c r="XEY129" s="8">
        <v>129</v>
      </c>
      <c r="XEZ129" s="648">
        <v>11212330204</v>
      </c>
      <c r="XFA129" s="8" t="s">
        <v>932</v>
      </c>
      <c r="XFB129" s="652" t="s">
        <v>1423</v>
      </c>
      <c r="XFC129" s="648">
        <v>11212330204</v>
      </c>
      <c r="XFD129" s="648">
        <f>HLOOKUP(XEZ129,'BASE 1'!$E$1:$UH$251,225,0)</f>
        <v>7300500</v>
      </c>
    </row>
    <row r="130" spans="9:16 16373:16384" ht="12" customHeight="1">
      <c r="I130" s="202"/>
      <c r="J130" s="202"/>
      <c r="K130" s="202"/>
      <c r="L130" s="202"/>
      <c r="M130" s="202"/>
      <c r="N130" s="202"/>
      <c r="O130" s="202"/>
      <c r="P130" s="202"/>
      <c r="XES130" s="198"/>
      <c r="XET130" s="632">
        <v>42248</v>
      </c>
      <c r="XEU130" s="643">
        <v>86.394781885423498</v>
      </c>
      <c r="XEV130" s="724">
        <v>123.78</v>
      </c>
      <c r="XEY130" s="8">
        <v>130</v>
      </c>
      <c r="XEZ130" s="648">
        <v>11212330205</v>
      </c>
      <c r="XFA130" s="8" t="s">
        <v>933</v>
      </c>
      <c r="XFB130" s="652" t="s">
        <v>1424</v>
      </c>
      <c r="XFC130" s="648">
        <v>11212330205</v>
      </c>
      <c r="XFD130" s="648">
        <f>HLOOKUP(XEZ130,'BASE 1'!$E$1:$UH$251,225,0)</f>
        <v>0</v>
      </c>
    </row>
    <row r="131" spans="9:16 16373:16384" ht="12" customHeight="1">
      <c r="I131" s="202"/>
      <c r="J131" s="202"/>
      <c r="K131" s="202"/>
      <c r="L131" s="202"/>
      <c r="M131" s="202"/>
      <c r="N131" s="202"/>
      <c r="O131" s="202"/>
      <c r="P131" s="202"/>
      <c r="XES131" s="198"/>
      <c r="XET131" s="632">
        <v>42278</v>
      </c>
      <c r="XEU131" s="643">
        <v>86.984086735091097</v>
      </c>
      <c r="XEV131" s="724">
        <v>124.62</v>
      </c>
      <c r="XEY131" s="8">
        <v>131</v>
      </c>
      <c r="XEZ131" s="648">
        <v>112123303</v>
      </c>
      <c r="XFA131" s="8" t="s">
        <v>934</v>
      </c>
      <c r="XFB131" s="651" t="s">
        <v>1425</v>
      </c>
      <c r="XFC131" s="648">
        <v>112123303</v>
      </c>
      <c r="XFD131" s="648">
        <f>HLOOKUP(XEZ131,'BASE 1'!$E$1:$UH$251,225,0)</f>
        <v>9073932</v>
      </c>
    </row>
    <row r="132" spans="9:16 16373:16384" ht="12" customHeight="1">
      <c r="XES132" s="198"/>
      <c r="XET132" s="632">
        <v>42309</v>
      </c>
      <c r="XEU132" s="643">
        <v>87.5086026580652</v>
      </c>
      <c r="XEV132" s="724">
        <v>125.37</v>
      </c>
      <c r="XEY132" s="8">
        <v>132</v>
      </c>
      <c r="XEZ132" s="648">
        <v>11212330301</v>
      </c>
      <c r="XFA132" s="8" t="s">
        <v>935</v>
      </c>
      <c r="XFB132" s="652" t="s">
        <v>1426</v>
      </c>
      <c r="XFC132" s="648">
        <v>11212330301</v>
      </c>
      <c r="XFD132" s="648">
        <f>HLOOKUP(XEZ132,'BASE 1'!$E$1:$UH$251,225,0)</f>
        <v>24287</v>
      </c>
    </row>
    <row r="133" spans="9:16 16373:16384" ht="12" customHeight="1">
      <c r="XES133" s="198"/>
      <c r="XET133" s="634">
        <v>42339</v>
      </c>
      <c r="XEU133" s="645">
        <v>88.052136948495104</v>
      </c>
      <c r="XEV133" s="724">
        <v>126.15</v>
      </c>
      <c r="XEY133" s="8">
        <v>133</v>
      </c>
      <c r="XEZ133" s="648">
        <v>11212330302</v>
      </c>
      <c r="XFA133" s="8" t="s">
        <v>936</v>
      </c>
      <c r="XFB133" s="652" t="s">
        <v>1427</v>
      </c>
      <c r="XFC133" s="648">
        <v>11212330302</v>
      </c>
      <c r="XFD133" s="648">
        <f>HLOOKUP(XEZ133,'BASE 1'!$E$1:$UH$251,225,0)</f>
        <v>9043800</v>
      </c>
    </row>
    <row r="134" spans="9:16 16373:16384" ht="12" customHeight="1">
      <c r="XES134" s="198"/>
      <c r="XET134" s="632">
        <v>42370</v>
      </c>
      <c r="XEU134" s="643">
        <v>89.188544257361102</v>
      </c>
      <c r="XEV134" s="724">
        <v>127.78</v>
      </c>
      <c r="XEY134" s="8">
        <v>134</v>
      </c>
      <c r="XEZ134" s="648">
        <v>11212330303</v>
      </c>
      <c r="XFA134" s="8" t="s">
        <v>937</v>
      </c>
      <c r="XFB134" s="652" t="s">
        <v>1428</v>
      </c>
      <c r="XFC134" s="648">
        <v>11212330303</v>
      </c>
      <c r="XFD134" s="648">
        <f>HLOOKUP(XEZ134,'BASE 1'!$E$1:$UH$251,225,0)</f>
        <v>5845</v>
      </c>
    </row>
    <row r="135" spans="9:16 16373:16384" ht="12" customHeight="1">
      <c r="XES135" s="198"/>
      <c r="XET135" s="632">
        <v>42401</v>
      </c>
      <c r="XEU135" s="643">
        <v>90.329817314365897</v>
      </c>
      <c r="XEV135" s="724">
        <v>129.41</v>
      </c>
      <c r="XEY135" s="8">
        <v>135</v>
      </c>
      <c r="XEZ135" s="648">
        <v>112123304</v>
      </c>
      <c r="XFA135" s="8" t="s">
        <v>938</v>
      </c>
      <c r="XFB135" s="651" t="s">
        <v>1429</v>
      </c>
      <c r="XFC135" s="648">
        <v>112123304</v>
      </c>
      <c r="XFD135" s="648">
        <f>HLOOKUP(XEZ135,'BASE 1'!$E$1:$UH$251,225,0)</f>
        <v>30030000</v>
      </c>
    </row>
    <row r="136" spans="9:16 16373:16384" ht="12" customHeight="1">
      <c r="XES136" s="198"/>
      <c r="XET136" s="632">
        <v>42430</v>
      </c>
      <c r="XEU136" s="643">
        <v>91.182242502772795</v>
      </c>
      <c r="XEV136" s="724">
        <v>130.63</v>
      </c>
      <c r="XEY136" s="8">
        <v>136</v>
      </c>
      <c r="XEZ136" s="648">
        <v>11212330401</v>
      </c>
      <c r="XFA136" s="8" t="s">
        <v>939</v>
      </c>
      <c r="XFB136" s="652" t="s">
        <v>1430</v>
      </c>
      <c r="XFC136" s="648">
        <v>11212330401</v>
      </c>
      <c r="XFD136" s="648">
        <f>HLOOKUP(XEZ136,'BASE 1'!$E$1:$UH$251,225,0)</f>
        <v>30030000</v>
      </c>
    </row>
    <row r="137" spans="9:16 16373:16384" ht="12" customHeight="1">
      <c r="XES137" s="198"/>
      <c r="XET137" s="632">
        <v>42461</v>
      </c>
      <c r="XEU137" s="643">
        <v>91.634595841997296</v>
      </c>
      <c r="XEV137" s="724">
        <v>131.28</v>
      </c>
      <c r="XEY137" s="8">
        <v>137</v>
      </c>
      <c r="XEZ137" s="648">
        <v>11212330402</v>
      </c>
      <c r="XFA137" s="8" t="s">
        <v>940</v>
      </c>
      <c r="XFB137" s="652" t="s">
        <v>1431</v>
      </c>
      <c r="XFC137" s="648">
        <v>11212330402</v>
      </c>
      <c r="XFD137" s="648">
        <f>HLOOKUP(XEZ137,'BASE 1'!$E$1:$UH$251,225,0)</f>
        <v>0</v>
      </c>
    </row>
    <row r="138" spans="9:16 16373:16384" ht="12" customHeight="1">
      <c r="XES138" s="198"/>
      <c r="XET138" s="632">
        <v>42491</v>
      </c>
      <c r="XEU138" s="643">
        <v>92.101740469244703</v>
      </c>
      <c r="XEV138" s="724">
        <v>131.94999999999999</v>
      </c>
      <c r="XEY138" s="8">
        <v>138</v>
      </c>
      <c r="XEZ138" s="648">
        <v>11212330403</v>
      </c>
      <c r="XFA138" s="8" t="s">
        <v>941</v>
      </c>
      <c r="XFB138" s="652" t="s">
        <v>1432</v>
      </c>
      <c r="XFC138" s="648">
        <v>11212330403</v>
      </c>
      <c r="XFD138" s="648">
        <f>HLOOKUP(XEZ138,'BASE 1'!$E$1:$UH$251,225,0)</f>
        <v>0</v>
      </c>
    </row>
    <row r="139" spans="9:16 16373:16384" ht="12" customHeight="1">
      <c r="XES139" s="198"/>
      <c r="XET139" s="632">
        <v>42522</v>
      </c>
      <c r="XEU139" s="643">
        <v>92.543524713889397</v>
      </c>
      <c r="XEV139" s="724">
        <v>132.58000000000001</v>
      </c>
      <c r="XEY139" s="8">
        <v>139</v>
      </c>
      <c r="XEZ139" s="648">
        <v>112123305</v>
      </c>
      <c r="XFA139" s="8" t="s">
        <v>942</v>
      </c>
      <c r="XFB139" s="651" t="s">
        <v>1433</v>
      </c>
      <c r="XFC139" s="648">
        <v>112123305</v>
      </c>
      <c r="XFD139" s="648">
        <f>HLOOKUP(XEZ139,'BASE 1'!$E$1:$UH$251,225,0)</f>
        <v>41042925</v>
      </c>
    </row>
    <row r="140" spans="9:16 16373:16384" ht="12" customHeight="1">
      <c r="XES140" s="198"/>
      <c r="XET140" s="632">
        <v>42552</v>
      </c>
      <c r="XEU140" s="643">
        <v>93.024731220637804</v>
      </c>
      <c r="XEV140" s="724">
        <v>133.27000000000001</v>
      </c>
      <c r="XEY140" s="8">
        <v>140</v>
      </c>
      <c r="XEZ140" s="648">
        <v>112123306</v>
      </c>
      <c r="XFA140" s="8" t="s">
        <v>943</v>
      </c>
      <c r="XFB140" s="651" t="s">
        <v>1434</v>
      </c>
      <c r="XFC140" s="648">
        <v>112123306</v>
      </c>
      <c r="XFD140" s="648">
        <f>HLOOKUP(XEZ140,'BASE 1'!$E$1:$UH$251,225,0)</f>
        <v>70699</v>
      </c>
    </row>
    <row r="141" spans="9:16 16373:16384" ht="12" customHeight="1">
      <c r="XES141" s="198"/>
      <c r="XET141" s="632">
        <v>42583</v>
      </c>
      <c r="XEU141" s="643">
        <v>92.727131147777897</v>
      </c>
      <c r="XEV141" s="724">
        <v>132.85</v>
      </c>
      <c r="XEY141" s="8">
        <v>141</v>
      </c>
      <c r="XEZ141" s="648">
        <v>112123307</v>
      </c>
      <c r="XFA141" s="8" t="s">
        <v>944</v>
      </c>
      <c r="XFB141" s="651" t="s">
        <v>1435</v>
      </c>
      <c r="XFC141" s="648">
        <v>112123307</v>
      </c>
      <c r="XFD141" s="648">
        <f>HLOOKUP(XEZ141,'BASE 1'!$E$1:$UH$251,225,0)</f>
        <v>494894</v>
      </c>
    </row>
    <row r="142" spans="9:16 16373:16384" ht="12" customHeight="1">
      <c r="XES142" s="198"/>
      <c r="XET142" s="632">
        <v>42614</v>
      </c>
      <c r="XEU142" s="643">
        <v>92.678143513060107</v>
      </c>
      <c r="XEV142" s="724">
        <v>132.78</v>
      </c>
      <c r="XEY142" s="8">
        <v>142</v>
      </c>
      <c r="XEZ142" s="648">
        <v>112123308</v>
      </c>
      <c r="XFA142" s="8" t="s">
        <v>945</v>
      </c>
      <c r="XFB142" s="651" t="s">
        <v>1436</v>
      </c>
      <c r="XFC142" s="648">
        <v>112123308</v>
      </c>
      <c r="XFD142" s="648">
        <f>HLOOKUP(XEZ142,'BASE 1'!$E$1:$UH$251,225,0)</f>
        <v>24640031</v>
      </c>
    </row>
    <row r="143" spans="9:16 16373:16384" ht="12" customHeight="1">
      <c r="XES143" s="198"/>
      <c r="XET143" s="632">
        <v>42644</v>
      </c>
      <c r="XEU143" s="643">
        <v>92.622628195571906</v>
      </c>
      <c r="XEV143" s="726">
        <v>132.69999999999999</v>
      </c>
      <c r="XEY143" s="8">
        <v>143</v>
      </c>
      <c r="XEZ143" s="648">
        <v>112123309</v>
      </c>
      <c r="XFA143" s="8" t="s">
        <v>946</v>
      </c>
      <c r="XFB143" s="651" t="s">
        <v>1437</v>
      </c>
      <c r="XFC143" s="648">
        <v>112123309</v>
      </c>
      <c r="XFD143" s="648">
        <f>HLOOKUP(XEZ143,'BASE 1'!$E$1:$UH$251,225,0)</f>
        <v>1979577</v>
      </c>
    </row>
    <row r="144" spans="9:16 16373:16384" ht="12" customHeight="1">
      <c r="XES144" s="198"/>
      <c r="XET144" s="632">
        <v>42675</v>
      </c>
      <c r="XEU144" s="643">
        <v>92.726306113449994</v>
      </c>
      <c r="XEV144" s="724">
        <v>132.85</v>
      </c>
      <c r="XEY144" s="8">
        <v>144</v>
      </c>
      <c r="XEZ144" s="648">
        <v>11212330901</v>
      </c>
      <c r="XFA144" s="8" t="s">
        <v>947</v>
      </c>
      <c r="XFB144" s="652" t="s">
        <v>1438</v>
      </c>
      <c r="XFC144" s="648">
        <v>11212330901</v>
      </c>
      <c r="XFD144" s="648">
        <f>HLOOKUP(XEZ144,'BASE 1'!$E$1:$UH$251,225,0)</f>
        <v>318146</v>
      </c>
    </row>
    <row r="145" spans="16371:16384" ht="12" customHeight="1">
      <c r="XES145" s="198"/>
      <c r="XET145" s="634">
        <v>42705</v>
      </c>
      <c r="XEU145" s="645">
        <v>93.112852844043502</v>
      </c>
      <c r="XEV145" s="726">
        <v>133.4</v>
      </c>
      <c r="XEW145" s="8">
        <v>1000000</v>
      </c>
      <c r="XEX145" s="730">
        <f>XEU169/XEU145-1</f>
        <v>7.3965590631101197E-2</v>
      </c>
      <c r="XEY145" s="8">
        <v>145</v>
      </c>
      <c r="XEZ145" s="648">
        <v>11212330902</v>
      </c>
      <c r="XFA145" s="8" t="s">
        <v>948</v>
      </c>
      <c r="XFB145" s="652" t="s">
        <v>1439</v>
      </c>
      <c r="XFC145" s="648">
        <v>11212330902</v>
      </c>
      <c r="XFD145" s="648">
        <f>HLOOKUP(XEZ145,'BASE 1'!$E$1:$UH$251,225,0)</f>
        <v>0</v>
      </c>
    </row>
    <row r="146" spans="16371:16384" ht="12" customHeight="1">
      <c r="XEQ146" s="203"/>
      <c r="XES146" s="198"/>
      <c r="XET146" s="632">
        <v>42736</v>
      </c>
      <c r="XEU146" s="643">
        <v>94.066435477436599</v>
      </c>
      <c r="XEV146" s="724">
        <v>134.77000000000001</v>
      </c>
      <c r="XEX146" s="648">
        <f>XEW145*XEX145</f>
        <v>73965.590631101193</v>
      </c>
      <c r="XEY146" s="8">
        <v>146</v>
      </c>
      <c r="XEZ146" s="648">
        <v>11212330903</v>
      </c>
      <c r="XFA146" s="8" t="s">
        <v>949</v>
      </c>
      <c r="XFB146" s="652" t="s">
        <v>1440</v>
      </c>
      <c r="XFC146" s="648">
        <v>11212330903</v>
      </c>
      <c r="XFD146" s="648">
        <f>HLOOKUP(XEZ146,'BASE 1'!$E$1:$UH$251,225,0)</f>
        <v>70699</v>
      </c>
    </row>
    <row r="147" spans="16371:16384" ht="12" customHeight="1">
      <c r="XES147" s="198"/>
      <c r="XET147" s="632">
        <v>42767</v>
      </c>
      <c r="XEU147" s="643">
        <v>95.012497176072301</v>
      </c>
      <c r="XEV147" s="724">
        <v>136.12</v>
      </c>
      <c r="XEY147" s="8">
        <v>147</v>
      </c>
      <c r="XEZ147" s="648">
        <v>11212330904</v>
      </c>
      <c r="XFA147" s="8" t="s">
        <v>950</v>
      </c>
      <c r="XFB147" s="652" t="s">
        <v>1441</v>
      </c>
      <c r="XFC147" s="648">
        <v>11212330904</v>
      </c>
      <c r="XFD147" s="648">
        <f>HLOOKUP(XEZ147,'BASE 1'!$E$1:$UH$251,225,0)</f>
        <v>866065</v>
      </c>
    </row>
    <row r="148" spans="16371:16384" ht="12" customHeight="1">
      <c r="XES148" s="198"/>
      <c r="XET148" s="632">
        <v>42795</v>
      </c>
      <c r="XEU148" s="643">
        <v>95.455093891070305</v>
      </c>
      <c r="XEV148" s="724">
        <v>136.76</v>
      </c>
      <c r="XEX148" s="730">
        <f>XEV169/XEV145-1</f>
        <v>7.3988005997001505E-2</v>
      </c>
      <c r="XEY148" s="8">
        <v>148</v>
      </c>
      <c r="XEZ148" s="648">
        <v>11212330905</v>
      </c>
      <c r="XFA148" s="8" t="s">
        <v>951</v>
      </c>
      <c r="XFB148" s="652" t="s">
        <v>1442</v>
      </c>
      <c r="XFC148" s="648">
        <v>11212330905</v>
      </c>
      <c r="XFD148" s="648">
        <f>HLOOKUP(XEZ148,'BASE 1'!$E$1:$UH$251,225,0)</f>
        <v>724667</v>
      </c>
    </row>
    <row r="149" spans="16371:16384" ht="12" customHeight="1">
      <c r="XES149" s="198"/>
      <c r="XET149" s="632">
        <v>42826</v>
      </c>
      <c r="XEU149" s="643">
        <v>95.907287388618798</v>
      </c>
      <c r="XEV149" s="726">
        <v>137.4</v>
      </c>
      <c r="XEX149" s="648">
        <f>XEW145*XEX148</f>
        <v>73988.005997001499</v>
      </c>
      <c r="XEY149" s="8">
        <v>149</v>
      </c>
      <c r="XEZ149" s="648">
        <v>112123310</v>
      </c>
      <c r="XFA149" s="8" t="s">
        <v>952</v>
      </c>
      <c r="XFB149" s="651" t="s">
        <v>1443</v>
      </c>
      <c r="XFC149" s="648">
        <v>112123310</v>
      </c>
      <c r="XFD149" s="648">
        <f>HLOOKUP(XEZ149,'BASE 1'!$E$1:$UH$251,225,0)</f>
        <v>4067923</v>
      </c>
    </row>
    <row r="150" spans="16371:16384" ht="12" customHeight="1">
      <c r="XES150" s="198"/>
      <c r="XET150" s="632">
        <v>42856</v>
      </c>
      <c r="XEU150" s="643">
        <v>96.123383562661004</v>
      </c>
      <c r="XEV150" s="724">
        <v>137.71</v>
      </c>
      <c r="XEY150" s="8">
        <v>150</v>
      </c>
      <c r="XEZ150" s="648">
        <v>112123311</v>
      </c>
      <c r="XFA150" s="8" t="s">
        <v>953</v>
      </c>
      <c r="XFB150" s="651" t="s">
        <v>1444</v>
      </c>
      <c r="XFC150" s="648">
        <v>112123311</v>
      </c>
      <c r="XFD150" s="648">
        <f>HLOOKUP(XEZ150,'BASE 1'!$E$1:$UH$251,225,0)</f>
        <v>1651667</v>
      </c>
    </row>
    <row r="151" spans="16371:16384" ht="12" customHeight="1">
      <c r="XES151" s="198"/>
      <c r="XET151" s="632">
        <v>42887</v>
      </c>
      <c r="XEU151" s="643">
        <v>96.233580089327901</v>
      </c>
      <c r="XEV151" s="724">
        <v>137.87</v>
      </c>
      <c r="XEY151" s="8">
        <v>151</v>
      </c>
      <c r="XEZ151" s="648">
        <v>112123312</v>
      </c>
      <c r="XFA151" s="8" t="s">
        <v>954</v>
      </c>
      <c r="XFB151" s="651" t="s">
        <v>1445</v>
      </c>
      <c r="XFC151" s="648">
        <v>112123312</v>
      </c>
      <c r="XFD151" s="648">
        <f>HLOOKUP(XEZ151,'BASE 1'!$E$1:$UH$251,225,0)</f>
        <v>35225877</v>
      </c>
    </row>
    <row r="152" spans="16371:16384" ht="12" customHeight="1">
      <c r="XES152" s="198"/>
      <c r="XET152" s="632">
        <v>42917</v>
      </c>
      <c r="XEU152" s="643">
        <v>96.184355135091195</v>
      </c>
      <c r="XEV152" s="726">
        <v>137.80000000000001</v>
      </c>
      <c r="XEY152" s="8">
        <v>152</v>
      </c>
      <c r="XEZ152" s="648">
        <v>11212331201</v>
      </c>
      <c r="XFA152" s="8" t="s">
        <v>955</v>
      </c>
      <c r="XFB152" s="652" t="s">
        <v>1446</v>
      </c>
      <c r="XFC152" s="648">
        <v>11212331201</v>
      </c>
      <c r="XFD152" s="648">
        <f>HLOOKUP(XEZ152,'BASE 1'!$E$1:$UH$251,225,0)</f>
        <v>0</v>
      </c>
    </row>
    <row r="153" spans="16371:16384" ht="12" customHeight="1">
      <c r="XES153" s="198"/>
      <c r="XET153" s="632">
        <v>42948</v>
      </c>
      <c r="XEU153" s="643">
        <v>96.319067466072397</v>
      </c>
      <c r="XEV153" s="724">
        <v>137.99</v>
      </c>
      <c r="XEY153" s="8">
        <v>153</v>
      </c>
      <c r="XEZ153" s="648">
        <v>11212331202</v>
      </c>
      <c r="XFA153" s="8" t="s">
        <v>956</v>
      </c>
      <c r="XFB153" s="652" t="s">
        <v>1447</v>
      </c>
      <c r="XFC153" s="648">
        <v>11212331202</v>
      </c>
      <c r="XFD153" s="648">
        <f>HLOOKUP(XEZ153,'BASE 1'!$E$1:$UH$251,225,0)</f>
        <v>671642</v>
      </c>
    </row>
    <row r="154" spans="16371:16384" ht="12" customHeight="1">
      <c r="XES154" s="198"/>
      <c r="XET154" s="632">
        <v>42979</v>
      </c>
      <c r="XEU154" s="643">
        <v>96.357860133452107</v>
      </c>
      <c r="XEV154" s="724">
        <v>138.05000000000001</v>
      </c>
      <c r="XEY154" s="8">
        <v>154</v>
      </c>
      <c r="XEZ154" s="648">
        <v>11212331203</v>
      </c>
      <c r="XFA154" s="8" t="s">
        <v>957</v>
      </c>
      <c r="XFB154" s="652" t="s">
        <v>1448</v>
      </c>
      <c r="XFC154" s="648">
        <v>11212331203</v>
      </c>
      <c r="XFD154" s="648">
        <f>HLOOKUP(XEZ154,'BASE 1'!$E$1:$UH$251,225,0)</f>
        <v>26105680</v>
      </c>
    </row>
    <row r="155" spans="16371:16384" ht="12" customHeight="1">
      <c r="XES155" s="198"/>
      <c r="XET155" s="632">
        <v>43009</v>
      </c>
      <c r="XEU155" s="643">
        <v>96.373970638801197</v>
      </c>
      <c r="XEV155" s="724">
        <v>138.07</v>
      </c>
      <c r="XEY155" s="8">
        <v>155</v>
      </c>
      <c r="XEZ155" s="648">
        <v>11212331204</v>
      </c>
      <c r="XFA155" s="8" t="s">
        <v>958</v>
      </c>
      <c r="XFB155" s="652" t="s">
        <v>1449</v>
      </c>
      <c r="XFC155" s="648">
        <v>11212331204</v>
      </c>
      <c r="XFD155" s="648">
        <f>HLOOKUP(XEZ155,'BASE 1'!$E$1:$UH$251,225,0)</f>
        <v>8448555</v>
      </c>
    </row>
    <row r="156" spans="16371:16384" ht="12" customHeight="1">
      <c r="XES156" s="198"/>
      <c r="XET156" s="632">
        <v>43040</v>
      </c>
      <c r="XEU156" s="643">
        <v>96.548251811589097</v>
      </c>
      <c r="XEV156" s="724">
        <v>138.32</v>
      </c>
      <c r="XEY156" s="8">
        <v>156</v>
      </c>
      <c r="XEZ156" s="648">
        <v>112123313</v>
      </c>
      <c r="XFA156" s="8" t="s">
        <v>959</v>
      </c>
      <c r="XFB156" s="651" t="s">
        <v>1450</v>
      </c>
      <c r="XFC156" s="648">
        <v>112123313</v>
      </c>
      <c r="XFD156" s="648">
        <f>HLOOKUP(XEZ156,'BASE 1'!$E$1:$UH$251,225,0)</f>
        <v>0</v>
      </c>
    </row>
    <row r="157" spans="16371:16384" ht="12" customHeight="1">
      <c r="XES157" s="198"/>
      <c r="XET157" s="632">
        <v>43070</v>
      </c>
      <c r="XEU157" s="643">
        <v>96.9198851044073</v>
      </c>
      <c r="XEV157" s="724">
        <v>138.85</v>
      </c>
      <c r="XEY157" s="8">
        <v>157</v>
      </c>
      <c r="XEZ157" s="648">
        <v>112123314</v>
      </c>
      <c r="XFA157" s="8" t="s">
        <v>960</v>
      </c>
      <c r="XFB157" s="651" t="s">
        <v>1451</v>
      </c>
      <c r="XFC157" s="648">
        <v>112123314</v>
      </c>
      <c r="XFD157" s="648">
        <f>HLOOKUP(XEZ157,'BASE 1'!$E$1:$UH$251,225,0)</f>
        <v>185400</v>
      </c>
    </row>
    <row r="158" spans="16371:16384" ht="12" customHeight="1">
      <c r="XES158" s="198"/>
      <c r="XET158" s="634">
        <v>43101</v>
      </c>
      <c r="XEU158" s="645">
        <v>97.527634566693607</v>
      </c>
      <c r="XEV158" s="724">
        <v>139.72</v>
      </c>
      <c r="XEW158" s="647">
        <f t="shared" ref="XEW158:XEW167" si="45">(XEV158*$XEU$169)/$XEV$169</f>
        <v>97.522160954840501</v>
      </c>
      <c r="XEX158" s="731"/>
      <c r="XEY158" s="8">
        <v>158</v>
      </c>
      <c r="XEZ158" s="648">
        <v>112123315</v>
      </c>
      <c r="XFA158" s="8" t="s">
        <v>961</v>
      </c>
      <c r="XFB158" s="651" t="s">
        <v>1452</v>
      </c>
      <c r="XFC158" s="648">
        <v>112123315</v>
      </c>
      <c r="XFD158" s="648">
        <f>HLOOKUP(XEZ158,'BASE 1'!$E$1:$UH$251,225,0)</f>
        <v>0</v>
      </c>
    </row>
    <row r="159" spans="16371:16384" ht="12" customHeight="1">
      <c r="XES159" s="198"/>
      <c r="XET159" s="632">
        <v>43132</v>
      </c>
      <c r="XEU159" s="643">
        <v>98.216431436722701</v>
      </c>
      <c r="XEV159" s="724">
        <v>140.71</v>
      </c>
      <c r="XEW159" s="647">
        <f t="shared" si="45"/>
        <v>98.213163956166667</v>
      </c>
      <c r="XEX159" s="731"/>
      <c r="XEY159" s="8">
        <v>159</v>
      </c>
      <c r="XEZ159" s="648">
        <v>112123316</v>
      </c>
      <c r="XFA159" s="8" t="s">
        <v>962</v>
      </c>
      <c r="XFB159" s="651" t="s">
        <v>1453</v>
      </c>
      <c r="XFC159" s="648">
        <v>112123316</v>
      </c>
      <c r="XFD159" s="648">
        <f>HLOOKUP(XEZ159,'BASE 1'!$E$1:$UH$251,225,0)</f>
        <v>0</v>
      </c>
    </row>
    <row r="160" spans="16371:16384" ht="12" customHeight="1">
      <c r="XES160" s="198"/>
      <c r="XET160" s="632">
        <v>43160</v>
      </c>
      <c r="XEU160" s="643">
        <v>98.452250258793498</v>
      </c>
      <c r="XEV160" s="724">
        <v>141.05000000000001</v>
      </c>
      <c r="XEW160" s="647">
        <f t="shared" si="45"/>
        <v>98.450478118238294</v>
      </c>
      <c r="XEX160" s="731"/>
      <c r="XEY160" s="8">
        <v>160</v>
      </c>
      <c r="XEZ160" s="648">
        <v>112123317</v>
      </c>
      <c r="XFA160" s="8" t="s">
        <v>963</v>
      </c>
      <c r="XFB160" s="651" t="s">
        <v>1454</v>
      </c>
      <c r="XFC160" s="648">
        <v>112123317</v>
      </c>
      <c r="XFD160" s="648">
        <f>HLOOKUP(XEZ160,'BASE 1'!$E$1:$UH$251,225,0)</f>
        <v>230640900</v>
      </c>
    </row>
    <row r="161" spans="16373:16384" ht="12" customHeight="1">
      <c r="XES161" s="198"/>
      <c r="XET161" s="632">
        <v>43191</v>
      </c>
      <c r="XEU161" s="643">
        <v>98.906895825372402</v>
      </c>
      <c r="XEV161" s="726">
        <v>141.69999999999999</v>
      </c>
      <c r="XEW161" s="647">
        <f t="shared" si="45"/>
        <v>98.904166957492819</v>
      </c>
      <c r="XEX161" s="731"/>
      <c r="XEY161" s="8">
        <v>161</v>
      </c>
      <c r="XEZ161" s="648">
        <v>1121234</v>
      </c>
      <c r="XFA161" s="8" t="s">
        <v>964</v>
      </c>
      <c r="XFB161" s="651" t="s">
        <v>1455</v>
      </c>
      <c r="XFC161" s="648">
        <v>1121234</v>
      </c>
      <c r="XFD161" s="648">
        <f>HLOOKUP(XEZ161,'BASE 1'!$E$1:$UH$251,225,0)</f>
        <v>11359458</v>
      </c>
    </row>
    <row r="162" spans="16373:16384" ht="12" customHeight="1">
      <c r="XES162" s="198"/>
      <c r="XET162" s="632">
        <v>43221</v>
      </c>
      <c r="XEU162" s="643">
        <v>99.157791416887306</v>
      </c>
      <c r="XEV162" s="724">
        <v>142.06</v>
      </c>
      <c r="XEW162" s="647">
        <f t="shared" si="45"/>
        <v>99.155440776156894</v>
      </c>
      <c r="XEX162" s="731"/>
      <c r="XEY162" s="8">
        <v>162</v>
      </c>
      <c r="XEZ162" s="648">
        <v>112123401</v>
      </c>
      <c r="XFA162" s="8" t="s">
        <v>965</v>
      </c>
      <c r="XFB162" s="651" t="s">
        <v>1456</v>
      </c>
      <c r="XFC162" s="648">
        <v>112123401</v>
      </c>
      <c r="XFD162" s="648">
        <f>HLOOKUP(XEZ162,'BASE 1'!$E$1:$UH$251,225,0)</f>
        <v>919090</v>
      </c>
    </row>
    <row r="163" spans="16373:16384" ht="12" customHeight="1">
      <c r="XES163" s="198"/>
      <c r="XET163" s="632">
        <v>43252</v>
      </c>
      <c r="XEU163" s="643">
        <v>99.3111507800769</v>
      </c>
      <c r="XEV163" s="724">
        <v>142.28</v>
      </c>
      <c r="XEW163" s="647">
        <f t="shared" si="45"/>
        <v>99.30899699867382</v>
      </c>
      <c r="XEX163" s="731"/>
      <c r="XEY163" s="8">
        <v>163</v>
      </c>
      <c r="XEZ163" s="648">
        <v>112123402</v>
      </c>
      <c r="XFA163" s="8" t="s">
        <v>966</v>
      </c>
      <c r="XFB163" s="651" t="s">
        <v>1457</v>
      </c>
      <c r="XFC163" s="648">
        <v>112123402</v>
      </c>
      <c r="XFD163" s="648">
        <f>HLOOKUP(XEZ163,'BASE 1'!$E$1:$UH$251,225,0)</f>
        <v>0</v>
      </c>
    </row>
    <row r="164" spans="16373:16384" ht="12" customHeight="1">
      <c r="XES164" s="198"/>
      <c r="XET164" s="632">
        <v>43282</v>
      </c>
      <c r="XEU164" s="643">
        <v>99.184494050769601</v>
      </c>
      <c r="XEV164" s="726">
        <v>142.1</v>
      </c>
      <c r="XEW164" s="647">
        <f t="shared" si="45"/>
        <v>99.183360089341789</v>
      </c>
      <c r="XEX164" s="731"/>
      <c r="XEY164" s="8">
        <v>164</v>
      </c>
      <c r="XEZ164" s="648">
        <v>112123403</v>
      </c>
      <c r="XFA164" s="8" t="s">
        <v>967</v>
      </c>
      <c r="XFB164" s="651" t="s">
        <v>1458</v>
      </c>
      <c r="XFC164" s="648">
        <v>112123403</v>
      </c>
      <c r="XFD164" s="648">
        <f>HLOOKUP(XEZ164,'BASE 1'!$E$1:$UH$251,225,0)</f>
        <v>9432225</v>
      </c>
    </row>
    <row r="165" spans="16373:16384" ht="12" customHeight="1">
      <c r="XES165" s="198"/>
      <c r="XET165" s="632">
        <v>43313</v>
      </c>
      <c r="XEU165" s="643">
        <v>99.303264094060694</v>
      </c>
      <c r="XEV165" s="726">
        <v>142.27000000000001</v>
      </c>
      <c r="XEW165" s="647">
        <f t="shared" si="45"/>
        <v>99.30201717037761</v>
      </c>
      <c r="XEX165" s="731"/>
      <c r="XEY165" s="8">
        <v>165</v>
      </c>
      <c r="XEZ165" s="648">
        <v>11212340301</v>
      </c>
      <c r="XFA165" s="8" t="s">
        <v>968</v>
      </c>
      <c r="XFB165" s="652" t="s">
        <v>1459</v>
      </c>
      <c r="XFC165" s="648">
        <v>11212340301</v>
      </c>
      <c r="XFD165" s="648">
        <f>HLOOKUP(XEZ165,'BASE 1'!$E$1:$UH$251,225,0)</f>
        <v>2634225</v>
      </c>
    </row>
    <row r="166" spans="16373:16384" ht="12" customHeight="1">
      <c r="XES166" s="198"/>
      <c r="XET166" s="632">
        <v>43344</v>
      </c>
      <c r="XEU166" s="643">
        <v>99.467112979991498</v>
      </c>
      <c r="XEV166" s="726">
        <v>142.5</v>
      </c>
      <c r="XEW166" s="647">
        <f t="shared" si="45"/>
        <v>99.462553221190745</v>
      </c>
      <c r="XEX166" s="731"/>
      <c r="XEY166" s="8">
        <v>166</v>
      </c>
      <c r="XEZ166" s="648">
        <v>11212340302</v>
      </c>
      <c r="XFA166" s="8" t="s">
        <v>969</v>
      </c>
      <c r="XFB166" s="652" t="s">
        <v>1460</v>
      </c>
      <c r="XFC166" s="648">
        <v>11212340302</v>
      </c>
      <c r="XFD166" s="648">
        <f>HLOOKUP(XEZ166,'BASE 1'!$E$1:$UH$251,225,0)</f>
        <v>0</v>
      </c>
    </row>
    <row r="167" spans="16373:16384" ht="12" customHeight="1">
      <c r="XES167" s="198"/>
      <c r="XET167" s="632">
        <v>43374</v>
      </c>
      <c r="XEU167" s="643">
        <v>99.586837885347407</v>
      </c>
      <c r="XEV167" s="726">
        <v>142.66999999999999</v>
      </c>
      <c r="XEW167" s="647">
        <f t="shared" si="45"/>
        <v>99.581210302226552</v>
      </c>
      <c r="XEX167" s="731"/>
      <c r="XEY167" s="8">
        <v>167</v>
      </c>
      <c r="XEZ167" s="648">
        <v>11212340303</v>
      </c>
      <c r="XFA167" s="8" t="s">
        <v>970</v>
      </c>
      <c r="XFB167" s="652" t="s">
        <v>1461</v>
      </c>
      <c r="XFC167" s="648">
        <v>11212340303</v>
      </c>
      <c r="XFD167" s="648">
        <f>HLOOKUP(XEZ167,'BASE 1'!$E$1:$UH$251,225,0)</f>
        <v>0</v>
      </c>
    </row>
    <row r="168" spans="16373:16384" ht="12" customHeight="1">
      <c r="XES168" s="198"/>
      <c r="XET168" s="632">
        <v>43405</v>
      </c>
      <c r="XEU168" s="643">
        <v>99.703542550824395</v>
      </c>
      <c r="XEV168" s="724">
        <v>142.84</v>
      </c>
      <c r="XEW168" s="647">
        <f>(XEV168*$XEU$169)/$XEV$169</f>
        <v>99.699867383262358</v>
      </c>
      <c r="XEX168" s="731"/>
      <c r="XEY168" s="8">
        <v>168</v>
      </c>
      <c r="XEZ168" s="648">
        <v>11212340304</v>
      </c>
      <c r="XFA168" s="8" t="s">
        <v>971</v>
      </c>
      <c r="XFB168" s="652" t="s">
        <v>1462</v>
      </c>
      <c r="XFC168" s="648">
        <v>11212340304</v>
      </c>
      <c r="XFD168" s="648">
        <f>HLOOKUP(XEZ168,'BASE 1'!$E$1:$UH$251,225,0)</f>
        <v>0</v>
      </c>
    </row>
    <row r="169" spans="16373:16384" ht="12" customHeight="1">
      <c r="XES169" s="198"/>
      <c r="XET169" s="632">
        <v>43435</v>
      </c>
      <c r="XEU169" s="643">
        <v>100</v>
      </c>
      <c r="XEV169" s="724">
        <v>143.27000000000001</v>
      </c>
      <c r="XEW169" s="647">
        <f>(XEV169*XEU169)/XEV169</f>
        <v>100</v>
      </c>
      <c r="XEX169" s="731"/>
      <c r="XEY169" s="8">
        <v>169</v>
      </c>
      <c r="XEZ169" s="648">
        <v>11212340305</v>
      </c>
      <c r="XFA169" s="8" t="s">
        <v>972</v>
      </c>
      <c r="XFB169" s="652" t="s">
        <v>1463</v>
      </c>
      <c r="XFC169" s="648">
        <v>11212340305</v>
      </c>
      <c r="XFD169" s="648">
        <f>HLOOKUP(XEZ169,'BASE 1'!$E$1:$UH$251,225,0)</f>
        <v>6798000</v>
      </c>
    </row>
    <row r="170" spans="16373:16384" ht="12" customHeight="1">
      <c r="XES170" s="198"/>
      <c r="XET170" s="634">
        <v>43466</v>
      </c>
      <c r="XEU170" s="645">
        <v>100.598577066</v>
      </c>
      <c r="XEY170" s="8">
        <v>170</v>
      </c>
      <c r="XEZ170" s="648">
        <v>112123404</v>
      </c>
      <c r="XFA170" s="8" t="s">
        <v>973</v>
      </c>
      <c r="XFB170" s="651" t="s">
        <v>1464</v>
      </c>
      <c r="XFC170" s="648">
        <v>112123404</v>
      </c>
      <c r="XFD170" s="648">
        <f>HLOOKUP(XEZ170,'BASE 1'!$E$1:$UH$251,225,0)</f>
        <v>1008143</v>
      </c>
    </row>
    <row r="171" spans="16373:16384" ht="12" customHeight="1">
      <c r="XES171" s="198"/>
      <c r="XET171" s="632">
        <v>43497</v>
      </c>
      <c r="XEU171" s="643">
        <v>101.17675</v>
      </c>
      <c r="XEY171" s="8">
        <v>171</v>
      </c>
      <c r="XEZ171" s="648">
        <v>112123405</v>
      </c>
      <c r="XFA171" s="8" t="s">
        <v>974</v>
      </c>
      <c r="XFB171" s="651" t="s">
        <v>1465</v>
      </c>
      <c r="XFC171" s="648">
        <v>112123405</v>
      </c>
      <c r="XFD171" s="648">
        <f>HLOOKUP(XEZ171,'BASE 1'!$E$1:$UH$251,225,0)</f>
        <v>0</v>
      </c>
    </row>
    <row r="172" spans="16373:16384" ht="12" customHeight="1">
      <c r="XES172" s="198"/>
      <c r="XET172" s="632">
        <v>43525</v>
      </c>
      <c r="XEU172" s="643">
        <v>101.61572</v>
      </c>
      <c r="XEY172" s="8">
        <v>172</v>
      </c>
      <c r="XEZ172" s="648">
        <v>11215</v>
      </c>
      <c r="XFA172" s="8" t="s">
        <v>975</v>
      </c>
      <c r="XFB172" s="651" t="s">
        <v>1466</v>
      </c>
      <c r="XFC172" s="648">
        <v>11215</v>
      </c>
      <c r="XFD172" s="648">
        <f>HLOOKUP(XEZ172,'BASE 1'!$E$1:$UH$251,225,0)</f>
        <v>225783443</v>
      </c>
    </row>
    <row r="173" spans="16373:16384" ht="12" customHeight="1">
      <c r="XES173" s="198"/>
      <c r="XET173" s="632">
        <v>43556</v>
      </c>
      <c r="XEY173" s="8">
        <v>173</v>
      </c>
      <c r="XEZ173" s="648">
        <v>1121501</v>
      </c>
      <c r="XFA173" s="8" t="s">
        <v>976</v>
      </c>
      <c r="XFB173" s="651" t="s">
        <v>1467</v>
      </c>
      <c r="XFC173" s="648">
        <v>1121501</v>
      </c>
      <c r="XFD173" s="648">
        <f>HLOOKUP(XEZ173,'BASE 1'!$E$1:$UH$251,225,0)</f>
        <v>60213086</v>
      </c>
    </row>
    <row r="174" spans="16373:16384" ht="12" customHeight="1">
      <c r="XES174" s="198"/>
      <c r="XET174" s="632">
        <v>43586</v>
      </c>
      <c r="XEY174" s="8">
        <v>174</v>
      </c>
      <c r="XEZ174" s="648">
        <v>112150101</v>
      </c>
      <c r="XFA174" s="8" t="s">
        <v>977</v>
      </c>
      <c r="XFB174" s="652" t="s">
        <v>1468</v>
      </c>
      <c r="XFC174" s="648">
        <v>112150101</v>
      </c>
      <c r="XFD174" s="648">
        <f>HLOOKUP(XEZ174,'BASE 1'!$E$1:$UH$251,225,0)</f>
        <v>135713</v>
      </c>
    </row>
    <row r="175" spans="16373:16384" ht="12" customHeight="1">
      <c r="XES175" s="198"/>
      <c r="XEY175" s="8">
        <v>175</v>
      </c>
      <c r="XEZ175" s="648">
        <v>112150102</v>
      </c>
      <c r="XFA175" s="8" t="s">
        <v>978</v>
      </c>
      <c r="XFB175" s="652" t="s">
        <v>1469</v>
      </c>
      <c r="XFC175" s="648">
        <v>112150102</v>
      </c>
      <c r="XFD175" s="648">
        <f>HLOOKUP(XEZ175,'BASE 1'!$E$1:$UH$251,225,0)</f>
        <v>20488060</v>
      </c>
    </row>
    <row r="176" spans="16373:16384" ht="12" customHeight="1">
      <c r="XES176" s="198"/>
      <c r="XEY176" s="8">
        <v>176</v>
      </c>
      <c r="XEZ176" s="648">
        <v>112150103</v>
      </c>
      <c r="XFA176" s="8" t="s">
        <v>979</v>
      </c>
      <c r="XFB176" s="652" t="s">
        <v>1470</v>
      </c>
      <c r="XFC176" s="648">
        <v>112150103</v>
      </c>
      <c r="XFD176" s="648">
        <f>HLOOKUP(XEZ176,'BASE 1'!$E$1:$UH$251,225,0)</f>
        <v>30309191</v>
      </c>
    </row>
    <row r="177" spans="16373:16384" ht="12" customHeight="1">
      <c r="XES177" s="198"/>
      <c r="XEY177" s="8">
        <v>177</v>
      </c>
      <c r="XEZ177" s="648">
        <v>11215010301</v>
      </c>
      <c r="XFA177" s="8" t="s">
        <v>980</v>
      </c>
      <c r="XFB177" s="652" t="s">
        <v>1471</v>
      </c>
      <c r="XFC177" s="648">
        <v>11215010301</v>
      </c>
      <c r="XFD177" s="648">
        <f>HLOOKUP(XEZ177,'BASE 1'!$E$1:$UH$251,225,0)</f>
        <v>99374</v>
      </c>
    </row>
    <row r="178" spans="16373:16384" ht="12" customHeight="1">
      <c r="XES178" s="198"/>
      <c r="XEY178" s="8">
        <v>178</v>
      </c>
      <c r="XEZ178" s="648">
        <v>11215010302</v>
      </c>
      <c r="XFA178" s="8" t="s">
        <v>981</v>
      </c>
      <c r="XFB178" s="652" t="s">
        <v>1472</v>
      </c>
      <c r="XFC178" s="648">
        <v>11215010302</v>
      </c>
      <c r="XFD178" s="648">
        <f>HLOOKUP(XEZ178,'BASE 1'!$E$1:$UH$251,225,0)</f>
        <v>30209817</v>
      </c>
    </row>
    <row r="179" spans="16373:16384" ht="12" customHeight="1">
      <c r="XES179" s="198"/>
      <c r="XEY179" s="8">
        <v>179</v>
      </c>
      <c r="XEZ179" s="648">
        <v>112150104</v>
      </c>
      <c r="XFA179" s="8" t="s">
        <v>982</v>
      </c>
      <c r="XFB179" s="652" t="s">
        <v>1473</v>
      </c>
      <c r="XFC179" s="648">
        <v>112150104</v>
      </c>
      <c r="XFD179" s="648">
        <f>HLOOKUP(XEZ179,'BASE 1'!$E$1:$UH$251,225,0)</f>
        <v>19600</v>
      </c>
    </row>
    <row r="180" spans="16373:16384" ht="12" customHeight="1">
      <c r="XES180" s="198"/>
      <c r="XEY180" s="8">
        <v>180</v>
      </c>
      <c r="XEZ180" s="648">
        <v>112150105</v>
      </c>
      <c r="XFA180" s="8" t="s">
        <v>983</v>
      </c>
      <c r="XFB180" s="652" t="s">
        <v>1474</v>
      </c>
      <c r="XFC180" s="648">
        <v>112150105</v>
      </c>
      <c r="XFD180" s="648">
        <f>HLOOKUP(XEZ180,'BASE 1'!$E$1:$UH$251,225,0)</f>
        <v>176748</v>
      </c>
    </row>
    <row r="181" spans="16373:16384" ht="12" customHeight="1">
      <c r="XES181" s="198"/>
      <c r="XEY181" s="8">
        <v>181</v>
      </c>
      <c r="XEZ181" s="648">
        <v>112150106</v>
      </c>
      <c r="XFA181" s="8" t="s">
        <v>984</v>
      </c>
      <c r="XFB181" s="652" t="s">
        <v>1475</v>
      </c>
      <c r="XFC181" s="648">
        <v>112150106</v>
      </c>
      <c r="XFD181" s="648">
        <f>HLOOKUP(XEZ181,'BASE 1'!$E$1:$UH$251,225,0)</f>
        <v>4442774</v>
      </c>
    </row>
    <row r="182" spans="16373:16384" ht="12" customHeight="1">
      <c r="XES182" s="198"/>
      <c r="XEY182" s="8">
        <v>182</v>
      </c>
      <c r="XEZ182" s="648">
        <v>112150107</v>
      </c>
      <c r="XFA182" s="8" t="s">
        <v>985</v>
      </c>
      <c r="XFB182" s="652" t="s">
        <v>1476</v>
      </c>
      <c r="XFC182" s="648">
        <v>112150107</v>
      </c>
      <c r="XFD182" s="648">
        <f>HLOOKUP(XEZ182,'BASE 1'!$E$1:$UH$251,225,0)</f>
        <v>4641000</v>
      </c>
    </row>
    <row r="183" spans="16373:16384" ht="12" customHeight="1">
      <c r="XES183" s="198"/>
      <c r="XEY183" s="8">
        <v>183</v>
      </c>
      <c r="XEZ183" s="648">
        <v>1121502</v>
      </c>
      <c r="XFA183" s="8" t="s">
        <v>986</v>
      </c>
      <c r="XFB183" s="651" t="s">
        <v>1477</v>
      </c>
      <c r="XFC183" s="648">
        <v>1121502</v>
      </c>
      <c r="XFD183" s="648">
        <f>HLOOKUP(XEZ183,'BASE 1'!$E$1:$UH$251,225,0)</f>
        <v>5578191</v>
      </c>
    </row>
    <row r="184" spans="16373:16384" ht="12" customHeight="1">
      <c r="XES184" s="198"/>
      <c r="XEY184" s="8">
        <v>184</v>
      </c>
      <c r="XEZ184" s="648">
        <v>112150201</v>
      </c>
      <c r="XFA184" s="8" t="s">
        <v>987</v>
      </c>
      <c r="XFB184" s="652" t="s">
        <v>1478</v>
      </c>
      <c r="XFC184" s="648">
        <v>112150201</v>
      </c>
      <c r="XFD184" s="648">
        <f>HLOOKUP(XEZ184,'BASE 1'!$E$1:$UH$251,225,0)</f>
        <v>0</v>
      </c>
    </row>
    <row r="185" spans="16373:16384" ht="12" customHeight="1">
      <c r="XES185" s="198"/>
      <c r="XEY185" s="8">
        <v>185</v>
      </c>
      <c r="XEZ185" s="648">
        <v>112150202</v>
      </c>
      <c r="XFA185" s="8" t="s">
        <v>988</v>
      </c>
      <c r="XFB185" s="652" t="s">
        <v>1479</v>
      </c>
      <c r="XFC185" s="648">
        <v>112150202</v>
      </c>
      <c r="XFD185" s="648">
        <f>HLOOKUP(XEZ185,'BASE 1'!$E$1:$UH$251,225,0)</f>
        <v>5578191</v>
      </c>
    </row>
    <row r="186" spans="16373:16384" ht="12" customHeight="1">
      <c r="XES186" s="198"/>
      <c r="XEY186" s="8">
        <v>186</v>
      </c>
      <c r="XEZ186" s="648">
        <v>112150203</v>
      </c>
      <c r="XFA186" s="8" t="s">
        <v>989</v>
      </c>
      <c r="XFB186" s="652" t="s">
        <v>1480</v>
      </c>
      <c r="XFC186" s="648">
        <v>112150203</v>
      </c>
      <c r="XFD186" s="648">
        <f>HLOOKUP(XEZ186,'BASE 1'!$E$1:$UH$251,225,0)</f>
        <v>0</v>
      </c>
    </row>
    <row r="187" spans="16373:16384" ht="12" customHeight="1">
      <c r="XES187" s="198"/>
      <c r="XEY187" s="8">
        <v>187</v>
      </c>
      <c r="XEZ187" s="648">
        <v>112150301</v>
      </c>
      <c r="XFA187" s="8" t="s">
        <v>990</v>
      </c>
      <c r="XFB187" s="651" t="s">
        <v>1481</v>
      </c>
      <c r="XFC187" s="648">
        <v>112150301</v>
      </c>
      <c r="XFD187" s="648">
        <f>HLOOKUP(XEZ187,'BASE 1'!$E$1:$UH$251,225,0)</f>
        <v>0</v>
      </c>
    </row>
    <row r="188" spans="16373:16384" ht="12" customHeight="1">
      <c r="XES188" s="198"/>
      <c r="XEY188" s="8">
        <v>188</v>
      </c>
      <c r="XEZ188" s="648">
        <v>1121504</v>
      </c>
      <c r="XFA188" s="8" t="s">
        <v>991</v>
      </c>
      <c r="XFB188" s="651" t="s">
        <v>1482</v>
      </c>
      <c r="XFC188" s="648">
        <v>1121504</v>
      </c>
      <c r="XFD188" s="648">
        <f>HLOOKUP(XEZ188,'BASE 1'!$E$1:$UH$251,225,0)</f>
        <v>6839500</v>
      </c>
    </row>
    <row r="189" spans="16373:16384" ht="12" customHeight="1">
      <c r="XES189" s="198"/>
      <c r="XEY189" s="8">
        <v>189</v>
      </c>
      <c r="XEZ189" s="648">
        <v>1121505</v>
      </c>
      <c r="XFA189" s="8" t="s">
        <v>992</v>
      </c>
      <c r="XFB189" s="651" t="s">
        <v>1483</v>
      </c>
      <c r="XFC189" s="648">
        <v>1121505</v>
      </c>
      <c r="XFD189" s="648">
        <f>HLOOKUP(XEZ189,'BASE 1'!$E$1:$UH$251,225,0)</f>
        <v>51850093</v>
      </c>
    </row>
    <row r="190" spans="16373:16384" ht="12" customHeight="1">
      <c r="XES190" s="198"/>
      <c r="XEY190" s="8">
        <v>190</v>
      </c>
      <c r="XEZ190" s="648">
        <v>112150501</v>
      </c>
      <c r="XFA190" s="8" t="s">
        <v>993</v>
      </c>
      <c r="XFB190" s="652" t="s">
        <v>1484</v>
      </c>
      <c r="XFC190" s="648">
        <v>112150501</v>
      </c>
      <c r="XFD190" s="648">
        <f>HLOOKUP(XEZ190,'BASE 1'!$E$1:$UH$251,225,0)</f>
        <v>51850093</v>
      </c>
    </row>
    <row r="191" spans="16373:16384" ht="12" customHeight="1">
      <c r="XES191" s="198"/>
      <c r="XEY191" s="8">
        <v>191</v>
      </c>
      <c r="XEZ191" s="648">
        <v>112150502</v>
      </c>
      <c r="XFA191" s="8" t="s">
        <v>994</v>
      </c>
      <c r="XFB191" s="652" t="s">
        <v>1485</v>
      </c>
      <c r="XFC191" s="648">
        <v>112150502</v>
      </c>
      <c r="XFD191" s="648">
        <f>HLOOKUP(XEZ191,'BASE 1'!$E$1:$UH$251,225,0)</f>
        <v>0</v>
      </c>
    </row>
    <row r="192" spans="16373:16384" ht="12" customHeight="1">
      <c r="XES192" s="198"/>
      <c r="XEY192" s="8">
        <v>192</v>
      </c>
      <c r="XEZ192" s="648">
        <v>1121506</v>
      </c>
      <c r="XFA192" s="8" t="s">
        <v>995</v>
      </c>
      <c r="XFB192" s="651" t="s">
        <v>1486</v>
      </c>
      <c r="XFC192" s="648">
        <v>1121506</v>
      </c>
      <c r="XFD192" s="648">
        <f>HLOOKUP(XEZ192,'BASE 1'!$E$1:$UH$251,225,0)</f>
        <v>101302573</v>
      </c>
    </row>
    <row r="193" spans="16373:16384" ht="12" customHeight="1">
      <c r="XES193" s="198"/>
      <c r="XEY193" s="8">
        <v>193</v>
      </c>
      <c r="XEZ193" s="648">
        <v>112150601</v>
      </c>
      <c r="XFA193" s="8" t="s">
        <v>996</v>
      </c>
      <c r="XFB193" s="652" t="s">
        <v>1487</v>
      </c>
      <c r="XFC193" s="648">
        <v>112150601</v>
      </c>
      <c r="XFD193" s="648">
        <f>HLOOKUP(XEZ193,'BASE 1'!$E$1:$UH$251,225,0)</f>
        <v>4972561</v>
      </c>
    </row>
    <row r="194" spans="16373:16384" ht="12" customHeight="1">
      <c r="XES194" s="198"/>
      <c r="XEY194" s="8">
        <v>194</v>
      </c>
      <c r="XEZ194" s="648">
        <v>112150602</v>
      </c>
      <c r="XFA194" s="8" t="s">
        <v>997</v>
      </c>
      <c r="XFB194" s="652" t="s">
        <v>1488</v>
      </c>
      <c r="XFC194" s="648">
        <v>112150602</v>
      </c>
      <c r="XFD194" s="648">
        <f>HLOOKUP(XEZ194,'BASE 1'!$E$1:$UH$251,225,0)</f>
        <v>72000</v>
      </c>
    </row>
    <row r="195" spans="16373:16384" ht="12" customHeight="1">
      <c r="XES195" s="198"/>
      <c r="XEY195" s="8">
        <v>195</v>
      </c>
      <c r="XEZ195" s="648">
        <v>112150603</v>
      </c>
      <c r="XFA195" s="8" t="s">
        <v>998</v>
      </c>
      <c r="XFB195" s="652" t="s">
        <v>1489</v>
      </c>
      <c r="XFC195" s="648">
        <v>112150603</v>
      </c>
      <c r="XFD195" s="648">
        <f>HLOOKUP(XEZ195,'BASE 1'!$E$1:$UH$251,225,0)</f>
        <v>0</v>
      </c>
    </row>
    <row r="196" spans="16373:16384" ht="12" customHeight="1">
      <c r="XES196" s="198"/>
      <c r="XEY196" s="8">
        <v>196</v>
      </c>
      <c r="XEZ196" s="648">
        <v>112150604</v>
      </c>
      <c r="XFA196" s="8" t="s">
        <v>999</v>
      </c>
      <c r="XFB196" s="652" t="s">
        <v>1490</v>
      </c>
      <c r="XFC196" s="648">
        <v>112150604</v>
      </c>
      <c r="XFD196" s="648">
        <f>HLOOKUP(XEZ196,'BASE 1'!$E$1:$UH$251,225,0)</f>
        <v>33722712</v>
      </c>
    </row>
    <row r="197" spans="16373:16384" ht="12" customHeight="1">
      <c r="XES197" s="198"/>
      <c r="XEY197" s="8">
        <v>197</v>
      </c>
      <c r="XEZ197" s="648">
        <v>112150605</v>
      </c>
      <c r="XFA197" s="8" t="s">
        <v>1000</v>
      </c>
      <c r="XFB197" s="652" t="s">
        <v>2796</v>
      </c>
      <c r="XFC197" s="648">
        <v>112150605</v>
      </c>
      <c r="XFD197" s="648">
        <f>HLOOKUP(XEZ197,'BASE 1'!$E$1:$UH$251,225,0)</f>
        <v>11398494</v>
      </c>
    </row>
    <row r="198" spans="16373:16384" ht="12" customHeight="1">
      <c r="XES198" s="198"/>
      <c r="XEY198" s="8">
        <v>198</v>
      </c>
      <c r="XEZ198" s="648">
        <v>112150606</v>
      </c>
      <c r="XFA198" s="8" t="s">
        <v>1001</v>
      </c>
      <c r="XFB198" s="652" t="s">
        <v>1491</v>
      </c>
      <c r="XFC198" s="648">
        <v>112150606</v>
      </c>
      <c r="XFD198" s="648">
        <f>HLOOKUP(XEZ198,'BASE 1'!$E$1:$UH$251,225,0)</f>
        <v>49500</v>
      </c>
    </row>
    <row r="199" spans="16373:16384" ht="12" customHeight="1">
      <c r="XES199" s="198"/>
      <c r="XEY199" s="8">
        <v>199</v>
      </c>
      <c r="XEZ199" s="648">
        <v>112150607</v>
      </c>
      <c r="XFA199" s="8" t="s">
        <v>1002</v>
      </c>
      <c r="XFB199" s="652" t="s">
        <v>1492</v>
      </c>
      <c r="XFC199" s="648">
        <v>112150607</v>
      </c>
      <c r="XFD199" s="648">
        <f>HLOOKUP(XEZ199,'BASE 1'!$E$1:$UH$251,225,0)</f>
        <v>0</v>
      </c>
    </row>
    <row r="200" spans="16373:16384" ht="12" customHeight="1">
      <c r="XES200" s="198"/>
      <c r="XEY200" s="8">
        <v>200</v>
      </c>
      <c r="XEZ200" s="648">
        <v>112150608</v>
      </c>
      <c r="XFA200" s="8" t="s">
        <v>995</v>
      </c>
      <c r="XFB200" s="652" t="s">
        <v>1493</v>
      </c>
      <c r="XFC200" s="648">
        <v>112150608</v>
      </c>
      <c r="XFD200" s="648">
        <f>HLOOKUP(XEZ200,'BASE 1'!$E$1:$UH$251,225,0)</f>
        <v>51087306</v>
      </c>
    </row>
    <row r="201" spans="16373:16384" ht="12" customHeight="1">
      <c r="XES201" s="198"/>
      <c r="XEY201" s="8">
        <v>201</v>
      </c>
      <c r="XEZ201" s="648">
        <v>11216</v>
      </c>
      <c r="XFA201" s="8" t="s">
        <v>1003</v>
      </c>
      <c r="XFB201" s="651" t="s">
        <v>1494</v>
      </c>
      <c r="XFC201" s="648">
        <v>11216</v>
      </c>
      <c r="XFD201" s="648">
        <f>HLOOKUP(XEZ201,'BASE 1'!$E$1:$UH$251,225,0)</f>
        <v>1508907341</v>
      </c>
    </row>
    <row r="202" spans="16373:16384" ht="12" customHeight="1">
      <c r="XES202" s="198"/>
      <c r="XEY202" s="8">
        <v>202</v>
      </c>
      <c r="XEZ202" s="648">
        <v>1121601</v>
      </c>
      <c r="XFA202" s="8" t="s">
        <v>1004</v>
      </c>
      <c r="XFB202" s="652" t="s">
        <v>1495</v>
      </c>
      <c r="XFC202" s="648">
        <v>1121601</v>
      </c>
      <c r="XFD202" s="648">
        <f>HLOOKUP(XEZ202,'BASE 1'!$E$1:$UH$251,225,0)</f>
        <v>0</v>
      </c>
    </row>
    <row r="203" spans="16373:16384" ht="12" customHeight="1">
      <c r="XES203" s="198"/>
      <c r="XEY203" s="8">
        <v>203</v>
      </c>
      <c r="XEZ203" s="648">
        <v>1121602</v>
      </c>
      <c r="XFA203" s="8" t="s">
        <v>1005</v>
      </c>
      <c r="XFB203" s="652" t="s">
        <v>1496</v>
      </c>
      <c r="XFC203" s="648">
        <v>1121602</v>
      </c>
      <c r="XFD203" s="648">
        <f>HLOOKUP(XEZ203,'BASE 1'!$E$1:$UH$251,225,0)</f>
        <v>0</v>
      </c>
    </row>
    <row r="204" spans="16373:16384" ht="12" customHeight="1">
      <c r="XES204" s="198"/>
      <c r="XEY204" s="8">
        <v>204</v>
      </c>
      <c r="XEZ204" s="648">
        <v>1121603</v>
      </c>
      <c r="XFA204" s="8" t="s">
        <v>1006</v>
      </c>
      <c r="XFB204" s="652" t="s">
        <v>1497</v>
      </c>
      <c r="XFC204" s="648">
        <v>1121603</v>
      </c>
      <c r="XFD204" s="648">
        <f>HLOOKUP(XEZ204,'BASE 1'!$E$1:$UH$251,225,0)</f>
        <v>0</v>
      </c>
    </row>
    <row r="205" spans="16373:16384" ht="12" customHeight="1">
      <c r="XES205" s="198"/>
      <c r="XEY205" s="8">
        <v>205</v>
      </c>
      <c r="XEZ205" s="648">
        <v>1121604</v>
      </c>
      <c r="XFA205" s="8" t="s">
        <v>1007</v>
      </c>
      <c r="XFB205" s="652" t="s">
        <v>1498</v>
      </c>
      <c r="XFC205" s="648">
        <v>1121604</v>
      </c>
      <c r="XFD205" s="648">
        <f>HLOOKUP(XEZ205,'BASE 1'!$E$1:$UH$251,225,0)</f>
        <v>0</v>
      </c>
    </row>
    <row r="206" spans="16373:16384" ht="12" customHeight="1">
      <c r="XES206" s="198"/>
      <c r="XEY206" s="8">
        <v>206</v>
      </c>
      <c r="XEZ206" s="648">
        <v>1121605</v>
      </c>
      <c r="XFA206" s="8" t="s">
        <v>1008</v>
      </c>
      <c r="XFB206" s="652" t="s">
        <v>1499</v>
      </c>
      <c r="XFC206" s="648">
        <v>1121605</v>
      </c>
      <c r="XFD206" s="648">
        <f>HLOOKUP(XEZ206,'BASE 1'!$E$1:$UH$251,225,0)</f>
        <v>1508734753</v>
      </c>
    </row>
    <row r="207" spans="16373:16384" ht="12" customHeight="1">
      <c r="XES207" s="198"/>
      <c r="XEY207" s="8">
        <v>207</v>
      </c>
      <c r="XEZ207" s="648">
        <v>112161301</v>
      </c>
      <c r="XFA207" s="8" t="s">
        <v>2774</v>
      </c>
      <c r="XFB207" s="652" t="s">
        <v>2777</v>
      </c>
      <c r="XFC207" s="648">
        <v>112161301</v>
      </c>
      <c r="XFD207" s="648">
        <f>HLOOKUP(XEZ207,'BASE 1'!$E$1:$UH$251,225,0)</f>
        <v>1354761976</v>
      </c>
    </row>
    <row r="208" spans="16373:16384" ht="12" customHeight="1">
      <c r="XES208" s="198"/>
      <c r="XEY208" s="8">
        <v>208</v>
      </c>
      <c r="XEZ208" s="648">
        <v>112161302</v>
      </c>
      <c r="XFA208" s="8" t="s">
        <v>2775</v>
      </c>
      <c r="XFB208" s="652" t="s">
        <v>2778</v>
      </c>
      <c r="XFC208" s="648">
        <v>112161302</v>
      </c>
      <c r="XFD208" s="648">
        <f>HLOOKUP(XEZ208,'BASE 1'!$E$1:$UH$251,225,0)</f>
        <v>153972777</v>
      </c>
    </row>
    <row r="209" spans="16373:16384" ht="12" customHeight="1">
      <c r="XES209" s="198"/>
      <c r="XEY209" s="8">
        <v>209</v>
      </c>
      <c r="XEZ209" s="648">
        <v>112161303</v>
      </c>
      <c r="XFA209" s="8" t="s">
        <v>2776</v>
      </c>
      <c r="XFB209" s="652" t="s">
        <v>2779</v>
      </c>
      <c r="XFC209" s="648">
        <v>112161303</v>
      </c>
      <c r="XFD209" s="648">
        <f>HLOOKUP(XEZ209,'BASE 1'!$E$1:$UH$251,225,0)</f>
        <v>0</v>
      </c>
    </row>
    <row r="210" spans="16373:16384" ht="12" customHeight="1">
      <c r="XES210" s="198"/>
      <c r="XEY210" s="8">
        <v>210</v>
      </c>
      <c r="XEZ210" s="648">
        <v>1121606</v>
      </c>
      <c r="XFA210" s="8" t="s">
        <v>1009</v>
      </c>
      <c r="XFB210" s="652" t="s">
        <v>1500</v>
      </c>
      <c r="XFC210" s="648">
        <v>1121606</v>
      </c>
      <c r="XFD210" s="648">
        <f>HLOOKUP(XEZ210,'BASE 1'!$E$1:$UH$251,225,0)</f>
        <v>172588</v>
      </c>
    </row>
    <row r="211" spans="16373:16384" ht="12" customHeight="1">
      <c r="XES211" s="198"/>
      <c r="XEY211" s="8">
        <v>211</v>
      </c>
      <c r="XEZ211" s="648">
        <v>1121607</v>
      </c>
      <c r="XFA211" s="8" t="s">
        <v>1010</v>
      </c>
      <c r="XFB211" s="652" t="s">
        <v>1501</v>
      </c>
      <c r="XFC211" s="648">
        <v>1121607</v>
      </c>
      <c r="XFD211" s="648">
        <f>HLOOKUP(XEZ211,'BASE 1'!$E$1:$UH$251,225,0)</f>
        <v>0</v>
      </c>
    </row>
    <row r="212" spans="16373:16384" ht="12" customHeight="1">
      <c r="XES212" s="198"/>
      <c r="XEY212" s="8">
        <v>212</v>
      </c>
      <c r="XEZ212" s="648">
        <v>1121608</v>
      </c>
      <c r="XFA212" s="8" t="s">
        <v>1011</v>
      </c>
      <c r="XFB212" s="652" t="s">
        <v>1502</v>
      </c>
      <c r="XFC212" s="648">
        <v>1121608</v>
      </c>
      <c r="XFD212" s="648">
        <f>HLOOKUP(XEZ212,'BASE 1'!$E$1:$UH$251,225,0)</f>
        <v>0</v>
      </c>
    </row>
    <row r="213" spans="16373:16384" ht="12" customHeight="1">
      <c r="XES213" s="198"/>
      <c r="XEY213" s="8">
        <v>213</v>
      </c>
      <c r="XEZ213" s="648">
        <v>1121609</v>
      </c>
      <c r="XFA213" s="8" t="s">
        <v>1012</v>
      </c>
      <c r="XFB213" s="652" t="s">
        <v>1503</v>
      </c>
      <c r="XFC213" s="648">
        <v>1121609</v>
      </c>
      <c r="XFD213" s="648">
        <f>HLOOKUP(XEZ213,'BASE 1'!$E$1:$UH$251,225,0)</f>
        <v>0</v>
      </c>
    </row>
    <row r="214" spans="16373:16384" ht="12" customHeight="1">
      <c r="XES214" s="198"/>
      <c r="XEY214" s="8">
        <v>214</v>
      </c>
      <c r="XEZ214" s="648">
        <v>1121610</v>
      </c>
      <c r="XFA214" s="8" t="s">
        <v>1674</v>
      </c>
      <c r="XFB214" s="652" t="s">
        <v>1675</v>
      </c>
      <c r="XFC214" s="648">
        <v>1121610</v>
      </c>
      <c r="XFD214" s="648">
        <f>HLOOKUP(XEZ214,'BASE 1'!$E$1:$UH$251,225,0)</f>
        <v>0</v>
      </c>
    </row>
    <row r="215" spans="16373:16384" ht="12" customHeight="1">
      <c r="XES215" s="198"/>
      <c r="XEY215" s="8">
        <v>215</v>
      </c>
      <c r="XEZ215" s="648">
        <v>1121611</v>
      </c>
      <c r="XFA215" s="8" t="s">
        <v>2797</v>
      </c>
      <c r="XFB215" s="652" t="s">
        <v>2799</v>
      </c>
      <c r="XFC215" s="648">
        <v>1121611</v>
      </c>
      <c r="XFD215" s="648">
        <f>HLOOKUP(XEZ215,'BASE 1'!$E$1:$UH$251,225,0)</f>
        <v>0</v>
      </c>
    </row>
    <row r="216" spans="16373:16384" ht="12" customHeight="1">
      <c r="XES216" s="198"/>
      <c r="XEY216" s="8">
        <v>216</v>
      </c>
      <c r="XEZ216" s="648">
        <v>1121612</v>
      </c>
      <c r="XFA216" s="8" t="s">
        <v>2798</v>
      </c>
      <c r="XFB216" s="652" t="s">
        <v>2800</v>
      </c>
      <c r="XFC216" s="648">
        <v>1121612</v>
      </c>
      <c r="XFD216" s="648">
        <f>HLOOKUP(XEZ216,'BASE 1'!$E$1:$UH$251,225,0)</f>
        <v>0</v>
      </c>
    </row>
    <row r="217" spans="16373:16384" ht="12" customHeight="1">
      <c r="XES217" s="198"/>
      <c r="XEY217" s="8">
        <v>217</v>
      </c>
      <c r="XEZ217" s="648">
        <v>1121614</v>
      </c>
      <c r="XFA217" s="8" t="s">
        <v>4057</v>
      </c>
      <c r="XFB217" s="651" t="s">
        <v>4060</v>
      </c>
      <c r="XFC217" s="648">
        <v>1121614</v>
      </c>
      <c r="XFD217" s="648">
        <f>HLOOKUP(XEZ217,'BASE 1'!$E$1:$UH$251,225,0)</f>
        <v>0</v>
      </c>
    </row>
    <row r="218" spans="16373:16384" ht="12" customHeight="1">
      <c r="XES218" s="198"/>
      <c r="XEY218" s="8">
        <v>218</v>
      </c>
      <c r="XEZ218" s="648">
        <v>112161401</v>
      </c>
      <c r="XFA218" s="8" t="s">
        <v>4058</v>
      </c>
      <c r="XFB218" s="652" t="s">
        <v>4062</v>
      </c>
      <c r="XFC218" s="648">
        <v>112161401</v>
      </c>
      <c r="XFD218" s="648">
        <f>HLOOKUP(XEZ218,'BASE 1'!$E$1:$UH$251,225,0)</f>
        <v>0</v>
      </c>
    </row>
    <row r="219" spans="16373:16384" ht="12" customHeight="1">
      <c r="XES219" s="198"/>
      <c r="XEY219" s="8">
        <v>219</v>
      </c>
      <c r="XEZ219" s="648">
        <v>112161402</v>
      </c>
      <c r="XFA219" s="8" t="s">
        <v>4059</v>
      </c>
      <c r="XFB219" s="652" t="s">
        <v>4061</v>
      </c>
      <c r="XFC219" s="648">
        <v>112161402</v>
      </c>
      <c r="XFD219" s="648">
        <f>HLOOKUP(XEZ219,'BASE 1'!$E$1:$UH$251,225,0)</f>
        <v>0</v>
      </c>
    </row>
    <row r="220" spans="16373:16384" ht="12" customHeight="1">
      <c r="XES220" s="198"/>
      <c r="XEY220" s="8">
        <v>220</v>
      </c>
      <c r="XEZ220" s="648">
        <v>1121615</v>
      </c>
      <c r="XFA220" s="8" t="s">
        <v>1363</v>
      </c>
      <c r="XFB220" s="651" t="s">
        <v>2922</v>
      </c>
      <c r="XFC220" s="648">
        <v>1121615</v>
      </c>
      <c r="XFD220" s="648">
        <f>HLOOKUP(XEZ220,'BASE 1'!$E$1:$UH$251,225,0)</f>
        <v>24075468</v>
      </c>
    </row>
    <row r="221" spans="16373:16384" ht="12" customHeight="1">
      <c r="XES221" s="198"/>
      <c r="XEY221" s="8">
        <v>221</v>
      </c>
      <c r="XEZ221" s="648">
        <v>112161501</v>
      </c>
      <c r="XFA221" s="8" t="s">
        <v>1364</v>
      </c>
      <c r="XFB221" s="652" t="s">
        <v>2923</v>
      </c>
      <c r="XFC221" s="648">
        <v>112161501</v>
      </c>
      <c r="XFD221" s="648">
        <f>HLOOKUP(XEZ221,'BASE 1'!$E$1:$UH$251,225,0)</f>
        <v>2947374</v>
      </c>
    </row>
    <row r="222" spans="16373:16384" ht="12" customHeight="1">
      <c r="XES222" s="198"/>
      <c r="XEY222" s="8">
        <v>222</v>
      </c>
      <c r="XEZ222" s="648">
        <v>112161502</v>
      </c>
      <c r="XFA222" s="8" t="s">
        <v>1365</v>
      </c>
      <c r="XFB222" s="652" t="s">
        <v>2924</v>
      </c>
      <c r="XFC222" s="648">
        <v>112161502</v>
      </c>
      <c r="XFD222" s="648">
        <f>HLOOKUP(XEZ222,'BASE 1'!$E$1:$UH$251,225,0)</f>
        <v>3470921</v>
      </c>
    </row>
    <row r="223" spans="16373:16384" ht="12" customHeight="1">
      <c r="XES223" s="198"/>
      <c r="XEY223" s="8">
        <v>223</v>
      </c>
      <c r="XEZ223" s="648">
        <v>112161503</v>
      </c>
      <c r="XFA223" s="8" t="s">
        <v>1366</v>
      </c>
      <c r="XFB223" s="652" t="s">
        <v>2925</v>
      </c>
      <c r="XFC223" s="648">
        <v>112161503</v>
      </c>
      <c r="XFD223" s="648">
        <f>HLOOKUP(XEZ223,'BASE 1'!$E$1:$UH$251,225,0)</f>
        <v>17657173</v>
      </c>
    </row>
    <row r="224" spans="16373:16384" ht="12" customHeight="1">
      <c r="XES224" s="198"/>
      <c r="XEY224" s="8">
        <v>224</v>
      </c>
      <c r="XEZ224" s="648">
        <v>112161504</v>
      </c>
      <c r="XFA224" s="8" t="s">
        <v>1367</v>
      </c>
      <c r="XFB224" s="652" t="s">
        <v>2926</v>
      </c>
      <c r="XFC224" s="648">
        <v>112161504</v>
      </c>
      <c r="XFD224" s="648">
        <f>HLOOKUP(XEZ224,'BASE 1'!$E$1:$UH$251,225,0)</f>
        <v>0</v>
      </c>
    </row>
    <row r="225" spans="16373:16384" ht="12" customHeight="1">
      <c r="XES225" s="198"/>
      <c r="XEY225" s="8">
        <v>225</v>
      </c>
      <c r="XEZ225" s="648">
        <v>112161505</v>
      </c>
      <c r="XFA225" s="8" t="s">
        <v>4065</v>
      </c>
      <c r="XFB225" s="652" t="s">
        <v>4067</v>
      </c>
      <c r="XFC225" s="648">
        <v>112161505</v>
      </c>
      <c r="XFD225" s="648">
        <f>HLOOKUP(XEZ225,'BASE 1'!$E$1:$UH$251,225,0)</f>
        <v>0</v>
      </c>
    </row>
    <row r="226" spans="16373:16384" ht="12" customHeight="1">
      <c r="XES226" s="198"/>
      <c r="XEY226" s="8">
        <v>226</v>
      </c>
      <c r="XEZ226" s="648">
        <v>112161506</v>
      </c>
      <c r="XFA226" s="8" t="s">
        <v>4066</v>
      </c>
      <c r="XFB226" s="652" t="s">
        <v>4068</v>
      </c>
      <c r="XFC226" s="648">
        <v>112161506</v>
      </c>
      <c r="XFD226" s="648">
        <f>HLOOKUP(XEZ226,'BASE 1'!$E$1:$UH$251,225,0)</f>
        <v>0</v>
      </c>
    </row>
    <row r="227" spans="16373:16384" ht="12" customHeight="1">
      <c r="XES227" s="198"/>
      <c r="XEY227" s="8">
        <v>227</v>
      </c>
      <c r="XEZ227" s="648">
        <v>1121617</v>
      </c>
      <c r="XFA227" s="8" t="s">
        <v>4155</v>
      </c>
      <c r="XFB227" s="652" t="s">
        <v>4156</v>
      </c>
      <c r="XFC227" s="648">
        <v>1121617</v>
      </c>
      <c r="XFD227" s="648">
        <f>HLOOKUP(XEZ227,'BASE 1'!$E$1:$UH$251,225,0)</f>
        <v>0</v>
      </c>
    </row>
    <row r="228" spans="16373:16384" ht="12" customHeight="1">
      <c r="XES228" s="198"/>
      <c r="XEY228" s="8">
        <v>228</v>
      </c>
      <c r="XEZ228" s="648">
        <v>1121619</v>
      </c>
      <c r="XFA228" s="8" t="s">
        <v>4317</v>
      </c>
      <c r="XFB228" s="655" t="s">
        <v>4319</v>
      </c>
      <c r="XFC228" s="648">
        <v>1121619</v>
      </c>
      <c r="XFD228" s="648">
        <f>HLOOKUP(XEZ228,'BASE 1'!$E$1:$UH$251,225,0)</f>
        <v>1354761976</v>
      </c>
    </row>
    <row r="229" spans="16373:16384" ht="12" customHeight="1">
      <c r="XES229" s="198"/>
      <c r="XEY229" s="8">
        <v>229</v>
      </c>
      <c r="XEZ229" s="648">
        <v>1121620</v>
      </c>
      <c r="XFA229" s="8" t="s">
        <v>4318</v>
      </c>
      <c r="XFB229" s="655" t="s">
        <v>4320</v>
      </c>
      <c r="XFC229" s="648">
        <v>1121620</v>
      </c>
      <c r="XFD229" s="648">
        <f>HLOOKUP(XEZ229,'BASE 1'!$E$1:$UH$251,225,0)</f>
        <v>153972777</v>
      </c>
    </row>
    <row r="230" spans="16373:16384" ht="12" customHeight="1">
      <c r="XES230" s="198"/>
      <c r="XEY230" s="8">
        <v>230</v>
      </c>
      <c r="XEZ230" s="648">
        <v>11217</v>
      </c>
      <c r="XFA230" s="8" t="s">
        <v>1013</v>
      </c>
      <c r="XFB230" s="651" t="s">
        <v>1504</v>
      </c>
      <c r="XFC230" s="648">
        <v>11217</v>
      </c>
      <c r="XFD230" s="648">
        <f>HLOOKUP(XEZ230,'BASE 1'!$E$1:$UH$251,225,0)</f>
        <v>62044210968</v>
      </c>
    </row>
    <row r="231" spans="16373:16384" ht="12" customHeight="1">
      <c r="XES231" s="198"/>
      <c r="XEY231" s="8">
        <v>231</v>
      </c>
      <c r="XEZ231" s="648">
        <v>1121701</v>
      </c>
      <c r="XFA231" s="8" t="s">
        <v>1014</v>
      </c>
      <c r="XFB231" s="652" t="s">
        <v>1505</v>
      </c>
      <c r="XFC231" s="648">
        <v>1121701</v>
      </c>
      <c r="XFD231" s="648">
        <f>HLOOKUP(XEZ231,'BASE 1'!$E$1:$UH$251,225,0)</f>
        <v>57220145722</v>
      </c>
    </row>
    <row r="232" spans="16373:16384" ht="12" customHeight="1">
      <c r="XES232" s="198"/>
      <c r="XEY232" s="8">
        <v>232</v>
      </c>
      <c r="XEZ232" s="648">
        <v>112170101</v>
      </c>
      <c r="XFA232" s="8" t="s">
        <v>772</v>
      </c>
      <c r="XFB232" s="652" t="s">
        <v>1506</v>
      </c>
      <c r="XFC232" s="648">
        <v>112170101</v>
      </c>
      <c r="XFD232" s="648">
        <f>HLOOKUP(XEZ232,'BASE 1'!$E$1:$UH$251,225,0)</f>
        <v>53146767565</v>
      </c>
    </row>
    <row r="233" spans="16373:16384" ht="12" customHeight="1">
      <c r="XES233" s="198"/>
      <c r="XEY233" s="8">
        <v>233</v>
      </c>
      <c r="XEZ233" s="648" t="s">
        <v>843</v>
      </c>
      <c r="XFA233" s="8" t="s">
        <v>1015</v>
      </c>
      <c r="XFB233" s="652" t="s">
        <v>1507</v>
      </c>
      <c r="XFC233" s="648" t="s">
        <v>843</v>
      </c>
      <c r="XFD233" s="648">
        <f>HLOOKUP(XEZ233,'BASE 1'!$E$1:$UH$251,225,0)</f>
        <v>0</v>
      </c>
    </row>
    <row r="234" spans="16373:16384" ht="12" customHeight="1">
      <c r="XES234" s="198"/>
      <c r="XEY234" s="8">
        <v>234</v>
      </c>
      <c r="XEZ234" s="648">
        <v>1121701010204</v>
      </c>
      <c r="XFA234" s="8" t="s">
        <v>1016</v>
      </c>
      <c r="XFB234" s="652" t="s">
        <v>1508</v>
      </c>
      <c r="XFC234" s="648">
        <v>1121701010204</v>
      </c>
      <c r="XFD234" s="648">
        <f>HLOOKUP(XEZ234,'BASE 1'!$E$1:$UH$251,225,0)</f>
        <v>0</v>
      </c>
    </row>
    <row r="235" spans="16373:16384" ht="12" customHeight="1">
      <c r="XES235" s="198"/>
      <c r="XEY235" s="8">
        <v>235</v>
      </c>
      <c r="XEZ235" s="648">
        <v>1121701010206</v>
      </c>
      <c r="XFA235" s="8" t="s">
        <v>1017</v>
      </c>
      <c r="XFB235" s="652" t="s">
        <v>1509</v>
      </c>
      <c r="XFC235" s="648">
        <v>1121701010206</v>
      </c>
      <c r="XFD235" s="648">
        <f>HLOOKUP(XEZ235,'BASE 1'!$E$1:$UH$251,225,0)</f>
        <v>0</v>
      </c>
    </row>
    <row r="236" spans="16373:16384" ht="12" customHeight="1">
      <c r="XES236" s="198"/>
      <c r="XEY236" s="8">
        <v>236</v>
      </c>
      <c r="XEZ236" s="648">
        <v>1121701010205</v>
      </c>
      <c r="XFA236" s="8" t="s">
        <v>1018</v>
      </c>
      <c r="XFB236" s="652" t="s">
        <v>1510</v>
      </c>
      <c r="XFC236" s="648">
        <v>1121701010205</v>
      </c>
      <c r="XFD236" s="648">
        <f>HLOOKUP(XEZ236,'BASE 1'!$E$1:$UH$251,225,0)</f>
        <v>0</v>
      </c>
    </row>
    <row r="237" spans="16373:16384" ht="12" customHeight="1">
      <c r="XES237" s="198"/>
      <c r="XEY237" s="8">
        <v>237</v>
      </c>
      <c r="XEZ237" s="648">
        <v>11217010102</v>
      </c>
      <c r="XFA237" s="8" t="s">
        <v>1019</v>
      </c>
      <c r="XFB237" s="652" t="s">
        <v>1511</v>
      </c>
      <c r="XFC237" s="648">
        <v>11217010102</v>
      </c>
      <c r="XFD237" s="648">
        <f>HLOOKUP(XEZ237,'BASE 1'!$E$1:$UH$251,225,0)</f>
        <v>47865628677</v>
      </c>
    </row>
    <row r="238" spans="16373:16384" ht="12" customHeight="1">
      <c r="XES238" s="198"/>
      <c r="XEY238" s="8">
        <v>238</v>
      </c>
      <c r="XEZ238" s="648">
        <v>1121701010201</v>
      </c>
      <c r="XFA238" s="8" t="s">
        <v>1016</v>
      </c>
      <c r="XFB238" s="652" t="s">
        <v>1512</v>
      </c>
      <c r="XFC238" s="648">
        <v>1121701010201</v>
      </c>
      <c r="XFD238" s="648">
        <f>HLOOKUP(XEZ238,'BASE 1'!$E$1:$UH$251,225,0)</f>
        <v>39297506033</v>
      </c>
    </row>
    <row r="239" spans="16373:16384" ht="12" customHeight="1">
      <c r="XES239" s="198"/>
      <c r="XEY239" s="8">
        <v>239</v>
      </c>
      <c r="XEZ239" s="648">
        <v>1121701010202</v>
      </c>
      <c r="XFA239" s="8" t="s">
        <v>1017</v>
      </c>
      <c r="XFB239" s="652" t="s">
        <v>1513</v>
      </c>
      <c r="XFC239" s="648">
        <v>1121701010202</v>
      </c>
      <c r="XFD239" s="648">
        <f>HLOOKUP(XEZ239,'BASE 1'!$E$1:$UH$251,225,0)</f>
        <v>0</v>
      </c>
    </row>
    <row r="240" spans="16373:16384" ht="12" customHeight="1">
      <c r="XES240" s="198"/>
      <c r="XEY240" s="8">
        <v>240</v>
      </c>
      <c r="XEZ240" s="648">
        <v>1121701010203</v>
      </c>
      <c r="XFA240" s="8" t="s">
        <v>1018</v>
      </c>
      <c r="XFB240" s="652" t="s">
        <v>1514</v>
      </c>
      <c r="XFC240" s="648">
        <v>1121701010203</v>
      </c>
      <c r="XFD240" s="648">
        <f>HLOOKUP(XEZ240,'BASE 1'!$E$1:$UH$251,225,0)</f>
        <v>8568122644</v>
      </c>
    </row>
    <row r="241" spans="16373:16384" ht="12" customHeight="1">
      <c r="XES241" s="198"/>
      <c r="XEY241" s="8">
        <v>241</v>
      </c>
      <c r="XEZ241" s="648">
        <v>1121701010207</v>
      </c>
      <c r="XFA241" s="8" t="s">
        <v>4079</v>
      </c>
      <c r="XFB241" s="652" t="s">
        <v>4080</v>
      </c>
      <c r="XFC241" s="648">
        <v>1121701010207</v>
      </c>
      <c r="XFD241" s="648">
        <f>HLOOKUP(XEZ241,'BASE 1'!$E$1:$UH$251,225,0)</f>
        <v>0</v>
      </c>
    </row>
    <row r="242" spans="16373:16384" ht="12" customHeight="1">
      <c r="XES242" s="198"/>
      <c r="XEY242" s="8">
        <v>242</v>
      </c>
      <c r="XEZ242" s="648">
        <v>11217010103</v>
      </c>
      <c r="XFA242" s="8" t="s">
        <v>1020</v>
      </c>
      <c r="XFB242" s="652" t="s">
        <v>1515</v>
      </c>
      <c r="XFC242" s="648">
        <v>11217010103</v>
      </c>
      <c r="XFD242" s="648">
        <f>HLOOKUP(XEZ242,'BASE 1'!$E$1:$UH$251,225,0)</f>
        <v>3253592825</v>
      </c>
    </row>
    <row r="243" spans="16373:16384" ht="12" customHeight="1">
      <c r="XES243" s="198"/>
      <c r="XEY243" s="8">
        <v>243</v>
      </c>
      <c r="XEZ243" s="648">
        <v>1121701010302</v>
      </c>
      <c r="XFA243" s="8" t="s">
        <v>1021</v>
      </c>
      <c r="XFB243" s="652" t="s">
        <v>1516</v>
      </c>
      <c r="XFC243" s="648">
        <v>1121701010302</v>
      </c>
      <c r="XFD243" s="648">
        <f>HLOOKUP(XEZ243,'BASE 1'!$E$1:$UH$251,225,0)</f>
        <v>144604126</v>
      </c>
    </row>
    <row r="244" spans="16373:16384" ht="12" customHeight="1">
      <c r="XES244" s="198"/>
      <c r="XEY244" s="8">
        <v>244</v>
      </c>
      <c r="XEZ244" s="648">
        <v>1121701010303</v>
      </c>
      <c r="XFA244" s="8" t="s">
        <v>1022</v>
      </c>
      <c r="XFB244" s="652" t="s">
        <v>1517</v>
      </c>
      <c r="XFC244" s="648">
        <v>1121701010303</v>
      </c>
      <c r="XFD244" s="648">
        <f>HLOOKUP(XEZ244,'BASE 1'!$E$1:$UH$251,225,0)</f>
        <v>108453094</v>
      </c>
    </row>
    <row r="245" spans="16373:16384" ht="12" customHeight="1">
      <c r="XES245" s="198"/>
      <c r="XEY245" s="8">
        <v>245</v>
      </c>
      <c r="XEZ245" s="648">
        <v>1121701010304</v>
      </c>
      <c r="XFA245" s="8" t="s">
        <v>1023</v>
      </c>
      <c r="XFB245" s="652" t="s">
        <v>1518</v>
      </c>
      <c r="XFC245" s="648">
        <v>1121701010304</v>
      </c>
      <c r="XFD245" s="648">
        <f>HLOOKUP(XEZ245,'BASE 1'!$E$1:$UH$251,225,0)</f>
        <v>3000535605</v>
      </c>
    </row>
    <row r="246" spans="16373:16384" ht="12" customHeight="1">
      <c r="XES246" s="198"/>
      <c r="XEY246" s="8">
        <v>246</v>
      </c>
      <c r="XEZ246" s="648" t="s">
        <v>844</v>
      </c>
      <c r="XFA246" s="8" t="s">
        <v>1024</v>
      </c>
      <c r="XFB246" s="652" t="s">
        <v>1519</v>
      </c>
      <c r="XFC246" s="648" t="s">
        <v>844</v>
      </c>
      <c r="XFD246" s="648">
        <f>HLOOKUP(XEZ246,'BASE 1'!$E$1:$UH$251,225,0)</f>
        <v>0</v>
      </c>
    </row>
    <row r="247" spans="16373:16384" ht="12" customHeight="1">
      <c r="XES247" s="198"/>
      <c r="XEY247" s="8">
        <v>247</v>
      </c>
      <c r="XEZ247" s="648">
        <v>1121701010305</v>
      </c>
      <c r="XFA247" s="8" t="s">
        <v>1021</v>
      </c>
      <c r="XFB247" s="652" t="s">
        <v>1520</v>
      </c>
      <c r="XFC247" s="648">
        <v>1121701010305</v>
      </c>
      <c r="XFD247" s="648">
        <f>HLOOKUP(XEZ247,'BASE 1'!$E$1:$UH$251,225,0)</f>
        <v>0</v>
      </c>
    </row>
    <row r="248" spans="16373:16384" ht="12" customHeight="1">
      <c r="XES248" s="198"/>
      <c r="XEY248" s="8">
        <v>248</v>
      </c>
      <c r="XEZ248" s="648">
        <v>1121701010306</v>
      </c>
      <c r="XFA248" s="8" t="s">
        <v>1022</v>
      </c>
      <c r="XFB248" s="652" t="s">
        <v>1521</v>
      </c>
      <c r="XFC248" s="648">
        <v>1121701010306</v>
      </c>
      <c r="XFD248" s="648">
        <f>HLOOKUP(XEZ248,'BASE 1'!$E$1:$UH$251,225,0)</f>
        <v>0</v>
      </c>
    </row>
    <row r="249" spans="16373:16384" ht="12" customHeight="1">
      <c r="XES249" s="198"/>
      <c r="XEY249" s="8">
        <v>249</v>
      </c>
      <c r="XEZ249" s="648">
        <v>1121701010307</v>
      </c>
      <c r="XFA249" s="8" t="s">
        <v>1023</v>
      </c>
      <c r="XFB249" s="652" t="s">
        <v>1522</v>
      </c>
      <c r="XFC249" s="648">
        <v>1121701010307</v>
      </c>
      <c r="XFD249" s="648">
        <f>HLOOKUP(XEZ249,'BASE 1'!$E$1:$UH$251,225,0)</f>
        <v>0</v>
      </c>
    </row>
    <row r="250" spans="16373:16384" ht="12" customHeight="1">
      <c r="XES250" s="198"/>
      <c r="XEY250" s="8">
        <v>250</v>
      </c>
      <c r="XEZ250" s="648">
        <v>11217010127</v>
      </c>
      <c r="XFA250" s="8" t="s">
        <v>1025</v>
      </c>
      <c r="XFB250" s="652" t="s">
        <v>2801</v>
      </c>
      <c r="XFC250" s="648">
        <v>11217010127</v>
      </c>
      <c r="XFD250" s="648">
        <f>HLOOKUP(XEZ250,'BASE 1'!$E$1:$UH$251,225,0)</f>
        <v>209836109</v>
      </c>
    </row>
    <row r="251" spans="16373:16384" ht="12" customHeight="1">
      <c r="XES251" s="198"/>
      <c r="XEY251" s="8">
        <v>251</v>
      </c>
      <c r="XEZ251" s="648">
        <v>11217010104</v>
      </c>
      <c r="XFA251" s="8" t="s">
        <v>1026</v>
      </c>
      <c r="XFB251" s="652" t="s">
        <v>2043</v>
      </c>
      <c r="XFC251" s="648">
        <v>11217010104</v>
      </c>
      <c r="XFD251" s="648">
        <f>HLOOKUP(XEZ251,'BASE 1'!$E$1:$UH$251,225,0)</f>
        <v>0</v>
      </c>
    </row>
    <row r="252" spans="16373:16384" ht="12" customHeight="1">
      <c r="XES252" s="198"/>
      <c r="XEY252" s="8">
        <v>252</v>
      </c>
      <c r="XEZ252" s="648">
        <v>11217010105</v>
      </c>
      <c r="XFA252" s="8" t="s">
        <v>359</v>
      </c>
      <c r="XFB252" s="652" t="s">
        <v>1523</v>
      </c>
      <c r="XFC252" s="648">
        <v>11217010105</v>
      </c>
      <c r="XFD252" s="648">
        <f>HLOOKUP(XEZ252,'BASE 1'!$E$1:$UH$251,225,0)</f>
        <v>0</v>
      </c>
    </row>
    <row r="253" spans="16373:16384" ht="12" customHeight="1">
      <c r="XES253" s="198"/>
      <c r="XEY253" s="8">
        <v>253</v>
      </c>
      <c r="XEZ253" s="648">
        <v>11217010110</v>
      </c>
      <c r="XFA253" s="8" t="s">
        <v>1027</v>
      </c>
      <c r="XFB253" s="652" t="s">
        <v>1524</v>
      </c>
      <c r="XFC253" s="648">
        <v>11217010110</v>
      </c>
      <c r="XFD253" s="648">
        <f>HLOOKUP(XEZ253,'BASE 1'!$E$1:$UH$251,225,0)</f>
        <v>0</v>
      </c>
    </row>
    <row r="254" spans="16373:16384" ht="12" customHeight="1">
      <c r="XES254" s="198"/>
      <c r="XEY254" s="8">
        <v>254</v>
      </c>
      <c r="XEZ254" s="648">
        <v>11217010111</v>
      </c>
      <c r="XFA254" s="8" t="s">
        <v>1028</v>
      </c>
      <c r="XFB254" s="652" t="s">
        <v>1525</v>
      </c>
      <c r="XFC254" s="648">
        <v>11217010111</v>
      </c>
      <c r="XFD254" s="648">
        <f>HLOOKUP(XEZ254,'BASE 1'!$E$1:$UH$251,225,0)</f>
        <v>0</v>
      </c>
    </row>
    <row r="255" spans="16373:16384" ht="12" customHeight="1">
      <c r="XES255" s="198"/>
      <c r="XEY255" s="8">
        <v>255</v>
      </c>
      <c r="XEZ255" s="648">
        <v>11217010112</v>
      </c>
      <c r="XFA255" s="8" t="s">
        <v>1029</v>
      </c>
      <c r="XFB255" s="652" t="s">
        <v>1526</v>
      </c>
      <c r="XFC255" s="648">
        <v>11217010112</v>
      </c>
      <c r="XFD255" s="648">
        <f>HLOOKUP(XEZ255,'BASE 1'!$E$1:$UH$251,225,0)</f>
        <v>0</v>
      </c>
    </row>
    <row r="256" spans="16373:16384" ht="12" customHeight="1">
      <c r="XES256" s="198"/>
      <c r="XEY256" s="8">
        <v>256</v>
      </c>
      <c r="XEZ256" s="648">
        <v>11217010113</v>
      </c>
      <c r="XFA256" s="8" t="s">
        <v>1030</v>
      </c>
      <c r="XFB256" s="652" t="s">
        <v>1527</v>
      </c>
      <c r="XFC256" s="648">
        <v>11217010113</v>
      </c>
      <c r="XFD256" s="648">
        <f>HLOOKUP(XEZ256,'BASE 1'!$E$1:$UH$251,225,0)</f>
        <v>0</v>
      </c>
    </row>
    <row r="257" spans="44:44 16373:16384" ht="12" customHeight="1">
      <c r="XES257" s="198"/>
      <c r="XEY257" s="8">
        <v>257</v>
      </c>
      <c r="XEZ257" s="648">
        <v>11217010114</v>
      </c>
      <c r="XFA257" s="8" t="s">
        <v>1031</v>
      </c>
      <c r="XFB257" s="652" t="s">
        <v>1528</v>
      </c>
      <c r="XFC257" s="648">
        <v>11217010114</v>
      </c>
      <c r="XFD257" s="648">
        <f>HLOOKUP(XEZ257,'BASE 1'!$E$1:$UH$251,225,0)</f>
        <v>0</v>
      </c>
    </row>
    <row r="258" spans="44:44 16373:16384" ht="12" customHeight="1">
      <c r="XES258" s="198"/>
      <c r="XEY258" s="8">
        <v>258</v>
      </c>
      <c r="XEZ258" s="648">
        <v>11217010115</v>
      </c>
      <c r="XFA258" s="8" t="s">
        <v>1032</v>
      </c>
      <c r="XFB258" s="652" t="s">
        <v>1529</v>
      </c>
      <c r="XFC258" s="648">
        <v>11217010115</v>
      </c>
      <c r="XFD258" s="648">
        <f>HLOOKUP(XEZ258,'BASE 1'!$E$1:$UH$251,225,0)</f>
        <v>0</v>
      </c>
    </row>
    <row r="259" spans="44:44 16373:16384" ht="12" customHeight="1">
      <c r="XES259" s="198"/>
      <c r="XEY259" s="8">
        <v>259</v>
      </c>
      <c r="XEZ259" s="648">
        <v>11217010116</v>
      </c>
      <c r="XFA259" s="8" t="s">
        <v>1033</v>
      </c>
      <c r="XFB259" s="652" t="s">
        <v>1530</v>
      </c>
      <c r="XFC259" s="648">
        <v>11217010116</v>
      </c>
      <c r="XFD259" s="648">
        <f>HLOOKUP(XEZ259,'BASE 1'!$E$1:$UH$251,225,0)</f>
        <v>0</v>
      </c>
    </row>
    <row r="260" spans="44:44 16373:16384" ht="12" customHeight="1">
      <c r="XES260" s="198"/>
      <c r="XEY260" s="8">
        <v>260</v>
      </c>
      <c r="XEZ260" s="648">
        <v>11217010117</v>
      </c>
      <c r="XFA260" s="8" t="s">
        <v>1034</v>
      </c>
      <c r="XFB260" s="652" t="s">
        <v>1531</v>
      </c>
      <c r="XFC260" s="648">
        <v>11217010117</v>
      </c>
      <c r="XFD260" s="648">
        <f>HLOOKUP(XEZ260,'BASE 1'!$E$1:$UH$251,225,0)</f>
        <v>0</v>
      </c>
    </row>
    <row r="261" spans="44:44 16373:16384" ht="12" customHeight="1">
      <c r="XES261" s="198"/>
      <c r="XEY261" s="8">
        <v>261</v>
      </c>
      <c r="XEZ261" s="648">
        <v>11217010118</v>
      </c>
      <c r="XFA261" s="8" t="s">
        <v>1035</v>
      </c>
      <c r="XFB261" s="652" t="s">
        <v>1532</v>
      </c>
      <c r="XFC261" s="648">
        <v>11217010118</v>
      </c>
      <c r="XFD261" s="648">
        <f>HLOOKUP(XEZ261,'BASE 1'!$E$1:$UH$251,225,0)</f>
        <v>0</v>
      </c>
    </row>
    <row r="262" spans="44:44 16373:16384" ht="12" customHeight="1">
      <c r="XES262" s="198"/>
      <c r="XEY262" s="8">
        <v>262</v>
      </c>
      <c r="XEZ262" s="648">
        <v>11217010119</v>
      </c>
      <c r="XFA262" s="8" t="s">
        <v>1036</v>
      </c>
      <c r="XFB262" s="652" t="s">
        <v>1533</v>
      </c>
      <c r="XFC262" s="648">
        <v>11217010119</v>
      </c>
      <c r="XFD262" s="648">
        <f>HLOOKUP(XEZ262,'BASE 1'!$E$1:$UH$251,225,0)</f>
        <v>0</v>
      </c>
    </row>
    <row r="263" spans="44:44 16373:16384" ht="12" customHeight="1">
      <c r="XES263" s="198"/>
      <c r="XEY263" s="8">
        <v>263</v>
      </c>
      <c r="XEZ263" s="648">
        <v>11217010120</v>
      </c>
      <c r="XFA263" s="8" t="s">
        <v>1037</v>
      </c>
      <c r="XFB263" s="652" t="s">
        <v>1534</v>
      </c>
      <c r="XFC263" s="648">
        <v>11217010120</v>
      </c>
      <c r="XFD263" s="648">
        <f>HLOOKUP(XEZ263,'BASE 1'!$E$1:$UH$251,225,0)</f>
        <v>1817709954</v>
      </c>
    </row>
    <row r="264" spans="44:44 16373:16384" ht="12" customHeight="1">
      <c r="XES264" s="198"/>
      <c r="XEY264" s="8">
        <v>264</v>
      </c>
      <c r="XEZ264" s="648">
        <v>11217010121</v>
      </c>
      <c r="XFA264" s="8" t="s">
        <v>360</v>
      </c>
      <c r="XFB264" s="652" t="s">
        <v>1535</v>
      </c>
      <c r="XFC264" s="648">
        <v>11217010121</v>
      </c>
      <c r="XFD264" s="648">
        <f>HLOOKUP(XEZ264,'BASE 1'!$E$1:$UH$251,225,0)</f>
        <v>0</v>
      </c>
    </row>
    <row r="265" spans="44:44 16373:16384" ht="12" customHeight="1">
      <c r="XES265" s="198"/>
      <c r="XEY265" s="8">
        <v>265</v>
      </c>
      <c r="XEZ265" s="648">
        <v>11217010122</v>
      </c>
      <c r="XFA265" s="8" t="s">
        <v>1038</v>
      </c>
      <c r="XFB265" s="652" t="s">
        <v>1536</v>
      </c>
      <c r="XFC265" s="648">
        <v>11217010122</v>
      </c>
      <c r="XFD265" s="648">
        <f>HLOOKUP(XEZ265,'BASE 1'!$E$1:$UH$251,225,0)</f>
        <v>0</v>
      </c>
    </row>
    <row r="266" spans="44:44 16373:16384" ht="12" customHeight="1">
      <c r="XES266" s="198"/>
      <c r="XEY266" s="8">
        <v>266</v>
      </c>
      <c r="XEZ266" s="648" t="s">
        <v>2965</v>
      </c>
      <c r="XFA266" s="8" t="s">
        <v>2964</v>
      </c>
      <c r="XFB266" s="652" t="s">
        <v>2966</v>
      </c>
      <c r="XFC266" s="648" t="s">
        <v>2965</v>
      </c>
      <c r="XFD266" s="648">
        <f>HLOOKUP(XEZ266,'BASE 1'!$E$1:$UH$251,225,0)</f>
        <v>0</v>
      </c>
    </row>
    <row r="267" spans="44:44 16373:16384" ht="12" customHeight="1">
      <c r="XES267" s="198"/>
      <c r="XEY267" s="8">
        <v>267</v>
      </c>
      <c r="XEZ267" s="648">
        <v>11217010125</v>
      </c>
      <c r="XFA267" s="8" t="s">
        <v>2919</v>
      </c>
      <c r="XFB267" s="652" t="s">
        <v>2967</v>
      </c>
      <c r="XFC267" s="648">
        <v>11217010125</v>
      </c>
      <c r="XFD267" s="648">
        <f>HLOOKUP(XEZ267,'BASE 1'!$E$1:$UH$251,225,0)</f>
        <v>0</v>
      </c>
    </row>
    <row r="268" spans="44:44 16373:16384" ht="12" customHeight="1">
      <c r="XES268" s="198"/>
      <c r="XEY268" s="8">
        <v>268</v>
      </c>
      <c r="XEZ268" s="648">
        <v>11217010129</v>
      </c>
      <c r="XFA268" s="8" t="s">
        <v>2920</v>
      </c>
      <c r="XFB268" s="652" t="s">
        <v>2968</v>
      </c>
      <c r="XFC268" s="648">
        <v>11217010129</v>
      </c>
      <c r="XFD268" s="648">
        <f>HLOOKUP(XEZ268,'BASE 1'!$E$1:$UH$251,225,0)</f>
        <v>0</v>
      </c>
    </row>
    <row r="269" spans="44:44 16373:16384" ht="12" customHeight="1">
      <c r="XES269" s="198"/>
      <c r="XEY269" s="8">
        <v>269</v>
      </c>
      <c r="XEZ269" s="648">
        <v>112170102</v>
      </c>
      <c r="XFA269" s="8" t="s">
        <v>1039</v>
      </c>
      <c r="XFB269" s="652" t="s">
        <v>1537</v>
      </c>
      <c r="XFC269" s="648">
        <v>112170102</v>
      </c>
      <c r="XFD269" s="648">
        <f>HLOOKUP(XEZ269,'BASE 1'!$E$1:$UH$251,225,0)</f>
        <v>4073378157</v>
      </c>
    </row>
    <row r="270" spans="44:44 16373:16384" ht="12" customHeight="1">
      <c r="XES270" s="198"/>
      <c r="XEY270" s="8">
        <v>270</v>
      </c>
      <c r="XEZ270" s="648">
        <v>11217010201</v>
      </c>
      <c r="XFA270" s="8" t="s">
        <v>1040</v>
      </c>
      <c r="XFB270" s="652" t="s">
        <v>1538</v>
      </c>
      <c r="XFC270" s="648">
        <v>11217010201</v>
      </c>
      <c r="XFD270" s="648">
        <f>HLOOKUP(XEZ270,'BASE 1'!$E$1:$UH$251,225,0)</f>
        <v>0</v>
      </c>
    </row>
    <row r="271" spans="44:44 16373:16384" ht="12" customHeight="1">
      <c r="XES271" s="198"/>
      <c r="XEY271" s="8">
        <v>271</v>
      </c>
      <c r="XEZ271" s="648">
        <v>11217010202</v>
      </c>
      <c r="XFA271" s="8" t="s">
        <v>1041</v>
      </c>
      <c r="XFB271" s="652" t="s">
        <v>1539</v>
      </c>
      <c r="XFC271" s="648">
        <v>11217010202</v>
      </c>
      <c r="XFD271" s="648">
        <f>HLOOKUP(XEZ271,'BASE 1'!$E$1:$UH$251,225,0)</f>
        <v>4073378157</v>
      </c>
    </row>
    <row r="272" spans="44:44 16373:16384" ht="12" customHeight="1">
      <c r="AR272" s="8"/>
      <c r="XES272" s="198"/>
      <c r="XEY272" s="8">
        <v>272</v>
      </c>
      <c r="XEZ272" s="648">
        <v>1121702</v>
      </c>
      <c r="XFA272" s="8" t="s">
        <v>1042</v>
      </c>
      <c r="XFB272" s="652" t="s">
        <v>1540</v>
      </c>
      <c r="XFC272" s="648">
        <v>1121702</v>
      </c>
      <c r="XFD272" s="648">
        <f>HLOOKUP(XEZ272,'BASE 1'!$E$1:$UH$251,225,0)</f>
        <v>1166181841</v>
      </c>
    </row>
    <row r="273" spans="44:44 16373:16384" ht="12" customHeight="1">
      <c r="AR273" s="8"/>
      <c r="XES273" s="198"/>
      <c r="XEY273" s="8">
        <v>273</v>
      </c>
      <c r="XEZ273" s="648">
        <v>112170203</v>
      </c>
      <c r="XFA273" s="8" t="s">
        <v>1043</v>
      </c>
      <c r="XFB273" s="652" t="s">
        <v>1541</v>
      </c>
      <c r="XFC273" s="648">
        <v>112170203</v>
      </c>
      <c r="XFD273" s="648" t="e">
        <f>HLOOKUP(XEZ273,'BASE 1'!$E$1:$UH$251,225,0)</f>
        <v>#N/A</v>
      </c>
    </row>
    <row r="274" spans="44:44 16373:16384" ht="12" customHeight="1">
      <c r="AR274" s="8"/>
      <c r="XES274" s="198"/>
      <c r="XEY274" s="8">
        <v>274</v>
      </c>
      <c r="XEZ274" s="648">
        <v>1121702031</v>
      </c>
      <c r="XFA274" s="8" t="s">
        <v>1044</v>
      </c>
      <c r="XFB274" s="652" t="s">
        <v>1542</v>
      </c>
      <c r="XFC274" s="648">
        <v>1121702031</v>
      </c>
      <c r="XFD274" s="648" t="e">
        <f>HLOOKUP(XEZ274,'BASE 1'!$E$1:$UH$251,225,0)</f>
        <v>#N/A</v>
      </c>
    </row>
    <row r="275" spans="44:44 16373:16384" ht="12" customHeight="1">
      <c r="AR275" s="8"/>
      <c r="XES275" s="198"/>
      <c r="XEY275" s="8">
        <v>275</v>
      </c>
      <c r="XEZ275" s="648">
        <v>112170204</v>
      </c>
      <c r="XFA275" s="8" t="s">
        <v>1045</v>
      </c>
      <c r="XFB275" s="652" t="s">
        <v>1543</v>
      </c>
      <c r="XFC275" s="648">
        <v>112170204</v>
      </c>
      <c r="XFD275" s="648">
        <f>HLOOKUP(XEZ275,'BASE 1'!$E$1:$UH$251,225,0)</f>
        <v>0</v>
      </c>
    </row>
    <row r="276" spans="44:44 16373:16384" ht="12" customHeight="1">
      <c r="AR276" s="8"/>
      <c r="XES276" s="198"/>
      <c r="XEY276" s="8">
        <v>276</v>
      </c>
      <c r="XEZ276" s="648">
        <v>112170207</v>
      </c>
      <c r="XFA276" s="8" t="s">
        <v>1046</v>
      </c>
      <c r="XFB276" s="652" t="s">
        <v>1544</v>
      </c>
      <c r="XFC276" s="648">
        <v>112170207</v>
      </c>
      <c r="XFD276" s="648">
        <f>HLOOKUP(XEZ276,'BASE 1'!$E$1:$UH$251,225,0)</f>
        <v>0</v>
      </c>
    </row>
    <row r="277" spans="44:44 16373:16384" ht="12" customHeight="1">
      <c r="AR277" s="8"/>
      <c r="XES277" s="198"/>
      <c r="XEY277" s="8">
        <v>277</v>
      </c>
      <c r="XEZ277" s="648">
        <v>1121702071</v>
      </c>
      <c r="XFA277" s="8" t="s">
        <v>1047</v>
      </c>
      <c r="XFB277" s="652" t="s">
        <v>1545</v>
      </c>
      <c r="XFC277" s="648">
        <v>1121702071</v>
      </c>
      <c r="XFD277" s="648">
        <f>HLOOKUP(XEZ277,'BASE 1'!$E$1:$UH$251,225,0)</f>
        <v>0</v>
      </c>
    </row>
    <row r="278" spans="44:44 16373:16384" ht="12" customHeight="1">
      <c r="AR278" s="8"/>
      <c r="XES278" s="198"/>
      <c r="XEY278" s="8">
        <v>278</v>
      </c>
      <c r="XEZ278" s="648">
        <v>112170208</v>
      </c>
      <c r="XFA278" s="8" t="s">
        <v>1048</v>
      </c>
      <c r="XFB278" s="652" t="s">
        <v>1546</v>
      </c>
      <c r="XFC278" s="648">
        <v>112170208</v>
      </c>
      <c r="XFD278" s="648">
        <f>HLOOKUP(XEZ278,'BASE 1'!$E$1:$UH$251,225,0)</f>
        <v>0</v>
      </c>
    </row>
    <row r="279" spans="44:44 16373:16384" ht="12" customHeight="1">
      <c r="AR279" s="8"/>
      <c r="XES279" s="198"/>
      <c r="XEY279" s="8">
        <v>279</v>
      </c>
      <c r="XEZ279" s="648">
        <v>112170209</v>
      </c>
      <c r="XFA279" s="8" t="s">
        <v>378</v>
      </c>
      <c r="XFB279" s="652" t="s">
        <v>1547</v>
      </c>
      <c r="XFC279" s="648">
        <v>112170209</v>
      </c>
      <c r="XFD279" s="648">
        <f>HLOOKUP(XEZ279,'BASE 1'!$E$1:$UH$251,225,0)</f>
        <v>0</v>
      </c>
    </row>
    <row r="280" spans="44:44 16373:16384" ht="12" customHeight="1">
      <c r="AR280" s="8"/>
      <c r="XES280" s="198"/>
      <c r="XEY280" s="8">
        <v>280</v>
      </c>
      <c r="XEZ280" s="648">
        <v>112170211</v>
      </c>
      <c r="XFA280" s="8" t="s">
        <v>1049</v>
      </c>
      <c r="XFB280" s="652" t="s">
        <v>1548</v>
      </c>
      <c r="XFC280" s="648">
        <v>112170211</v>
      </c>
      <c r="XFD280" s="648">
        <f>HLOOKUP(XEZ280,'BASE 1'!$E$1:$UH$251,225,0)</f>
        <v>0</v>
      </c>
    </row>
    <row r="281" spans="44:44 16373:16384" ht="12" customHeight="1">
      <c r="XES281" s="198"/>
      <c r="XEY281" s="8">
        <v>281</v>
      </c>
      <c r="XEZ281" s="648">
        <v>112170212</v>
      </c>
      <c r="XFA281" s="8" t="s">
        <v>382</v>
      </c>
      <c r="XFB281" s="652" t="s">
        <v>1549</v>
      </c>
      <c r="XFC281" s="648">
        <v>112170212</v>
      </c>
      <c r="XFD281" s="648">
        <f>HLOOKUP(XEZ281,'BASE 1'!$E$1:$UH$251,225,0)</f>
        <v>0</v>
      </c>
    </row>
    <row r="282" spans="44:44 16373:16384" ht="12" customHeight="1">
      <c r="XES282" s="198"/>
      <c r="XEY282" s="8">
        <v>282</v>
      </c>
      <c r="XEZ282" s="648">
        <v>112170213</v>
      </c>
      <c r="XFA282" s="8" t="s">
        <v>1050</v>
      </c>
      <c r="XFB282" s="652" t="s">
        <v>1550</v>
      </c>
      <c r="XFC282" s="648">
        <v>112170213</v>
      </c>
      <c r="XFD282" s="648">
        <f>HLOOKUP(XEZ282,'BASE 1'!$E$1:$UH$251,225,0)</f>
        <v>0</v>
      </c>
    </row>
    <row r="283" spans="44:44 16373:16384" ht="12" customHeight="1">
      <c r="XES283" s="198"/>
      <c r="XEY283" s="8">
        <v>283</v>
      </c>
      <c r="XEZ283" s="648">
        <v>112170214</v>
      </c>
      <c r="XFA283" s="8" t="s">
        <v>384</v>
      </c>
      <c r="XFB283" s="652" t="s">
        <v>1551</v>
      </c>
      <c r="XFC283" s="648">
        <v>112170214</v>
      </c>
      <c r="XFD283" s="648">
        <f>HLOOKUP(XEZ283,'BASE 1'!$E$1:$UH$251,225,0)</f>
        <v>0</v>
      </c>
    </row>
    <row r="284" spans="44:44 16373:16384" ht="12" customHeight="1">
      <c r="XES284" s="198"/>
      <c r="XEY284" s="8">
        <v>284</v>
      </c>
      <c r="XEZ284" s="648">
        <v>112170215</v>
      </c>
      <c r="XFA284" s="8" t="s">
        <v>1051</v>
      </c>
      <c r="XFB284" s="652" t="s">
        <v>1552</v>
      </c>
      <c r="XFC284" s="648">
        <v>112170215</v>
      </c>
      <c r="XFD284" s="648">
        <f>HLOOKUP(XEZ284,'BASE 1'!$E$1:$UH$251,225,0)</f>
        <v>0</v>
      </c>
    </row>
    <row r="285" spans="44:44 16373:16384" ht="12" customHeight="1">
      <c r="XES285" s="198"/>
      <c r="XEY285" s="8">
        <v>285</v>
      </c>
      <c r="XEZ285" s="648">
        <v>112170216</v>
      </c>
      <c r="XFA285" s="8" t="s">
        <v>1052</v>
      </c>
      <c r="XFB285" s="652" t="s">
        <v>1553</v>
      </c>
      <c r="XFC285" s="648">
        <v>112170216</v>
      </c>
      <c r="XFD285" s="648">
        <f>HLOOKUP(XEZ285,'BASE 1'!$E$1:$UH$251,225,0)</f>
        <v>0</v>
      </c>
    </row>
    <row r="286" spans="44:44 16373:16384" ht="12" customHeight="1">
      <c r="XES286" s="198"/>
      <c r="XEY286" s="8">
        <v>286</v>
      </c>
      <c r="XEZ286" s="648">
        <v>112170217</v>
      </c>
      <c r="XFA286" s="8" t="s">
        <v>1053</v>
      </c>
      <c r="XFB286" s="652" t="s">
        <v>1554</v>
      </c>
      <c r="XFC286" s="648">
        <v>112170217</v>
      </c>
      <c r="XFD286" s="648">
        <f>HLOOKUP(XEZ286,'BASE 1'!$E$1:$UH$251,225,0)</f>
        <v>0</v>
      </c>
    </row>
    <row r="287" spans="44:44 16373:16384" ht="12" customHeight="1">
      <c r="XES287" s="198"/>
      <c r="XEY287" s="8">
        <v>287</v>
      </c>
      <c r="XEZ287" s="648">
        <v>112170218</v>
      </c>
      <c r="XFA287" s="8" t="s">
        <v>1054</v>
      </c>
      <c r="XFB287" s="652" t="s">
        <v>1555</v>
      </c>
      <c r="XFC287" s="648">
        <v>112170218</v>
      </c>
      <c r="XFD287" s="648">
        <f>HLOOKUP(XEZ287,'BASE 1'!$E$1:$UH$251,225,0)</f>
        <v>0</v>
      </c>
    </row>
    <row r="288" spans="44:44 16373:16384" ht="12" customHeight="1">
      <c r="XES288" s="198"/>
      <c r="XEY288" s="8">
        <v>288</v>
      </c>
      <c r="XEZ288" s="648">
        <v>112170219</v>
      </c>
      <c r="XFA288" s="8" t="s">
        <v>1055</v>
      </c>
      <c r="XFB288" s="652" t="s">
        <v>1556</v>
      </c>
      <c r="XFC288" s="648">
        <v>112170219</v>
      </c>
      <c r="XFD288" s="648">
        <f>HLOOKUP(XEZ288,'BASE 1'!$E$1:$UH$251,225,0)</f>
        <v>0</v>
      </c>
    </row>
    <row r="289" spans="16373:16384" ht="12" customHeight="1">
      <c r="XES289" s="198"/>
      <c r="XEY289" s="8">
        <v>289</v>
      </c>
      <c r="XEZ289" s="648">
        <v>112170221</v>
      </c>
      <c r="XFA289" s="8" t="s">
        <v>1056</v>
      </c>
      <c r="XFB289" s="652" t="s">
        <v>1557</v>
      </c>
      <c r="XFC289" s="648">
        <v>112170221</v>
      </c>
      <c r="XFD289" s="648">
        <f>HLOOKUP(XEZ289,'BASE 1'!$E$1:$UH$251,225,0)</f>
        <v>0</v>
      </c>
    </row>
    <row r="290" spans="16373:16384" ht="12" customHeight="1">
      <c r="XES290" s="198"/>
      <c r="XEY290" s="8">
        <v>290</v>
      </c>
      <c r="XEZ290" s="648">
        <v>112170222</v>
      </c>
      <c r="XFA290" s="8" t="s">
        <v>1057</v>
      </c>
      <c r="XFB290" s="652" t="s">
        <v>1558</v>
      </c>
      <c r="XFC290" s="648">
        <v>112170222</v>
      </c>
      <c r="XFD290" s="648">
        <f>HLOOKUP(XEZ290,'BASE 1'!$E$1:$UH$251,225,0)</f>
        <v>0</v>
      </c>
    </row>
    <row r="291" spans="16373:16384" ht="12" customHeight="1">
      <c r="XES291" s="198"/>
      <c r="XEY291" s="8">
        <v>291</v>
      </c>
      <c r="XEZ291" s="648">
        <v>112170223</v>
      </c>
      <c r="XFA291" s="8" t="s">
        <v>1058</v>
      </c>
      <c r="XFB291" s="652" t="s">
        <v>1559</v>
      </c>
      <c r="XFC291" s="648">
        <v>112170223</v>
      </c>
      <c r="XFD291" s="648">
        <f>HLOOKUP(XEZ291,'BASE 1'!$E$1:$UH$251,225,0)</f>
        <v>0</v>
      </c>
    </row>
    <row r="292" spans="16373:16384" ht="12" customHeight="1">
      <c r="XES292" s="198"/>
      <c r="XEY292" s="8">
        <v>292</v>
      </c>
      <c r="XEZ292" s="648">
        <v>112170224</v>
      </c>
      <c r="XFA292" s="8" t="s">
        <v>1059</v>
      </c>
      <c r="XFB292" s="652" t="s">
        <v>1560</v>
      </c>
      <c r="XFC292" s="648">
        <v>112170224</v>
      </c>
      <c r="XFD292" s="648">
        <f>HLOOKUP(XEZ292,'BASE 1'!$E$1:$UH$251,225,0)</f>
        <v>0</v>
      </c>
    </row>
    <row r="293" spans="16373:16384" ht="12" customHeight="1">
      <c r="XES293" s="198"/>
      <c r="XEY293" s="8">
        <v>293</v>
      </c>
      <c r="XEZ293" s="648">
        <v>112170225</v>
      </c>
      <c r="XFA293" s="8" t="s">
        <v>1060</v>
      </c>
      <c r="XFB293" s="652" t="s">
        <v>1561</v>
      </c>
      <c r="XFC293" s="648">
        <v>112170225</v>
      </c>
      <c r="XFD293" s="648">
        <f>HLOOKUP(XEZ293,'BASE 1'!$E$1:$UH$251,225,0)</f>
        <v>1166181841</v>
      </c>
    </row>
    <row r="294" spans="16373:16384" ht="12" customHeight="1">
      <c r="XES294" s="198"/>
      <c r="XEY294" s="8">
        <v>294</v>
      </c>
      <c r="XEZ294" s="648">
        <v>112170226</v>
      </c>
      <c r="XFA294" s="8" t="s">
        <v>1061</v>
      </c>
      <c r="XFB294" s="652" t="s">
        <v>1562</v>
      </c>
      <c r="XFC294" s="648">
        <v>112170226</v>
      </c>
      <c r="XFD294" s="648">
        <f>HLOOKUP(XEZ294,'BASE 1'!$E$1:$UH$251,225,0)</f>
        <v>0</v>
      </c>
    </row>
    <row r="295" spans="16373:16384" ht="12" customHeight="1">
      <c r="XES295" s="198"/>
      <c r="XEY295" s="8">
        <v>295</v>
      </c>
      <c r="XEZ295" s="648">
        <v>112170227</v>
      </c>
      <c r="XFA295" s="8" t="s">
        <v>1062</v>
      </c>
      <c r="XFB295" s="652" t="s">
        <v>1563</v>
      </c>
      <c r="XFC295" s="648">
        <v>112170227</v>
      </c>
      <c r="XFD295" s="648">
        <f>HLOOKUP(XEZ295,'BASE 1'!$E$1:$UH$251,225,0)</f>
        <v>0</v>
      </c>
    </row>
    <row r="296" spans="16373:16384" ht="12" customHeight="1">
      <c r="XES296" s="198"/>
      <c r="XEY296" s="8">
        <v>296</v>
      </c>
      <c r="XEZ296" s="648">
        <v>112170229</v>
      </c>
      <c r="XFA296" s="8" t="s">
        <v>1063</v>
      </c>
      <c r="XFB296" s="652" t="s">
        <v>1564</v>
      </c>
      <c r="XFC296" s="648">
        <v>112170229</v>
      </c>
      <c r="XFD296" s="648">
        <f>HLOOKUP(XEZ296,'BASE 1'!$E$1:$UH$251,225,0)</f>
        <v>0</v>
      </c>
    </row>
    <row r="297" spans="16373:16384" ht="12" customHeight="1">
      <c r="XES297" s="198"/>
      <c r="XEY297" s="8">
        <v>297</v>
      </c>
      <c r="XEZ297" s="648">
        <v>1121703</v>
      </c>
      <c r="XFA297" s="8" t="s">
        <v>1064</v>
      </c>
      <c r="XFB297" s="652" t="s">
        <v>1565</v>
      </c>
      <c r="XFC297" s="648">
        <v>1121703</v>
      </c>
      <c r="XFD297" s="648">
        <f>HLOOKUP(XEZ297,'BASE 1'!$E$1:$UH$251,225,0)</f>
        <v>3657883405</v>
      </c>
    </row>
    <row r="298" spans="16373:16384" ht="12" customHeight="1">
      <c r="XES298" s="198"/>
      <c r="XEY298" s="8">
        <v>298</v>
      </c>
      <c r="XEZ298" s="648">
        <v>112170301</v>
      </c>
      <c r="XFA298" s="8" t="s">
        <v>1678</v>
      </c>
      <c r="XFB298" s="652" t="s">
        <v>1704</v>
      </c>
      <c r="XFC298" s="648">
        <v>112170301</v>
      </c>
      <c r="XFD298" s="648">
        <f>HLOOKUP(XEZ298,'BASE 1'!$E$1:$UH$251,225,0)</f>
        <v>2803671126</v>
      </c>
    </row>
    <row r="299" spans="16373:16384" ht="12" customHeight="1">
      <c r="XES299" s="198"/>
      <c r="XEY299" s="8">
        <v>299</v>
      </c>
      <c r="XEZ299" s="648">
        <v>112170302</v>
      </c>
      <c r="XFA299" s="8" t="s">
        <v>1679</v>
      </c>
      <c r="XFB299" s="652" t="s">
        <v>1705</v>
      </c>
      <c r="XFC299" s="648">
        <v>112170302</v>
      </c>
      <c r="XFD299" s="648">
        <f>HLOOKUP(XEZ299,'BASE 1'!$E$1:$UH$251,225,0)</f>
        <v>76524794</v>
      </c>
    </row>
    <row r="300" spans="16373:16384" ht="12" customHeight="1">
      <c r="XES300" s="198"/>
      <c r="XEY300" s="8">
        <v>300</v>
      </c>
      <c r="XEZ300" s="648">
        <v>112170304</v>
      </c>
      <c r="XFA300" s="8" t="s">
        <v>1065</v>
      </c>
      <c r="XFB300" s="652" t="s">
        <v>1566</v>
      </c>
      <c r="XFC300" s="648">
        <v>112170304</v>
      </c>
      <c r="XFD300" s="648">
        <f>HLOOKUP(XEZ300,'BASE 1'!$E$1:$UH$251,225,0)</f>
        <v>4027721</v>
      </c>
    </row>
    <row r="301" spans="16373:16384" ht="12" customHeight="1">
      <c r="XES301" s="198"/>
      <c r="XEY301" s="8">
        <v>301</v>
      </c>
      <c r="XEZ301" s="648">
        <v>112170305</v>
      </c>
      <c r="XFA301" s="8" t="s">
        <v>1066</v>
      </c>
      <c r="XFB301" s="652" t="s">
        <v>1567</v>
      </c>
      <c r="XFC301" s="648">
        <v>112170305</v>
      </c>
      <c r="XFD301" s="648">
        <f>HLOOKUP(XEZ301,'BASE 1'!$E$1:$UH$251,225,0)</f>
        <v>8504138</v>
      </c>
    </row>
    <row r="302" spans="16373:16384" ht="12" customHeight="1">
      <c r="XES302" s="198"/>
      <c r="XEY302" s="8">
        <v>302</v>
      </c>
      <c r="XEZ302" s="648">
        <v>112170306</v>
      </c>
      <c r="XFA302" s="8" t="s">
        <v>1067</v>
      </c>
      <c r="XFB302" s="652" t="s">
        <v>1568</v>
      </c>
      <c r="XFC302" s="648">
        <v>112170306</v>
      </c>
      <c r="XFD302" s="648">
        <f>HLOOKUP(XEZ302,'BASE 1'!$E$1:$UH$251,225,0)</f>
        <v>0</v>
      </c>
    </row>
    <row r="303" spans="16373:16384" ht="12" customHeight="1">
      <c r="XES303" s="198"/>
      <c r="XEY303" s="8">
        <v>303</v>
      </c>
      <c r="XEZ303" s="648">
        <v>112170307</v>
      </c>
      <c r="XFA303" s="8" t="s">
        <v>1068</v>
      </c>
      <c r="XFB303" s="652" t="s">
        <v>1569</v>
      </c>
      <c r="XFC303" s="648">
        <v>112170307</v>
      </c>
      <c r="XFD303" s="648">
        <f>HLOOKUP(XEZ303,'BASE 1'!$E$1:$UH$251,225,0)</f>
        <v>1573720</v>
      </c>
    </row>
    <row r="304" spans="16373:16384" ht="12" customHeight="1">
      <c r="XES304" s="198"/>
      <c r="XEY304" s="8">
        <v>304</v>
      </c>
      <c r="XEZ304" s="648">
        <v>112170308</v>
      </c>
      <c r="XFA304" s="8" t="s">
        <v>1680</v>
      </c>
      <c r="XFB304" s="652" t="s">
        <v>1706</v>
      </c>
      <c r="XFC304" s="648">
        <v>112170308</v>
      </c>
      <c r="XFD304" s="648">
        <f>HLOOKUP(XEZ304,'BASE 1'!$E$1:$UH$251,225,0)</f>
        <v>4436078</v>
      </c>
    </row>
    <row r="305" spans="16373:16384" ht="12" customHeight="1">
      <c r="XES305" s="198"/>
      <c r="XEY305" s="8">
        <v>305</v>
      </c>
      <c r="XEZ305" s="648">
        <v>112170309</v>
      </c>
      <c r="XFA305" s="8" t="s">
        <v>1069</v>
      </c>
      <c r="XFB305" s="652" t="s">
        <v>1570</v>
      </c>
      <c r="XFC305" s="648">
        <v>112170309</v>
      </c>
      <c r="XFD305" s="648">
        <f>HLOOKUP(XEZ305,'BASE 1'!$E$1:$UH$251,225,0)</f>
        <v>0</v>
      </c>
    </row>
    <row r="306" spans="16373:16384" ht="12" customHeight="1">
      <c r="XES306" s="198"/>
      <c r="XEY306" s="8">
        <v>306</v>
      </c>
      <c r="XEZ306" s="648">
        <v>112170310</v>
      </c>
      <c r="XFA306" s="8" t="s">
        <v>1681</v>
      </c>
      <c r="XFB306" s="652" t="s">
        <v>1707</v>
      </c>
      <c r="XFC306" s="648">
        <v>112170310</v>
      </c>
      <c r="XFD306" s="648">
        <f>HLOOKUP(XEZ306,'BASE 1'!$E$1:$UH$251,225,0)</f>
        <v>75599942</v>
      </c>
    </row>
    <row r="307" spans="16373:16384" ht="12" customHeight="1">
      <c r="XES307" s="198"/>
      <c r="XEY307" s="8">
        <v>307</v>
      </c>
      <c r="XEZ307" s="648">
        <v>112170311</v>
      </c>
      <c r="XFA307" s="8" t="s">
        <v>1070</v>
      </c>
      <c r="XFB307" s="652" t="s">
        <v>1571</v>
      </c>
      <c r="XFC307" s="648">
        <v>112170311</v>
      </c>
      <c r="XFD307" s="648">
        <f>HLOOKUP(XEZ307,'BASE 1'!$E$1:$UH$251,225,0)</f>
        <v>0</v>
      </c>
    </row>
    <row r="308" spans="16373:16384" ht="12" customHeight="1">
      <c r="XES308" s="198"/>
      <c r="XEY308" s="8">
        <v>308</v>
      </c>
      <c r="XEZ308" s="648">
        <v>112170312</v>
      </c>
      <c r="XFA308" s="8" t="s">
        <v>1682</v>
      </c>
      <c r="XFB308" s="652" t="s">
        <v>1708</v>
      </c>
      <c r="XFC308" s="648">
        <v>112170312</v>
      </c>
      <c r="XFD308" s="648">
        <f>HLOOKUP(XEZ308,'BASE 1'!$E$1:$UH$251,225,0)</f>
        <v>1035836</v>
      </c>
    </row>
    <row r="309" spans="16373:16384" ht="12" customHeight="1">
      <c r="XES309" s="198"/>
      <c r="XEY309" s="8">
        <v>309</v>
      </c>
      <c r="XEZ309" s="648">
        <v>112170313</v>
      </c>
      <c r="XFA309" s="8" t="s">
        <v>1683</v>
      </c>
      <c r="XFB309" s="652" t="s">
        <v>1709</v>
      </c>
      <c r="XFC309" s="648">
        <v>112170313</v>
      </c>
      <c r="XFD309" s="648">
        <f>HLOOKUP(XEZ309,'BASE 1'!$E$1:$UH$251,225,0)</f>
        <v>4384455</v>
      </c>
    </row>
    <row r="310" spans="16373:16384" ht="12" customHeight="1">
      <c r="XES310" s="198"/>
      <c r="XEY310" s="8">
        <v>310</v>
      </c>
      <c r="XEZ310" s="648">
        <v>112170314</v>
      </c>
      <c r="XFA310" s="8" t="s">
        <v>1071</v>
      </c>
      <c r="XFB310" s="652" t="s">
        <v>1572</v>
      </c>
      <c r="XFC310" s="648">
        <v>112170314</v>
      </c>
      <c r="XFD310" s="648">
        <f>HLOOKUP(XEZ310,'BASE 1'!$E$1:$UH$251,225,0)</f>
        <v>7557069</v>
      </c>
    </row>
    <row r="311" spans="16373:16384" ht="12" customHeight="1">
      <c r="XES311" s="198"/>
      <c r="XEY311" s="8">
        <v>311</v>
      </c>
      <c r="XEZ311" s="648">
        <v>112170315</v>
      </c>
      <c r="XFA311" s="8" t="s">
        <v>1072</v>
      </c>
      <c r="XFB311" s="652" t="s">
        <v>1573</v>
      </c>
      <c r="XFC311" s="648">
        <v>112170315</v>
      </c>
      <c r="XFD311" s="648">
        <f>HLOOKUP(XEZ311,'BASE 1'!$E$1:$UH$251,225,0)</f>
        <v>16462594</v>
      </c>
    </row>
    <row r="312" spans="16373:16384" ht="12" customHeight="1">
      <c r="XES312" s="198"/>
      <c r="XEY312" s="8">
        <v>312</v>
      </c>
      <c r="XEZ312" s="648">
        <v>112170316</v>
      </c>
      <c r="XFA312" s="8" t="s">
        <v>1073</v>
      </c>
      <c r="XFB312" s="652" t="s">
        <v>1574</v>
      </c>
      <c r="XFC312" s="648">
        <v>112170316</v>
      </c>
      <c r="XFD312" s="648">
        <f>HLOOKUP(XEZ312,'BASE 1'!$E$1:$UH$251,225,0)</f>
        <v>4492345</v>
      </c>
    </row>
    <row r="313" spans="16373:16384" ht="12" customHeight="1">
      <c r="XES313" s="198"/>
      <c r="XEY313" s="8">
        <v>313</v>
      </c>
      <c r="XEZ313" s="648">
        <v>112170317</v>
      </c>
      <c r="XFA313" s="8" t="s">
        <v>1074</v>
      </c>
      <c r="XFB313" s="652" t="s">
        <v>1575</v>
      </c>
      <c r="XFC313" s="648">
        <v>112170317</v>
      </c>
      <c r="XFD313" s="648">
        <f>HLOOKUP(XEZ313,'BASE 1'!$E$1:$UH$251,225,0)</f>
        <v>5438854</v>
      </c>
    </row>
    <row r="314" spans="16373:16384" ht="12" customHeight="1">
      <c r="XES314" s="198"/>
      <c r="XEY314" s="8">
        <v>314</v>
      </c>
      <c r="XEZ314" s="648">
        <v>112170318</v>
      </c>
      <c r="XFA314" s="8" t="s">
        <v>1684</v>
      </c>
      <c r="XFB314" s="652" t="s">
        <v>1710</v>
      </c>
      <c r="XFC314" s="648">
        <v>112170318</v>
      </c>
      <c r="XFD314" s="648">
        <f>HLOOKUP(XEZ314,'BASE 1'!$E$1:$UH$251,225,0)</f>
        <v>446855341</v>
      </c>
    </row>
    <row r="315" spans="16373:16384" ht="12" customHeight="1">
      <c r="XES315" s="198"/>
      <c r="XEY315" s="8">
        <v>315</v>
      </c>
      <c r="XEZ315" s="648">
        <v>112170319</v>
      </c>
      <c r="XFA315" s="8" t="s">
        <v>1075</v>
      </c>
      <c r="XFB315" s="652" t="s">
        <v>1576</v>
      </c>
      <c r="XFC315" s="648">
        <v>112170319</v>
      </c>
      <c r="XFD315" s="648">
        <f>HLOOKUP(XEZ315,'BASE 1'!$E$1:$UH$251,225,0)</f>
        <v>257846</v>
      </c>
    </row>
    <row r="316" spans="16373:16384" ht="12" customHeight="1">
      <c r="XES316" s="198"/>
      <c r="XEY316" s="8">
        <v>316</v>
      </c>
      <c r="XEZ316" s="648">
        <v>112170320</v>
      </c>
      <c r="XFA316" s="8" t="s">
        <v>1685</v>
      </c>
      <c r="XFB316" s="652" t="s">
        <v>1711</v>
      </c>
      <c r="XFC316" s="648">
        <v>112170320</v>
      </c>
      <c r="XFD316" s="648">
        <f>HLOOKUP(XEZ316,'BASE 1'!$E$1:$UH$251,225,0)</f>
        <v>886442</v>
      </c>
    </row>
    <row r="317" spans="16373:16384" ht="12" customHeight="1">
      <c r="XES317" s="198"/>
      <c r="XEY317" s="8">
        <v>317</v>
      </c>
      <c r="XEZ317" s="648">
        <v>112170321</v>
      </c>
      <c r="XFA317" s="8" t="s">
        <v>1076</v>
      </c>
      <c r="XFB317" s="652" t="s">
        <v>1577</v>
      </c>
      <c r="XFC317" s="648">
        <v>112170321</v>
      </c>
      <c r="XFD317" s="648">
        <f>HLOOKUP(XEZ317,'BASE 1'!$E$1:$UH$251,225,0)</f>
        <v>0</v>
      </c>
    </row>
    <row r="318" spans="16373:16384" ht="12" customHeight="1">
      <c r="XES318" s="198"/>
      <c r="XEY318" s="8">
        <v>318</v>
      </c>
      <c r="XEZ318" s="648">
        <v>112170322</v>
      </c>
      <c r="XFA318" s="8" t="s">
        <v>1686</v>
      </c>
      <c r="XFB318" s="652" t="s">
        <v>1712</v>
      </c>
      <c r="XFC318" s="648">
        <v>112170322</v>
      </c>
      <c r="XFD318" s="648">
        <f>HLOOKUP(XEZ318,'BASE 1'!$E$1:$UH$251,225,0)</f>
        <v>6128453</v>
      </c>
    </row>
    <row r="319" spans="16373:16384" ht="12" customHeight="1">
      <c r="XES319" s="198"/>
      <c r="XEY319" s="8">
        <v>319</v>
      </c>
      <c r="XEZ319" s="648">
        <v>112170323</v>
      </c>
      <c r="XFA319" s="8" t="s">
        <v>1077</v>
      </c>
      <c r="XFB319" s="652" t="s">
        <v>1578</v>
      </c>
      <c r="XFC319" s="648">
        <v>112170323</v>
      </c>
      <c r="XFD319" s="648">
        <f>HLOOKUP(XEZ319,'BASE 1'!$E$1:$UH$251,225,0)</f>
        <v>29703754</v>
      </c>
    </row>
    <row r="320" spans="16373:16384" ht="12" customHeight="1">
      <c r="XES320" s="198"/>
      <c r="XEY320" s="8">
        <v>320</v>
      </c>
      <c r="XEZ320" s="648">
        <v>112170324</v>
      </c>
      <c r="XFA320" s="8" t="s">
        <v>1078</v>
      </c>
      <c r="XFB320" s="652" t="s">
        <v>1713</v>
      </c>
      <c r="XFC320" s="648">
        <v>112170324</v>
      </c>
      <c r="XFD320" s="648">
        <f>HLOOKUP(XEZ320,'BASE 1'!$E$1:$UH$251,225,0)</f>
        <v>0</v>
      </c>
    </row>
    <row r="321" spans="16373:16384" ht="12" customHeight="1">
      <c r="XES321" s="198"/>
      <c r="XEY321" s="8">
        <v>321</v>
      </c>
      <c r="XEZ321" s="648">
        <v>112170325</v>
      </c>
      <c r="XFA321" s="8" t="s">
        <v>1079</v>
      </c>
      <c r="XFB321" s="652" t="s">
        <v>1714</v>
      </c>
      <c r="XFC321" s="648">
        <v>112170325</v>
      </c>
      <c r="XFD321" s="648">
        <f>HLOOKUP(XEZ321,'BASE 1'!$E$1:$UH$251,225,0)</f>
        <v>0</v>
      </c>
    </row>
    <row r="322" spans="16373:16384" ht="12" customHeight="1">
      <c r="XES322" s="198"/>
      <c r="XEY322" s="8">
        <v>322</v>
      </c>
      <c r="XEZ322" s="648">
        <v>112170326</v>
      </c>
      <c r="XFA322" s="8" t="s">
        <v>1080</v>
      </c>
      <c r="XFB322" s="652" t="s">
        <v>1579</v>
      </c>
      <c r="XFC322" s="648">
        <v>112170326</v>
      </c>
      <c r="XFD322" s="648">
        <f>HLOOKUP(XEZ322,'BASE 1'!$E$1:$UH$251,225,0)</f>
        <v>846496</v>
      </c>
    </row>
    <row r="323" spans="16373:16384" ht="12" customHeight="1">
      <c r="XES323" s="198"/>
      <c r="XEY323" s="8">
        <v>323</v>
      </c>
      <c r="XEZ323" s="648">
        <v>112170327</v>
      </c>
      <c r="XFA323" s="8" t="s">
        <v>1687</v>
      </c>
      <c r="XFB323" s="652" t="s">
        <v>1715</v>
      </c>
      <c r="XFC323" s="648">
        <v>112170327</v>
      </c>
      <c r="XFD323" s="648">
        <f>HLOOKUP(XEZ323,'BASE 1'!$E$1:$UH$251,225,0)</f>
        <v>1783252</v>
      </c>
    </row>
    <row r="324" spans="16373:16384" ht="12" customHeight="1">
      <c r="XES324" s="198"/>
      <c r="XEY324" s="8">
        <v>324</v>
      </c>
      <c r="XEZ324" s="648">
        <v>112170328</v>
      </c>
      <c r="XFA324" s="8" t="s">
        <v>1081</v>
      </c>
      <c r="XFB324" s="652" t="s">
        <v>1580</v>
      </c>
      <c r="XFC324" s="648">
        <v>112170328</v>
      </c>
      <c r="XFD324" s="648">
        <f>HLOOKUP(XEZ324,'BASE 1'!$E$1:$UH$251,225,0)</f>
        <v>6222153</v>
      </c>
    </row>
    <row r="325" spans="16373:16384" ht="12" customHeight="1">
      <c r="XES325" s="198"/>
      <c r="XEY325" s="8">
        <v>325</v>
      </c>
      <c r="XEZ325" s="648">
        <v>112170329</v>
      </c>
      <c r="XFA325" s="8" t="s">
        <v>1082</v>
      </c>
      <c r="XFB325" s="652" t="s">
        <v>1581</v>
      </c>
      <c r="XFC325" s="648">
        <v>112170329</v>
      </c>
      <c r="XFD325" s="648">
        <f>HLOOKUP(XEZ325,'BASE 1'!$E$1:$UH$251,225,0)</f>
        <v>43966719</v>
      </c>
    </row>
    <row r="326" spans="16373:16384" ht="12" customHeight="1">
      <c r="XES326" s="198"/>
      <c r="XEY326" s="8">
        <v>326</v>
      </c>
      <c r="XEZ326" s="648">
        <v>112170330</v>
      </c>
      <c r="XFA326" s="8" t="s">
        <v>1083</v>
      </c>
      <c r="XFB326" s="652" t="s">
        <v>1582</v>
      </c>
      <c r="XFC326" s="648">
        <v>112170330</v>
      </c>
      <c r="XFD326" s="648">
        <f>HLOOKUP(XEZ326,'BASE 1'!$E$1:$UH$251,225,0)</f>
        <v>1725499</v>
      </c>
    </row>
    <row r="327" spans="16373:16384" ht="12" customHeight="1">
      <c r="XES327" s="198"/>
      <c r="XEY327" s="8">
        <v>327</v>
      </c>
      <c r="XEZ327" s="648">
        <v>112170331</v>
      </c>
      <c r="XFA327" s="8" t="s">
        <v>1688</v>
      </c>
      <c r="XFB327" s="652" t="s">
        <v>1716</v>
      </c>
      <c r="XFC327" s="648">
        <v>112170331</v>
      </c>
      <c r="XFD327" s="648">
        <f>HLOOKUP(XEZ327,'BASE 1'!$E$1:$UH$251,225,0)</f>
        <v>105798778</v>
      </c>
    </row>
    <row r="328" spans="16373:16384" ht="12" customHeight="1">
      <c r="XES328" s="198"/>
      <c r="XEY328" s="8">
        <v>328</v>
      </c>
      <c r="XEZ328" s="648">
        <v>112170332</v>
      </c>
      <c r="XFA328" s="8" t="s">
        <v>1689</v>
      </c>
      <c r="XFB328" s="652" t="s">
        <v>1717</v>
      </c>
      <c r="XFC328" s="648">
        <v>112170332</v>
      </c>
      <c r="XFD328" s="648">
        <f>HLOOKUP(XEZ328,'BASE 1'!$E$1:$UH$251,225,0)</f>
        <v>0</v>
      </c>
    </row>
    <row r="329" spans="16373:16384" ht="12" customHeight="1">
      <c r="XES329" s="198"/>
      <c r="XEY329" s="8">
        <v>329</v>
      </c>
      <c r="XEZ329" s="648">
        <v>112170333</v>
      </c>
      <c r="XFA329" s="8" t="s">
        <v>1690</v>
      </c>
      <c r="XFB329" s="652" t="s">
        <v>1718</v>
      </c>
      <c r="XFC329" s="648">
        <v>112170333</v>
      </c>
      <c r="XFD329" s="648">
        <f>HLOOKUP(XEZ329,'BASE 1'!$E$1:$UH$251,225,0)</f>
        <v>0</v>
      </c>
    </row>
    <row r="330" spans="16373:16384" ht="12" customHeight="1">
      <c r="XES330" s="198"/>
      <c r="XEY330" s="8">
        <v>330</v>
      </c>
      <c r="XEZ330" s="648">
        <v>112170334</v>
      </c>
      <c r="XFA330" s="8" t="s">
        <v>1691</v>
      </c>
      <c r="XFB330" s="652" t="s">
        <v>1719</v>
      </c>
      <c r="XFC330" s="648">
        <v>112170334</v>
      </c>
      <c r="XFD330" s="648">
        <f>HLOOKUP(XEZ330,'BASE 1'!$E$1:$UH$251,225,0)</f>
        <v>0</v>
      </c>
    </row>
    <row r="331" spans="16373:16384" ht="12" customHeight="1">
      <c r="XES331" s="198"/>
      <c r="XEY331" s="8">
        <v>331</v>
      </c>
      <c r="XEZ331" s="648">
        <v>112170335</v>
      </c>
      <c r="XFA331" s="8" t="s">
        <v>1692</v>
      </c>
      <c r="XFB331" s="652" t="s">
        <v>1720</v>
      </c>
      <c r="XFC331" s="648">
        <v>112170335</v>
      </c>
      <c r="XFD331" s="648">
        <f>HLOOKUP(XEZ331,'BASE 1'!$E$1:$UH$251,225,0)</f>
        <v>0</v>
      </c>
    </row>
    <row r="332" spans="16373:16384" ht="12" customHeight="1">
      <c r="XES332" s="198"/>
      <c r="XEY332" s="8">
        <v>332</v>
      </c>
      <c r="XEZ332" s="648">
        <v>112170336</v>
      </c>
      <c r="XFA332" s="8" t="s">
        <v>1693</v>
      </c>
      <c r="XFB332" s="652" t="s">
        <v>1721</v>
      </c>
      <c r="XFC332" s="648">
        <v>112170336</v>
      </c>
      <c r="XFD332" s="648">
        <f>HLOOKUP(XEZ332,'BASE 1'!$E$1:$UH$251,225,0)</f>
        <v>0</v>
      </c>
    </row>
    <row r="333" spans="16373:16384" ht="12" customHeight="1">
      <c r="XES333" s="198"/>
      <c r="XEY333" s="8">
        <v>333</v>
      </c>
      <c r="XEZ333" s="648">
        <v>112170337</v>
      </c>
      <c r="XFA333" s="8" t="s">
        <v>1694</v>
      </c>
      <c r="XFB333" s="652" t="s">
        <v>1722</v>
      </c>
      <c r="XFC333" s="648">
        <v>112170337</v>
      </c>
      <c r="XFD333" s="648">
        <f>HLOOKUP(XEZ333,'BASE 1'!$E$1:$UH$251,225,0)</f>
        <v>0</v>
      </c>
    </row>
    <row r="334" spans="16373:16384" ht="12" customHeight="1">
      <c r="XES334" s="198"/>
      <c r="XEY334" s="8">
        <v>334</v>
      </c>
      <c r="XEZ334" s="648">
        <v>112170338</v>
      </c>
      <c r="XFA334" s="8" t="s">
        <v>1695</v>
      </c>
      <c r="XFB334" s="652" t="s">
        <v>1723</v>
      </c>
      <c r="XFC334" s="648">
        <v>112170338</v>
      </c>
      <c r="XFD334" s="648">
        <f>HLOOKUP(XEZ334,'BASE 1'!$E$1:$UH$251,225,0)</f>
        <v>0</v>
      </c>
    </row>
    <row r="335" spans="16373:16384" ht="12" customHeight="1">
      <c r="XES335" s="198"/>
      <c r="XEY335" s="8">
        <v>335</v>
      </c>
      <c r="XEZ335" s="648">
        <v>112170339</v>
      </c>
      <c r="XFA335" s="8" t="s">
        <v>1696</v>
      </c>
      <c r="XFB335" s="652" t="s">
        <v>1724</v>
      </c>
      <c r="XFC335" s="648">
        <v>112170339</v>
      </c>
      <c r="XFD335" s="648">
        <f>HLOOKUP(XEZ335,'BASE 1'!$E$1:$UH$251,225,0)</f>
        <v>0</v>
      </c>
    </row>
    <row r="336" spans="16373:16384" ht="12" customHeight="1">
      <c r="XES336" s="198"/>
      <c r="XEY336" s="8">
        <v>336</v>
      </c>
      <c r="XEZ336" s="648">
        <v>112170340</v>
      </c>
      <c r="XFA336" s="8" t="s">
        <v>1697</v>
      </c>
      <c r="XFB336" s="652" t="s">
        <v>1725</v>
      </c>
      <c r="XFC336" s="648">
        <v>112170340</v>
      </c>
      <c r="XFD336" s="648">
        <f>HLOOKUP(XEZ336,'BASE 1'!$E$1:$UH$251,225,0)</f>
        <v>0</v>
      </c>
    </row>
    <row r="337" spans="16373:16384" ht="12" customHeight="1">
      <c r="XES337" s="198"/>
      <c r="XEY337" s="8">
        <v>337</v>
      </c>
      <c r="XEZ337" s="648">
        <v>112170341</v>
      </c>
      <c r="XFA337" s="8" t="s">
        <v>1698</v>
      </c>
      <c r="XFB337" s="652" t="s">
        <v>1726</v>
      </c>
      <c r="XFC337" s="648">
        <v>112170341</v>
      </c>
      <c r="XFD337" s="648">
        <f>HLOOKUP(XEZ337,'BASE 1'!$E$1:$UH$251,225,0)</f>
        <v>0</v>
      </c>
    </row>
    <row r="338" spans="16373:16384" ht="12" customHeight="1">
      <c r="XES338" s="208"/>
      <c r="XEY338" s="8">
        <v>338</v>
      </c>
      <c r="XEZ338" s="648">
        <v>112170342</v>
      </c>
      <c r="XFA338" s="8" t="s">
        <v>1676</v>
      </c>
      <c r="XFB338" s="652" t="s">
        <v>1677</v>
      </c>
      <c r="XFC338" s="648">
        <v>112170342</v>
      </c>
      <c r="XFD338" s="648">
        <f>HLOOKUP(XEZ338,'BASE 1'!$E$1:$UH$251,225,0)</f>
        <v>0</v>
      </c>
    </row>
    <row r="339" spans="16373:16384" ht="12" customHeight="1">
      <c r="XES339" s="208"/>
      <c r="XEY339" s="8">
        <v>339</v>
      </c>
      <c r="XEZ339" s="648">
        <v>112170347</v>
      </c>
      <c r="XFA339" s="8" t="s">
        <v>1699</v>
      </c>
      <c r="XFB339" s="652" t="s">
        <v>1727</v>
      </c>
      <c r="XFC339" s="648">
        <v>112170347</v>
      </c>
      <c r="XFD339" s="648">
        <f>HLOOKUP(XEZ339,'BASE 1'!$E$1:$UH$251,225,0)</f>
        <v>0</v>
      </c>
    </row>
    <row r="340" spans="16373:16384" ht="12" customHeight="1">
      <c r="XES340" s="208"/>
      <c r="XEY340" s="8">
        <v>340</v>
      </c>
      <c r="XEZ340" s="648">
        <v>112170348</v>
      </c>
      <c r="XFA340" s="8" t="s">
        <v>1700</v>
      </c>
      <c r="XFB340" s="652" t="s">
        <v>1728</v>
      </c>
      <c r="XFC340" s="648">
        <v>112170348</v>
      </c>
      <c r="XFD340" s="648">
        <f>HLOOKUP(XEZ340,'BASE 1'!$E$1:$UH$251,225,0)</f>
        <v>0</v>
      </c>
    </row>
    <row r="341" spans="16373:16384" ht="12" customHeight="1">
      <c r="XES341" s="198"/>
      <c r="XEY341" s="8">
        <v>341</v>
      </c>
      <c r="XEZ341" s="648">
        <v>112170349</v>
      </c>
      <c r="XFA341" s="8" t="s">
        <v>1701</v>
      </c>
      <c r="XFB341" s="652" t="s">
        <v>1729</v>
      </c>
      <c r="XFC341" s="648">
        <v>112170349</v>
      </c>
      <c r="XFD341" s="648">
        <f>HLOOKUP(XEZ341,'BASE 1'!$E$1:$UH$251,225,0)</f>
        <v>0</v>
      </c>
    </row>
    <row r="342" spans="16373:16384" ht="12" customHeight="1">
      <c r="XES342" s="198"/>
      <c r="XEY342" s="8">
        <v>342</v>
      </c>
      <c r="XEZ342" s="648">
        <v>112170350</v>
      </c>
      <c r="XFA342" s="8" t="s">
        <v>1702</v>
      </c>
      <c r="XFB342" s="652" t="s">
        <v>1730</v>
      </c>
      <c r="XFC342" s="648">
        <v>112170350</v>
      </c>
      <c r="XFD342" s="648">
        <f>HLOOKUP(XEZ342,'BASE 1'!$E$1:$UH$251,225,0)</f>
        <v>0</v>
      </c>
    </row>
    <row r="343" spans="16373:16384" ht="12" customHeight="1">
      <c r="XES343" s="198"/>
      <c r="XEY343" s="8">
        <v>343</v>
      </c>
      <c r="XEZ343" s="648">
        <v>112170351</v>
      </c>
      <c r="XFA343" s="8" t="s">
        <v>1703</v>
      </c>
      <c r="XFB343" s="652" t="s">
        <v>1731</v>
      </c>
      <c r="XFC343" s="648">
        <v>112170351</v>
      </c>
      <c r="XFD343" s="648">
        <f>HLOOKUP(XEZ343,'BASE 1'!$E$1:$UH$251,225,0)</f>
        <v>0</v>
      </c>
    </row>
    <row r="344" spans="16373:16384" ht="12" customHeight="1">
      <c r="XES344" s="198"/>
      <c r="XEY344" s="8">
        <v>344</v>
      </c>
      <c r="XEZ344" s="648">
        <v>112170352</v>
      </c>
      <c r="XFA344" s="8" t="s">
        <v>2039</v>
      </c>
      <c r="XFB344" s="652" t="s">
        <v>2089</v>
      </c>
      <c r="XFC344" s="648">
        <v>112170352</v>
      </c>
      <c r="XFD344" s="648">
        <f>HLOOKUP(XEZ344,'BASE 1'!$E$1:$UH$251,225,0)</f>
        <v>0</v>
      </c>
    </row>
    <row r="345" spans="16373:16384" ht="12" customHeight="1">
      <c r="XES345" s="209"/>
      <c r="XEY345" s="8">
        <v>345</v>
      </c>
      <c r="XEZ345" s="648">
        <v>112170353</v>
      </c>
      <c r="XFA345" s="8" t="s">
        <v>2040</v>
      </c>
      <c r="XFB345" s="652" t="s">
        <v>2090</v>
      </c>
      <c r="XFC345" s="648">
        <v>112170353</v>
      </c>
      <c r="XFD345" s="648">
        <f>HLOOKUP(XEZ345,'BASE 1'!$E$1:$UH$251,225,0)</f>
        <v>0</v>
      </c>
    </row>
    <row r="346" spans="16373:16384" ht="12" customHeight="1">
      <c r="XES346" s="209"/>
      <c r="XEY346" s="8">
        <v>346</v>
      </c>
      <c r="XEZ346" s="648">
        <v>112170354</v>
      </c>
      <c r="XFA346" s="8" t="s">
        <v>2041</v>
      </c>
      <c r="XFB346" s="652" t="s">
        <v>2091</v>
      </c>
      <c r="XFC346" s="648">
        <v>112170354</v>
      </c>
      <c r="XFD346" s="648">
        <f>HLOOKUP(XEZ346,'BASE 1'!$E$1:$UH$251,225,0)</f>
        <v>0</v>
      </c>
    </row>
    <row r="347" spans="16373:16384" ht="12" customHeight="1">
      <c r="XES347" s="209"/>
      <c r="XEY347" s="8">
        <v>347</v>
      </c>
      <c r="XEZ347" s="648">
        <v>112170355</v>
      </c>
      <c r="XFA347" s="8" t="s">
        <v>2042</v>
      </c>
      <c r="XFB347" s="652" t="s">
        <v>2092</v>
      </c>
      <c r="XFC347" s="648">
        <v>112170355</v>
      </c>
      <c r="XFD347" s="648">
        <f>HLOOKUP(XEZ347,'BASE 1'!$E$1:$UH$251,225,0)</f>
        <v>0</v>
      </c>
    </row>
    <row r="348" spans="16373:16384" ht="12" customHeight="1">
      <c r="XES348" s="209"/>
      <c r="XEY348" s="8">
        <v>348</v>
      </c>
      <c r="XEZ348" s="648">
        <v>112170357</v>
      </c>
      <c r="XFA348" s="8" t="s">
        <v>2802</v>
      </c>
      <c r="XFB348" s="652" t="s">
        <v>2806</v>
      </c>
      <c r="XFC348" s="648">
        <v>112170357</v>
      </c>
      <c r="XFD348" s="648">
        <f>HLOOKUP(XEZ348,'BASE 1'!$E$1:$UH$251,225,0)</f>
        <v>0</v>
      </c>
    </row>
    <row r="349" spans="16373:16384" ht="12" customHeight="1">
      <c r="XES349" s="209"/>
      <c r="XEY349" s="8">
        <v>349</v>
      </c>
      <c r="XEZ349" s="648">
        <v>112170358</v>
      </c>
      <c r="XFA349" s="8" t="s">
        <v>2803</v>
      </c>
      <c r="XFB349" s="652" t="s">
        <v>2807</v>
      </c>
      <c r="XFC349" s="648">
        <v>112170358</v>
      </c>
      <c r="XFD349" s="648">
        <f>HLOOKUP(XEZ349,'BASE 1'!$E$1:$UH$251,225,0)</f>
        <v>0</v>
      </c>
    </row>
    <row r="350" spans="16373:16384" ht="12" customHeight="1">
      <c r="XES350" s="208"/>
      <c r="XEY350" s="8">
        <v>350</v>
      </c>
      <c r="XEZ350" s="648">
        <v>112170359</v>
      </c>
      <c r="XFA350" s="8" t="s">
        <v>2804</v>
      </c>
      <c r="XFB350" s="652" t="s">
        <v>2809</v>
      </c>
      <c r="XFC350" s="648">
        <v>112170359</v>
      </c>
      <c r="XFD350" s="648">
        <f>HLOOKUP(XEZ350,'BASE 1'!$E$1:$UH$251,225,0)</f>
        <v>0</v>
      </c>
    </row>
    <row r="351" spans="16373:16384" ht="12" customHeight="1">
      <c r="XES351" s="209"/>
      <c r="XEY351" s="8">
        <v>351</v>
      </c>
      <c r="XEZ351" s="648">
        <v>112170360</v>
      </c>
      <c r="XFA351" s="8" t="s">
        <v>2805</v>
      </c>
      <c r="XFB351" s="652" t="s">
        <v>2808</v>
      </c>
      <c r="XFC351" s="648">
        <v>112170360</v>
      </c>
      <c r="XFD351" s="648">
        <f>HLOOKUP(XEZ351,'BASE 1'!$E$1:$UH$251,225,0)</f>
        <v>0</v>
      </c>
    </row>
    <row r="352" spans="16373:16384" ht="12" customHeight="1">
      <c r="XES352" s="210"/>
      <c r="XEY352" s="8">
        <v>352</v>
      </c>
      <c r="XEZ352" s="648">
        <v>112170361</v>
      </c>
      <c r="XFA352" s="8" t="s">
        <v>4150</v>
      </c>
      <c r="XFB352" s="652" t="s">
        <v>4151</v>
      </c>
      <c r="XFC352" s="648">
        <v>112170361</v>
      </c>
      <c r="XFD352" s="648">
        <f>HLOOKUP(XEZ352,'BASE 1'!$E$1:$UH$251,225,0)</f>
        <v>0</v>
      </c>
    </row>
    <row r="353" spans="16373:16384" ht="12" customHeight="1">
      <c r="XES353" s="210"/>
      <c r="XEY353" s="8">
        <v>353</v>
      </c>
      <c r="XEZ353" s="648">
        <v>1121801</v>
      </c>
      <c r="XFA353" s="8" t="s">
        <v>1084</v>
      </c>
      <c r="XFB353" s="651" t="s">
        <v>1583</v>
      </c>
      <c r="XFC353" s="648">
        <v>1121801</v>
      </c>
      <c r="XFD353" s="648">
        <f>HLOOKUP(XEZ353,'BASE 1'!$E$1:$UH$251,225,0)</f>
        <v>5982092</v>
      </c>
    </row>
    <row r="354" spans="16373:16384" ht="12" customHeight="1">
      <c r="XES354" s="209"/>
      <c r="XEY354" s="8">
        <v>354</v>
      </c>
      <c r="XEZ354" s="648">
        <v>11219</v>
      </c>
      <c r="XFA354" s="8" t="s">
        <v>1085</v>
      </c>
      <c r="XFB354" s="651" t="s">
        <v>1584</v>
      </c>
      <c r="XFC354" s="648">
        <v>11219</v>
      </c>
      <c r="XFD354" s="648">
        <f>HLOOKUP(XEZ354,'BASE 1'!$E$1:$UH$251,225,0)</f>
        <v>0</v>
      </c>
    </row>
    <row r="355" spans="16373:16384" ht="12" customHeight="1">
      <c r="XES355" s="209"/>
      <c r="XEY355" s="8">
        <v>355</v>
      </c>
      <c r="XEZ355" s="648">
        <v>15</v>
      </c>
      <c r="XFA355" s="8" t="s">
        <v>167</v>
      </c>
      <c r="XFB355" s="649" t="s">
        <v>1585</v>
      </c>
      <c r="XFC355" s="648">
        <v>15</v>
      </c>
      <c r="XFD355" s="648">
        <f>HLOOKUP(XEZ355,'BASE 1'!$E$1:$UH$251,225,0)</f>
        <v>42479071665</v>
      </c>
    </row>
    <row r="356" spans="16373:16384" ht="12" customHeight="1">
      <c r="XES356" s="209"/>
      <c r="XEY356" s="8">
        <v>356</v>
      </c>
      <c r="XEZ356" s="648">
        <v>1501</v>
      </c>
      <c r="XFA356" s="8" t="s">
        <v>216</v>
      </c>
      <c r="XFB356" s="651" t="s">
        <v>1586</v>
      </c>
      <c r="XFC356" s="648">
        <v>1501</v>
      </c>
      <c r="XFD356" s="648">
        <f>HLOOKUP(XEZ356,'BASE 1'!$E$1:$UH$251,225,0)</f>
        <v>40055412709</v>
      </c>
    </row>
    <row r="357" spans="16373:16384" ht="12" customHeight="1">
      <c r="XES357" s="209"/>
      <c r="XEY357" s="8">
        <v>357</v>
      </c>
      <c r="XEZ357" s="648">
        <v>150101</v>
      </c>
      <c r="XFA357" s="8" t="s">
        <v>1086</v>
      </c>
      <c r="XFB357" s="652" t="s">
        <v>1587</v>
      </c>
      <c r="XFC357" s="648">
        <v>150101</v>
      </c>
      <c r="XFD357" s="648">
        <f>HLOOKUP(XEZ357,'BASE 1'!$E$1:$UH$251,225,0)</f>
        <v>39223599678</v>
      </c>
    </row>
    <row r="358" spans="16373:16384" ht="12" customHeight="1">
      <c r="XES358" s="209"/>
      <c r="XEY358" s="8">
        <v>358</v>
      </c>
      <c r="XEZ358" s="648">
        <v>15010101</v>
      </c>
      <c r="XFA358" s="8" t="s">
        <v>1087</v>
      </c>
      <c r="XFB358" s="652" t="s">
        <v>1588</v>
      </c>
      <c r="XFC358" s="648">
        <v>15010101</v>
      </c>
      <c r="XFD358" s="648" t="e">
        <f>HLOOKUP(XEZ358,'BASE 1'!$E$1:$UH$251,225,0)</f>
        <v>#N/A</v>
      </c>
    </row>
    <row r="359" spans="16373:16384" ht="12" customHeight="1">
      <c r="XES359" s="209"/>
      <c r="XEY359" s="8">
        <v>359</v>
      </c>
      <c r="XEZ359" s="648">
        <v>1501010101</v>
      </c>
      <c r="XFA359" s="8" t="s">
        <v>2810</v>
      </c>
      <c r="XFB359" s="652" t="s">
        <v>2813</v>
      </c>
      <c r="XFC359" s="648">
        <v>1501010101</v>
      </c>
      <c r="XFD359" s="648" t="e">
        <f>HLOOKUP(XEZ359,'BASE 1'!$E$1:$UH$251,225,0)</f>
        <v>#N/A</v>
      </c>
    </row>
    <row r="360" spans="16373:16384" ht="12" customHeight="1">
      <c r="XES360" s="209"/>
      <c r="XEY360" s="8">
        <v>360</v>
      </c>
      <c r="XEZ360" s="648">
        <v>1501010102</v>
      </c>
      <c r="XFA360" s="8" t="s">
        <v>2811</v>
      </c>
      <c r="XFB360" s="652" t="s">
        <v>2814</v>
      </c>
      <c r="XFC360" s="648">
        <v>1501010102</v>
      </c>
      <c r="XFD360" s="648" t="e">
        <f>HLOOKUP(XEZ360,'BASE 1'!$E$1:$UH$251,225,0)</f>
        <v>#N/A</v>
      </c>
    </row>
    <row r="361" spans="16373:16384" ht="12" customHeight="1">
      <c r="XES361" s="209"/>
      <c r="XEY361" s="8">
        <v>361</v>
      </c>
      <c r="XEZ361" s="648">
        <v>1501010103</v>
      </c>
      <c r="XFA361" s="8" t="s">
        <v>2812</v>
      </c>
      <c r="XFB361" s="652" t="s">
        <v>2815</v>
      </c>
      <c r="XFC361" s="648">
        <v>1501010103</v>
      </c>
      <c r="XFD361" s="648" t="e">
        <f>HLOOKUP(XEZ361,'BASE 1'!$E$1:$UH$251,225,0)</f>
        <v>#N/A</v>
      </c>
    </row>
    <row r="362" spans="16373:16384" ht="12" customHeight="1">
      <c r="XES362" s="209"/>
      <c r="XEY362" s="8">
        <v>362</v>
      </c>
      <c r="XEZ362" s="648">
        <v>15010102</v>
      </c>
      <c r="XFA362" s="8" t="s">
        <v>1088</v>
      </c>
      <c r="XFB362" s="652" t="s">
        <v>1589</v>
      </c>
      <c r="XFC362" s="648">
        <v>15010102</v>
      </c>
      <c r="XFD362" s="648">
        <f>HLOOKUP(XEZ362,'BASE 1'!$E$1:$UH$251,225,0)</f>
        <v>37712300466</v>
      </c>
    </row>
    <row r="363" spans="16373:16384" ht="12" customHeight="1">
      <c r="XES363" s="211"/>
      <c r="XEY363" s="8">
        <v>363</v>
      </c>
      <c r="XEZ363" s="648">
        <v>1501010201</v>
      </c>
      <c r="XFA363" s="8" t="s">
        <v>1089</v>
      </c>
      <c r="XFB363" s="652" t="s">
        <v>1590</v>
      </c>
      <c r="XFC363" s="648">
        <v>1501010201</v>
      </c>
      <c r="XFD363" s="648">
        <f>HLOOKUP(XEZ363,'BASE 1'!$E$1:$UH$251,225,0)</f>
        <v>9062144262</v>
      </c>
    </row>
    <row r="364" spans="16373:16384" ht="12" customHeight="1">
      <c r="XES364" s="209"/>
      <c r="XEY364" s="8">
        <v>364</v>
      </c>
      <c r="XEZ364" s="648">
        <v>150101020101</v>
      </c>
      <c r="XFA364" s="8" t="s">
        <v>1090</v>
      </c>
      <c r="XFB364" s="652" t="s">
        <v>1591</v>
      </c>
      <c r="XFC364" s="648">
        <v>150101020101</v>
      </c>
      <c r="XFD364" s="648">
        <f>HLOOKUP(XEZ364,'BASE 1'!$E$1:$UH$251,225,0)</f>
        <v>9062144262</v>
      </c>
    </row>
    <row r="365" spans="16373:16384" ht="12" customHeight="1">
      <c r="XES365" s="209"/>
      <c r="XEY365" s="8">
        <v>365</v>
      </c>
      <c r="XEZ365" s="648">
        <v>150101020102</v>
      </c>
      <c r="XFA365" s="8" t="s">
        <v>1091</v>
      </c>
      <c r="XFB365" s="652" t="s">
        <v>1592</v>
      </c>
      <c r="XFC365" s="648">
        <v>150101020102</v>
      </c>
      <c r="XFD365" s="648">
        <f>HLOOKUP(XEZ365,'BASE 1'!$E$1:$UH$251,225,0)</f>
        <v>0</v>
      </c>
    </row>
    <row r="366" spans="16373:16384" ht="12" customHeight="1">
      <c r="XES366" s="209"/>
      <c r="XEY366" s="8">
        <v>366</v>
      </c>
      <c r="XEZ366" s="648">
        <v>1501010202</v>
      </c>
      <c r="XFA366" s="8" t="s">
        <v>1092</v>
      </c>
      <c r="XFB366" s="652" t="s">
        <v>1593</v>
      </c>
      <c r="XFC366" s="648">
        <v>1501010202</v>
      </c>
      <c r="XFD366" s="648">
        <f>HLOOKUP(XEZ366,'BASE 1'!$E$1:$UH$251,225,0)</f>
        <v>28650156204</v>
      </c>
    </row>
    <row r="367" spans="16373:16384" ht="12" customHeight="1">
      <c r="XES367" s="209"/>
      <c r="XEY367" s="8">
        <v>367</v>
      </c>
      <c r="XEZ367" s="648">
        <v>150101020201</v>
      </c>
      <c r="XFA367" s="8" t="s">
        <v>1093</v>
      </c>
      <c r="XFB367" s="652" t="s">
        <v>1594</v>
      </c>
      <c r="XFC367" s="648">
        <v>150101020201</v>
      </c>
      <c r="XFD367" s="648">
        <f>HLOOKUP(XEZ367,'BASE 1'!$E$1:$UH$251,225,0)</f>
        <v>28650156204</v>
      </c>
    </row>
    <row r="368" spans="16373:16384" ht="12" customHeight="1">
      <c r="XES368" s="209"/>
      <c r="XEY368" s="8">
        <v>368</v>
      </c>
      <c r="XEZ368" s="648">
        <v>150101020202</v>
      </c>
      <c r="XFA368" s="8" t="s">
        <v>1094</v>
      </c>
      <c r="XFB368" s="652" t="s">
        <v>1595</v>
      </c>
      <c r="XFC368" s="648">
        <v>150101020202</v>
      </c>
      <c r="XFD368" s="648">
        <f>HLOOKUP(XEZ368,'BASE 1'!$E$1:$UH$251,225,0)</f>
        <v>0</v>
      </c>
    </row>
    <row r="369" spans="16373:16384" ht="12" customHeight="1">
      <c r="XES369" s="209"/>
      <c r="XEY369" s="8">
        <v>369</v>
      </c>
      <c r="XEZ369" s="648">
        <v>15010103</v>
      </c>
      <c r="XFA369" s="8" t="s">
        <v>1095</v>
      </c>
      <c r="XFB369" s="652" t="s">
        <v>1596</v>
      </c>
      <c r="XFC369" s="648">
        <v>15010103</v>
      </c>
      <c r="XFD369" s="648">
        <f>HLOOKUP(XEZ369,'BASE 1'!$E$1:$UH$251,225,0)</f>
        <v>1511299212</v>
      </c>
    </row>
    <row r="370" spans="16373:16384" ht="12" customHeight="1">
      <c r="XES370" s="209"/>
      <c r="XEY370" s="8">
        <v>370</v>
      </c>
      <c r="XEZ370" s="648">
        <v>15010104</v>
      </c>
      <c r="XFA370" s="8" t="s">
        <v>1096</v>
      </c>
      <c r="XFB370" s="652" t="s">
        <v>1597</v>
      </c>
      <c r="XFC370" s="648">
        <v>15010104</v>
      </c>
      <c r="XFD370" s="648">
        <f>HLOOKUP(XEZ370,'BASE 1'!$E$1:$UH$251,225,0)</f>
        <v>0</v>
      </c>
    </row>
    <row r="371" spans="16373:16384" ht="12" customHeight="1">
      <c r="XES371" s="209"/>
      <c r="XEY371" s="8">
        <v>371</v>
      </c>
      <c r="XEZ371" s="648">
        <v>15010105</v>
      </c>
      <c r="XFA371" s="8" t="s">
        <v>2816</v>
      </c>
      <c r="XFB371" s="652" t="s">
        <v>2819</v>
      </c>
      <c r="XFC371" s="648">
        <v>15010105</v>
      </c>
      <c r="XFD371" s="648">
        <f>HLOOKUP(XEZ371,'BASE 1'!$E$1:$UH$251,225,0)</f>
        <v>0</v>
      </c>
    </row>
    <row r="372" spans="16373:16384" ht="12" customHeight="1">
      <c r="XES372" s="209"/>
      <c r="XEY372" s="8">
        <v>372</v>
      </c>
      <c r="XEZ372" s="648">
        <v>1501010501</v>
      </c>
      <c r="XFA372" s="8" t="s">
        <v>2817</v>
      </c>
      <c r="XFB372" s="652" t="s">
        <v>2820</v>
      </c>
      <c r="XFC372" s="648">
        <v>1501010501</v>
      </c>
      <c r="XFD372" s="648">
        <f>HLOOKUP(XEZ372,'BASE 1'!$E$1:$UH$251,225,0)</f>
        <v>0</v>
      </c>
    </row>
    <row r="373" spans="16373:16384" ht="12" customHeight="1">
      <c r="XES373" s="209"/>
      <c r="XEY373" s="8">
        <v>373</v>
      </c>
      <c r="XEZ373" s="648">
        <v>1501010502</v>
      </c>
      <c r="XFA373" s="8" t="s">
        <v>2818</v>
      </c>
      <c r="XFB373" s="652" t="s">
        <v>2821</v>
      </c>
      <c r="XFC373" s="648">
        <v>1501010502</v>
      </c>
      <c r="XFD373" s="648">
        <f>HLOOKUP(XEZ373,'BASE 1'!$E$1:$UH$251,225,0)</f>
        <v>0</v>
      </c>
    </row>
    <row r="374" spans="16373:16384" ht="12" customHeight="1">
      <c r="XES374" s="211"/>
      <c r="XEY374" s="8">
        <v>374</v>
      </c>
      <c r="XEZ374" s="648">
        <v>1501020201</v>
      </c>
      <c r="XFA374" s="8" t="s">
        <v>1097</v>
      </c>
      <c r="XFB374" s="652" t="s">
        <v>1598</v>
      </c>
      <c r="XFC374" s="648">
        <v>1501020201</v>
      </c>
      <c r="XFD374" s="648">
        <f>HLOOKUP(XEZ374,'BASE 1'!$E$1:$UH$251,225,0)</f>
        <v>456569955</v>
      </c>
    </row>
    <row r="375" spans="16373:16384" ht="12" customHeight="1">
      <c r="XES375" s="209"/>
      <c r="XEY375" s="8">
        <v>375</v>
      </c>
      <c r="XEZ375" s="648">
        <v>1502</v>
      </c>
      <c r="XFA375" s="8" t="s">
        <v>222</v>
      </c>
      <c r="XFB375" s="651" t="s">
        <v>1606</v>
      </c>
      <c r="XFC375" s="648">
        <v>1502</v>
      </c>
      <c r="XFD375" s="648">
        <f>HLOOKUP(XEZ375,'BASE 1'!$E$1:$UH$251,225,0)</f>
        <v>1221235680</v>
      </c>
    </row>
    <row r="376" spans="16373:16384" ht="12" customHeight="1">
      <c r="XES376" s="209"/>
      <c r="XEY376" s="8">
        <v>376</v>
      </c>
      <c r="XEZ376" s="648">
        <v>150201</v>
      </c>
      <c r="XFA376" s="8" t="s">
        <v>1102</v>
      </c>
      <c r="XFB376" s="652" t="s">
        <v>1607</v>
      </c>
      <c r="XFC376" s="648">
        <v>150201</v>
      </c>
      <c r="XFD376" s="648">
        <f>HLOOKUP(XEZ376,'BASE 1'!$E$1:$UH$251,225,0)</f>
        <v>1217526688</v>
      </c>
    </row>
    <row r="377" spans="16373:16384" ht="12" customHeight="1">
      <c r="XES377" s="209"/>
      <c r="XEY377" s="8">
        <v>377</v>
      </c>
      <c r="XEZ377" s="648">
        <v>15020101</v>
      </c>
      <c r="XFA377" s="8" t="s">
        <v>1103</v>
      </c>
      <c r="XFB377" s="652" t="s">
        <v>1608</v>
      </c>
      <c r="XFC377" s="648">
        <v>15020101</v>
      </c>
      <c r="XFD377" s="648">
        <f>HLOOKUP(XEZ377,'BASE 1'!$E$1:$UH$251,225,0)</f>
        <v>0</v>
      </c>
    </row>
    <row r="378" spans="16373:16384" ht="12" customHeight="1">
      <c r="XES378" s="209"/>
      <c r="XEY378" s="8">
        <v>378</v>
      </c>
      <c r="XEZ378" s="648">
        <v>1502010101</v>
      </c>
      <c r="XFA378" s="8" t="s">
        <v>1104</v>
      </c>
      <c r="XFB378" s="652" t="s">
        <v>1609</v>
      </c>
      <c r="XFC378" s="648">
        <v>1502010101</v>
      </c>
      <c r="XFD378" s="648">
        <f>HLOOKUP(XEZ378,'BASE 1'!$E$1:$UH$251,225,0)</f>
        <v>0</v>
      </c>
    </row>
    <row r="379" spans="16373:16384" ht="12" customHeight="1">
      <c r="XES379" s="209"/>
      <c r="XEY379" s="8">
        <v>379</v>
      </c>
      <c r="XEZ379" s="648">
        <v>1502010102</v>
      </c>
      <c r="XFA379" s="8" t="s">
        <v>1105</v>
      </c>
      <c r="XFB379" s="652" t="s">
        <v>1610</v>
      </c>
      <c r="XFC379" s="648">
        <v>1502010102</v>
      </c>
      <c r="XFD379" s="648">
        <f>HLOOKUP(XEZ379,'BASE 1'!$E$1:$UH$251,225,0)</f>
        <v>0</v>
      </c>
    </row>
    <row r="380" spans="16373:16384" ht="12" customHeight="1">
      <c r="XES380" s="209"/>
      <c r="XEY380" s="8">
        <v>380</v>
      </c>
      <c r="XEZ380" s="648">
        <v>15020102</v>
      </c>
      <c r="XFA380" s="8" t="s">
        <v>1106</v>
      </c>
      <c r="XFB380" s="652" t="s">
        <v>1611</v>
      </c>
      <c r="XFC380" s="648">
        <v>15020102</v>
      </c>
      <c r="XFD380" s="648">
        <f>HLOOKUP(XEZ380,'BASE 1'!$E$1:$UH$251,225,0)</f>
        <v>1217526688</v>
      </c>
    </row>
    <row r="381" spans="16373:16384" ht="12" customHeight="1">
      <c r="XES381" s="209"/>
      <c r="XEY381" s="8">
        <v>381</v>
      </c>
      <c r="XEZ381" s="648">
        <v>1502010201</v>
      </c>
      <c r="XFA381" s="8" t="s">
        <v>1104</v>
      </c>
      <c r="XFB381" s="652" t="s">
        <v>1612</v>
      </c>
      <c r="XFC381" s="648">
        <v>1502010201</v>
      </c>
      <c r="XFD381" s="648">
        <f>HLOOKUP(XEZ381,'BASE 1'!$E$1:$UH$251,225,0)</f>
        <v>0</v>
      </c>
    </row>
    <row r="382" spans="16373:16384" ht="12" customHeight="1">
      <c r="XES382" s="209"/>
      <c r="XEY382" s="8">
        <v>382</v>
      </c>
      <c r="XEZ382" s="648">
        <v>1502010202</v>
      </c>
      <c r="XFA382" s="8" t="s">
        <v>1105</v>
      </c>
      <c r="XFB382" s="652" t="s">
        <v>1613</v>
      </c>
      <c r="XFC382" s="648">
        <v>1502010202</v>
      </c>
      <c r="XFD382" s="648">
        <f>HLOOKUP(XEZ382,'BASE 1'!$E$1:$UH$251,225,0)</f>
        <v>1217526688</v>
      </c>
    </row>
    <row r="383" spans="16373:16384" ht="12" customHeight="1">
      <c r="XES383" s="209"/>
      <c r="XEY383" s="8">
        <v>383</v>
      </c>
      <c r="XEZ383" s="648">
        <v>15020103</v>
      </c>
      <c r="XFA383" s="8" t="s">
        <v>1095</v>
      </c>
      <c r="XFB383" s="652" t="s">
        <v>1614</v>
      </c>
      <c r="XFC383" s="648">
        <v>15020103</v>
      </c>
      <c r="XFD383" s="648">
        <f>HLOOKUP(XEZ383,'BASE 1'!$E$1:$UH$251,225,0)</f>
        <v>0</v>
      </c>
    </row>
    <row r="384" spans="16373:16384" ht="12" customHeight="1">
      <c r="XES384" s="209"/>
      <c r="XEY384" s="8">
        <v>384</v>
      </c>
      <c r="XEZ384" s="648">
        <v>1502020201</v>
      </c>
      <c r="XFA384" s="8" t="s">
        <v>1107</v>
      </c>
      <c r="XFB384" s="652" t="s">
        <v>1615</v>
      </c>
      <c r="XFC384" s="648">
        <v>1502020201</v>
      </c>
      <c r="XFD384" s="648">
        <f>HLOOKUP(XEZ384,'BASE 1'!$E$1:$UH$251,225,0)</f>
        <v>3708992</v>
      </c>
    </row>
    <row r="385" spans="16373:16384" ht="12" customHeight="1">
      <c r="XES385" s="209"/>
      <c r="XEY385" s="8">
        <v>385</v>
      </c>
      <c r="XEZ385" s="648">
        <v>1503</v>
      </c>
      <c r="XFA385" s="8" t="s">
        <v>436</v>
      </c>
      <c r="XFB385" s="651" t="s">
        <v>1599</v>
      </c>
      <c r="XFC385" s="648">
        <v>1503</v>
      </c>
      <c r="XFD385" s="648">
        <f>HLOOKUP(XEZ385,'BASE 1'!$E$1:$UH$251,225,0)</f>
        <v>1202423276</v>
      </c>
    </row>
    <row r="386" spans="16373:16384" ht="12" customHeight="1">
      <c r="XES386" s="211"/>
      <c r="XEY386" s="8">
        <v>386</v>
      </c>
      <c r="XEZ386" s="648">
        <v>150301</v>
      </c>
      <c r="XFA386" s="8" t="s">
        <v>1098</v>
      </c>
      <c r="XFB386" s="652" t="s">
        <v>1600</v>
      </c>
      <c r="XFC386" s="648">
        <v>150301</v>
      </c>
      <c r="XFD386" s="648">
        <f>HLOOKUP(XEZ386,'BASE 1'!$E$1:$UH$251,225,0)</f>
        <v>1180429575</v>
      </c>
    </row>
    <row r="387" spans="16373:16384" ht="12" customHeight="1">
      <c r="XES387" s="209"/>
      <c r="XEY387" s="8">
        <v>387</v>
      </c>
      <c r="XEZ387" s="648">
        <v>15030101</v>
      </c>
      <c r="XFA387" s="8" t="s">
        <v>1099</v>
      </c>
      <c r="XFB387" s="652" t="s">
        <v>1601</v>
      </c>
      <c r="XFC387" s="648">
        <v>15030101</v>
      </c>
      <c r="XFD387" s="648">
        <f>HLOOKUP(XEZ387,'BASE 1'!$E$1:$UH$251,225,0)</f>
        <v>1180429575</v>
      </c>
    </row>
    <row r="388" spans="16373:16384" ht="12" customHeight="1">
      <c r="XES388" s="209"/>
      <c r="XEY388" s="8">
        <v>388</v>
      </c>
      <c r="XEZ388" s="648">
        <v>1503010101</v>
      </c>
      <c r="XFA388" s="8" t="s">
        <v>1100</v>
      </c>
      <c r="XFB388" s="652" t="s">
        <v>1602</v>
      </c>
      <c r="XFC388" s="648">
        <v>1503010101</v>
      </c>
      <c r="XFD388" s="648">
        <f>HLOOKUP(XEZ388,'BASE 1'!$E$1:$UH$251,225,0)</f>
        <v>0</v>
      </c>
    </row>
    <row r="389" spans="16373:16384" ht="12" customHeight="1">
      <c r="XES389" s="209"/>
      <c r="XEY389" s="8">
        <v>389</v>
      </c>
      <c r="XEZ389" s="648">
        <v>1503010102</v>
      </c>
      <c r="XFA389" s="8" t="s">
        <v>2823</v>
      </c>
      <c r="XFB389" s="652" t="s">
        <v>2822</v>
      </c>
      <c r="XFC389" s="648">
        <v>1503010102</v>
      </c>
      <c r="XFD389" s="648">
        <f>HLOOKUP(XEZ389,'BASE 1'!$E$1:$UH$251,225,0)</f>
        <v>1180429575</v>
      </c>
    </row>
    <row r="390" spans="16373:16384" ht="12" customHeight="1">
      <c r="XES390" s="209"/>
      <c r="XEY390" s="8">
        <v>390</v>
      </c>
      <c r="XEZ390" s="648">
        <v>1503010401</v>
      </c>
      <c r="XFA390" s="8" t="s">
        <v>1101</v>
      </c>
      <c r="XFB390" s="652" t="s">
        <v>1603</v>
      </c>
      <c r="XFC390" s="648">
        <v>1503010401</v>
      </c>
      <c r="XFD390" s="648">
        <f>HLOOKUP(XEZ390,'BASE 1'!$E$1:$UH$251,225,0)</f>
        <v>0</v>
      </c>
    </row>
    <row r="391" spans="16373:16384" ht="12" customHeight="1">
      <c r="XES391" s="209"/>
      <c r="XEY391" s="8">
        <v>391</v>
      </c>
      <c r="XEZ391" s="648">
        <v>15030102</v>
      </c>
      <c r="XFA391" s="8" t="s">
        <v>1095</v>
      </c>
      <c r="XFB391" s="652" t="s">
        <v>1604</v>
      </c>
      <c r="XFC391" s="648">
        <v>15030102</v>
      </c>
      <c r="XFD391" s="648">
        <f>HLOOKUP(XEZ391,'BASE 1'!$E$1:$UH$251,225,0)</f>
        <v>0</v>
      </c>
    </row>
    <row r="392" spans="16373:16384" ht="12" customHeight="1">
      <c r="XEY392" s="8">
        <v>392</v>
      </c>
      <c r="XEZ392" s="648">
        <v>1503020201</v>
      </c>
      <c r="XFA392" s="8" t="s">
        <v>822</v>
      </c>
      <c r="XFB392" s="652" t="s">
        <v>1605</v>
      </c>
      <c r="XFC392" s="648">
        <v>1503020201</v>
      </c>
      <c r="XFD392" s="648">
        <f>HLOOKUP(XEZ392,'BASE 1'!$E$1:$UH$251,225,0)</f>
        <v>21993701</v>
      </c>
    </row>
    <row r="393" spans="16373:16384" ht="12" customHeight="1">
      <c r="XEY393" s="8">
        <v>393</v>
      </c>
      <c r="XEZ393" s="648">
        <v>1504</v>
      </c>
      <c r="XFA393" s="8" t="s">
        <v>845</v>
      </c>
      <c r="XFB393" s="651" t="s">
        <v>1616</v>
      </c>
      <c r="XFC393" s="648">
        <v>1504</v>
      </c>
      <c r="XFD393" s="648">
        <f>HLOOKUP(XEZ393,'BASE 1'!$E$1:$UH$251,225,0)</f>
        <v>0</v>
      </c>
    </row>
    <row r="394" spans="16373:16384" ht="12" customHeight="1">
      <c r="XEY394" s="8">
        <v>394</v>
      </c>
      <c r="XEZ394" s="648">
        <v>150402</v>
      </c>
      <c r="XFA394" s="8" t="s">
        <v>4384</v>
      </c>
      <c r="XFB394" s="651" t="s">
        <v>4385</v>
      </c>
      <c r="XFC394" s="648">
        <v>150402</v>
      </c>
      <c r="XFD394" s="648">
        <f>HLOOKUP(XEZ394,'BASE 1'!$E$1:$UH$251,225,0)</f>
        <v>0</v>
      </c>
    </row>
    <row r="395" spans="16373:16384" ht="12" customHeight="1">
      <c r="XEY395" s="8">
        <v>395</v>
      </c>
      <c r="XEZ395" s="648">
        <v>16</v>
      </c>
      <c r="XFA395" s="8" t="s">
        <v>1784</v>
      </c>
      <c r="XFB395" s="649" t="s">
        <v>1904</v>
      </c>
      <c r="XFC395" s="648">
        <v>16</v>
      </c>
      <c r="XFD395" s="648">
        <f>HLOOKUP(XEZ395,'BASE 1'!$E$1:$UH$251,225,0)</f>
        <v>0</v>
      </c>
    </row>
    <row r="396" spans="16373:16384" ht="12" customHeight="1">
      <c r="XEY396" s="8">
        <v>396</v>
      </c>
      <c r="XEZ396" s="648">
        <v>160201</v>
      </c>
      <c r="XFA396" s="8" t="s">
        <v>176</v>
      </c>
      <c r="XFB396" s="651" t="s">
        <v>1905</v>
      </c>
      <c r="XFC396" s="648">
        <v>160201</v>
      </c>
      <c r="XFD396" s="648">
        <f>HLOOKUP(XEZ396,'BASE 1'!$E$1:$UH$251,225,0)</f>
        <v>0</v>
      </c>
    </row>
    <row r="397" spans="16373:16384" ht="12" customHeight="1">
      <c r="XEY397" s="8">
        <v>397</v>
      </c>
      <c r="XEZ397" s="648">
        <v>1602010101</v>
      </c>
      <c r="XFA397" s="8" t="s">
        <v>1906</v>
      </c>
      <c r="XFB397" s="652" t="s">
        <v>1912</v>
      </c>
      <c r="XFC397" s="648">
        <v>1602010101</v>
      </c>
      <c r="XFD397" s="648">
        <f>HLOOKUP(XEZ397,'BASE 1'!$E$1:$UH$251,225,0)</f>
        <v>0</v>
      </c>
    </row>
    <row r="398" spans="16373:16384" ht="12" customHeight="1">
      <c r="XEY398" s="8">
        <v>398</v>
      </c>
      <c r="XEZ398" s="648">
        <v>1602010201</v>
      </c>
      <c r="XFA398" s="8" t="s">
        <v>1907</v>
      </c>
      <c r="XFB398" s="652" t="s">
        <v>1913</v>
      </c>
      <c r="XFC398" s="648">
        <v>1602010201</v>
      </c>
      <c r="XFD398" s="648">
        <f>HLOOKUP(XEZ398,'BASE 1'!$E$1:$UH$251,225,0)</f>
        <v>0</v>
      </c>
    </row>
    <row r="399" spans="16373:16384" ht="12" customHeight="1">
      <c r="XEY399" s="8">
        <v>399</v>
      </c>
      <c r="XEZ399" s="648">
        <v>1602010301</v>
      </c>
      <c r="XFA399" s="8" t="s">
        <v>1908</v>
      </c>
      <c r="XFB399" s="652" t="s">
        <v>1914</v>
      </c>
      <c r="XFC399" s="648">
        <v>1602010301</v>
      </c>
      <c r="XFD399" s="648">
        <f>HLOOKUP(XEZ399,'BASE 1'!$E$1:$UH$251,225,0)</f>
        <v>0</v>
      </c>
    </row>
    <row r="400" spans="16373:16384" ht="12" customHeight="1">
      <c r="XEY400" s="8">
        <v>400</v>
      </c>
      <c r="XEZ400" s="648">
        <v>1602010401</v>
      </c>
      <c r="XFA400" s="8" t="s">
        <v>1909</v>
      </c>
      <c r="XFB400" s="652" t="s">
        <v>1915</v>
      </c>
      <c r="XFC400" s="648">
        <v>1602010401</v>
      </c>
      <c r="XFD400" s="648">
        <f>HLOOKUP(XEZ400,'BASE 1'!$E$1:$UH$251,225,0)</f>
        <v>0</v>
      </c>
    </row>
    <row r="401" spans="16379:16384" ht="12" customHeight="1">
      <c r="XEY401" s="8">
        <v>401</v>
      </c>
      <c r="XEZ401" s="648">
        <v>1602010501</v>
      </c>
      <c r="XFA401" s="8" t="s">
        <v>1910</v>
      </c>
      <c r="XFB401" s="652" t="s">
        <v>1916</v>
      </c>
      <c r="XFC401" s="648">
        <v>1602010501</v>
      </c>
      <c r="XFD401" s="648">
        <f>HLOOKUP(XEZ401,'BASE 1'!$E$1:$UH$251,225,0)</f>
        <v>0</v>
      </c>
    </row>
    <row r="402" spans="16379:16384" ht="12" customHeight="1">
      <c r="XEY402" s="8">
        <v>402</v>
      </c>
      <c r="XEZ402" s="648">
        <v>160202</v>
      </c>
      <c r="XFA402" s="8" t="s">
        <v>1122</v>
      </c>
      <c r="XFB402" s="651" t="s">
        <v>1917</v>
      </c>
      <c r="XFC402" s="648">
        <v>160202</v>
      </c>
      <c r="XFD402" s="648">
        <f>HLOOKUP(XEZ402,'BASE 1'!$E$1:$UH$251,225,0)</f>
        <v>0</v>
      </c>
    </row>
    <row r="403" spans="16379:16384" ht="12" customHeight="1">
      <c r="XEY403" s="8">
        <v>403</v>
      </c>
      <c r="XEZ403" s="648">
        <v>16020201</v>
      </c>
      <c r="XFA403" s="8" t="s">
        <v>1911</v>
      </c>
      <c r="XFB403" s="652" t="s">
        <v>1918</v>
      </c>
      <c r="XFC403" s="648">
        <v>16020201</v>
      </c>
      <c r="XFD403" s="648">
        <f>HLOOKUP(XEZ403,'BASE 1'!$E$1:$UH$251,225,0)</f>
        <v>0</v>
      </c>
    </row>
    <row r="404" spans="16379:16384" ht="12" customHeight="1">
      <c r="XEY404" s="8">
        <v>404</v>
      </c>
      <c r="XEZ404" s="648">
        <v>17</v>
      </c>
      <c r="XFA404" s="8" t="s">
        <v>1865</v>
      </c>
      <c r="XFB404" s="649" t="s">
        <v>2682</v>
      </c>
      <c r="XFC404" s="648">
        <v>17</v>
      </c>
      <c r="XFD404" s="648">
        <f>HLOOKUP(XEZ404,'BASE 1'!$E$1:$UH$251,225,0)</f>
        <v>0</v>
      </c>
    </row>
    <row r="405" spans="16379:16384" ht="12" customHeight="1">
      <c r="XEY405" s="8">
        <v>405</v>
      </c>
      <c r="XEZ405" s="648">
        <v>18</v>
      </c>
      <c r="XFA405" s="8" t="s">
        <v>2632</v>
      </c>
      <c r="XFB405" s="649" t="s">
        <v>2683</v>
      </c>
      <c r="XFC405" s="648">
        <v>18</v>
      </c>
      <c r="XFD405" s="648">
        <f>HLOOKUP(XEZ405,'BASE 1'!$E$1:$UH$251,225,0)</f>
        <v>0</v>
      </c>
    </row>
    <row r="406" spans="16379:16384" ht="12" customHeight="1">
      <c r="XEY406" s="8">
        <v>406</v>
      </c>
      <c r="XEZ406" s="648">
        <v>19</v>
      </c>
      <c r="XFA406" s="8" t="s">
        <v>2696</v>
      </c>
      <c r="XFB406" s="649" t="s">
        <v>4382</v>
      </c>
      <c r="XFC406" s="648">
        <v>19</v>
      </c>
      <c r="XFD406" s="648">
        <f>HLOOKUP(XEZ406,'BASE 1'!$E$1:$UH$251,225,0)</f>
        <v>0</v>
      </c>
    </row>
    <row r="407" spans="16379:16384" ht="12" customHeight="1">
      <c r="XEY407" s="8">
        <v>407</v>
      </c>
      <c r="XEZ407" s="648">
        <v>13</v>
      </c>
      <c r="XFA407" s="8" t="s">
        <v>176</v>
      </c>
      <c r="XFB407" s="649" t="s">
        <v>1617</v>
      </c>
      <c r="XFC407" s="648">
        <v>13</v>
      </c>
      <c r="XFD407" s="648">
        <f>HLOOKUP(XEZ407,'BASE 1'!$E$1:$UH$251,225,0)</f>
        <v>127196937555</v>
      </c>
    </row>
    <row r="408" spans="16379:16384" ht="12" customHeight="1">
      <c r="XEY408" s="8">
        <v>408</v>
      </c>
      <c r="XEZ408" s="648">
        <v>135</v>
      </c>
      <c r="XFA408" s="8" t="s">
        <v>1108</v>
      </c>
      <c r="XFB408" s="651" t="s">
        <v>1618</v>
      </c>
      <c r="XFC408" s="648">
        <v>135</v>
      </c>
      <c r="XFD408" s="648">
        <f>HLOOKUP(XEZ408,'BASE 1'!$E$1:$UH$251,225,0)</f>
        <v>917465999</v>
      </c>
    </row>
    <row r="409" spans="16379:16384" ht="12" customHeight="1">
      <c r="XEY409" s="8">
        <v>409</v>
      </c>
      <c r="XEZ409" s="648">
        <v>13501</v>
      </c>
      <c r="XFA409" s="8" t="s">
        <v>1109</v>
      </c>
      <c r="XFB409" s="651" t="s">
        <v>1619</v>
      </c>
      <c r="XFC409" s="648">
        <v>13501</v>
      </c>
      <c r="XFD409" s="648">
        <f>HLOOKUP(XEZ409,'BASE 1'!$E$1:$UH$251,225,0)</f>
        <v>520952146</v>
      </c>
    </row>
    <row r="410" spans="16379:16384" ht="12" customHeight="1">
      <c r="XEY410" s="8">
        <v>410</v>
      </c>
      <c r="XEZ410" s="648">
        <v>1350101</v>
      </c>
      <c r="XFA410" s="8" t="s">
        <v>1110</v>
      </c>
      <c r="XFB410" s="652" t="s">
        <v>1620</v>
      </c>
      <c r="XFC410" s="648">
        <v>1350101</v>
      </c>
      <c r="XFD410" s="648">
        <f>HLOOKUP(XEZ410,'BASE 1'!$E$1:$UH$251,225,0)</f>
        <v>383606511</v>
      </c>
    </row>
    <row r="411" spans="16379:16384" ht="12" customHeight="1">
      <c r="XEY411" s="8">
        <v>411</v>
      </c>
      <c r="XEZ411" s="648">
        <v>1350103</v>
      </c>
      <c r="XFA411" s="8" t="s">
        <v>1111</v>
      </c>
      <c r="XFB411" s="652" t="s">
        <v>1621</v>
      </c>
      <c r="XFC411" s="648">
        <v>1350103</v>
      </c>
      <c r="XFD411" s="648">
        <f>HLOOKUP(XEZ411,'BASE 1'!$E$1:$UH$251,225,0)</f>
        <v>137345635</v>
      </c>
    </row>
    <row r="412" spans="16379:16384" ht="12" customHeight="1">
      <c r="XEY412" s="8">
        <v>412</v>
      </c>
      <c r="XEZ412" s="648">
        <v>1350105</v>
      </c>
      <c r="XFA412" s="8" t="s">
        <v>2656</v>
      </c>
      <c r="XFB412" s="652" t="s">
        <v>2657</v>
      </c>
      <c r="XFC412" s="648">
        <v>1350105</v>
      </c>
      <c r="XFD412" s="648">
        <f>HLOOKUP(XEZ412,'BASE 1'!$E$1:$UH$251,225,0)</f>
        <v>0</v>
      </c>
    </row>
    <row r="413" spans="16379:16384" ht="12" customHeight="1">
      <c r="XEY413" s="8">
        <v>413</v>
      </c>
      <c r="XEZ413" s="648">
        <v>13502</v>
      </c>
      <c r="XFA413" s="8" t="s">
        <v>1112</v>
      </c>
      <c r="XFB413" s="651" t="s">
        <v>1622</v>
      </c>
      <c r="XFC413" s="648">
        <v>13502</v>
      </c>
      <c r="XFD413" s="648">
        <f>HLOOKUP(XEZ413,'BASE 1'!$E$1:$UH$251,225,0)</f>
        <v>252672128</v>
      </c>
    </row>
    <row r="414" spans="16379:16384" ht="12" customHeight="1">
      <c r="XEY414" s="8">
        <v>414</v>
      </c>
      <c r="XEZ414" s="648">
        <v>1350201</v>
      </c>
      <c r="XFA414" s="8" t="s">
        <v>1113</v>
      </c>
      <c r="XFB414" s="652" t="s">
        <v>1623</v>
      </c>
      <c r="XFC414" s="648">
        <v>1350201</v>
      </c>
      <c r="XFD414" s="648">
        <f>HLOOKUP(XEZ414,'BASE 1'!$E$1:$UH$251,225,0)</f>
        <v>251875132</v>
      </c>
    </row>
    <row r="415" spans="16379:16384" ht="12" customHeight="1">
      <c r="XEY415" s="8">
        <v>415</v>
      </c>
      <c r="XEZ415" s="648">
        <v>1350202</v>
      </c>
      <c r="XFA415" s="8" t="s">
        <v>1114</v>
      </c>
      <c r="XFB415" s="652" t="s">
        <v>1624</v>
      </c>
      <c r="XFC415" s="648">
        <v>1350202</v>
      </c>
      <c r="XFD415" s="648">
        <f>HLOOKUP(XEZ415,'BASE 1'!$E$1:$UH$251,225,0)</f>
        <v>796996</v>
      </c>
    </row>
    <row r="416" spans="16379:16384" ht="12" customHeight="1">
      <c r="XEY416" s="8">
        <v>416</v>
      </c>
      <c r="XEZ416" s="648">
        <v>13503</v>
      </c>
      <c r="XFA416" s="8" t="s">
        <v>1115</v>
      </c>
      <c r="XFB416" s="651" t="s">
        <v>1625</v>
      </c>
      <c r="XFC416" s="648">
        <v>13503</v>
      </c>
      <c r="XFD416" s="648">
        <f>HLOOKUP(XEZ416,'BASE 1'!$E$1:$UH$251,225,0)</f>
        <v>143841725</v>
      </c>
    </row>
    <row r="417" spans="16379:16384" ht="12" customHeight="1">
      <c r="XEY417" s="8">
        <v>417</v>
      </c>
      <c r="XEZ417" s="648">
        <v>13504</v>
      </c>
      <c r="XFA417" s="8" t="s">
        <v>1116</v>
      </c>
      <c r="XFB417" s="651" t="s">
        <v>1626</v>
      </c>
      <c r="XFC417" s="648">
        <v>13504</v>
      </c>
      <c r="XFD417" s="648" t="e">
        <f>HLOOKUP(XEZ417,'BASE 1'!$E$1:$UH$251,225,0)</f>
        <v>#N/A</v>
      </c>
    </row>
    <row r="418" spans="16379:16384" ht="12" customHeight="1">
      <c r="XEY418" s="8">
        <v>418</v>
      </c>
      <c r="XEZ418" s="648">
        <v>136</v>
      </c>
      <c r="XFA418" s="8" t="s">
        <v>1117</v>
      </c>
      <c r="XFB418" s="651" t="s">
        <v>1627</v>
      </c>
      <c r="XFC418" s="648">
        <v>136</v>
      </c>
      <c r="XFD418" s="648">
        <f>HLOOKUP(XEZ418,'BASE 1'!$E$1:$UH$251,225,0)</f>
        <v>0</v>
      </c>
    </row>
    <row r="419" spans="16379:16384" ht="12" customHeight="1">
      <c r="XEY419" s="8">
        <v>419</v>
      </c>
      <c r="XEZ419" s="648">
        <v>13601</v>
      </c>
      <c r="XFA419" s="8" t="s">
        <v>1118</v>
      </c>
      <c r="XFB419" s="651" t="s">
        <v>1628</v>
      </c>
      <c r="XFC419" s="648">
        <v>13601</v>
      </c>
      <c r="XFD419" s="648">
        <f>HLOOKUP(XEZ419,'BASE 1'!$E$1:$UH$251,225,0)</f>
        <v>0</v>
      </c>
    </row>
    <row r="420" spans="16379:16384" ht="12" customHeight="1">
      <c r="XEY420" s="8">
        <v>420</v>
      </c>
      <c r="XEZ420" s="648">
        <v>1360101</v>
      </c>
      <c r="XFA420" s="8" t="s">
        <v>2106</v>
      </c>
      <c r="XFB420" s="652" t="s">
        <v>2110</v>
      </c>
      <c r="XFC420" s="648">
        <v>1360101</v>
      </c>
      <c r="XFD420" s="648">
        <f>HLOOKUP(XEZ420,'BASE 1'!$E$1:$UH$251,225,0)</f>
        <v>0</v>
      </c>
    </row>
    <row r="421" spans="16379:16384" ht="12" customHeight="1">
      <c r="XEY421" s="8">
        <v>421</v>
      </c>
      <c r="XEZ421" s="648">
        <v>1360102</v>
      </c>
      <c r="XFA421" s="8" t="s">
        <v>2107</v>
      </c>
      <c r="XFB421" s="652" t="s">
        <v>2111</v>
      </c>
      <c r="XFC421" s="648">
        <v>1360102</v>
      </c>
      <c r="XFD421" s="648">
        <f>HLOOKUP(XEZ421,'BASE 1'!$E$1:$UH$251,225,0)</f>
        <v>0</v>
      </c>
    </row>
    <row r="422" spans="16379:16384" ht="12" customHeight="1">
      <c r="XEY422" s="8">
        <v>422</v>
      </c>
      <c r="XEZ422" s="648">
        <v>13602</v>
      </c>
      <c r="XFA422" s="8" t="s">
        <v>1119</v>
      </c>
      <c r="XFB422" s="651" t="s">
        <v>1629</v>
      </c>
      <c r="XFC422" s="648">
        <v>13602</v>
      </c>
      <c r="XFD422" s="648">
        <f>HLOOKUP(XEZ422,'BASE 1'!$E$1:$UH$251,225,0)</f>
        <v>0</v>
      </c>
    </row>
    <row r="423" spans="16379:16384" ht="12" customHeight="1">
      <c r="XEY423" s="8">
        <v>423</v>
      </c>
      <c r="XEZ423" s="648">
        <v>1360201</v>
      </c>
      <c r="XFA423" s="8" t="s">
        <v>2108</v>
      </c>
      <c r="XFB423" s="652" t="s">
        <v>2112</v>
      </c>
      <c r="XFC423" s="648">
        <v>1360201</v>
      </c>
      <c r="XFD423" s="648">
        <f>HLOOKUP(XEZ423,'BASE 1'!$E$1:$UH$251,225,0)</f>
        <v>0</v>
      </c>
    </row>
    <row r="424" spans="16379:16384" ht="12" customHeight="1">
      <c r="XEY424" s="8">
        <v>424</v>
      </c>
      <c r="XEZ424" s="648">
        <v>1360202</v>
      </c>
      <c r="XFA424" s="8" t="s">
        <v>2109</v>
      </c>
      <c r="XFB424" s="652" t="s">
        <v>2113</v>
      </c>
      <c r="XFC424" s="648">
        <v>1360202</v>
      </c>
      <c r="XFD424" s="648">
        <f>HLOOKUP(XEZ424,'BASE 1'!$E$1:$UH$251,225,0)</f>
        <v>0</v>
      </c>
    </row>
    <row r="425" spans="16379:16384" ht="12" customHeight="1">
      <c r="XEY425" s="8">
        <v>425</v>
      </c>
      <c r="XEZ425" s="648">
        <v>137</v>
      </c>
      <c r="XFA425" s="8" t="s">
        <v>1120</v>
      </c>
      <c r="XFB425" s="651" t="s">
        <v>1630</v>
      </c>
      <c r="XFC425" s="648">
        <v>137</v>
      </c>
      <c r="XFD425" s="648">
        <f>HLOOKUP(XEZ425,'BASE 1'!$E$1:$UH$251,225,0)</f>
        <v>126279471556</v>
      </c>
    </row>
    <row r="426" spans="16379:16384" ht="12" customHeight="1">
      <c r="XEY426" s="8">
        <v>426</v>
      </c>
      <c r="XEZ426" s="648">
        <v>13701</v>
      </c>
      <c r="XFA426" s="8" t="s">
        <v>1121</v>
      </c>
      <c r="XFB426" s="651" t="s">
        <v>1631</v>
      </c>
      <c r="XFC426" s="648">
        <v>13701</v>
      </c>
      <c r="XFD426" s="648">
        <f>HLOOKUP(XEZ426,'BASE 1'!$E$1:$UH$251,225,0)</f>
        <v>6230771398</v>
      </c>
    </row>
    <row r="427" spans="16379:16384" ht="12" customHeight="1">
      <c r="XEY427" s="8">
        <v>427</v>
      </c>
      <c r="XEZ427" s="648">
        <v>1370101</v>
      </c>
      <c r="XFA427" s="8" t="s">
        <v>1122</v>
      </c>
      <c r="XFB427" s="652" t="s">
        <v>1632</v>
      </c>
      <c r="XFC427" s="648">
        <v>1370101</v>
      </c>
      <c r="XFD427" s="648">
        <f>HLOOKUP(XEZ427,'BASE 1'!$E$1:$UH$251,225,0)</f>
        <v>6230771398</v>
      </c>
    </row>
    <row r="428" spans="16379:16384" ht="12" customHeight="1">
      <c r="XEY428" s="8">
        <v>428</v>
      </c>
      <c r="XEZ428" s="648">
        <v>137010101</v>
      </c>
      <c r="XFA428" s="8" t="s">
        <v>1123</v>
      </c>
      <c r="XFB428" s="652" t="s">
        <v>1633</v>
      </c>
      <c r="XFC428" s="648">
        <v>137010101</v>
      </c>
      <c r="XFD428" s="648">
        <f>HLOOKUP(XEZ428,'BASE 1'!$E$1:$UH$251,225,0)</f>
        <v>5558189528</v>
      </c>
    </row>
    <row r="429" spans="16379:16384" ht="12" customHeight="1">
      <c r="XEY429" s="8">
        <v>429</v>
      </c>
      <c r="XEZ429" s="648">
        <v>137010102</v>
      </c>
      <c r="XFA429" s="8" t="s">
        <v>1124</v>
      </c>
      <c r="XFB429" s="652" t="s">
        <v>1634</v>
      </c>
      <c r="XFC429" s="648">
        <v>137010102</v>
      </c>
      <c r="XFD429" s="648">
        <f>HLOOKUP(XEZ429,'BASE 1'!$E$1:$UH$251,225,0)</f>
        <v>333047283</v>
      </c>
    </row>
    <row r="430" spans="16379:16384" ht="12" customHeight="1">
      <c r="XEY430" s="8">
        <v>430</v>
      </c>
      <c r="XEZ430" s="648">
        <v>137010103</v>
      </c>
      <c r="XFA430" s="8" t="s">
        <v>1125</v>
      </c>
      <c r="XFB430" s="652" t="s">
        <v>1635</v>
      </c>
      <c r="XFC430" s="648">
        <v>137010103</v>
      </c>
      <c r="XFD430" s="648">
        <f>HLOOKUP(XEZ430,'BASE 1'!$E$1:$UH$251,225,0)</f>
        <v>146302186</v>
      </c>
    </row>
    <row r="431" spans="16379:16384" ht="12" customHeight="1">
      <c r="XEY431" s="8">
        <v>431</v>
      </c>
      <c r="XEZ431" s="648">
        <v>137010104</v>
      </c>
      <c r="XFA431" s="8" t="s">
        <v>1126</v>
      </c>
      <c r="XFB431" s="652" t="s">
        <v>1636</v>
      </c>
      <c r="XFC431" s="648">
        <v>137010104</v>
      </c>
      <c r="XFD431" s="648">
        <f>HLOOKUP(XEZ431,'BASE 1'!$E$1:$UH$251,225,0)</f>
        <v>0</v>
      </c>
    </row>
    <row r="432" spans="16379:16384" ht="12" customHeight="1">
      <c r="XEY432" s="8">
        <v>432</v>
      </c>
      <c r="XEZ432" s="648">
        <v>137010105</v>
      </c>
      <c r="XFA432" s="8" t="s">
        <v>1127</v>
      </c>
      <c r="XFB432" s="652" t="s">
        <v>1637</v>
      </c>
      <c r="XFC432" s="648">
        <v>137010105</v>
      </c>
      <c r="XFD432" s="648">
        <f>HLOOKUP(XEZ432,'BASE 1'!$E$1:$UH$251,225,0)</f>
        <v>0</v>
      </c>
    </row>
    <row r="433" spans="16379:16384" ht="12" customHeight="1">
      <c r="XEY433" s="8">
        <v>433</v>
      </c>
      <c r="XEZ433" s="648">
        <v>137010107</v>
      </c>
      <c r="XFA433" s="8" t="s">
        <v>1128</v>
      </c>
      <c r="XFB433" s="652" t="s">
        <v>1638</v>
      </c>
      <c r="XFC433" s="648">
        <v>137010107</v>
      </c>
      <c r="XFD433" s="648">
        <f>HLOOKUP(XEZ433,'BASE 1'!$E$1:$UH$251,225,0)</f>
        <v>0</v>
      </c>
    </row>
    <row r="434" spans="16379:16384" ht="12" customHeight="1">
      <c r="XEY434" s="8">
        <v>434</v>
      </c>
      <c r="XEZ434" s="648">
        <v>137010108</v>
      </c>
      <c r="XFA434" s="8" t="s">
        <v>1129</v>
      </c>
      <c r="XFB434" s="652" t="s">
        <v>1639</v>
      </c>
      <c r="XFC434" s="648">
        <v>137010108</v>
      </c>
      <c r="XFD434" s="648">
        <f>HLOOKUP(XEZ434,'BASE 1'!$E$1:$UH$251,225,0)</f>
        <v>0</v>
      </c>
    </row>
    <row r="435" spans="16379:16384" ht="12" customHeight="1">
      <c r="XEY435" s="8">
        <v>435</v>
      </c>
      <c r="XEZ435" s="648">
        <v>137010109</v>
      </c>
      <c r="XFA435" s="8" t="s">
        <v>1130</v>
      </c>
      <c r="XFB435" s="652" t="s">
        <v>1640</v>
      </c>
      <c r="XFC435" s="648">
        <v>137010109</v>
      </c>
      <c r="XFD435" s="648">
        <f>HLOOKUP(XEZ435,'BASE 1'!$E$1:$UH$251,225,0)</f>
        <v>0</v>
      </c>
    </row>
    <row r="436" spans="16379:16384" ht="12" customHeight="1">
      <c r="XEY436" s="8">
        <v>436</v>
      </c>
      <c r="XEZ436" s="648">
        <v>137010111</v>
      </c>
      <c r="XFA436" s="8" t="s">
        <v>1131</v>
      </c>
      <c r="XFB436" s="652" t="s">
        <v>1641</v>
      </c>
      <c r="XFC436" s="648">
        <v>137010111</v>
      </c>
      <c r="XFD436" s="648">
        <f>HLOOKUP(XEZ436,'BASE 1'!$E$1:$UH$251,225,0)</f>
        <v>9194498</v>
      </c>
    </row>
    <row r="437" spans="16379:16384" ht="12" customHeight="1">
      <c r="XEY437" s="8">
        <v>437</v>
      </c>
      <c r="XEZ437" s="648">
        <v>137010112</v>
      </c>
      <c r="XFA437" s="8" t="s">
        <v>1132</v>
      </c>
      <c r="XFB437" s="652" t="s">
        <v>1642</v>
      </c>
      <c r="XFC437" s="648">
        <v>137010112</v>
      </c>
      <c r="XFD437" s="648">
        <f>HLOOKUP(XEZ437,'BASE 1'!$E$1:$UH$251,225,0)</f>
        <v>0</v>
      </c>
    </row>
    <row r="438" spans="16379:16384" ht="12" customHeight="1">
      <c r="XEY438" s="8">
        <v>438</v>
      </c>
      <c r="XEZ438" s="648">
        <v>137010113</v>
      </c>
      <c r="XFA438" s="8" t="s">
        <v>1133</v>
      </c>
      <c r="XFB438" s="652" t="s">
        <v>1643</v>
      </c>
      <c r="XFC438" s="648">
        <v>137010113</v>
      </c>
      <c r="XFD438" s="648">
        <f>HLOOKUP(XEZ438,'BASE 1'!$E$1:$UH$251,225,0)</f>
        <v>130834051</v>
      </c>
    </row>
    <row r="439" spans="16379:16384" ht="12" customHeight="1">
      <c r="XEY439" s="8">
        <v>439</v>
      </c>
      <c r="XEZ439" s="648">
        <v>137010114</v>
      </c>
      <c r="XFA439" s="8" t="s">
        <v>1134</v>
      </c>
      <c r="XFB439" s="652" t="s">
        <v>1644</v>
      </c>
      <c r="XFC439" s="648">
        <v>137010114</v>
      </c>
      <c r="XFD439" s="648">
        <f>HLOOKUP(XEZ439,'BASE 1'!$E$1:$UH$251,225,0)</f>
        <v>3707352</v>
      </c>
    </row>
    <row r="440" spans="16379:16384" ht="12" customHeight="1">
      <c r="XEY440" s="8">
        <v>440</v>
      </c>
      <c r="XEZ440" s="648">
        <v>137010115</v>
      </c>
      <c r="XFA440" s="8" t="s">
        <v>1135</v>
      </c>
      <c r="XFB440" s="652" t="s">
        <v>1645</v>
      </c>
      <c r="XFC440" s="648">
        <v>137010115</v>
      </c>
      <c r="XFD440" s="648">
        <f>HLOOKUP(XEZ440,'BASE 1'!$E$1:$UH$251,225,0)</f>
        <v>0</v>
      </c>
    </row>
    <row r="441" spans="16379:16384" ht="12" customHeight="1">
      <c r="XEY441" s="8">
        <v>441</v>
      </c>
      <c r="XEZ441" s="648">
        <v>137010117</v>
      </c>
      <c r="XFA441" s="8" t="s">
        <v>1136</v>
      </c>
      <c r="XFB441" s="652" t="s">
        <v>1646</v>
      </c>
      <c r="XFC441" s="648">
        <v>137010117</v>
      </c>
      <c r="XFD441" s="648">
        <f>HLOOKUP(XEZ441,'BASE 1'!$E$1:$UH$251,225,0)</f>
        <v>0</v>
      </c>
    </row>
    <row r="442" spans="16379:16384" ht="12" customHeight="1">
      <c r="XEY442" s="8">
        <v>442</v>
      </c>
      <c r="XEZ442" s="648">
        <v>137010118</v>
      </c>
      <c r="XFA442" s="8" t="s">
        <v>1137</v>
      </c>
      <c r="XFB442" s="652" t="s">
        <v>1647</v>
      </c>
      <c r="XFC442" s="648">
        <v>137010118</v>
      </c>
      <c r="XFD442" s="648">
        <f>HLOOKUP(XEZ442,'BASE 1'!$E$1:$UH$251,225,0)</f>
        <v>0</v>
      </c>
    </row>
    <row r="443" spans="16379:16384" ht="12" customHeight="1">
      <c r="XEY443" s="8">
        <v>443</v>
      </c>
      <c r="XEZ443" s="648">
        <v>137010119</v>
      </c>
      <c r="XFA443" s="8" t="s">
        <v>1138</v>
      </c>
      <c r="XFB443" s="652" t="s">
        <v>1648</v>
      </c>
      <c r="XFC443" s="648">
        <v>137010119</v>
      </c>
      <c r="XFD443" s="648">
        <f>HLOOKUP(XEZ443,'BASE 1'!$E$1:$UH$251,225,0)</f>
        <v>0</v>
      </c>
    </row>
    <row r="444" spans="16379:16384" ht="12" customHeight="1">
      <c r="XEY444" s="8">
        <v>444</v>
      </c>
      <c r="XEZ444" s="648">
        <v>137010121</v>
      </c>
      <c r="XFA444" s="8" t="s">
        <v>1139</v>
      </c>
      <c r="XFB444" s="652" t="s">
        <v>1649</v>
      </c>
      <c r="XFC444" s="648">
        <v>137010121</v>
      </c>
      <c r="XFD444" s="648">
        <f>HLOOKUP(XEZ444,'BASE 1'!$E$1:$UH$251,225,0)</f>
        <v>0</v>
      </c>
    </row>
    <row r="445" spans="16379:16384" ht="12" customHeight="1">
      <c r="XEY445" s="8">
        <v>445</v>
      </c>
      <c r="XEZ445" s="648">
        <v>137010122</v>
      </c>
      <c r="XFA445" s="8" t="s">
        <v>1154</v>
      </c>
      <c r="XFB445" s="652" t="s">
        <v>1650</v>
      </c>
      <c r="XFC445" s="648">
        <v>137010122</v>
      </c>
      <c r="XFD445" s="648">
        <f>HLOOKUP(XEZ445,'BASE 1'!$E$1:$UH$251,225,0)</f>
        <v>0</v>
      </c>
    </row>
    <row r="446" spans="16379:16384" ht="12" customHeight="1">
      <c r="XEY446" s="8">
        <v>446</v>
      </c>
      <c r="XEZ446" s="648">
        <v>137010123</v>
      </c>
      <c r="XFA446" s="8" t="s">
        <v>1166</v>
      </c>
      <c r="XFB446" s="652" t="s">
        <v>1651</v>
      </c>
      <c r="XFC446" s="648">
        <v>137010123</v>
      </c>
      <c r="XFD446" s="648">
        <f>HLOOKUP(XEZ446,'BASE 1'!$E$1:$UH$251,225,0)</f>
        <v>0</v>
      </c>
    </row>
    <row r="447" spans="16379:16384" ht="12" customHeight="1">
      <c r="XEY447" s="8">
        <v>447</v>
      </c>
      <c r="XEZ447" s="648">
        <v>137010124</v>
      </c>
      <c r="XFA447" s="8" t="s">
        <v>1167</v>
      </c>
      <c r="XFB447" s="652" t="s">
        <v>1652</v>
      </c>
      <c r="XFC447" s="648">
        <v>137010124</v>
      </c>
      <c r="XFD447" s="648">
        <f>HLOOKUP(XEZ447,'BASE 1'!$E$1:$UH$251,225,0)</f>
        <v>0</v>
      </c>
    </row>
    <row r="448" spans="16379:16384" ht="12" customHeight="1">
      <c r="XEY448" s="8">
        <v>448</v>
      </c>
      <c r="XEZ448" s="648">
        <v>137010125</v>
      </c>
      <c r="XFA448" s="8" t="s">
        <v>1164</v>
      </c>
      <c r="XFB448" s="652" t="s">
        <v>1653</v>
      </c>
      <c r="XFC448" s="648">
        <v>137010125</v>
      </c>
      <c r="XFD448" s="648">
        <f>HLOOKUP(XEZ448,'BASE 1'!$E$1:$UH$251,225,0)</f>
        <v>0</v>
      </c>
    </row>
    <row r="449" spans="16379:16384" ht="12" customHeight="1">
      <c r="XEY449" s="8">
        <v>449</v>
      </c>
      <c r="XEZ449" s="648">
        <v>137010126</v>
      </c>
      <c r="XFA449" s="8" t="s">
        <v>1165</v>
      </c>
      <c r="XFB449" s="652" t="s">
        <v>1654</v>
      </c>
      <c r="XFC449" s="648">
        <v>137010126</v>
      </c>
      <c r="XFD449" s="648">
        <f>HLOOKUP(XEZ449,'BASE 1'!$E$1:$UH$251,225,0)</f>
        <v>0</v>
      </c>
    </row>
    <row r="450" spans="16379:16384" ht="12" customHeight="1">
      <c r="XEY450" s="8">
        <v>450</v>
      </c>
      <c r="XEZ450" s="648">
        <v>137010127</v>
      </c>
      <c r="XFA450" s="8" t="s">
        <v>1159</v>
      </c>
      <c r="XFB450" s="652" t="s">
        <v>1655</v>
      </c>
      <c r="XFC450" s="648">
        <v>137010127</v>
      </c>
      <c r="XFD450" s="648">
        <f>HLOOKUP(XEZ450,'BASE 1'!$E$1:$UH$251,225,0)</f>
        <v>49496500</v>
      </c>
    </row>
    <row r="451" spans="16379:16384" ht="12" customHeight="1">
      <c r="XEY451" s="8">
        <v>451</v>
      </c>
      <c r="XEZ451" s="648">
        <v>137010128</v>
      </c>
      <c r="XFA451" s="8" t="s">
        <v>4140</v>
      </c>
      <c r="XFB451" s="652" t="s">
        <v>4143</v>
      </c>
      <c r="XFC451" s="648">
        <v>137010128</v>
      </c>
      <c r="XFD451" s="648">
        <f>HLOOKUP(XEZ451,'BASE 1'!$E$1:$UH$251,225,0)</f>
        <v>0</v>
      </c>
    </row>
    <row r="452" spans="16379:16384" ht="12" customHeight="1">
      <c r="XEY452" s="8">
        <v>452</v>
      </c>
      <c r="XEZ452" s="648">
        <v>137010129</v>
      </c>
      <c r="XFA452" s="8" t="s">
        <v>1160</v>
      </c>
      <c r="XFB452" s="652" t="s">
        <v>1656</v>
      </c>
      <c r="XFC452" s="648">
        <v>137010129</v>
      </c>
      <c r="XFD452" s="648">
        <f>HLOOKUP(XEZ452,'BASE 1'!$E$1:$UH$251,225,0)</f>
        <v>0</v>
      </c>
    </row>
    <row r="453" spans="16379:16384" ht="12" customHeight="1">
      <c r="XEY453" s="8">
        <v>453</v>
      </c>
      <c r="XEZ453" s="648">
        <v>137010130</v>
      </c>
      <c r="XFA453" s="8" t="s">
        <v>1132</v>
      </c>
      <c r="XFB453" s="652" t="s">
        <v>1657</v>
      </c>
      <c r="XFC453" s="648">
        <v>137010130</v>
      </c>
      <c r="XFD453" s="648">
        <f>HLOOKUP(XEZ453,'BASE 1'!$E$1:$UH$251,225,0)</f>
        <v>0</v>
      </c>
    </row>
    <row r="454" spans="16379:16384" ht="12" customHeight="1">
      <c r="XEY454" s="8">
        <v>454</v>
      </c>
      <c r="XEZ454" s="648">
        <v>137010131</v>
      </c>
      <c r="XFA454" s="8" t="s">
        <v>4152</v>
      </c>
      <c r="XFB454" s="652" t="s">
        <v>1657</v>
      </c>
      <c r="XFC454" s="648">
        <v>137010131</v>
      </c>
      <c r="XFD454" s="648">
        <f>HLOOKUP(XEZ454,'BASE 1'!$E$1:$UH$251,225,0)</f>
        <v>0</v>
      </c>
    </row>
    <row r="455" spans="16379:16384" ht="12" customHeight="1">
      <c r="XEY455" s="8">
        <v>455</v>
      </c>
      <c r="XEZ455" s="648">
        <v>137010133</v>
      </c>
      <c r="XFA455" s="8" t="s">
        <v>2824</v>
      </c>
      <c r="XFB455" s="652" t="s">
        <v>2827</v>
      </c>
      <c r="XFC455" s="648">
        <v>137010133</v>
      </c>
      <c r="XFD455" s="648">
        <f>HLOOKUP(XEZ455,'BASE 1'!$E$1:$UH$251,225,0)</f>
        <v>0</v>
      </c>
    </row>
    <row r="456" spans="16379:16384" ht="12" customHeight="1">
      <c r="XEY456" s="8">
        <v>456</v>
      </c>
      <c r="XEZ456" s="648">
        <v>137010134</v>
      </c>
      <c r="XFA456" s="8" t="s">
        <v>2826</v>
      </c>
      <c r="XFB456" s="652" t="s">
        <v>2828</v>
      </c>
      <c r="XFC456" s="648">
        <v>137010134</v>
      </c>
      <c r="XFD456" s="648">
        <f>HLOOKUP(XEZ456,'BASE 1'!$E$1:$UH$251,225,0)</f>
        <v>0</v>
      </c>
    </row>
    <row r="457" spans="16379:16384" ht="12" customHeight="1">
      <c r="XEY457" s="8">
        <v>457</v>
      </c>
      <c r="XEZ457" s="648">
        <v>137010135</v>
      </c>
      <c r="XFA457" s="8" t="s">
        <v>2825</v>
      </c>
      <c r="XFB457" s="652" t="s">
        <v>2829</v>
      </c>
      <c r="XFC457" s="648">
        <v>137010135</v>
      </c>
      <c r="XFD457" s="648">
        <f>HLOOKUP(XEZ457,'BASE 1'!$E$1:$UH$251,225,0)</f>
        <v>0</v>
      </c>
    </row>
    <row r="458" spans="16379:16384" ht="12" customHeight="1">
      <c r="XEY458" s="8">
        <v>458</v>
      </c>
      <c r="XEZ458" s="648">
        <v>137010136</v>
      </c>
      <c r="XFA458" s="8" t="s">
        <v>1938</v>
      </c>
      <c r="XFB458" s="655" t="s">
        <v>1940</v>
      </c>
      <c r="XFC458" s="648">
        <v>137010136</v>
      </c>
      <c r="XFD458" s="648">
        <f>HLOOKUP(XEZ458,'BASE 1'!$E$1:$UH$251,225,0)</f>
        <v>0</v>
      </c>
    </row>
    <row r="459" spans="16379:16384" ht="12" customHeight="1">
      <c r="XEY459" s="8">
        <v>459</v>
      </c>
      <c r="XEZ459" s="648">
        <v>137010140</v>
      </c>
      <c r="XFA459" s="8" t="s">
        <v>1939</v>
      </c>
      <c r="XFB459" s="655" t="s">
        <v>1941</v>
      </c>
      <c r="XFC459" s="648">
        <v>137010140</v>
      </c>
      <c r="XFD459" s="648">
        <f>HLOOKUP(XEZ459,'BASE 1'!$E$1:$UH$251,225,0)</f>
        <v>0</v>
      </c>
    </row>
    <row r="460" spans="16379:16384" ht="12" customHeight="1">
      <c r="XEY460" s="8">
        <v>460</v>
      </c>
      <c r="XEZ460" s="648">
        <v>137010142</v>
      </c>
      <c r="XFA460" s="8" t="s">
        <v>1196</v>
      </c>
      <c r="XFB460" s="655" t="s">
        <v>2831</v>
      </c>
      <c r="XFC460" s="648">
        <v>137010142</v>
      </c>
      <c r="XFD460" s="648">
        <f>HLOOKUP(XEZ460,'BASE 1'!$E$1:$UH$251,225,0)</f>
        <v>0</v>
      </c>
    </row>
    <row r="461" spans="16379:16384" ht="12" customHeight="1">
      <c r="XEY461" s="8">
        <v>461</v>
      </c>
      <c r="XEZ461" s="648">
        <v>137010143</v>
      </c>
      <c r="XFA461" s="8" t="s">
        <v>4069</v>
      </c>
      <c r="XFB461" s="655" t="s">
        <v>4072</v>
      </c>
      <c r="XFC461" s="648">
        <v>137010143</v>
      </c>
      <c r="XFD461" s="648">
        <f>HLOOKUP(XEZ461,'BASE 1'!$E$1:$UH$251,225,0)</f>
        <v>0</v>
      </c>
    </row>
    <row r="462" spans="16379:16384" ht="12" customHeight="1">
      <c r="XEY462" s="8">
        <v>462</v>
      </c>
      <c r="XEZ462" s="648">
        <v>137010144</v>
      </c>
      <c r="XFA462" s="8" t="s">
        <v>4070</v>
      </c>
      <c r="XFB462" s="655" t="s">
        <v>4073</v>
      </c>
      <c r="XFC462" s="648">
        <v>137010144</v>
      </c>
      <c r="XFD462" s="648">
        <f>HLOOKUP(XEZ462,'BASE 1'!$E$1:$UH$251,225,0)</f>
        <v>0</v>
      </c>
    </row>
    <row r="463" spans="16379:16384" ht="12" customHeight="1">
      <c r="XEY463" s="8">
        <v>463</v>
      </c>
      <c r="XEZ463" s="648">
        <v>137010146</v>
      </c>
      <c r="XFA463" s="8" t="s">
        <v>4071</v>
      </c>
      <c r="XFB463" s="655" t="s">
        <v>4074</v>
      </c>
      <c r="XFC463" s="648">
        <v>137010146</v>
      </c>
      <c r="XFD463" s="648">
        <f>HLOOKUP(XEZ463,'BASE 1'!$E$1:$UH$251,225,0)</f>
        <v>0</v>
      </c>
    </row>
    <row r="464" spans="16379:16384" ht="12" customHeight="1">
      <c r="XEY464" s="8">
        <v>464</v>
      </c>
      <c r="XEZ464" s="648">
        <v>137010150</v>
      </c>
      <c r="XFA464" s="8" t="s">
        <v>2830</v>
      </c>
      <c r="XFB464" s="655" t="s">
        <v>2832</v>
      </c>
      <c r="XFC464" s="648">
        <v>137010150</v>
      </c>
      <c r="XFD464" s="648">
        <f>HLOOKUP(XEZ464,'BASE 1'!$E$1:$UH$251,225,0)</f>
        <v>0</v>
      </c>
    </row>
    <row r="465" spans="16379:16384" ht="12" customHeight="1">
      <c r="XEY465" s="8">
        <v>465</v>
      </c>
      <c r="XEZ465" s="648">
        <v>137010154</v>
      </c>
      <c r="XFA465" s="8" t="s">
        <v>2833</v>
      </c>
      <c r="XFB465" s="655" t="s">
        <v>2835</v>
      </c>
      <c r="XFC465" s="648">
        <v>137010154</v>
      </c>
      <c r="XFD465" s="648">
        <f>HLOOKUP(XEZ465,'BASE 1'!$E$1:$UH$251,225,0)</f>
        <v>0</v>
      </c>
    </row>
    <row r="466" spans="16379:16384" ht="12" customHeight="1">
      <c r="XEY466" s="8">
        <v>466</v>
      </c>
      <c r="XEZ466" s="648">
        <v>137010155</v>
      </c>
      <c r="XFA466" s="8" t="s">
        <v>4141</v>
      </c>
      <c r="XFB466" s="655" t="s">
        <v>4144</v>
      </c>
      <c r="XFC466" s="648">
        <v>137010155</v>
      </c>
      <c r="XFD466" s="648">
        <f>HLOOKUP(XEZ466,'BASE 1'!$E$1:$UH$251,225,0)</f>
        <v>0</v>
      </c>
    </row>
    <row r="467" spans="16379:16384" ht="12" customHeight="1">
      <c r="XEY467" s="8">
        <v>467</v>
      </c>
      <c r="XEZ467" s="648">
        <v>137010156</v>
      </c>
      <c r="XFA467" s="8" t="s">
        <v>2834</v>
      </c>
      <c r="XFB467" s="655" t="s">
        <v>4077</v>
      </c>
      <c r="XFC467" s="648">
        <v>137010156</v>
      </c>
      <c r="XFD467" s="648">
        <f>HLOOKUP(XEZ467,'BASE 1'!$E$1:$UH$251,225,0)</f>
        <v>0</v>
      </c>
    </row>
    <row r="468" spans="16379:16384" ht="12" customHeight="1">
      <c r="XEY468" s="8">
        <v>468</v>
      </c>
      <c r="XEZ468" s="648">
        <v>137010158</v>
      </c>
      <c r="XFA468" s="8" t="s">
        <v>4075</v>
      </c>
      <c r="XFB468" s="655" t="s">
        <v>4076</v>
      </c>
      <c r="XFC468" s="648">
        <v>137010158</v>
      </c>
      <c r="XFD468" s="648">
        <f>HLOOKUP(XEZ468,'BASE 1'!$E$1:$UH$251,225,0)</f>
        <v>0</v>
      </c>
    </row>
    <row r="469" spans="16379:16384" ht="12" customHeight="1">
      <c r="XEY469" s="8">
        <v>469</v>
      </c>
      <c r="XEZ469" s="648">
        <v>137010159</v>
      </c>
      <c r="XFA469" s="8" t="s">
        <v>4153</v>
      </c>
      <c r="XFB469" s="655" t="s">
        <v>4154</v>
      </c>
      <c r="XFC469" s="648">
        <v>137010159</v>
      </c>
      <c r="XFD469" s="648">
        <f>HLOOKUP(XEZ469,'BASE 1'!$E$1:$UH$251,225,0)</f>
        <v>0</v>
      </c>
    </row>
    <row r="470" spans="16379:16384" ht="12" customHeight="1">
      <c r="XEY470" s="8">
        <v>470</v>
      </c>
      <c r="XEZ470" s="648">
        <v>137010160</v>
      </c>
      <c r="XFA470" s="8" t="s">
        <v>4142</v>
      </c>
      <c r="XFB470" s="655" t="s">
        <v>4145</v>
      </c>
      <c r="XFC470" s="648">
        <v>137010160</v>
      </c>
      <c r="XFD470" s="648">
        <f>HLOOKUP(XEZ470,'BASE 1'!$E$1:$UH$251,225,0)</f>
        <v>0</v>
      </c>
    </row>
    <row r="471" spans="16379:16384" ht="12" customHeight="1">
      <c r="XEY471" s="8">
        <v>471</v>
      </c>
      <c r="XEZ471" s="648">
        <v>13701013001</v>
      </c>
      <c r="XFA471" s="8" t="s">
        <v>1835</v>
      </c>
      <c r="XFB471" s="652" t="s">
        <v>1837</v>
      </c>
      <c r="XFC471" s="648">
        <v>13701013001</v>
      </c>
      <c r="XFD471" s="648">
        <f>HLOOKUP(XEZ471,'BASE 1'!$E$1:$UH$251,225,0)</f>
        <v>0</v>
      </c>
    </row>
    <row r="472" spans="16379:16384" ht="12" customHeight="1">
      <c r="XEY472" s="8">
        <v>472</v>
      </c>
      <c r="XEZ472" s="648">
        <v>13701013002</v>
      </c>
      <c r="XFA472" s="8" t="s">
        <v>1132</v>
      </c>
      <c r="XFB472" s="652" t="s">
        <v>1836</v>
      </c>
      <c r="XFC472" s="648">
        <v>13701013002</v>
      </c>
      <c r="XFD472" s="648">
        <f>HLOOKUP(XEZ472,'BASE 1'!$E$1:$UH$251,225,0)</f>
        <v>0</v>
      </c>
    </row>
    <row r="473" spans="16379:16384" ht="12" customHeight="1">
      <c r="XEY473" s="8">
        <v>473</v>
      </c>
      <c r="XEZ473" s="648">
        <v>1370102</v>
      </c>
      <c r="XFA473" s="8" t="s">
        <v>2836</v>
      </c>
      <c r="XFB473" s="652" t="s">
        <v>2837</v>
      </c>
      <c r="XFC473" s="648">
        <v>1370102</v>
      </c>
      <c r="XFD473" s="648">
        <f>HLOOKUP(XEZ473,'BASE 1'!$E$1:$UH$251,225,0)</f>
        <v>0</v>
      </c>
    </row>
    <row r="474" spans="16379:16384" ht="12" customHeight="1">
      <c r="XEY474" s="8">
        <v>474</v>
      </c>
      <c r="XEZ474" s="648" t="s">
        <v>1823</v>
      </c>
      <c r="XFA474" s="8" t="s">
        <v>1829</v>
      </c>
      <c r="XFB474" s="656" t="s">
        <v>1831</v>
      </c>
      <c r="XFC474" s="648" t="s">
        <v>1823</v>
      </c>
      <c r="XFD474" s="648">
        <f>HLOOKUP(XEZ474,'BASE 1'!$E$1:$UH$251,225,0)</f>
        <v>479349469</v>
      </c>
    </row>
    <row r="475" spans="16379:16384" ht="12" customHeight="1">
      <c r="XEY475" s="8">
        <v>475</v>
      </c>
      <c r="XEZ475" s="648" t="s">
        <v>1824</v>
      </c>
      <c r="XFA475" s="8" t="s">
        <v>1830</v>
      </c>
      <c r="XFB475" s="656" t="s">
        <v>1832</v>
      </c>
      <c r="XFC475" s="648" t="s">
        <v>1824</v>
      </c>
      <c r="XFD475" s="648">
        <f>HLOOKUP(XEZ475,'BASE 1'!$E$1:$UH$251,225,0)</f>
        <v>120000000000</v>
      </c>
    </row>
    <row r="476" spans="16379:16384" ht="12" customHeight="1">
      <c r="XEY476" s="8">
        <v>476</v>
      </c>
      <c r="XEZ476" s="648">
        <v>13702</v>
      </c>
      <c r="XFA476" s="8" t="s">
        <v>1140</v>
      </c>
      <c r="XFB476" s="651" t="s">
        <v>1658</v>
      </c>
      <c r="XFC476" s="648">
        <v>13702</v>
      </c>
      <c r="XFD476" s="648">
        <f>HLOOKUP(XEZ476,'BASE 1'!$E$1:$UH$251,225,0)</f>
        <v>120000000000</v>
      </c>
    </row>
    <row r="477" spans="16379:16384" ht="12" customHeight="1">
      <c r="XEY477" s="8">
        <v>477</v>
      </c>
      <c r="XEZ477" s="648">
        <v>1370201</v>
      </c>
      <c r="XFA477" s="8" t="s">
        <v>1141</v>
      </c>
      <c r="XFB477" s="652" t="s">
        <v>2590</v>
      </c>
      <c r="XFC477" s="648">
        <v>1370201</v>
      </c>
      <c r="XFD477" s="648">
        <f>HLOOKUP(XEZ477,'BASE 1'!$E$1:$UH$251,225,0)</f>
        <v>0</v>
      </c>
    </row>
    <row r="478" spans="16379:16384" ht="12" customHeight="1">
      <c r="XEY478" s="8">
        <v>478</v>
      </c>
      <c r="XEZ478" s="648">
        <v>1370202</v>
      </c>
      <c r="XFA478" s="8" t="s">
        <v>1142</v>
      </c>
      <c r="XFB478" s="652" t="s">
        <v>1659</v>
      </c>
      <c r="XFC478" s="648">
        <v>1370202</v>
      </c>
      <c r="XFD478" s="648">
        <f>HLOOKUP(XEZ478,'BASE 1'!$E$1:$UH$251,225,0)</f>
        <v>0</v>
      </c>
    </row>
    <row r="479" spans="16379:16384" ht="12" customHeight="1">
      <c r="XEY479" s="8">
        <v>479</v>
      </c>
      <c r="XEZ479" s="648">
        <v>137020201</v>
      </c>
      <c r="XFA479" s="8" t="s">
        <v>1155</v>
      </c>
      <c r="XFB479" s="652" t="s">
        <v>1660</v>
      </c>
      <c r="XFC479" s="648">
        <v>137020201</v>
      </c>
      <c r="XFD479" s="648">
        <f>HLOOKUP(XEZ479,'BASE 1'!$E$1:$UH$251,225,0)</f>
        <v>0</v>
      </c>
    </row>
    <row r="480" spans="16379:16384" ht="12" customHeight="1">
      <c r="XEY480" s="8">
        <v>480</v>
      </c>
      <c r="XEZ480" s="648">
        <v>137020202</v>
      </c>
      <c r="XFA480" s="8" t="s">
        <v>1156</v>
      </c>
      <c r="XFB480" s="652" t="s">
        <v>1661</v>
      </c>
      <c r="XFC480" s="648">
        <v>137020202</v>
      </c>
      <c r="XFD480" s="648">
        <f>HLOOKUP(XEZ480,'BASE 1'!$E$1:$UH$251,225,0)</f>
        <v>0</v>
      </c>
    </row>
    <row r="481" spans="16379:16384" ht="12" customHeight="1">
      <c r="XEY481" s="8">
        <v>481</v>
      </c>
      <c r="XEZ481" s="648">
        <v>1370203</v>
      </c>
      <c r="XFA481" s="8" t="s">
        <v>1143</v>
      </c>
      <c r="XFB481" s="652" t="s">
        <v>1662</v>
      </c>
      <c r="XFC481" s="648">
        <v>1370203</v>
      </c>
      <c r="XFD481" s="648">
        <f>HLOOKUP(XEZ481,'BASE 1'!$E$1:$UH$251,225,0)</f>
        <v>0</v>
      </c>
    </row>
    <row r="482" spans="16379:16384" ht="12" customHeight="1">
      <c r="XEY482" s="8">
        <v>482</v>
      </c>
      <c r="XEZ482" s="648">
        <v>137020301</v>
      </c>
      <c r="XFA482" s="8" t="s">
        <v>1942</v>
      </c>
      <c r="XFB482" s="655" t="s">
        <v>1943</v>
      </c>
      <c r="XFC482" s="648">
        <v>137020301</v>
      </c>
      <c r="XFD482" s="648">
        <f>HLOOKUP(XEZ482,'BASE 1'!$E$1:$UH$251,225,0)</f>
        <v>0</v>
      </c>
    </row>
    <row r="483" spans="16379:16384" ht="12" customHeight="1">
      <c r="XEY483" s="8">
        <v>483</v>
      </c>
      <c r="XEZ483" s="648">
        <v>1370205</v>
      </c>
      <c r="XFA483" s="8" t="s">
        <v>1144</v>
      </c>
      <c r="XFB483" s="652" t="s">
        <v>1663</v>
      </c>
      <c r="XFC483" s="648">
        <v>1370205</v>
      </c>
      <c r="XFD483" s="648">
        <f>HLOOKUP(XEZ483,'BASE 1'!$E$1:$UH$251,225,0)</f>
        <v>120000000000</v>
      </c>
    </row>
    <row r="484" spans="16379:16384" ht="12" customHeight="1">
      <c r="XEY484" s="8">
        <v>484</v>
      </c>
      <c r="XEZ484" s="648">
        <v>1370206</v>
      </c>
      <c r="XFA484" s="8" t="s">
        <v>1145</v>
      </c>
      <c r="XFB484" s="652" t="s">
        <v>1782</v>
      </c>
      <c r="XFC484" s="648">
        <v>1370206</v>
      </c>
      <c r="XFD484" s="648">
        <f>HLOOKUP(XEZ484,'BASE 1'!$E$1:$UH$251,225,0)</f>
        <v>0</v>
      </c>
    </row>
    <row r="485" spans="16379:16384" ht="12" customHeight="1">
      <c r="XEY485" s="8">
        <v>485</v>
      </c>
      <c r="XEZ485" s="648">
        <v>1370207</v>
      </c>
      <c r="XFA485" s="8" t="s">
        <v>2645</v>
      </c>
      <c r="XFB485" s="652" t="s">
        <v>2646</v>
      </c>
      <c r="XFC485" s="648">
        <v>1370207</v>
      </c>
      <c r="XFD485" s="648">
        <f>HLOOKUP(XEZ485,'BASE 1'!$E$1:$UH$251,225,0)</f>
        <v>0</v>
      </c>
    </row>
    <row r="486" spans="16379:16384" ht="12" customHeight="1">
      <c r="XEY486" s="8">
        <v>486</v>
      </c>
      <c r="XEZ486" s="648">
        <v>13703</v>
      </c>
      <c r="XFA486" s="8" t="s">
        <v>1146</v>
      </c>
      <c r="XFB486" s="651" t="s">
        <v>1664</v>
      </c>
      <c r="XFC486" s="648">
        <v>13703</v>
      </c>
      <c r="XFD486" s="648">
        <f>HLOOKUP(XEZ486,'BASE 1'!$E$1:$UH$251,225,0)</f>
        <v>48700158</v>
      </c>
    </row>
    <row r="487" spans="16379:16384" ht="12" customHeight="1">
      <c r="XEY487" s="8">
        <v>487</v>
      </c>
      <c r="XEZ487" s="648">
        <v>1370301</v>
      </c>
      <c r="XFA487" s="8" t="s">
        <v>1147</v>
      </c>
      <c r="XFB487" s="652" t="s">
        <v>1665</v>
      </c>
      <c r="XFC487" s="648">
        <v>1370301</v>
      </c>
      <c r="XFD487" s="648">
        <f>HLOOKUP(XEZ487,'BASE 1'!$E$1:$UH$251,225,0)</f>
        <v>0</v>
      </c>
    </row>
    <row r="488" spans="16379:16384" ht="12" customHeight="1">
      <c r="XEY488" s="8">
        <v>488</v>
      </c>
      <c r="XEZ488" s="648">
        <v>1370302</v>
      </c>
      <c r="XFA488" s="8" t="s">
        <v>1148</v>
      </c>
      <c r="XFB488" s="652" t="s">
        <v>1666</v>
      </c>
      <c r="XFC488" s="648">
        <v>1370302</v>
      </c>
      <c r="XFD488" s="648">
        <f>HLOOKUP(XEZ488,'BASE 1'!$E$1:$UH$251,225,0)</f>
        <v>3973657</v>
      </c>
    </row>
    <row r="489" spans="16379:16384" ht="12" customHeight="1">
      <c r="XEY489" s="8">
        <v>489</v>
      </c>
      <c r="XEZ489" s="648">
        <v>1370303</v>
      </c>
      <c r="XFA489" s="8" t="s">
        <v>1149</v>
      </c>
      <c r="XFB489" s="652" t="s">
        <v>1667</v>
      </c>
      <c r="XFC489" s="648">
        <v>1370303</v>
      </c>
      <c r="XFD489" s="648">
        <f>HLOOKUP(XEZ489,'BASE 1'!$E$1:$UH$251,225,0)</f>
        <v>0</v>
      </c>
    </row>
    <row r="490" spans="16379:16384" ht="12" customHeight="1">
      <c r="XEY490" s="8">
        <v>490</v>
      </c>
      <c r="XEZ490" s="648">
        <v>137030401</v>
      </c>
      <c r="XFA490" s="8" t="s">
        <v>1150</v>
      </c>
      <c r="XFB490" s="652" t="s">
        <v>1672</v>
      </c>
      <c r="XFC490" s="648">
        <v>137030401</v>
      </c>
      <c r="XFD490" s="648">
        <f>HLOOKUP(XEZ490,'BASE 1'!$E$1:$UH$251,225,0)</f>
        <v>44726501</v>
      </c>
    </row>
    <row r="491" spans="16379:16384" ht="12" customHeight="1">
      <c r="XEY491" s="8">
        <v>491</v>
      </c>
      <c r="XEZ491" s="648">
        <v>1370305</v>
      </c>
      <c r="XFA491" s="8" t="s">
        <v>1151</v>
      </c>
      <c r="XFB491" s="652" t="s">
        <v>1668</v>
      </c>
      <c r="XFC491" s="648">
        <v>1370305</v>
      </c>
      <c r="XFD491" s="648">
        <f>HLOOKUP(XEZ491,'BASE 1'!$E$1:$UH$251,225,0)</f>
        <v>0</v>
      </c>
    </row>
    <row r="492" spans="16379:16384" ht="12" customHeight="1">
      <c r="XEY492" s="8">
        <v>492</v>
      </c>
      <c r="XEZ492" s="648">
        <v>1370307</v>
      </c>
      <c r="XFA492" s="8" t="s">
        <v>1152</v>
      </c>
      <c r="XFB492" s="652" t="s">
        <v>1669</v>
      </c>
      <c r="XFC492" s="648">
        <v>1370307</v>
      </c>
      <c r="XFD492" s="648">
        <f>HLOOKUP(XEZ492,'BASE 1'!$E$1:$UH$251,225,0)</f>
        <v>0</v>
      </c>
    </row>
    <row r="493" spans="16379:16384" ht="12" customHeight="1">
      <c r="XEY493" s="8">
        <v>493</v>
      </c>
      <c r="XEZ493" s="648">
        <v>1370308</v>
      </c>
      <c r="XFA493" s="8" t="s">
        <v>2658</v>
      </c>
      <c r="XFB493" s="651" t="s">
        <v>2661</v>
      </c>
      <c r="XFC493" s="648">
        <v>1370308</v>
      </c>
      <c r="XFD493" s="648">
        <f>HLOOKUP(XEZ493,'BASE 1'!$E$1:$UH$251,225,0)</f>
        <v>0</v>
      </c>
    </row>
    <row r="494" spans="16379:16384" ht="12" customHeight="1">
      <c r="XEY494" s="8">
        <v>494</v>
      </c>
      <c r="XEZ494" s="648">
        <v>137030801</v>
      </c>
      <c r="XFA494" s="8" t="s">
        <v>2659</v>
      </c>
      <c r="XFB494" s="652" t="s">
        <v>2662</v>
      </c>
      <c r="XFC494" s="648">
        <v>137030801</v>
      </c>
      <c r="XFD494" s="648">
        <f>HLOOKUP(XEZ494,'BASE 1'!$E$1:$UH$251,225,0)</f>
        <v>0</v>
      </c>
    </row>
    <row r="495" spans="16379:16384" ht="12" customHeight="1">
      <c r="XEY495" s="8">
        <v>495</v>
      </c>
      <c r="XEZ495" s="648">
        <v>137030899</v>
      </c>
      <c r="XFA495" s="8" t="s">
        <v>2660</v>
      </c>
      <c r="XFB495" s="652" t="s">
        <v>2663</v>
      </c>
      <c r="XFC495" s="648">
        <v>137030899</v>
      </c>
      <c r="XFD495" s="648">
        <f>HLOOKUP(XEZ495,'BASE 1'!$E$1:$UH$251,225,0)</f>
        <v>0</v>
      </c>
    </row>
    <row r="496" spans="16379:16384" ht="12" customHeight="1">
      <c r="XEY496" s="8">
        <v>496</v>
      </c>
      <c r="XEZ496" s="648">
        <v>13704</v>
      </c>
      <c r="XFA496" s="8" t="s">
        <v>1153</v>
      </c>
      <c r="XFB496" s="651" t="s">
        <v>1670</v>
      </c>
      <c r="XFC496" s="648">
        <v>13704</v>
      </c>
      <c r="XFD496" s="648">
        <f>HLOOKUP(XEZ496,'BASE 1'!$E$1:$UH$251,225,0)</f>
        <v>0</v>
      </c>
    </row>
    <row r="497" spans="16379:16384" ht="12" customHeight="1">
      <c r="XEY497" s="8">
        <v>497</v>
      </c>
      <c r="XEZ497" s="648">
        <v>13801</v>
      </c>
      <c r="XFA497" s="8" t="s">
        <v>4137</v>
      </c>
      <c r="XFB497" s="651" t="s">
        <v>4383</v>
      </c>
    </row>
    <row r="498" spans="16379:16384" ht="12" customHeight="1">
      <c r="XEY498" s="8">
        <v>498</v>
      </c>
      <c r="XEZ498" s="648">
        <v>1</v>
      </c>
      <c r="XFA498" s="8" t="s">
        <v>184</v>
      </c>
      <c r="XFB498" s="651" t="s">
        <v>1671</v>
      </c>
      <c r="XFC498" s="648">
        <v>1</v>
      </c>
    </row>
    <row r="501" spans="16379:16384" ht="12" customHeight="1">
      <c r="XFD501" s="648">
        <f>COUNTIF($XFD$2:$XFD$495,XFC502)</f>
        <v>0</v>
      </c>
    </row>
    <row r="502" spans="16379:16384" ht="12" customHeight="1">
      <c r="XFC502" s="648" t="s">
        <v>2789</v>
      </c>
      <c r="XFD502" s="648">
        <f>COUNTIF($XFD$2:$XFD$495,XFC503)</f>
        <v>0</v>
      </c>
    </row>
    <row r="503" spans="16379:16384" ht="12" customHeight="1">
      <c r="XFC503" s="648" t="s">
        <v>2921</v>
      </c>
      <c r="XFD503" s="648">
        <f>COUNTIF($XFD$2:$XFD$495,XFC504)</f>
        <v>0</v>
      </c>
    </row>
    <row r="504" spans="16379:16384" ht="12" customHeight="1">
      <c r="XFC504" s="648" t="s">
        <v>2970</v>
      </c>
      <c r="XFD504" s="648">
        <f>COUNTIF($XFD$2:$XFD$495,XFC505)</f>
        <v>0</v>
      </c>
    </row>
    <row r="505" spans="16379:16384" ht="12" customHeight="1">
      <c r="XFC505" s="648" t="s">
        <v>2969</v>
      </c>
      <c r="XFD505" s="648">
        <f>COUNTIF($XFD$2:$XFD$495,XFC506)</f>
        <v>0</v>
      </c>
    </row>
    <row r="506" spans="16379:16384" ht="12" customHeight="1">
      <c r="XFC506" s="648" t="s">
        <v>2593</v>
      </c>
      <c r="XFD506" s="648">
        <f>SUM(XFD501:XFD505)</f>
        <v>0</v>
      </c>
    </row>
  </sheetData>
  <autoFilter ref="A4:A16"/>
  <mergeCells count="38">
    <mergeCell ref="E3:P3"/>
    <mergeCell ref="E2:P2"/>
    <mergeCell ref="A32:A33"/>
    <mergeCell ref="B32:B33"/>
    <mergeCell ref="C32:C33"/>
    <mergeCell ref="D32:D33"/>
    <mergeCell ref="E32:E33"/>
    <mergeCell ref="S78:W79"/>
    <mergeCell ref="S63:W63"/>
    <mergeCell ref="S64:W65"/>
    <mergeCell ref="S66:W68"/>
    <mergeCell ref="S60:W62"/>
    <mergeCell ref="S69:W70"/>
    <mergeCell ref="S71:W72"/>
    <mergeCell ref="S76:W77"/>
    <mergeCell ref="S73:W75"/>
    <mergeCell ref="A96:A97"/>
    <mergeCell ref="B96:C96"/>
    <mergeCell ref="B97:C97"/>
    <mergeCell ref="Q96:Q97"/>
    <mergeCell ref="D96:O96"/>
    <mergeCell ref="D97:O97"/>
    <mergeCell ref="S56:W57"/>
    <mergeCell ref="S58:W59"/>
    <mergeCell ref="S2:W2"/>
    <mergeCell ref="A42:C42"/>
    <mergeCell ref="A39:A40"/>
    <mergeCell ref="A37:A38"/>
    <mergeCell ref="E35:F35"/>
    <mergeCell ref="D42:F42"/>
    <mergeCell ref="A47:A48"/>
    <mergeCell ref="B2:C2"/>
    <mergeCell ref="A2:A3"/>
    <mergeCell ref="A35:A36"/>
    <mergeCell ref="B3:C3"/>
    <mergeCell ref="A43:A44"/>
    <mergeCell ref="A45:A46"/>
    <mergeCell ref="Q2:Q3"/>
  </mergeCells>
  <conditionalFormatting sqref="C40 C38 C36">
    <cfRule type="cellIs" dxfId="1242" priority="25" operator="greaterThanOrEqual">
      <formula>0.3</formula>
    </cfRule>
    <cfRule type="cellIs" dxfId="1241" priority="26" operator="between">
      <formula>0.2</formula>
      <formula>0.3</formula>
    </cfRule>
    <cfRule type="cellIs" dxfId="1240" priority="27" operator="between">
      <formula>0.1</formula>
      <formula>0.2</formula>
    </cfRule>
    <cfRule type="cellIs" dxfId="1239" priority="28" operator="lessThanOrEqual">
      <formula>0.1</formula>
    </cfRule>
  </conditionalFormatting>
  <conditionalFormatting sqref="C48 C46 C44">
    <cfRule type="cellIs" dxfId="1238" priority="21" operator="lessThan">
      <formula>0.75</formula>
    </cfRule>
    <cfRule type="cellIs" dxfId="1237" priority="22" operator="between">
      <formula>0.75</formula>
      <formula>0.8</formula>
    </cfRule>
    <cfRule type="cellIs" dxfId="1236" priority="23" operator="between">
      <formula>0.8</formula>
      <formula>0.9</formula>
    </cfRule>
    <cfRule type="cellIs" dxfId="1235" priority="24" operator="greaterThanOrEqual">
      <formula>0.9</formula>
    </cfRule>
  </conditionalFormatting>
  <printOptions horizontalCentered="1"/>
  <pageMargins left="0.11811023622047245" right="0.11811023622047245" top="0.31496062992125984" bottom="0.31496062992125984" header="0.31496062992125984" footer="0.31496062992125984"/>
  <pageSetup scale="39" fitToHeight="2" orientation="landscape" r:id="rId1"/>
  <rowBreaks count="1" manualBreakCount="1">
    <brk id="82" max="19" man="1"/>
  </rowBreaks>
  <ignoredErrors>
    <ignoredError sqref="B99:K99 B112:J112 B110:J110 B100:J101 B102:J102 B103:J103 B104:J104 B105:J105 B106:J106 B107:J108 B109:J109" evalError="1"/>
  </ignoredError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103" r:id="rId4" name="Drop Down 7">
              <controlPr defaultSize="0" autoLine="0" autoPict="0">
                <anchor moveWithCells="1">
                  <from>
                    <xdr:col>2</xdr:col>
                    <xdr:colOff>7620</xdr:colOff>
                    <xdr:row>92</xdr:row>
                    <xdr:rowOff>0</xdr:rowOff>
                  </from>
                  <to>
                    <xdr:col>3</xdr:col>
                    <xdr:colOff>38100</xdr:colOff>
                    <xdr:row>93</xdr:row>
                    <xdr:rowOff>7620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05C60535-1F16-4fd2-B633-F4F36F0B64E0}">
      <x14:sparklineGroups xmlns:xm="http://schemas.microsoft.com/office/excel/2006/main">
        <x14:sparklineGroup manualMax="0" manualMin="0" displayEmptyCellsAs="gap" minAxisType="group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'PROY 1'!T4:W4</xm:f>
              <xm:sqref>X4</xm:sqref>
            </x14:sparkline>
            <x14:sparkline>
              <xm:f>'PROY 1'!T5:W5</xm:f>
              <xm:sqref>X5</xm:sqref>
            </x14:sparkline>
            <x14:sparkline>
              <xm:f>'PROY 1'!T6:W6</xm:f>
              <xm:sqref>X6</xm:sqref>
            </x14:sparkline>
            <x14:sparkline>
              <xm:f>'PROY 1'!T7:W7</xm:f>
              <xm:sqref>X7</xm:sqref>
            </x14:sparkline>
            <x14:sparkline>
              <xm:f>'PROY 1'!T8:W8</xm:f>
              <xm:sqref>X8</xm:sqref>
            </x14:sparkline>
            <x14:sparkline>
              <xm:f>'PROY 1'!T9:W9</xm:f>
              <xm:sqref>X9</xm:sqref>
            </x14:sparkline>
            <x14:sparkline>
              <xm:f>'PROY 1'!T10:W10</xm:f>
              <xm:sqref>X10</xm:sqref>
            </x14:sparkline>
            <x14:sparkline>
              <xm:f>'PROY 1'!T11:W11</xm:f>
              <xm:sqref>X11</xm:sqref>
            </x14:sparkline>
            <x14:sparkline>
              <xm:f>'PROY 1'!T12:W12</xm:f>
              <xm:sqref>X12</xm:sqref>
            </x14:sparkline>
            <x14:sparkline>
              <xm:f>'PROY 1'!T13:W13</xm:f>
              <xm:sqref>X13</xm:sqref>
            </x14:sparkline>
            <x14:sparkline>
              <xm:f>'PROY 1'!T14:W14</xm:f>
              <xm:sqref>X14</xm:sqref>
            </x14:sparkline>
            <x14:sparkline>
              <xm:f>'PROY 1'!T15:W15</xm:f>
              <xm:sqref>X15</xm:sqref>
            </x14:sparkline>
          </x14:sparklines>
        </x14:sparklineGroup>
        <x14:sparklineGroup manualMax="0" manualMin="0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'PROY 1'!B5:O5</xm:f>
              <xm:sqref>Q5</xm:sqref>
            </x14:sparkline>
            <x14:sparkline>
              <xm:f>'PROY 1'!B6:O6</xm:f>
              <xm:sqref>Q6</xm:sqref>
            </x14:sparkline>
            <x14:sparkline>
              <xm:f>'PROY 1'!B7:O7</xm:f>
              <xm:sqref>Q7</xm:sqref>
            </x14:sparkline>
            <x14:sparkline>
              <xm:f>'PROY 1'!B8:O8</xm:f>
              <xm:sqref>Q8</xm:sqref>
            </x14:sparkline>
            <x14:sparkline>
              <xm:f>'PROY 1'!B9:O9</xm:f>
              <xm:sqref>Q9</xm:sqref>
            </x14:sparkline>
            <x14:sparkline>
              <xm:f>'PROY 1'!B10:O10</xm:f>
              <xm:sqref>Q10</xm:sqref>
            </x14:sparkline>
            <x14:sparkline>
              <xm:f>'PROY 1'!B11:O11</xm:f>
              <xm:sqref>Q11</xm:sqref>
            </x14:sparkline>
            <x14:sparkline>
              <xm:f>'PROY 1'!B12:O12</xm:f>
              <xm:sqref>Q12</xm:sqref>
            </x14:sparkline>
            <x14:sparkline>
              <xm:f>'PROY 1'!B13:O13</xm:f>
              <xm:sqref>Q13</xm:sqref>
            </x14:sparkline>
            <x14:sparkline>
              <xm:f>'PROY 1'!B14:O14</xm:f>
              <xm:sqref>Q14</xm:sqref>
            </x14:sparkline>
            <x14:sparkline>
              <xm:f>'PROY 1'!B15:O15</xm:f>
              <xm:sqref>Q15</xm:sqref>
            </x14:sparkline>
            <x14:sparkline>
              <xm:f>'PROY 1'!B16:O16</xm:f>
              <xm:sqref>Q16</xm:sqref>
            </x14:sparkline>
          </x14:sparklines>
        </x14:sparklineGroup>
        <x14:sparklineGroup manualMax="0" manualMin="0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'PROY 1'!B99:O99</xm:f>
              <xm:sqref>Q99</xm:sqref>
            </x14:sparkline>
            <x14:sparkline>
              <xm:f>'PROY 1'!B100:O100</xm:f>
              <xm:sqref>Q100</xm:sqref>
            </x14:sparkline>
            <x14:sparkline>
              <xm:f>'PROY 1'!B101:O101</xm:f>
              <xm:sqref>Q101</xm:sqref>
            </x14:sparkline>
            <x14:sparkline>
              <xm:f>'PROY 1'!B102:O102</xm:f>
              <xm:sqref>Q102</xm:sqref>
            </x14:sparkline>
            <x14:sparkline>
              <xm:f>'PROY 1'!B103:O103</xm:f>
              <xm:sqref>Q103</xm:sqref>
            </x14:sparkline>
            <x14:sparkline>
              <xm:f>'PROY 1'!B104:O104</xm:f>
              <xm:sqref>Q104</xm:sqref>
            </x14:sparkline>
            <x14:sparkline>
              <xm:f>'PROY 1'!B105:O105</xm:f>
              <xm:sqref>Q105</xm:sqref>
            </x14:sparkline>
            <x14:sparkline>
              <xm:f>'PROY 1'!B106:O106</xm:f>
              <xm:sqref>Q106</xm:sqref>
            </x14:sparkline>
            <x14:sparkline>
              <xm:f>'PROY 1'!B107:O107</xm:f>
              <xm:sqref>Q107</xm:sqref>
            </x14:sparkline>
            <x14:sparkline>
              <xm:f>'PROY 1'!B108:O108</xm:f>
              <xm:sqref>Q108</xm:sqref>
            </x14:sparkline>
            <x14:sparkline>
              <xm:f>'PROY 1'!B109:O109</xm:f>
              <xm:sqref>Q109</xm:sqref>
            </x14:sparkline>
            <x14:sparkline>
              <xm:f>'PROY 1'!B110:O110</xm:f>
              <xm:sqref>Q110</xm:sqref>
            </x14:sparkline>
          </x14:sparklines>
        </x14:sparklineGroup>
      </x14:sparklineGroup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>
    <tabColor rgb="FFFFFF00"/>
  </sheetPr>
  <dimension ref="A1:BD766"/>
  <sheetViews>
    <sheetView zoomScale="70" zoomScaleNormal="70" workbookViewId="0">
      <pane xSplit="10" ySplit="2" topLeftCell="S730" activePane="bottomRight" state="frozen"/>
      <selection activeCell="J102" sqref="J102"/>
      <selection pane="topRight" activeCell="J102" sqref="J102"/>
      <selection pane="bottomLeft" activeCell="J102" sqref="J102"/>
      <selection pane="bottomRight" activeCell="U739" sqref="U739"/>
    </sheetView>
  </sheetViews>
  <sheetFormatPr baseColWidth="10" defaultColWidth="11.44140625" defaultRowHeight="13.8"/>
  <cols>
    <col min="1" max="1" width="11.109375" style="24" customWidth="1"/>
    <col min="2" max="2" width="10.5546875" style="24" customWidth="1"/>
    <col min="3" max="3" width="12.33203125" style="422" customWidth="1"/>
    <col min="4" max="4" width="5.109375" style="422" customWidth="1"/>
    <col min="5" max="5" width="4.33203125" style="422" customWidth="1"/>
    <col min="6" max="6" width="16" style="23" customWidth="1"/>
    <col min="7" max="7" width="54" style="21" customWidth="1"/>
    <col min="8" max="8" width="5.21875" style="24" customWidth="1"/>
    <col min="9" max="10" width="16" style="21" customWidth="1"/>
    <col min="11" max="11" width="14.6640625" style="21" bestFit="1" customWidth="1"/>
    <col min="12" max="22" width="16.33203125" style="21" bestFit="1" customWidth="1"/>
    <col min="23" max="23" width="9.5546875" style="321" customWidth="1"/>
    <col min="24" max="24" width="8.6640625" style="321" customWidth="1"/>
    <col min="25" max="25" width="13.109375" style="21" customWidth="1"/>
    <col min="26" max="37" width="16" style="21" customWidth="1"/>
    <col min="38" max="38" width="36.6640625" style="21" customWidth="1"/>
    <col min="39" max="50" width="17.44140625" style="21" customWidth="1"/>
    <col min="51" max="52" width="11.33203125" style="21" customWidth="1"/>
    <col min="53" max="16384" width="11.44140625" style="21"/>
  </cols>
  <sheetData>
    <row r="1" spans="1:52">
      <c r="F1" s="33">
        <v>1</v>
      </c>
      <c r="G1" s="33">
        <f>F1+1</f>
        <v>2</v>
      </c>
      <c r="H1" s="33">
        <f>G1+1</f>
        <v>3</v>
      </c>
      <c r="I1" s="33">
        <f>H1+1</f>
        <v>4</v>
      </c>
      <c r="J1" s="33">
        <f t="shared" ref="J1:AT1" si="0">I1+1</f>
        <v>5</v>
      </c>
      <c r="K1" s="33">
        <f t="shared" si="0"/>
        <v>6</v>
      </c>
      <c r="L1" s="33">
        <f t="shared" si="0"/>
        <v>7</v>
      </c>
      <c r="M1" s="33">
        <f t="shared" si="0"/>
        <v>8</v>
      </c>
      <c r="N1" s="33">
        <v>9</v>
      </c>
      <c r="O1" s="33">
        <f t="shared" si="0"/>
        <v>10</v>
      </c>
      <c r="P1" s="33">
        <f t="shared" si="0"/>
        <v>11</v>
      </c>
      <c r="Q1" s="33">
        <f t="shared" si="0"/>
        <v>12</v>
      </c>
      <c r="R1" s="33">
        <f t="shared" si="0"/>
        <v>13</v>
      </c>
      <c r="S1" s="33">
        <f t="shared" si="0"/>
        <v>14</v>
      </c>
      <c r="T1" s="33">
        <f t="shared" si="0"/>
        <v>15</v>
      </c>
      <c r="U1" s="33">
        <f t="shared" si="0"/>
        <v>16</v>
      </c>
      <c r="V1" s="33">
        <f t="shared" si="0"/>
        <v>17</v>
      </c>
      <c r="W1" s="33">
        <f>V1+1</f>
        <v>18</v>
      </c>
      <c r="X1" s="33">
        <f>W1+1</f>
        <v>19</v>
      </c>
      <c r="Y1" s="33">
        <f t="shared" si="0"/>
        <v>20</v>
      </c>
      <c r="Z1" s="33">
        <f t="shared" si="0"/>
        <v>21</v>
      </c>
      <c r="AA1" s="33">
        <f t="shared" si="0"/>
        <v>22</v>
      </c>
      <c r="AB1" s="33">
        <f t="shared" si="0"/>
        <v>23</v>
      </c>
      <c r="AC1" s="33">
        <f t="shared" si="0"/>
        <v>24</v>
      </c>
      <c r="AD1" s="33">
        <f t="shared" si="0"/>
        <v>25</v>
      </c>
      <c r="AE1" s="33">
        <f t="shared" si="0"/>
        <v>26</v>
      </c>
      <c r="AF1" s="33">
        <f t="shared" si="0"/>
        <v>27</v>
      </c>
      <c r="AG1" s="33">
        <f t="shared" si="0"/>
        <v>28</v>
      </c>
      <c r="AH1" s="33">
        <f t="shared" si="0"/>
        <v>29</v>
      </c>
      <c r="AI1" s="33">
        <f t="shared" si="0"/>
        <v>30</v>
      </c>
      <c r="AJ1" s="33">
        <f t="shared" si="0"/>
        <v>31</v>
      </c>
      <c r="AK1" s="33">
        <f t="shared" si="0"/>
        <v>32</v>
      </c>
      <c r="AL1" s="33">
        <f t="shared" si="0"/>
        <v>33</v>
      </c>
      <c r="AM1" s="33">
        <f t="shared" si="0"/>
        <v>34</v>
      </c>
      <c r="AN1" s="33">
        <f t="shared" si="0"/>
        <v>35</v>
      </c>
      <c r="AO1" s="33">
        <f t="shared" si="0"/>
        <v>36</v>
      </c>
      <c r="AP1" s="33">
        <f t="shared" si="0"/>
        <v>37</v>
      </c>
      <c r="AQ1" s="33">
        <f t="shared" si="0"/>
        <v>38</v>
      </c>
      <c r="AR1" s="33">
        <f t="shared" si="0"/>
        <v>39</v>
      </c>
      <c r="AS1" s="33">
        <f t="shared" si="0"/>
        <v>40</v>
      </c>
      <c r="AT1" s="33">
        <f t="shared" si="0"/>
        <v>41</v>
      </c>
      <c r="AU1" s="33">
        <v>42</v>
      </c>
      <c r="AV1" s="33">
        <v>43</v>
      </c>
      <c r="AW1" s="33">
        <v>44</v>
      </c>
      <c r="AX1" s="33">
        <v>45</v>
      </c>
    </row>
    <row r="2" spans="1:52" ht="69">
      <c r="A2" s="109" t="s">
        <v>1840</v>
      </c>
      <c r="B2" s="109" t="s">
        <v>1839</v>
      </c>
      <c r="C2" s="109" t="s">
        <v>4315</v>
      </c>
      <c r="D2" s="109" t="s">
        <v>4333</v>
      </c>
      <c r="E2" s="109" t="s">
        <v>4413</v>
      </c>
      <c r="F2" s="110" t="s">
        <v>1856</v>
      </c>
      <c r="G2" s="111" t="s">
        <v>1171</v>
      </c>
      <c r="H2" s="109" t="s">
        <v>2993</v>
      </c>
      <c r="I2" s="112" t="s">
        <v>4444</v>
      </c>
      <c r="J2" s="113" t="s">
        <v>4445</v>
      </c>
      <c r="K2" s="113" t="s">
        <v>292</v>
      </c>
      <c r="L2" s="113" t="s">
        <v>293</v>
      </c>
      <c r="M2" s="113" t="s">
        <v>294</v>
      </c>
      <c r="N2" s="113" t="s">
        <v>295</v>
      </c>
      <c r="O2" s="113" t="s">
        <v>296</v>
      </c>
      <c r="P2" s="113" t="s">
        <v>297</v>
      </c>
      <c r="Q2" s="113" t="s">
        <v>298</v>
      </c>
      <c r="R2" s="113" t="s">
        <v>299</v>
      </c>
      <c r="S2" s="113" t="s">
        <v>300</v>
      </c>
      <c r="T2" s="113" t="s">
        <v>301</v>
      </c>
      <c r="U2" s="113" t="s">
        <v>302</v>
      </c>
      <c r="V2" s="113" t="s">
        <v>303</v>
      </c>
      <c r="W2" s="320" t="s">
        <v>2033</v>
      </c>
      <c r="X2" s="320" t="s">
        <v>2034</v>
      </c>
      <c r="Z2" s="113" t="s">
        <v>292</v>
      </c>
      <c r="AA2" s="113" t="s">
        <v>293</v>
      </c>
      <c r="AB2" s="113" t="s">
        <v>294</v>
      </c>
      <c r="AC2" s="113" t="s">
        <v>295</v>
      </c>
      <c r="AD2" s="113" t="s">
        <v>296</v>
      </c>
      <c r="AE2" s="113" t="s">
        <v>297</v>
      </c>
      <c r="AF2" s="113" t="s">
        <v>298</v>
      </c>
      <c r="AG2" s="113" t="s">
        <v>299</v>
      </c>
      <c r="AH2" s="113" t="s">
        <v>300</v>
      </c>
      <c r="AI2" s="113" t="s">
        <v>301</v>
      </c>
      <c r="AJ2" s="113" t="s">
        <v>302</v>
      </c>
      <c r="AK2" s="113" t="s">
        <v>303</v>
      </c>
      <c r="AM2" s="113" t="s">
        <v>1855</v>
      </c>
      <c r="AN2" s="113" t="s">
        <v>1864</v>
      </c>
      <c r="AO2" s="113" t="s">
        <v>1867</v>
      </c>
      <c r="AP2" s="113" t="s">
        <v>1891</v>
      </c>
      <c r="AQ2" s="113" t="s">
        <v>1892</v>
      </c>
      <c r="AR2" s="113" t="s">
        <v>1899</v>
      </c>
      <c r="AS2" s="113" t="s">
        <v>1900</v>
      </c>
      <c r="AT2" s="113" t="s">
        <v>1922</v>
      </c>
      <c r="AU2" s="113" t="s">
        <v>1924</v>
      </c>
      <c r="AV2" s="113" t="s">
        <v>1927</v>
      </c>
      <c r="AW2" s="113" t="s">
        <v>1935</v>
      </c>
      <c r="AX2" s="113" t="s">
        <v>1937</v>
      </c>
      <c r="AY2" s="415" t="s">
        <v>4312</v>
      </c>
      <c r="AZ2" s="415" t="s">
        <v>4313</v>
      </c>
    </row>
    <row r="3" spans="1:52">
      <c r="A3" s="114"/>
      <c r="B3" s="330"/>
      <c r="C3" s="423"/>
      <c r="D3" s="515"/>
      <c r="E3" s="515" t="s">
        <v>4413</v>
      </c>
      <c r="F3" s="280">
        <v>11</v>
      </c>
      <c r="G3" s="114" t="s">
        <v>161</v>
      </c>
      <c r="H3" s="280">
        <v>2</v>
      </c>
      <c r="I3" s="115">
        <v>2982447462867</v>
      </c>
      <c r="J3" s="115">
        <v>3047306683861</v>
      </c>
      <c r="K3" s="115">
        <v>179393552122</v>
      </c>
      <c r="L3" s="115">
        <v>627872736889</v>
      </c>
      <c r="M3" s="115">
        <v>888745058644.66003</v>
      </c>
      <c r="N3" s="115"/>
      <c r="O3" s="115"/>
      <c r="P3" s="115"/>
      <c r="Q3" s="115"/>
      <c r="R3" s="115"/>
      <c r="S3" s="115"/>
      <c r="T3" s="115"/>
      <c r="U3" s="115"/>
      <c r="V3" s="115"/>
      <c r="W3" s="195">
        <f>IFERROR((M3/J3)/IFERROR(HLOOKUP(F3,'BASE 1'!$C$1:$UG$251,'PROY 1'!$AB$19+237,0),0),"")</f>
        <v>1.3315058719129746</v>
      </c>
      <c r="X3" s="195"/>
      <c r="Y3" s="25" t="str">
        <f t="shared" ref="Y3:Y66" si="1">MID(A3,5,3)</f>
        <v/>
      </c>
      <c r="Z3" s="115">
        <f>K3</f>
        <v>179393552122</v>
      </c>
      <c r="AA3" s="115">
        <f>L3-SUM($Z3:Z3)</f>
        <v>448479184767</v>
      </c>
      <c r="AB3" s="115">
        <f>M3-SUM($Z3:AA3)</f>
        <v>260872321755.66003</v>
      </c>
      <c r="AC3" s="115">
        <f>N3-SUM($Z3:AB3)</f>
        <v>-888745058644.66003</v>
      </c>
      <c r="AD3" s="115">
        <f>O3-SUM($Z3:AC3)</f>
        <v>0</v>
      </c>
      <c r="AE3" s="115">
        <f>P3-SUM($Z3:AD3)</f>
        <v>0</v>
      </c>
      <c r="AF3" s="115">
        <f>Q3-SUM($Z3:AE3)</f>
        <v>0</v>
      </c>
      <c r="AG3" s="115">
        <f>R3-SUM($Z3:AF3)</f>
        <v>0</v>
      </c>
      <c r="AH3" s="115">
        <f>S3-SUM($Z3:AG3)</f>
        <v>0</v>
      </c>
      <c r="AI3" s="115">
        <f>T3-SUM($Z3:AH3)</f>
        <v>0</v>
      </c>
      <c r="AJ3" s="115">
        <f>U3-SUM($Z3:AI3)</f>
        <v>0</v>
      </c>
      <c r="AK3" s="115">
        <f>V3-SUM($Z3:AJ3)</f>
        <v>0</v>
      </c>
      <c r="AL3" s="21" t="str">
        <f>HLOOKUP(F3,'BASE 1'!$C$1:$UG$3,3,0)</f>
        <v>INGRESOS CORRIENTES</v>
      </c>
      <c r="AM3" s="115">
        <v>2989306783743</v>
      </c>
      <c r="AN3" s="115">
        <v>2999427904278</v>
      </c>
      <c r="AO3" s="115">
        <v>3047306683861</v>
      </c>
      <c r="AP3" s="115"/>
      <c r="AQ3" s="115"/>
      <c r="AR3" s="115"/>
      <c r="AS3" s="115"/>
      <c r="AT3" s="115"/>
      <c r="AU3" s="115"/>
      <c r="AV3" s="115"/>
      <c r="AW3" s="115"/>
      <c r="AX3" s="115"/>
      <c r="AY3" s="416"/>
      <c r="AZ3" s="416"/>
    </row>
    <row r="4" spans="1:52" ht="12.75" customHeight="1">
      <c r="A4" s="118"/>
      <c r="B4" s="331"/>
      <c r="C4" s="424"/>
      <c r="D4" s="506"/>
      <c r="E4" s="506" t="s">
        <v>4413</v>
      </c>
      <c r="F4" s="285">
        <v>111</v>
      </c>
      <c r="G4" s="289" t="s">
        <v>159</v>
      </c>
      <c r="H4" s="118">
        <v>3</v>
      </c>
      <c r="I4" s="223">
        <v>1628578638424</v>
      </c>
      <c r="J4" s="223">
        <v>1628578638424</v>
      </c>
      <c r="K4" s="223">
        <v>82081045204</v>
      </c>
      <c r="L4" s="223">
        <v>387344984979</v>
      </c>
      <c r="M4" s="223">
        <v>535027202321.66003</v>
      </c>
      <c r="N4" s="223"/>
      <c r="O4" s="223"/>
      <c r="P4" s="223"/>
      <c r="Q4" s="223"/>
      <c r="R4" s="223"/>
      <c r="S4" s="223"/>
      <c r="T4" s="223"/>
      <c r="U4" s="223"/>
      <c r="V4" s="223"/>
      <c r="W4" s="323">
        <f>IFERROR((M4/J4)/IFERROR(HLOOKUP(F4,'BASE 1'!$C$1:$UG$251,'PROY 1'!$AB$19+237,0),0),"")</f>
        <v>1.3726380039703314</v>
      </c>
      <c r="X4" s="323"/>
      <c r="Y4" s="25" t="str">
        <f t="shared" si="1"/>
        <v/>
      </c>
      <c r="Z4" s="223">
        <f t="shared" ref="Z4:Z67" si="2">K4</f>
        <v>82081045204</v>
      </c>
      <c r="AA4" s="223">
        <f>L4-SUM($Z4:Z4)</f>
        <v>305263939775</v>
      </c>
      <c r="AB4" s="223">
        <f>M4-SUM($Z4:AA4)</f>
        <v>147682217342.66003</v>
      </c>
      <c r="AC4" s="223">
        <f>N4-SUM($Z4:AB4)</f>
        <v>-535027202321.66003</v>
      </c>
      <c r="AD4" s="223">
        <f>O4-SUM($Z4:AC4)</f>
        <v>0</v>
      </c>
      <c r="AE4" s="223">
        <f>P4-SUM($Z4:AD4)</f>
        <v>0</v>
      </c>
      <c r="AF4" s="223">
        <f>Q4-SUM($Z4:AE4)</f>
        <v>0</v>
      </c>
      <c r="AG4" s="223">
        <f>R4-SUM($Z4:AF4)</f>
        <v>0</v>
      </c>
      <c r="AH4" s="223">
        <f>S4-SUM($Z4:AG4)</f>
        <v>0</v>
      </c>
      <c r="AI4" s="223">
        <f>T4-SUM($Z4:AH4)</f>
        <v>0</v>
      </c>
      <c r="AJ4" s="223">
        <f>U4-SUM($Z4:AI4)</f>
        <v>0</v>
      </c>
      <c r="AK4" s="223">
        <f>V4-SUM($Z4:AJ4)</f>
        <v>0</v>
      </c>
      <c r="AL4" s="21" t="str">
        <f>HLOOKUP(F4,'BASE 1'!$C$1:$UG$3,3,0)</f>
        <v>Ingresos Tributarios</v>
      </c>
      <c r="AM4" s="223">
        <v>1628578638424</v>
      </c>
      <c r="AN4" s="223">
        <v>1628578638424</v>
      </c>
      <c r="AO4" s="223">
        <v>1628578638424</v>
      </c>
      <c r="AP4" s="223"/>
      <c r="AQ4" s="223"/>
      <c r="AR4" s="223"/>
      <c r="AS4" s="223"/>
      <c r="AT4" s="223"/>
      <c r="AU4" s="223"/>
      <c r="AV4" s="223"/>
      <c r="AW4" s="223"/>
      <c r="AX4" s="223"/>
      <c r="AY4" s="417"/>
      <c r="AZ4" s="417"/>
    </row>
    <row r="5" spans="1:52" ht="12.75" customHeight="1">
      <c r="A5" s="118"/>
      <c r="B5" s="331"/>
      <c r="C5" s="424"/>
      <c r="D5" s="506"/>
      <c r="E5" s="506" t="s">
        <v>4413</v>
      </c>
      <c r="F5" s="285">
        <v>11101</v>
      </c>
      <c r="G5" s="289" t="s">
        <v>248</v>
      </c>
      <c r="H5" s="118">
        <v>4</v>
      </c>
      <c r="I5" s="223">
        <v>1414022577573</v>
      </c>
      <c r="J5" s="223">
        <v>1414022577573</v>
      </c>
      <c r="K5" s="223">
        <v>63243244465</v>
      </c>
      <c r="L5" s="223">
        <v>353713925954</v>
      </c>
      <c r="M5" s="223">
        <v>481515971563.66003</v>
      </c>
      <c r="N5" s="223"/>
      <c r="O5" s="223"/>
      <c r="P5" s="223"/>
      <c r="Q5" s="223"/>
      <c r="R5" s="223"/>
      <c r="S5" s="223"/>
      <c r="T5" s="223"/>
      <c r="U5" s="223"/>
      <c r="V5" s="223"/>
      <c r="W5" s="323">
        <f>IFERROR((M5/J5)/IFERROR(HLOOKUP(F5,'BASE 1'!$C$1:$UG$251,'PROY 1'!$AB$19+237,0),0),"")</f>
        <v>1.4124160553824836</v>
      </c>
      <c r="X5" s="323"/>
      <c r="Y5" s="25" t="str">
        <f t="shared" si="1"/>
        <v/>
      </c>
      <c r="Z5" s="223">
        <f t="shared" si="2"/>
        <v>63243244465</v>
      </c>
      <c r="AA5" s="223">
        <f>L5-SUM($Z5:Z5)</f>
        <v>290470681489</v>
      </c>
      <c r="AB5" s="223">
        <f>M5-SUM($Z5:AA5)</f>
        <v>127802045609.66003</v>
      </c>
      <c r="AC5" s="223">
        <f>N5-SUM($Z5:AB5)</f>
        <v>-481515971563.66003</v>
      </c>
      <c r="AD5" s="223">
        <f>O5-SUM($Z5:AC5)</f>
        <v>0</v>
      </c>
      <c r="AE5" s="223">
        <f>P5-SUM($Z5:AD5)</f>
        <v>0</v>
      </c>
      <c r="AF5" s="223">
        <f>Q5-SUM($Z5:AE5)</f>
        <v>0</v>
      </c>
      <c r="AG5" s="223">
        <f>R5-SUM($Z5:AF5)</f>
        <v>0</v>
      </c>
      <c r="AH5" s="223">
        <f>S5-SUM($Z5:AG5)</f>
        <v>0</v>
      </c>
      <c r="AI5" s="223">
        <f>T5-SUM($Z5:AH5)</f>
        <v>0</v>
      </c>
      <c r="AJ5" s="223">
        <f>U5-SUM($Z5:AI5)</f>
        <v>0</v>
      </c>
      <c r="AK5" s="223">
        <f>V5-SUM($Z5:AJ5)</f>
        <v>0</v>
      </c>
      <c r="AL5" s="21" t="str">
        <f>HLOOKUP(F5,'BASE 1'!$C$1:$UG$3,3,0)</f>
        <v>Impuestos Directos</v>
      </c>
      <c r="AM5" s="223">
        <v>1414022577573</v>
      </c>
      <c r="AN5" s="223">
        <v>1414022577573</v>
      </c>
      <c r="AO5" s="223">
        <v>1414022577573</v>
      </c>
      <c r="AP5" s="223"/>
      <c r="AQ5" s="223"/>
      <c r="AR5" s="223"/>
      <c r="AS5" s="223"/>
      <c r="AT5" s="223"/>
      <c r="AU5" s="223"/>
      <c r="AV5" s="223"/>
      <c r="AW5" s="223"/>
      <c r="AX5" s="223"/>
      <c r="AY5" s="417"/>
      <c r="AZ5" s="417"/>
    </row>
    <row r="6" spans="1:52" ht="12.75" customHeight="1">
      <c r="A6" s="116">
        <v>110000119</v>
      </c>
      <c r="B6" s="332">
        <v>70400000</v>
      </c>
      <c r="C6" s="425" t="s">
        <v>2789</v>
      </c>
      <c r="D6" s="507">
        <v>4</v>
      </c>
      <c r="E6" s="507" t="s">
        <v>4413</v>
      </c>
      <c r="F6" s="281">
        <v>1110102</v>
      </c>
      <c r="G6" s="290" t="s">
        <v>818</v>
      </c>
      <c r="H6" s="122">
        <v>9</v>
      </c>
      <c r="I6" s="117">
        <v>1469958477</v>
      </c>
      <c r="J6" s="304">
        <v>1469958477</v>
      </c>
      <c r="K6" s="304">
        <v>125234005</v>
      </c>
      <c r="L6" s="304">
        <v>309898873</v>
      </c>
      <c r="M6" s="304">
        <v>498298518</v>
      </c>
      <c r="N6" s="304"/>
      <c r="O6" s="304"/>
      <c r="P6" s="304"/>
      <c r="Q6" s="304"/>
      <c r="R6" s="304"/>
      <c r="S6" s="304"/>
      <c r="T6" s="304"/>
      <c r="U6" s="304"/>
      <c r="V6" s="304"/>
      <c r="W6" s="324">
        <f>IFERROR((M6/J6)/IFERROR(HLOOKUP(F6,'BASE 1'!$C$1:$UG$251,'PROY 1'!$AB$19+237,0),0),"")</f>
        <v>1.2037298506273086</v>
      </c>
      <c r="X6" s="324">
        <v>1.2037298506273086</v>
      </c>
      <c r="Y6" s="25" t="str">
        <f t="shared" si="1"/>
        <v>001</v>
      </c>
      <c r="Z6" s="304">
        <f t="shared" si="2"/>
        <v>125234005</v>
      </c>
      <c r="AA6" s="304">
        <f>L6-SUM($Z6:Z6)</f>
        <v>184664868</v>
      </c>
      <c r="AB6" s="304">
        <f>M6-SUM($Z6:AA6)</f>
        <v>188399645</v>
      </c>
      <c r="AC6" s="304">
        <f>N6-SUM($Z6:AB6)</f>
        <v>-498298518</v>
      </c>
      <c r="AD6" s="304">
        <f>O6-SUM($Z6:AC6)</f>
        <v>0</v>
      </c>
      <c r="AE6" s="304">
        <f>P6-SUM($Z6:AD6)</f>
        <v>0</v>
      </c>
      <c r="AF6" s="304">
        <f>Q6-SUM($Z6:AE6)</f>
        <v>0</v>
      </c>
      <c r="AG6" s="304">
        <f>R6-SUM($Z6:AF6)</f>
        <v>0</v>
      </c>
      <c r="AH6" s="304">
        <f>S6-SUM($Z6:AG6)</f>
        <v>0</v>
      </c>
      <c r="AI6" s="304">
        <f>T6-SUM($Z6:AH6)</f>
        <v>0</v>
      </c>
      <c r="AJ6" s="304">
        <f>U6-SUM($Z6:AI6)</f>
        <v>0</v>
      </c>
      <c r="AK6" s="304">
        <f>V6-SUM($Z6:AJ6)</f>
        <v>0</v>
      </c>
      <c r="AL6" s="21" t="str">
        <f>HLOOKUP(F6,'BASE 1'!$C$1:$UG$3,3,0)</f>
        <v>Circulación y tránsito</v>
      </c>
      <c r="AM6" s="304">
        <v>1469958477</v>
      </c>
      <c r="AN6" s="304">
        <v>1469958477</v>
      </c>
      <c r="AO6" s="304">
        <v>1469958477</v>
      </c>
      <c r="AP6" s="304"/>
      <c r="AQ6" s="304"/>
      <c r="AR6" s="304"/>
      <c r="AS6" s="304"/>
      <c r="AT6" s="304"/>
      <c r="AU6" s="304"/>
      <c r="AV6" s="304"/>
      <c r="AW6" s="304"/>
      <c r="AX6" s="304"/>
      <c r="AY6" s="418">
        <v>0.99</v>
      </c>
      <c r="AZ6" s="418">
        <v>0.01</v>
      </c>
    </row>
    <row r="7" spans="1:52" ht="12.75" customHeight="1">
      <c r="A7" s="116">
        <v>110000119</v>
      </c>
      <c r="B7" s="332">
        <v>70400000</v>
      </c>
      <c r="C7" s="425" t="s">
        <v>2789</v>
      </c>
      <c r="D7" s="507">
        <v>4</v>
      </c>
      <c r="E7" s="507" t="s">
        <v>4413</v>
      </c>
      <c r="F7" s="282">
        <v>111010301</v>
      </c>
      <c r="G7" s="290" t="s">
        <v>2665</v>
      </c>
      <c r="H7" s="122">
        <v>9</v>
      </c>
      <c r="I7" s="295">
        <v>21256208</v>
      </c>
      <c r="J7" s="304">
        <v>21256208</v>
      </c>
      <c r="K7" s="304">
        <v>8698022</v>
      </c>
      <c r="L7" s="304">
        <v>18628065</v>
      </c>
      <c r="M7" s="304">
        <v>28634854</v>
      </c>
      <c r="N7" s="304"/>
      <c r="O7" s="304"/>
      <c r="P7" s="304"/>
      <c r="Q7" s="304"/>
      <c r="R7" s="304"/>
      <c r="S7" s="304"/>
      <c r="T7" s="304"/>
      <c r="U7" s="304"/>
      <c r="V7" s="304"/>
      <c r="W7" s="324">
        <f>IFERROR((M7/J7)/IFERROR(HLOOKUP(F7,'BASE 1'!$C$1:$UG$251,'PROY 1'!$AB$19+237,0),0),"")</f>
        <v>4.7988763770907568</v>
      </c>
      <c r="X7" s="324">
        <v>4.7988763770907568</v>
      </c>
      <c r="Y7" s="25" t="str">
        <f t="shared" si="1"/>
        <v>001</v>
      </c>
      <c r="Z7" s="304">
        <f t="shared" si="2"/>
        <v>8698022</v>
      </c>
      <c r="AA7" s="304">
        <f>L7-SUM($Z7:Z7)</f>
        <v>9930043</v>
      </c>
      <c r="AB7" s="304">
        <f>M7-SUM($Z7:AA7)</f>
        <v>10006789</v>
      </c>
      <c r="AC7" s="304">
        <f>N7-SUM($Z7:AB7)</f>
        <v>-28634854</v>
      </c>
      <c r="AD7" s="304">
        <f>O7-SUM($Z7:AC7)</f>
        <v>0</v>
      </c>
      <c r="AE7" s="304">
        <f>P7-SUM($Z7:AD7)</f>
        <v>0</v>
      </c>
      <c r="AF7" s="304">
        <f>Q7-SUM($Z7:AE7)</f>
        <v>0</v>
      </c>
      <c r="AG7" s="304">
        <f>R7-SUM($Z7:AF7)</f>
        <v>0</v>
      </c>
      <c r="AH7" s="304">
        <f>S7-SUM($Z7:AG7)</f>
        <v>0</v>
      </c>
      <c r="AI7" s="304">
        <f>T7-SUM($Z7:AH7)</f>
        <v>0</v>
      </c>
      <c r="AJ7" s="304">
        <f>U7-SUM($Z7:AI7)</f>
        <v>0</v>
      </c>
      <c r="AK7" s="304">
        <f>V7-SUM($Z7:AJ7)</f>
        <v>0</v>
      </c>
      <c r="AL7" s="21" t="str">
        <f>HLOOKUP(F7,'BASE 1'!$C$1:$UG$3,3,0)</f>
        <v>Recuperación Cartera Circulación y tránsito</v>
      </c>
      <c r="AM7" s="304">
        <v>21256208</v>
      </c>
      <c r="AN7" s="304">
        <v>21256208</v>
      </c>
      <c r="AO7" s="304">
        <v>21256208</v>
      </c>
      <c r="AP7" s="304"/>
      <c r="AQ7" s="304"/>
      <c r="AR7" s="304"/>
      <c r="AS7" s="304"/>
      <c r="AT7" s="304"/>
      <c r="AU7" s="304"/>
      <c r="AV7" s="304"/>
      <c r="AW7" s="304"/>
      <c r="AX7" s="304"/>
      <c r="AY7" s="418">
        <v>0.99</v>
      </c>
      <c r="AZ7" s="418">
        <v>0.01</v>
      </c>
    </row>
    <row r="8" spans="1:52" ht="12.75" customHeight="1">
      <c r="A8" s="116"/>
      <c r="B8" s="332"/>
      <c r="C8" s="425"/>
      <c r="D8" s="507">
        <v>1</v>
      </c>
      <c r="E8" s="507" t="s">
        <v>342</v>
      </c>
      <c r="F8" s="85">
        <v>1110104</v>
      </c>
      <c r="G8" s="290" t="s">
        <v>816</v>
      </c>
      <c r="H8" s="122"/>
      <c r="I8" s="295">
        <f t="shared" ref="I8:M8" si="3">SUM(I9:I11)</f>
        <v>643045787742</v>
      </c>
      <c r="J8" s="295">
        <f t="shared" si="3"/>
        <v>643045787742</v>
      </c>
      <c r="K8" s="295">
        <f t="shared" si="3"/>
        <v>11730165356</v>
      </c>
      <c r="L8" s="295">
        <f t="shared" si="3"/>
        <v>260984869299</v>
      </c>
      <c r="M8" s="295">
        <f t="shared" si="3"/>
        <v>302139854019</v>
      </c>
      <c r="N8" s="295"/>
      <c r="O8" s="295"/>
      <c r="P8" s="295"/>
      <c r="Q8" s="295"/>
      <c r="R8" s="295"/>
      <c r="S8" s="295"/>
      <c r="T8" s="295"/>
      <c r="U8" s="295"/>
      <c r="V8" s="295"/>
      <c r="W8" s="324">
        <f>IFERROR((M8/J8)/IFERROR(HLOOKUP(F8,'BASE 1'!$C$1:$UG$251,'PROY 1'!$AB$19+237,0),0),"")</f>
        <v>1.7442320606452528</v>
      </c>
      <c r="X8" s="196"/>
      <c r="Y8" s="25" t="str">
        <f t="shared" si="1"/>
        <v/>
      </c>
      <c r="Z8" s="295">
        <f t="shared" si="2"/>
        <v>11730165356</v>
      </c>
      <c r="AA8" s="295">
        <f>L8-SUM($Z8:Z8)</f>
        <v>249254703943</v>
      </c>
      <c r="AB8" s="295">
        <f>M8-SUM($Z8:AA8)</f>
        <v>41154984720</v>
      </c>
      <c r="AC8" s="295">
        <f>N8-SUM($Z8:AB8)</f>
        <v>-302139854019</v>
      </c>
      <c r="AD8" s="295">
        <f>O8-SUM($Z8:AC8)</f>
        <v>0</v>
      </c>
      <c r="AE8" s="295">
        <f>P8-SUM($Z8:AD8)</f>
        <v>0</v>
      </c>
      <c r="AF8" s="295">
        <f>Q8-SUM($Z8:AE8)</f>
        <v>0</v>
      </c>
      <c r="AG8" s="295">
        <f>R8-SUM($Z8:AF8)</f>
        <v>0</v>
      </c>
      <c r="AH8" s="295">
        <f>S8-SUM($Z8:AG8)</f>
        <v>0</v>
      </c>
      <c r="AI8" s="295">
        <f>T8-SUM($Z8:AH8)</f>
        <v>0</v>
      </c>
      <c r="AJ8" s="295">
        <f>U8-SUM($Z8:AI8)</f>
        <v>0</v>
      </c>
      <c r="AK8" s="295">
        <f>V8-SUM($Z8:AJ8)</f>
        <v>0</v>
      </c>
      <c r="AL8" s="21" t="str">
        <f>HLOOKUP(F8,'BASE 1'!$C$1:$UG$3,3,0)</f>
        <v>Impuesto Predial + Impuesto Predial D.E.</v>
      </c>
      <c r="AM8" s="295">
        <f t="shared" ref="AM8:AO8" si="4">SUM(AM9:AM11)</f>
        <v>643045787742</v>
      </c>
      <c r="AN8" s="295">
        <f t="shared" si="4"/>
        <v>643045787742</v>
      </c>
      <c r="AO8" s="295">
        <f t="shared" si="4"/>
        <v>643045787742</v>
      </c>
      <c r="AP8" s="295"/>
      <c r="AQ8" s="295"/>
      <c r="AR8" s="295"/>
      <c r="AS8" s="295"/>
      <c r="AT8" s="295"/>
      <c r="AU8" s="295"/>
      <c r="AV8" s="295"/>
      <c r="AW8" s="295"/>
      <c r="AX8" s="295"/>
      <c r="AY8" s="421"/>
      <c r="AZ8" s="421"/>
    </row>
    <row r="9" spans="1:52" ht="12.75" customHeight="1">
      <c r="A9" s="116">
        <v>110000119</v>
      </c>
      <c r="B9" s="309">
        <v>70400000</v>
      </c>
      <c r="C9" s="426" t="s">
        <v>2969</v>
      </c>
      <c r="D9" s="508"/>
      <c r="E9" s="508" t="s">
        <v>4413</v>
      </c>
      <c r="F9" s="86">
        <v>111010401</v>
      </c>
      <c r="G9" s="290" t="s">
        <v>816</v>
      </c>
      <c r="H9" s="122">
        <v>9</v>
      </c>
      <c r="I9" s="296">
        <v>556684738449</v>
      </c>
      <c r="J9" s="304">
        <v>556684738449</v>
      </c>
      <c r="K9" s="304">
        <v>10154804148.689201</v>
      </c>
      <c r="L9" s="304">
        <v>225934601351.3208</v>
      </c>
      <c r="M9" s="304">
        <v>261562471624</v>
      </c>
      <c r="N9" s="304"/>
      <c r="O9" s="304"/>
      <c r="P9" s="304"/>
      <c r="Q9" s="304"/>
      <c r="R9" s="304"/>
      <c r="S9" s="304"/>
      <c r="T9" s="304"/>
      <c r="U9" s="304"/>
      <c r="V9" s="304"/>
      <c r="W9" s="324">
        <f>IFERROR((M9/J9)/IFERROR(HLOOKUP(F9,'BASE 1'!$C$1:$UG$251,'PROY 1'!$AB$19+237,0),0),"")</f>
        <v>1.744218544696484</v>
      </c>
      <c r="X9" s="324">
        <v>1.7442320606412451</v>
      </c>
      <c r="Y9" s="25" t="str">
        <f t="shared" si="1"/>
        <v>001</v>
      </c>
      <c r="Z9" s="304">
        <f t="shared" si="2"/>
        <v>10154804148.689201</v>
      </c>
      <c r="AA9" s="304">
        <f>L9-SUM($Z9:Z9)</f>
        <v>215779797202.63159</v>
      </c>
      <c r="AB9" s="304">
        <f>M9-SUM($Z9:AA9)</f>
        <v>35627870272.679199</v>
      </c>
      <c r="AC9" s="304">
        <f>N9-SUM($Z9:AB9)</f>
        <v>-261562471624</v>
      </c>
      <c r="AD9" s="304">
        <f>O9-SUM($Z9:AC9)</f>
        <v>0</v>
      </c>
      <c r="AE9" s="304">
        <f>P9-SUM($Z9:AD9)</f>
        <v>0</v>
      </c>
      <c r="AF9" s="304">
        <f>Q9-SUM($Z9:AE9)</f>
        <v>0</v>
      </c>
      <c r="AG9" s="304">
        <f>R9-SUM($Z9:AF9)</f>
        <v>0</v>
      </c>
      <c r="AH9" s="304">
        <f>S9-SUM($Z9:AG9)</f>
        <v>0</v>
      </c>
      <c r="AI9" s="304">
        <f>T9-SUM($Z9:AH9)</f>
        <v>0</v>
      </c>
      <c r="AJ9" s="304">
        <f>U9-SUM($Z9:AI9)</f>
        <v>0</v>
      </c>
      <c r="AK9" s="304">
        <f>V9-SUM($Z9:AJ9)</f>
        <v>0</v>
      </c>
      <c r="AL9" s="21" t="str">
        <f>HLOOKUP(F9,'BASE 1'!$C$1:$UG$3,3,0)</f>
        <v>Impuesto Predial</v>
      </c>
      <c r="AM9" s="304">
        <v>556684738449</v>
      </c>
      <c r="AN9" s="304">
        <v>556684738449</v>
      </c>
      <c r="AO9" s="304">
        <v>556684738449</v>
      </c>
      <c r="AP9" s="304"/>
      <c r="AQ9" s="304"/>
      <c r="AR9" s="304"/>
      <c r="AS9" s="304"/>
      <c r="AT9" s="304"/>
      <c r="AU9" s="304"/>
      <c r="AV9" s="304"/>
      <c r="AW9" s="304"/>
      <c r="AX9" s="304"/>
      <c r="AY9" s="418">
        <v>0.99</v>
      </c>
      <c r="AZ9" s="418">
        <v>0.01</v>
      </c>
    </row>
    <row r="10" spans="1:52" ht="12.75" customHeight="1">
      <c r="A10" s="119">
        <v>110010219</v>
      </c>
      <c r="B10" s="309">
        <v>70400000</v>
      </c>
      <c r="C10" s="426" t="s">
        <v>2969</v>
      </c>
      <c r="D10" s="508"/>
      <c r="E10" s="508" t="s">
        <v>4413</v>
      </c>
      <c r="F10" s="86">
        <v>111010402</v>
      </c>
      <c r="G10" s="290" t="s">
        <v>815</v>
      </c>
      <c r="H10" s="122">
        <v>9</v>
      </c>
      <c r="I10" s="117">
        <v>79930591415</v>
      </c>
      <c r="J10" s="304">
        <v>79930591415</v>
      </c>
      <c r="K10" s="304">
        <v>1458059553.7507999</v>
      </c>
      <c r="L10" s="304">
        <v>32440419254.239197</v>
      </c>
      <c r="M10" s="304">
        <v>37555983855</v>
      </c>
      <c r="N10" s="304"/>
      <c r="O10" s="304"/>
      <c r="P10" s="304"/>
      <c r="Q10" s="304"/>
      <c r="R10" s="304"/>
      <c r="S10" s="304"/>
      <c r="T10" s="304"/>
      <c r="U10" s="304"/>
      <c r="V10" s="304"/>
      <c r="W10" s="324">
        <f>IFERROR((M10/J10)/IFERROR(HLOOKUP(F10,'BASE 1'!$C$1:$UG$251,'PROY 1'!$AB$19+237,0),0),"")</f>
        <v>1.7443209551964596</v>
      </c>
      <c r="X10" s="324">
        <v>1.7442320606946451</v>
      </c>
      <c r="Y10" s="25" t="str">
        <f t="shared" si="1"/>
        <v>102</v>
      </c>
      <c r="Z10" s="304">
        <f t="shared" si="2"/>
        <v>1458059553.7507999</v>
      </c>
      <c r="AA10" s="304">
        <f>L10-SUM($Z10:Z10)</f>
        <v>30982359700.488396</v>
      </c>
      <c r="AB10" s="304">
        <f>M10-SUM($Z10:AA10)</f>
        <v>5115564600.7608032</v>
      </c>
      <c r="AC10" s="304">
        <f>N10-SUM($Z10:AB10)</f>
        <v>-37555983855</v>
      </c>
      <c r="AD10" s="304">
        <f>O10-SUM($Z10:AC10)</f>
        <v>0</v>
      </c>
      <c r="AE10" s="304">
        <f>P10-SUM($Z10:AD10)</f>
        <v>0</v>
      </c>
      <c r="AF10" s="304">
        <f>Q10-SUM($Z10:AE10)</f>
        <v>0</v>
      </c>
      <c r="AG10" s="304">
        <f>R10-SUM($Z10:AF10)</f>
        <v>0</v>
      </c>
      <c r="AH10" s="304">
        <f>S10-SUM($Z10:AG10)</f>
        <v>0</v>
      </c>
      <c r="AI10" s="304">
        <f>T10-SUM($Z10:AH10)</f>
        <v>0</v>
      </c>
      <c r="AJ10" s="304">
        <f>U10-SUM($Z10:AI10)</f>
        <v>0</v>
      </c>
      <c r="AK10" s="304">
        <f>V10-SUM($Z10:AJ10)</f>
        <v>0</v>
      </c>
      <c r="AL10" s="21" t="str">
        <f>HLOOKUP(F10,'BASE 1'!$C$1:$UG$3,3,0)</f>
        <v>Impuesto Predial D.E.</v>
      </c>
      <c r="AM10" s="304">
        <v>79930591415</v>
      </c>
      <c r="AN10" s="304">
        <v>79930591415</v>
      </c>
      <c r="AO10" s="304">
        <v>79930591415</v>
      </c>
      <c r="AP10" s="304"/>
      <c r="AQ10" s="304"/>
      <c r="AR10" s="304"/>
      <c r="AS10" s="304"/>
      <c r="AT10" s="304"/>
      <c r="AU10" s="304"/>
      <c r="AV10" s="304"/>
      <c r="AW10" s="304"/>
      <c r="AX10" s="304"/>
      <c r="AY10" s="418">
        <v>0</v>
      </c>
      <c r="AZ10" s="418">
        <v>1</v>
      </c>
    </row>
    <row r="11" spans="1:52" ht="12.75" customHeight="1">
      <c r="A11" s="119">
        <v>110615419</v>
      </c>
      <c r="B11" s="309">
        <v>70400000</v>
      </c>
      <c r="C11" s="426" t="s">
        <v>2969</v>
      </c>
      <c r="D11" s="508"/>
      <c r="E11" s="508" t="s">
        <v>4413</v>
      </c>
      <c r="F11" s="86">
        <v>111010403</v>
      </c>
      <c r="G11" s="290" t="s">
        <v>4157</v>
      </c>
      <c r="H11" s="122">
        <v>9</v>
      </c>
      <c r="I11" s="117">
        <v>6430457878</v>
      </c>
      <c r="J11" s="304">
        <v>6430457878</v>
      </c>
      <c r="K11" s="304">
        <v>117301653.56</v>
      </c>
      <c r="L11" s="304">
        <v>2609848693.4400001</v>
      </c>
      <c r="M11" s="304">
        <v>3021398540</v>
      </c>
      <c r="N11" s="304"/>
      <c r="O11" s="304"/>
      <c r="P11" s="304"/>
      <c r="Q11" s="304"/>
      <c r="R11" s="304"/>
      <c r="S11" s="304"/>
      <c r="T11" s="304"/>
      <c r="U11" s="304"/>
      <c r="V11" s="304"/>
      <c r="W11" s="324">
        <f>IFERROR((M11/J11)/IFERROR(HLOOKUP(F11,'BASE 1'!$C$1:$UG$251,'PROY 1'!$AB$19+237,0),0),"")</f>
        <v>1.7442972513559654</v>
      </c>
      <c r="X11" s="324">
        <v>1.7442320603782449</v>
      </c>
      <c r="Y11" s="25" t="str">
        <f t="shared" si="1"/>
        <v>154</v>
      </c>
      <c r="Z11" s="304">
        <f t="shared" si="2"/>
        <v>117301653.56</v>
      </c>
      <c r="AA11" s="304">
        <f>L11-SUM($Z11:Z11)</f>
        <v>2492547039.8800001</v>
      </c>
      <c r="AB11" s="304">
        <f>M11-SUM($Z11:AA11)</f>
        <v>411549846.55999994</v>
      </c>
      <c r="AC11" s="304">
        <f>N11-SUM($Z11:AB11)</f>
        <v>-3021398540</v>
      </c>
      <c r="AD11" s="304">
        <f>O11-SUM($Z11:AC11)</f>
        <v>0</v>
      </c>
      <c r="AE11" s="304">
        <f>P11-SUM($Z11:AD11)</f>
        <v>0</v>
      </c>
      <c r="AF11" s="304">
        <f>Q11-SUM($Z11:AE11)</f>
        <v>0</v>
      </c>
      <c r="AG11" s="304">
        <f>R11-SUM($Z11:AF11)</f>
        <v>0</v>
      </c>
      <c r="AH11" s="304">
        <f>S11-SUM($Z11:AG11)</f>
        <v>0</v>
      </c>
      <c r="AI11" s="304">
        <f>T11-SUM($Z11:AH11)</f>
        <v>0</v>
      </c>
      <c r="AJ11" s="304">
        <f>U11-SUM($Z11:AI11)</f>
        <v>0</v>
      </c>
      <c r="AK11" s="304">
        <f>V11-SUM($Z11:AJ11)</f>
        <v>0</v>
      </c>
      <c r="AL11" s="21" t="str">
        <f>HLOOKUP(F11,'BASE 1'!$C$1:$UG$3,3,0)</f>
        <v>Impuesto Predial D.E. - Desastres</v>
      </c>
      <c r="AM11" s="304">
        <v>6430457878</v>
      </c>
      <c r="AN11" s="304">
        <v>6430457878</v>
      </c>
      <c r="AO11" s="304">
        <v>6430457878</v>
      </c>
      <c r="AP11" s="304"/>
      <c r="AQ11" s="304"/>
      <c r="AR11" s="304"/>
      <c r="AS11" s="304"/>
      <c r="AT11" s="304"/>
      <c r="AU11" s="304"/>
      <c r="AV11" s="304"/>
      <c r="AW11" s="304"/>
      <c r="AX11" s="304"/>
      <c r="AY11" s="418">
        <v>0</v>
      </c>
      <c r="AZ11" s="418">
        <v>1</v>
      </c>
    </row>
    <row r="12" spans="1:52" ht="12.75" customHeight="1">
      <c r="A12" s="116">
        <v>110000119</v>
      </c>
      <c r="B12" s="332">
        <v>70400000</v>
      </c>
      <c r="C12" s="425" t="s">
        <v>2969</v>
      </c>
      <c r="D12" s="507">
        <v>1</v>
      </c>
      <c r="E12" s="507" t="s">
        <v>4413</v>
      </c>
      <c r="F12" s="282">
        <v>111010501</v>
      </c>
      <c r="G12" s="290" t="s">
        <v>2666</v>
      </c>
      <c r="H12" s="122">
        <v>9</v>
      </c>
      <c r="I12" s="295">
        <v>66128982474</v>
      </c>
      <c r="J12" s="304">
        <v>66128982474</v>
      </c>
      <c r="K12" s="304">
        <v>2800969246</v>
      </c>
      <c r="L12" s="304">
        <v>19307587094</v>
      </c>
      <c r="M12" s="304">
        <v>30254964034</v>
      </c>
      <c r="N12" s="304"/>
      <c r="O12" s="304"/>
      <c r="P12" s="304"/>
      <c r="Q12" s="304"/>
      <c r="R12" s="304"/>
      <c r="S12" s="304"/>
      <c r="T12" s="304"/>
      <c r="U12" s="304"/>
      <c r="V12" s="304"/>
      <c r="W12" s="324">
        <f>IFERROR((M12/J12)/IFERROR(HLOOKUP(F12,'BASE 1'!$C$1:$UG$251,'PROY 1'!$AB$19+237,0),0),"")</f>
        <v>1.3914409630534423</v>
      </c>
      <c r="X12" s="324">
        <v>1.3914409630534423</v>
      </c>
      <c r="Y12" s="25" t="str">
        <f t="shared" si="1"/>
        <v>001</v>
      </c>
      <c r="Z12" s="304">
        <f t="shared" si="2"/>
        <v>2800969246</v>
      </c>
      <c r="AA12" s="304">
        <f>L12-SUM($Z12:Z12)</f>
        <v>16506617848</v>
      </c>
      <c r="AB12" s="304">
        <f>M12-SUM($Z12:AA12)</f>
        <v>10947376940</v>
      </c>
      <c r="AC12" s="304">
        <f>N12-SUM($Z12:AB12)</f>
        <v>-30254964034</v>
      </c>
      <c r="AD12" s="304">
        <f>O12-SUM($Z12:AC12)</f>
        <v>0</v>
      </c>
      <c r="AE12" s="304">
        <f>P12-SUM($Z12:AD12)</f>
        <v>0</v>
      </c>
      <c r="AF12" s="304">
        <f>Q12-SUM($Z12:AE12)</f>
        <v>0</v>
      </c>
      <c r="AG12" s="304">
        <f>R12-SUM($Z12:AF12)</f>
        <v>0</v>
      </c>
      <c r="AH12" s="304">
        <f>S12-SUM($Z12:AG12)</f>
        <v>0</v>
      </c>
      <c r="AI12" s="304">
        <f>T12-SUM($Z12:AH12)</f>
        <v>0</v>
      </c>
      <c r="AJ12" s="304">
        <f>U12-SUM($Z12:AI12)</f>
        <v>0</v>
      </c>
      <c r="AK12" s="304">
        <f>V12-SUM($Z12:AJ12)</f>
        <v>0</v>
      </c>
      <c r="AL12" s="21" t="str">
        <f>HLOOKUP(F12,'BASE 1'!$C$1:$UG$3,3,0)</f>
        <v>Recuperación Cartera Impuesto Predial</v>
      </c>
      <c r="AM12" s="304">
        <v>66128982474</v>
      </c>
      <c r="AN12" s="304">
        <v>66128982474</v>
      </c>
      <c r="AO12" s="304">
        <v>66128982474</v>
      </c>
      <c r="AP12" s="304"/>
      <c r="AQ12" s="304"/>
      <c r="AR12" s="304"/>
      <c r="AS12" s="304"/>
      <c r="AT12" s="304"/>
      <c r="AU12" s="304"/>
      <c r="AV12" s="304"/>
      <c r="AW12" s="304"/>
      <c r="AX12" s="304"/>
      <c r="AY12" s="418">
        <v>0.99</v>
      </c>
      <c r="AZ12" s="418">
        <v>0.01</v>
      </c>
    </row>
    <row r="13" spans="1:52" ht="12.75" customHeight="1">
      <c r="A13" s="116"/>
      <c r="B13" s="332"/>
      <c r="C13" s="425"/>
      <c r="D13" s="507">
        <v>2</v>
      </c>
      <c r="E13" s="507" t="s">
        <v>342</v>
      </c>
      <c r="F13" s="85">
        <v>1110107</v>
      </c>
      <c r="G13" s="290" t="s">
        <v>814</v>
      </c>
      <c r="H13" s="122"/>
      <c r="I13" s="295">
        <f t="shared" ref="I13:M13" si="5">SUM(I14:I15)</f>
        <v>586363760997</v>
      </c>
      <c r="J13" s="295">
        <f t="shared" si="5"/>
        <v>586363760997</v>
      </c>
      <c r="K13" s="295">
        <f t="shared" si="5"/>
        <v>37909839801</v>
      </c>
      <c r="L13" s="295">
        <f t="shared" si="5"/>
        <v>53185552040</v>
      </c>
      <c r="M13" s="295">
        <f t="shared" si="5"/>
        <v>118853250573.66</v>
      </c>
      <c r="N13" s="295"/>
      <c r="O13" s="295"/>
      <c r="P13" s="295"/>
      <c r="Q13" s="295"/>
      <c r="R13" s="295"/>
      <c r="S13" s="295"/>
      <c r="T13" s="295"/>
      <c r="U13" s="295"/>
      <c r="V13" s="295"/>
      <c r="W13" s="324">
        <f>IFERROR((M13/J13)/IFERROR(HLOOKUP(F13,'BASE 1'!$C$1:$UG$251,'PROY 1'!$AB$19+237,0),0),"")</f>
        <v>0.9918561268256112</v>
      </c>
      <c r="X13" s="196"/>
      <c r="Y13" s="25" t="str">
        <f t="shared" si="1"/>
        <v/>
      </c>
      <c r="Z13" s="295">
        <f t="shared" si="2"/>
        <v>37909839801</v>
      </c>
      <c r="AA13" s="295">
        <f>L13-SUM($Z13:Z13)</f>
        <v>15275712239</v>
      </c>
      <c r="AB13" s="295">
        <f>M13-SUM($Z13:AA13)</f>
        <v>65667698533.660004</v>
      </c>
      <c r="AC13" s="295">
        <f>N13-SUM($Z13:AB13)</f>
        <v>-118853250573.66</v>
      </c>
      <c r="AD13" s="295">
        <f>O13-SUM($Z13:AC13)</f>
        <v>0</v>
      </c>
      <c r="AE13" s="295">
        <f>P13-SUM($Z13:AD13)</f>
        <v>0</v>
      </c>
      <c r="AF13" s="295">
        <f>Q13-SUM($Z13:AE13)</f>
        <v>0</v>
      </c>
      <c r="AG13" s="295">
        <f>R13-SUM($Z13:AF13)</f>
        <v>0</v>
      </c>
      <c r="AH13" s="295">
        <f>S13-SUM($Z13:AG13)</f>
        <v>0</v>
      </c>
      <c r="AI13" s="295">
        <f>T13-SUM($Z13:AH13)</f>
        <v>0</v>
      </c>
      <c r="AJ13" s="295">
        <f>U13-SUM($Z13:AI13)</f>
        <v>0</v>
      </c>
      <c r="AK13" s="295">
        <f>V13-SUM($Z13:AJ13)</f>
        <v>0</v>
      </c>
      <c r="AL13" s="21" t="str">
        <f>HLOOKUP(F13,'BASE 1'!$C$1:$UG$3,3,0)</f>
        <v>Impuesto Industria y Comercio</v>
      </c>
      <c r="AM13" s="295">
        <f t="shared" ref="AM13:AO13" si="6">SUM(AM14:AM15)</f>
        <v>586363760997</v>
      </c>
      <c r="AN13" s="295">
        <f t="shared" si="6"/>
        <v>586363760997</v>
      </c>
      <c r="AO13" s="295">
        <f t="shared" si="6"/>
        <v>586363760997</v>
      </c>
      <c r="AP13" s="295"/>
      <c r="AQ13" s="295"/>
      <c r="AR13" s="295"/>
      <c r="AS13" s="295"/>
      <c r="AT13" s="295"/>
      <c r="AU13" s="295"/>
      <c r="AV13" s="295"/>
      <c r="AW13" s="295"/>
      <c r="AX13" s="295"/>
      <c r="AY13" s="421"/>
      <c r="AZ13" s="421"/>
    </row>
    <row r="14" spans="1:52" ht="12.75" customHeight="1">
      <c r="A14" s="116">
        <v>110000119</v>
      </c>
      <c r="B14" s="309">
        <v>70400000</v>
      </c>
      <c r="C14" s="426" t="s">
        <v>2969</v>
      </c>
      <c r="D14" s="508"/>
      <c r="E14" s="508" t="s">
        <v>4413</v>
      </c>
      <c r="F14" s="86">
        <v>111010701</v>
      </c>
      <c r="G14" s="290" t="s">
        <v>814</v>
      </c>
      <c r="H14" s="122">
        <v>9</v>
      </c>
      <c r="I14" s="117">
        <v>580500123387</v>
      </c>
      <c r="J14" s="304">
        <v>580500123387</v>
      </c>
      <c r="K14" s="304">
        <v>37530741402.989998</v>
      </c>
      <c r="L14" s="304">
        <v>52653696520</v>
      </c>
      <c r="M14" s="304">
        <v>117664718068.66</v>
      </c>
      <c r="N14" s="304"/>
      <c r="O14" s="304"/>
      <c r="P14" s="304"/>
      <c r="Q14" s="304"/>
      <c r="R14" s="304"/>
      <c r="S14" s="304"/>
      <c r="T14" s="304"/>
      <c r="U14" s="304"/>
      <c r="V14" s="304"/>
      <c r="W14" s="324">
        <f>IFERROR((M14/J14)/IFERROR(HLOOKUP(F14,'BASE 1'!$C$1:$UG$251,'PROY 1'!$AB$19+237,0),0),"")</f>
        <v>1.0331038981871452</v>
      </c>
      <c r="X14" s="324">
        <v>0.99185612683187152</v>
      </c>
      <c r="Y14" s="25" t="str">
        <f t="shared" si="1"/>
        <v>001</v>
      </c>
      <c r="Z14" s="304">
        <f t="shared" si="2"/>
        <v>37530741402.989998</v>
      </c>
      <c r="AA14" s="304">
        <f>L14-SUM($Z14:Z14)</f>
        <v>15122955117.010002</v>
      </c>
      <c r="AB14" s="304">
        <f>M14-SUM($Z14:AA14)</f>
        <v>65011021548.660004</v>
      </c>
      <c r="AC14" s="304">
        <f>N14-SUM($Z14:AB14)</f>
        <v>-117664718068.66</v>
      </c>
      <c r="AD14" s="304">
        <f>O14-SUM($Z14:AC14)</f>
        <v>0</v>
      </c>
      <c r="AE14" s="304">
        <f>P14-SUM($Z14:AD14)</f>
        <v>0</v>
      </c>
      <c r="AF14" s="304">
        <f>Q14-SUM($Z14:AE14)</f>
        <v>0</v>
      </c>
      <c r="AG14" s="304">
        <f>R14-SUM($Z14:AF14)</f>
        <v>0</v>
      </c>
      <c r="AH14" s="304">
        <f>S14-SUM($Z14:AG14)</f>
        <v>0</v>
      </c>
      <c r="AI14" s="304">
        <f>T14-SUM($Z14:AH14)</f>
        <v>0</v>
      </c>
      <c r="AJ14" s="304">
        <f>U14-SUM($Z14:AI14)</f>
        <v>0</v>
      </c>
      <c r="AK14" s="304">
        <f>V14-SUM($Z14:AJ14)</f>
        <v>0</v>
      </c>
      <c r="AL14" s="21" t="str">
        <f>HLOOKUP(F14,'BASE 1'!$C$1:$UG$3,3,0)</f>
        <v>Industria y Comercio</v>
      </c>
      <c r="AM14" s="304">
        <v>580500123387</v>
      </c>
      <c r="AN14" s="304">
        <v>580500123387</v>
      </c>
      <c r="AO14" s="304">
        <v>580500123387</v>
      </c>
      <c r="AP14" s="304"/>
      <c r="AQ14" s="304"/>
      <c r="AR14" s="304"/>
      <c r="AS14" s="304"/>
      <c r="AT14" s="304"/>
      <c r="AU14" s="304"/>
      <c r="AV14" s="304"/>
      <c r="AW14" s="304"/>
      <c r="AX14" s="304"/>
      <c r="AY14" s="418">
        <v>0.99</v>
      </c>
      <c r="AZ14" s="418">
        <v>0.01</v>
      </c>
    </row>
    <row r="15" spans="1:52" ht="12.75" customHeight="1">
      <c r="A15" s="119">
        <v>110615519</v>
      </c>
      <c r="B15" s="309">
        <v>70400000</v>
      </c>
      <c r="C15" s="426" t="s">
        <v>2969</v>
      </c>
      <c r="D15" s="508"/>
      <c r="E15" s="508" t="s">
        <v>4413</v>
      </c>
      <c r="F15" s="86">
        <v>111010702</v>
      </c>
      <c r="G15" s="290" t="s">
        <v>1841</v>
      </c>
      <c r="H15" s="122">
        <v>9</v>
      </c>
      <c r="I15" s="117">
        <v>5863637610</v>
      </c>
      <c r="J15" s="304">
        <v>5863637610</v>
      </c>
      <c r="K15" s="304">
        <v>379098398.00999999</v>
      </c>
      <c r="L15" s="304">
        <v>531855520</v>
      </c>
      <c r="M15" s="304">
        <v>1188532505</v>
      </c>
      <c r="N15" s="304"/>
      <c r="O15" s="304"/>
      <c r="P15" s="304"/>
      <c r="Q15" s="304"/>
      <c r="R15" s="304"/>
      <c r="S15" s="304"/>
      <c r="T15" s="304"/>
      <c r="U15" s="304"/>
      <c r="V15" s="304"/>
      <c r="W15" s="324">
        <f>IFERROR((M15/J15)/IFERROR(HLOOKUP(F15,'BASE 1'!$C$1:$UG$251,'PROY 1'!$AB$19+237,0),0),"")</f>
        <v>1.0331034908107142</v>
      </c>
      <c r="X15" s="324">
        <v>0.99185612620582786</v>
      </c>
      <c r="Y15" s="25" t="str">
        <f t="shared" si="1"/>
        <v>155</v>
      </c>
      <c r="Z15" s="304">
        <f t="shared" si="2"/>
        <v>379098398.00999999</v>
      </c>
      <c r="AA15" s="304">
        <f>L15-SUM($Z15:Z15)</f>
        <v>152757121.99000001</v>
      </c>
      <c r="AB15" s="304">
        <f>M15-SUM($Z15:AA15)</f>
        <v>656676985</v>
      </c>
      <c r="AC15" s="304">
        <f>N15-SUM($Z15:AB15)</f>
        <v>-1188532505</v>
      </c>
      <c r="AD15" s="304">
        <f>O15-SUM($Z15:AC15)</f>
        <v>0</v>
      </c>
      <c r="AE15" s="304">
        <f>P15-SUM($Z15:AD15)</f>
        <v>0</v>
      </c>
      <c r="AF15" s="304">
        <f>Q15-SUM($Z15:AE15)</f>
        <v>0</v>
      </c>
      <c r="AG15" s="304">
        <f>R15-SUM($Z15:AF15)</f>
        <v>0</v>
      </c>
      <c r="AH15" s="304">
        <f>S15-SUM($Z15:AG15)</f>
        <v>0</v>
      </c>
      <c r="AI15" s="304">
        <f>T15-SUM($Z15:AH15)</f>
        <v>0</v>
      </c>
      <c r="AJ15" s="304">
        <f>U15-SUM($Z15:AI15)</f>
        <v>0</v>
      </c>
      <c r="AK15" s="304">
        <f>V15-SUM($Z15:AJ15)</f>
        <v>0</v>
      </c>
      <c r="AL15" s="21" t="str">
        <f>HLOOKUP(F15,'BASE 1'!$C$1:$UG$3,3,0)</f>
        <v>Industria y Comercio - Desastres</v>
      </c>
      <c r="AM15" s="304">
        <v>5863637610</v>
      </c>
      <c r="AN15" s="304">
        <v>5863637610</v>
      </c>
      <c r="AO15" s="304">
        <v>5863637610</v>
      </c>
      <c r="AP15" s="304"/>
      <c r="AQ15" s="304"/>
      <c r="AR15" s="304"/>
      <c r="AS15" s="304"/>
      <c r="AT15" s="304"/>
      <c r="AU15" s="304"/>
      <c r="AV15" s="304"/>
      <c r="AW15" s="304"/>
      <c r="AX15" s="304"/>
      <c r="AY15" s="418">
        <v>0</v>
      </c>
      <c r="AZ15" s="418">
        <v>1</v>
      </c>
    </row>
    <row r="16" spans="1:52" ht="12.75" customHeight="1">
      <c r="A16" s="116">
        <v>110000119</v>
      </c>
      <c r="B16" s="332">
        <v>70400000</v>
      </c>
      <c r="C16" s="425" t="s">
        <v>2969</v>
      </c>
      <c r="D16" s="507">
        <v>2</v>
      </c>
      <c r="E16" s="507" t="s">
        <v>4413</v>
      </c>
      <c r="F16" s="282">
        <v>111010801</v>
      </c>
      <c r="G16" s="290" t="s">
        <v>2667</v>
      </c>
      <c r="H16" s="122">
        <v>9</v>
      </c>
      <c r="I16" s="295">
        <v>27552068225</v>
      </c>
      <c r="J16" s="304">
        <v>27552068225</v>
      </c>
      <c r="K16" s="304">
        <v>6172688386</v>
      </c>
      <c r="L16" s="304">
        <v>12422570838</v>
      </c>
      <c r="M16" s="304">
        <v>16963669196</v>
      </c>
      <c r="N16" s="304"/>
      <c r="O16" s="304"/>
      <c r="P16" s="304"/>
      <c r="Q16" s="304"/>
      <c r="R16" s="304"/>
      <c r="S16" s="304"/>
      <c r="T16" s="304"/>
      <c r="U16" s="304"/>
      <c r="V16" s="304"/>
      <c r="W16" s="324">
        <f>IFERROR((M16/J16)/IFERROR(HLOOKUP(F16,'BASE 1'!$C$1:$UG$251,'PROY 1'!$AB$19+237,0),0),"")</f>
        <v>1.8301427172239177</v>
      </c>
      <c r="X16" s="324">
        <v>1.8301427172239177</v>
      </c>
      <c r="Y16" s="25" t="str">
        <f t="shared" si="1"/>
        <v>001</v>
      </c>
      <c r="Z16" s="304">
        <f t="shared" si="2"/>
        <v>6172688386</v>
      </c>
      <c r="AA16" s="304">
        <f>L16-SUM($Z16:Z16)</f>
        <v>6249882452</v>
      </c>
      <c r="AB16" s="304">
        <f>M16-SUM($Z16:AA16)</f>
        <v>4541098358</v>
      </c>
      <c r="AC16" s="304">
        <f>N16-SUM($Z16:AB16)</f>
        <v>-16963669196</v>
      </c>
      <c r="AD16" s="304">
        <f>O16-SUM($Z16:AC16)</f>
        <v>0</v>
      </c>
      <c r="AE16" s="304">
        <f>P16-SUM($Z16:AD16)</f>
        <v>0</v>
      </c>
      <c r="AF16" s="304">
        <f>Q16-SUM($Z16:AE16)</f>
        <v>0</v>
      </c>
      <c r="AG16" s="304">
        <f>R16-SUM($Z16:AF16)</f>
        <v>0</v>
      </c>
      <c r="AH16" s="304">
        <f>S16-SUM($Z16:AG16)</f>
        <v>0</v>
      </c>
      <c r="AI16" s="304">
        <f>T16-SUM($Z16:AH16)</f>
        <v>0</v>
      </c>
      <c r="AJ16" s="304">
        <f>U16-SUM($Z16:AI16)</f>
        <v>0</v>
      </c>
      <c r="AK16" s="304">
        <f>V16-SUM($Z16:AJ16)</f>
        <v>0</v>
      </c>
      <c r="AL16" s="21" t="str">
        <f>HLOOKUP(F16,'BASE 1'!$C$1:$UG$3,3,0)</f>
        <v>Recuperación Cartera Ind. Y Ccio</v>
      </c>
      <c r="AM16" s="304">
        <v>27552068225</v>
      </c>
      <c r="AN16" s="304">
        <v>27552068225</v>
      </c>
      <c r="AO16" s="304">
        <v>27552068225</v>
      </c>
      <c r="AP16" s="304"/>
      <c r="AQ16" s="304"/>
      <c r="AR16" s="304"/>
      <c r="AS16" s="304"/>
      <c r="AT16" s="304"/>
      <c r="AU16" s="304"/>
      <c r="AV16" s="304"/>
      <c r="AW16" s="304"/>
      <c r="AX16" s="304"/>
      <c r="AY16" s="418">
        <v>0.99</v>
      </c>
      <c r="AZ16" s="418">
        <v>0.01</v>
      </c>
    </row>
    <row r="17" spans="1:52" ht="12.75" customHeight="1">
      <c r="A17" s="116">
        <v>110000119</v>
      </c>
      <c r="B17" s="309">
        <v>70400000</v>
      </c>
      <c r="C17" s="426" t="s">
        <v>2969</v>
      </c>
      <c r="D17" s="508">
        <v>3</v>
      </c>
      <c r="E17" s="508" t="s">
        <v>4413</v>
      </c>
      <c r="F17" s="283">
        <v>1110109</v>
      </c>
      <c r="G17" s="290" t="s">
        <v>812</v>
      </c>
      <c r="H17" s="122">
        <v>9</v>
      </c>
      <c r="I17" s="117">
        <v>61520022370</v>
      </c>
      <c r="J17" s="304">
        <v>61520022370</v>
      </c>
      <c r="K17" s="304">
        <v>1924854380</v>
      </c>
      <c r="L17" s="304">
        <v>3364300836</v>
      </c>
      <c r="M17" s="304">
        <v>5622147508</v>
      </c>
      <c r="N17" s="304"/>
      <c r="O17" s="304"/>
      <c r="P17" s="304"/>
      <c r="Q17" s="304"/>
      <c r="R17" s="304"/>
      <c r="S17" s="304"/>
      <c r="T17" s="304"/>
      <c r="U17" s="304"/>
      <c r="V17" s="304"/>
      <c r="W17" s="324">
        <f>IFERROR((M17/J17)/IFERROR(HLOOKUP(F17,'BASE 1'!$C$1:$UG$251,'PROY 1'!$AB$19+237,0),0),"")</f>
        <v>0.45434046648158694</v>
      </c>
      <c r="X17" s="324">
        <v>0.45434046648158694</v>
      </c>
      <c r="Y17" s="25" t="str">
        <f t="shared" si="1"/>
        <v>001</v>
      </c>
      <c r="Z17" s="304">
        <f t="shared" si="2"/>
        <v>1924854380</v>
      </c>
      <c r="AA17" s="304">
        <f>L17-SUM($Z17:Z17)</f>
        <v>1439446456</v>
      </c>
      <c r="AB17" s="304">
        <f>M17-SUM($Z17:AA17)</f>
        <v>2257846672</v>
      </c>
      <c r="AC17" s="304">
        <f>N17-SUM($Z17:AB17)</f>
        <v>-5622147508</v>
      </c>
      <c r="AD17" s="304">
        <f>O17-SUM($Z17:AC17)</f>
        <v>0</v>
      </c>
      <c r="AE17" s="304">
        <f>P17-SUM($Z17:AD17)</f>
        <v>0</v>
      </c>
      <c r="AF17" s="304">
        <f>Q17-SUM($Z17:AE17)</f>
        <v>0</v>
      </c>
      <c r="AG17" s="304">
        <f>R17-SUM($Z17:AF17)</f>
        <v>0</v>
      </c>
      <c r="AH17" s="304">
        <f>S17-SUM($Z17:AG17)</f>
        <v>0</v>
      </c>
      <c r="AI17" s="304">
        <f>T17-SUM($Z17:AH17)</f>
        <v>0</v>
      </c>
      <c r="AJ17" s="304">
        <f>U17-SUM($Z17:AI17)</f>
        <v>0</v>
      </c>
      <c r="AK17" s="304">
        <f>V17-SUM($Z17:AJ17)</f>
        <v>0</v>
      </c>
      <c r="AL17" s="21" t="str">
        <f>HLOOKUP(F17,'BASE 1'!$C$1:$UG$3,3,0)</f>
        <v>Avisos y tableros</v>
      </c>
      <c r="AM17" s="304">
        <v>61520022370</v>
      </c>
      <c r="AN17" s="304">
        <v>61520022370</v>
      </c>
      <c r="AO17" s="304">
        <v>61520022370</v>
      </c>
      <c r="AP17" s="304"/>
      <c r="AQ17" s="304"/>
      <c r="AR17" s="304"/>
      <c r="AS17" s="304"/>
      <c r="AT17" s="304"/>
      <c r="AU17" s="304"/>
      <c r="AV17" s="304"/>
      <c r="AW17" s="304"/>
      <c r="AX17" s="304"/>
      <c r="AY17" s="418">
        <v>0.99</v>
      </c>
      <c r="AZ17" s="418">
        <v>0.01</v>
      </c>
    </row>
    <row r="18" spans="1:52" ht="12.75" customHeight="1">
      <c r="A18" s="116">
        <v>110000119</v>
      </c>
      <c r="B18" s="309">
        <v>70400000</v>
      </c>
      <c r="C18" s="426" t="s">
        <v>2969</v>
      </c>
      <c r="D18" s="508">
        <v>7</v>
      </c>
      <c r="E18" s="508" t="s">
        <v>4413</v>
      </c>
      <c r="F18" s="283">
        <v>1110110</v>
      </c>
      <c r="G18" s="290" t="s">
        <v>811</v>
      </c>
      <c r="H18" s="122">
        <v>9</v>
      </c>
      <c r="I18" s="117">
        <v>27920741080</v>
      </c>
      <c r="J18" s="304">
        <v>27920741080</v>
      </c>
      <c r="K18" s="304">
        <v>2570795269</v>
      </c>
      <c r="L18" s="304">
        <v>4120518909</v>
      </c>
      <c r="M18" s="304">
        <v>7155152861</v>
      </c>
      <c r="N18" s="304"/>
      <c r="O18" s="304"/>
      <c r="P18" s="304"/>
      <c r="Q18" s="304"/>
      <c r="R18" s="304"/>
      <c r="S18" s="304"/>
      <c r="T18" s="304"/>
      <c r="U18" s="304"/>
      <c r="V18" s="304"/>
      <c r="W18" s="324">
        <f>IFERROR((M18/J18)/IFERROR(HLOOKUP(F18,'BASE 1'!$C$1:$UG$251,'PROY 1'!$AB$19+237,0),0),"")</f>
        <v>1.0373840545634934</v>
      </c>
      <c r="X18" s="324">
        <v>1.0373840545634934</v>
      </c>
      <c r="Y18" s="25" t="str">
        <f t="shared" si="1"/>
        <v>001</v>
      </c>
      <c r="Z18" s="304">
        <f t="shared" si="2"/>
        <v>2570795269</v>
      </c>
      <c r="AA18" s="304">
        <f>L18-SUM($Z18:Z18)</f>
        <v>1549723640</v>
      </c>
      <c r="AB18" s="304">
        <f>M18-SUM($Z18:AA18)</f>
        <v>3034633952</v>
      </c>
      <c r="AC18" s="304">
        <f>N18-SUM($Z18:AB18)</f>
        <v>-7155152861</v>
      </c>
      <c r="AD18" s="304">
        <f>O18-SUM($Z18:AC18)</f>
        <v>0</v>
      </c>
      <c r="AE18" s="304">
        <f>P18-SUM($Z18:AD18)</f>
        <v>0</v>
      </c>
      <c r="AF18" s="304">
        <f>Q18-SUM($Z18:AE18)</f>
        <v>0</v>
      </c>
      <c r="AG18" s="304">
        <f>R18-SUM($Z18:AF18)</f>
        <v>0</v>
      </c>
      <c r="AH18" s="304">
        <f>S18-SUM($Z18:AG18)</f>
        <v>0</v>
      </c>
      <c r="AI18" s="304">
        <f>T18-SUM($Z18:AH18)</f>
        <v>0</v>
      </c>
      <c r="AJ18" s="304">
        <f>U18-SUM($Z18:AI18)</f>
        <v>0</v>
      </c>
      <c r="AK18" s="304">
        <f>V18-SUM($Z18:AJ18)</f>
        <v>0</v>
      </c>
      <c r="AL18" s="21" t="str">
        <f>HLOOKUP(F18,'BASE 1'!$C$1:$UG$3,3,0)</f>
        <v>Impuesto de teléfonos</v>
      </c>
      <c r="AM18" s="304">
        <v>27920741080</v>
      </c>
      <c r="AN18" s="304">
        <v>27920741080</v>
      </c>
      <c r="AO18" s="304">
        <v>27920741080</v>
      </c>
      <c r="AP18" s="304"/>
      <c r="AQ18" s="304"/>
      <c r="AR18" s="304"/>
      <c r="AS18" s="304"/>
      <c r="AT18" s="304"/>
      <c r="AU18" s="304"/>
      <c r="AV18" s="304"/>
      <c r="AW18" s="304"/>
      <c r="AX18" s="304"/>
      <c r="AY18" s="418">
        <v>0.99</v>
      </c>
      <c r="AZ18" s="418">
        <v>0.01</v>
      </c>
    </row>
    <row r="19" spans="1:52" ht="12.75" customHeight="1">
      <c r="A19" s="118"/>
      <c r="B19" s="331"/>
      <c r="C19" s="424" t="s">
        <v>342</v>
      </c>
      <c r="D19" s="506"/>
      <c r="E19" s="506" t="s">
        <v>4413</v>
      </c>
      <c r="F19" s="285">
        <v>11102</v>
      </c>
      <c r="G19" s="289" t="s">
        <v>249</v>
      </c>
      <c r="H19" s="118">
        <v>4</v>
      </c>
      <c r="I19" s="223">
        <v>214556060851</v>
      </c>
      <c r="J19" s="223">
        <v>214556060851</v>
      </c>
      <c r="K19" s="223">
        <v>18837800739</v>
      </c>
      <c r="L19" s="223">
        <v>33631059025</v>
      </c>
      <c r="M19" s="223">
        <v>53511230758</v>
      </c>
      <c r="N19" s="223"/>
      <c r="O19" s="223"/>
      <c r="P19" s="223"/>
      <c r="Q19" s="223"/>
      <c r="R19" s="223"/>
      <c r="S19" s="223"/>
      <c r="T19" s="223"/>
      <c r="U19" s="223"/>
      <c r="V19" s="223"/>
      <c r="W19" s="323">
        <f>IFERROR((M19/J19)/IFERROR(HLOOKUP(F19,'BASE 1'!$C$1:$UG$251,'PROY 1'!$AB$19+237,0),0),"")</f>
        <v>1.0934953479321539</v>
      </c>
      <c r="X19" s="323"/>
      <c r="Y19" s="25" t="str">
        <f t="shared" si="1"/>
        <v/>
      </c>
      <c r="Z19" s="223">
        <f t="shared" si="2"/>
        <v>18837800739</v>
      </c>
      <c r="AA19" s="223">
        <f>L19-SUM($Z19:Z19)</f>
        <v>14793258286</v>
      </c>
      <c r="AB19" s="223">
        <f>M19-SUM($Z19:AA19)</f>
        <v>19880171733</v>
      </c>
      <c r="AC19" s="223">
        <f>N19-SUM($Z19:AB19)</f>
        <v>-53511230758</v>
      </c>
      <c r="AD19" s="223">
        <f>O19-SUM($Z19:AC19)</f>
        <v>0</v>
      </c>
      <c r="AE19" s="223">
        <f>P19-SUM($Z19:AD19)</f>
        <v>0</v>
      </c>
      <c r="AF19" s="223">
        <f>Q19-SUM($Z19:AE19)</f>
        <v>0</v>
      </c>
      <c r="AG19" s="223">
        <f>R19-SUM($Z19:AF19)</f>
        <v>0</v>
      </c>
      <c r="AH19" s="223">
        <f>S19-SUM($Z19:AG19)</f>
        <v>0</v>
      </c>
      <c r="AI19" s="223">
        <f>T19-SUM($Z19:AH19)</f>
        <v>0</v>
      </c>
      <c r="AJ19" s="223">
        <f>U19-SUM($Z19:AI19)</f>
        <v>0</v>
      </c>
      <c r="AK19" s="223">
        <f>V19-SUM($Z19:AJ19)</f>
        <v>0</v>
      </c>
      <c r="AL19" s="21" t="str">
        <f>HLOOKUP(F19,'BASE 1'!$C$1:$UG$3,3,0)</f>
        <v>Impuestos Indirectos</v>
      </c>
      <c r="AM19" s="223">
        <v>214556060851</v>
      </c>
      <c r="AN19" s="223">
        <v>214556060851</v>
      </c>
      <c r="AO19" s="223">
        <v>214556060851</v>
      </c>
      <c r="AP19" s="223"/>
      <c r="AQ19" s="223"/>
      <c r="AR19" s="223"/>
      <c r="AS19" s="223"/>
      <c r="AT19" s="223"/>
      <c r="AU19" s="223"/>
      <c r="AV19" s="223"/>
      <c r="AW19" s="223"/>
      <c r="AX19" s="223"/>
      <c r="AY19" s="417"/>
      <c r="AZ19" s="417"/>
    </row>
    <row r="20" spans="1:52" ht="12.75" customHeight="1">
      <c r="A20" s="116"/>
      <c r="B20" s="309"/>
      <c r="C20" s="426"/>
      <c r="D20" s="508">
        <v>5</v>
      </c>
      <c r="E20" s="508" t="s">
        <v>342</v>
      </c>
      <c r="F20" s="85" t="s">
        <v>1827</v>
      </c>
      <c r="G20" s="290" t="s">
        <v>2</v>
      </c>
      <c r="H20" s="122"/>
      <c r="I20" s="295">
        <f t="shared" ref="I20:M20" si="7">SUM(I21:I22)</f>
        <v>111366275626</v>
      </c>
      <c r="J20" s="295">
        <f t="shared" si="7"/>
        <v>111366275626</v>
      </c>
      <c r="K20" s="295">
        <f t="shared" si="7"/>
        <v>10127283000</v>
      </c>
      <c r="L20" s="295">
        <f t="shared" si="7"/>
        <v>18770280000</v>
      </c>
      <c r="M20" s="295">
        <f t="shared" si="7"/>
        <v>27301619000</v>
      </c>
      <c r="N20" s="295"/>
      <c r="O20" s="295"/>
      <c r="P20" s="295"/>
      <c r="Q20" s="295"/>
      <c r="R20" s="295"/>
      <c r="S20" s="295"/>
      <c r="T20" s="295"/>
      <c r="U20" s="295"/>
      <c r="V20" s="295"/>
      <c r="W20" s="196">
        <f>IFERROR((M20/J20)/IFERROR(HLOOKUP(F20,'BASE 1'!$C$1:$UG$251,'PROY 1'!$AB$19+237,0),0),"")</f>
        <v>0.99704954862227313</v>
      </c>
      <c r="X20" s="196"/>
      <c r="Y20" s="25" t="str">
        <f t="shared" si="1"/>
        <v/>
      </c>
      <c r="Z20" s="295">
        <f t="shared" si="2"/>
        <v>10127283000</v>
      </c>
      <c r="AA20" s="295">
        <f>L20-SUM($Z20:Z20)</f>
        <v>8642997000</v>
      </c>
      <c r="AB20" s="295">
        <f>M20-SUM($Z20:AA20)</f>
        <v>8531339000</v>
      </c>
      <c r="AC20" s="295">
        <f>N20-SUM($Z20:AB20)</f>
        <v>-27301619000</v>
      </c>
      <c r="AD20" s="295">
        <f>O20-SUM($Z20:AC20)</f>
        <v>0</v>
      </c>
      <c r="AE20" s="295">
        <f>P20-SUM($Z20:AD20)</f>
        <v>0</v>
      </c>
      <c r="AF20" s="295">
        <f>Q20-SUM($Z20:AE20)</f>
        <v>0</v>
      </c>
      <c r="AG20" s="295">
        <f>R20-SUM($Z20:AF20)</f>
        <v>0</v>
      </c>
      <c r="AH20" s="295">
        <f>S20-SUM($Z20:AG20)</f>
        <v>0</v>
      </c>
      <c r="AI20" s="295">
        <f>T20-SUM($Z20:AH20)</f>
        <v>0</v>
      </c>
      <c r="AJ20" s="295">
        <f>U20-SUM($Z20:AI20)</f>
        <v>0</v>
      </c>
      <c r="AK20" s="295">
        <f>V20-SUM($Z20:AJ20)</f>
        <v>0</v>
      </c>
      <c r="AL20" s="21" t="str">
        <f>HLOOKUP(F20,'BASE 1'!$C$1:$UG$3,3,0)</f>
        <v>Sobretasa a la gasolina + Sobretasa a la gasolina D.E.</v>
      </c>
      <c r="AM20" s="295">
        <f t="shared" ref="AM20:AO20" si="8">SUM(AM21:AM22)</f>
        <v>111366275626</v>
      </c>
      <c r="AN20" s="295">
        <f t="shared" si="8"/>
        <v>111366275626</v>
      </c>
      <c r="AO20" s="295">
        <f t="shared" si="8"/>
        <v>111366275626</v>
      </c>
      <c r="AP20" s="295"/>
      <c r="AQ20" s="295"/>
      <c r="AR20" s="295"/>
      <c r="AS20" s="295"/>
      <c r="AT20" s="295"/>
      <c r="AU20" s="295"/>
      <c r="AV20" s="295"/>
      <c r="AW20" s="295"/>
      <c r="AX20" s="295"/>
      <c r="AY20" s="421"/>
      <c r="AZ20" s="421"/>
    </row>
    <row r="21" spans="1:52" ht="12.75" customHeight="1">
      <c r="A21" s="116">
        <v>110000119</v>
      </c>
      <c r="B21" s="309">
        <v>70400000</v>
      </c>
      <c r="C21" s="426" t="s">
        <v>2969</v>
      </c>
      <c r="D21" s="508"/>
      <c r="E21" s="508" t="s">
        <v>4413</v>
      </c>
      <c r="F21" s="86">
        <v>1110201</v>
      </c>
      <c r="G21" s="290" t="s">
        <v>2</v>
      </c>
      <c r="H21" s="122">
        <v>9</v>
      </c>
      <c r="I21" s="117">
        <v>51168288802</v>
      </c>
      <c r="J21" s="304">
        <v>51168288802</v>
      </c>
      <c r="K21" s="304">
        <v>4653162000</v>
      </c>
      <c r="L21" s="304">
        <v>8624274000</v>
      </c>
      <c r="M21" s="304">
        <v>12544082000</v>
      </c>
      <c r="N21" s="304"/>
      <c r="O21" s="304"/>
      <c r="P21" s="304"/>
      <c r="Q21" s="304"/>
      <c r="R21" s="304"/>
      <c r="S21" s="304"/>
      <c r="T21" s="304"/>
      <c r="U21" s="304"/>
      <c r="V21" s="304"/>
      <c r="W21" s="324">
        <f>IFERROR((M21/J21)/IFERROR(HLOOKUP(F21,'BASE 1'!$C$1:$UG$251,'PROY 1'!$AB$19+237,0),0),"")</f>
        <v>0.99698486691884758</v>
      </c>
      <c r="X21" s="324">
        <v>0.99698486691884758</v>
      </c>
      <c r="Y21" s="25" t="str">
        <f t="shared" si="1"/>
        <v>001</v>
      </c>
      <c r="Z21" s="304">
        <f t="shared" si="2"/>
        <v>4653162000</v>
      </c>
      <c r="AA21" s="304">
        <f>L21-SUM($Z21:Z21)</f>
        <v>3971112000</v>
      </c>
      <c r="AB21" s="304">
        <f>M21-SUM($Z21:AA21)</f>
        <v>3919808000</v>
      </c>
      <c r="AC21" s="304">
        <f>N21-SUM($Z21:AB21)</f>
        <v>-12544082000</v>
      </c>
      <c r="AD21" s="304">
        <f>O21-SUM($Z21:AC21)</f>
        <v>0</v>
      </c>
      <c r="AE21" s="304">
        <f>P21-SUM($Z21:AD21)</f>
        <v>0</v>
      </c>
      <c r="AF21" s="304">
        <f>Q21-SUM($Z21:AE21)</f>
        <v>0</v>
      </c>
      <c r="AG21" s="304">
        <f>R21-SUM($Z21:AF21)</f>
        <v>0</v>
      </c>
      <c r="AH21" s="304">
        <f>S21-SUM($Z21:AG21)</f>
        <v>0</v>
      </c>
      <c r="AI21" s="304">
        <f>T21-SUM($Z21:AH21)</f>
        <v>0</v>
      </c>
      <c r="AJ21" s="304">
        <f>U21-SUM($Z21:AI21)</f>
        <v>0</v>
      </c>
      <c r="AK21" s="304">
        <f>V21-SUM($Z21:AJ21)</f>
        <v>0</v>
      </c>
      <c r="AL21" s="21" t="str">
        <f>HLOOKUP(F21,'BASE 1'!$C$1:$UG$3,3,0)</f>
        <v>Sobretasa a la gasolina</v>
      </c>
      <c r="AM21" s="304">
        <v>51168288802</v>
      </c>
      <c r="AN21" s="304">
        <v>51168288802</v>
      </c>
      <c r="AO21" s="304">
        <v>51168288802</v>
      </c>
      <c r="AP21" s="304"/>
      <c r="AQ21" s="304"/>
      <c r="AR21" s="304"/>
      <c r="AS21" s="304"/>
      <c r="AT21" s="304"/>
      <c r="AU21" s="304"/>
      <c r="AV21" s="304"/>
      <c r="AW21" s="304"/>
      <c r="AX21" s="304"/>
      <c r="AY21" s="418">
        <v>0.99</v>
      </c>
      <c r="AZ21" s="418">
        <v>0.01</v>
      </c>
    </row>
    <row r="22" spans="1:52" ht="12.75" customHeight="1">
      <c r="A22" s="119">
        <v>110002319</v>
      </c>
      <c r="B22" s="309">
        <v>70400000</v>
      </c>
      <c r="C22" s="426" t="s">
        <v>2969</v>
      </c>
      <c r="D22" s="508"/>
      <c r="E22" s="508" t="s">
        <v>4413</v>
      </c>
      <c r="F22" s="86">
        <v>1110211</v>
      </c>
      <c r="G22" s="290" t="s">
        <v>810</v>
      </c>
      <c r="H22" s="122">
        <v>9</v>
      </c>
      <c r="I22" s="117">
        <v>60197986824</v>
      </c>
      <c r="J22" s="304">
        <v>60197986824</v>
      </c>
      <c r="K22" s="304">
        <v>5474121000</v>
      </c>
      <c r="L22" s="304">
        <v>10146006000</v>
      </c>
      <c r="M22" s="304">
        <v>14757537000</v>
      </c>
      <c r="N22" s="304"/>
      <c r="O22" s="304"/>
      <c r="P22" s="304"/>
      <c r="Q22" s="304"/>
      <c r="R22" s="304"/>
      <c r="S22" s="304"/>
      <c r="T22" s="304"/>
      <c r="U22" s="304"/>
      <c r="V22" s="304"/>
      <c r="W22" s="324">
        <f>IFERROR((M22/J22)/IFERROR(HLOOKUP(F22,'BASE 1'!$C$1:$UG$251,'PROY 1'!$AB$19+237,0),0),"")</f>
        <v>0.99710431706975222</v>
      </c>
      <c r="X22" s="324">
        <v>0.99710431706975222</v>
      </c>
      <c r="Y22" s="25" t="str">
        <f t="shared" si="1"/>
        <v>023</v>
      </c>
      <c r="Z22" s="304">
        <f t="shared" si="2"/>
        <v>5474121000</v>
      </c>
      <c r="AA22" s="304">
        <f>L22-SUM($Z22:Z22)</f>
        <v>4671885000</v>
      </c>
      <c r="AB22" s="304">
        <f>M22-SUM($Z22:AA22)</f>
        <v>4611531000</v>
      </c>
      <c r="AC22" s="304">
        <f>N22-SUM($Z22:AB22)</f>
        <v>-14757537000</v>
      </c>
      <c r="AD22" s="304">
        <f>O22-SUM($Z22:AC22)</f>
        <v>0</v>
      </c>
      <c r="AE22" s="304">
        <f>P22-SUM($Z22:AD22)</f>
        <v>0</v>
      </c>
      <c r="AF22" s="304">
        <f>Q22-SUM($Z22:AE22)</f>
        <v>0</v>
      </c>
      <c r="AG22" s="304">
        <f>R22-SUM($Z22:AF22)</f>
        <v>0</v>
      </c>
      <c r="AH22" s="304">
        <f>S22-SUM($Z22:AG22)</f>
        <v>0</v>
      </c>
      <c r="AI22" s="304">
        <f>T22-SUM($Z22:AH22)</f>
        <v>0</v>
      </c>
      <c r="AJ22" s="304">
        <f>U22-SUM($Z22:AI22)</f>
        <v>0</v>
      </c>
      <c r="AK22" s="304">
        <f>V22-SUM($Z22:AJ22)</f>
        <v>0</v>
      </c>
      <c r="AL22" s="21" t="str">
        <f>HLOOKUP(F22,'BASE 1'!$C$1:$UG$3,3,0)</f>
        <v>Sobretasa a la gasolina D.E.</v>
      </c>
      <c r="AM22" s="304">
        <v>60197986824</v>
      </c>
      <c r="AN22" s="304">
        <v>60197986824</v>
      </c>
      <c r="AO22" s="304">
        <v>60197986824</v>
      </c>
      <c r="AP22" s="304"/>
      <c r="AQ22" s="304"/>
      <c r="AR22" s="304"/>
      <c r="AS22" s="304"/>
      <c r="AT22" s="304"/>
      <c r="AU22" s="304"/>
      <c r="AV22" s="304"/>
      <c r="AW22" s="304"/>
      <c r="AX22" s="304"/>
      <c r="AY22" s="418">
        <v>0</v>
      </c>
      <c r="AZ22" s="418">
        <v>1</v>
      </c>
    </row>
    <row r="23" spans="1:52" ht="12.75" customHeight="1">
      <c r="A23" s="116">
        <v>110000119</v>
      </c>
      <c r="B23" s="309">
        <v>70400000</v>
      </c>
      <c r="C23" s="426" t="s">
        <v>2969</v>
      </c>
      <c r="D23" s="508">
        <v>7</v>
      </c>
      <c r="E23" s="508" t="s">
        <v>4413</v>
      </c>
      <c r="F23" s="283">
        <v>1110202</v>
      </c>
      <c r="G23" s="290" t="s">
        <v>36</v>
      </c>
      <c r="H23" s="122">
        <v>9</v>
      </c>
      <c r="I23" s="117">
        <v>1946656991</v>
      </c>
      <c r="J23" s="304">
        <v>1946656991</v>
      </c>
      <c r="K23" s="304">
        <v>27097019</v>
      </c>
      <c r="L23" s="304">
        <v>179824584</v>
      </c>
      <c r="M23" s="304">
        <v>325136792</v>
      </c>
      <c r="N23" s="304"/>
      <c r="O23" s="304"/>
      <c r="P23" s="304"/>
      <c r="Q23" s="304"/>
      <c r="R23" s="304"/>
      <c r="S23" s="304"/>
      <c r="T23" s="304"/>
      <c r="U23" s="304"/>
      <c r="V23" s="304"/>
      <c r="W23" s="324">
        <f>IFERROR((M23/J23)/IFERROR(HLOOKUP(F23,'BASE 1'!$C$1:$UG$251,'PROY 1'!$AB$19+237,0),0),"")</f>
        <v>0.7352147191298728</v>
      </c>
      <c r="X23" s="324">
        <v>0.7352147191298728</v>
      </c>
      <c r="Y23" s="25" t="str">
        <f t="shared" si="1"/>
        <v>001</v>
      </c>
      <c r="Z23" s="304">
        <f t="shared" si="2"/>
        <v>27097019</v>
      </c>
      <c r="AA23" s="304">
        <f>L23-SUM($Z23:Z23)</f>
        <v>152727565</v>
      </c>
      <c r="AB23" s="304">
        <f>M23-SUM($Z23:AA23)</f>
        <v>145312208</v>
      </c>
      <c r="AC23" s="304">
        <f>N23-SUM($Z23:AB23)</f>
        <v>-325136792</v>
      </c>
      <c r="AD23" s="304">
        <f>O23-SUM($Z23:AC23)</f>
        <v>0</v>
      </c>
      <c r="AE23" s="304">
        <f>P23-SUM($Z23:AD23)</f>
        <v>0</v>
      </c>
      <c r="AF23" s="304">
        <f>Q23-SUM($Z23:AE23)</f>
        <v>0</v>
      </c>
      <c r="AG23" s="304">
        <f>R23-SUM($Z23:AF23)</f>
        <v>0</v>
      </c>
      <c r="AH23" s="304">
        <f>S23-SUM($Z23:AG23)</f>
        <v>0</v>
      </c>
      <c r="AI23" s="304">
        <f>T23-SUM($Z23:AH23)</f>
        <v>0</v>
      </c>
      <c r="AJ23" s="304">
        <f>U23-SUM($Z23:AI23)</f>
        <v>0</v>
      </c>
      <c r="AK23" s="304">
        <f>V23-SUM($Z23:AJ23)</f>
        <v>0</v>
      </c>
      <c r="AL23" s="21" t="str">
        <f>HLOOKUP(F23,'BASE 1'!$C$1:$UG$3,3,0)</f>
        <v>Espectáculos públicos</v>
      </c>
      <c r="AM23" s="304">
        <v>1946656991</v>
      </c>
      <c r="AN23" s="304">
        <v>1946656991</v>
      </c>
      <c r="AO23" s="304">
        <v>1946656991</v>
      </c>
      <c r="AP23" s="304"/>
      <c r="AQ23" s="304"/>
      <c r="AR23" s="304"/>
      <c r="AS23" s="304"/>
      <c r="AT23" s="304"/>
      <c r="AU23" s="304"/>
      <c r="AV23" s="304"/>
      <c r="AW23" s="304"/>
      <c r="AX23" s="304"/>
      <c r="AY23" s="418">
        <v>0.99</v>
      </c>
      <c r="AZ23" s="418">
        <v>0.01</v>
      </c>
    </row>
    <row r="24" spans="1:52" ht="12.75" customHeight="1">
      <c r="A24" s="116">
        <v>110000119</v>
      </c>
      <c r="B24" s="309">
        <v>76200000</v>
      </c>
      <c r="C24" s="426" t="s">
        <v>2789</v>
      </c>
      <c r="D24" s="508">
        <v>6</v>
      </c>
      <c r="E24" s="508" t="s">
        <v>4413</v>
      </c>
      <c r="F24" s="283">
        <v>1110203</v>
      </c>
      <c r="G24" s="290" t="s">
        <v>9</v>
      </c>
      <c r="H24" s="122">
        <v>9</v>
      </c>
      <c r="I24" s="117">
        <v>18982560128</v>
      </c>
      <c r="J24" s="304">
        <v>18982560128</v>
      </c>
      <c r="K24" s="304">
        <v>1256020926</v>
      </c>
      <c r="L24" s="304">
        <v>4968286238</v>
      </c>
      <c r="M24" s="304">
        <v>6303795825</v>
      </c>
      <c r="N24" s="304"/>
      <c r="O24" s="304"/>
      <c r="P24" s="304"/>
      <c r="Q24" s="304"/>
      <c r="R24" s="304"/>
      <c r="S24" s="304"/>
      <c r="T24" s="304"/>
      <c r="U24" s="304"/>
      <c r="V24" s="304"/>
      <c r="W24" s="324">
        <f>IFERROR((M24/J24)/IFERROR(HLOOKUP(F24,'BASE 1'!$C$1:$UG$251,'PROY 1'!$AB$19+237,0),0),"")</f>
        <v>1.761361678887672</v>
      </c>
      <c r="X24" s="324">
        <v>1.761361678887672</v>
      </c>
      <c r="Y24" s="25" t="str">
        <f t="shared" si="1"/>
        <v>001</v>
      </c>
      <c r="Z24" s="304">
        <f t="shared" si="2"/>
        <v>1256020926</v>
      </c>
      <c r="AA24" s="304">
        <f>L24-SUM($Z24:Z24)</f>
        <v>3712265312</v>
      </c>
      <c r="AB24" s="304">
        <f>M24-SUM($Z24:AA24)</f>
        <v>1335509587</v>
      </c>
      <c r="AC24" s="304">
        <f>N24-SUM($Z24:AB24)</f>
        <v>-6303795825</v>
      </c>
      <c r="AD24" s="304">
        <f>O24-SUM($Z24:AC24)</f>
        <v>0</v>
      </c>
      <c r="AE24" s="304">
        <f>P24-SUM($Z24:AD24)</f>
        <v>0</v>
      </c>
      <c r="AF24" s="304">
        <f>Q24-SUM($Z24:AE24)</f>
        <v>0</v>
      </c>
      <c r="AG24" s="304">
        <f>R24-SUM($Z24:AF24)</f>
        <v>0</v>
      </c>
      <c r="AH24" s="304">
        <f>S24-SUM($Z24:AG24)</f>
        <v>0</v>
      </c>
      <c r="AI24" s="304">
        <f>T24-SUM($Z24:AH24)</f>
        <v>0</v>
      </c>
      <c r="AJ24" s="304">
        <f>U24-SUM($Z24:AI24)</f>
        <v>0</v>
      </c>
      <c r="AK24" s="304">
        <f>V24-SUM($Z24:AJ24)</f>
        <v>0</v>
      </c>
      <c r="AL24" s="21" t="str">
        <f>HLOOKUP(F24,'BASE 1'!$C$1:$UG$3,3,0)</f>
        <v>Construcción urbana</v>
      </c>
      <c r="AM24" s="304">
        <v>18982560128</v>
      </c>
      <c r="AN24" s="304">
        <v>18982560128</v>
      </c>
      <c r="AO24" s="304">
        <v>18982560128</v>
      </c>
      <c r="AP24" s="304"/>
      <c r="AQ24" s="304"/>
      <c r="AR24" s="304"/>
      <c r="AS24" s="304"/>
      <c r="AT24" s="304"/>
      <c r="AU24" s="304"/>
      <c r="AV24" s="304"/>
      <c r="AW24" s="304"/>
      <c r="AX24" s="304"/>
      <c r="AY24" s="418">
        <v>0.99</v>
      </c>
      <c r="AZ24" s="418">
        <v>0.01</v>
      </c>
    </row>
    <row r="25" spans="1:52" ht="12.75" customHeight="1">
      <c r="A25" s="116"/>
      <c r="B25" s="309"/>
      <c r="C25" s="426"/>
      <c r="D25" s="508">
        <v>7</v>
      </c>
      <c r="E25" s="508" t="s">
        <v>342</v>
      </c>
      <c r="F25" s="85">
        <v>1110204</v>
      </c>
      <c r="G25" s="290" t="s">
        <v>809</v>
      </c>
      <c r="H25" s="122"/>
      <c r="I25" s="295">
        <f t="shared" ref="I25:M25" si="9">SUM(I26:I27)</f>
        <v>2205408120</v>
      </c>
      <c r="J25" s="295">
        <f t="shared" si="9"/>
        <v>2205408120</v>
      </c>
      <c r="K25" s="295">
        <f t="shared" si="9"/>
        <v>265112400</v>
      </c>
      <c r="L25" s="295">
        <f t="shared" si="9"/>
        <v>514897800</v>
      </c>
      <c r="M25" s="295">
        <f t="shared" si="9"/>
        <v>751246400</v>
      </c>
      <c r="N25" s="295"/>
      <c r="O25" s="295"/>
      <c r="P25" s="295"/>
      <c r="Q25" s="295"/>
      <c r="R25" s="295"/>
      <c r="S25" s="295"/>
      <c r="T25" s="295"/>
      <c r="U25" s="295"/>
      <c r="V25" s="295"/>
      <c r="W25" s="196">
        <f>IFERROR((M25/J25)/IFERROR(HLOOKUP(F25,'BASE 1'!$C$1:$UG$251,'PROY 1'!$AB$19+237,0),0),"")</f>
        <v>1.3907598901794658</v>
      </c>
      <c r="X25" s="196"/>
      <c r="Y25" s="25" t="str">
        <f t="shared" si="1"/>
        <v/>
      </c>
      <c r="Z25" s="295">
        <f t="shared" si="2"/>
        <v>265112400</v>
      </c>
      <c r="AA25" s="295">
        <f>L25-SUM($Z25:Z25)</f>
        <v>249785400</v>
      </c>
      <c r="AB25" s="295">
        <f>M25-SUM($Z25:AA25)</f>
        <v>236348600</v>
      </c>
      <c r="AC25" s="295">
        <f>N25-SUM($Z25:AB25)</f>
        <v>-751246400</v>
      </c>
      <c r="AD25" s="295">
        <f>O25-SUM($Z25:AC25)</f>
        <v>0</v>
      </c>
      <c r="AE25" s="295">
        <f>P25-SUM($Z25:AD25)</f>
        <v>0</v>
      </c>
      <c r="AF25" s="295">
        <f>Q25-SUM($Z25:AE25)</f>
        <v>0</v>
      </c>
      <c r="AG25" s="295">
        <f>R25-SUM($Z25:AF25)</f>
        <v>0</v>
      </c>
      <c r="AH25" s="295">
        <f>S25-SUM($Z25:AG25)</f>
        <v>0</v>
      </c>
      <c r="AI25" s="295">
        <f>T25-SUM($Z25:AH25)</f>
        <v>0</v>
      </c>
      <c r="AJ25" s="295">
        <f>U25-SUM($Z25:AI25)</f>
        <v>0</v>
      </c>
      <c r="AK25" s="295">
        <f>V25-SUM($Z25:AJ25)</f>
        <v>0</v>
      </c>
      <c r="AL25" s="21" t="str">
        <f>HLOOKUP(F25,'BASE 1'!$C$1:$UG$3,3,0)</f>
        <v>Deguello de ganado menor + Deguello de ganado menor D.E.</v>
      </c>
      <c r="AM25" s="295">
        <f t="shared" ref="AM25:AO25" si="10">SUM(AM26:AM27)</f>
        <v>2205408120</v>
      </c>
      <c r="AN25" s="295">
        <f t="shared" si="10"/>
        <v>2205408120</v>
      </c>
      <c r="AO25" s="295">
        <f t="shared" si="10"/>
        <v>2205408120</v>
      </c>
      <c r="AP25" s="295"/>
      <c r="AQ25" s="295"/>
      <c r="AR25" s="295"/>
      <c r="AS25" s="295"/>
      <c r="AT25" s="295"/>
      <c r="AU25" s="295"/>
      <c r="AV25" s="295"/>
      <c r="AW25" s="295"/>
      <c r="AX25" s="295"/>
      <c r="AY25" s="421"/>
      <c r="AZ25" s="421"/>
    </row>
    <row r="26" spans="1:52" ht="12.75" customHeight="1">
      <c r="A26" s="116">
        <v>110000119</v>
      </c>
      <c r="B26" s="309">
        <v>70400000</v>
      </c>
      <c r="C26" s="426" t="s">
        <v>2593</v>
      </c>
      <c r="D26" s="508"/>
      <c r="E26" s="508" t="s">
        <v>4413</v>
      </c>
      <c r="F26" s="86">
        <v>111020401</v>
      </c>
      <c r="G26" s="290" t="s">
        <v>809</v>
      </c>
      <c r="H26" s="122">
        <v>9</v>
      </c>
      <c r="I26" s="117">
        <v>220540812</v>
      </c>
      <c r="J26" s="304">
        <v>220540812</v>
      </c>
      <c r="K26" s="304">
        <v>26511240</v>
      </c>
      <c r="L26" s="304">
        <v>51489780</v>
      </c>
      <c r="M26" s="304">
        <v>75124640</v>
      </c>
      <c r="N26" s="304"/>
      <c r="O26" s="304"/>
      <c r="P26" s="304"/>
      <c r="Q26" s="304"/>
      <c r="R26" s="304"/>
      <c r="S26" s="304"/>
      <c r="T26" s="304"/>
      <c r="U26" s="304"/>
      <c r="V26" s="304"/>
      <c r="W26" s="324">
        <f>IFERROR((M26/J26)/IFERROR(HLOOKUP(F26,'BASE 1'!$C$1:$UG$251,'PROY 1'!$AB$19+237,0),0),"")</f>
        <v>1.3974030751476905</v>
      </c>
      <c r="X26" s="324">
        <v>1.3907598901794658</v>
      </c>
      <c r="Y26" s="25" t="str">
        <f t="shared" si="1"/>
        <v>001</v>
      </c>
      <c r="Z26" s="304">
        <f t="shared" si="2"/>
        <v>26511240</v>
      </c>
      <c r="AA26" s="304">
        <f>L26-SUM($Z26:Z26)</f>
        <v>24978540</v>
      </c>
      <c r="AB26" s="304">
        <f>M26-SUM($Z26:AA26)</f>
        <v>23634860</v>
      </c>
      <c r="AC26" s="304">
        <f>N26-SUM($Z26:AB26)</f>
        <v>-75124640</v>
      </c>
      <c r="AD26" s="304">
        <f>O26-SUM($Z26:AC26)</f>
        <v>0</v>
      </c>
      <c r="AE26" s="304">
        <f>P26-SUM($Z26:AD26)</f>
        <v>0</v>
      </c>
      <c r="AF26" s="304">
        <f>Q26-SUM($Z26:AE26)</f>
        <v>0</v>
      </c>
      <c r="AG26" s="304">
        <f>R26-SUM($Z26:AF26)</f>
        <v>0</v>
      </c>
      <c r="AH26" s="304">
        <f>S26-SUM($Z26:AG26)</f>
        <v>0</v>
      </c>
      <c r="AI26" s="304">
        <f>T26-SUM($Z26:AH26)</f>
        <v>0</v>
      </c>
      <c r="AJ26" s="304">
        <f>U26-SUM($Z26:AI26)</f>
        <v>0</v>
      </c>
      <c r="AK26" s="304">
        <f>V26-SUM($Z26:AJ26)</f>
        <v>0</v>
      </c>
      <c r="AL26" s="21" t="str">
        <f>HLOOKUP(F26,'BASE 1'!$C$1:$UG$3,3,0)</f>
        <v>Degüello de ganado menor</v>
      </c>
      <c r="AM26" s="304">
        <v>220540812</v>
      </c>
      <c r="AN26" s="304">
        <v>220540812</v>
      </c>
      <c r="AO26" s="304">
        <v>220540812</v>
      </c>
      <c r="AP26" s="304"/>
      <c r="AQ26" s="304"/>
      <c r="AR26" s="304"/>
      <c r="AS26" s="304"/>
      <c r="AT26" s="304"/>
      <c r="AU26" s="304"/>
      <c r="AV26" s="304"/>
      <c r="AW26" s="304"/>
      <c r="AX26" s="304"/>
      <c r="AY26" s="418">
        <v>0.99</v>
      </c>
      <c r="AZ26" s="418">
        <v>0.01</v>
      </c>
    </row>
    <row r="27" spans="1:52" ht="12.75" customHeight="1">
      <c r="A27" s="119">
        <v>110818019</v>
      </c>
      <c r="B27" s="309">
        <v>75100000</v>
      </c>
      <c r="C27" s="426" t="s">
        <v>2593</v>
      </c>
      <c r="D27" s="508"/>
      <c r="E27" s="508" t="s">
        <v>4413</v>
      </c>
      <c r="F27" s="86">
        <v>111020402</v>
      </c>
      <c r="G27" s="290" t="s">
        <v>1956</v>
      </c>
      <c r="H27" s="122">
        <v>9</v>
      </c>
      <c r="I27" s="117">
        <v>1984867308</v>
      </c>
      <c r="J27" s="304">
        <v>1984867308</v>
      </c>
      <c r="K27" s="304">
        <v>238601160</v>
      </c>
      <c r="L27" s="304">
        <v>463408020</v>
      </c>
      <c r="M27" s="304">
        <v>676121760</v>
      </c>
      <c r="N27" s="304"/>
      <c r="O27" s="304"/>
      <c r="P27" s="304"/>
      <c r="Q27" s="304"/>
      <c r="R27" s="304"/>
      <c r="S27" s="304"/>
      <c r="T27" s="304"/>
      <c r="U27" s="304"/>
      <c r="V27" s="304"/>
      <c r="W27" s="324">
        <f>IFERROR((M27/J27)/IFERROR(HLOOKUP(F27,'BASE 1'!$C$1:$UG$251,'PROY 1'!$AB$19+237,0),0),"")</f>
        <v>1.397403075741636</v>
      </c>
      <c r="X27" s="324">
        <v>1.3907598901794658</v>
      </c>
      <c r="Y27" s="25" t="str">
        <f t="shared" si="1"/>
        <v>180</v>
      </c>
      <c r="Z27" s="304">
        <f t="shared" si="2"/>
        <v>238601160</v>
      </c>
      <c r="AA27" s="304">
        <f>L27-SUM($Z27:Z27)</f>
        <v>224806860</v>
      </c>
      <c r="AB27" s="304">
        <f>M27-SUM($Z27:AA27)</f>
        <v>212713740</v>
      </c>
      <c r="AC27" s="304">
        <f>N27-SUM($Z27:AB27)</f>
        <v>-676121760</v>
      </c>
      <c r="AD27" s="304">
        <f>O27-SUM($Z27:AC27)</f>
        <v>0</v>
      </c>
      <c r="AE27" s="304">
        <f>P27-SUM($Z27:AD27)</f>
        <v>0</v>
      </c>
      <c r="AF27" s="304">
        <f>Q27-SUM($Z27:AE27)</f>
        <v>0</v>
      </c>
      <c r="AG27" s="304">
        <f>R27-SUM($Z27:AF27)</f>
        <v>0</v>
      </c>
      <c r="AH27" s="304">
        <f>S27-SUM($Z27:AG27)</f>
        <v>0</v>
      </c>
      <c r="AI27" s="304">
        <f>T27-SUM($Z27:AH27)</f>
        <v>0</v>
      </c>
      <c r="AJ27" s="304">
        <f>U27-SUM($Z27:AI27)</f>
        <v>0</v>
      </c>
      <c r="AK27" s="304">
        <f>V27-SUM($Z27:AJ27)</f>
        <v>0</v>
      </c>
      <c r="AL27" s="21" t="str">
        <f>HLOOKUP(F27,'BASE 1'!$C$1:$UG$3,3,0)</f>
        <v>Degüello de ganado menor (Dest. FMATDR Acuerdo 65 de 2013)</v>
      </c>
      <c r="AM27" s="304">
        <v>1984867308</v>
      </c>
      <c r="AN27" s="304">
        <v>1984867308</v>
      </c>
      <c r="AO27" s="304">
        <v>1984867308</v>
      </c>
      <c r="AP27" s="304"/>
      <c r="AQ27" s="304"/>
      <c r="AR27" s="304"/>
      <c r="AS27" s="304"/>
      <c r="AT27" s="304"/>
      <c r="AU27" s="304"/>
      <c r="AV27" s="304"/>
      <c r="AW27" s="304"/>
      <c r="AX27" s="304"/>
      <c r="AY27" s="418">
        <v>0</v>
      </c>
      <c r="AZ27" s="418">
        <v>1</v>
      </c>
    </row>
    <row r="28" spans="1:52" ht="12.75" customHeight="1">
      <c r="A28" s="116">
        <v>110000119</v>
      </c>
      <c r="B28" s="309"/>
      <c r="C28" s="426" t="s">
        <v>2969</v>
      </c>
      <c r="D28" s="508">
        <v>7</v>
      </c>
      <c r="E28" s="508" t="s">
        <v>4413</v>
      </c>
      <c r="F28" s="283">
        <v>1110206</v>
      </c>
      <c r="G28" s="290" t="s">
        <v>808</v>
      </c>
      <c r="H28" s="122">
        <v>9</v>
      </c>
      <c r="I28" s="117"/>
      <c r="J28" s="304"/>
      <c r="K28" s="304"/>
      <c r="L28" s="304"/>
      <c r="M28" s="304"/>
      <c r="N28" s="304"/>
      <c r="O28" s="304"/>
      <c r="P28" s="304"/>
      <c r="Q28" s="304"/>
      <c r="R28" s="304"/>
      <c r="S28" s="304"/>
      <c r="T28" s="304"/>
      <c r="U28" s="304"/>
      <c r="V28" s="304"/>
      <c r="W28" s="324" t="str">
        <f>IFERROR((M28/J28)/IFERROR(HLOOKUP(F28,'BASE 1'!$C$1:$UG$251,'PROY 1'!$AB$19+237,0),0),"")</f>
        <v/>
      </c>
      <c r="X28" s="324"/>
      <c r="Y28" s="25" t="str">
        <f t="shared" si="1"/>
        <v>001</v>
      </c>
      <c r="Z28" s="304">
        <f t="shared" si="2"/>
        <v>0</v>
      </c>
      <c r="AA28" s="304">
        <f>L28-SUM($Z28:Z28)</f>
        <v>0</v>
      </c>
      <c r="AB28" s="304">
        <f>M28-SUM($Z28:AA28)</f>
        <v>0</v>
      </c>
      <c r="AC28" s="304">
        <f>N28-SUM($Z28:AB28)</f>
        <v>0</v>
      </c>
      <c r="AD28" s="304">
        <f>O28-SUM($Z28:AC28)</f>
        <v>0</v>
      </c>
      <c r="AE28" s="304">
        <f>P28-SUM($Z28:AD28)</f>
        <v>0</v>
      </c>
      <c r="AF28" s="304">
        <f>Q28-SUM($Z28:AE28)</f>
        <v>0</v>
      </c>
      <c r="AG28" s="304">
        <f>R28-SUM($Z28:AF28)</f>
        <v>0</v>
      </c>
      <c r="AH28" s="304">
        <f>S28-SUM($Z28:AG28)</f>
        <v>0</v>
      </c>
      <c r="AI28" s="304">
        <f>T28-SUM($Z28:AH28)</f>
        <v>0</v>
      </c>
      <c r="AJ28" s="304">
        <f>U28-SUM($Z28:AI28)</f>
        <v>0</v>
      </c>
      <c r="AK28" s="304">
        <f>V28-SUM($Z28:AJ28)</f>
        <v>0</v>
      </c>
      <c r="AL28" s="21" t="str">
        <f>HLOOKUP(F28,'BASE 1'!$C$1:$UG$3,3,0)</f>
        <v>Registro de Vallas</v>
      </c>
      <c r="AM28" s="304"/>
      <c r="AN28" s="304"/>
      <c r="AO28" s="304"/>
      <c r="AP28" s="304"/>
      <c r="AQ28" s="304"/>
      <c r="AR28" s="304"/>
      <c r="AS28" s="304"/>
      <c r="AT28" s="304"/>
      <c r="AU28" s="304"/>
      <c r="AV28" s="304"/>
      <c r="AW28" s="304"/>
      <c r="AX28" s="304"/>
      <c r="AY28" s="418">
        <v>0.99</v>
      </c>
      <c r="AZ28" s="418">
        <v>0.01</v>
      </c>
    </row>
    <row r="29" spans="1:52" ht="12.75" customHeight="1">
      <c r="A29" s="116">
        <v>110000119</v>
      </c>
      <c r="B29" s="309">
        <v>70400000</v>
      </c>
      <c r="C29" s="426" t="s">
        <v>2789</v>
      </c>
      <c r="D29" s="508">
        <v>7</v>
      </c>
      <c r="E29" s="508" t="s">
        <v>4413</v>
      </c>
      <c r="F29" s="283">
        <v>1110207</v>
      </c>
      <c r="G29" s="290" t="s">
        <v>807</v>
      </c>
      <c r="H29" s="122">
        <v>9</v>
      </c>
      <c r="I29" s="117">
        <v>1</v>
      </c>
      <c r="J29" s="304">
        <v>1</v>
      </c>
      <c r="K29" s="304">
        <v>0</v>
      </c>
      <c r="L29" s="304">
        <v>0</v>
      </c>
      <c r="M29" s="304">
        <v>0</v>
      </c>
      <c r="N29" s="304"/>
      <c r="O29" s="304"/>
      <c r="P29" s="304"/>
      <c r="Q29" s="304"/>
      <c r="R29" s="304"/>
      <c r="S29" s="304"/>
      <c r="T29" s="304"/>
      <c r="U29" s="304"/>
      <c r="V29" s="304"/>
      <c r="W29" s="324">
        <f>IFERROR((M29/J29)/IFERROR(HLOOKUP(F29,'BASE 1'!$C$1:$UG$251,'PROY 1'!$AB$19+237,0),0),"")</f>
        <v>0</v>
      </c>
      <c r="X29" s="324">
        <v>0</v>
      </c>
      <c r="Y29" s="25" t="str">
        <f t="shared" si="1"/>
        <v>001</v>
      </c>
      <c r="Z29" s="304">
        <f t="shared" si="2"/>
        <v>0</v>
      </c>
      <c r="AA29" s="304">
        <f>L29-SUM($Z29:Z29)</f>
        <v>0</v>
      </c>
      <c r="AB29" s="304">
        <f>M29-SUM($Z29:AA29)</f>
        <v>0</v>
      </c>
      <c r="AC29" s="304">
        <f>N29-SUM($Z29:AB29)</f>
        <v>0</v>
      </c>
      <c r="AD29" s="304">
        <f>O29-SUM($Z29:AC29)</f>
        <v>0</v>
      </c>
      <c r="AE29" s="304">
        <f>P29-SUM($Z29:AD29)</f>
        <v>0</v>
      </c>
      <c r="AF29" s="304">
        <f>Q29-SUM($Z29:AE29)</f>
        <v>0</v>
      </c>
      <c r="AG29" s="304">
        <f>R29-SUM($Z29:AF29)</f>
        <v>0</v>
      </c>
      <c r="AH29" s="304">
        <f>S29-SUM($Z29:AG29)</f>
        <v>0</v>
      </c>
      <c r="AI29" s="304">
        <f>T29-SUM($Z29:AH29)</f>
        <v>0</v>
      </c>
      <c r="AJ29" s="304">
        <f>U29-SUM($Z29:AI29)</f>
        <v>0</v>
      </c>
      <c r="AK29" s="304">
        <f>V29-SUM($Z29:AJ29)</f>
        <v>0</v>
      </c>
      <c r="AL29" s="21" t="str">
        <f>HLOOKUP(F29,'BASE 1'!$C$1:$UG$3,3,0)</f>
        <v>Impuesto a las ventas por el sistema club</v>
      </c>
      <c r="AM29" s="304">
        <v>1</v>
      </c>
      <c r="AN29" s="304">
        <v>1</v>
      </c>
      <c r="AO29" s="304">
        <v>1</v>
      </c>
      <c r="AP29" s="304"/>
      <c r="AQ29" s="304"/>
      <c r="AR29" s="304"/>
      <c r="AS29" s="304"/>
      <c r="AT29" s="304"/>
      <c r="AU29" s="304"/>
      <c r="AV29" s="304"/>
      <c r="AW29" s="304"/>
      <c r="AX29" s="304"/>
      <c r="AY29" s="418">
        <v>0</v>
      </c>
      <c r="AZ29" s="418">
        <v>1</v>
      </c>
    </row>
    <row r="30" spans="1:52" s="22" customFormat="1" ht="12.75" customHeight="1">
      <c r="A30" s="119">
        <v>110010319</v>
      </c>
      <c r="B30" s="309">
        <v>70400000</v>
      </c>
      <c r="C30" s="426" t="s">
        <v>2969</v>
      </c>
      <c r="D30" s="508">
        <v>8</v>
      </c>
      <c r="E30" s="508" t="s">
        <v>4413</v>
      </c>
      <c r="F30" s="283">
        <v>1110210</v>
      </c>
      <c r="G30" s="290" t="s">
        <v>6</v>
      </c>
      <c r="H30" s="122">
        <v>9</v>
      </c>
      <c r="I30" s="117">
        <v>66261405323</v>
      </c>
      <c r="J30" s="304">
        <v>66261405323</v>
      </c>
      <c r="K30" s="304">
        <v>5655163947</v>
      </c>
      <c r="L30" s="304">
        <v>7400940441</v>
      </c>
      <c r="M30" s="304">
        <v>16585437169</v>
      </c>
      <c r="N30" s="304"/>
      <c r="O30" s="304"/>
      <c r="P30" s="304"/>
      <c r="Q30" s="304"/>
      <c r="R30" s="304"/>
      <c r="S30" s="304"/>
      <c r="T30" s="304"/>
      <c r="U30" s="304"/>
      <c r="V30" s="304"/>
      <c r="W30" s="324">
        <f>IFERROR((M30/J30)/IFERROR(HLOOKUP(F30,'BASE 1'!$C$1:$UG$251,'PROY 1'!$AB$19+237,0),0),"")</f>
        <v>1.0456364165569858</v>
      </c>
      <c r="X30" s="324">
        <v>1.0456364165569858</v>
      </c>
      <c r="Y30" s="25" t="str">
        <f t="shared" si="1"/>
        <v>103</v>
      </c>
      <c r="Z30" s="304">
        <f t="shared" si="2"/>
        <v>5655163947</v>
      </c>
      <c r="AA30" s="304">
        <f>L30-SUM($Z30:Z30)</f>
        <v>1745776494</v>
      </c>
      <c r="AB30" s="304">
        <f>M30-SUM($Z30:AA30)</f>
        <v>9184496728</v>
      </c>
      <c r="AC30" s="304">
        <f>N30-SUM($Z30:AB30)</f>
        <v>-16585437169</v>
      </c>
      <c r="AD30" s="304">
        <f>O30-SUM($Z30:AC30)</f>
        <v>0</v>
      </c>
      <c r="AE30" s="304">
        <f>P30-SUM($Z30:AD30)</f>
        <v>0</v>
      </c>
      <c r="AF30" s="304">
        <f>Q30-SUM($Z30:AE30)</f>
        <v>0</v>
      </c>
      <c r="AG30" s="304">
        <f>R30-SUM($Z30:AF30)</f>
        <v>0</v>
      </c>
      <c r="AH30" s="304">
        <f>S30-SUM($Z30:AG30)</f>
        <v>0</v>
      </c>
      <c r="AI30" s="304">
        <f>T30-SUM($Z30:AH30)</f>
        <v>0</v>
      </c>
      <c r="AJ30" s="304">
        <f>U30-SUM($Z30:AI30)</f>
        <v>0</v>
      </c>
      <c r="AK30" s="304">
        <f>V30-SUM($Z30:AJ30)</f>
        <v>0</v>
      </c>
      <c r="AL30" s="21" t="str">
        <f>HLOOKUP(F30,'BASE 1'!$C$1:$UG$3,3,0)</f>
        <v>Alumbrado público</v>
      </c>
      <c r="AM30" s="304">
        <v>66261405323</v>
      </c>
      <c r="AN30" s="304">
        <v>66261405323</v>
      </c>
      <c r="AO30" s="304">
        <v>66261405323</v>
      </c>
      <c r="AP30" s="304"/>
      <c r="AQ30" s="304"/>
      <c r="AR30" s="304"/>
      <c r="AS30" s="304"/>
      <c r="AT30" s="304"/>
      <c r="AU30" s="304"/>
      <c r="AV30" s="304"/>
      <c r="AW30" s="304"/>
      <c r="AX30" s="304"/>
      <c r="AY30" s="418">
        <v>0</v>
      </c>
      <c r="AZ30" s="418">
        <v>1</v>
      </c>
    </row>
    <row r="31" spans="1:52" ht="12.75" customHeight="1">
      <c r="A31" s="116">
        <v>110000119</v>
      </c>
      <c r="B31" s="309">
        <v>70400000</v>
      </c>
      <c r="C31" s="426" t="s">
        <v>2789</v>
      </c>
      <c r="D31" s="508">
        <v>7</v>
      </c>
      <c r="E31" s="508" t="s">
        <v>4413</v>
      </c>
      <c r="F31" s="283">
        <v>1110215</v>
      </c>
      <c r="G31" s="290" t="s">
        <v>4393</v>
      </c>
      <c r="H31" s="122">
        <v>9</v>
      </c>
      <c r="I31" s="117">
        <v>1583792022</v>
      </c>
      <c r="J31" s="304">
        <v>1583792022</v>
      </c>
      <c r="K31" s="304">
        <v>0</v>
      </c>
      <c r="L31" s="304">
        <v>133837020</v>
      </c>
      <c r="M31" s="304">
        <v>229675378</v>
      </c>
      <c r="N31" s="304"/>
      <c r="O31" s="304"/>
      <c r="P31" s="304"/>
      <c r="Q31" s="304"/>
      <c r="R31" s="304"/>
      <c r="S31" s="304"/>
      <c r="T31" s="304"/>
      <c r="U31" s="304"/>
      <c r="V31" s="304"/>
      <c r="W31" s="324" t="str">
        <f>IFERROR((M31/J31)/IFERROR(HLOOKUP(F31,'BASE 1'!$C$1:$UG$251,'PROY 1'!$AB$19+237,0),0),"")</f>
        <v/>
      </c>
      <c r="X31" s="324" t="s">
        <v>342</v>
      </c>
      <c r="Y31" s="25" t="str">
        <f t="shared" si="1"/>
        <v>001</v>
      </c>
      <c r="Z31" s="304">
        <f t="shared" si="2"/>
        <v>0</v>
      </c>
      <c r="AA31" s="304">
        <f>L31-SUM($Z31:Z31)</f>
        <v>133837020</v>
      </c>
      <c r="AB31" s="304">
        <f>M31-SUM($Z31:AA31)</f>
        <v>95838358</v>
      </c>
      <c r="AC31" s="304">
        <f>N31-SUM($Z31:AB31)</f>
        <v>-229675378</v>
      </c>
      <c r="AD31" s="304">
        <f>O31-SUM($Z31:AC31)</f>
        <v>0</v>
      </c>
      <c r="AE31" s="304">
        <f>P31-SUM($Z31:AD31)</f>
        <v>0</v>
      </c>
      <c r="AF31" s="304">
        <f>Q31-SUM($Z31:AE31)</f>
        <v>0</v>
      </c>
      <c r="AG31" s="304">
        <f>R31-SUM($Z31:AF31)</f>
        <v>0</v>
      </c>
      <c r="AH31" s="304">
        <f>S31-SUM($Z31:AG31)</f>
        <v>0</v>
      </c>
      <c r="AI31" s="304">
        <f>T31-SUM($Z31:AH31)</f>
        <v>0</v>
      </c>
      <c r="AJ31" s="304">
        <f>U31-SUM($Z31:AI31)</f>
        <v>0</v>
      </c>
      <c r="AK31" s="304">
        <f>V31-SUM($Z31:AJ31)</f>
        <v>0</v>
      </c>
      <c r="AL31" s="21" t="e">
        <f>HLOOKUP(F31,'BASE 1'!$C$1:$UG$3,3,0)</f>
        <v>#N/A</v>
      </c>
      <c r="AM31" s="304">
        <v>1583792022</v>
      </c>
      <c r="AN31" s="304">
        <v>1583792022</v>
      </c>
      <c r="AO31" s="304">
        <v>1583792022</v>
      </c>
      <c r="AP31" s="304"/>
      <c r="AQ31" s="304"/>
      <c r="AR31" s="304"/>
      <c r="AS31" s="304"/>
      <c r="AT31" s="304"/>
      <c r="AU31" s="304"/>
      <c r="AV31" s="304"/>
      <c r="AW31" s="304"/>
      <c r="AX31" s="304"/>
      <c r="AY31" s="418">
        <v>0</v>
      </c>
      <c r="AZ31" s="418">
        <v>1</v>
      </c>
    </row>
    <row r="32" spans="1:52" ht="12.75" customHeight="1">
      <c r="A32" s="118"/>
      <c r="B32" s="331"/>
      <c r="C32" s="424" t="s">
        <v>342</v>
      </c>
      <c r="D32" s="506">
        <v>7</v>
      </c>
      <c r="E32" s="506" t="s">
        <v>4413</v>
      </c>
      <c r="F32" s="285">
        <v>1110213</v>
      </c>
      <c r="G32" s="289" t="s">
        <v>1254</v>
      </c>
      <c r="H32" s="118">
        <v>4</v>
      </c>
      <c r="I32" s="223">
        <v>12209962640</v>
      </c>
      <c r="J32" s="223">
        <v>12209962640</v>
      </c>
      <c r="K32" s="223">
        <v>1507123447</v>
      </c>
      <c r="L32" s="223">
        <v>1662992942</v>
      </c>
      <c r="M32" s="223">
        <v>2014320194</v>
      </c>
      <c r="N32" s="223"/>
      <c r="O32" s="223"/>
      <c r="P32" s="223"/>
      <c r="Q32" s="223"/>
      <c r="R32" s="223"/>
      <c r="S32" s="223"/>
      <c r="T32" s="223"/>
      <c r="U32" s="223"/>
      <c r="V32" s="223"/>
      <c r="W32" s="323">
        <f>IFERROR((M32/J32)/IFERROR(HLOOKUP(F32,'BASE 1'!$C$1:$UG$251,'PROY 1'!$AB$19+237,0),0),"")</f>
        <v>1.2297984708445679</v>
      </c>
      <c r="X32" s="323"/>
      <c r="Y32" s="25" t="str">
        <f t="shared" si="1"/>
        <v/>
      </c>
      <c r="Z32" s="223">
        <f t="shared" si="2"/>
        <v>1507123447</v>
      </c>
      <c r="AA32" s="223">
        <f>L32-SUM($Z32:Z32)</f>
        <v>155869495</v>
      </c>
      <c r="AB32" s="223">
        <f>M32-SUM($Z32:AA32)</f>
        <v>351327252</v>
      </c>
      <c r="AC32" s="223">
        <f>N32-SUM($Z32:AB32)</f>
        <v>-2014320194</v>
      </c>
      <c r="AD32" s="223">
        <f>O32-SUM($Z32:AC32)</f>
        <v>0</v>
      </c>
      <c r="AE32" s="223">
        <f>P32-SUM($Z32:AD32)</f>
        <v>0</v>
      </c>
      <c r="AF32" s="223">
        <f>Q32-SUM($Z32:AE32)</f>
        <v>0</v>
      </c>
      <c r="AG32" s="223">
        <f>R32-SUM($Z32:AF32)</f>
        <v>0</v>
      </c>
      <c r="AH32" s="223">
        <f>S32-SUM($Z32:AG32)</f>
        <v>0</v>
      </c>
      <c r="AI32" s="223">
        <f>T32-SUM($Z32:AH32)</f>
        <v>0</v>
      </c>
      <c r="AJ32" s="223">
        <f>U32-SUM($Z32:AI32)</f>
        <v>0</v>
      </c>
      <c r="AK32" s="223">
        <f>V32-SUM($Z32:AJ32)</f>
        <v>0</v>
      </c>
      <c r="AL32" s="21" t="str">
        <f>HLOOKUP(F32,'BASE 1'!$C$1:$UG$3,3,0)</f>
        <v>Estampillas</v>
      </c>
      <c r="AM32" s="223">
        <v>12209962640</v>
      </c>
      <c r="AN32" s="223">
        <v>12209962640</v>
      </c>
      <c r="AO32" s="223">
        <v>12209962640</v>
      </c>
      <c r="AP32" s="223"/>
      <c r="AQ32" s="223"/>
      <c r="AR32" s="223"/>
      <c r="AS32" s="223"/>
      <c r="AT32" s="223"/>
      <c r="AU32" s="223"/>
      <c r="AV32" s="223"/>
      <c r="AW32" s="223"/>
      <c r="AX32" s="223"/>
      <c r="AY32" s="417"/>
      <c r="AZ32" s="417"/>
    </row>
    <row r="33" spans="1:55" ht="12.75" customHeight="1">
      <c r="A33" s="119">
        <v>110012219</v>
      </c>
      <c r="B33" s="309">
        <v>72200000</v>
      </c>
      <c r="C33" s="426" t="s">
        <v>2921</v>
      </c>
      <c r="D33" s="508"/>
      <c r="E33" s="508" t="s">
        <v>4413</v>
      </c>
      <c r="F33" s="283">
        <v>111021301</v>
      </c>
      <c r="G33" s="290" t="s">
        <v>1857</v>
      </c>
      <c r="H33" s="122">
        <v>9</v>
      </c>
      <c r="I33" s="117">
        <v>8789532304</v>
      </c>
      <c r="J33" s="304">
        <v>8789532304</v>
      </c>
      <c r="K33" s="304">
        <v>1002647757</v>
      </c>
      <c r="L33" s="304">
        <v>1054872158</v>
      </c>
      <c r="M33" s="304">
        <v>1236746969</v>
      </c>
      <c r="N33" s="304"/>
      <c r="O33" s="304"/>
      <c r="P33" s="304"/>
      <c r="Q33" s="304"/>
      <c r="R33" s="304"/>
      <c r="S33" s="304"/>
      <c r="T33" s="304"/>
      <c r="U33" s="304"/>
      <c r="V33" s="304"/>
      <c r="W33" s="324">
        <f>IFERROR((M33/J33)/IFERROR(HLOOKUP(F33,'BASE 1'!$C$1:$UG$251,'PROY 1'!$AB$19+237,0),0),"")</f>
        <v>1.1659260907303179</v>
      </c>
      <c r="X33" s="324">
        <v>1.1659260907303179</v>
      </c>
      <c r="Y33" s="25" t="str">
        <f t="shared" si="1"/>
        <v>122</v>
      </c>
      <c r="Z33" s="304">
        <f t="shared" si="2"/>
        <v>1002647757</v>
      </c>
      <c r="AA33" s="304">
        <f>L33-SUM($Z33:Z33)</f>
        <v>52224401</v>
      </c>
      <c r="AB33" s="304">
        <f>M33-SUM($Z33:AA33)</f>
        <v>181874811</v>
      </c>
      <c r="AC33" s="304">
        <f>N33-SUM($Z33:AB33)</f>
        <v>-1236746969</v>
      </c>
      <c r="AD33" s="304">
        <f>O33-SUM($Z33:AC33)</f>
        <v>0</v>
      </c>
      <c r="AE33" s="304">
        <f>P33-SUM($Z33:AD33)</f>
        <v>0</v>
      </c>
      <c r="AF33" s="304">
        <f>Q33-SUM($Z33:AE33)</f>
        <v>0</v>
      </c>
      <c r="AG33" s="304">
        <f>R33-SUM($Z33:AF33)</f>
        <v>0</v>
      </c>
      <c r="AH33" s="304">
        <f>S33-SUM($Z33:AG33)</f>
        <v>0</v>
      </c>
      <c r="AI33" s="304">
        <f>T33-SUM($Z33:AH33)</f>
        <v>0</v>
      </c>
      <c r="AJ33" s="304">
        <f>U33-SUM($Z33:AI33)</f>
        <v>0</v>
      </c>
      <c r="AK33" s="304">
        <f>V33-SUM($Z33:AJ33)</f>
        <v>0</v>
      </c>
      <c r="AL33" s="21" t="str">
        <f>HLOOKUP(F33,'BASE 1'!$C$1:$UG$3,3,0)</f>
        <v>Estampilla adulto mayor</v>
      </c>
      <c r="AM33" s="304">
        <v>8789532304</v>
      </c>
      <c r="AN33" s="304">
        <v>8789532304</v>
      </c>
      <c r="AO33" s="304">
        <v>8789532304</v>
      </c>
      <c r="AP33" s="304"/>
      <c r="AQ33" s="304"/>
      <c r="AR33" s="304"/>
      <c r="AS33" s="304"/>
      <c r="AT33" s="304"/>
      <c r="AU33" s="304"/>
      <c r="AV33" s="304"/>
      <c r="AW33" s="304"/>
      <c r="AX33" s="304"/>
      <c r="AY33" s="418">
        <v>0</v>
      </c>
      <c r="AZ33" s="418">
        <v>1</v>
      </c>
    </row>
    <row r="34" spans="1:55" ht="12.75" customHeight="1">
      <c r="A34" s="119">
        <v>110015219</v>
      </c>
      <c r="B34" s="309">
        <v>71300000</v>
      </c>
      <c r="C34" s="426" t="s">
        <v>2921</v>
      </c>
      <c r="D34" s="508"/>
      <c r="E34" s="508" t="s">
        <v>4413</v>
      </c>
      <c r="F34" s="283">
        <v>111021302</v>
      </c>
      <c r="G34" s="290" t="s">
        <v>1858</v>
      </c>
      <c r="H34" s="122">
        <v>9</v>
      </c>
      <c r="I34" s="117">
        <v>3420430336</v>
      </c>
      <c r="J34" s="304">
        <v>3420430336</v>
      </c>
      <c r="K34" s="304">
        <v>504475690</v>
      </c>
      <c r="L34" s="304">
        <v>608120784</v>
      </c>
      <c r="M34" s="304">
        <v>777573225</v>
      </c>
      <c r="N34" s="304"/>
      <c r="O34" s="304"/>
      <c r="P34" s="304"/>
      <c r="Q34" s="304"/>
      <c r="R34" s="304"/>
      <c r="S34" s="304"/>
      <c r="T34" s="304"/>
      <c r="U34" s="304"/>
      <c r="V34" s="304"/>
      <c r="W34" s="324">
        <f>IFERROR((M34/J34)/IFERROR(HLOOKUP(F34,'BASE 1'!$C$1:$UG$251,'PROY 1'!$AB$19+237,0),0),"")</f>
        <v>1.3806966097596092</v>
      </c>
      <c r="X34" s="324">
        <v>1.3806966097596092</v>
      </c>
      <c r="Y34" s="25" t="str">
        <f t="shared" si="1"/>
        <v>152</v>
      </c>
      <c r="Z34" s="304">
        <f t="shared" si="2"/>
        <v>504475690</v>
      </c>
      <c r="AA34" s="304">
        <f>L34-SUM($Z34:Z34)</f>
        <v>103645094</v>
      </c>
      <c r="AB34" s="304">
        <f>M34-SUM($Z34:AA34)</f>
        <v>169452441</v>
      </c>
      <c r="AC34" s="304">
        <f>N34-SUM($Z34:AB34)</f>
        <v>-777573225</v>
      </c>
      <c r="AD34" s="304">
        <f>O34-SUM($Z34:AC34)</f>
        <v>0</v>
      </c>
      <c r="AE34" s="304">
        <f>P34-SUM($Z34:AD34)</f>
        <v>0</v>
      </c>
      <c r="AF34" s="304">
        <f>Q34-SUM($Z34:AE34)</f>
        <v>0</v>
      </c>
      <c r="AG34" s="304">
        <f>R34-SUM($Z34:AF34)</f>
        <v>0</v>
      </c>
      <c r="AH34" s="304">
        <f>S34-SUM($Z34:AG34)</f>
        <v>0</v>
      </c>
      <c r="AI34" s="304">
        <f>T34-SUM($Z34:AH34)</f>
        <v>0</v>
      </c>
      <c r="AJ34" s="304">
        <f>U34-SUM($Z34:AI34)</f>
        <v>0</v>
      </c>
      <c r="AK34" s="304">
        <f>V34-SUM($Z34:AJ34)</f>
        <v>0</v>
      </c>
      <c r="AL34" s="21" t="str">
        <f>HLOOKUP(F34,'BASE 1'!$C$1:$UG$3,3,0)</f>
        <v>Estampilla procultura</v>
      </c>
      <c r="AM34" s="304">
        <v>3420430336</v>
      </c>
      <c r="AN34" s="304">
        <v>3420430336</v>
      </c>
      <c r="AO34" s="304">
        <v>3420430336</v>
      </c>
      <c r="AP34" s="304"/>
      <c r="AQ34" s="304"/>
      <c r="AR34" s="304"/>
      <c r="AS34" s="304"/>
      <c r="AT34" s="304"/>
      <c r="AU34" s="304"/>
      <c r="AV34" s="304"/>
      <c r="AW34" s="304"/>
      <c r="AX34" s="304"/>
      <c r="AY34" s="418">
        <v>0</v>
      </c>
      <c r="AZ34" s="418">
        <v>1</v>
      </c>
    </row>
    <row r="35" spans="1:55" ht="12.75" customHeight="1">
      <c r="A35" s="118"/>
      <c r="B35" s="331"/>
      <c r="C35" s="424" t="s">
        <v>342</v>
      </c>
      <c r="D35" s="506"/>
      <c r="E35" s="506" t="s">
        <v>4413</v>
      </c>
      <c r="F35" s="285">
        <v>112</v>
      </c>
      <c r="G35" s="289" t="s">
        <v>160</v>
      </c>
      <c r="H35" s="118">
        <v>3</v>
      </c>
      <c r="I35" s="223">
        <v>1353868824443</v>
      </c>
      <c r="J35" s="223">
        <v>1418728045437</v>
      </c>
      <c r="K35" s="223">
        <v>97312506918</v>
      </c>
      <c r="L35" s="223">
        <v>240527751910</v>
      </c>
      <c r="M35" s="223">
        <v>353717856323</v>
      </c>
      <c r="N35" s="223"/>
      <c r="O35" s="223"/>
      <c r="P35" s="223"/>
      <c r="Q35" s="223"/>
      <c r="R35" s="223"/>
      <c r="S35" s="223"/>
      <c r="T35" s="223"/>
      <c r="U35" s="223"/>
      <c r="V35" s="223"/>
      <c r="W35" s="323">
        <f>IFERROR((M35/J35)/IFERROR(HLOOKUP(F35,'BASE 1'!$C$1:$UG$251,'PROY 1'!$AB$19+237,0),0),"")</f>
        <v>1.2622923035159235</v>
      </c>
      <c r="X35" s="323"/>
      <c r="Y35" s="25" t="str">
        <f t="shared" si="1"/>
        <v/>
      </c>
      <c r="Z35" s="223">
        <f t="shared" si="2"/>
        <v>97312506918</v>
      </c>
      <c r="AA35" s="223">
        <f>L35-SUM($Z35:Z35)</f>
        <v>143215244992</v>
      </c>
      <c r="AB35" s="223">
        <f>M35-SUM($Z35:AA35)</f>
        <v>113190104413</v>
      </c>
      <c r="AC35" s="223">
        <f>N35-SUM($Z35:AB35)</f>
        <v>-353717856323</v>
      </c>
      <c r="AD35" s="223">
        <f>O35-SUM($Z35:AC35)</f>
        <v>0</v>
      </c>
      <c r="AE35" s="223">
        <f>P35-SUM($Z35:AD35)</f>
        <v>0</v>
      </c>
      <c r="AF35" s="223">
        <f>Q35-SUM($Z35:AE35)</f>
        <v>0</v>
      </c>
      <c r="AG35" s="223">
        <f>R35-SUM($Z35:AF35)</f>
        <v>0</v>
      </c>
      <c r="AH35" s="223">
        <f>S35-SUM($Z35:AG35)</f>
        <v>0</v>
      </c>
      <c r="AI35" s="223">
        <f>T35-SUM($Z35:AH35)</f>
        <v>0</v>
      </c>
      <c r="AJ35" s="223">
        <f>U35-SUM($Z35:AI35)</f>
        <v>0</v>
      </c>
      <c r="AK35" s="223">
        <f>V35-SUM($Z35:AJ35)</f>
        <v>0</v>
      </c>
      <c r="AL35" s="21" t="str">
        <f>HLOOKUP(F35,'BASE 1'!$C$1:$UG$3,3,0)</f>
        <v>Ingresos No Tributarios</v>
      </c>
      <c r="AM35" s="223">
        <v>1360728145319</v>
      </c>
      <c r="AN35" s="223">
        <v>1370849265854</v>
      </c>
      <c r="AO35" s="223">
        <v>1418728045437</v>
      </c>
      <c r="AP35" s="223"/>
      <c r="AQ35" s="223"/>
      <c r="AR35" s="223"/>
      <c r="AS35" s="223"/>
      <c r="AT35" s="223"/>
      <c r="AU35" s="223"/>
      <c r="AV35" s="223"/>
      <c r="AW35" s="223"/>
      <c r="AX35" s="223"/>
      <c r="AY35" s="417"/>
      <c r="AZ35" s="417"/>
    </row>
    <row r="36" spans="1:55" ht="12.75" customHeight="1">
      <c r="A36" s="118"/>
      <c r="B36" s="331"/>
      <c r="C36" s="424" t="s">
        <v>342</v>
      </c>
      <c r="D36" s="506">
        <v>11</v>
      </c>
      <c r="E36" s="506" t="s">
        <v>4413</v>
      </c>
      <c r="F36" s="285">
        <v>11201</v>
      </c>
      <c r="G36" s="289" t="s">
        <v>250</v>
      </c>
      <c r="H36" s="118">
        <v>4</v>
      </c>
      <c r="I36" s="223">
        <v>8305258117</v>
      </c>
      <c r="J36" s="223">
        <v>8305258117</v>
      </c>
      <c r="K36" s="223">
        <v>652091206</v>
      </c>
      <c r="L36" s="223">
        <v>1486945357</v>
      </c>
      <c r="M36" s="223">
        <v>2267935772</v>
      </c>
      <c r="N36" s="223"/>
      <c r="O36" s="223"/>
      <c r="P36" s="223"/>
      <c r="Q36" s="223"/>
      <c r="R36" s="223"/>
      <c r="S36" s="223"/>
      <c r="T36" s="223"/>
      <c r="U36" s="223"/>
      <c r="V36" s="223"/>
      <c r="W36" s="323">
        <f>IFERROR((M36/J36)/IFERROR(HLOOKUP(F36,'BASE 1'!$C$1:$UG$251,'PROY 1'!$AB$19+237,0),0),"")</f>
        <v>1.2365727396060933</v>
      </c>
      <c r="X36" s="323"/>
      <c r="Y36" s="25" t="str">
        <f t="shared" si="1"/>
        <v/>
      </c>
      <c r="Z36" s="223">
        <f t="shared" si="2"/>
        <v>652091206</v>
      </c>
      <c r="AA36" s="223">
        <f>L36-SUM($Z36:Z36)</f>
        <v>834854151</v>
      </c>
      <c r="AB36" s="223">
        <f>M36-SUM($Z36:AA36)</f>
        <v>780990415</v>
      </c>
      <c r="AC36" s="223">
        <f>N36-SUM($Z36:AB36)</f>
        <v>-2267935772</v>
      </c>
      <c r="AD36" s="223">
        <f>O36-SUM($Z36:AC36)</f>
        <v>0</v>
      </c>
      <c r="AE36" s="223">
        <f>P36-SUM($Z36:AD36)</f>
        <v>0</v>
      </c>
      <c r="AF36" s="223">
        <f>Q36-SUM($Z36:AE36)</f>
        <v>0</v>
      </c>
      <c r="AG36" s="223">
        <f>R36-SUM($Z36:AF36)</f>
        <v>0</v>
      </c>
      <c r="AH36" s="223">
        <f>S36-SUM($Z36:AG36)</f>
        <v>0</v>
      </c>
      <c r="AI36" s="223">
        <f>T36-SUM($Z36:AH36)</f>
        <v>0</v>
      </c>
      <c r="AJ36" s="223">
        <f>U36-SUM($Z36:AI36)</f>
        <v>0</v>
      </c>
      <c r="AK36" s="223">
        <f>V36-SUM($Z36:AJ36)</f>
        <v>0</v>
      </c>
      <c r="AL36" s="21" t="str">
        <f>HLOOKUP(F36,'BASE 1'!$C$1:$UG$3,3,0)</f>
        <v>Tasas</v>
      </c>
      <c r="AM36" s="223">
        <v>8305258117</v>
      </c>
      <c r="AN36" s="223">
        <v>8305258117</v>
      </c>
      <c r="AO36" s="223">
        <v>8305258117</v>
      </c>
      <c r="AP36" s="223"/>
      <c r="AQ36" s="223"/>
      <c r="AR36" s="223"/>
      <c r="AS36" s="223"/>
      <c r="AT36" s="223"/>
      <c r="AU36" s="223"/>
      <c r="AV36" s="223"/>
      <c r="AW36" s="223"/>
      <c r="AX36" s="223"/>
      <c r="AY36" s="417"/>
      <c r="AZ36" s="417"/>
    </row>
    <row r="37" spans="1:55" ht="12.75" customHeight="1">
      <c r="A37" s="116">
        <v>110000119</v>
      </c>
      <c r="B37" s="309">
        <v>76200000</v>
      </c>
      <c r="C37" s="426" t="s">
        <v>2789</v>
      </c>
      <c r="D37" s="508"/>
      <c r="E37" s="508" t="s">
        <v>4413</v>
      </c>
      <c r="F37" s="283">
        <v>1120104</v>
      </c>
      <c r="G37" s="290" t="s">
        <v>152</v>
      </c>
      <c r="H37" s="122">
        <v>9</v>
      </c>
      <c r="I37" s="117">
        <v>1</v>
      </c>
      <c r="J37" s="304">
        <v>1</v>
      </c>
      <c r="K37" s="304">
        <v>0</v>
      </c>
      <c r="L37" s="304">
        <v>270349</v>
      </c>
      <c r="M37" s="304">
        <v>2077586</v>
      </c>
      <c r="N37" s="304"/>
      <c r="O37" s="304"/>
      <c r="P37" s="304"/>
      <c r="Q37" s="304"/>
      <c r="R37" s="304"/>
      <c r="S37" s="304"/>
      <c r="T37" s="304"/>
      <c r="U37" s="304"/>
      <c r="V37" s="304"/>
      <c r="W37" s="324">
        <f>IFERROR((M37/J37)/IFERROR(HLOOKUP(F37,'BASE 1'!$C$1:$UG$251,'PROY 1'!$AB$19+237,0),0),"")</f>
        <v>11546162.92016075</v>
      </c>
      <c r="X37" s="324">
        <v>11546162.92016075</v>
      </c>
      <c r="Y37" s="25" t="str">
        <f t="shared" si="1"/>
        <v>001</v>
      </c>
      <c r="Z37" s="304">
        <f t="shared" si="2"/>
        <v>0</v>
      </c>
      <c r="AA37" s="304">
        <f>L37-SUM($Z37:Z37)</f>
        <v>270349</v>
      </c>
      <c r="AB37" s="304">
        <f>M37-SUM($Z37:AA37)</f>
        <v>1807237</v>
      </c>
      <c r="AC37" s="304">
        <f>N37-SUM($Z37:AB37)</f>
        <v>-2077586</v>
      </c>
      <c r="AD37" s="304">
        <f>O37-SUM($Z37:AC37)</f>
        <v>0</v>
      </c>
      <c r="AE37" s="304">
        <f>P37-SUM($Z37:AD37)</f>
        <v>0</v>
      </c>
      <c r="AF37" s="304">
        <f>Q37-SUM($Z37:AE37)</f>
        <v>0</v>
      </c>
      <c r="AG37" s="304">
        <f>R37-SUM($Z37:AF37)</f>
        <v>0</v>
      </c>
      <c r="AH37" s="304">
        <f>S37-SUM($Z37:AG37)</f>
        <v>0</v>
      </c>
      <c r="AI37" s="304">
        <f>T37-SUM($Z37:AH37)</f>
        <v>0</v>
      </c>
      <c r="AJ37" s="304">
        <f>U37-SUM($Z37:AI37)</f>
        <v>0</v>
      </c>
      <c r="AK37" s="304">
        <f>V37-SUM($Z37:AJ37)</f>
        <v>0</v>
      </c>
      <c r="AL37" s="21" t="str">
        <f>HLOOKUP(F37,'BASE 1'!$C$1:$UG$3,3,0)</f>
        <v>Dibujo vías obligadas</v>
      </c>
      <c r="AM37" s="304">
        <v>1</v>
      </c>
      <c r="AN37" s="304">
        <v>1</v>
      </c>
      <c r="AO37" s="304">
        <v>1</v>
      </c>
      <c r="AP37" s="304"/>
      <c r="AQ37" s="304"/>
      <c r="AR37" s="304"/>
      <c r="AS37" s="304"/>
      <c r="AT37" s="304"/>
      <c r="AU37" s="304"/>
      <c r="AV37" s="304"/>
      <c r="AW37" s="304"/>
      <c r="AX37" s="304"/>
      <c r="AY37" s="418">
        <v>0.99</v>
      </c>
      <c r="AZ37" s="418">
        <v>0.01</v>
      </c>
    </row>
    <row r="38" spans="1:55" ht="12.75" customHeight="1">
      <c r="A38" s="116">
        <v>110000119</v>
      </c>
      <c r="B38" s="309">
        <v>74300000</v>
      </c>
      <c r="C38" s="426" t="s">
        <v>2789</v>
      </c>
      <c r="D38" s="508"/>
      <c r="E38" s="508" t="s">
        <v>4413</v>
      </c>
      <c r="F38" s="283">
        <v>1120105</v>
      </c>
      <c r="G38" s="290" t="s">
        <v>402</v>
      </c>
      <c r="H38" s="122">
        <v>9</v>
      </c>
      <c r="I38" s="117">
        <v>7701455260</v>
      </c>
      <c r="J38" s="304">
        <v>7701455260</v>
      </c>
      <c r="K38" s="304">
        <v>652091206</v>
      </c>
      <c r="L38" s="304">
        <v>1486675008</v>
      </c>
      <c r="M38" s="304">
        <v>2265858186</v>
      </c>
      <c r="N38" s="304"/>
      <c r="O38" s="304"/>
      <c r="P38" s="304"/>
      <c r="Q38" s="304"/>
      <c r="R38" s="304"/>
      <c r="S38" s="304"/>
      <c r="T38" s="304"/>
      <c r="U38" s="304"/>
      <c r="V38" s="304"/>
      <c r="W38" s="324">
        <f>IFERROR((M38/J38)/IFERROR(HLOOKUP(F38,'BASE 1'!$C$1:$UG$251,'PROY 1'!$AB$19+237,0),0),"")</f>
        <v>1.2136829387127293</v>
      </c>
      <c r="X38" s="324">
        <v>1.2136829387127293</v>
      </c>
      <c r="Y38" s="25" t="str">
        <f t="shared" si="1"/>
        <v>001</v>
      </c>
      <c r="Z38" s="304">
        <f t="shared" si="2"/>
        <v>652091206</v>
      </c>
      <c r="AA38" s="304">
        <f>L38-SUM($Z38:Z38)</f>
        <v>834583802</v>
      </c>
      <c r="AB38" s="304">
        <f>M38-SUM($Z38:AA38)</f>
        <v>779183178</v>
      </c>
      <c r="AC38" s="304">
        <f>N38-SUM($Z38:AB38)</f>
        <v>-2265858186</v>
      </c>
      <c r="AD38" s="304">
        <f>O38-SUM($Z38:AC38)</f>
        <v>0</v>
      </c>
      <c r="AE38" s="304">
        <f>P38-SUM($Z38:AD38)</f>
        <v>0</v>
      </c>
      <c r="AF38" s="304">
        <f>Q38-SUM($Z38:AE38)</f>
        <v>0</v>
      </c>
      <c r="AG38" s="304">
        <f>R38-SUM($Z38:AF38)</f>
        <v>0</v>
      </c>
      <c r="AH38" s="304">
        <f>S38-SUM($Z38:AG38)</f>
        <v>0</v>
      </c>
      <c r="AI38" s="304">
        <f>T38-SUM($Z38:AH38)</f>
        <v>0</v>
      </c>
      <c r="AJ38" s="304">
        <f>U38-SUM($Z38:AI38)</f>
        <v>0</v>
      </c>
      <c r="AK38" s="304">
        <f>V38-SUM($Z38:AJ38)</f>
        <v>0</v>
      </c>
      <c r="AL38" s="21" t="str">
        <f>HLOOKUP(F38,'BASE 1'!$C$1:$UG$3,3,0)</f>
        <v>Parquimetros</v>
      </c>
      <c r="AM38" s="304">
        <v>7701455260</v>
      </c>
      <c r="AN38" s="304">
        <v>7701455260</v>
      </c>
      <c r="AO38" s="304">
        <v>7701455260</v>
      </c>
      <c r="AP38" s="304"/>
      <c r="AQ38" s="304"/>
      <c r="AR38" s="304"/>
      <c r="AS38" s="304"/>
      <c r="AT38" s="304"/>
      <c r="AU38" s="304"/>
      <c r="AV38" s="304"/>
      <c r="AW38" s="304"/>
      <c r="AX38" s="304"/>
      <c r="AY38" s="418">
        <v>0</v>
      </c>
      <c r="AZ38" s="418">
        <v>1</v>
      </c>
    </row>
    <row r="39" spans="1:55" ht="12.75" customHeight="1">
      <c r="A39" s="119">
        <v>110017019</v>
      </c>
      <c r="B39" s="309">
        <v>76200000</v>
      </c>
      <c r="C39" s="426" t="s">
        <v>2789</v>
      </c>
      <c r="D39" s="508"/>
      <c r="E39" s="508" t="s">
        <v>4413</v>
      </c>
      <c r="F39" s="283">
        <v>1120106</v>
      </c>
      <c r="G39" s="290" t="s">
        <v>1957</v>
      </c>
      <c r="H39" s="122">
        <v>9</v>
      </c>
      <c r="I39" s="117">
        <v>603802856</v>
      </c>
      <c r="J39" s="304">
        <v>603802856</v>
      </c>
      <c r="K39" s="304">
        <v>0</v>
      </c>
      <c r="L39" s="304">
        <v>0</v>
      </c>
      <c r="M39" s="304">
        <v>0</v>
      </c>
      <c r="N39" s="304"/>
      <c r="O39" s="304"/>
      <c r="P39" s="304"/>
      <c r="Q39" s="304"/>
      <c r="R39" s="304"/>
      <c r="S39" s="304"/>
      <c r="T39" s="304"/>
      <c r="U39" s="304"/>
      <c r="V39" s="304"/>
      <c r="W39" s="324">
        <f>IFERROR((M39/J39)/IFERROR(HLOOKUP(F39,'BASE 1'!$C$1:$UG$251,'PROY 1'!$AB$19+237,0),0),"")</f>
        <v>0</v>
      </c>
      <c r="X39" s="324">
        <v>0</v>
      </c>
      <c r="Y39" s="25" t="str">
        <f t="shared" si="1"/>
        <v>170</v>
      </c>
      <c r="Z39" s="304">
        <f t="shared" si="2"/>
        <v>0</v>
      </c>
      <c r="AA39" s="304">
        <f>L39-SUM($Z39:Z39)</f>
        <v>0</v>
      </c>
      <c r="AB39" s="304">
        <f>M39-SUM($Z39:AA39)</f>
        <v>0</v>
      </c>
      <c r="AC39" s="304">
        <f>N39-SUM($Z39:AB39)</f>
        <v>0</v>
      </c>
      <c r="AD39" s="304">
        <f>O39-SUM($Z39:AC39)</f>
        <v>0</v>
      </c>
      <c r="AE39" s="304">
        <f>P39-SUM($Z39:AD39)</f>
        <v>0</v>
      </c>
      <c r="AF39" s="304">
        <f>Q39-SUM($Z39:AE39)</f>
        <v>0</v>
      </c>
      <c r="AG39" s="304">
        <f>R39-SUM($Z39:AF39)</f>
        <v>0</v>
      </c>
      <c r="AH39" s="304">
        <f>S39-SUM($Z39:AG39)</f>
        <v>0</v>
      </c>
      <c r="AI39" s="304">
        <f>T39-SUM($Z39:AH39)</f>
        <v>0</v>
      </c>
      <c r="AJ39" s="304">
        <f>U39-SUM($Z39:AI39)</f>
        <v>0</v>
      </c>
      <c r="AK39" s="304">
        <f>V39-SUM($Z39:AJ39)</f>
        <v>0</v>
      </c>
      <c r="AL39" s="21" t="str">
        <f>HLOOKUP(F39,'BASE 1'!$C$1:$UG$3,3,0)</f>
        <v>Estratificación económica</v>
      </c>
      <c r="AM39" s="304">
        <v>603802856</v>
      </c>
      <c r="AN39" s="304">
        <v>603802856</v>
      </c>
      <c r="AO39" s="304">
        <v>603802856</v>
      </c>
      <c r="AP39" s="304"/>
      <c r="AQ39" s="304"/>
      <c r="AR39" s="304"/>
      <c r="AS39" s="304"/>
      <c r="AT39" s="304"/>
      <c r="AU39" s="304"/>
      <c r="AV39" s="304"/>
      <c r="AW39" s="304"/>
      <c r="AX39" s="304"/>
      <c r="AY39" s="418">
        <v>0</v>
      </c>
      <c r="AZ39" s="418">
        <v>1</v>
      </c>
    </row>
    <row r="40" spans="1:55" ht="12.75" customHeight="1">
      <c r="A40" s="118"/>
      <c r="B40" s="331"/>
      <c r="C40" s="424" t="s">
        <v>342</v>
      </c>
      <c r="D40" s="506">
        <v>11</v>
      </c>
      <c r="E40" s="506" t="s">
        <v>4413</v>
      </c>
      <c r="F40" s="285">
        <v>11202</v>
      </c>
      <c r="G40" s="289" t="s">
        <v>251</v>
      </c>
      <c r="H40" s="118">
        <v>4</v>
      </c>
      <c r="I40" s="223">
        <v>22817972153</v>
      </c>
      <c r="J40" s="223">
        <v>22817972153</v>
      </c>
      <c r="K40" s="223">
        <v>2952070455</v>
      </c>
      <c r="L40" s="223">
        <v>4976562132</v>
      </c>
      <c r="M40" s="223">
        <v>7533657552</v>
      </c>
      <c r="N40" s="223"/>
      <c r="O40" s="223"/>
      <c r="P40" s="223"/>
      <c r="Q40" s="223"/>
      <c r="R40" s="223"/>
      <c r="S40" s="223"/>
      <c r="T40" s="223"/>
      <c r="U40" s="223"/>
      <c r="V40" s="223"/>
      <c r="W40" s="323">
        <f>IFERROR((M40/J40)/IFERROR(HLOOKUP(F40,'BASE 1'!$C$1:$UG$251,'PROY 1'!$AB$19+237,0),0),"")</f>
        <v>1.2918152993461505</v>
      </c>
      <c r="X40" s="323"/>
      <c r="Y40" s="25" t="str">
        <f t="shared" si="1"/>
        <v/>
      </c>
      <c r="Z40" s="223">
        <f t="shared" si="2"/>
        <v>2952070455</v>
      </c>
      <c r="AA40" s="223">
        <f>L40-SUM($Z40:Z40)</f>
        <v>2024491677</v>
      </c>
      <c r="AB40" s="223">
        <f>M40-SUM($Z40:AA40)</f>
        <v>2557095420</v>
      </c>
      <c r="AC40" s="223">
        <f>N40-SUM($Z40:AB40)</f>
        <v>-7533657552</v>
      </c>
      <c r="AD40" s="223">
        <f>O40-SUM($Z40:AC40)</f>
        <v>0</v>
      </c>
      <c r="AE40" s="223">
        <f>P40-SUM($Z40:AD40)</f>
        <v>0</v>
      </c>
      <c r="AF40" s="223">
        <f>Q40-SUM($Z40:AE40)</f>
        <v>0</v>
      </c>
      <c r="AG40" s="223">
        <f>R40-SUM($Z40:AF40)</f>
        <v>0</v>
      </c>
      <c r="AH40" s="223">
        <f>S40-SUM($Z40:AG40)</f>
        <v>0</v>
      </c>
      <c r="AI40" s="223">
        <f>T40-SUM($Z40:AH40)</f>
        <v>0</v>
      </c>
      <c r="AJ40" s="223">
        <f>U40-SUM($Z40:AI40)</f>
        <v>0</v>
      </c>
      <c r="AK40" s="223">
        <f>V40-SUM($Z40:AJ40)</f>
        <v>0</v>
      </c>
      <c r="AL40" s="21" t="str">
        <f>HLOOKUP(F40,'BASE 1'!$C$1:$UG$3,3,0)</f>
        <v>Multas</v>
      </c>
      <c r="AM40" s="223">
        <v>22817972153</v>
      </c>
      <c r="AN40" s="223">
        <v>22817972153</v>
      </c>
      <c r="AO40" s="223">
        <v>22817972153</v>
      </c>
      <c r="AP40" s="223"/>
      <c r="AQ40" s="223"/>
      <c r="AR40" s="223"/>
      <c r="AS40" s="223"/>
      <c r="AT40" s="223"/>
      <c r="AU40" s="223"/>
      <c r="AV40" s="223"/>
      <c r="AW40" s="223"/>
      <c r="AX40" s="223"/>
      <c r="AY40" s="417"/>
      <c r="AZ40" s="417"/>
    </row>
    <row r="41" spans="1:55" ht="12.75" customHeight="1">
      <c r="A41" s="116">
        <v>110021019</v>
      </c>
      <c r="B41" s="309">
        <v>74300000</v>
      </c>
      <c r="C41" s="426" t="s">
        <v>2789</v>
      </c>
      <c r="D41" s="508"/>
      <c r="E41" s="508" t="s">
        <v>4413</v>
      </c>
      <c r="F41" s="283">
        <v>1120202</v>
      </c>
      <c r="G41" s="290" t="s">
        <v>2125</v>
      </c>
      <c r="H41" s="122">
        <v>9</v>
      </c>
      <c r="I41" s="117">
        <v>22644358616</v>
      </c>
      <c r="J41" s="304">
        <v>22644358616</v>
      </c>
      <c r="K41" s="304">
        <v>2735037197</v>
      </c>
      <c r="L41" s="304">
        <v>4463543550</v>
      </c>
      <c r="M41" s="304">
        <v>6651049423</v>
      </c>
      <c r="N41" s="304"/>
      <c r="O41" s="304"/>
      <c r="P41" s="304"/>
      <c r="Q41" s="304"/>
      <c r="R41" s="304"/>
      <c r="S41" s="304"/>
      <c r="T41" s="304"/>
      <c r="U41" s="304"/>
      <c r="V41" s="304"/>
      <c r="W41" s="324">
        <f>IFERROR((M41/J41)/IFERROR(HLOOKUP(F41,'BASE 1'!$C$1:$UG$251,'PROY 1'!$AB$19+237,0),0),"")</f>
        <v>1.1459789530178821</v>
      </c>
      <c r="X41" s="324">
        <v>1.1459789530178821</v>
      </c>
      <c r="Y41" s="25" t="str">
        <f t="shared" si="1"/>
        <v>210</v>
      </c>
      <c r="Z41" s="304">
        <f t="shared" si="2"/>
        <v>2735037197</v>
      </c>
      <c r="AA41" s="304">
        <f>L41-SUM($Z41:Z41)</f>
        <v>1728506353</v>
      </c>
      <c r="AB41" s="304">
        <f>M41-SUM($Z41:AA41)</f>
        <v>2187505873</v>
      </c>
      <c r="AC41" s="304">
        <f>N41-SUM($Z41:AB41)</f>
        <v>-6651049423</v>
      </c>
      <c r="AD41" s="304">
        <f>O41-SUM($Z41:AC41)</f>
        <v>0</v>
      </c>
      <c r="AE41" s="304">
        <f>P41-SUM($Z41:AD41)</f>
        <v>0</v>
      </c>
      <c r="AF41" s="304">
        <f>Q41-SUM($Z41:AE41)</f>
        <v>0</v>
      </c>
      <c r="AG41" s="304">
        <f>R41-SUM($Z41:AF41)</f>
        <v>0</v>
      </c>
      <c r="AH41" s="304">
        <f>S41-SUM($Z41:AG41)</f>
        <v>0</v>
      </c>
      <c r="AI41" s="304">
        <f>T41-SUM($Z41:AH41)</f>
        <v>0</v>
      </c>
      <c r="AJ41" s="304">
        <f>U41-SUM($Z41:AI41)</f>
        <v>0</v>
      </c>
      <c r="AK41" s="304">
        <f>V41-SUM($Z41:AJ41)</f>
        <v>0</v>
      </c>
      <c r="AL41" s="21" t="str">
        <f>HLOOKUP(F41,'BASE 1'!$C$1:$UG$3,3,0)</f>
        <v>Multas por contravención al Cód. Nal de tránsito</v>
      </c>
      <c r="AM41" s="304">
        <v>22644358616</v>
      </c>
      <c r="AN41" s="304">
        <v>22644358616</v>
      </c>
      <c r="AO41" s="304">
        <v>22644358616</v>
      </c>
      <c r="AP41" s="304"/>
      <c r="AQ41" s="304"/>
      <c r="AR41" s="304"/>
      <c r="AS41" s="304"/>
      <c r="AT41" s="304"/>
      <c r="AU41" s="304"/>
      <c r="AV41" s="304"/>
      <c r="AW41" s="304"/>
      <c r="AX41" s="304"/>
      <c r="AY41" s="418">
        <v>0</v>
      </c>
      <c r="AZ41" s="418">
        <v>1</v>
      </c>
    </row>
    <row r="42" spans="1:55" ht="12.75" customHeight="1">
      <c r="A42" s="116">
        <v>110000119</v>
      </c>
      <c r="B42" s="309">
        <v>76200000</v>
      </c>
      <c r="C42" s="426" t="s">
        <v>2789</v>
      </c>
      <c r="D42" s="508"/>
      <c r="E42" s="508" t="s">
        <v>4413</v>
      </c>
      <c r="F42" s="283">
        <v>1120203</v>
      </c>
      <c r="G42" s="290" t="s">
        <v>4158</v>
      </c>
      <c r="H42" s="122">
        <v>9</v>
      </c>
      <c r="I42" s="117">
        <v>1</v>
      </c>
      <c r="J42" s="304">
        <v>1</v>
      </c>
      <c r="K42" s="304">
        <v>36216051</v>
      </c>
      <c r="L42" s="304">
        <v>57183869</v>
      </c>
      <c r="M42" s="304">
        <v>85359664</v>
      </c>
      <c r="N42" s="304"/>
      <c r="O42" s="304"/>
      <c r="P42" s="304"/>
      <c r="Q42" s="304"/>
      <c r="R42" s="304"/>
      <c r="S42" s="304"/>
      <c r="T42" s="304"/>
      <c r="U42" s="304"/>
      <c r="V42" s="304"/>
      <c r="W42" s="324">
        <f>IFERROR((M42/J42)/IFERROR(HLOOKUP(F42,'BASE 1'!$C$1:$UG$251,'PROY 1'!$AB$19+237,0),0),"")</f>
        <v>392079384.53879553</v>
      </c>
      <c r="X42" s="324">
        <v>392079384.53879553</v>
      </c>
      <c r="Y42" s="25" t="str">
        <f t="shared" si="1"/>
        <v>001</v>
      </c>
      <c r="Z42" s="304">
        <f t="shared" si="2"/>
        <v>36216051</v>
      </c>
      <c r="AA42" s="304">
        <f>L42-SUM($Z42:Z42)</f>
        <v>20967818</v>
      </c>
      <c r="AB42" s="304">
        <f>M42-SUM($Z42:AA42)</f>
        <v>28175795</v>
      </c>
      <c r="AC42" s="304">
        <f>N42-SUM($Z42:AB42)</f>
        <v>-85359664</v>
      </c>
      <c r="AD42" s="304">
        <f>O42-SUM($Z42:AC42)</f>
        <v>0</v>
      </c>
      <c r="AE42" s="304">
        <f>P42-SUM($Z42:AD42)</f>
        <v>0</v>
      </c>
      <c r="AF42" s="304">
        <f>Q42-SUM($Z42:AE42)</f>
        <v>0</v>
      </c>
      <c r="AG42" s="304">
        <f>R42-SUM($Z42:AF42)</f>
        <v>0</v>
      </c>
      <c r="AH42" s="304">
        <f>S42-SUM($Z42:AG42)</f>
        <v>0</v>
      </c>
      <c r="AI42" s="304">
        <f>T42-SUM($Z42:AH42)</f>
        <v>0</v>
      </c>
      <c r="AJ42" s="304">
        <f>U42-SUM($Z42:AI42)</f>
        <v>0</v>
      </c>
      <c r="AK42" s="304">
        <f>V42-SUM($Z42:AJ42)</f>
        <v>0</v>
      </c>
      <c r="AL42" s="21" t="str">
        <f>HLOOKUP(F42,'BASE 1'!$C$1:$UG$3,3,0)</f>
        <v>Multas urbanísticas</v>
      </c>
      <c r="AM42" s="304">
        <v>1</v>
      </c>
      <c r="AN42" s="304">
        <v>1</v>
      </c>
      <c r="AO42" s="304">
        <v>1</v>
      </c>
      <c r="AP42" s="304"/>
      <c r="AQ42" s="304"/>
      <c r="AR42" s="304"/>
      <c r="AS42" s="304"/>
      <c r="AT42" s="304"/>
      <c r="AU42" s="304"/>
      <c r="AV42" s="304"/>
      <c r="AW42" s="304"/>
      <c r="AX42" s="304"/>
      <c r="AY42" s="418">
        <v>0.99</v>
      </c>
      <c r="AZ42" s="418">
        <v>0.01</v>
      </c>
    </row>
    <row r="43" spans="1:55" ht="12.75" customHeight="1">
      <c r="A43" s="116">
        <v>110000119</v>
      </c>
      <c r="B43" s="309">
        <v>73200000</v>
      </c>
      <c r="C43" s="426" t="s">
        <v>2593</v>
      </c>
      <c r="D43" s="508"/>
      <c r="E43" s="508" t="s">
        <v>4413</v>
      </c>
      <c r="F43" s="283">
        <v>1120204</v>
      </c>
      <c r="G43" s="290" t="s">
        <v>70</v>
      </c>
      <c r="H43" s="122">
        <v>9</v>
      </c>
      <c r="I43" s="297">
        <v>1</v>
      </c>
      <c r="J43" s="304">
        <v>1</v>
      </c>
      <c r="K43" s="304">
        <v>5781326</v>
      </c>
      <c r="L43" s="304">
        <v>16969139</v>
      </c>
      <c r="M43" s="304">
        <v>27061441</v>
      </c>
      <c r="N43" s="304"/>
      <c r="O43" s="304"/>
      <c r="P43" s="304"/>
      <c r="Q43" s="304"/>
      <c r="R43" s="304"/>
      <c r="S43" s="304"/>
      <c r="T43" s="304"/>
      <c r="U43" s="304"/>
      <c r="V43" s="304"/>
      <c r="W43" s="324">
        <f>IFERROR((M43/J43)/IFERROR(HLOOKUP(F43,'BASE 1'!$C$1:$UG$251,'PROY 1'!$AB$19+237,0),0),"")</f>
        <v>128620697.85805501</v>
      </c>
      <c r="X43" s="324">
        <v>128620697.85805501</v>
      </c>
      <c r="Y43" s="25" t="str">
        <f t="shared" si="1"/>
        <v>001</v>
      </c>
      <c r="Z43" s="304">
        <f t="shared" si="2"/>
        <v>5781326</v>
      </c>
      <c r="AA43" s="304">
        <f>L43-SUM($Z43:Z43)</f>
        <v>11187813</v>
      </c>
      <c r="AB43" s="304">
        <f>M43-SUM($Z43:AA43)</f>
        <v>10092302</v>
      </c>
      <c r="AC43" s="304">
        <f>N43-SUM($Z43:AB43)</f>
        <v>-27061441</v>
      </c>
      <c r="AD43" s="304">
        <f>O43-SUM($Z43:AC43)</f>
        <v>0</v>
      </c>
      <c r="AE43" s="304">
        <f>P43-SUM($Z43:AD43)</f>
        <v>0</v>
      </c>
      <c r="AF43" s="304">
        <f>Q43-SUM($Z43:AE43)</f>
        <v>0</v>
      </c>
      <c r="AG43" s="304">
        <f>R43-SUM($Z43:AF43)</f>
        <v>0</v>
      </c>
      <c r="AH43" s="304">
        <f>S43-SUM($Z43:AG43)</f>
        <v>0</v>
      </c>
      <c r="AI43" s="304">
        <f>T43-SUM($Z43:AH43)</f>
        <v>0</v>
      </c>
      <c r="AJ43" s="304">
        <f>U43-SUM($Z43:AI43)</f>
        <v>0</v>
      </c>
      <c r="AK43" s="304">
        <f>V43-SUM($Z43:AJ43)</f>
        <v>0</v>
      </c>
      <c r="AL43" s="21" t="str">
        <f>HLOOKUP(F43,'BASE 1'!$C$1:$UG$3,3,0)</f>
        <v>Multas de gobierno</v>
      </c>
      <c r="AM43" s="304">
        <v>1</v>
      </c>
      <c r="AN43" s="304">
        <v>1</v>
      </c>
      <c r="AO43" s="304">
        <v>1</v>
      </c>
      <c r="AP43" s="304"/>
      <c r="AQ43" s="304"/>
      <c r="AR43" s="304"/>
      <c r="AS43" s="304"/>
      <c r="AT43" s="304"/>
      <c r="AU43" s="304"/>
      <c r="AV43" s="304"/>
      <c r="AW43" s="304"/>
      <c r="AX43" s="304"/>
      <c r="AY43" s="418">
        <v>0.99</v>
      </c>
      <c r="AZ43" s="418">
        <v>0.01</v>
      </c>
    </row>
    <row r="44" spans="1:55" ht="12.75" customHeight="1">
      <c r="A44" s="116">
        <v>110000119</v>
      </c>
      <c r="B44" s="309">
        <v>70400000</v>
      </c>
      <c r="C44" s="426" t="s">
        <v>2593</v>
      </c>
      <c r="D44" s="508"/>
      <c r="E44" s="508" t="s">
        <v>4413</v>
      </c>
      <c r="F44" s="283">
        <v>1120205</v>
      </c>
      <c r="G44" s="290" t="s">
        <v>403</v>
      </c>
      <c r="H44" s="122">
        <v>9</v>
      </c>
      <c r="I44" s="117">
        <v>750994</v>
      </c>
      <c r="J44" s="304">
        <v>750994</v>
      </c>
      <c r="K44" s="304">
        <v>0</v>
      </c>
      <c r="L44" s="304">
        <v>0</v>
      </c>
      <c r="M44" s="304">
        <v>0</v>
      </c>
      <c r="N44" s="304"/>
      <c r="O44" s="304"/>
      <c r="P44" s="304"/>
      <c r="Q44" s="304"/>
      <c r="R44" s="304"/>
      <c r="S44" s="304"/>
      <c r="T44" s="304"/>
      <c r="U44" s="304"/>
      <c r="V44" s="304"/>
      <c r="W44" s="324">
        <f>IFERROR((M44/J44)/IFERROR(HLOOKUP(F44,'BASE 1'!$C$1:$UG$251,'PROY 1'!$AB$19+237,0),0),"")</f>
        <v>0</v>
      </c>
      <c r="X44" s="324">
        <v>0</v>
      </c>
      <c r="Y44" s="25" t="str">
        <f t="shared" si="1"/>
        <v>001</v>
      </c>
      <c r="Z44" s="304">
        <f t="shared" si="2"/>
        <v>0</v>
      </c>
      <c r="AA44" s="304">
        <f>L44-SUM($Z44:Z44)</f>
        <v>0</v>
      </c>
      <c r="AB44" s="304">
        <f>M44-SUM($Z44:AA44)</f>
        <v>0</v>
      </c>
      <c r="AC44" s="304">
        <f>N44-SUM($Z44:AB44)</f>
        <v>0</v>
      </c>
      <c r="AD44" s="304">
        <f>O44-SUM($Z44:AC44)</f>
        <v>0</v>
      </c>
      <c r="AE44" s="304">
        <f>P44-SUM($Z44:AD44)</f>
        <v>0</v>
      </c>
      <c r="AF44" s="304">
        <f>Q44-SUM($Z44:AE44)</f>
        <v>0</v>
      </c>
      <c r="AG44" s="304">
        <f>R44-SUM($Z44:AF44)</f>
        <v>0</v>
      </c>
      <c r="AH44" s="304">
        <f>S44-SUM($Z44:AG44)</f>
        <v>0</v>
      </c>
      <c r="AI44" s="304">
        <f>T44-SUM($Z44:AH44)</f>
        <v>0</v>
      </c>
      <c r="AJ44" s="304">
        <f>U44-SUM($Z44:AI44)</f>
        <v>0</v>
      </c>
      <c r="AK44" s="304">
        <f>V44-SUM($Z44:AJ44)</f>
        <v>0</v>
      </c>
      <c r="AL44" s="21" t="str">
        <f>HLOOKUP(F44,'BASE 1'!$C$1:$UG$3,3,0)</f>
        <v>Multas deguello  ganado menor</v>
      </c>
      <c r="AM44" s="304">
        <v>750994</v>
      </c>
      <c r="AN44" s="304">
        <v>750994</v>
      </c>
      <c r="AO44" s="304">
        <v>750994</v>
      </c>
      <c r="AP44" s="304"/>
      <c r="AQ44" s="304"/>
      <c r="AR44" s="304"/>
      <c r="AS44" s="304"/>
      <c r="AT44" s="304"/>
      <c r="AU44" s="304"/>
      <c r="AV44" s="304"/>
      <c r="AW44" s="304"/>
      <c r="AX44" s="304"/>
      <c r="AY44" s="418">
        <v>0.99</v>
      </c>
      <c r="AZ44" s="418">
        <v>0.01</v>
      </c>
    </row>
    <row r="45" spans="1:55" ht="12.75" customHeight="1">
      <c r="A45" s="116">
        <v>110000119</v>
      </c>
      <c r="B45" s="309">
        <v>70400000</v>
      </c>
      <c r="C45" s="426" t="s">
        <v>2593</v>
      </c>
      <c r="D45" s="508"/>
      <c r="E45" s="508" t="s">
        <v>4413</v>
      </c>
      <c r="F45" s="283">
        <v>1120206</v>
      </c>
      <c r="G45" s="290" t="s">
        <v>57</v>
      </c>
      <c r="H45" s="122">
        <v>9</v>
      </c>
      <c r="I45" s="297">
        <v>131826546</v>
      </c>
      <c r="J45" s="304">
        <v>131826546</v>
      </c>
      <c r="K45" s="304">
        <v>29270317</v>
      </c>
      <c r="L45" s="304">
        <v>60943250</v>
      </c>
      <c r="M45" s="304">
        <v>83979458</v>
      </c>
      <c r="N45" s="304"/>
      <c r="O45" s="304"/>
      <c r="P45" s="304"/>
      <c r="Q45" s="304"/>
      <c r="R45" s="304"/>
      <c r="S45" s="304"/>
      <c r="T45" s="304"/>
      <c r="U45" s="304"/>
      <c r="V45" s="304"/>
      <c r="W45" s="324">
        <f>IFERROR((M45/J45)/IFERROR(HLOOKUP(F45,'BASE 1'!$C$1:$UG$251,'PROY 1'!$AB$19+237,0),0),"")</f>
        <v>2.5063642798065491</v>
      </c>
      <c r="X45" s="324">
        <v>2.5063642798065491</v>
      </c>
      <c r="Y45" s="25" t="str">
        <f t="shared" si="1"/>
        <v>001</v>
      </c>
      <c r="Z45" s="304">
        <f t="shared" si="2"/>
        <v>29270317</v>
      </c>
      <c r="AA45" s="304">
        <f>L45-SUM($Z45:Z45)</f>
        <v>31672933</v>
      </c>
      <c r="AB45" s="304">
        <f>M45-SUM($Z45:AA45)</f>
        <v>23036208</v>
      </c>
      <c r="AC45" s="304">
        <f>N45-SUM($Z45:AB45)</f>
        <v>-83979458</v>
      </c>
      <c r="AD45" s="304">
        <f>O45-SUM($Z45:AC45)</f>
        <v>0</v>
      </c>
      <c r="AE45" s="304">
        <f>P45-SUM($Z45:AD45)</f>
        <v>0</v>
      </c>
      <c r="AF45" s="304">
        <f>Q45-SUM($Z45:AE45)</f>
        <v>0</v>
      </c>
      <c r="AG45" s="304">
        <f>R45-SUM($Z45:AF45)</f>
        <v>0</v>
      </c>
      <c r="AH45" s="304">
        <f>S45-SUM($Z45:AG45)</f>
        <v>0</v>
      </c>
      <c r="AI45" s="304">
        <f>T45-SUM($Z45:AH45)</f>
        <v>0</v>
      </c>
      <c r="AJ45" s="304">
        <f>U45-SUM($Z45:AI45)</f>
        <v>0</v>
      </c>
      <c r="AK45" s="304">
        <f>V45-SUM($Z45:AJ45)</f>
        <v>0</v>
      </c>
      <c r="AL45" s="21" t="str">
        <f>HLOOKUP(F45,'BASE 1'!$C$1:$UG$3,3,0)</f>
        <v>Multas de salud</v>
      </c>
      <c r="AM45" s="304">
        <v>131826546</v>
      </c>
      <c r="AN45" s="304">
        <v>131826546</v>
      </c>
      <c r="AO45" s="304">
        <v>131826546</v>
      </c>
      <c r="AP45" s="304"/>
      <c r="AQ45" s="304"/>
      <c r="AR45" s="304"/>
      <c r="AS45" s="304"/>
      <c r="AT45" s="304"/>
      <c r="AU45" s="304"/>
      <c r="AV45" s="304"/>
      <c r="AW45" s="304"/>
      <c r="AX45" s="304"/>
      <c r="AY45" s="418">
        <v>0</v>
      </c>
      <c r="AZ45" s="418">
        <v>1</v>
      </c>
      <c r="BA45" s="414">
        <v>1120210</v>
      </c>
      <c r="BB45" s="411">
        <v>0</v>
      </c>
      <c r="BC45" s="412">
        <v>1</v>
      </c>
    </row>
    <row r="46" spans="1:55" ht="12.75" customHeight="1">
      <c r="A46" s="116">
        <v>110000119</v>
      </c>
      <c r="B46" s="309">
        <v>74300000</v>
      </c>
      <c r="C46" s="426" t="s">
        <v>2789</v>
      </c>
      <c r="D46" s="508"/>
      <c r="E46" s="508" t="s">
        <v>4413</v>
      </c>
      <c r="F46" s="283">
        <v>1120207</v>
      </c>
      <c r="G46" s="290" t="s">
        <v>85</v>
      </c>
      <c r="H46" s="122">
        <v>9</v>
      </c>
      <c r="I46" s="117">
        <v>41035594</v>
      </c>
      <c r="J46" s="304">
        <v>41035594</v>
      </c>
      <c r="K46" s="304">
        <v>0</v>
      </c>
      <c r="L46" s="304">
        <v>0</v>
      </c>
      <c r="M46" s="304">
        <v>112067263</v>
      </c>
      <c r="N46" s="304"/>
      <c r="O46" s="304"/>
      <c r="P46" s="304"/>
      <c r="Q46" s="304"/>
      <c r="R46" s="304"/>
      <c r="S46" s="304"/>
      <c r="T46" s="304"/>
      <c r="U46" s="304"/>
      <c r="V46" s="304"/>
      <c r="W46" s="324">
        <f>IFERROR((M46/J46)/IFERROR(HLOOKUP(F46,'BASE 1'!$C$1:$UG$251,'PROY 1'!$AB$19+237,0),0),"")</f>
        <v>10.79384197989471</v>
      </c>
      <c r="X46" s="324">
        <v>10.79384197989471</v>
      </c>
      <c r="Y46" s="25" t="str">
        <f t="shared" si="1"/>
        <v>001</v>
      </c>
      <c r="Z46" s="304">
        <f t="shared" si="2"/>
        <v>0</v>
      </c>
      <c r="AA46" s="304">
        <f>L46-SUM($Z46:Z46)</f>
        <v>0</v>
      </c>
      <c r="AB46" s="304">
        <f>M46-SUM($Z46:AA46)</f>
        <v>112067263</v>
      </c>
      <c r="AC46" s="304">
        <f>N46-SUM($Z46:AB46)</f>
        <v>-112067263</v>
      </c>
      <c r="AD46" s="304">
        <f>O46-SUM($Z46:AC46)</f>
        <v>0</v>
      </c>
      <c r="AE46" s="304">
        <f>P46-SUM($Z46:AD46)</f>
        <v>0</v>
      </c>
      <c r="AF46" s="304">
        <f>Q46-SUM($Z46:AE46)</f>
        <v>0</v>
      </c>
      <c r="AG46" s="304">
        <f>R46-SUM($Z46:AF46)</f>
        <v>0</v>
      </c>
      <c r="AH46" s="304">
        <f>S46-SUM($Z46:AG46)</f>
        <v>0</v>
      </c>
      <c r="AI46" s="304">
        <f>T46-SUM($Z46:AH46)</f>
        <v>0</v>
      </c>
      <c r="AJ46" s="304">
        <f>U46-SUM($Z46:AI46)</f>
        <v>0</v>
      </c>
      <c r="AK46" s="304">
        <f>V46-SUM($Z46:AJ46)</f>
        <v>0</v>
      </c>
      <c r="AL46" s="21" t="str">
        <f>HLOOKUP(F46,'BASE 1'!$C$1:$UG$3,3,0)</f>
        <v>Otras multas</v>
      </c>
      <c r="AM46" s="304">
        <v>41035594</v>
      </c>
      <c r="AN46" s="304">
        <v>41035594</v>
      </c>
      <c r="AO46" s="304">
        <v>41035594</v>
      </c>
      <c r="AP46" s="304"/>
      <c r="AQ46" s="304"/>
      <c r="AR46" s="304"/>
      <c r="AS46" s="304"/>
      <c r="AT46" s="304"/>
      <c r="AU46" s="304"/>
      <c r="AV46" s="304"/>
      <c r="AW46" s="304"/>
      <c r="AX46" s="304"/>
      <c r="AY46" s="418">
        <v>0.99</v>
      </c>
      <c r="AZ46" s="418">
        <v>0.01</v>
      </c>
    </row>
    <row r="47" spans="1:55" ht="12.75" customHeight="1">
      <c r="A47" s="277"/>
      <c r="B47" s="313"/>
      <c r="C47" s="427" t="s">
        <v>342</v>
      </c>
      <c r="D47" s="509"/>
      <c r="E47" s="509" t="s">
        <v>4413</v>
      </c>
      <c r="F47" s="286">
        <v>1120212</v>
      </c>
      <c r="G47" s="291" t="s">
        <v>4159</v>
      </c>
      <c r="H47" s="279">
        <v>5</v>
      </c>
      <c r="I47" s="298">
        <v>100</v>
      </c>
      <c r="J47" s="298">
        <v>100</v>
      </c>
      <c r="K47" s="298">
        <v>131363020</v>
      </c>
      <c r="L47" s="298">
        <v>267471309</v>
      </c>
      <c r="M47" s="298">
        <v>405726281</v>
      </c>
      <c r="N47" s="298"/>
      <c r="O47" s="298"/>
      <c r="P47" s="298"/>
      <c r="Q47" s="298"/>
      <c r="R47" s="298"/>
      <c r="S47" s="298"/>
      <c r="T47" s="298"/>
      <c r="U47" s="298"/>
      <c r="V47" s="298"/>
      <c r="W47" s="325">
        <f>IFERROR((M47/J47)/IFERROR(HLOOKUP(F47,'BASE 1'!$C$1:$UG$251,'PROY 1'!$AB$19+237,0),0),"")</f>
        <v>23671919.023360264</v>
      </c>
      <c r="X47" s="325" t="s">
        <v>342</v>
      </c>
      <c r="Y47" s="25" t="str">
        <f t="shared" si="1"/>
        <v/>
      </c>
      <c r="Z47" s="298">
        <f t="shared" si="2"/>
        <v>131363020</v>
      </c>
      <c r="AA47" s="298">
        <f>L47-SUM($Z47:Z47)</f>
        <v>136108289</v>
      </c>
      <c r="AB47" s="298">
        <f>M47-SUM($Z47:AA47)</f>
        <v>138254972</v>
      </c>
      <c r="AC47" s="298">
        <f>N47-SUM($Z47:AB47)</f>
        <v>-405726281</v>
      </c>
      <c r="AD47" s="298">
        <f>O47-SUM($Z47:AC47)</f>
        <v>0</v>
      </c>
      <c r="AE47" s="298">
        <f>P47-SUM($Z47:AD47)</f>
        <v>0</v>
      </c>
      <c r="AF47" s="298">
        <f>Q47-SUM($Z47:AE47)</f>
        <v>0</v>
      </c>
      <c r="AG47" s="298">
        <f>R47-SUM($Z47:AF47)</f>
        <v>0</v>
      </c>
      <c r="AH47" s="298">
        <f>S47-SUM($Z47:AG47)</f>
        <v>0</v>
      </c>
      <c r="AI47" s="298">
        <f>T47-SUM($Z47:AH47)</f>
        <v>0</v>
      </c>
      <c r="AJ47" s="298">
        <f>U47-SUM($Z47:AI47)</f>
        <v>0</v>
      </c>
      <c r="AK47" s="298">
        <f>V47-SUM($Z47:AJ47)</f>
        <v>0</v>
      </c>
      <c r="AL47" s="21" t="str">
        <f>HLOOKUP(F47,'BASE 1'!$C$1:$UG$3,3,0)</f>
        <v>Multas Generales Código de Policía</v>
      </c>
      <c r="AM47" s="298">
        <v>100</v>
      </c>
      <c r="AN47" s="298">
        <v>100</v>
      </c>
      <c r="AO47" s="298">
        <v>100</v>
      </c>
      <c r="AP47" s="298"/>
      <c r="AQ47" s="298"/>
      <c r="AR47" s="298"/>
      <c r="AS47" s="298"/>
      <c r="AT47" s="298"/>
      <c r="AU47" s="298"/>
      <c r="AV47" s="298"/>
      <c r="AW47" s="298"/>
      <c r="AX47" s="298"/>
      <c r="AY47" s="419"/>
      <c r="AZ47" s="419"/>
    </row>
    <row r="48" spans="1:55" ht="12.75" customHeight="1">
      <c r="A48" s="119">
        <v>110721619</v>
      </c>
      <c r="B48" s="309">
        <v>70400000</v>
      </c>
      <c r="C48" s="426" t="s">
        <v>4411</v>
      </c>
      <c r="D48" s="508"/>
      <c r="E48" s="508" t="s">
        <v>4413</v>
      </c>
      <c r="F48" s="283">
        <v>112021201</v>
      </c>
      <c r="G48" s="315" t="s">
        <v>4160</v>
      </c>
      <c r="H48" s="122">
        <v>9</v>
      </c>
      <c r="I48" s="316">
        <v>45</v>
      </c>
      <c r="J48" s="304">
        <v>45</v>
      </c>
      <c r="K48" s="304">
        <v>59113359</v>
      </c>
      <c r="L48" s="304">
        <v>120362089</v>
      </c>
      <c r="M48" s="304">
        <v>182576826</v>
      </c>
      <c r="N48" s="304"/>
      <c r="O48" s="304"/>
      <c r="P48" s="304"/>
      <c r="Q48" s="304"/>
      <c r="R48" s="304"/>
      <c r="S48" s="304"/>
      <c r="T48" s="304"/>
      <c r="U48" s="304"/>
      <c r="V48" s="304"/>
      <c r="W48" s="324" t="str">
        <f>IFERROR((M48/J48)/IFERROR(HLOOKUP(F48,'BASE 1'!$C$1:$UG$251,'PROY 1'!$AB$19+237,0),0),"")</f>
        <v/>
      </c>
      <c r="X48" s="324">
        <v>23671918.965015706</v>
      </c>
      <c r="Y48" s="25" t="str">
        <f t="shared" si="1"/>
        <v>216</v>
      </c>
      <c r="Z48" s="304">
        <f t="shared" si="2"/>
        <v>59113359</v>
      </c>
      <c r="AA48" s="304">
        <f>L48-SUM($Z48:Z48)</f>
        <v>61248730</v>
      </c>
      <c r="AB48" s="304">
        <f>M48-SUM($Z48:AA48)</f>
        <v>62214737</v>
      </c>
      <c r="AC48" s="304">
        <f>N48-SUM($Z48:AB48)</f>
        <v>-182576826</v>
      </c>
      <c r="AD48" s="304">
        <f>O48-SUM($Z48:AC48)</f>
        <v>0</v>
      </c>
      <c r="AE48" s="304">
        <f>P48-SUM($Z48:AD48)</f>
        <v>0</v>
      </c>
      <c r="AF48" s="304">
        <f>Q48-SUM($Z48:AE48)</f>
        <v>0</v>
      </c>
      <c r="AG48" s="304">
        <f>R48-SUM($Z48:AF48)</f>
        <v>0</v>
      </c>
      <c r="AH48" s="304">
        <f>S48-SUM($Z48:AG48)</f>
        <v>0</v>
      </c>
      <c r="AI48" s="304">
        <f>T48-SUM($Z48:AH48)</f>
        <v>0</v>
      </c>
      <c r="AJ48" s="304">
        <f>U48-SUM($Z48:AI48)</f>
        <v>0</v>
      </c>
      <c r="AK48" s="304">
        <f>V48-SUM($Z48:AJ48)</f>
        <v>0</v>
      </c>
      <c r="AL48" s="21" t="e">
        <f>HLOOKUP(F48,'BASE 1'!$C$1:$UG$3,3,0)</f>
        <v>#N/A</v>
      </c>
      <c r="AM48" s="304">
        <v>45</v>
      </c>
      <c r="AN48" s="304">
        <v>45</v>
      </c>
      <c r="AO48" s="304">
        <v>45</v>
      </c>
      <c r="AP48" s="304"/>
      <c r="AQ48" s="304"/>
      <c r="AR48" s="304"/>
      <c r="AS48" s="304"/>
      <c r="AT48" s="304"/>
      <c r="AU48" s="304"/>
      <c r="AV48" s="304"/>
      <c r="AW48" s="304"/>
      <c r="AX48" s="304"/>
      <c r="AY48" s="418">
        <v>0.99</v>
      </c>
      <c r="AZ48" s="418">
        <v>0.01</v>
      </c>
    </row>
    <row r="49" spans="1:52" ht="12.75" customHeight="1">
      <c r="A49" s="119">
        <v>110722119</v>
      </c>
      <c r="B49" s="309">
        <v>70400000</v>
      </c>
      <c r="C49" s="426" t="s">
        <v>4411</v>
      </c>
      <c r="D49" s="508"/>
      <c r="E49" s="508" t="s">
        <v>4413</v>
      </c>
      <c r="F49" s="283">
        <v>112021202</v>
      </c>
      <c r="G49" s="315" t="s">
        <v>4161</v>
      </c>
      <c r="H49" s="122">
        <v>9</v>
      </c>
      <c r="I49" s="316">
        <v>15</v>
      </c>
      <c r="J49" s="304">
        <v>15</v>
      </c>
      <c r="K49" s="304">
        <v>19704453</v>
      </c>
      <c r="L49" s="304">
        <v>40120696</v>
      </c>
      <c r="M49" s="304">
        <v>60858942</v>
      </c>
      <c r="N49" s="304"/>
      <c r="O49" s="304"/>
      <c r="P49" s="304"/>
      <c r="Q49" s="304"/>
      <c r="R49" s="304"/>
      <c r="S49" s="304"/>
      <c r="T49" s="304"/>
      <c r="U49" s="304"/>
      <c r="V49" s="304"/>
      <c r="W49" s="324" t="str">
        <f>IFERROR((M49/J49)/IFERROR(HLOOKUP(F49,'BASE 1'!$C$1:$UG$251,'PROY 1'!$AB$19+237,0),0),"")</f>
        <v/>
      </c>
      <c r="X49" s="324">
        <v>23671918.965015706</v>
      </c>
      <c r="Y49" s="25" t="str">
        <f t="shared" si="1"/>
        <v>221</v>
      </c>
      <c r="Z49" s="304">
        <f t="shared" si="2"/>
        <v>19704453</v>
      </c>
      <c r="AA49" s="304">
        <f>L49-SUM($Z49:Z49)</f>
        <v>20416243</v>
      </c>
      <c r="AB49" s="304">
        <f>M49-SUM($Z49:AA49)</f>
        <v>20738246</v>
      </c>
      <c r="AC49" s="304">
        <f>N49-SUM($Z49:AB49)</f>
        <v>-60858942</v>
      </c>
      <c r="AD49" s="304">
        <f>O49-SUM($Z49:AC49)</f>
        <v>0</v>
      </c>
      <c r="AE49" s="304">
        <f>P49-SUM($Z49:AD49)</f>
        <v>0</v>
      </c>
      <c r="AF49" s="304">
        <f>Q49-SUM($Z49:AE49)</f>
        <v>0</v>
      </c>
      <c r="AG49" s="304">
        <f>R49-SUM($Z49:AF49)</f>
        <v>0</v>
      </c>
      <c r="AH49" s="304">
        <f>S49-SUM($Z49:AG49)</f>
        <v>0</v>
      </c>
      <c r="AI49" s="304">
        <f>T49-SUM($Z49:AH49)</f>
        <v>0</v>
      </c>
      <c r="AJ49" s="304">
        <f>U49-SUM($Z49:AI49)</f>
        <v>0</v>
      </c>
      <c r="AK49" s="304">
        <f>V49-SUM($Z49:AJ49)</f>
        <v>0</v>
      </c>
      <c r="AL49" s="21" t="e">
        <f>HLOOKUP(F49,'BASE 1'!$C$1:$UG$3,3,0)</f>
        <v>#N/A</v>
      </c>
      <c r="AM49" s="304">
        <v>15</v>
      </c>
      <c r="AN49" s="304">
        <v>15</v>
      </c>
      <c r="AO49" s="304">
        <v>15</v>
      </c>
      <c r="AP49" s="304"/>
      <c r="AQ49" s="304"/>
      <c r="AR49" s="304"/>
      <c r="AS49" s="304"/>
      <c r="AT49" s="304"/>
      <c r="AU49" s="304"/>
      <c r="AV49" s="304"/>
      <c r="AW49" s="304"/>
      <c r="AX49" s="304"/>
      <c r="AY49" s="418">
        <v>0.99</v>
      </c>
      <c r="AZ49" s="418">
        <v>0.01</v>
      </c>
    </row>
    <row r="50" spans="1:52" ht="12.75" customHeight="1">
      <c r="A50" s="119">
        <v>110722219</v>
      </c>
      <c r="B50" s="309">
        <v>70400000</v>
      </c>
      <c r="C50" s="426" t="s">
        <v>4411</v>
      </c>
      <c r="D50" s="508"/>
      <c r="E50" s="508" t="s">
        <v>4413</v>
      </c>
      <c r="F50" s="283">
        <v>112021203</v>
      </c>
      <c r="G50" s="315" t="s">
        <v>4162</v>
      </c>
      <c r="H50" s="122">
        <v>9</v>
      </c>
      <c r="I50" s="316">
        <v>40</v>
      </c>
      <c r="J50" s="304">
        <v>40</v>
      </c>
      <c r="K50" s="304">
        <v>52545208</v>
      </c>
      <c r="L50" s="304">
        <v>106988524</v>
      </c>
      <c r="M50" s="304">
        <v>162290513</v>
      </c>
      <c r="N50" s="304"/>
      <c r="O50" s="304"/>
      <c r="P50" s="304"/>
      <c r="Q50" s="304"/>
      <c r="R50" s="304"/>
      <c r="S50" s="304"/>
      <c r="T50" s="304"/>
      <c r="U50" s="304"/>
      <c r="V50" s="304"/>
      <c r="W50" s="324" t="str">
        <f>IFERROR((M50/J50)/IFERROR(HLOOKUP(F50,'BASE 1'!$C$1:$UG$251,'PROY 1'!$AB$19+237,0),0),"")</f>
        <v/>
      </c>
      <c r="X50" s="324">
        <v>23671919.110877093</v>
      </c>
      <c r="Y50" s="25" t="str">
        <f t="shared" si="1"/>
        <v>222</v>
      </c>
      <c r="Z50" s="304">
        <f t="shared" si="2"/>
        <v>52545208</v>
      </c>
      <c r="AA50" s="304">
        <f>L50-SUM($Z50:Z50)</f>
        <v>54443316</v>
      </c>
      <c r="AB50" s="304">
        <f>M50-SUM($Z50:AA50)</f>
        <v>55301989</v>
      </c>
      <c r="AC50" s="304">
        <f>N50-SUM($Z50:AB50)</f>
        <v>-162290513</v>
      </c>
      <c r="AD50" s="304">
        <f>O50-SUM($Z50:AC50)</f>
        <v>0</v>
      </c>
      <c r="AE50" s="304">
        <f>P50-SUM($Z50:AD50)</f>
        <v>0</v>
      </c>
      <c r="AF50" s="304">
        <f>Q50-SUM($Z50:AE50)</f>
        <v>0</v>
      </c>
      <c r="AG50" s="304">
        <f>R50-SUM($Z50:AF50)</f>
        <v>0</v>
      </c>
      <c r="AH50" s="304">
        <f>S50-SUM($Z50:AG50)</f>
        <v>0</v>
      </c>
      <c r="AI50" s="304">
        <f>T50-SUM($Z50:AH50)</f>
        <v>0</v>
      </c>
      <c r="AJ50" s="304">
        <f>U50-SUM($Z50:AI50)</f>
        <v>0</v>
      </c>
      <c r="AK50" s="304">
        <f>V50-SUM($Z50:AJ50)</f>
        <v>0</v>
      </c>
      <c r="AL50" s="21" t="e">
        <f>HLOOKUP(F50,'BASE 1'!$C$1:$UG$3,3,0)</f>
        <v>#N/A</v>
      </c>
      <c r="AM50" s="304">
        <v>40</v>
      </c>
      <c r="AN50" s="304">
        <v>40</v>
      </c>
      <c r="AO50" s="304">
        <v>40</v>
      </c>
      <c r="AP50" s="304"/>
      <c r="AQ50" s="304"/>
      <c r="AR50" s="304"/>
      <c r="AS50" s="304"/>
      <c r="AT50" s="304"/>
      <c r="AU50" s="304"/>
      <c r="AV50" s="304"/>
      <c r="AW50" s="304"/>
      <c r="AX50" s="304"/>
      <c r="AY50" s="418">
        <v>0.99</v>
      </c>
      <c r="AZ50" s="418">
        <v>0.01</v>
      </c>
    </row>
    <row r="51" spans="1:52" ht="12.75" customHeight="1">
      <c r="A51" s="277"/>
      <c r="B51" s="333"/>
      <c r="C51" s="428" t="s">
        <v>342</v>
      </c>
      <c r="D51" s="510"/>
      <c r="E51" s="510" t="s">
        <v>4413</v>
      </c>
      <c r="F51" s="317">
        <v>1120213</v>
      </c>
      <c r="G51" s="291" t="s">
        <v>4163</v>
      </c>
      <c r="H51" s="279">
        <v>5</v>
      </c>
      <c r="I51" s="298">
        <v>300</v>
      </c>
      <c r="J51" s="298">
        <v>300</v>
      </c>
      <c r="K51" s="298">
        <v>14402544</v>
      </c>
      <c r="L51" s="298">
        <v>110451015</v>
      </c>
      <c r="M51" s="298">
        <v>168414022</v>
      </c>
      <c r="N51" s="298"/>
      <c r="O51" s="298"/>
      <c r="P51" s="298"/>
      <c r="Q51" s="298"/>
      <c r="R51" s="298"/>
      <c r="S51" s="298"/>
      <c r="T51" s="298"/>
      <c r="U51" s="298"/>
      <c r="V51" s="298"/>
      <c r="W51" s="325">
        <f>IFERROR((M51/J51)/IFERROR(HLOOKUP(F51,'BASE 1'!$C$1:$UG$251,'PROY 1'!$AB$19+237,0),0),"")</f>
        <v>7006101.3822096959</v>
      </c>
      <c r="X51" s="325" t="s">
        <v>342</v>
      </c>
      <c r="Y51" s="25" t="str">
        <f t="shared" si="1"/>
        <v/>
      </c>
      <c r="Z51" s="298">
        <f t="shared" si="2"/>
        <v>14402544</v>
      </c>
      <c r="AA51" s="298">
        <f>L51-SUM($Z51:Z51)</f>
        <v>96048471</v>
      </c>
      <c r="AB51" s="298">
        <f>M51-SUM($Z51:AA51)</f>
        <v>57963007</v>
      </c>
      <c r="AC51" s="298">
        <f>N51-SUM($Z51:AB51)</f>
        <v>-168414022</v>
      </c>
      <c r="AD51" s="298">
        <f>O51-SUM($Z51:AC51)</f>
        <v>0</v>
      </c>
      <c r="AE51" s="298">
        <f>P51-SUM($Z51:AD51)</f>
        <v>0</v>
      </c>
      <c r="AF51" s="298">
        <f>Q51-SUM($Z51:AE51)</f>
        <v>0</v>
      </c>
      <c r="AG51" s="298">
        <f>R51-SUM($Z51:AF51)</f>
        <v>0</v>
      </c>
      <c r="AH51" s="298">
        <f>S51-SUM($Z51:AG51)</f>
        <v>0</v>
      </c>
      <c r="AI51" s="298">
        <f>T51-SUM($Z51:AH51)</f>
        <v>0</v>
      </c>
      <c r="AJ51" s="298">
        <f>U51-SUM($Z51:AI51)</f>
        <v>0</v>
      </c>
      <c r="AK51" s="298">
        <f>V51-SUM($Z51:AJ51)</f>
        <v>0</v>
      </c>
      <c r="AL51" s="21" t="str">
        <f>HLOOKUP(F51,'BASE 1'!$C$1:$UG$3,3,0)</f>
        <v>Multas Especiales  Código de Policía</v>
      </c>
      <c r="AM51" s="298">
        <v>300</v>
      </c>
      <c r="AN51" s="298">
        <v>300</v>
      </c>
      <c r="AO51" s="298">
        <v>300</v>
      </c>
      <c r="AP51" s="298"/>
      <c r="AQ51" s="298"/>
      <c r="AR51" s="298"/>
      <c r="AS51" s="298"/>
      <c r="AT51" s="298"/>
      <c r="AU51" s="298"/>
      <c r="AV51" s="298"/>
      <c r="AW51" s="298"/>
      <c r="AX51" s="298"/>
      <c r="AY51" s="419"/>
      <c r="AZ51" s="419"/>
    </row>
    <row r="52" spans="1:52" ht="12.75" customHeight="1">
      <c r="A52" s="277"/>
      <c r="B52" s="333"/>
      <c r="C52" s="428" t="s">
        <v>342</v>
      </c>
      <c r="D52" s="510"/>
      <c r="E52" s="510" t="s">
        <v>4413</v>
      </c>
      <c r="F52" s="317">
        <v>112021301</v>
      </c>
      <c r="G52" s="291" t="s">
        <v>4112</v>
      </c>
      <c r="H52" s="279">
        <v>6</v>
      </c>
      <c r="I52" s="318">
        <v>100</v>
      </c>
      <c r="J52" s="318">
        <v>100</v>
      </c>
      <c r="K52" s="318">
        <v>0</v>
      </c>
      <c r="L52" s="318">
        <v>0</v>
      </c>
      <c r="M52" s="318">
        <v>0</v>
      </c>
      <c r="N52" s="318"/>
      <c r="O52" s="318"/>
      <c r="P52" s="318"/>
      <c r="Q52" s="318"/>
      <c r="R52" s="318"/>
      <c r="S52" s="318"/>
      <c r="T52" s="318"/>
      <c r="U52" s="318"/>
      <c r="V52" s="318"/>
      <c r="W52" s="325" t="str">
        <f>IFERROR((M52/J52)/IFERROR(HLOOKUP(F52,'BASE 1'!$C$1:$UG$251,'PROY 1'!$AB$19+237,0),0),"")</f>
        <v/>
      </c>
      <c r="X52" s="325" t="s">
        <v>342</v>
      </c>
      <c r="Y52" s="25" t="str">
        <f t="shared" si="1"/>
        <v/>
      </c>
      <c r="Z52" s="318">
        <f t="shared" si="2"/>
        <v>0</v>
      </c>
      <c r="AA52" s="318">
        <f>L52-SUM($Z52:Z52)</f>
        <v>0</v>
      </c>
      <c r="AB52" s="318">
        <f>M52-SUM($Z52:AA52)</f>
        <v>0</v>
      </c>
      <c r="AC52" s="318">
        <f>N52-SUM($Z52:AB52)</f>
        <v>0</v>
      </c>
      <c r="AD52" s="318">
        <f>O52-SUM($Z52:AC52)</f>
        <v>0</v>
      </c>
      <c r="AE52" s="318">
        <f>P52-SUM($Z52:AD52)</f>
        <v>0</v>
      </c>
      <c r="AF52" s="318">
        <f>Q52-SUM($Z52:AE52)</f>
        <v>0</v>
      </c>
      <c r="AG52" s="318">
        <f>R52-SUM($Z52:AF52)</f>
        <v>0</v>
      </c>
      <c r="AH52" s="318">
        <f>S52-SUM($Z52:AG52)</f>
        <v>0</v>
      </c>
      <c r="AI52" s="318">
        <f>T52-SUM($Z52:AH52)</f>
        <v>0</v>
      </c>
      <c r="AJ52" s="318">
        <f>U52-SUM($Z52:AI52)</f>
        <v>0</v>
      </c>
      <c r="AK52" s="318">
        <f>V52-SUM($Z52:AJ52)</f>
        <v>0</v>
      </c>
      <c r="AL52" s="21" t="str">
        <f>HLOOKUP(F52,'BASE 1'!$C$1:$UG$3,3,0)</f>
        <v>Multa Especial Aglomeración público</v>
      </c>
      <c r="AM52" s="318">
        <v>100</v>
      </c>
      <c r="AN52" s="318">
        <v>100</v>
      </c>
      <c r="AO52" s="318">
        <v>100</v>
      </c>
      <c r="AP52" s="318"/>
      <c r="AQ52" s="318"/>
      <c r="AR52" s="318"/>
      <c r="AS52" s="318"/>
      <c r="AT52" s="318"/>
      <c r="AU52" s="318"/>
      <c r="AV52" s="318"/>
      <c r="AW52" s="318"/>
      <c r="AX52" s="318"/>
      <c r="AY52" s="419"/>
      <c r="AZ52" s="419"/>
    </row>
    <row r="53" spans="1:52" ht="12.75" customHeight="1">
      <c r="A53" s="119">
        <v>110721619</v>
      </c>
      <c r="B53" s="309">
        <v>70400000</v>
      </c>
      <c r="C53" s="426" t="s">
        <v>4411</v>
      </c>
      <c r="D53" s="508"/>
      <c r="E53" s="508" t="s">
        <v>4413</v>
      </c>
      <c r="F53" s="283">
        <v>11202130101</v>
      </c>
      <c r="G53" s="315" t="s">
        <v>4113</v>
      </c>
      <c r="H53" s="122">
        <v>9</v>
      </c>
      <c r="I53" s="316">
        <v>45</v>
      </c>
      <c r="J53" s="304">
        <v>45</v>
      </c>
      <c r="K53" s="304">
        <v>0</v>
      </c>
      <c r="L53" s="304">
        <v>0</v>
      </c>
      <c r="M53" s="304">
        <v>0</v>
      </c>
      <c r="N53" s="304"/>
      <c r="O53" s="304"/>
      <c r="P53" s="304"/>
      <c r="Q53" s="304"/>
      <c r="R53" s="304"/>
      <c r="S53" s="304"/>
      <c r="T53" s="304"/>
      <c r="U53" s="304"/>
      <c r="V53" s="304"/>
      <c r="W53" s="324" t="str">
        <f>IFERROR((M53/J53)/IFERROR(HLOOKUP(F53,'BASE 1'!$C$1:$UG$251,'PROY 1'!$AB$19+237,0),0),"")</f>
        <v/>
      </c>
      <c r="X53" s="324" t="s">
        <v>342</v>
      </c>
      <c r="Y53" s="25" t="str">
        <f t="shared" si="1"/>
        <v>216</v>
      </c>
      <c r="Z53" s="304">
        <f t="shared" si="2"/>
        <v>0</v>
      </c>
      <c r="AA53" s="304">
        <f>L53-SUM($Z53:Z53)</f>
        <v>0</v>
      </c>
      <c r="AB53" s="304">
        <f>M53-SUM($Z53:AA53)</f>
        <v>0</v>
      </c>
      <c r="AC53" s="304">
        <f>N53-SUM($Z53:AB53)</f>
        <v>0</v>
      </c>
      <c r="AD53" s="304">
        <f>O53-SUM($Z53:AC53)</f>
        <v>0</v>
      </c>
      <c r="AE53" s="304">
        <f>P53-SUM($Z53:AD53)</f>
        <v>0</v>
      </c>
      <c r="AF53" s="304">
        <f>Q53-SUM($Z53:AE53)</f>
        <v>0</v>
      </c>
      <c r="AG53" s="304">
        <f>R53-SUM($Z53:AF53)</f>
        <v>0</v>
      </c>
      <c r="AH53" s="304">
        <f>S53-SUM($Z53:AG53)</f>
        <v>0</v>
      </c>
      <c r="AI53" s="304">
        <f>T53-SUM($Z53:AH53)</f>
        <v>0</v>
      </c>
      <c r="AJ53" s="304">
        <f>U53-SUM($Z53:AI53)</f>
        <v>0</v>
      </c>
      <c r="AK53" s="304">
        <f>V53-SUM($Z53:AJ53)</f>
        <v>0</v>
      </c>
      <c r="AL53" s="21" t="e">
        <f>HLOOKUP(F53,'BASE 1'!$C$1:$UG$3,3,0)</f>
        <v>#N/A</v>
      </c>
      <c r="AM53" s="304">
        <v>45</v>
      </c>
      <c r="AN53" s="304">
        <v>45</v>
      </c>
      <c r="AO53" s="304">
        <v>45</v>
      </c>
      <c r="AP53" s="304"/>
      <c r="AQ53" s="304"/>
      <c r="AR53" s="304"/>
      <c r="AS53" s="304"/>
      <c r="AT53" s="304"/>
      <c r="AU53" s="304"/>
      <c r="AV53" s="304"/>
      <c r="AW53" s="304"/>
      <c r="AX53" s="304"/>
      <c r="AY53" s="418">
        <v>0.99</v>
      </c>
      <c r="AZ53" s="418">
        <v>0.01</v>
      </c>
    </row>
    <row r="54" spans="1:52" ht="12.75" customHeight="1">
      <c r="A54" s="119">
        <v>110722119</v>
      </c>
      <c r="B54" s="309">
        <v>70400000</v>
      </c>
      <c r="C54" s="426" t="s">
        <v>4411</v>
      </c>
      <c r="D54" s="508"/>
      <c r="E54" s="508" t="s">
        <v>4413</v>
      </c>
      <c r="F54" s="283">
        <v>11202130102</v>
      </c>
      <c r="G54" s="315" t="s">
        <v>4114</v>
      </c>
      <c r="H54" s="122">
        <v>9</v>
      </c>
      <c r="I54" s="316">
        <v>15</v>
      </c>
      <c r="J54" s="304">
        <v>15</v>
      </c>
      <c r="K54" s="304">
        <v>0</v>
      </c>
      <c r="L54" s="304">
        <v>0</v>
      </c>
      <c r="M54" s="304">
        <v>0</v>
      </c>
      <c r="N54" s="304"/>
      <c r="O54" s="304"/>
      <c r="P54" s="304"/>
      <c r="Q54" s="304"/>
      <c r="R54" s="304"/>
      <c r="S54" s="304"/>
      <c r="T54" s="304"/>
      <c r="U54" s="304"/>
      <c r="V54" s="304"/>
      <c r="W54" s="324" t="str">
        <f>IFERROR((M54/J54)/IFERROR(HLOOKUP(F54,'BASE 1'!$C$1:$UG$251,'PROY 1'!$AB$19+237,0),0),"")</f>
        <v/>
      </c>
      <c r="X54" s="324" t="s">
        <v>342</v>
      </c>
      <c r="Y54" s="25" t="str">
        <f t="shared" si="1"/>
        <v>221</v>
      </c>
      <c r="Z54" s="304">
        <f t="shared" si="2"/>
        <v>0</v>
      </c>
      <c r="AA54" s="304">
        <f>L54-SUM($Z54:Z54)</f>
        <v>0</v>
      </c>
      <c r="AB54" s="304">
        <f>M54-SUM($Z54:AA54)</f>
        <v>0</v>
      </c>
      <c r="AC54" s="304">
        <f>N54-SUM($Z54:AB54)</f>
        <v>0</v>
      </c>
      <c r="AD54" s="304">
        <f>O54-SUM($Z54:AC54)</f>
        <v>0</v>
      </c>
      <c r="AE54" s="304">
        <f>P54-SUM($Z54:AD54)</f>
        <v>0</v>
      </c>
      <c r="AF54" s="304">
        <f>Q54-SUM($Z54:AE54)</f>
        <v>0</v>
      </c>
      <c r="AG54" s="304">
        <f>R54-SUM($Z54:AF54)</f>
        <v>0</v>
      </c>
      <c r="AH54" s="304">
        <f>S54-SUM($Z54:AG54)</f>
        <v>0</v>
      </c>
      <c r="AI54" s="304">
        <f>T54-SUM($Z54:AH54)</f>
        <v>0</v>
      </c>
      <c r="AJ54" s="304">
        <f>U54-SUM($Z54:AI54)</f>
        <v>0</v>
      </c>
      <c r="AK54" s="304">
        <f>V54-SUM($Z54:AJ54)</f>
        <v>0</v>
      </c>
      <c r="AL54" s="21" t="e">
        <f>HLOOKUP(F54,'BASE 1'!$C$1:$UG$3,3,0)</f>
        <v>#N/A</v>
      </c>
      <c r="AM54" s="304">
        <v>15</v>
      </c>
      <c r="AN54" s="304">
        <v>15</v>
      </c>
      <c r="AO54" s="304">
        <v>15</v>
      </c>
      <c r="AP54" s="304"/>
      <c r="AQ54" s="304"/>
      <c r="AR54" s="304"/>
      <c r="AS54" s="304"/>
      <c r="AT54" s="304"/>
      <c r="AU54" s="304"/>
      <c r="AV54" s="304"/>
      <c r="AW54" s="304"/>
      <c r="AX54" s="304"/>
      <c r="AY54" s="418">
        <v>0.99</v>
      </c>
      <c r="AZ54" s="418">
        <v>0.01</v>
      </c>
    </row>
    <row r="55" spans="1:52" ht="12.75" customHeight="1">
      <c r="A55" s="119">
        <v>110722219</v>
      </c>
      <c r="B55" s="309">
        <v>70400000</v>
      </c>
      <c r="C55" s="426" t="s">
        <v>4411</v>
      </c>
      <c r="D55" s="508"/>
      <c r="E55" s="508" t="s">
        <v>4413</v>
      </c>
      <c r="F55" s="283">
        <v>11202130103</v>
      </c>
      <c r="G55" s="315" t="s">
        <v>4115</v>
      </c>
      <c r="H55" s="122">
        <v>9</v>
      </c>
      <c r="I55" s="316">
        <v>40</v>
      </c>
      <c r="J55" s="304">
        <v>40</v>
      </c>
      <c r="K55" s="304">
        <v>0</v>
      </c>
      <c r="L55" s="304">
        <v>0</v>
      </c>
      <c r="M55" s="304">
        <v>0</v>
      </c>
      <c r="N55" s="304"/>
      <c r="O55" s="304"/>
      <c r="P55" s="304"/>
      <c r="Q55" s="304"/>
      <c r="R55" s="304"/>
      <c r="S55" s="304"/>
      <c r="T55" s="304"/>
      <c r="U55" s="304"/>
      <c r="V55" s="304"/>
      <c r="W55" s="324" t="str">
        <f>IFERROR((M55/J55)/IFERROR(HLOOKUP(F55,'BASE 1'!$C$1:$UG$251,'PROY 1'!$AB$19+237,0),0),"")</f>
        <v/>
      </c>
      <c r="X55" s="324" t="s">
        <v>342</v>
      </c>
      <c r="Y55" s="25" t="str">
        <f t="shared" si="1"/>
        <v>222</v>
      </c>
      <c r="Z55" s="304">
        <f t="shared" si="2"/>
        <v>0</v>
      </c>
      <c r="AA55" s="304">
        <f>L55-SUM($Z55:Z55)</f>
        <v>0</v>
      </c>
      <c r="AB55" s="304">
        <f>M55-SUM($Z55:AA55)</f>
        <v>0</v>
      </c>
      <c r="AC55" s="304">
        <f>N55-SUM($Z55:AB55)</f>
        <v>0</v>
      </c>
      <c r="AD55" s="304">
        <f>O55-SUM($Z55:AC55)</f>
        <v>0</v>
      </c>
      <c r="AE55" s="304">
        <f>P55-SUM($Z55:AD55)</f>
        <v>0</v>
      </c>
      <c r="AF55" s="304">
        <f>Q55-SUM($Z55:AE55)</f>
        <v>0</v>
      </c>
      <c r="AG55" s="304">
        <f>R55-SUM($Z55:AF55)</f>
        <v>0</v>
      </c>
      <c r="AH55" s="304">
        <f>S55-SUM($Z55:AG55)</f>
        <v>0</v>
      </c>
      <c r="AI55" s="304">
        <f>T55-SUM($Z55:AH55)</f>
        <v>0</v>
      </c>
      <c r="AJ55" s="304">
        <f>U55-SUM($Z55:AI55)</f>
        <v>0</v>
      </c>
      <c r="AK55" s="304">
        <f>V55-SUM($Z55:AJ55)</f>
        <v>0</v>
      </c>
      <c r="AL55" s="21" t="e">
        <f>HLOOKUP(F55,'BASE 1'!$C$1:$UG$3,3,0)</f>
        <v>#N/A</v>
      </c>
      <c r="AM55" s="304">
        <v>40</v>
      </c>
      <c r="AN55" s="304">
        <v>40</v>
      </c>
      <c r="AO55" s="304">
        <v>40</v>
      </c>
      <c r="AP55" s="304"/>
      <c r="AQ55" s="304"/>
      <c r="AR55" s="304"/>
      <c r="AS55" s="304"/>
      <c r="AT55" s="304"/>
      <c r="AU55" s="304"/>
      <c r="AV55" s="304"/>
      <c r="AW55" s="304"/>
      <c r="AX55" s="304"/>
      <c r="AY55" s="418">
        <v>0.99</v>
      </c>
      <c r="AZ55" s="418">
        <v>0.01</v>
      </c>
    </row>
    <row r="56" spans="1:52" ht="12.75" customHeight="1">
      <c r="A56" s="277"/>
      <c r="B56" s="333"/>
      <c r="C56" s="428" t="s">
        <v>342</v>
      </c>
      <c r="D56" s="510"/>
      <c r="E56" s="510" t="s">
        <v>4413</v>
      </c>
      <c r="F56" s="317">
        <v>112021302</v>
      </c>
      <c r="G56" s="291" t="s">
        <v>4116</v>
      </c>
      <c r="H56" s="279">
        <v>6</v>
      </c>
      <c r="I56" s="318">
        <v>100</v>
      </c>
      <c r="J56" s="318">
        <v>100</v>
      </c>
      <c r="K56" s="318">
        <v>0</v>
      </c>
      <c r="L56" s="318">
        <v>49587242</v>
      </c>
      <c r="M56" s="318">
        <v>50368484</v>
      </c>
      <c r="N56" s="318"/>
      <c r="O56" s="318"/>
      <c r="P56" s="318"/>
      <c r="Q56" s="318"/>
      <c r="R56" s="318"/>
      <c r="S56" s="318"/>
      <c r="T56" s="318"/>
      <c r="U56" s="318"/>
      <c r="V56" s="318"/>
      <c r="W56" s="325">
        <f>IFERROR((M56/J56)/IFERROR(HLOOKUP(F56,'BASE 1'!$C$1:$UG$251,'PROY 1'!$AB$19+237,0),0),"")</f>
        <v>9656307.0316750128</v>
      </c>
      <c r="X56" s="325" t="s">
        <v>342</v>
      </c>
      <c r="Y56" s="25" t="str">
        <f t="shared" si="1"/>
        <v/>
      </c>
      <c r="Z56" s="318">
        <f t="shared" si="2"/>
        <v>0</v>
      </c>
      <c r="AA56" s="318">
        <f>L56-SUM($Z56:Z56)</f>
        <v>49587242</v>
      </c>
      <c r="AB56" s="318">
        <f>M56-SUM($Z56:AA56)</f>
        <v>781242</v>
      </c>
      <c r="AC56" s="318">
        <f>N56-SUM($Z56:AB56)</f>
        <v>-50368484</v>
      </c>
      <c r="AD56" s="318">
        <f>O56-SUM($Z56:AC56)</f>
        <v>0</v>
      </c>
      <c r="AE56" s="318">
        <f>P56-SUM($Z56:AD56)</f>
        <v>0</v>
      </c>
      <c r="AF56" s="318">
        <f>Q56-SUM($Z56:AE56)</f>
        <v>0</v>
      </c>
      <c r="AG56" s="318">
        <f>R56-SUM($Z56:AF56)</f>
        <v>0</v>
      </c>
      <c r="AH56" s="318">
        <f>S56-SUM($Z56:AG56)</f>
        <v>0</v>
      </c>
      <c r="AI56" s="318">
        <f>T56-SUM($Z56:AH56)</f>
        <v>0</v>
      </c>
      <c r="AJ56" s="318">
        <f>U56-SUM($Z56:AI56)</f>
        <v>0</v>
      </c>
      <c r="AK56" s="318">
        <f>V56-SUM($Z56:AJ56)</f>
        <v>0</v>
      </c>
      <c r="AL56" s="21" t="str">
        <f>HLOOKUP(F56,'BASE 1'!$C$1:$UG$3,3,0)</f>
        <v>Multa Especial Infracción Urbanística</v>
      </c>
      <c r="AM56" s="318">
        <v>100</v>
      </c>
      <c r="AN56" s="318">
        <v>100</v>
      </c>
      <c r="AO56" s="318">
        <v>100</v>
      </c>
      <c r="AP56" s="318"/>
      <c r="AQ56" s="318"/>
      <c r="AR56" s="318"/>
      <c r="AS56" s="318"/>
      <c r="AT56" s="318"/>
      <c r="AU56" s="318"/>
      <c r="AV56" s="318"/>
      <c r="AW56" s="318"/>
      <c r="AX56" s="318"/>
      <c r="AY56" s="419"/>
      <c r="AZ56" s="419"/>
    </row>
    <row r="57" spans="1:52" ht="12.75" customHeight="1">
      <c r="A57" s="119">
        <v>110721619</v>
      </c>
      <c r="B57" s="309">
        <v>70400000</v>
      </c>
      <c r="C57" s="426" t="s">
        <v>4411</v>
      </c>
      <c r="D57" s="508"/>
      <c r="E57" s="508" t="s">
        <v>4413</v>
      </c>
      <c r="F57" s="283">
        <v>11202130201</v>
      </c>
      <c r="G57" s="315" t="s">
        <v>4117</v>
      </c>
      <c r="H57" s="122">
        <v>9</v>
      </c>
      <c r="I57" s="316">
        <v>45</v>
      </c>
      <c r="J57" s="304">
        <v>45</v>
      </c>
      <c r="K57" s="304">
        <v>0</v>
      </c>
      <c r="L57" s="304">
        <v>22314259</v>
      </c>
      <c r="M57" s="304">
        <v>22665818</v>
      </c>
      <c r="N57" s="304"/>
      <c r="O57" s="304"/>
      <c r="P57" s="304"/>
      <c r="Q57" s="304"/>
      <c r="R57" s="304"/>
      <c r="S57" s="304"/>
      <c r="T57" s="304"/>
      <c r="U57" s="304"/>
      <c r="V57" s="304"/>
      <c r="W57" s="324" t="str">
        <f>IFERROR((M57/J57)/IFERROR(HLOOKUP(F57,'BASE 1'!$C$1:$UG$251,'PROY 1'!$AB$19+237,0),0),"")</f>
        <v/>
      </c>
      <c r="X57" s="324">
        <v>9656307.1168809123</v>
      </c>
      <c r="Y57" s="25" t="str">
        <f t="shared" si="1"/>
        <v>216</v>
      </c>
      <c r="Z57" s="304">
        <f t="shared" si="2"/>
        <v>0</v>
      </c>
      <c r="AA57" s="304">
        <f>L57-SUM($Z57:Z57)</f>
        <v>22314259</v>
      </c>
      <c r="AB57" s="304">
        <f>M57-SUM($Z57:AA57)</f>
        <v>351559</v>
      </c>
      <c r="AC57" s="304">
        <f>N57-SUM($Z57:AB57)</f>
        <v>-22665818</v>
      </c>
      <c r="AD57" s="304">
        <f>O57-SUM($Z57:AC57)</f>
        <v>0</v>
      </c>
      <c r="AE57" s="304">
        <f>P57-SUM($Z57:AD57)</f>
        <v>0</v>
      </c>
      <c r="AF57" s="304">
        <f>Q57-SUM($Z57:AE57)</f>
        <v>0</v>
      </c>
      <c r="AG57" s="304">
        <f>R57-SUM($Z57:AF57)</f>
        <v>0</v>
      </c>
      <c r="AH57" s="304">
        <f>S57-SUM($Z57:AG57)</f>
        <v>0</v>
      </c>
      <c r="AI57" s="304">
        <f>T57-SUM($Z57:AH57)</f>
        <v>0</v>
      </c>
      <c r="AJ57" s="304">
        <f>U57-SUM($Z57:AI57)</f>
        <v>0</v>
      </c>
      <c r="AK57" s="304">
        <f>V57-SUM($Z57:AJ57)</f>
        <v>0</v>
      </c>
      <c r="AL57" s="21" t="e">
        <f>HLOOKUP(F57,'BASE 1'!$C$1:$UG$3,3,0)</f>
        <v>#N/A</v>
      </c>
      <c r="AM57" s="304">
        <v>45</v>
      </c>
      <c r="AN57" s="304">
        <v>45</v>
      </c>
      <c r="AO57" s="304">
        <v>45</v>
      </c>
      <c r="AP57" s="304"/>
      <c r="AQ57" s="304"/>
      <c r="AR57" s="304"/>
      <c r="AS57" s="304"/>
      <c r="AT57" s="304"/>
      <c r="AU57" s="304"/>
      <c r="AV57" s="304"/>
      <c r="AW57" s="304"/>
      <c r="AX57" s="304"/>
      <c r="AY57" s="418">
        <v>0.99</v>
      </c>
      <c r="AZ57" s="418">
        <v>0.01</v>
      </c>
    </row>
    <row r="58" spans="1:52" ht="12.75" customHeight="1">
      <c r="A58" s="119">
        <v>110722119</v>
      </c>
      <c r="B58" s="309">
        <v>70400000</v>
      </c>
      <c r="C58" s="426" t="s">
        <v>4411</v>
      </c>
      <c r="D58" s="508"/>
      <c r="E58" s="508" t="s">
        <v>4413</v>
      </c>
      <c r="F58" s="283">
        <v>11202130202</v>
      </c>
      <c r="G58" s="315" t="s">
        <v>4118</v>
      </c>
      <c r="H58" s="122">
        <v>9</v>
      </c>
      <c r="I58" s="316">
        <v>15</v>
      </c>
      <c r="J58" s="304">
        <v>15</v>
      </c>
      <c r="K58" s="304">
        <v>0</v>
      </c>
      <c r="L58" s="304">
        <v>7438086</v>
      </c>
      <c r="M58" s="304">
        <v>7555272</v>
      </c>
      <c r="N58" s="304"/>
      <c r="O58" s="304"/>
      <c r="P58" s="304"/>
      <c r="Q58" s="304"/>
      <c r="R58" s="304"/>
      <c r="S58" s="304"/>
      <c r="T58" s="304"/>
      <c r="U58" s="304"/>
      <c r="V58" s="304"/>
      <c r="W58" s="324" t="str">
        <f>IFERROR((M58/J58)/IFERROR(HLOOKUP(F58,'BASE 1'!$C$1:$UG$251,'PROY 1'!$AB$19+237,0),0),"")</f>
        <v/>
      </c>
      <c r="X58" s="324">
        <v>9656306.2648219112</v>
      </c>
      <c r="Y58" s="25" t="str">
        <f t="shared" si="1"/>
        <v>221</v>
      </c>
      <c r="Z58" s="304">
        <f t="shared" si="2"/>
        <v>0</v>
      </c>
      <c r="AA58" s="304">
        <f>L58-SUM($Z58:Z58)</f>
        <v>7438086</v>
      </c>
      <c r="AB58" s="304">
        <f>M58-SUM($Z58:AA58)</f>
        <v>117186</v>
      </c>
      <c r="AC58" s="304">
        <f>N58-SUM($Z58:AB58)</f>
        <v>-7555272</v>
      </c>
      <c r="AD58" s="304">
        <f>O58-SUM($Z58:AC58)</f>
        <v>0</v>
      </c>
      <c r="AE58" s="304">
        <f>P58-SUM($Z58:AD58)</f>
        <v>0</v>
      </c>
      <c r="AF58" s="304">
        <f>Q58-SUM($Z58:AE58)</f>
        <v>0</v>
      </c>
      <c r="AG58" s="304">
        <f>R58-SUM($Z58:AF58)</f>
        <v>0</v>
      </c>
      <c r="AH58" s="304">
        <f>S58-SUM($Z58:AG58)</f>
        <v>0</v>
      </c>
      <c r="AI58" s="304">
        <f>T58-SUM($Z58:AH58)</f>
        <v>0</v>
      </c>
      <c r="AJ58" s="304">
        <f>U58-SUM($Z58:AI58)</f>
        <v>0</v>
      </c>
      <c r="AK58" s="304">
        <f>V58-SUM($Z58:AJ58)</f>
        <v>0</v>
      </c>
      <c r="AL58" s="21" t="e">
        <f>HLOOKUP(F58,'BASE 1'!$C$1:$UG$3,3,0)</f>
        <v>#N/A</v>
      </c>
      <c r="AM58" s="304">
        <v>15</v>
      </c>
      <c r="AN58" s="304">
        <v>15</v>
      </c>
      <c r="AO58" s="304">
        <v>15</v>
      </c>
      <c r="AP58" s="304"/>
      <c r="AQ58" s="304"/>
      <c r="AR58" s="304"/>
      <c r="AS58" s="304"/>
      <c r="AT58" s="304"/>
      <c r="AU58" s="304"/>
      <c r="AV58" s="304"/>
      <c r="AW58" s="304"/>
      <c r="AX58" s="304"/>
      <c r="AY58" s="418">
        <v>0.99</v>
      </c>
      <c r="AZ58" s="418">
        <v>0.01</v>
      </c>
    </row>
    <row r="59" spans="1:52" ht="12.75" customHeight="1">
      <c r="A59" s="119">
        <v>110722219</v>
      </c>
      <c r="B59" s="309">
        <v>70400000</v>
      </c>
      <c r="C59" s="426" t="s">
        <v>4411</v>
      </c>
      <c r="D59" s="508"/>
      <c r="E59" s="508" t="s">
        <v>4413</v>
      </c>
      <c r="F59" s="283">
        <v>11202130203</v>
      </c>
      <c r="G59" s="315" t="s">
        <v>4119</v>
      </c>
      <c r="H59" s="122">
        <v>9</v>
      </c>
      <c r="I59" s="316">
        <v>40</v>
      </c>
      <c r="J59" s="304">
        <v>40</v>
      </c>
      <c r="K59" s="304">
        <v>0</v>
      </c>
      <c r="L59" s="304">
        <v>19834897</v>
      </c>
      <c r="M59" s="304">
        <v>20147394</v>
      </c>
      <c r="N59" s="304"/>
      <c r="O59" s="304"/>
      <c r="P59" s="304"/>
      <c r="Q59" s="304"/>
      <c r="R59" s="304"/>
      <c r="S59" s="304"/>
      <c r="T59" s="304"/>
      <c r="U59" s="304"/>
      <c r="V59" s="304"/>
      <c r="W59" s="324" t="str">
        <f>IFERROR((M59/J59)/IFERROR(HLOOKUP(F59,'BASE 1'!$C$1:$UG$251,'PROY 1'!$AB$19+237,0),0),"")</f>
        <v/>
      </c>
      <c r="X59" s="324">
        <v>9656307.2233882863</v>
      </c>
      <c r="Y59" s="25" t="str">
        <f t="shared" si="1"/>
        <v>222</v>
      </c>
      <c r="Z59" s="304">
        <f t="shared" si="2"/>
        <v>0</v>
      </c>
      <c r="AA59" s="304">
        <f>L59-SUM($Z59:Z59)</f>
        <v>19834897</v>
      </c>
      <c r="AB59" s="304">
        <f>M59-SUM($Z59:AA59)</f>
        <v>312497</v>
      </c>
      <c r="AC59" s="304">
        <f>N59-SUM($Z59:AB59)</f>
        <v>-20147394</v>
      </c>
      <c r="AD59" s="304">
        <f>O59-SUM($Z59:AC59)</f>
        <v>0</v>
      </c>
      <c r="AE59" s="304">
        <f>P59-SUM($Z59:AD59)</f>
        <v>0</v>
      </c>
      <c r="AF59" s="304">
        <f>Q59-SUM($Z59:AE59)</f>
        <v>0</v>
      </c>
      <c r="AG59" s="304">
        <f>R59-SUM($Z59:AF59)</f>
        <v>0</v>
      </c>
      <c r="AH59" s="304">
        <f>S59-SUM($Z59:AG59)</f>
        <v>0</v>
      </c>
      <c r="AI59" s="304">
        <f>T59-SUM($Z59:AH59)</f>
        <v>0</v>
      </c>
      <c r="AJ59" s="304">
        <f>U59-SUM($Z59:AI59)</f>
        <v>0</v>
      </c>
      <c r="AK59" s="304">
        <f>V59-SUM($Z59:AJ59)</f>
        <v>0</v>
      </c>
      <c r="AL59" s="21" t="e">
        <f>HLOOKUP(F59,'BASE 1'!$C$1:$UG$3,3,0)</f>
        <v>#N/A</v>
      </c>
      <c r="AM59" s="304">
        <v>40</v>
      </c>
      <c r="AN59" s="304">
        <v>40</v>
      </c>
      <c r="AO59" s="304">
        <v>40</v>
      </c>
      <c r="AP59" s="304"/>
      <c r="AQ59" s="304"/>
      <c r="AR59" s="304"/>
      <c r="AS59" s="304"/>
      <c r="AT59" s="304"/>
      <c r="AU59" s="304"/>
      <c r="AV59" s="304"/>
      <c r="AW59" s="304"/>
      <c r="AX59" s="304"/>
      <c r="AY59" s="418">
        <v>0.99</v>
      </c>
      <c r="AZ59" s="418">
        <v>0.01</v>
      </c>
    </row>
    <row r="60" spans="1:52" ht="12.75" customHeight="1">
      <c r="A60" s="277"/>
      <c r="B60" s="333"/>
      <c r="C60" s="428" t="s">
        <v>342</v>
      </c>
      <c r="D60" s="510"/>
      <c r="E60" s="510" t="s">
        <v>4413</v>
      </c>
      <c r="F60" s="317">
        <v>112021303</v>
      </c>
      <c r="G60" s="291" t="s">
        <v>4164</v>
      </c>
      <c r="H60" s="279">
        <v>6</v>
      </c>
      <c r="I60" s="318">
        <v>100</v>
      </c>
      <c r="J60" s="318">
        <v>100</v>
      </c>
      <c r="K60" s="318">
        <v>14402544</v>
      </c>
      <c r="L60" s="318">
        <v>60863773</v>
      </c>
      <c r="M60" s="318">
        <v>118045538</v>
      </c>
      <c r="N60" s="318"/>
      <c r="O60" s="318"/>
      <c r="P60" s="318"/>
      <c r="Q60" s="318"/>
      <c r="R60" s="318"/>
      <c r="S60" s="318"/>
      <c r="T60" s="318"/>
      <c r="U60" s="318"/>
      <c r="V60" s="318"/>
      <c r="W60" s="325">
        <f>IFERROR((M60/J60)/IFERROR(HLOOKUP(F60,'BASE 1'!$C$1:$UG$251,'PROY 1'!$AB$19+237,0),0),"")</f>
        <v>11475907.035591433</v>
      </c>
      <c r="X60" s="325" t="s">
        <v>342</v>
      </c>
      <c r="Y60" s="25" t="str">
        <f t="shared" si="1"/>
        <v/>
      </c>
      <c r="Z60" s="318">
        <f t="shared" si="2"/>
        <v>14402544</v>
      </c>
      <c r="AA60" s="318">
        <f>L60-SUM($Z60:Z60)</f>
        <v>46461229</v>
      </c>
      <c r="AB60" s="318">
        <f>M60-SUM($Z60:AA60)</f>
        <v>57181765</v>
      </c>
      <c r="AC60" s="318">
        <f>N60-SUM($Z60:AB60)</f>
        <v>-118045538</v>
      </c>
      <c r="AD60" s="318">
        <f>O60-SUM($Z60:AC60)</f>
        <v>0</v>
      </c>
      <c r="AE60" s="318">
        <f>P60-SUM($Z60:AD60)</f>
        <v>0</v>
      </c>
      <c r="AF60" s="318">
        <f>Q60-SUM($Z60:AE60)</f>
        <v>0</v>
      </c>
      <c r="AG60" s="318">
        <f>R60-SUM($Z60:AF60)</f>
        <v>0</v>
      </c>
      <c r="AH60" s="318">
        <f>S60-SUM($Z60:AG60)</f>
        <v>0</v>
      </c>
      <c r="AI60" s="318">
        <f>T60-SUM($Z60:AH60)</f>
        <v>0</v>
      </c>
      <c r="AJ60" s="318">
        <f>U60-SUM($Z60:AI60)</f>
        <v>0</v>
      </c>
      <c r="AK60" s="318">
        <f>V60-SUM($Z60:AJ60)</f>
        <v>0</v>
      </c>
      <c r="AL60" s="21" t="str">
        <f>HLOOKUP(F60,'BASE 1'!$C$1:$UG$3,3,0)</f>
        <v xml:space="preserve">Multa Especial Contaminación visual </v>
      </c>
      <c r="AM60" s="318">
        <v>100</v>
      </c>
      <c r="AN60" s="318">
        <v>100</v>
      </c>
      <c r="AO60" s="318">
        <v>100</v>
      </c>
      <c r="AP60" s="318"/>
      <c r="AQ60" s="318"/>
      <c r="AR60" s="318"/>
      <c r="AS60" s="318"/>
      <c r="AT60" s="318"/>
      <c r="AU60" s="318"/>
      <c r="AV60" s="318"/>
      <c r="AW60" s="318"/>
      <c r="AX60" s="318"/>
      <c r="AY60" s="419"/>
      <c r="AZ60" s="419"/>
    </row>
    <row r="61" spans="1:52" ht="12.75" customHeight="1">
      <c r="A61" s="119">
        <v>110721619</v>
      </c>
      <c r="B61" s="309">
        <v>70400000</v>
      </c>
      <c r="C61" s="426" t="s">
        <v>4411</v>
      </c>
      <c r="D61" s="508"/>
      <c r="E61" s="508" t="s">
        <v>4413</v>
      </c>
      <c r="F61" s="283">
        <v>11202130301</v>
      </c>
      <c r="G61" s="315" t="s">
        <v>4121</v>
      </c>
      <c r="H61" s="122">
        <v>9</v>
      </c>
      <c r="I61" s="316">
        <v>45</v>
      </c>
      <c r="J61" s="304">
        <v>45</v>
      </c>
      <c r="K61" s="304">
        <v>6481144.7999999998</v>
      </c>
      <c r="L61" s="304">
        <v>27388698</v>
      </c>
      <c r="M61" s="304">
        <v>53120492</v>
      </c>
      <c r="N61" s="304"/>
      <c r="O61" s="304"/>
      <c r="P61" s="304"/>
      <c r="Q61" s="304"/>
      <c r="R61" s="304"/>
      <c r="S61" s="304"/>
      <c r="T61" s="304"/>
      <c r="U61" s="304"/>
      <c r="V61" s="304"/>
      <c r="W61" s="324" t="str">
        <f>IFERROR((M61/J61)/IFERROR(HLOOKUP(F61,'BASE 1'!$C$1:$UG$251,'PROY 1'!$AB$19+237,0),0),"")</f>
        <v/>
      </c>
      <c r="X61" s="324">
        <v>11475907.013987893</v>
      </c>
      <c r="Y61" s="25" t="str">
        <f t="shared" si="1"/>
        <v>216</v>
      </c>
      <c r="Z61" s="304">
        <f t="shared" si="2"/>
        <v>6481144.7999999998</v>
      </c>
      <c r="AA61" s="304">
        <f>L61-SUM($Z61:Z61)</f>
        <v>20907553.199999999</v>
      </c>
      <c r="AB61" s="304">
        <f>M61-SUM($Z61:AA61)</f>
        <v>25731794</v>
      </c>
      <c r="AC61" s="304">
        <f>N61-SUM($Z61:AB61)</f>
        <v>-53120492</v>
      </c>
      <c r="AD61" s="304">
        <f>O61-SUM($Z61:AC61)</f>
        <v>0</v>
      </c>
      <c r="AE61" s="304">
        <f>P61-SUM($Z61:AD61)</f>
        <v>0</v>
      </c>
      <c r="AF61" s="304">
        <f>Q61-SUM($Z61:AE61)</f>
        <v>0</v>
      </c>
      <c r="AG61" s="304">
        <f>R61-SUM($Z61:AF61)</f>
        <v>0</v>
      </c>
      <c r="AH61" s="304">
        <f>S61-SUM($Z61:AG61)</f>
        <v>0</v>
      </c>
      <c r="AI61" s="304">
        <f>T61-SUM($Z61:AH61)</f>
        <v>0</v>
      </c>
      <c r="AJ61" s="304">
        <f>U61-SUM($Z61:AI61)</f>
        <v>0</v>
      </c>
      <c r="AK61" s="304">
        <f>V61-SUM($Z61:AJ61)</f>
        <v>0</v>
      </c>
      <c r="AL61" s="21" t="e">
        <f>HLOOKUP(F61,'BASE 1'!$C$1:$UG$3,3,0)</f>
        <v>#N/A</v>
      </c>
      <c r="AM61" s="304">
        <v>45</v>
      </c>
      <c r="AN61" s="304">
        <v>45</v>
      </c>
      <c r="AO61" s="304">
        <v>45</v>
      </c>
      <c r="AP61" s="304"/>
      <c r="AQ61" s="304"/>
      <c r="AR61" s="304"/>
      <c r="AS61" s="304"/>
      <c r="AT61" s="304"/>
      <c r="AU61" s="304"/>
      <c r="AV61" s="304"/>
      <c r="AW61" s="304"/>
      <c r="AX61" s="304"/>
      <c r="AY61" s="418">
        <v>0.99</v>
      </c>
      <c r="AZ61" s="418">
        <v>0.01</v>
      </c>
    </row>
    <row r="62" spans="1:52" ht="12.75" customHeight="1">
      <c r="A62" s="119">
        <v>110722119</v>
      </c>
      <c r="B62" s="309">
        <v>70400000</v>
      </c>
      <c r="C62" s="426" t="s">
        <v>4411</v>
      </c>
      <c r="D62" s="508"/>
      <c r="E62" s="508" t="s">
        <v>4413</v>
      </c>
      <c r="F62" s="283">
        <v>11202130302</v>
      </c>
      <c r="G62" s="315" t="s">
        <v>4122</v>
      </c>
      <c r="H62" s="122">
        <v>9</v>
      </c>
      <c r="I62" s="316">
        <v>15</v>
      </c>
      <c r="J62" s="304">
        <v>15</v>
      </c>
      <c r="K62" s="304">
        <v>2160381.6</v>
      </c>
      <c r="L62" s="304">
        <v>9129566</v>
      </c>
      <c r="M62" s="304">
        <v>17706831</v>
      </c>
      <c r="N62" s="304"/>
      <c r="O62" s="304"/>
      <c r="P62" s="304"/>
      <c r="Q62" s="304"/>
      <c r="R62" s="304"/>
      <c r="S62" s="304"/>
      <c r="T62" s="304"/>
      <c r="U62" s="304"/>
      <c r="V62" s="304"/>
      <c r="W62" s="324" t="str">
        <f>IFERROR((M62/J62)/IFERROR(HLOOKUP(F62,'BASE 1'!$C$1:$UG$251,'PROY 1'!$AB$19+237,0),0),"")</f>
        <v/>
      </c>
      <c r="X62" s="324">
        <v>11475907.230023297</v>
      </c>
      <c r="Y62" s="25" t="str">
        <f t="shared" si="1"/>
        <v>221</v>
      </c>
      <c r="Z62" s="304">
        <f t="shared" si="2"/>
        <v>2160381.6</v>
      </c>
      <c r="AA62" s="304">
        <f>L62-SUM($Z62:Z62)</f>
        <v>6969184.4000000004</v>
      </c>
      <c r="AB62" s="304">
        <f>M62-SUM($Z62:AA62)</f>
        <v>8577265</v>
      </c>
      <c r="AC62" s="304">
        <f>N62-SUM($Z62:AB62)</f>
        <v>-17706831</v>
      </c>
      <c r="AD62" s="304">
        <f>O62-SUM($Z62:AC62)</f>
        <v>0</v>
      </c>
      <c r="AE62" s="304">
        <f>P62-SUM($Z62:AD62)</f>
        <v>0</v>
      </c>
      <c r="AF62" s="304">
        <f>Q62-SUM($Z62:AE62)</f>
        <v>0</v>
      </c>
      <c r="AG62" s="304">
        <f>R62-SUM($Z62:AF62)</f>
        <v>0</v>
      </c>
      <c r="AH62" s="304">
        <f>S62-SUM($Z62:AG62)</f>
        <v>0</v>
      </c>
      <c r="AI62" s="304">
        <f>T62-SUM($Z62:AH62)</f>
        <v>0</v>
      </c>
      <c r="AJ62" s="304">
        <f>U62-SUM($Z62:AI62)</f>
        <v>0</v>
      </c>
      <c r="AK62" s="304">
        <f>V62-SUM($Z62:AJ62)</f>
        <v>0</v>
      </c>
      <c r="AL62" s="21" t="e">
        <f>HLOOKUP(F62,'BASE 1'!$C$1:$UG$3,3,0)</f>
        <v>#N/A</v>
      </c>
      <c r="AM62" s="304">
        <v>15</v>
      </c>
      <c r="AN62" s="304">
        <v>15</v>
      </c>
      <c r="AO62" s="304">
        <v>15</v>
      </c>
      <c r="AP62" s="304"/>
      <c r="AQ62" s="304"/>
      <c r="AR62" s="304"/>
      <c r="AS62" s="304"/>
      <c r="AT62" s="304"/>
      <c r="AU62" s="304"/>
      <c r="AV62" s="304"/>
      <c r="AW62" s="304"/>
      <c r="AX62" s="304"/>
      <c r="AY62" s="418">
        <v>0.99</v>
      </c>
      <c r="AZ62" s="418">
        <v>0.01</v>
      </c>
    </row>
    <row r="63" spans="1:52" ht="12.75" customHeight="1">
      <c r="A63" s="119">
        <v>110722219</v>
      </c>
      <c r="B63" s="309">
        <v>70400000</v>
      </c>
      <c r="C63" s="426" t="s">
        <v>4411</v>
      </c>
      <c r="D63" s="508"/>
      <c r="E63" s="508" t="s">
        <v>4413</v>
      </c>
      <c r="F63" s="283">
        <v>11202130303</v>
      </c>
      <c r="G63" s="315" t="s">
        <v>4123</v>
      </c>
      <c r="H63" s="122">
        <v>9</v>
      </c>
      <c r="I63" s="316">
        <v>40</v>
      </c>
      <c r="J63" s="304">
        <v>40</v>
      </c>
      <c r="K63" s="304">
        <v>5761017.6000000006</v>
      </c>
      <c r="L63" s="304">
        <v>24345509</v>
      </c>
      <c r="M63" s="304">
        <v>47218215</v>
      </c>
      <c r="N63" s="304"/>
      <c r="O63" s="304"/>
      <c r="P63" s="304"/>
      <c r="Q63" s="304"/>
      <c r="R63" s="304"/>
      <c r="S63" s="304"/>
      <c r="T63" s="304"/>
      <c r="U63" s="304"/>
      <c r="V63" s="304"/>
      <c r="W63" s="324" t="str">
        <f>IFERROR((M63/J63)/IFERROR(HLOOKUP(F63,'BASE 1'!$C$1:$UG$251,'PROY 1'!$AB$19+237,0),0),"")</f>
        <v/>
      </c>
      <c r="X63" s="324">
        <v>11475906.986983467</v>
      </c>
      <c r="Y63" s="25" t="str">
        <f t="shared" si="1"/>
        <v>222</v>
      </c>
      <c r="Z63" s="304">
        <f t="shared" si="2"/>
        <v>5761017.6000000006</v>
      </c>
      <c r="AA63" s="304">
        <f>L63-SUM($Z63:Z63)</f>
        <v>18584491.399999999</v>
      </c>
      <c r="AB63" s="304">
        <f>M63-SUM($Z63:AA63)</f>
        <v>22872706</v>
      </c>
      <c r="AC63" s="304">
        <f>N63-SUM($Z63:AB63)</f>
        <v>-47218215</v>
      </c>
      <c r="AD63" s="304">
        <f>O63-SUM($Z63:AC63)</f>
        <v>0</v>
      </c>
      <c r="AE63" s="304">
        <f>P63-SUM($Z63:AD63)</f>
        <v>0</v>
      </c>
      <c r="AF63" s="304">
        <f>Q63-SUM($Z63:AE63)</f>
        <v>0</v>
      </c>
      <c r="AG63" s="304">
        <f>R63-SUM($Z63:AF63)</f>
        <v>0</v>
      </c>
      <c r="AH63" s="304">
        <f>S63-SUM($Z63:AG63)</f>
        <v>0</v>
      </c>
      <c r="AI63" s="304">
        <f>T63-SUM($Z63:AH63)</f>
        <v>0</v>
      </c>
      <c r="AJ63" s="304">
        <f>U63-SUM($Z63:AI63)</f>
        <v>0</v>
      </c>
      <c r="AK63" s="304">
        <f>V63-SUM($Z63:AJ63)</f>
        <v>0</v>
      </c>
      <c r="AL63" s="21" t="e">
        <f>HLOOKUP(F63,'BASE 1'!$C$1:$UG$3,3,0)</f>
        <v>#N/A</v>
      </c>
      <c r="AM63" s="304">
        <v>40</v>
      </c>
      <c r="AN63" s="304">
        <v>40</v>
      </c>
      <c r="AO63" s="304">
        <v>40</v>
      </c>
      <c r="AP63" s="304"/>
      <c r="AQ63" s="304"/>
      <c r="AR63" s="304"/>
      <c r="AS63" s="304"/>
      <c r="AT63" s="304"/>
      <c r="AU63" s="304"/>
      <c r="AV63" s="304"/>
      <c r="AW63" s="304"/>
      <c r="AX63" s="304"/>
      <c r="AY63" s="418">
        <v>0.99</v>
      </c>
      <c r="AZ63" s="418">
        <v>0.01</v>
      </c>
    </row>
    <row r="64" spans="1:52" ht="12.75" customHeight="1">
      <c r="A64" s="119">
        <v>110023819</v>
      </c>
      <c r="B64" s="309">
        <v>70400000</v>
      </c>
      <c r="C64" s="426"/>
      <c r="D64" s="508"/>
      <c r="E64" s="508" t="s">
        <v>4413</v>
      </c>
      <c r="F64" s="283">
        <v>1120214</v>
      </c>
      <c r="G64" s="315" t="s">
        <v>4414</v>
      </c>
      <c r="H64" s="122">
        <v>9</v>
      </c>
      <c r="I64" s="316">
        <v>1</v>
      </c>
      <c r="J64" s="304">
        <v>1</v>
      </c>
      <c r="K64" s="304">
        <v>0</v>
      </c>
      <c r="L64" s="304">
        <v>0</v>
      </c>
      <c r="M64" s="304">
        <v>0</v>
      </c>
      <c r="N64" s="304"/>
      <c r="O64" s="304"/>
      <c r="P64" s="304"/>
      <c r="Q64" s="304"/>
      <c r="R64" s="304"/>
      <c r="S64" s="304"/>
      <c r="T64" s="304"/>
      <c r="U64" s="304"/>
      <c r="V64" s="304"/>
      <c r="W64" s="324" t="str">
        <f>IFERROR((M64/J64)/IFERROR(HLOOKUP(F64,'BASE 1'!$C$1:$UG$251,'PROY 1'!$AB$19+237,0),0),"")</f>
        <v/>
      </c>
      <c r="X64" s="324" t="s">
        <v>342</v>
      </c>
      <c r="Y64" s="25" t="str">
        <f t="shared" si="1"/>
        <v>238</v>
      </c>
      <c r="Z64" s="304">
        <f t="shared" si="2"/>
        <v>0</v>
      </c>
      <c r="AA64" s="304">
        <f>L64-SUM($Z64:Z64)</f>
        <v>0</v>
      </c>
      <c r="AB64" s="304">
        <f>M64-SUM($Z64:AA64)</f>
        <v>0</v>
      </c>
      <c r="AC64" s="304">
        <f>N64-SUM($Z64:AB64)</f>
        <v>0</v>
      </c>
      <c r="AD64" s="304">
        <f>O64-SUM($Z64:AC64)</f>
        <v>0</v>
      </c>
      <c r="AE64" s="304">
        <f>P64-SUM($Z64:AD64)</f>
        <v>0</v>
      </c>
      <c r="AF64" s="304">
        <f>Q64-SUM($Z64:AE64)</f>
        <v>0</v>
      </c>
      <c r="AG64" s="304">
        <f>R64-SUM($Z64:AF64)</f>
        <v>0</v>
      </c>
      <c r="AH64" s="304">
        <f>S64-SUM($Z64:AG64)</f>
        <v>0</v>
      </c>
      <c r="AI64" s="304">
        <f>T64-SUM($Z64:AH64)</f>
        <v>0</v>
      </c>
      <c r="AJ64" s="304">
        <f>U64-SUM($Z64:AI64)</f>
        <v>0</v>
      </c>
      <c r="AK64" s="304">
        <f>V64-SUM($Z64:AJ64)</f>
        <v>0</v>
      </c>
      <c r="AL64" s="21" t="e">
        <f>HLOOKUP(F64,'BASE 1'!$C$1:$UG$3,3,0)</f>
        <v>#N/A</v>
      </c>
      <c r="AM64" s="304">
        <v>1</v>
      </c>
      <c r="AN64" s="304">
        <v>1</v>
      </c>
      <c r="AO64" s="304">
        <v>1</v>
      </c>
      <c r="AP64" s="304"/>
      <c r="AQ64" s="304"/>
      <c r="AR64" s="304"/>
      <c r="AS64" s="304"/>
      <c r="AT64" s="304"/>
      <c r="AU64" s="304"/>
      <c r="AV64" s="304"/>
      <c r="AW64" s="304"/>
      <c r="AX64" s="304"/>
      <c r="AY64" s="418"/>
      <c r="AZ64" s="418"/>
    </row>
    <row r="65" spans="1:52" ht="12.75" customHeight="1">
      <c r="A65" s="118"/>
      <c r="B65" s="331"/>
      <c r="C65" s="424" t="s">
        <v>342</v>
      </c>
      <c r="D65" s="506">
        <v>11</v>
      </c>
      <c r="E65" s="506" t="s">
        <v>4413</v>
      </c>
      <c r="F65" s="285">
        <v>11203</v>
      </c>
      <c r="G65" s="289" t="s">
        <v>252</v>
      </c>
      <c r="H65" s="118">
        <v>4</v>
      </c>
      <c r="I65" s="223">
        <v>83114389239</v>
      </c>
      <c r="J65" s="223">
        <v>83114389239</v>
      </c>
      <c r="K65" s="223">
        <v>6440479090</v>
      </c>
      <c r="L65" s="223">
        <v>18742383248</v>
      </c>
      <c r="M65" s="223">
        <v>29951880057</v>
      </c>
      <c r="N65" s="223"/>
      <c r="O65" s="223"/>
      <c r="P65" s="223"/>
      <c r="Q65" s="223"/>
      <c r="R65" s="223"/>
      <c r="S65" s="223"/>
      <c r="T65" s="223"/>
      <c r="U65" s="223"/>
      <c r="V65" s="223"/>
      <c r="W65" s="323">
        <f>IFERROR((M65/J65)/IFERROR(HLOOKUP(F65,'BASE 1'!$C$1:$UG$251,'PROY 1'!$AB$19+237,0),0),"")</f>
        <v>1.9368473133306052</v>
      </c>
      <c r="X65" s="323" t="s">
        <v>342</v>
      </c>
      <c r="Y65" s="25" t="str">
        <f t="shared" si="1"/>
        <v/>
      </c>
      <c r="Z65" s="223">
        <f t="shared" si="2"/>
        <v>6440479090</v>
      </c>
      <c r="AA65" s="223">
        <f>L65-SUM($Z65:Z65)</f>
        <v>12301904158</v>
      </c>
      <c r="AB65" s="223">
        <f>M65-SUM($Z65:AA65)</f>
        <v>11209496809</v>
      </c>
      <c r="AC65" s="223">
        <f>N65-SUM($Z65:AB65)</f>
        <v>-29951880057</v>
      </c>
      <c r="AD65" s="223">
        <f>O65-SUM($Z65:AC65)</f>
        <v>0</v>
      </c>
      <c r="AE65" s="223">
        <f>P65-SUM($Z65:AD65)</f>
        <v>0</v>
      </c>
      <c r="AF65" s="223">
        <f>Q65-SUM($Z65:AE65)</f>
        <v>0</v>
      </c>
      <c r="AG65" s="223">
        <f>R65-SUM($Z65:AF65)</f>
        <v>0</v>
      </c>
      <c r="AH65" s="223">
        <f>S65-SUM($Z65:AG65)</f>
        <v>0</v>
      </c>
      <c r="AI65" s="223">
        <f>T65-SUM($Z65:AH65)</f>
        <v>0</v>
      </c>
      <c r="AJ65" s="223">
        <f>U65-SUM($Z65:AI65)</f>
        <v>0</v>
      </c>
      <c r="AK65" s="223">
        <f>V65-SUM($Z65:AJ65)</f>
        <v>0</v>
      </c>
      <c r="AL65" s="21" t="str">
        <f>HLOOKUP(F65,'BASE 1'!$C$1:$UG$3,3,0)</f>
        <v>Intereses</v>
      </c>
      <c r="AM65" s="223">
        <v>83114389239</v>
      </c>
      <c r="AN65" s="223">
        <v>83114389239</v>
      </c>
      <c r="AO65" s="223">
        <v>83114389239</v>
      </c>
      <c r="AP65" s="223"/>
      <c r="AQ65" s="223"/>
      <c r="AR65" s="223"/>
      <c r="AS65" s="223"/>
      <c r="AT65" s="223"/>
      <c r="AU65" s="223"/>
      <c r="AV65" s="223"/>
      <c r="AW65" s="223"/>
      <c r="AX65" s="223"/>
      <c r="AY65" s="417"/>
      <c r="AZ65" s="417"/>
    </row>
    <row r="66" spans="1:52" ht="12.75" customHeight="1">
      <c r="A66" s="116">
        <v>110000119</v>
      </c>
      <c r="B66" s="309">
        <v>70400000</v>
      </c>
      <c r="C66" s="426" t="s">
        <v>2789</v>
      </c>
      <c r="D66" s="508"/>
      <c r="E66" s="508" t="s">
        <v>4413</v>
      </c>
      <c r="F66" s="283">
        <v>1120301</v>
      </c>
      <c r="G66" s="290" t="s">
        <v>122</v>
      </c>
      <c r="H66" s="122">
        <v>9</v>
      </c>
      <c r="I66" s="117">
        <v>12022099</v>
      </c>
      <c r="J66" s="304">
        <v>12022099</v>
      </c>
      <c r="K66" s="304">
        <v>964076</v>
      </c>
      <c r="L66" s="304">
        <v>2174008</v>
      </c>
      <c r="M66" s="304">
        <v>3346820</v>
      </c>
      <c r="N66" s="304"/>
      <c r="O66" s="304"/>
      <c r="P66" s="304"/>
      <c r="Q66" s="304"/>
      <c r="R66" s="304"/>
      <c r="S66" s="304"/>
      <c r="T66" s="304"/>
      <c r="U66" s="304"/>
      <c r="V66" s="304"/>
      <c r="W66" s="324">
        <f>IFERROR((M66/J66)/IFERROR(HLOOKUP(F66,'BASE 1'!$C$1:$UG$251,'PROY 1'!$AB$19+237,0),0),"")</f>
        <v>1.2091752301000489</v>
      </c>
      <c r="X66" s="324">
        <v>1.2091752301000489</v>
      </c>
      <c r="Y66" s="25" t="str">
        <f t="shared" si="1"/>
        <v>001</v>
      </c>
      <c r="Z66" s="304">
        <f t="shared" si="2"/>
        <v>964076</v>
      </c>
      <c r="AA66" s="304">
        <f>L66-SUM($Z66:Z66)</f>
        <v>1209932</v>
      </c>
      <c r="AB66" s="304">
        <f>M66-SUM($Z66:AA66)</f>
        <v>1172812</v>
      </c>
      <c r="AC66" s="304">
        <f>N66-SUM($Z66:AB66)</f>
        <v>-3346820</v>
      </c>
      <c r="AD66" s="304">
        <f>O66-SUM($Z66:AC66)</f>
        <v>0</v>
      </c>
      <c r="AE66" s="304">
        <f>P66-SUM($Z66:AD66)</f>
        <v>0</v>
      </c>
      <c r="AF66" s="304">
        <f>Q66-SUM($Z66:AE66)</f>
        <v>0</v>
      </c>
      <c r="AG66" s="304">
        <f>R66-SUM($Z66:AF66)</f>
        <v>0</v>
      </c>
      <c r="AH66" s="304">
        <f>S66-SUM($Z66:AG66)</f>
        <v>0</v>
      </c>
      <c r="AI66" s="304">
        <f>T66-SUM($Z66:AH66)</f>
        <v>0</v>
      </c>
      <c r="AJ66" s="304">
        <f>U66-SUM($Z66:AI66)</f>
        <v>0</v>
      </c>
      <c r="AK66" s="304">
        <f>V66-SUM($Z66:AJ66)</f>
        <v>0</v>
      </c>
      <c r="AL66" s="21" t="str">
        <f>HLOOKUP(F66,'BASE 1'!$C$1:$UG$3,3,0)</f>
        <v>Intereses de mora circulación y tránsito</v>
      </c>
      <c r="AM66" s="304">
        <v>12022099</v>
      </c>
      <c r="AN66" s="304">
        <v>12022099</v>
      </c>
      <c r="AO66" s="304">
        <v>12022099</v>
      </c>
      <c r="AP66" s="304"/>
      <c r="AQ66" s="304"/>
      <c r="AR66" s="304"/>
      <c r="AS66" s="304"/>
      <c r="AT66" s="304"/>
      <c r="AU66" s="304"/>
      <c r="AV66" s="304"/>
      <c r="AW66" s="304"/>
      <c r="AX66" s="304"/>
      <c r="AY66" s="418">
        <v>0.99</v>
      </c>
      <c r="AZ66" s="418">
        <v>0.01</v>
      </c>
    </row>
    <row r="67" spans="1:52" ht="12.75" customHeight="1">
      <c r="A67" s="116">
        <v>110000119</v>
      </c>
      <c r="B67" s="309">
        <v>70400000</v>
      </c>
      <c r="C67" s="426" t="s">
        <v>2969</v>
      </c>
      <c r="D67" s="508"/>
      <c r="E67" s="508" t="s">
        <v>4413</v>
      </c>
      <c r="F67" s="283">
        <v>1120302</v>
      </c>
      <c r="G67" s="290" t="s">
        <v>153</v>
      </c>
      <c r="H67" s="122">
        <v>9</v>
      </c>
      <c r="I67" s="117">
        <v>48367967806</v>
      </c>
      <c r="J67" s="304">
        <v>48367967806</v>
      </c>
      <c r="K67" s="304">
        <v>2512668524</v>
      </c>
      <c r="L67" s="304">
        <v>10875969265</v>
      </c>
      <c r="M67" s="304">
        <v>17964096707</v>
      </c>
      <c r="N67" s="304"/>
      <c r="O67" s="304"/>
      <c r="P67" s="304"/>
      <c r="Q67" s="304"/>
      <c r="R67" s="304"/>
      <c r="S67" s="304"/>
      <c r="T67" s="304"/>
      <c r="U67" s="304"/>
      <c r="V67" s="304"/>
      <c r="W67" s="324">
        <f>IFERROR((M67/J67)/IFERROR(HLOOKUP(F67,'BASE 1'!$C$1:$UG$251,'PROY 1'!$AB$19+237,0),0),"")</f>
        <v>1.8874687110863166</v>
      </c>
      <c r="X67" s="324">
        <v>1.8874687110863166</v>
      </c>
      <c r="Y67" s="25" t="str">
        <f t="shared" ref="Y67:Y130" si="11">MID(A67,5,3)</f>
        <v>001</v>
      </c>
      <c r="Z67" s="304">
        <f t="shared" si="2"/>
        <v>2512668524</v>
      </c>
      <c r="AA67" s="304">
        <f>L67-SUM($Z67:Z67)</f>
        <v>8363300741</v>
      </c>
      <c r="AB67" s="304">
        <f>M67-SUM($Z67:AA67)</f>
        <v>7088127442</v>
      </c>
      <c r="AC67" s="304">
        <f>N67-SUM($Z67:AB67)</f>
        <v>-17964096707</v>
      </c>
      <c r="AD67" s="304">
        <f>O67-SUM($Z67:AC67)</f>
        <v>0</v>
      </c>
      <c r="AE67" s="304">
        <f>P67-SUM($Z67:AD67)</f>
        <v>0</v>
      </c>
      <c r="AF67" s="304">
        <f>Q67-SUM($Z67:AE67)</f>
        <v>0</v>
      </c>
      <c r="AG67" s="304">
        <f>R67-SUM($Z67:AF67)</f>
        <v>0</v>
      </c>
      <c r="AH67" s="304">
        <f>S67-SUM($Z67:AG67)</f>
        <v>0</v>
      </c>
      <c r="AI67" s="304">
        <f>T67-SUM($Z67:AH67)</f>
        <v>0</v>
      </c>
      <c r="AJ67" s="304">
        <f>U67-SUM($Z67:AI67)</f>
        <v>0</v>
      </c>
      <c r="AK67" s="304">
        <f>V67-SUM($Z67:AJ67)</f>
        <v>0</v>
      </c>
      <c r="AL67" s="21" t="str">
        <f>HLOOKUP(F67,'BASE 1'!$C$1:$UG$3,3,0)</f>
        <v>Intereses de mora predial</v>
      </c>
      <c r="AM67" s="304">
        <v>48367967806</v>
      </c>
      <c r="AN67" s="304">
        <v>48367967806</v>
      </c>
      <c r="AO67" s="304">
        <v>48367967806</v>
      </c>
      <c r="AP67" s="304"/>
      <c r="AQ67" s="304"/>
      <c r="AR67" s="304"/>
      <c r="AS67" s="304"/>
      <c r="AT67" s="304"/>
      <c r="AU67" s="304"/>
      <c r="AV67" s="304"/>
      <c r="AW67" s="304"/>
      <c r="AX67" s="304"/>
      <c r="AY67" s="418">
        <v>0.99</v>
      </c>
      <c r="AZ67" s="418">
        <v>0.01</v>
      </c>
    </row>
    <row r="68" spans="1:52" ht="12.75" customHeight="1">
      <c r="A68" s="116">
        <v>110000119</v>
      </c>
      <c r="B68" s="309">
        <v>70400000</v>
      </c>
      <c r="C68" s="426" t="s">
        <v>2969</v>
      </c>
      <c r="D68" s="508"/>
      <c r="E68" s="508" t="s">
        <v>4413</v>
      </c>
      <c r="F68" s="283">
        <v>1120303</v>
      </c>
      <c r="G68" s="290" t="s">
        <v>404</v>
      </c>
      <c r="H68" s="122">
        <v>9</v>
      </c>
      <c r="I68" s="117">
        <v>13978623699</v>
      </c>
      <c r="J68" s="304">
        <v>13978623699</v>
      </c>
      <c r="K68" s="304">
        <v>1476726731</v>
      </c>
      <c r="L68" s="304">
        <v>3363451385</v>
      </c>
      <c r="M68" s="304">
        <v>5177437099</v>
      </c>
      <c r="N68" s="304"/>
      <c r="O68" s="304"/>
      <c r="P68" s="304"/>
      <c r="Q68" s="304"/>
      <c r="R68" s="304"/>
      <c r="S68" s="304"/>
      <c r="T68" s="304"/>
      <c r="U68" s="304"/>
      <c r="V68" s="304"/>
      <c r="W68" s="324">
        <f>IFERROR((M68/J68)/IFERROR(HLOOKUP(F68,'BASE 1'!$C$1:$UG$251,'PROY 1'!$AB$19+237,0),0),"")</f>
        <v>2.0885217268647729</v>
      </c>
      <c r="X68" s="324">
        <v>2.0885217268647729</v>
      </c>
      <c r="Y68" s="25" t="str">
        <f t="shared" si="11"/>
        <v>001</v>
      </c>
      <c r="Z68" s="304">
        <f t="shared" ref="Z68:Z131" si="12">K68</f>
        <v>1476726731</v>
      </c>
      <c r="AA68" s="304">
        <f>L68-SUM($Z68:Z68)</f>
        <v>1886724654</v>
      </c>
      <c r="AB68" s="304">
        <f>M68-SUM($Z68:AA68)</f>
        <v>1813985714</v>
      </c>
      <c r="AC68" s="304">
        <f>N68-SUM($Z68:AB68)</f>
        <v>-5177437099</v>
      </c>
      <c r="AD68" s="304">
        <f>O68-SUM($Z68:AC68)</f>
        <v>0</v>
      </c>
      <c r="AE68" s="304">
        <f>P68-SUM($Z68:AD68)</f>
        <v>0</v>
      </c>
      <c r="AF68" s="304">
        <f>Q68-SUM($Z68:AE68)</f>
        <v>0</v>
      </c>
      <c r="AG68" s="304">
        <f>R68-SUM($Z68:AF68)</f>
        <v>0</v>
      </c>
      <c r="AH68" s="304">
        <f>S68-SUM($Z68:AG68)</f>
        <v>0</v>
      </c>
      <c r="AI68" s="304">
        <f>T68-SUM($Z68:AH68)</f>
        <v>0</v>
      </c>
      <c r="AJ68" s="304">
        <f>U68-SUM($Z68:AI68)</f>
        <v>0</v>
      </c>
      <c r="AK68" s="304">
        <f>V68-SUM($Z68:AJ68)</f>
        <v>0</v>
      </c>
      <c r="AL68" s="21" t="str">
        <f>HLOOKUP(F68,'BASE 1'!$C$1:$UG$3,3,0)</f>
        <v>Intereses de mora Ind. Y Ccio.</v>
      </c>
      <c r="AM68" s="304">
        <v>13978623699</v>
      </c>
      <c r="AN68" s="304">
        <v>13978623699</v>
      </c>
      <c r="AO68" s="304">
        <v>13978623699</v>
      </c>
      <c r="AP68" s="304"/>
      <c r="AQ68" s="304"/>
      <c r="AR68" s="304"/>
      <c r="AS68" s="304"/>
      <c r="AT68" s="304"/>
      <c r="AU68" s="304"/>
      <c r="AV68" s="304"/>
      <c r="AW68" s="304"/>
      <c r="AX68" s="304"/>
      <c r="AY68" s="418">
        <v>0.99</v>
      </c>
      <c r="AZ68" s="418">
        <v>0.01</v>
      </c>
    </row>
    <row r="69" spans="1:52" ht="12.75" customHeight="1">
      <c r="A69" s="116">
        <v>110000119</v>
      </c>
      <c r="B69" s="309">
        <v>70400000</v>
      </c>
      <c r="C69" s="426" t="s">
        <v>2969</v>
      </c>
      <c r="D69" s="508"/>
      <c r="E69" s="508" t="s">
        <v>4413</v>
      </c>
      <c r="F69" s="283">
        <v>1120305</v>
      </c>
      <c r="G69" s="290" t="s">
        <v>117</v>
      </c>
      <c r="H69" s="122">
        <v>9</v>
      </c>
      <c r="I69" s="117">
        <v>4085583</v>
      </c>
      <c r="J69" s="304">
        <v>4085583</v>
      </c>
      <c r="K69" s="304">
        <v>0</v>
      </c>
      <c r="L69" s="304">
        <v>16128</v>
      </c>
      <c r="M69" s="304">
        <v>26323</v>
      </c>
      <c r="N69" s="304"/>
      <c r="O69" s="304"/>
      <c r="P69" s="304"/>
      <c r="Q69" s="304"/>
      <c r="R69" s="304"/>
      <c r="S69" s="304"/>
      <c r="T69" s="304"/>
      <c r="U69" s="304"/>
      <c r="V69" s="304"/>
      <c r="W69" s="324">
        <f>IFERROR((M69/J69)/IFERROR(HLOOKUP(F69,'BASE 1'!$C$1:$UG$251,'PROY 1'!$AB$19+237,0),0),"")</f>
        <v>2.6001544616275962E-2</v>
      </c>
      <c r="X69" s="324">
        <v>2.6001544616275962E-2</v>
      </c>
      <c r="Y69" s="25" t="str">
        <f t="shared" si="11"/>
        <v>001</v>
      </c>
      <c r="Z69" s="304">
        <f t="shared" si="12"/>
        <v>0</v>
      </c>
      <c r="AA69" s="304">
        <f>L69-SUM($Z69:Z69)</f>
        <v>16128</v>
      </c>
      <c r="AB69" s="304">
        <f>M69-SUM($Z69:AA69)</f>
        <v>10195</v>
      </c>
      <c r="AC69" s="304">
        <f>N69-SUM($Z69:AB69)</f>
        <v>-26323</v>
      </c>
      <c r="AD69" s="304">
        <f>O69-SUM($Z69:AC69)</f>
        <v>0</v>
      </c>
      <c r="AE69" s="304">
        <f>P69-SUM($Z69:AD69)</f>
        <v>0</v>
      </c>
      <c r="AF69" s="304">
        <f>Q69-SUM($Z69:AE69)</f>
        <v>0</v>
      </c>
      <c r="AG69" s="304">
        <f>R69-SUM($Z69:AF69)</f>
        <v>0</v>
      </c>
      <c r="AH69" s="304">
        <f>S69-SUM($Z69:AG69)</f>
        <v>0</v>
      </c>
      <c r="AI69" s="304">
        <f>T69-SUM($Z69:AH69)</f>
        <v>0</v>
      </c>
      <c r="AJ69" s="304">
        <f>U69-SUM($Z69:AI69)</f>
        <v>0</v>
      </c>
      <c r="AK69" s="304">
        <f>V69-SUM($Z69:AJ69)</f>
        <v>0</v>
      </c>
      <c r="AL69" s="21" t="str">
        <f>HLOOKUP(F69,'BASE 1'!$C$1:$UG$3,3,0)</f>
        <v>Intereses de mora espectáculos públicos</v>
      </c>
      <c r="AM69" s="304">
        <v>4085583</v>
      </c>
      <c r="AN69" s="304">
        <v>4085583</v>
      </c>
      <c r="AO69" s="304">
        <v>4085583</v>
      </c>
      <c r="AP69" s="304"/>
      <c r="AQ69" s="304"/>
      <c r="AR69" s="304"/>
      <c r="AS69" s="304"/>
      <c r="AT69" s="304"/>
      <c r="AU69" s="304"/>
      <c r="AV69" s="304"/>
      <c r="AW69" s="304"/>
      <c r="AX69" s="304"/>
      <c r="AY69" s="418">
        <v>0.99</v>
      </c>
      <c r="AZ69" s="418">
        <v>0.01</v>
      </c>
    </row>
    <row r="70" spans="1:52" ht="12.75" customHeight="1">
      <c r="A70" s="116">
        <v>110000119</v>
      </c>
      <c r="B70" s="309">
        <v>70400000</v>
      </c>
      <c r="C70" s="426" t="s">
        <v>2789</v>
      </c>
      <c r="D70" s="508"/>
      <c r="E70" s="508" t="s">
        <v>4413</v>
      </c>
      <c r="F70" s="283">
        <v>1120306</v>
      </c>
      <c r="G70" s="290" t="s">
        <v>131</v>
      </c>
      <c r="H70" s="122">
        <v>9</v>
      </c>
      <c r="I70" s="117">
        <v>51462458</v>
      </c>
      <c r="J70" s="304">
        <v>51462458</v>
      </c>
      <c r="K70" s="304">
        <v>17818209</v>
      </c>
      <c r="L70" s="304">
        <v>28422494</v>
      </c>
      <c r="M70" s="304">
        <v>34856824</v>
      </c>
      <c r="N70" s="304"/>
      <c r="O70" s="304"/>
      <c r="P70" s="304"/>
      <c r="Q70" s="304"/>
      <c r="R70" s="304"/>
      <c r="S70" s="304"/>
      <c r="T70" s="304"/>
      <c r="U70" s="304"/>
      <c r="V70" s="304"/>
      <c r="W70" s="324">
        <f>IFERROR((M70/J70)/IFERROR(HLOOKUP(F70,'BASE 1'!$C$1:$UG$251,'PROY 1'!$AB$19+237,0),0),"")</f>
        <v>3.6034379604154987</v>
      </c>
      <c r="X70" s="324">
        <v>3.6034379604154987</v>
      </c>
      <c r="Y70" s="25" t="str">
        <f t="shared" si="11"/>
        <v>001</v>
      </c>
      <c r="Z70" s="304">
        <f t="shared" si="12"/>
        <v>17818209</v>
      </c>
      <c r="AA70" s="304">
        <f>L70-SUM($Z70:Z70)</f>
        <v>10604285</v>
      </c>
      <c r="AB70" s="304">
        <f>M70-SUM($Z70:AA70)</f>
        <v>6434330</v>
      </c>
      <c r="AC70" s="304">
        <f>N70-SUM($Z70:AB70)</f>
        <v>-34856824</v>
      </c>
      <c r="AD70" s="304">
        <f>O70-SUM($Z70:AC70)</f>
        <v>0</v>
      </c>
      <c r="AE70" s="304">
        <f>P70-SUM($Z70:AD70)</f>
        <v>0</v>
      </c>
      <c r="AF70" s="304">
        <f>Q70-SUM($Z70:AE70)</f>
        <v>0</v>
      </c>
      <c r="AG70" s="304">
        <f>R70-SUM($Z70:AF70)</f>
        <v>0</v>
      </c>
      <c r="AH70" s="304">
        <f>S70-SUM($Z70:AG70)</f>
        <v>0</v>
      </c>
      <c r="AI70" s="304">
        <f>T70-SUM($Z70:AH70)</f>
        <v>0</v>
      </c>
      <c r="AJ70" s="304">
        <f>U70-SUM($Z70:AI70)</f>
        <v>0</v>
      </c>
      <c r="AK70" s="304">
        <f>V70-SUM($Z70:AJ70)</f>
        <v>0</v>
      </c>
      <c r="AL70" s="21" t="str">
        <f>HLOOKUP(F70,'BASE 1'!$C$1:$UG$3,3,0)</f>
        <v>Intereses de mora rentas contractuales</v>
      </c>
      <c r="AM70" s="304">
        <v>51462458</v>
      </c>
      <c r="AN70" s="304">
        <v>51462458</v>
      </c>
      <c r="AO70" s="304">
        <v>51462458</v>
      </c>
      <c r="AP70" s="304"/>
      <c r="AQ70" s="304"/>
      <c r="AR70" s="304"/>
      <c r="AS70" s="304"/>
      <c r="AT70" s="304"/>
      <c r="AU70" s="304"/>
      <c r="AV70" s="304"/>
      <c r="AW70" s="304"/>
      <c r="AX70" s="304"/>
      <c r="AY70" s="418">
        <v>0.99</v>
      </c>
      <c r="AZ70" s="418">
        <v>0.01</v>
      </c>
    </row>
    <row r="71" spans="1:52" ht="12.75" customHeight="1">
      <c r="A71" s="116">
        <v>110000119</v>
      </c>
      <c r="B71" s="309">
        <v>70400000</v>
      </c>
      <c r="C71" s="426" t="s">
        <v>2593</v>
      </c>
      <c r="D71" s="508"/>
      <c r="E71" s="508" t="s">
        <v>4413</v>
      </c>
      <c r="F71" s="283">
        <v>1120307</v>
      </c>
      <c r="G71" s="290" t="s">
        <v>126</v>
      </c>
      <c r="H71" s="122">
        <v>9</v>
      </c>
      <c r="I71" s="117">
        <v>1</v>
      </c>
      <c r="J71" s="304">
        <v>1</v>
      </c>
      <c r="K71" s="304">
        <v>0</v>
      </c>
      <c r="L71" s="304">
        <v>0</v>
      </c>
      <c r="M71" s="304">
        <v>0</v>
      </c>
      <c r="N71" s="304"/>
      <c r="O71" s="304"/>
      <c r="P71" s="304"/>
      <c r="Q71" s="304"/>
      <c r="R71" s="304"/>
      <c r="S71" s="304"/>
      <c r="T71" s="304"/>
      <c r="U71" s="304"/>
      <c r="V71" s="304"/>
      <c r="W71" s="324">
        <f>IFERROR((M71/J71)/IFERROR(HLOOKUP(F71,'BASE 1'!$C$1:$UG$251,'PROY 1'!$AB$19+237,0),0),"")</f>
        <v>0</v>
      </c>
      <c r="X71" s="324">
        <v>0</v>
      </c>
      <c r="Y71" s="25" t="str">
        <f t="shared" si="11"/>
        <v>001</v>
      </c>
      <c r="Z71" s="304">
        <f t="shared" si="12"/>
        <v>0</v>
      </c>
      <c r="AA71" s="304">
        <f>L71-SUM($Z71:Z71)</f>
        <v>0</v>
      </c>
      <c r="AB71" s="304">
        <f>M71-SUM($Z71:AA71)</f>
        <v>0</v>
      </c>
      <c r="AC71" s="304">
        <f>N71-SUM($Z71:AB71)</f>
        <v>0</v>
      </c>
      <c r="AD71" s="304">
        <f>O71-SUM($Z71:AC71)</f>
        <v>0</v>
      </c>
      <c r="AE71" s="304">
        <f>P71-SUM($Z71:AD71)</f>
        <v>0</v>
      </c>
      <c r="AF71" s="304">
        <f>Q71-SUM($Z71:AE71)</f>
        <v>0</v>
      </c>
      <c r="AG71" s="304">
        <f>R71-SUM($Z71:AF71)</f>
        <v>0</v>
      </c>
      <c r="AH71" s="304">
        <f>S71-SUM($Z71:AG71)</f>
        <v>0</v>
      </c>
      <c r="AI71" s="304">
        <f>T71-SUM($Z71:AH71)</f>
        <v>0</v>
      </c>
      <c r="AJ71" s="304">
        <f>U71-SUM($Z71:AI71)</f>
        <v>0</v>
      </c>
      <c r="AK71" s="304">
        <f>V71-SUM($Z71:AJ71)</f>
        <v>0</v>
      </c>
      <c r="AL71" s="21" t="str">
        <f>HLOOKUP(F71,'BASE 1'!$C$1:$UG$3,3,0)</f>
        <v>Intereses de mora a las ventas por el sistema de club</v>
      </c>
      <c r="AM71" s="304">
        <v>1</v>
      </c>
      <c r="AN71" s="304">
        <v>1</v>
      </c>
      <c r="AO71" s="304">
        <v>1</v>
      </c>
      <c r="AP71" s="304"/>
      <c r="AQ71" s="304"/>
      <c r="AR71" s="304"/>
      <c r="AS71" s="304"/>
      <c r="AT71" s="304"/>
      <c r="AU71" s="304"/>
      <c r="AV71" s="304"/>
      <c r="AW71" s="304"/>
      <c r="AX71" s="304"/>
      <c r="AY71" s="418">
        <v>0</v>
      </c>
      <c r="AZ71" s="418">
        <v>1</v>
      </c>
    </row>
    <row r="72" spans="1:52" ht="12.75" customHeight="1">
      <c r="A72" s="116">
        <v>110000119</v>
      </c>
      <c r="B72" s="309">
        <v>70400000</v>
      </c>
      <c r="C72" s="426" t="s">
        <v>2969</v>
      </c>
      <c r="D72" s="508"/>
      <c r="E72" s="508" t="s">
        <v>4413</v>
      </c>
      <c r="F72" s="283">
        <v>1120308</v>
      </c>
      <c r="G72" s="290" t="s">
        <v>405</v>
      </c>
      <c r="H72" s="122">
        <v>9</v>
      </c>
      <c r="I72" s="117">
        <v>726076149</v>
      </c>
      <c r="J72" s="304">
        <v>726076149</v>
      </c>
      <c r="K72" s="304">
        <v>68515067</v>
      </c>
      <c r="L72" s="304">
        <v>147987628</v>
      </c>
      <c r="M72" s="304">
        <v>239447036</v>
      </c>
      <c r="N72" s="304"/>
      <c r="O72" s="304"/>
      <c r="P72" s="304"/>
      <c r="Q72" s="304"/>
      <c r="R72" s="304"/>
      <c r="S72" s="304"/>
      <c r="T72" s="304"/>
      <c r="U72" s="304"/>
      <c r="V72" s="304"/>
      <c r="W72" s="324">
        <f>IFERROR((M72/J72)/IFERROR(HLOOKUP(F72,'BASE 1'!$C$1:$UG$251,'PROY 1'!$AB$19+237,0),0),"")</f>
        <v>1.8045876834813077</v>
      </c>
      <c r="X72" s="324">
        <v>1.8045876834813077</v>
      </c>
      <c r="Y72" s="25" t="str">
        <f t="shared" si="11"/>
        <v>001</v>
      </c>
      <c r="Z72" s="304">
        <f t="shared" si="12"/>
        <v>68515067</v>
      </c>
      <c r="AA72" s="304">
        <f>L72-SUM($Z72:Z72)</f>
        <v>79472561</v>
      </c>
      <c r="AB72" s="304">
        <f>M72-SUM($Z72:AA72)</f>
        <v>91459408</v>
      </c>
      <c r="AC72" s="304">
        <f>N72-SUM($Z72:AB72)</f>
        <v>-239447036</v>
      </c>
      <c r="AD72" s="304">
        <f>O72-SUM($Z72:AC72)</f>
        <v>0</v>
      </c>
      <c r="AE72" s="304">
        <f>P72-SUM($Z72:AD72)</f>
        <v>0</v>
      </c>
      <c r="AF72" s="304">
        <f>Q72-SUM($Z72:AE72)</f>
        <v>0</v>
      </c>
      <c r="AG72" s="304">
        <f>R72-SUM($Z72:AF72)</f>
        <v>0</v>
      </c>
      <c r="AH72" s="304">
        <f>S72-SUM($Z72:AG72)</f>
        <v>0</v>
      </c>
      <c r="AI72" s="304">
        <f>T72-SUM($Z72:AH72)</f>
        <v>0</v>
      </c>
      <c r="AJ72" s="304">
        <f>U72-SUM($Z72:AI72)</f>
        <v>0</v>
      </c>
      <c r="AK72" s="304">
        <f>V72-SUM($Z72:AJ72)</f>
        <v>0</v>
      </c>
      <c r="AL72" s="21" t="str">
        <f>HLOOKUP(F72,'BASE 1'!$C$1:$UG$3,3,0)</f>
        <v xml:space="preserve">Intereses de mora avisos y tableros </v>
      </c>
      <c r="AM72" s="304">
        <v>726076149</v>
      </c>
      <c r="AN72" s="304">
        <v>726076149</v>
      </c>
      <c r="AO72" s="304">
        <v>726076149</v>
      </c>
      <c r="AP72" s="304"/>
      <c r="AQ72" s="304"/>
      <c r="AR72" s="304"/>
      <c r="AS72" s="304"/>
      <c r="AT72" s="304"/>
      <c r="AU72" s="304"/>
      <c r="AV72" s="304"/>
      <c r="AW72" s="304"/>
      <c r="AX72" s="304"/>
      <c r="AY72" s="418">
        <v>0.99</v>
      </c>
      <c r="AZ72" s="418">
        <v>0.01</v>
      </c>
    </row>
    <row r="73" spans="1:52" ht="12.75" customHeight="1">
      <c r="A73" s="116">
        <v>110000119</v>
      </c>
      <c r="B73" s="309">
        <v>70400000</v>
      </c>
      <c r="C73" s="426" t="s">
        <v>2969</v>
      </c>
      <c r="D73" s="508"/>
      <c r="E73" s="508" t="s">
        <v>4413</v>
      </c>
      <c r="F73" s="283">
        <v>1120309</v>
      </c>
      <c r="G73" s="290" t="s">
        <v>406</v>
      </c>
      <c r="H73" s="122">
        <v>9</v>
      </c>
      <c r="I73" s="117">
        <v>64337539</v>
      </c>
      <c r="J73" s="304">
        <v>64337539</v>
      </c>
      <c r="K73" s="304">
        <v>20227361</v>
      </c>
      <c r="L73" s="304">
        <v>28532949</v>
      </c>
      <c r="M73" s="304">
        <v>219920530</v>
      </c>
      <c r="N73" s="304"/>
      <c r="O73" s="304"/>
      <c r="P73" s="304"/>
      <c r="Q73" s="304"/>
      <c r="R73" s="304"/>
      <c r="S73" s="304"/>
      <c r="T73" s="304"/>
      <c r="U73" s="304"/>
      <c r="V73" s="304"/>
      <c r="W73" s="324">
        <f>IFERROR((M73/J73)/IFERROR(HLOOKUP(F73,'BASE 1'!$C$1:$UG$251,'PROY 1'!$AB$19+237,0),0),"")</f>
        <v>16.445000940048295</v>
      </c>
      <c r="X73" s="324">
        <v>16.445000940048295</v>
      </c>
      <c r="Y73" s="25" t="str">
        <f t="shared" si="11"/>
        <v>001</v>
      </c>
      <c r="Z73" s="304">
        <f t="shared" si="12"/>
        <v>20227361</v>
      </c>
      <c r="AA73" s="304">
        <f>L73-SUM($Z73:Z73)</f>
        <v>8305588</v>
      </c>
      <c r="AB73" s="304">
        <f>M73-SUM($Z73:AA73)</f>
        <v>191387581</v>
      </c>
      <c r="AC73" s="304">
        <f>N73-SUM($Z73:AB73)</f>
        <v>-219920530</v>
      </c>
      <c r="AD73" s="304">
        <f>O73-SUM($Z73:AC73)</f>
        <v>0</v>
      </c>
      <c r="AE73" s="304">
        <f>P73-SUM($Z73:AD73)</f>
        <v>0</v>
      </c>
      <c r="AF73" s="304">
        <f>Q73-SUM($Z73:AE73)</f>
        <v>0</v>
      </c>
      <c r="AG73" s="304">
        <f>R73-SUM($Z73:AF73)</f>
        <v>0</v>
      </c>
      <c r="AH73" s="304">
        <f>S73-SUM($Z73:AG73)</f>
        <v>0</v>
      </c>
      <c r="AI73" s="304">
        <f>T73-SUM($Z73:AH73)</f>
        <v>0</v>
      </c>
      <c r="AJ73" s="304">
        <f>U73-SUM($Z73:AI73)</f>
        <v>0</v>
      </c>
      <c r="AK73" s="304">
        <f>V73-SUM($Z73:AJ73)</f>
        <v>0</v>
      </c>
      <c r="AL73" s="21" t="str">
        <f>HLOOKUP(F73,'BASE 1'!$C$1:$UG$3,3,0)</f>
        <v>Intereses de mora impuesto de teléfono</v>
      </c>
      <c r="AM73" s="304">
        <v>64337539</v>
      </c>
      <c r="AN73" s="304">
        <v>64337539</v>
      </c>
      <c r="AO73" s="304">
        <v>64337539</v>
      </c>
      <c r="AP73" s="304"/>
      <c r="AQ73" s="304"/>
      <c r="AR73" s="304"/>
      <c r="AS73" s="304"/>
      <c r="AT73" s="304"/>
      <c r="AU73" s="304"/>
      <c r="AV73" s="304"/>
      <c r="AW73" s="304"/>
      <c r="AX73" s="304"/>
      <c r="AY73" s="418">
        <v>0.99</v>
      </c>
      <c r="AZ73" s="418">
        <v>0.01</v>
      </c>
    </row>
    <row r="74" spans="1:52" ht="12.75" customHeight="1">
      <c r="A74" s="116">
        <v>110000119</v>
      </c>
      <c r="B74" s="309">
        <v>74100000</v>
      </c>
      <c r="C74" s="426" t="s">
        <v>2921</v>
      </c>
      <c r="D74" s="508"/>
      <c r="E74" s="508" t="s">
        <v>4413</v>
      </c>
      <c r="F74" s="283">
        <v>1120310</v>
      </c>
      <c r="G74" s="290" t="s">
        <v>1958</v>
      </c>
      <c r="H74" s="122">
        <v>9</v>
      </c>
      <c r="I74" s="117">
        <v>1</v>
      </c>
      <c r="J74" s="304">
        <v>1</v>
      </c>
      <c r="K74" s="304">
        <v>2481747</v>
      </c>
      <c r="L74" s="304">
        <v>3210226</v>
      </c>
      <c r="M74" s="304">
        <v>3210226</v>
      </c>
      <c r="N74" s="304"/>
      <c r="O74" s="304"/>
      <c r="P74" s="304"/>
      <c r="Q74" s="304"/>
      <c r="R74" s="304"/>
      <c r="S74" s="304"/>
      <c r="T74" s="304"/>
      <c r="U74" s="304"/>
      <c r="V74" s="304"/>
      <c r="W74" s="324">
        <f>IFERROR((M74/J74)/IFERROR(HLOOKUP(F74,'BASE 1'!$C$1:$UG$251,'PROY 1'!$AB$19+237,0),0),"")</f>
        <v>315856479.5040437</v>
      </c>
      <c r="X74" s="324">
        <v>315856479.5040437</v>
      </c>
      <c r="Y74" s="25" t="str">
        <f t="shared" si="11"/>
        <v>001</v>
      </c>
      <c r="Z74" s="304">
        <f t="shared" si="12"/>
        <v>2481747</v>
      </c>
      <c r="AA74" s="304">
        <f>L74-SUM($Z74:Z74)</f>
        <v>728479</v>
      </c>
      <c r="AB74" s="304">
        <f>M74-SUM($Z74:AA74)</f>
        <v>0</v>
      </c>
      <c r="AC74" s="304">
        <f>N74-SUM($Z74:AB74)</f>
        <v>-3210226</v>
      </c>
      <c r="AD74" s="304">
        <f>O74-SUM($Z74:AC74)</f>
        <v>0</v>
      </c>
      <c r="AE74" s="304">
        <f>P74-SUM($Z74:AD74)</f>
        <v>0</v>
      </c>
      <c r="AF74" s="304">
        <f>Q74-SUM($Z74:AE74)</f>
        <v>0</v>
      </c>
      <c r="AG74" s="304">
        <f>R74-SUM($Z74:AF74)</f>
        <v>0</v>
      </c>
      <c r="AH74" s="304">
        <f>S74-SUM($Z74:AG74)</f>
        <v>0</v>
      </c>
      <c r="AI74" s="304">
        <f>T74-SUM($Z74:AH74)</f>
        <v>0</v>
      </c>
      <c r="AJ74" s="304">
        <f>U74-SUM($Z74:AI74)</f>
        <v>0</v>
      </c>
      <c r="AK74" s="304">
        <f>V74-SUM($Z74:AJ74)</f>
        <v>0</v>
      </c>
      <c r="AL74" s="21" t="str">
        <f>HLOOKUP(F74,'BASE 1'!$C$1:$UG$3,3,0)</f>
        <v>Intereses Contribución Especial de Cont</v>
      </c>
      <c r="AM74" s="304">
        <v>1</v>
      </c>
      <c r="AN74" s="304">
        <v>1</v>
      </c>
      <c r="AO74" s="304">
        <v>1</v>
      </c>
      <c r="AP74" s="304"/>
      <c r="AQ74" s="304"/>
      <c r="AR74" s="304"/>
      <c r="AS74" s="304"/>
      <c r="AT74" s="304"/>
      <c r="AU74" s="304"/>
      <c r="AV74" s="304"/>
      <c r="AW74" s="304"/>
      <c r="AX74" s="304"/>
      <c r="AY74" s="418">
        <v>0</v>
      </c>
      <c r="AZ74" s="418">
        <v>1</v>
      </c>
    </row>
    <row r="75" spans="1:52" ht="12.75" customHeight="1">
      <c r="A75" s="116">
        <v>110000119</v>
      </c>
      <c r="B75" s="309">
        <v>70400000</v>
      </c>
      <c r="C75" s="426" t="s">
        <v>2969</v>
      </c>
      <c r="D75" s="508"/>
      <c r="E75" s="508" t="s">
        <v>4413</v>
      </c>
      <c r="F75" s="283">
        <v>1120311</v>
      </c>
      <c r="G75" s="290" t="s">
        <v>69</v>
      </c>
      <c r="H75" s="122">
        <v>9</v>
      </c>
      <c r="I75" s="117">
        <v>194153123</v>
      </c>
      <c r="J75" s="304">
        <v>194153123</v>
      </c>
      <c r="K75" s="304">
        <v>29204493</v>
      </c>
      <c r="L75" s="304">
        <v>31766068</v>
      </c>
      <c r="M75" s="304">
        <v>63145161</v>
      </c>
      <c r="N75" s="304"/>
      <c r="O75" s="304"/>
      <c r="P75" s="304"/>
      <c r="Q75" s="304"/>
      <c r="R75" s="304"/>
      <c r="S75" s="304"/>
      <c r="T75" s="304"/>
      <c r="U75" s="304"/>
      <c r="V75" s="304"/>
      <c r="W75" s="324">
        <f>IFERROR((M75/J75)/IFERROR(HLOOKUP(F75,'BASE 1'!$C$1:$UG$251,'PROY 1'!$AB$19+237,0),0),"")</f>
        <v>1.4059109805300756</v>
      </c>
      <c r="X75" s="324">
        <v>1.4059109805300756</v>
      </c>
      <c r="Y75" s="25" t="str">
        <f t="shared" si="11"/>
        <v>001</v>
      </c>
      <c r="Z75" s="304">
        <f t="shared" si="12"/>
        <v>29204493</v>
      </c>
      <c r="AA75" s="304">
        <f>L75-SUM($Z75:Z75)</f>
        <v>2561575</v>
      </c>
      <c r="AB75" s="304">
        <f>M75-SUM($Z75:AA75)</f>
        <v>31379093</v>
      </c>
      <c r="AC75" s="304">
        <f>N75-SUM($Z75:AB75)</f>
        <v>-63145161</v>
      </c>
      <c r="AD75" s="304">
        <f>O75-SUM($Z75:AC75)</f>
        <v>0</v>
      </c>
      <c r="AE75" s="304">
        <f>P75-SUM($Z75:AD75)</f>
        <v>0</v>
      </c>
      <c r="AF75" s="304">
        <f>Q75-SUM($Z75:AE75)</f>
        <v>0</v>
      </c>
      <c r="AG75" s="304">
        <f>R75-SUM($Z75:AF75)</f>
        <v>0</v>
      </c>
      <c r="AH75" s="304">
        <f>S75-SUM($Z75:AG75)</f>
        <v>0</v>
      </c>
      <c r="AI75" s="304">
        <f>T75-SUM($Z75:AH75)</f>
        <v>0</v>
      </c>
      <c r="AJ75" s="304">
        <f>U75-SUM($Z75:AI75)</f>
        <v>0</v>
      </c>
      <c r="AK75" s="304">
        <f>V75-SUM($Z75:AJ75)</f>
        <v>0</v>
      </c>
      <c r="AL75" s="21" t="str">
        <f>HLOOKUP(F75,'BASE 1'!$C$1:$UG$3,3,0)</f>
        <v>Intereses de mora alumbrado público</v>
      </c>
      <c r="AM75" s="304">
        <v>194153123</v>
      </c>
      <c r="AN75" s="304">
        <v>194153123</v>
      </c>
      <c r="AO75" s="304">
        <v>194153123</v>
      </c>
      <c r="AP75" s="304"/>
      <c r="AQ75" s="304"/>
      <c r="AR75" s="304"/>
      <c r="AS75" s="304"/>
      <c r="AT75" s="304"/>
      <c r="AU75" s="304"/>
      <c r="AV75" s="304"/>
      <c r="AW75" s="304"/>
      <c r="AX75" s="304"/>
      <c r="AY75" s="418">
        <v>0</v>
      </c>
      <c r="AZ75" s="418">
        <v>1</v>
      </c>
    </row>
    <row r="76" spans="1:52" ht="12.75" customHeight="1">
      <c r="A76" s="116">
        <v>110000119</v>
      </c>
      <c r="B76" s="309"/>
      <c r="C76" s="426" t="s">
        <v>2969</v>
      </c>
      <c r="D76" s="508"/>
      <c r="E76" s="508" t="s">
        <v>4413</v>
      </c>
      <c r="F76" s="283">
        <v>1120312</v>
      </c>
      <c r="G76" s="290" t="s">
        <v>407</v>
      </c>
      <c r="H76" s="122">
        <v>9</v>
      </c>
      <c r="I76" s="117"/>
      <c r="J76" s="304"/>
      <c r="K76" s="304"/>
      <c r="L76" s="304"/>
      <c r="M76" s="304"/>
      <c r="N76" s="304"/>
      <c r="O76" s="304"/>
      <c r="P76" s="304"/>
      <c r="Q76" s="304"/>
      <c r="R76" s="304"/>
      <c r="S76" s="304"/>
      <c r="T76" s="304"/>
      <c r="U76" s="304"/>
      <c r="V76" s="304"/>
      <c r="W76" s="324" t="str">
        <f>IFERROR((M76/J76)/IFERROR(HLOOKUP(F76,'BASE 1'!$C$1:$UG$251,'PROY 1'!$AB$19+237,0),0),"")</f>
        <v/>
      </c>
      <c r="X76" s="324"/>
      <c r="Y76" s="25" t="str">
        <f t="shared" si="11"/>
        <v>001</v>
      </c>
      <c r="Z76" s="304">
        <f t="shared" si="12"/>
        <v>0</v>
      </c>
      <c r="AA76" s="304">
        <f>L76-SUM($Z76:Z76)</f>
        <v>0</v>
      </c>
      <c r="AB76" s="304">
        <f>M76-SUM($Z76:AA76)</f>
        <v>0</v>
      </c>
      <c r="AC76" s="304">
        <f>N76-SUM($Z76:AB76)</f>
        <v>0</v>
      </c>
      <c r="AD76" s="304">
        <f>O76-SUM($Z76:AC76)</f>
        <v>0</v>
      </c>
      <c r="AE76" s="304">
        <f>P76-SUM($Z76:AD76)</f>
        <v>0</v>
      </c>
      <c r="AF76" s="304">
        <f>Q76-SUM($Z76:AE76)</f>
        <v>0</v>
      </c>
      <c r="AG76" s="304">
        <f>R76-SUM($Z76:AF76)</f>
        <v>0</v>
      </c>
      <c r="AH76" s="304">
        <f>S76-SUM($Z76:AG76)</f>
        <v>0</v>
      </c>
      <c r="AI76" s="304">
        <f>T76-SUM($Z76:AH76)</f>
        <v>0</v>
      </c>
      <c r="AJ76" s="304">
        <f>U76-SUM($Z76:AI76)</f>
        <v>0</v>
      </c>
      <c r="AK76" s="304">
        <f>V76-SUM($Z76:AJ76)</f>
        <v>0</v>
      </c>
      <c r="AL76" s="21" t="str">
        <f>HLOOKUP(F76,'BASE 1'!$C$1:$UG$3,3,0)</f>
        <v>Intereses de Mora Registro de Vallas (Ley 140/94)</v>
      </c>
      <c r="AM76" s="304"/>
      <c r="AN76" s="304"/>
      <c r="AO76" s="304"/>
      <c r="AP76" s="304"/>
      <c r="AQ76" s="304"/>
      <c r="AR76" s="304"/>
      <c r="AS76" s="304"/>
      <c r="AT76" s="304"/>
      <c r="AU76" s="304"/>
      <c r="AV76" s="304"/>
      <c r="AW76" s="304"/>
      <c r="AX76" s="304"/>
      <c r="AY76" s="418">
        <v>0.99</v>
      </c>
      <c r="AZ76" s="418">
        <v>0.01</v>
      </c>
    </row>
    <row r="77" spans="1:52" ht="12.75" customHeight="1">
      <c r="A77" s="116">
        <v>110000119</v>
      </c>
      <c r="B77" s="309">
        <v>70400000</v>
      </c>
      <c r="C77" s="426" t="s">
        <v>2789</v>
      </c>
      <c r="D77" s="508"/>
      <c r="E77" s="508" t="s">
        <v>4413</v>
      </c>
      <c r="F77" s="283">
        <v>1120314</v>
      </c>
      <c r="G77" s="290" t="s">
        <v>2669</v>
      </c>
      <c r="H77" s="122">
        <v>9</v>
      </c>
      <c r="I77" s="117">
        <v>529439</v>
      </c>
      <c r="J77" s="304">
        <v>529439</v>
      </c>
      <c r="K77" s="304">
        <v>37715</v>
      </c>
      <c r="L77" s="304">
        <v>300039</v>
      </c>
      <c r="M77" s="304">
        <v>10292100</v>
      </c>
      <c r="N77" s="304"/>
      <c r="O77" s="304"/>
      <c r="P77" s="304"/>
      <c r="Q77" s="304"/>
      <c r="R77" s="304"/>
      <c r="S77" s="304"/>
      <c r="T77" s="304"/>
      <c r="U77" s="304"/>
      <c r="V77" s="304"/>
      <c r="W77" s="324">
        <f>IFERROR((M77/J77)/IFERROR(HLOOKUP(F77,'BASE 1'!$C$1:$UG$251,'PROY 1'!$AB$19+237,0),0),"")</f>
        <v>97.92214558908158</v>
      </c>
      <c r="X77" s="324">
        <v>97.92214558908158</v>
      </c>
      <c r="Y77" s="25" t="str">
        <f t="shared" si="11"/>
        <v>001</v>
      </c>
      <c r="Z77" s="304">
        <f t="shared" si="12"/>
        <v>37715</v>
      </c>
      <c r="AA77" s="304">
        <f>L77-SUM($Z77:Z77)</f>
        <v>262324</v>
      </c>
      <c r="AB77" s="304">
        <f>M77-SUM($Z77:AA77)</f>
        <v>9992061</v>
      </c>
      <c r="AC77" s="304">
        <f>N77-SUM($Z77:AB77)</f>
        <v>-10292100</v>
      </c>
      <c r="AD77" s="304">
        <f>O77-SUM($Z77:AC77)</f>
        <v>0</v>
      </c>
      <c r="AE77" s="304">
        <f>P77-SUM($Z77:AD77)</f>
        <v>0</v>
      </c>
      <c r="AF77" s="304">
        <f>Q77-SUM($Z77:AE77)</f>
        <v>0</v>
      </c>
      <c r="AG77" s="304">
        <f>R77-SUM($Z77:AF77)</f>
        <v>0</v>
      </c>
      <c r="AH77" s="304">
        <f>S77-SUM($Z77:AG77)</f>
        <v>0</v>
      </c>
      <c r="AI77" s="304">
        <f>T77-SUM($Z77:AH77)</f>
        <v>0</v>
      </c>
      <c r="AJ77" s="304">
        <f>U77-SUM($Z77:AI77)</f>
        <v>0</v>
      </c>
      <c r="AK77" s="304">
        <f>V77-SUM($Z77:AJ77)</f>
        <v>0</v>
      </c>
      <c r="AL77" s="21" t="str">
        <f>HLOOKUP(F77,'BASE 1'!$C$1:$UG$3,3,0)</f>
        <v>Intereses de Mora Delineación Urbana</v>
      </c>
      <c r="AM77" s="304">
        <v>529439</v>
      </c>
      <c r="AN77" s="304">
        <v>529439</v>
      </c>
      <c r="AO77" s="304">
        <v>529439</v>
      </c>
      <c r="AP77" s="304"/>
      <c r="AQ77" s="304"/>
      <c r="AR77" s="304"/>
      <c r="AS77" s="304"/>
      <c r="AT77" s="304"/>
      <c r="AU77" s="304"/>
      <c r="AV77" s="304"/>
      <c r="AW77" s="304"/>
      <c r="AX77" s="304"/>
      <c r="AY77" s="418">
        <v>0.99</v>
      </c>
      <c r="AZ77" s="418">
        <v>0.01</v>
      </c>
    </row>
    <row r="78" spans="1:52" ht="12.75" customHeight="1">
      <c r="A78" s="116">
        <v>110000119</v>
      </c>
      <c r="B78" s="309">
        <v>70400000</v>
      </c>
      <c r="C78" s="426" t="s">
        <v>2593</v>
      </c>
      <c r="D78" s="508"/>
      <c r="E78" s="508" t="s">
        <v>4413</v>
      </c>
      <c r="F78" s="283">
        <v>1120316</v>
      </c>
      <c r="G78" s="290" t="s">
        <v>38</v>
      </c>
      <c r="H78" s="122">
        <v>9</v>
      </c>
      <c r="I78" s="117">
        <v>1732631616</v>
      </c>
      <c r="J78" s="304">
        <v>1732631616</v>
      </c>
      <c r="K78" s="304">
        <v>88007390</v>
      </c>
      <c r="L78" s="304">
        <v>114647341</v>
      </c>
      <c r="M78" s="304">
        <v>176383368</v>
      </c>
      <c r="N78" s="304"/>
      <c r="O78" s="304"/>
      <c r="P78" s="304"/>
      <c r="Q78" s="304"/>
      <c r="R78" s="304"/>
      <c r="S78" s="304"/>
      <c r="T78" s="304"/>
      <c r="U78" s="304"/>
      <c r="V78" s="304"/>
      <c r="W78" s="324">
        <f>IFERROR((M78/J78)/IFERROR(HLOOKUP(F78,'BASE 1'!$C$1:$UG$251,'PROY 1'!$AB$19+237,0),0),"")</f>
        <v>0.43249746045899129</v>
      </c>
      <c r="X78" s="324">
        <v>0.43249746045899129</v>
      </c>
      <c r="Y78" s="25" t="str">
        <f t="shared" si="11"/>
        <v>001</v>
      </c>
      <c r="Z78" s="304">
        <f t="shared" si="12"/>
        <v>88007390</v>
      </c>
      <c r="AA78" s="304">
        <f>L78-SUM($Z78:Z78)</f>
        <v>26639951</v>
      </c>
      <c r="AB78" s="304">
        <f>M78-SUM($Z78:AA78)</f>
        <v>61736027</v>
      </c>
      <c r="AC78" s="304">
        <f>N78-SUM($Z78:AB78)</f>
        <v>-176383368</v>
      </c>
      <c r="AD78" s="304">
        <f>O78-SUM($Z78:AC78)</f>
        <v>0</v>
      </c>
      <c r="AE78" s="304">
        <f>P78-SUM($Z78:AD78)</f>
        <v>0</v>
      </c>
      <c r="AF78" s="304">
        <f>Q78-SUM($Z78:AE78)</f>
        <v>0</v>
      </c>
      <c r="AG78" s="304">
        <f>R78-SUM($Z78:AF78)</f>
        <v>0</v>
      </c>
      <c r="AH78" s="304">
        <f>S78-SUM($Z78:AG78)</f>
        <v>0</v>
      </c>
      <c r="AI78" s="304">
        <f>T78-SUM($Z78:AH78)</f>
        <v>0</v>
      </c>
      <c r="AJ78" s="304">
        <f>U78-SUM($Z78:AI78)</f>
        <v>0</v>
      </c>
      <c r="AK78" s="304">
        <f>V78-SUM($Z78:AJ78)</f>
        <v>0</v>
      </c>
      <c r="AL78" s="21" t="str">
        <f>HLOOKUP(F78,'BASE 1'!$C$1:$UG$3,3,0)</f>
        <v>Otros intereses</v>
      </c>
      <c r="AM78" s="304">
        <v>1732631616</v>
      </c>
      <c r="AN78" s="304">
        <v>1732631616</v>
      </c>
      <c r="AO78" s="304">
        <v>1732631616</v>
      </c>
      <c r="AP78" s="304"/>
      <c r="AQ78" s="304"/>
      <c r="AR78" s="304"/>
      <c r="AS78" s="304"/>
      <c r="AT78" s="304"/>
      <c r="AU78" s="304"/>
      <c r="AV78" s="304"/>
      <c r="AW78" s="304"/>
      <c r="AX78" s="304"/>
      <c r="AY78" s="418">
        <v>0.99</v>
      </c>
      <c r="AZ78" s="418">
        <v>0.01</v>
      </c>
    </row>
    <row r="79" spans="1:52" ht="12.75" customHeight="1">
      <c r="A79" s="116">
        <v>110000119</v>
      </c>
      <c r="B79" s="309">
        <v>74300000</v>
      </c>
      <c r="C79" s="426" t="s">
        <v>2789</v>
      </c>
      <c r="D79" s="508"/>
      <c r="E79" s="508" t="s">
        <v>4413</v>
      </c>
      <c r="F79" s="283">
        <v>1120317</v>
      </c>
      <c r="G79" s="290" t="s">
        <v>2668</v>
      </c>
      <c r="H79" s="122">
        <v>9</v>
      </c>
      <c r="I79" s="117">
        <v>17949165273</v>
      </c>
      <c r="J79" s="304">
        <v>17949165273</v>
      </c>
      <c r="K79" s="304">
        <v>2220478307</v>
      </c>
      <c r="L79" s="304">
        <v>4127122647</v>
      </c>
      <c r="M79" s="304">
        <v>6034660923</v>
      </c>
      <c r="N79" s="304"/>
      <c r="O79" s="304"/>
      <c r="P79" s="304"/>
      <c r="Q79" s="304"/>
      <c r="R79" s="304"/>
      <c r="S79" s="304"/>
      <c r="T79" s="304"/>
      <c r="U79" s="304"/>
      <c r="V79" s="304"/>
      <c r="W79" s="324">
        <f>IFERROR((M79/J79)/IFERROR(HLOOKUP(F79,'BASE 1'!$C$1:$UG$251,'PROY 1'!$AB$19+237,0),0),"")</f>
        <v>1.5522031097170905</v>
      </c>
      <c r="X79" s="324">
        <v>1.5522031097170905</v>
      </c>
      <c r="Y79" s="25" t="str">
        <f t="shared" si="11"/>
        <v>001</v>
      </c>
      <c r="Z79" s="304">
        <f t="shared" si="12"/>
        <v>2220478307</v>
      </c>
      <c r="AA79" s="304">
        <f>L79-SUM($Z79:Z79)</f>
        <v>1906644340</v>
      </c>
      <c r="AB79" s="304">
        <f>M79-SUM($Z79:AA79)</f>
        <v>1907538276</v>
      </c>
      <c r="AC79" s="304">
        <f>N79-SUM($Z79:AB79)</f>
        <v>-6034660923</v>
      </c>
      <c r="AD79" s="304">
        <f>O79-SUM($Z79:AC79)</f>
        <v>0</v>
      </c>
      <c r="AE79" s="304">
        <f>P79-SUM($Z79:AD79)</f>
        <v>0</v>
      </c>
      <c r="AF79" s="304">
        <f>Q79-SUM($Z79:AE79)</f>
        <v>0</v>
      </c>
      <c r="AG79" s="304">
        <f>R79-SUM($Z79:AF79)</f>
        <v>0</v>
      </c>
      <c r="AH79" s="304">
        <f>S79-SUM($Z79:AG79)</f>
        <v>0</v>
      </c>
      <c r="AI79" s="304">
        <f>T79-SUM($Z79:AH79)</f>
        <v>0</v>
      </c>
      <c r="AJ79" s="304">
        <f>U79-SUM($Z79:AI79)</f>
        <v>0</v>
      </c>
      <c r="AK79" s="304">
        <f>V79-SUM($Z79:AJ79)</f>
        <v>0</v>
      </c>
      <c r="AL79" s="21" t="str">
        <f>HLOOKUP(F79,'BASE 1'!$C$1:$UG$3,3,0)</f>
        <v>Contravenciones al código Nacional de Tránsito</v>
      </c>
      <c r="AM79" s="304">
        <v>17949165273</v>
      </c>
      <c r="AN79" s="304">
        <v>17949165273</v>
      </c>
      <c r="AO79" s="304">
        <v>17949165273</v>
      </c>
      <c r="AP79" s="304"/>
      <c r="AQ79" s="304"/>
      <c r="AR79" s="304"/>
      <c r="AS79" s="304"/>
      <c r="AT79" s="304"/>
      <c r="AU79" s="304"/>
      <c r="AV79" s="304"/>
      <c r="AW79" s="304"/>
      <c r="AX79" s="304"/>
      <c r="AY79" s="418">
        <v>0</v>
      </c>
      <c r="AZ79" s="418">
        <v>1</v>
      </c>
    </row>
    <row r="80" spans="1:52" ht="12.75" customHeight="1">
      <c r="A80" s="116">
        <v>110000119</v>
      </c>
      <c r="B80" s="309">
        <v>70400000</v>
      </c>
      <c r="C80" s="426" t="s">
        <v>4411</v>
      </c>
      <c r="D80" s="508"/>
      <c r="E80" s="508" t="s">
        <v>4413</v>
      </c>
      <c r="F80" s="283">
        <v>1120321</v>
      </c>
      <c r="G80" s="290" t="s">
        <v>4165</v>
      </c>
      <c r="H80" s="122">
        <v>9</v>
      </c>
      <c r="I80" s="117">
        <v>1</v>
      </c>
      <c r="J80" s="304">
        <v>1</v>
      </c>
      <c r="K80" s="304">
        <v>2904326</v>
      </c>
      <c r="L80" s="304">
        <v>8424849</v>
      </c>
      <c r="M80" s="304">
        <v>13190637</v>
      </c>
      <c r="N80" s="304"/>
      <c r="O80" s="304"/>
      <c r="P80" s="304"/>
      <c r="Q80" s="304"/>
      <c r="R80" s="304"/>
      <c r="S80" s="304"/>
      <c r="T80" s="304"/>
      <c r="U80" s="304"/>
      <c r="V80" s="304"/>
      <c r="W80" s="324" t="str">
        <f>IFERROR((M80/J80)/IFERROR(HLOOKUP(F80,'BASE 1'!$C$1:$UG$251,'PROY 1'!$AB$19+237,0),0),"")</f>
        <v/>
      </c>
      <c r="X80" s="324" t="s">
        <v>342</v>
      </c>
      <c r="Y80" s="25" t="str">
        <f t="shared" si="11"/>
        <v>001</v>
      </c>
      <c r="Z80" s="304">
        <f t="shared" si="12"/>
        <v>2904326</v>
      </c>
      <c r="AA80" s="304">
        <f>L80-SUM($Z80:Z80)</f>
        <v>5520523</v>
      </c>
      <c r="AB80" s="304">
        <f>M80-SUM($Z80:AA80)</f>
        <v>4765788</v>
      </c>
      <c r="AC80" s="304">
        <f>N80-SUM($Z80:AB80)</f>
        <v>-13190637</v>
      </c>
      <c r="AD80" s="304">
        <f>O80-SUM($Z80:AC80)</f>
        <v>0</v>
      </c>
      <c r="AE80" s="304">
        <f>P80-SUM($Z80:AD80)</f>
        <v>0</v>
      </c>
      <c r="AF80" s="304">
        <f>Q80-SUM($Z80:AE80)</f>
        <v>0</v>
      </c>
      <c r="AG80" s="304">
        <f>R80-SUM($Z80:AF80)</f>
        <v>0</v>
      </c>
      <c r="AH80" s="304">
        <f>S80-SUM($Z80:AG80)</f>
        <v>0</v>
      </c>
      <c r="AI80" s="304">
        <f>T80-SUM($Z80:AH80)</f>
        <v>0</v>
      </c>
      <c r="AJ80" s="304">
        <f>U80-SUM($Z80:AI80)</f>
        <v>0</v>
      </c>
      <c r="AK80" s="304">
        <f>V80-SUM($Z80:AJ80)</f>
        <v>0</v>
      </c>
      <c r="AL80" s="21" t="e">
        <f>HLOOKUP(F80,'BASE 1'!$C$1:$UG$3,3,0)</f>
        <v>#N/A</v>
      </c>
      <c r="AM80" s="304">
        <v>1</v>
      </c>
      <c r="AN80" s="304">
        <v>1</v>
      </c>
      <c r="AO80" s="304">
        <v>1</v>
      </c>
      <c r="AP80" s="304"/>
      <c r="AQ80" s="304"/>
      <c r="AR80" s="304"/>
      <c r="AS80" s="304"/>
      <c r="AT80" s="304"/>
      <c r="AU80" s="304"/>
      <c r="AV80" s="304"/>
      <c r="AW80" s="304"/>
      <c r="AX80" s="304"/>
      <c r="AY80" s="418">
        <v>0</v>
      </c>
      <c r="AZ80" s="418">
        <v>1</v>
      </c>
    </row>
    <row r="81" spans="1:52" ht="12.75" customHeight="1">
      <c r="A81" s="116">
        <v>110000119</v>
      </c>
      <c r="B81" s="309">
        <v>70400000</v>
      </c>
      <c r="C81" s="426"/>
      <c r="D81" s="508"/>
      <c r="E81" s="508"/>
      <c r="F81" s="283">
        <v>1120322</v>
      </c>
      <c r="G81" s="290" t="s">
        <v>4415</v>
      </c>
      <c r="H81" s="122">
        <v>9</v>
      </c>
      <c r="I81" s="117">
        <v>33334452</v>
      </c>
      <c r="J81" s="304">
        <v>33334452</v>
      </c>
      <c r="K81" s="304">
        <v>445144</v>
      </c>
      <c r="L81" s="304">
        <v>10358221</v>
      </c>
      <c r="M81" s="304">
        <v>11866303</v>
      </c>
      <c r="N81" s="304"/>
      <c r="O81" s="304"/>
      <c r="P81" s="304"/>
      <c r="Q81" s="304"/>
      <c r="R81" s="304"/>
      <c r="S81" s="304"/>
      <c r="T81" s="304"/>
      <c r="U81" s="304"/>
      <c r="V81" s="304"/>
      <c r="W81" s="324" t="str">
        <f>IFERROR((M81/J81)/IFERROR(HLOOKUP(F81,'BASE 1'!$C$1:$UG$251,'PROY 1'!$AB$19+237,0),0),"")</f>
        <v/>
      </c>
      <c r="X81" s="324" t="s">
        <v>342</v>
      </c>
      <c r="Y81" s="25" t="str">
        <f t="shared" si="11"/>
        <v>001</v>
      </c>
      <c r="Z81" s="304">
        <f t="shared" si="12"/>
        <v>445144</v>
      </c>
      <c r="AA81" s="304">
        <f>L81-SUM($Z81:Z81)</f>
        <v>9913077</v>
      </c>
      <c r="AB81" s="304">
        <f>M81-SUM($Z81:AA81)</f>
        <v>1508082</v>
      </c>
      <c r="AC81" s="304">
        <f>N81-SUM($Z81:AB81)</f>
        <v>-11866303</v>
      </c>
      <c r="AD81" s="304">
        <f>O81-SUM($Z81:AC81)</f>
        <v>0</v>
      </c>
      <c r="AE81" s="304">
        <f>P81-SUM($Z81:AD81)</f>
        <v>0</v>
      </c>
      <c r="AF81" s="304">
        <f>Q81-SUM($Z81:AE81)</f>
        <v>0</v>
      </c>
      <c r="AG81" s="304">
        <f>R81-SUM($Z81:AF81)</f>
        <v>0</v>
      </c>
      <c r="AH81" s="304">
        <f>S81-SUM($Z81:AG81)</f>
        <v>0</v>
      </c>
      <c r="AI81" s="304">
        <f>T81-SUM($Z81:AH81)</f>
        <v>0</v>
      </c>
      <c r="AJ81" s="304">
        <f>U81-SUM($Z81:AI81)</f>
        <v>0</v>
      </c>
      <c r="AK81" s="304">
        <f>V81-SUM($Z81:AJ81)</f>
        <v>0</v>
      </c>
      <c r="AL81" s="21" t="e">
        <f>HLOOKUP(F81,'BASE 1'!$C$1:$UG$3,3,0)</f>
        <v>#N/A</v>
      </c>
      <c r="AM81" s="304">
        <v>33334452</v>
      </c>
      <c r="AN81" s="304">
        <v>33334452</v>
      </c>
      <c r="AO81" s="304">
        <v>33334452</v>
      </c>
      <c r="AP81" s="304"/>
      <c r="AQ81" s="304"/>
      <c r="AR81" s="304"/>
      <c r="AS81" s="304"/>
      <c r="AT81" s="304"/>
      <c r="AU81" s="304"/>
      <c r="AV81" s="304"/>
      <c r="AW81" s="304"/>
      <c r="AX81" s="304"/>
      <c r="AY81" s="418"/>
      <c r="AZ81" s="418"/>
    </row>
    <row r="82" spans="1:52" ht="12.75" customHeight="1">
      <c r="A82" s="118"/>
      <c r="B82" s="331"/>
      <c r="C82" s="424" t="s">
        <v>342</v>
      </c>
      <c r="D82" s="506">
        <v>11</v>
      </c>
      <c r="E82" s="506" t="s">
        <v>4413</v>
      </c>
      <c r="F82" s="285">
        <v>11204</v>
      </c>
      <c r="G82" s="289" t="s">
        <v>253</v>
      </c>
      <c r="H82" s="118">
        <v>4</v>
      </c>
      <c r="I82" s="223">
        <v>3438301308</v>
      </c>
      <c r="J82" s="223">
        <v>3438301308</v>
      </c>
      <c r="K82" s="223">
        <v>266825774</v>
      </c>
      <c r="L82" s="223">
        <v>554882449</v>
      </c>
      <c r="M82" s="223">
        <v>854304184</v>
      </c>
      <c r="N82" s="223"/>
      <c r="O82" s="223"/>
      <c r="P82" s="223"/>
      <c r="Q82" s="223"/>
      <c r="R82" s="223"/>
      <c r="S82" s="223"/>
      <c r="T82" s="223"/>
      <c r="U82" s="223"/>
      <c r="V82" s="223"/>
      <c r="W82" s="323">
        <f>IFERROR((M82/J82)/IFERROR(HLOOKUP(F82,'BASE 1'!$C$1:$UG$251,'PROY 1'!$AB$19+237,0),0),"")</f>
        <v>1.6433601763728802</v>
      </c>
      <c r="X82" s="323" t="s">
        <v>342</v>
      </c>
      <c r="Y82" s="25" t="str">
        <f t="shared" si="11"/>
        <v/>
      </c>
      <c r="Z82" s="223">
        <f t="shared" si="12"/>
        <v>266825774</v>
      </c>
      <c r="AA82" s="223">
        <f>L82-SUM($Z82:Z82)</f>
        <v>288056675</v>
      </c>
      <c r="AB82" s="223">
        <f>M82-SUM($Z82:AA82)</f>
        <v>299421735</v>
      </c>
      <c r="AC82" s="223">
        <f>N82-SUM($Z82:AB82)</f>
        <v>-854304184</v>
      </c>
      <c r="AD82" s="223">
        <f>O82-SUM($Z82:AC82)</f>
        <v>0</v>
      </c>
      <c r="AE82" s="223">
        <f>P82-SUM($Z82:AD82)</f>
        <v>0</v>
      </c>
      <c r="AF82" s="223">
        <f>Q82-SUM($Z82:AE82)</f>
        <v>0</v>
      </c>
      <c r="AG82" s="223">
        <f>R82-SUM($Z82:AF82)</f>
        <v>0</v>
      </c>
      <c r="AH82" s="223">
        <f>S82-SUM($Z82:AG82)</f>
        <v>0</v>
      </c>
      <c r="AI82" s="223">
        <f>T82-SUM($Z82:AH82)</f>
        <v>0</v>
      </c>
      <c r="AJ82" s="223">
        <f>U82-SUM($Z82:AI82)</f>
        <v>0</v>
      </c>
      <c r="AK82" s="223">
        <f>V82-SUM($Z82:AJ82)</f>
        <v>0</v>
      </c>
      <c r="AL82" s="21" t="str">
        <f>HLOOKUP(F82,'BASE 1'!$C$1:$UG$3,3,0)</f>
        <v>Sanciones</v>
      </c>
      <c r="AM82" s="223">
        <v>3438301308</v>
      </c>
      <c r="AN82" s="223">
        <v>3438301308</v>
      </c>
      <c r="AO82" s="223">
        <v>3438301308</v>
      </c>
      <c r="AP82" s="223"/>
      <c r="AQ82" s="223"/>
      <c r="AR82" s="223"/>
      <c r="AS82" s="223"/>
      <c r="AT82" s="223"/>
      <c r="AU82" s="223"/>
      <c r="AV82" s="223"/>
      <c r="AW82" s="223"/>
      <c r="AX82" s="223"/>
      <c r="AY82" s="417"/>
      <c r="AZ82" s="417"/>
    </row>
    <row r="83" spans="1:52" ht="12.75" customHeight="1">
      <c r="A83" s="116">
        <v>110000119</v>
      </c>
      <c r="B83" s="309">
        <v>70400000</v>
      </c>
      <c r="C83" s="426" t="s">
        <v>2593</v>
      </c>
      <c r="D83" s="508"/>
      <c r="E83" s="508" t="s">
        <v>4413</v>
      </c>
      <c r="F83" s="283">
        <v>1120401</v>
      </c>
      <c r="G83" s="290" t="s">
        <v>125</v>
      </c>
      <c r="H83" s="122">
        <v>9</v>
      </c>
      <c r="I83" s="117">
        <v>1</v>
      </c>
      <c r="J83" s="304">
        <v>1</v>
      </c>
      <c r="K83" s="304">
        <v>0</v>
      </c>
      <c r="L83" s="304">
        <v>3175276</v>
      </c>
      <c r="M83" s="304">
        <v>8465241</v>
      </c>
      <c r="N83" s="304"/>
      <c r="O83" s="304"/>
      <c r="P83" s="304"/>
      <c r="Q83" s="304"/>
      <c r="R83" s="304"/>
      <c r="S83" s="304"/>
      <c r="T83" s="304"/>
      <c r="U83" s="304"/>
      <c r="V83" s="304"/>
      <c r="W83" s="324">
        <f>IFERROR((M83/J83)/IFERROR(HLOOKUP(F83,'BASE 1'!$C$1:$UG$251,'PROY 1'!$AB$19+237,0),0),"")</f>
        <v>64704851.049479753</v>
      </c>
      <c r="X83" s="324">
        <v>64704851.049479753</v>
      </c>
      <c r="Y83" s="25" t="str">
        <f t="shared" si="11"/>
        <v>001</v>
      </c>
      <c r="Z83" s="304">
        <f t="shared" si="12"/>
        <v>0</v>
      </c>
      <c r="AA83" s="304">
        <f>L83-SUM($Z83:Z83)</f>
        <v>3175276</v>
      </c>
      <c r="AB83" s="304">
        <f>M83-SUM($Z83:AA83)</f>
        <v>5289965</v>
      </c>
      <c r="AC83" s="304">
        <f>N83-SUM($Z83:AB83)</f>
        <v>-8465241</v>
      </c>
      <c r="AD83" s="304">
        <f>O83-SUM($Z83:AC83)</f>
        <v>0</v>
      </c>
      <c r="AE83" s="304">
        <f>P83-SUM($Z83:AD83)</f>
        <v>0</v>
      </c>
      <c r="AF83" s="304">
        <f>Q83-SUM($Z83:AE83)</f>
        <v>0</v>
      </c>
      <c r="AG83" s="304">
        <f>R83-SUM($Z83:AF83)</f>
        <v>0</v>
      </c>
      <c r="AH83" s="304">
        <f>S83-SUM($Z83:AG83)</f>
        <v>0</v>
      </c>
      <c r="AI83" s="304">
        <f>T83-SUM($Z83:AH83)</f>
        <v>0</v>
      </c>
      <c r="AJ83" s="304">
        <f>U83-SUM($Z83:AI83)</f>
        <v>0</v>
      </c>
      <c r="AK83" s="304">
        <f>V83-SUM($Z83:AJ83)</f>
        <v>0</v>
      </c>
      <c r="AL83" s="21" t="str">
        <f>HLOOKUP(F83,'BASE 1'!$C$1:$UG$3,3,0)</f>
        <v>Sanción del 20% cheques insufondos</v>
      </c>
      <c r="AM83" s="304">
        <v>1</v>
      </c>
      <c r="AN83" s="304">
        <v>1</v>
      </c>
      <c r="AO83" s="304">
        <v>1</v>
      </c>
      <c r="AP83" s="304"/>
      <c r="AQ83" s="304"/>
      <c r="AR83" s="304"/>
      <c r="AS83" s="304"/>
      <c r="AT83" s="304"/>
      <c r="AU83" s="304"/>
      <c r="AV83" s="304"/>
      <c r="AW83" s="304"/>
      <c r="AX83" s="304"/>
      <c r="AY83" s="418">
        <v>0.99</v>
      </c>
      <c r="AZ83" s="418">
        <v>0.01</v>
      </c>
    </row>
    <row r="84" spans="1:52" ht="12.75" customHeight="1">
      <c r="A84" s="116">
        <v>110000119</v>
      </c>
      <c r="B84" s="309">
        <v>70400000</v>
      </c>
      <c r="C84" s="426" t="s">
        <v>2593</v>
      </c>
      <c r="D84" s="508"/>
      <c r="E84" s="508" t="s">
        <v>4413</v>
      </c>
      <c r="F84" s="283">
        <v>1120402</v>
      </c>
      <c r="G84" s="290" t="s">
        <v>97</v>
      </c>
      <c r="H84" s="122">
        <v>9</v>
      </c>
      <c r="I84" s="117">
        <v>1</v>
      </c>
      <c r="J84" s="304">
        <v>1</v>
      </c>
      <c r="K84" s="304">
        <v>2572689</v>
      </c>
      <c r="L84" s="304">
        <v>2572689</v>
      </c>
      <c r="M84" s="304">
        <v>3268103</v>
      </c>
      <c r="N84" s="304"/>
      <c r="O84" s="304"/>
      <c r="P84" s="304"/>
      <c r="Q84" s="304"/>
      <c r="R84" s="304"/>
      <c r="S84" s="304"/>
      <c r="T84" s="304"/>
      <c r="U84" s="304"/>
      <c r="V84" s="304"/>
      <c r="W84" s="324">
        <f>IFERROR((M84/J84)/IFERROR(HLOOKUP(F84,'BASE 1'!$C$1:$UG$251,'PROY 1'!$AB$19+237,0),0),"")</f>
        <v>3588404.2789249681</v>
      </c>
      <c r="X84" s="324">
        <v>3588404.2789249681</v>
      </c>
      <c r="Y84" s="25" t="str">
        <f t="shared" si="11"/>
        <v>001</v>
      </c>
      <c r="Z84" s="304">
        <f t="shared" si="12"/>
        <v>2572689</v>
      </c>
      <c r="AA84" s="304">
        <f>L84-SUM($Z84:Z84)</f>
        <v>0</v>
      </c>
      <c r="AB84" s="304">
        <f>M84-SUM($Z84:AA84)</f>
        <v>695414</v>
      </c>
      <c r="AC84" s="304">
        <f>N84-SUM($Z84:AB84)</f>
        <v>-3268103</v>
      </c>
      <c r="AD84" s="304">
        <f>O84-SUM($Z84:AC84)</f>
        <v>0</v>
      </c>
      <c r="AE84" s="304">
        <f>P84-SUM($Z84:AD84)</f>
        <v>0</v>
      </c>
      <c r="AF84" s="304">
        <f>Q84-SUM($Z84:AE84)</f>
        <v>0</v>
      </c>
      <c r="AG84" s="304">
        <f>R84-SUM($Z84:AF84)</f>
        <v>0</v>
      </c>
      <c r="AH84" s="304">
        <f>S84-SUM($Z84:AG84)</f>
        <v>0</v>
      </c>
      <c r="AI84" s="304">
        <f>T84-SUM($Z84:AH84)</f>
        <v>0</v>
      </c>
      <c r="AJ84" s="304">
        <f>U84-SUM($Z84:AI84)</f>
        <v>0</v>
      </c>
      <c r="AK84" s="304">
        <f>V84-SUM($Z84:AJ84)</f>
        <v>0</v>
      </c>
      <c r="AL84" s="21" t="str">
        <f>HLOOKUP(F84,'BASE 1'!$C$1:$UG$3,3,0)</f>
        <v>Responsabilidades fiscales</v>
      </c>
      <c r="AM84" s="304">
        <v>1</v>
      </c>
      <c r="AN84" s="304">
        <v>1</v>
      </c>
      <c r="AO84" s="304">
        <v>1</v>
      </c>
      <c r="AP84" s="304"/>
      <c r="AQ84" s="304"/>
      <c r="AR84" s="304"/>
      <c r="AS84" s="304"/>
      <c r="AT84" s="304"/>
      <c r="AU84" s="304"/>
      <c r="AV84" s="304"/>
      <c r="AW84" s="304"/>
      <c r="AX84" s="304"/>
      <c r="AY84" s="418">
        <v>0.99</v>
      </c>
      <c r="AZ84" s="418">
        <v>0.01</v>
      </c>
    </row>
    <row r="85" spans="1:52" ht="12.75" customHeight="1">
      <c r="A85" s="116">
        <v>110000119</v>
      </c>
      <c r="B85" s="309">
        <v>70600000</v>
      </c>
      <c r="C85" s="426" t="s">
        <v>2593</v>
      </c>
      <c r="D85" s="508"/>
      <c r="E85" s="508" t="s">
        <v>4413</v>
      </c>
      <c r="F85" s="283">
        <v>1120404</v>
      </c>
      <c r="G85" s="290" t="s">
        <v>73</v>
      </c>
      <c r="H85" s="122">
        <v>9</v>
      </c>
      <c r="I85" s="117">
        <v>1901242</v>
      </c>
      <c r="J85" s="304">
        <v>1901242</v>
      </c>
      <c r="K85" s="304">
        <v>488781</v>
      </c>
      <c r="L85" s="304">
        <v>948178</v>
      </c>
      <c r="M85" s="304">
        <v>1607406</v>
      </c>
      <c r="N85" s="304"/>
      <c r="O85" s="304"/>
      <c r="P85" s="304"/>
      <c r="Q85" s="304"/>
      <c r="R85" s="304"/>
      <c r="S85" s="304"/>
      <c r="T85" s="304"/>
      <c r="U85" s="304"/>
      <c r="V85" s="304"/>
      <c r="W85" s="324">
        <f>IFERROR((M85/J85)/IFERROR(HLOOKUP(F85,'BASE 1'!$C$1:$UG$251,'PROY 1'!$AB$19+237,0),0),"")</f>
        <v>5.7221702608155924</v>
      </c>
      <c r="X85" s="324">
        <v>5.7221702608155924</v>
      </c>
      <c r="Y85" s="25" t="str">
        <f t="shared" si="11"/>
        <v>001</v>
      </c>
      <c r="Z85" s="304">
        <f t="shared" si="12"/>
        <v>488781</v>
      </c>
      <c r="AA85" s="304">
        <f>L85-SUM($Z85:Z85)</f>
        <v>459397</v>
      </c>
      <c r="AB85" s="304">
        <f>M85-SUM($Z85:AA85)</f>
        <v>659228</v>
      </c>
      <c r="AC85" s="304">
        <f>N85-SUM($Z85:AB85)</f>
        <v>-1607406</v>
      </c>
      <c r="AD85" s="304">
        <f>O85-SUM($Z85:AC85)</f>
        <v>0</v>
      </c>
      <c r="AE85" s="304">
        <f>P85-SUM($Z85:AD85)</f>
        <v>0</v>
      </c>
      <c r="AF85" s="304">
        <f>Q85-SUM($Z85:AE85)</f>
        <v>0</v>
      </c>
      <c r="AG85" s="304">
        <f>R85-SUM($Z85:AF85)</f>
        <v>0</v>
      </c>
      <c r="AH85" s="304">
        <f>S85-SUM($Z85:AG85)</f>
        <v>0</v>
      </c>
      <c r="AI85" s="304">
        <f>T85-SUM($Z85:AH85)</f>
        <v>0</v>
      </c>
      <c r="AJ85" s="304">
        <f>U85-SUM($Z85:AI85)</f>
        <v>0</v>
      </c>
      <c r="AK85" s="304">
        <f>V85-SUM($Z85:AJ85)</f>
        <v>0</v>
      </c>
      <c r="AL85" s="21" t="str">
        <f>HLOOKUP(F85,'BASE 1'!$C$1:$UG$3,3,0)</f>
        <v>Sanción disciplinaria interna</v>
      </c>
      <c r="AM85" s="304">
        <v>1901242</v>
      </c>
      <c r="AN85" s="304">
        <v>1901242</v>
      </c>
      <c r="AO85" s="304">
        <v>1901242</v>
      </c>
      <c r="AP85" s="304"/>
      <c r="AQ85" s="304"/>
      <c r="AR85" s="304"/>
      <c r="AS85" s="304"/>
      <c r="AT85" s="304"/>
      <c r="AU85" s="304"/>
      <c r="AV85" s="304"/>
      <c r="AW85" s="304"/>
      <c r="AX85" s="304"/>
      <c r="AY85" s="418">
        <v>0</v>
      </c>
      <c r="AZ85" s="418">
        <v>1</v>
      </c>
    </row>
    <row r="86" spans="1:52" ht="12.75" customHeight="1">
      <c r="A86" s="116">
        <v>110000119</v>
      </c>
      <c r="B86" s="309">
        <v>70600000</v>
      </c>
      <c r="C86" s="426" t="s">
        <v>2593</v>
      </c>
      <c r="D86" s="508"/>
      <c r="E86" s="508" t="s">
        <v>4413</v>
      </c>
      <c r="F86" s="283">
        <v>1120405</v>
      </c>
      <c r="G86" s="290" t="s">
        <v>94</v>
      </c>
      <c r="H86" s="122">
        <v>9</v>
      </c>
      <c r="I86" s="117">
        <v>1</v>
      </c>
      <c r="J86" s="304">
        <v>1</v>
      </c>
      <c r="K86" s="304">
        <v>0</v>
      </c>
      <c r="L86" s="304">
        <v>0</v>
      </c>
      <c r="M86" s="304">
        <v>0</v>
      </c>
      <c r="N86" s="304"/>
      <c r="O86" s="304"/>
      <c r="P86" s="304"/>
      <c r="Q86" s="304"/>
      <c r="R86" s="304"/>
      <c r="S86" s="304"/>
      <c r="T86" s="304"/>
      <c r="U86" s="304"/>
      <c r="V86" s="304"/>
      <c r="W86" s="324">
        <f>IFERROR((M86/J86)/IFERROR(HLOOKUP(F86,'BASE 1'!$C$1:$UG$251,'PROY 1'!$AB$19+237,0),0),"")</f>
        <v>0</v>
      </c>
      <c r="X86" s="324">
        <v>0</v>
      </c>
      <c r="Y86" s="25" t="str">
        <f t="shared" si="11"/>
        <v>001</v>
      </c>
      <c r="Z86" s="304">
        <f t="shared" si="12"/>
        <v>0</v>
      </c>
      <c r="AA86" s="304">
        <f>L86-SUM($Z86:Z86)</f>
        <v>0</v>
      </c>
      <c r="AB86" s="304">
        <f>M86-SUM($Z86:AA86)</f>
        <v>0</v>
      </c>
      <c r="AC86" s="304">
        <f>N86-SUM($Z86:AB86)</f>
        <v>0</v>
      </c>
      <c r="AD86" s="304">
        <f>O86-SUM($Z86:AC86)</f>
        <v>0</v>
      </c>
      <c r="AE86" s="304">
        <f>P86-SUM($Z86:AD86)</f>
        <v>0</v>
      </c>
      <c r="AF86" s="304">
        <f>Q86-SUM($Z86:AE86)</f>
        <v>0</v>
      </c>
      <c r="AG86" s="304">
        <f>R86-SUM($Z86:AF86)</f>
        <v>0</v>
      </c>
      <c r="AH86" s="304">
        <f>S86-SUM($Z86:AG86)</f>
        <v>0</v>
      </c>
      <c r="AI86" s="304">
        <f>T86-SUM($Z86:AH86)</f>
        <v>0</v>
      </c>
      <c r="AJ86" s="304">
        <f>U86-SUM($Z86:AI86)</f>
        <v>0</v>
      </c>
      <c r="AK86" s="304">
        <f>V86-SUM($Z86:AJ86)</f>
        <v>0</v>
      </c>
      <c r="AL86" s="21" t="str">
        <f>HLOOKUP(F86,'BASE 1'!$C$1:$UG$3,3,0)</f>
        <v>Otras sanciones</v>
      </c>
      <c r="AM86" s="304">
        <v>1</v>
      </c>
      <c r="AN86" s="304">
        <v>1</v>
      </c>
      <c r="AO86" s="304">
        <v>1</v>
      </c>
      <c r="AP86" s="304"/>
      <c r="AQ86" s="304"/>
      <c r="AR86" s="304"/>
      <c r="AS86" s="304"/>
      <c r="AT86" s="304"/>
      <c r="AU86" s="304"/>
      <c r="AV86" s="304"/>
      <c r="AW86" s="304"/>
      <c r="AX86" s="304"/>
      <c r="AY86" s="418">
        <v>0.99</v>
      </c>
      <c r="AZ86" s="418">
        <v>0.01</v>
      </c>
    </row>
    <row r="87" spans="1:52" ht="12.75" customHeight="1">
      <c r="A87" s="116">
        <v>110000119</v>
      </c>
      <c r="B87" s="309">
        <v>70400000</v>
      </c>
      <c r="C87" s="426" t="s">
        <v>2969</v>
      </c>
      <c r="D87" s="508"/>
      <c r="E87" s="508" t="s">
        <v>4413</v>
      </c>
      <c r="F87" s="283">
        <v>1120406</v>
      </c>
      <c r="G87" s="290" t="s">
        <v>408</v>
      </c>
      <c r="H87" s="122">
        <v>9</v>
      </c>
      <c r="I87" s="117">
        <v>3436400060</v>
      </c>
      <c r="J87" s="304">
        <v>3436400060</v>
      </c>
      <c r="K87" s="304">
        <v>252301152</v>
      </c>
      <c r="L87" s="304">
        <v>534491748</v>
      </c>
      <c r="M87" s="304">
        <v>827268876</v>
      </c>
      <c r="N87" s="304"/>
      <c r="O87" s="304"/>
      <c r="P87" s="304"/>
      <c r="Q87" s="304"/>
      <c r="R87" s="304"/>
      <c r="S87" s="304"/>
      <c r="T87" s="304"/>
      <c r="U87" s="304"/>
      <c r="V87" s="304"/>
      <c r="W87" s="324">
        <f>IFERROR((M87/J87)/IFERROR(HLOOKUP(F87,'BASE 1'!$C$1:$UG$251,'PROY 1'!$AB$19+237,0),0),"")</f>
        <v>2.5439998074431798</v>
      </c>
      <c r="X87" s="324">
        <v>2.5439998074431798</v>
      </c>
      <c r="Y87" s="25" t="str">
        <f t="shared" si="11"/>
        <v>001</v>
      </c>
      <c r="Z87" s="304">
        <f t="shared" si="12"/>
        <v>252301152</v>
      </c>
      <c r="AA87" s="304">
        <f>L87-SUM($Z87:Z87)</f>
        <v>282190596</v>
      </c>
      <c r="AB87" s="304">
        <f>M87-SUM($Z87:AA87)</f>
        <v>292777128</v>
      </c>
      <c r="AC87" s="304">
        <f>N87-SUM($Z87:AB87)</f>
        <v>-827268876</v>
      </c>
      <c r="AD87" s="304">
        <f>O87-SUM($Z87:AC87)</f>
        <v>0</v>
      </c>
      <c r="AE87" s="304">
        <f>P87-SUM($Z87:AD87)</f>
        <v>0</v>
      </c>
      <c r="AF87" s="304">
        <f>Q87-SUM($Z87:AE87)</f>
        <v>0</v>
      </c>
      <c r="AG87" s="304">
        <f>R87-SUM($Z87:AF87)</f>
        <v>0</v>
      </c>
      <c r="AH87" s="304">
        <f>S87-SUM($Z87:AG87)</f>
        <v>0</v>
      </c>
      <c r="AI87" s="304">
        <f>T87-SUM($Z87:AH87)</f>
        <v>0</v>
      </c>
      <c r="AJ87" s="304">
        <f>U87-SUM($Z87:AI87)</f>
        <v>0</v>
      </c>
      <c r="AK87" s="304">
        <f>V87-SUM($Z87:AJ87)</f>
        <v>0</v>
      </c>
      <c r="AL87" s="21" t="str">
        <f>HLOOKUP(F87,'BASE 1'!$C$1:$UG$3,3,0)</f>
        <v>Sanción de industria y Comercio</v>
      </c>
      <c r="AM87" s="304">
        <v>3436400060</v>
      </c>
      <c r="AN87" s="304">
        <v>3436400060</v>
      </c>
      <c r="AO87" s="304">
        <v>3436400060</v>
      </c>
      <c r="AP87" s="304"/>
      <c r="AQ87" s="304"/>
      <c r="AR87" s="304"/>
      <c r="AS87" s="304"/>
      <c r="AT87" s="304"/>
      <c r="AU87" s="304"/>
      <c r="AV87" s="304"/>
      <c r="AW87" s="304"/>
      <c r="AX87" s="304"/>
      <c r="AY87" s="418">
        <v>0.99</v>
      </c>
      <c r="AZ87" s="418">
        <v>0.01</v>
      </c>
    </row>
    <row r="88" spans="1:52" ht="12.75" customHeight="1">
      <c r="A88" s="116">
        <v>110000119</v>
      </c>
      <c r="B88" s="309">
        <v>74100000</v>
      </c>
      <c r="C88" s="426" t="s">
        <v>2921</v>
      </c>
      <c r="D88" s="508"/>
      <c r="E88" s="508" t="s">
        <v>4413</v>
      </c>
      <c r="F88" s="283">
        <v>1120407</v>
      </c>
      <c r="G88" s="290" t="s">
        <v>1257</v>
      </c>
      <c r="H88" s="122">
        <v>9</v>
      </c>
      <c r="I88" s="117">
        <v>1</v>
      </c>
      <c r="J88" s="304">
        <v>1</v>
      </c>
      <c r="K88" s="304">
        <v>11353152</v>
      </c>
      <c r="L88" s="304">
        <v>13584558</v>
      </c>
      <c r="M88" s="304">
        <v>13584558</v>
      </c>
      <c r="N88" s="304"/>
      <c r="O88" s="304"/>
      <c r="P88" s="304"/>
      <c r="Q88" s="304"/>
      <c r="R88" s="304"/>
      <c r="S88" s="304"/>
      <c r="T88" s="304"/>
      <c r="U88" s="304"/>
      <c r="V88" s="304"/>
      <c r="W88" s="324">
        <f>IFERROR((M88/J88)/IFERROR(HLOOKUP(F88,'BASE 1'!$C$1:$UG$251,'PROY 1'!$AB$19+237,0),0),"")</f>
        <v>403666941.33310843</v>
      </c>
      <c r="X88" s="324">
        <v>403666941.33310843</v>
      </c>
      <c r="Y88" s="25" t="str">
        <f t="shared" si="11"/>
        <v>001</v>
      </c>
      <c r="Z88" s="304">
        <f t="shared" si="12"/>
        <v>11353152</v>
      </c>
      <c r="AA88" s="304">
        <f>L88-SUM($Z88:Z88)</f>
        <v>2231406</v>
      </c>
      <c r="AB88" s="304">
        <f>M88-SUM($Z88:AA88)</f>
        <v>0</v>
      </c>
      <c r="AC88" s="304">
        <f>N88-SUM($Z88:AB88)</f>
        <v>-13584558</v>
      </c>
      <c r="AD88" s="304">
        <f>O88-SUM($Z88:AC88)</f>
        <v>0</v>
      </c>
      <c r="AE88" s="304">
        <f>P88-SUM($Z88:AD88)</f>
        <v>0</v>
      </c>
      <c r="AF88" s="304">
        <f>Q88-SUM($Z88:AE88)</f>
        <v>0</v>
      </c>
      <c r="AG88" s="304">
        <f>R88-SUM($Z88:AF88)</f>
        <v>0</v>
      </c>
      <c r="AH88" s="304">
        <f>S88-SUM($Z88:AG88)</f>
        <v>0</v>
      </c>
      <c r="AI88" s="304">
        <f>T88-SUM($Z88:AH88)</f>
        <v>0</v>
      </c>
      <c r="AJ88" s="304">
        <f>U88-SUM($Z88:AI88)</f>
        <v>0</v>
      </c>
      <c r="AK88" s="304">
        <f>V88-SUM($Z88:AJ88)</f>
        <v>0</v>
      </c>
      <c r="AL88" s="21" t="str">
        <f>HLOOKUP(F88,'BASE 1'!$C$1:$UG$3,3,0)</f>
        <v>Sanción Contribución Especial</v>
      </c>
      <c r="AM88" s="304">
        <v>1</v>
      </c>
      <c r="AN88" s="304">
        <v>1</v>
      </c>
      <c r="AO88" s="304">
        <v>1</v>
      </c>
      <c r="AP88" s="304"/>
      <c r="AQ88" s="304"/>
      <c r="AR88" s="304"/>
      <c r="AS88" s="304"/>
      <c r="AT88" s="304"/>
      <c r="AU88" s="304"/>
      <c r="AV88" s="304"/>
      <c r="AW88" s="304"/>
      <c r="AX88" s="304"/>
      <c r="AY88" s="418">
        <v>0</v>
      </c>
      <c r="AZ88" s="418">
        <v>1</v>
      </c>
    </row>
    <row r="89" spans="1:52" ht="12.75" customHeight="1">
      <c r="A89" s="116">
        <v>110000119</v>
      </c>
      <c r="B89" s="309">
        <v>70400000</v>
      </c>
      <c r="C89" s="426" t="s">
        <v>2969</v>
      </c>
      <c r="D89" s="508"/>
      <c r="E89" s="508" t="s">
        <v>4413</v>
      </c>
      <c r="F89" s="283">
        <v>1120409</v>
      </c>
      <c r="G89" s="290" t="s">
        <v>1936</v>
      </c>
      <c r="H89" s="122">
        <v>9</v>
      </c>
      <c r="I89" s="117">
        <v>1</v>
      </c>
      <c r="J89" s="304">
        <v>1</v>
      </c>
      <c r="K89" s="304">
        <v>110000</v>
      </c>
      <c r="L89" s="304">
        <v>110000</v>
      </c>
      <c r="M89" s="304">
        <v>110000</v>
      </c>
      <c r="N89" s="304"/>
      <c r="O89" s="304"/>
      <c r="P89" s="304"/>
      <c r="Q89" s="304"/>
      <c r="R89" s="304"/>
      <c r="S89" s="304"/>
      <c r="T89" s="304"/>
      <c r="U89" s="304"/>
      <c r="V89" s="304"/>
      <c r="W89" s="324" t="str">
        <f>IFERROR((M89/J89)/IFERROR(HLOOKUP(F89,'BASE 1'!$C$1:$UG$251,'PROY 1'!$AB$19+237,0),0),"")</f>
        <v/>
      </c>
      <c r="X89" s="324" t="s">
        <v>342</v>
      </c>
      <c r="Y89" s="25" t="str">
        <f t="shared" si="11"/>
        <v>001</v>
      </c>
      <c r="Z89" s="304">
        <f t="shared" si="12"/>
        <v>110000</v>
      </c>
      <c r="AA89" s="304">
        <f>L89-SUM($Z89:Z89)</f>
        <v>0</v>
      </c>
      <c r="AB89" s="304">
        <f>M89-SUM($Z89:AA89)</f>
        <v>0</v>
      </c>
      <c r="AC89" s="304">
        <f>N89-SUM($Z89:AB89)</f>
        <v>-110000</v>
      </c>
      <c r="AD89" s="304">
        <f>O89-SUM($Z89:AC89)</f>
        <v>0</v>
      </c>
      <c r="AE89" s="304">
        <f>P89-SUM($Z89:AD89)</f>
        <v>0</v>
      </c>
      <c r="AF89" s="304">
        <f>Q89-SUM($Z89:AE89)</f>
        <v>0</v>
      </c>
      <c r="AG89" s="304">
        <f>R89-SUM($Z89:AF89)</f>
        <v>0</v>
      </c>
      <c r="AH89" s="304">
        <f>S89-SUM($Z89:AG89)</f>
        <v>0</v>
      </c>
      <c r="AI89" s="304">
        <f>T89-SUM($Z89:AH89)</f>
        <v>0</v>
      </c>
      <c r="AJ89" s="304">
        <f>U89-SUM($Z89:AI89)</f>
        <v>0</v>
      </c>
      <c r="AK89" s="304">
        <f>V89-SUM($Z89:AJ89)</f>
        <v>0</v>
      </c>
      <c r="AL89" s="21" t="str">
        <f>HLOOKUP(F89,'BASE 1'!$C$1:$UG$3,3,0)</f>
        <v>Sanción Sobretasa Gasolina</v>
      </c>
      <c r="AM89" s="304">
        <v>1</v>
      </c>
      <c r="AN89" s="304">
        <v>1</v>
      </c>
      <c r="AO89" s="304">
        <v>1</v>
      </c>
      <c r="AP89" s="304"/>
      <c r="AQ89" s="304"/>
      <c r="AR89" s="304"/>
      <c r="AS89" s="304"/>
      <c r="AT89" s="304"/>
      <c r="AU89" s="304"/>
      <c r="AV89" s="304"/>
      <c r="AW89" s="304"/>
      <c r="AX89" s="304"/>
      <c r="AY89" s="418">
        <v>0.99</v>
      </c>
      <c r="AZ89" s="418">
        <v>0.01</v>
      </c>
    </row>
    <row r="90" spans="1:52" ht="12.75" customHeight="1">
      <c r="A90" s="116">
        <v>110000119</v>
      </c>
      <c r="B90" s="309"/>
      <c r="C90" s="426" t="s">
        <v>342</v>
      </c>
      <c r="D90" s="508"/>
      <c r="E90" s="508" t="s">
        <v>342</v>
      </c>
      <c r="F90" s="283">
        <v>1120410</v>
      </c>
      <c r="G90" s="290" t="s">
        <v>2097</v>
      </c>
      <c r="H90" s="122">
        <v>9</v>
      </c>
      <c r="I90" s="117"/>
      <c r="J90" s="304"/>
      <c r="K90" s="304"/>
      <c r="L90" s="304"/>
      <c r="M90" s="304"/>
      <c r="N90" s="304"/>
      <c r="O90" s="304"/>
      <c r="P90" s="304"/>
      <c r="Q90" s="304"/>
      <c r="R90" s="304"/>
      <c r="S90" s="304"/>
      <c r="T90" s="304"/>
      <c r="U90" s="304"/>
      <c r="V90" s="304"/>
      <c r="W90" s="324" t="str">
        <f>IFERROR((M90/J90)/IFERROR(HLOOKUP(F90,'BASE 1'!$C$1:$UG$251,'PROY 1'!$AB$19+237,0),0),"")</f>
        <v/>
      </c>
      <c r="X90" s="324"/>
      <c r="Y90" s="25" t="str">
        <f t="shared" si="11"/>
        <v>001</v>
      </c>
      <c r="Z90" s="304">
        <f t="shared" si="12"/>
        <v>0</v>
      </c>
      <c r="AA90" s="304">
        <f>L90-SUM($Z90:Z90)</f>
        <v>0</v>
      </c>
      <c r="AB90" s="304">
        <f>M90-SUM($Z90:AA90)</f>
        <v>0</v>
      </c>
      <c r="AC90" s="304">
        <f>N90-SUM($Z90:AB90)</f>
        <v>0</v>
      </c>
      <c r="AD90" s="304">
        <f>O90-SUM($Z90:AC90)</f>
        <v>0</v>
      </c>
      <c r="AE90" s="304">
        <f>P90-SUM($Z90:AD90)</f>
        <v>0</v>
      </c>
      <c r="AF90" s="304">
        <f>Q90-SUM($Z90:AE90)</f>
        <v>0</v>
      </c>
      <c r="AG90" s="304">
        <f>R90-SUM($Z90:AF90)</f>
        <v>0</v>
      </c>
      <c r="AH90" s="304">
        <f>S90-SUM($Z90:AG90)</f>
        <v>0</v>
      </c>
      <c r="AI90" s="304">
        <f>T90-SUM($Z90:AH90)</f>
        <v>0</v>
      </c>
      <c r="AJ90" s="304">
        <f>U90-SUM($Z90:AI90)</f>
        <v>0</v>
      </c>
      <c r="AK90" s="304">
        <f>V90-SUM($Z90:AJ90)</f>
        <v>0</v>
      </c>
      <c r="AL90" s="21" t="e">
        <f>HLOOKUP(F90,'BASE 1'!$C$1:$UG$3,3,0)</f>
        <v>#N/A</v>
      </c>
      <c r="AM90" s="304"/>
      <c r="AN90" s="304"/>
      <c r="AO90" s="304"/>
      <c r="AP90" s="304"/>
      <c r="AQ90" s="304"/>
      <c r="AR90" s="304"/>
      <c r="AS90" s="304"/>
      <c r="AT90" s="304"/>
      <c r="AU90" s="304"/>
      <c r="AV90" s="304"/>
      <c r="AW90" s="304"/>
      <c r="AX90" s="304"/>
      <c r="AY90" s="420"/>
      <c r="AZ90" s="420"/>
    </row>
    <row r="91" spans="1:52" ht="12.75" customHeight="1">
      <c r="A91" s="116">
        <v>110000119</v>
      </c>
      <c r="B91" s="309">
        <v>70400000</v>
      </c>
      <c r="C91" s="426" t="s">
        <v>2921</v>
      </c>
      <c r="D91" s="508"/>
      <c r="E91" s="508" t="s">
        <v>4413</v>
      </c>
      <c r="F91" s="283">
        <v>1120411</v>
      </c>
      <c r="G91" s="290" t="s">
        <v>2247</v>
      </c>
      <c r="H91" s="122">
        <v>9</v>
      </c>
      <c r="I91" s="117">
        <v>1</v>
      </c>
      <c r="J91" s="304">
        <v>1</v>
      </c>
      <c r="K91" s="304">
        <v>0</v>
      </c>
      <c r="L91" s="304">
        <v>0</v>
      </c>
      <c r="M91" s="304">
        <v>0</v>
      </c>
      <c r="N91" s="304"/>
      <c r="O91" s="304"/>
      <c r="P91" s="304"/>
      <c r="Q91" s="304"/>
      <c r="R91" s="304"/>
      <c r="S91" s="304"/>
      <c r="T91" s="304"/>
      <c r="U91" s="304"/>
      <c r="V91" s="304"/>
      <c r="W91" s="324" t="str">
        <f>IFERROR((M91/J91)/IFERROR(HLOOKUP(F91,'BASE 1'!$C$1:$UG$251,'PROY 1'!$AB$19+237,0),0),"")</f>
        <v/>
      </c>
      <c r="X91" s="324" t="s">
        <v>342</v>
      </c>
      <c r="Y91" s="25" t="str">
        <f t="shared" si="11"/>
        <v>001</v>
      </c>
      <c r="Z91" s="304">
        <f t="shared" si="12"/>
        <v>0</v>
      </c>
      <c r="AA91" s="304">
        <f>L91-SUM($Z91:Z91)</f>
        <v>0</v>
      </c>
      <c r="AB91" s="304">
        <f>M91-SUM($Z91:AA91)</f>
        <v>0</v>
      </c>
      <c r="AC91" s="304">
        <f>N91-SUM($Z91:AB91)</f>
        <v>0</v>
      </c>
      <c r="AD91" s="304">
        <f>O91-SUM($Z91:AC91)</f>
        <v>0</v>
      </c>
      <c r="AE91" s="304">
        <f>P91-SUM($Z91:AD91)</f>
        <v>0</v>
      </c>
      <c r="AF91" s="304">
        <f>Q91-SUM($Z91:AE91)</f>
        <v>0</v>
      </c>
      <c r="AG91" s="304">
        <f>R91-SUM($Z91:AF91)</f>
        <v>0</v>
      </c>
      <c r="AH91" s="304">
        <f>S91-SUM($Z91:AG91)</f>
        <v>0</v>
      </c>
      <c r="AI91" s="304">
        <f>T91-SUM($Z91:AH91)</f>
        <v>0</v>
      </c>
      <c r="AJ91" s="304">
        <f>U91-SUM($Z91:AI91)</f>
        <v>0</v>
      </c>
      <c r="AK91" s="304">
        <f>V91-SUM($Z91:AJ91)</f>
        <v>0</v>
      </c>
      <c r="AL91" s="21" t="str">
        <f>HLOOKUP(F91,'BASE 1'!$C$1:$UG$3,3,0)</f>
        <v>Sanción Estampilla Procultura</v>
      </c>
      <c r="AM91" s="304">
        <v>1</v>
      </c>
      <c r="AN91" s="304">
        <v>1</v>
      </c>
      <c r="AO91" s="304">
        <v>1</v>
      </c>
      <c r="AP91" s="304"/>
      <c r="AQ91" s="304"/>
      <c r="AR91" s="304"/>
      <c r="AS91" s="304"/>
      <c r="AT91" s="304"/>
      <c r="AU91" s="304"/>
      <c r="AV91" s="304"/>
      <c r="AW91" s="304"/>
      <c r="AX91" s="304"/>
      <c r="AY91" s="418">
        <v>0</v>
      </c>
      <c r="AZ91" s="418">
        <v>1</v>
      </c>
    </row>
    <row r="92" spans="1:52" ht="12.75" customHeight="1">
      <c r="A92" s="118"/>
      <c r="B92" s="331"/>
      <c r="C92" s="424" t="s">
        <v>342</v>
      </c>
      <c r="D92" s="506">
        <v>11</v>
      </c>
      <c r="E92" s="506" t="s">
        <v>4413</v>
      </c>
      <c r="F92" s="285">
        <v>11205</v>
      </c>
      <c r="G92" s="289" t="s">
        <v>806</v>
      </c>
      <c r="H92" s="118">
        <v>4</v>
      </c>
      <c r="I92" s="223">
        <v>95366433280</v>
      </c>
      <c r="J92" s="223">
        <v>95366433280</v>
      </c>
      <c r="K92" s="223">
        <v>19445331766</v>
      </c>
      <c r="L92" s="223">
        <v>23366096438</v>
      </c>
      <c r="M92" s="223">
        <v>28281230590</v>
      </c>
      <c r="N92" s="223"/>
      <c r="O92" s="223"/>
      <c r="P92" s="223"/>
      <c r="Q92" s="223"/>
      <c r="R92" s="223"/>
      <c r="S92" s="223"/>
      <c r="T92" s="223"/>
      <c r="U92" s="223"/>
      <c r="V92" s="223"/>
      <c r="W92" s="323" t="str">
        <f>IFERROR((M92/J92)/IFERROR(HLOOKUP(F92,'BASE 1'!$C$1:$UG$251,'PROY 1'!$AB$19+237,0),0),"")</f>
        <v/>
      </c>
      <c r="X92" s="323" t="s">
        <v>342</v>
      </c>
      <c r="Y92" s="25" t="str">
        <f t="shared" si="11"/>
        <v/>
      </c>
      <c r="Z92" s="223">
        <f t="shared" si="12"/>
        <v>19445331766</v>
      </c>
      <c r="AA92" s="223">
        <f>L92-SUM($Z92:Z92)</f>
        <v>3920764672</v>
      </c>
      <c r="AB92" s="223">
        <f>M92-SUM($Z92:AA92)</f>
        <v>4915134152</v>
      </c>
      <c r="AC92" s="223">
        <f>N92-SUM($Z92:AB92)</f>
        <v>-28281230590</v>
      </c>
      <c r="AD92" s="223">
        <f>O92-SUM($Z92:AC92)</f>
        <v>0</v>
      </c>
      <c r="AE92" s="223">
        <f>P92-SUM($Z92:AD92)</f>
        <v>0</v>
      </c>
      <c r="AF92" s="223">
        <f>Q92-SUM($Z92:AE92)</f>
        <v>0</v>
      </c>
      <c r="AG92" s="223">
        <f>R92-SUM($Z92:AF92)</f>
        <v>0</v>
      </c>
      <c r="AH92" s="223">
        <f>S92-SUM($Z92:AG92)</f>
        <v>0</v>
      </c>
      <c r="AI92" s="223">
        <f>T92-SUM($Z92:AH92)</f>
        <v>0</v>
      </c>
      <c r="AJ92" s="223">
        <f>U92-SUM($Z92:AI92)</f>
        <v>0</v>
      </c>
      <c r="AK92" s="223">
        <f>V92-SUM($Z92:AJ92)</f>
        <v>0</v>
      </c>
      <c r="AL92" s="21" t="e">
        <f>HLOOKUP(F92,'BASE 1'!$C$1:$UG$3,3,0)</f>
        <v>#N/A</v>
      </c>
      <c r="AM92" s="223">
        <v>95366433280</v>
      </c>
      <c r="AN92" s="223">
        <v>95366433280</v>
      </c>
      <c r="AO92" s="223">
        <v>95366433280</v>
      </c>
      <c r="AP92" s="223"/>
      <c r="AQ92" s="223"/>
      <c r="AR92" s="223"/>
      <c r="AS92" s="223"/>
      <c r="AT92" s="223"/>
      <c r="AU92" s="223"/>
      <c r="AV92" s="223"/>
      <c r="AW92" s="223"/>
      <c r="AX92" s="223"/>
      <c r="AY92" s="417"/>
      <c r="AZ92" s="417"/>
    </row>
    <row r="93" spans="1:52" ht="12.75" customHeight="1">
      <c r="A93" s="119">
        <v>110701719</v>
      </c>
      <c r="B93" s="309">
        <v>73200000</v>
      </c>
      <c r="C93" s="426" t="s">
        <v>2921</v>
      </c>
      <c r="D93" s="508"/>
      <c r="E93" s="508" t="s">
        <v>4413</v>
      </c>
      <c r="F93" s="124">
        <v>1120501</v>
      </c>
      <c r="G93" s="290" t="s">
        <v>806</v>
      </c>
      <c r="H93" s="122">
        <v>9</v>
      </c>
      <c r="I93" s="117">
        <v>95366433280</v>
      </c>
      <c r="J93" s="304">
        <v>95366433280</v>
      </c>
      <c r="K93" s="304">
        <v>19445331766</v>
      </c>
      <c r="L93" s="304">
        <v>23366096438</v>
      </c>
      <c r="M93" s="304">
        <v>28281230590</v>
      </c>
      <c r="N93" s="304"/>
      <c r="O93" s="304"/>
      <c r="P93" s="304"/>
      <c r="Q93" s="304"/>
      <c r="R93" s="304"/>
      <c r="S93" s="304"/>
      <c r="T93" s="304"/>
      <c r="U93" s="304"/>
      <c r="V93" s="304"/>
      <c r="W93" s="324">
        <f>IFERROR((M93/J93)/IFERROR(HLOOKUP(F93,'BASE 1'!$C$1:$UG$251,'PROY 1'!$AB$19+237,0),0),"")</f>
        <v>1.1986437227422984</v>
      </c>
      <c r="X93" s="324">
        <v>1.1986437227422984</v>
      </c>
      <c r="Y93" s="25" t="str">
        <f t="shared" si="11"/>
        <v>017</v>
      </c>
      <c r="Z93" s="304">
        <f t="shared" si="12"/>
        <v>19445331766</v>
      </c>
      <c r="AA93" s="304">
        <f>L93-SUM($Z93:Z93)</f>
        <v>3920764672</v>
      </c>
      <c r="AB93" s="304">
        <f>M93-SUM($Z93:AA93)</f>
        <v>4915134152</v>
      </c>
      <c r="AC93" s="304">
        <f>N93-SUM($Z93:AB93)</f>
        <v>-28281230590</v>
      </c>
      <c r="AD93" s="304">
        <f>O93-SUM($Z93:AC93)</f>
        <v>0</v>
      </c>
      <c r="AE93" s="304">
        <f>P93-SUM($Z93:AD93)</f>
        <v>0</v>
      </c>
      <c r="AF93" s="304">
        <f>Q93-SUM($Z93:AE93)</f>
        <v>0</v>
      </c>
      <c r="AG93" s="304">
        <f>R93-SUM($Z93:AF93)</f>
        <v>0</v>
      </c>
      <c r="AH93" s="304">
        <f>S93-SUM($Z93:AG93)</f>
        <v>0</v>
      </c>
      <c r="AI93" s="304">
        <f>T93-SUM($Z93:AH93)</f>
        <v>0</v>
      </c>
      <c r="AJ93" s="304">
        <f>U93-SUM($Z93:AI93)</f>
        <v>0</v>
      </c>
      <c r="AK93" s="304">
        <f>V93-SUM($Z93:AJ93)</f>
        <v>0</v>
      </c>
      <c r="AL93" s="21" t="str">
        <f>HLOOKUP(F93,'BASE 1'!$C$1:$UG$3,3,0)</f>
        <v>Contribuciones especiales sobre contratos de O.P</v>
      </c>
      <c r="AM93" s="304">
        <v>95366433280</v>
      </c>
      <c r="AN93" s="304">
        <v>95366433280</v>
      </c>
      <c r="AO93" s="304">
        <v>95366433280</v>
      </c>
      <c r="AP93" s="304"/>
      <c r="AQ93" s="304"/>
      <c r="AR93" s="304"/>
      <c r="AS93" s="304"/>
      <c r="AT93" s="304"/>
      <c r="AU93" s="304"/>
      <c r="AV93" s="304"/>
      <c r="AW93" s="304"/>
      <c r="AX93" s="304"/>
      <c r="AY93" s="418">
        <v>0</v>
      </c>
      <c r="AZ93" s="418">
        <v>1</v>
      </c>
    </row>
    <row r="94" spans="1:52" ht="12.75" customHeight="1">
      <c r="A94" s="119">
        <v>110006019</v>
      </c>
      <c r="B94" s="309"/>
      <c r="C94" s="426" t="s">
        <v>2593</v>
      </c>
      <c r="D94" s="508"/>
      <c r="E94" s="508" t="s">
        <v>342</v>
      </c>
      <c r="F94" s="124">
        <v>1120601</v>
      </c>
      <c r="G94" s="290" t="s">
        <v>4166</v>
      </c>
      <c r="H94" s="122">
        <v>9</v>
      </c>
      <c r="I94" s="117"/>
      <c r="J94" s="304"/>
      <c r="K94" s="304"/>
      <c r="L94" s="304"/>
      <c r="M94" s="304"/>
      <c r="N94" s="304"/>
      <c r="O94" s="304"/>
      <c r="P94" s="304"/>
      <c r="Q94" s="304"/>
      <c r="R94" s="304"/>
      <c r="S94" s="304"/>
      <c r="T94" s="304"/>
      <c r="U94" s="304"/>
      <c r="V94" s="304"/>
      <c r="W94" s="324" t="str">
        <f>IFERROR((M94/J94)/IFERROR(HLOOKUP(F94,'BASE 1'!$C$1:$UG$251,'PROY 1'!$AB$19+237,0),0),"")</f>
        <v/>
      </c>
      <c r="X94" s="324"/>
      <c r="Y94" s="25" t="str">
        <f t="shared" si="11"/>
        <v>060</v>
      </c>
      <c r="Z94" s="304">
        <f t="shared" si="12"/>
        <v>0</v>
      </c>
      <c r="AA94" s="304">
        <f>L94-SUM($Z94:Z94)</f>
        <v>0</v>
      </c>
      <c r="AB94" s="304">
        <f>M94-SUM($Z94:AA94)</f>
        <v>0</v>
      </c>
      <c r="AC94" s="304">
        <f>N94-SUM($Z94:AB94)</f>
        <v>0</v>
      </c>
      <c r="AD94" s="304">
        <f>O94-SUM($Z94:AC94)</f>
        <v>0</v>
      </c>
      <c r="AE94" s="304">
        <f>P94-SUM($Z94:AD94)</f>
        <v>0</v>
      </c>
      <c r="AF94" s="304">
        <f>Q94-SUM($Z94:AE94)</f>
        <v>0</v>
      </c>
      <c r="AG94" s="304">
        <f>R94-SUM($Z94:AF94)</f>
        <v>0</v>
      </c>
      <c r="AH94" s="304">
        <f>S94-SUM($Z94:AG94)</f>
        <v>0</v>
      </c>
      <c r="AI94" s="304">
        <f>T94-SUM($Z94:AH94)</f>
        <v>0</v>
      </c>
      <c r="AJ94" s="304">
        <f>U94-SUM($Z94:AI94)</f>
        <v>0</v>
      </c>
      <c r="AK94" s="304">
        <f>V94-SUM($Z94:AJ94)</f>
        <v>0</v>
      </c>
      <c r="AL94" s="21" t="str">
        <f>HLOOKUP(F94,'BASE 1'!$C$1:$UG$3,3,0)</f>
        <v>Regalías directas</v>
      </c>
      <c r="AM94" s="304"/>
      <c r="AN94" s="304"/>
      <c r="AO94" s="304"/>
      <c r="AP94" s="304"/>
      <c r="AQ94" s="304"/>
      <c r="AR94" s="304"/>
      <c r="AS94" s="304"/>
      <c r="AT94" s="304"/>
      <c r="AU94" s="304"/>
      <c r="AV94" s="304"/>
      <c r="AW94" s="304"/>
      <c r="AX94" s="304"/>
      <c r="AY94" s="418">
        <v>0</v>
      </c>
      <c r="AZ94" s="418">
        <v>1</v>
      </c>
    </row>
    <row r="95" spans="1:52" ht="12.75" customHeight="1">
      <c r="A95" s="118"/>
      <c r="B95" s="331"/>
      <c r="C95" s="424" t="s">
        <v>342</v>
      </c>
      <c r="D95" s="506">
        <v>11</v>
      </c>
      <c r="E95" s="506" t="s">
        <v>4413</v>
      </c>
      <c r="F95" s="285">
        <v>11207</v>
      </c>
      <c r="G95" s="289" t="s">
        <v>805</v>
      </c>
      <c r="H95" s="118">
        <v>4</v>
      </c>
      <c r="I95" s="223">
        <v>80875392022</v>
      </c>
      <c r="J95" s="223">
        <v>80875392022</v>
      </c>
      <c r="K95" s="223">
        <v>7590213089</v>
      </c>
      <c r="L95" s="223">
        <v>15577528270</v>
      </c>
      <c r="M95" s="223">
        <v>24205597184</v>
      </c>
      <c r="N95" s="223"/>
      <c r="O95" s="223"/>
      <c r="P95" s="223"/>
      <c r="Q95" s="223"/>
      <c r="R95" s="223"/>
      <c r="S95" s="223"/>
      <c r="T95" s="223"/>
      <c r="U95" s="223"/>
      <c r="V95" s="223"/>
      <c r="W95" s="323">
        <f>IFERROR((M95/J95)/IFERROR(HLOOKUP(F95,'BASE 1'!$C$1:$UG$251,'PROY 1'!$AB$19+237,0),0),"")</f>
        <v>1.2074535284035937</v>
      </c>
      <c r="X95" s="323" t="s">
        <v>342</v>
      </c>
      <c r="Y95" s="25" t="str">
        <f t="shared" si="11"/>
        <v/>
      </c>
      <c r="Z95" s="223">
        <f t="shared" si="12"/>
        <v>7590213089</v>
      </c>
      <c r="AA95" s="223">
        <f>L95-SUM($Z95:Z95)</f>
        <v>7987315181</v>
      </c>
      <c r="AB95" s="223">
        <f>M95-SUM($Z95:AA95)</f>
        <v>8628068914</v>
      </c>
      <c r="AC95" s="223">
        <f>N95-SUM($Z95:AB95)</f>
        <v>-24205597184</v>
      </c>
      <c r="AD95" s="223">
        <f>O95-SUM($Z95:AC95)</f>
        <v>0</v>
      </c>
      <c r="AE95" s="223">
        <f>P95-SUM($Z95:AD95)</f>
        <v>0</v>
      </c>
      <c r="AF95" s="223">
        <f>Q95-SUM($Z95:AE95)</f>
        <v>0</v>
      </c>
      <c r="AG95" s="223">
        <f>R95-SUM($Z95:AF95)</f>
        <v>0</v>
      </c>
      <c r="AH95" s="223">
        <f>S95-SUM($Z95:AG95)</f>
        <v>0</v>
      </c>
      <c r="AI95" s="223">
        <f>T95-SUM($Z95:AH95)</f>
        <v>0</v>
      </c>
      <c r="AJ95" s="223">
        <f>U95-SUM($Z95:AI95)</f>
        <v>0</v>
      </c>
      <c r="AK95" s="223">
        <f>V95-SUM($Z95:AJ95)</f>
        <v>0</v>
      </c>
      <c r="AL95" s="21" t="str">
        <f>HLOOKUP(F95,'BASE 1'!$C$1:$UG$3,3,0)</f>
        <v>Rentas Contractuales</v>
      </c>
      <c r="AM95" s="223">
        <v>80875392022</v>
      </c>
      <c r="AN95" s="223">
        <v>80875392022</v>
      </c>
      <c r="AO95" s="223">
        <v>80875392022</v>
      </c>
      <c r="AP95" s="223"/>
      <c r="AQ95" s="223"/>
      <c r="AR95" s="223"/>
      <c r="AS95" s="223"/>
      <c r="AT95" s="223"/>
      <c r="AU95" s="223"/>
      <c r="AV95" s="223"/>
      <c r="AW95" s="223"/>
      <c r="AX95" s="223"/>
      <c r="AY95" s="417"/>
      <c r="AZ95" s="417"/>
    </row>
    <row r="96" spans="1:52" ht="12.75" customHeight="1">
      <c r="A96" s="116">
        <v>110000119</v>
      </c>
      <c r="B96" s="309">
        <v>70700000</v>
      </c>
      <c r="C96" s="426" t="s">
        <v>2789</v>
      </c>
      <c r="D96" s="508"/>
      <c r="E96" s="508" t="s">
        <v>4413</v>
      </c>
      <c r="F96" s="283">
        <v>1120701</v>
      </c>
      <c r="G96" s="290" t="s">
        <v>18</v>
      </c>
      <c r="H96" s="122">
        <v>9</v>
      </c>
      <c r="I96" s="117">
        <v>2626536103</v>
      </c>
      <c r="J96" s="304">
        <v>2626536103</v>
      </c>
      <c r="K96" s="304">
        <v>344385379</v>
      </c>
      <c r="L96" s="304">
        <v>738290268</v>
      </c>
      <c r="M96" s="304">
        <v>1109168561</v>
      </c>
      <c r="N96" s="304"/>
      <c r="O96" s="304"/>
      <c r="P96" s="304"/>
      <c r="Q96" s="304"/>
      <c r="R96" s="304"/>
      <c r="S96" s="304"/>
      <c r="T96" s="304"/>
      <c r="U96" s="304"/>
      <c r="V96" s="304"/>
      <c r="W96" s="324">
        <f>IFERROR((M96/J96)/IFERROR(HLOOKUP(F96,'BASE 1'!$C$1:$UG$251,'PROY 1'!$AB$19+237,0),0),"")</f>
        <v>2.0244900369066872</v>
      </c>
      <c r="X96" s="324">
        <v>2.0244900369066872</v>
      </c>
      <c r="Y96" s="25" t="str">
        <f t="shared" si="11"/>
        <v>001</v>
      </c>
      <c r="Z96" s="304">
        <f t="shared" si="12"/>
        <v>344385379</v>
      </c>
      <c r="AA96" s="304">
        <f>L96-SUM($Z96:Z96)</f>
        <v>393904889</v>
      </c>
      <c r="AB96" s="304">
        <f>M96-SUM($Z96:AA96)</f>
        <v>370878293</v>
      </c>
      <c r="AC96" s="304">
        <f>N96-SUM($Z96:AB96)</f>
        <v>-1109168561</v>
      </c>
      <c r="AD96" s="304">
        <f>O96-SUM($Z96:AC96)</f>
        <v>0</v>
      </c>
      <c r="AE96" s="304">
        <f>P96-SUM($Z96:AD96)</f>
        <v>0</v>
      </c>
      <c r="AF96" s="304">
        <f>Q96-SUM($Z96:AE96)</f>
        <v>0</v>
      </c>
      <c r="AG96" s="304">
        <f>R96-SUM($Z96:AF96)</f>
        <v>0</v>
      </c>
      <c r="AH96" s="304">
        <f>S96-SUM($Z96:AG96)</f>
        <v>0</v>
      </c>
      <c r="AI96" s="304">
        <f>T96-SUM($Z96:AH96)</f>
        <v>0</v>
      </c>
      <c r="AJ96" s="304">
        <f>U96-SUM($Z96:AI96)</f>
        <v>0</v>
      </c>
      <c r="AK96" s="304">
        <f>V96-SUM($Z96:AJ96)</f>
        <v>0</v>
      </c>
      <c r="AL96" s="21" t="str">
        <f>HLOOKUP(F96,'BASE 1'!$C$1:$UG$3,3,0)</f>
        <v>Arrendamientos de bienes inmuebles</v>
      </c>
      <c r="AM96" s="304">
        <v>2626536103</v>
      </c>
      <c r="AN96" s="304">
        <v>2626536103</v>
      </c>
      <c r="AO96" s="304">
        <v>2626536103</v>
      </c>
      <c r="AP96" s="304"/>
      <c r="AQ96" s="304"/>
      <c r="AR96" s="304"/>
      <c r="AS96" s="304"/>
      <c r="AT96" s="304"/>
      <c r="AU96" s="304"/>
      <c r="AV96" s="304"/>
      <c r="AW96" s="304"/>
      <c r="AX96" s="304"/>
      <c r="AY96" s="418">
        <v>0.99</v>
      </c>
      <c r="AZ96" s="418">
        <v>0.01</v>
      </c>
    </row>
    <row r="97" spans="1:52" ht="12.75" customHeight="1">
      <c r="A97" s="116">
        <v>110000119</v>
      </c>
      <c r="B97" s="309">
        <v>70700000</v>
      </c>
      <c r="C97" s="426" t="s">
        <v>2789</v>
      </c>
      <c r="D97" s="508"/>
      <c r="E97" s="508" t="s">
        <v>4413</v>
      </c>
      <c r="F97" s="283">
        <v>1120702</v>
      </c>
      <c r="G97" s="290" t="s">
        <v>409</v>
      </c>
      <c r="H97" s="122">
        <v>9</v>
      </c>
      <c r="I97" s="117">
        <v>40278098125</v>
      </c>
      <c r="J97" s="304">
        <v>40278098125</v>
      </c>
      <c r="K97" s="304">
        <v>3360175709</v>
      </c>
      <c r="L97" s="304">
        <v>6720351418</v>
      </c>
      <c r="M97" s="304">
        <v>10080527127</v>
      </c>
      <c r="N97" s="304"/>
      <c r="O97" s="304"/>
      <c r="P97" s="304"/>
      <c r="Q97" s="304"/>
      <c r="R97" s="304"/>
      <c r="S97" s="304"/>
      <c r="T97" s="304"/>
      <c r="U97" s="304"/>
      <c r="V97" s="304"/>
      <c r="W97" s="324">
        <f>IFERROR((M97/J97)/IFERROR(HLOOKUP(F97,'BASE 1'!$C$1:$UG$251,'PROY 1'!$AB$19+237,0),0),"")</f>
        <v>0.98725634737714385</v>
      </c>
      <c r="X97" s="324">
        <v>0.98725634737714385</v>
      </c>
      <c r="Y97" s="25" t="str">
        <f t="shared" si="11"/>
        <v>001</v>
      </c>
      <c r="Z97" s="304">
        <f t="shared" si="12"/>
        <v>3360175709</v>
      </c>
      <c r="AA97" s="304">
        <f>L97-SUM($Z97:Z97)</f>
        <v>3360175709</v>
      </c>
      <c r="AB97" s="304">
        <f>M97-SUM($Z97:AA97)</f>
        <v>3360175709</v>
      </c>
      <c r="AC97" s="304">
        <f>N97-SUM($Z97:AB97)</f>
        <v>-10080527127</v>
      </c>
      <c r="AD97" s="304">
        <f>O97-SUM($Z97:AC97)</f>
        <v>0</v>
      </c>
      <c r="AE97" s="304">
        <f>P97-SUM($Z97:AD97)</f>
        <v>0</v>
      </c>
      <c r="AF97" s="304">
        <f>Q97-SUM($Z97:AE97)</f>
        <v>0</v>
      </c>
      <c r="AG97" s="304">
        <f>R97-SUM($Z97:AF97)</f>
        <v>0</v>
      </c>
      <c r="AH97" s="304">
        <f>S97-SUM($Z97:AG97)</f>
        <v>0</v>
      </c>
      <c r="AI97" s="304">
        <f>T97-SUM($Z97:AH97)</f>
        <v>0</v>
      </c>
      <c r="AJ97" s="304">
        <f>U97-SUM($Z97:AI97)</f>
        <v>0</v>
      </c>
      <c r="AK97" s="304">
        <f>V97-SUM($Z97:AJ97)</f>
        <v>0</v>
      </c>
      <c r="AL97" s="21" t="str">
        <f>HLOOKUP(F97,'BASE 1'!$C$1:$UG$3,3,0)</f>
        <v>Arrendamiento bienes inmuebles EEPP</v>
      </c>
      <c r="AM97" s="304">
        <v>40278098125</v>
      </c>
      <c r="AN97" s="304">
        <v>40278098125</v>
      </c>
      <c r="AO97" s="304">
        <v>40278098125</v>
      </c>
      <c r="AP97" s="304"/>
      <c r="AQ97" s="304"/>
      <c r="AR97" s="304"/>
      <c r="AS97" s="304"/>
      <c r="AT97" s="304"/>
      <c r="AU97" s="304"/>
      <c r="AV97" s="304"/>
      <c r="AW97" s="304"/>
      <c r="AX97" s="304"/>
      <c r="AY97" s="418">
        <v>0</v>
      </c>
      <c r="AZ97" s="418">
        <v>1</v>
      </c>
    </row>
    <row r="98" spans="1:52" ht="12.75" customHeight="1">
      <c r="A98" s="116">
        <v>110000119</v>
      </c>
      <c r="B98" s="309">
        <v>70700000</v>
      </c>
      <c r="C98" s="426" t="s">
        <v>2789</v>
      </c>
      <c r="D98" s="508"/>
      <c r="E98" s="508" t="s">
        <v>4413</v>
      </c>
      <c r="F98" s="283">
        <v>1120703</v>
      </c>
      <c r="G98" s="290" t="s">
        <v>30</v>
      </c>
      <c r="H98" s="122">
        <v>9</v>
      </c>
      <c r="I98" s="117">
        <v>3260459026</v>
      </c>
      <c r="J98" s="304">
        <v>3260459026</v>
      </c>
      <c r="K98" s="304">
        <v>48385323</v>
      </c>
      <c r="L98" s="304">
        <v>312613239</v>
      </c>
      <c r="M98" s="304">
        <v>550621300</v>
      </c>
      <c r="N98" s="304"/>
      <c r="O98" s="304"/>
      <c r="P98" s="304"/>
      <c r="Q98" s="304"/>
      <c r="R98" s="304"/>
      <c r="S98" s="304"/>
      <c r="T98" s="304"/>
      <c r="U98" s="304"/>
      <c r="V98" s="304"/>
      <c r="W98" s="324">
        <f>IFERROR((M98/J98)/IFERROR(HLOOKUP(F98,'BASE 1'!$C$1:$UG$251,'PROY 1'!$AB$19+237,0),0),"")</f>
        <v>0.96053137372936404</v>
      </c>
      <c r="X98" s="324">
        <v>0.96053137372936404</v>
      </c>
      <c r="Y98" s="25" t="str">
        <f t="shared" si="11"/>
        <v>001</v>
      </c>
      <c r="Z98" s="304">
        <f t="shared" si="12"/>
        <v>48385323</v>
      </c>
      <c r="AA98" s="304">
        <f>L98-SUM($Z98:Z98)</f>
        <v>264227916</v>
      </c>
      <c r="AB98" s="304">
        <f>M98-SUM($Z98:AA98)</f>
        <v>238008061</v>
      </c>
      <c r="AC98" s="304">
        <f>N98-SUM($Z98:AB98)</f>
        <v>-550621300</v>
      </c>
      <c r="AD98" s="304">
        <f>O98-SUM($Z98:AC98)</f>
        <v>0</v>
      </c>
      <c r="AE98" s="304">
        <f>P98-SUM($Z98:AD98)</f>
        <v>0</v>
      </c>
      <c r="AF98" s="304">
        <f>Q98-SUM($Z98:AE98)</f>
        <v>0</v>
      </c>
      <c r="AG98" s="304">
        <f>R98-SUM($Z98:AF98)</f>
        <v>0</v>
      </c>
      <c r="AH98" s="304">
        <f>S98-SUM($Z98:AG98)</f>
        <v>0</v>
      </c>
      <c r="AI98" s="304">
        <f>T98-SUM($Z98:AH98)</f>
        <v>0</v>
      </c>
      <c r="AJ98" s="304">
        <f>U98-SUM($Z98:AI98)</f>
        <v>0</v>
      </c>
      <c r="AK98" s="304">
        <f>V98-SUM($Z98:AJ98)</f>
        <v>0</v>
      </c>
      <c r="AL98" s="21" t="str">
        <f>HLOOKUP(F98,'BASE 1'!$C$1:$UG$3,3,0)</f>
        <v>Arrendamiento de cabinas y escenarios deportivos</v>
      </c>
      <c r="AM98" s="304">
        <v>3260459026</v>
      </c>
      <c r="AN98" s="304">
        <v>3260459026</v>
      </c>
      <c r="AO98" s="304">
        <v>3260459026</v>
      </c>
      <c r="AP98" s="304"/>
      <c r="AQ98" s="304"/>
      <c r="AR98" s="304"/>
      <c r="AS98" s="304"/>
      <c r="AT98" s="304"/>
      <c r="AU98" s="304"/>
      <c r="AV98" s="304"/>
      <c r="AW98" s="304"/>
      <c r="AX98" s="304"/>
      <c r="AY98" s="418">
        <v>0.99</v>
      </c>
      <c r="AZ98" s="418">
        <v>0.01</v>
      </c>
    </row>
    <row r="99" spans="1:52" ht="12.75" customHeight="1">
      <c r="A99" s="277"/>
      <c r="B99" s="313"/>
      <c r="C99" s="427" t="s">
        <v>342</v>
      </c>
      <c r="D99" s="509"/>
      <c r="E99" s="509" t="s">
        <v>4413</v>
      </c>
      <c r="F99" s="286">
        <v>1120704</v>
      </c>
      <c r="G99" s="294" t="s">
        <v>804</v>
      </c>
      <c r="H99" s="279">
        <v>5</v>
      </c>
      <c r="I99" s="298">
        <v>1116870889</v>
      </c>
      <c r="J99" s="298">
        <v>1116870889</v>
      </c>
      <c r="K99" s="298">
        <v>95862022</v>
      </c>
      <c r="L99" s="298">
        <v>189068984</v>
      </c>
      <c r="M99" s="298">
        <v>277716830</v>
      </c>
      <c r="N99" s="298"/>
      <c r="O99" s="298"/>
      <c r="P99" s="298"/>
      <c r="Q99" s="298"/>
      <c r="R99" s="298"/>
      <c r="S99" s="298"/>
      <c r="T99" s="298"/>
      <c r="U99" s="298"/>
      <c r="V99" s="298"/>
      <c r="W99" s="325">
        <f>IFERROR((M99/J99)/IFERROR(HLOOKUP(F99,'BASE 1'!$C$1:$UG$251,'PROY 1'!$AB$19+237,0),0),"")</f>
        <v>0.89148661406434171</v>
      </c>
      <c r="X99" s="325" t="s">
        <v>342</v>
      </c>
      <c r="Y99" s="25" t="str">
        <f t="shared" si="11"/>
        <v/>
      </c>
      <c r="Z99" s="298">
        <f t="shared" si="12"/>
        <v>95862022</v>
      </c>
      <c r="AA99" s="298">
        <f>L99-SUM($Z99:Z99)</f>
        <v>93206962</v>
      </c>
      <c r="AB99" s="298">
        <f>M99-SUM($Z99:AA99)</f>
        <v>88647846</v>
      </c>
      <c r="AC99" s="298">
        <f>N99-SUM($Z99:AB99)</f>
        <v>-277716830</v>
      </c>
      <c r="AD99" s="298">
        <f>O99-SUM($Z99:AC99)</f>
        <v>0</v>
      </c>
      <c r="AE99" s="298">
        <f>P99-SUM($Z99:AD99)</f>
        <v>0</v>
      </c>
      <c r="AF99" s="298">
        <f>Q99-SUM($Z99:AE99)</f>
        <v>0</v>
      </c>
      <c r="AG99" s="298">
        <f>R99-SUM($Z99:AF99)</f>
        <v>0</v>
      </c>
      <c r="AH99" s="298">
        <f>S99-SUM($Z99:AG99)</f>
        <v>0</v>
      </c>
      <c r="AI99" s="298">
        <f>T99-SUM($Z99:AH99)</f>
        <v>0</v>
      </c>
      <c r="AJ99" s="298">
        <f>U99-SUM($Z99:AI99)</f>
        <v>0</v>
      </c>
      <c r="AK99" s="298">
        <f>V99-SUM($Z99:AJ99)</f>
        <v>0</v>
      </c>
      <c r="AL99" s="21" t="str">
        <f>HLOOKUP(F99,'BASE 1'!$C$1:$UG$3,3,0)</f>
        <v>Arrendamientos Populares</v>
      </c>
      <c r="AM99" s="298">
        <v>1116870889</v>
      </c>
      <c r="AN99" s="298">
        <v>1116870889</v>
      </c>
      <c r="AO99" s="298">
        <v>1116870889</v>
      </c>
      <c r="AP99" s="298"/>
      <c r="AQ99" s="298"/>
      <c r="AR99" s="298"/>
      <c r="AS99" s="298"/>
      <c r="AT99" s="298"/>
      <c r="AU99" s="298"/>
      <c r="AV99" s="298"/>
      <c r="AW99" s="298"/>
      <c r="AX99" s="298"/>
      <c r="AY99" s="419"/>
      <c r="AZ99" s="419"/>
    </row>
    <row r="100" spans="1:52" ht="12.75" customHeight="1">
      <c r="A100" s="116">
        <v>110000119</v>
      </c>
      <c r="B100" s="309">
        <v>70700000</v>
      </c>
      <c r="C100" s="426" t="s">
        <v>2789</v>
      </c>
      <c r="D100" s="508"/>
      <c r="E100" s="508" t="s">
        <v>4413</v>
      </c>
      <c r="F100" s="283">
        <v>112070401</v>
      </c>
      <c r="G100" s="290" t="s">
        <v>1959</v>
      </c>
      <c r="H100" s="122">
        <v>9</v>
      </c>
      <c r="I100" s="117">
        <v>14774133</v>
      </c>
      <c r="J100" s="304">
        <v>14774133</v>
      </c>
      <c r="K100" s="304">
        <v>2131602</v>
      </c>
      <c r="L100" s="304">
        <v>3375690</v>
      </c>
      <c r="M100" s="304">
        <v>5145960</v>
      </c>
      <c r="N100" s="304"/>
      <c r="O100" s="304"/>
      <c r="P100" s="304"/>
      <c r="Q100" s="304"/>
      <c r="R100" s="304"/>
      <c r="S100" s="304"/>
      <c r="T100" s="304"/>
      <c r="U100" s="304"/>
      <c r="V100" s="304"/>
      <c r="W100" s="324">
        <f>IFERROR((M100/J100)/IFERROR(HLOOKUP(F100,'BASE 1'!$C$1:$UG$251,'PROY 1'!$AB$19+237,0),0),"")</f>
        <v>1.5240261690740211</v>
      </c>
      <c r="X100" s="324">
        <v>1.5240261690740211</v>
      </c>
      <c r="Y100" s="25" t="str">
        <f t="shared" si="11"/>
        <v>001</v>
      </c>
      <c r="Z100" s="304">
        <f t="shared" si="12"/>
        <v>2131602</v>
      </c>
      <c r="AA100" s="304">
        <f>L100-SUM($Z100:Z100)</f>
        <v>1244088</v>
      </c>
      <c r="AB100" s="304">
        <f>M100-SUM($Z100:AA100)</f>
        <v>1770270</v>
      </c>
      <c r="AC100" s="304">
        <f>N100-SUM($Z100:AB100)</f>
        <v>-5145960</v>
      </c>
      <c r="AD100" s="304">
        <f>O100-SUM($Z100:AC100)</f>
        <v>0</v>
      </c>
      <c r="AE100" s="304">
        <f>P100-SUM($Z100:AD100)</f>
        <v>0</v>
      </c>
      <c r="AF100" s="304">
        <f>Q100-SUM($Z100:AE100)</f>
        <v>0</v>
      </c>
      <c r="AG100" s="304">
        <f>R100-SUM($Z100:AF100)</f>
        <v>0</v>
      </c>
      <c r="AH100" s="304">
        <f>S100-SUM($Z100:AG100)</f>
        <v>0</v>
      </c>
      <c r="AI100" s="304">
        <f>T100-SUM($Z100:AH100)</f>
        <v>0</v>
      </c>
      <c r="AJ100" s="304">
        <f>U100-SUM($Z100:AI100)</f>
        <v>0</v>
      </c>
      <c r="AK100" s="304">
        <f>V100-SUM($Z100:AJ100)</f>
        <v>0</v>
      </c>
      <c r="AL100" s="21" t="str">
        <f>HLOOKUP(F100,'BASE 1'!$C$1:$UG$3,3,0)</f>
        <v>Centro comercial Quincalla</v>
      </c>
      <c r="AM100" s="304">
        <v>14774133</v>
      </c>
      <c r="AN100" s="304">
        <v>14774133</v>
      </c>
      <c r="AO100" s="304">
        <v>14774133</v>
      </c>
      <c r="AP100" s="304"/>
      <c r="AQ100" s="304"/>
      <c r="AR100" s="304"/>
      <c r="AS100" s="304"/>
      <c r="AT100" s="304"/>
      <c r="AU100" s="304"/>
      <c r="AV100" s="304"/>
      <c r="AW100" s="304"/>
      <c r="AX100" s="304"/>
      <c r="AY100" s="418">
        <v>0.99</v>
      </c>
      <c r="AZ100" s="418">
        <v>0.01</v>
      </c>
    </row>
    <row r="101" spans="1:52" ht="12.75" customHeight="1">
      <c r="A101" s="116">
        <v>110000119</v>
      </c>
      <c r="B101" s="309">
        <v>70700000</v>
      </c>
      <c r="C101" s="426" t="s">
        <v>2789</v>
      </c>
      <c r="D101" s="508"/>
      <c r="E101" s="508" t="s">
        <v>4413</v>
      </c>
      <c r="F101" s="283">
        <v>112070402</v>
      </c>
      <c r="G101" s="290" t="s">
        <v>1960</v>
      </c>
      <c r="H101" s="122">
        <v>9</v>
      </c>
      <c r="I101" s="117">
        <v>189402092</v>
      </c>
      <c r="J101" s="304">
        <v>189402092</v>
      </c>
      <c r="K101" s="304">
        <v>24672707</v>
      </c>
      <c r="L101" s="304">
        <v>43795372</v>
      </c>
      <c r="M101" s="304">
        <v>57993887</v>
      </c>
      <c r="N101" s="304"/>
      <c r="O101" s="304"/>
      <c r="P101" s="304"/>
      <c r="Q101" s="304"/>
      <c r="R101" s="304"/>
      <c r="S101" s="304"/>
      <c r="T101" s="304"/>
      <c r="U101" s="304"/>
      <c r="V101" s="304"/>
      <c r="W101" s="324">
        <f>IFERROR((M101/J101)/IFERROR(HLOOKUP(F101,'BASE 1'!$C$1:$UG$251,'PROY 1'!$AB$19+237,0),0),"")</f>
        <v>1.2404861592340681</v>
      </c>
      <c r="X101" s="324">
        <v>1.2404861592340681</v>
      </c>
      <c r="Y101" s="25" t="str">
        <f t="shared" si="11"/>
        <v>001</v>
      </c>
      <c r="Z101" s="304">
        <f t="shared" si="12"/>
        <v>24672707</v>
      </c>
      <c r="AA101" s="304">
        <f>L101-SUM($Z101:Z101)</f>
        <v>19122665</v>
      </c>
      <c r="AB101" s="304">
        <f>M101-SUM($Z101:AA101)</f>
        <v>14198515</v>
      </c>
      <c r="AC101" s="304">
        <f>N101-SUM($Z101:AB101)</f>
        <v>-57993887</v>
      </c>
      <c r="AD101" s="304">
        <f>O101-SUM($Z101:AC101)</f>
        <v>0</v>
      </c>
      <c r="AE101" s="304">
        <f>P101-SUM($Z101:AD101)</f>
        <v>0</v>
      </c>
      <c r="AF101" s="304">
        <f>Q101-SUM($Z101:AE101)</f>
        <v>0</v>
      </c>
      <c r="AG101" s="304">
        <f>R101-SUM($Z101:AF101)</f>
        <v>0</v>
      </c>
      <c r="AH101" s="304">
        <f>S101-SUM($Z101:AG101)</f>
        <v>0</v>
      </c>
      <c r="AI101" s="304">
        <f>T101-SUM($Z101:AH101)</f>
        <v>0</v>
      </c>
      <c r="AJ101" s="304">
        <f>U101-SUM($Z101:AI101)</f>
        <v>0</v>
      </c>
      <c r="AK101" s="304">
        <f>V101-SUM($Z101:AJ101)</f>
        <v>0</v>
      </c>
      <c r="AL101" s="21" t="str">
        <f>HLOOKUP(F101,'BASE 1'!$C$1:$UG$3,3,0)</f>
        <v>Centro comercial Medellín</v>
      </c>
      <c r="AM101" s="304">
        <v>189402092</v>
      </c>
      <c r="AN101" s="304">
        <v>189402092</v>
      </c>
      <c r="AO101" s="304">
        <v>189402092</v>
      </c>
      <c r="AP101" s="304"/>
      <c r="AQ101" s="304"/>
      <c r="AR101" s="304"/>
      <c r="AS101" s="304"/>
      <c r="AT101" s="304"/>
      <c r="AU101" s="304"/>
      <c r="AV101" s="304"/>
      <c r="AW101" s="304"/>
      <c r="AX101" s="304"/>
      <c r="AY101" s="418">
        <v>0.99</v>
      </c>
      <c r="AZ101" s="418">
        <v>0.01</v>
      </c>
    </row>
    <row r="102" spans="1:52" ht="12.75" customHeight="1">
      <c r="A102" s="116">
        <v>110000119</v>
      </c>
      <c r="B102" s="309">
        <v>70700000</v>
      </c>
      <c r="C102" s="426" t="s">
        <v>2789</v>
      </c>
      <c r="D102" s="508"/>
      <c r="E102" s="508" t="s">
        <v>4413</v>
      </c>
      <c r="F102" s="283">
        <v>112070403</v>
      </c>
      <c r="G102" s="292" t="s">
        <v>411</v>
      </c>
      <c r="H102" s="122">
        <v>9</v>
      </c>
      <c r="I102" s="117">
        <v>55444462</v>
      </c>
      <c r="J102" s="304">
        <v>55444462</v>
      </c>
      <c r="K102" s="304">
        <v>6019428</v>
      </c>
      <c r="L102" s="304">
        <v>11927129</v>
      </c>
      <c r="M102" s="304">
        <v>16575286</v>
      </c>
      <c r="N102" s="304"/>
      <c r="O102" s="304"/>
      <c r="P102" s="304"/>
      <c r="Q102" s="304"/>
      <c r="R102" s="304"/>
      <c r="S102" s="304"/>
      <c r="T102" s="304"/>
      <c r="U102" s="304"/>
      <c r="V102" s="304"/>
      <c r="W102" s="324">
        <f>IFERROR((M102/J102)/IFERROR(HLOOKUP(F102,'BASE 1'!$C$1:$UG$251,'PROY 1'!$AB$19+237,0),0),"")</f>
        <v>1.3707960736405853</v>
      </c>
      <c r="X102" s="324">
        <v>1.3707960736405853</v>
      </c>
      <c r="Y102" s="25" t="str">
        <f t="shared" si="11"/>
        <v>001</v>
      </c>
      <c r="Z102" s="304">
        <f t="shared" si="12"/>
        <v>6019428</v>
      </c>
      <c r="AA102" s="304">
        <f>L102-SUM($Z102:Z102)</f>
        <v>5907701</v>
      </c>
      <c r="AB102" s="304">
        <f>M102-SUM($Z102:AA102)</f>
        <v>4648157</v>
      </c>
      <c r="AC102" s="304">
        <f>N102-SUM($Z102:AB102)</f>
        <v>-16575286</v>
      </c>
      <c r="AD102" s="304">
        <f>O102-SUM($Z102:AC102)</f>
        <v>0</v>
      </c>
      <c r="AE102" s="304">
        <f>P102-SUM($Z102:AD102)</f>
        <v>0</v>
      </c>
      <c r="AF102" s="304">
        <f>Q102-SUM($Z102:AE102)</f>
        <v>0</v>
      </c>
      <c r="AG102" s="304">
        <f>R102-SUM($Z102:AF102)</f>
        <v>0</v>
      </c>
      <c r="AH102" s="304">
        <f>S102-SUM($Z102:AG102)</f>
        <v>0</v>
      </c>
      <c r="AI102" s="304">
        <f>T102-SUM($Z102:AH102)</f>
        <v>0</v>
      </c>
      <c r="AJ102" s="304">
        <f>U102-SUM($Z102:AI102)</f>
        <v>0</v>
      </c>
      <c r="AK102" s="304">
        <f>V102-SUM($Z102:AJ102)</f>
        <v>0</v>
      </c>
      <c r="AL102" s="21" t="str">
        <f>HLOOKUP(F102,'BASE 1'!$C$1:$UG$3,3,0)</f>
        <v>Centro comercial del pescado y cosecha</v>
      </c>
      <c r="AM102" s="304">
        <v>55444462</v>
      </c>
      <c r="AN102" s="304">
        <v>55444462</v>
      </c>
      <c r="AO102" s="304">
        <v>55444462</v>
      </c>
      <c r="AP102" s="304"/>
      <c r="AQ102" s="304"/>
      <c r="AR102" s="304"/>
      <c r="AS102" s="304"/>
      <c r="AT102" s="304"/>
      <c r="AU102" s="304"/>
      <c r="AV102" s="304"/>
      <c r="AW102" s="304"/>
      <c r="AX102" s="304"/>
      <c r="AY102" s="418">
        <v>0.99</v>
      </c>
      <c r="AZ102" s="418">
        <v>0.01</v>
      </c>
    </row>
    <row r="103" spans="1:52" ht="12.75" customHeight="1">
      <c r="A103" s="116">
        <v>110000119</v>
      </c>
      <c r="B103" s="309">
        <v>70700000</v>
      </c>
      <c r="C103" s="426" t="s">
        <v>2789</v>
      </c>
      <c r="D103" s="508"/>
      <c r="E103" s="508" t="s">
        <v>4413</v>
      </c>
      <c r="F103" s="283">
        <v>112070405</v>
      </c>
      <c r="G103" s="290" t="s">
        <v>1961</v>
      </c>
      <c r="H103" s="122">
        <v>9</v>
      </c>
      <c r="I103" s="117">
        <v>17439221</v>
      </c>
      <c r="J103" s="304">
        <v>17439221</v>
      </c>
      <c r="K103" s="304">
        <v>1261431</v>
      </c>
      <c r="L103" s="304">
        <v>4965389</v>
      </c>
      <c r="M103" s="304">
        <v>6536262</v>
      </c>
      <c r="N103" s="304"/>
      <c r="O103" s="304"/>
      <c r="P103" s="304"/>
      <c r="Q103" s="304"/>
      <c r="R103" s="304"/>
      <c r="S103" s="304"/>
      <c r="T103" s="304"/>
      <c r="U103" s="304"/>
      <c r="V103" s="304"/>
      <c r="W103" s="324">
        <f>IFERROR((M103/J103)/IFERROR(HLOOKUP(F103,'BASE 1'!$C$1:$UG$251,'PROY 1'!$AB$19+237,0),0),"")</f>
        <v>1.5521760301005658</v>
      </c>
      <c r="X103" s="324">
        <v>1.5521760301005658</v>
      </c>
      <c r="Y103" s="25" t="str">
        <f t="shared" si="11"/>
        <v>001</v>
      </c>
      <c r="Z103" s="304">
        <f t="shared" si="12"/>
        <v>1261431</v>
      </c>
      <c r="AA103" s="304">
        <f>L103-SUM($Z103:Z103)</f>
        <v>3703958</v>
      </c>
      <c r="AB103" s="304">
        <f>M103-SUM($Z103:AA103)</f>
        <v>1570873</v>
      </c>
      <c r="AC103" s="304">
        <f>N103-SUM($Z103:AB103)</f>
        <v>-6536262</v>
      </c>
      <c r="AD103" s="304">
        <f>O103-SUM($Z103:AC103)</f>
        <v>0</v>
      </c>
      <c r="AE103" s="304">
        <f>P103-SUM($Z103:AD103)</f>
        <v>0</v>
      </c>
      <c r="AF103" s="304">
        <f>Q103-SUM($Z103:AE103)</f>
        <v>0</v>
      </c>
      <c r="AG103" s="304">
        <f>R103-SUM($Z103:AF103)</f>
        <v>0</v>
      </c>
      <c r="AH103" s="304">
        <f>S103-SUM($Z103:AG103)</f>
        <v>0</v>
      </c>
      <c r="AI103" s="304">
        <f>T103-SUM($Z103:AH103)</f>
        <v>0</v>
      </c>
      <c r="AJ103" s="304">
        <f>U103-SUM($Z103:AI103)</f>
        <v>0</v>
      </c>
      <c r="AK103" s="304">
        <f>V103-SUM($Z103:AJ103)</f>
        <v>0</v>
      </c>
      <c r="AL103" s="21" t="str">
        <f>HLOOKUP(F103,'BASE 1'!$C$1:$UG$3,3,0)</f>
        <v>Lote residual 4</v>
      </c>
      <c r="AM103" s="304">
        <v>17439221</v>
      </c>
      <c r="AN103" s="304">
        <v>17439221</v>
      </c>
      <c r="AO103" s="304">
        <v>17439221</v>
      </c>
      <c r="AP103" s="304"/>
      <c r="AQ103" s="304"/>
      <c r="AR103" s="304"/>
      <c r="AS103" s="304"/>
      <c r="AT103" s="304"/>
      <c r="AU103" s="304"/>
      <c r="AV103" s="304"/>
      <c r="AW103" s="304"/>
      <c r="AX103" s="304"/>
      <c r="AY103" s="418">
        <v>0.99</v>
      </c>
      <c r="AZ103" s="418">
        <v>0.01</v>
      </c>
    </row>
    <row r="104" spans="1:52" ht="12.75" customHeight="1">
      <c r="A104" s="116">
        <v>110000119</v>
      </c>
      <c r="B104" s="309">
        <v>70700000</v>
      </c>
      <c r="C104" s="426" t="s">
        <v>2789</v>
      </c>
      <c r="D104" s="508"/>
      <c r="E104" s="508" t="s">
        <v>4413</v>
      </c>
      <c r="F104" s="283">
        <v>112070406</v>
      </c>
      <c r="G104" s="290" t="s">
        <v>1962</v>
      </c>
      <c r="H104" s="122">
        <v>9</v>
      </c>
      <c r="I104" s="117">
        <v>8310116</v>
      </c>
      <c r="J104" s="304">
        <v>8310116</v>
      </c>
      <c r="K104" s="304">
        <v>573031</v>
      </c>
      <c r="L104" s="304">
        <v>1845685</v>
      </c>
      <c r="M104" s="304">
        <v>5824571</v>
      </c>
      <c r="N104" s="304"/>
      <c r="O104" s="304"/>
      <c r="P104" s="304"/>
      <c r="Q104" s="304"/>
      <c r="R104" s="304"/>
      <c r="S104" s="304"/>
      <c r="T104" s="304"/>
      <c r="U104" s="304"/>
      <c r="V104" s="304"/>
      <c r="W104" s="324">
        <f>IFERROR((M104/J104)/IFERROR(HLOOKUP(F104,'BASE 1'!$C$1:$UG$251,'PROY 1'!$AB$19+237,0),0),"")</f>
        <v>3.1073112437424348</v>
      </c>
      <c r="X104" s="324">
        <v>3.1073112437424348</v>
      </c>
      <c r="Y104" s="25" t="str">
        <f t="shared" si="11"/>
        <v>001</v>
      </c>
      <c r="Z104" s="304">
        <f t="shared" si="12"/>
        <v>573031</v>
      </c>
      <c r="AA104" s="304">
        <f>L104-SUM($Z104:Z104)</f>
        <v>1272654</v>
      </c>
      <c r="AB104" s="304">
        <f>M104-SUM($Z104:AA104)</f>
        <v>3978886</v>
      </c>
      <c r="AC104" s="304">
        <f>N104-SUM($Z104:AB104)</f>
        <v>-5824571</v>
      </c>
      <c r="AD104" s="304">
        <f>O104-SUM($Z104:AC104)</f>
        <v>0</v>
      </c>
      <c r="AE104" s="304">
        <f>P104-SUM($Z104:AD104)</f>
        <v>0</v>
      </c>
      <c r="AF104" s="304">
        <f>Q104-SUM($Z104:AE104)</f>
        <v>0</v>
      </c>
      <c r="AG104" s="304">
        <f>R104-SUM($Z104:AF104)</f>
        <v>0</v>
      </c>
      <c r="AH104" s="304">
        <f>S104-SUM($Z104:AG104)</f>
        <v>0</v>
      </c>
      <c r="AI104" s="304">
        <f>T104-SUM($Z104:AH104)</f>
        <v>0</v>
      </c>
      <c r="AJ104" s="304">
        <f>U104-SUM($Z104:AI104)</f>
        <v>0</v>
      </c>
      <c r="AK104" s="304">
        <f>V104-SUM($Z104:AJ104)</f>
        <v>0</v>
      </c>
      <c r="AL104" s="21" t="str">
        <f>HLOOKUP(F104,'BASE 1'!$C$1:$UG$3,3,0)</f>
        <v>Lote residual 5</v>
      </c>
      <c r="AM104" s="304">
        <v>8310116</v>
      </c>
      <c r="AN104" s="304">
        <v>8310116</v>
      </c>
      <c r="AO104" s="304">
        <v>8310116</v>
      </c>
      <c r="AP104" s="304"/>
      <c r="AQ104" s="304"/>
      <c r="AR104" s="304"/>
      <c r="AS104" s="304"/>
      <c r="AT104" s="304"/>
      <c r="AU104" s="304"/>
      <c r="AV104" s="304"/>
      <c r="AW104" s="304"/>
      <c r="AX104" s="304"/>
      <c r="AY104" s="418">
        <v>0.99</v>
      </c>
      <c r="AZ104" s="418">
        <v>0.01</v>
      </c>
    </row>
    <row r="105" spans="1:52" ht="12.75" customHeight="1">
      <c r="A105" s="116">
        <v>110000119</v>
      </c>
      <c r="B105" s="309">
        <v>70700000</v>
      </c>
      <c r="C105" s="426" t="s">
        <v>2789</v>
      </c>
      <c r="D105" s="508"/>
      <c r="E105" s="508" t="s">
        <v>4413</v>
      </c>
      <c r="F105" s="283">
        <v>112070407</v>
      </c>
      <c r="G105" s="290" t="s">
        <v>1963</v>
      </c>
      <c r="H105" s="122">
        <v>9</v>
      </c>
      <c r="I105" s="117">
        <v>6145910</v>
      </c>
      <c r="J105" s="304">
        <v>6145910</v>
      </c>
      <c r="K105" s="304">
        <v>276602</v>
      </c>
      <c r="L105" s="304">
        <v>559510</v>
      </c>
      <c r="M105" s="304">
        <v>1295266</v>
      </c>
      <c r="N105" s="304"/>
      <c r="O105" s="304"/>
      <c r="P105" s="304"/>
      <c r="Q105" s="304"/>
      <c r="R105" s="304"/>
      <c r="S105" s="304"/>
      <c r="T105" s="304"/>
      <c r="U105" s="304"/>
      <c r="V105" s="304"/>
      <c r="W105" s="324">
        <f>IFERROR((M105/J105)/IFERROR(HLOOKUP(F105,'BASE 1'!$C$1:$UG$251,'PROY 1'!$AB$19+237,0),0),"")</f>
        <v>1.0762196743391796</v>
      </c>
      <c r="X105" s="324">
        <v>1.0762196743391796</v>
      </c>
      <c r="Y105" s="25" t="str">
        <f t="shared" si="11"/>
        <v>001</v>
      </c>
      <c r="Z105" s="304">
        <f t="shared" si="12"/>
        <v>276602</v>
      </c>
      <c r="AA105" s="304">
        <f>L105-SUM($Z105:Z105)</f>
        <v>282908</v>
      </c>
      <c r="AB105" s="304">
        <f>M105-SUM($Z105:AA105)</f>
        <v>735756</v>
      </c>
      <c r="AC105" s="304">
        <f>N105-SUM($Z105:AB105)</f>
        <v>-1295266</v>
      </c>
      <c r="AD105" s="304">
        <f>O105-SUM($Z105:AC105)</f>
        <v>0</v>
      </c>
      <c r="AE105" s="304">
        <f>P105-SUM($Z105:AD105)</f>
        <v>0</v>
      </c>
      <c r="AF105" s="304">
        <f>Q105-SUM($Z105:AE105)</f>
        <v>0</v>
      </c>
      <c r="AG105" s="304">
        <f>R105-SUM($Z105:AF105)</f>
        <v>0</v>
      </c>
      <c r="AH105" s="304">
        <f>S105-SUM($Z105:AG105)</f>
        <v>0</v>
      </c>
      <c r="AI105" s="304">
        <f>T105-SUM($Z105:AH105)</f>
        <v>0</v>
      </c>
      <c r="AJ105" s="304">
        <f>U105-SUM($Z105:AI105)</f>
        <v>0</v>
      </c>
      <c r="AK105" s="304">
        <f>V105-SUM($Z105:AJ105)</f>
        <v>0</v>
      </c>
      <c r="AL105" s="21" t="str">
        <f>HLOOKUP(F105,'BASE 1'!$C$1:$UG$3,3,0)</f>
        <v>Artesanos</v>
      </c>
      <c r="AM105" s="304">
        <v>6145910</v>
      </c>
      <c r="AN105" s="304">
        <v>6145910</v>
      </c>
      <c r="AO105" s="304">
        <v>6145910</v>
      </c>
      <c r="AP105" s="304"/>
      <c r="AQ105" s="304"/>
      <c r="AR105" s="304"/>
      <c r="AS105" s="304"/>
      <c r="AT105" s="304"/>
      <c r="AU105" s="304"/>
      <c r="AV105" s="304"/>
      <c r="AW105" s="304"/>
      <c r="AX105" s="304"/>
      <c r="AY105" s="418">
        <v>0.99</v>
      </c>
      <c r="AZ105" s="418">
        <v>0.01</v>
      </c>
    </row>
    <row r="106" spans="1:52" ht="12.75" customHeight="1">
      <c r="A106" s="116">
        <v>110000119</v>
      </c>
      <c r="B106" s="309">
        <v>70700000</v>
      </c>
      <c r="C106" s="426" t="s">
        <v>2789</v>
      </c>
      <c r="D106" s="508"/>
      <c r="E106" s="508" t="s">
        <v>4413</v>
      </c>
      <c r="F106" s="283">
        <v>112070408</v>
      </c>
      <c r="G106" s="290" t="s">
        <v>1964</v>
      </c>
      <c r="H106" s="122">
        <v>9</v>
      </c>
      <c r="I106" s="117">
        <v>83754954</v>
      </c>
      <c r="J106" s="304">
        <v>83754954</v>
      </c>
      <c r="K106" s="304">
        <v>6813505</v>
      </c>
      <c r="L106" s="304">
        <v>14191847</v>
      </c>
      <c r="M106" s="304">
        <v>22658817</v>
      </c>
      <c r="N106" s="304"/>
      <c r="O106" s="304"/>
      <c r="P106" s="304"/>
      <c r="Q106" s="304"/>
      <c r="R106" s="304"/>
      <c r="S106" s="304"/>
      <c r="T106" s="304"/>
      <c r="U106" s="304"/>
      <c r="V106" s="304"/>
      <c r="W106" s="324">
        <f>IFERROR((M106/J106)/IFERROR(HLOOKUP(F106,'BASE 1'!$C$1:$UG$251,'PROY 1'!$AB$19+237,0),0),"")</f>
        <v>0.79151050385471855</v>
      </c>
      <c r="X106" s="324">
        <v>0.79151050385471855</v>
      </c>
      <c r="Y106" s="25" t="str">
        <f t="shared" si="11"/>
        <v>001</v>
      </c>
      <c r="Z106" s="304">
        <f t="shared" si="12"/>
        <v>6813505</v>
      </c>
      <c r="AA106" s="304">
        <f>L106-SUM($Z106:Z106)</f>
        <v>7378342</v>
      </c>
      <c r="AB106" s="304">
        <f>M106-SUM($Z106:AA106)</f>
        <v>8466970</v>
      </c>
      <c r="AC106" s="304">
        <f>N106-SUM($Z106:AB106)</f>
        <v>-22658817</v>
      </c>
      <c r="AD106" s="304">
        <f>O106-SUM($Z106:AC106)</f>
        <v>0</v>
      </c>
      <c r="AE106" s="304">
        <f>P106-SUM($Z106:AD106)</f>
        <v>0</v>
      </c>
      <c r="AF106" s="304">
        <f>Q106-SUM($Z106:AE106)</f>
        <v>0</v>
      </c>
      <c r="AG106" s="304">
        <f>R106-SUM($Z106:AF106)</f>
        <v>0</v>
      </c>
      <c r="AH106" s="304">
        <f>S106-SUM($Z106:AG106)</f>
        <v>0</v>
      </c>
      <c r="AI106" s="304">
        <f>T106-SUM($Z106:AH106)</f>
        <v>0</v>
      </c>
      <c r="AJ106" s="304">
        <f>U106-SUM($Z106:AI106)</f>
        <v>0</v>
      </c>
      <c r="AK106" s="304">
        <f>V106-SUM($Z106:AJ106)</f>
        <v>0</v>
      </c>
      <c r="AL106" s="21" t="str">
        <f>HLOOKUP(F106,'BASE 1'!$C$1:$UG$3,3,0)</f>
        <v>Libreros</v>
      </c>
      <c r="AM106" s="304">
        <v>83754954</v>
      </c>
      <c r="AN106" s="304">
        <v>83754954</v>
      </c>
      <c r="AO106" s="304">
        <v>83754954</v>
      </c>
      <c r="AP106" s="304"/>
      <c r="AQ106" s="304"/>
      <c r="AR106" s="304"/>
      <c r="AS106" s="304"/>
      <c r="AT106" s="304"/>
      <c r="AU106" s="304"/>
      <c r="AV106" s="304"/>
      <c r="AW106" s="304"/>
      <c r="AX106" s="304"/>
      <c r="AY106" s="418">
        <v>0.99</v>
      </c>
      <c r="AZ106" s="418">
        <v>0.01</v>
      </c>
    </row>
    <row r="107" spans="1:52" ht="12.75" customHeight="1">
      <c r="A107" s="116">
        <v>110000119</v>
      </c>
      <c r="B107" s="309">
        <v>70700000</v>
      </c>
      <c r="C107" s="426" t="s">
        <v>2789</v>
      </c>
      <c r="D107" s="508"/>
      <c r="E107" s="508" t="s">
        <v>4413</v>
      </c>
      <c r="F107" s="283">
        <v>112070409</v>
      </c>
      <c r="G107" s="290" t="s">
        <v>4063</v>
      </c>
      <c r="H107" s="122">
        <v>9</v>
      </c>
      <c r="I107" s="117">
        <v>1</v>
      </c>
      <c r="J107" s="304">
        <v>1</v>
      </c>
      <c r="K107" s="304">
        <v>225000</v>
      </c>
      <c r="L107" s="304">
        <v>225000</v>
      </c>
      <c r="M107" s="304">
        <v>616146</v>
      </c>
      <c r="N107" s="304"/>
      <c r="O107" s="304"/>
      <c r="P107" s="304"/>
      <c r="Q107" s="304"/>
      <c r="R107" s="304"/>
      <c r="S107" s="304"/>
      <c r="T107" s="304"/>
      <c r="U107" s="304"/>
      <c r="V107" s="304"/>
      <c r="W107" s="324" t="str">
        <f>IFERROR((M107/J107)/IFERROR(HLOOKUP(F107,'BASE 1'!$C$1:$UG$251,'PROY 1'!$AB$19+237,0),0),"")</f>
        <v/>
      </c>
      <c r="X107" s="324" t="s">
        <v>342</v>
      </c>
      <c r="Y107" s="25" t="str">
        <f t="shared" si="11"/>
        <v>001</v>
      </c>
      <c r="Z107" s="304">
        <f t="shared" si="12"/>
        <v>225000</v>
      </c>
      <c r="AA107" s="304">
        <f>L107-SUM($Z107:Z107)</f>
        <v>0</v>
      </c>
      <c r="AB107" s="304">
        <f>M107-SUM($Z107:AA107)</f>
        <v>391146</v>
      </c>
      <c r="AC107" s="304">
        <f>N107-SUM($Z107:AB107)</f>
        <v>-616146</v>
      </c>
      <c r="AD107" s="304">
        <f>O107-SUM($Z107:AC107)</f>
        <v>0</v>
      </c>
      <c r="AE107" s="304">
        <f>P107-SUM($Z107:AD107)</f>
        <v>0</v>
      </c>
      <c r="AF107" s="304">
        <f>Q107-SUM($Z107:AE107)</f>
        <v>0</v>
      </c>
      <c r="AG107" s="304">
        <f>R107-SUM($Z107:AF107)</f>
        <v>0</v>
      </c>
      <c r="AH107" s="304">
        <f>S107-SUM($Z107:AG107)</f>
        <v>0</v>
      </c>
      <c r="AI107" s="304">
        <f>T107-SUM($Z107:AH107)</f>
        <v>0</v>
      </c>
      <c r="AJ107" s="304">
        <f>U107-SUM($Z107:AI107)</f>
        <v>0</v>
      </c>
      <c r="AK107" s="304">
        <f>V107-SUM($Z107:AJ107)</f>
        <v>0</v>
      </c>
      <c r="AL107" s="21" t="e">
        <f>HLOOKUP(F107,'BASE 1'!$C$1:$UG$3,3,0)</f>
        <v>#N/A</v>
      </c>
      <c r="AM107" s="304">
        <v>1</v>
      </c>
      <c r="AN107" s="304">
        <v>1</v>
      </c>
      <c r="AO107" s="304">
        <v>1</v>
      </c>
      <c r="AP107" s="304"/>
      <c r="AQ107" s="304"/>
      <c r="AR107" s="304"/>
      <c r="AS107" s="304"/>
      <c r="AT107" s="304"/>
      <c r="AU107" s="304"/>
      <c r="AV107" s="304"/>
      <c r="AW107" s="304"/>
      <c r="AX107" s="304"/>
      <c r="AY107" s="418">
        <v>0.99</v>
      </c>
      <c r="AZ107" s="418">
        <v>0.01</v>
      </c>
    </row>
    <row r="108" spans="1:52" ht="12.75" customHeight="1">
      <c r="A108" s="116">
        <v>110000119</v>
      </c>
      <c r="B108" s="309">
        <v>70700000</v>
      </c>
      <c r="C108" s="426" t="s">
        <v>2789</v>
      </c>
      <c r="D108" s="508"/>
      <c r="E108" s="508" t="s">
        <v>4413</v>
      </c>
      <c r="F108" s="283">
        <v>112070410</v>
      </c>
      <c r="G108" s="290" t="s">
        <v>3039</v>
      </c>
      <c r="H108" s="122">
        <v>9</v>
      </c>
      <c r="I108" s="117">
        <v>741600000</v>
      </c>
      <c r="J108" s="304">
        <v>741600000</v>
      </c>
      <c r="K108" s="304">
        <v>53888716</v>
      </c>
      <c r="L108" s="304">
        <v>108183362</v>
      </c>
      <c r="M108" s="304">
        <v>161070635</v>
      </c>
      <c r="N108" s="304"/>
      <c r="O108" s="304"/>
      <c r="P108" s="304"/>
      <c r="Q108" s="304"/>
      <c r="R108" s="304"/>
      <c r="S108" s="304"/>
      <c r="T108" s="304"/>
      <c r="U108" s="304"/>
      <c r="V108" s="304"/>
      <c r="W108" s="324" t="str">
        <f>IFERROR((M108/J108)/IFERROR(HLOOKUP(F108,'BASE 1'!$C$1:$UG$251,'PROY 1'!$AB$19+237,0),0),"")</f>
        <v/>
      </c>
      <c r="X108" s="324" t="s">
        <v>342</v>
      </c>
      <c r="Y108" s="25" t="str">
        <f t="shared" si="11"/>
        <v>001</v>
      </c>
      <c r="Z108" s="304">
        <f t="shared" si="12"/>
        <v>53888716</v>
      </c>
      <c r="AA108" s="304">
        <f>L108-SUM($Z108:Z108)</f>
        <v>54294646</v>
      </c>
      <c r="AB108" s="304">
        <f>M108-SUM($Z108:AA108)</f>
        <v>52887273</v>
      </c>
      <c r="AC108" s="304">
        <f>N108-SUM($Z108:AB108)</f>
        <v>-161070635</v>
      </c>
      <c r="AD108" s="304">
        <f>O108-SUM($Z108:AC108)</f>
        <v>0</v>
      </c>
      <c r="AE108" s="304">
        <f>P108-SUM($Z108:AD108)</f>
        <v>0</v>
      </c>
      <c r="AF108" s="304">
        <f>Q108-SUM($Z108:AE108)</f>
        <v>0</v>
      </c>
      <c r="AG108" s="304">
        <f>R108-SUM($Z108:AF108)</f>
        <v>0</v>
      </c>
      <c r="AH108" s="304">
        <f>S108-SUM($Z108:AG108)</f>
        <v>0</v>
      </c>
      <c r="AI108" s="304">
        <f>T108-SUM($Z108:AH108)</f>
        <v>0</v>
      </c>
      <c r="AJ108" s="304">
        <f>U108-SUM($Z108:AI108)</f>
        <v>0</v>
      </c>
      <c r="AK108" s="304">
        <f>V108-SUM($Z108:AJ108)</f>
        <v>0</v>
      </c>
      <c r="AL108" s="21" t="str">
        <f>HLOOKUP(F108,'BASE 1'!$C$1:$UG$3,3,0)</f>
        <v>Arrendamiento Plaza Mayorista</v>
      </c>
      <c r="AM108" s="304">
        <v>741600000</v>
      </c>
      <c r="AN108" s="304">
        <v>741600000</v>
      </c>
      <c r="AO108" s="304">
        <v>741600000</v>
      </c>
      <c r="AP108" s="304"/>
      <c r="AQ108" s="304"/>
      <c r="AR108" s="304"/>
      <c r="AS108" s="304"/>
      <c r="AT108" s="304"/>
      <c r="AU108" s="304"/>
      <c r="AV108" s="304"/>
      <c r="AW108" s="304"/>
      <c r="AX108" s="304"/>
      <c r="AY108" s="418">
        <v>0.99</v>
      </c>
      <c r="AZ108" s="418">
        <v>0.01</v>
      </c>
    </row>
    <row r="109" spans="1:52" ht="12.75" customHeight="1">
      <c r="A109" s="277"/>
      <c r="B109" s="313"/>
      <c r="C109" s="427" t="s">
        <v>342</v>
      </c>
      <c r="D109" s="509"/>
      <c r="E109" s="509" t="s">
        <v>4413</v>
      </c>
      <c r="F109" s="286">
        <v>1120705</v>
      </c>
      <c r="G109" s="294" t="s">
        <v>803</v>
      </c>
      <c r="H109" s="279">
        <v>5</v>
      </c>
      <c r="I109" s="298">
        <v>1133000000</v>
      </c>
      <c r="J109" s="298">
        <v>1133000000</v>
      </c>
      <c r="K109" s="298">
        <v>118495682</v>
      </c>
      <c r="L109" s="298">
        <v>231338412</v>
      </c>
      <c r="M109" s="298">
        <v>344181142</v>
      </c>
      <c r="N109" s="298"/>
      <c r="O109" s="298"/>
      <c r="P109" s="298"/>
      <c r="Q109" s="298"/>
      <c r="R109" s="298"/>
      <c r="S109" s="298"/>
      <c r="T109" s="298"/>
      <c r="U109" s="298"/>
      <c r="V109" s="298"/>
      <c r="W109" s="325" t="str">
        <f>IFERROR((M109/J109)/IFERROR(HLOOKUP(F109,'BASE 1'!$C$1:$UG$251,'PROY 1'!$AB$19+237,0),0),"")</f>
        <v/>
      </c>
      <c r="X109" s="325" t="s">
        <v>342</v>
      </c>
      <c r="Y109" s="25" t="str">
        <f t="shared" si="11"/>
        <v/>
      </c>
      <c r="Z109" s="298">
        <f t="shared" si="12"/>
        <v>118495682</v>
      </c>
      <c r="AA109" s="298">
        <f>L109-SUM($Z109:Z109)</f>
        <v>112842730</v>
      </c>
      <c r="AB109" s="298">
        <f>M109-SUM($Z109:AA109)</f>
        <v>112842730</v>
      </c>
      <c r="AC109" s="298">
        <f>N109-SUM($Z109:AB109)</f>
        <v>-344181142</v>
      </c>
      <c r="AD109" s="298">
        <f>O109-SUM($Z109:AC109)</f>
        <v>0</v>
      </c>
      <c r="AE109" s="298">
        <f>P109-SUM($Z109:AD109)</f>
        <v>0</v>
      </c>
      <c r="AF109" s="298">
        <f>Q109-SUM($Z109:AE109)</f>
        <v>0</v>
      </c>
      <c r="AG109" s="298">
        <f>R109-SUM($Z109:AF109)</f>
        <v>0</v>
      </c>
      <c r="AH109" s="298">
        <f>S109-SUM($Z109:AG109)</f>
        <v>0</v>
      </c>
      <c r="AI109" s="298">
        <f>T109-SUM($Z109:AH109)</f>
        <v>0</v>
      </c>
      <c r="AJ109" s="298">
        <f>U109-SUM($Z109:AI109)</f>
        <v>0</v>
      </c>
      <c r="AK109" s="298">
        <f>V109-SUM($Z109:AJ109)</f>
        <v>0</v>
      </c>
      <c r="AL109" s="21" t="e">
        <f>HLOOKUP(F109,'BASE 1'!$C$1:$UG$3,3,0)</f>
        <v>#N/A</v>
      </c>
      <c r="AM109" s="298">
        <v>1133000000</v>
      </c>
      <c r="AN109" s="298">
        <v>1133000000</v>
      </c>
      <c r="AO109" s="298">
        <v>1133000000</v>
      </c>
      <c r="AP109" s="298"/>
      <c r="AQ109" s="298"/>
      <c r="AR109" s="298"/>
      <c r="AS109" s="298"/>
      <c r="AT109" s="298"/>
      <c r="AU109" s="298"/>
      <c r="AV109" s="298"/>
      <c r="AW109" s="298"/>
      <c r="AX109" s="298"/>
      <c r="AY109" s="419"/>
      <c r="AZ109" s="419"/>
    </row>
    <row r="110" spans="1:52" ht="12.75" customHeight="1">
      <c r="A110" s="116">
        <v>110000119</v>
      </c>
      <c r="B110" s="309">
        <v>70700000</v>
      </c>
      <c r="C110" s="426" t="s">
        <v>2789</v>
      </c>
      <c r="D110" s="508"/>
      <c r="E110" s="508" t="s">
        <v>4413</v>
      </c>
      <c r="F110" s="283">
        <v>112070505</v>
      </c>
      <c r="G110" s="290" t="s">
        <v>4167</v>
      </c>
      <c r="H110" s="122">
        <v>9</v>
      </c>
      <c r="I110" s="117">
        <v>1133000000</v>
      </c>
      <c r="J110" s="304">
        <v>1133000000</v>
      </c>
      <c r="K110" s="304">
        <v>118495682</v>
      </c>
      <c r="L110" s="304">
        <v>231338412</v>
      </c>
      <c r="M110" s="304">
        <v>344181142</v>
      </c>
      <c r="N110" s="304"/>
      <c r="O110" s="304"/>
      <c r="P110" s="304"/>
      <c r="Q110" s="304"/>
      <c r="R110" s="304"/>
      <c r="S110" s="304"/>
      <c r="T110" s="304"/>
      <c r="U110" s="304"/>
      <c r="V110" s="304"/>
      <c r="W110" s="324">
        <f>IFERROR((M110/J110)/IFERROR(HLOOKUP(F110,'BASE 1'!$C$1:$UG$251,'PROY 1'!$AB$19+237,0),0),"")</f>
        <v>1.4304850036558359</v>
      </c>
      <c r="X110" s="324">
        <v>1.4304850036558359</v>
      </c>
      <c r="Y110" s="25" t="str">
        <f t="shared" si="11"/>
        <v>001</v>
      </c>
      <c r="Z110" s="304">
        <f t="shared" si="12"/>
        <v>118495682</v>
      </c>
      <c r="AA110" s="304">
        <f>L110-SUM($Z110:Z110)</f>
        <v>112842730</v>
      </c>
      <c r="AB110" s="304">
        <f>M110-SUM($Z110:AA110)</f>
        <v>112842730</v>
      </c>
      <c r="AC110" s="304">
        <f>N110-SUM($Z110:AB110)</f>
        <v>-344181142</v>
      </c>
      <c r="AD110" s="304">
        <f>O110-SUM($Z110:AC110)</f>
        <v>0</v>
      </c>
      <c r="AE110" s="304">
        <f>P110-SUM($Z110:AD110)</f>
        <v>0</v>
      </c>
      <c r="AF110" s="304">
        <f>Q110-SUM($Z110:AE110)</f>
        <v>0</v>
      </c>
      <c r="AG110" s="304">
        <f>R110-SUM($Z110:AF110)</f>
        <v>0</v>
      </c>
      <c r="AH110" s="304">
        <f>S110-SUM($Z110:AG110)</f>
        <v>0</v>
      </c>
      <c r="AI110" s="304">
        <f>T110-SUM($Z110:AH110)</f>
        <v>0</v>
      </c>
      <c r="AJ110" s="304">
        <f>U110-SUM($Z110:AI110)</f>
        <v>0</v>
      </c>
      <c r="AK110" s="304">
        <f>V110-SUM($Z110:AJ110)</f>
        <v>0</v>
      </c>
      <c r="AL110" s="21" t="str">
        <f>HLOOKUP(F110,'BASE 1'!$C$1:$UG$3,3,0)</f>
        <v>Contratos Cedidos EVM (Arrendamientos Plaza de Flores -La América -Campo Valdes y Minorista)</v>
      </c>
      <c r="AM110" s="304">
        <v>1133000000</v>
      </c>
      <c r="AN110" s="304">
        <v>1133000000</v>
      </c>
      <c r="AO110" s="304">
        <v>1133000000</v>
      </c>
      <c r="AP110" s="304"/>
      <c r="AQ110" s="304"/>
      <c r="AR110" s="304"/>
      <c r="AS110" s="304"/>
      <c r="AT110" s="304"/>
      <c r="AU110" s="304"/>
      <c r="AV110" s="304"/>
      <c r="AW110" s="304"/>
      <c r="AX110" s="304"/>
      <c r="AY110" s="418">
        <v>0.99</v>
      </c>
      <c r="AZ110" s="418">
        <v>0.01</v>
      </c>
    </row>
    <row r="111" spans="1:52" ht="12.75" customHeight="1">
      <c r="A111" s="277"/>
      <c r="B111" s="313"/>
      <c r="C111" s="427" t="s">
        <v>342</v>
      </c>
      <c r="D111" s="509"/>
      <c r="E111" s="509" t="s">
        <v>4413</v>
      </c>
      <c r="F111" s="286">
        <v>1120706</v>
      </c>
      <c r="G111" s="294" t="s">
        <v>802</v>
      </c>
      <c r="H111" s="279">
        <v>5</v>
      </c>
      <c r="I111" s="298">
        <v>32248257971</v>
      </c>
      <c r="J111" s="298">
        <v>32248257971</v>
      </c>
      <c r="K111" s="298">
        <v>3563736621</v>
      </c>
      <c r="L111" s="298">
        <v>7326693596</v>
      </c>
      <c r="M111" s="298">
        <v>11784209871</v>
      </c>
      <c r="N111" s="298"/>
      <c r="O111" s="298"/>
      <c r="P111" s="298"/>
      <c r="Q111" s="298"/>
      <c r="R111" s="298"/>
      <c r="S111" s="298"/>
      <c r="T111" s="298"/>
      <c r="U111" s="298"/>
      <c r="V111" s="298"/>
      <c r="W111" s="325">
        <f>IFERROR((M111/J111)/IFERROR(HLOOKUP(F111,'BASE 1'!$C$1:$UG$251,'PROY 1'!$AB$19+237,0),0),"")</f>
        <v>1.4635907805560442</v>
      </c>
      <c r="X111" s="325" t="s">
        <v>342</v>
      </c>
      <c r="Y111" s="25" t="str">
        <f t="shared" si="11"/>
        <v/>
      </c>
      <c r="Z111" s="298">
        <f t="shared" si="12"/>
        <v>3563736621</v>
      </c>
      <c r="AA111" s="298">
        <f>L111-SUM($Z111:Z111)</f>
        <v>3762956975</v>
      </c>
      <c r="AB111" s="298">
        <f>M111-SUM($Z111:AA111)</f>
        <v>4457516275</v>
      </c>
      <c r="AC111" s="298">
        <f>N111-SUM($Z111:AB111)</f>
        <v>-11784209871</v>
      </c>
      <c r="AD111" s="298">
        <f>O111-SUM($Z111:AC111)</f>
        <v>0</v>
      </c>
      <c r="AE111" s="298">
        <f>P111-SUM($Z111:AD111)</f>
        <v>0</v>
      </c>
      <c r="AF111" s="298">
        <f>Q111-SUM($Z111:AE111)</f>
        <v>0</v>
      </c>
      <c r="AG111" s="298">
        <f>R111-SUM($Z111:AF111)</f>
        <v>0</v>
      </c>
      <c r="AH111" s="298">
        <f>S111-SUM($Z111:AG111)</f>
        <v>0</v>
      </c>
      <c r="AI111" s="298">
        <f>T111-SUM($Z111:AH111)</f>
        <v>0</v>
      </c>
      <c r="AJ111" s="298">
        <f>U111-SUM($Z111:AI111)</f>
        <v>0</v>
      </c>
      <c r="AK111" s="298">
        <f>V111-SUM($Z111:AJ111)</f>
        <v>0</v>
      </c>
      <c r="AL111" s="21" t="str">
        <f>HLOOKUP(F111,'BASE 1'!$C$1:$UG$3,3,0)</f>
        <v>Prestamos Concedidos</v>
      </c>
      <c r="AM111" s="298">
        <v>32248257971</v>
      </c>
      <c r="AN111" s="298">
        <v>32248257971</v>
      </c>
      <c r="AO111" s="298">
        <v>32248257971</v>
      </c>
      <c r="AP111" s="298"/>
      <c r="AQ111" s="298"/>
      <c r="AR111" s="298"/>
      <c r="AS111" s="298"/>
      <c r="AT111" s="298"/>
      <c r="AU111" s="298"/>
      <c r="AV111" s="298"/>
      <c r="AW111" s="298"/>
      <c r="AX111" s="298"/>
      <c r="AY111" s="419"/>
      <c r="AZ111" s="419"/>
    </row>
    <row r="112" spans="1:52" ht="12.75" customHeight="1">
      <c r="A112" s="277"/>
      <c r="B112" s="313"/>
      <c r="C112" s="427" t="s">
        <v>342</v>
      </c>
      <c r="D112" s="509"/>
      <c r="E112" s="509" t="s">
        <v>4413</v>
      </c>
      <c r="F112" s="286">
        <v>112070601</v>
      </c>
      <c r="G112" s="294" t="s">
        <v>1969</v>
      </c>
      <c r="H112" s="279">
        <v>6</v>
      </c>
      <c r="I112" s="298">
        <v>12253008667</v>
      </c>
      <c r="J112" s="298">
        <v>12253008667</v>
      </c>
      <c r="K112" s="298">
        <v>1025949503</v>
      </c>
      <c r="L112" s="298">
        <v>2271149310</v>
      </c>
      <c r="M112" s="298">
        <v>4170652768</v>
      </c>
      <c r="N112" s="298"/>
      <c r="O112" s="298"/>
      <c r="P112" s="298"/>
      <c r="Q112" s="298"/>
      <c r="R112" s="298"/>
      <c r="S112" s="298"/>
      <c r="T112" s="298"/>
      <c r="U112" s="298"/>
      <c r="V112" s="298"/>
      <c r="W112" s="325">
        <f>IFERROR((M112/J112)/IFERROR(HLOOKUP(F112,'BASE 1'!$C$1:$UG$251,'PROY 1'!$AB$19+237,0),0),"")</f>
        <v>1.2978749419841149</v>
      </c>
      <c r="X112" s="325" t="s">
        <v>342</v>
      </c>
      <c r="Y112" s="25" t="str">
        <f t="shared" si="11"/>
        <v/>
      </c>
      <c r="Z112" s="298">
        <f t="shared" si="12"/>
        <v>1025949503</v>
      </c>
      <c r="AA112" s="298">
        <f>L112-SUM($Z112:Z112)</f>
        <v>1245199807</v>
      </c>
      <c r="AB112" s="298">
        <f>M112-SUM($Z112:AA112)</f>
        <v>1899503458</v>
      </c>
      <c r="AC112" s="298">
        <f>N112-SUM($Z112:AB112)</f>
        <v>-4170652768</v>
      </c>
      <c r="AD112" s="298">
        <f>O112-SUM($Z112:AC112)</f>
        <v>0</v>
      </c>
      <c r="AE112" s="298">
        <f>P112-SUM($Z112:AD112)</f>
        <v>0</v>
      </c>
      <c r="AF112" s="298">
        <f>Q112-SUM($Z112:AE112)</f>
        <v>0</v>
      </c>
      <c r="AG112" s="298">
        <f>R112-SUM($Z112:AF112)</f>
        <v>0</v>
      </c>
      <c r="AH112" s="298">
        <f>S112-SUM($Z112:AG112)</f>
        <v>0</v>
      </c>
      <c r="AI112" s="298">
        <f>T112-SUM($Z112:AH112)</f>
        <v>0</v>
      </c>
      <c r="AJ112" s="298">
        <f>U112-SUM($Z112:AI112)</f>
        <v>0</v>
      </c>
      <c r="AK112" s="298">
        <f>V112-SUM($Z112:AJ112)</f>
        <v>0</v>
      </c>
      <c r="AL112" s="21" t="str">
        <f>HLOOKUP(F112,'BASE 1'!$C$1:$UG$3,3,0)</f>
        <v>Amortización al capital</v>
      </c>
      <c r="AM112" s="298">
        <v>12253008667</v>
      </c>
      <c r="AN112" s="298">
        <v>12253008667</v>
      </c>
      <c r="AO112" s="298">
        <v>12253008667</v>
      </c>
      <c r="AP112" s="298"/>
      <c r="AQ112" s="298"/>
      <c r="AR112" s="298"/>
      <c r="AS112" s="298"/>
      <c r="AT112" s="298"/>
      <c r="AU112" s="298"/>
      <c r="AV112" s="298"/>
      <c r="AW112" s="298"/>
      <c r="AX112" s="298"/>
      <c r="AY112" s="419"/>
      <c r="AZ112" s="419"/>
    </row>
    <row r="113" spans="1:52" ht="12.75" customHeight="1">
      <c r="A113" s="119">
        <v>110015819</v>
      </c>
      <c r="B113" s="309">
        <v>70600000</v>
      </c>
      <c r="C113" s="426" t="s">
        <v>2789</v>
      </c>
      <c r="D113" s="508"/>
      <c r="E113" s="508" t="s">
        <v>4413</v>
      </c>
      <c r="F113" s="283">
        <v>11207060101</v>
      </c>
      <c r="G113" s="290" t="s">
        <v>1970</v>
      </c>
      <c r="H113" s="122">
        <v>9</v>
      </c>
      <c r="I113" s="117">
        <v>12253008667</v>
      </c>
      <c r="J113" s="304">
        <v>12253008667</v>
      </c>
      <c r="K113" s="304">
        <v>1025949503</v>
      </c>
      <c r="L113" s="304">
        <v>2271149310</v>
      </c>
      <c r="M113" s="304">
        <v>4170652768</v>
      </c>
      <c r="N113" s="304"/>
      <c r="O113" s="304"/>
      <c r="P113" s="304"/>
      <c r="Q113" s="304"/>
      <c r="R113" s="304"/>
      <c r="S113" s="304"/>
      <c r="T113" s="304"/>
      <c r="U113" s="304"/>
      <c r="V113" s="304"/>
      <c r="W113" s="324" t="str">
        <f>IFERROR((M113/J113)/IFERROR(HLOOKUP(F113,'BASE 1'!$C$1:$UG$251,'PROY 1'!$AB$19+237,0),0),"")</f>
        <v/>
      </c>
      <c r="X113" s="324" t="s">
        <v>342</v>
      </c>
      <c r="Y113" s="25" t="str">
        <f t="shared" si="11"/>
        <v>158</v>
      </c>
      <c r="Z113" s="304">
        <f t="shared" si="12"/>
        <v>1025949503</v>
      </c>
      <c r="AA113" s="304">
        <f>L113-SUM($Z113:Z113)</f>
        <v>1245199807</v>
      </c>
      <c r="AB113" s="304">
        <f>M113-SUM($Z113:AA113)</f>
        <v>1899503458</v>
      </c>
      <c r="AC113" s="304">
        <f>N113-SUM($Z113:AB113)</f>
        <v>-4170652768</v>
      </c>
      <c r="AD113" s="304">
        <f>O113-SUM($Z113:AC113)</f>
        <v>0</v>
      </c>
      <c r="AE113" s="304">
        <f>P113-SUM($Z113:AD113)</f>
        <v>0</v>
      </c>
      <c r="AF113" s="304">
        <f>Q113-SUM($Z113:AE113)</f>
        <v>0</v>
      </c>
      <c r="AG113" s="304">
        <f>R113-SUM($Z113:AF113)</f>
        <v>0</v>
      </c>
      <c r="AH113" s="304">
        <f>S113-SUM($Z113:AG113)</f>
        <v>0</v>
      </c>
      <c r="AI113" s="304">
        <f>T113-SUM($Z113:AH113)</f>
        <v>0</v>
      </c>
      <c r="AJ113" s="304">
        <f>U113-SUM($Z113:AI113)</f>
        <v>0</v>
      </c>
      <c r="AK113" s="304">
        <f>V113-SUM($Z113:AJ113)</f>
        <v>0</v>
      </c>
      <c r="AL113" s="21" t="e">
        <f>HLOOKUP(F113,'BASE 1'!$C$1:$UG$3,3,0)</f>
        <v>#N/A</v>
      </c>
      <c r="AM113" s="304">
        <v>12253008667</v>
      </c>
      <c r="AN113" s="304">
        <v>12253008667</v>
      </c>
      <c r="AO113" s="304">
        <v>12253008667</v>
      </c>
      <c r="AP113" s="304"/>
      <c r="AQ113" s="304"/>
      <c r="AR113" s="304"/>
      <c r="AS113" s="304"/>
      <c r="AT113" s="304"/>
      <c r="AU113" s="304"/>
      <c r="AV113" s="304"/>
      <c r="AW113" s="304"/>
      <c r="AX113" s="304"/>
      <c r="AY113" s="418">
        <v>0</v>
      </c>
      <c r="AZ113" s="418">
        <v>1</v>
      </c>
    </row>
    <row r="114" spans="1:52" ht="12.75" customHeight="1">
      <c r="A114" s="116">
        <v>110000119</v>
      </c>
      <c r="B114" s="309">
        <v>27000000</v>
      </c>
      <c r="C114" s="426" t="s">
        <v>2789</v>
      </c>
      <c r="D114" s="508"/>
      <c r="E114" s="508" t="s">
        <v>4413</v>
      </c>
      <c r="F114" s="283">
        <v>112070602</v>
      </c>
      <c r="G114" s="290" t="s">
        <v>2748</v>
      </c>
      <c r="H114" s="122">
        <v>9</v>
      </c>
      <c r="I114" s="117">
        <v>1</v>
      </c>
      <c r="J114" s="304">
        <v>1</v>
      </c>
      <c r="K114" s="304">
        <v>0</v>
      </c>
      <c r="L114" s="304">
        <v>0</v>
      </c>
      <c r="M114" s="304">
        <v>0</v>
      </c>
      <c r="N114" s="304"/>
      <c r="O114" s="304"/>
      <c r="P114" s="304"/>
      <c r="Q114" s="304"/>
      <c r="R114" s="304"/>
      <c r="S114" s="304"/>
      <c r="T114" s="304"/>
      <c r="U114" s="304"/>
      <c r="V114" s="304"/>
      <c r="W114" s="324" t="str">
        <f>IFERROR((M114/J114)/IFERROR(HLOOKUP(F114,'BASE 1'!$C$1:$UG$251,'PROY 1'!$AB$19+237,0),0),"")</f>
        <v/>
      </c>
      <c r="X114" s="324" t="s">
        <v>342</v>
      </c>
      <c r="Y114" s="25" t="str">
        <f t="shared" si="11"/>
        <v>001</v>
      </c>
      <c r="Z114" s="304">
        <f t="shared" si="12"/>
        <v>0</v>
      </c>
      <c r="AA114" s="304">
        <f>L114-SUM($Z114:Z114)</f>
        <v>0</v>
      </c>
      <c r="AB114" s="304">
        <f>M114-SUM($Z114:AA114)</f>
        <v>0</v>
      </c>
      <c r="AC114" s="304">
        <f>N114-SUM($Z114:AB114)</f>
        <v>0</v>
      </c>
      <c r="AD114" s="304">
        <f>O114-SUM($Z114:AC114)</f>
        <v>0</v>
      </c>
      <c r="AE114" s="304">
        <f>P114-SUM($Z114:AD114)</f>
        <v>0</v>
      </c>
      <c r="AF114" s="304">
        <f>Q114-SUM($Z114:AE114)</f>
        <v>0</v>
      </c>
      <c r="AG114" s="304">
        <f>R114-SUM($Z114:AF114)</f>
        <v>0</v>
      </c>
      <c r="AH114" s="304">
        <f>S114-SUM($Z114:AG114)</f>
        <v>0</v>
      </c>
      <c r="AI114" s="304">
        <f>T114-SUM($Z114:AH114)</f>
        <v>0</v>
      </c>
      <c r="AJ114" s="304">
        <f>U114-SUM($Z114:AI114)</f>
        <v>0</v>
      </c>
      <c r="AK114" s="304">
        <f>V114-SUM($Z114:AJ114)</f>
        <v>0</v>
      </c>
      <c r="AL114" s="21" t="str">
        <f>HLOOKUP(F114,'BASE 1'!$C$1:$UG$3,3,0)</f>
        <v>Cuotas préstamos hipotecarios Contraloria</v>
      </c>
      <c r="AM114" s="304">
        <v>1</v>
      </c>
      <c r="AN114" s="304">
        <v>1</v>
      </c>
      <c r="AO114" s="304">
        <v>1</v>
      </c>
      <c r="AP114" s="304"/>
      <c r="AQ114" s="304"/>
      <c r="AR114" s="304"/>
      <c r="AS114" s="304"/>
      <c r="AT114" s="304"/>
      <c r="AU114" s="304"/>
      <c r="AV114" s="304"/>
      <c r="AW114" s="304"/>
      <c r="AX114" s="304"/>
      <c r="AY114" s="418">
        <v>0</v>
      </c>
      <c r="AZ114" s="418">
        <v>1</v>
      </c>
    </row>
    <row r="115" spans="1:52" ht="12.75" customHeight="1">
      <c r="A115" s="116">
        <v>110000119</v>
      </c>
      <c r="B115" s="309">
        <v>25000000</v>
      </c>
      <c r="C115" s="426" t="s">
        <v>2789</v>
      </c>
      <c r="D115" s="508"/>
      <c r="E115" s="508" t="s">
        <v>4413</v>
      </c>
      <c r="F115" s="283">
        <v>112070609</v>
      </c>
      <c r="G115" s="290" t="s">
        <v>337</v>
      </c>
      <c r="H115" s="122">
        <v>9</v>
      </c>
      <c r="I115" s="117">
        <v>403008904</v>
      </c>
      <c r="J115" s="304">
        <v>403008904</v>
      </c>
      <c r="K115" s="304">
        <v>19698770</v>
      </c>
      <c r="L115" s="304">
        <v>42436486</v>
      </c>
      <c r="M115" s="304">
        <v>74194424</v>
      </c>
      <c r="N115" s="304"/>
      <c r="O115" s="304"/>
      <c r="P115" s="304"/>
      <c r="Q115" s="304"/>
      <c r="R115" s="304"/>
      <c r="S115" s="304"/>
      <c r="T115" s="304"/>
      <c r="U115" s="304"/>
      <c r="V115" s="304"/>
      <c r="W115" s="324">
        <f>IFERROR((M115/J115)/IFERROR(HLOOKUP(F115,'BASE 1'!$C$1:$UG$251,'PROY 1'!$AB$19+237,0),0),"")</f>
        <v>0.78996845877144384</v>
      </c>
      <c r="X115" s="324">
        <v>0.78996845877144384</v>
      </c>
      <c r="Y115" s="25" t="str">
        <f t="shared" si="11"/>
        <v>001</v>
      </c>
      <c r="Z115" s="304">
        <f t="shared" si="12"/>
        <v>19698770</v>
      </c>
      <c r="AA115" s="304">
        <f>L115-SUM($Z115:Z115)</f>
        <v>22737716</v>
      </c>
      <c r="AB115" s="304">
        <f>M115-SUM($Z115:AA115)</f>
        <v>31757938</v>
      </c>
      <c r="AC115" s="304">
        <f>N115-SUM($Z115:AB115)</f>
        <v>-74194424</v>
      </c>
      <c r="AD115" s="304">
        <f>O115-SUM($Z115:AC115)</f>
        <v>0</v>
      </c>
      <c r="AE115" s="304">
        <f>P115-SUM($Z115:AD115)</f>
        <v>0</v>
      </c>
      <c r="AF115" s="304">
        <f>Q115-SUM($Z115:AE115)</f>
        <v>0</v>
      </c>
      <c r="AG115" s="304">
        <f>R115-SUM($Z115:AF115)</f>
        <v>0</v>
      </c>
      <c r="AH115" s="304">
        <f>S115-SUM($Z115:AG115)</f>
        <v>0</v>
      </c>
      <c r="AI115" s="304">
        <f>T115-SUM($Z115:AH115)</f>
        <v>0</v>
      </c>
      <c r="AJ115" s="304">
        <f>U115-SUM($Z115:AI115)</f>
        <v>0</v>
      </c>
      <c r="AK115" s="304">
        <f>V115-SUM($Z115:AJ115)</f>
        <v>0</v>
      </c>
      <c r="AL115" s="21" t="str">
        <f>HLOOKUP(F115,'BASE 1'!$C$1:$UG$3,3,0)</f>
        <v>Cuotas préstamos hipotecarios Concejo</v>
      </c>
      <c r="AM115" s="304">
        <v>403008904</v>
      </c>
      <c r="AN115" s="304">
        <v>403008904</v>
      </c>
      <c r="AO115" s="304">
        <v>403008904</v>
      </c>
      <c r="AP115" s="304"/>
      <c r="AQ115" s="304"/>
      <c r="AR115" s="304"/>
      <c r="AS115" s="304"/>
      <c r="AT115" s="304"/>
      <c r="AU115" s="304"/>
      <c r="AV115" s="304"/>
      <c r="AW115" s="304"/>
      <c r="AX115" s="304"/>
      <c r="AY115" s="418">
        <v>0.99</v>
      </c>
      <c r="AZ115" s="418">
        <v>0.01</v>
      </c>
    </row>
    <row r="116" spans="1:52" ht="12.75" customHeight="1">
      <c r="A116" s="116">
        <v>110000119</v>
      </c>
      <c r="B116" s="309">
        <v>26000000</v>
      </c>
      <c r="C116" s="426" t="s">
        <v>2789</v>
      </c>
      <c r="D116" s="508"/>
      <c r="E116" s="508" t="s">
        <v>4413</v>
      </c>
      <c r="F116" s="283">
        <v>112070610</v>
      </c>
      <c r="G116" s="290" t="s">
        <v>338</v>
      </c>
      <c r="H116" s="122">
        <v>9</v>
      </c>
      <c r="I116" s="117">
        <v>218239230</v>
      </c>
      <c r="J116" s="304">
        <v>218239230</v>
      </c>
      <c r="K116" s="304">
        <v>29872478</v>
      </c>
      <c r="L116" s="304">
        <v>52803260</v>
      </c>
      <c r="M116" s="304">
        <v>76933403</v>
      </c>
      <c r="N116" s="304"/>
      <c r="O116" s="304"/>
      <c r="P116" s="304"/>
      <c r="Q116" s="304"/>
      <c r="R116" s="304"/>
      <c r="S116" s="304"/>
      <c r="T116" s="304"/>
      <c r="U116" s="304"/>
      <c r="V116" s="304"/>
      <c r="W116" s="324">
        <f>IFERROR((M116/J116)/IFERROR(HLOOKUP(F116,'BASE 1'!$C$1:$UG$251,'PROY 1'!$AB$19+237,0),0),"")</f>
        <v>1.852961097312223</v>
      </c>
      <c r="X116" s="324">
        <v>1.852961097312223</v>
      </c>
      <c r="Y116" s="25" t="str">
        <f t="shared" si="11"/>
        <v>001</v>
      </c>
      <c r="Z116" s="304">
        <f t="shared" si="12"/>
        <v>29872478</v>
      </c>
      <c r="AA116" s="304">
        <f>L116-SUM($Z116:Z116)</f>
        <v>22930782</v>
      </c>
      <c r="AB116" s="304">
        <f>M116-SUM($Z116:AA116)</f>
        <v>24130143</v>
      </c>
      <c r="AC116" s="304">
        <f>N116-SUM($Z116:AB116)</f>
        <v>-76933403</v>
      </c>
      <c r="AD116" s="304">
        <f>O116-SUM($Z116:AC116)</f>
        <v>0</v>
      </c>
      <c r="AE116" s="304">
        <f>P116-SUM($Z116:AD116)</f>
        <v>0</v>
      </c>
      <c r="AF116" s="304">
        <f>Q116-SUM($Z116:AE116)</f>
        <v>0</v>
      </c>
      <c r="AG116" s="304">
        <f>R116-SUM($Z116:AF116)</f>
        <v>0</v>
      </c>
      <c r="AH116" s="304">
        <f>S116-SUM($Z116:AG116)</f>
        <v>0</v>
      </c>
      <c r="AI116" s="304">
        <f>T116-SUM($Z116:AH116)</f>
        <v>0</v>
      </c>
      <c r="AJ116" s="304">
        <f>U116-SUM($Z116:AI116)</f>
        <v>0</v>
      </c>
      <c r="AK116" s="304">
        <f>V116-SUM($Z116:AJ116)</f>
        <v>0</v>
      </c>
      <c r="AL116" s="21" t="str">
        <f>HLOOKUP(F116,'BASE 1'!$C$1:$UG$3,3,0)</f>
        <v>Cuotas préstamos hipotecarios Personería</v>
      </c>
      <c r="AM116" s="304">
        <v>218239230</v>
      </c>
      <c r="AN116" s="304">
        <v>218239230</v>
      </c>
      <c r="AO116" s="304">
        <v>218239230</v>
      </c>
      <c r="AP116" s="304"/>
      <c r="AQ116" s="304"/>
      <c r="AR116" s="304"/>
      <c r="AS116" s="304"/>
      <c r="AT116" s="304"/>
      <c r="AU116" s="304"/>
      <c r="AV116" s="304"/>
      <c r="AW116" s="304"/>
      <c r="AX116" s="304"/>
      <c r="AY116" s="418">
        <v>0.99</v>
      </c>
      <c r="AZ116" s="418">
        <v>0.01</v>
      </c>
    </row>
    <row r="117" spans="1:52" ht="12.75" customHeight="1">
      <c r="A117" s="116">
        <v>110000119</v>
      </c>
      <c r="B117" s="309">
        <v>70600000</v>
      </c>
      <c r="C117" s="426" t="s">
        <v>2789</v>
      </c>
      <c r="D117" s="508"/>
      <c r="E117" s="508" t="s">
        <v>4413</v>
      </c>
      <c r="F117" s="283">
        <v>112070603</v>
      </c>
      <c r="G117" s="290" t="s">
        <v>31</v>
      </c>
      <c r="H117" s="122">
        <v>9</v>
      </c>
      <c r="I117" s="117">
        <v>537507080</v>
      </c>
      <c r="J117" s="304">
        <v>537507080</v>
      </c>
      <c r="K117" s="304">
        <v>39454158</v>
      </c>
      <c r="L117" s="304">
        <v>88246914</v>
      </c>
      <c r="M117" s="304">
        <v>159010389</v>
      </c>
      <c r="N117" s="304"/>
      <c r="O117" s="304"/>
      <c r="P117" s="304"/>
      <c r="Q117" s="304"/>
      <c r="R117" s="304"/>
      <c r="S117" s="304"/>
      <c r="T117" s="304"/>
      <c r="U117" s="304"/>
      <c r="V117" s="304"/>
      <c r="W117" s="324">
        <f>IFERROR((M117/J117)/IFERROR(HLOOKUP(F117,'BASE 1'!$C$1:$UG$251,'PROY 1'!$AB$19+237,0),0),"")</f>
        <v>1.4327993427444061</v>
      </c>
      <c r="X117" s="324">
        <v>1.4327993427444061</v>
      </c>
      <c r="Y117" s="25" t="str">
        <f t="shared" si="11"/>
        <v>001</v>
      </c>
      <c r="Z117" s="304">
        <f t="shared" si="12"/>
        <v>39454158</v>
      </c>
      <c r="AA117" s="304">
        <f>L117-SUM($Z117:Z117)</f>
        <v>48792756</v>
      </c>
      <c r="AB117" s="304">
        <f>M117-SUM($Z117:AA117)</f>
        <v>70763475</v>
      </c>
      <c r="AC117" s="304">
        <f>N117-SUM($Z117:AB117)</f>
        <v>-159010389</v>
      </c>
      <c r="AD117" s="304">
        <f>O117-SUM($Z117:AC117)</f>
        <v>0</v>
      </c>
      <c r="AE117" s="304">
        <f>P117-SUM($Z117:AD117)</f>
        <v>0</v>
      </c>
      <c r="AF117" s="304">
        <f>Q117-SUM($Z117:AE117)</f>
        <v>0</v>
      </c>
      <c r="AG117" s="304">
        <f>R117-SUM($Z117:AF117)</f>
        <v>0</v>
      </c>
      <c r="AH117" s="304">
        <f>S117-SUM($Z117:AG117)</f>
        <v>0</v>
      </c>
      <c r="AI117" s="304">
        <f>T117-SUM($Z117:AH117)</f>
        <v>0</v>
      </c>
      <c r="AJ117" s="304">
        <f>U117-SUM($Z117:AI117)</f>
        <v>0</v>
      </c>
      <c r="AK117" s="304">
        <f>V117-SUM($Z117:AJ117)</f>
        <v>0</v>
      </c>
      <c r="AL117" s="21" t="str">
        <f>HLOOKUP(F117,'BASE 1'!$C$1:$UG$3,3,0)</f>
        <v>Cuotas crédito empleados-calamidad</v>
      </c>
      <c r="AM117" s="304">
        <v>537507080</v>
      </c>
      <c r="AN117" s="304">
        <v>537507080</v>
      </c>
      <c r="AO117" s="304">
        <v>537507080</v>
      </c>
      <c r="AP117" s="304"/>
      <c r="AQ117" s="304"/>
      <c r="AR117" s="304"/>
      <c r="AS117" s="304"/>
      <c r="AT117" s="304"/>
      <c r="AU117" s="304"/>
      <c r="AV117" s="304"/>
      <c r="AW117" s="304"/>
      <c r="AX117" s="304"/>
      <c r="AY117" s="418">
        <v>0</v>
      </c>
      <c r="AZ117" s="418">
        <v>1</v>
      </c>
    </row>
    <row r="118" spans="1:52" ht="12.75" customHeight="1">
      <c r="A118" s="116">
        <v>110000119</v>
      </c>
      <c r="B118" s="309">
        <v>70600000</v>
      </c>
      <c r="C118" s="426" t="s">
        <v>2789</v>
      </c>
      <c r="D118" s="508"/>
      <c r="E118" s="508" t="s">
        <v>4413</v>
      </c>
      <c r="F118" s="283">
        <v>112070604</v>
      </c>
      <c r="G118" s="290" t="s">
        <v>800</v>
      </c>
      <c r="H118" s="122">
        <v>9</v>
      </c>
      <c r="I118" s="117">
        <v>141501582</v>
      </c>
      <c r="J118" s="304">
        <v>141501582</v>
      </c>
      <c r="K118" s="304">
        <v>5884296</v>
      </c>
      <c r="L118" s="304">
        <v>15178325</v>
      </c>
      <c r="M118" s="304">
        <v>27395468</v>
      </c>
      <c r="N118" s="304"/>
      <c r="O118" s="304"/>
      <c r="P118" s="304"/>
      <c r="Q118" s="304"/>
      <c r="R118" s="304"/>
      <c r="S118" s="304"/>
      <c r="T118" s="304"/>
      <c r="U118" s="304"/>
      <c r="V118" s="304"/>
      <c r="W118" s="324">
        <f>IFERROR((M118/J118)/IFERROR(HLOOKUP(F118,'BASE 1'!$C$1:$UG$251,'PROY 1'!$AB$19+237,0),0),"")</f>
        <v>0.96321453241090749</v>
      </c>
      <c r="X118" s="324">
        <v>0.96321453241090749</v>
      </c>
      <c r="Y118" s="25" t="str">
        <f t="shared" si="11"/>
        <v>001</v>
      </c>
      <c r="Z118" s="304">
        <f t="shared" si="12"/>
        <v>5884296</v>
      </c>
      <c r="AA118" s="304">
        <f>L118-SUM($Z118:Z118)</f>
        <v>9294029</v>
      </c>
      <c r="AB118" s="304">
        <f>M118-SUM($Z118:AA118)</f>
        <v>12217143</v>
      </c>
      <c r="AC118" s="304">
        <f>N118-SUM($Z118:AB118)</f>
        <v>-27395468</v>
      </c>
      <c r="AD118" s="304">
        <f>O118-SUM($Z118:AC118)</f>
        <v>0</v>
      </c>
      <c r="AE118" s="304">
        <f>P118-SUM($Z118:AD118)</f>
        <v>0</v>
      </c>
      <c r="AF118" s="304">
        <f>Q118-SUM($Z118:AE118)</f>
        <v>0</v>
      </c>
      <c r="AG118" s="304">
        <f>R118-SUM($Z118:AF118)</f>
        <v>0</v>
      </c>
      <c r="AH118" s="304">
        <f>S118-SUM($Z118:AG118)</f>
        <v>0</v>
      </c>
      <c r="AI118" s="304">
        <f>T118-SUM($Z118:AH118)</f>
        <v>0</v>
      </c>
      <c r="AJ118" s="304">
        <f>U118-SUM($Z118:AI118)</f>
        <v>0</v>
      </c>
      <c r="AK118" s="304">
        <f>V118-SUM($Z118:AJ118)</f>
        <v>0</v>
      </c>
      <c r="AL118" s="21" t="str">
        <f>HLOOKUP(F118,'BASE 1'!$C$1:$UG$3,3,0)</f>
        <v xml:space="preserve">Cuotas crédito trabajadores-calamidad </v>
      </c>
      <c r="AM118" s="304">
        <v>141501582</v>
      </c>
      <c r="AN118" s="304">
        <v>141501582</v>
      </c>
      <c r="AO118" s="304">
        <v>141501582</v>
      </c>
      <c r="AP118" s="304"/>
      <c r="AQ118" s="304"/>
      <c r="AR118" s="304"/>
      <c r="AS118" s="304"/>
      <c r="AT118" s="304"/>
      <c r="AU118" s="304"/>
      <c r="AV118" s="304"/>
      <c r="AW118" s="304"/>
      <c r="AX118" s="304"/>
      <c r="AY118" s="418">
        <v>0</v>
      </c>
      <c r="AZ118" s="418">
        <v>1</v>
      </c>
    </row>
    <row r="119" spans="1:52" ht="12.75" customHeight="1">
      <c r="A119" s="116">
        <v>110000119</v>
      </c>
      <c r="B119" s="309">
        <v>70600000</v>
      </c>
      <c r="C119" s="426" t="s">
        <v>2789</v>
      </c>
      <c r="D119" s="508"/>
      <c r="E119" s="508" t="s">
        <v>4413</v>
      </c>
      <c r="F119" s="283">
        <v>112070605</v>
      </c>
      <c r="G119" s="290" t="s">
        <v>55</v>
      </c>
      <c r="H119" s="122">
        <v>9</v>
      </c>
      <c r="I119" s="117">
        <v>4935429</v>
      </c>
      <c r="J119" s="304">
        <v>4935429</v>
      </c>
      <c r="K119" s="304">
        <v>162118</v>
      </c>
      <c r="L119" s="304">
        <v>260909</v>
      </c>
      <c r="M119" s="304">
        <v>353875</v>
      </c>
      <c r="N119" s="304"/>
      <c r="O119" s="304"/>
      <c r="P119" s="304"/>
      <c r="Q119" s="304"/>
      <c r="R119" s="304"/>
      <c r="S119" s="304"/>
      <c r="T119" s="304"/>
      <c r="U119" s="304"/>
      <c r="V119" s="304"/>
      <c r="W119" s="324">
        <f>IFERROR((M119/J119)/IFERROR(HLOOKUP(F119,'BASE 1'!$C$1:$UG$251,'PROY 1'!$AB$19+237,0),0),"")</f>
        <v>0.25915821749679163</v>
      </c>
      <c r="X119" s="324">
        <v>0.25915821749679163</v>
      </c>
      <c r="Y119" s="25" t="str">
        <f t="shared" si="11"/>
        <v>001</v>
      </c>
      <c r="Z119" s="304">
        <f t="shared" si="12"/>
        <v>162118</v>
      </c>
      <c r="AA119" s="304">
        <f>L119-SUM($Z119:Z119)</f>
        <v>98791</v>
      </c>
      <c r="AB119" s="304">
        <f>M119-SUM($Z119:AA119)</f>
        <v>92966</v>
      </c>
      <c r="AC119" s="304">
        <f>N119-SUM($Z119:AB119)</f>
        <v>-353875</v>
      </c>
      <c r="AD119" s="304">
        <f>O119-SUM($Z119:AC119)</f>
        <v>0</v>
      </c>
      <c r="AE119" s="304">
        <f>P119-SUM($Z119:AD119)</f>
        <v>0</v>
      </c>
      <c r="AF119" s="304">
        <f>Q119-SUM($Z119:AE119)</f>
        <v>0</v>
      </c>
      <c r="AG119" s="304">
        <f>R119-SUM($Z119:AF119)</f>
        <v>0</v>
      </c>
      <c r="AH119" s="304">
        <f>S119-SUM($Z119:AG119)</f>
        <v>0</v>
      </c>
      <c r="AI119" s="304">
        <f>T119-SUM($Z119:AH119)</f>
        <v>0</v>
      </c>
      <c r="AJ119" s="304">
        <f>U119-SUM($Z119:AI119)</f>
        <v>0</v>
      </c>
      <c r="AK119" s="304">
        <f>V119-SUM($Z119:AJ119)</f>
        <v>0</v>
      </c>
      <c r="AL119" s="21" t="str">
        <f>HLOOKUP(F119,'BASE 1'!$C$1:$UG$3,3,0)</f>
        <v>Cuotas crédito pensionados-calamidad</v>
      </c>
      <c r="AM119" s="304">
        <v>4935429</v>
      </c>
      <c r="AN119" s="304">
        <v>4935429</v>
      </c>
      <c r="AO119" s="304">
        <v>4935429</v>
      </c>
      <c r="AP119" s="304"/>
      <c r="AQ119" s="304"/>
      <c r="AR119" s="304"/>
      <c r="AS119" s="304"/>
      <c r="AT119" s="304"/>
      <c r="AU119" s="304"/>
      <c r="AV119" s="304"/>
      <c r="AW119" s="304"/>
      <c r="AX119" s="304"/>
      <c r="AY119" s="418">
        <v>0.99</v>
      </c>
      <c r="AZ119" s="418">
        <v>0.01</v>
      </c>
    </row>
    <row r="120" spans="1:52" ht="12.75" customHeight="1">
      <c r="A120" s="116">
        <v>110000119</v>
      </c>
      <c r="B120" s="309">
        <v>70600000</v>
      </c>
      <c r="C120" s="426" t="s">
        <v>2789</v>
      </c>
      <c r="D120" s="508"/>
      <c r="E120" s="508" t="s">
        <v>4413</v>
      </c>
      <c r="F120" s="283">
        <v>112070606</v>
      </c>
      <c r="G120" s="290" t="s">
        <v>76</v>
      </c>
      <c r="H120" s="122">
        <v>9</v>
      </c>
      <c r="I120" s="117">
        <v>1</v>
      </c>
      <c r="J120" s="304">
        <v>1</v>
      </c>
      <c r="K120" s="304">
        <v>0</v>
      </c>
      <c r="L120" s="304">
        <v>0</v>
      </c>
      <c r="M120" s="304">
        <v>0</v>
      </c>
      <c r="N120" s="304"/>
      <c r="O120" s="304"/>
      <c r="P120" s="304"/>
      <c r="Q120" s="304"/>
      <c r="R120" s="304"/>
      <c r="S120" s="304"/>
      <c r="T120" s="304"/>
      <c r="U120" s="304"/>
      <c r="V120" s="304"/>
      <c r="W120" s="324" t="str">
        <f>IFERROR((M120/J120)/IFERROR(HLOOKUP(F120,'BASE 1'!$C$1:$UG$251,'PROY 1'!$AB$19+237,0),0),"")</f>
        <v/>
      </c>
      <c r="X120" s="324" t="s">
        <v>342</v>
      </c>
      <c r="Y120" s="25" t="str">
        <f t="shared" si="11"/>
        <v>001</v>
      </c>
      <c r="Z120" s="304">
        <f t="shared" si="12"/>
        <v>0</v>
      </c>
      <c r="AA120" s="304">
        <f>L120-SUM($Z120:Z120)</f>
        <v>0</v>
      </c>
      <c r="AB120" s="304">
        <f>M120-SUM($Z120:AA120)</f>
        <v>0</v>
      </c>
      <c r="AC120" s="304">
        <f>N120-SUM($Z120:AB120)</f>
        <v>0</v>
      </c>
      <c r="AD120" s="304">
        <f>O120-SUM($Z120:AC120)</f>
        <v>0</v>
      </c>
      <c r="AE120" s="304">
        <f>P120-SUM($Z120:AD120)</f>
        <v>0</v>
      </c>
      <c r="AF120" s="304">
        <f>Q120-SUM($Z120:AE120)</f>
        <v>0</v>
      </c>
      <c r="AG120" s="304">
        <f>R120-SUM($Z120:AF120)</f>
        <v>0</v>
      </c>
      <c r="AH120" s="304">
        <f>S120-SUM($Z120:AG120)</f>
        <v>0</v>
      </c>
      <c r="AI120" s="304">
        <f>T120-SUM($Z120:AH120)</f>
        <v>0</v>
      </c>
      <c r="AJ120" s="304">
        <f>U120-SUM($Z120:AI120)</f>
        <v>0</v>
      </c>
      <c r="AK120" s="304">
        <f>V120-SUM($Z120:AJ120)</f>
        <v>0</v>
      </c>
      <c r="AL120" s="21" t="str">
        <f>HLOOKUP(F120,'BASE 1'!$C$1:$UG$3,3,0)</f>
        <v>Cuotas crédito desastres especiales</v>
      </c>
      <c r="AM120" s="304">
        <v>1</v>
      </c>
      <c r="AN120" s="304">
        <v>1</v>
      </c>
      <c r="AO120" s="304">
        <v>1</v>
      </c>
      <c r="AP120" s="304"/>
      <c r="AQ120" s="304"/>
      <c r="AR120" s="304"/>
      <c r="AS120" s="304"/>
      <c r="AT120" s="304"/>
      <c r="AU120" s="304"/>
      <c r="AV120" s="304"/>
      <c r="AW120" s="304"/>
      <c r="AX120" s="304"/>
      <c r="AY120" s="418">
        <v>0</v>
      </c>
      <c r="AZ120" s="418">
        <v>1</v>
      </c>
    </row>
    <row r="121" spans="1:52" ht="12.75" customHeight="1">
      <c r="A121" s="277"/>
      <c r="B121" s="313"/>
      <c r="C121" s="427" t="s">
        <v>342</v>
      </c>
      <c r="D121" s="509"/>
      <c r="E121" s="509" t="s">
        <v>4413</v>
      </c>
      <c r="F121" s="286">
        <v>112070607</v>
      </c>
      <c r="G121" s="294" t="s">
        <v>799</v>
      </c>
      <c r="H121" s="279">
        <v>6</v>
      </c>
      <c r="I121" s="298">
        <v>18690057076</v>
      </c>
      <c r="J121" s="298">
        <v>18690057076</v>
      </c>
      <c r="K121" s="298">
        <v>2442715298</v>
      </c>
      <c r="L121" s="298">
        <v>4856618392</v>
      </c>
      <c r="M121" s="298">
        <v>7275669544</v>
      </c>
      <c r="N121" s="298"/>
      <c r="O121" s="298"/>
      <c r="P121" s="298"/>
      <c r="Q121" s="298"/>
      <c r="R121" s="298"/>
      <c r="S121" s="298"/>
      <c r="T121" s="298"/>
      <c r="U121" s="298"/>
      <c r="V121" s="298"/>
      <c r="W121" s="325">
        <f>IFERROR((M121/J121)/IFERROR(HLOOKUP(F121,'BASE 1'!$C$1:$UG$251,'PROY 1'!$AB$19+237,0),0),"")</f>
        <v>1.6136380189019128</v>
      </c>
      <c r="X121" s="325" t="s">
        <v>342</v>
      </c>
      <c r="Y121" s="25" t="str">
        <f t="shared" si="11"/>
        <v/>
      </c>
      <c r="Z121" s="298">
        <f t="shared" si="12"/>
        <v>2442715298</v>
      </c>
      <c r="AA121" s="298">
        <f>L121-SUM($Z121:Z121)</f>
        <v>2413903094</v>
      </c>
      <c r="AB121" s="298">
        <f>M121-SUM($Z121:AA121)</f>
        <v>2419051152</v>
      </c>
      <c r="AC121" s="298">
        <f>N121-SUM($Z121:AB121)</f>
        <v>-7275669544</v>
      </c>
      <c r="AD121" s="298">
        <f>O121-SUM($Z121:AC121)</f>
        <v>0</v>
      </c>
      <c r="AE121" s="298">
        <f>P121-SUM($Z121:AD121)</f>
        <v>0</v>
      </c>
      <c r="AF121" s="298">
        <f>Q121-SUM($Z121:AE121)</f>
        <v>0</v>
      </c>
      <c r="AG121" s="298">
        <f>R121-SUM($Z121:AF121)</f>
        <v>0</v>
      </c>
      <c r="AH121" s="298">
        <f>S121-SUM($Z121:AG121)</f>
        <v>0</v>
      </c>
      <c r="AI121" s="298">
        <f>T121-SUM($Z121:AH121)</f>
        <v>0</v>
      </c>
      <c r="AJ121" s="298">
        <f>U121-SUM($Z121:AI121)</f>
        <v>0</v>
      </c>
      <c r="AK121" s="298">
        <f>V121-SUM($Z121:AJ121)</f>
        <v>0</v>
      </c>
      <c r="AL121" s="21" t="str">
        <f>HLOOKUP(F121,'BASE 1'!$C$1:$UG$3,3,0)</f>
        <v>Cuotas Crédito Banco de los Pobres</v>
      </c>
      <c r="AM121" s="298">
        <v>18690057076</v>
      </c>
      <c r="AN121" s="298">
        <v>18690057076</v>
      </c>
      <c r="AO121" s="298">
        <v>18690057076</v>
      </c>
      <c r="AP121" s="298"/>
      <c r="AQ121" s="298"/>
      <c r="AR121" s="298"/>
      <c r="AS121" s="298"/>
      <c r="AT121" s="298"/>
      <c r="AU121" s="298"/>
      <c r="AV121" s="298"/>
      <c r="AW121" s="298"/>
      <c r="AX121" s="298"/>
      <c r="AY121" s="419"/>
      <c r="AZ121" s="419"/>
    </row>
    <row r="122" spans="1:52" ht="12.75" customHeight="1">
      <c r="A122" s="116">
        <v>110000119</v>
      </c>
      <c r="B122" s="309">
        <v>75100000</v>
      </c>
      <c r="C122" s="426" t="s">
        <v>2593</v>
      </c>
      <c r="D122" s="508"/>
      <c r="E122" s="508" t="s">
        <v>4413</v>
      </c>
      <c r="F122" s="283">
        <v>11207060701</v>
      </c>
      <c r="G122" s="290" t="s">
        <v>2747</v>
      </c>
      <c r="H122" s="122">
        <v>9</v>
      </c>
      <c r="I122" s="117">
        <v>16787017212</v>
      </c>
      <c r="J122" s="304">
        <v>16787017212</v>
      </c>
      <c r="K122" s="304">
        <v>2227378860</v>
      </c>
      <c r="L122" s="304">
        <v>4419919323</v>
      </c>
      <c r="M122" s="304">
        <v>6607074818</v>
      </c>
      <c r="N122" s="304"/>
      <c r="O122" s="304"/>
      <c r="P122" s="304"/>
      <c r="Q122" s="304"/>
      <c r="R122" s="304"/>
      <c r="S122" s="304"/>
      <c r="T122" s="304"/>
      <c r="U122" s="304"/>
      <c r="V122" s="304"/>
      <c r="W122" s="324">
        <f>IFERROR((M122/J122)/IFERROR(HLOOKUP(F122,'BASE 1'!$C$1:$UG$251,'PROY 1'!$AB$19+237,0),0),"")</f>
        <v>1.6259468079262418</v>
      </c>
      <c r="X122" s="324">
        <v>1.6259468079262418</v>
      </c>
      <c r="Y122" s="25" t="str">
        <f t="shared" si="11"/>
        <v>001</v>
      </c>
      <c r="Z122" s="304">
        <f t="shared" si="12"/>
        <v>2227378860</v>
      </c>
      <c r="AA122" s="304">
        <f>L122-SUM($Z122:Z122)</f>
        <v>2192540463</v>
      </c>
      <c r="AB122" s="304">
        <f>M122-SUM($Z122:AA122)</f>
        <v>2187155495</v>
      </c>
      <c r="AC122" s="304">
        <f>N122-SUM($Z122:AB122)</f>
        <v>-6607074818</v>
      </c>
      <c r="AD122" s="304">
        <f>O122-SUM($Z122:AC122)</f>
        <v>0</v>
      </c>
      <c r="AE122" s="304">
        <f>P122-SUM($Z122:AD122)</f>
        <v>0</v>
      </c>
      <c r="AF122" s="304">
        <f>Q122-SUM($Z122:AE122)</f>
        <v>0</v>
      </c>
      <c r="AG122" s="304">
        <f>R122-SUM($Z122:AF122)</f>
        <v>0</v>
      </c>
      <c r="AH122" s="304">
        <f>S122-SUM($Z122:AG122)</f>
        <v>0</v>
      </c>
      <c r="AI122" s="304">
        <f>T122-SUM($Z122:AH122)</f>
        <v>0</v>
      </c>
      <c r="AJ122" s="304">
        <f>U122-SUM($Z122:AI122)</f>
        <v>0</v>
      </c>
      <c r="AK122" s="304">
        <f>V122-SUM($Z122:AJ122)</f>
        <v>0</v>
      </c>
      <c r="AL122" s="21" t="str">
        <f>HLOOKUP(F122,'BASE 1'!$C$1:$UG$3,3,0)</f>
        <v>Amortizacion a Capital (Banco de los pobres)</v>
      </c>
      <c r="AM122" s="304">
        <v>16787017212</v>
      </c>
      <c r="AN122" s="304">
        <v>16787017212</v>
      </c>
      <c r="AO122" s="304">
        <v>16787017212</v>
      </c>
      <c r="AP122" s="304"/>
      <c r="AQ122" s="304"/>
      <c r="AR122" s="304"/>
      <c r="AS122" s="304"/>
      <c r="AT122" s="304"/>
      <c r="AU122" s="304"/>
      <c r="AV122" s="304"/>
      <c r="AW122" s="304"/>
      <c r="AX122" s="304"/>
      <c r="AY122" s="418">
        <v>0.99</v>
      </c>
      <c r="AZ122" s="418">
        <v>0.01</v>
      </c>
    </row>
    <row r="123" spans="1:52" ht="12.75" customHeight="1">
      <c r="A123" s="116">
        <v>110000119</v>
      </c>
      <c r="B123" s="309">
        <v>75100000</v>
      </c>
      <c r="C123" s="426" t="s">
        <v>2593</v>
      </c>
      <c r="D123" s="508"/>
      <c r="E123" s="508" t="s">
        <v>4413</v>
      </c>
      <c r="F123" s="283">
        <v>11207060702</v>
      </c>
      <c r="G123" s="292" t="s">
        <v>2746</v>
      </c>
      <c r="H123" s="122">
        <v>9</v>
      </c>
      <c r="I123" s="117">
        <v>1633442123</v>
      </c>
      <c r="J123" s="304">
        <v>1633442123</v>
      </c>
      <c r="K123" s="304">
        <v>215336438</v>
      </c>
      <c r="L123" s="304">
        <v>436699069</v>
      </c>
      <c r="M123" s="304">
        <v>668594726</v>
      </c>
      <c r="N123" s="304"/>
      <c r="O123" s="304"/>
      <c r="P123" s="304"/>
      <c r="Q123" s="304"/>
      <c r="R123" s="304"/>
      <c r="S123" s="304"/>
      <c r="T123" s="304"/>
      <c r="U123" s="304"/>
      <c r="V123" s="304"/>
      <c r="W123" s="324">
        <f>IFERROR((M123/J123)/IFERROR(HLOOKUP(F123,'BASE 1'!$C$1:$UG$251,'PROY 1'!$AB$19+237,0),0),"")</f>
        <v>1.7326546240518361</v>
      </c>
      <c r="X123" s="324">
        <v>1.7326546240518361</v>
      </c>
      <c r="Y123" s="25" t="str">
        <f t="shared" si="11"/>
        <v>001</v>
      </c>
      <c r="Z123" s="304">
        <f t="shared" si="12"/>
        <v>215336438</v>
      </c>
      <c r="AA123" s="304">
        <f>L123-SUM($Z123:Z123)</f>
        <v>221362631</v>
      </c>
      <c r="AB123" s="304">
        <f>M123-SUM($Z123:AA123)</f>
        <v>231895657</v>
      </c>
      <c r="AC123" s="304">
        <f>N123-SUM($Z123:AB123)</f>
        <v>-668594726</v>
      </c>
      <c r="AD123" s="304">
        <f>O123-SUM($Z123:AC123)</f>
        <v>0</v>
      </c>
      <c r="AE123" s="304">
        <f>P123-SUM($Z123:AD123)</f>
        <v>0</v>
      </c>
      <c r="AF123" s="304">
        <f>Q123-SUM($Z123:AE123)</f>
        <v>0</v>
      </c>
      <c r="AG123" s="304">
        <f>R123-SUM($Z123:AF123)</f>
        <v>0</v>
      </c>
      <c r="AH123" s="304">
        <f>S123-SUM($Z123:AG123)</f>
        <v>0</v>
      </c>
      <c r="AI123" s="304">
        <f>T123-SUM($Z123:AH123)</f>
        <v>0</v>
      </c>
      <c r="AJ123" s="304">
        <f>U123-SUM($Z123:AI123)</f>
        <v>0</v>
      </c>
      <c r="AK123" s="304">
        <f>V123-SUM($Z123:AJ123)</f>
        <v>0</v>
      </c>
      <c r="AL123" s="21" t="str">
        <f>HLOOKUP(F123,'BASE 1'!$C$1:$UG$3,3,0)</f>
        <v>Intereses (Banco de los pobres)</v>
      </c>
      <c r="AM123" s="304">
        <v>1633442123</v>
      </c>
      <c r="AN123" s="304">
        <v>1633442123</v>
      </c>
      <c r="AO123" s="304">
        <v>1633442123</v>
      </c>
      <c r="AP123" s="304"/>
      <c r="AQ123" s="304"/>
      <c r="AR123" s="304"/>
      <c r="AS123" s="304"/>
      <c r="AT123" s="304"/>
      <c r="AU123" s="304"/>
      <c r="AV123" s="304"/>
      <c r="AW123" s="304"/>
      <c r="AX123" s="304"/>
      <c r="AY123" s="418">
        <v>0.99</v>
      </c>
      <c r="AZ123" s="418">
        <v>0.01</v>
      </c>
    </row>
    <row r="124" spans="1:52" ht="12.75" customHeight="1">
      <c r="A124" s="116">
        <v>110000119</v>
      </c>
      <c r="B124" s="309">
        <v>75100000</v>
      </c>
      <c r="C124" s="426" t="s">
        <v>2593</v>
      </c>
      <c r="D124" s="508"/>
      <c r="E124" s="508" t="s">
        <v>4413</v>
      </c>
      <c r="F124" s="283">
        <v>11207060704</v>
      </c>
      <c r="G124" s="292" t="s">
        <v>2745</v>
      </c>
      <c r="H124" s="122">
        <v>9</v>
      </c>
      <c r="I124" s="117">
        <v>269597741</v>
      </c>
      <c r="J124" s="304">
        <v>269597741</v>
      </c>
      <c r="K124" s="304">
        <v>0</v>
      </c>
      <c r="L124" s="304">
        <v>0</v>
      </c>
      <c r="M124" s="304">
        <v>0</v>
      </c>
      <c r="N124" s="304"/>
      <c r="O124" s="304"/>
      <c r="P124" s="304"/>
      <c r="Q124" s="304"/>
      <c r="R124" s="304"/>
      <c r="S124" s="304"/>
      <c r="T124" s="304"/>
      <c r="U124" s="304"/>
      <c r="V124" s="304"/>
      <c r="W124" s="324">
        <f>IFERROR((M124/J124)/IFERROR(HLOOKUP(F124,'BASE 1'!$C$1:$UG$251,'PROY 1'!$AB$19+237,0),0),"")</f>
        <v>0</v>
      </c>
      <c r="X124" s="324">
        <v>0</v>
      </c>
      <c r="Y124" s="25" t="str">
        <f t="shared" si="11"/>
        <v>001</v>
      </c>
      <c r="Z124" s="304">
        <f t="shared" si="12"/>
        <v>0</v>
      </c>
      <c r="AA124" s="304">
        <f>L124-SUM($Z124:Z124)</f>
        <v>0</v>
      </c>
      <c r="AB124" s="304">
        <f>M124-SUM($Z124:AA124)</f>
        <v>0</v>
      </c>
      <c r="AC124" s="304">
        <f>N124-SUM($Z124:AB124)</f>
        <v>0</v>
      </c>
      <c r="AD124" s="304">
        <f>O124-SUM($Z124:AC124)</f>
        <v>0</v>
      </c>
      <c r="AE124" s="304">
        <f>P124-SUM($Z124:AD124)</f>
        <v>0</v>
      </c>
      <c r="AF124" s="304">
        <f>Q124-SUM($Z124:AE124)</f>
        <v>0</v>
      </c>
      <c r="AG124" s="304">
        <f>R124-SUM($Z124:AF124)</f>
        <v>0</v>
      </c>
      <c r="AH124" s="304">
        <f>S124-SUM($Z124:AG124)</f>
        <v>0</v>
      </c>
      <c r="AI124" s="304">
        <f>T124-SUM($Z124:AH124)</f>
        <v>0</v>
      </c>
      <c r="AJ124" s="304">
        <f>U124-SUM($Z124:AI124)</f>
        <v>0</v>
      </c>
      <c r="AK124" s="304">
        <f>V124-SUM($Z124:AJ124)</f>
        <v>0</v>
      </c>
      <c r="AL124" s="21" t="str">
        <f>HLOOKUP(F124,'BASE 1'!$C$1:$UG$3,3,0)</f>
        <v>Fondo protección cartera</v>
      </c>
      <c r="AM124" s="304">
        <v>269597741</v>
      </c>
      <c r="AN124" s="304">
        <v>269597741</v>
      </c>
      <c r="AO124" s="304">
        <v>269597741</v>
      </c>
      <c r="AP124" s="304"/>
      <c r="AQ124" s="304"/>
      <c r="AR124" s="304"/>
      <c r="AS124" s="304"/>
      <c r="AT124" s="304"/>
      <c r="AU124" s="304"/>
      <c r="AV124" s="304"/>
      <c r="AW124" s="304"/>
      <c r="AX124" s="304"/>
      <c r="AY124" s="418">
        <v>0.99</v>
      </c>
      <c r="AZ124" s="418">
        <v>0.01</v>
      </c>
    </row>
    <row r="125" spans="1:52" ht="12.75" customHeight="1">
      <c r="A125" s="116">
        <v>110000119</v>
      </c>
      <c r="B125" s="309">
        <v>70600000</v>
      </c>
      <c r="C125" s="426" t="s">
        <v>2593</v>
      </c>
      <c r="D125" s="508"/>
      <c r="E125" s="508" t="s">
        <v>4413</v>
      </c>
      <c r="F125" s="283">
        <v>112070608</v>
      </c>
      <c r="G125" s="290" t="s">
        <v>1251</v>
      </c>
      <c r="H125" s="122">
        <v>9</v>
      </c>
      <c r="I125" s="117">
        <v>1</v>
      </c>
      <c r="J125" s="304">
        <v>1</v>
      </c>
      <c r="K125" s="304">
        <v>0</v>
      </c>
      <c r="L125" s="304">
        <v>0</v>
      </c>
      <c r="M125" s="304">
        <v>0</v>
      </c>
      <c r="N125" s="304"/>
      <c r="O125" s="304"/>
      <c r="P125" s="304"/>
      <c r="Q125" s="304"/>
      <c r="R125" s="304"/>
      <c r="S125" s="304"/>
      <c r="T125" s="304"/>
      <c r="U125" s="304"/>
      <c r="V125" s="304"/>
      <c r="W125" s="324" t="str">
        <f>IFERROR((M125/J125)/IFERROR(HLOOKUP(F125,'BASE 1'!$C$1:$UG$251,'PROY 1'!$AB$19+237,0),0),"")</f>
        <v/>
      </c>
      <c r="X125" s="324" t="s">
        <v>342</v>
      </c>
      <c r="Y125" s="25" t="str">
        <f t="shared" si="11"/>
        <v>001</v>
      </c>
      <c r="Z125" s="304">
        <f t="shared" si="12"/>
        <v>0</v>
      </c>
      <c r="AA125" s="304">
        <f>L125-SUM($Z125:Z125)</f>
        <v>0</v>
      </c>
      <c r="AB125" s="304">
        <f>M125-SUM($Z125:AA125)</f>
        <v>0</v>
      </c>
      <c r="AC125" s="304">
        <f>N125-SUM($Z125:AB125)</f>
        <v>0</v>
      </c>
      <c r="AD125" s="304">
        <f>O125-SUM($Z125:AC125)</f>
        <v>0</v>
      </c>
      <c r="AE125" s="304">
        <f>P125-SUM($Z125:AD125)</f>
        <v>0</v>
      </c>
      <c r="AF125" s="304">
        <f>Q125-SUM($Z125:AE125)</f>
        <v>0</v>
      </c>
      <c r="AG125" s="304">
        <f>R125-SUM($Z125:AF125)</f>
        <v>0</v>
      </c>
      <c r="AH125" s="304">
        <f>S125-SUM($Z125:AG125)</f>
        <v>0</v>
      </c>
      <c r="AI125" s="304">
        <f>T125-SUM($Z125:AH125)</f>
        <v>0</v>
      </c>
      <c r="AJ125" s="304">
        <f>U125-SUM($Z125:AI125)</f>
        <v>0</v>
      </c>
      <c r="AK125" s="304">
        <f>V125-SUM($Z125:AJ125)</f>
        <v>0</v>
      </c>
      <c r="AL125" s="21" t="str">
        <f>HLOOKUP(F125,'BASE 1'!$C$1:$UG$3,3,0)</f>
        <v>Préstamo prepensional</v>
      </c>
      <c r="AM125" s="304">
        <v>1</v>
      </c>
      <c r="AN125" s="304">
        <v>1</v>
      </c>
      <c r="AO125" s="304">
        <v>1</v>
      </c>
      <c r="AP125" s="304"/>
      <c r="AQ125" s="304"/>
      <c r="AR125" s="304"/>
      <c r="AS125" s="304"/>
      <c r="AT125" s="304"/>
      <c r="AU125" s="304"/>
      <c r="AV125" s="304"/>
      <c r="AW125" s="304"/>
      <c r="AX125" s="304"/>
      <c r="AY125" s="418">
        <v>0.99</v>
      </c>
      <c r="AZ125" s="418">
        <v>0.01</v>
      </c>
    </row>
    <row r="126" spans="1:52" ht="12.75" customHeight="1">
      <c r="A126" s="116">
        <v>110000119</v>
      </c>
      <c r="B126" s="309">
        <v>70700000</v>
      </c>
      <c r="C126" s="426" t="s">
        <v>2593</v>
      </c>
      <c r="D126" s="508"/>
      <c r="E126" s="508" t="s">
        <v>4413</v>
      </c>
      <c r="F126" s="283">
        <v>1120709</v>
      </c>
      <c r="G126" s="290" t="s">
        <v>207</v>
      </c>
      <c r="H126" s="122">
        <v>9</v>
      </c>
      <c r="I126" s="117">
        <v>212169908</v>
      </c>
      <c r="J126" s="304">
        <v>212169908</v>
      </c>
      <c r="K126" s="304">
        <v>59172353</v>
      </c>
      <c r="L126" s="304">
        <v>59172353</v>
      </c>
      <c r="M126" s="304">
        <v>59172353</v>
      </c>
      <c r="N126" s="304"/>
      <c r="O126" s="304"/>
      <c r="P126" s="304"/>
      <c r="Q126" s="304"/>
      <c r="R126" s="304"/>
      <c r="S126" s="304"/>
      <c r="T126" s="304"/>
      <c r="U126" s="304"/>
      <c r="V126" s="304"/>
      <c r="W126" s="324">
        <f>IFERROR((M126/J126)/IFERROR(HLOOKUP(F126,'BASE 1'!$C$1:$UG$251,'PROY 1'!$AB$19+237,0),0),"")</f>
        <v>1.7995189033265655</v>
      </c>
      <c r="X126" s="324">
        <v>1.7995189033265655</v>
      </c>
      <c r="Y126" s="25" t="str">
        <f t="shared" si="11"/>
        <v>001</v>
      </c>
      <c r="Z126" s="304">
        <f t="shared" si="12"/>
        <v>59172353</v>
      </c>
      <c r="AA126" s="304">
        <f>L126-SUM($Z126:Z126)</f>
        <v>0</v>
      </c>
      <c r="AB126" s="304">
        <f>M126-SUM($Z126:AA126)</f>
        <v>0</v>
      </c>
      <c r="AC126" s="304">
        <f>N126-SUM($Z126:AB126)</f>
        <v>-59172353</v>
      </c>
      <c r="AD126" s="304">
        <f>O126-SUM($Z126:AC126)</f>
        <v>0</v>
      </c>
      <c r="AE126" s="304">
        <f>P126-SUM($Z126:AD126)</f>
        <v>0</v>
      </c>
      <c r="AF126" s="304">
        <f>Q126-SUM($Z126:AE126)</f>
        <v>0</v>
      </c>
      <c r="AG126" s="304">
        <f>R126-SUM($Z126:AF126)</f>
        <v>0</v>
      </c>
      <c r="AH126" s="304">
        <f>S126-SUM($Z126:AG126)</f>
        <v>0</v>
      </c>
      <c r="AI126" s="304">
        <f>T126-SUM($Z126:AH126)</f>
        <v>0</v>
      </c>
      <c r="AJ126" s="304">
        <f>U126-SUM($Z126:AI126)</f>
        <v>0</v>
      </c>
      <c r="AK126" s="304">
        <f>V126-SUM($Z126:AJ126)</f>
        <v>0</v>
      </c>
      <c r="AL126" s="21" t="str">
        <f>HLOOKUP(F126,'BASE 1'!$C$1:$UG$3,3,0)</f>
        <v>Operación la Macarena</v>
      </c>
      <c r="AM126" s="304">
        <v>212169908</v>
      </c>
      <c r="AN126" s="304">
        <v>212169908</v>
      </c>
      <c r="AO126" s="304">
        <v>212169908</v>
      </c>
      <c r="AP126" s="304"/>
      <c r="AQ126" s="304"/>
      <c r="AR126" s="304"/>
      <c r="AS126" s="304"/>
      <c r="AT126" s="304"/>
      <c r="AU126" s="304"/>
      <c r="AV126" s="304"/>
      <c r="AW126" s="304"/>
      <c r="AX126" s="304"/>
      <c r="AY126" s="418">
        <v>0.99</v>
      </c>
      <c r="AZ126" s="418">
        <v>0.01</v>
      </c>
    </row>
    <row r="127" spans="1:52" ht="12.75" customHeight="1">
      <c r="A127" s="118"/>
      <c r="B127" s="331"/>
      <c r="C127" s="424" t="s">
        <v>342</v>
      </c>
      <c r="D127" s="506">
        <v>11</v>
      </c>
      <c r="E127" s="506" t="s">
        <v>4413</v>
      </c>
      <c r="F127" s="285">
        <v>11208</v>
      </c>
      <c r="G127" s="289" t="s">
        <v>258</v>
      </c>
      <c r="H127" s="118">
        <v>4</v>
      </c>
      <c r="I127" s="223">
        <v>1</v>
      </c>
      <c r="J127" s="223">
        <v>1</v>
      </c>
      <c r="K127" s="223">
        <v>0</v>
      </c>
      <c r="L127" s="223">
        <v>0</v>
      </c>
      <c r="M127" s="223">
        <v>0</v>
      </c>
      <c r="N127" s="223"/>
      <c r="O127" s="223"/>
      <c r="P127" s="223"/>
      <c r="Q127" s="223"/>
      <c r="R127" s="223"/>
      <c r="S127" s="223"/>
      <c r="T127" s="223"/>
      <c r="U127" s="223"/>
      <c r="V127" s="223"/>
      <c r="W127" s="323">
        <f>IFERROR((M127/J127)/IFERROR(HLOOKUP(F127,'BASE 1'!$C$1:$UG$251,'PROY 1'!$AB$19+237,0),0),"")</f>
        <v>0</v>
      </c>
      <c r="X127" s="323" t="s">
        <v>342</v>
      </c>
      <c r="Y127" s="25" t="str">
        <f t="shared" si="11"/>
        <v/>
      </c>
      <c r="Z127" s="223">
        <f t="shared" si="12"/>
        <v>0</v>
      </c>
      <c r="AA127" s="223">
        <f>L127-SUM($Z127:Z127)</f>
        <v>0</v>
      </c>
      <c r="AB127" s="223">
        <f>M127-SUM($Z127:AA127)</f>
        <v>0</v>
      </c>
      <c r="AC127" s="223">
        <f>N127-SUM($Z127:AB127)</f>
        <v>0</v>
      </c>
      <c r="AD127" s="223">
        <f>O127-SUM($Z127:AC127)</f>
        <v>0</v>
      </c>
      <c r="AE127" s="223">
        <f>P127-SUM($Z127:AD127)</f>
        <v>0</v>
      </c>
      <c r="AF127" s="223">
        <f>Q127-SUM($Z127:AE127)</f>
        <v>0</v>
      </c>
      <c r="AG127" s="223">
        <f>R127-SUM($Z127:AF127)</f>
        <v>0</v>
      </c>
      <c r="AH127" s="223">
        <f>S127-SUM($Z127:AG127)</f>
        <v>0</v>
      </c>
      <c r="AI127" s="223">
        <f>T127-SUM($Z127:AH127)</f>
        <v>0</v>
      </c>
      <c r="AJ127" s="223">
        <f>U127-SUM($Z127:AI127)</f>
        <v>0</v>
      </c>
      <c r="AK127" s="223">
        <f>V127-SUM($Z127:AJ127)</f>
        <v>0</v>
      </c>
      <c r="AL127" s="21" t="str">
        <f>HLOOKUP(F127,'BASE 1'!$C$1:$UG$3,3,0)</f>
        <v>Inscripciones</v>
      </c>
      <c r="AM127" s="223">
        <v>1</v>
      </c>
      <c r="AN127" s="223">
        <v>1</v>
      </c>
      <c r="AO127" s="223">
        <v>1</v>
      </c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417"/>
      <c r="AZ127" s="417"/>
    </row>
    <row r="128" spans="1:52" ht="12.75" customHeight="1">
      <c r="A128" s="116">
        <v>110000119</v>
      </c>
      <c r="B128" s="309">
        <v>71300000</v>
      </c>
      <c r="C128" s="426" t="s">
        <v>2593</v>
      </c>
      <c r="D128" s="508"/>
      <c r="E128" s="508" t="s">
        <v>4413</v>
      </c>
      <c r="F128" s="283">
        <v>1120803</v>
      </c>
      <c r="G128" s="290" t="s">
        <v>798</v>
      </c>
      <c r="H128" s="122">
        <v>9</v>
      </c>
      <c r="I128" s="117">
        <v>1</v>
      </c>
      <c r="J128" s="304">
        <v>1</v>
      </c>
      <c r="K128" s="304">
        <v>0</v>
      </c>
      <c r="L128" s="304">
        <v>0</v>
      </c>
      <c r="M128" s="304">
        <v>0</v>
      </c>
      <c r="N128" s="304"/>
      <c r="O128" s="304"/>
      <c r="P128" s="304"/>
      <c r="Q128" s="304"/>
      <c r="R128" s="304"/>
      <c r="S128" s="304"/>
      <c r="T128" s="304"/>
      <c r="U128" s="304"/>
      <c r="V128" s="304"/>
      <c r="W128" s="324">
        <f>IFERROR((M128/J128)/IFERROR(HLOOKUP(F128,'BASE 1'!$C$1:$UG$251,'PROY 1'!$AB$19+237,0),0),"")</f>
        <v>0</v>
      </c>
      <c r="X128" s="324">
        <v>0</v>
      </c>
      <c r="Y128" s="25" t="str">
        <f t="shared" si="11"/>
        <v>001</v>
      </c>
      <c r="Z128" s="304">
        <f t="shared" si="12"/>
        <v>0</v>
      </c>
      <c r="AA128" s="304">
        <f>L128-SUM($Z128:Z128)</f>
        <v>0</v>
      </c>
      <c r="AB128" s="304">
        <f>M128-SUM($Z128:AA128)</f>
        <v>0</v>
      </c>
      <c r="AC128" s="304">
        <f>N128-SUM($Z128:AB128)</f>
        <v>0</v>
      </c>
      <c r="AD128" s="304">
        <f>O128-SUM($Z128:AC128)</f>
        <v>0</v>
      </c>
      <c r="AE128" s="304">
        <f>P128-SUM($Z128:AD128)</f>
        <v>0</v>
      </c>
      <c r="AF128" s="304">
        <f>Q128-SUM($Z128:AE128)</f>
        <v>0</v>
      </c>
      <c r="AG128" s="304">
        <f>R128-SUM($Z128:AF128)</f>
        <v>0</v>
      </c>
      <c r="AH128" s="304">
        <f>S128-SUM($Z128:AG128)</f>
        <v>0</v>
      </c>
      <c r="AI128" s="304">
        <f>T128-SUM($Z128:AH128)</f>
        <v>0</v>
      </c>
      <c r="AJ128" s="304">
        <f>U128-SUM($Z128:AI128)</f>
        <v>0</v>
      </c>
      <c r="AK128" s="304">
        <f>V128-SUM($Z128:AJ128)</f>
        <v>0</v>
      </c>
      <c r="AL128" s="21" t="str">
        <f>HLOOKUP(F128,'BASE 1'!$C$1:$UG$3,3,0)</f>
        <v>Inscripción mercado de San Alejo</v>
      </c>
      <c r="AM128" s="304">
        <v>1</v>
      </c>
      <c r="AN128" s="304">
        <v>1</v>
      </c>
      <c r="AO128" s="304">
        <v>1</v>
      </c>
      <c r="AP128" s="304"/>
      <c r="AQ128" s="304"/>
      <c r="AR128" s="304"/>
      <c r="AS128" s="304"/>
      <c r="AT128" s="304"/>
      <c r="AU128" s="304"/>
      <c r="AV128" s="304"/>
      <c r="AW128" s="304"/>
      <c r="AX128" s="304"/>
      <c r="AY128" s="418">
        <v>0.99</v>
      </c>
      <c r="AZ128" s="418">
        <v>0.01</v>
      </c>
    </row>
    <row r="129" spans="1:52" ht="12.75" customHeight="1">
      <c r="A129" s="118"/>
      <c r="B129" s="331"/>
      <c r="C129" s="424" t="s">
        <v>342</v>
      </c>
      <c r="D129" s="506">
        <v>9</v>
      </c>
      <c r="E129" s="506" t="s">
        <v>4413</v>
      </c>
      <c r="F129" s="285">
        <v>11212</v>
      </c>
      <c r="G129" s="289" t="s">
        <v>797</v>
      </c>
      <c r="H129" s="118">
        <v>4</v>
      </c>
      <c r="I129" s="223">
        <v>4159279862</v>
      </c>
      <c r="J129" s="223">
        <v>4159279862</v>
      </c>
      <c r="K129" s="223">
        <v>847502233</v>
      </c>
      <c r="L129" s="223">
        <v>1505921998</v>
      </c>
      <c r="M129" s="223">
        <v>1940377186</v>
      </c>
      <c r="N129" s="223"/>
      <c r="O129" s="223"/>
      <c r="P129" s="223"/>
      <c r="Q129" s="223"/>
      <c r="R129" s="223"/>
      <c r="S129" s="223"/>
      <c r="T129" s="223"/>
      <c r="U129" s="223"/>
      <c r="V129" s="223"/>
      <c r="W129" s="323">
        <f>IFERROR((M129/J129)/IFERROR(HLOOKUP(F129,'BASE 1'!$C$1:$UG$251,'PROY 1'!$AB$19+237,0),0),"")</f>
        <v>2.0064076871169756</v>
      </c>
      <c r="X129" s="323" t="s">
        <v>342</v>
      </c>
      <c r="Y129" s="25" t="str">
        <f t="shared" si="11"/>
        <v/>
      </c>
      <c r="Z129" s="223">
        <f t="shared" si="12"/>
        <v>847502233</v>
      </c>
      <c r="AA129" s="223">
        <f>L129-SUM($Z129:Z129)</f>
        <v>658419765</v>
      </c>
      <c r="AB129" s="223">
        <f>M129-SUM($Z129:AA129)</f>
        <v>434455188</v>
      </c>
      <c r="AC129" s="223">
        <f>N129-SUM($Z129:AB129)</f>
        <v>-1940377186</v>
      </c>
      <c r="AD129" s="223">
        <f>O129-SUM($Z129:AC129)</f>
        <v>0</v>
      </c>
      <c r="AE129" s="223">
        <f>P129-SUM($Z129:AD129)</f>
        <v>0</v>
      </c>
      <c r="AF129" s="223">
        <f>Q129-SUM($Z129:AE129)</f>
        <v>0</v>
      </c>
      <c r="AG129" s="223">
        <f>R129-SUM($Z129:AF129)</f>
        <v>0</v>
      </c>
      <c r="AH129" s="223">
        <f>S129-SUM($Z129:AG129)</f>
        <v>0</v>
      </c>
      <c r="AI129" s="223">
        <f>T129-SUM($Z129:AH129)</f>
        <v>0</v>
      </c>
      <c r="AJ129" s="223">
        <f>U129-SUM($Z129:AI129)</f>
        <v>0</v>
      </c>
      <c r="AK129" s="223">
        <f>V129-SUM($Z129:AJ129)</f>
        <v>0</v>
      </c>
      <c r="AL129" s="21" t="str">
        <f>HLOOKUP(F129,'BASE 1'!$C$1:$UG$3,3,0)</f>
        <v>De Tránstito y Transporte</v>
      </c>
      <c r="AM129" s="223">
        <v>4159279862</v>
      </c>
      <c r="AN129" s="223">
        <v>4159279862</v>
      </c>
      <c r="AO129" s="223">
        <v>4159279862</v>
      </c>
      <c r="AP129" s="223"/>
      <c r="AQ129" s="223"/>
      <c r="AR129" s="223"/>
      <c r="AS129" s="223"/>
      <c r="AT129" s="223"/>
      <c r="AU129" s="223"/>
      <c r="AV129" s="223"/>
      <c r="AW129" s="223"/>
      <c r="AX129" s="223"/>
      <c r="AY129" s="417"/>
      <c r="AZ129" s="417"/>
    </row>
    <row r="130" spans="1:52" ht="12.75" customHeight="1">
      <c r="A130" s="116">
        <v>110000119</v>
      </c>
      <c r="B130" s="309">
        <v>74300000</v>
      </c>
      <c r="C130" s="426" t="s">
        <v>2789</v>
      </c>
      <c r="D130" s="508"/>
      <c r="E130" s="508" t="s">
        <v>4413</v>
      </c>
      <c r="F130" s="283">
        <v>1121231</v>
      </c>
      <c r="G130" s="290" t="s">
        <v>29</v>
      </c>
      <c r="H130" s="122">
        <v>9</v>
      </c>
      <c r="I130" s="117">
        <v>580550910</v>
      </c>
      <c r="J130" s="304">
        <v>580550910</v>
      </c>
      <c r="K130" s="304">
        <v>75684993</v>
      </c>
      <c r="L130" s="304">
        <v>116737152</v>
      </c>
      <c r="M130" s="304">
        <v>177803054</v>
      </c>
      <c r="N130" s="304"/>
      <c r="O130" s="304"/>
      <c r="P130" s="304"/>
      <c r="Q130" s="304"/>
      <c r="R130" s="304"/>
      <c r="S130" s="304"/>
      <c r="T130" s="304"/>
      <c r="U130" s="304"/>
      <c r="V130" s="304"/>
      <c r="W130" s="324">
        <f>IFERROR((M130/J130)/IFERROR(HLOOKUP(F130,'BASE 1'!$C$1:$UG$251,'PROY 1'!$AB$19+237,0),0),"")</f>
        <v>0.87459848477667146</v>
      </c>
      <c r="X130" s="324">
        <v>0.87459848477667146</v>
      </c>
      <c r="Y130" s="25" t="str">
        <f t="shared" si="11"/>
        <v>001</v>
      </c>
      <c r="Z130" s="304">
        <f t="shared" si="12"/>
        <v>75684993</v>
      </c>
      <c r="AA130" s="304">
        <f>L130-SUM($Z130:Z130)</f>
        <v>41052159</v>
      </c>
      <c r="AB130" s="304">
        <f>M130-SUM($Z130:AA130)</f>
        <v>61065902</v>
      </c>
      <c r="AC130" s="304">
        <f>N130-SUM($Z130:AB130)</f>
        <v>-177803054</v>
      </c>
      <c r="AD130" s="304">
        <f>O130-SUM($Z130:AC130)</f>
        <v>0</v>
      </c>
      <c r="AE130" s="304">
        <f>P130-SUM($Z130:AD130)</f>
        <v>0</v>
      </c>
      <c r="AF130" s="304">
        <f>Q130-SUM($Z130:AE130)</f>
        <v>0</v>
      </c>
      <c r="AG130" s="304">
        <f>R130-SUM($Z130:AF130)</f>
        <v>0</v>
      </c>
      <c r="AH130" s="304">
        <f>S130-SUM($Z130:AG130)</f>
        <v>0</v>
      </c>
      <c r="AI130" s="304">
        <f>T130-SUM($Z130:AH130)</f>
        <v>0</v>
      </c>
      <c r="AJ130" s="304">
        <f>U130-SUM($Z130:AI130)</f>
        <v>0</v>
      </c>
      <c r="AK130" s="304">
        <f>V130-SUM($Z130:AJ130)</f>
        <v>0</v>
      </c>
      <c r="AL130" s="21" t="str">
        <f>HLOOKUP(F130,'BASE 1'!$C$1:$UG$3,3,0)</f>
        <v>Especies venales</v>
      </c>
      <c r="AM130" s="304">
        <v>580550910</v>
      </c>
      <c r="AN130" s="304">
        <v>580550910</v>
      </c>
      <c r="AO130" s="304">
        <v>580550910</v>
      </c>
      <c r="AP130" s="304"/>
      <c r="AQ130" s="304"/>
      <c r="AR130" s="304"/>
      <c r="AS130" s="304"/>
      <c r="AT130" s="304"/>
      <c r="AU130" s="304"/>
      <c r="AV130" s="304"/>
      <c r="AW130" s="304"/>
      <c r="AX130" s="304"/>
      <c r="AY130" s="418">
        <v>0.99</v>
      </c>
      <c r="AZ130" s="418">
        <v>0.01</v>
      </c>
    </row>
    <row r="131" spans="1:52" ht="12.75" customHeight="1">
      <c r="A131" s="277"/>
      <c r="B131" s="313"/>
      <c r="C131" s="427" t="s">
        <v>342</v>
      </c>
      <c r="D131" s="509"/>
      <c r="E131" s="509" t="s">
        <v>4413</v>
      </c>
      <c r="F131" s="286">
        <v>1121232</v>
      </c>
      <c r="G131" s="294" t="s">
        <v>796</v>
      </c>
      <c r="H131" s="279">
        <v>5</v>
      </c>
      <c r="I131" s="298">
        <v>59443931</v>
      </c>
      <c r="J131" s="298">
        <v>59443931</v>
      </c>
      <c r="K131" s="298">
        <v>13654453</v>
      </c>
      <c r="L131" s="298">
        <v>24303633</v>
      </c>
      <c r="M131" s="298">
        <v>26835046</v>
      </c>
      <c r="N131" s="298"/>
      <c r="O131" s="298"/>
      <c r="P131" s="298"/>
      <c r="Q131" s="298"/>
      <c r="R131" s="298"/>
      <c r="S131" s="298"/>
      <c r="T131" s="298"/>
      <c r="U131" s="298"/>
      <c r="V131" s="298"/>
      <c r="W131" s="325">
        <f>IFERROR((M131/J131)/IFERROR(HLOOKUP(F131,'BASE 1'!$C$1:$UG$251,'PROY 1'!$AB$19+237,0),0),"")</f>
        <v>1.7402759916058992</v>
      </c>
      <c r="X131" s="325" t="s">
        <v>342</v>
      </c>
      <c r="Y131" s="25" t="str">
        <f t="shared" ref="Y131:Y194" si="13">MID(A131,5,3)</f>
        <v/>
      </c>
      <c r="Z131" s="298">
        <f t="shared" si="12"/>
        <v>13654453</v>
      </c>
      <c r="AA131" s="298">
        <f>L131-SUM($Z131:Z131)</f>
        <v>10649180</v>
      </c>
      <c r="AB131" s="298">
        <f>M131-SUM($Z131:AA131)</f>
        <v>2531413</v>
      </c>
      <c r="AC131" s="298">
        <f>N131-SUM($Z131:AB131)</f>
        <v>-26835046</v>
      </c>
      <c r="AD131" s="298">
        <f>O131-SUM($Z131:AC131)</f>
        <v>0</v>
      </c>
      <c r="AE131" s="298">
        <f>P131-SUM($Z131:AD131)</f>
        <v>0</v>
      </c>
      <c r="AF131" s="298">
        <f>Q131-SUM($Z131:AE131)</f>
        <v>0</v>
      </c>
      <c r="AG131" s="298">
        <f>R131-SUM($Z131:AF131)</f>
        <v>0</v>
      </c>
      <c r="AH131" s="298">
        <f>S131-SUM($Z131:AG131)</f>
        <v>0</v>
      </c>
      <c r="AI131" s="298">
        <f>T131-SUM($Z131:AH131)</f>
        <v>0</v>
      </c>
      <c r="AJ131" s="298">
        <f>U131-SUM($Z131:AI131)</f>
        <v>0</v>
      </c>
      <c r="AK131" s="298">
        <f>V131-SUM($Z131:AJ131)</f>
        <v>0</v>
      </c>
      <c r="AL131" s="21" t="str">
        <f>HLOOKUP(F131,'BASE 1'!$C$1:$UG$3,3,0)</f>
        <v>Licencias de Conducción Automotores</v>
      </c>
      <c r="AM131" s="298">
        <v>59443931</v>
      </c>
      <c r="AN131" s="298">
        <v>59443931</v>
      </c>
      <c r="AO131" s="298">
        <v>59443931</v>
      </c>
      <c r="AP131" s="298"/>
      <c r="AQ131" s="298"/>
      <c r="AR131" s="298"/>
      <c r="AS131" s="298"/>
      <c r="AT131" s="298"/>
      <c r="AU131" s="298"/>
      <c r="AV131" s="298"/>
      <c r="AW131" s="298"/>
      <c r="AX131" s="298"/>
      <c r="AY131" s="419"/>
      <c r="AZ131" s="419"/>
    </row>
    <row r="132" spans="1:52" ht="12.75" customHeight="1">
      <c r="A132" s="116">
        <v>110000119</v>
      </c>
      <c r="B132" s="309">
        <v>74300000</v>
      </c>
      <c r="C132" s="426" t="s">
        <v>2789</v>
      </c>
      <c r="D132" s="508"/>
      <c r="E132" s="508" t="s">
        <v>4413</v>
      </c>
      <c r="F132" s="283">
        <v>112123201</v>
      </c>
      <c r="G132" s="290" t="s">
        <v>63</v>
      </c>
      <c r="H132" s="122">
        <v>9</v>
      </c>
      <c r="I132" s="117">
        <v>628021</v>
      </c>
      <c r="J132" s="304">
        <v>628021</v>
      </c>
      <c r="K132" s="304">
        <v>219871</v>
      </c>
      <c r="L132" s="304">
        <v>308113</v>
      </c>
      <c r="M132" s="304">
        <v>352968</v>
      </c>
      <c r="N132" s="304"/>
      <c r="O132" s="304"/>
      <c r="P132" s="304"/>
      <c r="Q132" s="304"/>
      <c r="R132" s="304"/>
      <c r="S132" s="304"/>
      <c r="T132" s="304"/>
      <c r="U132" s="304"/>
      <c r="V132" s="304"/>
      <c r="W132" s="324">
        <f>IFERROR((M132/J132)/IFERROR(HLOOKUP(F132,'BASE 1'!$C$1:$UG$251,'PROY 1'!$AB$19+237,0),0),"")</f>
        <v>1.8889837677191135</v>
      </c>
      <c r="X132" s="324">
        <v>1.8889837677191135</v>
      </c>
      <c r="Y132" s="25" t="str">
        <f t="shared" si="13"/>
        <v>001</v>
      </c>
      <c r="Z132" s="304">
        <f t="shared" ref="Z132:Z195" si="14">K132</f>
        <v>219871</v>
      </c>
      <c r="AA132" s="304">
        <f>L132-SUM($Z132:Z132)</f>
        <v>88242</v>
      </c>
      <c r="AB132" s="304">
        <f>M132-SUM($Z132:AA132)</f>
        <v>44855</v>
      </c>
      <c r="AC132" s="304">
        <f>N132-SUM($Z132:AB132)</f>
        <v>-352968</v>
      </c>
      <c r="AD132" s="304">
        <f>O132-SUM($Z132:AC132)</f>
        <v>0</v>
      </c>
      <c r="AE132" s="304">
        <f>P132-SUM($Z132:AD132)</f>
        <v>0</v>
      </c>
      <c r="AF132" s="304">
        <f>Q132-SUM($Z132:AE132)</f>
        <v>0</v>
      </c>
      <c r="AG132" s="304">
        <f>R132-SUM($Z132:AF132)</f>
        <v>0</v>
      </c>
      <c r="AH132" s="304">
        <f>S132-SUM($Z132:AG132)</f>
        <v>0</v>
      </c>
      <c r="AI132" s="304">
        <f>T132-SUM($Z132:AH132)</f>
        <v>0</v>
      </c>
      <c r="AJ132" s="304">
        <f>U132-SUM($Z132:AI132)</f>
        <v>0</v>
      </c>
      <c r="AK132" s="304">
        <f>V132-SUM($Z132:AJ132)</f>
        <v>0</v>
      </c>
      <c r="AL132" s="21" t="str">
        <f>HLOOKUP(F132,'BASE 1'!$C$1:$UG$3,3,0)</f>
        <v>Expedición y/o recategorización licencias de conducción</v>
      </c>
      <c r="AM132" s="304">
        <v>628021</v>
      </c>
      <c r="AN132" s="304">
        <v>628021</v>
      </c>
      <c r="AO132" s="304">
        <v>628021</v>
      </c>
      <c r="AP132" s="304"/>
      <c r="AQ132" s="304"/>
      <c r="AR132" s="304"/>
      <c r="AS132" s="304"/>
      <c r="AT132" s="304"/>
      <c r="AU132" s="304"/>
      <c r="AV132" s="304"/>
      <c r="AW132" s="304"/>
      <c r="AX132" s="304"/>
      <c r="AY132" s="418">
        <v>0.99</v>
      </c>
      <c r="AZ132" s="418">
        <v>0.01</v>
      </c>
    </row>
    <row r="133" spans="1:52" ht="12.75" customHeight="1">
      <c r="A133" s="116">
        <v>110000119</v>
      </c>
      <c r="B133" s="309">
        <v>74300000</v>
      </c>
      <c r="C133" s="426" t="s">
        <v>2789</v>
      </c>
      <c r="D133" s="508"/>
      <c r="E133" s="508" t="s">
        <v>4413</v>
      </c>
      <c r="F133" s="283">
        <v>112123202</v>
      </c>
      <c r="G133" s="290" t="s">
        <v>92</v>
      </c>
      <c r="H133" s="122">
        <v>9</v>
      </c>
      <c r="I133" s="117">
        <v>58815910</v>
      </c>
      <c r="J133" s="304">
        <v>58815910</v>
      </c>
      <c r="K133" s="304">
        <v>13434582</v>
      </c>
      <c r="L133" s="304">
        <v>23995520</v>
      </c>
      <c r="M133" s="304">
        <v>26482078</v>
      </c>
      <c r="N133" s="304"/>
      <c r="O133" s="304"/>
      <c r="P133" s="304"/>
      <c r="Q133" s="304"/>
      <c r="R133" s="304"/>
      <c r="S133" s="304"/>
      <c r="T133" s="304"/>
      <c r="U133" s="304"/>
      <c r="V133" s="304"/>
      <c r="W133" s="324">
        <f>IFERROR((M133/J133)/IFERROR(HLOOKUP(F133,'BASE 1'!$C$1:$UG$251,'PROY 1'!$AB$19+237,0),0),"")</f>
        <v>1.758077160783784</v>
      </c>
      <c r="X133" s="324">
        <v>1.758077160783784</v>
      </c>
      <c r="Y133" s="25" t="str">
        <f t="shared" si="13"/>
        <v>001</v>
      </c>
      <c r="Z133" s="304">
        <f t="shared" si="14"/>
        <v>13434582</v>
      </c>
      <c r="AA133" s="304">
        <f>L133-SUM($Z133:Z133)</f>
        <v>10560938</v>
      </c>
      <c r="AB133" s="304">
        <f>M133-SUM($Z133:AA133)</f>
        <v>2486558</v>
      </c>
      <c r="AC133" s="304">
        <f>N133-SUM($Z133:AB133)</f>
        <v>-26482078</v>
      </c>
      <c r="AD133" s="304">
        <f>O133-SUM($Z133:AC133)</f>
        <v>0</v>
      </c>
      <c r="AE133" s="304">
        <f>P133-SUM($Z133:AD133)</f>
        <v>0</v>
      </c>
      <c r="AF133" s="304">
        <f>Q133-SUM($Z133:AE133)</f>
        <v>0</v>
      </c>
      <c r="AG133" s="304">
        <f>R133-SUM($Z133:AF133)</f>
        <v>0</v>
      </c>
      <c r="AH133" s="304">
        <f>S133-SUM($Z133:AG133)</f>
        <v>0</v>
      </c>
      <c r="AI133" s="304">
        <f>T133-SUM($Z133:AH133)</f>
        <v>0</v>
      </c>
      <c r="AJ133" s="304">
        <f>U133-SUM($Z133:AI133)</f>
        <v>0</v>
      </c>
      <c r="AK133" s="304">
        <f>V133-SUM($Z133:AJ133)</f>
        <v>0</v>
      </c>
      <c r="AL133" s="21" t="str">
        <f>HLOOKUP(F133,'BASE 1'!$C$1:$UG$3,3,0)</f>
        <v>Refrendación y/o duplicado licencias de conducción</v>
      </c>
      <c r="AM133" s="304">
        <v>58815910</v>
      </c>
      <c r="AN133" s="304">
        <v>58815910</v>
      </c>
      <c r="AO133" s="304">
        <v>58815910</v>
      </c>
      <c r="AP133" s="304"/>
      <c r="AQ133" s="304"/>
      <c r="AR133" s="304"/>
      <c r="AS133" s="304"/>
      <c r="AT133" s="304"/>
      <c r="AU133" s="304"/>
      <c r="AV133" s="304"/>
      <c r="AW133" s="304"/>
      <c r="AX133" s="304"/>
      <c r="AY133" s="418">
        <v>0.99</v>
      </c>
      <c r="AZ133" s="418">
        <v>0.01</v>
      </c>
    </row>
    <row r="134" spans="1:52" ht="12.75" customHeight="1">
      <c r="A134" s="277"/>
      <c r="B134" s="313"/>
      <c r="C134" s="427" t="s">
        <v>342</v>
      </c>
      <c r="D134" s="509"/>
      <c r="E134" s="509" t="s">
        <v>4413</v>
      </c>
      <c r="F134" s="286">
        <v>1121233</v>
      </c>
      <c r="G134" s="294" t="s">
        <v>795</v>
      </c>
      <c r="H134" s="279">
        <v>5</v>
      </c>
      <c r="I134" s="298">
        <v>3363400370</v>
      </c>
      <c r="J134" s="298">
        <v>3363400370</v>
      </c>
      <c r="K134" s="298">
        <v>738107495</v>
      </c>
      <c r="L134" s="298">
        <v>1328815868</v>
      </c>
      <c r="M134" s="298">
        <v>1681393058</v>
      </c>
      <c r="N134" s="298"/>
      <c r="O134" s="298"/>
      <c r="P134" s="298"/>
      <c r="Q134" s="298"/>
      <c r="R134" s="298"/>
      <c r="S134" s="298"/>
      <c r="T134" s="298"/>
      <c r="U134" s="298"/>
      <c r="V134" s="298"/>
      <c r="W134" s="325">
        <f>IFERROR((M134/J134)/IFERROR(HLOOKUP(F134,'BASE 1'!$C$1:$UG$251,'PROY 1'!$AB$19+237,0),0),"")</f>
        <v>2.1312262595558025</v>
      </c>
      <c r="X134" s="325" t="s">
        <v>342</v>
      </c>
      <c r="Y134" s="25" t="str">
        <f t="shared" si="13"/>
        <v/>
      </c>
      <c r="Z134" s="298">
        <f t="shared" si="14"/>
        <v>738107495</v>
      </c>
      <c r="AA134" s="298">
        <f>L134-SUM($Z134:Z134)</f>
        <v>590708373</v>
      </c>
      <c r="AB134" s="298">
        <f>M134-SUM($Z134:AA134)</f>
        <v>352577190</v>
      </c>
      <c r="AC134" s="298">
        <f>N134-SUM($Z134:AB134)</f>
        <v>-1681393058</v>
      </c>
      <c r="AD134" s="298">
        <f>O134-SUM($Z134:AC134)</f>
        <v>0</v>
      </c>
      <c r="AE134" s="298">
        <f>P134-SUM($Z134:AD134)</f>
        <v>0</v>
      </c>
      <c r="AF134" s="298">
        <f>Q134-SUM($Z134:AE134)</f>
        <v>0</v>
      </c>
      <c r="AG134" s="298">
        <f>R134-SUM($Z134:AF134)</f>
        <v>0</v>
      </c>
      <c r="AH134" s="298">
        <f>S134-SUM($Z134:AG134)</f>
        <v>0</v>
      </c>
      <c r="AI134" s="298">
        <f>T134-SUM($Z134:AH134)</f>
        <v>0</v>
      </c>
      <c r="AJ134" s="298">
        <f>U134-SUM($Z134:AI134)</f>
        <v>0</v>
      </c>
      <c r="AK134" s="298">
        <f>V134-SUM($Z134:AJ134)</f>
        <v>0</v>
      </c>
      <c r="AL134" s="21" t="str">
        <f>HLOOKUP(F134,'BASE 1'!$C$1:$UG$3,3,0)</f>
        <v>Derechos de Transito</v>
      </c>
      <c r="AM134" s="298">
        <v>3363400370</v>
      </c>
      <c r="AN134" s="298">
        <v>3363400370</v>
      </c>
      <c r="AO134" s="298">
        <v>3363400370</v>
      </c>
      <c r="AP134" s="298"/>
      <c r="AQ134" s="298"/>
      <c r="AR134" s="298"/>
      <c r="AS134" s="298"/>
      <c r="AT134" s="298"/>
      <c r="AU134" s="298"/>
      <c r="AV134" s="298"/>
      <c r="AW134" s="298"/>
      <c r="AX134" s="298"/>
      <c r="AY134" s="419"/>
      <c r="AZ134" s="419"/>
    </row>
    <row r="135" spans="1:52" ht="12.75" customHeight="1">
      <c r="A135" s="277"/>
      <c r="B135" s="313"/>
      <c r="C135" s="427" t="s">
        <v>342</v>
      </c>
      <c r="D135" s="509"/>
      <c r="E135" s="509" t="s">
        <v>4413</v>
      </c>
      <c r="F135" s="286">
        <v>112123301</v>
      </c>
      <c r="G135" s="294" t="s">
        <v>1971</v>
      </c>
      <c r="H135" s="279">
        <v>6</v>
      </c>
      <c r="I135" s="298">
        <v>369022629</v>
      </c>
      <c r="J135" s="298">
        <v>369022629</v>
      </c>
      <c r="K135" s="298">
        <v>38718928</v>
      </c>
      <c r="L135" s="298">
        <v>63191163</v>
      </c>
      <c r="M135" s="298">
        <v>102912722</v>
      </c>
      <c r="N135" s="298"/>
      <c r="O135" s="298"/>
      <c r="P135" s="298"/>
      <c r="Q135" s="298"/>
      <c r="R135" s="298"/>
      <c r="S135" s="298"/>
      <c r="T135" s="298"/>
      <c r="U135" s="298"/>
      <c r="V135" s="298"/>
      <c r="W135" s="325">
        <f>IFERROR((M135/J135)/IFERROR(HLOOKUP(F135,'BASE 1'!$C$1:$UG$251,'PROY 1'!$AB$19+237,0),0),"")</f>
        <v>1.2769375102948084</v>
      </c>
      <c r="X135" s="325" t="s">
        <v>342</v>
      </c>
      <c r="Y135" s="25" t="str">
        <f t="shared" si="13"/>
        <v/>
      </c>
      <c r="Z135" s="298">
        <f t="shared" si="14"/>
        <v>38718928</v>
      </c>
      <c r="AA135" s="298">
        <f>L135-SUM($Z135:Z135)</f>
        <v>24472235</v>
      </c>
      <c r="AB135" s="298">
        <f>M135-SUM($Z135:AA135)</f>
        <v>39721559</v>
      </c>
      <c r="AC135" s="298">
        <f>N135-SUM($Z135:AB135)</f>
        <v>-102912722</v>
      </c>
      <c r="AD135" s="298">
        <f>O135-SUM($Z135:AC135)</f>
        <v>0</v>
      </c>
      <c r="AE135" s="298">
        <f>P135-SUM($Z135:AD135)</f>
        <v>0</v>
      </c>
      <c r="AF135" s="298">
        <f>Q135-SUM($Z135:AE135)</f>
        <v>0</v>
      </c>
      <c r="AG135" s="298">
        <f>R135-SUM($Z135:AF135)</f>
        <v>0</v>
      </c>
      <c r="AH135" s="298">
        <f>S135-SUM($Z135:AG135)</f>
        <v>0</v>
      </c>
      <c r="AI135" s="298">
        <f>T135-SUM($Z135:AH135)</f>
        <v>0</v>
      </c>
      <c r="AJ135" s="298">
        <f>U135-SUM($Z135:AI135)</f>
        <v>0</v>
      </c>
      <c r="AK135" s="298">
        <f>V135-SUM($Z135:AJ135)</f>
        <v>0</v>
      </c>
      <c r="AL135" s="21" t="str">
        <f>HLOOKUP(F135,'BASE 1'!$C$1:$UG$3,3,0)</f>
        <v>Matriculas</v>
      </c>
      <c r="AM135" s="298">
        <v>369022629</v>
      </c>
      <c r="AN135" s="298">
        <v>369022629</v>
      </c>
      <c r="AO135" s="298">
        <v>369022629</v>
      </c>
      <c r="AP135" s="298"/>
      <c r="AQ135" s="298"/>
      <c r="AR135" s="298"/>
      <c r="AS135" s="298"/>
      <c r="AT135" s="298"/>
      <c r="AU135" s="298"/>
      <c r="AV135" s="298"/>
      <c r="AW135" s="298"/>
      <c r="AX135" s="298"/>
      <c r="AY135" s="419"/>
      <c r="AZ135" s="419"/>
    </row>
    <row r="136" spans="1:52" ht="12.75" customHeight="1">
      <c r="A136" s="116">
        <v>110000119</v>
      </c>
      <c r="B136" s="309">
        <v>74300000</v>
      </c>
      <c r="C136" s="426" t="s">
        <v>2789</v>
      </c>
      <c r="D136" s="508"/>
      <c r="E136" s="508" t="s">
        <v>4413</v>
      </c>
      <c r="F136" s="283">
        <v>11212330101</v>
      </c>
      <c r="G136" s="290" t="s">
        <v>53</v>
      </c>
      <c r="H136" s="122">
        <v>9</v>
      </c>
      <c r="I136" s="117">
        <v>348961333</v>
      </c>
      <c r="J136" s="304">
        <v>348961333</v>
      </c>
      <c r="K136" s="304">
        <v>42085979</v>
      </c>
      <c r="L136" s="304">
        <v>68778721</v>
      </c>
      <c r="M136" s="304">
        <v>102020652</v>
      </c>
      <c r="N136" s="304"/>
      <c r="O136" s="304"/>
      <c r="P136" s="304"/>
      <c r="Q136" s="304"/>
      <c r="R136" s="304"/>
      <c r="S136" s="304"/>
      <c r="T136" s="304"/>
      <c r="U136" s="304"/>
      <c r="V136" s="304"/>
      <c r="W136" s="324">
        <f>IFERROR((M136/J136)/IFERROR(HLOOKUP(F136,'BASE 1'!$C$1:$UG$251,'PROY 1'!$AB$19+237,0),0),"")</f>
        <v>1.3361878527628248</v>
      </c>
      <c r="X136" s="324">
        <v>1.3361878527628248</v>
      </c>
      <c r="Y136" s="25" t="str">
        <f t="shared" si="13"/>
        <v>001</v>
      </c>
      <c r="Z136" s="304">
        <f t="shared" si="14"/>
        <v>42085979</v>
      </c>
      <c r="AA136" s="304">
        <f>L136-SUM($Z136:Z136)</f>
        <v>26692742</v>
      </c>
      <c r="AB136" s="304">
        <f>M136-SUM($Z136:AA136)</f>
        <v>33241931</v>
      </c>
      <c r="AC136" s="304">
        <f>N136-SUM($Z136:AB136)</f>
        <v>-102020652</v>
      </c>
      <c r="AD136" s="304">
        <f>O136-SUM($Z136:AC136)</f>
        <v>0</v>
      </c>
      <c r="AE136" s="304">
        <f>P136-SUM($Z136:AD136)</f>
        <v>0</v>
      </c>
      <c r="AF136" s="304">
        <f>Q136-SUM($Z136:AE136)</f>
        <v>0</v>
      </c>
      <c r="AG136" s="304">
        <f>R136-SUM($Z136:AF136)</f>
        <v>0</v>
      </c>
      <c r="AH136" s="304">
        <f>S136-SUM($Z136:AG136)</f>
        <v>0</v>
      </c>
      <c r="AI136" s="304">
        <f>T136-SUM($Z136:AH136)</f>
        <v>0</v>
      </c>
      <c r="AJ136" s="304">
        <f>U136-SUM($Z136:AI136)</f>
        <v>0</v>
      </c>
      <c r="AK136" s="304">
        <f>V136-SUM($Z136:AJ136)</f>
        <v>0</v>
      </c>
      <c r="AL136" s="21" t="str">
        <f>HLOOKUP(F136,'BASE 1'!$C$1:$UG$3,3,0)</f>
        <v>Derechos de matrícula inicial</v>
      </c>
      <c r="AM136" s="304">
        <v>348961333</v>
      </c>
      <c r="AN136" s="304">
        <v>348961333</v>
      </c>
      <c r="AO136" s="304">
        <v>348961333</v>
      </c>
      <c r="AP136" s="304"/>
      <c r="AQ136" s="304"/>
      <c r="AR136" s="304"/>
      <c r="AS136" s="304"/>
      <c r="AT136" s="304"/>
      <c r="AU136" s="304"/>
      <c r="AV136" s="304"/>
      <c r="AW136" s="304"/>
      <c r="AX136" s="304"/>
      <c r="AY136" s="418">
        <v>0.99</v>
      </c>
      <c r="AZ136" s="418">
        <v>0.01</v>
      </c>
    </row>
    <row r="137" spans="1:52" ht="12.75" customHeight="1">
      <c r="A137" s="116">
        <v>110000119</v>
      </c>
      <c r="B137" s="309">
        <v>74300000</v>
      </c>
      <c r="C137" s="426" t="s">
        <v>2789</v>
      </c>
      <c r="D137" s="508"/>
      <c r="E137" s="508" t="s">
        <v>4413</v>
      </c>
      <c r="F137" s="283">
        <v>11212330102</v>
      </c>
      <c r="G137" s="290" t="s">
        <v>91</v>
      </c>
      <c r="H137" s="122">
        <v>9</v>
      </c>
      <c r="I137" s="117">
        <v>19806592</v>
      </c>
      <c r="J137" s="304">
        <v>19806592</v>
      </c>
      <c r="K137" s="304">
        <v>-3410438</v>
      </c>
      <c r="L137" s="304">
        <v>-5630945</v>
      </c>
      <c r="M137" s="304">
        <v>826989</v>
      </c>
      <c r="N137" s="304"/>
      <c r="O137" s="304"/>
      <c r="P137" s="304"/>
      <c r="Q137" s="304"/>
      <c r="R137" s="304"/>
      <c r="S137" s="304"/>
      <c r="T137" s="304"/>
      <c r="U137" s="304"/>
      <c r="V137" s="304"/>
      <c r="W137" s="324">
        <f>IFERROR((M137/J137)/IFERROR(HLOOKUP(F137,'BASE 1'!$C$1:$UG$251,'PROY 1'!$AB$19+237,0),0),"")</f>
        <v>0.19722696580644336</v>
      </c>
      <c r="X137" s="324">
        <v>0.19722696580644336</v>
      </c>
      <c r="Y137" s="25" t="str">
        <f t="shared" si="13"/>
        <v>001</v>
      </c>
      <c r="Z137" s="304">
        <f t="shared" si="14"/>
        <v>-3410438</v>
      </c>
      <c r="AA137" s="304">
        <f>L137-SUM($Z137:Z137)</f>
        <v>-2220507</v>
      </c>
      <c r="AB137" s="304">
        <f>M137-SUM($Z137:AA137)</f>
        <v>6457934</v>
      </c>
      <c r="AC137" s="304">
        <f>N137-SUM($Z137:AB137)</f>
        <v>-826989</v>
      </c>
      <c r="AD137" s="304">
        <f>O137-SUM($Z137:AC137)</f>
        <v>0</v>
      </c>
      <c r="AE137" s="304">
        <f>P137-SUM($Z137:AD137)</f>
        <v>0</v>
      </c>
      <c r="AF137" s="304">
        <f>Q137-SUM($Z137:AE137)</f>
        <v>0</v>
      </c>
      <c r="AG137" s="304">
        <f>R137-SUM($Z137:AF137)</f>
        <v>0</v>
      </c>
      <c r="AH137" s="304">
        <f>S137-SUM($Z137:AG137)</f>
        <v>0</v>
      </c>
      <c r="AI137" s="304">
        <f>T137-SUM($Z137:AH137)</f>
        <v>0</v>
      </c>
      <c r="AJ137" s="304">
        <f>U137-SUM($Z137:AI137)</f>
        <v>0</v>
      </c>
      <c r="AK137" s="304">
        <f>V137-SUM($Z137:AJ137)</f>
        <v>0</v>
      </c>
      <c r="AL137" s="21" t="str">
        <f>HLOOKUP(F137,'BASE 1'!$C$1:$UG$3,3,0)</f>
        <v>Duplicado de licencia de tránsito</v>
      </c>
      <c r="AM137" s="304">
        <v>19806592</v>
      </c>
      <c r="AN137" s="304">
        <v>19806592</v>
      </c>
      <c r="AO137" s="304">
        <v>19806592</v>
      </c>
      <c r="AP137" s="304"/>
      <c r="AQ137" s="304"/>
      <c r="AR137" s="304"/>
      <c r="AS137" s="304"/>
      <c r="AT137" s="304"/>
      <c r="AU137" s="304"/>
      <c r="AV137" s="304"/>
      <c r="AW137" s="304"/>
      <c r="AX137" s="304"/>
      <c r="AY137" s="418">
        <v>0.99</v>
      </c>
      <c r="AZ137" s="418">
        <v>0.01</v>
      </c>
    </row>
    <row r="138" spans="1:52" ht="12.75" customHeight="1">
      <c r="A138" s="116">
        <v>110000119</v>
      </c>
      <c r="B138" s="309">
        <v>74300000</v>
      </c>
      <c r="C138" s="426" t="s">
        <v>2789</v>
      </c>
      <c r="D138" s="508"/>
      <c r="E138" s="508" t="s">
        <v>4413</v>
      </c>
      <c r="F138" s="283">
        <v>11212330103</v>
      </c>
      <c r="G138" s="290" t="s">
        <v>120</v>
      </c>
      <c r="H138" s="122">
        <v>9</v>
      </c>
      <c r="I138" s="117">
        <v>254704</v>
      </c>
      <c r="J138" s="304">
        <v>254704</v>
      </c>
      <c r="K138" s="304">
        <v>43387</v>
      </c>
      <c r="L138" s="304">
        <v>43387</v>
      </c>
      <c r="M138" s="304">
        <v>65081</v>
      </c>
      <c r="N138" s="304"/>
      <c r="O138" s="304"/>
      <c r="P138" s="304"/>
      <c r="Q138" s="304"/>
      <c r="R138" s="304"/>
      <c r="S138" s="304"/>
      <c r="T138" s="304"/>
      <c r="U138" s="304"/>
      <c r="V138" s="304"/>
      <c r="W138" s="324">
        <f>IFERROR((M138/J138)/IFERROR(HLOOKUP(F138,'BASE 1'!$C$1:$UG$251,'PROY 1'!$AB$19+237,0),0),"")</f>
        <v>1.283201577700162</v>
      </c>
      <c r="X138" s="324">
        <v>1.283201577700162</v>
      </c>
      <c r="Y138" s="25" t="str">
        <f t="shared" si="13"/>
        <v>001</v>
      </c>
      <c r="Z138" s="304">
        <f t="shared" si="14"/>
        <v>43387</v>
      </c>
      <c r="AA138" s="304">
        <f>L138-SUM($Z138:Z138)</f>
        <v>0</v>
      </c>
      <c r="AB138" s="304">
        <f>M138-SUM($Z138:AA138)</f>
        <v>21694</v>
      </c>
      <c r="AC138" s="304">
        <f>N138-SUM($Z138:AB138)</f>
        <v>-65081</v>
      </c>
      <c r="AD138" s="304">
        <f>O138-SUM($Z138:AC138)</f>
        <v>0</v>
      </c>
      <c r="AE138" s="304">
        <f>P138-SUM($Z138:AD138)</f>
        <v>0</v>
      </c>
      <c r="AF138" s="304">
        <f>Q138-SUM($Z138:AE138)</f>
        <v>0</v>
      </c>
      <c r="AG138" s="304">
        <f>R138-SUM($Z138:AF138)</f>
        <v>0</v>
      </c>
      <c r="AH138" s="304">
        <f>S138-SUM($Z138:AG138)</f>
        <v>0</v>
      </c>
      <c r="AI138" s="304">
        <f>T138-SUM($Z138:AH138)</f>
        <v>0</v>
      </c>
      <c r="AJ138" s="304">
        <f>U138-SUM($Z138:AI138)</f>
        <v>0</v>
      </c>
      <c r="AK138" s="304">
        <f>V138-SUM($Z138:AJ138)</f>
        <v>0</v>
      </c>
      <c r="AL138" s="21" t="str">
        <f>HLOOKUP(F138,'BASE 1'!$C$1:$UG$3,3,0)</f>
        <v>Derechos de rematrícula</v>
      </c>
      <c r="AM138" s="304">
        <v>254704</v>
      </c>
      <c r="AN138" s="304">
        <v>254704</v>
      </c>
      <c r="AO138" s="304">
        <v>254704</v>
      </c>
      <c r="AP138" s="304"/>
      <c r="AQ138" s="304"/>
      <c r="AR138" s="304"/>
      <c r="AS138" s="304"/>
      <c r="AT138" s="304"/>
      <c r="AU138" s="304"/>
      <c r="AV138" s="304"/>
      <c r="AW138" s="304"/>
      <c r="AX138" s="304"/>
      <c r="AY138" s="418">
        <v>0.99</v>
      </c>
      <c r="AZ138" s="418">
        <v>0.01</v>
      </c>
    </row>
    <row r="139" spans="1:52" ht="12.75" customHeight="1">
      <c r="A139" s="277"/>
      <c r="B139" s="313"/>
      <c r="C139" s="427" t="s">
        <v>342</v>
      </c>
      <c r="D139" s="509"/>
      <c r="E139" s="509" t="s">
        <v>4413</v>
      </c>
      <c r="F139" s="286">
        <v>112123302</v>
      </c>
      <c r="G139" s="294" t="s">
        <v>793</v>
      </c>
      <c r="H139" s="279">
        <v>6</v>
      </c>
      <c r="I139" s="298">
        <v>146446308</v>
      </c>
      <c r="J139" s="298">
        <v>146446308</v>
      </c>
      <c r="K139" s="298">
        <v>11724900</v>
      </c>
      <c r="L139" s="298">
        <v>23959700</v>
      </c>
      <c r="M139" s="298">
        <v>38836800</v>
      </c>
      <c r="N139" s="298"/>
      <c r="O139" s="298"/>
      <c r="P139" s="298"/>
      <c r="Q139" s="298"/>
      <c r="R139" s="298"/>
      <c r="S139" s="298"/>
      <c r="T139" s="298"/>
      <c r="U139" s="298"/>
      <c r="V139" s="298"/>
      <c r="W139" s="325">
        <f>IFERROR((M139/J139)/IFERROR(HLOOKUP(F139,'BASE 1'!$C$1:$UG$251,'PROY 1'!$AB$19+237,0),0),"")</f>
        <v>0.96590706923371406</v>
      </c>
      <c r="X139" s="325" t="s">
        <v>342</v>
      </c>
      <c r="Y139" s="25" t="str">
        <f t="shared" si="13"/>
        <v/>
      </c>
      <c r="Z139" s="298">
        <f t="shared" si="14"/>
        <v>11724900</v>
      </c>
      <c r="AA139" s="298">
        <f>L139-SUM($Z139:Z139)</f>
        <v>12234800</v>
      </c>
      <c r="AB139" s="298">
        <f>M139-SUM($Z139:AA139)</f>
        <v>14877100</v>
      </c>
      <c r="AC139" s="298">
        <f>N139-SUM($Z139:AB139)</f>
        <v>-38836800</v>
      </c>
      <c r="AD139" s="298">
        <f>O139-SUM($Z139:AC139)</f>
        <v>0</v>
      </c>
      <c r="AE139" s="298">
        <f>P139-SUM($Z139:AD139)</f>
        <v>0</v>
      </c>
      <c r="AF139" s="298">
        <f>Q139-SUM($Z139:AE139)</f>
        <v>0</v>
      </c>
      <c r="AG139" s="298">
        <f>R139-SUM($Z139:AF139)</f>
        <v>0</v>
      </c>
      <c r="AH139" s="298">
        <f>S139-SUM($Z139:AG139)</f>
        <v>0</v>
      </c>
      <c r="AI139" s="298">
        <f>T139-SUM($Z139:AH139)</f>
        <v>0</v>
      </c>
      <c r="AJ139" s="298">
        <f>U139-SUM($Z139:AI139)</f>
        <v>0</v>
      </c>
      <c r="AK139" s="298">
        <f>V139-SUM($Z139:AJ139)</f>
        <v>0</v>
      </c>
      <c r="AL139" s="21" t="str">
        <f>HLOOKUP(F139,'BASE 1'!$C$1:$UG$3,3,0)</f>
        <v>Revisión Técnica de Vehiculos</v>
      </c>
      <c r="AM139" s="298">
        <v>146446308</v>
      </c>
      <c r="AN139" s="298">
        <v>146446308</v>
      </c>
      <c r="AO139" s="298">
        <v>146446308</v>
      </c>
      <c r="AP139" s="298"/>
      <c r="AQ139" s="298"/>
      <c r="AR139" s="298"/>
      <c r="AS139" s="298"/>
      <c r="AT139" s="298"/>
      <c r="AU139" s="298"/>
      <c r="AV139" s="298"/>
      <c r="AW139" s="298"/>
      <c r="AX139" s="298"/>
      <c r="AY139" s="419"/>
      <c r="AZ139" s="419"/>
    </row>
    <row r="140" spans="1:52" ht="12.75" customHeight="1">
      <c r="A140" s="116">
        <v>110000119</v>
      </c>
      <c r="B140" s="309">
        <v>74300000</v>
      </c>
      <c r="C140" s="426" t="s">
        <v>2789</v>
      </c>
      <c r="D140" s="508"/>
      <c r="E140" s="508" t="s">
        <v>4413</v>
      </c>
      <c r="F140" s="283">
        <v>11212330201</v>
      </c>
      <c r="G140" s="290" t="s">
        <v>2744</v>
      </c>
      <c r="H140" s="122">
        <v>9</v>
      </c>
      <c r="I140" s="117">
        <v>90632893</v>
      </c>
      <c r="J140" s="304">
        <v>90632893</v>
      </c>
      <c r="K140" s="304">
        <v>5361500</v>
      </c>
      <c r="L140" s="304">
        <v>10822500</v>
      </c>
      <c r="M140" s="304">
        <v>19395000</v>
      </c>
      <c r="N140" s="304"/>
      <c r="O140" s="304"/>
      <c r="P140" s="304"/>
      <c r="Q140" s="304"/>
      <c r="R140" s="304"/>
      <c r="S140" s="304"/>
      <c r="T140" s="304"/>
      <c r="U140" s="304"/>
      <c r="V140" s="304"/>
      <c r="W140" s="324">
        <f>IFERROR((M140/J140)/IFERROR(HLOOKUP(F140,'BASE 1'!$C$1:$UG$251,'PROY 1'!$AB$19+237,0),0),"")</f>
        <v>0.74016311088831643</v>
      </c>
      <c r="X140" s="324">
        <v>0.74016311088831643</v>
      </c>
      <c r="Y140" s="25" t="str">
        <f t="shared" si="13"/>
        <v>001</v>
      </c>
      <c r="Z140" s="304">
        <f t="shared" si="14"/>
        <v>5361500</v>
      </c>
      <c r="AA140" s="304">
        <f>L140-SUM($Z140:Z140)</f>
        <v>5461000</v>
      </c>
      <c r="AB140" s="304">
        <f>M140-SUM($Z140:AA140)</f>
        <v>8572500</v>
      </c>
      <c r="AC140" s="304">
        <f>N140-SUM($Z140:AB140)</f>
        <v>-19395000</v>
      </c>
      <c r="AD140" s="304">
        <f>O140-SUM($Z140:AC140)</f>
        <v>0</v>
      </c>
      <c r="AE140" s="304">
        <f>P140-SUM($Z140:AD140)</f>
        <v>0</v>
      </c>
      <c r="AF140" s="304">
        <f>Q140-SUM($Z140:AE140)</f>
        <v>0</v>
      </c>
      <c r="AG140" s="304">
        <f>R140-SUM($Z140:AF140)</f>
        <v>0</v>
      </c>
      <c r="AH140" s="304">
        <f>S140-SUM($Z140:AG140)</f>
        <v>0</v>
      </c>
      <c r="AI140" s="304">
        <f>T140-SUM($Z140:AH140)</f>
        <v>0</v>
      </c>
      <c r="AJ140" s="304">
        <f>U140-SUM($Z140:AI140)</f>
        <v>0</v>
      </c>
      <c r="AK140" s="304">
        <f>V140-SUM($Z140:AJ140)</f>
        <v>0</v>
      </c>
      <c r="AL140" s="21" t="str">
        <f>HLOOKUP(F140,'BASE 1'!$C$1:$UG$3,3,0)</f>
        <v>Derechos de chequeo técnico</v>
      </c>
      <c r="AM140" s="304">
        <v>90632893</v>
      </c>
      <c r="AN140" s="304">
        <v>90632893</v>
      </c>
      <c r="AO140" s="304">
        <v>90632893</v>
      </c>
      <c r="AP140" s="304"/>
      <c r="AQ140" s="304"/>
      <c r="AR140" s="304"/>
      <c r="AS140" s="304"/>
      <c r="AT140" s="304"/>
      <c r="AU140" s="304"/>
      <c r="AV140" s="304"/>
      <c r="AW140" s="304"/>
      <c r="AX140" s="304"/>
      <c r="AY140" s="418">
        <v>0.99</v>
      </c>
      <c r="AZ140" s="418">
        <v>0.01</v>
      </c>
    </row>
    <row r="141" spans="1:52" ht="12.75" customHeight="1">
      <c r="A141" s="116">
        <v>110000119</v>
      </c>
      <c r="B141" s="309">
        <v>74300000</v>
      </c>
      <c r="C141" s="426" t="s">
        <v>2789</v>
      </c>
      <c r="D141" s="508"/>
      <c r="E141" s="508" t="s">
        <v>4413</v>
      </c>
      <c r="F141" s="283">
        <v>11212330202</v>
      </c>
      <c r="G141" s="290" t="s">
        <v>2743</v>
      </c>
      <c r="H141" s="122">
        <v>9</v>
      </c>
      <c r="I141" s="117">
        <v>1</v>
      </c>
      <c r="J141" s="304">
        <v>1</v>
      </c>
      <c r="K141" s="304">
        <v>0</v>
      </c>
      <c r="L141" s="304">
        <v>0</v>
      </c>
      <c r="M141" s="304">
        <v>0</v>
      </c>
      <c r="N141" s="304"/>
      <c r="O141" s="304"/>
      <c r="P141" s="304"/>
      <c r="Q141" s="304"/>
      <c r="R141" s="304"/>
      <c r="S141" s="304"/>
      <c r="T141" s="304"/>
      <c r="U141" s="304"/>
      <c r="V141" s="304"/>
      <c r="W141" s="324">
        <f>IFERROR((M141/J141)/IFERROR(HLOOKUP(F141,'BASE 1'!$C$1:$UG$251,'PROY 1'!$AB$19+237,0),0),"")</f>
        <v>0</v>
      </c>
      <c r="X141" s="324">
        <v>0</v>
      </c>
      <c r="Y141" s="25" t="str">
        <f t="shared" si="13"/>
        <v>001</v>
      </c>
      <c r="Z141" s="304">
        <f t="shared" si="14"/>
        <v>0</v>
      </c>
      <c r="AA141" s="304">
        <f>L141-SUM($Z141:Z141)</f>
        <v>0</v>
      </c>
      <c r="AB141" s="304">
        <f>M141-SUM($Z141:AA141)</f>
        <v>0</v>
      </c>
      <c r="AC141" s="304">
        <f>N141-SUM($Z141:AB141)</f>
        <v>0</v>
      </c>
      <c r="AD141" s="304">
        <f>O141-SUM($Z141:AC141)</f>
        <v>0</v>
      </c>
      <c r="AE141" s="304">
        <f>P141-SUM($Z141:AD141)</f>
        <v>0</v>
      </c>
      <c r="AF141" s="304">
        <f>Q141-SUM($Z141:AE141)</f>
        <v>0</v>
      </c>
      <c r="AG141" s="304">
        <f>R141-SUM($Z141:AF141)</f>
        <v>0</v>
      </c>
      <c r="AH141" s="304">
        <f>S141-SUM($Z141:AG141)</f>
        <v>0</v>
      </c>
      <c r="AI141" s="304">
        <f>T141-SUM($Z141:AH141)</f>
        <v>0</v>
      </c>
      <c r="AJ141" s="304">
        <f>U141-SUM($Z141:AI141)</f>
        <v>0</v>
      </c>
      <c r="AK141" s="304">
        <f>V141-SUM($Z141:AJ141)</f>
        <v>0</v>
      </c>
      <c r="AL141" s="21" t="str">
        <f>HLOOKUP(F141,'BASE 1'!$C$1:$UG$3,3,0)</f>
        <v>Derechos de chequeo a domicilio</v>
      </c>
      <c r="AM141" s="304">
        <v>1</v>
      </c>
      <c r="AN141" s="304">
        <v>1</v>
      </c>
      <c r="AO141" s="304">
        <v>1</v>
      </c>
      <c r="AP141" s="304"/>
      <c r="AQ141" s="304"/>
      <c r="AR141" s="304"/>
      <c r="AS141" s="304"/>
      <c r="AT141" s="304"/>
      <c r="AU141" s="304"/>
      <c r="AV141" s="304"/>
      <c r="AW141" s="304"/>
      <c r="AX141" s="304"/>
      <c r="AY141" s="418">
        <v>0.99</v>
      </c>
      <c r="AZ141" s="418">
        <v>0.01</v>
      </c>
    </row>
    <row r="142" spans="1:52" ht="12.75" customHeight="1">
      <c r="A142" s="116">
        <v>110000119</v>
      </c>
      <c r="B142" s="309">
        <v>74300000</v>
      </c>
      <c r="C142" s="426" t="s">
        <v>2789</v>
      </c>
      <c r="D142" s="508"/>
      <c r="E142" s="508" t="s">
        <v>4413</v>
      </c>
      <c r="F142" s="283">
        <v>11212330204</v>
      </c>
      <c r="G142" s="290" t="s">
        <v>2742</v>
      </c>
      <c r="H142" s="122">
        <v>9</v>
      </c>
      <c r="I142" s="117">
        <v>55813414</v>
      </c>
      <c r="J142" s="304">
        <v>55813414</v>
      </c>
      <c r="K142" s="304">
        <v>6363400</v>
      </c>
      <c r="L142" s="304">
        <v>13137200</v>
      </c>
      <c r="M142" s="304">
        <v>19441800</v>
      </c>
      <c r="N142" s="304"/>
      <c r="O142" s="304"/>
      <c r="P142" s="304"/>
      <c r="Q142" s="304"/>
      <c r="R142" s="304"/>
      <c r="S142" s="304"/>
      <c r="T142" s="304"/>
      <c r="U142" s="304"/>
      <c r="V142" s="304"/>
      <c r="W142" s="324">
        <f>IFERROR((M142/J142)/IFERROR(HLOOKUP(F142,'BASE 1'!$C$1:$UG$251,'PROY 1'!$AB$19+237,0),0),"")</f>
        <v>1.3598799101635113</v>
      </c>
      <c r="X142" s="324">
        <v>1.3598799101635113</v>
      </c>
      <c r="Y142" s="25" t="str">
        <f t="shared" si="13"/>
        <v>001</v>
      </c>
      <c r="Z142" s="304">
        <f t="shared" si="14"/>
        <v>6363400</v>
      </c>
      <c r="AA142" s="304">
        <f>L142-SUM($Z142:Z142)</f>
        <v>6773800</v>
      </c>
      <c r="AB142" s="304">
        <f>M142-SUM($Z142:AA142)</f>
        <v>6304600</v>
      </c>
      <c r="AC142" s="304">
        <f>N142-SUM($Z142:AB142)</f>
        <v>-19441800</v>
      </c>
      <c r="AD142" s="304">
        <f>O142-SUM($Z142:AC142)</f>
        <v>0</v>
      </c>
      <c r="AE142" s="304">
        <f>P142-SUM($Z142:AD142)</f>
        <v>0</v>
      </c>
      <c r="AF142" s="304">
        <f>Q142-SUM($Z142:AE142)</f>
        <v>0</v>
      </c>
      <c r="AG142" s="304">
        <f>R142-SUM($Z142:AF142)</f>
        <v>0</v>
      </c>
      <c r="AH142" s="304">
        <f>S142-SUM($Z142:AG142)</f>
        <v>0</v>
      </c>
      <c r="AI142" s="304">
        <f>T142-SUM($Z142:AH142)</f>
        <v>0</v>
      </c>
      <c r="AJ142" s="304">
        <f>U142-SUM($Z142:AI142)</f>
        <v>0</v>
      </c>
      <c r="AK142" s="304">
        <f>V142-SUM($Z142:AJ142)</f>
        <v>0</v>
      </c>
      <c r="AL142" s="21" t="str">
        <f>HLOOKUP(F142,'BASE 1'!$C$1:$UG$3,3,0)</f>
        <v>Revisión Nal. Técnicomec. servicio público de pasajeros</v>
      </c>
      <c r="AM142" s="304">
        <v>55813414</v>
      </c>
      <c r="AN142" s="304">
        <v>55813414</v>
      </c>
      <c r="AO142" s="304">
        <v>55813414</v>
      </c>
      <c r="AP142" s="304"/>
      <c r="AQ142" s="304"/>
      <c r="AR142" s="304"/>
      <c r="AS142" s="304"/>
      <c r="AT142" s="304"/>
      <c r="AU142" s="304"/>
      <c r="AV142" s="304"/>
      <c r="AW142" s="304"/>
      <c r="AX142" s="304"/>
      <c r="AY142" s="418">
        <v>0.99</v>
      </c>
      <c r="AZ142" s="418">
        <v>0.01</v>
      </c>
    </row>
    <row r="143" spans="1:52" ht="12.75" customHeight="1">
      <c r="A143" s="277"/>
      <c r="B143" s="313"/>
      <c r="C143" s="427" t="s">
        <v>342</v>
      </c>
      <c r="D143" s="509"/>
      <c r="E143" s="509" t="s">
        <v>4413</v>
      </c>
      <c r="F143" s="286">
        <v>112123303</v>
      </c>
      <c r="G143" s="294" t="s">
        <v>1972</v>
      </c>
      <c r="H143" s="279">
        <v>6</v>
      </c>
      <c r="I143" s="298">
        <v>71249450</v>
      </c>
      <c r="J143" s="298">
        <v>71249450</v>
      </c>
      <c r="K143" s="298">
        <v>348004505</v>
      </c>
      <c r="L143" s="298">
        <v>597995834</v>
      </c>
      <c r="M143" s="298">
        <v>622330611</v>
      </c>
      <c r="N143" s="298"/>
      <c r="O143" s="298"/>
      <c r="P143" s="298"/>
      <c r="Q143" s="298"/>
      <c r="R143" s="298"/>
      <c r="S143" s="298"/>
      <c r="T143" s="298"/>
      <c r="U143" s="298"/>
      <c r="V143" s="298"/>
      <c r="W143" s="325">
        <f>IFERROR((M143/J143)/IFERROR(HLOOKUP(F143,'BASE 1'!$C$1:$UG$251,'PROY 1'!$AB$19+237,0),0),"")</f>
        <v>54.130887818118708</v>
      </c>
      <c r="X143" s="325" t="s">
        <v>342</v>
      </c>
      <c r="Y143" s="25" t="str">
        <f t="shared" si="13"/>
        <v/>
      </c>
      <c r="Z143" s="298">
        <f t="shared" si="14"/>
        <v>348004505</v>
      </c>
      <c r="AA143" s="298">
        <f>L143-SUM($Z143:Z143)</f>
        <v>249991329</v>
      </c>
      <c r="AB143" s="298">
        <f>M143-SUM($Z143:AA143)</f>
        <v>24334777</v>
      </c>
      <c r="AC143" s="298">
        <f>N143-SUM($Z143:AB143)</f>
        <v>-622330611</v>
      </c>
      <c r="AD143" s="298">
        <f>O143-SUM($Z143:AC143)</f>
        <v>0</v>
      </c>
      <c r="AE143" s="298">
        <f>P143-SUM($Z143:AD143)</f>
        <v>0</v>
      </c>
      <c r="AF143" s="298">
        <f>Q143-SUM($Z143:AE143)</f>
        <v>0</v>
      </c>
      <c r="AG143" s="298">
        <f>R143-SUM($Z143:AF143)</f>
        <v>0</v>
      </c>
      <c r="AH143" s="298">
        <f>S143-SUM($Z143:AG143)</f>
        <v>0</v>
      </c>
      <c r="AI143" s="298">
        <f>T143-SUM($Z143:AH143)</f>
        <v>0</v>
      </c>
      <c r="AJ143" s="298">
        <f>U143-SUM($Z143:AI143)</f>
        <v>0</v>
      </c>
      <c r="AK143" s="298">
        <f>V143-SUM($Z143:AJ143)</f>
        <v>0</v>
      </c>
      <c r="AL143" s="21" t="str">
        <f>HLOOKUP(F143,'BASE 1'!$C$1:$UG$3,3,0)</f>
        <v>Calcomanías</v>
      </c>
      <c r="AM143" s="298">
        <v>71249450</v>
      </c>
      <c r="AN143" s="298">
        <v>71249450</v>
      </c>
      <c r="AO143" s="298">
        <v>71249450</v>
      </c>
      <c r="AP143" s="298"/>
      <c r="AQ143" s="298"/>
      <c r="AR143" s="298"/>
      <c r="AS143" s="298"/>
      <c r="AT143" s="298"/>
      <c r="AU143" s="298"/>
      <c r="AV143" s="298"/>
      <c r="AW143" s="298"/>
      <c r="AX143" s="298"/>
      <c r="AY143" s="419"/>
      <c r="AZ143" s="419"/>
    </row>
    <row r="144" spans="1:52" ht="12.75" customHeight="1">
      <c r="A144" s="116">
        <v>110000119</v>
      </c>
      <c r="B144" s="309">
        <v>74300000</v>
      </c>
      <c r="C144" s="426" t="s">
        <v>2789</v>
      </c>
      <c r="D144" s="508"/>
      <c r="E144" s="508" t="s">
        <v>4413</v>
      </c>
      <c r="F144" s="283">
        <v>11212330301</v>
      </c>
      <c r="G144" s="290" t="s">
        <v>792</v>
      </c>
      <c r="H144" s="122">
        <v>9</v>
      </c>
      <c r="I144" s="117">
        <v>763628</v>
      </c>
      <c r="J144" s="304">
        <v>763628</v>
      </c>
      <c r="K144" s="304">
        <v>95420</v>
      </c>
      <c r="L144" s="304">
        <v>159034</v>
      </c>
      <c r="M144" s="304">
        <v>286261</v>
      </c>
      <c r="N144" s="304"/>
      <c r="O144" s="304"/>
      <c r="P144" s="304"/>
      <c r="Q144" s="304"/>
      <c r="R144" s="304"/>
      <c r="S144" s="304"/>
      <c r="T144" s="304"/>
      <c r="U144" s="304"/>
      <c r="V144" s="304"/>
      <c r="W144" s="324">
        <f>IFERROR((M144/J144)/IFERROR(HLOOKUP(F144,'BASE 1'!$C$1:$UG$251,'PROY 1'!$AB$19+237,0),0),"")</f>
        <v>1.7816491783615496</v>
      </c>
      <c r="X144" s="324">
        <v>1.7816491783615496</v>
      </c>
      <c r="Y144" s="25" t="str">
        <f t="shared" si="13"/>
        <v>001</v>
      </c>
      <c r="Z144" s="304">
        <f t="shared" si="14"/>
        <v>95420</v>
      </c>
      <c r="AA144" s="304">
        <f>L144-SUM($Z144:Z144)</f>
        <v>63614</v>
      </c>
      <c r="AB144" s="304">
        <f>M144-SUM($Z144:AA144)</f>
        <v>127227</v>
      </c>
      <c r="AC144" s="304">
        <f>N144-SUM($Z144:AB144)</f>
        <v>-286261</v>
      </c>
      <c r="AD144" s="304">
        <f>O144-SUM($Z144:AC144)</f>
        <v>0</v>
      </c>
      <c r="AE144" s="304">
        <f>P144-SUM($Z144:AD144)</f>
        <v>0</v>
      </c>
      <c r="AF144" s="304">
        <f>Q144-SUM($Z144:AE144)</f>
        <v>0</v>
      </c>
      <c r="AG144" s="304">
        <f>R144-SUM($Z144:AF144)</f>
        <v>0</v>
      </c>
      <c r="AH144" s="304">
        <f>S144-SUM($Z144:AG144)</f>
        <v>0</v>
      </c>
      <c r="AI144" s="304">
        <f>T144-SUM($Z144:AH144)</f>
        <v>0</v>
      </c>
      <c r="AJ144" s="304">
        <f>U144-SUM($Z144:AI144)</f>
        <v>0</v>
      </c>
      <c r="AK144" s="304">
        <f>V144-SUM($Z144:AJ144)</f>
        <v>0</v>
      </c>
      <c r="AL144" s="21" t="str">
        <f>HLOOKUP(F144,'BASE 1'!$C$1:$UG$3,3,0)</f>
        <v xml:space="preserve">Duplicado de calcomanías </v>
      </c>
      <c r="AM144" s="304">
        <v>763628</v>
      </c>
      <c r="AN144" s="304">
        <v>763628</v>
      </c>
      <c r="AO144" s="304">
        <v>763628</v>
      </c>
      <c r="AP144" s="304"/>
      <c r="AQ144" s="304"/>
      <c r="AR144" s="304"/>
      <c r="AS144" s="304"/>
      <c r="AT144" s="304"/>
      <c r="AU144" s="304"/>
      <c r="AV144" s="304"/>
      <c r="AW144" s="304"/>
      <c r="AX144" s="304"/>
      <c r="AY144" s="418">
        <v>0.99</v>
      </c>
      <c r="AZ144" s="418">
        <v>0.01</v>
      </c>
    </row>
    <row r="145" spans="1:52" ht="12.75" customHeight="1">
      <c r="A145" s="116">
        <v>110000119</v>
      </c>
      <c r="B145" s="309">
        <v>74300000</v>
      </c>
      <c r="C145" s="426" t="s">
        <v>2789</v>
      </c>
      <c r="D145" s="508"/>
      <c r="E145" s="508" t="s">
        <v>4413</v>
      </c>
      <c r="F145" s="283">
        <v>11212330302</v>
      </c>
      <c r="G145" s="290" t="s">
        <v>26</v>
      </c>
      <c r="H145" s="122">
        <v>9</v>
      </c>
      <c r="I145" s="117">
        <v>70274510</v>
      </c>
      <c r="J145" s="304">
        <v>70274510</v>
      </c>
      <c r="K145" s="304">
        <v>347907900</v>
      </c>
      <c r="L145" s="304">
        <v>597834700</v>
      </c>
      <c r="M145" s="304">
        <v>622041120</v>
      </c>
      <c r="N145" s="304"/>
      <c r="O145" s="304"/>
      <c r="P145" s="304"/>
      <c r="Q145" s="304"/>
      <c r="R145" s="304"/>
      <c r="S145" s="304"/>
      <c r="T145" s="304"/>
      <c r="U145" s="304"/>
      <c r="V145" s="304"/>
      <c r="W145" s="324">
        <f>IFERROR((M145/J145)/IFERROR(HLOOKUP(F145,'BASE 1'!$C$1:$UG$251,'PROY 1'!$AB$19+237,0),0),"")</f>
        <v>40.553233767537662</v>
      </c>
      <c r="X145" s="324">
        <v>40.553233767537662</v>
      </c>
      <c r="Y145" s="25" t="str">
        <f t="shared" si="13"/>
        <v>001</v>
      </c>
      <c r="Z145" s="304">
        <f t="shared" si="14"/>
        <v>347907900</v>
      </c>
      <c r="AA145" s="304">
        <f>L145-SUM($Z145:Z145)</f>
        <v>249926800</v>
      </c>
      <c r="AB145" s="304">
        <f>M145-SUM($Z145:AA145)</f>
        <v>24206420</v>
      </c>
      <c r="AC145" s="304">
        <f>N145-SUM($Z145:AB145)</f>
        <v>-622041120</v>
      </c>
      <c r="AD145" s="304">
        <f>O145-SUM($Z145:AC145)</f>
        <v>0</v>
      </c>
      <c r="AE145" s="304">
        <f>P145-SUM($Z145:AD145)</f>
        <v>0</v>
      </c>
      <c r="AF145" s="304">
        <f>Q145-SUM($Z145:AE145)</f>
        <v>0</v>
      </c>
      <c r="AG145" s="304">
        <f>R145-SUM($Z145:AF145)</f>
        <v>0</v>
      </c>
      <c r="AH145" s="304">
        <f>S145-SUM($Z145:AG145)</f>
        <v>0</v>
      </c>
      <c r="AI145" s="304">
        <f>T145-SUM($Z145:AH145)</f>
        <v>0</v>
      </c>
      <c r="AJ145" s="304">
        <f>U145-SUM($Z145:AI145)</f>
        <v>0</v>
      </c>
      <c r="AK145" s="304">
        <f>V145-SUM($Z145:AJ145)</f>
        <v>0</v>
      </c>
      <c r="AL145" s="21" t="str">
        <f>HLOOKUP(F145,'BASE 1'!$C$1:$UG$3,3,0)</f>
        <v>Calcomanía por cambio de tarifa</v>
      </c>
      <c r="AM145" s="304">
        <v>70274510</v>
      </c>
      <c r="AN145" s="304">
        <v>70274510</v>
      </c>
      <c r="AO145" s="304">
        <v>70274510</v>
      </c>
      <c r="AP145" s="304"/>
      <c r="AQ145" s="304"/>
      <c r="AR145" s="304"/>
      <c r="AS145" s="304"/>
      <c r="AT145" s="304"/>
      <c r="AU145" s="304"/>
      <c r="AV145" s="304"/>
      <c r="AW145" s="304"/>
      <c r="AX145" s="304"/>
      <c r="AY145" s="418">
        <v>0.99</v>
      </c>
      <c r="AZ145" s="418">
        <v>0.01</v>
      </c>
    </row>
    <row r="146" spans="1:52" ht="12.75" customHeight="1">
      <c r="A146" s="116">
        <v>110000119</v>
      </c>
      <c r="B146" s="309">
        <v>74300000</v>
      </c>
      <c r="C146" s="426" t="s">
        <v>2789</v>
      </c>
      <c r="D146" s="508"/>
      <c r="E146" s="508" t="s">
        <v>4413</v>
      </c>
      <c r="F146" s="283">
        <v>11212330303</v>
      </c>
      <c r="G146" s="290" t="s">
        <v>128</v>
      </c>
      <c r="H146" s="122">
        <v>9</v>
      </c>
      <c r="I146" s="117">
        <v>211312</v>
      </c>
      <c r="J146" s="304">
        <v>211312</v>
      </c>
      <c r="K146" s="304">
        <v>1185</v>
      </c>
      <c r="L146" s="304">
        <v>2100</v>
      </c>
      <c r="M146" s="304">
        <v>3230</v>
      </c>
      <c r="N146" s="304"/>
      <c r="O146" s="304"/>
      <c r="P146" s="304"/>
      <c r="Q146" s="304"/>
      <c r="R146" s="304"/>
      <c r="S146" s="304"/>
      <c r="T146" s="304"/>
      <c r="U146" s="304"/>
      <c r="V146" s="304"/>
      <c r="W146" s="324">
        <f>IFERROR((M146/J146)/IFERROR(HLOOKUP(F146,'BASE 1'!$C$1:$UG$251,'PROY 1'!$AB$19+237,0),0),"")</f>
        <v>6.5760411556543039E-2</v>
      </c>
      <c r="X146" s="324">
        <v>6.5760411556543039E-2</v>
      </c>
      <c r="Y146" s="25" t="str">
        <f t="shared" si="13"/>
        <v>001</v>
      </c>
      <c r="Z146" s="304">
        <f t="shared" si="14"/>
        <v>1185</v>
      </c>
      <c r="AA146" s="304">
        <f>L146-SUM($Z146:Z146)</f>
        <v>915</v>
      </c>
      <c r="AB146" s="304">
        <f>M146-SUM($Z146:AA146)</f>
        <v>1130</v>
      </c>
      <c r="AC146" s="304">
        <f>N146-SUM($Z146:AB146)</f>
        <v>-3230</v>
      </c>
      <c r="AD146" s="304">
        <f>O146-SUM($Z146:AC146)</f>
        <v>0</v>
      </c>
      <c r="AE146" s="304">
        <f>P146-SUM($Z146:AD146)</f>
        <v>0</v>
      </c>
      <c r="AF146" s="304">
        <f>Q146-SUM($Z146:AE146)</f>
        <v>0</v>
      </c>
      <c r="AG146" s="304">
        <f>R146-SUM($Z146:AF146)</f>
        <v>0</v>
      </c>
      <c r="AH146" s="304">
        <f>S146-SUM($Z146:AG146)</f>
        <v>0</v>
      </c>
      <c r="AI146" s="304">
        <f>T146-SUM($Z146:AH146)</f>
        <v>0</v>
      </c>
      <c r="AJ146" s="304">
        <f>U146-SUM($Z146:AI146)</f>
        <v>0</v>
      </c>
      <c r="AK146" s="304">
        <f>V146-SUM($Z146:AJ146)</f>
        <v>0</v>
      </c>
      <c r="AL146" s="21" t="str">
        <f>HLOOKUP(F146,'BASE 1'!$C$1:$UG$3,3,0)</f>
        <v>Calcomanía por circulación y tránsito</v>
      </c>
      <c r="AM146" s="304">
        <v>211312</v>
      </c>
      <c r="AN146" s="304">
        <v>211312</v>
      </c>
      <c r="AO146" s="304">
        <v>211312</v>
      </c>
      <c r="AP146" s="304"/>
      <c r="AQ146" s="304"/>
      <c r="AR146" s="304"/>
      <c r="AS146" s="304"/>
      <c r="AT146" s="304"/>
      <c r="AU146" s="304"/>
      <c r="AV146" s="304"/>
      <c r="AW146" s="304"/>
      <c r="AX146" s="304"/>
      <c r="AY146" s="418">
        <v>0.99</v>
      </c>
      <c r="AZ146" s="418">
        <v>0.01</v>
      </c>
    </row>
    <row r="147" spans="1:52" ht="12.75" customHeight="1">
      <c r="A147" s="277"/>
      <c r="B147" s="313"/>
      <c r="C147" s="427" t="s">
        <v>342</v>
      </c>
      <c r="D147" s="509"/>
      <c r="E147" s="509" t="s">
        <v>4413</v>
      </c>
      <c r="F147" s="286">
        <v>112123304</v>
      </c>
      <c r="G147" s="294" t="s">
        <v>1973</v>
      </c>
      <c r="H147" s="279">
        <v>6</v>
      </c>
      <c r="I147" s="298">
        <v>778322449</v>
      </c>
      <c r="J147" s="298">
        <v>778322449</v>
      </c>
      <c r="K147" s="298">
        <v>77311505</v>
      </c>
      <c r="L147" s="298">
        <v>148019822</v>
      </c>
      <c r="M147" s="298">
        <v>219927387</v>
      </c>
      <c r="N147" s="298"/>
      <c r="O147" s="298"/>
      <c r="P147" s="298"/>
      <c r="Q147" s="298"/>
      <c r="R147" s="298"/>
      <c r="S147" s="298"/>
      <c r="T147" s="298"/>
      <c r="U147" s="298"/>
      <c r="V147" s="298"/>
      <c r="W147" s="325">
        <f>IFERROR((M147/J147)/IFERROR(HLOOKUP(F147,'BASE 1'!$C$1:$UG$251,'PROY 1'!$AB$19+237,0),0),"")</f>
        <v>1.3497899708322774</v>
      </c>
      <c r="X147" s="325" t="s">
        <v>342</v>
      </c>
      <c r="Y147" s="25" t="str">
        <f t="shared" si="13"/>
        <v/>
      </c>
      <c r="Z147" s="298">
        <f t="shared" si="14"/>
        <v>77311505</v>
      </c>
      <c r="AA147" s="298">
        <f>L147-SUM($Z147:Z147)</f>
        <v>70708317</v>
      </c>
      <c r="AB147" s="298">
        <f>M147-SUM($Z147:AA147)</f>
        <v>71907565</v>
      </c>
      <c r="AC147" s="298">
        <f>N147-SUM($Z147:AB147)</f>
        <v>-219927387</v>
      </c>
      <c r="AD147" s="298">
        <f>O147-SUM($Z147:AC147)</f>
        <v>0</v>
      </c>
      <c r="AE147" s="298">
        <f>P147-SUM($Z147:AD147)</f>
        <v>0</v>
      </c>
      <c r="AF147" s="298">
        <f>Q147-SUM($Z147:AE147)</f>
        <v>0</v>
      </c>
      <c r="AG147" s="298">
        <f>R147-SUM($Z147:AF147)</f>
        <v>0</v>
      </c>
      <c r="AH147" s="298">
        <f>S147-SUM($Z147:AG147)</f>
        <v>0</v>
      </c>
      <c r="AI147" s="298">
        <f>T147-SUM($Z147:AH147)</f>
        <v>0</v>
      </c>
      <c r="AJ147" s="298">
        <f>U147-SUM($Z147:AI147)</f>
        <v>0</v>
      </c>
      <c r="AK147" s="298">
        <f>V147-SUM($Z147:AJ147)</f>
        <v>0</v>
      </c>
      <c r="AL147" s="21" t="str">
        <f>HLOOKUP(F147,'BASE 1'!$C$1:$UG$3,3,0)</f>
        <v>Placas</v>
      </c>
      <c r="AM147" s="298">
        <v>778322449</v>
      </c>
      <c r="AN147" s="298">
        <v>778322449</v>
      </c>
      <c r="AO147" s="298">
        <v>778322449</v>
      </c>
      <c r="AP147" s="298"/>
      <c r="AQ147" s="298"/>
      <c r="AR147" s="298"/>
      <c r="AS147" s="298"/>
      <c r="AT147" s="298"/>
      <c r="AU147" s="298"/>
      <c r="AV147" s="298"/>
      <c r="AW147" s="298"/>
      <c r="AX147" s="298"/>
      <c r="AY147" s="419"/>
      <c r="AZ147" s="419"/>
    </row>
    <row r="148" spans="1:52" ht="12.75" customHeight="1">
      <c r="A148" s="116">
        <v>110000119</v>
      </c>
      <c r="B148" s="309">
        <v>74300000</v>
      </c>
      <c r="C148" s="426" t="s">
        <v>2789</v>
      </c>
      <c r="D148" s="508"/>
      <c r="E148" s="508" t="s">
        <v>4413</v>
      </c>
      <c r="F148" s="283">
        <v>11212330401</v>
      </c>
      <c r="G148" s="290" t="s">
        <v>791</v>
      </c>
      <c r="H148" s="122">
        <v>9</v>
      </c>
      <c r="I148" s="117">
        <v>769581936</v>
      </c>
      <c r="J148" s="304">
        <v>769581936</v>
      </c>
      <c r="K148" s="304">
        <v>76424100</v>
      </c>
      <c r="L148" s="304">
        <v>146215900</v>
      </c>
      <c r="M148" s="304">
        <v>216803300</v>
      </c>
      <c r="N148" s="304"/>
      <c r="O148" s="304"/>
      <c r="P148" s="304"/>
      <c r="Q148" s="304"/>
      <c r="R148" s="304"/>
      <c r="S148" s="304"/>
      <c r="T148" s="304"/>
      <c r="U148" s="304"/>
      <c r="V148" s="304"/>
      <c r="W148" s="324">
        <f>IFERROR((M148/J148)/IFERROR(HLOOKUP(F148,'BASE 1'!$C$1:$UG$251,'PROY 1'!$AB$19+237,0),0),"")</f>
        <v>1.3403712911006982</v>
      </c>
      <c r="X148" s="324">
        <v>1.3403712911006982</v>
      </c>
      <c r="Y148" s="25" t="str">
        <f t="shared" si="13"/>
        <v>001</v>
      </c>
      <c r="Z148" s="304">
        <f t="shared" si="14"/>
        <v>76424100</v>
      </c>
      <c r="AA148" s="304">
        <f>L148-SUM($Z148:Z148)</f>
        <v>69791800</v>
      </c>
      <c r="AB148" s="304">
        <f>M148-SUM($Z148:AA148)</f>
        <v>70587400</v>
      </c>
      <c r="AC148" s="304">
        <f>N148-SUM($Z148:AB148)</f>
        <v>-216803300</v>
      </c>
      <c r="AD148" s="304">
        <f>O148-SUM($Z148:AC148)</f>
        <v>0</v>
      </c>
      <c r="AE148" s="304">
        <f>P148-SUM($Z148:AD148)</f>
        <v>0</v>
      </c>
      <c r="AF148" s="304">
        <f>Q148-SUM($Z148:AE148)</f>
        <v>0</v>
      </c>
      <c r="AG148" s="304">
        <f>R148-SUM($Z148:AF148)</f>
        <v>0</v>
      </c>
      <c r="AH148" s="304">
        <f>S148-SUM($Z148:AG148)</f>
        <v>0</v>
      </c>
      <c r="AI148" s="304">
        <f>T148-SUM($Z148:AH148)</f>
        <v>0</v>
      </c>
      <c r="AJ148" s="304">
        <f>U148-SUM($Z148:AI148)</f>
        <v>0</v>
      </c>
      <c r="AK148" s="304">
        <f>V148-SUM($Z148:AJ148)</f>
        <v>0</v>
      </c>
      <c r="AL148" s="21" t="str">
        <f>HLOOKUP(F148,'BASE 1'!$C$1:$UG$3,3,0)</f>
        <v>Derecho  expedición de placas</v>
      </c>
      <c r="AM148" s="304">
        <v>769581936</v>
      </c>
      <c r="AN148" s="304">
        <v>769581936</v>
      </c>
      <c r="AO148" s="304">
        <v>769581936</v>
      </c>
      <c r="AP148" s="304"/>
      <c r="AQ148" s="304"/>
      <c r="AR148" s="304"/>
      <c r="AS148" s="304"/>
      <c r="AT148" s="304"/>
      <c r="AU148" s="304"/>
      <c r="AV148" s="304"/>
      <c r="AW148" s="304"/>
      <c r="AX148" s="304"/>
      <c r="AY148" s="418">
        <v>0.99</v>
      </c>
      <c r="AZ148" s="418">
        <v>0.01</v>
      </c>
    </row>
    <row r="149" spans="1:52" ht="12.75" customHeight="1">
      <c r="A149" s="116">
        <v>110000119</v>
      </c>
      <c r="B149" s="309">
        <v>74300000</v>
      </c>
      <c r="C149" s="426" t="s">
        <v>2789</v>
      </c>
      <c r="D149" s="508"/>
      <c r="E149" s="508" t="s">
        <v>4413</v>
      </c>
      <c r="F149" s="283">
        <v>11212330402</v>
      </c>
      <c r="G149" s="290" t="s">
        <v>113</v>
      </c>
      <c r="H149" s="122">
        <v>9</v>
      </c>
      <c r="I149" s="117">
        <v>8647591</v>
      </c>
      <c r="J149" s="304">
        <v>8647591</v>
      </c>
      <c r="K149" s="304">
        <v>840705</v>
      </c>
      <c r="L149" s="304">
        <v>1624622</v>
      </c>
      <c r="M149" s="304">
        <v>2944787</v>
      </c>
      <c r="N149" s="304"/>
      <c r="O149" s="304"/>
      <c r="P149" s="304"/>
      <c r="Q149" s="304"/>
      <c r="R149" s="304"/>
      <c r="S149" s="304"/>
      <c r="T149" s="304"/>
      <c r="U149" s="304"/>
      <c r="V149" s="304"/>
      <c r="W149" s="324">
        <f>IFERROR((M149/J149)/IFERROR(HLOOKUP(F149,'BASE 1'!$C$1:$UG$251,'PROY 1'!$AB$19+237,0),0),"")</f>
        <v>1.7602017861845152</v>
      </c>
      <c r="X149" s="324">
        <v>1.7602017861845152</v>
      </c>
      <c r="Y149" s="25" t="str">
        <f t="shared" si="13"/>
        <v>001</v>
      </c>
      <c r="Z149" s="304">
        <f t="shared" si="14"/>
        <v>840705</v>
      </c>
      <c r="AA149" s="304">
        <f>L149-SUM($Z149:Z149)</f>
        <v>783917</v>
      </c>
      <c r="AB149" s="304">
        <f>M149-SUM($Z149:AA149)</f>
        <v>1320165</v>
      </c>
      <c r="AC149" s="304">
        <f>N149-SUM($Z149:AB149)</f>
        <v>-2944787</v>
      </c>
      <c r="AD149" s="304">
        <f>O149-SUM($Z149:AC149)</f>
        <v>0</v>
      </c>
      <c r="AE149" s="304">
        <f>P149-SUM($Z149:AD149)</f>
        <v>0</v>
      </c>
      <c r="AF149" s="304">
        <f>Q149-SUM($Z149:AE149)</f>
        <v>0</v>
      </c>
      <c r="AG149" s="304">
        <f>R149-SUM($Z149:AF149)</f>
        <v>0</v>
      </c>
      <c r="AH149" s="304">
        <f>S149-SUM($Z149:AG149)</f>
        <v>0</v>
      </c>
      <c r="AI149" s="304">
        <f>T149-SUM($Z149:AH149)</f>
        <v>0</v>
      </c>
      <c r="AJ149" s="304">
        <f>U149-SUM($Z149:AI149)</f>
        <v>0</v>
      </c>
      <c r="AK149" s="304">
        <f>V149-SUM($Z149:AJ149)</f>
        <v>0</v>
      </c>
      <c r="AL149" s="21" t="str">
        <f>HLOOKUP(F149,'BASE 1'!$C$1:$UG$3,3,0)</f>
        <v>Derecho duplicado de placas</v>
      </c>
      <c r="AM149" s="304">
        <v>8647591</v>
      </c>
      <c r="AN149" s="304">
        <v>8647591</v>
      </c>
      <c r="AO149" s="304">
        <v>8647591</v>
      </c>
      <c r="AP149" s="304"/>
      <c r="AQ149" s="304"/>
      <c r="AR149" s="304"/>
      <c r="AS149" s="304"/>
      <c r="AT149" s="304"/>
      <c r="AU149" s="304"/>
      <c r="AV149" s="304"/>
      <c r="AW149" s="304"/>
      <c r="AX149" s="304"/>
      <c r="AY149" s="418">
        <v>0.99</v>
      </c>
      <c r="AZ149" s="418">
        <v>0.01</v>
      </c>
    </row>
    <row r="150" spans="1:52" ht="12.75" customHeight="1">
      <c r="A150" s="116">
        <v>110000119</v>
      </c>
      <c r="B150" s="309">
        <v>74300000</v>
      </c>
      <c r="C150" s="426" t="s">
        <v>2789</v>
      </c>
      <c r="D150" s="508"/>
      <c r="E150" s="508" t="s">
        <v>4413</v>
      </c>
      <c r="F150" s="283">
        <v>11212330403</v>
      </c>
      <c r="G150" s="290" t="s">
        <v>129</v>
      </c>
      <c r="H150" s="122">
        <v>9</v>
      </c>
      <c r="I150" s="117">
        <v>92922</v>
      </c>
      <c r="J150" s="304">
        <v>92922</v>
      </c>
      <c r="K150" s="304">
        <v>46700</v>
      </c>
      <c r="L150" s="304">
        <v>179300</v>
      </c>
      <c r="M150" s="304">
        <v>179300</v>
      </c>
      <c r="N150" s="304"/>
      <c r="O150" s="304"/>
      <c r="P150" s="304"/>
      <c r="Q150" s="304"/>
      <c r="R150" s="304"/>
      <c r="S150" s="304"/>
      <c r="T150" s="304"/>
      <c r="U150" s="304"/>
      <c r="V150" s="304"/>
      <c r="W150" s="324">
        <f>IFERROR((M150/J150)/IFERROR(HLOOKUP(F150,'BASE 1'!$C$1:$UG$251,'PROY 1'!$AB$19+237,0),0),"")</f>
        <v>85.374408981975776</v>
      </c>
      <c r="X150" s="324">
        <v>85.374408981975776</v>
      </c>
      <c r="Y150" s="25" t="str">
        <f t="shared" si="13"/>
        <v>001</v>
      </c>
      <c r="Z150" s="304">
        <f t="shared" si="14"/>
        <v>46700</v>
      </c>
      <c r="AA150" s="304">
        <f>L150-SUM($Z150:Z150)</f>
        <v>132600</v>
      </c>
      <c r="AB150" s="304">
        <f>M150-SUM($Z150:AA150)</f>
        <v>0</v>
      </c>
      <c r="AC150" s="304">
        <f>N150-SUM($Z150:AB150)</f>
        <v>-179300</v>
      </c>
      <c r="AD150" s="304">
        <f>O150-SUM($Z150:AC150)</f>
        <v>0</v>
      </c>
      <c r="AE150" s="304">
        <f>P150-SUM($Z150:AD150)</f>
        <v>0</v>
      </c>
      <c r="AF150" s="304">
        <f>Q150-SUM($Z150:AE150)</f>
        <v>0</v>
      </c>
      <c r="AG150" s="304">
        <f>R150-SUM($Z150:AF150)</f>
        <v>0</v>
      </c>
      <c r="AH150" s="304">
        <f>S150-SUM($Z150:AG150)</f>
        <v>0</v>
      </c>
      <c r="AI150" s="304">
        <f>T150-SUM($Z150:AH150)</f>
        <v>0</v>
      </c>
      <c r="AJ150" s="304">
        <f>U150-SUM($Z150:AI150)</f>
        <v>0</v>
      </c>
      <c r="AK150" s="304">
        <f>V150-SUM($Z150:AJ150)</f>
        <v>0</v>
      </c>
      <c r="AL150" s="21" t="str">
        <f>HLOOKUP(F150,'BASE 1'!$C$1:$UG$3,3,0)</f>
        <v>Derecho cambio de placa</v>
      </c>
      <c r="AM150" s="304">
        <v>92922</v>
      </c>
      <c r="AN150" s="304">
        <v>92922</v>
      </c>
      <c r="AO150" s="304">
        <v>92922</v>
      </c>
      <c r="AP150" s="304"/>
      <c r="AQ150" s="304"/>
      <c r="AR150" s="304"/>
      <c r="AS150" s="304"/>
      <c r="AT150" s="304"/>
      <c r="AU150" s="304"/>
      <c r="AV150" s="304"/>
      <c r="AW150" s="304"/>
      <c r="AX150" s="304"/>
      <c r="AY150" s="418">
        <v>0.99</v>
      </c>
      <c r="AZ150" s="418">
        <v>0.01</v>
      </c>
    </row>
    <row r="151" spans="1:52" ht="12.75" customHeight="1">
      <c r="A151" s="116">
        <v>110000119</v>
      </c>
      <c r="B151" s="309">
        <v>74300000</v>
      </c>
      <c r="C151" s="426" t="s">
        <v>2789</v>
      </c>
      <c r="D151" s="508"/>
      <c r="E151" s="508" t="s">
        <v>4413</v>
      </c>
      <c r="F151" s="283">
        <v>112123305</v>
      </c>
      <c r="G151" s="290" t="s">
        <v>1974</v>
      </c>
      <c r="H151" s="122">
        <v>9</v>
      </c>
      <c r="I151" s="117">
        <v>837659547</v>
      </c>
      <c r="J151" s="304">
        <v>837659547</v>
      </c>
      <c r="K151" s="304">
        <v>82547774</v>
      </c>
      <c r="L151" s="304">
        <v>170268089</v>
      </c>
      <c r="M151" s="304">
        <v>262610199</v>
      </c>
      <c r="N151" s="304"/>
      <c r="O151" s="304"/>
      <c r="P151" s="304"/>
      <c r="Q151" s="304"/>
      <c r="R151" s="304"/>
      <c r="S151" s="304"/>
      <c r="T151" s="304"/>
      <c r="U151" s="304"/>
      <c r="V151" s="304"/>
      <c r="W151" s="324">
        <f>IFERROR((M151/J151)/IFERROR(HLOOKUP(F151,'BASE 1'!$C$1:$UG$251,'PROY 1'!$AB$19+237,0),0),"")</f>
        <v>1.454239450090421</v>
      </c>
      <c r="X151" s="324">
        <v>1.454239450090421</v>
      </c>
      <c r="Y151" s="25" t="str">
        <f t="shared" si="13"/>
        <v>001</v>
      </c>
      <c r="Z151" s="304">
        <f t="shared" si="14"/>
        <v>82547774</v>
      </c>
      <c r="AA151" s="304">
        <f>L151-SUM($Z151:Z151)</f>
        <v>87720315</v>
      </c>
      <c r="AB151" s="304">
        <f>M151-SUM($Z151:AA151)</f>
        <v>92342110</v>
      </c>
      <c r="AC151" s="304">
        <f>N151-SUM($Z151:AB151)</f>
        <v>-262610199</v>
      </c>
      <c r="AD151" s="304">
        <f>O151-SUM($Z151:AC151)</f>
        <v>0</v>
      </c>
      <c r="AE151" s="304">
        <f>P151-SUM($Z151:AD151)</f>
        <v>0</v>
      </c>
      <c r="AF151" s="304">
        <f>Q151-SUM($Z151:AE151)</f>
        <v>0</v>
      </c>
      <c r="AG151" s="304">
        <f>R151-SUM($Z151:AF151)</f>
        <v>0</v>
      </c>
      <c r="AH151" s="304">
        <f>S151-SUM($Z151:AG151)</f>
        <v>0</v>
      </c>
      <c r="AI151" s="304">
        <f>T151-SUM($Z151:AH151)</f>
        <v>0</v>
      </c>
      <c r="AJ151" s="304">
        <f>U151-SUM($Z151:AI151)</f>
        <v>0</v>
      </c>
      <c r="AK151" s="304">
        <f>V151-SUM($Z151:AJ151)</f>
        <v>0</v>
      </c>
      <c r="AL151" s="21" t="str">
        <f>HLOOKUP(F151,'BASE 1'!$C$1:$UG$3,3,0)</f>
        <v>Derecho de traspaso de vehículos</v>
      </c>
      <c r="AM151" s="304">
        <v>837659547</v>
      </c>
      <c r="AN151" s="304">
        <v>837659547</v>
      </c>
      <c r="AO151" s="304">
        <v>837659547</v>
      </c>
      <c r="AP151" s="304"/>
      <c r="AQ151" s="304"/>
      <c r="AR151" s="304"/>
      <c r="AS151" s="304"/>
      <c r="AT151" s="304"/>
      <c r="AU151" s="304"/>
      <c r="AV151" s="304"/>
      <c r="AW151" s="304"/>
      <c r="AX151" s="304"/>
      <c r="AY151" s="418">
        <v>0.99</v>
      </c>
      <c r="AZ151" s="418">
        <v>0.01</v>
      </c>
    </row>
    <row r="152" spans="1:52" ht="12.75" customHeight="1">
      <c r="A152" s="116">
        <v>110000119</v>
      </c>
      <c r="B152" s="309">
        <v>74300000</v>
      </c>
      <c r="C152" s="426" t="s">
        <v>2789</v>
      </c>
      <c r="D152" s="508"/>
      <c r="E152" s="508" t="s">
        <v>4413</v>
      </c>
      <c r="F152" s="283">
        <v>112123306</v>
      </c>
      <c r="G152" s="290" t="s">
        <v>1975</v>
      </c>
      <c r="H152" s="122">
        <v>9</v>
      </c>
      <c r="I152" s="117">
        <v>773689</v>
      </c>
      <c r="J152" s="304">
        <v>773689</v>
      </c>
      <c r="K152" s="304">
        <v>69482</v>
      </c>
      <c r="L152" s="304">
        <v>92643</v>
      </c>
      <c r="M152" s="304">
        <v>138965</v>
      </c>
      <c r="N152" s="304"/>
      <c r="O152" s="304"/>
      <c r="P152" s="304"/>
      <c r="Q152" s="304"/>
      <c r="R152" s="304"/>
      <c r="S152" s="304"/>
      <c r="T152" s="304"/>
      <c r="U152" s="304"/>
      <c r="V152" s="304"/>
      <c r="W152" s="324">
        <f>IFERROR((M152/J152)/IFERROR(HLOOKUP(F152,'BASE 1'!$C$1:$UG$251,'PROY 1'!$AB$19+237,0),0),"")</f>
        <v>0.85128794669745822</v>
      </c>
      <c r="X152" s="324">
        <v>0.85128794669745822</v>
      </c>
      <c r="Y152" s="25" t="str">
        <f t="shared" si="13"/>
        <v>001</v>
      </c>
      <c r="Z152" s="304">
        <f t="shared" si="14"/>
        <v>69482</v>
      </c>
      <c r="AA152" s="304">
        <f>L152-SUM($Z152:Z152)</f>
        <v>23161</v>
      </c>
      <c r="AB152" s="304">
        <f>M152-SUM($Z152:AA152)</f>
        <v>46322</v>
      </c>
      <c r="AC152" s="304">
        <f>N152-SUM($Z152:AB152)</f>
        <v>-138965</v>
      </c>
      <c r="AD152" s="304">
        <f>O152-SUM($Z152:AC152)</f>
        <v>0</v>
      </c>
      <c r="AE152" s="304">
        <f>P152-SUM($Z152:AD152)</f>
        <v>0</v>
      </c>
      <c r="AF152" s="304">
        <f>Q152-SUM($Z152:AE152)</f>
        <v>0</v>
      </c>
      <c r="AG152" s="304">
        <f>R152-SUM($Z152:AF152)</f>
        <v>0</v>
      </c>
      <c r="AH152" s="304">
        <f>S152-SUM($Z152:AG152)</f>
        <v>0</v>
      </c>
      <c r="AI152" s="304">
        <f>T152-SUM($Z152:AH152)</f>
        <v>0</v>
      </c>
      <c r="AJ152" s="304">
        <f>U152-SUM($Z152:AI152)</f>
        <v>0</v>
      </c>
      <c r="AK152" s="304">
        <f>V152-SUM($Z152:AJ152)</f>
        <v>0</v>
      </c>
      <c r="AL152" s="21" t="str">
        <f>HLOOKUP(F152,'BASE 1'!$C$1:$UG$3,3,0)</f>
        <v>Inscripción o cancelación de prenda</v>
      </c>
      <c r="AM152" s="304">
        <v>773689</v>
      </c>
      <c r="AN152" s="304">
        <v>773689</v>
      </c>
      <c r="AO152" s="304">
        <v>773689</v>
      </c>
      <c r="AP152" s="304"/>
      <c r="AQ152" s="304"/>
      <c r="AR152" s="304"/>
      <c r="AS152" s="304"/>
      <c r="AT152" s="304"/>
      <c r="AU152" s="304"/>
      <c r="AV152" s="304"/>
      <c r="AW152" s="304"/>
      <c r="AX152" s="304"/>
      <c r="AY152" s="418">
        <v>0.99</v>
      </c>
      <c r="AZ152" s="418">
        <v>0.01</v>
      </c>
    </row>
    <row r="153" spans="1:52">
      <c r="A153" s="116">
        <v>110000119</v>
      </c>
      <c r="B153" s="309">
        <v>74300000</v>
      </c>
      <c r="C153" s="426" t="s">
        <v>2789</v>
      </c>
      <c r="D153" s="508"/>
      <c r="E153" s="508" t="s">
        <v>4413</v>
      </c>
      <c r="F153" s="283">
        <v>112123307</v>
      </c>
      <c r="G153" s="290" t="s">
        <v>1976</v>
      </c>
      <c r="H153" s="122">
        <v>9</v>
      </c>
      <c r="I153" s="117">
        <v>20160753</v>
      </c>
      <c r="J153" s="304">
        <v>20160753</v>
      </c>
      <c r="K153" s="304">
        <v>2468523</v>
      </c>
      <c r="L153" s="304">
        <v>4390910</v>
      </c>
      <c r="M153" s="304">
        <v>6336417</v>
      </c>
      <c r="N153" s="304"/>
      <c r="O153" s="304"/>
      <c r="P153" s="304"/>
      <c r="Q153" s="304"/>
      <c r="R153" s="304"/>
      <c r="S153" s="304"/>
      <c r="T153" s="304"/>
      <c r="U153" s="304"/>
      <c r="V153" s="304"/>
      <c r="W153" s="324">
        <f>IFERROR((M153/J153)/IFERROR(HLOOKUP(F153,'BASE 1'!$C$1:$UG$251,'PROY 1'!$AB$19+237,0),0),"")</f>
        <v>1.7518431828602143</v>
      </c>
      <c r="X153" s="324">
        <v>1.7518431828602143</v>
      </c>
      <c r="Y153" s="25" t="str">
        <f t="shared" si="13"/>
        <v>001</v>
      </c>
      <c r="Z153" s="304">
        <f t="shared" si="14"/>
        <v>2468523</v>
      </c>
      <c r="AA153" s="304">
        <f>L153-SUM($Z153:Z153)</f>
        <v>1922387</v>
      </c>
      <c r="AB153" s="304">
        <f>M153-SUM($Z153:AA153)</f>
        <v>1945507</v>
      </c>
      <c r="AC153" s="304">
        <f>N153-SUM($Z153:AB153)</f>
        <v>-6336417</v>
      </c>
      <c r="AD153" s="304">
        <f>O153-SUM($Z153:AC153)</f>
        <v>0</v>
      </c>
      <c r="AE153" s="304">
        <f>P153-SUM($Z153:AD153)</f>
        <v>0</v>
      </c>
      <c r="AF153" s="304">
        <f>Q153-SUM($Z153:AE153)</f>
        <v>0</v>
      </c>
      <c r="AG153" s="304">
        <f>R153-SUM($Z153:AF153)</f>
        <v>0</v>
      </c>
      <c r="AH153" s="304">
        <f>S153-SUM($Z153:AG153)</f>
        <v>0</v>
      </c>
      <c r="AI153" s="304">
        <f>T153-SUM($Z153:AH153)</f>
        <v>0</v>
      </c>
      <c r="AJ153" s="304">
        <f>U153-SUM($Z153:AI153)</f>
        <v>0</v>
      </c>
      <c r="AK153" s="304">
        <f>V153-SUM($Z153:AJ153)</f>
        <v>0</v>
      </c>
      <c r="AL153" s="21" t="str">
        <f>HLOOKUP(F153,'BASE 1'!$C$1:$UG$3,3,0)</f>
        <v>Radicación de cuenta</v>
      </c>
      <c r="AM153" s="304">
        <v>20160753</v>
      </c>
      <c r="AN153" s="304">
        <v>20160753</v>
      </c>
      <c r="AO153" s="304">
        <v>20160753</v>
      </c>
      <c r="AP153" s="304"/>
      <c r="AQ153" s="304"/>
      <c r="AR153" s="304"/>
      <c r="AS153" s="304"/>
      <c r="AT153" s="304"/>
      <c r="AU153" s="304"/>
      <c r="AV153" s="304"/>
      <c r="AW153" s="304"/>
      <c r="AX153" s="304"/>
      <c r="AY153" s="418">
        <v>0.99</v>
      </c>
      <c r="AZ153" s="418">
        <v>0.01</v>
      </c>
    </row>
    <row r="154" spans="1:52" ht="12.75" customHeight="1">
      <c r="A154" s="116">
        <v>110000119</v>
      </c>
      <c r="B154" s="309">
        <v>74300000</v>
      </c>
      <c r="C154" s="426" t="s">
        <v>2789</v>
      </c>
      <c r="D154" s="508"/>
      <c r="E154" s="508" t="s">
        <v>4413</v>
      </c>
      <c r="F154" s="283">
        <v>112123308</v>
      </c>
      <c r="G154" s="290" t="s">
        <v>52</v>
      </c>
      <c r="H154" s="122">
        <v>9</v>
      </c>
      <c r="I154" s="117">
        <v>621018720</v>
      </c>
      <c r="J154" s="304">
        <v>621018720</v>
      </c>
      <c r="K154" s="304">
        <v>58156521</v>
      </c>
      <c r="L154" s="304">
        <v>111996303</v>
      </c>
      <c r="M154" s="304">
        <v>172447301</v>
      </c>
      <c r="N154" s="304"/>
      <c r="O154" s="304"/>
      <c r="P154" s="304"/>
      <c r="Q154" s="304"/>
      <c r="R154" s="304"/>
      <c r="S154" s="304"/>
      <c r="T154" s="304"/>
      <c r="U154" s="304"/>
      <c r="V154" s="304"/>
      <c r="W154" s="324">
        <f>IFERROR((M154/J154)/IFERROR(HLOOKUP(F154,'BASE 1'!$C$1:$UG$251,'PROY 1'!$AB$19+237,0),0),"")</f>
        <v>1.276312750858039</v>
      </c>
      <c r="X154" s="324">
        <v>1.276312750858039</v>
      </c>
      <c r="Y154" s="25" t="str">
        <f t="shared" si="13"/>
        <v>001</v>
      </c>
      <c r="Z154" s="304">
        <f t="shared" si="14"/>
        <v>58156521</v>
      </c>
      <c r="AA154" s="304">
        <f>L154-SUM($Z154:Z154)</f>
        <v>53839782</v>
      </c>
      <c r="AB154" s="304">
        <f>M154-SUM($Z154:AA154)</f>
        <v>60450998</v>
      </c>
      <c r="AC154" s="304">
        <f>N154-SUM($Z154:AB154)</f>
        <v>-172447301</v>
      </c>
      <c r="AD154" s="304">
        <f>O154-SUM($Z154:AC154)</f>
        <v>0</v>
      </c>
      <c r="AE154" s="304">
        <f>P154-SUM($Z154:AD154)</f>
        <v>0</v>
      </c>
      <c r="AF154" s="304">
        <f>Q154-SUM($Z154:AE154)</f>
        <v>0</v>
      </c>
      <c r="AG154" s="304">
        <f>R154-SUM($Z154:AF154)</f>
        <v>0</v>
      </c>
      <c r="AH154" s="304">
        <f>S154-SUM($Z154:AG154)</f>
        <v>0</v>
      </c>
      <c r="AI154" s="304">
        <f>T154-SUM($Z154:AH154)</f>
        <v>0</v>
      </c>
      <c r="AJ154" s="304">
        <f>U154-SUM($Z154:AI154)</f>
        <v>0</v>
      </c>
      <c r="AK154" s="304">
        <f>V154-SUM($Z154:AJ154)</f>
        <v>0</v>
      </c>
      <c r="AL154" s="21" t="str">
        <f>HLOOKUP(F154,'BASE 1'!$C$1:$UG$3,3,0)</f>
        <v>Inscripción o cancelación de gravamen</v>
      </c>
      <c r="AM154" s="304">
        <v>621018720</v>
      </c>
      <c r="AN154" s="304">
        <v>621018720</v>
      </c>
      <c r="AO154" s="304">
        <v>621018720</v>
      </c>
      <c r="AP154" s="304"/>
      <c r="AQ154" s="304"/>
      <c r="AR154" s="304"/>
      <c r="AS154" s="304"/>
      <c r="AT154" s="304"/>
      <c r="AU154" s="304"/>
      <c r="AV154" s="304"/>
      <c r="AW154" s="304"/>
      <c r="AX154" s="304"/>
      <c r="AY154" s="418">
        <v>0.99</v>
      </c>
      <c r="AZ154" s="418">
        <v>0.01</v>
      </c>
    </row>
    <row r="155" spans="1:52" ht="12.75" customHeight="1">
      <c r="A155" s="277"/>
      <c r="B155" s="313"/>
      <c r="C155" s="427" t="s">
        <v>342</v>
      </c>
      <c r="D155" s="509"/>
      <c r="E155" s="509" t="s">
        <v>4413</v>
      </c>
      <c r="F155" s="286">
        <v>112123309</v>
      </c>
      <c r="G155" s="294" t="s">
        <v>1977</v>
      </c>
      <c r="H155" s="279">
        <v>6</v>
      </c>
      <c r="I155" s="298">
        <v>28970072</v>
      </c>
      <c r="J155" s="298">
        <v>28970072</v>
      </c>
      <c r="K155" s="298">
        <v>1537962</v>
      </c>
      <c r="L155" s="298">
        <v>3718410</v>
      </c>
      <c r="M155" s="298">
        <v>6011330</v>
      </c>
      <c r="N155" s="298"/>
      <c r="O155" s="298"/>
      <c r="P155" s="298"/>
      <c r="Q155" s="298"/>
      <c r="R155" s="298"/>
      <c r="S155" s="298"/>
      <c r="T155" s="298"/>
      <c r="U155" s="298"/>
      <c r="V155" s="298"/>
      <c r="W155" s="325">
        <f>IFERROR((M155/J155)/IFERROR(HLOOKUP(F155,'BASE 1'!$C$1:$UG$251,'PROY 1'!$AB$19+237,0),0),"")</f>
        <v>0.91574366339197411</v>
      </c>
      <c r="X155" s="325" t="s">
        <v>342</v>
      </c>
      <c r="Y155" s="25" t="str">
        <f t="shared" si="13"/>
        <v/>
      </c>
      <c r="Z155" s="298">
        <f t="shared" si="14"/>
        <v>1537962</v>
      </c>
      <c r="AA155" s="298">
        <f>L155-SUM($Z155:Z155)</f>
        <v>2180448</v>
      </c>
      <c r="AB155" s="298">
        <f>M155-SUM($Z155:AA155)</f>
        <v>2292920</v>
      </c>
      <c r="AC155" s="298">
        <f>N155-SUM($Z155:AB155)</f>
        <v>-6011330</v>
      </c>
      <c r="AD155" s="298">
        <f>O155-SUM($Z155:AC155)</f>
        <v>0</v>
      </c>
      <c r="AE155" s="298">
        <f>P155-SUM($Z155:AD155)</f>
        <v>0</v>
      </c>
      <c r="AF155" s="298">
        <f>Q155-SUM($Z155:AE155)</f>
        <v>0</v>
      </c>
      <c r="AG155" s="298">
        <f>R155-SUM($Z155:AF155)</f>
        <v>0</v>
      </c>
      <c r="AH155" s="298">
        <f>S155-SUM($Z155:AG155)</f>
        <v>0</v>
      </c>
      <c r="AI155" s="298">
        <f>T155-SUM($Z155:AH155)</f>
        <v>0</v>
      </c>
      <c r="AJ155" s="298">
        <f>U155-SUM($Z155:AI155)</f>
        <v>0</v>
      </c>
      <c r="AK155" s="298">
        <f>V155-SUM($Z155:AJ155)</f>
        <v>0</v>
      </c>
      <c r="AL155" s="21" t="str">
        <f>HLOOKUP(F155,'BASE 1'!$C$1:$UG$3,3,0)</f>
        <v>Trasnformación y Grabación</v>
      </c>
      <c r="AM155" s="298">
        <v>28970072</v>
      </c>
      <c r="AN155" s="298">
        <v>28970072</v>
      </c>
      <c r="AO155" s="298">
        <v>28970072</v>
      </c>
      <c r="AP155" s="298"/>
      <c r="AQ155" s="298"/>
      <c r="AR155" s="298"/>
      <c r="AS155" s="298"/>
      <c r="AT155" s="298"/>
      <c r="AU155" s="298"/>
      <c r="AV155" s="298"/>
      <c r="AW155" s="298"/>
      <c r="AX155" s="298"/>
      <c r="AY155" s="419"/>
      <c r="AZ155" s="419"/>
    </row>
    <row r="156" spans="1:52" ht="12.75" customHeight="1">
      <c r="A156" s="116">
        <v>110000119</v>
      </c>
      <c r="B156" s="309">
        <v>74300000</v>
      </c>
      <c r="C156" s="426" t="s">
        <v>2789</v>
      </c>
      <c r="D156" s="508"/>
      <c r="E156" s="508" t="s">
        <v>4413</v>
      </c>
      <c r="F156" s="283">
        <v>11212330901</v>
      </c>
      <c r="G156" s="290" t="s">
        <v>1978</v>
      </c>
      <c r="H156" s="122">
        <v>9</v>
      </c>
      <c r="I156" s="117">
        <v>3774344</v>
      </c>
      <c r="J156" s="304">
        <v>3774344</v>
      </c>
      <c r="K156" s="304">
        <v>92643</v>
      </c>
      <c r="L156" s="304">
        <v>509537</v>
      </c>
      <c r="M156" s="304">
        <v>833788</v>
      </c>
      <c r="N156" s="304"/>
      <c r="O156" s="304"/>
      <c r="P156" s="304"/>
      <c r="Q156" s="304"/>
      <c r="R156" s="304"/>
      <c r="S156" s="304"/>
      <c r="T156" s="304"/>
      <c r="U156" s="304"/>
      <c r="V156" s="304"/>
      <c r="W156" s="324">
        <f>IFERROR((M156/J156)/IFERROR(HLOOKUP(F156,'BASE 1'!$C$1:$UG$251,'PROY 1'!$AB$19+237,0),0),"")</f>
        <v>1.002380882280244</v>
      </c>
      <c r="X156" s="324">
        <v>1.002380882280244</v>
      </c>
      <c r="Y156" s="25" t="str">
        <f t="shared" si="13"/>
        <v>001</v>
      </c>
      <c r="Z156" s="304">
        <f t="shared" si="14"/>
        <v>92643</v>
      </c>
      <c r="AA156" s="304">
        <f>L156-SUM($Z156:Z156)</f>
        <v>416894</v>
      </c>
      <c r="AB156" s="304">
        <f>M156-SUM($Z156:AA156)</f>
        <v>324251</v>
      </c>
      <c r="AC156" s="304">
        <f>N156-SUM($Z156:AB156)</f>
        <v>-833788</v>
      </c>
      <c r="AD156" s="304">
        <f>O156-SUM($Z156:AC156)</f>
        <v>0</v>
      </c>
      <c r="AE156" s="304">
        <f>P156-SUM($Z156:AD156)</f>
        <v>0</v>
      </c>
      <c r="AF156" s="304">
        <f>Q156-SUM($Z156:AE156)</f>
        <v>0</v>
      </c>
      <c r="AG156" s="304">
        <f>R156-SUM($Z156:AF156)</f>
        <v>0</v>
      </c>
      <c r="AH156" s="304">
        <f>S156-SUM($Z156:AG156)</f>
        <v>0</v>
      </c>
      <c r="AI156" s="304">
        <f>T156-SUM($Z156:AH156)</f>
        <v>0</v>
      </c>
      <c r="AJ156" s="304">
        <f>U156-SUM($Z156:AI156)</f>
        <v>0</v>
      </c>
      <c r="AK156" s="304">
        <f>V156-SUM($Z156:AJ156)</f>
        <v>0</v>
      </c>
      <c r="AL156" s="21" t="str">
        <f>HLOOKUP(F156,'BASE 1'!$C$1:$UG$3,3,0)</f>
        <v>Cambio de motor</v>
      </c>
      <c r="AM156" s="304">
        <v>3774344</v>
      </c>
      <c r="AN156" s="304">
        <v>3774344</v>
      </c>
      <c r="AO156" s="304">
        <v>3774344</v>
      </c>
      <c r="AP156" s="304"/>
      <c r="AQ156" s="304"/>
      <c r="AR156" s="304"/>
      <c r="AS156" s="304"/>
      <c r="AT156" s="304"/>
      <c r="AU156" s="304"/>
      <c r="AV156" s="304"/>
      <c r="AW156" s="304"/>
      <c r="AX156" s="304"/>
      <c r="AY156" s="418">
        <v>0.99</v>
      </c>
      <c r="AZ156" s="418">
        <v>0.01</v>
      </c>
    </row>
    <row r="157" spans="1:52" ht="12.75" customHeight="1">
      <c r="A157" s="116">
        <v>110000119</v>
      </c>
      <c r="B157" s="309">
        <v>74300000</v>
      </c>
      <c r="C157" s="426" t="s">
        <v>2789</v>
      </c>
      <c r="D157" s="508"/>
      <c r="E157" s="508" t="s">
        <v>4413</v>
      </c>
      <c r="F157" s="283">
        <v>11212330902</v>
      </c>
      <c r="G157" s="290" t="s">
        <v>1979</v>
      </c>
      <c r="H157" s="122">
        <v>9</v>
      </c>
      <c r="I157" s="117">
        <v>69695</v>
      </c>
      <c r="J157" s="304">
        <v>69695</v>
      </c>
      <c r="K157" s="304">
        <v>41700</v>
      </c>
      <c r="L157" s="304">
        <v>21851</v>
      </c>
      <c r="M157" s="304">
        <v>45012</v>
      </c>
      <c r="N157" s="304"/>
      <c r="O157" s="304"/>
      <c r="P157" s="304"/>
      <c r="Q157" s="304"/>
      <c r="R157" s="304"/>
      <c r="S157" s="304"/>
      <c r="T157" s="304"/>
      <c r="U157" s="304"/>
      <c r="V157" s="304"/>
      <c r="W157" s="324">
        <f>IFERROR((M157/J157)/IFERROR(HLOOKUP(F157,'BASE 1'!$C$1:$UG$251,'PROY 1'!$AB$19+237,0),0),"")</f>
        <v>2.6959617597659271</v>
      </c>
      <c r="X157" s="324">
        <v>2.6959617597659271</v>
      </c>
      <c r="Y157" s="25" t="str">
        <f t="shared" si="13"/>
        <v>001</v>
      </c>
      <c r="Z157" s="304">
        <f t="shared" si="14"/>
        <v>41700</v>
      </c>
      <c r="AA157" s="304">
        <f>L157-SUM($Z157:Z157)</f>
        <v>-19849</v>
      </c>
      <c r="AB157" s="304">
        <f>M157-SUM($Z157:AA157)</f>
        <v>23161</v>
      </c>
      <c r="AC157" s="304">
        <f>N157-SUM($Z157:AB157)</f>
        <v>-45012</v>
      </c>
      <c r="AD157" s="304">
        <f>O157-SUM($Z157:AC157)</f>
        <v>0</v>
      </c>
      <c r="AE157" s="304">
        <f>P157-SUM($Z157:AD157)</f>
        <v>0</v>
      </c>
      <c r="AF157" s="304">
        <f>Q157-SUM($Z157:AE157)</f>
        <v>0</v>
      </c>
      <c r="AG157" s="304">
        <f>R157-SUM($Z157:AF157)</f>
        <v>0</v>
      </c>
      <c r="AH157" s="304">
        <f>S157-SUM($Z157:AG157)</f>
        <v>0</v>
      </c>
      <c r="AI157" s="304">
        <f>T157-SUM($Z157:AH157)</f>
        <v>0</v>
      </c>
      <c r="AJ157" s="304">
        <f>U157-SUM($Z157:AI157)</f>
        <v>0</v>
      </c>
      <c r="AK157" s="304">
        <f>V157-SUM($Z157:AJ157)</f>
        <v>0</v>
      </c>
      <c r="AL157" s="21" t="str">
        <f>HLOOKUP(F157,'BASE 1'!$C$1:$UG$3,3,0)</f>
        <v>Cambio de servicios</v>
      </c>
      <c r="AM157" s="304">
        <v>69695</v>
      </c>
      <c r="AN157" s="304">
        <v>69695</v>
      </c>
      <c r="AO157" s="304">
        <v>69695</v>
      </c>
      <c r="AP157" s="304"/>
      <c r="AQ157" s="304"/>
      <c r="AR157" s="304"/>
      <c r="AS157" s="304"/>
      <c r="AT157" s="304"/>
      <c r="AU157" s="304"/>
      <c r="AV157" s="304"/>
      <c r="AW157" s="304"/>
      <c r="AX157" s="304"/>
      <c r="AY157" s="418">
        <v>0.99</v>
      </c>
      <c r="AZ157" s="418">
        <v>0.01</v>
      </c>
    </row>
    <row r="158" spans="1:52" ht="12.75" customHeight="1">
      <c r="A158" s="116">
        <v>110000119</v>
      </c>
      <c r="B158" s="309">
        <v>74300000</v>
      </c>
      <c r="C158" s="426" t="s">
        <v>2789</v>
      </c>
      <c r="D158" s="508"/>
      <c r="E158" s="508" t="s">
        <v>4413</v>
      </c>
      <c r="F158" s="283">
        <v>11212330903</v>
      </c>
      <c r="G158" s="290" t="s">
        <v>1980</v>
      </c>
      <c r="H158" s="122">
        <v>9</v>
      </c>
      <c r="I158" s="117">
        <v>1265926</v>
      </c>
      <c r="J158" s="304">
        <v>1265926</v>
      </c>
      <c r="K158" s="304">
        <v>23161</v>
      </c>
      <c r="L158" s="304">
        <v>370573</v>
      </c>
      <c r="M158" s="304">
        <v>532699</v>
      </c>
      <c r="N158" s="304"/>
      <c r="O158" s="304"/>
      <c r="P158" s="304"/>
      <c r="Q158" s="304"/>
      <c r="R158" s="304"/>
      <c r="S158" s="304"/>
      <c r="T158" s="304"/>
      <c r="U158" s="304"/>
      <c r="V158" s="304"/>
      <c r="W158" s="324">
        <f>IFERROR((M158/J158)/IFERROR(HLOOKUP(F158,'BASE 1'!$C$1:$UG$251,'PROY 1'!$AB$19+237,0),0),"")</f>
        <v>1.9133530579184279</v>
      </c>
      <c r="X158" s="324">
        <v>1.9133530579184279</v>
      </c>
      <c r="Y158" s="25" t="str">
        <f t="shared" si="13"/>
        <v>001</v>
      </c>
      <c r="Z158" s="304">
        <f t="shared" si="14"/>
        <v>23161</v>
      </c>
      <c r="AA158" s="304">
        <f>L158-SUM($Z158:Z158)</f>
        <v>347412</v>
      </c>
      <c r="AB158" s="304">
        <f>M158-SUM($Z158:AA158)</f>
        <v>162126</v>
      </c>
      <c r="AC158" s="304">
        <f>N158-SUM($Z158:AB158)</f>
        <v>-532699</v>
      </c>
      <c r="AD158" s="304">
        <f>O158-SUM($Z158:AC158)</f>
        <v>0</v>
      </c>
      <c r="AE158" s="304">
        <f>P158-SUM($Z158:AD158)</f>
        <v>0</v>
      </c>
      <c r="AF158" s="304">
        <f>Q158-SUM($Z158:AE158)</f>
        <v>0</v>
      </c>
      <c r="AG158" s="304">
        <f>R158-SUM($Z158:AF158)</f>
        <v>0</v>
      </c>
      <c r="AH158" s="304">
        <f>S158-SUM($Z158:AG158)</f>
        <v>0</v>
      </c>
      <c r="AI158" s="304">
        <f>T158-SUM($Z158:AH158)</f>
        <v>0</v>
      </c>
      <c r="AJ158" s="304">
        <f>U158-SUM($Z158:AI158)</f>
        <v>0</v>
      </c>
      <c r="AK158" s="304">
        <f>V158-SUM($Z158:AJ158)</f>
        <v>0</v>
      </c>
      <c r="AL158" s="21" t="str">
        <f>HLOOKUP(F158,'BASE 1'!$C$1:$UG$3,3,0)</f>
        <v>Blindaje</v>
      </c>
      <c r="AM158" s="304">
        <v>1265926</v>
      </c>
      <c r="AN158" s="304">
        <v>1265926</v>
      </c>
      <c r="AO158" s="304">
        <v>1265926</v>
      </c>
      <c r="AP158" s="304"/>
      <c r="AQ158" s="304"/>
      <c r="AR158" s="304"/>
      <c r="AS158" s="304"/>
      <c r="AT158" s="304"/>
      <c r="AU158" s="304"/>
      <c r="AV158" s="304"/>
      <c r="AW158" s="304"/>
      <c r="AX158" s="304"/>
      <c r="AY158" s="418">
        <v>0.99</v>
      </c>
      <c r="AZ158" s="418">
        <v>0.01</v>
      </c>
    </row>
    <row r="159" spans="1:52" ht="12.75" customHeight="1">
      <c r="A159" s="116">
        <v>110000119</v>
      </c>
      <c r="B159" s="309">
        <v>74300000</v>
      </c>
      <c r="C159" s="426" t="s">
        <v>2789</v>
      </c>
      <c r="D159" s="508"/>
      <c r="E159" s="508" t="s">
        <v>4413</v>
      </c>
      <c r="F159" s="283">
        <v>11212330904</v>
      </c>
      <c r="G159" s="290" t="s">
        <v>1981</v>
      </c>
      <c r="H159" s="122">
        <v>9</v>
      </c>
      <c r="I159" s="117">
        <v>18959325</v>
      </c>
      <c r="J159" s="304">
        <v>18959325</v>
      </c>
      <c r="K159" s="304">
        <v>1019128</v>
      </c>
      <c r="L159" s="304">
        <v>2101083</v>
      </c>
      <c r="M159" s="304">
        <v>3629696</v>
      </c>
      <c r="N159" s="304"/>
      <c r="O159" s="304"/>
      <c r="P159" s="304"/>
      <c r="Q159" s="304"/>
      <c r="R159" s="304"/>
      <c r="S159" s="304"/>
      <c r="T159" s="304"/>
      <c r="U159" s="304"/>
      <c r="V159" s="304"/>
      <c r="W159" s="324">
        <f>IFERROR((M159/J159)/IFERROR(HLOOKUP(F159,'BASE 1'!$C$1:$UG$251,'PROY 1'!$AB$19+237,0),0),"")</f>
        <v>0.82417439812100535</v>
      </c>
      <c r="X159" s="324">
        <v>0.82417439812100535</v>
      </c>
      <c r="Y159" s="25" t="str">
        <f t="shared" si="13"/>
        <v>001</v>
      </c>
      <c r="Z159" s="304">
        <f t="shared" si="14"/>
        <v>1019128</v>
      </c>
      <c r="AA159" s="304">
        <f>L159-SUM($Z159:Z159)</f>
        <v>1081955</v>
      </c>
      <c r="AB159" s="304">
        <f>M159-SUM($Z159:AA159)</f>
        <v>1528613</v>
      </c>
      <c r="AC159" s="304">
        <f>N159-SUM($Z159:AB159)</f>
        <v>-3629696</v>
      </c>
      <c r="AD159" s="304">
        <f>O159-SUM($Z159:AC159)</f>
        <v>0</v>
      </c>
      <c r="AE159" s="304">
        <f>P159-SUM($Z159:AD159)</f>
        <v>0</v>
      </c>
      <c r="AF159" s="304">
        <f>Q159-SUM($Z159:AE159)</f>
        <v>0</v>
      </c>
      <c r="AG159" s="304">
        <f>R159-SUM($Z159:AF159)</f>
        <v>0</v>
      </c>
      <c r="AH159" s="304">
        <f>S159-SUM($Z159:AG159)</f>
        <v>0</v>
      </c>
      <c r="AI159" s="304">
        <f>T159-SUM($Z159:AH159)</f>
        <v>0</v>
      </c>
      <c r="AJ159" s="304">
        <f>U159-SUM($Z159:AI159)</f>
        <v>0</v>
      </c>
      <c r="AK159" s="304">
        <f>V159-SUM($Z159:AJ159)</f>
        <v>0</v>
      </c>
      <c r="AL159" s="21" t="str">
        <f>HLOOKUP(F159,'BASE 1'!$C$1:$UG$3,3,0)</f>
        <v>Cambio de color</v>
      </c>
      <c r="AM159" s="304">
        <v>18959325</v>
      </c>
      <c r="AN159" s="304">
        <v>18959325</v>
      </c>
      <c r="AO159" s="304">
        <v>18959325</v>
      </c>
      <c r="AP159" s="304"/>
      <c r="AQ159" s="304"/>
      <c r="AR159" s="304"/>
      <c r="AS159" s="304"/>
      <c r="AT159" s="304"/>
      <c r="AU159" s="304"/>
      <c r="AV159" s="304"/>
      <c r="AW159" s="304"/>
      <c r="AX159" s="304"/>
      <c r="AY159" s="418">
        <v>0.99</v>
      </c>
      <c r="AZ159" s="418">
        <v>0.01</v>
      </c>
    </row>
    <row r="160" spans="1:52" ht="12.75" customHeight="1">
      <c r="A160" s="116">
        <v>110000119</v>
      </c>
      <c r="B160" s="309">
        <v>74300000</v>
      </c>
      <c r="C160" s="426" t="s">
        <v>2789</v>
      </c>
      <c r="D160" s="508"/>
      <c r="E160" s="508" t="s">
        <v>4413</v>
      </c>
      <c r="F160" s="283">
        <v>11212330905</v>
      </c>
      <c r="G160" s="290" t="s">
        <v>1982</v>
      </c>
      <c r="H160" s="122">
        <v>9</v>
      </c>
      <c r="I160" s="117">
        <v>4900782</v>
      </c>
      <c r="J160" s="304">
        <v>4900782</v>
      </c>
      <c r="K160" s="304">
        <v>361330</v>
      </c>
      <c r="L160" s="304">
        <v>715366</v>
      </c>
      <c r="M160" s="304">
        <v>970135</v>
      </c>
      <c r="N160" s="304"/>
      <c r="O160" s="304"/>
      <c r="P160" s="304"/>
      <c r="Q160" s="304"/>
      <c r="R160" s="304"/>
      <c r="S160" s="304"/>
      <c r="T160" s="304"/>
      <c r="U160" s="304"/>
      <c r="V160" s="304"/>
      <c r="W160" s="324">
        <f>IFERROR((M160/J160)/IFERROR(HLOOKUP(F160,'BASE 1'!$C$1:$UG$251,'PROY 1'!$AB$19+237,0),0),"")</f>
        <v>0.95205278050970921</v>
      </c>
      <c r="X160" s="324">
        <v>0.95205278050970921</v>
      </c>
      <c r="Y160" s="25" t="str">
        <f t="shared" si="13"/>
        <v>001</v>
      </c>
      <c r="Z160" s="304">
        <f t="shared" si="14"/>
        <v>361330</v>
      </c>
      <c r="AA160" s="304">
        <f>L160-SUM($Z160:Z160)</f>
        <v>354036</v>
      </c>
      <c r="AB160" s="304">
        <f>M160-SUM($Z160:AA160)</f>
        <v>254769</v>
      </c>
      <c r="AC160" s="304">
        <f>N160-SUM($Z160:AB160)</f>
        <v>-970135</v>
      </c>
      <c r="AD160" s="304">
        <f>O160-SUM($Z160:AC160)</f>
        <v>0</v>
      </c>
      <c r="AE160" s="304">
        <f>P160-SUM($Z160:AD160)</f>
        <v>0</v>
      </c>
      <c r="AF160" s="304">
        <f>Q160-SUM($Z160:AE160)</f>
        <v>0</v>
      </c>
      <c r="AG160" s="304">
        <f>R160-SUM($Z160:AF160)</f>
        <v>0</v>
      </c>
      <c r="AH160" s="304">
        <f>S160-SUM($Z160:AG160)</f>
        <v>0</v>
      </c>
      <c r="AI160" s="304">
        <f>T160-SUM($Z160:AH160)</f>
        <v>0</v>
      </c>
      <c r="AJ160" s="304">
        <f>U160-SUM($Z160:AI160)</f>
        <v>0</v>
      </c>
      <c r="AK160" s="304">
        <f>V160-SUM($Z160:AJ160)</f>
        <v>0</v>
      </c>
      <c r="AL160" s="21" t="str">
        <f>HLOOKUP(F160,'BASE 1'!$C$1:$UG$3,3,0)</f>
        <v>Grabación motor chasis o serie</v>
      </c>
      <c r="AM160" s="304">
        <v>4900782</v>
      </c>
      <c r="AN160" s="304">
        <v>4900782</v>
      </c>
      <c r="AO160" s="304">
        <v>4900782</v>
      </c>
      <c r="AP160" s="304"/>
      <c r="AQ160" s="304"/>
      <c r="AR160" s="304"/>
      <c r="AS160" s="304"/>
      <c r="AT160" s="304"/>
      <c r="AU160" s="304"/>
      <c r="AV160" s="304"/>
      <c r="AW160" s="304"/>
      <c r="AX160" s="304"/>
      <c r="AY160" s="418">
        <v>0.99</v>
      </c>
      <c r="AZ160" s="418">
        <v>0.01</v>
      </c>
    </row>
    <row r="161" spans="1:52" ht="12.75" customHeight="1">
      <c r="A161" s="116">
        <v>110000119</v>
      </c>
      <c r="B161" s="309">
        <v>74300000</v>
      </c>
      <c r="C161" s="426" t="s">
        <v>2789</v>
      </c>
      <c r="D161" s="508"/>
      <c r="E161" s="508" t="s">
        <v>4413</v>
      </c>
      <c r="F161" s="283">
        <v>112123310</v>
      </c>
      <c r="G161" s="290" t="s">
        <v>1983</v>
      </c>
      <c r="H161" s="122">
        <v>9</v>
      </c>
      <c r="I161" s="117">
        <v>30822327</v>
      </c>
      <c r="J161" s="304">
        <v>30822327</v>
      </c>
      <c r="K161" s="304">
        <v>2878029</v>
      </c>
      <c r="L161" s="304">
        <v>5356275</v>
      </c>
      <c r="M161" s="304">
        <v>8251375</v>
      </c>
      <c r="N161" s="304"/>
      <c r="O161" s="304"/>
      <c r="P161" s="304"/>
      <c r="Q161" s="304"/>
      <c r="R161" s="304"/>
      <c r="S161" s="304"/>
      <c r="T161" s="304"/>
      <c r="U161" s="304"/>
      <c r="V161" s="304"/>
      <c r="W161" s="324">
        <f>IFERROR((M161/J161)/IFERROR(HLOOKUP(F161,'BASE 1'!$C$1:$UG$251,'PROY 1'!$AB$19+237,0),0),"")</f>
        <v>1.0995666923051521</v>
      </c>
      <c r="X161" s="324">
        <v>1.0995666923051521</v>
      </c>
      <c r="Y161" s="25" t="str">
        <f t="shared" si="13"/>
        <v>001</v>
      </c>
      <c r="Z161" s="304">
        <f t="shared" si="14"/>
        <v>2878029</v>
      </c>
      <c r="AA161" s="304">
        <f>L161-SUM($Z161:Z161)</f>
        <v>2478246</v>
      </c>
      <c r="AB161" s="304">
        <f>M161-SUM($Z161:AA161)</f>
        <v>2895100</v>
      </c>
      <c r="AC161" s="304">
        <f>N161-SUM($Z161:AB161)</f>
        <v>-8251375</v>
      </c>
      <c r="AD161" s="304">
        <f>O161-SUM($Z161:AC161)</f>
        <v>0</v>
      </c>
      <c r="AE161" s="304">
        <f>P161-SUM($Z161:AD161)</f>
        <v>0</v>
      </c>
      <c r="AF161" s="304">
        <f>Q161-SUM($Z161:AE161)</f>
        <v>0</v>
      </c>
      <c r="AG161" s="304">
        <f>R161-SUM($Z161:AF161)</f>
        <v>0</v>
      </c>
      <c r="AH161" s="304">
        <f>S161-SUM($Z161:AG161)</f>
        <v>0</v>
      </c>
      <c r="AI161" s="304">
        <f>T161-SUM($Z161:AH161)</f>
        <v>0</v>
      </c>
      <c r="AJ161" s="304">
        <f>U161-SUM($Z161:AI161)</f>
        <v>0</v>
      </c>
      <c r="AK161" s="304">
        <f>V161-SUM($Z161:AJ161)</f>
        <v>0</v>
      </c>
      <c r="AL161" s="21" t="str">
        <f>HLOOKUP(F161,'BASE 1'!$C$1:$UG$3,3,0)</f>
        <v>Cancelación por hurto o inservible</v>
      </c>
      <c r="AM161" s="304">
        <v>30822327</v>
      </c>
      <c r="AN161" s="304">
        <v>30822327</v>
      </c>
      <c r="AO161" s="304">
        <v>30822327</v>
      </c>
      <c r="AP161" s="304"/>
      <c r="AQ161" s="304"/>
      <c r="AR161" s="304"/>
      <c r="AS161" s="304"/>
      <c r="AT161" s="304"/>
      <c r="AU161" s="304"/>
      <c r="AV161" s="304"/>
      <c r="AW161" s="304"/>
      <c r="AX161" s="304"/>
      <c r="AY161" s="418">
        <v>0.99</v>
      </c>
      <c r="AZ161" s="418">
        <v>0.01</v>
      </c>
    </row>
    <row r="162" spans="1:52" ht="12.75" customHeight="1">
      <c r="A162" s="116">
        <v>110000119</v>
      </c>
      <c r="B162" s="309">
        <v>74300000</v>
      </c>
      <c r="C162" s="426" t="s">
        <v>2789</v>
      </c>
      <c r="D162" s="508"/>
      <c r="E162" s="508" t="s">
        <v>4413</v>
      </c>
      <c r="F162" s="283">
        <v>112123311</v>
      </c>
      <c r="G162" s="290" t="s">
        <v>1984</v>
      </c>
      <c r="H162" s="122">
        <v>9</v>
      </c>
      <c r="I162" s="117">
        <v>21397413</v>
      </c>
      <c r="J162" s="304">
        <v>21397413</v>
      </c>
      <c r="K162" s="304">
        <v>77244358</v>
      </c>
      <c r="L162" s="304">
        <v>127931718</v>
      </c>
      <c r="M162" s="304">
        <v>133115558</v>
      </c>
      <c r="N162" s="304"/>
      <c r="O162" s="304"/>
      <c r="P162" s="304"/>
      <c r="Q162" s="304"/>
      <c r="R162" s="304"/>
      <c r="S162" s="304"/>
      <c r="T162" s="304"/>
      <c r="U162" s="304"/>
      <c r="V162" s="304"/>
      <c r="W162" s="324">
        <f>IFERROR((M162/J162)/IFERROR(HLOOKUP(F162,'BASE 1'!$C$1:$UG$251,'PROY 1'!$AB$19+237,0),0),"")</f>
        <v>29.857174520363866</v>
      </c>
      <c r="X162" s="324">
        <v>29.857174520363866</v>
      </c>
      <c r="Y162" s="25" t="str">
        <f t="shared" si="13"/>
        <v>001</v>
      </c>
      <c r="Z162" s="304">
        <f t="shared" si="14"/>
        <v>77244358</v>
      </c>
      <c r="AA162" s="304">
        <f>L162-SUM($Z162:Z162)</f>
        <v>50687360</v>
      </c>
      <c r="AB162" s="304">
        <f>M162-SUM($Z162:AA162)</f>
        <v>5183840</v>
      </c>
      <c r="AC162" s="304">
        <f>N162-SUM($Z162:AB162)</f>
        <v>-133115558</v>
      </c>
      <c r="AD162" s="304">
        <f>O162-SUM($Z162:AC162)</f>
        <v>0</v>
      </c>
      <c r="AE162" s="304">
        <f>P162-SUM($Z162:AD162)</f>
        <v>0</v>
      </c>
      <c r="AF162" s="304">
        <f>Q162-SUM($Z162:AE162)</f>
        <v>0</v>
      </c>
      <c r="AG162" s="304">
        <f>R162-SUM($Z162:AF162)</f>
        <v>0</v>
      </c>
      <c r="AH162" s="304">
        <f>S162-SUM($Z162:AG162)</f>
        <v>0</v>
      </c>
      <c r="AI162" s="304">
        <f>T162-SUM($Z162:AH162)</f>
        <v>0</v>
      </c>
      <c r="AJ162" s="304">
        <f>U162-SUM($Z162:AI162)</f>
        <v>0</v>
      </c>
      <c r="AK162" s="304">
        <f>V162-SUM($Z162:AJ162)</f>
        <v>0</v>
      </c>
      <c r="AL162" s="21" t="str">
        <f>HLOOKUP(F162,'BASE 1'!$C$1:$UG$3,3,0)</f>
        <v>Sellada  y desellada de taximetros</v>
      </c>
      <c r="AM162" s="304">
        <v>21397413</v>
      </c>
      <c r="AN162" s="304">
        <v>21397413</v>
      </c>
      <c r="AO162" s="304">
        <v>21397413</v>
      </c>
      <c r="AP162" s="304"/>
      <c r="AQ162" s="304"/>
      <c r="AR162" s="304"/>
      <c r="AS162" s="304"/>
      <c r="AT162" s="304"/>
      <c r="AU162" s="304"/>
      <c r="AV162" s="304"/>
      <c r="AW162" s="304"/>
      <c r="AX162" s="304"/>
      <c r="AY162" s="418">
        <v>0.99</v>
      </c>
      <c r="AZ162" s="418">
        <v>0.01</v>
      </c>
    </row>
    <row r="163" spans="1:52" ht="12.75" customHeight="1">
      <c r="A163" s="277"/>
      <c r="B163" s="313"/>
      <c r="C163" s="427" t="s">
        <v>342</v>
      </c>
      <c r="D163" s="509"/>
      <c r="E163" s="509" t="s">
        <v>4413</v>
      </c>
      <c r="F163" s="286">
        <v>112123312</v>
      </c>
      <c r="G163" s="294" t="s">
        <v>1985</v>
      </c>
      <c r="H163" s="279">
        <v>6</v>
      </c>
      <c r="I163" s="298">
        <v>390664952</v>
      </c>
      <c r="J163" s="298">
        <v>390664952</v>
      </c>
      <c r="K163" s="298">
        <v>37424782</v>
      </c>
      <c r="L163" s="298">
        <v>71773643</v>
      </c>
      <c r="M163" s="298">
        <v>108251903</v>
      </c>
      <c r="N163" s="298"/>
      <c r="O163" s="298"/>
      <c r="P163" s="298"/>
      <c r="Q163" s="298"/>
      <c r="R163" s="298"/>
      <c r="S163" s="298"/>
      <c r="T163" s="298"/>
      <c r="U163" s="298"/>
      <c r="V163" s="298"/>
      <c r="W163" s="325">
        <f>IFERROR((M163/J163)/IFERROR(HLOOKUP(F163,'BASE 1'!$C$1:$UG$251,'PROY 1'!$AB$19+237,0),0),"")</f>
        <v>1.0947317378789074</v>
      </c>
      <c r="X163" s="325" t="s">
        <v>342</v>
      </c>
      <c r="Y163" s="25" t="str">
        <f t="shared" si="13"/>
        <v/>
      </c>
      <c r="Z163" s="298">
        <f t="shared" si="14"/>
        <v>37424782</v>
      </c>
      <c r="AA163" s="298">
        <f>L163-SUM($Z163:Z163)</f>
        <v>34348861</v>
      </c>
      <c r="AB163" s="298">
        <f>M163-SUM($Z163:AA163)</f>
        <v>36478260</v>
      </c>
      <c r="AC163" s="298">
        <f>N163-SUM($Z163:AB163)</f>
        <v>-108251903</v>
      </c>
      <c r="AD163" s="298">
        <f>O163-SUM($Z163:AC163)</f>
        <v>0</v>
      </c>
      <c r="AE163" s="298">
        <f>P163-SUM($Z163:AD163)</f>
        <v>0</v>
      </c>
      <c r="AF163" s="298">
        <f>Q163-SUM($Z163:AE163)</f>
        <v>0</v>
      </c>
      <c r="AG163" s="298">
        <f>R163-SUM($Z163:AF163)</f>
        <v>0</v>
      </c>
      <c r="AH163" s="298">
        <f>S163-SUM($Z163:AG163)</f>
        <v>0</v>
      </c>
      <c r="AI163" s="298">
        <f>T163-SUM($Z163:AH163)</f>
        <v>0</v>
      </c>
      <c r="AJ163" s="298">
        <f>U163-SUM($Z163:AI163)</f>
        <v>0</v>
      </c>
      <c r="AK163" s="298">
        <f>V163-SUM($Z163:AJ163)</f>
        <v>0</v>
      </c>
      <c r="AL163" s="21" t="str">
        <f>HLOOKUP(F163,'BASE 1'!$C$1:$UG$3,3,0)</f>
        <v>Expedición de Certificados</v>
      </c>
      <c r="AM163" s="298">
        <v>390664952</v>
      </c>
      <c r="AN163" s="298">
        <v>390664952</v>
      </c>
      <c r="AO163" s="298">
        <v>390664952</v>
      </c>
      <c r="AP163" s="298"/>
      <c r="AQ163" s="298"/>
      <c r="AR163" s="298"/>
      <c r="AS163" s="298"/>
      <c r="AT163" s="298"/>
      <c r="AU163" s="298"/>
      <c r="AV163" s="298"/>
      <c r="AW163" s="298"/>
      <c r="AX163" s="298"/>
      <c r="AY163" s="419"/>
      <c r="AZ163" s="419"/>
    </row>
    <row r="164" spans="1:52" ht="12.75" customHeight="1">
      <c r="A164" s="116">
        <v>110000119</v>
      </c>
      <c r="B164" s="309">
        <v>74300000</v>
      </c>
      <c r="C164" s="426" t="s">
        <v>2789</v>
      </c>
      <c r="D164" s="508"/>
      <c r="E164" s="508" t="s">
        <v>4413</v>
      </c>
      <c r="F164" s="283">
        <v>11212331202</v>
      </c>
      <c r="G164" s="290" t="s">
        <v>116</v>
      </c>
      <c r="H164" s="122">
        <v>9</v>
      </c>
      <c r="I164" s="117">
        <v>1177714</v>
      </c>
      <c r="J164" s="304">
        <v>1177714</v>
      </c>
      <c r="K164" s="304">
        <v>46322</v>
      </c>
      <c r="L164" s="304">
        <v>231608</v>
      </c>
      <c r="M164" s="304">
        <v>254769</v>
      </c>
      <c r="N164" s="304"/>
      <c r="O164" s="304"/>
      <c r="P164" s="304"/>
      <c r="Q164" s="304"/>
      <c r="R164" s="304"/>
      <c r="S164" s="304"/>
      <c r="T164" s="304"/>
      <c r="U164" s="304"/>
      <c r="V164" s="304"/>
      <c r="W164" s="324">
        <f>IFERROR((M164/J164)/IFERROR(HLOOKUP(F164,'BASE 1'!$C$1:$UG$251,'PROY 1'!$AB$19+237,0),0),"")</f>
        <v>0.76672076942441092</v>
      </c>
      <c r="X164" s="324">
        <v>0.76672076942441092</v>
      </c>
      <c r="Y164" s="25" t="str">
        <f t="shared" si="13"/>
        <v>001</v>
      </c>
      <c r="Z164" s="304">
        <f t="shared" si="14"/>
        <v>46322</v>
      </c>
      <c r="AA164" s="304">
        <f>L164-SUM($Z164:Z164)</f>
        <v>185286</v>
      </c>
      <c r="AB164" s="304">
        <f>M164-SUM($Z164:AA164)</f>
        <v>23161</v>
      </c>
      <c r="AC164" s="304">
        <f>N164-SUM($Z164:AB164)</f>
        <v>-254769</v>
      </c>
      <c r="AD164" s="304">
        <f>O164-SUM($Z164:AC164)</f>
        <v>0</v>
      </c>
      <c r="AE164" s="304">
        <f>P164-SUM($Z164:AD164)</f>
        <v>0</v>
      </c>
      <c r="AF164" s="304">
        <f>Q164-SUM($Z164:AE164)</f>
        <v>0</v>
      </c>
      <c r="AG164" s="304">
        <f>R164-SUM($Z164:AF164)</f>
        <v>0</v>
      </c>
      <c r="AH164" s="304">
        <f>S164-SUM($Z164:AG164)</f>
        <v>0</v>
      </c>
      <c r="AI164" s="304">
        <f>T164-SUM($Z164:AH164)</f>
        <v>0</v>
      </c>
      <c r="AJ164" s="304">
        <f>U164-SUM($Z164:AI164)</f>
        <v>0</v>
      </c>
      <c r="AK164" s="304">
        <f>V164-SUM($Z164:AJ164)</f>
        <v>0</v>
      </c>
      <c r="AL164" s="21" t="str">
        <f>HLOOKUP(F164,'BASE 1'!$C$1:$UG$3,3,0)</f>
        <v>Expedición certificados de tránsito</v>
      </c>
      <c r="AM164" s="304">
        <v>1177714</v>
      </c>
      <c r="AN164" s="304">
        <v>1177714</v>
      </c>
      <c r="AO164" s="304">
        <v>1177714</v>
      </c>
      <c r="AP164" s="304"/>
      <c r="AQ164" s="304"/>
      <c r="AR164" s="304"/>
      <c r="AS164" s="304"/>
      <c r="AT164" s="304"/>
      <c r="AU164" s="304"/>
      <c r="AV164" s="304"/>
      <c r="AW164" s="304"/>
      <c r="AX164" s="304"/>
      <c r="AY164" s="418">
        <v>0.99</v>
      </c>
      <c r="AZ164" s="418">
        <v>0.01</v>
      </c>
    </row>
    <row r="165" spans="1:52" ht="12.75" customHeight="1">
      <c r="A165" s="116">
        <v>110000119</v>
      </c>
      <c r="B165" s="309">
        <v>74300000</v>
      </c>
      <c r="C165" s="426" t="s">
        <v>2789</v>
      </c>
      <c r="D165" s="508"/>
      <c r="E165" s="508" t="s">
        <v>4413</v>
      </c>
      <c r="F165" s="283">
        <v>11212331203</v>
      </c>
      <c r="G165" s="290" t="s">
        <v>43</v>
      </c>
      <c r="H165" s="122">
        <v>9</v>
      </c>
      <c r="I165" s="117">
        <v>352331546</v>
      </c>
      <c r="J165" s="304">
        <v>352331546</v>
      </c>
      <c r="K165" s="304">
        <v>34585194</v>
      </c>
      <c r="L165" s="304">
        <v>66571633</v>
      </c>
      <c r="M165" s="304">
        <v>101220190</v>
      </c>
      <c r="N165" s="304"/>
      <c r="O165" s="304"/>
      <c r="P165" s="304"/>
      <c r="Q165" s="304"/>
      <c r="R165" s="304"/>
      <c r="S165" s="304"/>
      <c r="T165" s="304"/>
      <c r="U165" s="304"/>
      <c r="V165" s="304"/>
      <c r="W165" s="324">
        <f>IFERROR((M165/J165)/IFERROR(HLOOKUP(F165,'BASE 1'!$C$1:$UG$251,'PROY 1'!$AB$19+237,0),0),"")</f>
        <v>1.1543398890469567</v>
      </c>
      <c r="X165" s="324">
        <v>1.1543398890469567</v>
      </c>
      <c r="Y165" s="25" t="str">
        <f t="shared" si="13"/>
        <v>001</v>
      </c>
      <c r="Z165" s="304">
        <f t="shared" si="14"/>
        <v>34585194</v>
      </c>
      <c r="AA165" s="304">
        <f>L165-SUM($Z165:Z165)</f>
        <v>31986439</v>
      </c>
      <c r="AB165" s="304">
        <f>M165-SUM($Z165:AA165)</f>
        <v>34648557</v>
      </c>
      <c r="AC165" s="304">
        <f>N165-SUM($Z165:AB165)</f>
        <v>-101220190</v>
      </c>
      <c r="AD165" s="304">
        <f>O165-SUM($Z165:AC165)</f>
        <v>0</v>
      </c>
      <c r="AE165" s="304">
        <f>P165-SUM($Z165:AD165)</f>
        <v>0</v>
      </c>
      <c r="AF165" s="304">
        <f>Q165-SUM($Z165:AE165)</f>
        <v>0</v>
      </c>
      <c r="AG165" s="304">
        <f>R165-SUM($Z165:AF165)</f>
        <v>0</v>
      </c>
      <c r="AH165" s="304">
        <f>S165-SUM($Z165:AG165)</f>
        <v>0</v>
      </c>
      <c r="AI165" s="304">
        <f>T165-SUM($Z165:AH165)</f>
        <v>0</v>
      </c>
      <c r="AJ165" s="304">
        <f>U165-SUM($Z165:AI165)</f>
        <v>0</v>
      </c>
      <c r="AK165" s="304">
        <f>V165-SUM($Z165:AJ165)</f>
        <v>0</v>
      </c>
      <c r="AL165" s="21" t="str">
        <f>HLOOKUP(F165,'BASE 1'!$C$1:$UG$3,3,0)</f>
        <v>Expedición de historiales</v>
      </c>
      <c r="AM165" s="304">
        <v>352331546</v>
      </c>
      <c r="AN165" s="304">
        <v>352331546</v>
      </c>
      <c r="AO165" s="304">
        <v>352331546</v>
      </c>
      <c r="AP165" s="304"/>
      <c r="AQ165" s="304"/>
      <c r="AR165" s="304"/>
      <c r="AS165" s="304"/>
      <c r="AT165" s="304"/>
      <c r="AU165" s="304"/>
      <c r="AV165" s="304"/>
      <c r="AW165" s="304"/>
      <c r="AX165" s="304"/>
      <c r="AY165" s="418">
        <v>0.99</v>
      </c>
      <c r="AZ165" s="418">
        <v>0.01</v>
      </c>
    </row>
    <row r="166" spans="1:52" ht="12.75" customHeight="1">
      <c r="A166" s="116">
        <v>110000119</v>
      </c>
      <c r="B166" s="309">
        <v>74300000</v>
      </c>
      <c r="C166" s="426" t="s">
        <v>2789</v>
      </c>
      <c r="D166" s="508"/>
      <c r="E166" s="508" t="s">
        <v>4413</v>
      </c>
      <c r="F166" s="283">
        <v>11212331204</v>
      </c>
      <c r="G166" s="290" t="s">
        <v>49</v>
      </c>
      <c r="H166" s="122">
        <v>9</v>
      </c>
      <c r="I166" s="117">
        <v>37155692</v>
      </c>
      <c r="J166" s="304">
        <v>37155692</v>
      </c>
      <c r="K166" s="304">
        <v>2793266</v>
      </c>
      <c r="L166" s="304">
        <v>4970402</v>
      </c>
      <c r="M166" s="304">
        <v>6776944</v>
      </c>
      <c r="N166" s="304"/>
      <c r="O166" s="304"/>
      <c r="P166" s="304"/>
      <c r="Q166" s="304"/>
      <c r="R166" s="304"/>
      <c r="S166" s="304"/>
      <c r="T166" s="304"/>
      <c r="U166" s="304"/>
      <c r="V166" s="304"/>
      <c r="W166" s="324">
        <f>IFERROR((M166/J166)/IFERROR(HLOOKUP(F166,'BASE 1'!$C$1:$UG$251,'PROY 1'!$AB$19+237,0),0),"")</f>
        <v>0.64262560485240794</v>
      </c>
      <c r="X166" s="324">
        <v>0.64262560485240794</v>
      </c>
      <c r="Y166" s="25" t="str">
        <f t="shared" si="13"/>
        <v>001</v>
      </c>
      <c r="Z166" s="304">
        <f t="shared" si="14"/>
        <v>2793266</v>
      </c>
      <c r="AA166" s="304">
        <f>L166-SUM($Z166:Z166)</f>
        <v>2177136</v>
      </c>
      <c r="AB166" s="304">
        <f>M166-SUM($Z166:AA166)</f>
        <v>1806542</v>
      </c>
      <c r="AC166" s="304">
        <f>N166-SUM($Z166:AB166)</f>
        <v>-6776944</v>
      </c>
      <c r="AD166" s="304">
        <f>O166-SUM($Z166:AC166)</f>
        <v>0</v>
      </c>
      <c r="AE166" s="304">
        <f>P166-SUM($Z166:AD166)</f>
        <v>0</v>
      </c>
      <c r="AF166" s="304">
        <f>Q166-SUM($Z166:AE166)</f>
        <v>0</v>
      </c>
      <c r="AG166" s="304">
        <f>R166-SUM($Z166:AF166)</f>
        <v>0</v>
      </c>
      <c r="AH166" s="304">
        <f>S166-SUM($Z166:AG166)</f>
        <v>0</v>
      </c>
      <c r="AI166" s="304">
        <f>T166-SUM($Z166:AH166)</f>
        <v>0</v>
      </c>
      <c r="AJ166" s="304">
        <f>U166-SUM($Z166:AI166)</f>
        <v>0</v>
      </c>
      <c r="AK166" s="304">
        <f>V166-SUM($Z166:AJ166)</f>
        <v>0</v>
      </c>
      <c r="AL166" s="21" t="str">
        <f>HLOOKUP(F166,'BASE 1'!$C$1:$UG$3,3,0)</f>
        <v>Visto bueno embargos y contravenciones</v>
      </c>
      <c r="AM166" s="304">
        <v>37155692</v>
      </c>
      <c r="AN166" s="304">
        <v>37155692</v>
      </c>
      <c r="AO166" s="304">
        <v>37155692</v>
      </c>
      <c r="AP166" s="304"/>
      <c r="AQ166" s="304"/>
      <c r="AR166" s="304"/>
      <c r="AS166" s="304"/>
      <c r="AT166" s="304"/>
      <c r="AU166" s="304"/>
      <c r="AV166" s="304"/>
      <c r="AW166" s="304"/>
      <c r="AX166" s="304"/>
      <c r="AY166" s="418">
        <v>0.99</v>
      </c>
      <c r="AZ166" s="418">
        <v>0.01</v>
      </c>
    </row>
    <row r="167" spans="1:52" ht="12.75" customHeight="1">
      <c r="A167" s="116">
        <v>110000119</v>
      </c>
      <c r="B167" s="309">
        <v>74300000</v>
      </c>
      <c r="C167" s="426" t="s">
        <v>2789</v>
      </c>
      <c r="D167" s="508"/>
      <c r="E167" s="508" t="s">
        <v>4413</v>
      </c>
      <c r="F167" s="283">
        <v>112123313</v>
      </c>
      <c r="G167" s="290" t="s">
        <v>786</v>
      </c>
      <c r="H167" s="122">
        <v>9</v>
      </c>
      <c r="I167" s="117">
        <v>1</v>
      </c>
      <c r="J167" s="304">
        <v>1</v>
      </c>
      <c r="K167" s="304">
        <v>0</v>
      </c>
      <c r="L167" s="304">
        <v>0</v>
      </c>
      <c r="M167" s="304">
        <v>0</v>
      </c>
      <c r="N167" s="304"/>
      <c r="O167" s="304"/>
      <c r="P167" s="304"/>
      <c r="Q167" s="304"/>
      <c r="R167" s="304"/>
      <c r="S167" s="304"/>
      <c r="T167" s="304"/>
      <c r="U167" s="304"/>
      <c r="V167" s="304"/>
      <c r="W167" s="324" t="str">
        <f>IFERROR((M167/J167)/IFERROR(HLOOKUP(F167,'BASE 1'!$C$1:$UG$251,'PROY 1'!$AB$19+237,0),0),"")</f>
        <v/>
      </c>
      <c r="X167" s="324" t="s">
        <v>342</v>
      </c>
      <c r="Y167" s="25" t="str">
        <f t="shared" si="13"/>
        <v>001</v>
      </c>
      <c r="Z167" s="304">
        <f t="shared" si="14"/>
        <v>0</v>
      </c>
      <c r="AA167" s="304">
        <f>L167-SUM($Z167:Z167)</f>
        <v>0</v>
      </c>
      <c r="AB167" s="304">
        <f>M167-SUM($Z167:AA167)</f>
        <v>0</v>
      </c>
      <c r="AC167" s="304">
        <f>N167-SUM($Z167:AB167)</f>
        <v>0</v>
      </c>
      <c r="AD167" s="304">
        <f>O167-SUM($Z167:AC167)</f>
        <v>0</v>
      </c>
      <c r="AE167" s="304">
        <f>P167-SUM($Z167:AD167)</f>
        <v>0</v>
      </c>
      <c r="AF167" s="304">
        <f>Q167-SUM($Z167:AE167)</f>
        <v>0</v>
      </c>
      <c r="AG167" s="304">
        <f>R167-SUM($Z167:AF167)</f>
        <v>0</v>
      </c>
      <c r="AH167" s="304">
        <f>S167-SUM($Z167:AG167)</f>
        <v>0</v>
      </c>
      <c r="AI167" s="304">
        <f>T167-SUM($Z167:AH167)</f>
        <v>0</v>
      </c>
      <c r="AJ167" s="304">
        <f>U167-SUM($Z167:AI167)</f>
        <v>0</v>
      </c>
      <c r="AK167" s="304">
        <f>V167-SUM($Z167:AJ167)</f>
        <v>0</v>
      </c>
      <c r="AL167" s="21" t="str">
        <f>HLOOKUP(F167,'BASE 1'!$C$1:$UG$3,3,0)</f>
        <v xml:space="preserve">Habilitación empresa de transporte público colectivo de pasajeros </v>
      </c>
      <c r="AM167" s="304">
        <v>1</v>
      </c>
      <c r="AN167" s="304">
        <v>1</v>
      </c>
      <c r="AO167" s="304">
        <v>1</v>
      </c>
      <c r="AP167" s="304"/>
      <c r="AQ167" s="304"/>
      <c r="AR167" s="304"/>
      <c r="AS167" s="304"/>
      <c r="AT167" s="304"/>
      <c r="AU167" s="304"/>
      <c r="AV167" s="304"/>
      <c r="AW167" s="304"/>
      <c r="AX167" s="304"/>
      <c r="AY167" s="418">
        <v>0.99</v>
      </c>
      <c r="AZ167" s="418">
        <v>0.01</v>
      </c>
    </row>
    <row r="168" spans="1:52" ht="12.75" customHeight="1">
      <c r="A168" s="116">
        <v>110000119</v>
      </c>
      <c r="B168" s="309">
        <v>74300000</v>
      </c>
      <c r="C168" s="426" t="s">
        <v>2789</v>
      </c>
      <c r="D168" s="508"/>
      <c r="E168" s="508" t="s">
        <v>4413</v>
      </c>
      <c r="F168" s="283">
        <v>112123314</v>
      </c>
      <c r="G168" s="290" t="s">
        <v>108</v>
      </c>
      <c r="H168" s="122">
        <v>9</v>
      </c>
      <c r="I168" s="117">
        <v>244229</v>
      </c>
      <c r="J168" s="304">
        <v>244229</v>
      </c>
      <c r="K168" s="304">
        <v>20226</v>
      </c>
      <c r="L168" s="304">
        <v>121358</v>
      </c>
      <c r="M168" s="304">
        <v>222490</v>
      </c>
      <c r="N168" s="304"/>
      <c r="O168" s="304"/>
      <c r="P168" s="304"/>
      <c r="Q168" s="304"/>
      <c r="R168" s="304"/>
      <c r="S168" s="304"/>
      <c r="T168" s="304"/>
      <c r="U168" s="304"/>
      <c r="V168" s="304"/>
      <c r="W168" s="324">
        <f>IFERROR((M168/J168)/IFERROR(HLOOKUP(F168,'BASE 1'!$C$1:$UG$251,'PROY 1'!$AB$19+237,0),0),"")</f>
        <v>3.4398360066802245</v>
      </c>
      <c r="X168" s="324">
        <v>3.4398360066802245</v>
      </c>
      <c r="Y168" s="25" t="str">
        <f t="shared" si="13"/>
        <v>001</v>
      </c>
      <c r="Z168" s="304">
        <f t="shared" si="14"/>
        <v>20226</v>
      </c>
      <c r="AA168" s="304">
        <f>L168-SUM($Z168:Z168)</f>
        <v>101132</v>
      </c>
      <c r="AB168" s="304">
        <f>M168-SUM($Z168:AA168)</f>
        <v>101132</v>
      </c>
      <c r="AC168" s="304">
        <f>N168-SUM($Z168:AB168)</f>
        <v>-222490</v>
      </c>
      <c r="AD168" s="304">
        <f>O168-SUM($Z168:AC168)</f>
        <v>0</v>
      </c>
      <c r="AE168" s="304">
        <f>P168-SUM($Z168:AD168)</f>
        <v>0</v>
      </c>
      <c r="AF168" s="304">
        <f>Q168-SUM($Z168:AE168)</f>
        <v>0</v>
      </c>
      <c r="AG168" s="304">
        <f>R168-SUM($Z168:AF168)</f>
        <v>0</v>
      </c>
      <c r="AH168" s="304">
        <f>S168-SUM($Z168:AG168)</f>
        <v>0</v>
      </c>
      <c r="AI168" s="304">
        <f>T168-SUM($Z168:AH168)</f>
        <v>0</v>
      </c>
      <c r="AJ168" s="304">
        <f>U168-SUM($Z168:AI168)</f>
        <v>0</v>
      </c>
      <c r="AK168" s="304">
        <f>V168-SUM($Z168:AJ168)</f>
        <v>0</v>
      </c>
      <c r="AL168" s="21" t="str">
        <f>HLOOKUP(F168,'BASE 1'!$C$1:$UG$3,3,0)</f>
        <v>Concepto favorable vehículo transporte público colectivo</v>
      </c>
      <c r="AM168" s="304">
        <v>244229</v>
      </c>
      <c r="AN168" s="304">
        <v>244229</v>
      </c>
      <c r="AO168" s="304">
        <v>244229</v>
      </c>
      <c r="AP168" s="304"/>
      <c r="AQ168" s="304"/>
      <c r="AR168" s="304"/>
      <c r="AS168" s="304"/>
      <c r="AT168" s="304"/>
      <c r="AU168" s="304"/>
      <c r="AV168" s="304"/>
      <c r="AW168" s="304"/>
      <c r="AX168" s="304"/>
      <c r="AY168" s="418">
        <v>0.99</v>
      </c>
      <c r="AZ168" s="418">
        <v>0.01</v>
      </c>
    </row>
    <row r="169" spans="1:52" ht="12.75" customHeight="1">
      <c r="A169" s="116">
        <v>110000119</v>
      </c>
      <c r="B169" s="309">
        <v>74300000</v>
      </c>
      <c r="C169" s="426"/>
      <c r="D169" s="508"/>
      <c r="E169" s="508" t="s">
        <v>4413</v>
      </c>
      <c r="F169" s="283">
        <v>112123319</v>
      </c>
      <c r="G169" s="290" t="s">
        <v>4416</v>
      </c>
      <c r="H169" s="122">
        <v>9</v>
      </c>
      <c r="I169" s="117">
        <v>46647831</v>
      </c>
      <c r="J169" s="304">
        <v>46647831</v>
      </c>
      <c r="K169" s="304">
        <v>0</v>
      </c>
      <c r="L169" s="304">
        <v>0</v>
      </c>
      <c r="M169" s="304">
        <v>0</v>
      </c>
      <c r="N169" s="304"/>
      <c r="O169" s="304"/>
      <c r="P169" s="304"/>
      <c r="Q169" s="304"/>
      <c r="R169" s="304"/>
      <c r="S169" s="304"/>
      <c r="T169" s="304"/>
      <c r="U169" s="304"/>
      <c r="V169" s="304"/>
      <c r="W169" s="324" t="str">
        <f>IFERROR((M169/J169)/IFERROR(HLOOKUP(F169,'BASE 1'!$C$1:$UG$251,'PROY 1'!$AB$19+237,0),0),"")</f>
        <v/>
      </c>
      <c r="X169" s="324" t="s">
        <v>342</v>
      </c>
      <c r="Y169" s="25" t="str">
        <f t="shared" si="13"/>
        <v>001</v>
      </c>
      <c r="Z169" s="304">
        <f t="shared" si="14"/>
        <v>0</v>
      </c>
      <c r="AA169" s="304">
        <f>L169-SUM($Z169:Z169)</f>
        <v>0</v>
      </c>
      <c r="AB169" s="304">
        <f>M169-SUM($Z169:AA169)</f>
        <v>0</v>
      </c>
      <c r="AC169" s="304">
        <f>N169-SUM($Z169:AB169)</f>
        <v>0</v>
      </c>
      <c r="AD169" s="304">
        <f>O169-SUM($Z169:AC169)</f>
        <v>0</v>
      </c>
      <c r="AE169" s="304">
        <f>P169-SUM($Z169:AD169)</f>
        <v>0</v>
      </c>
      <c r="AF169" s="304">
        <f>Q169-SUM($Z169:AE169)</f>
        <v>0</v>
      </c>
      <c r="AG169" s="304">
        <f>R169-SUM($Z169:AF169)</f>
        <v>0</v>
      </c>
      <c r="AH169" s="304">
        <f>S169-SUM($Z169:AG169)</f>
        <v>0</v>
      </c>
      <c r="AI169" s="304">
        <f>T169-SUM($Z169:AH169)</f>
        <v>0</v>
      </c>
      <c r="AJ169" s="304">
        <f>U169-SUM($Z169:AI169)</f>
        <v>0</v>
      </c>
      <c r="AK169" s="304">
        <f>V169-SUM($Z169:AJ169)</f>
        <v>0</v>
      </c>
      <c r="AL169" s="21" t="e">
        <f>HLOOKUP(F169,'BASE 1'!$C$1:$UG$3,3,0)</f>
        <v>#N/A</v>
      </c>
      <c r="AM169" s="304">
        <v>46647831</v>
      </c>
      <c r="AN169" s="304">
        <v>46647831</v>
      </c>
      <c r="AO169" s="304">
        <v>46647831</v>
      </c>
      <c r="AP169" s="304"/>
      <c r="AQ169" s="304"/>
      <c r="AR169" s="304"/>
      <c r="AS169" s="304"/>
      <c r="AT169" s="304"/>
      <c r="AU169" s="304"/>
      <c r="AV169" s="304"/>
      <c r="AW169" s="304"/>
      <c r="AX169" s="304"/>
      <c r="AY169" s="418"/>
      <c r="AZ169" s="418"/>
    </row>
    <row r="170" spans="1:52" ht="12.75" customHeight="1">
      <c r="A170" s="277"/>
      <c r="B170" s="313"/>
      <c r="C170" s="427" t="s">
        <v>342</v>
      </c>
      <c r="D170" s="509"/>
      <c r="E170" s="509" t="s">
        <v>4413</v>
      </c>
      <c r="F170" s="286">
        <v>1121234</v>
      </c>
      <c r="G170" s="294" t="s">
        <v>268</v>
      </c>
      <c r="H170" s="279">
        <v>5</v>
      </c>
      <c r="I170" s="298">
        <v>155884651</v>
      </c>
      <c r="J170" s="298">
        <v>155884651</v>
      </c>
      <c r="K170" s="298">
        <v>20055292</v>
      </c>
      <c r="L170" s="298">
        <v>36065345</v>
      </c>
      <c r="M170" s="298">
        <v>54346028</v>
      </c>
      <c r="N170" s="298"/>
      <c r="O170" s="298"/>
      <c r="P170" s="298"/>
      <c r="Q170" s="298"/>
      <c r="R170" s="298"/>
      <c r="S170" s="298"/>
      <c r="T170" s="298"/>
      <c r="U170" s="298"/>
      <c r="V170" s="298"/>
      <c r="W170" s="325">
        <f>IFERROR((M170/J170)/IFERROR(HLOOKUP(F170,'BASE 1'!$C$1:$UG$251,'PROY 1'!$AB$19+237,0),0),"")</f>
        <v>1.2013765395074441</v>
      </c>
      <c r="X170" s="325" t="s">
        <v>342</v>
      </c>
      <c r="Y170" s="25" t="str">
        <f t="shared" si="13"/>
        <v/>
      </c>
      <c r="Z170" s="298">
        <f t="shared" si="14"/>
        <v>20055292</v>
      </c>
      <c r="AA170" s="298">
        <f>L170-SUM($Z170:Z170)</f>
        <v>16010053</v>
      </c>
      <c r="AB170" s="298">
        <f>M170-SUM($Z170:AA170)</f>
        <v>18280683</v>
      </c>
      <c r="AC170" s="298">
        <f>N170-SUM($Z170:AB170)</f>
        <v>-54346028</v>
      </c>
      <c r="AD170" s="298">
        <f>O170-SUM($Z170:AC170)</f>
        <v>0</v>
      </c>
      <c r="AE170" s="298">
        <f>P170-SUM($Z170:AD170)</f>
        <v>0</v>
      </c>
      <c r="AF170" s="298">
        <f>Q170-SUM($Z170:AE170)</f>
        <v>0</v>
      </c>
      <c r="AG170" s="298">
        <f>R170-SUM($Z170:AF170)</f>
        <v>0</v>
      </c>
      <c r="AH170" s="298">
        <f>S170-SUM($Z170:AG170)</f>
        <v>0</v>
      </c>
      <c r="AI170" s="298">
        <f>T170-SUM($Z170:AH170)</f>
        <v>0</v>
      </c>
      <c r="AJ170" s="298">
        <f>U170-SUM($Z170:AI170)</f>
        <v>0</v>
      </c>
      <c r="AK170" s="298">
        <f>V170-SUM($Z170:AJ170)</f>
        <v>0</v>
      </c>
      <c r="AL170" s="21" t="str">
        <f>HLOOKUP(F170,'BASE 1'!$C$1:$UG$3,3,0)</f>
        <v>Derechos de Transporte</v>
      </c>
      <c r="AM170" s="298">
        <v>155884651</v>
      </c>
      <c r="AN170" s="298">
        <v>155884651</v>
      </c>
      <c r="AO170" s="298">
        <v>155884651</v>
      </c>
      <c r="AP170" s="298"/>
      <c r="AQ170" s="298"/>
      <c r="AR170" s="298"/>
      <c r="AS170" s="298"/>
      <c r="AT170" s="298"/>
      <c r="AU170" s="298"/>
      <c r="AV170" s="298"/>
      <c r="AW170" s="298"/>
      <c r="AX170" s="298"/>
      <c r="AY170" s="419"/>
      <c r="AZ170" s="419"/>
    </row>
    <row r="171" spans="1:52" ht="12.75" customHeight="1">
      <c r="A171" s="116">
        <v>110000119</v>
      </c>
      <c r="B171" s="309">
        <v>74300000</v>
      </c>
      <c r="C171" s="426" t="s">
        <v>2789</v>
      </c>
      <c r="D171" s="508"/>
      <c r="E171" s="508" t="s">
        <v>4413</v>
      </c>
      <c r="F171" s="283">
        <v>112123401</v>
      </c>
      <c r="G171" s="290" t="s">
        <v>1987</v>
      </c>
      <c r="H171" s="122">
        <v>9</v>
      </c>
      <c r="I171" s="117">
        <v>4374841</v>
      </c>
      <c r="J171" s="304">
        <v>4374841</v>
      </c>
      <c r="K171" s="304">
        <v>648502</v>
      </c>
      <c r="L171" s="304">
        <v>1250682</v>
      </c>
      <c r="M171" s="304">
        <v>1945506</v>
      </c>
      <c r="N171" s="304"/>
      <c r="O171" s="304"/>
      <c r="P171" s="304"/>
      <c r="Q171" s="304"/>
      <c r="R171" s="304"/>
      <c r="S171" s="304"/>
      <c r="T171" s="304"/>
      <c r="U171" s="304"/>
      <c r="V171" s="304"/>
      <c r="W171" s="324">
        <f>IFERROR((M171/J171)/IFERROR(HLOOKUP(F171,'BASE 1'!$C$1:$UG$251,'PROY 1'!$AB$19+237,0),0),"")</f>
        <v>1.6564514371382824</v>
      </c>
      <c r="X171" s="324">
        <v>1.6564514371382824</v>
      </c>
      <c r="Y171" s="25" t="str">
        <f t="shared" si="13"/>
        <v>001</v>
      </c>
      <c r="Z171" s="304">
        <f t="shared" si="14"/>
        <v>648502</v>
      </c>
      <c r="AA171" s="304">
        <f>L171-SUM($Z171:Z171)</f>
        <v>602180</v>
      </c>
      <c r="AB171" s="304">
        <f>M171-SUM($Z171:AA171)</f>
        <v>694824</v>
      </c>
      <c r="AC171" s="304">
        <f>N171-SUM($Z171:AB171)</f>
        <v>-1945506</v>
      </c>
      <c r="AD171" s="304">
        <f>O171-SUM($Z171:AC171)</f>
        <v>0</v>
      </c>
      <c r="AE171" s="304">
        <f>P171-SUM($Z171:AD171)</f>
        <v>0</v>
      </c>
      <c r="AF171" s="304">
        <f>Q171-SUM($Z171:AE171)</f>
        <v>0</v>
      </c>
      <c r="AG171" s="304">
        <f>R171-SUM($Z171:AF171)</f>
        <v>0</v>
      </c>
      <c r="AH171" s="304">
        <f>S171-SUM($Z171:AG171)</f>
        <v>0</v>
      </c>
      <c r="AI171" s="304">
        <f>T171-SUM($Z171:AH171)</f>
        <v>0</v>
      </c>
      <c r="AJ171" s="304">
        <f>U171-SUM($Z171:AI171)</f>
        <v>0</v>
      </c>
      <c r="AK171" s="304">
        <f>V171-SUM($Z171:AJ171)</f>
        <v>0</v>
      </c>
      <c r="AL171" s="21" t="str">
        <f>HLOOKUP(F171,'BASE 1'!$C$1:$UG$3,3,0)</f>
        <v>Cambio de empresa</v>
      </c>
      <c r="AM171" s="304">
        <v>4374841</v>
      </c>
      <c r="AN171" s="304">
        <v>4374841</v>
      </c>
      <c r="AO171" s="304">
        <v>4374841</v>
      </c>
      <c r="AP171" s="304"/>
      <c r="AQ171" s="304"/>
      <c r="AR171" s="304"/>
      <c r="AS171" s="304"/>
      <c r="AT171" s="304"/>
      <c r="AU171" s="304"/>
      <c r="AV171" s="304"/>
      <c r="AW171" s="304"/>
      <c r="AX171" s="304"/>
      <c r="AY171" s="418">
        <v>0.99</v>
      </c>
      <c r="AZ171" s="418">
        <v>0.01</v>
      </c>
    </row>
    <row r="172" spans="1:52" ht="12.75" customHeight="1">
      <c r="A172" s="277"/>
      <c r="B172" s="313"/>
      <c r="C172" s="427" t="s">
        <v>342</v>
      </c>
      <c r="D172" s="509"/>
      <c r="E172" s="509" t="s">
        <v>4413</v>
      </c>
      <c r="F172" s="286">
        <v>112123403</v>
      </c>
      <c r="G172" s="294" t="s">
        <v>1988</v>
      </c>
      <c r="H172" s="279">
        <v>6</v>
      </c>
      <c r="I172" s="298">
        <v>151509809</v>
      </c>
      <c r="J172" s="298">
        <v>151509809</v>
      </c>
      <c r="K172" s="298">
        <v>16738518</v>
      </c>
      <c r="L172" s="298">
        <v>28739093</v>
      </c>
      <c r="M172" s="298">
        <v>43221405</v>
      </c>
      <c r="N172" s="298"/>
      <c r="O172" s="298"/>
      <c r="P172" s="298"/>
      <c r="Q172" s="298"/>
      <c r="R172" s="298"/>
      <c r="S172" s="298"/>
      <c r="T172" s="298"/>
      <c r="U172" s="298"/>
      <c r="V172" s="298"/>
      <c r="W172" s="325">
        <f>IFERROR((M172/J172)/IFERROR(HLOOKUP(F172,'BASE 1'!$C$1:$UG$251,'PROY 1'!$AB$19+237,0),0),"")</f>
        <v>0.91057646295342687</v>
      </c>
      <c r="X172" s="325" t="s">
        <v>342</v>
      </c>
      <c r="Y172" s="25" t="str">
        <f t="shared" si="13"/>
        <v/>
      </c>
      <c r="Z172" s="298">
        <f t="shared" si="14"/>
        <v>16738518</v>
      </c>
      <c r="AA172" s="298">
        <f>L172-SUM($Z172:Z172)</f>
        <v>12000575</v>
      </c>
      <c r="AB172" s="298">
        <f>M172-SUM($Z172:AA172)</f>
        <v>14482312</v>
      </c>
      <c r="AC172" s="298">
        <f>N172-SUM($Z172:AB172)</f>
        <v>-43221405</v>
      </c>
      <c r="AD172" s="298">
        <f>O172-SUM($Z172:AC172)</f>
        <v>0</v>
      </c>
      <c r="AE172" s="298">
        <f>P172-SUM($Z172:AD172)</f>
        <v>0</v>
      </c>
      <c r="AF172" s="298">
        <f>Q172-SUM($Z172:AE172)</f>
        <v>0</v>
      </c>
      <c r="AG172" s="298">
        <f>R172-SUM($Z172:AF172)</f>
        <v>0</v>
      </c>
      <c r="AH172" s="298">
        <f>S172-SUM($Z172:AG172)</f>
        <v>0</v>
      </c>
      <c r="AI172" s="298">
        <f>T172-SUM($Z172:AH172)</f>
        <v>0</v>
      </c>
      <c r="AJ172" s="298">
        <f>U172-SUM($Z172:AI172)</f>
        <v>0</v>
      </c>
      <c r="AK172" s="298">
        <f>V172-SUM($Z172:AJ172)</f>
        <v>0</v>
      </c>
      <c r="AL172" s="21" t="str">
        <f>HLOOKUP(F172,'BASE 1'!$C$1:$UG$3,3,0)</f>
        <v>Tránsito Libre y Permisos</v>
      </c>
      <c r="AM172" s="298">
        <v>151509809</v>
      </c>
      <c r="AN172" s="298">
        <v>151509809</v>
      </c>
      <c r="AO172" s="298">
        <v>151509809</v>
      </c>
      <c r="AP172" s="298"/>
      <c r="AQ172" s="298"/>
      <c r="AR172" s="298"/>
      <c r="AS172" s="298"/>
      <c r="AT172" s="298"/>
      <c r="AU172" s="298"/>
      <c r="AV172" s="298"/>
      <c r="AW172" s="298"/>
      <c r="AX172" s="298"/>
      <c r="AY172" s="419"/>
      <c r="AZ172" s="419"/>
    </row>
    <row r="173" spans="1:52" ht="12.75" customHeight="1">
      <c r="A173" s="116">
        <v>110000119</v>
      </c>
      <c r="B173" s="309">
        <v>74300000</v>
      </c>
      <c r="C173" s="426" t="s">
        <v>2789</v>
      </c>
      <c r="D173" s="508"/>
      <c r="E173" s="508" t="s">
        <v>4413</v>
      </c>
      <c r="F173" s="283">
        <v>11212340301</v>
      </c>
      <c r="G173" s="290" t="s">
        <v>77</v>
      </c>
      <c r="H173" s="122">
        <v>9</v>
      </c>
      <c r="I173" s="117">
        <v>42787900</v>
      </c>
      <c r="J173" s="304">
        <v>42787900</v>
      </c>
      <c r="K173" s="304">
        <v>4350912</v>
      </c>
      <c r="L173" s="304">
        <v>8441220</v>
      </c>
      <c r="M173" s="304">
        <v>14902559</v>
      </c>
      <c r="N173" s="304"/>
      <c r="O173" s="304"/>
      <c r="P173" s="304"/>
      <c r="Q173" s="304"/>
      <c r="R173" s="304"/>
      <c r="S173" s="304"/>
      <c r="T173" s="304"/>
      <c r="U173" s="304"/>
      <c r="V173" s="304"/>
      <c r="W173" s="324">
        <f>IFERROR((M173/J173)/IFERROR(HLOOKUP(F173,'BASE 1'!$C$1:$UG$251,'PROY 1'!$AB$19+237,0),0),"")</f>
        <v>1.7355654302492549</v>
      </c>
      <c r="X173" s="324">
        <v>1.7355654302492549</v>
      </c>
      <c r="Y173" s="25" t="str">
        <f t="shared" si="13"/>
        <v>001</v>
      </c>
      <c r="Z173" s="304">
        <f t="shared" si="14"/>
        <v>4350912</v>
      </c>
      <c r="AA173" s="304">
        <f>L173-SUM($Z173:Z173)</f>
        <v>4090308</v>
      </c>
      <c r="AB173" s="304">
        <f>M173-SUM($Z173:AA173)</f>
        <v>6461339</v>
      </c>
      <c r="AC173" s="304">
        <f>N173-SUM($Z173:AB173)</f>
        <v>-14902559</v>
      </c>
      <c r="AD173" s="304">
        <f>O173-SUM($Z173:AC173)</f>
        <v>0</v>
      </c>
      <c r="AE173" s="304">
        <f>P173-SUM($Z173:AD173)</f>
        <v>0</v>
      </c>
      <c r="AF173" s="304">
        <f>Q173-SUM($Z173:AE173)</f>
        <v>0</v>
      </c>
      <c r="AG173" s="304">
        <f>R173-SUM($Z173:AF173)</f>
        <v>0</v>
      </c>
      <c r="AH173" s="304">
        <f>S173-SUM($Z173:AG173)</f>
        <v>0</v>
      </c>
      <c r="AI173" s="304">
        <f>T173-SUM($Z173:AH173)</f>
        <v>0</v>
      </c>
      <c r="AJ173" s="304">
        <f>U173-SUM($Z173:AI173)</f>
        <v>0</v>
      </c>
      <c r="AK173" s="304">
        <f>V173-SUM($Z173:AJ173)</f>
        <v>0</v>
      </c>
      <c r="AL173" s="21" t="str">
        <f>HLOOKUP(F173,'BASE 1'!$C$1:$UG$3,3,0)</f>
        <v>Permisos provisionales para transporte</v>
      </c>
      <c r="AM173" s="304">
        <v>42787900</v>
      </c>
      <c r="AN173" s="304">
        <v>42787900</v>
      </c>
      <c r="AO173" s="304">
        <v>42787900</v>
      </c>
      <c r="AP173" s="304"/>
      <c r="AQ173" s="304"/>
      <c r="AR173" s="304"/>
      <c r="AS173" s="304"/>
      <c r="AT173" s="304"/>
      <c r="AU173" s="304"/>
      <c r="AV173" s="304"/>
      <c r="AW173" s="304"/>
      <c r="AX173" s="304"/>
      <c r="AY173" s="418">
        <v>0.99</v>
      </c>
      <c r="AZ173" s="418">
        <v>0.01</v>
      </c>
    </row>
    <row r="174" spans="1:52" ht="12.75" customHeight="1">
      <c r="A174" s="116">
        <v>110000119</v>
      </c>
      <c r="B174" s="309">
        <v>74300000</v>
      </c>
      <c r="C174" s="426" t="s">
        <v>2789</v>
      </c>
      <c r="D174" s="508"/>
      <c r="E174" s="508" t="s">
        <v>4413</v>
      </c>
      <c r="F174" s="283">
        <v>11212340305</v>
      </c>
      <c r="G174" s="290" t="s">
        <v>56</v>
      </c>
      <c r="H174" s="122">
        <v>9</v>
      </c>
      <c r="I174" s="117">
        <v>108721909</v>
      </c>
      <c r="J174" s="304">
        <v>108721909</v>
      </c>
      <c r="K174" s="304">
        <v>12387606</v>
      </c>
      <c r="L174" s="304">
        <v>20297873</v>
      </c>
      <c r="M174" s="304">
        <v>28318846</v>
      </c>
      <c r="N174" s="304"/>
      <c r="O174" s="304"/>
      <c r="P174" s="304"/>
      <c r="Q174" s="304"/>
      <c r="R174" s="304"/>
      <c r="S174" s="304"/>
      <c r="T174" s="304"/>
      <c r="U174" s="304"/>
      <c r="V174" s="304"/>
      <c r="W174" s="324">
        <f>IFERROR((M174/J174)/IFERROR(HLOOKUP(F174,'BASE 1'!$C$1:$UG$251,'PROY 1'!$AB$19+237,0),0),"")</f>
        <v>0.72424749446872982</v>
      </c>
      <c r="X174" s="324">
        <v>0.72424749446872982</v>
      </c>
      <c r="Y174" s="25" t="str">
        <f t="shared" si="13"/>
        <v>001</v>
      </c>
      <c r="Z174" s="304">
        <f t="shared" si="14"/>
        <v>12387606</v>
      </c>
      <c r="AA174" s="304">
        <f>L174-SUM($Z174:Z174)</f>
        <v>7910267</v>
      </c>
      <c r="AB174" s="304">
        <f>M174-SUM($Z174:AA174)</f>
        <v>8020973</v>
      </c>
      <c r="AC174" s="304">
        <f>N174-SUM($Z174:AB174)</f>
        <v>-28318846</v>
      </c>
      <c r="AD174" s="304">
        <f>O174-SUM($Z174:AC174)</f>
        <v>0</v>
      </c>
      <c r="AE174" s="304">
        <f>P174-SUM($Z174:AD174)</f>
        <v>0</v>
      </c>
      <c r="AF174" s="304">
        <f>Q174-SUM($Z174:AE174)</f>
        <v>0</v>
      </c>
      <c r="AG174" s="304">
        <f>R174-SUM($Z174:AF174)</f>
        <v>0</v>
      </c>
      <c r="AH174" s="304">
        <f>S174-SUM($Z174:AG174)</f>
        <v>0</v>
      </c>
      <c r="AI174" s="304">
        <f>T174-SUM($Z174:AH174)</f>
        <v>0</v>
      </c>
      <c r="AJ174" s="304">
        <f>U174-SUM($Z174:AI174)</f>
        <v>0</v>
      </c>
      <c r="AK174" s="304">
        <f>V174-SUM($Z174:AJ174)</f>
        <v>0</v>
      </c>
      <c r="AL174" s="21" t="str">
        <f>HLOOKUP(F174,'BASE 1'!$C$1:$UG$3,3,0)</f>
        <v>Permiso especial de circulación</v>
      </c>
      <c r="AM174" s="304">
        <v>108721909</v>
      </c>
      <c r="AN174" s="304">
        <v>108721909</v>
      </c>
      <c r="AO174" s="304">
        <v>108721909</v>
      </c>
      <c r="AP174" s="304"/>
      <c r="AQ174" s="304"/>
      <c r="AR174" s="304"/>
      <c r="AS174" s="304"/>
      <c r="AT174" s="304"/>
      <c r="AU174" s="304"/>
      <c r="AV174" s="304"/>
      <c r="AW174" s="304"/>
      <c r="AX174" s="304"/>
      <c r="AY174" s="418">
        <v>0.99</v>
      </c>
      <c r="AZ174" s="418">
        <v>0.01</v>
      </c>
    </row>
    <row r="175" spans="1:52" ht="12.75" customHeight="1">
      <c r="A175" s="116">
        <v>110000119</v>
      </c>
      <c r="B175" s="309">
        <v>74300000</v>
      </c>
      <c r="C175" s="426" t="s">
        <v>2789</v>
      </c>
      <c r="D175" s="508"/>
      <c r="E175" s="508" t="s">
        <v>4413</v>
      </c>
      <c r="F175" s="283">
        <v>112123404</v>
      </c>
      <c r="G175" s="290" t="s">
        <v>1989</v>
      </c>
      <c r="H175" s="122">
        <v>9</v>
      </c>
      <c r="I175" s="117">
        <v>1</v>
      </c>
      <c r="J175" s="304">
        <v>1</v>
      </c>
      <c r="K175" s="304">
        <v>2668272</v>
      </c>
      <c r="L175" s="304">
        <v>6075570</v>
      </c>
      <c r="M175" s="304">
        <v>9179117</v>
      </c>
      <c r="N175" s="304"/>
      <c r="O175" s="304"/>
      <c r="P175" s="304"/>
      <c r="Q175" s="304"/>
      <c r="R175" s="304"/>
      <c r="S175" s="304"/>
      <c r="T175" s="304"/>
      <c r="U175" s="304"/>
      <c r="V175" s="304"/>
      <c r="W175" s="324">
        <f>IFERROR((M175/J175)/IFERROR(HLOOKUP(F175,'BASE 1'!$C$1:$UG$251,'PROY 1'!$AB$19+237,0),0),"")</f>
        <v>48758494.849536434</v>
      </c>
      <c r="X175" s="324">
        <v>48758494.849536434</v>
      </c>
      <c r="Y175" s="25" t="str">
        <f t="shared" si="13"/>
        <v>001</v>
      </c>
      <c r="Z175" s="304">
        <f t="shared" si="14"/>
        <v>2668272</v>
      </c>
      <c r="AA175" s="304">
        <f>L175-SUM($Z175:Z175)</f>
        <v>3407298</v>
      </c>
      <c r="AB175" s="304">
        <f>M175-SUM($Z175:AA175)</f>
        <v>3103547</v>
      </c>
      <c r="AC175" s="304">
        <f>N175-SUM($Z175:AB175)</f>
        <v>-9179117</v>
      </c>
      <c r="AD175" s="304">
        <f>O175-SUM($Z175:AC175)</f>
        <v>0</v>
      </c>
      <c r="AE175" s="304">
        <f>P175-SUM($Z175:AD175)</f>
        <v>0</v>
      </c>
      <c r="AF175" s="304">
        <f>Q175-SUM($Z175:AE175)</f>
        <v>0</v>
      </c>
      <c r="AG175" s="304">
        <f>R175-SUM($Z175:AF175)</f>
        <v>0</v>
      </c>
      <c r="AH175" s="304">
        <f>S175-SUM($Z175:AG175)</f>
        <v>0</v>
      </c>
      <c r="AI175" s="304">
        <f>T175-SUM($Z175:AH175)</f>
        <v>0</v>
      </c>
      <c r="AJ175" s="304">
        <f>U175-SUM($Z175:AI175)</f>
        <v>0</v>
      </c>
      <c r="AK175" s="304">
        <f>V175-SUM($Z175:AJ175)</f>
        <v>0</v>
      </c>
      <c r="AL175" s="21" t="str">
        <f>HLOOKUP(F175,'BASE 1'!$C$1:$UG$3,3,0)</f>
        <v>Traslado de cuentas</v>
      </c>
      <c r="AM175" s="304">
        <v>1</v>
      </c>
      <c r="AN175" s="304">
        <v>1</v>
      </c>
      <c r="AO175" s="304">
        <v>1</v>
      </c>
      <c r="AP175" s="304"/>
      <c r="AQ175" s="304"/>
      <c r="AR175" s="304"/>
      <c r="AS175" s="304"/>
      <c r="AT175" s="304"/>
      <c r="AU175" s="304"/>
      <c r="AV175" s="304"/>
      <c r="AW175" s="304"/>
      <c r="AX175" s="304"/>
      <c r="AY175" s="418">
        <v>0.99</v>
      </c>
      <c r="AZ175" s="418">
        <v>0.01</v>
      </c>
    </row>
    <row r="176" spans="1:52" ht="12.75" customHeight="1">
      <c r="A176" s="118"/>
      <c r="B176" s="331"/>
      <c r="C176" s="424" t="s">
        <v>342</v>
      </c>
      <c r="D176" s="506">
        <v>10</v>
      </c>
      <c r="E176" s="506" t="s">
        <v>4413</v>
      </c>
      <c r="F176" s="285">
        <v>11215</v>
      </c>
      <c r="G176" s="289" t="s">
        <v>270</v>
      </c>
      <c r="H176" s="118">
        <v>4</v>
      </c>
      <c r="I176" s="223">
        <v>8000388521</v>
      </c>
      <c r="J176" s="223">
        <v>8000388521</v>
      </c>
      <c r="K176" s="223">
        <v>715245616</v>
      </c>
      <c r="L176" s="223">
        <v>1423635586</v>
      </c>
      <c r="M176" s="223">
        <v>2212683830</v>
      </c>
      <c r="N176" s="223"/>
      <c r="O176" s="223"/>
      <c r="P176" s="223"/>
      <c r="Q176" s="223"/>
      <c r="R176" s="223"/>
      <c r="S176" s="223"/>
      <c r="T176" s="223"/>
      <c r="U176" s="223"/>
      <c r="V176" s="223"/>
      <c r="W176" s="323">
        <f>IFERROR((M176/J176)/IFERROR(HLOOKUP(F176,'BASE 1'!$C$1:$UG$251,'PROY 1'!$AB$19+237,0),0),"")</f>
        <v>1.3329882845229153</v>
      </c>
      <c r="X176" s="323" t="s">
        <v>342</v>
      </c>
      <c r="Y176" s="25" t="str">
        <f t="shared" si="13"/>
        <v/>
      </c>
      <c r="Z176" s="223">
        <f t="shared" si="14"/>
        <v>715245616</v>
      </c>
      <c r="AA176" s="223">
        <f>L176-SUM($Z176:Z176)</f>
        <v>708389970</v>
      </c>
      <c r="AB176" s="223">
        <f>M176-SUM($Z176:AA176)</f>
        <v>789048244</v>
      </c>
      <c r="AC176" s="223">
        <f>N176-SUM($Z176:AB176)</f>
        <v>-2212683830</v>
      </c>
      <c r="AD176" s="223">
        <f>O176-SUM($Z176:AC176)</f>
        <v>0</v>
      </c>
      <c r="AE176" s="223">
        <f>P176-SUM($Z176:AD176)</f>
        <v>0</v>
      </c>
      <c r="AF176" s="223">
        <f>Q176-SUM($Z176:AE176)</f>
        <v>0</v>
      </c>
      <c r="AG176" s="223">
        <f>R176-SUM($Z176:AF176)</f>
        <v>0</v>
      </c>
      <c r="AH176" s="223">
        <f>S176-SUM($Z176:AG176)</f>
        <v>0</v>
      </c>
      <c r="AI176" s="223">
        <f>T176-SUM($Z176:AH176)</f>
        <v>0</v>
      </c>
      <c r="AJ176" s="223">
        <f>U176-SUM($Z176:AI176)</f>
        <v>0</v>
      </c>
      <c r="AK176" s="223">
        <f>V176-SUM($Z176:AJ176)</f>
        <v>0</v>
      </c>
      <c r="AL176" s="21" t="str">
        <f>HLOOKUP(F176,'BASE 1'!$C$1:$UG$3,3,0)</f>
        <v>Venta de Servicios</v>
      </c>
      <c r="AM176" s="223">
        <v>8000388521</v>
      </c>
      <c r="AN176" s="223">
        <v>8000388521</v>
      </c>
      <c r="AO176" s="223">
        <v>8000388521</v>
      </c>
      <c r="AP176" s="223"/>
      <c r="AQ176" s="223"/>
      <c r="AR176" s="223"/>
      <c r="AS176" s="223"/>
      <c r="AT176" s="223"/>
      <c r="AU176" s="223"/>
      <c r="AV176" s="223"/>
      <c r="AW176" s="223"/>
      <c r="AX176" s="223"/>
      <c r="AY176" s="417"/>
      <c r="AZ176" s="417"/>
    </row>
    <row r="177" spans="1:52" ht="12.75" customHeight="1">
      <c r="A177" s="277"/>
      <c r="B177" s="313"/>
      <c r="C177" s="427" t="s">
        <v>342</v>
      </c>
      <c r="D177" s="509"/>
      <c r="E177" s="509" t="s">
        <v>4413</v>
      </c>
      <c r="F177" s="286">
        <v>1121501</v>
      </c>
      <c r="G177" s="294" t="s">
        <v>782</v>
      </c>
      <c r="H177" s="279">
        <v>5</v>
      </c>
      <c r="I177" s="298">
        <v>7645247009</v>
      </c>
      <c r="J177" s="298">
        <v>7645247009</v>
      </c>
      <c r="K177" s="298">
        <v>686881800</v>
      </c>
      <c r="L177" s="298">
        <v>1359390088</v>
      </c>
      <c r="M177" s="298">
        <v>2114892989</v>
      </c>
      <c r="N177" s="298"/>
      <c r="O177" s="298"/>
      <c r="P177" s="298"/>
      <c r="Q177" s="298"/>
      <c r="R177" s="298"/>
      <c r="S177" s="298"/>
      <c r="T177" s="298"/>
      <c r="U177" s="298"/>
      <c r="V177" s="298"/>
      <c r="W177" s="325">
        <f>IFERROR((M177/J177)/IFERROR(HLOOKUP(F177,'BASE 1'!$C$1:$UG$251,'PROY 1'!$AB$19+237,0),0),"")</f>
        <v>1.4286845305613585</v>
      </c>
      <c r="X177" s="325" t="s">
        <v>342</v>
      </c>
      <c r="Y177" s="25" t="str">
        <f t="shared" si="13"/>
        <v/>
      </c>
      <c r="Z177" s="298">
        <f t="shared" si="14"/>
        <v>686881800</v>
      </c>
      <c r="AA177" s="298">
        <f>L177-SUM($Z177:Z177)</f>
        <v>672508288</v>
      </c>
      <c r="AB177" s="298">
        <f>M177-SUM($Z177:AA177)</f>
        <v>755502901</v>
      </c>
      <c r="AC177" s="298">
        <f>N177-SUM($Z177:AB177)</f>
        <v>-2114892989</v>
      </c>
      <c r="AD177" s="298">
        <f>O177-SUM($Z177:AC177)</f>
        <v>0</v>
      </c>
      <c r="AE177" s="298">
        <f>P177-SUM($Z177:AD177)</f>
        <v>0</v>
      </c>
      <c r="AF177" s="298">
        <f>Q177-SUM($Z177:AE177)</f>
        <v>0</v>
      </c>
      <c r="AG177" s="298">
        <f>R177-SUM($Z177:AF177)</f>
        <v>0</v>
      </c>
      <c r="AH177" s="298">
        <f>S177-SUM($Z177:AG177)</f>
        <v>0</v>
      </c>
      <c r="AI177" s="298">
        <f>T177-SUM($Z177:AH177)</f>
        <v>0</v>
      </c>
      <c r="AJ177" s="298">
        <f>U177-SUM($Z177:AI177)</f>
        <v>0</v>
      </c>
      <c r="AK177" s="298">
        <f>V177-SUM($Z177:AJ177)</f>
        <v>0</v>
      </c>
      <c r="AL177" s="21" t="str">
        <f>HLOOKUP(F177,'BASE 1'!$C$1:$UG$3,3,0)</f>
        <v>Servicios de Transporte y Tránsito</v>
      </c>
      <c r="AM177" s="298">
        <v>7645247009</v>
      </c>
      <c r="AN177" s="298">
        <v>7645247009</v>
      </c>
      <c r="AO177" s="298">
        <v>7645247009</v>
      </c>
      <c r="AP177" s="298"/>
      <c r="AQ177" s="298"/>
      <c r="AR177" s="298"/>
      <c r="AS177" s="298"/>
      <c r="AT177" s="298"/>
      <c r="AU177" s="298"/>
      <c r="AV177" s="298"/>
      <c r="AW177" s="298"/>
      <c r="AX177" s="298"/>
      <c r="AY177" s="419"/>
      <c r="AZ177" s="419"/>
    </row>
    <row r="178" spans="1:52" ht="12.75" customHeight="1">
      <c r="A178" s="116">
        <v>110000119</v>
      </c>
      <c r="B178" s="309">
        <v>74300000</v>
      </c>
      <c r="C178" s="426" t="s">
        <v>2789</v>
      </c>
      <c r="D178" s="508"/>
      <c r="E178" s="508" t="s">
        <v>4413</v>
      </c>
      <c r="F178" s="283">
        <v>112150101</v>
      </c>
      <c r="G178" s="290" t="s">
        <v>1990</v>
      </c>
      <c r="H178" s="122">
        <v>9</v>
      </c>
      <c r="I178" s="117">
        <v>1046706</v>
      </c>
      <c r="J178" s="304">
        <v>1046706</v>
      </c>
      <c r="K178" s="304">
        <v>59317</v>
      </c>
      <c r="L178" s="304">
        <v>59317</v>
      </c>
      <c r="M178" s="304">
        <v>59317</v>
      </c>
      <c r="N178" s="304"/>
      <c r="O178" s="304"/>
      <c r="P178" s="304"/>
      <c r="Q178" s="304"/>
      <c r="R178" s="304"/>
      <c r="S178" s="304"/>
      <c r="T178" s="304"/>
      <c r="U178" s="304"/>
      <c r="V178" s="304"/>
      <c r="W178" s="324">
        <f>IFERROR((M178/J178)/IFERROR(HLOOKUP(F178,'BASE 1'!$C$1:$UG$251,'PROY 1'!$AB$19+237,0),0),"")</f>
        <v>0.18787716588643441</v>
      </c>
      <c r="X178" s="324">
        <v>0.18787716588643441</v>
      </c>
      <c r="Y178" s="25" t="str">
        <f t="shared" si="13"/>
        <v>001</v>
      </c>
      <c r="Z178" s="304">
        <f t="shared" si="14"/>
        <v>59317</v>
      </c>
      <c r="AA178" s="304">
        <f>L178-SUM($Z178:Z178)</f>
        <v>0</v>
      </c>
      <c r="AB178" s="304">
        <f>M178-SUM($Z178:AA178)</f>
        <v>0</v>
      </c>
      <c r="AC178" s="304">
        <f>N178-SUM($Z178:AB178)</f>
        <v>-59317</v>
      </c>
      <c r="AD178" s="304">
        <f>O178-SUM($Z178:AC178)</f>
        <v>0</v>
      </c>
      <c r="AE178" s="304">
        <f>P178-SUM($Z178:AD178)</f>
        <v>0</v>
      </c>
      <c r="AF178" s="304">
        <f>Q178-SUM($Z178:AE178)</f>
        <v>0</v>
      </c>
      <c r="AG178" s="304">
        <f>R178-SUM($Z178:AF178)</f>
        <v>0</v>
      </c>
      <c r="AH178" s="304">
        <f>S178-SUM($Z178:AG178)</f>
        <v>0</v>
      </c>
      <c r="AI178" s="304">
        <f>T178-SUM($Z178:AH178)</f>
        <v>0</v>
      </c>
      <c r="AJ178" s="304">
        <f>U178-SUM($Z178:AI178)</f>
        <v>0</v>
      </c>
      <c r="AK178" s="304">
        <f>V178-SUM($Z178:AJ178)</f>
        <v>0</v>
      </c>
      <c r="AL178" s="21" t="str">
        <f>HLOOKUP(F178,'BASE 1'!$C$1:$UG$3,3,0)</f>
        <v>Examen toxicológico</v>
      </c>
      <c r="AM178" s="304">
        <v>1046706</v>
      </c>
      <c r="AN178" s="304">
        <v>1046706</v>
      </c>
      <c r="AO178" s="304">
        <v>1046706</v>
      </c>
      <c r="AP178" s="304"/>
      <c r="AQ178" s="304"/>
      <c r="AR178" s="304"/>
      <c r="AS178" s="304"/>
      <c r="AT178" s="304"/>
      <c r="AU178" s="304"/>
      <c r="AV178" s="304"/>
      <c r="AW178" s="304"/>
      <c r="AX178" s="304"/>
      <c r="AY178" s="418">
        <v>0.99</v>
      </c>
      <c r="AZ178" s="418">
        <v>0.01</v>
      </c>
    </row>
    <row r="179" spans="1:52">
      <c r="A179" s="116">
        <v>110000119</v>
      </c>
      <c r="B179" s="309">
        <v>74300000</v>
      </c>
      <c r="C179" s="426" t="s">
        <v>2789</v>
      </c>
      <c r="D179" s="508"/>
      <c r="E179" s="508" t="s">
        <v>4413</v>
      </c>
      <c r="F179" s="283">
        <v>112150102</v>
      </c>
      <c r="G179" s="290" t="s">
        <v>1991</v>
      </c>
      <c r="H179" s="122">
        <v>9</v>
      </c>
      <c r="I179" s="117">
        <v>3617760542</v>
      </c>
      <c r="J179" s="304">
        <v>3617760542</v>
      </c>
      <c r="K179" s="304">
        <v>337664008</v>
      </c>
      <c r="L179" s="304">
        <v>686294651</v>
      </c>
      <c r="M179" s="304">
        <v>1101982226</v>
      </c>
      <c r="N179" s="304"/>
      <c r="O179" s="304"/>
      <c r="P179" s="304"/>
      <c r="Q179" s="304"/>
      <c r="R179" s="304"/>
      <c r="S179" s="304"/>
      <c r="T179" s="304"/>
      <c r="U179" s="304"/>
      <c r="V179" s="304"/>
      <c r="W179" s="324">
        <f>IFERROR((M179/J179)/IFERROR(HLOOKUP(F179,'BASE 1'!$C$1:$UG$251,'PROY 1'!$AB$19+237,0),0),"")</f>
        <v>1.557707021767522</v>
      </c>
      <c r="X179" s="324">
        <v>1.557707021767522</v>
      </c>
      <c r="Y179" s="25" t="str">
        <f t="shared" si="13"/>
        <v>001</v>
      </c>
      <c r="Z179" s="304">
        <f t="shared" si="14"/>
        <v>337664008</v>
      </c>
      <c r="AA179" s="304">
        <f>L179-SUM($Z179:Z179)</f>
        <v>348630643</v>
      </c>
      <c r="AB179" s="304">
        <f>M179-SUM($Z179:AA179)</f>
        <v>415687575</v>
      </c>
      <c r="AC179" s="304">
        <f>N179-SUM($Z179:AB179)</f>
        <v>-1101982226</v>
      </c>
      <c r="AD179" s="304">
        <f>O179-SUM($Z179:AC179)</f>
        <v>0</v>
      </c>
      <c r="AE179" s="304">
        <f>P179-SUM($Z179:AD179)</f>
        <v>0</v>
      </c>
      <c r="AF179" s="304">
        <f>Q179-SUM($Z179:AE179)</f>
        <v>0</v>
      </c>
      <c r="AG179" s="304">
        <f>R179-SUM($Z179:AF179)</f>
        <v>0</v>
      </c>
      <c r="AH179" s="304">
        <f>S179-SUM($Z179:AG179)</f>
        <v>0</v>
      </c>
      <c r="AI179" s="304">
        <f>T179-SUM($Z179:AH179)</f>
        <v>0</v>
      </c>
      <c r="AJ179" s="304">
        <f>U179-SUM($Z179:AI179)</f>
        <v>0</v>
      </c>
      <c r="AK179" s="304">
        <f>V179-SUM($Z179:AJ179)</f>
        <v>0</v>
      </c>
      <c r="AL179" s="21" t="str">
        <f>HLOOKUP(F179,'BASE 1'!$C$1:$UG$3,3,0)</f>
        <v>Grúa tránsito</v>
      </c>
      <c r="AM179" s="304">
        <v>3617760542</v>
      </c>
      <c r="AN179" s="304">
        <v>3617760542</v>
      </c>
      <c r="AO179" s="304">
        <v>3617760542</v>
      </c>
      <c r="AP179" s="304"/>
      <c r="AQ179" s="304"/>
      <c r="AR179" s="304"/>
      <c r="AS179" s="304"/>
      <c r="AT179" s="304"/>
      <c r="AU179" s="304"/>
      <c r="AV179" s="304"/>
      <c r="AW179" s="304"/>
      <c r="AX179" s="304"/>
      <c r="AY179" s="418">
        <v>0.99</v>
      </c>
      <c r="AZ179" s="418">
        <v>0.01</v>
      </c>
    </row>
    <row r="180" spans="1:52" ht="12.75" customHeight="1">
      <c r="A180" s="277"/>
      <c r="B180" s="313"/>
      <c r="C180" s="427" t="s">
        <v>342</v>
      </c>
      <c r="D180" s="509"/>
      <c r="E180" s="509" t="s">
        <v>4413</v>
      </c>
      <c r="F180" s="286">
        <v>112150103</v>
      </c>
      <c r="G180" s="294" t="s">
        <v>1992</v>
      </c>
      <c r="H180" s="279">
        <v>6</v>
      </c>
      <c r="I180" s="298">
        <v>475701513</v>
      </c>
      <c r="J180" s="298">
        <v>475701513</v>
      </c>
      <c r="K180" s="298">
        <v>24101417</v>
      </c>
      <c r="L180" s="298">
        <v>32295693</v>
      </c>
      <c r="M180" s="298">
        <v>41971039</v>
      </c>
      <c r="N180" s="298"/>
      <c r="O180" s="298"/>
      <c r="P180" s="298"/>
      <c r="Q180" s="298"/>
      <c r="R180" s="298"/>
      <c r="S180" s="298"/>
      <c r="T180" s="298"/>
      <c r="U180" s="298"/>
      <c r="V180" s="298"/>
      <c r="W180" s="325">
        <f>IFERROR((M180/J180)/IFERROR(HLOOKUP(F180,'BASE 1'!$C$1:$UG$251,'PROY 1'!$AB$19+237,0),0),"")</f>
        <v>1.097065456218975</v>
      </c>
      <c r="X180" s="325" t="s">
        <v>342</v>
      </c>
      <c r="Y180" s="25" t="str">
        <f t="shared" si="13"/>
        <v/>
      </c>
      <c r="Z180" s="298">
        <f t="shared" si="14"/>
        <v>24101417</v>
      </c>
      <c r="AA180" s="298">
        <f>L180-SUM($Z180:Z180)</f>
        <v>8194276</v>
      </c>
      <c r="AB180" s="298">
        <f>M180-SUM($Z180:AA180)</f>
        <v>9675346</v>
      </c>
      <c r="AC180" s="298">
        <f>N180-SUM($Z180:AB180)</f>
        <v>-41971039</v>
      </c>
      <c r="AD180" s="298">
        <f>O180-SUM($Z180:AC180)</f>
        <v>0</v>
      </c>
      <c r="AE180" s="298">
        <f>P180-SUM($Z180:AD180)</f>
        <v>0</v>
      </c>
      <c r="AF180" s="298">
        <f>Q180-SUM($Z180:AE180)</f>
        <v>0</v>
      </c>
      <c r="AG180" s="298">
        <f>R180-SUM($Z180:AF180)</f>
        <v>0</v>
      </c>
      <c r="AH180" s="298">
        <f>S180-SUM($Z180:AG180)</f>
        <v>0</v>
      </c>
      <c r="AI180" s="298">
        <f>T180-SUM($Z180:AH180)</f>
        <v>0</v>
      </c>
      <c r="AJ180" s="298">
        <f>U180-SUM($Z180:AI180)</f>
        <v>0</v>
      </c>
      <c r="AK180" s="298">
        <f>V180-SUM($Z180:AJ180)</f>
        <v>0</v>
      </c>
      <c r="AL180" s="21" t="str">
        <f>HLOOKUP(F180,'BASE 1'!$C$1:$UG$3,3,0)</f>
        <v>Tarjetas de operación</v>
      </c>
      <c r="AM180" s="298">
        <v>475701513</v>
      </c>
      <c r="AN180" s="298">
        <v>475701513</v>
      </c>
      <c r="AO180" s="298">
        <v>475701513</v>
      </c>
      <c r="AP180" s="298"/>
      <c r="AQ180" s="298"/>
      <c r="AR180" s="298"/>
      <c r="AS180" s="298"/>
      <c r="AT180" s="298"/>
      <c r="AU180" s="298"/>
      <c r="AV180" s="298"/>
      <c r="AW180" s="298"/>
      <c r="AX180" s="298"/>
      <c r="AY180" s="419"/>
      <c r="AZ180" s="419"/>
    </row>
    <row r="181" spans="1:52" ht="12.75" customHeight="1">
      <c r="A181" s="116">
        <v>110000119</v>
      </c>
      <c r="B181" s="309">
        <v>74300000</v>
      </c>
      <c r="C181" s="426" t="s">
        <v>2789</v>
      </c>
      <c r="D181" s="508"/>
      <c r="E181" s="508" t="s">
        <v>4413</v>
      </c>
      <c r="F181" s="283">
        <v>11215010301</v>
      </c>
      <c r="G181" s="290" t="s">
        <v>111</v>
      </c>
      <c r="H181" s="122">
        <v>9</v>
      </c>
      <c r="I181" s="117">
        <v>398923096</v>
      </c>
      <c r="J181" s="304">
        <v>398923096</v>
      </c>
      <c r="K181" s="304">
        <v>18795159</v>
      </c>
      <c r="L181" s="304">
        <v>22883133</v>
      </c>
      <c r="M181" s="304">
        <v>27547257</v>
      </c>
      <c r="N181" s="304"/>
      <c r="O181" s="304"/>
      <c r="P181" s="304"/>
      <c r="Q181" s="304"/>
      <c r="R181" s="304"/>
      <c r="S181" s="304"/>
      <c r="T181" s="304"/>
      <c r="U181" s="304"/>
      <c r="V181" s="304"/>
      <c r="W181" s="324">
        <f>IFERROR((M181/J181)/IFERROR(HLOOKUP(F181,'BASE 1'!$C$1:$UG$251,'PROY 1'!$AB$19+237,0),0),"")</f>
        <v>1.1297310323316665</v>
      </c>
      <c r="X181" s="324">
        <v>1.1297310323316665</v>
      </c>
      <c r="Y181" s="25" t="str">
        <f t="shared" si="13"/>
        <v>001</v>
      </c>
      <c r="Z181" s="304">
        <f t="shared" si="14"/>
        <v>18795159</v>
      </c>
      <c r="AA181" s="304">
        <f>L181-SUM($Z181:Z181)</f>
        <v>4087974</v>
      </c>
      <c r="AB181" s="304">
        <f>M181-SUM($Z181:AA181)</f>
        <v>4664124</v>
      </c>
      <c r="AC181" s="304">
        <f>N181-SUM($Z181:AB181)</f>
        <v>-27547257</v>
      </c>
      <c r="AD181" s="304">
        <f>O181-SUM($Z181:AC181)</f>
        <v>0</v>
      </c>
      <c r="AE181" s="304">
        <f>P181-SUM($Z181:AD181)</f>
        <v>0</v>
      </c>
      <c r="AF181" s="304">
        <f>Q181-SUM($Z181:AE181)</f>
        <v>0</v>
      </c>
      <c r="AG181" s="304">
        <f>R181-SUM($Z181:AF181)</f>
        <v>0</v>
      </c>
      <c r="AH181" s="304">
        <f>S181-SUM($Z181:AG181)</f>
        <v>0</v>
      </c>
      <c r="AI181" s="304">
        <f>T181-SUM($Z181:AH181)</f>
        <v>0</v>
      </c>
      <c r="AJ181" s="304">
        <f>U181-SUM($Z181:AI181)</f>
        <v>0</v>
      </c>
      <c r="AK181" s="304">
        <f>V181-SUM($Z181:AJ181)</f>
        <v>0</v>
      </c>
      <c r="AL181" s="21" t="str">
        <f>HLOOKUP(F181,'BASE 1'!$C$1:$UG$3,3,0)</f>
        <v>Tarjetas de operación y/o duplicados para taxis</v>
      </c>
      <c r="AM181" s="304">
        <v>398923096</v>
      </c>
      <c r="AN181" s="304">
        <v>398923096</v>
      </c>
      <c r="AO181" s="304">
        <v>398923096</v>
      </c>
      <c r="AP181" s="304"/>
      <c r="AQ181" s="304"/>
      <c r="AR181" s="304"/>
      <c r="AS181" s="304"/>
      <c r="AT181" s="304"/>
      <c r="AU181" s="304"/>
      <c r="AV181" s="304"/>
      <c r="AW181" s="304"/>
      <c r="AX181" s="304"/>
      <c r="AY181" s="418">
        <v>0.99</v>
      </c>
      <c r="AZ181" s="418">
        <v>0.01</v>
      </c>
    </row>
    <row r="182" spans="1:52" ht="12.75" customHeight="1">
      <c r="A182" s="116">
        <v>110000119</v>
      </c>
      <c r="B182" s="309">
        <v>74300000</v>
      </c>
      <c r="C182" s="426" t="s">
        <v>2789</v>
      </c>
      <c r="D182" s="508"/>
      <c r="E182" s="508" t="s">
        <v>4413</v>
      </c>
      <c r="F182" s="283">
        <v>11215010302</v>
      </c>
      <c r="G182" s="290" t="s">
        <v>33</v>
      </c>
      <c r="H182" s="122">
        <v>9</v>
      </c>
      <c r="I182" s="117">
        <v>76778417</v>
      </c>
      <c r="J182" s="304">
        <v>76778417</v>
      </c>
      <c r="K182" s="304">
        <v>5306258</v>
      </c>
      <c r="L182" s="304">
        <v>9412560</v>
      </c>
      <c r="M182" s="304">
        <v>14423782</v>
      </c>
      <c r="N182" s="304"/>
      <c r="O182" s="304"/>
      <c r="P182" s="304"/>
      <c r="Q182" s="304"/>
      <c r="R182" s="304"/>
      <c r="S182" s="304"/>
      <c r="T182" s="304"/>
      <c r="U182" s="304"/>
      <c r="V182" s="304"/>
      <c r="W182" s="324">
        <f>IFERROR((M182/J182)/IFERROR(HLOOKUP(F182,'BASE 1'!$C$1:$UG$251,'PROY 1'!$AB$19+237,0),0),"")</f>
        <v>1.0643493531725021</v>
      </c>
      <c r="X182" s="324">
        <v>1.0643493531725021</v>
      </c>
      <c r="Y182" s="25" t="str">
        <f t="shared" si="13"/>
        <v>001</v>
      </c>
      <c r="Z182" s="304">
        <f t="shared" si="14"/>
        <v>5306258</v>
      </c>
      <c r="AA182" s="304">
        <f>L182-SUM($Z182:Z182)</f>
        <v>4106302</v>
      </c>
      <c r="AB182" s="304">
        <f>M182-SUM($Z182:AA182)</f>
        <v>5011222</v>
      </c>
      <c r="AC182" s="304">
        <f>N182-SUM($Z182:AB182)</f>
        <v>-14423782</v>
      </c>
      <c r="AD182" s="304">
        <f>O182-SUM($Z182:AC182)</f>
        <v>0</v>
      </c>
      <c r="AE182" s="304">
        <f>P182-SUM($Z182:AD182)</f>
        <v>0</v>
      </c>
      <c r="AF182" s="304">
        <f>Q182-SUM($Z182:AE182)</f>
        <v>0</v>
      </c>
      <c r="AG182" s="304">
        <f>R182-SUM($Z182:AF182)</f>
        <v>0</v>
      </c>
      <c r="AH182" s="304">
        <f>S182-SUM($Z182:AG182)</f>
        <v>0</v>
      </c>
      <c r="AI182" s="304">
        <f>T182-SUM($Z182:AH182)</f>
        <v>0</v>
      </c>
      <c r="AJ182" s="304">
        <f>U182-SUM($Z182:AI182)</f>
        <v>0</v>
      </c>
      <c r="AK182" s="304">
        <f>V182-SUM($Z182:AJ182)</f>
        <v>0</v>
      </c>
      <c r="AL182" s="21" t="str">
        <f>HLOOKUP(F182,'BASE 1'!$C$1:$UG$3,3,0)</f>
        <v>Tarjetas de operación y/o duplicados para buses</v>
      </c>
      <c r="AM182" s="304">
        <v>76778417</v>
      </c>
      <c r="AN182" s="304">
        <v>76778417</v>
      </c>
      <c r="AO182" s="304">
        <v>76778417</v>
      </c>
      <c r="AP182" s="304"/>
      <c r="AQ182" s="304"/>
      <c r="AR182" s="304"/>
      <c r="AS182" s="304"/>
      <c r="AT182" s="304"/>
      <c r="AU182" s="304"/>
      <c r="AV182" s="304"/>
      <c r="AW182" s="304"/>
      <c r="AX182" s="304"/>
      <c r="AY182" s="418">
        <v>0.99</v>
      </c>
      <c r="AZ182" s="418">
        <v>0.01</v>
      </c>
    </row>
    <row r="183" spans="1:52" ht="12.75" customHeight="1">
      <c r="A183" s="116">
        <v>110000119</v>
      </c>
      <c r="B183" s="309">
        <v>74300000</v>
      </c>
      <c r="C183" s="426" t="s">
        <v>2789</v>
      </c>
      <c r="D183" s="508"/>
      <c r="E183" s="508" t="s">
        <v>4413</v>
      </c>
      <c r="F183" s="283">
        <v>112150105</v>
      </c>
      <c r="G183" s="290" t="s">
        <v>105</v>
      </c>
      <c r="H183" s="122">
        <v>9</v>
      </c>
      <c r="I183" s="117">
        <v>16881697</v>
      </c>
      <c r="J183" s="304">
        <v>16881697</v>
      </c>
      <c r="K183" s="304">
        <v>254769</v>
      </c>
      <c r="L183" s="304">
        <v>625342</v>
      </c>
      <c r="M183" s="304">
        <v>1227523</v>
      </c>
      <c r="N183" s="304"/>
      <c r="O183" s="304"/>
      <c r="P183" s="304"/>
      <c r="Q183" s="304"/>
      <c r="R183" s="304"/>
      <c r="S183" s="304"/>
      <c r="T183" s="304"/>
      <c r="U183" s="304"/>
      <c r="V183" s="304"/>
      <c r="W183" s="324">
        <f>IFERROR((M183/J183)/IFERROR(HLOOKUP(F183,'BASE 1'!$C$1:$UG$251,'PROY 1'!$AB$19+237,0),0),"")</f>
        <v>0.41302284179612425</v>
      </c>
      <c r="X183" s="324">
        <v>0.41302284179612425</v>
      </c>
      <c r="Y183" s="25" t="str">
        <f t="shared" si="13"/>
        <v>001</v>
      </c>
      <c r="Z183" s="304">
        <f t="shared" si="14"/>
        <v>254769</v>
      </c>
      <c r="AA183" s="304">
        <f>L183-SUM($Z183:Z183)</f>
        <v>370573</v>
      </c>
      <c r="AB183" s="304">
        <f>M183-SUM($Z183:AA183)</f>
        <v>602181</v>
      </c>
      <c r="AC183" s="304">
        <f>N183-SUM($Z183:AB183)</f>
        <v>-1227523</v>
      </c>
      <c r="AD183" s="304">
        <f>O183-SUM($Z183:AC183)</f>
        <v>0</v>
      </c>
      <c r="AE183" s="304">
        <f>P183-SUM($Z183:AD183)</f>
        <v>0</v>
      </c>
      <c r="AF183" s="304">
        <f>Q183-SUM($Z183:AE183)</f>
        <v>0</v>
      </c>
      <c r="AG183" s="304">
        <f>R183-SUM($Z183:AF183)</f>
        <v>0</v>
      </c>
      <c r="AH183" s="304">
        <f>S183-SUM($Z183:AG183)</f>
        <v>0</v>
      </c>
      <c r="AI183" s="304">
        <f>T183-SUM($Z183:AH183)</f>
        <v>0</v>
      </c>
      <c r="AJ183" s="304">
        <f>U183-SUM($Z183:AI183)</f>
        <v>0</v>
      </c>
      <c r="AK183" s="304">
        <f>V183-SUM($Z183:AJ183)</f>
        <v>0</v>
      </c>
      <c r="AL183" s="21" t="str">
        <f>HLOOKUP(F183,'BASE 1'!$C$1:$UG$3,3,0)</f>
        <v>Autorización de transporte especial</v>
      </c>
      <c r="AM183" s="304">
        <v>16881697</v>
      </c>
      <c r="AN183" s="304">
        <v>16881697</v>
      </c>
      <c r="AO183" s="304">
        <v>16881697</v>
      </c>
      <c r="AP183" s="304"/>
      <c r="AQ183" s="304"/>
      <c r="AR183" s="304"/>
      <c r="AS183" s="304"/>
      <c r="AT183" s="304"/>
      <c r="AU183" s="304"/>
      <c r="AV183" s="304"/>
      <c r="AW183" s="304"/>
      <c r="AX183" s="304"/>
      <c r="AY183" s="418">
        <v>0.99</v>
      </c>
      <c r="AZ183" s="418">
        <v>0.01</v>
      </c>
    </row>
    <row r="184" spans="1:52" ht="12.75" customHeight="1">
      <c r="A184" s="116">
        <v>110000119</v>
      </c>
      <c r="B184" s="309">
        <v>74300000</v>
      </c>
      <c r="C184" s="426" t="s">
        <v>2789</v>
      </c>
      <c r="D184" s="508"/>
      <c r="E184" s="508" t="s">
        <v>4413</v>
      </c>
      <c r="F184" s="283">
        <v>112150106</v>
      </c>
      <c r="G184" s="290" t="s">
        <v>46</v>
      </c>
      <c r="H184" s="122">
        <v>9</v>
      </c>
      <c r="I184" s="117">
        <v>3098018746</v>
      </c>
      <c r="J184" s="304">
        <v>3098018746</v>
      </c>
      <c r="K184" s="304">
        <v>305513489</v>
      </c>
      <c r="L184" s="304">
        <v>602886285</v>
      </c>
      <c r="M184" s="304">
        <v>916968084</v>
      </c>
      <c r="N184" s="304"/>
      <c r="O184" s="304"/>
      <c r="P184" s="304"/>
      <c r="Q184" s="304"/>
      <c r="R184" s="304"/>
      <c r="S184" s="304"/>
      <c r="T184" s="304"/>
      <c r="U184" s="304"/>
      <c r="V184" s="304"/>
      <c r="W184" s="324">
        <f>IFERROR((M184/J184)/IFERROR(HLOOKUP(F184,'BASE 1'!$C$1:$UG$251,'PROY 1'!$AB$19+237,0),0),"")</f>
        <v>1.4089304007440178</v>
      </c>
      <c r="X184" s="324">
        <v>1.4089304007440178</v>
      </c>
      <c r="Y184" s="25" t="str">
        <f t="shared" si="13"/>
        <v>001</v>
      </c>
      <c r="Z184" s="304">
        <f t="shared" si="14"/>
        <v>305513489</v>
      </c>
      <c r="AA184" s="304">
        <f>L184-SUM($Z184:Z184)</f>
        <v>297372796</v>
      </c>
      <c r="AB184" s="304">
        <f>M184-SUM($Z184:AA184)</f>
        <v>314081799</v>
      </c>
      <c r="AC184" s="304">
        <f>N184-SUM($Z184:AB184)</f>
        <v>-916968084</v>
      </c>
      <c r="AD184" s="304">
        <f>O184-SUM($Z184:AC184)</f>
        <v>0</v>
      </c>
      <c r="AE184" s="304">
        <f>P184-SUM($Z184:AD184)</f>
        <v>0</v>
      </c>
      <c r="AF184" s="304">
        <f>Q184-SUM($Z184:AE184)</f>
        <v>0</v>
      </c>
      <c r="AG184" s="304">
        <f>R184-SUM($Z184:AF184)</f>
        <v>0</v>
      </c>
      <c r="AH184" s="304">
        <f>S184-SUM($Z184:AG184)</f>
        <v>0</v>
      </c>
      <c r="AI184" s="304">
        <f>T184-SUM($Z184:AH184)</f>
        <v>0</v>
      </c>
      <c r="AJ184" s="304">
        <f>U184-SUM($Z184:AI184)</f>
        <v>0</v>
      </c>
      <c r="AK184" s="304">
        <f>V184-SUM($Z184:AJ184)</f>
        <v>0</v>
      </c>
      <c r="AL184" s="21" t="str">
        <f>HLOOKUP(F184,'BASE 1'!$C$1:$UG$3,3,0)</f>
        <v>Parqueadero</v>
      </c>
      <c r="AM184" s="304">
        <v>3098018746</v>
      </c>
      <c r="AN184" s="304">
        <v>3098018746</v>
      </c>
      <c r="AO184" s="304">
        <v>3098018746</v>
      </c>
      <c r="AP184" s="304"/>
      <c r="AQ184" s="304"/>
      <c r="AR184" s="304"/>
      <c r="AS184" s="304"/>
      <c r="AT184" s="304"/>
      <c r="AU184" s="304"/>
      <c r="AV184" s="304"/>
      <c r="AW184" s="304"/>
      <c r="AX184" s="304"/>
      <c r="AY184" s="418">
        <v>0.99</v>
      </c>
      <c r="AZ184" s="418">
        <v>0.01</v>
      </c>
    </row>
    <row r="185" spans="1:52" ht="12.75" customHeight="1">
      <c r="A185" s="116">
        <v>110000119</v>
      </c>
      <c r="B185" s="309">
        <v>74300000</v>
      </c>
      <c r="C185" s="426" t="s">
        <v>2789</v>
      </c>
      <c r="D185" s="508"/>
      <c r="E185" s="508" t="s">
        <v>4413</v>
      </c>
      <c r="F185" s="283">
        <v>112150107</v>
      </c>
      <c r="G185" s="290" t="s">
        <v>64</v>
      </c>
      <c r="H185" s="122">
        <v>9</v>
      </c>
      <c r="I185" s="117">
        <v>435837805</v>
      </c>
      <c r="J185" s="304">
        <v>435837805</v>
      </c>
      <c r="K185" s="304">
        <v>19288800</v>
      </c>
      <c r="L185" s="304">
        <v>37228800</v>
      </c>
      <c r="M185" s="304">
        <v>52684800</v>
      </c>
      <c r="N185" s="304"/>
      <c r="O185" s="304"/>
      <c r="P185" s="304"/>
      <c r="Q185" s="304"/>
      <c r="R185" s="304"/>
      <c r="S185" s="304"/>
      <c r="T185" s="304"/>
      <c r="U185" s="304"/>
      <c r="V185" s="304"/>
      <c r="W185" s="324">
        <f>IFERROR((M185/J185)/IFERROR(HLOOKUP(F185,'BASE 1'!$C$1:$UG$251,'PROY 1'!$AB$19+237,0),0),"")</f>
        <v>0.75526994058462216</v>
      </c>
      <c r="X185" s="324">
        <v>0.75526994058462216</v>
      </c>
      <c r="Y185" s="25" t="str">
        <f t="shared" si="13"/>
        <v>001</v>
      </c>
      <c r="Z185" s="304">
        <f t="shared" si="14"/>
        <v>19288800</v>
      </c>
      <c r="AA185" s="304">
        <f>L185-SUM($Z185:Z185)</f>
        <v>17940000</v>
      </c>
      <c r="AB185" s="304">
        <f>M185-SUM($Z185:AA185)</f>
        <v>15456000</v>
      </c>
      <c r="AC185" s="304">
        <f>N185-SUM($Z185:AB185)</f>
        <v>-52684800</v>
      </c>
      <c r="AD185" s="304">
        <f>O185-SUM($Z185:AC185)</f>
        <v>0</v>
      </c>
      <c r="AE185" s="304">
        <f>P185-SUM($Z185:AD185)</f>
        <v>0</v>
      </c>
      <c r="AF185" s="304">
        <f>Q185-SUM($Z185:AE185)</f>
        <v>0</v>
      </c>
      <c r="AG185" s="304">
        <f>R185-SUM($Z185:AF185)</f>
        <v>0</v>
      </c>
      <c r="AH185" s="304">
        <f>S185-SUM($Z185:AG185)</f>
        <v>0</v>
      </c>
      <c r="AI185" s="304">
        <f>T185-SUM($Z185:AH185)</f>
        <v>0</v>
      </c>
      <c r="AJ185" s="304">
        <f>U185-SUM($Z185:AI185)</f>
        <v>0</v>
      </c>
      <c r="AK185" s="304">
        <f>V185-SUM($Z185:AJ185)</f>
        <v>0</v>
      </c>
      <c r="AL185" s="21" t="str">
        <f>HLOOKUP(F185,'BASE 1'!$C$1:$UG$3,3,0)</f>
        <v>Agentes de tránsito</v>
      </c>
      <c r="AM185" s="304">
        <v>435837805</v>
      </c>
      <c r="AN185" s="304">
        <v>435837805</v>
      </c>
      <c r="AO185" s="304">
        <v>435837805</v>
      </c>
      <c r="AP185" s="304"/>
      <c r="AQ185" s="304"/>
      <c r="AR185" s="304"/>
      <c r="AS185" s="304"/>
      <c r="AT185" s="304"/>
      <c r="AU185" s="304"/>
      <c r="AV185" s="304"/>
      <c r="AW185" s="304"/>
      <c r="AX185" s="304"/>
      <c r="AY185" s="418">
        <v>0.99</v>
      </c>
      <c r="AZ185" s="418">
        <v>0.01</v>
      </c>
    </row>
    <row r="186" spans="1:52" ht="12.75" customHeight="1">
      <c r="A186" s="277"/>
      <c r="B186" s="313"/>
      <c r="C186" s="427" t="s">
        <v>342</v>
      </c>
      <c r="D186" s="509"/>
      <c r="E186" s="509" t="s">
        <v>4413</v>
      </c>
      <c r="F186" s="286">
        <v>1121502</v>
      </c>
      <c r="G186" s="294" t="s">
        <v>780</v>
      </c>
      <c r="H186" s="279">
        <v>5</v>
      </c>
      <c r="I186" s="298">
        <v>33132053</v>
      </c>
      <c r="J186" s="298">
        <v>33132053</v>
      </c>
      <c r="K186" s="298">
        <v>1754722</v>
      </c>
      <c r="L186" s="298">
        <v>5048043</v>
      </c>
      <c r="M186" s="298">
        <v>7824119</v>
      </c>
      <c r="N186" s="298"/>
      <c r="O186" s="298"/>
      <c r="P186" s="298"/>
      <c r="Q186" s="298"/>
      <c r="R186" s="298"/>
      <c r="S186" s="298"/>
      <c r="T186" s="298"/>
      <c r="U186" s="298"/>
      <c r="V186" s="298"/>
      <c r="W186" s="325">
        <f>IFERROR((M186/J186)/IFERROR(HLOOKUP(F186,'BASE 1'!$C$1:$UG$251,'PROY 1'!$AB$19+237,0),0),"")</f>
        <v>1.0386328531306859</v>
      </c>
      <c r="X186" s="325" t="s">
        <v>342</v>
      </c>
      <c r="Y186" s="25" t="str">
        <f t="shared" si="13"/>
        <v/>
      </c>
      <c r="Z186" s="298">
        <f t="shared" si="14"/>
        <v>1754722</v>
      </c>
      <c r="AA186" s="298">
        <f>L186-SUM($Z186:Z186)</f>
        <v>3293321</v>
      </c>
      <c r="AB186" s="298">
        <f>M186-SUM($Z186:AA186)</f>
        <v>2776076</v>
      </c>
      <c r="AC186" s="298">
        <f>N186-SUM($Z186:AB186)</f>
        <v>-7824119</v>
      </c>
      <c r="AD186" s="298">
        <f>O186-SUM($Z186:AC186)</f>
        <v>0</v>
      </c>
      <c r="AE186" s="298">
        <f>P186-SUM($Z186:AD186)</f>
        <v>0</v>
      </c>
      <c r="AF186" s="298">
        <f>Q186-SUM($Z186:AE186)</f>
        <v>0</v>
      </c>
      <c r="AG186" s="298">
        <f>R186-SUM($Z186:AF186)</f>
        <v>0</v>
      </c>
      <c r="AH186" s="298">
        <f>S186-SUM($Z186:AG186)</f>
        <v>0</v>
      </c>
      <c r="AI186" s="298">
        <f>T186-SUM($Z186:AH186)</f>
        <v>0</v>
      </c>
      <c r="AJ186" s="298">
        <f>U186-SUM($Z186:AI186)</f>
        <v>0</v>
      </c>
      <c r="AK186" s="298">
        <f>V186-SUM($Z186:AJ186)</f>
        <v>0</v>
      </c>
      <c r="AL186" s="21" t="str">
        <f>HLOOKUP(F186,'BASE 1'!$C$1:$UG$3,3,0)</f>
        <v>Servicios Técnicos</v>
      </c>
      <c r="AM186" s="298">
        <v>33132053</v>
      </c>
      <c r="AN186" s="298">
        <v>33132053</v>
      </c>
      <c r="AO186" s="298">
        <v>33132053</v>
      </c>
      <c r="AP186" s="298"/>
      <c r="AQ186" s="298"/>
      <c r="AR186" s="298"/>
      <c r="AS186" s="298"/>
      <c r="AT186" s="298"/>
      <c r="AU186" s="298"/>
      <c r="AV186" s="298"/>
      <c r="AW186" s="298"/>
      <c r="AX186" s="298"/>
      <c r="AY186" s="419"/>
      <c r="AZ186" s="419"/>
    </row>
    <row r="187" spans="1:52" ht="12.75" customHeight="1">
      <c r="A187" s="116">
        <v>110000119</v>
      </c>
      <c r="B187" s="309">
        <v>76200000</v>
      </c>
      <c r="C187" s="426" t="s">
        <v>2921</v>
      </c>
      <c r="D187" s="508"/>
      <c r="E187" s="508" t="s">
        <v>4413</v>
      </c>
      <c r="F187" s="283">
        <v>112150202</v>
      </c>
      <c r="G187" s="290" t="s">
        <v>2044</v>
      </c>
      <c r="H187" s="122">
        <v>9</v>
      </c>
      <c r="I187" s="117">
        <v>33132053</v>
      </c>
      <c r="J187" s="304">
        <v>33132053</v>
      </c>
      <c r="K187" s="304">
        <v>1754722</v>
      </c>
      <c r="L187" s="304">
        <v>5048043</v>
      </c>
      <c r="M187" s="304">
        <v>7824119</v>
      </c>
      <c r="N187" s="304"/>
      <c r="O187" s="304"/>
      <c r="P187" s="304"/>
      <c r="Q187" s="304"/>
      <c r="R187" s="304"/>
      <c r="S187" s="304"/>
      <c r="T187" s="304"/>
      <c r="U187" s="304"/>
      <c r="V187" s="304"/>
      <c r="W187" s="324">
        <f>IFERROR((M187/J187)/IFERROR(HLOOKUP(F187,'BASE 1'!$C$1:$UG$251,'PROY 1'!$AB$19+237,0),0),"")</f>
        <v>0.98859952518501304</v>
      </c>
      <c r="X187" s="324">
        <v>0.98859952518501304</v>
      </c>
      <c r="Y187" s="25" t="str">
        <f t="shared" si="13"/>
        <v>001</v>
      </c>
      <c r="Z187" s="304">
        <f t="shared" si="14"/>
        <v>1754722</v>
      </c>
      <c r="AA187" s="304">
        <f>L187-SUM($Z187:Z187)</f>
        <v>3293321</v>
      </c>
      <c r="AB187" s="304">
        <f>M187-SUM($Z187:AA187)</f>
        <v>2776076</v>
      </c>
      <c r="AC187" s="304">
        <f>N187-SUM($Z187:AB187)</f>
        <v>-7824119</v>
      </c>
      <c r="AD187" s="304">
        <f>O187-SUM($Z187:AC187)</f>
        <v>0</v>
      </c>
      <c r="AE187" s="304">
        <f>P187-SUM($Z187:AD187)</f>
        <v>0</v>
      </c>
      <c r="AF187" s="304">
        <f>Q187-SUM($Z187:AE187)</f>
        <v>0</v>
      </c>
      <c r="AG187" s="304">
        <f>R187-SUM($Z187:AF187)</f>
        <v>0</v>
      </c>
      <c r="AH187" s="304">
        <f>S187-SUM($Z187:AG187)</f>
        <v>0</v>
      </c>
      <c r="AI187" s="304">
        <f>T187-SUM($Z187:AH187)</f>
        <v>0</v>
      </c>
      <c r="AJ187" s="304">
        <f>U187-SUM($Z187:AI187)</f>
        <v>0</v>
      </c>
      <c r="AK187" s="304">
        <f>V187-SUM($Z187:AJ187)</f>
        <v>0</v>
      </c>
      <c r="AL187" s="21" t="str">
        <f>HLOOKUP(F187,'BASE 1'!$C$1:$UG$3,3,0)</f>
        <v>Levantamientos planimétricos y topográficos</v>
      </c>
      <c r="AM187" s="304">
        <v>33132053</v>
      </c>
      <c r="AN187" s="304">
        <v>33132053</v>
      </c>
      <c r="AO187" s="304">
        <v>33132053</v>
      </c>
      <c r="AP187" s="304"/>
      <c r="AQ187" s="304"/>
      <c r="AR187" s="304"/>
      <c r="AS187" s="304"/>
      <c r="AT187" s="304"/>
      <c r="AU187" s="304"/>
      <c r="AV187" s="304"/>
      <c r="AW187" s="304"/>
      <c r="AX187" s="304"/>
      <c r="AY187" s="418">
        <v>0.99</v>
      </c>
      <c r="AZ187" s="418">
        <v>0.01</v>
      </c>
    </row>
    <row r="188" spans="1:52" ht="12.75" customHeight="1">
      <c r="A188" s="277"/>
      <c r="B188" s="313"/>
      <c r="C188" s="427" t="s">
        <v>342</v>
      </c>
      <c r="D188" s="509"/>
      <c r="E188" s="509" t="s">
        <v>4413</v>
      </c>
      <c r="F188" s="286">
        <v>1121503</v>
      </c>
      <c r="G188" s="294" t="s">
        <v>779</v>
      </c>
      <c r="H188" s="279">
        <v>5</v>
      </c>
      <c r="I188" s="298">
        <v>838758</v>
      </c>
      <c r="J188" s="298">
        <v>838758</v>
      </c>
      <c r="K188" s="298">
        <v>0</v>
      </c>
      <c r="L188" s="298">
        <v>0</v>
      </c>
      <c r="M188" s="298">
        <v>0</v>
      </c>
      <c r="N188" s="298"/>
      <c r="O188" s="298"/>
      <c r="P188" s="298"/>
      <c r="Q188" s="298"/>
      <c r="R188" s="298"/>
      <c r="S188" s="298"/>
      <c r="T188" s="298"/>
      <c r="U188" s="298"/>
      <c r="V188" s="298"/>
      <c r="W188" s="325" t="str">
        <f>IFERROR((M188/J188)/IFERROR(HLOOKUP(F188,'BASE 1'!$C$1:$UG$251,'PROY 1'!$AB$19+237,0),0),"")</f>
        <v/>
      </c>
      <c r="X188" s="325" t="s">
        <v>342</v>
      </c>
      <c r="Y188" s="25" t="str">
        <f t="shared" si="13"/>
        <v/>
      </c>
      <c r="Z188" s="298">
        <f t="shared" si="14"/>
        <v>0</v>
      </c>
      <c r="AA188" s="298">
        <f>L188-SUM($Z188:Z188)</f>
        <v>0</v>
      </c>
      <c r="AB188" s="298">
        <f>M188-SUM($Z188:AA188)</f>
        <v>0</v>
      </c>
      <c r="AC188" s="298">
        <f>N188-SUM($Z188:AB188)</f>
        <v>0</v>
      </c>
      <c r="AD188" s="298">
        <f>O188-SUM($Z188:AC188)</f>
        <v>0</v>
      </c>
      <c r="AE188" s="298">
        <f>P188-SUM($Z188:AD188)</f>
        <v>0</v>
      </c>
      <c r="AF188" s="298">
        <f>Q188-SUM($Z188:AE188)</f>
        <v>0</v>
      </c>
      <c r="AG188" s="298">
        <f>R188-SUM($Z188:AF188)</f>
        <v>0</v>
      </c>
      <c r="AH188" s="298">
        <f>S188-SUM($Z188:AG188)</f>
        <v>0</v>
      </c>
      <c r="AI188" s="298">
        <f>T188-SUM($Z188:AH188)</f>
        <v>0</v>
      </c>
      <c r="AJ188" s="298">
        <f>U188-SUM($Z188:AI188)</f>
        <v>0</v>
      </c>
      <c r="AK188" s="298">
        <f>V188-SUM($Z188:AJ188)</f>
        <v>0</v>
      </c>
      <c r="AL188" s="21" t="e">
        <f>HLOOKUP(F188,'BASE 1'!$C$1:$UG$3,3,0)</f>
        <v>#N/A</v>
      </c>
      <c r="AM188" s="298">
        <v>838758</v>
      </c>
      <c r="AN188" s="298">
        <v>838758</v>
      </c>
      <c r="AO188" s="298">
        <v>838758</v>
      </c>
      <c r="AP188" s="298"/>
      <c r="AQ188" s="298"/>
      <c r="AR188" s="298"/>
      <c r="AS188" s="298"/>
      <c r="AT188" s="298"/>
      <c r="AU188" s="298"/>
      <c r="AV188" s="298"/>
      <c r="AW188" s="298"/>
      <c r="AX188" s="298"/>
      <c r="AY188" s="419"/>
      <c r="AZ188" s="419"/>
    </row>
    <row r="189" spans="1:52" ht="12.75" customHeight="1">
      <c r="A189" s="116">
        <v>110000119</v>
      </c>
      <c r="B189" s="309">
        <v>72200000</v>
      </c>
      <c r="C189" s="426" t="s">
        <v>2593</v>
      </c>
      <c r="D189" s="508"/>
      <c r="E189" s="508" t="s">
        <v>4413</v>
      </c>
      <c r="F189" s="283">
        <v>112150301</v>
      </c>
      <c r="G189" s="290" t="s">
        <v>107</v>
      </c>
      <c r="H189" s="122">
        <v>9</v>
      </c>
      <c r="I189" s="117">
        <v>838758</v>
      </c>
      <c r="J189" s="304">
        <v>838758</v>
      </c>
      <c r="K189" s="304">
        <v>0</v>
      </c>
      <c r="L189" s="304">
        <v>0</v>
      </c>
      <c r="M189" s="304">
        <v>0</v>
      </c>
      <c r="N189" s="304"/>
      <c r="O189" s="304"/>
      <c r="P189" s="304"/>
      <c r="Q189" s="304"/>
      <c r="R189" s="304"/>
      <c r="S189" s="304"/>
      <c r="T189" s="304"/>
      <c r="U189" s="304"/>
      <c r="V189" s="304"/>
      <c r="W189" s="324">
        <f>IFERROR((M189/J189)/IFERROR(HLOOKUP(F189,'BASE 1'!$C$1:$UG$251,'PROY 1'!$AB$19+237,0),0),"")</f>
        <v>0</v>
      </c>
      <c r="X189" s="324">
        <v>0</v>
      </c>
      <c r="Y189" s="25" t="str">
        <f t="shared" si="13"/>
        <v>001</v>
      </c>
      <c r="Z189" s="304">
        <f t="shared" si="14"/>
        <v>0</v>
      </c>
      <c r="AA189" s="304">
        <f>L189-SUM($Z189:Z189)</f>
        <v>0</v>
      </c>
      <c r="AB189" s="304">
        <f>M189-SUM($Z189:AA189)</f>
        <v>0</v>
      </c>
      <c r="AC189" s="304">
        <f>N189-SUM($Z189:AB189)</f>
        <v>0</v>
      </c>
      <c r="AD189" s="304">
        <f>O189-SUM($Z189:AC189)</f>
        <v>0</v>
      </c>
      <c r="AE189" s="304">
        <f>P189-SUM($Z189:AD189)</f>
        <v>0</v>
      </c>
      <c r="AF189" s="304">
        <f>Q189-SUM($Z189:AE189)</f>
        <v>0</v>
      </c>
      <c r="AG189" s="304">
        <f>R189-SUM($Z189:AF189)</f>
        <v>0</v>
      </c>
      <c r="AH189" s="304">
        <f>S189-SUM($Z189:AG189)</f>
        <v>0</v>
      </c>
      <c r="AI189" s="304">
        <f>T189-SUM($Z189:AH189)</f>
        <v>0</v>
      </c>
      <c r="AJ189" s="304">
        <f>U189-SUM($Z189:AI189)</f>
        <v>0</v>
      </c>
      <c r="AK189" s="304">
        <f>V189-SUM($Z189:AJ189)</f>
        <v>0</v>
      </c>
      <c r="AL189" s="21" t="str">
        <f>HLOOKUP(F189,'BASE 1'!$C$1:$UG$3,3,0)</f>
        <v>Servicio de alimentación Bienestar social</v>
      </c>
      <c r="AM189" s="304">
        <v>838758</v>
      </c>
      <c r="AN189" s="304">
        <v>838758</v>
      </c>
      <c r="AO189" s="304">
        <v>838758</v>
      </c>
      <c r="AP189" s="304"/>
      <c r="AQ189" s="304"/>
      <c r="AR189" s="304"/>
      <c r="AS189" s="304"/>
      <c r="AT189" s="304"/>
      <c r="AU189" s="304"/>
      <c r="AV189" s="304"/>
      <c r="AW189" s="304"/>
      <c r="AX189" s="304"/>
      <c r="AY189" s="418">
        <v>0</v>
      </c>
      <c r="AZ189" s="418">
        <v>1</v>
      </c>
    </row>
    <row r="190" spans="1:52" ht="12.75" customHeight="1">
      <c r="A190" s="116">
        <v>110000119</v>
      </c>
      <c r="B190" s="309">
        <v>71100000</v>
      </c>
      <c r="C190" s="426" t="s">
        <v>2593</v>
      </c>
      <c r="D190" s="508"/>
      <c r="E190" s="508" t="s">
        <v>4413</v>
      </c>
      <c r="F190" s="283">
        <v>1121504</v>
      </c>
      <c r="G190" s="290" t="s">
        <v>62</v>
      </c>
      <c r="H190" s="122">
        <v>9</v>
      </c>
      <c r="I190" s="117">
        <v>14030456</v>
      </c>
      <c r="J190" s="304">
        <v>14030456</v>
      </c>
      <c r="K190" s="304">
        <v>2702900</v>
      </c>
      <c r="L190" s="304">
        <v>6397300</v>
      </c>
      <c r="M190" s="304">
        <v>9649500</v>
      </c>
      <c r="N190" s="304"/>
      <c r="O190" s="304"/>
      <c r="P190" s="304"/>
      <c r="Q190" s="304"/>
      <c r="R190" s="304"/>
      <c r="S190" s="304"/>
      <c r="T190" s="304"/>
      <c r="U190" s="304"/>
      <c r="V190" s="304"/>
      <c r="W190" s="324">
        <f>IFERROR((M190/J190)/IFERROR(HLOOKUP(F190,'BASE 1'!$C$1:$UG$251,'PROY 1'!$AB$19+237,0),0),"")</f>
        <v>2.3379107798191776</v>
      </c>
      <c r="X190" s="324">
        <v>2.3379107798191776</v>
      </c>
      <c r="Y190" s="25" t="str">
        <f t="shared" si="13"/>
        <v>001</v>
      </c>
      <c r="Z190" s="304">
        <f t="shared" si="14"/>
        <v>2702900</v>
      </c>
      <c r="AA190" s="304">
        <f>L190-SUM($Z190:Z190)</f>
        <v>3694400</v>
      </c>
      <c r="AB190" s="304">
        <f>M190-SUM($Z190:AA190)</f>
        <v>3252200</v>
      </c>
      <c r="AC190" s="304">
        <f>N190-SUM($Z190:AB190)</f>
        <v>-9649500</v>
      </c>
      <c r="AD190" s="304">
        <f>O190-SUM($Z190:AC190)</f>
        <v>0</v>
      </c>
      <c r="AE190" s="304">
        <f>P190-SUM($Z190:AD190)</f>
        <v>0</v>
      </c>
      <c r="AF190" s="304">
        <f>Q190-SUM($Z190:AE190)</f>
        <v>0</v>
      </c>
      <c r="AG190" s="304">
        <f>R190-SUM($Z190:AF190)</f>
        <v>0</v>
      </c>
      <c r="AH190" s="304">
        <f>S190-SUM($Z190:AG190)</f>
        <v>0</v>
      </c>
      <c r="AI190" s="304">
        <f>T190-SUM($Z190:AH190)</f>
        <v>0</v>
      </c>
      <c r="AJ190" s="304">
        <f>U190-SUM($Z190:AI190)</f>
        <v>0</v>
      </c>
      <c r="AK190" s="304">
        <f>V190-SUM($Z190:AJ190)</f>
        <v>0</v>
      </c>
      <c r="AL190" s="21" t="str">
        <f>HLOOKUP(F190,'BASE 1'!$C$1:$UG$3,3,0)</f>
        <v>Servicios de educación</v>
      </c>
      <c r="AM190" s="304">
        <v>14030456</v>
      </c>
      <c r="AN190" s="304">
        <v>14030456</v>
      </c>
      <c r="AO190" s="304">
        <v>14030456</v>
      </c>
      <c r="AP190" s="304"/>
      <c r="AQ190" s="304"/>
      <c r="AR190" s="304"/>
      <c r="AS190" s="304"/>
      <c r="AT190" s="304"/>
      <c r="AU190" s="304"/>
      <c r="AV190" s="304"/>
      <c r="AW190" s="304"/>
      <c r="AX190" s="304"/>
      <c r="AY190" s="418">
        <v>0</v>
      </c>
      <c r="AZ190" s="418">
        <v>1</v>
      </c>
    </row>
    <row r="191" spans="1:52" ht="12.75" customHeight="1">
      <c r="A191" s="277"/>
      <c r="B191" s="313"/>
      <c r="C191" s="427" t="s">
        <v>342</v>
      </c>
      <c r="D191" s="509"/>
      <c r="E191" s="509" t="s">
        <v>4413</v>
      </c>
      <c r="F191" s="286">
        <v>1121505</v>
      </c>
      <c r="G191" s="294" t="s">
        <v>271</v>
      </c>
      <c r="H191" s="279">
        <v>5</v>
      </c>
      <c r="I191" s="298">
        <v>86887198</v>
      </c>
      <c r="J191" s="298">
        <v>86887198</v>
      </c>
      <c r="K191" s="298">
        <v>4575447</v>
      </c>
      <c r="L191" s="298">
        <v>13206507</v>
      </c>
      <c r="M191" s="298">
        <v>21648070</v>
      </c>
      <c r="N191" s="298"/>
      <c r="O191" s="298"/>
      <c r="P191" s="298"/>
      <c r="Q191" s="298"/>
      <c r="R191" s="298"/>
      <c r="S191" s="298"/>
      <c r="T191" s="298"/>
      <c r="U191" s="298"/>
      <c r="V191" s="298"/>
      <c r="W191" s="325">
        <f>IFERROR((M191/J191)/IFERROR(HLOOKUP(F191,'BASE 1'!$C$1:$UG$251,'PROY 1'!$AB$19+237,0),0),"")</f>
        <v>1.0528199989499065</v>
      </c>
      <c r="X191" s="325" t="s">
        <v>342</v>
      </c>
      <c r="Y191" s="25" t="str">
        <f t="shared" si="13"/>
        <v/>
      </c>
      <c r="Z191" s="298">
        <f t="shared" si="14"/>
        <v>4575447</v>
      </c>
      <c r="AA191" s="298">
        <f>L191-SUM($Z191:Z191)</f>
        <v>8631060</v>
      </c>
      <c r="AB191" s="298">
        <f>M191-SUM($Z191:AA191)</f>
        <v>8441563</v>
      </c>
      <c r="AC191" s="298">
        <f>N191-SUM($Z191:AB191)</f>
        <v>-21648070</v>
      </c>
      <c r="AD191" s="298">
        <f>O191-SUM($Z191:AC191)</f>
        <v>0</v>
      </c>
      <c r="AE191" s="298">
        <f>P191-SUM($Z191:AD191)</f>
        <v>0</v>
      </c>
      <c r="AF191" s="298">
        <f>Q191-SUM($Z191:AE191)</f>
        <v>0</v>
      </c>
      <c r="AG191" s="298">
        <f>R191-SUM($Z191:AF191)</f>
        <v>0</v>
      </c>
      <c r="AH191" s="298">
        <f>S191-SUM($Z191:AG191)</f>
        <v>0</v>
      </c>
      <c r="AI191" s="298">
        <f>T191-SUM($Z191:AH191)</f>
        <v>0</v>
      </c>
      <c r="AJ191" s="298">
        <f>U191-SUM($Z191:AI191)</f>
        <v>0</v>
      </c>
      <c r="AK191" s="298">
        <f>V191-SUM($Z191:AJ191)</f>
        <v>0</v>
      </c>
      <c r="AL191" s="21" t="str">
        <f>HLOOKUP(F191,'BASE 1'!$C$1:$UG$3,3,0)</f>
        <v>Certificados</v>
      </c>
      <c r="AM191" s="298">
        <v>86887198</v>
      </c>
      <c r="AN191" s="298">
        <v>86887198</v>
      </c>
      <c r="AO191" s="298">
        <v>86887198</v>
      </c>
      <c r="AP191" s="298"/>
      <c r="AQ191" s="298"/>
      <c r="AR191" s="298"/>
      <c r="AS191" s="298"/>
      <c r="AT191" s="298"/>
      <c r="AU191" s="298"/>
      <c r="AV191" s="298"/>
      <c r="AW191" s="298"/>
      <c r="AX191" s="298"/>
      <c r="AY191" s="419"/>
      <c r="AZ191" s="419"/>
    </row>
    <row r="192" spans="1:52" ht="12.75" customHeight="1">
      <c r="A192" s="116">
        <v>110000119</v>
      </c>
      <c r="B192" s="309">
        <v>76200000</v>
      </c>
      <c r="C192" s="426" t="s">
        <v>2921</v>
      </c>
      <c r="D192" s="508"/>
      <c r="E192" s="508" t="s">
        <v>4413</v>
      </c>
      <c r="F192" s="283">
        <v>112150501</v>
      </c>
      <c r="G192" s="290" t="s">
        <v>19</v>
      </c>
      <c r="H192" s="122">
        <v>9</v>
      </c>
      <c r="I192" s="117">
        <v>86887198</v>
      </c>
      <c r="J192" s="304">
        <v>86887198</v>
      </c>
      <c r="K192" s="304">
        <v>4575447</v>
      </c>
      <c r="L192" s="304">
        <v>13206507</v>
      </c>
      <c r="M192" s="304">
        <v>21648070</v>
      </c>
      <c r="N192" s="304"/>
      <c r="O192" s="304"/>
      <c r="P192" s="304"/>
      <c r="Q192" s="304"/>
      <c r="R192" s="304"/>
      <c r="S192" s="304"/>
      <c r="T192" s="304"/>
      <c r="U192" s="304"/>
      <c r="V192" s="304"/>
      <c r="W192" s="324">
        <f>IFERROR((M192/J192)/IFERROR(HLOOKUP(F192,'BASE 1'!$C$1:$UG$251,'PROY 1'!$AB$19+237,0),0),"")</f>
        <v>1.0528199989499065</v>
      </c>
      <c r="X192" s="324">
        <v>1.0528199989499065</v>
      </c>
      <c r="Y192" s="25" t="str">
        <f t="shared" si="13"/>
        <v>001</v>
      </c>
      <c r="Z192" s="304">
        <f t="shared" si="14"/>
        <v>4575447</v>
      </c>
      <c r="AA192" s="304">
        <f>L192-SUM($Z192:Z192)</f>
        <v>8631060</v>
      </c>
      <c r="AB192" s="304">
        <f>M192-SUM($Z192:AA192)</f>
        <v>8441563</v>
      </c>
      <c r="AC192" s="304">
        <f>N192-SUM($Z192:AB192)</f>
        <v>-21648070</v>
      </c>
      <c r="AD192" s="304">
        <f>O192-SUM($Z192:AC192)</f>
        <v>0</v>
      </c>
      <c r="AE192" s="304">
        <f>P192-SUM($Z192:AD192)</f>
        <v>0</v>
      </c>
      <c r="AF192" s="304">
        <f>Q192-SUM($Z192:AE192)</f>
        <v>0</v>
      </c>
      <c r="AG192" s="304">
        <f>R192-SUM($Z192:AF192)</f>
        <v>0</v>
      </c>
      <c r="AH192" s="304">
        <f>S192-SUM($Z192:AG192)</f>
        <v>0</v>
      </c>
      <c r="AI192" s="304">
        <f>T192-SUM($Z192:AH192)</f>
        <v>0</v>
      </c>
      <c r="AJ192" s="304">
        <f>U192-SUM($Z192:AI192)</f>
        <v>0</v>
      </c>
      <c r="AK192" s="304">
        <f>V192-SUM($Z192:AJ192)</f>
        <v>0</v>
      </c>
      <c r="AL192" s="21" t="str">
        <f>HLOOKUP(F192,'BASE 1'!$C$1:$UG$3,3,0)</f>
        <v>Información sobre predios y/o propiedades</v>
      </c>
      <c r="AM192" s="304">
        <v>86887198</v>
      </c>
      <c r="AN192" s="304">
        <v>86887198</v>
      </c>
      <c r="AO192" s="304">
        <v>86887198</v>
      </c>
      <c r="AP192" s="304"/>
      <c r="AQ192" s="304"/>
      <c r="AR192" s="304"/>
      <c r="AS192" s="304"/>
      <c r="AT192" s="304"/>
      <c r="AU192" s="304"/>
      <c r="AV192" s="304"/>
      <c r="AW192" s="304"/>
      <c r="AX192" s="304"/>
      <c r="AY192" s="418">
        <v>0.99</v>
      </c>
      <c r="AZ192" s="418">
        <v>0.01</v>
      </c>
    </row>
    <row r="193" spans="1:52" ht="12.75" customHeight="1">
      <c r="A193" s="277"/>
      <c r="B193" s="313"/>
      <c r="C193" s="427" t="s">
        <v>342</v>
      </c>
      <c r="D193" s="509"/>
      <c r="E193" s="509" t="s">
        <v>4413</v>
      </c>
      <c r="F193" s="286">
        <v>1121506</v>
      </c>
      <c r="G193" s="294" t="s">
        <v>272</v>
      </c>
      <c r="H193" s="279">
        <v>5</v>
      </c>
      <c r="I193" s="298">
        <v>220253047</v>
      </c>
      <c r="J193" s="298">
        <v>220253047</v>
      </c>
      <c r="K193" s="298">
        <v>19330747</v>
      </c>
      <c r="L193" s="298">
        <v>39593648</v>
      </c>
      <c r="M193" s="298">
        <v>58669152</v>
      </c>
      <c r="N193" s="298"/>
      <c r="O193" s="298"/>
      <c r="P193" s="298"/>
      <c r="Q193" s="298"/>
      <c r="R193" s="298"/>
      <c r="S193" s="298"/>
      <c r="T193" s="298"/>
      <c r="U193" s="298"/>
      <c r="V193" s="298"/>
      <c r="W193" s="325">
        <f>IFERROR((M193/J193)/IFERROR(HLOOKUP(F193,'BASE 1'!$C$1:$UG$251,'PROY 1'!$AB$19+237,0),0),"")</f>
        <v>1.1323433194581025</v>
      </c>
      <c r="X193" s="325" t="s">
        <v>342</v>
      </c>
      <c r="Y193" s="25" t="str">
        <f t="shared" si="13"/>
        <v/>
      </c>
      <c r="Z193" s="298">
        <f t="shared" si="14"/>
        <v>19330747</v>
      </c>
      <c r="AA193" s="298">
        <f>L193-SUM($Z193:Z193)</f>
        <v>20262901</v>
      </c>
      <c r="AB193" s="298">
        <f>M193-SUM($Z193:AA193)</f>
        <v>19075504</v>
      </c>
      <c r="AC193" s="298">
        <f>N193-SUM($Z193:AB193)</f>
        <v>-58669152</v>
      </c>
      <c r="AD193" s="298">
        <f>O193-SUM($Z193:AC193)</f>
        <v>0</v>
      </c>
      <c r="AE193" s="298">
        <f>P193-SUM($Z193:AD193)</f>
        <v>0</v>
      </c>
      <c r="AF193" s="298">
        <f>Q193-SUM($Z193:AE193)</f>
        <v>0</v>
      </c>
      <c r="AG193" s="298">
        <f>R193-SUM($Z193:AF193)</f>
        <v>0</v>
      </c>
      <c r="AH193" s="298">
        <f>S193-SUM($Z193:AG193)</f>
        <v>0</v>
      </c>
      <c r="AI193" s="298">
        <f>T193-SUM($Z193:AH193)</f>
        <v>0</v>
      </c>
      <c r="AJ193" s="298">
        <f>U193-SUM($Z193:AI193)</f>
        <v>0</v>
      </c>
      <c r="AK193" s="298">
        <f>V193-SUM($Z193:AJ193)</f>
        <v>0</v>
      </c>
      <c r="AL193" s="21" t="str">
        <f>HLOOKUP(F193,'BASE 1'!$C$1:$UG$3,3,0)</f>
        <v>Otros Servicios</v>
      </c>
      <c r="AM193" s="298">
        <v>220253047</v>
      </c>
      <c r="AN193" s="298">
        <v>220253047</v>
      </c>
      <c r="AO193" s="298">
        <v>220253047</v>
      </c>
      <c r="AP193" s="298"/>
      <c r="AQ193" s="298"/>
      <c r="AR193" s="298"/>
      <c r="AS193" s="298"/>
      <c r="AT193" s="298"/>
      <c r="AU193" s="298"/>
      <c r="AV193" s="298"/>
      <c r="AW193" s="298"/>
      <c r="AX193" s="298"/>
      <c r="AY193" s="419"/>
      <c r="AZ193" s="419"/>
    </row>
    <row r="194" spans="1:52" ht="12.75" customHeight="1">
      <c r="A194" s="116">
        <v>110000119</v>
      </c>
      <c r="B194" s="309">
        <v>74300000</v>
      </c>
      <c r="C194" s="426" t="s">
        <v>2789</v>
      </c>
      <c r="D194" s="508"/>
      <c r="E194" s="508" t="s">
        <v>4413</v>
      </c>
      <c r="F194" s="283">
        <v>112150601</v>
      </c>
      <c r="G194" s="290" t="s">
        <v>1993</v>
      </c>
      <c r="H194" s="122">
        <v>9</v>
      </c>
      <c r="I194" s="117">
        <v>92156761</v>
      </c>
      <c r="J194" s="304">
        <v>92156761</v>
      </c>
      <c r="K194" s="304">
        <v>14299026</v>
      </c>
      <c r="L194" s="304">
        <v>27388122</v>
      </c>
      <c r="M194" s="304">
        <v>38653750</v>
      </c>
      <c r="N194" s="304"/>
      <c r="O194" s="304"/>
      <c r="P194" s="304"/>
      <c r="Q194" s="304"/>
      <c r="R194" s="304"/>
      <c r="S194" s="304"/>
      <c r="T194" s="304"/>
      <c r="U194" s="304"/>
      <c r="V194" s="304"/>
      <c r="W194" s="324">
        <f>IFERROR((M194/J194)/IFERROR(HLOOKUP(F194,'BASE 1'!$C$1:$UG$251,'PROY 1'!$AB$19+237,0),0),"")</f>
        <v>1.8638801226781592</v>
      </c>
      <c r="X194" s="324">
        <v>1.8638801226781592</v>
      </c>
      <c r="Y194" s="25" t="str">
        <f t="shared" si="13"/>
        <v>001</v>
      </c>
      <c r="Z194" s="304">
        <f t="shared" si="14"/>
        <v>14299026</v>
      </c>
      <c r="AA194" s="304">
        <f>L194-SUM($Z194:Z194)</f>
        <v>13089096</v>
      </c>
      <c r="AB194" s="304">
        <f>M194-SUM($Z194:AA194)</f>
        <v>11265628</v>
      </c>
      <c r="AC194" s="304">
        <f>N194-SUM($Z194:AB194)</f>
        <v>-38653750</v>
      </c>
      <c r="AD194" s="304">
        <f>O194-SUM($Z194:AC194)</f>
        <v>0</v>
      </c>
      <c r="AE194" s="304">
        <f>P194-SUM($Z194:AD194)</f>
        <v>0</v>
      </c>
      <c r="AF194" s="304">
        <f>Q194-SUM($Z194:AE194)</f>
        <v>0</v>
      </c>
      <c r="AG194" s="304">
        <f>R194-SUM($Z194:AF194)</f>
        <v>0</v>
      </c>
      <c r="AH194" s="304">
        <f>S194-SUM($Z194:AG194)</f>
        <v>0</v>
      </c>
      <c r="AI194" s="304">
        <f>T194-SUM($Z194:AH194)</f>
        <v>0</v>
      </c>
      <c r="AJ194" s="304">
        <f>U194-SUM($Z194:AI194)</f>
        <v>0</v>
      </c>
      <c r="AK194" s="304">
        <f>V194-SUM($Z194:AJ194)</f>
        <v>0</v>
      </c>
      <c r="AL194" s="21" t="str">
        <f>HLOOKUP(F194,'BASE 1'!$C$1:$UG$3,3,0)</f>
        <v>Fotocopias planeación - tránsito</v>
      </c>
      <c r="AM194" s="304">
        <v>92156761</v>
      </c>
      <c r="AN194" s="304">
        <v>92156761</v>
      </c>
      <c r="AO194" s="304">
        <v>92156761</v>
      </c>
      <c r="AP194" s="304"/>
      <c r="AQ194" s="304"/>
      <c r="AR194" s="304"/>
      <c r="AS194" s="304"/>
      <c r="AT194" s="304"/>
      <c r="AU194" s="304"/>
      <c r="AV194" s="304"/>
      <c r="AW194" s="304"/>
      <c r="AX194" s="304"/>
      <c r="AY194" s="418">
        <v>0.99</v>
      </c>
      <c r="AZ194" s="418">
        <v>0.01</v>
      </c>
    </row>
    <row r="195" spans="1:52" ht="12.75" customHeight="1">
      <c r="A195" s="116">
        <v>110000119</v>
      </c>
      <c r="B195" s="309">
        <v>72200000</v>
      </c>
      <c r="C195" s="426" t="s">
        <v>2593</v>
      </c>
      <c r="D195" s="508"/>
      <c r="E195" s="508" t="s">
        <v>4413</v>
      </c>
      <c r="F195" s="283">
        <v>112150602</v>
      </c>
      <c r="G195" s="290" t="s">
        <v>1994</v>
      </c>
      <c r="H195" s="122">
        <v>9</v>
      </c>
      <c r="I195" s="117">
        <v>16758265</v>
      </c>
      <c r="J195" s="304">
        <v>16758265</v>
      </c>
      <c r="K195" s="304">
        <v>0</v>
      </c>
      <c r="L195" s="304">
        <v>0</v>
      </c>
      <c r="M195" s="304">
        <v>0</v>
      </c>
      <c r="N195" s="304"/>
      <c r="O195" s="304"/>
      <c r="P195" s="304"/>
      <c r="Q195" s="304"/>
      <c r="R195" s="304"/>
      <c r="S195" s="304"/>
      <c r="T195" s="304"/>
      <c r="U195" s="304"/>
      <c r="V195" s="304"/>
      <c r="W195" s="324">
        <f>IFERROR((M195/J195)/IFERROR(HLOOKUP(F195,'BASE 1'!$C$1:$UG$251,'PROY 1'!$AB$19+237,0),0),"")</f>
        <v>0</v>
      </c>
      <c r="X195" s="324">
        <v>0</v>
      </c>
      <c r="Y195" s="25" t="str">
        <f t="shared" ref="Y195:Y258" si="15">MID(A195,5,3)</f>
        <v>001</v>
      </c>
      <c r="Z195" s="304">
        <f t="shared" si="14"/>
        <v>0</v>
      </c>
      <c r="AA195" s="304">
        <f>L195-SUM($Z195:Z195)</f>
        <v>0</v>
      </c>
      <c r="AB195" s="304">
        <f>M195-SUM($Z195:AA195)</f>
        <v>0</v>
      </c>
      <c r="AC195" s="304">
        <f>N195-SUM($Z195:AB195)</f>
        <v>0</v>
      </c>
      <c r="AD195" s="304">
        <f>O195-SUM($Z195:AC195)</f>
        <v>0</v>
      </c>
      <c r="AE195" s="304">
        <f>P195-SUM($Z195:AD195)</f>
        <v>0</v>
      </c>
      <c r="AF195" s="304">
        <f>Q195-SUM($Z195:AE195)</f>
        <v>0</v>
      </c>
      <c r="AG195" s="304">
        <f>R195-SUM($Z195:AF195)</f>
        <v>0</v>
      </c>
      <c r="AH195" s="304">
        <f>S195-SUM($Z195:AG195)</f>
        <v>0</v>
      </c>
      <c r="AI195" s="304">
        <f>T195-SUM($Z195:AH195)</f>
        <v>0</v>
      </c>
      <c r="AJ195" s="304">
        <f>U195-SUM($Z195:AI195)</f>
        <v>0</v>
      </c>
      <c r="AK195" s="304">
        <f>V195-SUM($Z195:AJ195)</f>
        <v>0</v>
      </c>
      <c r="AL195" s="21" t="str">
        <f>HLOOKUP(F195,'BASE 1'!$C$1:$UG$3,3,0)</f>
        <v>Inhumación</v>
      </c>
      <c r="AM195" s="304">
        <v>16758265</v>
      </c>
      <c r="AN195" s="304">
        <v>16758265</v>
      </c>
      <c r="AO195" s="304">
        <v>16758265</v>
      </c>
      <c r="AP195" s="304"/>
      <c r="AQ195" s="304"/>
      <c r="AR195" s="304"/>
      <c r="AS195" s="304"/>
      <c r="AT195" s="304"/>
      <c r="AU195" s="304"/>
      <c r="AV195" s="304"/>
      <c r="AW195" s="304"/>
      <c r="AX195" s="304"/>
      <c r="AY195" s="418">
        <v>0.99</v>
      </c>
      <c r="AZ195" s="418">
        <v>0.01</v>
      </c>
    </row>
    <row r="196" spans="1:52" ht="12.75" customHeight="1">
      <c r="A196" s="116">
        <v>110000119</v>
      </c>
      <c r="B196" s="309">
        <v>72200000</v>
      </c>
      <c r="C196" s="426" t="s">
        <v>2593</v>
      </c>
      <c r="D196" s="508"/>
      <c r="E196" s="508" t="s">
        <v>4413</v>
      </c>
      <c r="F196" s="283">
        <v>112150603</v>
      </c>
      <c r="G196" s="290" t="s">
        <v>1995</v>
      </c>
      <c r="H196" s="122">
        <v>9</v>
      </c>
      <c r="I196" s="117">
        <v>1</v>
      </c>
      <c r="J196" s="304">
        <v>1</v>
      </c>
      <c r="K196" s="304">
        <v>198000</v>
      </c>
      <c r="L196" s="304">
        <v>368400</v>
      </c>
      <c r="M196" s="304">
        <v>514800</v>
      </c>
      <c r="N196" s="304"/>
      <c r="O196" s="304"/>
      <c r="P196" s="304"/>
      <c r="Q196" s="304"/>
      <c r="R196" s="304"/>
      <c r="S196" s="304"/>
      <c r="T196" s="304"/>
      <c r="U196" s="304"/>
      <c r="V196" s="304"/>
      <c r="W196" s="324">
        <f>IFERROR((M196/J196)/IFERROR(HLOOKUP(F196,'BASE 1'!$C$1:$UG$251,'PROY 1'!$AB$19+237,0),0),"")</f>
        <v>4191554.2004619245</v>
      </c>
      <c r="X196" s="324">
        <v>4191554.2004619245</v>
      </c>
      <c r="Y196" s="25" t="str">
        <f t="shared" si="15"/>
        <v>001</v>
      </c>
      <c r="Z196" s="304">
        <f t="shared" ref="Z196:Z259" si="16">K196</f>
        <v>198000</v>
      </c>
      <c r="AA196" s="304">
        <f>L196-SUM($Z196:Z196)</f>
        <v>170400</v>
      </c>
      <c r="AB196" s="304">
        <f>M196-SUM($Z196:AA196)</f>
        <v>146400</v>
      </c>
      <c r="AC196" s="304">
        <f>N196-SUM($Z196:AB196)</f>
        <v>-514800</v>
      </c>
      <c r="AD196" s="304">
        <f>O196-SUM($Z196:AC196)</f>
        <v>0</v>
      </c>
      <c r="AE196" s="304">
        <f>P196-SUM($Z196:AD196)</f>
        <v>0</v>
      </c>
      <c r="AF196" s="304">
        <f>Q196-SUM($Z196:AE196)</f>
        <v>0</v>
      </c>
      <c r="AG196" s="304">
        <f>R196-SUM($Z196:AF196)</f>
        <v>0</v>
      </c>
      <c r="AH196" s="304">
        <f>S196-SUM($Z196:AG196)</f>
        <v>0</v>
      </c>
      <c r="AI196" s="304">
        <f>T196-SUM($Z196:AH196)</f>
        <v>0</v>
      </c>
      <c r="AJ196" s="304">
        <f>U196-SUM($Z196:AI196)</f>
        <v>0</v>
      </c>
      <c r="AK196" s="304">
        <f>V196-SUM($Z196:AJ196)</f>
        <v>0</v>
      </c>
      <c r="AL196" s="21" t="str">
        <f>HLOOKUP(F196,'BASE 1'!$C$1:$UG$3,3,0)</f>
        <v>Exhumación</v>
      </c>
      <c r="AM196" s="304">
        <v>1</v>
      </c>
      <c r="AN196" s="304">
        <v>1</v>
      </c>
      <c r="AO196" s="304">
        <v>1</v>
      </c>
      <c r="AP196" s="304"/>
      <c r="AQ196" s="304"/>
      <c r="AR196" s="304"/>
      <c r="AS196" s="304"/>
      <c r="AT196" s="304"/>
      <c r="AU196" s="304"/>
      <c r="AV196" s="304"/>
      <c r="AW196" s="304"/>
      <c r="AX196" s="304"/>
      <c r="AY196" s="418">
        <v>0.99</v>
      </c>
      <c r="AZ196" s="418">
        <v>0.01</v>
      </c>
    </row>
    <row r="197" spans="1:52" ht="12.75" customHeight="1">
      <c r="A197" s="116">
        <v>110020119</v>
      </c>
      <c r="B197" s="309">
        <v>73300000</v>
      </c>
      <c r="C197" s="426" t="s">
        <v>2921</v>
      </c>
      <c r="D197" s="508"/>
      <c r="E197" s="508" t="s">
        <v>4413</v>
      </c>
      <c r="F197" s="283">
        <v>112150605</v>
      </c>
      <c r="G197" s="290" t="s">
        <v>1997</v>
      </c>
      <c r="H197" s="122">
        <v>9</v>
      </c>
      <c r="I197" s="117">
        <v>1</v>
      </c>
      <c r="J197" s="304">
        <v>1</v>
      </c>
      <c r="K197" s="304">
        <v>0</v>
      </c>
      <c r="L197" s="304">
        <v>0</v>
      </c>
      <c r="M197" s="304">
        <v>0</v>
      </c>
      <c r="N197" s="304"/>
      <c r="O197" s="304"/>
      <c r="P197" s="304"/>
      <c r="Q197" s="304"/>
      <c r="R197" s="304"/>
      <c r="S197" s="304"/>
      <c r="T197" s="304"/>
      <c r="U197" s="304"/>
      <c r="V197" s="304"/>
      <c r="W197" s="324" t="str">
        <f>IFERROR((M197/J197)/IFERROR(HLOOKUP(F197,'BASE 1'!$C$1:$UG$251,'PROY 1'!$AB$19+237,0),0),"")</f>
        <v/>
      </c>
      <c r="X197" s="324" t="s">
        <v>342</v>
      </c>
      <c r="Y197" s="25" t="str">
        <f t="shared" si="15"/>
        <v>201</v>
      </c>
      <c r="Z197" s="304">
        <f t="shared" si="16"/>
        <v>0</v>
      </c>
      <c r="AA197" s="304">
        <f>L197-SUM($Z197:Z197)</f>
        <v>0</v>
      </c>
      <c r="AB197" s="304">
        <f>M197-SUM($Z197:AA197)</f>
        <v>0</v>
      </c>
      <c r="AC197" s="304">
        <f>N197-SUM($Z197:AB197)</f>
        <v>0</v>
      </c>
      <c r="AD197" s="304">
        <f>O197-SUM($Z197:AC197)</f>
        <v>0</v>
      </c>
      <c r="AE197" s="304">
        <f>P197-SUM($Z197:AD197)</f>
        <v>0</v>
      </c>
      <c r="AF197" s="304">
        <f>Q197-SUM($Z197:AE197)</f>
        <v>0</v>
      </c>
      <c r="AG197" s="304">
        <f>R197-SUM($Z197:AF197)</f>
        <v>0</v>
      </c>
      <c r="AH197" s="304">
        <f>S197-SUM($Z197:AG197)</f>
        <v>0</v>
      </c>
      <c r="AI197" s="304">
        <f>T197-SUM($Z197:AH197)</f>
        <v>0</v>
      </c>
      <c r="AJ197" s="304">
        <f>U197-SUM($Z197:AI197)</f>
        <v>0</v>
      </c>
      <c r="AK197" s="304">
        <f>V197-SUM($Z197:AJ197)</f>
        <v>0</v>
      </c>
      <c r="AL197" s="21" t="str">
        <f>HLOOKUP(F197,'BASE 1'!$C$1:$UG$3,3,0)</f>
        <v>Servicios de bomberos</v>
      </c>
      <c r="AM197" s="304">
        <v>1</v>
      </c>
      <c r="AN197" s="304">
        <v>1</v>
      </c>
      <c r="AO197" s="304">
        <v>1</v>
      </c>
      <c r="AP197" s="304"/>
      <c r="AQ197" s="304"/>
      <c r="AR197" s="304"/>
      <c r="AS197" s="304"/>
      <c r="AT197" s="304"/>
      <c r="AU197" s="304"/>
      <c r="AV197" s="304"/>
      <c r="AW197" s="304"/>
      <c r="AX197" s="304"/>
      <c r="AY197" s="418">
        <v>0</v>
      </c>
      <c r="AZ197" s="418">
        <v>1</v>
      </c>
    </row>
    <row r="198" spans="1:52" ht="12.75" customHeight="1">
      <c r="A198" s="116">
        <v>110000119</v>
      </c>
      <c r="B198" s="309">
        <v>76200000</v>
      </c>
      <c r="C198" s="426" t="s">
        <v>2593</v>
      </c>
      <c r="D198" s="508"/>
      <c r="E198" s="508" t="s">
        <v>4413</v>
      </c>
      <c r="F198" s="283">
        <v>112150606</v>
      </c>
      <c r="G198" s="290" t="s">
        <v>1998</v>
      </c>
      <c r="H198" s="122">
        <v>9</v>
      </c>
      <c r="I198" s="117">
        <v>2493080</v>
      </c>
      <c r="J198" s="304">
        <v>2493080</v>
      </c>
      <c r="K198" s="304">
        <v>39330</v>
      </c>
      <c r="L198" s="304">
        <v>230094</v>
      </c>
      <c r="M198" s="304">
        <v>475477</v>
      </c>
      <c r="N198" s="304"/>
      <c r="O198" s="304"/>
      <c r="P198" s="304"/>
      <c r="Q198" s="304"/>
      <c r="R198" s="304"/>
      <c r="S198" s="304"/>
      <c r="T198" s="304"/>
      <c r="U198" s="304"/>
      <c r="V198" s="304"/>
      <c r="W198" s="324">
        <f>IFERROR((M198/J198)/IFERROR(HLOOKUP(F198,'BASE 1'!$C$1:$UG$251,'PROY 1'!$AB$19+237,0),0),"")</f>
        <v>1.0633727834810103</v>
      </c>
      <c r="X198" s="324">
        <v>1.0633727834810103</v>
      </c>
      <c r="Y198" s="25" t="str">
        <f t="shared" si="15"/>
        <v>001</v>
      </c>
      <c r="Z198" s="304">
        <f t="shared" si="16"/>
        <v>39330</v>
      </c>
      <c r="AA198" s="304">
        <f>L198-SUM($Z198:Z198)</f>
        <v>190764</v>
      </c>
      <c r="AB198" s="304">
        <f>M198-SUM($Z198:AA198)</f>
        <v>245383</v>
      </c>
      <c r="AC198" s="304">
        <f>N198-SUM($Z198:AB198)</f>
        <v>-475477</v>
      </c>
      <c r="AD198" s="304">
        <f>O198-SUM($Z198:AC198)</f>
        <v>0</v>
      </c>
      <c r="AE198" s="304">
        <f>P198-SUM($Z198:AD198)</f>
        <v>0</v>
      </c>
      <c r="AF198" s="304">
        <f>Q198-SUM($Z198:AE198)</f>
        <v>0</v>
      </c>
      <c r="AG198" s="304">
        <f>R198-SUM($Z198:AF198)</f>
        <v>0</v>
      </c>
      <c r="AH198" s="304">
        <f>S198-SUM($Z198:AG198)</f>
        <v>0</v>
      </c>
      <c r="AI198" s="304">
        <f>T198-SUM($Z198:AH198)</f>
        <v>0</v>
      </c>
      <c r="AJ198" s="304">
        <f>U198-SUM($Z198:AI198)</f>
        <v>0</v>
      </c>
      <c r="AK198" s="304">
        <f>V198-SUM($Z198:AJ198)</f>
        <v>0</v>
      </c>
      <c r="AL198" s="21" t="str">
        <f>HLOOKUP(F198,'BASE 1'!$C$1:$UG$3,3,0)</f>
        <v>Servicios de consulta planeación</v>
      </c>
      <c r="AM198" s="304">
        <v>2493080</v>
      </c>
      <c r="AN198" s="304">
        <v>2493080</v>
      </c>
      <c r="AO198" s="304">
        <v>2493080</v>
      </c>
      <c r="AP198" s="304"/>
      <c r="AQ198" s="304"/>
      <c r="AR198" s="304"/>
      <c r="AS198" s="304"/>
      <c r="AT198" s="304"/>
      <c r="AU198" s="304"/>
      <c r="AV198" s="304"/>
      <c r="AW198" s="304"/>
      <c r="AX198" s="304"/>
      <c r="AY198" s="418">
        <v>0.99</v>
      </c>
      <c r="AZ198" s="418">
        <v>0.01</v>
      </c>
    </row>
    <row r="199" spans="1:52" ht="12.75" customHeight="1">
      <c r="A199" s="116">
        <v>110000119</v>
      </c>
      <c r="B199" s="309">
        <v>70400000</v>
      </c>
      <c r="C199" s="426" t="s">
        <v>2593</v>
      </c>
      <c r="D199" s="508"/>
      <c r="E199" s="508" t="s">
        <v>4413</v>
      </c>
      <c r="F199" s="124">
        <v>112150608</v>
      </c>
      <c r="G199" s="290" t="s">
        <v>1999</v>
      </c>
      <c r="H199" s="122">
        <v>9</v>
      </c>
      <c r="I199" s="117">
        <v>15549277</v>
      </c>
      <c r="J199" s="304">
        <v>15549277</v>
      </c>
      <c r="K199" s="304">
        <v>4794391</v>
      </c>
      <c r="L199" s="304">
        <v>2413432</v>
      </c>
      <c r="M199" s="304">
        <v>6384753</v>
      </c>
      <c r="N199" s="304"/>
      <c r="O199" s="304"/>
      <c r="P199" s="304"/>
      <c r="Q199" s="304"/>
      <c r="R199" s="304"/>
      <c r="S199" s="304"/>
      <c r="T199" s="304"/>
      <c r="U199" s="304"/>
      <c r="V199" s="304"/>
      <c r="W199" s="324">
        <f>IFERROR((M199/J199)/IFERROR(HLOOKUP(F199,'BASE 1'!$C$1:$UG$251,'PROY 1'!$AB$19+237,0),0),"")</f>
        <v>1.8077414517836159</v>
      </c>
      <c r="X199" s="324">
        <v>1.8077414517836159</v>
      </c>
      <c r="Y199" s="25" t="str">
        <f t="shared" si="15"/>
        <v>001</v>
      </c>
      <c r="Z199" s="304">
        <f t="shared" si="16"/>
        <v>4794391</v>
      </c>
      <c r="AA199" s="304">
        <f>L199-SUM($Z199:Z199)</f>
        <v>-2380959</v>
      </c>
      <c r="AB199" s="304">
        <f>M199-SUM($Z199:AA199)</f>
        <v>3971321</v>
      </c>
      <c r="AC199" s="304">
        <f>N199-SUM($Z199:AB199)</f>
        <v>-6384753</v>
      </c>
      <c r="AD199" s="304">
        <f>O199-SUM($Z199:AC199)</f>
        <v>0</v>
      </c>
      <c r="AE199" s="304">
        <f>P199-SUM($Z199:AD199)</f>
        <v>0</v>
      </c>
      <c r="AF199" s="304">
        <f>Q199-SUM($Z199:AE199)</f>
        <v>0</v>
      </c>
      <c r="AG199" s="304">
        <f>R199-SUM($Z199:AF199)</f>
        <v>0</v>
      </c>
      <c r="AH199" s="304">
        <f>S199-SUM($Z199:AG199)</f>
        <v>0</v>
      </c>
      <c r="AI199" s="304">
        <f>T199-SUM($Z199:AH199)</f>
        <v>0</v>
      </c>
      <c r="AJ199" s="304">
        <f>U199-SUM($Z199:AI199)</f>
        <v>0</v>
      </c>
      <c r="AK199" s="304">
        <f>V199-SUM($Z199:AJ199)</f>
        <v>0</v>
      </c>
      <c r="AL199" s="21" t="str">
        <f>HLOOKUP(F199,'BASE 1'!$C$1:$UG$3,3,0)</f>
        <v>Otros servicios</v>
      </c>
      <c r="AM199" s="304">
        <v>15549277</v>
      </c>
      <c r="AN199" s="304">
        <v>15549277</v>
      </c>
      <c r="AO199" s="304">
        <v>15549277</v>
      </c>
      <c r="AP199" s="304"/>
      <c r="AQ199" s="304"/>
      <c r="AR199" s="304"/>
      <c r="AS199" s="304"/>
      <c r="AT199" s="304"/>
      <c r="AU199" s="304"/>
      <c r="AV199" s="304"/>
      <c r="AW199" s="304"/>
      <c r="AX199" s="304"/>
      <c r="AY199" s="418">
        <v>0.99</v>
      </c>
      <c r="AZ199" s="418">
        <v>0.01</v>
      </c>
    </row>
    <row r="200" spans="1:52" ht="12.75" customHeight="1">
      <c r="A200" s="116">
        <v>110000119</v>
      </c>
      <c r="B200" s="309">
        <v>74300000</v>
      </c>
      <c r="C200" s="426"/>
      <c r="D200" s="508"/>
      <c r="E200" s="508" t="s">
        <v>4413</v>
      </c>
      <c r="F200" s="124">
        <v>112150610</v>
      </c>
      <c r="G200" s="290" t="s">
        <v>4417</v>
      </c>
      <c r="H200" s="122">
        <v>9</v>
      </c>
      <c r="I200" s="117">
        <v>46647831</v>
      </c>
      <c r="J200" s="304">
        <v>46647831</v>
      </c>
      <c r="K200" s="304">
        <v>0</v>
      </c>
      <c r="L200" s="304">
        <v>6276400</v>
      </c>
      <c r="M200" s="304">
        <v>8719552</v>
      </c>
      <c r="N200" s="304"/>
      <c r="O200" s="304"/>
      <c r="P200" s="304"/>
      <c r="Q200" s="304"/>
      <c r="R200" s="304"/>
      <c r="S200" s="304"/>
      <c r="T200" s="304"/>
      <c r="U200" s="304"/>
      <c r="V200" s="304"/>
      <c r="W200" s="324" t="str">
        <f>IFERROR((M200/J200)/IFERROR(HLOOKUP(F200,'BASE 1'!$C$1:$UG$251,'PROY 1'!$AB$19+237,0),0),"")</f>
        <v/>
      </c>
      <c r="X200" s="324" t="s">
        <v>342</v>
      </c>
      <c r="Y200" s="25" t="str">
        <f t="shared" si="15"/>
        <v>001</v>
      </c>
      <c r="Z200" s="304">
        <f t="shared" si="16"/>
        <v>0</v>
      </c>
      <c r="AA200" s="304">
        <f>L200-SUM($Z200:Z200)</f>
        <v>6276400</v>
      </c>
      <c r="AB200" s="304">
        <f>M200-SUM($Z200:AA200)</f>
        <v>2443152</v>
      </c>
      <c r="AC200" s="304">
        <f>N200-SUM($Z200:AB200)</f>
        <v>-8719552</v>
      </c>
      <c r="AD200" s="304">
        <f>O200-SUM($Z200:AC200)</f>
        <v>0</v>
      </c>
      <c r="AE200" s="304">
        <f>P200-SUM($Z200:AD200)</f>
        <v>0</v>
      </c>
      <c r="AF200" s="304">
        <f>Q200-SUM($Z200:AE200)</f>
        <v>0</v>
      </c>
      <c r="AG200" s="304">
        <f>R200-SUM($Z200:AF200)</f>
        <v>0</v>
      </c>
      <c r="AH200" s="304">
        <f>S200-SUM($Z200:AG200)</f>
        <v>0</v>
      </c>
      <c r="AI200" s="304">
        <f>T200-SUM($Z200:AH200)</f>
        <v>0</v>
      </c>
      <c r="AJ200" s="304">
        <f>U200-SUM($Z200:AI200)</f>
        <v>0</v>
      </c>
      <c r="AK200" s="304">
        <f>V200-SUM($Z200:AJ200)</f>
        <v>0</v>
      </c>
      <c r="AL200" s="21" t="e">
        <f>HLOOKUP(F200,'BASE 1'!$C$1:$UG$3,3,0)</f>
        <v>#N/A</v>
      </c>
      <c r="AM200" s="304">
        <v>46647831</v>
      </c>
      <c r="AN200" s="304">
        <v>46647831</v>
      </c>
      <c r="AO200" s="304">
        <v>46647831</v>
      </c>
      <c r="AP200" s="304"/>
      <c r="AQ200" s="304"/>
      <c r="AR200" s="304"/>
      <c r="AS200" s="304"/>
      <c r="AT200" s="304"/>
      <c r="AU200" s="304"/>
      <c r="AV200" s="304"/>
      <c r="AW200" s="304"/>
      <c r="AX200" s="304"/>
      <c r="AY200" s="418"/>
      <c r="AZ200" s="418"/>
    </row>
    <row r="201" spans="1:52" ht="12.75" customHeight="1">
      <c r="A201" s="116">
        <v>110000119</v>
      </c>
      <c r="B201" s="309">
        <v>74300000</v>
      </c>
      <c r="C201" s="426"/>
      <c r="D201" s="508"/>
      <c r="E201" s="508" t="s">
        <v>4413</v>
      </c>
      <c r="F201" s="124">
        <v>112150611</v>
      </c>
      <c r="G201" s="290" t="s">
        <v>4418</v>
      </c>
      <c r="H201" s="122">
        <v>9</v>
      </c>
      <c r="I201" s="117">
        <v>46647831</v>
      </c>
      <c r="J201" s="304">
        <v>46647831</v>
      </c>
      <c r="K201" s="304">
        <v>0</v>
      </c>
      <c r="L201" s="304">
        <v>2917200</v>
      </c>
      <c r="M201" s="304">
        <v>3920820</v>
      </c>
      <c r="N201" s="304"/>
      <c r="O201" s="304"/>
      <c r="P201" s="304"/>
      <c r="Q201" s="304"/>
      <c r="R201" s="304"/>
      <c r="S201" s="304"/>
      <c r="T201" s="304"/>
      <c r="U201" s="304"/>
      <c r="V201" s="304"/>
      <c r="W201" s="324" t="str">
        <f>IFERROR((M201/J201)/IFERROR(HLOOKUP(F201,'BASE 1'!$C$1:$UG$251,'PROY 1'!$AB$19+237,0),0),"")</f>
        <v/>
      </c>
      <c r="X201" s="324" t="s">
        <v>342</v>
      </c>
      <c r="Y201" s="25" t="str">
        <f t="shared" si="15"/>
        <v>001</v>
      </c>
      <c r="Z201" s="304">
        <f t="shared" si="16"/>
        <v>0</v>
      </c>
      <c r="AA201" s="304">
        <f>L201-SUM($Z201:Z201)</f>
        <v>2917200</v>
      </c>
      <c r="AB201" s="304">
        <f>M201-SUM($Z201:AA201)</f>
        <v>1003620</v>
      </c>
      <c r="AC201" s="304">
        <f>N201-SUM($Z201:AB201)</f>
        <v>-3920820</v>
      </c>
      <c r="AD201" s="304">
        <f>O201-SUM($Z201:AC201)</f>
        <v>0</v>
      </c>
      <c r="AE201" s="304">
        <f>P201-SUM($Z201:AD201)</f>
        <v>0</v>
      </c>
      <c r="AF201" s="304">
        <f>Q201-SUM($Z201:AE201)</f>
        <v>0</v>
      </c>
      <c r="AG201" s="304">
        <f>R201-SUM($Z201:AF201)</f>
        <v>0</v>
      </c>
      <c r="AH201" s="304">
        <f>S201-SUM($Z201:AG201)</f>
        <v>0</v>
      </c>
      <c r="AI201" s="304">
        <f>T201-SUM($Z201:AH201)</f>
        <v>0</v>
      </c>
      <c r="AJ201" s="304">
        <f>U201-SUM($Z201:AI201)</f>
        <v>0</v>
      </c>
      <c r="AK201" s="304">
        <f>V201-SUM($Z201:AJ201)</f>
        <v>0</v>
      </c>
      <c r="AL201" s="21" t="e">
        <f>HLOOKUP(F201,'BASE 1'!$C$1:$UG$3,3,0)</f>
        <v>#N/A</v>
      </c>
      <c r="AM201" s="304">
        <v>46647831</v>
      </c>
      <c r="AN201" s="304">
        <v>46647831</v>
      </c>
      <c r="AO201" s="304">
        <v>46647831</v>
      </c>
      <c r="AP201" s="304"/>
      <c r="AQ201" s="304"/>
      <c r="AR201" s="304"/>
      <c r="AS201" s="304"/>
      <c r="AT201" s="304"/>
      <c r="AU201" s="304"/>
      <c r="AV201" s="304"/>
      <c r="AW201" s="304"/>
      <c r="AX201" s="304"/>
      <c r="AY201" s="418"/>
      <c r="AZ201" s="418"/>
    </row>
    <row r="202" spans="1:52" ht="12.75" customHeight="1">
      <c r="A202" s="118"/>
      <c r="B202" s="331"/>
      <c r="C202" s="424" t="s">
        <v>342</v>
      </c>
      <c r="D202" s="506">
        <v>11</v>
      </c>
      <c r="E202" s="506" t="s">
        <v>4413</v>
      </c>
      <c r="F202" s="285">
        <v>11216</v>
      </c>
      <c r="G202" s="289" t="s">
        <v>273</v>
      </c>
      <c r="H202" s="118">
        <v>4</v>
      </c>
      <c r="I202" s="223">
        <v>134915679055</v>
      </c>
      <c r="J202" s="223">
        <v>134915679055</v>
      </c>
      <c r="K202" s="223">
        <v>432657941</v>
      </c>
      <c r="L202" s="223">
        <v>5331547950</v>
      </c>
      <c r="M202" s="223">
        <v>5998923073</v>
      </c>
      <c r="N202" s="223"/>
      <c r="O202" s="223"/>
      <c r="P202" s="223"/>
      <c r="Q202" s="223"/>
      <c r="R202" s="223"/>
      <c r="S202" s="223"/>
      <c r="T202" s="223"/>
      <c r="U202" s="223"/>
      <c r="V202" s="223"/>
      <c r="W202" s="323">
        <f>IFERROR((M202/J202)/IFERROR(HLOOKUP(F202,'BASE 1'!$C$1:$UG$251,'PROY 1'!$AB$19+237,0),0),"")</f>
        <v>0.74941539253748757</v>
      </c>
      <c r="X202" s="323" t="s">
        <v>342</v>
      </c>
      <c r="Y202" s="25" t="str">
        <f t="shared" si="15"/>
        <v/>
      </c>
      <c r="Z202" s="223">
        <f t="shared" si="16"/>
        <v>432657941</v>
      </c>
      <c r="AA202" s="223">
        <f>L202-SUM($Z202:Z202)</f>
        <v>4898890009</v>
      </c>
      <c r="AB202" s="223">
        <f>M202-SUM($Z202:AA202)</f>
        <v>667375123</v>
      </c>
      <c r="AC202" s="223">
        <f>N202-SUM($Z202:AB202)</f>
        <v>-5998923073</v>
      </c>
      <c r="AD202" s="223">
        <f>O202-SUM($Z202:AC202)</f>
        <v>0</v>
      </c>
      <c r="AE202" s="223">
        <f>P202-SUM($Z202:AD202)</f>
        <v>0</v>
      </c>
      <c r="AF202" s="223">
        <f>Q202-SUM($Z202:AE202)</f>
        <v>0</v>
      </c>
      <c r="AG202" s="223">
        <f>R202-SUM($Z202:AF202)</f>
        <v>0</v>
      </c>
      <c r="AH202" s="223">
        <f>S202-SUM($Z202:AG202)</f>
        <v>0</v>
      </c>
      <c r="AI202" s="223">
        <f>T202-SUM($Z202:AH202)</f>
        <v>0</v>
      </c>
      <c r="AJ202" s="223">
        <f>U202-SUM($Z202:AI202)</f>
        <v>0</v>
      </c>
      <c r="AK202" s="223">
        <f>V202-SUM($Z202:AJ202)</f>
        <v>0</v>
      </c>
      <c r="AL202" s="21" t="str">
        <f>HLOOKUP(F202,'BASE 1'!$C$1:$UG$3,3,0)</f>
        <v>Otros Ingresos No Tributarios</v>
      </c>
      <c r="AM202" s="223">
        <v>134915679055</v>
      </c>
      <c r="AN202" s="223">
        <v>134915679055</v>
      </c>
      <c r="AO202" s="223">
        <v>134915679055</v>
      </c>
      <c r="AP202" s="223"/>
      <c r="AQ202" s="223"/>
      <c r="AR202" s="223"/>
      <c r="AS202" s="223"/>
      <c r="AT202" s="223"/>
      <c r="AU202" s="223"/>
      <c r="AV202" s="223"/>
      <c r="AW202" s="223"/>
      <c r="AX202" s="223"/>
      <c r="AY202" s="417"/>
      <c r="AZ202" s="417"/>
    </row>
    <row r="203" spans="1:52" ht="12.75" customHeight="1">
      <c r="A203" s="116">
        <v>110000119</v>
      </c>
      <c r="B203" s="309">
        <v>70400000</v>
      </c>
      <c r="C203" s="426" t="s">
        <v>2593</v>
      </c>
      <c r="D203" s="508"/>
      <c r="E203" s="508" t="s">
        <v>4413</v>
      </c>
      <c r="F203" s="124">
        <v>1121606</v>
      </c>
      <c r="G203" s="290" t="s">
        <v>775</v>
      </c>
      <c r="H203" s="122">
        <v>9</v>
      </c>
      <c r="I203" s="117">
        <v>13938605</v>
      </c>
      <c r="J203" s="304">
        <v>13938605</v>
      </c>
      <c r="K203" s="304">
        <v>0</v>
      </c>
      <c r="L203" s="304">
        <v>0</v>
      </c>
      <c r="M203" s="304">
        <v>0</v>
      </c>
      <c r="N203" s="304"/>
      <c r="O203" s="304"/>
      <c r="P203" s="304"/>
      <c r="Q203" s="304"/>
      <c r="R203" s="304"/>
      <c r="S203" s="304"/>
      <c r="T203" s="304"/>
      <c r="U203" s="304"/>
      <c r="V203" s="304"/>
      <c r="W203" s="324">
        <f>IFERROR((M203/J203)/IFERROR(HLOOKUP(F203,'BASE 1'!$C$1:$UG$251,'PROY 1'!$AB$19+237,0),0),"")</f>
        <v>0</v>
      </c>
      <c r="X203" s="324">
        <v>0</v>
      </c>
      <c r="Y203" s="25" t="str">
        <f t="shared" si="15"/>
        <v>001</v>
      </c>
      <c r="Z203" s="304">
        <f t="shared" si="16"/>
        <v>0</v>
      </c>
      <c r="AA203" s="304">
        <f>L203-SUM($Z203:Z203)</f>
        <v>0</v>
      </c>
      <c r="AB203" s="304">
        <f>M203-SUM($Z203:AA203)</f>
        <v>0</v>
      </c>
      <c r="AC203" s="304">
        <f>N203-SUM($Z203:AB203)</f>
        <v>0</v>
      </c>
      <c r="AD203" s="304">
        <f>O203-SUM($Z203:AC203)</f>
        <v>0</v>
      </c>
      <c r="AE203" s="304">
        <f>P203-SUM($Z203:AD203)</f>
        <v>0</v>
      </c>
      <c r="AF203" s="304">
        <f>Q203-SUM($Z203:AE203)</f>
        <v>0</v>
      </c>
      <c r="AG203" s="304">
        <f>R203-SUM($Z203:AF203)</f>
        <v>0</v>
      </c>
      <c r="AH203" s="304">
        <f>S203-SUM($Z203:AG203)</f>
        <v>0</v>
      </c>
      <c r="AI203" s="304">
        <f>T203-SUM($Z203:AH203)</f>
        <v>0</v>
      </c>
      <c r="AJ203" s="304">
        <f>U203-SUM($Z203:AI203)</f>
        <v>0</v>
      </c>
      <c r="AK203" s="304">
        <f>V203-SUM($Z203:AJ203)</f>
        <v>0</v>
      </c>
      <c r="AL203" s="21" t="str">
        <f>HLOOKUP(F203,'BASE 1'!$C$1:$UG$3,3,0)</f>
        <v>Otros no tributarios</v>
      </c>
      <c r="AM203" s="304">
        <v>13938605</v>
      </c>
      <c r="AN203" s="304">
        <v>13938605</v>
      </c>
      <c r="AO203" s="304">
        <v>13938605</v>
      </c>
      <c r="AP203" s="304"/>
      <c r="AQ203" s="304"/>
      <c r="AR203" s="304"/>
      <c r="AS203" s="304"/>
      <c r="AT203" s="304"/>
      <c r="AU203" s="304"/>
      <c r="AV203" s="304"/>
      <c r="AW203" s="304"/>
      <c r="AX203" s="304"/>
      <c r="AY203" s="418">
        <v>0</v>
      </c>
      <c r="AZ203" s="418">
        <v>1</v>
      </c>
    </row>
    <row r="204" spans="1:52" ht="12.75" customHeight="1">
      <c r="A204" s="119">
        <v>110910719</v>
      </c>
      <c r="B204" s="309">
        <v>76200000</v>
      </c>
      <c r="C204" s="426" t="s">
        <v>2921</v>
      </c>
      <c r="D204" s="508"/>
      <c r="E204" s="508" t="s">
        <v>4413</v>
      </c>
      <c r="F204" s="283">
        <v>1121609</v>
      </c>
      <c r="G204" s="290" t="s">
        <v>155</v>
      </c>
      <c r="H204" s="122">
        <v>9</v>
      </c>
      <c r="I204" s="117">
        <v>33590345021</v>
      </c>
      <c r="J204" s="304">
        <v>33590345021</v>
      </c>
      <c r="K204" s="304">
        <v>0</v>
      </c>
      <c r="L204" s="304">
        <v>0</v>
      </c>
      <c r="M204" s="304">
        <v>151503815</v>
      </c>
      <c r="N204" s="304"/>
      <c r="O204" s="304"/>
      <c r="P204" s="304"/>
      <c r="Q204" s="304"/>
      <c r="R204" s="304"/>
      <c r="S204" s="304"/>
      <c r="T204" s="304"/>
      <c r="U204" s="304"/>
      <c r="V204" s="304"/>
      <c r="W204" s="324">
        <f>IFERROR((M204/J204)/IFERROR(HLOOKUP(F204,'BASE 1'!$C$1:$UG$251,'PROY 1'!$AB$19+237,0),0),"")</f>
        <v>0.10794080710329994</v>
      </c>
      <c r="X204" s="324">
        <v>0.10794080710329994</v>
      </c>
      <c r="Y204" s="25" t="str">
        <f t="shared" si="15"/>
        <v>107</v>
      </c>
      <c r="Z204" s="304">
        <f t="shared" si="16"/>
        <v>0</v>
      </c>
      <c r="AA204" s="304">
        <f>L204-SUM($Z204:Z204)</f>
        <v>0</v>
      </c>
      <c r="AB204" s="304">
        <f>M204-SUM($Z204:AA204)</f>
        <v>151503815</v>
      </c>
      <c r="AC204" s="304">
        <f>N204-SUM($Z204:AB204)</f>
        <v>-151503815</v>
      </c>
      <c r="AD204" s="304">
        <f>O204-SUM($Z204:AC204)</f>
        <v>0</v>
      </c>
      <c r="AE204" s="304">
        <f>P204-SUM($Z204:AD204)</f>
        <v>0</v>
      </c>
      <c r="AF204" s="304">
        <f>Q204-SUM($Z204:AE204)</f>
        <v>0</v>
      </c>
      <c r="AG204" s="304">
        <f>R204-SUM($Z204:AF204)</f>
        <v>0</v>
      </c>
      <c r="AH204" s="304">
        <f>S204-SUM($Z204:AG204)</f>
        <v>0</v>
      </c>
      <c r="AI204" s="304">
        <f>T204-SUM($Z204:AH204)</f>
        <v>0</v>
      </c>
      <c r="AJ204" s="304">
        <f>U204-SUM($Z204:AI204)</f>
        <v>0</v>
      </c>
      <c r="AK204" s="304">
        <f>V204-SUM($Z204:AJ204)</f>
        <v>0</v>
      </c>
      <c r="AL204" s="21" t="str">
        <f>HLOOKUP(F204,'BASE 1'!$C$1:$UG$3,3,0)</f>
        <v>Ingresos por contribuciones de aseo estratos 5-6</v>
      </c>
      <c r="AM204" s="304">
        <v>33590345021</v>
      </c>
      <c r="AN204" s="304">
        <v>33590345021</v>
      </c>
      <c r="AO204" s="304">
        <v>33590345021</v>
      </c>
      <c r="AP204" s="304"/>
      <c r="AQ204" s="304"/>
      <c r="AR204" s="304"/>
      <c r="AS204" s="304"/>
      <c r="AT204" s="304"/>
      <c r="AU204" s="304"/>
      <c r="AV204" s="304"/>
      <c r="AW204" s="304"/>
      <c r="AX204" s="304"/>
      <c r="AY204" s="418">
        <v>0</v>
      </c>
      <c r="AZ204" s="418">
        <v>1</v>
      </c>
    </row>
    <row r="205" spans="1:52" ht="12.75" customHeight="1">
      <c r="A205" s="119">
        <v>110919119</v>
      </c>
      <c r="B205" s="309">
        <v>76200000</v>
      </c>
      <c r="C205" s="426" t="s">
        <v>2921</v>
      </c>
      <c r="D205" s="508"/>
      <c r="E205" s="508" t="s">
        <v>4413</v>
      </c>
      <c r="F205" s="283">
        <v>1121611</v>
      </c>
      <c r="G205" s="290" t="s">
        <v>2549</v>
      </c>
      <c r="H205" s="122">
        <v>9</v>
      </c>
      <c r="I205" s="117">
        <v>41545748916</v>
      </c>
      <c r="J205" s="304">
        <v>41545748916</v>
      </c>
      <c r="K205" s="304">
        <v>0</v>
      </c>
      <c r="L205" s="304">
        <v>0</v>
      </c>
      <c r="M205" s="304">
        <v>0</v>
      </c>
      <c r="N205" s="304"/>
      <c r="O205" s="304"/>
      <c r="P205" s="304"/>
      <c r="Q205" s="304"/>
      <c r="R205" s="304"/>
      <c r="S205" s="304"/>
      <c r="T205" s="304"/>
      <c r="U205" s="304"/>
      <c r="V205" s="304"/>
      <c r="W205" s="324">
        <f>IFERROR((M205/J205)/IFERROR(HLOOKUP(F205,'BASE 1'!$C$1:$UG$251,'PROY 1'!$AB$19+237,0),0),"")</f>
        <v>0</v>
      </c>
      <c r="X205" s="324">
        <v>0</v>
      </c>
      <c r="Y205" s="25" t="str">
        <f t="shared" si="15"/>
        <v>191</v>
      </c>
      <c r="Z205" s="304">
        <f t="shared" si="16"/>
        <v>0</v>
      </c>
      <c r="AA205" s="304">
        <f>L205-SUM($Z205:Z205)</f>
        <v>0</v>
      </c>
      <c r="AB205" s="304">
        <f>M205-SUM($Z205:AA205)</f>
        <v>0</v>
      </c>
      <c r="AC205" s="304">
        <f>N205-SUM($Z205:AB205)</f>
        <v>0</v>
      </c>
      <c r="AD205" s="304">
        <f>O205-SUM($Z205:AC205)</f>
        <v>0</v>
      </c>
      <c r="AE205" s="304">
        <f>P205-SUM($Z205:AD205)</f>
        <v>0</v>
      </c>
      <c r="AF205" s="304">
        <f>Q205-SUM($Z205:AE205)</f>
        <v>0</v>
      </c>
      <c r="AG205" s="304">
        <f>R205-SUM($Z205:AF205)</f>
        <v>0</v>
      </c>
      <c r="AH205" s="304">
        <f>S205-SUM($Z205:AG205)</f>
        <v>0</v>
      </c>
      <c r="AI205" s="304">
        <f>T205-SUM($Z205:AH205)</f>
        <v>0</v>
      </c>
      <c r="AJ205" s="304">
        <f>U205-SUM($Z205:AI205)</f>
        <v>0</v>
      </c>
      <c r="AK205" s="304">
        <f>V205-SUM($Z205:AJ205)</f>
        <v>0</v>
      </c>
      <c r="AL205" s="21" t="str">
        <f>HLOOKUP(F205,'BASE 1'!$C$1:$UG$3,3,0)</f>
        <v>Ingresos por contribuciones para servicios de acueducto - FSRI</v>
      </c>
      <c r="AM205" s="304">
        <v>41545748916</v>
      </c>
      <c r="AN205" s="304">
        <v>41545748916</v>
      </c>
      <c r="AO205" s="304">
        <v>41545748916</v>
      </c>
      <c r="AP205" s="304"/>
      <c r="AQ205" s="304"/>
      <c r="AR205" s="304"/>
      <c r="AS205" s="304"/>
      <c r="AT205" s="304"/>
      <c r="AU205" s="304"/>
      <c r="AV205" s="304"/>
      <c r="AW205" s="304"/>
      <c r="AX205" s="304"/>
      <c r="AY205" s="418"/>
      <c r="AZ205" s="418"/>
    </row>
    <row r="206" spans="1:52" ht="12.75" customHeight="1">
      <c r="A206" s="119">
        <v>110919219</v>
      </c>
      <c r="B206" s="309">
        <v>76200000</v>
      </c>
      <c r="C206" s="426" t="s">
        <v>2921</v>
      </c>
      <c r="D206" s="508"/>
      <c r="E206" s="508" t="s">
        <v>4413</v>
      </c>
      <c r="F206" s="283">
        <v>1121612</v>
      </c>
      <c r="G206" s="290" t="s">
        <v>2550</v>
      </c>
      <c r="H206" s="122">
        <v>9</v>
      </c>
      <c r="I206" s="117">
        <v>37219819709</v>
      </c>
      <c r="J206" s="304">
        <v>37219819709</v>
      </c>
      <c r="K206" s="304">
        <v>0</v>
      </c>
      <c r="L206" s="304">
        <v>0</v>
      </c>
      <c r="M206" s="304">
        <v>0</v>
      </c>
      <c r="N206" s="304"/>
      <c r="O206" s="304"/>
      <c r="P206" s="304"/>
      <c r="Q206" s="304"/>
      <c r="R206" s="304"/>
      <c r="S206" s="304"/>
      <c r="T206" s="304"/>
      <c r="U206" s="304"/>
      <c r="V206" s="304"/>
      <c r="W206" s="324">
        <f>IFERROR((M206/J206)/IFERROR(HLOOKUP(F206,'BASE 1'!$C$1:$UG$251,'PROY 1'!$AB$19+237,0),0),"")</f>
        <v>0</v>
      </c>
      <c r="X206" s="324">
        <v>0</v>
      </c>
      <c r="Y206" s="25" t="str">
        <f t="shared" si="15"/>
        <v>192</v>
      </c>
      <c r="Z206" s="304">
        <f t="shared" si="16"/>
        <v>0</v>
      </c>
      <c r="AA206" s="304">
        <f>L206-SUM($Z206:Z206)</f>
        <v>0</v>
      </c>
      <c r="AB206" s="304">
        <f>M206-SUM($Z206:AA206)</f>
        <v>0</v>
      </c>
      <c r="AC206" s="304">
        <f>N206-SUM($Z206:AB206)</f>
        <v>0</v>
      </c>
      <c r="AD206" s="304">
        <f>O206-SUM($Z206:AC206)</f>
        <v>0</v>
      </c>
      <c r="AE206" s="304">
        <f>P206-SUM($Z206:AD206)</f>
        <v>0</v>
      </c>
      <c r="AF206" s="304">
        <f>Q206-SUM($Z206:AE206)</f>
        <v>0</v>
      </c>
      <c r="AG206" s="304">
        <f>R206-SUM($Z206:AF206)</f>
        <v>0</v>
      </c>
      <c r="AH206" s="304">
        <f>S206-SUM($Z206:AG206)</f>
        <v>0</v>
      </c>
      <c r="AI206" s="304">
        <f>T206-SUM($Z206:AH206)</f>
        <v>0</v>
      </c>
      <c r="AJ206" s="304">
        <f>U206-SUM($Z206:AI206)</f>
        <v>0</v>
      </c>
      <c r="AK206" s="304">
        <f>V206-SUM($Z206:AJ206)</f>
        <v>0</v>
      </c>
      <c r="AL206" s="21" t="str">
        <f>HLOOKUP(F206,'BASE 1'!$C$1:$UG$3,3,0)</f>
        <v>Ingresos por contribuciones para servicios de alcantarillado - FSRI</v>
      </c>
      <c r="AM206" s="304">
        <v>37219819709</v>
      </c>
      <c r="AN206" s="304">
        <v>37219819709</v>
      </c>
      <c r="AO206" s="304">
        <v>37219819709</v>
      </c>
      <c r="AP206" s="304"/>
      <c r="AQ206" s="304"/>
      <c r="AR206" s="304"/>
      <c r="AS206" s="304"/>
      <c r="AT206" s="304"/>
      <c r="AU206" s="304"/>
      <c r="AV206" s="304"/>
      <c r="AW206" s="304"/>
      <c r="AX206" s="304"/>
      <c r="AY206" s="418"/>
      <c r="AZ206" s="418"/>
    </row>
    <row r="207" spans="1:52" ht="12.75" customHeight="1">
      <c r="A207" s="278"/>
      <c r="B207" s="333"/>
      <c r="C207" s="428" t="s">
        <v>342</v>
      </c>
      <c r="D207" s="510"/>
      <c r="E207" s="510" t="s">
        <v>4413</v>
      </c>
      <c r="F207" s="317">
        <v>1121615</v>
      </c>
      <c r="G207" s="319" t="s">
        <v>4168</v>
      </c>
      <c r="H207" s="279">
        <v>5</v>
      </c>
      <c r="I207" s="298">
        <v>2736364686</v>
      </c>
      <c r="J207" s="298">
        <v>2736364686</v>
      </c>
      <c r="K207" s="298">
        <v>94828714</v>
      </c>
      <c r="L207" s="298">
        <v>457981967</v>
      </c>
      <c r="M207" s="298">
        <v>522355801</v>
      </c>
      <c r="N207" s="298"/>
      <c r="O207" s="298"/>
      <c r="P207" s="298"/>
      <c r="Q207" s="298"/>
      <c r="R207" s="298"/>
      <c r="S207" s="298"/>
      <c r="T207" s="298"/>
      <c r="U207" s="298"/>
      <c r="V207" s="298"/>
      <c r="W207" s="325" t="str">
        <f>IFERROR((M207/J207)/IFERROR(HLOOKUP(F207,'BASE 1'!$C$1:$UG$251,'PROY 1'!$AB$19+237,0),0),"")</f>
        <v/>
      </c>
      <c r="X207" s="325" t="s">
        <v>342</v>
      </c>
      <c r="Y207" s="25" t="str">
        <f t="shared" si="15"/>
        <v/>
      </c>
      <c r="Z207" s="298">
        <f t="shared" si="16"/>
        <v>94828714</v>
      </c>
      <c r="AA207" s="298">
        <f>L207-SUM($Z207:Z207)</f>
        <v>363153253</v>
      </c>
      <c r="AB207" s="298">
        <f>M207-SUM($Z207:AA207)</f>
        <v>64373834</v>
      </c>
      <c r="AC207" s="298">
        <f>N207-SUM($Z207:AB207)</f>
        <v>-522355801</v>
      </c>
      <c r="AD207" s="298">
        <f>O207-SUM($Z207:AC207)</f>
        <v>0</v>
      </c>
      <c r="AE207" s="298">
        <f>P207-SUM($Z207:AD207)</f>
        <v>0</v>
      </c>
      <c r="AF207" s="298">
        <f>Q207-SUM($Z207:AE207)</f>
        <v>0</v>
      </c>
      <c r="AG207" s="298">
        <f>R207-SUM($Z207:AF207)</f>
        <v>0</v>
      </c>
      <c r="AH207" s="298">
        <f>S207-SUM($Z207:AG207)</f>
        <v>0</v>
      </c>
      <c r="AI207" s="298">
        <f>T207-SUM($Z207:AH207)</f>
        <v>0</v>
      </c>
      <c r="AJ207" s="298">
        <f>U207-SUM($Z207:AI207)</f>
        <v>0</v>
      </c>
      <c r="AK207" s="298">
        <f>V207-SUM($Z207:AJ207)</f>
        <v>0</v>
      </c>
      <c r="AL207" s="21" t="str">
        <f>HLOOKUP(F207,'BASE 1'!$C$1:$UG$3,3,0)</f>
        <v>Arrendamientos del espacio Público</v>
      </c>
      <c r="AM207" s="298">
        <v>2736364686</v>
      </c>
      <c r="AN207" s="298">
        <v>2736364686</v>
      </c>
      <c r="AO207" s="298">
        <v>2736364686</v>
      </c>
      <c r="AP207" s="298"/>
      <c r="AQ207" s="298"/>
      <c r="AR207" s="298"/>
      <c r="AS207" s="298"/>
      <c r="AT207" s="298"/>
      <c r="AU207" s="298"/>
      <c r="AV207" s="298"/>
      <c r="AW207" s="298"/>
      <c r="AX207" s="298"/>
      <c r="AY207" s="419"/>
      <c r="AZ207" s="419"/>
    </row>
    <row r="208" spans="1:52" ht="12.75" customHeight="1">
      <c r="A208" s="119">
        <v>110019619</v>
      </c>
      <c r="B208" s="312">
        <v>73200000</v>
      </c>
      <c r="C208" s="429" t="s">
        <v>2789</v>
      </c>
      <c r="D208" s="511"/>
      <c r="E208" s="511" t="s">
        <v>4413</v>
      </c>
      <c r="F208" s="284">
        <v>112161501</v>
      </c>
      <c r="G208" s="293" t="s">
        <v>2910</v>
      </c>
      <c r="H208" s="122">
        <v>9</v>
      </c>
      <c r="I208" s="117">
        <v>44350826</v>
      </c>
      <c r="J208" s="304">
        <v>44350826</v>
      </c>
      <c r="K208" s="304">
        <v>4130853</v>
      </c>
      <c r="L208" s="304">
        <v>8330339</v>
      </c>
      <c r="M208" s="304">
        <v>12123814</v>
      </c>
      <c r="N208" s="304"/>
      <c r="O208" s="304"/>
      <c r="P208" s="304"/>
      <c r="Q208" s="304"/>
      <c r="R208" s="304"/>
      <c r="S208" s="304"/>
      <c r="T208" s="304"/>
      <c r="U208" s="304"/>
      <c r="V208" s="304"/>
      <c r="W208" s="324" t="str">
        <f>IFERROR((M208/J208)/IFERROR(HLOOKUP(F208,'BASE 1'!$C$1:$UG$251,'PROY 1'!$AB$19+237,0),0),"")</f>
        <v/>
      </c>
      <c r="X208" s="324" t="s">
        <v>342</v>
      </c>
      <c r="Y208" s="25" t="str">
        <f t="shared" si="15"/>
        <v>196</v>
      </c>
      <c r="Z208" s="304">
        <f t="shared" si="16"/>
        <v>4130853</v>
      </c>
      <c r="AA208" s="304">
        <f>L208-SUM($Z208:Z208)</f>
        <v>4199486</v>
      </c>
      <c r="AB208" s="304">
        <f>M208-SUM($Z208:AA208)</f>
        <v>3793475</v>
      </c>
      <c r="AC208" s="304">
        <f>N208-SUM($Z208:AB208)</f>
        <v>-12123814</v>
      </c>
      <c r="AD208" s="304">
        <f>O208-SUM($Z208:AC208)</f>
        <v>0</v>
      </c>
      <c r="AE208" s="304">
        <f>P208-SUM($Z208:AD208)</f>
        <v>0</v>
      </c>
      <c r="AF208" s="304">
        <f>Q208-SUM($Z208:AE208)</f>
        <v>0</v>
      </c>
      <c r="AG208" s="304">
        <f>R208-SUM($Z208:AF208)</f>
        <v>0</v>
      </c>
      <c r="AH208" s="304">
        <f>S208-SUM($Z208:AG208)</f>
        <v>0</v>
      </c>
      <c r="AI208" s="304">
        <f>T208-SUM($Z208:AH208)</f>
        <v>0</v>
      </c>
      <c r="AJ208" s="304">
        <f>U208-SUM($Z208:AI208)</f>
        <v>0</v>
      </c>
      <c r="AK208" s="304">
        <f>V208-SUM($Z208:AJ208)</f>
        <v>0</v>
      </c>
      <c r="AL208" s="21" t="str">
        <f>HLOOKUP(F208,'BASE 1'!$C$1:$UG$3,3,0)</f>
        <v>Módulos avenida oriental</v>
      </c>
      <c r="AM208" s="304">
        <v>44350826</v>
      </c>
      <c r="AN208" s="304">
        <v>44350826</v>
      </c>
      <c r="AO208" s="304">
        <v>44350826</v>
      </c>
      <c r="AP208" s="304"/>
      <c r="AQ208" s="304"/>
      <c r="AR208" s="304"/>
      <c r="AS208" s="304"/>
      <c r="AT208" s="304"/>
      <c r="AU208" s="304"/>
      <c r="AV208" s="304"/>
      <c r="AW208" s="304"/>
      <c r="AX208" s="304"/>
      <c r="AY208" s="418">
        <v>0</v>
      </c>
      <c r="AZ208" s="418">
        <v>1</v>
      </c>
    </row>
    <row r="209" spans="1:52" ht="12.75" customHeight="1">
      <c r="A209" s="119">
        <v>110019619</v>
      </c>
      <c r="B209" s="312">
        <v>73200000</v>
      </c>
      <c r="C209" s="429" t="s">
        <v>2789</v>
      </c>
      <c r="D209" s="511"/>
      <c r="E209" s="511" t="s">
        <v>4413</v>
      </c>
      <c r="F209" s="284">
        <v>112161502</v>
      </c>
      <c r="G209" s="293" t="s">
        <v>2911</v>
      </c>
      <c r="H209" s="122">
        <v>9</v>
      </c>
      <c r="I209" s="117">
        <v>71863453</v>
      </c>
      <c r="J209" s="304">
        <v>71863453</v>
      </c>
      <c r="K209" s="304">
        <v>4849150</v>
      </c>
      <c r="L209" s="304">
        <v>7732858</v>
      </c>
      <c r="M209" s="304">
        <v>11470590</v>
      </c>
      <c r="N209" s="304"/>
      <c r="O209" s="304"/>
      <c r="P209" s="304"/>
      <c r="Q209" s="304"/>
      <c r="R209" s="304"/>
      <c r="S209" s="304"/>
      <c r="T209" s="304"/>
      <c r="U209" s="304"/>
      <c r="V209" s="304"/>
      <c r="W209" s="324" t="str">
        <f>IFERROR((M209/J209)/IFERROR(HLOOKUP(F209,'BASE 1'!$C$1:$UG$251,'PROY 1'!$AB$19+237,0),0),"")</f>
        <v/>
      </c>
      <c r="X209" s="324" t="s">
        <v>342</v>
      </c>
      <c r="Y209" s="25" t="str">
        <f t="shared" si="15"/>
        <v>196</v>
      </c>
      <c r="Z209" s="304">
        <f t="shared" si="16"/>
        <v>4849150</v>
      </c>
      <c r="AA209" s="304">
        <f>L209-SUM($Z209:Z209)</f>
        <v>2883708</v>
      </c>
      <c r="AB209" s="304">
        <f>M209-SUM($Z209:AA209)</f>
        <v>3737732</v>
      </c>
      <c r="AC209" s="304">
        <f>N209-SUM($Z209:AB209)</f>
        <v>-11470590</v>
      </c>
      <c r="AD209" s="304">
        <f>O209-SUM($Z209:AC209)</f>
        <v>0</v>
      </c>
      <c r="AE209" s="304">
        <f>P209-SUM($Z209:AD209)</f>
        <v>0</v>
      </c>
      <c r="AF209" s="304">
        <f>Q209-SUM($Z209:AE209)</f>
        <v>0</v>
      </c>
      <c r="AG209" s="304">
        <f>R209-SUM($Z209:AF209)</f>
        <v>0</v>
      </c>
      <c r="AH209" s="304">
        <f>S209-SUM($Z209:AG209)</f>
        <v>0</v>
      </c>
      <c r="AI209" s="304">
        <f>T209-SUM($Z209:AH209)</f>
        <v>0</v>
      </c>
      <c r="AJ209" s="304">
        <f>U209-SUM($Z209:AI209)</f>
        <v>0</v>
      </c>
      <c r="AK209" s="304">
        <f>V209-SUM($Z209:AJ209)</f>
        <v>0</v>
      </c>
      <c r="AL209" s="21" t="str">
        <f>HLOOKUP(F209,'BASE 1'!$C$1:$UG$3,3,0)</f>
        <v>Casetas metro</v>
      </c>
      <c r="AM209" s="304">
        <v>71863453</v>
      </c>
      <c r="AN209" s="304">
        <v>71863453</v>
      </c>
      <c r="AO209" s="304">
        <v>71863453</v>
      </c>
      <c r="AP209" s="304"/>
      <c r="AQ209" s="304"/>
      <c r="AR209" s="304"/>
      <c r="AS209" s="304"/>
      <c r="AT209" s="304"/>
      <c r="AU209" s="304"/>
      <c r="AV209" s="304"/>
      <c r="AW209" s="304"/>
      <c r="AX209" s="304"/>
      <c r="AY209" s="418">
        <v>0</v>
      </c>
      <c r="AZ209" s="418">
        <v>1</v>
      </c>
    </row>
    <row r="210" spans="1:52" ht="12.75" customHeight="1">
      <c r="A210" s="119">
        <v>110019619</v>
      </c>
      <c r="B210" s="312">
        <v>73200000</v>
      </c>
      <c r="C210" s="429" t="s">
        <v>2789</v>
      </c>
      <c r="D210" s="511"/>
      <c r="E210" s="511" t="s">
        <v>4413</v>
      </c>
      <c r="F210" s="284">
        <v>112161503</v>
      </c>
      <c r="G210" s="293" t="s">
        <v>2912</v>
      </c>
      <c r="H210" s="122">
        <v>9</v>
      </c>
      <c r="I210" s="117">
        <v>334551692</v>
      </c>
      <c r="J210" s="304">
        <v>334551692</v>
      </c>
      <c r="K210" s="304">
        <v>31498177</v>
      </c>
      <c r="L210" s="304">
        <v>52734512</v>
      </c>
      <c r="M210" s="304">
        <v>73537371</v>
      </c>
      <c r="N210" s="304"/>
      <c r="O210" s="304"/>
      <c r="P210" s="304"/>
      <c r="Q210" s="304"/>
      <c r="R210" s="304"/>
      <c r="S210" s="304"/>
      <c r="T210" s="304"/>
      <c r="U210" s="304"/>
      <c r="V210" s="304"/>
      <c r="W210" s="324" t="str">
        <f>IFERROR((M210/J210)/IFERROR(HLOOKUP(F210,'BASE 1'!$C$1:$UG$251,'PROY 1'!$AB$19+237,0),0),"")</f>
        <v/>
      </c>
      <c r="X210" s="324" t="s">
        <v>342</v>
      </c>
      <c r="Y210" s="25" t="str">
        <f t="shared" si="15"/>
        <v>196</v>
      </c>
      <c r="Z210" s="304">
        <f t="shared" si="16"/>
        <v>31498177</v>
      </c>
      <c r="AA210" s="304">
        <f>L210-SUM($Z210:Z210)</f>
        <v>21236335</v>
      </c>
      <c r="AB210" s="304">
        <f>M210-SUM($Z210:AA210)</f>
        <v>20802859</v>
      </c>
      <c r="AC210" s="304">
        <f>N210-SUM($Z210:AB210)</f>
        <v>-73537371</v>
      </c>
      <c r="AD210" s="304">
        <f>O210-SUM($Z210:AC210)</f>
        <v>0</v>
      </c>
      <c r="AE210" s="304">
        <f>P210-SUM($Z210:AD210)</f>
        <v>0</v>
      </c>
      <c r="AF210" s="304">
        <f>Q210-SUM($Z210:AE210)</f>
        <v>0</v>
      </c>
      <c r="AG210" s="304">
        <f>R210-SUM($Z210:AF210)</f>
        <v>0</v>
      </c>
      <c r="AH210" s="304">
        <f>S210-SUM($Z210:AG210)</f>
        <v>0</v>
      </c>
      <c r="AI210" s="304">
        <f>T210-SUM($Z210:AH210)</f>
        <v>0</v>
      </c>
      <c r="AJ210" s="304">
        <f>U210-SUM($Z210:AI210)</f>
        <v>0</v>
      </c>
      <c r="AK210" s="304">
        <f>V210-SUM($Z210:AJ210)</f>
        <v>0</v>
      </c>
      <c r="AL210" s="21" t="str">
        <f>HLOOKUP(F210,'BASE 1'!$C$1:$UG$3,3,0)</f>
        <v>Casetas ocupación de vías</v>
      </c>
      <c r="AM210" s="304">
        <v>334551692</v>
      </c>
      <c r="AN210" s="304">
        <v>334551692</v>
      </c>
      <c r="AO210" s="304">
        <v>334551692</v>
      </c>
      <c r="AP210" s="304"/>
      <c r="AQ210" s="304"/>
      <c r="AR210" s="304"/>
      <c r="AS210" s="304"/>
      <c r="AT210" s="304"/>
      <c r="AU210" s="304"/>
      <c r="AV210" s="304"/>
      <c r="AW210" s="304"/>
      <c r="AX210" s="304"/>
      <c r="AY210" s="418">
        <v>0</v>
      </c>
      <c r="AZ210" s="418">
        <v>1</v>
      </c>
    </row>
    <row r="211" spans="1:52" ht="12.75" customHeight="1">
      <c r="A211" s="119">
        <v>110019619</v>
      </c>
      <c r="B211" s="312">
        <v>74300000</v>
      </c>
      <c r="C211" s="429" t="s">
        <v>2789</v>
      </c>
      <c r="D211" s="511"/>
      <c r="E211" s="511" t="s">
        <v>4413</v>
      </c>
      <c r="F211" s="284">
        <v>112161504</v>
      </c>
      <c r="G211" s="293" t="s">
        <v>2913</v>
      </c>
      <c r="H211" s="122">
        <v>9</v>
      </c>
      <c r="I211" s="117">
        <v>1871859555</v>
      </c>
      <c r="J211" s="304">
        <v>1871859555</v>
      </c>
      <c r="K211" s="304">
        <v>0</v>
      </c>
      <c r="L211" s="304">
        <v>298224242</v>
      </c>
      <c r="M211" s="304">
        <v>298224242</v>
      </c>
      <c r="N211" s="304"/>
      <c r="O211" s="304"/>
      <c r="P211" s="304"/>
      <c r="Q211" s="304"/>
      <c r="R211" s="304"/>
      <c r="S211" s="304"/>
      <c r="T211" s="304"/>
      <c r="U211" s="304"/>
      <c r="V211" s="304"/>
      <c r="W211" s="324" t="str">
        <f>IFERROR((M211/J211)/IFERROR(HLOOKUP(F211,'BASE 1'!$C$1:$UG$251,'PROY 1'!$AB$19+237,0),0),"")</f>
        <v/>
      </c>
      <c r="X211" s="324" t="s">
        <v>342</v>
      </c>
      <c r="Y211" s="25" t="str">
        <f t="shared" si="15"/>
        <v>196</v>
      </c>
      <c r="Z211" s="304">
        <f t="shared" si="16"/>
        <v>0</v>
      </c>
      <c r="AA211" s="304">
        <f>L211-SUM($Z211:Z211)</f>
        <v>298224242</v>
      </c>
      <c r="AB211" s="304">
        <f>M211-SUM($Z211:AA211)</f>
        <v>0</v>
      </c>
      <c r="AC211" s="304">
        <f>N211-SUM($Z211:AB211)</f>
        <v>-298224242</v>
      </c>
      <c r="AD211" s="304">
        <f>O211-SUM($Z211:AC211)</f>
        <v>0</v>
      </c>
      <c r="AE211" s="304">
        <f>P211-SUM($Z211:AD211)</f>
        <v>0</v>
      </c>
      <c r="AF211" s="304">
        <f>Q211-SUM($Z211:AE211)</f>
        <v>0</v>
      </c>
      <c r="AG211" s="304">
        <f>R211-SUM($Z211:AF211)</f>
        <v>0</v>
      </c>
      <c r="AH211" s="304">
        <f>S211-SUM($Z211:AG211)</f>
        <v>0</v>
      </c>
      <c r="AI211" s="304">
        <f>T211-SUM($Z211:AH211)</f>
        <v>0</v>
      </c>
      <c r="AJ211" s="304">
        <f>U211-SUM($Z211:AI211)</f>
        <v>0</v>
      </c>
      <c r="AK211" s="304">
        <f>V211-SUM($Z211:AJ211)</f>
        <v>0</v>
      </c>
      <c r="AL211" s="21" t="str">
        <f>HLOOKUP(F211,'BASE 1'!$C$1:$UG$3,3,0)</f>
        <v>Concesión amoblamiento urbano</v>
      </c>
      <c r="AM211" s="304">
        <v>1871859555</v>
      </c>
      <c r="AN211" s="304">
        <v>1871859555</v>
      </c>
      <c r="AO211" s="304">
        <v>1871859555</v>
      </c>
      <c r="AP211" s="304"/>
      <c r="AQ211" s="304"/>
      <c r="AR211" s="304"/>
      <c r="AS211" s="304"/>
      <c r="AT211" s="304"/>
      <c r="AU211" s="304"/>
      <c r="AV211" s="304"/>
      <c r="AW211" s="304"/>
      <c r="AX211" s="304"/>
      <c r="AY211" s="418">
        <v>0</v>
      </c>
      <c r="AZ211" s="418">
        <v>1</v>
      </c>
    </row>
    <row r="212" spans="1:52" ht="12.75" customHeight="1">
      <c r="A212" s="119">
        <v>110019619</v>
      </c>
      <c r="B212" s="312">
        <v>73200000</v>
      </c>
      <c r="C212" s="429" t="s">
        <v>2592</v>
      </c>
      <c r="D212" s="511"/>
      <c r="E212" s="511" t="s">
        <v>4413</v>
      </c>
      <c r="F212" s="284">
        <v>112161506</v>
      </c>
      <c r="G212" s="293" t="s">
        <v>2915</v>
      </c>
      <c r="H212" s="122">
        <v>9</v>
      </c>
      <c r="I212" s="117">
        <v>413739159</v>
      </c>
      <c r="J212" s="304">
        <v>413739159</v>
      </c>
      <c r="K212" s="304">
        <v>54350534</v>
      </c>
      <c r="L212" s="304">
        <v>90960016</v>
      </c>
      <c r="M212" s="304">
        <v>117678845</v>
      </c>
      <c r="N212" s="304"/>
      <c r="O212" s="304"/>
      <c r="P212" s="304"/>
      <c r="Q212" s="304"/>
      <c r="R212" s="304"/>
      <c r="S212" s="304"/>
      <c r="T212" s="304"/>
      <c r="U212" s="304"/>
      <c r="V212" s="304"/>
      <c r="W212" s="324">
        <f>IFERROR((M212/J212)/IFERROR(HLOOKUP(F212,'BASE 1'!$C$1:$UG$251,'PROY 1'!$AB$19+237,0),0),"")</f>
        <v>1.4388391198731854</v>
      </c>
      <c r="X212" s="324">
        <v>1.4388391198731854</v>
      </c>
      <c r="Y212" s="25" t="str">
        <f t="shared" si="15"/>
        <v>196</v>
      </c>
      <c r="Z212" s="304">
        <f t="shared" si="16"/>
        <v>54350534</v>
      </c>
      <c r="AA212" s="304">
        <f>L212-SUM($Z212:Z212)</f>
        <v>36609482</v>
      </c>
      <c r="AB212" s="304">
        <f>M212-SUM($Z212:AA212)</f>
        <v>26718829</v>
      </c>
      <c r="AC212" s="304">
        <f>N212-SUM($Z212:AB212)</f>
        <v>-117678845</v>
      </c>
      <c r="AD212" s="304">
        <f>O212-SUM($Z212:AC212)</f>
        <v>0</v>
      </c>
      <c r="AE212" s="304">
        <f>P212-SUM($Z212:AD212)</f>
        <v>0</v>
      </c>
      <c r="AF212" s="304">
        <f>Q212-SUM($Z212:AE212)</f>
        <v>0</v>
      </c>
      <c r="AG212" s="304">
        <f>R212-SUM($Z212:AF212)</f>
        <v>0</v>
      </c>
      <c r="AH212" s="304">
        <f>S212-SUM($Z212:AG212)</f>
        <v>0</v>
      </c>
      <c r="AI212" s="304">
        <f>T212-SUM($Z212:AH212)</f>
        <v>0</v>
      </c>
      <c r="AJ212" s="304">
        <f>U212-SUM($Z212:AI212)</f>
        <v>0</v>
      </c>
      <c r="AK212" s="304">
        <f>V212-SUM($Z212:AJ212)</f>
        <v>0</v>
      </c>
      <c r="AL212" s="21" t="str">
        <f>HLOOKUP(F212,'BASE 1'!$C$1:$UG$3,3,0)</f>
        <v xml:space="preserve">Por Ocupación (andenes, plazoletas y otros) </v>
      </c>
      <c r="AM212" s="304">
        <v>413739159</v>
      </c>
      <c r="AN212" s="304">
        <v>413739159</v>
      </c>
      <c r="AO212" s="304">
        <v>413739159</v>
      </c>
      <c r="AP212" s="304"/>
      <c r="AQ212" s="304"/>
      <c r="AR212" s="304"/>
      <c r="AS212" s="304"/>
      <c r="AT212" s="304"/>
      <c r="AU212" s="304"/>
      <c r="AV212" s="304"/>
      <c r="AW212" s="304"/>
      <c r="AX212" s="304"/>
      <c r="AY212" s="418">
        <v>0</v>
      </c>
      <c r="AZ212" s="418">
        <v>1</v>
      </c>
    </row>
    <row r="213" spans="1:52" ht="12.75" customHeight="1">
      <c r="A213" s="116">
        <v>110019619</v>
      </c>
      <c r="B213" s="309">
        <v>73200000</v>
      </c>
      <c r="C213" s="426"/>
      <c r="D213" s="508"/>
      <c r="E213" s="511" t="s">
        <v>4413</v>
      </c>
      <c r="F213" s="124">
        <v>112161507</v>
      </c>
      <c r="G213" s="290" t="s">
        <v>4419</v>
      </c>
      <c r="H213" s="122">
        <v>9</v>
      </c>
      <c r="I213" s="117">
        <v>1</v>
      </c>
      <c r="J213" s="304">
        <v>1</v>
      </c>
      <c r="K213" s="304">
        <v>0</v>
      </c>
      <c r="L213" s="304">
        <v>0</v>
      </c>
      <c r="M213" s="304">
        <v>9320939</v>
      </c>
      <c r="N213" s="304"/>
      <c r="O213" s="304"/>
      <c r="P213" s="304"/>
      <c r="Q213" s="304"/>
      <c r="R213" s="304"/>
      <c r="S213" s="304"/>
      <c r="T213" s="304"/>
      <c r="U213" s="304"/>
      <c r="V213" s="304"/>
      <c r="W213" s="324" t="str">
        <f>IFERROR((M213/J213)/IFERROR(HLOOKUP(F213,'BASE 1'!$C$1:$UG$251,'PROY 1'!$AB$19+237,0),0),"")</f>
        <v/>
      </c>
      <c r="X213" s="324" t="s">
        <v>342</v>
      </c>
      <c r="Y213" s="25" t="str">
        <f t="shared" si="15"/>
        <v>196</v>
      </c>
      <c r="Z213" s="304">
        <f t="shared" si="16"/>
        <v>0</v>
      </c>
      <c r="AA213" s="304">
        <f>L213-SUM($Z213:Z213)</f>
        <v>0</v>
      </c>
      <c r="AB213" s="304">
        <f>M213-SUM($Z213:AA213)</f>
        <v>9320939</v>
      </c>
      <c r="AC213" s="304">
        <f>N213-SUM($Z213:AB213)</f>
        <v>-9320939</v>
      </c>
      <c r="AD213" s="304">
        <f>O213-SUM($Z213:AC213)</f>
        <v>0</v>
      </c>
      <c r="AE213" s="304">
        <f>P213-SUM($Z213:AD213)</f>
        <v>0</v>
      </c>
      <c r="AF213" s="304">
        <f>Q213-SUM($Z213:AE213)</f>
        <v>0</v>
      </c>
      <c r="AG213" s="304">
        <f>R213-SUM($Z213:AF213)</f>
        <v>0</v>
      </c>
      <c r="AH213" s="304">
        <f>S213-SUM($Z213:AG213)</f>
        <v>0</v>
      </c>
      <c r="AI213" s="304">
        <f>T213-SUM($Z213:AH213)</f>
        <v>0</v>
      </c>
      <c r="AJ213" s="304">
        <f>U213-SUM($Z213:AI213)</f>
        <v>0</v>
      </c>
      <c r="AK213" s="304">
        <f>V213-SUM($Z213:AJ213)</f>
        <v>0</v>
      </c>
      <c r="AL213" s="21" t="e">
        <f>HLOOKUP(F213,'BASE 1'!$C$1:$UG$3,3,0)</f>
        <v>#N/A</v>
      </c>
      <c r="AM213" s="304">
        <v>1</v>
      </c>
      <c r="AN213" s="304">
        <v>1</v>
      </c>
      <c r="AO213" s="304">
        <v>1</v>
      </c>
      <c r="AP213" s="304"/>
      <c r="AQ213" s="304"/>
      <c r="AR213" s="304"/>
      <c r="AS213" s="304"/>
      <c r="AT213" s="304"/>
      <c r="AU213" s="304"/>
      <c r="AV213" s="304"/>
      <c r="AW213" s="304"/>
      <c r="AX213" s="304"/>
      <c r="AY213" s="418">
        <v>0.99</v>
      </c>
      <c r="AZ213" s="418">
        <v>0.01</v>
      </c>
    </row>
    <row r="214" spans="1:52" ht="12.75" customHeight="1">
      <c r="A214" s="119">
        <v>110021319</v>
      </c>
      <c r="B214" s="309">
        <v>70400000</v>
      </c>
      <c r="C214" s="426" t="s">
        <v>4411</v>
      </c>
      <c r="D214" s="508"/>
      <c r="E214" s="508" t="s">
        <v>4413</v>
      </c>
      <c r="F214" s="283">
        <v>1121616</v>
      </c>
      <c r="G214" s="290" t="s">
        <v>4169</v>
      </c>
      <c r="H214" s="122">
        <v>9</v>
      </c>
      <c r="I214" s="117">
        <v>1</v>
      </c>
      <c r="J214" s="304">
        <v>1</v>
      </c>
      <c r="K214" s="304">
        <v>33124543</v>
      </c>
      <c r="L214" s="304">
        <v>461065787</v>
      </c>
      <c r="M214" s="304">
        <v>616547216</v>
      </c>
      <c r="N214" s="304"/>
      <c r="O214" s="304"/>
      <c r="P214" s="304"/>
      <c r="Q214" s="304"/>
      <c r="R214" s="304"/>
      <c r="S214" s="304"/>
      <c r="T214" s="304"/>
      <c r="U214" s="304"/>
      <c r="V214" s="304"/>
      <c r="W214" s="324" t="str">
        <f>IFERROR((M214/J214)/IFERROR(HLOOKUP(F214,'BASE 1'!$C$1:$UG$251,'PROY 1'!$AB$19+237,0),0),"")</f>
        <v/>
      </c>
      <c r="X214" s="324" t="s">
        <v>342</v>
      </c>
      <c r="Y214" s="25" t="str">
        <f t="shared" si="15"/>
        <v>213</v>
      </c>
      <c r="Z214" s="304">
        <f t="shared" si="16"/>
        <v>33124543</v>
      </c>
      <c r="AA214" s="304">
        <f>L214-SUM($Z214:Z214)</f>
        <v>427941244</v>
      </c>
      <c r="AB214" s="304">
        <f>M214-SUM($Z214:AA214)</f>
        <v>155481429</v>
      </c>
      <c r="AC214" s="304">
        <f>N214-SUM($Z214:AB214)</f>
        <v>-616547216</v>
      </c>
      <c r="AD214" s="304">
        <f>O214-SUM($Z214:AC214)</f>
        <v>0</v>
      </c>
      <c r="AE214" s="304">
        <f>P214-SUM($Z214:AD214)</f>
        <v>0</v>
      </c>
      <c r="AF214" s="304">
        <f>Q214-SUM($Z214:AE214)</f>
        <v>0</v>
      </c>
      <c r="AG214" s="304">
        <f>R214-SUM($Z214:AF214)</f>
        <v>0</v>
      </c>
      <c r="AH214" s="304">
        <f>S214-SUM($Z214:AG214)</f>
        <v>0</v>
      </c>
      <c r="AI214" s="304">
        <f>T214-SUM($Z214:AH214)</f>
        <v>0</v>
      </c>
      <c r="AJ214" s="304">
        <f>U214-SUM($Z214:AI214)</f>
        <v>0</v>
      </c>
      <c r="AK214" s="304">
        <f>V214-SUM($Z214:AJ214)</f>
        <v>0</v>
      </c>
      <c r="AL214" s="21" t="e">
        <f>HLOOKUP(F214,'BASE 1'!$C$1:$UG$3,3,0)</f>
        <v>#N/A</v>
      </c>
      <c r="AM214" s="304">
        <v>1</v>
      </c>
      <c r="AN214" s="304">
        <v>1</v>
      </c>
      <c r="AO214" s="304">
        <v>1</v>
      </c>
      <c r="AP214" s="304"/>
      <c r="AQ214" s="304"/>
      <c r="AR214" s="304"/>
      <c r="AS214" s="304"/>
      <c r="AT214" s="304"/>
      <c r="AU214" s="304"/>
      <c r="AV214" s="304"/>
      <c r="AW214" s="304"/>
      <c r="AX214" s="304"/>
      <c r="AY214" s="418">
        <v>0</v>
      </c>
      <c r="AZ214" s="418">
        <v>1</v>
      </c>
    </row>
    <row r="215" spans="1:52" ht="12.75" customHeight="1">
      <c r="A215" s="119">
        <v>110021819</v>
      </c>
      <c r="B215" s="309">
        <v>70400000</v>
      </c>
      <c r="C215" s="426" t="s">
        <v>2592</v>
      </c>
      <c r="D215" s="508"/>
      <c r="E215" s="508" t="s">
        <v>4413</v>
      </c>
      <c r="F215" s="283">
        <v>1121617</v>
      </c>
      <c r="G215" s="290" t="s">
        <v>4064</v>
      </c>
      <c r="H215" s="122">
        <v>9</v>
      </c>
      <c r="I215" s="117">
        <v>1</v>
      </c>
      <c r="J215" s="304">
        <v>1</v>
      </c>
      <c r="K215" s="304">
        <v>0</v>
      </c>
      <c r="L215" s="304">
        <v>0</v>
      </c>
      <c r="M215" s="304">
        <v>0</v>
      </c>
      <c r="N215" s="304"/>
      <c r="O215" s="304"/>
      <c r="P215" s="304"/>
      <c r="Q215" s="304"/>
      <c r="R215" s="304"/>
      <c r="S215" s="304"/>
      <c r="T215" s="304"/>
      <c r="U215" s="304"/>
      <c r="V215" s="304"/>
      <c r="W215" s="324" t="str">
        <f>IFERROR((M215/J215)/IFERROR(HLOOKUP(F215,'BASE 1'!$C$1:$UG$251,'PROY 1'!$AB$19+237,0),0),"")</f>
        <v/>
      </c>
      <c r="X215" s="324" t="s">
        <v>342</v>
      </c>
      <c r="Y215" s="25" t="str">
        <f t="shared" si="15"/>
        <v>218</v>
      </c>
      <c r="Z215" s="304">
        <f t="shared" si="16"/>
        <v>0</v>
      </c>
      <c r="AA215" s="304">
        <f>L215-SUM($Z215:Z215)</f>
        <v>0</v>
      </c>
      <c r="AB215" s="304">
        <f>M215-SUM($Z215:AA215)</f>
        <v>0</v>
      </c>
      <c r="AC215" s="304">
        <f>N215-SUM($Z215:AB215)</f>
        <v>0</v>
      </c>
      <c r="AD215" s="304">
        <f>O215-SUM($Z215:AC215)</f>
        <v>0</v>
      </c>
      <c r="AE215" s="304">
        <f>P215-SUM($Z215:AD215)</f>
        <v>0</v>
      </c>
      <c r="AF215" s="304">
        <f>Q215-SUM($Z215:AE215)</f>
        <v>0</v>
      </c>
      <c r="AG215" s="304">
        <f>R215-SUM($Z215:AF215)</f>
        <v>0</v>
      </c>
      <c r="AH215" s="304">
        <f>S215-SUM($Z215:AG215)</f>
        <v>0</v>
      </c>
      <c r="AI215" s="304">
        <f>T215-SUM($Z215:AH215)</f>
        <v>0</v>
      </c>
      <c r="AJ215" s="304">
        <f>U215-SUM($Z215:AI215)</f>
        <v>0</v>
      </c>
      <c r="AK215" s="304">
        <f>V215-SUM($Z215:AJ215)</f>
        <v>0</v>
      </c>
      <c r="AL215" s="21" t="str">
        <f>HLOOKUP(F215,'BASE 1'!$C$1:$UG$3,3,0)</f>
        <v>Participación Plusvalia</v>
      </c>
      <c r="AM215" s="304">
        <v>1</v>
      </c>
      <c r="AN215" s="304">
        <v>1</v>
      </c>
      <c r="AO215" s="304">
        <v>1</v>
      </c>
      <c r="AP215" s="304"/>
      <c r="AQ215" s="304"/>
      <c r="AR215" s="304"/>
      <c r="AS215" s="304"/>
      <c r="AT215" s="304"/>
      <c r="AU215" s="304"/>
      <c r="AV215" s="304"/>
      <c r="AW215" s="304"/>
      <c r="AX215" s="304"/>
      <c r="AY215" s="418">
        <v>0</v>
      </c>
      <c r="AZ215" s="418">
        <v>1</v>
      </c>
    </row>
    <row r="216" spans="1:52" ht="12.75" customHeight="1">
      <c r="A216" s="277"/>
      <c r="B216" s="313"/>
      <c r="C216" s="427" t="s">
        <v>342</v>
      </c>
      <c r="D216" s="509"/>
      <c r="E216" s="509" t="s">
        <v>4413</v>
      </c>
      <c r="F216" s="286">
        <v>1121618</v>
      </c>
      <c r="G216" s="294" t="s">
        <v>2986</v>
      </c>
      <c r="H216" s="279">
        <v>6</v>
      </c>
      <c r="I216" s="298">
        <v>1</v>
      </c>
      <c r="J216" s="298">
        <v>1</v>
      </c>
      <c r="K216" s="298">
        <v>0</v>
      </c>
      <c r="L216" s="298">
        <v>0</v>
      </c>
      <c r="M216" s="298">
        <v>0</v>
      </c>
      <c r="N216" s="298"/>
      <c r="O216" s="298"/>
      <c r="P216" s="298"/>
      <c r="Q216" s="298"/>
      <c r="R216" s="298"/>
      <c r="S216" s="298"/>
      <c r="T216" s="298"/>
      <c r="U216" s="298"/>
      <c r="V216" s="298"/>
      <c r="W216" s="325" t="str">
        <f>IFERROR((M216/J216)/IFERROR(HLOOKUP(F216,'BASE 1'!$C$1:$UG$251,'PROY 1'!$AB$19+237,0),0),"")</f>
        <v/>
      </c>
      <c r="X216" s="325" t="s">
        <v>342</v>
      </c>
      <c r="Y216" s="25" t="str">
        <f t="shared" si="15"/>
        <v/>
      </c>
      <c r="Z216" s="298">
        <f t="shared" si="16"/>
        <v>0</v>
      </c>
      <c r="AA216" s="298">
        <f>L216-SUM($Z216:Z216)</f>
        <v>0</v>
      </c>
      <c r="AB216" s="298">
        <f>M216-SUM($Z216:AA216)</f>
        <v>0</v>
      </c>
      <c r="AC216" s="298">
        <f>N216-SUM($Z216:AB216)</f>
        <v>0</v>
      </c>
      <c r="AD216" s="298">
        <f>O216-SUM($Z216:AC216)</f>
        <v>0</v>
      </c>
      <c r="AE216" s="298">
        <f>P216-SUM($Z216:AD216)</f>
        <v>0</v>
      </c>
      <c r="AF216" s="298">
        <f>Q216-SUM($Z216:AE216)</f>
        <v>0</v>
      </c>
      <c r="AG216" s="298">
        <f>R216-SUM($Z216:AF216)</f>
        <v>0</v>
      </c>
      <c r="AH216" s="298">
        <f>S216-SUM($Z216:AG216)</f>
        <v>0</v>
      </c>
      <c r="AI216" s="298">
        <f>T216-SUM($Z216:AH216)</f>
        <v>0</v>
      </c>
      <c r="AJ216" s="298">
        <f>U216-SUM($Z216:AI216)</f>
        <v>0</v>
      </c>
      <c r="AK216" s="298">
        <f>V216-SUM($Z216:AJ216)</f>
        <v>0</v>
      </c>
      <c r="AL216" s="21" t="e">
        <f>HLOOKUP(F216,'BASE 1'!$C$1:$UG$3,3,0)</f>
        <v>#N/A</v>
      </c>
      <c r="AM216" s="298">
        <v>1</v>
      </c>
      <c r="AN216" s="298">
        <v>1</v>
      </c>
      <c r="AO216" s="298">
        <v>1</v>
      </c>
      <c r="AP216" s="298"/>
      <c r="AQ216" s="298"/>
      <c r="AR216" s="298"/>
      <c r="AS216" s="298"/>
      <c r="AT216" s="298"/>
      <c r="AU216" s="298"/>
      <c r="AV216" s="298"/>
      <c r="AW216" s="298"/>
      <c r="AX216" s="298"/>
      <c r="AY216" s="419"/>
      <c r="AZ216" s="419"/>
    </row>
    <row r="217" spans="1:52" ht="12.75" customHeight="1">
      <c r="A217" s="119">
        <v>110021919</v>
      </c>
      <c r="B217" s="309">
        <v>70400000</v>
      </c>
      <c r="C217" s="426" t="s">
        <v>4411</v>
      </c>
      <c r="D217" s="508"/>
      <c r="E217" s="508" t="s">
        <v>4413</v>
      </c>
      <c r="F217" s="283">
        <v>112161801</v>
      </c>
      <c r="G217" s="290" t="s">
        <v>4129</v>
      </c>
      <c r="H217" s="122">
        <v>9</v>
      </c>
      <c r="I217" s="117">
        <v>1</v>
      </c>
      <c r="J217" s="304">
        <v>1</v>
      </c>
      <c r="K217" s="304">
        <v>0</v>
      </c>
      <c r="L217" s="304">
        <v>0</v>
      </c>
      <c r="M217" s="304">
        <v>0</v>
      </c>
      <c r="N217" s="304"/>
      <c r="O217" s="304"/>
      <c r="P217" s="304"/>
      <c r="Q217" s="304"/>
      <c r="R217" s="304"/>
      <c r="S217" s="304"/>
      <c r="T217" s="304"/>
      <c r="U217" s="304"/>
      <c r="V217" s="304"/>
      <c r="W217" s="324" t="str">
        <f>IFERROR((M217/J217)/IFERROR(HLOOKUP(F217,'BASE 1'!$C$1:$UG$251,'PROY 1'!$AB$19+237,0),0),"")</f>
        <v/>
      </c>
      <c r="X217" s="324" t="s">
        <v>342</v>
      </c>
      <c r="Y217" s="25" t="str">
        <f t="shared" si="15"/>
        <v>219</v>
      </c>
      <c r="Z217" s="304">
        <f t="shared" si="16"/>
        <v>0</v>
      </c>
      <c r="AA217" s="304">
        <f>L217-SUM($Z217:Z217)</f>
        <v>0</v>
      </c>
      <c r="AB217" s="304">
        <f>M217-SUM($Z217:AA217)</f>
        <v>0</v>
      </c>
      <c r="AC217" s="304">
        <f>N217-SUM($Z217:AB217)</f>
        <v>0</v>
      </c>
      <c r="AD217" s="304">
        <f>O217-SUM($Z217:AC217)</f>
        <v>0</v>
      </c>
      <c r="AE217" s="304">
        <f>P217-SUM($Z217:AD217)</f>
        <v>0</v>
      </c>
      <c r="AF217" s="304">
        <f>Q217-SUM($Z217:AE217)</f>
        <v>0</v>
      </c>
      <c r="AG217" s="304">
        <f>R217-SUM($Z217:AF217)</f>
        <v>0</v>
      </c>
      <c r="AH217" s="304">
        <f>S217-SUM($Z217:AG217)</f>
        <v>0</v>
      </c>
      <c r="AI217" s="304">
        <f>T217-SUM($Z217:AH217)</f>
        <v>0</v>
      </c>
      <c r="AJ217" s="304">
        <f>U217-SUM($Z217:AI217)</f>
        <v>0</v>
      </c>
      <c r="AK217" s="304">
        <f>V217-SUM($Z217:AJ217)</f>
        <v>0</v>
      </c>
      <c r="AL217" s="21" t="e">
        <f>HLOOKUP(F217,'BASE 1'!$C$1:$UG$3,3,0)</f>
        <v>#N/A</v>
      </c>
      <c r="AM217" s="304">
        <v>1</v>
      </c>
      <c r="AN217" s="304">
        <v>1</v>
      </c>
      <c r="AO217" s="304">
        <v>1</v>
      </c>
      <c r="AP217" s="304"/>
      <c r="AQ217" s="304"/>
      <c r="AR217" s="304"/>
      <c r="AS217" s="304"/>
      <c r="AT217" s="304"/>
      <c r="AU217" s="304"/>
      <c r="AV217" s="304"/>
      <c r="AW217" s="304"/>
      <c r="AX217" s="304"/>
      <c r="AY217" s="418">
        <v>0</v>
      </c>
      <c r="AZ217" s="418">
        <v>1</v>
      </c>
    </row>
    <row r="218" spans="1:52" ht="12.75" customHeight="1">
      <c r="A218" s="119">
        <v>110024019</v>
      </c>
      <c r="B218" s="309">
        <v>76200000</v>
      </c>
      <c r="C218" s="426"/>
      <c r="D218" s="508"/>
      <c r="E218" s="508" t="s">
        <v>4413</v>
      </c>
      <c r="F218" s="732">
        <v>1121619</v>
      </c>
      <c r="G218" s="290" t="s">
        <v>4420</v>
      </c>
      <c r="H218" s="122">
        <v>9</v>
      </c>
      <c r="I218" s="117">
        <v>17690232367</v>
      </c>
      <c r="J218" s="304">
        <v>17690232367</v>
      </c>
      <c r="K218" s="304">
        <v>256807232</v>
      </c>
      <c r="L218" s="304">
        <v>4308690248</v>
      </c>
      <c r="M218" s="304">
        <v>4582655474</v>
      </c>
      <c r="N218" s="304"/>
      <c r="O218" s="304"/>
      <c r="P218" s="304"/>
      <c r="Q218" s="304"/>
      <c r="R218" s="304"/>
      <c r="S218" s="304"/>
      <c r="T218" s="304"/>
      <c r="U218" s="304"/>
      <c r="V218" s="304"/>
      <c r="W218" s="324" t="str">
        <f>IFERROR((M218/J218)/IFERROR(HLOOKUP(F218,'BASE 1'!$C$1:$UG$251,'PROY 1'!$AB$19+237,0),0),"")</f>
        <v/>
      </c>
      <c r="X218" s="324" t="s">
        <v>342</v>
      </c>
      <c r="Y218" s="25" t="str">
        <f t="shared" si="15"/>
        <v>240</v>
      </c>
      <c r="Z218" s="304">
        <f t="shared" si="16"/>
        <v>256807232</v>
      </c>
      <c r="AA218" s="304">
        <f>L218-SUM($Z218:Z218)</f>
        <v>4051883016</v>
      </c>
      <c r="AB218" s="304">
        <f>M218-SUM($Z218:AA218)</f>
        <v>273965226</v>
      </c>
      <c r="AC218" s="304">
        <f>N218-SUM($Z218:AB218)</f>
        <v>-4582655474</v>
      </c>
      <c r="AD218" s="304">
        <f>O218-SUM($Z218:AC218)</f>
        <v>0</v>
      </c>
      <c r="AE218" s="304">
        <f>P218-SUM($Z218:AD218)</f>
        <v>0</v>
      </c>
      <c r="AF218" s="304">
        <f>Q218-SUM($Z218:AE218)</f>
        <v>0</v>
      </c>
      <c r="AG218" s="304">
        <f>R218-SUM($Z218:AF218)</f>
        <v>0</v>
      </c>
      <c r="AH218" s="304">
        <f>S218-SUM($Z218:AG218)</f>
        <v>0</v>
      </c>
      <c r="AI218" s="304">
        <f>T218-SUM($Z218:AH218)</f>
        <v>0</v>
      </c>
      <c r="AJ218" s="304">
        <f>U218-SUM($Z218:AI218)</f>
        <v>0</v>
      </c>
      <c r="AK218" s="304">
        <f>V218-SUM($Z218:AJ218)</f>
        <v>0</v>
      </c>
      <c r="AL218" s="21" t="str">
        <f>HLOOKUP(F218,'BASE 1'!$C$1:$UG$3,3,0)</f>
        <v>Compensación por áreas de cesión pública para SUELO</v>
      </c>
      <c r="AM218" s="304">
        <v>17690232367</v>
      </c>
      <c r="AN218" s="304">
        <v>17690232367</v>
      </c>
      <c r="AO218" s="304">
        <v>17690232367</v>
      </c>
      <c r="AP218" s="304"/>
      <c r="AQ218" s="304"/>
      <c r="AR218" s="304"/>
      <c r="AS218" s="304"/>
      <c r="AT218" s="304"/>
      <c r="AU218" s="304"/>
      <c r="AV218" s="304"/>
      <c r="AW218" s="304"/>
      <c r="AX218" s="304"/>
      <c r="AY218" s="418"/>
      <c r="AZ218" s="418"/>
    </row>
    <row r="219" spans="1:52" ht="12.75" customHeight="1">
      <c r="A219" s="119">
        <v>110025019</v>
      </c>
      <c r="B219" s="309">
        <v>76200000</v>
      </c>
      <c r="C219" s="426"/>
      <c r="D219" s="508"/>
      <c r="E219" s="508" t="s">
        <v>4413</v>
      </c>
      <c r="F219" s="732">
        <v>1121620</v>
      </c>
      <c r="G219" s="290" t="s">
        <v>4421</v>
      </c>
      <c r="H219" s="122">
        <v>9</v>
      </c>
      <c r="I219" s="117">
        <v>2119229748</v>
      </c>
      <c r="J219" s="304">
        <v>2119229748</v>
      </c>
      <c r="K219" s="304">
        <v>47897452</v>
      </c>
      <c r="L219" s="304">
        <v>103809948</v>
      </c>
      <c r="M219" s="304">
        <v>125860767</v>
      </c>
      <c r="N219" s="304"/>
      <c r="O219" s="304"/>
      <c r="P219" s="304"/>
      <c r="Q219" s="304"/>
      <c r="R219" s="304"/>
      <c r="S219" s="304"/>
      <c r="T219" s="304"/>
      <c r="U219" s="304"/>
      <c r="V219" s="304"/>
      <c r="W219" s="324" t="str">
        <f>IFERROR((M219/J219)/IFERROR(HLOOKUP(F219,'BASE 1'!$C$1:$UG$251,'PROY 1'!$AB$19+237,0),0),"")</f>
        <v/>
      </c>
      <c r="X219" s="324" t="s">
        <v>342</v>
      </c>
      <c r="Y219" s="25" t="str">
        <f t="shared" si="15"/>
        <v>250</v>
      </c>
      <c r="Z219" s="304">
        <f t="shared" si="16"/>
        <v>47897452</v>
      </c>
      <c r="AA219" s="304">
        <f>L219-SUM($Z219:Z219)</f>
        <v>55912496</v>
      </c>
      <c r="AB219" s="304">
        <f>M219-SUM($Z219:AA219)</f>
        <v>22050819</v>
      </c>
      <c r="AC219" s="304">
        <f>N219-SUM($Z219:AB219)</f>
        <v>-125860767</v>
      </c>
      <c r="AD219" s="304">
        <f>O219-SUM($Z219:AC219)</f>
        <v>0</v>
      </c>
      <c r="AE219" s="304">
        <f>P219-SUM($Z219:AD219)</f>
        <v>0</v>
      </c>
      <c r="AF219" s="304">
        <f>Q219-SUM($Z219:AE219)</f>
        <v>0</v>
      </c>
      <c r="AG219" s="304">
        <f>R219-SUM($Z219:AF219)</f>
        <v>0</v>
      </c>
      <c r="AH219" s="304">
        <f>S219-SUM($Z219:AG219)</f>
        <v>0</v>
      </c>
      <c r="AI219" s="304">
        <f>T219-SUM($Z219:AH219)</f>
        <v>0</v>
      </c>
      <c r="AJ219" s="304">
        <f>U219-SUM($Z219:AI219)</f>
        <v>0</v>
      </c>
      <c r="AK219" s="304">
        <f>V219-SUM($Z219:AJ219)</f>
        <v>0</v>
      </c>
      <c r="AL219" s="21" t="str">
        <f>HLOOKUP(F219,'BASE 1'!$C$1:$UG$3,3,0)</f>
        <v>Compensación por áreas de cesión pública para EQUIPAMIENTOS</v>
      </c>
      <c r="AM219" s="304">
        <v>2119229748</v>
      </c>
      <c r="AN219" s="304">
        <v>2119229748</v>
      </c>
      <c r="AO219" s="304">
        <v>2119229748</v>
      </c>
      <c r="AP219" s="304"/>
      <c r="AQ219" s="304"/>
      <c r="AR219" s="304"/>
      <c r="AS219" s="304"/>
      <c r="AT219" s="304"/>
      <c r="AU219" s="304"/>
      <c r="AV219" s="304"/>
      <c r="AW219" s="304"/>
      <c r="AX219" s="304"/>
      <c r="AY219" s="418"/>
      <c r="AZ219" s="418"/>
    </row>
    <row r="220" spans="1:52" ht="12.75" customHeight="1">
      <c r="A220" s="121"/>
      <c r="B220" s="334"/>
      <c r="C220" s="430" t="s">
        <v>342</v>
      </c>
      <c r="D220" s="512"/>
      <c r="E220" s="512" t="s">
        <v>4413</v>
      </c>
      <c r="F220" s="285">
        <v>11217</v>
      </c>
      <c r="G220" s="289" t="s">
        <v>773</v>
      </c>
      <c r="H220" s="118">
        <v>4</v>
      </c>
      <c r="I220" s="223">
        <v>910512940664</v>
      </c>
      <c r="J220" s="223">
        <v>975372161658</v>
      </c>
      <c r="K220" s="223">
        <v>57672510219</v>
      </c>
      <c r="L220" s="223">
        <v>167195770807</v>
      </c>
      <c r="M220" s="223">
        <v>249878005031</v>
      </c>
      <c r="N220" s="223"/>
      <c r="O220" s="223"/>
      <c r="P220" s="223"/>
      <c r="Q220" s="223"/>
      <c r="R220" s="223"/>
      <c r="S220" s="223"/>
      <c r="T220" s="223"/>
      <c r="U220" s="223"/>
      <c r="V220" s="223"/>
      <c r="W220" s="323">
        <f>IFERROR((M220/J220)/IFERROR(HLOOKUP(F220,'BASE 1'!$C$1:$UG$251,'PROY 1'!$AB$19+237,0),0),"")</f>
        <v>1.2070003359489585</v>
      </c>
      <c r="X220" s="323" t="s">
        <v>342</v>
      </c>
      <c r="Y220" s="25" t="str">
        <f t="shared" si="15"/>
        <v/>
      </c>
      <c r="Z220" s="223">
        <f t="shared" si="16"/>
        <v>57672510219</v>
      </c>
      <c r="AA220" s="223">
        <f>L220-SUM($Z220:Z220)</f>
        <v>109523260588</v>
      </c>
      <c r="AB220" s="223">
        <f>M220-SUM($Z220:AA220)</f>
        <v>82682234224</v>
      </c>
      <c r="AC220" s="223">
        <f>N220-SUM($Z220:AB220)</f>
        <v>-249878005031</v>
      </c>
      <c r="AD220" s="223">
        <f>O220-SUM($Z220:AC220)</f>
        <v>0</v>
      </c>
      <c r="AE220" s="223">
        <f>P220-SUM($Z220:AD220)</f>
        <v>0</v>
      </c>
      <c r="AF220" s="223">
        <f>Q220-SUM($Z220:AE220)</f>
        <v>0</v>
      </c>
      <c r="AG220" s="223">
        <f>R220-SUM($Z220:AF220)</f>
        <v>0</v>
      </c>
      <c r="AH220" s="223">
        <f>S220-SUM($Z220:AG220)</f>
        <v>0</v>
      </c>
      <c r="AI220" s="223">
        <f>T220-SUM($Z220:AH220)</f>
        <v>0</v>
      </c>
      <c r="AJ220" s="223">
        <f>U220-SUM($Z220:AI220)</f>
        <v>0</v>
      </c>
      <c r="AK220" s="223">
        <f>V220-SUM($Z220:AJ220)</f>
        <v>0</v>
      </c>
      <c r="AL220" s="21" t="str">
        <f>HLOOKUP(F220,'BASE 1'!$C$1:$UG$3,3,0)</f>
        <v>Transferencias</v>
      </c>
      <c r="AM220" s="223">
        <v>917372261540</v>
      </c>
      <c r="AN220" s="223">
        <v>927493382075</v>
      </c>
      <c r="AO220" s="223">
        <v>975372161658</v>
      </c>
      <c r="AP220" s="223"/>
      <c r="AQ220" s="223"/>
      <c r="AR220" s="223"/>
      <c r="AS220" s="223"/>
      <c r="AT220" s="223"/>
      <c r="AU220" s="223"/>
      <c r="AV220" s="223"/>
      <c r="AW220" s="223"/>
      <c r="AX220" s="223"/>
      <c r="AY220" s="417"/>
      <c r="AZ220" s="417"/>
    </row>
    <row r="221" spans="1:52" ht="12.75" customHeight="1">
      <c r="A221" s="279"/>
      <c r="B221" s="310"/>
      <c r="C221" s="431" t="s">
        <v>342</v>
      </c>
      <c r="D221" s="513"/>
      <c r="E221" s="513" t="s">
        <v>4413</v>
      </c>
      <c r="F221" s="286">
        <v>1121701</v>
      </c>
      <c r="G221" s="294" t="s">
        <v>1014</v>
      </c>
      <c r="H221" s="279">
        <v>5</v>
      </c>
      <c r="I221" s="298">
        <v>866864326154</v>
      </c>
      <c r="J221" s="298">
        <v>926888890705</v>
      </c>
      <c r="K221" s="298">
        <v>54628546651</v>
      </c>
      <c r="L221" s="298">
        <v>156397899816</v>
      </c>
      <c r="M221" s="298">
        <v>236149935011</v>
      </c>
      <c r="N221" s="298"/>
      <c r="O221" s="298"/>
      <c r="P221" s="298"/>
      <c r="Q221" s="298"/>
      <c r="R221" s="298"/>
      <c r="S221" s="298"/>
      <c r="T221" s="298"/>
      <c r="U221" s="298"/>
      <c r="V221" s="298"/>
      <c r="W221" s="325">
        <f>IFERROR((M221/J221)/IFERROR(HLOOKUP(F221,'BASE 1'!$C$1:$UG$251,'PROY 1'!$AB$19+237,0),0),"")</f>
        <v>1.1760249524076358</v>
      </c>
      <c r="X221" s="325" t="s">
        <v>342</v>
      </c>
      <c r="Y221" s="25" t="str">
        <f t="shared" si="15"/>
        <v/>
      </c>
      <c r="Z221" s="298">
        <f t="shared" si="16"/>
        <v>54628546651</v>
      </c>
      <c r="AA221" s="298">
        <f>L221-SUM($Z221:Z221)</f>
        <v>101769353165</v>
      </c>
      <c r="AB221" s="298">
        <f>M221-SUM($Z221:AA221)</f>
        <v>79752035195</v>
      </c>
      <c r="AC221" s="298">
        <f>N221-SUM($Z221:AB221)</f>
        <v>-236149935011</v>
      </c>
      <c r="AD221" s="298">
        <f>O221-SUM($Z221:AC221)</f>
        <v>0</v>
      </c>
      <c r="AE221" s="298">
        <f>P221-SUM($Z221:AD221)</f>
        <v>0</v>
      </c>
      <c r="AF221" s="298">
        <f>Q221-SUM($Z221:AE221)</f>
        <v>0</v>
      </c>
      <c r="AG221" s="298">
        <f>R221-SUM($Z221:AF221)</f>
        <v>0</v>
      </c>
      <c r="AH221" s="298">
        <f>S221-SUM($Z221:AG221)</f>
        <v>0</v>
      </c>
      <c r="AI221" s="298">
        <f>T221-SUM($Z221:AH221)</f>
        <v>0</v>
      </c>
      <c r="AJ221" s="298">
        <f>U221-SUM($Z221:AI221)</f>
        <v>0</v>
      </c>
      <c r="AK221" s="298">
        <f>V221-SUM($Z221:AJ221)</f>
        <v>0</v>
      </c>
      <c r="AL221" s="21" t="str">
        <f>HLOOKUP(F221,'BASE 1'!$C$1:$UG$3,3,0)</f>
        <v>Transferencias intergubernamentales recibidas</v>
      </c>
      <c r="AM221" s="298">
        <v>868888990587</v>
      </c>
      <c r="AN221" s="298">
        <v>879010111122</v>
      </c>
      <c r="AO221" s="298">
        <v>926888890705</v>
      </c>
      <c r="AP221" s="298"/>
      <c r="AQ221" s="298"/>
      <c r="AR221" s="298"/>
      <c r="AS221" s="298"/>
      <c r="AT221" s="298"/>
      <c r="AU221" s="298"/>
      <c r="AV221" s="298"/>
      <c r="AW221" s="298"/>
      <c r="AX221" s="298"/>
      <c r="AY221" s="419"/>
      <c r="AZ221" s="419"/>
    </row>
    <row r="222" spans="1:52" ht="12.75" customHeight="1">
      <c r="A222" s="279"/>
      <c r="B222" s="310"/>
      <c r="C222" s="431" t="s">
        <v>342</v>
      </c>
      <c r="D222" s="513"/>
      <c r="E222" s="513" t="s">
        <v>4413</v>
      </c>
      <c r="F222" s="286">
        <v>112170101</v>
      </c>
      <c r="G222" s="294" t="s">
        <v>4170</v>
      </c>
      <c r="H222" s="279">
        <v>6</v>
      </c>
      <c r="I222" s="298">
        <v>837723389244</v>
      </c>
      <c r="J222" s="298">
        <v>897747953795</v>
      </c>
      <c r="K222" s="298">
        <v>53289325297</v>
      </c>
      <c r="L222" s="298">
        <v>150619360920</v>
      </c>
      <c r="M222" s="298">
        <v>221874345923</v>
      </c>
      <c r="N222" s="298"/>
      <c r="O222" s="298"/>
      <c r="P222" s="298"/>
      <c r="Q222" s="298"/>
      <c r="R222" s="298"/>
      <c r="S222" s="298"/>
      <c r="T222" s="298"/>
      <c r="U222" s="298"/>
      <c r="V222" s="298"/>
      <c r="W222" s="325">
        <f>IFERROR((M222/J222)/IFERROR(HLOOKUP(F222,'BASE 1'!$C$1:$UG$251,'PROY 1'!$AB$19+237,0),0),"")</f>
        <v>1.1500501985490765</v>
      </c>
      <c r="X222" s="325" t="s">
        <v>342</v>
      </c>
      <c r="Y222" s="25" t="str">
        <f t="shared" si="15"/>
        <v/>
      </c>
      <c r="Z222" s="298">
        <f t="shared" si="16"/>
        <v>53289325297</v>
      </c>
      <c r="AA222" s="298">
        <f>L222-SUM($Z222:Z222)</f>
        <v>97330035623</v>
      </c>
      <c r="AB222" s="298">
        <f>M222-SUM($Z222:AA222)</f>
        <v>71254985003</v>
      </c>
      <c r="AC222" s="298">
        <f>N222-SUM($Z222:AB222)</f>
        <v>-221874345923</v>
      </c>
      <c r="AD222" s="298">
        <f>O222-SUM($Z222:AC222)</f>
        <v>0</v>
      </c>
      <c r="AE222" s="298">
        <f>P222-SUM($Z222:AD222)</f>
        <v>0</v>
      </c>
      <c r="AF222" s="298">
        <f>Q222-SUM($Z222:AE222)</f>
        <v>0</v>
      </c>
      <c r="AG222" s="298">
        <f>R222-SUM($Z222:AF222)</f>
        <v>0</v>
      </c>
      <c r="AH222" s="298">
        <f>S222-SUM($Z222:AG222)</f>
        <v>0</v>
      </c>
      <c r="AI222" s="298">
        <f>T222-SUM($Z222:AH222)</f>
        <v>0</v>
      </c>
      <c r="AJ222" s="298">
        <f>U222-SUM($Z222:AI222)</f>
        <v>0</v>
      </c>
      <c r="AK222" s="298">
        <f>V222-SUM($Z222:AJ222)</f>
        <v>0</v>
      </c>
      <c r="AL222" s="21" t="str">
        <f>HLOOKUP(F222,'BASE 1'!$C$1:$UG$3,3,0)</f>
        <v>De la Nación</v>
      </c>
      <c r="AM222" s="298">
        <v>839748053677</v>
      </c>
      <c r="AN222" s="298">
        <v>849869174212</v>
      </c>
      <c r="AO222" s="298">
        <v>897747953795</v>
      </c>
      <c r="AP222" s="298"/>
      <c r="AQ222" s="298"/>
      <c r="AR222" s="298"/>
      <c r="AS222" s="298"/>
      <c r="AT222" s="298"/>
      <c r="AU222" s="298"/>
      <c r="AV222" s="298"/>
      <c r="AW222" s="298"/>
      <c r="AX222" s="298"/>
      <c r="AY222" s="419"/>
      <c r="AZ222" s="419"/>
    </row>
    <row r="223" spans="1:52" ht="12.75" customHeight="1">
      <c r="A223" s="279"/>
      <c r="B223" s="310"/>
      <c r="C223" s="431" t="s">
        <v>342</v>
      </c>
      <c r="D223" s="513">
        <v>12</v>
      </c>
      <c r="E223" s="513" t="s">
        <v>4413</v>
      </c>
      <c r="F223" s="287">
        <v>11217010102</v>
      </c>
      <c r="G223" s="294" t="s">
        <v>2002</v>
      </c>
      <c r="H223" s="279">
        <v>7</v>
      </c>
      <c r="I223" s="298">
        <v>740727324889</v>
      </c>
      <c r="J223" s="298">
        <v>741137983497</v>
      </c>
      <c r="K223" s="298">
        <v>46456628642</v>
      </c>
      <c r="L223" s="298">
        <v>134164681513</v>
      </c>
      <c r="M223" s="298">
        <v>193239232640</v>
      </c>
      <c r="N223" s="298"/>
      <c r="O223" s="298"/>
      <c r="P223" s="298"/>
      <c r="Q223" s="298"/>
      <c r="R223" s="298"/>
      <c r="S223" s="298"/>
      <c r="T223" s="298"/>
      <c r="U223" s="298"/>
      <c r="V223" s="298"/>
      <c r="W223" s="325">
        <f>IFERROR((M223/J223)/IFERROR(HLOOKUP(F223,'BASE 1'!$C$1:$UG$251,'PROY 1'!$AB$19+237,0),0),"")</f>
        <v>1.1688781721016228</v>
      </c>
      <c r="X223" s="325" t="s">
        <v>342</v>
      </c>
      <c r="Y223" s="25" t="str">
        <f t="shared" si="15"/>
        <v/>
      </c>
      <c r="Z223" s="298">
        <f t="shared" si="16"/>
        <v>46456628642</v>
      </c>
      <c r="AA223" s="298">
        <f>L223-SUM($Z223:Z223)</f>
        <v>87708052871</v>
      </c>
      <c r="AB223" s="298">
        <f>M223-SUM($Z223:AA223)</f>
        <v>59074551127</v>
      </c>
      <c r="AC223" s="298">
        <f>N223-SUM($Z223:AB223)</f>
        <v>-193239232640</v>
      </c>
      <c r="AD223" s="298">
        <f>O223-SUM($Z223:AC223)</f>
        <v>0</v>
      </c>
      <c r="AE223" s="298">
        <f>P223-SUM($Z223:AD223)</f>
        <v>0</v>
      </c>
      <c r="AF223" s="298">
        <f>Q223-SUM($Z223:AE223)</f>
        <v>0</v>
      </c>
      <c r="AG223" s="298">
        <f>R223-SUM($Z223:AF223)</f>
        <v>0</v>
      </c>
      <c r="AH223" s="298">
        <f>S223-SUM($Z223:AG223)</f>
        <v>0</v>
      </c>
      <c r="AI223" s="298">
        <f>T223-SUM($Z223:AH223)</f>
        <v>0</v>
      </c>
      <c r="AJ223" s="298">
        <f>U223-SUM($Z223:AI223)</f>
        <v>0</v>
      </c>
      <c r="AK223" s="298">
        <f>V223-SUM($Z223:AJ223)</f>
        <v>0</v>
      </c>
      <c r="AL223" s="21" t="str">
        <f>HLOOKUP(F223,'BASE 1'!$C$1:$UG$3,3,0)</f>
        <v>Sgp Educación</v>
      </c>
      <c r="AM223" s="298">
        <v>740727324889</v>
      </c>
      <c r="AN223" s="298">
        <v>740727324889</v>
      </c>
      <c r="AO223" s="298">
        <v>741137983497</v>
      </c>
      <c r="AP223" s="298"/>
      <c r="AQ223" s="298"/>
      <c r="AR223" s="298"/>
      <c r="AS223" s="298"/>
      <c r="AT223" s="298"/>
      <c r="AU223" s="298"/>
      <c r="AV223" s="298"/>
      <c r="AW223" s="298"/>
      <c r="AX223" s="298"/>
      <c r="AY223" s="419"/>
      <c r="AZ223" s="419"/>
    </row>
    <row r="224" spans="1:52" ht="12.75" customHeight="1">
      <c r="A224" s="119">
        <v>110004219</v>
      </c>
      <c r="B224" s="311">
        <v>71100000</v>
      </c>
      <c r="C224" s="432" t="s">
        <v>2921</v>
      </c>
      <c r="D224" s="514"/>
      <c r="E224" s="514" t="s">
        <v>4413</v>
      </c>
      <c r="F224" s="288">
        <v>1121701010201</v>
      </c>
      <c r="G224" s="290" t="s">
        <v>2000</v>
      </c>
      <c r="H224" s="122">
        <v>9</v>
      </c>
      <c r="I224" s="117">
        <v>697851803009</v>
      </c>
      <c r="J224" s="304">
        <v>697851803009</v>
      </c>
      <c r="K224" s="304">
        <v>46456628642</v>
      </c>
      <c r="L224" s="304">
        <v>131499001749</v>
      </c>
      <c r="M224" s="304">
        <v>187907873112</v>
      </c>
      <c r="N224" s="304"/>
      <c r="O224" s="304"/>
      <c r="P224" s="304"/>
      <c r="Q224" s="304"/>
      <c r="R224" s="304"/>
      <c r="S224" s="304"/>
      <c r="T224" s="304"/>
      <c r="U224" s="304"/>
      <c r="V224" s="304"/>
      <c r="W224" s="324">
        <f>IFERROR((M224/J224)/IFERROR(HLOOKUP(F224,'BASE 1'!$C$1:$UG$251,'PROY 1'!$AB$19+237,0),0),"")</f>
        <v>1.1401069165301825</v>
      </c>
      <c r="X224" s="324">
        <v>1.1401069165301825</v>
      </c>
      <c r="Y224" s="25" t="str">
        <f t="shared" si="15"/>
        <v>042</v>
      </c>
      <c r="Z224" s="304">
        <f t="shared" si="16"/>
        <v>46456628642</v>
      </c>
      <c r="AA224" s="304">
        <f>L224-SUM($Z224:Z224)</f>
        <v>85042373107</v>
      </c>
      <c r="AB224" s="304">
        <f>M224-SUM($Z224:AA224)</f>
        <v>56408871363</v>
      </c>
      <c r="AC224" s="304">
        <f>N224-SUM($Z224:AB224)</f>
        <v>-187907873112</v>
      </c>
      <c r="AD224" s="304">
        <f>O224-SUM($Z224:AC224)</f>
        <v>0</v>
      </c>
      <c r="AE224" s="304">
        <f>P224-SUM($Z224:AD224)</f>
        <v>0</v>
      </c>
      <c r="AF224" s="304">
        <f>Q224-SUM($Z224:AE224)</f>
        <v>0</v>
      </c>
      <c r="AG224" s="304">
        <f>R224-SUM($Z224:AF224)</f>
        <v>0</v>
      </c>
      <c r="AH224" s="304">
        <f>S224-SUM($Z224:AG224)</f>
        <v>0</v>
      </c>
      <c r="AI224" s="304">
        <f>T224-SUM($Z224:AH224)</f>
        <v>0</v>
      </c>
      <c r="AJ224" s="304">
        <f>U224-SUM($Z224:AI224)</f>
        <v>0</v>
      </c>
      <c r="AK224" s="304">
        <f>V224-SUM($Z224:AJ224)</f>
        <v>0</v>
      </c>
      <c r="AL224" s="21" t="str">
        <f>HLOOKUP(F224,'BASE 1'!$C$1:$UG$3,3,0)</f>
        <v>Prestación del servicio</v>
      </c>
      <c r="AM224" s="304">
        <v>697851803009</v>
      </c>
      <c r="AN224" s="304">
        <v>697851803009</v>
      </c>
      <c r="AO224" s="304">
        <v>697851803009</v>
      </c>
      <c r="AP224" s="304"/>
      <c r="AQ224" s="304"/>
      <c r="AR224" s="304"/>
      <c r="AS224" s="304"/>
      <c r="AT224" s="304"/>
      <c r="AU224" s="304"/>
      <c r="AV224" s="304"/>
      <c r="AW224" s="304"/>
      <c r="AX224" s="304"/>
      <c r="AY224" s="418">
        <v>0</v>
      </c>
      <c r="AZ224" s="418">
        <v>1</v>
      </c>
    </row>
    <row r="225" spans="1:52" ht="12.75" customHeight="1">
      <c r="A225" s="119">
        <v>110000919</v>
      </c>
      <c r="B225" s="311">
        <v>71100000</v>
      </c>
      <c r="C225" s="432" t="s">
        <v>2921</v>
      </c>
      <c r="D225" s="514"/>
      <c r="E225" s="514" t="s">
        <v>4413</v>
      </c>
      <c r="F225" s="288">
        <v>1121701010203</v>
      </c>
      <c r="G225" s="290" t="s">
        <v>2001</v>
      </c>
      <c r="H225" s="122">
        <v>9</v>
      </c>
      <c r="I225" s="117">
        <v>21575838720</v>
      </c>
      <c r="J225" s="304">
        <v>21575838720</v>
      </c>
      <c r="K225" s="304">
        <v>0</v>
      </c>
      <c r="L225" s="304">
        <v>2665679764</v>
      </c>
      <c r="M225" s="304">
        <v>5331359528</v>
      </c>
      <c r="N225" s="304"/>
      <c r="O225" s="304"/>
      <c r="P225" s="304"/>
      <c r="Q225" s="304"/>
      <c r="R225" s="304"/>
      <c r="S225" s="304"/>
      <c r="T225" s="304"/>
      <c r="U225" s="304"/>
      <c r="V225" s="304"/>
      <c r="W225" s="324" t="str">
        <f>IFERROR((M225/J225)/IFERROR(HLOOKUP(F225,'BASE 1'!$C$1:$UG$251,'PROY 1'!$AB$19+237,0),0),"")</f>
        <v/>
      </c>
      <c r="X225" s="324" t="s">
        <v>342</v>
      </c>
      <c r="Y225" s="25" t="str">
        <f t="shared" si="15"/>
        <v>009</v>
      </c>
      <c r="Z225" s="304">
        <f t="shared" si="16"/>
        <v>0</v>
      </c>
      <c r="AA225" s="304">
        <f>L225-SUM($Z225:Z225)</f>
        <v>2665679764</v>
      </c>
      <c r="AB225" s="304">
        <f>M225-SUM($Z225:AA225)</f>
        <v>2665679764</v>
      </c>
      <c r="AC225" s="304">
        <f>N225-SUM($Z225:AB225)</f>
        <v>-5331359528</v>
      </c>
      <c r="AD225" s="304">
        <f>O225-SUM($Z225:AC225)</f>
        <v>0</v>
      </c>
      <c r="AE225" s="304">
        <f>P225-SUM($Z225:AD225)</f>
        <v>0</v>
      </c>
      <c r="AF225" s="304">
        <f>Q225-SUM($Z225:AE225)</f>
        <v>0</v>
      </c>
      <c r="AG225" s="304">
        <f>R225-SUM($Z225:AF225)</f>
        <v>0</v>
      </c>
      <c r="AH225" s="304">
        <f>S225-SUM($Z225:AG225)</f>
        <v>0</v>
      </c>
      <c r="AI225" s="304">
        <f>T225-SUM($Z225:AH225)</f>
        <v>0</v>
      </c>
      <c r="AJ225" s="304">
        <f>U225-SUM($Z225:AI225)</f>
        <v>0</v>
      </c>
      <c r="AK225" s="304">
        <f>V225-SUM($Z225:AJ225)</f>
        <v>0</v>
      </c>
      <c r="AL225" s="21" t="str">
        <f>HLOOKUP(F225,'BASE 1'!$C$1:$UG$3,3,0)</f>
        <v>Calidad de la educación</v>
      </c>
      <c r="AM225" s="304">
        <v>21575838720</v>
      </c>
      <c r="AN225" s="304">
        <v>21575838720</v>
      </c>
      <c r="AO225" s="304">
        <v>21575838720</v>
      </c>
      <c r="AP225" s="304"/>
      <c r="AQ225" s="304"/>
      <c r="AR225" s="304"/>
      <c r="AS225" s="304"/>
      <c r="AT225" s="304"/>
      <c r="AU225" s="304"/>
      <c r="AV225" s="304"/>
      <c r="AW225" s="304"/>
      <c r="AX225" s="304"/>
      <c r="AY225" s="418">
        <v>0</v>
      </c>
      <c r="AZ225" s="418">
        <v>1</v>
      </c>
    </row>
    <row r="226" spans="1:52" ht="12.75" customHeight="1">
      <c r="A226" s="119">
        <v>110018219</v>
      </c>
      <c r="B226" s="311">
        <v>71100000</v>
      </c>
      <c r="C226" s="432" t="s">
        <v>2921</v>
      </c>
      <c r="D226" s="514"/>
      <c r="E226" s="514" t="s">
        <v>4413</v>
      </c>
      <c r="F226" s="288">
        <v>1121701010206</v>
      </c>
      <c r="G226" s="290" t="s">
        <v>2551</v>
      </c>
      <c r="H226" s="122">
        <v>9</v>
      </c>
      <c r="I226" s="117">
        <v>21299683160</v>
      </c>
      <c r="J226" s="304">
        <v>21710341768</v>
      </c>
      <c r="K226" s="304">
        <v>0</v>
      </c>
      <c r="L226" s="304">
        <v>0</v>
      </c>
      <c r="M226" s="304">
        <v>0</v>
      </c>
      <c r="N226" s="304"/>
      <c r="O226" s="304"/>
      <c r="P226" s="304"/>
      <c r="Q226" s="304"/>
      <c r="R226" s="304"/>
      <c r="S226" s="304"/>
      <c r="T226" s="304"/>
      <c r="U226" s="304"/>
      <c r="V226" s="304"/>
      <c r="W226" s="324">
        <f>IFERROR((M226/J226)/IFERROR(HLOOKUP(F226,'BASE 1'!$C$1:$UG$251,'PROY 1'!$AB$19+237,0),0),"")</f>
        <v>0</v>
      </c>
      <c r="X226" s="324">
        <v>0</v>
      </c>
      <c r="Y226" s="25" t="str">
        <f t="shared" si="15"/>
        <v>182</v>
      </c>
      <c r="Z226" s="304">
        <f t="shared" si="16"/>
        <v>0</v>
      </c>
      <c r="AA226" s="304">
        <f>L226-SUM($Z226:Z226)</f>
        <v>0</v>
      </c>
      <c r="AB226" s="304">
        <f>M226-SUM($Z226:AA226)</f>
        <v>0</v>
      </c>
      <c r="AC226" s="304">
        <f>N226-SUM($Z226:AB226)</f>
        <v>0</v>
      </c>
      <c r="AD226" s="304">
        <f>O226-SUM($Z226:AC226)</f>
        <v>0</v>
      </c>
      <c r="AE226" s="304">
        <f>P226-SUM($Z226:AD226)</f>
        <v>0</v>
      </c>
      <c r="AF226" s="304">
        <f>Q226-SUM($Z226:AE226)</f>
        <v>0</v>
      </c>
      <c r="AG226" s="304">
        <f>R226-SUM($Z226:AF226)</f>
        <v>0</v>
      </c>
      <c r="AH226" s="304">
        <f>S226-SUM($Z226:AG226)</f>
        <v>0</v>
      </c>
      <c r="AI226" s="304">
        <f>T226-SUM($Z226:AH226)</f>
        <v>0</v>
      </c>
      <c r="AJ226" s="304">
        <f>U226-SUM($Z226:AI226)</f>
        <v>0</v>
      </c>
      <c r="AK226" s="304">
        <f>V226-SUM($Z226:AJ226)</f>
        <v>0</v>
      </c>
      <c r="AL226" s="21" t="str">
        <f>HLOOKUP(F226,'BASE 1'!$C$1:$UG$3,3,0)</f>
        <v>Aportes patronales</v>
      </c>
      <c r="AM226" s="304">
        <v>21299683160</v>
      </c>
      <c r="AN226" s="304">
        <v>21299683160</v>
      </c>
      <c r="AO226" s="304">
        <v>21710341768</v>
      </c>
      <c r="AP226" s="304"/>
      <c r="AQ226" s="304"/>
      <c r="AR226" s="304"/>
      <c r="AS226" s="304"/>
      <c r="AT226" s="304"/>
      <c r="AU226" s="304"/>
      <c r="AV226" s="304"/>
      <c r="AW226" s="304"/>
      <c r="AX226" s="304"/>
      <c r="AY226" s="418">
        <v>0</v>
      </c>
      <c r="AZ226" s="418">
        <v>1</v>
      </c>
    </row>
    <row r="227" spans="1:52">
      <c r="A227" s="277"/>
      <c r="B227" s="313"/>
      <c r="C227" s="427" t="s">
        <v>342</v>
      </c>
      <c r="D227" s="509">
        <v>14</v>
      </c>
      <c r="E227" s="509" t="s">
        <v>342</v>
      </c>
      <c r="F227" s="287" t="s">
        <v>844</v>
      </c>
      <c r="G227" s="294" t="s">
        <v>2003</v>
      </c>
      <c r="H227" s="279">
        <v>7</v>
      </c>
      <c r="I227" s="298">
        <v>4046963613</v>
      </c>
      <c r="J227" s="298">
        <v>5372494072</v>
      </c>
      <c r="K227" s="298">
        <v>5372494072</v>
      </c>
      <c r="L227" s="298">
        <v>5372494072</v>
      </c>
      <c r="M227" s="298">
        <v>5372494072</v>
      </c>
      <c r="N227" s="298"/>
      <c r="O227" s="298"/>
      <c r="P227" s="298"/>
      <c r="Q227" s="298"/>
      <c r="R227" s="298"/>
      <c r="S227" s="298"/>
      <c r="T227" s="298"/>
      <c r="U227" s="298"/>
      <c r="V227" s="298"/>
      <c r="W227" s="325">
        <f>IFERROR((M227/J227)/IFERROR(HLOOKUP(F227,'BASE 1'!$C$1:$UG$251,'PROY 1'!$AB$19+237,0),0),"")</f>
        <v>1</v>
      </c>
      <c r="X227" s="325" t="s">
        <v>342</v>
      </c>
      <c r="Y227" s="25" t="str">
        <f t="shared" si="15"/>
        <v/>
      </c>
      <c r="Z227" s="298">
        <f t="shared" si="16"/>
        <v>5372494072</v>
      </c>
      <c r="AA227" s="298">
        <f>L227-SUM($Z227:Z227)</f>
        <v>0</v>
      </c>
      <c r="AB227" s="298">
        <f>M227-SUM($Z227:AA227)</f>
        <v>0</v>
      </c>
      <c r="AC227" s="298">
        <f>N227-SUM($Z227:AB227)</f>
        <v>-5372494072</v>
      </c>
      <c r="AD227" s="298">
        <f>O227-SUM($Z227:AC227)</f>
        <v>0</v>
      </c>
      <c r="AE227" s="298">
        <f>P227-SUM($Z227:AD227)</f>
        <v>0</v>
      </c>
      <c r="AF227" s="298">
        <f>Q227-SUM($Z227:AE227)</f>
        <v>0</v>
      </c>
      <c r="AG227" s="298">
        <f>R227-SUM($Z227:AF227)</f>
        <v>0</v>
      </c>
      <c r="AH227" s="298">
        <f>S227-SUM($Z227:AG227)</f>
        <v>0</v>
      </c>
      <c r="AI227" s="298">
        <f>T227-SUM($Z227:AH227)</f>
        <v>0</v>
      </c>
      <c r="AJ227" s="298">
        <f>U227-SUM($Z227:AI227)</f>
        <v>0</v>
      </c>
      <c r="AK227" s="298">
        <f>V227-SUM($Z227:AJ227)</f>
        <v>0</v>
      </c>
      <c r="AL227" s="21" t="str">
        <f>HLOOKUP(F227,'BASE 1'!$C$1:$UG$3,3,0)</f>
        <v>Sgp Propósito General Año Anterior</v>
      </c>
      <c r="AM227" s="298">
        <v>5372494072</v>
      </c>
      <c r="AN227" s="298">
        <v>5372494072</v>
      </c>
      <c r="AO227" s="298">
        <v>5372494072</v>
      </c>
      <c r="AP227" s="298"/>
      <c r="AQ227" s="298"/>
      <c r="AR227" s="298"/>
      <c r="AS227" s="298"/>
      <c r="AT227" s="298"/>
      <c r="AU227" s="298"/>
      <c r="AV227" s="298"/>
      <c r="AW227" s="298"/>
      <c r="AX227" s="298"/>
      <c r="AY227" s="419"/>
      <c r="AZ227" s="419"/>
    </row>
    <row r="228" spans="1:52">
      <c r="A228" s="119">
        <v>110098818</v>
      </c>
      <c r="B228" s="311">
        <v>70400000</v>
      </c>
      <c r="C228" s="432" t="s">
        <v>2921</v>
      </c>
      <c r="D228" s="514"/>
      <c r="E228" s="514" t="s">
        <v>4413</v>
      </c>
      <c r="F228" s="288">
        <v>1121701010305</v>
      </c>
      <c r="G228" s="290" t="s">
        <v>2004</v>
      </c>
      <c r="H228" s="122">
        <v>9</v>
      </c>
      <c r="I228" s="117">
        <v>359730099</v>
      </c>
      <c r="J228" s="304">
        <v>477555029</v>
      </c>
      <c r="K228" s="304">
        <v>477555029</v>
      </c>
      <c r="L228" s="304">
        <v>477555029</v>
      </c>
      <c r="M228" s="304">
        <v>477555029</v>
      </c>
      <c r="N228" s="304"/>
      <c r="O228" s="304"/>
      <c r="P228" s="304"/>
      <c r="Q228" s="304"/>
      <c r="R228" s="304"/>
      <c r="S228" s="304"/>
      <c r="T228" s="304"/>
      <c r="U228" s="304"/>
      <c r="V228" s="304"/>
      <c r="W228" s="324">
        <f>IFERROR((M228/J228)/IFERROR(HLOOKUP(F228,'BASE 1'!$C$1:$UG$251,'PROY 1'!$AB$19+237,0),0),"")</f>
        <v>1</v>
      </c>
      <c r="X228" s="324">
        <v>1</v>
      </c>
      <c r="Y228" s="25" t="str">
        <f t="shared" si="15"/>
        <v>988</v>
      </c>
      <c r="Z228" s="304">
        <f t="shared" si="16"/>
        <v>477555029</v>
      </c>
      <c r="AA228" s="304">
        <f>L228-SUM($Z228:Z228)</f>
        <v>0</v>
      </c>
      <c r="AB228" s="304">
        <f>M228-SUM($Z228:AA228)</f>
        <v>0</v>
      </c>
      <c r="AC228" s="304">
        <f>N228-SUM($Z228:AB228)</f>
        <v>-477555029</v>
      </c>
      <c r="AD228" s="304">
        <f>O228-SUM($Z228:AC228)</f>
        <v>0</v>
      </c>
      <c r="AE228" s="304">
        <f>P228-SUM($Z228:AD228)</f>
        <v>0</v>
      </c>
      <c r="AF228" s="304">
        <f>Q228-SUM($Z228:AE228)</f>
        <v>0</v>
      </c>
      <c r="AG228" s="304">
        <f>R228-SUM($Z228:AF228)</f>
        <v>0</v>
      </c>
      <c r="AH228" s="304">
        <f>S228-SUM($Z228:AG228)</f>
        <v>0</v>
      </c>
      <c r="AI228" s="304">
        <f>T228-SUM($Z228:AH228)</f>
        <v>0</v>
      </c>
      <c r="AJ228" s="304">
        <f>U228-SUM($Z228:AI228)</f>
        <v>0</v>
      </c>
      <c r="AK228" s="304">
        <f>V228-SUM($Z228:AJ228)</f>
        <v>0</v>
      </c>
      <c r="AL228" s="21" t="str">
        <f>HLOOKUP(F228,'BASE 1'!$C$1:$UG$3,3,0)</f>
        <v>Deporte y recreación</v>
      </c>
      <c r="AM228" s="304">
        <v>477555029</v>
      </c>
      <c r="AN228" s="304">
        <v>477555029</v>
      </c>
      <c r="AO228" s="304">
        <v>477555029</v>
      </c>
      <c r="AP228" s="304"/>
      <c r="AQ228" s="304"/>
      <c r="AR228" s="304"/>
      <c r="AS228" s="304"/>
      <c r="AT228" s="304"/>
      <c r="AU228" s="304"/>
      <c r="AV228" s="304"/>
      <c r="AW228" s="304"/>
      <c r="AX228" s="304"/>
      <c r="AY228" s="418">
        <v>0</v>
      </c>
      <c r="AZ228" s="418">
        <v>1</v>
      </c>
    </row>
    <row r="229" spans="1:52">
      <c r="A229" s="119"/>
      <c r="B229" s="311"/>
      <c r="C229" s="432"/>
      <c r="D229" s="514"/>
      <c r="E229" s="514" t="s">
        <v>4413</v>
      </c>
      <c r="F229" s="288">
        <v>1121701010305</v>
      </c>
      <c r="G229" s="290" t="s">
        <v>2004</v>
      </c>
      <c r="H229" s="122">
        <v>9</v>
      </c>
      <c r="I229" s="117"/>
      <c r="J229" s="304">
        <v>0</v>
      </c>
      <c r="K229" s="304"/>
      <c r="L229" s="304"/>
      <c r="M229" s="304">
        <v>0</v>
      </c>
      <c r="N229" s="304"/>
      <c r="O229" s="304"/>
      <c r="P229" s="304"/>
      <c r="Q229" s="304"/>
      <c r="R229" s="304"/>
      <c r="S229" s="304"/>
      <c r="T229" s="304"/>
      <c r="U229" s="304"/>
      <c r="V229" s="304"/>
      <c r="W229" s="324" t="str">
        <f>IFERROR((M229/J229)/IFERROR(HLOOKUP(F229,'BASE 1'!$C$1:$UG$251,'PROY 1'!$AB$19+237,0),0),"")</f>
        <v/>
      </c>
      <c r="X229" s="324"/>
      <c r="Y229" s="25" t="str">
        <f t="shared" si="15"/>
        <v/>
      </c>
      <c r="Z229" s="304">
        <f t="shared" si="16"/>
        <v>0</v>
      </c>
      <c r="AA229" s="304">
        <f>L229-SUM($Z229:Z229)</f>
        <v>0</v>
      </c>
      <c r="AB229" s="304">
        <f>M229-SUM($Z229:AA229)</f>
        <v>0</v>
      </c>
      <c r="AC229" s="304">
        <f>N229-SUM($Z229:AB229)</f>
        <v>0</v>
      </c>
      <c r="AD229" s="304">
        <f>O229-SUM($Z229:AC229)</f>
        <v>0</v>
      </c>
      <c r="AE229" s="304">
        <f>P229-SUM($Z229:AD229)</f>
        <v>0</v>
      </c>
      <c r="AF229" s="304">
        <f>Q229-SUM($Z229:AE229)</f>
        <v>0</v>
      </c>
      <c r="AG229" s="304">
        <f>R229-SUM($Z229:AF229)</f>
        <v>0</v>
      </c>
      <c r="AH229" s="304">
        <f>S229-SUM($Z229:AG229)</f>
        <v>0</v>
      </c>
      <c r="AI229" s="304">
        <f>T229-SUM($Z229:AH229)</f>
        <v>0</v>
      </c>
      <c r="AJ229" s="304">
        <f>U229-SUM($Z229:AI229)</f>
        <v>0</v>
      </c>
      <c r="AK229" s="304">
        <f>V229-SUM($Z229:AJ229)</f>
        <v>0</v>
      </c>
      <c r="AL229" s="21" t="str">
        <f>HLOOKUP(F229,'BASE 1'!$C$1:$UG$3,3,0)</f>
        <v>Deporte y recreación</v>
      </c>
      <c r="AM229" s="304"/>
      <c r="AN229" s="304"/>
      <c r="AO229" s="304">
        <v>0</v>
      </c>
      <c r="AP229" s="304"/>
      <c r="AQ229" s="304"/>
      <c r="AR229" s="304"/>
      <c r="AS229" s="304"/>
      <c r="AT229" s="304"/>
      <c r="AU229" s="304"/>
      <c r="AV229" s="304"/>
      <c r="AW229" s="304"/>
      <c r="AX229" s="304"/>
      <c r="AY229" s="418"/>
      <c r="AZ229" s="418"/>
    </row>
    <row r="230" spans="1:52" ht="12.75" customHeight="1">
      <c r="A230" s="119">
        <v>110098918</v>
      </c>
      <c r="B230" s="311">
        <v>70400000</v>
      </c>
      <c r="C230" s="432" t="s">
        <v>2921</v>
      </c>
      <c r="D230" s="514"/>
      <c r="E230" s="514" t="s">
        <v>4413</v>
      </c>
      <c r="F230" s="288">
        <v>1121701010306</v>
      </c>
      <c r="G230" s="290" t="s">
        <v>2005</v>
      </c>
      <c r="H230" s="122">
        <v>9</v>
      </c>
      <c r="I230" s="117">
        <v>269797574</v>
      </c>
      <c r="J230" s="304">
        <v>358166271</v>
      </c>
      <c r="K230" s="304">
        <v>358166271</v>
      </c>
      <c r="L230" s="304">
        <v>358166271</v>
      </c>
      <c r="M230" s="304">
        <v>358166271</v>
      </c>
      <c r="N230" s="304"/>
      <c r="O230" s="304"/>
      <c r="P230" s="304"/>
      <c r="Q230" s="304"/>
      <c r="R230" s="304"/>
      <c r="S230" s="304"/>
      <c r="T230" s="304"/>
      <c r="U230" s="304"/>
      <c r="V230" s="304"/>
      <c r="W230" s="324">
        <f>IFERROR((M230/J230)/IFERROR(HLOOKUP(F230,'BASE 1'!$C$1:$UG$251,'PROY 1'!$AB$19+237,0),0),"")</f>
        <v>1</v>
      </c>
      <c r="X230" s="324">
        <v>1</v>
      </c>
      <c r="Y230" s="25" t="str">
        <f t="shared" si="15"/>
        <v>989</v>
      </c>
      <c r="Z230" s="304">
        <f t="shared" si="16"/>
        <v>358166271</v>
      </c>
      <c r="AA230" s="304">
        <f>L230-SUM($Z230:Z230)</f>
        <v>0</v>
      </c>
      <c r="AB230" s="304">
        <f>M230-SUM($Z230:AA230)</f>
        <v>0</v>
      </c>
      <c r="AC230" s="304">
        <f>N230-SUM($Z230:AB230)</f>
        <v>-358166271</v>
      </c>
      <c r="AD230" s="304">
        <f>O230-SUM($Z230:AC230)</f>
        <v>0</v>
      </c>
      <c r="AE230" s="304">
        <f>P230-SUM($Z230:AD230)</f>
        <v>0</v>
      </c>
      <c r="AF230" s="304">
        <f>Q230-SUM($Z230:AE230)</f>
        <v>0</v>
      </c>
      <c r="AG230" s="304">
        <f>R230-SUM($Z230:AF230)</f>
        <v>0</v>
      </c>
      <c r="AH230" s="304">
        <f>S230-SUM($Z230:AG230)</f>
        <v>0</v>
      </c>
      <c r="AI230" s="304">
        <f>T230-SUM($Z230:AH230)</f>
        <v>0</v>
      </c>
      <c r="AJ230" s="304">
        <f>U230-SUM($Z230:AI230)</f>
        <v>0</v>
      </c>
      <c r="AK230" s="304">
        <f>V230-SUM($Z230:AJ230)</f>
        <v>0</v>
      </c>
      <c r="AL230" s="21" t="str">
        <f>HLOOKUP(F230,'BASE 1'!$C$1:$UG$3,3,0)</f>
        <v>Cultura</v>
      </c>
      <c r="AM230" s="304">
        <v>358166271</v>
      </c>
      <c r="AN230" s="304">
        <v>358166271</v>
      </c>
      <c r="AO230" s="304">
        <v>358166271</v>
      </c>
      <c r="AP230" s="304"/>
      <c r="AQ230" s="304"/>
      <c r="AR230" s="304"/>
      <c r="AS230" s="304"/>
      <c r="AT230" s="304"/>
      <c r="AU230" s="304"/>
      <c r="AV230" s="304"/>
      <c r="AW230" s="304"/>
      <c r="AX230" s="304"/>
      <c r="AY230" s="418">
        <v>0</v>
      </c>
      <c r="AZ230" s="418">
        <v>1</v>
      </c>
    </row>
    <row r="231" spans="1:52" ht="12.75" customHeight="1">
      <c r="A231" s="119">
        <v>110099018</v>
      </c>
      <c r="B231" s="311">
        <v>70400000</v>
      </c>
      <c r="C231" s="432" t="s">
        <v>2921</v>
      </c>
      <c r="D231" s="514"/>
      <c r="E231" s="514" t="s">
        <v>4413</v>
      </c>
      <c r="F231" s="288">
        <v>1121701010307</v>
      </c>
      <c r="G231" s="290" t="s">
        <v>2006</v>
      </c>
      <c r="H231" s="122">
        <v>9</v>
      </c>
      <c r="I231" s="117">
        <v>3417435940</v>
      </c>
      <c r="J231" s="304">
        <v>4536772772</v>
      </c>
      <c r="K231" s="304">
        <v>4536772772</v>
      </c>
      <c r="L231" s="304">
        <v>4536772772</v>
      </c>
      <c r="M231" s="304">
        <v>4536772772</v>
      </c>
      <c r="N231" s="304"/>
      <c r="O231" s="304"/>
      <c r="P231" s="304"/>
      <c r="Q231" s="304"/>
      <c r="R231" s="304"/>
      <c r="S231" s="304"/>
      <c r="T231" s="304"/>
      <c r="U231" s="304"/>
      <c r="V231" s="304"/>
      <c r="W231" s="324">
        <f>IFERROR((M231/J231)/IFERROR(HLOOKUP(F231,'BASE 1'!$C$1:$UG$251,'PROY 1'!$AB$19+237,0),0),"")</f>
        <v>1</v>
      </c>
      <c r="X231" s="324">
        <v>1</v>
      </c>
      <c r="Y231" s="25" t="str">
        <f t="shared" si="15"/>
        <v>990</v>
      </c>
      <c r="Z231" s="304">
        <f t="shared" si="16"/>
        <v>4536772772</v>
      </c>
      <c r="AA231" s="304">
        <f>L231-SUM($Z231:Z231)</f>
        <v>0</v>
      </c>
      <c r="AB231" s="304">
        <f>M231-SUM($Z231:AA231)</f>
        <v>0</v>
      </c>
      <c r="AC231" s="304">
        <f>N231-SUM($Z231:AB231)</f>
        <v>-4536772772</v>
      </c>
      <c r="AD231" s="304">
        <f>O231-SUM($Z231:AC231)</f>
        <v>0</v>
      </c>
      <c r="AE231" s="304">
        <f>P231-SUM($Z231:AD231)</f>
        <v>0</v>
      </c>
      <c r="AF231" s="304">
        <f>Q231-SUM($Z231:AE231)</f>
        <v>0</v>
      </c>
      <c r="AG231" s="304">
        <f>R231-SUM($Z231:AF231)</f>
        <v>0</v>
      </c>
      <c r="AH231" s="304">
        <f>S231-SUM($Z231:AG231)</f>
        <v>0</v>
      </c>
      <c r="AI231" s="304">
        <f>T231-SUM($Z231:AH231)</f>
        <v>0</v>
      </c>
      <c r="AJ231" s="304">
        <f>U231-SUM($Z231:AI231)</f>
        <v>0</v>
      </c>
      <c r="AK231" s="304">
        <f>V231-SUM($Z231:AJ231)</f>
        <v>0</v>
      </c>
      <c r="AL231" s="21" t="str">
        <f>HLOOKUP(F231,'BASE 1'!$C$1:$UG$3,3,0)</f>
        <v>Otros sectores</v>
      </c>
      <c r="AM231" s="304">
        <v>4536772772</v>
      </c>
      <c r="AN231" s="304">
        <v>4536772772</v>
      </c>
      <c r="AO231" s="304">
        <v>4536772772</v>
      </c>
      <c r="AP231" s="304"/>
      <c r="AQ231" s="304"/>
      <c r="AR231" s="304"/>
      <c r="AS231" s="304"/>
      <c r="AT231" s="304"/>
      <c r="AU231" s="304"/>
      <c r="AV231" s="304"/>
      <c r="AW231" s="304"/>
      <c r="AX231" s="304"/>
      <c r="AY231" s="418">
        <v>0</v>
      </c>
      <c r="AZ231" s="418">
        <v>1</v>
      </c>
    </row>
    <row r="232" spans="1:52" ht="12.75" customHeight="1">
      <c r="A232" s="277"/>
      <c r="B232" s="313"/>
      <c r="C232" s="427" t="s">
        <v>342</v>
      </c>
      <c r="D232" s="509">
        <v>14</v>
      </c>
      <c r="E232" s="509" t="s">
        <v>4413</v>
      </c>
      <c r="F232" s="287">
        <v>11217010103</v>
      </c>
      <c r="G232" s="294" t="s">
        <v>2007</v>
      </c>
      <c r="H232" s="279">
        <v>7</v>
      </c>
      <c r="I232" s="298">
        <v>59453090446</v>
      </c>
      <c r="J232" s="298">
        <v>64504490287</v>
      </c>
      <c r="K232" s="298">
        <v>0</v>
      </c>
      <c r="L232" s="298">
        <v>5864044572</v>
      </c>
      <c r="M232" s="298">
        <v>11728089144</v>
      </c>
      <c r="N232" s="298"/>
      <c r="O232" s="298"/>
      <c r="P232" s="298"/>
      <c r="Q232" s="298"/>
      <c r="R232" s="298"/>
      <c r="S232" s="298"/>
      <c r="T232" s="298"/>
      <c r="U232" s="298"/>
      <c r="V232" s="298"/>
      <c r="W232" s="325">
        <f>IFERROR((M232/J232)/IFERROR(HLOOKUP(F232,'BASE 1'!$C$1:$UG$251,'PROY 1'!$AB$19+237,0),0),"")</f>
        <v>0.99983222407088668</v>
      </c>
      <c r="X232" s="325" t="s">
        <v>342</v>
      </c>
      <c r="Y232" s="25" t="str">
        <f t="shared" si="15"/>
        <v/>
      </c>
      <c r="Z232" s="298">
        <f t="shared" si="16"/>
        <v>0</v>
      </c>
      <c r="AA232" s="298">
        <f>L232-SUM($Z232:Z232)</f>
        <v>5864044572</v>
      </c>
      <c r="AB232" s="298">
        <f>M232-SUM($Z232:AA232)</f>
        <v>5864044572</v>
      </c>
      <c r="AC232" s="298">
        <f>N232-SUM($Z232:AB232)</f>
        <v>-11728089144</v>
      </c>
      <c r="AD232" s="298">
        <f>O232-SUM($Z232:AC232)</f>
        <v>0</v>
      </c>
      <c r="AE232" s="298">
        <f>P232-SUM($Z232:AD232)</f>
        <v>0</v>
      </c>
      <c r="AF232" s="298">
        <f>Q232-SUM($Z232:AE232)</f>
        <v>0</v>
      </c>
      <c r="AG232" s="298">
        <f>R232-SUM($Z232:AF232)</f>
        <v>0</v>
      </c>
      <c r="AH232" s="298">
        <f>S232-SUM($Z232:AG232)</f>
        <v>0</v>
      </c>
      <c r="AI232" s="298">
        <f>T232-SUM($Z232:AH232)</f>
        <v>0</v>
      </c>
      <c r="AJ232" s="298">
        <f>U232-SUM($Z232:AI232)</f>
        <v>0</v>
      </c>
      <c r="AK232" s="298">
        <f>V232-SUM($Z232:AJ232)</f>
        <v>0</v>
      </c>
      <c r="AL232" s="21" t="str">
        <f>HLOOKUP(F232,'BASE 1'!$C$1:$UG$3,3,0)</f>
        <v>Sgp Propósito General</v>
      </c>
      <c r="AM232" s="298">
        <v>59453090446</v>
      </c>
      <c r="AN232" s="298">
        <v>59453090446</v>
      </c>
      <c r="AO232" s="298">
        <v>64504490287</v>
      </c>
      <c r="AP232" s="298"/>
      <c r="AQ232" s="298"/>
      <c r="AR232" s="298"/>
      <c r="AS232" s="298"/>
      <c r="AT232" s="298"/>
      <c r="AU232" s="298"/>
      <c r="AV232" s="298"/>
      <c r="AW232" s="298"/>
      <c r="AX232" s="298"/>
      <c r="AY232" s="419"/>
      <c r="AZ232" s="419"/>
    </row>
    <row r="233" spans="1:52" ht="12.75" customHeight="1">
      <c r="A233" s="119">
        <v>110008819</v>
      </c>
      <c r="B233" s="311">
        <v>70400000</v>
      </c>
      <c r="C233" s="432" t="s">
        <v>2921</v>
      </c>
      <c r="D233" s="514"/>
      <c r="E233" s="514" t="s">
        <v>4413</v>
      </c>
      <c r="F233" s="288">
        <v>1121701010302</v>
      </c>
      <c r="G233" s="290" t="s">
        <v>2004</v>
      </c>
      <c r="H233" s="122">
        <v>9</v>
      </c>
      <c r="I233" s="117">
        <v>5284719151</v>
      </c>
      <c r="J233" s="304">
        <v>5733732470</v>
      </c>
      <c r="K233" s="304">
        <v>0</v>
      </c>
      <c r="L233" s="304">
        <v>521248406</v>
      </c>
      <c r="M233" s="304">
        <v>1042496812</v>
      </c>
      <c r="N233" s="304"/>
      <c r="O233" s="304"/>
      <c r="P233" s="304"/>
      <c r="Q233" s="304"/>
      <c r="R233" s="304"/>
      <c r="S233" s="304"/>
      <c r="T233" s="304"/>
      <c r="U233" s="304"/>
      <c r="V233" s="304"/>
      <c r="W233" s="324">
        <f>IFERROR((M233/J233)/IFERROR(HLOOKUP(F233,'BASE 1'!$C$1:$UG$251,'PROY 1'!$AB$19+237,0),0),"")</f>
        <v>0.9998322225991545</v>
      </c>
      <c r="X233" s="324">
        <v>0.9998322225991545</v>
      </c>
      <c r="Y233" s="25" t="str">
        <f t="shared" si="15"/>
        <v>088</v>
      </c>
      <c r="Z233" s="304">
        <f t="shared" si="16"/>
        <v>0</v>
      </c>
      <c r="AA233" s="304">
        <f>L233-SUM($Z233:Z233)</f>
        <v>521248406</v>
      </c>
      <c r="AB233" s="304">
        <f>M233-SUM($Z233:AA233)</f>
        <v>521248406</v>
      </c>
      <c r="AC233" s="304">
        <f>N233-SUM($Z233:AB233)</f>
        <v>-1042496812</v>
      </c>
      <c r="AD233" s="304">
        <f>O233-SUM($Z233:AC233)</f>
        <v>0</v>
      </c>
      <c r="AE233" s="304">
        <f>P233-SUM($Z233:AD233)</f>
        <v>0</v>
      </c>
      <c r="AF233" s="304">
        <f>Q233-SUM($Z233:AE233)</f>
        <v>0</v>
      </c>
      <c r="AG233" s="304">
        <f>R233-SUM($Z233:AF233)</f>
        <v>0</v>
      </c>
      <c r="AH233" s="304">
        <f>S233-SUM($Z233:AG233)</f>
        <v>0</v>
      </c>
      <c r="AI233" s="304">
        <f>T233-SUM($Z233:AH233)</f>
        <v>0</v>
      </c>
      <c r="AJ233" s="304">
        <f>U233-SUM($Z233:AI233)</f>
        <v>0</v>
      </c>
      <c r="AK233" s="304">
        <f>V233-SUM($Z233:AJ233)</f>
        <v>0</v>
      </c>
      <c r="AL233" s="21" t="str">
        <f>HLOOKUP(F233,'BASE 1'!$C$1:$UG$3,3,0)</f>
        <v>Deporte y recreación</v>
      </c>
      <c r="AM233" s="304">
        <v>5284719151</v>
      </c>
      <c r="AN233" s="304">
        <v>5284719151</v>
      </c>
      <c r="AO233" s="304">
        <v>5733732470</v>
      </c>
      <c r="AP233" s="304"/>
      <c r="AQ233" s="304"/>
      <c r="AR233" s="304"/>
      <c r="AS233" s="304"/>
      <c r="AT233" s="304"/>
      <c r="AU233" s="304"/>
      <c r="AV233" s="304"/>
      <c r="AW233" s="304"/>
      <c r="AX233" s="304"/>
      <c r="AY233" s="418">
        <v>0</v>
      </c>
      <c r="AZ233" s="418">
        <v>1</v>
      </c>
    </row>
    <row r="234" spans="1:52" ht="12.75" customHeight="1">
      <c r="A234" s="119">
        <v>110008919</v>
      </c>
      <c r="B234" s="311">
        <v>70400000</v>
      </c>
      <c r="C234" s="432" t="s">
        <v>2921</v>
      </c>
      <c r="D234" s="514"/>
      <c r="E234" s="514" t="s">
        <v>4413</v>
      </c>
      <c r="F234" s="288">
        <v>1121701010303</v>
      </c>
      <c r="G234" s="290" t="s">
        <v>2005</v>
      </c>
      <c r="H234" s="122">
        <v>9</v>
      </c>
      <c r="I234" s="117">
        <v>3963539363</v>
      </c>
      <c r="J234" s="304">
        <v>4300299353</v>
      </c>
      <c r="K234" s="304">
        <v>0</v>
      </c>
      <c r="L234" s="304">
        <v>390936305</v>
      </c>
      <c r="M234" s="304">
        <v>781872610</v>
      </c>
      <c r="N234" s="304"/>
      <c r="O234" s="304"/>
      <c r="P234" s="304"/>
      <c r="Q234" s="304"/>
      <c r="R234" s="304"/>
      <c r="S234" s="304"/>
      <c r="T234" s="304"/>
      <c r="U234" s="304"/>
      <c r="V234" s="304"/>
      <c r="W234" s="324">
        <f>IFERROR((M234/J234)/IFERROR(HLOOKUP(F234,'BASE 1'!$C$1:$UG$251,'PROY 1'!$AB$19+237,0),0),"")</f>
        <v>0.99983222462065058</v>
      </c>
      <c r="X234" s="324">
        <v>0.99983222462065058</v>
      </c>
      <c r="Y234" s="25" t="str">
        <f t="shared" si="15"/>
        <v>089</v>
      </c>
      <c r="Z234" s="304">
        <f t="shared" si="16"/>
        <v>0</v>
      </c>
      <c r="AA234" s="304">
        <f>L234-SUM($Z234:Z234)</f>
        <v>390936305</v>
      </c>
      <c r="AB234" s="304">
        <f>M234-SUM($Z234:AA234)</f>
        <v>390936305</v>
      </c>
      <c r="AC234" s="304">
        <f>N234-SUM($Z234:AB234)</f>
        <v>-781872610</v>
      </c>
      <c r="AD234" s="304">
        <f>O234-SUM($Z234:AC234)</f>
        <v>0</v>
      </c>
      <c r="AE234" s="304">
        <f>P234-SUM($Z234:AD234)</f>
        <v>0</v>
      </c>
      <c r="AF234" s="304">
        <f>Q234-SUM($Z234:AE234)</f>
        <v>0</v>
      </c>
      <c r="AG234" s="304">
        <f>R234-SUM($Z234:AF234)</f>
        <v>0</v>
      </c>
      <c r="AH234" s="304">
        <f>S234-SUM($Z234:AG234)</f>
        <v>0</v>
      </c>
      <c r="AI234" s="304">
        <f>T234-SUM($Z234:AH234)</f>
        <v>0</v>
      </c>
      <c r="AJ234" s="304">
        <f>U234-SUM($Z234:AI234)</f>
        <v>0</v>
      </c>
      <c r="AK234" s="304">
        <f>V234-SUM($Z234:AJ234)</f>
        <v>0</v>
      </c>
      <c r="AL234" s="21" t="str">
        <f>HLOOKUP(F234,'BASE 1'!$C$1:$UG$3,3,0)</f>
        <v>Cultura</v>
      </c>
      <c r="AM234" s="304">
        <v>3963539363</v>
      </c>
      <c r="AN234" s="304">
        <v>3963539363</v>
      </c>
      <c r="AO234" s="304">
        <v>4300299353</v>
      </c>
      <c r="AP234" s="304"/>
      <c r="AQ234" s="304"/>
      <c r="AR234" s="304"/>
      <c r="AS234" s="304"/>
      <c r="AT234" s="304"/>
      <c r="AU234" s="304"/>
      <c r="AV234" s="304"/>
      <c r="AW234" s="304"/>
      <c r="AX234" s="304"/>
      <c r="AY234" s="418">
        <v>0</v>
      </c>
      <c r="AZ234" s="418">
        <v>1</v>
      </c>
    </row>
    <row r="235" spans="1:52" ht="12.75" customHeight="1">
      <c r="A235" s="119">
        <v>110009019</v>
      </c>
      <c r="B235" s="311">
        <v>70400000</v>
      </c>
      <c r="C235" s="432" t="s">
        <v>2921</v>
      </c>
      <c r="D235" s="514"/>
      <c r="E235" s="514" t="s">
        <v>4413</v>
      </c>
      <c r="F235" s="288">
        <v>1121701010304</v>
      </c>
      <c r="G235" s="290" t="s">
        <v>2006</v>
      </c>
      <c r="H235" s="122">
        <v>9</v>
      </c>
      <c r="I235" s="117">
        <v>50204831932</v>
      </c>
      <c r="J235" s="304">
        <v>54470458464</v>
      </c>
      <c r="K235" s="304">
        <v>0</v>
      </c>
      <c r="L235" s="304">
        <v>4951859861</v>
      </c>
      <c r="M235" s="304">
        <v>9903719722</v>
      </c>
      <c r="N235" s="304"/>
      <c r="O235" s="304"/>
      <c r="P235" s="304"/>
      <c r="Q235" s="304"/>
      <c r="R235" s="304"/>
      <c r="S235" s="304"/>
      <c r="T235" s="304"/>
      <c r="U235" s="304"/>
      <c r="V235" s="304"/>
      <c r="W235" s="324">
        <f>IFERROR((M235/J235)/IFERROR(HLOOKUP(F235,'BASE 1'!$C$1:$UG$251,'PROY 1'!$AB$19+237,0),0),"")</f>
        <v>0.99983222418240347</v>
      </c>
      <c r="X235" s="324">
        <v>0.99983222418240347</v>
      </c>
      <c r="Y235" s="25" t="str">
        <f t="shared" si="15"/>
        <v>090</v>
      </c>
      <c r="Z235" s="304">
        <f t="shared" si="16"/>
        <v>0</v>
      </c>
      <c r="AA235" s="304">
        <f>L235-SUM($Z235:Z235)</f>
        <v>4951859861</v>
      </c>
      <c r="AB235" s="304">
        <f>M235-SUM($Z235:AA235)</f>
        <v>4951859861</v>
      </c>
      <c r="AC235" s="304">
        <f>N235-SUM($Z235:AB235)</f>
        <v>-9903719722</v>
      </c>
      <c r="AD235" s="304">
        <f>O235-SUM($Z235:AC235)</f>
        <v>0</v>
      </c>
      <c r="AE235" s="304">
        <f>P235-SUM($Z235:AD235)</f>
        <v>0</v>
      </c>
      <c r="AF235" s="304">
        <f>Q235-SUM($Z235:AE235)</f>
        <v>0</v>
      </c>
      <c r="AG235" s="304">
        <f>R235-SUM($Z235:AF235)</f>
        <v>0</v>
      </c>
      <c r="AH235" s="304">
        <f>S235-SUM($Z235:AG235)</f>
        <v>0</v>
      </c>
      <c r="AI235" s="304">
        <f>T235-SUM($Z235:AH235)</f>
        <v>0</v>
      </c>
      <c r="AJ235" s="304">
        <f>U235-SUM($Z235:AI235)</f>
        <v>0</v>
      </c>
      <c r="AK235" s="304">
        <f>V235-SUM($Z235:AJ235)</f>
        <v>0</v>
      </c>
      <c r="AL235" s="21" t="str">
        <f>HLOOKUP(F235,'BASE 1'!$C$1:$UG$3,3,0)</f>
        <v>Otros sectores</v>
      </c>
      <c r="AM235" s="304">
        <v>50204831932</v>
      </c>
      <c r="AN235" s="304">
        <v>50204831932</v>
      </c>
      <c r="AO235" s="304">
        <v>54470458464</v>
      </c>
      <c r="AP235" s="304"/>
      <c r="AQ235" s="304"/>
      <c r="AR235" s="304"/>
      <c r="AS235" s="304"/>
      <c r="AT235" s="304"/>
      <c r="AU235" s="304"/>
      <c r="AV235" s="304"/>
      <c r="AW235" s="304"/>
      <c r="AX235" s="304"/>
      <c r="AY235" s="418">
        <v>0</v>
      </c>
      <c r="AZ235" s="418">
        <v>1</v>
      </c>
    </row>
    <row r="236" spans="1:52" ht="12.75" customHeight="1">
      <c r="A236" s="119">
        <v>110098718</v>
      </c>
      <c r="B236" s="309">
        <v>76200000</v>
      </c>
      <c r="C236" s="426" t="s">
        <v>2921</v>
      </c>
      <c r="D236" s="508">
        <v>14</v>
      </c>
      <c r="E236" s="508" t="s">
        <v>4413</v>
      </c>
      <c r="F236" s="124">
        <v>11217010119</v>
      </c>
      <c r="G236" s="290" t="s">
        <v>2354</v>
      </c>
      <c r="H236" s="122">
        <v>9</v>
      </c>
      <c r="I236" s="117">
        <v>1908791230</v>
      </c>
      <c r="J236" s="304">
        <v>2534935378</v>
      </c>
      <c r="K236" s="304">
        <v>0</v>
      </c>
      <c r="L236" s="304">
        <v>2534935378</v>
      </c>
      <c r="M236" s="304">
        <v>2534935378</v>
      </c>
      <c r="N236" s="304"/>
      <c r="O236" s="304"/>
      <c r="P236" s="304"/>
      <c r="Q236" s="304"/>
      <c r="R236" s="304"/>
      <c r="S236" s="304"/>
      <c r="T236" s="304"/>
      <c r="U236" s="304"/>
      <c r="V236" s="304"/>
      <c r="W236" s="324">
        <f>IFERROR((M236/J236)/IFERROR(HLOOKUP(F236,'BASE 1'!$C$1:$UG$251,'PROY 1'!$AB$19+237,0),0),"")</f>
        <v>1</v>
      </c>
      <c r="X236" s="324">
        <v>1.0000000000000002</v>
      </c>
      <c r="Y236" s="25" t="str">
        <f t="shared" si="15"/>
        <v>987</v>
      </c>
      <c r="Z236" s="304">
        <f t="shared" si="16"/>
        <v>0</v>
      </c>
      <c r="AA236" s="304">
        <f>L236-SUM($Z236:Z236)</f>
        <v>2534935378</v>
      </c>
      <c r="AB236" s="304">
        <f>M236-SUM($Z236:AA236)</f>
        <v>0</v>
      </c>
      <c r="AC236" s="304">
        <f>N236-SUM($Z236:AB236)</f>
        <v>-2534935378</v>
      </c>
      <c r="AD236" s="304">
        <f>O236-SUM($Z236:AC236)</f>
        <v>0</v>
      </c>
      <c r="AE236" s="304">
        <f>P236-SUM($Z236:AD236)</f>
        <v>0</v>
      </c>
      <c r="AF236" s="304">
        <f>Q236-SUM($Z236:AE236)</f>
        <v>0</v>
      </c>
      <c r="AG236" s="304">
        <f>R236-SUM($Z236:AF236)</f>
        <v>0</v>
      </c>
      <c r="AH236" s="304">
        <f>S236-SUM($Z236:AG236)</f>
        <v>0</v>
      </c>
      <c r="AI236" s="304">
        <f>T236-SUM($Z236:AH236)</f>
        <v>0</v>
      </c>
      <c r="AJ236" s="304">
        <f>U236-SUM($Z236:AI236)</f>
        <v>0</v>
      </c>
      <c r="AK236" s="304">
        <f>V236-SUM($Z236:AJ236)</f>
        <v>0</v>
      </c>
      <c r="AL236" s="21" t="str">
        <f>HLOOKUP(F236,'BASE 1'!$C$1:$UG$3,3,0)</f>
        <v>Agua potable y saneamiento</v>
      </c>
      <c r="AM236" s="304">
        <v>2534935378</v>
      </c>
      <c r="AN236" s="304">
        <v>2534935378</v>
      </c>
      <c r="AO236" s="304">
        <v>2534935378</v>
      </c>
      <c r="AP236" s="304"/>
      <c r="AQ236" s="304"/>
      <c r="AR236" s="304"/>
      <c r="AS236" s="304"/>
      <c r="AT236" s="304"/>
      <c r="AU236" s="304"/>
      <c r="AV236" s="304"/>
      <c r="AW236" s="304"/>
      <c r="AX236" s="304"/>
      <c r="AY236" s="418">
        <v>0</v>
      </c>
      <c r="AZ236" s="418">
        <v>1</v>
      </c>
    </row>
    <row r="237" spans="1:52" ht="12.75" customHeight="1">
      <c r="A237" s="119">
        <v>110008719</v>
      </c>
      <c r="B237" s="309">
        <v>76200000</v>
      </c>
      <c r="C237" s="426" t="s">
        <v>2921</v>
      </c>
      <c r="D237" s="508">
        <v>14</v>
      </c>
      <c r="E237" s="508" t="s">
        <v>4413</v>
      </c>
      <c r="F237" s="124">
        <v>11217010120</v>
      </c>
      <c r="G237" s="290" t="s">
        <v>2741</v>
      </c>
      <c r="H237" s="122">
        <v>9</v>
      </c>
      <c r="I237" s="117">
        <v>26579983357</v>
      </c>
      <c r="J237" s="304">
        <v>30124926125</v>
      </c>
      <c r="K237" s="304">
        <v>0</v>
      </c>
      <c r="L237" s="304">
        <v>0</v>
      </c>
      <c r="M237" s="304">
        <v>5477259296</v>
      </c>
      <c r="N237" s="304"/>
      <c r="O237" s="304"/>
      <c r="P237" s="304"/>
      <c r="Q237" s="304"/>
      <c r="R237" s="304"/>
      <c r="S237" s="304"/>
      <c r="T237" s="304"/>
      <c r="U237" s="304"/>
      <c r="V237" s="304"/>
      <c r="W237" s="324">
        <f>IFERROR((M237/J237)/IFERROR(HLOOKUP(F237,'BASE 1'!$C$1:$UG$251,'PROY 1'!$AB$19+237,0),0),"")</f>
        <v>1.0000000001594573</v>
      </c>
      <c r="X237" s="324">
        <v>1.0000000001594573</v>
      </c>
      <c r="Y237" s="25" t="str">
        <f t="shared" si="15"/>
        <v>087</v>
      </c>
      <c r="Z237" s="304">
        <f t="shared" si="16"/>
        <v>0</v>
      </c>
      <c r="AA237" s="304">
        <f>L237-SUM($Z237:Z237)</f>
        <v>0</v>
      </c>
      <c r="AB237" s="304">
        <f>M237-SUM($Z237:AA237)</f>
        <v>5477259296</v>
      </c>
      <c r="AC237" s="304">
        <f>N237-SUM($Z237:AB237)</f>
        <v>-5477259296</v>
      </c>
      <c r="AD237" s="304">
        <f>O237-SUM($Z237:AC237)</f>
        <v>0</v>
      </c>
      <c r="AE237" s="304">
        <f>P237-SUM($Z237:AD237)</f>
        <v>0</v>
      </c>
      <c r="AF237" s="304">
        <f>Q237-SUM($Z237:AE237)</f>
        <v>0</v>
      </c>
      <c r="AG237" s="304">
        <f>R237-SUM($Z237:AF237)</f>
        <v>0</v>
      </c>
      <c r="AH237" s="304">
        <f>S237-SUM($Z237:AG237)</f>
        <v>0</v>
      </c>
      <c r="AI237" s="304">
        <f>T237-SUM($Z237:AH237)</f>
        <v>0</v>
      </c>
      <c r="AJ237" s="304">
        <f>U237-SUM($Z237:AI237)</f>
        <v>0</v>
      </c>
      <c r="AK237" s="304">
        <f>V237-SUM($Z237:AJ237)</f>
        <v>0</v>
      </c>
      <c r="AL237" s="21" t="str">
        <f>HLOOKUP(F237,'BASE 1'!$C$1:$UG$3,3,0)</f>
        <v>Agua potable y saneamiento</v>
      </c>
      <c r="AM237" s="304">
        <v>26579983357</v>
      </c>
      <c r="AN237" s="304">
        <v>26579983357</v>
      </c>
      <c r="AO237" s="304">
        <v>30124926125</v>
      </c>
      <c r="AP237" s="304"/>
      <c r="AQ237" s="304"/>
      <c r="AR237" s="304"/>
      <c r="AS237" s="304"/>
      <c r="AT237" s="304"/>
      <c r="AU237" s="304"/>
      <c r="AV237" s="304"/>
      <c r="AW237" s="304"/>
      <c r="AX237" s="304"/>
      <c r="AY237" s="418">
        <v>0</v>
      </c>
      <c r="AZ237" s="418">
        <v>1</v>
      </c>
    </row>
    <row r="238" spans="1:52" ht="12.75" customHeight="1">
      <c r="A238" s="119">
        <v>110094418</v>
      </c>
      <c r="B238" s="309">
        <v>72200000</v>
      </c>
      <c r="C238" s="426" t="s">
        <v>2921</v>
      </c>
      <c r="D238" s="508">
        <v>12</v>
      </c>
      <c r="E238" s="508" t="s">
        <v>4413</v>
      </c>
      <c r="F238" s="124">
        <v>11217010104</v>
      </c>
      <c r="G238" s="290" t="s">
        <v>770</v>
      </c>
      <c r="H238" s="122">
        <v>9</v>
      </c>
      <c r="I238" s="117">
        <v>242925050</v>
      </c>
      <c r="J238" s="304">
        <v>315914876</v>
      </c>
      <c r="K238" s="304">
        <v>315914876</v>
      </c>
      <c r="L238" s="304">
        <v>315914876</v>
      </c>
      <c r="M238" s="304">
        <v>315914876</v>
      </c>
      <c r="N238" s="304"/>
      <c r="O238" s="304"/>
      <c r="P238" s="304"/>
      <c r="Q238" s="304"/>
      <c r="R238" s="304"/>
      <c r="S238" s="304"/>
      <c r="T238" s="304"/>
      <c r="U238" s="304"/>
      <c r="V238" s="304"/>
      <c r="W238" s="324">
        <f>IFERROR((M238/J238)/IFERROR(HLOOKUP(F238,'BASE 1'!$C$1:$UG$251,'PROY 1'!$AB$19+237,0),0),"")</f>
        <v>1</v>
      </c>
      <c r="X238" s="324">
        <v>1</v>
      </c>
      <c r="Y238" s="25" t="str">
        <f t="shared" si="15"/>
        <v>944</v>
      </c>
      <c r="Z238" s="304">
        <f t="shared" si="16"/>
        <v>315914876</v>
      </c>
      <c r="AA238" s="304">
        <f>L238-SUM($Z238:Z238)</f>
        <v>0</v>
      </c>
      <c r="AB238" s="304">
        <f>M238-SUM($Z238:AA238)</f>
        <v>0</v>
      </c>
      <c r="AC238" s="304">
        <f>N238-SUM($Z238:AB238)</f>
        <v>-315914876</v>
      </c>
      <c r="AD238" s="304">
        <f>O238-SUM($Z238:AC238)</f>
        <v>0</v>
      </c>
      <c r="AE238" s="304">
        <f>P238-SUM($Z238:AD238)</f>
        <v>0</v>
      </c>
      <c r="AF238" s="304">
        <f>Q238-SUM($Z238:AE238)</f>
        <v>0</v>
      </c>
      <c r="AG238" s="304">
        <f>R238-SUM($Z238:AF238)</f>
        <v>0</v>
      </c>
      <c r="AH238" s="304">
        <f>S238-SUM($Z238:AG238)</f>
        <v>0</v>
      </c>
      <c r="AI238" s="304">
        <f>T238-SUM($Z238:AH238)</f>
        <v>0</v>
      </c>
      <c r="AJ238" s="304">
        <f>U238-SUM($Z238:AI238)</f>
        <v>0</v>
      </c>
      <c r="AK238" s="304">
        <f>V238-SUM($Z238:AJ238)</f>
        <v>0</v>
      </c>
      <c r="AL238" s="21" t="str">
        <f>HLOOKUP(F238,'BASE 1'!$C$1:$UG$3,3,0)</f>
        <v>Sgp Alimentación Escolar Año Anterior</v>
      </c>
      <c r="AM238" s="304">
        <v>315914876</v>
      </c>
      <c r="AN238" s="304">
        <v>315914876</v>
      </c>
      <c r="AO238" s="304">
        <v>315914876</v>
      </c>
      <c r="AP238" s="304"/>
      <c r="AQ238" s="304"/>
      <c r="AR238" s="304"/>
      <c r="AS238" s="304"/>
      <c r="AT238" s="304"/>
      <c r="AU238" s="304"/>
      <c r="AV238" s="304"/>
      <c r="AW238" s="304"/>
      <c r="AX238" s="304"/>
      <c r="AY238" s="418">
        <v>0</v>
      </c>
      <c r="AZ238" s="418">
        <v>1</v>
      </c>
    </row>
    <row r="239" spans="1:52" ht="12.75" customHeight="1">
      <c r="A239" s="119">
        <v>110004419</v>
      </c>
      <c r="B239" s="309">
        <v>72200000</v>
      </c>
      <c r="C239" s="426" t="s">
        <v>2921</v>
      </c>
      <c r="D239" s="508">
        <v>12</v>
      </c>
      <c r="E239" s="508" t="s">
        <v>4413</v>
      </c>
      <c r="F239" s="124">
        <v>11217010127</v>
      </c>
      <c r="G239" s="290" t="s">
        <v>2740</v>
      </c>
      <c r="H239" s="122">
        <v>9</v>
      </c>
      <c r="I239" s="117">
        <v>3020975966</v>
      </c>
      <c r="J239" s="304">
        <v>3553991110</v>
      </c>
      <c r="K239" s="304">
        <v>0</v>
      </c>
      <c r="L239" s="304">
        <v>323090101</v>
      </c>
      <c r="M239" s="304">
        <v>646180202</v>
      </c>
      <c r="N239" s="304"/>
      <c r="O239" s="304"/>
      <c r="P239" s="304"/>
      <c r="Q239" s="304"/>
      <c r="R239" s="304"/>
      <c r="S239" s="304"/>
      <c r="T239" s="304"/>
      <c r="U239" s="304"/>
      <c r="V239" s="304"/>
      <c r="W239" s="324">
        <f>IFERROR((M239/J239)/IFERROR(HLOOKUP(F239,'BASE 1'!$C$1:$UG$251,'PROY 1'!$AB$19+237,0),0),"")</f>
        <v>1.0032275910333384</v>
      </c>
      <c r="X239" s="324">
        <v>1.0032275910333384</v>
      </c>
      <c r="Y239" s="25" t="str">
        <f t="shared" si="15"/>
        <v>044</v>
      </c>
      <c r="Z239" s="304">
        <f t="shared" si="16"/>
        <v>0</v>
      </c>
      <c r="AA239" s="304">
        <f>L239-SUM($Z239:Z239)</f>
        <v>323090101</v>
      </c>
      <c r="AB239" s="304">
        <f>M239-SUM($Z239:AA239)</f>
        <v>323090101</v>
      </c>
      <c r="AC239" s="304">
        <f>N239-SUM($Z239:AB239)</f>
        <v>-646180202</v>
      </c>
      <c r="AD239" s="304">
        <f>O239-SUM($Z239:AC239)</f>
        <v>0</v>
      </c>
      <c r="AE239" s="304">
        <f>P239-SUM($Z239:AD239)</f>
        <v>0</v>
      </c>
      <c r="AF239" s="304">
        <f>Q239-SUM($Z239:AE239)</f>
        <v>0</v>
      </c>
      <c r="AG239" s="304">
        <f>R239-SUM($Z239:AF239)</f>
        <v>0</v>
      </c>
      <c r="AH239" s="304">
        <f>S239-SUM($Z239:AG239)</f>
        <v>0</v>
      </c>
      <c r="AI239" s="304">
        <f>T239-SUM($Z239:AH239)</f>
        <v>0</v>
      </c>
      <c r="AJ239" s="304">
        <f>U239-SUM($Z239:AI239)</f>
        <v>0</v>
      </c>
      <c r="AK239" s="304">
        <f>V239-SUM($Z239:AJ239)</f>
        <v>0</v>
      </c>
      <c r="AL239" s="21" t="str">
        <f>HLOOKUP(F239,'BASE 1'!$C$1:$UG$3,3,0)</f>
        <v>Sgp Alimentación Escolar</v>
      </c>
      <c r="AM239" s="304">
        <v>3020975966</v>
      </c>
      <c r="AN239" s="304">
        <v>3020975966</v>
      </c>
      <c r="AO239" s="304">
        <v>3553991110</v>
      </c>
      <c r="AP239" s="304"/>
      <c r="AQ239" s="304"/>
      <c r="AR239" s="304"/>
      <c r="AS239" s="304"/>
      <c r="AT239" s="304"/>
      <c r="AU239" s="304"/>
      <c r="AV239" s="304"/>
      <c r="AW239" s="304"/>
      <c r="AX239" s="304"/>
      <c r="AY239" s="418">
        <v>0</v>
      </c>
      <c r="AZ239" s="418">
        <v>1</v>
      </c>
    </row>
    <row r="240" spans="1:52" ht="12.75" customHeight="1">
      <c r="A240" s="277"/>
      <c r="B240" s="313"/>
      <c r="C240" s="427" t="s">
        <v>342</v>
      </c>
      <c r="D240" s="509"/>
      <c r="E240" s="509" t="s">
        <v>342</v>
      </c>
      <c r="F240" s="287" t="s">
        <v>2965</v>
      </c>
      <c r="G240" s="294" t="s">
        <v>2964</v>
      </c>
      <c r="H240" s="279">
        <v>6</v>
      </c>
      <c r="I240" s="298">
        <v>1743334693</v>
      </c>
      <c r="J240" s="298">
        <v>50203218450</v>
      </c>
      <c r="K240" s="298">
        <v>1144287707</v>
      </c>
      <c r="L240" s="298">
        <v>2044200408</v>
      </c>
      <c r="M240" s="298">
        <v>2560240315</v>
      </c>
      <c r="N240" s="298"/>
      <c r="O240" s="298"/>
      <c r="P240" s="298"/>
      <c r="Q240" s="298"/>
      <c r="R240" s="298"/>
      <c r="S240" s="298"/>
      <c r="T240" s="298"/>
      <c r="U240" s="298"/>
      <c r="V240" s="298"/>
      <c r="W240" s="325" t="str">
        <f>IFERROR((M240/J240)/IFERROR(HLOOKUP(F240,'BASE 1'!$C$1:$UG$251,'PROY 1'!$AB$19+237,0),0),"")</f>
        <v/>
      </c>
      <c r="X240" s="325" t="s">
        <v>342</v>
      </c>
      <c r="Y240" s="25" t="str">
        <f t="shared" si="15"/>
        <v/>
      </c>
      <c r="Z240" s="298">
        <f t="shared" si="16"/>
        <v>1144287707</v>
      </c>
      <c r="AA240" s="298">
        <f>L240-SUM($Z240:Z240)</f>
        <v>899912701</v>
      </c>
      <c r="AB240" s="298">
        <f>M240-SUM($Z240:AA240)</f>
        <v>516039907</v>
      </c>
      <c r="AC240" s="298">
        <f>N240-SUM($Z240:AB240)</f>
        <v>-2560240315</v>
      </c>
      <c r="AD240" s="298">
        <f>O240-SUM($Z240:AC240)</f>
        <v>0</v>
      </c>
      <c r="AE240" s="298">
        <f>P240-SUM($Z240:AD240)</f>
        <v>0</v>
      </c>
      <c r="AF240" s="298">
        <f>Q240-SUM($Z240:AE240)</f>
        <v>0</v>
      </c>
      <c r="AG240" s="298">
        <f>R240-SUM($Z240:AF240)</f>
        <v>0</v>
      </c>
      <c r="AH240" s="298">
        <f>S240-SUM($Z240:AG240)</f>
        <v>0</v>
      </c>
      <c r="AI240" s="298">
        <f>T240-SUM($Z240:AH240)</f>
        <v>0</v>
      </c>
      <c r="AJ240" s="298">
        <f>U240-SUM($Z240:AI240)</f>
        <v>0</v>
      </c>
      <c r="AK240" s="298">
        <f>V240-SUM($Z240:AJ240)</f>
        <v>0</v>
      </c>
      <c r="AL240" s="21" t="str">
        <f>HLOOKUP(F240,'BASE 1'!$C$1:$UG$3,3,0)</f>
        <v xml:space="preserve">       Otras transferencias de la nación</v>
      </c>
      <c r="AM240" s="298">
        <v>1743334693</v>
      </c>
      <c r="AN240" s="298">
        <v>11864455228</v>
      </c>
      <c r="AO240" s="298">
        <v>50203218450</v>
      </c>
      <c r="AP240" s="298"/>
      <c r="AQ240" s="298"/>
      <c r="AR240" s="298"/>
      <c r="AS240" s="298"/>
      <c r="AT240" s="298"/>
      <c r="AU240" s="298"/>
      <c r="AV240" s="298"/>
      <c r="AW240" s="298"/>
      <c r="AX240" s="298"/>
      <c r="AY240" s="419"/>
      <c r="AZ240" s="419"/>
    </row>
    <row r="241" spans="1:52" ht="12.75" customHeight="1">
      <c r="A241" s="116"/>
      <c r="B241" s="309"/>
      <c r="C241" s="426"/>
      <c r="D241" s="508">
        <v>17</v>
      </c>
      <c r="E241" s="508"/>
      <c r="F241" s="124">
        <v>11217010105</v>
      </c>
      <c r="G241" s="290" t="s">
        <v>4581</v>
      </c>
      <c r="H241" s="122">
        <v>9</v>
      </c>
      <c r="I241" s="117"/>
      <c r="J241" s="304">
        <v>38338763222</v>
      </c>
      <c r="K241" s="304"/>
      <c r="L241" s="304"/>
      <c r="M241" s="304">
        <v>0</v>
      </c>
      <c r="N241" s="304"/>
      <c r="O241" s="304"/>
      <c r="P241" s="304"/>
      <c r="Q241" s="304"/>
      <c r="R241" s="304"/>
      <c r="S241" s="304"/>
      <c r="T241" s="304"/>
      <c r="U241" s="304"/>
      <c r="V241" s="304"/>
      <c r="W241" s="324">
        <f>IFERROR((M241/J241)/IFERROR(HLOOKUP(F241,'BASE 1'!$C$1:$UG$251,'PROY 1'!$AB$19+237,0),0),"")</f>
        <v>0</v>
      </c>
      <c r="X241" s="324"/>
      <c r="Y241" s="25" t="str">
        <f t="shared" si="15"/>
        <v/>
      </c>
      <c r="Z241" s="304">
        <f t="shared" si="16"/>
        <v>0</v>
      </c>
      <c r="AA241" s="304">
        <f>L241-SUM($Z241:Z241)</f>
        <v>0</v>
      </c>
      <c r="AB241" s="304">
        <f>M241-SUM($Z241:AA241)</f>
        <v>0</v>
      </c>
      <c r="AC241" s="304">
        <f>N241-SUM($Z241:AB241)</f>
        <v>0</v>
      </c>
      <c r="AD241" s="304">
        <f>O241-SUM($Z241:AC241)</f>
        <v>0</v>
      </c>
      <c r="AE241" s="304">
        <f>P241-SUM($Z241:AD241)</f>
        <v>0</v>
      </c>
      <c r="AF241" s="304">
        <f>Q241-SUM($Z241:AE241)</f>
        <v>0</v>
      </c>
      <c r="AG241" s="304">
        <f>R241-SUM($Z241:AF241)</f>
        <v>0</v>
      </c>
      <c r="AH241" s="304">
        <f>S241-SUM($Z241:AG241)</f>
        <v>0</v>
      </c>
      <c r="AI241" s="304">
        <f>T241-SUM($Z241:AH241)</f>
        <v>0</v>
      </c>
      <c r="AJ241" s="304">
        <f>U241-SUM($Z241:AI241)</f>
        <v>0</v>
      </c>
      <c r="AK241" s="304">
        <f>V241-SUM($Z241:AJ241)</f>
        <v>0</v>
      </c>
      <c r="AL241" s="21" t="str">
        <f>HLOOKUP(F241,'BASE 1'!$C$1:$UG$3,3,0)</f>
        <v>ICBF</v>
      </c>
      <c r="AM241" s="304"/>
      <c r="AN241" s="304"/>
      <c r="AO241" s="304">
        <v>38338763222</v>
      </c>
      <c r="AP241" s="304"/>
      <c r="AQ241" s="304"/>
      <c r="AR241" s="304"/>
      <c r="AS241" s="304"/>
      <c r="AT241" s="304"/>
      <c r="AU241" s="304"/>
      <c r="AV241" s="304"/>
      <c r="AW241" s="304"/>
      <c r="AX241" s="304"/>
      <c r="AY241" s="418"/>
      <c r="AZ241" s="418"/>
    </row>
    <row r="242" spans="1:52" ht="12.75" customHeight="1">
      <c r="A242" s="116">
        <v>110015619</v>
      </c>
      <c r="B242" s="309">
        <v>71300000</v>
      </c>
      <c r="C242" s="426" t="s">
        <v>2921</v>
      </c>
      <c r="D242" s="508">
        <v>17</v>
      </c>
      <c r="E242" s="508" t="s">
        <v>4413</v>
      </c>
      <c r="F242" s="124">
        <v>11217010125</v>
      </c>
      <c r="G242" s="290" t="s">
        <v>2008</v>
      </c>
      <c r="H242" s="122">
        <v>9</v>
      </c>
      <c r="I242" s="117">
        <v>1743334692</v>
      </c>
      <c r="J242" s="304">
        <v>1743334692</v>
      </c>
      <c r="K242" s="304">
        <v>0</v>
      </c>
      <c r="L242" s="304">
        <v>0</v>
      </c>
      <c r="M242" s="304">
        <v>0</v>
      </c>
      <c r="N242" s="304"/>
      <c r="O242" s="304"/>
      <c r="P242" s="304"/>
      <c r="Q242" s="304"/>
      <c r="R242" s="304"/>
      <c r="S242" s="304"/>
      <c r="T242" s="304"/>
      <c r="U242" s="304"/>
      <c r="V242" s="304"/>
      <c r="W242" s="324">
        <f>IFERROR((M242/J242)/IFERROR(HLOOKUP(F242,'BASE 1'!$C$1:$UG$251,'PROY 1'!$AB$19+237,0),0),"")</f>
        <v>0</v>
      </c>
      <c r="X242" s="324">
        <v>0</v>
      </c>
      <c r="Y242" s="25" t="str">
        <f t="shared" si="15"/>
        <v>156</v>
      </c>
      <c r="Z242" s="304">
        <f t="shared" si="16"/>
        <v>0</v>
      </c>
      <c r="AA242" s="304">
        <f>L242-SUM($Z242:Z242)</f>
        <v>0</v>
      </c>
      <c r="AB242" s="304">
        <f>M242-SUM($Z242:AA242)</f>
        <v>0</v>
      </c>
      <c r="AC242" s="304">
        <f>N242-SUM($Z242:AB242)</f>
        <v>0</v>
      </c>
      <c r="AD242" s="304">
        <f>O242-SUM($Z242:AC242)</f>
        <v>0</v>
      </c>
      <c r="AE242" s="304">
        <f>P242-SUM($Z242:AD242)</f>
        <v>0</v>
      </c>
      <c r="AF242" s="304">
        <f>Q242-SUM($Z242:AE242)</f>
        <v>0</v>
      </c>
      <c r="AG242" s="304">
        <f>R242-SUM($Z242:AF242)</f>
        <v>0</v>
      </c>
      <c r="AH242" s="304">
        <f>S242-SUM($Z242:AG242)</f>
        <v>0</v>
      </c>
      <c r="AI242" s="304">
        <f>T242-SUM($Z242:AH242)</f>
        <v>0</v>
      </c>
      <c r="AJ242" s="304">
        <f>U242-SUM($Z242:AI242)</f>
        <v>0</v>
      </c>
      <c r="AK242" s="304">
        <f>V242-SUM($Z242:AJ242)</f>
        <v>0</v>
      </c>
      <c r="AL242" s="21" t="str">
        <f>HLOOKUP(F242,'BASE 1'!$C$1:$UG$3,3,0)</f>
        <v xml:space="preserve">       Contribución artes escénicas</v>
      </c>
      <c r="AM242" s="304">
        <v>1743334692</v>
      </c>
      <c r="AN242" s="304">
        <v>1743334692</v>
      </c>
      <c r="AO242" s="304">
        <v>1743334692</v>
      </c>
      <c r="AP242" s="304"/>
      <c r="AQ242" s="304"/>
      <c r="AR242" s="304"/>
      <c r="AS242" s="304"/>
      <c r="AT242" s="304"/>
      <c r="AU242" s="304"/>
      <c r="AV242" s="304"/>
      <c r="AW242" s="304"/>
      <c r="AX242" s="304"/>
      <c r="AY242" s="418">
        <v>0</v>
      </c>
      <c r="AZ242" s="418">
        <v>1</v>
      </c>
    </row>
    <row r="243" spans="1:52" ht="12.75" customHeight="1">
      <c r="A243" s="119">
        <v>110020419</v>
      </c>
      <c r="B243" s="312">
        <v>71100000</v>
      </c>
      <c r="C243" s="429" t="s">
        <v>2921</v>
      </c>
      <c r="D243" s="511">
        <v>12</v>
      </c>
      <c r="E243" s="511" t="s">
        <v>4413</v>
      </c>
      <c r="F243" s="123">
        <v>11217010129</v>
      </c>
      <c r="G243" s="290" t="s">
        <v>4172</v>
      </c>
      <c r="H243" s="122">
        <v>9</v>
      </c>
      <c r="I243" s="117">
        <v>1</v>
      </c>
      <c r="J243" s="304">
        <v>10021120536</v>
      </c>
      <c r="K243" s="304">
        <v>1144287707</v>
      </c>
      <c r="L243" s="304">
        <v>2044200408</v>
      </c>
      <c r="M243" s="304">
        <v>2560240315</v>
      </c>
      <c r="N243" s="304"/>
      <c r="O243" s="304"/>
      <c r="P243" s="304"/>
      <c r="Q243" s="304"/>
      <c r="R243" s="304"/>
      <c r="S243" s="304"/>
      <c r="T243" s="304"/>
      <c r="U243" s="304"/>
      <c r="V243" s="304"/>
      <c r="W243" s="324">
        <f>IFERROR((M243/J243)/IFERROR(HLOOKUP(F243,'BASE 1'!$C$1:$UG$251,'PROY 1'!$AB$19+237,0),0),"")</f>
        <v>0.6985964528636166</v>
      </c>
      <c r="X243" s="324">
        <v>0.6985964528636166</v>
      </c>
      <c r="Y243" s="25" t="str">
        <f t="shared" si="15"/>
        <v>204</v>
      </c>
      <c r="Z243" s="304">
        <f t="shared" si="16"/>
        <v>1144287707</v>
      </c>
      <c r="AA243" s="304">
        <f>L243-SUM($Z243:Z243)</f>
        <v>899912701</v>
      </c>
      <c r="AB243" s="304">
        <f>M243-SUM($Z243:AA243)</f>
        <v>516039907</v>
      </c>
      <c r="AC243" s="304">
        <f>N243-SUM($Z243:AB243)</f>
        <v>-2560240315</v>
      </c>
      <c r="AD243" s="304">
        <f>O243-SUM($Z243:AC243)</f>
        <v>0</v>
      </c>
      <c r="AE243" s="304">
        <f>P243-SUM($Z243:AD243)</f>
        <v>0</v>
      </c>
      <c r="AF243" s="304">
        <f>Q243-SUM($Z243:AE243)</f>
        <v>0</v>
      </c>
      <c r="AG243" s="304">
        <f>R243-SUM($Z243:AF243)</f>
        <v>0</v>
      </c>
      <c r="AH243" s="304">
        <f>S243-SUM($Z243:AG243)</f>
        <v>0</v>
      </c>
      <c r="AI243" s="304">
        <f>T243-SUM($Z243:AH243)</f>
        <v>0</v>
      </c>
      <c r="AJ243" s="304">
        <f>U243-SUM($Z243:AI243)</f>
        <v>0</v>
      </c>
      <c r="AK243" s="304">
        <f>V243-SUM($Z243:AJ243)</f>
        <v>0</v>
      </c>
      <c r="AL243" s="21" t="str">
        <f>HLOOKUP(F243,'BASE 1'!$C$1:$UG$3,3,0)</f>
        <v xml:space="preserve">        Ministerio Educación PAE</v>
      </c>
      <c r="AM243" s="304">
        <v>1</v>
      </c>
      <c r="AN243" s="304">
        <v>10021120536</v>
      </c>
      <c r="AO243" s="304">
        <v>10021120536</v>
      </c>
      <c r="AP243" s="304"/>
      <c r="AQ243" s="304"/>
      <c r="AR243" s="304"/>
      <c r="AS243" s="304"/>
      <c r="AT243" s="304"/>
      <c r="AU243" s="304"/>
      <c r="AV243" s="304"/>
      <c r="AW243" s="304"/>
      <c r="AX243" s="304"/>
      <c r="AY243" s="418">
        <v>0</v>
      </c>
      <c r="AZ243" s="418">
        <v>1</v>
      </c>
    </row>
    <row r="244" spans="1:52" ht="12.75" customHeight="1">
      <c r="A244" s="119">
        <v>110001519</v>
      </c>
      <c r="B244" s="312">
        <v>70400000</v>
      </c>
      <c r="C244" s="429"/>
      <c r="D244" s="511">
        <v>12</v>
      </c>
      <c r="E244" s="511"/>
      <c r="F244" s="123">
        <v>11217010131</v>
      </c>
      <c r="G244" s="290" t="s">
        <v>636</v>
      </c>
      <c r="H244" s="122">
        <v>9</v>
      </c>
      <c r="I244" s="117"/>
      <c r="J244" s="304">
        <v>100000000</v>
      </c>
      <c r="K244" s="304"/>
      <c r="L244" s="304">
        <v>0</v>
      </c>
      <c r="M244" s="304">
        <v>0</v>
      </c>
      <c r="N244" s="304"/>
      <c r="O244" s="304"/>
      <c r="P244" s="304"/>
      <c r="Q244" s="304"/>
      <c r="R244" s="304"/>
      <c r="S244" s="304"/>
      <c r="T244" s="304"/>
      <c r="U244" s="304"/>
      <c r="V244" s="304"/>
      <c r="W244" s="324" t="str">
        <f>IFERROR((M244/J244)/IFERROR(HLOOKUP(F244,'BASE 1'!$C$1:$UG$251,'PROY 1'!$AB$19+237,0),0),"")</f>
        <v/>
      </c>
      <c r="X244" s="324"/>
      <c r="Y244" s="25" t="str">
        <f t="shared" si="15"/>
        <v>015</v>
      </c>
      <c r="Z244" s="304">
        <f t="shared" si="16"/>
        <v>0</v>
      </c>
      <c r="AA244" s="304">
        <f>L244-SUM($Z244:Z244)</f>
        <v>0</v>
      </c>
      <c r="AB244" s="304">
        <f>M244-SUM($Z244:AA244)</f>
        <v>0</v>
      </c>
      <c r="AC244" s="304">
        <f>N244-SUM($Z244:AB244)</f>
        <v>0</v>
      </c>
      <c r="AD244" s="304">
        <f>O244-SUM($Z244:AC244)</f>
        <v>0</v>
      </c>
      <c r="AE244" s="304">
        <f>P244-SUM($Z244:AD244)</f>
        <v>0</v>
      </c>
      <c r="AF244" s="304">
        <f>Q244-SUM($Z244:AE244)</f>
        <v>0</v>
      </c>
      <c r="AG244" s="304">
        <f>R244-SUM($Z244:AF244)</f>
        <v>0</v>
      </c>
      <c r="AH244" s="304">
        <f>S244-SUM($Z244:AG244)</f>
        <v>0</v>
      </c>
      <c r="AI244" s="304">
        <f>T244-SUM($Z244:AH244)</f>
        <v>0</v>
      </c>
      <c r="AJ244" s="304">
        <f>U244-SUM($Z244:AI244)</f>
        <v>0</v>
      </c>
      <c r="AK244" s="304">
        <f>V244-SUM($Z244:AJ244)</f>
        <v>0</v>
      </c>
      <c r="AL244" s="21" t="e">
        <f>HLOOKUP(F244,'BASE 1'!$C$1:$UG$3,3,0)</f>
        <v>#N/A</v>
      </c>
      <c r="AM244" s="304"/>
      <c r="AN244" s="304">
        <v>100000000</v>
      </c>
      <c r="AO244" s="304">
        <v>100000000</v>
      </c>
      <c r="AP244" s="304"/>
      <c r="AQ244" s="304"/>
      <c r="AR244" s="304"/>
      <c r="AS244" s="304"/>
      <c r="AT244" s="304"/>
      <c r="AU244" s="304"/>
      <c r="AV244" s="304"/>
      <c r="AW244" s="304"/>
      <c r="AX244" s="304"/>
      <c r="AY244" s="418"/>
      <c r="AZ244" s="418"/>
    </row>
    <row r="245" spans="1:52" ht="12.75" customHeight="1">
      <c r="A245" s="277"/>
      <c r="B245" s="313"/>
      <c r="C245" s="427" t="s">
        <v>342</v>
      </c>
      <c r="D245" s="509">
        <v>15</v>
      </c>
      <c r="E245" s="509" t="s">
        <v>4413</v>
      </c>
      <c r="F245" s="287">
        <v>112170102</v>
      </c>
      <c r="G245" s="294" t="s">
        <v>2009</v>
      </c>
      <c r="H245" s="279">
        <v>6</v>
      </c>
      <c r="I245" s="298">
        <v>29140936910</v>
      </c>
      <c r="J245" s="298">
        <v>29140936910</v>
      </c>
      <c r="K245" s="298">
        <v>1339221354</v>
      </c>
      <c r="L245" s="298">
        <v>5778538896</v>
      </c>
      <c r="M245" s="298">
        <v>14275589088</v>
      </c>
      <c r="N245" s="298"/>
      <c r="O245" s="298"/>
      <c r="P245" s="298"/>
      <c r="Q245" s="298"/>
      <c r="R245" s="298"/>
      <c r="S245" s="298"/>
      <c r="T245" s="298"/>
      <c r="U245" s="298"/>
      <c r="V245" s="298"/>
      <c r="W245" s="325">
        <f>IFERROR((M245/J245)/IFERROR(HLOOKUP(F245,'BASE 1'!$C$1:$UG$251,'PROY 1'!$AB$19+237,0),0),"")</f>
        <v>1.7226466411892996</v>
      </c>
      <c r="X245" s="325" t="s">
        <v>342</v>
      </c>
      <c r="Y245" s="25" t="str">
        <f t="shared" si="15"/>
        <v/>
      </c>
      <c r="Z245" s="298">
        <f t="shared" si="16"/>
        <v>1339221354</v>
      </c>
      <c r="AA245" s="298">
        <f>L245-SUM($Z245:Z245)</f>
        <v>4439317542</v>
      </c>
      <c r="AB245" s="298">
        <f>M245-SUM($Z245:AA245)</f>
        <v>8497050192</v>
      </c>
      <c r="AC245" s="298">
        <f>N245-SUM($Z245:AB245)</f>
        <v>-14275589088</v>
      </c>
      <c r="AD245" s="298">
        <f>O245-SUM($Z245:AC245)</f>
        <v>0</v>
      </c>
      <c r="AE245" s="298">
        <f>P245-SUM($Z245:AD245)</f>
        <v>0</v>
      </c>
      <c r="AF245" s="298">
        <f>Q245-SUM($Z245:AE245)</f>
        <v>0</v>
      </c>
      <c r="AG245" s="298">
        <f>R245-SUM($Z245:AF245)</f>
        <v>0</v>
      </c>
      <c r="AH245" s="298">
        <f>S245-SUM($Z245:AG245)</f>
        <v>0</v>
      </c>
      <c r="AI245" s="298">
        <f>T245-SUM($Z245:AH245)</f>
        <v>0</v>
      </c>
      <c r="AJ245" s="298">
        <f>U245-SUM($Z245:AI245)</f>
        <v>0</v>
      </c>
      <c r="AK245" s="298">
        <f>V245-SUM($Z245:AJ245)</f>
        <v>0</v>
      </c>
      <c r="AL245" s="21" t="str">
        <f>HLOOKUP(F245,'BASE 1'!$C$1:$UG$3,3,0)</f>
        <v>Del Departamento</v>
      </c>
      <c r="AM245" s="298">
        <v>29140936910</v>
      </c>
      <c r="AN245" s="298">
        <v>29140936910</v>
      </c>
      <c r="AO245" s="298">
        <v>29140936910</v>
      </c>
      <c r="AP245" s="298"/>
      <c r="AQ245" s="298"/>
      <c r="AR245" s="298"/>
      <c r="AS245" s="298"/>
      <c r="AT245" s="298"/>
      <c r="AU245" s="298"/>
      <c r="AV245" s="298"/>
      <c r="AW245" s="298"/>
      <c r="AX245" s="298"/>
      <c r="AY245" s="419"/>
      <c r="AZ245" s="419"/>
    </row>
    <row r="246" spans="1:52" ht="12.75" customHeight="1">
      <c r="A246" s="119">
        <v>110821219</v>
      </c>
      <c r="B246" s="312">
        <v>75100000</v>
      </c>
      <c r="C246" s="429" t="s">
        <v>2593</v>
      </c>
      <c r="D246" s="511"/>
      <c r="E246" s="511" t="s">
        <v>4413</v>
      </c>
      <c r="F246" s="123">
        <v>11217010201</v>
      </c>
      <c r="G246" s="290" t="s">
        <v>2010</v>
      </c>
      <c r="H246" s="122">
        <v>9</v>
      </c>
      <c r="I246" s="117">
        <v>1</v>
      </c>
      <c r="J246" s="304">
        <v>1</v>
      </c>
      <c r="K246" s="304">
        <v>0</v>
      </c>
      <c r="L246" s="304">
        <v>0</v>
      </c>
      <c r="M246" s="304">
        <v>0</v>
      </c>
      <c r="N246" s="304"/>
      <c r="O246" s="304"/>
      <c r="P246" s="304"/>
      <c r="Q246" s="304"/>
      <c r="R246" s="304"/>
      <c r="S246" s="304"/>
      <c r="T246" s="304"/>
      <c r="U246" s="304"/>
      <c r="V246" s="304"/>
      <c r="W246" s="324">
        <f>IFERROR((M246/J246)/IFERROR(HLOOKUP(F246,'BASE 1'!$C$1:$UG$251,'PROY 1'!$AB$19+237,0),0),"")</f>
        <v>0</v>
      </c>
      <c r="X246" s="324">
        <v>0</v>
      </c>
      <c r="Y246" s="25" t="str">
        <f t="shared" si="15"/>
        <v>212</v>
      </c>
      <c r="Z246" s="304">
        <f t="shared" si="16"/>
        <v>0</v>
      </c>
      <c r="AA246" s="304">
        <f>L246-SUM($Z246:Z246)</f>
        <v>0</v>
      </c>
      <c r="AB246" s="304">
        <f>M246-SUM($Z246:AA246)</f>
        <v>0</v>
      </c>
      <c r="AC246" s="304">
        <f>N246-SUM($Z246:AB246)</f>
        <v>0</v>
      </c>
      <c r="AD246" s="304">
        <f>O246-SUM($Z246:AC246)</f>
        <v>0</v>
      </c>
      <c r="AE246" s="304">
        <f>P246-SUM($Z246:AD246)</f>
        <v>0</v>
      </c>
      <c r="AF246" s="304">
        <f>Q246-SUM($Z246:AE246)</f>
        <v>0</v>
      </c>
      <c r="AG246" s="304">
        <f>R246-SUM($Z246:AF246)</f>
        <v>0</v>
      </c>
      <c r="AH246" s="304">
        <f>S246-SUM($Z246:AG246)</f>
        <v>0</v>
      </c>
      <c r="AI246" s="304">
        <f>T246-SUM($Z246:AH246)</f>
        <v>0</v>
      </c>
      <c r="AJ246" s="304">
        <f>U246-SUM($Z246:AI246)</f>
        <v>0</v>
      </c>
      <c r="AK246" s="304">
        <f>V246-SUM($Z246:AJ246)</f>
        <v>0</v>
      </c>
      <c r="AL246" s="21" t="str">
        <f>HLOOKUP(F246,'BASE 1'!$C$1:$UG$3,3,0)</f>
        <v>Degüello de ganado mayor</v>
      </c>
      <c r="AM246" s="304">
        <v>1</v>
      </c>
      <c r="AN246" s="304">
        <v>1</v>
      </c>
      <c r="AO246" s="304">
        <v>1</v>
      </c>
      <c r="AP246" s="304"/>
      <c r="AQ246" s="304"/>
      <c r="AR246" s="304"/>
      <c r="AS246" s="304"/>
      <c r="AT246" s="304"/>
      <c r="AU246" s="304"/>
      <c r="AV246" s="304"/>
      <c r="AW246" s="304"/>
      <c r="AX246" s="304"/>
      <c r="AY246" s="418">
        <v>0</v>
      </c>
      <c r="AZ246" s="418">
        <v>1</v>
      </c>
    </row>
    <row r="247" spans="1:52" ht="12.75" customHeight="1">
      <c r="A247" s="116">
        <v>110000119</v>
      </c>
      <c r="B247" s="309">
        <v>70400000</v>
      </c>
      <c r="C247" s="426" t="s">
        <v>2789</v>
      </c>
      <c r="D247" s="508"/>
      <c r="E247" s="508" t="s">
        <v>4413</v>
      </c>
      <c r="F247" s="124">
        <v>11217010202</v>
      </c>
      <c r="G247" s="290" t="s">
        <v>2011</v>
      </c>
      <c r="H247" s="122">
        <v>9</v>
      </c>
      <c r="I247" s="117">
        <v>29140936909</v>
      </c>
      <c r="J247" s="304">
        <v>29140936909</v>
      </c>
      <c r="K247" s="304">
        <v>1339221354</v>
      </c>
      <c r="L247" s="304">
        <v>5778538896</v>
      </c>
      <c r="M247" s="304">
        <v>14275589088</v>
      </c>
      <c r="N247" s="304"/>
      <c r="O247" s="304"/>
      <c r="P247" s="304"/>
      <c r="Q247" s="304"/>
      <c r="R247" s="304"/>
      <c r="S247" s="304"/>
      <c r="T247" s="304"/>
      <c r="U247" s="304"/>
      <c r="V247" s="304"/>
      <c r="W247" s="324">
        <f>IFERROR((M247/J247)/IFERROR(HLOOKUP(F247,'BASE 1'!$C$1:$UG$251,'PROY 1'!$AB$19+237,0),0),"")</f>
        <v>1.5558437144757953</v>
      </c>
      <c r="X247" s="324">
        <v>1.5558437144757953</v>
      </c>
      <c r="Y247" s="25" t="str">
        <f t="shared" si="15"/>
        <v>001</v>
      </c>
      <c r="Z247" s="304">
        <f t="shared" si="16"/>
        <v>1339221354</v>
      </c>
      <c r="AA247" s="304">
        <f>L247-SUM($Z247:Z247)</f>
        <v>4439317542</v>
      </c>
      <c r="AB247" s="304">
        <f>M247-SUM($Z247:AA247)</f>
        <v>8497050192</v>
      </c>
      <c r="AC247" s="304">
        <f>N247-SUM($Z247:AB247)</f>
        <v>-14275589088</v>
      </c>
      <c r="AD247" s="304">
        <f>O247-SUM($Z247:AC247)</f>
        <v>0</v>
      </c>
      <c r="AE247" s="304">
        <f>P247-SUM($Z247:AD247)</f>
        <v>0</v>
      </c>
      <c r="AF247" s="304">
        <f>Q247-SUM($Z247:AE247)</f>
        <v>0</v>
      </c>
      <c r="AG247" s="304">
        <f>R247-SUM($Z247:AF247)</f>
        <v>0</v>
      </c>
      <c r="AH247" s="304">
        <f>S247-SUM($Z247:AG247)</f>
        <v>0</v>
      </c>
      <c r="AI247" s="304">
        <f>T247-SUM($Z247:AH247)</f>
        <v>0</v>
      </c>
      <c r="AJ247" s="304">
        <f>U247-SUM($Z247:AI247)</f>
        <v>0</v>
      </c>
      <c r="AK247" s="304">
        <f>V247-SUM($Z247:AJ247)</f>
        <v>0</v>
      </c>
      <c r="AL247" s="21" t="str">
        <f>HLOOKUP(F247,'BASE 1'!$C$1:$UG$3,3,0)</f>
        <v>Vehículos</v>
      </c>
      <c r="AM247" s="304">
        <v>29140936909</v>
      </c>
      <c r="AN247" s="304">
        <v>29140936909</v>
      </c>
      <c r="AO247" s="304">
        <v>29140936909</v>
      </c>
      <c r="AP247" s="304"/>
      <c r="AQ247" s="304"/>
      <c r="AR247" s="304"/>
      <c r="AS247" s="304"/>
      <c r="AT247" s="304"/>
      <c r="AU247" s="304"/>
      <c r="AV247" s="304"/>
      <c r="AW247" s="304"/>
      <c r="AX247" s="304"/>
      <c r="AY247" s="418">
        <v>0.99</v>
      </c>
      <c r="AZ247" s="418">
        <v>0.01</v>
      </c>
    </row>
    <row r="248" spans="1:52" ht="12.75" customHeight="1">
      <c r="A248" s="277"/>
      <c r="B248" s="313"/>
      <c r="C248" s="427" t="s">
        <v>342</v>
      </c>
      <c r="D248" s="509">
        <v>17</v>
      </c>
      <c r="E248" s="509" t="s">
        <v>4413</v>
      </c>
      <c r="F248" s="286">
        <v>1121702</v>
      </c>
      <c r="G248" s="294" t="s">
        <v>1042</v>
      </c>
      <c r="H248" s="279">
        <v>5</v>
      </c>
      <c r="I248" s="298">
        <v>6464201468</v>
      </c>
      <c r="J248" s="298">
        <v>11298857911</v>
      </c>
      <c r="K248" s="298">
        <v>0</v>
      </c>
      <c r="L248" s="298">
        <v>4834656443</v>
      </c>
      <c r="M248" s="298">
        <v>4848745127</v>
      </c>
      <c r="N248" s="298"/>
      <c r="O248" s="298"/>
      <c r="P248" s="298"/>
      <c r="Q248" s="298"/>
      <c r="R248" s="298"/>
      <c r="S248" s="298"/>
      <c r="T248" s="298"/>
      <c r="U248" s="298"/>
      <c r="V248" s="298"/>
      <c r="W248" s="325">
        <f>IFERROR((M248/J248)/IFERROR(HLOOKUP(F248,'BASE 1'!$C$1:$UG$251,'PROY 1'!$AB$19+237,0),0),"")</f>
        <v>4.0040270110660119</v>
      </c>
      <c r="X248" s="325" t="s">
        <v>342</v>
      </c>
      <c r="Y248" s="25" t="str">
        <f t="shared" si="15"/>
        <v/>
      </c>
      <c r="Z248" s="298">
        <f t="shared" si="16"/>
        <v>0</v>
      </c>
      <c r="AA248" s="298">
        <f>L248-SUM($Z248:Z248)</f>
        <v>4834656443</v>
      </c>
      <c r="AB248" s="298">
        <f>M248-SUM($Z248:AA248)</f>
        <v>14088684</v>
      </c>
      <c r="AC248" s="298">
        <f>N248-SUM($Z248:AB248)</f>
        <v>-4848745127</v>
      </c>
      <c r="AD248" s="298">
        <f>O248-SUM($Z248:AC248)</f>
        <v>0</v>
      </c>
      <c r="AE248" s="298">
        <f>P248-SUM($Z248:AD248)</f>
        <v>0</v>
      </c>
      <c r="AF248" s="298">
        <f>Q248-SUM($Z248:AE248)</f>
        <v>0</v>
      </c>
      <c r="AG248" s="298">
        <f>R248-SUM($Z248:AF248)</f>
        <v>0</v>
      </c>
      <c r="AH248" s="298">
        <f>S248-SUM($Z248:AG248)</f>
        <v>0</v>
      </c>
      <c r="AI248" s="298">
        <f>T248-SUM($Z248:AH248)</f>
        <v>0</v>
      </c>
      <c r="AJ248" s="298">
        <f>U248-SUM($Z248:AI248)</f>
        <v>0</v>
      </c>
      <c r="AK248" s="298">
        <f>V248-SUM($Z248:AJ248)</f>
        <v>0</v>
      </c>
      <c r="AL248" s="21" t="str">
        <f>HLOOKUP(F248,'BASE 1'!$C$1:$UG$3,3,0)</f>
        <v>Otras Transferencias</v>
      </c>
      <c r="AM248" s="298">
        <v>11298857911</v>
      </c>
      <c r="AN248" s="298">
        <v>11298857911</v>
      </c>
      <c r="AO248" s="298">
        <v>11298857911</v>
      </c>
      <c r="AP248" s="298"/>
      <c r="AQ248" s="298"/>
      <c r="AR248" s="298"/>
      <c r="AS248" s="298"/>
      <c r="AT248" s="298"/>
      <c r="AU248" s="298"/>
      <c r="AV248" s="298"/>
      <c r="AW248" s="298"/>
      <c r="AX248" s="298"/>
      <c r="AY248" s="419"/>
      <c r="AZ248" s="419"/>
    </row>
    <row r="249" spans="1:52" ht="12.75" customHeight="1">
      <c r="A249" s="119">
        <v>110008119</v>
      </c>
      <c r="B249" s="309">
        <v>74200000</v>
      </c>
      <c r="C249" s="426" t="s">
        <v>2921</v>
      </c>
      <c r="D249" s="508"/>
      <c r="E249" s="508" t="s">
        <v>4413</v>
      </c>
      <c r="F249" s="283">
        <v>112170204</v>
      </c>
      <c r="G249" s="290" t="s">
        <v>768</v>
      </c>
      <c r="H249" s="122">
        <v>9</v>
      </c>
      <c r="I249" s="117">
        <v>464201468</v>
      </c>
      <c r="J249" s="304">
        <v>464201468</v>
      </c>
      <c r="K249" s="304">
        <v>0</v>
      </c>
      <c r="L249" s="304">
        <v>0</v>
      </c>
      <c r="M249" s="304">
        <v>14088684</v>
      </c>
      <c r="N249" s="304"/>
      <c r="O249" s="304"/>
      <c r="P249" s="304"/>
      <c r="Q249" s="304"/>
      <c r="R249" s="304"/>
      <c r="S249" s="304"/>
      <c r="T249" s="304"/>
      <c r="U249" s="304"/>
      <c r="V249" s="304"/>
      <c r="W249" s="324">
        <f>IFERROR((M249/J249)/IFERROR(HLOOKUP(F249,'BASE 1'!$C$1:$UG$251,'PROY 1'!$AB$19+237,0),0),"")</f>
        <v>0.19240445309712167</v>
      </c>
      <c r="X249" s="324">
        <v>0.19240445309712167</v>
      </c>
      <c r="Y249" s="25" t="str">
        <f t="shared" si="15"/>
        <v>081</v>
      </c>
      <c r="Z249" s="304">
        <f t="shared" si="16"/>
        <v>0</v>
      </c>
      <c r="AA249" s="304">
        <f>L249-SUM($Z249:Z249)</f>
        <v>0</v>
      </c>
      <c r="AB249" s="304">
        <f>M249-SUM($Z249:AA249)</f>
        <v>14088684</v>
      </c>
      <c r="AC249" s="304">
        <f>N249-SUM($Z249:AB249)</f>
        <v>-14088684</v>
      </c>
      <c r="AD249" s="304">
        <f>O249-SUM($Z249:AC249)</f>
        <v>0</v>
      </c>
      <c r="AE249" s="304">
        <f>P249-SUM($Z249:AD249)</f>
        <v>0</v>
      </c>
      <c r="AF249" s="304">
        <f>Q249-SUM($Z249:AE249)</f>
        <v>0</v>
      </c>
      <c r="AG249" s="304">
        <f>R249-SUM($Z249:AF249)</f>
        <v>0</v>
      </c>
      <c r="AH249" s="304">
        <f>S249-SUM($Z249:AG249)</f>
        <v>0</v>
      </c>
      <c r="AI249" s="304">
        <f>T249-SUM($Z249:AH249)</f>
        <v>0</v>
      </c>
      <c r="AJ249" s="304">
        <f>U249-SUM($Z249:AI249)</f>
        <v>0</v>
      </c>
      <c r="AK249" s="304">
        <f>V249-SUM($Z249:AJ249)</f>
        <v>0</v>
      </c>
      <c r="AL249" s="21" t="str">
        <f>HLOOKUP(F249,'BASE 1'!$C$1:$UG$3,3,0)</f>
        <v>Otras entidades gubernamentales ley 9/93</v>
      </c>
      <c r="AM249" s="304">
        <v>464201468</v>
      </c>
      <c r="AN249" s="304">
        <v>464201468</v>
      </c>
      <c r="AO249" s="304">
        <v>464201468</v>
      </c>
      <c r="AP249" s="304"/>
      <c r="AQ249" s="304"/>
      <c r="AR249" s="304"/>
      <c r="AS249" s="304"/>
      <c r="AT249" s="304"/>
      <c r="AU249" s="304"/>
      <c r="AV249" s="304"/>
      <c r="AW249" s="304"/>
      <c r="AX249" s="304"/>
      <c r="AY249" s="418">
        <v>0</v>
      </c>
      <c r="AZ249" s="418">
        <v>1</v>
      </c>
    </row>
    <row r="250" spans="1:52" ht="12.75" customHeight="1">
      <c r="A250" s="119">
        <v>110004019</v>
      </c>
      <c r="B250" s="309">
        <v>70400000</v>
      </c>
      <c r="C250" s="426" t="s">
        <v>342</v>
      </c>
      <c r="D250" s="508"/>
      <c r="E250" s="508" t="s">
        <v>342</v>
      </c>
      <c r="F250" s="283">
        <v>112170207</v>
      </c>
      <c r="G250" s="290" t="s">
        <v>4204</v>
      </c>
      <c r="H250" s="122">
        <v>9</v>
      </c>
      <c r="I250" s="117"/>
      <c r="J250" s="304">
        <v>4834656443</v>
      </c>
      <c r="K250" s="304">
        <v>0</v>
      </c>
      <c r="L250" s="304">
        <v>4834656443</v>
      </c>
      <c r="M250" s="304">
        <v>4834656443</v>
      </c>
      <c r="N250" s="304"/>
      <c r="O250" s="304"/>
      <c r="P250" s="304"/>
      <c r="Q250" s="304"/>
      <c r="R250" s="304"/>
      <c r="S250" s="304"/>
      <c r="T250" s="304"/>
      <c r="U250" s="304"/>
      <c r="V250" s="304"/>
      <c r="W250" s="324">
        <f>IFERROR((M250/J250)/IFERROR(HLOOKUP(F250,'BASE 1'!$C$1:$UG$251,'PROY 1'!$AB$19+237,0),0),"")</f>
        <v>8.3753223317310734</v>
      </c>
      <c r="X250" s="324">
        <v>8.3753223317310734</v>
      </c>
      <c r="Y250" s="25" t="str">
        <f t="shared" si="15"/>
        <v>040</v>
      </c>
      <c r="Z250" s="304">
        <f t="shared" si="16"/>
        <v>0</v>
      </c>
      <c r="AA250" s="304">
        <f>L250-SUM($Z250:Z250)</f>
        <v>4834656443</v>
      </c>
      <c r="AB250" s="304">
        <f>M250-SUM($Z250:AA250)</f>
        <v>0</v>
      </c>
      <c r="AC250" s="304">
        <f>N250-SUM($Z250:AB250)</f>
        <v>-4834656443</v>
      </c>
      <c r="AD250" s="304">
        <f>O250-SUM($Z250:AC250)</f>
        <v>0</v>
      </c>
      <c r="AE250" s="304">
        <f>P250-SUM($Z250:AD250)</f>
        <v>0</v>
      </c>
      <c r="AF250" s="304">
        <f>Q250-SUM($Z250:AE250)</f>
        <v>0</v>
      </c>
      <c r="AG250" s="304">
        <f>R250-SUM($Z250:AF250)</f>
        <v>0</v>
      </c>
      <c r="AH250" s="304">
        <f>S250-SUM($Z250:AG250)</f>
        <v>0</v>
      </c>
      <c r="AI250" s="304">
        <f>T250-SUM($Z250:AH250)</f>
        <v>0</v>
      </c>
      <c r="AJ250" s="304">
        <f>U250-SUM($Z250:AI250)</f>
        <v>0</v>
      </c>
      <c r="AK250" s="304">
        <f>V250-SUM($Z250:AJ250)</f>
        <v>0</v>
      </c>
      <c r="AL250" s="21" t="str">
        <f>HLOOKUP(F250,'BASE 1'!$C$1:$UG$3,3,0)</f>
        <v>Area Metropolitana</v>
      </c>
      <c r="AM250" s="304">
        <v>4834656443</v>
      </c>
      <c r="AN250" s="304">
        <v>4834656443</v>
      </c>
      <c r="AO250" s="304">
        <v>4834656443</v>
      </c>
      <c r="AP250" s="304"/>
      <c r="AQ250" s="304"/>
      <c r="AR250" s="304"/>
      <c r="AS250" s="304"/>
      <c r="AT250" s="304"/>
      <c r="AU250" s="304"/>
      <c r="AV250" s="304"/>
      <c r="AW250" s="304"/>
      <c r="AX250" s="304"/>
      <c r="AY250" s="420"/>
      <c r="AZ250" s="420"/>
    </row>
    <row r="251" spans="1:52" ht="12.75" customHeight="1">
      <c r="A251" s="116">
        <v>110023019</v>
      </c>
      <c r="B251" s="309">
        <v>70400000</v>
      </c>
      <c r="C251" s="426" t="s">
        <v>2593</v>
      </c>
      <c r="D251" s="508"/>
      <c r="E251" s="508" t="s">
        <v>4413</v>
      </c>
      <c r="F251" s="283">
        <v>112170225</v>
      </c>
      <c r="G251" s="290" t="s">
        <v>2012</v>
      </c>
      <c r="H251" s="122">
        <v>9</v>
      </c>
      <c r="I251" s="117">
        <v>6000000000</v>
      </c>
      <c r="J251" s="304">
        <v>6000000000</v>
      </c>
      <c r="K251" s="304">
        <v>0</v>
      </c>
      <c r="L251" s="304">
        <v>0</v>
      </c>
      <c r="M251" s="304">
        <v>0</v>
      </c>
      <c r="N251" s="304"/>
      <c r="O251" s="304"/>
      <c r="P251" s="304"/>
      <c r="Q251" s="304"/>
      <c r="R251" s="304"/>
      <c r="S251" s="304"/>
      <c r="T251" s="304"/>
      <c r="U251" s="304"/>
      <c r="V251" s="304"/>
      <c r="W251" s="324">
        <f>IFERROR((M251/J251)/IFERROR(HLOOKUP(F251,'BASE 1'!$C$1:$UG$251,'PROY 1'!$AB$19+237,0),0),"")</f>
        <v>0</v>
      </c>
      <c r="X251" s="324">
        <v>0</v>
      </c>
      <c r="Y251" s="25" t="str">
        <f t="shared" si="15"/>
        <v>230</v>
      </c>
      <c r="Z251" s="304">
        <f t="shared" si="16"/>
        <v>0</v>
      </c>
      <c r="AA251" s="304">
        <f>L251-SUM($Z251:Z251)</f>
        <v>0</v>
      </c>
      <c r="AB251" s="304">
        <f>M251-SUM($Z251:AA251)</f>
        <v>0</v>
      </c>
      <c r="AC251" s="304">
        <f>N251-SUM($Z251:AB251)</f>
        <v>0</v>
      </c>
      <c r="AD251" s="304">
        <f>O251-SUM($Z251:AC251)</f>
        <v>0</v>
      </c>
      <c r="AE251" s="304">
        <f>P251-SUM($Z251:AD251)</f>
        <v>0</v>
      </c>
      <c r="AF251" s="304">
        <f>Q251-SUM($Z251:AE251)</f>
        <v>0</v>
      </c>
      <c r="AG251" s="304">
        <f>R251-SUM($Z251:AF251)</f>
        <v>0</v>
      </c>
      <c r="AH251" s="304">
        <f>S251-SUM($Z251:AG251)</f>
        <v>0</v>
      </c>
      <c r="AI251" s="304">
        <f>T251-SUM($Z251:AH251)</f>
        <v>0</v>
      </c>
      <c r="AJ251" s="304">
        <f>U251-SUM($Z251:AI251)</f>
        <v>0</v>
      </c>
      <c r="AK251" s="304">
        <f>V251-SUM($Z251:AJ251)</f>
        <v>0</v>
      </c>
      <c r="AL251" s="21" t="str">
        <f>HLOOKUP(F251,'BASE 1'!$C$1:$UG$3,3,0)</f>
        <v>Aeropuerto concesión</v>
      </c>
      <c r="AM251" s="304">
        <v>6000000000</v>
      </c>
      <c r="AN251" s="304">
        <v>6000000000</v>
      </c>
      <c r="AO251" s="304">
        <v>6000000000</v>
      </c>
      <c r="AP251" s="304"/>
      <c r="AQ251" s="304"/>
      <c r="AR251" s="304"/>
      <c r="AS251" s="304"/>
      <c r="AT251" s="304"/>
      <c r="AU251" s="304"/>
      <c r="AV251" s="304"/>
      <c r="AW251" s="304"/>
      <c r="AX251" s="304"/>
      <c r="AY251" s="418">
        <v>0</v>
      </c>
      <c r="AZ251" s="418">
        <v>1</v>
      </c>
    </row>
    <row r="252" spans="1:52" ht="12.75" customHeight="1">
      <c r="A252" s="116"/>
      <c r="B252" s="309"/>
      <c r="C252" s="426"/>
      <c r="D252" s="508"/>
      <c r="E252" s="508" t="s">
        <v>4413</v>
      </c>
      <c r="F252" s="283">
        <v>112170229</v>
      </c>
      <c r="G252" s="290" t="s">
        <v>721</v>
      </c>
      <c r="H252" s="122">
        <v>9</v>
      </c>
      <c r="I252" s="117"/>
      <c r="J252" s="304"/>
      <c r="K252" s="304"/>
      <c r="L252" s="304"/>
      <c r="M252" s="304"/>
      <c r="N252" s="304"/>
      <c r="O252" s="304"/>
      <c r="P252" s="304"/>
      <c r="Q252" s="304"/>
      <c r="R252" s="304"/>
      <c r="S252" s="304"/>
      <c r="T252" s="304"/>
      <c r="U252" s="304"/>
      <c r="V252" s="304"/>
      <c r="W252" s="324" t="str">
        <f>IFERROR((M252/J252)/IFERROR(HLOOKUP(F252,'BASE 1'!$C$1:$UG$251,'PROY 1'!$AB$19+237,0),0),"")</f>
        <v/>
      </c>
      <c r="X252" s="324"/>
      <c r="Y252" s="25" t="str">
        <f t="shared" si="15"/>
        <v/>
      </c>
      <c r="Z252" s="304">
        <f t="shared" si="16"/>
        <v>0</v>
      </c>
      <c r="AA252" s="304">
        <f>L252-SUM($Z252:Z252)</f>
        <v>0</v>
      </c>
      <c r="AB252" s="304">
        <f>M252-SUM($Z252:AA252)</f>
        <v>0</v>
      </c>
      <c r="AC252" s="304">
        <f>N252-SUM($Z252:AB252)</f>
        <v>0</v>
      </c>
      <c r="AD252" s="304">
        <f>O252-SUM($Z252:AC252)</f>
        <v>0</v>
      </c>
      <c r="AE252" s="304">
        <f>P252-SUM($Z252:AD252)</f>
        <v>0</v>
      </c>
      <c r="AF252" s="304">
        <f>Q252-SUM($Z252:AE252)</f>
        <v>0</v>
      </c>
      <c r="AG252" s="304">
        <f>R252-SUM($Z252:AF252)</f>
        <v>0</v>
      </c>
      <c r="AH252" s="304">
        <f>S252-SUM($Z252:AG252)</f>
        <v>0</v>
      </c>
      <c r="AI252" s="304">
        <f>T252-SUM($Z252:AH252)</f>
        <v>0</v>
      </c>
      <c r="AJ252" s="304">
        <f>U252-SUM($Z252:AI252)</f>
        <v>0</v>
      </c>
      <c r="AK252" s="304">
        <f>V252-SUM($Z252:AJ252)</f>
        <v>0</v>
      </c>
      <c r="AL252" s="21" t="str">
        <f>HLOOKUP(F252,'BASE 1'!$C$1:$UG$3,3,0)</f>
        <v>UNE EPM Telecomunicaciones</v>
      </c>
      <c r="AM252" s="304"/>
      <c r="AN252" s="304"/>
      <c r="AO252" s="304"/>
      <c r="AP252" s="304"/>
      <c r="AQ252" s="304"/>
      <c r="AR252" s="304"/>
      <c r="AS252" s="304"/>
      <c r="AT252" s="304"/>
      <c r="AU252" s="304"/>
      <c r="AV252" s="304"/>
      <c r="AW252" s="304"/>
      <c r="AX252" s="304"/>
      <c r="AY252" s="418"/>
      <c r="AZ252" s="418"/>
    </row>
    <row r="253" spans="1:52" ht="12.75" customHeight="1">
      <c r="A253" s="116">
        <v>110021719</v>
      </c>
      <c r="B253" s="309"/>
      <c r="C253" s="426"/>
      <c r="D253" s="508"/>
      <c r="E253" s="508" t="s">
        <v>342</v>
      </c>
      <c r="F253" s="283">
        <v>112170237</v>
      </c>
      <c r="G253" s="290" t="s">
        <v>4366</v>
      </c>
      <c r="H253" s="122">
        <v>9</v>
      </c>
      <c r="I253" s="117"/>
      <c r="J253" s="304"/>
      <c r="K253" s="304"/>
      <c r="L253" s="304"/>
      <c r="M253" s="304"/>
      <c r="N253" s="304"/>
      <c r="O253" s="304"/>
      <c r="P253" s="304"/>
      <c r="Q253" s="304"/>
      <c r="R253" s="304"/>
      <c r="S253" s="304"/>
      <c r="T253" s="304"/>
      <c r="U253" s="304"/>
      <c r="V253" s="304"/>
      <c r="W253" s="324" t="str">
        <f>IFERROR((M253/J253)/IFERROR(HLOOKUP(F253,'BASE 1'!$C$1:$UG$251,'PROY 1'!$AB$19+237,0),0),"")</f>
        <v/>
      </c>
      <c r="X253" s="324"/>
      <c r="Y253" s="25" t="str">
        <f t="shared" si="15"/>
        <v>217</v>
      </c>
      <c r="Z253" s="304">
        <f t="shared" si="16"/>
        <v>0</v>
      </c>
      <c r="AA253" s="304">
        <f>L253-SUM($Z253:Z253)</f>
        <v>0</v>
      </c>
      <c r="AB253" s="304">
        <f>M253-SUM($Z253:AA253)</f>
        <v>0</v>
      </c>
      <c r="AC253" s="304">
        <f>N253-SUM($Z253:AB253)</f>
        <v>0</v>
      </c>
      <c r="AD253" s="304">
        <f>O253-SUM($Z253:AC253)</f>
        <v>0</v>
      </c>
      <c r="AE253" s="304">
        <f>P253-SUM($Z253:AD253)</f>
        <v>0</v>
      </c>
      <c r="AF253" s="304">
        <f>Q253-SUM($Z253:AE253)</f>
        <v>0</v>
      </c>
      <c r="AG253" s="304">
        <f>R253-SUM($Z253:AF253)</f>
        <v>0</v>
      </c>
      <c r="AH253" s="304">
        <f>S253-SUM($Z253:AG253)</f>
        <v>0</v>
      </c>
      <c r="AI253" s="304">
        <f>T253-SUM($Z253:AH253)</f>
        <v>0</v>
      </c>
      <c r="AJ253" s="304">
        <f>U253-SUM($Z253:AI253)</f>
        <v>0</v>
      </c>
      <c r="AK253" s="304">
        <f>V253-SUM($Z253:AJ253)</f>
        <v>0</v>
      </c>
      <c r="AL253" s="21" t="e">
        <f>HLOOKUP(F253,'BASE 1'!$C$1:$UG$3,3,0)</f>
        <v>#N/A</v>
      </c>
      <c r="AM253" s="304"/>
      <c r="AN253" s="304"/>
      <c r="AO253" s="304"/>
      <c r="AP253" s="304"/>
      <c r="AQ253" s="304"/>
      <c r="AR253" s="304"/>
      <c r="AS253" s="304"/>
      <c r="AT253" s="304"/>
      <c r="AU253" s="304"/>
      <c r="AV253" s="304"/>
      <c r="AW253" s="304"/>
      <c r="AX253" s="304"/>
      <c r="AY253" s="418"/>
      <c r="AZ253" s="418"/>
    </row>
    <row r="254" spans="1:52" ht="12.75" customHeight="1">
      <c r="A254" s="279"/>
      <c r="B254" s="310"/>
      <c r="C254" s="431" t="s">
        <v>342</v>
      </c>
      <c r="D254" s="513">
        <v>16</v>
      </c>
      <c r="E254" s="513" t="s">
        <v>4413</v>
      </c>
      <c r="F254" s="286">
        <v>1121703</v>
      </c>
      <c r="G254" s="294" t="s">
        <v>1064</v>
      </c>
      <c r="H254" s="279">
        <v>5</v>
      </c>
      <c r="I254" s="298">
        <v>37184413042</v>
      </c>
      <c r="J254" s="298">
        <v>37184413042</v>
      </c>
      <c r="K254" s="298">
        <v>3043963568</v>
      </c>
      <c r="L254" s="298">
        <v>5963214548</v>
      </c>
      <c r="M254" s="298">
        <v>8879324893</v>
      </c>
      <c r="N254" s="298"/>
      <c r="O254" s="298"/>
      <c r="P254" s="298"/>
      <c r="Q254" s="298"/>
      <c r="R254" s="298"/>
      <c r="S254" s="298"/>
      <c r="T254" s="298"/>
      <c r="U254" s="298"/>
      <c r="V254" s="298"/>
      <c r="W254" s="325">
        <f>IFERROR((M254/J254)/IFERROR(HLOOKUP(F254,'BASE 1'!$C$1:$UG$251,'PROY 1'!$AB$19+237,0),0),"")</f>
        <v>1.0228047542917547</v>
      </c>
      <c r="X254" s="325" t="s">
        <v>342</v>
      </c>
      <c r="Y254" s="25" t="str">
        <f t="shared" si="15"/>
        <v/>
      </c>
      <c r="Z254" s="298">
        <f t="shared" si="16"/>
        <v>3043963568</v>
      </c>
      <c r="AA254" s="298">
        <f>L254-SUM($Z254:Z254)</f>
        <v>2919250980</v>
      </c>
      <c r="AB254" s="298">
        <f>M254-SUM($Z254:AA254)</f>
        <v>2916110345</v>
      </c>
      <c r="AC254" s="298">
        <f>N254-SUM($Z254:AB254)</f>
        <v>-8879324893</v>
      </c>
      <c r="AD254" s="298">
        <f>O254-SUM($Z254:AC254)</f>
        <v>0</v>
      </c>
      <c r="AE254" s="298">
        <f>P254-SUM($Z254:AD254)</f>
        <v>0</v>
      </c>
      <c r="AF254" s="298">
        <f>Q254-SUM($Z254:AE254)</f>
        <v>0</v>
      </c>
      <c r="AG254" s="298">
        <f>R254-SUM($Z254:AF254)</f>
        <v>0</v>
      </c>
      <c r="AH254" s="298">
        <f>S254-SUM($Z254:AG254)</f>
        <v>0</v>
      </c>
      <c r="AI254" s="298">
        <f>T254-SUM($Z254:AH254)</f>
        <v>0</v>
      </c>
      <c r="AJ254" s="298">
        <f>U254-SUM($Z254:AI254)</f>
        <v>0</v>
      </c>
      <c r="AK254" s="298">
        <f>V254-SUM($Z254:AJ254)</f>
        <v>0</v>
      </c>
      <c r="AL254" s="21" t="str">
        <f>HLOOKUP(F254,'BASE 1'!$C$1:$UG$3,3,0)</f>
        <v>Cuotas Entidades Fiscalizadas</v>
      </c>
      <c r="AM254" s="298">
        <v>37184413042</v>
      </c>
      <c r="AN254" s="298">
        <v>37184413042</v>
      </c>
      <c r="AO254" s="298">
        <v>37184413042</v>
      </c>
      <c r="AP254" s="298"/>
      <c r="AQ254" s="298"/>
      <c r="AR254" s="298"/>
      <c r="AS254" s="298"/>
      <c r="AT254" s="298"/>
      <c r="AU254" s="298"/>
      <c r="AV254" s="298"/>
      <c r="AW254" s="298"/>
      <c r="AX254" s="298"/>
      <c r="AY254" s="419"/>
      <c r="AZ254" s="419"/>
    </row>
    <row r="255" spans="1:52" ht="12.75" customHeight="1">
      <c r="A255" s="116">
        <v>110023419</v>
      </c>
      <c r="B255" s="309">
        <v>27000000</v>
      </c>
      <c r="C255" s="426" t="s">
        <v>2921</v>
      </c>
      <c r="D255" s="508"/>
      <c r="E255" s="508" t="s">
        <v>4413</v>
      </c>
      <c r="F255" s="283">
        <v>112170301</v>
      </c>
      <c r="G255" s="290" t="s">
        <v>767</v>
      </c>
      <c r="H255" s="122">
        <v>9</v>
      </c>
      <c r="I255" s="299">
        <v>18640175237</v>
      </c>
      <c r="J255" s="304">
        <v>18640175237</v>
      </c>
      <c r="K255" s="304">
        <v>1541968001</v>
      </c>
      <c r="L255" s="304">
        <v>3083936002</v>
      </c>
      <c r="M255" s="304">
        <v>4625904003</v>
      </c>
      <c r="N255" s="304"/>
      <c r="O255" s="304"/>
      <c r="P255" s="304"/>
      <c r="Q255" s="304"/>
      <c r="R255" s="304"/>
      <c r="S255" s="304"/>
      <c r="T255" s="304"/>
      <c r="U255" s="304"/>
      <c r="V255" s="304"/>
      <c r="W255" s="324">
        <f>IFERROR((M255/J255)/IFERROR(HLOOKUP(F255,'BASE 1'!$C$1:$UG$251,'PROY 1'!$AB$19+237,0),0),"")</f>
        <v>0.9977369587589584</v>
      </c>
      <c r="X255" s="324">
        <v>0.9977369587589584</v>
      </c>
      <c r="Y255" s="25" t="str">
        <f t="shared" si="15"/>
        <v>234</v>
      </c>
      <c r="Z255" s="304">
        <f t="shared" si="16"/>
        <v>1541968001</v>
      </c>
      <c r="AA255" s="304">
        <f>L255-SUM($Z255:Z255)</f>
        <v>1541968001</v>
      </c>
      <c r="AB255" s="304">
        <f>M255-SUM($Z255:AA255)</f>
        <v>1541968001</v>
      </c>
      <c r="AC255" s="304">
        <f>N255-SUM($Z255:AB255)</f>
        <v>-4625904003</v>
      </c>
      <c r="AD255" s="304">
        <f>O255-SUM($Z255:AC255)</f>
        <v>0</v>
      </c>
      <c r="AE255" s="304">
        <f>P255-SUM($Z255:AD255)</f>
        <v>0</v>
      </c>
      <c r="AF255" s="304">
        <f>Q255-SUM($Z255:AE255)</f>
        <v>0</v>
      </c>
      <c r="AG255" s="304">
        <f>R255-SUM($Z255:AF255)</f>
        <v>0</v>
      </c>
      <c r="AH255" s="304">
        <f>S255-SUM($Z255:AG255)</f>
        <v>0</v>
      </c>
      <c r="AI255" s="304">
        <f>T255-SUM($Z255:AH255)</f>
        <v>0</v>
      </c>
      <c r="AJ255" s="304">
        <f>U255-SUM($Z255:AI255)</f>
        <v>0</v>
      </c>
      <c r="AK255" s="304">
        <f>V255-SUM($Z255:AJ255)</f>
        <v>0</v>
      </c>
      <c r="AL255" s="21" t="str">
        <f>HLOOKUP(F255,'BASE 1'!$C$1:$UG$3,3,0)</f>
        <v>TRANSFERENCIA EMPRESAS PÚBLICAS DE MEDELLÍN E.S.P</v>
      </c>
      <c r="AM255" s="304">
        <v>18640175237</v>
      </c>
      <c r="AN255" s="304">
        <v>18640175237</v>
      </c>
      <c r="AO255" s="304">
        <v>18640175237</v>
      </c>
      <c r="AP255" s="304"/>
      <c r="AQ255" s="304"/>
      <c r="AR255" s="304"/>
      <c r="AS255" s="304"/>
      <c r="AT255" s="304"/>
      <c r="AU255" s="304"/>
      <c r="AV255" s="304"/>
      <c r="AW255" s="304"/>
      <c r="AX255" s="304"/>
      <c r="AY255" s="418">
        <v>0</v>
      </c>
      <c r="AZ255" s="418">
        <v>1</v>
      </c>
    </row>
    <row r="256" spans="1:52" ht="12.75" customHeight="1">
      <c r="A256" s="116">
        <v>110023419</v>
      </c>
      <c r="B256" s="309">
        <v>27000000</v>
      </c>
      <c r="C256" s="426" t="s">
        <v>2921</v>
      </c>
      <c r="D256" s="508"/>
      <c r="E256" s="508" t="s">
        <v>4413</v>
      </c>
      <c r="F256" s="283">
        <v>112170302</v>
      </c>
      <c r="G256" s="290" t="s">
        <v>766</v>
      </c>
      <c r="H256" s="122">
        <v>9</v>
      </c>
      <c r="I256" s="299">
        <v>581372038</v>
      </c>
      <c r="J256" s="304">
        <v>581372038</v>
      </c>
      <c r="K256" s="304">
        <v>48093101</v>
      </c>
      <c r="L256" s="304">
        <v>96186202</v>
      </c>
      <c r="M256" s="304">
        <v>144279303</v>
      </c>
      <c r="N256" s="304"/>
      <c r="O256" s="304"/>
      <c r="P256" s="304"/>
      <c r="Q256" s="304"/>
      <c r="R256" s="304"/>
      <c r="S256" s="304"/>
      <c r="T256" s="304"/>
      <c r="U256" s="304"/>
      <c r="V256" s="304"/>
      <c r="W256" s="324">
        <f>IFERROR((M256/J256)/IFERROR(HLOOKUP(F256,'BASE 1'!$C$1:$UG$251,'PROY 1'!$AB$19+237,0),0),"")</f>
        <v>1.0222355560144785</v>
      </c>
      <c r="X256" s="324">
        <v>1.0222355560144785</v>
      </c>
      <c r="Y256" s="25" t="str">
        <f t="shared" si="15"/>
        <v>234</v>
      </c>
      <c r="Z256" s="304">
        <f t="shared" si="16"/>
        <v>48093101</v>
      </c>
      <c r="AA256" s="304">
        <f>L256-SUM($Z256:Z256)</f>
        <v>48093101</v>
      </c>
      <c r="AB256" s="304">
        <f>M256-SUM($Z256:AA256)</f>
        <v>48093101</v>
      </c>
      <c r="AC256" s="304">
        <f>N256-SUM($Z256:AB256)</f>
        <v>-144279303</v>
      </c>
      <c r="AD256" s="304">
        <f>O256-SUM($Z256:AC256)</f>
        <v>0</v>
      </c>
      <c r="AE256" s="304">
        <f>P256-SUM($Z256:AD256)</f>
        <v>0</v>
      </c>
      <c r="AF256" s="304">
        <f>Q256-SUM($Z256:AE256)</f>
        <v>0</v>
      </c>
      <c r="AG256" s="304">
        <f>R256-SUM($Z256:AF256)</f>
        <v>0</v>
      </c>
      <c r="AH256" s="304">
        <f>S256-SUM($Z256:AG256)</f>
        <v>0</v>
      </c>
      <c r="AI256" s="304">
        <f>T256-SUM($Z256:AH256)</f>
        <v>0</v>
      </c>
      <c r="AJ256" s="304">
        <f>U256-SUM($Z256:AI256)</f>
        <v>0</v>
      </c>
      <c r="AK256" s="304">
        <f>V256-SUM($Z256:AJ256)</f>
        <v>0</v>
      </c>
      <c r="AL256" s="21" t="str">
        <f>HLOOKUP(F256,'BASE 1'!$C$1:$UG$3,3,0)</f>
        <v>TRANSFERENCIA EMPRESA VARIAS DE MEDELLÍN E.S.P</v>
      </c>
      <c r="AM256" s="304">
        <v>581372038</v>
      </c>
      <c r="AN256" s="304">
        <v>581372038</v>
      </c>
      <c r="AO256" s="304">
        <v>581372038</v>
      </c>
      <c r="AP256" s="304"/>
      <c r="AQ256" s="304"/>
      <c r="AR256" s="304"/>
      <c r="AS256" s="304"/>
      <c r="AT256" s="304"/>
      <c r="AU256" s="304"/>
      <c r="AV256" s="304"/>
      <c r="AW256" s="304"/>
      <c r="AX256" s="304"/>
      <c r="AY256" s="418">
        <v>0</v>
      </c>
      <c r="AZ256" s="418">
        <v>1</v>
      </c>
    </row>
    <row r="257" spans="1:52" ht="12.75" customHeight="1">
      <c r="A257" s="116">
        <v>110023419</v>
      </c>
      <c r="B257" s="309">
        <v>27000000</v>
      </c>
      <c r="C257" s="426" t="s">
        <v>2921</v>
      </c>
      <c r="D257" s="508"/>
      <c r="E257" s="508" t="s">
        <v>4413</v>
      </c>
      <c r="F257" s="283">
        <v>112170304</v>
      </c>
      <c r="G257" s="290" t="s">
        <v>1842</v>
      </c>
      <c r="H257" s="122">
        <v>9</v>
      </c>
      <c r="I257" s="299">
        <v>45249327</v>
      </c>
      <c r="J257" s="304">
        <v>45249327</v>
      </c>
      <c r="K257" s="304">
        <v>3740850</v>
      </c>
      <c r="L257" s="304">
        <v>7481700</v>
      </c>
      <c r="M257" s="304">
        <v>7481700</v>
      </c>
      <c r="N257" s="304"/>
      <c r="O257" s="304"/>
      <c r="P257" s="304"/>
      <c r="Q257" s="304"/>
      <c r="R257" s="304"/>
      <c r="S257" s="304"/>
      <c r="T257" s="304"/>
      <c r="U257" s="304"/>
      <c r="V257" s="304"/>
      <c r="W257" s="324">
        <f>IFERROR((M257/J257)/IFERROR(HLOOKUP(F257,'BASE 1'!$C$1:$UG$251,'PROY 1'!$AB$19+237,0),0),"")</f>
        <v>0.61746383212699774</v>
      </c>
      <c r="X257" s="324">
        <v>0.61746383212699774</v>
      </c>
      <c r="Y257" s="25" t="str">
        <f t="shared" si="15"/>
        <v>234</v>
      </c>
      <c r="Z257" s="304">
        <f t="shared" si="16"/>
        <v>3740850</v>
      </c>
      <c r="AA257" s="304">
        <f>L257-SUM($Z257:Z257)</f>
        <v>3740850</v>
      </c>
      <c r="AB257" s="304">
        <f>M257-SUM($Z257:AA257)</f>
        <v>0</v>
      </c>
      <c r="AC257" s="304">
        <f>N257-SUM($Z257:AB257)</f>
        <v>-7481700</v>
      </c>
      <c r="AD257" s="304">
        <f>O257-SUM($Z257:AC257)</f>
        <v>0</v>
      </c>
      <c r="AE257" s="304">
        <f>P257-SUM($Z257:AD257)</f>
        <v>0</v>
      </c>
      <c r="AF257" s="304">
        <f>Q257-SUM($Z257:AE257)</f>
        <v>0</v>
      </c>
      <c r="AG257" s="304">
        <f>R257-SUM($Z257:AF257)</f>
        <v>0</v>
      </c>
      <c r="AH257" s="304">
        <f>S257-SUM($Z257:AG257)</f>
        <v>0</v>
      </c>
      <c r="AI257" s="304">
        <f>T257-SUM($Z257:AH257)</f>
        <v>0</v>
      </c>
      <c r="AJ257" s="304">
        <f>U257-SUM($Z257:AI257)</f>
        <v>0</v>
      </c>
      <c r="AK257" s="304">
        <f>V257-SUM($Z257:AJ257)</f>
        <v>0</v>
      </c>
      <c r="AL257" s="21" t="str">
        <f>HLOOKUP(F257,'BASE 1'!$C$1:$UG$3,3,0)</f>
        <v>TRANSFERENCIA METROSALUD</v>
      </c>
      <c r="AM257" s="304">
        <v>45249327</v>
      </c>
      <c r="AN257" s="304">
        <v>45249327</v>
      </c>
      <c r="AO257" s="304">
        <v>45249327</v>
      </c>
      <c r="AP257" s="304"/>
      <c r="AQ257" s="304"/>
      <c r="AR257" s="304"/>
      <c r="AS257" s="304"/>
      <c r="AT257" s="304"/>
      <c r="AU257" s="304"/>
      <c r="AV257" s="304"/>
      <c r="AW257" s="304"/>
      <c r="AX257" s="304"/>
      <c r="AY257" s="418">
        <v>0</v>
      </c>
      <c r="AZ257" s="418">
        <v>1</v>
      </c>
    </row>
    <row r="258" spans="1:52" ht="12.75" customHeight="1">
      <c r="A258" s="116">
        <v>110023419</v>
      </c>
      <c r="B258" s="309">
        <v>27000000</v>
      </c>
      <c r="C258" s="426" t="s">
        <v>2921</v>
      </c>
      <c r="D258" s="508"/>
      <c r="E258" s="508" t="s">
        <v>4413</v>
      </c>
      <c r="F258" s="283">
        <v>112170307</v>
      </c>
      <c r="G258" s="290" t="s">
        <v>370</v>
      </c>
      <c r="H258" s="122">
        <v>9</v>
      </c>
      <c r="I258" s="299">
        <v>8425758</v>
      </c>
      <c r="J258" s="304">
        <v>8425758</v>
      </c>
      <c r="K258" s="304">
        <v>0</v>
      </c>
      <c r="L258" s="304">
        <v>0</v>
      </c>
      <c r="M258" s="304">
        <v>0</v>
      </c>
      <c r="N258" s="304"/>
      <c r="O258" s="304"/>
      <c r="P258" s="304"/>
      <c r="Q258" s="304"/>
      <c r="R258" s="304"/>
      <c r="S258" s="304"/>
      <c r="T258" s="304"/>
      <c r="U258" s="304"/>
      <c r="V258" s="304"/>
      <c r="W258" s="324">
        <f>IFERROR((M258/J258)/IFERROR(HLOOKUP(F258,'BASE 1'!$C$1:$UG$251,'PROY 1'!$AB$19+237,0),0),"")</f>
        <v>0</v>
      </c>
      <c r="X258" s="324">
        <v>0</v>
      </c>
      <c r="Y258" s="25" t="str">
        <f t="shared" si="15"/>
        <v>234</v>
      </c>
      <c r="Z258" s="304">
        <f t="shared" si="16"/>
        <v>0</v>
      </c>
      <c r="AA258" s="304">
        <f>L258-SUM($Z258:Z258)</f>
        <v>0</v>
      </c>
      <c r="AB258" s="304">
        <f>M258-SUM($Z258:AA258)</f>
        <v>0</v>
      </c>
      <c r="AC258" s="304">
        <f>N258-SUM($Z258:AB258)</f>
        <v>0</v>
      </c>
      <c r="AD258" s="304">
        <f>O258-SUM($Z258:AC258)</f>
        <v>0</v>
      </c>
      <c r="AE258" s="304">
        <f>P258-SUM($Z258:AD258)</f>
        <v>0</v>
      </c>
      <c r="AF258" s="304">
        <f>Q258-SUM($Z258:AE258)</f>
        <v>0</v>
      </c>
      <c r="AG258" s="304">
        <f>R258-SUM($Z258:AF258)</f>
        <v>0</v>
      </c>
      <c r="AH258" s="304">
        <f>S258-SUM($Z258:AG258)</f>
        <v>0</v>
      </c>
      <c r="AI258" s="304">
        <f>T258-SUM($Z258:AH258)</f>
        <v>0</v>
      </c>
      <c r="AJ258" s="304">
        <f>U258-SUM($Z258:AI258)</f>
        <v>0</v>
      </c>
      <c r="AK258" s="304">
        <f>V258-SUM($Z258:AJ258)</f>
        <v>0</v>
      </c>
      <c r="AL258" s="21" t="str">
        <f>HLOOKUP(F258,'BASE 1'!$C$1:$UG$3,3,0)</f>
        <v>TRANSFERENCIA AEROPUERTO OLAYA HERRERA</v>
      </c>
      <c r="AM258" s="304">
        <v>8425758</v>
      </c>
      <c r="AN258" s="304">
        <v>8425758</v>
      </c>
      <c r="AO258" s="304">
        <v>8425758</v>
      </c>
      <c r="AP258" s="304"/>
      <c r="AQ258" s="304"/>
      <c r="AR258" s="304"/>
      <c r="AS258" s="304"/>
      <c r="AT258" s="304"/>
      <c r="AU258" s="304"/>
      <c r="AV258" s="304"/>
      <c r="AW258" s="304"/>
      <c r="AX258" s="304"/>
      <c r="AY258" s="418">
        <v>0</v>
      </c>
      <c r="AZ258" s="418">
        <v>1</v>
      </c>
    </row>
    <row r="259" spans="1:52" ht="12.75" customHeight="1">
      <c r="A259" s="116">
        <v>110023419</v>
      </c>
      <c r="B259" s="309">
        <v>27000000</v>
      </c>
      <c r="C259" s="426" t="s">
        <v>2921</v>
      </c>
      <c r="D259" s="508"/>
      <c r="E259" s="508" t="s">
        <v>4413</v>
      </c>
      <c r="F259" s="283">
        <v>112170308</v>
      </c>
      <c r="G259" s="290" t="s">
        <v>765</v>
      </c>
      <c r="H259" s="122">
        <v>9</v>
      </c>
      <c r="I259" s="299">
        <v>142108746</v>
      </c>
      <c r="J259" s="304">
        <v>142108746</v>
      </c>
      <c r="K259" s="304">
        <v>11755726</v>
      </c>
      <c r="L259" s="304">
        <v>23511452</v>
      </c>
      <c r="M259" s="304">
        <v>35267178</v>
      </c>
      <c r="N259" s="304"/>
      <c r="O259" s="304"/>
      <c r="P259" s="304"/>
      <c r="Q259" s="304"/>
      <c r="R259" s="304"/>
      <c r="S259" s="304"/>
      <c r="T259" s="304"/>
      <c r="U259" s="304"/>
      <c r="V259" s="304"/>
      <c r="W259" s="324">
        <f>IFERROR((M259/J259)/IFERROR(HLOOKUP(F259,'BASE 1'!$C$1:$UG$251,'PROY 1'!$AB$19+237,0),0),"")</f>
        <v>1.1050639279039201</v>
      </c>
      <c r="X259" s="324">
        <v>1.1050639279039201</v>
      </c>
      <c r="Y259" s="25" t="str">
        <f t="shared" ref="Y259:Y322" si="17">MID(A259,5,3)</f>
        <v>234</v>
      </c>
      <c r="Z259" s="304">
        <f t="shared" si="16"/>
        <v>11755726</v>
      </c>
      <c r="AA259" s="304">
        <f>L259-SUM($Z259:Z259)</f>
        <v>11755726</v>
      </c>
      <c r="AB259" s="304">
        <f>M259-SUM($Z259:AA259)</f>
        <v>11755726</v>
      </c>
      <c r="AC259" s="304">
        <f>N259-SUM($Z259:AB259)</f>
        <v>-35267178</v>
      </c>
      <c r="AD259" s="304">
        <f>O259-SUM($Z259:AC259)</f>
        <v>0</v>
      </c>
      <c r="AE259" s="304">
        <f>P259-SUM($Z259:AD259)</f>
        <v>0</v>
      </c>
      <c r="AF259" s="304">
        <f>Q259-SUM($Z259:AE259)</f>
        <v>0</v>
      </c>
      <c r="AG259" s="304">
        <f>R259-SUM($Z259:AF259)</f>
        <v>0</v>
      </c>
      <c r="AH259" s="304">
        <f>S259-SUM($Z259:AG259)</f>
        <v>0</v>
      </c>
      <c r="AI259" s="304">
        <f>T259-SUM($Z259:AH259)</f>
        <v>0</v>
      </c>
      <c r="AJ259" s="304">
        <f>U259-SUM($Z259:AI259)</f>
        <v>0</v>
      </c>
      <c r="AK259" s="304">
        <f>V259-SUM($Z259:AJ259)</f>
        <v>0</v>
      </c>
      <c r="AL259" s="21" t="str">
        <f>HLOOKUP(F259,'BASE 1'!$C$1:$UG$3,3,0)</f>
        <v>TRANSFERENCIA TERMINALES DE TRANSPORTE DE MEDELLÍN S.A</v>
      </c>
      <c r="AM259" s="304">
        <v>142108746</v>
      </c>
      <c r="AN259" s="304">
        <v>142108746</v>
      </c>
      <c r="AO259" s="304">
        <v>142108746</v>
      </c>
      <c r="AP259" s="304"/>
      <c r="AQ259" s="304"/>
      <c r="AR259" s="304"/>
      <c r="AS259" s="304"/>
      <c r="AT259" s="304"/>
      <c r="AU259" s="304"/>
      <c r="AV259" s="304"/>
      <c r="AW259" s="304"/>
      <c r="AX259" s="304"/>
      <c r="AY259" s="418">
        <v>0</v>
      </c>
      <c r="AZ259" s="418">
        <v>1</v>
      </c>
    </row>
    <row r="260" spans="1:52" ht="12.75" customHeight="1">
      <c r="A260" s="116">
        <v>110023419</v>
      </c>
      <c r="B260" s="309">
        <v>27000000</v>
      </c>
      <c r="C260" s="426" t="s">
        <v>2921</v>
      </c>
      <c r="D260" s="508"/>
      <c r="E260" s="508" t="s">
        <v>4413</v>
      </c>
      <c r="F260" s="283">
        <v>112170310</v>
      </c>
      <c r="G260" s="290" t="s">
        <v>1843</v>
      </c>
      <c r="H260" s="122">
        <v>9</v>
      </c>
      <c r="I260" s="299">
        <v>732697931</v>
      </c>
      <c r="J260" s="304">
        <v>732697931</v>
      </c>
      <c r="K260" s="304">
        <v>60573572</v>
      </c>
      <c r="L260" s="304">
        <v>121147144</v>
      </c>
      <c r="M260" s="304">
        <v>181720716</v>
      </c>
      <c r="N260" s="304"/>
      <c r="O260" s="304"/>
      <c r="P260" s="304"/>
      <c r="Q260" s="304"/>
      <c r="R260" s="304"/>
      <c r="S260" s="304"/>
      <c r="T260" s="304"/>
      <c r="U260" s="304"/>
      <c r="V260" s="304"/>
      <c r="W260" s="324">
        <f>IFERROR((M260/J260)/IFERROR(HLOOKUP(F260,'BASE 1'!$C$1:$UG$251,'PROY 1'!$AB$19+237,0),0),"")</f>
        <v>0.90303733507559925</v>
      </c>
      <c r="X260" s="324">
        <v>0.90303733507559925</v>
      </c>
      <c r="Y260" s="25" t="str">
        <f t="shared" si="17"/>
        <v>234</v>
      </c>
      <c r="Z260" s="304">
        <f t="shared" ref="Z260:Z323" si="18">K260</f>
        <v>60573572</v>
      </c>
      <c r="AA260" s="304">
        <f>L260-SUM($Z260:Z260)</f>
        <v>60573572</v>
      </c>
      <c r="AB260" s="304">
        <f>M260-SUM($Z260:AA260)</f>
        <v>60573572</v>
      </c>
      <c r="AC260" s="304">
        <f>N260-SUM($Z260:AB260)</f>
        <v>-181720716</v>
      </c>
      <c r="AD260" s="304">
        <f>O260-SUM($Z260:AC260)</f>
        <v>0</v>
      </c>
      <c r="AE260" s="304">
        <f>P260-SUM($Z260:AD260)</f>
        <v>0</v>
      </c>
      <c r="AF260" s="304">
        <f>Q260-SUM($Z260:AE260)</f>
        <v>0</v>
      </c>
      <c r="AG260" s="304">
        <f>R260-SUM($Z260:AF260)</f>
        <v>0</v>
      </c>
      <c r="AH260" s="304">
        <f>S260-SUM($Z260:AG260)</f>
        <v>0</v>
      </c>
      <c r="AI260" s="304">
        <f>T260-SUM($Z260:AH260)</f>
        <v>0</v>
      </c>
      <c r="AJ260" s="304">
        <f>U260-SUM($Z260:AI260)</f>
        <v>0</v>
      </c>
      <c r="AK260" s="304">
        <f>V260-SUM($Z260:AJ260)</f>
        <v>0</v>
      </c>
      <c r="AL260" s="21" t="str">
        <f>HLOOKUP(F260,'BASE 1'!$C$1:$UG$3,3,0)</f>
        <v>TRANSFERENCIA METRO DE MEDELLÍN</v>
      </c>
      <c r="AM260" s="304">
        <v>732697931</v>
      </c>
      <c r="AN260" s="304">
        <v>732697931</v>
      </c>
      <c r="AO260" s="304">
        <v>732697931</v>
      </c>
      <c r="AP260" s="304"/>
      <c r="AQ260" s="304"/>
      <c r="AR260" s="304"/>
      <c r="AS260" s="304"/>
      <c r="AT260" s="304"/>
      <c r="AU260" s="304"/>
      <c r="AV260" s="304"/>
      <c r="AW260" s="304"/>
      <c r="AX260" s="304"/>
      <c r="AY260" s="418">
        <v>0</v>
      </c>
      <c r="AZ260" s="418">
        <v>1</v>
      </c>
    </row>
    <row r="261" spans="1:52" ht="12.75" customHeight="1">
      <c r="A261" s="116">
        <v>110023419</v>
      </c>
      <c r="B261" s="309">
        <v>27000000</v>
      </c>
      <c r="C261" s="426" t="s">
        <v>2921</v>
      </c>
      <c r="D261" s="508"/>
      <c r="E261" s="508" t="s">
        <v>4413</v>
      </c>
      <c r="F261" s="283">
        <v>112170312</v>
      </c>
      <c r="G261" s="290" t="s">
        <v>763</v>
      </c>
      <c r="H261" s="122">
        <v>9</v>
      </c>
      <c r="I261" s="299">
        <v>99674366</v>
      </c>
      <c r="J261" s="304">
        <v>99674366</v>
      </c>
      <c r="K261" s="304">
        <v>8240275</v>
      </c>
      <c r="L261" s="304">
        <v>16480550</v>
      </c>
      <c r="M261" s="304">
        <v>24720825</v>
      </c>
      <c r="N261" s="304"/>
      <c r="O261" s="304"/>
      <c r="P261" s="304"/>
      <c r="Q261" s="304"/>
      <c r="R261" s="304"/>
      <c r="S261" s="304"/>
      <c r="T261" s="304"/>
      <c r="U261" s="304"/>
      <c r="V261" s="304"/>
      <c r="W261" s="324">
        <f>IFERROR((M261/J261)/IFERROR(HLOOKUP(F261,'BASE 1'!$C$1:$UG$251,'PROY 1'!$AB$19+237,0),0),"")</f>
        <v>1.1871874382632241</v>
      </c>
      <c r="X261" s="324">
        <v>1.1871874382632241</v>
      </c>
      <c r="Y261" s="25" t="str">
        <f t="shared" si="17"/>
        <v>234</v>
      </c>
      <c r="Z261" s="304">
        <f t="shared" si="18"/>
        <v>8240275</v>
      </c>
      <c r="AA261" s="304">
        <f>L261-SUM($Z261:Z261)</f>
        <v>8240275</v>
      </c>
      <c r="AB261" s="304">
        <f>M261-SUM($Z261:AA261)</f>
        <v>8240275</v>
      </c>
      <c r="AC261" s="304">
        <f>N261-SUM($Z261:AB261)</f>
        <v>-24720825</v>
      </c>
      <c r="AD261" s="304">
        <f>O261-SUM($Z261:AC261)</f>
        <v>0</v>
      </c>
      <c r="AE261" s="304">
        <f>P261-SUM($Z261:AD261)</f>
        <v>0</v>
      </c>
      <c r="AF261" s="304">
        <f>Q261-SUM($Z261:AE261)</f>
        <v>0</v>
      </c>
      <c r="AG261" s="304">
        <f>R261-SUM($Z261:AF261)</f>
        <v>0</v>
      </c>
      <c r="AH261" s="304">
        <f>S261-SUM($Z261:AG261)</f>
        <v>0</v>
      </c>
      <c r="AI261" s="304">
        <f>T261-SUM($Z261:AH261)</f>
        <v>0</v>
      </c>
      <c r="AJ261" s="304">
        <f>U261-SUM($Z261:AI261)</f>
        <v>0</v>
      </c>
      <c r="AK261" s="304">
        <f>V261-SUM($Z261:AJ261)</f>
        <v>0</v>
      </c>
      <c r="AL261" s="21" t="str">
        <f>HLOOKUP(F261,'BASE 1'!$C$1:$UG$3,3,0)</f>
        <v>TRANSFERENCIA INSTITUTO DE DEPORTES Y RECREACIÓN -INDER-</v>
      </c>
      <c r="AM261" s="304">
        <v>99674366</v>
      </c>
      <c r="AN261" s="304">
        <v>99674366</v>
      </c>
      <c r="AO261" s="304">
        <v>99674366</v>
      </c>
      <c r="AP261" s="304"/>
      <c r="AQ261" s="304"/>
      <c r="AR261" s="304"/>
      <c r="AS261" s="304"/>
      <c r="AT261" s="304"/>
      <c r="AU261" s="304"/>
      <c r="AV261" s="304"/>
      <c r="AW261" s="304"/>
      <c r="AX261" s="304"/>
      <c r="AY261" s="418">
        <v>0</v>
      </c>
      <c r="AZ261" s="418">
        <v>1</v>
      </c>
    </row>
    <row r="262" spans="1:52" ht="12.75" customHeight="1">
      <c r="A262" s="116">
        <v>110023419</v>
      </c>
      <c r="B262" s="309">
        <v>27000000</v>
      </c>
      <c r="C262" s="426" t="s">
        <v>2921</v>
      </c>
      <c r="D262" s="508"/>
      <c r="E262" s="508" t="s">
        <v>4413</v>
      </c>
      <c r="F262" s="283">
        <v>112170313</v>
      </c>
      <c r="G262" s="290" t="s">
        <v>1844</v>
      </c>
      <c r="H262" s="122">
        <v>9</v>
      </c>
      <c r="I262" s="299">
        <v>36128520</v>
      </c>
      <c r="J262" s="304">
        <v>36128520</v>
      </c>
      <c r="K262" s="304">
        <v>2986816</v>
      </c>
      <c r="L262" s="304">
        <v>5973632</v>
      </c>
      <c r="M262" s="304">
        <v>8960448</v>
      </c>
      <c r="N262" s="304"/>
      <c r="O262" s="304"/>
      <c r="P262" s="304"/>
      <c r="Q262" s="304"/>
      <c r="R262" s="304"/>
      <c r="S262" s="304"/>
      <c r="T262" s="304"/>
      <c r="U262" s="304"/>
      <c r="V262" s="304"/>
      <c r="W262" s="324">
        <f>IFERROR((M262/J262)/IFERROR(HLOOKUP(F262,'BASE 1'!$C$1:$UG$251,'PROY 1'!$AB$19+237,0),0),"")</f>
        <v>1.1453671357002664</v>
      </c>
      <c r="X262" s="324">
        <v>1.1453671357002664</v>
      </c>
      <c r="Y262" s="25" t="str">
        <f t="shared" si="17"/>
        <v>234</v>
      </c>
      <c r="Z262" s="304">
        <f t="shared" si="18"/>
        <v>2986816</v>
      </c>
      <c r="AA262" s="304">
        <f>L262-SUM($Z262:Z262)</f>
        <v>2986816</v>
      </c>
      <c r="AB262" s="304">
        <f>M262-SUM($Z262:AA262)</f>
        <v>2986816</v>
      </c>
      <c r="AC262" s="304">
        <f>N262-SUM($Z262:AB262)</f>
        <v>-8960448</v>
      </c>
      <c r="AD262" s="304">
        <f>O262-SUM($Z262:AC262)</f>
        <v>0</v>
      </c>
      <c r="AE262" s="304">
        <f>P262-SUM($Z262:AD262)</f>
        <v>0</v>
      </c>
      <c r="AF262" s="304">
        <f>Q262-SUM($Z262:AE262)</f>
        <v>0</v>
      </c>
      <c r="AG262" s="304">
        <f>R262-SUM($Z262:AF262)</f>
        <v>0</v>
      </c>
      <c r="AH262" s="304">
        <f>S262-SUM($Z262:AG262)</f>
        <v>0</v>
      </c>
      <c r="AI262" s="304">
        <f>T262-SUM($Z262:AH262)</f>
        <v>0</v>
      </c>
      <c r="AJ262" s="304">
        <f>U262-SUM($Z262:AI262)</f>
        <v>0</v>
      </c>
      <c r="AK262" s="304">
        <f>V262-SUM($Z262:AJ262)</f>
        <v>0</v>
      </c>
      <c r="AL262" s="21" t="str">
        <f>HLOOKUP(F262,'BASE 1'!$C$1:$UG$3,3,0)</f>
        <v>TRANSFERENCIA HOSPITAL GENERAL DE MEDELLÍN</v>
      </c>
      <c r="AM262" s="304">
        <v>36128520</v>
      </c>
      <c r="AN262" s="304">
        <v>36128520</v>
      </c>
      <c r="AO262" s="304">
        <v>36128520</v>
      </c>
      <c r="AP262" s="304"/>
      <c r="AQ262" s="304"/>
      <c r="AR262" s="304"/>
      <c r="AS262" s="304"/>
      <c r="AT262" s="304"/>
      <c r="AU262" s="304"/>
      <c r="AV262" s="304"/>
      <c r="AW262" s="304"/>
      <c r="AX262" s="304"/>
      <c r="AY262" s="418">
        <v>0</v>
      </c>
      <c r="AZ262" s="418">
        <v>1</v>
      </c>
    </row>
    <row r="263" spans="1:52" ht="12.75" customHeight="1">
      <c r="A263" s="116">
        <v>110023419</v>
      </c>
      <c r="B263" s="309">
        <v>27000000</v>
      </c>
      <c r="C263" s="426" t="s">
        <v>2921</v>
      </c>
      <c r="D263" s="508"/>
      <c r="E263" s="508" t="s">
        <v>4413</v>
      </c>
      <c r="F263" s="283">
        <v>112170314</v>
      </c>
      <c r="G263" s="290" t="s">
        <v>371</v>
      </c>
      <c r="H263" s="122">
        <v>9</v>
      </c>
      <c r="I263" s="299">
        <v>316170820</v>
      </c>
      <c r="J263" s="304">
        <v>316170820</v>
      </c>
      <c r="K263" s="304">
        <v>26138461</v>
      </c>
      <c r="L263" s="304">
        <v>52276922</v>
      </c>
      <c r="M263" s="304">
        <v>78415383</v>
      </c>
      <c r="N263" s="304"/>
      <c r="O263" s="304"/>
      <c r="P263" s="304"/>
      <c r="Q263" s="304"/>
      <c r="R263" s="304"/>
      <c r="S263" s="304"/>
      <c r="T263" s="304"/>
      <c r="U263" s="304"/>
      <c r="V263" s="304"/>
      <c r="W263" s="324">
        <f>IFERROR((M263/J263)/IFERROR(HLOOKUP(F263,'BASE 1'!$C$1:$UG$251,'PROY 1'!$AB$19+237,0),0),"")</f>
        <v>1.1676568647901269</v>
      </c>
      <c r="X263" s="324">
        <v>1.1676568647901269</v>
      </c>
      <c r="Y263" s="25" t="str">
        <f t="shared" si="17"/>
        <v>234</v>
      </c>
      <c r="Z263" s="304">
        <f t="shared" si="18"/>
        <v>26138461</v>
      </c>
      <c r="AA263" s="304">
        <f>L263-SUM($Z263:Z263)</f>
        <v>26138461</v>
      </c>
      <c r="AB263" s="304">
        <f>M263-SUM($Z263:AA263)</f>
        <v>26138461</v>
      </c>
      <c r="AC263" s="304">
        <f>N263-SUM($Z263:AB263)</f>
        <v>-78415383</v>
      </c>
      <c r="AD263" s="304">
        <f>O263-SUM($Z263:AC263)</f>
        <v>0</v>
      </c>
      <c r="AE263" s="304">
        <f>P263-SUM($Z263:AD263)</f>
        <v>0</v>
      </c>
      <c r="AF263" s="304">
        <f>Q263-SUM($Z263:AE263)</f>
        <v>0</v>
      </c>
      <c r="AG263" s="304">
        <f>R263-SUM($Z263:AF263)</f>
        <v>0</v>
      </c>
      <c r="AH263" s="304">
        <f>S263-SUM($Z263:AG263)</f>
        <v>0</v>
      </c>
      <c r="AI263" s="304">
        <f>T263-SUM($Z263:AH263)</f>
        <v>0</v>
      </c>
      <c r="AJ263" s="304">
        <f>U263-SUM($Z263:AI263)</f>
        <v>0</v>
      </c>
      <c r="AK263" s="304">
        <f>V263-SUM($Z263:AJ263)</f>
        <v>0</v>
      </c>
      <c r="AL263" s="21" t="str">
        <f>HLOOKUP(F263,'BASE 1'!$C$1:$UG$3,3,0)</f>
        <v>TRANSFERENCIA EMPRESA DE DESARROLLO URBANO-EDU-</v>
      </c>
      <c r="AM263" s="304">
        <v>316170820</v>
      </c>
      <c r="AN263" s="304">
        <v>316170820</v>
      </c>
      <c r="AO263" s="304">
        <v>316170820</v>
      </c>
      <c r="AP263" s="304"/>
      <c r="AQ263" s="304"/>
      <c r="AR263" s="304"/>
      <c r="AS263" s="304"/>
      <c r="AT263" s="304"/>
      <c r="AU263" s="304"/>
      <c r="AV263" s="304"/>
      <c r="AW263" s="304"/>
      <c r="AX263" s="304"/>
      <c r="AY263" s="418">
        <v>0</v>
      </c>
      <c r="AZ263" s="418">
        <v>1</v>
      </c>
    </row>
    <row r="264" spans="1:52" ht="12.75" customHeight="1">
      <c r="A264" s="116">
        <v>110023419</v>
      </c>
      <c r="B264" s="309">
        <v>27000000</v>
      </c>
      <c r="C264" s="426" t="s">
        <v>2921</v>
      </c>
      <c r="D264" s="508"/>
      <c r="E264" s="508" t="s">
        <v>4413</v>
      </c>
      <c r="F264" s="283">
        <v>112170315</v>
      </c>
      <c r="G264" s="290" t="s">
        <v>372</v>
      </c>
      <c r="H264" s="122">
        <v>9</v>
      </c>
      <c r="I264" s="299">
        <v>130911175</v>
      </c>
      <c r="J264" s="304">
        <v>130911175</v>
      </c>
      <c r="K264" s="304">
        <v>10822683</v>
      </c>
      <c r="L264" s="304">
        <v>21645366</v>
      </c>
      <c r="M264" s="304">
        <v>32468049</v>
      </c>
      <c r="N264" s="304"/>
      <c r="O264" s="304"/>
      <c r="P264" s="304"/>
      <c r="Q264" s="304"/>
      <c r="R264" s="304"/>
      <c r="S264" s="304"/>
      <c r="T264" s="304"/>
      <c r="U264" s="304"/>
      <c r="V264" s="304"/>
      <c r="W264" s="324">
        <f>IFERROR((M264/J264)/IFERROR(HLOOKUP(F264,'BASE 1'!$C$1:$UG$251,'PROY 1'!$AB$19+237,0),0),"")</f>
        <v>1.0804084026482235</v>
      </c>
      <c r="X264" s="324">
        <v>1.0804084026482235</v>
      </c>
      <c r="Y264" s="25" t="str">
        <f t="shared" si="17"/>
        <v>234</v>
      </c>
      <c r="Z264" s="304">
        <f t="shared" si="18"/>
        <v>10822683</v>
      </c>
      <c r="AA264" s="304">
        <f>L264-SUM($Z264:Z264)</f>
        <v>10822683</v>
      </c>
      <c r="AB264" s="304">
        <f>M264-SUM($Z264:AA264)</f>
        <v>10822683</v>
      </c>
      <c r="AC264" s="304">
        <f>N264-SUM($Z264:AB264)</f>
        <v>-32468049</v>
      </c>
      <c r="AD264" s="304">
        <f>O264-SUM($Z264:AC264)</f>
        <v>0</v>
      </c>
      <c r="AE264" s="304">
        <f>P264-SUM($Z264:AD264)</f>
        <v>0</v>
      </c>
      <c r="AF264" s="304">
        <f>Q264-SUM($Z264:AE264)</f>
        <v>0</v>
      </c>
      <c r="AG264" s="304">
        <f>R264-SUM($Z264:AF264)</f>
        <v>0</v>
      </c>
      <c r="AH264" s="304">
        <f>S264-SUM($Z264:AG264)</f>
        <v>0</v>
      </c>
      <c r="AI264" s="304">
        <f>T264-SUM($Z264:AH264)</f>
        <v>0</v>
      </c>
      <c r="AJ264" s="304">
        <f>U264-SUM($Z264:AI264)</f>
        <v>0</v>
      </c>
      <c r="AK264" s="304">
        <f>V264-SUM($Z264:AJ264)</f>
        <v>0</v>
      </c>
      <c r="AL264" s="21" t="str">
        <f>HLOOKUP(F264,'BASE 1'!$C$1:$UG$3,3,0)</f>
        <v>TRANSFERENCIA INSTITUTO TECNOLÓGICO METROPOLITANO -ITM-</v>
      </c>
      <c r="AM264" s="304">
        <v>130911175</v>
      </c>
      <c r="AN264" s="304">
        <v>130911175</v>
      </c>
      <c r="AO264" s="304">
        <v>130911175</v>
      </c>
      <c r="AP264" s="304"/>
      <c r="AQ264" s="304"/>
      <c r="AR264" s="304"/>
      <c r="AS264" s="304"/>
      <c r="AT264" s="304"/>
      <c r="AU264" s="304"/>
      <c r="AV264" s="304"/>
      <c r="AW264" s="304"/>
      <c r="AX264" s="304"/>
      <c r="AY264" s="418">
        <v>0</v>
      </c>
      <c r="AZ264" s="418">
        <v>1</v>
      </c>
    </row>
    <row r="265" spans="1:52" ht="12.75" customHeight="1">
      <c r="A265" s="116">
        <v>110023419</v>
      </c>
      <c r="B265" s="309">
        <v>27000000</v>
      </c>
      <c r="C265" s="426" t="s">
        <v>2921</v>
      </c>
      <c r="D265" s="508"/>
      <c r="E265" s="508" t="s">
        <v>4413</v>
      </c>
      <c r="F265" s="283">
        <v>112170316</v>
      </c>
      <c r="G265" s="290" t="s">
        <v>373</v>
      </c>
      <c r="H265" s="122">
        <v>9</v>
      </c>
      <c r="I265" s="299">
        <v>28615739</v>
      </c>
      <c r="J265" s="304">
        <v>28615739</v>
      </c>
      <c r="K265" s="304">
        <v>0</v>
      </c>
      <c r="L265" s="304">
        <v>2138590</v>
      </c>
      <c r="M265" s="304">
        <v>4504309</v>
      </c>
      <c r="N265" s="304"/>
      <c r="O265" s="304"/>
      <c r="P265" s="304"/>
      <c r="Q265" s="304"/>
      <c r="R265" s="304"/>
      <c r="S265" s="304"/>
      <c r="T265" s="304"/>
      <c r="U265" s="304"/>
      <c r="V265" s="304"/>
      <c r="W265" s="324">
        <f>IFERROR((M265/J265)/IFERROR(HLOOKUP(F265,'BASE 1'!$C$1:$UG$251,'PROY 1'!$AB$19+237,0),0),"")</f>
        <v>0.59944388055440401</v>
      </c>
      <c r="X265" s="324">
        <v>0.59944388055440401</v>
      </c>
      <c r="Y265" s="25" t="str">
        <f t="shared" si="17"/>
        <v>234</v>
      </c>
      <c r="Z265" s="304">
        <f t="shared" si="18"/>
        <v>0</v>
      </c>
      <c r="AA265" s="304">
        <f>L265-SUM($Z265:Z265)</f>
        <v>2138590</v>
      </c>
      <c r="AB265" s="304">
        <f>M265-SUM($Z265:AA265)</f>
        <v>2365719</v>
      </c>
      <c r="AC265" s="304">
        <f>N265-SUM($Z265:AB265)</f>
        <v>-4504309</v>
      </c>
      <c r="AD265" s="304">
        <f>O265-SUM($Z265:AC265)</f>
        <v>0</v>
      </c>
      <c r="AE265" s="304">
        <f>P265-SUM($Z265:AD265)</f>
        <v>0</v>
      </c>
      <c r="AF265" s="304">
        <f>Q265-SUM($Z265:AE265)</f>
        <v>0</v>
      </c>
      <c r="AG265" s="304">
        <f>R265-SUM($Z265:AF265)</f>
        <v>0</v>
      </c>
      <c r="AH265" s="304">
        <f>S265-SUM($Z265:AG265)</f>
        <v>0</v>
      </c>
      <c r="AI265" s="304">
        <f>T265-SUM($Z265:AH265)</f>
        <v>0</v>
      </c>
      <c r="AJ265" s="304">
        <f>U265-SUM($Z265:AI265)</f>
        <v>0</v>
      </c>
      <c r="AK265" s="304">
        <f>V265-SUM($Z265:AJ265)</f>
        <v>0</v>
      </c>
      <c r="AL265" s="21" t="str">
        <f>HLOOKUP(F265,'BASE 1'!$C$1:$UG$3,3,0)</f>
        <v>TRANSFERENCIA TELEMEDELLÍN</v>
      </c>
      <c r="AM265" s="304">
        <v>28615739</v>
      </c>
      <c r="AN265" s="304">
        <v>28615739</v>
      </c>
      <c r="AO265" s="304">
        <v>28615739</v>
      </c>
      <c r="AP265" s="304"/>
      <c r="AQ265" s="304"/>
      <c r="AR265" s="304"/>
      <c r="AS265" s="304"/>
      <c r="AT265" s="304"/>
      <c r="AU265" s="304"/>
      <c r="AV265" s="304"/>
      <c r="AW265" s="304"/>
      <c r="AX265" s="304"/>
      <c r="AY265" s="418">
        <v>0</v>
      </c>
      <c r="AZ265" s="418">
        <v>1</v>
      </c>
    </row>
    <row r="266" spans="1:52" ht="12.75" customHeight="1">
      <c r="A266" s="116">
        <v>110023419</v>
      </c>
      <c r="B266" s="309">
        <v>27000000</v>
      </c>
      <c r="C266" s="426" t="s">
        <v>2921</v>
      </c>
      <c r="D266" s="508"/>
      <c r="E266" s="508" t="s">
        <v>4413</v>
      </c>
      <c r="F266" s="283">
        <v>112170317</v>
      </c>
      <c r="G266" s="290" t="s">
        <v>369</v>
      </c>
      <c r="H266" s="122">
        <v>9</v>
      </c>
      <c r="I266" s="299">
        <v>46122476</v>
      </c>
      <c r="J266" s="304">
        <v>46122476</v>
      </c>
      <c r="K266" s="304">
        <v>0</v>
      </c>
      <c r="L266" s="304">
        <v>0</v>
      </c>
      <c r="M266" s="304">
        <v>373086</v>
      </c>
      <c r="N266" s="304"/>
      <c r="O266" s="304"/>
      <c r="P266" s="304"/>
      <c r="Q266" s="304"/>
      <c r="R266" s="304"/>
      <c r="S266" s="304"/>
      <c r="T266" s="304"/>
      <c r="U266" s="304"/>
      <c r="V266" s="304"/>
      <c r="W266" s="324">
        <f>IFERROR((M266/J266)/IFERROR(HLOOKUP(F266,'BASE 1'!$C$1:$UG$251,'PROY 1'!$AB$19+237,0),0),"")</f>
        <v>3.331479802381522E-2</v>
      </c>
      <c r="X266" s="324">
        <v>3.331479802381522E-2</v>
      </c>
      <c r="Y266" s="25" t="str">
        <f t="shared" si="17"/>
        <v>234</v>
      </c>
      <c r="Z266" s="304">
        <f t="shared" si="18"/>
        <v>0</v>
      </c>
      <c r="AA266" s="304">
        <f>L266-SUM($Z266:Z266)</f>
        <v>0</v>
      </c>
      <c r="AB266" s="304">
        <f>M266-SUM($Z266:AA266)</f>
        <v>373086</v>
      </c>
      <c r="AC266" s="304">
        <f>N266-SUM($Z266:AB266)</f>
        <v>-373086</v>
      </c>
      <c r="AD266" s="304">
        <f>O266-SUM($Z266:AC266)</f>
        <v>0</v>
      </c>
      <c r="AE266" s="304">
        <f>P266-SUM($Z266:AD266)</f>
        <v>0</v>
      </c>
      <c r="AF266" s="304">
        <f>Q266-SUM($Z266:AE266)</f>
        <v>0</v>
      </c>
      <c r="AG266" s="304">
        <f>R266-SUM($Z266:AF266)</f>
        <v>0</v>
      </c>
      <c r="AH266" s="304">
        <f>S266-SUM($Z266:AG266)</f>
        <v>0</v>
      </c>
      <c r="AI266" s="304">
        <f>T266-SUM($Z266:AH266)</f>
        <v>0</v>
      </c>
      <c r="AJ266" s="304">
        <f>U266-SUM($Z266:AI266)</f>
        <v>0</v>
      </c>
      <c r="AK266" s="304">
        <f>V266-SUM($Z266:AJ266)</f>
        <v>0</v>
      </c>
      <c r="AL266" s="21" t="str">
        <f>HLOOKUP(F266,'BASE 1'!$C$1:$UG$3,3,0)</f>
        <v>TRANSFERENCIA METROPARQUES</v>
      </c>
      <c r="AM266" s="304">
        <v>46122476</v>
      </c>
      <c r="AN266" s="304">
        <v>46122476</v>
      </c>
      <c r="AO266" s="304">
        <v>46122476</v>
      </c>
      <c r="AP266" s="304"/>
      <c r="AQ266" s="304"/>
      <c r="AR266" s="304"/>
      <c r="AS266" s="304"/>
      <c r="AT266" s="304"/>
      <c r="AU266" s="304"/>
      <c r="AV266" s="304"/>
      <c r="AW266" s="304"/>
      <c r="AX266" s="304"/>
      <c r="AY266" s="418">
        <v>0</v>
      </c>
      <c r="AZ266" s="418">
        <v>1</v>
      </c>
    </row>
    <row r="267" spans="1:52" ht="12.75" customHeight="1">
      <c r="A267" s="116">
        <v>110023419</v>
      </c>
      <c r="B267" s="309">
        <v>27000000</v>
      </c>
      <c r="C267" s="426" t="s">
        <v>2921</v>
      </c>
      <c r="D267" s="508"/>
      <c r="E267" s="508" t="s">
        <v>4413</v>
      </c>
      <c r="F267" s="283">
        <v>112170318</v>
      </c>
      <c r="G267" s="290" t="s">
        <v>762</v>
      </c>
      <c r="H267" s="122">
        <v>9</v>
      </c>
      <c r="I267" s="299">
        <v>3425728705</v>
      </c>
      <c r="J267" s="304">
        <v>3425728705</v>
      </c>
      <c r="K267" s="304">
        <v>210455646</v>
      </c>
      <c r="L267" s="304">
        <v>420911292</v>
      </c>
      <c r="M267" s="304">
        <v>631366938</v>
      </c>
      <c r="N267" s="304"/>
      <c r="O267" s="304"/>
      <c r="P267" s="304"/>
      <c r="Q267" s="304"/>
      <c r="R267" s="304"/>
      <c r="S267" s="304"/>
      <c r="T267" s="304"/>
      <c r="U267" s="304"/>
      <c r="V267" s="304"/>
      <c r="W267" s="324">
        <f>IFERROR((M267/J267)/IFERROR(HLOOKUP(F267,'BASE 1'!$C$1:$UG$251,'PROY 1'!$AB$19+237,0),0),"")</f>
        <v>0.74785666609907397</v>
      </c>
      <c r="X267" s="324">
        <v>0.74785666609907397</v>
      </c>
      <c r="Y267" s="25" t="str">
        <f t="shared" si="17"/>
        <v>234</v>
      </c>
      <c r="Z267" s="304">
        <f t="shared" si="18"/>
        <v>210455646</v>
      </c>
      <c r="AA267" s="304">
        <f>L267-SUM($Z267:Z267)</f>
        <v>210455646</v>
      </c>
      <c r="AB267" s="304">
        <f>M267-SUM($Z267:AA267)</f>
        <v>210455646</v>
      </c>
      <c r="AC267" s="304">
        <f>N267-SUM($Z267:AB267)</f>
        <v>-631366938</v>
      </c>
      <c r="AD267" s="304">
        <f>O267-SUM($Z267:AC267)</f>
        <v>0</v>
      </c>
      <c r="AE267" s="304">
        <f>P267-SUM($Z267:AD267)</f>
        <v>0</v>
      </c>
      <c r="AF267" s="304">
        <f>Q267-SUM($Z267:AE267)</f>
        <v>0</v>
      </c>
      <c r="AG267" s="304">
        <f>R267-SUM($Z267:AF267)</f>
        <v>0</v>
      </c>
      <c r="AH267" s="304">
        <f>S267-SUM($Z267:AG267)</f>
        <v>0</v>
      </c>
      <c r="AI267" s="304">
        <f>T267-SUM($Z267:AH267)</f>
        <v>0</v>
      </c>
      <c r="AJ267" s="304">
        <f>U267-SUM($Z267:AI267)</f>
        <v>0</v>
      </c>
      <c r="AK267" s="304">
        <f>V267-SUM($Z267:AJ267)</f>
        <v>0</v>
      </c>
      <c r="AL267" s="21" t="str">
        <f>HLOOKUP(F267,'BASE 1'!$C$1:$UG$3,3,0)</f>
        <v>TRANSFERENCIA EPM TELECOMUNICACIONES S.A E.S.P "UNE"</v>
      </c>
      <c r="AM267" s="304">
        <v>3425728705</v>
      </c>
      <c r="AN267" s="304">
        <v>3425728705</v>
      </c>
      <c r="AO267" s="304">
        <v>3425728705</v>
      </c>
      <c r="AP267" s="304"/>
      <c r="AQ267" s="304"/>
      <c r="AR267" s="304"/>
      <c r="AS267" s="304"/>
      <c r="AT267" s="304"/>
      <c r="AU267" s="304"/>
      <c r="AV267" s="304"/>
      <c r="AW267" s="304"/>
      <c r="AX267" s="304"/>
      <c r="AY267" s="418">
        <v>0</v>
      </c>
      <c r="AZ267" s="418">
        <v>1</v>
      </c>
    </row>
    <row r="268" spans="1:52" ht="12.75" customHeight="1">
      <c r="A268" s="116">
        <v>110023419</v>
      </c>
      <c r="B268" s="309">
        <v>27000000</v>
      </c>
      <c r="C268" s="426" t="s">
        <v>2921</v>
      </c>
      <c r="D268" s="508"/>
      <c r="E268" s="508" t="s">
        <v>4413</v>
      </c>
      <c r="F268" s="283">
        <v>112170319</v>
      </c>
      <c r="G268" s="290" t="s">
        <v>761</v>
      </c>
      <c r="H268" s="122">
        <v>9</v>
      </c>
      <c r="I268" s="299">
        <v>16385122</v>
      </c>
      <c r="J268" s="304">
        <v>16385122</v>
      </c>
      <c r="K268" s="304">
        <v>1354590</v>
      </c>
      <c r="L268" s="304">
        <v>2709180</v>
      </c>
      <c r="M268" s="304">
        <v>4063770</v>
      </c>
      <c r="N268" s="304"/>
      <c r="O268" s="304"/>
      <c r="P268" s="304"/>
      <c r="Q268" s="304"/>
      <c r="R268" s="304"/>
      <c r="S268" s="304"/>
      <c r="T268" s="304"/>
      <c r="U268" s="304"/>
      <c r="V268" s="304"/>
      <c r="W268" s="324">
        <f>IFERROR((M268/J268)/IFERROR(HLOOKUP(F268,'BASE 1'!$C$1:$UG$251,'PROY 1'!$AB$19+237,0),0),"")</f>
        <v>1.0936955787546254</v>
      </c>
      <c r="X268" s="324">
        <v>1.0936955787546254</v>
      </c>
      <c r="Y268" s="25" t="str">
        <f t="shared" si="17"/>
        <v>234</v>
      </c>
      <c r="Z268" s="304">
        <f t="shared" si="18"/>
        <v>1354590</v>
      </c>
      <c r="AA268" s="304">
        <f>L268-SUM($Z268:Z268)</f>
        <v>1354590</v>
      </c>
      <c r="AB268" s="304">
        <f>M268-SUM($Z268:AA268)</f>
        <v>1354590</v>
      </c>
      <c r="AC268" s="304">
        <f>N268-SUM($Z268:AB268)</f>
        <v>-4063770</v>
      </c>
      <c r="AD268" s="304">
        <f>O268-SUM($Z268:AC268)</f>
        <v>0</v>
      </c>
      <c r="AE268" s="304">
        <f>P268-SUM($Z268:AD268)</f>
        <v>0</v>
      </c>
      <c r="AF268" s="304">
        <f>Q268-SUM($Z268:AE268)</f>
        <v>0</v>
      </c>
      <c r="AG268" s="304">
        <f>R268-SUM($Z268:AF268)</f>
        <v>0</v>
      </c>
      <c r="AH268" s="304">
        <f>S268-SUM($Z268:AG268)</f>
        <v>0</v>
      </c>
      <c r="AI268" s="304">
        <f>T268-SUM($Z268:AH268)</f>
        <v>0</v>
      </c>
      <c r="AJ268" s="304">
        <f>U268-SUM($Z268:AI268)</f>
        <v>0</v>
      </c>
      <c r="AK268" s="304">
        <f>V268-SUM($Z268:AJ268)</f>
        <v>0</v>
      </c>
      <c r="AL268" s="21" t="str">
        <f>HLOOKUP(F268,'BASE 1'!$C$1:$UG$3,3,0)</f>
        <v>TRANSFERENCIA BIBLIOTECA PÚBLICA PILOTO</v>
      </c>
      <c r="AM268" s="304">
        <v>16385122</v>
      </c>
      <c r="AN268" s="304">
        <v>16385122</v>
      </c>
      <c r="AO268" s="304">
        <v>16385122</v>
      </c>
      <c r="AP268" s="304"/>
      <c r="AQ268" s="304"/>
      <c r="AR268" s="304"/>
      <c r="AS268" s="304"/>
      <c r="AT268" s="304"/>
      <c r="AU268" s="304"/>
      <c r="AV268" s="304"/>
      <c r="AW268" s="304"/>
      <c r="AX268" s="304"/>
      <c r="AY268" s="418">
        <v>0</v>
      </c>
      <c r="AZ268" s="418">
        <v>1</v>
      </c>
    </row>
    <row r="269" spans="1:52" ht="12.75" customHeight="1">
      <c r="A269" s="116">
        <v>110023419</v>
      </c>
      <c r="B269" s="309">
        <v>27000000</v>
      </c>
      <c r="C269" s="426" t="s">
        <v>2921</v>
      </c>
      <c r="D269" s="508"/>
      <c r="E269" s="508" t="s">
        <v>4413</v>
      </c>
      <c r="F269" s="283">
        <v>112170320</v>
      </c>
      <c r="G269" s="290" t="s">
        <v>1845</v>
      </c>
      <c r="H269" s="122">
        <v>9</v>
      </c>
      <c r="I269" s="299">
        <v>93259471</v>
      </c>
      <c r="J269" s="304">
        <v>93259471</v>
      </c>
      <c r="K269" s="304">
        <v>7709943</v>
      </c>
      <c r="L269" s="304">
        <v>15419886</v>
      </c>
      <c r="M269" s="304">
        <v>23129829</v>
      </c>
      <c r="N269" s="304"/>
      <c r="O269" s="304"/>
      <c r="P269" s="304"/>
      <c r="Q269" s="304"/>
      <c r="R269" s="304"/>
      <c r="S269" s="304"/>
      <c r="T269" s="304"/>
      <c r="U269" s="304"/>
      <c r="V269" s="304"/>
      <c r="W269" s="324">
        <f>IFERROR((M269/J269)/IFERROR(HLOOKUP(F269,'BASE 1'!$C$1:$UG$251,'PROY 1'!$AB$19+237,0),0),"")</f>
        <v>1.0285595276169817</v>
      </c>
      <c r="X269" s="324">
        <v>1.0285595276169817</v>
      </c>
      <c r="Y269" s="25" t="str">
        <f t="shared" si="17"/>
        <v>234</v>
      </c>
      <c r="Z269" s="304">
        <f t="shared" si="18"/>
        <v>7709943</v>
      </c>
      <c r="AA269" s="304">
        <f>L269-SUM($Z269:Z269)</f>
        <v>7709943</v>
      </c>
      <c r="AB269" s="304">
        <f>M269-SUM($Z269:AA269)</f>
        <v>7709943</v>
      </c>
      <c r="AC269" s="304">
        <f>N269-SUM($Z269:AB269)</f>
        <v>-23129829</v>
      </c>
      <c r="AD269" s="304">
        <f>O269-SUM($Z269:AC269)</f>
        <v>0</v>
      </c>
      <c r="AE269" s="304">
        <f>P269-SUM($Z269:AD269)</f>
        <v>0</v>
      </c>
      <c r="AF269" s="304">
        <f>Q269-SUM($Z269:AE269)</f>
        <v>0</v>
      </c>
      <c r="AG269" s="304">
        <f>R269-SUM($Z269:AF269)</f>
        <v>0</v>
      </c>
      <c r="AH269" s="304">
        <f>S269-SUM($Z269:AG269)</f>
        <v>0</v>
      </c>
      <c r="AI269" s="304">
        <f>T269-SUM($Z269:AH269)</f>
        <v>0</v>
      </c>
      <c r="AJ269" s="304">
        <f>U269-SUM($Z269:AI269)</f>
        <v>0</v>
      </c>
      <c r="AK269" s="304">
        <f>V269-SUM($Z269:AJ269)</f>
        <v>0</v>
      </c>
      <c r="AL269" s="21" t="str">
        <f>HLOOKUP(F269,'BASE 1'!$C$1:$UG$3,3,0)</f>
        <v>TRANSFERENCIA INSTITUCIÓN UNIVERSITARIA COLEGIO MAYOR DE ANTIOQUIA</v>
      </c>
      <c r="AM269" s="304">
        <v>93259471</v>
      </c>
      <c r="AN269" s="304">
        <v>93259471</v>
      </c>
      <c r="AO269" s="304">
        <v>93259471</v>
      </c>
      <c r="AP269" s="304"/>
      <c r="AQ269" s="304"/>
      <c r="AR269" s="304"/>
      <c r="AS269" s="304"/>
      <c r="AT269" s="304"/>
      <c r="AU269" s="304"/>
      <c r="AV269" s="304"/>
      <c r="AW269" s="304"/>
      <c r="AX269" s="304"/>
      <c r="AY269" s="418">
        <v>0</v>
      </c>
      <c r="AZ269" s="418">
        <v>1</v>
      </c>
    </row>
    <row r="270" spans="1:52" ht="12.75" customHeight="1">
      <c r="A270" s="116">
        <v>110023419</v>
      </c>
      <c r="B270" s="309">
        <v>27000000</v>
      </c>
      <c r="C270" s="426" t="s">
        <v>2921</v>
      </c>
      <c r="D270" s="508"/>
      <c r="E270" s="508" t="s">
        <v>4413</v>
      </c>
      <c r="F270" s="283">
        <v>112170322</v>
      </c>
      <c r="G270" s="290" t="s">
        <v>1846</v>
      </c>
      <c r="H270" s="122">
        <v>9</v>
      </c>
      <c r="I270" s="299">
        <v>105369853</v>
      </c>
      <c r="J270" s="304">
        <v>105369853</v>
      </c>
      <c r="K270" s="304">
        <v>8717670</v>
      </c>
      <c r="L270" s="304">
        <v>17435340</v>
      </c>
      <c r="M270" s="304">
        <v>26153010</v>
      </c>
      <c r="N270" s="304"/>
      <c r="O270" s="304"/>
      <c r="P270" s="304"/>
      <c r="Q270" s="304"/>
      <c r="R270" s="304"/>
      <c r="S270" s="304"/>
      <c r="T270" s="304"/>
      <c r="U270" s="304"/>
      <c r="V270" s="304"/>
      <c r="W270" s="324">
        <f>IFERROR((M270/J270)/IFERROR(HLOOKUP(F270,'BASE 1'!$C$1:$UG$251,'PROY 1'!$AB$19+237,0),0),"")</f>
        <v>1.2083968311645314</v>
      </c>
      <c r="X270" s="324">
        <v>1.2083968311645314</v>
      </c>
      <c r="Y270" s="25" t="str">
        <f t="shared" si="17"/>
        <v>234</v>
      </c>
      <c r="Z270" s="304">
        <f t="shared" si="18"/>
        <v>8717670</v>
      </c>
      <c r="AA270" s="304">
        <f>L270-SUM($Z270:Z270)</f>
        <v>8717670</v>
      </c>
      <c r="AB270" s="304">
        <f>M270-SUM($Z270:AA270)</f>
        <v>8717670</v>
      </c>
      <c r="AC270" s="304">
        <f>N270-SUM($Z270:AB270)</f>
        <v>-26153010</v>
      </c>
      <c r="AD270" s="304">
        <f>O270-SUM($Z270:AC270)</f>
        <v>0</v>
      </c>
      <c r="AE270" s="304">
        <f>P270-SUM($Z270:AD270)</f>
        <v>0</v>
      </c>
      <c r="AF270" s="304">
        <f>Q270-SUM($Z270:AE270)</f>
        <v>0</v>
      </c>
      <c r="AG270" s="304">
        <f>R270-SUM($Z270:AF270)</f>
        <v>0</v>
      </c>
      <c r="AH270" s="304">
        <f>S270-SUM($Z270:AG270)</f>
        <v>0</v>
      </c>
      <c r="AI270" s="304">
        <f>T270-SUM($Z270:AH270)</f>
        <v>0</v>
      </c>
      <c r="AJ270" s="304">
        <f>U270-SUM($Z270:AI270)</f>
        <v>0</v>
      </c>
      <c r="AK270" s="304">
        <f>V270-SUM($Z270:AJ270)</f>
        <v>0</v>
      </c>
      <c r="AL270" s="21" t="str">
        <f>HLOOKUP(F270,'BASE 1'!$C$1:$UG$3,3,0)</f>
        <v>TRANSFERENCIA PLAZA MAYOR DE MEDELLÍN S.A</v>
      </c>
      <c r="AM270" s="304">
        <v>105369853</v>
      </c>
      <c r="AN270" s="304">
        <v>105369853</v>
      </c>
      <c r="AO270" s="304">
        <v>105369853</v>
      </c>
      <c r="AP270" s="304"/>
      <c r="AQ270" s="304"/>
      <c r="AR270" s="304"/>
      <c r="AS270" s="304"/>
      <c r="AT270" s="304"/>
      <c r="AU270" s="304"/>
      <c r="AV270" s="304"/>
      <c r="AW270" s="304"/>
      <c r="AX270" s="304"/>
      <c r="AY270" s="418">
        <v>0</v>
      </c>
      <c r="AZ270" s="418">
        <v>1</v>
      </c>
    </row>
    <row r="271" spans="1:52" ht="12.75" customHeight="1">
      <c r="A271" s="116">
        <v>110023419</v>
      </c>
      <c r="B271" s="309">
        <v>27000000</v>
      </c>
      <c r="C271" s="426" t="s">
        <v>2921</v>
      </c>
      <c r="D271" s="508"/>
      <c r="E271" s="508" t="s">
        <v>4413</v>
      </c>
      <c r="F271" s="283">
        <v>112170323</v>
      </c>
      <c r="G271" s="290" t="s">
        <v>760</v>
      </c>
      <c r="H271" s="122">
        <v>9</v>
      </c>
      <c r="I271" s="299">
        <v>349232096</v>
      </c>
      <c r="J271" s="304">
        <v>349232096</v>
      </c>
      <c r="K271" s="304">
        <v>28889684</v>
      </c>
      <c r="L271" s="304">
        <v>57779368</v>
      </c>
      <c r="M271" s="304">
        <v>86669052</v>
      </c>
      <c r="N271" s="304"/>
      <c r="O271" s="304"/>
      <c r="P271" s="304"/>
      <c r="Q271" s="304"/>
      <c r="R271" s="304"/>
      <c r="S271" s="304"/>
      <c r="T271" s="304"/>
      <c r="U271" s="304"/>
      <c r="V271" s="304"/>
      <c r="W271" s="324">
        <f>IFERROR((M271/J271)/IFERROR(HLOOKUP(F271,'BASE 1'!$C$1:$UG$251,'PROY 1'!$AB$19+237,0),0),"")</f>
        <v>0.96270427531380387</v>
      </c>
      <c r="X271" s="324">
        <v>0.96270427531380387</v>
      </c>
      <c r="Y271" s="25" t="str">
        <f t="shared" si="17"/>
        <v>234</v>
      </c>
      <c r="Z271" s="304">
        <f t="shared" si="18"/>
        <v>28889684</v>
      </c>
      <c r="AA271" s="304">
        <f>L271-SUM($Z271:Z271)</f>
        <v>28889684</v>
      </c>
      <c r="AB271" s="304">
        <f>M271-SUM($Z271:AA271)</f>
        <v>28889684</v>
      </c>
      <c r="AC271" s="304">
        <f>N271-SUM($Z271:AB271)</f>
        <v>-86669052</v>
      </c>
      <c r="AD271" s="304">
        <f>O271-SUM($Z271:AC271)</f>
        <v>0</v>
      </c>
      <c r="AE271" s="304">
        <f>P271-SUM($Z271:AD271)</f>
        <v>0</v>
      </c>
      <c r="AF271" s="304">
        <f>Q271-SUM($Z271:AE271)</f>
        <v>0</v>
      </c>
      <c r="AG271" s="304">
        <f>R271-SUM($Z271:AF271)</f>
        <v>0</v>
      </c>
      <c r="AH271" s="304">
        <f>S271-SUM($Z271:AG271)</f>
        <v>0</v>
      </c>
      <c r="AI271" s="304">
        <f>T271-SUM($Z271:AH271)</f>
        <v>0</v>
      </c>
      <c r="AJ271" s="304">
        <f>U271-SUM($Z271:AI271)</f>
        <v>0</v>
      </c>
      <c r="AK271" s="304">
        <f>V271-SUM($Z271:AJ271)</f>
        <v>0</v>
      </c>
      <c r="AL271" s="21" t="str">
        <f>HLOOKUP(F271,'BASE 1'!$C$1:$UG$3,3,0)</f>
        <v>TRANSFERENCIA EPM INVERSIONES</v>
      </c>
      <c r="AM271" s="304">
        <v>349232096</v>
      </c>
      <c r="AN271" s="304">
        <v>349232096</v>
      </c>
      <c r="AO271" s="304">
        <v>349232096</v>
      </c>
      <c r="AP271" s="304"/>
      <c r="AQ271" s="304"/>
      <c r="AR271" s="304"/>
      <c r="AS271" s="304"/>
      <c r="AT271" s="304"/>
      <c r="AU271" s="304"/>
      <c r="AV271" s="304"/>
      <c r="AW271" s="304"/>
      <c r="AX271" s="304"/>
      <c r="AY271" s="418">
        <v>0</v>
      </c>
      <c r="AZ271" s="418">
        <v>1</v>
      </c>
    </row>
    <row r="272" spans="1:52" ht="12.75" customHeight="1">
      <c r="A272" s="116">
        <v>110023419</v>
      </c>
      <c r="B272" s="309">
        <v>27000000</v>
      </c>
      <c r="C272" s="426" t="s">
        <v>2921</v>
      </c>
      <c r="D272" s="508"/>
      <c r="E272" s="508" t="s">
        <v>4413</v>
      </c>
      <c r="F272" s="283">
        <v>112170324</v>
      </c>
      <c r="G272" s="290" t="s">
        <v>1847</v>
      </c>
      <c r="H272" s="122">
        <v>9</v>
      </c>
      <c r="I272" s="299">
        <v>156999212</v>
      </c>
      <c r="J272" s="304">
        <v>156999212</v>
      </c>
      <c r="K272" s="304">
        <v>12979432</v>
      </c>
      <c r="L272" s="304">
        <v>25958864</v>
      </c>
      <c r="M272" s="304">
        <v>38938296</v>
      </c>
      <c r="N272" s="304"/>
      <c r="O272" s="304"/>
      <c r="P272" s="304"/>
      <c r="Q272" s="304"/>
      <c r="R272" s="304"/>
      <c r="S272" s="304"/>
      <c r="T272" s="304"/>
      <c r="U272" s="304"/>
      <c r="V272" s="304"/>
      <c r="W272" s="324">
        <f>IFERROR((M272/J272)/IFERROR(HLOOKUP(F272,'BASE 1'!$C$1:$UG$251,'PROY 1'!$AB$19+237,0),0),"")</f>
        <v>1.6444066890563789</v>
      </c>
      <c r="X272" s="324">
        <v>1.6444066890563789</v>
      </c>
      <c r="Y272" s="25" t="str">
        <f t="shared" si="17"/>
        <v>234</v>
      </c>
      <c r="Z272" s="304">
        <f t="shared" si="18"/>
        <v>12979432</v>
      </c>
      <c r="AA272" s="304">
        <f>L272-SUM($Z272:Z272)</f>
        <v>12979432</v>
      </c>
      <c r="AB272" s="304">
        <f>M272-SUM($Z272:AA272)</f>
        <v>12979432</v>
      </c>
      <c r="AC272" s="304">
        <f>N272-SUM($Z272:AB272)</f>
        <v>-38938296</v>
      </c>
      <c r="AD272" s="304">
        <f>O272-SUM($Z272:AC272)</f>
        <v>0</v>
      </c>
      <c r="AE272" s="304">
        <f>P272-SUM($Z272:AD272)</f>
        <v>0</v>
      </c>
      <c r="AF272" s="304">
        <f>Q272-SUM($Z272:AE272)</f>
        <v>0</v>
      </c>
      <c r="AG272" s="304">
        <f>R272-SUM($Z272:AF272)</f>
        <v>0</v>
      </c>
      <c r="AH272" s="304">
        <f>S272-SUM($Z272:AG272)</f>
        <v>0</v>
      </c>
      <c r="AI272" s="304">
        <f>T272-SUM($Z272:AH272)</f>
        <v>0</v>
      </c>
      <c r="AJ272" s="304">
        <f>U272-SUM($Z272:AI272)</f>
        <v>0</v>
      </c>
      <c r="AK272" s="304">
        <f>V272-SUM($Z272:AJ272)</f>
        <v>0</v>
      </c>
      <c r="AL272" s="21" t="str">
        <f>HLOOKUP(F272,'BASE 1'!$C$1:$UG$3,3,0)</f>
        <v>TRANSFERENCIA FONDO DE VALORIZACIÓN DEL MUNICIPIO DE MEDELLÍN -FONVAL-</v>
      </c>
      <c r="AM272" s="304">
        <v>156999212</v>
      </c>
      <c r="AN272" s="304">
        <v>156999212</v>
      </c>
      <c r="AO272" s="304">
        <v>156999212</v>
      </c>
      <c r="AP272" s="304"/>
      <c r="AQ272" s="304"/>
      <c r="AR272" s="304"/>
      <c r="AS272" s="304"/>
      <c r="AT272" s="304"/>
      <c r="AU272" s="304"/>
      <c r="AV272" s="304"/>
      <c r="AW272" s="304"/>
      <c r="AX272" s="304"/>
      <c r="AY272" s="418">
        <v>0</v>
      </c>
      <c r="AZ272" s="418">
        <v>1</v>
      </c>
    </row>
    <row r="273" spans="1:52" ht="12.75" customHeight="1">
      <c r="A273" s="116">
        <v>110023419</v>
      </c>
      <c r="B273" s="309">
        <v>27000000</v>
      </c>
      <c r="C273" s="426" t="s">
        <v>2921</v>
      </c>
      <c r="D273" s="508"/>
      <c r="E273" s="508" t="s">
        <v>4413</v>
      </c>
      <c r="F273" s="283">
        <v>112170325</v>
      </c>
      <c r="G273" s="290" t="s">
        <v>1848</v>
      </c>
      <c r="H273" s="122">
        <v>9</v>
      </c>
      <c r="I273" s="299">
        <v>14866209</v>
      </c>
      <c r="J273" s="304">
        <v>14866209</v>
      </c>
      <c r="K273" s="304">
        <v>1229019</v>
      </c>
      <c r="L273" s="304">
        <v>2458038</v>
      </c>
      <c r="M273" s="304">
        <v>3687057</v>
      </c>
      <c r="N273" s="304"/>
      <c r="O273" s="304"/>
      <c r="P273" s="304"/>
      <c r="Q273" s="304"/>
      <c r="R273" s="304"/>
      <c r="S273" s="304"/>
      <c r="T273" s="304"/>
      <c r="U273" s="304"/>
      <c r="V273" s="304"/>
      <c r="W273" s="324">
        <f>IFERROR((M273/J273)/IFERROR(HLOOKUP(F273,'BASE 1'!$C$1:$UG$251,'PROY 1'!$AB$19+237,0),0),"")</f>
        <v>1.5417567483801768</v>
      </c>
      <c r="X273" s="324">
        <v>1.5417567483801768</v>
      </c>
      <c r="Y273" s="25" t="str">
        <f t="shared" si="17"/>
        <v>234</v>
      </c>
      <c r="Z273" s="304">
        <f t="shared" si="18"/>
        <v>1229019</v>
      </c>
      <c r="AA273" s="304">
        <f>L273-SUM($Z273:Z273)</f>
        <v>1229019</v>
      </c>
      <c r="AB273" s="304">
        <f>M273-SUM($Z273:AA273)</f>
        <v>1229019</v>
      </c>
      <c r="AC273" s="304">
        <f>N273-SUM($Z273:AB273)</f>
        <v>-3687057</v>
      </c>
      <c r="AD273" s="304">
        <f>O273-SUM($Z273:AC273)</f>
        <v>0</v>
      </c>
      <c r="AE273" s="304">
        <f>P273-SUM($Z273:AD273)</f>
        <v>0</v>
      </c>
      <c r="AF273" s="304">
        <f>Q273-SUM($Z273:AE273)</f>
        <v>0</v>
      </c>
      <c r="AG273" s="304">
        <f>R273-SUM($Z273:AF273)</f>
        <v>0</v>
      </c>
      <c r="AH273" s="304">
        <f>S273-SUM($Z273:AG273)</f>
        <v>0</v>
      </c>
      <c r="AI273" s="304">
        <f>T273-SUM($Z273:AH273)</f>
        <v>0</v>
      </c>
      <c r="AJ273" s="304">
        <f>U273-SUM($Z273:AI273)</f>
        <v>0</v>
      </c>
      <c r="AK273" s="304">
        <f>V273-SUM($Z273:AJ273)</f>
        <v>0</v>
      </c>
      <c r="AL273" s="21" t="str">
        <f>HLOOKUP(F273,'BASE 1'!$C$1:$UG$3,3,0)</f>
        <v>TRANSFERENCIA ADMINISTRADORA DEL PATRIMONIO ESCINDIDO DE EMPRESAS VARIAS DE MEDELLÍN -APEVM-</v>
      </c>
      <c r="AM273" s="304">
        <v>14866209</v>
      </c>
      <c r="AN273" s="304">
        <v>14866209</v>
      </c>
      <c r="AO273" s="304">
        <v>14866209</v>
      </c>
      <c r="AP273" s="304"/>
      <c r="AQ273" s="304"/>
      <c r="AR273" s="304"/>
      <c r="AS273" s="304"/>
      <c r="AT273" s="304"/>
      <c r="AU273" s="304"/>
      <c r="AV273" s="304"/>
      <c r="AW273" s="304"/>
      <c r="AX273" s="304"/>
      <c r="AY273" s="418">
        <v>0</v>
      </c>
      <c r="AZ273" s="418">
        <v>1</v>
      </c>
    </row>
    <row r="274" spans="1:52" ht="12.75" customHeight="1">
      <c r="A274" s="116">
        <v>110023419</v>
      </c>
      <c r="B274" s="309">
        <v>27000000</v>
      </c>
      <c r="C274" s="426" t="s">
        <v>2921</v>
      </c>
      <c r="D274" s="508"/>
      <c r="E274" s="508" t="s">
        <v>4413</v>
      </c>
      <c r="F274" s="283">
        <v>112170326</v>
      </c>
      <c r="G274" s="290" t="s">
        <v>398</v>
      </c>
      <c r="H274" s="122">
        <v>9</v>
      </c>
      <c r="I274" s="299">
        <v>50715816</v>
      </c>
      <c r="J274" s="304">
        <v>50715816</v>
      </c>
      <c r="K274" s="304">
        <v>4192776</v>
      </c>
      <c r="L274" s="304">
        <v>8385552</v>
      </c>
      <c r="M274" s="304">
        <v>12578328</v>
      </c>
      <c r="N274" s="304"/>
      <c r="O274" s="304"/>
      <c r="P274" s="304"/>
      <c r="Q274" s="304"/>
      <c r="R274" s="304"/>
      <c r="S274" s="304"/>
      <c r="T274" s="304"/>
      <c r="U274" s="304"/>
      <c r="V274" s="304"/>
      <c r="W274" s="324">
        <f>IFERROR((M274/J274)/IFERROR(HLOOKUP(F274,'BASE 1'!$C$1:$UG$251,'PROY 1'!$AB$19+237,0),0),"")</f>
        <v>1.7765800562663829</v>
      </c>
      <c r="X274" s="324">
        <v>1.7765800562663829</v>
      </c>
      <c r="Y274" s="25" t="str">
        <f t="shared" si="17"/>
        <v>234</v>
      </c>
      <c r="Z274" s="304">
        <f t="shared" si="18"/>
        <v>4192776</v>
      </c>
      <c r="AA274" s="304">
        <f>L274-SUM($Z274:Z274)</f>
        <v>4192776</v>
      </c>
      <c r="AB274" s="304">
        <f>M274-SUM($Z274:AA274)</f>
        <v>4192776</v>
      </c>
      <c r="AC274" s="304">
        <f>N274-SUM($Z274:AB274)</f>
        <v>-12578328</v>
      </c>
      <c r="AD274" s="304">
        <f>O274-SUM($Z274:AC274)</f>
        <v>0</v>
      </c>
      <c r="AE274" s="304">
        <f>P274-SUM($Z274:AD274)</f>
        <v>0</v>
      </c>
      <c r="AF274" s="304">
        <f>Q274-SUM($Z274:AE274)</f>
        <v>0</v>
      </c>
      <c r="AG274" s="304">
        <f>R274-SUM($Z274:AF274)</f>
        <v>0</v>
      </c>
      <c r="AH274" s="304">
        <f>S274-SUM($Z274:AG274)</f>
        <v>0</v>
      </c>
      <c r="AI274" s="304">
        <f>T274-SUM($Z274:AH274)</f>
        <v>0</v>
      </c>
      <c r="AJ274" s="304">
        <f>U274-SUM($Z274:AI274)</f>
        <v>0</v>
      </c>
      <c r="AK274" s="304">
        <f>V274-SUM($Z274:AJ274)</f>
        <v>0</v>
      </c>
      <c r="AL274" s="21" t="str">
        <f>HLOOKUP(F274,'BASE 1'!$C$1:$UG$3,3,0)</f>
        <v>TRANSFERENCIA METROPLUS S.A</v>
      </c>
      <c r="AM274" s="304">
        <v>50715816</v>
      </c>
      <c r="AN274" s="304">
        <v>50715816</v>
      </c>
      <c r="AO274" s="304">
        <v>50715816</v>
      </c>
      <c r="AP274" s="304"/>
      <c r="AQ274" s="304"/>
      <c r="AR274" s="304"/>
      <c r="AS274" s="304"/>
      <c r="AT274" s="304"/>
      <c r="AU274" s="304"/>
      <c r="AV274" s="304"/>
      <c r="AW274" s="304"/>
      <c r="AX274" s="304"/>
      <c r="AY274" s="418">
        <v>0</v>
      </c>
      <c r="AZ274" s="418">
        <v>1</v>
      </c>
    </row>
    <row r="275" spans="1:52" ht="12.75" customHeight="1">
      <c r="A275" s="116">
        <v>110023419</v>
      </c>
      <c r="B275" s="309">
        <v>27000000</v>
      </c>
      <c r="C275" s="426" t="s">
        <v>2921</v>
      </c>
      <c r="D275" s="508"/>
      <c r="E275" s="508" t="s">
        <v>4413</v>
      </c>
      <c r="F275" s="283">
        <v>112170327</v>
      </c>
      <c r="G275" s="290" t="s">
        <v>759</v>
      </c>
      <c r="H275" s="122">
        <v>9</v>
      </c>
      <c r="I275" s="299">
        <v>111750972</v>
      </c>
      <c r="J275" s="304">
        <v>111750972</v>
      </c>
      <c r="K275" s="304">
        <v>9238672</v>
      </c>
      <c r="L275" s="304">
        <v>18477344</v>
      </c>
      <c r="M275" s="304">
        <v>27716016</v>
      </c>
      <c r="N275" s="304"/>
      <c r="O275" s="304"/>
      <c r="P275" s="304"/>
      <c r="Q275" s="304"/>
      <c r="R275" s="304"/>
      <c r="S275" s="304"/>
      <c r="T275" s="304"/>
      <c r="U275" s="304"/>
      <c r="V275" s="304"/>
      <c r="W275" s="324">
        <f>IFERROR((M275/J275)/IFERROR(HLOOKUP(F275,'BASE 1'!$C$1:$UG$251,'PROY 1'!$AB$19+237,0),0),"")</f>
        <v>1.051729306103538</v>
      </c>
      <c r="X275" s="324">
        <v>1.051729306103538</v>
      </c>
      <c r="Y275" s="25" t="str">
        <f t="shared" si="17"/>
        <v>234</v>
      </c>
      <c r="Z275" s="304">
        <f t="shared" si="18"/>
        <v>9238672</v>
      </c>
      <c r="AA275" s="304">
        <f>L275-SUM($Z275:Z275)</f>
        <v>9238672</v>
      </c>
      <c r="AB275" s="304">
        <f>M275-SUM($Z275:AA275)</f>
        <v>9238672</v>
      </c>
      <c r="AC275" s="304">
        <f>N275-SUM($Z275:AB275)</f>
        <v>-27716016</v>
      </c>
      <c r="AD275" s="304">
        <f>O275-SUM($Z275:AC275)</f>
        <v>0</v>
      </c>
      <c r="AE275" s="304">
        <f>P275-SUM($Z275:AD275)</f>
        <v>0</v>
      </c>
      <c r="AF275" s="304">
        <f>Q275-SUM($Z275:AE275)</f>
        <v>0</v>
      </c>
      <c r="AG275" s="304">
        <f>R275-SUM($Z275:AF275)</f>
        <v>0</v>
      </c>
      <c r="AH275" s="304">
        <f>S275-SUM($Z275:AG275)</f>
        <v>0</v>
      </c>
      <c r="AI275" s="304">
        <f>T275-SUM($Z275:AH275)</f>
        <v>0</v>
      </c>
      <c r="AJ275" s="304">
        <f>U275-SUM($Z275:AI275)</f>
        <v>0</v>
      </c>
      <c r="AK275" s="304">
        <f>V275-SUM($Z275:AJ275)</f>
        <v>0</v>
      </c>
      <c r="AL275" s="21" t="str">
        <f>HLOOKUP(F275,'BASE 1'!$C$1:$UG$3,3,0)</f>
        <v>TRANSFERENCIA INSTITUTO TECNOLÓGICO PASCUAL BRAVO</v>
      </c>
      <c r="AM275" s="304">
        <v>111750972</v>
      </c>
      <c r="AN275" s="304">
        <v>111750972</v>
      </c>
      <c r="AO275" s="304">
        <v>111750972</v>
      </c>
      <c r="AP275" s="304"/>
      <c r="AQ275" s="304"/>
      <c r="AR275" s="304"/>
      <c r="AS275" s="304"/>
      <c r="AT275" s="304"/>
      <c r="AU275" s="304"/>
      <c r="AV275" s="304"/>
      <c r="AW275" s="304"/>
      <c r="AX275" s="304"/>
      <c r="AY275" s="418">
        <v>0</v>
      </c>
      <c r="AZ275" s="418">
        <v>1</v>
      </c>
    </row>
    <row r="276" spans="1:52" ht="12.75" customHeight="1">
      <c r="A276" s="116">
        <v>110023419</v>
      </c>
      <c r="B276" s="309">
        <v>27000000</v>
      </c>
      <c r="C276" s="426" t="s">
        <v>2921</v>
      </c>
      <c r="D276" s="508"/>
      <c r="E276" s="508" t="s">
        <v>4413</v>
      </c>
      <c r="F276" s="283">
        <v>112170328</v>
      </c>
      <c r="G276" s="290" t="s">
        <v>399</v>
      </c>
      <c r="H276" s="122">
        <v>9</v>
      </c>
      <c r="I276" s="299">
        <v>261811259</v>
      </c>
      <c r="J276" s="304">
        <v>261811259</v>
      </c>
      <c r="K276" s="304">
        <v>21657931</v>
      </c>
      <c r="L276" s="304">
        <v>43315862</v>
      </c>
      <c r="M276" s="304">
        <v>64973793</v>
      </c>
      <c r="N276" s="304"/>
      <c r="O276" s="304"/>
      <c r="P276" s="304"/>
      <c r="Q276" s="304"/>
      <c r="R276" s="304"/>
      <c r="S276" s="304"/>
      <c r="T276" s="304"/>
      <c r="U276" s="304"/>
      <c r="V276" s="304"/>
      <c r="W276" s="324">
        <f>IFERROR((M276/J276)/IFERROR(HLOOKUP(F276,'BASE 1'!$C$1:$UG$251,'PROY 1'!$AB$19+237,0),0),"")</f>
        <v>0.80411826147015242</v>
      </c>
      <c r="X276" s="324">
        <v>0.80411826147015242</v>
      </c>
      <c r="Y276" s="25" t="str">
        <f t="shared" si="17"/>
        <v>234</v>
      </c>
      <c r="Z276" s="304">
        <f t="shared" si="18"/>
        <v>21657931</v>
      </c>
      <c r="AA276" s="304">
        <f>L276-SUM($Z276:Z276)</f>
        <v>21657931</v>
      </c>
      <c r="AB276" s="304">
        <f>M276-SUM($Z276:AA276)</f>
        <v>21657931</v>
      </c>
      <c r="AC276" s="304">
        <f>N276-SUM($Z276:AB276)</f>
        <v>-64973793</v>
      </c>
      <c r="AD276" s="304">
        <f>O276-SUM($Z276:AC276)</f>
        <v>0</v>
      </c>
      <c r="AE276" s="304">
        <f>P276-SUM($Z276:AD276)</f>
        <v>0</v>
      </c>
      <c r="AF276" s="304">
        <f>Q276-SUM($Z276:AE276)</f>
        <v>0</v>
      </c>
      <c r="AG276" s="304">
        <f>R276-SUM($Z276:AF276)</f>
        <v>0</v>
      </c>
      <c r="AH276" s="304">
        <f>S276-SUM($Z276:AG276)</f>
        <v>0</v>
      </c>
      <c r="AI276" s="304">
        <f>T276-SUM($Z276:AH276)</f>
        <v>0</v>
      </c>
      <c r="AJ276" s="304">
        <f>U276-SUM($Z276:AI276)</f>
        <v>0</v>
      </c>
      <c r="AK276" s="304">
        <f>V276-SUM($Z276:AJ276)</f>
        <v>0</v>
      </c>
      <c r="AL276" s="21" t="str">
        <f>HLOOKUP(F276,'BASE 1'!$C$1:$UG$3,3,0)</f>
        <v>TRANSFERENCIA AGUAS NACIONALES EPM ESP SA</v>
      </c>
      <c r="AM276" s="304">
        <v>261811259</v>
      </c>
      <c r="AN276" s="304">
        <v>261811259</v>
      </c>
      <c r="AO276" s="304">
        <v>261811259</v>
      </c>
      <c r="AP276" s="304"/>
      <c r="AQ276" s="304"/>
      <c r="AR276" s="304"/>
      <c r="AS276" s="304"/>
      <c r="AT276" s="304"/>
      <c r="AU276" s="304"/>
      <c r="AV276" s="304"/>
      <c r="AW276" s="304"/>
      <c r="AX276" s="304"/>
      <c r="AY276" s="418">
        <v>0</v>
      </c>
      <c r="AZ276" s="418">
        <v>1</v>
      </c>
    </row>
    <row r="277" spans="1:52" ht="12.75" customHeight="1">
      <c r="A277" s="116">
        <v>110023419</v>
      </c>
      <c r="B277" s="309">
        <v>27000000</v>
      </c>
      <c r="C277" s="426" t="s">
        <v>2921</v>
      </c>
      <c r="D277" s="508"/>
      <c r="E277" s="508" t="s">
        <v>4413</v>
      </c>
      <c r="F277" s="283">
        <v>112170329</v>
      </c>
      <c r="G277" s="290" t="s">
        <v>400</v>
      </c>
      <c r="H277" s="122">
        <v>9</v>
      </c>
      <c r="I277" s="299">
        <v>576436227</v>
      </c>
      <c r="J277" s="304">
        <v>576436227</v>
      </c>
      <c r="K277" s="304">
        <v>47684794</v>
      </c>
      <c r="L277" s="304">
        <v>95369588</v>
      </c>
      <c r="M277" s="304">
        <v>143054382</v>
      </c>
      <c r="N277" s="304"/>
      <c r="O277" s="304"/>
      <c r="P277" s="304"/>
      <c r="Q277" s="304"/>
      <c r="R277" s="304"/>
      <c r="S277" s="304"/>
      <c r="T277" s="304"/>
      <c r="U277" s="304"/>
      <c r="V277" s="304"/>
      <c r="W277" s="324">
        <f>IFERROR((M277/J277)/IFERROR(HLOOKUP(F277,'BASE 1'!$C$1:$UG$251,'PROY 1'!$AB$19+237,0),0),"")</f>
        <v>1.0006045505531098</v>
      </c>
      <c r="X277" s="324">
        <v>1.0006045505531098</v>
      </c>
      <c r="Y277" s="25" t="str">
        <f t="shared" si="17"/>
        <v>234</v>
      </c>
      <c r="Z277" s="304">
        <f t="shared" si="18"/>
        <v>47684794</v>
      </c>
      <c r="AA277" s="304">
        <f>L277-SUM($Z277:Z277)</f>
        <v>47684794</v>
      </c>
      <c r="AB277" s="304">
        <f>M277-SUM($Z277:AA277)</f>
        <v>47684794</v>
      </c>
      <c r="AC277" s="304">
        <f>N277-SUM($Z277:AB277)</f>
        <v>-143054382</v>
      </c>
      <c r="AD277" s="304">
        <f>O277-SUM($Z277:AC277)</f>
        <v>0</v>
      </c>
      <c r="AE277" s="304">
        <f>P277-SUM($Z277:AD277)</f>
        <v>0</v>
      </c>
      <c r="AF277" s="304">
        <f>Q277-SUM($Z277:AE277)</f>
        <v>0</v>
      </c>
      <c r="AG277" s="304">
        <f>R277-SUM($Z277:AF277)</f>
        <v>0</v>
      </c>
      <c r="AH277" s="304">
        <f>S277-SUM($Z277:AG277)</f>
        <v>0</v>
      </c>
      <c r="AI277" s="304">
        <f>T277-SUM($Z277:AH277)</f>
        <v>0</v>
      </c>
      <c r="AJ277" s="304">
        <f>U277-SUM($Z277:AI277)</f>
        <v>0</v>
      </c>
      <c r="AK277" s="304">
        <f>V277-SUM($Z277:AJ277)</f>
        <v>0</v>
      </c>
      <c r="AL277" s="21" t="str">
        <f>HLOOKUP(F277,'BASE 1'!$C$1:$UG$3,3,0)</f>
        <v>TRANSFERENCIA EMPRESAS DE ENERGÍA DEL QUINDÍO SA ESP</v>
      </c>
      <c r="AM277" s="304">
        <v>576436227</v>
      </c>
      <c r="AN277" s="304">
        <v>576436227</v>
      </c>
      <c r="AO277" s="304">
        <v>576436227</v>
      </c>
      <c r="AP277" s="304"/>
      <c r="AQ277" s="304"/>
      <c r="AR277" s="304"/>
      <c r="AS277" s="304"/>
      <c r="AT277" s="304"/>
      <c r="AU277" s="304"/>
      <c r="AV277" s="304"/>
      <c r="AW277" s="304"/>
      <c r="AX277" s="304"/>
      <c r="AY277" s="418">
        <v>0</v>
      </c>
      <c r="AZ277" s="418">
        <v>1</v>
      </c>
    </row>
    <row r="278" spans="1:52" ht="12.75" customHeight="1">
      <c r="A278" s="116">
        <v>110023419</v>
      </c>
      <c r="B278" s="309">
        <v>27000000</v>
      </c>
      <c r="C278" s="426" t="s">
        <v>2921</v>
      </c>
      <c r="D278" s="508"/>
      <c r="E278" s="508" t="s">
        <v>4413</v>
      </c>
      <c r="F278" s="283">
        <v>112170330</v>
      </c>
      <c r="G278" s="290" t="s">
        <v>401</v>
      </c>
      <c r="H278" s="122">
        <v>9</v>
      </c>
      <c r="I278" s="299">
        <v>93787018</v>
      </c>
      <c r="J278" s="304">
        <v>93787018</v>
      </c>
      <c r="K278" s="304">
        <v>7753556</v>
      </c>
      <c r="L278" s="304">
        <v>15507112</v>
      </c>
      <c r="M278" s="304">
        <v>23260668</v>
      </c>
      <c r="N278" s="304"/>
      <c r="O278" s="304"/>
      <c r="P278" s="304"/>
      <c r="Q278" s="304"/>
      <c r="R278" s="304"/>
      <c r="S278" s="304"/>
      <c r="T278" s="304"/>
      <c r="U278" s="304"/>
      <c r="V278" s="304"/>
      <c r="W278" s="324">
        <f>IFERROR((M278/J278)/IFERROR(HLOOKUP(F278,'BASE 1'!$C$1:$UG$251,'PROY 1'!$AB$19+237,0),0),"")</f>
        <v>0.90140348861178443</v>
      </c>
      <c r="X278" s="324">
        <v>0.90140348861178443</v>
      </c>
      <c r="Y278" s="25" t="str">
        <f t="shared" si="17"/>
        <v>234</v>
      </c>
      <c r="Z278" s="304">
        <f t="shared" si="18"/>
        <v>7753556</v>
      </c>
      <c r="AA278" s="304">
        <f>L278-SUM($Z278:Z278)</f>
        <v>7753556</v>
      </c>
      <c r="AB278" s="304">
        <f>M278-SUM($Z278:AA278)</f>
        <v>7753556</v>
      </c>
      <c r="AC278" s="304">
        <f>N278-SUM($Z278:AB278)</f>
        <v>-23260668</v>
      </c>
      <c r="AD278" s="304">
        <f>O278-SUM($Z278:AC278)</f>
        <v>0</v>
      </c>
      <c r="AE278" s="304">
        <f>P278-SUM($Z278:AD278)</f>
        <v>0</v>
      </c>
      <c r="AF278" s="304">
        <f>Q278-SUM($Z278:AE278)</f>
        <v>0</v>
      </c>
      <c r="AG278" s="304">
        <f>R278-SUM($Z278:AF278)</f>
        <v>0</v>
      </c>
      <c r="AH278" s="304">
        <f>S278-SUM($Z278:AG278)</f>
        <v>0</v>
      </c>
      <c r="AI278" s="304">
        <f>T278-SUM($Z278:AH278)</f>
        <v>0</v>
      </c>
      <c r="AJ278" s="304">
        <f>U278-SUM($Z278:AI278)</f>
        <v>0</v>
      </c>
      <c r="AK278" s="304">
        <f>V278-SUM($Z278:AJ278)</f>
        <v>0</v>
      </c>
      <c r="AL278" s="21" t="str">
        <f>HLOOKUP(F278,'BASE 1'!$C$1:$UG$3,3,0)</f>
        <v>TRANSFERENCIA INSTITUTO SOCIAL DE VIVIENDA Y HÁBITAT DE MEDELLÍN -ISVIMED-</v>
      </c>
      <c r="AM278" s="304">
        <v>93787018</v>
      </c>
      <c r="AN278" s="304">
        <v>93787018</v>
      </c>
      <c r="AO278" s="304">
        <v>93787018</v>
      </c>
      <c r="AP278" s="304"/>
      <c r="AQ278" s="304"/>
      <c r="AR278" s="304"/>
      <c r="AS278" s="304"/>
      <c r="AT278" s="304"/>
      <c r="AU278" s="304"/>
      <c r="AV278" s="304"/>
      <c r="AW278" s="304"/>
      <c r="AX278" s="304"/>
      <c r="AY278" s="418">
        <v>0</v>
      </c>
      <c r="AZ278" s="418">
        <v>1</v>
      </c>
    </row>
    <row r="279" spans="1:52" ht="12.75" customHeight="1">
      <c r="A279" s="116">
        <v>110023419</v>
      </c>
      <c r="B279" s="309">
        <v>27000000</v>
      </c>
      <c r="C279" s="426" t="s">
        <v>2921</v>
      </c>
      <c r="D279" s="508"/>
      <c r="E279" s="508" t="s">
        <v>4413</v>
      </c>
      <c r="F279" s="283">
        <v>112170331</v>
      </c>
      <c r="G279" s="290" t="s">
        <v>758</v>
      </c>
      <c r="H279" s="122">
        <v>9</v>
      </c>
      <c r="I279" s="299">
        <v>1787092034</v>
      </c>
      <c r="J279" s="304">
        <v>1787092034</v>
      </c>
      <c r="K279" s="304">
        <v>147834420</v>
      </c>
      <c r="L279" s="304">
        <v>295668840</v>
      </c>
      <c r="M279" s="304">
        <v>443503260</v>
      </c>
      <c r="N279" s="304"/>
      <c r="O279" s="304"/>
      <c r="P279" s="304"/>
      <c r="Q279" s="304"/>
      <c r="R279" s="304"/>
      <c r="S279" s="304"/>
      <c r="T279" s="304"/>
      <c r="U279" s="304"/>
      <c r="V279" s="304"/>
      <c r="W279" s="324">
        <f>IFERROR((M279/J279)/IFERROR(HLOOKUP(F279,'BASE 1'!$C$1:$UG$251,'PROY 1'!$AB$19+237,0),0),"")</f>
        <v>1.2452268857189583</v>
      </c>
      <c r="X279" s="324">
        <v>1.2452268857189583</v>
      </c>
      <c r="Y279" s="25" t="str">
        <f t="shared" si="17"/>
        <v>234</v>
      </c>
      <c r="Z279" s="304">
        <f t="shared" si="18"/>
        <v>147834420</v>
      </c>
      <c r="AA279" s="304">
        <f>L279-SUM($Z279:Z279)</f>
        <v>147834420</v>
      </c>
      <c r="AB279" s="304">
        <f>M279-SUM($Z279:AA279)</f>
        <v>147834420</v>
      </c>
      <c r="AC279" s="304">
        <f>N279-SUM($Z279:AB279)</f>
        <v>-443503260</v>
      </c>
      <c r="AD279" s="304">
        <f>O279-SUM($Z279:AC279)</f>
        <v>0</v>
      </c>
      <c r="AE279" s="304">
        <f>P279-SUM($Z279:AD279)</f>
        <v>0</v>
      </c>
      <c r="AF279" s="304">
        <f>Q279-SUM($Z279:AE279)</f>
        <v>0</v>
      </c>
      <c r="AG279" s="304">
        <f>R279-SUM($Z279:AF279)</f>
        <v>0</v>
      </c>
      <c r="AH279" s="304">
        <f>S279-SUM($Z279:AG279)</f>
        <v>0</v>
      </c>
      <c r="AI279" s="304">
        <f>T279-SUM($Z279:AH279)</f>
        <v>0</v>
      </c>
      <c r="AJ279" s="304">
        <f>U279-SUM($Z279:AI279)</f>
        <v>0</v>
      </c>
      <c r="AK279" s="304">
        <f>V279-SUM($Z279:AJ279)</f>
        <v>0</v>
      </c>
      <c r="AL279" s="21" t="str">
        <f>HLOOKUP(F279,'BASE 1'!$C$1:$UG$3,3,0)</f>
        <v>TRANSFERENCIA CENS S.A ESP CENTRAL ELÉCTRICA DEL NORTE DE SANTANDER</v>
      </c>
      <c r="AM279" s="304">
        <v>1787092034</v>
      </c>
      <c r="AN279" s="304">
        <v>1787092034</v>
      </c>
      <c r="AO279" s="304">
        <v>1787092034</v>
      </c>
      <c r="AP279" s="304"/>
      <c r="AQ279" s="304"/>
      <c r="AR279" s="304"/>
      <c r="AS279" s="304"/>
      <c r="AT279" s="304"/>
      <c r="AU279" s="304"/>
      <c r="AV279" s="304"/>
      <c r="AW279" s="304"/>
      <c r="AX279" s="304"/>
      <c r="AY279" s="418">
        <v>0</v>
      </c>
      <c r="AZ279" s="418">
        <v>1</v>
      </c>
    </row>
    <row r="280" spans="1:52" ht="12.75" customHeight="1">
      <c r="A280" s="116">
        <v>110023419</v>
      </c>
      <c r="B280" s="309">
        <v>27000000</v>
      </c>
      <c r="C280" s="426" t="s">
        <v>2921</v>
      </c>
      <c r="D280" s="508"/>
      <c r="E280" s="508" t="s">
        <v>4413</v>
      </c>
      <c r="F280" s="283">
        <v>112170332</v>
      </c>
      <c r="G280" s="290" t="s">
        <v>1248</v>
      </c>
      <c r="H280" s="122">
        <v>9</v>
      </c>
      <c r="I280" s="299">
        <v>6487596</v>
      </c>
      <c r="J280" s="304">
        <v>6487596</v>
      </c>
      <c r="K280" s="304">
        <v>536342</v>
      </c>
      <c r="L280" s="304">
        <v>1072684</v>
      </c>
      <c r="M280" s="304">
        <v>1609026</v>
      </c>
      <c r="N280" s="304"/>
      <c r="O280" s="304"/>
      <c r="P280" s="304"/>
      <c r="Q280" s="304"/>
      <c r="R280" s="304"/>
      <c r="S280" s="304"/>
      <c r="T280" s="304"/>
      <c r="U280" s="304"/>
      <c r="V280" s="304"/>
      <c r="W280" s="324">
        <f>IFERROR((M280/J280)/IFERROR(HLOOKUP(F280,'BASE 1'!$C$1:$UG$251,'PROY 1'!$AB$19+237,0),0),"")</f>
        <v>1.0869173085113419</v>
      </c>
      <c r="X280" s="324">
        <v>1.0869173085113419</v>
      </c>
      <c r="Y280" s="25" t="str">
        <f t="shared" si="17"/>
        <v>234</v>
      </c>
      <c r="Z280" s="304">
        <f t="shared" si="18"/>
        <v>536342</v>
      </c>
      <c r="AA280" s="304">
        <f>L280-SUM($Z280:Z280)</f>
        <v>536342</v>
      </c>
      <c r="AB280" s="304">
        <f>M280-SUM($Z280:AA280)</f>
        <v>536342</v>
      </c>
      <c r="AC280" s="304">
        <f>N280-SUM($Z280:AB280)</f>
        <v>-1609026</v>
      </c>
      <c r="AD280" s="304">
        <f>O280-SUM($Z280:AC280)</f>
        <v>0</v>
      </c>
      <c r="AE280" s="304">
        <f>P280-SUM($Z280:AD280)</f>
        <v>0</v>
      </c>
      <c r="AF280" s="304">
        <f>Q280-SUM($Z280:AE280)</f>
        <v>0</v>
      </c>
      <c r="AG280" s="304">
        <f>R280-SUM($Z280:AF280)</f>
        <v>0</v>
      </c>
      <c r="AH280" s="304">
        <f>S280-SUM($Z280:AG280)</f>
        <v>0</v>
      </c>
      <c r="AI280" s="304">
        <f>T280-SUM($Z280:AH280)</f>
        <v>0</v>
      </c>
      <c r="AJ280" s="304">
        <f>U280-SUM($Z280:AI280)</f>
        <v>0</v>
      </c>
      <c r="AK280" s="304">
        <f>V280-SUM($Z280:AJ280)</f>
        <v>0</v>
      </c>
      <c r="AL280" s="21" t="str">
        <f>HLOOKUP(F280,'BASE 1'!$C$1:$UG$3,3,0)</f>
        <v>TRANSFERENCIA AGENCIA DE COOPERACIÓN E INVERSIÓN DE MEDELLÍN Y EL ÁREA METROPOLITANA "ACI"</v>
      </c>
      <c r="AM280" s="304">
        <v>6487596</v>
      </c>
      <c r="AN280" s="304">
        <v>6487596</v>
      </c>
      <c r="AO280" s="304">
        <v>6487596</v>
      </c>
      <c r="AP280" s="304"/>
      <c r="AQ280" s="304"/>
      <c r="AR280" s="304"/>
      <c r="AS280" s="304"/>
      <c r="AT280" s="304"/>
      <c r="AU280" s="304"/>
      <c r="AV280" s="304"/>
      <c r="AW280" s="304"/>
      <c r="AX280" s="304"/>
      <c r="AY280" s="418">
        <v>0</v>
      </c>
      <c r="AZ280" s="418">
        <v>1</v>
      </c>
    </row>
    <row r="281" spans="1:52" ht="12.75" customHeight="1">
      <c r="A281" s="116">
        <v>110023419</v>
      </c>
      <c r="B281" s="309">
        <v>27000000</v>
      </c>
      <c r="C281" s="426" t="s">
        <v>2921</v>
      </c>
      <c r="D281" s="508"/>
      <c r="E281" s="508" t="s">
        <v>4413</v>
      </c>
      <c r="F281" s="283">
        <v>112170333</v>
      </c>
      <c r="G281" s="290" t="s">
        <v>1247</v>
      </c>
      <c r="H281" s="122">
        <v>9</v>
      </c>
      <c r="I281" s="299">
        <v>1833600936</v>
      </c>
      <c r="J281" s="304">
        <v>1833600936</v>
      </c>
      <c r="K281" s="304">
        <v>256937395</v>
      </c>
      <c r="L281" s="304">
        <v>408619192</v>
      </c>
      <c r="M281" s="304">
        <v>560300989</v>
      </c>
      <c r="N281" s="304"/>
      <c r="O281" s="304"/>
      <c r="P281" s="304"/>
      <c r="Q281" s="304"/>
      <c r="R281" s="304"/>
      <c r="S281" s="304"/>
      <c r="T281" s="304"/>
      <c r="U281" s="304"/>
      <c r="V281" s="304"/>
      <c r="W281" s="324">
        <f>IFERROR((M281/J281)/IFERROR(HLOOKUP(F281,'BASE 1'!$C$1:$UG$251,'PROY 1'!$AB$19+237,0),0),"")</f>
        <v>1.352043010663178</v>
      </c>
      <c r="X281" s="324">
        <v>1.352043010663178</v>
      </c>
      <c r="Y281" s="25" t="str">
        <f t="shared" si="17"/>
        <v>234</v>
      </c>
      <c r="Z281" s="304">
        <f t="shared" si="18"/>
        <v>256937395</v>
      </c>
      <c r="AA281" s="304">
        <f>L281-SUM($Z281:Z281)</f>
        <v>151681797</v>
      </c>
      <c r="AB281" s="304">
        <f>M281-SUM($Z281:AA281)</f>
        <v>151681797</v>
      </c>
      <c r="AC281" s="304">
        <f>N281-SUM($Z281:AB281)</f>
        <v>-560300989</v>
      </c>
      <c r="AD281" s="304">
        <f>O281-SUM($Z281:AC281)</f>
        <v>0</v>
      </c>
      <c r="AE281" s="304">
        <f>P281-SUM($Z281:AD281)</f>
        <v>0</v>
      </c>
      <c r="AF281" s="304">
        <f>Q281-SUM($Z281:AE281)</f>
        <v>0</v>
      </c>
      <c r="AG281" s="304">
        <f>R281-SUM($Z281:AF281)</f>
        <v>0</v>
      </c>
      <c r="AH281" s="304">
        <f>S281-SUM($Z281:AG281)</f>
        <v>0</v>
      </c>
      <c r="AI281" s="304">
        <f>T281-SUM($Z281:AH281)</f>
        <v>0</v>
      </c>
      <c r="AJ281" s="304">
        <f>U281-SUM($Z281:AI281)</f>
        <v>0</v>
      </c>
      <c r="AK281" s="304">
        <f>V281-SUM($Z281:AJ281)</f>
        <v>0</v>
      </c>
      <c r="AL281" s="21" t="str">
        <f>HLOOKUP(F281,'BASE 1'!$C$1:$UG$3,3,0)</f>
        <v>TRANSFERENCIA CENTRAL HIDROELÉCTRICA DE CALDAS "CHEC"</v>
      </c>
      <c r="AM281" s="304">
        <v>1833600936</v>
      </c>
      <c r="AN281" s="304">
        <v>1833600936</v>
      </c>
      <c r="AO281" s="304">
        <v>1833600936</v>
      </c>
      <c r="AP281" s="304"/>
      <c r="AQ281" s="304"/>
      <c r="AR281" s="304"/>
      <c r="AS281" s="304"/>
      <c r="AT281" s="304"/>
      <c r="AU281" s="304"/>
      <c r="AV281" s="304"/>
      <c r="AW281" s="304"/>
      <c r="AX281" s="304"/>
      <c r="AY281" s="418">
        <v>0</v>
      </c>
      <c r="AZ281" s="418">
        <v>1</v>
      </c>
    </row>
    <row r="282" spans="1:52" ht="12.75" customHeight="1">
      <c r="A282" s="116">
        <v>110023419</v>
      </c>
      <c r="B282" s="309">
        <v>27000000</v>
      </c>
      <c r="C282" s="426" t="s">
        <v>2921</v>
      </c>
      <c r="D282" s="508"/>
      <c r="E282" s="508" t="s">
        <v>4413</v>
      </c>
      <c r="F282" s="283">
        <v>112170335</v>
      </c>
      <c r="G282" s="290" t="s">
        <v>1245</v>
      </c>
      <c r="H282" s="122">
        <v>9</v>
      </c>
      <c r="I282" s="299">
        <v>2603081516</v>
      </c>
      <c r="J282" s="304">
        <v>2603081516</v>
      </c>
      <c r="K282" s="304">
        <v>215335885</v>
      </c>
      <c r="L282" s="304">
        <v>430671770</v>
      </c>
      <c r="M282" s="304">
        <v>646007655</v>
      </c>
      <c r="N282" s="304"/>
      <c r="O282" s="304"/>
      <c r="P282" s="304"/>
      <c r="Q282" s="304"/>
      <c r="R282" s="304"/>
      <c r="S282" s="304"/>
      <c r="T282" s="304"/>
      <c r="U282" s="304"/>
      <c r="V282" s="304"/>
      <c r="W282" s="324">
        <f>IFERROR((M282/J282)/IFERROR(HLOOKUP(F282,'BASE 1'!$C$1:$UG$251,'PROY 1'!$AB$19+237,0),0),"")</f>
        <v>1.0474930947701782</v>
      </c>
      <c r="X282" s="324">
        <v>1.0474930947701782</v>
      </c>
      <c r="Y282" s="25" t="str">
        <f t="shared" si="17"/>
        <v>234</v>
      </c>
      <c r="Z282" s="304">
        <f t="shared" si="18"/>
        <v>215335885</v>
      </c>
      <c r="AA282" s="304">
        <f>L282-SUM($Z282:Z282)</f>
        <v>215335885</v>
      </c>
      <c r="AB282" s="304">
        <f>M282-SUM($Z282:AA282)</f>
        <v>215335885</v>
      </c>
      <c r="AC282" s="304">
        <f>N282-SUM($Z282:AB282)</f>
        <v>-646007655</v>
      </c>
      <c r="AD282" s="304">
        <f>O282-SUM($Z282:AC282)</f>
        <v>0</v>
      </c>
      <c r="AE282" s="304">
        <f>P282-SUM($Z282:AD282)</f>
        <v>0</v>
      </c>
      <c r="AF282" s="304">
        <f>Q282-SUM($Z282:AE282)</f>
        <v>0</v>
      </c>
      <c r="AG282" s="304">
        <f>R282-SUM($Z282:AF282)</f>
        <v>0</v>
      </c>
      <c r="AH282" s="304">
        <f>S282-SUM($Z282:AG282)</f>
        <v>0</v>
      </c>
      <c r="AI282" s="304">
        <f>T282-SUM($Z282:AH282)</f>
        <v>0</v>
      </c>
      <c r="AJ282" s="304">
        <f>U282-SUM($Z282:AI282)</f>
        <v>0</v>
      </c>
      <c r="AK282" s="304">
        <f>V282-SUM($Z282:AJ282)</f>
        <v>0</v>
      </c>
      <c r="AL282" s="21" t="str">
        <f>HLOOKUP(F282,'BASE 1'!$C$1:$UG$3,3,0)</f>
        <v>TRANSFERENCIA ELECTRIFICADORA DE SANTANDER S.A "ESSA"</v>
      </c>
      <c r="AM282" s="304">
        <v>2603081516</v>
      </c>
      <c r="AN282" s="304">
        <v>2603081516</v>
      </c>
      <c r="AO282" s="304">
        <v>2603081516</v>
      </c>
      <c r="AP282" s="304"/>
      <c r="AQ282" s="304"/>
      <c r="AR282" s="304"/>
      <c r="AS282" s="304"/>
      <c r="AT282" s="304"/>
      <c r="AU282" s="304"/>
      <c r="AV282" s="304"/>
      <c r="AW282" s="304"/>
      <c r="AX282" s="304"/>
      <c r="AY282" s="418">
        <v>0</v>
      </c>
      <c r="AZ282" s="418">
        <v>1</v>
      </c>
    </row>
    <row r="283" spans="1:52" ht="12.75" customHeight="1">
      <c r="A283" s="116">
        <v>110023419</v>
      </c>
      <c r="B283" s="309">
        <v>27000000</v>
      </c>
      <c r="C283" s="426" t="s">
        <v>2921</v>
      </c>
      <c r="D283" s="508"/>
      <c r="E283" s="508" t="s">
        <v>4413</v>
      </c>
      <c r="F283" s="283">
        <v>112170336</v>
      </c>
      <c r="G283" s="290" t="s">
        <v>1244</v>
      </c>
      <c r="H283" s="122">
        <v>9</v>
      </c>
      <c r="I283" s="299">
        <v>4353130</v>
      </c>
      <c r="J283" s="304">
        <v>4353130</v>
      </c>
      <c r="K283" s="304">
        <v>360106</v>
      </c>
      <c r="L283" s="304">
        <v>720212</v>
      </c>
      <c r="M283" s="304">
        <v>1080318</v>
      </c>
      <c r="N283" s="304"/>
      <c r="O283" s="304"/>
      <c r="P283" s="304"/>
      <c r="Q283" s="304"/>
      <c r="R283" s="304"/>
      <c r="S283" s="304"/>
      <c r="T283" s="304"/>
      <c r="U283" s="304"/>
      <c r="V283" s="304"/>
      <c r="W283" s="324">
        <f>IFERROR((M283/J283)/IFERROR(HLOOKUP(F283,'BASE 1'!$C$1:$UG$251,'PROY 1'!$AB$19+237,0),0),"")</f>
        <v>0.96916638798400201</v>
      </c>
      <c r="X283" s="324">
        <v>0.96916638798400201</v>
      </c>
      <c r="Y283" s="25" t="str">
        <f t="shared" si="17"/>
        <v>234</v>
      </c>
      <c r="Z283" s="304">
        <f t="shared" si="18"/>
        <v>360106</v>
      </c>
      <c r="AA283" s="304">
        <f>L283-SUM($Z283:Z283)</f>
        <v>360106</v>
      </c>
      <c r="AB283" s="304">
        <f>M283-SUM($Z283:AA283)</f>
        <v>360106</v>
      </c>
      <c r="AC283" s="304">
        <f>N283-SUM($Z283:AB283)</f>
        <v>-1080318</v>
      </c>
      <c r="AD283" s="304">
        <f>O283-SUM($Z283:AC283)</f>
        <v>0</v>
      </c>
      <c r="AE283" s="304">
        <f>P283-SUM($Z283:AD283)</f>
        <v>0</v>
      </c>
      <c r="AF283" s="304">
        <f>Q283-SUM($Z283:AE283)</f>
        <v>0</v>
      </c>
      <c r="AG283" s="304">
        <f>R283-SUM($Z283:AF283)</f>
        <v>0</v>
      </c>
      <c r="AH283" s="304">
        <f>S283-SUM($Z283:AG283)</f>
        <v>0</v>
      </c>
      <c r="AI283" s="304">
        <f>T283-SUM($Z283:AH283)</f>
        <v>0</v>
      </c>
      <c r="AJ283" s="304">
        <f>U283-SUM($Z283:AI283)</f>
        <v>0</v>
      </c>
      <c r="AK283" s="304">
        <f>V283-SUM($Z283:AJ283)</f>
        <v>0</v>
      </c>
      <c r="AL283" s="21" t="str">
        <f>HLOOKUP(F283,'BASE 1'!$C$1:$UG$3,3,0)</f>
        <v>TRANSFERENCIA EPM AGUAS DE ORIENTE</v>
      </c>
      <c r="AM283" s="304">
        <v>4353130</v>
      </c>
      <c r="AN283" s="304">
        <v>4353130</v>
      </c>
      <c r="AO283" s="304">
        <v>4353130</v>
      </c>
      <c r="AP283" s="304"/>
      <c r="AQ283" s="304"/>
      <c r="AR283" s="304"/>
      <c r="AS283" s="304"/>
      <c r="AT283" s="304"/>
      <c r="AU283" s="304"/>
      <c r="AV283" s="304"/>
      <c r="AW283" s="304"/>
      <c r="AX283" s="304"/>
      <c r="AY283" s="418">
        <v>0</v>
      </c>
      <c r="AZ283" s="418">
        <v>1</v>
      </c>
    </row>
    <row r="284" spans="1:52">
      <c r="A284" s="116">
        <v>110023419</v>
      </c>
      <c r="B284" s="309">
        <v>27000000</v>
      </c>
      <c r="C284" s="426" t="s">
        <v>2921</v>
      </c>
      <c r="D284" s="508"/>
      <c r="E284" s="508" t="s">
        <v>4413</v>
      </c>
      <c r="F284" s="283">
        <v>112170341</v>
      </c>
      <c r="G284" s="290" t="s">
        <v>1239</v>
      </c>
      <c r="H284" s="122">
        <v>9</v>
      </c>
      <c r="I284" s="299">
        <v>325448628</v>
      </c>
      <c r="J284" s="304">
        <v>325448628</v>
      </c>
      <c r="K284" s="304">
        <v>43903814</v>
      </c>
      <c r="L284" s="304">
        <v>66212048</v>
      </c>
      <c r="M284" s="304">
        <v>88520282</v>
      </c>
      <c r="N284" s="304"/>
      <c r="O284" s="304"/>
      <c r="P284" s="304"/>
      <c r="Q284" s="304"/>
      <c r="R284" s="304"/>
      <c r="S284" s="304"/>
      <c r="T284" s="304"/>
      <c r="U284" s="304"/>
      <c r="V284" s="304"/>
      <c r="W284" s="324">
        <f>IFERROR((M284/J284)/IFERROR(HLOOKUP(F284,'BASE 1'!$C$1:$UG$251,'PROY 1'!$AB$19+237,0),0),"")</f>
        <v>1.4153061012239607</v>
      </c>
      <c r="X284" s="324">
        <v>1.4153061012239607</v>
      </c>
      <c r="Y284" s="25" t="str">
        <f t="shared" si="17"/>
        <v>234</v>
      </c>
      <c r="Z284" s="304">
        <f t="shared" si="18"/>
        <v>43903814</v>
      </c>
      <c r="AA284" s="304">
        <f>L284-SUM($Z284:Z284)</f>
        <v>22308234</v>
      </c>
      <c r="AB284" s="304">
        <f>M284-SUM($Z284:AA284)</f>
        <v>22308234</v>
      </c>
      <c r="AC284" s="304">
        <f>N284-SUM($Z284:AB284)</f>
        <v>-88520282</v>
      </c>
      <c r="AD284" s="304">
        <f>O284-SUM($Z284:AC284)</f>
        <v>0</v>
      </c>
      <c r="AE284" s="304">
        <f>P284-SUM($Z284:AD284)</f>
        <v>0</v>
      </c>
      <c r="AF284" s="304">
        <f>Q284-SUM($Z284:AE284)</f>
        <v>0</v>
      </c>
      <c r="AG284" s="304">
        <f>R284-SUM($Z284:AF284)</f>
        <v>0</v>
      </c>
      <c r="AH284" s="304">
        <f>S284-SUM($Z284:AG284)</f>
        <v>0</v>
      </c>
      <c r="AI284" s="304">
        <f>T284-SUM($Z284:AH284)</f>
        <v>0</v>
      </c>
      <c r="AJ284" s="304">
        <f>U284-SUM($Z284:AI284)</f>
        <v>0</v>
      </c>
      <c r="AK284" s="304">
        <f>V284-SUM($Z284:AJ284)</f>
        <v>0</v>
      </c>
      <c r="AL284" s="21" t="str">
        <f>HLOOKUP(F284,'BASE 1'!$C$1:$UG$3,3,0)</f>
        <v>TRANSFERENCIA EDATEL S.A</v>
      </c>
      <c r="AM284" s="304">
        <v>325448628</v>
      </c>
      <c r="AN284" s="304">
        <v>325448628</v>
      </c>
      <c r="AO284" s="304">
        <v>325448628</v>
      </c>
      <c r="AP284" s="304"/>
      <c r="AQ284" s="304"/>
      <c r="AR284" s="304"/>
      <c r="AS284" s="304"/>
      <c r="AT284" s="304"/>
      <c r="AU284" s="304"/>
      <c r="AV284" s="304"/>
      <c r="AW284" s="304"/>
      <c r="AX284" s="304"/>
      <c r="AY284" s="418">
        <v>0</v>
      </c>
      <c r="AZ284" s="418">
        <v>1</v>
      </c>
    </row>
    <row r="285" spans="1:52" ht="12.75" customHeight="1">
      <c r="A285" s="116">
        <v>110023419</v>
      </c>
      <c r="B285" s="309">
        <v>27000000</v>
      </c>
      <c r="C285" s="426" t="s">
        <v>2921</v>
      </c>
      <c r="D285" s="508"/>
      <c r="E285" s="508" t="s">
        <v>4413</v>
      </c>
      <c r="F285" s="283">
        <v>112170342</v>
      </c>
      <c r="G285" s="290" t="s">
        <v>1238</v>
      </c>
      <c r="H285" s="122">
        <v>9</v>
      </c>
      <c r="I285" s="299">
        <v>516510174</v>
      </c>
      <c r="J285" s="304">
        <v>516510174</v>
      </c>
      <c r="K285" s="304">
        <v>34657764</v>
      </c>
      <c r="L285" s="304">
        <v>69315528</v>
      </c>
      <c r="M285" s="304">
        <v>103973292</v>
      </c>
      <c r="N285" s="304"/>
      <c r="O285" s="304"/>
      <c r="P285" s="304"/>
      <c r="Q285" s="304"/>
      <c r="R285" s="304"/>
      <c r="S285" s="304"/>
      <c r="T285" s="304"/>
      <c r="U285" s="304"/>
      <c r="V285" s="304"/>
      <c r="W285" s="324">
        <f>IFERROR((M285/J285)/IFERROR(HLOOKUP(F285,'BASE 1'!$C$1:$UG$251,'PROY 1'!$AB$19+237,0),0),"")</f>
        <v>0.8152631730850366</v>
      </c>
      <c r="X285" s="324">
        <v>0.8152631730850366</v>
      </c>
      <c r="Y285" s="25" t="str">
        <f t="shared" si="17"/>
        <v>234</v>
      </c>
      <c r="Z285" s="304">
        <f t="shared" si="18"/>
        <v>34657764</v>
      </c>
      <c r="AA285" s="304">
        <f>L285-SUM($Z285:Z285)</f>
        <v>34657764</v>
      </c>
      <c r="AB285" s="304">
        <f>M285-SUM($Z285:AA285)</f>
        <v>34657764</v>
      </c>
      <c r="AC285" s="304">
        <f>N285-SUM($Z285:AB285)</f>
        <v>-103973292</v>
      </c>
      <c r="AD285" s="304">
        <f>O285-SUM($Z285:AC285)</f>
        <v>0</v>
      </c>
      <c r="AE285" s="304">
        <f>P285-SUM($Z285:AD285)</f>
        <v>0</v>
      </c>
      <c r="AF285" s="304">
        <f>Q285-SUM($Z285:AE285)</f>
        <v>0</v>
      </c>
      <c r="AG285" s="304">
        <f>R285-SUM($Z285:AF285)</f>
        <v>0</v>
      </c>
      <c r="AH285" s="304">
        <f>S285-SUM($Z285:AG285)</f>
        <v>0</v>
      </c>
      <c r="AI285" s="304">
        <f>T285-SUM($Z285:AH285)</f>
        <v>0</v>
      </c>
      <c r="AJ285" s="304">
        <f>U285-SUM($Z285:AI285)</f>
        <v>0</v>
      </c>
      <c r="AK285" s="304">
        <f>V285-SUM($Z285:AJ285)</f>
        <v>0</v>
      </c>
      <c r="AL285" s="21" t="str">
        <f>HLOOKUP(F285,'BASE 1'!$C$1:$UG$3,3,0)</f>
        <v>TRANSFERENCIA EMTELCO S.A</v>
      </c>
      <c r="AM285" s="304">
        <v>516510174</v>
      </c>
      <c r="AN285" s="304">
        <v>516510174</v>
      </c>
      <c r="AO285" s="304">
        <v>516510174</v>
      </c>
      <c r="AP285" s="304"/>
      <c r="AQ285" s="304"/>
      <c r="AR285" s="304"/>
      <c r="AS285" s="304"/>
      <c r="AT285" s="304"/>
      <c r="AU285" s="304"/>
      <c r="AV285" s="304"/>
      <c r="AW285" s="304"/>
      <c r="AX285" s="304"/>
      <c r="AY285" s="418">
        <v>0</v>
      </c>
      <c r="AZ285" s="418">
        <v>1</v>
      </c>
    </row>
    <row r="286" spans="1:52" ht="12.75" customHeight="1">
      <c r="A286" s="116">
        <v>110023419</v>
      </c>
      <c r="B286" s="309">
        <v>27000000</v>
      </c>
      <c r="C286" s="426" t="s">
        <v>2921</v>
      </c>
      <c r="D286" s="508"/>
      <c r="E286" s="508" t="s">
        <v>4413</v>
      </c>
      <c r="F286" s="283">
        <v>112170349</v>
      </c>
      <c r="G286" s="290" t="s">
        <v>1233</v>
      </c>
      <c r="H286" s="122">
        <v>9</v>
      </c>
      <c r="I286" s="299">
        <v>366922427</v>
      </c>
      <c r="J286" s="304">
        <v>366922427</v>
      </c>
      <c r="K286" s="304">
        <v>17530191</v>
      </c>
      <c r="L286" s="304">
        <v>35060382</v>
      </c>
      <c r="M286" s="304">
        <v>52590573</v>
      </c>
      <c r="N286" s="304"/>
      <c r="O286" s="304"/>
      <c r="P286" s="304"/>
      <c r="Q286" s="304"/>
      <c r="R286" s="304"/>
      <c r="S286" s="304"/>
      <c r="T286" s="304"/>
      <c r="U286" s="304"/>
      <c r="V286" s="304"/>
      <c r="W286" s="324">
        <f>IFERROR((M286/J286)/IFERROR(HLOOKUP(F286,'BASE 1'!$C$1:$UG$251,'PROY 1'!$AB$19+237,0),0),"")</f>
        <v>0.58120987831789495</v>
      </c>
      <c r="X286" s="324">
        <v>0.58120987831789495</v>
      </c>
      <c r="Y286" s="25" t="str">
        <f t="shared" si="17"/>
        <v>234</v>
      </c>
      <c r="Z286" s="304">
        <f t="shared" si="18"/>
        <v>17530191</v>
      </c>
      <c r="AA286" s="304">
        <f>L286-SUM($Z286:Z286)</f>
        <v>17530191</v>
      </c>
      <c r="AB286" s="304">
        <f>M286-SUM($Z286:AA286)</f>
        <v>17530191</v>
      </c>
      <c r="AC286" s="304">
        <f>N286-SUM($Z286:AB286)</f>
        <v>-52590573</v>
      </c>
      <c r="AD286" s="304">
        <f>O286-SUM($Z286:AC286)</f>
        <v>0</v>
      </c>
      <c r="AE286" s="304">
        <f>P286-SUM($Z286:AD286)</f>
        <v>0</v>
      </c>
      <c r="AF286" s="304">
        <f>Q286-SUM($Z286:AE286)</f>
        <v>0</v>
      </c>
      <c r="AG286" s="304">
        <f>R286-SUM($Z286:AF286)</f>
        <v>0</v>
      </c>
      <c r="AH286" s="304">
        <f>S286-SUM($Z286:AG286)</f>
        <v>0</v>
      </c>
      <c r="AI286" s="304">
        <f>T286-SUM($Z286:AH286)</f>
        <v>0</v>
      </c>
      <c r="AJ286" s="304">
        <f>U286-SUM($Z286:AI286)</f>
        <v>0</v>
      </c>
      <c r="AK286" s="304">
        <f>V286-SUM($Z286:AJ286)</f>
        <v>0</v>
      </c>
      <c r="AL286" s="21" t="str">
        <f>HLOOKUP(F286,'BASE 1'!$C$1:$UG$3,3,0)</f>
        <v>TRANSFERENCIA ORBITEL SERVICIOS INTERNACIONALES S.A</v>
      </c>
      <c r="AM286" s="304">
        <v>366922427</v>
      </c>
      <c r="AN286" s="304">
        <v>366922427</v>
      </c>
      <c r="AO286" s="304">
        <v>366922427</v>
      </c>
      <c r="AP286" s="304"/>
      <c r="AQ286" s="304"/>
      <c r="AR286" s="304"/>
      <c r="AS286" s="304"/>
      <c r="AT286" s="304"/>
      <c r="AU286" s="304"/>
      <c r="AV286" s="304"/>
      <c r="AW286" s="304"/>
      <c r="AX286" s="304"/>
      <c r="AY286" s="418">
        <v>0</v>
      </c>
      <c r="AZ286" s="418">
        <v>1</v>
      </c>
    </row>
    <row r="287" spans="1:52" ht="12.75" customHeight="1">
      <c r="A287" s="116">
        <v>110023419</v>
      </c>
      <c r="B287" s="309">
        <v>27000000</v>
      </c>
      <c r="C287" s="426" t="s">
        <v>2921</v>
      </c>
      <c r="D287" s="508"/>
      <c r="E287" s="508" t="s">
        <v>4413</v>
      </c>
      <c r="F287" s="283">
        <v>112170352</v>
      </c>
      <c r="G287" s="290" t="s">
        <v>1849</v>
      </c>
      <c r="H287" s="122">
        <v>9</v>
      </c>
      <c r="I287" s="299">
        <v>96552993</v>
      </c>
      <c r="J287" s="304">
        <v>96552993</v>
      </c>
      <c r="K287" s="304">
        <v>7982225</v>
      </c>
      <c r="L287" s="304">
        <v>15964450</v>
      </c>
      <c r="M287" s="304">
        <v>23946675</v>
      </c>
      <c r="N287" s="304"/>
      <c r="O287" s="304"/>
      <c r="P287" s="304"/>
      <c r="Q287" s="304"/>
      <c r="R287" s="304"/>
      <c r="S287" s="304"/>
      <c r="T287" s="304"/>
      <c r="U287" s="304"/>
      <c r="V287" s="304"/>
      <c r="W287" s="324">
        <f>IFERROR((M287/J287)/IFERROR(HLOOKUP(F287,'BASE 1'!$C$1:$UG$251,'PROY 1'!$AB$19+237,0),0),"")</f>
        <v>1.5264747121675935</v>
      </c>
      <c r="X287" s="324">
        <v>1.5264747121675935</v>
      </c>
      <c r="Y287" s="25" t="str">
        <f t="shared" si="17"/>
        <v>234</v>
      </c>
      <c r="Z287" s="304">
        <f t="shared" si="18"/>
        <v>7982225</v>
      </c>
      <c r="AA287" s="304">
        <f>L287-SUM($Z287:Z287)</f>
        <v>7982225</v>
      </c>
      <c r="AB287" s="304">
        <f>M287-SUM($Z287:AA287)</f>
        <v>7982225</v>
      </c>
      <c r="AC287" s="304">
        <f>N287-SUM($Z287:AB287)</f>
        <v>-23946675</v>
      </c>
      <c r="AD287" s="304">
        <f>O287-SUM($Z287:AC287)</f>
        <v>0</v>
      </c>
      <c r="AE287" s="304">
        <f>P287-SUM($Z287:AD287)</f>
        <v>0</v>
      </c>
      <c r="AF287" s="304">
        <f>Q287-SUM($Z287:AE287)</f>
        <v>0</v>
      </c>
      <c r="AG287" s="304">
        <f>R287-SUM($Z287:AF287)</f>
        <v>0</v>
      </c>
      <c r="AH287" s="304">
        <f>S287-SUM($Z287:AG287)</f>
        <v>0</v>
      </c>
      <c r="AI287" s="304">
        <f>T287-SUM($Z287:AH287)</f>
        <v>0</v>
      </c>
      <c r="AJ287" s="304">
        <f>U287-SUM($Z287:AI287)</f>
        <v>0</v>
      </c>
      <c r="AK287" s="304">
        <f>V287-SUM($Z287:AJ287)</f>
        <v>0</v>
      </c>
      <c r="AL287" s="21" t="str">
        <f>HLOOKUP(F287,'BASE 1'!$C$1:$UG$3,3,0)</f>
        <v>TRANSFERENCIA AGENCIA PARA LA EDUCACIÓN SUPERIOR -SAPIENCIA-</v>
      </c>
      <c r="AM287" s="304">
        <v>96552993</v>
      </c>
      <c r="AN287" s="304">
        <v>96552993</v>
      </c>
      <c r="AO287" s="304">
        <v>96552993</v>
      </c>
      <c r="AP287" s="304"/>
      <c r="AQ287" s="304"/>
      <c r="AR287" s="304"/>
      <c r="AS287" s="304"/>
      <c r="AT287" s="304"/>
      <c r="AU287" s="304"/>
      <c r="AV287" s="304"/>
      <c r="AW287" s="304"/>
      <c r="AX287" s="304"/>
      <c r="AY287" s="418">
        <v>0</v>
      </c>
      <c r="AZ287" s="418">
        <v>1</v>
      </c>
    </row>
    <row r="288" spans="1:52" ht="12.75" customHeight="1">
      <c r="A288" s="116">
        <v>110023419</v>
      </c>
      <c r="B288" s="309">
        <v>27000000</v>
      </c>
      <c r="C288" s="426" t="s">
        <v>2921</v>
      </c>
      <c r="D288" s="508"/>
      <c r="E288" s="508" t="s">
        <v>4413</v>
      </c>
      <c r="F288" s="283">
        <v>112170353</v>
      </c>
      <c r="G288" s="290" t="s">
        <v>2739</v>
      </c>
      <c r="H288" s="122">
        <v>9</v>
      </c>
      <c r="I288" s="299">
        <v>6088967</v>
      </c>
      <c r="J288" s="304">
        <v>6088967</v>
      </c>
      <c r="K288" s="304">
        <v>503387</v>
      </c>
      <c r="L288" s="304">
        <v>1006774</v>
      </c>
      <c r="M288" s="304">
        <v>1510161</v>
      </c>
      <c r="N288" s="304"/>
      <c r="O288" s="304"/>
      <c r="P288" s="304"/>
      <c r="Q288" s="304"/>
      <c r="R288" s="304"/>
      <c r="S288" s="304"/>
      <c r="T288" s="304"/>
      <c r="U288" s="304"/>
      <c r="V288" s="304"/>
      <c r="W288" s="324">
        <f>IFERROR((M288/J288)/IFERROR(HLOOKUP(F288,'BASE 1'!$C$1:$UG$251,'PROY 1'!$AB$19+237,0),0),"")</f>
        <v>1.794944282988709</v>
      </c>
      <c r="X288" s="324">
        <v>1.794944282988709</v>
      </c>
      <c r="Y288" s="25" t="str">
        <f t="shared" si="17"/>
        <v>234</v>
      </c>
      <c r="Z288" s="304">
        <f t="shared" si="18"/>
        <v>503387</v>
      </c>
      <c r="AA288" s="304">
        <f>L288-SUM($Z288:Z288)</f>
        <v>503387</v>
      </c>
      <c r="AB288" s="304">
        <f>M288-SUM($Z288:AA288)</f>
        <v>503387</v>
      </c>
      <c r="AC288" s="304">
        <f>N288-SUM($Z288:AB288)</f>
        <v>-1510161</v>
      </c>
      <c r="AD288" s="304">
        <f>O288-SUM($Z288:AC288)</f>
        <v>0</v>
      </c>
      <c r="AE288" s="304">
        <f>P288-SUM($Z288:AD288)</f>
        <v>0</v>
      </c>
      <c r="AF288" s="304">
        <f>Q288-SUM($Z288:AE288)</f>
        <v>0</v>
      </c>
      <c r="AG288" s="304">
        <f>R288-SUM($Z288:AF288)</f>
        <v>0</v>
      </c>
      <c r="AH288" s="304">
        <f>S288-SUM($Z288:AG288)</f>
        <v>0</v>
      </c>
      <c r="AI288" s="304">
        <f>T288-SUM($Z288:AH288)</f>
        <v>0</v>
      </c>
      <c r="AJ288" s="304">
        <f>U288-SUM($Z288:AI288)</f>
        <v>0</v>
      </c>
      <c r="AK288" s="304">
        <f>V288-SUM($Z288:AJ288)</f>
        <v>0</v>
      </c>
      <c r="AL288" s="21" t="str">
        <f>HLOOKUP(F288,'BASE 1'!$C$1:$UG$3,3,0)</f>
        <v>TRANSFERENCIA AGENCIA PARA ALIANZAS PÚBLICO PRIVADAS Y PROYECTOS ESPECIALES</v>
      </c>
      <c r="AM288" s="304">
        <v>6088967</v>
      </c>
      <c r="AN288" s="304">
        <v>6088967</v>
      </c>
      <c r="AO288" s="304">
        <v>6088967</v>
      </c>
      <c r="AP288" s="304"/>
      <c r="AQ288" s="304"/>
      <c r="AR288" s="304"/>
      <c r="AS288" s="304"/>
      <c r="AT288" s="304"/>
      <c r="AU288" s="304"/>
      <c r="AV288" s="304"/>
      <c r="AW288" s="304"/>
      <c r="AX288" s="304"/>
      <c r="AY288" s="418">
        <v>0</v>
      </c>
      <c r="AZ288" s="418">
        <v>1</v>
      </c>
    </row>
    <row r="289" spans="1:56" ht="12.75" customHeight="1">
      <c r="A289" s="116">
        <v>110023419</v>
      </c>
      <c r="B289" s="309">
        <v>27000000</v>
      </c>
      <c r="C289" s="426" t="s">
        <v>2921</v>
      </c>
      <c r="D289" s="508"/>
      <c r="E289" s="508" t="s">
        <v>4413</v>
      </c>
      <c r="F289" s="283">
        <v>112170354</v>
      </c>
      <c r="G289" s="290" t="s">
        <v>1850</v>
      </c>
      <c r="H289" s="122">
        <v>9</v>
      </c>
      <c r="I289" s="299">
        <v>191808012</v>
      </c>
      <c r="J289" s="304">
        <v>191808012</v>
      </c>
      <c r="K289" s="304">
        <v>15857144</v>
      </c>
      <c r="L289" s="304">
        <v>31714288</v>
      </c>
      <c r="M289" s="304">
        <v>47571432</v>
      </c>
      <c r="N289" s="304"/>
      <c r="O289" s="304"/>
      <c r="P289" s="304"/>
      <c r="Q289" s="304"/>
      <c r="R289" s="304"/>
      <c r="S289" s="304"/>
      <c r="T289" s="304"/>
      <c r="U289" s="304"/>
      <c r="V289" s="304"/>
      <c r="W289" s="324">
        <f>IFERROR((M289/J289)/IFERROR(HLOOKUP(F289,'BASE 1'!$C$1:$UG$251,'PROY 1'!$AB$19+237,0),0),"")</f>
        <v>1.0587757087002319</v>
      </c>
      <c r="X289" s="324">
        <v>1.0587757087002319</v>
      </c>
      <c r="Y289" s="25" t="str">
        <f t="shared" si="17"/>
        <v>234</v>
      </c>
      <c r="Z289" s="304">
        <f t="shared" si="18"/>
        <v>15857144</v>
      </c>
      <c r="AA289" s="304">
        <f>L289-SUM($Z289:Z289)</f>
        <v>15857144</v>
      </c>
      <c r="AB289" s="304">
        <f>M289-SUM($Z289:AA289)</f>
        <v>15857144</v>
      </c>
      <c r="AC289" s="304">
        <f>N289-SUM($Z289:AB289)</f>
        <v>-47571432</v>
      </c>
      <c r="AD289" s="304">
        <f>O289-SUM($Z289:AC289)</f>
        <v>0</v>
      </c>
      <c r="AE289" s="304">
        <f>P289-SUM($Z289:AD289)</f>
        <v>0</v>
      </c>
      <c r="AF289" s="304">
        <f>Q289-SUM($Z289:AE289)</f>
        <v>0</v>
      </c>
      <c r="AG289" s="304">
        <f>R289-SUM($Z289:AF289)</f>
        <v>0</v>
      </c>
      <c r="AH289" s="304">
        <f>S289-SUM($Z289:AG289)</f>
        <v>0</v>
      </c>
      <c r="AI289" s="304">
        <f>T289-SUM($Z289:AH289)</f>
        <v>0</v>
      </c>
      <c r="AJ289" s="304">
        <f>U289-SUM($Z289:AI289)</f>
        <v>0</v>
      </c>
      <c r="AK289" s="304">
        <f>V289-SUM($Z289:AJ289)</f>
        <v>0</v>
      </c>
      <c r="AL289" s="21" t="str">
        <f>HLOOKUP(F289,'BASE 1'!$C$1:$UG$3,3,0)</f>
        <v>TRANSFERENCIA EMPRESA PARA LA SEGURIDAD URBANA-ESU</v>
      </c>
      <c r="AM289" s="304">
        <v>191808012</v>
      </c>
      <c r="AN289" s="304">
        <v>191808012</v>
      </c>
      <c r="AO289" s="304">
        <v>191808012</v>
      </c>
      <c r="AP289" s="304"/>
      <c r="AQ289" s="304"/>
      <c r="AR289" s="304"/>
      <c r="AS289" s="304"/>
      <c r="AT289" s="304"/>
      <c r="AU289" s="304"/>
      <c r="AV289" s="304"/>
      <c r="AW289" s="304"/>
      <c r="AX289" s="304"/>
      <c r="AY289" s="418">
        <v>0</v>
      </c>
      <c r="AZ289" s="418">
        <v>1</v>
      </c>
    </row>
    <row r="290" spans="1:56" ht="12.75" customHeight="1">
      <c r="A290" s="116">
        <v>110023419</v>
      </c>
      <c r="B290" s="309">
        <v>27000000</v>
      </c>
      <c r="C290" s="426" t="s">
        <v>2921</v>
      </c>
      <c r="D290" s="508"/>
      <c r="E290" s="508" t="s">
        <v>4413</v>
      </c>
      <c r="F290" s="283">
        <v>112170358</v>
      </c>
      <c r="G290" s="290" t="s">
        <v>2676</v>
      </c>
      <c r="H290" s="122">
        <v>9</v>
      </c>
      <c r="I290" s="299">
        <v>4650865</v>
      </c>
      <c r="J290" s="304">
        <v>4650865</v>
      </c>
      <c r="K290" s="304">
        <v>384496</v>
      </c>
      <c r="L290" s="304">
        <v>768992</v>
      </c>
      <c r="M290" s="304">
        <v>1153488</v>
      </c>
      <c r="N290" s="304"/>
      <c r="O290" s="304"/>
      <c r="P290" s="304"/>
      <c r="Q290" s="304"/>
      <c r="R290" s="304"/>
      <c r="S290" s="304"/>
      <c r="T290" s="304"/>
      <c r="U290" s="304"/>
      <c r="V290" s="304"/>
      <c r="W290" s="324">
        <f>IFERROR((M290/J290)/IFERROR(HLOOKUP(F290,'BASE 1'!$C$1:$UG$251,'PROY 1'!$AB$19+237,0),0),"")</f>
        <v>1.5763177457112891</v>
      </c>
      <c r="X290" s="324">
        <v>1.5763177457112891</v>
      </c>
      <c r="Y290" s="25" t="str">
        <f t="shared" si="17"/>
        <v>234</v>
      </c>
      <c r="Z290" s="304">
        <f t="shared" si="18"/>
        <v>384496</v>
      </c>
      <c r="AA290" s="304">
        <f>L290-SUM($Z290:Z290)</f>
        <v>384496</v>
      </c>
      <c r="AB290" s="304">
        <f>M290-SUM($Z290:AA290)</f>
        <v>384496</v>
      </c>
      <c r="AC290" s="304">
        <f>N290-SUM($Z290:AB290)</f>
        <v>-1153488</v>
      </c>
      <c r="AD290" s="304">
        <f>O290-SUM($Z290:AC290)</f>
        <v>0</v>
      </c>
      <c r="AE290" s="304">
        <f>P290-SUM($Z290:AD290)</f>
        <v>0</v>
      </c>
      <c r="AF290" s="304">
        <f>Q290-SUM($Z290:AE290)</f>
        <v>0</v>
      </c>
      <c r="AG290" s="304">
        <f>R290-SUM($Z290:AF290)</f>
        <v>0</v>
      </c>
      <c r="AH290" s="304">
        <f>S290-SUM($Z290:AG290)</f>
        <v>0</v>
      </c>
      <c r="AI290" s="304">
        <f>T290-SUM($Z290:AH290)</f>
        <v>0</v>
      </c>
      <c r="AJ290" s="304">
        <f>U290-SUM($Z290:AI290)</f>
        <v>0</v>
      </c>
      <c r="AK290" s="304">
        <f>V290-SUM($Z290:AJ290)</f>
        <v>0</v>
      </c>
      <c r="AL290" s="21" t="str">
        <f>HLOOKUP(F290,'BASE 1'!$C$1:$UG$3,3,0)</f>
        <v>Transferencias Museo Casa de la Memoria</v>
      </c>
      <c r="AM290" s="304">
        <v>4650865</v>
      </c>
      <c r="AN290" s="304">
        <v>4650865</v>
      </c>
      <c r="AO290" s="304">
        <v>4650865</v>
      </c>
      <c r="AP290" s="304"/>
      <c r="AQ290" s="304"/>
      <c r="AR290" s="304"/>
      <c r="AS290" s="304"/>
      <c r="AT290" s="304"/>
      <c r="AU290" s="304"/>
      <c r="AV290" s="304"/>
      <c r="AW290" s="304"/>
      <c r="AX290" s="304"/>
      <c r="AY290" s="418">
        <v>0</v>
      </c>
      <c r="AZ290" s="418">
        <v>1</v>
      </c>
    </row>
    <row r="291" spans="1:56" ht="12.75" customHeight="1">
      <c r="A291" s="116">
        <v>110023419</v>
      </c>
      <c r="B291" s="309">
        <v>27000000</v>
      </c>
      <c r="C291" s="426" t="s">
        <v>2921</v>
      </c>
      <c r="D291" s="508"/>
      <c r="E291" s="508" t="s">
        <v>4413</v>
      </c>
      <c r="F291" s="283">
        <v>112170359</v>
      </c>
      <c r="G291" s="290" t="s">
        <v>2677</v>
      </c>
      <c r="H291" s="122">
        <v>9</v>
      </c>
      <c r="I291" s="299">
        <v>10229768</v>
      </c>
      <c r="J291" s="304">
        <v>10229768</v>
      </c>
      <c r="K291" s="304">
        <v>845715</v>
      </c>
      <c r="L291" s="304">
        <v>1691430</v>
      </c>
      <c r="M291" s="304">
        <v>2537145</v>
      </c>
      <c r="N291" s="304"/>
      <c r="O291" s="304"/>
      <c r="P291" s="304"/>
      <c r="Q291" s="304"/>
      <c r="R291" s="304"/>
      <c r="S291" s="304"/>
      <c r="T291" s="304"/>
      <c r="U291" s="304"/>
      <c r="V291" s="304"/>
      <c r="W291" s="324">
        <f>IFERROR((M291/J291)/IFERROR(HLOOKUP(F291,'BASE 1'!$C$1:$UG$251,'PROY 1'!$AB$19+237,0),0),"")</f>
        <v>0.90364263468985251</v>
      </c>
      <c r="X291" s="324">
        <v>0.90364263468985251</v>
      </c>
      <c r="Y291" s="25" t="str">
        <f t="shared" si="17"/>
        <v>234</v>
      </c>
      <c r="Z291" s="304">
        <f t="shared" si="18"/>
        <v>845715</v>
      </c>
      <c r="AA291" s="304">
        <f>L291-SUM($Z291:Z291)</f>
        <v>845715</v>
      </c>
      <c r="AB291" s="304">
        <f>M291-SUM($Z291:AA291)</f>
        <v>845715</v>
      </c>
      <c r="AC291" s="304">
        <f>N291-SUM($Z291:AB291)</f>
        <v>-2537145</v>
      </c>
      <c r="AD291" s="304">
        <f>O291-SUM($Z291:AC291)</f>
        <v>0</v>
      </c>
      <c r="AE291" s="304">
        <f>P291-SUM($Z291:AD291)</f>
        <v>0</v>
      </c>
      <c r="AF291" s="304">
        <f>Q291-SUM($Z291:AE291)</f>
        <v>0</v>
      </c>
      <c r="AG291" s="304">
        <f>R291-SUM($Z291:AF291)</f>
        <v>0</v>
      </c>
      <c r="AH291" s="304">
        <f>S291-SUM($Z291:AG291)</f>
        <v>0</v>
      </c>
      <c r="AI291" s="304">
        <f>T291-SUM($Z291:AH291)</f>
        <v>0</v>
      </c>
      <c r="AJ291" s="304">
        <f>U291-SUM($Z291:AI291)</f>
        <v>0</v>
      </c>
      <c r="AK291" s="304">
        <f>V291-SUM($Z291:AJ291)</f>
        <v>0</v>
      </c>
      <c r="AL291" s="21" t="str">
        <f>HLOOKUP(F291,'BASE 1'!$C$1:$UG$3,3,0)</f>
        <v>Transferencias Corporación Hospital Infantil</v>
      </c>
      <c r="AM291" s="304">
        <v>10229768</v>
      </c>
      <c r="AN291" s="304">
        <v>10229768</v>
      </c>
      <c r="AO291" s="304">
        <v>10229768</v>
      </c>
      <c r="AP291" s="304"/>
      <c r="AQ291" s="304"/>
      <c r="AR291" s="304"/>
      <c r="AS291" s="304"/>
      <c r="AT291" s="304"/>
      <c r="AU291" s="304"/>
      <c r="AV291" s="304"/>
      <c r="AW291" s="304"/>
      <c r="AX291" s="304"/>
      <c r="AY291" s="418">
        <v>0</v>
      </c>
      <c r="AZ291" s="418">
        <v>1</v>
      </c>
    </row>
    <row r="292" spans="1:56" ht="12.75" customHeight="1">
      <c r="A292" s="116">
        <v>110023419</v>
      </c>
      <c r="B292" s="309">
        <v>27000000</v>
      </c>
      <c r="C292" s="426" t="s">
        <v>2921</v>
      </c>
      <c r="D292" s="508"/>
      <c r="E292" s="508" t="s">
        <v>4413</v>
      </c>
      <c r="F292" s="283">
        <v>112170360</v>
      </c>
      <c r="G292" s="290" t="s">
        <v>2678</v>
      </c>
      <c r="H292" s="122">
        <v>9</v>
      </c>
      <c r="I292" s="299">
        <v>3215060777</v>
      </c>
      <c r="J292" s="304">
        <v>3215060777</v>
      </c>
      <c r="K292" s="304">
        <v>212493585</v>
      </c>
      <c r="L292" s="304">
        <v>424987170</v>
      </c>
      <c r="M292" s="304">
        <v>637480755</v>
      </c>
      <c r="N292" s="304"/>
      <c r="O292" s="304"/>
      <c r="P292" s="304"/>
      <c r="Q292" s="304"/>
      <c r="R292" s="304"/>
      <c r="S292" s="304"/>
      <c r="T292" s="304"/>
      <c r="U292" s="304"/>
      <c r="V292" s="304"/>
      <c r="W292" s="324">
        <f>IFERROR((M292/J292)/IFERROR(HLOOKUP(F292,'BASE 1'!$C$1:$UG$251,'PROY 1'!$AB$19+237,0),0),"")</f>
        <v>1.3293951327263802</v>
      </c>
      <c r="X292" s="324">
        <v>1.3293951327263802</v>
      </c>
      <c r="Y292" s="25" t="str">
        <f t="shared" si="17"/>
        <v>234</v>
      </c>
      <c r="Z292" s="304">
        <f t="shared" si="18"/>
        <v>212493585</v>
      </c>
      <c r="AA292" s="304">
        <f>L292-SUM($Z292:Z292)</f>
        <v>212493585</v>
      </c>
      <c r="AB292" s="304">
        <f>M292-SUM($Z292:AA292)</f>
        <v>212493585</v>
      </c>
      <c r="AC292" s="304">
        <f>N292-SUM($Z292:AB292)</f>
        <v>-637480755</v>
      </c>
      <c r="AD292" s="304">
        <f>O292-SUM($Z292:AC292)</f>
        <v>0</v>
      </c>
      <c r="AE292" s="304">
        <f>P292-SUM($Z292:AD292)</f>
        <v>0</v>
      </c>
      <c r="AF292" s="304">
        <f>Q292-SUM($Z292:AE292)</f>
        <v>0</v>
      </c>
      <c r="AG292" s="304">
        <f>R292-SUM($Z292:AF292)</f>
        <v>0</v>
      </c>
      <c r="AH292" s="304">
        <f>S292-SUM($Z292:AG292)</f>
        <v>0</v>
      </c>
      <c r="AI292" s="304">
        <f>T292-SUM($Z292:AH292)</f>
        <v>0</v>
      </c>
      <c r="AJ292" s="304">
        <f>U292-SUM($Z292:AI292)</f>
        <v>0</v>
      </c>
      <c r="AK292" s="304">
        <f>V292-SUM($Z292:AJ292)</f>
        <v>0</v>
      </c>
      <c r="AL292" s="21" t="str">
        <f>HLOOKUP(F292,'BASE 1'!$C$1:$UG$3,3,0)</f>
        <v>Transferencia Colombia Movil TIGO</v>
      </c>
      <c r="AM292" s="304">
        <v>3215060777</v>
      </c>
      <c r="AN292" s="304">
        <v>3215060777</v>
      </c>
      <c r="AO292" s="304">
        <v>3215060777</v>
      </c>
      <c r="AP292" s="304"/>
      <c r="AQ292" s="304"/>
      <c r="AR292" s="304"/>
      <c r="AS292" s="304"/>
      <c r="AT292" s="304"/>
      <c r="AU292" s="304"/>
      <c r="AV292" s="304"/>
      <c r="AW292" s="304"/>
      <c r="AX292" s="304"/>
      <c r="AY292" s="418">
        <v>0</v>
      </c>
      <c r="AZ292" s="418">
        <v>1</v>
      </c>
    </row>
    <row r="293" spans="1:56" ht="12.75" customHeight="1">
      <c r="A293" s="119">
        <v>110023419</v>
      </c>
      <c r="B293" s="309">
        <v>27000000</v>
      </c>
      <c r="C293" s="426" t="s">
        <v>2921</v>
      </c>
      <c r="D293" s="508"/>
      <c r="E293" s="508" t="s">
        <v>4413</v>
      </c>
      <c r="F293" s="283">
        <v>112170361</v>
      </c>
      <c r="G293" s="290" t="s">
        <v>4173</v>
      </c>
      <c r="H293" s="122">
        <v>9</v>
      </c>
      <c r="I293" s="295">
        <v>152531126</v>
      </c>
      <c r="J293" s="304">
        <v>152531126</v>
      </c>
      <c r="K293" s="304">
        <v>12617901</v>
      </c>
      <c r="L293" s="304">
        <v>25235802</v>
      </c>
      <c r="M293" s="304">
        <v>37853703</v>
      </c>
      <c r="N293" s="304"/>
      <c r="O293" s="304"/>
      <c r="P293" s="304"/>
      <c r="Q293" s="304"/>
      <c r="R293" s="304"/>
      <c r="S293" s="304"/>
      <c r="T293" s="304"/>
      <c r="U293" s="304"/>
      <c r="V293" s="304"/>
      <c r="W293" s="324" t="str">
        <f>IFERROR((M293/J293)/IFERROR(HLOOKUP(F293,'BASE 1'!$C$1:$UG$251,'PROY 1'!$AB$19+237,0),0),"")</f>
        <v/>
      </c>
      <c r="X293" s="324" t="s">
        <v>342</v>
      </c>
      <c r="Y293" s="25" t="str">
        <f t="shared" si="17"/>
        <v>234</v>
      </c>
      <c r="Z293" s="304">
        <f t="shared" si="18"/>
        <v>12617901</v>
      </c>
      <c r="AA293" s="304">
        <f>L293-SUM($Z293:Z293)</f>
        <v>12617901</v>
      </c>
      <c r="AB293" s="304">
        <f>M293-SUM($Z293:AA293)</f>
        <v>12617901</v>
      </c>
      <c r="AC293" s="304">
        <f>N293-SUM($Z293:AB293)</f>
        <v>-37853703</v>
      </c>
      <c r="AD293" s="304">
        <f>O293-SUM($Z293:AC293)</f>
        <v>0</v>
      </c>
      <c r="AE293" s="304">
        <f>P293-SUM($Z293:AD293)</f>
        <v>0</v>
      </c>
      <c r="AF293" s="304">
        <f>Q293-SUM($Z293:AE293)</f>
        <v>0</v>
      </c>
      <c r="AG293" s="304">
        <f>R293-SUM($Z293:AF293)</f>
        <v>0</v>
      </c>
      <c r="AH293" s="304">
        <f>S293-SUM($Z293:AG293)</f>
        <v>0</v>
      </c>
      <c r="AI293" s="304">
        <f>T293-SUM($Z293:AH293)</f>
        <v>0</v>
      </c>
      <c r="AJ293" s="304">
        <f>U293-SUM($Z293:AI293)</f>
        <v>0</v>
      </c>
      <c r="AK293" s="304">
        <f>V293-SUM($Z293:AJ293)</f>
        <v>0</v>
      </c>
      <c r="AL293" s="21" t="str">
        <f>HLOOKUP(F293,'BASE 1'!$C$1:$UG$3,3,0)</f>
        <v>Transferencia Aguas Regionales EPM SA</v>
      </c>
      <c r="AM293" s="304">
        <v>152531126</v>
      </c>
      <c r="AN293" s="304">
        <v>152531126</v>
      </c>
      <c r="AO293" s="304">
        <v>152531126</v>
      </c>
      <c r="AP293" s="304"/>
      <c r="AQ293" s="304"/>
      <c r="AR293" s="304"/>
      <c r="AS293" s="304"/>
      <c r="AT293" s="304"/>
      <c r="AU293" s="304"/>
      <c r="AV293" s="304"/>
      <c r="AW293" s="304"/>
      <c r="AX293" s="304"/>
      <c r="AY293" s="418">
        <v>0</v>
      </c>
      <c r="AZ293" s="418">
        <v>1</v>
      </c>
    </row>
    <row r="294" spans="1:56" ht="12.75" customHeight="1">
      <c r="A294" s="118"/>
      <c r="B294" s="331"/>
      <c r="C294" s="424" t="s">
        <v>342</v>
      </c>
      <c r="D294" s="506">
        <v>11</v>
      </c>
      <c r="E294" s="506" t="s">
        <v>4413</v>
      </c>
      <c r="F294" s="285">
        <v>11218</v>
      </c>
      <c r="G294" s="289" t="s">
        <v>757</v>
      </c>
      <c r="H294" s="118">
        <v>4</v>
      </c>
      <c r="I294" s="223">
        <v>2362790221</v>
      </c>
      <c r="J294" s="223">
        <v>2362790221</v>
      </c>
      <c r="K294" s="223">
        <v>297579529</v>
      </c>
      <c r="L294" s="223">
        <v>366477675</v>
      </c>
      <c r="M294" s="223">
        <v>593261864</v>
      </c>
      <c r="N294" s="223"/>
      <c r="O294" s="223"/>
      <c r="P294" s="223"/>
      <c r="Q294" s="223"/>
      <c r="R294" s="223"/>
      <c r="S294" s="223"/>
      <c r="T294" s="223"/>
      <c r="U294" s="223"/>
      <c r="V294" s="223"/>
      <c r="W294" s="323" t="str">
        <f>IFERROR((M294/J294)/IFERROR(HLOOKUP(F294,'BASE 1'!$C$1:$UG$251,'PROY 1'!$AB$19+237,0),0),"")</f>
        <v/>
      </c>
      <c r="X294" s="323" t="s">
        <v>342</v>
      </c>
      <c r="Y294" s="25" t="str">
        <f t="shared" si="17"/>
        <v/>
      </c>
      <c r="Z294" s="223">
        <f t="shared" si="18"/>
        <v>297579529</v>
      </c>
      <c r="AA294" s="223">
        <f>L294-SUM($Z294:Z294)</f>
        <v>68898146</v>
      </c>
      <c r="AB294" s="223">
        <f>M294-SUM($Z294:AA294)</f>
        <v>226784189</v>
      </c>
      <c r="AC294" s="223">
        <f>N294-SUM($Z294:AB294)</f>
        <v>-593261864</v>
      </c>
      <c r="AD294" s="223">
        <f>O294-SUM($Z294:AC294)</f>
        <v>0</v>
      </c>
      <c r="AE294" s="223">
        <f>P294-SUM($Z294:AD294)</f>
        <v>0</v>
      </c>
      <c r="AF294" s="223">
        <f>Q294-SUM($Z294:AE294)</f>
        <v>0</v>
      </c>
      <c r="AG294" s="223">
        <f>R294-SUM($Z294:AF294)</f>
        <v>0</v>
      </c>
      <c r="AH294" s="223">
        <f>S294-SUM($Z294:AG294)</f>
        <v>0</v>
      </c>
      <c r="AI294" s="223">
        <f>T294-SUM($Z294:AH294)</f>
        <v>0</v>
      </c>
      <c r="AJ294" s="223">
        <f>U294-SUM($Z294:AI294)</f>
        <v>0</v>
      </c>
      <c r="AK294" s="223">
        <f>V294-SUM($Z294:AJ294)</f>
        <v>0</v>
      </c>
      <c r="AL294" s="21" t="e">
        <f>HLOOKUP(F294,'BASE 1'!$C$1:$UG$3,3,0)</f>
        <v>#N/A</v>
      </c>
      <c r="AM294" s="223">
        <v>2362790221</v>
      </c>
      <c r="AN294" s="223">
        <v>2362790221</v>
      </c>
      <c r="AO294" s="223">
        <v>2362790221</v>
      </c>
      <c r="AP294" s="223"/>
      <c r="AQ294" s="223"/>
      <c r="AR294" s="223"/>
      <c r="AS294" s="223"/>
      <c r="AT294" s="223"/>
      <c r="AU294" s="223"/>
      <c r="AV294" s="223"/>
      <c r="AW294" s="223"/>
      <c r="AX294" s="223"/>
      <c r="AY294" s="417"/>
      <c r="AZ294" s="417"/>
    </row>
    <row r="295" spans="1:56" ht="12.75" customHeight="1">
      <c r="A295" s="116">
        <v>110000119</v>
      </c>
      <c r="B295" s="309">
        <v>70600000</v>
      </c>
      <c r="C295" s="426" t="s">
        <v>2593</v>
      </c>
      <c r="D295" s="508"/>
      <c r="E295" s="508" t="s">
        <v>4413</v>
      </c>
      <c r="F295" s="283">
        <v>1121801</v>
      </c>
      <c r="G295" s="290" t="s">
        <v>2014</v>
      </c>
      <c r="H295" s="122">
        <v>9</v>
      </c>
      <c r="I295" s="117">
        <v>2362790221</v>
      </c>
      <c r="J295" s="304">
        <v>2362790221</v>
      </c>
      <c r="K295" s="304">
        <v>297579529</v>
      </c>
      <c r="L295" s="304">
        <v>366477675</v>
      </c>
      <c r="M295" s="304">
        <v>593261864</v>
      </c>
      <c r="N295" s="304"/>
      <c r="O295" s="304"/>
      <c r="P295" s="304"/>
      <c r="Q295" s="304"/>
      <c r="R295" s="304"/>
      <c r="S295" s="304"/>
      <c r="T295" s="304"/>
      <c r="U295" s="304"/>
      <c r="V295" s="304"/>
      <c r="W295" s="324">
        <f>IFERROR((M295/J295)/IFERROR(HLOOKUP(F295,'BASE 1'!$C$1:$UG$251,'PROY 1'!$AB$19+237,0),0),"")</f>
        <v>1.0436088348901247</v>
      </c>
      <c r="X295" s="324">
        <v>1.0436088348901247</v>
      </c>
      <c r="Y295" s="25" t="str">
        <f t="shared" si="17"/>
        <v>001</v>
      </c>
      <c r="Z295" s="304">
        <f t="shared" si="18"/>
        <v>297579529</v>
      </c>
      <c r="AA295" s="304">
        <f>L295-SUM($Z295:Z295)</f>
        <v>68898146</v>
      </c>
      <c r="AB295" s="304">
        <f>M295-SUM($Z295:AA295)</f>
        <v>226784189</v>
      </c>
      <c r="AC295" s="304">
        <f>N295-SUM($Z295:AB295)</f>
        <v>-593261864</v>
      </c>
      <c r="AD295" s="304">
        <f>O295-SUM($Z295:AC295)</f>
        <v>0</v>
      </c>
      <c r="AE295" s="304">
        <f>P295-SUM($Z295:AD295)</f>
        <v>0</v>
      </c>
      <c r="AF295" s="304">
        <f>Q295-SUM($Z295:AE295)</f>
        <v>0</v>
      </c>
      <c r="AG295" s="304">
        <f>R295-SUM($Z295:AF295)</f>
        <v>0</v>
      </c>
      <c r="AH295" s="304">
        <f>S295-SUM($Z295:AG295)</f>
        <v>0</v>
      </c>
      <c r="AI295" s="304">
        <f>T295-SUM($Z295:AH295)</f>
        <v>0</v>
      </c>
      <c r="AJ295" s="304">
        <f>U295-SUM($Z295:AI295)</f>
        <v>0</v>
      </c>
      <c r="AK295" s="304">
        <f>V295-SUM($Z295:AJ295)</f>
        <v>0</v>
      </c>
      <c r="AL295" s="21" t="str">
        <f>HLOOKUP(F295,'BASE 1'!$C$1:$UG$3,3,0)</f>
        <v>Cuotas partes pensionales</v>
      </c>
      <c r="AM295" s="304">
        <v>2362790221</v>
      </c>
      <c r="AN295" s="304">
        <v>2362790221</v>
      </c>
      <c r="AO295" s="304">
        <v>2362790221</v>
      </c>
      <c r="AP295" s="304"/>
      <c r="AQ295" s="304"/>
      <c r="AR295" s="304"/>
      <c r="AS295" s="304"/>
      <c r="AT295" s="304"/>
      <c r="AU295" s="304"/>
      <c r="AV295" s="304"/>
      <c r="AW295" s="304"/>
      <c r="AX295" s="304"/>
      <c r="AY295" s="418">
        <v>1</v>
      </c>
      <c r="AZ295" s="418">
        <v>0</v>
      </c>
    </row>
    <row r="296" spans="1:56">
      <c r="A296" s="114"/>
      <c r="B296" s="330"/>
      <c r="C296" s="423" t="s">
        <v>342</v>
      </c>
      <c r="D296" s="515">
        <v>13</v>
      </c>
      <c r="E296" s="515" t="s">
        <v>4413</v>
      </c>
      <c r="F296" s="280">
        <v>15</v>
      </c>
      <c r="G296" s="114" t="s">
        <v>167</v>
      </c>
      <c r="H296" s="280">
        <v>2</v>
      </c>
      <c r="I296" s="115">
        <v>533829365326</v>
      </c>
      <c r="J296" s="115">
        <v>566241951835</v>
      </c>
      <c r="K296" s="115">
        <v>3088496876</v>
      </c>
      <c r="L296" s="115">
        <v>117619036139</v>
      </c>
      <c r="M296" s="115">
        <v>174691537876</v>
      </c>
      <c r="N296" s="115"/>
      <c r="O296" s="115"/>
      <c r="P296" s="115"/>
      <c r="Q296" s="115"/>
      <c r="R296" s="115"/>
      <c r="S296" s="115"/>
      <c r="T296" s="115"/>
      <c r="U296" s="115"/>
      <c r="V296" s="115"/>
      <c r="W296" s="195">
        <f>IFERROR((M296/J296)/IFERROR(HLOOKUP(F296,'BASE 1'!$C$1:$UG$251,'PROY 1'!$AB$19+237,0),0),"")</f>
        <v>1.2815076178568692</v>
      </c>
      <c r="X296" s="195" t="s">
        <v>342</v>
      </c>
      <c r="Y296" s="25" t="str">
        <f t="shared" si="17"/>
        <v/>
      </c>
      <c r="Z296" s="115">
        <f t="shared" si="18"/>
        <v>3088496876</v>
      </c>
      <c r="AA296" s="115">
        <f>L296-SUM($Z296:Z296)</f>
        <v>114530539263</v>
      </c>
      <c r="AB296" s="115">
        <f>M296-SUM($Z296:AA296)</f>
        <v>57072501737</v>
      </c>
      <c r="AC296" s="115">
        <f>N296-SUM($Z296:AB296)</f>
        <v>-174691537876</v>
      </c>
      <c r="AD296" s="115">
        <f>O296-SUM($Z296:AC296)</f>
        <v>0</v>
      </c>
      <c r="AE296" s="115">
        <f>P296-SUM($Z296:AD296)</f>
        <v>0</v>
      </c>
      <c r="AF296" s="115">
        <f>Q296-SUM($Z296:AE296)</f>
        <v>0</v>
      </c>
      <c r="AG296" s="115">
        <f>R296-SUM($Z296:AF296)</f>
        <v>0</v>
      </c>
      <c r="AH296" s="115">
        <f>S296-SUM($Z296:AG296)</f>
        <v>0</v>
      </c>
      <c r="AI296" s="115">
        <f>T296-SUM($Z296:AH296)</f>
        <v>0</v>
      </c>
      <c r="AJ296" s="115">
        <f>U296-SUM($Z296:AI296)</f>
        <v>0</v>
      </c>
      <c r="AK296" s="115">
        <f>V296-SUM($Z296:AJ296)</f>
        <v>0</v>
      </c>
      <c r="AL296" s="21" t="str">
        <f>HLOOKUP(F296,'BASE 1'!$C$1:$UG$3,3,0)</f>
        <v>FONDO LOCAL DE SALUD</v>
      </c>
      <c r="AM296" s="115">
        <v>539472028177</v>
      </c>
      <c r="AN296" s="115">
        <v>546202381645</v>
      </c>
      <c r="AO296" s="115">
        <v>566241951835</v>
      </c>
      <c r="AP296" s="115"/>
      <c r="AQ296" s="115"/>
      <c r="AR296" s="115"/>
      <c r="AS296" s="115"/>
      <c r="AT296" s="115"/>
      <c r="AU296" s="115"/>
      <c r="AV296" s="115"/>
      <c r="AW296" s="115"/>
      <c r="AX296" s="115"/>
      <c r="BA296" s="413">
        <v>11219</v>
      </c>
      <c r="BB296" s="413"/>
      <c r="BC296" s="409">
        <v>1</v>
      </c>
      <c r="BD296" s="410">
        <v>0</v>
      </c>
    </row>
    <row r="297" spans="1:56">
      <c r="A297" s="118"/>
      <c r="B297" s="331"/>
      <c r="C297" s="424" t="s">
        <v>342</v>
      </c>
      <c r="D297" s="506"/>
      <c r="E297" s="506" t="s">
        <v>4413</v>
      </c>
      <c r="F297" s="285">
        <v>1501</v>
      </c>
      <c r="G297" s="289" t="s">
        <v>756</v>
      </c>
      <c r="H297" s="118">
        <v>3</v>
      </c>
      <c r="I297" s="300">
        <v>501705384648</v>
      </c>
      <c r="J297" s="300">
        <v>524847871529</v>
      </c>
      <c r="K297" s="300">
        <v>1276389895</v>
      </c>
      <c r="L297" s="300">
        <v>108725385352</v>
      </c>
      <c r="M297" s="300">
        <v>159170092873</v>
      </c>
      <c r="N297" s="300"/>
      <c r="O297" s="300"/>
      <c r="P297" s="300"/>
      <c r="Q297" s="300"/>
      <c r="R297" s="300"/>
      <c r="S297" s="300"/>
      <c r="T297" s="300"/>
      <c r="U297" s="300"/>
      <c r="V297" s="300"/>
      <c r="W297" s="323">
        <f>IFERROR((M297/J297)/IFERROR(HLOOKUP(F297,'BASE 1'!$C$1:$UG$251,'PROY 1'!$AB$19+237,0),0),"")</f>
        <v>1.2877311368927997</v>
      </c>
      <c r="X297" s="323" t="s">
        <v>342</v>
      </c>
      <c r="Y297" s="25" t="str">
        <f t="shared" si="17"/>
        <v/>
      </c>
      <c r="Z297" s="300">
        <f t="shared" si="18"/>
        <v>1276389895</v>
      </c>
      <c r="AA297" s="300">
        <f>L297-SUM($Z297:Z297)</f>
        <v>107448995457</v>
      </c>
      <c r="AB297" s="300">
        <f>M297-SUM($Z297:AA297)</f>
        <v>50444707521</v>
      </c>
      <c r="AC297" s="300">
        <f>N297-SUM($Z297:AB297)</f>
        <v>-159170092873</v>
      </c>
      <c r="AD297" s="300">
        <f>O297-SUM($Z297:AC297)</f>
        <v>0</v>
      </c>
      <c r="AE297" s="300">
        <f>P297-SUM($Z297:AD297)</f>
        <v>0</v>
      </c>
      <c r="AF297" s="300">
        <f>Q297-SUM($Z297:AE297)</f>
        <v>0</v>
      </c>
      <c r="AG297" s="300">
        <f>R297-SUM($Z297:AF297)</f>
        <v>0</v>
      </c>
      <c r="AH297" s="300">
        <f>S297-SUM($Z297:AG297)</f>
        <v>0</v>
      </c>
      <c r="AI297" s="300">
        <f>T297-SUM($Z297:AH297)</f>
        <v>0</v>
      </c>
      <c r="AJ297" s="300">
        <f>U297-SUM($Z297:AI297)</f>
        <v>0</v>
      </c>
      <c r="AK297" s="300">
        <f>V297-SUM($Z297:AJ297)</f>
        <v>0</v>
      </c>
      <c r="AL297" s="21" t="str">
        <f>HLOOKUP(F297,'BASE 1'!$C$1:$UG$3,3,0)</f>
        <v>SUBCUENTA REGIMEN SUBSIDIADO</v>
      </c>
      <c r="AM297" s="300">
        <v>506814334622</v>
      </c>
      <c r="AN297" s="300">
        <v>510751362340</v>
      </c>
      <c r="AO297" s="300">
        <v>524847871529</v>
      </c>
      <c r="AP297" s="300"/>
      <c r="AQ297" s="300"/>
      <c r="AR297" s="300"/>
      <c r="AS297" s="300"/>
      <c r="AT297" s="300"/>
      <c r="AU297" s="300"/>
      <c r="AV297" s="300"/>
      <c r="AW297" s="300"/>
      <c r="AX297" s="300"/>
    </row>
    <row r="298" spans="1:56" ht="12.75" customHeight="1">
      <c r="A298" s="118"/>
      <c r="B298" s="331"/>
      <c r="C298" s="424" t="s">
        <v>342</v>
      </c>
      <c r="D298" s="506"/>
      <c r="E298" s="506" t="s">
        <v>4413</v>
      </c>
      <c r="F298" s="285">
        <v>150101</v>
      </c>
      <c r="G298" s="289" t="s">
        <v>418</v>
      </c>
      <c r="H298" s="118">
        <v>4</v>
      </c>
      <c r="I298" s="300">
        <v>501592447392</v>
      </c>
      <c r="J298" s="300">
        <v>520797906555</v>
      </c>
      <c r="K298" s="300">
        <v>1258564684</v>
      </c>
      <c r="L298" s="300">
        <v>104740026341</v>
      </c>
      <c r="M298" s="300">
        <v>155141199294</v>
      </c>
      <c r="N298" s="300"/>
      <c r="O298" s="300"/>
      <c r="P298" s="300"/>
      <c r="Q298" s="300"/>
      <c r="R298" s="300"/>
      <c r="S298" s="300"/>
      <c r="T298" s="300"/>
      <c r="U298" s="300"/>
      <c r="V298" s="300"/>
      <c r="W298" s="323">
        <f>IFERROR((M298/J298)/IFERROR(HLOOKUP(F298,'BASE 1'!$C$1:$UG$251,'PROY 1'!$AB$19+237,0),0),"")</f>
        <v>1.3645681731759984</v>
      </c>
      <c r="X298" s="323" t="s">
        <v>342</v>
      </c>
      <c r="Y298" s="25" t="str">
        <f t="shared" si="17"/>
        <v/>
      </c>
      <c r="Z298" s="300">
        <f t="shared" si="18"/>
        <v>1258564684</v>
      </c>
      <c r="AA298" s="300">
        <f>L298-SUM($Z298:Z298)</f>
        <v>103481461657</v>
      </c>
      <c r="AB298" s="300">
        <f>M298-SUM($Z298:AA298)</f>
        <v>50401172953</v>
      </c>
      <c r="AC298" s="300">
        <f>N298-SUM($Z298:AB298)</f>
        <v>-155141199294</v>
      </c>
      <c r="AD298" s="300">
        <f>O298-SUM($Z298:AC298)</f>
        <v>0</v>
      </c>
      <c r="AE298" s="300">
        <f>P298-SUM($Z298:AD298)</f>
        <v>0</v>
      </c>
      <c r="AF298" s="300">
        <f>Q298-SUM($Z298:AE298)</f>
        <v>0</v>
      </c>
      <c r="AG298" s="300">
        <f>R298-SUM($Z298:AF298)</f>
        <v>0</v>
      </c>
      <c r="AH298" s="300">
        <f>S298-SUM($Z298:AG298)</f>
        <v>0</v>
      </c>
      <c r="AI298" s="300">
        <f>T298-SUM($Z298:AH298)</f>
        <v>0</v>
      </c>
      <c r="AJ298" s="300">
        <f>U298-SUM($Z298:AI298)</f>
        <v>0</v>
      </c>
      <c r="AK298" s="300">
        <f>V298-SUM($Z298:AJ298)</f>
        <v>0</v>
      </c>
      <c r="AL298" s="21" t="str">
        <f>HLOOKUP(F298,'BASE 1'!$C$1:$UG$3,3,0)</f>
        <v xml:space="preserve">Subcuenta Régimen Subsidiado Corrientes </v>
      </c>
      <c r="AM298" s="300">
        <v>506701397366</v>
      </c>
      <c r="AN298" s="300">
        <v>506701397366</v>
      </c>
      <c r="AO298" s="300">
        <v>520797906555</v>
      </c>
      <c r="AP298" s="300"/>
      <c r="AQ298" s="300"/>
      <c r="AR298" s="300"/>
      <c r="AS298" s="300"/>
      <c r="AT298" s="300"/>
      <c r="AU298" s="300"/>
      <c r="AV298" s="300"/>
      <c r="AW298" s="300"/>
      <c r="AX298" s="300"/>
    </row>
    <row r="299" spans="1:56" ht="12.75" customHeight="1">
      <c r="A299" s="278"/>
      <c r="B299" s="333"/>
      <c r="C299" s="428" t="s">
        <v>342</v>
      </c>
      <c r="D299" s="510"/>
      <c r="E299" s="510" t="s">
        <v>4413</v>
      </c>
      <c r="F299" s="317">
        <v>15010106</v>
      </c>
      <c r="G299" s="294" t="s">
        <v>4102</v>
      </c>
      <c r="H299" s="279">
        <v>6</v>
      </c>
      <c r="I299" s="301">
        <v>230453920395</v>
      </c>
      <c r="J299" s="301">
        <v>230453920395</v>
      </c>
      <c r="K299" s="301">
        <v>0</v>
      </c>
      <c r="L299" s="301">
        <v>55826094501</v>
      </c>
      <c r="M299" s="301">
        <v>73112432715</v>
      </c>
      <c r="N299" s="301"/>
      <c r="O299" s="301"/>
      <c r="P299" s="301"/>
      <c r="Q299" s="301"/>
      <c r="R299" s="301"/>
      <c r="S299" s="301"/>
      <c r="T299" s="301"/>
      <c r="U299" s="301"/>
      <c r="V299" s="301"/>
      <c r="W299" s="325">
        <f>IFERROR((M299/J299)/IFERROR(HLOOKUP(F299,'BASE 1'!$C$1:$UG$251,'PROY 1'!$AB$19+237,0),0),"")</f>
        <v>1.3620149828916326</v>
      </c>
      <c r="X299" s="325" t="s">
        <v>342</v>
      </c>
      <c r="Y299" s="25" t="str">
        <f t="shared" si="17"/>
        <v/>
      </c>
      <c r="Z299" s="301">
        <f t="shared" si="18"/>
        <v>0</v>
      </c>
      <c r="AA299" s="301">
        <f>L299-SUM($Z299:Z299)</f>
        <v>55826094501</v>
      </c>
      <c r="AB299" s="301">
        <f>M299-SUM($Z299:AA299)</f>
        <v>17286338214</v>
      </c>
      <c r="AC299" s="301">
        <f>N299-SUM($Z299:AB299)</f>
        <v>-73112432715</v>
      </c>
      <c r="AD299" s="301">
        <f>O299-SUM($Z299:AC299)</f>
        <v>0</v>
      </c>
      <c r="AE299" s="301">
        <f>P299-SUM($Z299:AD299)</f>
        <v>0</v>
      </c>
      <c r="AF299" s="301">
        <f>Q299-SUM($Z299:AE299)</f>
        <v>0</v>
      </c>
      <c r="AG299" s="301">
        <f>R299-SUM($Z299:AF299)</f>
        <v>0</v>
      </c>
      <c r="AH299" s="301">
        <f>S299-SUM($Z299:AG299)</f>
        <v>0</v>
      </c>
      <c r="AI299" s="301">
        <f>T299-SUM($Z299:AH299)</f>
        <v>0</v>
      </c>
      <c r="AJ299" s="301">
        <f>U299-SUM($Z299:AI299)</f>
        <v>0</v>
      </c>
      <c r="AK299" s="301">
        <f>V299-SUM($Z299:AJ299)</f>
        <v>0</v>
      </c>
      <c r="AL299" s="21" t="str">
        <f>HLOOKUP(F299,'BASE 1'!$C$1:$UG$3,3,0)</f>
        <v xml:space="preserve">Recursos Fosyga </v>
      </c>
      <c r="AM299" s="301">
        <v>230453920395</v>
      </c>
      <c r="AN299" s="301">
        <v>230453920395</v>
      </c>
      <c r="AO299" s="301">
        <v>230453920395</v>
      </c>
      <c r="AP299" s="301"/>
      <c r="AQ299" s="301"/>
      <c r="AR299" s="301"/>
      <c r="AS299" s="301"/>
      <c r="AT299" s="301"/>
      <c r="AU299" s="301"/>
      <c r="AV299" s="301"/>
      <c r="AW299" s="301"/>
      <c r="AX299" s="301"/>
    </row>
    <row r="300" spans="1:56" ht="12.75" customHeight="1">
      <c r="A300" s="119">
        <v>110122319</v>
      </c>
      <c r="B300" s="309">
        <v>72100000</v>
      </c>
      <c r="C300" s="426" t="s">
        <v>2921</v>
      </c>
      <c r="D300" s="508"/>
      <c r="E300" s="508" t="s">
        <v>4413</v>
      </c>
      <c r="F300" s="283">
        <v>1501010601</v>
      </c>
      <c r="G300" s="290" t="s">
        <v>4102</v>
      </c>
      <c r="H300" s="122">
        <v>9</v>
      </c>
      <c r="I300" s="295">
        <v>228143769981</v>
      </c>
      <c r="J300" s="304">
        <v>228143769981</v>
      </c>
      <c r="K300" s="304">
        <v>0</v>
      </c>
      <c r="L300" s="304">
        <v>55826094501</v>
      </c>
      <c r="M300" s="304">
        <v>73112432715</v>
      </c>
      <c r="N300" s="304"/>
      <c r="O300" s="304"/>
      <c r="P300" s="304"/>
      <c r="Q300" s="304"/>
      <c r="R300" s="304"/>
      <c r="S300" s="304"/>
      <c r="T300" s="304"/>
      <c r="U300" s="304"/>
      <c r="V300" s="304"/>
      <c r="W300" s="324" t="str">
        <f>IFERROR((M300/J300)/IFERROR(HLOOKUP(F300,'BASE 1'!$C$1:$UG$251,'PROY 1'!$AB$19+237,0),0),"")</f>
        <v/>
      </c>
      <c r="X300" s="324">
        <v>1.3758065472059393</v>
      </c>
      <c r="Y300" s="25" t="str">
        <f t="shared" si="17"/>
        <v>223</v>
      </c>
      <c r="Z300" s="304">
        <f t="shared" si="18"/>
        <v>0</v>
      </c>
      <c r="AA300" s="304">
        <f>L300-SUM($Z300:Z300)</f>
        <v>55826094501</v>
      </c>
      <c r="AB300" s="304">
        <f>M300-SUM($Z300:AA300)</f>
        <v>17286338214</v>
      </c>
      <c r="AC300" s="304">
        <f>N300-SUM($Z300:AB300)</f>
        <v>-73112432715</v>
      </c>
      <c r="AD300" s="304">
        <f>O300-SUM($Z300:AC300)</f>
        <v>0</v>
      </c>
      <c r="AE300" s="304">
        <f>P300-SUM($Z300:AD300)</f>
        <v>0</v>
      </c>
      <c r="AF300" s="304">
        <f>Q300-SUM($Z300:AE300)</f>
        <v>0</v>
      </c>
      <c r="AG300" s="304">
        <f>R300-SUM($Z300:AF300)</f>
        <v>0</v>
      </c>
      <c r="AH300" s="304">
        <f>S300-SUM($Z300:AG300)</f>
        <v>0</v>
      </c>
      <c r="AI300" s="304">
        <f>T300-SUM($Z300:AH300)</f>
        <v>0</v>
      </c>
      <c r="AJ300" s="304">
        <f>U300-SUM($Z300:AI300)</f>
        <v>0</v>
      </c>
      <c r="AK300" s="304">
        <f>V300-SUM($Z300:AJ300)</f>
        <v>0</v>
      </c>
      <c r="AL300" s="21" t="str">
        <f>HLOOKUP(F300,'BASE 1'!$C$1:$UG$3,3,0)</f>
        <v>Fosyga</v>
      </c>
      <c r="AM300" s="304">
        <v>228143769981</v>
      </c>
      <c r="AN300" s="304">
        <v>228143769981</v>
      </c>
      <c r="AO300" s="304">
        <v>228143769981</v>
      </c>
      <c r="AP300" s="304"/>
      <c r="AQ300" s="304"/>
      <c r="AR300" s="304"/>
      <c r="AS300" s="304"/>
      <c r="AT300" s="304"/>
      <c r="AU300" s="304"/>
      <c r="AV300" s="304"/>
      <c r="AW300" s="304"/>
      <c r="AX300" s="304"/>
    </row>
    <row r="301" spans="1:56" ht="12.75" customHeight="1">
      <c r="A301" s="119">
        <v>110122419</v>
      </c>
      <c r="B301" s="309">
        <v>72100000</v>
      </c>
      <c r="C301" s="426" t="s">
        <v>2921</v>
      </c>
      <c r="D301" s="508"/>
      <c r="E301" s="508" t="s">
        <v>4413</v>
      </c>
      <c r="F301" s="283">
        <v>1501010602</v>
      </c>
      <c r="G301" s="290" t="s">
        <v>4103</v>
      </c>
      <c r="H301" s="122">
        <v>9</v>
      </c>
      <c r="I301" s="295">
        <v>1</v>
      </c>
      <c r="J301" s="304">
        <v>1</v>
      </c>
      <c r="K301" s="304">
        <v>0</v>
      </c>
      <c r="L301" s="304">
        <v>0</v>
      </c>
      <c r="M301" s="304">
        <v>0</v>
      </c>
      <c r="N301" s="304"/>
      <c r="O301" s="304"/>
      <c r="P301" s="304"/>
      <c r="Q301" s="304"/>
      <c r="R301" s="304"/>
      <c r="S301" s="304"/>
      <c r="T301" s="304"/>
      <c r="U301" s="304"/>
      <c r="V301" s="304"/>
      <c r="W301" s="324" t="str">
        <f>IFERROR((M301/J301)/IFERROR(HLOOKUP(F301,'BASE 1'!$C$1:$UG$251,'PROY 1'!$AB$19+237,0),0),"")</f>
        <v/>
      </c>
      <c r="X301" s="324">
        <v>0</v>
      </c>
      <c r="Y301" s="25" t="str">
        <f t="shared" si="17"/>
        <v>224</v>
      </c>
      <c r="Z301" s="304">
        <f t="shared" si="18"/>
        <v>0</v>
      </c>
      <c r="AA301" s="304">
        <f>L301-SUM($Z301:Z301)</f>
        <v>0</v>
      </c>
      <c r="AB301" s="304">
        <f>M301-SUM($Z301:AA301)</f>
        <v>0</v>
      </c>
      <c r="AC301" s="304">
        <f>N301-SUM($Z301:AB301)</f>
        <v>0</v>
      </c>
      <c r="AD301" s="304">
        <f>O301-SUM($Z301:AC301)</f>
        <v>0</v>
      </c>
      <c r="AE301" s="304">
        <f>P301-SUM($Z301:AD301)</f>
        <v>0</v>
      </c>
      <c r="AF301" s="304">
        <f>Q301-SUM($Z301:AE301)</f>
        <v>0</v>
      </c>
      <c r="AG301" s="304">
        <f>R301-SUM($Z301:AF301)</f>
        <v>0</v>
      </c>
      <c r="AH301" s="304">
        <f>S301-SUM($Z301:AG301)</f>
        <v>0</v>
      </c>
      <c r="AI301" s="304">
        <f>T301-SUM($Z301:AH301)</f>
        <v>0</v>
      </c>
      <c r="AJ301" s="304">
        <f>U301-SUM($Z301:AI301)</f>
        <v>0</v>
      </c>
      <c r="AK301" s="304">
        <f>V301-SUM($Z301:AJ301)</f>
        <v>0</v>
      </c>
      <c r="AL301" s="21" t="str">
        <f>HLOOKUP(F301,'BASE 1'!$C$1:$UG$3,3,0)</f>
        <v>Fosyga PPNA</v>
      </c>
      <c r="AM301" s="304">
        <v>1</v>
      </c>
      <c r="AN301" s="304">
        <v>1</v>
      </c>
      <c r="AO301" s="304">
        <v>1</v>
      </c>
      <c r="AP301" s="304"/>
      <c r="AQ301" s="304"/>
      <c r="AR301" s="304"/>
      <c r="AS301" s="304"/>
      <c r="AT301" s="304"/>
      <c r="AU301" s="304"/>
      <c r="AV301" s="304"/>
      <c r="AW301" s="304"/>
      <c r="AX301" s="304"/>
    </row>
    <row r="302" spans="1:56" ht="12.75" customHeight="1">
      <c r="A302" s="119">
        <v>110122519</v>
      </c>
      <c r="B302" s="309">
        <v>72100000</v>
      </c>
      <c r="C302" s="426" t="s">
        <v>2921</v>
      </c>
      <c r="D302" s="508"/>
      <c r="E302" s="508" t="s">
        <v>4413</v>
      </c>
      <c r="F302" s="283">
        <v>1501010603</v>
      </c>
      <c r="G302" s="290" t="s">
        <v>4104</v>
      </c>
      <c r="H302" s="122">
        <v>9</v>
      </c>
      <c r="I302" s="295">
        <v>2310150413</v>
      </c>
      <c r="J302" s="304">
        <v>2310150413</v>
      </c>
      <c r="K302" s="304">
        <v>0</v>
      </c>
      <c r="L302" s="304">
        <v>0</v>
      </c>
      <c r="M302" s="304">
        <v>0</v>
      </c>
      <c r="N302" s="304"/>
      <c r="O302" s="304"/>
      <c r="P302" s="304"/>
      <c r="Q302" s="304"/>
      <c r="R302" s="304"/>
      <c r="S302" s="304"/>
      <c r="T302" s="304"/>
      <c r="U302" s="304"/>
      <c r="V302" s="304"/>
      <c r="W302" s="324" t="str">
        <f>IFERROR((M302/J302)/IFERROR(HLOOKUP(F302,'BASE 1'!$C$1:$UG$251,'PROY 1'!$AB$19+237,0),0),"")</f>
        <v/>
      </c>
      <c r="X302" s="324">
        <v>0</v>
      </c>
      <c r="Y302" s="25" t="str">
        <f t="shared" si="17"/>
        <v>225</v>
      </c>
      <c r="Z302" s="304">
        <f t="shared" si="18"/>
        <v>0</v>
      </c>
      <c r="AA302" s="304">
        <f>L302-SUM($Z302:Z302)</f>
        <v>0</v>
      </c>
      <c r="AB302" s="304">
        <f>M302-SUM($Z302:AA302)</f>
        <v>0</v>
      </c>
      <c r="AC302" s="304">
        <f>N302-SUM($Z302:AB302)</f>
        <v>0</v>
      </c>
      <c r="AD302" s="304">
        <f>O302-SUM($Z302:AC302)</f>
        <v>0</v>
      </c>
      <c r="AE302" s="304">
        <f>P302-SUM($Z302:AD302)</f>
        <v>0</v>
      </c>
      <c r="AF302" s="304">
        <f>Q302-SUM($Z302:AE302)</f>
        <v>0</v>
      </c>
      <c r="AG302" s="304">
        <f>R302-SUM($Z302:AF302)</f>
        <v>0</v>
      </c>
      <c r="AH302" s="304">
        <f>S302-SUM($Z302:AG302)</f>
        <v>0</v>
      </c>
      <c r="AI302" s="304">
        <f>T302-SUM($Z302:AH302)</f>
        <v>0</v>
      </c>
      <c r="AJ302" s="304">
        <f>U302-SUM($Z302:AI302)</f>
        <v>0</v>
      </c>
      <c r="AK302" s="304">
        <f>V302-SUM($Z302:AJ302)</f>
        <v>0</v>
      </c>
      <c r="AL302" s="21" t="str">
        <f>HLOOKUP(F302,'BASE 1'!$C$1:$UG$3,3,0)</f>
        <v>Fosyga IVC</v>
      </c>
      <c r="AM302" s="304">
        <v>2310150413</v>
      </c>
      <c r="AN302" s="304">
        <v>2310150413</v>
      </c>
      <c r="AO302" s="304">
        <v>2310150413</v>
      </c>
      <c r="AP302" s="304"/>
      <c r="AQ302" s="304"/>
      <c r="AR302" s="304"/>
      <c r="AS302" s="304"/>
      <c r="AT302" s="304"/>
      <c r="AU302" s="304"/>
      <c r="AV302" s="304"/>
      <c r="AW302" s="304"/>
      <c r="AX302" s="304"/>
    </row>
    <row r="303" spans="1:56" ht="12.75" customHeight="1">
      <c r="A303" s="277"/>
      <c r="B303" s="313"/>
      <c r="C303" s="427" t="s">
        <v>342</v>
      </c>
      <c r="D303" s="509"/>
      <c r="E303" s="509" t="s">
        <v>4413</v>
      </c>
      <c r="F303" s="286">
        <v>15010102</v>
      </c>
      <c r="G303" s="294" t="s">
        <v>1173</v>
      </c>
      <c r="H303" s="279">
        <v>7</v>
      </c>
      <c r="I303" s="301">
        <v>187575205281</v>
      </c>
      <c r="J303" s="301">
        <v>206780664444</v>
      </c>
      <c r="K303" s="301">
        <v>0</v>
      </c>
      <c r="L303" s="301">
        <v>33314386768</v>
      </c>
      <c r="M303" s="301">
        <v>50661014536</v>
      </c>
      <c r="N303" s="301"/>
      <c r="O303" s="301"/>
      <c r="P303" s="301"/>
      <c r="Q303" s="301"/>
      <c r="R303" s="301"/>
      <c r="S303" s="301"/>
      <c r="T303" s="301"/>
      <c r="U303" s="301"/>
      <c r="V303" s="301"/>
      <c r="W303" s="325">
        <f>IFERROR((M303/J303)/IFERROR(HLOOKUP(F303,'BASE 1'!$C$1:$UG$251,'PROY 1'!$AB$19+237,0),0),"")</f>
        <v>1.1487183114781072</v>
      </c>
      <c r="X303" s="325" t="s">
        <v>342</v>
      </c>
      <c r="Y303" s="25" t="str">
        <f t="shared" si="17"/>
        <v/>
      </c>
      <c r="Z303" s="301">
        <f t="shared" si="18"/>
        <v>0</v>
      </c>
      <c r="AA303" s="301">
        <f>L303-SUM($Z303:Z303)</f>
        <v>33314386768</v>
      </c>
      <c r="AB303" s="301">
        <f>M303-SUM($Z303:AA303)</f>
        <v>17346627768</v>
      </c>
      <c r="AC303" s="301">
        <f>N303-SUM($Z303:AB303)</f>
        <v>-50661014536</v>
      </c>
      <c r="AD303" s="301">
        <f>O303-SUM($Z303:AC303)</f>
        <v>0</v>
      </c>
      <c r="AE303" s="301">
        <f>P303-SUM($Z303:AD303)</f>
        <v>0</v>
      </c>
      <c r="AF303" s="301">
        <f>Q303-SUM($Z303:AE303)</f>
        <v>0</v>
      </c>
      <c r="AG303" s="301">
        <f>R303-SUM($Z303:AF303)</f>
        <v>0</v>
      </c>
      <c r="AH303" s="301">
        <f>S303-SUM($Z303:AG303)</f>
        <v>0</v>
      </c>
      <c r="AI303" s="301">
        <f>T303-SUM($Z303:AH303)</f>
        <v>0</v>
      </c>
      <c r="AJ303" s="301">
        <f>U303-SUM($Z303:AI303)</f>
        <v>0</v>
      </c>
      <c r="AK303" s="301">
        <f>V303-SUM($Z303:AJ303)</f>
        <v>0</v>
      </c>
      <c r="AL303" s="21" t="str">
        <f>HLOOKUP(F303,'BASE 1'!$C$1:$UG$3,3,0)</f>
        <v>SGP Régimen Subsidiado</v>
      </c>
      <c r="AM303" s="301">
        <v>192684155255</v>
      </c>
      <c r="AN303" s="301">
        <v>192684155255</v>
      </c>
      <c r="AO303" s="301">
        <v>206780664444</v>
      </c>
      <c r="AP303" s="301"/>
      <c r="AQ303" s="301"/>
      <c r="AR303" s="301"/>
      <c r="AS303" s="301"/>
      <c r="AT303" s="301"/>
      <c r="AU303" s="301"/>
      <c r="AV303" s="301"/>
      <c r="AW303" s="301"/>
      <c r="AX303" s="301"/>
    </row>
    <row r="304" spans="1:56" ht="12.75" customHeight="1">
      <c r="A304" s="277"/>
      <c r="B304" s="313"/>
      <c r="C304" s="427" t="s">
        <v>342</v>
      </c>
      <c r="D304" s="509"/>
      <c r="E304" s="509" t="s">
        <v>4413</v>
      </c>
      <c r="F304" s="286">
        <v>1501010201</v>
      </c>
      <c r="G304" s="294" t="s">
        <v>1232</v>
      </c>
      <c r="H304" s="279">
        <v>7</v>
      </c>
      <c r="I304" s="301">
        <v>10858809026</v>
      </c>
      <c r="J304" s="301">
        <v>15967759000</v>
      </c>
      <c r="K304" s="301">
        <v>0</v>
      </c>
      <c r="L304" s="301">
        <v>14659100469</v>
      </c>
      <c r="M304" s="301">
        <v>14659100469</v>
      </c>
      <c r="N304" s="301"/>
      <c r="O304" s="301"/>
      <c r="P304" s="301"/>
      <c r="Q304" s="301"/>
      <c r="R304" s="301"/>
      <c r="S304" s="301"/>
      <c r="T304" s="301"/>
      <c r="U304" s="301"/>
      <c r="V304" s="301"/>
      <c r="W304" s="325">
        <f>IFERROR((M304/J304)/IFERROR(HLOOKUP(F304,'BASE 1'!$C$1:$UG$251,'PROY 1'!$AB$19+237,0),0),"")</f>
        <v>0.93763207980011931</v>
      </c>
      <c r="X304" s="325" t="s">
        <v>342</v>
      </c>
      <c r="Y304" s="25" t="str">
        <f t="shared" si="17"/>
        <v/>
      </c>
      <c r="Z304" s="301">
        <f t="shared" si="18"/>
        <v>0</v>
      </c>
      <c r="AA304" s="301">
        <f>L304-SUM($Z304:Z304)</f>
        <v>14659100469</v>
      </c>
      <c r="AB304" s="301">
        <f>M304-SUM($Z304:AA304)</f>
        <v>0</v>
      </c>
      <c r="AC304" s="301">
        <f>N304-SUM($Z304:AB304)</f>
        <v>-14659100469</v>
      </c>
      <c r="AD304" s="301">
        <f>O304-SUM($Z304:AC304)</f>
        <v>0</v>
      </c>
      <c r="AE304" s="301">
        <f>P304-SUM($Z304:AD304)</f>
        <v>0</v>
      </c>
      <c r="AF304" s="301">
        <f>Q304-SUM($Z304:AE304)</f>
        <v>0</v>
      </c>
      <c r="AG304" s="301">
        <f>R304-SUM($Z304:AF304)</f>
        <v>0</v>
      </c>
      <c r="AH304" s="301">
        <f>S304-SUM($Z304:AG304)</f>
        <v>0</v>
      </c>
      <c r="AI304" s="301">
        <f>T304-SUM($Z304:AH304)</f>
        <v>0</v>
      </c>
      <c r="AJ304" s="301">
        <f>U304-SUM($Z304:AI304)</f>
        <v>0</v>
      </c>
      <c r="AK304" s="301">
        <f>V304-SUM($Z304:AJ304)</f>
        <v>0</v>
      </c>
      <c r="AL304" s="21" t="str">
        <f>HLOOKUP(F304,'BASE 1'!$C$1:$UG$3,3,0)</f>
        <v>SGP Régimen Subsidiado última doceava</v>
      </c>
      <c r="AM304" s="301">
        <v>15967759000</v>
      </c>
      <c r="AN304" s="301">
        <v>15967759000</v>
      </c>
      <c r="AO304" s="301">
        <v>15967759000</v>
      </c>
      <c r="AP304" s="301"/>
      <c r="AQ304" s="301"/>
      <c r="AR304" s="301"/>
      <c r="AS304" s="301"/>
      <c r="AT304" s="301"/>
      <c r="AU304" s="301"/>
      <c r="AV304" s="301"/>
      <c r="AW304" s="301"/>
      <c r="AX304" s="301"/>
    </row>
    <row r="305" spans="1:50" ht="12.75" customHeight="1">
      <c r="A305" s="119">
        <v>110194918</v>
      </c>
      <c r="B305" s="311">
        <v>72100000</v>
      </c>
      <c r="C305" s="432" t="s">
        <v>2921</v>
      </c>
      <c r="D305" s="514"/>
      <c r="E305" s="514" t="s">
        <v>4413</v>
      </c>
      <c r="F305" s="288">
        <v>150101020101</v>
      </c>
      <c r="G305" s="290" t="s">
        <v>2738</v>
      </c>
      <c r="H305" s="122">
        <v>9</v>
      </c>
      <c r="I305" s="295">
        <v>10858809026</v>
      </c>
      <c r="J305" s="304">
        <v>15967759000</v>
      </c>
      <c r="K305" s="304">
        <v>0</v>
      </c>
      <c r="L305" s="304">
        <v>14659100469</v>
      </c>
      <c r="M305" s="304">
        <v>14659100469</v>
      </c>
      <c r="N305" s="304"/>
      <c r="O305" s="304"/>
      <c r="P305" s="304"/>
      <c r="Q305" s="304"/>
      <c r="R305" s="304"/>
      <c r="S305" s="304"/>
      <c r="T305" s="304"/>
      <c r="U305" s="304"/>
      <c r="V305" s="304"/>
      <c r="W305" s="324">
        <f>IFERROR((M305/J305)/IFERROR(HLOOKUP(F305,'BASE 1'!$C$1:$UG$251,'PROY 1'!$AB$19+237,0),0),"")</f>
        <v>0.93763207980011931</v>
      </c>
      <c r="X305" s="324">
        <v>0.93763207980011931</v>
      </c>
      <c r="Y305" s="25" t="str">
        <f t="shared" si="17"/>
        <v>949</v>
      </c>
      <c r="Z305" s="304">
        <f t="shared" si="18"/>
        <v>0</v>
      </c>
      <c r="AA305" s="304">
        <f>L305-SUM($Z305:Z305)</f>
        <v>14659100469</v>
      </c>
      <c r="AB305" s="304">
        <f>M305-SUM($Z305:AA305)</f>
        <v>0</v>
      </c>
      <c r="AC305" s="304">
        <f>N305-SUM($Z305:AB305)</f>
        <v>-14659100469</v>
      </c>
      <c r="AD305" s="304">
        <f>O305-SUM($Z305:AC305)</f>
        <v>0</v>
      </c>
      <c r="AE305" s="304">
        <f>P305-SUM($Z305:AD305)</f>
        <v>0</v>
      </c>
      <c r="AF305" s="304">
        <f>Q305-SUM($Z305:AE305)</f>
        <v>0</v>
      </c>
      <c r="AG305" s="304">
        <f>R305-SUM($Z305:AF305)</f>
        <v>0</v>
      </c>
      <c r="AH305" s="304">
        <f>S305-SUM($Z305:AG305)</f>
        <v>0</v>
      </c>
      <c r="AI305" s="304">
        <f>T305-SUM($Z305:AH305)</f>
        <v>0</v>
      </c>
      <c r="AJ305" s="304">
        <f>U305-SUM($Z305:AI305)</f>
        <v>0</v>
      </c>
      <c r="AK305" s="304">
        <f>V305-SUM($Z305:AJ305)</f>
        <v>0</v>
      </c>
      <c r="AL305" s="21" t="str">
        <f>HLOOKUP(F305,'BASE 1'!$C$1:$UG$3,3,0)</f>
        <v>SGP Régimen Subsidiado última doceava continuidad</v>
      </c>
      <c r="AM305" s="304">
        <v>15967759000</v>
      </c>
      <c r="AN305" s="304">
        <v>15967759000</v>
      </c>
      <c r="AO305" s="304">
        <v>15967759000</v>
      </c>
      <c r="AP305" s="304"/>
      <c r="AQ305" s="304"/>
      <c r="AR305" s="304"/>
      <c r="AS305" s="304"/>
      <c r="AT305" s="304"/>
      <c r="AU305" s="304"/>
      <c r="AV305" s="304"/>
      <c r="AW305" s="304"/>
      <c r="AX305" s="304"/>
    </row>
    <row r="306" spans="1:50" ht="12.75" customHeight="1">
      <c r="A306" s="277"/>
      <c r="B306" s="313"/>
      <c r="C306" s="427" t="s">
        <v>342</v>
      </c>
      <c r="D306" s="509"/>
      <c r="E306" s="509" t="s">
        <v>4413</v>
      </c>
      <c r="F306" s="287">
        <v>1501010202</v>
      </c>
      <c r="G306" s="294" t="s">
        <v>1231</v>
      </c>
      <c r="H306" s="279">
        <v>7</v>
      </c>
      <c r="I306" s="301">
        <v>176716396255</v>
      </c>
      <c r="J306" s="301">
        <v>190812905444</v>
      </c>
      <c r="K306" s="301">
        <v>0</v>
      </c>
      <c r="L306" s="301">
        <v>18655286299</v>
      </c>
      <c r="M306" s="301">
        <v>36001914067</v>
      </c>
      <c r="N306" s="301"/>
      <c r="O306" s="301"/>
      <c r="P306" s="301"/>
      <c r="Q306" s="301"/>
      <c r="R306" s="301"/>
      <c r="S306" s="301"/>
      <c r="T306" s="301"/>
      <c r="U306" s="301"/>
      <c r="V306" s="301"/>
      <c r="W306" s="325">
        <f>IFERROR((M306/J306)/IFERROR(HLOOKUP(F306,'BASE 1'!$C$1:$UG$251,'PROY 1'!$AB$19+237,0),0),"")</f>
        <v>1.2641151495370304</v>
      </c>
      <c r="X306" s="325" t="s">
        <v>342</v>
      </c>
      <c r="Y306" s="25" t="str">
        <f t="shared" si="17"/>
        <v/>
      </c>
      <c r="Z306" s="301">
        <f t="shared" si="18"/>
        <v>0</v>
      </c>
      <c r="AA306" s="301">
        <f>L306-SUM($Z306:Z306)</f>
        <v>18655286299</v>
      </c>
      <c r="AB306" s="301">
        <f>M306-SUM($Z306:AA306)</f>
        <v>17346627768</v>
      </c>
      <c r="AC306" s="301">
        <f>N306-SUM($Z306:AB306)</f>
        <v>-36001914067</v>
      </c>
      <c r="AD306" s="301">
        <f>O306-SUM($Z306:AC306)</f>
        <v>0</v>
      </c>
      <c r="AE306" s="301">
        <f>P306-SUM($Z306:AD306)</f>
        <v>0</v>
      </c>
      <c r="AF306" s="301">
        <f>Q306-SUM($Z306:AE306)</f>
        <v>0</v>
      </c>
      <c r="AG306" s="301">
        <f>R306-SUM($Z306:AF306)</f>
        <v>0</v>
      </c>
      <c r="AH306" s="301">
        <f>S306-SUM($Z306:AG306)</f>
        <v>0</v>
      </c>
      <c r="AI306" s="301">
        <f>T306-SUM($Z306:AH306)</f>
        <v>0</v>
      </c>
      <c r="AJ306" s="301">
        <f>U306-SUM($Z306:AI306)</f>
        <v>0</v>
      </c>
      <c r="AK306" s="301">
        <f>V306-SUM($Z306:AJ306)</f>
        <v>0</v>
      </c>
      <c r="AL306" s="21" t="str">
        <f>HLOOKUP(F306,'BASE 1'!$C$1:$UG$3,3,0)</f>
        <v>SGP Régimen Subsidiado once doceavas</v>
      </c>
      <c r="AM306" s="301">
        <v>176716396255</v>
      </c>
      <c r="AN306" s="301">
        <v>176716396255</v>
      </c>
      <c r="AO306" s="301">
        <v>190812905444</v>
      </c>
      <c r="AP306" s="301"/>
      <c r="AQ306" s="301"/>
      <c r="AR306" s="301"/>
      <c r="AS306" s="301"/>
      <c r="AT306" s="301"/>
      <c r="AU306" s="301"/>
      <c r="AV306" s="301"/>
      <c r="AW306" s="301"/>
      <c r="AX306" s="301"/>
    </row>
    <row r="307" spans="1:50" ht="12.75" customHeight="1">
      <c r="A307" s="119">
        <v>110104919</v>
      </c>
      <c r="B307" s="311">
        <v>72100000</v>
      </c>
      <c r="C307" s="432" t="s">
        <v>2921</v>
      </c>
      <c r="D307" s="514"/>
      <c r="E307" s="514" t="s">
        <v>4413</v>
      </c>
      <c r="F307" s="288">
        <v>150101020201</v>
      </c>
      <c r="G307" s="290" t="s">
        <v>2736</v>
      </c>
      <c r="H307" s="122">
        <v>9</v>
      </c>
      <c r="I307" s="295">
        <v>176716396255</v>
      </c>
      <c r="J307" s="304">
        <v>190812905444</v>
      </c>
      <c r="K307" s="304">
        <v>0</v>
      </c>
      <c r="L307" s="304">
        <v>18655286299</v>
      </c>
      <c r="M307" s="304">
        <v>36001914067</v>
      </c>
      <c r="N307" s="304"/>
      <c r="O307" s="304"/>
      <c r="P307" s="304"/>
      <c r="Q307" s="304"/>
      <c r="R307" s="304"/>
      <c r="S307" s="304"/>
      <c r="T307" s="304"/>
      <c r="U307" s="304"/>
      <c r="V307" s="304"/>
      <c r="W307" s="324">
        <f>IFERROR((M307/J307)/IFERROR(HLOOKUP(F307,'BASE 1'!$C$1:$UG$251,'PROY 1'!$AB$19+237,0),0),"")</f>
        <v>1.2641151495370304</v>
      </c>
      <c r="X307" s="324">
        <v>1.2641151495370304</v>
      </c>
      <c r="Y307" s="25" t="str">
        <f t="shared" si="17"/>
        <v>049</v>
      </c>
      <c r="Z307" s="304">
        <f t="shared" si="18"/>
        <v>0</v>
      </c>
      <c r="AA307" s="304">
        <f>L307-SUM($Z307:Z307)</f>
        <v>18655286299</v>
      </c>
      <c r="AB307" s="304">
        <f>M307-SUM($Z307:AA307)</f>
        <v>17346627768</v>
      </c>
      <c r="AC307" s="304">
        <f>N307-SUM($Z307:AB307)</f>
        <v>-36001914067</v>
      </c>
      <c r="AD307" s="304">
        <f>O307-SUM($Z307:AC307)</f>
        <v>0</v>
      </c>
      <c r="AE307" s="304">
        <f>P307-SUM($Z307:AD307)</f>
        <v>0</v>
      </c>
      <c r="AF307" s="304">
        <f>Q307-SUM($Z307:AE307)</f>
        <v>0</v>
      </c>
      <c r="AG307" s="304">
        <f>R307-SUM($Z307:AF307)</f>
        <v>0</v>
      </c>
      <c r="AH307" s="304">
        <f>S307-SUM($Z307:AG307)</f>
        <v>0</v>
      </c>
      <c r="AI307" s="304">
        <f>T307-SUM($Z307:AH307)</f>
        <v>0</v>
      </c>
      <c r="AJ307" s="304">
        <f>U307-SUM($Z307:AI307)</f>
        <v>0</v>
      </c>
      <c r="AK307" s="304">
        <f>V307-SUM($Z307:AJ307)</f>
        <v>0</v>
      </c>
      <c r="AL307" s="21" t="str">
        <f>HLOOKUP(F307,'BASE 1'!$C$1:$UG$3,3,0)</f>
        <v>SGP Régimen Subsidiado once doceavas continuidad</v>
      </c>
      <c r="AM307" s="304">
        <v>176716396255</v>
      </c>
      <c r="AN307" s="304">
        <v>176716396255</v>
      </c>
      <c r="AO307" s="304">
        <v>190812905444</v>
      </c>
      <c r="AP307" s="304"/>
      <c r="AQ307" s="304"/>
      <c r="AR307" s="304"/>
      <c r="AS307" s="304"/>
      <c r="AT307" s="304"/>
      <c r="AU307" s="304"/>
      <c r="AV307" s="304"/>
      <c r="AW307" s="304"/>
      <c r="AX307" s="304"/>
    </row>
    <row r="308" spans="1:50" ht="12.75" customHeight="1">
      <c r="A308" s="278"/>
      <c r="B308" s="333"/>
      <c r="C308" s="428" t="s">
        <v>342</v>
      </c>
      <c r="D308" s="510"/>
      <c r="E308" s="510" t="s">
        <v>4413</v>
      </c>
      <c r="F308" s="317">
        <v>15010105</v>
      </c>
      <c r="G308" s="294" t="s">
        <v>2252</v>
      </c>
      <c r="H308" s="279">
        <v>6</v>
      </c>
      <c r="I308" s="301">
        <v>24277009667</v>
      </c>
      <c r="J308" s="301">
        <v>24277009667</v>
      </c>
      <c r="K308" s="301">
        <v>1258564684</v>
      </c>
      <c r="L308" s="301">
        <v>6821319735</v>
      </c>
      <c r="M308" s="301">
        <v>8612341221</v>
      </c>
      <c r="N308" s="301"/>
      <c r="O308" s="301"/>
      <c r="P308" s="301"/>
      <c r="Q308" s="301"/>
      <c r="R308" s="301"/>
      <c r="S308" s="301"/>
      <c r="T308" s="301"/>
      <c r="U308" s="301"/>
      <c r="V308" s="301"/>
      <c r="W308" s="325">
        <f>IFERROR((M308/J308)/IFERROR(HLOOKUP(F308,'BASE 1'!$C$1:$UG$251,'PROY 1'!$AB$19+237,0),0),"")</f>
        <v>1.3232500847277378</v>
      </c>
      <c r="X308" s="325" t="s">
        <v>342</v>
      </c>
      <c r="Y308" s="25" t="str">
        <f t="shared" si="17"/>
        <v/>
      </c>
      <c r="Z308" s="301">
        <f t="shared" si="18"/>
        <v>1258564684</v>
      </c>
      <c r="AA308" s="301">
        <f>L308-SUM($Z308:Z308)</f>
        <v>5562755051</v>
      </c>
      <c r="AB308" s="301">
        <f>M308-SUM($Z308:AA308)</f>
        <v>1791021486</v>
      </c>
      <c r="AC308" s="301">
        <f>N308-SUM($Z308:AB308)</f>
        <v>-8612341221</v>
      </c>
      <c r="AD308" s="301">
        <f>O308-SUM($Z308:AC308)</f>
        <v>0</v>
      </c>
      <c r="AE308" s="301">
        <f>P308-SUM($Z308:AD308)</f>
        <v>0</v>
      </c>
      <c r="AF308" s="301">
        <f>Q308-SUM($Z308:AE308)</f>
        <v>0</v>
      </c>
      <c r="AG308" s="301">
        <f>R308-SUM($Z308:AF308)</f>
        <v>0</v>
      </c>
      <c r="AH308" s="301">
        <f>S308-SUM($Z308:AG308)</f>
        <v>0</v>
      </c>
      <c r="AI308" s="301">
        <f>T308-SUM($Z308:AH308)</f>
        <v>0</v>
      </c>
      <c r="AJ308" s="301">
        <f>U308-SUM($Z308:AI308)</f>
        <v>0</v>
      </c>
      <c r="AK308" s="301">
        <f>V308-SUM($Z308:AJ308)</f>
        <v>0</v>
      </c>
      <c r="AL308" s="21" t="str">
        <f>HLOOKUP(F308,'BASE 1'!$C$1:$UG$3,3,0)</f>
        <v>Coljuegos</v>
      </c>
      <c r="AM308" s="301">
        <v>24277009667</v>
      </c>
      <c r="AN308" s="301">
        <v>24277009667</v>
      </c>
      <c r="AO308" s="301">
        <v>24277009667</v>
      </c>
      <c r="AP308" s="301"/>
      <c r="AQ308" s="301"/>
      <c r="AR308" s="301"/>
      <c r="AS308" s="301"/>
      <c r="AT308" s="301"/>
      <c r="AU308" s="301"/>
      <c r="AV308" s="301"/>
      <c r="AW308" s="301"/>
      <c r="AX308" s="301"/>
    </row>
    <row r="309" spans="1:50" ht="12.75" customHeight="1">
      <c r="A309" s="119">
        <v>110118819</v>
      </c>
      <c r="B309" s="309">
        <v>72100000</v>
      </c>
      <c r="C309" s="426" t="s">
        <v>2921</v>
      </c>
      <c r="D309" s="508"/>
      <c r="E309" s="508" t="s">
        <v>4413</v>
      </c>
      <c r="F309" s="283">
        <v>1501010501</v>
      </c>
      <c r="G309" s="290" t="s">
        <v>2552</v>
      </c>
      <c r="H309" s="122">
        <v>9</v>
      </c>
      <c r="I309" s="295">
        <v>6069257993</v>
      </c>
      <c r="J309" s="304">
        <v>6069257993</v>
      </c>
      <c r="K309" s="304">
        <v>1258564684</v>
      </c>
      <c r="L309" s="304">
        <v>1705329933</v>
      </c>
      <c r="M309" s="304">
        <v>1705329933</v>
      </c>
      <c r="N309" s="304"/>
      <c r="O309" s="304"/>
      <c r="P309" s="304"/>
      <c r="Q309" s="304"/>
      <c r="R309" s="304"/>
      <c r="S309" s="304"/>
      <c r="T309" s="304"/>
      <c r="U309" s="304"/>
      <c r="V309" s="304"/>
      <c r="W309" s="324">
        <f>IFERROR((M309/J309)/IFERROR(HLOOKUP(F309,'BASE 1'!$C$1:$UG$251,'PROY 1'!$AB$19+237,0),0),"")</f>
        <v>0.98308142080264649</v>
      </c>
      <c r="X309" s="324">
        <v>1.0480661864875054</v>
      </c>
      <c r="Y309" s="25" t="str">
        <f t="shared" si="17"/>
        <v>188</v>
      </c>
      <c r="Z309" s="304">
        <f t="shared" si="18"/>
        <v>1258564684</v>
      </c>
      <c r="AA309" s="304">
        <f>L309-SUM($Z309:Z309)</f>
        <v>446765249</v>
      </c>
      <c r="AB309" s="304">
        <f>M309-SUM($Z309:AA309)</f>
        <v>0</v>
      </c>
      <c r="AC309" s="304">
        <f>N309-SUM($Z309:AB309)</f>
        <v>-1705329933</v>
      </c>
      <c r="AD309" s="304">
        <f>O309-SUM($Z309:AC309)</f>
        <v>0</v>
      </c>
      <c r="AE309" s="304">
        <f>P309-SUM($Z309:AD309)</f>
        <v>0</v>
      </c>
      <c r="AF309" s="304">
        <f>Q309-SUM($Z309:AE309)</f>
        <v>0</v>
      </c>
      <c r="AG309" s="304">
        <f>R309-SUM($Z309:AF309)</f>
        <v>0</v>
      </c>
      <c r="AH309" s="304">
        <f>S309-SUM($Z309:AG309)</f>
        <v>0</v>
      </c>
      <c r="AI309" s="304">
        <f>T309-SUM($Z309:AH309)</f>
        <v>0</v>
      </c>
      <c r="AJ309" s="304">
        <f>U309-SUM($Z309:AI309)</f>
        <v>0</v>
      </c>
      <c r="AK309" s="304">
        <f>V309-SUM($Z309:AJ309)</f>
        <v>0</v>
      </c>
      <c r="AL309" s="21" t="str">
        <f>HLOOKUP(F309,'BASE 1'!$C$1:$UG$3,3,0)</f>
        <v xml:space="preserve">Coljuegos – 25% </v>
      </c>
      <c r="AM309" s="304">
        <v>6069257993</v>
      </c>
      <c r="AN309" s="304">
        <v>6069257993</v>
      </c>
      <c r="AO309" s="304">
        <v>6069257993</v>
      </c>
      <c r="AP309" s="304"/>
      <c r="AQ309" s="304"/>
      <c r="AR309" s="304"/>
      <c r="AS309" s="304"/>
      <c r="AT309" s="304"/>
      <c r="AU309" s="304"/>
      <c r="AV309" s="304"/>
      <c r="AW309" s="304"/>
      <c r="AX309" s="304"/>
    </row>
    <row r="310" spans="1:50" ht="12.75" customHeight="1">
      <c r="A310" s="119">
        <v>110118919</v>
      </c>
      <c r="B310" s="309">
        <v>72100000</v>
      </c>
      <c r="C310" s="426" t="s">
        <v>2921</v>
      </c>
      <c r="D310" s="508"/>
      <c r="E310" s="508" t="s">
        <v>4413</v>
      </c>
      <c r="F310" s="283">
        <v>1501010502</v>
      </c>
      <c r="G310" s="290" t="s">
        <v>2553</v>
      </c>
      <c r="H310" s="122">
        <v>9</v>
      </c>
      <c r="I310" s="295">
        <v>18207751674</v>
      </c>
      <c r="J310" s="304">
        <v>18207751674</v>
      </c>
      <c r="K310" s="304">
        <v>0</v>
      </c>
      <c r="L310" s="304">
        <v>5115989802</v>
      </c>
      <c r="M310" s="304">
        <v>6907011288</v>
      </c>
      <c r="N310" s="304"/>
      <c r="O310" s="304"/>
      <c r="P310" s="304"/>
      <c r="Q310" s="304"/>
      <c r="R310" s="304"/>
      <c r="S310" s="304"/>
      <c r="T310" s="304"/>
      <c r="U310" s="304"/>
      <c r="V310" s="304"/>
      <c r="W310" s="324">
        <f>IFERROR((M310/J310)/IFERROR(HLOOKUP(F310,'BASE 1'!$C$1:$UG$251,'PROY 1'!$AB$19+237,0),0),"")</f>
        <v>1.4468587908958253</v>
      </c>
      <c r="X310" s="324">
        <v>1.4149781631771139</v>
      </c>
      <c r="Y310" s="25" t="str">
        <f t="shared" si="17"/>
        <v>189</v>
      </c>
      <c r="Z310" s="304">
        <f t="shared" si="18"/>
        <v>0</v>
      </c>
      <c r="AA310" s="304">
        <f>L310-SUM($Z310:Z310)</f>
        <v>5115989802</v>
      </c>
      <c r="AB310" s="304">
        <f>M310-SUM($Z310:AA310)</f>
        <v>1791021486</v>
      </c>
      <c r="AC310" s="304">
        <f>N310-SUM($Z310:AB310)</f>
        <v>-6907011288</v>
      </c>
      <c r="AD310" s="304">
        <f>O310-SUM($Z310:AC310)</f>
        <v>0</v>
      </c>
      <c r="AE310" s="304">
        <f>P310-SUM($Z310:AD310)</f>
        <v>0</v>
      </c>
      <c r="AF310" s="304">
        <f>Q310-SUM($Z310:AE310)</f>
        <v>0</v>
      </c>
      <c r="AG310" s="304">
        <f>R310-SUM($Z310:AF310)</f>
        <v>0</v>
      </c>
      <c r="AH310" s="304">
        <f>S310-SUM($Z310:AG310)</f>
        <v>0</v>
      </c>
      <c r="AI310" s="304">
        <f>T310-SUM($Z310:AH310)</f>
        <v>0</v>
      </c>
      <c r="AJ310" s="304">
        <f>U310-SUM($Z310:AI310)</f>
        <v>0</v>
      </c>
      <c r="AK310" s="304">
        <f>V310-SUM($Z310:AJ310)</f>
        <v>0</v>
      </c>
      <c r="AL310" s="21" t="str">
        <f>HLOOKUP(F310,'BASE 1'!$C$1:$UG$3,3,0)</f>
        <v xml:space="preserve">Coljuegos – 75% </v>
      </c>
      <c r="AM310" s="304">
        <v>18207751674</v>
      </c>
      <c r="AN310" s="304">
        <v>18207751674</v>
      </c>
      <c r="AO310" s="304">
        <v>18207751674</v>
      </c>
      <c r="AP310" s="304"/>
      <c r="AQ310" s="304"/>
      <c r="AR310" s="304"/>
      <c r="AS310" s="304"/>
      <c r="AT310" s="304"/>
      <c r="AU310" s="304"/>
      <c r="AV310" s="304"/>
      <c r="AW310" s="304"/>
      <c r="AX310" s="304"/>
    </row>
    <row r="311" spans="1:50" ht="12.75" customHeight="1">
      <c r="A311" s="119">
        <v>110111919</v>
      </c>
      <c r="B311" s="309">
        <v>72100000</v>
      </c>
      <c r="C311" s="426" t="s">
        <v>2921</v>
      </c>
      <c r="D311" s="508"/>
      <c r="E311" s="508" t="s">
        <v>4413</v>
      </c>
      <c r="F311" s="283">
        <v>15010104</v>
      </c>
      <c r="G311" s="290" t="s">
        <v>755</v>
      </c>
      <c r="H311" s="122">
        <v>9</v>
      </c>
      <c r="I311" s="295">
        <v>59286312049</v>
      </c>
      <c r="J311" s="304">
        <v>59286312049</v>
      </c>
      <c r="K311" s="304">
        <v>0</v>
      </c>
      <c r="L311" s="304">
        <v>8778225337</v>
      </c>
      <c r="M311" s="304">
        <v>22755410822</v>
      </c>
      <c r="N311" s="304"/>
      <c r="O311" s="304"/>
      <c r="P311" s="304"/>
      <c r="Q311" s="304"/>
      <c r="R311" s="304"/>
      <c r="S311" s="304"/>
      <c r="T311" s="304"/>
      <c r="U311" s="304"/>
      <c r="V311" s="304"/>
      <c r="W311" s="324">
        <f>IFERROR((M311/J311)/IFERROR(HLOOKUP(F311,'BASE 1'!$C$1:$UG$251,'PROY 1'!$AB$19+237,0),0),"")</f>
        <v>2.2565547226538039</v>
      </c>
      <c r="X311" s="324">
        <v>2.2565547226538039</v>
      </c>
      <c r="Y311" s="25" t="str">
        <f t="shared" si="17"/>
        <v>119</v>
      </c>
      <c r="Z311" s="304">
        <f t="shared" si="18"/>
        <v>0</v>
      </c>
      <c r="AA311" s="304">
        <f>L311-SUM($Z311:Z311)</f>
        <v>8778225337</v>
      </c>
      <c r="AB311" s="304">
        <f>M311-SUM($Z311:AA311)</f>
        <v>13977185485</v>
      </c>
      <c r="AC311" s="304">
        <f>N311-SUM($Z311:AB311)</f>
        <v>-22755410822</v>
      </c>
      <c r="AD311" s="304">
        <f>O311-SUM($Z311:AC311)</f>
        <v>0</v>
      </c>
      <c r="AE311" s="304">
        <f>P311-SUM($Z311:AD311)</f>
        <v>0</v>
      </c>
      <c r="AF311" s="304">
        <f>Q311-SUM($Z311:AE311)</f>
        <v>0</v>
      </c>
      <c r="AG311" s="304">
        <f>R311-SUM($Z311:AF311)</f>
        <v>0</v>
      </c>
      <c r="AH311" s="304">
        <f>S311-SUM($Z311:AG311)</f>
        <v>0</v>
      </c>
      <c r="AI311" s="304">
        <f>T311-SUM($Z311:AH311)</f>
        <v>0</v>
      </c>
      <c r="AJ311" s="304">
        <f>U311-SUM($Z311:AI311)</f>
        <v>0</v>
      </c>
      <c r="AK311" s="304">
        <f>V311-SUM($Z311:AJ311)</f>
        <v>0</v>
      </c>
      <c r="AL311" s="21" t="str">
        <f>HLOOKUP(F311,'BASE 1'!$C$1:$UG$3,3,0)</f>
        <v>Recursos Depatamento Regimen Subsidiado</v>
      </c>
      <c r="AM311" s="304">
        <v>59286312049</v>
      </c>
      <c r="AN311" s="304">
        <v>59286312049</v>
      </c>
      <c r="AO311" s="304">
        <v>59286312049</v>
      </c>
      <c r="AP311" s="304"/>
      <c r="AQ311" s="304"/>
      <c r="AR311" s="304"/>
      <c r="AS311" s="304"/>
      <c r="AT311" s="304"/>
      <c r="AU311" s="304"/>
      <c r="AV311" s="304"/>
      <c r="AW311" s="304"/>
      <c r="AX311" s="304"/>
    </row>
    <row r="312" spans="1:50" ht="12.75" customHeight="1">
      <c r="A312" s="277"/>
      <c r="B312" s="313"/>
      <c r="C312" s="427" t="s">
        <v>342</v>
      </c>
      <c r="D312" s="509"/>
      <c r="E312" s="509" t="s">
        <v>4413</v>
      </c>
      <c r="F312" s="286">
        <v>150102</v>
      </c>
      <c r="G312" s="294" t="s">
        <v>425</v>
      </c>
      <c r="H312" s="279">
        <v>5</v>
      </c>
      <c r="I312" s="301">
        <v>112937256</v>
      </c>
      <c r="J312" s="301">
        <v>4049964974</v>
      </c>
      <c r="K312" s="301">
        <v>17825211</v>
      </c>
      <c r="L312" s="301">
        <v>3985359011</v>
      </c>
      <c r="M312" s="301">
        <v>4028893579</v>
      </c>
      <c r="N312" s="301"/>
      <c r="O312" s="301"/>
      <c r="P312" s="301"/>
      <c r="Q312" s="301"/>
      <c r="R312" s="301"/>
      <c r="S312" s="301"/>
      <c r="T312" s="301"/>
      <c r="U312" s="301"/>
      <c r="V312" s="301"/>
      <c r="W312" s="325">
        <f>IFERROR((M312/J312)/IFERROR(HLOOKUP(F312,'BASE 1'!$C$1:$UG$251,'PROY 1'!$AB$19+237,0),0),"")</f>
        <v>1.553065690921928</v>
      </c>
      <c r="X312" s="325" t="s">
        <v>342</v>
      </c>
      <c r="Y312" s="25" t="str">
        <f t="shared" si="17"/>
        <v/>
      </c>
      <c r="Z312" s="301">
        <f t="shared" si="18"/>
        <v>17825211</v>
      </c>
      <c r="AA312" s="301">
        <f>L312-SUM($Z312:Z312)</f>
        <v>3967533800</v>
      </c>
      <c r="AB312" s="301">
        <f>M312-SUM($Z312:AA312)</f>
        <v>43534568</v>
      </c>
      <c r="AC312" s="301">
        <f>N312-SUM($Z312:AB312)</f>
        <v>-4028893579</v>
      </c>
      <c r="AD312" s="301">
        <f>O312-SUM($Z312:AC312)</f>
        <v>0</v>
      </c>
      <c r="AE312" s="301">
        <f>P312-SUM($Z312:AD312)</f>
        <v>0</v>
      </c>
      <c r="AF312" s="301">
        <f>Q312-SUM($Z312:AE312)</f>
        <v>0</v>
      </c>
      <c r="AG312" s="301">
        <f>R312-SUM($Z312:AF312)</f>
        <v>0</v>
      </c>
      <c r="AH312" s="301">
        <f>S312-SUM($Z312:AG312)</f>
        <v>0</v>
      </c>
      <c r="AI312" s="301">
        <f>T312-SUM($Z312:AH312)</f>
        <v>0</v>
      </c>
      <c r="AJ312" s="301">
        <f>U312-SUM($Z312:AI312)</f>
        <v>0</v>
      </c>
      <c r="AK312" s="301">
        <f>V312-SUM($Z312:AJ312)</f>
        <v>0</v>
      </c>
      <c r="AL312" s="21" t="str">
        <f>HLOOKUP(F312,'BASE 1'!$C$1:$UG$3,3,0)</f>
        <v>Subcuenta Régimen Subsidiado Recursos de Capital</v>
      </c>
      <c r="AM312" s="301">
        <v>112937256</v>
      </c>
      <c r="AN312" s="301">
        <v>4049964974</v>
      </c>
      <c r="AO312" s="301">
        <v>4049964974</v>
      </c>
      <c r="AP312" s="301"/>
      <c r="AQ312" s="301"/>
      <c r="AR312" s="301"/>
      <c r="AS312" s="301"/>
      <c r="AT312" s="301"/>
      <c r="AU312" s="301"/>
      <c r="AV312" s="301"/>
      <c r="AW312" s="301"/>
      <c r="AX312" s="301"/>
    </row>
    <row r="313" spans="1:50" ht="12.75" customHeight="1">
      <c r="A313" s="277"/>
      <c r="B313" s="313"/>
      <c r="C313" s="427"/>
      <c r="D313" s="509"/>
      <c r="E313" s="509"/>
      <c r="F313" s="286">
        <v>15010201</v>
      </c>
      <c r="G313" s="294" t="s">
        <v>2596</v>
      </c>
      <c r="H313" s="279">
        <v>6</v>
      </c>
      <c r="I313" s="301"/>
      <c r="J313" s="301">
        <v>3465706883</v>
      </c>
      <c r="K313" s="301"/>
      <c r="L313" s="301">
        <v>3451294262</v>
      </c>
      <c r="M313" s="301">
        <v>3451294262</v>
      </c>
      <c r="N313" s="301"/>
      <c r="O313" s="301"/>
      <c r="P313" s="301"/>
      <c r="Q313" s="301"/>
      <c r="R313" s="301"/>
      <c r="S313" s="301"/>
      <c r="T313" s="301"/>
      <c r="U313" s="301"/>
      <c r="V313" s="301"/>
      <c r="W313" s="325">
        <f>IFERROR((M313/J313)/IFERROR(HLOOKUP(F313,'BASE 1'!$C$1:$UG$251,'PROY 1'!$AB$19+237,0),0),"")</f>
        <v>1.4631067576460777</v>
      </c>
      <c r="X313" s="325"/>
      <c r="Y313" s="25" t="str">
        <f t="shared" si="17"/>
        <v/>
      </c>
      <c r="Z313" s="301">
        <f t="shared" si="18"/>
        <v>0</v>
      </c>
      <c r="AA313" s="301">
        <f>L313-SUM($Z313:Z313)</f>
        <v>3451294262</v>
      </c>
      <c r="AB313" s="301">
        <f>M313-SUM($Z313:AA313)</f>
        <v>0</v>
      </c>
      <c r="AC313" s="301">
        <f>N313-SUM($Z313:AB313)</f>
        <v>-3451294262</v>
      </c>
      <c r="AD313" s="301">
        <f>O313-SUM($Z313:AC313)</f>
        <v>0</v>
      </c>
      <c r="AE313" s="301">
        <f>P313-SUM($Z313:AD313)</f>
        <v>0</v>
      </c>
      <c r="AF313" s="301">
        <f>Q313-SUM($Z313:AE313)</f>
        <v>0</v>
      </c>
      <c r="AG313" s="301">
        <f>R313-SUM($Z313:AF313)</f>
        <v>0</v>
      </c>
      <c r="AH313" s="301">
        <f>S313-SUM($Z313:AG313)</f>
        <v>0</v>
      </c>
      <c r="AI313" s="301">
        <f>T313-SUM($Z313:AH313)</f>
        <v>0</v>
      </c>
      <c r="AJ313" s="301">
        <f>U313-SUM($Z313:AI313)</f>
        <v>0</v>
      </c>
      <c r="AK313" s="301">
        <f>V313-SUM($Z313:AJ313)</f>
        <v>0</v>
      </c>
      <c r="AL313" s="21" t="str">
        <f>HLOOKUP(F313,'BASE 1'!$C$1:$UG$3,3,0)</f>
        <v>Subcuenta Régimen Subsidiado Recursos del balance</v>
      </c>
      <c r="AM313" s="301"/>
      <c r="AN313" s="301">
        <v>3465706883</v>
      </c>
      <c r="AO313" s="301">
        <v>3465706883</v>
      </c>
      <c r="AP313" s="301"/>
      <c r="AQ313" s="301"/>
      <c r="AR313" s="301"/>
      <c r="AS313" s="301"/>
      <c r="AT313" s="301"/>
      <c r="AU313" s="301"/>
      <c r="AV313" s="301"/>
      <c r="AW313" s="301"/>
      <c r="AX313" s="301"/>
    </row>
    <row r="314" spans="1:50" ht="12.75" customHeight="1">
      <c r="A314" s="119">
        <v>110100512</v>
      </c>
      <c r="B314" s="309">
        <v>72100000</v>
      </c>
      <c r="C314" s="426"/>
      <c r="D314" s="508"/>
      <c r="E314" s="508"/>
      <c r="F314" s="124">
        <v>150102010111</v>
      </c>
      <c r="G314" s="290" t="s">
        <v>1869</v>
      </c>
      <c r="H314" s="122">
        <v>9</v>
      </c>
      <c r="I314" s="295"/>
      <c r="J314" s="304">
        <v>707753</v>
      </c>
      <c r="K314" s="304"/>
      <c r="L314" s="304">
        <v>0</v>
      </c>
      <c r="M314" s="304">
        <v>0</v>
      </c>
      <c r="N314" s="304"/>
      <c r="O314" s="304"/>
      <c r="P314" s="304"/>
      <c r="Q314" s="304"/>
      <c r="R314" s="304"/>
      <c r="S314" s="304"/>
      <c r="T314" s="304"/>
      <c r="U314" s="304"/>
      <c r="V314" s="304"/>
      <c r="W314" s="324" t="str">
        <f>IFERROR((M314/J314)/IFERROR(HLOOKUP(F314,'BASE 1'!$C$1:$UG$251,'PROY 1'!$AB$19+237,0),0),"")</f>
        <v/>
      </c>
      <c r="X314" s="324"/>
      <c r="Y314" s="25" t="str">
        <f t="shared" si="17"/>
        <v>005</v>
      </c>
      <c r="Z314" s="304">
        <f t="shared" si="18"/>
        <v>0</v>
      </c>
      <c r="AA314" s="304">
        <f>L314-SUM($Z314:Z314)</f>
        <v>0</v>
      </c>
      <c r="AB314" s="304">
        <f>M314-SUM($Z314:AA314)</f>
        <v>0</v>
      </c>
      <c r="AC314" s="304">
        <f>N314-SUM($Z314:AB314)</f>
        <v>0</v>
      </c>
      <c r="AD314" s="304">
        <f>O314-SUM($Z314:AC314)</f>
        <v>0</v>
      </c>
      <c r="AE314" s="304">
        <f>P314-SUM($Z314:AD314)</f>
        <v>0</v>
      </c>
      <c r="AF314" s="304">
        <f>Q314-SUM($Z314:AE314)</f>
        <v>0</v>
      </c>
      <c r="AG314" s="304">
        <f>R314-SUM($Z314:AF314)</f>
        <v>0</v>
      </c>
      <c r="AH314" s="304">
        <f>S314-SUM($Z314:AG314)</f>
        <v>0</v>
      </c>
      <c r="AI314" s="304">
        <f>T314-SUM($Z314:AH314)</f>
        <v>0</v>
      </c>
      <c r="AJ314" s="304">
        <f>U314-SUM($Z314:AI314)</f>
        <v>0</v>
      </c>
      <c r="AK314" s="304">
        <f>V314-SUM($Z314:AJ314)</f>
        <v>0</v>
      </c>
      <c r="AL314" s="21" t="e">
        <f>HLOOKUP(F314,'BASE 1'!$C$1:$UG$3,3,0)</f>
        <v>#N/A</v>
      </c>
      <c r="AM314" s="304"/>
      <c r="AN314" s="304">
        <v>707753</v>
      </c>
      <c r="AO314" s="304">
        <v>707753</v>
      </c>
      <c r="AP314" s="304"/>
      <c r="AQ314" s="304"/>
      <c r="AR314" s="304"/>
      <c r="AS314" s="304"/>
      <c r="AT314" s="304"/>
      <c r="AU314" s="304"/>
      <c r="AV314" s="304"/>
      <c r="AW314" s="304"/>
      <c r="AX314" s="304"/>
    </row>
    <row r="315" spans="1:50" ht="12.75" customHeight="1">
      <c r="A315" s="119">
        <v>110100513</v>
      </c>
      <c r="B315" s="309">
        <v>72100000</v>
      </c>
      <c r="C315" s="426"/>
      <c r="D315" s="508"/>
      <c r="E315" s="508"/>
      <c r="F315" s="124">
        <v>150102010112</v>
      </c>
      <c r="G315" s="290" t="s">
        <v>4446</v>
      </c>
      <c r="H315" s="122">
        <v>9</v>
      </c>
      <c r="I315" s="295"/>
      <c r="J315" s="304">
        <v>967090</v>
      </c>
      <c r="K315" s="304"/>
      <c r="L315" s="304">
        <v>0</v>
      </c>
      <c r="M315" s="304">
        <v>0</v>
      </c>
      <c r="N315" s="304"/>
      <c r="O315" s="304"/>
      <c r="P315" s="304"/>
      <c r="Q315" s="304"/>
      <c r="R315" s="304"/>
      <c r="S315" s="304"/>
      <c r="T315" s="304"/>
      <c r="U315" s="304"/>
      <c r="V315" s="304"/>
      <c r="W315" s="324" t="str">
        <f>IFERROR((M315/J315)/IFERROR(HLOOKUP(F315,'BASE 1'!$C$1:$UG$251,'PROY 1'!$AB$19+237,0),0),"")</f>
        <v/>
      </c>
      <c r="X315" s="324"/>
      <c r="Y315" s="25" t="str">
        <f t="shared" si="17"/>
        <v>005</v>
      </c>
      <c r="Z315" s="304">
        <f t="shared" si="18"/>
        <v>0</v>
      </c>
      <c r="AA315" s="304">
        <f>L315-SUM($Z315:Z315)</f>
        <v>0</v>
      </c>
      <c r="AB315" s="304">
        <f>M315-SUM($Z315:AA315)</f>
        <v>0</v>
      </c>
      <c r="AC315" s="304">
        <f>N315-SUM($Z315:AB315)</f>
        <v>0</v>
      </c>
      <c r="AD315" s="304">
        <f>O315-SUM($Z315:AC315)</f>
        <v>0</v>
      </c>
      <c r="AE315" s="304">
        <f>P315-SUM($Z315:AD315)</f>
        <v>0</v>
      </c>
      <c r="AF315" s="304">
        <f>Q315-SUM($Z315:AE315)</f>
        <v>0</v>
      </c>
      <c r="AG315" s="304">
        <f>R315-SUM($Z315:AF315)</f>
        <v>0</v>
      </c>
      <c r="AH315" s="304">
        <f>S315-SUM($Z315:AG315)</f>
        <v>0</v>
      </c>
      <c r="AI315" s="304">
        <f>T315-SUM($Z315:AH315)</f>
        <v>0</v>
      </c>
      <c r="AJ315" s="304">
        <f>U315-SUM($Z315:AI315)</f>
        <v>0</v>
      </c>
      <c r="AK315" s="304">
        <f>V315-SUM($Z315:AJ315)</f>
        <v>0</v>
      </c>
      <c r="AL315" s="21" t="e">
        <f>HLOOKUP(F315,'BASE 1'!$C$1:$UG$3,3,0)</f>
        <v>#N/A</v>
      </c>
      <c r="AM315" s="304"/>
      <c r="AN315" s="304">
        <v>967090</v>
      </c>
      <c r="AO315" s="304">
        <v>967090</v>
      </c>
      <c r="AP315" s="304"/>
      <c r="AQ315" s="304"/>
      <c r="AR315" s="304"/>
      <c r="AS315" s="304"/>
      <c r="AT315" s="304"/>
      <c r="AU315" s="304"/>
      <c r="AV315" s="304"/>
      <c r="AW315" s="304"/>
      <c r="AX315" s="304"/>
    </row>
    <row r="316" spans="1:50" ht="12.75" customHeight="1">
      <c r="A316" s="119">
        <v>110100514</v>
      </c>
      <c r="B316" s="309">
        <v>72100000</v>
      </c>
      <c r="C316" s="426"/>
      <c r="D316" s="508"/>
      <c r="E316" s="508"/>
      <c r="F316" s="124">
        <v>150102010113</v>
      </c>
      <c r="G316" s="290" t="s">
        <v>4447</v>
      </c>
      <c r="H316" s="122">
        <v>9</v>
      </c>
      <c r="I316" s="295"/>
      <c r="J316" s="304">
        <v>545885</v>
      </c>
      <c r="K316" s="304"/>
      <c r="L316" s="304">
        <v>0</v>
      </c>
      <c r="M316" s="304">
        <v>0</v>
      </c>
      <c r="N316" s="304"/>
      <c r="O316" s="304"/>
      <c r="P316" s="304"/>
      <c r="Q316" s="304"/>
      <c r="R316" s="304"/>
      <c r="S316" s="304"/>
      <c r="T316" s="304"/>
      <c r="U316" s="304"/>
      <c r="V316" s="304"/>
      <c r="W316" s="324" t="str">
        <f>IFERROR((M316/J316)/IFERROR(HLOOKUP(F316,'BASE 1'!$C$1:$UG$251,'PROY 1'!$AB$19+237,0),0),"")</f>
        <v/>
      </c>
      <c r="X316" s="324"/>
      <c r="Y316" s="25" t="str">
        <f t="shared" si="17"/>
        <v>005</v>
      </c>
      <c r="Z316" s="304">
        <f t="shared" si="18"/>
        <v>0</v>
      </c>
      <c r="AA316" s="304">
        <f>L316-SUM($Z316:Z316)</f>
        <v>0</v>
      </c>
      <c r="AB316" s="304">
        <f>M316-SUM($Z316:AA316)</f>
        <v>0</v>
      </c>
      <c r="AC316" s="304">
        <f>N316-SUM($Z316:AB316)</f>
        <v>0</v>
      </c>
      <c r="AD316" s="304">
        <f>O316-SUM($Z316:AC316)</f>
        <v>0</v>
      </c>
      <c r="AE316" s="304">
        <f>P316-SUM($Z316:AD316)</f>
        <v>0</v>
      </c>
      <c r="AF316" s="304">
        <f>Q316-SUM($Z316:AE316)</f>
        <v>0</v>
      </c>
      <c r="AG316" s="304">
        <f>R316-SUM($Z316:AF316)</f>
        <v>0</v>
      </c>
      <c r="AH316" s="304">
        <f>S316-SUM($Z316:AG316)</f>
        <v>0</v>
      </c>
      <c r="AI316" s="304">
        <f>T316-SUM($Z316:AH316)</f>
        <v>0</v>
      </c>
      <c r="AJ316" s="304">
        <f>U316-SUM($Z316:AI316)</f>
        <v>0</v>
      </c>
      <c r="AK316" s="304">
        <f>V316-SUM($Z316:AJ316)</f>
        <v>0</v>
      </c>
      <c r="AL316" s="21" t="e">
        <f>HLOOKUP(F316,'BASE 1'!$C$1:$UG$3,3,0)</f>
        <v>#N/A</v>
      </c>
      <c r="AM316" s="304"/>
      <c r="AN316" s="304">
        <v>545885</v>
      </c>
      <c r="AO316" s="304">
        <v>545885</v>
      </c>
      <c r="AP316" s="304"/>
      <c r="AQ316" s="304"/>
      <c r="AR316" s="304"/>
      <c r="AS316" s="304"/>
      <c r="AT316" s="304"/>
      <c r="AU316" s="304"/>
      <c r="AV316" s="304"/>
      <c r="AW316" s="304"/>
      <c r="AX316" s="304"/>
    </row>
    <row r="317" spans="1:50" ht="12.75" customHeight="1">
      <c r="A317" s="119">
        <v>110100515</v>
      </c>
      <c r="B317" s="309">
        <v>72100000</v>
      </c>
      <c r="C317" s="426"/>
      <c r="D317" s="508"/>
      <c r="E317" s="508"/>
      <c r="F317" s="124">
        <v>150102010114</v>
      </c>
      <c r="G317" s="290" t="s">
        <v>4448</v>
      </c>
      <c r="H317" s="122">
        <v>9</v>
      </c>
      <c r="I317" s="295"/>
      <c r="J317" s="304">
        <v>393870</v>
      </c>
      <c r="K317" s="304"/>
      <c r="L317" s="304">
        <v>0</v>
      </c>
      <c r="M317" s="304">
        <v>0</v>
      </c>
      <c r="N317" s="304"/>
      <c r="O317" s="304"/>
      <c r="P317" s="304"/>
      <c r="Q317" s="304"/>
      <c r="R317" s="304"/>
      <c r="S317" s="304"/>
      <c r="T317" s="304"/>
      <c r="U317" s="304"/>
      <c r="V317" s="304"/>
      <c r="W317" s="324" t="str">
        <f>IFERROR((M317/J317)/IFERROR(HLOOKUP(F317,'BASE 1'!$C$1:$UG$251,'PROY 1'!$AB$19+237,0),0),"")</f>
        <v/>
      </c>
      <c r="X317" s="324"/>
      <c r="Y317" s="25" t="str">
        <f t="shared" si="17"/>
        <v>005</v>
      </c>
      <c r="Z317" s="304">
        <f t="shared" si="18"/>
        <v>0</v>
      </c>
      <c r="AA317" s="304">
        <f>L317-SUM($Z317:Z317)</f>
        <v>0</v>
      </c>
      <c r="AB317" s="304">
        <f>M317-SUM($Z317:AA317)</f>
        <v>0</v>
      </c>
      <c r="AC317" s="304">
        <f>N317-SUM($Z317:AB317)</f>
        <v>0</v>
      </c>
      <c r="AD317" s="304">
        <f>O317-SUM($Z317:AC317)</f>
        <v>0</v>
      </c>
      <c r="AE317" s="304">
        <f>P317-SUM($Z317:AD317)</f>
        <v>0</v>
      </c>
      <c r="AF317" s="304">
        <f>Q317-SUM($Z317:AE317)</f>
        <v>0</v>
      </c>
      <c r="AG317" s="304">
        <f>R317-SUM($Z317:AF317)</f>
        <v>0</v>
      </c>
      <c r="AH317" s="304">
        <f>S317-SUM($Z317:AG317)</f>
        <v>0</v>
      </c>
      <c r="AI317" s="304">
        <f>T317-SUM($Z317:AH317)</f>
        <v>0</v>
      </c>
      <c r="AJ317" s="304">
        <f>U317-SUM($Z317:AI317)</f>
        <v>0</v>
      </c>
      <c r="AK317" s="304">
        <f>V317-SUM($Z317:AJ317)</f>
        <v>0</v>
      </c>
      <c r="AL317" s="21" t="e">
        <f>HLOOKUP(F317,'BASE 1'!$C$1:$UG$3,3,0)</f>
        <v>#N/A</v>
      </c>
      <c r="AM317" s="304"/>
      <c r="AN317" s="304">
        <v>393870</v>
      </c>
      <c r="AO317" s="304">
        <v>393870</v>
      </c>
      <c r="AP317" s="304"/>
      <c r="AQ317" s="304"/>
      <c r="AR317" s="304"/>
      <c r="AS317" s="304"/>
      <c r="AT317" s="304"/>
      <c r="AU317" s="304"/>
      <c r="AV317" s="304"/>
      <c r="AW317" s="304"/>
      <c r="AX317" s="304"/>
    </row>
    <row r="318" spans="1:50" ht="12.75" customHeight="1">
      <c r="A318" s="119">
        <v>110100516</v>
      </c>
      <c r="B318" s="309">
        <v>72100000</v>
      </c>
      <c r="C318" s="426"/>
      <c r="D318" s="508"/>
      <c r="E318" s="508"/>
      <c r="F318" s="124">
        <v>150102010115</v>
      </c>
      <c r="G318" s="290" t="s">
        <v>4449</v>
      </c>
      <c r="H318" s="122">
        <v>9</v>
      </c>
      <c r="I318" s="295"/>
      <c r="J318" s="304">
        <v>17179</v>
      </c>
      <c r="K318" s="304"/>
      <c r="L318" s="304">
        <v>17179</v>
      </c>
      <c r="M318" s="304">
        <v>17179</v>
      </c>
      <c r="N318" s="304"/>
      <c r="O318" s="304"/>
      <c r="P318" s="304"/>
      <c r="Q318" s="304"/>
      <c r="R318" s="304"/>
      <c r="S318" s="304"/>
      <c r="T318" s="304"/>
      <c r="U318" s="304"/>
      <c r="V318" s="304"/>
      <c r="W318" s="324" t="str">
        <f>IFERROR((M318/J318)/IFERROR(HLOOKUP(F318,'BASE 1'!$C$1:$UG$251,'PROY 1'!$AB$19+237,0),0),"")</f>
        <v/>
      </c>
      <c r="X318" s="324"/>
      <c r="Y318" s="25" t="str">
        <f t="shared" si="17"/>
        <v>005</v>
      </c>
      <c r="Z318" s="304">
        <f t="shared" si="18"/>
        <v>0</v>
      </c>
      <c r="AA318" s="304">
        <f>L318-SUM($Z318:Z318)</f>
        <v>17179</v>
      </c>
      <c r="AB318" s="304">
        <f>M318-SUM($Z318:AA318)</f>
        <v>0</v>
      </c>
      <c r="AC318" s="304">
        <f>N318-SUM($Z318:AB318)</f>
        <v>-17179</v>
      </c>
      <c r="AD318" s="304">
        <f>O318-SUM($Z318:AC318)</f>
        <v>0</v>
      </c>
      <c r="AE318" s="304">
        <f>P318-SUM($Z318:AD318)</f>
        <v>0</v>
      </c>
      <c r="AF318" s="304">
        <f>Q318-SUM($Z318:AE318)</f>
        <v>0</v>
      </c>
      <c r="AG318" s="304">
        <f>R318-SUM($Z318:AF318)</f>
        <v>0</v>
      </c>
      <c r="AH318" s="304">
        <f>S318-SUM($Z318:AG318)</f>
        <v>0</v>
      </c>
      <c r="AI318" s="304">
        <f>T318-SUM($Z318:AH318)</f>
        <v>0</v>
      </c>
      <c r="AJ318" s="304">
        <f>U318-SUM($Z318:AI318)</f>
        <v>0</v>
      </c>
      <c r="AK318" s="304">
        <f>V318-SUM($Z318:AJ318)</f>
        <v>0</v>
      </c>
      <c r="AL318" s="21" t="e">
        <f>HLOOKUP(F318,'BASE 1'!$C$1:$UG$3,3,0)</f>
        <v>#N/A</v>
      </c>
      <c r="AM318" s="304"/>
      <c r="AN318" s="304">
        <v>17179</v>
      </c>
      <c r="AO318" s="304">
        <v>17179</v>
      </c>
      <c r="AP318" s="304"/>
      <c r="AQ318" s="304"/>
      <c r="AR318" s="304"/>
      <c r="AS318" s="304"/>
      <c r="AT318" s="304"/>
      <c r="AU318" s="304"/>
      <c r="AV318" s="304"/>
      <c r="AW318" s="304"/>
      <c r="AX318" s="304"/>
    </row>
    <row r="319" spans="1:50" ht="12.75" customHeight="1">
      <c r="A319" s="119">
        <v>110118617</v>
      </c>
      <c r="B319" s="309">
        <v>72100000</v>
      </c>
      <c r="C319" s="426"/>
      <c r="D319" s="508"/>
      <c r="E319" s="508"/>
      <c r="F319" s="124">
        <v>150102010116</v>
      </c>
      <c r="G319" s="290" t="s">
        <v>4450</v>
      </c>
      <c r="H319" s="122">
        <v>9</v>
      </c>
      <c r="I319" s="295"/>
      <c r="J319" s="304">
        <v>1</v>
      </c>
      <c r="K319" s="304"/>
      <c r="L319" s="304">
        <v>0</v>
      </c>
      <c r="M319" s="304">
        <v>0</v>
      </c>
      <c r="N319" s="304"/>
      <c r="O319" s="304"/>
      <c r="P319" s="304"/>
      <c r="Q319" s="304"/>
      <c r="R319" s="304"/>
      <c r="S319" s="304"/>
      <c r="T319" s="304"/>
      <c r="U319" s="304"/>
      <c r="V319" s="304"/>
      <c r="W319" s="324" t="str">
        <f>IFERROR((M319/J319)/IFERROR(HLOOKUP(F319,'BASE 1'!$C$1:$UG$251,'PROY 1'!$AB$19+237,0),0),"")</f>
        <v/>
      </c>
      <c r="X319" s="324"/>
      <c r="Y319" s="25" t="str">
        <f t="shared" si="17"/>
        <v>186</v>
      </c>
      <c r="Z319" s="304">
        <f t="shared" si="18"/>
        <v>0</v>
      </c>
      <c r="AA319" s="304">
        <f>L319-SUM($Z319:Z319)</f>
        <v>0</v>
      </c>
      <c r="AB319" s="304">
        <f>M319-SUM($Z319:AA319)</f>
        <v>0</v>
      </c>
      <c r="AC319" s="304">
        <f>N319-SUM($Z319:AB319)</f>
        <v>0</v>
      </c>
      <c r="AD319" s="304">
        <f>O319-SUM($Z319:AC319)</f>
        <v>0</v>
      </c>
      <c r="AE319" s="304">
        <f>P319-SUM($Z319:AD319)</f>
        <v>0</v>
      </c>
      <c r="AF319" s="304">
        <f>Q319-SUM($Z319:AE319)</f>
        <v>0</v>
      </c>
      <c r="AG319" s="304">
        <f>R319-SUM($Z319:AF319)</f>
        <v>0</v>
      </c>
      <c r="AH319" s="304">
        <f>S319-SUM($Z319:AG319)</f>
        <v>0</v>
      </c>
      <c r="AI319" s="304">
        <f>T319-SUM($Z319:AH319)</f>
        <v>0</v>
      </c>
      <c r="AJ319" s="304">
        <f>U319-SUM($Z319:AI319)</f>
        <v>0</v>
      </c>
      <c r="AK319" s="304">
        <f>V319-SUM($Z319:AJ319)</f>
        <v>0</v>
      </c>
      <c r="AL319" s="21" t="e">
        <f>HLOOKUP(F319,'BASE 1'!$C$1:$UG$3,3,0)</f>
        <v>#N/A</v>
      </c>
      <c r="AM319" s="304"/>
      <c r="AN319" s="304">
        <v>1</v>
      </c>
      <c r="AO319" s="304">
        <v>1</v>
      </c>
      <c r="AP319" s="304"/>
      <c r="AQ319" s="304"/>
      <c r="AR319" s="304"/>
      <c r="AS319" s="304"/>
      <c r="AT319" s="304"/>
      <c r="AU319" s="304"/>
      <c r="AV319" s="304"/>
      <c r="AW319" s="304"/>
      <c r="AX319" s="304"/>
    </row>
    <row r="320" spans="1:50" ht="12.75" customHeight="1">
      <c r="A320" s="119">
        <v>110104912</v>
      </c>
      <c r="B320" s="309">
        <v>72100000</v>
      </c>
      <c r="C320" s="426"/>
      <c r="D320" s="508"/>
      <c r="E320" s="508"/>
      <c r="F320" s="124">
        <v>15010201020107</v>
      </c>
      <c r="G320" s="290" t="s">
        <v>3939</v>
      </c>
      <c r="H320" s="122">
        <v>9</v>
      </c>
      <c r="I320" s="295"/>
      <c r="J320" s="304">
        <v>896161</v>
      </c>
      <c r="K320" s="304"/>
      <c r="L320" s="304">
        <v>0</v>
      </c>
      <c r="M320" s="304">
        <v>0</v>
      </c>
      <c r="N320" s="304"/>
      <c r="O320" s="304"/>
      <c r="P320" s="304"/>
      <c r="Q320" s="304"/>
      <c r="R320" s="304"/>
      <c r="S320" s="304"/>
      <c r="T320" s="304"/>
      <c r="U320" s="304"/>
      <c r="V320" s="304"/>
      <c r="W320" s="324" t="str">
        <f>IFERROR((M320/J320)/IFERROR(HLOOKUP(F320,'BASE 1'!$C$1:$UG$251,'PROY 1'!$AB$19+237,0),0),"")</f>
        <v/>
      </c>
      <c r="X320" s="324"/>
      <c r="Y320" s="25" t="str">
        <f t="shared" si="17"/>
        <v>049</v>
      </c>
      <c r="Z320" s="304">
        <f t="shared" si="18"/>
        <v>0</v>
      </c>
      <c r="AA320" s="304">
        <f>L320-SUM($Z320:Z320)</f>
        <v>0</v>
      </c>
      <c r="AB320" s="304">
        <f>M320-SUM($Z320:AA320)</f>
        <v>0</v>
      </c>
      <c r="AC320" s="304">
        <f>N320-SUM($Z320:AB320)</f>
        <v>0</v>
      </c>
      <c r="AD320" s="304">
        <f>O320-SUM($Z320:AC320)</f>
        <v>0</v>
      </c>
      <c r="AE320" s="304">
        <f>P320-SUM($Z320:AD320)</f>
        <v>0</v>
      </c>
      <c r="AF320" s="304">
        <f>Q320-SUM($Z320:AE320)</f>
        <v>0</v>
      </c>
      <c r="AG320" s="304">
        <f>R320-SUM($Z320:AF320)</f>
        <v>0</v>
      </c>
      <c r="AH320" s="304">
        <f>S320-SUM($Z320:AG320)</f>
        <v>0</v>
      </c>
      <c r="AI320" s="304">
        <f>T320-SUM($Z320:AH320)</f>
        <v>0</v>
      </c>
      <c r="AJ320" s="304">
        <f>U320-SUM($Z320:AI320)</f>
        <v>0</v>
      </c>
      <c r="AK320" s="304">
        <f>V320-SUM($Z320:AJ320)</f>
        <v>0</v>
      </c>
      <c r="AL320" s="21" t="e">
        <f>HLOOKUP(F320,'BASE 1'!$C$1:$UG$3,3,0)</f>
        <v>#N/A</v>
      </c>
      <c r="AM320" s="304"/>
      <c r="AN320" s="304">
        <v>896161</v>
      </c>
      <c r="AO320" s="304">
        <v>896161</v>
      </c>
      <c r="AP320" s="304"/>
      <c r="AQ320" s="304"/>
      <c r="AR320" s="304"/>
      <c r="AS320" s="304"/>
      <c r="AT320" s="304"/>
      <c r="AU320" s="304"/>
      <c r="AV320" s="304"/>
      <c r="AW320" s="304"/>
      <c r="AX320" s="304"/>
    </row>
    <row r="321" spans="1:50" ht="12.75" customHeight="1">
      <c r="A321" s="119">
        <v>110104913</v>
      </c>
      <c r="B321" s="309">
        <v>72100000</v>
      </c>
      <c r="C321" s="426"/>
      <c r="D321" s="508"/>
      <c r="E321" s="508"/>
      <c r="F321" s="124">
        <v>15010201020108</v>
      </c>
      <c r="G321" s="290" t="s">
        <v>3940</v>
      </c>
      <c r="H321" s="122">
        <v>9</v>
      </c>
      <c r="I321" s="295"/>
      <c r="J321" s="304">
        <v>1022642</v>
      </c>
      <c r="K321" s="304"/>
      <c r="L321" s="304">
        <v>0</v>
      </c>
      <c r="M321" s="304">
        <v>0</v>
      </c>
      <c r="N321" s="304"/>
      <c r="O321" s="304"/>
      <c r="P321" s="304"/>
      <c r="Q321" s="304"/>
      <c r="R321" s="304"/>
      <c r="S321" s="304"/>
      <c r="T321" s="304"/>
      <c r="U321" s="304"/>
      <c r="V321" s="304"/>
      <c r="W321" s="324" t="str">
        <f>IFERROR((M321/J321)/IFERROR(HLOOKUP(F321,'BASE 1'!$C$1:$UG$251,'PROY 1'!$AB$19+237,0),0),"")</f>
        <v/>
      </c>
      <c r="X321" s="324"/>
      <c r="Y321" s="25" t="str">
        <f t="shared" si="17"/>
        <v>049</v>
      </c>
      <c r="Z321" s="304">
        <f t="shared" si="18"/>
        <v>0</v>
      </c>
      <c r="AA321" s="304">
        <f>L321-SUM($Z321:Z321)</f>
        <v>0</v>
      </c>
      <c r="AB321" s="304">
        <f>M321-SUM($Z321:AA321)</f>
        <v>0</v>
      </c>
      <c r="AC321" s="304">
        <f>N321-SUM($Z321:AB321)</f>
        <v>0</v>
      </c>
      <c r="AD321" s="304">
        <f>O321-SUM($Z321:AC321)</f>
        <v>0</v>
      </c>
      <c r="AE321" s="304">
        <f>P321-SUM($Z321:AD321)</f>
        <v>0</v>
      </c>
      <c r="AF321" s="304">
        <f>Q321-SUM($Z321:AE321)</f>
        <v>0</v>
      </c>
      <c r="AG321" s="304">
        <f>R321-SUM($Z321:AF321)</f>
        <v>0</v>
      </c>
      <c r="AH321" s="304">
        <f>S321-SUM($Z321:AG321)</f>
        <v>0</v>
      </c>
      <c r="AI321" s="304">
        <f>T321-SUM($Z321:AH321)</f>
        <v>0</v>
      </c>
      <c r="AJ321" s="304">
        <f>U321-SUM($Z321:AI321)</f>
        <v>0</v>
      </c>
      <c r="AK321" s="304">
        <f>V321-SUM($Z321:AJ321)</f>
        <v>0</v>
      </c>
      <c r="AL321" s="21" t="e">
        <f>HLOOKUP(F321,'BASE 1'!$C$1:$UG$3,3,0)</f>
        <v>#N/A</v>
      </c>
      <c r="AM321" s="304"/>
      <c r="AN321" s="304">
        <v>1022642</v>
      </c>
      <c r="AO321" s="304">
        <v>1022642</v>
      </c>
      <c r="AP321" s="304"/>
      <c r="AQ321" s="304"/>
      <c r="AR321" s="304"/>
      <c r="AS321" s="304"/>
      <c r="AT321" s="304"/>
      <c r="AU321" s="304"/>
      <c r="AV321" s="304"/>
      <c r="AW321" s="304"/>
      <c r="AX321" s="304"/>
    </row>
    <row r="322" spans="1:50" ht="12.75" customHeight="1">
      <c r="A322" s="119">
        <v>110104914</v>
      </c>
      <c r="B322" s="309">
        <v>72100000</v>
      </c>
      <c r="C322" s="426"/>
      <c r="D322" s="508"/>
      <c r="E322" s="508"/>
      <c r="F322" s="124">
        <v>15010201020109</v>
      </c>
      <c r="G322" s="290" t="s">
        <v>3941</v>
      </c>
      <c r="H322" s="122">
        <v>9</v>
      </c>
      <c r="I322" s="295"/>
      <c r="J322" s="304">
        <v>566744</v>
      </c>
      <c r="K322" s="304"/>
      <c r="L322" s="304">
        <v>0</v>
      </c>
      <c r="M322" s="304">
        <v>0</v>
      </c>
      <c r="N322" s="304"/>
      <c r="O322" s="304"/>
      <c r="P322" s="304"/>
      <c r="Q322" s="304"/>
      <c r="R322" s="304"/>
      <c r="S322" s="304"/>
      <c r="T322" s="304"/>
      <c r="U322" s="304"/>
      <c r="V322" s="304"/>
      <c r="W322" s="324" t="str">
        <f>IFERROR((M322/J322)/IFERROR(HLOOKUP(F322,'BASE 1'!$C$1:$UG$251,'PROY 1'!$AB$19+237,0),0),"")</f>
        <v/>
      </c>
      <c r="X322" s="324"/>
      <c r="Y322" s="25" t="str">
        <f t="shared" si="17"/>
        <v>049</v>
      </c>
      <c r="Z322" s="304">
        <f t="shared" si="18"/>
        <v>0</v>
      </c>
      <c r="AA322" s="304">
        <f>L322-SUM($Z322:Z322)</f>
        <v>0</v>
      </c>
      <c r="AB322" s="304">
        <f>M322-SUM($Z322:AA322)</f>
        <v>0</v>
      </c>
      <c r="AC322" s="304">
        <f>N322-SUM($Z322:AB322)</f>
        <v>0</v>
      </c>
      <c r="AD322" s="304">
        <f>O322-SUM($Z322:AC322)</f>
        <v>0</v>
      </c>
      <c r="AE322" s="304">
        <f>P322-SUM($Z322:AD322)</f>
        <v>0</v>
      </c>
      <c r="AF322" s="304">
        <f>Q322-SUM($Z322:AE322)</f>
        <v>0</v>
      </c>
      <c r="AG322" s="304">
        <f>R322-SUM($Z322:AF322)</f>
        <v>0</v>
      </c>
      <c r="AH322" s="304">
        <f>S322-SUM($Z322:AG322)</f>
        <v>0</v>
      </c>
      <c r="AI322" s="304">
        <f>T322-SUM($Z322:AH322)</f>
        <v>0</v>
      </c>
      <c r="AJ322" s="304">
        <f>U322-SUM($Z322:AI322)</f>
        <v>0</v>
      </c>
      <c r="AK322" s="304">
        <f>V322-SUM($Z322:AJ322)</f>
        <v>0</v>
      </c>
      <c r="AL322" s="21" t="e">
        <f>HLOOKUP(F322,'BASE 1'!$C$1:$UG$3,3,0)</f>
        <v>#N/A</v>
      </c>
      <c r="AM322" s="304"/>
      <c r="AN322" s="304">
        <v>566744</v>
      </c>
      <c r="AO322" s="304">
        <v>566744</v>
      </c>
      <c r="AP322" s="304"/>
      <c r="AQ322" s="304"/>
      <c r="AR322" s="304"/>
      <c r="AS322" s="304"/>
      <c r="AT322" s="304"/>
      <c r="AU322" s="304"/>
      <c r="AV322" s="304"/>
      <c r="AW322" s="304"/>
      <c r="AX322" s="304"/>
    </row>
    <row r="323" spans="1:50" ht="12.75" customHeight="1">
      <c r="A323" s="119">
        <v>110104915</v>
      </c>
      <c r="B323" s="309">
        <v>72100000</v>
      </c>
      <c r="C323" s="426"/>
      <c r="D323" s="508"/>
      <c r="E323" s="508"/>
      <c r="F323" s="124">
        <v>15010201020110</v>
      </c>
      <c r="G323" s="290" t="s">
        <v>3942</v>
      </c>
      <c r="H323" s="122">
        <v>9</v>
      </c>
      <c r="I323" s="295"/>
      <c r="J323" s="304">
        <v>328912</v>
      </c>
      <c r="K323" s="304"/>
      <c r="L323" s="304">
        <v>0</v>
      </c>
      <c r="M323" s="304">
        <v>0</v>
      </c>
      <c r="N323" s="304"/>
      <c r="O323" s="304"/>
      <c r="P323" s="304"/>
      <c r="Q323" s="304"/>
      <c r="R323" s="304"/>
      <c r="S323" s="304"/>
      <c r="T323" s="304"/>
      <c r="U323" s="304"/>
      <c r="V323" s="304"/>
      <c r="W323" s="324" t="str">
        <f>IFERROR((M323/J323)/IFERROR(HLOOKUP(F323,'BASE 1'!$C$1:$UG$251,'PROY 1'!$AB$19+237,0),0),"")</f>
        <v/>
      </c>
      <c r="X323" s="324"/>
      <c r="Y323" s="25" t="str">
        <f t="shared" ref="Y323:Y386" si="19">MID(A323,5,3)</f>
        <v>049</v>
      </c>
      <c r="Z323" s="304">
        <f t="shared" si="18"/>
        <v>0</v>
      </c>
      <c r="AA323" s="304">
        <f>L323-SUM($Z323:Z323)</f>
        <v>0</v>
      </c>
      <c r="AB323" s="304">
        <f>M323-SUM($Z323:AA323)</f>
        <v>0</v>
      </c>
      <c r="AC323" s="304">
        <f>N323-SUM($Z323:AB323)</f>
        <v>0</v>
      </c>
      <c r="AD323" s="304">
        <f>O323-SUM($Z323:AC323)</f>
        <v>0</v>
      </c>
      <c r="AE323" s="304">
        <f>P323-SUM($Z323:AD323)</f>
        <v>0</v>
      </c>
      <c r="AF323" s="304">
        <f>Q323-SUM($Z323:AE323)</f>
        <v>0</v>
      </c>
      <c r="AG323" s="304">
        <f>R323-SUM($Z323:AF323)</f>
        <v>0</v>
      </c>
      <c r="AH323" s="304">
        <f>S323-SUM($Z323:AG323)</f>
        <v>0</v>
      </c>
      <c r="AI323" s="304">
        <f>T323-SUM($Z323:AH323)</f>
        <v>0</v>
      </c>
      <c r="AJ323" s="304">
        <f>U323-SUM($Z323:AI323)</f>
        <v>0</v>
      </c>
      <c r="AK323" s="304">
        <f>V323-SUM($Z323:AJ323)</f>
        <v>0</v>
      </c>
      <c r="AL323" s="21" t="e">
        <f>HLOOKUP(F323,'BASE 1'!$C$1:$UG$3,3,0)</f>
        <v>#N/A</v>
      </c>
      <c r="AM323" s="304"/>
      <c r="AN323" s="304">
        <v>328912</v>
      </c>
      <c r="AO323" s="304">
        <v>328912</v>
      </c>
      <c r="AP323" s="304"/>
      <c r="AQ323" s="304"/>
      <c r="AR323" s="304"/>
      <c r="AS323" s="304"/>
      <c r="AT323" s="304"/>
      <c r="AU323" s="304"/>
      <c r="AV323" s="304"/>
      <c r="AW323" s="304"/>
      <c r="AX323" s="304"/>
    </row>
    <row r="324" spans="1:50" ht="12.75" customHeight="1">
      <c r="A324" s="119">
        <v>110104916</v>
      </c>
      <c r="B324" s="309">
        <v>72100000</v>
      </c>
      <c r="C324" s="426"/>
      <c r="D324" s="508"/>
      <c r="E324" s="508"/>
      <c r="F324" s="124">
        <v>15010201020111</v>
      </c>
      <c r="G324" s="290" t="s">
        <v>3943</v>
      </c>
      <c r="H324" s="122">
        <v>9</v>
      </c>
      <c r="I324" s="295"/>
      <c r="J324" s="304">
        <v>6548</v>
      </c>
      <c r="K324" s="304"/>
      <c r="L324" s="304">
        <v>6548</v>
      </c>
      <c r="M324" s="304">
        <v>6548</v>
      </c>
      <c r="N324" s="304"/>
      <c r="O324" s="304"/>
      <c r="P324" s="304"/>
      <c r="Q324" s="304"/>
      <c r="R324" s="304"/>
      <c r="S324" s="304"/>
      <c r="T324" s="304"/>
      <c r="U324" s="304"/>
      <c r="V324" s="304"/>
      <c r="W324" s="324" t="str">
        <f>IFERROR((M324/J324)/IFERROR(HLOOKUP(F324,'BASE 1'!$C$1:$UG$251,'PROY 1'!$AB$19+237,0),0),"")</f>
        <v/>
      </c>
      <c r="X324" s="324"/>
      <c r="Y324" s="25" t="str">
        <f t="shared" si="19"/>
        <v>049</v>
      </c>
      <c r="Z324" s="304">
        <f t="shared" ref="Z324:Z387" si="20">K324</f>
        <v>0</v>
      </c>
      <c r="AA324" s="304">
        <f>L324-SUM($Z324:Z324)</f>
        <v>6548</v>
      </c>
      <c r="AB324" s="304">
        <f>M324-SUM($Z324:AA324)</f>
        <v>0</v>
      </c>
      <c r="AC324" s="304">
        <f>N324-SUM($Z324:AB324)</f>
        <v>-6548</v>
      </c>
      <c r="AD324" s="304">
        <f>O324-SUM($Z324:AC324)</f>
        <v>0</v>
      </c>
      <c r="AE324" s="304">
        <f>P324-SUM($Z324:AD324)</f>
        <v>0</v>
      </c>
      <c r="AF324" s="304">
        <f>Q324-SUM($Z324:AE324)</f>
        <v>0</v>
      </c>
      <c r="AG324" s="304">
        <f>R324-SUM($Z324:AF324)</f>
        <v>0</v>
      </c>
      <c r="AH324" s="304">
        <f>S324-SUM($Z324:AG324)</f>
        <v>0</v>
      </c>
      <c r="AI324" s="304">
        <f>T324-SUM($Z324:AH324)</f>
        <v>0</v>
      </c>
      <c r="AJ324" s="304">
        <f>U324-SUM($Z324:AI324)</f>
        <v>0</v>
      </c>
      <c r="AK324" s="304">
        <f>V324-SUM($Z324:AJ324)</f>
        <v>0</v>
      </c>
      <c r="AL324" s="21" t="e">
        <f>HLOOKUP(F324,'BASE 1'!$C$1:$UG$3,3,0)</f>
        <v>#N/A</v>
      </c>
      <c r="AM324" s="304"/>
      <c r="AN324" s="304">
        <v>6548</v>
      </c>
      <c r="AO324" s="304">
        <v>6548</v>
      </c>
      <c r="AP324" s="304"/>
      <c r="AQ324" s="304"/>
      <c r="AR324" s="304"/>
      <c r="AS324" s="304"/>
      <c r="AT324" s="304"/>
      <c r="AU324" s="304"/>
      <c r="AV324" s="304"/>
      <c r="AW324" s="304"/>
      <c r="AX324" s="304"/>
    </row>
    <row r="325" spans="1:50" ht="12.75" customHeight="1">
      <c r="A325" s="119">
        <v>110104917</v>
      </c>
      <c r="B325" s="309">
        <v>72100000</v>
      </c>
      <c r="C325" s="426"/>
      <c r="D325" s="508"/>
      <c r="E325" s="508"/>
      <c r="F325" s="124">
        <v>15010201020112</v>
      </c>
      <c r="G325" s="290" t="s">
        <v>4236</v>
      </c>
      <c r="H325" s="122">
        <v>9</v>
      </c>
      <c r="I325" s="295"/>
      <c r="J325" s="304">
        <v>2</v>
      </c>
      <c r="K325" s="304"/>
      <c r="L325" s="304">
        <v>2</v>
      </c>
      <c r="M325" s="304">
        <v>2</v>
      </c>
      <c r="N325" s="304"/>
      <c r="O325" s="304"/>
      <c r="P325" s="304"/>
      <c r="Q325" s="304"/>
      <c r="R325" s="304"/>
      <c r="S325" s="304"/>
      <c r="T325" s="304"/>
      <c r="U325" s="304"/>
      <c r="V325" s="304"/>
      <c r="W325" s="324" t="str">
        <f>IFERROR((M325/J325)/IFERROR(HLOOKUP(F325,'BASE 1'!$C$1:$UG$251,'PROY 1'!$AB$19+237,0),0),"")</f>
        <v/>
      </c>
      <c r="X325" s="324"/>
      <c r="Y325" s="25" t="str">
        <f t="shared" si="19"/>
        <v>049</v>
      </c>
      <c r="Z325" s="304">
        <f t="shared" si="20"/>
        <v>0</v>
      </c>
      <c r="AA325" s="304">
        <f>L325-SUM($Z325:Z325)</f>
        <v>2</v>
      </c>
      <c r="AB325" s="304">
        <f>M325-SUM($Z325:AA325)</f>
        <v>0</v>
      </c>
      <c r="AC325" s="304">
        <f>N325-SUM($Z325:AB325)</f>
        <v>-2</v>
      </c>
      <c r="AD325" s="304">
        <f>O325-SUM($Z325:AC325)</f>
        <v>0</v>
      </c>
      <c r="AE325" s="304">
        <f>P325-SUM($Z325:AD325)</f>
        <v>0</v>
      </c>
      <c r="AF325" s="304">
        <f>Q325-SUM($Z325:AE325)</f>
        <v>0</v>
      </c>
      <c r="AG325" s="304">
        <f>R325-SUM($Z325:AF325)</f>
        <v>0</v>
      </c>
      <c r="AH325" s="304">
        <f>S325-SUM($Z325:AG325)</f>
        <v>0</v>
      </c>
      <c r="AI325" s="304">
        <f>T325-SUM($Z325:AH325)</f>
        <v>0</v>
      </c>
      <c r="AJ325" s="304">
        <f>U325-SUM($Z325:AI325)</f>
        <v>0</v>
      </c>
      <c r="AK325" s="304">
        <f>V325-SUM($Z325:AJ325)</f>
        <v>0</v>
      </c>
      <c r="AL325" s="21" t="e">
        <f>HLOOKUP(F325,'BASE 1'!$C$1:$UG$3,3,0)</f>
        <v>#N/A</v>
      </c>
      <c r="AM325" s="304"/>
      <c r="AN325" s="304">
        <v>2</v>
      </c>
      <c r="AO325" s="304">
        <v>2</v>
      </c>
      <c r="AP325" s="304"/>
      <c r="AQ325" s="304"/>
      <c r="AR325" s="304"/>
      <c r="AS325" s="304"/>
      <c r="AT325" s="304"/>
      <c r="AU325" s="304"/>
      <c r="AV325" s="304"/>
      <c r="AW325" s="304"/>
      <c r="AX325" s="304"/>
    </row>
    <row r="326" spans="1:50" ht="12.75" customHeight="1">
      <c r="A326" s="119">
        <v>110102013</v>
      </c>
      <c r="B326" s="309">
        <v>72100000</v>
      </c>
      <c r="C326" s="426"/>
      <c r="D326" s="508"/>
      <c r="E326" s="508"/>
      <c r="F326" s="124">
        <v>150102010306</v>
      </c>
      <c r="G326" s="290" t="s">
        <v>2075</v>
      </c>
      <c r="H326" s="122">
        <v>9</v>
      </c>
      <c r="I326" s="295"/>
      <c r="J326" s="304">
        <v>54662</v>
      </c>
      <c r="K326" s="304"/>
      <c r="L326" s="304">
        <v>0</v>
      </c>
      <c r="M326" s="304">
        <v>0</v>
      </c>
      <c r="N326" s="304"/>
      <c r="O326" s="304"/>
      <c r="P326" s="304"/>
      <c r="Q326" s="304"/>
      <c r="R326" s="304"/>
      <c r="S326" s="304"/>
      <c r="T326" s="304"/>
      <c r="U326" s="304"/>
      <c r="V326" s="304"/>
      <c r="W326" s="324" t="str">
        <f>IFERROR((M326/J326)/IFERROR(HLOOKUP(F326,'BASE 1'!$C$1:$UG$251,'PROY 1'!$AB$19+237,0),0),"")</f>
        <v/>
      </c>
      <c r="X326" s="324"/>
      <c r="Y326" s="25" t="str">
        <f t="shared" si="19"/>
        <v>020</v>
      </c>
      <c r="Z326" s="304">
        <f t="shared" si="20"/>
        <v>0</v>
      </c>
      <c r="AA326" s="304">
        <f>L326-SUM($Z326:Z326)</f>
        <v>0</v>
      </c>
      <c r="AB326" s="304">
        <f>M326-SUM($Z326:AA326)</f>
        <v>0</v>
      </c>
      <c r="AC326" s="304">
        <f>N326-SUM($Z326:AB326)</f>
        <v>0</v>
      </c>
      <c r="AD326" s="304">
        <f>O326-SUM($Z326:AC326)</f>
        <v>0</v>
      </c>
      <c r="AE326" s="304">
        <f>P326-SUM($Z326:AD326)</f>
        <v>0</v>
      </c>
      <c r="AF326" s="304">
        <f>Q326-SUM($Z326:AE326)</f>
        <v>0</v>
      </c>
      <c r="AG326" s="304">
        <f>R326-SUM($Z326:AF326)</f>
        <v>0</v>
      </c>
      <c r="AH326" s="304">
        <f>S326-SUM($Z326:AG326)</f>
        <v>0</v>
      </c>
      <c r="AI326" s="304">
        <f>T326-SUM($Z326:AH326)</f>
        <v>0</v>
      </c>
      <c r="AJ326" s="304">
        <f>U326-SUM($Z326:AI326)</f>
        <v>0</v>
      </c>
      <c r="AK326" s="304">
        <f>V326-SUM($Z326:AJ326)</f>
        <v>0</v>
      </c>
      <c r="AL326" s="21" t="e">
        <f>HLOOKUP(F326,'BASE 1'!$C$1:$UG$3,3,0)</f>
        <v>#N/A</v>
      </c>
      <c r="AM326" s="304"/>
      <c r="AN326" s="304">
        <v>54662</v>
      </c>
      <c r="AO326" s="304">
        <v>54662</v>
      </c>
      <c r="AP326" s="304"/>
      <c r="AQ326" s="304"/>
      <c r="AR326" s="304"/>
      <c r="AS326" s="304"/>
      <c r="AT326" s="304"/>
      <c r="AU326" s="304"/>
      <c r="AV326" s="304"/>
      <c r="AW326" s="304"/>
      <c r="AX326" s="304"/>
    </row>
    <row r="327" spans="1:50" ht="12.75" customHeight="1">
      <c r="A327" s="119">
        <v>110102014</v>
      </c>
      <c r="B327" s="309">
        <v>72100000</v>
      </c>
      <c r="C327" s="426"/>
      <c r="D327" s="508"/>
      <c r="E327" s="508"/>
      <c r="F327" s="124">
        <v>150102010307</v>
      </c>
      <c r="G327" s="290" t="s">
        <v>2597</v>
      </c>
      <c r="H327" s="122">
        <v>9</v>
      </c>
      <c r="I327" s="295"/>
      <c r="J327" s="304">
        <v>2104258</v>
      </c>
      <c r="K327" s="304"/>
      <c r="L327" s="304">
        <v>0</v>
      </c>
      <c r="M327" s="304">
        <v>0</v>
      </c>
      <c r="N327" s="304"/>
      <c r="O327" s="304"/>
      <c r="P327" s="304"/>
      <c r="Q327" s="304"/>
      <c r="R327" s="304"/>
      <c r="S327" s="304"/>
      <c r="T327" s="304"/>
      <c r="U327" s="304"/>
      <c r="V327" s="304"/>
      <c r="W327" s="324" t="str">
        <f>IFERROR((M327/J327)/IFERROR(HLOOKUP(F327,'BASE 1'!$C$1:$UG$251,'PROY 1'!$AB$19+237,0),0),"")</f>
        <v/>
      </c>
      <c r="X327" s="324"/>
      <c r="Y327" s="25" t="str">
        <f t="shared" si="19"/>
        <v>020</v>
      </c>
      <c r="Z327" s="304">
        <f t="shared" si="20"/>
        <v>0</v>
      </c>
      <c r="AA327" s="304">
        <f>L327-SUM($Z327:Z327)</f>
        <v>0</v>
      </c>
      <c r="AB327" s="304">
        <f>M327-SUM($Z327:AA327)</f>
        <v>0</v>
      </c>
      <c r="AC327" s="304">
        <f>N327-SUM($Z327:AB327)</f>
        <v>0</v>
      </c>
      <c r="AD327" s="304">
        <f>O327-SUM($Z327:AC327)</f>
        <v>0</v>
      </c>
      <c r="AE327" s="304">
        <f>P327-SUM($Z327:AD327)</f>
        <v>0</v>
      </c>
      <c r="AF327" s="304">
        <f>Q327-SUM($Z327:AE327)</f>
        <v>0</v>
      </c>
      <c r="AG327" s="304">
        <f>R327-SUM($Z327:AF327)</f>
        <v>0</v>
      </c>
      <c r="AH327" s="304">
        <f>S327-SUM($Z327:AG327)</f>
        <v>0</v>
      </c>
      <c r="AI327" s="304">
        <f>T327-SUM($Z327:AH327)</f>
        <v>0</v>
      </c>
      <c r="AJ327" s="304">
        <f>U327-SUM($Z327:AI327)</f>
        <v>0</v>
      </c>
      <c r="AK327" s="304">
        <f>V327-SUM($Z327:AJ327)</f>
        <v>0</v>
      </c>
      <c r="AL327" s="21" t="e">
        <f>HLOOKUP(F327,'BASE 1'!$C$1:$UG$3,3,0)</f>
        <v>#N/A</v>
      </c>
      <c r="AM327" s="304"/>
      <c r="AN327" s="304">
        <v>2104258</v>
      </c>
      <c r="AO327" s="304">
        <v>2104258</v>
      </c>
      <c r="AP327" s="304"/>
      <c r="AQ327" s="304"/>
      <c r="AR327" s="304"/>
      <c r="AS327" s="304"/>
      <c r="AT327" s="304"/>
      <c r="AU327" s="304"/>
      <c r="AV327" s="304"/>
      <c r="AW327" s="304"/>
      <c r="AX327" s="304"/>
    </row>
    <row r="328" spans="1:50" ht="12.75" customHeight="1">
      <c r="A328" s="119">
        <v>110111913</v>
      </c>
      <c r="B328" s="309">
        <v>72100000</v>
      </c>
      <c r="C328" s="426"/>
      <c r="D328" s="508"/>
      <c r="E328" s="508"/>
      <c r="F328" s="124">
        <v>150102010409</v>
      </c>
      <c r="G328" s="290" t="s">
        <v>2077</v>
      </c>
      <c r="H328" s="122">
        <v>9</v>
      </c>
      <c r="I328" s="295"/>
      <c r="J328" s="304">
        <v>6768163</v>
      </c>
      <c r="K328" s="304"/>
      <c r="L328" s="304">
        <v>0</v>
      </c>
      <c r="M328" s="304">
        <v>0</v>
      </c>
      <c r="N328" s="304"/>
      <c r="O328" s="304"/>
      <c r="P328" s="304"/>
      <c r="Q328" s="304"/>
      <c r="R328" s="304"/>
      <c r="S328" s="304"/>
      <c r="T328" s="304"/>
      <c r="U328" s="304"/>
      <c r="V328" s="304"/>
      <c r="W328" s="324" t="str">
        <f>IFERROR((M328/J328)/IFERROR(HLOOKUP(F328,'BASE 1'!$C$1:$UG$251,'PROY 1'!$AB$19+237,0),0),"")</f>
        <v/>
      </c>
      <c r="X328" s="324"/>
      <c r="Y328" s="25" t="str">
        <f t="shared" si="19"/>
        <v>119</v>
      </c>
      <c r="Z328" s="304">
        <f t="shared" si="20"/>
        <v>0</v>
      </c>
      <c r="AA328" s="304">
        <f>L328-SUM($Z328:Z328)</f>
        <v>0</v>
      </c>
      <c r="AB328" s="304">
        <f>M328-SUM($Z328:AA328)</f>
        <v>0</v>
      </c>
      <c r="AC328" s="304">
        <f>N328-SUM($Z328:AB328)</f>
        <v>0</v>
      </c>
      <c r="AD328" s="304">
        <f>O328-SUM($Z328:AC328)</f>
        <v>0</v>
      </c>
      <c r="AE328" s="304">
        <f>P328-SUM($Z328:AD328)</f>
        <v>0</v>
      </c>
      <c r="AF328" s="304">
        <f>Q328-SUM($Z328:AE328)</f>
        <v>0</v>
      </c>
      <c r="AG328" s="304">
        <f>R328-SUM($Z328:AF328)</f>
        <v>0</v>
      </c>
      <c r="AH328" s="304">
        <f>S328-SUM($Z328:AG328)</f>
        <v>0</v>
      </c>
      <c r="AI328" s="304">
        <f>T328-SUM($Z328:AH328)</f>
        <v>0</v>
      </c>
      <c r="AJ328" s="304">
        <f>U328-SUM($Z328:AI328)</f>
        <v>0</v>
      </c>
      <c r="AK328" s="304">
        <f>V328-SUM($Z328:AJ328)</f>
        <v>0</v>
      </c>
      <c r="AL328" s="21" t="e">
        <f>HLOOKUP(F328,'BASE 1'!$C$1:$UG$3,3,0)</f>
        <v>#N/A</v>
      </c>
      <c r="AM328" s="304"/>
      <c r="AN328" s="304">
        <v>6768163</v>
      </c>
      <c r="AO328" s="304">
        <v>6768163</v>
      </c>
      <c r="AP328" s="304"/>
      <c r="AQ328" s="304"/>
      <c r="AR328" s="304"/>
      <c r="AS328" s="304"/>
      <c r="AT328" s="304"/>
      <c r="AU328" s="304"/>
      <c r="AV328" s="304"/>
      <c r="AW328" s="304"/>
      <c r="AX328" s="304"/>
    </row>
    <row r="329" spans="1:50" ht="12.75" customHeight="1">
      <c r="A329" s="119">
        <v>110111915</v>
      </c>
      <c r="B329" s="309">
        <v>72100000</v>
      </c>
      <c r="C329" s="426"/>
      <c r="D329" s="508"/>
      <c r="E329" s="508"/>
      <c r="F329" s="124">
        <v>150102010411</v>
      </c>
      <c r="G329" s="290" t="s">
        <v>2754</v>
      </c>
      <c r="H329" s="122">
        <v>9</v>
      </c>
      <c r="I329" s="295"/>
      <c r="J329" s="304">
        <v>12855</v>
      </c>
      <c r="K329" s="304"/>
      <c r="L329" s="304">
        <v>12855</v>
      </c>
      <c r="M329" s="304">
        <v>12855</v>
      </c>
      <c r="N329" s="304"/>
      <c r="O329" s="304"/>
      <c r="P329" s="304"/>
      <c r="Q329" s="304"/>
      <c r="R329" s="304"/>
      <c r="S329" s="304"/>
      <c r="T329" s="304"/>
      <c r="U329" s="304"/>
      <c r="V329" s="304"/>
      <c r="W329" s="324" t="str">
        <f>IFERROR((M329/J329)/IFERROR(HLOOKUP(F329,'BASE 1'!$C$1:$UG$251,'PROY 1'!$AB$19+237,0),0),"")</f>
        <v/>
      </c>
      <c r="X329" s="324"/>
      <c r="Y329" s="25" t="str">
        <f t="shared" si="19"/>
        <v>119</v>
      </c>
      <c r="Z329" s="304">
        <f t="shared" si="20"/>
        <v>0</v>
      </c>
      <c r="AA329" s="304">
        <f>L329-SUM($Z329:Z329)</f>
        <v>12855</v>
      </c>
      <c r="AB329" s="304">
        <f>M329-SUM($Z329:AA329)</f>
        <v>0</v>
      </c>
      <c r="AC329" s="304">
        <f>N329-SUM($Z329:AB329)</f>
        <v>-12855</v>
      </c>
      <c r="AD329" s="304">
        <f>O329-SUM($Z329:AC329)</f>
        <v>0</v>
      </c>
      <c r="AE329" s="304">
        <f>P329-SUM($Z329:AD329)</f>
        <v>0</v>
      </c>
      <c r="AF329" s="304">
        <f>Q329-SUM($Z329:AE329)</f>
        <v>0</v>
      </c>
      <c r="AG329" s="304">
        <f>R329-SUM($Z329:AF329)</f>
        <v>0</v>
      </c>
      <c r="AH329" s="304">
        <f>S329-SUM($Z329:AG329)</f>
        <v>0</v>
      </c>
      <c r="AI329" s="304">
        <f>T329-SUM($Z329:AH329)</f>
        <v>0</v>
      </c>
      <c r="AJ329" s="304">
        <f>U329-SUM($Z329:AI329)</f>
        <v>0</v>
      </c>
      <c r="AK329" s="304">
        <f>V329-SUM($Z329:AJ329)</f>
        <v>0</v>
      </c>
      <c r="AL329" s="21" t="e">
        <f>HLOOKUP(F329,'BASE 1'!$C$1:$UG$3,3,0)</f>
        <v>#N/A</v>
      </c>
      <c r="AM329" s="304"/>
      <c r="AN329" s="304">
        <v>12855</v>
      </c>
      <c r="AO329" s="304">
        <v>12855</v>
      </c>
      <c r="AP329" s="304"/>
      <c r="AQ329" s="304"/>
      <c r="AR329" s="304"/>
      <c r="AS329" s="304"/>
      <c r="AT329" s="304"/>
      <c r="AU329" s="304"/>
      <c r="AV329" s="304"/>
      <c r="AW329" s="304"/>
      <c r="AX329" s="304"/>
    </row>
    <row r="330" spans="1:50" ht="12.75" customHeight="1">
      <c r="A330" s="119">
        <v>110111918</v>
      </c>
      <c r="B330" s="309">
        <v>72100000</v>
      </c>
      <c r="C330" s="426"/>
      <c r="D330" s="508"/>
      <c r="E330" s="508"/>
      <c r="F330" s="124">
        <v>150102010414</v>
      </c>
      <c r="G330" s="290" t="s">
        <v>4451</v>
      </c>
      <c r="H330" s="122">
        <v>9</v>
      </c>
      <c r="I330" s="295"/>
      <c r="J330" s="304">
        <v>406387495</v>
      </c>
      <c r="K330" s="304"/>
      <c r="L330" s="304">
        <v>406387495</v>
      </c>
      <c r="M330" s="304">
        <v>406387495</v>
      </c>
      <c r="N330" s="304"/>
      <c r="O330" s="304"/>
      <c r="P330" s="304"/>
      <c r="Q330" s="304"/>
      <c r="R330" s="304"/>
      <c r="S330" s="304"/>
      <c r="T330" s="304"/>
      <c r="U330" s="304"/>
      <c r="V330" s="304"/>
      <c r="W330" s="324" t="str">
        <f>IFERROR((M330/J330)/IFERROR(HLOOKUP(F330,'BASE 1'!$C$1:$UG$251,'PROY 1'!$AB$19+237,0),0),"")</f>
        <v/>
      </c>
      <c r="X330" s="324"/>
      <c r="Y330" s="25" t="str">
        <f t="shared" si="19"/>
        <v>119</v>
      </c>
      <c r="Z330" s="304">
        <f t="shared" si="20"/>
        <v>0</v>
      </c>
      <c r="AA330" s="304">
        <f>L330-SUM($Z330:Z330)</f>
        <v>406387495</v>
      </c>
      <c r="AB330" s="304">
        <f>M330-SUM($Z330:AA330)</f>
        <v>0</v>
      </c>
      <c r="AC330" s="304">
        <f>N330-SUM($Z330:AB330)</f>
        <v>-406387495</v>
      </c>
      <c r="AD330" s="304">
        <f>O330-SUM($Z330:AC330)</f>
        <v>0</v>
      </c>
      <c r="AE330" s="304">
        <f>P330-SUM($Z330:AD330)</f>
        <v>0</v>
      </c>
      <c r="AF330" s="304">
        <f>Q330-SUM($Z330:AE330)</f>
        <v>0</v>
      </c>
      <c r="AG330" s="304">
        <f>R330-SUM($Z330:AF330)</f>
        <v>0</v>
      </c>
      <c r="AH330" s="304">
        <f>S330-SUM($Z330:AG330)</f>
        <v>0</v>
      </c>
      <c r="AI330" s="304">
        <f>T330-SUM($Z330:AH330)</f>
        <v>0</v>
      </c>
      <c r="AJ330" s="304">
        <f>U330-SUM($Z330:AI330)</f>
        <v>0</v>
      </c>
      <c r="AK330" s="304">
        <f>V330-SUM($Z330:AJ330)</f>
        <v>0</v>
      </c>
      <c r="AL330" s="21" t="e">
        <f>HLOOKUP(F330,'BASE 1'!$C$1:$UG$3,3,0)</f>
        <v>#N/A</v>
      </c>
      <c r="AM330" s="304"/>
      <c r="AN330" s="304">
        <v>406387495</v>
      </c>
      <c r="AO330" s="304">
        <v>406387495</v>
      </c>
      <c r="AP330" s="304"/>
      <c r="AQ330" s="304"/>
      <c r="AR330" s="304"/>
      <c r="AS330" s="304"/>
      <c r="AT330" s="304"/>
      <c r="AU330" s="304"/>
      <c r="AV330" s="304"/>
      <c r="AW330" s="304"/>
      <c r="AX330" s="304"/>
    </row>
    <row r="331" spans="1:50" ht="12.75" customHeight="1">
      <c r="A331" s="119">
        <v>110118815</v>
      </c>
      <c r="B331" s="309">
        <v>72100000</v>
      </c>
      <c r="C331" s="426"/>
      <c r="D331" s="508"/>
      <c r="E331" s="508"/>
      <c r="F331" s="124">
        <v>150102010901</v>
      </c>
      <c r="G331" s="290" t="s">
        <v>2755</v>
      </c>
      <c r="H331" s="122">
        <v>9</v>
      </c>
      <c r="I331" s="295"/>
      <c r="J331" s="304">
        <v>430732</v>
      </c>
      <c r="K331" s="304"/>
      <c r="L331" s="304">
        <v>430732</v>
      </c>
      <c r="M331" s="304">
        <v>430732</v>
      </c>
      <c r="N331" s="304"/>
      <c r="O331" s="304"/>
      <c r="P331" s="304"/>
      <c r="Q331" s="304"/>
      <c r="R331" s="304"/>
      <c r="S331" s="304"/>
      <c r="T331" s="304"/>
      <c r="U331" s="304"/>
      <c r="V331" s="304"/>
      <c r="W331" s="324" t="str">
        <f>IFERROR((M331/J331)/IFERROR(HLOOKUP(F331,'BASE 1'!$C$1:$UG$251,'PROY 1'!$AB$19+237,0),0),"")</f>
        <v/>
      </c>
      <c r="X331" s="324"/>
      <c r="Y331" s="25" t="str">
        <f t="shared" si="19"/>
        <v>188</v>
      </c>
      <c r="Z331" s="304">
        <f t="shared" si="20"/>
        <v>0</v>
      </c>
      <c r="AA331" s="304">
        <f>L331-SUM($Z331:Z331)</f>
        <v>430732</v>
      </c>
      <c r="AB331" s="304">
        <f>M331-SUM($Z331:AA331)</f>
        <v>0</v>
      </c>
      <c r="AC331" s="304">
        <f>N331-SUM($Z331:AB331)</f>
        <v>-430732</v>
      </c>
      <c r="AD331" s="304">
        <f>O331-SUM($Z331:AC331)</f>
        <v>0</v>
      </c>
      <c r="AE331" s="304">
        <f>P331-SUM($Z331:AD331)</f>
        <v>0</v>
      </c>
      <c r="AF331" s="304">
        <f>Q331-SUM($Z331:AE331)</f>
        <v>0</v>
      </c>
      <c r="AG331" s="304">
        <f>R331-SUM($Z331:AF331)</f>
        <v>0</v>
      </c>
      <c r="AH331" s="304">
        <f>S331-SUM($Z331:AG331)</f>
        <v>0</v>
      </c>
      <c r="AI331" s="304">
        <f>T331-SUM($Z331:AH331)</f>
        <v>0</v>
      </c>
      <c r="AJ331" s="304">
        <f>U331-SUM($Z331:AI331)</f>
        <v>0</v>
      </c>
      <c r="AK331" s="304">
        <f>V331-SUM($Z331:AJ331)</f>
        <v>0</v>
      </c>
      <c r="AL331" s="21" t="e">
        <f>HLOOKUP(F331,'BASE 1'!$C$1:$UG$3,3,0)</f>
        <v>#N/A</v>
      </c>
      <c r="AM331" s="304"/>
      <c r="AN331" s="304">
        <v>430732</v>
      </c>
      <c r="AO331" s="304">
        <v>430732</v>
      </c>
      <c r="AP331" s="304"/>
      <c r="AQ331" s="304"/>
      <c r="AR331" s="304"/>
      <c r="AS331" s="304"/>
      <c r="AT331" s="304"/>
      <c r="AU331" s="304"/>
      <c r="AV331" s="304"/>
      <c r="AW331" s="304"/>
      <c r="AX331" s="304"/>
    </row>
    <row r="332" spans="1:50" ht="12.75" customHeight="1">
      <c r="A332" s="119">
        <v>110118915</v>
      </c>
      <c r="B332" s="309">
        <v>72100000</v>
      </c>
      <c r="C332" s="426"/>
      <c r="D332" s="508"/>
      <c r="E332" s="508"/>
      <c r="F332" s="124">
        <v>150102010901</v>
      </c>
      <c r="G332" s="290" t="s">
        <v>2756</v>
      </c>
      <c r="H332" s="122">
        <v>9</v>
      </c>
      <c r="I332" s="295"/>
      <c r="J332" s="304">
        <v>56479</v>
      </c>
      <c r="K332" s="304"/>
      <c r="L332" s="304">
        <v>0</v>
      </c>
      <c r="M332" s="304">
        <v>0</v>
      </c>
      <c r="N332" s="304"/>
      <c r="O332" s="304"/>
      <c r="P332" s="304"/>
      <c r="Q332" s="304"/>
      <c r="R332" s="304"/>
      <c r="S332" s="304"/>
      <c r="T332" s="304"/>
      <c r="U332" s="304"/>
      <c r="V332" s="304"/>
      <c r="W332" s="324" t="str">
        <f>IFERROR((M332/J332)/IFERROR(HLOOKUP(F332,'BASE 1'!$C$1:$UG$251,'PROY 1'!$AB$19+237,0),0),"")</f>
        <v/>
      </c>
      <c r="X332" s="324"/>
      <c r="Y332" s="25" t="str">
        <f t="shared" si="19"/>
        <v>189</v>
      </c>
      <c r="Z332" s="304">
        <f t="shared" si="20"/>
        <v>0</v>
      </c>
      <c r="AA332" s="304">
        <f>L332-SUM($Z332:Z332)</f>
        <v>0</v>
      </c>
      <c r="AB332" s="304">
        <f>M332-SUM($Z332:AA332)</f>
        <v>0</v>
      </c>
      <c r="AC332" s="304">
        <f>N332-SUM($Z332:AB332)</f>
        <v>0</v>
      </c>
      <c r="AD332" s="304">
        <f>O332-SUM($Z332:AC332)</f>
        <v>0</v>
      </c>
      <c r="AE332" s="304">
        <f>P332-SUM($Z332:AD332)</f>
        <v>0</v>
      </c>
      <c r="AF332" s="304">
        <f>Q332-SUM($Z332:AE332)</f>
        <v>0</v>
      </c>
      <c r="AG332" s="304">
        <f>R332-SUM($Z332:AF332)</f>
        <v>0</v>
      </c>
      <c r="AH332" s="304">
        <f>S332-SUM($Z332:AG332)</f>
        <v>0</v>
      </c>
      <c r="AI332" s="304">
        <f>T332-SUM($Z332:AH332)</f>
        <v>0</v>
      </c>
      <c r="AJ332" s="304">
        <f>U332-SUM($Z332:AI332)</f>
        <v>0</v>
      </c>
      <c r="AK332" s="304">
        <f>V332-SUM($Z332:AJ332)</f>
        <v>0</v>
      </c>
      <c r="AL332" s="21" t="e">
        <f>HLOOKUP(F332,'BASE 1'!$C$1:$UG$3,3,0)</f>
        <v>#N/A</v>
      </c>
      <c r="AM332" s="304"/>
      <c r="AN332" s="304">
        <v>56479</v>
      </c>
      <c r="AO332" s="304">
        <v>56479</v>
      </c>
      <c r="AP332" s="304"/>
      <c r="AQ332" s="304"/>
      <c r="AR332" s="304"/>
      <c r="AS332" s="304"/>
      <c r="AT332" s="304"/>
      <c r="AU332" s="304"/>
      <c r="AV332" s="304"/>
      <c r="AW332" s="304"/>
      <c r="AX332" s="304"/>
    </row>
    <row r="333" spans="1:50" ht="12.75" customHeight="1">
      <c r="A333" s="119">
        <v>110118816</v>
      </c>
      <c r="B333" s="309">
        <v>72100000</v>
      </c>
      <c r="C333" s="426"/>
      <c r="D333" s="508"/>
      <c r="E333" s="508"/>
      <c r="F333" s="124">
        <v>150102010902</v>
      </c>
      <c r="G333" s="290" t="s">
        <v>2943</v>
      </c>
      <c r="H333" s="122">
        <v>9</v>
      </c>
      <c r="I333" s="295"/>
      <c r="J333" s="304">
        <v>503817145</v>
      </c>
      <c r="K333" s="304"/>
      <c r="L333" s="304">
        <v>503817145</v>
      </c>
      <c r="M333" s="304">
        <v>503817145</v>
      </c>
      <c r="N333" s="304"/>
      <c r="O333" s="304"/>
      <c r="P333" s="304"/>
      <c r="Q333" s="304"/>
      <c r="R333" s="304"/>
      <c r="S333" s="304"/>
      <c r="T333" s="304"/>
      <c r="U333" s="304"/>
      <c r="V333" s="304"/>
      <c r="W333" s="324" t="str">
        <f>IFERROR((M333/J333)/IFERROR(HLOOKUP(F333,'BASE 1'!$C$1:$UG$251,'PROY 1'!$AB$19+237,0),0),"")</f>
        <v/>
      </c>
      <c r="X333" s="324"/>
      <c r="Y333" s="25" t="str">
        <f t="shared" si="19"/>
        <v>188</v>
      </c>
      <c r="Z333" s="304">
        <f t="shared" si="20"/>
        <v>0</v>
      </c>
      <c r="AA333" s="304">
        <f>L333-SUM($Z333:Z333)</f>
        <v>503817145</v>
      </c>
      <c r="AB333" s="304">
        <f>M333-SUM($Z333:AA333)</f>
        <v>0</v>
      </c>
      <c r="AC333" s="304">
        <f>N333-SUM($Z333:AB333)</f>
        <v>-503817145</v>
      </c>
      <c r="AD333" s="304">
        <f>O333-SUM($Z333:AC333)</f>
        <v>0</v>
      </c>
      <c r="AE333" s="304">
        <f>P333-SUM($Z333:AD333)</f>
        <v>0</v>
      </c>
      <c r="AF333" s="304">
        <f>Q333-SUM($Z333:AE333)</f>
        <v>0</v>
      </c>
      <c r="AG333" s="304">
        <f>R333-SUM($Z333:AF333)</f>
        <v>0</v>
      </c>
      <c r="AH333" s="304">
        <f>S333-SUM($Z333:AG333)</f>
        <v>0</v>
      </c>
      <c r="AI333" s="304">
        <f>T333-SUM($Z333:AH333)</f>
        <v>0</v>
      </c>
      <c r="AJ333" s="304">
        <f>U333-SUM($Z333:AI333)</f>
        <v>0</v>
      </c>
      <c r="AK333" s="304">
        <f>V333-SUM($Z333:AJ333)</f>
        <v>0</v>
      </c>
      <c r="AL333" s="21" t="e">
        <f>HLOOKUP(F333,'BASE 1'!$C$1:$UG$3,3,0)</f>
        <v>#N/A</v>
      </c>
      <c r="AM333" s="304"/>
      <c r="AN333" s="304">
        <v>503817145</v>
      </c>
      <c r="AO333" s="304">
        <v>503817145</v>
      </c>
      <c r="AP333" s="304"/>
      <c r="AQ333" s="304"/>
      <c r="AR333" s="304"/>
      <c r="AS333" s="304"/>
      <c r="AT333" s="304"/>
      <c r="AU333" s="304"/>
      <c r="AV333" s="304"/>
      <c r="AW333" s="304"/>
      <c r="AX333" s="304"/>
    </row>
    <row r="334" spans="1:50" ht="12.75" customHeight="1">
      <c r="A334" s="119">
        <v>110118916</v>
      </c>
      <c r="B334" s="309">
        <v>72100000</v>
      </c>
      <c r="C334" s="426"/>
      <c r="D334" s="508"/>
      <c r="E334" s="508"/>
      <c r="F334" s="124">
        <v>150102010902</v>
      </c>
      <c r="G334" s="290" t="s">
        <v>2944</v>
      </c>
      <c r="H334" s="122">
        <v>9</v>
      </c>
      <c r="I334" s="295"/>
      <c r="J334" s="304">
        <v>1773</v>
      </c>
      <c r="K334" s="304"/>
      <c r="L334" s="304">
        <v>1773</v>
      </c>
      <c r="M334" s="304">
        <v>1773</v>
      </c>
      <c r="N334" s="304"/>
      <c r="O334" s="304"/>
      <c r="P334" s="304"/>
      <c r="Q334" s="304"/>
      <c r="R334" s="304"/>
      <c r="S334" s="304"/>
      <c r="T334" s="304"/>
      <c r="U334" s="304"/>
      <c r="V334" s="304"/>
      <c r="W334" s="324" t="str">
        <f>IFERROR((M334/J334)/IFERROR(HLOOKUP(F334,'BASE 1'!$C$1:$UG$251,'PROY 1'!$AB$19+237,0),0),"")</f>
        <v/>
      </c>
      <c r="X334" s="324"/>
      <c r="Y334" s="25" t="str">
        <f t="shared" si="19"/>
        <v>189</v>
      </c>
      <c r="Z334" s="304">
        <f t="shared" si="20"/>
        <v>0</v>
      </c>
      <c r="AA334" s="304">
        <f>L334-SUM($Z334:Z334)</f>
        <v>1773</v>
      </c>
      <c r="AB334" s="304">
        <f>M334-SUM($Z334:AA334)</f>
        <v>0</v>
      </c>
      <c r="AC334" s="304">
        <f>N334-SUM($Z334:AB334)</f>
        <v>-1773</v>
      </c>
      <c r="AD334" s="304">
        <f>O334-SUM($Z334:AC334)</f>
        <v>0</v>
      </c>
      <c r="AE334" s="304">
        <f>P334-SUM($Z334:AD334)</f>
        <v>0</v>
      </c>
      <c r="AF334" s="304">
        <f>Q334-SUM($Z334:AE334)</f>
        <v>0</v>
      </c>
      <c r="AG334" s="304">
        <f>R334-SUM($Z334:AF334)</f>
        <v>0</v>
      </c>
      <c r="AH334" s="304">
        <f>S334-SUM($Z334:AG334)</f>
        <v>0</v>
      </c>
      <c r="AI334" s="304">
        <f>T334-SUM($Z334:AH334)</f>
        <v>0</v>
      </c>
      <c r="AJ334" s="304">
        <f>U334-SUM($Z334:AI334)</f>
        <v>0</v>
      </c>
      <c r="AK334" s="304">
        <f>V334-SUM($Z334:AJ334)</f>
        <v>0</v>
      </c>
      <c r="AL334" s="21" t="e">
        <f>HLOOKUP(F334,'BASE 1'!$C$1:$UG$3,3,0)</f>
        <v>#N/A</v>
      </c>
      <c r="AM334" s="304"/>
      <c r="AN334" s="304">
        <v>1773</v>
      </c>
      <c r="AO334" s="304">
        <v>1773</v>
      </c>
      <c r="AP334" s="304"/>
      <c r="AQ334" s="304"/>
      <c r="AR334" s="304"/>
      <c r="AS334" s="304"/>
      <c r="AT334" s="304"/>
      <c r="AU334" s="304"/>
      <c r="AV334" s="304"/>
      <c r="AW334" s="304"/>
      <c r="AX334" s="304"/>
    </row>
    <row r="335" spans="1:50" ht="12.75" customHeight="1">
      <c r="A335" s="119">
        <v>110118817</v>
      </c>
      <c r="B335" s="309">
        <v>72100000</v>
      </c>
      <c r="C335" s="426"/>
      <c r="D335" s="508"/>
      <c r="E335" s="508"/>
      <c r="F335" s="124">
        <v>150102010903</v>
      </c>
      <c r="G335" s="290" t="s">
        <v>4235</v>
      </c>
      <c r="H335" s="122">
        <v>9</v>
      </c>
      <c r="I335" s="295"/>
      <c r="J335" s="304">
        <v>2540620533</v>
      </c>
      <c r="K335" s="304"/>
      <c r="L335" s="304">
        <v>2540620533</v>
      </c>
      <c r="M335" s="304">
        <v>2540620533</v>
      </c>
      <c r="N335" s="304"/>
      <c r="O335" s="304"/>
      <c r="P335" s="304"/>
      <c r="Q335" s="304"/>
      <c r="R335" s="304"/>
      <c r="S335" s="304"/>
      <c r="T335" s="304"/>
      <c r="U335" s="304"/>
      <c r="V335" s="304"/>
      <c r="W335" s="324" t="str">
        <f>IFERROR((M335/J335)/IFERROR(HLOOKUP(F335,'BASE 1'!$C$1:$UG$251,'PROY 1'!$AB$19+237,0),0),"")</f>
        <v/>
      </c>
      <c r="X335" s="324"/>
      <c r="Y335" s="25" t="str">
        <f t="shared" si="19"/>
        <v>188</v>
      </c>
      <c r="Z335" s="304">
        <f t="shared" si="20"/>
        <v>0</v>
      </c>
      <c r="AA335" s="304">
        <f>L335-SUM($Z335:Z335)</f>
        <v>2540620533</v>
      </c>
      <c r="AB335" s="304">
        <f>M335-SUM($Z335:AA335)</f>
        <v>0</v>
      </c>
      <c r="AC335" s="304">
        <f>N335-SUM($Z335:AB335)</f>
        <v>-2540620533</v>
      </c>
      <c r="AD335" s="304">
        <f>O335-SUM($Z335:AC335)</f>
        <v>0</v>
      </c>
      <c r="AE335" s="304">
        <f>P335-SUM($Z335:AD335)</f>
        <v>0</v>
      </c>
      <c r="AF335" s="304">
        <f>Q335-SUM($Z335:AE335)</f>
        <v>0</v>
      </c>
      <c r="AG335" s="304">
        <f>R335-SUM($Z335:AF335)</f>
        <v>0</v>
      </c>
      <c r="AH335" s="304">
        <f>S335-SUM($Z335:AG335)</f>
        <v>0</v>
      </c>
      <c r="AI335" s="304">
        <f>T335-SUM($Z335:AH335)</f>
        <v>0</v>
      </c>
      <c r="AJ335" s="304">
        <f>U335-SUM($Z335:AI335)</f>
        <v>0</v>
      </c>
      <c r="AK335" s="304">
        <f>V335-SUM($Z335:AJ335)</f>
        <v>0</v>
      </c>
      <c r="AL335" s="21" t="e">
        <f>HLOOKUP(F335,'BASE 1'!$C$1:$UG$3,3,0)</f>
        <v>#N/A</v>
      </c>
      <c r="AM335" s="304"/>
      <c r="AN335" s="304">
        <v>2540620533</v>
      </c>
      <c r="AO335" s="304">
        <v>2540620533</v>
      </c>
      <c r="AP335" s="304"/>
      <c r="AQ335" s="304"/>
      <c r="AR335" s="304"/>
      <c r="AS335" s="304"/>
      <c r="AT335" s="304"/>
      <c r="AU335" s="304"/>
      <c r="AV335" s="304"/>
      <c r="AW335" s="304"/>
      <c r="AX335" s="304"/>
    </row>
    <row r="336" spans="1:50" ht="12.75" customHeight="1">
      <c r="A336" s="119">
        <v>110122418</v>
      </c>
      <c r="B336" s="309">
        <v>72100000</v>
      </c>
      <c r="C336" s="426"/>
      <c r="D336" s="508"/>
      <c r="E336" s="508"/>
      <c r="F336" s="124">
        <v>150102011101</v>
      </c>
      <c r="G336" s="290" t="s">
        <v>4452</v>
      </c>
      <c r="H336" s="122">
        <v>9</v>
      </c>
      <c r="I336" s="295"/>
      <c r="J336" s="304">
        <v>1</v>
      </c>
      <c r="K336" s="304"/>
      <c r="L336" s="304">
        <v>0</v>
      </c>
      <c r="M336" s="304">
        <v>0</v>
      </c>
      <c r="N336" s="304"/>
      <c r="O336" s="304"/>
      <c r="P336" s="304"/>
      <c r="Q336" s="304"/>
      <c r="R336" s="304"/>
      <c r="S336" s="304"/>
      <c r="T336" s="304"/>
      <c r="U336" s="304"/>
      <c r="V336" s="304"/>
      <c r="W336" s="324" t="str">
        <f>IFERROR((M336/J336)/IFERROR(HLOOKUP(F336,'BASE 1'!$C$1:$UG$251,'PROY 1'!$AB$19+237,0),0),"")</f>
        <v/>
      </c>
      <c r="X336" s="324"/>
      <c r="Y336" s="25" t="str">
        <f t="shared" si="19"/>
        <v>224</v>
      </c>
      <c r="Z336" s="304">
        <f t="shared" si="20"/>
        <v>0</v>
      </c>
      <c r="AA336" s="304">
        <f>L336-SUM($Z336:Z336)</f>
        <v>0</v>
      </c>
      <c r="AB336" s="304">
        <f>M336-SUM($Z336:AA336)</f>
        <v>0</v>
      </c>
      <c r="AC336" s="304">
        <f>N336-SUM($Z336:AB336)</f>
        <v>0</v>
      </c>
      <c r="AD336" s="304">
        <f>O336-SUM($Z336:AC336)</f>
        <v>0</v>
      </c>
      <c r="AE336" s="304">
        <f>P336-SUM($Z336:AD336)</f>
        <v>0</v>
      </c>
      <c r="AF336" s="304">
        <f>Q336-SUM($Z336:AE336)</f>
        <v>0</v>
      </c>
      <c r="AG336" s="304">
        <f>R336-SUM($Z336:AF336)</f>
        <v>0</v>
      </c>
      <c r="AH336" s="304">
        <f>S336-SUM($Z336:AG336)</f>
        <v>0</v>
      </c>
      <c r="AI336" s="304">
        <f>T336-SUM($Z336:AH336)</f>
        <v>0</v>
      </c>
      <c r="AJ336" s="304">
        <f>U336-SUM($Z336:AI336)</f>
        <v>0</v>
      </c>
      <c r="AK336" s="304">
        <f>V336-SUM($Z336:AJ336)</f>
        <v>0</v>
      </c>
      <c r="AL336" s="21" t="e">
        <f>HLOOKUP(F336,'BASE 1'!$C$1:$UG$3,3,0)</f>
        <v>#N/A</v>
      </c>
      <c r="AM336" s="304"/>
      <c r="AN336" s="304">
        <v>1</v>
      </c>
      <c r="AO336" s="304">
        <v>1</v>
      </c>
      <c r="AP336" s="304"/>
      <c r="AQ336" s="304"/>
      <c r="AR336" s="304"/>
      <c r="AS336" s="304"/>
      <c r="AT336" s="304"/>
      <c r="AU336" s="304"/>
      <c r="AV336" s="304"/>
      <c r="AW336" s="304"/>
      <c r="AX336" s="304"/>
    </row>
    <row r="337" spans="1:50" ht="12.75" customHeight="1">
      <c r="A337" s="277"/>
      <c r="B337" s="313"/>
      <c r="C337" s="427" t="s">
        <v>342</v>
      </c>
      <c r="D337" s="509"/>
      <c r="E337" s="509" t="s">
        <v>4413</v>
      </c>
      <c r="F337" s="286">
        <v>15010202</v>
      </c>
      <c r="G337" s="294" t="s">
        <v>426</v>
      </c>
      <c r="H337" s="279">
        <v>6</v>
      </c>
      <c r="I337" s="301">
        <v>112937256</v>
      </c>
      <c r="J337" s="301">
        <v>584258091</v>
      </c>
      <c r="K337" s="301">
        <v>17825211</v>
      </c>
      <c r="L337" s="301">
        <v>534064749</v>
      </c>
      <c r="M337" s="301">
        <v>577599317</v>
      </c>
      <c r="N337" s="301"/>
      <c r="O337" s="301"/>
      <c r="P337" s="301"/>
      <c r="Q337" s="301"/>
      <c r="R337" s="301"/>
      <c r="S337" s="301"/>
      <c r="T337" s="301"/>
      <c r="U337" s="301"/>
      <c r="V337" s="301"/>
      <c r="W337" s="325">
        <f>IFERROR((M337/J337)/IFERROR(HLOOKUP(F337,'BASE 1'!$C$1:$UG$251,'PROY 1'!$AB$19+237,0),0),"")</f>
        <v>2.815342512567109</v>
      </c>
      <c r="X337" s="325" t="s">
        <v>342</v>
      </c>
      <c r="Y337" s="25" t="str">
        <f t="shared" si="19"/>
        <v/>
      </c>
      <c r="Z337" s="301">
        <f t="shared" si="20"/>
        <v>17825211</v>
      </c>
      <c r="AA337" s="301">
        <f>L337-SUM($Z337:Z337)</f>
        <v>516239538</v>
      </c>
      <c r="AB337" s="301">
        <f>M337-SUM($Z337:AA337)</f>
        <v>43534568</v>
      </c>
      <c r="AC337" s="301">
        <f>N337-SUM($Z337:AB337)</f>
        <v>-577599317</v>
      </c>
      <c r="AD337" s="301">
        <f>O337-SUM($Z337:AC337)</f>
        <v>0</v>
      </c>
      <c r="AE337" s="301">
        <f>P337-SUM($Z337:AD337)</f>
        <v>0</v>
      </c>
      <c r="AF337" s="301">
        <f>Q337-SUM($Z337:AE337)</f>
        <v>0</v>
      </c>
      <c r="AG337" s="301">
        <f>R337-SUM($Z337:AF337)</f>
        <v>0</v>
      </c>
      <c r="AH337" s="301">
        <f>S337-SUM($Z337:AG337)</f>
        <v>0</v>
      </c>
      <c r="AI337" s="301">
        <f>T337-SUM($Z337:AH337)</f>
        <v>0</v>
      </c>
      <c r="AJ337" s="301">
        <f>U337-SUM($Z337:AI337)</f>
        <v>0</v>
      </c>
      <c r="AK337" s="301">
        <f>V337-SUM($Z337:AJ337)</f>
        <v>0</v>
      </c>
      <c r="AL337" s="21" t="str">
        <f>HLOOKUP(F337,'BASE 1'!$C$1:$UG$3,3,0)</f>
        <v>Subcuenta Régimen Subsidiado Rendimientos Financieros</v>
      </c>
      <c r="AM337" s="301">
        <v>112937256</v>
      </c>
      <c r="AN337" s="301">
        <v>584258091</v>
      </c>
      <c r="AO337" s="301">
        <v>584258091</v>
      </c>
      <c r="AP337" s="301"/>
      <c r="AQ337" s="301"/>
      <c r="AR337" s="301"/>
      <c r="AS337" s="301"/>
      <c r="AT337" s="301"/>
      <c r="AU337" s="301"/>
      <c r="AV337" s="301"/>
      <c r="AW337" s="301"/>
      <c r="AX337" s="301"/>
    </row>
    <row r="338" spans="1:50" ht="12.75" customHeight="1">
      <c r="A338" s="119">
        <v>110105319</v>
      </c>
      <c r="B338" s="309">
        <v>72100000</v>
      </c>
      <c r="C338" s="426" t="s">
        <v>2921</v>
      </c>
      <c r="D338" s="508"/>
      <c r="E338" s="508" t="s">
        <v>4413</v>
      </c>
      <c r="F338" s="124">
        <v>1501020201</v>
      </c>
      <c r="G338" s="290" t="s">
        <v>752</v>
      </c>
      <c r="H338" s="122">
        <v>9</v>
      </c>
      <c r="I338" s="295">
        <v>112937256</v>
      </c>
      <c r="J338" s="304">
        <v>112937256</v>
      </c>
      <c r="K338" s="304">
        <v>17825211</v>
      </c>
      <c r="L338" s="304">
        <v>62743914</v>
      </c>
      <c r="M338" s="304">
        <v>106278481</v>
      </c>
      <c r="N338" s="304"/>
      <c r="O338" s="304"/>
      <c r="P338" s="304"/>
      <c r="Q338" s="304"/>
      <c r="R338" s="304"/>
      <c r="S338" s="304"/>
      <c r="T338" s="304"/>
      <c r="U338" s="304"/>
      <c r="V338" s="304"/>
      <c r="W338" s="324">
        <f>IFERROR((M338/J338)/IFERROR(HLOOKUP(F338,'BASE 1'!$C$1:$UG$251,'PROY 1'!$AB$19+237,0),0),"")</f>
        <v>3.7414280053873865</v>
      </c>
      <c r="X338" s="324">
        <v>3.7414280053873865</v>
      </c>
      <c r="Y338" s="25" t="str">
        <f t="shared" si="19"/>
        <v>053</v>
      </c>
      <c r="Z338" s="304">
        <f t="shared" si="20"/>
        <v>17825211</v>
      </c>
      <c r="AA338" s="304">
        <f>L338-SUM($Z338:Z338)</f>
        <v>44918703</v>
      </c>
      <c r="AB338" s="304">
        <f>M338-SUM($Z338:AA338)</f>
        <v>43534567</v>
      </c>
      <c r="AC338" s="304">
        <f>N338-SUM($Z338:AB338)</f>
        <v>-106278481</v>
      </c>
      <c r="AD338" s="304">
        <f>O338-SUM($Z338:AC338)</f>
        <v>0</v>
      </c>
      <c r="AE338" s="304">
        <f>P338-SUM($Z338:AD338)</f>
        <v>0</v>
      </c>
      <c r="AF338" s="304">
        <f>Q338-SUM($Z338:AE338)</f>
        <v>0</v>
      </c>
      <c r="AG338" s="304">
        <f>R338-SUM($Z338:AF338)</f>
        <v>0</v>
      </c>
      <c r="AH338" s="304">
        <f>S338-SUM($Z338:AG338)</f>
        <v>0</v>
      </c>
      <c r="AI338" s="304">
        <f>T338-SUM($Z338:AH338)</f>
        <v>0</v>
      </c>
      <c r="AJ338" s="304">
        <f>U338-SUM($Z338:AI338)</f>
        <v>0</v>
      </c>
      <c r="AK338" s="304">
        <f>V338-SUM($Z338:AJ338)</f>
        <v>0</v>
      </c>
      <c r="AL338" s="21" t="str">
        <f>HLOOKUP(F338,'BASE 1'!$C$1:$UG$3,3,0)</f>
        <v>Rendimientos financieros Sgp- Régimen Subsidiado</v>
      </c>
      <c r="AM338" s="304">
        <v>112937256</v>
      </c>
      <c r="AN338" s="304">
        <v>112937256</v>
      </c>
      <c r="AO338" s="304">
        <v>112937256</v>
      </c>
      <c r="AP338" s="304"/>
      <c r="AQ338" s="304"/>
      <c r="AR338" s="304"/>
      <c r="AS338" s="304"/>
      <c r="AT338" s="304"/>
      <c r="AU338" s="304"/>
      <c r="AV338" s="304"/>
      <c r="AW338" s="304"/>
      <c r="AX338" s="304"/>
    </row>
    <row r="339" spans="1:50" ht="12.75" customHeight="1">
      <c r="A339" s="119">
        <v>110105314</v>
      </c>
      <c r="B339" s="309">
        <v>72100000</v>
      </c>
      <c r="C339" s="426"/>
      <c r="D339" s="508"/>
      <c r="E339" s="508"/>
      <c r="F339" s="124">
        <v>150102020307</v>
      </c>
      <c r="G339" s="290" t="s">
        <v>2599</v>
      </c>
      <c r="H339" s="122">
        <v>9</v>
      </c>
      <c r="I339" s="295"/>
      <c r="J339" s="304">
        <v>415728</v>
      </c>
      <c r="K339" s="304"/>
      <c r="L339" s="304">
        <v>415728</v>
      </c>
      <c r="M339" s="304">
        <v>415728</v>
      </c>
      <c r="N339" s="304"/>
      <c r="O339" s="304"/>
      <c r="P339" s="304"/>
      <c r="Q339" s="304"/>
      <c r="R339" s="304"/>
      <c r="S339" s="304"/>
      <c r="T339" s="304"/>
      <c r="U339" s="304"/>
      <c r="V339" s="304"/>
      <c r="W339" s="324" t="str">
        <f>IFERROR((M339/J339)/IFERROR(HLOOKUP(F339,'BASE 1'!$C$1:$UG$251,'PROY 1'!$AB$19+237,0),0),"")</f>
        <v/>
      </c>
      <c r="X339" s="324"/>
      <c r="Y339" s="25" t="str">
        <f t="shared" si="19"/>
        <v>053</v>
      </c>
      <c r="Z339" s="304">
        <f t="shared" si="20"/>
        <v>0</v>
      </c>
      <c r="AA339" s="304">
        <f>L339-SUM($Z339:Z339)</f>
        <v>415728</v>
      </c>
      <c r="AB339" s="304">
        <f>M339-SUM($Z339:AA339)</f>
        <v>0</v>
      </c>
      <c r="AC339" s="304">
        <f>N339-SUM($Z339:AB339)</f>
        <v>-415728</v>
      </c>
      <c r="AD339" s="304">
        <f>O339-SUM($Z339:AC339)</f>
        <v>0</v>
      </c>
      <c r="AE339" s="304">
        <f>P339-SUM($Z339:AD339)</f>
        <v>0</v>
      </c>
      <c r="AF339" s="304">
        <f>Q339-SUM($Z339:AE339)</f>
        <v>0</v>
      </c>
      <c r="AG339" s="304">
        <f>R339-SUM($Z339:AF339)</f>
        <v>0</v>
      </c>
      <c r="AH339" s="304">
        <f>S339-SUM($Z339:AG339)</f>
        <v>0</v>
      </c>
      <c r="AI339" s="304">
        <f>T339-SUM($Z339:AH339)</f>
        <v>0</v>
      </c>
      <c r="AJ339" s="304">
        <f>U339-SUM($Z339:AI339)</f>
        <v>0</v>
      </c>
      <c r="AK339" s="304">
        <f>V339-SUM($Z339:AJ339)</f>
        <v>0</v>
      </c>
      <c r="AL339" s="21" t="e">
        <f>HLOOKUP(F339,'BASE 1'!$C$1:$UG$3,3,0)</f>
        <v>#N/A</v>
      </c>
      <c r="AM339" s="304"/>
      <c r="AN339" s="304">
        <v>415728</v>
      </c>
      <c r="AO339" s="304">
        <v>415728</v>
      </c>
      <c r="AP339" s="304"/>
      <c r="AQ339" s="304"/>
      <c r="AR339" s="304"/>
      <c r="AS339" s="304"/>
      <c r="AT339" s="304"/>
      <c r="AU339" s="304"/>
      <c r="AV339" s="304"/>
      <c r="AW339" s="304"/>
      <c r="AX339" s="304"/>
    </row>
    <row r="340" spans="1:50" ht="12.75" customHeight="1">
      <c r="A340" s="119">
        <v>110105317</v>
      </c>
      <c r="B340" s="309">
        <v>72100000</v>
      </c>
      <c r="C340" s="426"/>
      <c r="D340" s="508"/>
      <c r="E340" s="508"/>
      <c r="F340" s="124">
        <v>150102020310</v>
      </c>
      <c r="G340" s="290" t="s">
        <v>4453</v>
      </c>
      <c r="H340" s="122">
        <v>9</v>
      </c>
      <c r="I340" s="295"/>
      <c r="J340" s="304">
        <v>41979</v>
      </c>
      <c r="K340" s="304"/>
      <c r="L340" s="304">
        <v>41979</v>
      </c>
      <c r="M340" s="304">
        <v>41979</v>
      </c>
      <c r="N340" s="304"/>
      <c r="O340" s="304"/>
      <c r="P340" s="304"/>
      <c r="Q340" s="304"/>
      <c r="R340" s="304"/>
      <c r="S340" s="304"/>
      <c r="T340" s="304"/>
      <c r="U340" s="304"/>
      <c r="V340" s="304"/>
      <c r="W340" s="324" t="str">
        <f>IFERROR((M340/J340)/IFERROR(HLOOKUP(F340,'BASE 1'!$C$1:$UG$251,'PROY 1'!$AB$19+237,0),0),"")</f>
        <v/>
      </c>
      <c r="X340" s="324"/>
      <c r="Y340" s="25" t="str">
        <f t="shared" si="19"/>
        <v>053</v>
      </c>
      <c r="Z340" s="304">
        <f t="shared" si="20"/>
        <v>0</v>
      </c>
      <c r="AA340" s="304">
        <f>L340-SUM($Z340:Z340)</f>
        <v>41979</v>
      </c>
      <c r="AB340" s="304">
        <f>M340-SUM($Z340:AA340)</f>
        <v>0</v>
      </c>
      <c r="AC340" s="304">
        <f>N340-SUM($Z340:AB340)</f>
        <v>-41979</v>
      </c>
      <c r="AD340" s="304">
        <f>O340-SUM($Z340:AC340)</f>
        <v>0</v>
      </c>
      <c r="AE340" s="304">
        <f>P340-SUM($Z340:AD340)</f>
        <v>0</v>
      </c>
      <c r="AF340" s="304">
        <f>Q340-SUM($Z340:AE340)</f>
        <v>0</v>
      </c>
      <c r="AG340" s="304">
        <f>R340-SUM($Z340:AF340)</f>
        <v>0</v>
      </c>
      <c r="AH340" s="304">
        <f>S340-SUM($Z340:AG340)</f>
        <v>0</v>
      </c>
      <c r="AI340" s="304">
        <f>T340-SUM($Z340:AH340)</f>
        <v>0</v>
      </c>
      <c r="AJ340" s="304">
        <f>U340-SUM($Z340:AI340)</f>
        <v>0</v>
      </c>
      <c r="AK340" s="304">
        <f>V340-SUM($Z340:AJ340)</f>
        <v>0</v>
      </c>
      <c r="AL340" s="21" t="e">
        <f>HLOOKUP(F340,'BASE 1'!$C$1:$UG$3,3,0)</f>
        <v>#N/A</v>
      </c>
      <c r="AM340" s="304"/>
      <c r="AN340" s="304">
        <v>41979</v>
      </c>
      <c r="AO340" s="304">
        <v>41979</v>
      </c>
      <c r="AP340" s="304"/>
      <c r="AQ340" s="304"/>
      <c r="AR340" s="304"/>
      <c r="AS340" s="304"/>
      <c r="AT340" s="304"/>
      <c r="AU340" s="304"/>
      <c r="AV340" s="304"/>
      <c r="AW340" s="304"/>
      <c r="AX340" s="304"/>
    </row>
    <row r="341" spans="1:50" ht="12.75" customHeight="1">
      <c r="A341" s="119">
        <v>110105318</v>
      </c>
      <c r="B341" s="309">
        <v>72100000</v>
      </c>
      <c r="C341" s="426"/>
      <c r="D341" s="508"/>
      <c r="E341" s="508"/>
      <c r="F341" s="124">
        <v>150102020311</v>
      </c>
      <c r="G341" s="290" t="s">
        <v>4454</v>
      </c>
      <c r="H341" s="122">
        <v>9</v>
      </c>
      <c r="I341" s="295"/>
      <c r="J341" s="304">
        <v>470863128</v>
      </c>
      <c r="K341" s="304"/>
      <c r="L341" s="304">
        <v>470863128</v>
      </c>
      <c r="M341" s="304">
        <v>470863129</v>
      </c>
      <c r="N341" s="304"/>
      <c r="O341" s="304"/>
      <c r="P341" s="304"/>
      <c r="Q341" s="304"/>
      <c r="R341" s="304"/>
      <c r="S341" s="304"/>
      <c r="T341" s="304"/>
      <c r="U341" s="304"/>
      <c r="V341" s="304"/>
      <c r="W341" s="324" t="str">
        <f>IFERROR((M341/J341)/IFERROR(HLOOKUP(F341,'BASE 1'!$C$1:$UG$251,'PROY 1'!$AB$19+237,0),0),"")</f>
        <v/>
      </c>
      <c r="X341" s="324"/>
      <c r="Y341" s="25" t="str">
        <f t="shared" si="19"/>
        <v>053</v>
      </c>
      <c r="Z341" s="304">
        <f t="shared" si="20"/>
        <v>0</v>
      </c>
      <c r="AA341" s="304">
        <f>L341-SUM($Z341:Z341)</f>
        <v>470863128</v>
      </c>
      <c r="AB341" s="304">
        <f>M341-SUM($Z341:AA341)</f>
        <v>1</v>
      </c>
      <c r="AC341" s="304">
        <f>N341-SUM($Z341:AB341)</f>
        <v>-470863129</v>
      </c>
      <c r="AD341" s="304">
        <f>O341-SUM($Z341:AC341)</f>
        <v>0</v>
      </c>
      <c r="AE341" s="304">
        <f>P341-SUM($Z341:AD341)</f>
        <v>0</v>
      </c>
      <c r="AF341" s="304">
        <f>Q341-SUM($Z341:AE341)</f>
        <v>0</v>
      </c>
      <c r="AG341" s="304">
        <f>R341-SUM($Z341:AF341)</f>
        <v>0</v>
      </c>
      <c r="AH341" s="304">
        <f>S341-SUM($Z341:AG341)</f>
        <v>0</v>
      </c>
      <c r="AI341" s="304">
        <f>T341-SUM($Z341:AH341)</f>
        <v>0</v>
      </c>
      <c r="AJ341" s="304">
        <f>U341-SUM($Z341:AI341)</f>
        <v>0</v>
      </c>
      <c r="AK341" s="304">
        <f>V341-SUM($Z341:AJ341)</f>
        <v>0</v>
      </c>
      <c r="AL341" s="21" t="e">
        <f>HLOOKUP(F341,'BASE 1'!$C$1:$UG$3,3,0)</f>
        <v>#N/A</v>
      </c>
      <c r="AM341" s="304"/>
      <c r="AN341" s="304">
        <v>470863128</v>
      </c>
      <c r="AO341" s="304">
        <v>470863128</v>
      </c>
      <c r="AP341" s="304"/>
      <c r="AQ341" s="304"/>
      <c r="AR341" s="304"/>
      <c r="AS341" s="304"/>
      <c r="AT341" s="304"/>
      <c r="AU341" s="304"/>
      <c r="AV341" s="304"/>
      <c r="AW341" s="304"/>
      <c r="AX341" s="304"/>
    </row>
    <row r="342" spans="1:50" ht="27.6">
      <c r="A342" s="118"/>
      <c r="B342" s="331"/>
      <c r="C342" s="424" t="s">
        <v>342</v>
      </c>
      <c r="D342" s="506"/>
      <c r="E342" s="506" t="s">
        <v>4413</v>
      </c>
      <c r="F342" s="285">
        <v>1502</v>
      </c>
      <c r="G342" s="289" t="s">
        <v>751</v>
      </c>
      <c r="H342" s="118">
        <v>3</v>
      </c>
      <c r="I342" s="300">
        <v>13718525084</v>
      </c>
      <c r="J342" s="300">
        <v>14031888537</v>
      </c>
      <c r="K342" s="300">
        <v>0</v>
      </c>
      <c r="L342" s="300">
        <v>2555152550</v>
      </c>
      <c r="M342" s="300">
        <v>3830345438</v>
      </c>
      <c r="N342" s="300"/>
      <c r="O342" s="300"/>
      <c r="P342" s="300"/>
      <c r="Q342" s="300"/>
      <c r="R342" s="300"/>
      <c r="S342" s="300"/>
      <c r="T342" s="300"/>
      <c r="U342" s="300"/>
      <c r="V342" s="300"/>
      <c r="W342" s="323">
        <f>IFERROR((M342/J342)/IFERROR(HLOOKUP(F342,'BASE 1'!$C$1:$UG$251,'PROY 1'!$AB$19+237,0),0),"")</f>
        <v>1.5350781725414475</v>
      </c>
      <c r="X342" s="323" t="s">
        <v>342</v>
      </c>
      <c r="Y342" s="25" t="str">
        <f t="shared" si="19"/>
        <v/>
      </c>
      <c r="Z342" s="300">
        <f t="shared" si="20"/>
        <v>0</v>
      </c>
      <c r="AA342" s="300">
        <f>L342-SUM($Z342:Z342)</f>
        <v>2555152550</v>
      </c>
      <c r="AB342" s="300">
        <f>M342-SUM($Z342:AA342)</f>
        <v>1275192888</v>
      </c>
      <c r="AC342" s="300">
        <f>N342-SUM($Z342:AB342)</f>
        <v>-3830345438</v>
      </c>
      <c r="AD342" s="300">
        <f>O342-SUM($Z342:AC342)</f>
        <v>0</v>
      </c>
      <c r="AE342" s="300">
        <f>P342-SUM($Z342:AD342)</f>
        <v>0</v>
      </c>
      <c r="AF342" s="300">
        <f>Q342-SUM($Z342:AE342)</f>
        <v>0</v>
      </c>
      <c r="AG342" s="300">
        <f>R342-SUM($Z342:AF342)</f>
        <v>0</v>
      </c>
      <c r="AH342" s="300">
        <f>S342-SUM($Z342:AG342)</f>
        <v>0</v>
      </c>
      <c r="AI342" s="300">
        <f>T342-SUM($Z342:AH342)</f>
        <v>0</v>
      </c>
      <c r="AJ342" s="300">
        <f>U342-SUM($Z342:AI342)</f>
        <v>0</v>
      </c>
      <c r="AK342" s="300">
        <f>V342-SUM($Z342:AJ342)</f>
        <v>0</v>
      </c>
      <c r="AL342" s="21" t="str">
        <f>HLOOKUP(F342,'BASE 1'!$C$1:$UG$3,3,0)</f>
        <v>SUBCUENTA PRESTACION DE SERVICIO DE SALUD EN LO NO CUBIERTO CON SUBSIDIOS A LA DEMANDA</v>
      </c>
      <c r="AM342" s="300">
        <v>13718525084</v>
      </c>
      <c r="AN342" s="300">
        <v>13723291858</v>
      </c>
      <c r="AO342" s="300">
        <v>14031888537</v>
      </c>
      <c r="AP342" s="300"/>
      <c r="AQ342" s="300"/>
      <c r="AR342" s="300"/>
      <c r="AS342" s="300"/>
      <c r="AT342" s="300"/>
      <c r="AU342" s="300"/>
      <c r="AV342" s="300"/>
      <c r="AW342" s="300"/>
      <c r="AX342" s="300"/>
    </row>
    <row r="343" spans="1:50" ht="27.6">
      <c r="A343" s="118"/>
      <c r="B343" s="331"/>
      <c r="C343" s="424" t="s">
        <v>342</v>
      </c>
      <c r="D343" s="506"/>
      <c r="E343" s="506" t="s">
        <v>4413</v>
      </c>
      <c r="F343" s="285">
        <v>150201</v>
      </c>
      <c r="G343" s="289" t="s">
        <v>750</v>
      </c>
      <c r="H343" s="118">
        <v>4</v>
      </c>
      <c r="I343" s="300">
        <v>13718525084</v>
      </c>
      <c r="J343" s="300">
        <v>14027121763</v>
      </c>
      <c r="K343" s="300">
        <v>0</v>
      </c>
      <c r="L343" s="300">
        <v>2550385776</v>
      </c>
      <c r="M343" s="300">
        <v>3825578664</v>
      </c>
      <c r="N343" s="300"/>
      <c r="O343" s="300"/>
      <c r="P343" s="300"/>
      <c r="Q343" s="300"/>
      <c r="R343" s="300"/>
      <c r="S343" s="300"/>
      <c r="T343" s="300"/>
      <c r="U343" s="300"/>
      <c r="V343" s="300"/>
      <c r="W343" s="323">
        <f>IFERROR((M343/J343)/IFERROR(HLOOKUP(F343,'BASE 1'!$C$1:$UG$251,'PROY 1'!$AB$19+237,0),0),"")</f>
        <v>1.1835863026451026</v>
      </c>
      <c r="X343" s="323" t="s">
        <v>342</v>
      </c>
      <c r="Y343" s="25" t="str">
        <f t="shared" si="19"/>
        <v/>
      </c>
      <c r="Z343" s="300">
        <f t="shared" si="20"/>
        <v>0</v>
      </c>
      <c r="AA343" s="300">
        <f>L343-SUM($Z343:Z343)</f>
        <v>2550385776</v>
      </c>
      <c r="AB343" s="300">
        <f>M343-SUM($Z343:AA343)</f>
        <v>1275192888</v>
      </c>
      <c r="AC343" s="300">
        <f>N343-SUM($Z343:AB343)</f>
        <v>-3825578664</v>
      </c>
      <c r="AD343" s="300">
        <f>O343-SUM($Z343:AC343)</f>
        <v>0</v>
      </c>
      <c r="AE343" s="300">
        <f>P343-SUM($Z343:AD343)</f>
        <v>0</v>
      </c>
      <c r="AF343" s="300">
        <f>Q343-SUM($Z343:AE343)</f>
        <v>0</v>
      </c>
      <c r="AG343" s="300">
        <f>R343-SUM($Z343:AF343)</f>
        <v>0</v>
      </c>
      <c r="AH343" s="300">
        <f>S343-SUM($Z343:AG343)</f>
        <v>0</v>
      </c>
      <c r="AI343" s="300">
        <f>T343-SUM($Z343:AH343)</f>
        <v>0</v>
      </c>
      <c r="AJ343" s="300">
        <f>U343-SUM($Z343:AI343)</f>
        <v>0</v>
      </c>
      <c r="AK343" s="300">
        <f>V343-SUM($Z343:AJ343)</f>
        <v>0</v>
      </c>
      <c r="AL343" s="21" t="str">
        <f>HLOOKUP(F343,'BASE 1'!$C$1:$UG$3,3,0)</f>
        <v>Subcuenta Prestación de servicios  de salud en lo no cubierto con subsidios a la demanda -Corrientes</v>
      </c>
      <c r="AM343" s="300">
        <v>13718525084</v>
      </c>
      <c r="AN343" s="300">
        <v>13718525084</v>
      </c>
      <c r="AO343" s="300">
        <v>14027121763</v>
      </c>
      <c r="AP343" s="300"/>
      <c r="AQ343" s="300"/>
      <c r="AR343" s="300"/>
      <c r="AS343" s="300"/>
      <c r="AT343" s="300"/>
      <c r="AU343" s="300"/>
      <c r="AV343" s="300"/>
      <c r="AW343" s="300"/>
      <c r="AX343" s="300"/>
    </row>
    <row r="344" spans="1:50" ht="27.6">
      <c r="A344" s="277"/>
      <c r="B344" s="313"/>
      <c r="C344" s="427" t="s">
        <v>342</v>
      </c>
      <c r="D344" s="509"/>
      <c r="E344" s="509" t="s">
        <v>342</v>
      </c>
      <c r="F344" s="286">
        <v>15020101</v>
      </c>
      <c r="G344" s="294" t="s">
        <v>1230</v>
      </c>
      <c r="H344" s="279">
        <v>5</v>
      </c>
      <c r="I344" s="301">
        <v>0</v>
      </c>
      <c r="J344" s="301">
        <v>0</v>
      </c>
      <c r="K344" s="301">
        <v>0</v>
      </c>
      <c r="L344" s="301">
        <v>0</v>
      </c>
      <c r="M344" s="301">
        <v>0</v>
      </c>
      <c r="N344" s="301"/>
      <c r="O344" s="301"/>
      <c r="P344" s="301"/>
      <c r="Q344" s="301"/>
      <c r="R344" s="301"/>
      <c r="S344" s="301"/>
      <c r="T344" s="301"/>
      <c r="U344" s="301"/>
      <c r="V344" s="301"/>
      <c r="W344" s="325" t="str">
        <f>IFERROR((M344/J344)/IFERROR(HLOOKUP(F344,'BASE 1'!$C$1:$UG$251,'PROY 1'!$AB$19+237,0),0),"")</f>
        <v/>
      </c>
      <c r="X344" s="325" t="s">
        <v>342</v>
      </c>
      <c r="Y344" s="25" t="str">
        <f t="shared" si="19"/>
        <v/>
      </c>
      <c r="Z344" s="301">
        <f t="shared" si="20"/>
        <v>0</v>
      </c>
      <c r="AA344" s="301">
        <f>L344-SUM($Z344:Z344)</f>
        <v>0</v>
      </c>
      <c r="AB344" s="301">
        <f>M344-SUM($Z344:AA344)</f>
        <v>0</v>
      </c>
      <c r="AC344" s="301">
        <f>N344-SUM($Z344:AB344)</f>
        <v>0</v>
      </c>
      <c r="AD344" s="301">
        <f>O344-SUM($Z344:AC344)</f>
        <v>0</v>
      </c>
      <c r="AE344" s="301">
        <f>P344-SUM($Z344:AD344)</f>
        <v>0</v>
      </c>
      <c r="AF344" s="301">
        <f>Q344-SUM($Z344:AE344)</f>
        <v>0</v>
      </c>
      <c r="AG344" s="301">
        <f>R344-SUM($Z344:AF344)</f>
        <v>0</v>
      </c>
      <c r="AH344" s="301">
        <f>S344-SUM($Z344:AG344)</f>
        <v>0</v>
      </c>
      <c r="AI344" s="301">
        <f>T344-SUM($Z344:AH344)</f>
        <v>0</v>
      </c>
      <c r="AJ344" s="301">
        <f>U344-SUM($Z344:AI344)</f>
        <v>0</v>
      </c>
      <c r="AK344" s="301">
        <f>V344-SUM($Z344:AJ344)</f>
        <v>0</v>
      </c>
      <c r="AL344" s="21" t="str">
        <f>HLOOKUP(F344,'BASE 1'!$C$1:$UG$3,3,0)</f>
        <v>SGP Prestación de servicios de salud en lo no cubierto con subsidios a la demanda</v>
      </c>
      <c r="AM344" s="301">
        <v>0</v>
      </c>
      <c r="AN344" s="301">
        <v>0</v>
      </c>
      <c r="AO344" s="301">
        <v>0</v>
      </c>
      <c r="AP344" s="301"/>
      <c r="AQ344" s="301"/>
      <c r="AR344" s="301"/>
      <c r="AS344" s="301"/>
      <c r="AT344" s="301"/>
      <c r="AU344" s="301"/>
      <c r="AV344" s="301"/>
      <c r="AW344" s="301"/>
      <c r="AX344" s="301"/>
    </row>
    <row r="345" spans="1:50" ht="27.6">
      <c r="A345" s="119">
        <v>110294118</v>
      </c>
      <c r="B345" s="309">
        <v>72100000</v>
      </c>
      <c r="C345" s="426" t="s">
        <v>342</v>
      </c>
      <c r="D345" s="508"/>
      <c r="E345" s="508" t="s">
        <v>342</v>
      </c>
      <c r="F345" s="283">
        <v>1502010101</v>
      </c>
      <c r="G345" s="290" t="s">
        <v>2734</v>
      </c>
      <c r="H345" s="122">
        <v>9</v>
      </c>
      <c r="I345" s="295">
        <v>0</v>
      </c>
      <c r="J345" s="304">
        <v>0</v>
      </c>
      <c r="K345" s="304">
        <v>0</v>
      </c>
      <c r="L345" s="304">
        <v>0</v>
      </c>
      <c r="M345" s="304">
        <v>0</v>
      </c>
      <c r="N345" s="304"/>
      <c r="O345" s="304"/>
      <c r="P345" s="304"/>
      <c r="Q345" s="304"/>
      <c r="R345" s="304"/>
      <c r="S345" s="304"/>
      <c r="T345" s="304"/>
      <c r="U345" s="304"/>
      <c r="V345" s="304"/>
      <c r="W345" s="324" t="str">
        <f>IFERROR((M345/J345)/IFERROR(HLOOKUP(F345,'BASE 1'!$C$1:$UG$251,'PROY 1'!$AB$19+237,0),0),"")</f>
        <v/>
      </c>
      <c r="X345" s="324">
        <v>0</v>
      </c>
      <c r="Y345" s="25" t="str">
        <f t="shared" si="19"/>
        <v>941</v>
      </c>
      <c r="Z345" s="304">
        <f t="shared" si="20"/>
        <v>0</v>
      </c>
      <c r="AA345" s="304">
        <f>L345-SUM($Z345:Z345)</f>
        <v>0</v>
      </c>
      <c r="AB345" s="304">
        <f>M345-SUM($Z345:AA345)</f>
        <v>0</v>
      </c>
      <c r="AC345" s="304">
        <f>N345-SUM($Z345:AB345)</f>
        <v>0</v>
      </c>
      <c r="AD345" s="304">
        <f>O345-SUM($Z345:AC345)</f>
        <v>0</v>
      </c>
      <c r="AE345" s="304">
        <f>P345-SUM($Z345:AD345)</f>
        <v>0</v>
      </c>
      <c r="AF345" s="304">
        <f>Q345-SUM($Z345:AE345)</f>
        <v>0</v>
      </c>
      <c r="AG345" s="304">
        <f>R345-SUM($Z345:AF345)</f>
        <v>0</v>
      </c>
      <c r="AH345" s="304">
        <f>S345-SUM($Z345:AG345)</f>
        <v>0</v>
      </c>
      <c r="AI345" s="304">
        <f>T345-SUM($Z345:AH345)</f>
        <v>0</v>
      </c>
      <c r="AJ345" s="304">
        <f>U345-SUM($Z345:AI345)</f>
        <v>0</v>
      </c>
      <c r="AK345" s="304">
        <f>V345-SUM($Z345:AJ345)</f>
        <v>0</v>
      </c>
      <c r="AL345" s="21" t="str">
        <f>HLOOKUP(F345,'BASE 1'!$C$1:$UG$3,3,0)</f>
        <v>SGP Prestación de servicios de salud en lo no cubierto con subsidios a la demanda - Última doceava vigencia anterior</v>
      </c>
      <c r="AM345" s="304">
        <v>0</v>
      </c>
      <c r="AN345" s="304">
        <v>0</v>
      </c>
      <c r="AO345" s="304">
        <v>0</v>
      </c>
      <c r="AP345" s="304"/>
      <c r="AQ345" s="304"/>
      <c r="AR345" s="304"/>
      <c r="AS345" s="304"/>
      <c r="AT345" s="304"/>
      <c r="AU345" s="304"/>
      <c r="AV345" s="304"/>
      <c r="AW345" s="304"/>
      <c r="AX345" s="304"/>
    </row>
    <row r="346" spans="1:50" ht="27.6">
      <c r="A346" s="119">
        <v>110204119</v>
      </c>
      <c r="B346" s="309">
        <v>72100000</v>
      </c>
      <c r="C346" s="426" t="s">
        <v>342</v>
      </c>
      <c r="D346" s="508"/>
      <c r="E346" s="508" t="s">
        <v>342</v>
      </c>
      <c r="F346" s="283">
        <v>1502010102</v>
      </c>
      <c r="G346" s="290" t="s">
        <v>2733</v>
      </c>
      <c r="H346" s="122">
        <v>9</v>
      </c>
      <c r="I346" s="295">
        <v>0</v>
      </c>
      <c r="J346" s="304">
        <v>0</v>
      </c>
      <c r="K346" s="304">
        <v>0</v>
      </c>
      <c r="L346" s="304">
        <v>0</v>
      </c>
      <c r="M346" s="304">
        <v>0</v>
      </c>
      <c r="N346" s="304"/>
      <c r="O346" s="304"/>
      <c r="P346" s="304"/>
      <c r="Q346" s="304"/>
      <c r="R346" s="304"/>
      <c r="S346" s="304"/>
      <c r="T346" s="304"/>
      <c r="U346" s="304"/>
      <c r="V346" s="304"/>
      <c r="W346" s="324" t="str">
        <f>IFERROR((M346/J346)/IFERROR(HLOOKUP(F346,'BASE 1'!$C$1:$UG$251,'PROY 1'!$AB$19+237,0),0),"")</f>
        <v/>
      </c>
      <c r="X346" s="324">
        <v>0</v>
      </c>
      <c r="Y346" s="25" t="str">
        <f t="shared" si="19"/>
        <v>041</v>
      </c>
      <c r="Z346" s="304">
        <f t="shared" si="20"/>
        <v>0</v>
      </c>
      <c r="AA346" s="304">
        <f>L346-SUM($Z346:Z346)</f>
        <v>0</v>
      </c>
      <c r="AB346" s="304">
        <f>M346-SUM($Z346:AA346)</f>
        <v>0</v>
      </c>
      <c r="AC346" s="304">
        <f>N346-SUM($Z346:AB346)</f>
        <v>0</v>
      </c>
      <c r="AD346" s="304">
        <f>O346-SUM($Z346:AC346)</f>
        <v>0</v>
      </c>
      <c r="AE346" s="304">
        <f>P346-SUM($Z346:AD346)</f>
        <v>0</v>
      </c>
      <c r="AF346" s="304">
        <f>Q346-SUM($Z346:AE346)</f>
        <v>0</v>
      </c>
      <c r="AG346" s="304">
        <f>R346-SUM($Z346:AF346)</f>
        <v>0</v>
      </c>
      <c r="AH346" s="304">
        <f>S346-SUM($Z346:AG346)</f>
        <v>0</v>
      </c>
      <c r="AI346" s="304">
        <f>T346-SUM($Z346:AH346)</f>
        <v>0</v>
      </c>
      <c r="AJ346" s="304">
        <f>U346-SUM($Z346:AI346)</f>
        <v>0</v>
      </c>
      <c r="AK346" s="304">
        <f>V346-SUM($Z346:AJ346)</f>
        <v>0</v>
      </c>
      <c r="AL346" s="21" t="str">
        <f>HLOOKUP(F346,'BASE 1'!$C$1:$UG$3,3,0)</f>
        <v>SGP Prestación de servicios de salud en lo no cubierto con subsidios a la demanda - Once doceavas vigencia actual</v>
      </c>
      <c r="AM346" s="304">
        <v>0</v>
      </c>
      <c r="AN346" s="304">
        <v>0</v>
      </c>
      <c r="AO346" s="304">
        <v>0</v>
      </c>
      <c r="AP346" s="304"/>
      <c r="AQ346" s="304"/>
      <c r="AR346" s="304"/>
      <c r="AS346" s="304"/>
      <c r="AT346" s="304"/>
      <c r="AU346" s="304"/>
      <c r="AV346" s="304"/>
      <c r="AW346" s="304"/>
      <c r="AX346" s="304"/>
    </row>
    <row r="347" spans="1:50" ht="12.75" customHeight="1">
      <c r="A347" s="277"/>
      <c r="B347" s="313"/>
      <c r="C347" s="427" t="s">
        <v>342</v>
      </c>
      <c r="D347" s="509"/>
      <c r="E347" s="509" t="s">
        <v>4413</v>
      </c>
      <c r="F347" s="286">
        <v>15020102</v>
      </c>
      <c r="G347" s="294" t="s">
        <v>1229</v>
      </c>
      <c r="H347" s="279">
        <v>7</v>
      </c>
      <c r="I347" s="301">
        <v>13718525084</v>
      </c>
      <c r="J347" s="301">
        <v>14027121763</v>
      </c>
      <c r="K347" s="301">
        <v>0</v>
      </c>
      <c r="L347" s="301">
        <v>2550385776</v>
      </c>
      <c r="M347" s="301">
        <v>3825578664</v>
      </c>
      <c r="N347" s="301"/>
      <c r="O347" s="301"/>
      <c r="P347" s="301"/>
      <c r="Q347" s="301"/>
      <c r="R347" s="301"/>
      <c r="S347" s="301"/>
      <c r="T347" s="301"/>
      <c r="U347" s="301"/>
      <c r="V347" s="301"/>
      <c r="W347" s="325">
        <f>IFERROR((M347/J347)/IFERROR(HLOOKUP(F347,'BASE 1'!$C$1:$UG$251,'PROY 1'!$AB$19+237,0),0),"")</f>
        <v>1.1999992136488047</v>
      </c>
      <c r="X347" s="325" t="s">
        <v>342</v>
      </c>
      <c r="Y347" s="25" t="str">
        <f t="shared" si="19"/>
        <v/>
      </c>
      <c r="Z347" s="301">
        <f t="shared" si="20"/>
        <v>0</v>
      </c>
      <c r="AA347" s="301">
        <f>L347-SUM($Z347:Z347)</f>
        <v>2550385776</v>
      </c>
      <c r="AB347" s="301">
        <f>M347-SUM($Z347:AA347)</f>
        <v>1275192888</v>
      </c>
      <c r="AC347" s="301">
        <f>N347-SUM($Z347:AB347)</f>
        <v>-3825578664</v>
      </c>
      <c r="AD347" s="301">
        <f>O347-SUM($Z347:AC347)</f>
        <v>0</v>
      </c>
      <c r="AE347" s="301">
        <f>P347-SUM($Z347:AD347)</f>
        <v>0</v>
      </c>
      <c r="AF347" s="301">
        <f>Q347-SUM($Z347:AE347)</f>
        <v>0</v>
      </c>
      <c r="AG347" s="301">
        <f>R347-SUM($Z347:AF347)</f>
        <v>0</v>
      </c>
      <c r="AH347" s="301">
        <f>S347-SUM($Z347:AG347)</f>
        <v>0</v>
      </c>
      <c r="AI347" s="301">
        <f>T347-SUM($Z347:AH347)</f>
        <v>0</v>
      </c>
      <c r="AJ347" s="301">
        <f>U347-SUM($Z347:AI347)</f>
        <v>0</v>
      </c>
      <c r="AK347" s="301">
        <f>V347-SUM($Z347:AJ347)</f>
        <v>0</v>
      </c>
      <c r="AL347" s="21" t="str">
        <f>HLOOKUP(F347,'BASE 1'!$C$1:$UG$3,3,0)</f>
        <v>SGP Aportes patronales salud</v>
      </c>
      <c r="AM347" s="301">
        <v>13718525084</v>
      </c>
      <c r="AN347" s="301">
        <v>13718525084</v>
      </c>
      <c r="AO347" s="301">
        <v>14027121763</v>
      </c>
      <c r="AP347" s="301"/>
      <c r="AQ347" s="301"/>
      <c r="AR347" s="301"/>
      <c r="AS347" s="301"/>
      <c r="AT347" s="301"/>
      <c r="AU347" s="301"/>
      <c r="AV347" s="301"/>
      <c r="AW347" s="301"/>
      <c r="AX347" s="301"/>
    </row>
    <row r="348" spans="1:50">
      <c r="A348" s="119">
        <v>110205819</v>
      </c>
      <c r="B348" s="309">
        <v>72100000</v>
      </c>
      <c r="C348" s="426" t="s">
        <v>2921</v>
      </c>
      <c r="D348" s="508"/>
      <c r="E348" s="508" t="s">
        <v>4413</v>
      </c>
      <c r="F348" s="283">
        <v>1502010202</v>
      </c>
      <c r="G348" s="290" t="s">
        <v>2731</v>
      </c>
      <c r="H348" s="122">
        <v>9</v>
      </c>
      <c r="I348" s="295">
        <v>13718525084</v>
      </c>
      <c r="J348" s="304">
        <v>14027121763</v>
      </c>
      <c r="K348" s="304">
        <v>0</v>
      </c>
      <c r="L348" s="304">
        <v>2550385776</v>
      </c>
      <c r="M348" s="304">
        <v>3825578664</v>
      </c>
      <c r="N348" s="304"/>
      <c r="O348" s="304"/>
      <c r="P348" s="304"/>
      <c r="Q348" s="304"/>
      <c r="R348" s="304"/>
      <c r="S348" s="304"/>
      <c r="T348" s="304"/>
      <c r="U348" s="304"/>
      <c r="V348" s="304"/>
      <c r="W348" s="324">
        <f>IFERROR((M348/J348)/IFERROR(HLOOKUP(F348,'BASE 1'!$C$1:$UG$251,'PROY 1'!$AB$19+237,0),0),"")</f>
        <v>1.1999992138769338</v>
      </c>
      <c r="X348" s="324">
        <v>1.1999992138769338</v>
      </c>
      <c r="Y348" s="25" t="str">
        <f t="shared" si="19"/>
        <v>058</v>
      </c>
      <c r="Z348" s="304">
        <f t="shared" si="20"/>
        <v>0</v>
      </c>
      <c r="AA348" s="304">
        <f>L348-SUM($Z348:Z348)</f>
        <v>2550385776</v>
      </c>
      <c r="AB348" s="304">
        <f>M348-SUM($Z348:AA348)</f>
        <v>1275192888</v>
      </c>
      <c r="AC348" s="304">
        <f>N348-SUM($Z348:AB348)</f>
        <v>-3825578664</v>
      </c>
      <c r="AD348" s="304">
        <f>O348-SUM($Z348:AC348)</f>
        <v>0</v>
      </c>
      <c r="AE348" s="304">
        <f>P348-SUM($Z348:AD348)</f>
        <v>0</v>
      </c>
      <c r="AF348" s="304">
        <f>Q348-SUM($Z348:AE348)</f>
        <v>0</v>
      </c>
      <c r="AG348" s="304">
        <f>R348-SUM($Z348:AF348)</f>
        <v>0</v>
      </c>
      <c r="AH348" s="304">
        <f>S348-SUM($Z348:AG348)</f>
        <v>0</v>
      </c>
      <c r="AI348" s="304">
        <f>T348-SUM($Z348:AH348)</f>
        <v>0</v>
      </c>
      <c r="AJ348" s="304">
        <f>U348-SUM($Z348:AI348)</f>
        <v>0</v>
      </c>
      <c r="AK348" s="304">
        <f>V348-SUM($Z348:AJ348)</f>
        <v>0</v>
      </c>
      <c r="AL348" s="21" t="str">
        <f>HLOOKUP(F348,'BASE 1'!$C$1:$UG$3,3,0)</f>
        <v>SGP Aportes patronales salud - Once doceavas vigencia actual</v>
      </c>
      <c r="AM348" s="304">
        <v>13718525084</v>
      </c>
      <c r="AN348" s="304">
        <v>13718525084</v>
      </c>
      <c r="AO348" s="304">
        <v>14027121763</v>
      </c>
      <c r="AP348" s="304"/>
      <c r="AQ348" s="304"/>
      <c r="AR348" s="304"/>
      <c r="AS348" s="304"/>
      <c r="AT348" s="304"/>
      <c r="AU348" s="304"/>
      <c r="AV348" s="304"/>
      <c r="AW348" s="304"/>
      <c r="AX348" s="304"/>
    </row>
    <row r="349" spans="1:50" ht="27.6">
      <c r="A349" s="277"/>
      <c r="B349" s="313"/>
      <c r="C349" s="427" t="s">
        <v>342</v>
      </c>
      <c r="D349" s="509"/>
      <c r="E349" s="509" t="s">
        <v>342</v>
      </c>
      <c r="F349" s="286">
        <v>150202</v>
      </c>
      <c r="G349" s="294" t="s">
        <v>434</v>
      </c>
      <c r="H349" s="279">
        <v>5</v>
      </c>
      <c r="I349" s="301">
        <v>0</v>
      </c>
      <c r="J349" s="301">
        <v>4766774</v>
      </c>
      <c r="K349" s="301">
        <v>0</v>
      </c>
      <c r="L349" s="301">
        <v>4766774</v>
      </c>
      <c r="M349" s="301">
        <v>4766774</v>
      </c>
      <c r="N349" s="301"/>
      <c r="O349" s="301"/>
      <c r="P349" s="301"/>
      <c r="Q349" s="301"/>
      <c r="R349" s="301"/>
      <c r="S349" s="301"/>
      <c r="T349" s="301"/>
      <c r="U349" s="301"/>
      <c r="V349" s="301"/>
      <c r="W349" s="325">
        <f>IFERROR((M349/J349)/IFERROR(HLOOKUP(F349,'BASE 1'!$C$1:$UG$251,'PROY 1'!$AB$19+237,0),0),"")</f>
        <v>1.7347834477745789</v>
      </c>
      <c r="X349" s="325" t="s">
        <v>342</v>
      </c>
      <c r="Y349" s="25" t="str">
        <f t="shared" si="19"/>
        <v/>
      </c>
      <c r="Z349" s="301">
        <f t="shared" si="20"/>
        <v>0</v>
      </c>
      <c r="AA349" s="301">
        <f>L349-SUM($Z349:Z349)</f>
        <v>4766774</v>
      </c>
      <c r="AB349" s="301">
        <f>M349-SUM($Z349:AA349)</f>
        <v>0</v>
      </c>
      <c r="AC349" s="301">
        <f>N349-SUM($Z349:AB349)</f>
        <v>-4766774</v>
      </c>
      <c r="AD349" s="301">
        <f>O349-SUM($Z349:AC349)</f>
        <v>0</v>
      </c>
      <c r="AE349" s="301">
        <f>P349-SUM($Z349:AD349)</f>
        <v>0</v>
      </c>
      <c r="AF349" s="301">
        <f>Q349-SUM($Z349:AE349)</f>
        <v>0</v>
      </c>
      <c r="AG349" s="301">
        <f>R349-SUM($Z349:AF349)</f>
        <v>0</v>
      </c>
      <c r="AH349" s="301">
        <f>S349-SUM($Z349:AG349)</f>
        <v>0</v>
      </c>
      <c r="AI349" s="301">
        <f>T349-SUM($Z349:AH349)</f>
        <v>0</v>
      </c>
      <c r="AJ349" s="301">
        <f>U349-SUM($Z349:AI349)</f>
        <v>0</v>
      </c>
      <c r="AK349" s="301">
        <f>V349-SUM($Z349:AJ349)</f>
        <v>0</v>
      </c>
      <c r="AL349" s="21" t="str">
        <f>HLOOKUP(F349,'BASE 1'!$C$1:$UG$3,3,0)</f>
        <v>Subcuenta Prestación de servicios  de salud en lo no cubierto con subsidios a la demanda -Recursos de capital-</v>
      </c>
      <c r="AM349" s="301">
        <v>0</v>
      </c>
      <c r="AN349" s="301">
        <v>4766774</v>
      </c>
      <c r="AO349" s="301">
        <v>4766774</v>
      </c>
      <c r="AP349" s="301"/>
      <c r="AQ349" s="301"/>
      <c r="AR349" s="301"/>
      <c r="AS349" s="301"/>
      <c r="AT349" s="301"/>
      <c r="AU349" s="301"/>
      <c r="AV349" s="301"/>
      <c r="AW349" s="301"/>
      <c r="AX349" s="301"/>
    </row>
    <row r="350" spans="1:50" ht="27.6">
      <c r="A350" s="277"/>
      <c r="B350" s="313"/>
      <c r="C350" s="427" t="s">
        <v>342</v>
      </c>
      <c r="D350" s="509"/>
      <c r="E350" s="509" t="s">
        <v>342</v>
      </c>
      <c r="F350" s="286">
        <v>15020202</v>
      </c>
      <c r="G350" s="294" t="s">
        <v>1860</v>
      </c>
      <c r="H350" s="279">
        <v>6</v>
      </c>
      <c r="I350" s="301">
        <v>0</v>
      </c>
      <c r="J350" s="301">
        <v>4766774</v>
      </c>
      <c r="K350" s="301">
        <v>0</v>
      </c>
      <c r="L350" s="301">
        <v>4766774</v>
      </c>
      <c r="M350" s="301">
        <v>4766774</v>
      </c>
      <c r="N350" s="301"/>
      <c r="O350" s="301"/>
      <c r="P350" s="301"/>
      <c r="Q350" s="301"/>
      <c r="R350" s="301"/>
      <c r="S350" s="301"/>
      <c r="T350" s="301"/>
      <c r="U350" s="301"/>
      <c r="V350" s="301"/>
      <c r="W350" s="325">
        <f>IFERROR((M350/J350)/IFERROR(HLOOKUP(F350,'BASE 1'!$C$1:$UG$251,'PROY 1'!$AB$19+237,0),0),"")</f>
        <v>1.8612696453249944</v>
      </c>
      <c r="X350" s="325" t="s">
        <v>342</v>
      </c>
      <c r="Y350" s="25" t="str">
        <f t="shared" si="19"/>
        <v/>
      </c>
      <c r="Z350" s="301">
        <f t="shared" si="20"/>
        <v>0</v>
      </c>
      <c r="AA350" s="301">
        <f>L350-SUM($Z350:Z350)</f>
        <v>4766774</v>
      </c>
      <c r="AB350" s="301">
        <f>M350-SUM($Z350:AA350)</f>
        <v>0</v>
      </c>
      <c r="AC350" s="301">
        <f>N350-SUM($Z350:AB350)</f>
        <v>-4766774</v>
      </c>
      <c r="AD350" s="301">
        <f>O350-SUM($Z350:AC350)</f>
        <v>0</v>
      </c>
      <c r="AE350" s="301">
        <f>P350-SUM($Z350:AD350)</f>
        <v>0</v>
      </c>
      <c r="AF350" s="301">
        <f>Q350-SUM($Z350:AE350)</f>
        <v>0</v>
      </c>
      <c r="AG350" s="301">
        <f>R350-SUM($Z350:AF350)</f>
        <v>0</v>
      </c>
      <c r="AH350" s="301">
        <f>S350-SUM($Z350:AG350)</f>
        <v>0</v>
      </c>
      <c r="AI350" s="301">
        <f>T350-SUM($Z350:AH350)</f>
        <v>0</v>
      </c>
      <c r="AJ350" s="301">
        <f>U350-SUM($Z350:AI350)</f>
        <v>0</v>
      </c>
      <c r="AK350" s="301">
        <f>V350-SUM($Z350:AJ350)</f>
        <v>0</v>
      </c>
      <c r="AL350" s="21" t="str">
        <f>HLOOKUP(F350,'BASE 1'!$C$1:$UG$3,3,0)</f>
        <v>Subcuenta Prestación de servicios  de salud en lo no cubierto con subsidios a la demanda -Rendimientos financieros</v>
      </c>
      <c r="AM350" s="301">
        <v>0</v>
      </c>
      <c r="AN350" s="301">
        <v>4766774</v>
      </c>
      <c r="AO350" s="301">
        <v>4766774</v>
      </c>
      <c r="AP350" s="301"/>
      <c r="AQ350" s="301"/>
      <c r="AR350" s="301"/>
      <c r="AS350" s="301"/>
      <c r="AT350" s="301"/>
      <c r="AU350" s="301"/>
      <c r="AV350" s="301"/>
      <c r="AW350" s="301"/>
      <c r="AX350" s="301"/>
    </row>
    <row r="351" spans="1:50" ht="27.6">
      <c r="A351" s="119">
        <v>110205219</v>
      </c>
      <c r="B351" s="309">
        <v>72100000</v>
      </c>
      <c r="C351" s="426" t="s">
        <v>342</v>
      </c>
      <c r="D351" s="508"/>
      <c r="E351" s="508" t="s">
        <v>342</v>
      </c>
      <c r="F351" s="124">
        <v>1502020201</v>
      </c>
      <c r="G351" s="290" t="s">
        <v>2730</v>
      </c>
      <c r="H351" s="122">
        <v>9</v>
      </c>
      <c r="I351" s="295">
        <v>0</v>
      </c>
      <c r="J351" s="304">
        <v>0</v>
      </c>
      <c r="K351" s="304">
        <v>0</v>
      </c>
      <c r="L351" s="304">
        <v>0</v>
      </c>
      <c r="M351" s="304">
        <v>0</v>
      </c>
      <c r="N351" s="304"/>
      <c r="O351" s="304"/>
      <c r="P351" s="304"/>
      <c r="Q351" s="304"/>
      <c r="R351" s="304"/>
      <c r="S351" s="304"/>
      <c r="T351" s="304"/>
      <c r="U351" s="304"/>
      <c r="V351" s="304"/>
      <c r="W351" s="324" t="str">
        <f>IFERROR((M351/J351)/IFERROR(HLOOKUP(F351,'BASE 1'!$C$1:$UG$251,'PROY 1'!$AB$19+237,0),0),"")</f>
        <v/>
      </c>
      <c r="X351" s="324">
        <v>0</v>
      </c>
      <c r="Y351" s="25" t="str">
        <f t="shared" si="19"/>
        <v>052</v>
      </c>
      <c r="Z351" s="304">
        <f t="shared" si="20"/>
        <v>0</v>
      </c>
      <c r="AA351" s="304">
        <f>L351-SUM($Z351:Z351)</f>
        <v>0</v>
      </c>
      <c r="AB351" s="304">
        <f>M351-SUM($Z351:AA351)</f>
        <v>0</v>
      </c>
      <c r="AC351" s="304">
        <f>N351-SUM($Z351:AB351)</f>
        <v>0</v>
      </c>
      <c r="AD351" s="304">
        <f>O351-SUM($Z351:AC351)</f>
        <v>0</v>
      </c>
      <c r="AE351" s="304">
        <f>P351-SUM($Z351:AD351)</f>
        <v>0</v>
      </c>
      <c r="AF351" s="304">
        <f>Q351-SUM($Z351:AE351)</f>
        <v>0</v>
      </c>
      <c r="AG351" s="304">
        <f>R351-SUM($Z351:AF351)</f>
        <v>0</v>
      </c>
      <c r="AH351" s="304">
        <f>S351-SUM($Z351:AG351)</f>
        <v>0</v>
      </c>
      <c r="AI351" s="304">
        <f>T351-SUM($Z351:AH351)</f>
        <v>0</v>
      </c>
      <c r="AJ351" s="304">
        <f>U351-SUM($Z351:AI351)</f>
        <v>0</v>
      </c>
      <c r="AK351" s="304">
        <f>V351-SUM($Z351:AJ351)</f>
        <v>0</v>
      </c>
      <c r="AL351" s="21" t="str">
        <f>HLOOKUP(F351,'BASE 1'!$C$1:$UG$3,3,0)</f>
        <v>Subcuenta Prestación de servicios  de salud en lo no cubierto con subsidios a la demanda - Rendimientos financieros de la vigencia</v>
      </c>
      <c r="AM351" s="304">
        <v>0</v>
      </c>
      <c r="AN351" s="304">
        <v>0</v>
      </c>
      <c r="AO351" s="304">
        <v>0</v>
      </c>
      <c r="AP351" s="304"/>
      <c r="AQ351" s="304"/>
      <c r="AR351" s="304"/>
      <c r="AS351" s="304"/>
      <c r="AT351" s="304"/>
      <c r="AU351" s="304"/>
      <c r="AV351" s="304"/>
      <c r="AW351" s="304"/>
      <c r="AX351" s="304"/>
    </row>
    <row r="352" spans="1:50">
      <c r="A352" s="119">
        <v>110205216</v>
      </c>
      <c r="B352" s="309">
        <v>72100000</v>
      </c>
      <c r="C352" s="426"/>
      <c r="D352" s="508"/>
      <c r="E352" s="508"/>
      <c r="F352" s="124">
        <v>150202020210</v>
      </c>
      <c r="G352" s="290" t="s">
        <v>4455</v>
      </c>
      <c r="H352" s="122">
        <v>9</v>
      </c>
      <c r="I352" s="295"/>
      <c r="J352" s="304">
        <v>77855</v>
      </c>
      <c r="K352" s="304"/>
      <c r="L352" s="304">
        <v>77855</v>
      </c>
      <c r="M352" s="304">
        <v>77855</v>
      </c>
      <c r="N352" s="304"/>
      <c r="O352" s="304"/>
      <c r="P352" s="304"/>
      <c r="Q352" s="304"/>
      <c r="R352" s="304"/>
      <c r="S352" s="304"/>
      <c r="T352" s="304"/>
      <c r="U352" s="304"/>
      <c r="V352" s="304"/>
      <c r="W352" s="324" t="str">
        <f>IFERROR((M352/J352)/IFERROR(HLOOKUP(F352,'BASE 1'!$C$1:$UG$251,'PROY 1'!$AB$19+237,0),0),"")</f>
        <v/>
      </c>
      <c r="X352" s="324"/>
      <c r="Y352" s="25" t="str">
        <f t="shared" si="19"/>
        <v>052</v>
      </c>
      <c r="Z352" s="304">
        <f t="shared" si="20"/>
        <v>0</v>
      </c>
      <c r="AA352" s="304">
        <f>L352-SUM($Z352:Z352)</f>
        <v>77855</v>
      </c>
      <c r="AB352" s="304">
        <f>M352-SUM($Z352:AA352)</f>
        <v>0</v>
      </c>
      <c r="AC352" s="304">
        <f>N352-SUM($Z352:AB352)</f>
        <v>-77855</v>
      </c>
      <c r="AD352" s="304">
        <f>O352-SUM($Z352:AC352)</f>
        <v>0</v>
      </c>
      <c r="AE352" s="304">
        <f>P352-SUM($Z352:AD352)</f>
        <v>0</v>
      </c>
      <c r="AF352" s="304">
        <f>Q352-SUM($Z352:AE352)</f>
        <v>0</v>
      </c>
      <c r="AG352" s="304">
        <f>R352-SUM($Z352:AF352)</f>
        <v>0</v>
      </c>
      <c r="AH352" s="304">
        <f>S352-SUM($Z352:AG352)</f>
        <v>0</v>
      </c>
      <c r="AI352" s="304">
        <f>T352-SUM($Z352:AH352)</f>
        <v>0</v>
      </c>
      <c r="AJ352" s="304">
        <f>U352-SUM($Z352:AI352)</f>
        <v>0</v>
      </c>
      <c r="AK352" s="304">
        <f>V352-SUM($Z352:AJ352)</f>
        <v>0</v>
      </c>
      <c r="AL352" s="21" t="e">
        <f>HLOOKUP(F352,'BASE 1'!$C$1:$UG$3,3,0)</f>
        <v>#N/A</v>
      </c>
      <c r="AM352" s="304"/>
      <c r="AN352" s="304">
        <v>77855</v>
      </c>
      <c r="AO352" s="304">
        <v>77855</v>
      </c>
      <c r="AP352" s="304"/>
      <c r="AQ352" s="304"/>
      <c r="AR352" s="304"/>
      <c r="AS352" s="304"/>
      <c r="AT352" s="304"/>
      <c r="AU352" s="304"/>
      <c r="AV352" s="304"/>
      <c r="AW352" s="304"/>
      <c r="AX352" s="304"/>
    </row>
    <row r="353" spans="1:50">
      <c r="A353" s="119">
        <v>110205217</v>
      </c>
      <c r="B353" s="309">
        <v>72100000</v>
      </c>
      <c r="C353" s="426"/>
      <c r="D353" s="508"/>
      <c r="E353" s="508"/>
      <c r="F353" s="124">
        <v>150202020211</v>
      </c>
      <c r="G353" s="290" t="s">
        <v>4456</v>
      </c>
      <c r="H353" s="122">
        <v>9</v>
      </c>
      <c r="I353" s="295"/>
      <c r="J353" s="304">
        <v>3837562</v>
      </c>
      <c r="K353" s="304"/>
      <c r="L353" s="304">
        <v>3837562</v>
      </c>
      <c r="M353" s="304">
        <v>3837562</v>
      </c>
      <c r="N353" s="304"/>
      <c r="O353" s="304"/>
      <c r="P353" s="304"/>
      <c r="Q353" s="304"/>
      <c r="R353" s="304"/>
      <c r="S353" s="304"/>
      <c r="T353" s="304"/>
      <c r="U353" s="304"/>
      <c r="V353" s="304"/>
      <c r="W353" s="324" t="str">
        <f>IFERROR((M353/J353)/IFERROR(HLOOKUP(F353,'BASE 1'!$C$1:$UG$251,'PROY 1'!$AB$19+237,0),0),"")</f>
        <v/>
      </c>
      <c r="X353" s="324"/>
      <c r="Y353" s="25" t="str">
        <f t="shared" si="19"/>
        <v>052</v>
      </c>
      <c r="Z353" s="304">
        <f t="shared" si="20"/>
        <v>0</v>
      </c>
      <c r="AA353" s="304">
        <f>L353-SUM($Z353:Z353)</f>
        <v>3837562</v>
      </c>
      <c r="AB353" s="304">
        <f>M353-SUM($Z353:AA353)</f>
        <v>0</v>
      </c>
      <c r="AC353" s="304">
        <f>N353-SUM($Z353:AB353)</f>
        <v>-3837562</v>
      </c>
      <c r="AD353" s="304">
        <f>O353-SUM($Z353:AC353)</f>
        <v>0</v>
      </c>
      <c r="AE353" s="304">
        <f>P353-SUM($Z353:AD353)</f>
        <v>0</v>
      </c>
      <c r="AF353" s="304">
        <f>Q353-SUM($Z353:AE353)</f>
        <v>0</v>
      </c>
      <c r="AG353" s="304">
        <f>R353-SUM($Z353:AF353)</f>
        <v>0</v>
      </c>
      <c r="AH353" s="304">
        <f>S353-SUM($Z353:AG353)</f>
        <v>0</v>
      </c>
      <c r="AI353" s="304">
        <f>T353-SUM($Z353:AH353)</f>
        <v>0</v>
      </c>
      <c r="AJ353" s="304">
        <f>U353-SUM($Z353:AI353)</f>
        <v>0</v>
      </c>
      <c r="AK353" s="304">
        <f>V353-SUM($Z353:AJ353)</f>
        <v>0</v>
      </c>
      <c r="AL353" s="21" t="e">
        <f>HLOOKUP(F353,'BASE 1'!$C$1:$UG$3,3,0)</f>
        <v>#N/A</v>
      </c>
      <c r="AM353" s="304"/>
      <c r="AN353" s="304">
        <v>3837562</v>
      </c>
      <c r="AO353" s="304">
        <v>3837562</v>
      </c>
      <c r="AP353" s="304"/>
      <c r="AQ353" s="304"/>
      <c r="AR353" s="304"/>
      <c r="AS353" s="304"/>
      <c r="AT353" s="304"/>
      <c r="AU353" s="304"/>
      <c r="AV353" s="304"/>
      <c r="AW353" s="304"/>
      <c r="AX353" s="304"/>
    </row>
    <row r="354" spans="1:50">
      <c r="A354" s="119">
        <v>110205218</v>
      </c>
      <c r="B354" s="309">
        <v>72100000</v>
      </c>
      <c r="C354" s="426"/>
      <c r="D354" s="508"/>
      <c r="E354" s="508"/>
      <c r="F354" s="124">
        <v>150202020212</v>
      </c>
      <c r="G354" s="290" t="s">
        <v>4457</v>
      </c>
      <c r="H354" s="122">
        <v>9</v>
      </c>
      <c r="I354" s="295"/>
      <c r="J354" s="304">
        <v>851357</v>
      </c>
      <c r="K354" s="304"/>
      <c r="L354" s="304">
        <v>851357</v>
      </c>
      <c r="M354" s="304">
        <v>851357</v>
      </c>
      <c r="N354" s="304"/>
      <c r="O354" s="304"/>
      <c r="P354" s="304"/>
      <c r="Q354" s="304"/>
      <c r="R354" s="304"/>
      <c r="S354" s="304"/>
      <c r="T354" s="304"/>
      <c r="U354" s="304"/>
      <c r="V354" s="304"/>
      <c r="W354" s="324" t="str">
        <f>IFERROR((M354/J354)/IFERROR(HLOOKUP(F354,'BASE 1'!$C$1:$UG$251,'PROY 1'!$AB$19+237,0),0),"")</f>
        <v/>
      </c>
      <c r="X354" s="324"/>
      <c r="Y354" s="25" t="str">
        <f t="shared" si="19"/>
        <v>052</v>
      </c>
      <c r="Z354" s="304">
        <f t="shared" si="20"/>
        <v>0</v>
      </c>
      <c r="AA354" s="304">
        <f>L354-SUM($Z354:Z354)</f>
        <v>851357</v>
      </c>
      <c r="AB354" s="304">
        <f>M354-SUM($Z354:AA354)</f>
        <v>0</v>
      </c>
      <c r="AC354" s="304">
        <f>N354-SUM($Z354:AB354)</f>
        <v>-851357</v>
      </c>
      <c r="AD354" s="304">
        <f>O354-SUM($Z354:AC354)</f>
        <v>0</v>
      </c>
      <c r="AE354" s="304">
        <f>P354-SUM($Z354:AD354)</f>
        <v>0</v>
      </c>
      <c r="AF354" s="304">
        <f>Q354-SUM($Z354:AE354)</f>
        <v>0</v>
      </c>
      <c r="AG354" s="304">
        <f>R354-SUM($Z354:AF354)</f>
        <v>0</v>
      </c>
      <c r="AH354" s="304">
        <f>S354-SUM($Z354:AG354)</f>
        <v>0</v>
      </c>
      <c r="AI354" s="304">
        <f>T354-SUM($Z354:AH354)</f>
        <v>0</v>
      </c>
      <c r="AJ354" s="304">
        <f>U354-SUM($Z354:AI354)</f>
        <v>0</v>
      </c>
      <c r="AK354" s="304">
        <f>V354-SUM($Z354:AJ354)</f>
        <v>0</v>
      </c>
      <c r="AL354" s="21" t="e">
        <f>HLOOKUP(F354,'BASE 1'!$C$1:$UG$3,3,0)</f>
        <v>#N/A</v>
      </c>
      <c r="AM354" s="304"/>
      <c r="AN354" s="304">
        <v>851357</v>
      </c>
      <c r="AO354" s="304">
        <v>851357</v>
      </c>
      <c r="AP354" s="304"/>
      <c r="AQ354" s="304"/>
      <c r="AR354" s="304"/>
      <c r="AS354" s="304"/>
      <c r="AT354" s="304"/>
      <c r="AU354" s="304"/>
      <c r="AV354" s="304"/>
      <c r="AW354" s="304"/>
      <c r="AX354" s="304"/>
    </row>
    <row r="355" spans="1:50" ht="12.75" customHeight="1">
      <c r="A355" s="118"/>
      <c r="B355" s="331"/>
      <c r="C355" s="424" t="s">
        <v>342</v>
      </c>
      <c r="D355" s="506"/>
      <c r="E355" s="506" t="s">
        <v>4413</v>
      </c>
      <c r="F355" s="285">
        <v>1503</v>
      </c>
      <c r="G355" s="289" t="s">
        <v>436</v>
      </c>
      <c r="H355" s="118">
        <v>3</v>
      </c>
      <c r="I355" s="300">
        <v>18405455594</v>
      </c>
      <c r="J355" s="300">
        <v>23659964476</v>
      </c>
      <c r="K355" s="300">
        <v>1812106981</v>
      </c>
      <c r="L355" s="300">
        <v>5655614633</v>
      </c>
      <c r="M355" s="300">
        <v>7912215394</v>
      </c>
      <c r="N355" s="300"/>
      <c r="O355" s="300"/>
      <c r="P355" s="300"/>
      <c r="Q355" s="300"/>
      <c r="R355" s="300"/>
      <c r="S355" s="300"/>
      <c r="T355" s="300"/>
      <c r="U355" s="300"/>
      <c r="V355" s="300"/>
      <c r="W355" s="323">
        <f>IFERROR((M355/J355)/IFERROR(HLOOKUP(F355,'BASE 1'!$C$1:$UG$251,'PROY 1'!$AB$19+237,0),0),"")</f>
        <v>0.74277646344430748</v>
      </c>
      <c r="X355" s="323" t="s">
        <v>342</v>
      </c>
      <c r="Y355" s="25" t="str">
        <f t="shared" si="19"/>
        <v/>
      </c>
      <c r="Z355" s="300">
        <f t="shared" si="20"/>
        <v>1812106981</v>
      </c>
      <c r="AA355" s="300">
        <f>L355-SUM($Z355:Z355)</f>
        <v>3843507652</v>
      </c>
      <c r="AB355" s="300">
        <f>M355-SUM($Z355:AA355)</f>
        <v>2256600761</v>
      </c>
      <c r="AC355" s="300">
        <f>N355-SUM($Z355:AB355)</f>
        <v>-7912215394</v>
      </c>
      <c r="AD355" s="300">
        <f>O355-SUM($Z355:AC355)</f>
        <v>0</v>
      </c>
      <c r="AE355" s="300">
        <f>P355-SUM($Z355:AD355)</f>
        <v>0</v>
      </c>
      <c r="AF355" s="300">
        <f>Q355-SUM($Z355:AE355)</f>
        <v>0</v>
      </c>
      <c r="AG355" s="300">
        <f>R355-SUM($Z355:AF355)</f>
        <v>0</v>
      </c>
      <c r="AH355" s="300">
        <f>S355-SUM($Z355:AG355)</f>
        <v>0</v>
      </c>
      <c r="AI355" s="300">
        <f>T355-SUM($Z355:AH355)</f>
        <v>0</v>
      </c>
      <c r="AJ355" s="300">
        <f>U355-SUM($Z355:AI355)</f>
        <v>0</v>
      </c>
      <c r="AK355" s="300">
        <f>V355-SUM($Z355:AJ355)</f>
        <v>0</v>
      </c>
      <c r="AL355" s="21" t="str">
        <f>HLOOKUP(F355,'BASE 1'!$C$1:$UG$3,3,0)</f>
        <v>SUBCUENTA SALUD PÚBLICA COLECTIVA</v>
      </c>
      <c r="AM355" s="300">
        <v>18939168471</v>
      </c>
      <c r="AN355" s="300">
        <v>21044843843</v>
      </c>
      <c r="AO355" s="300">
        <v>23659964476</v>
      </c>
      <c r="AP355" s="300"/>
      <c r="AQ355" s="300"/>
      <c r="AR355" s="300"/>
      <c r="AS355" s="300"/>
      <c r="AT355" s="300"/>
      <c r="AU355" s="300"/>
      <c r="AV355" s="300"/>
      <c r="AW355" s="300"/>
      <c r="AX355" s="300"/>
    </row>
    <row r="356" spans="1:50" ht="12.75" customHeight="1">
      <c r="A356" s="118"/>
      <c r="B356" s="331"/>
      <c r="C356" s="424" t="s">
        <v>342</v>
      </c>
      <c r="D356" s="506"/>
      <c r="E356" s="506" t="s">
        <v>342</v>
      </c>
      <c r="F356" s="285">
        <v>150301</v>
      </c>
      <c r="G356" s="289" t="s">
        <v>437</v>
      </c>
      <c r="H356" s="118">
        <v>4</v>
      </c>
      <c r="I356" s="300">
        <v>18146398834</v>
      </c>
      <c r="J356" s="300">
        <v>20463201746</v>
      </c>
      <c r="K356" s="300">
        <v>1481794389</v>
      </c>
      <c r="L356" s="300">
        <v>3206415196</v>
      </c>
      <c r="M356" s="300">
        <v>4931036003</v>
      </c>
      <c r="N356" s="300"/>
      <c r="O356" s="300"/>
      <c r="P356" s="300"/>
      <c r="Q356" s="300"/>
      <c r="R356" s="300"/>
      <c r="S356" s="300"/>
      <c r="T356" s="300"/>
      <c r="U356" s="300"/>
      <c r="V356" s="300"/>
      <c r="W356" s="323">
        <f>IFERROR((M356/J356)/IFERROR(HLOOKUP(F356,'BASE 1'!$C$1:$UG$251,'PROY 1'!$AB$19+237,0),0),"")</f>
        <v>1.0067666701496472</v>
      </c>
      <c r="X356" s="323" t="s">
        <v>342</v>
      </c>
      <c r="Y356" s="25" t="str">
        <f t="shared" si="19"/>
        <v/>
      </c>
      <c r="Z356" s="300">
        <f t="shared" si="20"/>
        <v>1481794389</v>
      </c>
      <c r="AA356" s="300">
        <f>L356-SUM($Z356:Z356)</f>
        <v>1724620807</v>
      </c>
      <c r="AB356" s="300">
        <f>M356-SUM($Z356:AA356)</f>
        <v>1724620807</v>
      </c>
      <c r="AC356" s="300">
        <f>N356-SUM($Z356:AB356)</f>
        <v>-4931036003</v>
      </c>
      <c r="AD356" s="300">
        <f>O356-SUM($Z356:AC356)</f>
        <v>0</v>
      </c>
      <c r="AE356" s="300">
        <f>P356-SUM($Z356:AD356)</f>
        <v>0</v>
      </c>
      <c r="AF356" s="300">
        <f>Q356-SUM($Z356:AE356)</f>
        <v>0</v>
      </c>
      <c r="AG356" s="300">
        <f>R356-SUM($Z356:AF356)</f>
        <v>0</v>
      </c>
      <c r="AH356" s="300">
        <f>S356-SUM($Z356:AG356)</f>
        <v>0</v>
      </c>
      <c r="AI356" s="300">
        <f>T356-SUM($Z356:AH356)</f>
        <v>0</v>
      </c>
      <c r="AJ356" s="300">
        <f>U356-SUM($Z356:AI356)</f>
        <v>0</v>
      </c>
      <c r="AK356" s="300">
        <f>V356-SUM($Z356:AJ356)</f>
        <v>0</v>
      </c>
      <c r="AL356" s="21" t="str">
        <f>HLOOKUP(F356,'BASE 1'!$C$1:$UG$3,3,0)</f>
        <v>Subcuenta salud pública colectiva - Corrientes</v>
      </c>
      <c r="AM356" s="300">
        <v>18357740711</v>
      </c>
      <c r="AN356" s="300">
        <v>18357740711</v>
      </c>
      <c r="AO356" s="300">
        <v>20463201746</v>
      </c>
      <c r="AP356" s="300"/>
      <c r="AQ356" s="300"/>
      <c r="AR356" s="300"/>
      <c r="AS356" s="300"/>
      <c r="AT356" s="300"/>
      <c r="AU356" s="300"/>
      <c r="AV356" s="300"/>
      <c r="AW356" s="300"/>
      <c r="AX356" s="300"/>
    </row>
    <row r="357" spans="1:50" ht="12.75" customHeight="1">
      <c r="A357" s="277"/>
      <c r="B357" s="313"/>
      <c r="C357" s="427" t="s">
        <v>342</v>
      </c>
      <c r="D357" s="509"/>
      <c r="E357" s="509" t="s">
        <v>342</v>
      </c>
      <c r="F357" s="286">
        <v>15030101</v>
      </c>
      <c r="G357" s="294" t="s">
        <v>1228</v>
      </c>
      <c r="H357" s="279">
        <v>7</v>
      </c>
      <c r="I357" s="298">
        <v>18146398834</v>
      </c>
      <c r="J357" s="298">
        <v>20463201746</v>
      </c>
      <c r="K357" s="298">
        <v>1481794389</v>
      </c>
      <c r="L357" s="298">
        <v>3206415196</v>
      </c>
      <c r="M357" s="298">
        <v>4931036003</v>
      </c>
      <c r="N357" s="298"/>
      <c r="O357" s="298"/>
      <c r="P357" s="298"/>
      <c r="Q357" s="298"/>
      <c r="R357" s="298"/>
      <c r="S357" s="298"/>
      <c r="T357" s="298"/>
      <c r="U357" s="298"/>
      <c r="V357" s="298"/>
      <c r="W357" s="325">
        <f>IFERROR((M357/J357)/IFERROR(HLOOKUP(F357,'BASE 1'!$C$1:$UG$251,'PROY 1'!$AB$19+237,0),0),"")</f>
        <v>0.97166305774347184</v>
      </c>
      <c r="X357" s="325" t="s">
        <v>342</v>
      </c>
      <c r="Y357" s="25" t="str">
        <f t="shared" si="19"/>
        <v/>
      </c>
      <c r="Z357" s="298">
        <f t="shared" si="20"/>
        <v>1481794389</v>
      </c>
      <c r="AA357" s="298">
        <f>L357-SUM($Z357:Z357)</f>
        <v>1724620807</v>
      </c>
      <c r="AB357" s="298">
        <f>M357-SUM($Z357:AA357)</f>
        <v>1724620807</v>
      </c>
      <c r="AC357" s="298">
        <f>N357-SUM($Z357:AB357)</f>
        <v>-4931036003</v>
      </c>
      <c r="AD357" s="298">
        <f>O357-SUM($Z357:AC357)</f>
        <v>0</v>
      </c>
      <c r="AE357" s="298">
        <f>P357-SUM($Z357:AD357)</f>
        <v>0</v>
      </c>
      <c r="AF357" s="298">
        <f>Q357-SUM($Z357:AE357)</f>
        <v>0</v>
      </c>
      <c r="AG357" s="298">
        <f>R357-SUM($Z357:AF357)</f>
        <v>0</v>
      </c>
      <c r="AH357" s="298">
        <f>S357-SUM($Z357:AG357)</f>
        <v>0</v>
      </c>
      <c r="AI357" s="298">
        <f>T357-SUM($Z357:AH357)</f>
        <v>0</v>
      </c>
      <c r="AJ357" s="298">
        <f>U357-SUM($Z357:AI357)</f>
        <v>0</v>
      </c>
      <c r="AK357" s="298">
        <f>V357-SUM($Z357:AJ357)</f>
        <v>0</v>
      </c>
      <c r="AL357" s="21" t="str">
        <f>HLOOKUP(F357,'BASE 1'!$C$1:$UG$3,3,0)</f>
        <v>SGP Salud pública colectiva</v>
      </c>
      <c r="AM357" s="298">
        <v>18357740711</v>
      </c>
      <c r="AN357" s="298">
        <v>18357740711</v>
      </c>
      <c r="AO357" s="298">
        <v>20463201746</v>
      </c>
      <c r="AP357" s="298"/>
      <c r="AQ357" s="298"/>
      <c r="AR357" s="298"/>
      <c r="AS357" s="298"/>
      <c r="AT357" s="298"/>
      <c r="AU357" s="298"/>
      <c r="AV357" s="298"/>
      <c r="AW357" s="298"/>
      <c r="AX357" s="298"/>
    </row>
    <row r="358" spans="1:50" ht="12.75" customHeight="1">
      <c r="A358" s="119"/>
      <c r="B358" s="309"/>
      <c r="C358" s="426"/>
      <c r="D358" s="508"/>
      <c r="E358" s="508"/>
      <c r="F358" s="719">
        <v>1503010101</v>
      </c>
      <c r="G358" s="720" t="s">
        <v>4422</v>
      </c>
      <c r="H358" s="122">
        <v>8</v>
      </c>
      <c r="I358" s="295">
        <v>1270452512</v>
      </c>
      <c r="J358" s="304">
        <v>1481794389</v>
      </c>
      <c r="K358" s="304">
        <v>1481794389</v>
      </c>
      <c r="L358" s="304">
        <v>1481794389</v>
      </c>
      <c r="M358" s="304">
        <v>1481794389</v>
      </c>
      <c r="N358" s="304"/>
      <c r="O358" s="304"/>
      <c r="P358" s="304"/>
      <c r="Q358" s="304"/>
      <c r="R358" s="304"/>
      <c r="S358" s="304"/>
      <c r="T358" s="304"/>
      <c r="U358" s="304"/>
      <c r="V358" s="304"/>
      <c r="W358" s="324">
        <f>IFERROR((M358/J358)/IFERROR(HLOOKUP(F358,'BASE 1'!$C$1:$UG$251,'PROY 1'!$AB$19+237,0),0),"")</f>
        <v>1</v>
      </c>
      <c r="X358" s="324" t="s">
        <v>342</v>
      </c>
      <c r="Y358" s="25" t="str">
        <f t="shared" si="19"/>
        <v/>
      </c>
      <c r="Z358" s="304">
        <f t="shared" si="20"/>
        <v>1481794389</v>
      </c>
      <c r="AA358" s="304">
        <f>L358-SUM($Z358:Z358)</f>
        <v>0</v>
      </c>
      <c r="AB358" s="304">
        <f>M358-SUM($Z358:AA358)</f>
        <v>0</v>
      </c>
      <c r="AC358" s="304">
        <f>N358-SUM($Z358:AB358)</f>
        <v>-1481794389</v>
      </c>
      <c r="AD358" s="304">
        <f>O358-SUM($Z358:AC358)</f>
        <v>0</v>
      </c>
      <c r="AE358" s="304">
        <f>P358-SUM($Z358:AD358)</f>
        <v>0</v>
      </c>
      <c r="AF358" s="304">
        <f>Q358-SUM($Z358:AE358)</f>
        <v>0</v>
      </c>
      <c r="AG358" s="304">
        <f>R358-SUM($Z358:AF358)</f>
        <v>0</v>
      </c>
      <c r="AH358" s="304">
        <f>S358-SUM($Z358:AG358)</f>
        <v>0</v>
      </c>
      <c r="AI358" s="304">
        <f>T358-SUM($Z358:AH358)</f>
        <v>0</v>
      </c>
      <c r="AJ358" s="304">
        <f>U358-SUM($Z358:AI358)</f>
        <v>0</v>
      </c>
      <c r="AK358" s="304">
        <f>V358-SUM($Z358:AJ358)</f>
        <v>0</v>
      </c>
      <c r="AL358" s="21" t="str">
        <f>HLOOKUP(F358,'BASE 1'!$C$1:$UG$3,3,0)</f>
        <v>SGP Salud pública colectiva última doceava vigencia anterior</v>
      </c>
      <c r="AM358" s="304">
        <v>1481794389</v>
      </c>
      <c r="AN358" s="304">
        <v>1481794389</v>
      </c>
      <c r="AO358" s="304">
        <v>1481794389</v>
      </c>
      <c r="AP358" s="304"/>
      <c r="AQ358" s="304"/>
      <c r="AR358" s="304"/>
      <c r="AS358" s="304"/>
      <c r="AT358" s="304"/>
      <c r="AU358" s="304"/>
      <c r="AV358" s="304"/>
      <c r="AW358" s="304"/>
      <c r="AX358" s="304"/>
    </row>
    <row r="359" spans="1:50" ht="12.75" customHeight="1">
      <c r="A359" s="119">
        <v>110392918</v>
      </c>
      <c r="B359" s="309">
        <v>72100000</v>
      </c>
      <c r="C359" s="426" t="s">
        <v>2921</v>
      </c>
      <c r="D359" s="508"/>
      <c r="E359" s="508" t="s">
        <v>4413</v>
      </c>
      <c r="F359" s="124">
        <v>150301010101</v>
      </c>
      <c r="G359" s="290" t="s">
        <v>4423</v>
      </c>
      <c r="H359" s="122">
        <v>9</v>
      </c>
      <c r="I359" s="295">
        <v>635226256</v>
      </c>
      <c r="J359" s="304">
        <v>740897194</v>
      </c>
      <c r="K359" s="304">
        <v>740897194</v>
      </c>
      <c r="L359" s="304">
        <v>740897194</v>
      </c>
      <c r="M359" s="304">
        <v>740897194</v>
      </c>
      <c r="N359" s="304"/>
      <c r="O359" s="304"/>
      <c r="P359" s="304"/>
      <c r="Q359" s="304"/>
      <c r="R359" s="304"/>
      <c r="S359" s="304"/>
      <c r="T359" s="304"/>
      <c r="U359" s="304"/>
      <c r="V359" s="304"/>
      <c r="W359" s="324" t="str">
        <f>IFERROR((M359/J359)/IFERROR(HLOOKUP(F359,'BASE 1'!$C$1:$UG$251,'PROY 1'!$AB$19+237,0),0),"")</f>
        <v/>
      </c>
      <c r="X359" s="324">
        <v>1</v>
      </c>
      <c r="Y359" s="25" t="str">
        <f t="shared" si="19"/>
        <v>929</v>
      </c>
      <c r="Z359" s="304">
        <f t="shared" si="20"/>
        <v>740897194</v>
      </c>
      <c r="AA359" s="304">
        <f>L359-SUM($Z359:Z359)</f>
        <v>0</v>
      </c>
      <c r="AB359" s="304">
        <f>M359-SUM($Z359:AA359)</f>
        <v>0</v>
      </c>
      <c r="AC359" s="304">
        <f>N359-SUM($Z359:AB359)</f>
        <v>-740897194</v>
      </c>
      <c r="AD359" s="304">
        <f>O359-SUM($Z359:AC359)</f>
        <v>0</v>
      </c>
      <c r="AE359" s="304">
        <f>P359-SUM($Z359:AD359)</f>
        <v>0</v>
      </c>
      <c r="AF359" s="304">
        <f>Q359-SUM($Z359:AE359)</f>
        <v>0</v>
      </c>
      <c r="AG359" s="304">
        <f>R359-SUM($Z359:AF359)</f>
        <v>0</v>
      </c>
      <c r="AH359" s="304">
        <f>S359-SUM($Z359:AG359)</f>
        <v>0</v>
      </c>
      <c r="AI359" s="304">
        <f>T359-SUM($Z359:AH359)</f>
        <v>0</v>
      </c>
      <c r="AJ359" s="304">
        <f>U359-SUM($Z359:AI359)</f>
        <v>0</v>
      </c>
      <c r="AK359" s="304">
        <f>V359-SUM($Z359:AJ359)</f>
        <v>0</v>
      </c>
      <c r="AL359" s="21" t="e">
        <f>HLOOKUP(F359,'BASE 1'!$C$1:$UG$3,3,0)</f>
        <v>#N/A</v>
      </c>
      <c r="AM359" s="304">
        <v>740897194</v>
      </c>
      <c r="AN359" s="304">
        <v>740897194</v>
      </c>
      <c r="AO359" s="304">
        <v>740897194</v>
      </c>
      <c r="AP359" s="304"/>
      <c r="AQ359" s="304"/>
      <c r="AR359" s="304"/>
      <c r="AS359" s="304"/>
      <c r="AT359" s="304"/>
      <c r="AU359" s="304"/>
      <c r="AV359" s="304"/>
      <c r="AW359" s="304"/>
      <c r="AX359" s="304"/>
    </row>
    <row r="360" spans="1:50" ht="12.75" customHeight="1">
      <c r="A360" s="119">
        <v>110397118</v>
      </c>
      <c r="B360" s="309">
        <v>72100000</v>
      </c>
      <c r="C360" s="426" t="s">
        <v>2921</v>
      </c>
      <c r="D360" s="508"/>
      <c r="E360" s="508" t="s">
        <v>4413</v>
      </c>
      <c r="F360" s="124">
        <v>150301010102</v>
      </c>
      <c r="G360" s="290" t="s">
        <v>4424</v>
      </c>
      <c r="H360" s="122">
        <v>9</v>
      </c>
      <c r="I360" s="295">
        <v>635226256</v>
      </c>
      <c r="J360" s="304">
        <v>740897195</v>
      </c>
      <c r="K360" s="304">
        <v>740897195</v>
      </c>
      <c r="L360" s="304">
        <v>740897195</v>
      </c>
      <c r="M360" s="304">
        <v>740897195</v>
      </c>
      <c r="N360" s="304"/>
      <c r="O360" s="304"/>
      <c r="P360" s="304"/>
      <c r="Q360" s="304"/>
      <c r="R360" s="304"/>
      <c r="S360" s="304"/>
      <c r="T360" s="304"/>
      <c r="U360" s="304"/>
      <c r="V360" s="304"/>
      <c r="W360" s="324" t="str">
        <f>IFERROR((M360/J360)/IFERROR(HLOOKUP(F360,'BASE 1'!$C$1:$UG$251,'PROY 1'!$AB$19+237,0),0),"")</f>
        <v/>
      </c>
      <c r="X360" s="324">
        <v>1</v>
      </c>
      <c r="Y360" s="25" t="str">
        <f t="shared" si="19"/>
        <v>971</v>
      </c>
      <c r="Z360" s="304">
        <f t="shared" si="20"/>
        <v>740897195</v>
      </c>
      <c r="AA360" s="304">
        <f>L360-SUM($Z360:Z360)</f>
        <v>0</v>
      </c>
      <c r="AB360" s="304">
        <f>M360-SUM($Z360:AA360)</f>
        <v>0</v>
      </c>
      <c r="AC360" s="304">
        <f>N360-SUM($Z360:AB360)</f>
        <v>-740897195</v>
      </c>
      <c r="AD360" s="304">
        <f>O360-SUM($Z360:AC360)</f>
        <v>0</v>
      </c>
      <c r="AE360" s="304">
        <f>P360-SUM($Z360:AD360)</f>
        <v>0</v>
      </c>
      <c r="AF360" s="304">
        <f>Q360-SUM($Z360:AE360)</f>
        <v>0</v>
      </c>
      <c r="AG360" s="304">
        <f>R360-SUM($Z360:AF360)</f>
        <v>0</v>
      </c>
      <c r="AH360" s="304">
        <f>S360-SUM($Z360:AG360)</f>
        <v>0</v>
      </c>
      <c r="AI360" s="304">
        <f>T360-SUM($Z360:AH360)</f>
        <v>0</v>
      </c>
      <c r="AJ360" s="304">
        <f>U360-SUM($Z360:AI360)</f>
        <v>0</v>
      </c>
      <c r="AK360" s="304">
        <f>V360-SUM($Z360:AJ360)</f>
        <v>0</v>
      </c>
      <c r="AL360" s="21" t="e">
        <f>HLOOKUP(F360,'BASE 1'!$C$1:$UG$3,3,0)</f>
        <v>#N/A</v>
      </c>
      <c r="AM360" s="304">
        <v>740897195</v>
      </c>
      <c r="AN360" s="304">
        <v>740897195</v>
      </c>
      <c r="AO360" s="304">
        <v>740897195</v>
      </c>
      <c r="AP360" s="304"/>
      <c r="AQ360" s="304"/>
      <c r="AR360" s="304"/>
      <c r="AS360" s="304"/>
      <c r="AT360" s="304"/>
      <c r="AU360" s="304"/>
      <c r="AV360" s="304"/>
      <c r="AW360" s="304"/>
      <c r="AX360" s="304"/>
    </row>
    <row r="361" spans="1:50" ht="12.75" customHeight="1">
      <c r="A361" s="119"/>
      <c r="B361" s="309"/>
      <c r="C361" s="426"/>
      <c r="D361" s="508"/>
      <c r="E361" s="508"/>
      <c r="F361" s="721">
        <v>1503010102</v>
      </c>
      <c r="G361" s="720" t="s">
        <v>4425</v>
      </c>
      <c r="H361" s="122">
        <v>8</v>
      </c>
      <c r="I361" s="295">
        <v>16875946322</v>
      </c>
      <c r="J361" s="304">
        <v>18981407357</v>
      </c>
      <c r="K361" s="304">
        <v>0</v>
      </c>
      <c r="L361" s="304">
        <v>1724620807</v>
      </c>
      <c r="M361" s="304">
        <v>3449241614</v>
      </c>
      <c r="N361" s="304"/>
      <c r="O361" s="304"/>
      <c r="P361" s="304"/>
      <c r="Q361" s="304"/>
      <c r="R361" s="304"/>
      <c r="S361" s="304"/>
      <c r="T361" s="304"/>
      <c r="U361" s="304"/>
      <c r="V361" s="304"/>
      <c r="W361" s="324">
        <f>IFERROR((M361/J361)/IFERROR(HLOOKUP(F361,'BASE 1'!$C$1:$UG$251,'PROY 1'!$AB$19+237,0),0),"")</f>
        <v>0.99481970279036036</v>
      </c>
      <c r="X361" s="324" t="s">
        <v>342</v>
      </c>
      <c r="Y361" s="25" t="str">
        <f t="shared" si="19"/>
        <v/>
      </c>
      <c r="Z361" s="304">
        <f t="shared" si="20"/>
        <v>0</v>
      </c>
      <c r="AA361" s="304">
        <f>L361-SUM($Z361:Z361)</f>
        <v>1724620807</v>
      </c>
      <c r="AB361" s="304">
        <f>M361-SUM($Z361:AA361)</f>
        <v>1724620807</v>
      </c>
      <c r="AC361" s="304">
        <f>N361-SUM($Z361:AB361)</f>
        <v>-3449241614</v>
      </c>
      <c r="AD361" s="304">
        <f>O361-SUM($Z361:AC361)</f>
        <v>0</v>
      </c>
      <c r="AE361" s="304">
        <f>P361-SUM($Z361:AD361)</f>
        <v>0</v>
      </c>
      <c r="AF361" s="304">
        <f>Q361-SUM($Z361:AE361)</f>
        <v>0</v>
      </c>
      <c r="AG361" s="304">
        <f>R361-SUM($Z361:AF361)</f>
        <v>0</v>
      </c>
      <c r="AH361" s="304">
        <f>S361-SUM($Z361:AG361)</f>
        <v>0</v>
      </c>
      <c r="AI361" s="304">
        <f>T361-SUM($Z361:AH361)</f>
        <v>0</v>
      </c>
      <c r="AJ361" s="304">
        <f>U361-SUM($Z361:AI361)</f>
        <v>0</v>
      </c>
      <c r="AK361" s="304">
        <f>V361-SUM($Z361:AJ361)</f>
        <v>0</v>
      </c>
      <c r="AL361" s="21" t="str">
        <f>HLOOKUP(F361,'BASE 1'!$C$1:$UG$3,3,0)</f>
        <v>SGP Salud pública colectiva -once doceavas vigencia actual</v>
      </c>
      <c r="AM361" s="304">
        <v>16875946322</v>
      </c>
      <c r="AN361" s="304">
        <v>16875946322</v>
      </c>
      <c r="AO361" s="304">
        <v>18981407357</v>
      </c>
      <c r="AP361" s="304"/>
      <c r="AQ361" s="304"/>
      <c r="AR361" s="304"/>
      <c r="AS361" s="304"/>
      <c r="AT361" s="304"/>
      <c r="AU361" s="304"/>
      <c r="AV361" s="304"/>
      <c r="AW361" s="304"/>
      <c r="AX361" s="304"/>
    </row>
    <row r="362" spans="1:50" ht="12.75" customHeight="1">
      <c r="A362" s="119">
        <v>110302919</v>
      </c>
      <c r="B362" s="309">
        <v>72100000</v>
      </c>
      <c r="C362" s="426" t="s">
        <v>2921</v>
      </c>
      <c r="D362" s="508"/>
      <c r="E362" s="508" t="s">
        <v>4413</v>
      </c>
      <c r="F362" s="124">
        <v>150301010201</v>
      </c>
      <c r="G362" s="290" t="s">
        <v>4426</v>
      </c>
      <c r="H362" s="122">
        <v>9</v>
      </c>
      <c r="I362" s="295">
        <v>8437973161</v>
      </c>
      <c r="J362" s="304">
        <v>9490703678</v>
      </c>
      <c r="K362" s="304">
        <v>0</v>
      </c>
      <c r="L362" s="304">
        <v>862310404</v>
      </c>
      <c r="M362" s="304">
        <v>1724620808</v>
      </c>
      <c r="N362" s="304"/>
      <c r="O362" s="304"/>
      <c r="P362" s="304"/>
      <c r="Q362" s="304"/>
      <c r="R362" s="304"/>
      <c r="S362" s="304"/>
      <c r="T362" s="304"/>
      <c r="U362" s="304"/>
      <c r="V362" s="304"/>
      <c r="W362" s="324" t="str">
        <f>IFERROR((M362/J362)/IFERROR(HLOOKUP(F362,'BASE 1'!$C$1:$UG$251,'PROY 1'!$AB$19+237,0),0),"")</f>
        <v/>
      </c>
      <c r="X362" s="324">
        <v>0.99481970341960457</v>
      </c>
      <c r="Y362" s="25" t="str">
        <f t="shared" si="19"/>
        <v>029</v>
      </c>
      <c r="Z362" s="304">
        <f t="shared" si="20"/>
        <v>0</v>
      </c>
      <c r="AA362" s="304">
        <f>L362-SUM($Z362:Z362)</f>
        <v>862310404</v>
      </c>
      <c r="AB362" s="304">
        <f>M362-SUM($Z362:AA362)</f>
        <v>862310404</v>
      </c>
      <c r="AC362" s="304">
        <f>N362-SUM($Z362:AB362)</f>
        <v>-1724620808</v>
      </c>
      <c r="AD362" s="304">
        <f>O362-SUM($Z362:AC362)</f>
        <v>0</v>
      </c>
      <c r="AE362" s="304">
        <f>P362-SUM($Z362:AD362)</f>
        <v>0</v>
      </c>
      <c r="AF362" s="304">
        <f>Q362-SUM($Z362:AE362)</f>
        <v>0</v>
      </c>
      <c r="AG362" s="304">
        <f>R362-SUM($Z362:AF362)</f>
        <v>0</v>
      </c>
      <c r="AH362" s="304">
        <f>S362-SUM($Z362:AG362)</f>
        <v>0</v>
      </c>
      <c r="AI362" s="304">
        <f>T362-SUM($Z362:AH362)</f>
        <v>0</v>
      </c>
      <c r="AJ362" s="304">
        <f>U362-SUM($Z362:AI362)</f>
        <v>0</v>
      </c>
      <c r="AK362" s="304">
        <f>V362-SUM($Z362:AJ362)</f>
        <v>0</v>
      </c>
      <c r="AL362" s="21" t="e">
        <f>HLOOKUP(F362,'BASE 1'!$C$1:$UG$3,3,0)</f>
        <v>#N/A</v>
      </c>
      <c r="AM362" s="304">
        <v>8437973161</v>
      </c>
      <c r="AN362" s="304">
        <v>8437973161</v>
      </c>
      <c r="AO362" s="304">
        <v>9490703678</v>
      </c>
      <c r="AP362" s="304"/>
      <c r="AQ362" s="304"/>
      <c r="AR362" s="304"/>
      <c r="AS362" s="304"/>
      <c r="AT362" s="304"/>
      <c r="AU362" s="304"/>
      <c r="AV362" s="304"/>
      <c r="AW362" s="304"/>
      <c r="AX362" s="304"/>
    </row>
    <row r="363" spans="1:50" ht="12.75" customHeight="1">
      <c r="A363" s="119">
        <v>110307119</v>
      </c>
      <c r="B363" s="309">
        <v>72100000</v>
      </c>
      <c r="C363" s="426" t="s">
        <v>2921</v>
      </c>
      <c r="D363" s="508"/>
      <c r="E363" s="508" t="s">
        <v>4413</v>
      </c>
      <c r="F363" s="124">
        <v>150301010202</v>
      </c>
      <c r="G363" s="290" t="s">
        <v>4427</v>
      </c>
      <c r="H363" s="122">
        <v>9</v>
      </c>
      <c r="I363" s="295">
        <v>8437973161</v>
      </c>
      <c r="J363" s="304">
        <v>9490703679</v>
      </c>
      <c r="K363" s="304">
        <v>0</v>
      </c>
      <c r="L363" s="304">
        <v>862310403</v>
      </c>
      <c r="M363" s="304">
        <v>1724620806</v>
      </c>
      <c r="N363" s="304"/>
      <c r="O363" s="304"/>
      <c r="P363" s="304"/>
      <c r="Q363" s="304"/>
      <c r="R363" s="304"/>
      <c r="S363" s="304"/>
      <c r="T363" s="304"/>
      <c r="U363" s="304"/>
      <c r="V363" s="304"/>
      <c r="W363" s="324" t="str">
        <f>IFERROR((M363/J363)/IFERROR(HLOOKUP(F363,'BASE 1'!$C$1:$UG$251,'PROY 1'!$AB$19+237,0),0),"")</f>
        <v/>
      </c>
      <c r="X363" s="324">
        <v>0.99481970216111626</v>
      </c>
      <c r="Y363" s="25" t="str">
        <f t="shared" si="19"/>
        <v>071</v>
      </c>
      <c r="Z363" s="304">
        <f t="shared" si="20"/>
        <v>0</v>
      </c>
      <c r="AA363" s="304">
        <f>L363-SUM($Z363:Z363)</f>
        <v>862310403</v>
      </c>
      <c r="AB363" s="304">
        <f>M363-SUM($Z363:AA363)</f>
        <v>862310403</v>
      </c>
      <c r="AC363" s="304">
        <f>N363-SUM($Z363:AB363)</f>
        <v>-1724620806</v>
      </c>
      <c r="AD363" s="304">
        <f>O363-SUM($Z363:AC363)</f>
        <v>0</v>
      </c>
      <c r="AE363" s="304">
        <f>P363-SUM($Z363:AD363)</f>
        <v>0</v>
      </c>
      <c r="AF363" s="304">
        <f>Q363-SUM($Z363:AE363)</f>
        <v>0</v>
      </c>
      <c r="AG363" s="304">
        <f>R363-SUM($Z363:AF363)</f>
        <v>0</v>
      </c>
      <c r="AH363" s="304">
        <f>S363-SUM($Z363:AG363)</f>
        <v>0</v>
      </c>
      <c r="AI363" s="304">
        <f>T363-SUM($Z363:AH363)</f>
        <v>0</v>
      </c>
      <c r="AJ363" s="304">
        <f>U363-SUM($Z363:AI363)</f>
        <v>0</v>
      </c>
      <c r="AK363" s="304">
        <f>V363-SUM($Z363:AJ363)</f>
        <v>0</v>
      </c>
      <c r="AL363" s="21" t="e">
        <f>HLOOKUP(F363,'BASE 1'!$C$1:$UG$3,3,0)</f>
        <v>#N/A</v>
      </c>
      <c r="AM363" s="304">
        <v>8437973161</v>
      </c>
      <c r="AN363" s="304">
        <v>8437973161</v>
      </c>
      <c r="AO363" s="304">
        <v>9490703679</v>
      </c>
      <c r="AP363" s="304"/>
      <c r="AQ363" s="304"/>
      <c r="AR363" s="304"/>
      <c r="AS363" s="304"/>
      <c r="AT363" s="304"/>
      <c r="AU363" s="304"/>
      <c r="AV363" s="304"/>
      <c r="AW363" s="304"/>
      <c r="AX363" s="304"/>
    </row>
    <row r="364" spans="1:50" ht="12.75" customHeight="1">
      <c r="A364" s="277"/>
      <c r="B364" s="313"/>
      <c r="C364" s="427" t="s">
        <v>342</v>
      </c>
      <c r="D364" s="509"/>
      <c r="E364" s="509" t="s">
        <v>342</v>
      </c>
      <c r="F364" s="286">
        <v>150302</v>
      </c>
      <c r="G364" s="294" t="s">
        <v>749</v>
      </c>
      <c r="H364" s="279">
        <v>5</v>
      </c>
      <c r="I364" s="301">
        <v>259056760</v>
      </c>
      <c r="J364" s="301">
        <v>3196762730</v>
      </c>
      <c r="K364" s="301">
        <v>330312592</v>
      </c>
      <c r="L364" s="301">
        <v>2449199437</v>
      </c>
      <c r="M364" s="301">
        <v>2981179391</v>
      </c>
      <c r="N364" s="301"/>
      <c r="O364" s="301"/>
      <c r="P364" s="301"/>
      <c r="Q364" s="301"/>
      <c r="R364" s="301"/>
      <c r="S364" s="301"/>
      <c r="T364" s="301"/>
      <c r="U364" s="301"/>
      <c r="V364" s="301"/>
      <c r="W364" s="325">
        <f>IFERROR((M364/J364)/IFERROR(HLOOKUP(F364,'BASE 1'!$C$1:$UG$251,'PROY 1'!$AB$19+237,0),0),"")</f>
        <v>1.2666333292811416</v>
      </c>
      <c r="X364" s="325" t="s">
        <v>342</v>
      </c>
      <c r="Y364" s="25" t="str">
        <f t="shared" si="19"/>
        <v/>
      </c>
      <c r="Z364" s="301">
        <f t="shared" si="20"/>
        <v>330312592</v>
      </c>
      <c r="AA364" s="301">
        <f>L364-SUM($Z364:Z364)</f>
        <v>2118886845</v>
      </c>
      <c r="AB364" s="301">
        <f>M364-SUM($Z364:AA364)</f>
        <v>531979954</v>
      </c>
      <c r="AC364" s="301">
        <f>N364-SUM($Z364:AB364)</f>
        <v>-2981179391</v>
      </c>
      <c r="AD364" s="301">
        <f>O364-SUM($Z364:AC364)</f>
        <v>0</v>
      </c>
      <c r="AE364" s="301">
        <f>P364-SUM($Z364:AD364)</f>
        <v>0</v>
      </c>
      <c r="AF364" s="301">
        <f>Q364-SUM($Z364:AE364)</f>
        <v>0</v>
      </c>
      <c r="AG364" s="301">
        <f>R364-SUM($Z364:AF364)</f>
        <v>0</v>
      </c>
      <c r="AH364" s="301">
        <f>S364-SUM($Z364:AG364)</f>
        <v>0</v>
      </c>
      <c r="AI364" s="301">
        <f>T364-SUM($Z364:AH364)</f>
        <v>0</v>
      </c>
      <c r="AJ364" s="301">
        <f>U364-SUM($Z364:AI364)</f>
        <v>0</v>
      </c>
      <c r="AK364" s="301">
        <f>V364-SUM($Z364:AJ364)</f>
        <v>0</v>
      </c>
      <c r="AL364" s="21" t="str">
        <f>HLOOKUP(F364,'BASE 1'!$C$1:$UG$3,3,0)</f>
        <v>Subcuenta Salud pública colectiva - Recursos de Capital</v>
      </c>
      <c r="AM364" s="301">
        <v>581427760</v>
      </c>
      <c r="AN364" s="301">
        <v>2687103132</v>
      </c>
      <c r="AO364" s="301">
        <v>3196762730</v>
      </c>
      <c r="AP364" s="301"/>
      <c r="AQ364" s="301"/>
      <c r="AR364" s="301"/>
      <c r="AS364" s="301"/>
      <c r="AT364" s="301"/>
      <c r="AU364" s="301"/>
      <c r="AV364" s="301"/>
      <c r="AW364" s="301"/>
      <c r="AX364" s="301"/>
    </row>
    <row r="365" spans="1:50" ht="12.75" customHeight="1">
      <c r="A365" s="277"/>
      <c r="B365" s="313"/>
      <c r="C365" s="427" t="s">
        <v>342</v>
      </c>
      <c r="D365" s="509"/>
      <c r="E365" s="509" t="s">
        <v>342</v>
      </c>
      <c r="F365" s="286">
        <v>15030201</v>
      </c>
      <c r="G365" s="294" t="s">
        <v>2051</v>
      </c>
      <c r="H365" s="279">
        <v>6</v>
      </c>
      <c r="I365" s="301"/>
      <c r="J365" s="301">
        <v>2069359193</v>
      </c>
      <c r="K365" s="301">
        <v>322371000</v>
      </c>
      <c r="L365" s="301">
        <v>2059922459</v>
      </c>
      <c r="M365" s="301">
        <v>2073279097</v>
      </c>
      <c r="N365" s="301"/>
      <c r="O365" s="301"/>
      <c r="P365" s="301"/>
      <c r="Q365" s="301"/>
      <c r="R365" s="301"/>
      <c r="S365" s="301"/>
      <c r="T365" s="301"/>
      <c r="U365" s="301"/>
      <c r="V365" s="301"/>
      <c r="W365" s="325">
        <f>IFERROR((M365/J365)/IFERROR(HLOOKUP(F365,'BASE 1'!$C$1:$UG$251,'PROY 1'!$AB$19+237,0),0),"")</f>
        <v>1.294308545923301</v>
      </c>
      <c r="X365" s="325" t="s">
        <v>342</v>
      </c>
      <c r="Y365" s="25" t="str">
        <f t="shared" si="19"/>
        <v/>
      </c>
      <c r="Z365" s="301">
        <f t="shared" si="20"/>
        <v>322371000</v>
      </c>
      <c r="AA365" s="301">
        <f>L365-SUM($Z365:Z365)</f>
        <v>1737551459</v>
      </c>
      <c r="AB365" s="301">
        <f>M365-SUM($Z365:AA365)</f>
        <v>13356638</v>
      </c>
      <c r="AC365" s="301">
        <f>N365-SUM($Z365:AB365)</f>
        <v>-2073279097</v>
      </c>
      <c r="AD365" s="301">
        <f>O365-SUM($Z365:AC365)</f>
        <v>0</v>
      </c>
      <c r="AE365" s="301">
        <f>P365-SUM($Z365:AD365)</f>
        <v>0</v>
      </c>
      <c r="AF365" s="301">
        <f>Q365-SUM($Z365:AE365)</f>
        <v>0</v>
      </c>
      <c r="AG365" s="301">
        <f>R365-SUM($Z365:AF365)</f>
        <v>0</v>
      </c>
      <c r="AH365" s="301">
        <f>S365-SUM($Z365:AG365)</f>
        <v>0</v>
      </c>
      <c r="AI365" s="301">
        <f>T365-SUM($Z365:AH365)</f>
        <v>0</v>
      </c>
      <c r="AJ365" s="301">
        <f>U365-SUM($Z365:AI365)</f>
        <v>0</v>
      </c>
      <c r="AK365" s="301">
        <f>V365-SUM($Z365:AJ365)</f>
        <v>0</v>
      </c>
      <c r="AL365" s="21" t="str">
        <f>HLOOKUP(F365,'BASE 1'!$C$1:$UG$3,3,0)</f>
        <v>Subcuenta Salud Pública colectiva Recursos del balance</v>
      </c>
      <c r="AM365" s="301">
        <v>322371000</v>
      </c>
      <c r="AN365" s="301">
        <v>2059699595</v>
      </c>
      <c r="AO365" s="301">
        <v>2069359193</v>
      </c>
      <c r="AP365" s="301"/>
      <c r="AQ365" s="301"/>
      <c r="AR365" s="301"/>
      <c r="AS365" s="301"/>
      <c r="AT365" s="301"/>
      <c r="AU365" s="301"/>
      <c r="AV365" s="301"/>
      <c r="AW365" s="301"/>
      <c r="AX365" s="301"/>
    </row>
    <row r="366" spans="1:50" ht="12.75" customHeight="1">
      <c r="A366" s="119">
        <v>110304515</v>
      </c>
      <c r="B366" s="309">
        <v>72100000</v>
      </c>
      <c r="C366" s="426"/>
      <c r="D366" s="508"/>
      <c r="E366" s="508"/>
      <c r="F366" s="124">
        <v>150302010114</v>
      </c>
      <c r="G366" s="290" t="s">
        <v>4205</v>
      </c>
      <c r="H366" s="122">
        <v>9</v>
      </c>
      <c r="I366" s="295"/>
      <c r="J366" s="304">
        <v>91738064</v>
      </c>
      <c r="K366" s="304"/>
      <c r="L366" s="304">
        <v>91738064</v>
      </c>
      <c r="M366" s="304">
        <v>91738064</v>
      </c>
      <c r="N366" s="304"/>
      <c r="O366" s="304"/>
      <c r="P366" s="304"/>
      <c r="Q366" s="304"/>
      <c r="R366" s="304"/>
      <c r="S366" s="304"/>
      <c r="T366" s="304"/>
      <c r="U366" s="304"/>
      <c r="V366" s="304"/>
      <c r="W366" s="324" t="str">
        <f>IFERROR((M366/J366)/IFERROR(HLOOKUP(F366,'BASE 1'!$C$1:$UG$251,'PROY 1'!$AB$19+237,0),0),"")</f>
        <v/>
      </c>
      <c r="X366" s="324"/>
      <c r="Y366" s="25" t="str">
        <f t="shared" si="19"/>
        <v>045</v>
      </c>
      <c r="Z366" s="304">
        <f t="shared" si="20"/>
        <v>0</v>
      </c>
      <c r="AA366" s="304">
        <f>L366-SUM($Z366:Z366)</f>
        <v>91738064</v>
      </c>
      <c r="AB366" s="304">
        <f>M366-SUM($Z366:AA366)</f>
        <v>0</v>
      </c>
      <c r="AC366" s="304">
        <f>N366-SUM($Z366:AB366)</f>
        <v>-91738064</v>
      </c>
      <c r="AD366" s="304">
        <f>O366-SUM($Z366:AC366)</f>
        <v>0</v>
      </c>
      <c r="AE366" s="304">
        <f>P366-SUM($Z366:AD366)</f>
        <v>0</v>
      </c>
      <c r="AF366" s="304">
        <f>Q366-SUM($Z366:AE366)</f>
        <v>0</v>
      </c>
      <c r="AG366" s="304">
        <f>R366-SUM($Z366:AF366)</f>
        <v>0</v>
      </c>
      <c r="AH366" s="304">
        <f>S366-SUM($Z366:AG366)</f>
        <v>0</v>
      </c>
      <c r="AI366" s="304">
        <f>T366-SUM($Z366:AH366)</f>
        <v>0</v>
      </c>
      <c r="AJ366" s="304">
        <f>U366-SUM($Z366:AI366)</f>
        <v>0</v>
      </c>
      <c r="AK366" s="304">
        <f>V366-SUM($Z366:AJ366)</f>
        <v>0</v>
      </c>
      <c r="AL366" s="21" t="e">
        <f>HLOOKUP(F366,'BASE 1'!$C$1:$UG$3,3,0)</f>
        <v>#N/A</v>
      </c>
      <c r="AM366" s="304"/>
      <c r="AN366" s="304">
        <v>91738064</v>
      </c>
      <c r="AO366" s="304">
        <v>91738064</v>
      </c>
      <c r="AP366" s="304"/>
      <c r="AQ366" s="304"/>
      <c r="AR366" s="304"/>
      <c r="AS366" s="304"/>
      <c r="AT366" s="304"/>
      <c r="AU366" s="304"/>
      <c r="AV366" s="304"/>
      <c r="AW366" s="304"/>
      <c r="AX366" s="304"/>
    </row>
    <row r="367" spans="1:50" ht="12.75" customHeight="1">
      <c r="A367" s="119">
        <v>160304515</v>
      </c>
      <c r="B367" s="309">
        <v>72100000</v>
      </c>
      <c r="C367" s="426"/>
      <c r="D367" s="508"/>
      <c r="E367" s="508"/>
      <c r="F367" s="124">
        <v>150302010114</v>
      </c>
      <c r="G367" s="290" t="s">
        <v>4458</v>
      </c>
      <c r="H367" s="122">
        <v>9</v>
      </c>
      <c r="I367" s="295"/>
      <c r="J367" s="304">
        <v>39205595</v>
      </c>
      <c r="K367" s="304"/>
      <c r="L367" s="304">
        <v>39205595</v>
      </c>
      <c r="M367" s="304">
        <v>39205595</v>
      </c>
      <c r="N367" s="304"/>
      <c r="O367" s="304"/>
      <c r="P367" s="304"/>
      <c r="Q367" s="304"/>
      <c r="R367" s="304"/>
      <c r="S367" s="304"/>
      <c r="T367" s="304"/>
      <c r="U367" s="304"/>
      <c r="V367" s="304"/>
      <c r="W367" s="324" t="str">
        <f>IFERROR((M367/J367)/IFERROR(HLOOKUP(F367,'BASE 1'!$C$1:$UG$251,'PROY 1'!$AB$19+237,0),0),"")</f>
        <v/>
      </c>
      <c r="X367" s="324"/>
      <c r="Y367" s="25" t="str">
        <f t="shared" si="19"/>
        <v>045</v>
      </c>
      <c r="Z367" s="304">
        <f t="shared" si="20"/>
        <v>0</v>
      </c>
      <c r="AA367" s="304">
        <f>L367-SUM($Z367:Z367)</f>
        <v>39205595</v>
      </c>
      <c r="AB367" s="304">
        <f>M367-SUM($Z367:AA367)</f>
        <v>0</v>
      </c>
      <c r="AC367" s="304">
        <f>N367-SUM($Z367:AB367)</f>
        <v>-39205595</v>
      </c>
      <c r="AD367" s="304">
        <f>O367-SUM($Z367:AC367)</f>
        <v>0</v>
      </c>
      <c r="AE367" s="304">
        <f>P367-SUM($Z367:AD367)</f>
        <v>0</v>
      </c>
      <c r="AF367" s="304">
        <f>Q367-SUM($Z367:AE367)</f>
        <v>0</v>
      </c>
      <c r="AG367" s="304">
        <f>R367-SUM($Z367:AF367)</f>
        <v>0</v>
      </c>
      <c r="AH367" s="304">
        <f>S367-SUM($Z367:AG367)</f>
        <v>0</v>
      </c>
      <c r="AI367" s="304">
        <f>T367-SUM($Z367:AH367)</f>
        <v>0</v>
      </c>
      <c r="AJ367" s="304">
        <f>U367-SUM($Z367:AI367)</f>
        <v>0</v>
      </c>
      <c r="AK367" s="304">
        <f>V367-SUM($Z367:AJ367)</f>
        <v>0</v>
      </c>
      <c r="AL367" s="21" t="e">
        <f>HLOOKUP(F367,'BASE 1'!$C$1:$UG$3,3,0)</f>
        <v>#N/A</v>
      </c>
      <c r="AM367" s="304"/>
      <c r="AN367" s="304">
        <v>39205595</v>
      </c>
      <c r="AO367" s="304">
        <v>39205595</v>
      </c>
      <c r="AP367" s="304"/>
      <c r="AQ367" s="304"/>
      <c r="AR367" s="304"/>
      <c r="AS367" s="304"/>
      <c r="AT367" s="304"/>
      <c r="AU367" s="304"/>
      <c r="AV367" s="304"/>
      <c r="AW367" s="304"/>
      <c r="AX367" s="304"/>
    </row>
    <row r="368" spans="1:50" ht="12.75" customHeight="1">
      <c r="A368" s="119">
        <v>110304516</v>
      </c>
      <c r="B368" s="309">
        <v>72100000</v>
      </c>
      <c r="C368" s="426"/>
      <c r="D368" s="508"/>
      <c r="E368" s="508"/>
      <c r="F368" s="124">
        <v>150302010115</v>
      </c>
      <c r="G368" s="290" t="s">
        <v>4206</v>
      </c>
      <c r="H368" s="122">
        <v>9</v>
      </c>
      <c r="I368" s="295"/>
      <c r="J368" s="304">
        <v>48476355</v>
      </c>
      <c r="K368" s="304"/>
      <c r="L368" s="304">
        <v>48699219</v>
      </c>
      <c r="M368" s="304">
        <v>48699219</v>
      </c>
      <c r="N368" s="304"/>
      <c r="O368" s="304"/>
      <c r="P368" s="304"/>
      <c r="Q368" s="304"/>
      <c r="R368" s="304"/>
      <c r="S368" s="304"/>
      <c r="T368" s="304"/>
      <c r="U368" s="304"/>
      <c r="V368" s="304"/>
      <c r="W368" s="324" t="str">
        <f>IFERROR((M368/J368)/IFERROR(HLOOKUP(F368,'BASE 1'!$C$1:$UG$251,'PROY 1'!$AB$19+237,0),0),"")</f>
        <v/>
      </c>
      <c r="X368" s="324"/>
      <c r="Y368" s="25" t="str">
        <f t="shared" si="19"/>
        <v>045</v>
      </c>
      <c r="Z368" s="304">
        <f t="shared" si="20"/>
        <v>0</v>
      </c>
      <c r="AA368" s="304">
        <f>L368-SUM($Z368:Z368)</f>
        <v>48699219</v>
      </c>
      <c r="AB368" s="304">
        <f>M368-SUM($Z368:AA368)</f>
        <v>0</v>
      </c>
      <c r="AC368" s="304">
        <f>N368-SUM($Z368:AB368)</f>
        <v>-48699219</v>
      </c>
      <c r="AD368" s="304">
        <f>O368-SUM($Z368:AC368)</f>
        <v>0</v>
      </c>
      <c r="AE368" s="304">
        <f>P368-SUM($Z368:AD368)</f>
        <v>0</v>
      </c>
      <c r="AF368" s="304">
        <f>Q368-SUM($Z368:AE368)</f>
        <v>0</v>
      </c>
      <c r="AG368" s="304">
        <f>R368-SUM($Z368:AF368)</f>
        <v>0</v>
      </c>
      <c r="AH368" s="304">
        <f>S368-SUM($Z368:AG368)</f>
        <v>0</v>
      </c>
      <c r="AI368" s="304">
        <f>T368-SUM($Z368:AH368)</f>
        <v>0</v>
      </c>
      <c r="AJ368" s="304">
        <f>U368-SUM($Z368:AI368)</f>
        <v>0</v>
      </c>
      <c r="AK368" s="304">
        <f>V368-SUM($Z368:AJ368)</f>
        <v>0</v>
      </c>
      <c r="AL368" s="21" t="e">
        <f>HLOOKUP(F368,'BASE 1'!$C$1:$UG$3,3,0)</f>
        <v>#N/A</v>
      </c>
      <c r="AM368" s="304"/>
      <c r="AN368" s="304">
        <v>48476355</v>
      </c>
      <c r="AO368" s="304">
        <v>48476355</v>
      </c>
      <c r="AP368" s="304"/>
      <c r="AQ368" s="304"/>
      <c r="AR368" s="304"/>
      <c r="AS368" s="304"/>
      <c r="AT368" s="304"/>
      <c r="AU368" s="304"/>
      <c r="AV368" s="304"/>
      <c r="AW368" s="304"/>
      <c r="AX368" s="304"/>
    </row>
    <row r="369" spans="1:50" ht="12.75" customHeight="1">
      <c r="A369" s="119">
        <v>110304517</v>
      </c>
      <c r="B369" s="309">
        <v>72100000</v>
      </c>
      <c r="C369" s="426"/>
      <c r="D369" s="508"/>
      <c r="E369" s="508"/>
      <c r="F369" s="124">
        <v>150302010116</v>
      </c>
      <c r="G369" s="290" t="s">
        <v>4207</v>
      </c>
      <c r="H369" s="122">
        <v>9</v>
      </c>
      <c r="I369" s="295"/>
      <c r="J369" s="304">
        <v>40309656</v>
      </c>
      <c r="K369" s="304"/>
      <c r="L369" s="304">
        <v>40309656</v>
      </c>
      <c r="M369" s="304">
        <v>41701956</v>
      </c>
      <c r="N369" s="304"/>
      <c r="O369" s="304"/>
      <c r="P369" s="304"/>
      <c r="Q369" s="304"/>
      <c r="R369" s="304"/>
      <c r="S369" s="304"/>
      <c r="T369" s="304"/>
      <c r="U369" s="304"/>
      <c r="V369" s="304"/>
      <c r="W369" s="324" t="str">
        <f>IFERROR((M369/J369)/IFERROR(HLOOKUP(F369,'BASE 1'!$C$1:$UG$251,'PROY 1'!$AB$19+237,0),0),"")</f>
        <v/>
      </c>
      <c r="X369" s="324"/>
      <c r="Y369" s="25" t="str">
        <f t="shared" si="19"/>
        <v>045</v>
      </c>
      <c r="Z369" s="304">
        <f t="shared" si="20"/>
        <v>0</v>
      </c>
      <c r="AA369" s="304">
        <f>L369-SUM($Z369:Z369)</f>
        <v>40309656</v>
      </c>
      <c r="AB369" s="304">
        <f>M369-SUM($Z369:AA369)</f>
        <v>1392300</v>
      </c>
      <c r="AC369" s="304">
        <f>N369-SUM($Z369:AB369)</f>
        <v>-41701956</v>
      </c>
      <c r="AD369" s="304">
        <f>O369-SUM($Z369:AC369)</f>
        <v>0</v>
      </c>
      <c r="AE369" s="304">
        <f>P369-SUM($Z369:AD369)</f>
        <v>0</v>
      </c>
      <c r="AF369" s="304">
        <f>Q369-SUM($Z369:AE369)</f>
        <v>0</v>
      </c>
      <c r="AG369" s="304">
        <f>R369-SUM($Z369:AF369)</f>
        <v>0</v>
      </c>
      <c r="AH369" s="304">
        <f>S369-SUM($Z369:AG369)</f>
        <v>0</v>
      </c>
      <c r="AI369" s="304">
        <f>T369-SUM($Z369:AH369)</f>
        <v>0</v>
      </c>
      <c r="AJ369" s="304">
        <f>U369-SUM($Z369:AI369)</f>
        <v>0</v>
      </c>
      <c r="AK369" s="304">
        <f>V369-SUM($Z369:AJ369)</f>
        <v>0</v>
      </c>
      <c r="AL369" s="21" t="e">
        <f>HLOOKUP(F369,'BASE 1'!$C$1:$UG$3,3,0)</f>
        <v>#N/A</v>
      </c>
      <c r="AM369" s="304"/>
      <c r="AN369" s="304">
        <v>40309656</v>
      </c>
      <c r="AO369" s="304">
        <v>40309656</v>
      </c>
      <c r="AP369" s="304"/>
      <c r="AQ369" s="304"/>
      <c r="AR369" s="304"/>
      <c r="AS369" s="304"/>
      <c r="AT369" s="304"/>
      <c r="AU369" s="304"/>
      <c r="AV369" s="304"/>
      <c r="AW369" s="304"/>
      <c r="AX369" s="304"/>
    </row>
    <row r="370" spans="1:50" ht="12.75" customHeight="1">
      <c r="A370" s="119">
        <v>110304518</v>
      </c>
      <c r="B370" s="309">
        <v>72100000</v>
      </c>
      <c r="C370" s="426"/>
      <c r="D370" s="508"/>
      <c r="E370" s="508"/>
      <c r="F370" s="124">
        <v>150302010117</v>
      </c>
      <c r="G370" s="290" t="s">
        <v>4459</v>
      </c>
      <c r="H370" s="122">
        <v>9</v>
      </c>
      <c r="I370" s="295"/>
      <c r="J370" s="304">
        <v>539137060</v>
      </c>
      <c r="K370" s="304"/>
      <c r="L370" s="304">
        <v>539137060</v>
      </c>
      <c r="M370" s="304">
        <v>541441800</v>
      </c>
      <c r="N370" s="304"/>
      <c r="O370" s="304"/>
      <c r="P370" s="304"/>
      <c r="Q370" s="304"/>
      <c r="R370" s="304"/>
      <c r="S370" s="304"/>
      <c r="T370" s="304"/>
      <c r="U370" s="304"/>
      <c r="V370" s="304"/>
      <c r="W370" s="324" t="str">
        <f>IFERROR((M370/J370)/IFERROR(HLOOKUP(F370,'BASE 1'!$C$1:$UG$251,'PROY 1'!$AB$19+237,0),0),"")</f>
        <v/>
      </c>
      <c r="X370" s="324"/>
      <c r="Y370" s="25" t="str">
        <f t="shared" si="19"/>
        <v>045</v>
      </c>
      <c r="Z370" s="304">
        <f t="shared" si="20"/>
        <v>0</v>
      </c>
      <c r="AA370" s="304">
        <f>L370-SUM($Z370:Z370)</f>
        <v>539137060</v>
      </c>
      <c r="AB370" s="304">
        <f>M370-SUM($Z370:AA370)</f>
        <v>2304740</v>
      </c>
      <c r="AC370" s="304">
        <f>N370-SUM($Z370:AB370)</f>
        <v>-541441800</v>
      </c>
      <c r="AD370" s="304">
        <f>O370-SUM($Z370:AC370)</f>
        <v>0</v>
      </c>
      <c r="AE370" s="304">
        <f>P370-SUM($Z370:AD370)</f>
        <v>0</v>
      </c>
      <c r="AF370" s="304">
        <f>Q370-SUM($Z370:AE370)</f>
        <v>0</v>
      </c>
      <c r="AG370" s="304">
        <f>R370-SUM($Z370:AF370)</f>
        <v>0</v>
      </c>
      <c r="AH370" s="304">
        <f>S370-SUM($Z370:AG370)</f>
        <v>0</v>
      </c>
      <c r="AI370" s="304">
        <f>T370-SUM($Z370:AH370)</f>
        <v>0</v>
      </c>
      <c r="AJ370" s="304">
        <f>U370-SUM($Z370:AI370)</f>
        <v>0</v>
      </c>
      <c r="AK370" s="304">
        <f>V370-SUM($Z370:AJ370)</f>
        <v>0</v>
      </c>
      <c r="AL370" s="21" t="e">
        <f>HLOOKUP(F370,'BASE 1'!$C$1:$UG$3,3,0)</f>
        <v>#N/A</v>
      </c>
      <c r="AM370" s="304"/>
      <c r="AN370" s="304">
        <v>539137060</v>
      </c>
      <c r="AO370" s="304">
        <v>539137060</v>
      </c>
      <c r="AP370" s="304"/>
      <c r="AQ370" s="304"/>
      <c r="AR370" s="304"/>
      <c r="AS370" s="304"/>
      <c r="AT370" s="304"/>
      <c r="AU370" s="304"/>
      <c r="AV370" s="304"/>
      <c r="AW370" s="304"/>
      <c r="AX370" s="304"/>
    </row>
    <row r="371" spans="1:50" ht="12.75" customHeight="1">
      <c r="A371" s="119">
        <v>110311217</v>
      </c>
      <c r="B371" s="309">
        <v>72100000</v>
      </c>
      <c r="C371" s="426"/>
      <c r="D371" s="508"/>
      <c r="E371" s="508"/>
      <c r="F371" s="124">
        <v>150302010505</v>
      </c>
      <c r="G371" s="290" t="s">
        <v>4208</v>
      </c>
      <c r="H371" s="122">
        <v>9</v>
      </c>
      <c r="I371" s="295"/>
      <c r="J371" s="304">
        <v>11546740</v>
      </c>
      <c r="K371" s="304"/>
      <c r="L371" s="304">
        <v>1887142</v>
      </c>
      <c r="M371" s="304">
        <v>11546740</v>
      </c>
      <c r="N371" s="304"/>
      <c r="O371" s="304"/>
      <c r="P371" s="304"/>
      <c r="Q371" s="304"/>
      <c r="R371" s="304"/>
      <c r="S371" s="304"/>
      <c r="T371" s="304"/>
      <c r="U371" s="304"/>
      <c r="V371" s="304"/>
      <c r="W371" s="324" t="str">
        <f>IFERROR((M371/J371)/IFERROR(HLOOKUP(F371,'BASE 1'!$C$1:$UG$251,'PROY 1'!$AB$19+237,0),0),"")</f>
        <v/>
      </c>
      <c r="X371" s="324"/>
      <c r="Y371" s="25" t="str">
        <f t="shared" si="19"/>
        <v>112</v>
      </c>
      <c r="Z371" s="304">
        <f t="shared" si="20"/>
        <v>0</v>
      </c>
      <c r="AA371" s="304">
        <f>L371-SUM($Z371:Z371)</f>
        <v>1887142</v>
      </c>
      <c r="AB371" s="304">
        <f>M371-SUM($Z371:AA371)</f>
        <v>9659598</v>
      </c>
      <c r="AC371" s="304">
        <f>N371-SUM($Z371:AB371)</f>
        <v>-11546740</v>
      </c>
      <c r="AD371" s="304">
        <f>O371-SUM($Z371:AC371)</f>
        <v>0</v>
      </c>
      <c r="AE371" s="304">
        <f>P371-SUM($Z371:AD371)</f>
        <v>0</v>
      </c>
      <c r="AF371" s="304">
        <f>Q371-SUM($Z371:AE371)</f>
        <v>0</v>
      </c>
      <c r="AG371" s="304">
        <f>R371-SUM($Z371:AF371)</f>
        <v>0</v>
      </c>
      <c r="AH371" s="304">
        <f>S371-SUM($Z371:AG371)</f>
        <v>0</v>
      </c>
      <c r="AI371" s="304">
        <f>T371-SUM($Z371:AH371)</f>
        <v>0</v>
      </c>
      <c r="AJ371" s="304">
        <f>U371-SUM($Z371:AI371)</f>
        <v>0</v>
      </c>
      <c r="AK371" s="304">
        <f>V371-SUM($Z371:AJ371)</f>
        <v>0</v>
      </c>
      <c r="AL371" s="21" t="e">
        <f>HLOOKUP(F371,'BASE 1'!$C$1:$UG$3,3,0)</f>
        <v>#N/A</v>
      </c>
      <c r="AM371" s="304"/>
      <c r="AN371" s="304">
        <v>1887142</v>
      </c>
      <c r="AO371" s="304">
        <v>11546740</v>
      </c>
      <c r="AP371" s="304"/>
      <c r="AQ371" s="304"/>
      <c r="AR371" s="304"/>
      <c r="AS371" s="304"/>
      <c r="AT371" s="304"/>
      <c r="AU371" s="304"/>
      <c r="AV371" s="304"/>
      <c r="AW371" s="304"/>
      <c r="AX371" s="304"/>
    </row>
    <row r="372" spans="1:50" ht="12.75" customHeight="1">
      <c r="A372" s="119">
        <v>110322718</v>
      </c>
      <c r="B372" s="309">
        <v>72100000</v>
      </c>
      <c r="C372" s="426" t="s">
        <v>342</v>
      </c>
      <c r="D372" s="508"/>
      <c r="E372" s="508" t="s">
        <v>342</v>
      </c>
      <c r="F372" s="124">
        <v>150302011101</v>
      </c>
      <c r="G372" s="290" t="s">
        <v>4428</v>
      </c>
      <c r="H372" s="122">
        <v>9</v>
      </c>
      <c r="I372" s="295"/>
      <c r="J372" s="304">
        <v>322371000</v>
      </c>
      <c r="K372" s="304">
        <v>322371000</v>
      </c>
      <c r="L372" s="304">
        <v>322371000</v>
      </c>
      <c r="M372" s="304">
        <v>322371000</v>
      </c>
      <c r="N372" s="304"/>
      <c r="O372" s="304"/>
      <c r="P372" s="304"/>
      <c r="Q372" s="304"/>
      <c r="R372" s="304"/>
      <c r="S372" s="304"/>
      <c r="T372" s="304"/>
      <c r="U372" s="304"/>
      <c r="V372" s="304"/>
      <c r="W372" s="324" t="str">
        <f>IFERROR((M372/J372)/IFERROR(HLOOKUP(F372,'BASE 1'!$C$1:$UG$251,'PROY 1'!$AB$19+237,0),0),"")</f>
        <v/>
      </c>
      <c r="X372" s="324" t="s">
        <v>342</v>
      </c>
      <c r="Y372" s="25" t="str">
        <f t="shared" si="19"/>
        <v>227</v>
      </c>
      <c r="Z372" s="304">
        <f t="shared" si="20"/>
        <v>322371000</v>
      </c>
      <c r="AA372" s="304">
        <f>L372-SUM($Z372:Z372)</f>
        <v>0</v>
      </c>
      <c r="AB372" s="304">
        <f>M372-SUM($Z372:AA372)</f>
        <v>0</v>
      </c>
      <c r="AC372" s="304">
        <f>N372-SUM($Z372:AB372)</f>
        <v>-322371000</v>
      </c>
      <c r="AD372" s="304">
        <f>O372-SUM($Z372:AC372)</f>
        <v>0</v>
      </c>
      <c r="AE372" s="304">
        <f>P372-SUM($Z372:AD372)</f>
        <v>0</v>
      </c>
      <c r="AF372" s="304">
        <f>Q372-SUM($Z372:AE372)</f>
        <v>0</v>
      </c>
      <c r="AG372" s="304">
        <f>R372-SUM($Z372:AF372)</f>
        <v>0</v>
      </c>
      <c r="AH372" s="304">
        <f>S372-SUM($Z372:AG372)</f>
        <v>0</v>
      </c>
      <c r="AI372" s="304">
        <f>T372-SUM($Z372:AH372)</f>
        <v>0</v>
      </c>
      <c r="AJ372" s="304">
        <f>U372-SUM($Z372:AI372)</f>
        <v>0</v>
      </c>
      <c r="AK372" s="304">
        <f>V372-SUM($Z372:AJ372)</f>
        <v>0</v>
      </c>
      <c r="AL372" s="21" t="e">
        <f>HLOOKUP(F372,'BASE 1'!$C$1:$UG$3,3,0)</f>
        <v>#N/A</v>
      </c>
      <c r="AM372" s="304">
        <v>322371000</v>
      </c>
      <c r="AN372" s="304">
        <v>322371000</v>
      </c>
      <c r="AO372" s="304">
        <v>322371000</v>
      </c>
      <c r="AP372" s="304"/>
      <c r="AQ372" s="304"/>
      <c r="AR372" s="304"/>
      <c r="AS372" s="304"/>
      <c r="AT372" s="304"/>
      <c r="AU372" s="304"/>
      <c r="AV372" s="304"/>
      <c r="AW372" s="304"/>
      <c r="AX372" s="304"/>
    </row>
    <row r="373" spans="1:50" ht="12.75" customHeight="1">
      <c r="A373" s="119">
        <v>110300117</v>
      </c>
      <c r="B373" s="309">
        <v>72100000</v>
      </c>
      <c r="C373" s="426"/>
      <c r="D373" s="508"/>
      <c r="E373" s="508"/>
      <c r="F373" s="124">
        <v>15030201080108</v>
      </c>
      <c r="G373" s="290" t="s">
        <v>4460</v>
      </c>
      <c r="H373" s="122">
        <v>9</v>
      </c>
      <c r="I373" s="295"/>
      <c r="J373" s="304">
        <v>1127400</v>
      </c>
      <c r="K373" s="304"/>
      <c r="L373" s="304">
        <v>1127400</v>
      </c>
      <c r="M373" s="304">
        <v>1127400</v>
      </c>
      <c r="N373" s="304"/>
      <c r="O373" s="304"/>
      <c r="P373" s="304"/>
      <c r="Q373" s="304"/>
      <c r="R373" s="304"/>
      <c r="S373" s="304"/>
      <c r="T373" s="304"/>
      <c r="U373" s="304"/>
      <c r="V373" s="304"/>
      <c r="W373" s="324" t="str">
        <f>IFERROR((M373/J373)/IFERROR(HLOOKUP(F373,'BASE 1'!$C$1:$UG$251,'PROY 1'!$AB$19+237,0),0),"")</f>
        <v/>
      </c>
      <c r="X373" s="324"/>
      <c r="Y373" s="25" t="str">
        <f t="shared" si="19"/>
        <v>001</v>
      </c>
      <c r="Z373" s="304">
        <f t="shared" si="20"/>
        <v>0</v>
      </c>
      <c r="AA373" s="304">
        <f>L373-SUM($Z373:Z373)</f>
        <v>1127400</v>
      </c>
      <c r="AB373" s="304">
        <f>M373-SUM($Z373:AA373)</f>
        <v>0</v>
      </c>
      <c r="AC373" s="304">
        <f>N373-SUM($Z373:AB373)</f>
        <v>-1127400</v>
      </c>
      <c r="AD373" s="304">
        <f>O373-SUM($Z373:AC373)</f>
        <v>0</v>
      </c>
      <c r="AE373" s="304">
        <f>P373-SUM($Z373:AD373)</f>
        <v>0</v>
      </c>
      <c r="AF373" s="304">
        <f>Q373-SUM($Z373:AE373)</f>
        <v>0</v>
      </c>
      <c r="AG373" s="304">
        <f>R373-SUM($Z373:AF373)</f>
        <v>0</v>
      </c>
      <c r="AH373" s="304">
        <f>S373-SUM($Z373:AG373)</f>
        <v>0</v>
      </c>
      <c r="AI373" s="304">
        <f>T373-SUM($Z373:AH373)</f>
        <v>0</v>
      </c>
      <c r="AJ373" s="304">
        <f>U373-SUM($Z373:AI373)</f>
        <v>0</v>
      </c>
      <c r="AK373" s="304">
        <f>V373-SUM($Z373:AJ373)</f>
        <v>0</v>
      </c>
      <c r="AL373" s="21" t="e">
        <f>HLOOKUP(F373,'BASE 1'!$C$1:$UG$3,3,0)</f>
        <v>#N/A</v>
      </c>
      <c r="AM373" s="304"/>
      <c r="AN373" s="304">
        <v>1127400</v>
      </c>
      <c r="AO373" s="304">
        <v>1127400</v>
      </c>
      <c r="AP373" s="304"/>
      <c r="AQ373" s="304"/>
      <c r="AR373" s="304"/>
      <c r="AS373" s="304"/>
      <c r="AT373" s="304"/>
      <c r="AU373" s="304"/>
      <c r="AV373" s="304"/>
      <c r="AW373" s="304"/>
      <c r="AX373" s="304"/>
    </row>
    <row r="374" spans="1:50" ht="12.75" customHeight="1">
      <c r="A374" s="119">
        <v>110300118</v>
      </c>
      <c r="B374" s="309">
        <v>72100000</v>
      </c>
      <c r="C374" s="426"/>
      <c r="D374" s="508"/>
      <c r="E374" s="508"/>
      <c r="F374" s="124">
        <v>15030201080109</v>
      </c>
      <c r="G374" s="290" t="s">
        <v>4461</v>
      </c>
      <c r="H374" s="122">
        <v>9</v>
      </c>
      <c r="I374" s="295"/>
      <c r="J374" s="304">
        <v>2426299</v>
      </c>
      <c r="K374" s="304"/>
      <c r="L374" s="304">
        <v>2426299</v>
      </c>
      <c r="M374" s="304">
        <v>2426299</v>
      </c>
      <c r="N374" s="304"/>
      <c r="O374" s="304"/>
      <c r="P374" s="304"/>
      <c r="Q374" s="304"/>
      <c r="R374" s="304"/>
      <c r="S374" s="304"/>
      <c r="T374" s="304"/>
      <c r="U374" s="304"/>
      <c r="V374" s="304"/>
      <c r="W374" s="324" t="str">
        <f>IFERROR((M374/J374)/IFERROR(HLOOKUP(F374,'BASE 1'!$C$1:$UG$251,'PROY 1'!$AB$19+237,0),0),"")</f>
        <v/>
      </c>
      <c r="X374" s="324"/>
      <c r="Y374" s="25" t="str">
        <f t="shared" si="19"/>
        <v>001</v>
      </c>
      <c r="Z374" s="304">
        <f t="shared" si="20"/>
        <v>0</v>
      </c>
      <c r="AA374" s="304">
        <f>L374-SUM($Z374:Z374)</f>
        <v>2426299</v>
      </c>
      <c r="AB374" s="304">
        <f>M374-SUM($Z374:AA374)</f>
        <v>0</v>
      </c>
      <c r="AC374" s="304">
        <f>N374-SUM($Z374:AB374)</f>
        <v>-2426299</v>
      </c>
      <c r="AD374" s="304">
        <f>O374-SUM($Z374:AC374)</f>
        <v>0</v>
      </c>
      <c r="AE374" s="304">
        <f>P374-SUM($Z374:AD374)</f>
        <v>0</v>
      </c>
      <c r="AF374" s="304">
        <f>Q374-SUM($Z374:AE374)</f>
        <v>0</v>
      </c>
      <c r="AG374" s="304">
        <f>R374-SUM($Z374:AF374)</f>
        <v>0</v>
      </c>
      <c r="AH374" s="304">
        <f>S374-SUM($Z374:AG374)</f>
        <v>0</v>
      </c>
      <c r="AI374" s="304">
        <f>T374-SUM($Z374:AH374)</f>
        <v>0</v>
      </c>
      <c r="AJ374" s="304">
        <f>U374-SUM($Z374:AI374)</f>
        <v>0</v>
      </c>
      <c r="AK374" s="304">
        <f>V374-SUM($Z374:AJ374)</f>
        <v>0</v>
      </c>
      <c r="AL374" s="21" t="e">
        <f>HLOOKUP(F374,'BASE 1'!$C$1:$UG$3,3,0)</f>
        <v>#N/A</v>
      </c>
      <c r="AM374" s="304"/>
      <c r="AN374" s="304">
        <v>2426299</v>
      </c>
      <c r="AO374" s="304">
        <v>2426299</v>
      </c>
      <c r="AP374" s="304"/>
      <c r="AQ374" s="304"/>
      <c r="AR374" s="304"/>
      <c r="AS374" s="304"/>
      <c r="AT374" s="304"/>
      <c r="AU374" s="304"/>
      <c r="AV374" s="304"/>
      <c r="AW374" s="304"/>
      <c r="AX374" s="304"/>
    </row>
    <row r="375" spans="1:50" ht="12.75" customHeight="1">
      <c r="A375" s="119">
        <v>160300118</v>
      </c>
      <c r="B375" s="309">
        <v>72100000</v>
      </c>
      <c r="C375" s="426"/>
      <c r="D375" s="508"/>
      <c r="E375" s="508"/>
      <c r="F375" s="124">
        <v>15030201080109</v>
      </c>
      <c r="G375" s="290" t="s">
        <v>4462</v>
      </c>
      <c r="H375" s="122">
        <v>9</v>
      </c>
      <c r="I375" s="295"/>
      <c r="J375" s="304">
        <v>838085226</v>
      </c>
      <c r="K375" s="304"/>
      <c r="L375" s="304">
        <v>838085226</v>
      </c>
      <c r="M375" s="304">
        <v>838085226</v>
      </c>
      <c r="N375" s="304"/>
      <c r="O375" s="304"/>
      <c r="P375" s="304"/>
      <c r="Q375" s="304"/>
      <c r="R375" s="304"/>
      <c r="S375" s="304"/>
      <c r="T375" s="304"/>
      <c r="U375" s="304"/>
      <c r="V375" s="304"/>
      <c r="W375" s="324" t="str">
        <f>IFERROR((M375/J375)/IFERROR(HLOOKUP(F375,'BASE 1'!$C$1:$UG$251,'PROY 1'!$AB$19+237,0),0),"")</f>
        <v/>
      </c>
      <c r="X375" s="324"/>
      <c r="Y375" s="25" t="str">
        <f t="shared" si="19"/>
        <v>001</v>
      </c>
      <c r="Z375" s="304">
        <f t="shared" si="20"/>
        <v>0</v>
      </c>
      <c r="AA375" s="304">
        <f>L375-SUM($Z375:Z375)</f>
        <v>838085226</v>
      </c>
      <c r="AB375" s="304">
        <f>M375-SUM($Z375:AA375)</f>
        <v>0</v>
      </c>
      <c r="AC375" s="304">
        <f>N375-SUM($Z375:AB375)</f>
        <v>-838085226</v>
      </c>
      <c r="AD375" s="304">
        <f>O375-SUM($Z375:AC375)</f>
        <v>0</v>
      </c>
      <c r="AE375" s="304">
        <f>P375-SUM($Z375:AD375)</f>
        <v>0</v>
      </c>
      <c r="AF375" s="304">
        <f>Q375-SUM($Z375:AE375)</f>
        <v>0</v>
      </c>
      <c r="AG375" s="304">
        <f>R375-SUM($Z375:AF375)</f>
        <v>0</v>
      </c>
      <c r="AH375" s="304">
        <f>S375-SUM($Z375:AG375)</f>
        <v>0</v>
      </c>
      <c r="AI375" s="304">
        <f>T375-SUM($Z375:AH375)</f>
        <v>0</v>
      </c>
      <c r="AJ375" s="304">
        <f>U375-SUM($Z375:AI375)</f>
        <v>0</v>
      </c>
      <c r="AK375" s="304">
        <f>V375-SUM($Z375:AJ375)</f>
        <v>0</v>
      </c>
      <c r="AL375" s="21" t="e">
        <f>HLOOKUP(F375,'BASE 1'!$C$1:$UG$3,3,0)</f>
        <v>#N/A</v>
      </c>
      <c r="AM375" s="304"/>
      <c r="AN375" s="304">
        <v>838085226</v>
      </c>
      <c r="AO375" s="304">
        <v>838085226</v>
      </c>
      <c r="AP375" s="304"/>
      <c r="AQ375" s="304"/>
      <c r="AR375" s="304"/>
      <c r="AS375" s="304"/>
      <c r="AT375" s="304"/>
      <c r="AU375" s="304"/>
      <c r="AV375" s="304"/>
      <c r="AW375" s="304"/>
      <c r="AX375" s="304"/>
    </row>
    <row r="376" spans="1:50" ht="12.75" customHeight="1">
      <c r="A376" s="119">
        <v>110390118</v>
      </c>
      <c r="B376" s="309">
        <v>72100000</v>
      </c>
      <c r="C376" s="426"/>
      <c r="D376" s="508"/>
      <c r="E376" s="508"/>
      <c r="F376" s="124">
        <v>15030201080207</v>
      </c>
      <c r="G376" s="290" t="s">
        <v>4463</v>
      </c>
      <c r="H376" s="122">
        <v>9</v>
      </c>
      <c r="I376" s="295"/>
      <c r="J376" s="304">
        <v>39710583</v>
      </c>
      <c r="K376" s="304"/>
      <c r="L376" s="304">
        <v>39710583</v>
      </c>
      <c r="M376" s="304">
        <v>39710583</v>
      </c>
      <c r="N376" s="304"/>
      <c r="O376" s="304"/>
      <c r="P376" s="304"/>
      <c r="Q376" s="304"/>
      <c r="R376" s="304"/>
      <c r="S376" s="304"/>
      <c r="T376" s="304"/>
      <c r="U376" s="304"/>
      <c r="V376" s="304"/>
      <c r="W376" s="324" t="str">
        <f>IFERROR((M376/J376)/IFERROR(HLOOKUP(F376,'BASE 1'!$C$1:$UG$251,'PROY 1'!$AB$19+237,0),0),"")</f>
        <v/>
      </c>
      <c r="X376" s="324"/>
      <c r="Y376" s="25" t="str">
        <f t="shared" si="19"/>
        <v>901</v>
      </c>
      <c r="Z376" s="304">
        <f t="shared" si="20"/>
        <v>0</v>
      </c>
      <c r="AA376" s="304">
        <f>L376-SUM($Z376:Z376)</f>
        <v>39710583</v>
      </c>
      <c r="AB376" s="304">
        <f>M376-SUM($Z376:AA376)</f>
        <v>0</v>
      </c>
      <c r="AC376" s="304">
        <f>N376-SUM($Z376:AB376)</f>
        <v>-39710583</v>
      </c>
      <c r="AD376" s="304">
        <f>O376-SUM($Z376:AC376)</f>
        <v>0</v>
      </c>
      <c r="AE376" s="304">
        <f>P376-SUM($Z376:AD376)</f>
        <v>0</v>
      </c>
      <c r="AF376" s="304">
        <f>Q376-SUM($Z376:AE376)</f>
        <v>0</v>
      </c>
      <c r="AG376" s="304">
        <f>R376-SUM($Z376:AF376)</f>
        <v>0</v>
      </c>
      <c r="AH376" s="304">
        <f>S376-SUM($Z376:AG376)</f>
        <v>0</v>
      </c>
      <c r="AI376" s="304">
        <f>T376-SUM($Z376:AH376)</f>
        <v>0</v>
      </c>
      <c r="AJ376" s="304">
        <f>U376-SUM($Z376:AI376)</f>
        <v>0</v>
      </c>
      <c r="AK376" s="304">
        <f>V376-SUM($Z376:AJ376)</f>
        <v>0</v>
      </c>
      <c r="AL376" s="21" t="e">
        <f>HLOOKUP(F376,'BASE 1'!$C$1:$UG$3,3,0)</f>
        <v>#N/A</v>
      </c>
      <c r="AM376" s="304"/>
      <c r="AN376" s="304">
        <v>39710583</v>
      </c>
      <c r="AO376" s="304">
        <v>39710583</v>
      </c>
      <c r="AP376" s="304"/>
      <c r="AQ376" s="304"/>
      <c r="AR376" s="304"/>
      <c r="AS376" s="304"/>
      <c r="AT376" s="304"/>
      <c r="AU376" s="304"/>
      <c r="AV376" s="304"/>
      <c r="AW376" s="304"/>
      <c r="AX376" s="304"/>
    </row>
    <row r="377" spans="1:50" ht="12.75" customHeight="1">
      <c r="A377" s="119">
        <v>110370118</v>
      </c>
      <c r="B377" s="309">
        <v>72100000</v>
      </c>
      <c r="C377" s="426"/>
      <c r="D377" s="508"/>
      <c r="E377" s="508"/>
      <c r="F377" s="124">
        <v>15030201080306</v>
      </c>
      <c r="G377" s="290" t="s">
        <v>4464</v>
      </c>
      <c r="H377" s="122">
        <v>9</v>
      </c>
      <c r="I377" s="295"/>
      <c r="J377" s="304">
        <v>19645584</v>
      </c>
      <c r="K377" s="304"/>
      <c r="L377" s="304">
        <v>19645584</v>
      </c>
      <c r="M377" s="304">
        <v>19645584</v>
      </c>
      <c r="N377" s="304"/>
      <c r="O377" s="304"/>
      <c r="P377" s="304"/>
      <c r="Q377" s="304"/>
      <c r="R377" s="304"/>
      <c r="S377" s="304"/>
      <c r="T377" s="304"/>
      <c r="U377" s="304"/>
      <c r="V377" s="304"/>
      <c r="W377" s="324" t="str">
        <f>IFERROR((M377/J377)/IFERROR(HLOOKUP(F377,'BASE 1'!$C$1:$UG$251,'PROY 1'!$AB$19+237,0),0),"")</f>
        <v/>
      </c>
      <c r="X377" s="324"/>
      <c r="Y377" s="25" t="str">
        <f t="shared" si="19"/>
        <v>701</v>
      </c>
      <c r="Z377" s="304">
        <f t="shared" si="20"/>
        <v>0</v>
      </c>
      <c r="AA377" s="304">
        <f>L377-SUM($Z377:Z377)</f>
        <v>19645584</v>
      </c>
      <c r="AB377" s="304">
        <f>M377-SUM($Z377:AA377)</f>
        <v>0</v>
      </c>
      <c r="AC377" s="304">
        <f>N377-SUM($Z377:AB377)</f>
        <v>-19645584</v>
      </c>
      <c r="AD377" s="304">
        <f>O377-SUM($Z377:AC377)</f>
        <v>0</v>
      </c>
      <c r="AE377" s="304">
        <f>P377-SUM($Z377:AD377)</f>
        <v>0</v>
      </c>
      <c r="AF377" s="304">
        <f>Q377-SUM($Z377:AE377)</f>
        <v>0</v>
      </c>
      <c r="AG377" s="304">
        <f>R377-SUM($Z377:AF377)</f>
        <v>0</v>
      </c>
      <c r="AH377" s="304">
        <f>S377-SUM($Z377:AG377)</f>
        <v>0</v>
      </c>
      <c r="AI377" s="304">
        <f>T377-SUM($Z377:AH377)</f>
        <v>0</v>
      </c>
      <c r="AJ377" s="304">
        <f>U377-SUM($Z377:AI377)</f>
        <v>0</v>
      </c>
      <c r="AK377" s="304">
        <f>V377-SUM($Z377:AJ377)</f>
        <v>0</v>
      </c>
      <c r="AL377" s="21" t="e">
        <f>HLOOKUP(F377,'BASE 1'!$C$1:$UG$3,3,0)</f>
        <v>#N/A</v>
      </c>
      <c r="AM377" s="304"/>
      <c r="AN377" s="304">
        <v>19645584</v>
      </c>
      <c r="AO377" s="304">
        <v>19645584</v>
      </c>
      <c r="AP377" s="304"/>
      <c r="AQ377" s="304"/>
      <c r="AR377" s="304"/>
      <c r="AS377" s="304"/>
      <c r="AT377" s="304"/>
      <c r="AU377" s="304"/>
      <c r="AV377" s="304"/>
      <c r="AW377" s="304"/>
      <c r="AX377" s="304"/>
    </row>
    <row r="378" spans="1:50" ht="12.75" customHeight="1">
      <c r="A378" s="119">
        <v>160370118</v>
      </c>
      <c r="B378" s="309">
        <v>72100000</v>
      </c>
      <c r="C378" s="426"/>
      <c r="D378" s="508"/>
      <c r="E378" s="508"/>
      <c r="F378" s="124">
        <v>15030201080306</v>
      </c>
      <c r="G378" s="290" t="s">
        <v>4465</v>
      </c>
      <c r="H378" s="122">
        <v>9</v>
      </c>
      <c r="I378" s="295"/>
      <c r="J378" s="304">
        <v>22340</v>
      </c>
      <c r="K378" s="304"/>
      <c r="L378" s="304">
        <v>22340</v>
      </c>
      <c r="M378" s="304">
        <v>22340</v>
      </c>
      <c r="N378" s="304"/>
      <c r="O378" s="304"/>
      <c r="P378" s="304"/>
      <c r="Q378" s="304"/>
      <c r="R378" s="304"/>
      <c r="S378" s="304"/>
      <c r="T378" s="304"/>
      <c r="U378" s="304"/>
      <c r="V378" s="304"/>
      <c r="W378" s="324" t="str">
        <f>IFERROR((M378/J378)/IFERROR(HLOOKUP(F378,'BASE 1'!$C$1:$UG$251,'PROY 1'!$AB$19+237,0),0),"")</f>
        <v/>
      </c>
      <c r="X378" s="324"/>
      <c r="Y378" s="25" t="str">
        <f t="shared" si="19"/>
        <v>701</v>
      </c>
      <c r="Z378" s="304">
        <f t="shared" si="20"/>
        <v>0</v>
      </c>
      <c r="AA378" s="304">
        <f>L378-SUM($Z378:Z378)</f>
        <v>22340</v>
      </c>
      <c r="AB378" s="304">
        <f>M378-SUM($Z378:AA378)</f>
        <v>0</v>
      </c>
      <c r="AC378" s="304">
        <f>N378-SUM($Z378:AB378)</f>
        <v>-22340</v>
      </c>
      <c r="AD378" s="304">
        <f>O378-SUM($Z378:AC378)</f>
        <v>0</v>
      </c>
      <c r="AE378" s="304">
        <f>P378-SUM($Z378:AD378)</f>
        <v>0</v>
      </c>
      <c r="AF378" s="304">
        <f>Q378-SUM($Z378:AE378)</f>
        <v>0</v>
      </c>
      <c r="AG378" s="304">
        <f>R378-SUM($Z378:AF378)</f>
        <v>0</v>
      </c>
      <c r="AH378" s="304">
        <f>S378-SUM($Z378:AG378)</f>
        <v>0</v>
      </c>
      <c r="AI378" s="304">
        <f>T378-SUM($Z378:AH378)</f>
        <v>0</v>
      </c>
      <c r="AJ378" s="304">
        <f>U378-SUM($Z378:AI378)</f>
        <v>0</v>
      </c>
      <c r="AK378" s="304">
        <f>V378-SUM($Z378:AJ378)</f>
        <v>0</v>
      </c>
      <c r="AL378" s="21" t="e">
        <f>HLOOKUP(F378,'BASE 1'!$C$1:$UG$3,3,0)</f>
        <v>#N/A</v>
      </c>
      <c r="AM378" s="304"/>
      <c r="AN378" s="304">
        <v>22340</v>
      </c>
      <c r="AO378" s="304">
        <v>22340</v>
      </c>
      <c r="AP378" s="304"/>
      <c r="AQ378" s="304"/>
      <c r="AR378" s="304"/>
      <c r="AS378" s="304"/>
      <c r="AT378" s="304"/>
      <c r="AU378" s="304"/>
      <c r="AV378" s="304"/>
      <c r="AW378" s="304"/>
      <c r="AX378" s="304"/>
    </row>
    <row r="379" spans="1:50" ht="12.75" customHeight="1">
      <c r="A379" s="119">
        <v>110322618</v>
      </c>
      <c r="B379" s="309">
        <v>72100000</v>
      </c>
      <c r="C379" s="426"/>
      <c r="D379" s="508"/>
      <c r="E379" s="508"/>
      <c r="F379" s="124">
        <v>15030201080401</v>
      </c>
      <c r="G379" s="290" t="s">
        <v>4466</v>
      </c>
      <c r="H379" s="122">
        <v>9</v>
      </c>
      <c r="I379" s="295"/>
      <c r="J379" s="304">
        <v>75557291</v>
      </c>
      <c r="K379" s="304"/>
      <c r="L379" s="304">
        <v>75557291</v>
      </c>
      <c r="M379" s="304">
        <v>75557291</v>
      </c>
      <c r="N379" s="304"/>
      <c r="O379" s="304"/>
      <c r="P379" s="304"/>
      <c r="Q379" s="304"/>
      <c r="R379" s="304"/>
      <c r="S379" s="304"/>
      <c r="T379" s="304"/>
      <c r="U379" s="304"/>
      <c r="V379" s="304"/>
      <c r="W379" s="324" t="str">
        <f>IFERROR((M379/J379)/IFERROR(HLOOKUP(F379,'BASE 1'!$C$1:$UG$251,'PROY 1'!$AB$19+237,0),0),"")</f>
        <v/>
      </c>
      <c r="X379" s="324"/>
      <c r="Y379" s="25" t="str">
        <f t="shared" si="19"/>
        <v>226</v>
      </c>
      <c r="Z379" s="304">
        <f t="shared" si="20"/>
        <v>0</v>
      </c>
      <c r="AA379" s="304">
        <f>L379-SUM($Z379:Z379)</f>
        <v>75557291</v>
      </c>
      <c r="AB379" s="304">
        <f>M379-SUM($Z379:AA379)</f>
        <v>0</v>
      </c>
      <c r="AC379" s="304">
        <f>N379-SUM($Z379:AB379)</f>
        <v>-75557291</v>
      </c>
      <c r="AD379" s="304">
        <f>O379-SUM($Z379:AC379)</f>
        <v>0</v>
      </c>
      <c r="AE379" s="304">
        <f>P379-SUM($Z379:AD379)</f>
        <v>0</v>
      </c>
      <c r="AF379" s="304">
        <f>Q379-SUM($Z379:AE379)</f>
        <v>0</v>
      </c>
      <c r="AG379" s="304">
        <f>R379-SUM($Z379:AF379)</f>
        <v>0</v>
      </c>
      <c r="AH379" s="304">
        <f>S379-SUM($Z379:AG379)</f>
        <v>0</v>
      </c>
      <c r="AI379" s="304">
        <f>T379-SUM($Z379:AH379)</f>
        <v>0</v>
      </c>
      <c r="AJ379" s="304">
        <f>U379-SUM($Z379:AI379)</f>
        <v>0</v>
      </c>
      <c r="AK379" s="304">
        <f>V379-SUM($Z379:AJ379)</f>
        <v>0</v>
      </c>
      <c r="AL379" s="21" t="e">
        <f>HLOOKUP(F379,'BASE 1'!$C$1:$UG$3,3,0)</f>
        <v>#N/A</v>
      </c>
      <c r="AM379" s="304"/>
      <c r="AN379" s="304">
        <v>75557291</v>
      </c>
      <c r="AO379" s="304">
        <v>75557291</v>
      </c>
      <c r="AP379" s="304"/>
      <c r="AQ379" s="304"/>
      <c r="AR379" s="304"/>
      <c r="AS379" s="304"/>
      <c r="AT379" s="304"/>
      <c r="AU379" s="304"/>
      <c r="AV379" s="304"/>
      <c r="AW379" s="304"/>
      <c r="AX379" s="304"/>
    </row>
    <row r="380" spans="1:50" ht="12.75" customHeight="1">
      <c r="A380" s="119">
        <v>110300118</v>
      </c>
      <c r="B380" s="309"/>
      <c r="C380" s="426"/>
      <c r="D380" s="508"/>
      <c r="E380" s="508"/>
      <c r="F380" s="124">
        <v>150302010901</v>
      </c>
      <c r="G380" s="290" t="s">
        <v>2452</v>
      </c>
      <c r="H380" s="122">
        <v>9</v>
      </c>
      <c r="I380" s="295"/>
      <c r="J380" s="304"/>
      <c r="K380" s="304"/>
      <c r="L380" s="304"/>
      <c r="M380" s="304"/>
      <c r="N380" s="304"/>
      <c r="O380" s="304"/>
      <c r="P380" s="304"/>
      <c r="Q380" s="304"/>
      <c r="R380" s="304"/>
      <c r="S380" s="304"/>
      <c r="T380" s="304"/>
      <c r="U380" s="304"/>
      <c r="V380" s="304"/>
      <c r="W380" s="324" t="str">
        <f>IFERROR((M380/J380)/IFERROR(HLOOKUP(F380,'BASE 1'!$C$1:$UG$251,'PROY 1'!$AB$19+237,0),0),"")</f>
        <v/>
      </c>
      <c r="X380" s="324"/>
      <c r="Y380" s="25" t="str">
        <f t="shared" si="19"/>
        <v>001</v>
      </c>
      <c r="Z380" s="304">
        <f t="shared" si="20"/>
        <v>0</v>
      </c>
      <c r="AA380" s="304">
        <f>L380-SUM($Z380:Z380)</f>
        <v>0</v>
      </c>
      <c r="AB380" s="304">
        <f>M380-SUM($Z380:AA380)</f>
        <v>0</v>
      </c>
      <c r="AC380" s="304">
        <f>N380-SUM($Z380:AB380)</f>
        <v>0</v>
      </c>
      <c r="AD380" s="304">
        <f>O380-SUM($Z380:AC380)</f>
        <v>0</v>
      </c>
      <c r="AE380" s="304">
        <f>P380-SUM($Z380:AD380)</f>
        <v>0</v>
      </c>
      <c r="AF380" s="304">
        <f>Q380-SUM($Z380:AE380)</f>
        <v>0</v>
      </c>
      <c r="AG380" s="304">
        <f>R380-SUM($Z380:AF380)</f>
        <v>0</v>
      </c>
      <c r="AH380" s="304">
        <f>S380-SUM($Z380:AG380)</f>
        <v>0</v>
      </c>
      <c r="AI380" s="304">
        <f>T380-SUM($Z380:AH380)</f>
        <v>0</v>
      </c>
      <c r="AJ380" s="304">
        <f>U380-SUM($Z380:AI380)</f>
        <v>0</v>
      </c>
      <c r="AK380" s="304">
        <f>V380-SUM($Z380:AJ380)</f>
        <v>0</v>
      </c>
      <c r="AL380" s="21" t="e">
        <f>HLOOKUP(F380,'BASE 1'!$C$1:$UG$3,3,0)</f>
        <v>#N/A</v>
      </c>
      <c r="AM380" s="304"/>
      <c r="AN380" s="304"/>
      <c r="AO380" s="304"/>
      <c r="AP380" s="304"/>
      <c r="AQ380" s="304"/>
      <c r="AR380" s="304"/>
      <c r="AS380" s="304"/>
      <c r="AT380" s="304"/>
      <c r="AU380" s="304"/>
      <c r="AV380" s="304"/>
      <c r="AW380" s="304"/>
      <c r="AX380" s="304"/>
    </row>
    <row r="381" spans="1:50" ht="12.75" customHeight="1">
      <c r="A381" s="277"/>
      <c r="B381" s="313"/>
      <c r="C381" s="427" t="s">
        <v>342</v>
      </c>
      <c r="D381" s="509"/>
      <c r="E381" s="509" t="s">
        <v>342</v>
      </c>
      <c r="F381" s="286">
        <v>15030202</v>
      </c>
      <c r="G381" s="294" t="s">
        <v>442</v>
      </c>
      <c r="H381" s="279">
        <v>6</v>
      </c>
      <c r="I381" s="301">
        <v>259056760</v>
      </c>
      <c r="J381" s="301">
        <v>1127403537</v>
      </c>
      <c r="K381" s="301">
        <v>7941592</v>
      </c>
      <c r="L381" s="301">
        <v>389276978</v>
      </c>
      <c r="M381" s="301">
        <v>907900294</v>
      </c>
      <c r="N381" s="301"/>
      <c r="O381" s="301"/>
      <c r="P381" s="301"/>
      <c r="Q381" s="301"/>
      <c r="R381" s="301"/>
      <c r="S381" s="301"/>
      <c r="T381" s="301"/>
      <c r="U381" s="301"/>
      <c r="V381" s="301"/>
      <c r="W381" s="325">
        <f>IFERROR((M381/J381)/IFERROR(HLOOKUP(F381,'BASE 1'!$C$1:$UG$251,'PROY 1'!$AB$19+237,0),0),"")</f>
        <v>2.1779172879785595</v>
      </c>
      <c r="X381" s="325" t="s">
        <v>342</v>
      </c>
      <c r="Y381" s="25" t="str">
        <f t="shared" si="19"/>
        <v/>
      </c>
      <c r="Z381" s="301">
        <f t="shared" si="20"/>
        <v>7941592</v>
      </c>
      <c r="AA381" s="301">
        <f>L381-SUM($Z381:Z381)</f>
        <v>381335386</v>
      </c>
      <c r="AB381" s="301">
        <f>M381-SUM($Z381:AA381)</f>
        <v>518623316</v>
      </c>
      <c r="AC381" s="301">
        <f>N381-SUM($Z381:AB381)</f>
        <v>-907900294</v>
      </c>
      <c r="AD381" s="301">
        <f>O381-SUM($Z381:AC381)</f>
        <v>0</v>
      </c>
      <c r="AE381" s="301">
        <f>P381-SUM($Z381:AD381)</f>
        <v>0</v>
      </c>
      <c r="AF381" s="301">
        <f>Q381-SUM($Z381:AE381)</f>
        <v>0</v>
      </c>
      <c r="AG381" s="301">
        <f>R381-SUM($Z381:AF381)</f>
        <v>0</v>
      </c>
      <c r="AH381" s="301">
        <f>S381-SUM($Z381:AG381)</f>
        <v>0</v>
      </c>
      <c r="AI381" s="301">
        <f>T381-SUM($Z381:AH381)</f>
        <v>0</v>
      </c>
      <c r="AJ381" s="301">
        <f>U381-SUM($Z381:AI381)</f>
        <v>0</v>
      </c>
      <c r="AK381" s="301">
        <f>V381-SUM($Z381:AJ381)</f>
        <v>0</v>
      </c>
      <c r="AL381" s="21" t="str">
        <f>HLOOKUP(F381,'BASE 1'!$C$1:$UG$3,3,0)</f>
        <v>Subcuenta Salud Pública colectiva -Rendimientos financieros-</v>
      </c>
      <c r="AM381" s="301">
        <v>259056760</v>
      </c>
      <c r="AN381" s="301">
        <v>627403537</v>
      </c>
      <c r="AO381" s="301">
        <v>1127403537</v>
      </c>
      <c r="AP381" s="301"/>
      <c r="AQ381" s="301"/>
      <c r="AR381" s="301"/>
      <c r="AS381" s="301"/>
      <c r="AT381" s="301"/>
      <c r="AU381" s="301"/>
      <c r="AV381" s="301"/>
      <c r="AW381" s="301"/>
      <c r="AX381" s="301"/>
    </row>
    <row r="382" spans="1:50" ht="12.75" customHeight="1">
      <c r="A382" s="119"/>
      <c r="B382" s="309"/>
      <c r="C382" s="426"/>
      <c r="D382" s="508"/>
      <c r="E382" s="508"/>
      <c r="F382" s="124">
        <v>1503020201</v>
      </c>
      <c r="G382" s="290" t="s">
        <v>2749</v>
      </c>
      <c r="H382" s="122">
        <v>9</v>
      </c>
      <c r="I382" s="295"/>
      <c r="J382" s="304">
        <v>500000000</v>
      </c>
      <c r="K382" s="304"/>
      <c r="L382" s="304"/>
      <c r="M382" s="304">
        <v>500000000</v>
      </c>
      <c r="N382" s="304"/>
      <c r="O382" s="304"/>
      <c r="P382" s="304"/>
      <c r="Q382" s="304"/>
      <c r="R382" s="304"/>
      <c r="S382" s="304"/>
      <c r="T382" s="304"/>
      <c r="U382" s="304"/>
      <c r="V382" s="304"/>
      <c r="W382" s="324">
        <f>IFERROR((M382/J382)/IFERROR(HLOOKUP(F382,'BASE 1'!$C$1:$UG$251,'PROY 1'!$AB$19+237,0),0),"")</f>
        <v>6.6098231948628081</v>
      </c>
      <c r="X382" s="324"/>
      <c r="Y382" s="25" t="str">
        <f t="shared" si="19"/>
        <v/>
      </c>
      <c r="Z382" s="304">
        <f t="shared" si="20"/>
        <v>0</v>
      </c>
      <c r="AA382" s="304">
        <f>L382-SUM($Z382:Z382)</f>
        <v>0</v>
      </c>
      <c r="AB382" s="304">
        <f>M382-SUM($Z382:AA382)</f>
        <v>500000000</v>
      </c>
      <c r="AC382" s="304">
        <f>N382-SUM($Z382:AB382)</f>
        <v>-500000000</v>
      </c>
      <c r="AD382" s="304">
        <f>O382-SUM($Z382:AC382)</f>
        <v>0</v>
      </c>
      <c r="AE382" s="304">
        <f>P382-SUM($Z382:AD382)</f>
        <v>0</v>
      </c>
      <c r="AF382" s="304">
        <f>Q382-SUM($Z382:AE382)</f>
        <v>0</v>
      </c>
      <c r="AG382" s="304">
        <f>R382-SUM($Z382:AF382)</f>
        <v>0</v>
      </c>
      <c r="AH382" s="304">
        <f>S382-SUM($Z382:AG382)</f>
        <v>0</v>
      </c>
      <c r="AI382" s="304">
        <f>T382-SUM($Z382:AH382)</f>
        <v>0</v>
      </c>
      <c r="AJ382" s="304">
        <f>U382-SUM($Z382:AI382)</f>
        <v>0</v>
      </c>
      <c r="AK382" s="304">
        <f>V382-SUM($Z382:AJ382)</f>
        <v>0</v>
      </c>
      <c r="AL382" s="21" t="str">
        <f>HLOOKUP(F382,'BASE 1'!$C$1:$UG$3,3,0)</f>
        <v>Subcuenta Salud Pública colectiva - Rendimientos financieros de la vigencia</v>
      </c>
      <c r="AM382" s="304"/>
      <c r="AN382" s="304"/>
      <c r="AO382" s="304">
        <v>500000000</v>
      </c>
      <c r="AP382" s="304"/>
      <c r="AQ382" s="304"/>
      <c r="AR382" s="304"/>
      <c r="AS382" s="304"/>
      <c r="AT382" s="304"/>
      <c r="AU382" s="304"/>
      <c r="AV382" s="304"/>
      <c r="AW382" s="304"/>
      <c r="AX382" s="304"/>
    </row>
    <row r="383" spans="1:50" ht="12.75" customHeight="1">
      <c r="A383" s="119">
        <v>110323619</v>
      </c>
      <c r="B383" s="309">
        <v>72100000</v>
      </c>
      <c r="C383" s="426" t="s">
        <v>2921</v>
      </c>
      <c r="D383" s="508"/>
      <c r="E383" s="508" t="s">
        <v>4413</v>
      </c>
      <c r="F383" s="124">
        <v>150302020101</v>
      </c>
      <c r="G383" s="290" t="s">
        <v>4429</v>
      </c>
      <c r="H383" s="122">
        <v>9</v>
      </c>
      <c r="I383" s="295">
        <v>129528380</v>
      </c>
      <c r="J383" s="304">
        <v>129528380</v>
      </c>
      <c r="K383" s="304">
        <v>3970796</v>
      </c>
      <c r="L383" s="304">
        <v>10436420</v>
      </c>
      <c r="M383" s="304">
        <v>19737489</v>
      </c>
      <c r="N383" s="304"/>
      <c r="O383" s="304"/>
      <c r="P383" s="304"/>
      <c r="Q383" s="304"/>
      <c r="R383" s="304"/>
      <c r="S383" s="304"/>
      <c r="T383" s="304"/>
      <c r="U383" s="304"/>
      <c r="V383" s="304"/>
      <c r="W383" s="324" t="str">
        <f>IFERROR((M383/J383)/IFERROR(HLOOKUP(F383,'BASE 1'!$C$1:$UG$251,'PROY 1'!$AB$19+237,0),0),"")</f>
        <v/>
      </c>
      <c r="X383" s="324">
        <v>1.0072025343059918</v>
      </c>
      <c r="Y383" s="25" t="str">
        <f t="shared" si="19"/>
        <v>236</v>
      </c>
      <c r="Z383" s="304">
        <f t="shared" si="20"/>
        <v>3970796</v>
      </c>
      <c r="AA383" s="304">
        <f>L383-SUM($Z383:Z383)</f>
        <v>6465624</v>
      </c>
      <c r="AB383" s="304">
        <f>M383-SUM($Z383:AA383)</f>
        <v>9301069</v>
      </c>
      <c r="AC383" s="304">
        <f>N383-SUM($Z383:AB383)</f>
        <v>-19737489</v>
      </c>
      <c r="AD383" s="304">
        <f>O383-SUM($Z383:AC383)</f>
        <v>0</v>
      </c>
      <c r="AE383" s="304">
        <f>P383-SUM($Z383:AD383)</f>
        <v>0</v>
      </c>
      <c r="AF383" s="304">
        <f>Q383-SUM($Z383:AE383)</f>
        <v>0</v>
      </c>
      <c r="AG383" s="304">
        <f>R383-SUM($Z383:AF383)</f>
        <v>0</v>
      </c>
      <c r="AH383" s="304">
        <f>S383-SUM($Z383:AG383)</f>
        <v>0</v>
      </c>
      <c r="AI383" s="304">
        <f>T383-SUM($Z383:AH383)</f>
        <v>0</v>
      </c>
      <c r="AJ383" s="304">
        <f>U383-SUM($Z383:AI383)</f>
        <v>0</v>
      </c>
      <c r="AK383" s="304">
        <f>V383-SUM($Z383:AJ383)</f>
        <v>0</v>
      </c>
      <c r="AL383" s="21" t="e">
        <f>HLOOKUP(F383,'BASE 1'!$C$1:$UG$3,3,0)</f>
        <v>#N/A</v>
      </c>
      <c r="AM383" s="304">
        <v>129528380</v>
      </c>
      <c r="AN383" s="304">
        <v>129528380</v>
      </c>
      <c r="AO383" s="304">
        <v>129528380</v>
      </c>
      <c r="AP383" s="304"/>
      <c r="AQ383" s="304"/>
      <c r="AR383" s="304"/>
      <c r="AS383" s="304"/>
      <c r="AT383" s="304"/>
      <c r="AU383" s="304"/>
      <c r="AV383" s="304"/>
      <c r="AW383" s="304"/>
      <c r="AX383" s="304"/>
    </row>
    <row r="384" spans="1:50" ht="12.75" customHeight="1">
      <c r="A384" s="119">
        <v>110323719</v>
      </c>
      <c r="B384" s="309">
        <v>72100000</v>
      </c>
      <c r="C384" s="426" t="s">
        <v>2921</v>
      </c>
      <c r="D384" s="508"/>
      <c r="E384" s="508" t="s">
        <v>4413</v>
      </c>
      <c r="F384" s="124">
        <v>150302020102</v>
      </c>
      <c r="G384" s="290" t="s">
        <v>4430</v>
      </c>
      <c r="H384" s="122">
        <v>9</v>
      </c>
      <c r="I384" s="295">
        <v>129528380</v>
      </c>
      <c r="J384" s="304">
        <v>129528380</v>
      </c>
      <c r="K384" s="304">
        <v>3970796</v>
      </c>
      <c r="L384" s="304">
        <v>10436420</v>
      </c>
      <c r="M384" s="304">
        <v>19737490</v>
      </c>
      <c r="N384" s="304"/>
      <c r="O384" s="304"/>
      <c r="P384" s="304"/>
      <c r="Q384" s="304"/>
      <c r="R384" s="304"/>
      <c r="S384" s="304"/>
      <c r="T384" s="304"/>
      <c r="U384" s="304"/>
      <c r="V384" s="304"/>
      <c r="W384" s="324" t="str">
        <f>IFERROR((M384/J384)/IFERROR(HLOOKUP(F384,'BASE 1'!$C$1:$UG$251,'PROY 1'!$AB$19+237,0),0),"")</f>
        <v/>
      </c>
      <c r="X384" s="324">
        <v>1.0072025853359141</v>
      </c>
      <c r="Y384" s="25" t="str">
        <f t="shared" si="19"/>
        <v>237</v>
      </c>
      <c r="Z384" s="304">
        <f t="shared" si="20"/>
        <v>3970796</v>
      </c>
      <c r="AA384" s="304">
        <f>L384-SUM($Z384:Z384)</f>
        <v>6465624</v>
      </c>
      <c r="AB384" s="304">
        <f>M384-SUM($Z384:AA384)</f>
        <v>9301070</v>
      </c>
      <c r="AC384" s="304">
        <f>N384-SUM($Z384:AB384)</f>
        <v>-19737490</v>
      </c>
      <c r="AD384" s="304">
        <f>O384-SUM($Z384:AC384)</f>
        <v>0</v>
      </c>
      <c r="AE384" s="304">
        <f>P384-SUM($Z384:AD384)</f>
        <v>0</v>
      </c>
      <c r="AF384" s="304">
        <f>Q384-SUM($Z384:AE384)</f>
        <v>0</v>
      </c>
      <c r="AG384" s="304">
        <f>R384-SUM($Z384:AF384)</f>
        <v>0</v>
      </c>
      <c r="AH384" s="304">
        <f>S384-SUM($Z384:AG384)</f>
        <v>0</v>
      </c>
      <c r="AI384" s="304">
        <f>T384-SUM($Z384:AH384)</f>
        <v>0</v>
      </c>
      <c r="AJ384" s="304">
        <f>U384-SUM($Z384:AI384)</f>
        <v>0</v>
      </c>
      <c r="AK384" s="304">
        <f>V384-SUM($Z384:AJ384)</f>
        <v>0</v>
      </c>
      <c r="AL384" s="21" t="e">
        <f>HLOOKUP(F384,'BASE 1'!$C$1:$UG$3,3,0)</f>
        <v>#N/A</v>
      </c>
      <c r="AM384" s="304">
        <v>129528380</v>
      </c>
      <c r="AN384" s="304">
        <v>129528380</v>
      </c>
      <c r="AO384" s="304">
        <v>129528380</v>
      </c>
      <c r="AP384" s="304"/>
      <c r="AQ384" s="304"/>
      <c r="AR384" s="304"/>
      <c r="AS384" s="304"/>
      <c r="AT384" s="304"/>
      <c r="AU384" s="304"/>
      <c r="AV384" s="304"/>
      <c r="AW384" s="304"/>
      <c r="AX384" s="304"/>
    </row>
    <row r="385" spans="1:50" ht="12.75" customHeight="1">
      <c r="A385" s="119">
        <v>110305415</v>
      </c>
      <c r="B385" s="309">
        <v>72100000</v>
      </c>
      <c r="C385" s="426"/>
      <c r="D385" s="508"/>
      <c r="E385" s="508"/>
      <c r="F385" s="124">
        <v>150302020211</v>
      </c>
      <c r="G385" s="290" t="s">
        <v>4174</v>
      </c>
      <c r="H385" s="122">
        <v>9</v>
      </c>
      <c r="I385" s="295"/>
      <c r="J385" s="304">
        <v>1</v>
      </c>
      <c r="K385" s="304"/>
      <c r="L385" s="304">
        <v>1</v>
      </c>
      <c r="M385" s="304">
        <v>1</v>
      </c>
      <c r="N385" s="304"/>
      <c r="O385" s="304"/>
      <c r="P385" s="304"/>
      <c r="Q385" s="304"/>
      <c r="R385" s="304"/>
      <c r="S385" s="304"/>
      <c r="T385" s="304"/>
      <c r="U385" s="304"/>
      <c r="V385" s="304"/>
      <c r="W385" s="324" t="str">
        <f>IFERROR((M385/J385)/IFERROR(HLOOKUP(F385,'BASE 1'!$C$1:$UG$251,'PROY 1'!$AB$19+237,0),0),"")</f>
        <v/>
      </c>
      <c r="X385" s="324"/>
      <c r="Y385" s="25" t="str">
        <f t="shared" si="19"/>
        <v>054</v>
      </c>
      <c r="Z385" s="304">
        <f t="shared" si="20"/>
        <v>0</v>
      </c>
      <c r="AA385" s="304">
        <f>L385-SUM($Z385:Z385)</f>
        <v>1</v>
      </c>
      <c r="AB385" s="304">
        <f>M385-SUM($Z385:AA385)</f>
        <v>0</v>
      </c>
      <c r="AC385" s="304">
        <f>N385-SUM($Z385:AB385)</f>
        <v>-1</v>
      </c>
      <c r="AD385" s="304">
        <f>O385-SUM($Z385:AC385)</f>
        <v>0</v>
      </c>
      <c r="AE385" s="304">
        <f>P385-SUM($Z385:AD385)</f>
        <v>0</v>
      </c>
      <c r="AF385" s="304">
        <f>Q385-SUM($Z385:AE385)</f>
        <v>0</v>
      </c>
      <c r="AG385" s="304">
        <f>R385-SUM($Z385:AF385)</f>
        <v>0</v>
      </c>
      <c r="AH385" s="304">
        <f>S385-SUM($Z385:AG385)</f>
        <v>0</v>
      </c>
      <c r="AI385" s="304">
        <f>T385-SUM($Z385:AH385)</f>
        <v>0</v>
      </c>
      <c r="AJ385" s="304">
        <f>U385-SUM($Z385:AI385)</f>
        <v>0</v>
      </c>
      <c r="AK385" s="304">
        <f>V385-SUM($Z385:AJ385)</f>
        <v>0</v>
      </c>
      <c r="AL385" s="21" t="e">
        <f>HLOOKUP(F385,'BASE 1'!$C$1:$UG$3,3,0)</f>
        <v>#N/A</v>
      </c>
      <c r="AM385" s="304"/>
      <c r="AN385" s="304">
        <v>1</v>
      </c>
      <c r="AO385" s="304">
        <v>1</v>
      </c>
      <c r="AP385" s="304"/>
      <c r="AQ385" s="304"/>
      <c r="AR385" s="304"/>
      <c r="AS385" s="304"/>
      <c r="AT385" s="304"/>
      <c r="AU385" s="304"/>
      <c r="AV385" s="304"/>
      <c r="AW385" s="304"/>
      <c r="AX385" s="304"/>
    </row>
    <row r="386" spans="1:50" ht="12.75" customHeight="1">
      <c r="A386" s="119">
        <v>110305416</v>
      </c>
      <c r="B386" s="309">
        <v>72100000</v>
      </c>
      <c r="C386" s="426"/>
      <c r="D386" s="508"/>
      <c r="E386" s="508"/>
      <c r="F386" s="124">
        <v>150302020212</v>
      </c>
      <c r="G386" s="290" t="s">
        <v>4175</v>
      </c>
      <c r="H386" s="122">
        <v>9</v>
      </c>
      <c r="I386" s="295"/>
      <c r="J386" s="304">
        <v>1</v>
      </c>
      <c r="K386" s="304"/>
      <c r="L386" s="304">
        <v>1</v>
      </c>
      <c r="M386" s="304">
        <v>1</v>
      </c>
      <c r="N386" s="304"/>
      <c r="O386" s="304"/>
      <c r="P386" s="304"/>
      <c r="Q386" s="304"/>
      <c r="R386" s="304"/>
      <c r="S386" s="304"/>
      <c r="T386" s="304"/>
      <c r="U386" s="304"/>
      <c r="V386" s="304"/>
      <c r="W386" s="324" t="str">
        <f>IFERROR((M386/J386)/IFERROR(HLOOKUP(F386,'BASE 1'!$C$1:$UG$251,'PROY 1'!$AB$19+237,0),0),"")</f>
        <v/>
      </c>
      <c r="X386" s="324"/>
      <c r="Y386" s="25" t="str">
        <f t="shared" si="19"/>
        <v>054</v>
      </c>
      <c r="Z386" s="304">
        <f t="shared" si="20"/>
        <v>0</v>
      </c>
      <c r="AA386" s="304">
        <f>L386-SUM($Z386:Z386)</f>
        <v>1</v>
      </c>
      <c r="AB386" s="304">
        <f>M386-SUM($Z386:AA386)</f>
        <v>0</v>
      </c>
      <c r="AC386" s="304">
        <f>N386-SUM($Z386:AB386)</f>
        <v>-1</v>
      </c>
      <c r="AD386" s="304">
        <f>O386-SUM($Z386:AC386)</f>
        <v>0</v>
      </c>
      <c r="AE386" s="304">
        <f>P386-SUM($Z386:AD386)</f>
        <v>0</v>
      </c>
      <c r="AF386" s="304">
        <f>Q386-SUM($Z386:AE386)</f>
        <v>0</v>
      </c>
      <c r="AG386" s="304">
        <f>R386-SUM($Z386:AF386)</f>
        <v>0</v>
      </c>
      <c r="AH386" s="304">
        <f>S386-SUM($Z386:AG386)</f>
        <v>0</v>
      </c>
      <c r="AI386" s="304">
        <f>T386-SUM($Z386:AH386)</f>
        <v>0</v>
      </c>
      <c r="AJ386" s="304">
        <f>U386-SUM($Z386:AI386)</f>
        <v>0</v>
      </c>
      <c r="AK386" s="304">
        <f>V386-SUM($Z386:AJ386)</f>
        <v>0</v>
      </c>
      <c r="AL386" s="21" t="e">
        <f>HLOOKUP(F386,'BASE 1'!$C$1:$UG$3,3,0)</f>
        <v>#N/A</v>
      </c>
      <c r="AM386" s="304"/>
      <c r="AN386" s="304">
        <v>1</v>
      </c>
      <c r="AO386" s="304">
        <v>1</v>
      </c>
      <c r="AP386" s="304"/>
      <c r="AQ386" s="304"/>
      <c r="AR386" s="304"/>
      <c r="AS386" s="304"/>
      <c r="AT386" s="304"/>
      <c r="AU386" s="304"/>
      <c r="AV386" s="304"/>
      <c r="AW386" s="304"/>
      <c r="AX386" s="304"/>
    </row>
    <row r="387" spans="1:50" ht="12.75" customHeight="1">
      <c r="A387" s="119">
        <v>110305417</v>
      </c>
      <c r="B387" s="309">
        <v>72100000</v>
      </c>
      <c r="C387" s="426"/>
      <c r="D387" s="508"/>
      <c r="E387" s="508"/>
      <c r="F387" s="124">
        <v>150302020213</v>
      </c>
      <c r="G387" s="290" t="s">
        <v>4176</v>
      </c>
      <c r="H387" s="122">
        <v>9</v>
      </c>
      <c r="I387" s="295"/>
      <c r="J387" s="304">
        <v>49720951</v>
      </c>
      <c r="K387" s="304"/>
      <c r="L387" s="304">
        <v>49720951</v>
      </c>
      <c r="M387" s="304">
        <v>49720951</v>
      </c>
      <c r="N387" s="304"/>
      <c r="O387" s="304"/>
      <c r="P387" s="304"/>
      <c r="Q387" s="304"/>
      <c r="R387" s="304"/>
      <c r="S387" s="304"/>
      <c r="T387" s="304"/>
      <c r="U387" s="304"/>
      <c r="V387" s="304"/>
      <c r="W387" s="324" t="str">
        <f>IFERROR((M387/J387)/IFERROR(HLOOKUP(F387,'BASE 1'!$C$1:$UG$251,'PROY 1'!$AB$19+237,0),0),"")</f>
        <v/>
      </c>
      <c r="X387" s="324"/>
      <c r="Y387" s="25" t="str">
        <f t="shared" ref="Y387:Y450" si="21">MID(A387,5,3)</f>
        <v>054</v>
      </c>
      <c r="Z387" s="304">
        <f t="shared" si="20"/>
        <v>0</v>
      </c>
      <c r="AA387" s="304">
        <f>L387-SUM($Z387:Z387)</f>
        <v>49720951</v>
      </c>
      <c r="AB387" s="304">
        <f>M387-SUM($Z387:AA387)</f>
        <v>0</v>
      </c>
      <c r="AC387" s="304">
        <f>N387-SUM($Z387:AB387)</f>
        <v>-49720951</v>
      </c>
      <c r="AD387" s="304">
        <f>O387-SUM($Z387:AC387)</f>
        <v>0</v>
      </c>
      <c r="AE387" s="304">
        <f>P387-SUM($Z387:AD387)</f>
        <v>0</v>
      </c>
      <c r="AF387" s="304">
        <f>Q387-SUM($Z387:AE387)</f>
        <v>0</v>
      </c>
      <c r="AG387" s="304">
        <f>R387-SUM($Z387:AF387)</f>
        <v>0</v>
      </c>
      <c r="AH387" s="304">
        <f>S387-SUM($Z387:AG387)</f>
        <v>0</v>
      </c>
      <c r="AI387" s="304">
        <f>T387-SUM($Z387:AH387)</f>
        <v>0</v>
      </c>
      <c r="AJ387" s="304">
        <f>U387-SUM($Z387:AI387)</f>
        <v>0</v>
      </c>
      <c r="AK387" s="304">
        <f>V387-SUM($Z387:AJ387)</f>
        <v>0</v>
      </c>
      <c r="AL387" s="21" t="e">
        <f>HLOOKUP(F387,'BASE 1'!$C$1:$UG$3,3,0)</f>
        <v>#N/A</v>
      </c>
      <c r="AM387" s="304"/>
      <c r="AN387" s="304">
        <v>49720951</v>
      </c>
      <c r="AO387" s="304">
        <v>49720951</v>
      </c>
      <c r="AP387" s="304"/>
      <c r="AQ387" s="304"/>
      <c r="AR387" s="304"/>
      <c r="AS387" s="304"/>
      <c r="AT387" s="304"/>
      <c r="AU387" s="304"/>
      <c r="AV387" s="304"/>
      <c r="AW387" s="304"/>
      <c r="AX387" s="304"/>
    </row>
    <row r="388" spans="1:50" ht="12.75" customHeight="1">
      <c r="A388" s="119">
        <v>110305418</v>
      </c>
      <c r="B388" s="309"/>
      <c r="C388" s="426" t="s">
        <v>2921</v>
      </c>
      <c r="D388" s="508"/>
      <c r="E388" s="508" t="s">
        <v>4413</v>
      </c>
      <c r="F388" s="124">
        <v>150302020214</v>
      </c>
      <c r="G388" s="290" t="s">
        <v>4431</v>
      </c>
      <c r="H388" s="122">
        <v>9</v>
      </c>
      <c r="I388" s="295"/>
      <c r="J388" s="304">
        <v>318625824</v>
      </c>
      <c r="K388" s="304"/>
      <c r="L388" s="304">
        <v>318683185</v>
      </c>
      <c r="M388" s="304">
        <v>318704362</v>
      </c>
      <c r="N388" s="304"/>
      <c r="O388" s="304"/>
      <c r="P388" s="304"/>
      <c r="Q388" s="304"/>
      <c r="R388" s="304"/>
      <c r="S388" s="304"/>
      <c r="T388" s="304"/>
      <c r="U388" s="304"/>
      <c r="V388" s="304"/>
      <c r="W388" s="324" t="str">
        <f>IFERROR((M388/J388)/IFERROR(HLOOKUP(F388,'BASE 1'!$C$1:$UG$251,'PROY 1'!$AB$19+237,0),0),"")</f>
        <v/>
      </c>
      <c r="X388" s="324"/>
      <c r="Y388" s="25" t="str">
        <f t="shared" si="21"/>
        <v>054</v>
      </c>
      <c r="Z388" s="304">
        <f t="shared" ref="Z388:Z451" si="22">K388</f>
        <v>0</v>
      </c>
      <c r="AA388" s="304">
        <f>L388-SUM($Z388:Z388)</f>
        <v>318683185</v>
      </c>
      <c r="AB388" s="304">
        <f>M388-SUM($Z388:AA388)</f>
        <v>21177</v>
      </c>
      <c r="AC388" s="304">
        <f>N388-SUM($Z388:AB388)</f>
        <v>-318704362</v>
      </c>
      <c r="AD388" s="304">
        <f>O388-SUM($Z388:AC388)</f>
        <v>0</v>
      </c>
      <c r="AE388" s="304">
        <f>P388-SUM($Z388:AD388)</f>
        <v>0</v>
      </c>
      <c r="AF388" s="304">
        <f>Q388-SUM($Z388:AE388)</f>
        <v>0</v>
      </c>
      <c r="AG388" s="304">
        <f>R388-SUM($Z388:AF388)</f>
        <v>0</v>
      </c>
      <c r="AH388" s="304">
        <f>S388-SUM($Z388:AG388)</f>
        <v>0</v>
      </c>
      <c r="AI388" s="304">
        <f>T388-SUM($Z388:AH388)</f>
        <v>0</v>
      </c>
      <c r="AJ388" s="304">
        <f>U388-SUM($Z388:AI388)</f>
        <v>0</v>
      </c>
      <c r="AK388" s="304">
        <f>V388-SUM($Z388:AJ388)</f>
        <v>0</v>
      </c>
      <c r="AL388" s="21" t="e">
        <f>HLOOKUP(F388,'BASE 1'!$C$1:$UG$3,3,0)</f>
        <v>#N/A</v>
      </c>
      <c r="AM388" s="304"/>
      <c r="AN388" s="304">
        <v>318625824</v>
      </c>
      <c r="AO388" s="304">
        <v>318625824</v>
      </c>
      <c r="AP388" s="304"/>
      <c r="AQ388" s="304"/>
      <c r="AR388" s="304"/>
      <c r="AS388" s="304"/>
      <c r="AT388" s="304"/>
      <c r="AU388" s="304"/>
      <c r="AV388" s="304"/>
      <c r="AW388" s="304"/>
      <c r="AX388" s="304"/>
    </row>
    <row r="389" spans="1:50" ht="12.75" customHeight="1">
      <c r="A389" s="118"/>
      <c r="B389" s="331"/>
      <c r="C389" s="424" t="s">
        <v>342</v>
      </c>
      <c r="D389" s="506"/>
      <c r="E389" s="506" t="s">
        <v>342</v>
      </c>
      <c r="F389" s="285">
        <v>150402</v>
      </c>
      <c r="G389" s="289" t="s">
        <v>4177</v>
      </c>
      <c r="H389" s="118">
        <v>3</v>
      </c>
      <c r="I389" s="300"/>
      <c r="J389" s="305">
        <v>3702227293</v>
      </c>
      <c r="K389" s="305"/>
      <c r="L389" s="305">
        <v>682883604</v>
      </c>
      <c r="M389" s="305">
        <v>3778884171</v>
      </c>
      <c r="N389" s="305"/>
      <c r="O389" s="305"/>
      <c r="P389" s="305"/>
      <c r="Q389" s="305"/>
      <c r="R389" s="305"/>
      <c r="S389" s="305"/>
      <c r="T389" s="305"/>
      <c r="U389" s="305"/>
      <c r="V389" s="305"/>
      <c r="W389" s="326">
        <f>IFERROR((M389/J389)/IFERROR(HLOOKUP(F389,'BASE 1'!$C$1:$UG$251,'PROY 1'!$AB$19+237,0),0),"")</f>
        <v>4.7064304645277284</v>
      </c>
      <c r="X389" s="326"/>
      <c r="Y389" s="25" t="str">
        <f t="shared" si="21"/>
        <v/>
      </c>
      <c r="Z389" s="305">
        <f t="shared" si="22"/>
        <v>0</v>
      </c>
      <c r="AA389" s="305">
        <f>L389-SUM($Z389:Z389)</f>
        <v>682883604</v>
      </c>
      <c r="AB389" s="305">
        <f>M389-SUM($Z389:AA389)</f>
        <v>3096000567</v>
      </c>
      <c r="AC389" s="305">
        <f>N389-SUM($Z389:AB389)</f>
        <v>-3778884171</v>
      </c>
      <c r="AD389" s="305">
        <f>O389-SUM($Z389:AC389)</f>
        <v>0</v>
      </c>
      <c r="AE389" s="305">
        <f>P389-SUM($Z389:AD389)</f>
        <v>0</v>
      </c>
      <c r="AF389" s="305">
        <f>Q389-SUM($Z389:AE389)</f>
        <v>0</v>
      </c>
      <c r="AG389" s="305">
        <f>R389-SUM($Z389:AF389)</f>
        <v>0</v>
      </c>
      <c r="AH389" s="305">
        <f>S389-SUM($Z389:AG389)</f>
        <v>0</v>
      </c>
      <c r="AI389" s="305">
        <f>T389-SUM($Z389:AH389)</f>
        <v>0</v>
      </c>
      <c r="AJ389" s="305">
        <f>U389-SUM($Z389:AI389)</f>
        <v>0</v>
      </c>
      <c r="AK389" s="305">
        <f>V389-SUM($Z389:AJ389)</f>
        <v>0</v>
      </c>
      <c r="AL389" s="21" t="str">
        <f>HLOOKUP(F389,'BASE 1'!$C$1:$UG$3,3,0)</f>
        <v>Subcuenta Otros gastos en salud Recursos de capital</v>
      </c>
      <c r="AM389" s="305"/>
      <c r="AN389" s="305">
        <v>682883604</v>
      </c>
      <c r="AO389" s="305">
        <v>3702227293</v>
      </c>
      <c r="AP389" s="305"/>
      <c r="AQ389" s="305"/>
      <c r="AR389" s="305"/>
      <c r="AS389" s="305"/>
      <c r="AT389" s="305"/>
      <c r="AU389" s="305"/>
      <c r="AV389" s="305"/>
      <c r="AW389" s="305"/>
      <c r="AX389" s="305"/>
    </row>
    <row r="390" spans="1:50" ht="12.75" customHeight="1">
      <c r="A390" s="119">
        <v>110400118</v>
      </c>
      <c r="B390" s="312">
        <v>72100000</v>
      </c>
      <c r="C390" s="429"/>
      <c r="D390" s="511"/>
      <c r="E390" s="511"/>
      <c r="F390" s="124">
        <v>15040201010209</v>
      </c>
      <c r="G390" s="290" t="s">
        <v>4467</v>
      </c>
      <c r="H390" s="122">
        <v>9</v>
      </c>
      <c r="I390" s="302"/>
      <c r="J390" s="306">
        <v>50294692</v>
      </c>
      <c r="K390" s="304"/>
      <c r="L390" s="304">
        <v>50294692</v>
      </c>
      <c r="M390" s="304">
        <v>50294692</v>
      </c>
      <c r="N390" s="304"/>
      <c r="O390" s="304"/>
      <c r="P390" s="304"/>
      <c r="Q390" s="304"/>
      <c r="R390" s="304"/>
      <c r="S390" s="304"/>
      <c r="T390" s="304"/>
      <c r="U390" s="304"/>
      <c r="V390" s="304"/>
      <c r="W390" s="327" t="str">
        <f>IFERROR((M390/J390)/IFERROR(HLOOKUP(F390,'BASE 1'!$C$1:$UG$251,'PROY 1'!$AB$19+237,0),0),"")</f>
        <v/>
      </c>
      <c r="X390" s="327"/>
      <c r="Y390" s="25" t="str">
        <f t="shared" si="21"/>
        <v>001</v>
      </c>
      <c r="Z390" s="304">
        <f t="shared" si="22"/>
        <v>0</v>
      </c>
      <c r="AA390" s="304">
        <f>L390-SUM($Z390:Z390)</f>
        <v>50294692</v>
      </c>
      <c r="AB390" s="304">
        <f>M390-SUM($Z390:AA390)</f>
        <v>0</v>
      </c>
      <c r="AC390" s="304">
        <f>N390-SUM($Z390:AB390)</f>
        <v>-50294692</v>
      </c>
      <c r="AD390" s="304">
        <f>O390-SUM($Z390:AC390)</f>
        <v>0</v>
      </c>
      <c r="AE390" s="304">
        <f>P390-SUM($Z390:AD390)</f>
        <v>0</v>
      </c>
      <c r="AF390" s="304">
        <f>Q390-SUM($Z390:AE390)</f>
        <v>0</v>
      </c>
      <c r="AG390" s="304">
        <f>R390-SUM($Z390:AF390)</f>
        <v>0</v>
      </c>
      <c r="AH390" s="304">
        <f>S390-SUM($Z390:AG390)</f>
        <v>0</v>
      </c>
      <c r="AI390" s="304">
        <f>T390-SUM($Z390:AH390)</f>
        <v>0</v>
      </c>
      <c r="AJ390" s="304">
        <f>U390-SUM($Z390:AI390)</f>
        <v>0</v>
      </c>
      <c r="AK390" s="304">
        <f>V390-SUM($Z390:AJ390)</f>
        <v>0</v>
      </c>
      <c r="AL390" s="21" t="e">
        <f>HLOOKUP(F390,'BASE 1'!$C$1:$UG$3,3,0)</f>
        <v>#N/A</v>
      </c>
      <c r="AM390" s="306"/>
      <c r="AN390" s="306">
        <v>50294692</v>
      </c>
      <c r="AO390" s="306">
        <v>50294692</v>
      </c>
      <c r="AP390" s="306"/>
      <c r="AQ390" s="306"/>
      <c r="AR390" s="306"/>
      <c r="AS390" s="306"/>
      <c r="AT390" s="306"/>
      <c r="AU390" s="306"/>
      <c r="AV390" s="306"/>
      <c r="AW390" s="306"/>
      <c r="AX390" s="306"/>
    </row>
    <row r="391" spans="1:50" ht="12.75" customHeight="1">
      <c r="A391" s="119">
        <v>160400118</v>
      </c>
      <c r="B391" s="312">
        <v>72100000</v>
      </c>
      <c r="C391" s="429"/>
      <c r="D391" s="511"/>
      <c r="E391" s="511"/>
      <c r="F391" s="124">
        <v>15040201010209</v>
      </c>
      <c r="G391" s="290" t="s">
        <v>4468</v>
      </c>
      <c r="H391" s="122">
        <v>9</v>
      </c>
      <c r="I391" s="302"/>
      <c r="J391" s="306">
        <v>216047561</v>
      </c>
      <c r="K391" s="304"/>
      <c r="L391" s="304">
        <v>216047561</v>
      </c>
      <c r="M391" s="304">
        <v>216047561</v>
      </c>
      <c r="N391" s="304"/>
      <c r="O391" s="304"/>
      <c r="P391" s="304"/>
      <c r="Q391" s="304"/>
      <c r="R391" s="304"/>
      <c r="S391" s="304"/>
      <c r="T391" s="304"/>
      <c r="U391" s="304"/>
      <c r="V391" s="304"/>
      <c r="W391" s="327" t="str">
        <f>IFERROR((M391/J391)/IFERROR(HLOOKUP(F391,'BASE 1'!$C$1:$UG$251,'PROY 1'!$AB$19+237,0),0),"")</f>
        <v/>
      </c>
      <c r="X391" s="327"/>
      <c r="Y391" s="25" t="str">
        <f t="shared" si="21"/>
        <v>001</v>
      </c>
      <c r="Z391" s="304">
        <f t="shared" si="22"/>
        <v>0</v>
      </c>
      <c r="AA391" s="304">
        <f>L391-SUM($Z391:Z391)</f>
        <v>216047561</v>
      </c>
      <c r="AB391" s="304">
        <f>M391-SUM($Z391:AA391)</f>
        <v>0</v>
      </c>
      <c r="AC391" s="304">
        <f>N391-SUM($Z391:AB391)</f>
        <v>-216047561</v>
      </c>
      <c r="AD391" s="304">
        <f>O391-SUM($Z391:AC391)</f>
        <v>0</v>
      </c>
      <c r="AE391" s="304">
        <f>P391-SUM($Z391:AD391)</f>
        <v>0</v>
      </c>
      <c r="AF391" s="304">
        <f>Q391-SUM($Z391:AE391)</f>
        <v>0</v>
      </c>
      <c r="AG391" s="304">
        <f>R391-SUM($Z391:AF391)</f>
        <v>0</v>
      </c>
      <c r="AH391" s="304">
        <f>S391-SUM($Z391:AG391)</f>
        <v>0</v>
      </c>
      <c r="AI391" s="304">
        <f>T391-SUM($Z391:AH391)</f>
        <v>0</v>
      </c>
      <c r="AJ391" s="304">
        <f>U391-SUM($Z391:AI391)</f>
        <v>0</v>
      </c>
      <c r="AK391" s="304">
        <f>V391-SUM($Z391:AJ391)</f>
        <v>0</v>
      </c>
      <c r="AL391" s="21" t="e">
        <f>HLOOKUP(F391,'BASE 1'!$C$1:$UG$3,3,0)</f>
        <v>#N/A</v>
      </c>
      <c r="AM391" s="306"/>
      <c r="AN391" s="306">
        <v>216047561</v>
      </c>
      <c r="AO391" s="306">
        <v>216047561</v>
      </c>
      <c r="AP391" s="306"/>
      <c r="AQ391" s="306"/>
      <c r="AR391" s="306"/>
      <c r="AS391" s="306"/>
      <c r="AT391" s="306"/>
      <c r="AU391" s="306"/>
      <c r="AV391" s="306"/>
      <c r="AW391" s="306"/>
      <c r="AX391" s="306"/>
    </row>
    <row r="392" spans="1:50" ht="12.75" customHeight="1">
      <c r="A392" s="119">
        <v>110490117</v>
      </c>
      <c r="B392" s="312">
        <v>72100000</v>
      </c>
      <c r="C392" s="429"/>
      <c r="D392" s="511"/>
      <c r="E392" s="511"/>
      <c r="F392" s="124">
        <v>15040201010306</v>
      </c>
      <c r="G392" s="290" t="s">
        <v>4209</v>
      </c>
      <c r="H392" s="122">
        <v>9</v>
      </c>
      <c r="I392" s="302"/>
      <c r="J392" s="306">
        <v>1</v>
      </c>
      <c r="K392" s="304"/>
      <c r="L392" s="304">
        <v>1</v>
      </c>
      <c r="M392" s="304">
        <v>1</v>
      </c>
      <c r="N392" s="304"/>
      <c r="O392" s="304"/>
      <c r="P392" s="304"/>
      <c r="Q392" s="304"/>
      <c r="R392" s="304"/>
      <c r="S392" s="304"/>
      <c r="T392" s="304"/>
      <c r="U392" s="304"/>
      <c r="V392" s="304"/>
      <c r="W392" s="327" t="str">
        <f>IFERROR((M392/J392)/IFERROR(HLOOKUP(F392,'BASE 1'!$C$1:$UG$251,'PROY 1'!$AB$19+237,0),0),"")</f>
        <v/>
      </c>
      <c r="X392" s="327"/>
      <c r="Y392" s="25" t="str">
        <f t="shared" si="21"/>
        <v>901</v>
      </c>
      <c r="Z392" s="304">
        <f t="shared" si="22"/>
        <v>0</v>
      </c>
      <c r="AA392" s="304">
        <f>L392-SUM($Z392:Z392)</f>
        <v>1</v>
      </c>
      <c r="AB392" s="304">
        <f>M392-SUM($Z392:AA392)</f>
        <v>0</v>
      </c>
      <c r="AC392" s="304">
        <f>N392-SUM($Z392:AB392)</f>
        <v>-1</v>
      </c>
      <c r="AD392" s="304">
        <f>O392-SUM($Z392:AC392)</f>
        <v>0</v>
      </c>
      <c r="AE392" s="304">
        <f>P392-SUM($Z392:AD392)</f>
        <v>0</v>
      </c>
      <c r="AF392" s="304">
        <f>Q392-SUM($Z392:AE392)</f>
        <v>0</v>
      </c>
      <c r="AG392" s="304">
        <f>R392-SUM($Z392:AF392)</f>
        <v>0</v>
      </c>
      <c r="AH392" s="304">
        <f>S392-SUM($Z392:AG392)</f>
        <v>0</v>
      </c>
      <c r="AI392" s="304">
        <f>T392-SUM($Z392:AH392)</f>
        <v>0</v>
      </c>
      <c r="AJ392" s="304">
        <f>U392-SUM($Z392:AI392)</f>
        <v>0</v>
      </c>
      <c r="AK392" s="304">
        <f>V392-SUM($Z392:AJ392)</f>
        <v>0</v>
      </c>
      <c r="AL392" s="21" t="e">
        <f>HLOOKUP(F392,'BASE 1'!$C$1:$UG$3,3,0)</f>
        <v>#N/A</v>
      </c>
      <c r="AM392" s="306"/>
      <c r="AN392" s="306">
        <v>1</v>
      </c>
      <c r="AO392" s="306">
        <v>1</v>
      </c>
      <c r="AP392" s="306"/>
      <c r="AQ392" s="306"/>
      <c r="AR392" s="306"/>
      <c r="AS392" s="306"/>
      <c r="AT392" s="306"/>
      <c r="AU392" s="306"/>
      <c r="AV392" s="306"/>
      <c r="AW392" s="306"/>
      <c r="AX392" s="306"/>
    </row>
    <row r="393" spans="1:50" ht="12.75" customHeight="1">
      <c r="A393" s="119">
        <v>110490118</v>
      </c>
      <c r="B393" s="312">
        <v>72100000</v>
      </c>
      <c r="C393" s="429"/>
      <c r="D393" s="511"/>
      <c r="E393" s="511"/>
      <c r="F393" s="124">
        <v>15040201010307</v>
      </c>
      <c r="G393" s="290" t="s">
        <v>4469</v>
      </c>
      <c r="H393" s="122">
        <v>9</v>
      </c>
      <c r="I393" s="302"/>
      <c r="J393" s="306">
        <v>85116506</v>
      </c>
      <c r="K393" s="304"/>
      <c r="L393" s="304">
        <v>85116506</v>
      </c>
      <c r="M393" s="304">
        <v>85116506</v>
      </c>
      <c r="N393" s="304"/>
      <c r="O393" s="304"/>
      <c r="P393" s="304"/>
      <c r="Q393" s="304"/>
      <c r="R393" s="304"/>
      <c r="S393" s="304"/>
      <c r="T393" s="304"/>
      <c r="U393" s="304"/>
      <c r="V393" s="304"/>
      <c r="W393" s="327" t="str">
        <f>IFERROR((M393/J393)/IFERROR(HLOOKUP(F393,'BASE 1'!$C$1:$UG$251,'PROY 1'!$AB$19+237,0),0),"")</f>
        <v/>
      </c>
      <c r="X393" s="327"/>
      <c r="Y393" s="25" t="str">
        <f t="shared" si="21"/>
        <v>901</v>
      </c>
      <c r="Z393" s="304">
        <f t="shared" si="22"/>
        <v>0</v>
      </c>
      <c r="AA393" s="304">
        <f>L393-SUM($Z393:Z393)</f>
        <v>85116506</v>
      </c>
      <c r="AB393" s="304">
        <f>M393-SUM($Z393:AA393)</f>
        <v>0</v>
      </c>
      <c r="AC393" s="304">
        <f>N393-SUM($Z393:AB393)</f>
        <v>-85116506</v>
      </c>
      <c r="AD393" s="304">
        <f>O393-SUM($Z393:AC393)</f>
        <v>0</v>
      </c>
      <c r="AE393" s="304">
        <f>P393-SUM($Z393:AD393)</f>
        <v>0</v>
      </c>
      <c r="AF393" s="304">
        <f>Q393-SUM($Z393:AE393)</f>
        <v>0</v>
      </c>
      <c r="AG393" s="304">
        <f>R393-SUM($Z393:AF393)</f>
        <v>0</v>
      </c>
      <c r="AH393" s="304">
        <f>S393-SUM($Z393:AG393)</f>
        <v>0</v>
      </c>
      <c r="AI393" s="304">
        <f>T393-SUM($Z393:AH393)</f>
        <v>0</v>
      </c>
      <c r="AJ393" s="304">
        <f>U393-SUM($Z393:AI393)</f>
        <v>0</v>
      </c>
      <c r="AK393" s="304">
        <f>V393-SUM($Z393:AJ393)</f>
        <v>0</v>
      </c>
      <c r="AL393" s="21" t="e">
        <f>HLOOKUP(F393,'BASE 1'!$C$1:$UG$3,3,0)</f>
        <v>#N/A</v>
      </c>
      <c r="AM393" s="306"/>
      <c r="AN393" s="306">
        <v>85116506</v>
      </c>
      <c r="AO393" s="306">
        <v>85116506</v>
      </c>
      <c r="AP393" s="306"/>
      <c r="AQ393" s="306"/>
      <c r="AR393" s="306"/>
      <c r="AS393" s="306"/>
      <c r="AT393" s="306"/>
      <c r="AU393" s="306"/>
      <c r="AV393" s="306"/>
      <c r="AW393" s="306"/>
      <c r="AX393" s="306"/>
    </row>
    <row r="394" spans="1:50" ht="12.75" customHeight="1">
      <c r="A394" s="119">
        <v>110470117</v>
      </c>
      <c r="B394" s="312">
        <v>72100000</v>
      </c>
      <c r="C394" s="429"/>
      <c r="D394" s="511"/>
      <c r="E394" s="511"/>
      <c r="F394" s="124">
        <v>15040201010403</v>
      </c>
      <c r="G394" s="290" t="s">
        <v>4210</v>
      </c>
      <c r="H394" s="122">
        <v>9</v>
      </c>
      <c r="I394" s="302"/>
      <c r="J394" s="306">
        <v>26316953</v>
      </c>
      <c r="K394" s="304"/>
      <c r="L394" s="304">
        <v>26316953</v>
      </c>
      <c r="M394" s="304">
        <v>26316953</v>
      </c>
      <c r="N394" s="304"/>
      <c r="O394" s="304"/>
      <c r="P394" s="304"/>
      <c r="Q394" s="304"/>
      <c r="R394" s="304"/>
      <c r="S394" s="304"/>
      <c r="T394" s="304"/>
      <c r="U394" s="304"/>
      <c r="V394" s="304"/>
      <c r="W394" s="327" t="str">
        <f>IFERROR((M394/J394)/IFERROR(HLOOKUP(F394,'BASE 1'!$C$1:$UG$251,'PROY 1'!$AB$19+237,0),0),"")</f>
        <v/>
      </c>
      <c r="X394" s="327"/>
      <c r="Y394" s="25" t="str">
        <f t="shared" si="21"/>
        <v>701</v>
      </c>
      <c r="Z394" s="304">
        <f t="shared" si="22"/>
        <v>0</v>
      </c>
      <c r="AA394" s="304">
        <f>L394-SUM($Z394:Z394)</f>
        <v>26316953</v>
      </c>
      <c r="AB394" s="304">
        <f>M394-SUM($Z394:AA394)</f>
        <v>0</v>
      </c>
      <c r="AC394" s="304">
        <f>N394-SUM($Z394:AB394)</f>
        <v>-26316953</v>
      </c>
      <c r="AD394" s="304">
        <f>O394-SUM($Z394:AC394)</f>
        <v>0</v>
      </c>
      <c r="AE394" s="304">
        <f>P394-SUM($Z394:AD394)</f>
        <v>0</v>
      </c>
      <c r="AF394" s="304">
        <f>Q394-SUM($Z394:AE394)</f>
        <v>0</v>
      </c>
      <c r="AG394" s="304">
        <f>R394-SUM($Z394:AF394)</f>
        <v>0</v>
      </c>
      <c r="AH394" s="304">
        <f>S394-SUM($Z394:AG394)</f>
        <v>0</v>
      </c>
      <c r="AI394" s="304">
        <f>T394-SUM($Z394:AH394)</f>
        <v>0</v>
      </c>
      <c r="AJ394" s="304">
        <f>U394-SUM($Z394:AI394)</f>
        <v>0</v>
      </c>
      <c r="AK394" s="304">
        <f>V394-SUM($Z394:AJ394)</f>
        <v>0</v>
      </c>
      <c r="AL394" s="21" t="e">
        <f>HLOOKUP(F394,'BASE 1'!$C$1:$UG$3,3,0)</f>
        <v>#N/A</v>
      </c>
      <c r="AM394" s="306"/>
      <c r="AN394" s="306">
        <v>26316953</v>
      </c>
      <c r="AO394" s="306">
        <v>26316953</v>
      </c>
      <c r="AP394" s="306"/>
      <c r="AQ394" s="306"/>
      <c r="AR394" s="306"/>
      <c r="AS394" s="306"/>
      <c r="AT394" s="306"/>
      <c r="AU394" s="306"/>
      <c r="AV394" s="306"/>
      <c r="AW394" s="306"/>
      <c r="AX394" s="306"/>
    </row>
    <row r="395" spans="1:50" ht="12.75" customHeight="1">
      <c r="A395" s="119">
        <v>110470118</v>
      </c>
      <c r="B395" s="312">
        <v>72100000</v>
      </c>
      <c r="C395" s="429"/>
      <c r="D395" s="511"/>
      <c r="E395" s="511"/>
      <c r="F395" s="124">
        <v>15040201010404</v>
      </c>
      <c r="G395" s="290" t="s">
        <v>4470</v>
      </c>
      <c r="H395" s="122">
        <v>9</v>
      </c>
      <c r="I395" s="302"/>
      <c r="J395" s="306">
        <v>57185243</v>
      </c>
      <c r="K395" s="304"/>
      <c r="L395" s="304">
        <v>57185243</v>
      </c>
      <c r="M395" s="304">
        <v>57185243</v>
      </c>
      <c r="N395" s="304"/>
      <c r="O395" s="304"/>
      <c r="P395" s="304"/>
      <c r="Q395" s="304"/>
      <c r="R395" s="304"/>
      <c r="S395" s="304"/>
      <c r="T395" s="304"/>
      <c r="U395" s="304"/>
      <c r="V395" s="304"/>
      <c r="W395" s="327" t="str">
        <f>IFERROR((M395/J395)/IFERROR(HLOOKUP(F395,'BASE 1'!$C$1:$UG$251,'PROY 1'!$AB$19+237,0),0),"")</f>
        <v/>
      </c>
      <c r="X395" s="327"/>
      <c r="Y395" s="25" t="str">
        <f t="shared" si="21"/>
        <v>701</v>
      </c>
      <c r="Z395" s="304">
        <f t="shared" si="22"/>
        <v>0</v>
      </c>
      <c r="AA395" s="304">
        <f>L395-SUM($Z395:Z395)</f>
        <v>57185243</v>
      </c>
      <c r="AB395" s="304">
        <f>M395-SUM($Z395:AA395)</f>
        <v>0</v>
      </c>
      <c r="AC395" s="304">
        <f>N395-SUM($Z395:AB395)</f>
        <v>-57185243</v>
      </c>
      <c r="AD395" s="304">
        <f>O395-SUM($Z395:AC395)</f>
        <v>0</v>
      </c>
      <c r="AE395" s="304">
        <f>P395-SUM($Z395:AD395)</f>
        <v>0</v>
      </c>
      <c r="AF395" s="304">
        <f>Q395-SUM($Z395:AE395)</f>
        <v>0</v>
      </c>
      <c r="AG395" s="304">
        <f>R395-SUM($Z395:AF395)</f>
        <v>0</v>
      </c>
      <c r="AH395" s="304">
        <f>S395-SUM($Z395:AG395)</f>
        <v>0</v>
      </c>
      <c r="AI395" s="304">
        <f>T395-SUM($Z395:AH395)</f>
        <v>0</v>
      </c>
      <c r="AJ395" s="304">
        <f>U395-SUM($Z395:AI395)</f>
        <v>0</v>
      </c>
      <c r="AK395" s="304">
        <f>V395-SUM($Z395:AJ395)</f>
        <v>0</v>
      </c>
      <c r="AL395" s="21" t="e">
        <f>HLOOKUP(F395,'BASE 1'!$C$1:$UG$3,3,0)</f>
        <v>#N/A</v>
      </c>
      <c r="AM395" s="306"/>
      <c r="AN395" s="306">
        <v>57185243</v>
      </c>
      <c r="AO395" s="306">
        <v>57185243</v>
      </c>
      <c r="AP395" s="306"/>
      <c r="AQ395" s="306"/>
      <c r="AR395" s="306"/>
      <c r="AS395" s="306"/>
      <c r="AT395" s="306"/>
      <c r="AU395" s="306"/>
      <c r="AV395" s="306"/>
      <c r="AW395" s="306"/>
      <c r="AX395" s="306"/>
    </row>
    <row r="396" spans="1:50" ht="12.75" customHeight="1">
      <c r="A396" s="119">
        <v>110422618</v>
      </c>
      <c r="B396" s="312">
        <v>72100000</v>
      </c>
      <c r="C396" s="429"/>
      <c r="D396" s="511"/>
      <c r="E396" s="511"/>
      <c r="F396" s="124">
        <v>15040201010701</v>
      </c>
      <c r="G396" s="290" t="s">
        <v>4471</v>
      </c>
      <c r="H396" s="122">
        <v>9</v>
      </c>
      <c r="I396" s="302"/>
      <c r="J396" s="306">
        <v>247922648</v>
      </c>
      <c r="K396" s="304"/>
      <c r="L396" s="304">
        <v>247922648</v>
      </c>
      <c r="M396" s="304">
        <v>247922648</v>
      </c>
      <c r="N396" s="304"/>
      <c r="O396" s="304"/>
      <c r="P396" s="304"/>
      <c r="Q396" s="304"/>
      <c r="R396" s="304"/>
      <c r="S396" s="304"/>
      <c r="T396" s="304"/>
      <c r="U396" s="304"/>
      <c r="V396" s="304"/>
      <c r="W396" s="327" t="str">
        <f>IFERROR((M396/J396)/IFERROR(HLOOKUP(F396,'BASE 1'!$C$1:$UG$251,'PROY 1'!$AB$19+237,0),0),"")</f>
        <v/>
      </c>
      <c r="X396" s="327"/>
      <c r="Y396" s="25" t="str">
        <f t="shared" si="21"/>
        <v>226</v>
      </c>
      <c r="Z396" s="304">
        <f t="shared" si="22"/>
        <v>0</v>
      </c>
      <c r="AA396" s="304">
        <f>L396-SUM($Z396:Z396)</f>
        <v>247922648</v>
      </c>
      <c r="AB396" s="304">
        <f>M396-SUM($Z396:AA396)</f>
        <v>0</v>
      </c>
      <c r="AC396" s="304">
        <f>N396-SUM($Z396:AB396)</f>
        <v>-247922648</v>
      </c>
      <c r="AD396" s="304">
        <f>O396-SUM($Z396:AC396)</f>
        <v>0</v>
      </c>
      <c r="AE396" s="304">
        <f>P396-SUM($Z396:AD396)</f>
        <v>0</v>
      </c>
      <c r="AF396" s="304">
        <f>Q396-SUM($Z396:AE396)</f>
        <v>0</v>
      </c>
      <c r="AG396" s="304">
        <f>R396-SUM($Z396:AF396)</f>
        <v>0</v>
      </c>
      <c r="AH396" s="304">
        <f>S396-SUM($Z396:AG396)</f>
        <v>0</v>
      </c>
      <c r="AI396" s="304">
        <f>T396-SUM($Z396:AH396)</f>
        <v>0</v>
      </c>
      <c r="AJ396" s="304">
        <f>U396-SUM($Z396:AI396)</f>
        <v>0</v>
      </c>
      <c r="AK396" s="304">
        <f>V396-SUM($Z396:AJ396)</f>
        <v>0</v>
      </c>
      <c r="AL396" s="21" t="e">
        <f>HLOOKUP(F396,'BASE 1'!$C$1:$UG$3,3,0)</f>
        <v>#N/A</v>
      </c>
      <c r="AM396" s="306"/>
      <c r="AN396" s="306">
        <v>247922648</v>
      </c>
      <c r="AO396" s="306">
        <v>247922648</v>
      </c>
      <c r="AP396" s="306"/>
      <c r="AQ396" s="306"/>
      <c r="AR396" s="306"/>
      <c r="AS396" s="306"/>
      <c r="AT396" s="306"/>
      <c r="AU396" s="306"/>
      <c r="AV396" s="306"/>
      <c r="AW396" s="306"/>
      <c r="AX396" s="306"/>
    </row>
    <row r="397" spans="1:50" ht="12.75" customHeight="1">
      <c r="A397" s="119">
        <v>110400119</v>
      </c>
      <c r="B397" s="312"/>
      <c r="C397" s="429" t="s">
        <v>342</v>
      </c>
      <c r="D397" s="511"/>
      <c r="E397" s="511" t="s">
        <v>342</v>
      </c>
      <c r="F397" s="124">
        <v>150402010401</v>
      </c>
      <c r="G397" s="290" t="s">
        <v>4178</v>
      </c>
      <c r="H397" s="122">
        <v>9</v>
      </c>
      <c r="I397" s="302"/>
      <c r="J397" s="306">
        <v>3019343689</v>
      </c>
      <c r="K397" s="304"/>
      <c r="L397" s="304">
        <v>0</v>
      </c>
      <c r="M397" s="304">
        <v>3096000567</v>
      </c>
      <c r="N397" s="304"/>
      <c r="O397" s="304"/>
      <c r="P397" s="304"/>
      <c r="Q397" s="304"/>
      <c r="R397" s="304"/>
      <c r="S397" s="304"/>
      <c r="T397" s="304"/>
      <c r="U397" s="304"/>
      <c r="V397" s="304"/>
      <c r="W397" s="327" t="str">
        <f>IFERROR((M397/J397)/IFERROR(HLOOKUP(F397,'BASE 1'!$C$1:$UG$251,'PROY 1'!$AB$19+237,0),0),"")</f>
        <v/>
      </c>
      <c r="X397" s="327"/>
      <c r="Y397" s="25" t="str">
        <f t="shared" si="21"/>
        <v>001</v>
      </c>
      <c r="Z397" s="304">
        <f t="shared" si="22"/>
        <v>0</v>
      </c>
      <c r="AA397" s="304">
        <f>L397-SUM($Z397:Z397)</f>
        <v>0</v>
      </c>
      <c r="AB397" s="304">
        <f>M397-SUM($Z397:AA397)</f>
        <v>3096000567</v>
      </c>
      <c r="AC397" s="304">
        <f>N397-SUM($Z397:AB397)</f>
        <v>-3096000567</v>
      </c>
      <c r="AD397" s="304">
        <f>O397-SUM($Z397:AC397)</f>
        <v>0</v>
      </c>
      <c r="AE397" s="304">
        <f>P397-SUM($Z397:AD397)</f>
        <v>0</v>
      </c>
      <c r="AF397" s="304">
        <f>Q397-SUM($Z397:AE397)</f>
        <v>0</v>
      </c>
      <c r="AG397" s="304">
        <f>R397-SUM($Z397:AF397)</f>
        <v>0</v>
      </c>
      <c r="AH397" s="304">
        <f>S397-SUM($Z397:AG397)</f>
        <v>0</v>
      </c>
      <c r="AI397" s="304">
        <f>T397-SUM($Z397:AH397)</f>
        <v>0</v>
      </c>
      <c r="AJ397" s="304">
        <f>U397-SUM($Z397:AI397)</f>
        <v>0</v>
      </c>
      <c r="AK397" s="304">
        <f>V397-SUM($Z397:AJ397)</f>
        <v>0</v>
      </c>
      <c r="AL397" s="21" t="e">
        <f>HLOOKUP(F397,'BASE 1'!$C$1:$UG$3,3,0)</f>
        <v>#N/A</v>
      </c>
      <c r="AM397" s="306"/>
      <c r="AN397" s="306">
        <v>0</v>
      </c>
      <c r="AO397" s="306">
        <v>3019343689</v>
      </c>
      <c r="AP397" s="306"/>
      <c r="AQ397" s="306"/>
      <c r="AR397" s="306"/>
      <c r="AS397" s="306"/>
      <c r="AT397" s="306"/>
      <c r="AU397" s="306"/>
      <c r="AV397" s="306"/>
      <c r="AW397" s="306"/>
      <c r="AX397" s="306"/>
    </row>
    <row r="398" spans="1:50" ht="12.75" customHeight="1">
      <c r="A398" s="119">
        <v>110400119</v>
      </c>
      <c r="B398" s="309"/>
      <c r="C398" s="426" t="s">
        <v>342</v>
      </c>
      <c r="D398" s="508"/>
      <c r="E398" s="508" t="s">
        <v>342</v>
      </c>
      <c r="F398" s="283">
        <v>1504020201</v>
      </c>
      <c r="G398" s="290" t="s">
        <v>4179</v>
      </c>
      <c r="H398" s="122">
        <v>9</v>
      </c>
      <c r="I398" s="295"/>
      <c r="J398" s="304">
        <v>0</v>
      </c>
      <c r="K398" s="304"/>
      <c r="L398" s="304">
        <v>0</v>
      </c>
      <c r="M398" s="304">
        <v>0</v>
      </c>
      <c r="N398" s="304"/>
      <c r="O398" s="304"/>
      <c r="P398" s="304"/>
      <c r="Q398" s="304"/>
      <c r="R398" s="304"/>
      <c r="S398" s="304"/>
      <c r="T398" s="304"/>
      <c r="U398" s="304"/>
      <c r="V398" s="304"/>
      <c r="W398" s="324" t="str">
        <f>IFERROR((M398/J398)/IFERROR(HLOOKUP(F398,'BASE 1'!$C$1:$UG$251,'PROY 1'!$AB$19+237,0),0),"")</f>
        <v/>
      </c>
      <c r="X398" s="324"/>
      <c r="Y398" s="25" t="str">
        <f t="shared" si="21"/>
        <v>001</v>
      </c>
      <c r="Z398" s="304">
        <f t="shared" si="22"/>
        <v>0</v>
      </c>
      <c r="AA398" s="304">
        <f>L398-SUM($Z398:Z398)</f>
        <v>0</v>
      </c>
      <c r="AB398" s="304">
        <f>M398-SUM($Z398:AA398)</f>
        <v>0</v>
      </c>
      <c r="AC398" s="304">
        <f>N398-SUM($Z398:AB398)</f>
        <v>0</v>
      </c>
      <c r="AD398" s="304">
        <f>O398-SUM($Z398:AC398)</f>
        <v>0</v>
      </c>
      <c r="AE398" s="304">
        <f>P398-SUM($Z398:AD398)</f>
        <v>0</v>
      </c>
      <c r="AF398" s="304">
        <f>Q398-SUM($Z398:AE398)</f>
        <v>0</v>
      </c>
      <c r="AG398" s="304">
        <f>R398-SUM($Z398:AF398)</f>
        <v>0</v>
      </c>
      <c r="AH398" s="304">
        <f>S398-SUM($Z398:AG398)</f>
        <v>0</v>
      </c>
      <c r="AI398" s="304">
        <f>T398-SUM($Z398:AH398)</f>
        <v>0</v>
      </c>
      <c r="AJ398" s="304">
        <f>U398-SUM($Z398:AI398)</f>
        <v>0</v>
      </c>
      <c r="AK398" s="304">
        <f>V398-SUM($Z398:AJ398)</f>
        <v>0</v>
      </c>
      <c r="AL398" s="21" t="e">
        <f>HLOOKUP(F398,'BASE 1'!$C$1:$UG$3,3,0)</f>
        <v>#N/A</v>
      </c>
      <c r="AM398" s="304"/>
      <c r="AN398" s="304">
        <v>0</v>
      </c>
      <c r="AO398" s="304">
        <v>0</v>
      </c>
      <c r="AP398" s="304"/>
      <c r="AQ398" s="304"/>
      <c r="AR398" s="304"/>
      <c r="AS398" s="304"/>
      <c r="AT398" s="304"/>
      <c r="AU398" s="304"/>
      <c r="AV398" s="304"/>
      <c r="AW398" s="304"/>
      <c r="AX398" s="304"/>
    </row>
    <row r="399" spans="1:50" ht="12.75" customHeight="1">
      <c r="A399" s="119">
        <v>110500119</v>
      </c>
      <c r="B399" s="309"/>
      <c r="C399" s="426" t="s">
        <v>342</v>
      </c>
      <c r="D399" s="508"/>
      <c r="E399" s="508" t="s">
        <v>342</v>
      </c>
      <c r="F399" s="283">
        <v>1505020201</v>
      </c>
      <c r="G399" s="290" t="s">
        <v>4180</v>
      </c>
      <c r="H399" s="122">
        <v>9</v>
      </c>
      <c r="I399" s="295"/>
      <c r="J399" s="304">
        <v>0</v>
      </c>
      <c r="K399" s="304"/>
      <c r="L399" s="304">
        <v>0</v>
      </c>
      <c r="M399" s="304">
        <v>0</v>
      </c>
      <c r="N399" s="304"/>
      <c r="O399" s="304"/>
      <c r="P399" s="304"/>
      <c r="Q399" s="304"/>
      <c r="R399" s="304"/>
      <c r="S399" s="304"/>
      <c r="T399" s="304"/>
      <c r="U399" s="304"/>
      <c r="V399" s="304"/>
      <c r="W399" s="324" t="str">
        <f>IFERROR((M399/J399)/IFERROR(HLOOKUP(F399,'BASE 1'!$C$1:$UG$251,'PROY 1'!$AB$19+237,0),0),"")</f>
        <v/>
      </c>
      <c r="X399" s="324"/>
      <c r="Y399" s="25" t="str">
        <f t="shared" si="21"/>
        <v>001</v>
      </c>
      <c r="Z399" s="304">
        <f t="shared" si="22"/>
        <v>0</v>
      </c>
      <c r="AA399" s="304">
        <f>L399-SUM($Z399:Z399)</f>
        <v>0</v>
      </c>
      <c r="AB399" s="304">
        <f>M399-SUM($Z399:AA399)</f>
        <v>0</v>
      </c>
      <c r="AC399" s="304">
        <f>N399-SUM($Z399:AB399)</f>
        <v>0</v>
      </c>
      <c r="AD399" s="304">
        <f>O399-SUM($Z399:AC399)</f>
        <v>0</v>
      </c>
      <c r="AE399" s="304">
        <f>P399-SUM($Z399:AD399)</f>
        <v>0</v>
      </c>
      <c r="AF399" s="304">
        <f>Q399-SUM($Z399:AE399)</f>
        <v>0</v>
      </c>
      <c r="AG399" s="304">
        <f>R399-SUM($Z399:AF399)</f>
        <v>0</v>
      </c>
      <c r="AH399" s="304">
        <f>S399-SUM($Z399:AG399)</f>
        <v>0</v>
      </c>
      <c r="AI399" s="304">
        <f>T399-SUM($Z399:AH399)</f>
        <v>0</v>
      </c>
      <c r="AJ399" s="304">
        <f>U399-SUM($Z399:AI399)</f>
        <v>0</v>
      </c>
      <c r="AK399" s="304">
        <f>V399-SUM($Z399:AJ399)</f>
        <v>0</v>
      </c>
      <c r="AL399" s="21" t="str">
        <f>HLOOKUP(F399,'BASE 1'!$C$1:$UG$3,3,0)</f>
        <v>Rend Financ Vigencia</v>
      </c>
      <c r="AM399" s="304"/>
      <c r="AN399" s="304">
        <v>0</v>
      </c>
      <c r="AO399" s="304">
        <v>0</v>
      </c>
      <c r="AP399" s="304"/>
      <c r="AQ399" s="304"/>
      <c r="AR399" s="304"/>
      <c r="AS399" s="304"/>
      <c r="AT399" s="304"/>
      <c r="AU399" s="304"/>
      <c r="AV399" s="304"/>
      <c r="AW399" s="304"/>
      <c r="AX399" s="304"/>
    </row>
    <row r="400" spans="1:50">
      <c r="A400" s="114"/>
      <c r="B400" s="330"/>
      <c r="C400" s="423" t="s">
        <v>342</v>
      </c>
      <c r="D400" s="515">
        <v>29</v>
      </c>
      <c r="E400" s="515" t="s">
        <v>342</v>
      </c>
      <c r="F400" s="280">
        <v>16</v>
      </c>
      <c r="G400" s="114" t="s">
        <v>1862</v>
      </c>
      <c r="H400" s="280">
        <v>2</v>
      </c>
      <c r="I400" s="115"/>
      <c r="J400" s="115">
        <v>10312151087</v>
      </c>
      <c r="K400" s="115">
        <v>2391448085</v>
      </c>
      <c r="L400" s="115">
        <v>10312151087</v>
      </c>
      <c r="M400" s="115">
        <v>10312151087</v>
      </c>
      <c r="N400" s="115"/>
      <c r="O400" s="115"/>
      <c r="P400" s="115"/>
      <c r="Q400" s="115"/>
      <c r="R400" s="115"/>
      <c r="S400" s="115"/>
      <c r="T400" s="115"/>
      <c r="U400" s="115"/>
      <c r="V400" s="115"/>
      <c r="W400" s="195">
        <f>IFERROR((M400/J400)/IFERROR(HLOOKUP(F400,'BASE 1'!$C$1:$UG$251,'PROY 1'!$AB$19+237,0),0),"")</f>
        <v>1.6052952744249467</v>
      </c>
      <c r="X400" s="195" t="s">
        <v>342</v>
      </c>
      <c r="Y400" s="25" t="str">
        <f t="shared" si="21"/>
        <v/>
      </c>
      <c r="Z400" s="115">
        <f t="shared" si="22"/>
        <v>2391448085</v>
      </c>
      <c r="AA400" s="115">
        <f>L400-SUM($Z400:Z400)</f>
        <v>7920703002</v>
      </c>
      <c r="AB400" s="115">
        <f>M400-SUM($Z400:AA400)</f>
        <v>0</v>
      </c>
      <c r="AC400" s="115">
        <f>N400-SUM($Z400:AB400)</f>
        <v>-10312151087</v>
      </c>
      <c r="AD400" s="115">
        <f>O400-SUM($Z400:AC400)</f>
        <v>0</v>
      </c>
      <c r="AE400" s="115">
        <f>P400-SUM($Z400:AD400)</f>
        <v>0</v>
      </c>
      <c r="AF400" s="115">
        <f>Q400-SUM($Z400:AE400)</f>
        <v>0</v>
      </c>
      <c r="AG400" s="115">
        <f>R400-SUM($Z400:AF400)</f>
        <v>0</v>
      </c>
      <c r="AH400" s="115">
        <f>S400-SUM($Z400:AG400)</f>
        <v>0</v>
      </c>
      <c r="AI400" s="115">
        <f>T400-SUM($Z400:AH400)</f>
        <v>0</v>
      </c>
      <c r="AJ400" s="115">
        <f>U400-SUM($Z400:AI400)</f>
        <v>0</v>
      </c>
      <c r="AK400" s="115">
        <f>V400-SUM($Z400:AJ400)</f>
        <v>0</v>
      </c>
      <c r="AL400" s="21" t="str">
        <f>HLOOKUP(F400,'BASE 1'!$C$1:$UG$3,3,0)</f>
        <v>FONDO EMERGENCIAS Y DESASTRES</v>
      </c>
      <c r="AM400" s="115">
        <v>2391448085</v>
      </c>
      <c r="AN400" s="115">
        <v>10312151087</v>
      </c>
      <c r="AO400" s="115">
        <v>10312151087</v>
      </c>
      <c r="AP400" s="115"/>
      <c r="AQ400" s="115"/>
      <c r="AR400" s="115"/>
      <c r="AS400" s="115"/>
      <c r="AT400" s="115"/>
      <c r="AU400" s="115"/>
      <c r="AV400" s="115"/>
      <c r="AW400" s="115"/>
      <c r="AX400" s="115"/>
    </row>
    <row r="401" spans="1:50" ht="12.75" customHeight="1">
      <c r="A401" s="118"/>
      <c r="B401" s="331"/>
      <c r="C401" s="424" t="s">
        <v>342</v>
      </c>
      <c r="D401" s="506"/>
      <c r="E401" s="506" t="s">
        <v>342</v>
      </c>
      <c r="F401" s="285">
        <v>1602</v>
      </c>
      <c r="G401" s="289" t="s">
        <v>176</v>
      </c>
      <c r="H401" s="118">
        <v>3</v>
      </c>
      <c r="I401" s="300"/>
      <c r="J401" s="305">
        <v>10312151087</v>
      </c>
      <c r="K401" s="305">
        <v>2391448085</v>
      </c>
      <c r="L401" s="305">
        <v>10312151087</v>
      </c>
      <c r="M401" s="305">
        <v>10312151087</v>
      </c>
      <c r="N401" s="305"/>
      <c r="O401" s="305"/>
      <c r="P401" s="305"/>
      <c r="Q401" s="305"/>
      <c r="R401" s="305"/>
      <c r="S401" s="305"/>
      <c r="T401" s="305"/>
      <c r="U401" s="305"/>
      <c r="V401" s="305"/>
      <c r="W401" s="326" t="str">
        <f>IFERROR((M401/J401)/IFERROR(HLOOKUP(F401,'BASE 1'!$C$1:$UG$251,'PROY 1'!$AB$19+237,0),0),"")</f>
        <v/>
      </c>
      <c r="X401" s="326" t="s">
        <v>342</v>
      </c>
      <c r="Y401" s="25" t="str">
        <f t="shared" si="21"/>
        <v/>
      </c>
      <c r="Z401" s="305">
        <f t="shared" si="22"/>
        <v>2391448085</v>
      </c>
      <c r="AA401" s="305">
        <f>L401-SUM($Z401:Z401)</f>
        <v>7920703002</v>
      </c>
      <c r="AB401" s="305">
        <f>M401-SUM($Z401:AA401)</f>
        <v>0</v>
      </c>
      <c r="AC401" s="305">
        <f>N401-SUM($Z401:AB401)</f>
        <v>-10312151087</v>
      </c>
      <c r="AD401" s="305">
        <f>O401-SUM($Z401:AC401)</f>
        <v>0</v>
      </c>
      <c r="AE401" s="305">
        <f>P401-SUM($Z401:AD401)</f>
        <v>0</v>
      </c>
      <c r="AF401" s="305">
        <f>Q401-SUM($Z401:AE401)</f>
        <v>0</v>
      </c>
      <c r="AG401" s="305">
        <f>R401-SUM($Z401:AF401)</f>
        <v>0</v>
      </c>
      <c r="AH401" s="305">
        <f>S401-SUM($Z401:AG401)</f>
        <v>0</v>
      </c>
      <c r="AI401" s="305">
        <f>T401-SUM($Z401:AH401)</f>
        <v>0</v>
      </c>
      <c r="AJ401" s="305">
        <f>U401-SUM($Z401:AI401)</f>
        <v>0</v>
      </c>
      <c r="AK401" s="305">
        <f>V401-SUM($Z401:AJ401)</f>
        <v>0</v>
      </c>
      <c r="AL401" s="21" t="e">
        <f>HLOOKUP(F401,'BASE 1'!$C$1:$UG$3,3,0)</f>
        <v>#N/A</v>
      </c>
      <c r="AM401" s="305">
        <v>2391448085</v>
      </c>
      <c r="AN401" s="305">
        <v>10312151087</v>
      </c>
      <c r="AO401" s="305">
        <v>10312151087</v>
      </c>
      <c r="AP401" s="305"/>
      <c r="AQ401" s="305"/>
      <c r="AR401" s="305"/>
      <c r="AS401" s="305"/>
      <c r="AT401" s="305"/>
      <c r="AU401" s="305"/>
      <c r="AV401" s="305"/>
      <c r="AW401" s="305"/>
      <c r="AX401" s="305"/>
    </row>
    <row r="402" spans="1:50" ht="12.75" customHeight="1">
      <c r="A402" s="118"/>
      <c r="B402" s="331"/>
      <c r="C402" s="424" t="s">
        <v>342</v>
      </c>
      <c r="D402" s="506"/>
      <c r="E402" s="506" t="s">
        <v>342</v>
      </c>
      <c r="F402" s="285">
        <v>160201</v>
      </c>
      <c r="G402" s="289" t="s">
        <v>1108</v>
      </c>
      <c r="H402" s="118">
        <v>4</v>
      </c>
      <c r="I402" s="300"/>
      <c r="J402" s="305">
        <v>9651029120</v>
      </c>
      <c r="K402" s="305">
        <v>2109885915</v>
      </c>
      <c r="L402" s="305">
        <v>9651029120</v>
      </c>
      <c r="M402" s="305">
        <v>9651029120</v>
      </c>
      <c r="N402" s="305"/>
      <c r="O402" s="305"/>
      <c r="P402" s="305"/>
      <c r="Q402" s="305"/>
      <c r="R402" s="305"/>
      <c r="S402" s="305"/>
      <c r="T402" s="305"/>
      <c r="U402" s="305"/>
      <c r="V402" s="305"/>
      <c r="W402" s="326">
        <f>IFERROR((M402/J402)/IFERROR(HLOOKUP(F402,'BASE 1'!$C$1:$UG$251,'PROY 1'!$AB$19+237,0),0),"")</f>
        <v>3.8241090660376771</v>
      </c>
      <c r="X402" s="326" t="s">
        <v>342</v>
      </c>
      <c r="Y402" s="25" t="str">
        <f t="shared" si="21"/>
        <v/>
      </c>
      <c r="Z402" s="305">
        <f t="shared" si="22"/>
        <v>2109885915</v>
      </c>
      <c r="AA402" s="305">
        <f>L402-SUM($Z402:Z402)</f>
        <v>7541143205</v>
      </c>
      <c r="AB402" s="305">
        <f>M402-SUM($Z402:AA402)</f>
        <v>0</v>
      </c>
      <c r="AC402" s="305">
        <f>N402-SUM($Z402:AB402)</f>
        <v>-9651029120</v>
      </c>
      <c r="AD402" s="305">
        <f>O402-SUM($Z402:AC402)</f>
        <v>0</v>
      </c>
      <c r="AE402" s="305">
        <f>P402-SUM($Z402:AD402)</f>
        <v>0</v>
      </c>
      <c r="AF402" s="305">
        <f>Q402-SUM($Z402:AE402)</f>
        <v>0</v>
      </c>
      <c r="AG402" s="305">
        <f>R402-SUM($Z402:AF402)</f>
        <v>0</v>
      </c>
      <c r="AH402" s="305">
        <f>S402-SUM($Z402:AG402)</f>
        <v>0</v>
      </c>
      <c r="AI402" s="305">
        <f>T402-SUM($Z402:AH402)</f>
        <v>0</v>
      </c>
      <c r="AJ402" s="305">
        <f>U402-SUM($Z402:AI402)</f>
        <v>0</v>
      </c>
      <c r="AK402" s="305">
        <f>V402-SUM($Z402:AJ402)</f>
        <v>0</v>
      </c>
      <c r="AL402" s="21" t="str">
        <f>HLOOKUP(F402,'BASE 1'!$C$1:$UG$3,3,0)</f>
        <v>RECURSOS DE CAPITAL</v>
      </c>
      <c r="AM402" s="305">
        <v>2109885915</v>
      </c>
      <c r="AN402" s="305">
        <v>9651029120</v>
      </c>
      <c r="AO402" s="305">
        <v>9651029120</v>
      </c>
      <c r="AP402" s="305"/>
      <c r="AQ402" s="305"/>
      <c r="AR402" s="305"/>
      <c r="AS402" s="305"/>
      <c r="AT402" s="305"/>
      <c r="AU402" s="305"/>
      <c r="AV402" s="305"/>
      <c r="AW402" s="305"/>
      <c r="AX402" s="305"/>
    </row>
    <row r="403" spans="1:50" ht="12.75" customHeight="1">
      <c r="A403" s="119">
        <v>110615414</v>
      </c>
      <c r="B403" s="309">
        <v>73300000</v>
      </c>
      <c r="C403" s="426" t="s">
        <v>342</v>
      </c>
      <c r="D403" s="508"/>
      <c r="E403" s="508" t="s">
        <v>342</v>
      </c>
      <c r="F403" s="283">
        <v>1602010103</v>
      </c>
      <c r="G403" s="290" t="s">
        <v>2600</v>
      </c>
      <c r="H403" s="122">
        <v>9</v>
      </c>
      <c r="I403" s="295"/>
      <c r="J403" s="304">
        <v>3135636</v>
      </c>
      <c r="K403" s="304">
        <v>3135636</v>
      </c>
      <c r="L403" s="304">
        <v>3135636</v>
      </c>
      <c r="M403" s="304">
        <v>3135636</v>
      </c>
      <c r="N403" s="304"/>
      <c r="O403" s="304"/>
      <c r="P403" s="304"/>
      <c r="Q403" s="304"/>
      <c r="R403" s="304"/>
      <c r="S403" s="304"/>
      <c r="T403" s="304"/>
      <c r="U403" s="304"/>
      <c r="V403" s="304"/>
      <c r="W403" s="324" t="str">
        <f>IFERROR((M403/J403)/IFERROR(HLOOKUP(F403,'BASE 1'!$C$1:$UG$251,'PROY 1'!$AB$19+237,0),0),"")</f>
        <v/>
      </c>
      <c r="X403" s="324" t="s">
        <v>342</v>
      </c>
      <c r="Y403" s="25" t="str">
        <f t="shared" si="21"/>
        <v>154</v>
      </c>
      <c r="Z403" s="304">
        <f t="shared" si="22"/>
        <v>3135636</v>
      </c>
      <c r="AA403" s="304">
        <f>L403-SUM($Z403:Z403)</f>
        <v>0</v>
      </c>
      <c r="AB403" s="304">
        <f>M403-SUM($Z403:AA403)</f>
        <v>0</v>
      </c>
      <c r="AC403" s="304">
        <f>N403-SUM($Z403:AB403)</f>
        <v>-3135636</v>
      </c>
      <c r="AD403" s="304">
        <f>O403-SUM($Z403:AC403)</f>
        <v>0</v>
      </c>
      <c r="AE403" s="304">
        <f>P403-SUM($Z403:AD403)</f>
        <v>0</v>
      </c>
      <c r="AF403" s="304">
        <f>Q403-SUM($Z403:AE403)</f>
        <v>0</v>
      </c>
      <c r="AG403" s="304">
        <f>R403-SUM($Z403:AF403)</f>
        <v>0</v>
      </c>
      <c r="AH403" s="304">
        <f>S403-SUM($Z403:AG403)</f>
        <v>0</v>
      </c>
      <c r="AI403" s="304">
        <f>T403-SUM($Z403:AH403)</f>
        <v>0</v>
      </c>
      <c r="AJ403" s="304">
        <f>U403-SUM($Z403:AI403)</f>
        <v>0</v>
      </c>
      <c r="AK403" s="304">
        <f>V403-SUM($Z403:AJ403)</f>
        <v>0</v>
      </c>
      <c r="AL403" s="21" t="e">
        <f>HLOOKUP(F403,'BASE 1'!$C$1:$UG$3,3,0)</f>
        <v>#N/A</v>
      </c>
      <c r="AM403" s="304">
        <v>3135636</v>
      </c>
      <c r="AN403" s="304">
        <v>3135636</v>
      </c>
      <c r="AO403" s="304">
        <v>3135636</v>
      </c>
      <c r="AP403" s="304"/>
      <c r="AQ403" s="304"/>
      <c r="AR403" s="304"/>
      <c r="AS403" s="304"/>
      <c r="AT403" s="304"/>
      <c r="AU403" s="304"/>
      <c r="AV403" s="304"/>
      <c r="AW403" s="304"/>
      <c r="AX403" s="304"/>
    </row>
    <row r="404" spans="1:50" ht="12.75" customHeight="1">
      <c r="A404" s="119">
        <v>110615415</v>
      </c>
      <c r="B404" s="309">
        <v>73300000</v>
      </c>
      <c r="C404" s="426" t="s">
        <v>342</v>
      </c>
      <c r="D404" s="508"/>
      <c r="E404" s="508" t="s">
        <v>342</v>
      </c>
      <c r="F404" s="283">
        <v>1602010104</v>
      </c>
      <c r="G404" s="290" t="s">
        <v>2692</v>
      </c>
      <c r="H404" s="122">
        <v>9</v>
      </c>
      <c r="I404" s="295"/>
      <c r="J404" s="304">
        <v>105034931</v>
      </c>
      <c r="K404" s="304">
        <v>105034931</v>
      </c>
      <c r="L404" s="304">
        <v>105034931</v>
      </c>
      <c r="M404" s="304">
        <v>105034931</v>
      </c>
      <c r="N404" s="304"/>
      <c r="O404" s="304"/>
      <c r="P404" s="304"/>
      <c r="Q404" s="304"/>
      <c r="R404" s="304"/>
      <c r="S404" s="304"/>
      <c r="T404" s="304"/>
      <c r="U404" s="304"/>
      <c r="V404" s="304"/>
      <c r="W404" s="324" t="str">
        <f>IFERROR((M404/J404)/IFERROR(HLOOKUP(F404,'BASE 1'!$C$1:$UG$251,'PROY 1'!$AB$19+237,0),0),"")</f>
        <v/>
      </c>
      <c r="X404" s="324" t="s">
        <v>342</v>
      </c>
      <c r="Y404" s="25" t="str">
        <f t="shared" si="21"/>
        <v>154</v>
      </c>
      <c r="Z404" s="304">
        <f t="shared" si="22"/>
        <v>105034931</v>
      </c>
      <c r="AA404" s="304">
        <f>L404-SUM($Z404:Z404)</f>
        <v>0</v>
      </c>
      <c r="AB404" s="304">
        <f>M404-SUM($Z404:AA404)</f>
        <v>0</v>
      </c>
      <c r="AC404" s="304">
        <f>N404-SUM($Z404:AB404)</f>
        <v>-105034931</v>
      </c>
      <c r="AD404" s="304">
        <f>O404-SUM($Z404:AC404)</f>
        <v>0</v>
      </c>
      <c r="AE404" s="304">
        <f>P404-SUM($Z404:AD404)</f>
        <v>0</v>
      </c>
      <c r="AF404" s="304">
        <f>Q404-SUM($Z404:AE404)</f>
        <v>0</v>
      </c>
      <c r="AG404" s="304">
        <f>R404-SUM($Z404:AF404)</f>
        <v>0</v>
      </c>
      <c r="AH404" s="304">
        <f>S404-SUM($Z404:AG404)</f>
        <v>0</v>
      </c>
      <c r="AI404" s="304">
        <f>T404-SUM($Z404:AH404)</f>
        <v>0</v>
      </c>
      <c r="AJ404" s="304">
        <f>U404-SUM($Z404:AI404)</f>
        <v>0</v>
      </c>
      <c r="AK404" s="304">
        <f>V404-SUM($Z404:AJ404)</f>
        <v>0</v>
      </c>
      <c r="AL404" s="21" t="e">
        <f>HLOOKUP(F404,'BASE 1'!$C$1:$UG$3,3,0)</f>
        <v>#N/A</v>
      </c>
      <c r="AM404" s="304">
        <v>105034931</v>
      </c>
      <c r="AN404" s="304">
        <v>105034931</v>
      </c>
      <c r="AO404" s="304">
        <v>105034931</v>
      </c>
      <c r="AP404" s="304"/>
      <c r="AQ404" s="304"/>
      <c r="AR404" s="304"/>
      <c r="AS404" s="304"/>
      <c r="AT404" s="304"/>
      <c r="AU404" s="304"/>
      <c r="AV404" s="304"/>
      <c r="AW404" s="304"/>
      <c r="AX404" s="304"/>
    </row>
    <row r="405" spans="1:50" ht="12.75" customHeight="1">
      <c r="A405" s="119">
        <v>110615416</v>
      </c>
      <c r="B405" s="309">
        <v>73300000</v>
      </c>
      <c r="C405" s="426" t="s">
        <v>342</v>
      </c>
      <c r="D405" s="508"/>
      <c r="E405" s="508" t="s">
        <v>342</v>
      </c>
      <c r="F405" s="283">
        <v>1602010105</v>
      </c>
      <c r="G405" s="290" t="s">
        <v>2928</v>
      </c>
      <c r="H405" s="122">
        <v>9</v>
      </c>
      <c r="I405" s="295"/>
      <c r="J405" s="304">
        <v>153408169</v>
      </c>
      <c r="K405" s="304">
        <v>42240596</v>
      </c>
      <c r="L405" s="304">
        <v>153408169</v>
      </c>
      <c r="M405" s="304">
        <v>153408169</v>
      </c>
      <c r="N405" s="304"/>
      <c r="O405" s="304"/>
      <c r="P405" s="304"/>
      <c r="Q405" s="304"/>
      <c r="R405" s="304"/>
      <c r="S405" s="304"/>
      <c r="T405" s="304"/>
      <c r="U405" s="304"/>
      <c r="V405" s="304"/>
      <c r="W405" s="324" t="str">
        <f>IFERROR((M405/J405)/IFERROR(HLOOKUP(F405,'BASE 1'!$C$1:$UG$251,'PROY 1'!$AB$19+237,0),0),"")</f>
        <v/>
      </c>
      <c r="X405" s="324" t="s">
        <v>342</v>
      </c>
      <c r="Y405" s="25" t="str">
        <f t="shared" si="21"/>
        <v>154</v>
      </c>
      <c r="Z405" s="304">
        <f t="shared" si="22"/>
        <v>42240596</v>
      </c>
      <c r="AA405" s="304">
        <f>L405-SUM($Z405:Z405)</f>
        <v>111167573</v>
      </c>
      <c r="AB405" s="304">
        <f>M405-SUM($Z405:AA405)</f>
        <v>0</v>
      </c>
      <c r="AC405" s="304">
        <f>N405-SUM($Z405:AB405)</f>
        <v>-153408169</v>
      </c>
      <c r="AD405" s="304">
        <f>O405-SUM($Z405:AC405)</f>
        <v>0</v>
      </c>
      <c r="AE405" s="304">
        <f>P405-SUM($Z405:AD405)</f>
        <v>0</v>
      </c>
      <c r="AF405" s="304">
        <f>Q405-SUM($Z405:AE405)</f>
        <v>0</v>
      </c>
      <c r="AG405" s="304">
        <f>R405-SUM($Z405:AF405)</f>
        <v>0</v>
      </c>
      <c r="AH405" s="304">
        <f>S405-SUM($Z405:AG405)</f>
        <v>0</v>
      </c>
      <c r="AI405" s="304">
        <f>T405-SUM($Z405:AH405)</f>
        <v>0</v>
      </c>
      <c r="AJ405" s="304">
        <f>U405-SUM($Z405:AI405)</f>
        <v>0</v>
      </c>
      <c r="AK405" s="304">
        <f>V405-SUM($Z405:AJ405)</f>
        <v>0</v>
      </c>
      <c r="AL405" s="21" t="e">
        <f>HLOOKUP(F405,'BASE 1'!$C$1:$UG$3,3,0)</f>
        <v>#N/A</v>
      </c>
      <c r="AM405" s="304">
        <v>42240596</v>
      </c>
      <c r="AN405" s="304">
        <v>153408169</v>
      </c>
      <c r="AO405" s="304">
        <v>153408169</v>
      </c>
      <c r="AP405" s="304"/>
      <c r="AQ405" s="304"/>
      <c r="AR405" s="304"/>
      <c r="AS405" s="304"/>
      <c r="AT405" s="304"/>
      <c r="AU405" s="304"/>
      <c r="AV405" s="304"/>
      <c r="AW405" s="304"/>
      <c r="AX405" s="304"/>
    </row>
    <row r="406" spans="1:50" ht="12.75" customHeight="1">
      <c r="A406" s="119">
        <v>110615417</v>
      </c>
      <c r="B406" s="309">
        <v>73300000</v>
      </c>
      <c r="C406" s="426" t="s">
        <v>342</v>
      </c>
      <c r="D406" s="508"/>
      <c r="E406" s="508" t="s">
        <v>342</v>
      </c>
      <c r="F406" s="283">
        <v>1602010106</v>
      </c>
      <c r="G406" s="290" t="s">
        <v>4211</v>
      </c>
      <c r="H406" s="122">
        <v>9</v>
      </c>
      <c r="I406" s="295"/>
      <c r="J406" s="304">
        <v>476000942</v>
      </c>
      <c r="K406" s="304">
        <v>164396801</v>
      </c>
      <c r="L406" s="304">
        <v>476000942</v>
      </c>
      <c r="M406" s="304">
        <v>476000942</v>
      </c>
      <c r="N406" s="304"/>
      <c r="O406" s="304"/>
      <c r="P406" s="304"/>
      <c r="Q406" s="304"/>
      <c r="R406" s="304"/>
      <c r="S406" s="304"/>
      <c r="T406" s="304"/>
      <c r="U406" s="304"/>
      <c r="V406" s="304"/>
      <c r="W406" s="324" t="str">
        <f>IFERROR((M406/J406)/IFERROR(HLOOKUP(F406,'BASE 1'!$C$1:$UG$251,'PROY 1'!$AB$19+237,0),0),"")</f>
        <v/>
      </c>
      <c r="X406" s="324" t="s">
        <v>342</v>
      </c>
      <c r="Y406" s="25" t="str">
        <f t="shared" si="21"/>
        <v>154</v>
      </c>
      <c r="Z406" s="304">
        <f t="shared" si="22"/>
        <v>164396801</v>
      </c>
      <c r="AA406" s="304">
        <f>L406-SUM($Z406:Z406)</f>
        <v>311604141</v>
      </c>
      <c r="AB406" s="304">
        <f>M406-SUM($Z406:AA406)</f>
        <v>0</v>
      </c>
      <c r="AC406" s="304">
        <f>N406-SUM($Z406:AB406)</f>
        <v>-476000942</v>
      </c>
      <c r="AD406" s="304">
        <f>O406-SUM($Z406:AC406)</f>
        <v>0</v>
      </c>
      <c r="AE406" s="304">
        <f>P406-SUM($Z406:AD406)</f>
        <v>0</v>
      </c>
      <c r="AF406" s="304">
        <f>Q406-SUM($Z406:AE406)</f>
        <v>0</v>
      </c>
      <c r="AG406" s="304">
        <f>R406-SUM($Z406:AF406)</f>
        <v>0</v>
      </c>
      <c r="AH406" s="304">
        <f>S406-SUM($Z406:AG406)</f>
        <v>0</v>
      </c>
      <c r="AI406" s="304">
        <f>T406-SUM($Z406:AH406)</f>
        <v>0</v>
      </c>
      <c r="AJ406" s="304">
        <f>U406-SUM($Z406:AI406)</f>
        <v>0</v>
      </c>
      <c r="AK406" s="304">
        <f>V406-SUM($Z406:AJ406)</f>
        <v>0</v>
      </c>
      <c r="AL406" s="21" t="e">
        <f>HLOOKUP(F406,'BASE 1'!$C$1:$UG$3,3,0)</f>
        <v>#N/A</v>
      </c>
      <c r="AM406" s="304">
        <v>164396801</v>
      </c>
      <c r="AN406" s="304">
        <v>476000942</v>
      </c>
      <c r="AO406" s="304">
        <v>476000942</v>
      </c>
      <c r="AP406" s="304"/>
      <c r="AQ406" s="304"/>
      <c r="AR406" s="304"/>
      <c r="AS406" s="304"/>
      <c r="AT406" s="304"/>
      <c r="AU406" s="304"/>
      <c r="AV406" s="304"/>
      <c r="AW406" s="304"/>
      <c r="AX406" s="304"/>
    </row>
    <row r="407" spans="1:50" ht="12.75" customHeight="1">
      <c r="A407" s="119">
        <v>160615417</v>
      </c>
      <c r="B407" s="309">
        <v>73300000</v>
      </c>
      <c r="C407" s="426"/>
      <c r="D407" s="508"/>
      <c r="E407" s="508"/>
      <c r="F407" s="283">
        <v>1602010106</v>
      </c>
      <c r="G407" s="290" t="s">
        <v>4472</v>
      </c>
      <c r="H407" s="122">
        <v>9</v>
      </c>
      <c r="I407" s="295"/>
      <c r="J407" s="304">
        <v>40000000</v>
      </c>
      <c r="K407" s="304"/>
      <c r="L407" s="304">
        <v>40000000</v>
      </c>
      <c r="M407" s="304">
        <v>40000000</v>
      </c>
      <c r="N407" s="304"/>
      <c r="O407" s="304"/>
      <c r="P407" s="304"/>
      <c r="Q407" s="304"/>
      <c r="R407" s="304"/>
      <c r="S407" s="304"/>
      <c r="T407" s="304"/>
      <c r="U407" s="304"/>
      <c r="V407" s="304"/>
      <c r="W407" s="324" t="str">
        <f>IFERROR((M407/J407)/IFERROR(HLOOKUP(F407,'BASE 1'!$C$1:$UG$251,'PROY 1'!$AB$19+237,0),0),"")</f>
        <v/>
      </c>
      <c r="X407" s="324"/>
      <c r="Y407" s="25" t="str">
        <f t="shared" si="21"/>
        <v>154</v>
      </c>
      <c r="Z407" s="304">
        <f t="shared" si="22"/>
        <v>0</v>
      </c>
      <c r="AA407" s="304">
        <f>L407-SUM($Z407:Z407)</f>
        <v>40000000</v>
      </c>
      <c r="AB407" s="304">
        <f>M407-SUM($Z407:AA407)</f>
        <v>0</v>
      </c>
      <c r="AC407" s="304">
        <f>N407-SUM($Z407:AB407)</f>
        <v>-40000000</v>
      </c>
      <c r="AD407" s="304">
        <f>O407-SUM($Z407:AC407)</f>
        <v>0</v>
      </c>
      <c r="AE407" s="304">
        <f>P407-SUM($Z407:AD407)</f>
        <v>0</v>
      </c>
      <c r="AF407" s="304">
        <f>Q407-SUM($Z407:AE407)</f>
        <v>0</v>
      </c>
      <c r="AG407" s="304">
        <f>R407-SUM($Z407:AF407)</f>
        <v>0</v>
      </c>
      <c r="AH407" s="304">
        <f>S407-SUM($Z407:AG407)</f>
        <v>0</v>
      </c>
      <c r="AI407" s="304">
        <f>T407-SUM($Z407:AH407)</f>
        <v>0</v>
      </c>
      <c r="AJ407" s="304">
        <f>U407-SUM($Z407:AI407)</f>
        <v>0</v>
      </c>
      <c r="AK407" s="304">
        <f>V407-SUM($Z407:AJ407)</f>
        <v>0</v>
      </c>
      <c r="AL407" s="21" t="e">
        <f>HLOOKUP(F407,'BASE 1'!$C$1:$UG$3,3,0)</f>
        <v>#N/A</v>
      </c>
      <c r="AM407" s="304"/>
      <c r="AN407" s="304">
        <v>40000000</v>
      </c>
      <c r="AO407" s="304">
        <v>40000000</v>
      </c>
      <c r="AP407" s="304"/>
      <c r="AQ407" s="304"/>
      <c r="AR407" s="304"/>
      <c r="AS407" s="304"/>
      <c r="AT407" s="304"/>
      <c r="AU407" s="304"/>
      <c r="AV407" s="304"/>
      <c r="AW407" s="304"/>
      <c r="AX407" s="304"/>
    </row>
    <row r="408" spans="1:50" ht="12.75" customHeight="1">
      <c r="A408" s="119">
        <v>110615418</v>
      </c>
      <c r="B408" s="309">
        <v>73300000</v>
      </c>
      <c r="C408" s="426"/>
      <c r="D408" s="508"/>
      <c r="E408" s="508"/>
      <c r="F408" s="283">
        <v>1602010107</v>
      </c>
      <c r="G408" s="290" t="s">
        <v>4473</v>
      </c>
      <c r="H408" s="122">
        <v>9</v>
      </c>
      <c r="I408" s="295"/>
      <c r="J408" s="304">
        <v>1670098838</v>
      </c>
      <c r="K408" s="304"/>
      <c r="L408" s="304">
        <v>1670098838</v>
      </c>
      <c r="M408" s="304">
        <v>1670098838</v>
      </c>
      <c r="N408" s="304"/>
      <c r="O408" s="304"/>
      <c r="P408" s="304"/>
      <c r="Q408" s="304"/>
      <c r="R408" s="304"/>
      <c r="S408" s="304"/>
      <c r="T408" s="304"/>
      <c r="U408" s="304"/>
      <c r="V408" s="304"/>
      <c r="W408" s="324" t="str">
        <f>IFERROR((M408/J408)/IFERROR(HLOOKUP(F408,'BASE 1'!$C$1:$UG$251,'PROY 1'!$AB$19+237,0),0),"")</f>
        <v/>
      </c>
      <c r="X408" s="324"/>
      <c r="Y408" s="25" t="str">
        <f t="shared" si="21"/>
        <v>154</v>
      </c>
      <c r="Z408" s="304">
        <f t="shared" si="22"/>
        <v>0</v>
      </c>
      <c r="AA408" s="304">
        <f>L408-SUM($Z408:Z408)</f>
        <v>1670098838</v>
      </c>
      <c r="AB408" s="304">
        <f>M408-SUM($Z408:AA408)</f>
        <v>0</v>
      </c>
      <c r="AC408" s="304">
        <f>N408-SUM($Z408:AB408)</f>
        <v>-1670098838</v>
      </c>
      <c r="AD408" s="304">
        <f>O408-SUM($Z408:AC408)</f>
        <v>0</v>
      </c>
      <c r="AE408" s="304">
        <f>P408-SUM($Z408:AD408)</f>
        <v>0</v>
      </c>
      <c r="AF408" s="304">
        <f>Q408-SUM($Z408:AE408)</f>
        <v>0</v>
      </c>
      <c r="AG408" s="304">
        <f>R408-SUM($Z408:AF408)</f>
        <v>0</v>
      </c>
      <c r="AH408" s="304">
        <f>S408-SUM($Z408:AG408)</f>
        <v>0</v>
      </c>
      <c r="AI408" s="304">
        <f>T408-SUM($Z408:AH408)</f>
        <v>0</v>
      </c>
      <c r="AJ408" s="304">
        <f>U408-SUM($Z408:AI408)</f>
        <v>0</v>
      </c>
      <c r="AK408" s="304">
        <f>V408-SUM($Z408:AJ408)</f>
        <v>0</v>
      </c>
      <c r="AL408" s="21" t="e">
        <f>HLOOKUP(F408,'BASE 1'!$C$1:$UG$3,3,0)</f>
        <v>#N/A</v>
      </c>
      <c r="AM408" s="304"/>
      <c r="AN408" s="304">
        <v>1670098838</v>
      </c>
      <c r="AO408" s="304">
        <v>1670098838</v>
      </c>
      <c r="AP408" s="304"/>
      <c r="AQ408" s="304"/>
      <c r="AR408" s="304"/>
      <c r="AS408" s="304"/>
      <c r="AT408" s="304"/>
      <c r="AU408" s="304"/>
      <c r="AV408" s="304"/>
      <c r="AW408" s="304"/>
      <c r="AX408" s="304"/>
    </row>
    <row r="409" spans="1:50" ht="12.75" customHeight="1">
      <c r="A409" s="119">
        <v>110615514</v>
      </c>
      <c r="B409" s="309">
        <v>73300000</v>
      </c>
      <c r="C409" s="426" t="s">
        <v>342</v>
      </c>
      <c r="D409" s="508"/>
      <c r="E409" s="508" t="s">
        <v>342</v>
      </c>
      <c r="F409" s="283">
        <v>1602010203</v>
      </c>
      <c r="G409" s="290" t="s">
        <v>2601</v>
      </c>
      <c r="H409" s="122">
        <v>9</v>
      </c>
      <c r="I409" s="295"/>
      <c r="J409" s="304">
        <v>208652180</v>
      </c>
      <c r="K409" s="304">
        <v>208652180</v>
      </c>
      <c r="L409" s="304">
        <v>208652180</v>
      </c>
      <c r="M409" s="304">
        <v>208652180</v>
      </c>
      <c r="N409" s="304"/>
      <c r="O409" s="304"/>
      <c r="P409" s="304"/>
      <c r="Q409" s="304"/>
      <c r="R409" s="304"/>
      <c r="S409" s="304"/>
      <c r="T409" s="304"/>
      <c r="U409" s="304"/>
      <c r="V409" s="304"/>
      <c r="W409" s="324" t="str">
        <f>IFERROR((M409/J409)/IFERROR(HLOOKUP(F409,'BASE 1'!$C$1:$UG$251,'PROY 1'!$AB$19+237,0),0),"")</f>
        <v/>
      </c>
      <c r="X409" s="324" t="s">
        <v>342</v>
      </c>
      <c r="Y409" s="25" t="str">
        <f t="shared" si="21"/>
        <v>155</v>
      </c>
      <c r="Z409" s="304">
        <f t="shared" si="22"/>
        <v>208652180</v>
      </c>
      <c r="AA409" s="304">
        <f>L409-SUM($Z409:Z409)</f>
        <v>0</v>
      </c>
      <c r="AB409" s="304">
        <f>M409-SUM($Z409:AA409)</f>
        <v>0</v>
      </c>
      <c r="AC409" s="304">
        <f>N409-SUM($Z409:AB409)</f>
        <v>-208652180</v>
      </c>
      <c r="AD409" s="304">
        <f>O409-SUM($Z409:AC409)</f>
        <v>0</v>
      </c>
      <c r="AE409" s="304">
        <f>P409-SUM($Z409:AD409)</f>
        <v>0</v>
      </c>
      <c r="AF409" s="304">
        <f>Q409-SUM($Z409:AE409)</f>
        <v>0</v>
      </c>
      <c r="AG409" s="304">
        <f>R409-SUM($Z409:AF409)</f>
        <v>0</v>
      </c>
      <c r="AH409" s="304">
        <f>S409-SUM($Z409:AG409)</f>
        <v>0</v>
      </c>
      <c r="AI409" s="304">
        <f>T409-SUM($Z409:AH409)</f>
        <v>0</v>
      </c>
      <c r="AJ409" s="304">
        <f>U409-SUM($Z409:AI409)</f>
        <v>0</v>
      </c>
      <c r="AK409" s="304">
        <f>V409-SUM($Z409:AJ409)</f>
        <v>0</v>
      </c>
      <c r="AL409" s="21" t="e">
        <f>HLOOKUP(F409,'BASE 1'!$C$1:$UG$3,3,0)</f>
        <v>#N/A</v>
      </c>
      <c r="AM409" s="304">
        <v>208652180</v>
      </c>
      <c r="AN409" s="304">
        <v>208652180</v>
      </c>
      <c r="AO409" s="304">
        <v>208652180</v>
      </c>
      <c r="AP409" s="304"/>
      <c r="AQ409" s="304"/>
      <c r="AR409" s="304"/>
      <c r="AS409" s="304"/>
      <c r="AT409" s="304"/>
      <c r="AU409" s="304"/>
      <c r="AV409" s="304"/>
      <c r="AW409" s="304"/>
      <c r="AX409" s="304"/>
    </row>
    <row r="410" spans="1:50" ht="12.75" customHeight="1">
      <c r="A410" s="119">
        <v>110615515</v>
      </c>
      <c r="B410" s="309">
        <v>73300000</v>
      </c>
      <c r="C410" s="426" t="s">
        <v>342</v>
      </c>
      <c r="D410" s="508"/>
      <c r="E410" s="508" t="s">
        <v>342</v>
      </c>
      <c r="F410" s="283">
        <v>1602010204</v>
      </c>
      <c r="G410" s="290" t="s">
        <v>2693</v>
      </c>
      <c r="H410" s="122">
        <v>9</v>
      </c>
      <c r="I410" s="295"/>
      <c r="J410" s="304">
        <v>157910228</v>
      </c>
      <c r="K410" s="304">
        <v>157910228</v>
      </c>
      <c r="L410" s="304">
        <v>157910228</v>
      </c>
      <c r="M410" s="304">
        <v>157910228</v>
      </c>
      <c r="N410" s="304"/>
      <c r="O410" s="304"/>
      <c r="P410" s="304"/>
      <c r="Q410" s="304"/>
      <c r="R410" s="304"/>
      <c r="S410" s="304"/>
      <c r="T410" s="304"/>
      <c r="U410" s="304"/>
      <c r="V410" s="304"/>
      <c r="W410" s="324" t="str">
        <f>IFERROR((M410/J410)/IFERROR(HLOOKUP(F410,'BASE 1'!$C$1:$UG$251,'PROY 1'!$AB$19+237,0),0),"")</f>
        <v/>
      </c>
      <c r="X410" s="324" t="s">
        <v>342</v>
      </c>
      <c r="Y410" s="25" t="str">
        <f t="shared" si="21"/>
        <v>155</v>
      </c>
      <c r="Z410" s="304">
        <f t="shared" si="22"/>
        <v>157910228</v>
      </c>
      <c r="AA410" s="304">
        <f>L410-SUM($Z410:Z410)</f>
        <v>0</v>
      </c>
      <c r="AB410" s="304">
        <f>M410-SUM($Z410:AA410)</f>
        <v>0</v>
      </c>
      <c r="AC410" s="304">
        <f>N410-SUM($Z410:AB410)</f>
        <v>-157910228</v>
      </c>
      <c r="AD410" s="304">
        <f>O410-SUM($Z410:AC410)</f>
        <v>0</v>
      </c>
      <c r="AE410" s="304">
        <f>P410-SUM($Z410:AD410)</f>
        <v>0</v>
      </c>
      <c r="AF410" s="304">
        <f>Q410-SUM($Z410:AE410)</f>
        <v>0</v>
      </c>
      <c r="AG410" s="304">
        <f>R410-SUM($Z410:AF410)</f>
        <v>0</v>
      </c>
      <c r="AH410" s="304">
        <f>S410-SUM($Z410:AG410)</f>
        <v>0</v>
      </c>
      <c r="AI410" s="304">
        <f>T410-SUM($Z410:AH410)</f>
        <v>0</v>
      </c>
      <c r="AJ410" s="304">
        <f>U410-SUM($Z410:AI410)</f>
        <v>0</v>
      </c>
      <c r="AK410" s="304">
        <f>V410-SUM($Z410:AJ410)</f>
        <v>0</v>
      </c>
      <c r="AL410" s="21" t="e">
        <f>HLOOKUP(F410,'BASE 1'!$C$1:$UG$3,3,0)</f>
        <v>#N/A</v>
      </c>
      <c r="AM410" s="304">
        <v>157910228</v>
      </c>
      <c r="AN410" s="304">
        <v>157910228</v>
      </c>
      <c r="AO410" s="304">
        <v>157910228</v>
      </c>
      <c r="AP410" s="304"/>
      <c r="AQ410" s="304"/>
      <c r="AR410" s="304"/>
      <c r="AS410" s="304"/>
      <c r="AT410" s="304"/>
      <c r="AU410" s="304"/>
      <c r="AV410" s="304"/>
      <c r="AW410" s="304"/>
      <c r="AX410" s="304"/>
    </row>
    <row r="411" spans="1:50" ht="12.75" customHeight="1">
      <c r="A411" s="119">
        <v>110615516</v>
      </c>
      <c r="B411" s="309">
        <v>73300000</v>
      </c>
      <c r="C411" s="426" t="s">
        <v>342</v>
      </c>
      <c r="D411" s="508"/>
      <c r="E411" s="508" t="s">
        <v>342</v>
      </c>
      <c r="F411" s="283">
        <v>1602010205</v>
      </c>
      <c r="G411" s="290" t="s">
        <v>4212</v>
      </c>
      <c r="H411" s="122">
        <v>9</v>
      </c>
      <c r="I411" s="295"/>
      <c r="J411" s="304">
        <v>998223379</v>
      </c>
      <c r="K411" s="304">
        <v>188168726</v>
      </c>
      <c r="L411" s="304">
        <v>998223379</v>
      </c>
      <c r="M411" s="304">
        <v>998223379</v>
      </c>
      <c r="N411" s="304"/>
      <c r="O411" s="304"/>
      <c r="P411" s="304"/>
      <c r="Q411" s="304"/>
      <c r="R411" s="304"/>
      <c r="S411" s="304"/>
      <c r="T411" s="304"/>
      <c r="U411" s="304"/>
      <c r="V411" s="304"/>
      <c r="W411" s="324" t="str">
        <f>IFERROR((M411/J411)/IFERROR(HLOOKUP(F411,'BASE 1'!$C$1:$UG$251,'PROY 1'!$AB$19+237,0),0),"")</f>
        <v/>
      </c>
      <c r="X411" s="324" t="s">
        <v>342</v>
      </c>
      <c r="Y411" s="25" t="str">
        <f t="shared" si="21"/>
        <v>155</v>
      </c>
      <c r="Z411" s="304">
        <f t="shared" si="22"/>
        <v>188168726</v>
      </c>
      <c r="AA411" s="304">
        <f>L411-SUM($Z411:Z411)</f>
        <v>810054653</v>
      </c>
      <c r="AB411" s="304">
        <f>M411-SUM($Z411:AA411)</f>
        <v>0</v>
      </c>
      <c r="AC411" s="304">
        <f>N411-SUM($Z411:AB411)</f>
        <v>-998223379</v>
      </c>
      <c r="AD411" s="304">
        <f>O411-SUM($Z411:AC411)</f>
        <v>0</v>
      </c>
      <c r="AE411" s="304">
        <f>P411-SUM($Z411:AD411)</f>
        <v>0</v>
      </c>
      <c r="AF411" s="304">
        <f>Q411-SUM($Z411:AE411)</f>
        <v>0</v>
      </c>
      <c r="AG411" s="304">
        <f>R411-SUM($Z411:AF411)</f>
        <v>0</v>
      </c>
      <c r="AH411" s="304">
        <f>S411-SUM($Z411:AG411)</f>
        <v>0</v>
      </c>
      <c r="AI411" s="304">
        <f>T411-SUM($Z411:AH411)</f>
        <v>0</v>
      </c>
      <c r="AJ411" s="304">
        <f>U411-SUM($Z411:AI411)</f>
        <v>0</v>
      </c>
      <c r="AK411" s="304">
        <f>V411-SUM($Z411:AJ411)</f>
        <v>0</v>
      </c>
      <c r="AL411" s="21" t="e">
        <f>HLOOKUP(F411,'BASE 1'!$C$1:$UG$3,3,0)</f>
        <v>#N/A</v>
      </c>
      <c r="AM411" s="304">
        <v>188168726</v>
      </c>
      <c r="AN411" s="304">
        <v>998223379</v>
      </c>
      <c r="AO411" s="304">
        <v>998223379</v>
      </c>
      <c r="AP411" s="304"/>
      <c r="AQ411" s="304"/>
      <c r="AR411" s="304"/>
      <c r="AS411" s="304"/>
      <c r="AT411" s="304"/>
      <c r="AU411" s="304"/>
      <c r="AV411" s="304"/>
      <c r="AW411" s="304"/>
      <c r="AX411" s="304"/>
    </row>
    <row r="412" spans="1:50" ht="12.75" customHeight="1">
      <c r="A412" s="119">
        <v>110615517</v>
      </c>
      <c r="B412" s="309">
        <v>73300000</v>
      </c>
      <c r="C412" s="426" t="s">
        <v>342</v>
      </c>
      <c r="D412" s="508"/>
      <c r="E412" s="508" t="s">
        <v>342</v>
      </c>
      <c r="F412" s="283">
        <v>1602010206</v>
      </c>
      <c r="G412" s="290" t="s">
        <v>4213</v>
      </c>
      <c r="H412" s="122">
        <v>9</v>
      </c>
      <c r="I412" s="295"/>
      <c r="J412" s="304">
        <v>2577332081</v>
      </c>
      <c r="K412" s="304">
        <v>1240346817</v>
      </c>
      <c r="L412" s="304">
        <v>2577332081</v>
      </c>
      <c r="M412" s="304">
        <v>2577332081</v>
      </c>
      <c r="N412" s="304"/>
      <c r="O412" s="304"/>
      <c r="P412" s="304"/>
      <c r="Q412" s="304"/>
      <c r="R412" s="304"/>
      <c r="S412" s="304"/>
      <c r="T412" s="304"/>
      <c r="U412" s="304"/>
      <c r="V412" s="304"/>
      <c r="W412" s="324" t="str">
        <f>IFERROR((M412/J412)/IFERROR(HLOOKUP(F412,'BASE 1'!$C$1:$UG$251,'PROY 1'!$AB$19+237,0),0),"")</f>
        <v/>
      </c>
      <c r="X412" s="324" t="s">
        <v>342</v>
      </c>
      <c r="Y412" s="25" t="str">
        <f t="shared" si="21"/>
        <v>155</v>
      </c>
      <c r="Z412" s="304">
        <f t="shared" si="22"/>
        <v>1240346817</v>
      </c>
      <c r="AA412" s="304">
        <f>L412-SUM($Z412:Z412)</f>
        <v>1336985264</v>
      </c>
      <c r="AB412" s="304">
        <f>M412-SUM($Z412:AA412)</f>
        <v>0</v>
      </c>
      <c r="AC412" s="304">
        <f>N412-SUM($Z412:AB412)</f>
        <v>-2577332081</v>
      </c>
      <c r="AD412" s="304">
        <f>O412-SUM($Z412:AC412)</f>
        <v>0</v>
      </c>
      <c r="AE412" s="304">
        <f>P412-SUM($Z412:AD412)</f>
        <v>0</v>
      </c>
      <c r="AF412" s="304">
        <f>Q412-SUM($Z412:AE412)</f>
        <v>0</v>
      </c>
      <c r="AG412" s="304">
        <f>R412-SUM($Z412:AF412)</f>
        <v>0</v>
      </c>
      <c r="AH412" s="304">
        <f>S412-SUM($Z412:AG412)</f>
        <v>0</v>
      </c>
      <c r="AI412" s="304">
        <f>T412-SUM($Z412:AH412)</f>
        <v>0</v>
      </c>
      <c r="AJ412" s="304">
        <f>U412-SUM($Z412:AI412)</f>
        <v>0</v>
      </c>
      <c r="AK412" s="304">
        <f>V412-SUM($Z412:AJ412)</f>
        <v>0</v>
      </c>
      <c r="AL412" s="21" t="e">
        <f>HLOOKUP(F412,'BASE 1'!$C$1:$UG$3,3,0)</f>
        <v>#N/A</v>
      </c>
      <c r="AM412" s="304">
        <v>1240346817</v>
      </c>
      <c r="AN412" s="304">
        <v>2577332081</v>
      </c>
      <c r="AO412" s="304">
        <v>2577332081</v>
      </c>
      <c r="AP412" s="304"/>
      <c r="AQ412" s="304"/>
      <c r="AR412" s="304"/>
      <c r="AS412" s="304"/>
      <c r="AT412" s="304"/>
      <c r="AU412" s="304"/>
      <c r="AV412" s="304"/>
      <c r="AW412" s="304"/>
      <c r="AX412" s="304"/>
    </row>
    <row r="413" spans="1:50" ht="12.75" customHeight="1">
      <c r="A413" s="119">
        <v>110615518</v>
      </c>
      <c r="B413" s="309">
        <v>73300000</v>
      </c>
      <c r="C413" s="426"/>
      <c r="D413" s="508"/>
      <c r="E413" s="508"/>
      <c r="F413" s="283">
        <v>1602010207</v>
      </c>
      <c r="G413" s="290" t="s">
        <v>4474</v>
      </c>
      <c r="H413" s="122">
        <v>9</v>
      </c>
      <c r="I413" s="295"/>
      <c r="J413" s="304">
        <v>2419837393</v>
      </c>
      <c r="K413" s="304"/>
      <c r="L413" s="304">
        <v>2419837393</v>
      </c>
      <c r="M413" s="304">
        <v>2419837393</v>
      </c>
      <c r="N413" s="304"/>
      <c r="O413" s="304"/>
      <c r="P413" s="304"/>
      <c r="Q413" s="304"/>
      <c r="R413" s="304"/>
      <c r="S413" s="304"/>
      <c r="T413" s="304"/>
      <c r="U413" s="304"/>
      <c r="V413" s="304"/>
      <c r="W413" s="324" t="str">
        <f>IFERROR((M413/J413)/IFERROR(HLOOKUP(F413,'BASE 1'!$C$1:$UG$251,'PROY 1'!$AB$19+237,0),0),"")</f>
        <v/>
      </c>
      <c r="X413" s="324"/>
      <c r="Y413" s="25" t="str">
        <f t="shared" si="21"/>
        <v>155</v>
      </c>
      <c r="Z413" s="304">
        <f t="shared" si="22"/>
        <v>0</v>
      </c>
      <c r="AA413" s="304">
        <f>L413-SUM($Z413:Z413)</f>
        <v>2419837393</v>
      </c>
      <c r="AB413" s="304">
        <f>M413-SUM($Z413:AA413)</f>
        <v>0</v>
      </c>
      <c r="AC413" s="304">
        <f>N413-SUM($Z413:AB413)</f>
        <v>-2419837393</v>
      </c>
      <c r="AD413" s="304">
        <f>O413-SUM($Z413:AC413)</f>
        <v>0</v>
      </c>
      <c r="AE413" s="304">
        <f>P413-SUM($Z413:AD413)</f>
        <v>0</v>
      </c>
      <c r="AF413" s="304">
        <f>Q413-SUM($Z413:AE413)</f>
        <v>0</v>
      </c>
      <c r="AG413" s="304">
        <f>R413-SUM($Z413:AF413)</f>
        <v>0</v>
      </c>
      <c r="AH413" s="304">
        <f>S413-SUM($Z413:AG413)</f>
        <v>0</v>
      </c>
      <c r="AI413" s="304">
        <f>T413-SUM($Z413:AH413)</f>
        <v>0</v>
      </c>
      <c r="AJ413" s="304">
        <f>U413-SUM($Z413:AI413)</f>
        <v>0</v>
      </c>
      <c r="AK413" s="304">
        <f>V413-SUM($Z413:AJ413)</f>
        <v>0</v>
      </c>
      <c r="AL413" s="21" t="e">
        <f>HLOOKUP(F413,'BASE 1'!$C$1:$UG$3,3,0)</f>
        <v>#N/A</v>
      </c>
      <c r="AM413" s="304"/>
      <c r="AN413" s="304">
        <v>2419837393</v>
      </c>
      <c r="AO413" s="304">
        <v>2419837393</v>
      </c>
      <c r="AP413" s="304"/>
      <c r="AQ413" s="304"/>
      <c r="AR413" s="304"/>
      <c r="AS413" s="304"/>
      <c r="AT413" s="304"/>
      <c r="AU413" s="304"/>
      <c r="AV413" s="304"/>
      <c r="AW413" s="304"/>
      <c r="AX413" s="304"/>
    </row>
    <row r="414" spans="1:50" ht="12.75" customHeight="1">
      <c r="A414" s="119">
        <v>160615518</v>
      </c>
      <c r="B414" s="309">
        <v>73300000</v>
      </c>
      <c r="C414" s="426"/>
      <c r="D414" s="508"/>
      <c r="E414" s="508"/>
      <c r="F414" s="283">
        <v>1602010207</v>
      </c>
      <c r="G414" s="290" t="s">
        <v>4475</v>
      </c>
      <c r="H414" s="122">
        <v>9</v>
      </c>
      <c r="I414" s="295"/>
      <c r="J414" s="304">
        <v>814896152</v>
      </c>
      <c r="K414" s="304"/>
      <c r="L414" s="304">
        <v>814896152</v>
      </c>
      <c r="M414" s="304">
        <v>814896152</v>
      </c>
      <c r="N414" s="304"/>
      <c r="O414" s="304"/>
      <c r="P414" s="304"/>
      <c r="Q414" s="304"/>
      <c r="R414" s="304"/>
      <c r="S414" s="304"/>
      <c r="T414" s="304"/>
      <c r="U414" s="304"/>
      <c r="V414" s="304"/>
      <c r="W414" s="324" t="str">
        <f>IFERROR((M414/J414)/IFERROR(HLOOKUP(F414,'BASE 1'!$C$1:$UG$251,'PROY 1'!$AB$19+237,0),0),"")</f>
        <v/>
      </c>
      <c r="X414" s="324"/>
      <c r="Y414" s="25" t="str">
        <f t="shared" si="21"/>
        <v>155</v>
      </c>
      <c r="Z414" s="304">
        <f t="shared" si="22"/>
        <v>0</v>
      </c>
      <c r="AA414" s="304">
        <f>L414-SUM($Z414:Z414)</f>
        <v>814896152</v>
      </c>
      <c r="AB414" s="304">
        <f>M414-SUM($Z414:AA414)</f>
        <v>0</v>
      </c>
      <c r="AC414" s="304">
        <f>N414-SUM($Z414:AB414)</f>
        <v>-814896152</v>
      </c>
      <c r="AD414" s="304">
        <f>O414-SUM($Z414:AC414)</f>
        <v>0</v>
      </c>
      <c r="AE414" s="304">
        <f>P414-SUM($Z414:AD414)</f>
        <v>0</v>
      </c>
      <c r="AF414" s="304">
        <f>Q414-SUM($Z414:AE414)</f>
        <v>0</v>
      </c>
      <c r="AG414" s="304">
        <f>R414-SUM($Z414:AF414)</f>
        <v>0</v>
      </c>
      <c r="AH414" s="304">
        <f>S414-SUM($Z414:AG414)</f>
        <v>0</v>
      </c>
      <c r="AI414" s="304">
        <f>T414-SUM($Z414:AH414)</f>
        <v>0</v>
      </c>
      <c r="AJ414" s="304">
        <f>U414-SUM($Z414:AI414)</f>
        <v>0</v>
      </c>
      <c r="AK414" s="304">
        <f>V414-SUM($Z414:AJ414)</f>
        <v>0</v>
      </c>
      <c r="AL414" s="21" t="e">
        <f>HLOOKUP(F414,'BASE 1'!$C$1:$UG$3,3,0)</f>
        <v>#N/A</v>
      </c>
      <c r="AM414" s="304"/>
      <c r="AN414" s="304">
        <v>814896152</v>
      </c>
      <c r="AO414" s="304">
        <v>814896152</v>
      </c>
      <c r="AP414" s="304"/>
      <c r="AQ414" s="304"/>
      <c r="AR414" s="304"/>
      <c r="AS414" s="304"/>
      <c r="AT414" s="304"/>
      <c r="AU414" s="304"/>
      <c r="AV414" s="304"/>
      <c r="AW414" s="304"/>
      <c r="AX414" s="304"/>
    </row>
    <row r="415" spans="1:50" ht="12.75" customHeight="1">
      <c r="A415" s="119">
        <v>110604015</v>
      </c>
      <c r="B415" s="309">
        <v>70400000</v>
      </c>
      <c r="C415" s="426"/>
      <c r="D415" s="508"/>
      <c r="E415" s="508"/>
      <c r="F415" s="283">
        <v>1602010502</v>
      </c>
      <c r="G415" s="290" t="s">
        <v>2945</v>
      </c>
      <c r="H415" s="122">
        <v>9</v>
      </c>
      <c r="I415" s="295"/>
      <c r="J415" s="304">
        <v>26499191</v>
      </c>
      <c r="K415" s="304"/>
      <c r="L415" s="304">
        <v>26499191</v>
      </c>
      <c r="M415" s="304">
        <v>26499191</v>
      </c>
      <c r="N415" s="304"/>
      <c r="O415" s="304"/>
      <c r="P415" s="304"/>
      <c r="Q415" s="304"/>
      <c r="R415" s="304"/>
      <c r="S415" s="304"/>
      <c r="T415" s="304"/>
      <c r="U415" s="304"/>
      <c r="V415" s="304"/>
      <c r="W415" s="324" t="str">
        <f>IFERROR((M415/J415)/IFERROR(HLOOKUP(F415,'BASE 1'!$C$1:$UG$251,'PROY 1'!$AB$19+237,0),0),"")</f>
        <v/>
      </c>
      <c r="X415" s="324"/>
      <c r="Y415" s="25" t="str">
        <f t="shared" si="21"/>
        <v>040</v>
      </c>
      <c r="Z415" s="304">
        <f t="shared" si="22"/>
        <v>0</v>
      </c>
      <c r="AA415" s="304">
        <f>L415-SUM($Z415:Z415)</f>
        <v>26499191</v>
      </c>
      <c r="AB415" s="304">
        <f>M415-SUM($Z415:AA415)</f>
        <v>0</v>
      </c>
      <c r="AC415" s="304">
        <f>N415-SUM($Z415:AB415)</f>
        <v>-26499191</v>
      </c>
      <c r="AD415" s="304">
        <f>O415-SUM($Z415:AC415)</f>
        <v>0</v>
      </c>
      <c r="AE415" s="304">
        <f>P415-SUM($Z415:AD415)</f>
        <v>0</v>
      </c>
      <c r="AF415" s="304">
        <f>Q415-SUM($Z415:AE415)</f>
        <v>0</v>
      </c>
      <c r="AG415" s="304">
        <f>R415-SUM($Z415:AF415)</f>
        <v>0</v>
      </c>
      <c r="AH415" s="304">
        <f>S415-SUM($Z415:AG415)</f>
        <v>0</v>
      </c>
      <c r="AI415" s="304">
        <f>T415-SUM($Z415:AH415)</f>
        <v>0</v>
      </c>
      <c r="AJ415" s="304">
        <f>U415-SUM($Z415:AI415)</f>
        <v>0</v>
      </c>
      <c r="AK415" s="304">
        <f>V415-SUM($Z415:AJ415)</f>
        <v>0</v>
      </c>
      <c r="AL415" s="21" t="e">
        <f>HLOOKUP(F415,'BASE 1'!$C$1:$UG$3,3,0)</f>
        <v>#N/A</v>
      </c>
      <c r="AM415" s="304"/>
      <c r="AN415" s="304">
        <v>26499191</v>
      </c>
      <c r="AO415" s="304">
        <v>26499191</v>
      </c>
      <c r="AP415" s="304"/>
      <c r="AQ415" s="304"/>
      <c r="AR415" s="304"/>
      <c r="AS415" s="304"/>
      <c r="AT415" s="304"/>
      <c r="AU415" s="304"/>
      <c r="AV415" s="304"/>
      <c r="AW415" s="304"/>
      <c r="AX415" s="304"/>
    </row>
    <row r="416" spans="1:50">
      <c r="A416" s="118"/>
      <c r="B416" s="331"/>
      <c r="C416" s="424" t="s">
        <v>342</v>
      </c>
      <c r="D416" s="506"/>
      <c r="E416" s="506" t="s">
        <v>342</v>
      </c>
      <c r="F416" s="285">
        <v>160202</v>
      </c>
      <c r="G416" s="289" t="s">
        <v>1122</v>
      </c>
      <c r="H416" s="118">
        <v>4</v>
      </c>
      <c r="I416" s="300"/>
      <c r="J416" s="300">
        <v>661121967</v>
      </c>
      <c r="K416" s="300">
        <v>281562170</v>
      </c>
      <c r="L416" s="300">
        <v>661121967</v>
      </c>
      <c r="M416" s="300">
        <v>661121967</v>
      </c>
      <c r="N416" s="300"/>
      <c r="O416" s="300"/>
      <c r="P416" s="300"/>
      <c r="Q416" s="300"/>
      <c r="R416" s="300"/>
      <c r="S416" s="300"/>
      <c r="T416" s="300"/>
      <c r="U416" s="300"/>
      <c r="V416" s="300"/>
      <c r="W416" s="323">
        <f>IFERROR((M416/J416)/IFERROR(HLOOKUP(F416,'BASE 1'!$C$1:$UG$251,'PROY 1'!$AB$19+237,0),0),"")</f>
        <v>34.314340943529245</v>
      </c>
      <c r="X416" s="323" t="s">
        <v>342</v>
      </c>
      <c r="Y416" s="25" t="str">
        <f t="shared" si="21"/>
        <v/>
      </c>
      <c r="Z416" s="300">
        <f t="shared" si="22"/>
        <v>281562170</v>
      </c>
      <c r="AA416" s="300">
        <f>L416-SUM($Z416:Z416)</f>
        <v>379559797</v>
      </c>
      <c r="AB416" s="300">
        <f>M416-SUM($Z416:AA416)</f>
        <v>0</v>
      </c>
      <c r="AC416" s="300">
        <f>N416-SUM($Z416:AB416)</f>
        <v>-661121967</v>
      </c>
      <c r="AD416" s="300">
        <f>O416-SUM($Z416:AC416)</f>
        <v>0</v>
      </c>
      <c r="AE416" s="300">
        <f>P416-SUM($Z416:AD416)</f>
        <v>0</v>
      </c>
      <c r="AF416" s="300">
        <f>Q416-SUM($Z416:AE416)</f>
        <v>0</v>
      </c>
      <c r="AG416" s="300">
        <f>R416-SUM($Z416:AF416)</f>
        <v>0</v>
      </c>
      <c r="AH416" s="300">
        <f>S416-SUM($Z416:AG416)</f>
        <v>0</v>
      </c>
      <c r="AI416" s="300">
        <f>T416-SUM($Z416:AH416)</f>
        <v>0</v>
      </c>
      <c r="AJ416" s="300">
        <f>U416-SUM($Z416:AI416)</f>
        <v>0</v>
      </c>
      <c r="AK416" s="300">
        <f>V416-SUM($Z416:AJ416)</f>
        <v>0</v>
      </c>
      <c r="AL416" s="21" t="str">
        <f>HLOOKUP(F416,'BASE 1'!$C$1:$UG$3,3,0)</f>
        <v>RENDIMIENTOS FINANCIEROS</v>
      </c>
      <c r="AM416" s="300">
        <v>281562170</v>
      </c>
      <c r="AN416" s="300">
        <v>661121967</v>
      </c>
      <c r="AO416" s="300">
        <v>661121967</v>
      </c>
      <c r="AP416" s="300"/>
      <c r="AQ416" s="300"/>
      <c r="AR416" s="300"/>
      <c r="AS416" s="300"/>
      <c r="AT416" s="300"/>
      <c r="AU416" s="300"/>
      <c r="AV416" s="300"/>
      <c r="AW416" s="300"/>
      <c r="AX416" s="300"/>
    </row>
    <row r="417" spans="1:50" ht="12.75" customHeight="1">
      <c r="A417" s="119">
        <v>110616119</v>
      </c>
      <c r="B417" s="309"/>
      <c r="C417" s="426" t="s">
        <v>342</v>
      </c>
      <c r="D417" s="508"/>
      <c r="E417" s="508" t="s">
        <v>342</v>
      </c>
      <c r="F417" s="283">
        <v>16020201</v>
      </c>
      <c r="G417" s="290" t="s">
        <v>4432</v>
      </c>
      <c r="H417" s="122">
        <v>9</v>
      </c>
      <c r="I417" s="295"/>
      <c r="J417" s="304">
        <v>0</v>
      </c>
      <c r="K417" s="304"/>
      <c r="L417" s="304">
        <v>0</v>
      </c>
      <c r="M417" s="304">
        <v>0</v>
      </c>
      <c r="N417" s="304"/>
      <c r="O417" s="304"/>
      <c r="P417" s="304"/>
      <c r="Q417" s="304"/>
      <c r="R417" s="304"/>
      <c r="S417" s="304"/>
      <c r="T417" s="304"/>
      <c r="U417" s="304"/>
      <c r="V417" s="304"/>
      <c r="W417" s="324" t="str">
        <f>IFERROR((M417/J417)/IFERROR(HLOOKUP(F417,'BASE 1'!$C$1:$UG$251,'PROY 1'!$AB$19+237,0),0),"")</f>
        <v/>
      </c>
      <c r="X417" s="324"/>
      <c r="Y417" s="25" t="str">
        <f t="shared" si="21"/>
        <v>161</v>
      </c>
      <c r="Z417" s="304">
        <f t="shared" si="22"/>
        <v>0</v>
      </c>
      <c r="AA417" s="304">
        <f>L417-SUM($Z417:Z417)</f>
        <v>0</v>
      </c>
      <c r="AB417" s="304">
        <f>M417-SUM($Z417:AA417)</f>
        <v>0</v>
      </c>
      <c r="AC417" s="304">
        <f>N417-SUM($Z417:AB417)</f>
        <v>0</v>
      </c>
      <c r="AD417" s="304">
        <f>O417-SUM($Z417:AC417)</f>
        <v>0</v>
      </c>
      <c r="AE417" s="304">
        <f>P417-SUM($Z417:AD417)</f>
        <v>0</v>
      </c>
      <c r="AF417" s="304">
        <f>Q417-SUM($Z417:AE417)</f>
        <v>0</v>
      </c>
      <c r="AG417" s="304">
        <f>R417-SUM($Z417:AF417)</f>
        <v>0</v>
      </c>
      <c r="AH417" s="304">
        <f>S417-SUM($Z417:AG417)</f>
        <v>0</v>
      </c>
      <c r="AI417" s="304">
        <f>T417-SUM($Z417:AH417)</f>
        <v>0</v>
      </c>
      <c r="AJ417" s="304">
        <f>U417-SUM($Z417:AI417)</f>
        <v>0</v>
      </c>
      <c r="AK417" s="304">
        <f>V417-SUM($Z417:AJ417)</f>
        <v>0</v>
      </c>
      <c r="AL417" s="21" t="str">
        <f>HLOOKUP(F417,'BASE 1'!$C$1:$UG$3,3,0)</f>
        <v>Rend Financ Fondo Emergencias y desastres 2013</v>
      </c>
      <c r="AM417" s="304"/>
      <c r="AN417" s="304">
        <v>0</v>
      </c>
      <c r="AO417" s="304">
        <v>0</v>
      </c>
      <c r="AP417" s="304"/>
      <c r="AQ417" s="304"/>
      <c r="AR417" s="304"/>
      <c r="AS417" s="304"/>
      <c r="AT417" s="304"/>
      <c r="AU417" s="304"/>
      <c r="AV417" s="304"/>
      <c r="AW417" s="304"/>
      <c r="AX417" s="304"/>
    </row>
    <row r="418" spans="1:50" ht="12.75" customHeight="1">
      <c r="A418" s="119">
        <v>110616115</v>
      </c>
      <c r="B418" s="309">
        <v>73300000</v>
      </c>
      <c r="C418" s="426" t="s">
        <v>342</v>
      </c>
      <c r="D418" s="508"/>
      <c r="E418" s="508" t="s">
        <v>342</v>
      </c>
      <c r="F418" s="283">
        <v>1602010803</v>
      </c>
      <c r="G418" s="290" t="s">
        <v>4214</v>
      </c>
      <c r="H418" s="122">
        <v>9</v>
      </c>
      <c r="I418" s="295"/>
      <c r="J418" s="304">
        <v>539531</v>
      </c>
      <c r="K418" s="304">
        <v>528881</v>
      </c>
      <c r="L418" s="304">
        <v>539531</v>
      </c>
      <c r="M418" s="304">
        <v>539531</v>
      </c>
      <c r="N418" s="304"/>
      <c r="O418" s="304"/>
      <c r="P418" s="304"/>
      <c r="Q418" s="304"/>
      <c r="R418" s="304"/>
      <c r="S418" s="304"/>
      <c r="T418" s="304"/>
      <c r="U418" s="304"/>
      <c r="V418" s="304"/>
      <c r="W418" s="324" t="str">
        <f>IFERROR((M418/J418)/IFERROR(HLOOKUP(F418,'BASE 1'!$C$1:$UG$251,'PROY 1'!$AB$19+237,0),0),"")</f>
        <v/>
      </c>
      <c r="X418" s="324" t="s">
        <v>342</v>
      </c>
      <c r="Y418" s="25" t="str">
        <f t="shared" si="21"/>
        <v>161</v>
      </c>
      <c r="Z418" s="304">
        <f t="shared" si="22"/>
        <v>528881</v>
      </c>
      <c r="AA418" s="304">
        <f>L418-SUM($Z418:Z418)</f>
        <v>10650</v>
      </c>
      <c r="AB418" s="304">
        <f>M418-SUM($Z418:AA418)</f>
        <v>0</v>
      </c>
      <c r="AC418" s="304">
        <f>N418-SUM($Z418:AB418)</f>
        <v>-539531</v>
      </c>
      <c r="AD418" s="304">
        <f>O418-SUM($Z418:AC418)</f>
        <v>0</v>
      </c>
      <c r="AE418" s="304">
        <f>P418-SUM($Z418:AD418)</f>
        <v>0</v>
      </c>
      <c r="AF418" s="304">
        <f>Q418-SUM($Z418:AE418)</f>
        <v>0</v>
      </c>
      <c r="AG418" s="304">
        <f>R418-SUM($Z418:AF418)</f>
        <v>0</v>
      </c>
      <c r="AH418" s="304">
        <f>S418-SUM($Z418:AG418)</f>
        <v>0</v>
      </c>
      <c r="AI418" s="304">
        <f>T418-SUM($Z418:AH418)</f>
        <v>0</v>
      </c>
      <c r="AJ418" s="304">
        <f>U418-SUM($Z418:AI418)</f>
        <v>0</v>
      </c>
      <c r="AK418" s="304">
        <f>V418-SUM($Z418:AJ418)</f>
        <v>0</v>
      </c>
      <c r="AL418" s="21" t="e">
        <f>HLOOKUP(F418,'BASE 1'!$C$1:$UG$3,3,0)</f>
        <v>#N/A</v>
      </c>
      <c r="AM418" s="304">
        <v>528881</v>
      </c>
      <c r="AN418" s="304">
        <v>539531</v>
      </c>
      <c r="AO418" s="304">
        <v>539531</v>
      </c>
      <c r="AP418" s="304"/>
      <c r="AQ418" s="304"/>
      <c r="AR418" s="304"/>
      <c r="AS418" s="304"/>
      <c r="AT418" s="304"/>
      <c r="AU418" s="304"/>
      <c r="AV418" s="304"/>
      <c r="AW418" s="304"/>
      <c r="AX418" s="304"/>
    </row>
    <row r="419" spans="1:50" ht="12.75" customHeight="1">
      <c r="A419" s="119">
        <v>110616116</v>
      </c>
      <c r="B419" s="309">
        <v>73300000</v>
      </c>
      <c r="C419" s="426" t="s">
        <v>342</v>
      </c>
      <c r="D419" s="508"/>
      <c r="E419" s="508" t="s">
        <v>342</v>
      </c>
      <c r="F419" s="283">
        <v>1602010804</v>
      </c>
      <c r="G419" s="290" t="s">
        <v>4215</v>
      </c>
      <c r="H419" s="122">
        <v>9</v>
      </c>
      <c r="I419" s="295"/>
      <c r="J419" s="304">
        <v>383259745</v>
      </c>
      <c r="K419" s="304">
        <v>3710598</v>
      </c>
      <c r="L419" s="304">
        <v>383259745</v>
      </c>
      <c r="M419" s="304">
        <v>383259745</v>
      </c>
      <c r="N419" s="304"/>
      <c r="O419" s="304"/>
      <c r="P419" s="304"/>
      <c r="Q419" s="304"/>
      <c r="R419" s="304"/>
      <c r="S419" s="304"/>
      <c r="T419" s="304"/>
      <c r="U419" s="304"/>
      <c r="V419" s="304"/>
      <c r="W419" s="324" t="str">
        <f>IFERROR((M419/J419)/IFERROR(HLOOKUP(F419,'BASE 1'!$C$1:$UG$251,'PROY 1'!$AB$19+237,0),0),"")</f>
        <v/>
      </c>
      <c r="X419" s="324" t="s">
        <v>342</v>
      </c>
      <c r="Y419" s="25" t="str">
        <f t="shared" si="21"/>
        <v>161</v>
      </c>
      <c r="Z419" s="304">
        <f t="shared" si="22"/>
        <v>3710598</v>
      </c>
      <c r="AA419" s="304">
        <f>L419-SUM($Z419:Z419)</f>
        <v>379549147</v>
      </c>
      <c r="AB419" s="304">
        <f>M419-SUM($Z419:AA419)</f>
        <v>0</v>
      </c>
      <c r="AC419" s="304">
        <f>N419-SUM($Z419:AB419)</f>
        <v>-383259745</v>
      </c>
      <c r="AD419" s="304">
        <f>O419-SUM($Z419:AC419)</f>
        <v>0</v>
      </c>
      <c r="AE419" s="304">
        <f>P419-SUM($Z419:AD419)</f>
        <v>0</v>
      </c>
      <c r="AF419" s="304">
        <f>Q419-SUM($Z419:AE419)</f>
        <v>0</v>
      </c>
      <c r="AG419" s="304">
        <f>R419-SUM($Z419:AF419)</f>
        <v>0</v>
      </c>
      <c r="AH419" s="304">
        <f>S419-SUM($Z419:AG419)</f>
        <v>0</v>
      </c>
      <c r="AI419" s="304">
        <f>T419-SUM($Z419:AH419)</f>
        <v>0</v>
      </c>
      <c r="AJ419" s="304">
        <f>U419-SUM($Z419:AI419)</f>
        <v>0</v>
      </c>
      <c r="AK419" s="304">
        <f>V419-SUM($Z419:AJ419)</f>
        <v>0</v>
      </c>
      <c r="AL419" s="21" t="e">
        <f>HLOOKUP(F419,'BASE 1'!$C$1:$UG$3,3,0)</f>
        <v>#N/A</v>
      </c>
      <c r="AM419" s="304">
        <v>3710598</v>
      </c>
      <c r="AN419" s="304">
        <v>383259745</v>
      </c>
      <c r="AO419" s="304">
        <v>383259745</v>
      </c>
      <c r="AP419" s="304"/>
      <c r="AQ419" s="304"/>
      <c r="AR419" s="304"/>
      <c r="AS419" s="304"/>
      <c r="AT419" s="304"/>
      <c r="AU419" s="304"/>
      <c r="AV419" s="304"/>
      <c r="AW419" s="304"/>
      <c r="AX419" s="304"/>
    </row>
    <row r="420" spans="1:50" ht="12.75" customHeight="1">
      <c r="A420" s="119">
        <v>110616117</v>
      </c>
      <c r="B420" s="309">
        <v>73300000</v>
      </c>
      <c r="C420" s="426" t="s">
        <v>342</v>
      </c>
      <c r="D420" s="508"/>
      <c r="E420" s="508" t="s">
        <v>342</v>
      </c>
      <c r="F420" s="283">
        <v>1602010805</v>
      </c>
      <c r="G420" s="290" t="s">
        <v>4216</v>
      </c>
      <c r="H420" s="122">
        <v>9</v>
      </c>
      <c r="I420" s="295"/>
      <c r="J420" s="304">
        <v>277322691</v>
      </c>
      <c r="K420" s="304">
        <v>277322691</v>
      </c>
      <c r="L420" s="304">
        <v>277322691</v>
      </c>
      <c r="M420" s="304">
        <v>277322691</v>
      </c>
      <c r="N420" s="304"/>
      <c r="O420" s="304"/>
      <c r="P420" s="304"/>
      <c r="Q420" s="304"/>
      <c r="R420" s="304"/>
      <c r="S420" s="304"/>
      <c r="T420" s="304"/>
      <c r="U420" s="304"/>
      <c r="V420" s="304"/>
      <c r="W420" s="324" t="str">
        <f>IFERROR((M420/J420)/IFERROR(HLOOKUP(F420,'BASE 1'!$C$1:$UG$251,'PROY 1'!$AB$19+237,0),0),"")</f>
        <v/>
      </c>
      <c r="X420" s="324" t="s">
        <v>342</v>
      </c>
      <c r="Y420" s="25" t="str">
        <f t="shared" si="21"/>
        <v>161</v>
      </c>
      <c r="Z420" s="304">
        <f t="shared" si="22"/>
        <v>277322691</v>
      </c>
      <c r="AA420" s="304">
        <f>L420-SUM($Z420:Z420)</f>
        <v>0</v>
      </c>
      <c r="AB420" s="304">
        <f>M420-SUM($Z420:AA420)</f>
        <v>0</v>
      </c>
      <c r="AC420" s="304">
        <f>N420-SUM($Z420:AB420)</f>
        <v>-277322691</v>
      </c>
      <c r="AD420" s="304">
        <f>O420-SUM($Z420:AC420)</f>
        <v>0</v>
      </c>
      <c r="AE420" s="304">
        <f>P420-SUM($Z420:AD420)</f>
        <v>0</v>
      </c>
      <c r="AF420" s="304">
        <f>Q420-SUM($Z420:AE420)</f>
        <v>0</v>
      </c>
      <c r="AG420" s="304">
        <f>R420-SUM($Z420:AF420)</f>
        <v>0</v>
      </c>
      <c r="AH420" s="304">
        <f>S420-SUM($Z420:AG420)</f>
        <v>0</v>
      </c>
      <c r="AI420" s="304">
        <f>T420-SUM($Z420:AH420)</f>
        <v>0</v>
      </c>
      <c r="AJ420" s="304">
        <f>U420-SUM($Z420:AI420)</f>
        <v>0</v>
      </c>
      <c r="AK420" s="304">
        <f>V420-SUM($Z420:AJ420)</f>
        <v>0</v>
      </c>
      <c r="AL420" s="21" t="e">
        <f>HLOOKUP(F420,'BASE 1'!$C$1:$UG$3,3,0)</f>
        <v>#N/A</v>
      </c>
      <c r="AM420" s="304">
        <v>277322691</v>
      </c>
      <c r="AN420" s="304">
        <v>277322691</v>
      </c>
      <c r="AO420" s="304">
        <v>277322691</v>
      </c>
      <c r="AP420" s="304"/>
      <c r="AQ420" s="304"/>
      <c r="AR420" s="304"/>
      <c r="AS420" s="304"/>
      <c r="AT420" s="304"/>
      <c r="AU420" s="304"/>
      <c r="AV420" s="304"/>
      <c r="AW420" s="304"/>
      <c r="AX420" s="304"/>
    </row>
    <row r="421" spans="1:50">
      <c r="A421" s="114"/>
      <c r="B421" s="330"/>
      <c r="C421" s="423" t="s">
        <v>342</v>
      </c>
      <c r="D421" s="515">
        <v>29</v>
      </c>
      <c r="E421" s="515" t="s">
        <v>342</v>
      </c>
      <c r="F421" s="308">
        <v>17</v>
      </c>
      <c r="G421" s="114" t="s">
        <v>1865</v>
      </c>
      <c r="H421" s="280">
        <v>2</v>
      </c>
      <c r="I421" s="115"/>
      <c r="J421" s="115">
        <v>73197266101</v>
      </c>
      <c r="K421" s="115">
        <v>50067726714</v>
      </c>
      <c r="L421" s="115">
        <v>73023090890</v>
      </c>
      <c r="M421" s="115">
        <v>73201079564</v>
      </c>
      <c r="N421" s="115"/>
      <c r="O421" s="115"/>
      <c r="P421" s="115"/>
      <c r="Q421" s="115"/>
      <c r="R421" s="115"/>
      <c r="S421" s="115"/>
      <c r="T421" s="115"/>
      <c r="U421" s="115"/>
      <c r="V421" s="115"/>
      <c r="W421" s="195">
        <f>IFERROR((M421/J421)/IFERROR(HLOOKUP(F421,'BASE 1'!$C$1:$UG$251,'PROY 1'!$AB$19+237,0),0),"")</f>
        <v>2.071350205461564</v>
      </c>
      <c r="X421" s="195" t="s">
        <v>342</v>
      </c>
      <c r="Y421" s="25" t="str">
        <f t="shared" si="21"/>
        <v/>
      </c>
      <c r="Z421" s="115">
        <f t="shared" si="22"/>
        <v>50067726714</v>
      </c>
      <c r="AA421" s="115">
        <f>L421-SUM($Z421:Z421)</f>
        <v>22955364176</v>
      </c>
      <c r="AB421" s="115">
        <f>M421-SUM($Z421:AA421)</f>
        <v>177988674</v>
      </c>
      <c r="AC421" s="115">
        <f>N421-SUM($Z421:AB421)</f>
        <v>-73201079564</v>
      </c>
      <c r="AD421" s="115">
        <f>O421-SUM($Z421:AC421)</f>
        <v>0</v>
      </c>
      <c r="AE421" s="115">
        <f>P421-SUM($Z421:AD421)</f>
        <v>0</v>
      </c>
      <c r="AF421" s="115">
        <f>Q421-SUM($Z421:AE421)</f>
        <v>0</v>
      </c>
      <c r="AG421" s="115">
        <f>R421-SUM($Z421:AF421)</f>
        <v>0</v>
      </c>
      <c r="AH421" s="115">
        <f>S421-SUM($Z421:AG421)</f>
        <v>0</v>
      </c>
      <c r="AI421" s="115">
        <f>T421-SUM($Z421:AH421)</f>
        <v>0</v>
      </c>
      <c r="AJ421" s="115">
        <f>U421-SUM($Z421:AI421)</f>
        <v>0</v>
      </c>
      <c r="AK421" s="115">
        <f>V421-SUM($Z421:AJ421)</f>
        <v>0</v>
      </c>
      <c r="AL421" s="21" t="str">
        <f>HLOOKUP(F421,'BASE 1'!$C$1:$UG$3,3,0)</f>
        <v>FONSET</v>
      </c>
      <c r="AM421" s="115">
        <v>50066660714</v>
      </c>
      <c r="AN421" s="115">
        <v>73022024890</v>
      </c>
      <c r="AO421" s="115">
        <v>73197266101</v>
      </c>
      <c r="AP421" s="115"/>
      <c r="AQ421" s="115"/>
      <c r="AR421" s="115"/>
      <c r="AS421" s="115"/>
      <c r="AT421" s="115"/>
      <c r="AU421" s="115"/>
      <c r="AV421" s="115"/>
      <c r="AW421" s="115"/>
      <c r="AX421" s="115"/>
    </row>
    <row r="422" spans="1:50">
      <c r="A422" s="118"/>
      <c r="B422" s="331"/>
      <c r="C422" s="424" t="s">
        <v>342</v>
      </c>
      <c r="D422" s="506"/>
      <c r="E422" s="506" t="s">
        <v>342</v>
      </c>
      <c r="F422" s="285">
        <v>1701</v>
      </c>
      <c r="G422" s="289" t="s">
        <v>176</v>
      </c>
      <c r="H422" s="118">
        <v>3</v>
      </c>
      <c r="I422" s="300"/>
      <c r="J422" s="300">
        <v>73197266101</v>
      </c>
      <c r="K422" s="300">
        <v>50067726714</v>
      </c>
      <c r="L422" s="300">
        <v>73023090890</v>
      </c>
      <c r="M422" s="300">
        <v>73201079564</v>
      </c>
      <c r="N422" s="300"/>
      <c r="O422" s="300"/>
      <c r="P422" s="300"/>
      <c r="Q422" s="300"/>
      <c r="R422" s="300"/>
      <c r="S422" s="300"/>
      <c r="T422" s="300"/>
      <c r="U422" s="300"/>
      <c r="V422" s="300"/>
      <c r="W422" s="323" t="str">
        <f>IFERROR((M422/J422)/IFERROR(HLOOKUP(F422,'BASE 1'!$C$1:$UG$251,'PROY 1'!$AB$19+237,0),0),"")</f>
        <v/>
      </c>
      <c r="X422" s="323" t="s">
        <v>342</v>
      </c>
      <c r="Y422" s="25" t="str">
        <f t="shared" si="21"/>
        <v/>
      </c>
      <c r="Z422" s="300">
        <f t="shared" si="22"/>
        <v>50067726714</v>
      </c>
      <c r="AA422" s="300">
        <f>L422-SUM($Z422:Z422)</f>
        <v>22955364176</v>
      </c>
      <c r="AB422" s="300">
        <f>M422-SUM($Z422:AA422)</f>
        <v>177988674</v>
      </c>
      <c r="AC422" s="300">
        <f>N422-SUM($Z422:AB422)</f>
        <v>-73201079564</v>
      </c>
      <c r="AD422" s="300">
        <f>O422-SUM($Z422:AC422)</f>
        <v>0</v>
      </c>
      <c r="AE422" s="300">
        <f>P422-SUM($Z422:AD422)</f>
        <v>0</v>
      </c>
      <c r="AF422" s="300">
        <f>Q422-SUM($Z422:AE422)</f>
        <v>0</v>
      </c>
      <c r="AG422" s="300">
        <f>R422-SUM($Z422:AF422)</f>
        <v>0</v>
      </c>
      <c r="AH422" s="300">
        <f>S422-SUM($Z422:AG422)</f>
        <v>0</v>
      </c>
      <c r="AI422" s="300">
        <f>T422-SUM($Z422:AH422)</f>
        <v>0</v>
      </c>
      <c r="AJ422" s="300">
        <f>U422-SUM($Z422:AI422)</f>
        <v>0</v>
      </c>
      <c r="AK422" s="300">
        <f>V422-SUM($Z422:AJ422)</f>
        <v>0</v>
      </c>
      <c r="AL422" s="21" t="e">
        <f>HLOOKUP(F422,'BASE 1'!$C$1:$UG$3,3,0)</f>
        <v>#N/A</v>
      </c>
      <c r="AM422" s="300">
        <v>50066660714</v>
      </c>
      <c r="AN422" s="300">
        <v>73022024890</v>
      </c>
      <c r="AO422" s="300">
        <v>73197266101</v>
      </c>
      <c r="AP422" s="300"/>
      <c r="AQ422" s="300"/>
      <c r="AR422" s="300"/>
      <c r="AS422" s="300"/>
      <c r="AT422" s="300"/>
      <c r="AU422" s="300"/>
      <c r="AV422" s="300"/>
      <c r="AW422" s="300"/>
      <c r="AX422" s="300"/>
    </row>
    <row r="423" spans="1:50">
      <c r="A423" s="118"/>
      <c r="B423" s="331"/>
      <c r="C423" s="424" t="s">
        <v>342</v>
      </c>
      <c r="D423" s="506"/>
      <c r="E423" s="506" t="s">
        <v>342</v>
      </c>
      <c r="F423" s="285">
        <v>17020101</v>
      </c>
      <c r="G423" s="289" t="s">
        <v>1108</v>
      </c>
      <c r="H423" s="118">
        <v>4</v>
      </c>
      <c r="I423" s="300"/>
      <c r="J423" s="300">
        <v>56870730306</v>
      </c>
      <c r="K423" s="300">
        <v>41857543232</v>
      </c>
      <c r="L423" s="300">
        <v>56871796306</v>
      </c>
      <c r="M423" s="300">
        <v>56871796306</v>
      </c>
      <c r="N423" s="300"/>
      <c r="O423" s="300"/>
      <c r="P423" s="300"/>
      <c r="Q423" s="300"/>
      <c r="R423" s="300"/>
      <c r="S423" s="300"/>
      <c r="T423" s="300"/>
      <c r="U423" s="300"/>
      <c r="V423" s="300"/>
      <c r="W423" s="323" t="str">
        <f>IFERROR((M423/J423)/IFERROR(HLOOKUP(F423,'BASE 1'!$C$1:$UG$251,'PROY 1'!$AB$19+237,0),0),"")</f>
        <v/>
      </c>
      <c r="X423" s="323" t="s">
        <v>342</v>
      </c>
      <c r="Y423" s="25" t="str">
        <f t="shared" si="21"/>
        <v/>
      </c>
      <c r="Z423" s="300">
        <f t="shared" si="22"/>
        <v>41857543232</v>
      </c>
      <c r="AA423" s="300">
        <f>L423-SUM($Z423:Z423)</f>
        <v>15014253074</v>
      </c>
      <c r="AB423" s="300">
        <f>M423-SUM($Z423:AA423)</f>
        <v>0</v>
      </c>
      <c r="AC423" s="300">
        <f>N423-SUM($Z423:AB423)</f>
        <v>-56871796306</v>
      </c>
      <c r="AD423" s="300">
        <f>O423-SUM($Z423:AC423)</f>
        <v>0</v>
      </c>
      <c r="AE423" s="300">
        <f>P423-SUM($Z423:AD423)</f>
        <v>0</v>
      </c>
      <c r="AF423" s="300">
        <f>Q423-SUM($Z423:AE423)</f>
        <v>0</v>
      </c>
      <c r="AG423" s="300">
        <f>R423-SUM($Z423:AF423)</f>
        <v>0</v>
      </c>
      <c r="AH423" s="300">
        <f>S423-SUM($Z423:AG423)</f>
        <v>0</v>
      </c>
      <c r="AI423" s="300">
        <f>T423-SUM($Z423:AH423)</f>
        <v>0</v>
      </c>
      <c r="AJ423" s="300">
        <f>U423-SUM($Z423:AI423)</f>
        <v>0</v>
      </c>
      <c r="AK423" s="300">
        <f>V423-SUM($Z423:AJ423)</f>
        <v>0</v>
      </c>
      <c r="AL423" s="21" t="e">
        <f>HLOOKUP(F423,'BASE 1'!$C$1:$UG$3,3,0)</f>
        <v>#N/A</v>
      </c>
      <c r="AM423" s="300">
        <v>41856477232</v>
      </c>
      <c r="AN423" s="300">
        <v>56870730306</v>
      </c>
      <c r="AO423" s="300">
        <v>56870730306</v>
      </c>
      <c r="AP423" s="300"/>
      <c r="AQ423" s="300"/>
      <c r="AR423" s="300"/>
      <c r="AS423" s="300"/>
      <c r="AT423" s="300"/>
      <c r="AU423" s="300"/>
      <c r="AV423" s="300"/>
      <c r="AW423" s="300"/>
      <c r="AX423" s="300"/>
    </row>
    <row r="424" spans="1:50" ht="12.75" customHeight="1">
      <c r="A424" s="119">
        <v>110701713</v>
      </c>
      <c r="B424" s="309">
        <v>73200000</v>
      </c>
      <c r="C424" s="426"/>
      <c r="D424" s="508"/>
      <c r="E424" s="508"/>
      <c r="F424" s="283">
        <v>1702010104</v>
      </c>
      <c r="G424" s="290" t="s">
        <v>2602</v>
      </c>
      <c r="H424" s="122">
        <v>9</v>
      </c>
      <c r="I424" s="295"/>
      <c r="J424" s="304">
        <v>3500</v>
      </c>
      <c r="K424" s="304"/>
      <c r="L424" s="304">
        <v>3500</v>
      </c>
      <c r="M424" s="304">
        <v>3500</v>
      </c>
      <c r="N424" s="304"/>
      <c r="O424" s="304"/>
      <c r="P424" s="304"/>
      <c r="Q424" s="304"/>
      <c r="R424" s="304"/>
      <c r="S424" s="304"/>
      <c r="T424" s="304"/>
      <c r="U424" s="304"/>
      <c r="V424" s="304"/>
      <c r="W424" s="324" t="str">
        <f>IFERROR((M424/J424)/IFERROR(HLOOKUP(F424,'BASE 1'!$C$1:$UG$251,'PROY 1'!$AB$19+237,0),0),"")</f>
        <v/>
      </c>
      <c r="X424" s="324"/>
      <c r="Y424" s="25" t="str">
        <f t="shared" si="21"/>
        <v>017</v>
      </c>
      <c r="Z424" s="304">
        <f t="shared" si="22"/>
        <v>0</v>
      </c>
      <c r="AA424" s="304">
        <f>L424-SUM($Z424:Z424)</f>
        <v>3500</v>
      </c>
      <c r="AB424" s="304">
        <f>M424-SUM($Z424:AA424)</f>
        <v>0</v>
      </c>
      <c r="AC424" s="304">
        <f>N424-SUM($Z424:AB424)</f>
        <v>-3500</v>
      </c>
      <c r="AD424" s="304">
        <f>O424-SUM($Z424:AC424)</f>
        <v>0</v>
      </c>
      <c r="AE424" s="304">
        <f>P424-SUM($Z424:AD424)</f>
        <v>0</v>
      </c>
      <c r="AF424" s="304">
        <f>Q424-SUM($Z424:AE424)</f>
        <v>0</v>
      </c>
      <c r="AG424" s="304">
        <f>R424-SUM($Z424:AF424)</f>
        <v>0</v>
      </c>
      <c r="AH424" s="304">
        <f>S424-SUM($Z424:AG424)</f>
        <v>0</v>
      </c>
      <c r="AI424" s="304">
        <f>T424-SUM($Z424:AH424)</f>
        <v>0</v>
      </c>
      <c r="AJ424" s="304">
        <f>U424-SUM($Z424:AI424)</f>
        <v>0</v>
      </c>
      <c r="AK424" s="304">
        <f>V424-SUM($Z424:AJ424)</f>
        <v>0</v>
      </c>
      <c r="AL424" s="21" t="e">
        <f>HLOOKUP(F424,'BASE 1'!$C$1:$UG$3,3,0)</f>
        <v>#N/A</v>
      </c>
      <c r="AM424" s="304"/>
      <c r="AN424" s="304">
        <v>3500</v>
      </c>
      <c r="AO424" s="304">
        <v>3500</v>
      </c>
      <c r="AP424" s="304"/>
      <c r="AQ424" s="304"/>
      <c r="AR424" s="304"/>
      <c r="AS424" s="304"/>
      <c r="AT424" s="304"/>
      <c r="AU424" s="304"/>
      <c r="AV424" s="304"/>
      <c r="AW424" s="304"/>
      <c r="AX424" s="304"/>
    </row>
    <row r="425" spans="1:50" ht="12.75" customHeight="1">
      <c r="A425" s="119">
        <v>110701714</v>
      </c>
      <c r="B425" s="309">
        <v>73200000</v>
      </c>
      <c r="C425" s="426" t="s">
        <v>342</v>
      </c>
      <c r="D425" s="508"/>
      <c r="E425" s="508" t="s">
        <v>342</v>
      </c>
      <c r="F425" s="283">
        <v>1702010105</v>
      </c>
      <c r="G425" s="290" t="s">
        <v>2603</v>
      </c>
      <c r="H425" s="122">
        <v>9</v>
      </c>
      <c r="I425" s="295"/>
      <c r="J425" s="304">
        <v>1975034370</v>
      </c>
      <c r="K425" s="304">
        <v>1908898224</v>
      </c>
      <c r="L425" s="304">
        <v>1975034370</v>
      </c>
      <c r="M425" s="304">
        <v>1975034370</v>
      </c>
      <c r="N425" s="304"/>
      <c r="O425" s="304"/>
      <c r="P425" s="304"/>
      <c r="Q425" s="304"/>
      <c r="R425" s="304"/>
      <c r="S425" s="304"/>
      <c r="T425" s="304"/>
      <c r="U425" s="304"/>
      <c r="V425" s="304"/>
      <c r="W425" s="324" t="str">
        <f>IFERROR((M425/J425)/IFERROR(HLOOKUP(F425,'BASE 1'!$C$1:$UG$251,'PROY 1'!$AB$19+237,0),0),"")</f>
        <v/>
      </c>
      <c r="X425" s="324" t="s">
        <v>342</v>
      </c>
      <c r="Y425" s="25" t="str">
        <f t="shared" si="21"/>
        <v>017</v>
      </c>
      <c r="Z425" s="304">
        <f t="shared" si="22"/>
        <v>1908898224</v>
      </c>
      <c r="AA425" s="304">
        <f>L425-SUM($Z425:Z425)</f>
        <v>66136146</v>
      </c>
      <c r="AB425" s="304">
        <f>M425-SUM($Z425:AA425)</f>
        <v>0</v>
      </c>
      <c r="AC425" s="304">
        <f>N425-SUM($Z425:AB425)</f>
        <v>-1975034370</v>
      </c>
      <c r="AD425" s="304">
        <f>O425-SUM($Z425:AC425)</f>
        <v>0</v>
      </c>
      <c r="AE425" s="304">
        <f>P425-SUM($Z425:AD425)</f>
        <v>0</v>
      </c>
      <c r="AF425" s="304">
        <f>Q425-SUM($Z425:AE425)</f>
        <v>0</v>
      </c>
      <c r="AG425" s="304">
        <f>R425-SUM($Z425:AF425)</f>
        <v>0</v>
      </c>
      <c r="AH425" s="304">
        <f>S425-SUM($Z425:AG425)</f>
        <v>0</v>
      </c>
      <c r="AI425" s="304">
        <f>T425-SUM($Z425:AH425)</f>
        <v>0</v>
      </c>
      <c r="AJ425" s="304">
        <f>U425-SUM($Z425:AI425)</f>
        <v>0</v>
      </c>
      <c r="AK425" s="304">
        <f>V425-SUM($Z425:AJ425)</f>
        <v>0</v>
      </c>
      <c r="AL425" s="21" t="e">
        <f>HLOOKUP(F425,'BASE 1'!$C$1:$UG$3,3,0)</f>
        <v>#N/A</v>
      </c>
      <c r="AM425" s="304">
        <v>1908898224</v>
      </c>
      <c r="AN425" s="304">
        <v>1975034370</v>
      </c>
      <c r="AO425" s="304">
        <v>1975034370</v>
      </c>
      <c r="AP425" s="304"/>
      <c r="AQ425" s="304"/>
      <c r="AR425" s="304"/>
      <c r="AS425" s="304"/>
      <c r="AT425" s="304"/>
      <c r="AU425" s="304"/>
      <c r="AV425" s="304"/>
      <c r="AW425" s="304"/>
      <c r="AX425" s="304"/>
    </row>
    <row r="426" spans="1:50" ht="12.75" customHeight="1">
      <c r="A426" s="119">
        <v>110701715</v>
      </c>
      <c r="B426" s="309">
        <v>73200000</v>
      </c>
      <c r="C426" s="426" t="s">
        <v>342</v>
      </c>
      <c r="D426" s="508"/>
      <c r="E426" s="508" t="s">
        <v>342</v>
      </c>
      <c r="F426" s="283">
        <v>1702010106</v>
      </c>
      <c r="G426" s="290" t="s">
        <v>2695</v>
      </c>
      <c r="H426" s="122">
        <v>9</v>
      </c>
      <c r="I426" s="295"/>
      <c r="J426" s="304">
        <v>7527546053</v>
      </c>
      <c r="K426" s="304">
        <v>7446675419</v>
      </c>
      <c r="L426" s="304">
        <v>7527546053</v>
      </c>
      <c r="M426" s="304">
        <v>7527546053</v>
      </c>
      <c r="N426" s="304"/>
      <c r="O426" s="304"/>
      <c r="P426" s="304"/>
      <c r="Q426" s="304"/>
      <c r="R426" s="304"/>
      <c r="S426" s="304"/>
      <c r="T426" s="304"/>
      <c r="U426" s="304"/>
      <c r="V426" s="304"/>
      <c r="W426" s="324" t="str">
        <f>IFERROR((M426/J426)/IFERROR(HLOOKUP(F426,'BASE 1'!$C$1:$UG$251,'PROY 1'!$AB$19+237,0),0),"")</f>
        <v/>
      </c>
      <c r="X426" s="324" t="s">
        <v>342</v>
      </c>
      <c r="Y426" s="25" t="str">
        <f t="shared" si="21"/>
        <v>017</v>
      </c>
      <c r="Z426" s="304">
        <f t="shared" si="22"/>
        <v>7446675419</v>
      </c>
      <c r="AA426" s="304">
        <f>L426-SUM($Z426:Z426)</f>
        <v>80870634</v>
      </c>
      <c r="AB426" s="304">
        <f>M426-SUM($Z426:AA426)</f>
        <v>0</v>
      </c>
      <c r="AC426" s="304">
        <f>N426-SUM($Z426:AB426)</f>
        <v>-7527546053</v>
      </c>
      <c r="AD426" s="304">
        <f>O426-SUM($Z426:AC426)</f>
        <v>0</v>
      </c>
      <c r="AE426" s="304">
        <f>P426-SUM($Z426:AD426)</f>
        <v>0</v>
      </c>
      <c r="AF426" s="304">
        <f>Q426-SUM($Z426:AE426)</f>
        <v>0</v>
      </c>
      <c r="AG426" s="304">
        <f>R426-SUM($Z426:AF426)</f>
        <v>0</v>
      </c>
      <c r="AH426" s="304">
        <f>S426-SUM($Z426:AG426)</f>
        <v>0</v>
      </c>
      <c r="AI426" s="304">
        <f>T426-SUM($Z426:AH426)</f>
        <v>0</v>
      </c>
      <c r="AJ426" s="304">
        <f>U426-SUM($Z426:AI426)</f>
        <v>0</v>
      </c>
      <c r="AK426" s="304">
        <f>V426-SUM($Z426:AJ426)</f>
        <v>0</v>
      </c>
      <c r="AL426" s="21" t="e">
        <f>HLOOKUP(F426,'BASE 1'!$C$1:$UG$3,3,0)</f>
        <v>#N/A</v>
      </c>
      <c r="AM426" s="304">
        <v>7446675419</v>
      </c>
      <c r="AN426" s="304">
        <v>7527546053</v>
      </c>
      <c r="AO426" s="304">
        <v>7527546053</v>
      </c>
      <c r="AP426" s="304"/>
      <c r="AQ426" s="304"/>
      <c r="AR426" s="304"/>
      <c r="AS426" s="304"/>
      <c r="AT426" s="304"/>
      <c r="AU426" s="304"/>
      <c r="AV426" s="304"/>
      <c r="AW426" s="304"/>
      <c r="AX426" s="304"/>
    </row>
    <row r="427" spans="1:50" ht="12.75" customHeight="1">
      <c r="A427" s="119">
        <v>110701716</v>
      </c>
      <c r="B427" s="309">
        <v>73200000</v>
      </c>
      <c r="C427" s="426" t="s">
        <v>342</v>
      </c>
      <c r="D427" s="508"/>
      <c r="E427" s="508" t="s">
        <v>342</v>
      </c>
      <c r="F427" s="283">
        <v>1702010107</v>
      </c>
      <c r="G427" s="290" t="s">
        <v>2929</v>
      </c>
      <c r="H427" s="122">
        <v>9</v>
      </c>
      <c r="I427" s="295"/>
      <c r="J427" s="304">
        <v>5285018783</v>
      </c>
      <c r="K427" s="304">
        <v>3596823499</v>
      </c>
      <c r="L427" s="304">
        <v>5285018783</v>
      </c>
      <c r="M427" s="304">
        <v>5285018783</v>
      </c>
      <c r="N427" s="304"/>
      <c r="O427" s="304"/>
      <c r="P427" s="304"/>
      <c r="Q427" s="304"/>
      <c r="R427" s="304"/>
      <c r="S427" s="304"/>
      <c r="T427" s="304"/>
      <c r="U427" s="304"/>
      <c r="V427" s="304"/>
      <c r="W427" s="324" t="str">
        <f>IFERROR((M427/J427)/IFERROR(HLOOKUP(F427,'BASE 1'!$C$1:$UG$251,'PROY 1'!$AB$19+237,0),0),"")</f>
        <v/>
      </c>
      <c r="X427" s="324" t="s">
        <v>342</v>
      </c>
      <c r="Y427" s="25" t="str">
        <f t="shared" si="21"/>
        <v>017</v>
      </c>
      <c r="Z427" s="304">
        <f t="shared" si="22"/>
        <v>3596823499</v>
      </c>
      <c r="AA427" s="304">
        <f>L427-SUM($Z427:Z427)</f>
        <v>1688195284</v>
      </c>
      <c r="AB427" s="304">
        <f>M427-SUM($Z427:AA427)</f>
        <v>0</v>
      </c>
      <c r="AC427" s="304">
        <f>N427-SUM($Z427:AB427)</f>
        <v>-5285018783</v>
      </c>
      <c r="AD427" s="304">
        <f>O427-SUM($Z427:AC427)</f>
        <v>0</v>
      </c>
      <c r="AE427" s="304">
        <f>P427-SUM($Z427:AD427)</f>
        <v>0</v>
      </c>
      <c r="AF427" s="304">
        <f>Q427-SUM($Z427:AE427)</f>
        <v>0</v>
      </c>
      <c r="AG427" s="304">
        <f>R427-SUM($Z427:AF427)</f>
        <v>0</v>
      </c>
      <c r="AH427" s="304">
        <f>S427-SUM($Z427:AG427)</f>
        <v>0</v>
      </c>
      <c r="AI427" s="304">
        <f>T427-SUM($Z427:AH427)</f>
        <v>0</v>
      </c>
      <c r="AJ427" s="304">
        <f>U427-SUM($Z427:AI427)</f>
        <v>0</v>
      </c>
      <c r="AK427" s="304">
        <f>V427-SUM($Z427:AJ427)</f>
        <v>0</v>
      </c>
      <c r="AL427" s="21" t="e">
        <f>HLOOKUP(F427,'BASE 1'!$C$1:$UG$3,3,0)</f>
        <v>#N/A</v>
      </c>
      <c r="AM427" s="304">
        <v>3596823499</v>
      </c>
      <c r="AN427" s="304">
        <v>5285018783</v>
      </c>
      <c r="AO427" s="304">
        <v>5285018783</v>
      </c>
      <c r="AP427" s="304"/>
      <c r="AQ427" s="304"/>
      <c r="AR427" s="304"/>
      <c r="AS427" s="304"/>
      <c r="AT427" s="304"/>
      <c r="AU427" s="304"/>
      <c r="AV427" s="304"/>
      <c r="AW427" s="304"/>
      <c r="AX427" s="304"/>
    </row>
    <row r="428" spans="1:50" ht="12.75" customHeight="1">
      <c r="A428" s="119">
        <v>110701717</v>
      </c>
      <c r="B428" s="309">
        <v>73200000</v>
      </c>
      <c r="C428" s="426" t="s">
        <v>342</v>
      </c>
      <c r="D428" s="508"/>
      <c r="E428" s="508" t="s">
        <v>342</v>
      </c>
      <c r="F428" s="283">
        <v>1702010108</v>
      </c>
      <c r="G428" s="290" t="s">
        <v>4217</v>
      </c>
      <c r="H428" s="122">
        <v>9</v>
      </c>
      <c r="I428" s="295"/>
      <c r="J428" s="304">
        <v>29704904656</v>
      </c>
      <c r="K428" s="304">
        <v>23521538697</v>
      </c>
      <c r="L428" s="304">
        <v>29704904656</v>
      </c>
      <c r="M428" s="304">
        <v>29704904656</v>
      </c>
      <c r="N428" s="304"/>
      <c r="O428" s="304"/>
      <c r="P428" s="304"/>
      <c r="Q428" s="304"/>
      <c r="R428" s="304"/>
      <c r="S428" s="304"/>
      <c r="T428" s="304"/>
      <c r="U428" s="304"/>
      <c r="V428" s="304"/>
      <c r="W428" s="324" t="str">
        <f>IFERROR((M428/J428)/IFERROR(HLOOKUP(F428,'BASE 1'!$C$1:$UG$251,'PROY 1'!$AB$19+237,0),0),"")</f>
        <v/>
      </c>
      <c r="X428" s="324" t="s">
        <v>342</v>
      </c>
      <c r="Y428" s="25" t="str">
        <f t="shared" si="21"/>
        <v>017</v>
      </c>
      <c r="Z428" s="304">
        <f t="shared" si="22"/>
        <v>23521538697</v>
      </c>
      <c r="AA428" s="304">
        <f>L428-SUM($Z428:Z428)</f>
        <v>6183365959</v>
      </c>
      <c r="AB428" s="304">
        <f>M428-SUM($Z428:AA428)</f>
        <v>0</v>
      </c>
      <c r="AC428" s="304">
        <f>N428-SUM($Z428:AB428)</f>
        <v>-29704904656</v>
      </c>
      <c r="AD428" s="304">
        <f>O428-SUM($Z428:AC428)</f>
        <v>0</v>
      </c>
      <c r="AE428" s="304">
        <f>P428-SUM($Z428:AD428)</f>
        <v>0</v>
      </c>
      <c r="AF428" s="304">
        <f>Q428-SUM($Z428:AE428)</f>
        <v>0</v>
      </c>
      <c r="AG428" s="304">
        <f>R428-SUM($Z428:AF428)</f>
        <v>0</v>
      </c>
      <c r="AH428" s="304">
        <f>S428-SUM($Z428:AG428)</f>
        <v>0</v>
      </c>
      <c r="AI428" s="304">
        <f>T428-SUM($Z428:AH428)</f>
        <v>0</v>
      </c>
      <c r="AJ428" s="304">
        <f>U428-SUM($Z428:AI428)</f>
        <v>0</v>
      </c>
      <c r="AK428" s="304">
        <f>V428-SUM($Z428:AJ428)</f>
        <v>0</v>
      </c>
      <c r="AL428" s="21" t="e">
        <f>HLOOKUP(F428,'BASE 1'!$C$1:$UG$3,3,0)</f>
        <v>#N/A</v>
      </c>
      <c r="AM428" s="304">
        <v>23521538697</v>
      </c>
      <c r="AN428" s="304">
        <v>29704904656</v>
      </c>
      <c r="AO428" s="304">
        <v>29704904656</v>
      </c>
      <c r="AP428" s="304"/>
      <c r="AQ428" s="304"/>
      <c r="AR428" s="304"/>
      <c r="AS428" s="304"/>
      <c r="AT428" s="304"/>
      <c r="AU428" s="304"/>
      <c r="AV428" s="304"/>
      <c r="AW428" s="304"/>
      <c r="AX428" s="304"/>
    </row>
    <row r="429" spans="1:50" ht="12.75" customHeight="1">
      <c r="A429" s="119">
        <v>160701717</v>
      </c>
      <c r="B429" s="309">
        <v>73200000</v>
      </c>
      <c r="C429" s="426"/>
      <c r="D429" s="508"/>
      <c r="E429" s="508"/>
      <c r="F429" s="283">
        <v>1702010108</v>
      </c>
      <c r="G429" s="290" t="s">
        <v>4476</v>
      </c>
      <c r="H429" s="122">
        <v>9</v>
      </c>
      <c r="I429" s="295"/>
      <c r="J429" s="304">
        <v>9409153</v>
      </c>
      <c r="K429" s="304"/>
      <c r="L429" s="304">
        <v>9409153</v>
      </c>
      <c r="M429" s="304">
        <v>9409153</v>
      </c>
      <c r="N429" s="304"/>
      <c r="O429" s="304"/>
      <c r="P429" s="304"/>
      <c r="Q429" s="304"/>
      <c r="R429" s="304"/>
      <c r="S429" s="304"/>
      <c r="T429" s="304"/>
      <c r="U429" s="304"/>
      <c r="V429" s="304"/>
      <c r="W429" s="324" t="str">
        <f>IFERROR((M429/J429)/IFERROR(HLOOKUP(F429,'BASE 1'!$C$1:$UG$251,'PROY 1'!$AB$19+237,0),0),"")</f>
        <v/>
      </c>
      <c r="X429" s="324"/>
      <c r="Y429" s="25" t="str">
        <f t="shared" si="21"/>
        <v>017</v>
      </c>
      <c r="Z429" s="304">
        <f t="shared" si="22"/>
        <v>0</v>
      </c>
      <c r="AA429" s="304">
        <f>L429-SUM($Z429:Z429)</f>
        <v>9409153</v>
      </c>
      <c r="AB429" s="304">
        <f>M429-SUM($Z429:AA429)</f>
        <v>0</v>
      </c>
      <c r="AC429" s="304">
        <f>N429-SUM($Z429:AB429)</f>
        <v>-9409153</v>
      </c>
      <c r="AD429" s="304">
        <f>O429-SUM($Z429:AC429)</f>
        <v>0</v>
      </c>
      <c r="AE429" s="304">
        <f>P429-SUM($Z429:AD429)</f>
        <v>0</v>
      </c>
      <c r="AF429" s="304">
        <f>Q429-SUM($Z429:AE429)</f>
        <v>0</v>
      </c>
      <c r="AG429" s="304">
        <f>R429-SUM($Z429:AF429)</f>
        <v>0</v>
      </c>
      <c r="AH429" s="304">
        <f>S429-SUM($Z429:AG429)</f>
        <v>0</v>
      </c>
      <c r="AI429" s="304">
        <f>T429-SUM($Z429:AH429)</f>
        <v>0</v>
      </c>
      <c r="AJ429" s="304">
        <f>U429-SUM($Z429:AI429)</f>
        <v>0</v>
      </c>
      <c r="AK429" s="304">
        <f>V429-SUM($Z429:AJ429)</f>
        <v>0</v>
      </c>
      <c r="AL429" s="21" t="e">
        <f>HLOOKUP(F429,'BASE 1'!$C$1:$UG$3,3,0)</f>
        <v>#N/A</v>
      </c>
      <c r="AM429" s="304"/>
      <c r="AN429" s="304">
        <v>9409153</v>
      </c>
      <c r="AO429" s="304">
        <v>9409153</v>
      </c>
      <c r="AP429" s="304"/>
      <c r="AQ429" s="304"/>
      <c r="AR429" s="304"/>
      <c r="AS429" s="304"/>
      <c r="AT429" s="304"/>
      <c r="AU429" s="304"/>
      <c r="AV429" s="304"/>
      <c r="AW429" s="304"/>
      <c r="AX429" s="304"/>
    </row>
    <row r="430" spans="1:50" ht="12.75" customHeight="1">
      <c r="A430" s="119">
        <v>110701718</v>
      </c>
      <c r="B430" s="309">
        <v>73200000</v>
      </c>
      <c r="C430" s="426"/>
      <c r="D430" s="508"/>
      <c r="E430" s="508"/>
      <c r="F430" s="283">
        <v>1702010109</v>
      </c>
      <c r="G430" s="290" t="s">
        <v>4433</v>
      </c>
      <c r="H430" s="122">
        <v>9</v>
      </c>
      <c r="I430" s="295"/>
      <c r="J430" s="304">
        <v>11211787684</v>
      </c>
      <c r="K430" s="304">
        <v>5383607393</v>
      </c>
      <c r="L430" s="304">
        <v>11212853684</v>
      </c>
      <c r="M430" s="304">
        <v>11212853684</v>
      </c>
      <c r="N430" s="304"/>
      <c r="O430" s="304"/>
      <c r="P430" s="304"/>
      <c r="Q430" s="304"/>
      <c r="R430" s="304"/>
      <c r="S430" s="304"/>
      <c r="T430" s="304"/>
      <c r="U430" s="304"/>
      <c r="V430" s="304"/>
      <c r="W430" s="324" t="str">
        <f>IFERROR((M430/J430)/IFERROR(HLOOKUP(F430,'BASE 1'!$C$1:$UG$251,'PROY 1'!$AB$19+237,0),0),"")</f>
        <v/>
      </c>
      <c r="X430" s="324" t="s">
        <v>342</v>
      </c>
      <c r="Y430" s="25" t="str">
        <f t="shared" si="21"/>
        <v>017</v>
      </c>
      <c r="Z430" s="304">
        <f t="shared" si="22"/>
        <v>5383607393</v>
      </c>
      <c r="AA430" s="304">
        <f>L430-SUM($Z430:Z430)</f>
        <v>5829246291</v>
      </c>
      <c r="AB430" s="304">
        <f>M430-SUM($Z430:AA430)</f>
        <v>0</v>
      </c>
      <c r="AC430" s="304">
        <f>N430-SUM($Z430:AB430)</f>
        <v>-11212853684</v>
      </c>
      <c r="AD430" s="304">
        <f>O430-SUM($Z430:AC430)</f>
        <v>0</v>
      </c>
      <c r="AE430" s="304">
        <f>P430-SUM($Z430:AD430)</f>
        <v>0</v>
      </c>
      <c r="AF430" s="304">
        <f>Q430-SUM($Z430:AE430)</f>
        <v>0</v>
      </c>
      <c r="AG430" s="304">
        <f>R430-SUM($Z430:AF430)</f>
        <v>0</v>
      </c>
      <c r="AH430" s="304">
        <f>S430-SUM($Z430:AG430)</f>
        <v>0</v>
      </c>
      <c r="AI430" s="304">
        <f>T430-SUM($Z430:AH430)</f>
        <v>0</v>
      </c>
      <c r="AJ430" s="304">
        <f>U430-SUM($Z430:AI430)</f>
        <v>0</v>
      </c>
      <c r="AK430" s="304">
        <f>V430-SUM($Z430:AJ430)</f>
        <v>0</v>
      </c>
      <c r="AL430" s="21" t="e">
        <f>HLOOKUP(F430,'BASE 1'!$C$1:$UG$3,3,0)</f>
        <v>#N/A</v>
      </c>
      <c r="AM430" s="304">
        <v>5382541393</v>
      </c>
      <c r="AN430" s="304">
        <v>11211787684</v>
      </c>
      <c r="AO430" s="304">
        <v>11211787684</v>
      </c>
      <c r="AP430" s="304"/>
      <c r="AQ430" s="304"/>
      <c r="AR430" s="304"/>
      <c r="AS430" s="304"/>
      <c r="AT430" s="304"/>
      <c r="AU430" s="304"/>
      <c r="AV430" s="304"/>
      <c r="AW430" s="304"/>
      <c r="AX430" s="304"/>
    </row>
    <row r="431" spans="1:50" ht="12.75" customHeight="1">
      <c r="A431" s="119">
        <v>110721618</v>
      </c>
      <c r="B431" s="309">
        <v>70400000</v>
      </c>
      <c r="C431" s="426"/>
      <c r="D431" s="508"/>
      <c r="E431" s="508"/>
      <c r="F431" s="283">
        <v>1702010301</v>
      </c>
      <c r="G431" s="290" t="s">
        <v>4477</v>
      </c>
      <c r="H431" s="122">
        <v>9</v>
      </c>
      <c r="I431" s="295"/>
      <c r="J431" s="304">
        <v>459443509</v>
      </c>
      <c r="K431" s="304"/>
      <c r="L431" s="304">
        <v>459443509</v>
      </c>
      <c r="M431" s="304">
        <v>459443509</v>
      </c>
      <c r="N431" s="304"/>
      <c r="O431" s="304"/>
      <c r="P431" s="304"/>
      <c r="Q431" s="304"/>
      <c r="R431" s="304"/>
      <c r="S431" s="304"/>
      <c r="T431" s="304"/>
      <c r="U431" s="304"/>
      <c r="V431" s="304"/>
      <c r="W431" s="324" t="str">
        <f>IFERROR((M431/J431)/IFERROR(HLOOKUP(F431,'BASE 1'!$C$1:$UG$251,'PROY 1'!$AB$19+237,0),0),"")</f>
        <v/>
      </c>
      <c r="X431" s="324"/>
      <c r="Y431" s="25" t="str">
        <f t="shared" si="21"/>
        <v>216</v>
      </c>
      <c r="Z431" s="304">
        <f t="shared" si="22"/>
        <v>0</v>
      </c>
      <c r="AA431" s="304">
        <f>L431-SUM($Z431:Z431)</f>
        <v>459443509</v>
      </c>
      <c r="AB431" s="304">
        <f>M431-SUM($Z431:AA431)</f>
        <v>0</v>
      </c>
      <c r="AC431" s="304">
        <f>N431-SUM($Z431:AB431)</f>
        <v>-459443509</v>
      </c>
      <c r="AD431" s="304">
        <f>O431-SUM($Z431:AC431)</f>
        <v>0</v>
      </c>
      <c r="AE431" s="304">
        <f>P431-SUM($Z431:AD431)</f>
        <v>0</v>
      </c>
      <c r="AF431" s="304">
        <f>Q431-SUM($Z431:AE431)</f>
        <v>0</v>
      </c>
      <c r="AG431" s="304">
        <f>R431-SUM($Z431:AF431)</f>
        <v>0</v>
      </c>
      <c r="AH431" s="304">
        <f>S431-SUM($Z431:AG431)</f>
        <v>0</v>
      </c>
      <c r="AI431" s="304">
        <f>T431-SUM($Z431:AH431)</f>
        <v>0</v>
      </c>
      <c r="AJ431" s="304">
        <f>U431-SUM($Z431:AI431)</f>
        <v>0</v>
      </c>
      <c r="AK431" s="304">
        <f>V431-SUM($Z431:AJ431)</f>
        <v>0</v>
      </c>
      <c r="AL431" s="21" t="e">
        <f>HLOOKUP(F431,'BASE 1'!$C$1:$UG$3,3,0)</f>
        <v>#N/A</v>
      </c>
      <c r="AM431" s="304"/>
      <c r="AN431" s="304">
        <v>459443509</v>
      </c>
      <c r="AO431" s="304">
        <v>459443509</v>
      </c>
      <c r="AP431" s="304"/>
      <c r="AQ431" s="304"/>
      <c r="AR431" s="304"/>
      <c r="AS431" s="304"/>
      <c r="AT431" s="304"/>
      <c r="AU431" s="304"/>
      <c r="AV431" s="304"/>
      <c r="AW431" s="304"/>
      <c r="AX431" s="304"/>
    </row>
    <row r="432" spans="1:50" ht="12.75" customHeight="1">
      <c r="A432" s="119">
        <v>110722118</v>
      </c>
      <c r="B432" s="309">
        <v>70400000</v>
      </c>
      <c r="C432" s="426"/>
      <c r="D432" s="508"/>
      <c r="E432" s="508"/>
      <c r="F432" s="283">
        <v>1702010301</v>
      </c>
      <c r="G432" s="290" t="s">
        <v>4478</v>
      </c>
      <c r="H432" s="122">
        <v>9</v>
      </c>
      <c r="I432" s="295"/>
      <c r="J432" s="304">
        <v>92208499</v>
      </c>
      <c r="K432" s="304"/>
      <c r="L432" s="304">
        <v>92208499</v>
      </c>
      <c r="M432" s="304">
        <v>92208499</v>
      </c>
      <c r="N432" s="304"/>
      <c r="O432" s="304"/>
      <c r="P432" s="304"/>
      <c r="Q432" s="304"/>
      <c r="R432" s="304"/>
      <c r="S432" s="304"/>
      <c r="T432" s="304"/>
      <c r="U432" s="304"/>
      <c r="V432" s="304"/>
      <c r="W432" s="324" t="str">
        <f>IFERROR((M432/J432)/IFERROR(HLOOKUP(F432,'BASE 1'!$C$1:$UG$251,'PROY 1'!$AB$19+237,0),0),"")</f>
        <v/>
      </c>
      <c r="X432" s="324"/>
      <c r="Y432" s="25" t="str">
        <f t="shared" si="21"/>
        <v>221</v>
      </c>
      <c r="Z432" s="304">
        <f t="shared" si="22"/>
        <v>0</v>
      </c>
      <c r="AA432" s="304">
        <f>L432-SUM($Z432:Z432)</f>
        <v>92208499</v>
      </c>
      <c r="AB432" s="304">
        <f>M432-SUM($Z432:AA432)</f>
        <v>0</v>
      </c>
      <c r="AC432" s="304">
        <f>N432-SUM($Z432:AB432)</f>
        <v>-92208499</v>
      </c>
      <c r="AD432" s="304">
        <f>O432-SUM($Z432:AC432)</f>
        <v>0</v>
      </c>
      <c r="AE432" s="304">
        <f>P432-SUM($Z432:AD432)</f>
        <v>0</v>
      </c>
      <c r="AF432" s="304">
        <f>Q432-SUM($Z432:AE432)</f>
        <v>0</v>
      </c>
      <c r="AG432" s="304">
        <f>R432-SUM($Z432:AF432)</f>
        <v>0</v>
      </c>
      <c r="AH432" s="304">
        <f>S432-SUM($Z432:AG432)</f>
        <v>0</v>
      </c>
      <c r="AI432" s="304">
        <f>T432-SUM($Z432:AH432)</f>
        <v>0</v>
      </c>
      <c r="AJ432" s="304">
        <f>U432-SUM($Z432:AI432)</f>
        <v>0</v>
      </c>
      <c r="AK432" s="304">
        <f>V432-SUM($Z432:AJ432)</f>
        <v>0</v>
      </c>
      <c r="AL432" s="21" t="e">
        <f>HLOOKUP(F432,'BASE 1'!$C$1:$UG$3,3,0)</f>
        <v>#N/A</v>
      </c>
      <c r="AM432" s="304"/>
      <c r="AN432" s="304">
        <v>92208499</v>
      </c>
      <c r="AO432" s="304">
        <v>92208499</v>
      </c>
      <c r="AP432" s="304"/>
      <c r="AQ432" s="304"/>
      <c r="AR432" s="304"/>
      <c r="AS432" s="304"/>
      <c r="AT432" s="304"/>
      <c r="AU432" s="304"/>
      <c r="AV432" s="304"/>
      <c r="AW432" s="304"/>
      <c r="AX432" s="304"/>
    </row>
    <row r="433" spans="1:50" ht="12.75" customHeight="1">
      <c r="A433" s="119">
        <v>110722218</v>
      </c>
      <c r="B433" s="309">
        <v>70400000</v>
      </c>
      <c r="C433" s="426"/>
      <c r="D433" s="508"/>
      <c r="E433" s="508"/>
      <c r="F433" s="283">
        <v>1702010301</v>
      </c>
      <c r="G433" s="290" t="s">
        <v>4479</v>
      </c>
      <c r="H433" s="122">
        <v>9</v>
      </c>
      <c r="I433" s="295"/>
      <c r="J433" s="304">
        <v>408394228</v>
      </c>
      <c r="K433" s="304"/>
      <c r="L433" s="304">
        <v>408394228</v>
      </c>
      <c r="M433" s="304">
        <v>408394228</v>
      </c>
      <c r="N433" s="304"/>
      <c r="O433" s="304"/>
      <c r="P433" s="304"/>
      <c r="Q433" s="304"/>
      <c r="R433" s="304"/>
      <c r="S433" s="304"/>
      <c r="T433" s="304"/>
      <c r="U433" s="304"/>
      <c r="V433" s="304"/>
      <c r="W433" s="324" t="str">
        <f>IFERROR((M433/J433)/IFERROR(HLOOKUP(F433,'BASE 1'!$C$1:$UG$251,'PROY 1'!$AB$19+237,0),0),"")</f>
        <v/>
      </c>
      <c r="X433" s="324"/>
      <c r="Y433" s="25" t="str">
        <f t="shared" si="21"/>
        <v>222</v>
      </c>
      <c r="Z433" s="304">
        <f t="shared" si="22"/>
        <v>0</v>
      </c>
      <c r="AA433" s="304">
        <f>L433-SUM($Z433:Z433)</f>
        <v>408394228</v>
      </c>
      <c r="AB433" s="304">
        <f>M433-SUM($Z433:AA433)</f>
        <v>0</v>
      </c>
      <c r="AC433" s="304">
        <f>N433-SUM($Z433:AB433)</f>
        <v>-408394228</v>
      </c>
      <c r="AD433" s="304">
        <f>O433-SUM($Z433:AC433)</f>
        <v>0</v>
      </c>
      <c r="AE433" s="304">
        <f>P433-SUM($Z433:AD433)</f>
        <v>0</v>
      </c>
      <c r="AF433" s="304">
        <f>Q433-SUM($Z433:AE433)</f>
        <v>0</v>
      </c>
      <c r="AG433" s="304">
        <f>R433-SUM($Z433:AF433)</f>
        <v>0</v>
      </c>
      <c r="AH433" s="304">
        <f>S433-SUM($Z433:AG433)</f>
        <v>0</v>
      </c>
      <c r="AI433" s="304">
        <f>T433-SUM($Z433:AH433)</f>
        <v>0</v>
      </c>
      <c r="AJ433" s="304">
        <f>U433-SUM($Z433:AI433)</f>
        <v>0</v>
      </c>
      <c r="AK433" s="304">
        <f>V433-SUM($Z433:AJ433)</f>
        <v>0</v>
      </c>
      <c r="AL433" s="21" t="e">
        <f>HLOOKUP(F433,'BASE 1'!$C$1:$UG$3,3,0)</f>
        <v>#N/A</v>
      </c>
      <c r="AM433" s="304"/>
      <c r="AN433" s="304">
        <v>408394228</v>
      </c>
      <c r="AO433" s="304">
        <v>408394228</v>
      </c>
      <c r="AP433" s="304"/>
      <c r="AQ433" s="304"/>
      <c r="AR433" s="304"/>
      <c r="AS433" s="304"/>
      <c r="AT433" s="304"/>
      <c r="AU433" s="304"/>
      <c r="AV433" s="304"/>
      <c r="AW433" s="304"/>
      <c r="AX433" s="304"/>
    </row>
    <row r="434" spans="1:50" ht="12.75" customHeight="1">
      <c r="A434" s="119">
        <v>110721618</v>
      </c>
      <c r="B434" s="309">
        <v>70400000</v>
      </c>
      <c r="C434" s="426"/>
      <c r="D434" s="508"/>
      <c r="E434" s="508"/>
      <c r="F434" s="283">
        <v>1702010401</v>
      </c>
      <c r="G434" s="290" t="s">
        <v>4480</v>
      </c>
      <c r="H434" s="122">
        <v>9</v>
      </c>
      <c r="I434" s="295"/>
      <c r="J434" s="304">
        <v>45</v>
      </c>
      <c r="K434" s="304"/>
      <c r="L434" s="304">
        <v>45</v>
      </c>
      <c r="M434" s="304">
        <v>45</v>
      </c>
      <c r="N434" s="304"/>
      <c r="O434" s="304"/>
      <c r="P434" s="304"/>
      <c r="Q434" s="304"/>
      <c r="R434" s="304"/>
      <c r="S434" s="304"/>
      <c r="T434" s="304"/>
      <c r="U434" s="304"/>
      <c r="V434" s="304"/>
      <c r="W434" s="324" t="str">
        <f>IFERROR((M434/J434)/IFERROR(HLOOKUP(F434,'BASE 1'!$C$1:$UG$251,'PROY 1'!$AB$19+237,0),0),"")</f>
        <v/>
      </c>
      <c r="X434" s="324"/>
      <c r="Y434" s="25" t="str">
        <f t="shared" si="21"/>
        <v>216</v>
      </c>
      <c r="Z434" s="304">
        <f t="shared" si="22"/>
        <v>0</v>
      </c>
      <c r="AA434" s="304">
        <f>L434-SUM($Z434:Z434)</f>
        <v>45</v>
      </c>
      <c r="AB434" s="304">
        <f>M434-SUM($Z434:AA434)</f>
        <v>0</v>
      </c>
      <c r="AC434" s="304">
        <f>N434-SUM($Z434:AB434)</f>
        <v>-45</v>
      </c>
      <c r="AD434" s="304">
        <f>O434-SUM($Z434:AC434)</f>
        <v>0</v>
      </c>
      <c r="AE434" s="304">
        <f>P434-SUM($Z434:AD434)</f>
        <v>0</v>
      </c>
      <c r="AF434" s="304">
        <f>Q434-SUM($Z434:AE434)</f>
        <v>0</v>
      </c>
      <c r="AG434" s="304">
        <f>R434-SUM($Z434:AF434)</f>
        <v>0</v>
      </c>
      <c r="AH434" s="304">
        <f>S434-SUM($Z434:AG434)</f>
        <v>0</v>
      </c>
      <c r="AI434" s="304">
        <f>T434-SUM($Z434:AH434)</f>
        <v>0</v>
      </c>
      <c r="AJ434" s="304">
        <f>U434-SUM($Z434:AI434)</f>
        <v>0</v>
      </c>
      <c r="AK434" s="304">
        <f>V434-SUM($Z434:AJ434)</f>
        <v>0</v>
      </c>
      <c r="AL434" s="21" t="e">
        <f>HLOOKUP(F434,'BASE 1'!$C$1:$UG$3,3,0)</f>
        <v>#N/A</v>
      </c>
      <c r="AM434" s="304"/>
      <c r="AN434" s="304">
        <v>45</v>
      </c>
      <c r="AO434" s="304">
        <v>45</v>
      </c>
      <c r="AP434" s="304"/>
      <c r="AQ434" s="304"/>
      <c r="AR434" s="304"/>
      <c r="AS434" s="304"/>
      <c r="AT434" s="304"/>
      <c r="AU434" s="304"/>
      <c r="AV434" s="304"/>
      <c r="AW434" s="304"/>
      <c r="AX434" s="304"/>
    </row>
    <row r="435" spans="1:50" ht="12.75" customHeight="1">
      <c r="A435" s="119">
        <v>110722118</v>
      </c>
      <c r="B435" s="309">
        <v>70400000</v>
      </c>
      <c r="C435" s="426"/>
      <c r="D435" s="508"/>
      <c r="E435" s="508"/>
      <c r="F435" s="283">
        <v>1702010401</v>
      </c>
      <c r="G435" s="290" t="s">
        <v>4481</v>
      </c>
      <c r="H435" s="122">
        <v>9</v>
      </c>
      <c r="I435" s="295"/>
      <c r="J435" s="304">
        <v>9</v>
      </c>
      <c r="K435" s="304"/>
      <c r="L435" s="304">
        <v>9</v>
      </c>
      <c r="M435" s="304">
        <v>9</v>
      </c>
      <c r="N435" s="304"/>
      <c r="O435" s="304"/>
      <c r="P435" s="304"/>
      <c r="Q435" s="304"/>
      <c r="R435" s="304"/>
      <c r="S435" s="304"/>
      <c r="T435" s="304"/>
      <c r="U435" s="304"/>
      <c r="V435" s="304"/>
      <c r="W435" s="324" t="str">
        <f>IFERROR((M435/J435)/IFERROR(HLOOKUP(F435,'BASE 1'!$C$1:$UG$251,'PROY 1'!$AB$19+237,0),0),"")</f>
        <v/>
      </c>
      <c r="X435" s="324"/>
      <c r="Y435" s="25" t="str">
        <f t="shared" si="21"/>
        <v>221</v>
      </c>
      <c r="Z435" s="304">
        <f t="shared" si="22"/>
        <v>0</v>
      </c>
      <c r="AA435" s="304">
        <f>L435-SUM($Z435:Z435)</f>
        <v>9</v>
      </c>
      <c r="AB435" s="304">
        <f>M435-SUM($Z435:AA435)</f>
        <v>0</v>
      </c>
      <c r="AC435" s="304">
        <f>N435-SUM($Z435:AB435)</f>
        <v>-9</v>
      </c>
      <c r="AD435" s="304">
        <f>O435-SUM($Z435:AC435)</f>
        <v>0</v>
      </c>
      <c r="AE435" s="304">
        <f>P435-SUM($Z435:AD435)</f>
        <v>0</v>
      </c>
      <c r="AF435" s="304">
        <f>Q435-SUM($Z435:AE435)</f>
        <v>0</v>
      </c>
      <c r="AG435" s="304">
        <f>R435-SUM($Z435:AF435)</f>
        <v>0</v>
      </c>
      <c r="AH435" s="304">
        <f>S435-SUM($Z435:AG435)</f>
        <v>0</v>
      </c>
      <c r="AI435" s="304">
        <f>T435-SUM($Z435:AH435)</f>
        <v>0</v>
      </c>
      <c r="AJ435" s="304">
        <f>U435-SUM($Z435:AI435)</f>
        <v>0</v>
      </c>
      <c r="AK435" s="304">
        <f>V435-SUM($Z435:AJ435)</f>
        <v>0</v>
      </c>
      <c r="AL435" s="21" t="e">
        <f>HLOOKUP(F435,'BASE 1'!$C$1:$UG$3,3,0)</f>
        <v>#N/A</v>
      </c>
      <c r="AM435" s="304"/>
      <c r="AN435" s="304">
        <v>9</v>
      </c>
      <c r="AO435" s="304">
        <v>9</v>
      </c>
      <c r="AP435" s="304"/>
      <c r="AQ435" s="304"/>
      <c r="AR435" s="304"/>
      <c r="AS435" s="304"/>
      <c r="AT435" s="304"/>
      <c r="AU435" s="304"/>
      <c r="AV435" s="304"/>
      <c r="AW435" s="304"/>
      <c r="AX435" s="304"/>
    </row>
    <row r="436" spans="1:50" ht="12.75" customHeight="1">
      <c r="A436" s="119">
        <v>110722218</v>
      </c>
      <c r="B436" s="309">
        <v>70400000</v>
      </c>
      <c r="C436" s="426"/>
      <c r="D436" s="508"/>
      <c r="E436" s="508"/>
      <c r="F436" s="283">
        <v>1702010401</v>
      </c>
      <c r="G436" s="290" t="s">
        <v>4482</v>
      </c>
      <c r="H436" s="122">
        <v>9</v>
      </c>
      <c r="I436" s="295"/>
      <c r="J436" s="304">
        <v>40</v>
      </c>
      <c r="K436" s="304"/>
      <c r="L436" s="304">
        <v>40</v>
      </c>
      <c r="M436" s="304">
        <v>40</v>
      </c>
      <c r="N436" s="304"/>
      <c r="O436" s="304"/>
      <c r="P436" s="304"/>
      <c r="Q436" s="304"/>
      <c r="R436" s="304"/>
      <c r="S436" s="304"/>
      <c r="T436" s="304"/>
      <c r="U436" s="304"/>
      <c r="V436" s="304"/>
      <c r="W436" s="324" t="str">
        <f>IFERROR((M436/J436)/IFERROR(HLOOKUP(F436,'BASE 1'!$C$1:$UG$251,'PROY 1'!$AB$19+237,0),0),"")</f>
        <v/>
      </c>
      <c r="X436" s="324"/>
      <c r="Y436" s="25" t="str">
        <f t="shared" si="21"/>
        <v>222</v>
      </c>
      <c r="Z436" s="304">
        <f t="shared" si="22"/>
        <v>0</v>
      </c>
      <c r="AA436" s="304">
        <f>L436-SUM($Z436:Z436)</f>
        <v>40</v>
      </c>
      <c r="AB436" s="304">
        <f>M436-SUM($Z436:AA436)</f>
        <v>0</v>
      </c>
      <c r="AC436" s="304">
        <f>N436-SUM($Z436:AB436)</f>
        <v>-40</v>
      </c>
      <c r="AD436" s="304">
        <f>O436-SUM($Z436:AC436)</f>
        <v>0</v>
      </c>
      <c r="AE436" s="304">
        <f>P436-SUM($Z436:AD436)</f>
        <v>0</v>
      </c>
      <c r="AF436" s="304">
        <f>Q436-SUM($Z436:AE436)</f>
        <v>0</v>
      </c>
      <c r="AG436" s="304">
        <f>R436-SUM($Z436:AF436)</f>
        <v>0</v>
      </c>
      <c r="AH436" s="304">
        <f>S436-SUM($Z436:AG436)</f>
        <v>0</v>
      </c>
      <c r="AI436" s="304">
        <f>T436-SUM($Z436:AH436)</f>
        <v>0</v>
      </c>
      <c r="AJ436" s="304">
        <f>U436-SUM($Z436:AI436)</f>
        <v>0</v>
      </c>
      <c r="AK436" s="304">
        <f>V436-SUM($Z436:AJ436)</f>
        <v>0</v>
      </c>
      <c r="AL436" s="21" t="e">
        <f>HLOOKUP(F436,'BASE 1'!$C$1:$UG$3,3,0)</f>
        <v>#N/A</v>
      </c>
      <c r="AM436" s="304"/>
      <c r="AN436" s="304">
        <v>40</v>
      </c>
      <c r="AO436" s="304">
        <v>40</v>
      </c>
      <c r="AP436" s="304"/>
      <c r="AQ436" s="304"/>
      <c r="AR436" s="304"/>
      <c r="AS436" s="304"/>
      <c r="AT436" s="304"/>
      <c r="AU436" s="304"/>
      <c r="AV436" s="304"/>
      <c r="AW436" s="304"/>
      <c r="AX436" s="304"/>
    </row>
    <row r="437" spans="1:50" ht="12.75" customHeight="1">
      <c r="A437" s="119">
        <v>110721618</v>
      </c>
      <c r="B437" s="309">
        <v>70400000</v>
      </c>
      <c r="C437" s="426"/>
      <c r="D437" s="508"/>
      <c r="E437" s="508"/>
      <c r="F437" s="283">
        <v>1702010501</v>
      </c>
      <c r="G437" s="290" t="s">
        <v>4483</v>
      </c>
      <c r="H437" s="122">
        <v>9</v>
      </c>
      <c r="I437" s="295"/>
      <c r="J437" s="304">
        <v>46667275</v>
      </c>
      <c r="K437" s="304"/>
      <c r="L437" s="304">
        <v>46667275</v>
      </c>
      <c r="M437" s="304">
        <v>46667275</v>
      </c>
      <c r="N437" s="304"/>
      <c r="O437" s="304"/>
      <c r="P437" s="304"/>
      <c r="Q437" s="304"/>
      <c r="R437" s="304"/>
      <c r="S437" s="304"/>
      <c r="T437" s="304"/>
      <c r="U437" s="304"/>
      <c r="V437" s="304"/>
      <c r="W437" s="324" t="str">
        <f>IFERROR((M437/J437)/IFERROR(HLOOKUP(F437,'BASE 1'!$C$1:$UG$251,'PROY 1'!$AB$19+237,0),0),"")</f>
        <v/>
      </c>
      <c r="X437" s="324"/>
      <c r="Y437" s="25" t="str">
        <f t="shared" si="21"/>
        <v>216</v>
      </c>
      <c r="Z437" s="304">
        <f t="shared" si="22"/>
        <v>0</v>
      </c>
      <c r="AA437" s="304">
        <f>L437-SUM($Z437:Z437)</f>
        <v>46667275</v>
      </c>
      <c r="AB437" s="304">
        <f>M437-SUM($Z437:AA437)</f>
        <v>0</v>
      </c>
      <c r="AC437" s="304">
        <f>N437-SUM($Z437:AB437)</f>
        <v>-46667275</v>
      </c>
      <c r="AD437" s="304">
        <f>O437-SUM($Z437:AC437)</f>
        <v>0</v>
      </c>
      <c r="AE437" s="304">
        <f>P437-SUM($Z437:AD437)</f>
        <v>0</v>
      </c>
      <c r="AF437" s="304">
        <f>Q437-SUM($Z437:AE437)</f>
        <v>0</v>
      </c>
      <c r="AG437" s="304">
        <f>R437-SUM($Z437:AF437)</f>
        <v>0</v>
      </c>
      <c r="AH437" s="304">
        <f>S437-SUM($Z437:AG437)</f>
        <v>0</v>
      </c>
      <c r="AI437" s="304">
        <f>T437-SUM($Z437:AH437)</f>
        <v>0</v>
      </c>
      <c r="AJ437" s="304">
        <f>U437-SUM($Z437:AI437)</f>
        <v>0</v>
      </c>
      <c r="AK437" s="304">
        <f>V437-SUM($Z437:AJ437)</f>
        <v>0</v>
      </c>
      <c r="AL437" s="21" t="e">
        <f>HLOOKUP(F437,'BASE 1'!$C$1:$UG$3,3,0)</f>
        <v>#N/A</v>
      </c>
      <c r="AM437" s="304"/>
      <c r="AN437" s="304">
        <v>46667275</v>
      </c>
      <c r="AO437" s="304">
        <v>46667275</v>
      </c>
      <c r="AP437" s="304"/>
      <c r="AQ437" s="304"/>
      <c r="AR437" s="304"/>
      <c r="AS437" s="304"/>
      <c r="AT437" s="304"/>
      <c r="AU437" s="304"/>
      <c r="AV437" s="304"/>
      <c r="AW437" s="304"/>
      <c r="AX437" s="304"/>
    </row>
    <row r="438" spans="1:50" ht="12.75" customHeight="1">
      <c r="A438" s="119">
        <v>110722118</v>
      </c>
      <c r="B438" s="309">
        <v>70400000</v>
      </c>
      <c r="C438" s="426"/>
      <c r="D438" s="508"/>
      <c r="E438" s="508"/>
      <c r="F438" s="283">
        <v>1702010501</v>
      </c>
      <c r="G438" s="290" t="s">
        <v>4484</v>
      </c>
      <c r="H438" s="122">
        <v>9</v>
      </c>
      <c r="I438" s="295"/>
      <c r="J438" s="304">
        <v>9365938</v>
      </c>
      <c r="K438" s="304"/>
      <c r="L438" s="304">
        <v>9365938</v>
      </c>
      <c r="M438" s="304">
        <v>9365938</v>
      </c>
      <c r="N438" s="304"/>
      <c r="O438" s="304"/>
      <c r="P438" s="304"/>
      <c r="Q438" s="304"/>
      <c r="R438" s="304"/>
      <c r="S438" s="304"/>
      <c r="T438" s="304"/>
      <c r="U438" s="304"/>
      <c r="V438" s="304"/>
      <c r="W438" s="324" t="str">
        <f>IFERROR((M438/J438)/IFERROR(HLOOKUP(F438,'BASE 1'!$C$1:$UG$251,'PROY 1'!$AB$19+237,0),0),"")</f>
        <v/>
      </c>
      <c r="X438" s="324"/>
      <c r="Y438" s="25" t="str">
        <f t="shared" si="21"/>
        <v>221</v>
      </c>
      <c r="Z438" s="304">
        <f t="shared" si="22"/>
        <v>0</v>
      </c>
      <c r="AA438" s="304">
        <f>L438-SUM($Z438:Z438)</f>
        <v>9365938</v>
      </c>
      <c r="AB438" s="304">
        <f>M438-SUM($Z438:AA438)</f>
        <v>0</v>
      </c>
      <c r="AC438" s="304">
        <f>N438-SUM($Z438:AB438)</f>
        <v>-9365938</v>
      </c>
      <c r="AD438" s="304">
        <f>O438-SUM($Z438:AC438)</f>
        <v>0</v>
      </c>
      <c r="AE438" s="304">
        <f>P438-SUM($Z438:AD438)</f>
        <v>0</v>
      </c>
      <c r="AF438" s="304">
        <f>Q438-SUM($Z438:AE438)</f>
        <v>0</v>
      </c>
      <c r="AG438" s="304">
        <f>R438-SUM($Z438:AF438)</f>
        <v>0</v>
      </c>
      <c r="AH438" s="304">
        <f>S438-SUM($Z438:AG438)</f>
        <v>0</v>
      </c>
      <c r="AI438" s="304">
        <f>T438-SUM($Z438:AH438)</f>
        <v>0</v>
      </c>
      <c r="AJ438" s="304">
        <f>U438-SUM($Z438:AI438)</f>
        <v>0</v>
      </c>
      <c r="AK438" s="304">
        <f>V438-SUM($Z438:AJ438)</f>
        <v>0</v>
      </c>
      <c r="AL438" s="21" t="e">
        <f>HLOOKUP(F438,'BASE 1'!$C$1:$UG$3,3,0)</f>
        <v>#N/A</v>
      </c>
      <c r="AM438" s="304"/>
      <c r="AN438" s="304">
        <v>9365938</v>
      </c>
      <c r="AO438" s="304">
        <v>9365938</v>
      </c>
      <c r="AP438" s="304"/>
      <c r="AQ438" s="304"/>
      <c r="AR438" s="304"/>
      <c r="AS438" s="304"/>
      <c r="AT438" s="304"/>
      <c r="AU438" s="304"/>
      <c r="AV438" s="304"/>
      <c r="AW438" s="304"/>
      <c r="AX438" s="304"/>
    </row>
    <row r="439" spans="1:50" ht="12.75" customHeight="1">
      <c r="A439" s="119">
        <v>110722218</v>
      </c>
      <c r="B439" s="309">
        <v>70400000</v>
      </c>
      <c r="C439" s="426"/>
      <c r="D439" s="508"/>
      <c r="E439" s="508"/>
      <c r="F439" s="283">
        <v>1702010501</v>
      </c>
      <c r="G439" s="290" t="s">
        <v>4485</v>
      </c>
      <c r="H439" s="122">
        <v>9</v>
      </c>
      <c r="I439" s="295"/>
      <c r="J439" s="304">
        <v>41482022</v>
      </c>
      <c r="K439" s="304"/>
      <c r="L439" s="304">
        <v>41482022</v>
      </c>
      <c r="M439" s="304">
        <v>41482022</v>
      </c>
      <c r="N439" s="304"/>
      <c r="O439" s="304"/>
      <c r="P439" s="304"/>
      <c r="Q439" s="304"/>
      <c r="R439" s="304"/>
      <c r="S439" s="304"/>
      <c r="T439" s="304"/>
      <c r="U439" s="304"/>
      <c r="V439" s="304"/>
      <c r="W439" s="324" t="str">
        <f>IFERROR((M439/J439)/IFERROR(HLOOKUP(F439,'BASE 1'!$C$1:$UG$251,'PROY 1'!$AB$19+237,0),0),"")</f>
        <v/>
      </c>
      <c r="X439" s="324"/>
      <c r="Y439" s="25" t="str">
        <f t="shared" si="21"/>
        <v>222</v>
      </c>
      <c r="Z439" s="304">
        <f t="shared" si="22"/>
        <v>0</v>
      </c>
      <c r="AA439" s="304">
        <f>L439-SUM($Z439:Z439)</f>
        <v>41482022</v>
      </c>
      <c r="AB439" s="304">
        <f>M439-SUM($Z439:AA439)</f>
        <v>0</v>
      </c>
      <c r="AC439" s="304">
        <f>N439-SUM($Z439:AB439)</f>
        <v>-41482022</v>
      </c>
      <c r="AD439" s="304">
        <f>O439-SUM($Z439:AC439)</f>
        <v>0</v>
      </c>
      <c r="AE439" s="304">
        <f>P439-SUM($Z439:AD439)</f>
        <v>0</v>
      </c>
      <c r="AF439" s="304">
        <f>Q439-SUM($Z439:AE439)</f>
        <v>0</v>
      </c>
      <c r="AG439" s="304">
        <f>R439-SUM($Z439:AF439)</f>
        <v>0</v>
      </c>
      <c r="AH439" s="304">
        <f>S439-SUM($Z439:AG439)</f>
        <v>0</v>
      </c>
      <c r="AI439" s="304">
        <f>T439-SUM($Z439:AH439)</f>
        <v>0</v>
      </c>
      <c r="AJ439" s="304">
        <f>U439-SUM($Z439:AI439)</f>
        <v>0</v>
      </c>
      <c r="AK439" s="304">
        <f>V439-SUM($Z439:AJ439)</f>
        <v>0</v>
      </c>
      <c r="AL439" s="21" t="e">
        <f>HLOOKUP(F439,'BASE 1'!$C$1:$UG$3,3,0)</f>
        <v>#N/A</v>
      </c>
      <c r="AM439" s="304"/>
      <c r="AN439" s="304">
        <v>41482022</v>
      </c>
      <c r="AO439" s="304">
        <v>41482022</v>
      </c>
      <c r="AP439" s="304"/>
      <c r="AQ439" s="304"/>
      <c r="AR439" s="304"/>
      <c r="AS439" s="304"/>
      <c r="AT439" s="304"/>
      <c r="AU439" s="304"/>
      <c r="AV439" s="304"/>
      <c r="AW439" s="304"/>
      <c r="AX439" s="304"/>
    </row>
    <row r="440" spans="1:50" ht="12.75" customHeight="1">
      <c r="A440" s="119">
        <v>110721618</v>
      </c>
      <c r="B440" s="309">
        <v>70400000</v>
      </c>
      <c r="C440" s="426"/>
      <c r="D440" s="508"/>
      <c r="E440" s="508"/>
      <c r="F440" s="283">
        <v>1702010601</v>
      </c>
      <c r="G440" s="290" t="s">
        <v>4486</v>
      </c>
      <c r="H440" s="122">
        <v>9</v>
      </c>
      <c r="I440" s="295"/>
      <c r="J440" s="304">
        <v>47600141</v>
      </c>
      <c r="K440" s="304"/>
      <c r="L440" s="304">
        <v>47600141</v>
      </c>
      <c r="M440" s="304">
        <v>47600141</v>
      </c>
      <c r="N440" s="304"/>
      <c r="O440" s="304"/>
      <c r="P440" s="304"/>
      <c r="Q440" s="304"/>
      <c r="R440" s="304"/>
      <c r="S440" s="304"/>
      <c r="T440" s="304"/>
      <c r="U440" s="304"/>
      <c r="V440" s="304"/>
      <c r="W440" s="324" t="str">
        <f>IFERROR((M440/J440)/IFERROR(HLOOKUP(F440,'BASE 1'!$C$1:$UG$251,'PROY 1'!$AB$19+237,0),0),"")</f>
        <v/>
      </c>
      <c r="X440" s="324"/>
      <c r="Y440" s="25" t="str">
        <f t="shared" si="21"/>
        <v>216</v>
      </c>
      <c r="Z440" s="304">
        <f t="shared" si="22"/>
        <v>0</v>
      </c>
      <c r="AA440" s="304">
        <f>L440-SUM($Z440:Z440)</f>
        <v>47600141</v>
      </c>
      <c r="AB440" s="304">
        <f>M440-SUM($Z440:AA440)</f>
        <v>0</v>
      </c>
      <c r="AC440" s="304">
        <f>N440-SUM($Z440:AB440)</f>
        <v>-47600141</v>
      </c>
      <c r="AD440" s="304">
        <f>O440-SUM($Z440:AC440)</f>
        <v>0</v>
      </c>
      <c r="AE440" s="304">
        <f>P440-SUM($Z440:AD440)</f>
        <v>0</v>
      </c>
      <c r="AF440" s="304">
        <f>Q440-SUM($Z440:AE440)</f>
        <v>0</v>
      </c>
      <c r="AG440" s="304">
        <f>R440-SUM($Z440:AF440)</f>
        <v>0</v>
      </c>
      <c r="AH440" s="304">
        <f>S440-SUM($Z440:AG440)</f>
        <v>0</v>
      </c>
      <c r="AI440" s="304">
        <f>T440-SUM($Z440:AH440)</f>
        <v>0</v>
      </c>
      <c r="AJ440" s="304">
        <f>U440-SUM($Z440:AI440)</f>
        <v>0</v>
      </c>
      <c r="AK440" s="304">
        <f>V440-SUM($Z440:AJ440)</f>
        <v>0</v>
      </c>
      <c r="AL440" s="21" t="e">
        <f>HLOOKUP(F440,'BASE 1'!$C$1:$UG$3,3,0)</f>
        <v>#N/A</v>
      </c>
      <c r="AM440" s="304"/>
      <c r="AN440" s="304">
        <v>47600141</v>
      </c>
      <c r="AO440" s="304">
        <v>47600141</v>
      </c>
      <c r="AP440" s="304"/>
      <c r="AQ440" s="304"/>
      <c r="AR440" s="304"/>
      <c r="AS440" s="304"/>
      <c r="AT440" s="304"/>
      <c r="AU440" s="304"/>
      <c r="AV440" s="304"/>
      <c r="AW440" s="304"/>
      <c r="AX440" s="304"/>
    </row>
    <row r="441" spans="1:50" ht="12.75" customHeight="1">
      <c r="A441" s="119">
        <v>110722118</v>
      </c>
      <c r="B441" s="309">
        <v>70400000</v>
      </c>
      <c r="C441" s="426"/>
      <c r="D441" s="508"/>
      <c r="E441" s="508"/>
      <c r="F441" s="283">
        <v>1702010601</v>
      </c>
      <c r="G441" s="290" t="s">
        <v>4487</v>
      </c>
      <c r="H441" s="122">
        <v>9</v>
      </c>
      <c r="I441" s="295"/>
      <c r="J441" s="304">
        <v>9553162</v>
      </c>
      <c r="K441" s="304"/>
      <c r="L441" s="304">
        <v>9553162</v>
      </c>
      <c r="M441" s="304">
        <v>9553162</v>
      </c>
      <c r="N441" s="304"/>
      <c r="O441" s="304"/>
      <c r="P441" s="304"/>
      <c r="Q441" s="304"/>
      <c r="R441" s="304"/>
      <c r="S441" s="304"/>
      <c r="T441" s="304"/>
      <c r="U441" s="304"/>
      <c r="V441" s="304"/>
      <c r="W441" s="324" t="str">
        <f>IFERROR((M441/J441)/IFERROR(HLOOKUP(F441,'BASE 1'!$C$1:$UG$251,'PROY 1'!$AB$19+237,0),0),"")</f>
        <v/>
      </c>
      <c r="X441" s="324"/>
      <c r="Y441" s="25" t="str">
        <f t="shared" si="21"/>
        <v>221</v>
      </c>
      <c r="Z441" s="304">
        <f t="shared" si="22"/>
        <v>0</v>
      </c>
      <c r="AA441" s="304">
        <f>L441-SUM($Z441:Z441)</f>
        <v>9553162</v>
      </c>
      <c r="AB441" s="304">
        <f>M441-SUM($Z441:AA441)</f>
        <v>0</v>
      </c>
      <c r="AC441" s="304">
        <f>N441-SUM($Z441:AB441)</f>
        <v>-9553162</v>
      </c>
      <c r="AD441" s="304">
        <f>O441-SUM($Z441:AC441)</f>
        <v>0</v>
      </c>
      <c r="AE441" s="304">
        <f>P441-SUM($Z441:AD441)</f>
        <v>0</v>
      </c>
      <c r="AF441" s="304">
        <f>Q441-SUM($Z441:AE441)</f>
        <v>0</v>
      </c>
      <c r="AG441" s="304">
        <f>R441-SUM($Z441:AF441)</f>
        <v>0</v>
      </c>
      <c r="AH441" s="304">
        <f>S441-SUM($Z441:AG441)</f>
        <v>0</v>
      </c>
      <c r="AI441" s="304">
        <f>T441-SUM($Z441:AH441)</f>
        <v>0</v>
      </c>
      <c r="AJ441" s="304">
        <f>U441-SUM($Z441:AI441)</f>
        <v>0</v>
      </c>
      <c r="AK441" s="304">
        <f>V441-SUM($Z441:AJ441)</f>
        <v>0</v>
      </c>
      <c r="AL441" s="21" t="e">
        <f>HLOOKUP(F441,'BASE 1'!$C$1:$UG$3,3,0)</f>
        <v>#N/A</v>
      </c>
      <c r="AM441" s="304"/>
      <c r="AN441" s="304">
        <v>9553162</v>
      </c>
      <c r="AO441" s="304">
        <v>9553162</v>
      </c>
      <c r="AP441" s="304"/>
      <c r="AQ441" s="304"/>
      <c r="AR441" s="304"/>
      <c r="AS441" s="304"/>
      <c r="AT441" s="304"/>
      <c r="AU441" s="304"/>
      <c r="AV441" s="304"/>
      <c r="AW441" s="304"/>
      <c r="AX441" s="304"/>
    </row>
    <row r="442" spans="1:50" ht="12.75" customHeight="1">
      <c r="A442" s="119">
        <v>110722218</v>
      </c>
      <c r="B442" s="309">
        <v>70400000</v>
      </c>
      <c r="C442" s="426"/>
      <c r="D442" s="508"/>
      <c r="E442" s="508"/>
      <c r="F442" s="283">
        <v>1702010601</v>
      </c>
      <c r="G442" s="290" t="s">
        <v>4488</v>
      </c>
      <c r="H442" s="122">
        <v>9</v>
      </c>
      <c r="I442" s="295"/>
      <c r="J442" s="304">
        <v>42311239</v>
      </c>
      <c r="K442" s="304"/>
      <c r="L442" s="304">
        <v>42311239</v>
      </c>
      <c r="M442" s="304">
        <v>42311239</v>
      </c>
      <c r="N442" s="304"/>
      <c r="O442" s="304"/>
      <c r="P442" s="304"/>
      <c r="Q442" s="304"/>
      <c r="R442" s="304"/>
      <c r="S442" s="304"/>
      <c r="T442" s="304"/>
      <c r="U442" s="304"/>
      <c r="V442" s="304"/>
      <c r="W442" s="324" t="str">
        <f>IFERROR((M442/J442)/IFERROR(HLOOKUP(F442,'BASE 1'!$C$1:$UG$251,'PROY 1'!$AB$19+237,0),0),"")</f>
        <v/>
      </c>
      <c r="X442" s="324"/>
      <c r="Y442" s="25" t="str">
        <f t="shared" si="21"/>
        <v>222</v>
      </c>
      <c r="Z442" s="304">
        <f t="shared" si="22"/>
        <v>0</v>
      </c>
      <c r="AA442" s="304">
        <f>L442-SUM($Z442:Z442)</f>
        <v>42311239</v>
      </c>
      <c r="AB442" s="304">
        <f>M442-SUM($Z442:AA442)</f>
        <v>0</v>
      </c>
      <c r="AC442" s="304">
        <f>N442-SUM($Z442:AB442)</f>
        <v>-42311239</v>
      </c>
      <c r="AD442" s="304">
        <f>O442-SUM($Z442:AC442)</f>
        <v>0</v>
      </c>
      <c r="AE442" s="304">
        <f>P442-SUM($Z442:AD442)</f>
        <v>0</v>
      </c>
      <c r="AF442" s="304">
        <f>Q442-SUM($Z442:AE442)</f>
        <v>0</v>
      </c>
      <c r="AG442" s="304">
        <f>R442-SUM($Z442:AF442)</f>
        <v>0</v>
      </c>
      <c r="AH442" s="304">
        <f>S442-SUM($Z442:AG442)</f>
        <v>0</v>
      </c>
      <c r="AI442" s="304">
        <f>T442-SUM($Z442:AH442)</f>
        <v>0</v>
      </c>
      <c r="AJ442" s="304">
        <f>U442-SUM($Z442:AI442)</f>
        <v>0</v>
      </c>
      <c r="AK442" s="304">
        <f>V442-SUM($Z442:AJ442)</f>
        <v>0</v>
      </c>
      <c r="AL442" s="21" t="e">
        <f>HLOOKUP(F442,'BASE 1'!$C$1:$UG$3,3,0)</f>
        <v>#N/A</v>
      </c>
      <c r="AM442" s="304"/>
      <c r="AN442" s="304">
        <v>42311239</v>
      </c>
      <c r="AO442" s="304">
        <v>42311239</v>
      </c>
      <c r="AP442" s="304"/>
      <c r="AQ442" s="304"/>
      <c r="AR442" s="304"/>
      <c r="AS442" s="304"/>
      <c r="AT442" s="304"/>
      <c r="AU442" s="304"/>
      <c r="AV442" s="304"/>
      <c r="AW442" s="304"/>
      <c r="AX442" s="304"/>
    </row>
    <row r="443" spans="1:50">
      <c r="A443" s="118"/>
      <c r="B443" s="331"/>
      <c r="C443" s="424" t="s">
        <v>342</v>
      </c>
      <c r="D443" s="506"/>
      <c r="E443" s="506" t="s">
        <v>342</v>
      </c>
      <c r="F443" s="285">
        <v>17020102</v>
      </c>
      <c r="G443" s="289" t="s">
        <v>1122</v>
      </c>
      <c r="H443" s="118">
        <v>4</v>
      </c>
      <c r="I443" s="300"/>
      <c r="J443" s="300">
        <v>16326535795</v>
      </c>
      <c r="K443" s="300">
        <v>8210183482</v>
      </c>
      <c r="L443" s="300">
        <v>16151294584</v>
      </c>
      <c r="M443" s="300">
        <v>16329283258</v>
      </c>
      <c r="N443" s="300"/>
      <c r="O443" s="300"/>
      <c r="P443" s="300"/>
      <c r="Q443" s="300"/>
      <c r="R443" s="300"/>
      <c r="S443" s="300"/>
      <c r="T443" s="300"/>
      <c r="U443" s="300"/>
      <c r="V443" s="300"/>
      <c r="W443" s="323" t="str">
        <f>IFERROR((M443/J443)/IFERROR(HLOOKUP(F443,'BASE 1'!$C$1:$UG$251,'PROY 1'!$AB$19+237,0),0),"")</f>
        <v/>
      </c>
      <c r="X443" s="323" t="s">
        <v>342</v>
      </c>
      <c r="Y443" s="25" t="str">
        <f t="shared" si="21"/>
        <v/>
      </c>
      <c r="Z443" s="300">
        <f t="shared" si="22"/>
        <v>8210183482</v>
      </c>
      <c r="AA443" s="300">
        <f>L443-SUM($Z443:Z443)</f>
        <v>7941111102</v>
      </c>
      <c r="AB443" s="300">
        <f>M443-SUM($Z443:AA443)</f>
        <v>177988674</v>
      </c>
      <c r="AC443" s="300">
        <f>N443-SUM($Z443:AB443)</f>
        <v>-16329283258</v>
      </c>
      <c r="AD443" s="300">
        <f>O443-SUM($Z443:AC443)</f>
        <v>0</v>
      </c>
      <c r="AE443" s="300">
        <f>P443-SUM($Z443:AD443)</f>
        <v>0</v>
      </c>
      <c r="AF443" s="300">
        <f>Q443-SUM($Z443:AE443)</f>
        <v>0</v>
      </c>
      <c r="AG443" s="300">
        <f>R443-SUM($Z443:AF443)</f>
        <v>0</v>
      </c>
      <c r="AH443" s="300">
        <f>S443-SUM($Z443:AG443)</f>
        <v>0</v>
      </c>
      <c r="AI443" s="300">
        <f>T443-SUM($Z443:AH443)</f>
        <v>0</v>
      </c>
      <c r="AJ443" s="300">
        <f>U443-SUM($Z443:AI443)</f>
        <v>0</v>
      </c>
      <c r="AK443" s="300">
        <f>V443-SUM($Z443:AJ443)</f>
        <v>0</v>
      </c>
      <c r="AL443" s="21" t="e">
        <f>HLOOKUP(F443,'BASE 1'!$C$1:$UG$3,3,0)</f>
        <v>#N/A</v>
      </c>
      <c r="AM443" s="300">
        <v>8210183482</v>
      </c>
      <c r="AN443" s="300">
        <v>16151294584</v>
      </c>
      <c r="AO443" s="300">
        <v>16326535795</v>
      </c>
      <c r="AP443" s="300"/>
      <c r="AQ443" s="300"/>
      <c r="AR443" s="300"/>
      <c r="AS443" s="300"/>
      <c r="AT443" s="300"/>
      <c r="AU443" s="300"/>
      <c r="AV443" s="300"/>
      <c r="AW443" s="300"/>
      <c r="AX443" s="300"/>
    </row>
    <row r="444" spans="1:50" ht="12.75" customHeight="1">
      <c r="A444" s="119">
        <v>110713713</v>
      </c>
      <c r="B444" s="309">
        <v>73200000</v>
      </c>
      <c r="C444" s="426"/>
      <c r="D444" s="508"/>
      <c r="E444" s="508"/>
      <c r="F444" s="283">
        <v>1702010202</v>
      </c>
      <c r="G444" s="290" t="s">
        <v>4489</v>
      </c>
      <c r="H444" s="122">
        <v>9</v>
      </c>
      <c r="I444" s="295"/>
      <c r="J444" s="304">
        <v>1252329</v>
      </c>
      <c r="K444" s="304"/>
      <c r="L444" s="304">
        <v>1252329</v>
      </c>
      <c r="M444" s="304">
        <v>1252329</v>
      </c>
      <c r="N444" s="304"/>
      <c r="O444" s="304"/>
      <c r="P444" s="304"/>
      <c r="Q444" s="304"/>
      <c r="R444" s="304"/>
      <c r="S444" s="304"/>
      <c r="T444" s="304"/>
      <c r="U444" s="304"/>
      <c r="V444" s="304"/>
      <c r="W444" s="324" t="str">
        <f>IFERROR((M444/J444)/IFERROR(HLOOKUP(F444,'BASE 1'!$C$1:$UG$251,'PROY 1'!$AB$19+237,0),0),"")</f>
        <v/>
      </c>
      <c r="X444" s="324"/>
      <c r="Y444" s="25" t="str">
        <f t="shared" si="21"/>
        <v>137</v>
      </c>
      <c r="Z444" s="304">
        <f t="shared" si="22"/>
        <v>0</v>
      </c>
      <c r="AA444" s="304">
        <f>L444-SUM($Z444:Z444)</f>
        <v>1252329</v>
      </c>
      <c r="AB444" s="304">
        <f>M444-SUM($Z444:AA444)</f>
        <v>0</v>
      </c>
      <c r="AC444" s="304">
        <f>N444-SUM($Z444:AB444)</f>
        <v>-1252329</v>
      </c>
      <c r="AD444" s="304">
        <f>O444-SUM($Z444:AC444)</f>
        <v>0</v>
      </c>
      <c r="AE444" s="304">
        <f>P444-SUM($Z444:AD444)</f>
        <v>0</v>
      </c>
      <c r="AF444" s="304">
        <f>Q444-SUM($Z444:AE444)</f>
        <v>0</v>
      </c>
      <c r="AG444" s="304">
        <f>R444-SUM($Z444:AF444)</f>
        <v>0</v>
      </c>
      <c r="AH444" s="304">
        <f>S444-SUM($Z444:AG444)</f>
        <v>0</v>
      </c>
      <c r="AI444" s="304">
        <f>T444-SUM($Z444:AH444)</f>
        <v>0</v>
      </c>
      <c r="AJ444" s="304">
        <f>U444-SUM($Z444:AI444)</f>
        <v>0</v>
      </c>
      <c r="AK444" s="304">
        <f>V444-SUM($Z444:AJ444)</f>
        <v>0</v>
      </c>
      <c r="AL444" s="21" t="e">
        <f>HLOOKUP(F444,'BASE 1'!$C$1:$UG$3,3,0)</f>
        <v>#N/A</v>
      </c>
      <c r="AM444" s="304"/>
      <c r="AN444" s="304">
        <v>1252329</v>
      </c>
      <c r="AO444" s="304">
        <v>1252329</v>
      </c>
      <c r="AP444" s="304"/>
      <c r="AQ444" s="304"/>
      <c r="AR444" s="304"/>
      <c r="AS444" s="304"/>
      <c r="AT444" s="304"/>
      <c r="AU444" s="304"/>
      <c r="AV444" s="304"/>
      <c r="AW444" s="304"/>
      <c r="AX444" s="304"/>
    </row>
    <row r="445" spans="1:50" ht="12.75" customHeight="1">
      <c r="A445" s="119">
        <v>110713714</v>
      </c>
      <c r="B445" s="309">
        <v>73200000</v>
      </c>
      <c r="C445" s="426" t="s">
        <v>342</v>
      </c>
      <c r="D445" s="508"/>
      <c r="E445" s="508" t="s">
        <v>342</v>
      </c>
      <c r="F445" s="283">
        <v>1702010203</v>
      </c>
      <c r="G445" s="290" t="s">
        <v>4237</v>
      </c>
      <c r="H445" s="122">
        <v>9</v>
      </c>
      <c r="I445" s="295"/>
      <c r="J445" s="304">
        <v>8336536</v>
      </c>
      <c r="K445" s="304">
        <v>1</v>
      </c>
      <c r="L445" s="304">
        <v>8336536</v>
      </c>
      <c r="M445" s="304">
        <v>8336536</v>
      </c>
      <c r="N445" s="304"/>
      <c r="O445" s="304"/>
      <c r="P445" s="304"/>
      <c r="Q445" s="304"/>
      <c r="R445" s="304"/>
      <c r="S445" s="304"/>
      <c r="T445" s="304"/>
      <c r="U445" s="304"/>
      <c r="V445" s="304"/>
      <c r="W445" s="324" t="str">
        <f>IFERROR((M445/J445)/IFERROR(HLOOKUP(F445,'BASE 1'!$C$1:$UG$251,'PROY 1'!$AB$19+237,0),0),"")</f>
        <v/>
      </c>
      <c r="X445" s="324" t="s">
        <v>342</v>
      </c>
      <c r="Y445" s="25" t="str">
        <f t="shared" si="21"/>
        <v>137</v>
      </c>
      <c r="Z445" s="304">
        <f t="shared" si="22"/>
        <v>1</v>
      </c>
      <c r="AA445" s="304">
        <f>L445-SUM($Z445:Z445)</f>
        <v>8336535</v>
      </c>
      <c r="AB445" s="304">
        <f>M445-SUM($Z445:AA445)</f>
        <v>0</v>
      </c>
      <c r="AC445" s="304">
        <f>N445-SUM($Z445:AB445)</f>
        <v>-8336536</v>
      </c>
      <c r="AD445" s="304">
        <f>O445-SUM($Z445:AC445)</f>
        <v>0</v>
      </c>
      <c r="AE445" s="304">
        <f>P445-SUM($Z445:AD445)</f>
        <v>0</v>
      </c>
      <c r="AF445" s="304">
        <f>Q445-SUM($Z445:AE445)</f>
        <v>0</v>
      </c>
      <c r="AG445" s="304">
        <f>R445-SUM($Z445:AF445)</f>
        <v>0</v>
      </c>
      <c r="AH445" s="304">
        <f>S445-SUM($Z445:AG445)</f>
        <v>0</v>
      </c>
      <c r="AI445" s="304">
        <f>T445-SUM($Z445:AH445)</f>
        <v>0</v>
      </c>
      <c r="AJ445" s="304">
        <f>U445-SUM($Z445:AI445)</f>
        <v>0</v>
      </c>
      <c r="AK445" s="304">
        <f>V445-SUM($Z445:AJ445)</f>
        <v>0</v>
      </c>
      <c r="AL445" s="21" t="e">
        <f>HLOOKUP(F445,'BASE 1'!$C$1:$UG$3,3,0)</f>
        <v>#N/A</v>
      </c>
      <c r="AM445" s="304">
        <v>1</v>
      </c>
      <c r="AN445" s="304">
        <v>8336536</v>
      </c>
      <c r="AO445" s="304">
        <v>8336536</v>
      </c>
      <c r="AP445" s="304"/>
      <c r="AQ445" s="304"/>
      <c r="AR445" s="304"/>
      <c r="AS445" s="304"/>
      <c r="AT445" s="304"/>
      <c r="AU445" s="304"/>
      <c r="AV445" s="304"/>
      <c r="AW445" s="304"/>
      <c r="AX445" s="304"/>
    </row>
    <row r="446" spans="1:50" ht="12.75" customHeight="1">
      <c r="A446" s="119">
        <v>110713715</v>
      </c>
      <c r="B446" s="309">
        <v>73200000</v>
      </c>
      <c r="C446" s="426" t="s">
        <v>342</v>
      </c>
      <c r="D446" s="508"/>
      <c r="E446" s="508" t="s">
        <v>342</v>
      </c>
      <c r="F446" s="283">
        <v>1702010204</v>
      </c>
      <c r="G446" s="290" t="s">
        <v>4238</v>
      </c>
      <c r="H446" s="122">
        <v>9</v>
      </c>
      <c r="I446" s="295"/>
      <c r="J446" s="304">
        <v>1149388451</v>
      </c>
      <c r="K446" s="304">
        <v>58377676</v>
      </c>
      <c r="L446" s="304">
        <v>1149388451</v>
      </c>
      <c r="M446" s="304">
        <v>1149388451</v>
      </c>
      <c r="N446" s="304"/>
      <c r="O446" s="304"/>
      <c r="P446" s="304"/>
      <c r="Q446" s="304"/>
      <c r="R446" s="304"/>
      <c r="S446" s="304"/>
      <c r="T446" s="304"/>
      <c r="U446" s="304"/>
      <c r="V446" s="304"/>
      <c r="W446" s="324" t="str">
        <f>IFERROR((M446/J446)/IFERROR(HLOOKUP(F446,'BASE 1'!$C$1:$UG$251,'PROY 1'!$AB$19+237,0),0),"")</f>
        <v/>
      </c>
      <c r="X446" s="324" t="s">
        <v>342</v>
      </c>
      <c r="Y446" s="25" t="str">
        <f t="shared" si="21"/>
        <v>137</v>
      </c>
      <c r="Z446" s="304">
        <f t="shared" si="22"/>
        <v>58377676</v>
      </c>
      <c r="AA446" s="304">
        <f>L446-SUM($Z446:Z446)</f>
        <v>1091010775</v>
      </c>
      <c r="AB446" s="304">
        <f>M446-SUM($Z446:AA446)</f>
        <v>0</v>
      </c>
      <c r="AC446" s="304">
        <f>N446-SUM($Z446:AB446)</f>
        <v>-1149388451</v>
      </c>
      <c r="AD446" s="304">
        <f>O446-SUM($Z446:AC446)</f>
        <v>0</v>
      </c>
      <c r="AE446" s="304">
        <f>P446-SUM($Z446:AD446)</f>
        <v>0</v>
      </c>
      <c r="AF446" s="304">
        <f>Q446-SUM($Z446:AE446)</f>
        <v>0</v>
      </c>
      <c r="AG446" s="304">
        <f>R446-SUM($Z446:AF446)</f>
        <v>0</v>
      </c>
      <c r="AH446" s="304">
        <f>S446-SUM($Z446:AG446)</f>
        <v>0</v>
      </c>
      <c r="AI446" s="304">
        <f>T446-SUM($Z446:AH446)</f>
        <v>0</v>
      </c>
      <c r="AJ446" s="304">
        <f>U446-SUM($Z446:AI446)</f>
        <v>0</v>
      </c>
      <c r="AK446" s="304">
        <f>V446-SUM($Z446:AJ446)</f>
        <v>0</v>
      </c>
      <c r="AL446" s="21" t="e">
        <f>HLOOKUP(F446,'BASE 1'!$C$1:$UG$3,3,0)</f>
        <v>#N/A</v>
      </c>
      <c r="AM446" s="304">
        <v>58377676</v>
      </c>
      <c r="AN446" s="304">
        <v>1149388451</v>
      </c>
      <c r="AO446" s="304">
        <v>1149388451</v>
      </c>
      <c r="AP446" s="304"/>
      <c r="AQ446" s="304"/>
      <c r="AR446" s="304"/>
      <c r="AS446" s="304"/>
      <c r="AT446" s="304"/>
      <c r="AU446" s="304"/>
      <c r="AV446" s="304"/>
      <c r="AW446" s="304"/>
      <c r="AX446" s="304"/>
    </row>
    <row r="447" spans="1:50" ht="12.75" customHeight="1">
      <c r="A447" s="119">
        <v>110713716</v>
      </c>
      <c r="B447" s="309">
        <v>73200000</v>
      </c>
      <c r="C447" s="426" t="s">
        <v>342</v>
      </c>
      <c r="D447" s="508"/>
      <c r="E447" s="508" t="s">
        <v>342</v>
      </c>
      <c r="F447" s="283">
        <v>1702010205</v>
      </c>
      <c r="G447" s="290" t="s">
        <v>4239</v>
      </c>
      <c r="H447" s="122">
        <v>9</v>
      </c>
      <c r="I447" s="295"/>
      <c r="J447" s="304">
        <v>5200206305</v>
      </c>
      <c r="K447" s="304">
        <v>105618061</v>
      </c>
      <c r="L447" s="304">
        <v>5024965094</v>
      </c>
      <c r="M447" s="304">
        <v>5200206305</v>
      </c>
      <c r="N447" s="304"/>
      <c r="O447" s="304"/>
      <c r="P447" s="304"/>
      <c r="Q447" s="304"/>
      <c r="R447" s="304"/>
      <c r="S447" s="304"/>
      <c r="T447" s="304"/>
      <c r="U447" s="304"/>
      <c r="V447" s="304"/>
      <c r="W447" s="324" t="str">
        <f>IFERROR((M447/J447)/IFERROR(HLOOKUP(F447,'BASE 1'!$C$1:$UG$251,'PROY 1'!$AB$19+237,0),0),"")</f>
        <v/>
      </c>
      <c r="X447" s="324" t="s">
        <v>342</v>
      </c>
      <c r="Y447" s="25" t="str">
        <f t="shared" si="21"/>
        <v>137</v>
      </c>
      <c r="Z447" s="304">
        <f t="shared" si="22"/>
        <v>105618061</v>
      </c>
      <c r="AA447" s="304">
        <f>L447-SUM($Z447:Z447)</f>
        <v>4919347033</v>
      </c>
      <c r="AB447" s="304">
        <f>M447-SUM($Z447:AA447)</f>
        <v>175241211</v>
      </c>
      <c r="AC447" s="304">
        <f>N447-SUM($Z447:AB447)</f>
        <v>-5200206305</v>
      </c>
      <c r="AD447" s="304">
        <f>O447-SUM($Z447:AC447)</f>
        <v>0</v>
      </c>
      <c r="AE447" s="304">
        <f>P447-SUM($Z447:AD447)</f>
        <v>0</v>
      </c>
      <c r="AF447" s="304">
        <f>Q447-SUM($Z447:AE447)</f>
        <v>0</v>
      </c>
      <c r="AG447" s="304">
        <f>R447-SUM($Z447:AF447)</f>
        <v>0</v>
      </c>
      <c r="AH447" s="304">
        <f>S447-SUM($Z447:AG447)</f>
        <v>0</v>
      </c>
      <c r="AI447" s="304">
        <f>T447-SUM($Z447:AH447)</f>
        <v>0</v>
      </c>
      <c r="AJ447" s="304">
        <f>U447-SUM($Z447:AI447)</f>
        <v>0</v>
      </c>
      <c r="AK447" s="304">
        <f>V447-SUM($Z447:AJ447)</f>
        <v>0</v>
      </c>
      <c r="AL447" s="21" t="e">
        <f>HLOOKUP(F447,'BASE 1'!$C$1:$UG$3,3,0)</f>
        <v>#N/A</v>
      </c>
      <c r="AM447" s="304">
        <v>105618061</v>
      </c>
      <c r="AN447" s="304">
        <v>5024965094</v>
      </c>
      <c r="AO447" s="304">
        <v>5200206305</v>
      </c>
      <c r="AP447" s="304"/>
      <c r="AQ447" s="304"/>
      <c r="AR447" s="304"/>
      <c r="AS447" s="304"/>
      <c r="AT447" s="304"/>
      <c r="AU447" s="304"/>
      <c r="AV447" s="304"/>
      <c r="AW447" s="304"/>
      <c r="AX447" s="304"/>
    </row>
    <row r="448" spans="1:50" ht="12.75" customHeight="1">
      <c r="A448" s="119">
        <v>110713717</v>
      </c>
      <c r="B448" s="309">
        <v>73200000</v>
      </c>
      <c r="C448" s="426" t="s">
        <v>342</v>
      </c>
      <c r="D448" s="508"/>
      <c r="E448" s="508" t="s">
        <v>342</v>
      </c>
      <c r="F448" s="283">
        <v>1702010206</v>
      </c>
      <c r="G448" s="290" t="s">
        <v>4240</v>
      </c>
      <c r="H448" s="122">
        <v>9</v>
      </c>
      <c r="I448" s="295"/>
      <c r="J448" s="304">
        <v>2273487099</v>
      </c>
      <c r="K448" s="304">
        <v>619294949</v>
      </c>
      <c r="L448" s="304">
        <v>2273487099</v>
      </c>
      <c r="M448" s="304">
        <v>2273487099</v>
      </c>
      <c r="N448" s="304"/>
      <c r="O448" s="304"/>
      <c r="P448" s="304"/>
      <c r="Q448" s="304"/>
      <c r="R448" s="304"/>
      <c r="S448" s="304"/>
      <c r="T448" s="304"/>
      <c r="U448" s="304"/>
      <c r="V448" s="304"/>
      <c r="W448" s="324" t="str">
        <f>IFERROR((M448/J448)/IFERROR(HLOOKUP(F448,'BASE 1'!$C$1:$UG$251,'PROY 1'!$AB$19+237,0),0),"")</f>
        <v/>
      </c>
      <c r="X448" s="324" t="s">
        <v>342</v>
      </c>
      <c r="Y448" s="25" t="str">
        <f t="shared" si="21"/>
        <v>137</v>
      </c>
      <c r="Z448" s="304">
        <f t="shared" si="22"/>
        <v>619294949</v>
      </c>
      <c r="AA448" s="304">
        <f>L448-SUM($Z448:Z448)</f>
        <v>1654192150</v>
      </c>
      <c r="AB448" s="304">
        <f>M448-SUM($Z448:AA448)</f>
        <v>0</v>
      </c>
      <c r="AC448" s="304">
        <f>N448-SUM($Z448:AB448)</f>
        <v>-2273487099</v>
      </c>
      <c r="AD448" s="304">
        <f>O448-SUM($Z448:AC448)</f>
        <v>0</v>
      </c>
      <c r="AE448" s="304">
        <f>P448-SUM($Z448:AD448)</f>
        <v>0</v>
      </c>
      <c r="AF448" s="304">
        <f>Q448-SUM($Z448:AE448)</f>
        <v>0</v>
      </c>
      <c r="AG448" s="304">
        <f>R448-SUM($Z448:AF448)</f>
        <v>0</v>
      </c>
      <c r="AH448" s="304">
        <f>S448-SUM($Z448:AG448)</f>
        <v>0</v>
      </c>
      <c r="AI448" s="304">
        <f>T448-SUM($Z448:AH448)</f>
        <v>0</v>
      </c>
      <c r="AJ448" s="304">
        <f>U448-SUM($Z448:AI448)</f>
        <v>0</v>
      </c>
      <c r="AK448" s="304">
        <f>V448-SUM($Z448:AJ448)</f>
        <v>0</v>
      </c>
      <c r="AL448" s="21" t="e">
        <f>HLOOKUP(F448,'BASE 1'!$C$1:$UG$3,3,0)</f>
        <v>#N/A</v>
      </c>
      <c r="AM448" s="304">
        <v>619294949</v>
      </c>
      <c r="AN448" s="304">
        <v>2273487099</v>
      </c>
      <c r="AO448" s="304">
        <v>2273487099</v>
      </c>
      <c r="AP448" s="304"/>
      <c r="AQ448" s="304"/>
      <c r="AR448" s="304"/>
      <c r="AS448" s="304"/>
      <c r="AT448" s="304"/>
      <c r="AU448" s="304"/>
      <c r="AV448" s="304"/>
      <c r="AW448" s="304"/>
      <c r="AX448" s="304"/>
    </row>
    <row r="449" spans="1:50" ht="12.75" customHeight="1">
      <c r="A449" s="119">
        <v>110713718</v>
      </c>
      <c r="B449" s="309">
        <v>73200000</v>
      </c>
      <c r="C449" s="426"/>
      <c r="D449" s="508"/>
      <c r="E449" s="508"/>
      <c r="F449" s="283">
        <v>1702010207</v>
      </c>
      <c r="G449" s="290" t="s">
        <v>4434</v>
      </c>
      <c r="H449" s="122">
        <v>9</v>
      </c>
      <c r="I449" s="295"/>
      <c r="J449" s="304">
        <v>7693865075</v>
      </c>
      <c r="K449" s="304">
        <v>7426892795</v>
      </c>
      <c r="L449" s="304">
        <v>7693865075</v>
      </c>
      <c r="M449" s="304">
        <v>7696612538</v>
      </c>
      <c r="N449" s="304"/>
      <c r="O449" s="304"/>
      <c r="P449" s="304"/>
      <c r="Q449" s="304"/>
      <c r="R449" s="304"/>
      <c r="S449" s="304"/>
      <c r="T449" s="304"/>
      <c r="U449" s="304"/>
      <c r="V449" s="304"/>
      <c r="W449" s="324" t="str">
        <f>IFERROR((M449/J449)/IFERROR(HLOOKUP(F449,'BASE 1'!$C$1:$UG$251,'PROY 1'!$AB$19+237,0),0),"")</f>
        <v/>
      </c>
      <c r="X449" s="324" t="s">
        <v>342</v>
      </c>
      <c r="Y449" s="25" t="str">
        <f t="shared" si="21"/>
        <v>137</v>
      </c>
      <c r="Z449" s="304">
        <f t="shared" si="22"/>
        <v>7426892795</v>
      </c>
      <c r="AA449" s="304">
        <f>L449-SUM($Z449:Z449)</f>
        <v>266972280</v>
      </c>
      <c r="AB449" s="304">
        <f>M449-SUM($Z449:AA449)</f>
        <v>2747463</v>
      </c>
      <c r="AC449" s="304">
        <f>N449-SUM($Z449:AB449)</f>
        <v>-7696612538</v>
      </c>
      <c r="AD449" s="304">
        <f>O449-SUM($Z449:AC449)</f>
        <v>0</v>
      </c>
      <c r="AE449" s="304">
        <f>P449-SUM($Z449:AD449)</f>
        <v>0</v>
      </c>
      <c r="AF449" s="304">
        <f>Q449-SUM($Z449:AE449)</f>
        <v>0</v>
      </c>
      <c r="AG449" s="304">
        <f>R449-SUM($Z449:AF449)</f>
        <v>0</v>
      </c>
      <c r="AH449" s="304">
        <f>S449-SUM($Z449:AG449)</f>
        <v>0</v>
      </c>
      <c r="AI449" s="304">
        <f>T449-SUM($Z449:AH449)</f>
        <v>0</v>
      </c>
      <c r="AJ449" s="304">
        <f>U449-SUM($Z449:AI449)</f>
        <v>0</v>
      </c>
      <c r="AK449" s="304">
        <f>V449-SUM($Z449:AJ449)</f>
        <v>0</v>
      </c>
      <c r="AL449" s="21" t="e">
        <f>HLOOKUP(F449,'BASE 1'!$C$1:$UG$3,3,0)</f>
        <v>#N/A</v>
      </c>
      <c r="AM449" s="304">
        <v>7426892795</v>
      </c>
      <c r="AN449" s="304">
        <v>7693865075</v>
      </c>
      <c r="AO449" s="304">
        <v>7693865075</v>
      </c>
      <c r="AP449" s="304"/>
      <c r="AQ449" s="304"/>
      <c r="AR449" s="304"/>
      <c r="AS449" s="304"/>
      <c r="AT449" s="304"/>
      <c r="AU449" s="304"/>
      <c r="AV449" s="304"/>
      <c r="AW449" s="304"/>
      <c r="AX449" s="304"/>
    </row>
    <row r="450" spans="1:50">
      <c r="A450" s="114"/>
      <c r="B450" s="330"/>
      <c r="C450" s="423"/>
      <c r="D450" s="515"/>
      <c r="E450" s="515"/>
      <c r="F450" s="722">
        <v>18</v>
      </c>
      <c r="G450" s="114" t="s">
        <v>2632</v>
      </c>
      <c r="H450" s="280">
        <v>2</v>
      </c>
      <c r="I450" s="115"/>
      <c r="J450" s="115">
        <v>8946981742</v>
      </c>
      <c r="K450" s="115"/>
      <c r="L450" s="115">
        <v>8946981742</v>
      </c>
      <c r="M450" s="115">
        <v>8946981742</v>
      </c>
      <c r="N450" s="115"/>
      <c r="O450" s="115"/>
      <c r="P450" s="115"/>
      <c r="Q450" s="115"/>
      <c r="R450" s="115"/>
      <c r="S450" s="115"/>
      <c r="T450" s="115"/>
      <c r="U450" s="115"/>
      <c r="V450" s="115"/>
      <c r="W450" s="195">
        <f>IFERROR((M450/J450)/IFERROR(HLOOKUP(F450,'BASE 1'!$C$1:$UG$251,'PROY 1'!$AB$19+237,0),0),"")</f>
        <v>1.0620289519519424</v>
      </c>
      <c r="X450" s="195"/>
      <c r="Y450" s="25" t="str">
        <f t="shared" si="21"/>
        <v/>
      </c>
      <c r="Z450" s="115">
        <f t="shared" si="22"/>
        <v>0</v>
      </c>
      <c r="AA450" s="115">
        <f>L450-SUM($Z450:Z450)</f>
        <v>8946981742</v>
      </c>
      <c r="AB450" s="115">
        <f>M450-SUM($Z450:AA450)</f>
        <v>0</v>
      </c>
      <c r="AC450" s="115">
        <f>N450-SUM($Z450:AB450)</f>
        <v>-8946981742</v>
      </c>
      <c r="AD450" s="115">
        <f>O450-SUM($Z450:AC450)</f>
        <v>0</v>
      </c>
      <c r="AE450" s="115">
        <f>P450-SUM($Z450:AD450)</f>
        <v>0</v>
      </c>
      <c r="AF450" s="115">
        <f>Q450-SUM($Z450:AE450)</f>
        <v>0</v>
      </c>
      <c r="AG450" s="115">
        <f>R450-SUM($Z450:AF450)</f>
        <v>0</v>
      </c>
      <c r="AH450" s="115">
        <f>S450-SUM($Z450:AG450)</f>
        <v>0</v>
      </c>
      <c r="AI450" s="115">
        <f>T450-SUM($Z450:AH450)</f>
        <v>0</v>
      </c>
      <c r="AJ450" s="115">
        <f>U450-SUM($Z450:AI450)</f>
        <v>0</v>
      </c>
      <c r="AK450" s="115">
        <f>V450-SUM($Z450:AJ450)</f>
        <v>0</v>
      </c>
      <c r="AL450" s="21" t="str">
        <f>HLOOKUP(F450,'BASE 1'!$C$1:$UG$3,3,0)</f>
        <v>FONDO MATDR</v>
      </c>
      <c r="AM450" s="115"/>
      <c r="AN450" s="115">
        <v>8946981742</v>
      </c>
      <c r="AO450" s="115">
        <v>8946981742</v>
      </c>
      <c r="AP450" s="115"/>
      <c r="AQ450" s="115"/>
      <c r="AR450" s="115"/>
      <c r="AS450" s="115"/>
      <c r="AT450" s="115"/>
      <c r="AU450" s="115"/>
      <c r="AV450" s="115"/>
      <c r="AW450" s="115"/>
      <c r="AX450" s="115"/>
    </row>
    <row r="451" spans="1:50" ht="12.75" customHeight="1">
      <c r="A451" s="118"/>
      <c r="B451" s="331"/>
      <c r="C451" s="424"/>
      <c r="D451" s="506"/>
      <c r="E451" s="506"/>
      <c r="F451" s="285">
        <v>1802</v>
      </c>
      <c r="G451" s="289" t="s">
        <v>176</v>
      </c>
      <c r="H451" s="118">
        <v>3</v>
      </c>
      <c r="I451" s="223"/>
      <c r="J451" s="223">
        <v>8946981742</v>
      </c>
      <c r="K451" s="223"/>
      <c r="L451" s="223">
        <v>8946981742</v>
      </c>
      <c r="M451" s="223">
        <v>8946981742</v>
      </c>
      <c r="N451" s="223"/>
      <c r="O451" s="223"/>
      <c r="P451" s="223"/>
      <c r="Q451" s="223"/>
      <c r="R451" s="223"/>
      <c r="S451" s="223"/>
      <c r="T451" s="223"/>
      <c r="U451" s="223"/>
      <c r="V451" s="223"/>
      <c r="W451" s="323" t="str">
        <f>IFERROR((M451/J451)/IFERROR(HLOOKUP(F451,'BASE 1'!$C$1:$UG$251,'PROY 1'!$AB$19+237,0),0),"")</f>
        <v/>
      </c>
      <c r="X451" s="323"/>
      <c r="Y451" s="25" t="str">
        <f t="shared" ref="Y451:Y514" si="23">MID(A451,5,3)</f>
        <v/>
      </c>
      <c r="Z451" s="223">
        <f t="shared" si="22"/>
        <v>0</v>
      </c>
      <c r="AA451" s="223">
        <f>L451-SUM($Z451:Z451)</f>
        <v>8946981742</v>
      </c>
      <c r="AB451" s="223">
        <f>M451-SUM($Z451:AA451)</f>
        <v>0</v>
      </c>
      <c r="AC451" s="223">
        <f>N451-SUM($Z451:AB451)</f>
        <v>-8946981742</v>
      </c>
      <c r="AD451" s="223">
        <f>O451-SUM($Z451:AC451)</f>
        <v>0</v>
      </c>
      <c r="AE451" s="223">
        <f>P451-SUM($Z451:AD451)</f>
        <v>0</v>
      </c>
      <c r="AF451" s="223">
        <f>Q451-SUM($Z451:AE451)</f>
        <v>0</v>
      </c>
      <c r="AG451" s="223">
        <f>R451-SUM($Z451:AF451)</f>
        <v>0</v>
      </c>
      <c r="AH451" s="223">
        <f>S451-SUM($Z451:AG451)</f>
        <v>0</v>
      </c>
      <c r="AI451" s="223">
        <f>T451-SUM($Z451:AH451)</f>
        <v>0</v>
      </c>
      <c r="AJ451" s="223">
        <f>U451-SUM($Z451:AI451)</f>
        <v>0</v>
      </c>
      <c r="AK451" s="223">
        <f>V451-SUM($Z451:AJ451)</f>
        <v>0</v>
      </c>
      <c r="AL451" s="21" t="e">
        <f>HLOOKUP(F451,'BASE 1'!$C$1:$UG$3,3,0)</f>
        <v>#N/A</v>
      </c>
      <c r="AM451" s="223"/>
      <c r="AN451" s="223">
        <v>8946981742</v>
      </c>
      <c r="AO451" s="223">
        <v>8946981742</v>
      </c>
      <c r="AP451" s="223"/>
      <c r="AQ451" s="223"/>
      <c r="AR451" s="223"/>
      <c r="AS451" s="223"/>
      <c r="AT451" s="223"/>
      <c r="AU451" s="223"/>
      <c r="AV451" s="223"/>
      <c r="AW451" s="223"/>
      <c r="AX451" s="223"/>
    </row>
    <row r="452" spans="1:50" ht="12.75" customHeight="1">
      <c r="A452" s="118"/>
      <c r="B452" s="331"/>
      <c r="C452" s="424"/>
      <c r="D452" s="506"/>
      <c r="E452" s="506"/>
      <c r="F452" s="285">
        <v>180201</v>
      </c>
      <c r="G452" s="289" t="s">
        <v>1108</v>
      </c>
      <c r="H452" s="118">
        <v>4</v>
      </c>
      <c r="I452" s="223"/>
      <c r="J452" s="223">
        <v>8946981742</v>
      </c>
      <c r="K452" s="223"/>
      <c r="L452" s="223">
        <v>8946981742</v>
      </c>
      <c r="M452" s="223">
        <v>8946981742</v>
      </c>
      <c r="N452" s="223"/>
      <c r="O452" s="223"/>
      <c r="P452" s="223"/>
      <c r="Q452" s="223"/>
      <c r="R452" s="223"/>
      <c r="S452" s="223"/>
      <c r="T452" s="223"/>
      <c r="U452" s="223"/>
      <c r="V452" s="223"/>
      <c r="W452" s="323" t="str">
        <f>IFERROR((M452/J452)/IFERROR(HLOOKUP(F452,'BASE 1'!$C$1:$UG$251,'PROY 1'!$AB$19+237,0),0),"")</f>
        <v/>
      </c>
      <c r="X452" s="323"/>
      <c r="Y452" s="25" t="str">
        <f t="shared" si="23"/>
        <v/>
      </c>
      <c r="Z452" s="223">
        <f t="shared" ref="Z452:Z515" si="24">K452</f>
        <v>0</v>
      </c>
      <c r="AA452" s="223">
        <f>L452-SUM($Z452:Z452)</f>
        <v>8946981742</v>
      </c>
      <c r="AB452" s="223">
        <f>M452-SUM($Z452:AA452)</f>
        <v>0</v>
      </c>
      <c r="AC452" s="223">
        <f>N452-SUM($Z452:AB452)</f>
        <v>-8946981742</v>
      </c>
      <c r="AD452" s="223">
        <f>O452-SUM($Z452:AC452)</f>
        <v>0</v>
      </c>
      <c r="AE452" s="223">
        <f>P452-SUM($Z452:AD452)</f>
        <v>0</v>
      </c>
      <c r="AF452" s="223">
        <f>Q452-SUM($Z452:AE452)</f>
        <v>0</v>
      </c>
      <c r="AG452" s="223">
        <f>R452-SUM($Z452:AF452)</f>
        <v>0</v>
      </c>
      <c r="AH452" s="223">
        <f>S452-SUM($Z452:AG452)</f>
        <v>0</v>
      </c>
      <c r="AI452" s="223">
        <f>T452-SUM($Z452:AH452)</f>
        <v>0</v>
      </c>
      <c r="AJ452" s="223">
        <f>U452-SUM($Z452:AI452)</f>
        <v>0</v>
      </c>
      <c r="AK452" s="223">
        <f>V452-SUM($Z452:AJ452)</f>
        <v>0</v>
      </c>
      <c r="AL452" s="21" t="e">
        <f>HLOOKUP(F452,'BASE 1'!$C$1:$UG$3,3,0)</f>
        <v>#N/A</v>
      </c>
      <c r="AM452" s="223"/>
      <c r="AN452" s="223">
        <v>8946981742</v>
      </c>
      <c r="AO452" s="223">
        <v>8946981742</v>
      </c>
      <c r="AP452" s="223"/>
      <c r="AQ452" s="223"/>
      <c r="AR452" s="223"/>
      <c r="AS452" s="223"/>
      <c r="AT452" s="223"/>
      <c r="AU452" s="223"/>
      <c r="AV452" s="223"/>
      <c r="AW452" s="223"/>
      <c r="AX452" s="223"/>
    </row>
    <row r="453" spans="1:50" ht="12.75" customHeight="1">
      <c r="A453" s="119">
        <v>110818014</v>
      </c>
      <c r="B453" s="309">
        <v>75100000</v>
      </c>
      <c r="C453" s="426"/>
      <c r="D453" s="508"/>
      <c r="E453" s="508"/>
      <c r="F453" s="283">
        <v>1802010101</v>
      </c>
      <c r="G453" s="290" t="s">
        <v>4241</v>
      </c>
      <c r="H453" s="122">
        <v>9</v>
      </c>
      <c r="I453" s="295"/>
      <c r="J453" s="304">
        <v>1474877727</v>
      </c>
      <c r="K453" s="304"/>
      <c r="L453" s="304">
        <v>1474877727</v>
      </c>
      <c r="M453" s="304">
        <v>1474877727</v>
      </c>
      <c r="N453" s="304"/>
      <c r="O453" s="304"/>
      <c r="P453" s="304"/>
      <c r="Q453" s="304"/>
      <c r="R453" s="304"/>
      <c r="S453" s="304"/>
      <c r="T453" s="304"/>
      <c r="U453" s="304"/>
      <c r="V453" s="304"/>
      <c r="W453" s="324" t="str">
        <f>IFERROR((M453/J453)/IFERROR(HLOOKUP(F453,'BASE 1'!$C$1:$UG$251,'PROY 1'!$AB$19+237,0),0),"")</f>
        <v/>
      </c>
      <c r="X453" s="324"/>
      <c r="Y453" s="25" t="str">
        <f t="shared" si="23"/>
        <v>180</v>
      </c>
      <c r="Z453" s="304">
        <f t="shared" si="24"/>
        <v>0</v>
      </c>
      <c r="AA453" s="304">
        <f>L453-SUM($Z453:Z453)</f>
        <v>1474877727</v>
      </c>
      <c r="AB453" s="304">
        <f>M453-SUM($Z453:AA453)</f>
        <v>0</v>
      </c>
      <c r="AC453" s="304">
        <f>N453-SUM($Z453:AB453)</f>
        <v>-1474877727</v>
      </c>
      <c r="AD453" s="304">
        <f>O453-SUM($Z453:AC453)</f>
        <v>0</v>
      </c>
      <c r="AE453" s="304">
        <f>P453-SUM($Z453:AD453)</f>
        <v>0</v>
      </c>
      <c r="AF453" s="304">
        <f>Q453-SUM($Z453:AE453)</f>
        <v>0</v>
      </c>
      <c r="AG453" s="304">
        <f>R453-SUM($Z453:AF453)</f>
        <v>0</v>
      </c>
      <c r="AH453" s="304">
        <f>S453-SUM($Z453:AG453)</f>
        <v>0</v>
      </c>
      <c r="AI453" s="304">
        <f>T453-SUM($Z453:AH453)</f>
        <v>0</v>
      </c>
      <c r="AJ453" s="304">
        <f>U453-SUM($Z453:AI453)</f>
        <v>0</v>
      </c>
      <c r="AK453" s="304">
        <f>V453-SUM($Z453:AJ453)</f>
        <v>0</v>
      </c>
      <c r="AL453" s="21" t="e">
        <f>HLOOKUP(F453,'BASE 1'!$C$1:$UG$3,3,0)</f>
        <v>#N/A</v>
      </c>
      <c r="AM453" s="304"/>
      <c r="AN453" s="304">
        <v>1474877727</v>
      </c>
      <c r="AO453" s="304">
        <v>1474877727</v>
      </c>
      <c r="AP453" s="304"/>
      <c r="AQ453" s="304"/>
      <c r="AR453" s="304"/>
      <c r="AS453" s="304"/>
      <c r="AT453" s="304"/>
      <c r="AU453" s="304"/>
      <c r="AV453" s="304"/>
      <c r="AW453" s="304"/>
      <c r="AX453" s="304"/>
    </row>
    <row r="454" spans="1:50" ht="12.75" customHeight="1">
      <c r="A454" s="119">
        <v>110818015</v>
      </c>
      <c r="B454" s="309">
        <v>75100000</v>
      </c>
      <c r="C454" s="426"/>
      <c r="D454" s="508"/>
      <c r="E454" s="508"/>
      <c r="F454" s="283">
        <v>1802010102</v>
      </c>
      <c r="G454" s="290" t="s">
        <v>4241</v>
      </c>
      <c r="H454" s="122">
        <v>9</v>
      </c>
      <c r="I454" s="295"/>
      <c r="J454" s="304">
        <v>1678635000</v>
      </c>
      <c r="K454" s="304"/>
      <c r="L454" s="304">
        <v>1678635000</v>
      </c>
      <c r="M454" s="304">
        <v>1678635000</v>
      </c>
      <c r="N454" s="304"/>
      <c r="O454" s="304"/>
      <c r="P454" s="304"/>
      <c r="Q454" s="304"/>
      <c r="R454" s="304"/>
      <c r="S454" s="304"/>
      <c r="T454" s="304"/>
      <c r="U454" s="304"/>
      <c r="V454" s="304"/>
      <c r="W454" s="324" t="str">
        <f>IFERROR((M454/J454)/IFERROR(HLOOKUP(F454,'BASE 1'!$C$1:$UG$251,'PROY 1'!$AB$19+237,0),0),"")</f>
        <v/>
      </c>
      <c r="X454" s="324"/>
      <c r="Y454" s="25" t="str">
        <f t="shared" si="23"/>
        <v>180</v>
      </c>
      <c r="Z454" s="304">
        <f t="shared" si="24"/>
        <v>0</v>
      </c>
      <c r="AA454" s="304">
        <f>L454-SUM($Z454:Z454)</f>
        <v>1678635000</v>
      </c>
      <c r="AB454" s="304">
        <f>M454-SUM($Z454:AA454)</f>
        <v>0</v>
      </c>
      <c r="AC454" s="304">
        <f>N454-SUM($Z454:AB454)</f>
        <v>-1678635000</v>
      </c>
      <c r="AD454" s="304">
        <f>O454-SUM($Z454:AC454)</f>
        <v>0</v>
      </c>
      <c r="AE454" s="304">
        <f>P454-SUM($Z454:AD454)</f>
        <v>0</v>
      </c>
      <c r="AF454" s="304">
        <f>Q454-SUM($Z454:AE454)</f>
        <v>0</v>
      </c>
      <c r="AG454" s="304">
        <f>R454-SUM($Z454:AF454)</f>
        <v>0</v>
      </c>
      <c r="AH454" s="304">
        <f>S454-SUM($Z454:AG454)</f>
        <v>0</v>
      </c>
      <c r="AI454" s="304">
        <f>T454-SUM($Z454:AH454)</f>
        <v>0</v>
      </c>
      <c r="AJ454" s="304">
        <f>U454-SUM($Z454:AI454)</f>
        <v>0</v>
      </c>
      <c r="AK454" s="304">
        <f>V454-SUM($Z454:AJ454)</f>
        <v>0</v>
      </c>
      <c r="AL454" s="21" t="e">
        <f>HLOOKUP(F454,'BASE 1'!$C$1:$UG$3,3,0)</f>
        <v>#N/A</v>
      </c>
      <c r="AM454" s="304"/>
      <c r="AN454" s="304">
        <v>1678635000</v>
      </c>
      <c r="AO454" s="304">
        <v>1678635000</v>
      </c>
      <c r="AP454" s="304"/>
      <c r="AQ454" s="304"/>
      <c r="AR454" s="304"/>
      <c r="AS454" s="304"/>
      <c r="AT454" s="304"/>
      <c r="AU454" s="304"/>
      <c r="AV454" s="304"/>
      <c r="AW454" s="304"/>
      <c r="AX454" s="304"/>
    </row>
    <row r="455" spans="1:50" ht="12.75" customHeight="1">
      <c r="A455" s="119">
        <v>110818016</v>
      </c>
      <c r="B455" s="309">
        <v>75100000</v>
      </c>
      <c r="C455" s="426"/>
      <c r="D455" s="508"/>
      <c r="E455" s="508"/>
      <c r="F455" s="283">
        <v>1802010103</v>
      </c>
      <c r="G455" s="290" t="s">
        <v>4241</v>
      </c>
      <c r="H455" s="122">
        <v>9</v>
      </c>
      <c r="I455" s="295"/>
      <c r="J455" s="304">
        <v>1962634901</v>
      </c>
      <c r="K455" s="304"/>
      <c r="L455" s="304">
        <v>1962634901</v>
      </c>
      <c r="M455" s="304">
        <v>1962634901</v>
      </c>
      <c r="N455" s="304"/>
      <c r="O455" s="304"/>
      <c r="P455" s="304"/>
      <c r="Q455" s="304"/>
      <c r="R455" s="304"/>
      <c r="S455" s="304"/>
      <c r="T455" s="304"/>
      <c r="U455" s="304"/>
      <c r="V455" s="304"/>
      <c r="W455" s="324" t="str">
        <f>IFERROR((M455/J455)/IFERROR(HLOOKUP(F455,'BASE 1'!$C$1:$UG$251,'PROY 1'!$AB$19+237,0),0),"")</f>
        <v/>
      </c>
      <c r="X455" s="324"/>
      <c r="Y455" s="25" t="str">
        <f t="shared" si="23"/>
        <v>180</v>
      </c>
      <c r="Z455" s="304">
        <f t="shared" si="24"/>
        <v>0</v>
      </c>
      <c r="AA455" s="304">
        <f>L455-SUM($Z455:Z455)</f>
        <v>1962634901</v>
      </c>
      <c r="AB455" s="304">
        <f>M455-SUM($Z455:AA455)</f>
        <v>0</v>
      </c>
      <c r="AC455" s="304">
        <f>N455-SUM($Z455:AB455)</f>
        <v>-1962634901</v>
      </c>
      <c r="AD455" s="304">
        <f>O455-SUM($Z455:AC455)</f>
        <v>0</v>
      </c>
      <c r="AE455" s="304">
        <f>P455-SUM($Z455:AD455)</f>
        <v>0</v>
      </c>
      <c r="AF455" s="304">
        <f>Q455-SUM($Z455:AE455)</f>
        <v>0</v>
      </c>
      <c r="AG455" s="304">
        <f>R455-SUM($Z455:AF455)</f>
        <v>0</v>
      </c>
      <c r="AH455" s="304">
        <f>S455-SUM($Z455:AG455)</f>
        <v>0</v>
      </c>
      <c r="AI455" s="304">
        <f>T455-SUM($Z455:AH455)</f>
        <v>0</v>
      </c>
      <c r="AJ455" s="304">
        <f>U455-SUM($Z455:AI455)</f>
        <v>0</v>
      </c>
      <c r="AK455" s="304">
        <f>V455-SUM($Z455:AJ455)</f>
        <v>0</v>
      </c>
      <c r="AL455" s="21" t="e">
        <f>HLOOKUP(F455,'BASE 1'!$C$1:$UG$3,3,0)</f>
        <v>#N/A</v>
      </c>
      <c r="AM455" s="304"/>
      <c r="AN455" s="304">
        <v>1962634901</v>
      </c>
      <c r="AO455" s="304">
        <v>1962634901</v>
      </c>
      <c r="AP455" s="304"/>
      <c r="AQ455" s="304"/>
      <c r="AR455" s="304"/>
      <c r="AS455" s="304"/>
      <c r="AT455" s="304"/>
      <c r="AU455" s="304"/>
      <c r="AV455" s="304"/>
      <c r="AW455" s="304"/>
      <c r="AX455" s="304"/>
    </row>
    <row r="456" spans="1:50" ht="12.75" customHeight="1">
      <c r="A456" s="119">
        <v>110818017</v>
      </c>
      <c r="B456" s="309">
        <v>75100000</v>
      </c>
      <c r="C456" s="426"/>
      <c r="D456" s="508"/>
      <c r="E456" s="508"/>
      <c r="F456" s="283">
        <v>1802010104</v>
      </c>
      <c r="G456" s="290" t="s">
        <v>4241</v>
      </c>
      <c r="H456" s="122">
        <v>9</v>
      </c>
      <c r="I456" s="295"/>
      <c r="J456" s="304">
        <v>2198942731</v>
      </c>
      <c r="K456" s="304"/>
      <c r="L456" s="304">
        <v>2198942731</v>
      </c>
      <c r="M456" s="304">
        <v>2198942731</v>
      </c>
      <c r="N456" s="304"/>
      <c r="O456" s="304"/>
      <c r="P456" s="304"/>
      <c r="Q456" s="304"/>
      <c r="R456" s="304"/>
      <c r="S456" s="304"/>
      <c r="T456" s="304"/>
      <c r="U456" s="304"/>
      <c r="V456" s="304"/>
      <c r="W456" s="324" t="str">
        <f>IFERROR((M456/J456)/IFERROR(HLOOKUP(F456,'BASE 1'!$C$1:$UG$251,'PROY 1'!$AB$19+237,0),0),"")</f>
        <v/>
      </c>
      <c r="X456" s="324"/>
      <c r="Y456" s="25" t="str">
        <f t="shared" si="23"/>
        <v>180</v>
      </c>
      <c r="Z456" s="304">
        <f t="shared" si="24"/>
        <v>0</v>
      </c>
      <c r="AA456" s="304">
        <f>L456-SUM($Z456:Z456)</f>
        <v>2198942731</v>
      </c>
      <c r="AB456" s="304">
        <f>M456-SUM($Z456:AA456)</f>
        <v>0</v>
      </c>
      <c r="AC456" s="304">
        <f>N456-SUM($Z456:AB456)</f>
        <v>-2198942731</v>
      </c>
      <c r="AD456" s="304">
        <f>O456-SUM($Z456:AC456)</f>
        <v>0</v>
      </c>
      <c r="AE456" s="304">
        <f>P456-SUM($Z456:AD456)</f>
        <v>0</v>
      </c>
      <c r="AF456" s="304">
        <f>Q456-SUM($Z456:AE456)</f>
        <v>0</v>
      </c>
      <c r="AG456" s="304">
        <f>R456-SUM($Z456:AF456)</f>
        <v>0</v>
      </c>
      <c r="AH456" s="304">
        <f>S456-SUM($Z456:AG456)</f>
        <v>0</v>
      </c>
      <c r="AI456" s="304">
        <f>T456-SUM($Z456:AH456)</f>
        <v>0</v>
      </c>
      <c r="AJ456" s="304">
        <f>U456-SUM($Z456:AI456)</f>
        <v>0</v>
      </c>
      <c r="AK456" s="304">
        <f>V456-SUM($Z456:AJ456)</f>
        <v>0</v>
      </c>
      <c r="AL456" s="21" t="e">
        <f>HLOOKUP(F456,'BASE 1'!$C$1:$UG$3,3,0)</f>
        <v>#N/A</v>
      </c>
      <c r="AM456" s="304"/>
      <c r="AN456" s="304">
        <v>2198942731</v>
      </c>
      <c r="AO456" s="304">
        <v>2198942731</v>
      </c>
      <c r="AP456" s="304"/>
      <c r="AQ456" s="304"/>
      <c r="AR456" s="304"/>
      <c r="AS456" s="304"/>
      <c r="AT456" s="304"/>
      <c r="AU456" s="304"/>
      <c r="AV456" s="304"/>
      <c r="AW456" s="304"/>
      <c r="AX456" s="304"/>
    </row>
    <row r="457" spans="1:50" ht="12.75" customHeight="1">
      <c r="A457" s="119">
        <v>110818018</v>
      </c>
      <c r="B457" s="309">
        <v>75100000</v>
      </c>
      <c r="C457" s="426"/>
      <c r="D457" s="508"/>
      <c r="E457" s="508"/>
      <c r="F457" s="283">
        <v>1802010105</v>
      </c>
      <c r="G457" s="290" t="s">
        <v>4241</v>
      </c>
      <c r="H457" s="122">
        <v>9</v>
      </c>
      <c r="I457" s="295"/>
      <c r="J457" s="304">
        <v>1631891381</v>
      </c>
      <c r="K457" s="304"/>
      <c r="L457" s="304">
        <v>1631891381</v>
      </c>
      <c r="M457" s="304">
        <v>1631891381</v>
      </c>
      <c r="N457" s="304"/>
      <c r="O457" s="304"/>
      <c r="P457" s="304"/>
      <c r="Q457" s="304"/>
      <c r="R457" s="304"/>
      <c r="S457" s="304"/>
      <c r="T457" s="304"/>
      <c r="U457" s="304"/>
      <c r="V457" s="304"/>
      <c r="W457" s="324" t="str">
        <f>IFERROR((M457/J457)/IFERROR(HLOOKUP(F457,'BASE 1'!$C$1:$UG$251,'PROY 1'!$AB$19+237,0),0),"")</f>
        <v/>
      </c>
      <c r="X457" s="324"/>
      <c r="Y457" s="25" t="str">
        <f t="shared" si="23"/>
        <v>180</v>
      </c>
      <c r="Z457" s="304">
        <f t="shared" si="24"/>
        <v>0</v>
      </c>
      <c r="AA457" s="304">
        <f>L457-SUM($Z457:Z457)</f>
        <v>1631891381</v>
      </c>
      <c r="AB457" s="304">
        <f>M457-SUM($Z457:AA457)</f>
        <v>0</v>
      </c>
      <c r="AC457" s="304">
        <f>N457-SUM($Z457:AB457)</f>
        <v>-1631891381</v>
      </c>
      <c r="AD457" s="304">
        <f>O457-SUM($Z457:AC457)</f>
        <v>0</v>
      </c>
      <c r="AE457" s="304">
        <f>P457-SUM($Z457:AD457)</f>
        <v>0</v>
      </c>
      <c r="AF457" s="304">
        <f>Q457-SUM($Z457:AE457)</f>
        <v>0</v>
      </c>
      <c r="AG457" s="304">
        <f>R457-SUM($Z457:AF457)</f>
        <v>0</v>
      </c>
      <c r="AH457" s="304">
        <f>S457-SUM($Z457:AG457)</f>
        <v>0</v>
      </c>
      <c r="AI457" s="304">
        <f>T457-SUM($Z457:AH457)</f>
        <v>0</v>
      </c>
      <c r="AJ457" s="304">
        <f>U457-SUM($Z457:AI457)</f>
        <v>0</v>
      </c>
      <c r="AK457" s="304">
        <f>V457-SUM($Z457:AJ457)</f>
        <v>0</v>
      </c>
      <c r="AL457" s="21" t="e">
        <f>HLOOKUP(F457,'BASE 1'!$C$1:$UG$3,3,0)</f>
        <v>#N/A</v>
      </c>
      <c r="AM457" s="304"/>
      <c r="AN457" s="304">
        <v>1631891381</v>
      </c>
      <c r="AO457" s="304">
        <v>1631891381</v>
      </c>
      <c r="AP457" s="304"/>
      <c r="AQ457" s="304"/>
      <c r="AR457" s="304"/>
      <c r="AS457" s="304"/>
      <c r="AT457" s="304"/>
      <c r="AU457" s="304"/>
      <c r="AV457" s="304"/>
      <c r="AW457" s="304"/>
      <c r="AX457" s="304"/>
    </row>
    <row r="458" spans="1:50" ht="12.75" customHeight="1">
      <c r="A458" s="119">
        <v>110821217</v>
      </c>
      <c r="B458" s="309">
        <v>70400000</v>
      </c>
      <c r="C458" s="426"/>
      <c r="D458" s="508"/>
      <c r="E458" s="508"/>
      <c r="F458" s="283">
        <v>1802010201</v>
      </c>
      <c r="G458" s="290" t="s">
        <v>4490</v>
      </c>
      <c r="H458" s="122">
        <v>9</v>
      </c>
      <c r="I458" s="295"/>
      <c r="J458" s="304">
        <v>1</v>
      </c>
      <c r="K458" s="304"/>
      <c r="L458" s="304">
        <v>1</v>
      </c>
      <c r="M458" s="304">
        <v>1</v>
      </c>
      <c r="N458" s="304"/>
      <c r="O458" s="304"/>
      <c r="P458" s="304"/>
      <c r="Q458" s="304"/>
      <c r="R458" s="304"/>
      <c r="S458" s="304"/>
      <c r="T458" s="304"/>
      <c r="U458" s="304"/>
      <c r="V458" s="304"/>
      <c r="W458" s="324" t="str">
        <f>IFERROR((M458/J458)/IFERROR(HLOOKUP(F458,'BASE 1'!$C$1:$UG$251,'PROY 1'!$AB$19+237,0),0),"")</f>
        <v/>
      </c>
      <c r="X458" s="324"/>
      <c r="Y458" s="25" t="str">
        <f t="shared" si="23"/>
        <v>212</v>
      </c>
      <c r="Z458" s="304">
        <f t="shared" si="24"/>
        <v>0</v>
      </c>
      <c r="AA458" s="304">
        <f>L458-SUM($Z458:Z458)</f>
        <v>1</v>
      </c>
      <c r="AB458" s="304">
        <f>M458-SUM($Z458:AA458)</f>
        <v>0</v>
      </c>
      <c r="AC458" s="304">
        <f>N458-SUM($Z458:AB458)</f>
        <v>-1</v>
      </c>
      <c r="AD458" s="304">
        <f>O458-SUM($Z458:AC458)</f>
        <v>0</v>
      </c>
      <c r="AE458" s="304">
        <f>P458-SUM($Z458:AD458)</f>
        <v>0</v>
      </c>
      <c r="AF458" s="304">
        <f>Q458-SUM($Z458:AE458)</f>
        <v>0</v>
      </c>
      <c r="AG458" s="304">
        <f>R458-SUM($Z458:AF458)</f>
        <v>0</v>
      </c>
      <c r="AH458" s="304">
        <f>S458-SUM($Z458:AG458)</f>
        <v>0</v>
      </c>
      <c r="AI458" s="304">
        <f>T458-SUM($Z458:AH458)</f>
        <v>0</v>
      </c>
      <c r="AJ458" s="304">
        <f>U458-SUM($Z458:AI458)</f>
        <v>0</v>
      </c>
      <c r="AK458" s="304">
        <f>V458-SUM($Z458:AJ458)</f>
        <v>0</v>
      </c>
      <c r="AL458" s="21" t="e">
        <f>HLOOKUP(F458,'BASE 1'!$C$1:$UG$3,3,0)</f>
        <v>#N/A</v>
      </c>
      <c r="AM458" s="304"/>
      <c r="AN458" s="304">
        <v>1</v>
      </c>
      <c r="AO458" s="304">
        <v>1</v>
      </c>
      <c r="AP458" s="304"/>
      <c r="AQ458" s="304"/>
      <c r="AR458" s="304"/>
      <c r="AS458" s="304"/>
      <c r="AT458" s="304"/>
      <c r="AU458" s="304"/>
      <c r="AV458" s="304"/>
      <c r="AW458" s="304"/>
      <c r="AX458" s="304"/>
    </row>
    <row r="459" spans="1:50" ht="12.75" customHeight="1">
      <c r="A459" s="119">
        <v>110821218</v>
      </c>
      <c r="B459" s="309">
        <v>70400000</v>
      </c>
      <c r="C459" s="426"/>
      <c r="D459" s="508"/>
      <c r="E459" s="508"/>
      <c r="F459" s="283">
        <v>1802010202</v>
      </c>
      <c r="G459" s="290" t="s">
        <v>4491</v>
      </c>
      <c r="H459" s="122">
        <v>9</v>
      </c>
      <c r="I459" s="295"/>
      <c r="J459" s="304">
        <v>1</v>
      </c>
      <c r="K459" s="304"/>
      <c r="L459" s="304">
        <v>1</v>
      </c>
      <c r="M459" s="304">
        <v>1</v>
      </c>
      <c r="N459" s="304"/>
      <c r="O459" s="304"/>
      <c r="P459" s="304"/>
      <c r="Q459" s="304"/>
      <c r="R459" s="304"/>
      <c r="S459" s="304"/>
      <c r="T459" s="304"/>
      <c r="U459" s="304"/>
      <c r="V459" s="304"/>
      <c r="W459" s="324" t="str">
        <f>IFERROR((M459/J459)/IFERROR(HLOOKUP(F459,'BASE 1'!$C$1:$UG$251,'PROY 1'!$AB$19+237,0),0),"")</f>
        <v/>
      </c>
      <c r="X459" s="324"/>
      <c r="Y459" s="25" t="str">
        <f t="shared" si="23"/>
        <v>212</v>
      </c>
      <c r="Z459" s="304">
        <f t="shared" si="24"/>
        <v>0</v>
      </c>
      <c r="AA459" s="304">
        <f>L459-SUM($Z459:Z459)</f>
        <v>1</v>
      </c>
      <c r="AB459" s="304">
        <f>M459-SUM($Z459:AA459)</f>
        <v>0</v>
      </c>
      <c r="AC459" s="304">
        <f>N459-SUM($Z459:AB459)</f>
        <v>-1</v>
      </c>
      <c r="AD459" s="304">
        <f>O459-SUM($Z459:AC459)</f>
        <v>0</v>
      </c>
      <c r="AE459" s="304">
        <f>P459-SUM($Z459:AD459)</f>
        <v>0</v>
      </c>
      <c r="AF459" s="304">
        <f>Q459-SUM($Z459:AE459)</f>
        <v>0</v>
      </c>
      <c r="AG459" s="304">
        <f>R459-SUM($Z459:AF459)</f>
        <v>0</v>
      </c>
      <c r="AH459" s="304">
        <f>S459-SUM($Z459:AG459)</f>
        <v>0</v>
      </c>
      <c r="AI459" s="304">
        <f>T459-SUM($Z459:AH459)</f>
        <v>0</v>
      </c>
      <c r="AJ459" s="304">
        <f>U459-SUM($Z459:AI459)</f>
        <v>0</v>
      </c>
      <c r="AK459" s="304">
        <f>V459-SUM($Z459:AJ459)</f>
        <v>0</v>
      </c>
      <c r="AL459" s="21" t="e">
        <f>HLOOKUP(F459,'BASE 1'!$C$1:$UG$3,3,0)</f>
        <v>#N/A</v>
      </c>
      <c r="AM459" s="304"/>
      <c r="AN459" s="304">
        <v>1</v>
      </c>
      <c r="AO459" s="304">
        <v>1</v>
      </c>
      <c r="AP459" s="304"/>
      <c r="AQ459" s="304"/>
      <c r="AR459" s="304"/>
      <c r="AS459" s="304"/>
      <c r="AT459" s="304"/>
      <c r="AU459" s="304"/>
      <c r="AV459" s="304"/>
      <c r="AW459" s="304"/>
      <c r="AX459" s="304"/>
    </row>
    <row r="460" spans="1:50">
      <c r="A460" s="114"/>
      <c r="B460" s="330"/>
      <c r="C460" s="423" t="s">
        <v>342</v>
      </c>
      <c r="D460" s="515"/>
      <c r="E460" s="515" t="s">
        <v>4413</v>
      </c>
      <c r="F460" s="280">
        <v>13</v>
      </c>
      <c r="G460" s="114" t="s">
        <v>176</v>
      </c>
      <c r="H460" s="280">
        <v>2</v>
      </c>
      <c r="I460" s="115">
        <v>1509947658707</v>
      </c>
      <c r="J460" s="115">
        <v>2047891556942</v>
      </c>
      <c r="K460" s="115">
        <v>16036600889</v>
      </c>
      <c r="L460" s="115">
        <v>648816112276</v>
      </c>
      <c r="M460" s="115">
        <v>974410937614</v>
      </c>
      <c r="N460" s="115"/>
      <c r="O460" s="115"/>
      <c r="P460" s="115"/>
      <c r="Q460" s="115"/>
      <c r="R460" s="115"/>
      <c r="S460" s="115"/>
      <c r="T460" s="115"/>
      <c r="U460" s="115"/>
      <c r="V460" s="115"/>
      <c r="W460" s="195">
        <f>IFERROR((M460/J460)/IFERROR(HLOOKUP(F460,'BASE 1'!$C$1:$UG$251,'PROY 1'!$AB$19+237,0),0),"")</f>
        <v>1.7859168544399653</v>
      </c>
      <c r="X460" s="195" t="s">
        <v>342</v>
      </c>
      <c r="Y460" s="25" t="str">
        <f t="shared" si="23"/>
        <v/>
      </c>
      <c r="Z460" s="115">
        <f t="shared" si="24"/>
        <v>16036600889</v>
      </c>
      <c r="AA460" s="115">
        <f>L460-SUM($Z460:Z460)</f>
        <v>632779511387</v>
      </c>
      <c r="AB460" s="115">
        <f>M460-SUM($Z460:AA460)</f>
        <v>325594825338</v>
      </c>
      <c r="AC460" s="115">
        <f>N460-SUM($Z460:AB460)</f>
        <v>-974410937614</v>
      </c>
      <c r="AD460" s="115">
        <f>O460-SUM($Z460:AC460)</f>
        <v>0</v>
      </c>
      <c r="AE460" s="115">
        <f>P460-SUM($Z460:AD460)</f>
        <v>0</v>
      </c>
      <c r="AF460" s="115">
        <f>Q460-SUM($Z460:AE460)</f>
        <v>0</v>
      </c>
      <c r="AG460" s="115">
        <f>R460-SUM($Z460:AF460)</f>
        <v>0</v>
      </c>
      <c r="AH460" s="115">
        <f>S460-SUM($Z460:AG460)</f>
        <v>0</v>
      </c>
      <c r="AI460" s="115">
        <f>T460-SUM($Z460:AH460)</f>
        <v>0</v>
      </c>
      <c r="AJ460" s="115">
        <f>U460-SUM($Z460:AI460)</f>
        <v>0</v>
      </c>
      <c r="AK460" s="115">
        <f>V460-SUM($Z460:AJ460)</f>
        <v>0</v>
      </c>
      <c r="AL460" s="21" t="str">
        <f>HLOOKUP(F460,'BASE 1'!$C$1:$UG$3,3,0)</f>
        <v>RECURSOS DE CAPITAL</v>
      </c>
      <c r="AM460" s="115">
        <v>1521141614571</v>
      </c>
      <c r="AN460" s="115">
        <v>2040806193619</v>
      </c>
      <c r="AO460" s="115">
        <v>2047891556942</v>
      </c>
      <c r="AP460" s="115"/>
      <c r="AQ460" s="115"/>
      <c r="AR460" s="115"/>
      <c r="AS460" s="115"/>
      <c r="AT460" s="115"/>
      <c r="AU460" s="115"/>
      <c r="AV460" s="115"/>
      <c r="AW460" s="115"/>
      <c r="AX460" s="115"/>
    </row>
    <row r="461" spans="1:50" ht="12.75" customHeight="1">
      <c r="A461" s="118"/>
      <c r="B461" s="331"/>
      <c r="C461" s="424" t="s">
        <v>342</v>
      </c>
      <c r="D461" s="506"/>
      <c r="E461" s="506" t="s">
        <v>4413</v>
      </c>
      <c r="F461" s="285">
        <v>135</v>
      </c>
      <c r="G461" s="289" t="s">
        <v>1108</v>
      </c>
      <c r="H461" s="118">
        <v>3</v>
      </c>
      <c r="I461" s="223">
        <v>140813394589</v>
      </c>
      <c r="J461" s="223">
        <v>678757292824</v>
      </c>
      <c r="K461" s="223">
        <v>11522741988</v>
      </c>
      <c r="L461" s="223">
        <v>533129703389</v>
      </c>
      <c r="M461" s="223">
        <v>540930038930</v>
      </c>
      <c r="N461" s="223"/>
      <c r="O461" s="223"/>
      <c r="P461" s="223"/>
      <c r="Q461" s="223"/>
      <c r="R461" s="223"/>
      <c r="S461" s="223"/>
      <c r="T461" s="223"/>
      <c r="U461" s="223"/>
      <c r="V461" s="223"/>
      <c r="W461" s="323">
        <f>IFERROR((M461/J461)/IFERROR(HLOOKUP(F461,'BASE 1'!$C$1:$UG$251,'PROY 1'!$AB$19+237,0),0),"")</f>
        <v>1.8463733517247765</v>
      </c>
      <c r="X461" s="323" t="s">
        <v>342</v>
      </c>
      <c r="Y461" s="25" t="str">
        <f t="shared" si="23"/>
        <v/>
      </c>
      <c r="Z461" s="223">
        <f t="shared" si="24"/>
        <v>11522741988</v>
      </c>
      <c r="AA461" s="223">
        <f>L461-SUM($Z461:Z461)</f>
        <v>521606961401</v>
      </c>
      <c r="AB461" s="223">
        <f>M461-SUM($Z461:AA461)</f>
        <v>7800335541</v>
      </c>
      <c r="AC461" s="223">
        <f>N461-SUM($Z461:AB461)</f>
        <v>-540930038930</v>
      </c>
      <c r="AD461" s="223">
        <f>O461-SUM($Z461:AC461)</f>
        <v>0</v>
      </c>
      <c r="AE461" s="223">
        <f>P461-SUM($Z461:AD461)</f>
        <v>0</v>
      </c>
      <c r="AF461" s="223">
        <f>Q461-SUM($Z461:AE461)</f>
        <v>0</v>
      </c>
      <c r="AG461" s="223">
        <f>R461-SUM($Z461:AF461)</f>
        <v>0</v>
      </c>
      <c r="AH461" s="223">
        <f>S461-SUM($Z461:AG461)</f>
        <v>0</v>
      </c>
      <c r="AI461" s="223">
        <f>T461-SUM($Z461:AH461)</f>
        <v>0</v>
      </c>
      <c r="AJ461" s="223">
        <f>U461-SUM($Z461:AI461)</f>
        <v>0</v>
      </c>
      <c r="AK461" s="223">
        <f>V461-SUM($Z461:AJ461)</f>
        <v>0</v>
      </c>
      <c r="AL461" s="21" t="str">
        <f>HLOOKUP(F461,'BASE 1'!$C$1:$UG$3,3,0)</f>
        <v>Recursos del Balance</v>
      </c>
      <c r="AM461" s="223">
        <v>152007350453</v>
      </c>
      <c r="AN461" s="223">
        <v>671671929501</v>
      </c>
      <c r="AO461" s="223">
        <v>678757292824</v>
      </c>
      <c r="AP461" s="223"/>
      <c r="AQ461" s="223"/>
      <c r="AR461" s="223"/>
      <c r="AS461" s="223"/>
      <c r="AT461" s="223"/>
      <c r="AU461" s="223"/>
      <c r="AV461" s="223"/>
      <c r="AW461" s="223"/>
      <c r="AX461" s="223"/>
    </row>
    <row r="462" spans="1:50" ht="12.75" customHeight="1">
      <c r="A462" s="118"/>
      <c r="B462" s="331"/>
      <c r="C462" s="424" t="s">
        <v>342</v>
      </c>
      <c r="D462" s="506">
        <v>26</v>
      </c>
      <c r="E462" s="506" t="s">
        <v>4413</v>
      </c>
      <c r="F462" s="285">
        <v>13501</v>
      </c>
      <c r="G462" s="289" t="s">
        <v>747</v>
      </c>
      <c r="H462" s="118">
        <v>4</v>
      </c>
      <c r="I462" s="223">
        <v>970582540</v>
      </c>
      <c r="J462" s="223">
        <v>970582540</v>
      </c>
      <c r="K462" s="223">
        <v>17065833</v>
      </c>
      <c r="L462" s="223">
        <v>53327307</v>
      </c>
      <c r="M462" s="223">
        <v>95321728</v>
      </c>
      <c r="N462" s="223"/>
      <c r="O462" s="223"/>
      <c r="P462" s="223"/>
      <c r="Q462" s="223"/>
      <c r="R462" s="223"/>
      <c r="S462" s="223"/>
      <c r="T462" s="223"/>
      <c r="U462" s="223"/>
      <c r="V462" s="223"/>
      <c r="W462" s="323">
        <f>IFERROR((M462/J462)/IFERROR(HLOOKUP(F462,'BASE 1'!$C$1:$UG$251,'PROY 1'!$AB$19+237,0),0),"")</f>
        <v>0.35019103788288991</v>
      </c>
      <c r="X462" s="323" t="s">
        <v>342</v>
      </c>
      <c r="Y462" s="25" t="str">
        <f t="shared" si="23"/>
        <v/>
      </c>
      <c r="Z462" s="223">
        <f t="shared" si="24"/>
        <v>17065833</v>
      </c>
      <c r="AA462" s="223">
        <f>L462-SUM($Z462:Z462)</f>
        <v>36261474</v>
      </c>
      <c r="AB462" s="223">
        <f>M462-SUM($Z462:AA462)</f>
        <v>41994421</v>
      </c>
      <c r="AC462" s="223">
        <f>N462-SUM($Z462:AB462)</f>
        <v>-95321728</v>
      </c>
      <c r="AD462" s="223">
        <f>O462-SUM($Z462:AC462)</f>
        <v>0</v>
      </c>
      <c r="AE462" s="223">
        <f>P462-SUM($Z462:AD462)</f>
        <v>0</v>
      </c>
      <c r="AF462" s="223">
        <f>Q462-SUM($Z462:AE462)</f>
        <v>0</v>
      </c>
      <c r="AG462" s="223">
        <f>R462-SUM($Z462:AF462)</f>
        <v>0</v>
      </c>
      <c r="AH462" s="223">
        <f>S462-SUM($Z462:AG462)</f>
        <v>0</v>
      </c>
      <c r="AI462" s="223">
        <f>T462-SUM($Z462:AH462)</f>
        <v>0</v>
      </c>
      <c r="AJ462" s="223">
        <f>U462-SUM($Z462:AI462)</f>
        <v>0</v>
      </c>
      <c r="AK462" s="223">
        <f>V462-SUM($Z462:AJ462)</f>
        <v>0</v>
      </c>
      <c r="AL462" s="21" t="str">
        <f>HLOOKUP(F462,'BASE 1'!$C$1:$UG$3,3,0)</f>
        <v>Venta de Activos</v>
      </c>
      <c r="AM462" s="223">
        <v>970582540</v>
      </c>
      <c r="AN462" s="223">
        <v>970582540</v>
      </c>
      <c r="AO462" s="223">
        <v>970582540</v>
      </c>
      <c r="AP462" s="223"/>
      <c r="AQ462" s="223"/>
      <c r="AR462" s="223"/>
      <c r="AS462" s="223"/>
      <c r="AT462" s="223"/>
      <c r="AU462" s="223"/>
      <c r="AV462" s="223"/>
      <c r="AW462" s="223"/>
      <c r="AX462" s="223"/>
    </row>
    <row r="463" spans="1:50" ht="12.75" customHeight="1">
      <c r="A463" s="116">
        <v>110000119</v>
      </c>
      <c r="B463" s="309">
        <v>70700000</v>
      </c>
      <c r="C463" s="426" t="s">
        <v>2789</v>
      </c>
      <c r="D463" s="508"/>
      <c r="E463" s="508" t="s">
        <v>4413</v>
      </c>
      <c r="F463" s="283">
        <v>1350101</v>
      </c>
      <c r="G463" s="290" t="s">
        <v>47</v>
      </c>
      <c r="H463" s="122">
        <v>9</v>
      </c>
      <c r="I463" s="117">
        <v>146362154</v>
      </c>
      <c r="J463" s="304">
        <v>146362154</v>
      </c>
      <c r="K463" s="304">
        <v>17065833</v>
      </c>
      <c r="L463" s="304">
        <v>34677307</v>
      </c>
      <c r="M463" s="304">
        <v>54971728</v>
      </c>
      <c r="N463" s="304"/>
      <c r="O463" s="304"/>
      <c r="P463" s="304"/>
      <c r="Q463" s="304"/>
      <c r="R463" s="304"/>
      <c r="S463" s="304"/>
      <c r="T463" s="304"/>
      <c r="U463" s="304"/>
      <c r="V463" s="304"/>
      <c r="W463" s="324">
        <f>IFERROR((M463/J463)/IFERROR(HLOOKUP(F463,'BASE 1'!$C$1:$UG$251,'PROY 1'!$AB$19+237,0),0),"")</f>
        <v>2.830156438879742</v>
      </c>
      <c r="X463" s="324">
        <v>2.830156438879742</v>
      </c>
      <c r="Y463" s="25" t="str">
        <f t="shared" si="23"/>
        <v>001</v>
      </c>
      <c r="Z463" s="304">
        <f t="shared" si="24"/>
        <v>17065833</v>
      </c>
      <c r="AA463" s="304">
        <f>L463-SUM($Z463:Z463)</f>
        <v>17611474</v>
      </c>
      <c r="AB463" s="304">
        <f>M463-SUM($Z463:AA463)</f>
        <v>20294421</v>
      </c>
      <c r="AC463" s="304">
        <f>N463-SUM($Z463:AB463)</f>
        <v>-54971728</v>
      </c>
      <c r="AD463" s="304">
        <f>O463-SUM($Z463:AC463)</f>
        <v>0</v>
      </c>
      <c r="AE463" s="304">
        <f>P463-SUM($Z463:AD463)</f>
        <v>0</v>
      </c>
      <c r="AF463" s="304">
        <f>Q463-SUM($Z463:AE463)</f>
        <v>0</v>
      </c>
      <c r="AG463" s="304">
        <f>R463-SUM($Z463:AF463)</f>
        <v>0</v>
      </c>
      <c r="AH463" s="304">
        <f>S463-SUM($Z463:AG463)</f>
        <v>0</v>
      </c>
      <c r="AI463" s="304">
        <f>T463-SUM($Z463:AH463)</f>
        <v>0</v>
      </c>
      <c r="AJ463" s="304">
        <f>U463-SUM($Z463:AI463)</f>
        <v>0</v>
      </c>
      <c r="AK463" s="304">
        <f>V463-SUM($Z463:AJ463)</f>
        <v>0</v>
      </c>
      <c r="AL463" s="21" t="str">
        <f>HLOOKUP(F463,'BASE 1'!$C$1:$UG$3,3,0)</f>
        <v>Bienes inmuebles sector privado</v>
      </c>
      <c r="AM463" s="304">
        <v>146362154</v>
      </c>
      <c r="AN463" s="304">
        <v>146362154</v>
      </c>
      <c r="AO463" s="304">
        <v>146362154</v>
      </c>
      <c r="AP463" s="304"/>
      <c r="AQ463" s="304"/>
      <c r="AR463" s="304"/>
      <c r="AS463" s="304"/>
      <c r="AT463" s="304"/>
      <c r="AU463" s="304"/>
      <c r="AV463" s="304"/>
      <c r="AW463" s="304"/>
      <c r="AX463" s="304"/>
    </row>
    <row r="464" spans="1:50" ht="12.75" customHeight="1">
      <c r="A464" s="116">
        <v>110000119</v>
      </c>
      <c r="B464" s="309">
        <v>70700000</v>
      </c>
      <c r="C464" s="426" t="s">
        <v>2789</v>
      </c>
      <c r="D464" s="508"/>
      <c r="E464" s="508" t="s">
        <v>4413</v>
      </c>
      <c r="F464" s="283">
        <v>1350103</v>
      </c>
      <c r="G464" s="290" t="s">
        <v>40</v>
      </c>
      <c r="H464" s="122">
        <v>9</v>
      </c>
      <c r="I464" s="117">
        <v>824220386</v>
      </c>
      <c r="J464" s="304">
        <v>824220386</v>
      </c>
      <c r="K464" s="304">
        <v>0</v>
      </c>
      <c r="L464" s="304">
        <v>18650000</v>
      </c>
      <c r="M464" s="304">
        <v>40350000</v>
      </c>
      <c r="N464" s="304"/>
      <c r="O464" s="304"/>
      <c r="P464" s="304"/>
      <c r="Q464" s="304"/>
      <c r="R464" s="304"/>
      <c r="S464" s="304"/>
      <c r="T464" s="304"/>
      <c r="U464" s="304"/>
      <c r="V464" s="304"/>
      <c r="W464" s="324">
        <f>IFERROR((M464/J464)/IFERROR(HLOOKUP(F464,'BASE 1'!$C$1:$UG$251,'PROY 1'!$AB$19+237,0),0),"")</f>
        <v>0.19058374387275354</v>
      </c>
      <c r="X464" s="324">
        <v>0.19058374387275354</v>
      </c>
      <c r="Y464" s="25" t="str">
        <f t="shared" si="23"/>
        <v>001</v>
      </c>
      <c r="Z464" s="304">
        <f t="shared" si="24"/>
        <v>0</v>
      </c>
      <c r="AA464" s="304">
        <f>L464-SUM($Z464:Z464)</f>
        <v>18650000</v>
      </c>
      <c r="AB464" s="304">
        <f>M464-SUM($Z464:AA464)</f>
        <v>21700000</v>
      </c>
      <c r="AC464" s="304">
        <f>N464-SUM($Z464:AB464)</f>
        <v>-40350000</v>
      </c>
      <c r="AD464" s="304">
        <f>O464-SUM($Z464:AC464)</f>
        <v>0</v>
      </c>
      <c r="AE464" s="304">
        <f>P464-SUM($Z464:AD464)</f>
        <v>0</v>
      </c>
      <c r="AF464" s="304">
        <f>Q464-SUM($Z464:AE464)</f>
        <v>0</v>
      </c>
      <c r="AG464" s="304">
        <f>R464-SUM($Z464:AF464)</f>
        <v>0</v>
      </c>
      <c r="AH464" s="304">
        <f>S464-SUM($Z464:AG464)</f>
        <v>0</v>
      </c>
      <c r="AI464" s="304">
        <f>T464-SUM($Z464:AH464)</f>
        <v>0</v>
      </c>
      <c r="AJ464" s="304">
        <f>U464-SUM($Z464:AI464)</f>
        <v>0</v>
      </c>
      <c r="AK464" s="304">
        <f>V464-SUM($Z464:AJ464)</f>
        <v>0</v>
      </c>
      <c r="AL464" s="21" t="str">
        <f>HLOOKUP(F464,'BASE 1'!$C$1:$UG$3,3,0)</f>
        <v>Bienes muebles sector privado</v>
      </c>
      <c r="AM464" s="304">
        <v>824220386</v>
      </c>
      <c r="AN464" s="304">
        <v>824220386</v>
      </c>
      <c r="AO464" s="304">
        <v>824220386</v>
      </c>
      <c r="AP464" s="304"/>
      <c r="AQ464" s="304"/>
      <c r="AR464" s="304"/>
      <c r="AS464" s="304"/>
      <c r="AT464" s="304"/>
      <c r="AU464" s="304"/>
      <c r="AV464" s="304"/>
      <c r="AW464" s="304"/>
      <c r="AX464" s="304"/>
    </row>
    <row r="465" spans="1:50" ht="12.75" customHeight="1">
      <c r="A465" s="118"/>
      <c r="B465" s="331"/>
      <c r="C465" s="424" t="s">
        <v>342</v>
      </c>
      <c r="D465" s="506">
        <v>29</v>
      </c>
      <c r="E465" s="506" t="s">
        <v>4413</v>
      </c>
      <c r="F465" s="285">
        <v>13502</v>
      </c>
      <c r="G465" s="289" t="s">
        <v>306</v>
      </c>
      <c r="H465" s="118">
        <v>4</v>
      </c>
      <c r="I465" s="223">
        <v>15844559804</v>
      </c>
      <c r="J465" s="223">
        <v>15844559804</v>
      </c>
      <c r="K465" s="223">
        <v>311720291</v>
      </c>
      <c r="L465" s="223">
        <v>629981418</v>
      </c>
      <c r="M465" s="223">
        <v>1292069069</v>
      </c>
      <c r="N465" s="223"/>
      <c r="O465" s="223"/>
      <c r="P465" s="223"/>
      <c r="Q465" s="223"/>
      <c r="R465" s="223"/>
      <c r="S465" s="223"/>
      <c r="T465" s="223"/>
      <c r="U465" s="223"/>
      <c r="V465" s="223"/>
      <c r="W465" s="323">
        <f>IFERROR((M465/J465)/IFERROR(HLOOKUP(F465,'BASE 1'!$C$1:$UG$251,'PROY 1'!$AB$19+237,0),0),"")</f>
        <v>0.29072604545081909</v>
      </c>
      <c r="X465" s="323" t="s">
        <v>342</v>
      </c>
      <c r="Y465" s="25" t="str">
        <f t="shared" si="23"/>
        <v/>
      </c>
      <c r="Z465" s="223">
        <f t="shared" si="24"/>
        <v>311720291</v>
      </c>
      <c r="AA465" s="223">
        <f>L465-SUM($Z465:Z465)</f>
        <v>318261127</v>
      </c>
      <c r="AB465" s="223">
        <f>M465-SUM($Z465:AA465)</f>
        <v>662087651</v>
      </c>
      <c r="AC465" s="223">
        <f>N465-SUM($Z465:AB465)</f>
        <v>-1292069069</v>
      </c>
      <c r="AD465" s="223">
        <f>O465-SUM($Z465:AC465)</f>
        <v>0</v>
      </c>
      <c r="AE465" s="223">
        <f>P465-SUM($Z465:AD465)</f>
        <v>0</v>
      </c>
      <c r="AF465" s="223">
        <f>Q465-SUM($Z465:AE465)</f>
        <v>0</v>
      </c>
      <c r="AG465" s="223">
        <f>R465-SUM($Z465:AF465)</f>
        <v>0</v>
      </c>
      <c r="AH465" s="223">
        <f>S465-SUM($Z465:AG465)</f>
        <v>0</v>
      </c>
      <c r="AI465" s="223">
        <f>T465-SUM($Z465:AH465)</f>
        <v>0</v>
      </c>
      <c r="AJ465" s="223">
        <f>U465-SUM($Z465:AI465)</f>
        <v>0</v>
      </c>
      <c r="AK465" s="223">
        <f>V465-SUM($Z465:AJ465)</f>
        <v>0</v>
      </c>
      <c r="AL465" s="21" t="str">
        <f>HLOOKUP(F465,'BASE 1'!$C$1:$UG$3,3,0)</f>
        <v>Recuperaciones</v>
      </c>
      <c r="AM465" s="223">
        <v>15844559804</v>
      </c>
      <c r="AN465" s="223">
        <v>15844559804</v>
      </c>
      <c r="AO465" s="223">
        <v>15844559804</v>
      </c>
      <c r="AP465" s="223"/>
      <c r="AQ465" s="223"/>
      <c r="AR465" s="223"/>
      <c r="AS465" s="223"/>
      <c r="AT465" s="223"/>
      <c r="AU465" s="223"/>
      <c r="AV465" s="223"/>
      <c r="AW465" s="223"/>
      <c r="AX465" s="223"/>
    </row>
    <row r="466" spans="1:50" ht="12.75" customHeight="1">
      <c r="A466" s="116">
        <v>110000119</v>
      </c>
      <c r="B466" s="309">
        <v>70400000</v>
      </c>
      <c r="C466" s="426" t="s">
        <v>2789</v>
      </c>
      <c r="D466" s="508"/>
      <c r="E466" s="508" t="s">
        <v>4413</v>
      </c>
      <c r="F466" s="283">
        <v>1350201</v>
      </c>
      <c r="G466" s="290" t="s">
        <v>177</v>
      </c>
      <c r="H466" s="122">
        <v>9</v>
      </c>
      <c r="I466" s="117">
        <v>15844559803</v>
      </c>
      <c r="J466" s="304">
        <v>15844559803</v>
      </c>
      <c r="K466" s="304">
        <v>311720291</v>
      </c>
      <c r="L466" s="304">
        <v>629981418</v>
      </c>
      <c r="M466" s="304">
        <v>1292069069</v>
      </c>
      <c r="N466" s="304"/>
      <c r="O466" s="304"/>
      <c r="P466" s="304"/>
      <c r="Q466" s="304"/>
      <c r="R466" s="304"/>
      <c r="S466" s="304"/>
      <c r="T466" s="304"/>
      <c r="U466" s="304"/>
      <c r="V466" s="304"/>
      <c r="W466" s="324">
        <f>IFERROR((M466/J466)/IFERROR(HLOOKUP(F466,'BASE 1'!$C$1:$UG$251,'PROY 1'!$AB$19+237,0),0),"")</f>
        <v>0.29083841285035794</v>
      </c>
      <c r="X466" s="324">
        <v>0.29083841285035794</v>
      </c>
      <c r="Y466" s="25" t="str">
        <f t="shared" si="23"/>
        <v>001</v>
      </c>
      <c r="Z466" s="304">
        <f t="shared" si="24"/>
        <v>311720291</v>
      </c>
      <c r="AA466" s="304">
        <f>L466-SUM($Z466:Z466)</f>
        <v>318261127</v>
      </c>
      <c r="AB466" s="304">
        <f>M466-SUM($Z466:AA466)</f>
        <v>662087651</v>
      </c>
      <c r="AC466" s="304">
        <f>N466-SUM($Z466:AB466)</f>
        <v>-1292069069</v>
      </c>
      <c r="AD466" s="304">
        <f>O466-SUM($Z466:AC466)</f>
        <v>0</v>
      </c>
      <c r="AE466" s="304">
        <f>P466-SUM($Z466:AD466)</f>
        <v>0</v>
      </c>
      <c r="AF466" s="304">
        <f>Q466-SUM($Z466:AE466)</f>
        <v>0</v>
      </c>
      <c r="AG466" s="304">
        <f>R466-SUM($Z466:AF466)</f>
        <v>0</v>
      </c>
      <c r="AH466" s="304">
        <f>S466-SUM($Z466:AG466)</f>
        <v>0</v>
      </c>
      <c r="AI466" s="304">
        <f>T466-SUM($Z466:AH466)</f>
        <v>0</v>
      </c>
      <c r="AJ466" s="304">
        <f>U466-SUM($Z466:AI466)</f>
        <v>0</v>
      </c>
      <c r="AK466" s="304">
        <f>V466-SUM($Z466:AJ466)</f>
        <v>0</v>
      </c>
      <c r="AL466" s="21" t="str">
        <f>HLOOKUP(F466,'BASE 1'!$C$1:$UG$3,3,0)</f>
        <v xml:space="preserve">Otras recuperaciones </v>
      </c>
      <c r="AM466" s="304">
        <v>15844559803</v>
      </c>
      <c r="AN466" s="304">
        <v>15844559803</v>
      </c>
      <c r="AO466" s="304">
        <v>15844559803</v>
      </c>
      <c r="AP466" s="304"/>
      <c r="AQ466" s="304"/>
      <c r="AR466" s="304"/>
      <c r="AS466" s="304"/>
      <c r="AT466" s="304"/>
      <c r="AU466" s="304"/>
      <c r="AV466" s="304"/>
      <c r="AW466" s="304"/>
      <c r="AX466" s="304"/>
    </row>
    <row r="467" spans="1:50" ht="12.75" customHeight="1">
      <c r="A467" s="116">
        <v>110000119</v>
      </c>
      <c r="B467" s="309">
        <v>27000000</v>
      </c>
      <c r="C467" s="426" t="s">
        <v>2789</v>
      </c>
      <c r="D467" s="508"/>
      <c r="E467" s="508" t="s">
        <v>4413</v>
      </c>
      <c r="F467" s="283">
        <v>1350202</v>
      </c>
      <c r="G467" s="290" t="s">
        <v>746</v>
      </c>
      <c r="H467" s="122">
        <v>9</v>
      </c>
      <c r="I467" s="117">
        <v>1</v>
      </c>
      <c r="J467" s="304">
        <v>1</v>
      </c>
      <c r="K467" s="304">
        <v>0</v>
      </c>
      <c r="L467" s="304">
        <v>0</v>
      </c>
      <c r="M467" s="304">
        <v>0</v>
      </c>
      <c r="N467" s="304"/>
      <c r="O467" s="304"/>
      <c r="P467" s="304"/>
      <c r="Q467" s="304"/>
      <c r="R467" s="304"/>
      <c r="S467" s="304"/>
      <c r="T467" s="304"/>
      <c r="U467" s="304"/>
      <c r="V467" s="304"/>
      <c r="W467" s="324">
        <f>IFERROR((M467/J467)/IFERROR(HLOOKUP(F467,'BASE 1'!$C$1:$UG$251,'PROY 1'!$AB$19+237,0),0),"")</f>
        <v>0</v>
      </c>
      <c r="X467" s="324">
        <v>0</v>
      </c>
      <c r="Y467" s="25" t="str">
        <f t="shared" si="23"/>
        <v>001</v>
      </c>
      <c r="Z467" s="304">
        <f t="shared" si="24"/>
        <v>0</v>
      </c>
      <c r="AA467" s="304">
        <f>L467-SUM($Z467:Z467)</f>
        <v>0</v>
      </c>
      <c r="AB467" s="304">
        <f>M467-SUM($Z467:AA467)</f>
        <v>0</v>
      </c>
      <c r="AC467" s="304">
        <f>N467-SUM($Z467:AB467)</f>
        <v>0</v>
      </c>
      <c r="AD467" s="304">
        <f>O467-SUM($Z467:AC467)</f>
        <v>0</v>
      </c>
      <c r="AE467" s="304">
        <f>P467-SUM($Z467:AD467)</f>
        <v>0</v>
      </c>
      <c r="AF467" s="304">
        <f>Q467-SUM($Z467:AE467)</f>
        <v>0</v>
      </c>
      <c r="AG467" s="304">
        <f>R467-SUM($Z467:AF467)</f>
        <v>0</v>
      </c>
      <c r="AH467" s="304">
        <f>S467-SUM($Z467:AG467)</f>
        <v>0</v>
      </c>
      <c r="AI467" s="304">
        <f>T467-SUM($Z467:AH467)</f>
        <v>0</v>
      </c>
      <c r="AJ467" s="304">
        <f>U467-SUM($Z467:AI467)</f>
        <v>0</v>
      </c>
      <c r="AK467" s="304">
        <f>V467-SUM($Z467:AJ467)</f>
        <v>0</v>
      </c>
      <c r="AL467" s="21" t="str">
        <f>HLOOKUP(F467,'BASE 1'!$C$1:$UG$3,3,0)</f>
        <v>Otras recuperaciones contraloria</v>
      </c>
      <c r="AM467" s="304">
        <v>1</v>
      </c>
      <c r="AN467" s="304">
        <v>1</v>
      </c>
      <c r="AO467" s="304">
        <v>1</v>
      </c>
      <c r="AP467" s="304"/>
      <c r="AQ467" s="304"/>
      <c r="AR467" s="304"/>
      <c r="AS467" s="304"/>
      <c r="AT467" s="304"/>
      <c r="AU467" s="304"/>
      <c r="AV467" s="304"/>
      <c r="AW467" s="304"/>
      <c r="AX467" s="304"/>
    </row>
    <row r="468" spans="1:50" ht="12.75" customHeight="1">
      <c r="A468" s="118"/>
      <c r="B468" s="331"/>
      <c r="C468" s="424" t="s">
        <v>342</v>
      </c>
      <c r="D468" s="506">
        <v>29</v>
      </c>
      <c r="E468" s="506" t="s">
        <v>342</v>
      </c>
      <c r="F468" s="285">
        <v>13503</v>
      </c>
      <c r="G468" s="289" t="s">
        <v>4181</v>
      </c>
      <c r="H468" s="118">
        <v>4</v>
      </c>
      <c r="I468" s="223"/>
      <c r="J468" s="305">
        <v>537943898235</v>
      </c>
      <c r="K468" s="305">
        <v>11193955864</v>
      </c>
      <c r="L468" s="305">
        <v>532446394664</v>
      </c>
      <c r="M468" s="305">
        <v>539542648133</v>
      </c>
      <c r="N468" s="305"/>
      <c r="O468" s="305"/>
      <c r="P468" s="305"/>
      <c r="Q468" s="305"/>
      <c r="R468" s="305"/>
      <c r="S468" s="305"/>
      <c r="T468" s="305"/>
      <c r="U468" s="305"/>
      <c r="V468" s="305"/>
      <c r="W468" s="326">
        <f>IFERROR((M468/J468)/IFERROR(HLOOKUP(F468,'BASE 1'!$C$1:$UG$251,'PROY 1'!$AB$19+237,0),0),"")</f>
        <v>1.4381139866097699</v>
      </c>
      <c r="X468" s="326" t="s">
        <v>342</v>
      </c>
      <c r="Y468" s="25" t="str">
        <f t="shared" si="23"/>
        <v/>
      </c>
      <c r="Z468" s="305">
        <f t="shared" si="24"/>
        <v>11193955864</v>
      </c>
      <c r="AA468" s="305">
        <f>L468-SUM($Z468:Z468)</f>
        <v>521252438800</v>
      </c>
      <c r="AB468" s="305">
        <f>M468-SUM($Z468:AA468)</f>
        <v>7096253469</v>
      </c>
      <c r="AC468" s="305">
        <f>N468-SUM($Z468:AB468)</f>
        <v>-539542648133</v>
      </c>
      <c r="AD468" s="305">
        <f>O468-SUM($Z468:AC468)</f>
        <v>0</v>
      </c>
      <c r="AE468" s="305">
        <f>P468-SUM($Z468:AD468)</f>
        <v>0</v>
      </c>
      <c r="AF468" s="305">
        <f>Q468-SUM($Z468:AE468)</f>
        <v>0</v>
      </c>
      <c r="AG468" s="305">
        <f>R468-SUM($Z468:AF468)</f>
        <v>0</v>
      </c>
      <c r="AH468" s="305">
        <f>S468-SUM($Z468:AG468)</f>
        <v>0</v>
      </c>
      <c r="AI468" s="305">
        <f>T468-SUM($Z468:AH468)</f>
        <v>0</v>
      </c>
      <c r="AJ468" s="305">
        <f>U468-SUM($Z468:AI468)</f>
        <v>0</v>
      </c>
      <c r="AK468" s="305">
        <f>V468-SUM($Z468:AJ468)</f>
        <v>0</v>
      </c>
      <c r="AL468" s="21" t="str">
        <f>HLOOKUP(F468,'BASE 1'!$C$1:$UG$3,3,0)</f>
        <v>Otros Recurso del Balance</v>
      </c>
      <c r="AM468" s="305">
        <v>11193955864</v>
      </c>
      <c r="AN468" s="305">
        <v>530858534912</v>
      </c>
      <c r="AO468" s="305">
        <v>537943898235</v>
      </c>
      <c r="AP468" s="305"/>
      <c r="AQ468" s="305"/>
      <c r="AR468" s="305"/>
      <c r="AS468" s="305"/>
      <c r="AT468" s="305"/>
      <c r="AU468" s="305"/>
      <c r="AV468" s="305"/>
      <c r="AW468" s="305"/>
      <c r="AX468" s="305"/>
    </row>
    <row r="469" spans="1:50" ht="12.75" customHeight="1">
      <c r="A469" s="277"/>
      <c r="B469" s="313"/>
      <c r="C469" s="427" t="s">
        <v>342</v>
      </c>
      <c r="D469" s="509"/>
      <c r="E469" s="509" t="s">
        <v>342</v>
      </c>
      <c r="F469" s="286">
        <v>1350301</v>
      </c>
      <c r="G469" s="294" t="s">
        <v>1861</v>
      </c>
      <c r="H469" s="279">
        <v>5</v>
      </c>
      <c r="I469" s="301"/>
      <c r="J469" s="307">
        <v>537943898235</v>
      </c>
      <c r="K469" s="307">
        <v>11193955864</v>
      </c>
      <c r="L469" s="307">
        <v>532446394664</v>
      </c>
      <c r="M469" s="307">
        <v>539542648133</v>
      </c>
      <c r="N469" s="307"/>
      <c r="O469" s="307"/>
      <c r="P469" s="307"/>
      <c r="Q469" s="307"/>
      <c r="R469" s="307"/>
      <c r="S469" s="307"/>
      <c r="T469" s="307"/>
      <c r="U469" s="307"/>
      <c r="V469" s="307"/>
      <c r="W469" s="328" t="str">
        <f>IFERROR((M469/J469)/IFERROR(HLOOKUP(F469,'BASE 1'!$C$1:$UG$251,'PROY 1'!$AB$19+237,0),0),"")</f>
        <v/>
      </c>
      <c r="X469" s="328" t="s">
        <v>342</v>
      </c>
      <c r="Y469" s="25" t="str">
        <f t="shared" si="23"/>
        <v/>
      </c>
      <c r="Z469" s="307">
        <f t="shared" si="24"/>
        <v>11193955864</v>
      </c>
      <c r="AA469" s="307">
        <f>L469-SUM($Z469:Z469)</f>
        <v>521252438800</v>
      </c>
      <c r="AB469" s="307">
        <f>M469-SUM($Z469:AA469)</f>
        <v>7096253469</v>
      </c>
      <c r="AC469" s="307">
        <f>N469-SUM($Z469:AB469)</f>
        <v>-539542648133</v>
      </c>
      <c r="AD469" s="307">
        <f>O469-SUM($Z469:AC469)</f>
        <v>0</v>
      </c>
      <c r="AE469" s="307">
        <f>P469-SUM($Z469:AD469)</f>
        <v>0</v>
      </c>
      <c r="AF469" s="307">
        <f>Q469-SUM($Z469:AE469)</f>
        <v>0</v>
      </c>
      <c r="AG469" s="307">
        <f>R469-SUM($Z469:AF469)</f>
        <v>0</v>
      </c>
      <c r="AH469" s="307">
        <f>S469-SUM($Z469:AG469)</f>
        <v>0</v>
      </c>
      <c r="AI469" s="307">
        <f>T469-SUM($Z469:AH469)</f>
        <v>0</v>
      </c>
      <c r="AJ469" s="307">
        <f>U469-SUM($Z469:AI469)</f>
        <v>0</v>
      </c>
      <c r="AK469" s="307">
        <f>V469-SUM($Z469:AJ469)</f>
        <v>0</v>
      </c>
      <c r="AL469" s="21" t="e">
        <f>HLOOKUP(F469,'BASE 1'!$C$1:$UG$3,3,0)</f>
        <v>#N/A</v>
      </c>
      <c r="AM469" s="307">
        <v>11193955864</v>
      </c>
      <c r="AN469" s="307">
        <v>530858534912</v>
      </c>
      <c r="AO469" s="307">
        <v>537943898235</v>
      </c>
      <c r="AP469" s="307"/>
      <c r="AQ469" s="307"/>
      <c r="AR469" s="307"/>
      <c r="AS469" s="307"/>
      <c r="AT469" s="307"/>
      <c r="AU469" s="307"/>
      <c r="AV469" s="307"/>
      <c r="AW469" s="307"/>
      <c r="AX469" s="307"/>
    </row>
    <row r="470" spans="1:50" ht="12.75" customHeight="1">
      <c r="A470" s="116">
        <v>110004010</v>
      </c>
      <c r="B470" s="312">
        <v>70400000</v>
      </c>
      <c r="C470" s="429"/>
      <c r="D470" s="511"/>
      <c r="E470" s="511"/>
      <c r="F470" s="124">
        <v>13503010208</v>
      </c>
      <c r="G470" s="290" t="s">
        <v>4242</v>
      </c>
      <c r="H470" s="122">
        <v>9</v>
      </c>
      <c r="I470" s="302"/>
      <c r="J470" s="304">
        <v>15000000</v>
      </c>
      <c r="K470" s="304"/>
      <c r="L470" s="304">
        <v>15000000</v>
      </c>
      <c r="M470" s="304">
        <v>15000000</v>
      </c>
      <c r="N470" s="304"/>
      <c r="O470" s="304"/>
      <c r="P470" s="304"/>
      <c r="Q470" s="304"/>
      <c r="R470" s="304"/>
      <c r="S470" s="304"/>
      <c r="T470" s="304"/>
      <c r="U470" s="304"/>
      <c r="V470" s="304"/>
      <c r="W470" s="327" t="str">
        <f>IFERROR((M470/J470)/IFERROR(HLOOKUP(F470,'BASE 1'!$C$1:$UG$251,'PROY 1'!$AB$19+237,0),0),"")</f>
        <v/>
      </c>
      <c r="X470" s="327"/>
      <c r="Y470" s="25" t="str">
        <f t="shared" si="23"/>
        <v>040</v>
      </c>
      <c r="Z470" s="304">
        <f t="shared" si="24"/>
        <v>0</v>
      </c>
      <c r="AA470" s="304">
        <f>L470-SUM($Z470:Z470)</f>
        <v>15000000</v>
      </c>
      <c r="AB470" s="304">
        <f>M470-SUM($Z470:AA470)</f>
        <v>0</v>
      </c>
      <c r="AC470" s="304">
        <f>N470-SUM($Z470:AB470)</f>
        <v>-15000000</v>
      </c>
      <c r="AD470" s="304">
        <f>O470-SUM($Z470:AC470)</f>
        <v>0</v>
      </c>
      <c r="AE470" s="304">
        <f>P470-SUM($Z470:AD470)</f>
        <v>0</v>
      </c>
      <c r="AF470" s="304">
        <f>Q470-SUM($Z470:AE470)</f>
        <v>0</v>
      </c>
      <c r="AG470" s="304">
        <f>R470-SUM($Z470:AF470)</f>
        <v>0</v>
      </c>
      <c r="AH470" s="304">
        <f>S470-SUM($Z470:AG470)</f>
        <v>0</v>
      </c>
      <c r="AI470" s="304">
        <f>T470-SUM($Z470:AH470)</f>
        <v>0</v>
      </c>
      <c r="AJ470" s="304">
        <f>U470-SUM($Z470:AI470)</f>
        <v>0</v>
      </c>
      <c r="AK470" s="304">
        <f>V470-SUM($Z470:AJ470)</f>
        <v>0</v>
      </c>
      <c r="AL470" s="21" t="e">
        <f>HLOOKUP(F470,'BASE 1'!$C$1:$UG$3,3,0)</f>
        <v>#N/A</v>
      </c>
      <c r="AM470" s="304"/>
      <c r="AN470" s="304">
        <v>15000000</v>
      </c>
      <c r="AO470" s="304">
        <v>15000000</v>
      </c>
      <c r="AP470" s="304"/>
      <c r="AQ470" s="304"/>
      <c r="AR470" s="304"/>
      <c r="AS470" s="304"/>
      <c r="AT470" s="304"/>
      <c r="AU470" s="304"/>
      <c r="AV470" s="304"/>
      <c r="AW470" s="304"/>
      <c r="AX470" s="304"/>
    </row>
    <row r="471" spans="1:50" ht="12.75" customHeight="1">
      <c r="A471" s="116">
        <v>110004013</v>
      </c>
      <c r="B471" s="312">
        <v>70400000</v>
      </c>
      <c r="C471" s="429"/>
      <c r="D471" s="511"/>
      <c r="E471" s="511"/>
      <c r="F471" s="124">
        <v>13503010211</v>
      </c>
      <c r="G471" s="290" t="s">
        <v>4243</v>
      </c>
      <c r="H471" s="122">
        <v>9</v>
      </c>
      <c r="I471" s="302"/>
      <c r="J471" s="304">
        <v>176478369</v>
      </c>
      <c r="K471" s="304"/>
      <c r="L471" s="304">
        <v>176478369</v>
      </c>
      <c r="M471" s="304">
        <v>176478369</v>
      </c>
      <c r="N471" s="304"/>
      <c r="O471" s="304"/>
      <c r="P471" s="304"/>
      <c r="Q471" s="304"/>
      <c r="R471" s="304"/>
      <c r="S471" s="304"/>
      <c r="T471" s="304"/>
      <c r="U471" s="304"/>
      <c r="V471" s="304"/>
      <c r="W471" s="327" t="str">
        <f>IFERROR((M471/J471)/IFERROR(HLOOKUP(F471,'BASE 1'!$C$1:$UG$251,'PROY 1'!$AB$19+237,0),0),"")</f>
        <v/>
      </c>
      <c r="X471" s="327"/>
      <c r="Y471" s="25" t="str">
        <f t="shared" si="23"/>
        <v>040</v>
      </c>
      <c r="Z471" s="304">
        <f t="shared" si="24"/>
        <v>0</v>
      </c>
      <c r="AA471" s="304">
        <f>L471-SUM($Z471:Z471)</f>
        <v>176478369</v>
      </c>
      <c r="AB471" s="304">
        <f>M471-SUM($Z471:AA471)</f>
        <v>0</v>
      </c>
      <c r="AC471" s="304">
        <f>N471-SUM($Z471:AB471)</f>
        <v>-176478369</v>
      </c>
      <c r="AD471" s="304">
        <f>O471-SUM($Z471:AC471)</f>
        <v>0</v>
      </c>
      <c r="AE471" s="304">
        <f>P471-SUM($Z471:AD471)</f>
        <v>0</v>
      </c>
      <c r="AF471" s="304">
        <f>Q471-SUM($Z471:AE471)</f>
        <v>0</v>
      </c>
      <c r="AG471" s="304">
        <f>R471-SUM($Z471:AF471)</f>
        <v>0</v>
      </c>
      <c r="AH471" s="304">
        <f>S471-SUM($Z471:AG471)</f>
        <v>0</v>
      </c>
      <c r="AI471" s="304">
        <f>T471-SUM($Z471:AH471)</f>
        <v>0</v>
      </c>
      <c r="AJ471" s="304">
        <f>U471-SUM($Z471:AI471)</f>
        <v>0</v>
      </c>
      <c r="AK471" s="304">
        <f>V471-SUM($Z471:AJ471)</f>
        <v>0</v>
      </c>
      <c r="AL471" s="21" t="e">
        <f>HLOOKUP(F471,'BASE 1'!$C$1:$UG$3,3,0)</f>
        <v>#N/A</v>
      </c>
      <c r="AM471" s="304"/>
      <c r="AN471" s="304">
        <v>176478369</v>
      </c>
      <c r="AO471" s="304">
        <v>176478369</v>
      </c>
      <c r="AP471" s="304"/>
      <c r="AQ471" s="304"/>
      <c r="AR471" s="304"/>
      <c r="AS471" s="304"/>
      <c r="AT471" s="304"/>
      <c r="AU471" s="304"/>
      <c r="AV471" s="304"/>
      <c r="AW471" s="304"/>
      <c r="AX471" s="304"/>
    </row>
    <row r="472" spans="1:50" ht="12.75" customHeight="1">
      <c r="A472" s="116">
        <v>110004014</v>
      </c>
      <c r="B472" s="312">
        <v>70400000</v>
      </c>
      <c r="C472" s="429"/>
      <c r="D472" s="511"/>
      <c r="E472" s="511"/>
      <c r="F472" s="124">
        <v>13503010212</v>
      </c>
      <c r="G472" s="290" t="s">
        <v>4244</v>
      </c>
      <c r="H472" s="122">
        <v>9</v>
      </c>
      <c r="I472" s="302"/>
      <c r="J472" s="304">
        <v>130528624</v>
      </c>
      <c r="K472" s="304"/>
      <c r="L472" s="304">
        <v>130528624</v>
      </c>
      <c r="M472" s="304">
        <v>130528624</v>
      </c>
      <c r="N472" s="304"/>
      <c r="O472" s="304"/>
      <c r="P472" s="304"/>
      <c r="Q472" s="304"/>
      <c r="R472" s="304"/>
      <c r="S472" s="304"/>
      <c r="T472" s="304"/>
      <c r="U472" s="304"/>
      <c r="V472" s="304"/>
      <c r="W472" s="327" t="str">
        <f>IFERROR((M472/J472)/IFERROR(HLOOKUP(F472,'BASE 1'!$C$1:$UG$251,'PROY 1'!$AB$19+237,0),0),"")</f>
        <v/>
      </c>
      <c r="X472" s="327"/>
      <c r="Y472" s="25" t="str">
        <f t="shared" si="23"/>
        <v>040</v>
      </c>
      <c r="Z472" s="304">
        <f t="shared" si="24"/>
        <v>0</v>
      </c>
      <c r="AA472" s="304">
        <f>L472-SUM($Z472:Z472)</f>
        <v>130528624</v>
      </c>
      <c r="AB472" s="304">
        <f>M472-SUM($Z472:AA472)</f>
        <v>0</v>
      </c>
      <c r="AC472" s="304">
        <f>N472-SUM($Z472:AB472)</f>
        <v>-130528624</v>
      </c>
      <c r="AD472" s="304">
        <f>O472-SUM($Z472:AC472)</f>
        <v>0</v>
      </c>
      <c r="AE472" s="304">
        <f>P472-SUM($Z472:AD472)</f>
        <v>0</v>
      </c>
      <c r="AF472" s="304">
        <f>Q472-SUM($Z472:AE472)</f>
        <v>0</v>
      </c>
      <c r="AG472" s="304">
        <f>R472-SUM($Z472:AF472)</f>
        <v>0</v>
      </c>
      <c r="AH472" s="304">
        <f>S472-SUM($Z472:AG472)</f>
        <v>0</v>
      </c>
      <c r="AI472" s="304">
        <f>T472-SUM($Z472:AH472)</f>
        <v>0</v>
      </c>
      <c r="AJ472" s="304">
        <f>U472-SUM($Z472:AI472)</f>
        <v>0</v>
      </c>
      <c r="AK472" s="304">
        <f>V472-SUM($Z472:AJ472)</f>
        <v>0</v>
      </c>
      <c r="AL472" s="21" t="e">
        <f>HLOOKUP(F472,'BASE 1'!$C$1:$UG$3,3,0)</f>
        <v>#N/A</v>
      </c>
      <c r="AM472" s="304"/>
      <c r="AN472" s="304">
        <v>130528624</v>
      </c>
      <c r="AO472" s="304">
        <v>130528624</v>
      </c>
      <c r="AP472" s="304"/>
      <c r="AQ472" s="304"/>
      <c r="AR472" s="304"/>
      <c r="AS472" s="304"/>
      <c r="AT472" s="304"/>
      <c r="AU472" s="304"/>
      <c r="AV472" s="304"/>
      <c r="AW472" s="304"/>
      <c r="AX472" s="304"/>
    </row>
    <row r="473" spans="1:50" ht="12.75" customHeight="1">
      <c r="A473" s="116">
        <v>110004015</v>
      </c>
      <c r="B473" s="312">
        <v>70400000</v>
      </c>
      <c r="C473" s="429"/>
      <c r="D473" s="511"/>
      <c r="E473" s="511"/>
      <c r="F473" s="124">
        <v>13503010213</v>
      </c>
      <c r="G473" s="290" t="s">
        <v>4245</v>
      </c>
      <c r="H473" s="122">
        <v>9</v>
      </c>
      <c r="I473" s="302"/>
      <c r="J473" s="304">
        <v>12997816818</v>
      </c>
      <c r="K473" s="304"/>
      <c r="L473" s="304">
        <v>12997816818</v>
      </c>
      <c r="M473" s="304">
        <v>12997816818</v>
      </c>
      <c r="N473" s="304"/>
      <c r="O473" s="304"/>
      <c r="P473" s="304"/>
      <c r="Q473" s="304"/>
      <c r="R473" s="304"/>
      <c r="S473" s="304"/>
      <c r="T473" s="304"/>
      <c r="U473" s="304"/>
      <c r="V473" s="304"/>
      <c r="W473" s="327" t="str">
        <f>IFERROR((M473/J473)/IFERROR(HLOOKUP(F473,'BASE 1'!$C$1:$UG$251,'PROY 1'!$AB$19+237,0),0),"")</f>
        <v/>
      </c>
      <c r="X473" s="327"/>
      <c r="Y473" s="25" t="str">
        <f t="shared" si="23"/>
        <v>040</v>
      </c>
      <c r="Z473" s="304">
        <f t="shared" si="24"/>
        <v>0</v>
      </c>
      <c r="AA473" s="304">
        <f>L473-SUM($Z473:Z473)</f>
        <v>12997816818</v>
      </c>
      <c r="AB473" s="304">
        <f>M473-SUM($Z473:AA473)</f>
        <v>0</v>
      </c>
      <c r="AC473" s="304">
        <f>N473-SUM($Z473:AB473)</f>
        <v>-12997816818</v>
      </c>
      <c r="AD473" s="304">
        <f>O473-SUM($Z473:AC473)</f>
        <v>0</v>
      </c>
      <c r="AE473" s="304">
        <f>P473-SUM($Z473:AD473)</f>
        <v>0</v>
      </c>
      <c r="AF473" s="304">
        <f>Q473-SUM($Z473:AE473)</f>
        <v>0</v>
      </c>
      <c r="AG473" s="304">
        <f>R473-SUM($Z473:AF473)</f>
        <v>0</v>
      </c>
      <c r="AH473" s="304">
        <f>S473-SUM($Z473:AG473)</f>
        <v>0</v>
      </c>
      <c r="AI473" s="304">
        <f>T473-SUM($Z473:AH473)</f>
        <v>0</v>
      </c>
      <c r="AJ473" s="304">
        <f>U473-SUM($Z473:AI473)</f>
        <v>0</v>
      </c>
      <c r="AK473" s="304">
        <f>V473-SUM($Z473:AJ473)</f>
        <v>0</v>
      </c>
      <c r="AL473" s="21" t="e">
        <f>HLOOKUP(F473,'BASE 1'!$C$1:$UG$3,3,0)</f>
        <v>#N/A</v>
      </c>
      <c r="AM473" s="304"/>
      <c r="AN473" s="304">
        <v>12997816818</v>
      </c>
      <c r="AO473" s="304">
        <v>12997816818</v>
      </c>
      <c r="AP473" s="304"/>
      <c r="AQ473" s="304"/>
      <c r="AR473" s="304"/>
      <c r="AS473" s="304"/>
      <c r="AT473" s="304"/>
      <c r="AU473" s="304"/>
      <c r="AV473" s="304"/>
      <c r="AW473" s="304"/>
      <c r="AX473" s="304"/>
    </row>
    <row r="474" spans="1:50" ht="12.75" customHeight="1">
      <c r="A474" s="116">
        <v>110004017</v>
      </c>
      <c r="B474" s="312">
        <v>70400000</v>
      </c>
      <c r="C474" s="429"/>
      <c r="D474" s="511"/>
      <c r="E474" s="511"/>
      <c r="F474" s="124">
        <v>13503010215</v>
      </c>
      <c r="G474" s="290" t="s">
        <v>4218</v>
      </c>
      <c r="H474" s="122">
        <v>9</v>
      </c>
      <c r="I474" s="302"/>
      <c r="J474" s="304">
        <v>7014201405</v>
      </c>
      <c r="K474" s="304"/>
      <c r="L474" s="304">
        <v>7014201405</v>
      </c>
      <c r="M474" s="304">
        <v>7014201405</v>
      </c>
      <c r="N474" s="304"/>
      <c r="O474" s="304"/>
      <c r="P474" s="304"/>
      <c r="Q474" s="304"/>
      <c r="R474" s="304"/>
      <c r="S474" s="304"/>
      <c r="T474" s="304"/>
      <c r="U474" s="304"/>
      <c r="V474" s="304"/>
      <c r="W474" s="327" t="str">
        <f>IFERROR((M474/J474)/IFERROR(HLOOKUP(F474,'BASE 1'!$C$1:$UG$251,'PROY 1'!$AB$19+237,0),0),"")</f>
        <v/>
      </c>
      <c r="X474" s="327"/>
      <c r="Y474" s="25" t="str">
        <f t="shared" si="23"/>
        <v>040</v>
      </c>
      <c r="Z474" s="304">
        <f t="shared" si="24"/>
        <v>0</v>
      </c>
      <c r="AA474" s="304">
        <f>L474-SUM($Z474:Z474)</f>
        <v>7014201405</v>
      </c>
      <c r="AB474" s="304">
        <f>M474-SUM($Z474:AA474)</f>
        <v>0</v>
      </c>
      <c r="AC474" s="304">
        <f>N474-SUM($Z474:AB474)</f>
        <v>-7014201405</v>
      </c>
      <c r="AD474" s="304">
        <f>O474-SUM($Z474:AC474)</f>
        <v>0</v>
      </c>
      <c r="AE474" s="304">
        <f>P474-SUM($Z474:AD474)</f>
        <v>0</v>
      </c>
      <c r="AF474" s="304">
        <f>Q474-SUM($Z474:AE474)</f>
        <v>0</v>
      </c>
      <c r="AG474" s="304">
        <f>R474-SUM($Z474:AF474)</f>
        <v>0</v>
      </c>
      <c r="AH474" s="304">
        <f>S474-SUM($Z474:AG474)</f>
        <v>0</v>
      </c>
      <c r="AI474" s="304">
        <f>T474-SUM($Z474:AH474)</f>
        <v>0</v>
      </c>
      <c r="AJ474" s="304">
        <f>U474-SUM($Z474:AI474)</f>
        <v>0</v>
      </c>
      <c r="AK474" s="304">
        <f>V474-SUM($Z474:AJ474)</f>
        <v>0</v>
      </c>
      <c r="AL474" s="21" t="e">
        <f>HLOOKUP(F474,'BASE 1'!$C$1:$UG$3,3,0)</f>
        <v>#N/A</v>
      </c>
      <c r="AM474" s="304"/>
      <c r="AN474" s="304">
        <v>7014201405</v>
      </c>
      <c r="AO474" s="304">
        <v>7014201405</v>
      </c>
      <c r="AP474" s="304"/>
      <c r="AQ474" s="304"/>
      <c r="AR474" s="304"/>
      <c r="AS474" s="304"/>
      <c r="AT474" s="304"/>
      <c r="AU474" s="304"/>
      <c r="AV474" s="304"/>
      <c r="AW474" s="304"/>
      <c r="AX474" s="304"/>
    </row>
    <row r="475" spans="1:50" ht="12.75" customHeight="1">
      <c r="A475" s="116">
        <v>110004018</v>
      </c>
      <c r="B475" s="312">
        <v>70400000</v>
      </c>
      <c r="C475" s="429"/>
      <c r="D475" s="511"/>
      <c r="E475" s="511"/>
      <c r="F475" s="124">
        <v>13503010216</v>
      </c>
      <c r="G475" s="290" t="s">
        <v>4492</v>
      </c>
      <c r="H475" s="122">
        <v>9</v>
      </c>
      <c r="I475" s="302"/>
      <c r="J475" s="304">
        <v>2820157841</v>
      </c>
      <c r="K475" s="304"/>
      <c r="L475" s="304">
        <v>2820157841</v>
      </c>
      <c r="M475" s="304">
        <v>2820157841</v>
      </c>
      <c r="N475" s="304"/>
      <c r="O475" s="304"/>
      <c r="P475" s="304"/>
      <c r="Q475" s="304"/>
      <c r="R475" s="304"/>
      <c r="S475" s="304"/>
      <c r="T475" s="304"/>
      <c r="U475" s="304"/>
      <c r="V475" s="304"/>
      <c r="W475" s="327" t="str">
        <f>IFERROR((M475/J475)/IFERROR(HLOOKUP(F475,'BASE 1'!$C$1:$UG$251,'PROY 1'!$AB$19+237,0),0),"")</f>
        <v/>
      </c>
      <c r="X475" s="327"/>
      <c r="Y475" s="25" t="str">
        <f t="shared" si="23"/>
        <v>040</v>
      </c>
      <c r="Z475" s="304">
        <f t="shared" si="24"/>
        <v>0</v>
      </c>
      <c r="AA475" s="304">
        <f>L475-SUM($Z475:Z475)</f>
        <v>2820157841</v>
      </c>
      <c r="AB475" s="304">
        <f>M475-SUM($Z475:AA475)</f>
        <v>0</v>
      </c>
      <c r="AC475" s="304">
        <f>N475-SUM($Z475:AB475)</f>
        <v>-2820157841</v>
      </c>
      <c r="AD475" s="304">
        <f>O475-SUM($Z475:AC475)</f>
        <v>0</v>
      </c>
      <c r="AE475" s="304">
        <f>P475-SUM($Z475:AD475)</f>
        <v>0</v>
      </c>
      <c r="AF475" s="304">
        <f>Q475-SUM($Z475:AE475)</f>
        <v>0</v>
      </c>
      <c r="AG475" s="304">
        <f>R475-SUM($Z475:AF475)</f>
        <v>0</v>
      </c>
      <c r="AH475" s="304">
        <f>S475-SUM($Z475:AG475)</f>
        <v>0</v>
      </c>
      <c r="AI475" s="304">
        <f>T475-SUM($Z475:AH475)</f>
        <v>0</v>
      </c>
      <c r="AJ475" s="304">
        <f>U475-SUM($Z475:AI475)</f>
        <v>0</v>
      </c>
      <c r="AK475" s="304">
        <f>V475-SUM($Z475:AJ475)</f>
        <v>0</v>
      </c>
      <c r="AL475" s="21" t="e">
        <f>HLOOKUP(F475,'BASE 1'!$C$1:$UG$3,3,0)</f>
        <v>#N/A</v>
      </c>
      <c r="AM475" s="304"/>
      <c r="AN475" s="304">
        <v>2820157841</v>
      </c>
      <c r="AO475" s="304">
        <v>2820157841</v>
      </c>
      <c r="AP475" s="304"/>
      <c r="AQ475" s="304"/>
      <c r="AR475" s="304"/>
      <c r="AS475" s="304"/>
      <c r="AT475" s="304"/>
      <c r="AU475" s="304"/>
      <c r="AV475" s="304"/>
      <c r="AW475" s="304"/>
      <c r="AX475" s="304"/>
    </row>
    <row r="476" spans="1:50" ht="12.75" customHeight="1">
      <c r="A476" s="116">
        <v>110001799</v>
      </c>
      <c r="B476" s="312">
        <v>73200000</v>
      </c>
      <c r="C476" s="429" t="s">
        <v>342</v>
      </c>
      <c r="D476" s="511"/>
      <c r="E476" s="511" t="s">
        <v>342</v>
      </c>
      <c r="F476" s="124">
        <v>13503010301</v>
      </c>
      <c r="G476" s="290" t="s">
        <v>2455</v>
      </c>
      <c r="H476" s="122">
        <v>9</v>
      </c>
      <c r="I476" s="302"/>
      <c r="J476" s="304">
        <v>14851</v>
      </c>
      <c r="K476" s="304">
        <v>14851</v>
      </c>
      <c r="L476" s="304">
        <v>14851</v>
      </c>
      <c r="M476" s="304">
        <v>14851</v>
      </c>
      <c r="N476" s="304"/>
      <c r="O476" s="304"/>
      <c r="P476" s="304"/>
      <c r="Q476" s="304"/>
      <c r="R476" s="304"/>
      <c r="S476" s="304"/>
      <c r="T476" s="304"/>
      <c r="U476" s="304"/>
      <c r="V476" s="304"/>
      <c r="W476" s="327" t="str">
        <f>IFERROR((M476/J476)/IFERROR(HLOOKUP(F476,'BASE 1'!$C$1:$UG$251,'PROY 1'!$AB$19+237,0),0),"")</f>
        <v/>
      </c>
      <c r="X476" s="327" t="s">
        <v>342</v>
      </c>
      <c r="Y476" s="25" t="str">
        <f t="shared" si="23"/>
        <v>017</v>
      </c>
      <c r="Z476" s="304">
        <f t="shared" si="24"/>
        <v>14851</v>
      </c>
      <c r="AA476" s="304">
        <f>L476-SUM($Z476:Z476)</f>
        <v>0</v>
      </c>
      <c r="AB476" s="304">
        <f>M476-SUM($Z476:AA476)</f>
        <v>0</v>
      </c>
      <c r="AC476" s="304">
        <f>N476-SUM($Z476:AB476)</f>
        <v>-14851</v>
      </c>
      <c r="AD476" s="304">
        <f>O476-SUM($Z476:AC476)</f>
        <v>0</v>
      </c>
      <c r="AE476" s="304">
        <f>P476-SUM($Z476:AD476)</f>
        <v>0</v>
      </c>
      <c r="AF476" s="304">
        <f>Q476-SUM($Z476:AE476)</f>
        <v>0</v>
      </c>
      <c r="AG476" s="304">
        <f>R476-SUM($Z476:AF476)</f>
        <v>0</v>
      </c>
      <c r="AH476" s="304">
        <f>S476-SUM($Z476:AG476)</f>
        <v>0</v>
      </c>
      <c r="AI476" s="304">
        <f>T476-SUM($Z476:AH476)</f>
        <v>0</v>
      </c>
      <c r="AJ476" s="304">
        <f>U476-SUM($Z476:AI476)</f>
        <v>0</v>
      </c>
      <c r="AK476" s="304">
        <f>V476-SUM($Z476:AJ476)</f>
        <v>0</v>
      </c>
      <c r="AL476" s="21" t="e">
        <f>HLOOKUP(F476,'BASE 1'!$C$1:$UG$3,3,0)</f>
        <v>#N/A</v>
      </c>
      <c r="AM476" s="304">
        <v>14851</v>
      </c>
      <c r="AN476" s="304">
        <v>14851</v>
      </c>
      <c r="AO476" s="304">
        <v>14851</v>
      </c>
      <c r="AP476" s="304"/>
      <c r="AQ476" s="304"/>
      <c r="AR476" s="304"/>
      <c r="AS476" s="304"/>
      <c r="AT476" s="304"/>
      <c r="AU476" s="304"/>
      <c r="AV476" s="304"/>
      <c r="AW476" s="304"/>
      <c r="AX476" s="304"/>
    </row>
    <row r="477" spans="1:50" ht="12.75" customHeight="1">
      <c r="A477" s="116">
        <v>110001709</v>
      </c>
      <c r="B477" s="312">
        <v>73200000</v>
      </c>
      <c r="C477" s="429" t="s">
        <v>342</v>
      </c>
      <c r="D477" s="511"/>
      <c r="E477" s="511" t="s">
        <v>342</v>
      </c>
      <c r="F477" s="124">
        <v>13503010305</v>
      </c>
      <c r="G477" s="290" t="s">
        <v>2456</v>
      </c>
      <c r="H477" s="122">
        <v>9</v>
      </c>
      <c r="I477" s="302"/>
      <c r="J477" s="304">
        <v>37503698</v>
      </c>
      <c r="K477" s="304">
        <v>1</v>
      </c>
      <c r="L477" s="304">
        <v>37503698</v>
      </c>
      <c r="M477" s="304">
        <v>37503698</v>
      </c>
      <c r="N477" s="304"/>
      <c r="O477" s="304"/>
      <c r="P477" s="304"/>
      <c r="Q477" s="304"/>
      <c r="R477" s="304"/>
      <c r="S477" s="304"/>
      <c r="T477" s="304"/>
      <c r="U477" s="304"/>
      <c r="V477" s="304"/>
      <c r="W477" s="327" t="str">
        <f>IFERROR((M477/J477)/IFERROR(HLOOKUP(F477,'BASE 1'!$C$1:$UG$251,'PROY 1'!$AB$19+237,0),0),"")</f>
        <v/>
      </c>
      <c r="X477" s="327" t="s">
        <v>342</v>
      </c>
      <c r="Y477" s="25" t="str">
        <f t="shared" si="23"/>
        <v>017</v>
      </c>
      <c r="Z477" s="304">
        <f t="shared" si="24"/>
        <v>1</v>
      </c>
      <c r="AA477" s="304">
        <f>L477-SUM($Z477:Z477)</f>
        <v>37503697</v>
      </c>
      <c r="AB477" s="304">
        <f>M477-SUM($Z477:AA477)</f>
        <v>0</v>
      </c>
      <c r="AC477" s="304">
        <f>N477-SUM($Z477:AB477)</f>
        <v>-37503698</v>
      </c>
      <c r="AD477" s="304">
        <f>O477-SUM($Z477:AC477)</f>
        <v>0</v>
      </c>
      <c r="AE477" s="304">
        <f>P477-SUM($Z477:AD477)</f>
        <v>0</v>
      </c>
      <c r="AF477" s="304">
        <f>Q477-SUM($Z477:AE477)</f>
        <v>0</v>
      </c>
      <c r="AG477" s="304">
        <f>R477-SUM($Z477:AF477)</f>
        <v>0</v>
      </c>
      <c r="AH477" s="304">
        <f>S477-SUM($Z477:AG477)</f>
        <v>0</v>
      </c>
      <c r="AI477" s="304">
        <f>T477-SUM($Z477:AH477)</f>
        <v>0</v>
      </c>
      <c r="AJ477" s="304">
        <f>U477-SUM($Z477:AI477)</f>
        <v>0</v>
      </c>
      <c r="AK477" s="304">
        <f>V477-SUM($Z477:AJ477)</f>
        <v>0</v>
      </c>
      <c r="AL477" s="21" t="e">
        <f>HLOOKUP(F477,'BASE 1'!$C$1:$UG$3,3,0)</f>
        <v>#N/A</v>
      </c>
      <c r="AM477" s="304">
        <v>1</v>
      </c>
      <c r="AN477" s="304">
        <v>37503698</v>
      </c>
      <c r="AO477" s="304">
        <v>37503698</v>
      </c>
      <c r="AP477" s="304"/>
      <c r="AQ477" s="304"/>
      <c r="AR477" s="304"/>
      <c r="AS477" s="304"/>
      <c r="AT477" s="304"/>
      <c r="AU477" s="304"/>
      <c r="AV477" s="304"/>
      <c r="AW477" s="304"/>
      <c r="AX477" s="304"/>
    </row>
    <row r="478" spans="1:50" ht="12.75" customHeight="1">
      <c r="A478" s="116">
        <v>110002106</v>
      </c>
      <c r="B478" s="312">
        <v>70400000</v>
      </c>
      <c r="C478" s="429"/>
      <c r="D478" s="511"/>
      <c r="E478" s="511"/>
      <c r="F478" s="124">
        <v>13503010606</v>
      </c>
      <c r="G478" s="290" t="s">
        <v>1190</v>
      </c>
      <c r="H478" s="122">
        <v>9</v>
      </c>
      <c r="I478" s="302"/>
      <c r="J478" s="304">
        <v>1</v>
      </c>
      <c r="K478" s="304"/>
      <c r="L478" s="304">
        <v>1</v>
      </c>
      <c r="M478" s="304">
        <v>1</v>
      </c>
      <c r="N478" s="304"/>
      <c r="O478" s="304"/>
      <c r="P478" s="304"/>
      <c r="Q478" s="304"/>
      <c r="R478" s="304"/>
      <c r="S478" s="304"/>
      <c r="T478" s="304"/>
      <c r="U478" s="304"/>
      <c r="V478" s="304"/>
      <c r="W478" s="327" t="str">
        <f>IFERROR((M478/J478)/IFERROR(HLOOKUP(F478,'BASE 1'!$C$1:$UG$251,'PROY 1'!$AB$19+237,0),0),"")</f>
        <v/>
      </c>
      <c r="X478" s="327"/>
      <c r="Y478" s="25" t="str">
        <f t="shared" si="23"/>
        <v>021</v>
      </c>
      <c r="Z478" s="304">
        <f t="shared" si="24"/>
        <v>0</v>
      </c>
      <c r="AA478" s="304">
        <f>L478-SUM($Z478:Z478)</f>
        <v>1</v>
      </c>
      <c r="AB478" s="304">
        <f>M478-SUM($Z478:AA478)</f>
        <v>0</v>
      </c>
      <c r="AC478" s="304">
        <f>N478-SUM($Z478:AB478)</f>
        <v>-1</v>
      </c>
      <c r="AD478" s="304">
        <f>O478-SUM($Z478:AC478)</f>
        <v>0</v>
      </c>
      <c r="AE478" s="304">
        <f>P478-SUM($Z478:AD478)</f>
        <v>0</v>
      </c>
      <c r="AF478" s="304">
        <f>Q478-SUM($Z478:AE478)</f>
        <v>0</v>
      </c>
      <c r="AG478" s="304">
        <f>R478-SUM($Z478:AF478)</f>
        <v>0</v>
      </c>
      <c r="AH478" s="304">
        <f>S478-SUM($Z478:AG478)</f>
        <v>0</v>
      </c>
      <c r="AI478" s="304">
        <f>T478-SUM($Z478:AH478)</f>
        <v>0</v>
      </c>
      <c r="AJ478" s="304">
        <f>U478-SUM($Z478:AI478)</f>
        <v>0</v>
      </c>
      <c r="AK478" s="304">
        <f>V478-SUM($Z478:AJ478)</f>
        <v>0</v>
      </c>
      <c r="AL478" s="21" t="e">
        <f>HLOOKUP(F478,'BASE 1'!$C$1:$UG$3,3,0)</f>
        <v>#N/A</v>
      </c>
      <c r="AM478" s="304"/>
      <c r="AN478" s="304">
        <v>1</v>
      </c>
      <c r="AO478" s="304">
        <v>1</v>
      </c>
      <c r="AP478" s="304"/>
      <c r="AQ478" s="304"/>
      <c r="AR478" s="304"/>
      <c r="AS478" s="304"/>
      <c r="AT478" s="304"/>
      <c r="AU478" s="304"/>
      <c r="AV478" s="304"/>
      <c r="AW478" s="304"/>
      <c r="AX478" s="304"/>
    </row>
    <row r="479" spans="1:50" ht="12.75" customHeight="1">
      <c r="A479" s="116">
        <v>110002112</v>
      </c>
      <c r="B479" s="312">
        <v>70400000</v>
      </c>
      <c r="C479" s="429"/>
      <c r="D479" s="511"/>
      <c r="E479" s="511"/>
      <c r="F479" s="124">
        <v>13503010613</v>
      </c>
      <c r="G479" s="290" t="s">
        <v>1820</v>
      </c>
      <c r="H479" s="122">
        <v>9</v>
      </c>
      <c r="I479" s="302"/>
      <c r="J479" s="304">
        <v>6413997</v>
      </c>
      <c r="K479" s="304"/>
      <c r="L479" s="304">
        <v>6413997</v>
      </c>
      <c r="M479" s="304">
        <v>6413997</v>
      </c>
      <c r="N479" s="304"/>
      <c r="O479" s="304"/>
      <c r="P479" s="304"/>
      <c r="Q479" s="304"/>
      <c r="R479" s="304"/>
      <c r="S479" s="304"/>
      <c r="T479" s="304"/>
      <c r="U479" s="304"/>
      <c r="V479" s="304"/>
      <c r="W479" s="327" t="str">
        <f>IFERROR((M479/J479)/IFERROR(HLOOKUP(F479,'BASE 1'!$C$1:$UG$251,'PROY 1'!$AB$19+237,0),0),"")</f>
        <v/>
      </c>
      <c r="X479" s="327"/>
      <c r="Y479" s="25" t="str">
        <f t="shared" si="23"/>
        <v>021</v>
      </c>
      <c r="Z479" s="304">
        <f t="shared" si="24"/>
        <v>0</v>
      </c>
      <c r="AA479" s="304">
        <f>L479-SUM($Z479:Z479)</f>
        <v>6413997</v>
      </c>
      <c r="AB479" s="304">
        <f>M479-SUM($Z479:AA479)</f>
        <v>0</v>
      </c>
      <c r="AC479" s="304">
        <f>N479-SUM($Z479:AB479)</f>
        <v>-6413997</v>
      </c>
      <c r="AD479" s="304">
        <f>O479-SUM($Z479:AC479)</f>
        <v>0</v>
      </c>
      <c r="AE479" s="304">
        <f>P479-SUM($Z479:AD479)</f>
        <v>0</v>
      </c>
      <c r="AF479" s="304">
        <f>Q479-SUM($Z479:AE479)</f>
        <v>0</v>
      </c>
      <c r="AG479" s="304">
        <f>R479-SUM($Z479:AF479)</f>
        <v>0</v>
      </c>
      <c r="AH479" s="304">
        <f>S479-SUM($Z479:AG479)</f>
        <v>0</v>
      </c>
      <c r="AI479" s="304">
        <f>T479-SUM($Z479:AH479)</f>
        <v>0</v>
      </c>
      <c r="AJ479" s="304">
        <f>U479-SUM($Z479:AI479)</f>
        <v>0</v>
      </c>
      <c r="AK479" s="304">
        <f>V479-SUM($Z479:AJ479)</f>
        <v>0</v>
      </c>
      <c r="AL479" s="21" t="e">
        <f>HLOOKUP(F479,'BASE 1'!$C$1:$UG$3,3,0)</f>
        <v>#N/A</v>
      </c>
      <c r="AM479" s="304"/>
      <c r="AN479" s="304">
        <v>6413997</v>
      </c>
      <c r="AO479" s="304">
        <v>6413997</v>
      </c>
      <c r="AP479" s="304"/>
      <c r="AQ479" s="304"/>
      <c r="AR479" s="304"/>
      <c r="AS479" s="304"/>
      <c r="AT479" s="304"/>
      <c r="AU479" s="304"/>
      <c r="AV479" s="304"/>
      <c r="AW479" s="304"/>
      <c r="AX479" s="304"/>
    </row>
    <row r="480" spans="1:50" ht="12.75" customHeight="1">
      <c r="A480" s="116">
        <v>110002607</v>
      </c>
      <c r="B480" s="312">
        <v>70400000</v>
      </c>
      <c r="C480" s="429"/>
      <c r="D480" s="511"/>
      <c r="E480" s="511"/>
      <c r="F480" s="124">
        <v>13503010704</v>
      </c>
      <c r="G480" s="290" t="s">
        <v>2946</v>
      </c>
      <c r="H480" s="122">
        <v>9</v>
      </c>
      <c r="I480" s="302"/>
      <c r="J480" s="304">
        <v>7467245</v>
      </c>
      <c r="K480" s="304"/>
      <c r="L480" s="304">
        <v>7467245</v>
      </c>
      <c r="M480" s="304">
        <v>7467245</v>
      </c>
      <c r="N480" s="304"/>
      <c r="O480" s="304"/>
      <c r="P480" s="304"/>
      <c r="Q480" s="304"/>
      <c r="R480" s="304"/>
      <c r="S480" s="304"/>
      <c r="T480" s="304"/>
      <c r="U480" s="304"/>
      <c r="V480" s="304"/>
      <c r="W480" s="327" t="str">
        <f>IFERROR((M480/J480)/IFERROR(HLOOKUP(F480,'BASE 1'!$C$1:$UG$251,'PROY 1'!$AB$19+237,0),0),"")</f>
        <v/>
      </c>
      <c r="X480" s="327"/>
      <c r="Y480" s="25" t="str">
        <f t="shared" si="23"/>
        <v>026</v>
      </c>
      <c r="Z480" s="304">
        <f t="shared" si="24"/>
        <v>0</v>
      </c>
      <c r="AA480" s="304">
        <f>L480-SUM($Z480:Z480)</f>
        <v>7467245</v>
      </c>
      <c r="AB480" s="304">
        <f>M480-SUM($Z480:AA480)</f>
        <v>0</v>
      </c>
      <c r="AC480" s="304">
        <f>N480-SUM($Z480:AB480)</f>
        <v>-7467245</v>
      </c>
      <c r="AD480" s="304">
        <f>O480-SUM($Z480:AC480)</f>
        <v>0</v>
      </c>
      <c r="AE480" s="304">
        <f>P480-SUM($Z480:AD480)</f>
        <v>0</v>
      </c>
      <c r="AF480" s="304">
        <f>Q480-SUM($Z480:AE480)</f>
        <v>0</v>
      </c>
      <c r="AG480" s="304">
        <f>R480-SUM($Z480:AF480)</f>
        <v>0</v>
      </c>
      <c r="AH480" s="304">
        <f>S480-SUM($Z480:AG480)</f>
        <v>0</v>
      </c>
      <c r="AI480" s="304">
        <f>T480-SUM($Z480:AH480)</f>
        <v>0</v>
      </c>
      <c r="AJ480" s="304">
        <f>U480-SUM($Z480:AI480)</f>
        <v>0</v>
      </c>
      <c r="AK480" s="304">
        <f>V480-SUM($Z480:AJ480)</f>
        <v>0</v>
      </c>
      <c r="AL480" s="21" t="e">
        <f>HLOOKUP(F480,'BASE 1'!$C$1:$UG$3,3,0)</f>
        <v>#N/A</v>
      </c>
      <c r="AM480" s="304"/>
      <c r="AN480" s="304">
        <v>7467245</v>
      </c>
      <c r="AO480" s="304">
        <v>7467245</v>
      </c>
      <c r="AP480" s="304"/>
      <c r="AQ480" s="304"/>
      <c r="AR480" s="304"/>
      <c r="AS480" s="304"/>
      <c r="AT480" s="304"/>
      <c r="AU480" s="304"/>
      <c r="AV480" s="304"/>
      <c r="AW480" s="304"/>
      <c r="AX480" s="304"/>
    </row>
    <row r="481" spans="1:50" ht="12.75" customHeight="1">
      <c r="A481" s="116">
        <v>110002608</v>
      </c>
      <c r="B481" s="312">
        <v>70400000</v>
      </c>
      <c r="C481" s="429"/>
      <c r="D481" s="511"/>
      <c r="E481" s="511"/>
      <c r="F481" s="124">
        <v>13503010705</v>
      </c>
      <c r="G481" s="290" t="s">
        <v>2947</v>
      </c>
      <c r="H481" s="122">
        <v>9</v>
      </c>
      <c r="I481" s="302"/>
      <c r="J481" s="304">
        <v>53568</v>
      </c>
      <c r="K481" s="304"/>
      <c r="L481" s="304">
        <v>53568</v>
      </c>
      <c r="M481" s="304">
        <v>53568</v>
      </c>
      <c r="N481" s="304"/>
      <c r="O481" s="304"/>
      <c r="P481" s="304"/>
      <c r="Q481" s="304"/>
      <c r="R481" s="304"/>
      <c r="S481" s="304"/>
      <c r="T481" s="304"/>
      <c r="U481" s="304"/>
      <c r="V481" s="304"/>
      <c r="W481" s="327" t="str">
        <f>IFERROR((M481/J481)/IFERROR(HLOOKUP(F481,'BASE 1'!$C$1:$UG$251,'PROY 1'!$AB$19+237,0),0),"")</f>
        <v/>
      </c>
      <c r="X481" s="327"/>
      <c r="Y481" s="25" t="str">
        <f t="shared" si="23"/>
        <v>026</v>
      </c>
      <c r="Z481" s="304">
        <f t="shared" si="24"/>
        <v>0</v>
      </c>
      <c r="AA481" s="304">
        <f>L481-SUM($Z481:Z481)</f>
        <v>53568</v>
      </c>
      <c r="AB481" s="304">
        <f>M481-SUM($Z481:AA481)</f>
        <v>0</v>
      </c>
      <c r="AC481" s="304">
        <f>N481-SUM($Z481:AB481)</f>
        <v>-53568</v>
      </c>
      <c r="AD481" s="304">
        <f>O481-SUM($Z481:AC481)</f>
        <v>0</v>
      </c>
      <c r="AE481" s="304">
        <f>P481-SUM($Z481:AD481)</f>
        <v>0</v>
      </c>
      <c r="AF481" s="304">
        <f>Q481-SUM($Z481:AE481)</f>
        <v>0</v>
      </c>
      <c r="AG481" s="304">
        <f>R481-SUM($Z481:AF481)</f>
        <v>0</v>
      </c>
      <c r="AH481" s="304">
        <f>S481-SUM($Z481:AG481)</f>
        <v>0</v>
      </c>
      <c r="AI481" s="304">
        <f>T481-SUM($Z481:AH481)</f>
        <v>0</v>
      </c>
      <c r="AJ481" s="304">
        <f>U481-SUM($Z481:AI481)</f>
        <v>0</v>
      </c>
      <c r="AK481" s="304">
        <f>V481-SUM($Z481:AJ481)</f>
        <v>0</v>
      </c>
      <c r="AL481" s="21" t="e">
        <f>HLOOKUP(F481,'BASE 1'!$C$1:$UG$3,3,0)</f>
        <v>#N/A</v>
      </c>
      <c r="AM481" s="304"/>
      <c r="AN481" s="304">
        <v>53568</v>
      </c>
      <c r="AO481" s="304">
        <v>53568</v>
      </c>
      <c r="AP481" s="304"/>
      <c r="AQ481" s="304"/>
      <c r="AR481" s="304"/>
      <c r="AS481" s="304"/>
      <c r="AT481" s="304"/>
      <c r="AU481" s="304"/>
      <c r="AV481" s="304"/>
      <c r="AW481" s="304"/>
      <c r="AX481" s="304"/>
    </row>
    <row r="482" spans="1:50" ht="12.75" customHeight="1">
      <c r="A482" s="116">
        <v>110002609</v>
      </c>
      <c r="B482" s="312">
        <v>70400000</v>
      </c>
      <c r="C482" s="429"/>
      <c r="D482" s="511"/>
      <c r="E482" s="511"/>
      <c r="F482" s="124">
        <v>13503010706</v>
      </c>
      <c r="G482" s="290" t="s">
        <v>2948</v>
      </c>
      <c r="H482" s="122">
        <v>9</v>
      </c>
      <c r="I482" s="302"/>
      <c r="J482" s="304">
        <v>1</v>
      </c>
      <c r="K482" s="304"/>
      <c r="L482" s="304">
        <v>1</v>
      </c>
      <c r="M482" s="304">
        <v>1</v>
      </c>
      <c r="N482" s="304"/>
      <c r="O482" s="304"/>
      <c r="P482" s="304"/>
      <c r="Q482" s="304"/>
      <c r="R482" s="304"/>
      <c r="S482" s="304"/>
      <c r="T482" s="304"/>
      <c r="U482" s="304"/>
      <c r="V482" s="304"/>
      <c r="W482" s="327" t="str">
        <f>IFERROR((M482/J482)/IFERROR(HLOOKUP(F482,'BASE 1'!$C$1:$UG$251,'PROY 1'!$AB$19+237,0),0),"")</f>
        <v/>
      </c>
      <c r="X482" s="327"/>
      <c r="Y482" s="25" t="str">
        <f t="shared" si="23"/>
        <v>026</v>
      </c>
      <c r="Z482" s="304">
        <f t="shared" si="24"/>
        <v>0</v>
      </c>
      <c r="AA482" s="304">
        <f>L482-SUM($Z482:Z482)</f>
        <v>1</v>
      </c>
      <c r="AB482" s="304">
        <f>M482-SUM($Z482:AA482)</f>
        <v>0</v>
      </c>
      <c r="AC482" s="304">
        <f>N482-SUM($Z482:AB482)</f>
        <v>-1</v>
      </c>
      <c r="AD482" s="304">
        <f>O482-SUM($Z482:AC482)</f>
        <v>0</v>
      </c>
      <c r="AE482" s="304">
        <f>P482-SUM($Z482:AD482)</f>
        <v>0</v>
      </c>
      <c r="AF482" s="304">
        <f>Q482-SUM($Z482:AE482)</f>
        <v>0</v>
      </c>
      <c r="AG482" s="304">
        <f>R482-SUM($Z482:AF482)</f>
        <v>0</v>
      </c>
      <c r="AH482" s="304">
        <f>S482-SUM($Z482:AG482)</f>
        <v>0</v>
      </c>
      <c r="AI482" s="304">
        <f>T482-SUM($Z482:AH482)</f>
        <v>0</v>
      </c>
      <c r="AJ482" s="304">
        <f>U482-SUM($Z482:AI482)</f>
        <v>0</v>
      </c>
      <c r="AK482" s="304">
        <f>V482-SUM($Z482:AJ482)</f>
        <v>0</v>
      </c>
      <c r="AL482" s="21" t="e">
        <f>HLOOKUP(F482,'BASE 1'!$C$1:$UG$3,3,0)</f>
        <v>#N/A</v>
      </c>
      <c r="AM482" s="304"/>
      <c r="AN482" s="304">
        <v>1</v>
      </c>
      <c r="AO482" s="304">
        <v>1</v>
      </c>
      <c r="AP482" s="304"/>
      <c r="AQ482" s="304"/>
      <c r="AR482" s="304"/>
      <c r="AS482" s="304"/>
      <c r="AT482" s="304"/>
      <c r="AU482" s="304"/>
      <c r="AV482" s="304"/>
      <c r="AW482" s="304"/>
      <c r="AX482" s="304"/>
    </row>
    <row r="483" spans="1:50" ht="12.75" customHeight="1">
      <c r="A483" s="116">
        <v>110002615</v>
      </c>
      <c r="B483" s="312">
        <v>70400000</v>
      </c>
      <c r="C483" s="429"/>
      <c r="D483" s="511"/>
      <c r="E483" s="511"/>
      <c r="F483" s="124">
        <v>13503010708</v>
      </c>
      <c r="G483" s="290" t="s">
        <v>2698</v>
      </c>
      <c r="H483" s="122">
        <v>9</v>
      </c>
      <c r="I483" s="302"/>
      <c r="J483" s="304">
        <v>2403810</v>
      </c>
      <c r="K483" s="304"/>
      <c r="L483" s="304">
        <v>2403810</v>
      </c>
      <c r="M483" s="304">
        <v>2403810</v>
      </c>
      <c r="N483" s="304"/>
      <c r="O483" s="304"/>
      <c r="P483" s="304"/>
      <c r="Q483" s="304"/>
      <c r="R483" s="304"/>
      <c r="S483" s="304"/>
      <c r="T483" s="304"/>
      <c r="U483" s="304"/>
      <c r="V483" s="304"/>
      <c r="W483" s="327" t="str">
        <f>IFERROR((M483/J483)/IFERROR(HLOOKUP(F483,'BASE 1'!$C$1:$UG$251,'PROY 1'!$AB$19+237,0),0),"")</f>
        <v/>
      </c>
      <c r="X483" s="327"/>
      <c r="Y483" s="25" t="str">
        <f t="shared" si="23"/>
        <v>026</v>
      </c>
      <c r="Z483" s="304">
        <f t="shared" si="24"/>
        <v>0</v>
      </c>
      <c r="AA483" s="304">
        <f>L483-SUM($Z483:Z483)</f>
        <v>2403810</v>
      </c>
      <c r="AB483" s="304">
        <f>M483-SUM($Z483:AA483)</f>
        <v>0</v>
      </c>
      <c r="AC483" s="304">
        <f>N483-SUM($Z483:AB483)</f>
        <v>-2403810</v>
      </c>
      <c r="AD483" s="304">
        <f>O483-SUM($Z483:AC483)</f>
        <v>0</v>
      </c>
      <c r="AE483" s="304">
        <f>P483-SUM($Z483:AD483)</f>
        <v>0</v>
      </c>
      <c r="AF483" s="304">
        <f>Q483-SUM($Z483:AE483)</f>
        <v>0</v>
      </c>
      <c r="AG483" s="304">
        <f>R483-SUM($Z483:AF483)</f>
        <v>0</v>
      </c>
      <c r="AH483" s="304">
        <f>S483-SUM($Z483:AG483)</f>
        <v>0</v>
      </c>
      <c r="AI483" s="304">
        <f>T483-SUM($Z483:AH483)</f>
        <v>0</v>
      </c>
      <c r="AJ483" s="304">
        <f>U483-SUM($Z483:AI483)</f>
        <v>0</v>
      </c>
      <c r="AK483" s="304">
        <f>V483-SUM($Z483:AJ483)</f>
        <v>0</v>
      </c>
      <c r="AL483" s="21" t="e">
        <f>HLOOKUP(F483,'BASE 1'!$C$1:$UG$3,3,0)</f>
        <v>#N/A</v>
      </c>
      <c r="AM483" s="304"/>
      <c r="AN483" s="304">
        <v>2403810</v>
      </c>
      <c r="AO483" s="304">
        <v>2403810</v>
      </c>
      <c r="AP483" s="304"/>
      <c r="AQ483" s="304"/>
      <c r="AR483" s="304"/>
      <c r="AS483" s="304"/>
      <c r="AT483" s="304"/>
      <c r="AU483" s="304"/>
      <c r="AV483" s="304"/>
      <c r="AW483" s="304"/>
      <c r="AX483" s="304"/>
    </row>
    <row r="484" spans="1:50" ht="12.75" customHeight="1">
      <c r="A484" s="116">
        <v>110002899</v>
      </c>
      <c r="B484" s="312">
        <v>70400000</v>
      </c>
      <c r="C484" s="429"/>
      <c r="D484" s="511"/>
      <c r="E484" s="511"/>
      <c r="F484" s="124">
        <v>13503010801</v>
      </c>
      <c r="G484" s="290" t="s">
        <v>4246</v>
      </c>
      <c r="H484" s="122">
        <v>9</v>
      </c>
      <c r="I484" s="302"/>
      <c r="J484" s="304">
        <v>166900</v>
      </c>
      <c r="K484" s="304"/>
      <c r="L484" s="304">
        <v>166900</v>
      </c>
      <c r="M484" s="304">
        <v>166900</v>
      </c>
      <c r="N484" s="304"/>
      <c r="O484" s="304"/>
      <c r="P484" s="304"/>
      <c r="Q484" s="304"/>
      <c r="R484" s="304"/>
      <c r="S484" s="304"/>
      <c r="T484" s="304"/>
      <c r="U484" s="304"/>
      <c r="V484" s="304"/>
      <c r="W484" s="327" t="str">
        <f>IFERROR((M484/J484)/IFERROR(HLOOKUP(F484,'BASE 1'!$C$1:$UG$251,'PROY 1'!$AB$19+237,0),0),"")</f>
        <v/>
      </c>
      <c r="X484" s="327"/>
      <c r="Y484" s="25" t="str">
        <f t="shared" si="23"/>
        <v>028</v>
      </c>
      <c r="Z484" s="304">
        <f t="shared" si="24"/>
        <v>0</v>
      </c>
      <c r="AA484" s="304">
        <f>L484-SUM($Z484:Z484)</f>
        <v>166900</v>
      </c>
      <c r="AB484" s="304">
        <f>M484-SUM($Z484:AA484)</f>
        <v>0</v>
      </c>
      <c r="AC484" s="304">
        <f>N484-SUM($Z484:AB484)</f>
        <v>-166900</v>
      </c>
      <c r="AD484" s="304">
        <f>O484-SUM($Z484:AC484)</f>
        <v>0</v>
      </c>
      <c r="AE484" s="304">
        <f>P484-SUM($Z484:AD484)</f>
        <v>0</v>
      </c>
      <c r="AF484" s="304">
        <f>Q484-SUM($Z484:AE484)</f>
        <v>0</v>
      </c>
      <c r="AG484" s="304">
        <f>R484-SUM($Z484:AF484)</f>
        <v>0</v>
      </c>
      <c r="AH484" s="304">
        <f>S484-SUM($Z484:AG484)</f>
        <v>0</v>
      </c>
      <c r="AI484" s="304">
        <f>T484-SUM($Z484:AH484)</f>
        <v>0</v>
      </c>
      <c r="AJ484" s="304">
        <f>U484-SUM($Z484:AI484)</f>
        <v>0</v>
      </c>
      <c r="AK484" s="304">
        <f>V484-SUM($Z484:AJ484)</f>
        <v>0</v>
      </c>
      <c r="AL484" s="21" t="e">
        <f>HLOOKUP(F484,'BASE 1'!$C$1:$UG$3,3,0)</f>
        <v>#N/A</v>
      </c>
      <c r="AM484" s="304"/>
      <c r="AN484" s="304">
        <v>166900</v>
      </c>
      <c r="AO484" s="304">
        <v>166900</v>
      </c>
      <c r="AP484" s="304"/>
      <c r="AQ484" s="304"/>
      <c r="AR484" s="304"/>
      <c r="AS484" s="304"/>
      <c r="AT484" s="304"/>
      <c r="AU484" s="304"/>
      <c r="AV484" s="304"/>
      <c r="AW484" s="304"/>
      <c r="AX484" s="304"/>
    </row>
    <row r="485" spans="1:50" ht="12.75" customHeight="1">
      <c r="A485" s="116">
        <v>160000118</v>
      </c>
      <c r="B485" s="312">
        <v>70400000</v>
      </c>
      <c r="C485" s="429"/>
      <c r="D485" s="511"/>
      <c r="E485" s="511"/>
      <c r="F485" s="124">
        <v>135030110511</v>
      </c>
      <c r="G485" s="290" t="s">
        <v>4493</v>
      </c>
      <c r="H485" s="122">
        <v>9</v>
      </c>
      <c r="I485" s="302"/>
      <c r="J485" s="304">
        <v>70614220343</v>
      </c>
      <c r="K485" s="304"/>
      <c r="L485" s="304">
        <v>70614220343</v>
      </c>
      <c r="M485" s="304">
        <v>70614220343</v>
      </c>
      <c r="N485" s="304"/>
      <c r="O485" s="304"/>
      <c r="P485" s="304"/>
      <c r="Q485" s="304"/>
      <c r="R485" s="304"/>
      <c r="S485" s="304"/>
      <c r="T485" s="304"/>
      <c r="U485" s="304"/>
      <c r="V485" s="304"/>
      <c r="W485" s="327" t="str">
        <f>IFERROR((M485/J485)/IFERROR(HLOOKUP(F485,'BASE 1'!$C$1:$UG$251,'PROY 1'!$AB$19+237,0),0),"")</f>
        <v/>
      </c>
      <c r="X485" s="327"/>
      <c r="Y485" s="25" t="str">
        <f t="shared" si="23"/>
        <v>001</v>
      </c>
      <c r="Z485" s="304">
        <f t="shared" si="24"/>
        <v>0</v>
      </c>
      <c r="AA485" s="304">
        <f>L485-SUM($Z485:Z485)</f>
        <v>70614220343</v>
      </c>
      <c r="AB485" s="304">
        <f>M485-SUM($Z485:AA485)</f>
        <v>0</v>
      </c>
      <c r="AC485" s="304">
        <f>N485-SUM($Z485:AB485)</f>
        <v>-70614220343</v>
      </c>
      <c r="AD485" s="304">
        <f>O485-SUM($Z485:AC485)</f>
        <v>0</v>
      </c>
      <c r="AE485" s="304">
        <f>P485-SUM($Z485:AD485)</f>
        <v>0</v>
      </c>
      <c r="AF485" s="304">
        <f>Q485-SUM($Z485:AE485)</f>
        <v>0</v>
      </c>
      <c r="AG485" s="304">
        <f>R485-SUM($Z485:AF485)</f>
        <v>0</v>
      </c>
      <c r="AH485" s="304">
        <f>S485-SUM($Z485:AG485)</f>
        <v>0</v>
      </c>
      <c r="AI485" s="304">
        <f>T485-SUM($Z485:AH485)</f>
        <v>0</v>
      </c>
      <c r="AJ485" s="304">
        <f>U485-SUM($Z485:AI485)</f>
        <v>0</v>
      </c>
      <c r="AK485" s="304">
        <f>V485-SUM($Z485:AJ485)</f>
        <v>0</v>
      </c>
      <c r="AL485" s="21" t="e">
        <f>HLOOKUP(F485,'BASE 1'!$C$1:$UG$3,3,0)</f>
        <v>#N/A</v>
      </c>
      <c r="AM485" s="304"/>
      <c r="AN485" s="304">
        <v>70614220343</v>
      </c>
      <c r="AO485" s="304">
        <v>70614220343</v>
      </c>
      <c r="AP485" s="304"/>
      <c r="AQ485" s="304"/>
      <c r="AR485" s="304"/>
      <c r="AS485" s="304"/>
      <c r="AT485" s="304"/>
      <c r="AU485" s="304"/>
      <c r="AV485" s="304"/>
      <c r="AW485" s="304"/>
      <c r="AX485" s="304"/>
    </row>
    <row r="486" spans="1:50" ht="12.75" customHeight="1">
      <c r="A486" s="116">
        <v>110008712</v>
      </c>
      <c r="B486" s="312">
        <v>70400000</v>
      </c>
      <c r="C486" s="429"/>
      <c r="D486" s="511"/>
      <c r="E486" s="511"/>
      <c r="F486" s="124">
        <v>135030110808</v>
      </c>
      <c r="G486" s="290" t="s">
        <v>2061</v>
      </c>
      <c r="H486" s="122">
        <v>9</v>
      </c>
      <c r="I486" s="302"/>
      <c r="J486" s="304">
        <v>3734462</v>
      </c>
      <c r="K486" s="304"/>
      <c r="L486" s="304">
        <v>3734462</v>
      </c>
      <c r="M486" s="304">
        <v>3734462</v>
      </c>
      <c r="N486" s="304"/>
      <c r="O486" s="304"/>
      <c r="P486" s="304"/>
      <c r="Q486" s="304"/>
      <c r="R486" s="304"/>
      <c r="S486" s="304"/>
      <c r="T486" s="304"/>
      <c r="U486" s="304"/>
      <c r="V486" s="304"/>
      <c r="W486" s="327" t="str">
        <f>IFERROR((M486/J486)/IFERROR(HLOOKUP(F486,'BASE 1'!$C$1:$UG$251,'PROY 1'!$AB$19+237,0),0),"")</f>
        <v/>
      </c>
      <c r="X486" s="327"/>
      <c r="Y486" s="25" t="str">
        <f t="shared" si="23"/>
        <v>087</v>
      </c>
      <c r="Z486" s="304">
        <f t="shared" si="24"/>
        <v>0</v>
      </c>
      <c r="AA486" s="304">
        <f>L486-SUM($Z486:Z486)</f>
        <v>3734462</v>
      </c>
      <c r="AB486" s="304">
        <f>M486-SUM($Z486:AA486)</f>
        <v>0</v>
      </c>
      <c r="AC486" s="304">
        <f>N486-SUM($Z486:AB486)</f>
        <v>-3734462</v>
      </c>
      <c r="AD486" s="304">
        <f>O486-SUM($Z486:AC486)</f>
        <v>0</v>
      </c>
      <c r="AE486" s="304">
        <f>P486-SUM($Z486:AD486)</f>
        <v>0</v>
      </c>
      <c r="AF486" s="304">
        <f>Q486-SUM($Z486:AE486)</f>
        <v>0</v>
      </c>
      <c r="AG486" s="304">
        <f>R486-SUM($Z486:AF486)</f>
        <v>0</v>
      </c>
      <c r="AH486" s="304">
        <f>S486-SUM($Z486:AG486)</f>
        <v>0</v>
      </c>
      <c r="AI486" s="304">
        <f>T486-SUM($Z486:AH486)</f>
        <v>0</v>
      </c>
      <c r="AJ486" s="304">
        <f>U486-SUM($Z486:AI486)</f>
        <v>0</v>
      </c>
      <c r="AK486" s="304">
        <f>V486-SUM($Z486:AJ486)</f>
        <v>0</v>
      </c>
      <c r="AL486" s="21" t="e">
        <f>HLOOKUP(F486,'BASE 1'!$C$1:$UG$3,3,0)</f>
        <v>#N/A</v>
      </c>
      <c r="AM486" s="304"/>
      <c r="AN486" s="304">
        <v>3734462</v>
      </c>
      <c r="AO486" s="304">
        <v>3734462</v>
      </c>
      <c r="AP486" s="304"/>
      <c r="AQ486" s="304"/>
      <c r="AR486" s="304"/>
      <c r="AS486" s="304"/>
      <c r="AT486" s="304"/>
      <c r="AU486" s="304"/>
      <c r="AV486" s="304"/>
      <c r="AW486" s="304"/>
      <c r="AX486" s="304"/>
    </row>
    <row r="487" spans="1:50" ht="12.75" customHeight="1">
      <c r="A487" s="116">
        <v>110008717</v>
      </c>
      <c r="B487" s="312">
        <v>70400000</v>
      </c>
      <c r="C487" s="429"/>
      <c r="D487" s="511"/>
      <c r="E487" s="511"/>
      <c r="F487" s="124">
        <v>135030110813</v>
      </c>
      <c r="G487" s="290" t="s">
        <v>4247</v>
      </c>
      <c r="H487" s="122">
        <v>9</v>
      </c>
      <c r="I487" s="302"/>
      <c r="J487" s="304">
        <v>529777612</v>
      </c>
      <c r="K487" s="304"/>
      <c r="L487" s="304">
        <v>529777612</v>
      </c>
      <c r="M487" s="304">
        <v>529777612</v>
      </c>
      <c r="N487" s="304"/>
      <c r="O487" s="304"/>
      <c r="P487" s="304"/>
      <c r="Q487" s="304"/>
      <c r="R487" s="304"/>
      <c r="S487" s="304"/>
      <c r="T487" s="304"/>
      <c r="U487" s="304"/>
      <c r="V487" s="304"/>
      <c r="W487" s="327" t="str">
        <f>IFERROR((M487/J487)/IFERROR(HLOOKUP(F487,'BASE 1'!$C$1:$UG$251,'PROY 1'!$AB$19+237,0),0),"")</f>
        <v/>
      </c>
      <c r="X487" s="327"/>
      <c r="Y487" s="25" t="str">
        <f t="shared" si="23"/>
        <v>087</v>
      </c>
      <c r="Z487" s="304">
        <f t="shared" si="24"/>
        <v>0</v>
      </c>
      <c r="AA487" s="304">
        <f>L487-SUM($Z487:Z487)</f>
        <v>529777612</v>
      </c>
      <c r="AB487" s="304">
        <f>M487-SUM($Z487:AA487)</f>
        <v>0</v>
      </c>
      <c r="AC487" s="304">
        <f>N487-SUM($Z487:AB487)</f>
        <v>-529777612</v>
      </c>
      <c r="AD487" s="304">
        <f>O487-SUM($Z487:AC487)</f>
        <v>0</v>
      </c>
      <c r="AE487" s="304">
        <f>P487-SUM($Z487:AD487)</f>
        <v>0</v>
      </c>
      <c r="AF487" s="304">
        <f>Q487-SUM($Z487:AE487)</f>
        <v>0</v>
      </c>
      <c r="AG487" s="304">
        <f>R487-SUM($Z487:AF487)</f>
        <v>0</v>
      </c>
      <c r="AH487" s="304">
        <f>S487-SUM($Z487:AG487)</f>
        <v>0</v>
      </c>
      <c r="AI487" s="304">
        <f>T487-SUM($Z487:AH487)</f>
        <v>0</v>
      </c>
      <c r="AJ487" s="304">
        <f>U487-SUM($Z487:AI487)</f>
        <v>0</v>
      </c>
      <c r="AK487" s="304">
        <f>V487-SUM($Z487:AJ487)</f>
        <v>0</v>
      </c>
      <c r="AL487" s="21" t="e">
        <f>HLOOKUP(F487,'BASE 1'!$C$1:$UG$3,3,0)</f>
        <v>#N/A</v>
      </c>
      <c r="AM487" s="304"/>
      <c r="AN487" s="304">
        <v>529777612</v>
      </c>
      <c r="AO487" s="304">
        <v>529777612</v>
      </c>
      <c r="AP487" s="304"/>
      <c r="AQ487" s="304"/>
      <c r="AR487" s="304"/>
      <c r="AS487" s="304"/>
      <c r="AT487" s="304"/>
      <c r="AU487" s="304"/>
      <c r="AV487" s="304"/>
      <c r="AW487" s="304"/>
      <c r="AX487" s="304"/>
    </row>
    <row r="488" spans="1:50" ht="12.75" customHeight="1">
      <c r="A488" s="116">
        <v>110008718</v>
      </c>
      <c r="B488" s="312">
        <v>70400000</v>
      </c>
      <c r="C488" s="429"/>
      <c r="D488" s="511"/>
      <c r="E488" s="511"/>
      <c r="F488" s="124">
        <v>135030110814</v>
      </c>
      <c r="G488" s="290" t="s">
        <v>4494</v>
      </c>
      <c r="H488" s="122">
        <v>9</v>
      </c>
      <c r="I488" s="302"/>
      <c r="J488" s="304">
        <v>4968460786</v>
      </c>
      <c r="K488" s="304"/>
      <c r="L488" s="304">
        <v>4968460786</v>
      </c>
      <c r="M488" s="304">
        <v>4968460786</v>
      </c>
      <c r="N488" s="304"/>
      <c r="O488" s="304"/>
      <c r="P488" s="304"/>
      <c r="Q488" s="304"/>
      <c r="R488" s="304"/>
      <c r="S488" s="304"/>
      <c r="T488" s="304"/>
      <c r="U488" s="304"/>
      <c r="V488" s="304"/>
      <c r="W488" s="327" t="str">
        <f>IFERROR((M488/J488)/IFERROR(HLOOKUP(F488,'BASE 1'!$C$1:$UG$251,'PROY 1'!$AB$19+237,0),0),"")</f>
        <v/>
      </c>
      <c r="X488" s="327"/>
      <c r="Y488" s="25" t="str">
        <f t="shared" si="23"/>
        <v>087</v>
      </c>
      <c r="Z488" s="304">
        <f t="shared" si="24"/>
        <v>0</v>
      </c>
      <c r="AA488" s="304">
        <f>L488-SUM($Z488:Z488)</f>
        <v>4968460786</v>
      </c>
      <c r="AB488" s="304">
        <f>M488-SUM($Z488:AA488)</f>
        <v>0</v>
      </c>
      <c r="AC488" s="304">
        <f>N488-SUM($Z488:AB488)</f>
        <v>-4968460786</v>
      </c>
      <c r="AD488" s="304">
        <f>O488-SUM($Z488:AC488)</f>
        <v>0</v>
      </c>
      <c r="AE488" s="304">
        <f>P488-SUM($Z488:AD488)</f>
        <v>0</v>
      </c>
      <c r="AF488" s="304">
        <f>Q488-SUM($Z488:AE488)</f>
        <v>0</v>
      </c>
      <c r="AG488" s="304">
        <f>R488-SUM($Z488:AF488)</f>
        <v>0</v>
      </c>
      <c r="AH488" s="304">
        <f>S488-SUM($Z488:AG488)</f>
        <v>0</v>
      </c>
      <c r="AI488" s="304">
        <f>T488-SUM($Z488:AH488)</f>
        <v>0</v>
      </c>
      <c r="AJ488" s="304">
        <f>U488-SUM($Z488:AI488)</f>
        <v>0</v>
      </c>
      <c r="AK488" s="304">
        <f>V488-SUM($Z488:AJ488)</f>
        <v>0</v>
      </c>
      <c r="AL488" s="21" t="e">
        <f>HLOOKUP(F488,'BASE 1'!$C$1:$UG$3,3,0)</f>
        <v>#N/A</v>
      </c>
      <c r="AM488" s="304"/>
      <c r="AN488" s="304">
        <v>4968460786</v>
      </c>
      <c r="AO488" s="304">
        <v>4968460786</v>
      </c>
      <c r="AP488" s="304"/>
      <c r="AQ488" s="304"/>
      <c r="AR488" s="304"/>
      <c r="AS488" s="304"/>
      <c r="AT488" s="304"/>
      <c r="AU488" s="304"/>
      <c r="AV488" s="304"/>
      <c r="AW488" s="304"/>
      <c r="AX488" s="304"/>
    </row>
    <row r="489" spans="1:50" ht="12.75" customHeight="1">
      <c r="A489" s="116">
        <v>160008718</v>
      </c>
      <c r="B489" s="312">
        <v>70400000</v>
      </c>
      <c r="C489" s="429"/>
      <c r="D489" s="511"/>
      <c r="E489" s="511"/>
      <c r="F489" s="124">
        <v>135030110814</v>
      </c>
      <c r="G489" s="290" t="s">
        <v>4495</v>
      </c>
      <c r="H489" s="122">
        <v>9</v>
      </c>
      <c r="I489" s="302"/>
      <c r="J489" s="304">
        <v>10355716431</v>
      </c>
      <c r="K489" s="304"/>
      <c r="L489" s="304">
        <v>10355716431</v>
      </c>
      <c r="M489" s="304">
        <v>10355716431</v>
      </c>
      <c r="N489" s="304"/>
      <c r="O489" s="304"/>
      <c r="P489" s="304"/>
      <c r="Q489" s="304"/>
      <c r="R489" s="304"/>
      <c r="S489" s="304"/>
      <c r="T489" s="304"/>
      <c r="U489" s="304"/>
      <c r="V489" s="304"/>
      <c r="W489" s="327" t="str">
        <f>IFERROR((M489/J489)/IFERROR(HLOOKUP(F489,'BASE 1'!$C$1:$UG$251,'PROY 1'!$AB$19+237,0),0),"")</f>
        <v/>
      </c>
      <c r="X489" s="327"/>
      <c r="Y489" s="25" t="str">
        <f t="shared" si="23"/>
        <v>087</v>
      </c>
      <c r="Z489" s="304">
        <f t="shared" si="24"/>
        <v>0</v>
      </c>
      <c r="AA489" s="304">
        <f>L489-SUM($Z489:Z489)</f>
        <v>10355716431</v>
      </c>
      <c r="AB489" s="304">
        <f>M489-SUM($Z489:AA489)</f>
        <v>0</v>
      </c>
      <c r="AC489" s="304">
        <f>N489-SUM($Z489:AB489)</f>
        <v>-10355716431</v>
      </c>
      <c r="AD489" s="304">
        <f>O489-SUM($Z489:AC489)</f>
        <v>0</v>
      </c>
      <c r="AE489" s="304">
        <f>P489-SUM($Z489:AD489)</f>
        <v>0</v>
      </c>
      <c r="AF489" s="304">
        <f>Q489-SUM($Z489:AE489)</f>
        <v>0</v>
      </c>
      <c r="AG489" s="304">
        <f>R489-SUM($Z489:AF489)</f>
        <v>0</v>
      </c>
      <c r="AH489" s="304">
        <f>S489-SUM($Z489:AG489)</f>
        <v>0</v>
      </c>
      <c r="AI489" s="304">
        <f>T489-SUM($Z489:AH489)</f>
        <v>0</v>
      </c>
      <c r="AJ489" s="304">
        <f>U489-SUM($Z489:AI489)</f>
        <v>0</v>
      </c>
      <c r="AK489" s="304">
        <f>V489-SUM($Z489:AJ489)</f>
        <v>0</v>
      </c>
      <c r="AL489" s="21" t="e">
        <f>HLOOKUP(F489,'BASE 1'!$C$1:$UG$3,3,0)</f>
        <v>#N/A</v>
      </c>
      <c r="AM489" s="304"/>
      <c r="AN489" s="304">
        <v>10355716431</v>
      </c>
      <c r="AO489" s="304">
        <v>10355716431</v>
      </c>
      <c r="AP489" s="304"/>
      <c r="AQ489" s="304"/>
      <c r="AR489" s="304"/>
      <c r="AS489" s="304"/>
      <c r="AT489" s="304"/>
      <c r="AU489" s="304"/>
      <c r="AV489" s="304"/>
      <c r="AW489" s="304"/>
      <c r="AX489" s="304"/>
    </row>
    <row r="490" spans="1:50" ht="12.75" customHeight="1">
      <c r="A490" s="116">
        <v>110009009</v>
      </c>
      <c r="B490" s="312">
        <v>70400000</v>
      </c>
      <c r="C490" s="429"/>
      <c r="D490" s="511"/>
      <c r="E490" s="511"/>
      <c r="F490" s="124">
        <v>135030110905</v>
      </c>
      <c r="G490" s="290" t="s">
        <v>2018</v>
      </c>
      <c r="H490" s="122">
        <v>9</v>
      </c>
      <c r="I490" s="302"/>
      <c r="J490" s="304">
        <v>32636549</v>
      </c>
      <c r="K490" s="304"/>
      <c r="L490" s="304">
        <v>32636549</v>
      </c>
      <c r="M490" s="304">
        <v>32636549</v>
      </c>
      <c r="N490" s="304"/>
      <c r="O490" s="304"/>
      <c r="P490" s="304"/>
      <c r="Q490" s="304"/>
      <c r="R490" s="304"/>
      <c r="S490" s="304"/>
      <c r="T490" s="304"/>
      <c r="U490" s="304"/>
      <c r="V490" s="304"/>
      <c r="W490" s="327" t="str">
        <f>IFERROR((M490/J490)/IFERROR(HLOOKUP(F490,'BASE 1'!$C$1:$UG$251,'PROY 1'!$AB$19+237,0),0),"")</f>
        <v/>
      </c>
      <c r="X490" s="327"/>
      <c r="Y490" s="25" t="str">
        <f t="shared" si="23"/>
        <v>090</v>
      </c>
      <c r="Z490" s="304">
        <f t="shared" si="24"/>
        <v>0</v>
      </c>
      <c r="AA490" s="304">
        <f>L490-SUM($Z490:Z490)</f>
        <v>32636549</v>
      </c>
      <c r="AB490" s="304">
        <f>M490-SUM($Z490:AA490)</f>
        <v>0</v>
      </c>
      <c r="AC490" s="304">
        <f>N490-SUM($Z490:AB490)</f>
        <v>-32636549</v>
      </c>
      <c r="AD490" s="304">
        <f>O490-SUM($Z490:AC490)</f>
        <v>0</v>
      </c>
      <c r="AE490" s="304">
        <f>P490-SUM($Z490:AD490)</f>
        <v>0</v>
      </c>
      <c r="AF490" s="304">
        <f>Q490-SUM($Z490:AE490)</f>
        <v>0</v>
      </c>
      <c r="AG490" s="304">
        <f>R490-SUM($Z490:AF490)</f>
        <v>0</v>
      </c>
      <c r="AH490" s="304">
        <f>S490-SUM($Z490:AG490)</f>
        <v>0</v>
      </c>
      <c r="AI490" s="304">
        <f>T490-SUM($Z490:AH490)</f>
        <v>0</v>
      </c>
      <c r="AJ490" s="304">
        <f>U490-SUM($Z490:AI490)</f>
        <v>0</v>
      </c>
      <c r="AK490" s="304">
        <f>V490-SUM($Z490:AJ490)</f>
        <v>0</v>
      </c>
      <c r="AL490" s="21" t="e">
        <f>HLOOKUP(F490,'BASE 1'!$C$1:$UG$3,3,0)</f>
        <v>#N/A</v>
      </c>
      <c r="AM490" s="304"/>
      <c r="AN490" s="304">
        <v>32636549</v>
      </c>
      <c r="AO490" s="304">
        <v>32636549</v>
      </c>
      <c r="AP490" s="304"/>
      <c r="AQ490" s="304"/>
      <c r="AR490" s="304"/>
      <c r="AS490" s="304"/>
      <c r="AT490" s="304"/>
      <c r="AU490" s="304"/>
      <c r="AV490" s="304"/>
      <c r="AW490" s="304"/>
      <c r="AX490" s="304"/>
    </row>
    <row r="491" spans="1:50" ht="12.75" customHeight="1">
      <c r="A491" s="116">
        <v>110009010</v>
      </c>
      <c r="B491" s="312">
        <v>70400000</v>
      </c>
      <c r="C491" s="429"/>
      <c r="D491" s="511"/>
      <c r="E491" s="511"/>
      <c r="F491" s="124">
        <v>135030110906</v>
      </c>
      <c r="G491" s="290" t="s">
        <v>2019</v>
      </c>
      <c r="H491" s="122">
        <v>9</v>
      </c>
      <c r="I491" s="302"/>
      <c r="J491" s="304">
        <v>2408433</v>
      </c>
      <c r="K491" s="304"/>
      <c r="L491" s="304">
        <v>2408433</v>
      </c>
      <c r="M491" s="304">
        <v>2408433</v>
      </c>
      <c r="N491" s="304"/>
      <c r="O491" s="304"/>
      <c r="P491" s="304"/>
      <c r="Q491" s="304"/>
      <c r="R491" s="304"/>
      <c r="S491" s="304"/>
      <c r="T491" s="304"/>
      <c r="U491" s="304"/>
      <c r="V491" s="304"/>
      <c r="W491" s="327" t="str">
        <f>IFERROR((M491/J491)/IFERROR(HLOOKUP(F491,'BASE 1'!$C$1:$UG$251,'PROY 1'!$AB$19+237,0),0),"")</f>
        <v/>
      </c>
      <c r="X491" s="327"/>
      <c r="Y491" s="25" t="str">
        <f t="shared" si="23"/>
        <v>090</v>
      </c>
      <c r="Z491" s="304">
        <f t="shared" si="24"/>
        <v>0</v>
      </c>
      <c r="AA491" s="304">
        <f>L491-SUM($Z491:Z491)</f>
        <v>2408433</v>
      </c>
      <c r="AB491" s="304">
        <f>M491-SUM($Z491:AA491)</f>
        <v>0</v>
      </c>
      <c r="AC491" s="304">
        <f>N491-SUM($Z491:AB491)</f>
        <v>-2408433</v>
      </c>
      <c r="AD491" s="304">
        <f>O491-SUM($Z491:AC491)</f>
        <v>0</v>
      </c>
      <c r="AE491" s="304">
        <f>P491-SUM($Z491:AD491)</f>
        <v>0</v>
      </c>
      <c r="AF491" s="304">
        <f>Q491-SUM($Z491:AE491)</f>
        <v>0</v>
      </c>
      <c r="AG491" s="304">
        <f>R491-SUM($Z491:AF491)</f>
        <v>0</v>
      </c>
      <c r="AH491" s="304">
        <f>S491-SUM($Z491:AG491)</f>
        <v>0</v>
      </c>
      <c r="AI491" s="304">
        <f>T491-SUM($Z491:AH491)</f>
        <v>0</v>
      </c>
      <c r="AJ491" s="304">
        <f>U491-SUM($Z491:AI491)</f>
        <v>0</v>
      </c>
      <c r="AK491" s="304">
        <f>V491-SUM($Z491:AJ491)</f>
        <v>0</v>
      </c>
      <c r="AL491" s="21" t="e">
        <f>HLOOKUP(F491,'BASE 1'!$C$1:$UG$3,3,0)</f>
        <v>#N/A</v>
      </c>
      <c r="AM491" s="304"/>
      <c r="AN491" s="304">
        <v>2408433</v>
      </c>
      <c r="AO491" s="304">
        <v>2408433</v>
      </c>
      <c r="AP491" s="304"/>
      <c r="AQ491" s="304"/>
      <c r="AR491" s="304"/>
      <c r="AS491" s="304"/>
      <c r="AT491" s="304"/>
      <c r="AU491" s="304"/>
      <c r="AV491" s="304"/>
      <c r="AW491" s="304"/>
      <c r="AX491" s="304"/>
    </row>
    <row r="492" spans="1:50" ht="12.75" customHeight="1">
      <c r="A492" s="116">
        <v>110009013</v>
      </c>
      <c r="B492" s="312">
        <v>70400000</v>
      </c>
      <c r="C492" s="429"/>
      <c r="D492" s="511"/>
      <c r="E492" s="511"/>
      <c r="F492" s="124">
        <v>135030110909</v>
      </c>
      <c r="G492" s="290" t="s">
        <v>2062</v>
      </c>
      <c r="H492" s="122">
        <v>9</v>
      </c>
      <c r="I492" s="302"/>
      <c r="J492" s="304">
        <v>19237</v>
      </c>
      <c r="K492" s="304"/>
      <c r="L492" s="304">
        <v>19237</v>
      </c>
      <c r="M492" s="304">
        <v>19237</v>
      </c>
      <c r="N492" s="304"/>
      <c r="O492" s="304"/>
      <c r="P492" s="304"/>
      <c r="Q492" s="304"/>
      <c r="R492" s="304"/>
      <c r="S492" s="304"/>
      <c r="T492" s="304"/>
      <c r="U492" s="304"/>
      <c r="V492" s="304"/>
      <c r="W492" s="327" t="str">
        <f>IFERROR((M492/J492)/IFERROR(HLOOKUP(F492,'BASE 1'!$C$1:$UG$251,'PROY 1'!$AB$19+237,0),0),"")</f>
        <v/>
      </c>
      <c r="X492" s="327"/>
      <c r="Y492" s="25" t="str">
        <f t="shared" si="23"/>
        <v>090</v>
      </c>
      <c r="Z492" s="304">
        <f t="shared" si="24"/>
        <v>0</v>
      </c>
      <c r="AA492" s="304">
        <f>L492-SUM($Z492:Z492)</f>
        <v>19237</v>
      </c>
      <c r="AB492" s="304">
        <f>M492-SUM($Z492:AA492)</f>
        <v>0</v>
      </c>
      <c r="AC492" s="304">
        <f>N492-SUM($Z492:AB492)</f>
        <v>-19237</v>
      </c>
      <c r="AD492" s="304">
        <f>O492-SUM($Z492:AC492)</f>
        <v>0</v>
      </c>
      <c r="AE492" s="304">
        <f>P492-SUM($Z492:AD492)</f>
        <v>0</v>
      </c>
      <c r="AF492" s="304">
        <f>Q492-SUM($Z492:AE492)</f>
        <v>0</v>
      </c>
      <c r="AG492" s="304">
        <f>R492-SUM($Z492:AF492)</f>
        <v>0</v>
      </c>
      <c r="AH492" s="304">
        <f>S492-SUM($Z492:AG492)</f>
        <v>0</v>
      </c>
      <c r="AI492" s="304">
        <f>T492-SUM($Z492:AH492)</f>
        <v>0</v>
      </c>
      <c r="AJ492" s="304">
        <f>U492-SUM($Z492:AI492)</f>
        <v>0</v>
      </c>
      <c r="AK492" s="304">
        <f>V492-SUM($Z492:AJ492)</f>
        <v>0</v>
      </c>
      <c r="AL492" s="21" t="e">
        <f>HLOOKUP(F492,'BASE 1'!$C$1:$UG$3,3,0)</f>
        <v>#N/A</v>
      </c>
      <c r="AM492" s="304"/>
      <c r="AN492" s="304">
        <v>19237</v>
      </c>
      <c r="AO492" s="304">
        <v>19237</v>
      </c>
      <c r="AP492" s="304"/>
      <c r="AQ492" s="304"/>
      <c r="AR492" s="304"/>
      <c r="AS492" s="304"/>
      <c r="AT492" s="304"/>
      <c r="AU492" s="304"/>
      <c r="AV492" s="304"/>
      <c r="AW492" s="304"/>
      <c r="AX492" s="304"/>
    </row>
    <row r="493" spans="1:50" ht="12.75" customHeight="1">
      <c r="A493" s="116">
        <v>110009014</v>
      </c>
      <c r="B493" s="312">
        <v>70400000</v>
      </c>
      <c r="C493" s="429"/>
      <c r="D493" s="511"/>
      <c r="E493" s="511"/>
      <c r="F493" s="124">
        <v>135030110910</v>
      </c>
      <c r="G493" s="290" t="s">
        <v>4248</v>
      </c>
      <c r="H493" s="122">
        <v>9</v>
      </c>
      <c r="I493" s="302"/>
      <c r="J493" s="304">
        <v>21107445</v>
      </c>
      <c r="K493" s="304"/>
      <c r="L493" s="304">
        <v>21107445</v>
      </c>
      <c r="M493" s="304">
        <v>21107445</v>
      </c>
      <c r="N493" s="304"/>
      <c r="O493" s="304"/>
      <c r="P493" s="304"/>
      <c r="Q493" s="304"/>
      <c r="R493" s="304"/>
      <c r="S493" s="304"/>
      <c r="T493" s="304"/>
      <c r="U493" s="304"/>
      <c r="V493" s="304"/>
      <c r="W493" s="327" t="str">
        <f>IFERROR((M493/J493)/IFERROR(HLOOKUP(F493,'BASE 1'!$C$1:$UG$251,'PROY 1'!$AB$19+237,0),0),"")</f>
        <v/>
      </c>
      <c r="X493" s="327"/>
      <c r="Y493" s="25" t="str">
        <f t="shared" si="23"/>
        <v>090</v>
      </c>
      <c r="Z493" s="304">
        <f t="shared" si="24"/>
        <v>0</v>
      </c>
      <c r="AA493" s="304">
        <f>L493-SUM($Z493:Z493)</f>
        <v>21107445</v>
      </c>
      <c r="AB493" s="304">
        <f>M493-SUM($Z493:AA493)</f>
        <v>0</v>
      </c>
      <c r="AC493" s="304">
        <f>N493-SUM($Z493:AB493)</f>
        <v>-21107445</v>
      </c>
      <c r="AD493" s="304">
        <f>O493-SUM($Z493:AC493)</f>
        <v>0</v>
      </c>
      <c r="AE493" s="304">
        <f>P493-SUM($Z493:AD493)</f>
        <v>0</v>
      </c>
      <c r="AF493" s="304">
        <f>Q493-SUM($Z493:AE493)</f>
        <v>0</v>
      </c>
      <c r="AG493" s="304">
        <f>R493-SUM($Z493:AF493)</f>
        <v>0</v>
      </c>
      <c r="AH493" s="304">
        <f>S493-SUM($Z493:AG493)</f>
        <v>0</v>
      </c>
      <c r="AI493" s="304">
        <f>T493-SUM($Z493:AH493)</f>
        <v>0</v>
      </c>
      <c r="AJ493" s="304">
        <f>U493-SUM($Z493:AI493)</f>
        <v>0</v>
      </c>
      <c r="AK493" s="304">
        <f>V493-SUM($Z493:AJ493)</f>
        <v>0</v>
      </c>
      <c r="AL493" s="21" t="e">
        <f>HLOOKUP(F493,'BASE 1'!$C$1:$UG$3,3,0)</f>
        <v>#N/A</v>
      </c>
      <c r="AM493" s="304"/>
      <c r="AN493" s="304">
        <v>21107445</v>
      </c>
      <c r="AO493" s="304">
        <v>21107445</v>
      </c>
      <c r="AP493" s="304"/>
      <c r="AQ493" s="304"/>
      <c r="AR493" s="304"/>
      <c r="AS493" s="304"/>
      <c r="AT493" s="304"/>
      <c r="AU493" s="304"/>
      <c r="AV493" s="304"/>
      <c r="AW493" s="304"/>
      <c r="AX493" s="304"/>
    </row>
    <row r="494" spans="1:50" ht="12.75" customHeight="1">
      <c r="A494" s="116">
        <v>110009015</v>
      </c>
      <c r="B494" s="312">
        <v>70400000</v>
      </c>
      <c r="C494" s="429"/>
      <c r="D494" s="511"/>
      <c r="E494" s="511"/>
      <c r="F494" s="124">
        <v>135030110911</v>
      </c>
      <c r="G494" s="290" t="s">
        <v>2699</v>
      </c>
      <c r="H494" s="122">
        <v>9</v>
      </c>
      <c r="I494" s="302"/>
      <c r="J494" s="304">
        <v>1032147</v>
      </c>
      <c r="K494" s="304"/>
      <c r="L494" s="304">
        <v>1032147</v>
      </c>
      <c r="M494" s="304">
        <v>1032147</v>
      </c>
      <c r="N494" s="304"/>
      <c r="O494" s="304"/>
      <c r="P494" s="304"/>
      <c r="Q494" s="304"/>
      <c r="R494" s="304"/>
      <c r="S494" s="304"/>
      <c r="T494" s="304"/>
      <c r="U494" s="304"/>
      <c r="V494" s="304"/>
      <c r="W494" s="327" t="str">
        <f>IFERROR((M494/J494)/IFERROR(HLOOKUP(F494,'BASE 1'!$C$1:$UG$251,'PROY 1'!$AB$19+237,0),0),"")</f>
        <v/>
      </c>
      <c r="X494" s="327"/>
      <c r="Y494" s="25" t="str">
        <f t="shared" si="23"/>
        <v>090</v>
      </c>
      <c r="Z494" s="304">
        <f t="shared" si="24"/>
        <v>0</v>
      </c>
      <c r="AA494" s="304">
        <f>L494-SUM($Z494:Z494)</f>
        <v>1032147</v>
      </c>
      <c r="AB494" s="304">
        <f>M494-SUM($Z494:AA494)</f>
        <v>0</v>
      </c>
      <c r="AC494" s="304">
        <f>N494-SUM($Z494:AB494)</f>
        <v>-1032147</v>
      </c>
      <c r="AD494" s="304">
        <f>O494-SUM($Z494:AC494)</f>
        <v>0</v>
      </c>
      <c r="AE494" s="304">
        <f>P494-SUM($Z494:AD494)</f>
        <v>0</v>
      </c>
      <c r="AF494" s="304">
        <f>Q494-SUM($Z494:AE494)</f>
        <v>0</v>
      </c>
      <c r="AG494" s="304">
        <f>R494-SUM($Z494:AF494)</f>
        <v>0</v>
      </c>
      <c r="AH494" s="304">
        <f>S494-SUM($Z494:AG494)</f>
        <v>0</v>
      </c>
      <c r="AI494" s="304">
        <f>T494-SUM($Z494:AH494)</f>
        <v>0</v>
      </c>
      <c r="AJ494" s="304">
        <f>U494-SUM($Z494:AI494)</f>
        <v>0</v>
      </c>
      <c r="AK494" s="304">
        <f>V494-SUM($Z494:AJ494)</f>
        <v>0</v>
      </c>
      <c r="AL494" s="21" t="e">
        <f>HLOOKUP(F494,'BASE 1'!$C$1:$UG$3,3,0)</f>
        <v>#N/A</v>
      </c>
      <c r="AM494" s="304"/>
      <c r="AN494" s="304">
        <v>1032147</v>
      </c>
      <c r="AO494" s="304">
        <v>1032147</v>
      </c>
      <c r="AP494" s="304"/>
      <c r="AQ494" s="304"/>
      <c r="AR494" s="304"/>
      <c r="AS494" s="304"/>
      <c r="AT494" s="304"/>
      <c r="AU494" s="304"/>
      <c r="AV494" s="304"/>
      <c r="AW494" s="304"/>
      <c r="AX494" s="304"/>
    </row>
    <row r="495" spans="1:50" ht="12.75" customHeight="1">
      <c r="A495" s="116">
        <v>110009016</v>
      </c>
      <c r="B495" s="312">
        <v>70400000</v>
      </c>
      <c r="C495" s="429"/>
      <c r="D495" s="511"/>
      <c r="E495" s="511"/>
      <c r="F495" s="124">
        <v>135030110912</v>
      </c>
      <c r="G495" s="290" t="s">
        <v>4249</v>
      </c>
      <c r="H495" s="122">
        <v>9</v>
      </c>
      <c r="I495" s="302"/>
      <c r="J495" s="304">
        <v>356132738</v>
      </c>
      <c r="K495" s="304"/>
      <c r="L495" s="304">
        <v>356132738</v>
      </c>
      <c r="M495" s="304">
        <v>356132738</v>
      </c>
      <c r="N495" s="304"/>
      <c r="O495" s="304"/>
      <c r="P495" s="304"/>
      <c r="Q495" s="304"/>
      <c r="R495" s="304"/>
      <c r="S495" s="304"/>
      <c r="T495" s="304"/>
      <c r="U495" s="304"/>
      <c r="V495" s="304"/>
      <c r="W495" s="327" t="str">
        <f>IFERROR((M495/J495)/IFERROR(HLOOKUP(F495,'BASE 1'!$C$1:$UG$251,'PROY 1'!$AB$19+237,0),0),"")</f>
        <v/>
      </c>
      <c r="X495" s="327"/>
      <c r="Y495" s="25" t="str">
        <f t="shared" si="23"/>
        <v>090</v>
      </c>
      <c r="Z495" s="304">
        <f t="shared" si="24"/>
        <v>0</v>
      </c>
      <c r="AA495" s="304">
        <f>L495-SUM($Z495:Z495)</f>
        <v>356132738</v>
      </c>
      <c r="AB495" s="304">
        <f>M495-SUM($Z495:AA495)</f>
        <v>0</v>
      </c>
      <c r="AC495" s="304">
        <f>N495-SUM($Z495:AB495)</f>
        <v>-356132738</v>
      </c>
      <c r="AD495" s="304">
        <f>O495-SUM($Z495:AC495)</f>
        <v>0</v>
      </c>
      <c r="AE495" s="304">
        <f>P495-SUM($Z495:AD495)</f>
        <v>0</v>
      </c>
      <c r="AF495" s="304">
        <f>Q495-SUM($Z495:AE495)</f>
        <v>0</v>
      </c>
      <c r="AG495" s="304">
        <f>R495-SUM($Z495:AF495)</f>
        <v>0</v>
      </c>
      <c r="AH495" s="304">
        <f>S495-SUM($Z495:AG495)</f>
        <v>0</v>
      </c>
      <c r="AI495" s="304">
        <f>T495-SUM($Z495:AH495)</f>
        <v>0</v>
      </c>
      <c r="AJ495" s="304">
        <f>U495-SUM($Z495:AI495)</f>
        <v>0</v>
      </c>
      <c r="AK495" s="304">
        <f>V495-SUM($Z495:AJ495)</f>
        <v>0</v>
      </c>
      <c r="AL495" s="21" t="e">
        <f>HLOOKUP(F495,'BASE 1'!$C$1:$UG$3,3,0)</f>
        <v>#N/A</v>
      </c>
      <c r="AM495" s="304"/>
      <c r="AN495" s="304">
        <v>356132738</v>
      </c>
      <c r="AO495" s="304">
        <v>356132738</v>
      </c>
      <c r="AP495" s="304"/>
      <c r="AQ495" s="304"/>
      <c r="AR495" s="304"/>
      <c r="AS495" s="304"/>
      <c r="AT495" s="304"/>
      <c r="AU495" s="304"/>
      <c r="AV495" s="304"/>
      <c r="AW495" s="304"/>
      <c r="AX495" s="304"/>
    </row>
    <row r="496" spans="1:50" ht="12.75" customHeight="1">
      <c r="A496" s="116">
        <v>110009017</v>
      </c>
      <c r="B496" s="312">
        <v>70400000</v>
      </c>
      <c r="C496" s="429"/>
      <c r="D496" s="511"/>
      <c r="E496" s="511"/>
      <c r="F496" s="124">
        <v>135030110913</v>
      </c>
      <c r="G496" s="290" t="s">
        <v>4219</v>
      </c>
      <c r="H496" s="122">
        <v>9</v>
      </c>
      <c r="I496" s="302"/>
      <c r="J496" s="304">
        <v>478067306</v>
      </c>
      <c r="K496" s="304"/>
      <c r="L496" s="304">
        <v>478067306</v>
      </c>
      <c r="M496" s="304">
        <v>478067306</v>
      </c>
      <c r="N496" s="304"/>
      <c r="O496" s="304"/>
      <c r="P496" s="304"/>
      <c r="Q496" s="304"/>
      <c r="R496" s="304"/>
      <c r="S496" s="304"/>
      <c r="T496" s="304"/>
      <c r="U496" s="304"/>
      <c r="V496" s="304"/>
      <c r="W496" s="327" t="str">
        <f>IFERROR((M496/J496)/IFERROR(HLOOKUP(F496,'BASE 1'!$C$1:$UG$251,'PROY 1'!$AB$19+237,0),0),"")</f>
        <v/>
      </c>
      <c r="X496" s="327"/>
      <c r="Y496" s="25" t="str">
        <f t="shared" si="23"/>
        <v>090</v>
      </c>
      <c r="Z496" s="304">
        <f t="shared" si="24"/>
        <v>0</v>
      </c>
      <c r="AA496" s="304">
        <f>L496-SUM($Z496:Z496)</f>
        <v>478067306</v>
      </c>
      <c r="AB496" s="304">
        <f>M496-SUM($Z496:AA496)</f>
        <v>0</v>
      </c>
      <c r="AC496" s="304">
        <f>N496-SUM($Z496:AB496)</f>
        <v>-478067306</v>
      </c>
      <c r="AD496" s="304">
        <f>O496-SUM($Z496:AC496)</f>
        <v>0</v>
      </c>
      <c r="AE496" s="304">
        <f>P496-SUM($Z496:AD496)</f>
        <v>0</v>
      </c>
      <c r="AF496" s="304">
        <f>Q496-SUM($Z496:AE496)</f>
        <v>0</v>
      </c>
      <c r="AG496" s="304">
        <f>R496-SUM($Z496:AF496)</f>
        <v>0</v>
      </c>
      <c r="AH496" s="304">
        <f>S496-SUM($Z496:AG496)</f>
        <v>0</v>
      </c>
      <c r="AI496" s="304">
        <f>T496-SUM($Z496:AH496)</f>
        <v>0</v>
      </c>
      <c r="AJ496" s="304">
        <f>U496-SUM($Z496:AI496)</f>
        <v>0</v>
      </c>
      <c r="AK496" s="304">
        <f>V496-SUM($Z496:AJ496)</f>
        <v>0</v>
      </c>
      <c r="AL496" s="21" t="e">
        <f>HLOOKUP(F496,'BASE 1'!$C$1:$UG$3,3,0)</f>
        <v>#N/A</v>
      </c>
      <c r="AM496" s="304"/>
      <c r="AN496" s="304">
        <v>478067306</v>
      </c>
      <c r="AO496" s="304">
        <v>478067306</v>
      </c>
      <c r="AP496" s="304"/>
      <c r="AQ496" s="304"/>
      <c r="AR496" s="304"/>
      <c r="AS496" s="304"/>
      <c r="AT496" s="304"/>
      <c r="AU496" s="304"/>
      <c r="AV496" s="304"/>
      <c r="AW496" s="304"/>
      <c r="AX496" s="304"/>
    </row>
    <row r="497" spans="1:50" ht="12.75" customHeight="1">
      <c r="A497" s="116">
        <v>110009018</v>
      </c>
      <c r="B497" s="312">
        <v>70400000</v>
      </c>
      <c r="C497" s="429"/>
      <c r="D497" s="511"/>
      <c r="E497" s="511"/>
      <c r="F497" s="124">
        <v>135030110914</v>
      </c>
      <c r="G497" s="290" t="s">
        <v>4496</v>
      </c>
      <c r="H497" s="122">
        <v>9</v>
      </c>
      <c r="I497" s="302"/>
      <c r="J497" s="304">
        <v>8972441138</v>
      </c>
      <c r="K497" s="304"/>
      <c r="L497" s="304">
        <v>8972441138</v>
      </c>
      <c r="M497" s="304">
        <v>8972441138</v>
      </c>
      <c r="N497" s="304"/>
      <c r="O497" s="304"/>
      <c r="P497" s="304"/>
      <c r="Q497" s="304"/>
      <c r="R497" s="304"/>
      <c r="S497" s="304"/>
      <c r="T497" s="304"/>
      <c r="U497" s="304"/>
      <c r="V497" s="304"/>
      <c r="W497" s="327" t="str">
        <f>IFERROR((M497/J497)/IFERROR(HLOOKUP(F497,'BASE 1'!$C$1:$UG$251,'PROY 1'!$AB$19+237,0),0),"")</f>
        <v/>
      </c>
      <c r="X497" s="327"/>
      <c r="Y497" s="25" t="str">
        <f t="shared" si="23"/>
        <v>090</v>
      </c>
      <c r="Z497" s="304">
        <f t="shared" si="24"/>
        <v>0</v>
      </c>
      <c r="AA497" s="304">
        <f>L497-SUM($Z497:Z497)</f>
        <v>8972441138</v>
      </c>
      <c r="AB497" s="304">
        <f>M497-SUM($Z497:AA497)</f>
        <v>0</v>
      </c>
      <c r="AC497" s="304">
        <f>N497-SUM($Z497:AB497)</f>
        <v>-8972441138</v>
      </c>
      <c r="AD497" s="304">
        <f>O497-SUM($Z497:AC497)</f>
        <v>0</v>
      </c>
      <c r="AE497" s="304">
        <f>P497-SUM($Z497:AD497)</f>
        <v>0</v>
      </c>
      <c r="AF497" s="304">
        <f>Q497-SUM($Z497:AE497)</f>
        <v>0</v>
      </c>
      <c r="AG497" s="304">
        <f>R497-SUM($Z497:AF497)</f>
        <v>0</v>
      </c>
      <c r="AH497" s="304">
        <f>S497-SUM($Z497:AG497)</f>
        <v>0</v>
      </c>
      <c r="AI497" s="304">
        <f>T497-SUM($Z497:AH497)</f>
        <v>0</v>
      </c>
      <c r="AJ497" s="304">
        <f>U497-SUM($Z497:AI497)</f>
        <v>0</v>
      </c>
      <c r="AK497" s="304">
        <f>V497-SUM($Z497:AJ497)</f>
        <v>0</v>
      </c>
      <c r="AL497" s="21" t="e">
        <f>HLOOKUP(F497,'BASE 1'!$C$1:$UG$3,3,0)</f>
        <v>#N/A</v>
      </c>
      <c r="AM497" s="304"/>
      <c r="AN497" s="304">
        <v>8972441138</v>
      </c>
      <c r="AO497" s="304">
        <v>8972441138</v>
      </c>
      <c r="AP497" s="304"/>
      <c r="AQ497" s="304"/>
      <c r="AR497" s="304"/>
      <c r="AS497" s="304"/>
      <c r="AT497" s="304"/>
      <c r="AU497" s="304"/>
      <c r="AV497" s="304"/>
      <c r="AW497" s="304"/>
      <c r="AX497" s="304"/>
    </row>
    <row r="498" spans="1:50" ht="12.75" customHeight="1">
      <c r="A498" s="116">
        <v>160009018</v>
      </c>
      <c r="B498" s="312">
        <v>70400000</v>
      </c>
      <c r="C498" s="429"/>
      <c r="D498" s="511"/>
      <c r="E498" s="511"/>
      <c r="F498" s="124">
        <v>135030110914</v>
      </c>
      <c r="G498" s="290" t="s">
        <v>4497</v>
      </c>
      <c r="H498" s="122">
        <v>9</v>
      </c>
      <c r="I498" s="302"/>
      <c r="J498" s="304">
        <v>963808703</v>
      </c>
      <c r="K498" s="304"/>
      <c r="L498" s="304">
        <v>963808703</v>
      </c>
      <c r="M498" s="304">
        <v>963808703</v>
      </c>
      <c r="N498" s="304"/>
      <c r="O498" s="304"/>
      <c r="P498" s="304"/>
      <c r="Q498" s="304"/>
      <c r="R498" s="304"/>
      <c r="S498" s="304"/>
      <c r="T498" s="304"/>
      <c r="U498" s="304"/>
      <c r="V498" s="304"/>
      <c r="W498" s="327" t="str">
        <f>IFERROR((M498/J498)/IFERROR(HLOOKUP(F498,'BASE 1'!$C$1:$UG$251,'PROY 1'!$AB$19+237,0),0),"")</f>
        <v/>
      </c>
      <c r="X498" s="327"/>
      <c r="Y498" s="25" t="str">
        <f t="shared" si="23"/>
        <v>090</v>
      </c>
      <c r="Z498" s="304">
        <f t="shared" si="24"/>
        <v>0</v>
      </c>
      <c r="AA498" s="304">
        <f>L498-SUM($Z498:Z498)</f>
        <v>963808703</v>
      </c>
      <c r="AB498" s="304">
        <f>M498-SUM($Z498:AA498)</f>
        <v>0</v>
      </c>
      <c r="AC498" s="304">
        <f>N498-SUM($Z498:AB498)</f>
        <v>-963808703</v>
      </c>
      <c r="AD498" s="304">
        <f>O498-SUM($Z498:AC498)</f>
        <v>0</v>
      </c>
      <c r="AE498" s="304">
        <f>P498-SUM($Z498:AD498)</f>
        <v>0</v>
      </c>
      <c r="AF498" s="304">
        <f>Q498-SUM($Z498:AE498)</f>
        <v>0</v>
      </c>
      <c r="AG498" s="304">
        <f>R498-SUM($Z498:AF498)</f>
        <v>0</v>
      </c>
      <c r="AH498" s="304">
        <f>S498-SUM($Z498:AG498)</f>
        <v>0</v>
      </c>
      <c r="AI498" s="304">
        <f>T498-SUM($Z498:AH498)</f>
        <v>0</v>
      </c>
      <c r="AJ498" s="304">
        <f>U498-SUM($Z498:AI498)</f>
        <v>0</v>
      </c>
      <c r="AK498" s="304">
        <f>V498-SUM($Z498:AJ498)</f>
        <v>0</v>
      </c>
      <c r="AL498" s="21" t="e">
        <f>HLOOKUP(F498,'BASE 1'!$C$1:$UG$3,3,0)</f>
        <v>#N/A</v>
      </c>
      <c r="AM498" s="304"/>
      <c r="AN498" s="304">
        <v>963808703</v>
      </c>
      <c r="AO498" s="304">
        <v>963808703</v>
      </c>
      <c r="AP498" s="304"/>
      <c r="AQ498" s="304"/>
      <c r="AR498" s="304"/>
      <c r="AS498" s="304"/>
      <c r="AT498" s="304"/>
      <c r="AU498" s="304"/>
      <c r="AV498" s="304"/>
      <c r="AW498" s="304"/>
      <c r="AX498" s="304"/>
    </row>
    <row r="499" spans="1:50" ht="12.75" customHeight="1">
      <c r="A499" s="116"/>
      <c r="B499" s="312"/>
      <c r="C499" s="429"/>
      <c r="D499" s="511"/>
      <c r="E499" s="511"/>
      <c r="F499" s="124">
        <v>135030111304</v>
      </c>
      <c r="G499" s="290" t="s">
        <v>4135</v>
      </c>
      <c r="H499" s="122">
        <v>9</v>
      </c>
      <c r="I499" s="302"/>
      <c r="J499" s="304">
        <v>2860304</v>
      </c>
      <c r="K499" s="304"/>
      <c r="L499" s="304"/>
      <c r="M499" s="304">
        <v>2860304</v>
      </c>
      <c r="N499" s="304"/>
      <c r="O499" s="304"/>
      <c r="P499" s="304"/>
      <c r="Q499" s="304"/>
      <c r="R499" s="304"/>
      <c r="S499" s="304"/>
      <c r="T499" s="304"/>
      <c r="U499" s="304"/>
      <c r="V499" s="304"/>
      <c r="W499" s="327" t="str">
        <f>IFERROR((M499/J499)/IFERROR(HLOOKUP(F499,'BASE 1'!$C$1:$UG$251,'PROY 1'!$AB$19+237,0),0),"")</f>
        <v/>
      </c>
      <c r="X499" s="327"/>
      <c r="Y499" s="25" t="str">
        <f t="shared" si="23"/>
        <v/>
      </c>
      <c r="Z499" s="304">
        <f t="shared" si="24"/>
        <v>0</v>
      </c>
      <c r="AA499" s="304">
        <f>L499-SUM($Z499:Z499)</f>
        <v>0</v>
      </c>
      <c r="AB499" s="304">
        <f>M499-SUM($Z499:AA499)</f>
        <v>2860304</v>
      </c>
      <c r="AC499" s="304">
        <f>N499-SUM($Z499:AB499)</f>
        <v>-2860304</v>
      </c>
      <c r="AD499" s="304">
        <f>O499-SUM($Z499:AC499)</f>
        <v>0</v>
      </c>
      <c r="AE499" s="304">
        <f>P499-SUM($Z499:AD499)</f>
        <v>0</v>
      </c>
      <c r="AF499" s="304">
        <f>Q499-SUM($Z499:AE499)</f>
        <v>0</v>
      </c>
      <c r="AG499" s="304">
        <f>R499-SUM($Z499:AF499)</f>
        <v>0</v>
      </c>
      <c r="AH499" s="304">
        <f>S499-SUM($Z499:AG499)</f>
        <v>0</v>
      </c>
      <c r="AI499" s="304">
        <f>T499-SUM($Z499:AH499)</f>
        <v>0</v>
      </c>
      <c r="AJ499" s="304">
        <f>U499-SUM($Z499:AI499)</f>
        <v>0</v>
      </c>
      <c r="AK499" s="304">
        <f>V499-SUM($Z499:AJ499)</f>
        <v>0</v>
      </c>
      <c r="AL499" s="21" t="e">
        <f>HLOOKUP(F499,'BASE 1'!$C$1:$UG$3,3,0)</f>
        <v>#N/A</v>
      </c>
      <c r="AM499" s="304"/>
      <c r="AN499" s="304"/>
      <c r="AO499" s="304">
        <v>2860304</v>
      </c>
      <c r="AP499" s="304"/>
      <c r="AQ499" s="304"/>
      <c r="AR499" s="304"/>
      <c r="AS499" s="304"/>
      <c r="AT499" s="304"/>
      <c r="AU499" s="304"/>
      <c r="AV499" s="304"/>
      <c r="AW499" s="304"/>
      <c r="AX499" s="304"/>
    </row>
    <row r="500" spans="1:50" ht="12.75" customHeight="1">
      <c r="A500" s="116"/>
      <c r="B500" s="312"/>
      <c r="C500" s="429"/>
      <c r="D500" s="511"/>
      <c r="E500" s="511"/>
      <c r="F500" s="124">
        <v>135030111306</v>
      </c>
      <c r="G500" s="290" t="s">
        <v>2927</v>
      </c>
      <c r="H500" s="122">
        <v>9</v>
      </c>
      <c r="I500" s="302"/>
      <c r="J500" s="304">
        <v>22666851</v>
      </c>
      <c r="K500" s="304"/>
      <c r="L500" s="304"/>
      <c r="M500" s="304">
        <v>22666851</v>
      </c>
      <c r="N500" s="304"/>
      <c r="O500" s="304"/>
      <c r="P500" s="304"/>
      <c r="Q500" s="304"/>
      <c r="R500" s="304"/>
      <c r="S500" s="304"/>
      <c r="T500" s="304"/>
      <c r="U500" s="304"/>
      <c r="V500" s="304"/>
      <c r="W500" s="327" t="str">
        <f>IFERROR((M500/J500)/IFERROR(HLOOKUP(F500,'BASE 1'!$C$1:$UG$251,'PROY 1'!$AB$19+237,0),0),"")</f>
        <v/>
      </c>
      <c r="X500" s="327"/>
      <c r="Y500" s="25" t="str">
        <f t="shared" si="23"/>
        <v/>
      </c>
      <c r="Z500" s="304">
        <f t="shared" si="24"/>
        <v>0</v>
      </c>
      <c r="AA500" s="304">
        <f>L500-SUM($Z500:Z500)</f>
        <v>0</v>
      </c>
      <c r="AB500" s="304">
        <f>M500-SUM($Z500:AA500)</f>
        <v>22666851</v>
      </c>
      <c r="AC500" s="304">
        <f>N500-SUM($Z500:AB500)</f>
        <v>-22666851</v>
      </c>
      <c r="AD500" s="304">
        <f>O500-SUM($Z500:AC500)</f>
        <v>0</v>
      </c>
      <c r="AE500" s="304">
        <f>P500-SUM($Z500:AD500)</f>
        <v>0</v>
      </c>
      <c r="AF500" s="304">
        <f>Q500-SUM($Z500:AE500)</f>
        <v>0</v>
      </c>
      <c r="AG500" s="304">
        <f>R500-SUM($Z500:AF500)</f>
        <v>0</v>
      </c>
      <c r="AH500" s="304">
        <f>S500-SUM($Z500:AG500)</f>
        <v>0</v>
      </c>
      <c r="AI500" s="304">
        <f>T500-SUM($Z500:AH500)</f>
        <v>0</v>
      </c>
      <c r="AJ500" s="304">
        <f>U500-SUM($Z500:AI500)</f>
        <v>0</v>
      </c>
      <c r="AK500" s="304">
        <f>V500-SUM($Z500:AJ500)</f>
        <v>0</v>
      </c>
      <c r="AL500" s="21" t="e">
        <f>HLOOKUP(F500,'BASE 1'!$C$1:$UG$3,3,0)</f>
        <v>#N/A</v>
      </c>
      <c r="AM500" s="304"/>
      <c r="AN500" s="304"/>
      <c r="AO500" s="304">
        <v>22666851</v>
      </c>
      <c r="AP500" s="304"/>
      <c r="AQ500" s="304"/>
      <c r="AR500" s="304"/>
      <c r="AS500" s="304"/>
      <c r="AT500" s="304"/>
      <c r="AU500" s="304"/>
      <c r="AV500" s="304"/>
      <c r="AW500" s="304"/>
      <c r="AX500" s="304"/>
    </row>
    <row r="501" spans="1:50" ht="12.75" customHeight="1">
      <c r="A501" s="116">
        <v>110010217</v>
      </c>
      <c r="B501" s="312">
        <v>70400000</v>
      </c>
      <c r="C501" s="429"/>
      <c r="D501" s="511"/>
      <c r="E501" s="511"/>
      <c r="F501" s="124">
        <v>135030111608</v>
      </c>
      <c r="G501" s="290" t="s">
        <v>4250</v>
      </c>
      <c r="H501" s="122">
        <v>9</v>
      </c>
      <c r="I501" s="302"/>
      <c r="J501" s="304">
        <v>2043452257</v>
      </c>
      <c r="K501" s="304"/>
      <c r="L501" s="304">
        <v>2043452257</v>
      </c>
      <c r="M501" s="304">
        <v>2043452257</v>
      </c>
      <c r="N501" s="304"/>
      <c r="O501" s="304"/>
      <c r="P501" s="304"/>
      <c r="Q501" s="304"/>
      <c r="R501" s="304"/>
      <c r="S501" s="304"/>
      <c r="T501" s="304"/>
      <c r="U501" s="304"/>
      <c r="V501" s="304"/>
      <c r="W501" s="327" t="str">
        <f>IFERROR((M501/J501)/IFERROR(HLOOKUP(F501,'BASE 1'!$C$1:$UG$251,'PROY 1'!$AB$19+237,0),0),"")</f>
        <v/>
      </c>
      <c r="X501" s="327"/>
      <c r="Y501" s="25" t="str">
        <f t="shared" si="23"/>
        <v>102</v>
      </c>
      <c r="Z501" s="304">
        <f t="shared" si="24"/>
        <v>0</v>
      </c>
      <c r="AA501" s="304">
        <f>L501-SUM($Z501:Z501)</f>
        <v>2043452257</v>
      </c>
      <c r="AB501" s="304">
        <f>M501-SUM($Z501:AA501)</f>
        <v>0</v>
      </c>
      <c r="AC501" s="304">
        <f>N501-SUM($Z501:AB501)</f>
        <v>-2043452257</v>
      </c>
      <c r="AD501" s="304">
        <f>O501-SUM($Z501:AC501)</f>
        <v>0</v>
      </c>
      <c r="AE501" s="304">
        <f>P501-SUM($Z501:AD501)</f>
        <v>0</v>
      </c>
      <c r="AF501" s="304">
        <f>Q501-SUM($Z501:AE501)</f>
        <v>0</v>
      </c>
      <c r="AG501" s="304">
        <f>R501-SUM($Z501:AF501)</f>
        <v>0</v>
      </c>
      <c r="AH501" s="304">
        <f>S501-SUM($Z501:AG501)</f>
        <v>0</v>
      </c>
      <c r="AI501" s="304">
        <f>T501-SUM($Z501:AH501)</f>
        <v>0</v>
      </c>
      <c r="AJ501" s="304">
        <f>U501-SUM($Z501:AI501)</f>
        <v>0</v>
      </c>
      <c r="AK501" s="304">
        <f>V501-SUM($Z501:AJ501)</f>
        <v>0</v>
      </c>
      <c r="AL501" s="21" t="e">
        <f>HLOOKUP(F501,'BASE 1'!$C$1:$UG$3,3,0)</f>
        <v>#N/A</v>
      </c>
      <c r="AM501" s="304"/>
      <c r="AN501" s="304">
        <v>2043452257</v>
      </c>
      <c r="AO501" s="304">
        <v>2043452257</v>
      </c>
      <c r="AP501" s="304"/>
      <c r="AQ501" s="304"/>
      <c r="AR501" s="304"/>
      <c r="AS501" s="304"/>
      <c r="AT501" s="304"/>
      <c r="AU501" s="304"/>
      <c r="AV501" s="304"/>
      <c r="AW501" s="304"/>
      <c r="AX501" s="304"/>
    </row>
    <row r="502" spans="1:50" ht="12.75" customHeight="1">
      <c r="A502" s="116">
        <v>110010218</v>
      </c>
      <c r="B502" s="312">
        <v>70400000</v>
      </c>
      <c r="C502" s="429"/>
      <c r="D502" s="511"/>
      <c r="E502" s="511"/>
      <c r="F502" s="124">
        <v>135030111609</v>
      </c>
      <c r="G502" s="290" t="s">
        <v>4498</v>
      </c>
      <c r="H502" s="122">
        <v>9</v>
      </c>
      <c r="I502" s="302"/>
      <c r="J502" s="304">
        <v>690968157</v>
      </c>
      <c r="K502" s="304"/>
      <c r="L502" s="304">
        <v>690968157</v>
      </c>
      <c r="M502" s="304">
        <v>690968157</v>
      </c>
      <c r="N502" s="304"/>
      <c r="O502" s="304"/>
      <c r="P502" s="304"/>
      <c r="Q502" s="304"/>
      <c r="R502" s="304"/>
      <c r="S502" s="304"/>
      <c r="T502" s="304"/>
      <c r="U502" s="304"/>
      <c r="V502" s="304"/>
      <c r="W502" s="327" t="str">
        <f>IFERROR((M502/J502)/IFERROR(HLOOKUP(F502,'BASE 1'!$C$1:$UG$251,'PROY 1'!$AB$19+237,0),0),"")</f>
        <v/>
      </c>
      <c r="X502" s="327"/>
      <c r="Y502" s="25" t="str">
        <f t="shared" si="23"/>
        <v>102</v>
      </c>
      <c r="Z502" s="304">
        <f t="shared" si="24"/>
        <v>0</v>
      </c>
      <c r="AA502" s="304">
        <f>L502-SUM($Z502:Z502)</f>
        <v>690968157</v>
      </c>
      <c r="AB502" s="304">
        <f>M502-SUM($Z502:AA502)</f>
        <v>0</v>
      </c>
      <c r="AC502" s="304">
        <f>N502-SUM($Z502:AB502)</f>
        <v>-690968157</v>
      </c>
      <c r="AD502" s="304">
        <f>O502-SUM($Z502:AC502)</f>
        <v>0</v>
      </c>
      <c r="AE502" s="304">
        <f>P502-SUM($Z502:AD502)</f>
        <v>0</v>
      </c>
      <c r="AF502" s="304">
        <f>Q502-SUM($Z502:AE502)</f>
        <v>0</v>
      </c>
      <c r="AG502" s="304">
        <f>R502-SUM($Z502:AF502)</f>
        <v>0</v>
      </c>
      <c r="AH502" s="304">
        <f>S502-SUM($Z502:AG502)</f>
        <v>0</v>
      </c>
      <c r="AI502" s="304">
        <f>T502-SUM($Z502:AH502)</f>
        <v>0</v>
      </c>
      <c r="AJ502" s="304">
        <f>U502-SUM($Z502:AI502)</f>
        <v>0</v>
      </c>
      <c r="AK502" s="304">
        <f>V502-SUM($Z502:AJ502)</f>
        <v>0</v>
      </c>
      <c r="AL502" s="21" t="e">
        <f>HLOOKUP(F502,'BASE 1'!$C$1:$UG$3,3,0)</f>
        <v>#N/A</v>
      </c>
      <c r="AM502" s="304"/>
      <c r="AN502" s="304">
        <v>690968157</v>
      </c>
      <c r="AO502" s="304">
        <v>690968157</v>
      </c>
      <c r="AP502" s="304"/>
      <c r="AQ502" s="304"/>
      <c r="AR502" s="304"/>
      <c r="AS502" s="304"/>
      <c r="AT502" s="304"/>
      <c r="AU502" s="304"/>
      <c r="AV502" s="304"/>
      <c r="AW502" s="304"/>
      <c r="AX502" s="304"/>
    </row>
    <row r="503" spans="1:50" ht="12.75" customHeight="1">
      <c r="A503" s="116">
        <v>110013213</v>
      </c>
      <c r="B503" s="312">
        <v>70400000</v>
      </c>
      <c r="C503" s="429"/>
      <c r="D503" s="511"/>
      <c r="E503" s="511"/>
      <c r="F503" s="124">
        <v>135030111702</v>
      </c>
      <c r="G503" s="290" t="s">
        <v>2757</v>
      </c>
      <c r="H503" s="122">
        <v>9</v>
      </c>
      <c r="I503" s="302"/>
      <c r="J503" s="304">
        <v>818</v>
      </c>
      <c r="K503" s="304"/>
      <c r="L503" s="304">
        <v>818</v>
      </c>
      <c r="M503" s="304">
        <v>818</v>
      </c>
      <c r="N503" s="304"/>
      <c r="O503" s="304"/>
      <c r="P503" s="304"/>
      <c r="Q503" s="304"/>
      <c r="R503" s="304"/>
      <c r="S503" s="304"/>
      <c r="T503" s="304"/>
      <c r="U503" s="304"/>
      <c r="V503" s="304"/>
      <c r="W503" s="327" t="str">
        <f>IFERROR((M503/J503)/IFERROR(HLOOKUP(F503,'BASE 1'!$C$1:$UG$251,'PROY 1'!$AB$19+237,0),0),"")</f>
        <v/>
      </c>
      <c r="X503" s="327"/>
      <c r="Y503" s="25" t="str">
        <f t="shared" si="23"/>
        <v>132</v>
      </c>
      <c r="Z503" s="304">
        <f t="shared" si="24"/>
        <v>0</v>
      </c>
      <c r="AA503" s="304">
        <f>L503-SUM($Z503:Z503)</f>
        <v>818</v>
      </c>
      <c r="AB503" s="304">
        <f>M503-SUM($Z503:AA503)</f>
        <v>0</v>
      </c>
      <c r="AC503" s="304">
        <f>N503-SUM($Z503:AB503)</f>
        <v>-818</v>
      </c>
      <c r="AD503" s="304">
        <f>O503-SUM($Z503:AC503)</f>
        <v>0</v>
      </c>
      <c r="AE503" s="304">
        <f>P503-SUM($Z503:AD503)</f>
        <v>0</v>
      </c>
      <c r="AF503" s="304">
        <f>Q503-SUM($Z503:AE503)</f>
        <v>0</v>
      </c>
      <c r="AG503" s="304">
        <f>R503-SUM($Z503:AF503)</f>
        <v>0</v>
      </c>
      <c r="AH503" s="304">
        <f>S503-SUM($Z503:AG503)</f>
        <v>0</v>
      </c>
      <c r="AI503" s="304">
        <f>T503-SUM($Z503:AH503)</f>
        <v>0</v>
      </c>
      <c r="AJ503" s="304">
        <f>U503-SUM($Z503:AI503)</f>
        <v>0</v>
      </c>
      <c r="AK503" s="304">
        <f>V503-SUM($Z503:AJ503)</f>
        <v>0</v>
      </c>
      <c r="AL503" s="21" t="e">
        <f>HLOOKUP(F503,'BASE 1'!$C$1:$UG$3,3,0)</f>
        <v>#N/A</v>
      </c>
      <c r="AM503" s="304"/>
      <c r="AN503" s="304">
        <v>818</v>
      </c>
      <c r="AO503" s="304">
        <v>818</v>
      </c>
      <c r="AP503" s="304"/>
      <c r="AQ503" s="304"/>
      <c r="AR503" s="304"/>
      <c r="AS503" s="304"/>
      <c r="AT503" s="304"/>
      <c r="AU503" s="304"/>
      <c r="AV503" s="304"/>
      <c r="AW503" s="304"/>
      <c r="AX503" s="304"/>
    </row>
    <row r="504" spans="1:50" ht="12.75" customHeight="1">
      <c r="A504" s="116">
        <v>110012515</v>
      </c>
      <c r="B504" s="312">
        <v>70400000</v>
      </c>
      <c r="C504" s="429"/>
      <c r="D504" s="511"/>
      <c r="E504" s="511"/>
      <c r="F504" s="124">
        <v>135030111907</v>
      </c>
      <c r="G504" s="290" t="s">
        <v>4321</v>
      </c>
      <c r="H504" s="122">
        <v>9</v>
      </c>
      <c r="I504" s="302"/>
      <c r="J504" s="304">
        <v>63941</v>
      </c>
      <c r="K504" s="304"/>
      <c r="L504" s="304">
        <v>63941</v>
      </c>
      <c r="M504" s="304">
        <v>63941</v>
      </c>
      <c r="N504" s="304"/>
      <c r="O504" s="304"/>
      <c r="P504" s="304"/>
      <c r="Q504" s="304"/>
      <c r="R504" s="304"/>
      <c r="S504" s="304"/>
      <c r="T504" s="304"/>
      <c r="U504" s="304"/>
      <c r="V504" s="304"/>
      <c r="W504" s="327" t="str">
        <f>IFERROR((M504/J504)/IFERROR(HLOOKUP(F504,'BASE 1'!$C$1:$UG$251,'PROY 1'!$AB$19+237,0),0),"")</f>
        <v/>
      </c>
      <c r="X504" s="327"/>
      <c r="Y504" s="25" t="str">
        <f t="shared" si="23"/>
        <v>125</v>
      </c>
      <c r="Z504" s="304">
        <f t="shared" si="24"/>
        <v>0</v>
      </c>
      <c r="AA504" s="304">
        <f>L504-SUM($Z504:Z504)</f>
        <v>63941</v>
      </c>
      <c r="AB504" s="304">
        <f>M504-SUM($Z504:AA504)</f>
        <v>0</v>
      </c>
      <c r="AC504" s="304">
        <f>N504-SUM($Z504:AB504)</f>
        <v>-63941</v>
      </c>
      <c r="AD504" s="304">
        <f>O504-SUM($Z504:AC504)</f>
        <v>0</v>
      </c>
      <c r="AE504" s="304">
        <f>P504-SUM($Z504:AD504)</f>
        <v>0</v>
      </c>
      <c r="AF504" s="304">
        <f>Q504-SUM($Z504:AE504)</f>
        <v>0</v>
      </c>
      <c r="AG504" s="304">
        <f>R504-SUM($Z504:AF504)</f>
        <v>0</v>
      </c>
      <c r="AH504" s="304">
        <f>S504-SUM($Z504:AG504)</f>
        <v>0</v>
      </c>
      <c r="AI504" s="304">
        <f>T504-SUM($Z504:AH504)</f>
        <v>0</v>
      </c>
      <c r="AJ504" s="304">
        <f>U504-SUM($Z504:AI504)</f>
        <v>0</v>
      </c>
      <c r="AK504" s="304">
        <f>V504-SUM($Z504:AJ504)</f>
        <v>0</v>
      </c>
      <c r="AL504" s="21" t="e">
        <f>HLOOKUP(F504,'BASE 1'!$C$1:$UG$3,3,0)</f>
        <v>#N/A</v>
      </c>
      <c r="AM504" s="304"/>
      <c r="AN504" s="304">
        <v>63941</v>
      </c>
      <c r="AO504" s="304">
        <v>63941</v>
      </c>
      <c r="AP504" s="304"/>
      <c r="AQ504" s="304"/>
      <c r="AR504" s="304"/>
      <c r="AS504" s="304"/>
      <c r="AT504" s="304"/>
      <c r="AU504" s="304"/>
      <c r="AV504" s="304"/>
      <c r="AW504" s="304"/>
      <c r="AX504" s="304"/>
    </row>
    <row r="505" spans="1:50" ht="12.75" customHeight="1">
      <c r="A505" s="116">
        <v>110012516</v>
      </c>
      <c r="B505" s="312">
        <v>70400000</v>
      </c>
      <c r="C505" s="429"/>
      <c r="D505" s="511"/>
      <c r="E505" s="511"/>
      <c r="F505" s="124">
        <v>135030111908</v>
      </c>
      <c r="G505" s="290" t="s">
        <v>4322</v>
      </c>
      <c r="H505" s="122">
        <v>9</v>
      </c>
      <c r="I505" s="302"/>
      <c r="J505" s="304">
        <v>29066888</v>
      </c>
      <c r="K505" s="304"/>
      <c r="L505" s="304">
        <v>29066888</v>
      </c>
      <c r="M505" s="304">
        <v>29066888</v>
      </c>
      <c r="N505" s="304"/>
      <c r="O505" s="304"/>
      <c r="P505" s="304"/>
      <c r="Q505" s="304"/>
      <c r="R505" s="304"/>
      <c r="S505" s="304"/>
      <c r="T505" s="304"/>
      <c r="U505" s="304"/>
      <c r="V505" s="304"/>
      <c r="W505" s="327" t="str">
        <f>IFERROR((M505/J505)/IFERROR(HLOOKUP(F505,'BASE 1'!$C$1:$UG$251,'PROY 1'!$AB$19+237,0),0),"")</f>
        <v/>
      </c>
      <c r="X505" s="327"/>
      <c r="Y505" s="25" t="str">
        <f t="shared" si="23"/>
        <v>125</v>
      </c>
      <c r="Z505" s="304">
        <f t="shared" si="24"/>
        <v>0</v>
      </c>
      <c r="AA505" s="304">
        <f>L505-SUM($Z505:Z505)</f>
        <v>29066888</v>
      </c>
      <c r="AB505" s="304">
        <f>M505-SUM($Z505:AA505)</f>
        <v>0</v>
      </c>
      <c r="AC505" s="304">
        <f>N505-SUM($Z505:AB505)</f>
        <v>-29066888</v>
      </c>
      <c r="AD505" s="304">
        <f>O505-SUM($Z505:AC505)</f>
        <v>0</v>
      </c>
      <c r="AE505" s="304">
        <f>P505-SUM($Z505:AD505)</f>
        <v>0</v>
      </c>
      <c r="AF505" s="304">
        <f>Q505-SUM($Z505:AE505)</f>
        <v>0</v>
      </c>
      <c r="AG505" s="304">
        <f>R505-SUM($Z505:AF505)</f>
        <v>0</v>
      </c>
      <c r="AH505" s="304">
        <f>S505-SUM($Z505:AG505)</f>
        <v>0</v>
      </c>
      <c r="AI505" s="304">
        <f>T505-SUM($Z505:AH505)</f>
        <v>0</v>
      </c>
      <c r="AJ505" s="304">
        <f>U505-SUM($Z505:AI505)</f>
        <v>0</v>
      </c>
      <c r="AK505" s="304">
        <f>V505-SUM($Z505:AJ505)</f>
        <v>0</v>
      </c>
      <c r="AL505" s="21" t="e">
        <f>HLOOKUP(F505,'BASE 1'!$C$1:$UG$3,3,0)</f>
        <v>#N/A</v>
      </c>
      <c r="AM505" s="304"/>
      <c r="AN505" s="304">
        <v>29066888</v>
      </c>
      <c r="AO505" s="304">
        <v>29066888</v>
      </c>
      <c r="AP505" s="304"/>
      <c r="AQ505" s="304"/>
      <c r="AR505" s="304"/>
      <c r="AS505" s="304"/>
      <c r="AT505" s="304"/>
      <c r="AU505" s="304"/>
      <c r="AV505" s="304"/>
      <c r="AW505" s="304"/>
      <c r="AX505" s="304"/>
    </row>
    <row r="506" spans="1:50" ht="12.75" customHeight="1">
      <c r="A506" s="116">
        <v>110012517</v>
      </c>
      <c r="B506" s="312">
        <v>70400000</v>
      </c>
      <c r="C506" s="429"/>
      <c r="D506" s="511"/>
      <c r="E506" s="511"/>
      <c r="F506" s="124">
        <v>135030111909</v>
      </c>
      <c r="G506" s="290" t="s">
        <v>4323</v>
      </c>
      <c r="H506" s="122">
        <v>9</v>
      </c>
      <c r="I506" s="302"/>
      <c r="J506" s="304">
        <v>453195830</v>
      </c>
      <c r="K506" s="304"/>
      <c r="L506" s="304">
        <v>453195830</v>
      </c>
      <c r="M506" s="304">
        <v>453195830</v>
      </c>
      <c r="N506" s="304"/>
      <c r="O506" s="304"/>
      <c r="P506" s="304"/>
      <c r="Q506" s="304"/>
      <c r="R506" s="304"/>
      <c r="S506" s="304"/>
      <c r="T506" s="304"/>
      <c r="U506" s="304"/>
      <c r="V506" s="304"/>
      <c r="W506" s="327" t="str">
        <f>IFERROR((M506/J506)/IFERROR(HLOOKUP(F506,'BASE 1'!$C$1:$UG$251,'PROY 1'!$AB$19+237,0),0),"")</f>
        <v/>
      </c>
      <c r="X506" s="327"/>
      <c r="Y506" s="25" t="str">
        <f t="shared" si="23"/>
        <v>125</v>
      </c>
      <c r="Z506" s="304">
        <f t="shared" si="24"/>
        <v>0</v>
      </c>
      <c r="AA506" s="304">
        <f>L506-SUM($Z506:Z506)</f>
        <v>453195830</v>
      </c>
      <c r="AB506" s="304">
        <f>M506-SUM($Z506:AA506)</f>
        <v>0</v>
      </c>
      <c r="AC506" s="304">
        <f>N506-SUM($Z506:AB506)</f>
        <v>-453195830</v>
      </c>
      <c r="AD506" s="304">
        <f>O506-SUM($Z506:AC506)</f>
        <v>0</v>
      </c>
      <c r="AE506" s="304">
        <f>P506-SUM($Z506:AD506)</f>
        <v>0</v>
      </c>
      <c r="AF506" s="304">
        <f>Q506-SUM($Z506:AE506)</f>
        <v>0</v>
      </c>
      <c r="AG506" s="304">
        <f>R506-SUM($Z506:AF506)</f>
        <v>0</v>
      </c>
      <c r="AH506" s="304">
        <f>S506-SUM($Z506:AG506)</f>
        <v>0</v>
      </c>
      <c r="AI506" s="304">
        <f>T506-SUM($Z506:AH506)</f>
        <v>0</v>
      </c>
      <c r="AJ506" s="304">
        <f>U506-SUM($Z506:AI506)</f>
        <v>0</v>
      </c>
      <c r="AK506" s="304">
        <f>V506-SUM($Z506:AJ506)</f>
        <v>0</v>
      </c>
      <c r="AL506" s="21" t="e">
        <f>HLOOKUP(F506,'BASE 1'!$C$1:$UG$3,3,0)</f>
        <v>#N/A</v>
      </c>
      <c r="AM506" s="304"/>
      <c r="AN506" s="304">
        <v>453195830</v>
      </c>
      <c r="AO506" s="304">
        <v>453195830</v>
      </c>
      <c r="AP506" s="304"/>
      <c r="AQ506" s="304"/>
      <c r="AR506" s="304"/>
      <c r="AS506" s="304"/>
      <c r="AT506" s="304"/>
      <c r="AU506" s="304"/>
      <c r="AV506" s="304"/>
      <c r="AW506" s="304"/>
      <c r="AX506" s="304"/>
    </row>
    <row r="507" spans="1:50" ht="12.75" customHeight="1">
      <c r="A507" s="116">
        <v>110012518</v>
      </c>
      <c r="B507" s="312">
        <v>70400000</v>
      </c>
      <c r="C507" s="429"/>
      <c r="D507" s="511"/>
      <c r="E507" s="511"/>
      <c r="F507" s="124">
        <v>135030111910</v>
      </c>
      <c r="G507" s="290" t="s">
        <v>4499</v>
      </c>
      <c r="H507" s="122">
        <v>9</v>
      </c>
      <c r="I507" s="302"/>
      <c r="J507" s="304">
        <v>757879844</v>
      </c>
      <c r="K507" s="304"/>
      <c r="L507" s="304">
        <v>779736946</v>
      </c>
      <c r="M507" s="304">
        <v>779736950</v>
      </c>
      <c r="N507" s="304"/>
      <c r="O507" s="304"/>
      <c r="P507" s="304"/>
      <c r="Q507" s="304"/>
      <c r="R507" s="304"/>
      <c r="S507" s="304"/>
      <c r="T507" s="304"/>
      <c r="U507" s="304"/>
      <c r="V507" s="304"/>
      <c r="W507" s="327" t="str">
        <f>IFERROR((M507/J507)/IFERROR(HLOOKUP(F507,'BASE 1'!$C$1:$UG$251,'PROY 1'!$AB$19+237,0),0),"")</f>
        <v/>
      </c>
      <c r="X507" s="327"/>
      <c r="Y507" s="25" t="str">
        <f t="shared" si="23"/>
        <v>125</v>
      </c>
      <c r="Z507" s="304">
        <f t="shared" si="24"/>
        <v>0</v>
      </c>
      <c r="AA507" s="304">
        <f>L507-SUM($Z507:Z507)</f>
        <v>779736946</v>
      </c>
      <c r="AB507" s="304">
        <f>M507-SUM($Z507:AA507)</f>
        <v>4</v>
      </c>
      <c r="AC507" s="304">
        <f>N507-SUM($Z507:AB507)</f>
        <v>-779736950</v>
      </c>
      <c r="AD507" s="304">
        <f>O507-SUM($Z507:AC507)</f>
        <v>0</v>
      </c>
      <c r="AE507" s="304">
        <f>P507-SUM($Z507:AD507)</f>
        <v>0</v>
      </c>
      <c r="AF507" s="304">
        <f>Q507-SUM($Z507:AE507)</f>
        <v>0</v>
      </c>
      <c r="AG507" s="304">
        <f>R507-SUM($Z507:AF507)</f>
        <v>0</v>
      </c>
      <c r="AH507" s="304">
        <f>S507-SUM($Z507:AG507)</f>
        <v>0</v>
      </c>
      <c r="AI507" s="304">
        <f>T507-SUM($Z507:AH507)</f>
        <v>0</v>
      </c>
      <c r="AJ507" s="304">
        <f>U507-SUM($Z507:AI507)</f>
        <v>0</v>
      </c>
      <c r="AK507" s="304">
        <f>V507-SUM($Z507:AJ507)</f>
        <v>0</v>
      </c>
      <c r="AL507" s="21" t="e">
        <f>HLOOKUP(F507,'BASE 1'!$C$1:$UG$3,3,0)</f>
        <v>#N/A</v>
      </c>
      <c r="AM507" s="304"/>
      <c r="AN507" s="304">
        <v>757879844</v>
      </c>
      <c r="AO507" s="304">
        <v>757879844</v>
      </c>
      <c r="AP507" s="304"/>
      <c r="AQ507" s="304"/>
      <c r="AR507" s="304"/>
      <c r="AS507" s="304"/>
      <c r="AT507" s="304"/>
      <c r="AU507" s="304"/>
      <c r="AV507" s="304"/>
      <c r="AW507" s="304"/>
      <c r="AX507" s="304"/>
    </row>
    <row r="508" spans="1:50" ht="12.75" customHeight="1">
      <c r="A508" s="116">
        <v>110013817</v>
      </c>
      <c r="B508" s="312">
        <v>70400000</v>
      </c>
      <c r="C508" s="429"/>
      <c r="D508" s="511"/>
      <c r="E508" s="511"/>
      <c r="F508" s="124">
        <v>135030112408</v>
      </c>
      <c r="G508" s="290" t="s">
        <v>4252</v>
      </c>
      <c r="H508" s="122">
        <v>9</v>
      </c>
      <c r="I508" s="302"/>
      <c r="J508" s="304">
        <v>4011663239</v>
      </c>
      <c r="K508" s="304"/>
      <c r="L508" s="304">
        <v>4011663239</v>
      </c>
      <c r="M508" s="304">
        <v>4011663239</v>
      </c>
      <c r="N508" s="304"/>
      <c r="O508" s="304"/>
      <c r="P508" s="304"/>
      <c r="Q508" s="304"/>
      <c r="R508" s="304"/>
      <c r="S508" s="304"/>
      <c r="T508" s="304"/>
      <c r="U508" s="304"/>
      <c r="V508" s="304"/>
      <c r="W508" s="327" t="str">
        <f>IFERROR((M508/J508)/IFERROR(HLOOKUP(F508,'BASE 1'!$C$1:$UG$251,'PROY 1'!$AB$19+237,0),0),"")</f>
        <v/>
      </c>
      <c r="X508" s="327"/>
      <c r="Y508" s="25" t="str">
        <f t="shared" si="23"/>
        <v>138</v>
      </c>
      <c r="Z508" s="304">
        <f t="shared" si="24"/>
        <v>0</v>
      </c>
      <c r="AA508" s="304">
        <f>L508-SUM($Z508:Z508)</f>
        <v>4011663239</v>
      </c>
      <c r="AB508" s="304">
        <f>M508-SUM($Z508:AA508)</f>
        <v>0</v>
      </c>
      <c r="AC508" s="304">
        <f>N508-SUM($Z508:AB508)</f>
        <v>-4011663239</v>
      </c>
      <c r="AD508" s="304">
        <f>O508-SUM($Z508:AC508)</f>
        <v>0</v>
      </c>
      <c r="AE508" s="304">
        <f>P508-SUM($Z508:AD508)</f>
        <v>0</v>
      </c>
      <c r="AF508" s="304">
        <f>Q508-SUM($Z508:AE508)</f>
        <v>0</v>
      </c>
      <c r="AG508" s="304">
        <f>R508-SUM($Z508:AF508)</f>
        <v>0</v>
      </c>
      <c r="AH508" s="304">
        <f>S508-SUM($Z508:AG508)</f>
        <v>0</v>
      </c>
      <c r="AI508" s="304">
        <f>T508-SUM($Z508:AH508)</f>
        <v>0</v>
      </c>
      <c r="AJ508" s="304">
        <f>U508-SUM($Z508:AI508)</f>
        <v>0</v>
      </c>
      <c r="AK508" s="304">
        <f>V508-SUM($Z508:AJ508)</f>
        <v>0</v>
      </c>
      <c r="AL508" s="21" t="e">
        <f>HLOOKUP(F508,'BASE 1'!$C$1:$UG$3,3,0)</f>
        <v>#N/A</v>
      </c>
      <c r="AM508" s="304"/>
      <c r="AN508" s="304">
        <v>4011663239</v>
      </c>
      <c r="AO508" s="304">
        <v>4011663239</v>
      </c>
      <c r="AP508" s="304"/>
      <c r="AQ508" s="304"/>
      <c r="AR508" s="304"/>
      <c r="AS508" s="304"/>
      <c r="AT508" s="304"/>
      <c r="AU508" s="304"/>
      <c r="AV508" s="304"/>
      <c r="AW508" s="304"/>
      <c r="AX508" s="304"/>
    </row>
    <row r="509" spans="1:50" ht="12.75" customHeight="1">
      <c r="A509" s="116">
        <v>110013315</v>
      </c>
      <c r="B509" s="312">
        <v>70400000</v>
      </c>
      <c r="C509" s="429"/>
      <c r="D509" s="511"/>
      <c r="E509" s="511"/>
      <c r="F509" s="124">
        <v>135030112605</v>
      </c>
      <c r="G509" s="290" t="s">
        <v>2758</v>
      </c>
      <c r="H509" s="122">
        <v>9</v>
      </c>
      <c r="I509" s="302"/>
      <c r="J509" s="304">
        <v>1</v>
      </c>
      <c r="K509" s="304"/>
      <c r="L509" s="304">
        <v>1</v>
      </c>
      <c r="M509" s="304">
        <v>1</v>
      </c>
      <c r="N509" s="304"/>
      <c r="O509" s="304"/>
      <c r="P509" s="304"/>
      <c r="Q509" s="304"/>
      <c r="R509" s="304"/>
      <c r="S509" s="304"/>
      <c r="T509" s="304"/>
      <c r="U509" s="304"/>
      <c r="V509" s="304"/>
      <c r="W509" s="327" t="str">
        <f>IFERROR((M509/J509)/IFERROR(HLOOKUP(F509,'BASE 1'!$C$1:$UG$251,'PROY 1'!$AB$19+237,0),0),"")</f>
        <v/>
      </c>
      <c r="X509" s="327"/>
      <c r="Y509" s="25" t="str">
        <f t="shared" si="23"/>
        <v>133</v>
      </c>
      <c r="Z509" s="304">
        <f t="shared" si="24"/>
        <v>0</v>
      </c>
      <c r="AA509" s="304">
        <f>L509-SUM($Z509:Z509)</f>
        <v>1</v>
      </c>
      <c r="AB509" s="304">
        <f>M509-SUM($Z509:AA509)</f>
        <v>0</v>
      </c>
      <c r="AC509" s="304">
        <f>N509-SUM($Z509:AB509)</f>
        <v>-1</v>
      </c>
      <c r="AD509" s="304">
        <f>O509-SUM($Z509:AC509)</f>
        <v>0</v>
      </c>
      <c r="AE509" s="304">
        <f>P509-SUM($Z509:AD509)</f>
        <v>0</v>
      </c>
      <c r="AF509" s="304">
        <f>Q509-SUM($Z509:AE509)</f>
        <v>0</v>
      </c>
      <c r="AG509" s="304">
        <f>R509-SUM($Z509:AF509)</f>
        <v>0</v>
      </c>
      <c r="AH509" s="304">
        <f>S509-SUM($Z509:AG509)</f>
        <v>0</v>
      </c>
      <c r="AI509" s="304">
        <f>T509-SUM($Z509:AH509)</f>
        <v>0</v>
      </c>
      <c r="AJ509" s="304">
        <f>U509-SUM($Z509:AI509)</f>
        <v>0</v>
      </c>
      <c r="AK509" s="304">
        <f>V509-SUM($Z509:AJ509)</f>
        <v>0</v>
      </c>
      <c r="AL509" s="21" t="e">
        <f>HLOOKUP(F509,'BASE 1'!$C$1:$UG$3,3,0)</f>
        <v>#N/A</v>
      </c>
      <c r="AM509" s="304"/>
      <c r="AN509" s="304">
        <v>1</v>
      </c>
      <c r="AO509" s="304">
        <v>1</v>
      </c>
      <c r="AP509" s="304"/>
      <c r="AQ509" s="304"/>
      <c r="AR509" s="304"/>
      <c r="AS509" s="304"/>
      <c r="AT509" s="304"/>
      <c r="AU509" s="304"/>
      <c r="AV509" s="304"/>
      <c r="AW509" s="304"/>
      <c r="AX509" s="304"/>
    </row>
    <row r="510" spans="1:50" ht="12.75" customHeight="1">
      <c r="A510" s="116">
        <v>110013316</v>
      </c>
      <c r="B510" s="312">
        <v>74200000</v>
      </c>
      <c r="C510" s="429"/>
      <c r="D510" s="511"/>
      <c r="E510" s="511"/>
      <c r="F510" s="124">
        <v>135030112606</v>
      </c>
      <c r="G510" s="290" t="s">
        <v>3560</v>
      </c>
      <c r="H510" s="122">
        <v>9</v>
      </c>
      <c r="I510" s="302"/>
      <c r="J510" s="304">
        <v>293310782</v>
      </c>
      <c r="K510" s="304"/>
      <c r="L510" s="304">
        <v>293310782</v>
      </c>
      <c r="M510" s="304">
        <v>293310782</v>
      </c>
      <c r="N510" s="304"/>
      <c r="O510" s="304"/>
      <c r="P510" s="304"/>
      <c r="Q510" s="304"/>
      <c r="R510" s="304"/>
      <c r="S510" s="304"/>
      <c r="T510" s="304"/>
      <c r="U510" s="304"/>
      <c r="V510" s="304"/>
      <c r="W510" s="327" t="str">
        <f>IFERROR((M510/J510)/IFERROR(HLOOKUP(F510,'BASE 1'!$C$1:$UG$251,'PROY 1'!$AB$19+237,0),0),"")</f>
        <v/>
      </c>
      <c r="X510" s="327"/>
      <c r="Y510" s="25" t="str">
        <f t="shared" si="23"/>
        <v>133</v>
      </c>
      <c r="Z510" s="304">
        <f t="shared" si="24"/>
        <v>0</v>
      </c>
      <c r="AA510" s="304">
        <f>L510-SUM($Z510:Z510)</f>
        <v>293310782</v>
      </c>
      <c r="AB510" s="304">
        <f>M510-SUM($Z510:AA510)</f>
        <v>0</v>
      </c>
      <c r="AC510" s="304">
        <f>N510-SUM($Z510:AB510)</f>
        <v>-293310782</v>
      </c>
      <c r="AD510" s="304">
        <f>O510-SUM($Z510:AC510)</f>
        <v>0</v>
      </c>
      <c r="AE510" s="304">
        <f>P510-SUM($Z510:AD510)</f>
        <v>0</v>
      </c>
      <c r="AF510" s="304">
        <f>Q510-SUM($Z510:AE510)</f>
        <v>0</v>
      </c>
      <c r="AG510" s="304">
        <f>R510-SUM($Z510:AF510)</f>
        <v>0</v>
      </c>
      <c r="AH510" s="304">
        <f>S510-SUM($Z510:AG510)</f>
        <v>0</v>
      </c>
      <c r="AI510" s="304">
        <f>T510-SUM($Z510:AH510)</f>
        <v>0</v>
      </c>
      <c r="AJ510" s="304">
        <f>U510-SUM($Z510:AI510)</f>
        <v>0</v>
      </c>
      <c r="AK510" s="304">
        <f>V510-SUM($Z510:AJ510)</f>
        <v>0</v>
      </c>
      <c r="AL510" s="21" t="e">
        <f>HLOOKUP(F510,'BASE 1'!$C$1:$UG$3,3,0)</f>
        <v>#N/A</v>
      </c>
      <c r="AM510" s="304"/>
      <c r="AN510" s="304">
        <v>293310782</v>
      </c>
      <c r="AO510" s="304">
        <v>293310782</v>
      </c>
      <c r="AP510" s="304"/>
      <c r="AQ510" s="304"/>
      <c r="AR510" s="304"/>
      <c r="AS510" s="304"/>
      <c r="AT510" s="304"/>
      <c r="AU510" s="304"/>
      <c r="AV510" s="304"/>
      <c r="AW510" s="304"/>
      <c r="AX510" s="304"/>
    </row>
    <row r="511" spans="1:50" ht="12.75" customHeight="1">
      <c r="A511" s="116">
        <v>110013317</v>
      </c>
      <c r="B511" s="312">
        <v>70400000</v>
      </c>
      <c r="C511" s="429"/>
      <c r="D511" s="511"/>
      <c r="E511" s="511"/>
      <c r="F511" s="124">
        <v>135030112607</v>
      </c>
      <c r="G511" s="290" t="s">
        <v>4500</v>
      </c>
      <c r="H511" s="122">
        <v>9</v>
      </c>
      <c r="I511" s="302"/>
      <c r="J511" s="304">
        <v>338102758</v>
      </c>
      <c r="K511" s="304"/>
      <c r="L511" s="304">
        <v>338102758</v>
      </c>
      <c r="M511" s="304">
        <v>338102758</v>
      </c>
      <c r="N511" s="304"/>
      <c r="O511" s="304"/>
      <c r="P511" s="304"/>
      <c r="Q511" s="304"/>
      <c r="R511" s="304"/>
      <c r="S511" s="304"/>
      <c r="T511" s="304"/>
      <c r="U511" s="304"/>
      <c r="V511" s="304"/>
      <c r="W511" s="327" t="str">
        <f>IFERROR((M511/J511)/IFERROR(HLOOKUP(F511,'BASE 1'!$C$1:$UG$251,'PROY 1'!$AB$19+237,0),0),"")</f>
        <v/>
      </c>
      <c r="X511" s="327"/>
      <c r="Y511" s="25" t="str">
        <f t="shared" si="23"/>
        <v>133</v>
      </c>
      <c r="Z511" s="304">
        <f t="shared" si="24"/>
        <v>0</v>
      </c>
      <c r="AA511" s="304">
        <f>L511-SUM($Z511:Z511)</f>
        <v>338102758</v>
      </c>
      <c r="AB511" s="304">
        <f>M511-SUM($Z511:AA511)</f>
        <v>0</v>
      </c>
      <c r="AC511" s="304">
        <f>N511-SUM($Z511:AB511)</f>
        <v>-338102758</v>
      </c>
      <c r="AD511" s="304">
        <f>O511-SUM($Z511:AC511)</f>
        <v>0</v>
      </c>
      <c r="AE511" s="304">
        <f>P511-SUM($Z511:AD511)</f>
        <v>0</v>
      </c>
      <c r="AF511" s="304">
        <f>Q511-SUM($Z511:AE511)</f>
        <v>0</v>
      </c>
      <c r="AG511" s="304">
        <f>R511-SUM($Z511:AF511)</f>
        <v>0</v>
      </c>
      <c r="AH511" s="304">
        <f>S511-SUM($Z511:AG511)</f>
        <v>0</v>
      </c>
      <c r="AI511" s="304">
        <f>T511-SUM($Z511:AH511)</f>
        <v>0</v>
      </c>
      <c r="AJ511" s="304">
        <f>U511-SUM($Z511:AI511)</f>
        <v>0</v>
      </c>
      <c r="AK511" s="304">
        <f>V511-SUM($Z511:AJ511)</f>
        <v>0</v>
      </c>
      <c r="AL511" s="21" t="e">
        <f>HLOOKUP(F511,'BASE 1'!$C$1:$UG$3,3,0)</f>
        <v>#N/A</v>
      </c>
      <c r="AM511" s="304"/>
      <c r="AN511" s="304">
        <v>338102758</v>
      </c>
      <c r="AO511" s="304">
        <v>338102758</v>
      </c>
      <c r="AP511" s="304"/>
      <c r="AQ511" s="304"/>
      <c r="AR511" s="304"/>
      <c r="AS511" s="304"/>
      <c r="AT511" s="304"/>
      <c r="AU511" s="304"/>
      <c r="AV511" s="304"/>
      <c r="AW511" s="304"/>
      <c r="AX511" s="304"/>
    </row>
    <row r="512" spans="1:50" ht="12.75" customHeight="1">
      <c r="A512" s="116">
        <v>110013318</v>
      </c>
      <c r="B512" s="312">
        <v>70400000</v>
      </c>
      <c r="C512" s="429"/>
      <c r="D512" s="511"/>
      <c r="E512" s="511"/>
      <c r="F512" s="124">
        <v>135030112608</v>
      </c>
      <c r="G512" s="290" t="s">
        <v>4501</v>
      </c>
      <c r="H512" s="122">
        <v>9</v>
      </c>
      <c r="I512" s="302"/>
      <c r="J512" s="304">
        <v>779076238</v>
      </c>
      <c r="K512" s="304"/>
      <c r="L512" s="304">
        <v>779076238</v>
      </c>
      <c r="M512" s="304">
        <v>779076238</v>
      </c>
      <c r="N512" s="304"/>
      <c r="O512" s="304"/>
      <c r="P512" s="304"/>
      <c r="Q512" s="304"/>
      <c r="R512" s="304"/>
      <c r="S512" s="304"/>
      <c r="T512" s="304"/>
      <c r="U512" s="304"/>
      <c r="V512" s="304"/>
      <c r="W512" s="327" t="str">
        <f>IFERROR((M512/J512)/IFERROR(HLOOKUP(F512,'BASE 1'!$C$1:$UG$251,'PROY 1'!$AB$19+237,0),0),"")</f>
        <v/>
      </c>
      <c r="X512" s="327"/>
      <c r="Y512" s="25" t="str">
        <f t="shared" si="23"/>
        <v>133</v>
      </c>
      <c r="Z512" s="304">
        <f t="shared" si="24"/>
        <v>0</v>
      </c>
      <c r="AA512" s="304">
        <f>L512-SUM($Z512:Z512)</f>
        <v>779076238</v>
      </c>
      <c r="AB512" s="304">
        <f>M512-SUM($Z512:AA512)</f>
        <v>0</v>
      </c>
      <c r="AC512" s="304">
        <f>N512-SUM($Z512:AB512)</f>
        <v>-779076238</v>
      </c>
      <c r="AD512" s="304">
        <f>O512-SUM($Z512:AC512)</f>
        <v>0</v>
      </c>
      <c r="AE512" s="304">
        <f>P512-SUM($Z512:AD512)</f>
        <v>0</v>
      </c>
      <c r="AF512" s="304">
        <f>Q512-SUM($Z512:AE512)</f>
        <v>0</v>
      </c>
      <c r="AG512" s="304">
        <f>R512-SUM($Z512:AF512)</f>
        <v>0</v>
      </c>
      <c r="AH512" s="304">
        <f>S512-SUM($Z512:AG512)</f>
        <v>0</v>
      </c>
      <c r="AI512" s="304">
        <f>T512-SUM($Z512:AH512)</f>
        <v>0</v>
      </c>
      <c r="AJ512" s="304">
        <f>U512-SUM($Z512:AI512)</f>
        <v>0</v>
      </c>
      <c r="AK512" s="304">
        <f>V512-SUM($Z512:AJ512)</f>
        <v>0</v>
      </c>
      <c r="AL512" s="21" t="e">
        <f>HLOOKUP(F512,'BASE 1'!$C$1:$UG$3,3,0)</f>
        <v>#N/A</v>
      </c>
      <c r="AM512" s="304"/>
      <c r="AN512" s="304">
        <v>779076238</v>
      </c>
      <c r="AO512" s="304">
        <v>779076238</v>
      </c>
      <c r="AP512" s="304"/>
      <c r="AQ512" s="304"/>
      <c r="AR512" s="304"/>
      <c r="AS512" s="304"/>
      <c r="AT512" s="304"/>
      <c r="AU512" s="304"/>
      <c r="AV512" s="304"/>
      <c r="AW512" s="304"/>
      <c r="AX512" s="304"/>
    </row>
    <row r="513" spans="1:50" ht="12.75" customHeight="1">
      <c r="A513" s="116">
        <v>110014911</v>
      </c>
      <c r="B513" s="312">
        <v>70400000</v>
      </c>
      <c r="C513" s="429"/>
      <c r="D513" s="511"/>
      <c r="E513" s="511"/>
      <c r="F513" s="124">
        <v>135030112901</v>
      </c>
      <c r="G513" s="290" t="s">
        <v>2951</v>
      </c>
      <c r="H513" s="122">
        <v>9</v>
      </c>
      <c r="I513" s="302"/>
      <c r="J513" s="304">
        <v>2975911</v>
      </c>
      <c r="K513" s="304"/>
      <c r="L513" s="304">
        <v>2975911</v>
      </c>
      <c r="M513" s="304">
        <v>2975911</v>
      </c>
      <c r="N513" s="304"/>
      <c r="O513" s="304"/>
      <c r="P513" s="304"/>
      <c r="Q513" s="304"/>
      <c r="R513" s="304"/>
      <c r="S513" s="304"/>
      <c r="T513" s="304"/>
      <c r="U513" s="304"/>
      <c r="V513" s="304"/>
      <c r="W513" s="327" t="str">
        <f>IFERROR((M513/J513)/IFERROR(HLOOKUP(F513,'BASE 1'!$C$1:$UG$251,'PROY 1'!$AB$19+237,0),0),"")</f>
        <v/>
      </c>
      <c r="X513" s="327"/>
      <c r="Y513" s="25" t="str">
        <f t="shared" si="23"/>
        <v>149</v>
      </c>
      <c r="Z513" s="304">
        <f t="shared" si="24"/>
        <v>0</v>
      </c>
      <c r="AA513" s="304">
        <f>L513-SUM($Z513:Z513)</f>
        <v>2975911</v>
      </c>
      <c r="AB513" s="304">
        <f>M513-SUM($Z513:AA513)</f>
        <v>0</v>
      </c>
      <c r="AC513" s="304">
        <f>N513-SUM($Z513:AB513)</f>
        <v>-2975911</v>
      </c>
      <c r="AD513" s="304">
        <f>O513-SUM($Z513:AC513)</f>
        <v>0</v>
      </c>
      <c r="AE513" s="304">
        <f>P513-SUM($Z513:AD513)</f>
        <v>0</v>
      </c>
      <c r="AF513" s="304">
        <f>Q513-SUM($Z513:AE513)</f>
        <v>0</v>
      </c>
      <c r="AG513" s="304">
        <f>R513-SUM($Z513:AF513)</f>
        <v>0</v>
      </c>
      <c r="AH513" s="304">
        <f>S513-SUM($Z513:AG513)</f>
        <v>0</v>
      </c>
      <c r="AI513" s="304">
        <f>T513-SUM($Z513:AH513)</f>
        <v>0</v>
      </c>
      <c r="AJ513" s="304">
        <f>U513-SUM($Z513:AI513)</f>
        <v>0</v>
      </c>
      <c r="AK513" s="304">
        <f>V513-SUM($Z513:AJ513)</f>
        <v>0</v>
      </c>
      <c r="AL513" s="21" t="e">
        <f>HLOOKUP(F513,'BASE 1'!$C$1:$UG$3,3,0)</f>
        <v>#N/A</v>
      </c>
      <c r="AM513" s="304"/>
      <c r="AN513" s="304">
        <v>2975911</v>
      </c>
      <c r="AO513" s="304">
        <v>2975911</v>
      </c>
      <c r="AP513" s="304"/>
      <c r="AQ513" s="304"/>
      <c r="AR513" s="304"/>
      <c r="AS513" s="304"/>
      <c r="AT513" s="304"/>
      <c r="AU513" s="304"/>
      <c r="AV513" s="304"/>
      <c r="AW513" s="304"/>
      <c r="AX513" s="304"/>
    </row>
    <row r="514" spans="1:50" ht="12.75" customHeight="1">
      <c r="A514" s="116">
        <v>110012412</v>
      </c>
      <c r="B514" s="312">
        <v>74200000</v>
      </c>
      <c r="C514" s="429"/>
      <c r="D514" s="511"/>
      <c r="E514" s="511"/>
      <c r="F514" s="124">
        <v>135030113002</v>
      </c>
      <c r="G514" s="290" t="s">
        <v>1880</v>
      </c>
      <c r="H514" s="122">
        <v>9</v>
      </c>
      <c r="I514" s="302"/>
      <c r="J514" s="304">
        <v>2027653</v>
      </c>
      <c r="K514" s="304"/>
      <c r="L514" s="304">
        <v>2027653</v>
      </c>
      <c r="M514" s="304">
        <v>2027653</v>
      </c>
      <c r="N514" s="304"/>
      <c r="O514" s="304"/>
      <c r="P514" s="304"/>
      <c r="Q514" s="304"/>
      <c r="R514" s="304"/>
      <c r="S514" s="304"/>
      <c r="T514" s="304"/>
      <c r="U514" s="304"/>
      <c r="V514" s="304"/>
      <c r="W514" s="327" t="str">
        <f>IFERROR((M514/J514)/IFERROR(HLOOKUP(F514,'BASE 1'!$C$1:$UG$251,'PROY 1'!$AB$19+237,0),0),"")</f>
        <v/>
      </c>
      <c r="X514" s="327"/>
      <c r="Y514" s="25" t="str">
        <f t="shared" si="23"/>
        <v>124</v>
      </c>
      <c r="Z514" s="304">
        <f t="shared" si="24"/>
        <v>0</v>
      </c>
      <c r="AA514" s="304">
        <f>L514-SUM($Z514:Z514)</f>
        <v>2027653</v>
      </c>
      <c r="AB514" s="304">
        <f>M514-SUM($Z514:AA514)</f>
        <v>0</v>
      </c>
      <c r="AC514" s="304">
        <f>N514-SUM($Z514:AB514)</f>
        <v>-2027653</v>
      </c>
      <c r="AD514" s="304">
        <f>O514-SUM($Z514:AC514)</f>
        <v>0</v>
      </c>
      <c r="AE514" s="304">
        <f>P514-SUM($Z514:AD514)</f>
        <v>0</v>
      </c>
      <c r="AF514" s="304">
        <f>Q514-SUM($Z514:AE514)</f>
        <v>0</v>
      </c>
      <c r="AG514" s="304">
        <f>R514-SUM($Z514:AF514)</f>
        <v>0</v>
      </c>
      <c r="AH514" s="304">
        <f>S514-SUM($Z514:AG514)</f>
        <v>0</v>
      </c>
      <c r="AI514" s="304">
        <f>T514-SUM($Z514:AH514)</f>
        <v>0</v>
      </c>
      <c r="AJ514" s="304">
        <f>U514-SUM($Z514:AI514)</f>
        <v>0</v>
      </c>
      <c r="AK514" s="304">
        <f>V514-SUM($Z514:AJ514)</f>
        <v>0</v>
      </c>
      <c r="AL514" s="21" t="e">
        <f>HLOOKUP(F514,'BASE 1'!$C$1:$UG$3,3,0)</f>
        <v>#N/A</v>
      </c>
      <c r="AM514" s="304"/>
      <c r="AN514" s="304">
        <v>2027653</v>
      </c>
      <c r="AO514" s="304">
        <v>2027653</v>
      </c>
      <c r="AP514" s="304"/>
      <c r="AQ514" s="304"/>
      <c r="AR514" s="304"/>
      <c r="AS514" s="304"/>
      <c r="AT514" s="304"/>
      <c r="AU514" s="304"/>
      <c r="AV514" s="304"/>
      <c r="AW514" s="304"/>
      <c r="AX514" s="304"/>
    </row>
    <row r="515" spans="1:50" ht="12.75" customHeight="1">
      <c r="A515" s="116">
        <v>110012413</v>
      </c>
      <c r="B515" s="312">
        <v>74200000</v>
      </c>
      <c r="C515" s="429"/>
      <c r="D515" s="511"/>
      <c r="E515" s="511"/>
      <c r="F515" s="124">
        <v>135030113003</v>
      </c>
      <c r="G515" s="290" t="s">
        <v>2636</v>
      </c>
      <c r="H515" s="122">
        <v>9</v>
      </c>
      <c r="I515" s="302"/>
      <c r="J515" s="304">
        <v>1725100</v>
      </c>
      <c r="K515" s="304"/>
      <c r="L515" s="304">
        <v>1725100</v>
      </c>
      <c r="M515" s="304">
        <v>1725100</v>
      </c>
      <c r="N515" s="304"/>
      <c r="O515" s="304"/>
      <c r="P515" s="304"/>
      <c r="Q515" s="304"/>
      <c r="R515" s="304"/>
      <c r="S515" s="304"/>
      <c r="T515" s="304"/>
      <c r="U515" s="304"/>
      <c r="V515" s="304"/>
      <c r="W515" s="327" t="str">
        <f>IFERROR((M515/J515)/IFERROR(HLOOKUP(F515,'BASE 1'!$C$1:$UG$251,'PROY 1'!$AB$19+237,0),0),"")</f>
        <v/>
      </c>
      <c r="X515" s="327"/>
      <c r="Y515" s="25" t="str">
        <f t="shared" ref="Y515:Y578" si="25">MID(A515,5,3)</f>
        <v>124</v>
      </c>
      <c r="Z515" s="304">
        <f t="shared" si="24"/>
        <v>0</v>
      </c>
      <c r="AA515" s="304">
        <f>L515-SUM($Z515:Z515)</f>
        <v>1725100</v>
      </c>
      <c r="AB515" s="304">
        <f>M515-SUM($Z515:AA515)</f>
        <v>0</v>
      </c>
      <c r="AC515" s="304">
        <f>N515-SUM($Z515:AB515)</f>
        <v>-1725100</v>
      </c>
      <c r="AD515" s="304">
        <f>O515-SUM($Z515:AC515)</f>
        <v>0</v>
      </c>
      <c r="AE515" s="304">
        <f>P515-SUM($Z515:AD515)</f>
        <v>0</v>
      </c>
      <c r="AF515" s="304">
        <f>Q515-SUM($Z515:AE515)</f>
        <v>0</v>
      </c>
      <c r="AG515" s="304">
        <f>R515-SUM($Z515:AF515)</f>
        <v>0</v>
      </c>
      <c r="AH515" s="304">
        <f>S515-SUM($Z515:AG515)</f>
        <v>0</v>
      </c>
      <c r="AI515" s="304">
        <f>T515-SUM($Z515:AH515)</f>
        <v>0</v>
      </c>
      <c r="AJ515" s="304">
        <f>U515-SUM($Z515:AI515)</f>
        <v>0</v>
      </c>
      <c r="AK515" s="304">
        <f>V515-SUM($Z515:AJ515)</f>
        <v>0</v>
      </c>
      <c r="AL515" s="21" t="e">
        <f>HLOOKUP(F515,'BASE 1'!$C$1:$UG$3,3,0)</f>
        <v>#N/A</v>
      </c>
      <c r="AM515" s="304"/>
      <c r="AN515" s="304">
        <v>1725100</v>
      </c>
      <c r="AO515" s="304">
        <v>1725100</v>
      </c>
      <c r="AP515" s="304"/>
      <c r="AQ515" s="304"/>
      <c r="AR515" s="304"/>
      <c r="AS515" s="304"/>
      <c r="AT515" s="304"/>
      <c r="AU515" s="304"/>
      <c r="AV515" s="304"/>
      <c r="AW515" s="304"/>
      <c r="AX515" s="304"/>
    </row>
    <row r="516" spans="1:50" ht="12.75" customHeight="1">
      <c r="A516" s="116">
        <v>110012414</v>
      </c>
      <c r="B516" s="312">
        <v>74200000</v>
      </c>
      <c r="C516" s="429"/>
      <c r="D516" s="511"/>
      <c r="E516" s="511"/>
      <c r="F516" s="124">
        <v>135030113004</v>
      </c>
      <c r="G516" s="290" t="s">
        <v>2637</v>
      </c>
      <c r="H516" s="122">
        <v>9</v>
      </c>
      <c r="I516" s="302"/>
      <c r="J516" s="304">
        <v>1</v>
      </c>
      <c r="K516" s="304"/>
      <c r="L516" s="304">
        <v>1</v>
      </c>
      <c r="M516" s="304">
        <v>1</v>
      </c>
      <c r="N516" s="304"/>
      <c r="O516" s="304"/>
      <c r="P516" s="304"/>
      <c r="Q516" s="304"/>
      <c r="R516" s="304"/>
      <c r="S516" s="304"/>
      <c r="T516" s="304"/>
      <c r="U516" s="304"/>
      <c r="V516" s="304"/>
      <c r="W516" s="327" t="str">
        <f>IFERROR((M516/J516)/IFERROR(HLOOKUP(F516,'BASE 1'!$C$1:$UG$251,'PROY 1'!$AB$19+237,0),0),"")</f>
        <v/>
      </c>
      <c r="X516" s="327"/>
      <c r="Y516" s="25" t="str">
        <f t="shared" si="25"/>
        <v>124</v>
      </c>
      <c r="Z516" s="304">
        <f t="shared" ref="Z516:Z579" si="26">K516</f>
        <v>0</v>
      </c>
      <c r="AA516" s="304">
        <f>L516-SUM($Z516:Z516)</f>
        <v>1</v>
      </c>
      <c r="AB516" s="304">
        <f>M516-SUM($Z516:AA516)</f>
        <v>0</v>
      </c>
      <c r="AC516" s="304">
        <f>N516-SUM($Z516:AB516)</f>
        <v>-1</v>
      </c>
      <c r="AD516" s="304">
        <f>O516-SUM($Z516:AC516)</f>
        <v>0</v>
      </c>
      <c r="AE516" s="304">
        <f>P516-SUM($Z516:AD516)</f>
        <v>0</v>
      </c>
      <c r="AF516" s="304">
        <f>Q516-SUM($Z516:AE516)</f>
        <v>0</v>
      </c>
      <c r="AG516" s="304">
        <f>R516-SUM($Z516:AF516)</f>
        <v>0</v>
      </c>
      <c r="AH516" s="304">
        <f>S516-SUM($Z516:AG516)</f>
        <v>0</v>
      </c>
      <c r="AI516" s="304">
        <f>T516-SUM($Z516:AH516)</f>
        <v>0</v>
      </c>
      <c r="AJ516" s="304">
        <f>U516-SUM($Z516:AI516)</f>
        <v>0</v>
      </c>
      <c r="AK516" s="304">
        <f>V516-SUM($Z516:AJ516)</f>
        <v>0</v>
      </c>
      <c r="AL516" s="21" t="e">
        <f>HLOOKUP(F516,'BASE 1'!$C$1:$UG$3,3,0)</f>
        <v>#N/A</v>
      </c>
      <c r="AM516" s="304"/>
      <c r="AN516" s="304">
        <v>1</v>
      </c>
      <c r="AO516" s="304">
        <v>1</v>
      </c>
      <c r="AP516" s="304"/>
      <c r="AQ516" s="304"/>
      <c r="AR516" s="304"/>
      <c r="AS516" s="304"/>
      <c r="AT516" s="304"/>
      <c r="AU516" s="304"/>
      <c r="AV516" s="304"/>
      <c r="AW516" s="304"/>
      <c r="AX516" s="304"/>
    </row>
    <row r="517" spans="1:50" ht="12.75" customHeight="1">
      <c r="A517" s="116">
        <v>110012415</v>
      </c>
      <c r="B517" s="312">
        <v>74200000</v>
      </c>
      <c r="C517" s="429"/>
      <c r="D517" s="511"/>
      <c r="E517" s="511"/>
      <c r="F517" s="124">
        <v>135030113005</v>
      </c>
      <c r="G517" s="290" t="s">
        <v>2952</v>
      </c>
      <c r="H517" s="122">
        <v>9</v>
      </c>
      <c r="I517" s="302"/>
      <c r="J517" s="304">
        <v>35732246</v>
      </c>
      <c r="K517" s="304"/>
      <c r="L517" s="304">
        <v>35732246</v>
      </c>
      <c r="M517" s="304">
        <v>35732246</v>
      </c>
      <c r="N517" s="304"/>
      <c r="O517" s="304"/>
      <c r="P517" s="304"/>
      <c r="Q517" s="304"/>
      <c r="R517" s="304"/>
      <c r="S517" s="304"/>
      <c r="T517" s="304"/>
      <c r="U517" s="304"/>
      <c r="V517" s="304"/>
      <c r="W517" s="327" t="str">
        <f>IFERROR((M517/J517)/IFERROR(HLOOKUP(F517,'BASE 1'!$C$1:$UG$251,'PROY 1'!$AB$19+237,0),0),"")</f>
        <v/>
      </c>
      <c r="X517" s="327"/>
      <c r="Y517" s="25" t="str">
        <f t="shared" si="25"/>
        <v>124</v>
      </c>
      <c r="Z517" s="304">
        <f t="shared" si="26"/>
        <v>0</v>
      </c>
      <c r="AA517" s="304">
        <f>L517-SUM($Z517:Z517)</f>
        <v>35732246</v>
      </c>
      <c r="AB517" s="304">
        <f>M517-SUM($Z517:AA517)</f>
        <v>0</v>
      </c>
      <c r="AC517" s="304">
        <f>N517-SUM($Z517:AB517)</f>
        <v>-35732246</v>
      </c>
      <c r="AD517" s="304">
        <f>O517-SUM($Z517:AC517)</f>
        <v>0</v>
      </c>
      <c r="AE517" s="304">
        <f>P517-SUM($Z517:AD517)</f>
        <v>0</v>
      </c>
      <c r="AF517" s="304">
        <f>Q517-SUM($Z517:AE517)</f>
        <v>0</v>
      </c>
      <c r="AG517" s="304">
        <f>R517-SUM($Z517:AF517)</f>
        <v>0</v>
      </c>
      <c r="AH517" s="304">
        <f>S517-SUM($Z517:AG517)</f>
        <v>0</v>
      </c>
      <c r="AI517" s="304">
        <f>T517-SUM($Z517:AH517)</f>
        <v>0</v>
      </c>
      <c r="AJ517" s="304">
        <f>U517-SUM($Z517:AI517)</f>
        <v>0</v>
      </c>
      <c r="AK517" s="304">
        <f>V517-SUM($Z517:AJ517)</f>
        <v>0</v>
      </c>
      <c r="AL517" s="21" t="e">
        <f>HLOOKUP(F517,'BASE 1'!$C$1:$UG$3,3,0)</f>
        <v>#N/A</v>
      </c>
      <c r="AM517" s="304"/>
      <c r="AN517" s="304">
        <v>35732246</v>
      </c>
      <c r="AO517" s="304">
        <v>35732246</v>
      </c>
      <c r="AP517" s="304"/>
      <c r="AQ517" s="304"/>
      <c r="AR517" s="304"/>
      <c r="AS517" s="304"/>
      <c r="AT517" s="304"/>
      <c r="AU517" s="304"/>
      <c r="AV517" s="304"/>
      <c r="AW517" s="304"/>
      <c r="AX517" s="304"/>
    </row>
    <row r="518" spans="1:50" ht="12.75" customHeight="1">
      <c r="A518" s="116">
        <v>110012416</v>
      </c>
      <c r="B518" s="312">
        <v>74200000</v>
      </c>
      <c r="C518" s="429"/>
      <c r="D518" s="511"/>
      <c r="E518" s="511"/>
      <c r="F518" s="124">
        <v>135030113006</v>
      </c>
      <c r="G518" s="290" t="s">
        <v>2953</v>
      </c>
      <c r="H518" s="122">
        <v>9</v>
      </c>
      <c r="I518" s="302"/>
      <c r="J518" s="304">
        <v>515000</v>
      </c>
      <c r="K518" s="304"/>
      <c r="L518" s="304">
        <v>515000</v>
      </c>
      <c r="M518" s="304">
        <v>515000</v>
      </c>
      <c r="N518" s="304"/>
      <c r="O518" s="304"/>
      <c r="P518" s="304"/>
      <c r="Q518" s="304"/>
      <c r="R518" s="304"/>
      <c r="S518" s="304"/>
      <c r="T518" s="304"/>
      <c r="U518" s="304"/>
      <c r="V518" s="304"/>
      <c r="W518" s="327" t="str">
        <f>IFERROR((M518/J518)/IFERROR(HLOOKUP(F518,'BASE 1'!$C$1:$UG$251,'PROY 1'!$AB$19+237,0),0),"")</f>
        <v/>
      </c>
      <c r="X518" s="327"/>
      <c r="Y518" s="25" t="str">
        <f t="shared" si="25"/>
        <v>124</v>
      </c>
      <c r="Z518" s="304">
        <f t="shared" si="26"/>
        <v>0</v>
      </c>
      <c r="AA518" s="304">
        <f>L518-SUM($Z518:Z518)</f>
        <v>515000</v>
      </c>
      <c r="AB518" s="304">
        <f>M518-SUM($Z518:AA518)</f>
        <v>0</v>
      </c>
      <c r="AC518" s="304">
        <f>N518-SUM($Z518:AB518)</f>
        <v>-515000</v>
      </c>
      <c r="AD518" s="304">
        <f>O518-SUM($Z518:AC518)</f>
        <v>0</v>
      </c>
      <c r="AE518" s="304">
        <f>P518-SUM($Z518:AD518)</f>
        <v>0</v>
      </c>
      <c r="AF518" s="304">
        <f>Q518-SUM($Z518:AE518)</f>
        <v>0</v>
      </c>
      <c r="AG518" s="304">
        <f>R518-SUM($Z518:AF518)</f>
        <v>0</v>
      </c>
      <c r="AH518" s="304">
        <f>S518-SUM($Z518:AG518)</f>
        <v>0</v>
      </c>
      <c r="AI518" s="304">
        <f>T518-SUM($Z518:AH518)</f>
        <v>0</v>
      </c>
      <c r="AJ518" s="304">
        <f>U518-SUM($Z518:AI518)</f>
        <v>0</v>
      </c>
      <c r="AK518" s="304">
        <f>V518-SUM($Z518:AJ518)</f>
        <v>0</v>
      </c>
      <c r="AL518" s="21" t="e">
        <f>HLOOKUP(F518,'BASE 1'!$C$1:$UG$3,3,0)</f>
        <v>#N/A</v>
      </c>
      <c r="AM518" s="304"/>
      <c r="AN518" s="304">
        <v>515000</v>
      </c>
      <c r="AO518" s="304">
        <v>515000</v>
      </c>
      <c r="AP518" s="304"/>
      <c r="AQ518" s="304"/>
      <c r="AR518" s="304"/>
      <c r="AS518" s="304"/>
      <c r="AT518" s="304"/>
      <c r="AU518" s="304"/>
      <c r="AV518" s="304"/>
      <c r="AW518" s="304"/>
      <c r="AX518" s="304"/>
    </row>
    <row r="519" spans="1:50" ht="12.75" customHeight="1">
      <c r="A519" s="116"/>
      <c r="B519" s="312"/>
      <c r="C519" s="429"/>
      <c r="D519" s="511"/>
      <c r="E519" s="511"/>
      <c r="F519" s="124">
        <v>135030113301</v>
      </c>
      <c r="G519" s="290" t="s">
        <v>1881</v>
      </c>
      <c r="H519" s="122">
        <v>9</v>
      </c>
      <c r="I519" s="302"/>
      <c r="J519" s="304"/>
      <c r="K519" s="304"/>
      <c r="L519" s="304"/>
      <c r="M519" s="304"/>
      <c r="N519" s="304"/>
      <c r="O519" s="304"/>
      <c r="P519" s="304"/>
      <c r="Q519" s="304"/>
      <c r="R519" s="304"/>
      <c r="S519" s="304"/>
      <c r="T519" s="304"/>
      <c r="U519" s="304"/>
      <c r="V519" s="304"/>
      <c r="W519" s="327" t="str">
        <f>IFERROR((M519/J519)/IFERROR(HLOOKUP(F519,'BASE 1'!$C$1:$UG$251,'PROY 1'!$AB$19+237,0),0),"")</f>
        <v/>
      </c>
      <c r="X519" s="327"/>
      <c r="Y519" s="25" t="str">
        <f t="shared" si="25"/>
        <v/>
      </c>
      <c r="Z519" s="304">
        <f t="shared" si="26"/>
        <v>0</v>
      </c>
      <c r="AA519" s="304">
        <f>L519-SUM($Z519:Z519)</f>
        <v>0</v>
      </c>
      <c r="AB519" s="304">
        <f>M519-SUM($Z519:AA519)</f>
        <v>0</v>
      </c>
      <c r="AC519" s="304">
        <f>N519-SUM($Z519:AB519)</f>
        <v>0</v>
      </c>
      <c r="AD519" s="304">
        <f>O519-SUM($Z519:AC519)</f>
        <v>0</v>
      </c>
      <c r="AE519" s="304">
        <f>P519-SUM($Z519:AD519)</f>
        <v>0</v>
      </c>
      <c r="AF519" s="304">
        <f>Q519-SUM($Z519:AE519)</f>
        <v>0</v>
      </c>
      <c r="AG519" s="304">
        <f>R519-SUM($Z519:AF519)</f>
        <v>0</v>
      </c>
      <c r="AH519" s="304">
        <f>S519-SUM($Z519:AG519)</f>
        <v>0</v>
      </c>
      <c r="AI519" s="304">
        <f>T519-SUM($Z519:AH519)</f>
        <v>0</v>
      </c>
      <c r="AJ519" s="304">
        <f>U519-SUM($Z519:AI519)</f>
        <v>0</v>
      </c>
      <c r="AK519" s="304">
        <f>V519-SUM($Z519:AJ519)</f>
        <v>0</v>
      </c>
      <c r="AL519" s="21" t="e">
        <f>HLOOKUP(F519,'BASE 1'!$C$1:$UG$3,3,0)</f>
        <v>#N/A</v>
      </c>
      <c r="AM519" s="304"/>
      <c r="AN519" s="304"/>
      <c r="AO519" s="304"/>
      <c r="AP519" s="304"/>
      <c r="AQ519" s="304"/>
      <c r="AR519" s="304"/>
      <c r="AS519" s="304"/>
      <c r="AT519" s="304"/>
      <c r="AU519" s="304"/>
      <c r="AV519" s="304"/>
      <c r="AW519" s="304"/>
      <c r="AX519" s="304"/>
    </row>
    <row r="520" spans="1:50" ht="12.75" customHeight="1">
      <c r="A520" s="116"/>
      <c r="B520" s="312"/>
      <c r="C520" s="429"/>
      <c r="D520" s="511"/>
      <c r="E520" s="511"/>
      <c r="F520" s="124">
        <v>135030113303</v>
      </c>
      <c r="G520" s="290" t="s">
        <v>4391</v>
      </c>
      <c r="H520" s="122">
        <v>9</v>
      </c>
      <c r="I520" s="302"/>
      <c r="J520" s="304"/>
      <c r="K520" s="304"/>
      <c r="L520" s="304"/>
      <c r="M520" s="304"/>
      <c r="N520" s="304"/>
      <c r="O520" s="304"/>
      <c r="P520" s="304"/>
      <c r="Q520" s="304"/>
      <c r="R520" s="304"/>
      <c r="S520" s="304"/>
      <c r="T520" s="304"/>
      <c r="U520" s="304"/>
      <c r="V520" s="304"/>
      <c r="W520" s="327" t="str">
        <f>IFERROR((M520/J520)/IFERROR(HLOOKUP(F520,'BASE 1'!$C$1:$UG$251,'PROY 1'!$AB$19+237,0),0),"")</f>
        <v/>
      </c>
      <c r="X520" s="327"/>
      <c r="Y520" s="25" t="str">
        <f t="shared" si="25"/>
        <v/>
      </c>
      <c r="Z520" s="304">
        <f t="shared" si="26"/>
        <v>0</v>
      </c>
      <c r="AA520" s="304">
        <f>L520-SUM($Z520:Z520)</f>
        <v>0</v>
      </c>
      <c r="AB520" s="304">
        <f>M520-SUM($Z520:AA520)</f>
        <v>0</v>
      </c>
      <c r="AC520" s="304">
        <f>N520-SUM($Z520:AB520)</f>
        <v>0</v>
      </c>
      <c r="AD520" s="304">
        <f>O520-SUM($Z520:AC520)</f>
        <v>0</v>
      </c>
      <c r="AE520" s="304">
        <f>P520-SUM($Z520:AD520)</f>
        <v>0</v>
      </c>
      <c r="AF520" s="304">
        <f>Q520-SUM($Z520:AE520)</f>
        <v>0</v>
      </c>
      <c r="AG520" s="304">
        <f>R520-SUM($Z520:AF520)</f>
        <v>0</v>
      </c>
      <c r="AH520" s="304">
        <f>S520-SUM($Z520:AG520)</f>
        <v>0</v>
      </c>
      <c r="AI520" s="304">
        <f>T520-SUM($Z520:AH520)</f>
        <v>0</v>
      </c>
      <c r="AJ520" s="304">
        <f>U520-SUM($Z520:AI520)</f>
        <v>0</v>
      </c>
      <c r="AK520" s="304">
        <f>V520-SUM($Z520:AJ520)</f>
        <v>0</v>
      </c>
      <c r="AL520" s="21" t="e">
        <f>HLOOKUP(F520,'BASE 1'!$C$1:$UG$3,3,0)</f>
        <v>#N/A</v>
      </c>
      <c r="AM520" s="304"/>
      <c r="AN520" s="304"/>
      <c r="AO520" s="304"/>
      <c r="AP520" s="304"/>
      <c r="AQ520" s="304"/>
      <c r="AR520" s="304"/>
      <c r="AS520" s="304"/>
      <c r="AT520" s="304"/>
      <c r="AU520" s="304"/>
      <c r="AV520" s="304"/>
      <c r="AW520" s="304"/>
      <c r="AX520" s="304"/>
    </row>
    <row r="521" spans="1:50" ht="12.75" customHeight="1">
      <c r="A521" s="116">
        <v>110015815</v>
      </c>
      <c r="B521" s="312">
        <v>70600000</v>
      </c>
      <c r="C521" s="429"/>
      <c r="D521" s="511"/>
      <c r="E521" s="511"/>
      <c r="F521" s="124">
        <v>135030113305</v>
      </c>
      <c r="G521" s="290" t="s">
        <v>4253</v>
      </c>
      <c r="H521" s="122">
        <v>9</v>
      </c>
      <c r="I521" s="302"/>
      <c r="J521" s="304">
        <v>201896588</v>
      </c>
      <c r="K521" s="304"/>
      <c r="L521" s="304">
        <v>201896588</v>
      </c>
      <c r="M521" s="304">
        <v>201896588</v>
      </c>
      <c r="N521" s="304"/>
      <c r="O521" s="304"/>
      <c r="P521" s="304"/>
      <c r="Q521" s="304"/>
      <c r="R521" s="304"/>
      <c r="S521" s="304"/>
      <c r="T521" s="304"/>
      <c r="U521" s="304"/>
      <c r="V521" s="304"/>
      <c r="W521" s="327" t="str">
        <f>IFERROR((M521/J521)/IFERROR(HLOOKUP(F521,'BASE 1'!$C$1:$UG$251,'PROY 1'!$AB$19+237,0),0),"")</f>
        <v/>
      </c>
      <c r="X521" s="327"/>
      <c r="Y521" s="25" t="str">
        <f t="shared" si="25"/>
        <v>158</v>
      </c>
      <c r="Z521" s="304">
        <f t="shared" si="26"/>
        <v>0</v>
      </c>
      <c r="AA521" s="304">
        <f>L521-SUM($Z521:Z521)</f>
        <v>201896588</v>
      </c>
      <c r="AB521" s="304">
        <f>M521-SUM($Z521:AA521)</f>
        <v>0</v>
      </c>
      <c r="AC521" s="304">
        <f>N521-SUM($Z521:AB521)</f>
        <v>-201896588</v>
      </c>
      <c r="AD521" s="304">
        <f>O521-SUM($Z521:AC521)</f>
        <v>0</v>
      </c>
      <c r="AE521" s="304">
        <f>P521-SUM($Z521:AD521)</f>
        <v>0</v>
      </c>
      <c r="AF521" s="304">
        <f>Q521-SUM($Z521:AE521)</f>
        <v>0</v>
      </c>
      <c r="AG521" s="304">
        <f>R521-SUM($Z521:AF521)</f>
        <v>0</v>
      </c>
      <c r="AH521" s="304">
        <f>S521-SUM($Z521:AG521)</f>
        <v>0</v>
      </c>
      <c r="AI521" s="304">
        <f>T521-SUM($Z521:AH521)</f>
        <v>0</v>
      </c>
      <c r="AJ521" s="304">
        <f>U521-SUM($Z521:AI521)</f>
        <v>0</v>
      </c>
      <c r="AK521" s="304">
        <f>V521-SUM($Z521:AJ521)</f>
        <v>0</v>
      </c>
      <c r="AL521" s="21" t="e">
        <f>HLOOKUP(F521,'BASE 1'!$C$1:$UG$3,3,0)</f>
        <v>#N/A</v>
      </c>
      <c r="AM521" s="304"/>
      <c r="AN521" s="304">
        <v>201896588</v>
      </c>
      <c r="AO521" s="304">
        <v>201896588</v>
      </c>
      <c r="AP521" s="304"/>
      <c r="AQ521" s="304"/>
      <c r="AR521" s="304"/>
      <c r="AS521" s="304"/>
      <c r="AT521" s="304"/>
      <c r="AU521" s="304"/>
      <c r="AV521" s="304"/>
      <c r="AW521" s="304"/>
      <c r="AX521" s="304"/>
    </row>
    <row r="522" spans="1:50" ht="12.75" customHeight="1">
      <c r="A522" s="116">
        <v>110015816</v>
      </c>
      <c r="B522" s="312">
        <v>70600000</v>
      </c>
      <c r="C522" s="429"/>
      <c r="D522" s="511"/>
      <c r="E522" s="511"/>
      <c r="F522" s="124">
        <v>135030113306</v>
      </c>
      <c r="G522" s="290" t="s">
        <v>4254</v>
      </c>
      <c r="H522" s="122">
        <v>9</v>
      </c>
      <c r="I522" s="302"/>
      <c r="J522" s="304">
        <v>8108891486</v>
      </c>
      <c r="K522" s="304"/>
      <c r="L522" s="304">
        <v>8108891486</v>
      </c>
      <c r="M522" s="304">
        <v>8108891486</v>
      </c>
      <c r="N522" s="304"/>
      <c r="O522" s="304"/>
      <c r="P522" s="304"/>
      <c r="Q522" s="304"/>
      <c r="R522" s="304"/>
      <c r="S522" s="304"/>
      <c r="T522" s="304"/>
      <c r="U522" s="304"/>
      <c r="V522" s="304"/>
      <c r="W522" s="327" t="str">
        <f>IFERROR((M522/J522)/IFERROR(HLOOKUP(F522,'BASE 1'!$C$1:$UG$251,'PROY 1'!$AB$19+237,0),0),"")</f>
        <v/>
      </c>
      <c r="X522" s="327"/>
      <c r="Y522" s="25" t="str">
        <f t="shared" si="25"/>
        <v>158</v>
      </c>
      <c r="Z522" s="304">
        <f t="shared" si="26"/>
        <v>0</v>
      </c>
      <c r="AA522" s="304">
        <f>L522-SUM($Z522:Z522)</f>
        <v>8108891486</v>
      </c>
      <c r="AB522" s="304">
        <f>M522-SUM($Z522:AA522)</f>
        <v>0</v>
      </c>
      <c r="AC522" s="304">
        <f>N522-SUM($Z522:AB522)</f>
        <v>-8108891486</v>
      </c>
      <c r="AD522" s="304">
        <f>O522-SUM($Z522:AC522)</f>
        <v>0</v>
      </c>
      <c r="AE522" s="304">
        <f>P522-SUM($Z522:AD522)</f>
        <v>0</v>
      </c>
      <c r="AF522" s="304">
        <f>Q522-SUM($Z522:AE522)</f>
        <v>0</v>
      </c>
      <c r="AG522" s="304">
        <f>R522-SUM($Z522:AF522)</f>
        <v>0</v>
      </c>
      <c r="AH522" s="304">
        <f>S522-SUM($Z522:AG522)</f>
        <v>0</v>
      </c>
      <c r="AI522" s="304">
        <f>T522-SUM($Z522:AH522)</f>
        <v>0</v>
      </c>
      <c r="AJ522" s="304">
        <f>U522-SUM($Z522:AI522)</f>
        <v>0</v>
      </c>
      <c r="AK522" s="304">
        <f>V522-SUM($Z522:AJ522)</f>
        <v>0</v>
      </c>
      <c r="AL522" s="21" t="e">
        <f>HLOOKUP(F522,'BASE 1'!$C$1:$UG$3,3,0)</f>
        <v>#N/A</v>
      </c>
      <c r="AM522" s="304"/>
      <c r="AN522" s="304">
        <v>8108891486</v>
      </c>
      <c r="AO522" s="304">
        <v>8108891486</v>
      </c>
      <c r="AP522" s="304"/>
      <c r="AQ522" s="304"/>
      <c r="AR522" s="304"/>
      <c r="AS522" s="304"/>
      <c r="AT522" s="304"/>
      <c r="AU522" s="304"/>
      <c r="AV522" s="304"/>
      <c r="AW522" s="304"/>
      <c r="AX522" s="304"/>
    </row>
    <row r="523" spans="1:50" ht="12.75" customHeight="1">
      <c r="A523" s="116">
        <v>110015817</v>
      </c>
      <c r="B523" s="312">
        <v>70600000</v>
      </c>
      <c r="C523" s="429"/>
      <c r="D523" s="511"/>
      <c r="E523" s="511"/>
      <c r="F523" s="124">
        <v>135030113307</v>
      </c>
      <c r="G523" s="290" t="s">
        <v>4182</v>
      </c>
      <c r="H523" s="122">
        <v>9</v>
      </c>
      <c r="I523" s="302"/>
      <c r="J523" s="304">
        <v>14522647598</v>
      </c>
      <c r="K523" s="304"/>
      <c r="L523" s="304">
        <v>14522647598</v>
      </c>
      <c r="M523" s="304">
        <v>14522647598</v>
      </c>
      <c r="N523" s="304"/>
      <c r="O523" s="304"/>
      <c r="P523" s="304"/>
      <c r="Q523" s="304"/>
      <c r="R523" s="304"/>
      <c r="S523" s="304"/>
      <c r="T523" s="304"/>
      <c r="U523" s="304"/>
      <c r="V523" s="304"/>
      <c r="W523" s="327" t="str">
        <f>IFERROR((M523/J523)/IFERROR(HLOOKUP(F523,'BASE 1'!$C$1:$UG$251,'PROY 1'!$AB$19+237,0),0),"")</f>
        <v/>
      </c>
      <c r="X523" s="327"/>
      <c r="Y523" s="25" t="str">
        <f t="shared" si="25"/>
        <v>158</v>
      </c>
      <c r="Z523" s="304">
        <f t="shared" si="26"/>
        <v>0</v>
      </c>
      <c r="AA523" s="304">
        <f>L523-SUM($Z523:Z523)</f>
        <v>14522647598</v>
      </c>
      <c r="AB523" s="304">
        <f>M523-SUM($Z523:AA523)</f>
        <v>0</v>
      </c>
      <c r="AC523" s="304">
        <f>N523-SUM($Z523:AB523)</f>
        <v>-14522647598</v>
      </c>
      <c r="AD523" s="304">
        <f>O523-SUM($Z523:AC523)</f>
        <v>0</v>
      </c>
      <c r="AE523" s="304">
        <f>P523-SUM($Z523:AD523)</f>
        <v>0</v>
      </c>
      <c r="AF523" s="304">
        <f>Q523-SUM($Z523:AE523)</f>
        <v>0</v>
      </c>
      <c r="AG523" s="304">
        <f>R523-SUM($Z523:AF523)</f>
        <v>0</v>
      </c>
      <c r="AH523" s="304">
        <f>S523-SUM($Z523:AG523)</f>
        <v>0</v>
      </c>
      <c r="AI523" s="304">
        <f>T523-SUM($Z523:AH523)</f>
        <v>0</v>
      </c>
      <c r="AJ523" s="304">
        <f>U523-SUM($Z523:AI523)</f>
        <v>0</v>
      </c>
      <c r="AK523" s="304">
        <f>V523-SUM($Z523:AJ523)</f>
        <v>0</v>
      </c>
      <c r="AL523" s="21" t="e">
        <f>HLOOKUP(F523,'BASE 1'!$C$1:$UG$3,3,0)</f>
        <v>#N/A</v>
      </c>
      <c r="AM523" s="304"/>
      <c r="AN523" s="304">
        <v>14522647598</v>
      </c>
      <c r="AO523" s="304">
        <v>14522647598</v>
      </c>
      <c r="AP523" s="304"/>
      <c r="AQ523" s="304"/>
      <c r="AR523" s="304"/>
      <c r="AS523" s="304"/>
      <c r="AT523" s="304"/>
      <c r="AU523" s="304"/>
      <c r="AV523" s="304"/>
      <c r="AW523" s="304"/>
      <c r="AX523" s="304"/>
    </row>
    <row r="524" spans="1:50" ht="12.75" customHeight="1">
      <c r="A524" s="116">
        <v>110015818</v>
      </c>
      <c r="B524" s="312">
        <v>70600000</v>
      </c>
      <c r="C524" s="429"/>
      <c r="D524" s="511"/>
      <c r="E524" s="511"/>
      <c r="F524" s="124">
        <v>135030113308</v>
      </c>
      <c r="G524" s="290" t="s">
        <v>4502</v>
      </c>
      <c r="H524" s="122">
        <v>9</v>
      </c>
      <c r="I524" s="302"/>
      <c r="J524" s="304">
        <v>15212239149</v>
      </c>
      <c r="K524" s="304"/>
      <c r="L524" s="304">
        <v>15212239149</v>
      </c>
      <c r="M524" s="304">
        <v>15212239149</v>
      </c>
      <c r="N524" s="304"/>
      <c r="O524" s="304"/>
      <c r="P524" s="304"/>
      <c r="Q524" s="304"/>
      <c r="R524" s="304"/>
      <c r="S524" s="304"/>
      <c r="T524" s="304"/>
      <c r="U524" s="304"/>
      <c r="V524" s="304"/>
      <c r="W524" s="327" t="str">
        <f>IFERROR((M524/J524)/IFERROR(HLOOKUP(F524,'BASE 1'!$C$1:$UG$251,'PROY 1'!$AB$19+237,0),0),"")</f>
        <v/>
      </c>
      <c r="X524" s="327"/>
      <c r="Y524" s="25" t="str">
        <f t="shared" si="25"/>
        <v>158</v>
      </c>
      <c r="Z524" s="304">
        <f t="shared" si="26"/>
        <v>0</v>
      </c>
      <c r="AA524" s="304">
        <f>L524-SUM($Z524:Z524)</f>
        <v>15212239149</v>
      </c>
      <c r="AB524" s="304">
        <f>M524-SUM($Z524:AA524)</f>
        <v>0</v>
      </c>
      <c r="AC524" s="304">
        <f>N524-SUM($Z524:AB524)</f>
        <v>-15212239149</v>
      </c>
      <c r="AD524" s="304">
        <f>O524-SUM($Z524:AC524)</f>
        <v>0</v>
      </c>
      <c r="AE524" s="304">
        <f>P524-SUM($Z524:AD524)</f>
        <v>0</v>
      </c>
      <c r="AF524" s="304">
        <f>Q524-SUM($Z524:AE524)</f>
        <v>0</v>
      </c>
      <c r="AG524" s="304">
        <f>R524-SUM($Z524:AF524)</f>
        <v>0</v>
      </c>
      <c r="AH524" s="304">
        <f>S524-SUM($Z524:AG524)</f>
        <v>0</v>
      </c>
      <c r="AI524" s="304">
        <f>T524-SUM($Z524:AH524)</f>
        <v>0</v>
      </c>
      <c r="AJ524" s="304">
        <f>U524-SUM($Z524:AI524)</f>
        <v>0</v>
      </c>
      <c r="AK524" s="304">
        <f>V524-SUM($Z524:AJ524)</f>
        <v>0</v>
      </c>
      <c r="AL524" s="21" t="e">
        <f>HLOOKUP(F524,'BASE 1'!$C$1:$UG$3,3,0)</f>
        <v>#N/A</v>
      </c>
      <c r="AM524" s="304"/>
      <c r="AN524" s="304">
        <v>15212239149</v>
      </c>
      <c r="AO524" s="304">
        <v>15212239149</v>
      </c>
      <c r="AP524" s="304"/>
      <c r="AQ524" s="304"/>
      <c r="AR524" s="304"/>
      <c r="AS524" s="304"/>
      <c r="AT524" s="304"/>
      <c r="AU524" s="304"/>
      <c r="AV524" s="304"/>
      <c r="AW524" s="304"/>
      <c r="AX524" s="304"/>
    </row>
    <row r="525" spans="1:50" ht="12.75" customHeight="1">
      <c r="A525" s="116">
        <v>110012616</v>
      </c>
      <c r="B525" s="312">
        <v>70400000</v>
      </c>
      <c r="C525" s="429"/>
      <c r="D525" s="511"/>
      <c r="E525" s="511"/>
      <c r="F525" s="124">
        <v>135030113606</v>
      </c>
      <c r="G525" s="290" t="s">
        <v>2954</v>
      </c>
      <c r="H525" s="122">
        <v>9</v>
      </c>
      <c r="I525" s="302"/>
      <c r="J525" s="304">
        <v>91453570</v>
      </c>
      <c r="K525" s="304"/>
      <c r="L525" s="304">
        <v>91453570</v>
      </c>
      <c r="M525" s="304">
        <v>91453570</v>
      </c>
      <c r="N525" s="304"/>
      <c r="O525" s="304"/>
      <c r="P525" s="304"/>
      <c r="Q525" s="304"/>
      <c r="R525" s="304"/>
      <c r="S525" s="304"/>
      <c r="T525" s="304"/>
      <c r="U525" s="304"/>
      <c r="V525" s="304"/>
      <c r="W525" s="327" t="str">
        <f>IFERROR((M525/J525)/IFERROR(HLOOKUP(F525,'BASE 1'!$C$1:$UG$251,'PROY 1'!$AB$19+237,0),0),"")</f>
        <v/>
      </c>
      <c r="X525" s="327"/>
      <c r="Y525" s="25" t="str">
        <f t="shared" si="25"/>
        <v>126</v>
      </c>
      <c r="Z525" s="304">
        <f t="shared" si="26"/>
        <v>0</v>
      </c>
      <c r="AA525" s="304">
        <f>L525-SUM($Z525:Z525)</f>
        <v>91453570</v>
      </c>
      <c r="AB525" s="304">
        <f>M525-SUM($Z525:AA525)</f>
        <v>0</v>
      </c>
      <c r="AC525" s="304">
        <f>N525-SUM($Z525:AB525)</f>
        <v>-91453570</v>
      </c>
      <c r="AD525" s="304">
        <f>O525-SUM($Z525:AC525)</f>
        <v>0</v>
      </c>
      <c r="AE525" s="304">
        <f>P525-SUM($Z525:AD525)</f>
        <v>0</v>
      </c>
      <c r="AF525" s="304">
        <f>Q525-SUM($Z525:AE525)</f>
        <v>0</v>
      </c>
      <c r="AG525" s="304">
        <f>R525-SUM($Z525:AF525)</f>
        <v>0</v>
      </c>
      <c r="AH525" s="304">
        <f>S525-SUM($Z525:AG525)</f>
        <v>0</v>
      </c>
      <c r="AI525" s="304">
        <f>T525-SUM($Z525:AH525)</f>
        <v>0</v>
      </c>
      <c r="AJ525" s="304">
        <f>U525-SUM($Z525:AI525)</f>
        <v>0</v>
      </c>
      <c r="AK525" s="304">
        <f>V525-SUM($Z525:AJ525)</f>
        <v>0</v>
      </c>
      <c r="AL525" s="21" t="e">
        <f>HLOOKUP(F525,'BASE 1'!$C$1:$UG$3,3,0)</f>
        <v>#N/A</v>
      </c>
      <c r="AM525" s="304"/>
      <c r="AN525" s="304">
        <v>91453570</v>
      </c>
      <c r="AO525" s="304">
        <v>91453570</v>
      </c>
      <c r="AP525" s="304"/>
      <c r="AQ525" s="304"/>
      <c r="AR525" s="304"/>
      <c r="AS525" s="304"/>
      <c r="AT525" s="304"/>
      <c r="AU525" s="304"/>
      <c r="AV525" s="304"/>
      <c r="AW525" s="304"/>
      <c r="AX525" s="304"/>
    </row>
    <row r="526" spans="1:50" ht="12.75" customHeight="1">
      <c r="A526" s="116">
        <v>110012617</v>
      </c>
      <c r="B526" s="312">
        <v>70400000</v>
      </c>
      <c r="C526" s="429"/>
      <c r="D526" s="511"/>
      <c r="E526" s="511"/>
      <c r="F526" s="124">
        <v>135030113607</v>
      </c>
      <c r="G526" s="290" t="s">
        <v>4220</v>
      </c>
      <c r="H526" s="122">
        <v>9</v>
      </c>
      <c r="I526" s="302"/>
      <c r="J526" s="304">
        <v>55548453</v>
      </c>
      <c r="K526" s="304"/>
      <c r="L526" s="304">
        <v>55548453</v>
      </c>
      <c r="M526" s="304">
        <v>55548453</v>
      </c>
      <c r="N526" s="304"/>
      <c r="O526" s="304"/>
      <c r="P526" s="304"/>
      <c r="Q526" s="304"/>
      <c r="R526" s="304"/>
      <c r="S526" s="304"/>
      <c r="T526" s="304"/>
      <c r="U526" s="304"/>
      <c r="V526" s="304"/>
      <c r="W526" s="327" t="str">
        <f>IFERROR((M526/J526)/IFERROR(HLOOKUP(F526,'BASE 1'!$C$1:$UG$251,'PROY 1'!$AB$19+237,0),0),"")</f>
        <v/>
      </c>
      <c r="X526" s="327"/>
      <c r="Y526" s="25" t="str">
        <f t="shared" si="25"/>
        <v>126</v>
      </c>
      <c r="Z526" s="304">
        <f t="shared" si="26"/>
        <v>0</v>
      </c>
      <c r="AA526" s="304">
        <f>L526-SUM($Z526:Z526)</f>
        <v>55548453</v>
      </c>
      <c r="AB526" s="304">
        <f>M526-SUM($Z526:AA526)</f>
        <v>0</v>
      </c>
      <c r="AC526" s="304">
        <f>N526-SUM($Z526:AB526)</f>
        <v>-55548453</v>
      </c>
      <c r="AD526" s="304">
        <f>O526-SUM($Z526:AC526)</f>
        <v>0</v>
      </c>
      <c r="AE526" s="304">
        <f>P526-SUM($Z526:AD526)</f>
        <v>0</v>
      </c>
      <c r="AF526" s="304">
        <f>Q526-SUM($Z526:AE526)</f>
        <v>0</v>
      </c>
      <c r="AG526" s="304">
        <f>R526-SUM($Z526:AF526)</f>
        <v>0</v>
      </c>
      <c r="AH526" s="304">
        <f>S526-SUM($Z526:AG526)</f>
        <v>0</v>
      </c>
      <c r="AI526" s="304">
        <f>T526-SUM($Z526:AH526)</f>
        <v>0</v>
      </c>
      <c r="AJ526" s="304">
        <f>U526-SUM($Z526:AI526)</f>
        <v>0</v>
      </c>
      <c r="AK526" s="304">
        <f>V526-SUM($Z526:AJ526)</f>
        <v>0</v>
      </c>
      <c r="AL526" s="21" t="e">
        <f>HLOOKUP(F526,'BASE 1'!$C$1:$UG$3,3,0)</f>
        <v>#N/A</v>
      </c>
      <c r="AM526" s="304"/>
      <c r="AN526" s="304">
        <v>55548453</v>
      </c>
      <c r="AO526" s="304">
        <v>55548453</v>
      </c>
      <c r="AP526" s="304"/>
      <c r="AQ526" s="304"/>
      <c r="AR526" s="304"/>
      <c r="AS526" s="304"/>
      <c r="AT526" s="304"/>
      <c r="AU526" s="304"/>
      <c r="AV526" s="304"/>
      <c r="AW526" s="304"/>
      <c r="AX526" s="304"/>
    </row>
    <row r="527" spans="1:50" ht="12.75" customHeight="1">
      <c r="A527" s="116">
        <v>110012618</v>
      </c>
      <c r="B527" s="312">
        <v>70400000</v>
      </c>
      <c r="C527" s="429"/>
      <c r="D527" s="511"/>
      <c r="E527" s="511"/>
      <c r="F527" s="124">
        <v>135030113608</v>
      </c>
      <c r="G527" s="290" t="s">
        <v>4503</v>
      </c>
      <c r="H527" s="122">
        <v>9</v>
      </c>
      <c r="I527" s="302"/>
      <c r="J527" s="304">
        <v>98189514</v>
      </c>
      <c r="K527" s="304"/>
      <c r="L527" s="304">
        <v>98189514</v>
      </c>
      <c r="M527" s="304">
        <v>98189514</v>
      </c>
      <c r="N527" s="304"/>
      <c r="O527" s="304"/>
      <c r="P527" s="304"/>
      <c r="Q527" s="304"/>
      <c r="R527" s="304"/>
      <c r="S527" s="304"/>
      <c r="T527" s="304"/>
      <c r="U527" s="304"/>
      <c r="V527" s="304"/>
      <c r="W527" s="327" t="str">
        <f>IFERROR((M527/J527)/IFERROR(HLOOKUP(F527,'BASE 1'!$C$1:$UG$251,'PROY 1'!$AB$19+237,0),0),"")</f>
        <v/>
      </c>
      <c r="X527" s="327"/>
      <c r="Y527" s="25" t="str">
        <f t="shared" si="25"/>
        <v>126</v>
      </c>
      <c r="Z527" s="304">
        <f t="shared" si="26"/>
        <v>0</v>
      </c>
      <c r="AA527" s="304">
        <f>L527-SUM($Z527:Z527)</f>
        <v>98189514</v>
      </c>
      <c r="AB527" s="304">
        <f>M527-SUM($Z527:AA527)</f>
        <v>0</v>
      </c>
      <c r="AC527" s="304">
        <f>N527-SUM($Z527:AB527)</f>
        <v>-98189514</v>
      </c>
      <c r="AD527" s="304">
        <f>O527-SUM($Z527:AC527)</f>
        <v>0</v>
      </c>
      <c r="AE527" s="304">
        <f>P527-SUM($Z527:AD527)</f>
        <v>0</v>
      </c>
      <c r="AF527" s="304">
        <f>Q527-SUM($Z527:AE527)</f>
        <v>0</v>
      </c>
      <c r="AG527" s="304">
        <f>R527-SUM($Z527:AF527)</f>
        <v>0</v>
      </c>
      <c r="AH527" s="304">
        <f>S527-SUM($Z527:AG527)</f>
        <v>0</v>
      </c>
      <c r="AI527" s="304">
        <f>T527-SUM($Z527:AH527)</f>
        <v>0</v>
      </c>
      <c r="AJ527" s="304">
        <f>U527-SUM($Z527:AI527)</f>
        <v>0</v>
      </c>
      <c r="AK527" s="304">
        <f>V527-SUM($Z527:AJ527)</f>
        <v>0</v>
      </c>
      <c r="AL527" s="21" t="e">
        <f>HLOOKUP(F527,'BASE 1'!$C$1:$UG$3,3,0)</f>
        <v>#N/A</v>
      </c>
      <c r="AM527" s="304"/>
      <c r="AN527" s="304">
        <v>98189514</v>
      </c>
      <c r="AO527" s="304">
        <v>98189514</v>
      </c>
      <c r="AP527" s="304"/>
      <c r="AQ527" s="304"/>
      <c r="AR527" s="304"/>
      <c r="AS527" s="304"/>
      <c r="AT527" s="304"/>
      <c r="AU527" s="304"/>
      <c r="AV527" s="304"/>
      <c r="AW527" s="304"/>
      <c r="AX527" s="304"/>
    </row>
    <row r="528" spans="1:50" ht="12.75" customHeight="1">
      <c r="A528" s="116">
        <v>110013616</v>
      </c>
      <c r="B528" s="312">
        <v>70400000</v>
      </c>
      <c r="C528" s="429"/>
      <c r="D528" s="511"/>
      <c r="E528" s="511"/>
      <c r="F528" s="124">
        <v>135030113906</v>
      </c>
      <c r="G528" s="290" t="s">
        <v>4255</v>
      </c>
      <c r="H528" s="122">
        <v>9</v>
      </c>
      <c r="I528" s="302"/>
      <c r="J528" s="304">
        <v>20454</v>
      </c>
      <c r="K528" s="304"/>
      <c r="L528" s="304">
        <v>20454</v>
      </c>
      <c r="M528" s="304">
        <v>20454</v>
      </c>
      <c r="N528" s="304"/>
      <c r="O528" s="304"/>
      <c r="P528" s="304"/>
      <c r="Q528" s="304"/>
      <c r="R528" s="304"/>
      <c r="S528" s="304"/>
      <c r="T528" s="304"/>
      <c r="U528" s="304"/>
      <c r="V528" s="304"/>
      <c r="W528" s="327" t="str">
        <f>IFERROR((M528/J528)/IFERROR(HLOOKUP(F528,'BASE 1'!$C$1:$UG$251,'PROY 1'!$AB$19+237,0),0),"")</f>
        <v/>
      </c>
      <c r="X528" s="327"/>
      <c r="Y528" s="25" t="str">
        <f t="shared" si="25"/>
        <v>136</v>
      </c>
      <c r="Z528" s="304">
        <f t="shared" si="26"/>
        <v>0</v>
      </c>
      <c r="AA528" s="304">
        <f>L528-SUM($Z528:Z528)</f>
        <v>20454</v>
      </c>
      <c r="AB528" s="304">
        <f>M528-SUM($Z528:AA528)</f>
        <v>0</v>
      </c>
      <c r="AC528" s="304">
        <f>N528-SUM($Z528:AB528)</f>
        <v>-20454</v>
      </c>
      <c r="AD528" s="304">
        <f>O528-SUM($Z528:AC528)</f>
        <v>0</v>
      </c>
      <c r="AE528" s="304">
        <f>P528-SUM($Z528:AD528)</f>
        <v>0</v>
      </c>
      <c r="AF528" s="304">
        <f>Q528-SUM($Z528:AE528)</f>
        <v>0</v>
      </c>
      <c r="AG528" s="304">
        <f>R528-SUM($Z528:AF528)</f>
        <v>0</v>
      </c>
      <c r="AH528" s="304">
        <f>S528-SUM($Z528:AG528)</f>
        <v>0</v>
      </c>
      <c r="AI528" s="304">
        <f>T528-SUM($Z528:AH528)</f>
        <v>0</v>
      </c>
      <c r="AJ528" s="304">
        <f>U528-SUM($Z528:AI528)</f>
        <v>0</v>
      </c>
      <c r="AK528" s="304">
        <f>V528-SUM($Z528:AJ528)</f>
        <v>0</v>
      </c>
      <c r="AL528" s="21" t="e">
        <f>HLOOKUP(F528,'BASE 1'!$C$1:$UG$3,3,0)</f>
        <v>#N/A</v>
      </c>
      <c r="AM528" s="304"/>
      <c r="AN528" s="304">
        <v>20454</v>
      </c>
      <c r="AO528" s="304">
        <v>20454</v>
      </c>
      <c r="AP528" s="304"/>
      <c r="AQ528" s="304"/>
      <c r="AR528" s="304"/>
      <c r="AS528" s="304"/>
      <c r="AT528" s="304"/>
      <c r="AU528" s="304"/>
      <c r="AV528" s="304"/>
      <c r="AW528" s="304"/>
      <c r="AX528" s="304"/>
    </row>
    <row r="529" spans="1:50" ht="12.75" customHeight="1">
      <c r="A529" s="116">
        <v>110013711</v>
      </c>
      <c r="B529" s="312">
        <v>73200000</v>
      </c>
      <c r="C529" s="429" t="s">
        <v>342</v>
      </c>
      <c r="D529" s="511"/>
      <c r="E529" s="511" t="s">
        <v>342</v>
      </c>
      <c r="F529" s="124">
        <v>135030114001</v>
      </c>
      <c r="G529" s="290" t="s">
        <v>4256</v>
      </c>
      <c r="H529" s="122">
        <v>9</v>
      </c>
      <c r="I529" s="302"/>
      <c r="J529" s="304">
        <v>4951374</v>
      </c>
      <c r="K529" s="304">
        <v>1</v>
      </c>
      <c r="L529" s="304">
        <v>4951374</v>
      </c>
      <c r="M529" s="304">
        <v>4951374</v>
      </c>
      <c r="N529" s="304"/>
      <c r="O529" s="304"/>
      <c r="P529" s="304"/>
      <c r="Q529" s="304"/>
      <c r="R529" s="304"/>
      <c r="S529" s="304"/>
      <c r="T529" s="304"/>
      <c r="U529" s="304"/>
      <c r="V529" s="304"/>
      <c r="W529" s="327" t="str">
        <f>IFERROR((M529/J529)/IFERROR(HLOOKUP(F529,'BASE 1'!$C$1:$UG$251,'PROY 1'!$AB$19+237,0),0),"")</f>
        <v/>
      </c>
      <c r="X529" s="327" t="s">
        <v>342</v>
      </c>
      <c r="Y529" s="25" t="str">
        <f t="shared" si="25"/>
        <v>137</v>
      </c>
      <c r="Z529" s="304">
        <f t="shared" si="26"/>
        <v>1</v>
      </c>
      <c r="AA529" s="304">
        <f>L529-SUM($Z529:Z529)</f>
        <v>4951373</v>
      </c>
      <c r="AB529" s="304">
        <f>M529-SUM($Z529:AA529)</f>
        <v>0</v>
      </c>
      <c r="AC529" s="304">
        <f>N529-SUM($Z529:AB529)</f>
        <v>-4951374</v>
      </c>
      <c r="AD529" s="304">
        <f>O529-SUM($Z529:AC529)</f>
        <v>0</v>
      </c>
      <c r="AE529" s="304">
        <f>P529-SUM($Z529:AD529)</f>
        <v>0</v>
      </c>
      <c r="AF529" s="304">
        <f>Q529-SUM($Z529:AE529)</f>
        <v>0</v>
      </c>
      <c r="AG529" s="304">
        <f>R529-SUM($Z529:AF529)</f>
        <v>0</v>
      </c>
      <c r="AH529" s="304">
        <f>S529-SUM($Z529:AG529)</f>
        <v>0</v>
      </c>
      <c r="AI529" s="304">
        <f>T529-SUM($Z529:AH529)</f>
        <v>0</v>
      </c>
      <c r="AJ529" s="304">
        <f>U529-SUM($Z529:AI529)</f>
        <v>0</v>
      </c>
      <c r="AK529" s="304">
        <f>V529-SUM($Z529:AJ529)</f>
        <v>0</v>
      </c>
      <c r="AL529" s="21" t="e">
        <f>HLOOKUP(F529,'BASE 1'!$C$1:$UG$3,3,0)</f>
        <v>#N/A</v>
      </c>
      <c r="AM529" s="304">
        <v>1</v>
      </c>
      <c r="AN529" s="304">
        <v>4951374</v>
      </c>
      <c r="AO529" s="304">
        <v>4951374</v>
      </c>
      <c r="AP529" s="304"/>
      <c r="AQ529" s="304"/>
      <c r="AR529" s="304"/>
      <c r="AS529" s="304"/>
      <c r="AT529" s="304"/>
      <c r="AU529" s="304"/>
      <c r="AV529" s="304"/>
      <c r="AW529" s="304"/>
      <c r="AX529" s="304"/>
    </row>
    <row r="530" spans="1:50" ht="12.75" customHeight="1">
      <c r="A530" s="116">
        <v>110002700</v>
      </c>
      <c r="B530" s="312">
        <v>70400000</v>
      </c>
      <c r="C530" s="429"/>
      <c r="D530" s="511"/>
      <c r="E530" s="511"/>
      <c r="F530" s="124">
        <v>13503011401</v>
      </c>
      <c r="G530" s="290" t="s">
        <v>743</v>
      </c>
      <c r="H530" s="122">
        <v>9</v>
      </c>
      <c r="I530" s="302"/>
      <c r="J530" s="304">
        <v>6020954</v>
      </c>
      <c r="K530" s="304"/>
      <c r="L530" s="304">
        <v>6020954</v>
      </c>
      <c r="M530" s="304">
        <v>6020954</v>
      </c>
      <c r="N530" s="304"/>
      <c r="O530" s="304"/>
      <c r="P530" s="304"/>
      <c r="Q530" s="304"/>
      <c r="R530" s="304"/>
      <c r="S530" s="304"/>
      <c r="T530" s="304"/>
      <c r="U530" s="304"/>
      <c r="V530" s="304"/>
      <c r="W530" s="327" t="str">
        <f>IFERROR((M530/J530)/IFERROR(HLOOKUP(F530,'BASE 1'!$C$1:$UG$251,'PROY 1'!$AB$19+237,0),0),"")</f>
        <v/>
      </c>
      <c r="X530" s="327"/>
      <c r="Y530" s="25" t="str">
        <f t="shared" si="25"/>
        <v>027</v>
      </c>
      <c r="Z530" s="304">
        <f t="shared" si="26"/>
        <v>0</v>
      </c>
      <c r="AA530" s="304">
        <f>L530-SUM($Z530:Z530)</f>
        <v>6020954</v>
      </c>
      <c r="AB530" s="304">
        <f>M530-SUM($Z530:AA530)</f>
        <v>0</v>
      </c>
      <c r="AC530" s="304">
        <f>N530-SUM($Z530:AB530)</f>
        <v>-6020954</v>
      </c>
      <c r="AD530" s="304">
        <f>O530-SUM($Z530:AC530)</f>
        <v>0</v>
      </c>
      <c r="AE530" s="304">
        <f>P530-SUM($Z530:AD530)</f>
        <v>0</v>
      </c>
      <c r="AF530" s="304">
        <f>Q530-SUM($Z530:AE530)</f>
        <v>0</v>
      </c>
      <c r="AG530" s="304">
        <f>R530-SUM($Z530:AF530)</f>
        <v>0</v>
      </c>
      <c r="AH530" s="304">
        <f>S530-SUM($Z530:AG530)</f>
        <v>0</v>
      </c>
      <c r="AI530" s="304">
        <f>T530-SUM($Z530:AH530)</f>
        <v>0</v>
      </c>
      <c r="AJ530" s="304">
        <f>U530-SUM($Z530:AI530)</f>
        <v>0</v>
      </c>
      <c r="AK530" s="304">
        <f>V530-SUM($Z530:AJ530)</f>
        <v>0</v>
      </c>
      <c r="AL530" s="21" t="e">
        <f>HLOOKUP(F530,'BASE 1'!$C$1:$UG$3,3,0)</f>
        <v>#N/A</v>
      </c>
      <c r="AM530" s="304"/>
      <c r="AN530" s="304">
        <v>6020954</v>
      </c>
      <c r="AO530" s="304">
        <v>6020954</v>
      </c>
      <c r="AP530" s="304"/>
      <c r="AQ530" s="304"/>
      <c r="AR530" s="304"/>
      <c r="AS530" s="304"/>
      <c r="AT530" s="304"/>
      <c r="AU530" s="304"/>
      <c r="AV530" s="304"/>
      <c r="AW530" s="304"/>
      <c r="AX530" s="304"/>
    </row>
    <row r="531" spans="1:50" ht="12.75" customHeight="1">
      <c r="A531" s="116">
        <v>110013917</v>
      </c>
      <c r="B531" s="312">
        <v>70400000</v>
      </c>
      <c r="C531" s="429"/>
      <c r="D531" s="511"/>
      <c r="E531" s="511"/>
      <c r="F531" s="124">
        <v>135030114107</v>
      </c>
      <c r="G531" s="290" t="s">
        <v>4257</v>
      </c>
      <c r="H531" s="122">
        <v>9</v>
      </c>
      <c r="I531" s="302"/>
      <c r="J531" s="304">
        <v>1972720433</v>
      </c>
      <c r="K531" s="304"/>
      <c r="L531" s="304">
        <v>1972720433</v>
      </c>
      <c r="M531" s="304">
        <v>1972720433</v>
      </c>
      <c r="N531" s="304"/>
      <c r="O531" s="304"/>
      <c r="P531" s="304"/>
      <c r="Q531" s="304"/>
      <c r="R531" s="304"/>
      <c r="S531" s="304"/>
      <c r="T531" s="304"/>
      <c r="U531" s="304"/>
      <c r="V531" s="304"/>
      <c r="W531" s="327" t="str">
        <f>IFERROR((M531/J531)/IFERROR(HLOOKUP(F531,'BASE 1'!$C$1:$UG$251,'PROY 1'!$AB$19+237,0),0),"")</f>
        <v/>
      </c>
      <c r="X531" s="327"/>
      <c r="Y531" s="25" t="str">
        <f t="shared" si="25"/>
        <v>139</v>
      </c>
      <c r="Z531" s="304">
        <f t="shared" si="26"/>
        <v>0</v>
      </c>
      <c r="AA531" s="304">
        <f>L531-SUM($Z531:Z531)</f>
        <v>1972720433</v>
      </c>
      <c r="AB531" s="304">
        <f>M531-SUM($Z531:AA531)</f>
        <v>0</v>
      </c>
      <c r="AC531" s="304">
        <f>N531-SUM($Z531:AB531)</f>
        <v>-1972720433</v>
      </c>
      <c r="AD531" s="304">
        <f>O531-SUM($Z531:AC531)</f>
        <v>0</v>
      </c>
      <c r="AE531" s="304">
        <f>P531-SUM($Z531:AD531)</f>
        <v>0</v>
      </c>
      <c r="AF531" s="304">
        <f>Q531-SUM($Z531:AE531)</f>
        <v>0</v>
      </c>
      <c r="AG531" s="304">
        <f>R531-SUM($Z531:AF531)</f>
        <v>0</v>
      </c>
      <c r="AH531" s="304">
        <f>S531-SUM($Z531:AG531)</f>
        <v>0</v>
      </c>
      <c r="AI531" s="304">
        <f>T531-SUM($Z531:AH531)</f>
        <v>0</v>
      </c>
      <c r="AJ531" s="304">
        <f>U531-SUM($Z531:AI531)</f>
        <v>0</v>
      </c>
      <c r="AK531" s="304">
        <f>V531-SUM($Z531:AJ531)</f>
        <v>0</v>
      </c>
      <c r="AL531" s="21" t="e">
        <f>HLOOKUP(F531,'BASE 1'!$C$1:$UG$3,3,0)</f>
        <v>#N/A</v>
      </c>
      <c r="AM531" s="304"/>
      <c r="AN531" s="304">
        <v>1972720433</v>
      </c>
      <c r="AO531" s="304">
        <v>1972720433</v>
      </c>
      <c r="AP531" s="304"/>
      <c r="AQ531" s="304"/>
      <c r="AR531" s="304"/>
      <c r="AS531" s="304"/>
      <c r="AT531" s="304"/>
      <c r="AU531" s="304"/>
      <c r="AV531" s="304"/>
      <c r="AW531" s="304"/>
      <c r="AX531" s="304"/>
    </row>
    <row r="532" spans="1:50" ht="12.75" customHeight="1">
      <c r="A532" s="116">
        <v>110015214</v>
      </c>
      <c r="B532" s="312">
        <v>71300000</v>
      </c>
      <c r="C532" s="429"/>
      <c r="D532" s="511"/>
      <c r="E532" s="511"/>
      <c r="F532" s="124">
        <v>135030114303</v>
      </c>
      <c r="G532" s="290" t="s">
        <v>2638</v>
      </c>
      <c r="H532" s="122">
        <v>9</v>
      </c>
      <c r="I532" s="302"/>
      <c r="J532" s="304">
        <v>1</v>
      </c>
      <c r="K532" s="304"/>
      <c r="L532" s="304">
        <v>1</v>
      </c>
      <c r="M532" s="304">
        <v>1</v>
      </c>
      <c r="N532" s="304"/>
      <c r="O532" s="304"/>
      <c r="P532" s="304"/>
      <c r="Q532" s="304"/>
      <c r="R532" s="304"/>
      <c r="S532" s="304"/>
      <c r="T532" s="304"/>
      <c r="U532" s="304"/>
      <c r="V532" s="304"/>
      <c r="W532" s="327" t="str">
        <f>IFERROR((M532/J532)/IFERROR(HLOOKUP(F532,'BASE 1'!$C$1:$UG$251,'PROY 1'!$AB$19+237,0),0),"")</f>
        <v/>
      </c>
      <c r="X532" s="327"/>
      <c r="Y532" s="25" t="str">
        <f t="shared" si="25"/>
        <v>152</v>
      </c>
      <c r="Z532" s="304">
        <f t="shared" si="26"/>
        <v>0</v>
      </c>
      <c r="AA532" s="304">
        <f>L532-SUM($Z532:Z532)</f>
        <v>1</v>
      </c>
      <c r="AB532" s="304">
        <f>M532-SUM($Z532:AA532)</f>
        <v>0</v>
      </c>
      <c r="AC532" s="304">
        <f>N532-SUM($Z532:AB532)</f>
        <v>-1</v>
      </c>
      <c r="AD532" s="304">
        <f>O532-SUM($Z532:AC532)</f>
        <v>0</v>
      </c>
      <c r="AE532" s="304">
        <f>P532-SUM($Z532:AD532)</f>
        <v>0</v>
      </c>
      <c r="AF532" s="304">
        <f>Q532-SUM($Z532:AE532)</f>
        <v>0</v>
      </c>
      <c r="AG532" s="304">
        <f>R532-SUM($Z532:AF532)</f>
        <v>0</v>
      </c>
      <c r="AH532" s="304">
        <f>S532-SUM($Z532:AG532)</f>
        <v>0</v>
      </c>
      <c r="AI532" s="304">
        <f>T532-SUM($Z532:AH532)</f>
        <v>0</v>
      </c>
      <c r="AJ532" s="304">
        <f>U532-SUM($Z532:AI532)</f>
        <v>0</v>
      </c>
      <c r="AK532" s="304">
        <f>V532-SUM($Z532:AJ532)</f>
        <v>0</v>
      </c>
      <c r="AL532" s="21" t="e">
        <f>HLOOKUP(F532,'BASE 1'!$C$1:$UG$3,3,0)</f>
        <v>#N/A</v>
      </c>
      <c r="AM532" s="304"/>
      <c r="AN532" s="304">
        <v>1</v>
      </c>
      <c r="AO532" s="304">
        <v>1</v>
      </c>
      <c r="AP532" s="304"/>
      <c r="AQ532" s="304"/>
      <c r="AR532" s="304"/>
      <c r="AS532" s="304"/>
      <c r="AT532" s="304"/>
      <c r="AU532" s="304"/>
      <c r="AV532" s="304"/>
      <c r="AW532" s="304"/>
      <c r="AX532" s="304"/>
    </row>
    <row r="533" spans="1:50" ht="12.75" customHeight="1">
      <c r="A533" s="116">
        <v>110015216</v>
      </c>
      <c r="B533" s="312">
        <v>71300000</v>
      </c>
      <c r="C533" s="429"/>
      <c r="D533" s="511"/>
      <c r="E533" s="511"/>
      <c r="F533" s="124">
        <v>135030114305</v>
      </c>
      <c r="G533" s="290" t="s">
        <v>2955</v>
      </c>
      <c r="H533" s="122">
        <v>9</v>
      </c>
      <c r="I533" s="302"/>
      <c r="J533" s="304">
        <v>2397296502</v>
      </c>
      <c r="K533" s="304"/>
      <c r="L533" s="304">
        <v>2397296502</v>
      </c>
      <c r="M533" s="304">
        <v>2397296502</v>
      </c>
      <c r="N533" s="304"/>
      <c r="O533" s="304"/>
      <c r="P533" s="304"/>
      <c r="Q533" s="304"/>
      <c r="R533" s="304"/>
      <c r="S533" s="304"/>
      <c r="T533" s="304"/>
      <c r="U533" s="304"/>
      <c r="V533" s="304"/>
      <c r="W533" s="327" t="str">
        <f>IFERROR((M533/J533)/IFERROR(HLOOKUP(F533,'BASE 1'!$C$1:$UG$251,'PROY 1'!$AB$19+237,0),0),"")</f>
        <v/>
      </c>
      <c r="X533" s="327"/>
      <c r="Y533" s="25" t="str">
        <f t="shared" si="25"/>
        <v>152</v>
      </c>
      <c r="Z533" s="304">
        <f t="shared" si="26"/>
        <v>0</v>
      </c>
      <c r="AA533" s="304">
        <f>L533-SUM($Z533:Z533)</f>
        <v>2397296502</v>
      </c>
      <c r="AB533" s="304">
        <f>M533-SUM($Z533:AA533)</f>
        <v>0</v>
      </c>
      <c r="AC533" s="304">
        <f>N533-SUM($Z533:AB533)</f>
        <v>-2397296502</v>
      </c>
      <c r="AD533" s="304">
        <f>O533-SUM($Z533:AC533)</f>
        <v>0</v>
      </c>
      <c r="AE533" s="304">
        <f>P533-SUM($Z533:AD533)</f>
        <v>0</v>
      </c>
      <c r="AF533" s="304">
        <f>Q533-SUM($Z533:AE533)</f>
        <v>0</v>
      </c>
      <c r="AG533" s="304">
        <f>R533-SUM($Z533:AF533)</f>
        <v>0</v>
      </c>
      <c r="AH533" s="304">
        <f>S533-SUM($Z533:AG533)</f>
        <v>0</v>
      </c>
      <c r="AI533" s="304">
        <f>T533-SUM($Z533:AH533)</f>
        <v>0</v>
      </c>
      <c r="AJ533" s="304">
        <f>U533-SUM($Z533:AI533)</f>
        <v>0</v>
      </c>
      <c r="AK533" s="304">
        <f>V533-SUM($Z533:AJ533)</f>
        <v>0</v>
      </c>
      <c r="AL533" s="21" t="e">
        <f>HLOOKUP(F533,'BASE 1'!$C$1:$UG$3,3,0)</f>
        <v>#N/A</v>
      </c>
      <c r="AM533" s="304"/>
      <c r="AN533" s="304">
        <v>2397296502</v>
      </c>
      <c r="AO533" s="304">
        <v>2397296502</v>
      </c>
      <c r="AP533" s="304"/>
      <c r="AQ533" s="304"/>
      <c r="AR533" s="304"/>
      <c r="AS533" s="304"/>
      <c r="AT533" s="304"/>
      <c r="AU533" s="304"/>
      <c r="AV533" s="304"/>
      <c r="AW533" s="304"/>
      <c r="AX533" s="304"/>
    </row>
    <row r="534" spans="1:50" ht="12.75" customHeight="1">
      <c r="A534" s="116">
        <v>110016215</v>
      </c>
      <c r="B534" s="312">
        <v>70400000</v>
      </c>
      <c r="C534" s="429"/>
      <c r="D534" s="511"/>
      <c r="E534" s="511"/>
      <c r="F534" s="124">
        <v>135030114402</v>
      </c>
      <c r="G534" s="290" t="s">
        <v>4258</v>
      </c>
      <c r="H534" s="122">
        <v>9</v>
      </c>
      <c r="I534" s="302"/>
      <c r="J534" s="304">
        <v>303592353</v>
      </c>
      <c r="K534" s="304"/>
      <c r="L534" s="304">
        <v>303592353</v>
      </c>
      <c r="M534" s="304">
        <v>303592353</v>
      </c>
      <c r="N534" s="304"/>
      <c r="O534" s="304"/>
      <c r="P534" s="304"/>
      <c r="Q534" s="304"/>
      <c r="R534" s="304"/>
      <c r="S534" s="304"/>
      <c r="T534" s="304"/>
      <c r="U534" s="304"/>
      <c r="V534" s="304"/>
      <c r="W534" s="327" t="str">
        <f>IFERROR((M534/J534)/IFERROR(HLOOKUP(F534,'BASE 1'!$C$1:$UG$251,'PROY 1'!$AB$19+237,0),0),"")</f>
        <v/>
      </c>
      <c r="X534" s="327"/>
      <c r="Y534" s="25" t="str">
        <f t="shared" si="25"/>
        <v>162</v>
      </c>
      <c r="Z534" s="304">
        <f t="shared" si="26"/>
        <v>0</v>
      </c>
      <c r="AA534" s="304">
        <f>L534-SUM($Z534:Z534)</f>
        <v>303592353</v>
      </c>
      <c r="AB534" s="304">
        <f>M534-SUM($Z534:AA534)</f>
        <v>0</v>
      </c>
      <c r="AC534" s="304">
        <f>N534-SUM($Z534:AB534)</f>
        <v>-303592353</v>
      </c>
      <c r="AD534" s="304">
        <f>O534-SUM($Z534:AC534)</f>
        <v>0</v>
      </c>
      <c r="AE534" s="304">
        <f>P534-SUM($Z534:AD534)</f>
        <v>0</v>
      </c>
      <c r="AF534" s="304">
        <f>Q534-SUM($Z534:AE534)</f>
        <v>0</v>
      </c>
      <c r="AG534" s="304">
        <f>R534-SUM($Z534:AF534)</f>
        <v>0</v>
      </c>
      <c r="AH534" s="304">
        <f>S534-SUM($Z534:AG534)</f>
        <v>0</v>
      </c>
      <c r="AI534" s="304">
        <f>T534-SUM($Z534:AH534)</f>
        <v>0</v>
      </c>
      <c r="AJ534" s="304">
        <f>U534-SUM($Z534:AI534)</f>
        <v>0</v>
      </c>
      <c r="AK534" s="304">
        <f>V534-SUM($Z534:AJ534)</f>
        <v>0</v>
      </c>
      <c r="AL534" s="21" t="e">
        <f>HLOOKUP(F534,'BASE 1'!$C$1:$UG$3,3,0)</f>
        <v>#N/A</v>
      </c>
      <c r="AM534" s="304"/>
      <c r="AN534" s="304">
        <v>303592353</v>
      </c>
      <c r="AO534" s="304">
        <v>303592353</v>
      </c>
      <c r="AP534" s="304"/>
      <c r="AQ534" s="304"/>
      <c r="AR534" s="304"/>
      <c r="AS534" s="304"/>
      <c r="AT534" s="304"/>
      <c r="AU534" s="304"/>
      <c r="AV534" s="304"/>
      <c r="AW534" s="304"/>
      <c r="AX534" s="304"/>
    </row>
    <row r="535" spans="1:50" ht="12.75" customHeight="1">
      <c r="A535" s="116">
        <v>110070112</v>
      </c>
      <c r="B535" s="312">
        <v>70400000</v>
      </c>
      <c r="C535" s="429"/>
      <c r="D535" s="511"/>
      <c r="E535" s="511"/>
      <c r="F535" s="124">
        <v>135030114501</v>
      </c>
      <c r="G535" s="290" t="s">
        <v>4504</v>
      </c>
      <c r="H535" s="122">
        <v>9</v>
      </c>
      <c r="I535" s="302"/>
      <c r="J535" s="304">
        <v>43010100</v>
      </c>
      <c r="K535" s="304"/>
      <c r="L535" s="304">
        <v>41363914</v>
      </c>
      <c r="M535" s="304">
        <v>43010100</v>
      </c>
      <c r="N535" s="304"/>
      <c r="O535" s="304"/>
      <c r="P535" s="304"/>
      <c r="Q535" s="304"/>
      <c r="R535" s="304"/>
      <c r="S535" s="304"/>
      <c r="T535" s="304"/>
      <c r="U535" s="304"/>
      <c r="V535" s="304"/>
      <c r="W535" s="327" t="str">
        <f>IFERROR((M535/J535)/IFERROR(HLOOKUP(F535,'BASE 1'!$C$1:$UG$251,'PROY 1'!$AB$19+237,0),0),"")</f>
        <v/>
      </c>
      <c r="X535" s="327"/>
      <c r="Y535" s="25" t="str">
        <f t="shared" si="25"/>
        <v>701</v>
      </c>
      <c r="Z535" s="304">
        <f t="shared" si="26"/>
        <v>0</v>
      </c>
      <c r="AA535" s="304">
        <f>L535-SUM($Z535:Z535)</f>
        <v>41363914</v>
      </c>
      <c r="AB535" s="304">
        <f>M535-SUM($Z535:AA535)</f>
        <v>1646186</v>
      </c>
      <c r="AC535" s="304">
        <f>N535-SUM($Z535:AB535)</f>
        <v>-43010100</v>
      </c>
      <c r="AD535" s="304">
        <f>O535-SUM($Z535:AC535)</f>
        <v>0</v>
      </c>
      <c r="AE535" s="304">
        <f>P535-SUM($Z535:AD535)</f>
        <v>0</v>
      </c>
      <c r="AF535" s="304">
        <f>Q535-SUM($Z535:AE535)</f>
        <v>0</v>
      </c>
      <c r="AG535" s="304">
        <f>R535-SUM($Z535:AF535)</f>
        <v>0</v>
      </c>
      <c r="AH535" s="304">
        <f>S535-SUM($Z535:AG535)</f>
        <v>0</v>
      </c>
      <c r="AI535" s="304">
        <f>T535-SUM($Z535:AH535)</f>
        <v>0</v>
      </c>
      <c r="AJ535" s="304">
        <f>U535-SUM($Z535:AI535)</f>
        <v>0</v>
      </c>
      <c r="AK535" s="304">
        <f>V535-SUM($Z535:AJ535)</f>
        <v>0</v>
      </c>
      <c r="AL535" s="21" t="e">
        <f>HLOOKUP(F535,'BASE 1'!$C$1:$UG$3,3,0)</f>
        <v>#N/A</v>
      </c>
      <c r="AM535" s="304"/>
      <c r="AN535" s="304">
        <v>41363914</v>
      </c>
      <c r="AO535" s="304">
        <v>43010100</v>
      </c>
      <c r="AP535" s="304"/>
      <c r="AQ535" s="304"/>
      <c r="AR535" s="304"/>
      <c r="AS535" s="304"/>
      <c r="AT535" s="304"/>
      <c r="AU535" s="304"/>
      <c r="AV535" s="304"/>
      <c r="AW535" s="304"/>
      <c r="AX535" s="304"/>
    </row>
    <row r="536" spans="1:50" ht="12.75" customHeight="1">
      <c r="A536" s="116"/>
      <c r="B536" s="312"/>
      <c r="C536" s="429"/>
      <c r="D536" s="511"/>
      <c r="E536" s="511"/>
      <c r="F536" s="124">
        <v>135030114502</v>
      </c>
      <c r="G536" s="290" t="s">
        <v>4582</v>
      </c>
      <c r="H536" s="122">
        <v>9</v>
      </c>
      <c r="I536" s="302"/>
      <c r="J536" s="304">
        <v>8857720</v>
      </c>
      <c r="K536" s="304"/>
      <c r="L536" s="304"/>
      <c r="M536" s="304">
        <v>8857720</v>
      </c>
      <c r="N536" s="304"/>
      <c r="O536" s="304"/>
      <c r="P536" s="304"/>
      <c r="Q536" s="304"/>
      <c r="R536" s="304"/>
      <c r="S536" s="304"/>
      <c r="T536" s="304"/>
      <c r="U536" s="304"/>
      <c r="V536" s="304"/>
      <c r="W536" s="327" t="str">
        <f>IFERROR((M536/J536)/IFERROR(HLOOKUP(F536,'BASE 1'!$C$1:$UG$251,'PROY 1'!$AB$19+237,0),0),"")</f>
        <v/>
      </c>
      <c r="X536" s="327"/>
      <c r="Y536" s="25" t="str">
        <f t="shared" si="25"/>
        <v/>
      </c>
      <c r="Z536" s="304">
        <f t="shared" si="26"/>
        <v>0</v>
      </c>
      <c r="AA536" s="304">
        <f>L536-SUM($Z536:Z536)</f>
        <v>0</v>
      </c>
      <c r="AB536" s="304">
        <f>M536-SUM($Z536:AA536)</f>
        <v>8857720</v>
      </c>
      <c r="AC536" s="304">
        <f>N536-SUM($Z536:AB536)</f>
        <v>-8857720</v>
      </c>
      <c r="AD536" s="304">
        <f>O536-SUM($Z536:AC536)</f>
        <v>0</v>
      </c>
      <c r="AE536" s="304">
        <f>P536-SUM($Z536:AD536)</f>
        <v>0</v>
      </c>
      <c r="AF536" s="304">
        <f>Q536-SUM($Z536:AE536)</f>
        <v>0</v>
      </c>
      <c r="AG536" s="304">
        <f>R536-SUM($Z536:AF536)</f>
        <v>0</v>
      </c>
      <c r="AH536" s="304">
        <f>S536-SUM($Z536:AG536)</f>
        <v>0</v>
      </c>
      <c r="AI536" s="304">
        <f>T536-SUM($Z536:AH536)</f>
        <v>0</v>
      </c>
      <c r="AJ536" s="304">
        <f>U536-SUM($Z536:AI536)</f>
        <v>0</v>
      </c>
      <c r="AK536" s="304">
        <f>V536-SUM($Z536:AJ536)</f>
        <v>0</v>
      </c>
      <c r="AL536" s="21" t="e">
        <f>HLOOKUP(F536,'BASE 1'!$C$1:$UG$3,3,0)</f>
        <v>#N/A</v>
      </c>
      <c r="AM536" s="304"/>
      <c r="AN536" s="304"/>
      <c r="AO536" s="304">
        <v>8857720</v>
      </c>
      <c r="AP536" s="304"/>
      <c r="AQ536" s="304"/>
      <c r="AR536" s="304"/>
      <c r="AS536" s="304"/>
      <c r="AT536" s="304"/>
      <c r="AU536" s="304"/>
      <c r="AV536" s="304"/>
      <c r="AW536" s="304"/>
      <c r="AX536" s="304"/>
    </row>
    <row r="537" spans="1:50" ht="12.75" customHeight="1">
      <c r="A537" s="116">
        <v>110070114</v>
      </c>
      <c r="B537" s="312">
        <v>70400000</v>
      </c>
      <c r="C537" s="429"/>
      <c r="D537" s="511"/>
      <c r="E537" s="511"/>
      <c r="F537" s="124">
        <v>135030114503</v>
      </c>
      <c r="G537" s="290" t="s">
        <v>4505</v>
      </c>
      <c r="H537" s="122">
        <v>9</v>
      </c>
      <c r="I537" s="302"/>
      <c r="J537" s="304">
        <v>37262645</v>
      </c>
      <c r="K537" s="304"/>
      <c r="L537" s="304">
        <v>35822954</v>
      </c>
      <c r="M537" s="304">
        <v>37262645</v>
      </c>
      <c r="N537" s="304"/>
      <c r="O537" s="304"/>
      <c r="P537" s="304"/>
      <c r="Q537" s="304"/>
      <c r="R537" s="304"/>
      <c r="S537" s="304"/>
      <c r="T537" s="304"/>
      <c r="U537" s="304"/>
      <c r="V537" s="304"/>
      <c r="W537" s="327" t="str">
        <f>IFERROR((M537/J537)/IFERROR(HLOOKUP(F537,'BASE 1'!$C$1:$UG$251,'PROY 1'!$AB$19+237,0),0),"")</f>
        <v/>
      </c>
      <c r="X537" s="327"/>
      <c r="Y537" s="25" t="str">
        <f t="shared" si="25"/>
        <v>701</v>
      </c>
      <c r="Z537" s="304">
        <f t="shared" si="26"/>
        <v>0</v>
      </c>
      <c r="AA537" s="304">
        <f>L537-SUM($Z537:Z537)</f>
        <v>35822954</v>
      </c>
      <c r="AB537" s="304">
        <f>M537-SUM($Z537:AA537)</f>
        <v>1439691</v>
      </c>
      <c r="AC537" s="304">
        <f>N537-SUM($Z537:AB537)</f>
        <v>-37262645</v>
      </c>
      <c r="AD537" s="304">
        <f>O537-SUM($Z537:AC537)</f>
        <v>0</v>
      </c>
      <c r="AE537" s="304">
        <f>P537-SUM($Z537:AD537)</f>
        <v>0</v>
      </c>
      <c r="AF537" s="304">
        <f>Q537-SUM($Z537:AE537)</f>
        <v>0</v>
      </c>
      <c r="AG537" s="304">
        <f>R537-SUM($Z537:AF537)</f>
        <v>0</v>
      </c>
      <c r="AH537" s="304">
        <f>S537-SUM($Z537:AG537)</f>
        <v>0</v>
      </c>
      <c r="AI537" s="304">
        <f>T537-SUM($Z537:AH537)</f>
        <v>0</v>
      </c>
      <c r="AJ537" s="304">
        <f>U537-SUM($Z537:AI537)</f>
        <v>0</v>
      </c>
      <c r="AK537" s="304">
        <f>V537-SUM($Z537:AJ537)</f>
        <v>0</v>
      </c>
      <c r="AL537" s="21" t="e">
        <f>HLOOKUP(F537,'BASE 1'!$C$1:$UG$3,3,0)</f>
        <v>#N/A</v>
      </c>
      <c r="AM537" s="304"/>
      <c r="AN537" s="304">
        <v>35822954</v>
      </c>
      <c r="AO537" s="304">
        <v>37262645</v>
      </c>
      <c r="AP537" s="304"/>
      <c r="AQ537" s="304"/>
      <c r="AR537" s="304"/>
      <c r="AS537" s="304"/>
      <c r="AT537" s="304"/>
      <c r="AU537" s="304"/>
      <c r="AV537" s="304"/>
      <c r="AW537" s="304"/>
      <c r="AX537" s="304"/>
    </row>
    <row r="538" spans="1:50" ht="12.75" customHeight="1">
      <c r="A538" s="116">
        <v>160070114</v>
      </c>
      <c r="B538" s="312">
        <v>70400000</v>
      </c>
      <c r="C538" s="429"/>
      <c r="D538" s="511"/>
      <c r="E538" s="511"/>
      <c r="F538" s="124">
        <v>135030114503</v>
      </c>
      <c r="G538" s="290" t="s">
        <v>4506</v>
      </c>
      <c r="H538" s="122">
        <v>9</v>
      </c>
      <c r="I538" s="302"/>
      <c r="J538" s="304">
        <v>52248150</v>
      </c>
      <c r="K538" s="304"/>
      <c r="L538" s="304">
        <v>52248150</v>
      </c>
      <c r="M538" s="304">
        <v>52248150</v>
      </c>
      <c r="N538" s="304"/>
      <c r="O538" s="304"/>
      <c r="P538" s="304"/>
      <c r="Q538" s="304"/>
      <c r="R538" s="304"/>
      <c r="S538" s="304"/>
      <c r="T538" s="304"/>
      <c r="U538" s="304"/>
      <c r="V538" s="304"/>
      <c r="W538" s="327" t="str">
        <f>IFERROR((M538/J538)/IFERROR(HLOOKUP(F538,'BASE 1'!$C$1:$UG$251,'PROY 1'!$AB$19+237,0),0),"")</f>
        <v/>
      </c>
      <c r="X538" s="327"/>
      <c r="Y538" s="25" t="str">
        <f t="shared" si="25"/>
        <v>701</v>
      </c>
      <c r="Z538" s="304">
        <f t="shared" si="26"/>
        <v>0</v>
      </c>
      <c r="AA538" s="304">
        <f>L538-SUM($Z538:Z538)</f>
        <v>52248150</v>
      </c>
      <c r="AB538" s="304">
        <f>M538-SUM($Z538:AA538)</f>
        <v>0</v>
      </c>
      <c r="AC538" s="304">
        <f>N538-SUM($Z538:AB538)</f>
        <v>-52248150</v>
      </c>
      <c r="AD538" s="304">
        <f>O538-SUM($Z538:AC538)</f>
        <v>0</v>
      </c>
      <c r="AE538" s="304">
        <f>P538-SUM($Z538:AD538)</f>
        <v>0</v>
      </c>
      <c r="AF538" s="304">
        <f>Q538-SUM($Z538:AE538)</f>
        <v>0</v>
      </c>
      <c r="AG538" s="304">
        <f>R538-SUM($Z538:AF538)</f>
        <v>0</v>
      </c>
      <c r="AH538" s="304">
        <f>S538-SUM($Z538:AG538)</f>
        <v>0</v>
      </c>
      <c r="AI538" s="304">
        <f>T538-SUM($Z538:AH538)</f>
        <v>0</v>
      </c>
      <c r="AJ538" s="304">
        <f>U538-SUM($Z538:AI538)</f>
        <v>0</v>
      </c>
      <c r="AK538" s="304">
        <f>V538-SUM($Z538:AJ538)</f>
        <v>0</v>
      </c>
      <c r="AL538" s="21" t="e">
        <f>HLOOKUP(F538,'BASE 1'!$C$1:$UG$3,3,0)</f>
        <v>#N/A</v>
      </c>
      <c r="AM538" s="304"/>
      <c r="AN538" s="304">
        <v>52248150</v>
      </c>
      <c r="AO538" s="304">
        <v>52248150</v>
      </c>
      <c r="AP538" s="304"/>
      <c r="AQ538" s="304"/>
      <c r="AR538" s="304"/>
      <c r="AS538" s="304"/>
      <c r="AT538" s="304"/>
      <c r="AU538" s="304"/>
      <c r="AV538" s="304"/>
      <c r="AW538" s="304"/>
      <c r="AX538" s="304"/>
    </row>
    <row r="539" spans="1:50" ht="12.75" customHeight="1">
      <c r="A539" s="116">
        <v>110070115</v>
      </c>
      <c r="B539" s="312">
        <v>70400000</v>
      </c>
      <c r="C539" s="429"/>
      <c r="D539" s="511"/>
      <c r="E539" s="511"/>
      <c r="F539" s="124">
        <v>135030114504</v>
      </c>
      <c r="G539" s="290" t="s">
        <v>4507</v>
      </c>
      <c r="H539" s="122">
        <v>9</v>
      </c>
      <c r="I539" s="302"/>
      <c r="J539" s="304">
        <v>57101544</v>
      </c>
      <c r="K539" s="304"/>
      <c r="L539" s="304">
        <v>37239610</v>
      </c>
      <c r="M539" s="304">
        <v>57101544</v>
      </c>
      <c r="N539" s="304"/>
      <c r="O539" s="304"/>
      <c r="P539" s="304"/>
      <c r="Q539" s="304"/>
      <c r="R539" s="304"/>
      <c r="S539" s="304"/>
      <c r="T539" s="304"/>
      <c r="U539" s="304"/>
      <c r="V539" s="304"/>
      <c r="W539" s="327" t="str">
        <f>IFERROR((M539/J539)/IFERROR(HLOOKUP(F539,'BASE 1'!$C$1:$UG$251,'PROY 1'!$AB$19+237,0),0),"")</f>
        <v/>
      </c>
      <c r="X539" s="327"/>
      <c r="Y539" s="25" t="str">
        <f t="shared" si="25"/>
        <v>701</v>
      </c>
      <c r="Z539" s="304">
        <f t="shared" si="26"/>
        <v>0</v>
      </c>
      <c r="AA539" s="304">
        <f>L539-SUM($Z539:Z539)</f>
        <v>37239610</v>
      </c>
      <c r="AB539" s="304">
        <f>M539-SUM($Z539:AA539)</f>
        <v>19861934</v>
      </c>
      <c r="AC539" s="304">
        <f>N539-SUM($Z539:AB539)</f>
        <v>-57101544</v>
      </c>
      <c r="AD539" s="304">
        <f>O539-SUM($Z539:AC539)</f>
        <v>0</v>
      </c>
      <c r="AE539" s="304">
        <f>P539-SUM($Z539:AD539)</f>
        <v>0</v>
      </c>
      <c r="AF539" s="304">
        <f>Q539-SUM($Z539:AE539)</f>
        <v>0</v>
      </c>
      <c r="AG539" s="304">
        <f>R539-SUM($Z539:AF539)</f>
        <v>0</v>
      </c>
      <c r="AH539" s="304">
        <f>S539-SUM($Z539:AG539)</f>
        <v>0</v>
      </c>
      <c r="AI539" s="304">
        <f>T539-SUM($Z539:AH539)</f>
        <v>0</v>
      </c>
      <c r="AJ539" s="304">
        <f>U539-SUM($Z539:AI539)</f>
        <v>0</v>
      </c>
      <c r="AK539" s="304">
        <f>V539-SUM($Z539:AJ539)</f>
        <v>0</v>
      </c>
      <c r="AL539" s="21" t="e">
        <f>HLOOKUP(F539,'BASE 1'!$C$1:$UG$3,3,0)</f>
        <v>#N/A</v>
      </c>
      <c r="AM539" s="304"/>
      <c r="AN539" s="304">
        <v>37239610</v>
      </c>
      <c r="AO539" s="304">
        <v>57101544</v>
      </c>
      <c r="AP539" s="304"/>
      <c r="AQ539" s="304"/>
      <c r="AR539" s="304"/>
      <c r="AS539" s="304"/>
      <c r="AT539" s="304"/>
      <c r="AU539" s="304"/>
      <c r="AV539" s="304"/>
      <c r="AW539" s="304"/>
      <c r="AX539" s="304"/>
    </row>
    <row r="540" spans="1:50" ht="12.75" customHeight="1">
      <c r="A540" s="116">
        <v>110070116</v>
      </c>
      <c r="B540" s="312">
        <v>70400000</v>
      </c>
      <c r="C540" s="429"/>
      <c r="D540" s="511"/>
      <c r="E540" s="511"/>
      <c r="F540" s="124">
        <v>135030114505</v>
      </c>
      <c r="G540" s="290" t="s">
        <v>4508</v>
      </c>
      <c r="H540" s="122">
        <v>9</v>
      </c>
      <c r="I540" s="302"/>
      <c r="J540" s="304">
        <v>2737795400</v>
      </c>
      <c r="K540" s="304"/>
      <c r="L540" s="304">
        <v>1089992508</v>
      </c>
      <c r="M540" s="304">
        <v>2737795400</v>
      </c>
      <c r="N540" s="304"/>
      <c r="O540" s="304"/>
      <c r="P540" s="304"/>
      <c r="Q540" s="304"/>
      <c r="R540" s="304"/>
      <c r="S540" s="304"/>
      <c r="T540" s="304"/>
      <c r="U540" s="304"/>
      <c r="V540" s="304"/>
      <c r="W540" s="327" t="str">
        <f>IFERROR((M540/J540)/IFERROR(HLOOKUP(F540,'BASE 1'!$C$1:$UG$251,'PROY 1'!$AB$19+237,0),0),"")</f>
        <v/>
      </c>
      <c r="X540" s="327"/>
      <c r="Y540" s="25" t="str">
        <f t="shared" si="25"/>
        <v>701</v>
      </c>
      <c r="Z540" s="304">
        <f t="shared" si="26"/>
        <v>0</v>
      </c>
      <c r="AA540" s="304">
        <f>L540-SUM($Z540:Z540)</f>
        <v>1089992508</v>
      </c>
      <c r="AB540" s="304">
        <f>M540-SUM($Z540:AA540)</f>
        <v>1647802892</v>
      </c>
      <c r="AC540" s="304">
        <f>N540-SUM($Z540:AB540)</f>
        <v>-2737795400</v>
      </c>
      <c r="AD540" s="304">
        <f>O540-SUM($Z540:AC540)</f>
        <v>0</v>
      </c>
      <c r="AE540" s="304">
        <f>P540-SUM($Z540:AD540)</f>
        <v>0</v>
      </c>
      <c r="AF540" s="304">
        <f>Q540-SUM($Z540:AE540)</f>
        <v>0</v>
      </c>
      <c r="AG540" s="304">
        <f>R540-SUM($Z540:AF540)</f>
        <v>0</v>
      </c>
      <c r="AH540" s="304">
        <f>S540-SUM($Z540:AG540)</f>
        <v>0</v>
      </c>
      <c r="AI540" s="304">
        <f>T540-SUM($Z540:AH540)</f>
        <v>0</v>
      </c>
      <c r="AJ540" s="304">
        <f>U540-SUM($Z540:AI540)</f>
        <v>0</v>
      </c>
      <c r="AK540" s="304">
        <f>V540-SUM($Z540:AJ540)</f>
        <v>0</v>
      </c>
      <c r="AL540" s="21" t="e">
        <f>HLOOKUP(F540,'BASE 1'!$C$1:$UG$3,3,0)</f>
        <v>#N/A</v>
      </c>
      <c r="AM540" s="304"/>
      <c r="AN540" s="304">
        <v>1089992508</v>
      </c>
      <c r="AO540" s="304">
        <v>2737795400</v>
      </c>
      <c r="AP540" s="304"/>
      <c r="AQ540" s="304"/>
      <c r="AR540" s="304"/>
      <c r="AS540" s="304"/>
      <c r="AT540" s="304"/>
      <c r="AU540" s="304"/>
      <c r="AV540" s="304"/>
      <c r="AW540" s="304"/>
      <c r="AX540" s="304"/>
    </row>
    <row r="541" spans="1:50" ht="12.75" customHeight="1">
      <c r="A541" s="116">
        <v>110070117</v>
      </c>
      <c r="B541" s="312">
        <v>70400000</v>
      </c>
      <c r="C541" s="429"/>
      <c r="D541" s="511"/>
      <c r="E541" s="511"/>
      <c r="F541" s="124">
        <v>135030114506</v>
      </c>
      <c r="G541" s="290" t="s">
        <v>4509</v>
      </c>
      <c r="H541" s="122">
        <v>9</v>
      </c>
      <c r="I541" s="302"/>
      <c r="J541" s="304">
        <v>1789135556</v>
      </c>
      <c r="K541" s="304"/>
      <c r="L541" s="304">
        <v>1602215578</v>
      </c>
      <c r="M541" s="304">
        <v>1789135556</v>
      </c>
      <c r="N541" s="304"/>
      <c r="O541" s="304"/>
      <c r="P541" s="304"/>
      <c r="Q541" s="304"/>
      <c r="R541" s="304"/>
      <c r="S541" s="304"/>
      <c r="T541" s="304"/>
      <c r="U541" s="304"/>
      <c r="V541" s="304"/>
      <c r="W541" s="327" t="str">
        <f>IFERROR((M541/J541)/IFERROR(HLOOKUP(F541,'BASE 1'!$C$1:$UG$251,'PROY 1'!$AB$19+237,0),0),"")</f>
        <v/>
      </c>
      <c r="X541" s="327"/>
      <c r="Y541" s="25" t="str">
        <f t="shared" si="25"/>
        <v>701</v>
      </c>
      <c r="Z541" s="304">
        <f t="shared" si="26"/>
        <v>0</v>
      </c>
      <c r="AA541" s="304">
        <f>L541-SUM($Z541:Z541)</f>
        <v>1602215578</v>
      </c>
      <c r="AB541" s="304">
        <f>M541-SUM($Z541:AA541)</f>
        <v>186919978</v>
      </c>
      <c r="AC541" s="304">
        <f>N541-SUM($Z541:AB541)</f>
        <v>-1789135556</v>
      </c>
      <c r="AD541" s="304">
        <f>O541-SUM($Z541:AC541)</f>
        <v>0</v>
      </c>
      <c r="AE541" s="304">
        <f>P541-SUM($Z541:AD541)</f>
        <v>0</v>
      </c>
      <c r="AF541" s="304">
        <f>Q541-SUM($Z541:AE541)</f>
        <v>0</v>
      </c>
      <c r="AG541" s="304">
        <f>R541-SUM($Z541:AF541)</f>
        <v>0</v>
      </c>
      <c r="AH541" s="304">
        <f>S541-SUM($Z541:AG541)</f>
        <v>0</v>
      </c>
      <c r="AI541" s="304">
        <f>T541-SUM($Z541:AH541)</f>
        <v>0</v>
      </c>
      <c r="AJ541" s="304">
        <f>U541-SUM($Z541:AI541)</f>
        <v>0</v>
      </c>
      <c r="AK541" s="304">
        <f>V541-SUM($Z541:AJ541)</f>
        <v>0</v>
      </c>
      <c r="AL541" s="21" t="e">
        <f>HLOOKUP(F541,'BASE 1'!$C$1:$UG$3,3,0)</f>
        <v>#N/A</v>
      </c>
      <c r="AM541" s="304"/>
      <c r="AN541" s="304">
        <v>1602215578</v>
      </c>
      <c r="AO541" s="304">
        <v>1789135556</v>
      </c>
      <c r="AP541" s="304"/>
      <c r="AQ541" s="304"/>
      <c r="AR541" s="304"/>
      <c r="AS541" s="304"/>
      <c r="AT541" s="304"/>
      <c r="AU541" s="304"/>
      <c r="AV541" s="304"/>
      <c r="AW541" s="304"/>
      <c r="AX541" s="304"/>
    </row>
    <row r="542" spans="1:50" ht="12.75" customHeight="1">
      <c r="A542" s="116">
        <v>110070118</v>
      </c>
      <c r="B542" s="312">
        <v>70400000</v>
      </c>
      <c r="C542" s="429"/>
      <c r="D542" s="511"/>
      <c r="E542" s="511"/>
      <c r="F542" s="124">
        <v>135030114507</v>
      </c>
      <c r="G542" s="290" t="s">
        <v>4510</v>
      </c>
      <c r="H542" s="122">
        <v>9</v>
      </c>
      <c r="I542" s="302"/>
      <c r="J542" s="304">
        <v>9259540292</v>
      </c>
      <c r="K542" s="304"/>
      <c r="L542" s="304">
        <v>9259540292</v>
      </c>
      <c r="M542" s="304">
        <v>9259540292</v>
      </c>
      <c r="N542" s="304"/>
      <c r="O542" s="304"/>
      <c r="P542" s="304"/>
      <c r="Q542" s="304"/>
      <c r="R542" s="304"/>
      <c r="S542" s="304"/>
      <c r="T542" s="304"/>
      <c r="U542" s="304"/>
      <c r="V542" s="304"/>
      <c r="W542" s="327" t="str">
        <f>IFERROR((M542/J542)/IFERROR(HLOOKUP(F542,'BASE 1'!$C$1:$UG$251,'PROY 1'!$AB$19+237,0),0),"")</f>
        <v/>
      </c>
      <c r="X542" s="327"/>
      <c r="Y542" s="25" t="str">
        <f t="shared" si="25"/>
        <v>701</v>
      </c>
      <c r="Z542" s="304">
        <f t="shared" si="26"/>
        <v>0</v>
      </c>
      <c r="AA542" s="304">
        <f>L542-SUM($Z542:Z542)</f>
        <v>9259540292</v>
      </c>
      <c r="AB542" s="304">
        <f>M542-SUM($Z542:AA542)</f>
        <v>0</v>
      </c>
      <c r="AC542" s="304">
        <f>N542-SUM($Z542:AB542)</f>
        <v>-9259540292</v>
      </c>
      <c r="AD542" s="304">
        <f>O542-SUM($Z542:AC542)</f>
        <v>0</v>
      </c>
      <c r="AE542" s="304">
        <f>P542-SUM($Z542:AD542)</f>
        <v>0</v>
      </c>
      <c r="AF542" s="304">
        <f>Q542-SUM($Z542:AE542)</f>
        <v>0</v>
      </c>
      <c r="AG542" s="304">
        <f>R542-SUM($Z542:AF542)</f>
        <v>0</v>
      </c>
      <c r="AH542" s="304">
        <f>S542-SUM($Z542:AG542)</f>
        <v>0</v>
      </c>
      <c r="AI542" s="304">
        <f>T542-SUM($Z542:AH542)</f>
        <v>0</v>
      </c>
      <c r="AJ542" s="304">
        <f>U542-SUM($Z542:AI542)</f>
        <v>0</v>
      </c>
      <c r="AK542" s="304">
        <f>V542-SUM($Z542:AJ542)</f>
        <v>0</v>
      </c>
      <c r="AL542" s="21" t="e">
        <f>HLOOKUP(F542,'BASE 1'!$C$1:$UG$3,3,0)</f>
        <v>#N/A</v>
      </c>
      <c r="AM542" s="304"/>
      <c r="AN542" s="304">
        <v>9259540292</v>
      </c>
      <c r="AO542" s="304">
        <v>9259540292</v>
      </c>
      <c r="AP542" s="304"/>
      <c r="AQ542" s="304"/>
      <c r="AR542" s="304"/>
      <c r="AS542" s="304"/>
      <c r="AT542" s="304"/>
      <c r="AU542" s="304"/>
      <c r="AV542" s="304"/>
      <c r="AW542" s="304"/>
      <c r="AX542" s="304"/>
    </row>
    <row r="543" spans="1:50" ht="12.75" customHeight="1">
      <c r="A543" s="116">
        <v>160070118</v>
      </c>
      <c r="B543" s="312">
        <v>70400000</v>
      </c>
      <c r="C543" s="429"/>
      <c r="D543" s="511"/>
      <c r="E543" s="511"/>
      <c r="F543" s="124">
        <v>135030114507</v>
      </c>
      <c r="G543" s="290" t="s">
        <v>4511</v>
      </c>
      <c r="H543" s="122">
        <v>9</v>
      </c>
      <c r="I543" s="302"/>
      <c r="J543" s="304">
        <v>27415095976</v>
      </c>
      <c r="K543" s="304"/>
      <c r="L543" s="304">
        <v>27415095976</v>
      </c>
      <c r="M543" s="304">
        <v>27415095976</v>
      </c>
      <c r="N543" s="304"/>
      <c r="O543" s="304"/>
      <c r="P543" s="304"/>
      <c r="Q543" s="304"/>
      <c r="R543" s="304"/>
      <c r="S543" s="304"/>
      <c r="T543" s="304"/>
      <c r="U543" s="304"/>
      <c r="V543" s="304"/>
      <c r="W543" s="327" t="str">
        <f>IFERROR((M543/J543)/IFERROR(HLOOKUP(F543,'BASE 1'!$C$1:$UG$251,'PROY 1'!$AB$19+237,0),0),"")</f>
        <v/>
      </c>
      <c r="X543" s="327"/>
      <c r="Y543" s="25" t="str">
        <f t="shared" si="25"/>
        <v>701</v>
      </c>
      <c r="Z543" s="304">
        <f t="shared" si="26"/>
        <v>0</v>
      </c>
      <c r="AA543" s="304">
        <f>L543-SUM($Z543:Z543)</f>
        <v>27415095976</v>
      </c>
      <c r="AB543" s="304">
        <f>M543-SUM($Z543:AA543)</f>
        <v>0</v>
      </c>
      <c r="AC543" s="304">
        <f>N543-SUM($Z543:AB543)</f>
        <v>-27415095976</v>
      </c>
      <c r="AD543" s="304">
        <f>O543-SUM($Z543:AC543)</f>
        <v>0</v>
      </c>
      <c r="AE543" s="304">
        <f>P543-SUM($Z543:AD543)</f>
        <v>0</v>
      </c>
      <c r="AF543" s="304">
        <f>Q543-SUM($Z543:AE543)</f>
        <v>0</v>
      </c>
      <c r="AG543" s="304">
        <f>R543-SUM($Z543:AF543)</f>
        <v>0</v>
      </c>
      <c r="AH543" s="304">
        <f>S543-SUM($Z543:AG543)</f>
        <v>0</v>
      </c>
      <c r="AI543" s="304">
        <f>T543-SUM($Z543:AH543)</f>
        <v>0</v>
      </c>
      <c r="AJ543" s="304">
        <f>U543-SUM($Z543:AI543)</f>
        <v>0</v>
      </c>
      <c r="AK543" s="304">
        <f>V543-SUM($Z543:AJ543)</f>
        <v>0</v>
      </c>
      <c r="AL543" s="21" t="e">
        <f>HLOOKUP(F543,'BASE 1'!$C$1:$UG$3,3,0)</f>
        <v>#N/A</v>
      </c>
      <c r="AM543" s="304"/>
      <c r="AN543" s="304">
        <v>27415095976</v>
      </c>
      <c r="AO543" s="304">
        <v>27415095976</v>
      </c>
      <c r="AP543" s="304"/>
      <c r="AQ543" s="304"/>
      <c r="AR543" s="304"/>
      <c r="AS543" s="304"/>
      <c r="AT543" s="304"/>
      <c r="AU543" s="304"/>
      <c r="AV543" s="304"/>
      <c r="AW543" s="304"/>
      <c r="AX543" s="304"/>
    </row>
    <row r="544" spans="1:50" ht="12.75" customHeight="1">
      <c r="A544" s="116"/>
      <c r="B544" s="312"/>
      <c r="C544" s="429"/>
      <c r="D544" s="511"/>
      <c r="E544" s="511"/>
      <c r="F544" s="124">
        <v>135030114601</v>
      </c>
      <c r="G544" s="290" t="s">
        <v>2064</v>
      </c>
      <c r="H544" s="122">
        <v>9</v>
      </c>
      <c r="I544" s="302"/>
      <c r="J544" s="304">
        <v>1169480</v>
      </c>
      <c r="K544" s="304"/>
      <c r="L544" s="304"/>
      <c r="M544" s="304">
        <v>1169480</v>
      </c>
      <c r="N544" s="304"/>
      <c r="O544" s="304"/>
      <c r="P544" s="304"/>
      <c r="Q544" s="304"/>
      <c r="R544" s="304"/>
      <c r="S544" s="304"/>
      <c r="T544" s="304"/>
      <c r="U544" s="304"/>
      <c r="V544" s="304"/>
      <c r="W544" s="327" t="str">
        <f>IFERROR((M544/J544)/IFERROR(HLOOKUP(F544,'BASE 1'!$C$1:$UG$251,'PROY 1'!$AB$19+237,0),0),"")</f>
        <v/>
      </c>
      <c r="X544" s="327"/>
      <c r="Y544" s="25" t="str">
        <f t="shared" si="25"/>
        <v/>
      </c>
      <c r="Z544" s="304">
        <f t="shared" si="26"/>
        <v>0</v>
      </c>
      <c r="AA544" s="304">
        <f>L544-SUM($Z544:Z544)</f>
        <v>0</v>
      </c>
      <c r="AB544" s="304">
        <f>M544-SUM($Z544:AA544)</f>
        <v>1169480</v>
      </c>
      <c r="AC544" s="304">
        <f>N544-SUM($Z544:AB544)</f>
        <v>-1169480</v>
      </c>
      <c r="AD544" s="304">
        <f>O544-SUM($Z544:AC544)</f>
        <v>0</v>
      </c>
      <c r="AE544" s="304">
        <f>P544-SUM($Z544:AD544)</f>
        <v>0</v>
      </c>
      <c r="AF544" s="304">
        <f>Q544-SUM($Z544:AE544)</f>
        <v>0</v>
      </c>
      <c r="AG544" s="304">
        <f>R544-SUM($Z544:AF544)</f>
        <v>0</v>
      </c>
      <c r="AH544" s="304">
        <f>S544-SUM($Z544:AG544)</f>
        <v>0</v>
      </c>
      <c r="AI544" s="304">
        <f>T544-SUM($Z544:AH544)</f>
        <v>0</v>
      </c>
      <c r="AJ544" s="304">
        <f>U544-SUM($Z544:AI544)</f>
        <v>0</v>
      </c>
      <c r="AK544" s="304">
        <f>V544-SUM($Z544:AJ544)</f>
        <v>0</v>
      </c>
      <c r="AL544" s="21" t="e">
        <f>HLOOKUP(F544,'BASE 1'!$C$1:$UG$3,3,0)</f>
        <v>#N/A</v>
      </c>
      <c r="AM544" s="304"/>
      <c r="AN544" s="304"/>
      <c r="AO544" s="304">
        <v>1169480</v>
      </c>
      <c r="AP544" s="304"/>
      <c r="AQ544" s="304"/>
      <c r="AR544" s="304"/>
      <c r="AS544" s="304"/>
      <c r="AT544" s="304"/>
      <c r="AU544" s="304"/>
      <c r="AV544" s="304"/>
      <c r="AW544" s="304"/>
      <c r="AX544" s="304"/>
    </row>
    <row r="545" spans="1:50" ht="12.75" customHeight="1">
      <c r="A545" s="116">
        <v>110090113</v>
      </c>
      <c r="B545" s="312">
        <v>70400000</v>
      </c>
      <c r="C545" s="429"/>
      <c r="D545" s="511"/>
      <c r="E545" s="511"/>
      <c r="F545" s="124">
        <v>135030114602</v>
      </c>
      <c r="G545" s="290" t="s">
        <v>2065</v>
      </c>
      <c r="H545" s="122">
        <v>9</v>
      </c>
      <c r="I545" s="302"/>
      <c r="J545" s="304">
        <v>212563173</v>
      </c>
      <c r="K545" s="304"/>
      <c r="L545" s="304">
        <v>1</v>
      </c>
      <c r="M545" s="304">
        <v>212563173</v>
      </c>
      <c r="N545" s="304"/>
      <c r="O545" s="304"/>
      <c r="P545" s="304"/>
      <c r="Q545" s="304"/>
      <c r="R545" s="304"/>
      <c r="S545" s="304"/>
      <c r="T545" s="304"/>
      <c r="U545" s="304"/>
      <c r="V545" s="304"/>
      <c r="W545" s="327" t="str">
        <f>IFERROR((M545/J545)/IFERROR(HLOOKUP(F545,'BASE 1'!$C$1:$UG$251,'PROY 1'!$AB$19+237,0),0),"")</f>
        <v/>
      </c>
      <c r="X545" s="327"/>
      <c r="Y545" s="25" t="str">
        <f t="shared" si="25"/>
        <v>901</v>
      </c>
      <c r="Z545" s="304">
        <f t="shared" si="26"/>
        <v>0</v>
      </c>
      <c r="AA545" s="304">
        <f>L545-SUM($Z545:Z545)</f>
        <v>1</v>
      </c>
      <c r="AB545" s="304">
        <f>M545-SUM($Z545:AA545)</f>
        <v>212563172</v>
      </c>
      <c r="AC545" s="304">
        <f>N545-SUM($Z545:AB545)</f>
        <v>-212563173</v>
      </c>
      <c r="AD545" s="304">
        <f>O545-SUM($Z545:AC545)</f>
        <v>0</v>
      </c>
      <c r="AE545" s="304">
        <f>P545-SUM($Z545:AD545)</f>
        <v>0</v>
      </c>
      <c r="AF545" s="304">
        <f>Q545-SUM($Z545:AE545)</f>
        <v>0</v>
      </c>
      <c r="AG545" s="304">
        <f>R545-SUM($Z545:AF545)</f>
        <v>0</v>
      </c>
      <c r="AH545" s="304">
        <f>S545-SUM($Z545:AG545)</f>
        <v>0</v>
      </c>
      <c r="AI545" s="304">
        <f>T545-SUM($Z545:AH545)</f>
        <v>0</v>
      </c>
      <c r="AJ545" s="304">
        <f>U545-SUM($Z545:AI545)</f>
        <v>0</v>
      </c>
      <c r="AK545" s="304">
        <f>V545-SUM($Z545:AJ545)</f>
        <v>0</v>
      </c>
      <c r="AL545" s="21" t="e">
        <f>HLOOKUP(F545,'BASE 1'!$C$1:$UG$3,3,0)</f>
        <v>#N/A</v>
      </c>
      <c r="AM545" s="304"/>
      <c r="AN545" s="304">
        <v>1</v>
      </c>
      <c r="AO545" s="304">
        <v>212563173</v>
      </c>
      <c r="AP545" s="304"/>
      <c r="AQ545" s="304"/>
      <c r="AR545" s="304"/>
      <c r="AS545" s="304"/>
      <c r="AT545" s="304"/>
      <c r="AU545" s="304"/>
      <c r="AV545" s="304"/>
      <c r="AW545" s="304"/>
      <c r="AX545" s="304"/>
    </row>
    <row r="546" spans="1:50" ht="12.75" customHeight="1">
      <c r="A546" s="116"/>
      <c r="B546" s="312"/>
      <c r="C546" s="429"/>
      <c r="D546" s="511"/>
      <c r="E546" s="511"/>
      <c r="F546" s="124">
        <v>135030114603</v>
      </c>
      <c r="G546" s="290" t="s">
        <v>4583</v>
      </c>
      <c r="H546" s="122">
        <v>9</v>
      </c>
      <c r="I546" s="302"/>
      <c r="J546" s="304">
        <v>22409038</v>
      </c>
      <c r="K546" s="304"/>
      <c r="L546" s="304"/>
      <c r="M546" s="304">
        <v>22409038</v>
      </c>
      <c r="N546" s="304"/>
      <c r="O546" s="304"/>
      <c r="P546" s="304"/>
      <c r="Q546" s="304"/>
      <c r="R546" s="304"/>
      <c r="S546" s="304"/>
      <c r="T546" s="304"/>
      <c r="U546" s="304"/>
      <c r="V546" s="304"/>
      <c r="W546" s="327" t="str">
        <f>IFERROR((M546/J546)/IFERROR(HLOOKUP(F546,'BASE 1'!$C$1:$UG$251,'PROY 1'!$AB$19+237,0),0),"")</f>
        <v/>
      </c>
      <c r="X546" s="327"/>
      <c r="Y546" s="25" t="str">
        <f t="shared" si="25"/>
        <v/>
      </c>
      <c r="Z546" s="304">
        <f t="shared" si="26"/>
        <v>0</v>
      </c>
      <c r="AA546" s="304">
        <f>L546-SUM($Z546:Z546)</f>
        <v>0</v>
      </c>
      <c r="AB546" s="304">
        <f>M546-SUM($Z546:AA546)</f>
        <v>22409038</v>
      </c>
      <c r="AC546" s="304">
        <f>N546-SUM($Z546:AB546)</f>
        <v>-22409038</v>
      </c>
      <c r="AD546" s="304">
        <f>O546-SUM($Z546:AC546)</f>
        <v>0</v>
      </c>
      <c r="AE546" s="304">
        <f>P546-SUM($Z546:AD546)</f>
        <v>0</v>
      </c>
      <c r="AF546" s="304">
        <f>Q546-SUM($Z546:AE546)</f>
        <v>0</v>
      </c>
      <c r="AG546" s="304">
        <f>R546-SUM($Z546:AF546)</f>
        <v>0</v>
      </c>
      <c r="AH546" s="304">
        <f>S546-SUM($Z546:AG546)</f>
        <v>0</v>
      </c>
      <c r="AI546" s="304">
        <f>T546-SUM($Z546:AH546)</f>
        <v>0</v>
      </c>
      <c r="AJ546" s="304">
        <f>U546-SUM($Z546:AI546)</f>
        <v>0</v>
      </c>
      <c r="AK546" s="304">
        <f>V546-SUM($Z546:AJ546)</f>
        <v>0</v>
      </c>
      <c r="AL546" s="21" t="e">
        <f>HLOOKUP(F546,'BASE 1'!$C$1:$UG$3,3,0)</f>
        <v>#N/A</v>
      </c>
      <c r="AM546" s="304"/>
      <c r="AN546" s="304"/>
      <c r="AO546" s="304">
        <v>22409038</v>
      </c>
      <c r="AP546" s="304"/>
      <c r="AQ546" s="304"/>
      <c r="AR546" s="304"/>
      <c r="AS546" s="304"/>
      <c r="AT546" s="304"/>
      <c r="AU546" s="304"/>
      <c r="AV546" s="304"/>
      <c r="AW546" s="304"/>
      <c r="AX546" s="304"/>
    </row>
    <row r="547" spans="1:50" ht="12.75" customHeight="1">
      <c r="A547" s="116"/>
      <c r="B547" s="312"/>
      <c r="C547" s="429"/>
      <c r="D547" s="511"/>
      <c r="E547" s="511"/>
      <c r="F547" s="124">
        <v>135030114604</v>
      </c>
      <c r="G547" s="290" t="s">
        <v>4584</v>
      </c>
      <c r="H547" s="122">
        <v>9</v>
      </c>
      <c r="I547" s="302"/>
      <c r="J547" s="304">
        <v>418946901</v>
      </c>
      <c r="K547" s="304"/>
      <c r="L547" s="304"/>
      <c r="M547" s="304">
        <v>730495068</v>
      </c>
      <c r="N547" s="304"/>
      <c r="O547" s="304"/>
      <c r="P547" s="304"/>
      <c r="Q547" s="304"/>
      <c r="R547" s="304"/>
      <c r="S547" s="304"/>
      <c r="T547" s="304"/>
      <c r="U547" s="304"/>
      <c r="V547" s="304"/>
      <c r="W547" s="327" t="str">
        <f>IFERROR((M547/J547)/IFERROR(HLOOKUP(F547,'BASE 1'!$C$1:$UG$251,'PROY 1'!$AB$19+237,0),0),"")</f>
        <v/>
      </c>
      <c r="X547" s="327"/>
      <c r="Y547" s="25" t="str">
        <f t="shared" si="25"/>
        <v/>
      </c>
      <c r="Z547" s="304">
        <f t="shared" si="26"/>
        <v>0</v>
      </c>
      <c r="AA547" s="304">
        <f>L547-SUM($Z547:Z547)</f>
        <v>0</v>
      </c>
      <c r="AB547" s="304">
        <f>M547-SUM($Z547:AA547)</f>
        <v>730495068</v>
      </c>
      <c r="AC547" s="304">
        <f>N547-SUM($Z547:AB547)</f>
        <v>-730495068</v>
      </c>
      <c r="AD547" s="304">
        <f>O547-SUM($Z547:AC547)</f>
        <v>0</v>
      </c>
      <c r="AE547" s="304">
        <f>P547-SUM($Z547:AD547)</f>
        <v>0</v>
      </c>
      <c r="AF547" s="304">
        <f>Q547-SUM($Z547:AE547)</f>
        <v>0</v>
      </c>
      <c r="AG547" s="304">
        <f>R547-SUM($Z547:AF547)</f>
        <v>0</v>
      </c>
      <c r="AH547" s="304">
        <f>S547-SUM($Z547:AG547)</f>
        <v>0</v>
      </c>
      <c r="AI547" s="304">
        <f>T547-SUM($Z547:AH547)</f>
        <v>0</v>
      </c>
      <c r="AJ547" s="304">
        <f>U547-SUM($Z547:AI547)</f>
        <v>0</v>
      </c>
      <c r="AK547" s="304">
        <f>V547-SUM($Z547:AJ547)</f>
        <v>0</v>
      </c>
      <c r="AL547" s="21" t="e">
        <f>HLOOKUP(F547,'BASE 1'!$C$1:$UG$3,3,0)</f>
        <v>#N/A</v>
      </c>
      <c r="AM547" s="304"/>
      <c r="AN547" s="304"/>
      <c r="AO547" s="304">
        <v>418946901</v>
      </c>
      <c r="AP547" s="304"/>
      <c r="AQ547" s="304"/>
      <c r="AR547" s="304"/>
      <c r="AS547" s="304"/>
      <c r="AT547" s="304"/>
      <c r="AU547" s="304"/>
      <c r="AV547" s="304"/>
      <c r="AW547" s="304"/>
      <c r="AX547" s="304"/>
    </row>
    <row r="548" spans="1:50" ht="12.75" customHeight="1">
      <c r="A548" s="116">
        <v>110090116</v>
      </c>
      <c r="B548" s="312">
        <v>70400000</v>
      </c>
      <c r="C548" s="429"/>
      <c r="D548" s="511"/>
      <c r="E548" s="511"/>
      <c r="F548" s="124">
        <v>135030114605</v>
      </c>
      <c r="G548" s="290" t="s">
        <v>4512</v>
      </c>
      <c r="H548" s="122">
        <v>9</v>
      </c>
      <c r="I548" s="302"/>
      <c r="J548" s="304">
        <v>316617462</v>
      </c>
      <c r="K548" s="304"/>
      <c r="L548" s="304">
        <v>32574790</v>
      </c>
      <c r="M548" s="304">
        <v>316617462</v>
      </c>
      <c r="N548" s="304"/>
      <c r="O548" s="304"/>
      <c r="P548" s="304"/>
      <c r="Q548" s="304"/>
      <c r="R548" s="304"/>
      <c r="S548" s="304"/>
      <c r="T548" s="304"/>
      <c r="U548" s="304"/>
      <c r="V548" s="304"/>
      <c r="W548" s="327" t="str">
        <f>IFERROR((M548/J548)/IFERROR(HLOOKUP(F548,'BASE 1'!$C$1:$UG$251,'PROY 1'!$AB$19+237,0),0),"")</f>
        <v/>
      </c>
      <c r="X548" s="327"/>
      <c r="Y548" s="25" t="str">
        <f t="shared" si="25"/>
        <v>901</v>
      </c>
      <c r="Z548" s="304">
        <f t="shared" si="26"/>
        <v>0</v>
      </c>
      <c r="AA548" s="304">
        <f>L548-SUM($Z548:Z548)</f>
        <v>32574790</v>
      </c>
      <c r="AB548" s="304">
        <f>M548-SUM($Z548:AA548)</f>
        <v>284042672</v>
      </c>
      <c r="AC548" s="304">
        <f>N548-SUM($Z548:AB548)</f>
        <v>-316617462</v>
      </c>
      <c r="AD548" s="304">
        <f>O548-SUM($Z548:AC548)</f>
        <v>0</v>
      </c>
      <c r="AE548" s="304">
        <f>P548-SUM($Z548:AD548)</f>
        <v>0</v>
      </c>
      <c r="AF548" s="304">
        <f>Q548-SUM($Z548:AE548)</f>
        <v>0</v>
      </c>
      <c r="AG548" s="304">
        <f>R548-SUM($Z548:AF548)</f>
        <v>0</v>
      </c>
      <c r="AH548" s="304">
        <f>S548-SUM($Z548:AG548)</f>
        <v>0</v>
      </c>
      <c r="AI548" s="304">
        <f>T548-SUM($Z548:AH548)</f>
        <v>0</v>
      </c>
      <c r="AJ548" s="304">
        <f>U548-SUM($Z548:AI548)</f>
        <v>0</v>
      </c>
      <c r="AK548" s="304">
        <f>V548-SUM($Z548:AJ548)</f>
        <v>0</v>
      </c>
      <c r="AL548" s="21" t="e">
        <f>HLOOKUP(F548,'BASE 1'!$C$1:$UG$3,3,0)</f>
        <v>#N/A</v>
      </c>
      <c r="AM548" s="304"/>
      <c r="AN548" s="304">
        <v>32574790</v>
      </c>
      <c r="AO548" s="304">
        <v>316617462</v>
      </c>
      <c r="AP548" s="304"/>
      <c r="AQ548" s="304"/>
      <c r="AR548" s="304"/>
      <c r="AS548" s="304"/>
      <c r="AT548" s="304"/>
      <c r="AU548" s="304"/>
      <c r="AV548" s="304"/>
      <c r="AW548" s="304"/>
      <c r="AX548" s="304"/>
    </row>
    <row r="549" spans="1:50" ht="12.75" customHeight="1">
      <c r="A549" s="116">
        <v>160090116</v>
      </c>
      <c r="B549" s="312">
        <v>70400000</v>
      </c>
      <c r="C549" s="429"/>
      <c r="D549" s="511"/>
      <c r="E549" s="511"/>
      <c r="F549" s="124">
        <v>135030114605</v>
      </c>
      <c r="G549" s="290" t="s">
        <v>2916</v>
      </c>
      <c r="H549" s="122">
        <v>9</v>
      </c>
      <c r="I549" s="302"/>
      <c r="J549" s="304">
        <v>25000000</v>
      </c>
      <c r="K549" s="304"/>
      <c r="L549" s="304">
        <v>25000000</v>
      </c>
      <c r="M549" s="304">
        <v>25000000</v>
      </c>
      <c r="N549" s="304"/>
      <c r="O549" s="304"/>
      <c r="P549" s="304"/>
      <c r="Q549" s="304"/>
      <c r="R549" s="304"/>
      <c r="S549" s="304"/>
      <c r="T549" s="304"/>
      <c r="U549" s="304"/>
      <c r="V549" s="304"/>
      <c r="W549" s="327" t="str">
        <f>IFERROR((M549/J549)/IFERROR(HLOOKUP(F549,'BASE 1'!$C$1:$UG$251,'PROY 1'!$AB$19+237,0),0),"")</f>
        <v/>
      </c>
      <c r="X549" s="327"/>
      <c r="Y549" s="25" t="str">
        <f t="shared" si="25"/>
        <v>901</v>
      </c>
      <c r="Z549" s="304">
        <f t="shared" si="26"/>
        <v>0</v>
      </c>
      <c r="AA549" s="304">
        <f>L549-SUM($Z549:Z549)</f>
        <v>25000000</v>
      </c>
      <c r="AB549" s="304">
        <f>M549-SUM($Z549:AA549)</f>
        <v>0</v>
      </c>
      <c r="AC549" s="304">
        <f>N549-SUM($Z549:AB549)</f>
        <v>-25000000</v>
      </c>
      <c r="AD549" s="304">
        <f>O549-SUM($Z549:AC549)</f>
        <v>0</v>
      </c>
      <c r="AE549" s="304">
        <f>P549-SUM($Z549:AD549)</f>
        <v>0</v>
      </c>
      <c r="AF549" s="304">
        <f>Q549-SUM($Z549:AE549)</f>
        <v>0</v>
      </c>
      <c r="AG549" s="304">
        <f>R549-SUM($Z549:AF549)</f>
        <v>0</v>
      </c>
      <c r="AH549" s="304">
        <f>S549-SUM($Z549:AG549)</f>
        <v>0</v>
      </c>
      <c r="AI549" s="304">
        <f>T549-SUM($Z549:AH549)</f>
        <v>0</v>
      </c>
      <c r="AJ549" s="304">
        <f>U549-SUM($Z549:AI549)</f>
        <v>0</v>
      </c>
      <c r="AK549" s="304">
        <f>V549-SUM($Z549:AJ549)</f>
        <v>0</v>
      </c>
      <c r="AL549" s="21" t="e">
        <f>HLOOKUP(F549,'BASE 1'!$C$1:$UG$3,3,0)</f>
        <v>#N/A</v>
      </c>
      <c r="AM549" s="304"/>
      <c r="AN549" s="304">
        <v>25000000</v>
      </c>
      <c r="AO549" s="304">
        <v>25000000</v>
      </c>
      <c r="AP549" s="304"/>
      <c r="AQ549" s="304"/>
      <c r="AR549" s="304"/>
      <c r="AS549" s="304"/>
      <c r="AT549" s="304"/>
      <c r="AU549" s="304"/>
      <c r="AV549" s="304"/>
      <c r="AW549" s="304"/>
      <c r="AX549" s="304"/>
    </row>
    <row r="550" spans="1:50" ht="12.75" customHeight="1">
      <c r="A550" s="116">
        <v>110090117</v>
      </c>
      <c r="B550" s="312"/>
      <c r="C550" s="429" t="s">
        <v>342</v>
      </c>
      <c r="D550" s="511"/>
      <c r="E550" s="511" t="s">
        <v>342</v>
      </c>
      <c r="F550" s="124">
        <v>135030114606</v>
      </c>
      <c r="G550" s="290" t="s">
        <v>4221</v>
      </c>
      <c r="H550" s="122">
        <v>9</v>
      </c>
      <c r="I550" s="302"/>
      <c r="J550" s="304">
        <v>3685803574</v>
      </c>
      <c r="K550" s="304"/>
      <c r="L550" s="304">
        <v>2364128803</v>
      </c>
      <c r="M550" s="304">
        <v>3685816557</v>
      </c>
      <c r="N550" s="304"/>
      <c r="O550" s="304"/>
      <c r="P550" s="304"/>
      <c r="Q550" s="304"/>
      <c r="R550" s="304"/>
      <c r="S550" s="304"/>
      <c r="T550" s="304"/>
      <c r="U550" s="304"/>
      <c r="V550" s="304"/>
      <c r="W550" s="327" t="str">
        <f>IFERROR((M550/J550)/IFERROR(HLOOKUP(F550,'BASE 1'!$C$1:$UG$251,'PROY 1'!$AB$19+237,0),0),"")</f>
        <v/>
      </c>
      <c r="X550" s="327"/>
      <c r="Y550" s="25" t="str">
        <f t="shared" si="25"/>
        <v>901</v>
      </c>
      <c r="Z550" s="304">
        <f t="shared" si="26"/>
        <v>0</v>
      </c>
      <c r="AA550" s="304">
        <f>L550-SUM($Z550:Z550)</f>
        <v>2364128803</v>
      </c>
      <c r="AB550" s="304">
        <f>M550-SUM($Z550:AA550)</f>
        <v>1321687754</v>
      </c>
      <c r="AC550" s="304">
        <f>N550-SUM($Z550:AB550)</f>
        <v>-3685816557</v>
      </c>
      <c r="AD550" s="304">
        <f>O550-SUM($Z550:AC550)</f>
        <v>0</v>
      </c>
      <c r="AE550" s="304">
        <f>P550-SUM($Z550:AD550)</f>
        <v>0</v>
      </c>
      <c r="AF550" s="304">
        <f>Q550-SUM($Z550:AE550)</f>
        <v>0</v>
      </c>
      <c r="AG550" s="304">
        <f>R550-SUM($Z550:AF550)</f>
        <v>0</v>
      </c>
      <c r="AH550" s="304">
        <f>S550-SUM($Z550:AG550)</f>
        <v>0</v>
      </c>
      <c r="AI550" s="304">
        <f>T550-SUM($Z550:AH550)</f>
        <v>0</v>
      </c>
      <c r="AJ550" s="304">
        <f>U550-SUM($Z550:AI550)</f>
        <v>0</v>
      </c>
      <c r="AK550" s="304">
        <f>V550-SUM($Z550:AJ550)</f>
        <v>0</v>
      </c>
      <c r="AL550" s="21" t="e">
        <f>HLOOKUP(F550,'BASE 1'!$C$1:$UG$3,3,0)</f>
        <v>#N/A</v>
      </c>
      <c r="AM550" s="304"/>
      <c r="AN550" s="304">
        <v>2364115820</v>
      </c>
      <c r="AO550" s="304">
        <v>3685803574</v>
      </c>
      <c r="AP550" s="304"/>
      <c r="AQ550" s="304"/>
      <c r="AR550" s="304"/>
      <c r="AS550" s="304"/>
      <c r="AT550" s="304"/>
      <c r="AU550" s="304"/>
      <c r="AV550" s="304"/>
      <c r="AW550" s="304"/>
      <c r="AX550" s="304"/>
    </row>
    <row r="551" spans="1:50" ht="12.75" customHeight="1">
      <c r="A551" s="116">
        <v>160090117</v>
      </c>
      <c r="B551" s="312">
        <v>70400000</v>
      </c>
      <c r="C551" s="429"/>
      <c r="D551" s="511"/>
      <c r="E551" s="511"/>
      <c r="F551" s="124">
        <v>135030114606</v>
      </c>
      <c r="G551" s="290" t="s">
        <v>4513</v>
      </c>
      <c r="H551" s="122">
        <v>9</v>
      </c>
      <c r="I551" s="302"/>
      <c r="J551" s="304">
        <v>658275138</v>
      </c>
      <c r="K551" s="304"/>
      <c r="L551" s="304">
        <v>658275138</v>
      </c>
      <c r="M551" s="304">
        <v>658275138</v>
      </c>
      <c r="N551" s="304"/>
      <c r="O551" s="304"/>
      <c r="P551" s="304"/>
      <c r="Q551" s="304"/>
      <c r="R551" s="304"/>
      <c r="S551" s="304"/>
      <c r="T551" s="304"/>
      <c r="U551" s="304"/>
      <c r="V551" s="304"/>
      <c r="W551" s="327" t="str">
        <f>IFERROR((M551/J551)/IFERROR(HLOOKUP(F551,'BASE 1'!$C$1:$UG$251,'PROY 1'!$AB$19+237,0),0),"")</f>
        <v/>
      </c>
      <c r="X551" s="327"/>
      <c r="Y551" s="25" t="str">
        <f t="shared" si="25"/>
        <v>901</v>
      </c>
      <c r="Z551" s="304">
        <f t="shared" si="26"/>
        <v>0</v>
      </c>
      <c r="AA551" s="304">
        <f>L551-SUM($Z551:Z551)</f>
        <v>658275138</v>
      </c>
      <c r="AB551" s="304">
        <f>M551-SUM($Z551:AA551)</f>
        <v>0</v>
      </c>
      <c r="AC551" s="304">
        <f>N551-SUM($Z551:AB551)</f>
        <v>-658275138</v>
      </c>
      <c r="AD551" s="304">
        <f>O551-SUM($Z551:AC551)</f>
        <v>0</v>
      </c>
      <c r="AE551" s="304">
        <f>P551-SUM($Z551:AD551)</f>
        <v>0</v>
      </c>
      <c r="AF551" s="304">
        <f>Q551-SUM($Z551:AE551)</f>
        <v>0</v>
      </c>
      <c r="AG551" s="304">
        <f>R551-SUM($Z551:AF551)</f>
        <v>0</v>
      </c>
      <c r="AH551" s="304">
        <f>S551-SUM($Z551:AG551)</f>
        <v>0</v>
      </c>
      <c r="AI551" s="304">
        <f>T551-SUM($Z551:AH551)</f>
        <v>0</v>
      </c>
      <c r="AJ551" s="304">
        <f>U551-SUM($Z551:AI551)</f>
        <v>0</v>
      </c>
      <c r="AK551" s="304">
        <f>V551-SUM($Z551:AJ551)</f>
        <v>0</v>
      </c>
      <c r="AL551" s="21" t="e">
        <f>HLOOKUP(F551,'BASE 1'!$C$1:$UG$3,3,0)</f>
        <v>#N/A</v>
      </c>
      <c r="AM551" s="304"/>
      <c r="AN551" s="304">
        <v>658275138</v>
      </c>
      <c r="AO551" s="304">
        <v>658275138</v>
      </c>
      <c r="AP551" s="304"/>
      <c r="AQ551" s="304"/>
      <c r="AR551" s="304"/>
      <c r="AS551" s="304"/>
      <c r="AT551" s="304"/>
      <c r="AU551" s="304"/>
      <c r="AV551" s="304"/>
      <c r="AW551" s="304"/>
      <c r="AX551" s="304"/>
    </row>
    <row r="552" spans="1:50" ht="12.75" customHeight="1">
      <c r="A552" s="116">
        <v>110090118</v>
      </c>
      <c r="B552" s="312">
        <v>70400000</v>
      </c>
      <c r="C552" s="429"/>
      <c r="D552" s="511"/>
      <c r="E552" s="511"/>
      <c r="F552" s="124">
        <v>135030114607</v>
      </c>
      <c r="G552" s="290" t="s">
        <v>4514</v>
      </c>
      <c r="H552" s="122">
        <v>9</v>
      </c>
      <c r="I552" s="302"/>
      <c r="J552" s="304">
        <v>24157780370</v>
      </c>
      <c r="K552" s="304"/>
      <c r="L552" s="304">
        <v>24157780370</v>
      </c>
      <c r="M552" s="304">
        <v>24157780370</v>
      </c>
      <c r="N552" s="304"/>
      <c r="O552" s="304"/>
      <c r="P552" s="304"/>
      <c r="Q552" s="304"/>
      <c r="R552" s="304"/>
      <c r="S552" s="304"/>
      <c r="T552" s="304"/>
      <c r="U552" s="304"/>
      <c r="V552" s="304"/>
      <c r="W552" s="327" t="str">
        <f>IFERROR((M552/J552)/IFERROR(HLOOKUP(F552,'BASE 1'!$C$1:$UG$251,'PROY 1'!$AB$19+237,0),0),"")</f>
        <v/>
      </c>
      <c r="X552" s="327"/>
      <c r="Y552" s="25" t="str">
        <f t="shared" si="25"/>
        <v>901</v>
      </c>
      <c r="Z552" s="304">
        <f t="shared" si="26"/>
        <v>0</v>
      </c>
      <c r="AA552" s="304">
        <f>L552-SUM($Z552:Z552)</f>
        <v>24157780370</v>
      </c>
      <c r="AB552" s="304">
        <f>M552-SUM($Z552:AA552)</f>
        <v>0</v>
      </c>
      <c r="AC552" s="304">
        <f>N552-SUM($Z552:AB552)</f>
        <v>-24157780370</v>
      </c>
      <c r="AD552" s="304">
        <f>O552-SUM($Z552:AC552)</f>
        <v>0</v>
      </c>
      <c r="AE552" s="304">
        <f>P552-SUM($Z552:AD552)</f>
        <v>0</v>
      </c>
      <c r="AF552" s="304">
        <f>Q552-SUM($Z552:AE552)</f>
        <v>0</v>
      </c>
      <c r="AG552" s="304">
        <f>R552-SUM($Z552:AF552)</f>
        <v>0</v>
      </c>
      <c r="AH552" s="304">
        <f>S552-SUM($Z552:AG552)</f>
        <v>0</v>
      </c>
      <c r="AI552" s="304">
        <f>T552-SUM($Z552:AH552)</f>
        <v>0</v>
      </c>
      <c r="AJ552" s="304">
        <f>U552-SUM($Z552:AI552)</f>
        <v>0</v>
      </c>
      <c r="AK552" s="304">
        <f>V552-SUM($Z552:AJ552)</f>
        <v>0</v>
      </c>
      <c r="AL552" s="21" t="e">
        <f>HLOOKUP(F552,'BASE 1'!$C$1:$UG$3,3,0)</f>
        <v>#N/A</v>
      </c>
      <c r="AM552" s="304"/>
      <c r="AN552" s="304">
        <v>24157780370</v>
      </c>
      <c r="AO552" s="304">
        <v>24157780370</v>
      </c>
      <c r="AP552" s="304"/>
      <c r="AQ552" s="304"/>
      <c r="AR552" s="304"/>
      <c r="AS552" s="304"/>
      <c r="AT552" s="304"/>
      <c r="AU552" s="304"/>
      <c r="AV552" s="304"/>
      <c r="AW552" s="304"/>
      <c r="AX552" s="304"/>
    </row>
    <row r="553" spans="1:50" ht="12.75" customHeight="1">
      <c r="A553" s="116">
        <v>160090118</v>
      </c>
      <c r="B553" s="312">
        <v>70400000</v>
      </c>
      <c r="C553" s="429"/>
      <c r="D553" s="511"/>
      <c r="E553" s="511"/>
      <c r="F553" s="124">
        <v>135030114607</v>
      </c>
      <c r="G553" s="290" t="s">
        <v>4515</v>
      </c>
      <c r="H553" s="122">
        <v>9</v>
      </c>
      <c r="I553" s="302"/>
      <c r="J553" s="304">
        <v>25711105367</v>
      </c>
      <c r="K553" s="304"/>
      <c r="L553" s="304">
        <v>25711105367</v>
      </c>
      <c r="M553" s="304">
        <v>25711105367</v>
      </c>
      <c r="N553" s="304"/>
      <c r="O553" s="304"/>
      <c r="P553" s="304"/>
      <c r="Q553" s="304"/>
      <c r="R553" s="304"/>
      <c r="S553" s="304"/>
      <c r="T553" s="304"/>
      <c r="U553" s="304"/>
      <c r="V553" s="304"/>
      <c r="W553" s="327" t="str">
        <f>IFERROR((M553/J553)/IFERROR(HLOOKUP(F553,'BASE 1'!$C$1:$UG$251,'PROY 1'!$AB$19+237,0),0),"")</f>
        <v/>
      </c>
      <c r="X553" s="327"/>
      <c r="Y553" s="25" t="str">
        <f t="shared" si="25"/>
        <v>901</v>
      </c>
      <c r="Z553" s="304">
        <f t="shared" si="26"/>
        <v>0</v>
      </c>
      <c r="AA553" s="304">
        <f>L553-SUM($Z553:Z553)</f>
        <v>25711105367</v>
      </c>
      <c r="AB553" s="304">
        <f>M553-SUM($Z553:AA553)</f>
        <v>0</v>
      </c>
      <c r="AC553" s="304">
        <f>N553-SUM($Z553:AB553)</f>
        <v>-25711105367</v>
      </c>
      <c r="AD553" s="304">
        <f>O553-SUM($Z553:AC553)</f>
        <v>0</v>
      </c>
      <c r="AE553" s="304">
        <f>P553-SUM($Z553:AD553)</f>
        <v>0</v>
      </c>
      <c r="AF553" s="304">
        <f>Q553-SUM($Z553:AE553)</f>
        <v>0</v>
      </c>
      <c r="AG553" s="304">
        <f>R553-SUM($Z553:AF553)</f>
        <v>0</v>
      </c>
      <c r="AH553" s="304">
        <f>S553-SUM($Z553:AG553)</f>
        <v>0</v>
      </c>
      <c r="AI553" s="304">
        <f>T553-SUM($Z553:AH553)</f>
        <v>0</v>
      </c>
      <c r="AJ553" s="304">
        <f>U553-SUM($Z553:AI553)</f>
        <v>0</v>
      </c>
      <c r="AK553" s="304">
        <f>V553-SUM($Z553:AJ553)</f>
        <v>0</v>
      </c>
      <c r="AL553" s="21" t="e">
        <f>HLOOKUP(F553,'BASE 1'!$C$1:$UG$3,3,0)</f>
        <v>#N/A</v>
      </c>
      <c r="AM553" s="304"/>
      <c r="AN553" s="304">
        <v>25711105367</v>
      </c>
      <c r="AO553" s="304">
        <v>25711105367</v>
      </c>
      <c r="AP553" s="304"/>
      <c r="AQ553" s="304"/>
      <c r="AR553" s="304"/>
      <c r="AS553" s="304"/>
      <c r="AT553" s="304"/>
      <c r="AU553" s="304"/>
      <c r="AV553" s="304"/>
      <c r="AW553" s="304"/>
      <c r="AX553" s="304"/>
    </row>
    <row r="554" spans="1:50" ht="12.75" customHeight="1">
      <c r="A554" s="116">
        <v>110019617</v>
      </c>
      <c r="B554" s="312">
        <v>76200000</v>
      </c>
      <c r="C554" s="429"/>
      <c r="D554" s="511"/>
      <c r="E554" s="511"/>
      <c r="F554" s="124">
        <v>135030114806</v>
      </c>
      <c r="G554" s="290" t="s">
        <v>4259</v>
      </c>
      <c r="H554" s="122">
        <v>9</v>
      </c>
      <c r="I554" s="302"/>
      <c r="J554" s="304">
        <v>131129306</v>
      </c>
      <c r="K554" s="304"/>
      <c r="L554" s="304">
        <v>131129306</v>
      </c>
      <c r="M554" s="304">
        <v>131129306</v>
      </c>
      <c r="N554" s="304"/>
      <c r="O554" s="304"/>
      <c r="P554" s="304"/>
      <c r="Q554" s="304"/>
      <c r="R554" s="304"/>
      <c r="S554" s="304"/>
      <c r="T554" s="304"/>
      <c r="U554" s="304"/>
      <c r="V554" s="304"/>
      <c r="W554" s="327" t="str">
        <f>IFERROR((M554/J554)/IFERROR(HLOOKUP(F554,'BASE 1'!$C$1:$UG$251,'PROY 1'!$AB$19+237,0),0),"")</f>
        <v/>
      </c>
      <c r="X554" s="327"/>
      <c r="Y554" s="25" t="str">
        <f t="shared" si="25"/>
        <v>196</v>
      </c>
      <c r="Z554" s="304">
        <f t="shared" si="26"/>
        <v>0</v>
      </c>
      <c r="AA554" s="304">
        <f>L554-SUM($Z554:Z554)</f>
        <v>131129306</v>
      </c>
      <c r="AB554" s="304">
        <f>M554-SUM($Z554:AA554)</f>
        <v>0</v>
      </c>
      <c r="AC554" s="304">
        <f>N554-SUM($Z554:AB554)</f>
        <v>-131129306</v>
      </c>
      <c r="AD554" s="304">
        <f>O554-SUM($Z554:AC554)</f>
        <v>0</v>
      </c>
      <c r="AE554" s="304">
        <f>P554-SUM($Z554:AD554)</f>
        <v>0</v>
      </c>
      <c r="AF554" s="304">
        <f>Q554-SUM($Z554:AE554)</f>
        <v>0</v>
      </c>
      <c r="AG554" s="304">
        <f>R554-SUM($Z554:AF554)</f>
        <v>0</v>
      </c>
      <c r="AH554" s="304">
        <f>S554-SUM($Z554:AG554)</f>
        <v>0</v>
      </c>
      <c r="AI554" s="304">
        <f>T554-SUM($Z554:AH554)</f>
        <v>0</v>
      </c>
      <c r="AJ554" s="304">
        <f>U554-SUM($Z554:AI554)</f>
        <v>0</v>
      </c>
      <c r="AK554" s="304">
        <f>V554-SUM($Z554:AJ554)</f>
        <v>0</v>
      </c>
      <c r="AL554" s="21" t="e">
        <f>HLOOKUP(F554,'BASE 1'!$C$1:$UG$3,3,0)</f>
        <v>#N/A</v>
      </c>
      <c r="AM554" s="304"/>
      <c r="AN554" s="304">
        <v>131129306</v>
      </c>
      <c r="AO554" s="304">
        <v>131129306</v>
      </c>
      <c r="AP554" s="304"/>
      <c r="AQ554" s="304"/>
      <c r="AR554" s="304"/>
      <c r="AS554" s="304"/>
      <c r="AT554" s="304"/>
      <c r="AU554" s="304"/>
      <c r="AV554" s="304"/>
      <c r="AW554" s="304"/>
      <c r="AX554" s="304"/>
    </row>
    <row r="555" spans="1:50" ht="12.75" customHeight="1">
      <c r="A555" s="116">
        <v>160019617</v>
      </c>
      <c r="B555" s="312">
        <v>76200000</v>
      </c>
      <c r="C555" s="429"/>
      <c r="D555" s="511"/>
      <c r="E555" s="511"/>
      <c r="F555" s="124">
        <v>135030114806</v>
      </c>
      <c r="G555" s="290" t="s">
        <v>4222</v>
      </c>
      <c r="H555" s="122">
        <v>9</v>
      </c>
      <c r="I555" s="302"/>
      <c r="J555" s="304">
        <v>87260658</v>
      </c>
      <c r="K555" s="304"/>
      <c r="L555" s="304">
        <v>87260658</v>
      </c>
      <c r="M555" s="304">
        <v>87260658</v>
      </c>
      <c r="N555" s="304"/>
      <c r="O555" s="304"/>
      <c r="P555" s="304"/>
      <c r="Q555" s="304"/>
      <c r="R555" s="304"/>
      <c r="S555" s="304"/>
      <c r="T555" s="304"/>
      <c r="U555" s="304"/>
      <c r="V555" s="304"/>
      <c r="W555" s="327" t="str">
        <f>IFERROR((M555/J555)/IFERROR(HLOOKUP(F555,'BASE 1'!$C$1:$UG$251,'PROY 1'!$AB$19+237,0),0),"")</f>
        <v/>
      </c>
      <c r="X555" s="327"/>
      <c r="Y555" s="25" t="str">
        <f t="shared" si="25"/>
        <v>196</v>
      </c>
      <c r="Z555" s="304">
        <f t="shared" si="26"/>
        <v>0</v>
      </c>
      <c r="AA555" s="304">
        <f>L555-SUM($Z555:Z555)</f>
        <v>87260658</v>
      </c>
      <c r="AB555" s="304">
        <f>M555-SUM($Z555:AA555)</f>
        <v>0</v>
      </c>
      <c r="AC555" s="304">
        <f>N555-SUM($Z555:AB555)</f>
        <v>-87260658</v>
      </c>
      <c r="AD555" s="304">
        <f>O555-SUM($Z555:AC555)</f>
        <v>0</v>
      </c>
      <c r="AE555" s="304">
        <f>P555-SUM($Z555:AD555)</f>
        <v>0</v>
      </c>
      <c r="AF555" s="304">
        <f>Q555-SUM($Z555:AE555)</f>
        <v>0</v>
      </c>
      <c r="AG555" s="304">
        <f>R555-SUM($Z555:AF555)</f>
        <v>0</v>
      </c>
      <c r="AH555" s="304">
        <f>S555-SUM($Z555:AG555)</f>
        <v>0</v>
      </c>
      <c r="AI555" s="304">
        <f>T555-SUM($Z555:AH555)</f>
        <v>0</v>
      </c>
      <c r="AJ555" s="304">
        <f>U555-SUM($Z555:AI555)</f>
        <v>0</v>
      </c>
      <c r="AK555" s="304">
        <f>V555-SUM($Z555:AJ555)</f>
        <v>0</v>
      </c>
      <c r="AL555" s="21" t="e">
        <f>HLOOKUP(F555,'BASE 1'!$C$1:$UG$3,3,0)</f>
        <v>#N/A</v>
      </c>
      <c r="AM555" s="304"/>
      <c r="AN555" s="304">
        <v>87260658</v>
      </c>
      <c r="AO555" s="304">
        <v>87260658</v>
      </c>
      <c r="AP555" s="304"/>
      <c r="AQ555" s="304"/>
      <c r="AR555" s="304"/>
      <c r="AS555" s="304"/>
      <c r="AT555" s="304"/>
      <c r="AU555" s="304"/>
      <c r="AV555" s="304"/>
      <c r="AW555" s="304"/>
      <c r="AX555" s="304"/>
    </row>
    <row r="556" spans="1:50" ht="12.75" customHeight="1">
      <c r="A556" s="116">
        <v>110019618</v>
      </c>
      <c r="B556" s="312">
        <v>76200000</v>
      </c>
      <c r="C556" s="429"/>
      <c r="D556" s="511"/>
      <c r="E556" s="511"/>
      <c r="F556" s="124">
        <v>135030114807</v>
      </c>
      <c r="G556" s="290" t="s">
        <v>4516</v>
      </c>
      <c r="H556" s="122">
        <v>9</v>
      </c>
      <c r="I556" s="302"/>
      <c r="J556" s="304">
        <v>381684431</v>
      </c>
      <c r="K556" s="304"/>
      <c r="L556" s="304">
        <v>381684431</v>
      </c>
      <c r="M556" s="304">
        <v>381684431</v>
      </c>
      <c r="N556" s="304"/>
      <c r="O556" s="304"/>
      <c r="P556" s="304"/>
      <c r="Q556" s="304"/>
      <c r="R556" s="304"/>
      <c r="S556" s="304"/>
      <c r="T556" s="304"/>
      <c r="U556" s="304"/>
      <c r="V556" s="304"/>
      <c r="W556" s="327" t="str">
        <f>IFERROR((M556/J556)/IFERROR(HLOOKUP(F556,'BASE 1'!$C$1:$UG$251,'PROY 1'!$AB$19+237,0),0),"")</f>
        <v/>
      </c>
      <c r="X556" s="327"/>
      <c r="Y556" s="25" t="str">
        <f t="shared" si="25"/>
        <v>196</v>
      </c>
      <c r="Z556" s="304">
        <f t="shared" si="26"/>
        <v>0</v>
      </c>
      <c r="AA556" s="304">
        <f>L556-SUM($Z556:Z556)</f>
        <v>381684431</v>
      </c>
      <c r="AB556" s="304">
        <f>M556-SUM($Z556:AA556)</f>
        <v>0</v>
      </c>
      <c r="AC556" s="304">
        <f>N556-SUM($Z556:AB556)</f>
        <v>-381684431</v>
      </c>
      <c r="AD556" s="304">
        <f>O556-SUM($Z556:AC556)</f>
        <v>0</v>
      </c>
      <c r="AE556" s="304">
        <f>P556-SUM($Z556:AD556)</f>
        <v>0</v>
      </c>
      <c r="AF556" s="304">
        <f>Q556-SUM($Z556:AE556)</f>
        <v>0</v>
      </c>
      <c r="AG556" s="304">
        <f>R556-SUM($Z556:AF556)</f>
        <v>0</v>
      </c>
      <c r="AH556" s="304">
        <f>S556-SUM($Z556:AG556)</f>
        <v>0</v>
      </c>
      <c r="AI556" s="304">
        <f>T556-SUM($Z556:AH556)</f>
        <v>0</v>
      </c>
      <c r="AJ556" s="304">
        <f>U556-SUM($Z556:AI556)</f>
        <v>0</v>
      </c>
      <c r="AK556" s="304">
        <f>V556-SUM($Z556:AJ556)</f>
        <v>0</v>
      </c>
      <c r="AL556" s="21" t="e">
        <f>HLOOKUP(F556,'BASE 1'!$C$1:$UG$3,3,0)</f>
        <v>#N/A</v>
      </c>
      <c r="AM556" s="304"/>
      <c r="AN556" s="304">
        <v>381684431</v>
      </c>
      <c r="AO556" s="304">
        <v>381684431</v>
      </c>
      <c r="AP556" s="304"/>
      <c r="AQ556" s="304"/>
      <c r="AR556" s="304"/>
      <c r="AS556" s="304"/>
      <c r="AT556" s="304"/>
      <c r="AU556" s="304"/>
      <c r="AV556" s="304"/>
      <c r="AW556" s="304"/>
      <c r="AX556" s="304"/>
    </row>
    <row r="557" spans="1:50" ht="12.75" customHeight="1">
      <c r="A557" s="116">
        <v>110015012</v>
      </c>
      <c r="B557" s="312">
        <v>70400000</v>
      </c>
      <c r="C557" s="429"/>
      <c r="D557" s="511"/>
      <c r="E557" s="511"/>
      <c r="F557" s="124">
        <v>135030115001</v>
      </c>
      <c r="G557" s="290" t="s">
        <v>2956</v>
      </c>
      <c r="H557" s="122">
        <v>9</v>
      </c>
      <c r="I557" s="302"/>
      <c r="J557" s="304">
        <v>62902596</v>
      </c>
      <c r="K557" s="304"/>
      <c r="L557" s="304">
        <v>62902596</v>
      </c>
      <c r="M557" s="304">
        <v>62902596</v>
      </c>
      <c r="N557" s="304"/>
      <c r="O557" s="304"/>
      <c r="P557" s="304"/>
      <c r="Q557" s="304"/>
      <c r="R557" s="304"/>
      <c r="S557" s="304"/>
      <c r="T557" s="304"/>
      <c r="U557" s="304"/>
      <c r="V557" s="304"/>
      <c r="W557" s="327" t="str">
        <f>IFERROR((M557/J557)/IFERROR(HLOOKUP(F557,'BASE 1'!$C$1:$UG$251,'PROY 1'!$AB$19+237,0),0),"")</f>
        <v/>
      </c>
      <c r="X557" s="327"/>
      <c r="Y557" s="25" t="str">
        <f t="shared" si="25"/>
        <v>150</v>
      </c>
      <c r="Z557" s="304">
        <f t="shared" si="26"/>
        <v>0</v>
      </c>
      <c r="AA557" s="304">
        <f>L557-SUM($Z557:Z557)</f>
        <v>62902596</v>
      </c>
      <c r="AB557" s="304">
        <f>M557-SUM($Z557:AA557)</f>
        <v>0</v>
      </c>
      <c r="AC557" s="304">
        <f>N557-SUM($Z557:AB557)</f>
        <v>-62902596</v>
      </c>
      <c r="AD557" s="304">
        <f>O557-SUM($Z557:AC557)</f>
        <v>0</v>
      </c>
      <c r="AE557" s="304">
        <f>P557-SUM($Z557:AD557)</f>
        <v>0</v>
      </c>
      <c r="AF557" s="304">
        <f>Q557-SUM($Z557:AE557)</f>
        <v>0</v>
      </c>
      <c r="AG557" s="304">
        <f>R557-SUM($Z557:AF557)</f>
        <v>0</v>
      </c>
      <c r="AH557" s="304">
        <f>S557-SUM($Z557:AG557)</f>
        <v>0</v>
      </c>
      <c r="AI557" s="304">
        <f>T557-SUM($Z557:AH557)</f>
        <v>0</v>
      </c>
      <c r="AJ557" s="304">
        <f>U557-SUM($Z557:AI557)</f>
        <v>0</v>
      </c>
      <c r="AK557" s="304">
        <f>V557-SUM($Z557:AJ557)</f>
        <v>0</v>
      </c>
      <c r="AL557" s="21" t="e">
        <f>HLOOKUP(F557,'BASE 1'!$C$1:$UG$3,3,0)</f>
        <v>#N/A</v>
      </c>
      <c r="AM557" s="304"/>
      <c r="AN557" s="304">
        <v>62902596</v>
      </c>
      <c r="AO557" s="304">
        <v>62902596</v>
      </c>
      <c r="AP557" s="304"/>
      <c r="AQ557" s="304"/>
      <c r="AR557" s="304"/>
      <c r="AS557" s="304"/>
      <c r="AT557" s="304"/>
      <c r="AU557" s="304"/>
      <c r="AV557" s="304"/>
      <c r="AW557" s="304"/>
      <c r="AX557" s="304"/>
    </row>
    <row r="558" spans="1:50" ht="12.75" customHeight="1">
      <c r="A558" s="116">
        <v>110015013</v>
      </c>
      <c r="B558" s="312">
        <v>70400000</v>
      </c>
      <c r="C558" s="429"/>
      <c r="D558" s="511"/>
      <c r="E558" s="511"/>
      <c r="F558" s="124">
        <v>135030115002</v>
      </c>
      <c r="G558" s="290" t="s">
        <v>2957</v>
      </c>
      <c r="H558" s="122">
        <v>9</v>
      </c>
      <c r="I558" s="302"/>
      <c r="J558" s="304">
        <v>11735063</v>
      </c>
      <c r="K558" s="304"/>
      <c r="L558" s="304">
        <v>11735063</v>
      </c>
      <c r="M558" s="304">
        <v>11735063</v>
      </c>
      <c r="N558" s="304"/>
      <c r="O558" s="304"/>
      <c r="P558" s="304"/>
      <c r="Q558" s="304"/>
      <c r="R558" s="304"/>
      <c r="S558" s="304"/>
      <c r="T558" s="304"/>
      <c r="U558" s="304"/>
      <c r="V558" s="304"/>
      <c r="W558" s="327" t="str">
        <f>IFERROR((M558/J558)/IFERROR(HLOOKUP(F558,'BASE 1'!$C$1:$UG$251,'PROY 1'!$AB$19+237,0),0),"")</f>
        <v/>
      </c>
      <c r="X558" s="327"/>
      <c r="Y558" s="25" t="str">
        <f t="shared" si="25"/>
        <v>150</v>
      </c>
      <c r="Z558" s="304">
        <f t="shared" si="26"/>
        <v>0</v>
      </c>
      <c r="AA558" s="304">
        <f>L558-SUM($Z558:Z558)</f>
        <v>11735063</v>
      </c>
      <c r="AB558" s="304">
        <f>M558-SUM($Z558:AA558)</f>
        <v>0</v>
      </c>
      <c r="AC558" s="304">
        <f>N558-SUM($Z558:AB558)</f>
        <v>-11735063</v>
      </c>
      <c r="AD558" s="304">
        <f>O558-SUM($Z558:AC558)</f>
        <v>0</v>
      </c>
      <c r="AE558" s="304">
        <f>P558-SUM($Z558:AD558)</f>
        <v>0</v>
      </c>
      <c r="AF558" s="304">
        <f>Q558-SUM($Z558:AE558)</f>
        <v>0</v>
      </c>
      <c r="AG558" s="304">
        <f>R558-SUM($Z558:AF558)</f>
        <v>0</v>
      </c>
      <c r="AH558" s="304">
        <f>S558-SUM($Z558:AG558)</f>
        <v>0</v>
      </c>
      <c r="AI558" s="304">
        <f>T558-SUM($Z558:AH558)</f>
        <v>0</v>
      </c>
      <c r="AJ558" s="304">
        <f>U558-SUM($Z558:AI558)</f>
        <v>0</v>
      </c>
      <c r="AK558" s="304">
        <f>V558-SUM($Z558:AJ558)</f>
        <v>0</v>
      </c>
      <c r="AL558" s="21" t="e">
        <f>HLOOKUP(F558,'BASE 1'!$C$1:$UG$3,3,0)</f>
        <v>#N/A</v>
      </c>
      <c r="AM558" s="304"/>
      <c r="AN558" s="304">
        <v>11735063</v>
      </c>
      <c r="AO558" s="304">
        <v>11735063</v>
      </c>
      <c r="AP558" s="304"/>
      <c r="AQ558" s="304"/>
      <c r="AR558" s="304"/>
      <c r="AS558" s="304"/>
      <c r="AT558" s="304"/>
      <c r="AU558" s="304"/>
      <c r="AV558" s="304"/>
      <c r="AW558" s="304"/>
      <c r="AX558" s="304"/>
    </row>
    <row r="559" spans="1:50" ht="12.75" customHeight="1">
      <c r="A559" s="116">
        <v>110016512</v>
      </c>
      <c r="B559" s="312">
        <v>70400000</v>
      </c>
      <c r="C559" s="429"/>
      <c r="D559" s="511"/>
      <c r="E559" s="511"/>
      <c r="F559" s="124">
        <v>135030115101</v>
      </c>
      <c r="G559" s="290" t="s">
        <v>2761</v>
      </c>
      <c r="H559" s="122">
        <v>9</v>
      </c>
      <c r="I559" s="302"/>
      <c r="J559" s="304">
        <v>580969</v>
      </c>
      <c r="K559" s="304"/>
      <c r="L559" s="304">
        <v>580969</v>
      </c>
      <c r="M559" s="304">
        <v>580969</v>
      </c>
      <c r="N559" s="304"/>
      <c r="O559" s="304"/>
      <c r="P559" s="304"/>
      <c r="Q559" s="304"/>
      <c r="R559" s="304"/>
      <c r="S559" s="304"/>
      <c r="T559" s="304"/>
      <c r="U559" s="304"/>
      <c r="V559" s="304"/>
      <c r="W559" s="327" t="str">
        <f>IFERROR((M559/J559)/IFERROR(HLOOKUP(F559,'BASE 1'!$C$1:$UG$251,'PROY 1'!$AB$19+237,0),0),"")</f>
        <v/>
      </c>
      <c r="X559" s="327"/>
      <c r="Y559" s="25" t="str">
        <f t="shared" si="25"/>
        <v>165</v>
      </c>
      <c r="Z559" s="304">
        <f t="shared" si="26"/>
        <v>0</v>
      </c>
      <c r="AA559" s="304">
        <f>L559-SUM($Z559:Z559)</f>
        <v>580969</v>
      </c>
      <c r="AB559" s="304">
        <f>M559-SUM($Z559:AA559)</f>
        <v>0</v>
      </c>
      <c r="AC559" s="304">
        <f>N559-SUM($Z559:AB559)</f>
        <v>-580969</v>
      </c>
      <c r="AD559" s="304">
        <f>O559-SUM($Z559:AC559)</f>
        <v>0</v>
      </c>
      <c r="AE559" s="304">
        <f>P559-SUM($Z559:AD559)</f>
        <v>0</v>
      </c>
      <c r="AF559" s="304">
        <f>Q559-SUM($Z559:AE559)</f>
        <v>0</v>
      </c>
      <c r="AG559" s="304">
        <f>R559-SUM($Z559:AF559)</f>
        <v>0</v>
      </c>
      <c r="AH559" s="304">
        <f>S559-SUM($Z559:AG559)</f>
        <v>0</v>
      </c>
      <c r="AI559" s="304">
        <f>T559-SUM($Z559:AH559)</f>
        <v>0</v>
      </c>
      <c r="AJ559" s="304">
        <f>U559-SUM($Z559:AI559)</f>
        <v>0</v>
      </c>
      <c r="AK559" s="304">
        <f>V559-SUM($Z559:AJ559)</f>
        <v>0</v>
      </c>
      <c r="AL559" s="21" t="e">
        <f>HLOOKUP(F559,'BASE 1'!$C$1:$UG$3,3,0)</f>
        <v>#N/A</v>
      </c>
      <c r="AM559" s="304"/>
      <c r="AN559" s="304">
        <v>580969</v>
      </c>
      <c r="AO559" s="304">
        <v>580969</v>
      </c>
      <c r="AP559" s="304"/>
      <c r="AQ559" s="304"/>
      <c r="AR559" s="304"/>
      <c r="AS559" s="304"/>
      <c r="AT559" s="304"/>
      <c r="AU559" s="304"/>
      <c r="AV559" s="304"/>
      <c r="AW559" s="304"/>
      <c r="AX559" s="304"/>
    </row>
    <row r="560" spans="1:50" ht="12.75" customHeight="1">
      <c r="A560" s="116">
        <v>110016513</v>
      </c>
      <c r="B560" s="312">
        <v>70400000</v>
      </c>
      <c r="C560" s="429"/>
      <c r="D560" s="511"/>
      <c r="E560" s="511"/>
      <c r="F560" s="124">
        <v>135030115102</v>
      </c>
      <c r="G560" s="290" t="s">
        <v>2762</v>
      </c>
      <c r="H560" s="122">
        <v>9</v>
      </c>
      <c r="I560" s="302"/>
      <c r="J560" s="304">
        <v>33000000</v>
      </c>
      <c r="K560" s="304"/>
      <c r="L560" s="304">
        <v>33000000</v>
      </c>
      <c r="M560" s="304">
        <v>33000000</v>
      </c>
      <c r="N560" s="304"/>
      <c r="O560" s="304"/>
      <c r="P560" s="304"/>
      <c r="Q560" s="304"/>
      <c r="R560" s="304"/>
      <c r="S560" s="304"/>
      <c r="T560" s="304"/>
      <c r="U560" s="304"/>
      <c r="V560" s="304"/>
      <c r="W560" s="327" t="str">
        <f>IFERROR((M560/J560)/IFERROR(HLOOKUP(F560,'BASE 1'!$C$1:$UG$251,'PROY 1'!$AB$19+237,0),0),"")</f>
        <v/>
      </c>
      <c r="X560" s="327"/>
      <c r="Y560" s="25" t="str">
        <f t="shared" si="25"/>
        <v>165</v>
      </c>
      <c r="Z560" s="304">
        <f t="shared" si="26"/>
        <v>0</v>
      </c>
      <c r="AA560" s="304">
        <f>L560-SUM($Z560:Z560)</f>
        <v>33000000</v>
      </c>
      <c r="AB560" s="304">
        <f>M560-SUM($Z560:AA560)</f>
        <v>0</v>
      </c>
      <c r="AC560" s="304">
        <f>N560-SUM($Z560:AB560)</f>
        <v>-33000000</v>
      </c>
      <c r="AD560" s="304">
        <f>O560-SUM($Z560:AC560)</f>
        <v>0</v>
      </c>
      <c r="AE560" s="304">
        <f>P560-SUM($Z560:AD560)</f>
        <v>0</v>
      </c>
      <c r="AF560" s="304">
        <f>Q560-SUM($Z560:AE560)</f>
        <v>0</v>
      </c>
      <c r="AG560" s="304">
        <f>R560-SUM($Z560:AF560)</f>
        <v>0</v>
      </c>
      <c r="AH560" s="304">
        <f>S560-SUM($Z560:AG560)</f>
        <v>0</v>
      </c>
      <c r="AI560" s="304">
        <f>T560-SUM($Z560:AH560)</f>
        <v>0</v>
      </c>
      <c r="AJ560" s="304">
        <f>U560-SUM($Z560:AI560)</f>
        <v>0</v>
      </c>
      <c r="AK560" s="304">
        <f>V560-SUM($Z560:AJ560)</f>
        <v>0</v>
      </c>
      <c r="AL560" s="21" t="e">
        <f>HLOOKUP(F560,'BASE 1'!$C$1:$UG$3,3,0)</f>
        <v>#N/A</v>
      </c>
      <c r="AM560" s="304"/>
      <c r="AN560" s="304">
        <v>33000000</v>
      </c>
      <c r="AO560" s="304">
        <v>33000000</v>
      </c>
      <c r="AP560" s="304"/>
      <c r="AQ560" s="304"/>
      <c r="AR560" s="304"/>
      <c r="AS560" s="304"/>
      <c r="AT560" s="304"/>
      <c r="AU560" s="304"/>
      <c r="AV560" s="304"/>
      <c r="AW560" s="304"/>
      <c r="AX560" s="304"/>
    </row>
    <row r="561" spans="1:50" ht="12.75" customHeight="1">
      <c r="A561" s="116">
        <v>110016514</v>
      </c>
      <c r="B561" s="312">
        <v>70400000</v>
      </c>
      <c r="C561" s="429"/>
      <c r="D561" s="511"/>
      <c r="E561" s="511"/>
      <c r="F561" s="124">
        <v>135030115103</v>
      </c>
      <c r="G561" s="290" t="s">
        <v>2763</v>
      </c>
      <c r="H561" s="122">
        <v>9</v>
      </c>
      <c r="I561" s="302"/>
      <c r="J561" s="304">
        <v>33000000</v>
      </c>
      <c r="K561" s="304"/>
      <c r="L561" s="304">
        <v>33000000</v>
      </c>
      <c r="M561" s="304">
        <v>33000000</v>
      </c>
      <c r="N561" s="304"/>
      <c r="O561" s="304"/>
      <c r="P561" s="304"/>
      <c r="Q561" s="304"/>
      <c r="R561" s="304"/>
      <c r="S561" s="304"/>
      <c r="T561" s="304"/>
      <c r="U561" s="304"/>
      <c r="V561" s="304"/>
      <c r="W561" s="327" t="str">
        <f>IFERROR((M561/J561)/IFERROR(HLOOKUP(F561,'BASE 1'!$C$1:$UG$251,'PROY 1'!$AB$19+237,0),0),"")</f>
        <v/>
      </c>
      <c r="X561" s="327"/>
      <c r="Y561" s="25" t="str">
        <f t="shared" si="25"/>
        <v>165</v>
      </c>
      <c r="Z561" s="304">
        <f t="shared" si="26"/>
        <v>0</v>
      </c>
      <c r="AA561" s="304">
        <f>L561-SUM($Z561:Z561)</f>
        <v>33000000</v>
      </c>
      <c r="AB561" s="304">
        <f>M561-SUM($Z561:AA561)</f>
        <v>0</v>
      </c>
      <c r="AC561" s="304">
        <f>N561-SUM($Z561:AB561)</f>
        <v>-33000000</v>
      </c>
      <c r="AD561" s="304">
        <f>O561-SUM($Z561:AC561)</f>
        <v>0</v>
      </c>
      <c r="AE561" s="304">
        <f>P561-SUM($Z561:AD561)</f>
        <v>0</v>
      </c>
      <c r="AF561" s="304">
        <f>Q561-SUM($Z561:AE561)</f>
        <v>0</v>
      </c>
      <c r="AG561" s="304">
        <f>R561-SUM($Z561:AF561)</f>
        <v>0</v>
      </c>
      <c r="AH561" s="304">
        <f>S561-SUM($Z561:AG561)</f>
        <v>0</v>
      </c>
      <c r="AI561" s="304">
        <f>T561-SUM($Z561:AH561)</f>
        <v>0</v>
      </c>
      <c r="AJ561" s="304">
        <f>U561-SUM($Z561:AI561)</f>
        <v>0</v>
      </c>
      <c r="AK561" s="304">
        <f>V561-SUM($Z561:AJ561)</f>
        <v>0</v>
      </c>
      <c r="AL561" s="21" t="e">
        <f>HLOOKUP(F561,'BASE 1'!$C$1:$UG$3,3,0)</f>
        <v>#N/A</v>
      </c>
      <c r="AM561" s="304"/>
      <c r="AN561" s="304">
        <v>33000000</v>
      </c>
      <c r="AO561" s="304">
        <v>33000000</v>
      </c>
      <c r="AP561" s="304"/>
      <c r="AQ561" s="304"/>
      <c r="AR561" s="304"/>
      <c r="AS561" s="304"/>
      <c r="AT561" s="304"/>
      <c r="AU561" s="304"/>
      <c r="AV561" s="304"/>
      <c r="AW561" s="304"/>
      <c r="AX561" s="304"/>
    </row>
    <row r="562" spans="1:50" ht="12.75" customHeight="1">
      <c r="A562" s="116">
        <v>110016813</v>
      </c>
      <c r="B562" s="312">
        <v>70400000</v>
      </c>
      <c r="C562" s="429"/>
      <c r="D562" s="511"/>
      <c r="E562" s="511"/>
      <c r="F562" s="124">
        <v>135030115301</v>
      </c>
      <c r="G562" s="290" t="s">
        <v>2066</v>
      </c>
      <c r="H562" s="122">
        <v>9</v>
      </c>
      <c r="I562" s="302"/>
      <c r="J562" s="304">
        <v>1</v>
      </c>
      <c r="K562" s="304"/>
      <c r="L562" s="304">
        <v>1</v>
      </c>
      <c r="M562" s="304">
        <v>1</v>
      </c>
      <c r="N562" s="304"/>
      <c r="O562" s="304"/>
      <c r="P562" s="304"/>
      <c r="Q562" s="304"/>
      <c r="R562" s="304"/>
      <c r="S562" s="304"/>
      <c r="T562" s="304"/>
      <c r="U562" s="304"/>
      <c r="V562" s="304"/>
      <c r="W562" s="327" t="str">
        <f>IFERROR((M562/J562)/IFERROR(HLOOKUP(F562,'BASE 1'!$C$1:$UG$251,'PROY 1'!$AB$19+237,0),0),"")</f>
        <v/>
      </c>
      <c r="X562" s="327"/>
      <c r="Y562" s="25" t="str">
        <f t="shared" si="25"/>
        <v>168</v>
      </c>
      <c r="Z562" s="304">
        <f t="shared" si="26"/>
        <v>0</v>
      </c>
      <c r="AA562" s="304">
        <f>L562-SUM($Z562:Z562)</f>
        <v>1</v>
      </c>
      <c r="AB562" s="304">
        <f>M562-SUM($Z562:AA562)</f>
        <v>0</v>
      </c>
      <c r="AC562" s="304">
        <f>N562-SUM($Z562:AB562)</f>
        <v>-1</v>
      </c>
      <c r="AD562" s="304">
        <f>O562-SUM($Z562:AC562)</f>
        <v>0</v>
      </c>
      <c r="AE562" s="304">
        <f>P562-SUM($Z562:AD562)</f>
        <v>0</v>
      </c>
      <c r="AF562" s="304">
        <f>Q562-SUM($Z562:AE562)</f>
        <v>0</v>
      </c>
      <c r="AG562" s="304">
        <f>R562-SUM($Z562:AF562)</f>
        <v>0</v>
      </c>
      <c r="AH562" s="304">
        <f>S562-SUM($Z562:AG562)</f>
        <v>0</v>
      </c>
      <c r="AI562" s="304">
        <f>T562-SUM($Z562:AH562)</f>
        <v>0</v>
      </c>
      <c r="AJ562" s="304">
        <f>U562-SUM($Z562:AI562)</f>
        <v>0</v>
      </c>
      <c r="AK562" s="304">
        <f>V562-SUM($Z562:AJ562)</f>
        <v>0</v>
      </c>
      <c r="AL562" s="21" t="e">
        <f>HLOOKUP(F562,'BASE 1'!$C$1:$UG$3,3,0)</f>
        <v>#N/A</v>
      </c>
      <c r="AM562" s="304"/>
      <c r="AN562" s="304">
        <v>1</v>
      </c>
      <c r="AO562" s="304">
        <v>1</v>
      </c>
      <c r="AP562" s="304"/>
      <c r="AQ562" s="304"/>
      <c r="AR562" s="304"/>
      <c r="AS562" s="304"/>
      <c r="AT562" s="304"/>
      <c r="AU562" s="304"/>
      <c r="AV562" s="304"/>
      <c r="AW562" s="304"/>
      <c r="AX562" s="304"/>
    </row>
    <row r="563" spans="1:50" ht="12.75" customHeight="1">
      <c r="A563" s="116">
        <v>110015716</v>
      </c>
      <c r="B563" s="312">
        <v>71300000</v>
      </c>
      <c r="C563" s="429"/>
      <c r="D563" s="511"/>
      <c r="E563" s="511"/>
      <c r="F563" s="124">
        <v>135030115505</v>
      </c>
      <c r="G563" s="290" t="s">
        <v>4310</v>
      </c>
      <c r="H563" s="122">
        <v>9</v>
      </c>
      <c r="I563" s="302"/>
      <c r="J563" s="304">
        <v>288801933</v>
      </c>
      <c r="K563" s="304"/>
      <c r="L563" s="304">
        <v>288801933</v>
      </c>
      <c r="M563" s="304">
        <v>288801933</v>
      </c>
      <c r="N563" s="304"/>
      <c r="O563" s="304"/>
      <c r="P563" s="304"/>
      <c r="Q563" s="304"/>
      <c r="R563" s="304"/>
      <c r="S563" s="304"/>
      <c r="T563" s="304"/>
      <c r="U563" s="304"/>
      <c r="V563" s="304"/>
      <c r="W563" s="327" t="str">
        <f>IFERROR((M563/J563)/IFERROR(HLOOKUP(F563,'BASE 1'!$C$1:$UG$251,'PROY 1'!$AB$19+237,0),0),"")</f>
        <v/>
      </c>
      <c r="X563" s="327"/>
      <c r="Y563" s="25" t="str">
        <f t="shared" si="25"/>
        <v>157</v>
      </c>
      <c r="Z563" s="304">
        <f t="shared" si="26"/>
        <v>0</v>
      </c>
      <c r="AA563" s="304">
        <f>L563-SUM($Z563:Z563)</f>
        <v>288801933</v>
      </c>
      <c r="AB563" s="304">
        <f>M563-SUM($Z563:AA563)</f>
        <v>0</v>
      </c>
      <c r="AC563" s="304">
        <f>N563-SUM($Z563:AB563)</f>
        <v>-288801933</v>
      </c>
      <c r="AD563" s="304">
        <f>O563-SUM($Z563:AC563)</f>
        <v>0</v>
      </c>
      <c r="AE563" s="304">
        <f>P563-SUM($Z563:AD563)</f>
        <v>0</v>
      </c>
      <c r="AF563" s="304">
        <f>Q563-SUM($Z563:AE563)</f>
        <v>0</v>
      </c>
      <c r="AG563" s="304">
        <f>R563-SUM($Z563:AF563)</f>
        <v>0</v>
      </c>
      <c r="AH563" s="304">
        <f>S563-SUM($Z563:AG563)</f>
        <v>0</v>
      </c>
      <c r="AI563" s="304">
        <f>T563-SUM($Z563:AH563)</f>
        <v>0</v>
      </c>
      <c r="AJ563" s="304">
        <f>U563-SUM($Z563:AI563)</f>
        <v>0</v>
      </c>
      <c r="AK563" s="304">
        <f>V563-SUM($Z563:AJ563)</f>
        <v>0</v>
      </c>
      <c r="AL563" s="21" t="e">
        <f>HLOOKUP(F563,'BASE 1'!$C$1:$UG$3,3,0)</f>
        <v>#N/A</v>
      </c>
      <c r="AM563" s="304"/>
      <c r="AN563" s="304">
        <v>288801933</v>
      </c>
      <c r="AO563" s="304">
        <v>288801933</v>
      </c>
      <c r="AP563" s="304"/>
      <c r="AQ563" s="304"/>
      <c r="AR563" s="304"/>
      <c r="AS563" s="304"/>
      <c r="AT563" s="304"/>
      <c r="AU563" s="304"/>
      <c r="AV563" s="304"/>
      <c r="AW563" s="304"/>
      <c r="AX563" s="304"/>
    </row>
    <row r="564" spans="1:50" ht="12.75" customHeight="1">
      <c r="A564" s="116">
        <v>110015717</v>
      </c>
      <c r="B564" s="312">
        <v>71300000</v>
      </c>
      <c r="C564" s="429"/>
      <c r="D564" s="511"/>
      <c r="E564" s="511"/>
      <c r="F564" s="124">
        <v>135030115506</v>
      </c>
      <c r="G564" s="290" t="s">
        <v>4260</v>
      </c>
      <c r="H564" s="122">
        <v>9</v>
      </c>
      <c r="I564" s="302"/>
      <c r="J564" s="304">
        <v>374638428</v>
      </c>
      <c r="K564" s="304"/>
      <c r="L564" s="304">
        <v>374638428</v>
      </c>
      <c r="M564" s="304">
        <v>374638428</v>
      </c>
      <c r="N564" s="304"/>
      <c r="O564" s="304"/>
      <c r="P564" s="304"/>
      <c r="Q564" s="304"/>
      <c r="R564" s="304"/>
      <c r="S564" s="304"/>
      <c r="T564" s="304"/>
      <c r="U564" s="304"/>
      <c r="V564" s="304"/>
      <c r="W564" s="327" t="str">
        <f>IFERROR((M564/J564)/IFERROR(HLOOKUP(F564,'BASE 1'!$C$1:$UG$251,'PROY 1'!$AB$19+237,0),0),"")</f>
        <v/>
      </c>
      <c r="X564" s="327"/>
      <c r="Y564" s="25" t="str">
        <f t="shared" si="25"/>
        <v>157</v>
      </c>
      <c r="Z564" s="304">
        <f t="shared" si="26"/>
        <v>0</v>
      </c>
      <c r="AA564" s="304">
        <f>L564-SUM($Z564:Z564)</f>
        <v>374638428</v>
      </c>
      <c r="AB564" s="304">
        <f>M564-SUM($Z564:AA564)</f>
        <v>0</v>
      </c>
      <c r="AC564" s="304">
        <f>N564-SUM($Z564:AB564)</f>
        <v>-374638428</v>
      </c>
      <c r="AD564" s="304">
        <f>O564-SUM($Z564:AC564)</f>
        <v>0</v>
      </c>
      <c r="AE564" s="304">
        <f>P564-SUM($Z564:AD564)</f>
        <v>0</v>
      </c>
      <c r="AF564" s="304">
        <f>Q564-SUM($Z564:AE564)</f>
        <v>0</v>
      </c>
      <c r="AG564" s="304">
        <f>R564-SUM($Z564:AF564)</f>
        <v>0</v>
      </c>
      <c r="AH564" s="304">
        <f>S564-SUM($Z564:AG564)</f>
        <v>0</v>
      </c>
      <c r="AI564" s="304">
        <f>T564-SUM($Z564:AH564)</f>
        <v>0</v>
      </c>
      <c r="AJ564" s="304">
        <f>U564-SUM($Z564:AI564)</f>
        <v>0</v>
      </c>
      <c r="AK564" s="304">
        <f>V564-SUM($Z564:AJ564)</f>
        <v>0</v>
      </c>
      <c r="AL564" s="21" t="e">
        <f>HLOOKUP(F564,'BASE 1'!$C$1:$UG$3,3,0)</f>
        <v>#N/A</v>
      </c>
      <c r="AM564" s="304"/>
      <c r="AN564" s="304">
        <v>374638428</v>
      </c>
      <c r="AO564" s="304">
        <v>374638428</v>
      </c>
      <c r="AP564" s="304"/>
      <c r="AQ564" s="304"/>
      <c r="AR564" s="304"/>
      <c r="AS564" s="304"/>
      <c r="AT564" s="304"/>
      <c r="AU564" s="304"/>
      <c r="AV564" s="304"/>
      <c r="AW564" s="304"/>
      <c r="AX564" s="304"/>
    </row>
    <row r="565" spans="1:50" ht="12.75" customHeight="1">
      <c r="A565" s="116">
        <v>110015718</v>
      </c>
      <c r="B565" s="312">
        <v>71300000</v>
      </c>
      <c r="C565" s="429"/>
      <c r="D565" s="511"/>
      <c r="E565" s="511"/>
      <c r="F565" s="124">
        <v>135030115507</v>
      </c>
      <c r="G565" s="290" t="s">
        <v>4517</v>
      </c>
      <c r="H565" s="122">
        <v>9</v>
      </c>
      <c r="I565" s="302"/>
      <c r="J565" s="304">
        <v>197452953</v>
      </c>
      <c r="K565" s="304"/>
      <c r="L565" s="304">
        <v>197452953</v>
      </c>
      <c r="M565" s="304">
        <v>197452953</v>
      </c>
      <c r="N565" s="304"/>
      <c r="O565" s="304"/>
      <c r="P565" s="304"/>
      <c r="Q565" s="304"/>
      <c r="R565" s="304"/>
      <c r="S565" s="304"/>
      <c r="T565" s="304"/>
      <c r="U565" s="304"/>
      <c r="V565" s="304"/>
      <c r="W565" s="327" t="str">
        <f>IFERROR((M565/J565)/IFERROR(HLOOKUP(F565,'BASE 1'!$C$1:$UG$251,'PROY 1'!$AB$19+237,0),0),"")</f>
        <v/>
      </c>
      <c r="X565" s="327"/>
      <c r="Y565" s="25" t="str">
        <f t="shared" si="25"/>
        <v>157</v>
      </c>
      <c r="Z565" s="304">
        <f t="shared" si="26"/>
        <v>0</v>
      </c>
      <c r="AA565" s="304">
        <f>L565-SUM($Z565:Z565)</f>
        <v>197452953</v>
      </c>
      <c r="AB565" s="304">
        <f>M565-SUM($Z565:AA565)</f>
        <v>0</v>
      </c>
      <c r="AC565" s="304">
        <f>N565-SUM($Z565:AB565)</f>
        <v>-197452953</v>
      </c>
      <c r="AD565" s="304">
        <f>O565-SUM($Z565:AC565)</f>
        <v>0</v>
      </c>
      <c r="AE565" s="304">
        <f>P565-SUM($Z565:AD565)</f>
        <v>0</v>
      </c>
      <c r="AF565" s="304">
        <f>Q565-SUM($Z565:AE565)</f>
        <v>0</v>
      </c>
      <c r="AG565" s="304">
        <f>R565-SUM($Z565:AF565)</f>
        <v>0</v>
      </c>
      <c r="AH565" s="304">
        <f>S565-SUM($Z565:AG565)</f>
        <v>0</v>
      </c>
      <c r="AI565" s="304">
        <f>T565-SUM($Z565:AH565)</f>
        <v>0</v>
      </c>
      <c r="AJ565" s="304">
        <f>U565-SUM($Z565:AI565)</f>
        <v>0</v>
      </c>
      <c r="AK565" s="304">
        <f>V565-SUM($Z565:AJ565)</f>
        <v>0</v>
      </c>
      <c r="AL565" s="21" t="e">
        <f>HLOOKUP(F565,'BASE 1'!$C$1:$UG$3,3,0)</f>
        <v>#N/A</v>
      </c>
      <c r="AM565" s="304"/>
      <c r="AN565" s="304">
        <v>197452953</v>
      </c>
      <c r="AO565" s="304">
        <v>197452953</v>
      </c>
      <c r="AP565" s="304"/>
      <c r="AQ565" s="304"/>
      <c r="AR565" s="304"/>
      <c r="AS565" s="304"/>
      <c r="AT565" s="304"/>
      <c r="AU565" s="304"/>
      <c r="AV565" s="304"/>
      <c r="AW565" s="304"/>
      <c r="AX565" s="304"/>
    </row>
    <row r="566" spans="1:50" ht="12.75" customHeight="1">
      <c r="A566" s="116">
        <v>110016413</v>
      </c>
      <c r="B566" s="312">
        <v>70400000</v>
      </c>
      <c r="C566" s="429"/>
      <c r="D566" s="511"/>
      <c r="E566" s="511"/>
      <c r="F566" s="124">
        <v>135030115601</v>
      </c>
      <c r="G566" s="290" t="s">
        <v>2088</v>
      </c>
      <c r="H566" s="122">
        <v>9</v>
      </c>
      <c r="I566" s="302"/>
      <c r="J566" s="304">
        <v>1</v>
      </c>
      <c r="K566" s="304"/>
      <c r="L566" s="304">
        <v>1</v>
      </c>
      <c r="M566" s="304">
        <v>1</v>
      </c>
      <c r="N566" s="304"/>
      <c r="O566" s="304"/>
      <c r="P566" s="304"/>
      <c r="Q566" s="304"/>
      <c r="R566" s="304"/>
      <c r="S566" s="304"/>
      <c r="T566" s="304"/>
      <c r="U566" s="304"/>
      <c r="V566" s="304"/>
      <c r="W566" s="327" t="str">
        <f>IFERROR((M566/J566)/IFERROR(HLOOKUP(F566,'BASE 1'!$C$1:$UG$251,'PROY 1'!$AB$19+237,0),0),"")</f>
        <v/>
      </c>
      <c r="X566" s="327"/>
      <c r="Y566" s="25" t="str">
        <f t="shared" si="25"/>
        <v>164</v>
      </c>
      <c r="Z566" s="304">
        <f t="shared" si="26"/>
        <v>0</v>
      </c>
      <c r="AA566" s="304">
        <f>L566-SUM($Z566:Z566)</f>
        <v>1</v>
      </c>
      <c r="AB566" s="304">
        <f>M566-SUM($Z566:AA566)</f>
        <v>0</v>
      </c>
      <c r="AC566" s="304">
        <f>N566-SUM($Z566:AB566)</f>
        <v>-1</v>
      </c>
      <c r="AD566" s="304">
        <f>O566-SUM($Z566:AC566)</f>
        <v>0</v>
      </c>
      <c r="AE566" s="304">
        <f>P566-SUM($Z566:AD566)</f>
        <v>0</v>
      </c>
      <c r="AF566" s="304">
        <f>Q566-SUM($Z566:AE566)</f>
        <v>0</v>
      </c>
      <c r="AG566" s="304">
        <f>R566-SUM($Z566:AF566)</f>
        <v>0</v>
      </c>
      <c r="AH566" s="304">
        <f>S566-SUM($Z566:AG566)</f>
        <v>0</v>
      </c>
      <c r="AI566" s="304">
        <f>T566-SUM($Z566:AH566)</f>
        <v>0</v>
      </c>
      <c r="AJ566" s="304">
        <f>U566-SUM($Z566:AI566)</f>
        <v>0</v>
      </c>
      <c r="AK566" s="304">
        <f>V566-SUM($Z566:AJ566)</f>
        <v>0</v>
      </c>
      <c r="AL566" s="21" t="e">
        <f>HLOOKUP(F566,'BASE 1'!$C$1:$UG$3,3,0)</f>
        <v>#N/A</v>
      </c>
      <c r="AM566" s="304"/>
      <c r="AN566" s="304">
        <v>1</v>
      </c>
      <c r="AO566" s="304">
        <v>1</v>
      </c>
      <c r="AP566" s="304"/>
      <c r="AQ566" s="304"/>
      <c r="AR566" s="304"/>
      <c r="AS566" s="304"/>
      <c r="AT566" s="304"/>
      <c r="AU566" s="304"/>
      <c r="AV566" s="304"/>
      <c r="AW566" s="304"/>
      <c r="AX566" s="304"/>
    </row>
    <row r="567" spans="1:50" ht="12.75" customHeight="1">
      <c r="A567" s="116">
        <v>110016614</v>
      </c>
      <c r="B567" s="312">
        <v>70400000</v>
      </c>
      <c r="C567" s="429"/>
      <c r="D567" s="511"/>
      <c r="E567" s="511"/>
      <c r="F567" s="124">
        <v>135030115703</v>
      </c>
      <c r="G567" s="290" t="s">
        <v>4262</v>
      </c>
      <c r="H567" s="122">
        <v>9</v>
      </c>
      <c r="I567" s="302"/>
      <c r="J567" s="304">
        <v>1</v>
      </c>
      <c r="K567" s="304"/>
      <c r="L567" s="304">
        <v>1</v>
      </c>
      <c r="M567" s="304">
        <v>1</v>
      </c>
      <c r="N567" s="304"/>
      <c r="O567" s="304"/>
      <c r="P567" s="304"/>
      <c r="Q567" s="304"/>
      <c r="R567" s="304"/>
      <c r="S567" s="304"/>
      <c r="T567" s="304"/>
      <c r="U567" s="304"/>
      <c r="V567" s="304"/>
      <c r="W567" s="327" t="str">
        <f>IFERROR((M567/J567)/IFERROR(HLOOKUP(F567,'BASE 1'!$C$1:$UG$251,'PROY 1'!$AB$19+237,0),0),"")</f>
        <v/>
      </c>
      <c r="X567" s="327"/>
      <c r="Y567" s="25" t="str">
        <f t="shared" si="25"/>
        <v>166</v>
      </c>
      <c r="Z567" s="304">
        <f t="shared" si="26"/>
        <v>0</v>
      </c>
      <c r="AA567" s="304">
        <f>L567-SUM($Z567:Z567)</f>
        <v>1</v>
      </c>
      <c r="AB567" s="304">
        <f>M567-SUM($Z567:AA567)</f>
        <v>0</v>
      </c>
      <c r="AC567" s="304">
        <f>N567-SUM($Z567:AB567)</f>
        <v>-1</v>
      </c>
      <c r="AD567" s="304">
        <f>O567-SUM($Z567:AC567)</f>
        <v>0</v>
      </c>
      <c r="AE567" s="304">
        <f>P567-SUM($Z567:AD567)</f>
        <v>0</v>
      </c>
      <c r="AF567" s="304">
        <f>Q567-SUM($Z567:AE567)</f>
        <v>0</v>
      </c>
      <c r="AG567" s="304">
        <f>R567-SUM($Z567:AF567)</f>
        <v>0</v>
      </c>
      <c r="AH567" s="304">
        <f>S567-SUM($Z567:AG567)</f>
        <v>0</v>
      </c>
      <c r="AI567" s="304">
        <f>T567-SUM($Z567:AH567)</f>
        <v>0</v>
      </c>
      <c r="AJ567" s="304">
        <f>U567-SUM($Z567:AI567)</f>
        <v>0</v>
      </c>
      <c r="AK567" s="304">
        <f>V567-SUM($Z567:AJ567)</f>
        <v>0</v>
      </c>
      <c r="AL567" s="21" t="e">
        <f>HLOOKUP(F567,'BASE 1'!$C$1:$UG$3,3,0)</f>
        <v>#N/A</v>
      </c>
      <c r="AM567" s="304"/>
      <c r="AN567" s="304">
        <v>1</v>
      </c>
      <c r="AO567" s="304">
        <v>1</v>
      </c>
      <c r="AP567" s="304"/>
      <c r="AQ567" s="304"/>
      <c r="AR567" s="304"/>
      <c r="AS567" s="304"/>
      <c r="AT567" s="304"/>
      <c r="AU567" s="304"/>
      <c r="AV567" s="304"/>
      <c r="AW567" s="304"/>
      <c r="AX567" s="304"/>
    </row>
    <row r="568" spans="1:50" ht="12.75" customHeight="1">
      <c r="A568" s="116">
        <v>110016615</v>
      </c>
      <c r="B568" s="312">
        <v>70400000</v>
      </c>
      <c r="C568" s="429"/>
      <c r="D568" s="511"/>
      <c r="E568" s="511"/>
      <c r="F568" s="124">
        <v>135030115702</v>
      </c>
      <c r="G568" s="290" t="s">
        <v>4261</v>
      </c>
      <c r="H568" s="122">
        <v>9</v>
      </c>
      <c r="I568" s="302"/>
      <c r="J568" s="304">
        <v>1</v>
      </c>
      <c r="K568" s="304"/>
      <c r="L568" s="304">
        <v>1</v>
      </c>
      <c r="M568" s="304">
        <v>1</v>
      </c>
      <c r="N568" s="304"/>
      <c r="O568" s="304"/>
      <c r="P568" s="304"/>
      <c r="Q568" s="304"/>
      <c r="R568" s="304"/>
      <c r="S568" s="304"/>
      <c r="T568" s="304"/>
      <c r="U568" s="304"/>
      <c r="V568" s="304"/>
      <c r="W568" s="327" t="str">
        <f>IFERROR((M568/J568)/IFERROR(HLOOKUP(F568,'BASE 1'!$C$1:$UG$251,'PROY 1'!$AB$19+237,0),0),"")</f>
        <v/>
      </c>
      <c r="X568" s="327"/>
      <c r="Y568" s="25" t="str">
        <f t="shared" si="25"/>
        <v>166</v>
      </c>
      <c r="Z568" s="304">
        <f t="shared" si="26"/>
        <v>0</v>
      </c>
      <c r="AA568" s="304">
        <f>L568-SUM($Z568:Z568)</f>
        <v>1</v>
      </c>
      <c r="AB568" s="304">
        <f>M568-SUM($Z568:AA568)</f>
        <v>0</v>
      </c>
      <c r="AC568" s="304">
        <f>N568-SUM($Z568:AB568)</f>
        <v>-1</v>
      </c>
      <c r="AD568" s="304">
        <f>O568-SUM($Z568:AC568)</f>
        <v>0</v>
      </c>
      <c r="AE568" s="304">
        <f>P568-SUM($Z568:AD568)</f>
        <v>0</v>
      </c>
      <c r="AF568" s="304">
        <f>Q568-SUM($Z568:AE568)</f>
        <v>0</v>
      </c>
      <c r="AG568" s="304">
        <f>R568-SUM($Z568:AF568)</f>
        <v>0</v>
      </c>
      <c r="AH568" s="304">
        <f>S568-SUM($Z568:AG568)</f>
        <v>0</v>
      </c>
      <c r="AI568" s="304">
        <f>T568-SUM($Z568:AH568)</f>
        <v>0</v>
      </c>
      <c r="AJ568" s="304">
        <f>U568-SUM($Z568:AI568)</f>
        <v>0</v>
      </c>
      <c r="AK568" s="304">
        <f>V568-SUM($Z568:AJ568)</f>
        <v>0</v>
      </c>
      <c r="AL568" s="21" t="e">
        <f>HLOOKUP(F568,'BASE 1'!$C$1:$UG$3,3,0)</f>
        <v>#N/A</v>
      </c>
      <c r="AM568" s="304"/>
      <c r="AN568" s="304">
        <v>1</v>
      </c>
      <c r="AO568" s="304">
        <v>1</v>
      </c>
      <c r="AP568" s="304"/>
      <c r="AQ568" s="304"/>
      <c r="AR568" s="304"/>
      <c r="AS568" s="304"/>
      <c r="AT568" s="304"/>
      <c r="AU568" s="304"/>
      <c r="AV568" s="304"/>
      <c r="AW568" s="304"/>
      <c r="AX568" s="304"/>
    </row>
    <row r="569" spans="1:50" ht="12.75" customHeight="1">
      <c r="A569" s="116">
        <v>110018114</v>
      </c>
      <c r="B569" s="312">
        <v>70400000</v>
      </c>
      <c r="C569" s="429"/>
      <c r="D569" s="511"/>
      <c r="E569" s="511"/>
      <c r="F569" s="124">
        <v>135030115801</v>
      </c>
      <c r="G569" s="290" t="s">
        <v>4263</v>
      </c>
      <c r="H569" s="122">
        <v>9</v>
      </c>
      <c r="I569" s="302"/>
      <c r="J569" s="304">
        <v>1</v>
      </c>
      <c r="K569" s="304"/>
      <c r="L569" s="304">
        <v>1</v>
      </c>
      <c r="M569" s="304">
        <v>1</v>
      </c>
      <c r="N569" s="304"/>
      <c r="O569" s="304"/>
      <c r="P569" s="304"/>
      <c r="Q569" s="304"/>
      <c r="R569" s="304"/>
      <c r="S569" s="304"/>
      <c r="T569" s="304"/>
      <c r="U569" s="304"/>
      <c r="V569" s="304"/>
      <c r="W569" s="327" t="str">
        <f>IFERROR((M569/J569)/IFERROR(HLOOKUP(F569,'BASE 1'!$C$1:$UG$251,'PROY 1'!$AB$19+237,0),0),"")</f>
        <v/>
      </c>
      <c r="X569" s="327"/>
      <c r="Y569" s="25" t="str">
        <f t="shared" si="25"/>
        <v>181</v>
      </c>
      <c r="Z569" s="304">
        <f t="shared" si="26"/>
        <v>0</v>
      </c>
      <c r="AA569" s="304">
        <f>L569-SUM($Z569:Z569)</f>
        <v>1</v>
      </c>
      <c r="AB569" s="304">
        <f>M569-SUM($Z569:AA569)</f>
        <v>0</v>
      </c>
      <c r="AC569" s="304">
        <f>N569-SUM($Z569:AB569)</f>
        <v>-1</v>
      </c>
      <c r="AD569" s="304">
        <f>O569-SUM($Z569:AC569)</f>
        <v>0</v>
      </c>
      <c r="AE569" s="304">
        <f>P569-SUM($Z569:AD569)</f>
        <v>0</v>
      </c>
      <c r="AF569" s="304">
        <f>Q569-SUM($Z569:AE569)</f>
        <v>0</v>
      </c>
      <c r="AG569" s="304">
        <f>R569-SUM($Z569:AF569)</f>
        <v>0</v>
      </c>
      <c r="AH569" s="304">
        <f>S569-SUM($Z569:AG569)</f>
        <v>0</v>
      </c>
      <c r="AI569" s="304">
        <f>T569-SUM($Z569:AH569)</f>
        <v>0</v>
      </c>
      <c r="AJ569" s="304">
        <f>U569-SUM($Z569:AI569)</f>
        <v>0</v>
      </c>
      <c r="AK569" s="304">
        <f>V569-SUM($Z569:AJ569)</f>
        <v>0</v>
      </c>
      <c r="AL569" s="21" t="e">
        <f>HLOOKUP(F569,'BASE 1'!$C$1:$UG$3,3,0)</f>
        <v>#N/A</v>
      </c>
      <c r="AM569" s="304"/>
      <c r="AN569" s="304">
        <v>1</v>
      </c>
      <c r="AO569" s="304">
        <v>1</v>
      </c>
      <c r="AP569" s="304"/>
      <c r="AQ569" s="304"/>
      <c r="AR569" s="304"/>
      <c r="AS569" s="304"/>
      <c r="AT569" s="304"/>
      <c r="AU569" s="304"/>
      <c r="AV569" s="304"/>
      <c r="AW569" s="304"/>
      <c r="AX569" s="304"/>
    </row>
    <row r="570" spans="1:50" ht="12.75" customHeight="1">
      <c r="A570" s="116">
        <v>110018115</v>
      </c>
      <c r="B570" s="312">
        <v>70400000</v>
      </c>
      <c r="C570" s="429"/>
      <c r="D570" s="511"/>
      <c r="E570" s="511"/>
      <c r="F570" s="124">
        <v>135030115802</v>
      </c>
      <c r="G570" s="290" t="s">
        <v>4518</v>
      </c>
      <c r="H570" s="122">
        <v>9</v>
      </c>
      <c r="I570" s="302"/>
      <c r="J570" s="304">
        <v>1717059</v>
      </c>
      <c r="K570" s="304"/>
      <c r="L570" s="304">
        <v>1717059</v>
      </c>
      <c r="M570" s="304">
        <v>1717059</v>
      </c>
      <c r="N570" s="304"/>
      <c r="O570" s="304"/>
      <c r="P570" s="304"/>
      <c r="Q570" s="304"/>
      <c r="R570" s="304"/>
      <c r="S570" s="304"/>
      <c r="T570" s="304"/>
      <c r="U570" s="304"/>
      <c r="V570" s="304"/>
      <c r="W570" s="327" t="str">
        <f>IFERROR((M570/J570)/IFERROR(HLOOKUP(F570,'BASE 1'!$C$1:$UG$251,'PROY 1'!$AB$19+237,0),0),"")</f>
        <v/>
      </c>
      <c r="X570" s="327"/>
      <c r="Y570" s="25" t="str">
        <f t="shared" si="25"/>
        <v>181</v>
      </c>
      <c r="Z570" s="304">
        <f t="shared" si="26"/>
        <v>0</v>
      </c>
      <c r="AA570" s="304">
        <f>L570-SUM($Z570:Z570)</f>
        <v>1717059</v>
      </c>
      <c r="AB570" s="304">
        <f>M570-SUM($Z570:AA570)</f>
        <v>0</v>
      </c>
      <c r="AC570" s="304">
        <f>N570-SUM($Z570:AB570)</f>
        <v>-1717059</v>
      </c>
      <c r="AD570" s="304">
        <f>O570-SUM($Z570:AC570)</f>
        <v>0</v>
      </c>
      <c r="AE570" s="304">
        <f>P570-SUM($Z570:AD570)</f>
        <v>0</v>
      </c>
      <c r="AF570" s="304">
        <f>Q570-SUM($Z570:AE570)</f>
        <v>0</v>
      </c>
      <c r="AG570" s="304">
        <f>R570-SUM($Z570:AF570)</f>
        <v>0</v>
      </c>
      <c r="AH570" s="304">
        <f>S570-SUM($Z570:AG570)</f>
        <v>0</v>
      </c>
      <c r="AI570" s="304">
        <f>T570-SUM($Z570:AH570)</f>
        <v>0</v>
      </c>
      <c r="AJ570" s="304">
        <f>U570-SUM($Z570:AI570)</f>
        <v>0</v>
      </c>
      <c r="AK570" s="304">
        <f>V570-SUM($Z570:AJ570)</f>
        <v>0</v>
      </c>
      <c r="AL570" s="21" t="e">
        <f>HLOOKUP(F570,'BASE 1'!$C$1:$UG$3,3,0)</f>
        <v>#N/A</v>
      </c>
      <c r="AM570" s="304"/>
      <c r="AN570" s="304">
        <v>1717059</v>
      </c>
      <c r="AO570" s="304">
        <v>1717059</v>
      </c>
      <c r="AP570" s="304"/>
      <c r="AQ570" s="304"/>
      <c r="AR570" s="304"/>
      <c r="AS570" s="304"/>
      <c r="AT570" s="304"/>
      <c r="AU570" s="304"/>
      <c r="AV570" s="304"/>
      <c r="AW570" s="304"/>
      <c r="AX570" s="304"/>
    </row>
    <row r="571" spans="1:50" ht="12.75" customHeight="1">
      <c r="A571" s="116">
        <v>110018116</v>
      </c>
      <c r="B571" s="312">
        <v>70400000</v>
      </c>
      <c r="C571" s="429"/>
      <c r="D571" s="511"/>
      <c r="E571" s="511"/>
      <c r="F571" s="124">
        <v>135030115803</v>
      </c>
      <c r="G571" s="290" t="s">
        <v>4519</v>
      </c>
      <c r="H571" s="122">
        <v>9</v>
      </c>
      <c r="I571" s="302"/>
      <c r="J571" s="304">
        <v>495223</v>
      </c>
      <c r="K571" s="304"/>
      <c r="L571" s="304">
        <v>495223</v>
      </c>
      <c r="M571" s="304">
        <v>495223</v>
      </c>
      <c r="N571" s="304"/>
      <c r="O571" s="304"/>
      <c r="P571" s="304"/>
      <c r="Q571" s="304"/>
      <c r="R571" s="304"/>
      <c r="S571" s="304"/>
      <c r="T571" s="304"/>
      <c r="U571" s="304"/>
      <c r="V571" s="304"/>
      <c r="W571" s="327" t="str">
        <f>IFERROR((M571/J571)/IFERROR(HLOOKUP(F571,'BASE 1'!$C$1:$UG$251,'PROY 1'!$AB$19+237,0),0),"")</f>
        <v/>
      </c>
      <c r="X571" s="327"/>
      <c r="Y571" s="25" t="str">
        <f t="shared" si="25"/>
        <v>181</v>
      </c>
      <c r="Z571" s="304">
        <f t="shared" si="26"/>
        <v>0</v>
      </c>
      <c r="AA571" s="304">
        <f>L571-SUM($Z571:Z571)</f>
        <v>495223</v>
      </c>
      <c r="AB571" s="304">
        <f>M571-SUM($Z571:AA571)</f>
        <v>0</v>
      </c>
      <c r="AC571" s="304">
        <f>N571-SUM($Z571:AB571)</f>
        <v>-495223</v>
      </c>
      <c r="AD571" s="304">
        <f>O571-SUM($Z571:AC571)</f>
        <v>0</v>
      </c>
      <c r="AE571" s="304">
        <f>P571-SUM($Z571:AD571)</f>
        <v>0</v>
      </c>
      <c r="AF571" s="304">
        <f>Q571-SUM($Z571:AE571)</f>
        <v>0</v>
      </c>
      <c r="AG571" s="304">
        <f>R571-SUM($Z571:AF571)</f>
        <v>0</v>
      </c>
      <c r="AH571" s="304">
        <f>S571-SUM($Z571:AG571)</f>
        <v>0</v>
      </c>
      <c r="AI571" s="304">
        <f>T571-SUM($Z571:AH571)</f>
        <v>0</v>
      </c>
      <c r="AJ571" s="304">
        <f>U571-SUM($Z571:AI571)</f>
        <v>0</v>
      </c>
      <c r="AK571" s="304">
        <f>V571-SUM($Z571:AJ571)</f>
        <v>0</v>
      </c>
      <c r="AL571" s="21" t="e">
        <f>HLOOKUP(F571,'BASE 1'!$C$1:$UG$3,3,0)</f>
        <v>#N/A</v>
      </c>
      <c r="AM571" s="304"/>
      <c r="AN571" s="304">
        <v>495223</v>
      </c>
      <c r="AO571" s="304">
        <v>495223</v>
      </c>
      <c r="AP571" s="304"/>
      <c r="AQ571" s="304"/>
      <c r="AR571" s="304"/>
      <c r="AS571" s="304"/>
      <c r="AT571" s="304"/>
      <c r="AU571" s="304"/>
      <c r="AV571" s="304"/>
      <c r="AW571" s="304"/>
      <c r="AX571" s="304"/>
    </row>
    <row r="572" spans="1:50" ht="12.75" customHeight="1">
      <c r="A572" s="116">
        <v>110018118</v>
      </c>
      <c r="B572" s="312">
        <v>70400000</v>
      </c>
      <c r="C572" s="429"/>
      <c r="D572" s="511"/>
      <c r="E572" s="511"/>
      <c r="F572" s="124">
        <v>135030115805</v>
      </c>
      <c r="G572" s="290" t="s">
        <v>4520</v>
      </c>
      <c r="H572" s="122">
        <v>9</v>
      </c>
      <c r="I572" s="302"/>
      <c r="J572" s="304">
        <v>681858417</v>
      </c>
      <c r="K572" s="304"/>
      <c r="L572" s="304">
        <v>687557141</v>
      </c>
      <c r="M572" s="304">
        <v>687557141</v>
      </c>
      <c r="N572" s="304"/>
      <c r="O572" s="304"/>
      <c r="P572" s="304"/>
      <c r="Q572" s="304"/>
      <c r="R572" s="304"/>
      <c r="S572" s="304"/>
      <c r="T572" s="304"/>
      <c r="U572" s="304"/>
      <c r="V572" s="304"/>
      <c r="W572" s="327" t="str">
        <f>IFERROR((M572/J572)/IFERROR(HLOOKUP(F572,'BASE 1'!$C$1:$UG$251,'PROY 1'!$AB$19+237,0),0),"")</f>
        <v/>
      </c>
      <c r="X572" s="327"/>
      <c r="Y572" s="25" t="str">
        <f t="shared" si="25"/>
        <v>181</v>
      </c>
      <c r="Z572" s="304">
        <f t="shared" si="26"/>
        <v>0</v>
      </c>
      <c r="AA572" s="304">
        <f>L572-SUM($Z572:Z572)</f>
        <v>687557141</v>
      </c>
      <c r="AB572" s="304">
        <f>M572-SUM($Z572:AA572)</f>
        <v>0</v>
      </c>
      <c r="AC572" s="304">
        <f>N572-SUM($Z572:AB572)</f>
        <v>-687557141</v>
      </c>
      <c r="AD572" s="304">
        <f>O572-SUM($Z572:AC572)</f>
        <v>0</v>
      </c>
      <c r="AE572" s="304">
        <f>P572-SUM($Z572:AD572)</f>
        <v>0</v>
      </c>
      <c r="AF572" s="304">
        <f>Q572-SUM($Z572:AE572)</f>
        <v>0</v>
      </c>
      <c r="AG572" s="304">
        <f>R572-SUM($Z572:AF572)</f>
        <v>0</v>
      </c>
      <c r="AH572" s="304">
        <f>S572-SUM($Z572:AG572)</f>
        <v>0</v>
      </c>
      <c r="AI572" s="304">
        <f>T572-SUM($Z572:AH572)</f>
        <v>0</v>
      </c>
      <c r="AJ572" s="304">
        <f>U572-SUM($Z572:AI572)</f>
        <v>0</v>
      </c>
      <c r="AK572" s="304">
        <f>V572-SUM($Z572:AJ572)</f>
        <v>0</v>
      </c>
      <c r="AL572" s="21" t="e">
        <f>HLOOKUP(F572,'BASE 1'!$C$1:$UG$3,3,0)</f>
        <v>#N/A</v>
      </c>
      <c r="AM572" s="304"/>
      <c r="AN572" s="304">
        <v>681858417</v>
      </c>
      <c r="AO572" s="304">
        <v>681858417</v>
      </c>
      <c r="AP572" s="304"/>
      <c r="AQ572" s="304"/>
      <c r="AR572" s="304"/>
      <c r="AS572" s="304"/>
      <c r="AT572" s="304"/>
      <c r="AU572" s="304"/>
      <c r="AV572" s="304"/>
      <c r="AW572" s="304"/>
      <c r="AX572" s="304"/>
    </row>
    <row r="573" spans="1:50" ht="12.75" customHeight="1">
      <c r="A573" s="116">
        <v>110017015</v>
      </c>
      <c r="B573" s="312">
        <v>76200000</v>
      </c>
      <c r="C573" s="429" t="s">
        <v>342</v>
      </c>
      <c r="D573" s="511"/>
      <c r="E573" s="511" t="s">
        <v>342</v>
      </c>
      <c r="F573" s="124">
        <v>135030115902</v>
      </c>
      <c r="G573" s="290" t="s">
        <v>4264</v>
      </c>
      <c r="H573" s="122">
        <v>9</v>
      </c>
      <c r="I573" s="302"/>
      <c r="J573" s="304">
        <v>1375129</v>
      </c>
      <c r="K573" s="304">
        <v>1375129</v>
      </c>
      <c r="L573" s="304">
        <v>1375129</v>
      </c>
      <c r="M573" s="304">
        <v>1375129</v>
      </c>
      <c r="N573" s="304"/>
      <c r="O573" s="304"/>
      <c r="P573" s="304"/>
      <c r="Q573" s="304"/>
      <c r="R573" s="304"/>
      <c r="S573" s="304"/>
      <c r="T573" s="304"/>
      <c r="U573" s="304"/>
      <c r="V573" s="304"/>
      <c r="W573" s="327" t="str">
        <f>IFERROR((M573/J573)/IFERROR(HLOOKUP(F573,'BASE 1'!$C$1:$UG$251,'PROY 1'!$AB$19+237,0),0),"")</f>
        <v/>
      </c>
      <c r="X573" s="327" t="s">
        <v>342</v>
      </c>
      <c r="Y573" s="25" t="str">
        <f t="shared" si="25"/>
        <v>170</v>
      </c>
      <c r="Z573" s="304">
        <f t="shared" si="26"/>
        <v>1375129</v>
      </c>
      <c r="AA573" s="304">
        <f>L573-SUM($Z573:Z573)</f>
        <v>0</v>
      </c>
      <c r="AB573" s="304">
        <f>M573-SUM($Z573:AA573)</f>
        <v>0</v>
      </c>
      <c r="AC573" s="304">
        <f>N573-SUM($Z573:AB573)</f>
        <v>-1375129</v>
      </c>
      <c r="AD573" s="304">
        <f>O573-SUM($Z573:AC573)</f>
        <v>0</v>
      </c>
      <c r="AE573" s="304">
        <f>P573-SUM($Z573:AD573)</f>
        <v>0</v>
      </c>
      <c r="AF573" s="304">
        <f>Q573-SUM($Z573:AE573)</f>
        <v>0</v>
      </c>
      <c r="AG573" s="304">
        <f>R573-SUM($Z573:AF573)</f>
        <v>0</v>
      </c>
      <c r="AH573" s="304">
        <f>S573-SUM($Z573:AG573)</f>
        <v>0</v>
      </c>
      <c r="AI573" s="304">
        <f>T573-SUM($Z573:AH573)</f>
        <v>0</v>
      </c>
      <c r="AJ573" s="304">
        <f>U573-SUM($Z573:AI573)</f>
        <v>0</v>
      </c>
      <c r="AK573" s="304">
        <f>V573-SUM($Z573:AJ573)</f>
        <v>0</v>
      </c>
      <c r="AL573" s="21" t="e">
        <f>HLOOKUP(F573,'BASE 1'!$C$1:$UG$3,3,0)</f>
        <v>#N/A</v>
      </c>
      <c r="AM573" s="304">
        <v>1375129</v>
      </c>
      <c r="AN573" s="304">
        <v>1375129</v>
      </c>
      <c r="AO573" s="304">
        <v>1375129</v>
      </c>
      <c r="AP573" s="304"/>
      <c r="AQ573" s="304"/>
      <c r="AR573" s="304"/>
      <c r="AS573" s="304"/>
      <c r="AT573" s="304"/>
      <c r="AU573" s="304"/>
      <c r="AV573" s="304"/>
      <c r="AW573" s="304"/>
      <c r="AX573" s="304"/>
    </row>
    <row r="574" spans="1:50" ht="12.75" customHeight="1">
      <c r="A574" s="116">
        <v>110017017</v>
      </c>
      <c r="B574" s="312">
        <v>76200000</v>
      </c>
      <c r="C574" s="429" t="s">
        <v>342</v>
      </c>
      <c r="D574" s="511"/>
      <c r="E574" s="511" t="s">
        <v>342</v>
      </c>
      <c r="F574" s="124">
        <v>135030115904</v>
      </c>
      <c r="G574" s="290" t="s">
        <v>4265</v>
      </c>
      <c r="H574" s="122">
        <v>9</v>
      </c>
      <c r="I574" s="302"/>
      <c r="J574" s="304">
        <v>327745775</v>
      </c>
      <c r="K574" s="304">
        <v>327745775</v>
      </c>
      <c r="L574" s="304">
        <v>327745775</v>
      </c>
      <c r="M574" s="304">
        <v>327745775</v>
      </c>
      <c r="N574" s="304"/>
      <c r="O574" s="304"/>
      <c r="P574" s="304"/>
      <c r="Q574" s="304"/>
      <c r="R574" s="304"/>
      <c r="S574" s="304"/>
      <c r="T574" s="304"/>
      <c r="U574" s="304"/>
      <c r="V574" s="304"/>
      <c r="W574" s="327" t="str">
        <f>IFERROR((M574/J574)/IFERROR(HLOOKUP(F574,'BASE 1'!$C$1:$UG$251,'PROY 1'!$AB$19+237,0),0),"")</f>
        <v/>
      </c>
      <c r="X574" s="327" t="s">
        <v>342</v>
      </c>
      <c r="Y574" s="25" t="str">
        <f t="shared" si="25"/>
        <v>170</v>
      </c>
      <c r="Z574" s="304">
        <f t="shared" si="26"/>
        <v>327745775</v>
      </c>
      <c r="AA574" s="304">
        <f>L574-SUM($Z574:Z574)</f>
        <v>0</v>
      </c>
      <c r="AB574" s="304">
        <f>M574-SUM($Z574:AA574)</f>
        <v>0</v>
      </c>
      <c r="AC574" s="304">
        <f>N574-SUM($Z574:AB574)</f>
        <v>-327745775</v>
      </c>
      <c r="AD574" s="304">
        <f>O574-SUM($Z574:AC574)</f>
        <v>0</v>
      </c>
      <c r="AE574" s="304">
        <f>P574-SUM($Z574:AD574)</f>
        <v>0</v>
      </c>
      <c r="AF574" s="304">
        <f>Q574-SUM($Z574:AE574)</f>
        <v>0</v>
      </c>
      <c r="AG574" s="304">
        <f>R574-SUM($Z574:AF574)</f>
        <v>0</v>
      </c>
      <c r="AH574" s="304">
        <f>S574-SUM($Z574:AG574)</f>
        <v>0</v>
      </c>
      <c r="AI574" s="304">
        <f>T574-SUM($Z574:AH574)</f>
        <v>0</v>
      </c>
      <c r="AJ574" s="304">
        <f>U574-SUM($Z574:AI574)</f>
        <v>0</v>
      </c>
      <c r="AK574" s="304">
        <f>V574-SUM($Z574:AJ574)</f>
        <v>0</v>
      </c>
      <c r="AL574" s="21" t="e">
        <f>HLOOKUP(F574,'BASE 1'!$C$1:$UG$3,3,0)</f>
        <v>#N/A</v>
      </c>
      <c r="AM574" s="304">
        <v>327745775</v>
      </c>
      <c r="AN574" s="304">
        <v>327745775</v>
      </c>
      <c r="AO574" s="304">
        <v>327745775</v>
      </c>
      <c r="AP574" s="304"/>
      <c r="AQ574" s="304"/>
      <c r="AR574" s="304"/>
      <c r="AS574" s="304"/>
      <c r="AT574" s="304"/>
      <c r="AU574" s="304"/>
      <c r="AV574" s="304"/>
      <c r="AW574" s="304"/>
      <c r="AX574" s="304"/>
    </row>
    <row r="575" spans="1:50" ht="12.75" customHeight="1">
      <c r="A575" s="116">
        <v>160017017</v>
      </c>
      <c r="B575" s="312">
        <v>76200000</v>
      </c>
      <c r="C575" s="429"/>
      <c r="D575" s="511"/>
      <c r="E575" s="511"/>
      <c r="F575" s="124">
        <v>135030115904</v>
      </c>
      <c r="G575" s="290" t="s">
        <v>4521</v>
      </c>
      <c r="H575" s="122">
        <v>9</v>
      </c>
      <c r="I575" s="302"/>
      <c r="J575" s="304">
        <v>39529636</v>
      </c>
      <c r="K575" s="304"/>
      <c r="L575" s="304">
        <v>39529636</v>
      </c>
      <c r="M575" s="304">
        <v>39529636</v>
      </c>
      <c r="N575" s="304"/>
      <c r="O575" s="304"/>
      <c r="P575" s="304"/>
      <c r="Q575" s="304"/>
      <c r="R575" s="304"/>
      <c r="S575" s="304"/>
      <c r="T575" s="304"/>
      <c r="U575" s="304"/>
      <c r="V575" s="304"/>
      <c r="W575" s="327" t="str">
        <f>IFERROR((M575/J575)/IFERROR(HLOOKUP(F575,'BASE 1'!$C$1:$UG$251,'PROY 1'!$AB$19+237,0),0),"")</f>
        <v/>
      </c>
      <c r="X575" s="327"/>
      <c r="Y575" s="25" t="str">
        <f t="shared" si="25"/>
        <v>170</v>
      </c>
      <c r="Z575" s="304">
        <f t="shared" si="26"/>
        <v>0</v>
      </c>
      <c r="AA575" s="304">
        <f>L575-SUM($Z575:Z575)</f>
        <v>39529636</v>
      </c>
      <c r="AB575" s="304">
        <f>M575-SUM($Z575:AA575)</f>
        <v>0</v>
      </c>
      <c r="AC575" s="304">
        <f>N575-SUM($Z575:AB575)</f>
        <v>-39529636</v>
      </c>
      <c r="AD575" s="304">
        <f>O575-SUM($Z575:AC575)</f>
        <v>0</v>
      </c>
      <c r="AE575" s="304">
        <f>P575-SUM($Z575:AD575)</f>
        <v>0</v>
      </c>
      <c r="AF575" s="304">
        <f>Q575-SUM($Z575:AE575)</f>
        <v>0</v>
      </c>
      <c r="AG575" s="304">
        <f>R575-SUM($Z575:AF575)</f>
        <v>0</v>
      </c>
      <c r="AH575" s="304">
        <f>S575-SUM($Z575:AG575)</f>
        <v>0</v>
      </c>
      <c r="AI575" s="304">
        <f>T575-SUM($Z575:AH575)</f>
        <v>0</v>
      </c>
      <c r="AJ575" s="304">
        <f>U575-SUM($Z575:AI575)</f>
        <v>0</v>
      </c>
      <c r="AK575" s="304">
        <f>V575-SUM($Z575:AJ575)</f>
        <v>0</v>
      </c>
      <c r="AL575" s="21" t="e">
        <f>HLOOKUP(F575,'BASE 1'!$C$1:$UG$3,3,0)</f>
        <v>#N/A</v>
      </c>
      <c r="AM575" s="304"/>
      <c r="AN575" s="304">
        <v>39529636</v>
      </c>
      <c r="AO575" s="304">
        <v>39529636</v>
      </c>
      <c r="AP575" s="304"/>
      <c r="AQ575" s="304"/>
      <c r="AR575" s="304"/>
      <c r="AS575" s="304"/>
      <c r="AT575" s="304"/>
      <c r="AU575" s="304"/>
      <c r="AV575" s="304"/>
      <c r="AW575" s="304"/>
      <c r="AX575" s="304"/>
    </row>
    <row r="576" spans="1:50" ht="12.75" customHeight="1">
      <c r="A576" s="116">
        <v>110017018</v>
      </c>
      <c r="B576" s="312">
        <v>76200000</v>
      </c>
      <c r="C576" s="429" t="s">
        <v>342</v>
      </c>
      <c r="D576" s="511"/>
      <c r="E576" s="511" t="s">
        <v>342</v>
      </c>
      <c r="F576" s="124">
        <v>135030115905</v>
      </c>
      <c r="G576" s="290" t="s">
        <v>4435</v>
      </c>
      <c r="H576" s="122">
        <v>9</v>
      </c>
      <c r="I576" s="302"/>
      <c r="J576" s="304">
        <v>494580817</v>
      </c>
      <c r="K576" s="304">
        <v>494580817</v>
      </c>
      <c r="L576" s="304">
        <v>494580817</v>
      </c>
      <c r="M576" s="304">
        <v>494580817</v>
      </c>
      <c r="N576" s="304"/>
      <c r="O576" s="304"/>
      <c r="P576" s="304"/>
      <c r="Q576" s="304"/>
      <c r="R576" s="304"/>
      <c r="S576" s="304"/>
      <c r="T576" s="304"/>
      <c r="U576" s="304"/>
      <c r="V576" s="304"/>
      <c r="W576" s="327" t="str">
        <f>IFERROR((M576/J576)/IFERROR(HLOOKUP(F576,'BASE 1'!$C$1:$UG$251,'PROY 1'!$AB$19+237,0),0),"")</f>
        <v/>
      </c>
      <c r="X576" s="327" t="s">
        <v>342</v>
      </c>
      <c r="Y576" s="25" t="str">
        <f t="shared" si="25"/>
        <v>170</v>
      </c>
      <c r="Z576" s="304">
        <f t="shared" si="26"/>
        <v>494580817</v>
      </c>
      <c r="AA576" s="304">
        <f>L576-SUM($Z576:Z576)</f>
        <v>0</v>
      </c>
      <c r="AB576" s="304">
        <f>M576-SUM($Z576:AA576)</f>
        <v>0</v>
      </c>
      <c r="AC576" s="304">
        <f>N576-SUM($Z576:AB576)</f>
        <v>-494580817</v>
      </c>
      <c r="AD576" s="304">
        <f>O576-SUM($Z576:AC576)</f>
        <v>0</v>
      </c>
      <c r="AE576" s="304">
        <f>P576-SUM($Z576:AD576)</f>
        <v>0</v>
      </c>
      <c r="AF576" s="304">
        <f>Q576-SUM($Z576:AE576)</f>
        <v>0</v>
      </c>
      <c r="AG576" s="304">
        <f>R576-SUM($Z576:AF576)</f>
        <v>0</v>
      </c>
      <c r="AH576" s="304">
        <f>S576-SUM($Z576:AG576)</f>
        <v>0</v>
      </c>
      <c r="AI576" s="304">
        <f>T576-SUM($Z576:AH576)</f>
        <v>0</v>
      </c>
      <c r="AJ576" s="304">
        <f>U576-SUM($Z576:AI576)</f>
        <v>0</v>
      </c>
      <c r="AK576" s="304">
        <f>V576-SUM($Z576:AJ576)</f>
        <v>0</v>
      </c>
      <c r="AL576" s="21" t="e">
        <f>HLOOKUP(F576,'BASE 1'!$C$1:$UG$3,3,0)</f>
        <v>#N/A</v>
      </c>
      <c r="AM576" s="304">
        <v>494580817</v>
      </c>
      <c r="AN576" s="304">
        <v>494580817</v>
      </c>
      <c r="AO576" s="304">
        <v>494580817</v>
      </c>
      <c r="AP576" s="304"/>
      <c r="AQ576" s="304"/>
      <c r="AR576" s="304"/>
      <c r="AS576" s="304"/>
      <c r="AT576" s="304"/>
      <c r="AU576" s="304"/>
      <c r="AV576" s="304"/>
      <c r="AW576" s="304"/>
      <c r="AX576" s="304"/>
    </row>
    <row r="577" spans="1:50" ht="12.75" customHeight="1">
      <c r="A577" s="116">
        <v>110060114</v>
      </c>
      <c r="B577" s="312">
        <v>70400000</v>
      </c>
      <c r="C577" s="429"/>
      <c r="D577" s="511"/>
      <c r="E577" s="511"/>
      <c r="F577" s="124">
        <v>135030116001</v>
      </c>
      <c r="G577" s="290" t="s">
        <v>4266</v>
      </c>
      <c r="H577" s="122">
        <v>9</v>
      </c>
      <c r="I577" s="302"/>
      <c r="J577" s="304">
        <v>115419743</v>
      </c>
      <c r="K577" s="304"/>
      <c r="L577" s="304">
        <v>55295668</v>
      </c>
      <c r="M577" s="304">
        <v>115419743</v>
      </c>
      <c r="N577" s="304"/>
      <c r="O577" s="304"/>
      <c r="P577" s="304"/>
      <c r="Q577" s="304"/>
      <c r="R577" s="304"/>
      <c r="S577" s="304"/>
      <c r="T577" s="304"/>
      <c r="U577" s="304"/>
      <c r="V577" s="304"/>
      <c r="W577" s="327" t="str">
        <f>IFERROR((M577/J577)/IFERROR(HLOOKUP(F577,'BASE 1'!$C$1:$UG$251,'PROY 1'!$AB$19+237,0),0),"")</f>
        <v/>
      </c>
      <c r="X577" s="327"/>
      <c r="Y577" s="25" t="str">
        <f t="shared" si="25"/>
        <v>601</v>
      </c>
      <c r="Z577" s="304">
        <f t="shared" si="26"/>
        <v>0</v>
      </c>
      <c r="AA577" s="304">
        <f>L577-SUM($Z577:Z577)</f>
        <v>55295668</v>
      </c>
      <c r="AB577" s="304">
        <f>M577-SUM($Z577:AA577)</f>
        <v>60124075</v>
      </c>
      <c r="AC577" s="304">
        <f>N577-SUM($Z577:AB577)</f>
        <v>-115419743</v>
      </c>
      <c r="AD577" s="304">
        <f>O577-SUM($Z577:AC577)</f>
        <v>0</v>
      </c>
      <c r="AE577" s="304">
        <f>P577-SUM($Z577:AD577)</f>
        <v>0</v>
      </c>
      <c r="AF577" s="304">
        <f>Q577-SUM($Z577:AE577)</f>
        <v>0</v>
      </c>
      <c r="AG577" s="304">
        <f>R577-SUM($Z577:AF577)</f>
        <v>0</v>
      </c>
      <c r="AH577" s="304">
        <f>S577-SUM($Z577:AG577)</f>
        <v>0</v>
      </c>
      <c r="AI577" s="304">
        <f>T577-SUM($Z577:AH577)</f>
        <v>0</v>
      </c>
      <c r="AJ577" s="304">
        <f>U577-SUM($Z577:AI577)</f>
        <v>0</v>
      </c>
      <c r="AK577" s="304">
        <f>V577-SUM($Z577:AJ577)</f>
        <v>0</v>
      </c>
      <c r="AL577" s="21" t="e">
        <f>HLOOKUP(F577,'BASE 1'!$C$1:$UG$3,3,0)</f>
        <v>#N/A</v>
      </c>
      <c r="AM577" s="304"/>
      <c r="AN577" s="304">
        <v>55295668</v>
      </c>
      <c r="AO577" s="304">
        <v>115419743</v>
      </c>
      <c r="AP577" s="304"/>
      <c r="AQ577" s="304"/>
      <c r="AR577" s="304"/>
      <c r="AS577" s="304"/>
      <c r="AT577" s="304"/>
      <c r="AU577" s="304"/>
      <c r="AV577" s="304"/>
      <c r="AW577" s="304"/>
      <c r="AX577" s="304"/>
    </row>
    <row r="578" spans="1:50" ht="12.75" customHeight="1">
      <c r="A578" s="116">
        <v>110015318</v>
      </c>
      <c r="B578" s="312">
        <v>71300000</v>
      </c>
      <c r="C578" s="429"/>
      <c r="D578" s="511"/>
      <c r="E578" s="511"/>
      <c r="F578" s="124">
        <v>135030116405</v>
      </c>
      <c r="G578" s="290" t="s">
        <v>4522</v>
      </c>
      <c r="H578" s="122">
        <v>9</v>
      </c>
      <c r="I578" s="302"/>
      <c r="J578" s="304">
        <v>1</v>
      </c>
      <c r="K578" s="304"/>
      <c r="L578" s="304">
        <v>1</v>
      </c>
      <c r="M578" s="304">
        <v>1</v>
      </c>
      <c r="N578" s="304"/>
      <c r="O578" s="304"/>
      <c r="P578" s="304"/>
      <c r="Q578" s="304"/>
      <c r="R578" s="304"/>
      <c r="S578" s="304"/>
      <c r="T578" s="304"/>
      <c r="U578" s="304"/>
      <c r="V578" s="304"/>
      <c r="W578" s="327" t="str">
        <f>IFERROR((M578/J578)/IFERROR(HLOOKUP(F578,'BASE 1'!$C$1:$UG$251,'PROY 1'!$AB$19+237,0),0),"")</f>
        <v/>
      </c>
      <c r="X578" s="327"/>
      <c r="Y578" s="25" t="str">
        <f t="shared" si="25"/>
        <v>153</v>
      </c>
      <c r="Z578" s="304">
        <f t="shared" si="26"/>
        <v>0</v>
      </c>
      <c r="AA578" s="304">
        <f>L578-SUM($Z578:Z578)</f>
        <v>1</v>
      </c>
      <c r="AB578" s="304">
        <f>M578-SUM($Z578:AA578)</f>
        <v>0</v>
      </c>
      <c r="AC578" s="304">
        <f>N578-SUM($Z578:AB578)</f>
        <v>-1</v>
      </c>
      <c r="AD578" s="304">
        <f>O578-SUM($Z578:AC578)</f>
        <v>0</v>
      </c>
      <c r="AE578" s="304">
        <f>P578-SUM($Z578:AD578)</f>
        <v>0</v>
      </c>
      <c r="AF578" s="304">
        <f>Q578-SUM($Z578:AE578)</f>
        <v>0</v>
      </c>
      <c r="AG578" s="304">
        <f>R578-SUM($Z578:AF578)</f>
        <v>0</v>
      </c>
      <c r="AH578" s="304">
        <f>S578-SUM($Z578:AG578)</f>
        <v>0</v>
      </c>
      <c r="AI578" s="304">
        <f>T578-SUM($Z578:AH578)</f>
        <v>0</v>
      </c>
      <c r="AJ578" s="304">
        <f>U578-SUM($Z578:AI578)</f>
        <v>0</v>
      </c>
      <c r="AK578" s="304">
        <f>V578-SUM($Z578:AJ578)</f>
        <v>0</v>
      </c>
      <c r="AL578" s="21" t="e">
        <f>HLOOKUP(F578,'BASE 1'!$C$1:$UG$3,3,0)</f>
        <v>#N/A</v>
      </c>
      <c r="AM578" s="304"/>
      <c r="AN578" s="304">
        <v>1</v>
      </c>
      <c r="AO578" s="304">
        <v>1</v>
      </c>
      <c r="AP578" s="304"/>
      <c r="AQ578" s="304"/>
      <c r="AR578" s="304"/>
      <c r="AS578" s="304"/>
      <c r="AT578" s="304"/>
      <c r="AU578" s="304"/>
      <c r="AV578" s="304"/>
      <c r="AW578" s="304"/>
      <c r="AX578" s="304"/>
    </row>
    <row r="579" spans="1:50" ht="12.75" customHeight="1">
      <c r="A579" s="116">
        <v>110020116</v>
      </c>
      <c r="B579" s="312">
        <v>73300000</v>
      </c>
      <c r="C579" s="429"/>
      <c r="D579" s="511"/>
      <c r="E579" s="511"/>
      <c r="F579" s="124">
        <v>135030116702</v>
      </c>
      <c r="G579" s="290" t="s">
        <v>4223</v>
      </c>
      <c r="H579" s="122">
        <v>9</v>
      </c>
      <c r="I579" s="302"/>
      <c r="J579" s="304">
        <v>336967400</v>
      </c>
      <c r="K579" s="304"/>
      <c r="L579" s="304">
        <v>336967400</v>
      </c>
      <c r="M579" s="304">
        <v>336967400</v>
      </c>
      <c r="N579" s="304"/>
      <c r="O579" s="304"/>
      <c r="P579" s="304"/>
      <c r="Q579" s="304"/>
      <c r="R579" s="304"/>
      <c r="S579" s="304"/>
      <c r="T579" s="304"/>
      <c r="U579" s="304"/>
      <c r="V579" s="304"/>
      <c r="W579" s="327" t="str">
        <f>IFERROR((M579/J579)/IFERROR(HLOOKUP(F579,'BASE 1'!$C$1:$UG$251,'PROY 1'!$AB$19+237,0),0),"")</f>
        <v/>
      </c>
      <c r="X579" s="327"/>
      <c r="Y579" s="25" t="str">
        <f t="shared" ref="Y579:Y642" si="27">MID(A579,5,3)</f>
        <v>201</v>
      </c>
      <c r="Z579" s="304">
        <f t="shared" si="26"/>
        <v>0</v>
      </c>
      <c r="AA579" s="304">
        <f>L579-SUM($Z579:Z579)</f>
        <v>336967400</v>
      </c>
      <c r="AB579" s="304">
        <f>M579-SUM($Z579:AA579)</f>
        <v>0</v>
      </c>
      <c r="AC579" s="304">
        <f>N579-SUM($Z579:AB579)</f>
        <v>-336967400</v>
      </c>
      <c r="AD579" s="304">
        <f>O579-SUM($Z579:AC579)</f>
        <v>0</v>
      </c>
      <c r="AE579" s="304">
        <f>P579-SUM($Z579:AD579)</f>
        <v>0</v>
      </c>
      <c r="AF579" s="304">
        <f>Q579-SUM($Z579:AE579)</f>
        <v>0</v>
      </c>
      <c r="AG579" s="304">
        <f>R579-SUM($Z579:AF579)</f>
        <v>0</v>
      </c>
      <c r="AH579" s="304">
        <f>S579-SUM($Z579:AG579)</f>
        <v>0</v>
      </c>
      <c r="AI579" s="304">
        <f>T579-SUM($Z579:AH579)</f>
        <v>0</v>
      </c>
      <c r="AJ579" s="304">
        <f>U579-SUM($Z579:AI579)</f>
        <v>0</v>
      </c>
      <c r="AK579" s="304">
        <f>V579-SUM($Z579:AJ579)</f>
        <v>0</v>
      </c>
      <c r="AL579" s="21" t="e">
        <f>HLOOKUP(F579,'BASE 1'!$C$1:$UG$3,3,0)</f>
        <v>#N/A</v>
      </c>
      <c r="AM579" s="304"/>
      <c r="AN579" s="304">
        <v>336967400</v>
      </c>
      <c r="AO579" s="304">
        <v>336967400</v>
      </c>
      <c r="AP579" s="304"/>
      <c r="AQ579" s="304"/>
      <c r="AR579" s="304"/>
      <c r="AS579" s="304"/>
      <c r="AT579" s="304"/>
      <c r="AU579" s="304"/>
      <c r="AV579" s="304"/>
      <c r="AW579" s="304"/>
      <c r="AX579" s="304"/>
    </row>
    <row r="580" spans="1:50" ht="12.75" customHeight="1">
      <c r="A580" s="116">
        <v>110020118</v>
      </c>
      <c r="B580" s="312">
        <v>73300000</v>
      </c>
      <c r="C580" s="429"/>
      <c r="D580" s="511"/>
      <c r="E580" s="511"/>
      <c r="F580" s="124">
        <v>135030116704</v>
      </c>
      <c r="G580" s="290" t="s">
        <v>4523</v>
      </c>
      <c r="H580" s="122">
        <v>9</v>
      </c>
      <c r="I580" s="302"/>
      <c r="J580" s="304">
        <v>260492090</v>
      </c>
      <c r="K580" s="304"/>
      <c r="L580" s="304">
        <v>260492090</v>
      </c>
      <c r="M580" s="304">
        <v>260492090</v>
      </c>
      <c r="N580" s="304"/>
      <c r="O580" s="304"/>
      <c r="P580" s="304"/>
      <c r="Q580" s="304"/>
      <c r="R580" s="304"/>
      <c r="S580" s="304"/>
      <c r="T580" s="304"/>
      <c r="U580" s="304"/>
      <c r="V580" s="304"/>
      <c r="W580" s="327" t="str">
        <f>IFERROR((M580/J580)/IFERROR(HLOOKUP(F580,'BASE 1'!$C$1:$UG$251,'PROY 1'!$AB$19+237,0),0),"")</f>
        <v/>
      </c>
      <c r="X580" s="327"/>
      <c r="Y580" s="25" t="str">
        <f t="shared" si="27"/>
        <v>201</v>
      </c>
      <c r="Z580" s="304">
        <f t="shared" ref="Z580:Z643" si="28">K580</f>
        <v>0</v>
      </c>
      <c r="AA580" s="304">
        <f>L580-SUM($Z580:Z580)</f>
        <v>260492090</v>
      </c>
      <c r="AB580" s="304">
        <f>M580-SUM($Z580:AA580)</f>
        <v>0</v>
      </c>
      <c r="AC580" s="304">
        <f>N580-SUM($Z580:AB580)</f>
        <v>-260492090</v>
      </c>
      <c r="AD580" s="304">
        <f>O580-SUM($Z580:AC580)</f>
        <v>0</v>
      </c>
      <c r="AE580" s="304">
        <f>P580-SUM($Z580:AD580)</f>
        <v>0</v>
      </c>
      <c r="AF580" s="304">
        <f>Q580-SUM($Z580:AE580)</f>
        <v>0</v>
      </c>
      <c r="AG580" s="304">
        <f>R580-SUM($Z580:AF580)</f>
        <v>0</v>
      </c>
      <c r="AH580" s="304">
        <f>S580-SUM($Z580:AG580)</f>
        <v>0</v>
      </c>
      <c r="AI580" s="304">
        <f>T580-SUM($Z580:AH580)</f>
        <v>0</v>
      </c>
      <c r="AJ580" s="304">
        <f>U580-SUM($Z580:AI580)</f>
        <v>0</v>
      </c>
      <c r="AK580" s="304">
        <f>V580-SUM($Z580:AJ580)</f>
        <v>0</v>
      </c>
      <c r="AL580" s="21" t="e">
        <f>HLOOKUP(F580,'BASE 1'!$C$1:$UG$3,3,0)</f>
        <v>#N/A</v>
      </c>
      <c r="AM580" s="304"/>
      <c r="AN580" s="304">
        <v>260492090</v>
      </c>
      <c r="AO580" s="304">
        <v>260492090</v>
      </c>
      <c r="AP580" s="304"/>
      <c r="AQ580" s="304"/>
      <c r="AR580" s="304"/>
      <c r="AS580" s="304"/>
      <c r="AT580" s="304"/>
      <c r="AU580" s="304"/>
      <c r="AV580" s="304"/>
      <c r="AW580" s="304"/>
      <c r="AX580" s="304"/>
    </row>
    <row r="581" spans="1:50" ht="12.75" customHeight="1">
      <c r="A581" s="116">
        <v>160020118</v>
      </c>
      <c r="B581" s="312">
        <v>73300000</v>
      </c>
      <c r="C581" s="429"/>
      <c r="D581" s="511"/>
      <c r="E581" s="511"/>
      <c r="F581" s="124">
        <v>135030116704</v>
      </c>
      <c r="G581" s="290" t="s">
        <v>4524</v>
      </c>
      <c r="H581" s="122">
        <v>9</v>
      </c>
      <c r="I581" s="302"/>
      <c r="J581" s="304">
        <v>76711000</v>
      </c>
      <c r="K581" s="304"/>
      <c r="L581" s="304">
        <v>76711000</v>
      </c>
      <c r="M581" s="304">
        <v>76711000</v>
      </c>
      <c r="N581" s="304"/>
      <c r="O581" s="304"/>
      <c r="P581" s="304"/>
      <c r="Q581" s="304"/>
      <c r="R581" s="304"/>
      <c r="S581" s="304"/>
      <c r="T581" s="304"/>
      <c r="U581" s="304"/>
      <c r="V581" s="304"/>
      <c r="W581" s="327" t="str">
        <f>IFERROR((M581/J581)/IFERROR(HLOOKUP(F581,'BASE 1'!$C$1:$UG$251,'PROY 1'!$AB$19+237,0),0),"")</f>
        <v/>
      </c>
      <c r="X581" s="327"/>
      <c r="Y581" s="25" t="str">
        <f t="shared" si="27"/>
        <v>201</v>
      </c>
      <c r="Z581" s="304">
        <f t="shared" si="28"/>
        <v>0</v>
      </c>
      <c r="AA581" s="304">
        <f>L581-SUM($Z581:Z581)</f>
        <v>76711000</v>
      </c>
      <c r="AB581" s="304">
        <f>M581-SUM($Z581:AA581)</f>
        <v>0</v>
      </c>
      <c r="AC581" s="304">
        <f>N581-SUM($Z581:AB581)</f>
        <v>-76711000</v>
      </c>
      <c r="AD581" s="304">
        <f>O581-SUM($Z581:AC581)</f>
        <v>0</v>
      </c>
      <c r="AE581" s="304">
        <f>P581-SUM($Z581:AD581)</f>
        <v>0</v>
      </c>
      <c r="AF581" s="304">
        <f>Q581-SUM($Z581:AE581)</f>
        <v>0</v>
      </c>
      <c r="AG581" s="304">
        <f>R581-SUM($Z581:AF581)</f>
        <v>0</v>
      </c>
      <c r="AH581" s="304">
        <f>S581-SUM($Z581:AG581)</f>
        <v>0</v>
      </c>
      <c r="AI581" s="304">
        <f>T581-SUM($Z581:AH581)</f>
        <v>0</v>
      </c>
      <c r="AJ581" s="304">
        <f>U581-SUM($Z581:AI581)</f>
        <v>0</v>
      </c>
      <c r="AK581" s="304">
        <f>V581-SUM($Z581:AJ581)</f>
        <v>0</v>
      </c>
      <c r="AL581" s="21" t="e">
        <f>HLOOKUP(F581,'BASE 1'!$C$1:$UG$3,3,0)</f>
        <v>#N/A</v>
      </c>
      <c r="AM581" s="304"/>
      <c r="AN581" s="304">
        <v>76711000</v>
      </c>
      <c r="AO581" s="304">
        <v>76711000</v>
      </c>
      <c r="AP581" s="304"/>
      <c r="AQ581" s="304"/>
      <c r="AR581" s="304"/>
      <c r="AS581" s="304"/>
      <c r="AT581" s="304"/>
      <c r="AU581" s="304"/>
      <c r="AV581" s="304"/>
      <c r="AW581" s="304"/>
      <c r="AX581" s="304"/>
    </row>
    <row r="582" spans="1:50" ht="12.75" customHeight="1">
      <c r="A582" s="116">
        <v>110019415</v>
      </c>
      <c r="B582" s="312">
        <v>76200000</v>
      </c>
      <c r="C582" s="429"/>
      <c r="D582" s="511"/>
      <c r="E582" s="511"/>
      <c r="F582" s="124">
        <v>135030116801</v>
      </c>
      <c r="G582" s="290" t="s">
        <v>4267</v>
      </c>
      <c r="H582" s="122">
        <v>9</v>
      </c>
      <c r="I582" s="302"/>
      <c r="J582" s="304">
        <v>2418594318</v>
      </c>
      <c r="K582" s="304"/>
      <c r="L582" s="304">
        <v>2418594318</v>
      </c>
      <c r="M582" s="304">
        <v>2418594318</v>
      </c>
      <c r="N582" s="304"/>
      <c r="O582" s="304"/>
      <c r="P582" s="304"/>
      <c r="Q582" s="304"/>
      <c r="R582" s="304"/>
      <c r="S582" s="304"/>
      <c r="T582" s="304"/>
      <c r="U582" s="304"/>
      <c r="V582" s="304"/>
      <c r="W582" s="327" t="str">
        <f>IFERROR((M582/J582)/IFERROR(HLOOKUP(F582,'BASE 1'!$C$1:$UG$251,'PROY 1'!$AB$19+237,0),0),"")</f>
        <v/>
      </c>
      <c r="X582" s="327"/>
      <c r="Y582" s="25" t="str">
        <f t="shared" si="27"/>
        <v>194</v>
      </c>
      <c r="Z582" s="304">
        <f t="shared" si="28"/>
        <v>0</v>
      </c>
      <c r="AA582" s="304">
        <f>L582-SUM($Z582:Z582)</f>
        <v>2418594318</v>
      </c>
      <c r="AB582" s="304">
        <f>M582-SUM($Z582:AA582)</f>
        <v>0</v>
      </c>
      <c r="AC582" s="304">
        <f>N582-SUM($Z582:AB582)</f>
        <v>-2418594318</v>
      </c>
      <c r="AD582" s="304">
        <f>O582-SUM($Z582:AC582)</f>
        <v>0</v>
      </c>
      <c r="AE582" s="304">
        <f>P582-SUM($Z582:AD582)</f>
        <v>0</v>
      </c>
      <c r="AF582" s="304">
        <f>Q582-SUM($Z582:AE582)</f>
        <v>0</v>
      </c>
      <c r="AG582" s="304">
        <f>R582-SUM($Z582:AF582)</f>
        <v>0</v>
      </c>
      <c r="AH582" s="304">
        <f>S582-SUM($Z582:AG582)</f>
        <v>0</v>
      </c>
      <c r="AI582" s="304">
        <f>T582-SUM($Z582:AH582)</f>
        <v>0</v>
      </c>
      <c r="AJ582" s="304">
        <f>U582-SUM($Z582:AI582)</f>
        <v>0</v>
      </c>
      <c r="AK582" s="304">
        <f>V582-SUM($Z582:AJ582)</f>
        <v>0</v>
      </c>
      <c r="AL582" s="21" t="e">
        <f>HLOOKUP(F582,'BASE 1'!$C$1:$UG$3,3,0)</f>
        <v>#N/A</v>
      </c>
      <c r="AM582" s="304"/>
      <c r="AN582" s="304">
        <v>2418594318</v>
      </c>
      <c r="AO582" s="304">
        <v>2418594318</v>
      </c>
      <c r="AP582" s="304"/>
      <c r="AQ582" s="304"/>
      <c r="AR582" s="304"/>
      <c r="AS582" s="304"/>
      <c r="AT582" s="304"/>
      <c r="AU582" s="304"/>
      <c r="AV582" s="304"/>
      <c r="AW582" s="304"/>
      <c r="AX582" s="304"/>
    </row>
    <row r="583" spans="1:50" ht="12.75" customHeight="1">
      <c r="A583" s="116">
        <v>110019416</v>
      </c>
      <c r="B583" s="312">
        <v>76200000</v>
      </c>
      <c r="C583" s="429"/>
      <c r="D583" s="511"/>
      <c r="E583" s="511"/>
      <c r="F583" s="124">
        <v>135030116802</v>
      </c>
      <c r="G583" s="290" t="s">
        <v>4268</v>
      </c>
      <c r="H583" s="122">
        <v>9</v>
      </c>
      <c r="I583" s="302"/>
      <c r="J583" s="304">
        <v>28826382150</v>
      </c>
      <c r="K583" s="304"/>
      <c r="L583" s="304">
        <v>28826382150</v>
      </c>
      <c r="M583" s="304">
        <v>28826382150</v>
      </c>
      <c r="N583" s="304"/>
      <c r="O583" s="304"/>
      <c r="P583" s="304"/>
      <c r="Q583" s="304"/>
      <c r="R583" s="304"/>
      <c r="S583" s="304"/>
      <c r="T583" s="304"/>
      <c r="U583" s="304"/>
      <c r="V583" s="304"/>
      <c r="W583" s="327" t="str">
        <f>IFERROR((M583/J583)/IFERROR(HLOOKUP(F583,'BASE 1'!$C$1:$UG$251,'PROY 1'!$AB$19+237,0),0),"")</f>
        <v/>
      </c>
      <c r="X583" s="327"/>
      <c r="Y583" s="25" t="str">
        <f t="shared" si="27"/>
        <v>194</v>
      </c>
      <c r="Z583" s="304">
        <f t="shared" si="28"/>
        <v>0</v>
      </c>
      <c r="AA583" s="304">
        <f>L583-SUM($Z583:Z583)</f>
        <v>28826382150</v>
      </c>
      <c r="AB583" s="304">
        <f>M583-SUM($Z583:AA583)</f>
        <v>0</v>
      </c>
      <c r="AC583" s="304">
        <f>N583-SUM($Z583:AB583)</f>
        <v>-28826382150</v>
      </c>
      <c r="AD583" s="304">
        <f>O583-SUM($Z583:AC583)</f>
        <v>0</v>
      </c>
      <c r="AE583" s="304">
        <f>P583-SUM($Z583:AD583)</f>
        <v>0</v>
      </c>
      <c r="AF583" s="304">
        <f>Q583-SUM($Z583:AE583)</f>
        <v>0</v>
      </c>
      <c r="AG583" s="304">
        <f>R583-SUM($Z583:AF583)</f>
        <v>0</v>
      </c>
      <c r="AH583" s="304">
        <f>S583-SUM($Z583:AG583)</f>
        <v>0</v>
      </c>
      <c r="AI583" s="304">
        <f>T583-SUM($Z583:AH583)</f>
        <v>0</v>
      </c>
      <c r="AJ583" s="304">
        <f>U583-SUM($Z583:AI583)</f>
        <v>0</v>
      </c>
      <c r="AK583" s="304">
        <f>V583-SUM($Z583:AJ583)</f>
        <v>0</v>
      </c>
      <c r="AL583" s="21" t="e">
        <f>HLOOKUP(F583,'BASE 1'!$C$1:$UG$3,3,0)</f>
        <v>#N/A</v>
      </c>
      <c r="AM583" s="304"/>
      <c r="AN583" s="304">
        <v>28826382150</v>
      </c>
      <c r="AO583" s="304">
        <v>28826382150</v>
      </c>
      <c r="AP583" s="304"/>
      <c r="AQ583" s="304"/>
      <c r="AR583" s="304"/>
      <c r="AS583" s="304"/>
      <c r="AT583" s="304"/>
      <c r="AU583" s="304"/>
      <c r="AV583" s="304"/>
      <c r="AW583" s="304"/>
      <c r="AX583" s="304"/>
    </row>
    <row r="584" spans="1:50" ht="12.75" customHeight="1">
      <c r="A584" s="116">
        <v>110019417</v>
      </c>
      <c r="B584" s="312"/>
      <c r="C584" s="429" t="s">
        <v>342</v>
      </c>
      <c r="D584" s="511"/>
      <c r="E584" s="511" t="s">
        <v>342</v>
      </c>
      <c r="F584" s="124">
        <v>135030116803</v>
      </c>
      <c r="G584" s="290" t="s">
        <v>4269</v>
      </c>
      <c r="H584" s="122">
        <v>9</v>
      </c>
      <c r="I584" s="302"/>
      <c r="J584" s="304">
        <v>15719501913</v>
      </c>
      <c r="K584" s="304"/>
      <c r="L584" s="304">
        <v>15787869031</v>
      </c>
      <c r="M584" s="304">
        <v>15804929569</v>
      </c>
      <c r="N584" s="304"/>
      <c r="O584" s="304"/>
      <c r="P584" s="304"/>
      <c r="Q584" s="304"/>
      <c r="R584" s="304"/>
      <c r="S584" s="304"/>
      <c r="T584" s="304"/>
      <c r="U584" s="304"/>
      <c r="V584" s="304"/>
      <c r="W584" s="327" t="str">
        <f>IFERROR((M584/J584)/IFERROR(HLOOKUP(F584,'BASE 1'!$C$1:$UG$251,'PROY 1'!$AB$19+237,0),0),"")</f>
        <v/>
      </c>
      <c r="X584" s="327"/>
      <c r="Y584" s="25" t="str">
        <f t="shared" si="27"/>
        <v>194</v>
      </c>
      <c r="Z584" s="304">
        <f t="shared" si="28"/>
        <v>0</v>
      </c>
      <c r="AA584" s="304">
        <f>L584-SUM($Z584:Z584)</f>
        <v>15787869031</v>
      </c>
      <c r="AB584" s="304">
        <f>M584-SUM($Z584:AA584)</f>
        <v>17060538</v>
      </c>
      <c r="AC584" s="304">
        <f>N584-SUM($Z584:AB584)</f>
        <v>-15804929569</v>
      </c>
      <c r="AD584" s="304">
        <f>O584-SUM($Z584:AC584)</f>
        <v>0</v>
      </c>
      <c r="AE584" s="304">
        <f>P584-SUM($Z584:AD584)</f>
        <v>0</v>
      </c>
      <c r="AF584" s="304">
        <f>Q584-SUM($Z584:AE584)</f>
        <v>0</v>
      </c>
      <c r="AG584" s="304">
        <f>R584-SUM($Z584:AF584)</f>
        <v>0</v>
      </c>
      <c r="AH584" s="304">
        <f>S584-SUM($Z584:AG584)</f>
        <v>0</v>
      </c>
      <c r="AI584" s="304">
        <f>T584-SUM($Z584:AH584)</f>
        <v>0</v>
      </c>
      <c r="AJ584" s="304">
        <f>U584-SUM($Z584:AI584)</f>
        <v>0</v>
      </c>
      <c r="AK584" s="304">
        <f>V584-SUM($Z584:AJ584)</f>
        <v>0</v>
      </c>
      <c r="AL584" s="21" t="e">
        <f>HLOOKUP(F584,'BASE 1'!$C$1:$UG$3,3,0)</f>
        <v>#N/A</v>
      </c>
      <c r="AM584" s="304"/>
      <c r="AN584" s="304">
        <v>15719501913</v>
      </c>
      <c r="AO584" s="304">
        <v>15719501913</v>
      </c>
      <c r="AP584" s="304"/>
      <c r="AQ584" s="304"/>
      <c r="AR584" s="304"/>
      <c r="AS584" s="304"/>
      <c r="AT584" s="304"/>
      <c r="AU584" s="304"/>
      <c r="AV584" s="304"/>
      <c r="AW584" s="304"/>
      <c r="AX584" s="304"/>
    </row>
    <row r="585" spans="1:50" ht="12.75" customHeight="1">
      <c r="A585" s="116">
        <v>110019418</v>
      </c>
      <c r="B585" s="312">
        <v>76200000</v>
      </c>
      <c r="C585" s="429"/>
      <c r="D585" s="511"/>
      <c r="E585" s="511"/>
      <c r="F585" s="124">
        <v>135030116804</v>
      </c>
      <c r="G585" s="290" t="s">
        <v>4525</v>
      </c>
      <c r="H585" s="122">
        <v>9</v>
      </c>
      <c r="I585" s="302"/>
      <c r="J585" s="304">
        <v>36145383978</v>
      </c>
      <c r="K585" s="304"/>
      <c r="L585" s="304">
        <v>37320552694</v>
      </c>
      <c r="M585" s="304">
        <v>37392627737</v>
      </c>
      <c r="N585" s="304"/>
      <c r="O585" s="304"/>
      <c r="P585" s="304"/>
      <c r="Q585" s="304"/>
      <c r="R585" s="304"/>
      <c r="S585" s="304"/>
      <c r="T585" s="304"/>
      <c r="U585" s="304"/>
      <c r="V585" s="304"/>
      <c r="W585" s="327" t="str">
        <f>IFERROR((M585/J585)/IFERROR(HLOOKUP(F585,'BASE 1'!$C$1:$UG$251,'PROY 1'!$AB$19+237,0),0),"")</f>
        <v/>
      </c>
      <c r="X585" s="327"/>
      <c r="Y585" s="25" t="str">
        <f t="shared" si="27"/>
        <v>194</v>
      </c>
      <c r="Z585" s="304">
        <f t="shared" si="28"/>
        <v>0</v>
      </c>
      <c r="AA585" s="304">
        <f>L585-SUM($Z585:Z585)</f>
        <v>37320552694</v>
      </c>
      <c r="AB585" s="304">
        <f>M585-SUM($Z585:AA585)</f>
        <v>72075043</v>
      </c>
      <c r="AC585" s="304">
        <f>N585-SUM($Z585:AB585)</f>
        <v>-37392627737</v>
      </c>
      <c r="AD585" s="304">
        <f>O585-SUM($Z585:AC585)</f>
        <v>0</v>
      </c>
      <c r="AE585" s="304">
        <f>P585-SUM($Z585:AD585)</f>
        <v>0</v>
      </c>
      <c r="AF585" s="304">
        <f>Q585-SUM($Z585:AE585)</f>
        <v>0</v>
      </c>
      <c r="AG585" s="304">
        <f>R585-SUM($Z585:AF585)</f>
        <v>0</v>
      </c>
      <c r="AH585" s="304">
        <f>S585-SUM($Z585:AG585)</f>
        <v>0</v>
      </c>
      <c r="AI585" s="304">
        <f>T585-SUM($Z585:AH585)</f>
        <v>0</v>
      </c>
      <c r="AJ585" s="304">
        <f>U585-SUM($Z585:AI585)</f>
        <v>0</v>
      </c>
      <c r="AK585" s="304">
        <f>V585-SUM($Z585:AJ585)</f>
        <v>0</v>
      </c>
      <c r="AL585" s="21" t="e">
        <f>HLOOKUP(F585,'BASE 1'!$C$1:$UG$3,3,0)</f>
        <v>#N/A</v>
      </c>
      <c r="AM585" s="304"/>
      <c r="AN585" s="304">
        <v>36145383978</v>
      </c>
      <c r="AO585" s="304">
        <v>36145383978</v>
      </c>
      <c r="AP585" s="304"/>
      <c r="AQ585" s="304"/>
      <c r="AR585" s="304"/>
      <c r="AS585" s="304"/>
      <c r="AT585" s="304"/>
      <c r="AU585" s="304"/>
      <c r="AV585" s="304"/>
      <c r="AW585" s="304"/>
      <c r="AX585" s="304"/>
    </row>
    <row r="586" spans="1:50" ht="12.75" customHeight="1">
      <c r="A586" s="116">
        <v>110019518</v>
      </c>
      <c r="B586" s="312">
        <v>76200000</v>
      </c>
      <c r="C586" s="429"/>
      <c r="D586" s="511"/>
      <c r="E586" s="511"/>
      <c r="F586" s="124">
        <v>135030116904</v>
      </c>
      <c r="G586" s="290" t="s">
        <v>4526</v>
      </c>
      <c r="H586" s="122">
        <v>9</v>
      </c>
      <c r="I586" s="302"/>
      <c r="J586" s="304">
        <v>1737631661</v>
      </c>
      <c r="K586" s="304"/>
      <c r="L586" s="304">
        <v>1838369714</v>
      </c>
      <c r="M586" s="304">
        <v>1846028000</v>
      </c>
      <c r="N586" s="304"/>
      <c r="O586" s="304"/>
      <c r="P586" s="304"/>
      <c r="Q586" s="304"/>
      <c r="R586" s="304"/>
      <c r="S586" s="304"/>
      <c r="T586" s="304"/>
      <c r="U586" s="304"/>
      <c r="V586" s="304"/>
      <c r="W586" s="327" t="str">
        <f>IFERROR((M586/J586)/IFERROR(HLOOKUP(F586,'BASE 1'!$C$1:$UG$251,'PROY 1'!$AB$19+237,0),0),"")</f>
        <v/>
      </c>
      <c r="X586" s="327"/>
      <c r="Y586" s="25" t="str">
        <f t="shared" si="27"/>
        <v>195</v>
      </c>
      <c r="Z586" s="304">
        <f t="shared" si="28"/>
        <v>0</v>
      </c>
      <c r="AA586" s="304">
        <f>L586-SUM($Z586:Z586)</f>
        <v>1838369714</v>
      </c>
      <c r="AB586" s="304">
        <f>M586-SUM($Z586:AA586)</f>
        <v>7658286</v>
      </c>
      <c r="AC586" s="304">
        <f>N586-SUM($Z586:AB586)</f>
        <v>-1846028000</v>
      </c>
      <c r="AD586" s="304">
        <f>O586-SUM($Z586:AC586)</f>
        <v>0</v>
      </c>
      <c r="AE586" s="304">
        <f>P586-SUM($Z586:AD586)</f>
        <v>0</v>
      </c>
      <c r="AF586" s="304">
        <f>Q586-SUM($Z586:AE586)</f>
        <v>0</v>
      </c>
      <c r="AG586" s="304">
        <f>R586-SUM($Z586:AF586)</f>
        <v>0</v>
      </c>
      <c r="AH586" s="304">
        <f>S586-SUM($Z586:AG586)</f>
        <v>0</v>
      </c>
      <c r="AI586" s="304">
        <f>T586-SUM($Z586:AH586)</f>
        <v>0</v>
      </c>
      <c r="AJ586" s="304">
        <f>U586-SUM($Z586:AI586)</f>
        <v>0</v>
      </c>
      <c r="AK586" s="304">
        <f>V586-SUM($Z586:AJ586)</f>
        <v>0</v>
      </c>
      <c r="AL586" s="21" t="e">
        <f>HLOOKUP(F586,'BASE 1'!$C$1:$UG$3,3,0)</f>
        <v>#N/A</v>
      </c>
      <c r="AM586" s="304"/>
      <c r="AN586" s="304">
        <v>1737631661</v>
      </c>
      <c r="AO586" s="304">
        <v>1737631661</v>
      </c>
      <c r="AP586" s="304"/>
      <c r="AQ586" s="304"/>
      <c r="AR586" s="304"/>
      <c r="AS586" s="304"/>
      <c r="AT586" s="304"/>
      <c r="AU586" s="304"/>
      <c r="AV586" s="304"/>
      <c r="AW586" s="304"/>
      <c r="AX586" s="304"/>
    </row>
    <row r="587" spans="1:50" ht="12.75" customHeight="1">
      <c r="A587" s="116">
        <v>110020018</v>
      </c>
      <c r="B587" s="312">
        <v>70400000</v>
      </c>
      <c r="C587" s="429"/>
      <c r="D587" s="511"/>
      <c r="E587" s="511"/>
      <c r="F587" s="124">
        <v>135030117005</v>
      </c>
      <c r="G587" s="290" t="s">
        <v>4527</v>
      </c>
      <c r="H587" s="122">
        <v>9</v>
      </c>
      <c r="I587" s="302"/>
      <c r="J587" s="304">
        <v>1</v>
      </c>
      <c r="K587" s="304"/>
      <c r="L587" s="304">
        <v>1</v>
      </c>
      <c r="M587" s="304">
        <v>1</v>
      </c>
      <c r="N587" s="304"/>
      <c r="O587" s="304"/>
      <c r="P587" s="304"/>
      <c r="Q587" s="304"/>
      <c r="R587" s="304"/>
      <c r="S587" s="304"/>
      <c r="T587" s="304"/>
      <c r="U587" s="304"/>
      <c r="V587" s="304"/>
      <c r="W587" s="327" t="str">
        <f>IFERROR((M587/J587)/IFERROR(HLOOKUP(F587,'BASE 1'!$C$1:$UG$251,'PROY 1'!$AB$19+237,0),0),"")</f>
        <v/>
      </c>
      <c r="X587" s="327"/>
      <c r="Y587" s="25" t="str">
        <f t="shared" si="27"/>
        <v>200</v>
      </c>
      <c r="Z587" s="304">
        <f t="shared" si="28"/>
        <v>0</v>
      </c>
      <c r="AA587" s="304">
        <f>L587-SUM($Z587:Z587)</f>
        <v>1</v>
      </c>
      <c r="AB587" s="304">
        <f>M587-SUM($Z587:AA587)</f>
        <v>0</v>
      </c>
      <c r="AC587" s="304">
        <f>N587-SUM($Z587:AB587)</f>
        <v>-1</v>
      </c>
      <c r="AD587" s="304">
        <f>O587-SUM($Z587:AC587)</f>
        <v>0</v>
      </c>
      <c r="AE587" s="304">
        <f>P587-SUM($Z587:AD587)</f>
        <v>0</v>
      </c>
      <c r="AF587" s="304">
        <f>Q587-SUM($Z587:AE587)</f>
        <v>0</v>
      </c>
      <c r="AG587" s="304">
        <f>R587-SUM($Z587:AF587)</f>
        <v>0</v>
      </c>
      <c r="AH587" s="304">
        <f>S587-SUM($Z587:AG587)</f>
        <v>0</v>
      </c>
      <c r="AI587" s="304">
        <f>T587-SUM($Z587:AH587)</f>
        <v>0</v>
      </c>
      <c r="AJ587" s="304">
        <f>U587-SUM($Z587:AI587)</f>
        <v>0</v>
      </c>
      <c r="AK587" s="304">
        <f>V587-SUM($Z587:AJ587)</f>
        <v>0</v>
      </c>
      <c r="AL587" s="21" t="e">
        <f>HLOOKUP(F587,'BASE 1'!$C$1:$UG$3,3,0)</f>
        <v>#N/A</v>
      </c>
      <c r="AM587" s="304"/>
      <c r="AN587" s="304">
        <v>1</v>
      </c>
      <c r="AO587" s="304">
        <v>1</v>
      </c>
      <c r="AP587" s="304"/>
      <c r="AQ587" s="304"/>
      <c r="AR587" s="304"/>
      <c r="AS587" s="304"/>
      <c r="AT587" s="304"/>
      <c r="AU587" s="304"/>
      <c r="AV587" s="304"/>
      <c r="AW587" s="304"/>
      <c r="AX587" s="304"/>
    </row>
    <row r="588" spans="1:50" ht="12.75" customHeight="1">
      <c r="A588" s="116">
        <v>110008117</v>
      </c>
      <c r="B588" s="312">
        <v>70400000</v>
      </c>
      <c r="C588" s="429"/>
      <c r="D588" s="511"/>
      <c r="E588" s="511"/>
      <c r="F588" s="124">
        <v>13503011714</v>
      </c>
      <c r="G588" s="290" t="s">
        <v>4186</v>
      </c>
      <c r="H588" s="122">
        <v>9</v>
      </c>
      <c r="I588" s="302"/>
      <c r="J588" s="304">
        <v>14349029</v>
      </c>
      <c r="K588" s="304"/>
      <c r="L588" s="304">
        <v>14349029</v>
      </c>
      <c r="M588" s="304">
        <v>14349029</v>
      </c>
      <c r="N588" s="304"/>
      <c r="O588" s="304"/>
      <c r="P588" s="304"/>
      <c r="Q588" s="304"/>
      <c r="R588" s="304"/>
      <c r="S588" s="304"/>
      <c r="T588" s="304"/>
      <c r="U588" s="304"/>
      <c r="V588" s="304"/>
      <c r="W588" s="327" t="str">
        <f>IFERROR((M588/J588)/IFERROR(HLOOKUP(F588,'BASE 1'!$C$1:$UG$251,'PROY 1'!$AB$19+237,0),0),"")</f>
        <v/>
      </c>
      <c r="X588" s="327"/>
      <c r="Y588" s="25" t="str">
        <f t="shared" si="27"/>
        <v>081</v>
      </c>
      <c r="Z588" s="304">
        <f t="shared" si="28"/>
        <v>0</v>
      </c>
      <c r="AA588" s="304">
        <f>L588-SUM($Z588:Z588)</f>
        <v>14349029</v>
      </c>
      <c r="AB588" s="304">
        <f>M588-SUM($Z588:AA588)</f>
        <v>0</v>
      </c>
      <c r="AC588" s="304">
        <f>N588-SUM($Z588:AB588)</f>
        <v>-14349029</v>
      </c>
      <c r="AD588" s="304">
        <f>O588-SUM($Z588:AC588)</f>
        <v>0</v>
      </c>
      <c r="AE588" s="304">
        <f>P588-SUM($Z588:AD588)</f>
        <v>0</v>
      </c>
      <c r="AF588" s="304">
        <f>Q588-SUM($Z588:AE588)</f>
        <v>0</v>
      </c>
      <c r="AG588" s="304">
        <f>R588-SUM($Z588:AF588)</f>
        <v>0</v>
      </c>
      <c r="AH588" s="304">
        <f>S588-SUM($Z588:AG588)</f>
        <v>0</v>
      </c>
      <c r="AI588" s="304">
        <f>T588-SUM($Z588:AH588)</f>
        <v>0</v>
      </c>
      <c r="AJ588" s="304">
        <f>U588-SUM($Z588:AI588)</f>
        <v>0</v>
      </c>
      <c r="AK588" s="304">
        <f>V588-SUM($Z588:AJ588)</f>
        <v>0</v>
      </c>
      <c r="AL588" s="21" t="e">
        <f>HLOOKUP(F588,'BASE 1'!$C$1:$UG$3,3,0)</f>
        <v>#N/A</v>
      </c>
      <c r="AM588" s="304"/>
      <c r="AN588" s="304">
        <v>14349029</v>
      </c>
      <c r="AO588" s="304">
        <v>14349029</v>
      </c>
      <c r="AP588" s="304"/>
      <c r="AQ588" s="304"/>
      <c r="AR588" s="304"/>
      <c r="AS588" s="304"/>
      <c r="AT588" s="304"/>
      <c r="AU588" s="304"/>
      <c r="AV588" s="304"/>
      <c r="AW588" s="304"/>
      <c r="AX588" s="304"/>
    </row>
    <row r="589" spans="1:50" ht="12.75" customHeight="1">
      <c r="A589" s="116">
        <v>110008118</v>
      </c>
      <c r="B589" s="312"/>
      <c r="C589" s="429" t="s">
        <v>342</v>
      </c>
      <c r="D589" s="511"/>
      <c r="E589" s="511" t="s">
        <v>342</v>
      </c>
      <c r="F589" s="124">
        <v>13503011715</v>
      </c>
      <c r="G589" s="290" t="s">
        <v>4436</v>
      </c>
      <c r="H589" s="122">
        <v>9</v>
      </c>
      <c r="I589" s="302"/>
      <c r="J589" s="304"/>
      <c r="K589" s="304"/>
      <c r="L589" s="304">
        <v>0</v>
      </c>
      <c r="M589" s="304"/>
      <c r="N589" s="304"/>
      <c r="O589" s="304"/>
      <c r="P589" s="304"/>
      <c r="Q589" s="304"/>
      <c r="R589" s="304"/>
      <c r="S589" s="304"/>
      <c r="T589" s="304"/>
      <c r="U589" s="304"/>
      <c r="V589" s="304"/>
      <c r="W589" s="327" t="str">
        <f>IFERROR((M589/J589)/IFERROR(HLOOKUP(F589,'BASE 1'!$C$1:$UG$251,'PROY 1'!$AB$19+237,0),0),"")</f>
        <v/>
      </c>
      <c r="X589" s="327"/>
      <c r="Y589" s="25" t="str">
        <f t="shared" si="27"/>
        <v>081</v>
      </c>
      <c r="Z589" s="304">
        <f t="shared" si="28"/>
        <v>0</v>
      </c>
      <c r="AA589" s="304">
        <f>L589-SUM($Z589:Z589)</f>
        <v>0</v>
      </c>
      <c r="AB589" s="304">
        <f>M589-SUM($Z589:AA589)</f>
        <v>0</v>
      </c>
      <c r="AC589" s="304">
        <f>N589-SUM($Z589:AB589)</f>
        <v>0</v>
      </c>
      <c r="AD589" s="304">
        <f>O589-SUM($Z589:AC589)</f>
        <v>0</v>
      </c>
      <c r="AE589" s="304">
        <f>P589-SUM($Z589:AD589)</f>
        <v>0</v>
      </c>
      <c r="AF589" s="304">
        <f>Q589-SUM($Z589:AE589)</f>
        <v>0</v>
      </c>
      <c r="AG589" s="304">
        <f>R589-SUM($Z589:AF589)</f>
        <v>0</v>
      </c>
      <c r="AH589" s="304">
        <f>S589-SUM($Z589:AG589)</f>
        <v>0</v>
      </c>
      <c r="AI589" s="304">
        <f>T589-SUM($Z589:AH589)</f>
        <v>0</v>
      </c>
      <c r="AJ589" s="304">
        <f>U589-SUM($Z589:AI589)</f>
        <v>0</v>
      </c>
      <c r="AK589" s="304">
        <f>V589-SUM($Z589:AJ589)</f>
        <v>0</v>
      </c>
      <c r="AL589" s="21" t="e">
        <f>HLOOKUP(F589,'BASE 1'!$C$1:$UG$3,3,0)</f>
        <v>#N/A</v>
      </c>
      <c r="AM589" s="304"/>
      <c r="AN589" s="304">
        <v>0</v>
      </c>
      <c r="AO589" s="304"/>
      <c r="AP589" s="304"/>
      <c r="AQ589" s="304"/>
      <c r="AR589" s="304"/>
      <c r="AS589" s="304"/>
      <c r="AT589" s="304"/>
      <c r="AU589" s="304"/>
      <c r="AV589" s="304"/>
      <c r="AW589" s="304"/>
      <c r="AX589" s="304"/>
    </row>
    <row r="590" spans="1:50" ht="12.75" customHeight="1">
      <c r="A590" s="116">
        <v>110020316</v>
      </c>
      <c r="B590" s="312">
        <v>74300000</v>
      </c>
      <c r="C590" s="429" t="s">
        <v>342</v>
      </c>
      <c r="D590" s="511"/>
      <c r="E590" s="511" t="s">
        <v>342</v>
      </c>
      <c r="F590" s="124">
        <v>135030117201</v>
      </c>
      <c r="G590" s="290" t="s">
        <v>2960</v>
      </c>
      <c r="H590" s="122">
        <v>9</v>
      </c>
      <c r="I590" s="302"/>
      <c r="J590" s="304">
        <v>1136658</v>
      </c>
      <c r="K590" s="304">
        <v>112417</v>
      </c>
      <c r="L590" s="304">
        <v>1136658</v>
      </c>
      <c r="M590" s="304">
        <v>1136658</v>
      </c>
      <c r="N590" s="304"/>
      <c r="O590" s="304"/>
      <c r="P590" s="304"/>
      <c r="Q590" s="304"/>
      <c r="R590" s="304"/>
      <c r="S590" s="304"/>
      <c r="T590" s="304"/>
      <c r="U590" s="304"/>
      <c r="V590" s="304"/>
      <c r="W590" s="327" t="str">
        <f>IFERROR((M590/J590)/IFERROR(HLOOKUP(F590,'BASE 1'!$C$1:$UG$251,'PROY 1'!$AB$19+237,0),0),"")</f>
        <v/>
      </c>
      <c r="X590" s="327" t="s">
        <v>342</v>
      </c>
      <c r="Y590" s="25" t="str">
        <f t="shared" si="27"/>
        <v>203</v>
      </c>
      <c r="Z590" s="304">
        <f t="shared" si="28"/>
        <v>112417</v>
      </c>
      <c r="AA590" s="304">
        <f>L590-SUM($Z590:Z590)</f>
        <v>1024241</v>
      </c>
      <c r="AB590" s="304">
        <f>M590-SUM($Z590:AA590)</f>
        <v>0</v>
      </c>
      <c r="AC590" s="304">
        <f>N590-SUM($Z590:AB590)</f>
        <v>-1136658</v>
      </c>
      <c r="AD590" s="304">
        <f>O590-SUM($Z590:AC590)</f>
        <v>0</v>
      </c>
      <c r="AE590" s="304">
        <f>P590-SUM($Z590:AD590)</f>
        <v>0</v>
      </c>
      <c r="AF590" s="304">
        <f>Q590-SUM($Z590:AE590)</f>
        <v>0</v>
      </c>
      <c r="AG590" s="304">
        <f>R590-SUM($Z590:AF590)</f>
        <v>0</v>
      </c>
      <c r="AH590" s="304">
        <f>S590-SUM($Z590:AG590)</f>
        <v>0</v>
      </c>
      <c r="AI590" s="304">
        <f>T590-SUM($Z590:AH590)</f>
        <v>0</v>
      </c>
      <c r="AJ590" s="304">
        <f>U590-SUM($Z590:AI590)</f>
        <v>0</v>
      </c>
      <c r="AK590" s="304">
        <f>V590-SUM($Z590:AJ590)</f>
        <v>0</v>
      </c>
      <c r="AL590" s="21" t="e">
        <f>HLOOKUP(F590,'BASE 1'!$C$1:$UG$3,3,0)</f>
        <v>#N/A</v>
      </c>
      <c r="AM590" s="304">
        <v>112417</v>
      </c>
      <c r="AN590" s="304">
        <v>1136658</v>
      </c>
      <c r="AO590" s="304">
        <v>1136658</v>
      </c>
      <c r="AP590" s="304"/>
      <c r="AQ590" s="304"/>
      <c r="AR590" s="304"/>
      <c r="AS590" s="304"/>
      <c r="AT590" s="304"/>
      <c r="AU590" s="304"/>
      <c r="AV590" s="304"/>
      <c r="AW590" s="304"/>
      <c r="AX590" s="304"/>
    </row>
    <row r="591" spans="1:50" ht="12.75" customHeight="1">
      <c r="A591" s="116">
        <v>110021516</v>
      </c>
      <c r="B591" s="312">
        <v>70400000</v>
      </c>
      <c r="C591" s="429"/>
      <c r="D591" s="511"/>
      <c r="E591" s="511"/>
      <c r="F591" s="124">
        <v>135030117301</v>
      </c>
      <c r="G591" s="290" t="s">
        <v>4270</v>
      </c>
      <c r="H591" s="122">
        <v>9</v>
      </c>
      <c r="I591" s="302"/>
      <c r="J591" s="304">
        <v>1</v>
      </c>
      <c r="K591" s="304"/>
      <c r="L591" s="304">
        <v>1</v>
      </c>
      <c r="M591" s="304">
        <v>1</v>
      </c>
      <c r="N591" s="304"/>
      <c r="O591" s="304"/>
      <c r="P591" s="304"/>
      <c r="Q591" s="304"/>
      <c r="R591" s="304"/>
      <c r="S591" s="304"/>
      <c r="T591" s="304"/>
      <c r="U591" s="304"/>
      <c r="V591" s="304"/>
      <c r="W591" s="327" t="str">
        <f>IFERROR((M591/J591)/IFERROR(HLOOKUP(F591,'BASE 1'!$C$1:$UG$251,'PROY 1'!$AB$19+237,0),0),"")</f>
        <v/>
      </c>
      <c r="X591" s="327"/>
      <c r="Y591" s="25" t="str">
        <f t="shared" si="27"/>
        <v>215</v>
      </c>
      <c r="Z591" s="304">
        <f t="shared" si="28"/>
        <v>0</v>
      </c>
      <c r="AA591" s="304">
        <f>L591-SUM($Z591:Z591)</f>
        <v>1</v>
      </c>
      <c r="AB591" s="304">
        <f>M591-SUM($Z591:AA591)</f>
        <v>0</v>
      </c>
      <c r="AC591" s="304">
        <f>N591-SUM($Z591:AB591)</f>
        <v>-1</v>
      </c>
      <c r="AD591" s="304">
        <f>O591-SUM($Z591:AC591)</f>
        <v>0</v>
      </c>
      <c r="AE591" s="304">
        <f>P591-SUM($Z591:AD591)</f>
        <v>0</v>
      </c>
      <c r="AF591" s="304">
        <f>Q591-SUM($Z591:AE591)</f>
        <v>0</v>
      </c>
      <c r="AG591" s="304">
        <f>R591-SUM($Z591:AF591)</f>
        <v>0</v>
      </c>
      <c r="AH591" s="304">
        <f>S591-SUM($Z591:AG591)</f>
        <v>0</v>
      </c>
      <c r="AI591" s="304">
        <f>T591-SUM($Z591:AH591)</f>
        <v>0</v>
      </c>
      <c r="AJ591" s="304">
        <f>U591-SUM($Z591:AI591)</f>
        <v>0</v>
      </c>
      <c r="AK591" s="304">
        <f>V591-SUM($Z591:AJ591)</f>
        <v>0</v>
      </c>
      <c r="AL591" s="21" t="e">
        <f>HLOOKUP(F591,'BASE 1'!$C$1:$UG$3,3,0)</f>
        <v>#N/A</v>
      </c>
      <c r="AM591" s="304"/>
      <c r="AN591" s="304">
        <v>1</v>
      </c>
      <c r="AO591" s="304">
        <v>1</v>
      </c>
      <c r="AP591" s="304"/>
      <c r="AQ591" s="304"/>
      <c r="AR591" s="304"/>
      <c r="AS591" s="304"/>
      <c r="AT591" s="304"/>
      <c r="AU591" s="304"/>
      <c r="AV591" s="304"/>
      <c r="AW591" s="304"/>
      <c r="AX591" s="304"/>
    </row>
    <row r="592" spans="1:50" ht="12.75" customHeight="1">
      <c r="A592" s="116">
        <v>110021517</v>
      </c>
      <c r="B592" s="312">
        <v>70400000</v>
      </c>
      <c r="C592" s="429"/>
      <c r="D592" s="511"/>
      <c r="E592" s="511"/>
      <c r="F592" s="124">
        <v>135030117302</v>
      </c>
      <c r="G592" s="290" t="s">
        <v>4224</v>
      </c>
      <c r="H592" s="122">
        <v>9</v>
      </c>
      <c r="I592" s="302"/>
      <c r="J592" s="304">
        <v>889937647</v>
      </c>
      <c r="K592" s="304"/>
      <c r="L592" s="304">
        <v>889937647</v>
      </c>
      <c r="M592" s="304">
        <v>889937647</v>
      </c>
      <c r="N592" s="304"/>
      <c r="O592" s="304"/>
      <c r="P592" s="304"/>
      <c r="Q592" s="304"/>
      <c r="R592" s="304"/>
      <c r="S592" s="304"/>
      <c r="T592" s="304"/>
      <c r="U592" s="304"/>
      <c r="V592" s="304"/>
      <c r="W592" s="327" t="str">
        <f>IFERROR((M592/J592)/IFERROR(HLOOKUP(F592,'BASE 1'!$C$1:$UG$251,'PROY 1'!$AB$19+237,0),0),"")</f>
        <v/>
      </c>
      <c r="X592" s="327"/>
      <c r="Y592" s="25" t="str">
        <f t="shared" si="27"/>
        <v>215</v>
      </c>
      <c r="Z592" s="304">
        <f t="shared" si="28"/>
        <v>0</v>
      </c>
      <c r="AA592" s="304">
        <f>L592-SUM($Z592:Z592)</f>
        <v>889937647</v>
      </c>
      <c r="AB592" s="304">
        <f>M592-SUM($Z592:AA592)</f>
        <v>0</v>
      </c>
      <c r="AC592" s="304">
        <f>N592-SUM($Z592:AB592)</f>
        <v>-889937647</v>
      </c>
      <c r="AD592" s="304">
        <f>O592-SUM($Z592:AC592)</f>
        <v>0</v>
      </c>
      <c r="AE592" s="304">
        <f>P592-SUM($Z592:AD592)</f>
        <v>0</v>
      </c>
      <c r="AF592" s="304">
        <f>Q592-SUM($Z592:AE592)</f>
        <v>0</v>
      </c>
      <c r="AG592" s="304">
        <f>R592-SUM($Z592:AF592)</f>
        <v>0</v>
      </c>
      <c r="AH592" s="304">
        <f>S592-SUM($Z592:AG592)</f>
        <v>0</v>
      </c>
      <c r="AI592" s="304">
        <f>T592-SUM($Z592:AH592)</f>
        <v>0</v>
      </c>
      <c r="AJ592" s="304">
        <f>U592-SUM($Z592:AI592)</f>
        <v>0</v>
      </c>
      <c r="AK592" s="304">
        <f>V592-SUM($Z592:AJ592)</f>
        <v>0</v>
      </c>
      <c r="AL592" s="21" t="e">
        <f>HLOOKUP(F592,'BASE 1'!$C$1:$UG$3,3,0)</f>
        <v>#N/A</v>
      </c>
      <c r="AM592" s="304"/>
      <c r="AN592" s="304">
        <v>889937647</v>
      </c>
      <c r="AO592" s="304">
        <v>889937647</v>
      </c>
      <c r="AP592" s="304"/>
      <c r="AQ592" s="304"/>
      <c r="AR592" s="304"/>
      <c r="AS592" s="304"/>
      <c r="AT592" s="304"/>
      <c r="AU592" s="304"/>
      <c r="AV592" s="304"/>
      <c r="AW592" s="304"/>
      <c r="AX592" s="304"/>
    </row>
    <row r="593" spans="1:50" ht="12.75" customHeight="1">
      <c r="A593" s="116">
        <v>160021517</v>
      </c>
      <c r="B593" s="312">
        <v>70400000</v>
      </c>
      <c r="C593" s="429"/>
      <c r="D593" s="511"/>
      <c r="E593" s="511"/>
      <c r="F593" s="124">
        <v>135030117302</v>
      </c>
      <c r="G593" s="290" t="s">
        <v>4225</v>
      </c>
      <c r="H593" s="122">
        <v>9</v>
      </c>
      <c r="I593" s="302"/>
      <c r="J593" s="304">
        <v>76695538</v>
      </c>
      <c r="K593" s="304"/>
      <c r="L593" s="304">
        <v>76695538</v>
      </c>
      <c r="M593" s="304">
        <v>76695538</v>
      </c>
      <c r="N593" s="304"/>
      <c r="O593" s="304"/>
      <c r="P593" s="304"/>
      <c r="Q593" s="304"/>
      <c r="R593" s="304"/>
      <c r="S593" s="304"/>
      <c r="T593" s="304"/>
      <c r="U593" s="304"/>
      <c r="V593" s="304"/>
      <c r="W593" s="327" t="str">
        <f>IFERROR((M593/J593)/IFERROR(HLOOKUP(F593,'BASE 1'!$C$1:$UG$251,'PROY 1'!$AB$19+237,0),0),"")</f>
        <v/>
      </c>
      <c r="X593" s="327"/>
      <c r="Y593" s="25" t="str">
        <f t="shared" si="27"/>
        <v>215</v>
      </c>
      <c r="Z593" s="304">
        <f t="shared" si="28"/>
        <v>0</v>
      </c>
      <c r="AA593" s="304">
        <f>L593-SUM($Z593:Z593)</f>
        <v>76695538</v>
      </c>
      <c r="AB593" s="304">
        <f>M593-SUM($Z593:AA593)</f>
        <v>0</v>
      </c>
      <c r="AC593" s="304">
        <f>N593-SUM($Z593:AB593)</f>
        <v>-76695538</v>
      </c>
      <c r="AD593" s="304">
        <f>O593-SUM($Z593:AC593)</f>
        <v>0</v>
      </c>
      <c r="AE593" s="304">
        <f>P593-SUM($Z593:AD593)</f>
        <v>0</v>
      </c>
      <c r="AF593" s="304">
        <f>Q593-SUM($Z593:AE593)</f>
        <v>0</v>
      </c>
      <c r="AG593" s="304">
        <f>R593-SUM($Z593:AF593)</f>
        <v>0</v>
      </c>
      <c r="AH593" s="304">
        <f>S593-SUM($Z593:AG593)</f>
        <v>0</v>
      </c>
      <c r="AI593" s="304">
        <f>T593-SUM($Z593:AH593)</f>
        <v>0</v>
      </c>
      <c r="AJ593" s="304">
        <f>U593-SUM($Z593:AI593)</f>
        <v>0</v>
      </c>
      <c r="AK593" s="304">
        <f>V593-SUM($Z593:AJ593)</f>
        <v>0</v>
      </c>
      <c r="AL593" s="21" t="e">
        <f>HLOOKUP(F593,'BASE 1'!$C$1:$UG$3,3,0)</f>
        <v>#N/A</v>
      </c>
      <c r="AM593" s="304"/>
      <c r="AN593" s="304">
        <v>76695538</v>
      </c>
      <c r="AO593" s="304">
        <v>76695538</v>
      </c>
      <c r="AP593" s="304"/>
      <c r="AQ593" s="304"/>
      <c r="AR593" s="304"/>
      <c r="AS593" s="304"/>
      <c r="AT593" s="304"/>
      <c r="AU593" s="304"/>
      <c r="AV593" s="304"/>
      <c r="AW593" s="304"/>
      <c r="AX593" s="304"/>
    </row>
    <row r="594" spans="1:50" ht="12.75" customHeight="1">
      <c r="A594" s="116">
        <v>110021518</v>
      </c>
      <c r="B594" s="312">
        <v>70400000</v>
      </c>
      <c r="C594" s="429"/>
      <c r="D594" s="511"/>
      <c r="E594" s="511"/>
      <c r="F594" s="124">
        <v>135030117303</v>
      </c>
      <c r="G594" s="290" t="s">
        <v>4528</v>
      </c>
      <c r="H594" s="122">
        <v>9</v>
      </c>
      <c r="I594" s="302"/>
      <c r="J594" s="304">
        <v>3490866887</v>
      </c>
      <c r="K594" s="304"/>
      <c r="L594" s="304">
        <v>3490866887</v>
      </c>
      <c r="M594" s="304">
        <v>3490866887</v>
      </c>
      <c r="N594" s="304"/>
      <c r="O594" s="304"/>
      <c r="P594" s="304"/>
      <c r="Q594" s="304"/>
      <c r="R594" s="304"/>
      <c r="S594" s="304"/>
      <c r="T594" s="304"/>
      <c r="U594" s="304"/>
      <c r="V594" s="304"/>
      <c r="W594" s="327" t="str">
        <f>IFERROR((M594/J594)/IFERROR(HLOOKUP(F594,'BASE 1'!$C$1:$UG$251,'PROY 1'!$AB$19+237,0),0),"")</f>
        <v/>
      </c>
      <c r="X594" s="327"/>
      <c r="Y594" s="25" t="str">
        <f t="shared" si="27"/>
        <v>215</v>
      </c>
      <c r="Z594" s="304">
        <f t="shared" si="28"/>
        <v>0</v>
      </c>
      <c r="AA594" s="304">
        <f>L594-SUM($Z594:Z594)</f>
        <v>3490866887</v>
      </c>
      <c r="AB594" s="304">
        <f>M594-SUM($Z594:AA594)</f>
        <v>0</v>
      </c>
      <c r="AC594" s="304">
        <f>N594-SUM($Z594:AB594)</f>
        <v>-3490866887</v>
      </c>
      <c r="AD594" s="304">
        <f>O594-SUM($Z594:AC594)</f>
        <v>0</v>
      </c>
      <c r="AE594" s="304">
        <f>P594-SUM($Z594:AD594)</f>
        <v>0</v>
      </c>
      <c r="AF594" s="304">
        <f>Q594-SUM($Z594:AE594)</f>
        <v>0</v>
      </c>
      <c r="AG594" s="304">
        <f>R594-SUM($Z594:AF594)</f>
        <v>0</v>
      </c>
      <c r="AH594" s="304">
        <f>S594-SUM($Z594:AG594)</f>
        <v>0</v>
      </c>
      <c r="AI594" s="304">
        <f>T594-SUM($Z594:AH594)</f>
        <v>0</v>
      </c>
      <c r="AJ594" s="304">
        <f>U594-SUM($Z594:AI594)</f>
        <v>0</v>
      </c>
      <c r="AK594" s="304">
        <f>V594-SUM($Z594:AJ594)</f>
        <v>0</v>
      </c>
      <c r="AL594" s="21" t="e">
        <f>HLOOKUP(F594,'BASE 1'!$C$1:$UG$3,3,0)</f>
        <v>#N/A</v>
      </c>
      <c r="AM594" s="304"/>
      <c r="AN594" s="304">
        <v>3490866887</v>
      </c>
      <c r="AO594" s="304">
        <v>3490866887</v>
      </c>
      <c r="AP594" s="304"/>
      <c r="AQ594" s="304"/>
      <c r="AR594" s="304"/>
      <c r="AS594" s="304"/>
      <c r="AT594" s="304"/>
      <c r="AU594" s="304"/>
      <c r="AV594" s="304"/>
      <c r="AW594" s="304"/>
      <c r="AX594" s="304"/>
    </row>
    <row r="595" spans="1:50" ht="12.75" customHeight="1">
      <c r="A595" s="116">
        <v>160021518</v>
      </c>
      <c r="B595" s="312">
        <v>70400000</v>
      </c>
      <c r="C595" s="429"/>
      <c r="D595" s="511"/>
      <c r="E595" s="511"/>
      <c r="F595" s="124">
        <v>135030117303</v>
      </c>
      <c r="G595" s="290" t="s">
        <v>4529</v>
      </c>
      <c r="H595" s="122">
        <v>9</v>
      </c>
      <c r="I595" s="302"/>
      <c r="J595" s="304">
        <v>13410496676</v>
      </c>
      <c r="K595" s="304"/>
      <c r="L595" s="304">
        <v>13410496676</v>
      </c>
      <c r="M595" s="304">
        <v>13410496676</v>
      </c>
      <c r="N595" s="304"/>
      <c r="O595" s="304"/>
      <c r="P595" s="304"/>
      <c r="Q595" s="304"/>
      <c r="R595" s="304"/>
      <c r="S595" s="304"/>
      <c r="T595" s="304"/>
      <c r="U595" s="304"/>
      <c r="V595" s="304"/>
      <c r="W595" s="327" t="str">
        <f>IFERROR((M595/J595)/IFERROR(HLOOKUP(F595,'BASE 1'!$C$1:$UG$251,'PROY 1'!$AB$19+237,0),0),"")</f>
        <v/>
      </c>
      <c r="X595" s="327"/>
      <c r="Y595" s="25" t="str">
        <f t="shared" si="27"/>
        <v>215</v>
      </c>
      <c r="Z595" s="304">
        <f t="shared" si="28"/>
        <v>0</v>
      </c>
      <c r="AA595" s="304">
        <f>L595-SUM($Z595:Z595)</f>
        <v>13410496676</v>
      </c>
      <c r="AB595" s="304">
        <f>M595-SUM($Z595:AA595)</f>
        <v>0</v>
      </c>
      <c r="AC595" s="304">
        <f>N595-SUM($Z595:AB595)</f>
        <v>-13410496676</v>
      </c>
      <c r="AD595" s="304">
        <f>O595-SUM($Z595:AC595)</f>
        <v>0</v>
      </c>
      <c r="AE595" s="304">
        <f>P595-SUM($Z595:AD595)</f>
        <v>0</v>
      </c>
      <c r="AF595" s="304">
        <f>Q595-SUM($Z595:AE595)</f>
        <v>0</v>
      </c>
      <c r="AG595" s="304">
        <f>R595-SUM($Z595:AF595)</f>
        <v>0</v>
      </c>
      <c r="AH595" s="304">
        <f>S595-SUM($Z595:AG595)</f>
        <v>0</v>
      </c>
      <c r="AI595" s="304">
        <f>T595-SUM($Z595:AH595)</f>
        <v>0</v>
      </c>
      <c r="AJ595" s="304">
        <f>U595-SUM($Z595:AI595)</f>
        <v>0</v>
      </c>
      <c r="AK595" s="304">
        <f>V595-SUM($Z595:AJ595)</f>
        <v>0</v>
      </c>
      <c r="AL595" s="21" t="e">
        <f>HLOOKUP(F595,'BASE 1'!$C$1:$UG$3,3,0)</f>
        <v>#N/A</v>
      </c>
      <c r="AM595" s="304"/>
      <c r="AN595" s="304">
        <v>13410496676</v>
      </c>
      <c r="AO595" s="304">
        <v>13410496676</v>
      </c>
      <c r="AP595" s="304"/>
      <c r="AQ595" s="304"/>
      <c r="AR595" s="304"/>
      <c r="AS595" s="304"/>
      <c r="AT595" s="304"/>
      <c r="AU595" s="304"/>
      <c r="AV595" s="304"/>
      <c r="AW595" s="304"/>
      <c r="AX595" s="304"/>
    </row>
    <row r="596" spans="1:50" ht="12.75" customHeight="1">
      <c r="A596" s="116">
        <v>110020418</v>
      </c>
      <c r="B596" s="312">
        <v>71100000</v>
      </c>
      <c r="C596" s="429"/>
      <c r="D596" s="511"/>
      <c r="E596" s="511"/>
      <c r="F596" s="124">
        <v>135030117403</v>
      </c>
      <c r="G596" s="290" t="s">
        <v>4530</v>
      </c>
      <c r="H596" s="122">
        <v>9</v>
      </c>
      <c r="I596" s="302"/>
      <c r="J596" s="304">
        <v>4952925319</v>
      </c>
      <c r="K596" s="304"/>
      <c r="L596" s="304">
        <v>4952925319</v>
      </c>
      <c r="M596" s="304">
        <v>4952925319</v>
      </c>
      <c r="N596" s="304"/>
      <c r="O596" s="304"/>
      <c r="P596" s="304"/>
      <c r="Q596" s="304"/>
      <c r="R596" s="304"/>
      <c r="S596" s="304"/>
      <c r="T596" s="304"/>
      <c r="U596" s="304"/>
      <c r="V596" s="304"/>
      <c r="W596" s="327" t="str">
        <f>IFERROR((M596/J596)/IFERROR(HLOOKUP(F596,'BASE 1'!$C$1:$UG$251,'PROY 1'!$AB$19+237,0),0),"")</f>
        <v/>
      </c>
      <c r="X596" s="327"/>
      <c r="Y596" s="25" t="str">
        <f t="shared" si="27"/>
        <v>204</v>
      </c>
      <c r="Z596" s="304">
        <f t="shared" si="28"/>
        <v>0</v>
      </c>
      <c r="AA596" s="304">
        <f>L596-SUM($Z596:Z596)</f>
        <v>4952925319</v>
      </c>
      <c r="AB596" s="304">
        <f>M596-SUM($Z596:AA596)</f>
        <v>0</v>
      </c>
      <c r="AC596" s="304">
        <f>N596-SUM($Z596:AB596)</f>
        <v>-4952925319</v>
      </c>
      <c r="AD596" s="304">
        <f>O596-SUM($Z596:AC596)</f>
        <v>0</v>
      </c>
      <c r="AE596" s="304">
        <f>P596-SUM($Z596:AD596)</f>
        <v>0</v>
      </c>
      <c r="AF596" s="304">
        <f>Q596-SUM($Z596:AE596)</f>
        <v>0</v>
      </c>
      <c r="AG596" s="304">
        <f>R596-SUM($Z596:AF596)</f>
        <v>0</v>
      </c>
      <c r="AH596" s="304">
        <f>S596-SUM($Z596:AG596)</f>
        <v>0</v>
      </c>
      <c r="AI596" s="304">
        <f>T596-SUM($Z596:AH596)</f>
        <v>0</v>
      </c>
      <c r="AJ596" s="304">
        <f>U596-SUM($Z596:AI596)</f>
        <v>0</v>
      </c>
      <c r="AK596" s="304">
        <f>V596-SUM($Z596:AJ596)</f>
        <v>0</v>
      </c>
      <c r="AL596" s="21" t="e">
        <f>HLOOKUP(F596,'BASE 1'!$C$1:$UG$3,3,0)</f>
        <v>#N/A</v>
      </c>
      <c r="AM596" s="304"/>
      <c r="AN596" s="304">
        <v>4952925319</v>
      </c>
      <c r="AO596" s="304">
        <v>4952925319</v>
      </c>
      <c r="AP596" s="304"/>
      <c r="AQ596" s="304"/>
      <c r="AR596" s="304"/>
      <c r="AS596" s="304"/>
      <c r="AT596" s="304"/>
      <c r="AU596" s="304"/>
      <c r="AV596" s="304"/>
      <c r="AW596" s="304"/>
      <c r="AX596" s="304"/>
    </row>
    <row r="597" spans="1:50" ht="12.75" customHeight="1">
      <c r="A597" s="116">
        <v>110000116</v>
      </c>
      <c r="B597" s="312">
        <v>70400000</v>
      </c>
      <c r="C597" s="429"/>
      <c r="D597" s="511"/>
      <c r="E597" s="511"/>
      <c r="F597" s="124">
        <v>135030117501</v>
      </c>
      <c r="G597" s="290" t="s">
        <v>4271</v>
      </c>
      <c r="H597" s="122">
        <v>9</v>
      </c>
      <c r="I597" s="302"/>
      <c r="J597" s="304">
        <v>93317024</v>
      </c>
      <c r="K597" s="304"/>
      <c r="L597" s="304">
        <v>93317024</v>
      </c>
      <c r="M597" s="304">
        <v>93317024</v>
      </c>
      <c r="N597" s="304"/>
      <c r="O597" s="304"/>
      <c r="P597" s="304"/>
      <c r="Q597" s="304"/>
      <c r="R597" s="304"/>
      <c r="S597" s="304"/>
      <c r="T597" s="304"/>
      <c r="U597" s="304"/>
      <c r="V597" s="304"/>
      <c r="W597" s="327" t="str">
        <f>IFERROR((M597/J597)/IFERROR(HLOOKUP(F597,'BASE 1'!$C$1:$UG$251,'PROY 1'!$AB$19+237,0),0),"")</f>
        <v/>
      </c>
      <c r="X597" s="327"/>
      <c r="Y597" s="25" t="str">
        <f t="shared" si="27"/>
        <v>001</v>
      </c>
      <c r="Z597" s="304">
        <f t="shared" si="28"/>
        <v>0</v>
      </c>
      <c r="AA597" s="304">
        <f>L597-SUM($Z597:Z597)</f>
        <v>93317024</v>
      </c>
      <c r="AB597" s="304">
        <f>M597-SUM($Z597:AA597)</f>
        <v>0</v>
      </c>
      <c r="AC597" s="304">
        <f>N597-SUM($Z597:AB597)</f>
        <v>-93317024</v>
      </c>
      <c r="AD597" s="304">
        <f>O597-SUM($Z597:AC597)</f>
        <v>0</v>
      </c>
      <c r="AE597" s="304">
        <f>P597-SUM($Z597:AD597)</f>
        <v>0</v>
      </c>
      <c r="AF597" s="304">
        <f>Q597-SUM($Z597:AE597)</f>
        <v>0</v>
      </c>
      <c r="AG597" s="304">
        <f>R597-SUM($Z597:AF597)</f>
        <v>0</v>
      </c>
      <c r="AH597" s="304">
        <f>S597-SUM($Z597:AG597)</f>
        <v>0</v>
      </c>
      <c r="AI597" s="304">
        <f>T597-SUM($Z597:AH597)</f>
        <v>0</v>
      </c>
      <c r="AJ597" s="304">
        <f>U597-SUM($Z597:AI597)</f>
        <v>0</v>
      </c>
      <c r="AK597" s="304">
        <f>V597-SUM($Z597:AJ597)</f>
        <v>0</v>
      </c>
      <c r="AL597" s="21" t="e">
        <f>HLOOKUP(F597,'BASE 1'!$C$1:$UG$3,3,0)</f>
        <v>#N/A</v>
      </c>
      <c r="AM597" s="304"/>
      <c r="AN597" s="304">
        <v>93317024</v>
      </c>
      <c r="AO597" s="304">
        <v>93317024</v>
      </c>
      <c r="AP597" s="304"/>
      <c r="AQ597" s="304"/>
      <c r="AR597" s="304"/>
      <c r="AS597" s="304"/>
      <c r="AT597" s="304"/>
      <c r="AU597" s="304"/>
      <c r="AV597" s="304"/>
      <c r="AW597" s="304"/>
      <c r="AX597" s="304"/>
    </row>
    <row r="598" spans="1:50" ht="12.75" customHeight="1">
      <c r="A598" s="116">
        <v>110000117</v>
      </c>
      <c r="B598" s="312">
        <v>70400000</v>
      </c>
      <c r="C598" s="429"/>
      <c r="D598" s="511"/>
      <c r="E598" s="511"/>
      <c r="F598" s="124">
        <v>135030117502</v>
      </c>
      <c r="G598" s="290" t="s">
        <v>4226</v>
      </c>
      <c r="H598" s="122">
        <v>9</v>
      </c>
      <c r="I598" s="302"/>
      <c r="J598" s="304">
        <v>2227088126</v>
      </c>
      <c r="K598" s="304"/>
      <c r="L598" s="304">
        <v>2227088126</v>
      </c>
      <c r="M598" s="304">
        <v>2227088126</v>
      </c>
      <c r="N598" s="304"/>
      <c r="O598" s="304"/>
      <c r="P598" s="304"/>
      <c r="Q598" s="304"/>
      <c r="R598" s="304"/>
      <c r="S598" s="304"/>
      <c r="T598" s="304"/>
      <c r="U598" s="304"/>
      <c r="V598" s="304"/>
      <c r="W598" s="327" t="str">
        <f>IFERROR((M598/J598)/IFERROR(HLOOKUP(F598,'BASE 1'!$C$1:$UG$251,'PROY 1'!$AB$19+237,0),0),"")</f>
        <v/>
      </c>
      <c r="X598" s="327"/>
      <c r="Y598" s="25" t="str">
        <f t="shared" si="27"/>
        <v>001</v>
      </c>
      <c r="Z598" s="304">
        <f t="shared" si="28"/>
        <v>0</v>
      </c>
      <c r="AA598" s="304">
        <f>L598-SUM($Z598:Z598)</f>
        <v>2227088126</v>
      </c>
      <c r="AB598" s="304">
        <f>M598-SUM($Z598:AA598)</f>
        <v>0</v>
      </c>
      <c r="AC598" s="304">
        <f>N598-SUM($Z598:AB598)</f>
        <v>-2227088126</v>
      </c>
      <c r="AD598" s="304">
        <f>O598-SUM($Z598:AC598)</f>
        <v>0</v>
      </c>
      <c r="AE598" s="304">
        <f>P598-SUM($Z598:AD598)</f>
        <v>0</v>
      </c>
      <c r="AF598" s="304">
        <f>Q598-SUM($Z598:AE598)</f>
        <v>0</v>
      </c>
      <c r="AG598" s="304">
        <f>R598-SUM($Z598:AF598)</f>
        <v>0</v>
      </c>
      <c r="AH598" s="304">
        <f>S598-SUM($Z598:AG598)</f>
        <v>0</v>
      </c>
      <c r="AI598" s="304">
        <f>T598-SUM($Z598:AH598)</f>
        <v>0</v>
      </c>
      <c r="AJ598" s="304">
        <f>U598-SUM($Z598:AI598)</f>
        <v>0</v>
      </c>
      <c r="AK598" s="304">
        <f>V598-SUM($Z598:AJ598)</f>
        <v>0</v>
      </c>
      <c r="AL598" s="21" t="e">
        <f>HLOOKUP(F598,'BASE 1'!$C$1:$UG$3,3,0)</f>
        <v>#N/A</v>
      </c>
      <c r="AM598" s="304"/>
      <c r="AN598" s="304">
        <v>2227088126</v>
      </c>
      <c r="AO598" s="304">
        <v>2227088126</v>
      </c>
      <c r="AP598" s="304"/>
      <c r="AQ598" s="304"/>
      <c r="AR598" s="304"/>
      <c r="AS598" s="304"/>
      <c r="AT598" s="304"/>
      <c r="AU598" s="304"/>
      <c r="AV598" s="304"/>
      <c r="AW598" s="304"/>
      <c r="AX598" s="304"/>
    </row>
    <row r="599" spans="1:50" ht="12.75" customHeight="1">
      <c r="A599" s="116">
        <v>110000118</v>
      </c>
      <c r="B599" s="312">
        <v>70400000</v>
      </c>
      <c r="C599" s="429"/>
      <c r="D599" s="511"/>
      <c r="E599" s="511"/>
      <c r="F599" s="124">
        <v>135030117503</v>
      </c>
      <c r="G599" s="290" t="s">
        <v>4531</v>
      </c>
      <c r="H599" s="122">
        <v>9</v>
      </c>
      <c r="I599" s="302"/>
      <c r="J599" s="304">
        <v>8179025232</v>
      </c>
      <c r="K599" s="304"/>
      <c r="L599" s="304">
        <v>8179025232</v>
      </c>
      <c r="M599" s="304">
        <v>8179025232</v>
      </c>
      <c r="N599" s="304"/>
      <c r="O599" s="304"/>
      <c r="P599" s="304"/>
      <c r="Q599" s="304"/>
      <c r="R599" s="304"/>
      <c r="S599" s="304"/>
      <c r="T599" s="304"/>
      <c r="U599" s="304"/>
      <c r="V599" s="304"/>
      <c r="W599" s="327" t="str">
        <f>IFERROR((M599/J599)/IFERROR(HLOOKUP(F599,'BASE 1'!$C$1:$UG$251,'PROY 1'!$AB$19+237,0),0),"")</f>
        <v/>
      </c>
      <c r="X599" s="327"/>
      <c r="Y599" s="25" t="str">
        <f t="shared" si="27"/>
        <v>001</v>
      </c>
      <c r="Z599" s="304">
        <f t="shared" si="28"/>
        <v>0</v>
      </c>
      <c r="AA599" s="304">
        <f>L599-SUM($Z599:Z599)</f>
        <v>8179025232</v>
      </c>
      <c r="AB599" s="304">
        <f>M599-SUM($Z599:AA599)</f>
        <v>0</v>
      </c>
      <c r="AC599" s="304">
        <f>N599-SUM($Z599:AB599)</f>
        <v>-8179025232</v>
      </c>
      <c r="AD599" s="304">
        <f>O599-SUM($Z599:AC599)</f>
        <v>0</v>
      </c>
      <c r="AE599" s="304">
        <f>P599-SUM($Z599:AD599)</f>
        <v>0</v>
      </c>
      <c r="AF599" s="304">
        <f>Q599-SUM($Z599:AE599)</f>
        <v>0</v>
      </c>
      <c r="AG599" s="304">
        <f>R599-SUM($Z599:AF599)</f>
        <v>0</v>
      </c>
      <c r="AH599" s="304">
        <f>S599-SUM($Z599:AG599)</f>
        <v>0</v>
      </c>
      <c r="AI599" s="304">
        <f>T599-SUM($Z599:AH599)</f>
        <v>0</v>
      </c>
      <c r="AJ599" s="304">
        <f>U599-SUM($Z599:AI599)</f>
        <v>0</v>
      </c>
      <c r="AK599" s="304">
        <f>V599-SUM($Z599:AJ599)</f>
        <v>0</v>
      </c>
      <c r="AL599" s="21" t="e">
        <f>HLOOKUP(F599,'BASE 1'!$C$1:$UG$3,3,0)</f>
        <v>#N/A</v>
      </c>
      <c r="AM599" s="304"/>
      <c r="AN599" s="304">
        <v>8179025232</v>
      </c>
      <c r="AO599" s="304">
        <v>8179025232</v>
      </c>
      <c r="AP599" s="304"/>
      <c r="AQ599" s="304"/>
      <c r="AR599" s="304"/>
      <c r="AS599" s="304"/>
      <c r="AT599" s="304"/>
      <c r="AU599" s="304"/>
      <c r="AV599" s="304"/>
      <c r="AW599" s="304"/>
      <c r="AX599" s="304"/>
    </row>
    <row r="600" spans="1:50" ht="12.75" customHeight="1">
      <c r="A600" s="116"/>
      <c r="B600" s="312"/>
      <c r="C600" s="429"/>
      <c r="D600" s="511"/>
      <c r="E600" s="511"/>
      <c r="F600" s="124">
        <v>135030117602</v>
      </c>
      <c r="G600" s="290" t="s">
        <v>4585</v>
      </c>
      <c r="H600" s="122">
        <v>9</v>
      </c>
      <c r="I600" s="302"/>
      <c r="J600" s="304">
        <v>6173929</v>
      </c>
      <c r="K600" s="304"/>
      <c r="L600" s="304"/>
      <c r="M600" s="304">
        <v>6173929</v>
      </c>
      <c r="N600" s="304"/>
      <c r="O600" s="304"/>
      <c r="P600" s="304"/>
      <c r="Q600" s="304"/>
      <c r="R600" s="304"/>
      <c r="S600" s="304"/>
      <c r="T600" s="304"/>
      <c r="U600" s="304"/>
      <c r="V600" s="304"/>
      <c r="W600" s="327" t="str">
        <f>IFERROR((M600/J600)/IFERROR(HLOOKUP(F600,'BASE 1'!$C$1:$UG$251,'PROY 1'!$AB$19+237,0),0),"")</f>
        <v/>
      </c>
      <c r="X600" s="327"/>
      <c r="Y600" s="25" t="str">
        <f t="shared" si="27"/>
        <v/>
      </c>
      <c r="Z600" s="304">
        <f t="shared" si="28"/>
        <v>0</v>
      </c>
      <c r="AA600" s="304">
        <f>L600-SUM($Z600:Z600)</f>
        <v>0</v>
      </c>
      <c r="AB600" s="304">
        <f>M600-SUM($Z600:AA600)</f>
        <v>6173929</v>
      </c>
      <c r="AC600" s="304">
        <f>N600-SUM($Z600:AB600)</f>
        <v>-6173929</v>
      </c>
      <c r="AD600" s="304">
        <f>O600-SUM($Z600:AC600)</f>
        <v>0</v>
      </c>
      <c r="AE600" s="304">
        <f>P600-SUM($Z600:AD600)</f>
        <v>0</v>
      </c>
      <c r="AF600" s="304">
        <f>Q600-SUM($Z600:AE600)</f>
        <v>0</v>
      </c>
      <c r="AG600" s="304">
        <f>R600-SUM($Z600:AF600)</f>
        <v>0</v>
      </c>
      <c r="AH600" s="304">
        <f>S600-SUM($Z600:AG600)</f>
        <v>0</v>
      </c>
      <c r="AI600" s="304">
        <f>T600-SUM($Z600:AH600)</f>
        <v>0</v>
      </c>
      <c r="AJ600" s="304">
        <f>U600-SUM($Z600:AI600)</f>
        <v>0</v>
      </c>
      <c r="AK600" s="304">
        <f>V600-SUM($Z600:AJ600)</f>
        <v>0</v>
      </c>
      <c r="AL600" s="21" t="e">
        <f>HLOOKUP(F600,'BASE 1'!$C$1:$UG$3,3,0)</f>
        <v>#N/A</v>
      </c>
      <c r="AM600" s="304"/>
      <c r="AN600" s="304"/>
      <c r="AO600" s="304">
        <v>6173929</v>
      </c>
      <c r="AP600" s="304"/>
      <c r="AQ600" s="304"/>
      <c r="AR600" s="304"/>
      <c r="AS600" s="304"/>
      <c r="AT600" s="304"/>
      <c r="AU600" s="304"/>
      <c r="AV600" s="304"/>
      <c r="AW600" s="304"/>
      <c r="AX600" s="304"/>
    </row>
    <row r="601" spans="1:50" ht="12.75" customHeight="1">
      <c r="A601" s="116">
        <v>110020918</v>
      </c>
      <c r="B601" s="312">
        <v>70400000</v>
      </c>
      <c r="C601" s="429"/>
      <c r="D601" s="511"/>
      <c r="E601" s="511"/>
      <c r="F601" s="124">
        <v>135030117603</v>
      </c>
      <c r="G601" s="290" t="s">
        <v>4532</v>
      </c>
      <c r="H601" s="122">
        <v>9</v>
      </c>
      <c r="I601" s="302"/>
      <c r="J601" s="304">
        <v>100932143</v>
      </c>
      <c r="K601" s="304"/>
      <c r="L601" s="304">
        <v>15710518</v>
      </c>
      <c r="M601" s="304">
        <v>101600015</v>
      </c>
      <c r="N601" s="304"/>
      <c r="O601" s="304"/>
      <c r="P601" s="304"/>
      <c r="Q601" s="304"/>
      <c r="R601" s="304"/>
      <c r="S601" s="304"/>
      <c r="T601" s="304"/>
      <c r="U601" s="304"/>
      <c r="V601" s="304"/>
      <c r="W601" s="327" t="str">
        <f>IFERROR((M601/J601)/IFERROR(HLOOKUP(F601,'BASE 1'!$C$1:$UG$251,'PROY 1'!$AB$19+237,0),0),"")</f>
        <v/>
      </c>
      <c r="X601" s="327"/>
      <c r="Y601" s="25" t="str">
        <f t="shared" si="27"/>
        <v>209</v>
      </c>
      <c r="Z601" s="304">
        <f t="shared" si="28"/>
        <v>0</v>
      </c>
      <c r="AA601" s="304">
        <f>L601-SUM($Z601:Z601)</f>
        <v>15710518</v>
      </c>
      <c r="AB601" s="304">
        <f>M601-SUM($Z601:AA601)</f>
        <v>85889497</v>
      </c>
      <c r="AC601" s="304">
        <f>N601-SUM($Z601:AB601)</f>
        <v>-101600015</v>
      </c>
      <c r="AD601" s="304">
        <f>O601-SUM($Z601:AC601)</f>
        <v>0</v>
      </c>
      <c r="AE601" s="304">
        <f>P601-SUM($Z601:AD601)</f>
        <v>0</v>
      </c>
      <c r="AF601" s="304">
        <f>Q601-SUM($Z601:AE601)</f>
        <v>0</v>
      </c>
      <c r="AG601" s="304">
        <f>R601-SUM($Z601:AF601)</f>
        <v>0</v>
      </c>
      <c r="AH601" s="304">
        <f>S601-SUM($Z601:AG601)</f>
        <v>0</v>
      </c>
      <c r="AI601" s="304">
        <f>T601-SUM($Z601:AH601)</f>
        <v>0</v>
      </c>
      <c r="AJ601" s="304">
        <f>U601-SUM($Z601:AI601)</f>
        <v>0</v>
      </c>
      <c r="AK601" s="304">
        <f>V601-SUM($Z601:AJ601)</f>
        <v>0</v>
      </c>
      <c r="AL601" s="21" t="e">
        <f>HLOOKUP(F601,'BASE 1'!$C$1:$UG$3,3,0)</f>
        <v>#N/A</v>
      </c>
      <c r="AM601" s="304"/>
      <c r="AN601" s="304">
        <v>15042649</v>
      </c>
      <c r="AO601" s="304">
        <v>100932143</v>
      </c>
      <c r="AP601" s="304"/>
      <c r="AQ601" s="304"/>
      <c r="AR601" s="304"/>
      <c r="AS601" s="304"/>
      <c r="AT601" s="304"/>
      <c r="AU601" s="304"/>
      <c r="AV601" s="304"/>
      <c r="AW601" s="304"/>
      <c r="AX601" s="304"/>
    </row>
    <row r="602" spans="1:50" ht="12.75" customHeight="1">
      <c r="A602" s="116">
        <v>110020216</v>
      </c>
      <c r="B602" s="312">
        <v>70400000</v>
      </c>
      <c r="C602" s="429"/>
      <c r="D602" s="511"/>
      <c r="E602" s="511"/>
      <c r="F602" s="124">
        <v>135030117701</v>
      </c>
      <c r="G602" s="290" t="s">
        <v>4227</v>
      </c>
      <c r="H602" s="122">
        <v>9</v>
      </c>
      <c r="I602" s="302"/>
      <c r="J602" s="304">
        <v>31764900</v>
      </c>
      <c r="K602" s="304"/>
      <c r="L602" s="304">
        <v>31764900</v>
      </c>
      <c r="M602" s="304">
        <v>31764900</v>
      </c>
      <c r="N602" s="304"/>
      <c r="O602" s="304"/>
      <c r="P602" s="304"/>
      <c r="Q602" s="304"/>
      <c r="R602" s="304"/>
      <c r="S602" s="304"/>
      <c r="T602" s="304"/>
      <c r="U602" s="304"/>
      <c r="V602" s="304"/>
      <c r="W602" s="327" t="str">
        <f>IFERROR((M602/J602)/IFERROR(HLOOKUP(F602,'BASE 1'!$C$1:$UG$251,'PROY 1'!$AB$19+237,0),0),"")</f>
        <v/>
      </c>
      <c r="X602" s="327"/>
      <c r="Y602" s="25" t="str">
        <f t="shared" si="27"/>
        <v>202</v>
      </c>
      <c r="Z602" s="304">
        <f t="shared" si="28"/>
        <v>0</v>
      </c>
      <c r="AA602" s="304">
        <f>L602-SUM($Z602:Z602)</f>
        <v>31764900</v>
      </c>
      <c r="AB602" s="304">
        <f>M602-SUM($Z602:AA602)</f>
        <v>0</v>
      </c>
      <c r="AC602" s="304">
        <f>N602-SUM($Z602:AB602)</f>
        <v>-31764900</v>
      </c>
      <c r="AD602" s="304">
        <f>O602-SUM($Z602:AC602)</f>
        <v>0</v>
      </c>
      <c r="AE602" s="304">
        <f>P602-SUM($Z602:AD602)</f>
        <v>0</v>
      </c>
      <c r="AF602" s="304">
        <f>Q602-SUM($Z602:AE602)</f>
        <v>0</v>
      </c>
      <c r="AG602" s="304">
        <f>R602-SUM($Z602:AF602)</f>
        <v>0</v>
      </c>
      <c r="AH602" s="304">
        <f>S602-SUM($Z602:AG602)</f>
        <v>0</v>
      </c>
      <c r="AI602" s="304">
        <f>T602-SUM($Z602:AH602)</f>
        <v>0</v>
      </c>
      <c r="AJ602" s="304">
        <f>U602-SUM($Z602:AI602)</f>
        <v>0</v>
      </c>
      <c r="AK602" s="304">
        <f>V602-SUM($Z602:AJ602)</f>
        <v>0</v>
      </c>
      <c r="AL602" s="21" t="e">
        <f>HLOOKUP(F602,'BASE 1'!$C$1:$UG$3,3,0)</f>
        <v>#N/A</v>
      </c>
      <c r="AM602" s="304"/>
      <c r="AN602" s="304">
        <v>31764900</v>
      </c>
      <c r="AO602" s="304">
        <v>31764900</v>
      </c>
      <c r="AP602" s="304"/>
      <c r="AQ602" s="304"/>
      <c r="AR602" s="304"/>
      <c r="AS602" s="304"/>
      <c r="AT602" s="304"/>
      <c r="AU602" s="304"/>
      <c r="AV602" s="304"/>
      <c r="AW602" s="304"/>
      <c r="AX602" s="304"/>
    </row>
    <row r="603" spans="1:50" ht="12.75" customHeight="1">
      <c r="A603" s="116">
        <v>110019716</v>
      </c>
      <c r="B603" s="312">
        <v>70400000</v>
      </c>
      <c r="C603" s="429"/>
      <c r="D603" s="511"/>
      <c r="E603" s="511"/>
      <c r="F603" s="124">
        <v>135030117801</v>
      </c>
      <c r="G603" s="290" t="s">
        <v>4272</v>
      </c>
      <c r="H603" s="122">
        <v>9</v>
      </c>
      <c r="I603" s="302"/>
      <c r="J603" s="304">
        <v>2228583736</v>
      </c>
      <c r="K603" s="304"/>
      <c r="L603" s="304">
        <v>2228583736</v>
      </c>
      <c r="M603" s="304">
        <v>2228583736</v>
      </c>
      <c r="N603" s="304"/>
      <c r="O603" s="304"/>
      <c r="P603" s="304"/>
      <c r="Q603" s="304"/>
      <c r="R603" s="304"/>
      <c r="S603" s="304"/>
      <c r="T603" s="304"/>
      <c r="U603" s="304"/>
      <c r="V603" s="304"/>
      <c r="W603" s="327" t="str">
        <f>IFERROR((M603/J603)/IFERROR(HLOOKUP(F603,'BASE 1'!$C$1:$UG$251,'PROY 1'!$AB$19+237,0),0),"")</f>
        <v/>
      </c>
      <c r="X603" s="327"/>
      <c r="Y603" s="25" t="str">
        <f t="shared" si="27"/>
        <v>197</v>
      </c>
      <c r="Z603" s="304">
        <f t="shared" si="28"/>
        <v>0</v>
      </c>
      <c r="AA603" s="304">
        <f>L603-SUM($Z603:Z603)</f>
        <v>2228583736</v>
      </c>
      <c r="AB603" s="304">
        <f>M603-SUM($Z603:AA603)</f>
        <v>0</v>
      </c>
      <c r="AC603" s="304">
        <f>N603-SUM($Z603:AB603)</f>
        <v>-2228583736</v>
      </c>
      <c r="AD603" s="304">
        <f>O603-SUM($Z603:AC603)</f>
        <v>0</v>
      </c>
      <c r="AE603" s="304">
        <f>P603-SUM($Z603:AD603)</f>
        <v>0</v>
      </c>
      <c r="AF603" s="304">
        <f>Q603-SUM($Z603:AE603)</f>
        <v>0</v>
      </c>
      <c r="AG603" s="304">
        <f>R603-SUM($Z603:AF603)</f>
        <v>0</v>
      </c>
      <c r="AH603" s="304">
        <f>S603-SUM($Z603:AG603)</f>
        <v>0</v>
      </c>
      <c r="AI603" s="304">
        <f>T603-SUM($Z603:AH603)</f>
        <v>0</v>
      </c>
      <c r="AJ603" s="304">
        <f>U603-SUM($Z603:AI603)</f>
        <v>0</v>
      </c>
      <c r="AK603" s="304">
        <f>V603-SUM($Z603:AJ603)</f>
        <v>0</v>
      </c>
      <c r="AL603" s="21" t="e">
        <f>HLOOKUP(F603,'BASE 1'!$C$1:$UG$3,3,0)</f>
        <v>#N/A</v>
      </c>
      <c r="AM603" s="304"/>
      <c r="AN603" s="304">
        <v>2228583736</v>
      </c>
      <c r="AO603" s="304">
        <v>2228583736</v>
      </c>
      <c r="AP603" s="304"/>
      <c r="AQ603" s="304"/>
      <c r="AR603" s="304"/>
      <c r="AS603" s="304"/>
      <c r="AT603" s="304"/>
      <c r="AU603" s="304"/>
      <c r="AV603" s="304"/>
      <c r="AW603" s="304"/>
      <c r="AX603" s="304"/>
    </row>
    <row r="604" spans="1:50" ht="12.75" customHeight="1">
      <c r="A604" s="116">
        <v>110019717</v>
      </c>
      <c r="B604" s="312">
        <v>70400000</v>
      </c>
      <c r="C604" s="429"/>
      <c r="D604" s="511"/>
      <c r="E604" s="511"/>
      <c r="F604" s="124">
        <v>135030117802</v>
      </c>
      <c r="G604" s="290" t="s">
        <v>4533</v>
      </c>
      <c r="H604" s="122">
        <v>9</v>
      </c>
      <c r="I604" s="302"/>
      <c r="J604" s="304">
        <v>1289827407</v>
      </c>
      <c r="K604" s="304"/>
      <c r="L604" s="304">
        <v>1289827407</v>
      </c>
      <c r="M604" s="304">
        <v>1289827407</v>
      </c>
      <c r="N604" s="304"/>
      <c r="O604" s="304"/>
      <c r="P604" s="304"/>
      <c r="Q604" s="304"/>
      <c r="R604" s="304"/>
      <c r="S604" s="304"/>
      <c r="T604" s="304"/>
      <c r="U604" s="304"/>
      <c r="V604" s="304"/>
      <c r="W604" s="327" t="str">
        <f>IFERROR((M604/J604)/IFERROR(HLOOKUP(F604,'BASE 1'!$C$1:$UG$251,'PROY 1'!$AB$19+237,0),0),"")</f>
        <v/>
      </c>
      <c r="X604" s="327"/>
      <c r="Y604" s="25" t="str">
        <f t="shared" si="27"/>
        <v>197</v>
      </c>
      <c r="Z604" s="304">
        <f t="shared" si="28"/>
        <v>0</v>
      </c>
      <c r="AA604" s="304">
        <f>L604-SUM($Z604:Z604)</f>
        <v>1289827407</v>
      </c>
      <c r="AB604" s="304">
        <f>M604-SUM($Z604:AA604)</f>
        <v>0</v>
      </c>
      <c r="AC604" s="304">
        <f>N604-SUM($Z604:AB604)</f>
        <v>-1289827407</v>
      </c>
      <c r="AD604" s="304">
        <f>O604-SUM($Z604:AC604)</f>
        <v>0</v>
      </c>
      <c r="AE604" s="304">
        <f>P604-SUM($Z604:AD604)</f>
        <v>0</v>
      </c>
      <c r="AF604" s="304">
        <f>Q604-SUM($Z604:AE604)</f>
        <v>0</v>
      </c>
      <c r="AG604" s="304">
        <f>R604-SUM($Z604:AF604)</f>
        <v>0</v>
      </c>
      <c r="AH604" s="304">
        <f>S604-SUM($Z604:AG604)</f>
        <v>0</v>
      </c>
      <c r="AI604" s="304">
        <f>T604-SUM($Z604:AH604)</f>
        <v>0</v>
      </c>
      <c r="AJ604" s="304">
        <f>U604-SUM($Z604:AI604)</f>
        <v>0</v>
      </c>
      <c r="AK604" s="304">
        <f>V604-SUM($Z604:AJ604)</f>
        <v>0</v>
      </c>
      <c r="AL604" s="21" t="e">
        <f>HLOOKUP(F604,'BASE 1'!$C$1:$UG$3,3,0)</f>
        <v>#N/A</v>
      </c>
      <c r="AM604" s="304"/>
      <c r="AN604" s="304">
        <v>1289827407</v>
      </c>
      <c r="AO604" s="304">
        <v>1289827407</v>
      </c>
      <c r="AP604" s="304"/>
      <c r="AQ604" s="304"/>
      <c r="AR604" s="304"/>
      <c r="AS604" s="304"/>
      <c r="AT604" s="304"/>
      <c r="AU604" s="304"/>
      <c r="AV604" s="304"/>
      <c r="AW604" s="304"/>
      <c r="AX604" s="304"/>
    </row>
    <row r="605" spans="1:50" ht="12.75" customHeight="1">
      <c r="A605" s="116">
        <v>110019718</v>
      </c>
      <c r="B605" s="312">
        <v>70400000</v>
      </c>
      <c r="C605" s="429"/>
      <c r="D605" s="511"/>
      <c r="E605" s="511"/>
      <c r="F605" s="124">
        <v>135030117803</v>
      </c>
      <c r="G605" s="290" t="s">
        <v>4534</v>
      </c>
      <c r="H605" s="122">
        <v>9</v>
      </c>
      <c r="I605" s="302"/>
      <c r="J605" s="304">
        <v>1</v>
      </c>
      <c r="K605" s="304"/>
      <c r="L605" s="304">
        <v>1</v>
      </c>
      <c r="M605" s="304">
        <v>534738</v>
      </c>
      <c r="N605" s="304"/>
      <c r="O605" s="304"/>
      <c r="P605" s="304"/>
      <c r="Q605" s="304"/>
      <c r="R605" s="304"/>
      <c r="S605" s="304"/>
      <c r="T605" s="304"/>
      <c r="U605" s="304"/>
      <c r="V605" s="304"/>
      <c r="W605" s="327" t="str">
        <f>IFERROR((M605/J605)/IFERROR(HLOOKUP(F605,'BASE 1'!$C$1:$UG$251,'PROY 1'!$AB$19+237,0),0),"")</f>
        <v/>
      </c>
      <c r="X605" s="327"/>
      <c r="Y605" s="25" t="str">
        <f t="shared" si="27"/>
        <v>197</v>
      </c>
      <c r="Z605" s="304">
        <f t="shared" si="28"/>
        <v>0</v>
      </c>
      <c r="AA605" s="304">
        <f>L605-SUM($Z605:Z605)</f>
        <v>1</v>
      </c>
      <c r="AB605" s="304">
        <f>M605-SUM($Z605:AA605)</f>
        <v>534737</v>
      </c>
      <c r="AC605" s="304">
        <f>N605-SUM($Z605:AB605)</f>
        <v>-534738</v>
      </c>
      <c r="AD605" s="304">
        <f>O605-SUM($Z605:AC605)</f>
        <v>0</v>
      </c>
      <c r="AE605" s="304">
        <f>P605-SUM($Z605:AD605)</f>
        <v>0</v>
      </c>
      <c r="AF605" s="304">
        <f>Q605-SUM($Z605:AE605)</f>
        <v>0</v>
      </c>
      <c r="AG605" s="304">
        <f>R605-SUM($Z605:AF605)</f>
        <v>0</v>
      </c>
      <c r="AH605" s="304">
        <f>S605-SUM($Z605:AG605)</f>
        <v>0</v>
      </c>
      <c r="AI605" s="304">
        <f>T605-SUM($Z605:AH605)</f>
        <v>0</v>
      </c>
      <c r="AJ605" s="304">
        <f>U605-SUM($Z605:AI605)</f>
        <v>0</v>
      </c>
      <c r="AK605" s="304">
        <f>V605-SUM($Z605:AJ605)</f>
        <v>0</v>
      </c>
      <c r="AL605" s="21" t="e">
        <f>HLOOKUP(F605,'BASE 1'!$C$1:$UG$3,3,0)</f>
        <v>#N/A</v>
      </c>
      <c r="AM605" s="304"/>
      <c r="AN605" s="304">
        <v>1</v>
      </c>
      <c r="AO605" s="304">
        <v>1</v>
      </c>
      <c r="AP605" s="304"/>
      <c r="AQ605" s="304"/>
      <c r="AR605" s="304"/>
      <c r="AS605" s="304"/>
      <c r="AT605" s="304"/>
      <c r="AU605" s="304"/>
      <c r="AV605" s="304"/>
      <c r="AW605" s="304"/>
      <c r="AX605" s="304"/>
    </row>
    <row r="606" spans="1:50" ht="12.75" customHeight="1">
      <c r="A606" s="116">
        <v>110019817</v>
      </c>
      <c r="B606" s="312">
        <v>70400000</v>
      </c>
      <c r="C606" s="429"/>
      <c r="D606" s="511"/>
      <c r="E606" s="511"/>
      <c r="F606" s="124">
        <v>135030117902</v>
      </c>
      <c r="G606" s="290" t="s">
        <v>4273</v>
      </c>
      <c r="H606" s="122">
        <v>9</v>
      </c>
      <c r="I606" s="302"/>
      <c r="J606" s="304">
        <v>1</v>
      </c>
      <c r="K606" s="304"/>
      <c r="L606" s="304">
        <v>1</v>
      </c>
      <c r="M606" s="304">
        <v>1</v>
      </c>
      <c r="N606" s="304"/>
      <c r="O606" s="304"/>
      <c r="P606" s="304"/>
      <c r="Q606" s="304"/>
      <c r="R606" s="304"/>
      <c r="S606" s="304"/>
      <c r="T606" s="304"/>
      <c r="U606" s="304"/>
      <c r="V606" s="304"/>
      <c r="W606" s="327" t="str">
        <f>IFERROR((M606/J606)/IFERROR(HLOOKUP(F606,'BASE 1'!$C$1:$UG$251,'PROY 1'!$AB$19+237,0),0),"")</f>
        <v/>
      </c>
      <c r="X606" s="327"/>
      <c r="Y606" s="25" t="str">
        <f t="shared" si="27"/>
        <v>198</v>
      </c>
      <c r="Z606" s="304">
        <f t="shared" si="28"/>
        <v>0</v>
      </c>
      <c r="AA606" s="304">
        <f>L606-SUM($Z606:Z606)</f>
        <v>1</v>
      </c>
      <c r="AB606" s="304">
        <f>M606-SUM($Z606:AA606)</f>
        <v>0</v>
      </c>
      <c r="AC606" s="304">
        <f>N606-SUM($Z606:AB606)</f>
        <v>-1</v>
      </c>
      <c r="AD606" s="304">
        <f>O606-SUM($Z606:AC606)</f>
        <v>0</v>
      </c>
      <c r="AE606" s="304">
        <f>P606-SUM($Z606:AD606)</f>
        <v>0</v>
      </c>
      <c r="AF606" s="304">
        <f>Q606-SUM($Z606:AE606)</f>
        <v>0</v>
      </c>
      <c r="AG606" s="304">
        <f>R606-SUM($Z606:AF606)</f>
        <v>0</v>
      </c>
      <c r="AH606" s="304">
        <f>S606-SUM($Z606:AG606)</f>
        <v>0</v>
      </c>
      <c r="AI606" s="304">
        <f>T606-SUM($Z606:AH606)</f>
        <v>0</v>
      </c>
      <c r="AJ606" s="304">
        <f>U606-SUM($Z606:AI606)</f>
        <v>0</v>
      </c>
      <c r="AK606" s="304">
        <f>V606-SUM($Z606:AJ606)</f>
        <v>0</v>
      </c>
      <c r="AL606" s="21" t="e">
        <f>HLOOKUP(F606,'BASE 1'!$C$1:$UG$3,3,0)</f>
        <v>#N/A</v>
      </c>
      <c r="AM606" s="304"/>
      <c r="AN606" s="304">
        <v>1</v>
      </c>
      <c r="AO606" s="304">
        <v>1</v>
      </c>
      <c r="AP606" s="304"/>
      <c r="AQ606" s="304"/>
      <c r="AR606" s="304"/>
      <c r="AS606" s="304"/>
      <c r="AT606" s="304"/>
      <c r="AU606" s="304"/>
      <c r="AV606" s="304"/>
      <c r="AW606" s="304"/>
      <c r="AX606" s="304"/>
    </row>
    <row r="607" spans="1:50" ht="12.75" customHeight="1">
      <c r="A607" s="116">
        <v>110019818</v>
      </c>
      <c r="B607" s="312">
        <v>70400000</v>
      </c>
      <c r="C607" s="429"/>
      <c r="D607" s="511"/>
      <c r="E607" s="511"/>
      <c r="F607" s="124">
        <v>135030117903</v>
      </c>
      <c r="G607" s="290" t="s">
        <v>4535</v>
      </c>
      <c r="H607" s="122">
        <v>9</v>
      </c>
      <c r="I607" s="302"/>
      <c r="J607" s="304">
        <v>1</v>
      </c>
      <c r="K607" s="304"/>
      <c r="L607" s="304">
        <v>1</v>
      </c>
      <c r="M607" s="304">
        <v>1</v>
      </c>
      <c r="N607" s="304"/>
      <c r="O607" s="304"/>
      <c r="P607" s="304"/>
      <c r="Q607" s="304"/>
      <c r="R607" s="304"/>
      <c r="S607" s="304"/>
      <c r="T607" s="304"/>
      <c r="U607" s="304"/>
      <c r="V607" s="304"/>
      <c r="W607" s="327" t="str">
        <f>IFERROR((M607/J607)/IFERROR(HLOOKUP(F607,'BASE 1'!$C$1:$UG$251,'PROY 1'!$AB$19+237,0),0),"")</f>
        <v/>
      </c>
      <c r="X607" s="327"/>
      <c r="Y607" s="25" t="str">
        <f t="shared" si="27"/>
        <v>198</v>
      </c>
      <c r="Z607" s="304">
        <f t="shared" si="28"/>
        <v>0</v>
      </c>
      <c r="AA607" s="304">
        <f>L607-SUM($Z607:Z607)</f>
        <v>1</v>
      </c>
      <c r="AB607" s="304">
        <f>M607-SUM($Z607:AA607)</f>
        <v>0</v>
      </c>
      <c r="AC607" s="304">
        <f>N607-SUM($Z607:AB607)</f>
        <v>-1</v>
      </c>
      <c r="AD607" s="304">
        <f>O607-SUM($Z607:AC607)</f>
        <v>0</v>
      </c>
      <c r="AE607" s="304">
        <f>P607-SUM($Z607:AD607)</f>
        <v>0</v>
      </c>
      <c r="AF607" s="304">
        <f>Q607-SUM($Z607:AE607)</f>
        <v>0</v>
      </c>
      <c r="AG607" s="304">
        <f>R607-SUM($Z607:AF607)</f>
        <v>0</v>
      </c>
      <c r="AH607" s="304">
        <f>S607-SUM($Z607:AG607)</f>
        <v>0</v>
      </c>
      <c r="AI607" s="304">
        <f>T607-SUM($Z607:AH607)</f>
        <v>0</v>
      </c>
      <c r="AJ607" s="304">
        <f>U607-SUM($Z607:AI607)</f>
        <v>0</v>
      </c>
      <c r="AK607" s="304">
        <f>V607-SUM($Z607:AJ607)</f>
        <v>0</v>
      </c>
      <c r="AL607" s="21" t="e">
        <f>HLOOKUP(F607,'BASE 1'!$C$1:$UG$3,3,0)</f>
        <v>#N/A</v>
      </c>
      <c r="AM607" s="304"/>
      <c r="AN607" s="304">
        <v>1</v>
      </c>
      <c r="AO607" s="304">
        <v>1</v>
      </c>
      <c r="AP607" s="304"/>
      <c r="AQ607" s="304"/>
      <c r="AR607" s="304"/>
      <c r="AS607" s="304"/>
      <c r="AT607" s="304"/>
      <c r="AU607" s="304"/>
      <c r="AV607" s="304"/>
      <c r="AW607" s="304"/>
      <c r="AX607" s="304"/>
    </row>
    <row r="608" spans="1:50" ht="12.75" customHeight="1">
      <c r="A608" s="116">
        <v>110020618</v>
      </c>
      <c r="B608" s="312">
        <v>70400000</v>
      </c>
      <c r="C608" s="429"/>
      <c r="D608" s="511"/>
      <c r="E608" s="511"/>
      <c r="F608" s="124">
        <v>135030118103</v>
      </c>
      <c r="G608" s="290" t="s">
        <v>4536</v>
      </c>
      <c r="H608" s="122">
        <v>9</v>
      </c>
      <c r="I608" s="302"/>
      <c r="J608" s="304">
        <v>1</v>
      </c>
      <c r="K608" s="304"/>
      <c r="L608" s="304">
        <v>1</v>
      </c>
      <c r="M608" s="304">
        <v>1</v>
      </c>
      <c r="N608" s="304"/>
      <c r="O608" s="304"/>
      <c r="P608" s="304"/>
      <c r="Q608" s="304"/>
      <c r="R608" s="304"/>
      <c r="S608" s="304"/>
      <c r="T608" s="304"/>
      <c r="U608" s="304"/>
      <c r="V608" s="304"/>
      <c r="W608" s="327" t="str">
        <f>IFERROR((M608/J608)/IFERROR(HLOOKUP(F608,'BASE 1'!$C$1:$UG$251,'PROY 1'!$AB$19+237,0),0),"")</f>
        <v/>
      </c>
      <c r="X608" s="327"/>
      <c r="Y608" s="25" t="str">
        <f t="shared" si="27"/>
        <v>206</v>
      </c>
      <c r="Z608" s="304">
        <f t="shared" si="28"/>
        <v>0</v>
      </c>
      <c r="AA608" s="304">
        <f>L608-SUM($Z608:Z608)</f>
        <v>1</v>
      </c>
      <c r="AB608" s="304">
        <f>M608-SUM($Z608:AA608)</f>
        <v>0</v>
      </c>
      <c r="AC608" s="304">
        <f>N608-SUM($Z608:AB608)</f>
        <v>-1</v>
      </c>
      <c r="AD608" s="304">
        <f>O608-SUM($Z608:AC608)</f>
        <v>0</v>
      </c>
      <c r="AE608" s="304">
        <f>P608-SUM($Z608:AD608)</f>
        <v>0</v>
      </c>
      <c r="AF608" s="304">
        <f>Q608-SUM($Z608:AE608)</f>
        <v>0</v>
      </c>
      <c r="AG608" s="304">
        <f>R608-SUM($Z608:AF608)</f>
        <v>0</v>
      </c>
      <c r="AH608" s="304">
        <f>S608-SUM($Z608:AG608)</f>
        <v>0</v>
      </c>
      <c r="AI608" s="304">
        <f>T608-SUM($Z608:AH608)</f>
        <v>0</v>
      </c>
      <c r="AJ608" s="304">
        <f>U608-SUM($Z608:AI608)</f>
        <v>0</v>
      </c>
      <c r="AK608" s="304">
        <f>V608-SUM($Z608:AJ608)</f>
        <v>0</v>
      </c>
      <c r="AL608" s="21" t="e">
        <f>HLOOKUP(F608,'BASE 1'!$C$1:$UG$3,3,0)</f>
        <v>#N/A</v>
      </c>
      <c r="AM608" s="304"/>
      <c r="AN608" s="304">
        <v>1</v>
      </c>
      <c r="AO608" s="304">
        <v>1</v>
      </c>
      <c r="AP608" s="304"/>
      <c r="AQ608" s="304"/>
      <c r="AR608" s="304"/>
      <c r="AS608" s="304"/>
      <c r="AT608" s="304"/>
      <c r="AU608" s="304"/>
      <c r="AV608" s="304"/>
      <c r="AW608" s="304"/>
      <c r="AX608" s="304"/>
    </row>
    <row r="609" spans="1:50" ht="12.75" customHeight="1">
      <c r="A609" s="116">
        <v>110022917</v>
      </c>
      <c r="B609" s="312">
        <v>71100000</v>
      </c>
      <c r="C609" s="429"/>
      <c r="D609" s="511"/>
      <c r="E609" s="511"/>
      <c r="F609" s="124">
        <v>135030118201</v>
      </c>
      <c r="G609" s="290" t="s">
        <v>4537</v>
      </c>
      <c r="H609" s="122">
        <v>9</v>
      </c>
      <c r="I609" s="302"/>
      <c r="J609" s="304">
        <v>3786318796</v>
      </c>
      <c r="K609" s="304"/>
      <c r="L609" s="304">
        <v>3786318796</v>
      </c>
      <c r="M609" s="304">
        <v>3786318796</v>
      </c>
      <c r="N609" s="304"/>
      <c r="O609" s="304"/>
      <c r="P609" s="304"/>
      <c r="Q609" s="304"/>
      <c r="R609" s="304"/>
      <c r="S609" s="304"/>
      <c r="T609" s="304"/>
      <c r="U609" s="304"/>
      <c r="V609" s="304"/>
      <c r="W609" s="327" t="str">
        <f>IFERROR((M609/J609)/IFERROR(HLOOKUP(F609,'BASE 1'!$C$1:$UG$251,'PROY 1'!$AB$19+237,0),0),"")</f>
        <v/>
      </c>
      <c r="X609" s="327"/>
      <c r="Y609" s="25" t="str">
        <f t="shared" si="27"/>
        <v>229</v>
      </c>
      <c r="Z609" s="304">
        <f t="shared" si="28"/>
        <v>0</v>
      </c>
      <c r="AA609" s="304">
        <f>L609-SUM($Z609:Z609)</f>
        <v>3786318796</v>
      </c>
      <c r="AB609" s="304">
        <f>M609-SUM($Z609:AA609)</f>
        <v>0</v>
      </c>
      <c r="AC609" s="304">
        <f>N609-SUM($Z609:AB609)</f>
        <v>-3786318796</v>
      </c>
      <c r="AD609" s="304">
        <f>O609-SUM($Z609:AC609)</f>
        <v>0</v>
      </c>
      <c r="AE609" s="304">
        <f>P609-SUM($Z609:AD609)</f>
        <v>0</v>
      </c>
      <c r="AF609" s="304">
        <f>Q609-SUM($Z609:AE609)</f>
        <v>0</v>
      </c>
      <c r="AG609" s="304">
        <f>R609-SUM($Z609:AF609)</f>
        <v>0</v>
      </c>
      <c r="AH609" s="304">
        <f>S609-SUM($Z609:AG609)</f>
        <v>0</v>
      </c>
      <c r="AI609" s="304">
        <f>T609-SUM($Z609:AH609)</f>
        <v>0</v>
      </c>
      <c r="AJ609" s="304">
        <f>U609-SUM($Z609:AI609)</f>
        <v>0</v>
      </c>
      <c r="AK609" s="304">
        <f>V609-SUM($Z609:AJ609)</f>
        <v>0</v>
      </c>
      <c r="AL609" s="21" t="e">
        <f>HLOOKUP(F609,'BASE 1'!$C$1:$UG$3,3,0)</f>
        <v>#N/A</v>
      </c>
      <c r="AM609" s="304"/>
      <c r="AN609" s="304">
        <v>3786318796</v>
      </c>
      <c r="AO609" s="304">
        <v>3786318796</v>
      </c>
      <c r="AP609" s="304"/>
      <c r="AQ609" s="304"/>
      <c r="AR609" s="304"/>
      <c r="AS609" s="304"/>
      <c r="AT609" s="304"/>
      <c r="AU609" s="304"/>
      <c r="AV609" s="304"/>
      <c r="AW609" s="304"/>
      <c r="AX609" s="304"/>
    </row>
    <row r="610" spans="1:50" ht="12.75" customHeight="1">
      <c r="A610" s="116">
        <v>160022917</v>
      </c>
      <c r="B610" s="312">
        <v>71100000</v>
      </c>
      <c r="C610" s="429"/>
      <c r="D610" s="511"/>
      <c r="E610" s="511"/>
      <c r="F610" s="124">
        <v>135030118201</v>
      </c>
      <c r="G610" s="290" t="s">
        <v>4538</v>
      </c>
      <c r="H610" s="122">
        <v>9</v>
      </c>
      <c r="I610" s="302"/>
      <c r="J610" s="304">
        <v>1803695409</v>
      </c>
      <c r="K610" s="304"/>
      <c r="L610" s="304">
        <v>1803695409</v>
      </c>
      <c r="M610" s="304">
        <v>1803695409</v>
      </c>
      <c r="N610" s="304"/>
      <c r="O610" s="304"/>
      <c r="P610" s="304"/>
      <c r="Q610" s="304"/>
      <c r="R610" s="304"/>
      <c r="S610" s="304"/>
      <c r="T610" s="304"/>
      <c r="U610" s="304"/>
      <c r="V610" s="304"/>
      <c r="W610" s="327" t="str">
        <f>IFERROR((M610/J610)/IFERROR(HLOOKUP(F610,'BASE 1'!$C$1:$UG$251,'PROY 1'!$AB$19+237,0),0),"")</f>
        <v/>
      </c>
      <c r="X610" s="327"/>
      <c r="Y610" s="25" t="str">
        <f t="shared" si="27"/>
        <v>229</v>
      </c>
      <c r="Z610" s="304">
        <f t="shared" si="28"/>
        <v>0</v>
      </c>
      <c r="AA610" s="304">
        <f>L610-SUM($Z610:Z610)</f>
        <v>1803695409</v>
      </c>
      <c r="AB610" s="304">
        <f>M610-SUM($Z610:AA610)</f>
        <v>0</v>
      </c>
      <c r="AC610" s="304">
        <f>N610-SUM($Z610:AB610)</f>
        <v>-1803695409</v>
      </c>
      <c r="AD610" s="304">
        <f>O610-SUM($Z610:AC610)</f>
        <v>0</v>
      </c>
      <c r="AE610" s="304">
        <f>P610-SUM($Z610:AD610)</f>
        <v>0</v>
      </c>
      <c r="AF610" s="304">
        <f>Q610-SUM($Z610:AE610)</f>
        <v>0</v>
      </c>
      <c r="AG610" s="304">
        <f>R610-SUM($Z610:AF610)</f>
        <v>0</v>
      </c>
      <c r="AH610" s="304">
        <f>S610-SUM($Z610:AG610)</f>
        <v>0</v>
      </c>
      <c r="AI610" s="304">
        <f>T610-SUM($Z610:AH610)</f>
        <v>0</v>
      </c>
      <c r="AJ610" s="304">
        <f>U610-SUM($Z610:AI610)</f>
        <v>0</v>
      </c>
      <c r="AK610" s="304">
        <f>V610-SUM($Z610:AJ610)</f>
        <v>0</v>
      </c>
      <c r="AL610" s="21" t="e">
        <f>HLOOKUP(F610,'BASE 1'!$C$1:$UG$3,3,0)</f>
        <v>#N/A</v>
      </c>
      <c r="AM610" s="304"/>
      <c r="AN610" s="304">
        <v>1803695409</v>
      </c>
      <c r="AO610" s="304">
        <v>1803695409</v>
      </c>
      <c r="AP610" s="304"/>
      <c r="AQ610" s="304"/>
      <c r="AR610" s="304"/>
      <c r="AS610" s="304"/>
      <c r="AT610" s="304"/>
      <c r="AU610" s="304"/>
      <c r="AV610" s="304"/>
      <c r="AW610" s="304"/>
      <c r="AX610" s="304"/>
    </row>
    <row r="611" spans="1:50" ht="12.75" customHeight="1">
      <c r="A611" s="116">
        <v>110022918</v>
      </c>
      <c r="B611" s="312">
        <v>71100000</v>
      </c>
      <c r="C611" s="429" t="s">
        <v>342</v>
      </c>
      <c r="D611" s="511"/>
      <c r="E611" s="511" t="s">
        <v>342</v>
      </c>
      <c r="F611" s="124">
        <v>135030118202</v>
      </c>
      <c r="G611" s="290" t="s">
        <v>4437</v>
      </c>
      <c r="H611" s="122">
        <v>9</v>
      </c>
      <c r="I611" s="302"/>
      <c r="J611" s="304">
        <v>9767031178</v>
      </c>
      <c r="K611" s="304">
        <v>9767031177</v>
      </c>
      <c r="L611" s="304">
        <v>9767031178</v>
      </c>
      <c r="M611" s="304">
        <v>9767031178</v>
      </c>
      <c r="N611" s="304"/>
      <c r="O611" s="304"/>
      <c r="P611" s="304"/>
      <c r="Q611" s="304"/>
      <c r="R611" s="304"/>
      <c r="S611" s="304"/>
      <c r="T611" s="304"/>
      <c r="U611" s="304"/>
      <c r="V611" s="304"/>
      <c r="W611" s="327" t="str">
        <f>IFERROR((M611/J611)/IFERROR(HLOOKUP(F611,'BASE 1'!$C$1:$UG$251,'PROY 1'!$AB$19+237,0),0),"")</f>
        <v/>
      </c>
      <c r="X611" s="327" t="s">
        <v>342</v>
      </c>
      <c r="Y611" s="25" t="str">
        <f t="shared" si="27"/>
        <v>229</v>
      </c>
      <c r="Z611" s="304">
        <f t="shared" si="28"/>
        <v>9767031177</v>
      </c>
      <c r="AA611" s="304">
        <f>L611-SUM($Z611:Z611)</f>
        <v>1</v>
      </c>
      <c r="AB611" s="304">
        <f>M611-SUM($Z611:AA611)</f>
        <v>0</v>
      </c>
      <c r="AC611" s="304">
        <f>N611-SUM($Z611:AB611)</f>
        <v>-9767031178</v>
      </c>
      <c r="AD611" s="304">
        <f>O611-SUM($Z611:AC611)</f>
        <v>0</v>
      </c>
      <c r="AE611" s="304">
        <f>P611-SUM($Z611:AD611)</f>
        <v>0</v>
      </c>
      <c r="AF611" s="304">
        <f>Q611-SUM($Z611:AE611)</f>
        <v>0</v>
      </c>
      <c r="AG611" s="304">
        <f>R611-SUM($Z611:AF611)</f>
        <v>0</v>
      </c>
      <c r="AH611" s="304">
        <f>S611-SUM($Z611:AG611)</f>
        <v>0</v>
      </c>
      <c r="AI611" s="304">
        <f>T611-SUM($Z611:AH611)</f>
        <v>0</v>
      </c>
      <c r="AJ611" s="304">
        <f>U611-SUM($Z611:AI611)</f>
        <v>0</v>
      </c>
      <c r="AK611" s="304">
        <f>V611-SUM($Z611:AJ611)</f>
        <v>0</v>
      </c>
      <c r="AL611" s="21" t="e">
        <f>HLOOKUP(F611,'BASE 1'!$C$1:$UG$3,3,0)</f>
        <v>#N/A</v>
      </c>
      <c r="AM611" s="304">
        <v>9767031177</v>
      </c>
      <c r="AN611" s="304">
        <v>9767031178</v>
      </c>
      <c r="AO611" s="304">
        <v>9767031178</v>
      </c>
      <c r="AP611" s="304"/>
      <c r="AQ611" s="304"/>
      <c r="AR611" s="304"/>
      <c r="AS611" s="304"/>
      <c r="AT611" s="304"/>
      <c r="AU611" s="304"/>
      <c r="AV611" s="304"/>
      <c r="AW611" s="304"/>
      <c r="AX611" s="304"/>
    </row>
    <row r="612" spans="1:50" ht="12.75" customHeight="1">
      <c r="A612" s="116">
        <v>110022817</v>
      </c>
      <c r="B612" s="312">
        <v>70400000</v>
      </c>
      <c r="C612" s="429"/>
      <c r="D612" s="511"/>
      <c r="E612" s="511"/>
      <c r="F612" s="124">
        <v>135030118301</v>
      </c>
      <c r="G612" s="290" t="s">
        <v>4187</v>
      </c>
      <c r="H612" s="122">
        <v>9</v>
      </c>
      <c r="I612" s="302"/>
      <c r="J612" s="304">
        <v>57311149</v>
      </c>
      <c r="K612" s="304"/>
      <c r="L612" s="304">
        <v>57311149</v>
      </c>
      <c r="M612" s="304">
        <v>57311149</v>
      </c>
      <c r="N612" s="304"/>
      <c r="O612" s="304"/>
      <c r="P612" s="304"/>
      <c r="Q612" s="304"/>
      <c r="R612" s="304"/>
      <c r="S612" s="304"/>
      <c r="T612" s="304"/>
      <c r="U612" s="304"/>
      <c r="V612" s="304"/>
      <c r="W612" s="327" t="str">
        <f>IFERROR((M612/J612)/IFERROR(HLOOKUP(F612,'BASE 1'!$C$1:$UG$251,'PROY 1'!$AB$19+237,0),0),"")</f>
        <v/>
      </c>
      <c r="X612" s="327"/>
      <c r="Y612" s="25" t="str">
        <f t="shared" si="27"/>
        <v>228</v>
      </c>
      <c r="Z612" s="304">
        <f t="shared" si="28"/>
        <v>0</v>
      </c>
      <c r="AA612" s="304">
        <f>L612-SUM($Z612:Z612)</f>
        <v>57311149</v>
      </c>
      <c r="AB612" s="304">
        <f>M612-SUM($Z612:AA612)</f>
        <v>0</v>
      </c>
      <c r="AC612" s="304">
        <f>N612-SUM($Z612:AB612)</f>
        <v>-57311149</v>
      </c>
      <c r="AD612" s="304">
        <f>O612-SUM($Z612:AC612)</f>
        <v>0</v>
      </c>
      <c r="AE612" s="304">
        <f>P612-SUM($Z612:AD612)</f>
        <v>0</v>
      </c>
      <c r="AF612" s="304">
        <f>Q612-SUM($Z612:AE612)</f>
        <v>0</v>
      </c>
      <c r="AG612" s="304">
        <f>R612-SUM($Z612:AF612)</f>
        <v>0</v>
      </c>
      <c r="AH612" s="304">
        <f>S612-SUM($Z612:AG612)</f>
        <v>0</v>
      </c>
      <c r="AI612" s="304">
        <f>T612-SUM($Z612:AH612)</f>
        <v>0</v>
      </c>
      <c r="AJ612" s="304">
        <f>U612-SUM($Z612:AI612)</f>
        <v>0</v>
      </c>
      <c r="AK612" s="304">
        <f>V612-SUM($Z612:AJ612)</f>
        <v>0</v>
      </c>
      <c r="AL612" s="21" t="e">
        <f>HLOOKUP(F612,'BASE 1'!$C$1:$UG$3,3,0)</f>
        <v>#N/A</v>
      </c>
      <c r="AM612" s="304"/>
      <c r="AN612" s="304">
        <v>57311149</v>
      </c>
      <c r="AO612" s="304">
        <v>57311149</v>
      </c>
      <c r="AP612" s="304"/>
      <c r="AQ612" s="304"/>
      <c r="AR612" s="304"/>
      <c r="AS612" s="304"/>
      <c r="AT612" s="304"/>
      <c r="AU612" s="304"/>
      <c r="AV612" s="304"/>
      <c r="AW612" s="304"/>
      <c r="AX612" s="304"/>
    </row>
    <row r="613" spans="1:50" ht="12.75" customHeight="1">
      <c r="A613" s="116">
        <v>110022818</v>
      </c>
      <c r="B613" s="312">
        <v>70400000</v>
      </c>
      <c r="C613" s="429"/>
      <c r="D613" s="511"/>
      <c r="E613" s="511"/>
      <c r="F613" s="124">
        <v>135030118302</v>
      </c>
      <c r="G613" s="290" t="s">
        <v>4539</v>
      </c>
      <c r="H613" s="122">
        <v>9</v>
      </c>
      <c r="I613" s="302"/>
      <c r="J613" s="304">
        <v>38818529</v>
      </c>
      <c r="K613" s="304"/>
      <c r="L613" s="304">
        <v>38818529</v>
      </c>
      <c r="M613" s="304">
        <v>38818529</v>
      </c>
      <c r="N613" s="304"/>
      <c r="O613" s="304"/>
      <c r="P613" s="304"/>
      <c r="Q613" s="304"/>
      <c r="R613" s="304"/>
      <c r="S613" s="304"/>
      <c r="T613" s="304"/>
      <c r="U613" s="304"/>
      <c r="V613" s="304"/>
      <c r="W613" s="327" t="str">
        <f>IFERROR((M613/J613)/IFERROR(HLOOKUP(F613,'BASE 1'!$C$1:$UG$251,'PROY 1'!$AB$19+237,0),0),"")</f>
        <v/>
      </c>
      <c r="X613" s="327"/>
      <c r="Y613" s="25" t="str">
        <f t="shared" si="27"/>
        <v>228</v>
      </c>
      <c r="Z613" s="304">
        <f t="shared" si="28"/>
        <v>0</v>
      </c>
      <c r="AA613" s="304">
        <f>L613-SUM($Z613:Z613)</f>
        <v>38818529</v>
      </c>
      <c r="AB613" s="304">
        <f>M613-SUM($Z613:AA613)</f>
        <v>0</v>
      </c>
      <c r="AC613" s="304">
        <f>N613-SUM($Z613:AB613)</f>
        <v>-38818529</v>
      </c>
      <c r="AD613" s="304">
        <f>O613-SUM($Z613:AC613)</f>
        <v>0</v>
      </c>
      <c r="AE613" s="304">
        <f>P613-SUM($Z613:AD613)</f>
        <v>0</v>
      </c>
      <c r="AF613" s="304">
        <f>Q613-SUM($Z613:AE613)</f>
        <v>0</v>
      </c>
      <c r="AG613" s="304">
        <f>R613-SUM($Z613:AF613)</f>
        <v>0</v>
      </c>
      <c r="AH613" s="304">
        <f>S613-SUM($Z613:AG613)</f>
        <v>0</v>
      </c>
      <c r="AI613" s="304">
        <f>T613-SUM($Z613:AH613)</f>
        <v>0</v>
      </c>
      <c r="AJ613" s="304">
        <f>U613-SUM($Z613:AI613)</f>
        <v>0</v>
      </c>
      <c r="AK613" s="304">
        <f>V613-SUM($Z613:AJ613)</f>
        <v>0</v>
      </c>
      <c r="AL613" s="21" t="e">
        <f>HLOOKUP(F613,'BASE 1'!$C$1:$UG$3,3,0)</f>
        <v>#N/A</v>
      </c>
      <c r="AM613" s="304"/>
      <c r="AN613" s="304">
        <v>38818529</v>
      </c>
      <c r="AO613" s="304">
        <v>38818529</v>
      </c>
      <c r="AP613" s="304"/>
      <c r="AQ613" s="304"/>
      <c r="AR613" s="304"/>
      <c r="AS613" s="304"/>
      <c r="AT613" s="304"/>
      <c r="AU613" s="304"/>
      <c r="AV613" s="304"/>
      <c r="AW613" s="304"/>
      <c r="AX613" s="304"/>
    </row>
    <row r="614" spans="1:50" ht="12.75" customHeight="1">
      <c r="A614" s="116">
        <v>110021318</v>
      </c>
      <c r="B614" s="312">
        <v>70400000</v>
      </c>
      <c r="C614" s="429"/>
      <c r="D614" s="511"/>
      <c r="E614" s="511"/>
      <c r="F614" s="124">
        <v>135030118602</v>
      </c>
      <c r="G614" s="290" t="s">
        <v>4540</v>
      </c>
      <c r="H614" s="122">
        <v>9</v>
      </c>
      <c r="I614" s="302"/>
      <c r="J614" s="304">
        <v>1</v>
      </c>
      <c r="K614" s="304"/>
      <c r="L614" s="304">
        <v>1</v>
      </c>
      <c r="M614" s="304">
        <v>1</v>
      </c>
      <c r="N614" s="304"/>
      <c r="O614" s="304"/>
      <c r="P614" s="304"/>
      <c r="Q614" s="304"/>
      <c r="R614" s="304"/>
      <c r="S614" s="304"/>
      <c r="T614" s="304"/>
      <c r="U614" s="304"/>
      <c r="V614" s="304"/>
      <c r="W614" s="327" t="str">
        <f>IFERROR((M614/J614)/IFERROR(HLOOKUP(F614,'BASE 1'!$C$1:$UG$251,'PROY 1'!$AB$19+237,0),0),"")</f>
        <v/>
      </c>
      <c r="X614" s="327"/>
      <c r="Y614" s="25" t="str">
        <f t="shared" si="27"/>
        <v>213</v>
      </c>
      <c r="Z614" s="304">
        <f t="shared" si="28"/>
        <v>0</v>
      </c>
      <c r="AA614" s="304">
        <f>L614-SUM($Z614:Z614)</f>
        <v>1</v>
      </c>
      <c r="AB614" s="304">
        <f>M614-SUM($Z614:AA614)</f>
        <v>0</v>
      </c>
      <c r="AC614" s="304">
        <f>N614-SUM($Z614:AB614)</f>
        <v>-1</v>
      </c>
      <c r="AD614" s="304">
        <f>O614-SUM($Z614:AC614)</f>
        <v>0</v>
      </c>
      <c r="AE614" s="304">
        <f>P614-SUM($Z614:AD614)</f>
        <v>0</v>
      </c>
      <c r="AF614" s="304">
        <f>Q614-SUM($Z614:AE614)</f>
        <v>0</v>
      </c>
      <c r="AG614" s="304">
        <f>R614-SUM($Z614:AF614)</f>
        <v>0</v>
      </c>
      <c r="AH614" s="304">
        <f>S614-SUM($Z614:AG614)</f>
        <v>0</v>
      </c>
      <c r="AI614" s="304">
        <f>T614-SUM($Z614:AH614)</f>
        <v>0</v>
      </c>
      <c r="AJ614" s="304">
        <f>U614-SUM($Z614:AI614)</f>
        <v>0</v>
      </c>
      <c r="AK614" s="304">
        <f>V614-SUM($Z614:AJ614)</f>
        <v>0</v>
      </c>
      <c r="AL614" s="21" t="e">
        <f>HLOOKUP(F614,'BASE 1'!$C$1:$UG$3,3,0)</f>
        <v>#N/A</v>
      </c>
      <c r="AM614" s="304"/>
      <c r="AN614" s="304">
        <v>1</v>
      </c>
      <c r="AO614" s="304">
        <v>1</v>
      </c>
      <c r="AP614" s="304"/>
      <c r="AQ614" s="304"/>
      <c r="AR614" s="304"/>
      <c r="AS614" s="304"/>
      <c r="AT614" s="304"/>
      <c r="AU614" s="304"/>
      <c r="AV614" s="304"/>
      <c r="AW614" s="304"/>
      <c r="AX614" s="304"/>
    </row>
    <row r="615" spans="1:50" ht="12.75" customHeight="1">
      <c r="A615" s="116">
        <v>110021017</v>
      </c>
      <c r="B615" s="312">
        <v>74300000</v>
      </c>
      <c r="C615" s="429"/>
      <c r="D615" s="511"/>
      <c r="E615" s="511"/>
      <c r="F615" s="124">
        <v>135030118701</v>
      </c>
      <c r="G615" s="290" t="s">
        <v>4228</v>
      </c>
      <c r="H615" s="122">
        <v>9</v>
      </c>
      <c r="I615" s="302"/>
      <c r="J615" s="304">
        <v>3068126011</v>
      </c>
      <c r="K615" s="304"/>
      <c r="L615" s="304">
        <v>3068126011</v>
      </c>
      <c r="M615" s="304">
        <v>3068126011</v>
      </c>
      <c r="N615" s="304"/>
      <c r="O615" s="304"/>
      <c r="P615" s="304"/>
      <c r="Q615" s="304"/>
      <c r="R615" s="304"/>
      <c r="S615" s="304"/>
      <c r="T615" s="304"/>
      <c r="U615" s="304"/>
      <c r="V615" s="304"/>
      <c r="W615" s="327" t="str">
        <f>IFERROR((M615/J615)/IFERROR(HLOOKUP(F615,'BASE 1'!$C$1:$UG$251,'PROY 1'!$AB$19+237,0),0),"")</f>
        <v/>
      </c>
      <c r="X615" s="327"/>
      <c r="Y615" s="25" t="str">
        <f t="shared" si="27"/>
        <v>210</v>
      </c>
      <c r="Z615" s="304">
        <f t="shared" si="28"/>
        <v>0</v>
      </c>
      <c r="AA615" s="304">
        <f>L615-SUM($Z615:Z615)</f>
        <v>3068126011</v>
      </c>
      <c r="AB615" s="304">
        <f>M615-SUM($Z615:AA615)</f>
        <v>0</v>
      </c>
      <c r="AC615" s="304">
        <f>N615-SUM($Z615:AB615)</f>
        <v>-3068126011</v>
      </c>
      <c r="AD615" s="304">
        <f>O615-SUM($Z615:AC615)</f>
        <v>0</v>
      </c>
      <c r="AE615" s="304">
        <f>P615-SUM($Z615:AD615)</f>
        <v>0</v>
      </c>
      <c r="AF615" s="304">
        <f>Q615-SUM($Z615:AE615)</f>
        <v>0</v>
      </c>
      <c r="AG615" s="304">
        <f>R615-SUM($Z615:AF615)</f>
        <v>0</v>
      </c>
      <c r="AH615" s="304">
        <f>S615-SUM($Z615:AG615)</f>
        <v>0</v>
      </c>
      <c r="AI615" s="304">
        <f>T615-SUM($Z615:AH615)</f>
        <v>0</v>
      </c>
      <c r="AJ615" s="304">
        <f>U615-SUM($Z615:AI615)</f>
        <v>0</v>
      </c>
      <c r="AK615" s="304">
        <f>V615-SUM($Z615:AJ615)</f>
        <v>0</v>
      </c>
      <c r="AL615" s="21" t="e">
        <f>HLOOKUP(F615,'BASE 1'!$C$1:$UG$3,3,0)</f>
        <v>#N/A</v>
      </c>
      <c r="AM615" s="304"/>
      <c r="AN615" s="304">
        <v>3068126011</v>
      </c>
      <c r="AO615" s="304">
        <v>3068126011</v>
      </c>
      <c r="AP615" s="304"/>
      <c r="AQ615" s="304"/>
      <c r="AR615" s="304"/>
      <c r="AS615" s="304"/>
      <c r="AT615" s="304"/>
      <c r="AU615" s="304"/>
      <c r="AV615" s="304"/>
      <c r="AW615" s="304"/>
      <c r="AX615" s="304"/>
    </row>
    <row r="616" spans="1:50" ht="12.75" customHeight="1">
      <c r="A616" s="116">
        <v>110021018</v>
      </c>
      <c r="B616" s="312">
        <v>74300000</v>
      </c>
      <c r="C616" s="429"/>
      <c r="D616" s="511"/>
      <c r="E616" s="511"/>
      <c r="F616" s="124">
        <v>135030118702</v>
      </c>
      <c r="G616" s="290" t="s">
        <v>4541</v>
      </c>
      <c r="H616" s="122">
        <v>9</v>
      </c>
      <c r="I616" s="302"/>
      <c r="J616" s="304">
        <v>10886234559</v>
      </c>
      <c r="K616" s="304"/>
      <c r="L616" s="304">
        <v>10886234559</v>
      </c>
      <c r="M616" s="304">
        <v>10886234559</v>
      </c>
      <c r="N616" s="304"/>
      <c r="O616" s="304"/>
      <c r="P616" s="304"/>
      <c r="Q616" s="304"/>
      <c r="R616" s="304"/>
      <c r="S616" s="304"/>
      <c r="T616" s="304"/>
      <c r="U616" s="304"/>
      <c r="V616" s="304"/>
      <c r="W616" s="327" t="str">
        <f>IFERROR((M616/J616)/IFERROR(HLOOKUP(F616,'BASE 1'!$C$1:$UG$251,'PROY 1'!$AB$19+237,0),0),"")</f>
        <v/>
      </c>
      <c r="X616" s="327"/>
      <c r="Y616" s="25" t="str">
        <f t="shared" si="27"/>
        <v>210</v>
      </c>
      <c r="Z616" s="304">
        <f t="shared" si="28"/>
        <v>0</v>
      </c>
      <c r="AA616" s="304">
        <f>L616-SUM($Z616:Z616)</f>
        <v>10886234559</v>
      </c>
      <c r="AB616" s="304">
        <f>M616-SUM($Z616:AA616)</f>
        <v>0</v>
      </c>
      <c r="AC616" s="304">
        <f>N616-SUM($Z616:AB616)</f>
        <v>-10886234559</v>
      </c>
      <c r="AD616" s="304">
        <f>O616-SUM($Z616:AC616)</f>
        <v>0</v>
      </c>
      <c r="AE616" s="304">
        <f>P616-SUM($Z616:AD616)</f>
        <v>0</v>
      </c>
      <c r="AF616" s="304">
        <f>Q616-SUM($Z616:AE616)</f>
        <v>0</v>
      </c>
      <c r="AG616" s="304">
        <f>R616-SUM($Z616:AF616)</f>
        <v>0</v>
      </c>
      <c r="AH616" s="304">
        <f>S616-SUM($Z616:AG616)</f>
        <v>0</v>
      </c>
      <c r="AI616" s="304">
        <f>T616-SUM($Z616:AH616)</f>
        <v>0</v>
      </c>
      <c r="AJ616" s="304">
        <f>U616-SUM($Z616:AI616)</f>
        <v>0</v>
      </c>
      <c r="AK616" s="304">
        <f>V616-SUM($Z616:AJ616)</f>
        <v>0</v>
      </c>
      <c r="AL616" s="21" t="e">
        <f>HLOOKUP(F616,'BASE 1'!$C$1:$UG$3,3,0)</f>
        <v>#N/A</v>
      </c>
      <c r="AM616" s="304"/>
      <c r="AN616" s="304">
        <v>10886234559</v>
      </c>
      <c r="AO616" s="304">
        <v>10886234559</v>
      </c>
      <c r="AP616" s="304"/>
      <c r="AQ616" s="304"/>
      <c r="AR616" s="304"/>
      <c r="AS616" s="304"/>
      <c r="AT616" s="304"/>
      <c r="AU616" s="304"/>
      <c r="AV616" s="304"/>
      <c r="AW616" s="304"/>
      <c r="AX616" s="304"/>
    </row>
    <row r="617" spans="1:50" ht="12.75" customHeight="1">
      <c r="A617" s="116">
        <v>160021018</v>
      </c>
      <c r="B617" s="312">
        <v>73300000</v>
      </c>
      <c r="C617" s="429"/>
      <c r="D617" s="511"/>
      <c r="E617" s="511"/>
      <c r="F617" s="124">
        <v>135030118702</v>
      </c>
      <c r="G617" s="290" t="s">
        <v>4542</v>
      </c>
      <c r="H617" s="122">
        <v>9</v>
      </c>
      <c r="I617" s="302"/>
      <c r="J617" s="304">
        <v>149833843</v>
      </c>
      <c r="K617" s="304"/>
      <c r="L617" s="304">
        <v>149833843</v>
      </c>
      <c r="M617" s="304">
        <v>149833843</v>
      </c>
      <c r="N617" s="304"/>
      <c r="O617" s="304"/>
      <c r="P617" s="304"/>
      <c r="Q617" s="304"/>
      <c r="R617" s="304"/>
      <c r="S617" s="304"/>
      <c r="T617" s="304"/>
      <c r="U617" s="304"/>
      <c r="V617" s="304"/>
      <c r="W617" s="327" t="str">
        <f>IFERROR((M617/J617)/IFERROR(HLOOKUP(F617,'BASE 1'!$C$1:$UG$251,'PROY 1'!$AB$19+237,0),0),"")</f>
        <v/>
      </c>
      <c r="X617" s="327"/>
      <c r="Y617" s="25" t="str">
        <f t="shared" si="27"/>
        <v>210</v>
      </c>
      <c r="Z617" s="304">
        <f t="shared" si="28"/>
        <v>0</v>
      </c>
      <c r="AA617" s="304">
        <f>L617-SUM($Z617:Z617)</f>
        <v>149833843</v>
      </c>
      <c r="AB617" s="304">
        <f>M617-SUM($Z617:AA617)</f>
        <v>0</v>
      </c>
      <c r="AC617" s="304">
        <f>N617-SUM($Z617:AB617)</f>
        <v>-149833843</v>
      </c>
      <c r="AD617" s="304">
        <f>O617-SUM($Z617:AC617)</f>
        <v>0</v>
      </c>
      <c r="AE617" s="304">
        <f>P617-SUM($Z617:AD617)</f>
        <v>0</v>
      </c>
      <c r="AF617" s="304">
        <f>Q617-SUM($Z617:AE617)</f>
        <v>0</v>
      </c>
      <c r="AG617" s="304">
        <f>R617-SUM($Z617:AF617)</f>
        <v>0</v>
      </c>
      <c r="AH617" s="304">
        <f>S617-SUM($Z617:AG617)</f>
        <v>0</v>
      </c>
      <c r="AI617" s="304">
        <f>T617-SUM($Z617:AH617)</f>
        <v>0</v>
      </c>
      <c r="AJ617" s="304">
        <f>U617-SUM($Z617:AI617)</f>
        <v>0</v>
      </c>
      <c r="AK617" s="304">
        <f>V617-SUM($Z617:AJ617)</f>
        <v>0</v>
      </c>
      <c r="AL617" s="21" t="e">
        <f>HLOOKUP(F617,'BASE 1'!$C$1:$UG$3,3,0)</f>
        <v>#N/A</v>
      </c>
      <c r="AM617" s="304"/>
      <c r="AN617" s="304">
        <v>149833843</v>
      </c>
      <c r="AO617" s="304">
        <v>149833843</v>
      </c>
      <c r="AP617" s="304"/>
      <c r="AQ617" s="304"/>
      <c r="AR617" s="304"/>
      <c r="AS617" s="304"/>
      <c r="AT617" s="304"/>
      <c r="AU617" s="304"/>
      <c r="AV617" s="304"/>
      <c r="AW617" s="304"/>
      <c r="AX617" s="304"/>
    </row>
    <row r="618" spans="1:50" ht="12.75" customHeight="1">
      <c r="A618" s="116">
        <v>110021717</v>
      </c>
      <c r="B618" s="312">
        <v>70400000</v>
      </c>
      <c r="C618" s="429"/>
      <c r="D618" s="511"/>
      <c r="E618" s="511"/>
      <c r="F618" s="124">
        <v>135030118801</v>
      </c>
      <c r="G618" s="290" t="s">
        <v>2941</v>
      </c>
      <c r="H618" s="122">
        <v>9</v>
      </c>
      <c r="I618" s="302"/>
      <c r="J618" s="304">
        <v>5400003</v>
      </c>
      <c r="K618" s="304"/>
      <c r="L618" s="304">
        <v>5400003</v>
      </c>
      <c r="M618" s="304">
        <v>5400003</v>
      </c>
      <c r="N618" s="304"/>
      <c r="O618" s="304"/>
      <c r="P618" s="304"/>
      <c r="Q618" s="304"/>
      <c r="R618" s="304"/>
      <c r="S618" s="304"/>
      <c r="T618" s="304"/>
      <c r="U618" s="304"/>
      <c r="V618" s="304"/>
      <c r="W618" s="327" t="str">
        <f>IFERROR((M618/J618)/IFERROR(HLOOKUP(F618,'BASE 1'!$C$1:$UG$251,'PROY 1'!$AB$19+237,0),0),"")</f>
        <v/>
      </c>
      <c r="X618" s="327"/>
      <c r="Y618" s="25" t="str">
        <f t="shared" si="27"/>
        <v>217</v>
      </c>
      <c r="Z618" s="304">
        <f t="shared" si="28"/>
        <v>0</v>
      </c>
      <c r="AA618" s="304">
        <f>L618-SUM($Z618:Z618)</f>
        <v>5400003</v>
      </c>
      <c r="AB618" s="304">
        <f>M618-SUM($Z618:AA618)</f>
        <v>0</v>
      </c>
      <c r="AC618" s="304">
        <f>N618-SUM($Z618:AB618)</f>
        <v>-5400003</v>
      </c>
      <c r="AD618" s="304">
        <f>O618-SUM($Z618:AC618)</f>
        <v>0</v>
      </c>
      <c r="AE618" s="304">
        <f>P618-SUM($Z618:AD618)</f>
        <v>0</v>
      </c>
      <c r="AF618" s="304">
        <f>Q618-SUM($Z618:AE618)</f>
        <v>0</v>
      </c>
      <c r="AG618" s="304">
        <f>R618-SUM($Z618:AF618)</f>
        <v>0</v>
      </c>
      <c r="AH618" s="304">
        <f>S618-SUM($Z618:AG618)</f>
        <v>0</v>
      </c>
      <c r="AI618" s="304">
        <f>T618-SUM($Z618:AH618)</f>
        <v>0</v>
      </c>
      <c r="AJ618" s="304">
        <f>U618-SUM($Z618:AI618)</f>
        <v>0</v>
      </c>
      <c r="AK618" s="304">
        <f>V618-SUM($Z618:AJ618)</f>
        <v>0</v>
      </c>
      <c r="AL618" s="21" t="e">
        <f>HLOOKUP(F618,'BASE 1'!$C$1:$UG$3,3,0)</f>
        <v>#N/A</v>
      </c>
      <c r="AM618" s="304"/>
      <c r="AN618" s="304">
        <v>5400003</v>
      </c>
      <c r="AO618" s="304">
        <v>5400003</v>
      </c>
      <c r="AP618" s="304"/>
      <c r="AQ618" s="304"/>
      <c r="AR618" s="304"/>
      <c r="AS618" s="304"/>
      <c r="AT618" s="304"/>
      <c r="AU618" s="304"/>
      <c r="AV618" s="304"/>
      <c r="AW618" s="304"/>
      <c r="AX618" s="304"/>
    </row>
    <row r="619" spans="1:50" ht="12.75" customHeight="1">
      <c r="A619" s="116">
        <v>110021718</v>
      </c>
      <c r="B619" s="312"/>
      <c r="C619" s="429" t="s">
        <v>342</v>
      </c>
      <c r="D619" s="511"/>
      <c r="E619" s="511" t="s">
        <v>342</v>
      </c>
      <c r="F619" s="124">
        <v>135030118802</v>
      </c>
      <c r="G619" s="290" t="s">
        <v>4438</v>
      </c>
      <c r="H619" s="122">
        <v>9</v>
      </c>
      <c r="I619" s="302"/>
      <c r="J619" s="304"/>
      <c r="K619" s="304"/>
      <c r="L619" s="304">
        <v>0</v>
      </c>
      <c r="M619" s="304"/>
      <c r="N619" s="304"/>
      <c r="O619" s="304"/>
      <c r="P619" s="304"/>
      <c r="Q619" s="304"/>
      <c r="R619" s="304"/>
      <c r="S619" s="304"/>
      <c r="T619" s="304"/>
      <c r="U619" s="304"/>
      <c r="V619" s="304"/>
      <c r="W619" s="327" t="str">
        <f>IFERROR((M619/J619)/IFERROR(HLOOKUP(F619,'BASE 1'!$C$1:$UG$251,'PROY 1'!$AB$19+237,0),0),"")</f>
        <v/>
      </c>
      <c r="X619" s="327"/>
      <c r="Y619" s="25" t="str">
        <f t="shared" si="27"/>
        <v>217</v>
      </c>
      <c r="Z619" s="304">
        <f t="shared" si="28"/>
        <v>0</v>
      </c>
      <c r="AA619" s="304">
        <f>L619-SUM($Z619:Z619)</f>
        <v>0</v>
      </c>
      <c r="AB619" s="304">
        <f>M619-SUM($Z619:AA619)</f>
        <v>0</v>
      </c>
      <c r="AC619" s="304">
        <f>N619-SUM($Z619:AB619)</f>
        <v>0</v>
      </c>
      <c r="AD619" s="304">
        <f>O619-SUM($Z619:AC619)</f>
        <v>0</v>
      </c>
      <c r="AE619" s="304">
        <f>P619-SUM($Z619:AD619)</f>
        <v>0</v>
      </c>
      <c r="AF619" s="304">
        <f>Q619-SUM($Z619:AE619)</f>
        <v>0</v>
      </c>
      <c r="AG619" s="304">
        <f>R619-SUM($Z619:AF619)</f>
        <v>0</v>
      </c>
      <c r="AH619" s="304">
        <f>S619-SUM($Z619:AG619)</f>
        <v>0</v>
      </c>
      <c r="AI619" s="304">
        <f>T619-SUM($Z619:AH619)</f>
        <v>0</v>
      </c>
      <c r="AJ619" s="304">
        <f>U619-SUM($Z619:AI619)</f>
        <v>0</v>
      </c>
      <c r="AK619" s="304">
        <f>V619-SUM($Z619:AJ619)</f>
        <v>0</v>
      </c>
      <c r="AL619" s="21" t="e">
        <f>HLOOKUP(F619,'BASE 1'!$C$1:$UG$3,3,0)</f>
        <v>#N/A</v>
      </c>
      <c r="AM619" s="304"/>
      <c r="AN619" s="304">
        <v>0</v>
      </c>
      <c r="AO619" s="304"/>
      <c r="AP619" s="304"/>
      <c r="AQ619" s="304"/>
      <c r="AR619" s="304"/>
      <c r="AS619" s="304"/>
      <c r="AT619" s="304"/>
      <c r="AU619" s="304"/>
      <c r="AV619" s="304"/>
      <c r="AW619" s="304"/>
      <c r="AX619" s="304"/>
    </row>
    <row r="620" spans="1:50" ht="12.75" customHeight="1">
      <c r="A620" s="116">
        <v>110721617</v>
      </c>
      <c r="B620" s="312">
        <v>70400000</v>
      </c>
      <c r="C620" s="429"/>
      <c r="D620" s="511"/>
      <c r="E620" s="511"/>
      <c r="F620" s="124">
        <v>135030118901</v>
      </c>
      <c r="G620" s="290" t="s">
        <v>4543</v>
      </c>
      <c r="H620" s="122">
        <v>9</v>
      </c>
      <c r="I620" s="302"/>
      <c r="J620" s="304">
        <v>75893968</v>
      </c>
      <c r="K620" s="304"/>
      <c r="L620" s="304">
        <v>75893968</v>
      </c>
      <c r="M620" s="304">
        <v>75893968</v>
      </c>
      <c r="N620" s="304"/>
      <c r="O620" s="304"/>
      <c r="P620" s="304"/>
      <c r="Q620" s="304"/>
      <c r="R620" s="304"/>
      <c r="S620" s="304"/>
      <c r="T620" s="304"/>
      <c r="U620" s="304"/>
      <c r="V620" s="304"/>
      <c r="W620" s="327" t="str">
        <f>IFERROR((M620/J620)/IFERROR(HLOOKUP(F620,'BASE 1'!$C$1:$UG$251,'PROY 1'!$AB$19+237,0),0),"")</f>
        <v/>
      </c>
      <c r="X620" s="327"/>
      <c r="Y620" s="25" t="str">
        <f t="shared" si="27"/>
        <v>216</v>
      </c>
      <c r="Z620" s="304">
        <f t="shared" si="28"/>
        <v>0</v>
      </c>
      <c r="AA620" s="304">
        <f>L620-SUM($Z620:Z620)</f>
        <v>75893968</v>
      </c>
      <c r="AB620" s="304">
        <f>M620-SUM($Z620:AA620)</f>
        <v>0</v>
      </c>
      <c r="AC620" s="304">
        <f>N620-SUM($Z620:AB620)</f>
        <v>-75893968</v>
      </c>
      <c r="AD620" s="304">
        <f>O620-SUM($Z620:AC620)</f>
        <v>0</v>
      </c>
      <c r="AE620" s="304">
        <f>P620-SUM($Z620:AD620)</f>
        <v>0</v>
      </c>
      <c r="AF620" s="304">
        <f>Q620-SUM($Z620:AE620)</f>
        <v>0</v>
      </c>
      <c r="AG620" s="304">
        <f>R620-SUM($Z620:AF620)</f>
        <v>0</v>
      </c>
      <c r="AH620" s="304">
        <f>S620-SUM($Z620:AG620)</f>
        <v>0</v>
      </c>
      <c r="AI620" s="304">
        <f>T620-SUM($Z620:AH620)</f>
        <v>0</v>
      </c>
      <c r="AJ620" s="304">
        <f>U620-SUM($Z620:AI620)</f>
        <v>0</v>
      </c>
      <c r="AK620" s="304">
        <f>V620-SUM($Z620:AJ620)</f>
        <v>0</v>
      </c>
      <c r="AL620" s="21" t="e">
        <f>HLOOKUP(F620,'BASE 1'!$C$1:$UG$3,3,0)</f>
        <v>#N/A</v>
      </c>
      <c r="AM620" s="304"/>
      <c r="AN620" s="304">
        <v>75893968</v>
      </c>
      <c r="AO620" s="304">
        <v>75893968</v>
      </c>
      <c r="AP620" s="304"/>
      <c r="AQ620" s="304"/>
      <c r="AR620" s="304"/>
      <c r="AS620" s="304"/>
      <c r="AT620" s="304"/>
      <c r="AU620" s="304"/>
      <c r="AV620" s="304"/>
      <c r="AW620" s="304"/>
      <c r="AX620" s="304"/>
    </row>
    <row r="621" spans="1:50" ht="12.75" customHeight="1">
      <c r="A621" s="116">
        <v>110722217</v>
      </c>
      <c r="B621" s="312">
        <v>70400000</v>
      </c>
      <c r="C621" s="429"/>
      <c r="D621" s="511"/>
      <c r="E621" s="511"/>
      <c r="F621" s="124">
        <v>135030118901</v>
      </c>
      <c r="G621" s="290" t="s">
        <v>4544</v>
      </c>
      <c r="H621" s="122">
        <v>9</v>
      </c>
      <c r="I621" s="302"/>
      <c r="J621" s="304">
        <v>96722202</v>
      </c>
      <c r="K621" s="304"/>
      <c r="L621" s="304">
        <v>96722202</v>
      </c>
      <c r="M621" s="304">
        <v>96722202</v>
      </c>
      <c r="N621" s="304"/>
      <c r="O621" s="304"/>
      <c r="P621" s="304"/>
      <c r="Q621" s="304"/>
      <c r="R621" s="304"/>
      <c r="S621" s="304"/>
      <c r="T621" s="304"/>
      <c r="U621" s="304"/>
      <c r="V621" s="304"/>
      <c r="W621" s="327" t="str">
        <f>IFERROR((M621/J621)/IFERROR(HLOOKUP(F621,'BASE 1'!$C$1:$UG$251,'PROY 1'!$AB$19+237,0),0),"")</f>
        <v/>
      </c>
      <c r="X621" s="327"/>
      <c r="Y621" s="25" t="str">
        <f t="shared" si="27"/>
        <v>222</v>
      </c>
      <c r="Z621" s="304">
        <f t="shared" si="28"/>
        <v>0</v>
      </c>
      <c r="AA621" s="304">
        <f>L621-SUM($Z621:Z621)</f>
        <v>96722202</v>
      </c>
      <c r="AB621" s="304">
        <f>M621-SUM($Z621:AA621)</f>
        <v>0</v>
      </c>
      <c r="AC621" s="304">
        <f>N621-SUM($Z621:AB621)</f>
        <v>-96722202</v>
      </c>
      <c r="AD621" s="304">
        <f>O621-SUM($Z621:AC621)</f>
        <v>0</v>
      </c>
      <c r="AE621" s="304">
        <f>P621-SUM($Z621:AD621)</f>
        <v>0</v>
      </c>
      <c r="AF621" s="304">
        <f>Q621-SUM($Z621:AE621)</f>
        <v>0</v>
      </c>
      <c r="AG621" s="304">
        <f>R621-SUM($Z621:AF621)</f>
        <v>0</v>
      </c>
      <c r="AH621" s="304">
        <f>S621-SUM($Z621:AG621)</f>
        <v>0</v>
      </c>
      <c r="AI621" s="304">
        <f>T621-SUM($Z621:AH621)</f>
        <v>0</v>
      </c>
      <c r="AJ621" s="304">
        <f>U621-SUM($Z621:AI621)</f>
        <v>0</v>
      </c>
      <c r="AK621" s="304">
        <f>V621-SUM($Z621:AJ621)</f>
        <v>0</v>
      </c>
      <c r="AL621" s="21" t="e">
        <f>HLOOKUP(F621,'BASE 1'!$C$1:$UG$3,3,0)</f>
        <v>#N/A</v>
      </c>
      <c r="AM621" s="304"/>
      <c r="AN621" s="304">
        <v>96722202</v>
      </c>
      <c r="AO621" s="304">
        <v>96722202</v>
      </c>
      <c r="AP621" s="304"/>
      <c r="AQ621" s="304"/>
      <c r="AR621" s="304"/>
      <c r="AS621" s="304"/>
      <c r="AT621" s="304"/>
      <c r="AU621" s="304"/>
      <c r="AV621" s="304"/>
      <c r="AW621" s="304"/>
      <c r="AX621" s="304"/>
    </row>
    <row r="622" spans="1:50" ht="12.75" customHeight="1">
      <c r="A622" s="116">
        <v>110721617</v>
      </c>
      <c r="B622" s="312">
        <v>70400000</v>
      </c>
      <c r="C622" s="429"/>
      <c r="D622" s="511"/>
      <c r="E622" s="511"/>
      <c r="F622" s="124">
        <v>135030119001</v>
      </c>
      <c r="G622" s="290" t="s">
        <v>4545</v>
      </c>
      <c r="H622" s="122">
        <v>9</v>
      </c>
      <c r="I622" s="302"/>
      <c r="J622" s="304">
        <v>1301419</v>
      </c>
      <c r="K622" s="304"/>
      <c r="L622" s="304">
        <v>1301419</v>
      </c>
      <c r="M622" s="304">
        <v>1301419</v>
      </c>
      <c r="N622" s="304"/>
      <c r="O622" s="304"/>
      <c r="P622" s="304"/>
      <c r="Q622" s="304"/>
      <c r="R622" s="304"/>
      <c r="S622" s="304"/>
      <c r="T622" s="304"/>
      <c r="U622" s="304"/>
      <c r="V622" s="304"/>
      <c r="W622" s="327" t="str">
        <f>IFERROR((M622/J622)/IFERROR(HLOOKUP(F622,'BASE 1'!$C$1:$UG$251,'PROY 1'!$AB$19+237,0),0),"")</f>
        <v/>
      </c>
      <c r="X622" s="327"/>
      <c r="Y622" s="25" t="str">
        <f t="shared" si="27"/>
        <v>216</v>
      </c>
      <c r="Z622" s="304">
        <f t="shared" si="28"/>
        <v>0</v>
      </c>
      <c r="AA622" s="304">
        <f>L622-SUM($Z622:Z622)</f>
        <v>1301419</v>
      </c>
      <c r="AB622" s="304">
        <f>M622-SUM($Z622:AA622)</f>
        <v>0</v>
      </c>
      <c r="AC622" s="304">
        <f>N622-SUM($Z622:AB622)</f>
        <v>-1301419</v>
      </c>
      <c r="AD622" s="304">
        <f>O622-SUM($Z622:AC622)</f>
        <v>0</v>
      </c>
      <c r="AE622" s="304">
        <f>P622-SUM($Z622:AD622)</f>
        <v>0</v>
      </c>
      <c r="AF622" s="304">
        <f>Q622-SUM($Z622:AE622)</f>
        <v>0</v>
      </c>
      <c r="AG622" s="304">
        <f>R622-SUM($Z622:AF622)</f>
        <v>0</v>
      </c>
      <c r="AH622" s="304">
        <f>S622-SUM($Z622:AG622)</f>
        <v>0</v>
      </c>
      <c r="AI622" s="304">
        <f>T622-SUM($Z622:AH622)</f>
        <v>0</v>
      </c>
      <c r="AJ622" s="304">
        <f>U622-SUM($Z622:AI622)</f>
        <v>0</v>
      </c>
      <c r="AK622" s="304">
        <f>V622-SUM($Z622:AJ622)</f>
        <v>0</v>
      </c>
      <c r="AL622" s="21" t="e">
        <f>HLOOKUP(F622,'BASE 1'!$C$1:$UG$3,3,0)</f>
        <v>#N/A</v>
      </c>
      <c r="AM622" s="304"/>
      <c r="AN622" s="304">
        <v>1301419</v>
      </c>
      <c r="AO622" s="304">
        <v>1301419</v>
      </c>
      <c r="AP622" s="304"/>
      <c r="AQ622" s="304"/>
      <c r="AR622" s="304"/>
      <c r="AS622" s="304"/>
      <c r="AT622" s="304"/>
      <c r="AU622" s="304"/>
      <c r="AV622" s="304"/>
      <c r="AW622" s="304"/>
      <c r="AX622" s="304"/>
    </row>
    <row r="623" spans="1:50" ht="12.75" customHeight="1">
      <c r="A623" s="116">
        <v>110722217</v>
      </c>
      <c r="B623" s="312">
        <v>70400000</v>
      </c>
      <c r="C623" s="429"/>
      <c r="D623" s="511"/>
      <c r="E623" s="511"/>
      <c r="F623" s="124">
        <v>135030119001</v>
      </c>
      <c r="G623" s="290" t="s">
        <v>4546</v>
      </c>
      <c r="H623" s="122">
        <v>9</v>
      </c>
      <c r="I623" s="302"/>
      <c r="J623" s="304">
        <v>1467434</v>
      </c>
      <c r="K623" s="304"/>
      <c r="L623" s="304">
        <v>1467434</v>
      </c>
      <c r="M623" s="304">
        <v>1467434</v>
      </c>
      <c r="N623" s="304"/>
      <c r="O623" s="304"/>
      <c r="P623" s="304"/>
      <c r="Q623" s="304"/>
      <c r="R623" s="304"/>
      <c r="S623" s="304"/>
      <c r="T623" s="304"/>
      <c r="U623" s="304"/>
      <c r="V623" s="304"/>
      <c r="W623" s="327" t="str">
        <f>IFERROR((M623/J623)/IFERROR(HLOOKUP(F623,'BASE 1'!$C$1:$UG$251,'PROY 1'!$AB$19+237,0),0),"")</f>
        <v/>
      </c>
      <c r="X623" s="327"/>
      <c r="Y623" s="25" t="str">
        <f t="shared" si="27"/>
        <v>222</v>
      </c>
      <c r="Z623" s="304">
        <f t="shared" si="28"/>
        <v>0</v>
      </c>
      <c r="AA623" s="304">
        <f>L623-SUM($Z623:Z623)</f>
        <v>1467434</v>
      </c>
      <c r="AB623" s="304">
        <f>M623-SUM($Z623:AA623)</f>
        <v>0</v>
      </c>
      <c r="AC623" s="304">
        <f>N623-SUM($Z623:AB623)</f>
        <v>-1467434</v>
      </c>
      <c r="AD623" s="304">
        <f>O623-SUM($Z623:AC623)</f>
        <v>0</v>
      </c>
      <c r="AE623" s="304">
        <f>P623-SUM($Z623:AD623)</f>
        <v>0</v>
      </c>
      <c r="AF623" s="304">
        <f>Q623-SUM($Z623:AE623)</f>
        <v>0</v>
      </c>
      <c r="AG623" s="304">
        <f>R623-SUM($Z623:AF623)</f>
        <v>0</v>
      </c>
      <c r="AH623" s="304">
        <f>S623-SUM($Z623:AG623)</f>
        <v>0</v>
      </c>
      <c r="AI623" s="304">
        <f>T623-SUM($Z623:AH623)</f>
        <v>0</v>
      </c>
      <c r="AJ623" s="304">
        <f>U623-SUM($Z623:AI623)</f>
        <v>0</v>
      </c>
      <c r="AK623" s="304">
        <f>V623-SUM($Z623:AJ623)</f>
        <v>0</v>
      </c>
      <c r="AL623" s="21" t="e">
        <f>HLOOKUP(F623,'BASE 1'!$C$1:$UG$3,3,0)</f>
        <v>#N/A</v>
      </c>
      <c r="AM623" s="304"/>
      <c r="AN623" s="304">
        <v>1467434</v>
      </c>
      <c r="AO623" s="304">
        <v>1467434</v>
      </c>
      <c r="AP623" s="304"/>
      <c r="AQ623" s="304"/>
      <c r="AR623" s="304"/>
      <c r="AS623" s="304"/>
      <c r="AT623" s="304"/>
      <c r="AU623" s="304"/>
      <c r="AV623" s="304"/>
      <c r="AW623" s="304"/>
      <c r="AX623" s="304"/>
    </row>
    <row r="624" spans="1:50" ht="12.75" customHeight="1">
      <c r="A624" s="116">
        <v>110007511</v>
      </c>
      <c r="B624" s="312">
        <v>70400000</v>
      </c>
      <c r="C624" s="429"/>
      <c r="D624" s="511"/>
      <c r="E624" s="511"/>
      <c r="F624" s="124">
        <v>13503011910</v>
      </c>
      <c r="G624" s="290" t="s">
        <v>2640</v>
      </c>
      <c r="H624" s="122">
        <v>9</v>
      </c>
      <c r="I624" s="302"/>
      <c r="J624" s="304">
        <v>1261582</v>
      </c>
      <c r="K624" s="304"/>
      <c r="L624" s="304">
        <v>1261582</v>
      </c>
      <c r="M624" s="304">
        <v>1261582</v>
      </c>
      <c r="N624" s="304"/>
      <c r="O624" s="304"/>
      <c r="P624" s="304"/>
      <c r="Q624" s="304"/>
      <c r="R624" s="304"/>
      <c r="S624" s="304"/>
      <c r="T624" s="304"/>
      <c r="U624" s="304"/>
      <c r="V624" s="304"/>
      <c r="W624" s="327" t="str">
        <f>IFERROR((M624/J624)/IFERROR(HLOOKUP(F624,'BASE 1'!$C$1:$UG$251,'PROY 1'!$AB$19+237,0),0),"")</f>
        <v/>
      </c>
      <c r="X624" s="327"/>
      <c r="Y624" s="25" t="str">
        <f t="shared" si="27"/>
        <v>075</v>
      </c>
      <c r="Z624" s="304">
        <f t="shared" si="28"/>
        <v>0</v>
      </c>
      <c r="AA624" s="304">
        <f>L624-SUM($Z624:Z624)</f>
        <v>1261582</v>
      </c>
      <c r="AB624" s="304">
        <f>M624-SUM($Z624:AA624)</f>
        <v>0</v>
      </c>
      <c r="AC624" s="304">
        <f>N624-SUM($Z624:AB624)</f>
        <v>-1261582</v>
      </c>
      <c r="AD624" s="304">
        <f>O624-SUM($Z624:AC624)</f>
        <v>0</v>
      </c>
      <c r="AE624" s="304">
        <f>P624-SUM($Z624:AD624)</f>
        <v>0</v>
      </c>
      <c r="AF624" s="304">
        <f>Q624-SUM($Z624:AE624)</f>
        <v>0</v>
      </c>
      <c r="AG624" s="304">
        <f>R624-SUM($Z624:AF624)</f>
        <v>0</v>
      </c>
      <c r="AH624" s="304">
        <f>S624-SUM($Z624:AG624)</f>
        <v>0</v>
      </c>
      <c r="AI624" s="304">
        <f>T624-SUM($Z624:AH624)</f>
        <v>0</v>
      </c>
      <c r="AJ624" s="304">
        <f>U624-SUM($Z624:AI624)</f>
        <v>0</v>
      </c>
      <c r="AK624" s="304">
        <f>V624-SUM($Z624:AJ624)</f>
        <v>0</v>
      </c>
      <c r="AL624" s="21" t="e">
        <f>HLOOKUP(F624,'BASE 1'!$C$1:$UG$3,3,0)</f>
        <v>#N/A</v>
      </c>
      <c r="AM624" s="304"/>
      <c r="AN624" s="304">
        <v>1261582</v>
      </c>
      <c r="AO624" s="304">
        <v>1261582</v>
      </c>
      <c r="AP624" s="304"/>
      <c r="AQ624" s="304"/>
      <c r="AR624" s="304"/>
      <c r="AS624" s="304"/>
      <c r="AT624" s="304"/>
      <c r="AU624" s="304"/>
      <c r="AV624" s="304"/>
      <c r="AW624" s="304"/>
      <c r="AX624" s="304"/>
    </row>
    <row r="625" spans="1:50" ht="12.75" customHeight="1">
      <c r="A625" s="116">
        <v>110721617</v>
      </c>
      <c r="B625" s="312">
        <v>70400000</v>
      </c>
      <c r="C625" s="429"/>
      <c r="D625" s="511"/>
      <c r="E625" s="511"/>
      <c r="F625" s="124">
        <v>135030119101</v>
      </c>
      <c r="G625" s="290" t="s">
        <v>4547</v>
      </c>
      <c r="H625" s="122">
        <v>9</v>
      </c>
      <c r="I625" s="302"/>
      <c r="J625" s="304">
        <v>123375</v>
      </c>
      <c r="K625" s="304"/>
      <c r="L625" s="304">
        <v>123375</v>
      </c>
      <c r="M625" s="304">
        <v>123375</v>
      </c>
      <c r="N625" s="304"/>
      <c r="O625" s="304"/>
      <c r="P625" s="304"/>
      <c r="Q625" s="304"/>
      <c r="R625" s="304"/>
      <c r="S625" s="304"/>
      <c r="T625" s="304"/>
      <c r="U625" s="304"/>
      <c r="V625" s="304"/>
      <c r="W625" s="327" t="str">
        <f>IFERROR((M625/J625)/IFERROR(HLOOKUP(F625,'BASE 1'!$C$1:$UG$251,'PROY 1'!$AB$19+237,0),0),"")</f>
        <v/>
      </c>
      <c r="X625" s="327"/>
      <c r="Y625" s="25" t="str">
        <f t="shared" si="27"/>
        <v>216</v>
      </c>
      <c r="Z625" s="304">
        <f t="shared" si="28"/>
        <v>0</v>
      </c>
      <c r="AA625" s="304">
        <f>L625-SUM($Z625:Z625)</f>
        <v>123375</v>
      </c>
      <c r="AB625" s="304">
        <f>M625-SUM($Z625:AA625)</f>
        <v>0</v>
      </c>
      <c r="AC625" s="304">
        <f>N625-SUM($Z625:AB625)</f>
        <v>-123375</v>
      </c>
      <c r="AD625" s="304">
        <f>O625-SUM($Z625:AC625)</f>
        <v>0</v>
      </c>
      <c r="AE625" s="304">
        <f>P625-SUM($Z625:AD625)</f>
        <v>0</v>
      </c>
      <c r="AF625" s="304">
        <f>Q625-SUM($Z625:AE625)</f>
        <v>0</v>
      </c>
      <c r="AG625" s="304">
        <f>R625-SUM($Z625:AF625)</f>
        <v>0</v>
      </c>
      <c r="AH625" s="304">
        <f>S625-SUM($Z625:AG625)</f>
        <v>0</v>
      </c>
      <c r="AI625" s="304">
        <f>T625-SUM($Z625:AH625)</f>
        <v>0</v>
      </c>
      <c r="AJ625" s="304">
        <f>U625-SUM($Z625:AI625)</f>
        <v>0</v>
      </c>
      <c r="AK625" s="304">
        <f>V625-SUM($Z625:AJ625)</f>
        <v>0</v>
      </c>
      <c r="AL625" s="21" t="e">
        <f>HLOOKUP(F625,'BASE 1'!$C$1:$UG$3,3,0)</f>
        <v>#N/A</v>
      </c>
      <c r="AM625" s="304"/>
      <c r="AN625" s="304">
        <v>123375</v>
      </c>
      <c r="AO625" s="304">
        <v>123375</v>
      </c>
      <c r="AP625" s="304"/>
      <c r="AQ625" s="304"/>
      <c r="AR625" s="304"/>
      <c r="AS625" s="304"/>
      <c r="AT625" s="304"/>
      <c r="AU625" s="304"/>
      <c r="AV625" s="304"/>
      <c r="AW625" s="304"/>
      <c r="AX625" s="304"/>
    </row>
    <row r="626" spans="1:50" ht="12.75" customHeight="1">
      <c r="A626" s="116">
        <v>110722217</v>
      </c>
      <c r="B626" s="312">
        <v>70400000</v>
      </c>
      <c r="C626" s="429"/>
      <c r="D626" s="511"/>
      <c r="E626" s="511"/>
      <c r="F626" s="124">
        <v>135030119101</v>
      </c>
      <c r="G626" s="290" t="s">
        <v>4548</v>
      </c>
      <c r="H626" s="122">
        <v>9</v>
      </c>
      <c r="I626" s="302"/>
      <c r="J626" s="304">
        <v>157376</v>
      </c>
      <c r="K626" s="304"/>
      <c r="L626" s="304">
        <v>157376</v>
      </c>
      <c r="M626" s="304">
        <v>157376</v>
      </c>
      <c r="N626" s="304"/>
      <c r="O626" s="304"/>
      <c r="P626" s="304"/>
      <c r="Q626" s="304"/>
      <c r="R626" s="304"/>
      <c r="S626" s="304"/>
      <c r="T626" s="304"/>
      <c r="U626" s="304"/>
      <c r="V626" s="304"/>
      <c r="W626" s="327" t="str">
        <f>IFERROR((M626/J626)/IFERROR(HLOOKUP(F626,'BASE 1'!$C$1:$UG$251,'PROY 1'!$AB$19+237,0),0),"")</f>
        <v/>
      </c>
      <c r="X626" s="327"/>
      <c r="Y626" s="25" t="str">
        <f t="shared" si="27"/>
        <v>222</v>
      </c>
      <c r="Z626" s="304">
        <f t="shared" si="28"/>
        <v>0</v>
      </c>
      <c r="AA626" s="304">
        <f>L626-SUM($Z626:Z626)</f>
        <v>157376</v>
      </c>
      <c r="AB626" s="304">
        <f>M626-SUM($Z626:AA626)</f>
        <v>0</v>
      </c>
      <c r="AC626" s="304">
        <f>N626-SUM($Z626:AB626)</f>
        <v>-157376</v>
      </c>
      <c r="AD626" s="304">
        <f>O626-SUM($Z626:AC626)</f>
        <v>0</v>
      </c>
      <c r="AE626" s="304">
        <f>P626-SUM($Z626:AD626)</f>
        <v>0</v>
      </c>
      <c r="AF626" s="304">
        <f>Q626-SUM($Z626:AE626)</f>
        <v>0</v>
      </c>
      <c r="AG626" s="304">
        <f>R626-SUM($Z626:AF626)</f>
        <v>0</v>
      </c>
      <c r="AH626" s="304">
        <f>S626-SUM($Z626:AG626)</f>
        <v>0</v>
      </c>
      <c r="AI626" s="304">
        <f>T626-SUM($Z626:AH626)</f>
        <v>0</v>
      </c>
      <c r="AJ626" s="304">
        <f>U626-SUM($Z626:AI626)</f>
        <v>0</v>
      </c>
      <c r="AK626" s="304">
        <f>V626-SUM($Z626:AJ626)</f>
        <v>0</v>
      </c>
      <c r="AL626" s="21" t="e">
        <f>HLOOKUP(F626,'BASE 1'!$C$1:$UG$3,3,0)</f>
        <v>#N/A</v>
      </c>
      <c r="AM626" s="304"/>
      <c r="AN626" s="304">
        <v>157376</v>
      </c>
      <c r="AO626" s="304">
        <v>157376</v>
      </c>
      <c r="AP626" s="304"/>
      <c r="AQ626" s="304"/>
      <c r="AR626" s="304"/>
      <c r="AS626" s="304"/>
      <c r="AT626" s="304"/>
      <c r="AU626" s="304"/>
      <c r="AV626" s="304"/>
      <c r="AW626" s="304"/>
      <c r="AX626" s="304"/>
    </row>
    <row r="627" spans="1:50" ht="12.75" customHeight="1">
      <c r="A627" s="116">
        <v>110721617</v>
      </c>
      <c r="B627" s="312">
        <v>70400000</v>
      </c>
      <c r="C627" s="429"/>
      <c r="D627" s="511"/>
      <c r="E627" s="511"/>
      <c r="F627" s="124">
        <v>135030119201</v>
      </c>
      <c r="G627" s="290" t="s">
        <v>4549</v>
      </c>
      <c r="H627" s="122">
        <v>9</v>
      </c>
      <c r="I627" s="302"/>
      <c r="J627" s="304">
        <v>6088803</v>
      </c>
      <c r="K627" s="304"/>
      <c r="L627" s="304">
        <v>6088803</v>
      </c>
      <c r="M627" s="304">
        <v>6088803</v>
      </c>
      <c r="N627" s="304"/>
      <c r="O627" s="304"/>
      <c r="P627" s="304"/>
      <c r="Q627" s="304"/>
      <c r="R627" s="304"/>
      <c r="S627" s="304"/>
      <c r="T627" s="304"/>
      <c r="U627" s="304"/>
      <c r="V627" s="304"/>
      <c r="W627" s="327" t="str">
        <f>IFERROR((M627/J627)/IFERROR(HLOOKUP(F627,'BASE 1'!$C$1:$UG$251,'PROY 1'!$AB$19+237,0),0),"")</f>
        <v/>
      </c>
      <c r="X627" s="327"/>
      <c r="Y627" s="25" t="str">
        <f t="shared" si="27"/>
        <v>216</v>
      </c>
      <c r="Z627" s="304">
        <f t="shared" si="28"/>
        <v>0</v>
      </c>
      <c r="AA627" s="304">
        <f>L627-SUM($Z627:Z627)</f>
        <v>6088803</v>
      </c>
      <c r="AB627" s="304">
        <f>M627-SUM($Z627:AA627)</f>
        <v>0</v>
      </c>
      <c r="AC627" s="304">
        <f>N627-SUM($Z627:AB627)</f>
        <v>-6088803</v>
      </c>
      <c r="AD627" s="304">
        <f>O627-SUM($Z627:AC627)</f>
        <v>0</v>
      </c>
      <c r="AE627" s="304">
        <f>P627-SUM($Z627:AD627)</f>
        <v>0</v>
      </c>
      <c r="AF627" s="304">
        <f>Q627-SUM($Z627:AE627)</f>
        <v>0</v>
      </c>
      <c r="AG627" s="304">
        <f>R627-SUM($Z627:AF627)</f>
        <v>0</v>
      </c>
      <c r="AH627" s="304">
        <f>S627-SUM($Z627:AG627)</f>
        <v>0</v>
      </c>
      <c r="AI627" s="304">
        <f>T627-SUM($Z627:AH627)</f>
        <v>0</v>
      </c>
      <c r="AJ627" s="304">
        <f>U627-SUM($Z627:AI627)</f>
        <v>0</v>
      </c>
      <c r="AK627" s="304">
        <f>V627-SUM($Z627:AJ627)</f>
        <v>0</v>
      </c>
      <c r="AL627" s="21" t="e">
        <f>HLOOKUP(F627,'BASE 1'!$C$1:$UG$3,3,0)</f>
        <v>#N/A</v>
      </c>
      <c r="AM627" s="304"/>
      <c r="AN627" s="304">
        <v>6088803</v>
      </c>
      <c r="AO627" s="304">
        <v>6088803</v>
      </c>
      <c r="AP627" s="304"/>
      <c r="AQ627" s="304"/>
      <c r="AR627" s="304"/>
      <c r="AS627" s="304"/>
      <c r="AT627" s="304"/>
      <c r="AU627" s="304"/>
      <c r="AV627" s="304"/>
      <c r="AW627" s="304"/>
      <c r="AX627" s="304"/>
    </row>
    <row r="628" spans="1:50" ht="12.75" customHeight="1">
      <c r="A628" s="116">
        <v>110722217</v>
      </c>
      <c r="B628" s="312">
        <v>70400000</v>
      </c>
      <c r="C628" s="429"/>
      <c r="D628" s="511"/>
      <c r="E628" s="511"/>
      <c r="F628" s="124">
        <v>135030119201</v>
      </c>
      <c r="G628" s="290" t="s">
        <v>4550</v>
      </c>
      <c r="H628" s="122">
        <v>9</v>
      </c>
      <c r="I628" s="302"/>
      <c r="J628" s="304">
        <v>7766820</v>
      </c>
      <c r="K628" s="304"/>
      <c r="L628" s="304">
        <v>7766820</v>
      </c>
      <c r="M628" s="304">
        <v>7766820</v>
      </c>
      <c r="N628" s="304"/>
      <c r="O628" s="304"/>
      <c r="P628" s="304"/>
      <c r="Q628" s="304"/>
      <c r="R628" s="304"/>
      <c r="S628" s="304"/>
      <c r="T628" s="304"/>
      <c r="U628" s="304"/>
      <c r="V628" s="304"/>
      <c r="W628" s="327" t="str">
        <f>IFERROR((M628/J628)/IFERROR(HLOOKUP(F628,'BASE 1'!$C$1:$UG$251,'PROY 1'!$AB$19+237,0),0),"")</f>
        <v/>
      </c>
      <c r="X628" s="327"/>
      <c r="Y628" s="25" t="str">
        <f t="shared" si="27"/>
        <v>222</v>
      </c>
      <c r="Z628" s="304">
        <f t="shared" si="28"/>
        <v>0</v>
      </c>
      <c r="AA628" s="304">
        <f>L628-SUM($Z628:Z628)</f>
        <v>7766820</v>
      </c>
      <c r="AB628" s="304">
        <f>M628-SUM($Z628:AA628)</f>
        <v>0</v>
      </c>
      <c r="AC628" s="304">
        <f>N628-SUM($Z628:AB628)</f>
        <v>-7766820</v>
      </c>
      <c r="AD628" s="304">
        <f>O628-SUM($Z628:AC628)</f>
        <v>0</v>
      </c>
      <c r="AE628" s="304">
        <f>P628-SUM($Z628:AD628)</f>
        <v>0</v>
      </c>
      <c r="AF628" s="304">
        <f>Q628-SUM($Z628:AE628)</f>
        <v>0</v>
      </c>
      <c r="AG628" s="304">
        <f>R628-SUM($Z628:AF628)</f>
        <v>0</v>
      </c>
      <c r="AH628" s="304">
        <f>S628-SUM($Z628:AG628)</f>
        <v>0</v>
      </c>
      <c r="AI628" s="304">
        <f>T628-SUM($Z628:AH628)</f>
        <v>0</v>
      </c>
      <c r="AJ628" s="304">
        <f>U628-SUM($Z628:AI628)</f>
        <v>0</v>
      </c>
      <c r="AK628" s="304">
        <f>V628-SUM($Z628:AJ628)</f>
        <v>0</v>
      </c>
      <c r="AL628" s="21" t="e">
        <f>HLOOKUP(F628,'BASE 1'!$C$1:$UG$3,3,0)</f>
        <v>#N/A</v>
      </c>
      <c r="AM628" s="304"/>
      <c r="AN628" s="304">
        <v>7766820</v>
      </c>
      <c r="AO628" s="304">
        <v>7766820</v>
      </c>
      <c r="AP628" s="304"/>
      <c r="AQ628" s="304"/>
      <c r="AR628" s="304"/>
      <c r="AS628" s="304"/>
      <c r="AT628" s="304"/>
      <c r="AU628" s="304"/>
      <c r="AV628" s="304"/>
      <c r="AW628" s="304"/>
      <c r="AX628" s="304"/>
    </row>
    <row r="629" spans="1:50" ht="12.75" customHeight="1">
      <c r="A629" s="116">
        <v>110007514</v>
      </c>
      <c r="B629" s="312">
        <v>70400000</v>
      </c>
      <c r="C629" s="429"/>
      <c r="D629" s="511"/>
      <c r="E629" s="511"/>
      <c r="F629" s="124">
        <v>13503011913</v>
      </c>
      <c r="G629" s="290" t="s">
        <v>2641</v>
      </c>
      <c r="H629" s="122">
        <v>9</v>
      </c>
      <c r="I629" s="302"/>
      <c r="J629" s="304">
        <v>2613356</v>
      </c>
      <c r="K629" s="304"/>
      <c r="L629" s="304">
        <v>2613356</v>
      </c>
      <c r="M629" s="304">
        <v>2613356</v>
      </c>
      <c r="N629" s="304"/>
      <c r="O629" s="304"/>
      <c r="P629" s="304"/>
      <c r="Q629" s="304"/>
      <c r="R629" s="304"/>
      <c r="S629" s="304"/>
      <c r="T629" s="304"/>
      <c r="U629" s="304"/>
      <c r="V629" s="304"/>
      <c r="W629" s="327" t="str">
        <f>IFERROR((M629/J629)/IFERROR(HLOOKUP(F629,'BASE 1'!$C$1:$UG$251,'PROY 1'!$AB$19+237,0),0),"")</f>
        <v/>
      </c>
      <c r="X629" s="327"/>
      <c r="Y629" s="25" t="str">
        <f t="shared" si="27"/>
        <v>075</v>
      </c>
      <c r="Z629" s="304">
        <f t="shared" si="28"/>
        <v>0</v>
      </c>
      <c r="AA629" s="304">
        <f>L629-SUM($Z629:Z629)</f>
        <v>2613356</v>
      </c>
      <c r="AB629" s="304">
        <f>M629-SUM($Z629:AA629)</f>
        <v>0</v>
      </c>
      <c r="AC629" s="304">
        <f>N629-SUM($Z629:AB629)</f>
        <v>-2613356</v>
      </c>
      <c r="AD629" s="304">
        <f>O629-SUM($Z629:AC629)</f>
        <v>0</v>
      </c>
      <c r="AE629" s="304">
        <f>P629-SUM($Z629:AD629)</f>
        <v>0</v>
      </c>
      <c r="AF629" s="304">
        <f>Q629-SUM($Z629:AE629)</f>
        <v>0</v>
      </c>
      <c r="AG629" s="304">
        <f>R629-SUM($Z629:AF629)</f>
        <v>0</v>
      </c>
      <c r="AH629" s="304">
        <f>S629-SUM($Z629:AG629)</f>
        <v>0</v>
      </c>
      <c r="AI629" s="304">
        <f>T629-SUM($Z629:AH629)</f>
        <v>0</v>
      </c>
      <c r="AJ629" s="304">
        <f>U629-SUM($Z629:AI629)</f>
        <v>0</v>
      </c>
      <c r="AK629" s="304">
        <f>V629-SUM($Z629:AJ629)</f>
        <v>0</v>
      </c>
      <c r="AL629" s="21" t="e">
        <f>HLOOKUP(F629,'BASE 1'!$C$1:$UG$3,3,0)</f>
        <v>#N/A</v>
      </c>
      <c r="AM629" s="304"/>
      <c r="AN629" s="304">
        <v>2613356</v>
      </c>
      <c r="AO629" s="304">
        <v>2613356</v>
      </c>
      <c r="AP629" s="304"/>
      <c r="AQ629" s="304"/>
      <c r="AR629" s="304"/>
      <c r="AS629" s="304"/>
      <c r="AT629" s="304"/>
      <c r="AU629" s="304"/>
      <c r="AV629" s="304"/>
      <c r="AW629" s="304"/>
      <c r="AX629" s="304"/>
    </row>
    <row r="630" spans="1:50" ht="12.75" customHeight="1">
      <c r="A630" s="116">
        <v>110007515</v>
      </c>
      <c r="B630" s="312">
        <v>70400000</v>
      </c>
      <c r="C630" s="429"/>
      <c r="D630" s="511"/>
      <c r="E630" s="511"/>
      <c r="F630" s="124">
        <v>13503011914</v>
      </c>
      <c r="G630" s="290" t="s">
        <v>4274</v>
      </c>
      <c r="H630" s="122">
        <v>9</v>
      </c>
      <c r="I630" s="302"/>
      <c r="J630" s="304">
        <v>10371183</v>
      </c>
      <c r="K630" s="304"/>
      <c r="L630" s="304">
        <v>10371183</v>
      </c>
      <c r="M630" s="304">
        <v>10371183</v>
      </c>
      <c r="N630" s="304"/>
      <c r="O630" s="304"/>
      <c r="P630" s="304"/>
      <c r="Q630" s="304"/>
      <c r="R630" s="304"/>
      <c r="S630" s="304"/>
      <c r="T630" s="304"/>
      <c r="U630" s="304"/>
      <c r="V630" s="304"/>
      <c r="W630" s="327" t="str">
        <f>IFERROR((M630/J630)/IFERROR(HLOOKUP(F630,'BASE 1'!$C$1:$UG$251,'PROY 1'!$AB$19+237,0),0),"")</f>
        <v/>
      </c>
      <c r="X630" s="327"/>
      <c r="Y630" s="25" t="str">
        <f t="shared" si="27"/>
        <v>075</v>
      </c>
      <c r="Z630" s="304">
        <f t="shared" si="28"/>
        <v>0</v>
      </c>
      <c r="AA630" s="304">
        <f>L630-SUM($Z630:Z630)</f>
        <v>10371183</v>
      </c>
      <c r="AB630" s="304">
        <f>M630-SUM($Z630:AA630)</f>
        <v>0</v>
      </c>
      <c r="AC630" s="304">
        <f>N630-SUM($Z630:AB630)</f>
        <v>-10371183</v>
      </c>
      <c r="AD630" s="304">
        <f>O630-SUM($Z630:AC630)</f>
        <v>0</v>
      </c>
      <c r="AE630" s="304">
        <f>P630-SUM($Z630:AD630)</f>
        <v>0</v>
      </c>
      <c r="AF630" s="304">
        <f>Q630-SUM($Z630:AE630)</f>
        <v>0</v>
      </c>
      <c r="AG630" s="304">
        <f>R630-SUM($Z630:AF630)</f>
        <v>0</v>
      </c>
      <c r="AH630" s="304">
        <f>S630-SUM($Z630:AG630)</f>
        <v>0</v>
      </c>
      <c r="AI630" s="304">
        <f>T630-SUM($Z630:AH630)</f>
        <v>0</v>
      </c>
      <c r="AJ630" s="304">
        <f>U630-SUM($Z630:AI630)</f>
        <v>0</v>
      </c>
      <c r="AK630" s="304">
        <f>V630-SUM($Z630:AJ630)</f>
        <v>0</v>
      </c>
      <c r="AL630" s="21" t="e">
        <f>HLOOKUP(F630,'BASE 1'!$C$1:$UG$3,3,0)</f>
        <v>#N/A</v>
      </c>
      <c r="AM630" s="304"/>
      <c r="AN630" s="304">
        <v>10371183</v>
      </c>
      <c r="AO630" s="304">
        <v>10371183</v>
      </c>
      <c r="AP630" s="304"/>
      <c r="AQ630" s="304"/>
      <c r="AR630" s="304"/>
      <c r="AS630" s="304"/>
      <c r="AT630" s="304"/>
      <c r="AU630" s="304"/>
      <c r="AV630" s="304"/>
      <c r="AW630" s="304"/>
      <c r="AX630" s="304"/>
    </row>
    <row r="631" spans="1:50" ht="12.75" customHeight="1">
      <c r="A631" s="116">
        <v>110007516</v>
      </c>
      <c r="B631" s="312">
        <v>70400000</v>
      </c>
      <c r="C631" s="429"/>
      <c r="D631" s="511"/>
      <c r="E631" s="511"/>
      <c r="F631" s="124">
        <v>13503011915</v>
      </c>
      <c r="G631" s="290" t="s">
        <v>4275</v>
      </c>
      <c r="H631" s="122">
        <v>9</v>
      </c>
      <c r="I631" s="302"/>
      <c r="J631" s="304">
        <v>96192405</v>
      </c>
      <c r="K631" s="304"/>
      <c r="L631" s="304">
        <v>96192405</v>
      </c>
      <c r="M631" s="304">
        <v>96192405</v>
      </c>
      <c r="N631" s="304"/>
      <c r="O631" s="304"/>
      <c r="P631" s="304"/>
      <c r="Q631" s="304"/>
      <c r="R631" s="304"/>
      <c r="S631" s="304"/>
      <c r="T631" s="304"/>
      <c r="U631" s="304"/>
      <c r="V631" s="304"/>
      <c r="W631" s="327" t="str">
        <f>IFERROR((M631/J631)/IFERROR(HLOOKUP(F631,'BASE 1'!$C$1:$UG$251,'PROY 1'!$AB$19+237,0),0),"")</f>
        <v/>
      </c>
      <c r="X631" s="327"/>
      <c r="Y631" s="25" t="str">
        <f t="shared" si="27"/>
        <v>075</v>
      </c>
      <c r="Z631" s="304">
        <f t="shared" si="28"/>
        <v>0</v>
      </c>
      <c r="AA631" s="304">
        <f>L631-SUM($Z631:Z631)</f>
        <v>96192405</v>
      </c>
      <c r="AB631" s="304">
        <f>M631-SUM($Z631:AA631)</f>
        <v>0</v>
      </c>
      <c r="AC631" s="304">
        <f>N631-SUM($Z631:AB631)</f>
        <v>-96192405</v>
      </c>
      <c r="AD631" s="304">
        <f>O631-SUM($Z631:AC631)</f>
        <v>0</v>
      </c>
      <c r="AE631" s="304">
        <f>P631-SUM($Z631:AD631)</f>
        <v>0</v>
      </c>
      <c r="AF631" s="304">
        <f>Q631-SUM($Z631:AE631)</f>
        <v>0</v>
      </c>
      <c r="AG631" s="304">
        <f>R631-SUM($Z631:AF631)</f>
        <v>0</v>
      </c>
      <c r="AH631" s="304">
        <f>S631-SUM($Z631:AG631)</f>
        <v>0</v>
      </c>
      <c r="AI631" s="304">
        <f>T631-SUM($Z631:AH631)</f>
        <v>0</v>
      </c>
      <c r="AJ631" s="304">
        <f>U631-SUM($Z631:AI631)</f>
        <v>0</v>
      </c>
      <c r="AK631" s="304">
        <f>V631-SUM($Z631:AJ631)</f>
        <v>0</v>
      </c>
      <c r="AL631" s="21" t="e">
        <f>HLOOKUP(F631,'BASE 1'!$C$1:$UG$3,3,0)</f>
        <v>#N/A</v>
      </c>
      <c r="AM631" s="304"/>
      <c r="AN631" s="304">
        <v>96192405</v>
      </c>
      <c r="AO631" s="304">
        <v>96192405</v>
      </c>
      <c r="AP631" s="304"/>
      <c r="AQ631" s="304"/>
      <c r="AR631" s="304"/>
      <c r="AS631" s="304"/>
      <c r="AT631" s="304"/>
      <c r="AU631" s="304"/>
      <c r="AV631" s="304"/>
      <c r="AW631" s="304"/>
      <c r="AX631" s="304"/>
    </row>
    <row r="632" spans="1:50" ht="12.75" customHeight="1">
      <c r="A632" s="116">
        <v>110021117</v>
      </c>
      <c r="B632" s="312">
        <v>70400000</v>
      </c>
      <c r="C632" s="429"/>
      <c r="D632" s="511"/>
      <c r="E632" s="511"/>
      <c r="F632" s="124">
        <v>13503011916</v>
      </c>
      <c r="G632" s="290" t="s">
        <v>4551</v>
      </c>
      <c r="H632" s="122">
        <v>9</v>
      </c>
      <c r="I632" s="302"/>
      <c r="J632" s="304">
        <v>574207966</v>
      </c>
      <c r="K632" s="304"/>
      <c r="L632" s="304">
        <v>574207966</v>
      </c>
      <c r="M632" s="304">
        <v>574207966</v>
      </c>
      <c r="N632" s="304"/>
      <c r="O632" s="304"/>
      <c r="P632" s="304"/>
      <c r="Q632" s="304"/>
      <c r="R632" s="304"/>
      <c r="S632" s="304"/>
      <c r="T632" s="304"/>
      <c r="U632" s="304"/>
      <c r="V632" s="304"/>
      <c r="W632" s="327" t="str">
        <f>IFERROR((M632/J632)/IFERROR(HLOOKUP(F632,'BASE 1'!$C$1:$UG$251,'PROY 1'!$AB$19+237,0),0),"")</f>
        <v/>
      </c>
      <c r="X632" s="327"/>
      <c r="Y632" s="25" t="str">
        <f t="shared" si="27"/>
        <v>211</v>
      </c>
      <c r="Z632" s="304">
        <f t="shared" si="28"/>
        <v>0</v>
      </c>
      <c r="AA632" s="304">
        <f>L632-SUM($Z632:Z632)</f>
        <v>574207966</v>
      </c>
      <c r="AB632" s="304">
        <f>M632-SUM($Z632:AA632)</f>
        <v>0</v>
      </c>
      <c r="AC632" s="304">
        <f>N632-SUM($Z632:AB632)</f>
        <v>-574207966</v>
      </c>
      <c r="AD632" s="304">
        <f>O632-SUM($Z632:AC632)</f>
        <v>0</v>
      </c>
      <c r="AE632" s="304">
        <f>P632-SUM($Z632:AD632)</f>
        <v>0</v>
      </c>
      <c r="AF632" s="304">
        <f>Q632-SUM($Z632:AE632)</f>
        <v>0</v>
      </c>
      <c r="AG632" s="304">
        <f>R632-SUM($Z632:AF632)</f>
        <v>0</v>
      </c>
      <c r="AH632" s="304">
        <f>S632-SUM($Z632:AG632)</f>
        <v>0</v>
      </c>
      <c r="AI632" s="304">
        <f>T632-SUM($Z632:AH632)</f>
        <v>0</v>
      </c>
      <c r="AJ632" s="304">
        <f>U632-SUM($Z632:AI632)</f>
        <v>0</v>
      </c>
      <c r="AK632" s="304">
        <f>V632-SUM($Z632:AJ632)</f>
        <v>0</v>
      </c>
      <c r="AL632" s="21" t="e">
        <f>HLOOKUP(F632,'BASE 1'!$C$1:$UG$3,3,0)</f>
        <v>#N/A</v>
      </c>
      <c r="AM632" s="304"/>
      <c r="AN632" s="304">
        <v>574207966</v>
      </c>
      <c r="AO632" s="304">
        <v>574207966</v>
      </c>
      <c r="AP632" s="304"/>
      <c r="AQ632" s="304"/>
      <c r="AR632" s="304"/>
      <c r="AS632" s="304"/>
      <c r="AT632" s="304"/>
      <c r="AU632" s="304"/>
      <c r="AV632" s="304"/>
      <c r="AW632" s="304"/>
      <c r="AX632" s="304"/>
    </row>
    <row r="633" spans="1:50" ht="12.75" customHeight="1">
      <c r="A633" s="116">
        <v>110007518</v>
      </c>
      <c r="B633" s="312">
        <v>70400000</v>
      </c>
      <c r="C633" s="429"/>
      <c r="D633" s="511"/>
      <c r="E633" s="511"/>
      <c r="F633" s="124">
        <v>13503011917</v>
      </c>
      <c r="G633" s="290" t="s">
        <v>4552</v>
      </c>
      <c r="H633" s="122">
        <v>9</v>
      </c>
      <c r="I633" s="302"/>
      <c r="J633" s="304">
        <v>504553288</v>
      </c>
      <c r="K633" s="304"/>
      <c r="L633" s="304">
        <v>504553288</v>
      </c>
      <c r="M633" s="304">
        <v>504553288</v>
      </c>
      <c r="N633" s="304"/>
      <c r="O633" s="304"/>
      <c r="P633" s="304"/>
      <c r="Q633" s="304"/>
      <c r="R633" s="304"/>
      <c r="S633" s="304"/>
      <c r="T633" s="304"/>
      <c r="U633" s="304"/>
      <c r="V633" s="304"/>
      <c r="W633" s="327" t="str">
        <f>IFERROR((M633/J633)/IFERROR(HLOOKUP(F633,'BASE 1'!$C$1:$UG$251,'PROY 1'!$AB$19+237,0),0),"")</f>
        <v/>
      </c>
      <c r="X633" s="327"/>
      <c r="Y633" s="25" t="str">
        <f t="shared" si="27"/>
        <v>075</v>
      </c>
      <c r="Z633" s="304">
        <f t="shared" si="28"/>
        <v>0</v>
      </c>
      <c r="AA633" s="304">
        <f>L633-SUM($Z633:Z633)</f>
        <v>504553288</v>
      </c>
      <c r="AB633" s="304">
        <f>M633-SUM($Z633:AA633)</f>
        <v>0</v>
      </c>
      <c r="AC633" s="304">
        <f>N633-SUM($Z633:AB633)</f>
        <v>-504553288</v>
      </c>
      <c r="AD633" s="304">
        <f>O633-SUM($Z633:AC633)</f>
        <v>0</v>
      </c>
      <c r="AE633" s="304">
        <f>P633-SUM($Z633:AD633)</f>
        <v>0</v>
      </c>
      <c r="AF633" s="304">
        <f>Q633-SUM($Z633:AE633)</f>
        <v>0</v>
      </c>
      <c r="AG633" s="304">
        <f>R633-SUM($Z633:AF633)</f>
        <v>0</v>
      </c>
      <c r="AH633" s="304">
        <f>S633-SUM($Z633:AG633)</f>
        <v>0</v>
      </c>
      <c r="AI633" s="304">
        <f>T633-SUM($Z633:AH633)</f>
        <v>0</v>
      </c>
      <c r="AJ633" s="304">
        <f>U633-SUM($Z633:AI633)</f>
        <v>0</v>
      </c>
      <c r="AK633" s="304">
        <f>V633-SUM($Z633:AJ633)</f>
        <v>0</v>
      </c>
      <c r="AL633" s="21" t="e">
        <f>HLOOKUP(F633,'BASE 1'!$C$1:$UG$3,3,0)</f>
        <v>#N/A</v>
      </c>
      <c r="AM633" s="304"/>
      <c r="AN633" s="304">
        <v>504553288</v>
      </c>
      <c r="AO633" s="304">
        <v>504553288</v>
      </c>
      <c r="AP633" s="304"/>
      <c r="AQ633" s="304"/>
      <c r="AR633" s="304"/>
      <c r="AS633" s="304"/>
      <c r="AT633" s="304"/>
      <c r="AU633" s="304"/>
      <c r="AV633" s="304"/>
      <c r="AW633" s="304"/>
      <c r="AX633" s="304"/>
    </row>
    <row r="634" spans="1:50" ht="12.75" customHeight="1">
      <c r="A634" s="116">
        <v>110022918</v>
      </c>
      <c r="B634" s="312">
        <v>71100000</v>
      </c>
      <c r="C634" s="429" t="s">
        <v>342</v>
      </c>
      <c r="D634" s="511"/>
      <c r="E634" s="511" t="s">
        <v>342</v>
      </c>
      <c r="F634" s="124">
        <v>135030119302</v>
      </c>
      <c r="G634" s="290" t="s">
        <v>4439</v>
      </c>
      <c r="H634" s="122">
        <v>9</v>
      </c>
      <c r="I634" s="302"/>
      <c r="J634" s="304">
        <v>382262241</v>
      </c>
      <c r="K634" s="304">
        <v>382262241</v>
      </c>
      <c r="L634" s="304">
        <v>382262241</v>
      </c>
      <c r="M634" s="304">
        <v>382262241</v>
      </c>
      <c r="N634" s="304"/>
      <c r="O634" s="304"/>
      <c r="P634" s="304"/>
      <c r="Q634" s="304"/>
      <c r="R634" s="304"/>
      <c r="S634" s="304"/>
      <c r="T634" s="304"/>
      <c r="U634" s="304"/>
      <c r="V634" s="304"/>
      <c r="W634" s="327" t="str">
        <f>IFERROR((M634/J634)/IFERROR(HLOOKUP(F634,'BASE 1'!$C$1:$UG$251,'PROY 1'!$AB$19+237,0),0),"")</f>
        <v/>
      </c>
      <c r="X634" s="327" t="s">
        <v>342</v>
      </c>
      <c r="Y634" s="25" t="str">
        <f t="shared" si="27"/>
        <v>229</v>
      </c>
      <c r="Z634" s="304">
        <f t="shared" si="28"/>
        <v>382262241</v>
      </c>
      <c r="AA634" s="304">
        <f>L634-SUM($Z634:Z634)</f>
        <v>0</v>
      </c>
      <c r="AB634" s="304">
        <f>M634-SUM($Z634:AA634)</f>
        <v>0</v>
      </c>
      <c r="AC634" s="304">
        <f>N634-SUM($Z634:AB634)</f>
        <v>-382262241</v>
      </c>
      <c r="AD634" s="304">
        <f>O634-SUM($Z634:AC634)</f>
        <v>0</v>
      </c>
      <c r="AE634" s="304">
        <f>P634-SUM($Z634:AD634)</f>
        <v>0</v>
      </c>
      <c r="AF634" s="304">
        <f>Q634-SUM($Z634:AE634)</f>
        <v>0</v>
      </c>
      <c r="AG634" s="304">
        <f>R634-SUM($Z634:AF634)</f>
        <v>0</v>
      </c>
      <c r="AH634" s="304">
        <f>S634-SUM($Z634:AG634)</f>
        <v>0</v>
      </c>
      <c r="AI634" s="304">
        <f>T634-SUM($Z634:AH634)</f>
        <v>0</v>
      </c>
      <c r="AJ634" s="304">
        <f>U634-SUM($Z634:AI634)</f>
        <v>0</v>
      </c>
      <c r="AK634" s="304">
        <f>V634-SUM($Z634:AJ634)</f>
        <v>0</v>
      </c>
      <c r="AL634" s="21" t="e">
        <f>HLOOKUP(F634,'BASE 1'!$C$1:$UG$3,3,0)</f>
        <v>#N/A</v>
      </c>
      <c r="AM634" s="304">
        <v>382262241</v>
      </c>
      <c r="AN634" s="304">
        <v>382262241</v>
      </c>
      <c r="AO634" s="304">
        <v>382262241</v>
      </c>
      <c r="AP634" s="304"/>
      <c r="AQ634" s="304"/>
      <c r="AR634" s="304"/>
      <c r="AS634" s="304"/>
      <c r="AT634" s="304"/>
      <c r="AU634" s="304"/>
      <c r="AV634" s="304"/>
      <c r="AW634" s="304"/>
      <c r="AX634" s="304"/>
    </row>
    <row r="635" spans="1:50" ht="12.75" customHeight="1">
      <c r="A635" s="116">
        <v>110021918</v>
      </c>
      <c r="B635" s="312">
        <v>70400000</v>
      </c>
      <c r="C635" s="429" t="s">
        <v>342</v>
      </c>
      <c r="D635" s="511"/>
      <c r="E635" s="511" t="s">
        <v>342</v>
      </c>
      <c r="F635" s="124">
        <v>135030119401</v>
      </c>
      <c r="G635" s="290" t="s">
        <v>4440</v>
      </c>
      <c r="H635" s="122">
        <v>9</v>
      </c>
      <c r="I635" s="302"/>
      <c r="J635" s="304">
        <v>220833455</v>
      </c>
      <c r="K635" s="304">
        <v>220833455</v>
      </c>
      <c r="L635" s="304">
        <v>220833455</v>
      </c>
      <c r="M635" s="304">
        <v>220833455</v>
      </c>
      <c r="N635" s="304"/>
      <c r="O635" s="304"/>
      <c r="P635" s="304"/>
      <c r="Q635" s="304"/>
      <c r="R635" s="304"/>
      <c r="S635" s="304"/>
      <c r="T635" s="304"/>
      <c r="U635" s="304"/>
      <c r="V635" s="304"/>
      <c r="W635" s="327" t="str">
        <f>IFERROR((M635/J635)/IFERROR(HLOOKUP(F635,'BASE 1'!$C$1:$UG$251,'PROY 1'!$AB$19+237,0),0),"")</f>
        <v/>
      </c>
      <c r="X635" s="327" t="s">
        <v>342</v>
      </c>
      <c r="Y635" s="25" t="str">
        <f t="shared" si="27"/>
        <v>219</v>
      </c>
      <c r="Z635" s="304">
        <f t="shared" si="28"/>
        <v>220833455</v>
      </c>
      <c r="AA635" s="304">
        <f>L635-SUM($Z635:Z635)</f>
        <v>0</v>
      </c>
      <c r="AB635" s="304">
        <f>M635-SUM($Z635:AA635)</f>
        <v>0</v>
      </c>
      <c r="AC635" s="304">
        <f>N635-SUM($Z635:AB635)</f>
        <v>-220833455</v>
      </c>
      <c r="AD635" s="304">
        <f>O635-SUM($Z635:AC635)</f>
        <v>0</v>
      </c>
      <c r="AE635" s="304">
        <f>P635-SUM($Z635:AD635)</f>
        <v>0</v>
      </c>
      <c r="AF635" s="304">
        <f>Q635-SUM($Z635:AE635)</f>
        <v>0</v>
      </c>
      <c r="AG635" s="304">
        <f>R635-SUM($Z635:AF635)</f>
        <v>0</v>
      </c>
      <c r="AH635" s="304">
        <f>S635-SUM($Z635:AG635)</f>
        <v>0</v>
      </c>
      <c r="AI635" s="304">
        <f>T635-SUM($Z635:AH635)</f>
        <v>0</v>
      </c>
      <c r="AJ635" s="304">
        <f>U635-SUM($Z635:AI635)</f>
        <v>0</v>
      </c>
      <c r="AK635" s="304">
        <f>V635-SUM($Z635:AJ635)</f>
        <v>0</v>
      </c>
      <c r="AL635" s="21" t="e">
        <f>HLOOKUP(F635,'BASE 1'!$C$1:$UG$3,3,0)</f>
        <v>#N/A</v>
      </c>
      <c r="AM635" s="304">
        <v>220833455</v>
      </c>
      <c r="AN635" s="304">
        <v>220833455</v>
      </c>
      <c r="AO635" s="304">
        <v>220833455</v>
      </c>
      <c r="AP635" s="304"/>
      <c r="AQ635" s="304"/>
      <c r="AR635" s="304"/>
      <c r="AS635" s="304"/>
      <c r="AT635" s="304"/>
      <c r="AU635" s="304"/>
      <c r="AV635" s="304"/>
      <c r="AW635" s="304"/>
      <c r="AX635" s="304"/>
    </row>
    <row r="636" spans="1:50" ht="12.75" customHeight="1">
      <c r="A636" s="116">
        <v>110023018</v>
      </c>
      <c r="B636" s="312">
        <v>70400000</v>
      </c>
      <c r="C636" s="429"/>
      <c r="D636" s="511"/>
      <c r="E636" s="511"/>
      <c r="F636" s="124">
        <v>135030119501</v>
      </c>
      <c r="G636" s="290" t="s">
        <v>4553</v>
      </c>
      <c r="H636" s="122">
        <v>9</v>
      </c>
      <c r="I636" s="302"/>
      <c r="J636" s="304">
        <v>6478525829</v>
      </c>
      <c r="K636" s="304"/>
      <c r="L636" s="304">
        <v>6478525829</v>
      </c>
      <c r="M636" s="304">
        <v>6478525829</v>
      </c>
      <c r="N636" s="304"/>
      <c r="O636" s="304"/>
      <c r="P636" s="304"/>
      <c r="Q636" s="304"/>
      <c r="R636" s="304"/>
      <c r="S636" s="304"/>
      <c r="T636" s="304"/>
      <c r="U636" s="304"/>
      <c r="V636" s="304"/>
      <c r="W636" s="327" t="str">
        <f>IFERROR((M636/J636)/IFERROR(HLOOKUP(F636,'BASE 1'!$C$1:$UG$251,'PROY 1'!$AB$19+237,0),0),"")</f>
        <v/>
      </c>
      <c r="X636" s="327"/>
      <c r="Y636" s="25" t="str">
        <f t="shared" si="27"/>
        <v>230</v>
      </c>
      <c r="Z636" s="304">
        <f t="shared" si="28"/>
        <v>0</v>
      </c>
      <c r="AA636" s="304">
        <f>L636-SUM($Z636:Z636)</f>
        <v>6478525829</v>
      </c>
      <c r="AB636" s="304">
        <f>M636-SUM($Z636:AA636)</f>
        <v>0</v>
      </c>
      <c r="AC636" s="304">
        <f>N636-SUM($Z636:AB636)</f>
        <v>-6478525829</v>
      </c>
      <c r="AD636" s="304">
        <f>O636-SUM($Z636:AC636)</f>
        <v>0</v>
      </c>
      <c r="AE636" s="304">
        <f>P636-SUM($Z636:AD636)</f>
        <v>0</v>
      </c>
      <c r="AF636" s="304">
        <f>Q636-SUM($Z636:AE636)</f>
        <v>0</v>
      </c>
      <c r="AG636" s="304">
        <f>R636-SUM($Z636:AF636)</f>
        <v>0</v>
      </c>
      <c r="AH636" s="304">
        <f>S636-SUM($Z636:AG636)</f>
        <v>0</v>
      </c>
      <c r="AI636" s="304">
        <f>T636-SUM($Z636:AH636)</f>
        <v>0</v>
      </c>
      <c r="AJ636" s="304">
        <f>U636-SUM($Z636:AI636)</f>
        <v>0</v>
      </c>
      <c r="AK636" s="304">
        <f>V636-SUM($Z636:AJ636)</f>
        <v>0</v>
      </c>
      <c r="AL636" s="21" t="e">
        <f>HLOOKUP(F636,'BASE 1'!$C$1:$UG$3,3,0)</f>
        <v>#N/A</v>
      </c>
      <c r="AM636" s="304"/>
      <c r="AN636" s="304">
        <v>6478525829</v>
      </c>
      <c r="AO636" s="304">
        <v>6478525829</v>
      </c>
      <c r="AP636" s="304"/>
      <c r="AQ636" s="304"/>
      <c r="AR636" s="304"/>
      <c r="AS636" s="304"/>
      <c r="AT636" s="304"/>
      <c r="AU636" s="304"/>
      <c r="AV636" s="304"/>
      <c r="AW636" s="304"/>
      <c r="AX636" s="304"/>
    </row>
    <row r="637" spans="1:50" ht="12.75" customHeight="1">
      <c r="A637" s="116">
        <v>110023118</v>
      </c>
      <c r="B637" s="312">
        <v>70400000</v>
      </c>
      <c r="C637" s="429"/>
      <c r="D637" s="511"/>
      <c r="E637" s="511"/>
      <c r="F637" s="124">
        <v>135030119601</v>
      </c>
      <c r="G637" s="290" t="s">
        <v>4554</v>
      </c>
      <c r="H637" s="122">
        <v>9</v>
      </c>
      <c r="I637" s="302"/>
      <c r="J637" s="304">
        <v>3796370773</v>
      </c>
      <c r="K637" s="304"/>
      <c r="L637" s="304">
        <v>3796370773</v>
      </c>
      <c r="M637" s="304">
        <v>3796370773</v>
      </c>
      <c r="N637" s="304"/>
      <c r="O637" s="304"/>
      <c r="P637" s="304"/>
      <c r="Q637" s="304"/>
      <c r="R637" s="304"/>
      <c r="S637" s="304"/>
      <c r="T637" s="304"/>
      <c r="U637" s="304"/>
      <c r="V637" s="304"/>
      <c r="W637" s="327" t="str">
        <f>IFERROR((M637/J637)/IFERROR(HLOOKUP(F637,'BASE 1'!$C$1:$UG$251,'PROY 1'!$AB$19+237,0),0),"")</f>
        <v/>
      </c>
      <c r="X637" s="327"/>
      <c r="Y637" s="25" t="str">
        <f t="shared" si="27"/>
        <v>231</v>
      </c>
      <c r="Z637" s="304">
        <f t="shared" si="28"/>
        <v>0</v>
      </c>
      <c r="AA637" s="304">
        <f>L637-SUM($Z637:Z637)</f>
        <v>3796370773</v>
      </c>
      <c r="AB637" s="304">
        <f>M637-SUM($Z637:AA637)</f>
        <v>0</v>
      </c>
      <c r="AC637" s="304">
        <f>N637-SUM($Z637:AB637)</f>
        <v>-3796370773</v>
      </c>
      <c r="AD637" s="304">
        <f>O637-SUM($Z637:AC637)</f>
        <v>0</v>
      </c>
      <c r="AE637" s="304">
        <f>P637-SUM($Z637:AD637)</f>
        <v>0</v>
      </c>
      <c r="AF637" s="304">
        <f>Q637-SUM($Z637:AE637)</f>
        <v>0</v>
      </c>
      <c r="AG637" s="304">
        <f>R637-SUM($Z637:AF637)</f>
        <v>0</v>
      </c>
      <c r="AH637" s="304">
        <f>S637-SUM($Z637:AG637)</f>
        <v>0</v>
      </c>
      <c r="AI637" s="304">
        <f>T637-SUM($Z637:AH637)</f>
        <v>0</v>
      </c>
      <c r="AJ637" s="304">
        <f>U637-SUM($Z637:AI637)</f>
        <v>0</v>
      </c>
      <c r="AK637" s="304">
        <f>V637-SUM($Z637:AJ637)</f>
        <v>0</v>
      </c>
      <c r="AL637" s="21" t="e">
        <f>HLOOKUP(F637,'BASE 1'!$C$1:$UG$3,3,0)</f>
        <v>#N/A</v>
      </c>
      <c r="AM637" s="304"/>
      <c r="AN637" s="304">
        <v>3796370773</v>
      </c>
      <c r="AO637" s="304">
        <v>3796370773</v>
      </c>
      <c r="AP637" s="304"/>
      <c r="AQ637" s="304"/>
      <c r="AR637" s="304"/>
      <c r="AS637" s="304"/>
      <c r="AT637" s="304"/>
      <c r="AU637" s="304"/>
      <c r="AV637" s="304"/>
      <c r="AW637" s="304"/>
      <c r="AX637" s="304"/>
    </row>
    <row r="638" spans="1:50" ht="12.75" customHeight="1">
      <c r="A638" s="116">
        <v>160022618</v>
      </c>
      <c r="B638" s="312">
        <v>72100000</v>
      </c>
      <c r="C638" s="429"/>
      <c r="D638" s="511"/>
      <c r="E638" s="511"/>
      <c r="F638" s="124">
        <v>135030119701</v>
      </c>
      <c r="G638" s="290" t="s">
        <v>4555</v>
      </c>
      <c r="H638" s="122">
        <v>9</v>
      </c>
      <c r="I638" s="302"/>
      <c r="J638" s="304">
        <v>13950733754</v>
      </c>
      <c r="K638" s="304"/>
      <c r="L638" s="304">
        <v>13950733754</v>
      </c>
      <c r="M638" s="304">
        <v>13950733754</v>
      </c>
      <c r="N638" s="304"/>
      <c r="O638" s="304"/>
      <c r="P638" s="304"/>
      <c r="Q638" s="304"/>
      <c r="R638" s="304"/>
      <c r="S638" s="304"/>
      <c r="T638" s="304"/>
      <c r="U638" s="304"/>
      <c r="V638" s="304"/>
      <c r="W638" s="327" t="str">
        <f>IFERROR((M638/J638)/IFERROR(HLOOKUP(F638,'BASE 1'!$C$1:$UG$251,'PROY 1'!$AB$19+237,0),0),"")</f>
        <v/>
      </c>
      <c r="X638" s="327"/>
      <c r="Y638" s="25" t="str">
        <f t="shared" si="27"/>
        <v>226</v>
      </c>
      <c r="Z638" s="304">
        <f t="shared" si="28"/>
        <v>0</v>
      </c>
      <c r="AA638" s="304">
        <f>L638-SUM($Z638:Z638)</f>
        <v>13950733754</v>
      </c>
      <c r="AB638" s="304">
        <f>M638-SUM($Z638:AA638)</f>
        <v>0</v>
      </c>
      <c r="AC638" s="304">
        <f>N638-SUM($Z638:AB638)</f>
        <v>-13950733754</v>
      </c>
      <c r="AD638" s="304">
        <f>O638-SUM($Z638:AC638)</f>
        <v>0</v>
      </c>
      <c r="AE638" s="304">
        <f>P638-SUM($Z638:AD638)</f>
        <v>0</v>
      </c>
      <c r="AF638" s="304">
        <f>Q638-SUM($Z638:AE638)</f>
        <v>0</v>
      </c>
      <c r="AG638" s="304">
        <f>R638-SUM($Z638:AF638)</f>
        <v>0</v>
      </c>
      <c r="AH638" s="304">
        <f>S638-SUM($Z638:AG638)</f>
        <v>0</v>
      </c>
      <c r="AI638" s="304">
        <f>T638-SUM($Z638:AH638)</f>
        <v>0</v>
      </c>
      <c r="AJ638" s="304">
        <f>U638-SUM($Z638:AI638)</f>
        <v>0</v>
      </c>
      <c r="AK638" s="304">
        <f>V638-SUM($Z638:AJ638)</f>
        <v>0</v>
      </c>
      <c r="AL638" s="21" t="e">
        <f>HLOOKUP(F638,'BASE 1'!$C$1:$UG$3,3,0)</f>
        <v>#N/A</v>
      </c>
      <c r="AM638" s="304"/>
      <c r="AN638" s="304">
        <v>13950733754</v>
      </c>
      <c r="AO638" s="304">
        <v>13950733754</v>
      </c>
      <c r="AP638" s="304"/>
      <c r="AQ638" s="304"/>
      <c r="AR638" s="304"/>
      <c r="AS638" s="304"/>
      <c r="AT638" s="304"/>
      <c r="AU638" s="304"/>
      <c r="AV638" s="304"/>
      <c r="AW638" s="304"/>
      <c r="AX638" s="304"/>
    </row>
    <row r="639" spans="1:50" ht="12.75" customHeight="1">
      <c r="A639" s="116">
        <v>110005915</v>
      </c>
      <c r="B639" s="312"/>
      <c r="C639" s="429" t="s">
        <v>342</v>
      </c>
      <c r="D639" s="511"/>
      <c r="E639" s="511" t="s">
        <v>342</v>
      </c>
      <c r="F639" s="124">
        <v>13503012013</v>
      </c>
      <c r="G639" s="290" t="s">
        <v>4276</v>
      </c>
      <c r="H639" s="122">
        <v>9</v>
      </c>
      <c r="I639" s="302"/>
      <c r="J639" s="304">
        <v>16230405</v>
      </c>
      <c r="K639" s="304"/>
      <c r="L639" s="304">
        <v>16528197</v>
      </c>
      <c r="M639" s="304">
        <v>16528197</v>
      </c>
      <c r="N639" s="304"/>
      <c r="O639" s="304"/>
      <c r="P639" s="304"/>
      <c r="Q639" s="304"/>
      <c r="R639" s="304"/>
      <c r="S639" s="304"/>
      <c r="T639" s="304"/>
      <c r="U639" s="304"/>
      <c r="V639" s="304"/>
      <c r="W639" s="327" t="str">
        <f>IFERROR((M639/J639)/IFERROR(HLOOKUP(F639,'BASE 1'!$C$1:$UG$251,'PROY 1'!$AB$19+237,0),0),"")</f>
        <v/>
      </c>
      <c r="X639" s="327"/>
      <c r="Y639" s="25" t="str">
        <f t="shared" si="27"/>
        <v>059</v>
      </c>
      <c r="Z639" s="304">
        <f t="shared" si="28"/>
        <v>0</v>
      </c>
      <c r="AA639" s="304">
        <f>L639-SUM($Z639:Z639)</f>
        <v>16528197</v>
      </c>
      <c r="AB639" s="304">
        <f>M639-SUM($Z639:AA639)</f>
        <v>0</v>
      </c>
      <c r="AC639" s="304">
        <f>N639-SUM($Z639:AB639)</f>
        <v>-16528197</v>
      </c>
      <c r="AD639" s="304">
        <f>O639-SUM($Z639:AC639)</f>
        <v>0</v>
      </c>
      <c r="AE639" s="304">
        <f>P639-SUM($Z639:AD639)</f>
        <v>0</v>
      </c>
      <c r="AF639" s="304">
        <f>Q639-SUM($Z639:AE639)</f>
        <v>0</v>
      </c>
      <c r="AG639" s="304">
        <f>R639-SUM($Z639:AF639)</f>
        <v>0</v>
      </c>
      <c r="AH639" s="304">
        <f>S639-SUM($Z639:AG639)</f>
        <v>0</v>
      </c>
      <c r="AI639" s="304">
        <f>T639-SUM($Z639:AH639)</f>
        <v>0</v>
      </c>
      <c r="AJ639" s="304">
        <f>U639-SUM($Z639:AI639)</f>
        <v>0</v>
      </c>
      <c r="AK639" s="304">
        <f>V639-SUM($Z639:AJ639)</f>
        <v>0</v>
      </c>
      <c r="AL639" s="21" t="e">
        <f>HLOOKUP(F639,'BASE 1'!$C$1:$UG$3,3,0)</f>
        <v>#N/A</v>
      </c>
      <c r="AM639" s="304"/>
      <c r="AN639" s="304">
        <v>16230405</v>
      </c>
      <c r="AO639" s="304">
        <v>16230405</v>
      </c>
      <c r="AP639" s="304"/>
      <c r="AQ639" s="304"/>
      <c r="AR639" s="304"/>
      <c r="AS639" s="304"/>
      <c r="AT639" s="304"/>
      <c r="AU639" s="304"/>
      <c r="AV639" s="304"/>
      <c r="AW639" s="304"/>
      <c r="AX639" s="304"/>
    </row>
    <row r="640" spans="1:50" ht="12.75" customHeight="1">
      <c r="A640" s="116">
        <v>110005917</v>
      </c>
      <c r="B640" s="312"/>
      <c r="C640" s="429"/>
      <c r="D640" s="511"/>
      <c r="E640" s="511"/>
      <c r="F640" s="124">
        <v>13503012015</v>
      </c>
      <c r="G640" s="290" t="s">
        <v>4277</v>
      </c>
      <c r="H640" s="122">
        <v>9</v>
      </c>
      <c r="I640" s="302"/>
      <c r="J640" s="304"/>
      <c r="K640" s="304"/>
      <c r="L640" s="304"/>
      <c r="M640" s="304"/>
      <c r="N640" s="304"/>
      <c r="O640" s="304"/>
      <c r="P640" s="304"/>
      <c r="Q640" s="304"/>
      <c r="R640" s="304"/>
      <c r="S640" s="304"/>
      <c r="T640" s="304"/>
      <c r="U640" s="304"/>
      <c r="V640" s="304"/>
      <c r="W640" s="327" t="str">
        <f>IFERROR((M640/J640)/IFERROR(HLOOKUP(F640,'BASE 1'!$C$1:$UG$251,'PROY 1'!$AB$19+237,0),0),"")</f>
        <v/>
      </c>
      <c r="X640" s="327"/>
      <c r="Y640" s="25" t="str">
        <f t="shared" si="27"/>
        <v>059</v>
      </c>
      <c r="Z640" s="304">
        <f t="shared" si="28"/>
        <v>0</v>
      </c>
      <c r="AA640" s="304">
        <f>L640-SUM($Z640:Z640)</f>
        <v>0</v>
      </c>
      <c r="AB640" s="304">
        <f>M640-SUM($Z640:AA640)</f>
        <v>0</v>
      </c>
      <c r="AC640" s="304">
        <f>N640-SUM($Z640:AB640)</f>
        <v>0</v>
      </c>
      <c r="AD640" s="304">
        <f>O640-SUM($Z640:AC640)</f>
        <v>0</v>
      </c>
      <c r="AE640" s="304">
        <f>P640-SUM($Z640:AD640)</f>
        <v>0</v>
      </c>
      <c r="AF640" s="304">
        <f>Q640-SUM($Z640:AE640)</f>
        <v>0</v>
      </c>
      <c r="AG640" s="304">
        <f>R640-SUM($Z640:AF640)</f>
        <v>0</v>
      </c>
      <c r="AH640" s="304">
        <f>S640-SUM($Z640:AG640)</f>
        <v>0</v>
      </c>
      <c r="AI640" s="304">
        <f>T640-SUM($Z640:AH640)</f>
        <v>0</v>
      </c>
      <c r="AJ640" s="304">
        <f>U640-SUM($Z640:AI640)</f>
        <v>0</v>
      </c>
      <c r="AK640" s="304">
        <f>V640-SUM($Z640:AJ640)</f>
        <v>0</v>
      </c>
      <c r="AL640" s="21" t="e">
        <f>HLOOKUP(F640,'BASE 1'!$C$1:$UG$3,3,0)</f>
        <v>#N/A</v>
      </c>
      <c r="AM640" s="304"/>
      <c r="AN640" s="304"/>
      <c r="AO640" s="304"/>
      <c r="AP640" s="304"/>
      <c r="AQ640" s="304"/>
      <c r="AR640" s="304"/>
      <c r="AS640" s="304"/>
      <c r="AT640" s="304"/>
      <c r="AU640" s="304"/>
      <c r="AV640" s="304"/>
      <c r="AW640" s="304"/>
      <c r="AX640" s="304"/>
    </row>
    <row r="641" spans="1:50" ht="12.75" customHeight="1">
      <c r="A641" s="116">
        <v>110005918</v>
      </c>
      <c r="B641" s="312"/>
      <c r="C641" s="429" t="s">
        <v>342</v>
      </c>
      <c r="D641" s="511"/>
      <c r="E641" s="511" t="s">
        <v>342</v>
      </c>
      <c r="F641" s="124">
        <v>13503012016</v>
      </c>
      <c r="G641" s="290" t="s">
        <v>4441</v>
      </c>
      <c r="H641" s="122">
        <v>9</v>
      </c>
      <c r="I641" s="302"/>
      <c r="J641" s="304">
        <v>328024942</v>
      </c>
      <c r="K641" s="304"/>
      <c r="L641" s="304">
        <v>330182790</v>
      </c>
      <c r="M641" s="304">
        <v>336281014</v>
      </c>
      <c r="N641" s="304"/>
      <c r="O641" s="304"/>
      <c r="P641" s="304"/>
      <c r="Q641" s="304"/>
      <c r="R641" s="304"/>
      <c r="S641" s="304"/>
      <c r="T641" s="304"/>
      <c r="U641" s="304"/>
      <c r="V641" s="304"/>
      <c r="W641" s="327" t="str">
        <f>IFERROR((M641/J641)/IFERROR(HLOOKUP(F641,'BASE 1'!$C$1:$UG$251,'PROY 1'!$AB$19+237,0),0),"")</f>
        <v/>
      </c>
      <c r="X641" s="327"/>
      <c r="Y641" s="25" t="str">
        <f t="shared" si="27"/>
        <v>059</v>
      </c>
      <c r="Z641" s="304">
        <f t="shared" si="28"/>
        <v>0</v>
      </c>
      <c r="AA641" s="304">
        <f>L641-SUM($Z641:Z641)</f>
        <v>330182790</v>
      </c>
      <c r="AB641" s="304">
        <f>M641-SUM($Z641:AA641)</f>
        <v>6098224</v>
      </c>
      <c r="AC641" s="304">
        <f>N641-SUM($Z641:AB641)</f>
        <v>-336281014</v>
      </c>
      <c r="AD641" s="304">
        <f>O641-SUM($Z641:AC641)</f>
        <v>0</v>
      </c>
      <c r="AE641" s="304">
        <f>P641-SUM($Z641:AD641)</f>
        <v>0</v>
      </c>
      <c r="AF641" s="304">
        <f>Q641-SUM($Z641:AE641)</f>
        <v>0</v>
      </c>
      <c r="AG641" s="304">
        <f>R641-SUM($Z641:AF641)</f>
        <v>0</v>
      </c>
      <c r="AH641" s="304">
        <f>S641-SUM($Z641:AG641)</f>
        <v>0</v>
      </c>
      <c r="AI641" s="304">
        <f>T641-SUM($Z641:AH641)</f>
        <v>0</v>
      </c>
      <c r="AJ641" s="304">
        <f>U641-SUM($Z641:AI641)</f>
        <v>0</v>
      </c>
      <c r="AK641" s="304">
        <f>V641-SUM($Z641:AJ641)</f>
        <v>0</v>
      </c>
      <c r="AL641" s="21" t="e">
        <f>HLOOKUP(F641,'BASE 1'!$C$1:$UG$3,3,0)</f>
        <v>#N/A</v>
      </c>
      <c r="AM641" s="304"/>
      <c r="AN641" s="304">
        <v>328024942</v>
      </c>
      <c r="AO641" s="304">
        <v>328024942</v>
      </c>
      <c r="AP641" s="304"/>
      <c r="AQ641" s="304"/>
      <c r="AR641" s="304"/>
      <c r="AS641" s="304"/>
      <c r="AT641" s="304"/>
      <c r="AU641" s="304"/>
      <c r="AV641" s="304"/>
      <c r="AW641" s="304"/>
      <c r="AX641" s="304"/>
    </row>
    <row r="642" spans="1:50" ht="12.75" customHeight="1">
      <c r="A642" s="116">
        <v>110012114</v>
      </c>
      <c r="B642" s="312">
        <v>70400000</v>
      </c>
      <c r="C642" s="429"/>
      <c r="D642" s="511"/>
      <c r="E642" s="511"/>
      <c r="F642" s="124">
        <v>135030112105</v>
      </c>
      <c r="G642" s="290" t="s">
        <v>2633</v>
      </c>
      <c r="H642" s="122">
        <v>9</v>
      </c>
      <c r="I642" s="302"/>
      <c r="J642" s="304">
        <v>1</v>
      </c>
      <c r="K642" s="304"/>
      <c r="L642" s="304">
        <v>1</v>
      </c>
      <c r="M642" s="304">
        <v>1</v>
      </c>
      <c r="N642" s="304"/>
      <c r="O642" s="304"/>
      <c r="P642" s="304"/>
      <c r="Q642" s="304"/>
      <c r="R642" s="304"/>
      <c r="S642" s="304"/>
      <c r="T642" s="304"/>
      <c r="U642" s="304"/>
      <c r="V642" s="304"/>
      <c r="W642" s="327" t="str">
        <f>IFERROR((M642/J642)/IFERROR(HLOOKUP(F642,'BASE 1'!$C$1:$UG$251,'PROY 1'!$AB$19+237,0),0),"")</f>
        <v/>
      </c>
      <c r="X642" s="327"/>
      <c r="Y642" s="25" t="str">
        <f t="shared" si="27"/>
        <v>121</v>
      </c>
      <c r="Z642" s="304">
        <f t="shared" si="28"/>
        <v>0</v>
      </c>
      <c r="AA642" s="304">
        <f>L642-SUM($Z642:Z642)</f>
        <v>1</v>
      </c>
      <c r="AB642" s="304">
        <f>M642-SUM($Z642:AA642)</f>
        <v>0</v>
      </c>
      <c r="AC642" s="304">
        <f>N642-SUM($Z642:AB642)</f>
        <v>-1</v>
      </c>
      <c r="AD642" s="304">
        <f>O642-SUM($Z642:AC642)</f>
        <v>0</v>
      </c>
      <c r="AE642" s="304">
        <f>P642-SUM($Z642:AD642)</f>
        <v>0</v>
      </c>
      <c r="AF642" s="304">
        <f>Q642-SUM($Z642:AE642)</f>
        <v>0</v>
      </c>
      <c r="AG642" s="304">
        <f>R642-SUM($Z642:AF642)</f>
        <v>0</v>
      </c>
      <c r="AH642" s="304">
        <f>S642-SUM($Z642:AG642)</f>
        <v>0</v>
      </c>
      <c r="AI642" s="304">
        <f>T642-SUM($Z642:AH642)</f>
        <v>0</v>
      </c>
      <c r="AJ642" s="304">
        <f>U642-SUM($Z642:AI642)</f>
        <v>0</v>
      </c>
      <c r="AK642" s="304">
        <f>V642-SUM($Z642:AJ642)</f>
        <v>0</v>
      </c>
      <c r="AL642" s="21" t="e">
        <f>HLOOKUP(F642,'BASE 1'!$C$1:$UG$3,3,0)</f>
        <v>#N/A</v>
      </c>
      <c r="AM642" s="304"/>
      <c r="AN642" s="304">
        <v>1</v>
      </c>
      <c r="AO642" s="304">
        <v>1</v>
      </c>
      <c r="AP642" s="304"/>
      <c r="AQ642" s="304"/>
      <c r="AR642" s="304"/>
      <c r="AS642" s="304"/>
      <c r="AT642" s="304"/>
      <c r="AU642" s="304"/>
      <c r="AV642" s="304"/>
      <c r="AW642" s="304"/>
      <c r="AX642" s="304"/>
    </row>
    <row r="643" spans="1:50" ht="12.75" customHeight="1">
      <c r="A643" s="116">
        <v>110012215</v>
      </c>
      <c r="B643" s="312">
        <v>72200000</v>
      </c>
      <c r="C643" s="429"/>
      <c r="D643" s="511"/>
      <c r="E643" s="511"/>
      <c r="F643" s="124">
        <v>135030112306</v>
      </c>
      <c r="G643" s="290" t="s">
        <v>2790</v>
      </c>
      <c r="H643" s="122">
        <v>9</v>
      </c>
      <c r="I643" s="302"/>
      <c r="J643" s="304">
        <v>21825</v>
      </c>
      <c r="K643" s="304"/>
      <c r="L643" s="304">
        <v>21825</v>
      </c>
      <c r="M643" s="304">
        <v>21825</v>
      </c>
      <c r="N643" s="304"/>
      <c r="O643" s="304"/>
      <c r="P643" s="304"/>
      <c r="Q643" s="304"/>
      <c r="R643" s="304"/>
      <c r="S643" s="304"/>
      <c r="T643" s="304"/>
      <c r="U643" s="304"/>
      <c r="V643" s="304"/>
      <c r="W643" s="327" t="str">
        <f>IFERROR((M643/J643)/IFERROR(HLOOKUP(F643,'BASE 1'!$C$1:$UG$251,'PROY 1'!$AB$19+237,0),0),"")</f>
        <v/>
      </c>
      <c r="X643" s="327"/>
      <c r="Y643" s="25" t="str">
        <f t="shared" ref="Y643:Y706" si="29">MID(A643,5,3)</f>
        <v>122</v>
      </c>
      <c r="Z643" s="304">
        <f t="shared" si="28"/>
        <v>0</v>
      </c>
      <c r="AA643" s="304">
        <f>L643-SUM($Z643:Z643)</f>
        <v>21825</v>
      </c>
      <c r="AB643" s="304">
        <f>M643-SUM($Z643:AA643)</f>
        <v>0</v>
      </c>
      <c r="AC643" s="304">
        <f>N643-SUM($Z643:AB643)</f>
        <v>-21825</v>
      </c>
      <c r="AD643" s="304">
        <f>O643-SUM($Z643:AC643)</f>
        <v>0</v>
      </c>
      <c r="AE643" s="304">
        <f>P643-SUM($Z643:AD643)</f>
        <v>0</v>
      </c>
      <c r="AF643" s="304">
        <f>Q643-SUM($Z643:AE643)</f>
        <v>0</v>
      </c>
      <c r="AG643" s="304">
        <f>R643-SUM($Z643:AF643)</f>
        <v>0</v>
      </c>
      <c r="AH643" s="304">
        <f>S643-SUM($Z643:AG643)</f>
        <v>0</v>
      </c>
      <c r="AI643" s="304">
        <f>T643-SUM($Z643:AH643)</f>
        <v>0</v>
      </c>
      <c r="AJ643" s="304">
        <f>U643-SUM($Z643:AI643)</f>
        <v>0</v>
      </c>
      <c r="AK643" s="304">
        <f>V643-SUM($Z643:AJ643)</f>
        <v>0</v>
      </c>
      <c r="AL643" s="21" t="e">
        <f>HLOOKUP(F643,'BASE 1'!$C$1:$UG$3,3,0)</f>
        <v>#N/A</v>
      </c>
      <c r="AM643" s="304"/>
      <c r="AN643" s="304">
        <v>21825</v>
      </c>
      <c r="AO643" s="304">
        <v>21825</v>
      </c>
      <c r="AP643" s="304"/>
      <c r="AQ643" s="304"/>
      <c r="AR643" s="304"/>
      <c r="AS643" s="304"/>
      <c r="AT643" s="304"/>
      <c r="AU643" s="304"/>
      <c r="AV643" s="304"/>
      <c r="AW643" s="304"/>
      <c r="AX643" s="304"/>
    </row>
    <row r="644" spans="1:50" ht="12.75" customHeight="1">
      <c r="A644" s="116">
        <v>110012216</v>
      </c>
      <c r="B644" s="312">
        <v>72200000</v>
      </c>
      <c r="C644" s="429"/>
      <c r="D644" s="511"/>
      <c r="E644" s="511"/>
      <c r="F644" s="124">
        <v>135030112307</v>
      </c>
      <c r="G644" s="290" t="s">
        <v>2930</v>
      </c>
      <c r="H644" s="122">
        <v>9</v>
      </c>
      <c r="I644" s="302"/>
      <c r="J644" s="304">
        <v>75742543</v>
      </c>
      <c r="K644" s="304"/>
      <c r="L644" s="304">
        <v>75742543</v>
      </c>
      <c r="M644" s="304">
        <v>75742543</v>
      </c>
      <c r="N644" s="304"/>
      <c r="O644" s="304"/>
      <c r="P644" s="304"/>
      <c r="Q644" s="304"/>
      <c r="R644" s="304"/>
      <c r="S644" s="304"/>
      <c r="T644" s="304"/>
      <c r="U644" s="304"/>
      <c r="V644" s="304"/>
      <c r="W644" s="327" t="str">
        <f>IFERROR((M644/J644)/IFERROR(HLOOKUP(F644,'BASE 1'!$C$1:$UG$251,'PROY 1'!$AB$19+237,0),0),"")</f>
        <v/>
      </c>
      <c r="X644" s="327"/>
      <c r="Y644" s="25" t="str">
        <f t="shared" si="29"/>
        <v>122</v>
      </c>
      <c r="Z644" s="304">
        <f t="shared" ref="Z644:Z707" si="30">K644</f>
        <v>0</v>
      </c>
      <c r="AA644" s="304">
        <f>L644-SUM($Z644:Z644)</f>
        <v>75742543</v>
      </c>
      <c r="AB644" s="304">
        <f>M644-SUM($Z644:AA644)</f>
        <v>0</v>
      </c>
      <c r="AC644" s="304">
        <f>N644-SUM($Z644:AB644)</f>
        <v>-75742543</v>
      </c>
      <c r="AD644" s="304">
        <f>O644-SUM($Z644:AC644)</f>
        <v>0</v>
      </c>
      <c r="AE644" s="304">
        <f>P644-SUM($Z644:AD644)</f>
        <v>0</v>
      </c>
      <c r="AF644" s="304">
        <f>Q644-SUM($Z644:AE644)</f>
        <v>0</v>
      </c>
      <c r="AG644" s="304">
        <f>R644-SUM($Z644:AF644)</f>
        <v>0</v>
      </c>
      <c r="AH644" s="304">
        <f>S644-SUM($Z644:AG644)</f>
        <v>0</v>
      </c>
      <c r="AI644" s="304">
        <f>T644-SUM($Z644:AH644)</f>
        <v>0</v>
      </c>
      <c r="AJ644" s="304">
        <f>U644-SUM($Z644:AI644)</f>
        <v>0</v>
      </c>
      <c r="AK644" s="304">
        <f>V644-SUM($Z644:AJ644)</f>
        <v>0</v>
      </c>
      <c r="AL644" s="21" t="e">
        <f>HLOOKUP(F644,'BASE 1'!$C$1:$UG$3,3,0)</f>
        <v>#N/A</v>
      </c>
      <c r="AM644" s="304"/>
      <c r="AN644" s="304">
        <v>75742543</v>
      </c>
      <c r="AO644" s="304">
        <v>75742543</v>
      </c>
      <c r="AP644" s="304"/>
      <c r="AQ644" s="304"/>
      <c r="AR644" s="304"/>
      <c r="AS644" s="304"/>
      <c r="AT644" s="304"/>
      <c r="AU644" s="304"/>
      <c r="AV644" s="304"/>
      <c r="AW644" s="304"/>
      <c r="AX644" s="304"/>
    </row>
    <row r="645" spans="1:50" ht="12.75" customHeight="1">
      <c r="A645" s="116">
        <v>110012217</v>
      </c>
      <c r="B645" s="312">
        <v>72200000</v>
      </c>
      <c r="C645" s="429"/>
      <c r="D645" s="511"/>
      <c r="E645" s="511"/>
      <c r="F645" s="124">
        <v>135030112308</v>
      </c>
      <c r="G645" s="290" t="s">
        <v>4556</v>
      </c>
      <c r="H645" s="122">
        <v>9</v>
      </c>
      <c r="I645" s="302"/>
      <c r="J645" s="304">
        <v>146584409</v>
      </c>
      <c r="K645" s="304"/>
      <c r="L645" s="304">
        <v>146584409</v>
      </c>
      <c r="M645" s="304">
        <v>146584409</v>
      </c>
      <c r="N645" s="304"/>
      <c r="O645" s="304"/>
      <c r="P645" s="304"/>
      <c r="Q645" s="304"/>
      <c r="R645" s="304"/>
      <c r="S645" s="304"/>
      <c r="T645" s="304"/>
      <c r="U645" s="304"/>
      <c r="V645" s="304"/>
      <c r="W645" s="327" t="str">
        <f>IFERROR((M645/J645)/IFERROR(HLOOKUP(F645,'BASE 1'!$C$1:$UG$251,'PROY 1'!$AB$19+237,0),0),"")</f>
        <v/>
      </c>
      <c r="X645" s="327"/>
      <c r="Y645" s="25" t="str">
        <f t="shared" si="29"/>
        <v>122</v>
      </c>
      <c r="Z645" s="304">
        <f t="shared" si="30"/>
        <v>0</v>
      </c>
      <c r="AA645" s="304">
        <f>L645-SUM($Z645:Z645)</f>
        <v>146584409</v>
      </c>
      <c r="AB645" s="304">
        <f>M645-SUM($Z645:AA645)</f>
        <v>0</v>
      </c>
      <c r="AC645" s="304">
        <f>N645-SUM($Z645:AB645)</f>
        <v>-146584409</v>
      </c>
      <c r="AD645" s="304">
        <f>O645-SUM($Z645:AC645)</f>
        <v>0</v>
      </c>
      <c r="AE645" s="304">
        <f>P645-SUM($Z645:AD645)</f>
        <v>0</v>
      </c>
      <c r="AF645" s="304">
        <f>Q645-SUM($Z645:AE645)</f>
        <v>0</v>
      </c>
      <c r="AG645" s="304">
        <f>R645-SUM($Z645:AF645)</f>
        <v>0</v>
      </c>
      <c r="AH645" s="304">
        <f>S645-SUM($Z645:AG645)</f>
        <v>0</v>
      </c>
      <c r="AI645" s="304">
        <f>T645-SUM($Z645:AH645)</f>
        <v>0</v>
      </c>
      <c r="AJ645" s="304">
        <f>U645-SUM($Z645:AI645)</f>
        <v>0</v>
      </c>
      <c r="AK645" s="304">
        <f>V645-SUM($Z645:AJ645)</f>
        <v>0</v>
      </c>
      <c r="AL645" s="21" t="e">
        <f>HLOOKUP(F645,'BASE 1'!$C$1:$UG$3,3,0)</f>
        <v>#N/A</v>
      </c>
      <c r="AM645" s="304"/>
      <c r="AN645" s="304">
        <v>146584409</v>
      </c>
      <c r="AO645" s="304">
        <v>146584409</v>
      </c>
      <c r="AP645" s="304"/>
      <c r="AQ645" s="304"/>
      <c r="AR645" s="304"/>
      <c r="AS645" s="304"/>
      <c r="AT645" s="304"/>
      <c r="AU645" s="304"/>
      <c r="AV645" s="304"/>
      <c r="AW645" s="304"/>
      <c r="AX645" s="304"/>
    </row>
    <row r="646" spans="1:50" ht="12.75" customHeight="1">
      <c r="A646" s="116">
        <v>110007417</v>
      </c>
      <c r="B646" s="312">
        <v>70400000</v>
      </c>
      <c r="C646" s="429"/>
      <c r="D646" s="511"/>
      <c r="E646" s="511"/>
      <c r="F646" s="124">
        <v>13503012416</v>
      </c>
      <c r="G646" s="290" t="s">
        <v>4311</v>
      </c>
      <c r="H646" s="122">
        <v>9</v>
      </c>
      <c r="I646" s="302"/>
      <c r="J646" s="304">
        <v>86057208</v>
      </c>
      <c r="K646" s="304"/>
      <c r="L646" s="304">
        <v>86057208</v>
      </c>
      <c r="M646" s="304">
        <v>86057208</v>
      </c>
      <c r="N646" s="304"/>
      <c r="O646" s="304"/>
      <c r="P646" s="304"/>
      <c r="Q646" s="304"/>
      <c r="R646" s="304"/>
      <c r="S646" s="304"/>
      <c r="T646" s="304"/>
      <c r="U646" s="304"/>
      <c r="V646" s="304"/>
      <c r="W646" s="327" t="str">
        <f>IFERROR((M646/J646)/IFERROR(HLOOKUP(F646,'BASE 1'!$C$1:$UG$251,'PROY 1'!$AB$19+237,0),0),"")</f>
        <v/>
      </c>
      <c r="X646" s="327"/>
      <c r="Y646" s="25" t="str">
        <f t="shared" si="29"/>
        <v>074</v>
      </c>
      <c r="Z646" s="304">
        <f t="shared" si="30"/>
        <v>0</v>
      </c>
      <c r="AA646" s="304">
        <f>L646-SUM($Z646:Z646)</f>
        <v>86057208</v>
      </c>
      <c r="AB646" s="304">
        <f>M646-SUM($Z646:AA646)</f>
        <v>0</v>
      </c>
      <c r="AC646" s="304">
        <f>N646-SUM($Z646:AB646)</f>
        <v>-86057208</v>
      </c>
      <c r="AD646" s="304">
        <f>O646-SUM($Z646:AC646)</f>
        <v>0</v>
      </c>
      <c r="AE646" s="304">
        <f>P646-SUM($Z646:AD646)</f>
        <v>0</v>
      </c>
      <c r="AF646" s="304">
        <f>Q646-SUM($Z646:AE646)</f>
        <v>0</v>
      </c>
      <c r="AG646" s="304">
        <f>R646-SUM($Z646:AF646)</f>
        <v>0</v>
      </c>
      <c r="AH646" s="304">
        <f>S646-SUM($Z646:AG646)</f>
        <v>0</v>
      </c>
      <c r="AI646" s="304">
        <f>T646-SUM($Z646:AH646)</f>
        <v>0</v>
      </c>
      <c r="AJ646" s="304">
        <f>U646-SUM($Z646:AI646)</f>
        <v>0</v>
      </c>
      <c r="AK646" s="304">
        <f>V646-SUM($Z646:AJ646)</f>
        <v>0</v>
      </c>
      <c r="AL646" s="21" t="e">
        <f>HLOOKUP(F646,'BASE 1'!$C$1:$UG$3,3,0)</f>
        <v>#N/A</v>
      </c>
      <c r="AM646" s="304"/>
      <c r="AN646" s="304">
        <v>86057208</v>
      </c>
      <c r="AO646" s="304">
        <v>86057208</v>
      </c>
      <c r="AP646" s="304"/>
      <c r="AQ646" s="304"/>
      <c r="AR646" s="304"/>
      <c r="AS646" s="304"/>
      <c r="AT646" s="304"/>
      <c r="AU646" s="304"/>
      <c r="AV646" s="304"/>
      <c r="AW646" s="304"/>
      <c r="AX646" s="304"/>
    </row>
    <row r="647" spans="1:50" ht="12.75" customHeight="1">
      <c r="A647" s="116">
        <v>110007418</v>
      </c>
      <c r="B647" s="312">
        <v>70400000</v>
      </c>
      <c r="C647" s="429"/>
      <c r="D647" s="511"/>
      <c r="E647" s="511"/>
      <c r="F647" s="124">
        <v>13503012417</v>
      </c>
      <c r="G647" s="290" t="s">
        <v>4557</v>
      </c>
      <c r="H647" s="122">
        <v>9</v>
      </c>
      <c r="I647" s="302"/>
      <c r="J647" s="304">
        <v>71484098</v>
      </c>
      <c r="K647" s="304"/>
      <c r="L647" s="304">
        <v>71484098</v>
      </c>
      <c r="M647" s="304">
        <v>71484102</v>
      </c>
      <c r="N647" s="304"/>
      <c r="O647" s="304"/>
      <c r="P647" s="304"/>
      <c r="Q647" s="304"/>
      <c r="R647" s="304"/>
      <c r="S647" s="304"/>
      <c r="T647" s="304"/>
      <c r="U647" s="304"/>
      <c r="V647" s="304"/>
      <c r="W647" s="327" t="str">
        <f>IFERROR((M647/J647)/IFERROR(HLOOKUP(F647,'BASE 1'!$C$1:$UG$251,'PROY 1'!$AB$19+237,0),0),"")</f>
        <v/>
      </c>
      <c r="X647" s="327"/>
      <c r="Y647" s="25" t="str">
        <f t="shared" si="29"/>
        <v>074</v>
      </c>
      <c r="Z647" s="304">
        <f t="shared" si="30"/>
        <v>0</v>
      </c>
      <c r="AA647" s="304">
        <f>L647-SUM($Z647:Z647)</f>
        <v>71484098</v>
      </c>
      <c r="AB647" s="304">
        <f>M647-SUM($Z647:AA647)</f>
        <v>4</v>
      </c>
      <c r="AC647" s="304">
        <f>N647-SUM($Z647:AB647)</f>
        <v>-71484102</v>
      </c>
      <c r="AD647" s="304">
        <f>O647-SUM($Z647:AC647)</f>
        <v>0</v>
      </c>
      <c r="AE647" s="304">
        <f>P647-SUM($Z647:AD647)</f>
        <v>0</v>
      </c>
      <c r="AF647" s="304">
        <f>Q647-SUM($Z647:AE647)</f>
        <v>0</v>
      </c>
      <c r="AG647" s="304">
        <f>R647-SUM($Z647:AF647)</f>
        <v>0</v>
      </c>
      <c r="AH647" s="304">
        <f>S647-SUM($Z647:AG647)</f>
        <v>0</v>
      </c>
      <c r="AI647" s="304">
        <f>T647-SUM($Z647:AH647)</f>
        <v>0</v>
      </c>
      <c r="AJ647" s="304">
        <f>U647-SUM($Z647:AI647)</f>
        <v>0</v>
      </c>
      <c r="AK647" s="304">
        <f>V647-SUM($Z647:AJ647)</f>
        <v>0</v>
      </c>
      <c r="AL647" s="21" t="e">
        <f>HLOOKUP(F647,'BASE 1'!$C$1:$UG$3,3,0)</f>
        <v>#N/A</v>
      </c>
      <c r="AM647" s="304"/>
      <c r="AN647" s="304">
        <v>71484098</v>
      </c>
      <c r="AO647" s="304">
        <v>71484098</v>
      </c>
      <c r="AP647" s="304"/>
      <c r="AQ647" s="304"/>
      <c r="AR647" s="304"/>
      <c r="AS647" s="304"/>
      <c r="AT647" s="304"/>
      <c r="AU647" s="304"/>
      <c r="AV647" s="304"/>
      <c r="AW647" s="304"/>
      <c r="AX647" s="304"/>
    </row>
    <row r="648" spans="1:50" ht="12.75" customHeight="1">
      <c r="A648" s="116">
        <v>110000216</v>
      </c>
      <c r="B648" s="312">
        <v>70400000</v>
      </c>
      <c r="C648" s="429"/>
      <c r="D648" s="511"/>
      <c r="E648" s="511"/>
      <c r="F648" s="124">
        <v>13503012613</v>
      </c>
      <c r="G648" s="290" t="s">
        <v>4558</v>
      </c>
      <c r="H648" s="122">
        <v>9</v>
      </c>
      <c r="I648" s="302"/>
      <c r="J648" s="304">
        <v>4535721114</v>
      </c>
      <c r="K648" s="304"/>
      <c r="L648" s="304">
        <v>4535721114</v>
      </c>
      <c r="M648" s="304">
        <v>4535721114</v>
      </c>
      <c r="N648" s="304"/>
      <c r="O648" s="304"/>
      <c r="P648" s="304"/>
      <c r="Q648" s="304"/>
      <c r="R648" s="304"/>
      <c r="S648" s="304"/>
      <c r="T648" s="304"/>
      <c r="U648" s="304"/>
      <c r="V648" s="304"/>
      <c r="W648" s="327" t="str">
        <f>IFERROR((M648/J648)/IFERROR(HLOOKUP(F648,'BASE 1'!$C$1:$UG$251,'PROY 1'!$AB$19+237,0),0),"")</f>
        <v/>
      </c>
      <c r="X648" s="327"/>
      <c r="Y648" s="25" t="str">
        <f t="shared" si="29"/>
        <v>002</v>
      </c>
      <c r="Z648" s="304">
        <f t="shared" si="30"/>
        <v>0</v>
      </c>
      <c r="AA648" s="304">
        <f>L648-SUM($Z648:Z648)</f>
        <v>4535721114</v>
      </c>
      <c r="AB648" s="304">
        <f>M648-SUM($Z648:AA648)</f>
        <v>0</v>
      </c>
      <c r="AC648" s="304">
        <f>N648-SUM($Z648:AB648)</f>
        <v>-4535721114</v>
      </c>
      <c r="AD648" s="304">
        <f>O648-SUM($Z648:AC648)</f>
        <v>0</v>
      </c>
      <c r="AE648" s="304">
        <f>P648-SUM($Z648:AD648)</f>
        <v>0</v>
      </c>
      <c r="AF648" s="304">
        <f>Q648-SUM($Z648:AE648)</f>
        <v>0</v>
      </c>
      <c r="AG648" s="304">
        <f>R648-SUM($Z648:AF648)</f>
        <v>0</v>
      </c>
      <c r="AH648" s="304">
        <f>S648-SUM($Z648:AG648)</f>
        <v>0</v>
      </c>
      <c r="AI648" s="304">
        <f>T648-SUM($Z648:AH648)</f>
        <v>0</v>
      </c>
      <c r="AJ648" s="304">
        <f>U648-SUM($Z648:AI648)</f>
        <v>0</v>
      </c>
      <c r="AK648" s="304">
        <f>V648-SUM($Z648:AJ648)</f>
        <v>0</v>
      </c>
      <c r="AL648" s="21" t="e">
        <f>HLOOKUP(F648,'BASE 1'!$C$1:$UG$3,3,0)</f>
        <v>#N/A</v>
      </c>
      <c r="AM648" s="304"/>
      <c r="AN648" s="304">
        <v>4535721114</v>
      </c>
      <c r="AO648" s="304">
        <v>4535721114</v>
      </c>
      <c r="AP648" s="304"/>
      <c r="AQ648" s="304"/>
      <c r="AR648" s="304"/>
      <c r="AS648" s="304"/>
      <c r="AT648" s="304"/>
      <c r="AU648" s="304"/>
      <c r="AV648" s="304"/>
      <c r="AW648" s="304"/>
      <c r="AX648" s="304"/>
    </row>
    <row r="649" spans="1:50" ht="12.75" customHeight="1">
      <c r="A649" s="116">
        <v>160000216</v>
      </c>
      <c r="B649" s="312">
        <v>70400000</v>
      </c>
      <c r="C649" s="429"/>
      <c r="D649" s="511"/>
      <c r="E649" s="511"/>
      <c r="F649" s="124">
        <v>13503012613</v>
      </c>
      <c r="G649" s="290" t="s">
        <v>4559</v>
      </c>
      <c r="H649" s="122">
        <v>9</v>
      </c>
      <c r="I649" s="302"/>
      <c r="J649" s="304">
        <v>1084056189</v>
      </c>
      <c r="K649" s="304"/>
      <c r="L649" s="304">
        <v>1084056189</v>
      </c>
      <c r="M649" s="304">
        <v>1084056189</v>
      </c>
      <c r="N649" s="304"/>
      <c r="O649" s="304"/>
      <c r="P649" s="304"/>
      <c r="Q649" s="304"/>
      <c r="R649" s="304"/>
      <c r="S649" s="304"/>
      <c r="T649" s="304"/>
      <c r="U649" s="304"/>
      <c r="V649" s="304"/>
      <c r="W649" s="327" t="str">
        <f>IFERROR((M649/J649)/IFERROR(HLOOKUP(F649,'BASE 1'!$C$1:$UG$251,'PROY 1'!$AB$19+237,0),0),"")</f>
        <v/>
      </c>
      <c r="X649" s="327"/>
      <c r="Y649" s="25" t="str">
        <f t="shared" si="29"/>
        <v>002</v>
      </c>
      <c r="Z649" s="304">
        <f t="shared" si="30"/>
        <v>0</v>
      </c>
      <c r="AA649" s="304">
        <f>L649-SUM($Z649:Z649)</f>
        <v>1084056189</v>
      </c>
      <c r="AB649" s="304">
        <f>M649-SUM($Z649:AA649)</f>
        <v>0</v>
      </c>
      <c r="AC649" s="304">
        <f>N649-SUM($Z649:AB649)</f>
        <v>-1084056189</v>
      </c>
      <c r="AD649" s="304">
        <f>O649-SUM($Z649:AC649)</f>
        <v>0</v>
      </c>
      <c r="AE649" s="304">
        <f>P649-SUM($Z649:AD649)</f>
        <v>0</v>
      </c>
      <c r="AF649" s="304">
        <f>Q649-SUM($Z649:AE649)</f>
        <v>0</v>
      </c>
      <c r="AG649" s="304">
        <f>R649-SUM($Z649:AF649)</f>
        <v>0</v>
      </c>
      <c r="AH649" s="304">
        <f>S649-SUM($Z649:AG649)</f>
        <v>0</v>
      </c>
      <c r="AI649" s="304">
        <f>T649-SUM($Z649:AH649)</f>
        <v>0</v>
      </c>
      <c r="AJ649" s="304">
        <f>U649-SUM($Z649:AI649)</f>
        <v>0</v>
      </c>
      <c r="AK649" s="304">
        <f>V649-SUM($Z649:AJ649)</f>
        <v>0</v>
      </c>
      <c r="AL649" s="21" t="e">
        <f>HLOOKUP(F649,'BASE 1'!$C$1:$UG$3,3,0)</f>
        <v>#N/A</v>
      </c>
      <c r="AM649" s="304"/>
      <c r="AN649" s="304">
        <v>1084056189</v>
      </c>
      <c r="AO649" s="304">
        <v>1084056189</v>
      </c>
      <c r="AP649" s="304"/>
      <c r="AQ649" s="304"/>
      <c r="AR649" s="304"/>
      <c r="AS649" s="304"/>
      <c r="AT649" s="304"/>
      <c r="AU649" s="304"/>
      <c r="AV649" s="304"/>
      <c r="AW649" s="304"/>
      <c r="AX649" s="304"/>
    </row>
    <row r="650" spans="1:50" ht="12.75" customHeight="1">
      <c r="A650" s="116">
        <v>110000217</v>
      </c>
      <c r="B650" s="312">
        <v>70400000</v>
      </c>
      <c r="C650" s="429"/>
      <c r="D650" s="511"/>
      <c r="E650" s="511"/>
      <c r="F650" s="124">
        <v>13503012614</v>
      </c>
      <c r="G650" s="290" t="s">
        <v>4560</v>
      </c>
      <c r="H650" s="122">
        <v>9</v>
      </c>
      <c r="I650" s="302"/>
      <c r="J650" s="304">
        <v>6863300136</v>
      </c>
      <c r="K650" s="304"/>
      <c r="L650" s="304">
        <v>6863300136</v>
      </c>
      <c r="M650" s="304">
        <v>6863300136</v>
      </c>
      <c r="N650" s="304"/>
      <c r="O650" s="304"/>
      <c r="P650" s="304"/>
      <c r="Q650" s="304"/>
      <c r="R650" s="304"/>
      <c r="S650" s="304"/>
      <c r="T650" s="304"/>
      <c r="U650" s="304"/>
      <c r="V650" s="304"/>
      <c r="W650" s="327" t="str">
        <f>IFERROR((M650/J650)/IFERROR(HLOOKUP(F650,'BASE 1'!$C$1:$UG$251,'PROY 1'!$AB$19+237,0),0),"")</f>
        <v/>
      </c>
      <c r="X650" s="327"/>
      <c r="Y650" s="25" t="str">
        <f t="shared" si="29"/>
        <v>002</v>
      </c>
      <c r="Z650" s="304">
        <f t="shared" si="30"/>
        <v>0</v>
      </c>
      <c r="AA650" s="304">
        <f>L650-SUM($Z650:Z650)</f>
        <v>6863300136</v>
      </c>
      <c r="AB650" s="304">
        <f>M650-SUM($Z650:AA650)</f>
        <v>0</v>
      </c>
      <c r="AC650" s="304">
        <f>N650-SUM($Z650:AB650)</f>
        <v>-6863300136</v>
      </c>
      <c r="AD650" s="304">
        <f>O650-SUM($Z650:AC650)</f>
        <v>0</v>
      </c>
      <c r="AE650" s="304">
        <f>P650-SUM($Z650:AD650)</f>
        <v>0</v>
      </c>
      <c r="AF650" s="304">
        <f>Q650-SUM($Z650:AE650)</f>
        <v>0</v>
      </c>
      <c r="AG650" s="304">
        <f>R650-SUM($Z650:AF650)</f>
        <v>0</v>
      </c>
      <c r="AH650" s="304">
        <f>S650-SUM($Z650:AG650)</f>
        <v>0</v>
      </c>
      <c r="AI650" s="304">
        <f>T650-SUM($Z650:AH650)</f>
        <v>0</v>
      </c>
      <c r="AJ650" s="304">
        <f>U650-SUM($Z650:AI650)</f>
        <v>0</v>
      </c>
      <c r="AK650" s="304">
        <f>V650-SUM($Z650:AJ650)</f>
        <v>0</v>
      </c>
      <c r="AL650" s="21" t="e">
        <f>HLOOKUP(F650,'BASE 1'!$C$1:$UG$3,3,0)</f>
        <v>#N/A</v>
      </c>
      <c r="AM650" s="304"/>
      <c r="AN650" s="304">
        <v>6863300136</v>
      </c>
      <c r="AO650" s="304">
        <v>6863300136</v>
      </c>
      <c r="AP650" s="304"/>
      <c r="AQ650" s="304"/>
      <c r="AR650" s="304"/>
      <c r="AS650" s="304"/>
      <c r="AT650" s="304"/>
      <c r="AU650" s="304"/>
      <c r="AV650" s="304"/>
      <c r="AW650" s="304"/>
      <c r="AX650" s="304"/>
    </row>
    <row r="651" spans="1:50" ht="12.75" customHeight="1">
      <c r="A651" s="116">
        <v>160000217</v>
      </c>
      <c r="B651" s="312">
        <v>70400000</v>
      </c>
      <c r="C651" s="429"/>
      <c r="D651" s="511"/>
      <c r="E651" s="511"/>
      <c r="F651" s="124">
        <v>13503012614</v>
      </c>
      <c r="G651" s="290" t="s">
        <v>4229</v>
      </c>
      <c r="H651" s="122">
        <v>9</v>
      </c>
      <c r="I651" s="302"/>
      <c r="J651" s="304">
        <v>1822219334</v>
      </c>
      <c r="K651" s="304"/>
      <c r="L651" s="304">
        <v>1822219334</v>
      </c>
      <c r="M651" s="304">
        <v>1822219334</v>
      </c>
      <c r="N651" s="304"/>
      <c r="O651" s="304"/>
      <c r="P651" s="304"/>
      <c r="Q651" s="304"/>
      <c r="R651" s="304"/>
      <c r="S651" s="304"/>
      <c r="T651" s="304"/>
      <c r="U651" s="304"/>
      <c r="V651" s="304"/>
      <c r="W651" s="327" t="str">
        <f>IFERROR((M651/J651)/IFERROR(HLOOKUP(F651,'BASE 1'!$C$1:$UG$251,'PROY 1'!$AB$19+237,0),0),"")</f>
        <v/>
      </c>
      <c r="X651" s="327"/>
      <c r="Y651" s="25" t="str">
        <f t="shared" si="29"/>
        <v>002</v>
      </c>
      <c r="Z651" s="304">
        <f t="shared" si="30"/>
        <v>0</v>
      </c>
      <c r="AA651" s="304">
        <f>L651-SUM($Z651:Z651)</f>
        <v>1822219334</v>
      </c>
      <c r="AB651" s="304">
        <f>M651-SUM($Z651:AA651)</f>
        <v>0</v>
      </c>
      <c r="AC651" s="304">
        <f>N651-SUM($Z651:AB651)</f>
        <v>-1822219334</v>
      </c>
      <c r="AD651" s="304">
        <f>O651-SUM($Z651:AC651)</f>
        <v>0</v>
      </c>
      <c r="AE651" s="304">
        <f>P651-SUM($Z651:AD651)</f>
        <v>0</v>
      </c>
      <c r="AF651" s="304">
        <f>Q651-SUM($Z651:AE651)</f>
        <v>0</v>
      </c>
      <c r="AG651" s="304">
        <f>R651-SUM($Z651:AF651)</f>
        <v>0</v>
      </c>
      <c r="AH651" s="304">
        <f>S651-SUM($Z651:AG651)</f>
        <v>0</v>
      </c>
      <c r="AI651" s="304">
        <f>T651-SUM($Z651:AH651)</f>
        <v>0</v>
      </c>
      <c r="AJ651" s="304">
        <f>U651-SUM($Z651:AI651)</f>
        <v>0</v>
      </c>
      <c r="AK651" s="304">
        <f>V651-SUM($Z651:AJ651)</f>
        <v>0</v>
      </c>
      <c r="AL651" s="21" t="e">
        <f>HLOOKUP(F651,'BASE 1'!$C$1:$UG$3,3,0)</f>
        <v>#N/A</v>
      </c>
      <c r="AM651" s="304"/>
      <c r="AN651" s="304">
        <v>1822219334</v>
      </c>
      <c r="AO651" s="304">
        <v>1822219334</v>
      </c>
      <c r="AP651" s="304"/>
      <c r="AQ651" s="304"/>
      <c r="AR651" s="304"/>
      <c r="AS651" s="304"/>
      <c r="AT651" s="304"/>
      <c r="AU651" s="304"/>
      <c r="AV651" s="304"/>
      <c r="AW651" s="304"/>
      <c r="AX651" s="304"/>
    </row>
    <row r="652" spans="1:50" ht="12.75" customHeight="1">
      <c r="A652" s="116">
        <v>110000218</v>
      </c>
      <c r="B652" s="312">
        <v>70400000</v>
      </c>
      <c r="C652" s="429"/>
      <c r="D652" s="511"/>
      <c r="E652" s="511"/>
      <c r="F652" s="124">
        <v>13503012615</v>
      </c>
      <c r="G652" s="290" t="s">
        <v>4561</v>
      </c>
      <c r="H652" s="122">
        <v>9</v>
      </c>
      <c r="I652" s="302"/>
      <c r="J652" s="304">
        <v>2072655927</v>
      </c>
      <c r="K652" s="304"/>
      <c r="L652" s="304">
        <v>2072655927</v>
      </c>
      <c r="M652" s="304">
        <v>2072655927</v>
      </c>
      <c r="N652" s="304"/>
      <c r="O652" s="304"/>
      <c r="P652" s="304"/>
      <c r="Q652" s="304"/>
      <c r="R652" s="304"/>
      <c r="S652" s="304"/>
      <c r="T652" s="304"/>
      <c r="U652" s="304"/>
      <c r="V652" s="304"/>
      <c r="W652" s="327" t="str">
        <f>IFERROR((M652/J652)/IFERROR(HLOOKUP(F652,'BASE 1'!$C$1:$UG$251,'PROY 1'!$AB$19+237,0),0),"")</f>
        <v/>
      </c>
      <c r="X652" s="327"/>
      <c r="Y652" s="25" t="str">
        <f t="shared" si="29"/>
        <v>002</v>
      </c>
      <c r="Z652" s="304">
        <f t="shared" si="30"/>
        <v>0</v>
      </c>
      <c r="AA652" s="304">
        <f>L652-SUM($Z652:Z652)</f>
        <v>2072655927</v>
      </c>
      <c r="AB652" s="304">
        <f>M652-SUM($Z652:AA652)</f>
        <v>0</v>
      </c>
      <c r="AC652" s="304">
        <f>N652-SUM($Z652:AB652)</f>
        <v>-2072655927</v>
      </c>
      <c r="AD652" s="304">
        <f>O652-SUM($Z652:AC652)</f>
        <v>0</v>
      </c>
      <c r="AE652" s="304">
        <f>P652-SUM($Z652:AD652)</f>
        <v>0</v>
      </c>
      <c r="AF652" s="304">
        <f>Q652-SUM($Z652:AE652)</f>
        <v>0</v>
      </c>
      <c r="AG652" s="304">
        <f>R652-SUM($Z652:AF652)</f>
        <v>0</v>
      </c>
      <c r="AH652" s="304">
        <f>S652-SUM($Z652:AG652)</f>
        <v>0</v>
      </c>
      <c r="AI652" s="304">
        <f>T652-SUM($Z652:AH652)</f>
        <v>0</v>
      </c>
      <c r="AJ652" s="304">
        <f>U652-SUM($Z652:AI652)</f>
        <v>0</v>
      </c>
      <c r="AK652" s="304">
        <f>V652-SUM($Z652:AJ652)</f>
        <v>0</v>
      </c>
      <c r="AL652" s="21" t="e">
        <f>HLOOKUP(F652,'BASE 1'!$C$1:$UG$3,3,0)</f>
        <v>#N/A</v>
      </c>
      <c r="AM652" s="304"/>
      <c r="AN652" s="304">
        <v>2072655927</v>
      </c>
      <c r="AO652" s="304">
        <v>2072655927</v>
      </c>
      <c r="AP652" s="304"/>
      <c r="AQ652" s="304"/>
      <c r="AR652" s="304"/>
      <c r="AS652" s="304"/>
      <c r="AT652" s="304"/>
      <c r="AU652" s="304"/>
      <c r="AV652" s="304"/>
      <c r="AW652" s="304"/>
      <c r="AX652" s="304"/>
    </row>
    <row r="653" spans="1:50" ht="12.75" customHeight="1">
      <c r="A653" s="116">
        <v>160000218</v>
      </c>
      <c r="B653" s="312">
        <v>70400000</v>
      </c>
      <c r="C653" s="429"/>
      <c r="D653" s="511"/>
      <c r="E653" s="511"/>
      <c r="F653" s="124">
        <v>13503012615</v>
      </c>
      <c r="G653" s="290" t="s">
        <v>4562</v>
      </c>
      <c r="H653" s="122">
        <v>9</v>
      </c>
      <c r="I653" s="302"/>
      <c r="J653" s="304">
        <v>11025537488</v>
      </c>
      <c r="K653" s="304"/>
      <c r="L653" s="304">
        <v>11025537488</v>
      </c>
      <c r="M653" s="304">
        <v>11025537488</v>
      </c>
      <c r="N653" s="304"/>
      <c r="O653" s="304"/>
      <c r="P653" s="304"/>
      <c r="Q653" s="304"/>
      <c r="R653" s="304"/>
      <c r="S653" s="304"/>
      <c r="T653" s="304"/>
      <c r="U653" s="304"/>
      <c r="V653" s="304"/>
      <c r="W653" s="327" t="str">
        <f>IFERROR((M653/J653)/IFERROR(HLOOKUP(F653,'BASE 1'!$C$1:$UG$251,'PROY 1'!$AB$19+237,0),0),"")</f>
        <v/>
      </c>
      <c r="X653" s="327"/>
      <c r="Y653" s="25" t="str">
        <f t="shared" si="29"/>
        <v>002</v>
      </c>
      <c r="Z653" s="304">
        <f t="shared" si="30"/>
        <v>0</v>
      </c>
      <c r="AA653" s="304">
        <f>L653-SUM($Z653:Z653)</f>
        <v>11025537488</v>
      </c>
      <c r="AB653" s="304">
        <f>M653-SUM($Z653:AA653)</f>
        <v>0</v>
      </c>
      <c r="AC653" s="304">
        <f>N653-SUM($Z653:AB653)</f>
        <v>-11025537488</v>
      </c>
      <c r="AD653" s="304">
        <f>O653-SUM($Z653:AC653)</f>
        <v>0</v>
      </c>
      <c r="AE653" s="304">
        <f>P653-SUM($Z653:AD653)</f>
        <v>0</v>
      </c>
      <c r="AF653" s="304">
        <f>Q653-SUM($Z653:AE653)</f>
        <v>0</v>
      </c>
      <c r="AG653" s="304">
        <f>R653-SUM($Z653:AF653)</f>
        <v>0</v>
      </c>
      <c r="AH653" s="304">
        <f>S653-SUM($Z653:AG653)</f>
        <v>0</v>
      </c>
      <c r="AI653" s="304">
        <f>T653-SUM($Z653:AH653)</f>
        <v>0</v>
      </c>
      <c r="AJ653" s="304">
        <f>U653-SUM($Z653:AI653)</f>
        <v>0</v>
      </c>
      <c r="AK653" s="304">
        <f>V653-SUM($Z653:AJ653)</f>
        <v>0</v>
      </c>
      <c r="AL653" s="21" t="e">
        <f>HLOOKUP(F653,'BASE 1'!$C$1:$UG$3,3,0)</f>
        <v>#N/A</v>
      </c>
      <c r="AM653" s="304"/>
      <c r="AN653" s="304">
        <v>11025537488</v>
      </c>
      <c r="AO653" s="304">
        <v>11025537488</v>
      </c>
      <c r="AP653" s="304"/>
      <c r="AQ653" s="304"/>
      <c r="AR653" s="304"/>
      <c r="AS653" s="304"/>
      <c r="AT653" s="304"/>
      <c r="AU653" s="304"/>
      <c r="AV653" s="304"/>
      <c r="AW653" s="304"/>
      <c r="AX653" s="304"/>
    </row>
    <row r="654" spans="1:50" ht="12.75" customHeight="1">
      <c r="A654" s="116"/>
      <c r="B654" s="312"/>
      <c r="C654" s="429"/>
      <c r="D654" s="511"/>
      <c r="E654" s="511"/>
      <c r="F654" s="124">
        <v>13503013608</v>
      </c>
      <c r="G654" s="290" t="s">
        <v>1187</v>
      </c>
      <c r="H654" s="122">
        <v>9</v>
      </c>
      <c r="I654" s="302"/>
      <c r="J654" s="304"/>
      <c r="K654" s="304"/>
      <c r="L654" s="304"/>
      <c r="M654" s="304"/>
      <c r="N654" s="304"/>
      <c r="O654" s="304"/>
      <c r="P654" s="304"/>
      <c r="Q654" s="304"/>
      <c r="R654" s="304"/>
      <c r="S654" s="304"/>
      <c r="T654" s="304"/>
      <c r="U654" s="304"/>
      <c r="V654" s="304"/>
      <c r="W654" s="327" t="str">
        <f>IFERROR((M654/J654)/IFERROR(HLOOKUP(F654,'BASE 1'!$C$1:$UG$251,'PROY 1'!$AB$19+237,0),0),"")</f>
        <v/>
      </c>
      <c r="X654" s="327"/>
      <c r="Y654" s="25" t="str">
        <f t="shared" si="29"/>
        <v/>
      </c>
      <c r="Z654" s="304">
        <f t="shared" si="30"/>
        <v>0</v>
      </c>
      <c r="AA654" s="304">
        <f>L654-SUM($Z654:Z654)</f>
        <v>0</v>
      </c>
      <c r="AB654" s="304">
        <f>M654-SUM($Z654:AA654)</f>
        <v>0</v>
      </c>
      <c r="AC654" s="304">
        <f>N654-SUM($Z654:AB654)</f>
        <v>0</v>
      </c>
      <c r="AD654" s="304">
        <f>O654-SUM($Z654:AC654)</f>
        <v>0</v>
      </c>
      <c r="AE654" s="304">
        <f>P654-SUM($Z654:AD654)</f>
        <v>0</v>
      </c>
      <c r="AF654" s="304">
        <f>Q654-SUM($Z654:AE654)</f>
        <v>0</v>
      </c>
      <c r="AG654" s="304">
        <f>R654-SUM($Z654:AF654)</f>
        <v>0</v>
      </c>
      <c r="AH654" s="304">
        <f>S654-SUM($Z654:AG654)</f>
        <v>0</v>
      </c>
      <c r="AI654" s="304">
        <f>T654-SUM($Z654:AH654)</f>
        <v>0</v>
      </c>
      <c r="AJ654" s="304">
        <f>U654-SUM($Z654:AI654)</f>
        <v>0</v>
      </c>
      <c r="AK654" s="304">
        <f>V654-SUM($Z654:AJ654)</f>
        <v>0</v>
      </c>
      <c r="AL654" s="21" t="e">
        <f>HLOOKUP(F654,'BASE 1'!$C$1:$UG$3,3,0)</f>
        <v>#N/A</v>
      </c>
      <c r="AM654" s="304"/>
      <c r="AN654" s="304"/>
      <c r="AO654" s="304"/>
      <c r="AP654" s="304"/>
      <c r="AQ654" s="304"/>
      <c r="AR654" s="304"/>
      <c r="AS654" s="304"/>
      <c r="AT654" s="304"/>
      <c r="AU654" s="304"/>
      <c r="AV654" s="304"/>
      <c r="AW654" s="304"/>
      <c r="AX654" s="304"/>
    </row>
    <row r="655" spans="1:50" ht="12.75" customHeight="1">
      <c r="A655" s="116">
        <v>110004210</v>
      </c>
      <c r="B655" s="312">
        <v>71100000</v>
      </c>
      <c r="C655" s="429"/>
      <c r="D655" s="511"/>
      <c r="E655" s="511"/>
      <c r="F655" s="124">
        <v>13503013609</v>
      </c>
      <c r="G655" s="290" t="s">
        <v>1262</v>
      </c>
      <c r="H655" s="122">
        <v>9</v>
      </c>
      <c r="I655" s="302"/>
      <c r="J655" s="304">
        <v>2727634</v>
      </c>
      <c r="K655" s="304"/>
      <c r="L655" s="304">
        <v>2727634</v>
      </c>
      <c r="M655" s="304">
        <v>4387126</v>
      </c>
      <c r="N655" s="304"/>
      <c r="O655" s="304"/>
      <c r="P655" s="304"/>
      <c r="Q655" s="304"/>
      <c r="R655" s="304"/>
      <c r="S655" s="304"/>
      <c r="T655" s="304"/>
      <c r="U655" s="304"/>
      <c r="V655" s="304"/>
      <c r="W655" s="327" t="str">
        <f>IFERROR((M655/J655)/IFERROR(HLOOKUP(F655,'BASE 1'!$C$1:$UG$251,'PROY 1'!$AB$19+237,0),0),"")</f>
        <v/>
      </c>
      <c r="X655" s="327"/>
      <c r="Y655" s="25" t="str">
        <f t="shared" si="29"/>
        <v>042</v>
      </c>
      <c r="Z655" s="304">
        <f t="shared" si="30"/>
        <v>0</v>
      </c>
      <c r="AA655" s="304">
        <f>L655-SUM($Z655:Z655)</f>
        <v>2727634</v>
      </c>
      <c r="AB655" s="304">
        <f>M655-SUM($Z655:AA655)</f>
        <v>1659492</v>
      </c>
      <c r="AC655" s="304">
        <f>N655-SUM($Z655:AB655)</f>
        <v>-4387126</v>
      </c>
      <c r="AD655" s="304">
        <f>O655-SUM($Z655:AC655)</f>
        <v>0</v>
      </c>
      <c r="AE655" s="304">
        <f>P655-SUM($Z655:AD655)</f>
        <v>0</v>
      </c>
      <c r="AF655" s="304">
        <f>Q655-SUM($Z655:AE655)</f>
        <v>0</v>
      </c>
      <c r="AG655" s="304">
        <f>R655-SUM($Z655:AF655)</f>
        <v>0</v>
      </c>
      <c r="AH655" s="304">
        <f>S655-SUM($Z655:AG655)</f>
        <v>0</v>
      </c>
      <c r="AI655" s="304">
        <f>T655-SUM($Z655:AH655)</f>
        <v>0</v>
      </c>
      <c r="AJ655" s="304">
        <f>U655-SUM($Z655:AI655)</f>
        <v>0</v>
      </c>
      <c r="AK655" s="304">
        <f>V655-SUM($Z655:AJ655)</f>
        <v>0</v>
      </c>
      <c r="AL655" s="21" t="e">
        <f>HLOOKUP(F655,'BASE 1'!$C$1:$UG$3,3,0)</f>
        <v>#N/A</v>
      </c>
      <c r="AM655" s="304"/>
      <c r="AN655" s="304">
        <v>2727634</v>
      </c>
      <c r="AO655" s="304">
        <v>2727634</v>
      </c>
      <c r="AP655" s="304"/>
      <c r="AQ655" s="304"/>
      <c r="AR655" s="304"/>
      <c r="AS655" s="304"/>
      <c r="AT655" s="304"/>
      <c r="AU655" s="304"/>
      <c r="AV655" s="304"/>
      <c r="AW655" s="304"/>
      <c r="AX655" s="304"/>
    </row>
    <row r="656" spans="1:50" ht="12.75" customHeight="1">
      <c r="A656" s="116">
        <v>110004214</v>
      </c>
      <c r="B656" s="312">
        <v>71100000</v>
      </c>
      <c r="C656" s="429"/>
      <c r="D656" s="511"/>
      <c r="E656" s="511"/>
      <c r="F656" s="124">
        <v>13503013613</v>
      </c>
      <c r="G656" s="290" t="s">
        <v>2687</v>
      </c>
      <c r="H656" s="122">
        <v>9</v>
      </c>
      <c r="I656" s="302"/>
      <c r="J656" s="304">
        <v>8701531</v>
      </c>
      <c r="K656" s="304"/>
      <c r="L656" s="304">
        <v>8701531</v>
      </c>
      <c r="M656" s="304">
        <v>8701531</v>
      </c>
      <c r="N656" s="304"/>
      <c r="O656" s="304"/>
      <c r="P656" s="304"/>
      <c r="Q656" s="304"/>
      <c r="R656" s="304"/>
      <c r="S656" s="304"/>
      <c r="T656" s="304"/>
      <c r="U656" s="304"/>
      <c r="V656" s="304"/>
      <c r="W656" s="327" t="str">
        <f>IFERROR((M656/J656)/IFERROR(HLOOKUP(F656,'BASE 1'!$C$1:$UG$251,'PROY 1'!$AB$19+237,0),0),"")</f>
        <v/>
      </c>
      <c r="X656" s="327"/>
      <c r="Y656" s="25" t="str">
        <f t="shared" si="29"/>
        <v>042</v>
      </c>
      <c r="Z656" s="304">
        <f t="shared" si="30"/>
        <v>0</v>
      </c>
      <c r="AA656" s="304">
        <f>L656-SUM($Z656:Z656)</f>
        <v>8701531</v>
      </c>
      <c r="AB656" s="304">
        <f>M656-SUM($Z656:AA656)</f>
        <v>0</v>
      </c>
      <c r="AC656" s="304">
        <f>N656-SUM($Z656:AB656)</f>
        <v>-8701531</v>
      </c>
      <c r="AD656" s="304">
        <f>O656-SUM($Z656:AC656)</f>
        <v>0</v>
      </c>
      <c r="AE656" s="304">
        <f>P656-SUM($Z656:AD656)</f>
        <v>0</v>
      </c>
      <c r="AF656" s="304">
        <f>Q656-SUM($Z656:AE656)</f>
        <v>0</v>
      </c>
      <c r="AG656" s="304">
        <f>R656-SUM($Z656:AF656)</f>
        <v>0</v>
      </c>
      <c r="AH656" s="304">
        <f>S656-SUM($Z656:AG656)</f>
        <v>0</v>
      </c>
      <c r="AI656" s="304">
        <f>T656-SUM($Z656:AH656)</f>
        <v>0</v>
      </c>
      <c r="AJ656" s="304">
        <f>U656-SUM($Z656:AI656)</f>
        <v>0</v>
      </c>
      <c r="AK656" s="304">
        <f>V656-SUM($Z656:AJ656)</f>
        <v>0</v>
      </c>
      <c r="AL656" s="21" t="e">
        <f>HLOOKUP(F656,'BASE 1'!$C$1:$UG$3,3,0)</f>
        <v>#N/A</v>
      </c>
      <c r="AM656" s="304"/>
      <c r="AN656" s="304">
        <v>8701531</v>
      </c>
      <c r="AO656" s="304">
        <v>8701531</v>
      </c>
      <c r="AP656" s="304"/>
      <c r="AQ656" s="304"/>
      <c r="AR656" s="304"/>
      <c r="AS656" s="304"/>
      <c r="AT656" s="304"/>
      <c r="AU656" s="304"/>
      <c r="AV656" s="304"/>
      <c r="AW656" s="304"/>
      <c r="AX656" s="304"/>
    </row>
    <row r="657" spans="1:50" ht="12.75" customHeight="1">
      <c r="A657" s="116">
        <v>110004215</v>
      </c>
      <c r="B657" s="312">
        <v>71100000</v>
      </c>
      <c r="C657" s="429"/>
      <c r="D657" s="511"/>
      <c r="E657" s="511"/>
      <c r="F657" s="124">
        <v>13503013614</v>
      </c>
      <c r="G657" s="290" t="s">
        <v>2688</v>
      </c>
      <c r="H657" s="122">
        <v>9</v>
      </c>
      <c r="I657" s="302"/>
      <c r="J657" s="304">
        <v>1219657</v>
      </c>
      <c r="K657" s="304"/>
      <c r="L657" s="304">
        <v>1219657</v>
      </c>
      <c r="M657" s="304">
        <v>2642498</v>
      </c>
      <c r="N657" s="304"/>
      <c r="O657" s="304"/>
      <c r="P657" s="304"/>
      <c r="Q657" s="304"/>
      <c r="R657" s="304"/>
      <c r="S657" s="304"/>
      <c r="T657" s="304"/>
      <c r="U657" s="304"/>
      <c r="V657" s="304"/>
      <c r="W657" s="327" t="str">
        <f>IFERROR((M657/J657)/IFERROR(HLOOKUP(F657,'BASE 1'!$C$1:$UG$251,'PROY 1'!$AB$19+237,0),0),"")</f>
        <v/>
      </c>
      <c r="X657" s="327"/>
      <c r="Y657" s="25" t="str">
        <f t="shared" si="29"/>
        <v>042</v>
      </c>
      <c r="Z657" s="304">
        <f t="shared" si="30"/>
        <v>0</v>
      </c>
      <c r="AA657" s="304">
        <f>L657-SUM($Z657:Z657)</f>
        <v>1219657</v>
      </c>
      <c r="AB657" s="304">
        <f>M657-SUM($Z657:AA657)</f>
        <v>1422841</v>
      </c>
      <c r="AC657" s="304">
        <f>N657-SUM($Z657:AB657)</f>
        <v>-2642498</v>
      </c>
      <c r="AD657" s="304">
        <f>O657-SUM($Z657:AC657)</f>
        <v>0</v>
      </c>
      <c r="AE657" s="304">
        <f>P657-SUM($Z657:AD657)</f>
        <v>0</v>
      </c>
      <c r="AF657" s="304">
        <f>Q657-SUM($Z657:AE657)</f>
        <v>0</v>
      </c>
      <c r="AG657" s="304">
        <f>R657-SUM($Z657:AF657)</f>
        <v>0</v>
      </c>
      <c r="AH657" s="304">
        <f>S657-SUM($Z657:AG657)</f>
        <v>0</v>
      </c>
      <c r="AI657" s="304">
        <f>T657-SUM($Z657:AH657)</f>
        <v>0</v>
      </c>
      <c r="AJ657" s="304">
        <f>U657-SUM($Z657:AI657)</f>
        <v>0</v>
      </c>
      <c r="AK657" s="304">
        <f>V657-SUM($Z657:AJ657)</f>
        <v>0</v>
      </c>
      <c r="AL657" s="21" t="e">
        <f>HLOOKUP(F657,'BASE 1'!$C$1:$UG$3,3,0)</f>
        <v>#N/A</v>
      </c>
      <c r="AM657" s="304"/>
      <c r="AN657" s="304">
        <v>1219657</v>
      </c>
      <c r="AO657" s="304">
        <v>1219657</v>
      </c>
      <c r="AP657" s="304"/>
      <c r="AQ657" s="304"/>
      <c r="AR657" s="304"/>
      <c r="AS657" s="304"/>
      <c r="AT657" s="304"/>
      <c r="AU657" s="304"/>
      <c r="AV657" s="304"/>
      <c r="AW657" s="304"/>
      <c r="AX657" s="304"/>
    </row>
    <row r="658" spans="1:50" ht="12.75" customHeight="1">
      <c r="A658" s="116">
        <v>110004216</v>
      </c>
      <c r="B658" s="312">
        <v>71100000</v>
      </c>
      <c r="C658" s="429"/>
      <c r="D658" s="511"/>
      <c r="E658" s="511"/>
      <c r="F658" s="124">
        <v>13503013615</v>
      </c>
      <c r="G658" s="290" t="s">
        <v>2932</v>
      </c>
      <c r="H658" s="122">
        <v>9</v>
      </c>
      <c r="I658" s="302"/>
      <c r="J658" s="304">
        <v>2125172</v>
      </c>
      <c r="K658" s="304"/>
      <c r="L658" s="304">
        <v>2125172</v>
      </c>
      <c r="M658" s="304">
        <v>2125172</v>
      </c>
      <c r="N658" s="304"/>
      <c r="O658" s="304"/>
      <c r="P658" s="304"/>
      <c r="Q658" s="304"/>
      <c r="R658" s="304"/>
      <c r="S658" s="304"/>
      <c r="T658" s="304"/>
      <c r="U658" s="304"/>
      <c r="V658" s="304"/>
      <c r="W658" s="327" t="str">
        <f>IFERROR((M658/J658)/IFERROR(HLOOKUP(F658,'BASE 1'!$C$1:$UG$251,'PROY 1'!$AB$19+237,0),0),"")</f>
        <v/>
      </c>
      <c r="X658" s="327"/>
      <c r="Y658" s="25" t="str">
        <f t="shared" si="29"/>
        <v>042</v>
      </c>
      <c r="Z658" s="304">
        <f t="shared" si="30"/>
        <v>0</v>
      </c>
      <c r="AA658" s="304">
        <f>L658-SUM($Z658:Z658)</f>
        <v>2125172</v>
      </c>
      <c r="AB658" s="304">
        <f>M658-SUM($Z658:AA658)</f>
        <v>0</v>
      </c>
      <c r="AC658" s="304">
        <f>N658-SUM($Z658:AB658)</f>
        <v>-2125172</v>
      </c>
      <c r="AD658" s="304">
        <f>O658-SUM($Z658:AC658)</f>
        <v>0</v>
      </c>
      <c r="AE658" s="304">
        <f>P658-SUM($Z658:AD658)</f>
        <v>0</v>
      </c>
      <c r="AF658" s="304">
        <f>Q658-SUM($Z658:AE658)</f>
        <v>0</v>
      </c>
      <c r="AG658" s="304">
        <f>R658-SUM($Z658:AF658)</f>
        <v>0</v>
      </c>
      <c r="AH658" s="304">
        <f>S658-SUM($Z658:AG658)</f>
        <v>0</v>
      </c>
      <c r="AI658" s="304">
        <f>T658-SUM($Z658:AH658)</f>
        <v>0</v>
      </c>
      <c r="AJ658" s="304">
        <f>U658-SUM($Z658:AI658)</f>
        <v>0</v>
      </c>
      <c r="AK658" s="304">
        <f>V658-SUM($Z658:AJ658)</f>
        <v>0</v>
      </c>
      <c r="AL658" s="21" t="e">
        <f>HLOOKUP(F658,'BASE 1'!$C$1:$UG$3,3,0)</f>
        <v>#N/A</v>
      </c>
      <c r="AM658" s="304"/>
      <c r="AN658" s="304">
        <v>2125172</v>
      </c>
      <c r="AO658" s="304">
        <v>2125172</v>
      </c>
      <c r="AP658" s="304"/>
      <c r="AQ658" s="304"/>
      <c r="AR658" s="304"/>
      <c r="AS658" s="304"/>
      <c r="AT658" s="304"/>
      <c r="AU658" s="304"/>
      <c r="AV658" s="304"/>
      <c r="AW658" s="304"/>
      <c r="AX658" s="304"/>
    </row>
    <row r="659" spans="1:50" ht="12.75" customHeight="1">
      <c r="A659" s="116">
        <v>110004217</v>
      </c>
      <c r="B659" s="312">
        <v>71100000</v>
      </c>
      <c r="C659" s="429"/>
      <c r="D659" s="511"/>
      <c r="E659" s="511"/>
      <c r="F659" s="124">
        <v>13503013616</v>
      </c>
      <c r="G659" s="290" t="s">
        <v>4230</v>
      </c>
      <c r="H659" s="122">
        <v>9</v>
      </c>
      <c r="I659" s="302"/>
      <c r="J659" s="304">
        <v>33876608</v>
      </c>
      <c r="K659" s="304"/>
      <c r="L659" s="304">
        <v>33876608</v>
      </c>
      <c r="M659" s="304">
        <v>33876608</v>
      </c>
      <c r="N659" s="304"/>
      <c r="O659" s="304"/>
      <c r="P659" s="304"/>
      <c r="Q659" s="304"/>
      <c r="R659" s="304"/>
      <c r="S659" s="304"/>
      <c r="T659" s="304"/>
      <c r="U659" s="304"/>
      <c r="V659" s="304"/>
      <c r="W659" s="327" t="str">
        <f>IFERROR((M659/J659)/IFERROR(HLOOKUP(F659,'BASE 1'!$C$1:$UG$251,'PROY 1'!$AB$19+237,0),0),"")</f>
        <v/>
      </c>
      <c r="X659" s="327"/>
      <c r="Y659" s="25" t="str">
        <f t="shared" si="29"/>
        <v>042</v>
      </c>
      <c r="Z659" s="304">
        <f t="shared" si="30"/>
        <v>0</v>
      </c>
      <c r="AA659" s="304">
        <f>L659-SUM($Z659:Z659)</f>
        <v>33876608</v>
      </c>
      <c r="AB659" s="304">
        <f>M659-SUM($Z659:AA659)</f>
        <v>0</v>
      </c>
      <c r="AC659" s="304">
        <f>N659-SUM($Z659:AB659)</f>
        <v>-33876608</v>
      </c>
      <c r="AD659" s="304">
        <f>O659-SUM($Z659:AC659)</f>
        <v>0</v>
      </c>
      <c r="AE659" s="304">
        <f>P659-SUM($Z659:AD659)</f>
        <v>0</v>
      </c>
      <c r="AF659" s="304">
        <f>Q659-SUM($Z659:AE659)</f>
        <v>0</v>
      </c>
      <c r="AG659" s="304">
        <f>R659-SUM($Z659:AF659)</f>
        <v>0</v>
      </c>
      <c r="AH659" s="304">
        <f>S659-SUM($Z659:AG659)</f>
        <v>0</v>
      </c>
      <c r="AI659" s="304">
        <f>T659-SUM($Z659:AH659)</f>
        <v>0</v>
      </c>
      <c r="AJ659" s="304">
        <f>U659-SUM($Z659:AI659)</f>
        <v>0</v>
      </c>
      <c r="AK659" s="304">
        <f>V659-SUM($Z659:AJ659)</f>
        <v>0</v>
      </c>
      <c r="AL659" s="21" t="e">
        <f>HLOOKUP(F659,'BASE 1'!$C$1:$UG$3,3,0)</f>
        <v>#N/A</v>
      </c>
      <c r="AM659" s="304"/>
      <c r="AN659" s="304">
        <v>33876608</v>
      </c>
      <c r="AO659" s="304">
        <v>33876608</v>
      </c>
      <c r="AP659" s="304"/>
      <c r="AQ659" s="304"/>
      <c r="AR659" s="304"/>
      <c r="AS659" s="304"/>
      <c r="AT659" s="304"/>
      <c r="AU659" s="304"/>
      <c r="AV659" s="304"/>
      <c r="AW659" s="304"/>
      <c r="AX659" s="304"/>
    </row>
    <row r="660" spans="1:50" ht="12.75" customHeight="1">
      <c r="A660" s="116">
        <v>110004218</v>
      </c>
      <c r="B660" s="312">
        <v>71100000</v>
      </c>
      <c r="C660" s="429"/>
      <c r="D660" s="511"/>
      <c r="E660" s="511"/>
      <c r="F660" s="124">
        <v>13503013617</v>
      </c>
      <c r="G660" s="290" t="s">
        <v>4563</v>
      </c>
      <c r="H660" s="122">
        <v>9</v>
      </c>
      <c r="I660" s="302"/>
      <c r="J660" s="304">
        <v>1626044018</v>
      </c>
      <c r="K660" s="304"/>
      <c r="L660" s="304">
        <v>1626044018</v>
      </c>
      <c r="M660" s="304">
        <v>1637802628</v>
      </c>
      <c r="N660" s="304"/>
      <c r="O660" s="304"/>
      <c r="P660" s="304"/>
      <c r="Q660" s="304"/>
      <c r="R660" s="304"/>
      <c r="S660" s="304"/>
      <c r="T660" s="304"/>
      <c r="U660" s="304"/>
      <c r="V660" s="304"/>
      <c r="W660" s="327" t="str">
        <f>IFERROR((M660/J660)/IFERROR(HLOOKUP(F660,'BASE 1'!$C$1:$UG$251,'PROY 1'!$AB$19+237,0),0),"")</f>
        <v/>
      </c>
      <c r="X660" s="327"/>
      <c r="Y660" s="25" t="str">
        <f t="shared" si="29"/>
        <v>042</v>
      </c>
      <c r="Z660" s="304">
        <f t="shared" si="30"/>
        <v>0</v>
      </c>
      <c r="AA660" s="304">
        <f>L660-SUM($Z660:Z660)</f>
        <v>1626044018</v>
      </c>
      <c r="AB660" s="304">
        <f>M660-SUM($Z660:AA660)</f>
        <v>11758610</v>
      </c>
      <c r="AC660" s="304">
        <f>N660-SUM($Z660:AB660)</f>
        <v>-1637802628</v>
      </c>
      <c r="AD660" s="304">
        <f>O660-SUM($Z660:AC660)</f>
        <v>0</v>
      </c>
      <c r="AE660" s="304">
        <f>P660-SUM($Z660:AD660)</f>
        <v>0</v>
      </c>
      <c r="AF660" s="304">
        <f>Q660-SUM($Z660:AE660)</f>
        <v>0</v>
      </c>
      <c r="AG660" s="304">
        <f>R660-SUM($Z660:AF660)</f>
        <v>0</v>
      </c>
      <c r="AH660" s="304">
        <f>S660-SUM($Z660:AG660)</f>
        <v>0</v>
      </c>
      <c r="AI660" s="304">
        <f>T660-SUM($Z660:AH660)</f>
        <v>0</v>
      </c>
      <c r="AJ660" s="304">
        <f>U660-SUM($Z660:AI660)</f>
        <v>0</v>
      </c>
      <c r="AK660" s="304">
        <f>V660-SUM($Z660:AJ660)</f>
        <v>0</v>
      </c>
      <c r="AL660" s="21" t="e">
        <f>HLOOKUP(F660,'BASE 1'!$C$1:$UG$3,3,0)</f>
        <v>#N/A</v>
      </c>
      <c r="AM660" s="304"/>
      <c r="AN660" s="304">
        <v>1626044018</v>
      </c>
      <c r="AO660" s="304">
        <v>1626044018</v>
      </c>
      <c r="AP660" s="304"/>
      <c r="AQ660" s="304"/>
      <c r="AR660" s="304"/>
      <c r="AS660" s="304"/>
      <c r="AT660" s="304"/>
      <c r="AU660" s="304"/>
      <c r="AV660" s="304"/>
      <c r="AW660" s="304"/>
      <c r="AX660" s="304"/>
    </row>
    <row r="661" spans="1:50" ht="12.75" customHeight="1">
      <c r="A661" s="116">
        <v>160004218</v>
      </c>
      <c r="B661" s="312">
        <v>71100000</v>
      </c>
      <c r="C661" s="429"/>
      <c r="D661" s="511"/>
      <c r="E661" s="511"/>
      <c r="F661" s="124">
        <v>13503013617</v>
      </c>
      <c r="G661" s="290" t="s">
        <v>4564</v>
      </c>
      <c r="H661" s="122">
        <v>9</v>
      </c>
      <c r="I661" s="302"/>
      <c r="J661" s="304">
        <v>24102360</v>
      </c>
      <c r="K661" s="304"/>
      <c r="L661" s="304">
        <v>24102360</v>
      </c>
      <c r="M661" s="304">
        <v>24102360</v>
      </c>
      <c r="N661" s="304"/>
      <c r="O661" s="304"/>
      <c r="P661" s="304"/>
      <c r="Q661" s="304"/>
      <c r="R661" s="304"/>
      <c r="S661" s="304"/>
      <c r="T661" s="304"/>
      <c r="U661" s="304"/>
      <c r="V661" s="304"/>
      <c r="W661" s="327" t="str">
        <f>IFERROR((M661/J661)/IFERROR(HLOOKUP(F661,'BASE 1'!$C$1:$UG$251,'PROY 1'!$AB$19+237,0),0),"")</f>
        <v/>
      </c>
      <c r="X661" s="327"/>
      <c r="Y661" s="25" t="str">
        <f t="shared" si="29"/>
        <v>042</v>
      </c>
      <c r="Z661" s="304">
        <f t="shared" si="30"/>
        <v>0</v>
      </c>
      <c r="AA661" s="304">
        <f>L661-SUM($Z661:Z661)</f>
        <v>24102360</v>
      </c>
      <c r="AB661" s="304">
        <f>M661-SUM($Z661:AA661)</f>
        <v>0</v>
      </c>
      <c r="AC661" s="304">
        <f>N661-SUM($Z661:AB661)</f>
        <v>-24102360</v>
      </c>
      <c r="AD661" s="304">
        <f>O661-SUM($Z661:AC661)</f>
        <v>0</v>
      </c>
      <c r="AE661" s="304">
        <f>P661-SUM($Z661:AD661)</f>
        <v>0</v>
      </c>
      <c r="AF661" s="304">
        <f>Q661-SUM($Z661:AE661)</f>
        <v>0</v>
      </c>
      <c r="AG661" s="304">
        <f>R661-SUM($Z661:AF661)</f>
        <v>0</v>
      </c>
      <c r="AH661" s="304">
        <f>S661-SUM($Z661:AG661)</f>
        <v>0</v>
      </c>
      <c r="AI661" s="304">
        <f>T661-SUM($Z661:AH661)</f>
        <v>0</v>
      </c>
      <c r="AJ661" s="304">
        <f>U661-SUM($Z661:AI661)</f>
        <v>0</v>
      </c>
      <c r="AK661" s="304">
        <f>V661-SUM($Z661:AJ661)</f>
        <v>0</v>
      </c>
      <c r="AL661" s="21" t="e">
        <f>HLOOKUP(F661,'BASE 1'!$C$1:$UG$3,3,0)</f>
        <v>#N/A</v>
      </c>
      <c r="AM661" s="304"/>
      <c r="AN661" s="304">
        <v>24102360</v>
      </c>
      <c r="AO661" s="304">
        <v>24102360</v>
      </c>
      <c r="AP661" s="304"/>
      <c r="AQ661" s="304"/>
      <c r="AR661" s="304"/>
      <c r="AS661" s="304"/>
      <c r="AT661" s="304"/>
      <c r="AU661" s="304"/>
      <c r="AV661" s="304"/>
      <c r="AW661" s="304"/>
      <c r="AX661" s="304"/>
    </row>
    <row r="662" spans="1:50" ht="12.75" customHeight="1">
      <c r="A662" s="116">
        <v>110008917</v>
      </c>
      <c r="B662" s="312">
        <v>70400000</v>
      </c>
      <c r="C662" s="429"/>
      <c r="D662" s="511"/>
      <c r="E662" s="511"/>
      <c r="F662" s="124">
        <v>13503013717</v>
      </c>
      <c r="G662" s="290" t="s">
        <v>4565</v>
      </c>
      <c r="H662" s="122">
        <v>9</v>
      </c>
      <c r="I662" s="302"/>
      <c r="J662" s="304">
        <v>36952600</v>
      </c>
      <c r="K662" s="304"/>
      <c r="L662" s="304">
        <v>36952600</v>
      </c>
      <c r="M662" s="304">
        <v>36952600</v>
      </c>
      <c r="N662" s="304"/>
      <c r="O662" s="304"/>
      <c r="P662" s="304"/>
      <c r="Q662" s="304"/>
      <c r="R662" s="304"/>
      <c r="S662" s="304"/>
      <c r="T662" s="304"/>
      <c r="U662" s="304"/>
      <c r="V662" s="304"/>
      <c r="W662" s="327" t="str">
        <f>IFERROR((M662/J662)/IFERROR(HLOOKUP(F662,'BASE 1'!$C$1:$UG$251,'PROY 1'!$AB$19+237,0),0),"")</f>
        <v/>
      </c>
      <c r="X662" s="327"/>
      <c r="Y662" s="25" t="str">
        <f t="shared" si="29"/>
        <v>089</v>
      </c>
      <c r="Z662" s="304">
        <f t="shared" si="30"/>
        <v>0</v>
      </c>
      <c r="AA662" s="304">
        <f>L662-SUM($Z662:Z662)</f>
        <v>36952600</v>
      </c>
      <c r="AB662" s="304">
        <f>M662-SUM($Z662:AA662)</f>
        <v>0</v>
      </c>
      <c r="AC662" s="304">
        <f>N662-SUM($Z662:AB662)</f>
        <v>-36952600</v>
      </c>
      <c r="AD662" s="304">
        <f>O662-SUM($Z662:AC662)</f>
        <v>0</v>
      </c>
      <c r="AE662" s="304">
        <f>P662-SUM($Z662:AD662)</f>
        <v>0</v>
      </c>
      <c r="AF662" s="304">
        <f>Q662-SUM($Z662:AE662)</f>
        <v>0</v>
      </c>
      <c r="AG662" s="304">
        <f>R662-SUM($Z662:AF662)</f>
        <v>0</v>
      </c>
      <c r="AH662" s="304">
        <f>S662-SUM($Z662:AG662)</f>
        <v>0</v>
      </c>
      <c r="AI662" s="304">
        <f>T662-SUM($Z662:AH662)</f>
        <v>0</v>
      </c>
      <c r="AJ662" s="304">
        <f>U662-SUM($Z662:AI662)</f>
        <v>0</v>
      </c>
      <c r="AK662" s="304">
        <f>V662-SUM($Z662:AJ662)</f>
        <v>0</v>
      </c>
      <c r="AL662" s="21" t="e">
        <f>HLOOKUP(F662,'BASE 1'!$C$1:$UG$3,3,0)</f>
        <v>#N/A</v>
      </c>
      <c r="AM662" s="304"/>
      <c r="AN662" s="304">
        <v>36952600</v>
      </c>
      <c r="AO662" s="304">
        <v>36952600</v>
      </c>
      <c r="AP662" s="304"/>
      <c r="AQ662" s="304"/>
      <c r="AR662" s="304"/>
      <c r="AS662" s="304"/>
      <c r="AT662" s="304"/>
      <c r="AU662" s="304"/>
      <c r="AV662" s="304"/>
      <c r="AW662" s="304"/>
      <c r="AX662" s="304"/>
    </row>
    <row r="663" spans="1:50" ht="12.75" customHeight="1">
      <c r="A663" s="116">
        <v>110004418</v>
      </c>
      <c r="B663" s="312">
        <v>72200000</v>
      </c>
      <c r="C663" s="429"/>
      <c r="D663" s="511"/>
      <c r="E663" s="511"/>
      <c r="F663" s="124">
        <v>13503013817</v>
      </c>
      <c r="G663" s="290" t="s">
        <v>4566</v>
      </c>
      <c r="H663" s="122">
        <v>9</v>
      </c>
      <c r="I663" s="302"/>
      <c r="J663" s="304">
        <v>882924297</v>
      </c>
      <c r="K663" s="304"/>
      <c r="L663" s="304">
        <v>882924297</v>
      </c>
      <c r="M663" s="304">
        <v>882924297</v>
      </c>
      <c r="N663" s="304"/>
      <c r="O663" s="304"/>
      <c r="P663" s="304"/>
      <c r="Q663" s="304"/>
      <c r="R663" s="304"/>
      <c r="S663" s="304"/>
      <c r="T663" s="304"/>
      <c r="U663" s="304"/>
      <c r="V663" s="304"/>
      <c r="W663" s="327" t="str">
        <f>IFERROR((M663/J663)/IFERROR(HLOOKUP(F663,'BASE 1'!$C$1:$UG$251,'PROY 1'!$AB$19+237,0),0),"")</f>
        <v/>
      </c>
      <c r="X663" s="327"/>
      <c r="Y663" s="25" t="str">
        <f t="shared" si="29"/>
        <v>044</v>
      </c>
      <c r="Z663" s="304">
        <f t="shared" si="30"/>
        <v>0</v>
      </c>
      <c r="AA663" s="304">
        <f>L663-SUM($Z663:Z663)</f>
        <v>882924297</v>
      </c>
      <c r="AB663" s="304">
        <f>M663-SUM($Z663:AA663)</f>
        <v>0</v>
      </c>
      <c r="AC663" s="304">
        <f>N663-SUM($Z663:AB663)</f>
        <v>-882924297</v>
      </c>
      <c r="AD663" s="304">
        <f>O663-SUM($Z663:AC663)</f>
        <v>0</v>
      </c>
      <c r="AE663" s="304">
        <f>P663-SUM($Z663:AD663)</f>
        <v>0</v>
      </c>
      <c r="AF663" s="304">
        <f>Q663-SUM($Z663:AE663)</f>
        <v>0</v>
      </c>
      <c r="AG663" s="304">
        <f>R663-SUM($Z663:AF663)</f>
        <v>0</v>
      </c>
      <c r="AH663" s="304">
        <f>S663-SUM($Z663:AG663)</f>
        <v>0</v>
      </c>
      <c r="AI663" s="304">
        <f>T663-SUM($Z663:AH663)</f>
        <v>0</v>
      </c>
      <c r="AJ663" s="304">
        <f>U663-SUM($Z663:AI663)</f>
        <v>0</v>
      </c>
      <c r="AK663" s="304">
        <f>V663-SUM($Z663:AJ663)</f>
        <v>0</v>
      </c>
      <c r="AL663" s="21" t="e">
        <f>HLOOKUP(F663,'BASE 1'!$C$1:$UG$3,3,0)</f>
        <v>#N/A</v>
      </c>
      <c r="AM663" s="304"/>
      <c r="AN663" s="304">
        <v>882924297</v>
      </c>
      <c r="AO663" s="304">
        <v>882924297</v>
      </c>
      <c r="AP663" s="304"/>
      <c r="AQ663" s="304"/>
      <c r="AR663" s="304"/>
      <c r="AS663" s="304"/>
      <c r="AT663" s="304"/>
      <c r="AU663" s="304"/>
      <c r="AV663" s="304"/>
      <c r="AW663" s="304"/>
      <c r="AX663" s="304"/>
    </row>
    <row r="664" spans="1:50" ht="12.75" customHeight="1">
      <c r="A664" s="116">
        <v>110004802</v>
      </c>
      <c r="B664" s="312">
        <v>70400000</v>
      </c>
      <c r="C664" s="429"/>
      <c r="D664" s="511"/>
      <c r="E664" s="511"/>
      <c r="F664" s="124">
        <v>135030147</v>
      </c>
      <c r="G664" s="290" t="s">
        <v>742</v>
      </c>
      <c r="H664" s="122">
        <v>9</v>
      </c>
      <c r="I664" s="302"/>
      <c r="J664" s="304">
        <v>15008</v>
      </c>
      <c r="K664" s="304"/>
      <c r="L664" s="304">
        <v>15008</v>
      </c>
      <c r="M664" s="304">
        <v>15008</v>
      </c>
      <c r="N664" s="304"/>
      <c r="O664" s="304"/>
      <c r="P664" s="304"/>
      <c r="Q664" s="304"/>
      <c r="R664" s="304"/>
      <c r="S664" s="304"/>
      <c r="T664" s="304"/>
      <c r="U664" s="304"/>
      <c r="V664" s="304"/>
      <c r="W664" s="327" t="str">
        <f>IFERROR((M664/J664)/IFERROR(HLOOKUP(F664,'BASE 1'!$C$1:$UG$251,'PROY 1'!$AB$19+237,0),0),"")</f>
        <v/>
      </c>
      <c r="X664" s="327"/>
      <c r="Y664" s="25" t="str">
        <f t="shared" si="29"/>
        <v>048</v>
      </c>
      <c r="Z664" s="304">
        <f t="shared" si="30"/>
        <v>0</v>
      </c>
      <c r="AA664" s="304">
        <f>L664-SUM($Z664:Z664)</f>
        <v>15008</v>
      </c>
      <c r="AB664" s="304">
        <f>M664-SUM($Z664:AA664)</f>
        <v>0</v>
      </c>
      <c r="AC664" s="304">
        <f>N664-SUM($Z664:AB664)</f>
        <v>-15008</v>
      </c>
      <c r="AD664" s="304">
        <f>O664-SUM($Z664:AC664)</f>
        <v>0</v>
      </c>
      <c r="AE664" s="304">
        <f>P664-SUM($Z664:AD664)</f>
        <v>0</v>
      </c>
      <c r="AF664" s="304">
        <f>Q664-SUM($Z664:AE664)</f>
        <v>0</v>
      </c>
      <c r="AG664" s="304">
        <f>R664-SUM($Z664:AF664)</f>
        <v>0</v>
      </c>
      <c r="AH664" s="304">
        <f>S664-SUM($Z664:AG664)</f>
        <v>0</v>
      </c>
      <c r="AI664" s="304">
        <f>T664-SUM($Z664:AH664)</f>
        <v>0</v>
      </c>
      <c r="AJ664" s="304">
        <f>U664-SUM($Z664:AI664)</f>
        <v>0</v>
      </c>
      <c r="AK664" s="304">
        <f>V664-SUM($Z664:AJ664)</f>
        <v>0</v>
      </c>
      <c r="AL664" s="21" t="e">
        <f>HLOOKUP(F664,'BASE 1'!$C$1:$UG$3,3,0)</f>
        <v>#N/A</v>
      </c>
      <c r="AM664" s="304"/>
      <c r="AN664" s="304">
        <v>15008</v>
      </c>
      <c r="AO664" s="304">
        <v>15008</v>
      </c>
      <c r="AP664" s="304"/>
      <c r="AQ664" s="304"/>
      <c r="AR664" s="304"/>
      <c r="AS664" s="304"/>
      <c r="AT664" s="304"/>
      <c r="AU664" s="304"/>
      <c r="AV664" s="304"/>
      <c r="AW664" s="304"/>
      <c r="AX664" s="304"/>
    </row>
    <row r="665" spans="1:50" ht="12.75" customHeight="1">
      <c r="A665" s="116"/>
      <c r="B665" s="312"/>
      <c r="C665" s="429"/>
      <c r="D665" s="511"/>
      <c r="E665" s="511"/>
      <c r="F665" s="124">
        <v>13503014812</v>
      </c>
      <c r="G665" s="290" t="s">
        <v>745</v>
      </c>
      <c r="H665" s="122">
        <v>9</v>
      </c>
      <c r="I665" s="302"/>
      <c r="J665" s="304">
        <v>1156968</v>
      </c>
      <c r="K665" s="304"/>
      <c r="L665" s="304"/>
      <c r="M665" s="304">
        <v>1156968</v>
      </c>
      <c r="N665" s="304"/>
      <c r="O665" s="304"/>
      <c r="P665" s="304"/>
      <c r="Q665" s="304"/>
      <c r="R665" s="304"/>
      <c r="S665" s="304"/>
      <c r="T665" s="304"/>
      <c r="U665" s="304"/>
      <c r="V665" s="304"/>
      <c r="W665" s="327" t="str">
        <f>IFERROR((M665/J665)/IFERROR(HLOOKUP(F665,'BASE 1'!$C$1:$UG$251,'PROY 1'!$AB$19+237,0),0),"")</f>
        <v/>
      </c>
      <c r="X665" s="327"/>
      <c r="Y665" s="25" t="str">
        <f t="shared" si="29"/>
        <v/>
      </c>
      <c r="Z665" s="304">
        <f t="shared" si="30"/>
        <v>0</v>
      </c>
      <c r="AA665" s="304">
        <f>L665-SUM($Z665:Z665)</f>
        <v>0</v>
      </c>
      <c r="AB665" s="304">
        <f>M665-SUM($Z665:AA665)</f>
        <v>1156968</v>
      </c>
      <c r="AC665" s="304">
        <f>N665-SUM($Z665:AB665)</f>
        <v>-1156968</v>
      </c>
      <c r="AD665" s="304">
        <f>O665-SUM($Z665:AC665)</f>
        <v>0</v>
      </c>
      <c r="AE665" s="304">
        <f>P665-SUM($Z665:AD665)</f>
        <v>0</v>
      </c>
      <c r="AF665" s="304">
        <f>Q665-SUM($Z665:AE665)</f>
        <v>0</v>
      </c>
      <c r="AG665" s="304">
        <f>R665-SUM($Z665:AF665)</f>
        <v>0</v>
      </c>
      <c r="AH665" s="304">
        <f>S665-SUM($Z665:AG665)</f>
        <v>0</v>
      </c>
      <c r="AI665" s="304">
        <f>T665-SUM($Z665:AH665)</f>
        <v>0</v>
      </c>
      <c r="AJ665" s="304">
        <f>U665-SUM($Z665:AI665)</f>
        <v>0</v>
      </c>
      <c r="AK665" s="304">
        <f>V665-SUM($Z665:AJ665)</f>
        <v>0</v>
      </c>
      <c r="AL665" s="21" t="e">
        <f>HLOOKUP(F665,'BASE 1'!$C$1:$UG$3,3,0)</f>
        <v>#N/A</v>
      </c>
      <c r="AM665" s="304"/>
      <c r="AN665" s="304"/>
      <c r="AO665" s="304">
        <v>1156968</v>
      </c>
      <c r="AP665" s="304"/>
      <c r="AQ665" s="304"/>
      <c r="AR665" s="304"/>
      <c r="AS665" s="304"/>
      <c r="AT665" s="304"/>
      <c r="AU665" s="304"/>
      <c r="AV665" s="304"/>
      <c r="AW665" s="304"/>
      <c r="AX665" s="304"/>
    </row>
    <row r="666" spans="1:50" ht="12.75" customHeight="1">
      <c r="A666" s="116"/>
      <c r="B666" s="312"/>
      <c r="C666" s="429"/>
      <c r="D666" s="511"/>
      <c r="E666" s="511"/>
      <c r="F666" s="124">
        <v>13503014813</v>
      </c>
      <c r="G666" s="290" t="s">
        <v>744</v>
      </c>
      <c r="H666" s="122">
        <v>9</v>
      </c>
      <c r="I666" s="302"/>
      <c r="J666" s="304">
        <v>12330647</v>
      </c>
      <c r="K666" s="304"/>
      <c r="L666" s="304"/>
      <c r="M666" s="304">
        <v>12330647</v>
      </c>
      <c r="N666" s="304"/>
      <c r="O666" s="304"/>
      <c r="P666" s="304"/>
      <c r="Q666" s="304"/>
      <c r="R666" s="304"/>
      <c r="S666" s="304"/>
      <c r="T666" s="304"/>
      <c r="U666" s="304"/>
      <c r="V666" s="304"/>
      <c r="W666" s="327" t="str">
        <f>IFERROR((M666/J666)/IFERROR(HLOOKUP(F666,'BASE 1'!$C$1:$UG$251,'PROY 1'!$AB$19+237,0),0),"")</f>
        <v/>
      </c>
      <c r="X666" s="327"/>
      <c r="Y666" s="25" t="str">
        <f t="shared" si="29"/>
        <v/>
      </c>
      <c r="Z666" s="304">
        <f t="shared" si="30"/>
        <v>0</v>
      </c>
      <c r="AA666" s="304">
        <f>L666-SUM($Z666:Z666)</f>
        <v>0</v>
      </c>
      <c r="AB666" s="304">
        <f>M666-SUM($Z666:AA666)</f>
        <v>12330647</v>
      </c>
      <c r="AC666" s="304">
        <f>N666-SUM($Z666:AB666)</f>
        <v>-12330647</v>
      </c>
      <c r="AD666" s="304">
        <f>O666-SUM($Z666:AC666)</f>
        <v>0</v>
      </c>
      <c r="AE666" s="304">
        <f>P666-SUM($Z666:AD666)</f>
        <v>0</v>
      </c>
      <c r="AF666" s="304">
        <f>Q666-SUM($Z666:AE666)</f>
        <v>0</v>
      </c>
      <c r="AG666" s="304">
        <f>R666-SUM($Z666:AF666)</f>
        <v>0</v>
      </c>
      <c r="AH666" s="304">
        <f>S666-SUM($Z666:AG666)</f>
        <v>0</v>
      </c>
      <c r="AI666" s="304">
        <f>T666-SUM($Z666:AH666)</f>
        <v>0</v>
      </c>
      <c r="AJ666" s="304">
        <f>U666-SUM($Z666:AI666)</f>
        <v>0</v>
      </c>
      <c r="AK666" s="304">
        <f>V666-SUM($Z666:AJ666)</f>
        <v>0</v>
      </c>
      <c r="AL666" s="21" t="e">
        <f>HLOOKUP(F666,'BASE 1'!$C$1:$UG$3,3,0)</f>
        <v>#N/A</v>
      </c>
      <c r="AM666" s="304"/>
      <c r="AN666" s="304"/>
      <c r="AO666" s="304">
        <v>12330647</v>
      </c>
      <c r="AP666" s="304"/>
      <c r="AQ666" s="304"/>
      <c r="AR666" s="304"/>
      <c r="AS666" s="304"/>
      <c r="AT666" s="304"/>
      <c r="AU666" s="304"/>
      <c r="AV666" s="304"/>
      <c r="AW666" s="304"/>
      <c r="AX666" s="304"/>
    </row>
    <row r="667" spans="1:50" ht="12.75" customHeight="1">
      <c r="A667" s="116">
        <v>110000811</v>
      </c>
      <c r="B667" s="312">
        <v>70400000</v>
      </c>
      <c r="C667" s="429"/>
      <c r="D667" s="511"/>
      <c r="E667" s="511"/>
      <c r="F667" s="124">
        <v>13503014815</v>
      </c>
      <c r="G667" s="290" t="s">
        <v>1264</v>
      </c>
      <c r="H667" s="122">
        <v>9</v>
      </c>
      <c r="I667" s="302"/>
      <c r="J667" s="304">
        <v>40150703</v>
      </c>
      <c r="K667" s="304"/>
      <c r="L667" s="304">
        <v>0</v>
      </c>
      <c r="M667" s="304">
        <v>0</v>
      </c>
      <c r="N667" s="304"/>
      <c r="O667" s="304"/>
      <c r="P667" s="304"/>
      <c r="Q667" s="304"/>
      <c r="R667" s="304"/>
      <c r="S667" s="304"/>
      <c r="T667" s="304"/>
      <c r="U667" s="304"/>
      <c r="V667" s="304"/>
      <c r="W667" s="327" t="str">
        <f>IFERROR((M667/J667)/IFERROR(HLOOKUP(F667,'BASE 1'!$C$1:$UG$251,'PROY 1'!$AB$19+237,0),0),"")</f>
        <v/>
      </c>
      <c r="X667" s="327"/>
      <c r="Y667" s="25" t="str">
        <f t="shared" si="29"/>
        <v>008</v>
      </c>
      <c r="Z667" s="304">
        <f t="shared" si="30"/>
        <v>0</v>
      </c>
      <c r="AA667" s="304">
        <f>L667-SUM($Z667:Z667)</f>
        <v>0</v>
      </c>
      <c r="AB667" s="304">
        <f>M667-SUM($Z667:AA667)</f>
        <v>0</v>
      </c>
      <c r="AC667" s="304">
        <f>N667-SUM($Z667:AB667)</f>
        <v>0</v>
      </c>
      <c r="AD667" s="304">
        <f>O667-SUM($Z667:AC667)</f>
        <v>0</v>
      </c>
      <c r="AE667" s="304">
        <f>P667-SUM($Z667:AD667)</f>
        <v>0</v>
      </c>
      <c r="AF667" s="304">
        <f>Q667-SUM($Z667:AE667)</f>
        <v>0</v>
      </c>
      <c r="AG667" s="304">
        <f>R667-SUM($Z667:AF667)</f>
        <v>0</v>
      </c>
      <c r="AH667" s="304">
        <f>S667-SUM($Z667:AG667)</f>
        <v>0</v>
      </c>
      <c r="AI667" s="304">
        <f>T667-SUM($Z667:AH667)</f>
        <v>0</v>
      </c>
      <c r="AJ667" s="304">
        <f>U667-SUM($Z667:AI667)</f>
        <v>0</v>
      </c>
      <c r="AK667" s="304">
        <f>V667-SUM($Z667:AJ667)</f>
        <v>0</v>
      </c>
      <c r="AL667" s="21" t="e">
        <f>HLOOKUP(F667,'BASE 1'!$C$1:$UG$3,3,0)</f>
        <v>#N/A</v>
      </c>
      <c r="AM667" s="304"/>
      <c r="AN667" s="304">
        <v>40150703</v>
      </c>
      <c r="AO667" s="304">
        <v>40150703</v>
      </c>
      <c r="AP667" s="304"/>
      <c r="AQ667" s="304"/>
      <c r="AR667" s="304"/>
      <c r="AS667" s="304"/>
      <c r="AT667" s="304"/>
      <c r="AU667" s="304"/>
      <c r="AV667" s="304"/>
      <c r="AW667" s="304"/>
      <c r="AX667" s="304"/>
    </row>
    <row r="668" spans="1:50" ht="12.75" customHeight="1">
      <c r="A668" s="116"/>
      <c r="B668" s="312"/>
      <c r="C668" s="429"/>
      <c r="D668" s="511"/>
      <c r="E668" s="511"/>
      <c r="F668" s="124">
        <v>13503014819</v>
      </c>
      <c r="G668" s="290" t="s">
        <v>2705</v>
      </c>
      <c r="H668" s="122">
        <v>9</v>
      </c>
      <c r="I668" s="302"/>
      <c r="J668" s="304">
        <v>153025245</v>
      </c>
      <c r="K668" s="304"/>
      <c r="L668" s="304"/>
      <c r="M668" s="304">
        <v>153025245</v>
      </c>
      <c r="N668" s="304"/>
      <c r="O668" s="304"/>
      <c r="P668" s="304"/>
      <c r="Q668" s="304"/>
      <c r="R668" s="304"/>
      <c r="S668" s="304"/>
      <c r="T668" s="304"/>
      <c r="U668" s="304"/>
      <c r="V668" s="304"/>
      <c r="W668" s="327" t="str">
        <f>IFERROR((M668/J668)/IFERROR(HLOOKUP(F668,'BASE 1'!$C$1:$UG$251,'PROY 1'!$AB$19+237,0),0),"")</f>
        <v/>
      </c>
      <c r="X668" s="327"/>
      <c r="Y668" s="25" t="str">
        <f t="shared" si="29"/>
        <v/>
      </c>
      <c r="Z668" s="304">
        <f t="shared" si="30"/>
        <v>0</v>
      </c>
      <c r="AA668" s="304">
        <f>L668-SUM($Z668:Z668)</f>
        <v>0</v>
      </c>
      <c r="AB668" s="304">
        <f>M668-SUM($Z668:AA668)</f>
        <v>153025245</v>
      </c>
      <c r="AC668" s="304">
        <f>N668-SUM($Z668:AB668)</f>
        <v>-153025245</v>
      </c>
      <c r="AD668" s="304">
        <f>O668-SUM($Z668:AC668)</f>
        <v>0</v>
      </c>
      <c r="AE668" s="304">
        <f>P668-SUM($Z668:AD668)</f>
        <v>0</v>
      </c>
      <c r="AF668" s="304">
        <f>Q668-SUM($Z668:AE668)</f>
        <v>0</v>
      </c>
      <c r="AG668" s="304">
        <f>R668-SUM($Z668:AF668)</f>
        <v>0</v>
      </c>
      <c r="AH668" s="304">
        <f>S668-SUM($Z668:AG668)</f>
        <v>0</v>
      </c>
      <c r="AI668" s="304">
        <f>T668-SUM($Z668:AH668)</f>
        <v>0</v>
      </c>
      <c r="AJ668" s="304">
        <f>U668-SUM($Z668:AI668)</f>
        <v>0</v>
      </c>
      <c r="AK668" s="304">
        <f>V668-SUM($Z668:AJ668)</f>
        <v>0</v>
      </c>
      <c r="AL668" s="21" t="e">
        <f>HLOOKUP(F668,'BASE 1'!$C$1:$UG$3,3,0)</f>
        <v>#N/A</v>
      </c>
      <c r="AM668" s="304"/>
      <c r="AN668" s="304"/>
      <c r="AO668" s="304">
        <v>153025245</v>
      </c>
      <c r="AP668" s="304"/>
      <c r="AQ668" s="304"/>
      <c r="AR668" s="304"/>
      <c r="AS668" s="304"/>
      <c r="AT668" s="304"/>
      <c r="AU668" s="304"/>
      <c r="AV668" s="304"/>
      <c r="AW668" s="304"/>
      <c r="AX668" s="304"/>
    </row>
    <row r="669" spans="1:50" ht="12.75" customHeight="1">
      <c r="A669" s="116"/>
      <c r="B669" s="312"/>
      <c r="C669" s="429"/>
      <c r="D669" s="511"/>
      <c r="E669" s="511"/>
      <c r="F669" s="124">
        <v>13503014820</v>
      </c>
      <c r="G669" s="290" t="s">
        <v>2962</v>
      </c>
      <c r="H669" s="122">
        <v>9</v>
      </c>
      <c r="I669" s="302"/>
      <c r="J669" s="304">
        <v>1757972125</v>
      </c>
      <c r="K669" s="304"/>
      <c r="L669" s="304"/>
      <c r="M669" s="304">
        <v>1757972125</v>
      </c>
      <c r="N669" s="304"/>
      <c r="O669" s="304"/>
      <c r="P669" s="304"/>
      <c r="Q669" s="304"/>
      <c r="R669" s="304"/>
      <c r="S669" s="304"/>
      <c r="T669" s="304"/>
      <c r="U669" s="304"/>
      <c r="V669" s="304"/>
      <c r="W669" s="327" t="str">
        <f>IFERROR((M669/J669)/IFERROR(HLOOKUP(F669,'BASE 1'!$C$1:$UG$251,'PROY 1'!$AB$19+237,0),0),"")</f>
        <v/>
      </c>
      <c r="X669" s="327"/>
      <c r="Y669" s="25" t="str">
        <f t="shared" si="29"/>
        <v/>
      </c>
      <c r="Z669" s="304">
        <f t="shared" si="30"/>
        <v>0</v>
      </c>
      <c r="AA669" s="304">
        <f>L669-SUM($Z669:Z669)</f>
        <v>0</v>
      </c>
      <c r="AB669" s="304">
        <f>M669-SUM($Z669:AA669)</f>
        <v>1757972125</v>
      </c>
      <c r="AC669" s="304">
        <f>N669-SUM($Z669:AB669)</f>
        <v>-1757972125</v>
      </c>
      <c r="AD669" s="304">
        <f>O669-SUM($Z669:AC669)</f>
        <v>0</v>
      </c>
      <c r="AE669" s="304">
        <f>P669-SUM($Z669:AD669)</f>
        <v>0</v>
      </c>
      <c r="AF669" s="304">
        <f>Q669-SUM($Z669:AE669)</f>
        <v>0</v>
      </c>
      <c r="AG669" s="304">
        <f>R669-SUM($Z669:AF669)</f>
        <v>0</v>
      </c>
      <c r="AH669" s="304">
        <f>S669-SUM($Z669:AG669)</f>
        <v>0</v>
      </c>
      <c r="AI669" s="304">
        <f>T669-SUM($Z669:AH669)</f>
        <v>0</v>
      </c>
      <c r="AJ669" s="304">
        <f>U669-SUM($Z669:AI669)</f>
        <v>0</v>
      </c>
      <c r="AK669" s="304">
        <f>V669-SUM($Z669:AJ669)</f>
        <v>0</v>
      </c>
      <c r="AL669" s="21" t="e">
        <f>HLOOKUP(F669,'BASE 1'!$C$1:$UG$3,3,0)</f>
        <v>#N/A</v>
      </c>
      <c r="AM669" s="304"/>
      <c r="AN669" s="304"/>
      <c r="AO669" s="304">
        <v>1757972125</v>
      </c>
      <c r="AP669" s="304"/>
      <c r="AQ669" s="304"/>
      <c r="AR669" s="304"/>
      <c r="AS669" s="304"/>
      <c r="AT669" s="304"/>
      <c r="AU669" s="304"/>
      <c r="AV669" s="304"/>
      <c r="AW669" s="304"/>
      <c r="AX669" s="304"/>
    </row>
    <row r="670" spans="1:50" ht="12.75" customHeight="1">
      <c r="A670" s="116">
        <v>110000817</v>
      </c>
      <c r="B670" s="312"/>
      <c r="C670" s="429"/>
      <c r="D670" s="511"/>
      <c r="E670" s="511"/>
      <c r="F670" s="124">
        <v>13503014821</v>
      </c>
      <c r="G670" s="290" t="s">
        <v>4231</v>
      </c>
      <c r="H670" s="122">
        <v>9</v>
      </c>
      <c r="I670" s="302"/>
      <c r="J670" s="304">
        <v>855816267</v>
      </c>
      <c r="K670" s="304"/>
      <c r="L670" s="304">
        <v>0</v>
      </c>
      <c r="M670" s="304">
        <v>355816267</v>
      </c>
      <c r="N670" s="304"/>
      <c r="O670" s="304"/>
      <c r="P670" s="304"/>
      <c r="Q670" s="304"/>
      <c r="R670" s="304"/>
      <c r="S670" s="304"/>
      <c r="T670" s="304"/>
      <c r="U670" s="304"/>
      <c r="V670" s="304"/>
      <c r="W670" s="327" t="str">
        <f>IFERROR((M670/J670)/IFERROR(HLOOKUP(F670,'BASE 1'!$C$1:$UG$251,'PROY 1'!$AB$19+237,0),0),"")</f>
        <v/>
      </c>
      <c r="X670" s="327"/>
      <c r="Y670" s="25" t="str">
        <f t="shared" si="29"/>
        <v>008</v>
      </c>
      <c r="Z670" s="304">
        <f t="shared" si="30"/>
        <v>0</v>
      </c>
      <c r="AA670" s="304">
        <f>L670-SUM($Z670:Z670)</f>
        <v>0</v>
      </c>
      <c r="AB670" s="304">
        <f>M670-SUM($Z670:AA670)</f>
        <v>355816267</v>
      </c>
      <c r="AC670" s="304">
        <f>N670-SUM($Z670:AB670)</f>
        <v>-355816267</v>
      </c>
      <c r="AD670" s="304">
        <f>O670-SUM($Z670:AC670)</f>
        <v>0</v>
      </c>
      <c r="AE670" s="304">
        <f>P670-SUM($Z670:AD670)</f>
        <v>0</v>
      </c>
      <c r="AF670" s="304">
        <f>Q670-SUM($Z670:AE670)</f>
        <v>0</v>
      </c>
      <c r="AG670" s="304">
        <f>R670-SUM($Z670:AF670)</f>
        <v>0</v>
      </c>
      <c r="AH670" s="304">
        <f>S670-SUM($Z670:AG670)</f>
        <v>0</v>
      </c>
      <c r="AI670" s="304">
        <f>T670-SUM($Z670:AH670)</f>
        <v>0</v>
      </c>
      <c r="AJ670" s="304">
        <f>U670-SUM($Z670:AI670)</f>
        <v>0</v>
      </c>
      <c r="AK670" s="304">
        <f>V670-SUM($Z670:AJ670)</f>
        <v>0</v>
      </c>
      <c r="AL670" s="21" t="e">
        <f>HLOOKUP(F670,'BASE 1'!$C$1:$UG$3,3,0)</f>
        <v>#N/A</v>
      </c>
      <c r="AM670" s="304"/>
      <c r="AN670" s="304"/>
      <c r="AO670" s="304">
        <v>855816267</v>
      </c>
      <c r="AP670" s="304"/>
      <c r="AQ670" s="304"/>
      <c r="AR670" s="304"/>
      <c r="AS670" s="304"/>
      <c r="AT670" s="304"/>
      <c r="AU670" s="304"/>
      <c r="AV670" s="304"/>
      <c r="AW670" s="304"/>
      <c r="AX670" s="304"/>
    </row>
    <row r="671" spans="1:50" ht="12.75" customHeight="1">
      <c r="A671" s="116">
        <v>110000818</v>
      </c>
      <c r="B671" s="312">
        <v>70400000</v>
      </c>
      <c r="C671" s="429"/>
      <c r="D671" s="511"/>
      <c r="E671" s="511"/>
      <c r="F671" s="124">
        <v>13503014822</v>
      </c>
      <c r="G671" s="290" t="s">
        <v>4171</v>
      </c>
      <c r="H671" s="122">
        <v>9</v>
      </c>
      <c r="I671" s="302"/>
      <c r="J671" s="304">
        <v>311185484</v>
      </c>
      <c r="K671" s="304"/>
      <c r="L671" s="304">
        <v>311185484</v>
      </c>
      <c r="M671" s="304">
        <v>311185484</v>
      </c>
      <c r="N671" s="304"/>
      <c r="O671" s="304"/>
      <c r="P671" s="304"/>
      <c r="Q671" s="304"/>
      <c r="R671" s="304"/>
      <c r="S671" s="304"/>
      <c r="T671" s="304"/>
      <c r="U671" s="304"/>
      <c r="V671" s="304"/>
      <c r="W671" s="327" t="str">
        <f>IFERROR((M671/J671)/IFERROR(HLOOKUP(F671,'BASE 1'!$C$1:$UG$251,'PROY 1'!$AB$19+237,0),0),"")</f>
        <v/>
      </c>
      <c r="X671" s="327"/>
      <c r="Y671" s="25" t="str">
        <f t="shared" si="29"/>
        <v>008</v>
      </c>
      <c r="Z671" s="304">
        <f t="shared" si="30"/>
        <v>0</v>
      </c>
      <c r="AA671" s="304">
        <f>L671-SUM($Z671:Z671)</f>
        <v>311185484</v>
      </c>
      <c r="AB671" s="304">
        <f>M671-SUM($Z671:AA671)</f>
        <v>0</v>
      </c>
      <c r="AC671" s="304">
        <f>N671-SUM($Z671:AB671)</f>
        <v>-311185484</v>
      </c>
      <c r="AD671" s="304">
        <f>O671-SUM($Z671:AC671)</f>
        <v>0</v>
      </c>
      <c r="AE671" s="304">
        <f>P671-SUM($Z671:AD671)</f>
        <v>0</v>
      </c>
      <c r="AF671" s="304">
        <f>Q671-SUM($Z671:AE671)</f>
        <v>0</v>
      </c>
      <c r="AG671" s="304">
        <f>R671-SUM($Z671:AF671)</f>
        <v>0</v>
      </c>
      <c r="AH671" s="304">
        <f>S671-SUM($Z671:AG671)</f>
        <v>0</v>
      </c>
      <c r="AI671" s="304">
        <f>T671-SUM($Z671:AH671)</f>
        <v>0</v>
      </c>
      <c r="AJ671" s="304">
        <f>U671-SUM($Z671:AI671)</f>
        <v>0</v>
      </c>
      <c r="AK671" s="304">
        <f>V671-SUM($Z671:AJ671)</f>
        <v>0</v>
      </c>
      <c r="AL671" s="21" t="e">
        <f>HLOOKUP(F671,'BASE 1'!$C$1:$UG$3,3,0)</f>
        <v>#N/A</v>
      </c>
      <c r="AM671" s="304"/>
      <c r="AN671" s="304">
        <v>311185484</v>
      </c>
      <c r="AO671" s="304">
        <v>311185484</v>
      </c>
      <c r="AP671" s="304"/>
      <c r="AQ671" s="304"/>
      <c r="AR671" s="304"/>
      <c r="AS671" s="304"/>
      <c r="AT671" s="304"/>
      <c r="AU671" s="304"/>
      <c r="AV671" s="304"/>
      <c r="AW671" s="304"/>
      <c r="AX671" s="304"/>
    </row>
    <row r="672" spans="1:50" ht="12.75" customHeight="1">
      <c r="A672" s="116">
        <v>160000818</v>
      </c>
      <c r="B672" s="312">
        <v>70400000</v>
      </c>
      <c r="C672" s="429"/>
      <c r="D672" s="511"/>
      <c r="E672" s="511"/>
      <c r="F672" s="124">
        <v>13503014822</v>
      </c>
      <c r="G672" s="290" t="s">
        <v>4567</v>
      </c>
      <c r="H672" s="122">
        <v>9</v>
      </c>
      <c r="I672" s="302"/>
      <c r="J672" s="304">
        <v>303240224</v>
      </c>
      <c r="K672" s="304"/>
      <c r="L672" s="304">
        <v>303240224</v>
      </c>
      <c r="M672" s="304">
        <v>303240224</v>
      </c>
      <c r="N672" s="304"/>
      <c r="O672" s="304"/>
      <c r="P672" s="304"/>
      <c r="Q672" s="304"/>
      <c r="R672" s="304"/>
      <c r="S672" s="304"/>
      <c r="T672" s="304"/>
      <c r="U672" s="304"/>
      <c r="V672" s="304"/>
      <c r="W672" s="327" t="str">
        <f>IFERROR((M672/J672)/IFERROR(HLOOKUP(F672,'BASE 1'!$C$1:$UG$251,'PROY 1'!$AB$19+237,0),0),"")</f>
        <v/>
      </c>
      <c r="X672" s="327"/>
      <c r="Y672" s="25" t="str">
        <f t="shared" si="29"/>
        <v>008</v>
      </c>
      <c r="Z672" s="304">
        <f t="shared" si="30"/>
        <v>0</v>
      </c>
      <c r="AA672" s="304">
        <f>L672-SUM($Z672:Z672)</f>
        <v>303240224</v>
      </c>
      <c r="AB672" s="304">
        <f>M672-SUM($Z672:AA672)</f>
        <v>0</v>
      </c>
      <c r="AC672" s="304">
        <f>N672-SUM($Z672:AB672)</f>
        <v>-303240224</v>
      </c>
      <c r="AD672" s="304">
        <f>O672-SUM($Z672:AC672)</f>
        <v>0</v>
      </c>
      <c r="AE672" s="304">
        <f>P672-SUM($Z672:AD672)</f>
        <v>0</v>
      </c>
      <c r="AF672" s="304">
        <f>Q672-SUM($Z672:AE672)</f>
        <v>0</v>
      </c>
      <c r="AG672" s="304">
        <f>R672-SUM($Z672:AF672)</f>
        <v>0</v>
      </c>
      <c r="AH672" s="304">
        <f>S672-SUM($Z672:AG672)</f>
        <v>0</v>
      </c>
      <c r="AI672" s="304">
        <f>T672-SUM($Z672:AH672)</f>
        <v>0</v>
      </c>
      <c r="AJ672" s="304">
        <f>U672-SUM($Z672:AI672)</f>
        <v>0</v>
      </c>
      <c r="AK672" s="304">
        <f>V672-SUM($Z672:AJ672)</f>
        <v>0</v>
      </c>
      <c r="AL672" s="21" t="e">
        <f>HLOOKUP(F672,'BASE 1'!$C$1:$UG$3,3,0)</f>
        <v>#N/A</v>
      </c>
      <c r="AM672" s="304"/>
      <c r="AN672" s="304">
        <v>303240224</v>
      </c>
      <c r="AO672" s="304">
        <v>303240224</v>
      </c>
      <c r="AP672" s="304"/>
      <c r="AQ672" s="304"/>
      <c r="AR672" s="304"/>
      <c r="AS672" s="304"/>
      <c r="AT672" s="304"/>
      <c r="AU672" s="304"/>
      <c r="AV672" s="304"/>
      <c r="AW672" s="304"/>
      <c r="AX672" s="304"/>
    </row>
    <row r="673" spans="1:50" ht="12.75" customHeight="1">
      <c r="A673" s="116">
        <v>110006016</v>
      </c>
      <c r="B673" s="312">
        <v>70400000</v>
      </c>
      <c r="C673" s="429"/>
      <c r="D673" s="511"/>
      <c r="E673" s="511"/>
      <c r="F673" s="124">
        <v>13503015916</v>
      </c>
      <c r="G673" s="290" t="s">
        <v>2933</v>
      </c>
      <c r="H673" s="122">
        <v>9</v>
      </c>
      <c r="I673" s="302"/>
      <c r="J673" s="304">
        <v>1</v>
      </c>
      <c r="K673" s="304"/>
      <c r="L673" s="304">
        <v>1</v>
      </c>
      <c r="M673" s="304">
        <v>1</v>
      </c>
      <c r="N673" s="304"/>
      <c r="O673" s="304"/>
      <c r="P673" s="304"/>
      <c r="Q673" s="304"/>
      <c r="R673" s="304"/>
      <c r="S673" s="304"/>
      <c r="T673" s="304"/>
      <c r="U673" s="304"/>
      <c r="V673" s="304"/>
      <c r="W673" s="327" t="str">
        <f>IFERROR((M673/J673)/IFERROR(HLOOKUP(F673,'BASE 1'!$C$1:$UG$251,'PROY 1'!$AB$19+237,0),0),"")</f>
        <v/>
      </c>
      <c r="X673" s="327"/>
      <c r="Y673" s="25" t="str">
        <f t="shared" si="29"/>
        <v>060</v>
      </c>
      <c r="Z673" s="304">
        <f t="shared" si="30"/>
        <v>0</v>
      </c>
      <c r="AA673" s="304">
        <f>L673-SUM($Z673:Z673)</f>
        <v>1</v>
      </c>
      <c r="AB673" s="304">
        <f>M673-SUM($Z673:AA673)</f>
        <v>0</v>
      </c>
      <c r="AC673" s="304">
        <f>N673-SUM($Z673:AB673)</f>
        <v>-1</v>
      </c>
      <c r="AD673" s="304">
        <f>O673-SUM($Z673:AC673)</f>
        <v>0</v>
      </c>
      <c r="AE673" s="304">
        <f>P673-SUM($Z673:AD673)</f>
        <v>0</v>
      </c>
      <c r="AF673" s="304">
        <f>Q673-SUM($Z673:AE673)</f>
        <v>0</v>
      </c>
      <c r="AG673" s="304">
        <f>R673-SUM($Z673:AF673)</f>
        <v>0</v>
      </c>
      <c r="AH673" s="304">
        <f>S673-SUM($Z673:AG673)</f>
        <v>0</v>
      </c>
      <c r="AI673" s="304">
        <f>T673-SUM($Z673:AH673)</f>
        <v>0</v>
      </c>
      <c r="AJ673" s="304">
        <f>U673-SUM($Z673:AI673)</f>
        <v>0</v>
      </c>
      <c r="AK673" s="304">
        <f>V673-SUM($Z673:AJ673)</f>
        <v>0</v>
      </c>
      <c r="AL673" s="21" t="e">
        <f>HLOOKUP(F673,'BASE 1'!$C$1:$UG$3,3,0)</f>
        <v>#N/A</v>
      </c>
      <c r="AM673" s="304"/>
      <c r="AN673" s="304">
        <v>1</v>
      </c>
      <c r="AO673" s="304">
        <v>1</v>
      </c>
      <c r="AP673" s="304"/>
      <c r="AQ673" s="304"/>
      <c r="AR673" s="304"/>
      <c r="AS673" s="304"/>
      <c r="AT673" s="304"/>
      <c r="AU673" s="304"/>
      <c r="AV673" s="304"/>
      <c r="AW673" s="304"/>
      <c r="AX673" s="304"/>
    </row>
    <row r="674" spans="1:50" ht="12.75" customHeight="1">
      <c r="A674" s="116">
        <v>110009705</v>
      </c>
      <c r="B674" s="312">
        <v>70400000</v>
      </c>
      <c r="C674" s="429"/>
      <c r="D674" s="511"/>
      <c r="E674" s="511"/>
      <c r="F674" s="124">
        <v>13503016901</v>
      </c>
      <c r="G674" s="290" t="s">
        <v>4278</v>
      </c>
      <c r="H674" s="122">
        <v>9</v>
      </c>
      <c r="I674" s="302"/>
      <c r="J674" s="304">
        <v>9267465</v>
      </c>
      <c r="K674" s="304"/>
      <c r="L674" s="304">
        <v>9267465</v>
      </c>
      <c r="M674" s="304">
        <v>9267465</v>
      </c>
      <c r="N674" s="304"/>
      <c r="O674" s="304"/>
      <c r="P674" s="304"/>
      <c r="Q674" s="304"/>
      <c r="R674" s="304"/>
      <c r="S674" s="304"/>
      <c r="T674" s="304"/>
      <c r="U674" s="304"/>
      <c r="V674" s="304"/>
      <c r="W674" s="327" t="str">
        <f>IFERROR((M674/J674)/IFERROR(HLOOKUP(F674,'BASE 1'!$C$1:$UG$251,'PROY 1'!$AB$19+237,0),0),"")</f>
        <v/>
      </c>
      <c r="X674" s="327"/>
      <c r="Y674" s="25" t="str">
        <f t="shared" si="29"/>
        <v>097</v>
      </c>
      <c r="Z674" s="304">
        <f t="shared" si="30"/>
        <v>0</v>
      </c>
      <c r="AA674" s="304">
        <f>L674-SUM($Z674:Z674)</f>
        <v>9267465</v>
      </c>
      <c r="AB674" s="304">
        <f>M674-SUM($Z674:AA674)</f>
        <v>0</v>
      </c>
      <c r="AC674" s="304">
        <f>N674-SUM($Z674:AB674)</f>
        <v>-9267465</v>
      </c>
      <c r="AD674" s="304">
        <f>O674-SUM($Z674:AC674)</f>
        <v>0</v>
      </c>
      <c r="AE674" s="304">
        <f>P674-SUM($Z674:AD674)</f>
        <v>0</v>
      </c>
      <c r="AF674" s="304">
        <f>Q674-SUM($Z674:AE674)</f>
        <v>0</v>
      </c>
      <c r="AG674" s="304">
        <f>R674-SUM($Z674:AF674)</f>
        <v>0</v>
      </c>
      <c r="AH674" s="304">
        <f>S674-SUM($Z674:AG674)</f>
        <v>0</v>
      </c>
      <c r="AI674" s="304">
        <f>T674-SUM($Z674:AH674)</f>
        <v>0</v>
      </c>
      <c r="AJ674" s="304">
        <f>U674-SUM($Z674:AI674)</f>
        <v>0</v>
      </c>
      <c r="AK674" s="304">
        <f>V674-SUM($Z674:AJ674)</f>
        <v>0</v>
      </c>
      <c r="AL674" s="21" t="e">
        <f>HLOOKUP(F674,'BASE 1'!$C$1:$UG$3,3,0)</f>
        <v>#N/A</v>
      </c>
      <c r="AM674" s="304"/>
      <c r="AN674" s="304">
        <v>9267465</v>
      </c>
      <c r="AO674" s="304">
        <v>9267465</v>
      </c>
      <c r="AP674" s="304"/>
      <c r="AQ674" s="304"/>
      <c r="AR674" s="304"/>
      <c r="AS674" s="304"/>
      <c r="AT674" s="304"/>
      <c r="AU674" s="304"/>
      <c r="AV674" s="304"/>
      <c r="AW674" s="304"/>
      <c r="AX674" s="304"/>
    </row>
    <row r="675" spans="1:50" ht="12.75" customHeight="1">
      <c r="A675" s="116">
        <v>110009707</v>
      </c>
      <c r="B675" s="312">
        <v>70400000</v>
      </c>
      <c r="C675" s="429"/>
      <c r="D675" s="511"/>
      <c r="E675" s="511"/>
      <c r="F675" s="124">
        <v>13503016902</v>
      </c>
      <c r="G675" s="290" t="s">
        <v>4279</v>
      </c>
      <c r="H675" s="122">
        <v>9</v>
      </c>
      <c r="I675" s="302"/>
      <c r="J675" s="304">
        <v>37203500</v>
      </c>
      <c r="K675" s="304"/>
      <c r="L675" s="304">
        <v>37203500</v>
      </c>
      <c r="M675" s="304">
        <v>37203500</v>
      </c>
      <c r="N675" s="304"/>
      <c r="O675" s="304"/>
      <c r="P675" s="304"/>
      <c r="Q675" s="304"/>
      <c r="R675" s="304"/>
      <c r="S675" s="304"/>
      <c r="T675" s="304"/>
      <c r="U675" s="304"/>
      <c r="V675" s="304"/>
      <c r="W675" s="327" t="str">
        <f>IFERROR((M675/J675)/IFERROR(HLOOKUP(F675,'BASE 1'!$C$1:$UG$251,'PROY 1'!$AB$19+237,0),0),"")</f>
        <v/>
      </c>
      <c r="X675" s="327"/>
      <c r="Y675" s="25" t="str">
        <f t="shared" si="29"/>
        <v>097</v>
      </c>
      <c r="Z675" s="304">
        <f t="shared" si="30"/>
        <v>0</v>
      </c>
      <c r="AA675" s="304">
        <f>L675-SUM($Z675:Z675)</f>
        <v>37203500</v>
      </c>
      <c r="AB675" s="304">
        <f>M675-SUM($Z675:AA675)</f>
        <v>0</v>
      </c>
      <c r="AC675" s="304">
        <f>N675-SUM($Z675:AB675)</f>
        <v>-37203500</v>
      </c>
      <c r="AD675" s="304">
        <f>O675-SUM($Z675:AC675)</f>
        <v>0</v>
      </c>
      <c r="AE675" s="304">
        <f>P675-SUM($Z675:AD675)</f>
        <v>0</v>
      </c>
      <c r="AF675" s="304">
        <f>Q675-SUM($Z675:AE675)</f>
        <v>0</v>
      </c>
      <c r="AG675" s="304">
        <f>R675-SUM($Z675:AF675)</f>
        <v>0</v>
      </c>
      <c r="AH675" s="304">
        <f>S675-SUM($Z675:AG675)</f>
        <v>0</v>
      </c>
      <c r="AI675" s="304">
        <f>T675-SUM($Z675:AH675)</f>
        <v>0</v>
      </c>
      <c r="AJ675" s="304">
        <f>U675-SUM($Z675:AI675)</f>
        <v>0</v>
      </c>
      <c r="AK675" s="304">
        <f>V675-SUM($Z675:AJ675)</f>
        <v>0</v>
      </c>
      <c r="AL675" s="21" t="e">
        <f>HLOOKUP(F675,'BASE 1'!$C$1:$UG$3,3,0)</f>
        <v>#N/A</v>
      </c>
      <c r="AM675" s="304"/>
      <c r="AN675" s="304">
        <v>37203500</v>
      </c>
      <c r="AO675" s="304">
        <v>37203500</v>
      </c>
      <c r="AP675" s="304"/>
      <c r="AQ675" s="304"/>
      <c r="AR675" s="304"/>
      <c r="AS675" s="304"/>
      <c r="AT675" s="304"/>
      <c r="AU675" s="304"/>
      <c r="AV675" s="304"/>
      <c r="AW675" s="304"/>
      <c r="AX675" s="304"/>
    </row>
    <row r="676" spans="1:50" ht="12.75" customHeight="1">
      <c r="A676" s="116">
        <v>110009906</v>
      </c>
      <c r="B676" s="312">
        <v>70400000</v>
      </c>
      <c r="C676" s="429"/>
      <c r="D676" s="511"/>
      <c r="E676" s="511"/>
      <c r="F676" s="124">
        <v>13503017501</v>
      </c>
      <c r="G676" s="290" t="s">
        <v>741</v>
      </c>
      <c r="H676" s="122">
        <v>9</v>
      </c>
      <c r="I676" s="302"/>
      <c r="J676" s="304">
        <v>25792108</v>
      </c>
      <c r="K676" s="304"/>
      <c r="L676" s="304">
        <v>25792108</v>
      </c>
      <c r="M676" s="304">
        <v>25792108</v>
      </c>
      <c r="N676" s="304"/>
      <c r="O676" s="304"/>
      <c r="P676" s="304"/>
      <c r="Q676" s="304"/>
      <c r="R676" s="304"/>
      <c r="S676" s="304"/>
      <c r="T676" s="304"/>
      <c r="U676" s="304"/>
      <c r="V676" s="304"/>
      <c r="W676" s="327" t="str">
        <f>IFERROR((M676/J676)/IFERROR(HLOOKUP(F676,'BASE 1'!$C$1:$UG$251,'PROY 1'!$AB$19+237,0),0),"")</f>
        <v/>
      </c>
      <c r="X676" s="327"/>
      <c r="Y676" s="25" t="str">
        <f t="shared" si="29"/>
        <v>099</v>
      </c>
      <c r="Z676" s="304">
        <f t="shared" si="30"/>
        <v>0</v>
      </c>
      <c r="AA676" s="304">
        <f>L676-SUM($Z676:Z676)</f>
        <v>25792108</v>
      </c>
      <c r="AB676" s="304">
        <f>M676-SUM($Z676:AA676)</f>
        <v>0</v>
      </c>
      <c r="AC676" s="304">
        <f>N676-SUM($Z676:AB676)</f>
        <v>-25792108</v>
      </c>
      <c r="AD676" s="304">
        <f>O676-SUM($Z676:AC676)</f>
        <v>0</v>
      </c>
      <c r="AE676" s="304">
        <f>P676-SUM($Z676:AD676)</f>
        <v>0</v>
      </c>
      <c r="AF676" s="304">
        <f>Q676-SUM($Z676:AE676)</f>
        <v>0</v>
      </c>
      <c r="AG676" s="304">
        <f>R676-SUM($Z676:AF676)</f>
        <v>0</v>
      </c>
      <c r="AH676" s="304">
        <f>S676-SUM($Z676:AG676)</f>
        <v>0</v>
      </c>
      <c r="AI676" s="304">
        <f>T676-SUM($Z676:AH676)</f>
        <v>0</v>
      </c>
      <c r="AJ676" s="304">
        <f>U676-SUM($Z676:AI676)</f>
        <v>0</v>
      </c>
      <c r="AK676" s="304">
        <f>V676-SUM($Z676:AJ676)</f>
        <v>0</v>
      </c>
      <c r="AL676" s="21" t="e">
        <f>HLOOKUP(F676,'BASE 1'!$C$1:$UG$3,3,0)</f>
        <v>#N/A</v>
      </c>
      <c r="AM676" s="304"/>
      <c r="AN676" s="304">
        <v>25792108</v>
      </c>
      <c r="AO676" s="304">
        <v>25792108</v>
      </c>
      <c r="AP676" s="304"/>
      <c r="AQ676" s="304"/>
      <c r="AR676" s="304"/>
      <c r="AS676" s="304"/>
      <c r="AT676" s="304"/>
      <c r="AU676" s="304"/>
      <c r="AV676" s="304"/>
      <c r="AW676" s="304"/>
      <c r="AX676" s="304"/>
    </row>
    <row r="677" spans="1:50" ht="12.75" customHeight="1">
      <c r="A677" s="116">
        <v>110001814</v>
      </c>
      <c r="B677" s="312">
        <v>70400000</v>
      </c>
      <c r="C677" s="429"/>
      <c r="D677" s="511"/>
      <c r="E677" s="511"/>
      <c r="F677" s="124">
        <v>13503018702</v>
      </c>
      <c r="G677" s="290" t="s">
        <v>2558</v>
      </c>
      <c r="H677" s="122">
        <v>9</v>
      </c>
      <c r="I677" s="302"/>
      <c r="J677" s="304">
        <v>315</v>
      </c>
      <c r="K677" s="304"/>
      <c r="L677" s="304">
        <v>315</v>
      </c>
      <c r="M677" s="304">
        <v>315</v>
      </c>
      <c r="N677" s="304"/>
      <c r="O677" s="304"/>
      <c r="P677" s="304"/>
      <c r="Q677" s="304"/>
      <c r="R677" s="304"/>
      <c r="S677" s="304"/>
      <c r="T677" s="304"/>
      <c r="U677" s="304"/>
      <c r="V677" s="304"/>
      <c r="W677" s="327" t="str">
        <f>IFERROR((M677/J677)/IFERROR(HLOOKUP(F677,'BASE 1'!$C$1:$UG$251,'PROY 1'!$AB$19+237,0),0),"")</f>
        <v/>
      </c>
      <c r="X677" s="327"/>
      <c r="Y677" s="25" t="str">
        <f t="shared" si="29"/>
        <v>018</v>
      </c>
      <c r="Z677" s="304">
        <f t="shared" si="30"/>
        <v>0</v>
      </c>
      <c r="AA677" s="304">
        <f>L677-SUM($Z677:Z677)</f>
        <v>315</v>
      </c>
      <c r="AB677" s="304">
        <f>M677-SUM($Z677:AA677)</f>
        <v>0</v>
      </c>
      <c r="AC677" s="304">
        <f>N677-SUM($Z677:AB677)</f>
        <v>-315</v>
      </c>
      <c r="AD677" s="304">
        <f>O677-SUM($Z677:AC677)</f>
        <v>0</v>
      </c>
      <c r="AE677" s="304">
        <f>P677-SUM($Z677:AD677)</f>
        <v>0</v>
      </c>
      <c r="AF677" s="304">
        <f>Q677-SUM($Z677:AE677)</f>
        <v>0</v>
      </c>
      <c r="AG677" s="304">
        <f>R677-SUM($Z677:AF677)</f>
        <v>0</v>
      </c>
      <c r="AH677" s="304">
        <f>S677-SUM($Z677:AG677)</f>
        <v>0</v>
      </c>
      <c r="AI677" s="304">
        <f>T677-SUM($Z677:AH677)</f>
        <v>0</v>
      </c>
      <c r="AJ677" s="304">
        <f>U677-SUM($Z677:AI677)</f>
        <v>0</v>
      </c>
      <c r="AK677" s="304">
        <f>V677-SUM($Z677:AJ677)</f>
        <v>0</v>
      </c>
      <c r="AL677" s="21" t="e">
        <f>HLOOKUP(F677,'BASE 1'!$C$1:$UG$3,3,0)</f>
        <v>#N/A</v>
      </c>
      <c r="AM677" s="304"/>
      <c r="AN677" s="304">
        <v>315</v>
      </c>
      <c r="AO677" s="304">
        <v>315</v>
      </c>
      <c r="AP677" s="304"/>
      <c r="AQ677" s="304"/>
      <c r="AR677" s="304"/>
      <c r="AS677" s="304"/>
      <c r="AT677" s="304"/>
      <c r="AU677" s="304"/>
      <c r="AV677" s="304"/>
      <c r="AW677" s="304"/>
      <c r="AX677" s="304"/>
    </row>
    <row r="678" spans="1:50" ht="12.75" customHeight="1">
      <c r="A678" s="116">
        <v>110000918</v>
      </c>
      <c r="B678" s="312">
        <v>71100000</v>
      </c>
      <c r="C678" s="429"/>
      <c r="D678" s="511"/>
      <c r="E678" s="511"/>
      <c r="F678" s="124">
        <v>13503019312</v>
      </c>
      <c r="G678" s="290" t="s">
        <v>4568</v>
      </c>
      <c r="H678" s="122">
        <v>9</v>
      </c>
      <c r="I678" s="302"/>
      <c r="J678" s="304">
        <v>50583448</v>
      </c>
      <c r="K678" s="304"/>
      <c r="L678" s="304">
        <v>50583448</v>
      </c>
      <c r="M678" s="304">
        <v>50583448</v>
      </c>
      <c r="N678" s="304"/>
      <c r="O678" s="304"/>
      <c r="P678" s="304"/>
      <c r="Q678" s="304"/>
      <c r="R678" s="304"/>
      <c r="S678" s="304"/>
      <c r="T678" s="304"/>
      <c r="U678" s="304"/>
      <c r="V678" s="304"/>
      <c r="W678" s="327" t="str">
        <f>IFERROR((M678/J678)/IFERROR(HLOOKUP(F678,'BASE 1'!$C$1:$UG$251,'PROY 1'!$AB$19+237,0),0),"")</f>
        <v/>
      </c>
      <c r="X678" s="327"/>
      <c r="Y678" s="25" t="str">
        <f t="shared" si="29"/>
        <v>009</v>
      </c>
      <c r="Z678" s="304">
        <f t="shared" si="30"/>
        <v>0</v>
      </c>
      <c r="AA678" s="304">
        <f>L678-SUM($Z678:Z678)</f>
        <v>50583448</v>
      </c>
      <c r="AB678" s="304">
        <f>M678-SUM($Z678:AA678)</f>
        <v>0</v>
      </c>
      <c r="AC678" s="304">
        <f>N678-SUM($Z678:AB678)</f>
        <v>-50583448</v>
      </c>
      <c r="AD678" s="304">
        <f>O678-SUM($Z678:AC678)</f>
        <v>0</v>
      </c>
      <c r="AE678" s="304">
        <f>P678-SUM($Z678:AD678)</f>
        <v>0</v>
      </c>
      <c r="AF678" s="304">
        <f>Q678-SUM($Z678:AE678)</f>
        <v>0</v>
      </c>
      <c r="AG678" s="304">
        <f>R678-SUM($Z678:AF678)</f>
        <v>0</v>
      </c>
      <c r="AH678" s="304">
        <f>S678-SUM($Z678:AG678)</f>
        <v>0</v>
      </c>
      <c r="AI678" s="304">
        <f>T678-SUM($Z678:AH678)</f>
        <v>0</v>
      </c>
      <c r="AJ678" s="304">
        <f>U678-SUM($Z678:AI678)</f>
        <v>0</v>
      </c>
      <c r="AK678" s="304">
        <f>V678-SUM($Z678:AJ678)</f>
        <v>0</v>
      </c>
      <c r="AL678" s="21" t="e">
        <f>HLOOKUP(F678,'BASE 1'!$C$1:$UG$3,3,0)</f>
        <v>#N/A</v>
      </c>
      <c r="AM678" s="304"/>
      <c r="AN678" s="304">
        <v>50583448</v>
      </c>
      <c r="AO678" s="304">
        <v>50583448</v>
      </c>
      <c r="AP678" s="304"/>
      <c r="AQ678" s="304"/>
      <c r="AR678" s="304"/>
      <c r="AS678" s="304"/>
      <c r="AT678" s="304"/>
      <c r="AU678" s="304"/>
      <c r="AV678" s="304"/>
      <c r="AW678" s="304"/>
      <c r="AX678" s="304"/>
    </row>
    <row r="679" spans="1:50" ht="12.75" customHeight="1">
      <c r="A679" s="116">
        <v>160000918</v>
      </c>
      <c r="B679" s="312">
        <v>71100000</v>
      </c>
      <c r="C679" s="429"/>
      <c r="D679" s="511"/>
      <c r="E679" s="511"/>
      <c r="F679" s="124">
        <v>13503019312</v>
      </c>
      <c r="G679" s="290" t="s">
        <v>4569</v>
      </c>
      <c r="H679" s="122">
        <v>9</v>
      </c>
      <c r="I679" s="302"/>
      <c r="J679" s="304">
        <v>2720828719</v>
      </c>
      <c r="K679" s="304"/>
      <c r="L679" s="304">
        <v>2720828719</v>
      </c>
      <c r="M679" s="304">
        <v>2720828719</v>
      </c>
      <c r="N679" s="304"/>
      <c r="O679" s="304"/>
      <c r="P679" s="304"/>
      <c r="Q679" s="304"/>
      <c r="R679" s="304"/>
      <c r="S679" s="304"/>
      <c r="T679" s="304"/>
      <c r="U679" s="304"/>
      <c r="V679" s="304"/>
      <c r="W679" s="327" t="str">
        <f>IFERROR((M679/J679)/IFERROR(HLOOKUP(F679,'BASE 1'!$C$1:$UG$251,'PROY 1'!$AB$19+237,0),0),"")</f>
        <v/>
      </c>
      <c r="X679" s="327"/>
      <c r="Y679" s="25" t="str">
        <f t="shared" si="29"/>
        <v>009</v>
      </c>
      <c r="Z679" s="304">
        <f t="shared" si="30"/>
        <v>0</v>
      </c>
      <c r="AA679" s="304">
        <f>L679-SUM($Z679:Z679)</f>
        <v>2720828719</v>
      </c>
      <c r="AB679" s="304">
        <f>M679-SUM($Z679:AA679)</f>
        <v>0</v>
      </c>
      <c r="AC679" s="304">
        <f>N679-SUM($Z679:AB679)</f>
        <v>-2720828719</v>
      </c>
      <c r="AD679" s="304">
        <f>O679-SUM($Z679:AC679)</f>
        <v>0</v>
      </c>
      <c r="AE679" s="304">
        <f>P679-SUM($Z679:AD679)</f>
        <v>0</v>
      </c>
      <c r="AF679" s="304">
        <f>Q679-SUM($Z679:AE679)</f>
        <v>0</v>
      </c>
      <c r="AG679" s="304">
        <f>R679-SUM($Z679:AF679)</f>
        <v>0</v>
      </c>
      <c r="AH679" s="304">
        <f>S679-SUM($Z679:AG679)</f>
        <v>0</v>
      </c>
      <c r="AI679" s="304">
        <f>T679-SUM($Z679:AH679)</f>
        <v>0</v>
      </c>
      <c r="AJ679" s="304">
        <f>U679-SUM($Z679:AI679)</f>
        <v>0</v>
      </c>
      <c r="AK679" s="304">
        <f>V679-SUM($Z679:AJ679)</f>
        <v>0</v>
      </c>
      <c r="AL679" s="21" t="e">
        <f>HLOOKUP(F679,'BASE 1'!$C$1:$UG$3,3,0)</f>
        <v>#N/A</v>
      </c>
      <c r="AM679" s="304"/>
      <c r="AN679" s="304">
        <v>2720828719</v>
      </c>
      <c r="AO679" s="304">
        <v>2720828719</v>
      </c>
      <c r="AP679" s="304"/>
      <c r="AQ679" s="304"/>
      <c r="AR679" s="304"/>
      <c r="AS679" s="304"/>
      <c r="AT679" s="304"/>
      <c r="AU679" s="304"/>
      <c r="AV679" s="304"/>
      <c r="AW679" s="304"/>
      <c r="AX679" s="304"/>
    </row>
    <row r="680" spans="1:50" ht="12.75" customHeight="1">
      <c r="A680" s="116">
        <v>110010311</v>
      </c>
      <c r="B680" s="312"/>
      <c r="C680" s="429"/>
      <c r="D680" s="511"/>
      <c r="E680" s="511"/>
      <c r="F680" s="124">
        <v>13503019404</v>
      </c>
      <c r="G680" s="290" t="s">
        <v>4188</v>
      </c>
      <c r="H680" s="122">
        <v>9</v>
      </c>
      <c r="I680" s="302"/>
      <c r="J680" s="304"/>
      <c r="K680" s="304"/>
      <c r="L680" s="304"/>
      <c r="M680" s="304"/>
      <c r="N680" s="304"/>
      <c r="O680" s="304"/>
      <c r="P680" s="304"/>
      <c r="Q680" s="304"/>
      <c r="R680" s="304"/>
      <c r="S680" s="304"/>
      <c r="T680" s="304"/>
      <c r="U680" s="304"/>
      <c r="V680" s="304"/>
      <c r="W680" s="327" t="str">
        <f>IFERROR((M680/J680)/IFERROR(HLOOKUP(F680,'BASE 1'!$C$1:$UG$251,'PROY 1'!$AB$19+237,0),0),"")</f>
        <v/>
      </c>
      <c r="X680" s="327"/>
      <c r="Y680" s="25" t="str">
        <f t="shared" si="29"/>
        <v>103</v>
      </c>
      <c r="Z680" s="304">
        <f t="shared" si="30"/>
        <v>0</v>
      </c>
      <c r="AA680" s="304">
        <f>L680-SUM($Z680:Z680)</f>
        <v>0</v>
      </c>
      <c r="AB680" s="304">
        <f>M680-SUM($Z680:AA680)</f>
        <v>0</v>
      </c>
      <c r="AC680" s="304">
        <f>N680-SUM($Z680:AB680)</f>
        <v>0</v>
      </c>
      <c r="AD680" s="304">
        <f>O680-SUM($Z680:AC680)</f>
        <v>0</v>
      </c>
      <c r="AE680" s="304">
        <f>P680-SUM($Z680:AD680)</f>
        <v>0</v>
      </c>
      <c r="AF680" s="304">
        <f>Q680-SUM($Z680:AE680)</f>
        <v>0</v>
      </c>
      <c r="AG680" s="304">
        <f>R680-SUM($Z680:AF680)</f>
        <v>0</v>
      </c>
      <c r="AH680" s="304">
        <f>S680-SUM($Z680:AG680)</f>
        <v>0</v>
      </c>
      <c r="AI680" s="304">
        <f>T680-SUM($Z680:AH680)</f>
        <v>0</v>
      </c>
      <c r="AJ680" s="304">
        <f>U680-SUM($Z680:AI680)</f>
        <v>0</v>
      </c>
      <c r="AK680" s="304">
        <f>V680-SUM($Z680:AJ680)</f>
        <v>0</v>
      </c>
      <c r="AL680" s="21" t="e">
        <f>HLOOKUP(F680,'BASE 1'!$C$1:$UG$3,3,0)</f>
        <v>#N/A</v>
      </c>
      <c r="AM680" s="304"/>
      <c r="AN680" s="304"/>
      <c r="AO680" s="304"/>
      <c r="AP680" s="304"/>
      <c r="AQ680" s="304"/>
      <c r="AR680" s="304"/>
      <c r="AS680" s="304"/>
      <c r="AT680" s="304"/>
      <c r="AU680" s="304"/>
      <c r="AV680" s="304"/>
      <c r="AW680" s="304"/>
      <c r="AX680" s="304"/>
    </row>
    <row r="681" spans="1:50" ht="12.75" customHeight="1">
      <c r="A681" s="116">
        <v>110010312</v>
      </c>
      <c r="B681" s="312"/>
      <c r="C681" s="429"/>
      <c r="D681" s="511"/>
      <c r="E681" s="511"/>
      <c r="F681" s="124">
        <v>13503019405</v>
      </c>
      <c r="G681" s="290" t="s">
        <v>4280</v>
      </c>
      <c r="H681" s="122">
        <v>9</v>
      </c>
      <c r="I681" s="302"/>
      <c r="J681" s="304"/>
      <c r="K681" s="304"/>
      <c r="L681" s="304"/>
      <c r="M681" s="304"/>
      <c r="N681" s="304"/>
      <c r="O681" s="304"/>
      <c r="P681" s="304"/>
      <c r="Q681" s="304"/>
      <c r="R681" s="304"/>
      <c r="S681" s="304"/>
      <c r="T681" s="304"/>
      <c r="U681" s="304"/>
      <c r="V681" s="304"/>
      <c r="W681" s="327" t="str">
        <f>IFERROR((M681/J681)/IFERROR(HLOOKUP(F681,'BASE 1'!$C$1:$UG$251,'PROY 1'!$AB$19+237,0),0),"")</f>
        <v/>
      </c>
      <c r="X681" s="327"/>
      <c r="Y681" s="25" t="str">
        <f t="shared" si="29"/>
        <v>103</v>
      </c>
      <c r="Z681" s="304">
        <f t="shared" si="30"/>
        <v>0</v>
      </c>
      <c r="AA681" s="304">
        <f>L681-SUM($Z681:Z681)</f>
        <v>0</v>
      </c>
      <c r="AB681" s="304">
        <f>M681-SUM($Z681:AA681)</f>
        <v>0</v>
      </c>
      <c r="AC681" s="304">
        <f>N681-SUM($Z681:AB681)</f>
        <v>0</v>
      </c>
      <c r="AD681" s="304">
        <f>O681-SUM($Z681:AC681)</f>
        <v>0</v>
      </c>
      <c r="AE681" s="304">
        <f>P681-SUM($Z681:AD681)</f>
        <v>0</v>
      </c>
      <c r="AF681" s="304">
        <f>Q681-SUM($Z681:AE681)</f>
        <v>0</v>
      </c>
      <c r="AG681" s="304">
        <f>R681-SUM($Z681:AF681)</f>
        <v>0</v>
      </c>
      <c r="AH681" s="304">
        <f>S681-SUM($Z681:AG681)</f>
        <v>0</v>
      </c>
      <c r="AI681" s="304">
        <f>T681-SUM($Z681:AH681)</f>
        <v>0</v>
      </c>
      <c r="AJ681" s="304">
        <f>U681-SUM($Z681:AI681)</f>
        <v>0</v>
      </c>
      <c r="AK681" s="304">
        <f>V681-SUM($Z681:AJ681)</f>
        <v>0</v>
      </c>
      <c r="AL681" s="21" t="e">
        <f>HLOOKUP(F681,'BASE 1'!$C$1:$UG$3,3,0)</f>
        <v>#N/A</v>
      </c>
      <c r="AM681" s="304"/>
      <c r="AN681" s="304"/>
      <c r="AO681" s="304"/>
      <c r="AP681" s="304"/>
      <c r="AQ681" s="304"/>
      <c r="AR681" s="304"/>
      <c r="AS681" s="304"/>
      <c r="AT681" s="304"/>
      <c r="AU681" s="304"/>
      <c r="AV681" s="304"/>
      <c r="AW681" s="304"/>
      <c r="AX681" s="304"/>
    </row>
    <row r="682" spans="1:50" ht="12.75" customHeight="1">
      <c r="A682" s="116">
        <v>110010314</v>
      </c>
      <c r="B682" s="312"/>
      <c r="C682" s="429"/>
      <c r="D682" s="511"/>
      <c r="E682" s="511" t="s">
        <v>342</v>
      </c>
      <c r="F682" s="124">
        <v>13503019407</v>
      </c>
      <c r="G682" s="290" t="s">
        <v>4189</v>
      </c>
      <c r="H682" s="122">
        <v>9</v>
      </c>
      <c r="I682" s="302"/>
      <c r="J682" s="304">
        <v>0</v>
      </c>
      <c r="K682" s="304"/>
      <c r="L682" s="304">
        <v>0</v>
      </c>
      <c r="M682" s="304">
        <v>0</v>
      </c>
      <c r="N682" s="304"/>
      <c r="O682" s="304"/>
      <c r="P682" s="304"/>
      <c r="Q682" s="304"/>
      <c r="R682" s="304"/>
      <c r="S682" s="304"/>
      <c r="T682" s="304"/>
      <c r="U682" s="304"/>
      <c r="V682" s="304"/>
      <c r="W682" s="327" t="str">
        <f>IFERROR((M682/J682)/IFERROR(HLOOKUP(F682,'BASE 1'!$C$1:$UG$251,'PROY 1'!$AB$19+237,0),0),"")</f>
        <v/>
      </c>
      <c r="X682" s="327"/>
      <c r="Y682" s="25" t="str">
        <f t="shared" si="29"/>
        <v>103</v>
      </c>
      <c r="Z682" s="304">
        <f t="shared" si="30"/>
        <v>0</v>
      </c>
      <c r="AA682" s="304">
        <f>L682-SUM($Z682:Z682)</f>
        <v>0</v>
      </c>
      <c r="AB682" s="304">
        <f>M682-SUM($Z682:AA682)</f>
        <v>0</v>
      </c>
      <c r="AC682" s="304">
        <f>N682-SUM($Z682:AB682)</f>
        <v>0</v>
      </c>
      <c r="AD682" s="304">
        <f>O682-SUM($Z682:AC682)</f>
        <v>0</v>
      </c>
      <c r="AE682" s="304">
        <f>P682-SUM($Z682:AD682)</f>
        <v>0</v>
      </c>
      <c r="AF682" s="304">
        <f>Q682-SUM($Z682:AE682)</f>
        <v>0</v>
      </c>
      <c r="AG682" s="304">
        <f>R682-SUM($Z682:AF682)</f>
        <v>0</v>
      </c>
      <c r="AH682" s="304">
        <f>S682-SUM($Z682:AG682)</f>
        <v>0</v>
      </c>
      <c r="AI682" s="304">
        <f>T682-SUM($Z682:AH682)</f>
        <v>0</v>
      </c>
      <c r="AJ682" s="304">
        <f>U682-SUM($Z682:AI682)</f>
        <v>0</v>
      </c>
      <c r="AK682" s="304">
        <f>V682-SUM($Z682:AJ682)</f>
        <v>0</v>
      </c>
      <c r="AL682" s="21" t="e">
        <f>HLOOKUP(F682,'BASE 1'!$C$1:$UG$3,3,0)</f>
        <v>#N/A</v>
      </c>
      <c r="AM682" s="304"/>
      <c r="AN682" s="304">
        <v>0</v>
      </c>
      <c r="AO682" s="304">
        <v>0</v>
      </c>
      <c r="AP682" s="304"/>
      <c r="AQ682" s="304"/>
      <c r="AR682" s="304"/>
      <c r="AS682" s="304"/>
      <c r="AT682" s="304"/>
      <c r="AU682" s="304"/>
      <c r="AV682" s="304"/>
      <c r="AW682" s="304"/>
      <c r="AX682" s="304"/>
    </row>
    <row r="683" spans="1:50" ht="12.75" customHeight="1">
      <c r="A683" s="116">
        <v>110010315</v>
      </c>
      <c r="B683" s="312"/>
      <c r="C683" s="429" t="s">
        <v>342</v>
      </c>
      <c r="D683" s="511"/>
      <c r="E683" s="511" t="s">
        <v>342</v>
      </c>
      <c r="F683" s="124">
        <v>13503019408</v>
      </c>
      <c r="G683" s="290" t="s">
        <v>4190</v>
      </c>
      <c r="H683" s="122">
        <v>9</v>
      </c>
      <c r="I683" s="302"/>
      <c r="J683" s="304">
        <v>0</v>
      </c>
      <c r="K683" s="304"/>
      <c r="L683" s="304">
        <v>0</v>
      </c>
      <c r="M683" s="304">
        <v>0</v>
      </c>
      <c r="N683" s="304"/>
      <c r="O683" s="304"/>
      <c r="P683" s="304"/>
      <c r="Q683" s="304"/>
      <c r="R683" s="304"/>
      <c r="S683" s="304"/>
      <c r="T683" s="304"/>
      <c r="U683" s="304"/>
      <c r="V683" s="304"/>
      <c r="W683" s="327" t="str">
        <f>IFERROR((M683/J683)/IFERROR(HLOOKUP(F683,'BASE 1'!$C$1:$UG$251,'PROY 1'!$AB$19+237,0),0),"")</f>
        <v/>
      </c>
      <c r="X683" s="327"/>
      <c r="Y683" s="25" t="str">
        <f t="shared" si="29"/>
        <v>103</v>
      </c>
      <c r="Z683" s="304">
        <f t="shared" si="30"/>
        <v>0</v>
      </c>
      <c r="AA683" s="304">
        <f>L683-SUM($Z683:Z683)</f>
        <v>0</v>
      </c>
      <c r="AB683" s="304">
        <f>M683-SUM($Z683:AA683)</f>
        <v>0</v>
      </c>
      <c r="AC683" s="304">
        <f>N683-SUM($Z683:AB683)</f>
        <v>0</v>
      </c>
      <c r="AD683" s="304">
        <f>O683-SUM($Z683:AC683)</f>
        <v>0</v>
      </c>
      <c r="AE683" s="304">
        <f>P683-SUM($Z683:AD683)</f>
        <v>0</v>
      </c>
      <c r="AF683" s="304">
        <f>Q683-SUM($Z683:AE683)</f>
        <v>0</v>
      </c>
      <c r="AG683" s="304">
        <f>R683-SUM($Z683:AF683)</f>
        <v>0</v>
      </c>
      <c r="AH683" s="304">
        <f>S683-SUM($Z683:AG683)</f>
        <v>0</v>
      </c>
      <c r="AI683" s="304">
        <f>T683-SUM($Z683:AH683)</f>
        <v>0</v>
      </c>
      <c r="AJ683" s="304">
        <f>U683-SUM($Z683:AI683)</f>
        <v>0</v>
      </c>
      <c r="AK683" s="304">
        <f>V683-SUM($Z683:AJ683)</f>
        <v>0</v>
      </c>
      <c r="AL683" s="21" t="e">
        <f>HLOOKUP(F683,'BASE 1'!$C$1:$UG$3,3,0)</f>
        <v>#N/A</v>
      </c>
      <c r="AM683" s="304"/>
      <c r="AN683" s="304">
        <v>0</v>
      </c>
      <c r="AO683" s="304">
        <v>0</v>
      </c>
      <c r="AP683" s="304"/>
      <c r="AQ683" s="304"/>
      <c r="AR683" s="304"/>
      <c r="AS683" s="304"/>
      <c r="AT683" s="304"/>
      <c r="AU683" s="304"/>
      <c r="AV683" s="304"/>
      <c r="AW683" s="304"/>
      <c r="AX683" s="304"/>
    </row>
    <row r="684" spans="1:50" ht="12.75" customHeight="1">
      <c r="A684" s="116">
        <v>110010316</v>
      </c>
      <c r="B684" s="312"/>
      <c r="C684" s="429" t="s">
        <v>342</v>
      </c>
      <c r="D684" s="511"/>
      <c r="E684" s="511" t="s">
        <v>342</v>
      </c>
      <c r="F684" s="124">
        <v>13503019409</v>
      </c>
      <c r="G684" s="290" t="s">
        <v>4191</v>
      </c>
      <c r="H684" s="122">
        <v>9</v>
      </c>
      <c r="I684" s="302"/>
      <c r="J684" s="304">
        <v>0</v>
      </c>
      <c r="K684" s="304"/>
      <c r="L684" s="304">
        <v>0</v>
      </c>
      <c r="M684" s="304">
        <v>0</v>
      </c>
      <c r="N684" s="304"/>
      <c r="O684" s="304"/>
      <c r="P684" s="304"/>
      <c r="Q684" s="304"/>
      <c r="R684" s="304"/>
      <c r="S684" s="304"/>
      <c r="T684" s="304"/>
      <c r="U684" s="304"/>
      <c r="V684" s="304"/>
      <c r="W684" s="327" t="str">
        <f>IFERROR((M684/J684)/IFERROR(HLOOKUP(F684,'BASE 1'!$C$1:$UG$251,'PROY 1'!$AB$19+237,0),0),"")</f>
        <v/>
      </c>
      <c r="X684" s="327"/>
      <c r="Y684" s="25" t="str">
        <f t="shared" si="29"/>
        <v>103</v>
      </c>
      <c r="Z684" s="304">
        <f t="shared" si="30"/>
        <v>0</v>
      </c>
      <c r="AA684" s="304">
        <f>L684-SUM($Z684:Z684)</f>
        <v>0</v>
      </c>
      <c r="AB684" s="304">
        <f>M684-SUM($Z684:AA684)</f>
        <v>0</v>
      </c>
      <c r="AC684" s="304">
        <f>N684-SUM($Z684:AB684)</f>
        <v>0</v>
      </c>
      <c r="AD684" s="304">
        <f>O684-SUM($Z684:AC684)</f>
        <v>0</v>
      </c>
      <c r="AE684" s="304">
        <f>P684-SUM($Z684:AD684)</f>
        <v>0</v>
      </c>
      <c r="AF684" s="304">
        <f>Q684-SUM($Z684:AE684)</f>
        <v>0</v>
      </c>
      <c r="AG684" s="304">
        <f>R684-SUM($Z684:AF684)</f>
        <v>0</v>
      </c>
      <c r="AH684" s="304">
        <f>S684-SUM($Z684:AG684)</f>
        <v>0</v>
      </c>
      <c r="AI684" s="304">
        <f>T684-SUM($Z684:AH684)</f>
        <v>0</v>
      </c>
      <c r="AJ684" s="304">
        <f>U684-SUM($Z684:AI684)</f>
        <v>0</v>
      </c>
      <c r="AK684" s="304">
        <f>V684-SUM($Z684:AJ684)</f>
        <v>0</v>
      </c>
      <c r="AL684" s="21" t="e">
        <f>HLOOKUP(F684,'BASE 1'!$C$1:$UG$3,3,0)</f>
        <v>#N/A</v>
      </c>
      <c r="AM684" s="304"/>
      <c r="AN684" s="304">
        <v>0</v>
      </c>
      <c r="AO684" s="304">
        <v>0</v>
      </c>
      <c r="AP684" s="304"/>
      <c r="AQ684" s="304"/>
      <c r="AR684" s="304"/>
      <c r="AS684" s="304"/>
      <c r="AT684" s="304"/>
      <c r="AU684" s="304"/>
      <c r="AV684" s="304"/>
      <c r="AW684" s="304"/>
      <c r="AX684" s="304"/>
    </row>
    <row r="685" spans="1:50" ht="12.75" customHeight="1">
      <c r="A685" s="116">
        <v>160010316</v>
      </c>
      <c r="B685" s="312">
        <v>70400000</v>
      </c>
      <c r="C685" s="429"/>
      <c r="D685" s="511"/>
      <c r="E685" s="511"/>
      <c r="F685" s="124">
        <v>13503019409</v>
      </c>
      <c r="G685" s="290" t="s">
        <v>4570</v>
      </c>
      <c r="H685" s="122">
        <v>9</v>
      </c>
      <c r="I685" s="302"/>
      <c r="J685" s="304">
        <v>1</v>
      </c>
      <c r="K685" s="304"/>
      <c r="L685" s="304">
        <v>1</v>
      </c>
      <c r="M685" s="304">
        <v>1</v>
      </c>
      <c r="N685" s="304"/>
      <c r="O685" s="304"/>
      <c r="P685" s="304"/>
      <c r="Q685" s="304"/>
      <c r="R685" s="304"/>
      <c r="S685" s="304"/>
      <c r="T685" s="304"/>
      <c r="U685" s="304"/>
      <c r="V685" s="304"/>
      <c r="W685" s="327" t="str">
        <f>IFERROR((M685/J685)/IFERROR(HLOOKUP(F685,'BASE 1'!$C$1:$UG$251,'PROY 1'!$AB$19+237,0),0),"")</f>
        <v/>
      </c>
      <c r="X685" s="327"/>
      <c r="Y685" s="25" t="str">
        <f t="shared" si="29"/>
        <v>103</v>
      </c>
      <c r="Z685" s="304">
        <f t="shared" si="30"/>
        <v>0</v>
      </c>
      <c r="AA685" s="304">
        <f>L685-SUM($Z685:Z685)</f>
        <v>1</v>
      </c>
      <c r="AB685" s="304">
        <f>M685-SUM($Z685:AA685)</f>
        <v>0</v>
      </c>
      <c r="AC685" s="304">
        <f>N685-SUM($Z685:AB685)</f>
        <v>-1</v>
      </c>
      <c r="AD685" s="304">
        <f>O685-SUM($Z685:AC685)</f>
        <v>0</v>
      </c>
      <c r="AE685" s="304">
        <f>P685-SUM($Z685:AD685)</f>
        <v>0</v>
      </c>
      <c r="AF685" s="304">
        <f>Q685-SUM($Z685:AE685)</f>
        <v>0</v>
      </c>
      <c r="AG685" s="304">
        <f>R685-SUM($Z685:AF685)</f>
        <v>0</v>
      </c>
      <c r="AH685" s="304">
        <f>S685-SUM($Z685:AG685)</f>
        <v>0</v>
      </c>
      <c r="AI685" s="304">
        <f>T685-SUM($Z685:AH685)</f>
        <v>0</v>
      </c>
      <c r="AJ685" s="304">
        <f>U685-SUM($Z685:AI685)</f>
        <v>0</v>
      </c>
      <c r="AK685" s="304">
        <f>V685-SUM($Z685:AJ685)</f>
        <v>0</v>
      </c>
      <c r="AL685" s="21" t="e">
        <f>HLOOKUP(F685,'BASE 1'!$C$1:$UG$3,3,0)</f>
        <v>#N/A</v>
      </c>
      <c r="AM685" s="304"/>
      <c r="AN685" s="304">
        <v>1</v>
      </c>
      <c r="AO685" s="304">
        <v>1</v>
      </c>
      <c r="AP685" s="304"/>
      <c r="AQ685" s="304"/>
      <c r="AR685" s="304"/>
      <c r="AS685" s="304"/>
      <c r="AT685" s="304"/>
      <c r="AU685" s="304"/>
      <c r="AV685" s="304"/>
      <c r="AW685" s="304"/>
      <c r="AX685" s="304"/>
    </row>
    <row r="686" spans="1:50" ht="12.75" customHeight="1">
      <c r="A686" s="116">
        <v>110010317</v>
      </c>
      <c r="B686" s="312"/>
      <c r="C686" s="429" t="s">
        <v>342</v>
      </c>
      <c r="D686" s="511"/>
      <c r="E686" s="511" t="s">
        <v>342</v>
      </c>
      <c r="F686" s="124">
        <v>13503019410</v>
      </c>
      <c r="G686" s="290" t="s">
        <v>4192</v>
      </c>
      <c r="H686" s="122">
        <v>9</v>
      </c>
      <c r="I686" s="302"/>
      <c r="J686" s="304">
        <v>3</v>
      </c>
      <c r="K686" s="304"/>
      <c r="L686" s="304">
        <v>2063662</v>
      </c>
      <c r="M686" s="304">
        <v>3347555</v>
      </c>
      <c r="N686" s="304"/>
      <c r="O686" s="304"/>
      <c r="P686" s="304"/>
      <c r="Q686" s="304"/>
      <c r="R686" s="304"/>
      <c r="S686" s="304"/>
      <c r="T686" s="304"/>
      <c r="U686" s="304"/>
      <c r="V686" s="304"/>
      <c r="W686" s="327" t="str">
        <f>IFERROR((M686/J686)/IFERROR(HLOOKUP(F686,'BASE 1'!$C$1:$UG$251,'PROY 1'!$AB$19+237,0),0),"")</f>
        <v/>
      </c>
      <c r="X686" s="327"/>
      <c r="Y686" s="25" t="str">
        <f t="shared" si="29"/>
        <v>103</v>
      </c>
      <c r="Z686" s="304">
        <f t="shared" si="30"/>
        <v>0</v>
      </c>
      <c r="AA686" s="304">
        <f>L686-SUM($Z686:Z686)</f>
        <v>2063662</v>
      </c>
      <c r="AB686" s="304">
        <f>M686-SUM($Z686:AA686)</f>
        <v>1283893</v>
      </c>
      <c r="AC686" s="304">
        <f>N686-SUM($Z686:AB686)</f>
        <v>-3347555</v>
      </c>
      <c r="AD686" s="304">
        <f>O686-SUM($Z686:AC686)</f>
        <v>0</v>
      </c>
      <c r="AE686" s="304">
        <f>P686-SUM($Z686:AD686)</f>
        <v>0</v>
      </c>
      <c r="AF686" s="304">
        <f>Q686-SUM($Z686:AE686)</f>
        <v>0</v>
      </c>
      <c r="AG686" s="304">
        <f>R686-SUM($Z686:AF686)</f>
        <v>0</v>
      </c>
      <c r="AH686" s="304">
        <f>S686-SUM($Z686:AG686)</f>
        <v>0</v>
      </c>
      <c r="AI686" s="304">
        <f>T686-SUM($Z686:AH686)</f>
        <v>0</v>
      </c>
      <c r="AJ686" s="304">
        <f>U686-SUM($Z686:AI686)</f>
        <v>0</v>
      </c>
      <c r="AK686" s="304">
        <f>V686-SUM($Z686:AJ686)</f>
        <v>0</v>
      </c>
      <c r="AL686" s="21" t="e">
        <f>HLOOKUP(F686,'BASE 1'!$C$1:$UG$3,3,0)</f>
        <v>#N/A</v>
      </c>
      <c r="AM686" s="304"/>
      <c r="AN686" s="304">
        <v>3</v>
      </c>
      <c r="AO686" s="304">
        <v>3</v>
      </c>
      <c r="AP686" s="304"/>
      <c r="AQ686" s="304"/>
      <c r="AR686" s="304"/>
      <c r="AS686" s="304"/>
      <c r="AT686" s="304"/>
      <c r="AU686" s="304"/>
      <c r="AV686" s="304"/>
      <c r="AW686" s="304"/>
      <c r="AX686" s="304"/>
    </row>
    <row r="687" spans="1:50" ht="12.75" customHeight="1">
      <c r="A687" s="116">
        <v>160010317</v>
      </c>
      <c r="B687" s="312">
        <v>70400000</v>
      </c>
      <c r="C687" s="429"/>
      <c r="D687" s="511"/>
      <c r="E687" s="511"/>
      <c r="F687" s="124">
        <v>13503019410</v>
      </c>
      <c r="G687" s="290" t="s">
        <v>4571</v>
      </c>
      <c r="H687" s="122">
        <v>9</v>
      </c>
      <c r="I687" s="302"/>
      <c r="J687" s="304">
        <v>6435551346</v>
      </c>
      <c r="K687" s="304"/>
      <c r="L687" s="304">
        <v>6435551346</v>
      </c>
      <c r="M687" s="304">
        <v>6435551346</v>
      </c>
      <c r="N687" s="304"/>
      <c r="O687" s="304"/>
      <c r="P687" s="304"/>
      <c r="Q687" s="304"/>
      <c r="R687" s="304"/>
      <c r="S687" s="304"/>
      <c r="T687" s="304"/>
      <c r="U687" s="304"/>
      <c r="V687" s="304"/>
      <c r="W687" s="327" t="str">
        <f>IFERROR((M687/J687)/IFERROR(HLOOKUP(F687,'BASE 1'!$C$1:$UG$251,'PROY 1'!$AB$19+237,0),0),"")</f>
        <v/>
      </c>
      <c r="X687" s="327"/>
      <c r="Y687" s="25" t="str">
        <f t="shared" si="29"/>
        <v>103</v>
      </c>
      <c r="Z687" s="304">
        <f t="shared" si="30"/>
        <v>0</v>
      </c>
      <c r="AA687" s="304">
        <f>L687-SUM($Z687:Z687)</f>
        <v>6435551346</v>
      </c>
      <c r="AB687" s="304">
        <f>M687-SUM($Z687:AA687)</f>
        <v>0</v>
      </c>
      <c r="AC687" s="304">
        <f>N687-SUM($Z687:AB687)</f>
        <v>-6435551346</v>
      </c>
      <c r="AD687" s="304">
        <f>O687-SUM($Z687:AC687)</f>
        <v>0</v>
      </c>
      <c r="AE687" s="304">
        <f>P687-SUM($Z687:AD687)</f>
        <v>0</v>
      </c>
      <c r="AF687" s="304">
        <f>Q687-SUM($Z687:AE687)</f>
        <v>0</v>
      </c>
      <c r="AG687" s="304">
        <f>R687-SUM($Z687:AF687)</f>
        <v>0</v>
      </c>
      <c r="AH687" s="304">
        <f>S687-SUM($Z687:AG687)</f>
        <v>0</v>
      </c>
      <c r="AI687" s="304">
        <f>T687-SUM($Z687:AH687)</f>
        <v>0</v>
      </c>
      <c r="AJ687" s="304">
        <f>U687-SUM($Z687:AI687)</f>
        <v>0</v>
      </c>
      <c r="AK687" s="304">
        <f>V687-SUM($Z687:AJ687)</f>
        <v>0</v>
      </c>
      <c r="AL687" s="21" t="e">
        <f>HLOOKUP(F687,'BASE 1'!$C$1:$UG$3,3,0)</f>
        <v>#N/A</v>
      </c>
      <c r="AM687" s="304"/>
      <c r="AN687" s="304">
        <v>6435551346</v>
      </c>
      <c r="AO687" s="304">
        <v>6435551346</v>
      </c>
      <c r="AP687" s="304"/>
      <c r="AQ687" s="304"/>
      <c r="AR687" s="304"/>
      <c r="AS687" s="304"/>
      <c r="AT687" s="304"/>
      <c r="AU687" s="304"/>
      <c r="AV687" s="304"/>
      <c r="AW687" s="304"/>
      <c r="AX687" s="304"/>
    </row>
    <row r="688" spans="1:50" ht="12.75" customHeight="1">
      <c r="A688" s="116">
        <v>110010318</v>
      </c>
      <c r="B688" s="312"/>
      <c r="C688" s="429"/>
      <c r="D688" s="511"/>
      <c r="E688" s="511"/>
      <c r="F688" s="124">
        <v>13503019411</v>
      </c>
      <c r="G688" s="290" t="s">
        <v>4572</v>
      </c>
      <c r="H688" s="122">
        <v>9</v>
      </c>
      <c r="I688" s="302"/>
      <c r="J688" s="304"/>
      <c r="K688" s="304"/>
      <c r="L688" s="304"/>
      <c r="M688" s="304"/>
      <c r="N688" s="304"/>
      <c r="O688" s="304"/>
      <c r="P688" s="304"/>
      <c r="Q688" s="304"/>
      <c r="R688" s="304"/>
      <c r="S688" s="304"/>
      <c r="T688" s="304"/>
      <c r="U688" s="304"/>
      <c r="V688" s="304"/>
      <c r="W688" s="327" t="str">
        <f>IFERROR((M688/J688)/IFERROR(HLOOKUP(F688,'BASE 1'!$C$1:$UG$251,'PROY 1'!$AB$19+237,0),0),"")</f>
        <v/>
      </c>
      <c r="X688" s="327"/>
      <c r="Y688" s="25" t="str">
        <f t="shared" si="29"/>
        <v>103</v>
      </c>
      <c r="Z688" s="304">
        <f t="shared" si="30"/>
        <v>0</v>
      </c>
      <c r="AA688" s="304">
        <f>L688-SUM($Z688:Z688)</f>
        <v>0</v>
      </c>
      <c r="AB688" s="304">
        <f>M688-SUM($Z688:AA688)</f>
        <v>0</v>
      </c>
      <c r="AC688" s="304">
        <f>N688-SUM($Z688:AB688)</f>
        <v>0</v>
      </c>
      <c r="AD688" s="304">
        <f>O688-SUM($Z688:AC688)</f>
        <v>0</v>
      </c>
      <c r="AE688" s="304">
        <f>P688-SUM($Z688:AD688)</f>
        <v>0</v>
      </c>
      <c r="AF688" s="304">
        <f>Q688-SUM($Z688:AE688)</f>
        <v>0</v>
      </c>
      <c r="AG688" s="304">
        <f>R688-SUM($Z688:AF688)</f>
        <v>0</v>
      </c>
      <c r="AH688" s="304">
        <f>S688-SUM($Z688:AG688)</f>
        <v>0</v>
      </c>
      <c r="AI688" s="304">
        <f>T688-SUM($Z688:AH688)</f>
        <v>0</v>
      </c>
      <c r="AJ688" s="304">
        <f>U688-SUM($Z688:AI688)</f>
        <v>0</v>
      </c>
      <c r="AK688" s="304">
        <f>V688-SUM($Z688:AJ688)</f>
        <v>0</v>
      </c>
      <c r="AL688" s="21" t="e">
        <f>HLOOKUP(F688,'BASE 1'!$C$1:$UG$3,3,0)</f>
        <v>#N/A</v>
      </c>
      <c r="AM688" s="304"/>
      <c r="AN688" s="304"/>
      <c r="AO688" s="304"/>
      <c r="AP688" s="304"/>
      <c r="AQ688" s="304"/>
      <c r="AR688" s="304"/>
      <c r="AS688" s="304"/>
      <c r="AT688" s="304"/>
      <c r="AU688" s="304"/>
      <c r="AV688" s="304"/>
      <c r="AW688" s="304"/>
      <c r="AX688" s="304"/>
    </row>
    <row r="689" spans="1:50" ht="12.75" customHeight="1">
      <c r="A689" s="116">
        <v>160010318</v>
      </c>
      <c r="B689" s="312">
        <v>70400000</v>
      </c>
      <c r="C689" s="429"/>
      <c r="D689" s="511"/>
      <c r="E689" s="511"/>
      <c r="F689" s="124">
        <v>13503019411</v>
      </c>
      <c r="G689" s="290" t="s">
        <v>4573</v>
      </c>
      <c r="H689" s="122">
        <v>9</v>
      </c>
      <c r="I689" s="302"/>
      <c r="J689" s="304">
        <v>1</v>
      </c>
      <c r="K689" s="304"/>
      <c r="L689" s="304">
        <v>1</v>
      </c>
      <c r="M689" s="304">
        <v>1</v>
      </c>
      <c r="N689" s="304"/>
      <c r="O689" s="304"/>
      <c r="P689" s="304"/>
      <c r="Q689" s="304"/>
      <c r="R689" s="304"/>
      <c r="S689" s="304"/>
      <c r="T689" s="304"/>
      <c r="U689" s="304"/>
      <c r="V689" s="304"/>
      <c r="W689" s="327" t="str">
        <f>IFERROR((M689/J689)/IFERROR(HLOOKUP(F689,'BASE 1'!$C$1:$UG$251,'PROY 1'!$AB$19+237,0),0),"")</f>
        <v/>
      </c>
      <c r="X689" s="327"/>
      <c r="Y689" s="25" t="str">
        <f t="shared" si="29"/>
        <v>103</v>
      </c>
      <c r="Z689" s="304">
        <f t="shared" si="30"/>
        <v>0</v>
      </c>
      <c r="AA689" s="304">
        <f>L689-SUM($Z689:Z689)</f>
        <v>1</v>
      </c>
      <c r="AB689" s="304">
        <f>M689-SUM($Z689:AA689)</f>
        <v>0</v>
      </c>
      <c r="AC689" s="304">
        <f>N689-SUM($Z689:AB689)</f>
        <v>-1</v>
      </c>
      <c r="AD689" s="304">
        <f>O689-SUM($Z689:AC689)</f>
        <v>0</v>
      </c>
      <c r="AE689" s="304">
        <f>P689-SUM($Z689:AD689)</f>
        <v>0</v>
      </c>
      <c r="AF689" s="304">
        <f>Q689-SUM($Z689:AE689)</f>
        <v>0</v>
      </c>
      <c r="AG689" s="304">
        <f>R689-SUM($Z689:AF689)</f>
        <v>0</v>
      </c>
      <c r="AH689" s="304">
        <f>S689-SUM($Z689:AG689)</f>
        <v>0</v>
      </c>
      <c r="AI689" s="304">
        <f>T689-SUM($Z689:AH689)</f>
        <v>0</v>
      </c>
      <c r="AJ689" s="304">
        <f>U689-SUM($Z689:AI689)</f>
        <v>0</v>
      </c>
      <c r="AK689" s="304">
        <f>V689-SUM($Z689:AJ689)</f>
        <v>0</v>
      </c>
      <c r="AL689" s="21" t="e">
        <f>HLOOKUP(F689,'BASE 1'!$C$1:$UG$3,3,0)</f>
        <v>#N/A</v>
      </c>
      <c r="AM689" s="304"/>
      <c r="AN689" s="304">
        <v>1</v>
      </c>
      <c r="AO689" s="304">
        <v>1</v>
      </c>
      <c r="AP689" s="304"/>
      <c r="AQ689" s="304"/>
      <c r="AR689" s="304"/>
      <c r="AS689" s="304"/>
      <c r="AT689" s="304"/>
      <c r="AU689" s="304"/>
      <c r="AV689" s="304"/>
      <c r="AW689" s="304"/>
      <c r="AX689" s="304"/>
    </row>
    <row r="690" spans="1:50" ht="12.75" customHeight="1">
      <c r="A690" s="116"/>
      <c r="B690" s="312"/>
      <c r="C690" s="429"/>
      <c r="D690" s="511"/>
      <c r="E690" s="511"/>
      <c r="F690" s="124">
        <v>13503019606</v>
      </c>
      <c r="G690" s="290" t="s">
        <v>4586</v>
      </c>
      <c r="H690" s="122">
        <v>9</v>
      </c>
      <c r="I690" s="302"/>
      <c r="J690" s="304"/>
      <c r="K690" s="304"/>
      <c r="L690" s="304"/>
      <c r="M690" s="304"/>
      <c r="N690" s="304"/>
      <c r="O690" s="304"/>
      <c r="P690" s="304"/>
      <c r="Q690" s="304"/>
      <c r="R690" s="304"/>
      <c r="S690" s="304"/>
      <c r="T690" s="304"/>
      <c r="U690" s="304"/>
      <c r="V690" s="304"/>
      <c r="W690" s="327" t="str">
        <f>IFERROR((M690/J690)/IFERROR(HLOOKUP(F690,'BASE 1'!$C$1:$UG$251,'PROY 1'!$AB$19+237,0),0),"")</f>
        <v/>
      </c>
      <c r="X690" s="327"/>
      <c r="Y690" s="25" t="str">
        <f t="shared" si="29"/>
        <v/>
      </c>
      <c r="Z690" s="304">
        <f t="shared" si="30"/>
        <v>0</v>
      </c>
      <c r="AA690" s="304">
        <f>L690-SUM($Z690:Z690)</f>
        <v>0</v>
      </c>
      <c r="AB690" s="304">
        <f>M690-SUM($Z690:AA690)</f>
        <v>0</v>
      </c>
      <c r="AC690" s="304">
        <f>N690-SUM($Z690:AB690)</f>
        <v>0</v>
      </c>
      <c r="AD690" s="304">
        <f>O690-SUM($Z690:AC690)</f>
        <v>0</v>
      </c>
      <c r="AE690" s="304">
        <f>P690-SUM($Z690:AD690)</f>
        <v>0</v>
      </c>
      <c r="AF690" s="304">
        <f>Q690-SUM($Z690:AE690)</f>
        <v>0</v>
      </c>
      <c r="AG690" s="304">
        <f>R690-SUM($Z690:AF690)</f>
        <v>0</v>
      </c>
      <c r="AH690" s="304">
        <f>S690-SUM($Z690:AG690)</f>
        <v>0</v>
      </c>
      <c r="AI690" s="304">
        <f>T690-SUM($Z690:AH690)</f>
        <v>0</v>
      </c>
      <c r="AJ690" s="304">
        <f>U690-SUM($Z690:AI690)</f>
        <v>0</v>
      </c>
      <c r="AK690" s="304">
        <f>V690-SUM($Z690:AJ690)</f>
        <v>0</v>
      </c>
      <c r="AL690" s="21" t="e">
        <f>HLOOKUP(F690,'BASE 1'!$C$1:$UG$3,3,0)</f>
        <v>#N/A</v>
      </c>
      <c r="AM690" s="304"/>
      <c r="AN690" s="304"/>
      <c r="AO690" s="304"/>
      <c r="AP690" s="304"/>
      <c r="AQ690" s="304"/>
      <c r="AR690" s="304"/>
      <c r="AS690" s="304"/>
      <c r="AT690" s="304"/>
      <c r="AU690" s="304"/>
      <c r="AV690" s="304"/>
      <c r="AW690" s="304"/>
      <c r="AX690" s="304"/>
    </row>
    <row r="691" spans="1:50" ht="12.75" customHeight="1">
      <c r="A691" s="116">
        <v>110010410</v>
      </c>
      <c r="B691" s="312">
        <v>74300000</v>
      </c>
      <c r="C691" s="429"/>
      <c r="D691" s="511"/>
      <c r="E691" s="511"/>
      <c r="F691" s="124">
        <v>13503019903</v>
      </c>
      <c r="G691" s="290" t="s">
        <v>1889</v>
      </c>
      <c r="H691" s="122">
        <v>9</v>
      </c>
      <c r="I691" s="302"/>
      <c r="J691" s="304">
        <v>2494171</v>
      </c>
      <c r="K691" s="304"/>
      <c r="L691" s="304">
        <v>2494171</v>
      </c>
      <c r="M691" s="304">
        <v>2494171</v>
      </c>
      <c r="N691" s="304"/>
      <c r="O691" s="304"/>
      <c r="P691" s="304"/>
      <c r="Q691" s="304"/>
      <c r="R691" s="304"/>
      <c r="S691" s="304"/>
      <c r="T691" s="304"/>
      <c r="U691" s="304"/>
      <c r="V691" s="304"/>
      <c r="W691" s="327" t="str">
        <f>IFERROR((M691/J691)/IFERROR(HLOOKUP(F691,'BASE 1'!$C$1:$UG$251,'PROY 1'!$AB$19+237,0),0),"")</f>
        <v/>
      </c>
      <c r="X691" s="327"/>
      <c r="Y691" s="25" t="str">
        <f t="shared" si="29"/>
        <v>104</v>
      </c>
      <c r="Z691" s="304">
        <f t="shared" si="30"/>
        <v>0</v>
      </c>
      <c r="AA691" s="304">
        <f>L691-SUM($Z691:Z691)</f>
        <v>2494171</v>
      </c>
      <c r="AB691" s="304">
        <f>M691-SUM($Z691:AA691)</f>
        <v>0</v>
      </c>
      <c r="AC691" s="304">
        <f>N691-SUM($Z691:AB691)</f>
        <v>-2494171</v>
      </c>
      <c r="AD691" s="304">
        <f>O691-SUM($Z691:AC691)</f>
        <v>0</v>
      </c>
      <c r="AE691" s="304">
        <f>P691-SUM($Z691:AD691)</f>
        <v>0</v>
      </c>
      <c r="AF691" s="304">
        <f>Q691-SUM($Z691:AE691)</f>
        <v>0</v>
      </c>
      <c r="AG691" s="304">
        <f>R691-SUM($Z691:AF691)</f>
        <v>0</v>
      </c>
      <c r="AH691" s="304">
        <f>S691-SUM($Z691:AG691)</f>
        <v>0</v>
      </c>
      <c r="AI691" s="304">
        <f>T691-SUM($Z691:AH691)</f>
        <v>0</v>
      </c>
      <c r="AJ691" s="304">
        <f>U691-SUM($Z691:AI691)</f>
        <v>0</v>
      </c>
      <c r="AK691" s="304">
        <f>V691-SUM($Z691:AJ691)</f>
        <v>0</v>
      </c>
      <c r="AL691" s="21" t="e">
        <f>HLOOKUP(F691,'BASE 1'!$C$1:$UG$3,3,0)</f>
        <v>#N/A</v>
      </c>
      <c r="AM691" s="304"/>
      <c r="AN691" s="304">
        <v>2494171</v>
      </c>
      <c r="AO691" s="304">
        <v>2494171</v>
      </c>
      <c r="AP691" s="304"/>
      <c r="AQ691" s="304"/>
      <c r="AR691" s="304"/>
      <c r="AS691" s="304"/>
      <c r="AT691" s="304"/>
      <c r="AU691" s="304"/>
      <c r="AV691" s="304"/>
      <c r="AW691" s="304"/>
      <c r="AX691" s="304"/>
    </row>
    <row r="692" spans="1:50" ht="12.75" customHeight="1">
      <c r="A692" s="116">
        <v>110010412</v>
      </c>
      <c r="B692" s="312">
        <v>74300000</v>
      </c>
      <c r="C692" s="429"/>
      <c r="D692" s="511"/>
      <c r="E692" s="511"/>
      <c r="F692" s="124">
        <v>13503019905</v>
      </c>
      <c r="G692" s="290" t="s">
        <v>1890</v>
      </c>
      <c r="H692" s="122">
        <v>9</v>
      </c>
      <c r="I692" s="302"/>
      <c r="J692" s="304">
        <v>1</v>
      </c>
      <c r="K692" s="304"/>
      <c r="L692" s="304">
        <v>1</v>
      </c>
      <c r="M692" s="304">
        <v>1</v>
      </c>
      <c r="N692" s="304"/>
      <c r="O692" s="304"/>
      <c r="P692" s="304"/>
      <c r="Q692" s="304"/>
      <c r="R692" s="304"/>
      <c r="S692" s="304"/>
      <c r="T692" s="304"/>
      <c r="U692" s="304"/>
      <c r="V692" s="304"/>
      <c r="W692" s="327" t="str">
        <f>IFERROR((M692/J692)/IFERROR(HLOOKUP(F692,'BASE 1'!$C$1:$UG$251,'PROY 1'!$AB$19+237,0),0),"")</f>
        <v/>
      </c>
      <c r="X692" s="327"/>
      <c r="Y692" s="25" t="str">
        <f t="shared" si="29"/>
        <v>104</v>
      </c>
      <c r="Z692" s="304">
        <f t="shared" si="30"/>
        <v>0</v>
      </c>
      <c r="AA692" s="304">
        <f>L692-SUM($Z692:Z692)</f>
        <v>1</v>
      </c>
      <c r="AB692" s="304">
        <f>M692-SUM($Z692:AA692)</f>
        <v>0</v>
      </c>
      <c r="AC692" s="304">
        <f>N692-SUM($Z692:AB692)</f>
        <v>-1</v>
      </c>
      <c r="AD692" s="304">
        <f>O692-SUM($Z692:AC692)</f>
        <v>0</v>
      </c>
      <c r="AE692" s="304">
        <f>P692-SUM($Z692:AD692)</f>
        <v>0</v>
      </c>
      <c r="AF692" s="304">
        <f>Q692-SUM($Z692:AE692)</f>
        <v>0</v>
      </c>
      <c r="AG692" s="304">
        <f>R692-SUM($Z692:AF692)</f>
        <v>0</v>
      </c>
      <c r="AH692" s="304">
        <f>S692-SUM($Z692:AG692)</f>
        <v>0</v>
      </c>
      <c r="AI692" s="304">
        <f>T692-SUM($Z692:AH692)</f>
        <v>0</v>
      </c>
      <c r="AJ692" s="304">
        <f>U692-SUM($Z692:AI692)</f>
        <v>0</v>
      </c>
      <c r="AK692" s="304">
        <f>V692-SUM($Z692:AJ692)</f>
        <v>0</v>
      </c>
      <c r="AL692" s="21" t="e">
        <f>HLOOKUP(F692,'BASE 1'!$C$1:$UG$3,3,0)</f>
        <v>#N/A</v>
      </c>
      <c r="AM692" s="304"/>
      <c r="AN692" s="304">
        <v>1</v>
      </c>
      <c r="AO692" s="304">
        <v>1</v>
      </c>
      <c r="AP692" s="304"/>
      <c r="AQ692" s="304"/>
      <c r="AR692" s="304"/>
      <c r="AS692" s="304"/>
      <c r="AT692" s="304"/>
      <c r="AU692" s="304"/>
      <c r="AV692" s="304"/>
      <c r="AW692" s="304"/>
      <c r="AX692" s="304"/>
    </row>
    <row r="693" spans="1:50" ht="12.75" customHeight="1">
      <c r="A693" s="116">
        <v>110015615</v>
      </c>
      <c r="B693" s="312">
        <v>71300000</v>
      </c>
      <c r="C693" s="429"/>
      <c r="D693" s="511"/>
      <c r="E693" s="511"/>
      <c r="F693" s="124">
        <v>1350301115204</v>
      </c>
      <c r="G693" s="290" t="s">
        <v>2767</v>
      </c>
      <c r="H693" s="122">
        <v>9</v>
      </c>
      <c r="I693" s="302"/>
      <c r="J693" s="304">
        <v>31203603</v>
      </c>
      <c r="K693" s="304"/>
      <c r="L693" s="304">
        <v>31203603</v>
      </c>
      <c r="M693" s="304">
        <v>31203603</v>
      </c>
      <c r="N693" s="304"/>
      <c r="O693" s="304"/>
      <c r="P693" s="304"/>
      <c r="Q693" s="304"/>
      <c r="R693" s="304"/>
      <c r="S693" s="304"/>
      <c r="T693" s="304"/>
      <c r="U693" s="304"/>
      <c r="V693" s="304"/>
      <c r="W693" s="327" t="str">
        <f>IFERROR((M693/J693)/IFERROR(HLOOKUP(F693,'BASE 1'!$C$1:$UG$251,'PROY 1'!$AB$19+237,0),0),"")</f>
        <v/>
      </c>
      <c r="X693" s="327"/>
      <c r="Y693" s="25" t="str">
        <f t="shared" si="29"/>
        <v>156</v>
      </c>
      <c r="Z693" s="304">
        <f t="shared" si="30"/>
        <v>0</v>
      </c>
      <c r="AA693" s="304">
        <f>L693-SUM($Z693:Z693)</f>
        <v>31203603</v>
      </c>
      <c r="AB693" s="304">
        <f>M693-SUM($Z693:AA693)</f>
        <v>0</v>
      </c>
      <c r="AC693" s="304">
        <f>N693-SUM($Z693:AB693)</f>
        <v>-31203603</v>
      </c>
      <c r="AD693" s="304">
        <f>O693-SUM($Z693:AC693)</f>
        <v>0</v>
      </c>
      <c r="AE693" s="304">
        <f>P693-SUM($Z693:AD693)</f>
        <v>0</v>
      </c>
      <c r="AF693" s="304">
        <f>Q693-SUM($Z693:AE693)</f>
        <v>0</v>
      </c>
      <c r="AG693" s="304">
        <f>R693-SUM($Z693:AF693)</f>
        <v>0</v>
      </c>
      <c r="AH693" s="304">
        <f>S693-SUM($Z693:AG693)</f>
        <v>0</v>
      </c>
      <c r="AI693" s="304">
        <f>T693-SUM($Z693:AH693)</f>
        <v>0</v>
      </c>
      <c r="AJ693" s="304">
        <f>U693-SUM($Z693:AI693)</f>
        <v>0</v>
      </c>
      <c r="AK693" s="304">
        <f>V693-SUM($Z693:AJ693)</f>
        <v>0</v>
      </c>
      <c r="AL693" s="21" t="e">
        <f>HLOOKUP(F693,'BASE 1'!$C$1:$UG$3,3,0)</f>
        <v>#N/A</v>
      </c>
      <c r="AM693" s="304"/>
      <c r="AN693" s="304">
        <v>31203603</v>
      </c>
      <c r="AO693" s="304">
        <v>31203603</v>
      </c>
      <c r="AP693" s="304"/>
      <c r="AQ693" s="304"/>
      <c r="AR693" s="304"/>
      <c r="AS693" s="304"/>
      <c r="AT693" s="304"/>
      <c r="AU693" s="304"/>
      <c r="AV693" s="304"/>
      <c r="AW693" s="304"/>
      <c r="AX693" s="304"/>
    </row>
    <row r="694" spans="1:50" ht="12.75" customHeight="1">
      <c r="A694" s="116">
        <v>110015616</v>
      </c>
      <c r="B694" s="312">
        <v>71300000</v>
      </c>
      <c r="C694" s="429"/>
      <c r="D694" s="511"/>
      <c r="E694" s="511"/>
      <c r="F694" s="124">
        <v>1350301115205</v>
      </c>
      <c r="G694" s="290" t="s">
        <v>2950</v>
      </c>
      <c r="H694" s="122">
        <v>9</v>
      </c>
      <c r="I694" s="302"/>
      <c r="J694" s="304">
        <v>149697887</v>
      </c>
      <c r="K694" s="304"/>
      <c r="L694" s="304">
        <v>149697887</v>
      </c>
      <c r="M694" s="304">
        <v>149697887</v>
      </c>
      <c r="N694" s="304"/>
      <c r="O694" s="304"/>
      <c r="P694" s="304"/>
      <c r="Q694" s="304"/>
      <c r="R694" s="304"/>
      <c r="S694" s="304"/>
      <c r="T694" s="304"/>
      <c r="U694" s="304"/>
      <c r="V694" s="304"/>
      <c r="W694" s="327" t="str">
        <f>IFERROR((M694/J694)/IFERROR(HLOOKUP(F694,'BASE 1'!$C$1:$UG$251,'PROY 1'!$AB$19+237,0),0),"")</f>
        <v/>
      </c>
      <c r="X694" s="327"/>
      <c r="Y694" s="25" t="str">
        <f t="shared" si="29"/>
        <v>156</v>
      </c>
      <c r="Z694" s="304">
        <f t="shared" si="30"/>
        <v>0</v>
      </c>
      <c r="AA694" s="304">
        <f>L694-SUM($Z694:Z694)</f>
        <v>149697887</v>
      </c>
      <c r="AB694" s="304">
        <f>M694-SUM($Z694:AA694)</f>
        <v>0</v>
      </c>
      <c r="AC694" s="304">
        <f>N694-SUM($Z694:AB694)</f>
        <v>-149697887</v>
      </c>
      <c r="AD694" s="304">
        <f>O694-SUM($Z694:AC694)</f>
        <v>0</v>
      </c>
      <c r="AE694" s="304">
        <f>P694-SUM($Z694:AD694)</f>
        <v>0</v>
      </c>
      <c r="AF694" s="304">
        <f>Q694-SUM($Z694:AE694)</f>
        <v>0</v>
      </c>
      <c r="AG694" s="304">
        <f>R694-SUM($Z694:AF694)</f>
        <v>0</v>
      </c>
      <c r="AH694" s="304">
        <f>S694-SUM($Z694:AG694)</f>
        <v>0</v>
      </c>
      <c r="AI694" s="304">
        <f>T694-SUM($Z694:AH694)</f>
        <v>0</v>
      </c>
      <c r="AJ694" s="304">
        <f>U694-SUM($Z694:AI694)</f>
        <v>0</v>
      </c>
      <c r="AK694" s="304">
        <f>V694-SUM($Z694:AJ694)</f>
        <v>0</v>
      </c>
      <c r="AL694" s="21" t="e">
        <f>HLOOKUP(F694,'BASE 1'!$C$1:$UG$3,3,0)</f>
        <v>#N/A</v>
      </c>
      <c r="AM694" s="304"/>
      <c r="AN694" s="304">
        <v>149697887</v>
      </c>
      <c r="AO694" s="304">
        <v>149697887</v>
      </c>
      <c r="AP694" s="304"/>
      <c r="AQ694" s="304"/>
      <c r="AR694" s="304"/>
      <c r="AS694" s="304"/>
      <c r="AT694" s="304"/>
      <c r="AU694" s="304"/>
      <c r="AV694" s="304"/>
      <c r="AW694" s="304"/>
      <c r="AX694" s="304"/>
    </row>
    <row r="695" spans="1:50" ht="12.75" customHeight="1">
      <c r="A695" s="116">
        <v>110015617</v>
      </c>
      <c r="B695" s="312">
        <v>71300000</v>
      </c>
      <c r="C695" s="429"/>
      <c r="D695" s="511"/>
      <c r="E695" s="511"/>
      <c r="F695" s="124">
        <v>1350301115206</v>
      </c>
      <c r="G695" s="290" t="s">
        <v>4251</v>
      </c>
      <c r="H695" s="122">
        <v>9</v>
      </c>
      <c r="I695" s="302"/>
      <c r="J695" s="304">
        <v>3110234925</v>
      </c>
      <c r="K695" s="304"/>
      <c r="L695" s="304">
        <v>3110234925</v>
      </c>
      <c r="M695" s="304">
        <v>3110234925</v>
      </c>
      <c r="N695" s="304"/>
      <c r="O695" s="304"/>
      <c r="P695" s="304"/>
      <c r="Q695" s="304"/>
      <c r="R695" s="304"/>
      <c r="S695" s="304"/>
      <c r="T695" s="304"/>
      <c r="U695" s="304"/>
      <c r="V695" s="304"/>
      <c r="W695" s="327" t="str">
        <f>IFERROR((M695/J695)/IFERROR(HLOOKUP(F695,'BASE 1'!$C$1:$UG$251,'PROY 1'!$AB$19+237,0),0),"")</f>
        <v/>
      </c>
      <c r="X695" s="327"/>
      <c r="Y695" s="25" t="str">
        <f t="shared" si="29"/>
        <v>156</v>
      </c>
      <c r="Z695" s="304">
        <f t="shared" si="30"/>
        <v>0</v>
      </c>
      <c r="AA695" s="304">
        <f>L695-SUM($Z695:Z695)</f>
        <v>3110234925</v>
      </c>
      <c r="AB695" s="304">
        <f>M695-SUM($Z695:AA695)</f>
        <v>0</v>
      </c>
      <c r="AC695" s="304">
        <f>N695-SUM($Z695:AB695)</f>
        <v>-3110234925</v>
      </c>
      <c r="AD695" s="304">
        <f>O695-SUM($Z695:AC695)</f>
        <v>0</v>
      </c>
      <c r="AE695" s="304">
        <f>P695-SUM($Z695:AD695)</f>
        <v>0</v>
      </c>
      <c r="AF695" s="304">
        <f>Q695-SUM($Z695:AE695)</f>
        <v>0</v>
      </c>
      <c r="AG695" s="304">
        <f>R695-SUM($Z695:AF695)</f>
        <v>0</v>
      </c>
      <c r="AH695" s="304">
        <f>S695-SUM($Z695:AG695)</f>
        <v>0</v>
      </c>
      <c r="AI695" s="304">
        <f>T695-SUM($Z695:AH695)</f>
        <v>0</v>
      </c>
      <c r="AJ695" s="304">
        <f>U695-SUM($Z695:AI695)</f>
        <v>0</v>
      </c>
      <c r="AK695" s="304">
        <f>V695-SUM($Z695:AJ695)</f>
        <v>0</v>
      </c>
      <c r="AL695" s="21" t="e">
        <f>HLOOKUP(F695,'BASE 1'!$C$1:$UG$3,3,0)</f>
        <v>#N/A</v>
      </c>
      <c r="AM695" s="304"/>
      <c r="AN695" s="304">
        <v>3110234925</v>
      </c>
      <c r="AO695" s="304">
        <v>3110234925</v>
      </c>
      <c r="AP695" s="304"/>
      <c r="AQ695" s="304"/>
      <c r="AR695" s="304"/>
      <c r="AS695" s="304"/>
      <c r="AT695" s="304"/>
      <c r="AU695" s="304"/>
      <c r="AV695" s="304"/>
      <c r="AW695" s="304"/>
      <c r="AX695" s="304"/>
    </row>
    <row r="696" spans="1:50" ht="12.75" customHeight="1">
      <c r="A696" s="116">
        <v>110015618</v>
      </c>
      <c r="B696" s="312">
        <v>71300000</v>
      </c>
      <c r="C696" s="429"/>
      <c r="D696" s="511"/>
      <c r="E696" s="511"/>
      <c r="F696" s="124">
        <v>1350301115207</v>
      </c>
      <c r="G696" s="290" t="s">
        <v>4574</v>
      </c>
      <c r="H696" s="122">
        <v>9</v>
      </c>
      <c r="I696" s="302"/>
      <c r="J696" s="304">
        <v>2802985081</v>
      </c>
      <c r="K696" s="304"/>
      <c r="L696" s="304">
        <v>2802985081</v>
      </c>
      <c r="M696" s="304">
        <v>2802985081</v>
      </c>
      <c r="N696" s="304"/>
      <c r="O696" s="304"/>
      <c r="P696" s="304"/>
      <c r="Q696" s="304"/>
      <c r="R696" s="304"/>
      <c r="S696" s="304"/>
      <c r="T696" s="304"/>
      <c r="U696" s="304"/>
      <c r="V696" s="304"/>
      <c r="W696" s="327" t="str">
        <f>IFERROR((M696/J696)/IFERROR(HLOOKUP(F696,'BASE 1'!$C$1:$UG$251,'PROY 1'!$AB$19+237,0),0),"")</f>
        <v/>
      </c>
      <c r="X696" s="327"/>
      <c r="Y696" s="25" t="str">
        <f t="shared" si="29"/>
        <v>156</v>
      </c>
      <c r="Z696" s="304">
        <f t="shared" si="30"/>
        <v>0</v>
      </c>
      <c r="AA696" s="304">
        <f>L696-SUM($Z696:Z696)</f>
        <v>2802985081</v>
      </c>
      <c r="AB696" s="304">
        <f>M696-SUM($Z696:AA696)</f>
        <v>0</v>
      </c>
      <c r="AC696" s="304">
        <f>N696-SUM($Z696:AB696)</f>
        <v>-2802985081</v>
      </c>
      <c r="AD696" s="304">
        <f>O696-SUM($Z696:AC696)</f>
        <v>0</v>
      </c>
      <c r="AE696" s="304">
        <f>P696-SUM($Z696:AD696)</f>
        <v>0</v>
      </c>
      <c r="AF696" s="304">
        <f>Q696-SUM($Z696:AE696)</f>
        <v>0</v>
      </c>
      <c r="AG696" s="304">
        <f>R696-SUM($Z696:AF696)</f>
        <v>0</v>
      </c>
      <c r="AH696" s="304">
        <f>S696-SUM($Z696:AG696)</f>
        <v>0</v>
      </c>
      <c r="AI696" s="304">
        <f>T696-SUM($Z696:AH696)</f>
        <v>0</v>
      </c>
      <c r="AJ696" s="304">
        <f>U696-SUM($Z696:AI696)</f>
        <v>0</v>
      </c>
      <c r="AK696" s="304">
        <f>V696-SUM($Z696:AJ696)</f>
        <v>0</v>
      </c>
      <c r="AL696" s="21" t="e">
        <f>HLOOKUP(F696,'BASE 1'!$C$1:$UG$3,3,0)</f>
        <v>#N/A</v>
      </c>
      <c r="AM696" s="304"/>
      <c r="AN696" s="304">
        <v>2802985081</v>
      </c>
      <c r="AO696" s="304">
        <v>2802985081</v>
      </c>
      <c r="AP696" s="304"/>
      <c r="AQ696" s="304"/>
      <c r="AR696" s="304"/>
      <c r="AS696" s="304"/>
      <c r="AT696" s="304"/>
      <c r="AU696" s="304"/>
      <c r="AV696" s="304"/>
      <c r="AW696" s="304"/>
      <c r="AX696" s="304"/>
    </row>
    <row r="697" spans="1:50" ht="12.75" customHeight="1">
      <c r="A697" s="116">
        <v>110010509</v>
      </c>
      <c r="B697" s="312">
        <v>76200000</v>
      </c>
      <c r="C697" s="429"/>
      <c r="D697" s="511"/>
      <c r="E697" s="511"/>
      <c r="F697" s="124">
        <v>1350301162</v>
      </c>
      <c r="G697" s="290" t="s">
        <v>4575</v>
      </c>
      <c r="H697" s="122">
        <v>9</v>
      </c>
      <c r="I697" s="302"/>
      <c r="J697" s="304">
        <v>70076079</v>
      </c>
      <c r="K697" s="304"/>
      <c r="L697" s="304">
        <v>70076079</v>
      </c>
      <c r="M697" s="304">
        <v>70076079</v>
      </c>
      <c r="N697" s="304"/>
      <c r="O697" s="304"/>
      <c r="P697" s="304"/>
      <c r="Q697" s="304"/>
      <c r="R697" s="304"/>
      <c r="S697" s="304"/>
      <c r="T697" s="304"/>
      <c r="U697" s="304"/>
      <c r="V697" s="304"/>
      <c r="W697" s="327" t="str">
        <f>IFERROR((M697/J697)/IFERROR(HLOOKUP(F697,'BASE 1'!$C$1:$UG$251,'PROY 1'!$AB$19+237,0),0),"")</f>
        <v/>
      </c>
      <c r="X697" s="327"/>
      <c r="Y697" s="25" t="str">
        <f t="shared" si="29"/>
        <v>105</v>
      </c>
      <c r="Z697" s="304">
        <f t="shared" si="30"/>
        <v>0</v>
      </c>
      <c r="AA697" s="304">
        <f>L697-SUM($Z697:Z697)</f>
        <v>70076079</v>
      </c>
      <c r="AB697" s="304">
        <f>M697-SUM($Z697:AA697)</f>
        <v>0</v>
      </c>
      <c r="AC697" s="304">
        <f>N697-SUM($Z697:AB697)</f>
        <v>-70076079</v>
      </c>
      <c r="AD697" s="304">
        <f>O697-SUM($Z697:AC697)</f>
        <v>0</v>
      </c>
      <c r="AE697" s="304">
        <f>P697-SUM($Z697:AD697)</f>
        <v>0</v>
      </c>
      <c r="AF697" s="304">
        <f>Q697-SUM($Z697:AE697)</f>
        <v>0</v>
      </c>
      <c r="AG697" s="304">
        <f>R697-SUM($Z697:AF697)</f>
        <v>0</v>
      </c>
      <c r="AH697" s="304">
        <f>S697-SUM($Z697:AG697)</f>
        <v>0</v>
      </c>
      <c r="AI697" s="304">
        <f>T697-SUM($Z697:AH697)</f>
        <v>0</v>
      </c>
      <c r="AJ697" s="304">
        <f>U697-SUM($Z697:AI697)</f>
        <v>0</v>
      </c>
      <c r="AK697" s="304">
        <f>V697-SUM($Z697:AJ697)</f>
        <v>0</v>
      </c>
      <c r="AL697" s="21" t="e">
        <f>HLOOKUP(F697,'BASE 1'!$C$1:$UG$3,3,0)</f>
        <v>#N/A</v>
      </c>
      <c r="AM697" s="304"/>
      <c r="AN697" s="304">
        <v>70076079</v>
      </c>
      <c r="AO697" s="304">
        <v>70076079</v>
      </c>
      <c r="AP697" s="304"/>
      <c r="AQ697" s="304"/>
      <c r="AR697" s="304"/>
      <c r="AS697" s="304"/>
      <c r="AT697" s="304"/>
      <c r="AU697" s="304"/>
      <c r="AV697" s="304"/>
      <c r="AW697" s="304"/>
      <c r="AX697" s="304"/>
    </row>
    <row r="698" spans="1:50" ht="12.75" customHeight="1">
      <c r="A698" s="116">
        <v>110010510</v>
      </c>
      <c r="B698" s="312">
        <v>76200000</v>
      </c>
      <c r="C698" s="429"/>
      <c r="D698" s="511"/>
      <c r="E698" s="511"/>
      <c r="F698" s="124">
        <v>1350301162</v>
      </c>
      <c r="G698" s="290" t="s">
        <v>4576</v>
      </c>
      <c r="H698" s="122">
        <v>9</v>
      </c>
      <c r="I698" s="302"/>
      <c r="J698" s="304">
        <v>26665090</v>
      </c>
      <c r="K698" s="304"/>
      <c r="L698" s="304">
        <v>26665090</v>
      </c>
      <c r="M698" s="304">
        <v>26665090</v>
      </c>
      <c r="N698" s="304"/>
      <c r="O698" s="304"/>
      <c r="P698" s="304"/>
      <c r="Q698" s="304"/>
      <c r="R698" s="304"/>
      <c r="S698" s="304"/>
      <c r="T698" s="304"/>
      <c r="U698" s="304"/>
      <c r="V698" s="304"/>
      <c r="W698" s="327" t="str">
        <f>IFERROR((M698/J698)/IFERROR(HLOOKUP(F698,'BASE 1'!$C$1:$UG$251,'PROY 1'!$AB$19+237,0),0),"")</f>
        <v/>
      </c>
      <c r="X698" s="327"/>
      <c r="Y698" s="25" t="str">
        <f t="shared" si="29"/>
        <v>105</v>
      </c>
      <c r="Z698" s="304">
        <f t="shared" si="30"/>
        <v>0</v>
      </c>
      <c r="AA698" s="304">
        <f>L698-SUM($Z698:Z698)</f>
        <v>26665090</v>
      </c>
      <c r="AB698" s="304">
        <f>M698-SUM($Z698:AA698)</f>
        <v>0</v>
      </c>
      <c r="AC698" s="304">
        <f>N698-SUM($Z698:AB698)</f>
        <v>-26665090</v>
      </c>
      <c r="AD698" s="304">
        <f>O698-SUM($Z698:AC698)</f>
        <v>0</v>
      </c>
      <c r="AE698" s="304">
        <f>P698-SUM($Z698:AD698)</f>
        <v>0</v>
      </c>
      <c r="AF698" s="304">
        <f>Q698-SUM($Z698:AE698)</f>
        <v>0</v>
      </c>
      <c r="AG698" s="304">
        <f>R698-SUM($Z698:AF698)</f>
        <v>0</v>
      </c>
      <c r="AH698" s="304">
        <f>S698-SUM($Z698:AG698)</f>
        <v>0</v>
      </c>
      <c r="AI698" s="304">
        <f>T698-SUM($Z698:AH698)</f>
        <v>0</v>
      </c>
      <c r="AJ698" s="304">
        <f>U698-SUM($Z698:AI698)</f>
        <v>0</v>
      </c>
      <c r="AK698" s="304">
        <f>V698-SUM($Z698:AJ698)</f>
        <v>0</v>
      </c>
      <c r="AL698" s="21" t="e">
        <f>HLOOKUP(F698,'BASE 1'!$C$1:$UG$3,3,0)</f>
        <v>#N/A</v>
      </c>
      <c r="AM698" s="304"/>
      <c r="AN698" s="304">
        <v>26665090</v>
      </c>
      <c r="AO698" s="304">
        <v>26665090</v>
      </c>
      <c r="AP698" s="304"/>
      <c r="AQ698" s="304"/>
      <c r="AR698" s="304"/>
      <c r="AS698" s="304"/>
      <c r="AT698" s="304"/>
      <c r="AU698" s="304"/>
      <c r="AV698" s="304"/>
      <c r="AW698" s="304"/>
      <c r="AX698" s="304"/>
    </row>
    <row r="699" spans="1:50" ht="12.75" customHeight="1">
      <c r="A699" s="116">
        <v>110010511</v>
      </c>
      <c r="B699" s="312">
        <v>76200000</v>
      </c>
      <c r="C699" s="429"/>
      <c r="D699" s="511"/>
      <c r="E699" s="511"/>
      <c r="F699" s="124">
        <v>1350301162</v>
      </c>
      <c r="G699" s="290" t="s">
        <v>4577</v>
      </c>
      <c r="H699" s="122">
        <v>9</v>
      </c>
      <c r="I699" s="302"/>
      <c r="J699" s="304">
        <v>284586984</v>
      </c>
      <c r="K699" s="304"/>
      <c r="L699" s="304">
        <v>284586984</v>
      </c>
      <c r="M699" s="304">
        <v>284586984</v>
      </c>
      <c r="N699" s="304"/>
      <c r="O699" s="304"/>
      <c r="P699" s="304"/>
      <c r="Q699" s="304"/>
      <c r="R699" s="304"/>
      <c r="S699" s="304"/>
      <c r="T699" s="304"/>
      <c r="U699" s="304"/>
      <c r="V699" s="304"/>
      <c r="W699" s="327" t="str">
        <f>IFERROR((M699/J699)/IFERROR(HLOOKUP(F699,'BASE 1'!$C$1:$UG$251,'PROY 1'!$AB$19+237,0),0),"")</f>
        <v/>
      </c>
      <c r="X699" s="327"/>
      <c r="Y699" s="25" t="str">
        <f t="shared" si="29"/>
        <v>105</v>
      </c>
      <c r="Z699" s="304">
        <f t="shared" si="30"/>
        <v>0</v>
      </c>
      <c r="AA699" s="304">
        <f>L699-SUM($Z699:Z699)</f>
        <v>284586984</v>
      </c>
      <c r="AB699" s="304">
        <f>M699-SUM($Z699:AA699)</f>
        <v>0</v>
      </c>
      <c r="AC699" s="304">
        <f>N699-SUM($Z699:AB699)</f>
        <v>-284586984</v>
      </c>
      <c r="AD699" s="304">
        <f>O699-SUM($Z699:AC699)</f>
        <v>0</v>
      </c>
      <c r="AE699" s="304">
        <f>P699-SUM($Z699:AD699)</f>
        <v>0</v>
      </c>
      <c r="AF699" s="304">
        <f>Q699-SUM($Z699:AE699)</f>
        <v>0</v>
      </c>
      <c r="AG699" s="304">
        <f>R699-SUM($Z699:AF699)</f>
        <v>0</v>
      </c>
      <c r="AH699" s="304">
        <f>S699-SUM($Z699:AG699)</f>
        <v>0</v>
      </c>
      <c r="AI699" s="304">
        <f>T699-SUM($Z699:AH699)</f>
        <v>0</v>
      </c>
      <c r="AJ699" s="304">
        <f>U699-SUM($Z699:AI699)</f>
        <v>0</v>
      </c>
      <c r="AK699" s="304">
        <f>V699-SUM($Z699:AJ699)</f>
        <v>0</v>
      </c>
      <c r="AL699" s="21" t="e">
        <f>HLOOKUP(F699,'BASE 1'!$C$1:$UG$3,3,0)</f>
        <v>#N/A</v>
      </c>
      <c r="AM699" s="304"/>
      <c r="AN699" s="304">
        <v>284586984</v>
      </c>
      <c r="AO699" s="304">
        <v>284586984</v>
      </c>
      <c r="AP699" s="304"/>
      <c r="AQ699" s="304"/>
      <c r="AR699" s="304"/>
      <c r="AS699" s="304"/>
      <c r="AT699" s="304"/>
      <c r="AU699" s="304"/>
      <c r="AV699" s="304"/>
      <c r="AW699" s="304"/>
      <c r="AX699" s="304"/>
    </row>
    <row r="700" spans="1:50" ht="12.75" customHeight="1">
      <c r="A700" s="116">
        <v>110010512</v>
      </c>
      <c r="B700" s="312">
        <v>76200000</v>
      </c>
      <c r="C700" s="429"/>
      <c r="D700" s="511"/>
      <c r="E700" s="511"/>
      <c r="F700" s="124">
        <v>1350301162</v>
      </c>
      <c r="G700" s="290" t="s">
        <v>4578</v>
      </c>
      <c r="H700" s="122">
        <v>9</v>
      </c>
      <c r="I700" s="302"/>
      <c r="J700" s="304">
        <v>9632135</v>
      </c>
      <c r="K700" s="304"/>
      <c r="L700" s="304">
        <v>9632135</v>
      </c>
      <c r="M700" s="304">
        <v>9632135</v>
      </c>
      <c r="N700" s="304"/>
      <c r="O700" s="304"/>
      <c r="P700" s="304"/>
      <c r="Q700" s="304"/>
      <c r="R700" s="304"/>
      <c r="S700" s="304"/>
      <c r="T700" s="304"/>
      <c r="U700" s="304"/>
      <c r="V700" s="304"/>
      <c r="W700" s="327" t="str">
        <f>IFERROR((M700/J700)/IFERROR(HLOOKUP(F700,'BASE 1'!$C$1:$UG$251,'PROY 1'!$AB$19+237,0),0),"")</f>
        <v/>
      </c>
      <c r="X700" s="327"/>
      <c r="Y700" s="25" t="str">
        <f t="shared" si="29"/>
        <v>105</v>
      </c>
      <c r="Z700" s="304">
        <f t="shared" si="30"/>
        <v>0</v>
      </c>
      <c r="AA700" s="304">
        <f>L700-SUM($Z700:Z700)</f>
        <v>9632135</v>
      </c>
      <c r="AB700" s="304">
        <f>M700-SUM($Z700:AA700)</f>
        <v>0</v>
      </c>
      <c r="AC700" s="304">
        <f>N700-SUM($Z700:AB700)</f>
        <v>-9632135</v>
      </c>
      <c r="AD700" s="304">
        <f>O700-SUM($Z700:AC700)</f>
        <v>0</v>
      </c>
      <c r="AE700" s="304">
        <f>P700-SUM($Z700:AD700)</f>
        <v>0</v>
      </c>
      <c r="AF700" s="304">
        <f>Q700-SUM($Z700:AE700)</f>
        <v>0</v>
      </c>
      <c r="AG700" s="304">
        <f>R700-SUM($Z700:AF700)</f>
        <v>0</v>
      </c>
      <c r="AH700" s="304">
        <f>S700-SUM($Z700:AG700)</f>
        <v>0</v>
      </c>
      <c r="AI700" s="304">
        <f>T700-SUM($Z700:AH700)</f>
        <v>0</v>
      </c>
      <c r="AJ700" s="304">
        <f>U700-SUM($Z700:AI700)</f>
        <v>0</v>
      </c>
      <c r="AK700" s="304">
        <f>V700-SUM($Z700:AJ700)</f>
        <v>0</v>
      </c>
      <c r="AL700" s="21" t="e">
        <f>HLOOKUP(F700,'BASE 1'!$C$1:$UG$3,3,0)</f>
        <v>#N/A</v>
      </c>
      <c r="AM700" s="304"/>
      <c r="AN700" s="304">
        <v>9632135</v>
      </c>
      <c r="AO700" s="304">
        <v>9632135</v>
      </c>
      <c r="AP700" s="304"/>
      <c r="AQ700" s="304"/>
      <c r="AR700" s="304"/>
      <c r="AS700" s="304"/>
      <c r="AT700" s="304"/>
      <c r="AU700" s="304"/>
      <c r="AV700" s="304"/>
      <c r="AW700" s="304"/>
      <c r="AX700" s="304"/>
    </row>
    <row r="701" spans="1:50" ht="12.75" customHeight="1">
      <c r="A701" s="116">
        <v>110010513</v>
      </c>
      <c r="B701" s="312">
        <v>76200000</v>
      </c>
      <c r="C701" s="429"/>
      <c r="D701" s="511"/>
      <c r="E701" s="511"/>
      <c r="F701" s="124">
        <v>1350301162</v>
      </c>
      <c r="G701" s="290" t="s">
        <v>4579</v>
      </c>
      <c r="H701" s="122">
        <v>9</v>
      </c>
      <c r="I701" s="302"/>
      <c r="J701" s="304">
        <v>40000000</v>
      </c>
      <c r="K701" s="304"/>
      <c r="L701" s="304">
        <v>40000000</v>
      </c>
      <c r="M701" s="304">
        <v>40000000</v>
      </c>
      <c r="N701" s="304"/>
      <c r="O701" s="304"/>
      <c r="P701" s="304"/>
      <c r="Q701" s="304"/>
      <c r="R701" s="304"/>
      <c r="S701" s="304"/>
      <c r="T701" s="304"/>
      <c r="U701" s="304"/>
      <c r="V701" s="304"/>
      <c r="W701" s="327" t="str">
        <f>IFERROR((M701/J701)/IFERROR(HLOOKUP(F701,'BASE 1'!$C$1:$UG$251,'PROY 1'!$AB$19+237,0),0),"")</f>
        <v/>
      </c>
      <c r="X701" s="327"/>
      <c r="Y701" s="25" t="str">
        <f t="shared" si="29"/>
        <v>105</v>
      </c>
      <c r="Z701" s="304">
        <f t="shared" si="30"/>
        <v>0</v>
      </c>
      <c r="AA701" s="304">
        <f>L701-SUM($Z701:Z701)</f>
        <v>40000000</v>
      </c>
      <c r="AB701" s="304">
        <f>M701-SUM($Z701:AA701)</f>
        <v>0</v>
      </c>
      <c r="AC701" s="304">
        <f>N701-SUM($Z701:AB701)</f>
        <v>-40000000</v>
      </c>
      <c r="AD701" s="304">
        <f>O701-SUM($Z701:AC701)</f>
        <v>0</v>
      </c>
      <c r="AE701" s="304">
        <f>P701-SUM($Z701:AD701)</f>
        <v>0</v>
      </c>
      <c r="AF701" s="304">
        <f>Q701-SUM($Z701:AE701)</f>
        <v>0</v>
      </c>
      <c r="AG701" s="304">
        <f>R701-SUM($Z701:AF701)</f>
        <v>0</v>
      </c>
      <c r="AH701" s="304">
        <f>S701-SUM($Z701:AG701)</f>
        <v>0</v>
      </c>
      <c r="AI701" s="304">
        <f>T701-SUM($Z701:AH701)</f>
        <v>0</v>
      </c>
      <c r="AJ701" s="304">
        <f>U701-SUM($Z701:AI701)</f>
        <v>0</v>
      </c>
      <c r="AK701" s="304">
        <f>V701-SUM($Z701:AJ701)</f>
        <v>0</v>
      </c>
      <c r="AL701" s="21" t="e">
        <f>HLOOKUP(F701,'BASE 1'!$C$1:$UG$3,3,0)</f>
        <v>#N/A</v>
      </c>
      <c r="AM701" s="304"/>
      <c r="AN701" s="304">
        <v>40000000</v>
      </c>
      <c r="AO701" s="304">
        <v>40000000</v>
      </c>
      <c r="AP701" s="304"/>
      <c r="AQ701" s="304"/>
      <c r="AR701" s="304"/>
      <c r="AS701" s="304"/>
      <c r="AT701" s="304"/>
      <c r="AU701" s="304"/>
      <c r="AV701" s="304"/>
      <c r="AW701" s="304"/>
      <c r="AX701" s="304"/>
    </row>
    <row r="702" spans="1:50" ht="12.75" customHeight="1">
      <c r="A702" s="116">
        <v>110010514</v>
      </c>
      <c r="B702" s="312">
        <v>76200000</v>
      </c>
      <c r="C702" s="429" t="s">
        <v>342</v>
      </c>
      <c r="D702" s="511"/>
      <c r="E702" s="511" t="s">
        <v>342</v>
      </c>
      <c r="F702" s="124">
        <v>1350301162</v>
      </c>
      <c r="G702" s="290" t="s">
        <v>4281</v>
      </c>
      <c r="H702" s="122">
        <v>9</v>
      </c>
      <c r="I702" s="302"/>
      <c r="J702" s="304">
        <v>211008435</v>
      </c>
      <c r="K702" s="304"/>
      <c r="L702" s="304">
        <v>213189027</v>
      </c>
      <c r="M702" s="304">
        <v>214279323</v>
      </c>
      <c r="N702" s="304"/>
      <c r="O702" s="304"/>
      <c r="P702" s="304"/>
      <c r="Q702" s="304"/>
      <c r="R702" s="304"/>
      <c r="S702" s="304"/>
      <c r="T702" s="304"/>
      <c r="U702" s="304"/>
      <c r="V702" s="304"/>
      <c r="W702" s="327" t="str">
        <f>IFERROR((M702/J702)/IFERROR(HLOOKUP(F702,'BASE 1'!$C$1:$UG$251,'PROY 1'!$AB$19+237,0),0),"")</f>
        <v/>
      </c>
      <c r="X702" s="327"/>
      <c r="Y702" s="25" t="str">
        <f t="shared" si="29"/>
        <v>105</v>
      </c>
      <c r="Z702" s="304">
        <f t="shared" si="30"/>
        <v>0</v>
      </c>
      <c r="AA702" s="304">
        <f>L702-SUM($Z702:Z702)</f>
        <v>213189027</v>
      </c>
      <c r="AB702" s="304">
        <f>M702-SUM($Z702:AA702)</f>
        <v>1090296</v>
      </c>
      <c r="AC702" s="304">
        <f>N702-SUM($Z702:AB702)</f>
        <v>-214279323</v>
      </c>
      <c r="AD702" s="304">
        <f>O702-SUM($Z702:AC702)</f>
        <v>0</v>
      </c>
      <c r="AE702" s="304">
        <f>P702-SUM($Z702:AD702)</f>
        <v>0</v>
      </c>
      <c r="AF702" s="304">
        <f>Q702-SUM($Z702:AE702)</f>
        <v>0</v>
      </c>
      <c r="AG702" s="304">
        <f>R702-SUM($Z702:AF702)</f>
        <v>0</v>
      </c>
      <c r="AH702" s="304">
        <f>S702-SUM($Z702:AG702)</f>
        <v>0</v>
      </c>
      <c r="AI702" s="304">
        <f>T702-SUM($Z702:AH702)</f>
        <v>0</v>
      </c>
      <c r="AJ702" s="304">
        <f>U702-SUM($Z702:AI702)</f>
        <v>0</v>
      </c>
      <c r="AK702" s="304">
        <f>V702-SUM($Z702:AJ702)</f>
        <v>0</v>
      </c>
      <c r="AL702" s="21" t="e">
        <f>HLOOKUP(F702,'BASE 1'!$C$1:$UG$3,3,0)</f>
        <v>#N/A</v>
      </c>
      <c r="AM702" s="304"/>
      <c r="AN702" s="304">
        <v>211008435</v>
      </c>
      <c r="AO702" s="304">
        <v>211008435</v>
      </c>
      <c r="AP702" s="304"/>
      <c r="AQ702" s="304"/>
      <c r="AR702" s="304"/>
      <c r="AS702" s="304"/>
      <c r="AT702" s="304"/>
      <c r="AU702" s="304"/>
      <c r="AV702" s="304"/>
      <c r="AW702" s="304"/>
      <c r="AX702" s="304"/>
    </row>
    <row r="703" spans="1:50" ht="12.75" customHeight="1">
      <c r="A703" s="116">
        <v>110010515</v>
      </c>
      <c r="B703" s="312">
        <v>76200000</v>
      </c>
      <c r="C703" s="429" t="s">
        <v>342</v>
      </c>
      <c r="D703" s="511"/>
      <c r="E703" s="511" t="s">
        <v>342</v>
      </c>
      <c r="F703" s="124">
        <v>1350301162</v>
      </c>
      <c r="G703" s="290" t="s">
        <v>4232</v>
      </c>
      <c r="H703" s="122">
        <v>9</v>
      </c>
      <c r="I703" s="302"/>
      <c r="J703" s="304">
        <v>3439981632</v>
      </c>
      <c r="K703" s="304"/>
      <c r="L703" s="304">
        <v>3448390652</v>
      </c>
      <c r="M703" s="304">
        <v>3448390652</v>
      </c>
      <c r="N703" s="304"/>
      <c r="O703" s="304"/>
      <c r="P703" s="304"/>
      <c r="Q703" s="304"/>
      <c r="R703" s="304"/>
      <c r="S703" s="304"/>
      <c r="T703" s="304"/>
      <c r="U703" s="304"/>
      <c r="V703" s="304"/>
      <c r="W703" s="327" t="str">
        <f>IFERROR((M703/J703)/IFERROR(HLOOKUP(F703,'BASE 1'!$C$1:$UG$251,'PROY 1'!$AB$19+237,0),0),"")</f>
        <v/>
      </c>
      <c r="X703" s="327"/>
      <c r="Y703" s="25" t="str">
        <f t="shared" si="29"/>
        <v>105</v>
      </c>
      <c r="Z703" s="304">
        <f t="shared" si="30"/>
        <v>0</v>
      </c>
      <c r="AA703" s="304">
        <f>L703-SUM($Z703:Z703)</f>
        <v>3448390652</v>
      </c>
      <c r="AB703" s="304">
        <f>M703-SUM($Z703:AA703)</f>
        <v>0</v>
      </c>
      <c r="AC703" s="304">
        <f>N703-SUM($Z703:AB703)</f>
        <v>-3448390652</v>
      </c>
      <c r="AD703" s="304">
        <f>O703-SUM($Z703:AC703)</f>
        <v>0</v>
      </c>
      <c r="AE703" s="304">
        <f>P703-SUM($Z703:AD703)</f>
        <v>0</v>
      </c>
      <c r="AF703" s="304">
        <f>Q703-SUM($Z703:AE703)</f>
        <v>0</v>
      </c>
      <c r="AG703" s="304">
        <f>R703-SUM($Z703:AF703)</f>
        <v>0</v>
      </c>
      <c r="AH703" s="304">
        <f>S703-SUM($Z703:AG703)</f>
        <v>0</v>
      </c>
      <c r="AI703" s="304">
        <f>T703-SUM($Z703:AH703)</f>
        <v>0</v>
      </c>
      <c r="AJ703" s="304">
        <f>U703-SUM($Z703:AI703)</f>
        <v>0</v>
      </c>
      <c r="AK703" s="304">
        <f>V703-SUM($Z703:AJ703)</f>
        <v>0</v>
      </c>
      <c r="AL703" s="21" t="e">
        <f>HLOOKUP(F703,'BASE 1'!$C$1:$UG$3,3,0)</f>
        <v>#N/A</v>
      </c>
      <c r="AM703" s="304"/>
      <c r="AN703" s="304">
        <v>3439981632</v>
      </c>
      <c r="AO703" s="304">
        <v>3439981632</v>
      </c>
      <c r="AP703" s="304"/>
      <c r="AQ703" s="304"/>
      <c r="AR703" s="304"/>
      <c r="AS703" s="304"/>
      <c r="AT703" s="304"/>
      <c r="AU703" s="304"/>
      <c r="AV703" s="304"/>
      <c r="AW703" s="304"/>
      <c r="AX703" s="304"/>
    </row>
    <row r="704" spans="1:50" ht="12.75" customHeight="1">
      <c r="A704" s="116">
        <v>110010516</v>
      </c>
      <c r="B704" s="312">
        <v>76200000</v>
      </c>
      <c r="C704" s="429" t="s">
        <v>342</v>
      </c>
      <c r="D704" s="511"/>
      <c r="E704" s="511" t="s">
        <v>342</v>
      </c>
      <c r="F704" s="124">
        <v>1350301162</v>
      </c>
      <c r="G704" s="290" t="s">
        <v>4183</v>
      </c>
      <c r="H704" s="122">
        <v>9</v>
      </c>
      <c r="I704" s="302"/>
      <c r="J704" s="304">
        <v>22035620348</v>
      </c>
      <c r="K704" s="304"/>
      <c r="L704" s="304">
        <v>22067962390</v>
      </c>
      <c r="M704" s="304">
        <v>22073049880</v>
      </c>
      <c r="N704" s="304"/>
      <c r="O704" s="304"/>
      <c r="P704" s="304"/>
      <c r="Q704" s="304"/>
      <c r="R704" s="304"/>
      <c r="S704" s="304"/>
      <c r="T704" s="304"/>
      <c r="U704" s="304"/>
      <c r="V704" s="304"/>
      <c r="W704" s="327" t="str">
        <f>IFERROR((M704/J704)/IFERROR(HLOOKUP(F704,'BASE 1'!$C$1:$UG$251,'PROY 1'!$AB$19+237,0),0),"")</f>
        <v/>
      </c>
      <c r="X704" s="327"/>
      <c r="Y704" s="25" t="str">
        <f t="shared" si="29"/>
        <v>105</v>
      </c>
      <c r="Z704" s="304">
        <f t="shared" si="30"/>
        <v>0</v>
      </c>
      <c r="AA704" s="304">
        <f>L704-SUM($Z704:Z704)</f>
        <v>22067962390</v>
      </c>
      <c r="AB704" s="304">
        <f>M704-SUM($Z704:AA704)</f>
        <v>5087490</v>
      </c>
      <c r="AC704" s="304">
        <f>N704-SUM($Z704:AB704)</f>
        <v>-22073049880</v>
      </c>
      <c r="AD704" s="304">
        <f>O704-SUM($Z704:AC704)</f>
        <v>0</v>
      </c>
      <c r="AE704" s="304">
        <f>P704-SUM($Z704:AD704)</f>
        <v>0</v>
      </c>
      <c r="AF704" s="304">
        <f>Q704-SUM($Z704:AE704)</f>
        <v>0</v>
      </c>
      <c r="AG704" s="304">
        <f>R704-SUM($Z704:AF704)</f>
        <v>0</v>
      </c>
      <c r="AH704" s="304">
        <f>S704-SUM($Z704:AG704)</f>
        <v>0</v>
      </c>
      <c r="AI704" s="304">
        <f>T704-SUM($Z704:AH704)</f>
        <v>0</v>
      </c>
      <c r="AJ704" s="304">
        <f>U704-SUM($Z704:AI704)</f>
        <v>0</v>
      </c>
      <c r="AK704" s="304">
        <f>V704-SUM($Z704:AJ704)</f>
        <v>0</v>
      </c>
      <c r="AL704" s="21" t="e">
        <f>HLOOKUP(F704,'BASE 1'!$C$1:$UG$3,3,0)</f>
        <v>#N/A</v>
      </c>
      <c r="AM704" s="304"/>
      <c r="AN704" s="304">
        <v>22035620348</v>
      </c>
      <c r="AO704" s="304">
        <v>22035620348</v>
      </c>
      <c r="AP704" s="304"/>
      <c r="AQ704" s="304"/>
      <c r="AR704" s="304"/>
      <c r="AS704" s="304"/>
      <c r="AT704" s="304"/>
      <c r="AU704" s="304"/>
      <c r="AV704" s="304"/>
      <c r="AW704" s="304"/>
      <c r="AX704" s="304"/>
    </row>
    <row r="705" spans="1:50" ht="12.75" customHeight="1">
      <c r="A705" s="116">
        <v>110010517</v>
      </c>
      <c r="B705" s="312"/>
      <c r="C705" s="429" t="s">
        <v>342</v>
      </c>
      <c r="D705" s="511"/>
      <c r="E705" s="511" t="s">
        <v>342</v>
      </c>
      <c r="F705" s="124">
        <v>1350301162</v>
      </c>
      <c r="G705" s="290" t="s">
        <v>4184</v>
      </c>
      <c r="H705" s="122">
        <v>9</v>
      </c>
      <c r="I705" s="302"/>
      <c r="J705" s="304">
        <v>7751201986</v>
      </c>
      <c r="K705" s="304"/>
      <c r="L705" s="304">
        <v>7959250923</v>
      </c>
      <c r="M705" s="304">
        <v>8021553441</v>
      </c>
      <c r="N705" s="304"/>
      <c r="O705" s="304"/>
      <c r="P705" s="304"/>
      <c r="Q705" s="304"/>
      <c r="R705" s="304"/>
      <c r="S705" s="304"/>
      <c r="T705" s="304"/>
      <c r="U705" s="304"/>
      <c r="V705" s="304"/>
      <c r="W705" s="327" t="str">
        <f>IFERROR((M705/J705)/IFERROR(HLOOKUP(F705,'BASE 1'!$C$1:$UG$251,'PROY 1'!$AB$19+237,0),0),"")</f>
        <v/>
      </c>
      <c r="X705" s="327"/>
      <c r="Y705" s="25" t="str">
        <f t="shared" si="29"/>
        <v>105</v>
      </c>
      <c r="Z705" s="304">
        <f t="shared" si="30"/>
        <v>0</v>
      </c>
      <c r="AA705" s="304">
        <f>L705-SUM($Z705:Z705)</f>
        <v>7959250923</v>
      </c>
      <c r="AB705" s="304">
        <f>M705-SUM($Z705:AA705)</f>
        <v>62302518</v>
      </c>
      <c r="AC705" s="304">
        <f>N705-SUM($Z705:AB705)</f>
        <v>-8021553441</v>
      </c>
      <c r="AD705" s="304">
        <f>O705-SUM($Z705:AC705)</f>
        <v>0</v>
      </c>
      <c r="AE705" s="304">
        <f>P705-SUM($Z705:AD705)</f>
        <v>0</v>
      </c>
      <c r="AF705" s="304">
        <f>Q705-SUM($Z705:AE705)</f>
        <v>0</v>
      </c>
      <c r="AG705" s="304">
        <f>R705-SUM($Z705:AF705)</f>
        <v>0</v>
      </c>
      <c r="AH705" s="304">
        <f>S705-SUM($Z705:AG705)</f>
        <v>0</v>
      </c>
      <c r="AI705" s="304">
        <f>T705-SUM($Z705:AH705)</f>
        <v>0</v>
      </c>
      <c r="AJ705" s="304">
        <f>U705-SUM($Z705:AI705)</f>
        <v>0</v>
      </c>
      <c r="AK705" s="304">
        <f>V705-SUM($Z705:AJ705)</f>
        <v>0</v>
      </c>
      <c r="AL705" s="21" t="e">
        <f>HLOOKUP(F705,'BASE 1'!$C$1:$UG$3,3,0)</f>
        <v>#N/A</v>
      </c>
      <c r="AM705" s="304"/>
      <c r="AN705" s="304">
        <v>7751201986</v>
      </c>
      <c r="AO705" s="304">
        <v>7751201986</v>
      </c>
      <c r="AP705" s="304"/>
      <c r="AQ705" s="304"/>
      <c r="AR705" s="304"/>
      <c r="AS705" s="304"/>
      <c r="AT705" s="304"/>
      <c r="AU705" s="304"/>
      <c r="AV705" s="304"/>
      <c r="AW705" s="304"/>
      <c r="AX705" s="304"/>
    </row>
    <row r="706" spans="1:50" ht="12.75" customHeight="1">
      <c r="A706" s="116">
        <v>110012015</v>
      </c>
      <c r="B706" s="312"/>
      <c r="C706" s="429" t="s">
        <v>342</v>
      </c>
      <c r="D706" s="511"/>
      <c r="E706" s="511" t="s">
        <v>342</v>
      </c>
      <c r="F706" s="124">
        <v>1350301162</v>
      </c>
      <c r="G706" s="290" t="s">
        <v>4233</v>
      </c>
      <c r="H706" s="122">
        <v>9</v>
      </c>
      <c r="I706" s="302"/>
      <c r="J706" s="304">
        <v>0</v>
      </c>
      <c r="K706" s="304"/>
      <c r="L706" s="304">
        <v>0</v>
      </c>
      <c r="M706" s="304">
        <v>0</v>
      </c>
      <c r="N706" s="304"/>
      <c r="O706" s="304"/>
      <c r="P706" s="304"/>
      <c r="Q706" s="304"/>
      <c r="R706" s="304"/>
      <c r="S706" s="304"/>
      <c r="T706" s="304"/>
      <c r="U706" s="304"/>
      <c r="V706" s="304"/>
      <c r="W706" s="327" t="str">
        <f>IFERROR((M706/J706)/IFERROR(HLOOKUP(F706,'BASE 1'!$C$1:$UG$251,'PROY 1'!$AB$19+237,0),0),"")</f>
        <v/>
      </c>
      <c r="X706" s="327"/>
      <c r="Y706" s="25" t="str">
        <f t="shared" si="29"/>
        <v>120</v>
      </c>
      <c r="Z706" s="304">
        <f t="shared" si="30"/>
        <v>0</v>
      </c>
      <c r="AA706" s="304">
        <f>L706-SUM($Z706:Z706)</f>
        <v>0</v>
      </c>
      <c r="AB706" s="304">
        <f>M706-SUM($Z706:AA706)</f>
        <v>0</v>
      </c>
      <c r="AC706" s="304">
        <f>N706-SUM($Z706:AB706)</f>
        <v>0</v>
      </c>
      <c r="AD706" s="304">
        <f>O706-SUM($Z706:AC706)</f>
        <v>0</v>
      </c>
      <c r="AE706" s="304">
        <f>P706-SUM($Z706:AD706)</f>
        <v>0</v>
      </c>
      <c r="AF706" s="304">
        <f>Q706-SUM($Z706:AE706)</f>
        <v>0</v>
      </c>
      <c r="AG706" s="304">
        <f>R706-SUM($Z706:AF706)</f>
        <v>0</v>
      </c>
      <c r="AH706" s="304">
        <f>S706-SUM($Z706:AG706)</f>
        <v>0</v>
      </c>
      <c r="AI706" s="304">
        <f>T706-SUM($Z706:AH706)</f>
        <v>0</v>
      </c>
      <c r="AJ706" s="304">
        <f>U706-SUM($Z706:AI706)</f>
        <v>0</v>
      </c>
      <c r="AK706" s="304">
        <f>V706-SUM($Z706:AJ706)</f>
        <v>0</v>
      </c>
      <c r="AL706" s="21" t="e">
        <f>HLOOKUP(F706,'BASE 1'!$C$1:$UG$3,3,0)</f>
        <v>#N/A</v>
      </c>
      <c r="AM706" s="304"/>
      <c r="AN706" s="304">
        <v>0</v>
      </c>
      <c r="AO706" s="304">
        <v>0</v>
      </c>
      <c r="AP706" s="304"/>
      <c r="AQ706" s="304"/>
      <c r="AR706" s="304"/>
      <c r="AS706" s="304"/>
      <c r="AT706" s="304"/>
      <c r="AU706" s="304"/>
      <c r="AV706" s="304"/>
      <c r="AW706" s="304"/>
      <c r="AX706" s="304"/>
    </row>
    <row r="707" spans="1:50" ht="12.75" customHeight="1">
      <c r="A707" s="116">
        <v>110012016</v>
      </c>
      <c r="B707" s="312">
        <v>76200000</v>
      </c>
      <c r="C707" s="429"/>
      <c r="D707" s="511"/>
      <c r="E707" s="511"/>
      <c r="F707" s="124">
        <v>1350301162</v>
      </c>
      <c r="G707" s="290" t="s">
        <v>4282</v>
      </c>
      <c r="H707" s="122">
        <v>9</v>
      </c>
      <c r="I707" s="302"/>
      <c r="J707" s="304">
        <v>702614</v>
      </c>
      <c r="K707" s="304"/>
      <c r="L707" s="304">
        <v>702614</v>
      </c>
      <c r="M707" s="304">
        <v>12012614</v>
      </c>
      <c r="N707" s="304"/>
      <c r="O707" s="304"/>
      <c r="P707" s="304"/>
      <c r="Q707" s="304"/>
      <c r="R707" s="304"/>
      <c r="S707" s="304"/>
      <c r="T707" s="304"/>
      <c r="U707" s="304"/>
      <c r="V707" s="304"/>
      <c r="W707" s="327" t="str">
        <f>IFERROR((M707/J707)/IFERROR(HLOOKUP(F707,'BASE 1'!$C$1:$UG$251,'PROY 1'!$AB$19+237,0),0),"")</f>
        <v/>
      </c>
      <c r="X707" s="327"/>
      <c r="Y707" s="25" t="str">
        <f t="shared" ref="Y707:Y765" si="31">MID(A707,5,3)</f>
        <v>120</v>
      </c>
      <c r="Z707" s="304">
        <f t="shared" si="30"/>
        <v>0</v>
      </c>
      <c r="AA707" s="304">
        <f>L707-SUM($Z707:Z707)</f>
        <v>702614</v>
      </c>
      <c r="AB707" s="304">
        <f>M707-SUM($Z707:AA707)</f>
        <v>11310000</v>
      </c>
      <c r="AC707" s="304">
        <f>N707-SUM($Z707:AB707)</f>
        <v>-12012614</v>
      </c>
      <c r="AD707" s="304">
        <f>O707-SUM($Z707:AC707)</f>
        <v>0</v>
      </c>
      <c r="AE707" s="304">
        <f>P707-SUM($Z707:AD707)</f>
        <v>0</v>
      </c>
      <c r="AF707" s="304">
        <f>Q707-SUM($Z707:AE707)</f>
        <v>0</v>
      </c>
      <c r="AG707" s="304">
        <f>R707-SUM($Z707:AF707)</f>
        <v>0</v>
      </c>
      <c r="AH707" s="304">
        <f>S707-SUM($Z707:AG707)</f>
        <v>0</v>
      </c>
      <c r="AI707" s="304">
        <f>T707-SUM($Z707:AH707)</f>
        <v>0</v>
      </c>
      <c r="AJ707" s="304">
        <f>U707-SUM($Z707:AI707)</f>
        <v>0</v>
      </c>
      <c r="AK707" s="304">
        <f>V707-SUM($Z707:AJ707)</f>
        <v>0</v>
      </c>
      <c r="AL707" s="21" t="e">
        <f>HLOOKUP(F707,'BASE 1'!$C$1:$UG$3,3,0)</f>
        <v>#N/A</v>
      </c>
      <c r="AM707" s="304"/>
      <c r="AN707" s="304">
        <v>702614</v>
      </c>
      <c r="AO707" s="304">
        <v>702614</v>
      </c>
      <c r="AP707" s="304"/>
      <c r="AQ707" s="304"/>
      <c r="AR707" s="304"/>
      <c r="AS707" s="304"/>
      <c r="AT707" s="304"/>
      <c r="AU707" s="304"/>
      <c r="AV707" s="304"/>
      <c r="AW707" s="304"/>
      <c r="AX707" s="304"/>
    </row>
    <row r="708" spans="1:50" ht="12.75" customHeight="1">
      <c r="A708" s="116">
        <v>110012017</v>
      </c>
      <c r="B708" s="312"/>
      <c r="C708" s="429" t="s">
        <v>342</v>
      </c>
      <c r="D708" s="511"/>
      <c r="E708" s="511" t="s">
        <v>342</v>
      </c>
      <c r="F708" s="124">
        <v>1350301162</v>
      </c>
      <c r="G708" s="290" t="s">
        <v>4185</v>
      </c>
      <c r="H708" s="122">
        <v>9</v>
      </c>
      <c r="I708" s="302"/>
      <c r="J708" s="304">
        <v>0</v>
      </c>
      <c r="K708" s="304"/>
      <c r="L708" s="304">
        <v>0</v>
      </c>
      <c r="M708" s="304">
        <v>0</v>
      </c>
      <c r="N708" s="304"/>
      <c r="O708" s="304"/>
      <c r="P708" s="304"/>
      <c r="Q708" s="304"/>
      <c r="R708" s="304"/>
      <c r="S708" s="304"/>
      <c r="T708" s="304"/>
      <c r="U708" s="304"/>
      <c r="V708" s="304"/>
      <c r="W708" s="327" t="str">
        <f>IFERROR((M708/J708)/IFERROR(HLOOKUP(F708,'BASE 1'!$C$1:$UG$251,'PROY 1'!$AB$19+237,0),0),"")</f>
        <v/>
      </c>
      <c r="X708" s="327" t="s">
        <v>342</v>
      </c>
      <c r="Y708" s="25" t="str">
        <f t="shared" si="31"/>
        <v>120</v>
      </c>
      <c r="Z708" s="304">
        <f t="shared" ref="Z708:Z766" si="32">K708</f>
        <v>0</v>
      </c>
      <c r="AA708" s="304">
        <f>L708-SUM($Z708:Z708)</f>
        <v>0</v>
      </c>
      <c r="AB708" s="304">
        <f>M708-SUM($Z708:AA708)</f>
        <v>0</v>
      </c>
      <c r="AC708" s="304">
        <f>N708-SUM($Z708:AB708)</f>
        <v>0</v>
      </c>
      <c r="AD708" s="304">
        <f>O708-SUM($Z708:AC708)</f>
        <v>0</v>
      </c>
      <c r="AE708" s="304">
        <f>P708-SUM($Z708:AD708)</f>
        <v>0</v>
      </c>
      <c r="AF708" s="304">
        <f>Q708-SUM($Z708:AE708)</f>
        <v>0</v>
      </c>
      <c r="AG708" s="304">
        <f>R708-SUM($Z708:AF708)</f>
        <v>0</v>
      </c>
      <c r="AH708" s="304">
        <f>S708-SUM($Z708:AG708)</f>
        <v>0</v>
      </c>
      <c r="AI708" s="304">
        <f>T708-SUM($Z708:AH708)</f>
        <v>0</v>
      </c>
      <c r="AJ708" s="304">
        <f>U708-SUM($Z708:AI708)</f>
        <v>0</v>
      </c>
      <c r="AK708" s="304">
        <f>V708-SUM($Z708:AJ708)</f>
        <v>0</v>
      </c>
      <c r="AL708" s="21" t="e">
        <f>HLOOKUP(F708,'BASE 1'!$C$1:$UG$3,3,0)</f>
        <v>#N/A</v>
      </c>
      <c r="AM708" s="304"/>
      <c r="AN708" s="304">
        <v>0</v>
      </c>
      <c r="AO708" s="304">
        <v>0</v>
      </c>
      <c r="AP708" s="304"/>
      <c r="AQ708" s="304"/>
      <c r="AR708" s="304"/>
      <c r="AS708" s="304"/>
      <c r="AT708" s="304"/>
      <c r="AU708" s="304"/>
      <c r="AV708" s="304"/>
      <c r="AW708" s="304"/>
      <c r="AX708" s="304"/>
    </row>
    <row r="709" spans="1:50" ht="12.75" customHeight="1">
      <c r="A709" s="116">
        <v>110013814</v>
      </c>
      <c r="B709" s="312">
        <v>70400000</v>
      </c>
      <c r="C709" s="429"/>
      <c r="D709" s="511"/>
      <c r="E709" s="511"/>
      <c r="F709" s="124">
        <v>1350301163</v>
      </c>
      <c r="G709" s="290" t="s">
        <v>2554</v>
      </c>
      <c r="H709" s="122">
        <v>9</v>
      </c>
      <c r="I709" s="302"/>
      <c r="J709" s="304">
        <v>485602125</v>
      </c>
      <c r="K709" s="304"/>
      <c r="L709" s="304">
        <v>485602125</v>
      </c>
      <c r="M709" s="304">
        <v>485602125</v>
      </c>
      <c r="N709" s="304"/>
      <c r="O709" s="304"/>
      <c r="P709" s="304"/>
      <c r="Q709" s="304"/>
      <c r="R709" s="304"/>
      <c r="S709" s="304"/>
      <c r="T709" s="304"/>
      <c r="U709" s="304"/>
      <c r="V709" s="304"/>
      <c r="W709" s="327" t="str">
        <f>IFERROR((M709/J709)/IFERROR(HLOOKUP(F709,'BASE 1'!$C$1:$UG$251,'PROY 1'!$AB$19+237,0),0),"")</f>
        <v/>
      </c>
      <c r="X709" s="327"/>
      <c r="Y709" s="25" t="str">
        <f t="shared" si="31"/>
        <v>138</v>
      </c>
      <c r="Z709" s="304">
        <f t="shared" si="32"/>
        <v>0</v>
      </c>
      <c r="AA709" s="304">
        <f>L709-SUM($Z709:Z709)</f>
        <v>485602125</v>
      </c>
      <c r="AB709" s="304">
        <f>M709-SUM($Z709:AA709)</f>
        <v>0</v>
      </c>
      <c r="AC709" s="304">
        <f>N709-SUM($Z709:AB709)</f>
        <v>-485602125</v>
      </c>
      <c r="AD709" s="304">
        <f>O709-SUM($Z709:AC709)</f>
        <v>0</v>
      </c>
      <c r="AE709" s="304">
        <f>P709-SUM($Z709:AD709)</f>
        <v>0</v>
      </c>
      <c r="AF709" s="304">
        <f>Q709-SUM($Z709:AE709)</f>
        <v>0</v>
      </c>
      <c r="AG709" s="304">
        <f>R709-SUM($Z709:AF709)</f>
        <v>0</v>
      </c>
      <c r="AH709" s="304">
        <f>S709-SUM($Z709:AG709)</f>
        <v>0</v>
      </c>
      <c r="AI709" s="304">
        <f>T709-SUM($Z709:AH709)</f>
        <v>0</v>
      </c>
      <c r="AJ709" s="304">
        <f>U709-SUM($Z709:AI709)</f>
        <v>0</v>
      </c>
      <c r="AK709" s="304">
        <f>V709-SUM($Z709:AJ709)</f>
        <v>0</v>
      </c>
      <c r="AL709" s="21" t="e">
        <f>HLOOKUP(F709,'BASE 1'!$C$1:$UG$3,3,0)</f>
        <v>#N/A</v>
      </c>
      <c r="AM709" s="304"/>
      <c r="AN709" s="304">
        <v>485602125</v>
      </c>
      <c r="AO709" s="304">
        <v>485602125</v>
      </c>
      <c r="AP709" s="304"/>
      <c r="AQ709" s="304"/>
      <c r="AR709" s="304"/>
      <c r="AS709" s="304"/>
      <c r="AT709" s="304"/>
      <c r="AU709" s="304"/>
      <c r="AV709" s="304"/>
      <c r="AW709" s="304"/>
      <c r="AX709" s="304"/>
    </row>
    <row r="710" spans="1:50" ht="12.75" customHeight="1">
      <c r="A710" s="116">
        <v>110013815</v>
      </c>
      <c r="B710" s="312">
        <v>70400000</v>
      </c>
      <c r="C710" s="429"/>
      <c r="D710" s="511"/>
      <c r="E710" s="511"/>
      <c r="F710" s="124">
        <v>1350301163</v>
      </c>
      <c r="G710" s="290" t="s">
        <v>2781</v>
      </c>
      <c r="H710" s="122">
        <v>9</v>
      </c>
      <c r="I710" s="302"/>
      <c r="J710" s="304">
        <v>2923625857</v>
      </c>
      <c r="K710" s="304"/>
      <c r="L710" s="304">
        <v>2923625857</v>
      </c>
      <c r="M710" s="304">
        <v>2923625857</v>
      </c>
      <c r="N710" s="304"/>
      <c r="O710" s="304"/>
      <c r="P710" s="304"/>
      <c r="Q710" s="304"/>
      <c r="R710" s="304"/>
      <c r="S710" s="304"/>
      <c r="T710" s="304"/>
      <c r="U710" s="304"/>
      <c r="V710" s="304"/>
      <c r="W710" s="327" t="str">
        <f>IFERROR((M710/J710)/IFERROR(HLOOKUP(F710,'BASE 1'!$C$1:$UG$251,'PROY 1'!$AB$19+237,0),0),"")</f>
        <v/>
      </c>
      <c r="X710" s="327"/>
      <c r="Y710" s="25" t="str">
        <f t="shared" si="31"/>
        <v>138</v>
      </c>
      <c r="Z710" s="304">
        <f t="shared" si="32"/>
        <v>0</v>
      </c>
      <c r="AA710" s="304">
        <f>L710-SUM($Z710:Z710)</f>
        <v>2923625857</v>
      </c>
      <c r="AB710" s="304">
        <f>M710-SUM($Z710:AA710)</f>
        <v>0</v>
      </c>
      <c r="AC710" s="304">
        <f>N710-SUM($Z710:AB710)</f>
        <v>-2923625857</v>
      </c>
      <c r="AD710" s="304">
        <f>O710-SUM($Z710:AC710)</f>
        <v>0</v>
      </c>
      <c r="AE710" s="304">
        <f>P710-SUM($Z710:AD710)</f>
        <v>0</v>
      </c>
      <c r="AF710" s="304">
        <f>Q710-SUM($Z710:AE710)</f>
        <v>0</v>
      </c>
      <c r="AG710" s="304">
        <f>R710-SUM($Z710:AF710)</f>
        <v>0</v>
      </c>
      <c r="AH710" s="304">
        <f>S710-SUM($Z710:AG710)</f>
        <v>0</v>
      </c>
      <c r="AI710" s="304">
        <f>T710-SUM($Z710:AH710)</f>
        <v>0</v>
      </c>
      <c r="AJ710" s="304">
        <f>U710-SUM($Z710:AI710)</f>
        <v>0</v>
      </c>
      <c r="AK710" s="304">
        <f>V710-SUM($Z710:AJ710)</f>
        <v>0</v>
      </c>
      <c r="AL710" s="21" t="e">
        <f>HLOOKUP(F710,'BASE 1'!$C$1:$UG$3,3,0)</f>
        <v>#N/A</v>
      </c>
      <c r="AM710" s="304"/>
      <c r="AN710" s="304">
        <v>2923625857</v>
      </c>
      <c r="AO710" s="304">
        <v>2923625857</v>
      </c>
      <c r="AP710" s="304"/>
      <c r="AQ710" s="304"/>
      <c r="AR710" s="304"/>
      <c r="AS710" s="304"/>
      <c r="AT710" s="304"/>
      <c r="AU710" s="304"/>
      <c r="AV710" s="304"/>
      <c r="AW710" s="304"/>
      <c r="AX710" s="304"/>
    </row>
    <row r="711" spans="1:50" ht="12.75" customHeight="1">
      <c r="A711" s="116">
        <v>110013816</v>
      </c>
      <c r="B711" s="312"/>
      <c r="C711" s="429"/>
      <c r="D711" s="511"/>
      <c r="E711" s="511"/>
      <c r="F711" s="124">
        <v>1350301163</v>
      </c>
      <c r="G711" s="290" t="s">
        <v>4580</v>
      </c>
      <c r="H711" s="122">
        <v>9</v>
      </c>
      <c r="I711" s="302"/>
      <c r="J711" s="304"/>
      <c r="K711" s="304"/>
      <c r="L711" s="304"/>
      <c r="M711" s="304"/>
      <c r="N711" s="304"/>
      <c r="O711" s="304"/>
      <c r="P711" s="304"/>
      <c r="Q711" s="304"/>
      <c r="R711" s="304"/>
      <c r="S711" s="304"/>
      <c r="T711" s="304"/>
      <c r="U711" s="304"/>
      <c r="V711" s="304"/>
      <c r="W711" s="327" t="str">
        <f>IFERROR((M711/J711)/IFERROR(HLOOKUP(F711,'BASE 1'!$C$1:$UG$251,'PROY 1'!$AB$19+237,0),0),"")</f>
        <v/>
      </c>
      <c r="X711" s="327"/>
      <c r="Y711" s="25" t="str">
        <f t="shared" si="31"/>
        <v>138</v>
      </c>
      <c r="Z711" s="304">
        <f t="shared" si="32"/>
        <v>0</v>
      </c>
      <c r="AA711" s="304">
        <f>L711-SUM($Z711:Z711)</f>
        <v>0</v>
      </c>
      <c r="AB711" s="304">
        <f>M711-SUM($Z711:AA711)</f>
        <v>0</v>
      </c>
      <c r="AC711" s="304">
        <f>N711-SUM($Z711:AB711)</f>
        <v>0</v>
      </c>
      <c r="AD711" s="304">
        <f>O711-SUM($Z711:AC711)</f>
        <v>0</v>
      </c>
      <c r="AE711" s="304">
        <f>P711-SUM($Z711:AD711)</f>
        <v>0</v>
      </c>
      <c r="AF711" s="304">
        <f>Q711-SUM($Z711:AE711)</f>
        <v>0</v>
      </c>
      <c r="AG711" s="304">
        <f>R711-SUM($Z711:AF711)</f>
        <v>0</v>
      </c>
      <c r="AH711" s="304">
        <f>S711-SUM($Z711:AG711)</f>
        <v>0</v>
      </c>
      <c r="AI711" s="304">
        <f>T711-SUM($Z711:AH711)</f>
        <v>0</v>
      </c>
      <c r="AJ711" s="304">
        <f>U711-SUM($Z711:AI711)</f>
        <v>0</v>
      </c>
      <c r="AK711" s="304">
        <f>V711-SUM($Z711:AJ711)</f>
        <v>0</v>
      </c>
      <c r="AL711" s="21" t="e">
        <f>HLOOKUP(F711,'BASE 1'!$C$1:$UG$3,3,0)</f>
        <v>#N/A</v>
      </c>
      <c r="AM711" s="304"/>
      <c r="AN711" s="304"/>
      <c r="AO711" s="304"/>
      <c r="AP711" s="304"/>
      <c r="AQ711" s="304"/>
      <c r="AR711" s="304"/>
      <c r="AS711" s="304"/>
      <c r="AT711" s="304"/>
      <c r="AU711" s="304"/>
      <c r="AV711" s="304"/>
      <c r="AW711" s="304"/>
      <c r="AX711" s="304"/>
    </row>
    <row r="712" spans="1:50" ht="12.75" customHeight="1">
      <c r="A712" s="120"/>
      <c r="B712" s="335"/>
      <c r="C712" s="433" t="s">
        <v>342</v>
      </c>
      <c r="D712" s="516">
        <v>29</v>
      </c>
      <c r="E712" s="516" t="s">
        <v>342</v>
      </c>
      <c r="F712" s="314">
        <v>13504</v>
      </c>
      <c r="G712" s="289" t="s">
        <v>4105</v>
      </c>
      <c r="H712" s="118">
        <v>4</v>
      </c>
      <c r="I712" s="223">
        <v>123998252245</v>
      </c>
      <c r="J712" s="223">
        <v>123998252245</v>
      </c>
      <c r="K712" s="223">
        <v>0</v>
      </c>
      <c r="L712" s="223">
        <v>0</v>
      </c>
      <c r="M712" s="223">
        <v>0</v>
      </c>
      <c r="N712" s="223"/>
      <c r="O712" s="223"/>
      <c r="P712" s="223"/>
      <c r="Q712" s="223"/>
      <c r="R712" s="223"/>
      <c r="S712" s="223"/>
      <c r="T712" s="223"/>
      <c r="U712" s="223"/>
      <c r="V712" s="223"/>
      <c r="W712" s="323" t="str">
        <f>IFERROR((M712/J712)/IFERROR(HLOOKUP(F712,'BASE 1'!$C$1:$UG$251,'PROY 1'!$AB$19+237,0),0),"")</f>
        <v/>
      </c>
      <c r="X712" s="323" t="s">
        <v>342</v>
      </c>
      <c r="Y712" s="25" t="str">
        <f t="shared" si="31"/>
        <v/>
      </c>
      <c r="Z712" s="223">
        <f t="shared" si="32"/>
        <v>0</v>
      </c>
      <c r="AA712" s="223">
        <f>L712-SUM($Z712:Z712)</f>
        <v>0</v>
      </c>
      <c r="AB712" s="223">
        <f>M712-SUM($Z712:AA712)</f>
        <v>0</v>
      </c>
      <c r="AC712" s="223">
        <f>N712-SUM($Z712:AB712)</f>
        <v>0</v>
      </c>
      <c r="AD712" s="223">
        <f>O712-SUM($Z712:AC712)</f>
        <v>0</v>
      </c>
      <c r="AE712" s="223">
        <f>P712-SUM($Z712:AD712)</f>
        <v>0</v>
      </c>
      <c r="AF712" s="223">
        <f>Q712-SUM($Z712:AE712)</f>
        <v>0</v>
      </c>
      <c r="AG712" s="223">
        <f>R712-SUM($Z712:AF712)</f>
        <v>0</v>
      </c>
      <c r="AH712" s="223">
        <f>S712-SUM($Z712:AG712)</f>
        <v>0</v>
      </c>
      <c r="AI712" s="223">
        <f>T712-SUM($Z712:AH712)</f>
        <v>0</v>
      </c>
      <c r="AJ712" s="223">
        <f>U712-SUM($Z712:AI712)</f>
        <v>0</v>
      </c>
      <c r="AK712" s="223">
        <f>V712-SUM($Z712:AJ712)</f>
        <v>0</v>
      </c>
      <c r="AL712" s="21" t="e">
        <f>HLOOKUP(F712,'BASE 1'!$C$1:$UG$3,3,0)</f>
        <v>#N/A</v>
      </c>
      <c r="AM712" s="223">
        <v>123998252245</v>
      </c>
      <c r="AN712" s="223">
        <v>123998252245</v>
      </c>
      <c r="AO712" s="223">
        <v>123998252245</v>
      </c>
      <c r="AP712" s="223"/>
      <c r="AQ712" s="223"/>
      <c r="AR712" s="223"/>
      <c r="AS712" s="223"/>
      <c r="AT712" s="223"/>
      <c r="AU712" s="223"/>
      <c r="AV712" s="223"/>
      <c r="AW712" s="223"/>
      <c r="AX712" s="223"/>
    </row>
    <row r="713" spans="1:50" ht="12.75" customHeight="1">
      <c r="A713" s="116">
        <v>110022619</v>
      </c>
      <c r="B713" s="309">
        <v>70400000</v>
      </c>
      <c r="C713" s="426" t="s">
        <v>342</v>
      </c>
      <c r="D713" s="508"/>
      <c r="E713" s="508" t="s">
        <v>4413</v>
      </c>
      <c r="F713" s="283">
        <v>1350401</v>
      </c>
      <c r="G713" s="290" t="s">
        <v>4105</v>
      </c>
      <c r="H713" s="122">
        <v>9</v>
      </c>
      <c r="I713" s="117">
        <v>123998252245</v>
      </c>
      <c r="J713" s="304">
        <v>123998252245</v>
      </c>
      <c r="K713" s="304">
        <v>0</v>
      </c>
      <c r="L713" s="304">
        <v>0</v>
      </c>
      <c r="M713" s="304">
        <v>0</v>
      </c>
      <c r="N713" s="304"/>
      <c r="O713" s="304"/>
      <c r="P713" s="304"/>
      <c r="Q713" s="304"/>
      <c r="R713" s="304"/>
      <c r="S713" s="304"/>
      <c r="T713" s="304"/>
      <c r="U713" s="304"/>
      <c r="V713" s="304"/>
      <c r="W713" s="324" t="str">
        <f>IFERROR((M713/J713)/IFERROR(HLOOKUP(F713,'BASE 1'!$C$1:$UG$251,'PROY 1'!$AB$19+237,0),0),"")</f>
        <v/>
      </c>
      <c r="X713" s="324" t="s">
        <v>342</v>
      </c>
      <c r="Y713" s="25" t="str">
        <f t="shared" si="31"/>
        <v>226</v>
      </c>
      <c r="Z713" s="304">
        <f t="shared" si="32"/>
        <v>0</v>
      </c>
      <c r="AA713" s="304">
        <f>L713-SUM($Z713:Z713)</f>
        <v>0</v>
      </c>
      <c r="AB713" s="304">
        <f>M713-SUM($Z713:AA713)</f>
        <v>0</v>
      </c>
      <c r="AC713" s="304">
        <f>N713-SUM($Z713:AB713)</f>
        <v>0</v>
      </c>
      <c r="AD713" s="304">
        <f>O713-SUM($Z713:AC713)</f>
        <v>0</v>
      </c>
      <c r="AE713" s="304">
        <f>P713-SUM($Z713:AD713)</f>
        <v>0</v>
      </c>
      <c r="AF713" s="304">
        <f>Q713-SUM($Z713:AE713)</f>
        <v>0</v>
      </c>
      <c r="AG713" s="304">
        <f>R713-SUM($Z713:AF713)</f>
        <v>0</v>
      </c>
      <c r="AH713" s="304">
        <f>S713-SUM($Z713:AG713)</f>
        <v>0</v>
      </c>
      <c r="AI713" s="304">
        <f>T713-SUM($Z713:AH713)</f>
        <v>0</v>
      </c>
      <c r="AJ713" s="304">
        <f>U713-SUM($Z713:AI713)</f>
        <v>0</v>
      </c>
      <c r="AK713" s="304">
        <f>V713-SUM($Z713:AJ713)</f>
        <v>0</v>
      </c>
      <c r="AL713" s="21" t="str">
        <f>HLOOKUP(F713,'BASE 1'!$C$1:$UG$3,3,0)</f>
        <v>Superavit</v>
      </c>
      <c r="AM713" s="304">
        <v>123998252245</v>
      </c>
      <c r="AN713" s="304">
        <v>123998252245</v>
      </c>
      <c r="AO713" s="304">
        <v>123998252245</v>
      </c>
      <c r="AP713" s="304"/>
      <c r="AQ713" s="304"/>
      <c r="AR713" s="304"/>
      <c r="AS713" s="304"/>
      <c r="AT713" s="304"/>
      <c r="AU713" s="304"/>
      <c r="AV713" s="304"/>
      <c r="AW713" s="304"/>
      <c r="AX713" s="304"/>
    </row>
    <row r="714" spans="1:50" ht="12.75" customHeight="1">
      <c r="A714" s="118"/>
      <c r="B714" s="331"/>
      <c r="C714" s="424" t="s">
        <v>342</v>
      </c>
      <c r="D714" s="506"/>
      <c r="E714" s="506" t="s">
        <v>4413</v>
      </c>
      <c r="F714" s="285">
        <v>136</v>
      </c>
      <c r="G714" s="289" t="s">
        <v>1117</v>
      </c>
      <c r="H714" s="118">
        <v>3</v>
      </c>
      <c r="I714" s="223">
        <v>153000000000</v>
      </c>
      <c r="J714" s="223">
        <v>153000000000</v>
      </c>
      <c r="K714" s="223">
        <v>0</v>
      </c>
      <c r="L714" s="223">
        <v>0</v>
      </c>
      <c r="M714" s="223">
        <v>0</v>
      </c>
      <c r="N714" s="223"/>
      <c r="O714" s="223"/>
      <c r="P714" s="223"/>
      <c r="Q714" s="223"/>
      <c r="R714" s="223"/>
      <c r="S714" s="223"/>
      <c r="T714" s="223"/>
      <c r="U714" s="223"/>
      <c r="V714" s="223"/>
      <c r="W714" s="323" t="str">
        <f>IFERROR((M714/J714)/IFERROR(HLOOKUP(F714,'BASE 1'!$C$1:$UG$251,'PROY 1'!$AB$19+237,0),0),"")</f>
        <v/>
      </c>
      <c r="X714" s="323" t="s">
        <v>342</v>
      </c>
      <c r="Y714" s="25" t="str">
        <f t="shared" si="31"/>
        <v/>
      </c>
      <c r="Z714" s="223">
        <f t="shared" si="32"/>
        <v>0</v>
      </c>
      <c r="AA714" s="223">
        <f>L714-SUM($Z714:Z714)</f>
        <v>0</v>
      </c>
      <c r="AB714" s="223">
        <f>M714-SUM($Z714:AA714)</f>
        <v>0</v>
      </c>
      <c r="AC714" s="223">
        <f>N714-SUM($Z714:AB714)</f>
        <v>0</v>
      </c>
      <c r="AD714" s="223">
        <f>O714-SUM($Z714:AC714)</f>
        <v>0</v>
      </c>
      <c r="AE714" s="223">
        <f>P714-SUM($Z714:AD714)</f>
        <v>0</v>
      </c>
      <c r="AF714" s="223">
        <f>Q714-SUM($Z714:AE714)</f>
        <v>0</v>
      </c>
      <c r="AG714" s="223">
        <f>R714-SUM($Z714:AF714)</f>
        <v>0</v>
      </c>
      <c r="AH714" s="223">
        <f>S714-SUM($Z714:AG714)</f>
        <v>0</v>
      </c>
      <c r="AI714" s="223">
        <f>T714-SUM($Z714:AH714)</f>
        <v>0</v>
      </c>
      <c r="AJ714" s="223">
        <f>U714-SUM($Z714:AI714)</f>
        <v>0</v>
      </c>
      <c r="AK714" s="223">
        <f>V714-SUM($Z714:AJ714)</f>
        <v>0</v>
      </c>
      <c r="AL714" s="21" t="str">
        <f>HLOOKUP(F714,'BASE 1'!$C$1:$UG$3,3,0)</f>
        <v>Recursos del Crédito</v>
      </c>
      <c r="AM714" s="223">
        <v>153000000000</v>
      </c>
      <c r="AN714" s="223">
        <v>153000000000</v>
      </c>
      <c r="AO714" s="223">
        <v>153000000000</v>
      </c>
      <c r="AP714" s="223"/>
      <c r="AQ714" s="223"/>
      <c r="AR714" s="223"/>
      <c r="AS714" s="223"/>
      <c r="AT714" s="223"/>
      <c r="AU714" s="223"/>
      <c r="AV714" s="223"/>
      <c r="AW714" s="223"/>
      <c r="AX714" s="223"/>
    </row>
    <row r="715" spans="1:50" ht="12.75" customHeight="1">
      <c r="A715" s="118"/>
      <c r="B715" s="331"/>
      <c r="C715" s="424" t="s">
        <v>342</v>
      </c>
      <c r="D715" s="506">
        <v>29</v>
      </c>
      <c r="E715" s="506" t="s">
        <v>4413</v>
      </c>
      <c r="F715" s="285">
        <v>13601</v>
      </c>
      <c r="G715" s="289" t="s">
        <v>180</v>
      </c>
      <c r="H715" s="118">
        <v>4</v>
      </c>
      <c r="I715" s="223">
        <v>153000000000</v>
      </c>
      <c r="J715" s="223">
        <v>153000000000</v>
      </c>
      <c r="K715" s="223">
        <v>0</v>
      </c>
      <c r="L715" s="223">
        <v>0</v>
      </c>
      <c r="M715" s="223">
        <v>0</v>
      </c>
      <c r="N715" s="223"/>
      <c r="O715" s="223"/>
      <c r="P715" s="223"/>
      <c r="Q715" s="223"/>
      <c r="R715" s="223"/>
      <c r="S715" s="223"/>
      <c r="T715" s="223"/>
      <c r="U715" s="223"/>
      <c r="V715" s="223"/>
      <c r="W715" s="323" t="str">
        <f>IFERROR((M715/J715)/IFERROR(HLOOKUP(F715,'BASE 1'!$C$1:$UG$251,'PROY 1'!$AB$19+237,0),0),"")</f>
        <v/>
      </c>
      <c r="X715" s="323" t="s">
        <v>342</v>
      </c>
      <c r="Y715" s="25" t="str">
        <f t="shared" si="31"/>
        <v/>
      </c>
      <c r="Z715" s="223">
        <f t="shared" si="32"/>
        <v>0</v>
      </c>
      <c r="AA715" s="223">
        <f>L715-SUM($Z715:Z715)</f>
        <v>0</v>
      </c>
      <c r="AB715" s="223">
        <f>M715-SUM($Z715:AA715)</f>
        <v>0</v>
      </c>
      <c r="AC715" s="223">
        <f>N715-SUM($Z715:AB715)</f>
        <v>0</v>
      </c>
      <c r="AD715" s="223">
        <f>O715-SUM($Z715:AC715)</f>
        <v>0</v>
      </c>
      <c r="AE715" s="223">
        <f>P715-SUM($Z715:AD715)</f>
        <v>0</v>
      </c>
      <c r="AF715" s="223">
        <f>Q715-SUM($Z715:AE715)</f>
        <v>0</v>
      </c>
      <c r="AG715" s="223">
        <f>R715-SUM($Z715:AF715)</f>
        <v>0</v>
      </c>
      <c r="AH715" s="223">
        <f>S715-SUM($Z715:AG715)</f>
        <v>0</v>
      </c>
      <c r="AI715" s="223">
        <f>T715-SUM($Z715:AH715)</f>
        <v>0</v>
      </c>
      <c r="AJ715" s="223">
        <f>U715-SUM($Z715:AI715)</f>
        <v>0</v>
      </c>
      <c r="AK715" s="223">
        <f>V715-SUM($Z715:AJ715)</f>
        <v>0</v>
      </c>
      <c r="AL715" s="21" t="str">
        <f>HLOOKUP(F715,'BASE 1'!$C$1:$UG$3,3,0)</f>
        <v>Crédito Interno</v>
      </c>
      <c r="AM715" s="223">
        <v>153000000000</v>
      </c>
      <c r="AN715" s="223">
        <v>153000000000</v>
      </c>
      <c r="AO715" s="223">
        <v>153000000000</v>
      </c>
      <c r="AP715" s="223"/>
      <c r="AQ715" s="223"/>
      <c r="AR715" s="223"/>
      <c r="AS715" s="223"/>
      <c r="AT715" s="223"/>
      <c r="AU715" s="223"/>
      <c r="AV715" s="223"/>
      <c r="AW715" s="223"/>
      <c r="AX715" s="223"/>
    </row>
    <row r="716" spans="1:50" ht="12.75" customHeight="1">
      <c r="A716" s="119">
        <v>110000219</v>
      </c>
      <c r="B716" s="309">
        <v>70400000</v>
      </c>
      <c r="C716" s="426" t="s">
        <v>342</v>
      </c>
      <c r="D716" s="508"/>
      <c r="E716" s="508" t="s">
        <v>4413</v>
      </c>
      <c r="F716" s="283">
        <v>1360101</v>
      </c>
      <c r="G716" s="290" t="s">
        <v>2020</v>
      </c>
      <c r="H716" s="122">
        <v>9</v>
      </c>
      <c r="I716" s="117">
        <v>153000000000</v>
      </c>
      <c r="J716" s="304">
        <v>153000000000</v>
      </c>
      <c r="K716" s="304">
        <v>0</v>
      </c>
      <c r="L716" s="304">
        <v>0</v>
      </c>
      <c r="M716" s="304">
        <v>0</v>
      </c>
      <c r="N716" s="304"/>
      <c r="O716" s="304"/>
      <c r="P716" s="304"/>
      <c r="Q716" s="304"/>
      <c r="R716" s="304"/>
      <c r="S716" s="304"/>
      <c r="T716" s="304"/>
      <c r="U716" s="304"/>
      <c r="V716" s="304"/>
      <c r="W716" s="324" t="str">
        <f>IFERROR((M716/J716)/IFERROR(HLOOKUP(F716,'BASE 1'!$C$1:$UG$251,'PROY 1'!$AB$19+237,0),0),"")</f>
        <v/>
      </c>
      <c r="X716" s="324" t="s">
        <v>342</v>
      </c>
      <c r="Y716" s="25" t="str">
        <f t="shared" si="31"/>
        <v>002</v>
      </c>
      <c r="Z716" s="304">
        <f t="shared" si="32"/>
        <v>0</v>
      </c>
      <c r="AA716" s="304">
        <f>L716-SUM($Z716:Z716)</f>
        <v>0</v>
      </c>
      <c r="AB716" s="304">
        <f>M716-SUM($Z716:AA716)</f>
        <v>0</v>
      </c>
      <c r="AC716" s="304">
        <f>N716-SUM($Z716:AB716)</f>
        <v>0</v>
      </c>
      <c r="AD716" s="304">
        <f>O716-SUM($Z716:AC716)</f>
        <v>0</v>
      </c>
      <c r="AE716" s="304">
        <f>P716-SUM($Z716:AD716)</f>
        <v>0</v>
      </c>
      <c r="AF716" s="304">
        <f>Q716-SUM($Z716:AE716)</f>
        <v>0</v>
      </c>
      <c r="AG716" s="304">
        <f>R716-SUM($Z716:AF716)</f>
        <v>0</v>
      </c>
      <c r="AH716" s="304">
        <f>S716-SUM($Z716:AG716)</f>
        <v>0</v>
      </c>
      <c r="AI716" s="304">
        <f>T716-SUM($Z716:AH716)</f>
        <v>0</v>
      </c>
      <c r="AJ716" s="304">
        <f>U716-SUM($Z716:AI716)</f>
        <v>0</v>
      </c>
      <c r="AK716" s="304">
        <f>V716-SUM($Z716:AJ716)</f>
        <v>0</v>
      </c>
      <c r="AL716" s="21" t="str">
        <f>HLOOKUP(F716,'BASE 1'!$C$1:$UG$3,3,0)</f>
        <v xml:space="preserve">   Entidades financieras nacionales</v>
      </c>
      <c r="AM716" s="304">
        <v>153000000000</v>
      </c>
      <c r="AN716" s="304">
        <v>153000000000</v>
      </c>
      <c r="AO716" s="304">
        <v>153000000000</v>
      </c>
      <c r="AP716" s="304"/>
      <c r="AQ716" s="304"/>
      <c r="AR716" s="304"/>
      <c r="AS716" s="304"/>
      <c r="AT716" s="304"/>
      <c r="AU716" s="304"/>
      <c r="AV716" s="304"/>
      <c r="AW716" s="304"/>
      <c r="AX716" s="304"/>
    </row>
    <row r="717" spans="1:50" ht="12.75" customHeight="1">
      <c r="A717" s="118"/>
      <c r="B717" s="331"/>
      <c r="C717" s="424" t="s">
        <v>342</v>
      </c>
      <c r="D717" s="506"/>
      <c r="E717" s="506" t="s">
        <v>4413</v>
      </c>
      <c r="F717" s="285">
        <v>137</v>
      </c>
      <c r="G717" s="289" t="s">
        <v>1120</v>
      </c>
      <c r="H717" s="118">
        <v>3</v>
      </c>
      <c r="I717" s="223">
        <v>1216134264118</v>
      </c>
      <c r="J717" s="223">
        <v>1216134264118</v>
      </c>
      <c r="K717" s="223">
        <v>4513858901</v>
      </c>
      <c r="L717" s="223">
        <v>115686408887</v>
      </c>
      <c r="M717" s="223">
        <v>433480898684</v>
      </c>
      <c r="N717" s="223"/>
      <c r="O717" s="223"/>
      <c r="P717" s="223"/>
      <c r="Q717" s="223"/>
      <c r="R717" s="223"/>
      <c r="S717" s="223"/>
      <c r="T717" s="223"/>
      <c r="U717" s="223"/>
      <c r="V717" s="223"/>
      <c r="W717" s="323">
        <f>IFERROR((M717/J717)/IFERROR(HLOOKUP(F717,'BASE 1'!$C$1:$UG$251,'PROY 1'!$AB$19+237,0),0),"")</f>
        <v>1.4950773334847989</v>
      </c>
      <c r="X717" s="323" t="s">
        <v>342</v>
      </c>
      <c r="Y717" s="25" t="str">
        <f t="shared" si="31"/>
        <v/>
      </c>
      <c r="Z717" s="223">
        <f t="shared" si="32"/>
        <v>4513858901</v>
      </c>
      <c r="AA717" s="223">
        <f>L717-SUM($Z717:Z717)</f>
        <v>111172549986</v>
      </c>
      <c r="AB717" s="223">
        <f>M717-SUM($Z717:AA717)</f>
        <v>317794489797</v>
      </c>
      <c r="AC717" s="223">
        <f>N717-SUM($Z717:AB717)</f>
        <v>-433480898684</v>
      </c>
      <c r="AD717" s="223">
        <f>O717-SUM($Z717:AC717)</f>
        <v>0</v>
      </c>
      <c r="AE717" s="223">
        <f>P717-SUM($Z717:AD717)</f>
        <v>0</v>
      </c>
      <c r="AF717" s="223">
        <f>Q717-SUM($Z717:AE717)</f>
        <v>0</v>
      </c>
      <c r="AG717" s="223">
        <f>R717-SUM($Z717:AF717)</f>
        <v>0</v>
      </c>
      <c r="AH717" s="223">
        <f>S717-SUM($Z717:AG717)</f>
        <v>0</v>
      </c>
      <c r="AI717" s="223">
        <f>T717-SUM($Z717:AH717)</f>
        <v>0</v>
      </c>
      <c r="AJ717" s="223">
        <f>U717-SUM($Z717:AI717)</f>
        <v>0</v>
      </c>
      <c r="AK717" s="223">
        <f>V717-SUM($Z717:AJ717)</f>
        <v>0</v>
      </c>
      <c r="AL717" s="21" t="str">
        <f>HLOOKUP(F717,'BASE 1'!$C$1:$UG$3,3,0)</f>
        <v>Otros Recursos de Capital</v>
      </c>
      <c r="AM717" s="223">
        <v>1216134264118</v>
      </c>
      <c r="AN717" s="223">
        <v>1216134264118</v>
      </c>
      <c r="AO717" s="223">
        <v>1216134264118</v>
      </c>
      <c r="AP717" s="223"/>
      <c r="AQ717" s="223"/>
      <c r="AR717" s="223"/>
      <c r="AS717" s="223"/>
      <c r="AT717" s="223"/>
      <c r="AU717" s="223"/>
      <c r="AV717" s="223"/>
      <c r="AW717" s="223"/>
      <c r="AX717" s="223"/>
    </row>
    <row r="718" spans="1:50" ht="12.75" customHeight="1">
      <c r="A718" s="118"/>
      <c r="B718" s="331"/>
      <c r="C718" s="424" t="s">
        <v>342</v>
      </c>
      <c r="D718" s="506"/>
      <c r="E718" s="506" t="s">
        <v>4413</v>
      </c>
      <c r="F718" s="285">
        <v>13701</v>
      </c>
      <c r="G718" s="289" t="s">
        <v>182</v>
      </c>
      <c r="H718" s="118">
        <v>4</v>
      </c>
      <c r="I718" s="303">
        <v>99417454272</v>
      </c>
      <c r="J718" s="303">
        <v>99417454272</v>
      </c>
      <c r="K718" s="303">
        <v>4512978241</v>
      </c>
      <c r="L718" s="303">
        <v>15680883442</v>
      </c>
      <c r="M718" s="303">
        <v>33456006611</v>
      </c>
      <c r="N718" s="303"/>
      <c r="O718" s="303"/>
      <c r="P718" s="303"/>
      <c r="Q718" s="303"/>
      <c r="R718" s="303"/>
      <c r="S718" s="303"/>
      <c r="T718" s="303"/>
      <c r="U718" s="303"/>
      <c r="V718" s="303"/>
      <c r="W718" s="329">
        <f>IFERROR((M718/J718)/IFERROR(HLOOKUP(F718,'BASE 1'!$C$1:$UG$251,'PROY 1'!$AB$19+237,0),0),"")</f>
        <v>1.9688894865192295</v>
      </c>
      <c r="X718" s="329" t="s">
        <v>342</v>
      </c>
      <c r="Y718" s="25" t="str">
        <f t="shared" si="31"/>
        <v/>
      </c>
      <c r="Z718" s="303">
        <f t="shared" si="32"/>
        <v>4512978241</v>
      </c>
      <c r="AA718" s="303">
        <f>L718-SUM($Z718:Z718)</f>
        <v>11167905201</v>
      </c>
      <c r="AB718" s="303">
        <f>M718-SUM($Z718:AA718)</f>
        <v>17775123169</v>
      </c>
      <c r="AC718" s="303">
        <f>N718-SUM($Z718:AB718)</f>
        <v>-33456006611</v>
      </c>
      <c r="AD718" s="303">
        <f>O718-SUM($Z718:AC718)</f>
        <v>0</v>
      </c>
      <c r="AE718" s="303">
        <f>P718-SUM($Z718:AD718)</f>
        <v>0</v>
      </c>
      <c r="AF718" s="303">
        <f>Q718-SUM($Z718:AE718)</f>
        <v>0</v>
      </c>
      <c r="AG718" s="303">
        <f>R718-SUM($Z718:AF718)</f>
        <v>0</v>
      </c>
      <c r="AH718" s="303">
        <f>S718-SUM($Z718:AG718)</f>
        <v>0</v>
      </c>
      <c r="AI718" s="303">
        <f>T718-SUM($Z718:AH718)</f>
        <v>0</v>
      </c>
      <c r="AJ718" s="303">
        <f>U718-SUM($Z718:AI718)</f>
        <v>0</v>
      </c>
      <c r="AK718" s="303">
        <f>V718-SUM($Z718:AJ718)</f>
        <v>0</v>
      </c>
      <c r="AL718" s="21" t="str">
        <f>HLOOKUP(F718,'BASE 1'!$C$1:$UG$3,3,0)</f>
        <v>Ingresos Financieros</v>
      </c>
      <c r="AM718" s="303">
        <v>99417454272</v>
      </c>
      <c r="AN718" s="303">
        <v>99417454272</v>
      </c>
      <c r="AO718" s="303">
        <v>99417454272</v>
      </c>
      <c r="AP718" s="303"/>
      <c r="AQ718" s="303"/>
      <c r="AR718" s="303"/>
      <c r="AS718" s="303"/>
      <c r="AT718" s="303"/>
      <c r="AU718" s="303"/>
      <c r="AV718" s="303"/>
      <c r="AW718" s="303"/>
      <c r="AX718" s="303"/>
    </row>
    <row r="719" spans="1:50" ht="12.75" customHeight="1">
      <c r="A719" s="277"/>
      <c r="B719" s="313"/>
      <c r="C719" s="427" t="s">
        <v>342</v>
      </c>
      <c r="D719" s="509">
        <v>18</v>
      </c>
      <c r="E719" s="509" t="s">
        <v>4413</v>
      </c>
      <c r="F719" s="286">
        <v>1370101</v>
      </c>
      <c r="G719" s="294" t="s">
        <v>321</v>
      </c>
      <c r="H719" s="279">
        <v>5</v>
      </c>
      <c r="I719" s="298">
        <v>98324727272</v>
      </c>
      <c r="J719" s="298">
        <v>98324727272</v>
      </c>
      <c r="K719" s="298">
        <v>4512978241</v>
      </c>
      <c r="L719" s="298">
        <v>15680883442</v>
      </c>
      <c r="M719" s="298">
        <v>33456006611</v>
      </c>
      <c r="N719" s="298"/>
      <c r="O719" s="298"/>
      <c r="P719" s="298"/>
      <c r="Q719" s="298"/>
      <c r="R719" s="298"/>
      <c r="S719" s="298"/>
      <c r="T719" s="298"/>
      <c r="U719" s="298"/>
      <c r="V719" s="298"/>
      <c r="W719" s="325">
        <f>IFERROR((M719/J719)/IFERROR(HLOOKUP(F719,'BASE 1'!$C$1:$UG$251,'PROY 1'!$AB$19+237,0),0),"")</f>
        <v>1.9826130866693423</v>
      </c>
      <c r="X719" s="325" t="s">
        <v>342</v>
      </c>
      <c r="Y719" s="25" t="str">
        <f t="shared" si="31"/>
        <v/>
      </c>
      <c r="Z719" s="298">
        <f t="shared" si="32"/>
        <v>4512978241</v>
      </c>
      <c r="AA719" s="298">
        <f>L719-SUM($Z719:Z719)</f>
        <v>11167905201</v>
      </c>
      <c r="AB719" s="298">
        <f>M719-SUM($Z719:AA719)</f>
        <v>17775123169</v>
      </c>
      <c r="AC719" s="298">
        <f>N719-SUM($Z719:AB719)</f>
        <v>-33456006611</v>
      </c>
      <c r="AD719" s="298">
        <f>O719-SUM($Z719:AC719)</f>
        <v>0</v>
      </c>
      <c r="AE719" s="298">
        <f>P719-SUM($Z719:AD719)</f>
        <v>0</v>
      </c>
      <c r="AF719" s="298">
        <f>Q719-SUM($Z719:AE719)</f>
        <v>0</v>
      </c>
      <c r="AG719" s="298">
        <f>R719-SUM($Z719:AF719)</f>
        <v>0</v>
      </c>
      <c r="AH719" s="298">
        <f>S719-SUM($Z719:AG719)</f>
        <v>0</v>
      </c>
      <c r="AI719" s="298">
        <f>T719-SUM($Z719:AH719)</f>
        <v>0</v>
      </c>
      <c r="AJ719" s="298">
        <f>U719-SUM($Z719:AI719)</f>
        <v>0</v>
      </c>
      <c r="AK719" s="298">
        <f>V719-SUM($Z719:AJ719)</f>
        <v>0</v>
      </c>
      <c r="AL719" s="21" t="str">
        <f>HLOOKUP(F719,'BASE 1'!$C$1:$UG$3,3,0)</f>
        <v>Rendimientos financieros</v>
      </c>
      <c r="AM719" s="298">
        <v>98324727272</v>
      </c>
      <c r="AN719" s="298">
        <v>98324727272</v>
      </c>
      <c r="AO719" s="298">
        <v>98324727272</v>
      </c>
      <c r="AP719" s="298"/>
      <c r="AQ719" s="298"/>
      <c r="AR719" s="298"/>
      <c r="AS719" s="298"/>
      <c r="AT719" s="298"/>
      <c r="AU719" s="298"/>
      <c r="AV719" s="298"/>
      <c r="AW719" s="298"/>
      <c r="AX719" s="298"/>
    </row>
    <row r="720" spans="1:50" ht="12.75" customHeight="1">
      <c r="A720" s="116">
        <v>110000119</v>
      </c>
      <c r="B720" s="309">
        <v>70400000</v>
      </c>
      <c r="C720" s="426" t="s">
        <v>4410</v>
      </c>
      <c r="D720" s="508"/>
      <c r="E720" s="508" t="s">
        <v>4413</v>
      </c>
      <c r="F720" s="283">
        <v>137010101</v>
      </c>
      <c r="G720" s="290" t="s">
        <v>2225</v>
      </c>
      <c r="H720" s="122">
        <v>9</v>
      </c>
      <c r="I720" s="117">
        <v>51316130176</v>
      </c>
      <c r="J720" s="304">
        <v>51316130176</v>
      </c>
      <c r="K720" s="304">
        <v>1556005242</v>
      </c>
      <c r="L720" s="304">
        <v>8487246917</v>
      </c>
      <c r="M720" s="304">
        <v>19962719096</v>
      </c>
      <c r="N720" s="304"/>
      <c r="O720" s="304"/>
      <c r="P720" s="304"/>
      <c r="Q720" s="304"/>
      <c r="R720" s="304"/>
      <c r="S720" s="304"/>
      <c r="T720" s="304"/>
      <c r="U720" s="304"/>
      <c r="V720" s="304"/>
      <c r="W720" s="324">
        <f>IFERROR((M720/J720)/IFERROR(HLOOKUP(F720,'BASE 1'!$C$1:$UG$251,'PROY 1'!$AB$19+237,0),0),"")</f>
        <v>2.5027284829181946</v>
      </c>
      <c r="X720" s="324">
        <v>2.5027284829181946</v>
      </c>
      <c r="Y720" s="25" t="str">
        <f t="shared" si="31"/>
        <v>001</v>
      </c>
      <c r="Z720" s="304">
        <f t="shared" si="32"/>
        <v>1556005242</v>
      </c>
      <c r="AA720" s="304">
        <f>L720-SUM($Z720:Z720)</f>
        <v>6931241675</v>
      </c>
      <c r="AB720" s="304">
        <f>M720-SUM($Z720:AA720)</f>
        <v>11475472179</v>
      </c>
      <c r="AC720" s="304">
        <f>N720-SUM($Z720:AB720)</f>
        <v>-19962719096</v>
      </c>
      <c r="AD720" s="304">
        <f>O720-SUM($Z720:AC720)</f>
        <v>0</v>
      </c>
      <c r="AE720" s="304">
        <f>P720-SUM($Z720:AD720)</f>
        <v>0</v>
      </c>
      <c r="AF720" s="304">
        <f>Q720-SUM($Z720:AE720)</f>
        <v>0</v>
      </c>
      <c r="AG720" s="304">
        <f>R720-SUM($Z720:AF720)</f>
        <v>0</v>
      </c>
      <c r="AH720" s="304">
        <f>S720-SUM($Z720:AG720)</f>
        <v>0</v>
      </c>
      <c r="AI720" s="304">
        <f>T720-SUM($Z720:AH720)</f>
        <v>0</v>
      </c>
      <c r="AJ720" s="304">
        <f>U720-SUM($Z720:AI720)</f>
        <v>0</v>
      </c>
      <c r="AK720" s="304">
        <f>V720-SUM($Z720:AJ720)</f>
        <v>0</v>
      </c>
      <c r="AL720" s="21" t="str">
        <f>HLOOKUP(F720,'BASE 1'!$C$1:$UG$3,3,0)</f>
        <v>Rendimientos financieros por  recursos propios</v>
      </c>
      <c r="AM720" s="304">
        <v>51316130176</v>
      </c>
      <c r="AN720" s="304">
        <v>51316130176</v>
      </c>
      <c r="AO720" s="304">
        <v>51316130176</v>
      </c>
      <c r="AP720" s="304"/>
      <c r="AQ720" s="304"/>
      <c r="AR720" s="304"/>
      <c r="AS720" s="304"/>
      <c r="AT720" s="304"/>
      <c r="AU720" s="304"/>
      <c r="AV720" s="304"/>
      <c r="AW720" s="304"/>
      <c r="AX720" s="304"/>
    </row>
    <row r="721" spans="1:50" ht="12.75" customHeight="1">
      <c r="A721" s="119">
        <v>110005919</v>
      </c>
      <c r="B721" s="309">
        <v>71100000</v>
      </c>
      <c r="C721" s="426" t="s">
        <v>4410</v>
      </c>
      <c r="D721" s="508"/>
      <c r="E721" s="508" t="s">
        <v>4413</v>
      </c>
      <c r="F721" s="283">
        <v>137010102</v>
      </c>
      <c r="G721" s="290" t="s">
        <v>736</v>
      </c>
      <c r="H721" s="122">
        <v>9</v>
      </c>
      <c r="I721" s="117">
        <v>1739317816</v>
      </c>
      <c r="J721" s="304">
        <v>1739317816</v>
      </c>
      <c r="K721" s="304">
        <v>52642396</v>
      </c>
      <c r="L721" s="304">
        <v>119029278</v>
      </c>
      <c r="M721" s="304">
        <v>229350439</v>
      </c>
      <c r="N721" s="304"/>
      <c r="O721" s="304"/>
      <c r="P721" s="304"/>
      <c r="Q721" s="304"/>
      <c r="R721" s="304"/>
      <c r="S721" s="304"/>
      <c r="T721" s="304"/>
      <c r="U721" s="304"/>
      <c r="V721" s="304"/>
      <c r="W721" s="324">
        <f>IFERROR((M721/J721)/IFERROR(HLOOKUP(F721,'BASE 1'!$C$1:$UG$251,'PROY 1'!$AB$19+237,0),0),"")</f>
        <v>0.74738634035540852</v>
      </c>
      <c r="X721" s="324">
        <v>0.74738634035540852</v>
      </c>
      <c r="Y721" s="25" t="str">
        <f t="shared" si="31"/>
        <v>059</v>
      </c>
      <c r="Z721" s="304">
        <f t="shared" si="32"/>
        <v>52642396</v>
      </c>
      <c r="AA721" s="304">
        <f>L721-SUM($Z721:Z721)</f>
        <v>66386882</v>
      </c>
      <c r="AB721" s="304">
        <f>M721-SUM($Z721:AA721)</f>
        <v>110321161</v>
      </c>
      <c r="AC721" s="304">
        <f>N721-SUM($Z721:AB721)</f>
        <v>-229350439</v>
      </c>
      <c r="AD721" s="304">
        <f>O721-SUM($Z721:AC721)</f>
        <v>0</v>
      </c>
      <c r="AE721" s="304">
        <f>P721-SUM($Z721:AD721)</f>
        <v>0</v>
      </c>
      <c r="AF721" s="304">
        <f>Q721-SUM($Z721:AE721)</f>
        <v>0</v>
      </c>
      <c r="AG721" s="304">
        <f>R721-SUM($Z721:AF721)</f>
        <v>0</v>
      </c>
      <c r="AH721" s="304">
        <f>S721-SUM($Z721:AG721)</f>
        <v>0</v>
      </c>
      <c r="AI721" s="304">
        <f>T721-SUM($Z721:AH721)</f>
        <v>0</v>
      </c>
      <c r="AJ721" s="304">
        <f>U721-SUM($Z721:AI721)</f>
        <v>0</v>
      </c>
      <c r="AK721" s="304">
        <f>V721-SUM($Z721:AJ721)</f>
        <v>0</v>
      </c>
      <c r="AL721" s="21" t="str">
        <f>HLOOKUP(F721,'BASE 1'!$C$1:$UG$3,3,0)</f>
        <v>Rendimientos financieros SGP educación</v>
      </c>
      <c r="AM721" s="304">
        <v>1739317816</v>
      </c>
      <c r="AN721" s="304">
        <v>1739317816</v>
      </c>
      <c r="AO721" s="304">
        <v>1739317816</v>
      </c>
      <c r="AP721" s="304"/>
      <c r="AQ721" s="304"/>
      <c r="AR721" s="304"/>
      <c r="AS721" s="304"/>
      <c r="AT721" s="304"/>
      <c r="AU721" s="304"/>
      <c r="AV721" s="304"/>
      <c r="AW721" s="304"/>
      <c r="AX721" s="304"/>
    </row>
    <row r="722" spans="1:50" ht="12.75" customHeight="1">
      <c r="A722" s="119">
        <v>110007519</v>
      </c>
      <c r="B722" s="309">
        <v>70400000</v>
      </c>
      <c r="C722" s="426" t="s">
        <v>4410</v>
      </c>
      <c r="D722" s="508"/>
      <c r="E722" s="508" t="s">
        <v>4413</v>
      </c>
      <c r="F722" s="283">
        <v>137010103</v>
      </c>
      <c r="G722" s="290" t="s">
        <v>735</v>
      </c>
      <c r="H722" s="122">
        <v>9</v>
      </c>
      <c r="I722" s="117">
        <v>1715735584</v>
      </c>
      <c r="J722" s="304">
        <v>1715735584</v>
      </c>
      <c r="K722" s="304">
        <v>117538127</v>
      </c>
      <c r="L722" s="304">
        <v>232983751</v>
      </c>
      <c r="M722" s="304">
        <v>374232437</v>
      </c>
      <c r="N722" s="304"/>
      <c r="O722" s="304"/>
      <c r="P722" s="304"/>
      <c r="Q722" s="304"/>
      <c r="R722" s="304"/>
      <c r="S722" s="304"/>
      <c r="T722" s="304"/>
      <c r="U722" s="304"/>
      <c r="V722" s="304"/>
      <c r="W722" s="324">
        <f>IFERROR((M722/J722)/IFERROR(HLOOKUP(F722,'BASE 1'!$C$1:$UG$251,'PROY 1'!$AB$19+237,0),0),"")</f>
        <v>1.0743247524783477</v>
      </c>
      <c r="X722" s="324">
        <v>1.0743247524783477</v>
      </c>
      <c r="Y722" s="25" t="str">
        <f t="shared" si="31"/>
        <v>075</v>
      </c>
      <c r="Z722" s="304">
        <f t="shared" si="32"/>
        <v>117538127</v>
      </c>
      <c r="AA722" s="304">
        <f>L722-SUM($Z722:Z722)</f>
        <v>115445624</v>
      </c>
      <c r="AB722" s="304">
        <f>M722-SUM($Z722:AA722)</f>
        <v>141248686</v>
      </c>
      <c r="AC722" s="304">
        <f>N722-SUM($Z722:AB722)</f>
        <v>-374232437</v>
      </c>
      <c r="AD722" s="304">
        <f>O722-SUM($Z722:AC722)</f>
        <v>0</v>
      </c>
      <c r="AE722" s="304">
        <f>P722-SUM($Z722:AD722)</f>
        <v>0</v>
      </c>
      <c r="AF722" s="304">
        <f>Q722-SUM($Z722:AE722)</f>
        <v>0</v>
      </c>
      <c r="AG722" s="304">
        <f>R722-SUM($Z722:AF722)</f>
        <v>0</v>
      </c>
      <c r="AH722" s="304">
        <f>S722-SUM($Z722:AG722)</f>
        <v>0</v>
      </c>
      <c r="AI722" s="304">
        <f>T722-SUM($Z722:AH722)</f>
        <v>0</v>
      </c>
      <c r="AJ722" s="304">
        <f>U722-SUM($Z722:AI722)</f>
        <v>0</v>
      </c>
      <c r="AK722" s="304">
        <f>V722-SUM($Z722:AJ722)</f>
        <v>0</v>
      </c>
      <c r="AL722" s="21" t="str">
        <f>HLOOKUP(F722,'BASE 1'!$C$1:$UG$3,3,0)</f>
        <v>Rendimientos financieros SGP propósito general</v>
      </c>
      <c r="AM722" s="304">
        <v>1715735584</v>
      </c>
      <c r="AN722" s="304">
        <v>1715735584</v>
      </c>
      <c r="AO722" s="304">
        <v>1715735584</v>
      </c>
      <c r="AP722" s="304"/>
      <c r="AQ722" s="304"/>
      <c r="AR722" s="304"/>
      <c r="AS722" s="304"/>
      <c r="AT722" s="304"/>
      <c r="AU722" s="304"/>
      <c r="AV722" s="304"/>
      <c r="AW722" s="304"/>
      <c r="AX722" s="304"/>
    </row>
    <row r="723" spans="1:50" ht="12.75" customHeight="1">
      <c r="A723" s="119">
        <v>110007419</v>
      </c>
      <c r="B723" s="309">
        <v>70400000</v>
      </c>
      <c r="C723" s="426" t="s">
        <v>4410</v>
      </c>
      <c r="D723" s="508"/>
      <c r="E723" s="508" t="s">
        <v>4413</v>
      </c>
      <c r="F723" s="283">
        <v>137010104</v>
      </c>
      <c r="G723" s="290" t="s">
        <v>734</v>
      </c>
      <c r="H723" s="122">
        <v>9</v>
      </c>
      <c r="I723" s="117">
        <v>108931681</v>
      </c>
      <c r="J723" s="304">
        <v>108931681</v>
      </c>
      <c r="K723" s="304">
        <v>22566440</v>
      </c>
      <c r="L723" s="304">
        <v>47505433</v>
      </c>
      <c r="M723" s="304">
        <v>77930408</v>
      </c>
      <c r="N723" s="304"/>
      <c r="O723" s="304"/>
      <c r="P723" s="304"/>
      <c r="Q723" s="304"/>
      <c r="R723" s="304"/>
      <c r="S723" s="304"/>
      <c r="T723" s="304"/>
      <c r="U723" s="304"/>
      <c r="V723" s="304"/>
      <c r="W723" s="324">
        <f>IFERROR((M723/J723)/IFERROR(HLOOKUP(F723,'BASE 1'!$C$1:$UG$251,'PROY 1'!$AB$19+237,0),0),"")</f>
        <v>3.1591211748783947</v>
      </c>
      <c r="X723" s="324">
        <v>3.1591211748783947</v>
      </c>
      <c r="Y723" s="25" t="str">
        <f t="shared" si="31"/>
        <v>074</v>
      </c>
      <c r="Z723" s="304">
        <f t="shared" si="32"/>
        <v>22566440</v>
      </c>
      <c r="AA723" s="304">
        <f>L723-SUM($Z723:Z723)</f>
        <v>24938993</v>
      </c>
      <c r="AB723" s="304">
        <f>M723-SUM($Z723:AA723)</f>
        <v>30424975</v>
      </c>
      <c r="AC723" s="304">
        <f>N723-SUM($Z723:AB723)</f>
        <v>-77930408</v>
      </c>
      <c r="AD723" s="304">
        <f>O723-SUM($Z723:AC723)</f>
        <v>0</v>
      </c>
      <c r="AE723" s="304">
        <f>P723-SUM($Z723:AD723)</f>
        <v>0</v>
      </c>
      <c r="AF723" s="304">
        <f>Q723-SUM($Z723:AE723)</f>
        <v>0</v>
      </c>
      <c r="AG723" s="304">
        <f>R723-SUM($Z723:AF723)</f>
        <v>0</v>
      </c>
      <c r="AH723" s="304">
        <f>S723-SUM($Z723:AG723)</f>
        <v>0</v>
      </c>
      <c r="AI723" s="304">
        <f>T723-SUM($Z723:AH723)</f>
        <v>0</v>
      </c>
      <c r="AJ723" s="304">
        <f>U723-SUM($Z723:AI723)</f>
        <v>0</v>
      </c>
      <c r="AK723" s="304">
        <f>V723-SUM($Z723:AJ723)</f>
        <v>0</v>
      </c>
      <c r="AL723" s="21" t="str">
        <f>HLOOKUP(F723,'BASE 1'!$C$1:$UG$3,3,0)</f>
        <v>Rendimientos financieros SGP alimentación esclolar</v>
      </c>
      <c r="AM723" s="304">
        <v>108931681</v>
      </c>
      <c r="AN723" s="304">
        <v>108931681</v>
      </c>
      <c r="AO723" s="304">
        <v>108931681</v>
      </c>
      <c r="AP723" s="304"/>
      <c r="AQ723" s="304"/>
      <c r="AR723" s="304"/>
      <c r="AS723" s="304"/>
      <c r="AT723" s="304"/>
      <c r="AU723" s="304"/>
      <c r="AV723" s="304"/>
      <c r="AW723" s="304"/>
      <c r="AX723" s="304"/>
    </row>
    <row r="724" spans="1:50" ht="12.75" customHeight="1">
      <c r="A724" s="116">
        <v>110000119</v>
      </c>
      <c r="B724" s="309">
        <v>27000000</v>
      </c>
      <c r="C724" s="426" t="s">
        <v>4410</v>
      </c>
      <c r="D724" s="508"/>
      <c r="E724" s="508" t="s">
        <v>4413</v>
      </c>
      <c r="F724" s="283">
        <v>137010111</v>
      </c>
      <c r="G724" s="290" t="s">
        <v>202</v>
      </c>
      <c r="H724" s="122">
        <v>9</v>
      </c>
      <c r="I724" s="117">
        <v>153390482</v>
      </c>
      <c r="J724" s="304">
        <v>153390482</v>
      </c>
      <c r="K724" s="304">
        <v>61727692</v>
      </c>
      <c r="L724" s="304">
        <v>61727692</v>
      </c>
      <c r="M724" s="304">
        <v>61727692</v>
      </c>
      <c r="N724" s="304"/>
      <c r="O724" s="304"/>
      <c r="P724" s="304"/>
      <c r="Q724" s="304"/>
      <c r="R724" s="304"/>
      <c r="S724" s="304"/>
      <c r="T724" s="304"/>
      <c r="U724" s="304"/>
      <c r="V724" s="304"/>
      <c r="W724" s="324">
        <f>IFERROR((M724/J724)/IFERROR(HLOOKUP(F724,'BASE 1'!$C$1:$UG$251,'PROY 1'!$AB$19+237,0),0),"")</f>
        <v>5.1469513587222258</v>
      </c>
      <c r="X724" s="324">
        <v>5.1469513587222258</v>
      </c>
      <c r="Y724" s="25" t="str">
        <f t="shared" si="31"/>
        <v>001</v>
      </c>
      <c r="Z724" s="304">
        <f t="shared" si="32"/>
        <v>61727692</v>
      </c>
      <c r="AA724" s="304">
        <f>L724-SUM($Z724:Z724)</f>
        <v>0</v>
      </c>
      <c r="AB724" s="304">
        <f>M724-SUM($Z724:AA724)</f>
        <v>0</v>
      </c>
      <c r="AC724" s="304">
        <f>N724-SUM($Z724:AB724)</f>
        <v>-61727692</v>
      </c>
      <c r="AD724" s="304">
        <f>O724-SUM($Z724:AC724)</f>
        <v>0</v>
      </c>
      <c r="AE724" s="304">
        <f>P724-SUM($Z724:AD724)</f>
        <v>0</v>
      </c>
      <c r="AF724" s="304">
        <f>Q724-SUM($Z724:AE724)</f>
        <v>0</v>
      </c>
      <c r="AG724" s="304">
        <f>R724-SUM($Z724:AF724)</f>
        <v>0</v>
      </c>
      <c r="AH724" s="304">
        <f>S724-SUM($Z724:AG724)</f>
        <v>0</v>
      </c>
      <c r="AI724" s="304">
        <f>T724-SUM($Z724:AH724)</f>
        <v>0</v>
      </c>
      <c r="AJ724" s="304">
        <f>U724-SUM($Z724:AI724)</f>
        <v>0</v>
      </c>
      <c r="AK724" s="304">
        <f>V724-SUM($Z724:AJ724)</f>
        <v>0</v>
      </c>
      <c r="AL724" s="21" t="str">
        <f>HLOOKUP(F724,'BASE 1'!$C$1:$UG$3,3,0)</f>
        <v>Rendimientos financieros por contraloría</v>
      </c>
      <c r="AM724" s="304">
        <v>153390482</v>
      </c>
      <c r="AN724" s="304">
        <v>153390482</v>
      </c>
      <c r="AO724" s="304">
        <v>153390482</v>
      </c>
      <c r="AP724" s="304"/>
      <c r="AQ724" s="304"/>
      <c r="AR724" s="304"/>
      <c r="AS724" s="304"/>
      <c r="AT724" s="304"/>
      <c r="AU724" s="304"/>
      <c r="AV724" s="304"/>
      <c r="AW724" s="304"/>
      <c r="AX724" s="304"/>
    </row>
    <row r="725" spans="1:50" ht="12.75" customHeight="1">
      <c r="A725" s="116">
        <v>110011719</v>
      </c>
      <c r="B725" s="309"/>
      <c r="C725" s="426" t="s">
        <v>342</v>
      </c>
      <c r="D725" s="508"/>
      <c r="E725" s="508" t="s">
        <v>342</v>
      </c>
      <c r="F725" s="283">
        <v>137010122</v>
      </c>
      <c r="G725" s="290" t="s">
        <v>4442</v>
      </c>
      <c r="H725" s="122">
        <v>9</v>
      </c>
      <c r="I725" s="117"/>
      <c r="J725" s="304"/>
      <c r="K725" s="304"/>
      <c r="L725" s="304"/>
      <c r="M725" s="304"/>
      <c r="N725" s="304"/>
      <c r="O725" s="304"/>
      <c r="P725" s="304"/>
      <c r="Q725" s="304"/>
      <c r="R725" s="304"/>
      <c r="S725" s="304"/>
      <c r="T725" s="304"/>
      <c r="U725" s="304"/>
      <c r="V725" s="304"/>
      <c r="W725" s="324" t="str">
        <f>IFERROR((M725/J725)/IFERROR(HLOOKUP(F725,'BASE 1'!$C$1:$UG$251,'PROY 1'!$AB$19+237,0),0),"")</f>
        <v/>
      </c>
      <c r="X725" s="324"/>
      <c r="Y725" s="25" t="str">
        <f t="shared" si="31"/>
        <v>117</v>
      </c>
      <c r="Z725" s="304">
        <f t="shared" si="32"/>
        <v>0</v>
      </c>
      <c r="AA725" s="304">
        <f>L725-SUM($Z725:Z725)</f>
        <v>0</v>
      </c>
      <c r="AB725" s="304">
        <f>M725-SUM($Z725:AA725)</f>
        <v>0</v>
      </c>
      <c r="AC725" s="304">
        <f>N725-SUM($Z725:AB725)</f>
        <v>0</v>
      </c>
      <c r="AD725" s="304">
        <f>O725-SUM($Z725:AC725)</f>
        <v>0</v>
      </c>
      <c r="AE725" s="304">
        <f>P725-SUM($Z725:AD725)</f>
        <v>0</v>
      </c>
      <c r="AF725" s="304">
        <f>Q725-SUM($Z725:AE725)</f>
        <v>0</v>
      </c>
      <c r="AG725" s="304">
        <f>R725-SUM($Z725:AF725)</f>
        <v>0</v>
      </c>
      <c r="AH725" s="304">
        <f>S725-SUM($Z725:AG725)</f>
        <v>0</v>
      </c>
      <c r="AI725" s="304">
        <f>T725-SUM($Z725:AH725)</f>
        <v>0</v>
      </c>
      <c r="AJ725" s="304">
        <f>U725-SUM($Z725:AI725)</f>
        <v>0</v>
      </c>
      <c r="AK725" s="304">
        <f>V725-SUM($Z725:AJ725)</f>
        <v>0</v>
      </c>
      <c r="AL725" s="21" t="str">
        <f>HLOOKUP(F725,'BASE 1'!$C$1:$UG$3,3,0)</f>
        <v>Rendimientos Fin Bilbao Hegoa</v>
      </c>
      <c r="AM725" s="304"/>
      <c r="AN725" s="304"/>
      <c r="AO725" s="304"/>
      <c r="AP725" s="304"/>
      <c r="AQ725" s="304"/>
      <c r="AR725" s="304"/>
      <c r="AS725" s="304"/>
      <c r="AT725" s="304"/>
      <c r="AU725" s="304"/>
      <c r="AV725" s="304"/>
      <c r="AW725" s="304"/>
      <c r="AX725" s="304"/>
    </row>
    <row r="726" spans="1:50" ht="12.75" customHeight="1">
      <c r="A726" s="119">
        <v>110012519</v>
      </c>
      <c r="B726" s="309">
        <v>70400000</v>
      </c>
      <c r="C726" s="426" t="s">
        <v>4410</v>
      </c>
      <c r="D726" s="508"/>
      <c r="E726" s="508" t="s">
        <v>4413</v>
      </c>
      <c r="F726" s="283">
        <v>137010127</v>
      </c>
      <c r="G726" s="290" t="s">
        <v>2230</v>
      </c>
      <c r="H726" s="122">
        <v>9</v>
      </c>
      <c r="I726" s="117">
        <v>741262814</v>
      </c>
      <c r="J726" s="304">
        <v>741262814</v>
      </c>
      <c r="K726" s="304">
        <v>55085351</v>
      </c>
      <c r="L726" s="304">
        <v>105835035</v>
      </c>
      <c r="M726" s="304">
        <v>171063956</v>
      </c>
      <c r="N726" s="304"/>
      <c r="O726" s="304"/>
      <c r="P726" s="304"/>
      <c r="Q726" s="304"/>
      <c r="R726" s="304"/>
      <c r="S726" s="304"/>
      <c r="T726" s="304"/>
      <c r="U726" s="304"/>
      <c r="V726" s="304"/>
      <c r="W726" s="324">
        <f>IFERROR((M726/J726)/IFERROR(HLOOKUP(F726,'BASE 1'!$C$1:$UG$251,'PROY 1'!$AB$19+237,0),0),"")</f>
        <v>1.2392255284849392</v>
      </c>
      <c r="X726" s="324">
        <v>1.2392255284849392</v>
      </c>
      <c r="Y726" s="25" t="str">
        <f t="shared" si="31"/>
        <v>125</v>
      </c>
      <c r="Z726" s="304">
        <f t="shared" si="32"/>
        <v>55085351</v>
      </c>
      <c r="AA726" s="304">
        <f>L726-SUM($Z726:Z726)</f>
        <v>50749684</v>
      </c>
      <c r="AB726" s="304">
        <f>M726-SUM($Z726:AA726)</f>
        <v>65228921</v>
      </c>
      <c r="AC726" s="304">
        <f>N726-SUM($Z726:AB726)</f>
        <v>-171063956</v>
      </c>
      <c r="AD726" s="304">
        <f>O726-SUM($Z726:AC726)</f>
        <v>0</v>
      </c>
      <c r="AE726" s="304">
        <f>P726-SUM($Z726:AD726)</f>
        <v>0</v>
      </c>
      <c r="AF726" s="304">
        <f>Q726-SUM($Z726:AE726)</f>
        <v>0</v>
      </c>
      <c r="AG726" s="304">
        <f>R726-SUM($Z726:AF726)</f>
        <v>0</v>
      </c>
      <c r="AH726" s="304">
        <f>S726-SUM($Z726:AG726)</f>
        <v>0</v>
      </c>
      <c r="AI726" s="304">
        <f>T726-SUM($Z726:AH726)</f>
        <v>0</v>
      </c>
      <c r="AJ726" s="304">
        <f>U726-SUM($Z726:AI726)</f>
        <v>0</v>
      </c>
      <c r="AK726" s="304">
        <f>V726-SUM($Z726:AJ726)</f>
        <v>0</v>
      </c>
      <c r="AL726" s="21" t="str">
        <f>HLOOKUP(F726,'BASE 1'!$C$1:$UG$3,3,0)</f>
        <v>Rendimientos Financieros Agua Potable y Saneamiento Básico</v>
      </c>
      <c r="AM726" s="304">
        <v>741262814</v>
      </c>
      <c r="AN726" s="304">
        <v>741262814</v>
      </c>
      <c r="AO726" s="304">
        <v>741262814</v>
      </c>
      <c r="AP726" s="304"/>
      <c r="AQ726" s="304"/>
      <c r="AR726" s="304"/>
      <c r="AS726" s="304"/>
      <c r="AT726" s="304"/>
      <c r="AU726" s="304"/>
      <c r="AV726" s="304"/>
      <c r="AW726" s="304"/>
      <c r="AX726" s="304"/>
    </row>
    <row r="727" spans="1:50" ht="12.75" customHeight="1">
      <c r="A727" s="119">
        <v>110012619</v>
      </c>
      <c r="B727" s="309">
        <v>70400000</v>
      </c>
      <c r="C727" s="426" t="s">
        <v>4410</v>
      </c>
      <c r="D727" s="508"/>
      <c r="E727" s="508" t="s">
        <v>4413</v>
      </c>
      <c r="F727" s="283">
        <v>137010128</v>
      </c>
      <c r="G727" s="290" t="s">
        <v>1226</v>
      </c>
      <c r="H727" s="122">
        <v>9</v>
      </c>
      <c r="I727" s="117">
        <v>787076242</v>
      </c>
      <c r="J727" s="304">
        <v>787076242</v>
      </c>
      <c r="K727" s="304">
        <v>49018496</v>
      </c>
      <c r="L727" s="304">
        <v>92879679</v>
      </c>
      <c r="M727" s="304">
        <v>137229649</v>
      </c>
      <c r="N727" s="304"/>
      <c r="O727" s="304"/>
      <c r="P727" s="304"/>
      <c r="Q727" s="304"/>
      <c r="R727" s="304"/>
      <c r="S727" s="304"/>
      <c r="T727" s="304"/>
      <c r="U727" s="304"/>
      <c r="V727" s="304"/>
      <c r="W727" s="324">
        <f>IFERROR((M727/J727)/IFERROR(HLOOKUP(F727,'BASE 1'!$C$1:$UG$251,'PROY 1'!$AB$19+237,0),0),"")</f>
        <v>1.0578144409232968</v>
      </c>
      <c r="X727" s="324">
        <v>1.0578144409232968</v>
      </c>
      <c r="Y727" s="25" t="str">
        <f t="shared" si="31"/>
        <v>126</v>
      </c>
      <c r="Z727" s="304">
        <f t="shared" si="32"/>
        <v>49018496</v>
      </c>
      <c r="AA727" s="304">
        <f>L727-SUM($Z727:Z727)</f>
        <v>43861183</v>
      </c>
      <c r="AB727" s="304">
        <f>M727-SUM($Z727:AA727)</f>
        <v>44349970</v>
      </c>
      <c r="AC727" s="304">
        <f>N727-SUM($Z727:AB727)</f>
        <v>-137229649</v>
      </c>
      <c r="AD727" s="304">
        <f>O727-SUM($Z727:AC727)</f>
        <v>0</v>
      </c>
      <c r="AE727" s="304">
        <f>P727-SUM($Z727:AD727)</f>
        <v>0</v>
      </c>
      <c r="AF727" s="304">
        <f>Q727-SUM($Z727:AE727)</f>
        <v>0</v>
      </c>
      <c r="AG727" s="304">
        <f>R727-SUM($Z727:AF727)</f>
        <v>0</v>
      </c>
      <c r="AH727" s="304">
        <f>S727-SUM($Z727:AG727)</f>
        <v>0</v>
      </c>
      <c r="AI727" s="304">
        <f>T727-SUM($Z727:AH727)</f>
        <v>0</v>
      </c>
      <c r="AJ727" s="304">
        <f>U727-SUM($Z727:AI727)</f>
        <v>0</v>
      </c>
      <c r="AK727" s="304">
        <f>V727-SUM($Z727:AJ727)</f>
        <v>0</v>
      </c>
      <c r="AL727" s="21" t="str">
        <f>HLOOKUP(F727,'BASE 1'!$C$1:$UG$3,3,0)</f>
        <v>Rend Fin Estampilla Adulto Mayor</v>
      </c>
      <c r="AM727" s="304">
        <v>787076242</v>
      </c>
      <c r="AN727" s="304">
        <v>787076242</v>
      </c>
      <c r="AO727" s="304">
        <v>787076242</v>
      </c>
      <c r="AP727" s="304"/>
      <c r="AQ727" s="304"/>
      <c r="AR727" s="304"/>
      <c r="AS727" s="304"/>
      <c r="AT727" s="304"/>
      <c r="AU727" s="304"/>
      <c r="AV727" s="304"/>
      <c r="AW727" s="304"/>
      <c r="AX727" s="304"/>
    </row>
    <row r="728" spans="1:50" ht="12.75" customHeight="1">
      <c r="A728" s="116">
        <v>110000119</v>
      </c>
      <c r="B728" s="309">
        <v>70400000</v>
      </c>
      <c r="C728" s="426" t="s">
        <v>2593</v>
      </c>
      <c r="D728" s="508"/>
      <c r="E728" s="508" t="s">
        <v>4413</v>
      </c>
      <c r="F728" s="283">
        <v>137010113</v>
      </c>
      <c r="G728" s="290" t="s">
        <v>314</v>
      </c>
      <c r="H728" s="122">
        <v>9</v>
      </c>
      <c r="I728" s="117">
        <v>39236606</v>
      </c>
      <c r="J728" s="304">
        <v>39236606</v>
      </c>
      <c r="K728" s="304">
        <v>5546091</v>
      </c>
      <c r="L728" s="304">
        <v>18005234</v>
      </c>
      <c r="M728" s="304">
        <v>30719860</v>
      </c>
      <c r="N728" s="304"/>
      <c r="O728" s="304"/>
      <c r="P728" s="304"/>
      <c r="Q728" s="304"/>
      <c r="R728" s="304"/>
      <c r="S728" s="304"/>
      <c r="T728" s="304"/>
      <c r="U728" s="304"/>
      <c r="V728" s="304"/>
      <c r="W728" s="324">
        <f>IFERROR((M728/J728)/IFERROR(HLOOKUP(F728,'BASE 1'!$C$1:$UG$251,'PROY 1'!$AB$19+237,0),0),"")</f>
        <v>3.39556852755259</v>
      </c>
      <c r="X728" s="324">
        <v>3.39556852755259</v>
      </c>
      <c r="Y728" s="25" t="str">
        <f t="shared" si="31"/>
        <v>001</v>
      </c>
      <c r="Z728" s="304">
        <f t="shared" si="32"/>
        <v>5546091</v>
      </c>
      <c r="AA728" s="304">
        <f>L728-SUM($Z728:Z728)</f>
        <v>12459143</v>
      </c>
      <c r="AB728" s="304">
        <f>M728-SUM($Z728:AA728)</f>
        <v>12714626</v>
      </c>
      <c r="AC728" s="304">
        <f>N728-SUM($Z728:AB728)</f>
        <v>-30719860</v>
      </c>
      <c r="AD728" s="304">
        <f>O728-SUM($Z728:AC728)</f>
        <v>0</v>
      </c>
      <c r="AE728" s="304">
        <f>P728-SUM($Z728:AD728)</f>
        <v>0</v>
      </c>
      <c r="AF728" s="304">
        <f>Q728-SUM($Z728:AE728)</f>
        <v>0</v>
      </c>
      <c r="AG728" s="304">
        <f>R728-SUM($Z728:AF728)</f>
        <v>0</v>
      </c>
      <c r="AH728" s="304">
        <f>S728-SUM($Z728:AG728)</f>
        <v>0</v>
      </c>
      <c r="AI728" s="304">
        <f>T728-SUM($Z728:AH728)</f>
        <v>0</v>
      </c>
      <c r="AJ728" s="304">
        <f>U728-SUM($Z728:AI728)</f>
        <v>0</v>
      </c>
      <c r="AK728" s="304">
        <f>V728-SUM($Z728:AJ728)</f>
        <v>0</v>
      </c>
      <c r="AL728" s="21" t="str">
        <f>HLOOKUP(F728,'BASE 1'!$C$1:$UG$3,3,0)</f>
        <v>Rendimientos financieros Banco de los pobres</v>
      </c>
      <c r="AM728" s="304">
        <v>39236606</v>
      </c>
      <c r="AN728" s="304">
        <v>39236606</v>
      </c>
      <c r="AO728" s="304">
        <v>39236606</v>
      </c>
      <c r="AP728" s="304"/>
      <c r="AQ728" s="304"/>
      <c r="AR728" s="304"/>
      <c r="AS728" s="304"/>
      <c r="AT728" s="304"/>
      <c r="AU728" s="304"/>
      <c r="AV728" s="304"/>
      <c r="AW728" s="304"/>
      <c r="AX728" s="304"/>
    </row>
    <row r="729" spans="1:50" ht="12.75" customHeight="1">
      <c r="A729" s="116">
        <v>110000119</v>
      </c>
      <c r="B729" s="309">
        <v>70400000</v>
      </c>
      <c r="C729" s="426" t="s">
        <v>2593</v>
      </c>
      <c r="D729" s="508"/>
      <c r="E729" s="508" t="s">
        <v>4413</v>
      </c>
      <c r="F729" s="283">
        <v>137010114</v>
      </c>
      <c r="G729" s="290" t="s">
        <v>315</v>
      </c>
      <c r="H729" s="122">
        <v>9</v>
      </c>
      <c r="I729" s="117">
        <v>4515317</v>
      </c>
      <c r="J729" s="304">
        <v>4515317</v>
      </c>
      <c r="K729" s="304">
        <v>0</v>
      </c>
      <c r="L729" s="304">
        <v>0</v>
      </c>
      <c r="M729" s="304">
        <v>0</v>
      </c>
      <c r="N729" s="304"/>
      <c r="O729" s="304"/>
      <c r="P729" s="304"/>
      <c r="Q729" s="304"/>
      <c r="R729" s="304"/>
      <c r="S729" s="304"/>
      <c r="T729" s="304"/>
      <c r="U729" s="304"/>
      <c r="V729" s="304"/>
      <c r="W729" s="324">
        <f>IFERROR((M729/J729)/IFERROR(HLOOKUP(F729,'BASE 1'!$C$1:$UG$251,'PROY 1'!$AB$19+237,0),0),"")</f>
        <v>0</v>
      </c>
      <c r="X729" s="324">
        <v>0</v>
      </c>
      <c r="Y729" s="25" t="str">
        <f t="shared" si="31"/>
        <v>001</v>
      </c>
      <c r="Z729" s="304">
        <f t="shared" si="32"/>
        <v>0</v>
      </c>
      <c r="AA729" s="304">
        <f>L729-SUM($Z729:Z729)</f>
        <v>0</v>
      </c>
      <c r="AB729" s="304">
        <f>M729-SUM($Z729:AA729)</f>
        <v>0</v>
      </c>
      <c r="AC729" s="304">
        <f>N729-SUM($Z729:AB729)</f>
        <v>0</v>
      </c>
      <c r="AD729" s="304">
        <f>O729-SUM($Z729:AC729)</f>
        <v>0</v>
      </c>
      <c r="AE729" s="304">
        <f>P729-SUM($Z729:AD729)</f>
        <v>0</v>
      </c>
      <c r="AF729" s="304">
        <f>Q729-SUM($Z729:AE729)</f>
        <v>0</v>
      </c>
      <c r="AG729" s="304">
        <f>R729-SUM($Z729:AF729)</f>
        <v>0</v>
      </c>
      <c r="AH729" s="304">
        <f>S729-SUM($Z729:AG729)</f>
        <v>0</v>
      </c>
      <c r="AI729" s="304">
        <f>T729-SUM($Z729:AH729)</f>
        <v>0</v>
      </c>
      <c r="AJ729" s="304">
        <f>U729-SUM($Z729:AI729)</f>
        <v>0</v>
      </c>
      <c r="AK729" s="304">
        <f>V729-SUM($Z729:AJ729)</f>
        <v>0</v>
      </c>
      <c r="AL729" s="21" t="str">
        <f>HLOOKUP(F729,'BASE 1'!$C$1:$UG$3,3,0)</f>
        <v>Rendimientos financieros Fondo protección cartera-banco de los pobres</v>
      </c>
      <c r="AM729" s="304">
        <v>4515317</v>
      </c>
      <c r="AN729" s="304">
        <v>4515317</v>
      </c>
      <c r="AO729" s="304">
        <v>4515317</v>
      </c>
      <c r="AP729" s="304"/>
      <c r="AQ729" s="304"/>
      <c r="AR729" s="304"/>
      <c r="AS729" s="304"/>
      <c r="AT729" s="304"/>
      <c r="AU729" s="304"/>
      <c r="AV729" s="304"/>
      <c r="AW729" s="304"/>
      <c r="AX729" s="304"/>
    </row>
    <row r="730" spans="1:50" ht="12.75" customHeight="1">
      <c r="A730" s="116">
        <v>110713719</v>
      </c>
      <c r="B730" s="309">
        <v>70400000</v>
      </c>
      <c r="C730" s="426" t="s">
        <v>4410</v>
      </c>
      <c r="D730" s="508"/>
      <c r="E730" s="508" t="s">
        <v>4413</v>
      </c>
      <c r="F730" s="283">
        <v>137010135</v>
      </c>
      <c r="G730" s="290" t="s">
        <v>4193</v>
      </c>
      <c r="H730" s="122">
        <v>9</v>
      </c>
      <c r="I730" s="117">
        <v>6703514512</v>
      </c>
      <c r="J730" s="304">
        <v>6703514512</v>
      </c>
      <c r="K730" s="304">
        <v>86394576</v>
      </c>
      <c r="L730" s="304">
        <v>103141475</v>
      </c>
      <c r="M730" s="304">
        <v>149404868</v>
      </c>
      <c r="N730" s="304"/>
      <c r="O730" s="304"/>
      <c r="P730" s="304"/>
      <c r="Q730" s="304"/>
      <c r="R730" s="304"/>
      <c r="S730" s="304"/>
      <c r="T730" s="304"/>
      <c r="U730" s="304"/>
      <c r="V730" s="304"/>
      <c r="W730" s="324">
        <f>IFERROR((M730/J730)/IFERROR(HLOOKUP(F730,'BASE 1'!$C$1:$UG$251,'PROY 1'!$AB$19+237,0),0),"")</f>
        <v>0.13095438740091447</v>
      </c>
      <c r="X730" s="324">
        <v>0.13095438740091447</v>
      </c>
      <c r="Y730" s="25" t="str">
        <f t="shared" si="31"/>
        <v>137</v>
      </c>
      <c r="Z730" s="304">
        <f t="shared" si="32"/>
        <v>86394576</v>
      </c>
      <c r="AA730" s="304">
        <f>L730-SUM($Z730:Z730)</f>
        <v>16746899</v>
      </c>
      <c r="AB730" s="304">
        <f>M730-SUM($Z730:AA730)</f>
        <v>46263393</v>
      </c>
      <c r="AC730" s="304">
        <f>N730-SUM($Z730:AB730)</f>
        <v>-149404868</v>
      </c>
      <c r="AD730" s="304">
        <f>O730-SUM($Z730:AC730)</f>
        <v>0</v>
      </c>
      <c r="AE730" s="304">
        <f>P730-SUM($Z730:AD730)</f>
        <v>0</v>
      </c>
      <c r="AF730" s="304">
        <f>Q730-SUM($Z730:AE730)</f>
        <v>0</v>
      </c>
      <c r="AG730" s="304">
        <f>R730-SUM($Z730:AF730)</f>
        <v>0</v>
      </c>
      <c r="AH730" s="304">
        <f>S730-SUM($Z730:AG730)</f>
        <v>0</v>
      </c>
      <c r="AI730" s="304">
        <f>T730-SUM($Z730:AH730)</f>
        <v>0</v>
      </c>
      <c r="AJ730" s="304">
        <f>U730-SUM($Z730:AI730)</f>
        <v>0</v>
      </c>
      <c r="AK730" s="304">
        <f>V730-SUM($Z730:AJ730)</f>
        <v>0</v>
      </c>
      <c r="AL730" s="21" t="str">
        <f>HLOOKUP(F730,'BASE 1'!$C$1:$UG$3,3,0)</f>
        <v>RF Cont. Esp contr OP</v>
      </c>
      <c r="AM730" s="304">
        <v>6703514512</v>
      </c>
      <c r="AN730" s="304">
        <v>6703514512</v>
      </c>
      <c r="AO730" s="304">
        <v>6703514512</v>
      </c>
      <c r="AP730" s="304"/>
      <c r="AQ730" s="304"/>
      <c r="AR730" s="304"/>
      <c r="AS730" s="304"/>
      <c r="AT730" s="304"/>
      <c r="AU730" s="304"/>
      <c r="AV730" s="304"/>
      <c r="AW730" s="304"/>
      <c r="AX730" s="304"/>
    </row>
    <row r="731" spans="1:50" ht="12.75" customHeight="1">
      <c r="A731" s="119">
        <v>110915119</v>
      </c>
      <c r="B731" s="309">
        <v>70400000</v>
      </c>
      <c r="C731" s="426" t="s">
        <v>4410</v>
      </c>
      <c r="D731" s="508"/>
      <c r="E731" s="508" t="s">
        <v>4413</v>
      </c>
      <c r="F731" s="283">
        <v>137010142</v>
      </c>
      <c r="G731" s="290" t="s">
        <v>2238</v>
      </c>
      <c r="H731" s="122">
        <v>9</v>
      </c>
      <c r="I731" s="117">
        <v>1</v>
      </c>
      <c r="J731" s="304">
        <v>1</v>
      </c>
      <c r="K731" s="304">
        <v>1075140</v>
      </c>
      <c r="L731" s="304">
        <v>2049166</v>
      </c>
      <c r="M731" s="304">
        <v>3118591</v>
      </c>
      <c r="N731" s="304"/>
      <c r="O731" s="304"/>
      <c r="P731" s="304"/>
      <c r="Q731" s="304"/>
      <c r="R731" s="304"/>
      <c r="S731" s="304"/>
      <c r="T731" s="304"/>
      <c r="U731" s="304"/>
      <c r="V731" s="304"/>
      <c r="W731" s="324">
        <f>IFERROR((M731/J731)/IFERROR(HLOOKUP(F731,'BASE 1'!$C$1:$UG$251,'PROY 1'!$AB$19+237,0),0),"")</f>
        <v>13134342.806313772</v>
      </c>
      <c r="X731" s="324">
        <v>13134342.806313772</v>
      </c>
      <c r="Y731" s="25" t="str">
        <f t="shared" si="31"/>
        <v>151</v>
      </c>
      <c r="Z731" s="304">
        <f t="shared" si="32"/>
        <v>1075140</v>
      </c>
      <c r="AA731" s="304">
        <f>L731-SUM($Z731:Z731)</f>
        <v>974026</v>
      </c>
      <c r="AB731" s="304">
        <f>M731-SUM($Z731:AA731)</f>
        <v>1069425</v>
      </c>
      <c r="AC731" s="304">
        <f>N731-SUM($Z731:AB731)</f>
        <v>-3118591</v>
      </c>
      <c r="AD731" s="304">
        <f>O731-SUM($Z731:AC731)</f>
        <v>0</v>
      </c>
      <c r="AE731" s="304">
        <f>P731-SUM($Z731:AD731)</f>
        <v>0</v>
      </c>
      <c r="AF731" s="304">
        <f>Q731-SUM($Z731:AE731)</f>
        <v>0</v>
      </c>
      <c r="AG731" s="304">
        <f>R731-SUM($Z731:AF731)</f>
        <v>0</v>
      </c>
      <c r="AH731" s="304">
        <f>S731-SUM($Z731:AG731)</f>
        <v>0</v>
      </c>
      <c r="AI731" s="304">
        <f>T731-SUM($Z731:AH731)</f>
        <v>0</v>
      </c>
      <c r="AJ731" s="304">
        <f>U731-SUM($Z731:AI731)</f>
        <v>0</v>
      </c>
      <c r="AK731" s="304">
        <f>V731-SUM($Z731:AJ731)</f>
        <v>0</v>
      </c>
      <c r="AL731" s="21" t="str">
        <f>HLOOKUP(F731,'BASE 1'!$C$1:$UG$3,3,0)</f>
        <v>RF FSRI</v>
      </c>
      <c r="AM731" s="304">
        <v>1</v>
      </c>
      <c r="AN731" s="304">
        <v>1</v>
      </c>
      <c r="AO731" s="304">
        <v>1</v>
      </c>
      <c r="AP731" s="304"/>
      <c r="AQ731" s="304"/>
      <c r="AR731" s="304"/>
      <c r="AS731" s="304"/>
      <c r="AT731" s="304"/>
      <c r="AU731" s="304"/>
      <c r="AV731" s="304"/>
      <c r="AW731" s="304"/>
      <c r="AX731" s="304"/>
    </row>
    <row r="732" spans="1:50" ht="12.75" customHeight="1">
      <c r="A732" s="119">
        <v>110015319</v>
      </c>
      <c r="B732" s="309">
        <v>70400000</v>
      </c>
      <c r="C732" s="429" t="s">
        <v>4410</v>
      </c>
      <c r="D732" s="511"/>
      <c r="E732" s="511" t="s">
        <v>4413</v>
      </c>
      <c r="F732" s="283">
        <v>137010143</v>
      </c>
      <c r="G732" s="290" t="s">
        <v>2560</v>
      </c>
      <c r="H732" s="122">
        <v>9</v>
      </c>
      <c r="I732" s="117">
        <v>251839716</v>
      </c>
      <c r="J732" s="304">
        <v>251839716</v>
      </c>
      <c r="K732" s="304">
        <v>17736155</v>
      </c>
      <c r="L732" s="304">
        <v>33783428</v>
      </c>
      <c r="M732" s="304">
        <v>51201635</v>
      </c>
      <c r="N732" s="304"/>
      <c r="O732" s="304"/>
      <c r="P732" s="304"/>
      <c r="Q732" s="304"/>
      <c r="R732" s="304"/>
      <c r="S732" s="304"/>
      <c r="T732" s="304"/>
      <c r="U732" s="304"/>
      <c r="V732" s="304"/>
      <c r="W732" s="324">
        <f>IFERROR((M732/J732)/IFERROR(HLOOKUP(F732,'BASE 1'!$C$1:$UG$251,'PROY 1'!$AB$19+237,0),0),"")</f>
        <v>0.88009401550445143</v>
      </c>
      <c r="X732" s="324">
        <v>0.88009401550445143</v>
      </c>
      <c r="Y732" s="25" t="str">
        <f t="shared" si="31"/>
        <v>153</v>
      </c>
      <c r="Z732" s="304">
        <f t="shared" si="32"/>
        <v>17736155</v>
      </c>
      <c r="AA732" s="304">
        <f>L732-SUM($Z732:Z732)</f>
        <v>16047273</v>
      </c>
      <c r="AB732" s="304">
        <f>M732-SUM($Z732:AA732)</f>
        <v>17418207</v>
      </c>
      <c r="AC732" s="304">
        <f>N732-SUM($Z732:AB732)</f>
        <v>-51201635</v>
      </c>
      <c r="AD732" s="304">
        <f>O732-SUM($Z732:AC732)</f>
        <v>0</v>
      </c>
      <c r="AE732" s="304">
        <f>P732-SUM($Z732:AD732)</f>
        <v>0</v>
      </c>
      <c r="AF732" s="304">
        <f>Q732-SUM($Z732:AE732)</f>
        <v>0</v>
      </c>
      <c r="AG732" s="304">
        <f>R732-SUM($Z732:AF732)</f>
        <v>0</v>
      </c>
      <c r="AH732" s="304">
        <f>S732-SUM($Z732:AG732)</f>
        <v>0</v>
      </c>
      <c r="AI732" s="304">
        <f>T732-SUM($Z732:AH732)</f>
        <v>0</v>
      </c>
      <c r="AJ732" s="304">
        <f>U732-SUM($Z732:AI732)</f>
        <v>0</v>
      </c>
      <c r="AK732" s="304">
        <f>V732-SUM($Z732:AJ732)</f>
        <v>0</v>
      </c>
      <c r="AL732" s="21" t="str">
        <f>HLOOKUP(F732,'BASE 1'!$C$1:$UG$3,3,0)</f>
        <v>Rendimientos Financieros Estampilla Procultura</v>
      </c>
      <c r="AM732" s="304">
        <v>251839716</v>
      </c>
      <c r="AN732" s="304">
        <v>251839716</v>
      </c>
      <c r="AO732" s="304">
        <v>251839716</v>
      </c>
      <c r="AP732" s="304"/>
      <c r="AQ732" s="304"/>
      <c r="AR732" s="304"/>
      <c r="AS732" s="304"/>
      <c r="AT732" s="304"/>
      <c r="AU732" s="304"/>
      <c r="AV732" s="304"/>
      <c r="AW732" s="304"/>
      <c r="AX732" s="304"/>
    </row>
    <row r="733" spans="1:50" ht="12.75" customHeight="1">
      <c r="A733" s="119">
        <v>110015719</v>
      </c>
      <c r="B733" s="309">
        <v>70400000</v>
      </c>
      <c r="C733" s="429" t="s">
        <v>4410</v>
      </c>
      <c r="D733" s="511"/>
      <c r="E733" s="511" t="s">
        <v>4413</v>
      </c>
      <c r="F733" s="283">
        <v>137010144</v>
      </c>
      <c r="G733" s="290" t="s">
        <v>4089</v>
      </c>
      <c r="H733" s="122">
        <v>9</v>
      </c>
      <c r="I733" s="117">
        <v>341393389</v>
      </c>
      <c r="J733" s="304">
        <v>341393389</v>
      </c>
      <c r="K733" s="304">
        <v>23765720</v>
      </c>
      <c r="L733" s="304">
        <v>45295580</v>
      </c>
      <c r="M733" s="304">
        <v>69203336</v>
      </c>
      <c r="N733" s="304"/>
      <c r="O733" s="304"/>
      <c r="P733" s="304"/>
      <c r="Q733" s="304"/>
      <c r="R733" s="304"/>
      <c r="S733" s="304"/>
      <c r="T733" s="304"/>
      <c r="U733" s="304"/>
      <c r="V733" s="304"/>
      <c r="W733" s="324">
        <f>IFERROR((M733/J733)/IFERROR(HLOOKUP(F733,'BASE 1'!$C$1:$UG$251,'PROY 1'!$AB$19+237,0),0),"")</f>
        <v>0.99909938094985695</v>
      </c>
      <c r="X733" s="324">
        <v>0.99909938094985695</v>
      </c>
      <c r="Y733" s="25" t="str">
        <f t="shared" si="31"/>
        <v>157</v>
      </c>
      <c r="Z733" s="304">
        <f t="shared" si="32"/>
        <v>23765720</v>
      </c>
      <c r="AA733" s="304">
        <f>L733-SUM($Z733:Z733)</f>
        <v>21529860</v>
      </c>
      <c r="AB733" s="304">
        <f>M733-SUM($Z733:AA733)</f>
        <v>23907756</v>
      </c>
      <c r="AC733" s="304">
        <f>N733-SUM($Z733:AB733)</f>
        <v>-69203336</v>
      </c>
      <c r="AD733" s="304">
        <f>O733-SUM($Z733:AC733)</f>
        <v>0</v>
      </c>
      <c r="AE733" s="304">
        <f>P733-SUM($Z733:AD733)</f>
        <v>0</v>
      </c>
      <c r="AF733" s="304">
        <f>Q733-SUM($Z733:AE733)</f>
        <v>0</v>
      </c>
      <c r="AG733" s="304">
        <f>R733-SUM($Z733:AF733)</f>
        <v>0</v>
      </c>
      <c r="AH733" s="304">
        <f>S733-SUM($Z733:AG733)</f>
        <v>0</v>
      </c>
      <c r="AI733" s="304">
        <f>T733-SUM($Z733:AH733)</f>
        <v>0</v>
      </c>
      <c r="AJ733" s="304">
        <f>U733-SUM($Z733:AI733)</f>
        <v>0</v>
      </c>
      <c r="AK733" s="304">
        <f>V733-SUM($Z733:AJ733)</f>
        <v>0</v>
      </c>
      <c r="AL733" s="21" t="str">
        <f>HLOOKUP(F733,'BASE 1'!$C$1:$UG$3,3,0)</f>
        <v>Rendimientos Financieros Contr Artes Escénicas</v>
      </c>
      <c r="AM733" s="304">
        <v>341393389</v>
      </c>
      <c r="AN733" s="304">
        <v>341393389</v>
      </c>
      <c r="AO733" s="304">
        <v>341393389</v>
      </c>
      <c r="AP733" s="304"/>
      <c r="AQ733" s="304"/>
      <c r="AR733" s="304"/>
      <c r="AS733" s="304"/>
      <c r="AT733" s="304"/>
      <c r="AU733" s="304"/>
      <c r="AV733" s="304"/>
      <c r="AW733" s="304"/>
      <c r="AX733" s="304"/>
    </row>
    <row r="734" spans="1:50" ht="12.75" customHeight="1">
      <c r="A734" s="119">
        <v>110016619</v>
      </c>
      <c r="B734" s="312"/>
      <c r="C734" s="429" t="s">
        <v>342</v>
      </c>
      <c r="D734" s="511"/>
      <c r="E734" s="511" t="s">
        <v>342</v>
      </c>
      <c r="F734" s="123">
        <v>137010145</v>
      </c>
      <c r="G734" s="290" t="s">
        <v>2935</v>
      </c>
      <c r="H734" s="122">
        <v>9</v>
      </c>
      <c r="I734" s="117"/>
      <c r="J734" s="304"/>
      <c r="K734" s="304"/>
      <c r="L734" s="304"/>
      <c r="M734" s="304"/>
      <c r="N734" s="304"/>
      <c r="O734" s="304"/>
      <c r="P734" s="304"/>
      <c r="Q734" s="304"/>
      <c r="R734" s="304"/>
      <c r="S734" s="304"/>
      <c r="T734" s="304"/>
      <c r="U734" s="304"/>
      <c r="V734" s="304"/>
      <c r="W734" s="324" t="str">
        <f>IFERROR((M734/J734)/IFERROR(HLOOKUP(F734,'BASE 1'!$C$1:$UG$251,'PROY 1'!$AB$19+237,0),0),"")</f>
        <v/>
      </c>
      <c r="X734" s="324"/>
      <c r="Y734" s="25" t="str">
        <f t="shared" si="31"/>
        <v>166</v>
      </c>
      <c r="Z734" s="304">
        <f t="shared" si="32"/>
        <v>0</v>
      </c>
      <c r="AA734" s="304">
        <f>L734-SUM($Z734:Z734)</f>
        <v>0</v>
      </c>
      <c r="AB734" s="304">
        <f>M734-SUM($Z734:AA734)</f>
        <v>0</v>
      </c>
      <c r="AC734" s="304">
        <f>N734-SUM($Z734:AB734)</f>
        <v>0</v>
      </c>
      <c r="AD734" s="304">
        <f>O734-SUM($Z734:AC734)</f>
        <v>0</v>
      </c>
      <c r="AE734" s="304">
        <f>P734-SUM($Z734:AD734)</f>
        <v>0</v>
      </c>
      <c r="AF734" s="304">
        <f>Q734-SUM($Z734:AE734)</f>
        <v>0</v>
      </c>
      <c r="AG734" s="304">
        <f>R734-SUM($Z734:AF734)</f>
        <v>0</v>
      </c>
      <c r="AH734" s="304">
        <f>S734-SUM($Z734:AG734)</f>
        <v>0</v>
      </c>
      <c r="AI734" s="304">
        <f>T734-SUM($Z734:AH734)</f>
        <v>0</v>
      </c>
      <c r="AJ734" s="304">
        <f>U734-SUM($Z734:AI734)</f>
        <v>0</v>
      </c>
      <c r="AK734" s="304">
        <f>V734-SUM($Z734:AJ734)</f>
        <v>0</v>
      </c>
      <c r="AL734" s="21" t="e">
        <f>HLOOKUP(F734,'BASE 1'!$C$1:$UG$3,3,0)</f>
        <v>#N/A</v>
      </c>
      <c r="AM734" s="304"/>
      <c r="AN734" s="304"/>
      <c r="AO734" s="304"/>
      <c r="AP734" s="304"/>
      <c r="AQ734" s="304"/>
      <c r="AR734" s="304"/>
      <c r="AS734" s="304"/>
      <c r="AT734" s="304"/>
      <c r="AU734" s="304"/>
      <c r="AV734" s="304"/>
      <c r="AW734" s="304"/>
      <c r="AX734" s="304"/>
    </row>
    <row r="735" spans="1:50" ht="12.75" customHeight="1">
      <c r="A735" s="119">
        <v>110020719</v>
      </c>
      <c r="B735" s="312"/>
      <c r="C735" s="429" t="s">
        <v>342</v>
      </c>
      <c r="D735" s="511"/>
      <c r="E735" s="511" t="s">
        <v>342</v>
      </c>
      <c r="F735" s="123">
        <v>137010146</v>
      </c>
      <c r="G735" s="290" t="s">
        <v>4194</v>
      </c>
      <c r="H735" s="122">
        <v>9</v>
      </c>
      <c r="I735" s="117"/>
      <c r="J735" s="304"/>
      <c r="K735" s="304"/>
      <c r="L735" s="304"/>
      <c r="M735" s="304"/>
      <c r="N735" s="304"/>
      <c r="O735" s="304"/>
      <c r="P735" s="304"/>
      <c r="Q735" s="304"/>
      <c r="R735" s="304"/>
      <c r="S735" s="304"/>
      <c r="T735" s="304"/>
      <c r="U735" s="304"/>
      <c r="V735" s="304"/>
      <c r="W735" s="324" t="str">
        <f>IFERROR((M735/J735)/IFERROR(HLOOKUP(F735,'BASE 1'!$C$1:$UG$251,'PROY 1'!$AB$19+237,0),0),"")</f>
        <v/>
      </c>
      <c r="X735" s="324"/>
      <c r="Y735" s="25" t="str">
        <f t="shared" si="31"/>
        <v>207</v>
      </c>
      <c r="Z735" s="304">
        <f t="shared" si="32"/>
        <v>0</v>
      </c>
      <c r="AA735" s="304">
        <f>L735-SUM($Z735:Z735)</f>
        <v>0</v>
      </c>
      <c r="AB735" s="304">
        <f>M735-SUM($Z735:AA735)</f>
        <v>0</v>
      </c>
      <c r="AC735" s="304">
        <f>N735-SUM($Z735:AB735)</f>
        <v>0</v>
      </c>
      <c r="AD735" s="304">
        <f>O735-SUM($Z735:AC735)</f>
        <v>0</v>
      </c>
      <c r="AE735" s="304">
        <f>P735-SUM($Z735:AD735)</f>
        <v>0</v>
      </c>
      <c r="AF735" s="304">
        <f>Q735-SUM($Z735:AE735)</f>
        <v>0</v>
      </c>
      <c r="AG735" s="304">
        <f>R735-SUM($Z735:AF735)</f>
        <v>0</v>
      </c>
      <c r="AH735" s="304">
        <f>S735-SUM($Z735:AG735)</f>
        <v>0</v>
      </c>
      <c r="AI735" s="304">
        <f>T735-SUM($Z735:AH735)</f>
        <v>0</v>
      </c>
      <c r="AJ735" s="304">
        <f>U735-SUM($Z735:AI735)</f>
        <v>0</v>
      </c>
      <c r="AK735" s="304">
        <f>V735-SUM($Z735:AJ735)</f>
        <v>0</v>
      </c>
      <c r="AL735" s="21" t="str">
        <f>HLOOKUP(F735,'BASE 1'!$C$1:$UG$3,3,0)</f>
        <v>RF.Sistema Gral Regalías</v>
      </c>
      <c r="AM735" s="304"/>
      <c r="AN735" s="304"/>
      <c r="AO735" s="304"/>
      <c r="AP735" s="304"/>
      <c r="AQ735" s="304"/>
      <c r="AR735" s="304"/>
      <c r="AS735" s="304"/>
      <c r="AT735" s="304"/>
      <c r="AU735" s="304"/>
      <c r="AV735" s="304"/>
      <c r="AW735" s="304"/>
      <c r="AX735" s="304"/>
    </row>
    <row r="736" spans="1:50">
      <c r="A736" s="119">
        <v>110016919</v>
      </c>
      <c r="B736" s="312"/>
      <c r="C736" s="429" t="s">
        <v>342</v>
      </c>
      <c r="D736" s="511"/>
      <c r="E736" s="511" t="s">
        <v>342</v>
      </c>
      <c r="F736" s="123">
        <v>137010147</v>
      </c>
      <c r="G736" s="290" t="s">
        <v>1926</v>
      </c>
      <c r="H736" s="122">
        <v>9</v>
      </c>
      <c r="I736" s="117"/>
      <c r="J736" s="304"/>
      <c r="K736" s="304"/>
      <c r="L736" s="304"/>
      <c r="M736" s="304"/>
      <c r="N736" s="304"/>
      <c r="O736" s="304"/>
      <c r="P736" s="304"/>
      <c r="Q736" s="304"/>
      <c r="R736" s="304"/>
      <c r="S736" s="304"/>
      <c r="T736" s="304"/>
      <c r="U736" s="304"/>
      <c r="V736" s="304"/>
      <c r="W736" s="324" t="str">
        <f>IFERROR((M736/J736)/IFERROR(HLOOKUP(F736,'BASE 1'!$C$1:$UG$251,'PROY 1'!$AB$19+237,0),0),"")</f>
        <v/>
      </c>
      <c r="X736" s="324"/>
      <c r="Y736" s="25" t="str">
        <f t="shared" si="31"/>
        <v>169</v>
      </c>
      <c r="Z736" s="304">
        <f t="shared" si="32"/>
        <v>0</v>
      </c>
      <c r="AA736" s="304">
        <f>L736-SUM($Z736:Z736)</f>
        <v>0</v>
      </c>
      <c r="AB736" s="304">
        <f>M736-SUM($Z736:AA736)</f>
        <v>0</v>
      </c>
      <c r="AC736" s="304">
        <f>N736-SUM($Z736:AB736)</f>
        <v>0</v>
      </c>
      <c r="AD736" s="304">
        <f>O736-SUM($Z736:AC736)</f>
        <v>0</v>
      </c>
      <c r="AE736" s="304">
        <f>P736-SUM($Z736:AD736)</f>
        <v>0</v>
      </c>
      <c r="AF736" s="304">
        <f>Q736-SUM($Z736:AE736)</f>
        <v>0</v>
      </c>
      <c r="AG736" s="304">
        <f>R736-SUM($Z736:AF736)</f>
        <v>0</v>
      </c>
      <c r="AH736" s="304">
        <f>S736-SUM($Z736:AG736)</f>
        <v>0</v>
      </c>
      <c r="AI736" s="304">
        <f>T736-SUM($Z736:AH736)</f>
        <v>0</v>
      </c>
      <c r="AJ736" s="304">
        <f>U736-SUM($Z736:AI736)</f>
        <v>0</v>
      </c>
      <c r="AK736" s="304">
        <f>V736-SUM($Z736:AJ736)</f>
        <v>0</v>
      </c>
      <c r="AL736" s="21" t="e">
        <f>HLOOKUP(F736,'BASE 1'!$C$1:$UG$3,3,0)</f>
        <v>#N/A</v>
      </c>
      <c r="AM736" s="304"/>
      <c r="AN736" s="304"/>
      <c r="AO736" s="304"/>
      <c r="AP736" s="304"/>
      <c r="AQ736" s="304"/>
      <c r="AR736" s="304"/>
      <c r="AS736" s="304"/>
      <c r="AT736" s="304"/>
      <c r="AU736" s="304"/>
      <c r="AV736" s="304"/>
      <c r="AW736" s="304"/>
      <c r="AX736" s="304"/>
    </row>
    <row r="737" spans="1:50" ht="12.75" customHeight="1">
      <c r="A737" s="119">
        <v>110017119</v>
      </c>
      <c r="B737" s="312"/>
      <c r="C737" s="429" t="s">
        <v>342</v>
      </c>
      <c r="D737" s="511"/>
      <c r="E737" s="511" t="s">
        <v>342</v>
      </c>
      <c r="F737" s="123">
        <v>137010148</v>
      </c>
      <c r="G737" s="290" t="s">
        <v>4195</v>
      </c>
      <c r="H737" s="122">
        <v>9</v>
      </c>
      <c r="I737" s="117"/>
      <c r="J737" s="304"/>
      <c r="K737" s="304"/>
      <c r="L737" s="304"/>
      <c r="M737" s="304"/>
      <c r="N737" s="304"/>
      <c r="O737" s="304"/>
      <c r="P737" s="304"/>
      <c r="Q737" s="304"/>
      <c r="R737" s="304"/>
      <c r="S737" s="304"/>
      <c r="T737" s="304"/>
      <c r="U737" s="304"/>
      <c r="V737" s="304"/>
      <c r="W737" s="324" t="str">
        <f>IFERROR((M737/J737)/IFERROR(HLOOKUP(F737,'BASE 1'!$C$1:$UG$251,'PROY 1'!$AB$19+237,0),0),"")</f>
        <v/>
      </c>
      <c r="X737" s="324"/>
      <c r="Y737" s="25" t="str">
        <f t="shared" si="31"/>
        <v>171</v>
      </c>
      <c r="Z737" s="304">
        <f t="shared" si="32"/>
        <v>0</v>
      </c>
      <c r="AA737" s="304">
        <f>L737-SUM($Z737:Z737)</f>
        <v>0</v>
      </c>
      <c r="AB737" s="304">
        <f>M737-SUM($Z737:AA737)</f>
        <v>0</v>
      </c>
      <c r="AC737" s="304">
        <f>N737-SUM($Z737:AB737)</f>
        <v>0</v>
      </c>
      <c r="AD737" s="304">
        <f>O737-SUM($Z737:AC737)</f>
        <v>0</v>
      </c>
      <c r="AE737" s="304">
        <f>P737-SUM($Z737:AD737)</f>
        <v>0</v>
      </c>
      <c r="AF737" s="304">
        <f>Q737-SUM($Z737:AE737)</f>
        <v>0</v>
      </c>
      <c r="AG737" s="304">
        <f>R737-SUM($Z737:AF737)</f>
        <v>0</v>
      </c>
      <c r="AH737" s="304">
        <f>S737-SUM($Z737:AG737)</f>
        <v>0</v>
      </c>
      <c r="AI737" s="304">
        <f>T737-SUM($Z737:AH737)</f>
        <v>0</v>
      </c>
      <c r="AJ737" s="304">
        <f>U737-SUM($Z737:AI737)</f>
        <v>0</v>
      </c>
      <c r="AK737" s="304">
        <f>V737-SUM($Z737:AJ737)</f>
        <v>0</v>
      </c>
      <c r="AL737" s="21" t="e">
        <f>HLOOKUP(F737,'BASE 1'!$C$1:$UG$3,3,0)</f>
        <v>#N/A</v>
      </c>
      <c r="AM737" s="304"/>
      <c r="AN737" s="304"/>
      <c r="AO737" s="304"/>
      <c r="AP737" s="304"/>
      <c r="AQ737" s="304"/>
      <c r="AR737" s="304"/>
      <c r="AS737" s="304"/>
      <c r="AT737" s="304"/>
      <c r="AU737" s="304"/>
      <c r="AV737" s="304"/>
      <c r="AW737" s="304"/>
      <c r="AX737" s="304"/>
    </row>
    <row r="738" spans="1:50">
      <c r="A738" s="119">
        <v>110018119</v>
      </c>
      <c r="B738" s="309">
        <v>70400000</v>
      </c>
      <c r="C738" s="426" t="s">
        <v>4410</v>
      </c>
      <c r="D738" s="508"/>
      <c r="E738" s="508" t="s">
        <v>4413</v>
      </c>
      <c r="F738" s="283">
        <v>137010150</v>
      </c>
      <c r="G738" s="290" t="s">
        <v>4196</v>
      </c>
      <c r="H738" s="122">
        <v>9</v>
      </c>
      <c r="I738" s="117">
        <v>5598575838</v>
      </c>
      <c r="J738" s="304">
        <v>5598575838</v>
      </c>
      <c r="K738" s="304">
        <v>0</v>
      </c>
      <c r="L738" s="304">
        <v>1522320943</v>
      </c>
      <c r="M738" s="304">
        <v>4953088589</v>
      </c>
      <c r="N738" s="304"/>
      <c r="O738" s="304"/>
      <c r="P738" s="304"/>
      <c r="Q738" s="304"/>
      <c r="R738" s="304"/>
      <c r="S738" s="304"/>
      <c r="T738" s="304"/>
      <c r="U738" s="304"/>
      <c r="V738" s="304"/>
      <c r="W738" s="324">
        <f>IFERROR((M738/J738)/IFERROR(HLOOKUP(F738,'BASE 1'!$C$1:$UG$251,'PROY 1'!$AB$19+237,0),0),"")</f>
        <v>4.5381703064264904</v>
      </c>
      <c r="X738" s="324">
        <v>4.5381703064264904</v>
      </c>
      <c r="Y738" s="25" t="str">
        <f t="shared" si="31"/>
        <v>181</v>
      </c>
      <c r="Z738" s="304">
        <f t="shared" si="32"/>
        <v>0</v>
      </c>
      <c r="AA738" s="304">
        <f>L738-SUM($Z738:Z738)</f>
        <v>1522320943</v>
      </c>
      <c r="AB738" s="304">
        <f>M738-SUM($Z738:AA738)</f>
        <v>3430767646</v>
      </c>
      <c r="AC738" s="304">
        <f>N738-SUM($Z738:AB738)</f>
        <v>-4953088589</v>
      </c>
      <c r="AD738" s="304">
        <f>O738-SUM($Z738:AC738)</f>
        <v>0</v>
      </c>
      <c r="AE738" s="304">
        <f>P738-SUM($Z738:AD738)</f>
        <v>0</v>
      </c>
      <c r="AF738" s="304">
        <f>Q738-SUM($Z738:AE738)</f>
        <v>0</v>
      </c>
      <c r="AG738" s="304">
        <f>R738-SUM($Z738:AF738)</f>
        <v>0</v>
      </c>
      <c r="AH738" s="304">
        <f>S738-SUM($Z738:AG738)</f>
        <v>0</v>
      </c>
      <c r="AI738" s="304">
        <f>T738-SUM($Z738:AH738)</f>
        <v>0</v>
      </c>
      <c r="AJ738" s="304">
        <f>U738-SUM($Z738:AI738)</f>
        <v>0</v>
      </c>
      <c r="AK738" s="304">
        <f>V738-SUM($Z738:AJ738)</f>
        <v>0</v>
      </c>
      <c r="AL738" s="21" t="str">
        <f>HLOOKUP(F738,'BASE 1'!$C$1:$UG$3,3,0)</f>
        <v>Rendimientos Financieros Fondo MCV</v>
      </c>
      <c r="AM738" s="304">
        <v>5598575838</v>
      </c>
      <c r="AN738" s="304">
        <v>5598575838</v>
      </c>
      <c r="AO738" s="304">
        <v>5598575838</v>
      </c>
      <c r="AP738" s="304"/>
      <c r="AQ738" s="304"/>
      <c r="AR738" s="304"/>
      <c r="AS738" s="304"/>
      <c r="AT738" s="304"/>
      <c r="AU738" s="304"/>
      <c r="AV738" s="304"/>
      <c r="AW738" s="304"/>
      <c r="AX738" s="304"/>
    </row>
    <row r="739" spans="1:50" ht="12.75" customHeight="1">
      <c r="A739" s="119">
        <v>110018519</v>
      </c>
      <c r="B739" s="309"/>
      <c r="C739" s="426" t="s">
        <v>342</v>
      </c>
      <c r="D739" s="508"/>
      <c r="E739" s="508" t="s">
        <v>342</v>
      </c>
      <c r="F739" s="283">
        <v>137010151</v>
      </c>
      <c r="G739" s="290" t="s">
        <v>4443</v>
      </c>
      <c r="H739" s="122">
        <v>9</v>
      </c>
      <c r="I739" s="117"/>
      <c r="J739" s="304"/>
      <c r="K739" s="304"/>
      <c r="L739" s="304"/>
      <c r="M739" s="304"/>
      <c r="N739" s="304"/>
      <c r="O739" s="304"/>
      <c r="P739" s="304"/>
      <c r="Q739" s="304"/>
      <c r="R739" s="304"/>
      <c r="S739" s="304"/>
      <c r="T739" s="304"/>
      <c r="U739" s="304"/>
      <c r="V739" s="304"/>
      <c r="W739" s="324" t="str">
        <f>IFERROR((M739/J739)/IFERROR(HLOOKUP(F739,'BASE 1'!$C$1:$UG$251,'PROY 1'!$AB$19+237,0),0),"")</f>
        <v/>
      </c>
      <c r="X739" s="324"/>
      <c r="Y739" s="25" t="str">
        <f t="shared" si="31"/>
        <v>185</v>
      </c>
      <c r="Z739" s="304">
        <f t="shared" si="32"/>
        <v>0</v>
      </c>
      <c r="AA739" s="304">
        <f>L739-SUM($Z739:Z739)</f>
        <v>0</v>
      </c>
      <c r="AB739" s="304">
        <f>M739-SUM($Z739:AA739)</f>
        <v>0</v>
      </c>
      <c r="AC739" s="304">
        <f>N739-SUM($Z739:AB739)</f>
        <v>0</v>
      </c>
      <c r="AD739" s="304">
        <f>O739-SUM($Z739:AC739)</f>
        <v>0</v>
      </c>
      <c r="AE739" s="304">
        <f>P739-SUM($Z739:AD739)</f>
        <v>0</v>
      </c>
      <c r="AF739" s="304">
        <f>Q739-SUM($Z739:AE739)</f>
        <v>0</v>
      </c>
      <c r="AG739" s="304">
        <f>R739-SUM($Z739:AF739)</f>
        <v>0</v>
      </c>
      <c r="AH739" s="304">
        <f>S739-SUM($Z739:AG739)</f>
        <v>0</v>
      </c>
      <c r="AI739" s="304">
        <f>T739-SUM($Z739:AH739)</f>
        <v>0</v>
      </c>
      <c r="AJ739" s="304">
        <f>U739-SUM($Z739:AI739)</f>
        <v>0</v>
      </c>
      <c r="AK739" s="304">
        <f>V739-SUM($Z739:AJ739)</f>
        <v>0</v>
      </c>
      <c r="AL739" s="21" t="e">
        <f>HLOOKUP(F739,'BASE 1'!$C$1:$UG$3,3,0)</f>
        <v>#N/A</v>
      </c>
      <c r="AM739" s="304"/>
      <c r="AN739" s="304"/>
      <c r="AO739" s="304"/>
      <c r="AP739" s="304"/>
      <c r="AQ739" s="304"/>
      <c r="AR739" s="304"/>
      <c r="AS739" s="304"/>
      <c r="AT739" s="304"/>
      <c r="AU739" s="304"/>
      <c r="AV739" s="304"/>
      <c r="AW739" s="304"/>
      <c r="AX739" s="304"/>
    </row>
    <row r="740" spans="1:50" ht="12.75" customHeight="1">
      <c r="A740" s="119">
        <v>110018119</v>
      </c>
      <c r="B740" s="312"/>
      <c r="C740" s="429" t="s">
        <v>342</v>
      </c>
      <c r="D740" s="511"/>
      <c r="E740" s="511" t="s">
        <v>342</v>
      </c>
      <c r="F740" s="123">
        <v>137010153</v>
      </c>
      <c r="G740" s="290" t="s">
        <v>4197</v>
      </c>
      <c r="H740" s="122">
        <v>9</v>
      </c>
      <c r="I740" s="117"/>
      <c r="J740" s="304"/>
      <c r="K740" s="304"/>
      <c r="L740" s="304"/>
      <c r="M740" s="304"/>
      <c r="N740" s="304"/>
      <c r="O740" s="304"/>
      <c r="P740" s="304"/>
      <c r="Q740" s="304"/>
      <c r="R740" s="304"/>
      <c r="S740" s="304"/>
      <c r="T740" s="304"/>
      <c r="U740" s="304"/>
      <c r="V740" s="304"/>
      <c r="W740" s="324" t="str">
        <f>IFERROR((M740/J740)/IFERROR(HLOOKUP(F740,'BASE 1'!$C$1:$UG$251,'PROY 1'!$AB$19+237,0),0),"")</f>
        <v/>
      </c>
      <c r="X740" s="324"/>
      <c r="Y740" s="25" t="str">
        <f t="shared" si="31"/>
        <v>181</v>
      </c>
      <c r="Z740" s="304">
        <f t="shared" si="32"/>
        <v>0</v>
      </c>
      <c r="AA740" s="304">
        <f>L740-SUM($Z740:Z740)</f>
        <v>0</v>
      </c>
      <c r="AB740" s="304">
        <f>M740-SUM($Z740:AA740)</f>
        <v>0</v>
      </c>
      <c r="AC740" s="304">
        <f>N740-SUM($Z740:AB740)</f>
        <v>0</v>
      </c>
      <c r="AD740" s="304">
        <f>O740-SUM($Z740:AC740)</f>
        <v>0</v>
      </c>
      <c r="AE740" s="304">
        <f>P740-SUM($Z740:AD740)</f>
        <v>0</v>
      </c>
      <c r="AF740" s="304">
        <f>Q740-SUM($Z740:AE740)</f>
        <v>0</v>
      </c>
      <c r="AG740" s="304">
        <f>R740-SUM($Z740:AF740)</f>
        <v>0</v>
      </c>
      <c r="AH740" s="304">
        <f>S740-SUM($Z740:AG740)</f>
        <v>0</v>
      </c>
      <c r="AI740" s="304">
        <f>T740-SUM($Z740:AH740)</f>
        <v>0</v>
      </c>
      <c r="AJ740" s="304">
        <f>U740-SUM($Z740:AI740)</f>
        <v>0</v>
      </c>
      <c r="AK740" s="304">
        <f>V740-SUM($Z740:AJ740)</f>
        <v>0</v>
      </c>
      <c r="AL740" s="21" t="e">
        <f>HLOOKUP(F740,'BASE 1'!$C$1:$UG$3,3,0)</f>
        <v>#N/A</v>
      </c>
      <c r="AM740" s="304"/>
      <c r="AN740" s="304"/>
      <c r="AO740" s="304"/>
      <c r="AP740" s="304"/>
      <c r="AQ740" s="304"/>
      <c r="AR740" s="304"/>
      <c r="AS740" s="304"/>
      <c r="AT740" s="304"/>
      <c r="AU740" s="304"/>
      <c r="AV740" s="304"/>
      <c r="AW740" s="304"/>
      <c r="AX740" s="304"/>
    </row>
    <row r="741" spans="1:50" ht="12.75" customHeight="1">
      <c r="A741" s="119">
        <v>110019719</v>
      </c>
      <c r="B741" s="309">
        <v>70400000</v>
      </c>
      <c r="C741" s="426" t="s">
        <v>4410</v>
      </c>
      <c r="D741" s="508"/>
      <c r="E741" s="508" t="s">
        <v>4413</v>
      </c>
      <c r="F741" s="283">
        <v>137010154</v>
      </c>
      <c r="G741" s="290" t="s">
        <v>1225</v>
      </c>
      <c r="H741" s="122">
        <v>9</v>
      </c>
      <c r="I741" s="117">
        <v>3912048856</v>
      </c>
      <c r="J741" s="304">
        <v>3912048856</v>
      </c>
      <c r="K741" s="304">
        <v>563135890</v>
      </c>
      <c r="L741" s="304">
        <v>1082589489</v>
      </c>
      <c r="M741" s="304">
        <v>1641502264</v>
      </c>
      <c r="N741" s="304"/>
      <c r="O741" s="304"/>
      <c r="P741" s="304"/>
      <c r="Q741" s="304"/>
      <c r="R741" s="304"/>
      <c r="S741" s="304"/>
      <c r="T741" s="304"/>
      <c r="U741" s="304"/>
      <c r="V741" s="304"/>
      <c r="W741" s="324">
        <f>IFERROR((M741/J741)/IFERROR(HLOOKUP(F741,'BASE 1'!$C$1:$UG$251,'PROY 1'!$AB$19+237,0),0),"")</f>
        <v>2.307598246835795</v>
      </c>
      <c r="X741" s="324">
        <v>2.307598246835795</v>
      </c>
      <c r="Y741" s="25" t="str">
        <f t="shared" si="31"/>
        <v>197</v>
      </c>
      <c r="Z741" s="304">
        <f t="shared" si="32"/>
        <v>563135890</v>
      </c>
      <c r="AA741" s="304">
        <f>L741-SUM($Z741:Z741)</f>
        <v>519453599</v>
      </c>
      <c r="AB741" s="304">
        <f>M741-SUM($Z741:AA741)</f>
        <v>558912775</v>
      </c>
      <c r="AC741" s="304">
        <f>N741-SUM($Z741:AB741)</f>
        <v>-1641502264</v>
      </c>
      <c r="AD741" s="304">
        <f>O741-SUM($Z741:AC741)</f>
        <v>0</v>
      </c>
      <c r="AE741" s="304">
        <f>P741-SUM($Z741:AD741)</f>
        <v>0</v>
      </c>
      <c r="AF741" s="304">
        <f>Q741-SUM($Z741:AE741)</f>
        <v>0</v>
      </c>
      <c r="AG741" s="304">
        <f>R741-SUM($Z741:AF741)</f>
        <v>0</v>
      </c>
      <c r="AH741" s="304">
        <f>S741-SUM($Z741:AG741)</f>
        <v>0</v>
      </c>
      <c r="AI741" s="304">
        <f>T741-SUM($Z741:AH741)</f>
        <v>0</v>
      </c>
      <c r="AJ741" s="304">
        <f>U741-SUM($Z741:AI741)</f>
        <v>0</v>
      </c>
      <c r="AK741" s="304">
        <f>V741-SUM($Z741:AJ741)</f>
        <v>0</v>
      </c>
      <c r="AL741" s="21" t="str">
        <f>HLOOKUP(F741,'BASE 1'!$C$1:$UG$3,3,0)</f>
        <v>Rendimientos financieros Zonas verdes Acuerdo 48/14 POT</v>
      </c>
      <c r="AM741" s="304">
        <v>3912048856</v>
      </c>
      <c r="AN741" s="304">
        <v>3912048856</v>
      </c>
      <c r="AO741" s="304">
        <v>3912048856</v>
      </c>
      <c r="AP741" s="304"/>
      <c r="AQ741" s="304"/>
      <c r="AR741" s="304"/>
      <c r="AS741" s="304"/>
      <c r="AT741" s="304"/>
      <c r="AU741" s="304"/>
      <c r="AV741" s="304"/>
      <c r="AW741" s="304"/>
      <c r="AX741" s="304"/>
    </row>
    <row r="742" spans="1:50" ht="12.75" customHeight="1">
      <c r="A742" s="119">
        <v>110019819</v>
      </c>
      <c r="B742" s="309">
        <v>70400000</v>
      </c>
      <c r="C742" s="426" t="s">
        <v>4410</v>
      </c>
      <c r="D742" s="508"/>
      <c r="E742" s="508" t="s">
        <v>4413</v>
      </c>
      <c r="F742" s="283">
        <v>137010155</v>
      </c>
      <c r="G742" s="290" t="s">
        <v>4198</v>
      </c>
      <c r="H742" s="122">
        <v>9</v>
      </c>
      <c r="I742" s="117">
        <v>1</v>
      </c>
      <c r="J742" s="304">
        <v>1</v>
      </c>
      <c r="K742" s="304">
        <v>118453846</v>
      </c>
      <c r="L742" s="304">
        <v>226121210</v>
      </c>
      <c r="M742" s="304">
        <v>372831742</v>
      </c>
      <c r="N742" s="304"/>
      <c r="O742" s="304"/>
      <c r="P742" s="304"/>
      <c r="Q742" s="304"/>
      <c r="R742" s="304"/>
      <c r="S742" s="304"/>
      <c r="T742" s="304"/>
      <c r="U742" s="304"/>
      <c r="V742" s="304"/>
      <c r="W742" s="324">
        <f>IFERROR((M742/J742)/IFERROR(HLOOKUP(F742,'BASE 1'!$C$1:$UG$251,'PROY 1'!$AB$19+237,0),0),"")</f>
        <v>1889546298.8070912</v>
      </c>
      <c r="X742" s="324">
        <v>1889546298.8070912</v>
      </c>
      <c r="Y742" s="25" t="str">
        <f t="shared" si="31"/>
        <v>198</v>
      </c>
      <c r="Z742" s="304">
        <f t="shared" si="32"/>
        <v>118453846</v>
      </c>
      <c r="AA742" s="304">
        <f>L742-SUM($Z742:Z742)</f>
        <v>107667364</v>
      </c>
      <c r="AB742" s="304">
        <f>M742-SUM($Z742:AA742)</f>
        <v>146710532</v>
      </c>
      <c r="AC742" s="304">
        <f>N742-SUM($Z742:AB742)</f>
        <v>-372831742</v>
      </c>
      <c r="AD742" s="304">
        <f>O742-SUM($Z742:AC742)</f>
        <v>0</v>
      </c>
      <c r="AE742" s="304">
        <f>P742-SUM($Z742:AD742)</f>
        <v>0</v>
      </c>
      <c r="AF742" s="304">
        <f>Q742-SUM($Z742:AE742)</f>
        <v>0</v>
      </c>
      <c r="AG742" s="304">
        <f>R742-SUM($Z742:AF742)</f>
        <v>0</v>
      </c>
      <c r="AH742" s="304">
        <f>S742-SUM($Z742:AG742)</f>
        <v>0</v>
      </c>
      <c r="AI742" s="304">
        <f>T742-SUM($Z742:AH742)</f>
        <v>0</v>
      </c>
      <c r="AJ742" s="304">
        <f>U742-SUM($Z742:AI742)</f>
        <v>0</v>
      </c>
      <c r="AK742" s="304">
        <f>V742-SUM($Z742:AJ742)</f>
        <v>0</v>
      </c>
      <c r="AL742" s="21" t="str">
        <f>HLOOKUP(F742,'BASE 1'!$C$1:$UG$3,3,0)</f>
        <v xml:space="preserve"> Rendimientos financieros construcción de equipamentos Acuerdo 48/14 POT</v>
      </c>
      <c r="AM742" s="304">
        <v>1</v>
      </c>
      <c r="AN742" s="304">
        <v>1</v>
      </c>
      <c r="AO742" s="304">
        <v>1</v>
      </c>
      <c r="AP742" s="304"/>
      <c r="AQ742" s="304"/>
      <c r="AR742" s="304"/>
      <c r="AS742" s="304"/>
      <c r="AT742" s="304"/>
      <c r="AU742" s="304"/>
      <c r="AV742" s="304"/>
      <c r="AW742" s="304"/>
      <c r="AX742" s="304"/>
    </row>
    <row r="743" spans="1:50">
      <c r="A743" s="119">
        <v>110020619</v>
      </c>
      <c r="B743" s="312">
        <v>70400000</v>
      </c>
      <c r="C743" s="429" t="s">
        <v>4410</v>
      </c>
      <c r="D743" s="511"/>
      <c r="E743" s="511" t="s">
        <v>4413</v>
      </c>
      <c r="F743" s="123">
        <v>137010158</v>
      </c>
      <c r="G743" s="290" t="s">
        <v>2918</v>
      </c>
      <c r="H743" s="122">
        <v>9</v>
      </c>
      <c r="I743" s="117">
        <v>1</v>
      </c>
      <c r="J743" s="304">
        <v>1</v>
      </c>
      <c r="K743" s="304">
        <v>0</v>
      </c>
      <c r="L743" s="304">
        <v>0</v>
      </c>
      <c r="M743" s="304">
        <v>18683701</v>
      </c>
      <c r="N743" s="304"/>
      <c r="O743" s="304"/>
      <c r="P743" s="304"/>
      <c r="Q743" s="304"/>
      <c r="R743" s="304"/>
      <c r="S743" s="304"/>
      <c r="T743" s="304"/>
      <c r="U743" s="304"/>
      <c r="V743" s="304"/>
      <c r="W743" s="324">
        <f>IFERROR((M743/J743)/IFERROR(HLOOKUP(F743,'BASE 1'!$C$1:$UG$251,'PROY 1'!$AB$19+237,0),0),"")</f>
        <v>498735993.50802439</v>
      </c>
      <c r="X743" s="324">
        <v>498735993.50802439</v>
      </c>
      <c r="Y743" s="25" t="str">
        <f t="shared" si="31"/>
        <v>206</v>
      </c>
      <c r="Z743" s="304">
        <f t="shared" si="32"/>
        <v>0</v>
      </c>
      <c r="AA743" s="304">
        <f>L743-SUM($Z743:Z743)</f>
        <v>0</v>
      </c>
      <c r="AB743" s="304">
        <f>M743-SUM($Z743:AA743)</f>
        <v>18683701</v>
      </c>
      <c r="AC743" s="304">
        <f>N743-SUM($Z743:AB743)</f>
        <v>-18683701</v>
      </c>
      <c r="AD743" s="304">
        <f>O743-SUM($Z743:AC743)</f>
        <v>0</v>
      </c>
      <c r="AE743" s="304">
        <f>P743-SUM($Z743:AD743)</f>
        <v>0</v>
      </c>
      <c r="AF743" s="304">
        <f>Q743-SUM($Z743:AE743)</f>
        <v>0</v>
      </c>
      <c r="AG743" s="304">
        <f>R743-SUM($Z743:AF743)</f>
        <v>0</v>
      </c>
      <c r="AH743" s="304">
        <f>S743-SUM($Z743:AG743)</f>
        <v>0</v>
      </c>
      <c r="AI743" s="304">
        <f>T743-SUM($Z743:AH743)</f>
        <v>0</v>
      </c>
      <c r="AJ743" s="304">
        <f>U743-SUM($Z743:AI743)</f>
        <v>0</v>
      </c>
      <c r="AK743" s="304">
        <f>V743-SUM($Z743:AJ743)</f>
        <v>0</v>
      </c>
      <c r="AL743" s="21" t="str">
        <f>HLOOKUP(F743,'BASE 1'!$C$1:$UG$3,3,0)</f>
        <v>Rendimientos fin Min Educación PAE</v>
      </c>
      <c r="AM743" s="304">
        <v>1</v>
      </c>
      <c r="AN743" s="304">
        <v>1</v>
      </c>
      <c r="AO743" s="304">
        <v>1</v>
      </c>
      <c r="AP743" s="304"/>
      <c r="AQ743" s="304"/>
      <c r="AR743" s="304"/>
      <c r="AS743" s="304"/>
      <c r="AT743" s="304"/>
      <c r="AU743" s="304"/>
      <c r="AV743" s="304"/>
      <c r="AW743" s="304"/>
      <c r="AX743" s="304"/>
    </row>
    <row r="744" spans="1:50">
      <c r="A744" s="119">
        <v>110020919</v>
      </c>
      <c r="B744" s="312"/>
      <c r="C744" s="429" t="s">
        <v>4410</v>
      </c>
      <c r="D744" s="511"/>
      <c r="E744" s="511" t="s">
        <v>342</v>
      </c>
      <c r="F744" s="123">
        <v>137010159</v>
      </c>
      <c r="G744" s="290" t="s">
        <v>4199</v>
      </c>
      <c r="H744" s="122">
        <v>9</v>
      </c>
      <c r="I744" s="117"/>
      <c r="J744" s="304"/>
      <c r="K744" s="304"/>
      <c r="L744" s="304"/>
      <c r="M744" s="304"/>
      <c r="N744" s="304"/>
      <c r="O744" s="304"/>
      <c r="P744" s="304"/>
      <c r="Q744" s="304"/>
      <c r="R744" s="304"/>
      <c r="S744" s="304"/>
      <c r="T744" s="304"/>
      <c r="U744" s="304"/>
      <c r="V744" s="304"/>
      <c r="W744" s="324" t="str">
        <f>IFERROR((M744/J744)/IFERROR(HLOOKUP(F744,'BASE 1'!$C$1:$UG$251,'PROY 1'!$AB$19+237,0),0),"")</f>
        <v/>
      </c>
      <c r="X744" s="324"/>
      <c r="Y744" s="25" t="str">
        <f t="shared" si="31"/>
        <v>209</v>
      </c>
      <c r="Z744" s="304">
        <f t="shared" si="32"/>
        <v>0</v>
      </c>
      <c r="AA744" s="304">
        <f>L744-SUM($Z744:Z744)</f>
        <v>0</v>
      </c>
      <c r="AB744" s="304">
        <f>M744-SUM($Z744:AA744)</f>
        <v>0</v>
      </c>
      <c r="AC744" s="304">
        <f>N744-SUM($Z744:AB744)</f>
        <v>0</v>
      </c>
      <c r="AD744" s="304">
        <f>O744-SUM($Z744:AC744)</f>
        <v>0</v>
      </c>
      <c r="AE744" s="304">
        <f>P744-SUM($Z744:AD744)</f>
        <v>0</v>
      </c>
      <c r="AF744" s="304">
        <f>Q744-SUM($Z744:AE744)</f>
        <v>0</v>
      </c>
      <c r="AG744" s="304">
        <f>R744-SUM($Z744:AF744)</f>
        <v>0</v>
      </c>
      <c r="AH744" s="304">
        <f>S744-SUM($Z744:AG744)</f>
        <v>0</v>
      </c>
      <c r="AI744" s="304">
        <f>T744-SUM($Z744:AH744)</f>
        <v>0</v>
      </c>
      <c r="AJ744" s="304">
        <f>U744-SUM($Z744:AI744)</f>
        <v>0</v>
      </c>
      <c r="AK744" s="304">
        <f>V744-SUM($Z744:AJ744)</f>
        <v>0</v>
      </c>
      <c r="AL744" s="21" t="str">
        <f>HLOOKUP(F744,'BASE 1'!$C$1:$UG$3,3,0)</f>
        <v>Rendimientos Financieros Estratificación Económica</v>
      </c>
      <c r="AM744" s="304"/>
      <c r="AN744" s="304"/>
      <c r="AO744" s="304"/>
      <c r="AP744" s="304"/>
      <c r="AQ744" s="304"/>
      <c r="AR744" s="304"/>
      <c r="AS744" s="304"/>
      <c r="AT744" s="304"/>
      <c r="AU744" s="304"/>
      <c r="AV744" s="304"/>
      <c r="AW744" s="304"/>
      <c r="AX744" s="304"/>
    </row>
    <row r="745" spans="1:50">
      <c r="A745" s="116">
        <v>110022819</v>
      </c>
      <c r="B745" s="312"/>
      <c r="C745" s="429" t="s">
        <v>342</v>
      </c>
      <c r="D745" s="511"/>
      <c r="E745" s="511" t="s">
        <v>342</v>
      </c>
      <c r="F745" s="123">
        <v>137010161</v>
      </c>
      <c r="G745" s="290" t="s">
        <v>4200</v>
      </c>
      <c r="H745" s="122">
        <v>9</v>
      </c>
      <c r="I745" s="117"/>
      <c r="J745" s="304"/>
      <c r="K745" s="304"/>
      <c r="L745" s="304"/>
      <c r="M745" s="304"/>
      <c r="N745" s="304"/>
      <c r="O745" s="304"/>
      <c r="P745" s="304"/>
      <c r="Q745" s="304"/>
      <c r="R745" s="304"/>
      <c r="S745" s="304"/>
      <c r="T745" s="304"/>
      <c r="U745" s="304"/>
      <c r="V745" s="304"/>
      <c r="W745" s="324" t="str">
        <f>IFERROR((M745/J745)/IFERROR(HLOOKUP(F745,'BASE 1'!$C$1:$UG$251,'PROY 1'!$AB$19+237,0),0),"")</f>
        <v/>
      </c>
      <c r="X745" s="324"/>
      <c r="Y745" s="25" t="str">
        <f t="shared" si="31"/>
        <v>228</v>
      </c>
      <c r="Z745" s="304">
        <f t="shared" si="32"/>
        <v>0</v>
      </c>
      <c r="AA745" s="304">
        <f>L745-SUM($Z745:Z745)</f>
        <v>0</v>
      </c>
      <c r="AB745" s="304">
        <f>M745-SUM($Z745:AA745)</f>
        <v>0</v>
      </c>
      <c r="AC745" s="304">
        <f>N745-SUM($Z745:AB745)</f>
        <v>0</v>
      </c>
      <c r="AD745" s="304">
        <f>O745-SUM($Z745:AC745)</f>
        <v>0</v>
      </c>
      <c r="AE745" s="304">
        <f>P745-SUM($Z745:AD745)</f>
        <v>0</v>
      </c>
      <c r="AF745" s="304">
        <f>Q745-SUM($Z745:AE745)</f>
        <v>0</v>
      </c>
      <c r="AG745" s="304">
        <f>R745-SUM($Z745:AF745)</f>
        <v>0</v>
      </c>
      <c r="AH745" s="304">
        <f>S745-SUM($Z745:AG745)</f>
        <v>0</v>
      </c>
      <c r="AI745" s="304">
        <f>T745-SUM($Z745:AH745)</f>
        <v>0</v>
      </c>
      <c r="AJ745" s="304">
        <f>U745-SUM($Z745:AI745)</f>
        <v>0</v>
      </c>
      <c r="AK745" s="304">
        <f>V745-SUM($Z745:AJ745)</f>
        <v>0</v>
      </c>
      <c r="AL745" s="21" t="e">
        <f>HLOOKUP(F745,'BASE 1'!$C$1:$UG$3,3,0)</f>
        <v>#N/A</v>
      </c>
      <c r="AM745" s="304"/>
      <c r="AN745" s="304"/>
      <c r="AO745" s="304"/>
      <c r="AP745" s="304"/>
      <c r="AQ745" s="304"/>
      <c r="AR745" s="304"/>
      <c r="AS745" s="304"/>
      <c r="AT745" s="304"/>
      <c r="AU745" s="304"/>
      <c r="AV745" s="304"/>
      <c r="AW745" s="304"/>
      <c r="AX745" s="304"/>
    </row>
    <row r="746" spans="1:50" ht="12.75" customHeight="1">
      <c r="A746" s="277"/>
      <c r="B746" s="313"/>
      <c r="C746" s="427" t="s">
        <v>342</v>
      </c>
      <c r="D746" s="509"/>
      <c r="E746" s="509" t="s">
        <v>4413</v>
      </c>
      <c r="F746" s="286">
        <v>137010130</v>
      </c>
      <c r="G746" s="294" t="s">
        <v>2024</v>
      </c>
      <c r="H746" s="279">
        <v>6</v>
      </c>
      <c r="I746" s="298">
        <v>24911758240</v>
      </c>
      <c r="J746" s="298">
        <v>24911758240</v>
      </c>
      <c r="K746" s="298">
        <v>1782287079</v>
      </c>
      <c r="L746" s="298">
        <v>3500369132</v>
      </c>
      <c r="M746" s="298">
        <v>5151998348</v>
      </c>
      <c r="N746" s="298"/>
      <c r="O746" s="298"/>
      <c r="P746" s="298"/>
      <c r="Q746" s="298"/>
      <c r="R746" s="298"/>
      <c r="S746" s="298"/>
      <c r="T746" s="298"/>
      <c r="U746" s="298"/>
      <c r="V746" s="298"/>
      <c r="W746" s="325">
        <f>IFERROR((M746/J746)/IFERROR(HLOOKUP(F746,'BASE 1'!$C$1:$UG$251,'PROY 1'!$AB$19+237,0),0),"")</f>
        <v>0.7957929700473797</v>
      </c>
      <c r="X746" s="325" t="s">
        <v>342</v>
      </c>
      <c r="Y746" s="25" t="str">
        <f t="shared" si="31"/>
        <v/>
      </c>
      <c r="Z746" s="298">
        <f t="shared" si="32"/>
        <v>1782287079</v>
      </c>
      <c r="AA746" s="298">
        <f>L746-SUM($Z746:Z746)</f>
        <v>1718082053</v>
      </c>
      <c r="AB746" s="298">
        <f>M746-SUM($Z746:AA746)</f>
        <v>1651629216</v>
      </c>
      <c r="AC746" s="298">
        <f>N746-SUM($Z746:AB746)</f>
        <v>-5151998348</v>
      </c>
      <c r="AD746" s="298">
        <f>O746-SUM($Z746:AC746)</f>
        <v>0</v>
      </c>
      <c r="AE746" s="298">
        <f>P746-SUM($Z746:AD746)</f>
        <v>0</v>
      </c>
      <c r="AF746" s="298">
        <f>Q746-SUM($Z746:AE746)</f>
        <v>0</v>
      </c>
      <c r="AG746" s="298">
        <f>R746-SUM($Z746:AF746)</f>
        <v>0</v>
      </c>
      <c r="AH746" s="298">
        <f>S746-SUM($Z746:AG746)</f>
        <v>0</v>
      </c>
      <c r="AI746" s="298">
        <f>T746-SUM($Z746:AH746)</f>
        <v>0</v>
      </c>
      <c r="AJ746" s="298">
        <f>U746-SUM($Z746:AI746)</f>
        <v>0</v>
      </c>
      <c r="AK746" s="298">
        <f>V746-SUM($Z746:AJ746)</f>
        <v>0</v>
      </c>
      <c r="AL746" s="21" t="str">
        <f>HLOOKUP(F746,'BASE 1'!$C$1:$UG$3,3,0)</f>
        <v>Otros rendimientos financieros</v>
      </c>
      <c r="AM746" s="298">
        <v>24911758240</v>
      </c>
      <c r="AN746" s="298">
        <v>24911758240</v>
      </c>
      <c r="AO746" s="298">
        <v>24911758240</v>
      </c>
      <c r="AP746" s="298"/>
      <c r="AQ746" s="298"/>
      <c r="AR746" s="298"/>
      <c r="AS746" s="298"/>
      <c r="AT746" s="298"/>
      <c r="AU746" s="298"/>
      <c r="AV746" s="298"/>
      <c r="AW746" s="298"/>
      <c r="AX746" s="298"/>
    </row>
    <row r="747" spans="1:50" ht="12.75" customHeight="1">
      <c r="A747" s="116">
        <v>110000119</v>
      </c>
      <c r="B747" s="309">
        <v>70400000</v>
      </c>
      <c r="C747" s="426" t="s">
        <v>4410</v>
      </c>
      <c r="D747" s="508"/>
      <c r="E747" s="508" t="s">
        <v>4413</v>
      </c>
      <c r="F747" s="283">
        <v>13701013001</v>
      </c>
      <c r="G747" s="290" t="s">
        <v>2239</v>
      </c>
      <c r="H747" s="122">
        <v>9</v>
      </c>
      <c r="I747" s="117">
        <v>24911758240</v>
      </c>
      <c r="J747" s="304">
        <v>24911758240</v>
      </c>
      <c r="K747" s="304">
        <v>1782287079</v>
      </c>
      <c r="L747" s="304">
        <v>3500369132</v>
      </c>
      <c r="M747" s="304">
        <v>5151998348</v>
      </c>
      <c r="N747" s="304"/>
      <c r="O747" s="304"/>
      <c r="P747" s="304"/>
      <c r="Q747" s="304"/>
      <c r="R747" s="304"/>
      <c r="S747" s="304"/>
      <c r="T747" s="304"/>
      <c r="U747" s="304"/>
      <c r="V747" s="304"/>
      <c r="W747" s="324">
        <f>IFERROR((M747/J747)/IFERROR(HLOOKUP(F747,'BASE 1'!$C$1:$UG$251,'PROY 1'!$AB$19+237,0),0),"")</f>
        <v>0.7957929700473797</v>
      </c>
      <c r="X747" s="324">
        <v>0.7957929700473797</v>
      </c>
      <c r="Y747" s="25" t="str">
        <f t="shared" si="31"/>
        <v>001</v>
      </c>
      <c r="Z747" s="304">
        <f t="shared" si="32"/>
        <v>1782287079</v>
      </c>
      <c r="AA747" s="304">
        <f>L747-SUM($Z747:Z747)</f>
        <v>1718082053</v>
      </c>
      <c r="AB747" s="304">
        <f>M747-SUM($Z747:AA747)</f>
        <v>1651629216</v>
      </c>
      <c r="AC747" s="304">
        <f>N747-SUM($Z747:AB747)</f>
        <v>-5151998348</v>
      </c>
      <c r="AD747" s="304">
        <f>O747-SUM($Z747:AC747)</f>
        <v>0</v>
      </c>
      <c r="AE747" s="304">
        <f>P747-SUM($Z747:AD747)</f>
        <v>0</v>
      </c>
      <c r="AF747" s="304">
        <f>Q747-SUM($Z747:AE747)</f>
        <v>0</v>
      </c>
      <c r="AG747" s="304">
        <f>R747-SUM($Z747:AF747)</f>
        <v>0</v>
      </c>
      <c r="AH747" s="304">
        <f>S747-SUM($Z747:AG747)</f>
        <v>0</v>
      </c>
      <c r="AI747" s="304">
        <f>T747-SUM($Z747:AH747)</f>
        <v>0</v>
      </c>
      <c r="AJ747" s="304">
        <f>U747-SUM($Z747:AI747)</f>
        <v>0</v>
      </c>
      <c r="AK747" s="304">
        <f>V747-SUM($Z747:AJ747)</f>
        <v>0</v>
      </c>
      <c r="AL747" s="21" t="str">
        <f>HLOOKUP(F747,'BASE 1'!$C$1:$UG$3,3,0)</f>
        <v>Rendimientos Financieros Patrimonio Autónomo Pensiones</v>
      </c>
      <c r="AM747" s="304">
        <v>24911758240</v>
      </c>
      <c r="AN747" s="304">
        <v>24911758240</v>
      </c>
      <c r="AO747" s="304">
        <v>24911758240</v>
      </c>
      <c r="AP747" s="304"/>
      <c r="AQ747" s="304"/>
      <c r="AR747" s="304"/>
      <c r="AS747" s="304"/>
      <c r="AT747" s="304"/>
      <c r="AU747" s="304"/>
      <c r="AV747" s="304"/>
      <c r="AW747" s="304"/>
      <c r="AX747" s="304"/>
    </row>
    <row r="748" spans="1:50" ht="12.75" customHeight="1">
      <c r="A748" s="278"/>
      <c r="B748" s="333"/>
      <c r="C748" s="428" t="s">
        <v>342</v>
      </c>
      <c r="D748" s="510">
        <v>28</v>
      </c>
      <c r="E748" s="510" t="s">
        <v>4413</v>
      </c>
      <c r="F748" s="317">
        <v>1370102</v>
      </c>
      <c r="G748" s="294" t="s">
        <v>2240</v>
      </c>
      <c r="H748" s="279">
        <v>5</v>
      </c>
      <c r="I748" s="298">
        <v>1092727000</v>
      </c>
      <c r="J748" s="298">
        <v>1092727000</v>
      </c>
      <c r="K748" s="298">
        <v>0</v>
      </c>
      <c r="L748" s="298">
        <v>0</v>
      </c>
      <c r="M748" s="298">
        <v>0</v>
      </c>
      <c r="N748" s="298"/>
      <c r="O748" s="298"/>
      <c r="P748" s="298"/>
      <c r="Q748" s="298"/>
      <c r="R748" s="298"/>
      <c r="S748" s="298"/>
      <c r="T748" s="298"/>
      <c r="U748" s="298"/>
      <c r="V748" s="298"/>
      <c r="W748" s="325" t="str">
        <f>IFERROR((M748/J748)/IFERROR(HLOOKUP(F748,'BASE 1'!$C$1:$UG$251,'PROY 1'!$AB$19+237,0),0),"")</f>
        <v/>
      </c>
      <c r="X748" s="325" t="s">
        <v>342</v>
      </c>
      <c r="Y748" s="25" t="str">
        <f t="shared" si="31"/>
        <v/>
      </c>
      <c r="Z748" s="298">
        <f t="shared" si="32"/>
        <v>0</v>
      </c>
      <c r="AA748" s="298">
        <f>L748-SUM($Z748:Z748)</f>
        <v>0</v>
      </c>
      <c r="AB748" s="298">
        <f>M748-SUM($Z748:AA748)</f>
        <v>0</v>
      </c>
      <c r="AC748" s="298">
        <f>N748-SUM($Z748:AB748)</f>
        <v>0</v>
      </c>
      <c r="AD748" s="298">
        <f>O748-SUM($Z748:AC748)</f>
        <v>0</v>
      </c>
      <c r="AE748" s="298">
        <f>P748-SUM($Z748:AD748)</f>
        <v>0</v>
      </c>
      <c r="AF748" s="298">
        <f>Q748-SUM($Z748:AE748)</f>
        <v>0</v>
      </c>
      <c r="AG748" s="298">
        <f>R748-SUM($Z748:AF748)</f>
        <v>0</v>
      </c>
      <c r="AH748" s="298">
        <f>S748-SUM($Z748:AG748)</f>
        <v>0</v>
      </c>
      <c r="AI748" s="298">
        <f>T748-SUM($Z748:AH748)</f>
        <v>0</v>
      </c>
      <c r="AJ748" s="298">
        <f>U748-SUM($Z748:AI748)</f>
        <v>0</v>
      </c>
      <c r="AK748" s="298">
        <f>V748-SUM($Z748:AJ748)</f>
        <v>0</v>
      </c>
      <c r="AL748" s="21" t="str">
        <f>HLOOKUP(F748,'BASE 1'!$C$1:$UG$3,3,0)</f>
        <v>Dividendos y participaciones</v>
      </c>
      <c r="AM748" s="298">
        <v>1092727000</v>
      </c>
      <c r="AN748" s="298">
        <v>1092727000</v>
      </c>
      <c r="AO748" s="298">
        <v>1092727000</v>
      </c>
      <c r="AP748" s="298"/>
      <c r="AQ748" s="298"/>
      <c r="AR748" s="298"/>
      <c r="AS748" s="298"/>
      <c r="AT748" s="298"/>
      <c r="AU748" s="298"/>
      <c r="AV748" s="298"/>
      <c r="AW748" s="298"/>
      <c r="AX748" s="298"/>
    </row>
    <row r="749" spans="1:50" ht="12.75" customHeight="1">
      <c r="A749" s="116">
        <v>110000119</v>
      </c>
      <c r="B749" s="309">
        <v>70400000</v>
      </c>
      <c r="C749" s="426" t="s">
        <v>2921</v>
      </c>
      <c r="D749" s="508"/>
      <c r="E749" s="508" t="s">
        <v>4413</v>
      </c>
      <c r="F749" s="283">
        <v>1370102</v>
      </c>
      <c r="G749" s="290" t="s">
        <v>2240</v>
      </c>
      <c r="H749" s="122">
        <v>9</v>
      </c>
      <c r="I749" s="117">
        <v>1092727000</v>
      </c>
      <c r="J749" s="304">
        <v>1092727000</v>
      </c>
      <c r="K749" s="304">
        <v>0</v>
      </c>
      <c r="L749" s="304">
        <v>0</v>
      </c>
      <c r="M749" s="304">
        <v>0</v>
      </c>
      <c r="N749" s="304"/>
      <c r="O749" s="304"/>
      <c r="P749" s="304"/>
      <c r="Q749" s="304"/>
      <c r="R749" s="304"/>
      <c r="S749" s="304"/>
      <c r="T749" s="304"/>
      <c r="U749" s="304"/>
      <c r="V749" s="304"/>
      <c r="W749" s="324" t="str">
        <f>IFERROR((M749/J749)/IFERROR(HLOOKUP(F749,'BASE 1'!$C$1:$UG$251,'PROY 1'!$AB$19+237,0),0),"")</f>
        <v/>
      </c>
      <c r="X749" s="324" t="s">
        <v>342</v>
      </c>
      <c r="Y749" s="25" t="str">
        <f t="shared" si="31"/>
        <v>001</v>
      </c>
      <c r="Z749" s="304">
        <f t="shared" si="32"/>
        <v>0</v>
      </c>
      <c r="AA749" s="304">
        <f>L749-SUM($Z749:Z749)</f>
        <v>0</v>
      </c>
      <c r="AB749" s="304">
        <f>M749-SUM($Z749:AA749)</f>
        <v>0</v>
      </c>
      <c r="AC749" s="304">
        <f>N749-SUM($Z749:AB749)</f>
        <v>0</v>
      </c>
      <c r="AD749" s="304">
        <f>O749-SUM($Z749:AC749)</f>
        <v>0</v>
      </c>
      <c r="AE749" s="304">
        <f>P749-SUM($Z749:AD749)</f>
        <v>0</v>
      </c>
      <c r="AF749" s="304">
        <f>Q749-SUM($Z749:AE749)</f>
        <v>0</v>
      </c>
      <c r="AG749" s="304">
        <f>R749-SUM($Z749:AF749)</f>
        <v>0</v>
      </c>
      <c r="AH749" s="304">
        <f>S749-SUM($Z749:AG749)</f>
        <v>0</v>
      </c>
      <c r="AI749" s="304">
        <f>T749-SUM($Z749:AH749)</f>
        <v>0</v>
      </c>
      <c r="AJ749" s="304">
        <f>U749-SUM($Z749:AI749)</f>
        <v>0</v>
      </c>
      <c r="AK749" s="304">
        <f>V749-SUM($Z749:AJ749)</f>
        <v>0</v>
      </c>
      <c r="AL749" s="21" t="str">
        <f>HLOOKUP(F749,'BASE 1'!$C$1:$UG$3,3,0)</f>
        <v>Dividendos y participaciones</v>
      </c>
      <c r="AM749" s="304">
        <v>1092727000</v>
      </c>
      <c r="AN749" s="304">
        <v>1092727000</v>
      </c>
      <c r="AO749" s="304">
        <v>1092727000</v>
      </c>
      <c r="AP749" s="304"/>
      <c r="AQ749" s="304"/>
      <c r="AR749" s="304"/>
      <c r="AS749" s="304"/>
      <c r="AT749" s="304"/>
      <c r="AU749" s="304"/>
      <c r="AV749" s="304"/>
      <c r="AW749" s="304"/>
      <c r="AX749" s="304"/>
    </row>
    <row r="750" spans="1:50" ht="12.75" customHeight="1">
      <c r="A750" s="118"/>
      <c r="B750" s="331"/>
      <c r="C750" s="424" t="s">
        <v>342</v>
      </c>
      <c r="D750" s="506"/>
      <c r="E750" s="506" t="s">
        <v>4413</v>
      </c>
      <c r="F750" s="285">
        <v>13702</v>
      </c>
      <c r="G750" s="289" t="s">
        <v>183</v>
      </c>
      <c r="H750" s="118">
        <v>4</v>
      </c>
      <c r="I750" s="223">
        <v>1115961286893</v>
      </c>
      <c r="J750" s="223">
        <v>1115961286893</v>
      </c>
      <c r="K750" s="223">
        <v>0</v>
      </c>
      <c r="L750" s="223">
        <v>100000000000</v>
      </c>
      <c r="M750" s="223">
        <v>400000000000</v>
      </c>
      <c r="N750" s="223"/>
      <c r="O750" s="223"/>
      <c r="P750" s="223"/>
      <c r="Q750" s="223"/>
      <c r="R750" s="223"/>
      <c r="S750" s="223"/>
      <c r="T750" s="223"/>
      <c r="U750" s="223"/>
      <c r="V750" s="223"/>
      <c r="W750" s="323">
        <f>IFERROR((M750/J750)/IFERROR(HLOOKUP(F750,'BASE 1'!$C$1:$UG$251,'PROY 1'!$AB$19+237,0),0),"")</f>
        <v>1.1938489300381259</v>
      </c>
      <c r="X750" s="323" t="s">
        <v>342</v>
      </c>
      <c r="Y750" s="25" t="str">
        <f t="shared" si="31"/>
        <v/>
      </c>
      <c r="Z750" s="223">
        <f t="shared" si="32"/>
        <v>0</v>
      </c>
      <c r="AA750" s="223">
        <f>L750-SUM($Z750:Z750)</f>
        <v>100000000000</v>
      </c>
      <c r="AB750" s="223">
        <f>M750-SUM($Z750:AA750)</f>
        <v>300000000000</v>
      </c>
      <c r="AC750" s="223">
        <f>N750-SUM($Z750:AB750)</f>
        <v>-400000000000</v>
      </c>
      <c r="AD750" s="223">
        <f>O750-SUM($Z750:AC750)</f>
        <v>0</v>
      </c>
      <c r="AE750" s="223">
        <f>P750-SUM($Z750:AD750)</f>
        <v>0</v>
      </c>
      <c r="AF750" s="223">
        <f>Q750-SUM($Z750:AE750)</f>
        <v>0</v>
      </c>
      <c r="AG750" s="223">
        <f>R750-SUM($Z750:AF750)</f>
        <v>0</v>
      </c>
      <c r="AH750" s="223">
        <f>S750-SUM($Z750:AG750)</f>
        <v>0</v>
      </c>
      <c r="AI750" s="223">
        <f>T750-SUM($Z750:AH750)</f>
        <v>0</v>
      </c>
      <c r="AJ750" s="223">
        <f>U750-SUM($Z750:AI750)</f>
        <v>0</v>
      </c>
      <c r="AK750" s="223">
        <f>V750-SUM($Z750:AJ750)</f>
        <v>0</v>
      </c>
      <c r="AL750" s="21" t="str">
        <f>HLOOKUP(F750,'BASE 1'!$C$1:$UG$3,3,0)</f>
        <v>Excedentes Financieros</v>
      </c>
      <c r="AM750" s="223">
        <v>1115961286893</v>
      </c>
      <c r="AN750" s="223">
        <v>1115961286893</v>
      </c>
      <c r="AO750" s="223">
        <v>1115961286893</v>
      </c>
      <c r="AP750" s="223"/>
      <c r="AQ750" s="223"/>
      <c r="AR750" s="223"/>
      <c r="AS750" s="223"/>
      <c r="AT750" s="223"/>
      <c r="AU750" s="223"/>
      <c r="AV750" s="223"/>
      <c r="AW750" s="223"/>
      <c r="AX750" s="223"/>
    </row>
    <row r="751" spans="1:50" ht="12.75" customHeight="1">
      <c r="A751" s="277"/>
      <c r="B751" s="313"/>
      <c r="C751" s="427" t="s">
        <v>342</v>
      </c>
      <c r="D751" s="509">
        <v>27</v>
      </c>
      <c r="E751" s="509" t="s">
        <v>4413</v>
      </c>
      <c r="F751" s="286" t="s">
        <v>1824</v>
      </c>
      <c r="G751" s="294" t="s">
        <v>730</v>
      </c>
      <c r="H751" s="279">
        <v>5</v>
      </c>
      <c r="I751" s="298">
        <v>1112375000000</v>
      </c>
      <c r="J751" s="298">
        <v>1112375000000</v>
      </c>
      <c r="K751" s="298">
        <v>0</v>
      </c>
      <c r="L751" s="298">
        <v>100000000000</v>
      </c>
      <c r="M751" s="298">
        <v>400000000000</v>
      </c>
      <c r="N751" s="298"/>
      <c r="O751" s="298"/>
      <c r="P751" s="298"/>
      <c r="Q751" s="298"/>
      <c r="R751" s="298"/>
      <c r="S751" s="298"/>
      <c r="T751" s="298"/>
      <c r="U751" s="298"/>
      <c r="V751" s="298"/>
      <c r="W751" s="325">
        <f>IFERROR((M751/J751)/IFERROR(HLOOKUP(F751,'BASE 1'!$C$1:$UG$251,'PROY 1'!$AB$19+237,0),0),"")</f>
        <v>1.2603646061657932</v>
      </c>
      <c r="X751" s="325" t="s">
        <v>342</v>
      </c>
      <c r="Y751" s="25" t="str">
        <f t="shared" si="31"/>
        <v/>
      </c>
      <c r="Z751" s="298">
        <f t="shared" si="32"/>
        <v>0</v>
      </c>
      <c r="AA751" s="298">
        <f>L751-SUM($Z751:Z751)</f>
        <v>100000000000</v>
      </c>
      <c r="AB751" s="298">
        <f>M751-SUM($Z751:AA751)</f>
        <v>300000000000</v>
      </c>
      <c r="AC751" s="298">
        <f>N751-SUM($Z751:AB751)</f>
        <v>-400000000000</v>
      </c>
      <c r="AD751" s="298">
        <f>O751-SUM($Z751:AC751)</f>
        <v>0</v>
      </c>
      <c r="AE751" s="298">
        <f>P751-SUM($Z751:AD751)</f>
        <v>0</v>
      </c>
      <c r="AF751" s="298">
        <f>Q751-SUM($Z751:AE751)</f>
        <v>0</v>
      </c>
      <c r="AG751" s="298">
        <f>R751-SUM($Z751:AF751)</f>
        <v>0</v>
      </c>
      <c r="AH751" s="298">
        <f>S751-SUM($Z751:AG751)</f>
        <v>0</v>
      </c>
      <c r="AI751" s="298">
        <f>T751-SUM($Z751:AH751)</f>
        <v>0</v>
      </c>
      <c r="AJ751" s="298">
        <f>U751-SUM($Z751:AI751)</f>
        <v>0</v>
      </c>
      <c r="AK751" s="298">
        <f>V751-SUM($Z751:AJ751)</f>
        <v>0</v>
      </c>
      <c r="AL751" s="21" t="str">
        <f>HLOOKUP(F751,'BASE 1'!$C$1:$UG$3,3,0)</f>
        <v>Excedentes EPM</v>
      </c>
      <c r="AM751" s="298">
        <v>1112375000000</v>
      </c>
      <c r="AN751" s="298">
        <v>1112375000000</v>
      </c>
      <c r="AO751" s="298">
        <v>1112375000000</v>
      </c>
      <c r="AP751" s="298"/>
      <c r="AQ751" s="298"/>
      <c r="AR751" s="298"/>
      <c r="AS751" s="298"/>
      <c r="AT751" s="298"/>
      <c r="AU751" s="298"/>
      <c r="AV751" s="298"/>
      <c r="AW751" s="298"/>
      <c r="AX751" s="298"/>
    </row>
    <row r="752" spans="1:50" ht="12.75" customHeight="1">
      <c r="A752" s="119">
        <v>110090119</v>
      </c>
      <c r="B752" s="309">
        <v>70400000</v>
      </c>
      <c r="C752" s="426" t="s">
        <v>2592</v>
      </c>
      <c r="D752" s="508"/>
      <c r="E752" s="508" t="s">
        <v>4413</v>
      </c>
      <c r="F752" s="283">
        <v>1370201</v>
      </c>
      <c r="G752" s="290" t="s">
        <v>2724</v>
      </c>
      <c r="H752" s="122">
        <v>9</v>
      </c>
      <c r="I752" s="117">
        <v>606750000000</v>
      </c>
      <c r="J752" s="304">
        <v>606750000000</v>
      </c>
      <c r="K752" s="304">
        <v>0</v>
      </c>
      <c r="L752" s="304">
        <v>100000000000</v>
      </c>
      <c r="M752" s="304">
        <v>400000000000</v>
      </c>
      <c r="N752" s="304"/>
      <c r="O752" s="304"/>
      <c r="P752" s="304"/>
      <c r="Q752" s="304"/>
      <c r="R752" s="304"/>
      <c r="S752" s="304"/>
      <c r="T752" s="304"/>
      <c r="U752" s="304"/>
      <c r="V752" s="304"/>
      <c r="W752" s="324">
        <f>IFERROR((M752/J752)/IFERROR(HLOOKUP(F752,'BASE 1'!$C$1:$UG$251,'PROY 1'!$AB$19+237,0),0),"")</f>
        <v>1.6589645814730523</v>
      </c>
      <c r="X752" s="324">
        <v>1.6589645814730523</v>
      </c>
      <c r="Y752" s="25" t="str">
        <f t="shared" si="31"/>
        <v>901</v>
      </c>
      <c r="Z752" s="304">
        <f t="shared" si="32"/>
        <v>0</v>
      </c>
      <c r="AA752" s="304">
        <f>L752-SUM($Z752:Z752)</f>
        <v>100000000000</v>
      </c>
      <c r="AB752" s="304">
        <f>M752-SUM($Z752:AA752)</f>
        <v>300000000000</v>
      </c>
      <c r="AC752" s="304">
        <f>N752-SUM($Z752:AB752)</f>
        <v>-400000000000</v>
      </c>
      <c r="AD752" s="304">
        <f>O752-SUM($Z752:AC752)</f>
        <v>0</v>
      </c>
      <c r="AE752" s="304">
        <f>P752-SUM($Z752:AD752)</f>
        <v>0</v>
      </c>
      <c r="AF752" s="304">
        <f>Q752-SUM($Z752:AE752)</f>
        <v>0</v>
      </c>
      <c r="AG752" s="304">
        <f>R752-SUM($Z752:AF752)</f>
        <v>0</v>
      </c>
      <c r="AH752" s="304">
        <f>S752-SUM($Z752:AG752)</f>
        <v>0</v>
      </c>
      <c r="AI752" s="304">
        <f>T752-SUM($Z752:AH752)</f>
        <v>0</v>
      </c>
      <c r="AJ752" s="304">
        <f>U752-SUM($Z752:AI752)</f>
        <v>0</v>
      </c>
      <c r="AK752" s="304">
        <f>V752-SUM($Z752:AJ752)</f>
        <v>0</v>
      </c>
      <c r="AL752" s="21" t="str">
        <f>HLOOKUP(F752,'BASE 1'!$C$1:$UG$3,3,0)</f>
        <v>Empresas industriales y comerciales del estado-EPM (ordinarios)</v>
      </c>
      <c r="AM752" s="304">
        <v>606750000000</v>
      </c>
      <c r="AN752" s="304">
        <v>606750000000</v>
      </c>
      <c r="AO752" s="304">
        <v>606750000000</v>
      </c>
      <c r="AP752" s="304"/>
      <c r="AQ752" s="304"/>
      <c r="AR752" s="304"/>
      <c r="AS752" s="304"/>
      <c r="AT752" s="304"/>
      <c r="AU752" s="304"/>
      <c r="AV752" s="304"/>
      <c r="AW752" s="304"/>
      <c r="AX752" s="304"/>
    </row>
    <row r="753" spans="1:50" ht="12.75" customHeight="1">
      <c r="A753" s="119">
        <v>110080119</v>
      </c>
      <c r="B753" s="309">
        <v>70400000</v>
      </c>
      <c r="C753" s="426" t="s">
        <v>2592</v>
      </c>
      <c r="D753" s="508"/>
      <c r="E753" s="508" t="s">
        <v>342</v>
      </c>
      <c r="F753" s="283">
        <v>1370205</v>
      </c>
      <c r="G753" s="290" t="s">
        <v>1223</v>
      </c>
      <c r="H753" s="122">
        <v>9</v>
      </c>
      <c r="I753" s="117">
        <v>0</v>
      </c>
      <c r="J753" s="304">
        <v>0</v>
      </c>
      <c r="K753" s="304">
        <v>0</v>
      </c>
      <c r="L753" s="304">
        <v>0</v>
      </c>
      <c r="M753" s="304">
        <v>0</v>
      </c>
      <c r="N753" s="304"/>
      <c r="O753" s="304"/>
      <c r="P753" s="304"/>
      <c r="Q753" s="304"/>
      <c r="R753" s="304"/>
      <c r="S753" s="304"/>
      <c r="T753" s="304"/>
      <c r="U753" s="304"/>
      <c r="V753" s="304"/>
      <c r="W753" s="324" t="str">
        <f>IFERROR((M753/J753)/IFERROR(HLOOKUP(F753,'BASE 1'!$C$1:$UG$251,'PROY 1'!$AB$19+237,0),0),"")</f>
        <v/>
      </c>
      <c r="X753" s="324">
        <v>0</v>
      </c>
      <c r="Y753" s="25" t="str">
        <f t="shared" si="31"/>
        <v>801</v>
      </c>
      <c r="Z753" s="304">
        <f t="shared" si="32"/>
        <v>0</v>
      </c>
      <c r="AA753" s="304">
        <f>L753-SUM($Z753:Z753)</f>
        <v>0</v>
      </c>
      <c r="AB753" s="304">
        <f>M753-SUM($Z753:AA753)</f>
        <v>0</v>
      </c>
      <c r="AC753" s="304">
        <f>N753-SUM($Z753:AB753)</f>
        <v>0</v>
      </c>
      <c r="AD753" s="304">
        <f>O753-SUM($Z753:AC753)</f>
        <v>0</v>
      </c>
      <c r="AE753" s="304">
        <f>P753-SUM($Z753:AD753)</f>
        <v>0</v>
      </c>
      <c r="AF753" s="304">
        <f>Q753-SUM($Z753:AE753)</f>
        <v>0</v>
      </c>
      <c r="AG753" s="304">
        <f>R753-SUM($Z753:AF753)</f>
        <v>0</v>
      </c>
      <c r="AH753" s="304">
        <f>S753-SUM($Z753:AG753)</f>
        <v>0</v>
      </c>
      <c r="AI753" s="304">
        <f>T753-SUM($Z753:AH753)</f>
        <v>0</v>
      </c>
      <c r="AJ753" s="304">
        <f>U753-SUM($Z753:AI753)</f>
        <v>0</v>
      </c>
      <c r="AK753" s="304">
        <f>V753-SUM($Z753:AJ753)</f>
        <v>0</v>
      </c>
      <c r="AL753" s="21" t="str">
        <f>HLOOKUP(F753,'BASE 1'!$C$1:$UG$3,3,0)</f>
        <v>Excedentes financieros EPM extraordinarios</v>
      </c>
      <c r="AM753" s="304">
        <v>0</v>
      </c>
      <c r="AN753" s="304">
        <v>0</v>
      </c>
      <c r="AO753" s="304">
        <v>0</v>
      </c>
      <c r="AP753" s="304"/>
      <c r="AQ753" s="304"/>
      <c r="AR753" s="304"/>
      <c r="AS753" s="304"/>
      <c r="AT753" s="304"/>
      <c r="AU753" s="304"/>
      <c r="AV753" s="304"/>
      <c r="AW753" s="304"/>
      <c r="AX753" s="304"/>
    </row>
    <row r="754" spans="1:50" ht="12.75" customHeight="1">
      <c r="A754" s="119">
        <v>110070119</v>
      </c>
      <c r="B754" s="309">
        <v>70400000</v>
      </c>
      <c r="C754" s="426" t="s">
        <v>2592</v>
      </c>
      <c r="D754" s="508"/>
      <c r="E754" s="508" t="s">
        <v>4413</v>
      </c>
      <c r="F754" s="283">
        <v>1370206</v>
      </c>
      <c r="G754" s="290" t="s">
        <v>729</v>
      </c>
      <c r="H754" s="122">
        <v>9</v>
      </c>
      <c r="I754" s="117">
        <v>505625000000</v>
      </c>
      <c r="J754" s="304">
        <v>505625000000</v>
      </c>
      <c r="K754" s="304">
        <v>0</v>
      </c>
      <c r="L754" s="304">
        <v>0</v>
      </c>
      <c r="M754" s="304">
        <v>0</v>
      </c>
      <c r="N754" s="304"/>
      <c r="O754" s="304"/>
      <c r="P754" s="304"/>
      <c r="Q754" s="304"/>
      <c r="R754" s="304"/>
      <c r="S754" s="304"/>
      <c r="T754" s="304"/>
      <c r="U754" s="304"/>
      <c r="V754" s="304"/>
      <c r="W754" s="324">
        <f>IFERROR((M754/J754)/IFERROR(HLOOKUP(F754,'BASE 1'!$C$1:$UG$251,'PROY 1'!$AB$19+237,0),0),"")</f>
        <v>0</v>
      </c>
      <c r="X754" s="324">
        <v>0</v>
      </c>
      <c r="Y754" s="25" t="str">
        <f t="shared" si="31"/>
        <v>701</v>
      </c>
      <c r="Z754" s="304">
        <f t="shared" si="32"/>
        <v>0</v>
      </c>
      <c r="AA754" s="304">
        <f>L754-SUM($Z754:Z754)</f>
        <v>0</v>
      </c>
      <c r="AB754" s="304">
        <f>M754-SUM($Z754:AA754)</f>
        <v>0</v>
      </c>
      <c r="AC754" s="304">
        <f>N754-SUM($Z754:AB754)</f>
        <v>0</v>
      </c>
      <c r="AD754" s="304">
        <f>O754-SUM($Z754:AC754)</f>
        <v>0</v>
      </c>
      <c r="AE754" s="304">
        <f>P754-SUM($Z754:AD754)</f>
        <v>0</v>
      </c>
      <c r="AF754" s="304">
        <f>Q754-SUM($Z754:AE754)</f>
        <v>0</v>
      </c>
      <c r="AG754" s="304">
        <f>R754-SUM($Z754:AF754)</f>
        <v>0</v>
      </c>
      <c r="AH754" s="304">
        <f>S754-SUM($Z754:AG754)</f>
        <v>0</v>
      </c>
      <c r="AI754" s="304">
        <f>T754-SUM($Z754:AH754)</f>
        <v>0</v>
      </c>
      <c r="AJ754" s="304">
        <f>U754-SUM($Z754:AI754)</f>
        <v>0</v>
      </c>
      <c r="AK754" s="304">
        <f>V754-SUM($Z754:AJ754)</f>
        <v>0</v>
      </c>
      <c r="AL754" s="21" t="str">
        <f>HLOOKUP(F754,'BASE 1'!$C$1:$UG$3,3,0)</f>
        <v>Empresas Industriales y Comerciales del Estado-EPM (adicionales)</v>
      </c>
      <c r="AM754" s="304">
        <v>505625000000</v>
      </c>
      <c r="AN754" s="304">
        <v>505625000000</v>
      </c>
      <c r="AO754" s="304">
        <v>505625000000</v>
      </c>
      <c r="AP754" s="304"/>
      <c r="AQ754" s="304"/>
      <c r="AR754" s="304"/>
      <c r="AS754" s="304"/>
      <c r="AT754" s="304"/>
      <c r="AU754" s="304"/>
      <c r="AV754" s="304"/>
      <c r="AW754" s="304"/>
      <c r="AX754" s="304"/>
    </row>
    <row r="755" spans="1:50" ht="12.75" customHeight="1">
      <c r="A755" s="277"/>
      <c r="B755" s="313"/>
      <c r="C755" s="427" t="s">
        <v>342</v>
      </c>
      <c r="D755" s="509">
        <v>28</v>
      </c>
      <c r="E755" s="509" t="s">
        <v>4413</v>
      </c>
      <c r="F755" s="286">
        <v>1370202</v>
      </c>
      <c r="G755" s="294" t="s">
        <v>728</v>
      </c>
      <c r="H755" s="279">
        <v>5</v>
      </c>
      <c r="I755" s="298">
        <v>3586286893</v>
      </c>
      <c r="J755" s="298">
        <v>3586286893</v>
      </c>
      <c r="K755" s="298">
        <v>0</v>
      </c>
      <c r="L755" s="298">
        <v>0</v>
      </c>
      <c r="M755" s="298">
        <v>0</v>
      </c>
      <c r="N755" s="298"/>
      <c r="O755" s="298"/>
      <c r="P755" s="298"/>
      <c r="Q755" s="298"/>
      <c r="R755" s="298"/>
      <c r="S755" s="298"/>
      <c r="T755" s="298"/>
      <c r="U755" s="298"/>
      <c r="V755" s="298"/>
      <c r="W755" s="325">
        <f>IFERROR((M755/J755)/IFERROR(HLOOKUP(F755,'BASE 1'!$C$1:$UG$251,'PROY 1'!$AB$19+237,0),0),"")</f>
        <v>0</v>
      </c>
      <c r="X755" s="325" t="s">
        <v>342</v>
      </c>
      <c r="Y755" s="25" t="str">
        <f t="shared" si="31"/>
        <v/>
      </c>
      <c r="Z755" s="298">
        <f t="shared" si="32"/>
        <v>0</v>
      </c>
      <c r="AA755" s="298">
        <f>L755-SUM($Z755:Z755)</f>
        <v>0</v>
      </c>
      <c r="AB755" s="298">
        <f>M755-SUM($Z755:AA755)</f>
        <v>0</v>
      </c>
      <c r="AC755" s="298">
        <f>N755-SUM($Z755:AB755)</f>
        <v>0</v>
      </c>
      <c r="AD755" s="298">
        <f>O755-SUM($Z755:AC755)</f>
        <v>0</v>
      </c>
      <c r="AE755" s="298">
        <f>P755-SUM($Z755:AD755)</f>
        <v>0</v>
      </c>
      <c r="AF755" s="298">
        <f>Q755-SUM($Z755:AE755)</f>
        <v>0</v>
      </c>
      <c r="AG755" s="298">
        <f>R755-SUM($Z755:AF755)</f>
        <v>0</v>
      </c>
      <c r="AH755" s="298">
        <f>S755-SUM($Z755:AG755)</f>
        <v>0</v>
      </c>
      <c r="AI755" s="298">
        <f>T755-SUM($Z755:AH755)</f>
        <v>0</v>
      </c>
      <c r="AJ755" s="298">
        <f>U755-SUM($Z755:AI755)</f>
        <v>0</v>
      </c>
      <c r="AK755" s="298">
        <f>V755-SUM($Z755:AJ755)</f>
        <v>0</v>
      </c>
      <c r="AL755" s="21" t="str">
        <f>HLOOKUP(F755,'BASE 1'!$C$1:$UG$3,3,0)</f>
        <v>Excedentes fin establecimientos públicos</v>
      </c>
      <c r="AM755" s="298">
        <v>3586286893</v>
      </c>
      <c r="AN755" s="298">
        <v>3586286893</v>
      </c>
      <c r="AO755" s="298">
        <v>3586286893</v>
      </c>
      <c r="AP755" s="298"/>
      <c r="AQ755" s="298"/>
      <c r="AR755" s="298"/>
      <c r="AS755" s="298"/>
      <c r="AT755" s="298"/>
      <c r="AU755" s="298"/>
      <c r="AV755" s="298"/>
      <c r="AW755" s="298"/>
      <c r="AX755" s="298"/>
    </row>
    <row r="756" spans="1:50" ht="12.75" customHeight="1">
      <c r="A756" s="116">
        <v>110023119</v>
      </c>
      <c r="B756" s="309">
        <v>70400000</v>
      </c>
      <c r="C756" s="426" t="s">
        <v>2593</v>
      </c>
      <c r="D756" s="508"/>
      <c r="E756" s="508" t="s">
        <v>4413</v>
      </c>
      <c r="F756" s="283">
        <v>137020201</v>
      </c>
      <c r="G756" s="290" t="s">
        <v>727</v>
      </c>
      <c r="H756" s="122">
        <v>9</v>
      </c>
      <c r="I756" s="117">
        <v>3586286893</v>
      </c>
      <c r="J756" s="304">
        <v>3586286893</v>
      </c>
      <c r="K756" s="304">
        <v>0</v>
      </c>
      <c r="L756" s="304">
        <v>0</v>
      </c>
      <c r="M756" s="304">
        <v>0</v>
      </c>
      <c r="N756" s="304"/>
      <c r="O756" s="304"/>
      <c r="P756" s="304"/>
      <c r="Q756" s="304"/>
      <c r="R756" s="304"/>
      <c r="S756" s="304"/>
      <c r="T756" s="304"/>
      <c r="U756" s="304"/>
      <c r="V756" s="304"/>
      <c r="W756" s="324">
        <f>IFERROR((M756/J756)/IFERROR(HLOOKUP(F756,'BASE 1'!$C$1:$UG$251,'PROY 1'!$AB$19+237,0),0),"")</f>
        <v>0</v>
      </c>
      <c r="X756" s="324">
        <v>0</v>
      </c>
      <c r="Y756" s="25" t="str">
        <f t="shared" si="31"/>
        <v>231</v>
      </c>
      <c r="Z756" s="304">
        <f t="shared" si="32"/>
        <v>0</v>
      </c>
      <c r="AA756" s="304">
        <f>L756-SUM($Z756:Z756)</f>
        <v>0</v>
      </c>
      <c r="AB756" s="304">
        <f>M756-SUM($Z756:AA756)</f>
        <v>0</v>
      </c>
      <c r="AC756" s="304">
        <f>N756-SUM($Z756:AB756)</f>
        <v>0</v>
      </c>
      <c r="AD756" s="304">
        <f>O756-SUM($Z756:AC756)</f>
        <v>0</v>
      </c>
      <c r="AE756" s="304">
        <f>P756-SUM($Z756:AD756)</f>
        <v>0</v>
      </c>
      <c r="AF756" s="304">
        <f>Q756-SUM($Z756:AE756)</f>
        <v>0</v>
      </c>
      <c r="AG756" s="304">
        <f>R756-SUM($Z756:AF756)</f>
        <v>0</v>
      </c>
      <c r="AH756" s="304">
        <f>S756-SUM($Z756:AG756)</f>
        <v>0</v>
      </c>
      <c r="AI756" s="304">
        <f>T756-SUM($Z756:AH756)</f>
        <v>0</v>
      </c>
      <c r="AJ756" s="304">
        <f>U756-SUM($Z756:AI756)</f>
        <v>0</v>
      </c>
      <c r="AK756" s="304">
        <f>V756-SUM($Z756:AJ756)</f>
        <v>0</v>
      </c>
      <c r="AL756" s="21" t="str">
        <f>HLOOKUP(F756,'BASE 1'!$C$1:$UG$3,3,0)</f>
        <v>Excedentes financieros Aeropuerto Olaya Herrera</v>
      </c>
      <c r="AM756" s="304">
        <v>3586286893</v>
      </c>
      <c r="AN756" s="304">
        <v>3586286893</v>
      </c>
      <c r="AO756" s="304">
        <v>3586286893</v>
      </c>
      <c r="AP756" s="304"/>
      <c r="AQ756" s="304"/>
      <c r="AR756" s="304"/>
      <c r="AS756" s="304"/>
      <c r="AT756" s="304"/>
      <c r="AU756" s="304"/>
      <c r="AV756" s="304"/>
      <c r="AW756" s="304"/>
      <c r="AX756" s="304"/>
    </row>
    <row r="757" spans="1:50" ht="12.75" customHeight="1">
      <c r="A757" s="118"/>
      <c r="B757" s="331"/>
      <c r="C757" s="424" t="s">
        <v>342</v>
      </c>
      <c r="D757" s="506">
        <v>29</v>
      </c>
      <c r="E757" s="506" t="s">
        <v>4413</v>
      </c>
      <c r="F757" s="285">
        <v>13703</v>
      </c>
      <c r="G757" s="289" t="s">
        <v>725</v>
      </c>
      <c r="H757" s="118">
        <v>4</v>
      </c>
      <c r="I757" s="223">
        <v>755522953</v>
      </c>
      <c r="J757" s="223">
        <v>755522953</v>
      </c>
      <c r="K757" s="223">
        <v>880660</v>
      </c>
      <c r="L757" s="223">
        <v>5525445</v>
      </c>
      <c r="M757" s="223">
        <v>24892073</v>
      </c>
      <c r="N757" s="223"/>
      <c r="O757" s="223"/>
      <c r="P757" s="223"/>
      <c r="Q757" s="223"/>
      <c r="R757" s="223"/>
      <c r="S757" s="223"/>
      <c r="T757" s="223"/>
      <c r="U757" s="223"/>
      <c r="V757" s="223"/>
      <c r="W757" s="323">
        <f>IFERROR((M757/J757)/IFERROR(HLOOKUP(F757,'BASE 1'!$C$1:$UG$251,'PROY 1'!$AB$19+237,0),0),"")</f>
        <v>0.6368225962445454</v>
      </c>
      <c r="X757" s="323" t="s">
        <v>342</v>
      </c>
      <c r="Y757" s="25" t="str">
        <f t="shared" si="31"/>
        <v/>
      </c>
      <c r="Z757" s="223">
        <f t="shared" si="32"/>
        <v>880660</v>
      </c>
      <c r="AA757" s="223">
        <f>L757-SUM($Z757:Z757)</f>
        <v>4644785</v>
      </c>
      <c r="AB757" s="223">
        <f>M757-SUM($Z757:AA757)</f>
        <v>19366628</v>
      </c>
      <c r="AC757" s="223">
        <f>N757-SUM($Z757:AB757)</f>
        <v>-24892073</v>
      </c>
      <c r="AD757" s="223">
        <f>O757-SUM($Z757:AC757)</f>
        <v>0</v>
      </c>
      <c r="AE757" s="223">
        <f>P757-SUM($Z757:AD757)</f>
        <v>0</v>
      </c>
      <c r="AF757" s="223">
        <f>Q757-SUM($Z757:AE757)</f>
        <v>0</v>
      </c>
      <c r="AG757" s="223">
        <f>R757-SUM($Z757:AF757)</f>
        <v>0</v>
      </c>
      <c r="AH757" s="223">
        <f>S757-SUM($Z757:AG757)</f>
        <v>0</v>
      </c>
      <c r="AI757" s="223">
        <f>T757-SUM($Z757:AH757)</f>
        <v>0</v>
      </c>
      <c r="AJ757" s="223">
        <f>U757-SUM($Z757:AI757)</f>
        <v>0</v>
      </c>
      <c r="AK757" s="223">
        <f>V757-SUM($Z757:AJ757)</f>
        <v>0</v>
      </c>
      <c r="AL757" s="21" t="str">
        <f>HLOOKUP(F757,'BASE 1'!$C$1:$UG$3,3,0)</f>
        <v>Otros ingresos extraordinarios</v>
      </c>
      <c r="AM757" s="223">
        <v>755522953</v>
      </c>
      <c r="AN757" s="223">
        <v>755522953</v>
      </c>
      <c r="AO757" s="223">
        <v>755522953</v>
      </c>
      <c r="AP757" s="223"/>
      <c r="AQ757" s="223"/>
      <c r="AR757" s="223"/>
      <c r="AS757" s="223"/>
      <c r="AT757" s="223"/>
      <c r="AU757" s="223"/>
      <c r="AV757" s="223"/>
      <c r="AW757" s="223"/>
      <c r="AX757" s="223"/>
    </row>
    <row r="758" spans="1:50" ht="12.75" customHeight="1">
      <c r="A758" s="116">
        <v>110000119</v>
      </c>
      <c r="B758" s="309">
        <v>70400000</v>
      </c>
      <c r="C758" s="426" t="s">
        <v>2593</v>
      </c>
      <c r="D758" s="508"/>
      <c r="E758" s="508" t="s">
        <v>4413</v>
      </c>
      <c r="F758" s="283">
        <v>1370302</v>
      </c>
      <c r="G758" s="290" t="s">
        <v>413</v>
      </c>
      <c r="H758" s="122">
        <v>9</v>
      </c>
      <c r="I758" s="117">
        <v>585942979</v>
      </c>
      <c r="J758" s="304">
        <v>585942979</v>
      </c>
      <c r="K758" s="304">
        <v>880660</v>
      </c>
      <c r="L758" s="304">
        <v>4325445</v>
      </c>
      <c r="M758" s="304">
        <v>4694109</v>
      </c>
      <c r="N758" s="304"/>
      <c r="O758" s="304"/>
      <c r="P758" s="304"/>
      <c r="Q758" s="304"/>
      <c r="R758" s="304"/>
      <c r="S758" s="304"/>
      <c r="T758" s="304"/>
      <c r="U758" s="304"/>
      <c r="V758" s="304"/>
      <c r="W758" s="324">
        <f>IFERROR((M758/J758)/IFERROR(HLOOKUP(F758,'BASE 1'!$C$1:$UG$251,'PROY 1'!$AB$19+237,0),0),"")</f>
        <v>3.8595356098506825E-2</v>
      </c>
      <c r="X758" s="324">
        <v>3.8595356098506825E-2</v>
      </c>
      <c r="Y758" s="25" t="str">
        <f t="shared" si="31"/>
        <v>001</v>
      </c>
      <c r="Z758" s="304">
        <f t="shared" si="32"/>
        <v>880660</v>
      </c>
      <c r="AA758" s="304">
        <f>L758-SUM($Z758:Z758)</f>
        <v>3444785</v>
      </c>
      <c r="AB758" s="304">
        <f>M758-SUM($Z758:AA758)</f>
        <v>368664</v>
      </c>
      <c r="AC758" s="304">
        <f>N758-SUM($Z758:AB758)</f>
        <v>-4694109</v>
      </c>
      <c r="AD758" s="304">
        <f>O758-SUM($Z758:AC758)</f>
        <v>0</v>
      </c>
      <c r="AE758" s="304">
        <f>P758-SUM($Z758:AD758)</f>
        <v>0</v>
      </c>
      <c r="AF758" s="304">
        <f>Q758-SUM($Z758:AE758)</f>
        <v>0</v>
      </c>
      <c r="AG758" s="304">
        <f>R758-SUM($Z758:AF758)</f>
        <v>0</v>
      </c>
      <c r="AH758" s="304">
        <f>S758-SUM($Z758:AG758)</f>
        <v>0</v>
      </c>
      <c r="AI758" s="304">
        <f>T758-SUM($Z758:AH758)</f>
        <v>0</v>
      </c>
      <c r="AJ758" s="304">
        <f>U758-SUM($Z758:AI758)</f>
        <v>0</v>
      </c>
      <c r="AK758" s="304">
        <f>V758-SUM($Z758:AJ758)</f>
        <v>0</v>
      </c>
      <c r="AL758" s="21" t="str">
        <f>HLOOKUP(F758,'BASE 1'!$C$1:$UG$3,3,0)</f>
        <v>Otros ingresos extraordinarios del municipio</v>
      </c>
      <c r="AM758" s="304">
        <v>585942979</v>
      </c>
      <c r="AN758" s="304">
        <v>585942979</v>
      </c>
      <c r="AO758" s="304">
        <v>585942979</v>
      </c>
      <c r="AP758" s="304"/>
      <c r="AQ758" s="304"/>
      <c r="AR758" s="304"/>
      <c r="AS758" s="304"/>
      <c r="AT758" s="304"/>
      <c r="AU758" s="304"/>
      <c r="AV758" s="304"/>
      <c r="AW758" s="304"/>
      <c r="AX758" s="304"/>
    </row>
    <row r="759" spans="1:50" ht="12.75" customHeight="1">
      <c r="A759" s="116">
        <v>110000119</v>
      </c>
      <c r="B759" s="309">
        <v>27000000</v>
      </c>
      <c r="C759" s="426" t="s">
        <v>2593</v>
      </c>
      <c r="D759" s="508"/>
      <c r="E759" s="508" t="s">
        <v>4413</v>
      </c>
      <c r="F759" s="283">
        <v>1370303</v>
      </c>
      <c r="G759" s="290" t="s">
        <v>329</v>
      </c>
      <c r="H759" s="122">
        <v>9</v>
      </c>
      <c r="I759" s="117">
        <v>1</v>
      </c>
      <c r="J759" s="304">
        <v>1</v>
      </c>
      <c r="K759" s="304">
        <v>0</v>
      </c>
      <c r="L759" s="304">
        <v>0</v>
      </c>
      <c r="M759" s="304">
        <v>0</v>
      </c>
      <c r="N759" s="304"/>
      <c r="O759" s="304"/>
      <c r="P759" s="304"/>
      <c r="Q759" s="304"/>
      <c r="R759" s="304"/>
      <c r="S759" s="304"/>
      <c r="T759" s="304"/>
      <c r="U759" s="304"/>
      <c r="V759" s="304"/>
      <c r="W759" s="324" t="str">
        <f>IFERROR((M759/J759)/IFERROR(HLOOKUP(F759,'BASE 1'!$C$1:$UG$251,'PROY 1'!$AB$19+237,0),0),"")</f>
        <v/>
      </c>
      <c r="X759" s="324" t="s">
        <v>342</v>
      </c>
      <c r="Y759" s="25" t="str">
        <f t="shared" si="31"/>
        <v>001</v>
      </c>
      <c r="Z759" s="304">
        <f t="shared" si="32"/>
        <v>0</v>
      </c>
      <c r="AA759" s="304">
        <f>L759-SUM($Z759:Z759)</f>
        <v>0</v>
      </c>
      <c r="AB759" s="304">
        <f>M759-SUM($Z759:AA759)</f>
        <v>0</v>
      </c>
      <c r="AC759" s="304">
        <f>N759-SUM($Z759:AB759)</f>
        <v>0</v>
      </c>
      <c r="AD759" s="304">
        <f>O759-SUM($Z759:AC759)</f>
        <v>0</v>
      </c>
      <c r="AE759" s="304">
        <f>P759-SUM($Z759:AD759)</f>
        <v>0</v>
      </c>
      <c r="AF759" s="304">
        <f>Q759-SUM($Z759:AE759)</f>
        <v>0</v>
      </c>
      <c r="AG759" s="304">
        <f>R759-SUM($Z759:AF759)</f>
        <v>0</v>
      </c>
      <c r="AH759" s="304">
        <f>S759-SUM($Z759:AG759)</f>
        <v>0</v>
      </c>
      <c r="AI759" s="304">
        <f>T759-SUM($Z759:AH759)</f>
        <v>0</v>
      </c>
      <c r="AJ759" s="304">
        <f>U759-SUM($Z759:AI759)</f>
        <v>0</v>
      </c>
      <c r="AK759" s="304">
        <f>V759-SUM($Z759:AJ759)</f>
        <v>0</v>
      </c>
      <c r="AL759" s="21" t="str">
        <f>HLOOKUP(F759,'BASE 1'!$C$1:$UG$3,3,0)</f>
        <v>Otros ingresos extraordinarios de la Contraloría</v>
      </c>
      <c r="AM759" s="304">
        <v>1</v>
      </c>
      <c r="AN759" s="304">
        <v>1</v>
      </c>
      <c r="AO759" s="304">
        <v>1</v>
      </c>
      <c r="AP759" s="304"/>
      <c r="AQ759" s="304"/>
      <c r="AR759" s="304"/>
      <c r="AS759" s="304"/>
      <c r="AT759" s="304"/>
      <c r="AU759" s="304"/>
      <c r="AV759" s="304"/>
      <c r="AW759" s="304"/>
      <c r="AX759" s="304"/>
    </row>
    <row r="760" spans="1:50" ht="12.75" customHeight="1">
      <c r="A760" s="277"/>
      <c r="B760" s="313"/>
      <c r="C760" s="427" t="s">
        <v>342</v>
      </c>
      <c r="D760" s="509"/>
      <c r="E760" s="509" t="s">
        <v>4413</v>
      </c>
      <c r="F760" s="286">
        <v>1370304</v>
      </c>
      <c r="G760" s="294" t="s">
        <v>724</v>
      </c>
      <c r="H760" s="279">
        <v>5</v>
      </c>
      <c r="I760" s="298">
        <v>169579973</v>
      </c>
      <c r="J760" s="298">
        <v>169579973</v>
      </c>
      <c r="K760" s="298">
        <v>0</v>
      </c>
      <c r="L760" s="298">
        <v>1200000</v>
      </c>
      <c r="M760" s="298">
        <v>20197964</v>
      </c>
      <c r="N760" s="298"/>
      <c r="O760" s="298"/>
      <c r="P760" s="298"/>
      <c r="Q760" s="298"/>
      <c r="R760" s="298"/>
      <c r="S760" s="298"/>
      <c r="T760" s="298"/>
      <c r="U760" s="298"/>
      <c r="V760" s="298"/>
      <c r="W760" s="325" t="str">
        <f>IFERROR((M760/J760)/IFERROR(HLOOKUP(F760,'BASE 1'!$C$1:$UG$251,'PROY 1'!$AB$19+237,0),0),"")</f>
        <v/>
      </c>
      <c r="X760" s="325" t="s">
        <v>342</v>
      </c>
      <c r="Y760" s="25" t="str">
        <f t="shared" si="31"/>
        <v/>
      </c>
      <c r="Z760" s="298">
        <f t="shared" si="32"/>
        <v>0</v>
      </c>
      <c r="AA760" s="298">
        <f>L760-SUM($Z760:Z760)</f>
        <v>1200000</v>
      </c>
      <c r="AB760" s="298">
        <f>M760-SUM($Z760:AA760)</f>
        <v>18997964</v>
      </c>
      <c r="AC760" s="298">
        <f>N760-SUM($Z760:AB760)</f>
        <v>-20197964</v>
      </c>
      <c r="AD760" s="298">
        <f>O760-SUM($Z760:AC760)</f>
        <v>0</v>
      </c>
      <c r="AE760" s="298">
        <f>P760-SUM($Z760:AD760)</f>
        <v>0</v>
      </c>
      <c r="AF760" s="298">
        <f>Q760-SUM($Z760:AE760)</f>
        <v>0</v>
      </c>
      <c r="AG760" s="298">
        <f>R760-SUM($Z760:AF760)</f>
        <v>0</v>
      </c>
      <c r="AH760" s="298">
        <f>S760-SUM($Z760:AG760)</f>
        <v>0</v>
      </c>
      <c r="AI760" s="298">
        <f>T760-SUM($Z760:AH760)</f>
        <v>0</v>
      </c>
      <c r="AJ760" s="298">
        <f>U760-SUM($Z760:AI760)</f>
        <v>0</v>
      </c>
      <c r="AK760" s="298">
        <f>V760-SUM($Z760:AJ760)</f>
        <v>0</v>
      </c>
      <c r="AL760" s="21" t="e">
        <f>HLOOKUP(F760,'BASE 1'!$C$1:$UG$3,3,0)</f>
        <v>#N/A</v>
      </c>
      <c r="AM760" s="298">
        <v>169579973</v>
      </c>
      <c r="AN760" s="298">
        <v>169579973</v>
      </c>
      <c r="AO760" s="298">
        <v>169579973</v>
      </c>
      <c r="AP760" s="298"/>
      <c r="AQ760" s="298"/>
      <c r="AR760" s="298"/>
      <c r="AS760" s="298"/>
      <c r="AT760" s="298"/>
      <c r="AU760" s="298"/>
      <c r="AV760" s="298"/>
      <c r="AW760" s="298"/>
      <c r="AX760" s="298"/>
    </row>
    <row r="761" spans="1:50" ht="12.75" customHeight="1">
      <c r="A761" s="116">
        <v>110000119</v>
      </c>
      <c r="B761" s="309">
        <v>70400000</v>
      </c>
      <c r="C761" s="426" t="s">
        <v>2593</v>
      </c>
      <c r="D761" s="508"/>
      <c r="E761" s="508" t="s">
        <v>4413</v>
      </c>
      <c r="F761" s="283">
        <v>137030401</v>
      </c>
      <c r="G761" s="290" t="s">
        <v>414</v>
      </c>
      <c r="H761" s="122">
        <v>9</v>
      </c>
      <c r="I761" s="117">
        <v>169579973</v>
      </c>
      <c r="J761" s="304">
        <v>169579973</v>
      </c>
      <c r="K761" s="304">
        <v>0</v>
      </c>
      <c r="L761" s="304">
        <v>1200000</v>
      </c>
      <c r="M761" s="304">
        <v>20197964</v>
      </c>
      <c r="N761" s="304"/>
      <c r="O761" s="304"/>
      <c r="P761" s="304"/>
      <c r="Q761" s="304"/>
      <c r="R761" s="304"/>
      <c r="S761" s="304"/>
      <c r="T761" s="304"/>
      <c r="U761" s="304"/>
      <c r="V761" s="304"/>
      <c r="W761" s="324">
        <f>IFERROR((M761/J761)/IFERROR(HLOOKUP(F761,'BASE 1'!$C$1:$UG$251,'PROY 1'!$AB$19+237,0),0),"")</f>
        <v>0.80514089761694219</v>
      </c>
      <c r="X761" s="324">
        <v>0.80514089761694219</v>
      </c>
      <c r="Y761" s="25" t="str">
        <f t="shared" si="31"/>
        <v>001</v>
      </c>
      <c r="Z761" s="304">
        <f t="shared" si="32"/>
        <v>0</v>
      </c>
      <c r="AA761" s="304">
        <f>L761-SUM($Z761:Z761)</f>
        <v>1200000</v>
      </c>
      <c r="AB761" s="304">
        <f>M761-SUM($Z761:AA761)</f>
        <v>18997964</v>
      </c>
      <c r="AC761" s="304">
        <f>N761-SUM($Z761:AB761)</f>
        <v>-20197964</v>
      </c>
      <c r="AD761" s="304">
        <f>O761-SUM($Z761:AC761)</f>
        <v>0</v>
      </c>
      <c r="AE761" s="304">
        <f>P761-SUM($Z761:AD761)</f>
        <v>0</v>
      </c>
      <c r="AF761" s="304">
        <f>Q761-SUM($Z761:AE761)</f>
        <v>0</v>
      </c>
      <c r="AG761" s="304">
        <f>R761-SUM($Z761:AF761)</f>
        <v>0</v>
      </c>
      <c r="AH761" s="304">
        <f>S761-SUM($Z761:AG761)</f>
        <v>0</v>
      </c>
      <c r="AI761" s="304">
        <f>T761-SUM($Z761:AH761)</f>
        <v>0</v>
      </c>
      <c r="AJ761" s="304">
        <f>U761-SUM($Z761:AI761)</f>
        <v>0</v>
      </c>
      <c r="AK761" s="304">
        <f>V761-SUM($Z761:AJ761)</f>
        <v>0</v>
      </c>
      <c r="AL761" s="21" t="str">
        <f>HLOOKUP(F761,'BASE 1'!$C$1:$UG$3,3,0)</f>
        <v>Indemnizaciones propiedad, planta y equipo</v>
      </c>
      <c r="AM761" s="304">
        <v>169579973</v>
      </c>
      <c r="AN761" s="304">
        <v>169579973</v>
      </c>
      <c r="AO761" s="304">
        <v>169579973</v>
      </c>
      <c r="AP761" s="304"/>
      <c r="AQ761" s="304"/>
      <c r="AR761" s="304"/>
      <c r="AS761" s="304"/>
      <c r="AT761" s="304"/>
      <c r="AU761" s="304"/>
      <c r="AV761" s="304"/>
      <c r="AW761" s="304"/>
      <c r="AX761" s="304"/>
    </row>
    <row r="762" spans="1:50" ht="12.75" customHeight="1">
      <c r="A762" s="279"/>
      <c r="B762" s="310"/>
      <c r="C762" s="431" t="s">
        <v>342</v>
      </c>
      <c r="D762" s="513"/>
      <c r="E762" s="513" t="s">
        <v>4413</v>
      </c>
      <c r="F762" s="286">
        <v>1370308</v>
      </c>
      <c r="G762" s="294" t="s">
        <v>2026</v>
      </c>
      <c r="H762" s="279">
        <v>5</v>
      </c>
      <c r="I762" s="298">
        <v>0</v>
      </c>
      <c r="J762" s="298">
        <v>0</v>
      </c>
      <c r="K762" s="298">
        <v>0</v>
      </c>
      <c r="L762" s="298">
        <v>0</v>
      </c>
      <c r="M762" s="298">
        <v>0</v>
      </c>
      <c r="N762" s="298"/>
      <c r="O762" s="298"/>
      <c r="P762" s="298"/>
      <c r="Q762" s="298"/>
      <c r="R762" s="298"/>
      <c r="S762" s="298"/>
      <c r="T762" s="298"/>
      <c r="U762" s="298"/>
      <c r="V762" s="298"/>
      <c r="W762" s="325" t="str">
        <f>IFERROR((M762/J762)/IFERROR(HLOOKUP(F762,'BASE 1'!$C$1:$UG$251,'PROY 1'!$AB$19+237,0),0),"")</f>
        <v/>
      </c>
      <c r="X762" s="325" t="s">
        <v>342</v>
      </c>
      <c r="Y762" s="25" t="str">
        <f t="shared" si="31"/>
        <v/>
      </c>
      <c r="Z762" s="298">
        <f t="shared" si="32"/>
        <v>0</v>
      </c>
      <c r="AA762" s="298">
        <f>L762-SUM($Z762:Z762)</f>
        <v>0</v>
      </c>
      <c r="AB762" s="298">
        <f>M762-SUM($Z762:AA762)</f>
        <v>0</v>
      </c>
      <c r="AC762" s="298">
        <f>N762-SUM($Z762:AB762)</f>
        <v>0</v>
      </c>
      <c r="AD762" s="298">
        <f>O762-SUM($Z762:AC762)</f>
        <v>0</v>
      </c>
      <c r="AE762" s="298">
        <f>P762-SUM($Z762:AD762)</f>
        <v>0</v>
      </c>
      <c r="AF762" s="298">
        <f>Q762-SUM($Z762:AE762)</f>
        <v>0</v>
      </c>
      <c r="AG762" s="298">
        <f>R762-SUM($Z762:AF762)</f>
        <v>0</v>
      </c>
      <c r="AH762" s="298">
        <f>S762-SUM($Z762:AG762)</f>
        <v>0</v>
      </c>
      <c r="AI762" s="298">
        <f>T762-SUM($Z762:AH762)</f>
        <v>0</v>
      </c>
      <c r="AJ762" s="298">
        <f>U762-SUM($Z762:AI762)</f>
        <v>0</v>
      </c>
      <c r="AK762" s="298">
        <f>V762-SUM($Z762:AJ762)</f>
        <v>0</v>
      </c>
      <c r="AL762" s="21" t="str">
        <f>HLOOKUP(F762,'BASE 1'!$C$1:$UG$3,3,0)</f>
        <v>Otros ingresos extraordinarios ocasionales</v>
      </c>
      <c r="AM762" s="298">
        <v>0</v>
      </c>
      <c r="AN762" s="298">
        <v>0</v>
      </c>
      <c r="AO762" s="298">
        <v>0</v>
      </c>
      <c r="AP762" s="298"/>
      <c r="AQ762" s="298"/>
      <c r="AR762" s="298"/>
      <c r="AS762" s="298"/>
      <c r="AT762" s="298"/>
      <c r="AU762" s="298"/>
      <c r="AV762" s="298"/>
      <c r="AW762" s="298"/>
      <c r="AX762" s="298"/>
    </row>
    <row r="763" spans="1:50" ht="12.75" customHeight="1">
      <c r="A763" s="119">
        <v>110021519</v>
      </c>
      <c r="B763" s="309">
        <v>70400000</v>
      </c>
      <c r="C763" s="426" t="s">
        <v>2593</v>
      </c>
      <c r="D763" s="508"/>
      <c r="E763" s="508" t="s">
        <v>4413</v>
      </c>
      <c r="F763" s="283">
        <v>137030899</v>
      </c>
      <c r="G763" s="290" t="s">
        <v>2028</v>
      </c>
      <c r="H763" s="122">
        <v>9</v>
      </c>
      <c r="I763" s="117">
        <v>0</v>
      </c>
      <c r="J763" s="304">
        <v>0</v>
      </c>
      <c r="K763" s="304">
        <v>0</v>
      </c>
      <c r="L763" s="304">
        <v>0</v>
      </c>
      <c r="M763" s="304">
        <v>0</v>
      </c>
      <c r="N763" s="304"/>
      <c r="O763" s="304"/>
      <c r="P763" s="304"/>
      <c r="Q763" s="304"/>
      <c r="R763" s="304"/>
      <c r="S763" s="304"/>
      <c r="T763" s="304"/>
      <c r="U763" s="304"/>
      <c r="V763" s="304"/>
      <c r="W763" s="324" t="str">
        <f>IFERROR((M763/J763)/IFERROR(HLOOKUP(F763,'BASE 1'!$C$1:$UG$251,'PROY 1'!$AB$19+237,0),0),"")</f>
        <v/>
      </c>
      <c r="X763" s="324">
        <v>0</v>
      </c>
      <c r="Y763" s="25" t="str">
        <f t="shared" si="31"/>
        <v>215</v>
      </c>
      <c r="Z763" s="304">
        <f t="shared" si="32"/>
        <v>0</v>
      </c>
      <c r="AA763" s="304">
        <f>L763-SUM($Z763:Z763)</f>
        <v>0</v>
      </c>
      <c r="AB763" s="304">
        <f>M763-SUM($Z763:AA763)</f>
        <v>0</v>
      </c>
      <c r="AC763" s="304">
        <f>N763-SUM($Z763:AB763)</f>
        <v>0</v>
      </c>
      <c r="AD763" s="304">
        <f>O763-SUM($Z763:AC763)</f>
        <v>0</v>
      </c>
      <c r="AE763" s="304">
        <f>P763-SUM($Z763:AD763)</f>
        <v>0</v>
      </c>
      <c r="AF763" s="304">
        <f>Q763-SUM($Z763:AE763)</f>
        <v>0</v>
      </c>
      <c r="AG763" s="304">
        <f>R763-SUM($Z763:AF763)</f>
        <v>0</v>
      </c>
      <c r="AH763" s="304">
        <f>S763-SUM($Z763:AG763)</f>
        <v>0</v>
      </c>
      <c r="AI763" s="304">
        <f>T763-SUM($Z763:AH763)</f>
        <v>0</v>
      </c>
      <c r="AJ763" s="304">
        <f>U763-SUM($Z763:AI763)</f>
        <v>0</v>
      </c>
      <c r="AK763" s="304">
        <f>V763-SUM($Z763:AJ763)</f>
        <v>0</v>
      </c>
      <c r="AL763" s="21" t="str">
        <f>HLOOKUP(F763,'BASE 1'!$C$1:$UG$3,3,0)</f>
        <v>Otros ingresos ocasionales</v>
      </c>
      <c r="AM763" s="304">
        <v>0</v>
      </c>
      <c r="AN763" s="304">
        <v>0</v>
      </c>
      <c r="AO763" s="304">
        <v>0</v>
      </c>
      <c r="AP763" s="304"/>
      <c r="AQ763" s="304"/>
      <c r="AR763" s="304"/>
      <c r="AS763" s="304"/>
      <c r="AT763" s="304"/>
      <c r="AU763" s="304"/>
      <c r="AV763" s="304"/>
      <c r="AW763" s="304"/>
      <c r="AX763" s="304"/>
    </row>
    <row r="764" spans="1:50" ht="12.75" customHeight="1">
      <c r="A764" s="279"/>
      <c r="B764" s="310"/>
      <c r="C764" s="431" t="s">
        <v>342</v>
      </c>
      <c r="D764" s="513" t="s">
        <v>4392</v>
      </c>
      <c r="E764" s="513" t="s">
        <v>342</v>
      </c>
      <c r="F764" s="286">
        <v>13801</v>
      </c>
      <c r="G764" s="294" t="s">
        <v>4137</v>
      </c>
      <c r="H764" s="279">
        <v>3</v>
      </c>
      <c r="I764" s="298"/>
      <c r="J764" s="298"/>
      <c r="K764" s="298"/>
      <c r="L764" s="298"/>
      <c r="M764" s="298"/>
      <c r="N764" s="298"/>
      <c r="O764" s="298"/>
      <c r="P764" s="298"/>
      <c r="Q764" s="298"/>
      <c r="R764" s="298"/>
      <c r="S764" s="298"/>
      <c r="T764" s="298"/>
      <c r="U764" s="298"/>
      <c r="V764" s="298"/>
      <c r="W764" s="325" t="str">
        <f>IFERROR((M764/J764)/IFERROR(HLOOKUP(F764,'BASE 1'!$C$1:$UG$251,'PROY 1'!$AB$19+237,0),0),"")</f>
        <v/>
      </c>
      <c r="X764" s="325"/>
      <c r="Y764" s="25" t="str">
        <f t="shared" si="31"/>
        <v/>
      </c>
      <c r="Z764" s="298">
        <f t="shared" si="32"/>
        <v>0</v>
      </c>
      <c r="AA764" s="298">
        <f>L764-SUM($Z764:Z764)</f>
        <v>0</v>
      </c>
      <c r="AB764" s="298">
        <f>M764-SUM($Z764:AA764)</f>
        <v>0</v>
      </c>
      <c r="AC764" s="298">
        <f>N764-SUM($Z764:AB764)</f>
        <v>0</v>
      </c>
      <c r="AD764" s="298">
        <f>O764-SUM($Z764:AC764)</f>
        <v>0</v>
      </c>
      <c r="AE764" s="298">
        <f>P764-SUM($Z764:AD764)</f>
        <v>0</v>
      </c>
      <c r="AF764" s="298">
        <f>Q764-SUM($Z764:AE764)</f>
        <v>0</v>
      </c>
      <c r="AG764" s="298">
        <f>R764-SUM($Z764:AF764)</f>
        <v>0</v>
      </c>
      <c r="AH764" s="298">
        <f>S764-SUM($Z764:AG764)</f>
        <v>0</v>
      </c>
      <c r="AI764" s="298">
        <f>T764-SUM($Z764:AH764)</f>
        <v>0</v>
      </c>
      <c r="AJ764" s="298">
        <f>U764-SUM($Z764:AI764)</f>
        <v>0</v>
      </c>
      <c r="AK764" s="298">
        <f>V764-SUM($Z764:AJ764)</f>
        <v>0</v>
      </c>
      <c r="AL764" s="21" t="str">
        <f>HLOOKUP(F764,'BASE 1'!$C$1:$UG$3,3,0)</f>
        <v>FONPET Retiros</v>
      </c>
      <c r="AM764" s="298"/>
      <c r="AN764" s="298"/>
      <c r="AO764" s="298"/>
      <c r="AP764" s="298"/>
      <c r="AQ764" s="298"/>
      <c r="AR764" s="298"/>
      <c r="AS764" s="298"/>
      <c r="AT764" s="298"/>
      <c r="AU764" s="298"/>
      <c r="AV764" s="298"/>
      <c r="AW764" s="298"/>
      <c r="AX764" s="298"/>
    </row>
    <row r="765" spans="1:50" ht="12.75" customHeight="1">
      <c r="A765" s="119">
        <v>110022919</v>
      </c>
      <c r="B765" s="309"/>
      <c r="C765" s="426" t="s">
        <v>342</v>
      </c>
      <c r="D765" s="508"/>
      <c r="E765" s="508" t="s">
        <v>342</v>
      </c>
      <c r="F765" s="283">
        <v>1380102</v>
      </c>
      <c r="G765" s="290" t="s">
        <v>4234</v>
      </c>
      <c r="H765" s="122">
        <v>9</v>
      </c>
      <c r="I765" s="117"/>
      <c r="J765" s="304"/>
      <c r="K765" s="304"/>
      <c r="L765" s="304"/>
      <c r="M765" s="304"/>
      <c r="N765" s="304"/>
      <c r="O765" s="304"/>
      <c r="P765" s="304"/>
      <c r="Q765" s="304"/>
      <c r="R765" s="304"/>
      <c r="S765" s="304"/>
      <c r="T765" s="304"/>
      <c r="U765" s="304"/>
      <c r="V765" s="304"/>
      <c r="W765" s="324" t="str">
        <f>IFERROR((M765/J765)/IFERROR(HLOOKUP(F765,'BASE 1'!$C$1:$UG$251,'PROY 1'!$AB$19+237,0),0),"")</f>
        <v/>
      </c>
      <c r="X765" s="324"/>
      <c r="Y765" s="25" t="str">
        <f t="shared" si="31"/>
        <v>229</v>
      </c>
      <c r="Z765" s="304">
        <f t="shared" si="32"/>
        <v>0</v>
      </c>
      <c r="AA765" s="304">
        <f>L765-SUM($Z765:Z765)</f>
        <v>0</v>
      </c>
      <c r="AB765" s="304">
        <f>M765-SUM($Z765:AA765)</f>
        <v>0</v>
      </c>
      <c r="AC765" s="304">
        <f>N765-SUM($Z765:AB765)</f>
        <v>0</v>
      </c>
      <c r="AD765" s="304">
        <f>O765-SUM($Z765:AC765)</f>
        <v>0</v>
      </c>
      <c r="AE765" s="304">
        <f>P765-SUM($Z765:AD765)</f>
        <v>0</v>
      </c>
      <c r="AF765" s="304">
        <f>Q765-SUM($Z765:AE765)</f>
        <v>0</v>
      </c>
      <c r="AG765" s="304">
        <f>R765-SUM($Z765:AF765)</f>
        <v>0</v>
      </c>
      <c r="AH765" s="304">
        <f>S765-SUM($Z765:AG765)</f>
        <v>0</v>
      </c>
      <c r="AI765" s="304">
        <f>T765-SUM($Z765:AH765)</f>
        <v>0</v>
      </c>
      <c r="AJ765" s="304">
        <f>U765-SUM($Z765:AI765)</f>
        <v>0</v>
      </c>
      <c r="AK765" s="304">
        <f>V765-SUM($Z765:AJ765)</f>
        <v>0</v>
      </c>
      <c r="AL765" s="21" t="e">
        <f>HLOOKUP(F765,'BASE 1'!$C$1:$UG$3,3,0)</f>
        <v>#N/A</v>
      </c>
      <c r="AM765" s="304"/>
      <c r="AN765" s="304"/>
      <c r="AO765" s="304"/>
      <c r="AP765" s="304"/>
      <c r="AQ765" s="304"/>
      <c r="AR765" s="304"/>
      <c r="AS765" s="304"/>
      <c r="AT765" s="304"/>
      <c r="AU765" s="304"/>
      <c r="AV765" s="304"/>
      <c r="AW765" s="304"/>
      <c r="AX765" s="304"/>
    </row>
    <row r="766" spans="1:50">
      <c r="A766" s="114"/>
      <c r="B766" s="330"/>
      <c r="C766" s="423"/>
      <c r="D766" s="515" t="s">
        <v>215</v>
      </c>
      <c r="E766" s="515" t="s">
        <v>4413</v>
      </c>
      <c r="F766" s="308">
        <v>1</v>
      </c>
      <c r="G766" s="114" t="s">
        <v>4201</v>
      </c>
      <c r="H766" s="280">
        <v>1</v>
      </c>
      <c r="I766" s="115">
        <v>5026224486900</v>
      </c>
      <c r="J766" s="115">
        <v>5753896591568</v>
      </c>
      <c r="K766" s="115">
        <v>250977824686</v>
      </c>
      <c r="L766" s="115">
        <v>1486590109023</v>
      </c>
      <c r="M766" s="115">
        <v>2130307746527.6602</v>
      </c>
      <c r="N766" s="115"/>
      <c r="O766" s="115"/>
      <c r="P766" s="115"/>
      <c r="Q766" s="115"/>
      <c r="R766" s="115"/>
      <c r="S766" s="115"/>
      <c r="T766" s="115"/>
      <c r="U766" s="115"/>
      <c r="V766" s="115"/>
      <c r="W766" s="195">
        <f>IFERROR((M766/J766)/IFERROR(HLOOKUP(F766,'BASE 1'!$C$1:$UG$251,'PROY 1'!$AB$19+237,0),0),"")</f>
        <v>1.5273930412428267</v>
      </c>
      <c r="X766" s="195" t="s">
        <v>342</v>
      </c>
      <c r="Y766" s="25" t="str">
        <f t="shared" ref="Y766" si="33">MID(A766,5,3)</f>
        <v/>
      </c>
      <c r="Z766" s="115">
        <f t="shared" si="32"/>
        <v>250977824686</v>
      </c>
      <c r="AA766" s="115">
        <f>L766-SUM($Z766:Z766)</f>
        <v>1235612284337</v>
      </c>
      <c r="AB766" s="115">
        <f>M766-SUM($Z766:AA766)</f>
        <v>643717637504.66016</v>
      </c>
      <c r="AC766" s="115">
        <f>N766-SUM($Z766:AB766)</f>
        <v>-2130307746527.6602</v>
      </c>
      <c r="AD766" s="115">
        <f>O766-SUM($Z766:AC766)</f>
        <v>0</v>
      </c>
      <c r="AE766" s="115">
        <f>P766-SUM($Z766:AD766)</f>
        <v>0</v>
      </c>
      <c r="AF766" s="115">
        <f>Q766-SUM($Z766:AE766)</f>
        <v>0</v>
      </c>
      <c r="AG766" s="115">
        <f>R766-SUM($Z766:AF766)</f>
        <v>0</v>
      </c>
      <c r="AH766" s="115">
        <f>S766-SUM($Z766:AG766)</f>
        <v>0</v>
      </c>
      <c r="AI766" s="115">
        <f>T766-SUM($Z766:AH766)</f>
        <v>0</v>
      </c>
      <c r="AJ766" s="115">
        <f>U766-SUM($Z766:AI766)</f>
        <v>0</v>
      </c>
      <c r="AK766" s="115">
        <f>V766-SUM($Z766:AJ766)</f>
        <v>0</v>
      </c>
      <c r="AL766" s="21" t="str">
        <f>HLOOKUP(F766,'BASE 1'!$C$1:$UG$3,3,0)</f>
        <v>TOTAL RENTAS Y RECURSOS DE LA ADMINISTRACIÓN  CENTRAL</v>
      </c>
      <c r="AM766" s="115">
        <v>5102378535290</v>
      </c>
      <c r="AN766" s="115">
        <v>5678717637261</v>
      </c>
      <c r="AO766" s="115">
        <v>5753896591568</v>
      </c>
      <c r="AP766" s="115"/>
      <c r="AQ766" s="115"/>
      <c r="AR766" s="115"/>
      <c r="AS766" s="115"/>
      <c r="AT766" s="115"/>
      <c r="AU766" s="115"/>
      <c r="AV766" s="115"/>
      <c r="AW766" s="115"/>
      <c r="AX766" s="115"/>
    </row>
  </sheetData>
  <autoFilter ref="A2:AX766"/>
  <conditionalFormatting sqref="I94:I99 I176:I182 I355 I261:I262 I48:I51 I113:I121 I266:I269 I58:I60 I398:I399 I729 I53:I55 I62:I65 I67:I69 I716:I727 I358 I735:I738 AS11:AT12 AS15:AT18 AS21:AT24 AS44:AT46 AS40:AT41 BA45 AS113:AT121 AS261:AT262 AS176:AT189 AS754:AT754 AS129:AT136 AS94:AT103 AS221:AT222 AS105:AT105 AS758:AT760 AS238:AT239 AS204:AT211 AS202:AT202 AS194:AT197 AS191:AT192 AS167:AT174 AS163:AT165 AS158:AT161 AS154:AT156 AS150:AT151 AS146:AT146 AS144:AT144 AS138:AT142 AS123:AT126 AS109:AT111 AS107:AT107 AS746:AT747 AS214:AT219 AS264:AT269 AS48:AT73 AS372:AT380 AS358:AT358 AS148:AT148 AS751:AT752 AS355:AT355 BA296:BB296 AV355 AV751:AV752 AV148 AV358 AV372:AV380 AV48:AV73 AV264:AV269 AV214:AV219 AV746:AV747 AV107 AV109:AV111 AV123:AV126 AV138:AV142 AV144 AV146 AV150:AV151 AV154:AV156 AV158:AV161 AV163:AV165 AV167:AV174 AV191:AV192 AV194:AV197 AV202 AV204:AV211 AV238:AV239 AV758:AV760 AV105 AV221:AV222 AV94:AV103 AV129:AV136 AV754 AV176:AV189 AV261:AV262 AV113:AV121 AV40:AV41 AV44:AV46 AV21:AV24 AV15:AV18 AV11:AV12 AV762:AV765 AS762:AT765 AS27:AZ38 I35:I38 K35:K38 O35:X38 Z35:AK38 AO35:AR38 AO75:AZ92 O75:X92 Z75:AK92 I75:I92 Z227:AK236 I227:I236 O227:X236 AO227:AZ236 K271:K283 O271:X283 Z271:AK283 AO271:AR283 I271:I295 AS271:AZ295 I297:I313 AS297:AX313 Z342:AK345 AO342:AX345 O342:X345 Z389:AK396 O389:X396 AO389:AX396 I403:I415 O403:X415 Z403:AK415 AO403:AR415 AS401:AX420 AS422:AX423 Z445:AK449 AO445:AX449 O445:X449 I463:I465 O463:X465 Z463:AK465 AO463:AR465 AS461:AX469 AS734:AX738 AS740:AX744 AS242:AX255 I243:I255 O243:X255 Z243:AK255 AO243:AR255 AY245:AZ255 K403:K415 I445:I449 K463:K465 K243:K255 AS337:AX341 I337:I345 AS390:AX399 AS425:AX443 I453:I459 O453:X459 AO453:AX459 Z453:AK459 AS476:AX477 AS529:AX732 K453:K459 I389:I396 K445:K449 K389:K396 K342:K345 K227:K236 K75:K92">
    <cfRule type="cellIs" dxfId="1234" priority="9294" stopIfTrue="1" operator="lessThan">
      <formula>0</formula>
    </cfRule>
  </conditionalFormatting>
  <conditionalFormatting sqref="I18 I183:I189 I730:I732">
    <cfRule type="cellIs" dxfId="1233" priority="8073" stopIfTrue="1" operator="lessThan">
      <formula>0</formula>
    </cfRule>
  </conditionalFormatting>
  <conditionalFormatting sqref="I100:I103 I129:I136 I751:I752 I747 I754 I741:I744">
    <cfRule type="cellIs" dxfId="1232" priority="8071" stopIfTrue="1" operator="lessThan">
      <formula>0</formula>
    </cfRule>
  </conditionalFormatting>
  <conditionalFormatting sqref="I44:I46">
    <cfRule type="cellIs" dxfId="1231" priority="8066" stopIfTrue="1" operator="lessThan">
      <formula>0</formula>
    </cfRule>
  </conditionalFormatting>
  <conditionalFormatting sqref="I70:I73">
    <cfRule type="cellIs" dxfId="1230" priority="8065" stopIfTrue="1" operator="lessThan">
      <formula>0</formula>
    </cfRule>
  </conditionalFormatting>
  <conditionalFormatting sqref="I27:I28 I30:I33">
    <cfRule type="cellIs" dxfId="1229" priority="8068" stopIfTrue="1" operator="lessThan">
      <formula>0</formula>
    </cfRule>
  </conditionalFormatting>
  <conditionalFormatting sqref="I40:I41">
    <cfRule type="cellIs" dxfId="1228" priority="8067" stopIfTrue="1" operator="lessThan">
      <formula>0</formula>
    </cfRule>
  </conditionalFormatting>
  <conditionalFormatting sqref="I6:I7 I16 I107 I109:I111 I123:I126 I138:I142 I144 I146 I148 I150:I151 I154:I156 I158:I161 I163:I165 I167:I174 I191:I192 I194:I197 I202 I204:I211 I216:I219 I238:I239 I758:I760 I105 I11:I12 I221:I222 I762:I763 I765">
    <cfRule type="cellIs" dxfId="1227" priority="8070" stopIfTrue="1" operator="lessThan">
      <formula>0</formula>
    </cfRule>
  </conditionalFormatting>
  <conditionalFormatting sqref="I21:I22 I24">
    <cfRule type="cellIs" dxfId="1226" priority="8069" stopIfTrue="1" operator="lessThan">
      <formula>0</formula>
    </cfRule>
  </conditionalFormatting>
  <conditionalFormatting sqref="I401:I402">
    <cfRule type="cellIs" dxfId="1225" priority="8057" stopIfTrue="1" operator="lessThan">
      <formula>0</formula>
    </cfRule>
  </conditionalFormatting>
  <conditionalFormatting sqref="I712:I713">
    <cfRule type="cellIs" dxfId="1224" priority="8060" stopIfTrue="1" operator="lessThan">
      <formula>0</formula>
    </cfRule>
  </conditionalFormatting>
  <conditionalFormatting sqref="I34">
    <cfRule type="cellIs" dxfId="1223" priority="8051" stopIfTrue="1" operator="lessThan">
      <formula>0</formula>
    </cfRule>
  </conditionalFormatting>
  <conditionalFormatting sqref="I746">
    <cfRule type="cellIs" dxfId="1222" priority="8053" stopIfTrue="1" operator="lessThan">
      <formula>0</formula>
    </cfRule>
  </conditionalFormatting>
  <conditionalFormatting sqref="I17">
    <cfRule type="cellIs" dxfId="1221" priority="8052" stopIfTrue="1" operator="lessThan">
      <formula>0</formula>
    </cfRule>
  </conditionalFormatting>
  <conditionalFormatting sqref="I740">
    <cfRule type="cellIs" dxfId="1220" priority="8039" stopIfTrue="1" operator="lessThan">
      <formula>0</formula>
    </cfRule>
  </conditionalFormatting>
  <conditionalFormatting sqref="I425:I442">
    <cfRule type="cellIs" dxfId="1219" priority="6370" stopIfTrue="1" operator="lessThan">
      <formula>0</formula>
    </cfRule>
  </conditionalFormatting>
  <conditionalFormatting sqref="I416">
    <cfRule type="cellIs" dxfId="1218" priority="6422" stopIfTrue="1" operator="lessThan">
      <formula>0</formula>
    </cfRule>
  </conditionalFormatting>
  <conditionalFormatting sqref="I214">
    <cfRule type="cellIs" dxfId="1217" priority="4351" stopIfTrue="1" operator="lessThan">
      <formula>0</formula>
    </cfRule>
  </conditionalFormatting>
  <conditionalFormatting sqref="I215">
    <cfRule type="cellIs" dxfId="1216" priority="4324" stopIfTrue="1" operator="lessThan">
      <formula>0</formula>
    </cfRule>
  </conditionalFormatting>
  <conditionalFormatting sqref="I242">
    <cfRule type="cellIs" dxfId="1215" priority="4254" stopIfTrue="1" operator="lessThan">
      <formula>0</formula>
    </cfRule>
  </conditionalFormatting>
  <conditionalFormatting sqref="I734">
    <cfRule type="cellIs" dxfId="1214" priority="4253" stopIfTrue="1" operator="lessThan">
      <formula>0</formula>
    </cfRule>
  </conditionalFormatting>
  <conditionalFormatting sqref="I57">
    <cfRule type="cellIs" dxfId="1213" priority="4251" stopIfTrue="1" operator="lessThan">
      <formula>0</formula>
    </cfRule>
  </conditionalFormatting>
  <conditionalFormatting sqref="I467:I469 I476:I477 I529:I573">
    <cfRule type="cellIs" dxfId="1212" priority="4219" stopIfTrue="1" operator="lessThan">
      <formula>0</formula>
    </cfRule>
  </conditionalFormatting>
  <conditionalFormatting sqref="I23">
    <cfRule type="cellIs" dxfId="1211" priority="4148" stopIfTrue="1" operator="lessThan">
      <formula>0</formula>
    </cfRule>
  </conditionalFormatting>
  <conditionalFormatting sqref="I15">
    <cfRule type="cellIs" dxfId="1210" priority="4149" stopIfTrue="1" operator="lessThan">
      <formula>0</formula>
    </cfRule>
  </conditionalFormatting>
  <conditionalFormatting sqref="I29">
    <cfRule type="cellIs" dxfId="1209" priority="4147" stopIfTrue="1" operator="lessThan">
      <formula>0</formula>
    </cfRule>
  </conditionalFormatting>
  <conditionalFormatting sqref="I390:I397">
    <cfRule type="cellIs" dxfId="1208" priority="4103" stopIfTrue="1" operator="lessThan">
      <formula>0</formula>
    </cfRule>
  </conditionalFormatting>
  <conditionalFormatting sqref="I461:I462">
    <cfRule type="cellIs" dxfId="1207" priority="4077" stopIfTrue="1" operator="lessThan">
      <formula>0</formula>
    </cfRule>
  </conditionalFormatting>
  <conditionalFormatting sqref="I466">
    <cfRule type="cellIs" dxfId="1206" priority="4072" stopIfTrue="1" operator="lessThan">
      <formula>0</formula>
    </cfRule>
  </conditionalFormatting>
  <conditionalFormatting sqref="I714:I715">
    <cfRule type="cellIs" dxfId="1205" priority="3885" stopIfTrue="1" operator="lessThan">
      <formula>0</formula>
    </cfRule>
  </conditionalFormatting>
  <conditionalFormatting sqref="I264:I265">
    <cfRule type="cellIs" dxfId="1204" priority="3637" stopIfTrue="1" operator="lessThan">
      <formula>0</formula>
    </cfRule>
  </conditionalFormatting>
  <conditionalFormatting sqref="I728">
    <cfRule type="cellIs" dxfId="1203" priority="3516" stopIfTrue="1" operator="lessThan">
      <formula>0</formula>
    </cfRule>
  </conditionalFormatting>
  <conditionalFormatting sqref="I52">
    <cfRule type="cellIs" dxfId="1202" priority="3072" stopIfTrue="1" operator="lessThan">
      <formula>0</formula>
    </cfRule>
  </conditionalFormatting>
  <conditionalFormatting sqref="I56">
    <cfRule type="cellIs" dxfId="1201" priority="3042" stopIfTrue="1" operator="lessThan">
      <formula>0</formula>
    </cfRule>
  </conditionalFormatting>
  <conditionalFormatting sqref="I61">
    <cfRule type="cellIs" dxfId="1200" priority="3013" stopIfTrue="1" operator="lessThan">
      <formula>0</formula>
    </cfRule>
  </conditionalFormatting>
  <conditionalFormatting sqref="I66">
    <cfRule type="cellIs" dxfId="1199" priority="2984" stopIfTrue="1" operator="lessThan">
      <formula>0</formula>
    </cfRule>
  </conditionalFormatting>
  <conditionalFormatting sqref="K62:K65 K67:K69 K716:K727 K284:K291 K358 K738">
    <cfRule type="cellIs" dxfId="1198" priority="2692" stopIfTrue="1" operator="lessThan">
      <formula>0</formula>
    </cfRule>
  </conditionalFormatting>
  <conditionalFormatting sqref="K398:K399 K58:K60 K266:K269 K735:K737 K292:K295 K113:K121 K48:K51 K729 K53:K55 K297:K313 K337:K341">
    <cfRule type="cellIs" dxfId="1197" priority="2691" stopIfTrue="1" operator="lessThan">
      <formula>0</formula>
    </cfRule>
  </conditionalFormatting>
  <conditionalFormatting sqref="K94:K99 K176:K182 K355 K261:K262">
    <cfRule type="cellIs" dxfId="1196" priority="2690" stopIfTrue="1" operator="lessThan">
      <formula>0</formula>
    </cfRule>
  </conditionalFormatting>
  <conditionalFormatting sqref="K18 K183:K189 K730:K732">
    <cfRule type="cellIs" dxfId="1195" priority="2689" stopIfTrue="1" operator="lessThan">
      <formula>0</formula>
    </cfRule>
  </conditionalFormatting>
  <conditionalFormatting sqref="K100:K103 K129:K136 K751:K752 K747 K754 K741:K744">
    <cfRule type="cellIs" dxfId="1194" priority="2688" stopIfTrue="1" operator="lessThan">
      <formula>0</formula>
    </cfRule>
  </conditionalFormatting>
  <conditionalFormatting sqref="K44:K46">
    <cfRule type="cellIs" dxfId="1193" priority="2683" stopIfTrue="1" operator="lessThan">
      <formula>0</formula>
    </cfRule>
  </conditionalFormatting>
  <conditionalFormatting sqref="K70:K73">
    <cfRule type="cellIs" dxfId="1192" priority="2682" stopIfTrue="1" operator="lessThan">
      <formula>0</formula>
    </cfRule>
  </conditionalFormatting>
  <conditionalFormatting sqref="K27:K28 K30:K33">
    <cfRule type="cellIs" dxfId="1191" priority="2685" stopIfTrue="1" operator="lessThan">
      <formula>0</formula>
    </cfRule>
  </conditionalFormatting>
  <conditionalFormatting sqref="K40:K41">
    <cfRule type="cellIs" dxfId="1190" priority="2684" stopIfTrue="1" operator="lessThan">
      <formula>0</formula>
    </cfRule>
  </conditionalFormatting>
  <conditionalFormatting sqref="K6:K7 K16 K107 K109:K111 K123:K126 K138:K142 K144 K146 K148 K150:K151 K154:K156 K158:K161 K163:K165 K167:K174 K191:K192 K194:K197 K202 K204:K211 K216:K219 K238:K239 K758:K760 K105 K11:K12 K221:K222 K762:K763 K765">
    <cfRule type="cellIs" dxfId="1189" priority="2687" stopIfTrue="1" operator="lessThan">
      <formula>0</formula>
    </cfRule>
  </conditionalFormatting>
  <conditionalFormatting sqref="K21:K22 K24">
    <cfRule type="cellIs" dxfId="1188" priority="2686" stopIfTrue="1" operator="lessThan">
      <formula>0</formula>
    </cfRule>
  </conditionalFormatting>
  <conditionalFormatting sqref="K401:K402">
    <cfRule type="cellIs" dxfId="1187" priority="2679" stopIfTrue="1" operator="lessThan">
      <formula>0</formula>
    </cfRule>
  </conditionalFormatting>
  <conditionalFormatting sqref="K712:K713">
    <cfRule type="cellIs" dxfId="1186" priority="2680" stopIfTrue="1" operator="lessThan">
      <formula>0</formula>
    </cfRule>
  </conditionalFormatting>
  <conditionalFormatting sqref="K34">
    <cfRule type="cellIs" dxfId="1185" priority="2675" stopIfTrue="1" operator="lessThan">
      <formula>0</formula>
    </cfRule>
  </conditionalFormatting>
  <conditionalFormatting sqref="K746">
    <cfRule type="cellIs" dxfId="1184" priority="2677" stopIfTrue="1" operator="lessThan">
      <formula>0</formula>
    </cfRule>
  </conditionalFormatting>
  <conditionalFormatting sqref="K17">
    <cfRule type="cellIs" dxfId="1183" priority="2676" stopIfTrue="1" operator="lessThan">
      <formula>0</formula>
    </cfRule>
  </conditionalFormatting>
  <conditionalFormatting sqref="K740">
    <cfRule type="cellIs" dxfId="1182" priority="2673" stopIfTrue="1" operator="lessThan">
      <formula>0</formula>
    </cfRule>
  </conditionalFormatting>
  <conditionalFormatting sqref="K425:K442">
    <cfRule type="cellIs" dxfId="1181" priority="2671" stopIfTrue="1" operator="lessThan">
      <formula>0</formula>
    </cfRule>
  </conditionalFormatting>
  <conditionalFormatting sqref="K416">
    <cfRule type="cellIs" dxfId="1180" priority="2672" stopIfTrue="1" operator="lessThan">
      <formula>0</formula>
    </cfRule>
  </conditionalFormatting>
  <conditionalFormatting sqref="K734">
    <cfRule type="cellIs" dxfId="1179" priority="2669" stopIfTrue="1" operator="lessThan">
      <formula>0</formula>
    </cfRule>
  </conditionalFormatting>
  <conditionalFormatting sqref="K214">
    <cfRule type="cellIs" dxfId="1178" priority="2668" stopIfTrue="1" operator="lessThan">
      <formula>0</formula>
    </cfRule>
  </conditionalFormatting>
  <conditionalFormatting sqref="K215">
    <cfRule type="cellIs" dxfId="1177" priority="2667" stopIfTrue="1" operator="lessThan">
      <formula>0</formula>
    </cfRule>
  </conditionalFormatting>
  <conditionalFormatting sqref="K57">
    <cfRule type="cellIs" dxfId="1176" priority="2665" stopIfTrue="1" operator="lessThan">
      <formula>0</formula>
    </cfRule>
  </conditionalFormatting>
  <conditionalFormatting sqref="K467:K469">
    <cfRule type="cellIs" dxfId="1175" priority="2664" stopIfTrue="1" operator="lessThan">
      <formula>0</formula>
    </cfRule>
  </conditionalFormatting>
  <conditionalFormatting sqref="K390:K397">
    <cfRule type="cellIs" dxfId="1174" priority="2663" stopIfTrue="1" operator="lessThan">
      <formula>0</formula>
    </cfRule>
  </conditionalFormatting>
  <conditionalFormatting sqref="K461:K462">
    <cfRule type="cellIs" dxfId="1173" priority="2662" stopIfTrue="1" operator="lessThan">
      <formula>0</formula>
    </cfRule>
  </conditionalFormatting>
  <conditionalFormatting sqref="K466">
    <cfRule type="cellIs" dxfId="1172" priority="2661" stopIfTrue="1" operator="lessThan">
      <formula>0</formula>
    </cfRule>
  </conditionalFormatting>
  <conditionalFormatting sqref="K714:K715">
    <cfRule type="cellIs" dxfId="1171" priority="2654" stopIfTrue="1" operator="lessThan">
      <formula>0</formula>
    </cfRule>
  </conditionalFormatting>
  <conditionalFormatting sqref="K264:K265">
    <cfRule type="cellIs" dxfId="1170" priority="2653" stopIfTrue="1" operator="lessThan">
      <formula>0</formula>
    </cfRule>
  </conditionalFormatting>
  <conditionalFormatting sqref="K728">
    <cfRule type="cellIs" dxfId="1169" priority="2652" stopIfTrue="1" operator="lessThan">
      <formula>0</formula>
    </cfRule>
  </conditionalFormatting>
  <conditionalFormatting sqref="K52">
    <cfRule type="cellIs" dxfId="1168" priority="2651" stopIfTrue="1" operator="lessThan">
      <formula>0</formula>
    </cfRule>
  </conditionalFormatting>
  <conditionalFormatting sqref="K56">
    <cfRule type="cellIs" dxfId="1167" priority="2650" stopIfTrue="1" operator="lessThan">
      <formula>0</formula>
    </cfRule>
  </conditionalFormatting>
  <conditionalFormatting sqref="K61">
    <cfRule type="cellIs" dxfId="1166" priority="2649" stopIfTrue="1" operator="lessThan">
      <formula>0</formula>
    </cfRule>
  </conditionalFormatting>
  <conditionalFormatting sqref="K66">
    <cfRule type="cellIs" dxfId="1165" priority="2648" stopIfTrue="1" operator="lessThan">
      <formula>0</formula>
    </cfRule>
  </conditionalFormatting>
  <conditionalFormatting sqref="K15">
    <cfRule type="cellIs" dxfId="1164" priority="2647" stopIfTrue="1" operator="lessThan">
      <formula>0</formula>
    </cfRule>
  </conditionalFormatting>
  <conditionalFormatting sqref="K23">
    <cfRule type="cellIs" dxfId="1163" priority="2646" stopIfTrue="1" operator="lessThan">
      <formula>0</formula>
    </cfRule>
  </conditionalFormatting>
  <conditionalFormatting sqref="K29">
    <cfRule type="cellIs" dxfId="1162" priority="2645" stopIfTrue="1" operator="lessThan">
      <formula>0</formula>
    </cfRule>
  </conditionalFormatting>
  <conditionalFormatting sqref="K242">
    <cfRule type="cellIs" dxfId="1161" priority="2644" stopIfTrue="1" operator="lessThan">
      <formula>0</formula>
    </cfRule>
  </conditionalFormatting>
  <conditionalFormatting sqref="X62:X65 X67:X69 X716:X727 X284:X291 X358 X738">
    <cfRule type="cellIs" dxfId="1160" priority="2398" stopIfTrue="1" operator="lessThan">
      <formula>0</formula>
    </cfRule>
  </conditionalFormatting>
  <conditionalFormatting sqref="X398:X399 X58:X60 X266:X269 X735:X737 X292:X295 X113:X121 X48:X51 X729 X53:X55 X297:X313 X337:X341">
    <cfRule type="cellIs" dxfId="1159" priority="2397" stopIfTrue="1" operator="lessThan">
      <formula>0</formula>
    </cfRule>
  </conditionalFormatting>
  <conditionalFormatting sqref="X94:X99 X176:X182 X355 X261:X262">
    <cfRule type="cellIs" dxfId="1158" priority="2396" stopIfTrue="1" operator="lessThan">
      <formula>0</formula>
    </cfRule>
  </conditionalFormatting>
  <conditionalFormatting sqref="X18 X183:X189 X730:X732">
    <cfRule type="cellIs" dxfId="1157" priority="2395" stopIfTrue="1" operator="lessThan">
      <formula>0</formula>
    </cfRule>
  </conditionalFormatting>
  <conditionalFormatting sqref="X100:X103 X129:X136 X751:X752 X747 X754 X741:X744">
    <cfRule type="cellIs" dxfId="1156" priority="2394" stopIfTrue="1" operator="lessThan">
      <formula>0</formula>
    </cfRule>
  </conditionalFormatting>
  <conditionalFormatting sqref="X44:X46">
    <cfRule type="cellIs" dxfId="1155" priority="2389" stopIfTrue="1" operator="lessThan">
      <formula>0</formula>
    </cfRule>
  </conditionalFormatting>
  <conditionalFormatting sqref="X70:X73">
    <cfRule type="cellIs" dxfId="1154" priority="2388" stopIfTrue="1" operator="lessThan">
      <formula>0</formula>
    </cfRule>
  </conditionalFormatting>
  <conditionalFormatting sqref="X27:X28 X30:X33">
    <cfRule type="cellIs" dxfId="1153" priority="2391" stopIfTrue="1" operator="lessThan">
      <formula>0</formula>
    </cfRule>
  </conditionalFormatting>
  <conditionalFormatting sqref="X40:X41">
    <cfRule type="cellIs" dxfId="1152" priority="2390" stopIfTrue="1" operator="lessThan">
      <formula>0</formula>
    </cfRule>
  </conditionalFormatting>
  <conditionalFormatting sqref="X6:X7 X16 X107 X109:X111 X123:X126 X138:X142 X144 X146 X148 X150:X151 X154:X156 X158:X161 X163:X165 X167:X174 X191:X192 X194:X197 X202 X204:X211 X216:X219 X238:X239 X758:X760 X105 X11:X12 X221:X222 X762:X763 X765">
    <cfRule type="cellIs" dxfId="1151" priority="2393" stopIfTrue="1" operator="lessThan">
      <formula>0</formula>
    </cfRule>
  </conditionalFormatting>
  <conditionalFormatting sqref="X21:X22 X24">
    <cfRule type="cellIs" dxfId="1150" priority="2392" stopIfTrue="1" operator="lessThan">
      <formula>0</formula>
    </cfRule>
  </conditionalFormatting>
  <conditionalFormatting sqref="X401:X402">
    <cfRule type="cellIs" dxfId="1149" priority="2385" stopIfTrue="1" operator="lessThan">
      <formula>0</formula>
    </cfRule>
  </conditionalFormatting>
  <conditionalFormatting sqref="X712:X713">
    <cfRule type="cellIs" dxfId="1148" priority="2386" stopIfTrue="1" operator="lessThan">
      <formula>0</formula>
    </cfRule>
  </conditionalFormatting>
  <conditionalFormatting sqref="X34">
    <cfRule type="cellIs" dxfId="1147" priority="2381" stopIfTrue="1" operator="lessThan">
      <formula>0</formula>
    </cfRule>
  </conditionalFormatting>
  <conditionalFormatting sqref="X746">
    <cfRule type="cellIs" dxfId="1146" priority="2383" stopIfTrue="1" operator="lessThan">
      <formula>0</formula>
    </cfRule>
  </conditionalFormatting>
  <conditionalFormatting sqref="X17">
    <cfRule type="cellIs" dxfId="1145" priority="2382" stopIfTrue="1" operator="lessThan">
      <formula>0</formula>
    </cfRule>
  </conditionalFormatting>
  <conditionalFormatting sqref="X740">
    <cfRule type="cellIs" dxfId="1144" priority="2379" stopIfTrue="1" operator="lessThan">
      <formula>0</formula>
    </cfRule>
  </conditionalFormatting>
  <conditionalFormatting sqref="X425:X442">
    <cfRule type="cellIs" dxfId="1143" priority="2377" stopIfTrue="1" operator="lessThan">
      <formula>0</formula>
    </cfRule>
  </conditionalFormatting>
  <conditionalFormatting sqref="X416">
    <cfRule type="cellIs" dxfId="1142" priority="2378" stopIfTrue="1" operator="lessThan">
      <formula>0</formula>
    </cfRule>
  </conditionalFormatting>
  <conditionalFormatting sqref="X734">
    <cfRule type="cellIs" dxfId="1141" priority="2376" stopIfTrue="1" operator="lessThan">
      <formula>0</formula>
    </cfRule>
  </conditionalFormatting>
  <conditionalFormatting sqref="X214">
    <cfRule type="cellIs" dxfId="1140" priority="2375" stopIfTrue="1" operator="lessThan">
      <formula>0</formula>
    </cfRule>
  </conditionalFormatting>
  <conditionalFormatting sqref="X215">
    <cfRule type="cellIs" dxfId="1139" priority="2374" stopIfTrue="1" operator="lessThan">
      <formula>0</formula>
    </cfRule>
  </conditionalFormatting>
  <conditionalFormatting sqref="X57">
    <cfRule type="cellIs" dxfId="1138" priority="2372" stopIfTrue="1" operator="lessThan">
      <formula>0</formula>
    </cfRule>
  </conditionalFormatting>
  <conditionalFormatting sqref="X467:X469 X476:X477 X529:X573">
    <cfRule type="cellIs" dxfId="1137" priority="2371" stopIfTrue="1" operator="lessThan">
      <formula>0</formula>
    </cfRule>
  </conditionalFormatting>
  <conditionalFormatting sqref="X390:X397">
    <cfRule type="cellIs" dxfId="1136" priority="2370" stopIfTrue="1" operator="lessThan">
      <formula>0</formula>
    </cfRule>
  </conditionalFormatting>
  <conditionalFormatting sqref="X461:X462">
    <cfRule type="cellIs" dxfId="1135" priority="2369" stopIfTrue="1" operator="lessThan">
      <formula>0</formula>
    </cfRule>
  </conditionalFormatting>
  <conditionalFormatting sqref="X466">
    <cfRule type="cellIs" dxfId="1134" priority="2368" stopIfTrue="1" operator="lessThan">
      <formula>0</formula>
    </cfRule>
  </conditionalFormatting>
  <conditionalFormatting sqref="X714:X715">
    <cfRule type="cellIs" dxfId="1133" priority="2361" stopIfTrue="1" operator="lessThan">
      <formula>0</formula>
    </cfRule>
  </conditionalFormatting>
  <conditionalFormatting sqref="X264:X265">
    <cfRule type="cellIs" dxfId="1132" priority="2360" stopIfTrue="1" operator="lessThan">
      <formula>0</formula>
    </cfRule>
  </conditionalFormatting>
  <conditionalFormatting sqref="X728">
    <cfRule type="cellIs" dxfId="1131" priority="2359" stopIfTrue="1" operator="lessThan">
      <formula>0</formula>
    </cfRule>
  </conditionalFormatting>
  <conditionalFormatting sqref="X52">
    <cfRule type="cellIs" dxfId="1130" priority="2358" stopIfTrue="1" operator="lessThan">
      <formula>0</formula>
    </cfRule>
  </conditionalFormatting>
  <conditionalFormatting sqref="X56">
    <cfRule type="cellIs" dxfId="1129" priority="2357" stopIfTrue="1" operator="lessThan">
      <formula>0</formula>
    </cfRule>
  </conditionalFormatting>
  <conditionalFormatting sqref="X61">
    <cfRule type="cellIs" dxfId="1128" priority="2356" stopIfTrue="1" operator="lessThan">
      <formula>0</formula>
    </cfRule>
  </conditionalFormatting>
  <conditionalFormatting sqref="X66">
    <cfRule type="cellIs" dxfId="1127" priority="2355" stopIfTrue="1" operator="lessThan">
      <formula>0</formula>
    </cfRule>
  </conditionalFormatting>
  <conditionalFormatting sqref="X15">
    <cfRule type="cellIs" dxfId="1126" priority="2354" stopIfTrue="1" operator="lessThan">
      <formula>0</formula>
    </cfRule>
  </conditionalFormatting>
  <conditionalFormatting sqref="X23">
    <cfRule type="cellIs" dxfId="1125" priority="2353" stopIfTrue="1" operator="lessThan">
      <formula>0</formula>
    </cfRule>
  </conditionalFormatting>
  <conditionalFormatting sqref="X29">
    <cfRule type="cellIs" dxfId="1124" priority="2352" stopIfTrue="1" operator="lessThan">
      <formula>0</formula>
    </cfRule>
  </conditionalFormatting>
  <conditionalFormatting sqref="X242">
    <cfRule type="cellIs" dxfId="1123" priority="2351" stopIfTrue="1" operator="lessThan">
      <formula>0</formula>
    </cfRule>
  </conditionalFormatting>
  <conditionalFormatting sqref="X20">
    <cfRule type="cellIs" dxfId="1122" priority="2348" stopIfTrue="1" operator="lessThan">
      <formula>0</formula>
    </cfRule>
  </conditionalFormatting>
  <conditionalFormatting sqref="X8">
    <cfRule type="cellIs" dxfId="1121" priority="2350" stopIfTrue="1" operator="lessThan">
      <formula>0</formula>
    </cfRule>
  </conditionalFormatting>
  <conditionalFormatting sqref="X13">
    <cfRule type="cellIs" dxfId="1120" priority="2349" stopIfTrue="1" operator="lessThan">
      <formula>0</formula>
    </cfRule>
  </conditionalFormatting>
  <conditionalFormatting sqref="X25">
    <cfRule type="cellIs" dxfId="1119" priority="2347" stopIfTrue="1" operator="lessThan">
      <formula>0</formula>
    </cfRule>
  </conditionalFormatting>
  <conditionalFormatting sqref="W62:W65 W67:W69 W716:W727 W284:W291 W358 W738">
    <cfRule type="cellIs" dxfId="1118" priority="2346" stopIfTrue="1" operator="lessThan">
      <formula>0</formula>
    </cfRule>
  </conditionalFormatting>
  <conditionalFormatting sqref="W398:W399 W58:W60 W266:W269 W735:W737 W292:W295 W113:W121 W48:W51 W729 W53:W55 W297:W313 W337:W341">
    <cfRule type="cellIs" dxfId="1117" priority="2345" stopIfTrue="1" operator="lessThan">
      <formula>0</formula>
    </cfRule>
  </conditionalFormatting>
  <conditionalFormatting sqref="W94:W99 W176:W182 W355 W261:W262">
    <cfRule type="cellIs" dxfId="1116" priority="2344" stopIfTrue="1" operator="lessThan">
      <formula>0</formula>
    </cfRule>
  </conditionalFormatting>
  <conditionalFormatting sqref="W183:W189 W730:W732">
    <cfRule type="cellIs" dxfId="1115" priority="2343" stopIfTrue="1" operator="lessThan">
      <formula>0</formula>
    </cfRule>
  </conditionalFormatting>
  <conditionalFormatting sqref="W100:W103 W129:W136 W751:W752 W747 W754 W741:W744">
    <cfRule type="cellIs" dxfId="1114" priority="2342" stopIfTrue="1" operator="lessThan">
      <formula>0</formula>
    </cfRule>
  </conditionalFormatting>
  <conditionalFormatting sqref="W44:W46">
    <cfRule type="cellIs" dxfId="1113" priority="2337" stopIfTrue="1" operator="lessThan">
      <formula>0</formula>
    </cfRule>
  </conditionalFormatting>
  <conditionalFormatting sqref="W70:W73">
    <cfRule type="cellIs" dxfId="1112" priority="2336" stopIfTrue="1" operator="lessThan">
      <formula>0</formula>
    </cfRule>
  </conditionalFormatting>
  <conditionalFormatting sqref="W27:W28 W30:W33">
    <cfRule type="cellIs" dxfId="1111" priority="2339" stopIfTrue="1" operator="lessThan">
      <formula>0</formula>
    </cfRule>
  </conditionalFormatting>
  <conditionalFormatting sqref="W40:W41">
    <cfRule type="cellIs" dxfId="1110" priority="2338" stopIfTrue="1" operator="lessThan">
      <formula>0</formula>
    </cfRule>
  </conditionalFormatting>
  <conditionalFormatting sqref="W107 W109:W111 W123:W126 W138:W142 W144 W146 W148 W150:W151 W154:W156 W158:W161 W163:W165 W167:W174 W191:W192 W194:W197 W202 W204:W211 W216:W219 W238:W239 W758:W760 W105 W221:W222 W762:W763 W6:W18 W765">
    <cfRule type="cellIs" dxfId="1109" priority="2341" stopIfTrue="1" operator="lessThan">
      <formula>0</formula>
    </cfRule>
  </conditionalFormatting>
  <conditionalFormatting sqref="W21:W22 W24">
    <cfRule type="cellIs" dxfId="1108" priority="2340" stopIfTrue="1" operator="lessThan">
      <formula>0</formula>
    </cfRule>
  </conditionalFormatting>
  <conditionalFormatting sqref="W401:W402">
    <cfRule type="cellIs" dxfId="1107" priority="2333" stopIfTrue="1" operator="lessThan">
      <formula>0</formula>
    </cfRule>
  </conditionalFormatting>
  <conditionalFormatting sqref="W712:W713">
    <cfRule type="cellIs" dxfId="1106" priority="2334" stopIfTrue="1" operator="lessThan">
      <formula>0</formula>
    </cfRule>
  </conditionalFormatting>
  <conditionalFormatting sqref="W34">
    <cfRule type="cellIs" dxfId="1105" priority="2329" stopIfTrue="1" operator="lessThan">
      <formula>0</formula>
    </cfRule>
  </conditionalFormatting>
  <conditionalFormatting sqref="W746">
    <cfRule type="cellIs" dxfId="1104" priority="2331" stopIfTrue="1" operator="lessThan">
      <formula>0</formula>
    </cfRule>
  </conditionalFormatting>
  <conditionalFormatting sqref="W740">
    <cfRule type="cellIs" dxfId="1103" priority="2327" stopIfTrue="1" operator="lessThan">
      <formula>0</formula>
    </cfRule>
  </conditionalFormatting>
  <conditionalFormatting sqref="W425:W442">
    <cfRule type="cellIs" dxfId="1102" priority="2325" stopIfTrue="1" operator="lessThan">
      <formula>0</formula>
    </cfRule>
  </conditionalFormatting>
  <conditionalFormatting sqref="W416">
    <cfRule type="cellIs" dxfId="1101" priority="2326" stopIfTrue="1" operator="lessThan">
      <formula>0</formula>
    </cfRule>
  </conditionalFormatting>
  <conditionalFormatting sqref="W734">
    <cfRule type="cellIs" dxfId="1100" priority="2324" stopIfTrue="1" operator="lessThan">
      <formula>0</formula>
    </cfRule>
  </conditionalFormatting>
  <conditionalFormatting sqref="W214">
    <cfRule type="cellIs" dxfId="1099" priority="2323" stopIfTrue="1" operator="lessThan">
      <formula>0</formula>
    </cfRule>
  </conditionalFormatting>
  <conditionalFormatting sqref="W215">
    <cfRule type="cellIs" dxfId="1098" priority="2322" stopIfTrue="1" operator="lessThan">
      <formula>0</formula>
    </cfRule>
  </conditionalFormatting>
  <conditionalFormatting sqref="W57">
    <cfRule type="cellIs" dxfId="1097" priority="2320" stopIfTrue="1" operator="lessThan">
      <formula>0</formula>
    </cfRule>
  </conditionalFormatting>
  <conditionalFormatting sqref="W467:W469 W476:W477 W529:W573">
    <cfRule type="cellIs" dxfId="1096" priority="2319" stopIfTrue="1" operator="lessThan">
      <formula>0</formula>
    </cfRule>
  </conditionalFormatting>
  <conditionalFormatting sqref="W390:W397">
    <cfRule type="cellIs" dxfId="1095" priority="2318" stopIfTrue="1" operator="lessThan">
      <formula>0</formula>
    </cfRule>
  </conditionalFormatting>
  <conditionalFormatting sqref="W461:W462">
    <cfRule type="cellIs" dxfId="1094" priority="2317" stopIfTrue="1" operator="lessThan">
      <formula>0</formula>
    </cfRule>
  </conditionalFormatting>
  <conditionalFormatting sqref="W466">
    <cfRule type="cellIs" dxfId="1093" priority="2316" stopIfTrue="1" operator="lessThan">
      <formula>0</formula>
    </cfRule>
  </conditionalFormatting>
  <conditionalFormatting sqref="W714:W715">
    <cfRule type="cellIs" dxfId="1092" priority="2309" stopIfTrue="1" operator="lessThan">
      <formula>0</formula>
    </cfRule>
  </conditionalFormatting>
  <conditionalFormatting sqref="W264:W265">
    <cfRule type="cellIs" dxfId="1091" priority="2308" stopIfTrue="1" operator="lessThan">
      <formula>0</formula>
    </cfRule>
  </conditionalFormatting>
  <conditionalFormatting sqref="W728">
    <cfRule type="cellIs" dxfId="1090" priority="2307" stopIfTrue="1" operator="lessThan">
      <formula>0</formula>
    </cfRule>
  </conditionalFormatting>
  <conditionalFormatting sqref="W52">
    <cfRule type="cellIs" dxfId="1089" priority="2306" stopIfTrue="1" operator="lessThan">
      <formula>0</formula>
    </cfRule>
  </conditionalFormatting>
  <conditionalFormatting sqref="W56">
    <cfRule type="cellIs" dxfId="1088" priority="2305" stopIfTrue="1" operator="lessThan">
      <formula>0</formula>
    </cfRule>
  </conditionalFormatting>
  <conditionalFormatting sqref="W61">
    <cfRule type="cellIs" dxfId="1087" priority="2304" stopIfTrue="1" operator="lessThan">
      <formula>0</formula>
    </cfRule>
  </conditionalFormatting>
  <conditionalFormatting sqref="W66">
    <cfRule type="cellIs" dxfId="1086" priority="2303" stopIfTrue="1" operator="lessThan">
      <formula>0</formula>
    </cfRule>
  </conditionalFormatting>
  <conditionalFormatting sqref="W23">
    <cfRule type="cellIs" dxfId="1085" priority="2301" stopIfTrue="1" operator="lessThan">
      <formula>0</formula>
    </cfRule>
  </conditionalFormatting>
  <conditionalFormatting sqref="W29">
    <cfRule type="cellIs" dxfId="1084" priority="2300" stopIfTrue="1" operator="lessThan">
      <formula>0</formula>
    </cfRule>
  </conditionalFormatting>
  <conditionalFormatting sqref="W242">
    <cfRule type="cellIs" dxfId="1083" priority="2299" stopIfTrue="1" operator="lessThan">
      <formula>0</formula>
    </cfRule>
  </conditionalFormatting>
  <conditionalFormatting sqref="W20">
    <cfRule type="cellIs" dxfId="1082" priority="2296" stopIfTrue="1" operator="lessThan">
      <formula>0</formula>
    </cfRule>
  </conditionalFormatting>
  <conditionalFormatting sqref="W25">
    <cfRule type="cellIs" dxfId="1081" priority="2295" stopIfTrue="1" operator="lessThan">
      <formula>0</formula>
    </cfRule>
  </conditionalFormatting>
  <conditionalFormatting sqref="Z62:AK65 Z67:AK69 Z716:AK727 Z284:AK291 Z358:AK358 Z738:AK738">
    <cfRule type="cellIs" dxfId="1080" priority="2294" stopIfTrue="1" operator="lessThan">
      <formula>0</formula>
    </cfRule>
  </conditionalFormatting>
  <conditionalFormatting sqref="Z398:AK399 Z58:AK60 Z266:AK269 Z735:AK737 Z292:AK295 Z113:AK121 Z48:AK51 Z729:AK729 Z53:AK55 Z297:AK313 Z337:AK341">
    <cfRule type="cellIs" dxfId="1079" priority="2293" stopIfTrue="1" operator="lessThan">
      <formula>0</formula>
    </cfRule>
  </conditionalFormatting>
  <conditionalFormatting sqref="Z94:AK99 Z176:AK182 Z355:AK355 Z261:AK262">
    <cfRule type="cellIs" dxfId="1078" priority="2292" stopIfTrue="1" operator="lessThan">
      <formula>0</formula>
    </cfRule>
  </conditionalFormatting>
  <conditionalFormatting sqref="Z18:AK18 Z183:AK189 Z730:AK732">
    <cfRule type="cellIs" dxfId="1077" priority="2291" stopIfTrue="1" operator="lessThan">
      <formula>0</formula>
    </cfRule>
  </conditionalFormatting>
  <conditionalFormatting sqref="Z100:AK103 Z129:AK136 Z751:AK752 Z747:AK747 Z754:AK754 Z741:AK744">
    <cfRule type="cellIs" dxfId="1076" priority="2290" stopIfTrue="1" operator="lessThan">
      <formula>0</formula>
    </cfRule>
  </conditionalFormatting>
  <conditionalFormatting sqref="Z44:AK46">
    <cfRule type="cellIs" dxfId="1075" priority="2285" stopIfTrue="1" operator="lessThan">
      <formula>0</formula>
    </cfRule>
  </conditionalFormatting>
  <conditionalFormatting sqref="Z70:AK73">
    <cfRule type="cellIs" dxfId="1074" priority="2284" stopIfTrue="1" operator="lessThan">
      <formula>0</formula>
    </cfRule>
  </conditionalFormatting>
  <conditionalFormatting sqref="Z27:AK28 Z30:AK33">
    <cfRule type="cellIs" dxfId="1073" priority="2287" stopIfTrue="1" operator="lessThan">
      <formula>0</formula>
    </cfRule>
  </conditionalFormatting>
  <conditionalFormatting sqref="Z40:AK41">
    <cfRule type="cellIs" dxfId="1072" priority="2286" stopIfTrue="1" operator="lessThan">
      <formula>0</formula>
    </cfRule>
  </conditionalFormatting>
  <conditionalFormatting sqref="Z6:AK7 Z16:AK16 Z107:AK107 Z109:AK111 Z123:AK126 Z138:AK142 Z144:AK144 Z146:AK146 Z148:AK148 Z150:AK151 Z154:AK156 Z158:AK161 Z163:AK165 Z167:AK174 Z191:AK192 Z194:AK197 Z202:AK202 Z204:AK211 Z216:AK219 Z238:AK239 Z758:AK760 Z105:AK105 Z11:AK12 Z221:AK222 Z762:AK763 Z765:AK765">
    <cfRule type="cellIs" dxfId="1071" priority="2289" stopIfTrue="1" operator="lessThan">
      <formula>0</formula>
    </cfRule>
  </conditionalFormatting>
  <conditionalFormatting sqref="Z21:AK22 Z24:AK24">
    <cfRule type="cellIs" dxfId="1070" priority="2288" stopIfTrue="1" operator="lessThan">
      <formula>0</formula>
    </cfRule>
  </conditionalFormatting>
  <conditionalFormatting sqref="Z401:AK402">
    <cfRule type="cellIs" dxfId="1069" priority="2281" stopIfTrue="1" operator="lessThan">
      <formula>0</formula>
    </cfRule>
  </conditionalFormatting>
  <conditionalFormatting sqref="Z712:AK713">
    <cfRule type="cellIs" dxfId="1068" priority="2282" stopIfTrue="1" operator="lessThan">
      <formula>0</formula>
    </cfRule>
  </conditionalFormatting>
  <conditionalFormatting sqref="Z34:AK34">
    <cfRule type="cellIs" dxfId="1067" priority="2277" stopIfTrue="1" operator="lessThan">
      <formula>0</formula>
    </cfRule>
  </conditionalFormatting>
  <conditionalFormatting sqref="Z746:AK746">
    <cfRule type="cellIs" dxfId="1066" priority="2279" stopIfTrue="1" operator="lessThan">
      <formula>0</formula>
    </cfRule>
  </conditionalFormatting>
  <conditionalFormatting sqref="Z17:AK17">
    <cfRule type="cellIs" dxfId="1065" priority="2278" stopIfTrue="1" operator="lessThan">
      <formula>0</formula>
    </cfRule>
  </conditionalFormatting>
  <conditionalFormatting sqref="Z740:AK740">
    <cfRule type="cellIs" dxfId="1064" priority="2275" stopIfTrue="1" operator="lessThan">
      <formula>0</formula>
    </cfRule>
  </conditionalFormatting>
  <conditionalFormatting sqref="Z425:AK442">
    <cfRule type="cellIs" dxfId="1063" priority="2273" stopIfTrue="1" operator="lessThan">
      <formula>0</formula>
    </cfRule>
  </conditionalFormatting>
  <conditionalFormatting sqref="Z416:AK416">
    <cfRule type="cellIs" dxfId="1062" priority="2274" stopIfTrue="1" operator="lessThan">
      <formula>0</formula>
    </cfRule>
  </conditionalFormatting>
  <conditionalFormatting sqref="Z734:AK734">
    <cfRule type="cellIs" dxfId="1061" priority="2272" stopIfTrue="1" operator="lessThan">
      <formula>0</formula>
    </cfRule>
  </conditionalFormatting>
  <conditionalFormatting sqref="Z214:AK214">
    <cfRule type="cellIs" dxfId="1060" priority="2271" stopIfTrue="1" operator="lessThan">
      <formula>0</formula>
    </cfRule>
  </conditionalFormatting>
  <conditionalFormatting sqref="Z215:AK215">
    <cfRule type="cellIs" dxfId="1059" priority="2270" stopIfTrue="1" operator="lessThan">
      <formula>0</formula>
    </cfRule>
  </conditionalFormatting>
  <conditionalFormatting sqref="Z57:AK57">
    <cfRule type="cellIs" dxfId="1058" priority="2268" stopIfTrue="1" operator="lessThan">
      <formula>0</formula>
    </cfRule>
  </conditionalFormatting>
  <conditionalFormatting sqref="Z467:AK469 Z476:AK477 Z529:AK573">
    <cfRule type="cellIs" dxfId="1057" priority="2267" stopIfTrue="1" operator="lessThan">
      <formula>0</formula>
    </cfRule>
  </conditionalFormatting>
  <conditionalFormatting sqref="Z390:AK397">
    <cfRule type="cellIs" dxfId="1056" priority="2266" stopIfTrue="1" operator="lessThan">
      <formula>0</formula>
    </cfRule>
  </conditionalFormatting>
  <conditionalFormatting sqref="Z461:AK462">
    <cfRule type="cellIs" dxfId="1055" priority="2265" stopIfTrue="1" operator="lessThan">
      <formula>0</formula>
    </cfRule>
  </conditionalFormatting>
  <conditionalFormatting sqref="Z466:AK466">
    <cfRule type="cellIs" dxfId="1054" priority="2264" stopIfTrue="1" operator="lessThan">
      <formula>0</formula>
    </cfRule>
  </conditionalFormatting>
  <conditionalFormatting sqref="Z714:AK715">
    <cfRule type="cellIs" dxfId="1053" priority="2257" stopIfTrue="1" operator="lessThan">
      <formula>0</formula>
    </cfRule>
  </conditionalFormatting>
  <conditionalFormatting sqref="Z264:AK265">
    <cfRule type="cellIs" dxfId="1052" priority="2256" stopIfTrue="1" operator="lessThan">
      <formula>0</formula>
    </cfRule>
  </conditionalFormatting>
  <conditionalFormatting sqref="Z728:AK728">
    <cfRule type="cellIs" dxfId="1051" priority="2255" stopIfTrue="1" operator="lessThan">
      <formula>0</formula>
    </cfRule>
  </conditionalFormatting>
  <conditionalFormatting sqref="Z52:AK52">
    <cfRule type="cellIs" dxfId="1050" priority="2254" stopIfTrue="1" operator="lessThan">
      <formula>0</formula>
    </cfRule>
  </conditionalFormatting>
  <conditionalFormatting sqref="Z56:AK56">
    <cfRule type="cellIs" dxfId="1049" priority="2253" stopIfTrue="1" operator="lessThan">
      <formula>0</formula>
    </cfRule>
  </conditionalFormatting>
  <conditionalFormatting sqref="Z61:AK61">
    <cfRule type="cellIs" dxfId="1048" priority="2252" stopIfTrue="1" operator="lessThan">
      <formula>0</formula>
    </cfRule>
  </conditionalFormatting>
  <conditionalFormatting sqref="Z66:AK66">
    <cfRule type="cellIs" dxfId="1047" priority="2251" stopIfTrue="1" operator="lessThan">
      <formula>0</formula>
    </cfRule>
  </conditionalFormatting>
  <conditionalFormatting sqref="Z15:AK15">
    <cfRule type="cellIs" dxfId="1046" priority="2250" stopIfTrue="1" operator="lessThan">
      <formula>0</formula>
    </cfRule>
  </conditionalFormatting>
  <conditionalFormatting sqref="Z23:AK23">
    <cfRule type="cellIs" dxfId="1045" priority="2249" stopIfTrue="1" operator="lessThan">
      <formula>0</formula>
    </cfRule>
  </conditionalFormatting>
  <conditionalFormatting sqref="Z29:AK29">
    <cfRule type="cellIs" dxfId="1044" priority="2248" stopIfTrue="1" operator="lessThan">
      <formula>0</formula>
    </cfRule>
  </conditionalFormatting>
  <conditionalFormatting sqref="Z242:AK242">
    <cfRule type="cellIs" dxfId="1043" priority="2247" stopIfTrue="1" operator="lessThan">
      <formula>0</formula>
    </cfRule>
  </conditionalFormatting>
  <conditionalFormatting sqref="Z20:AK20">
    <cfRule type="cellIs" dxfId="1042" priority="2244" stopIfTrue="1" operator="lessThan">
      <formula>0</formula>
    </cfRule>
  </conditionalFormatting>
  <conditionalFormatting sqref="Z8:AK8">
    <cfRule type="cellIs" dxfId="1041" priority="2246" stopIfTrue="1" operator="lessThan">
      <formula>0</formula>
    </cfRule>
  </conditionalFormatting>
  <conditionalFormatting sqref="Z13:AK13">
    <cfRule type="cellIs" dxfId="1040" priority="2245" stopIfTrue="1" operator="lessThan">
      <formula>0</formula>
    </cfRule>
  </conditionalFormatting>
  <conditionalFormatting sqref="Z25:AK25">
    <cfRule type="cellIs" dxfId="1039" priority="2243" stopIfTrue="1" operator="lessThan">
      <formula>0</formula>
    </cfRule>
  </conditionalFormatting>
  <conditionalFormatting sqref="AQ62:AQ65 AQ67:AQ69 AQ716:AQ727 AQ284:AQ291 AQ358 AQ738">
    <cfRule type="cellIs" dxfId="1038" priority="2190" stopIfTrue="1" operator="lessThan">
      <formula>0</formula>
    </cfRule>
  </conditionalFormatting>
  <conditionalFormatting sqref="AQ398:AQ399 AQ58:AQ60 AQ266:AQ269 AQ735:AQ737 AQ292:AQ295 AQ113:AQ121 AQ48:AQ51 AQ729 AQ53:AQ55 AQ297:AQ313 AQ337:AQ341">
    <cfRule type="cellIs" dxfId="1037" priority="2189" stopIfTrue="1" operator="lessThan">
      <formula>0</formula>
    </cfRule>
  </conditionalFormatting>
  <conditionalFormatting sqref="AQ94:AQ99 AQ176:AQ182 AQ355 AQ261:AQ262">
    <cfRule type="cellIs" dxfId="1036" priority="2188" stopIfTrue="1" operator="lessThan">
      <formula>0</formula>
    </cfRule>
  </conditionalFormatting>
  <conditionalFormatting sqref="AQ18 AQ183:AQ189 AQ730:AQ732">
    <cfRule type="cellIs" dxfId="1035" priority="2187" stopIfTrue="1" operator="lessThan">
      <formula>0</formula>
    </cfRule>
  </conditionalFormatting>
  <conditionalFormatting sqref="AQ100:AQ103 AQ129:AQ136 AQ751:AQ752 AQ747 AQ754 AQ741:AQ744">
    <cfRule type="cellIs" dxfId="1034" priority="2186" stopIfTrue="1" operator="lessThan">
      <formula>0</formula>
    </cfRule>
  </conditionalFormatting>
  <conditionalFormatting sqref="AQ44:AQ46">
    <cfRule type="cellIs" dxfId="1033" priority="2181" stopIfTrue="1" operator="lessThan">
      <formula>0</formula>
    </cfRule>
  </conditionalFormatting>
  <conditionalFormatting sqref="AQ70:AQ73">
    <cfRule type="cellIs" dxfId="1032" priority="2180" stopIfTrue="1" operator="lessThan">
      <formula>0</formula>
    </cfRule>
  </conditionalFormatting>
  <conditionalFormatting sqref="AQ27:AQ28 AQ30:AQ33">
    <cfRule type="cellIs" dxfId="1031" priority="2183" stopIfTrue="1" operator="lessThan">
      <formula>0</formula>
    </cfRule>
  </conditionalFormatting>
  <conditionalFormatting sqref="AQ40:AQ41">
    <cfRule type="cellIs" dxfId="1030" priority="2182" stopIfTrue="1" operator="lessThan">
      <formula>0</formula>
    </cfRule>
  </conditionalFormatting>
  <conditionalFormatting sqref="AQ6:AQ7 AQ16 AQ107 AQ109:AQ111 AQ123:AQ126 AQ138:AQ142 AQ144 AQ146 AQ148 AQ150:AQ151 AQ154:AQ156 AQ158:AQ161 AQ163:AQ165 AQ167:AQ174 AQ191:AQ192 AQ194:AQ197 AQ202 AQ204:AQ211 AQ216:AQ219 AQ238:AQ239 AQ758:AQ760 AQ105 AQ11:AQ12 AQ221:AQ222 AQ762:AQ763 AQ765 AS6:AT7 AV6:AV7">
    <cfRule type="cellIs" dxfId="1029" priority="2185" stopIfTrue="1" operator="lessThan">
      <formula>0</formula>
    </cfRule>
  </conditionalFormatting>
  <conditionalFormatting sqref="AQ21:AQ22 AQ24">
    <cfRule type="cellIs" dxfId="1028" priority="2184" stopIfTrue="1" operator="lessThan">
      <formula>0</formula>
    </cfRule>
  </conditionalFormatting>
  <conditionalFormatting sqref="AQ401:AQ402">
    <cfRule type="cellIs" dxfId="1027" priority="2177" stopIfTrue="1" operator="lessThan">
      <formula>0</formula>
    </cfRule>
  </conditionalFormatting>
  <conditionalFormatting sqref="AQ712:AQ713">
    <cfRule type="cellIs" dxfId="1026" priority="2178" stopIfTrue="1" operator="lessThan">
      <formula>0</formula>
    </cfRule>
  </conditionalFormatting>
  <conditionalFormatting sqref="AQ34">
    <cfRule type="cellIs" dxfId="1025" priority="2173" stopIfTrue="1" operator="lessThan">
      <formula>0</formula>
    </cfRule>
  </conditionalFormatting>
  <conditionalFormatting sqref="AQ746">
    <cfRule type="cellIs" dxfId="1024" priority="2175" stopIfTrue="1" operator="lessThan">
      <formula>0</formula>
    </cfRule>
  </conditionalFormatting>
  <conditionalFormatting sqref="AQ17">
    <cfRule type="cellIs" dxfId="1023" priority="2174" stopIfTrue="1" operator="lessThan">
      <formula>0</formula>
    </cfRule>
  </conditionalFormatting>
  <conditionalFormatting sqref="AQ740">
    <cfRule type="cellIs" dxfId="1022" priority="2171" stopIfTrue="1" operator="lessThan">
      <formula>0</formula>
    </cfRule>
  </conditionalFormatting>
  <conditionalFormatting sqref="AQ425:AQ442">
    <cfRule type="cellIs" dxfId="1021" priority="2169" stopIfTrue="1" operator="lessThan">
      <formula>0</formula>
    </cfRule>
  </conditionalFormatting>
  <conditionalFormatting sqref="AQ416">
    <cfRule type="cellIs" dxfId="1020" priority="2170" stopIfTrue="1" operator="lessThan">
      <formula>0</formula>
    </cfRule>
  </conditionalFormatting>
  <conditionalFormatting sqref="AQ734">
    <cfRule type="cellIs" dxfId="1019" priority="2168" stopIfTrue="1" operator="lessThan">
      <formula>0</formula>
    </cfRule>
  </conditionalFormatting>
  <conditionalFormatting sqref="AQ214">
    <cfRule type="cellIs" dxfId="1018" priority="2167" stopIfTrue="1" operator="lessThan">
      <formula>0</formula>
    </cfRule>
  </conditionalFormatting>
  <conditionalFormatting sqref="AQ215">
    <cfRule type="cellIs" dxfId="1017" priority="2166" stopIfTrue="1" operator="lessThan">
      <formula>0</formula>
    </cfRule>
  </conditionalFormatting>
  <conditionalFormatting sqref="AQ57">
    <cfRule type="cellIs" dxfId="1016" priority="2164" stopIfTrue="1" operator="lessThan">
      <formula>0</formula>
    </cfRule>
  </conditionalFormatting>
  <conditionalFormatting sqref="AQ467:AQ469 AQ476:AQ477 AQ529:AQ573">
    <cfRule type="cellIs" dxfId="1015" priority="2163" stopIfTrue="1" operator="lessThan">
      <formula>0</formula>
    </cfRule>
  </conditionalFormatting>
  <conditionalFormatting sqref="AQ390:AQ397">
    <cfRule type="cellIs" dxfId="1014" priority="2162" stopIfTrue="1" operator="lessThan">
      <formula>0</formula>
    </cfRule>
  </conditionalFormatting>
  <conditionalFormatting sqref="AQ461:AQ462">
    <cfRule type="cellIs" dxfId="1013" priority="2161" stopIfTrue="1" operator="lessThan">
      <formula>0</formula>
    </cfRule>
  </conditionalFormatting>
  <conditionalFormatting sqref="AQ466">
    <cfRule type="cellIs" dxfId="1012" priority="2160" stopIfTrue="1" operator="lessThan">
      <formula>0</formula>
    </cfRule>
  </conditionalFormatting>
  <conditionalFormatting sqref="AQ714:AQ715">
    <cfRule type="cellIs" dxfId="1011" priority="2153" stopIfTrue="1" operator="lessThan">
      <formula>0</formula>
    </cfRule>
  </conditionalFormatting>
  <conditionalFormatting sqref="AQ264:AQ265">
    <cfRule type="cellIs" dxfId="1010" priority="2152" stopIfTrue="1" operator="lessThan">
      <formula>0</formula>
    </cfRule>
  </conditionalFormatting>
  <conditionalFormatting sqref="AQ728">
    <cfRule type="cellIs" dxfId="1009" priority="2151" stopIfTrue="1" operator="lessThan">
      <formula>0</formula>
    </cfRule>
  </conditionalFormatting>
  <conditionalFormatting sqref="AQ52">
    <cfRule type="cellIs" dxfId="1008" priority="2150" stopIfTrue="1" operator="lessThan">
      <formula>0</formula>
    </cfRule>
  </conditionalFormatting>
  <conditionalFormatting sqref="AQ56">
    <cfRule type="cellIs" dxfId="1007" priority="2149" stopIfTrue="1" operator="lessThan">
      <formula>0</formula>
    </cfRule>
  </conditionalFormatting>
  <conditionalFormatting sqref="AQ61">
    <cfRule type="cellIs" dxfId="1006" priority="2148" stopIfTrue="1" operator="lessThan">
      <formula>0</formula>
    </cfRule>
  </conditionalFormatting>
  <conditionalFormatting sqref="AQ66">
    <cfRule type="cellIs" dxfId="1005" priority="2147" stopIfTrue="1" operator="lessThan">
      <formula>0</formula>
    </cfRule>
  </conditionalFormatting>
  <conditionalFormatting sqref="AQ15">
    <cfRule type="cellIs" dxfId="1004" priority="2146" stopIfTrue="1" operator="lessThan">
      <formula>0</formula>
    </cfRule>
  </conditionalFormatting>
  <conditionalFormatting sqref="AQ23">
    <cfRule type="cellIs" dxfId="1003" priority="2145" stopIfTrue="1" operator="lessThan">
      <formula>0</formula>
    </cfRule>
  </conditionalFormatting>
  <conditionalFormatting sqref="AQ29">
    <cfRule type="cellIs" dxfId="1002" priority="2144" stopIfTrue="1" operator="lessThan">
      <formula>0</formula>
    </cfRule>
  </conditionalFormatting>
  <conditionalFormatting sqref="AQ242">
    <cfRule type="cellIs" dxfId="1001" priority="2143" stopIfTrue="1" operator="lessThan">
      <formula>0</formula>
    </cfRule>
  </conditionalFormatting>
  <conditionalFormatting sqref="I418:I420">
    <cfRule type="cellIs" dxfId="1000" priority="2109" stopIfTrue="1" operator="lessThan">
      <formula>0</formula>
    </cfRule>
  </conditionalFormatting>
  <conditionalFormatting sqref="K418:K420">
    <cfRule type="cellIs" dxfId="999" priority="2107" stopIfTrue="1" operator="lessThan">
      <formula>0</formula>
    </cfRule>
  </conditionalFormatting>
  <conditionalFormatting sqref="X418:X420">
    <cfRule type="cellIs" dxfId="998" priority="2106" stopIfTrue="1" operator="lessThan">
      <formula>0</formula>
    </cfRule>
  </conditionalFormatting>
  <conditionalFormatting sqref="W418:W420">
    <cfRule type="cellIs" dxfId="997" priority="2105" stopIfTrue="1" operator="lessThan">
      <formula>0</formula>
    </cfRule>
  </conditionalFormatting>
  <conditionalFormatting sqref="Z418:AK420">
    <cfRule type="cellIs" dxfId="996" priority="2104" stopIfTrue="1" operator="lessThan">
      <formula>0</formula>
    </cfRule>
  </conditionalFormatting>
  <conditionalFormatting sqref="AQ418:AQ420">
    <cfRule type="cellIs" dxfId="995" priority="2102" stopIfTrue="1" operator="lessThan">
      <formula>0</formula>
    </cfRule>
  </conditionalFormatting>
  <conditionalFormatting sqref="I422:I423">
    <cfRule type="cellIs" dxfId="994" priority="2100" stopIfTrue="1" operator="lessThan">
      <formula>0</formula>
    </cfRule>
  </conditionalFormatting>
  <conditionalFormatting sqref="K422:K423">
    <cfRule type="cellIs" dxfId="993" priority="2098" stopIfTrue="1" operator="lessThan">
      <formula>0</formula>
    </cfRule>
  </conditionalFormatting>
  <conditionalFormatting sqref="X422:X423">
    <cfRule type="cellIs" dxfId="992" priority="2097" stopIfTrue="1" operator="lessThan">
      <formula>0</formula>
    </cfRule>
  </conditionalFormatting>
  <conditionalFormatting sqref="W422:W423">
    <cfRule type="cellIs" dxfId="991" priority="2096" stopIfTrue="1" operator="lessThan">
      <formula>0</formula>
    </cfRule>
  </conditionalFormatting>
  <conditionalFormatting sqref="Z422:AK423">
    <cfRule type="cellIs" dxfId="990" priority="2095" stopIfTrue="1" operator="lessThan">
      <formula>0</formula>
    </cfRule>
  </conditionalFormatting>
  <conditionalFormatting sqref="AQ422:AQ423">
    <cfRule type="cellIs" dxfId="989" priority="2093" stopIfTrue="1" operator="lessThan">
      <formula>0</formula>
    </cfRule>
  </conditionalFormatting>
  <conditionalFormatting sqref="I476:I477 I529:I711">
    <cfRule type="cellIs" dxfId="988" priority="2092" stopIfTrue="1" operator="lessThan">
      <formula>0</formula>
    </cfRule>
  </conditionalFormatting>
  <conditionalFormatting sqref="X476:X477 X529:X711">
    <cfRule type="cellIs" dxfId="987" priority="2089" stopIfTrue="1" operator="lessThan">
      <formula>0</formula>
    </cfRule>
  </conditionalFormatting>
  <conditionalFormatting sqref="W476:W477 W529:W711">
    <cfRule type="cellIs" dxfId="986" priority="2088" stopIfTrue="1" operator="lessThan">
      <formula>0</formula>
    </cfRule>
  </conditionalFormatting>
  <conditionalFormatting sqref="Z476:AK477 Z529:AK711">
    <cfRule type="cellIs" dxfId="985" priority="2087" stopIfTrue="1" operator="lessThan">
      <formula>0</formula>
    </cfRule>
  </conditionalFormatting>
  <conditionalFormatting sqref="AQ476:AQ477 AQ529:AQ711">
    <cfRule type="cellIs" dxfId="984" priority="2085" stopIfTrue="1" operator="lessThan">
      <formula>0</formula>
    </cfRule>
  </conditionalFormatting>
  <conditionalFormatting sqref="I764">
    <cfRule type="cellIs" dxfId="983" priority="2063" stopIfTrue="1" operator="lessThan">
      <formula>0</formula>
    </cfRule>
  </conditionalFormatting>
  <conditionalFormatting sqref="K764">
    <cfRule type="cellIs" dxfId="982" priority="2061" stopIfTrue="1" operator="lessThan">
      <formula>0</formula>
    </cfRule>
  </conditionalFormatting>
  <conditionalFormatting sqref="X764">
    <cfRule type="cellIs" dxfId="981" priority="2060" stopIfTrue="1" operator="lessThan">
      <formula>0</formula>
    </cfRule>
  </conditionalFormatting>
  <conditionalFormatting sqref="W764">
    <cfRule type="cellIs" dxfId="980" priority="2059" stopIfTrue="1" operator="lessThan">
      <formula>0</formula>
    </cfRule>
  </conditionalFormatting>
  <conditionalFormatting sqref="Z764:AK764">
    <cfRule type="cellIs" dxfId="979" priority="2058" stopIfTrue="1" operator="lessThan">
      <formula>0</formula>
    </cfRule>
  </conditionalFormatting>
  <conditionalFormatting sqref="AQ764">
    <cfRule type="cellIs" dxfId="978" priority="2056" stopIfTrue="1" operator="lessThan">
      <formula>0</formula>
    </cfRule>
  </conditionalFormatting>
  <conditionalFormatting sqref="I417">
    <cfRule type="cellIs" dxfId="977" priority="1892" stopIfTrue="1" operator="lessThan">
      <formula>0</formula>
    </cfRule>
  </conditionalFormatting>
  <conditionalFormatting sqref="K417">
    <cfRule type="cellIs" dxfId="976" priority="1890" stopIfTrue="1" operator="lessThan">
      <formula>0</formula>
    </cfRule>
  </conditionalFormatting>
  <conditionalFormatting sqref="X417">
    <cfRule type="cellIs" dxfId="975" priority="1889" stopIfTrue="1" operator="lessThan">
      <formula>0</formula>
    </cfRule>
  </conditionalFormatting>
  <conditionalFormatting sqref="W417">
    <cfRule type="cellIs" dxfId="974" priority="1888" stopIfTrue="1" operator="lessThan">
      <formula>0</formula>
    </cfRule>
  </conditionalFormatting>
  <conditionalFormatting sqref="Z417:AK417">
    <cfRule type="cellIs" dxfId="973" priority="1887" stopIfTrue="1" operator="lessThan">
      <formula>0</formula>
    </cfRule>
  </conditionalFormatting>
  <conditionalFormatting sqref="AQ417">
    <cfRule type="cellIs" dxfId="972" priority="1885" stopIfTrue="1" operator="lessThan">
      <formula>0</formula>
    </cfRule>
  </conditionalFormatting>
  <conditionalFormatting sqref="I443">
    <cfRule type="cellIs" dxfId="971" priority="1870" stopIfTrue="1" operator="lessThan">
      <formula>0</formula>
    </cfRule>
  </conditionalFormatting>
  <conditionalFormatting sqref="K443">
    <cfRule type="cellIs" dxfId="970" priority="1868" stopIfTrue="1" operator="lessThan">
      <formula>0</formula>
    </cfRule>
  </conditionalFormatting>
  <conditionalFormatting sqref="X443">
    <cfRule type="cellIs" dxfId="969" priority="1867" stopIfTrue="1" operator="lessThan">
      <formula>0</formula>
    </cfRule>
  </conditionalFormatting>
  <conditionalFormatting sqref="W443">
    <cfRule type="cellIs" dxfId="968" priority="1866" stopIfTrue="1" operator="lessThan">
      <formula>0</formula>
    </cfRule>
  </conditionalFormatting>
  <conditionalFormatting sqref="Z443:AK443">
    <cfRule type="cellIs" dxfId="967" priority="1865" stopIfTrue="1" operator="lessThan">
      <formula>0</formula>
    </cfRule>
  </conditionalFormatting>
  <conditionalFormatting sqref="AQ443">
    <cfRule type="cellIs" dxfId="966" priority="1863" stopIfTrue="1" operator="lessThan">
      <formula>0</formula>
    </cfRule>
  </conditionalFormatting>
  <conditionalFormatting sqref="AO62:AO65 AO67:AO69 AO716:AO727 AO284:AO291 AO358 AO738">
    <cfRule type="cellIs" dxfId="965" priority="1763" stopIfTrue="1" operator="lessThan">
      <formula>0</formula>
    </cfRule>
  </conditionalFormatting>
  <conditionalFormatting sqref="AO398:AO399 AO58:AO60 AO266:AO269 AO735:AO737 AO292:AO295 AO113:AO121 AO48:AO51 AO729 AO53:AO55 AO297:AO313 AO337:AO341">
    <cfRule type="cellIs" dxfId="964" priority="1762" stopIfTrue="1" operator="lessThan">
      <formula>0</formula>
    </cfRule>
  </conditionalFormatting>
  <conditionalFormatting sqref="AO94:AO99 AO176:AO182 AO355 AO261:AO262">
    <cfRule type="cellIs" dxfId="963" priority="1761" stopIfTrue="1" operator="lessThan">
      <formula>0</formula>
    </cfRule>
  </conditionalFormatting>
  <conditionalFormatting sqref="AO18 AO183:AO189 AO730:AO732">
    <cfRule type="cellIs" dxfId="962" priority="1760" stopIfTrue="1" operator="lessThan">
      <formula>0</formula>
    </cfRule>
  </conditionalFormatting>
  <conditionalFormatting sqref="AO100:AO103 AO129:AO136 AO751:AO752 AO747 AO754 AO741:AO744">
    <cfRule type="cellIs" dxfId="961" priority="1759" stopIfTrue="1" operator="lessThan">
      <formula>0</formula>
    </cfRule>
  </conditionalFormatting>
  <conditionalFormatting sqref="AO44:AO46">
    <cfRule type="cellIs" dxfId="960" priority="1754" stopIfTrue="1" operator="lessThan">
      <formula>0</formula>
    </cfRule>
  </conditionalFormatting>
  <conditionalFormatting sqref="AO70:AO73">
    <cfRule type="cellIs" dxfId="959" priority="1753" stopIfTrue="1" operator="lessThan">
      <formula>0</formula>
    </cfRule>
  </conditionalFormatting>
  <conditionalFormatting sqref="AO27:AO28 AO30:AO33">
    <cfRule type="cellIs" dxfId="958" priority="1756" stopIfTrue="1" operator="lessThan">
      <formula>0</formula>
    </cfRule>
  </conditionalFormatting>
  <conditionalFormatting sqref="AO40:AO41">
    <cfRule type="cellIs" dxfId="957" priority="1755" stopIfTrue="1" operator="lessThan">
      <formula>0</formula>
    </cfRule>
  </conditionalFormatting>
  <conditionalFormatting sqref="AO6:AO7 AO16 AO107 AO109:AO111 AO123:AO126 AO138:AO142 AO144 AO146 AO148 AO150:AO151 AO154:AO156 AO158:AO161 AO163:AO165 AO167:AO174 AO191:AO192 AO194:AO197 AO202 AO204:AO211 AO216:AO219 AO238:AO239 AO758:AO760 AO105 AO11:AO12 AO221:AO222 AO762:AO763 AO765">
    <cfRule type="cellIs" dxfId="956" priority="1758" stopIfTrue="1" operator="lessThan">
      <formula>0</formula>
    </cfRule>
  </conditionalFormatting>
  <conditionalFormatting sqref="AO21:AO22 AO24">
    <cfRule type="cellIs" dxfId="955" priority="1757" stopIfTrue="1" operator="lessThan">
      <formula>0</formula>
    </cfRule>
  </conditionalFormatting>
  <conditionalFormatting sqref="AO401:AO402">
    <cfRule type="cellIs" dxfId="954" priority="1750" stopIfTrue="1" operator="lessThan">
      <formula>0</formula>
    </cfRule>
  </conditionalFormatting>
  <conditionalFormatting sqref="AO712:AO713">
    <cfRule type="cellIs" dxfId="953" priority="1751" stopIfTrue="1" operator="lessThan">
      <formula>0</formula>
    </cfRule>
  </conditionalFormatting>
  <conditionalFormatting sqref="AO34">
    <cfRule type="cellIs" dxfId="952" priority="1746" stopIfTrue="1" operator="lessThan">
      <formula>0</formula>
    </cfRule>
  </conditionalFormatting>
  <conditionalFormatting sqref="AO746">
    <cfRule type="cellIs" dxfId="951" priority="1748" stopIfTrue="1" operator="lessThan">
      <formula>0</formula>
    </cfRule>
  </conditionalFormatting>
  <conditionalFormatting sqref="AO17">
    <cfRule type="cellIs" dxfId="950" priority="1747" stopIfTrue="1" operator="lessThan">
      <formula>0</formula>
    </cfRule>
  </conditionalFormatting>
  <conditionalFormatting sqref="AO740">
    <cfRule type="cellIs" dxfId="949" priority="1744" stopIfTrue="1" operator="lessThan">
      <formula>0</formula>
    </cfRule>
  </conditionalFormatting>
  <conditionalFormatting sqref="AO425:AO442">
    <cfRule type="cellIs" dxfId="948" priority="1742" stopIfTrue="1" operator="lessThan">
      <formula>0</formula>
    </cfRule>
  </conditionalFormatting>
  <conditionalFormatting sqref="AO416">
    <cfRule type="cellIs" dxfId="947" priority="1743" stopIfTrue="1" operator="lessThan">
      <formula>0</formula>
    </cfRule>
  </conditionalFormatting>
  <conditionalFormatting sqref="AO734">
    <cfRule type="cellIs" dxfId="946" priority="1741" stopIfTrue="1" operator="lessThan">
      <formula>0</formula>
    </cfRule>
  </conditionalFormatting>
  <conditionalFormatting sqref="AO214">
    <cfRule type="cellIs" dxfId="945" priority="1740" stopIfTrue="1" operator="lessThan">
      <formula>0</formula>
    </cfRule>
  </conditionalFormatting>
  <conditionalFormatting sqref="AO215">
    <cfRule type="cellIs" dxfId="944" priority="1739" stopIfTrue="1" operator="lessThan">
      <formula>0</formula>
    </cfRule>
  </conditionalFormatting>
  <conditionalFormatting sqref="AO57">
    <cfRule type="cellIs" dxfId="943" priority="1737" stopIfTrue="1" operator="lessThan">
      <formula>0</formula>
    </cfRule>
  </conditionalFormatting>
  <conditionalFormatting sqref="AO467:AO469">
    <cfRule type="cellIs" dxfId="942" priority="1736" stopIfTrue="1" operator="lessThan">
      <formula>0</formula>
    </cfRule>
  </conditionalFormatting>
  <conditionalFormatting sqref="AO390:AO397">
    <cfRule type="cellIs" dxfId="941" priority="1735" stopIfTrue="1" operator="lessThan">
      <formula>0</formula>
    </cfRule>
  </conditionalFormatting>
  <conditionalFormatting sqref="AO461:AO462">
    <cfRule type="cellIs" dxfId="940" priority="1734" stopIfTrue="1" operator="lessThan">
      <formula>0</formula>
    </cfRule>
  </conditionalFormatting>
  <conditionalFormatting sqref="AO466">
    <cfRule type="cellIs" dxfId="939" priority="1733" stopIfTrue="1" operator="lessThan">
      <formula>0</formula>
    </cfRule>
  </conditionalFormatting>
  <conditionalFormatting sqref="AO714:AO715">
    <cfRule type="cellIs" dxfId="938" priority="1727" stopIfTrue="1" operator="lessThan">
      <formula>0</formula>
    </cfRule>
  </conditionalFormatting>
  <conditionalFormatting sqref="AO264:AO265">
    <cfRule type="cellIs" dxfId="937" priority="1726" stopIfTrue="1" operator="lessThan">
      <formula>0</formula>
    </cfRule>
  </conditionalFormatting>
  <conditionalFormatting sqref="AO728">
    <cfRule type="cellIs" dxfId="936" priority="1725" stopIfTrue="1" operator="lessThan">
      <formula>0</formula>
    </cfRule>
  </conditionalFormatting>
  <conditionalFormatting sqref="AO52">
    <cfRule type="cellIs" dxfId="935" priority="1724" stopIfTrue="1" operator="lessThan">
      <formula>0</formula>
    </cfRule>
  </conditionalFormatting>
  <conditionalFormatting sqref="AO56">
    <cfRule type="cellIs" dxfId="934" priority="1723" stopIfTrue="1" operator="lessThan">
      <formula>0</formula>
    </cfRule>
  </conditionalFormatting>
  <conditionalFormatting sqref="AO61">
    <cfRule type="cellIs" dxfId="933" priority="1722" stopIfTrue="1" operator="lessThan">
      <formula>0</formula>
    </cfRule>
  </conditionalFormatting>
  <conditionalFormatting sqref="AO66">
    <cfRule type="cellIs" dxfId="932" priority="1721" stopIfTrue="1" operator="lessThan">
      <formula>0</formula>
    </cfRule>
  </conditionalFormatting>
  <conditionalFormatting sqref="AO15">
    <cfRule type="cellIs" dxfId="931" priority="1720" stopIfTrue="1" operator="lessThan">
      <formula>0</formula>
    </cfRule>
  </conditionalFormatting>
  <conditionalFormatting sqref="AO23">
    <cfRule type="cellIs" dxfId="930" priority="1719" stopIfTrue="1" operator="lessThan">
      <formula>0</formula>
    </cfRule>
  </conditionalFormatting>
  <conditionalFormatting sqref="AO29">
    <cfRule type="cellIs" dxfId="929" priority="1718" stopIfTrue="1" operator="lessThan">
      <formula>0</formula>
    </cfRule>
  </conditionalFormatting>
  <conditionalFormatting sqref="AO242">
    <cfRule type="cellIs" dxfId="928" priority="1717" stopIfTrue="1" operator="lessThan">
      <formula>0</formula>
    </cfRule>
  </conditionalFormatting>
  <conditionalFormatting sqref="AO418:AO420">
    <cfRule type="cellIs" dxfId="927" priority="1713" stopIfTrue="1" operator="lessThan">
      <formula>0</formula>
    </cfRule>
  </conditionalFormatting>
  <conditionalFormatting sqref="AO422:AO423">
    <cfRule type="cellIs" dxfId="926" priority="1712" stopIfTrue="1" operator="lessThan">
      <formula>0</formula>
    </cfRule>
  </conditionalFormatting>
  <conditionalFormatting sqref="AO764">
    <cfRule type="cellIs" dxfId="925" priority="1711" stopIfTrue="1" operator="lessThan">
      <formula>0</formula>
    </cfRule>
  </conditionalFormatting>
  <conditionalFormatting sqref="AO417">
    <cfRule type="cellIs" dxfId="924" priority="1707" stopIfTrue="1" operator="lessThan">
      <formula>0</formula>
    </cfRule>
  </conditionalFormatting>
  <conditionalFormatting sqref="AO443">
    <cfRule type="cellIs" dxfId="923" priority="1705" stopIfTrue="1" operator="lessThan">
      <formula>0</formula>
    </cfRule>
  </conditionalFormatting>
  <conditionalFormatting sqref="I372:I380">
    <cfRule type="cellIs" dxfId="922" priority="1630" stopIfTrue="1" operator="lessThan">
      <formula>0</formula>
    </cfRule>
  </conditionalFormatting>
  <conditionalFormatting sqref="K372:K380">
    <cfRule type="cellIs" dxfId="921" priority="1629" stopIfTrue="1" operator="lessThan">
      <formula>0</formula>
    </cfRule>
  </conditionalFormatting>
  <conditionalFormatting sqref="X372:X380">
    <cfRule type="cellIs" dxfId="920" priority="1628" stopIfTrue="1" operator="lessThan">
      <formula>0</formula>
    </cfRule>
  </conditionalFormatting>
  <conditionalFormatting sqref="W372:W380">
    <cfRule type="cellIs" dxfId="919" priority="1627" stopIfTrue="1" operator="lessThan">
      <formula>0</formula>
    </cfRule>
  </conditionalFormatting>
  <conditionalFormatting sqref="Z372:AK380">
    <cfRule type="cellIs" dxfId="918" priority="1626" stopIfTrue="1" operator="lessThan">
      <formula>0</formula>
    </cfRule>
  </conditionalFormatting>
  <conditionalFormatting sqref="AQ372:AQ380">
    <cfRule type="cellIs" dxfId="917" priority="1624" stopIfTrue="1" operator="lessThan">
      <formula>0</formula>
    </cfRule>
  </conditionalFormatting>
  <conditionalFormatting sqref="AO372:AO380">
    <cfRule type="cellIs" dxfId="916" priority="1620" stopIfTrue="1" operator="lessThan">
      <formula>0</formula>
    </cfRule>
  </conditionalFormatting>
  <conditionalFormatting sqref="AP62:AP65 AP67:AP69 AP716:AP727 AP284:AP291 AP358 AP738">
    <cfRule type="cellIs" dxfId="915" priority="1548" stopIfTrue="1" operator="lessThan">
      <formula>0</formula>
    </cfRule>
  </conditionalFormatting>
  <conditionalFormatting sqref="AP398:AP399 AP58:AP60 AP266:AP269 AP735:AP737 AP292:AP295 AP113:AP121 AP48:AP51 AP729 AP53:AP55 AP297:AP313 AP337:AP341">
    <cfRule type="cellIs" dxfId="914" priority="1547" stopIfTrue="1" operator="lessThan">
      <formula>0</formula>
    </cfRule>
  </conditionalFormatting>
  <conditionalFormatting sqref="AP94:AP99 AP176:AP182 AP355 AP261:AP262">
    <cfRule type="cellIs" dxfId="913" priority="1546" stopIfTrue="1" operator="lessThan">
      <formula>0</formula>
    </cfRule>
  </conditionalFormatting>
  <conditionalFormatting sqref="AP18 AP183:AP189 AP730:AP732">
    <cfRule type="cellIs" dxfId="912" priority="1545" stopIfTrue="1" operator="lessThan">
      <formula>0</formula>
    </cfRule>
  </conditionalFormatting>
  <conditionalFormatting sqref="AP100:AP103 AP129:AP136 AP751:AP752 AP747 AP754 AP741:AP744">
    <cfRule type="cellIs" dxfId="911" priority="1544" stopIfTrue="1" operator="lessThan">
      <formula>0</formula>
    </cfRule>
  </conditionalFormatting>
  <conditionalFormatting sqref="AP44:AP46">
    <cfRule type="cellIs" dxfId="910" priority="1539" stopIfTrue="1" operator="lessThan">
      <formula>0</formula>
    </cfRule>
  </conditionalFormatting>
  <conditionalFormatting sqref="AP70:AP73">
    <cfRule type="cellIs" dxfId="909" priority="1538" stopIfTrue="1" operator="lessThan">
      <formula>0</formula>
    </cfRule>
  </conditionalFormatting>
  <conditionalFormatting sqref="AP27:AP28 AP30:AP33">
    <cfRule type="cellIs" dxfId="908" priority="1541" stopIfTrue="1" operator="lessThan">
      <formula>0</formula>
    </cfRule>
  </conditionalFormatting>
  <conditionalFormatting sqref="AP40:AP41">
    <cfRule type="cellIs" dxfId="907" priority="1540" stopIfTrue="1" operator="lessThan">
      <formula>0</formula>
    </cfRule>
  </conditionalFormatting>
  <conditionalFormatting sqref="AP6:AP7 AP16 AP107 AP109:AP111 AP123:AP126 AP138:AP142 AP144 AP146 AP148 AP150:AP151 AP154:AP156 AP158:AP161 AP163:AP165 AP167:AP174 AP191:AP192 AP194:AP197 AP202 AP204:AP211 AP216:AP219 AP238:AP239 AP758:AP760 AP105 AP11:AP12 AP221:AP222 AP762:AP763 AP765">
    <cfRule type="cellIs" dxfId="906" priority="1543" stopIfTrue="1" operator="lessThan">
      <formula>0</formula>
    </cfRule>
  </conditionalFormatting>
  <conditionalFormatting sqref="AP21:AP22 AP24">
    <cfRule type="cellIs" dxfId="905" priority="1542" stopIfTrue="1" operator="lessThan">
      <formula>0</formula>
    </cfRule>
  </conditionalFormatting>
  <conditionalFormatting sqref="AP401:AP402">
    <cfRule type="cellIs" dxfId="904" priority="1535" stopIfTrue="1" operator="lessThan">
      <formula>0</formula>
    </cfRule>
  </conditionalFormatting>
  <conditionalFormatting sqref="AP712:AP713">
    <cfRule type="cellIs" dxfId="903" priority="1536" stopIfTrue="1" operator="lessThan">
      <formula>0</formula>
    </cfRule>
  </conditionalFormatting>
  <conditionalFormatting sqref="AP34">
    <cfRule type="cellIs" dxfId="902" priority="1531" stopIfTrue="1" operator="lessThan">
      <formula>0</formula>
    </cfRule>
  </conditionalFormatting>
  <conditionalFormatting sqref="AP746">
    <cfRule type="cellIs" dxfId="901" priority="1533" stopIfTrue="1" operator="lessThan">
      <formula>0</formula>
    </cfRule>
  </conditionalFormatting>
  <conditionalFormatting sqref="AP17">
    <cfRule type="cellIs" dxfId="900" priority="1532" stopIfTrue="1" operator="lessThan">
      <formula>0</formula>
    </cfRule>
  </conditionalFormatting>
  <conditionalFormatting sqref="AP740">
    <cfRule type="cellIs" dxfId="899" priority="1529" stopIfTrue="1" operator="lessThan">
      <formula>0</formula>
    </cfRule>
  </conditionalFormatting>
  <conditionalFormatting sqref="AP425:AP442">
    <cfRule type="cellIs" dxfId="898" priority="1527" stopIfTrue="1" operator="lessThan">
      <formula>0</formula>
    </cfRule>
  </conditionalFormatting>
  <conditionalFormatting sqref="AP416">
    <cfRule type="cellIs" dxfId="897" priority="1528" stopIfTrue="1" operator="lessThan">
      <formula>0</formula>
    </cfRule>
  </conditionalFormatting>
  <conditionalFormatting sqref="AP734">
    <cfRule type="cellIs" dxfId="896" priority="1526" stopIfTrue="1" operator="lessThan">
      <formula>0</formula>
    </cfRule>
  </conditionalFormatting>
  <conditionalFormatting sqref="AP214">
    <cfRule type="cellIs" dxfId="895" priority="1525" stopIfTrue="1" operator="lessThan">
      <formula>0</formula>
    </cfRule>
  </conditionalFormatting>
  <conditionalFormatting sqref="AP215">
    <cfRule type="cellIs" dxfId="894" priority="1524" stopIfTrue="1" operator="lessThan">
      <formula>0</formula>
    </cfRule>
  </conditionalFormatting>
  <conditionalFormatting sqref="AP57">
    <cfRule type="cellIs" dxfId="893" priority="1522" stopIfTrue="1" operator="lessThan">
      <formula>0</formula>
    </cfRule>
  </conditionalFormatting>
  <conditionalFormatting sqref="AP467:AP469">
    <cfRule type="cellIs" dxfId="892" priority="1521" stopIfTrue="1" operator="lessThan">
      <formula>0</formula>
    </cfRule>
  </conditionalFormatting>
  <conditionalFormatting sqref="AP390:AP397">
    <cfRule type="cellIs" dxfId="891" priority="1520" stopIfTrue="1" operator="lessThan">
      <formula>0</formula>
    </cfRule>
  </conditionalFormatting>
  <conditionalFormatting sqref="AP461:AP462">
    <cfRule type="cellIs" dxfId="890" priority="1519" stopIfTrue="1" operator="lessThan">
      <formula>0</formula>
    </cfRule>
  </conditionalFormatting>
  <conditionalFormatting sqref="AP466">
    <cfRule type="cellIs" dxfId="889" priority="1518" stopIfTrue="1" operator="lessThan">
      <formula>0</formula>
    </cfRule>
  </conditionalFormatting>
  <conditionalFormatting sqref="AP714:AP715">
    <cfRule type="cellIs" dxfId="888" priority="1512" stopIfTrue="1" operator="lessThan">
      <formula>0</formula>
    </cfRule>
  </conditionalFormatting>
  <conditionalFormatting sqref="AP264:AP265">
    <cfRule type="cellIs" dxfId="887" priority="1511" stopIfTrue="1" operator="lessThan">
      <formula>0</formula>
    </cfRule>
  </conditionalFormatting>
  <conditionalFormatting sqref="AP728">
    <cfRule type="cellIs" dxfId="886" priority="1510" stopIfTrue="1" operator="lessThan">
      <formula>0</formula>
    </cfRule>
  </conditionalFormatting>
  <conditionalFormatting sqref="AP52">
    <cfRule type="cellIs" dxfId="885" priority="1509" stopIfTrue="1" operator="lessThan">
      <formula>0</formula>
    </cfRule>
  </conditionalFormatting>
  <conditionalFormatting sqref="AP56">
    <cfRule type="cellIs" dxfId="884" priority="1508" stopIfTrue="1" operator="lessThan">
      <formula>0</formula>
    </cfRule>
  </conditionalFormatting>
  <conditionalFormatting sqref="AP61">
    <cfRule type="cellIs" dxfId="883" priority="1507" stopIfTrue="1" operator="lessThan">
      <formula>0</formula>
    </cfRule>
  </conditionalFormatting>
  <conditionalFormatting sqref="AP66">
    <cfRule type="cellIs" dxfId="882" priority="1506" stopIfTrue="1" operator="lessThan">
      <formula>0</formula>
    </cfRule>
  </conditionalFormatting>
  <conditionalFormatting sqref="AP15">
    <cfRule type="cellIs" dxfId="881" priority="1505" stopIfTrue="1" operator="lessThan">
      <formula>0</formula>
    </cfRule>
  </conditionalFormatting>
  <conditionalFormatting sqref="AP23">
    <cfRule type="cellIs" dxfId="880" priority="1504" stopIfTrue="1" operator="lessThan">
      <formula>0</formula>
    </cfRule>
  </conditionalFormatting>
  <conditionalFormatting sqref="AP29">
    <cfRule type="cellIs" dxfId="879" priority="1503" stopIfTrue="1" operator="lessThan">
      <formula>0</formula>
    </cfRule>
  </conditionalFormatting>
  <conditionalFormatting sqref="AP242">
    <cfRule type="cellIs" dxfId="878" priority="1502" stopIfTrue="1" operator="lessThan">
      <formula>0</formula>
    </cfRule>
  </conditionalFormatting>
  <conditionalFormatting sqref="AP418:AP420">
    <cfRule type="cellIs" dxfId="877" priority="1498" stopIfTrue="1" operator="lessThan">
      <formula>0</formula>
    </cfRule>
  </conditionalFormatting>
  <conditionalFormatting sqref="AP422:AP423">
    <cfRule type="cellIs" dxfId="876" priority="1497" stopIfTrue="1" operator="lessThan">
      <formula>0</formula>
    </cfRule>
  </conditionalFormatting>
  <conditionalFormatting sqref="AP764">
    <cfRule type="cellIs" dxfId="875" priority="1496" stopIfTrue="1" operator="lessThan">
      <formula>0</formula>
    </cfRule>
  </conditionalFormatting>
  <conditionalFormatting sqref="AP417">
    <cfRule type="cellIs" dxfId="874" priority="1492" stopIfTrue="1" operator="lessThan">
      <formula>0</formula>
    </cfRule>
  </conditionalFormatting>
  <conditionalFormatting sqref="AP443">
    <cfRule type="cellIs" dxfId="873" priority="1490" stopIfTrue="1" operator="lessThan">
      <formula>0</formula>
    </cfRule>
  </conditionalFormatting>
  <conditionalFormatting sqref="AP372:AP380">
    <cfRule type="cellIs" dxfId="872" priority="1487" stopIfTrue="1" operator="lessThan">
      <formula>0</formula>
    </cfRule>
  </conditionalFormatting>
  <conditionalFormatting sqref="AP8">
    <cfRule type="cellIs" dxfId="871" priority="1486" stopIfTrue="1" operator="lessThan">
      <formula>0</formula>
    </cfRule>
  </conditionalFormatting>
  <conditionalFormatting sqref="AP13">
    <cfRule type="cellIs" dxfId="870" priority="1485" stopIfTrue="1" operator="lessThan">
      <formula>0</formula>
    </cfRule>
  </conditionalFormatting>
  <conditionalFormatting sqref="AP20">
    <cfRule type="cellIs" dxfId="869" priority="1484" stopIfTrue="1" operator="lessThan">
      <formula>0</formula>
    </cfRule>
  </conditionalFormatting>
  <conditionalFormatting sqref="AP25">
    <cfRule type="cellIs" dxfId="868" priority="1483" stopIfTrue="1" operator="lessThan">
      <formula>0</formula>
    </cfRule>
  </conditionalFormatting>
  <conditionalFormatting sqref="O62:O65 O67:O69 O716:O727 O284:O291 O358 O738">
    <cfRule type="cellIs" dxfId="867" priority="1478" stopIfTrue="1" operator="lessThan">
      <formula>0</formula>
    </cfRule>
  </conditionalFormatting>
  <conditionalFormatting sqref="O398:O399 O58:O60 O266:O269 O735:O737 O292:O295 O113:O121 O48:O51 O729 O53:O55 O297:O313 O337:O341">
    <cfRule type="cellIs" dxfId="866" priority="1477" stopIfTrue="1" operator="lessThan">
      <formula>0</formula>
    </cfRule>
  </conditionalFormatting>
  <conditionalFormatting sqref="O94:O99 O176:O182 O355 O261:O262">
    <cfRule type="cellIs" dxfId="865" priority="1476" stopIfTrue="1" operator="lessThan">
      <formula>0</formula>
    </cfRule>
  </conditionalFormatting>
  <conditionalFormatting sqref="O18 O183:O189 O730:O732">
    <cfRule type="cellIs" dxfId="864" priority="1475" stopIfTrue="1" operator="lessThan">
      <formula>0</formula>
    </cfRule>
  </conditionalFormatting>
  <conditionalFormatting sqref="O100:O103 O129:O136 O751:O752 O747 O754 O741:O744">
    <cfRule type="cellIs" dxfId="863" priority="1474" stopIfTrue="1" operator="lessThan">
      <formula>0</formula>
    </cfRule>
  </conditionalFormatting>
  <conditionalFormatting sqref="O44:O46">
    <cfRule type="cellIs" dxfId="862" priority="1469" stopIfTrue="1" operator="lessThan">
      <formula>0</formula>
    </cfRule>
  </conditionalFormatting>
  <conditionalFormatting sqref="O70:O73">
    <cfRule type="cellIs" dxfId="861" priority="1468" stopIfTrue="1" operator="lessThan">
      <formula>0</formula>
    </cfRule>
  </conditionalFormatting>
  <conditionalFormatting sqref="O27:O28 O30:O33">
    <cfRule type="cellIs" dxfId="860" priority="1471" stopIfTrue="1" operator="lessThan">
      <formula>0</formula>
    </cfRule>
  </conditionalFormatting>
  <conditionalFormatting sqref="O40:O41">
    <cfRule type="cellIs" dxfId="859" priority="1470" stopIfTrue="1" operator="lessThan">
      <formula>0</formula>
    </cfRule>
  </conditionalFormatting>
  <conditionalFormatting sqref="O6:O7 O16 O107 O109:O111 O123:O126 O138:O142 O144 O146 O148 O150:O151 O154:O156 O158:O161 O163:O165 O167:O174 O191:O192 O194:O197 O202 O204:O211 O216:O219 O238:O239 O758:O760 O105 O11:O12 O221:O222 O762:O763 O765">
    <cfRule type="cellIs" dxfId="858" priority="1473" stopIfTrue="1" operator="lessThan">
      <formula>0</formula>
    </cfRule>
  </conditionalFormatting>
  <conditionalFormatting sqref="O21:O22 O24">
    <cfRule type="cellIs" dxfId="857" priority="1472" stopIfTrue="1" operator="lessThan">
      <formula>0</formula>
    </cfRule>
  </conditionalFormatting>
  <conditionalFormatting sqref="O401:O402">
    <cfRule type="cellIs" dxfId="856" priority="1465" stopIfTrue="1" operator="lessThan">
      <formula>0</formula>
    </cfRule>
  </conditionalFormatting>
  <conditionalFormatting sqref="O712:O713">
    <cfRule type="cellIs" dxfId="855" priority="1466" stopIfTrue="1" operator="lessThan">
      <formula>0</formula>
    </cfRule>
  </conditionalFormatting>
  <conditionalFormatting sqref="O34">
    <cfRule type="cellIs" dxfId="854" priority="1461" stopIfTrue="1" operator="lessThan">
      <formula>0</formula>
    </cfRule>
  </conditionalFormatting>
  <conditionalFormatting sqref="O746">
    <cfRule type="cellIs" dxfId="853" priority="1463" stopIfTrue="1" operator="lessThan">
      <formula>0</formula>
    </cfRule>
  </conditionalFormatting>
  <conditionalFormatting sqref="O17">
    <cfRule type="cellIs" dxfId="852" priority="1462" stopIfTrue="1" operator="lessThan">
      <formula>0</formula>
    </cfRule>
  </conditionalFormatting>
  <conditionalFormatting sqref="O740">
    <cfRule type="cellIs" dxfId="851" priority="1459" stopIfTrue="1" operator="lessThan">
      <formula>0</formula>
    </cfRule>
  </conditionalFormatting>
  <conditionalFormatting sqref="O425:O442">
    <cfRule type="cellIs" dxfId="850" priority="1457" stopIfTrue="1" operator="lessThan">
      <formula>0</formula>
    </cfRule>
  </conditionalFormatting>
  <conditionalFormatting sqref="O416">
    <cfRule type="cellIs" dxfId="849" priority="1458" stopIfTrue="1" operator="lessThan">
      <formula>0</formula>
    </cfRule>
  </conditionalFormatting>
  <conditionalFormatting sqref="O734">
    <cfRule type="cellIs" dxfId="848" priority="1456" stopIfTrue="1" operator="lessThan">
      <formula>0</formula>
    </cfRule>
  </conditionalFormatting>
  <conditionalFormatting sqref="O214">
    <cfRule type="cellIs" dxfId="847" priority="1455" stopIfTrue="1" operator="lessThan">
      <formula>0</formula>
    </cfRule>
  </conditionalFormatting>
  <conditionalFormatting sqref="O215">
    <cfRule type="cellIs" dxfId="846" priority="1454" stopIfTrue="1" operator="lessThan">
      <formula>0</formula>
    </cfRule>
  </conditionalFormatting>
  <conditionalFormatting sqref="O57">
    <cfRule type="cellIs" dxfId="845" priority="1452" stopIfTrue="1" operator="lessThan">
      <formula>0</formula>
    </cfRule>
  </conditionalFormatting>
  <conditionalFormatting sqref="O467:O469">
    <cfRule type="cellIs" dxfId="844" priority="1451" stopIfTrue="1" operator="lessThan">
      <formula>0</formula>
    </cfRule>
  </conditionalFormatting>
  <conditionalFormatting sqref="O390:O397">
    <cfRule type="cellIs" dxfId="843" priority="1450" stopIfTrue="1" operator="lessThan">
      <formula>0</formula>
    </cfRule>
  </conditionalFormatting>
  <conditionalFormatting sqref="O461:O462">
    <cfRule type="cellIs" dxfId="842" priority="1449" stopIfTrue="1" operator="lessThan">
      <formula>0</formula>
    </cfRule>
  </conditionalFormatting>
  <conditionalFormatting sqref="O466">
    <cfRule type="cellIs" dxfId="841" priority="1448" stopIfTrue="1" operator="lessThan">
      <formula>0</formula>
    </cfRule>
  </conditionalFormatting>
  <conditionalFormatting sqref="O714:O715">
    <cfRule type="cellIs" dxfId="840" priority="1442" stopIfTrue="1" operator="lessThan">
      <formula>0</formula>
    </cfRule>
  </conditionalFormatting>
  <conditionalFormatting sqref="O264:O265">
    <cfRule type="cellIs" dxfId="839" priority="1441" stopIfTrue="1" operator="lessThan">
      <formula>0</formula>
    </cfRule>
  </conditionalFormatting>
  <conditionalFormatting sqref="O728">
    <cfRule type="cellIs" dxfId="838" priority="1440" stopIfTrue="1" operator="lessThan">
      <formula>0</formula>
    </cfRule>
  </conditionalFormatting>
  <conditionalFormatting sqref="O52">
    <cfRule type="cellIs" dxfId="837" priority="1439" stopIfTrue="1" operator="lessThan">
      <formula>0</formula>
    </cfRule>
  </conditionalFormatting>
  <conditionalFormatting sqref="O56">
    <cfRule type="cellIs" dxfId="836" priority="1438" stopIfTrue="1" operator="lessThan">
      <formula>0</formula>
    </cfRule>
  </conditionalFormatting>
  <conditionalFormatting sqref="O61">
    <cfRule type="cellIs" dxfId="835" priority="1437" stopIfTrue="1" operator="lessThan">
      <formula>0</formula>
    </cfRule>
  </conditionalFormatting>
  <conditionalFormatting sqref="O66">
    <cfRule type="cellIs" dxfId="834" priority="1436" stopIfTrue="1" operator="lessThan">
      <formula>0</formula>
    </cfRule>
  </conditionalFormatting>
  <conditionalFormatting sqref="O15">
    <cfRule type="cellIs" dxfId="833" priority="1435" stopIfTrue="1" operator="lessThan">
      <formula>0</formula>
    </cfRule>
  </conditionalFormatting>
  <conditionalFormatting sqref="O23">
    <cfRule type="cellIs" dxfId="832" priority="1434" stopIfTrue="1" operator="lessThan">
      <formula>0</formula>
    </cfRule>
  </conditionalFormatting>
  <conditionalFormatting sqref="O29">
    <cfRule type="cellIs" dxfId="831" priority="1433" stopIfTrue="1" operator="lessThan">
      <formula>0</formula>
    </cfRule>
  </conditionalFormatting>
  <conditionalFormatting sqref="O242">
    <cfRule type="cellIs" dxfId="830" priority="1432" stopIfTrue="1" operator="lessThan">
      <formula>0</formula>
    </cfRule>
  </conditionalFormatting>
  <conditionalFormatting sqref="O418:O420">
    <cfRule type="cellIs" dxfId="829" priority="1424" stopIfTrue="1" operator="lessThan">
      <formula>0</formula>
    </cfRule>
  </conditionalFormatting>
  <conditionalFormatting sqref="O422:O423">
    <cfRule type="cellIs" dxfId="828" priority="1423" stopIfTrue="1" operator="lessThan">
      <formula>0</formula>
    </cfRule>
  </conditionalFormatting>
  <conditionalFormatting sqref="O764">
    <cfRule type="cellIs" dxfId="827" priority="1422" stopIfTrue="1" operator="lessThan">
      <formula>0</formula>
    </cfRule>
  </conditionalFormatting>
  <conditionalFormatting sqref="O417">
    <cfRule type="cellIs" dxfId="826" priority="1418" stopIfTrue="1" operator="lessThan">
      <formula>0</formula>
    </cfRule>
  </conditionalFormatting>
  <conditionalFormatting sqref="O443">
    <cfRule type="cellIs" dxfId="825" priority="1416" stopIfTrue="1" operator="lessThan">
      <formula>0</formula>
    </cfRule>
  </conditionalFormatting>
  <conditionalFormatting sqref="O372:O380">
    <cfRule type="cellIs" dxfId="824" priority="1413" stopIfTrue="1" operator="lessThan">
      <formula>0</formula>
    </cfRule>
  </conditionalFormatting>
  <conditionalFormatting sqref="O8">
    <cfRule type="cellIs" dxfId="823" priority="1407" stopIfTrue="1" operator="lessThan">
      <formula>0</formula>
    </cfRule>
  </conditionalFormatting>
  <conditionalFormatting sqref="O13">
    <cfRule type="cellIs" dxfId="822" priority="1406" stopIfTrue="1" operator="lessThan">
      <formula>0</formula>
    </cfRule>
  </conditionalFormatting>
  <conditionalFormatting sqref="O20">
    <cfRule type="cellIs" dxfId="821" priority="1405" stopIfTrue="1" operator="lessThan">
      <formula>0</formula>
    </cfRule>
  </conditionalFormatting>
  <conditionalFormatting sqref="O25">
    <cfRule type="cellIs" dxfId="820" priority="1404" stopIfTrue="1" operator="lessThan">
      <formula>0</formula>
    </cfRule>
  </conditionalFormatting>
  <conditionalFormatting sqref="AQ8">
    <cfRule type="cellIs" dxfId="819" priority="1403" stopIfTrue="1" operator="lessThan">
      <formula>0</formula>
    </cfRule>
  </conditionalFormatting>
  <conditionalFormatting sqref="AQ13">
    <cfRule type="cellIs" dxfId="818" priority="1402" stopIfTrue="1" operator="lessThan">
      <formula>0</formula>
    </cfRule>
  </conditionalFormatting>
  <conditionalFormatting sqref="AQ20">
    <cfRule type="cellIs" dxfId="817" priority="1401" stopIfTrue="1" operator="lessThan">
      <formula>0</formula>
    </cfRule>
  </conditionalFormatting>
  <conditionalFormatting sqref="AQ25">
    <cfRule type="cellIs" dxfId="816" priority="1400" stopIfTrue="1" operator="lessThan">
      <formula>0</formula>
    </cfRule>
  </conditionalFormatting>
  <conditionalFormatting sqref="P62:P65 P67:P69 P716:P727 P284:P291 P358 P738">
    <cfRule type="cellIs" dxfId="815" priority="1325" stopIfTrue="1" operator="lessThan">
      <formula>0</formula>
    </cfRule>
  </conditionalFormatting>
  <conditionalFormatting sqref="P398:P399 P58:P60 P266:P269 P735:P737 P292:P295 P113:P121 P48:P51 P729 P53:P55 P297:P313 P337:P341">
    <cfRule type="cellIs" dxfId="814" priority="1324" stopIfTrue="1" operator="lessThan">
      <formula>0</formula>
    </cfRule>
  </conditionalFormatting>
  <conditionalFormatting sqref="P94:P99 P176:P182 P355 P261:P262">
    <cfRule type="cellIs" dxfId="813" priority="1323" stopIfTrue="1" operator="lessThan">
      <formula>0</formula>
    </cfRule>
  </conditionalFormatting>
  <conditionalFormatting sqref="P18 P183:P189 P730:P732">
    <cfRule type="cellIs" dxfId="812" priority="1322" stopIfTrue="1" operator="lessThan">
      <formula>0</formula>
    </cfRule>
  </conditionalFormatting>
  <conditionalFormatting sqref="P100:P103 P129:P136 P751:P752 P747 P754 P741:P744">
    <cfRule type="cellIs" dxfId="811" priority="1321" stopIfTrue="1" operator="lessThan">
      <formula>0</formula>
    </cfRule>
  </conditionalFormatting>
  <conditionalFormatting sqref="P44:P46">
    <cfRule type="cellIs" dxfId="810" priority="1316" stopIfTrue="1" operator="lessThan">
      <formula>0</formula>
    </cfRule>
  </conditionalFormatting>
  <conditionalFormatting sqref="P70:P73">
    <cfRule type="cellIs" dxfId="809" priority="1315" stopIfTrue="1" operator="lessThan">
      <formula>0</formula>
    </cfRule>
  </conditionalFormatting>
  <conditionalFormatting sqref="P27:P28 P30:P33">
    <cfRule type="cellIs" dxfId="808" priority="1318" stopIfTrue="1" operator="lessThan">
      <formula>0</formula>
    </cfRule>
  </conditionalFormatting>
  <conditionalFormatting sqref="P40:P41">
    <cfRule type="cellIs" dxfId="807" priority="1317" stopIfTrue="1" operator="lessThan">
      <formula>0</formula>
    </cfRule>
  </conditionalFormatting>
  <conditionalFormatting sqref="P6:P7 P16 P107 P109:P111 P123:P126 P138:P142 P144 P146 P148 P150:P151 P154:P156 P158:P161 P163:P165 P167:P174 P191:P192 P194:P197 P202 P204:P211 P216:P219 P238:P239 P758:P760 P105 P11:P12 P221:P222 P762:P763 P765">
    <cfRule type="cellIs" dxfId="806" priority="1320" stopIfTrue="1" operator="lessThan">
      <formula>0</formula>
    </cfRule>
  </conditionalFormatting>
  <conditionalFormatting sqref="P21:P22 P24">
    <cfRule type="cellIs" dxfId="805" priority="1319" stopIfTrue="1" operator="lessThan">
      <formula>0</formula>
    </cfRule>
  </conditionalFormatting>
  <conditionalFormatting sqref="P401:P402">
    <cfRule type="cellIs" dxfId="804" priority="1312" stopIfTrue="1" operator="lessThan">
      <formula>0</formula>
    </cfRule>
  </conditionalFormatting>
  <conditionalFormatting sqref="P712:P713">
    <cfRule type="cellIs" dxfId="803" priority="1313" stopIfTrue="1" operator="lessThan">
      <formula>0</formula>
    </cfRule>
  </conditionalFormatting>
  <conditionalFormatting sqref="P34">
    <cfRule type="cellIs" dxfId="802" priority="1308" stopIfTrue="1" operator="lessThan">
      <formula>0</formula>
    </cfRule>
  </conditionalFormatting>
  <conditionalFormatting sqref="P746">
    <cfRule type="cellIs" dxfId="801" priority="1310" stopIfTrue="1" operator="lessThan">
      <formula>0</formula>
    </cfRule>
  </conditionalFormatting>
  <conditionalFormatting sqref="P17">
    <cfRule type="cellIs" dxfId="800" priority="1309" stopIfTrue="1" operator="lessThan">
      <formula>0</formula>
    </cfRule>
  </conditionalFormatting>
  <conditionalFormatting sqref="P740">
    <cfRule type="cellIs" dxfId="799" priority="1306" stopIfTrue="1" operator="lessThan">
      <formula>0</formula>
    </cfRule>
  </conditionalFormatting>
  <conditionalFormatting sqref="P425:P442">
    <cfRule type="cellIs" dxfId="798" priority="1304" stopIfTrue="1" operator="lessThan">
      <formula>0</formula>
    </cfRule>
  </conditionalFormatting>
  <conditionalFormatting sqref="P416">
    <cfRule type="cellIs" dxfId="797" priority="1305" stopIfTrue="1" operator="lessThan">
      <formula>0</formula>
    </cfRule>
  </conditionalFormatting>
  <conditionalFormatting sqref="P734">
    <cfRule type="cellIs" dxfId="796" priority="1303" stopIfTrue="1" operator="lessThan">
      <formula>0</formula>
    </cfRule>
  </conditionalFormatting>
  <conditionalFormatting sqref="P214">
    <cfRule type="cellIs" dxfId="795" priority="1302" stopIfTrue="1" operator="lessThan">
      <formula>0</formula>
    </cfRule>
  </conditionalFormatting>
  <conditionalFormatting sqref="P215">
    <cfRule type="cellIs" dxfId="794" priority="1301" stopIfTrue="1" operator="lessThan">
      <formula>0</formula>
    </cfRule>
  </conditionalFormatting>
  <conditionalFormatting sqref="P57">
    <cfRule type="cellIs" dxfId="793" priority="1299" stopIfTrue="1" operator="lessThan">
      <formula>0</formula>
    </cfRule>
  </conditionalFormatting>
  <conditionalFormatting sqref="P467:P469">
    <cfRule type="cellIs" dxfId="792" priority="1298" stopIfTrue="1" operator="lessThan">
      <formula>0</formula>
    </cfRule>
  </conditionalFormatting>
  <conditionalFormatting sqref="P390:P397">
    <cfRule type="cellIs" dxfId="791" priority="1297" stopIfTrue="1" operator="lessThan">
      <formula>0</formula>
    </cfRule>
  </conditionalFormatting>
  <conditionalFormatting sqref="P461:P462">
    <cfRule type="cellIs" dxfId="790" priority="1296" stopIfTrue="1" operator="lessThan">
      <formula>0</formula>
    </cfRule>
  </conditionalFormatting>
  <conditionalFormatting sqref="P466">
    <cfRule type="cellIs" dxfId="789" priority="1295" stopIfTrue="1" operator="lessThan">
      <formula>0</formula>
    </cfRule>
  </conditionalFormatting>
  <conditionalFormatting sqref="P714:P715">
    <cfRule type="cellIs" dxfId="788" priority="1289" stopIfTrue="1" operator="lessThan">
      <formula>0</formula>
    </cfRule>
  </conditionalFormatting>
  <conditionalFormatting sqref="P264:P265">
    <cfRule type="cellIs" dxfId="787" priority="1288" stopIfTrue="1" operator="lessThan">
      <formula>0</formula>
    </cfRule>
  </conditionalFormatting>
  <conditionalFormatting sqref="P728">
    <cfRule type="cellIs" dxfId="786" priority="1287" stopIfTrue="1" operator="lessThan">
      <formula>0</formula>
    </cfRule>
  </conditionalFormatting>
  <conditionalFormatting sqref="P52">
    <cfRule type="cellIs" dxfId="785" priority="1286" stopIfTrue="1" operator="lessThan">
      <formula>0</formula>
    </cfRule>
  </conditionalFormatting>
  <conditionalFormatting sqref="P56">
    <cfRule type="cellIs" dxfId="784" priority="1285" stopIfTrue="1" operator="lessThan">
      <formula>0</formula>
    </cfRule>
  </conditionalFormatting>
  <conditionalFormatting sqref="P61">
    <cfRule type="cellIs" dxfId="783" priority="1284" stopIfTrue="1" operator="lessThan">
      <formula>0</formula>
    </cfRule>
  </conditionalFormatting>
  <conditionalFormatting sqref="P66">
    <cfRule type="cellIs" dxfId="782" priority="1283" stopIfTrue="1" operator="lessThan">
      <formula>0</formula>
    </cfRule>
  </conditionalFormatting>
  <conditionalFormatting sqref="P15">
    <cfRule type="cellIs" dxfId="781" priority="1282" stopIfTrue="1" operator="lessThan">
      <formula>0</formula>
    </cfRule>
  </conditionalFormatting>
  <conditionalFormatting sqref="P23">
    <cfRule type="cellIs" dxfId="780" priority="1281" stopIfTrue="1" operator="lessThan">
      <formula>0</formula>
    </cfRule>
  </conditionalFormatting>
  <conditionalFormatting sqref="P29">
    <cfRule type="cellIs" dxfId="779" priority="1280" stopIfTrue="1" operator="lessThan">
      <formula>0</formula>
    </cfRule>
  </conditionalFormatting>
  <conditionalFormatting sqref="P242">
    <cfRule type="cellIs" dxfId="778" priority="1279" stopIfTrue="1" operator="lessThan">
      <formula>0</formula>
    </cfRule>
  </conditionalFormatting>
  <conditionalFormatting sqref="P418:P420">
    <cfRule type="cellIs" dxfId="777" priority="1275" stopIfTrue="1" operator="lessThan">
      <formula>0</formula>
    </cfRule>
  </conditionalFormatting>
  <conditionalFormatting sqref="P422:P423">
    <cfRule type="cellIs" dxfId="776" priority="1274" stopIfTrue="1" operator="lessThan">
      <formula>0</formula>
    </cfRule>
  </conditionalFormatting>
  <conditionalFormatting sqref="P764">
    <cfRule type="cellIs" dxfId="775" priority="1273" stopIfTrue="1" operator="lessThan">
      <formula>0</formula>
    </cfRule>
  </conditionalFormatting>
  <conditionalFormatting sqref="P417">
    <cfRule type="cellIs" dxfId="774" priority="1269" stopIfTrue="1" operator="lessThan">
      <formula>0</formula>
    </cfRule>
  </conditionalFormatting>
  <conditionalFormatting sqref="P443">
    <cfRule type="cellIs" dxfId="773" priority="1267" stopIfTrue="1" operator="lessThan">
      <formula>0</formula>
    </cfRule>
  </conditionalFormatting>
  <conditionalFormatting sqref="P372:P380">
    <cfRule type="cellIs" dxfId="772" priority="1264" stopIfTrue="1" operator="lessThan">
      <formula>0</formula>
    </cfRule>
  </conditionalFormatting>
  <conditionalFormatting sqref="P8">
    <cfRule type="cellIs" dxfId="771" priority="1263" stopIfTrue="1" operator="lessThan">
      <formula>0</formula>
    </cfRule>
  </conditionalFormatting>
  <conditionalFormatting sqref="P13">
    <cfRule type="cellIs" dxfId="770" priority="1262" stopIfTrue="1" operator="lessThan">
      <formula>0</formula>
    </cfRule>
  </conditionalFormatting>
  <conditionalFormatting sqref="P20">
    <cfRule type="cellIs" dxfId="769" priority="1261" stopIfTrue="1" operator="lessThan">
      <formula>0</formula>
    </cfRule>
  </conditionalFormatting>
  <conditionalFormatting sqref="P25">
    <cfRule type="cellIs" dxfId="768" priority="1260" stopIfTrue="1" operator="lessThan">
      <formula>0</formula>
    </cfRule>
  </conditionalFormatting>
  <conditionalFormatting sqref="AR62:AR65 AR67:AR69 AR716:AR727 AR284:AR291 AR358 AR738">
    <cfRule type="cellIs" dxfId="767" priority="1258" stopIfTrue="1" operator="lessThan">
      <formula>0</formula>
    </cfRule>
  </conditionalFormatting>
  <conditionalFormatting sqref="AR398:AR399 AR58:AR60 AR266:AR269 AR735:AR737 AR292:AR295 AR113:AR121 AR48:AR51 AR729 AR53:AR55 AR297:AR313 AR337:AR341">
    <cfRule type="cellIs" dxfId="766" priority="1257" stopIfTrue="1" operator="lessThan">
      <formula>0</formula>
    </cfRule>
  </conditionalFormatting>
  <conditionalFormatting sqref="AR94:AR99 AR176:AR182 AR355 AR261:AR262">
    <cfRule type="cellIs" dxfId="765" priority="1256" stopIfTrue="1" operator="lessThan">
      <formula>0</formula>
    </cfRule>
  </conditionalFormatting>
  <conditionalFormatting sqref="AR18 AR183:AR189 AR730:AR732">
    <cfRule type="cellIs" dxfId="764" priority="1255" stopIfTrue="1" operator="lessThan">
      <formula>0</formula>
    </cfRule>
  </conditionalFormatting>
  <conditionalFormatting sqref="AR100:AR103 AR129:AR136 AR751:AR752 AR747 AR754 AR741:AR744">
    <cfRule type="cellIs" dxfId="763" priority="1254" stopIfTrue="1" operator="lessThan">
      <formula>0</formula>
    </cfRule>
  </conditionalFormatting>
  <conditionalFormatting sqref="AR44:AR46">
    <cfRule type="cellIs" dxfId="762" priority="1249" stopIfTrue="1" operator="lessThan">
      <formula>0</formula>
    </cfRule>
  </conditionalFormatting>
  <conditionalFormatting sqref="AR70:AR73">
    <cfRule type="cellIs" dxfId="761" priority="1248" stopIfTrue="1" operator="lessThan">
      <formula>0</formula>
    </cfRule>
  </conditionalFormatting>
  <conditionalFormatting sqref="AR27:AR28 AR30:AR33">
    <cfRule type="cellIs" dxfId="760" priority="1251" stopIfTrue="1" operator="lessThan">
      <formula>0</formula>
    </cfRule>
  </conditionalFormatting>
  <conditionalFormatting sqref="AR40:AR41">
    <cfRule type="cellIs" dxfId="759" priority="1250" stopIfTrue="1" operator="lessThan">
      <formula>0</formula>
    </cfRule>
  </conditionalFormatting>
  <conditionalFormatting sqref="AR6:AR7 AR16 AR107 AR109:AR111 AR123:AR126 AR138:AR142 AR144 AR146 AR148 AR150:AR151 AR154:AR156 AR158:AR161 AR163:AR165 AR167:AR174 AR191:AR192 AR194:AR197 AR202 AR204:AR211 AR216:AR219 AR238:AR239 AR758:AR760 AR105 AR11:AR12 AR221:AR222 AR762:AR763 AR765">
    <cfRule type="cellIs" dxfId="758" priority="1253" stopIfTrue="1" operator="lessThan">
      <formula>0</formula>
    </cfRule>
  </conditionalFormatting>
  <conditionalFormatting sqref="AR21:AR22 AR24">
    <cfRule type="cellIs" dxfId="757" priority="1252" stopIfTrue="1" operator="lessThan">
      <formula>0</formula>
    </cfRule>
  </conditionalFormatting>
  <conditionalFormatting sqref="AR401:AR402">
    <cfRule type="cellIs" dxfId="756" priority="1245" stopIfTrue="1" operator="lessThan">
      <formula>0</formula>
    </cfRule>
  </conditionalFormatting>
  <conditionalFormatting sqref="AR712:AR713">
    <cfRule type="cellIs" dxfId="755" priority="1246" stopIfTrue="1" operator="lessThan">
      <formula>0</formula>
    </cfRule>
  </conditionalFormatting>
  <conditionalFormatting sqref="AR34">
    <cfRule type="cellIs" dxfId="754" priority="1241" stopIfTrue="1" operator="lessThan">
      <formula>0</formula>
    </cfRule>
  </conditionalFormatting>
  <conditionalFormatting sqref="AR746">
    <cfRule type="cellIs" dxfId="753" priority="1243" stopIfTrue="1" operator="lessThan">
      <formula>0</formula>
    </cfRule>
  </conditionalFormatting>
  <conditionalFormatting sqref="AR17">
    <cfRule type="cellIs" dxfId="752" priority="1242" stopIfTrue="1" operator="lessThan">
      <formula>0</formula>
    </cfRule>
  </conditionalFormatting>
  <conditionalFormatting sqref="AR740">
    <cfRule type="cellIs" dxfId="751" priority="1239" stopIfTrue="1" operator="lessThan">
      <formula>0</formula>
    </cfRule>
  </conditionalFormatting>
  <conditionalFormatting sqref="AR425:AR442">
    <cfRule type="cellIs" dxfId="750" priority="1237" stopIfTrue="1" operator="lessThan">
      <formula>0</formula>
    </cfRule>
  </conditionalFormatting>
  <conditionalFormatting sqref="AR416">
    <cfRule type="cellIs" dxfId="749" priority="1238" stopIfTrue="1" operator="lessThan">
      <formula>0</formula>
    </cfRule>
  </conditionalFormatting>
  <conditionalFormatting sqref="AR734">
    <cfRule type="cellIs" dxfId="748" priority="1236" stopIfTrue="1" operator="lessThan">
      <formula>0</formula>
    </cfRule>
  </conditionalFormatting>
  <conditionalFormatting sqref="AR214">
    <cfRule type="cellIs" dxfId="747" priority="1235" stopIfTrue="1" operator="lessThan">
      <formula>0</formula>
    </cfRule>
  </conditionalFormatting>
  <conditionalFormatting sqref="AR215">
    <cfRule type="cellIs" dxfId="746" priority="1234" stopIfTrue="1" operator="lessThan">
      <formula>0</formula>
    </cfRule>
  </conditionalFormatting>
  <conditionalFormatting sqref="AR57">
    <cfRule type="cellIs" dxfId="745" priority="1232" stopIfTrue="1" operator="lessThan">
      <formula>0</formula>
    </cfRule>
  </conditionalFormatting>
  <conditionalFormatting sqref="AR467:AR469 AR476:AR477 AR529:AR573">
    <cfRule type="cellIs" dxfId="744" priority="1231" stopIfTrue="1" operator="lessThan">
      <formula>0</formula>
    </cfRule>
  </conditionalFormatting>
  <conditionalFormatting sqref="AR390:AR397">
    <cfRule type="cellIs" dxfId="743" priority="1230" stopIfTrue="1" operator="lessThan">
      <formula>0</formula>
    </cfRule>
  </conditionalFormatting>
  <conditionalFormatting sqref="AR461:AR462">
    <cfRule type="cellIs" dxfId="742" priority="1229" stopIfTrue="1" operator="lessThan">
      <formula>0</formula>
    </cfRule>
  </conditionalFormatting>
  <conditionalFormatting sqref="AR466">
    <cfRule type="cellIs" dxfId="741" priority="1228" stopIfTrue="1" operator="lessThan">
      <formula>0</formula>
    </cfRule>
  </conditionalFormatting>
  <conditionalFormatting sqref="AR714:AR715">
    <cfRule type="cellIs" dxfId="740" priority="1221" stopIfTrue="1" operator="lessThan">
      <formula>0</formula>
    </cfRule>
  </conditionalFormatting>
  <conditionalFormatting sqref="AR264:AR265">
    <cfRule type="cellIs" dxfId="739" priority="1220" stopIfTrue="1" operator="lessThan">
      <formula>0</formula>
    </cfRule>
  </conditionalFormatting>
  <conditionalFormatting sqref="AR728">
    <cfRule type="cellIs" dxfId="738" priority="1219" stopIfTrue="1" operator="lessThan">
      <formula>0</formula>
    </cfRule>
  </conditionalFormatting>
  <conditionalFormatting sqref="AR52">
    <cfRule type="cellIs" dxfId="737" priority="1218" stopIfTrue="1" operator="lessThan">
      <formula>0</formula>
    </cfRule>
  </conditionalFormatting>
  <conditionalFormatting sqref="AR56">
    <cfRule type="cellIs" dxfId="736" priority="1217" stopIfTrue="1" operator="lessThan">
      <formula>0</formula>
    </cfRule>
  </conditionalFormatting>
  <conditionalFormatting sqref="AR61">
    <cfRule type="cellIs" dxfId="735" priority="1216" stopIfTrue="1" operator="lessThan">
      <formula>0</formula>
    </cfRule>
  </conditionalFormatting>
  <conditionalFormatting sqref="AR66">
    <cfRule type="cellIs" dxfId="734" priority="1215" stopIfTrue="1" operator="lessThan">
      <formula>0</formula>
    </cfRule>
  </conditionalFormatting>
  <conditionalFormatting sqref="AR15">
    <cfRule type="cellIs" dxfId="733" priority="1214" stopIfTrue="1" operator="lessThan">
      <formula>0</formula>
    </cfRule>
  </conditionalFormatting>
  <conditionalFormatting sqref="AR23">
    <cfRule type="cellIs" dxfId="732" priority="1213" stopIfTrue="1" operator="lessThan">
      <formula>0</formula>
    </cfRule>
  </conditionalFormatting>
  <conditionalFormatting sqref="AR29">
    <cfRule type="cellIs" dxfId="731" priority="1212" stopIfTrue="1" operator="lessThan">
      <formula>0</formula>
    </cfRule>
  </conditionalFormatting>
  <conditionalFormatting sqref="AR242">
    <cfRule type="cellIs" dxfId="730" priority="1211" stopIfTrue="1" operator="lessThan">
      <formula>0</formula>
    </cfRule>
  </conditionalFormatting>
  <conditionalFormatting sqref="AR418:AR420">
    <cfRule type="cellIs" dxfId="729" priority="1207" stopIfTrue="1" operator="lessThan">
      <formula>0</formula>
    </cfRule>
  </conditionalFormatting>
  <conditionalFormatting sqref="AR422:AR423">
    <cfRule type="cellIs" dxfId="728" priority="1206" stopIfTrue="1" operator="lessThan">
      <formula>0</formula>
    </cfRule>
  </conditionalFormatting>
  <conditionalFormatting sqref="AR476:AR477 AR529:AR711">
    <cfRule type="cellIs" dxfId="727" priority="1205" stopIfTrue="1" operator="lessThan">
      <formula>0</formula>
    </cfRule>
  </conditionalFormatting>
  <conditionalFormatting sqref="AR764">
    <cfRule type="cellIs" dxfId="726" priority="1203" stopIfTrue="1" operator="lessThan">
      <formula>0</formula>
    </cfRule>
  </conditionalFormatting>
  <conditionalFormatting sqref="AR417">
    <cfRule type="cellIs" dxfId="725" priority="1199" stopIfTrue="1" operator="lessThan">
      <formula>0</formula>
    </cfRule>
  </conditionalFormatting>
  <conditionalFormatting sqref="AR443">
    <cfRule type="cellIs" dxfId="724" priority="1197" stopIfTrue="1" operator="lessThan">
      <formula>0</formula>
    </cfRule>
  </conditionalFormatting>
  <conditionalFormatting sqref="AR372:AR380">
    <cfRule type="cellIs" dxfId="723" priority="1194" stopIfTrue="1" operator="lessThan">
      <formula>0</formula>
    </cfRule>
  </conditionalFormatting>
  <conditionalFormatting sqref="AR8">
    <cfRule type="cellIs" dxfId="722" priority="1189" stopIfTrue="1" operator="lessThan">
      <formula>0</formula>
    </cfRule>
  </conditionalFormatting>
  <conditionalFormatting sqref="AR13">
    <cfRule type="cellIs" dxfId="721" priority="1188" stopIfTrue="1" operator="lessThan">
      <formula>0</formula>
    </cfRule>
  </conditionalFormatting>
  <conditionalFormatting sqref="AR20">
    <cfRule type="cellIs" dxfId="720" priority="1187" stopIfTrue="1" operator="lessThan">
      <formula>0</formula>
    </cfRule>
  </conditionalFormatting>
  <conditionalFormatting sqref="AR25">
    <cfRule type="cellIs" dxfId="719" priority="1186" stopIfTrue="1" operator="lessThan">
      <formula>0</formula>
    </cfRule>
  </conditionalFormatting>
  <conditionalFormatting sqref="AZ243:AZ244">
    <cfRule type="cellIs" dxfId="718" priority="1105" stopIfTrue="1" operator="lessThan">
      <formula>0</formula>
    </cfRule>
  </conditionalFormatting>
  <conditionalFormatting sqref="AY243:AY244">
    <cfRule type="cellIs" dxfId="717" priority="1104" stopIfTrue="1" operator="lessThan">
      <formula>0</formula>
    </cfRule>
  </conditionalFormatting>
  <conditionalFormatting sqref="AZ8 AZ11:AZ13 AZ15:AZ18 AZ20:AZ25 AZ44:AZ46 AZ40:AZ41 AZ113:AZ121 AZ261:AZ262 AZ176:AZ189 AZ129:AZ136 AZ94:AZ103 AZ221:AZ222 AZ105 AZ238:AZ239 AZ204:AZ211 AZ202 AZ194:AZ197 AZ191:AZ192 AZ167:AZ174 AZ163:AZ165 AZ158:AZ161 AZ154:AZ156 AZ150:AZ151 AZ146 AZ144 AZ138:AZ142 AZ123:AZ126 AZ109:AZ111 AZ214:AZ219 AZ264:AZ269 AZ48:AZ73 AZ242 AZ148">
    <cfRule type="cellIs" dxfId="716" priority="1111" stopIfTrue="1" operator="lessThan">
      <formula>0</formula>
    </cfRule>
  </conditionalFormatting>
  <conditionalFormatting sqref="AZ6:AZ7">
    <cfRule type="cellIs" dxfId="715" priority="1110" stopIfTrue="1" operator="lessThan">
      <formula>0</formula>
    </cfRule>
  </conditionalFormatting>
  <conditionalFormatting sqref="AY8 AY11:AY13 AY15:AY18 AY20:AY25 AY44:AY46 AY40:AY41 AY113:AY121 AY261:AY262 AY176:AY189 AY129:AY136 AY94:AY103 AY221:AY222 AY105 AY238:AY239 AY204:AY211 AY202 AY194:AY197 AY191:AY192 AY167:AY174 AY163:AY165 AY158:AY161 AY154:AY156 AY150:AY151 AY146 AY144 AY138:AY142 AY123:AY126 AY109:AY111 AY214:AY219 AY264:AY269 AY48:AY73 AY242 AY148">
    <cfRule type="cellIs" dxfId="714" priority="1109" stopIfTrue="1" operator="lessThan">
      <formula>0</formula>
    </cfRule>
  </conditionalFormatting>
  <conditionalFormatting sqref="AY6:AY7">
    <cfRule type="cellIs" dxfId="713" priority="1108" stopIfTrue="1" operator="lessThan">
      <formula>0</formula>
    </cfRule>
  </conditionalFormatting>
  <conditionalFormatting sqref="Q29">
    <cfRule type="cellIs" dxfId="712" priority="1036" stopIfTrue="1" operator="lessThan">
      <formula>0</formula>
    </cfRule>
  </conditionalFormatting>
  <conditionalFormatting sqref="Q242">
    <cfRule type="cellIs" dxfId="711" priority="1035" stopIfTrue="1" operator="lessThan">
      <formula>0</formula>
    </cfRule>
  </conditionalFormatting>
  <conditionalFormatting sqref="Q62:Q65 Q67:Q69 Q716:Q727 Q284:Q291 Q358 Q738">
    <cfRule type="cellIs" dxfId="710" priority="1081" stopIfTrue="1" operator="lessThan">
      <formula>0</formula>
    </cfRule>
  </conditionalFormatting>
  <conditionalFormatting sqref="Q398:Q399 Q58:Q60 Q266:Q269 Q735:Q737 Q292:Q295 Q113:Q121 Q48:Q51 Q729 Q53:Q55 Q297:Q313 Q337:Q341">
    <cfRule type="cellIs" dxfId="709" priority="1080" stopIfTrue="1" operator="lessThan">
      <formula>0</formula>
    </cfRule>
  </conditionalFormatting>
  <conditionalFormatting sqref="Q94:Q99 Q176:Q182 Q355 Q261:Q262">
    <cfRule type="cellIs" dxfId="708" priority="1079" stopIfTrue="1" operator="lessThan">
      <formula>0</formula>
    </cfRule>
  </conditionalFormatting>
  <conditionalFormatting sqref="Q18 Q183:Q189 Q730:Q732">
    <cfRule type="cellIs" dxfId="707" priority="1078" stopIfTrue="1" operator="lessThan">
      <formula>0</formula>
    </cfRule>
  </conditionalFormatting>
  <conditionalFormatting sqref="Q100:Q103 Q129:Q136 Q751:Q752 Q747 Q754 Q741:Q744">
    <cfRule type="cellIs" dxfId="706" priority="1077" stopIfTrue="1" operator="lessThan">
      <formula>0</formula>
    </cfRule>
  </conditionalFormatting>
  <conditionalFormatting sqref="Q44:Q46">
    <cfRule type="cellIs" dxfId="705" priority="1072" stopIfTrue="1" operator="lessThan">
      <formula>0</formula>
    </cfRule>
  </conditionalFormatting>
  <conditionalFormatting sqref="Q70:Q73">
    <cfRule type="cellIs" dxfId="704" priority="1071" stopIfTrue="1" operator="lessThan">
      <formula>0</formula>
    </cfRule>
  </conditionalFormatting>
  <conditionalFormatting sqref="Q27:Q28 Q30:Q33">
    <cfRule type="cellIs" dxfId="703" priority="1074" stopIfTrue="1" operator="lessThan">
      <formula>0</formula>
    </cfRule>
  </conditionalFormatting>
  <conditionalFormatting sqref="Q40:Q41">
    <cfRule type="cellIs" dxfId="702" priority="1073" stopIfTrue="1" operator="lessThan">
      <formula>0</formula>
    </cfRule>
  </conditionalFormatting>
  <conditionalFormatting sqref="Q6:Q7 Q16 Q107 Q109:Q111 Q123:Q126 Q138:Q142 Q144 Q146 Q148 Q150:Q151 Q154:Q156 Q158:Q161 Q163:Q165 Q167:Q174 Q191:Q192 Q194:Q197 Q202 Q204:Q211 Q216:Q219 Q238:Q239 Q758:Q760 Q105 Q11:Q12 Q221:Q222 Q762:Q763 Q765">
    <cfRule type="cellIs" dxfId="701" priority="1076" stopIfTrue="1" operator="lessThan">
      <formula>0</formula>
    </cfRule>
  </conditionalFormatting>
  <conditionalFormatting sqref="Q21:Q22 Q24">
    <cfRule type="cellIs" dxfId="700" priority="1075" stopIfTrue="1" operator="lessThan">
      <formula>0</formula>
    </cfRule>
  </conditionalFormatting>
  <conditionalFormatting sqref="Q401:Q402">
    <cfRule type="cellIs" dxfId="699" priority="1068" stopIfTrue="1" operator="lessThan">
      <formula>0</formula>
    </cfRule>
  </conditionalFormatting>
  <conditionalFormatting sqref="Q712:Q713">
    <cfRule type="cellIs" dxfId="698" priority="1069" stopIfTrue="1" operator="lessThan">
      <formula>0</formula>
    </cfRule>
  </conditionalFormatting>
  <conditionalFormatting sqref="Q34">
    <cfRule type="cellIs" dxfId="697" priority="1064" stopIfTrue="1" operator="lessThan">
      <formula>0</formula>
    </cfRule>
  </conditionalFormatting>
  <conditionalFormatting sqref="Q746">
    <cfRule type="cellIs" dxfId="696" priority="1066" stopIfTrue="1" operator="lessThan">
      <formula>0</formula>
    </cfRule>
  </conditionalFormatting>
  <conditionalFormatting sqref="Q17">
    <cfRule type="cellIs" dxfId="695" priority="1065" stopIfTrue="1" operator="lessThan">
      <formula>0</formula>
    </cfRule>
  </conditionalFormatting>
  <conditionalFormatting sqref="Q740">
    <cfRule type="cellIs" dxfId="694" priority="1062" stopIfTrue="1" operator="lessThan">
      <formula>0</formula>
    </cfRule>
  </conditionalFormatting>
  <conditionalFormatting sqref="Q425:Q442">
    <cfRule type="cellIs" dxfId="693" priority="1060" stopIfTrue="1" operator="lessThan">
      <formula>0</formula>
    </cfRule>
  </conditionalFormatting>
  <conditionalFormatting sqref="Q416">
    <cfRule type="cellIs" dxfId="692" priority="1061" stopIfTrue="1" operator="lessThan">
      <formula>0</formula>
    </cfRule>
  </conditionalFormatting>
  <conditionalFormatting sqref="Q734">
    <cfRule type="cellIs" dxfId="691" priority="1059" stopIfTrue="1" operator="lessThan">
      <formula>0</formula>
    </cfRule>
  </conditionalFormatting>
  <conditionalFormatting sqref="Q214">
    <cfRule type="cellIs" dxfId="690" priority="1058" stopIfTrue="1" operator="lessThan">
      <formula>0</formula>
    </cfRule>
  </conditionalFormatting>
  <conditionalFormatting sqref="Q215">
    <cfRule type="cellIs" dxfId="689" priority="1057" stopIfTrue="1" operator="lessThan">
      <formula>0</formula>
    </cfRule>
  </conditionalFormatting>
  <conditionalFormatting sqref="Q57">
    <cfRule type="cellIs" dxfId="688" priority="1055" stopIfTrue="1" operator="lessThan">
      <formula>0</formula>
    </cfRule>
  </conditionalFormatting>
  <conditionalFormatting sqref="Q467:Q469">
    <cfRule type="cellIs" dxfId="687" priority="1054" stopIfTrue="1" operator="lessThan">
      <formula>0</formula>
    </cfRule>
  </conditionalFormatting>
  <conditionalFormatting sqref="Q390:Q397">
    <cfRule type="cellIs" dxfId="686" priority="1053" stopIfTrue="1" operator="lessThan">
      <formula>0</formula>
    </cfRule>
  </conditionalFormatting>
  <conditionalFormatting sqref="Q461:Q462">
    <cfRule type="cellIs" dxfId="685" priority="1052" stopIfTrue="1" operator="lessThan">
      <formula>0</formula>
    </cfRule>
  </conditionalFormatting>
  <conditionalFormatting sqref="Q466">
    <cfRule type="cellIs" dxfId="684" priority="1051" stopIfTrue="1" operator="lessThan">
      <formula>0</formula>
    </cfRule>
  </conditionalFormatting>
  <conditionalFormatting sqref="Q714:Q715">
    <cfRule type="cellIs" dxfId="683" priority="1045" stopIfTrue="1" operator="lessThan">
      <formula>0</formula>
    </cfRule>
  </conditionalFormatting>
  <conditionalFormatting sqref="Q264:Q265">
    <cfRule type="cellIs" dxfId="682" priority="1044" stopIfTrue="1" operator="lessThan">
      <formula>0</formula>
    </cfRule>
  </conditionalFormatting>
  <conditionalFormatting sqref="Q728">
    <cfRule type="cellIs" dxfId="681" priority="1043" stopIfTrue="1" operator="lessThan">
      <formula>0</formula>
    </cfRule>
  </conditionalFormatting>
  <conditionalFormatting sqref="Q52">
    <cfRule type="cellIs" dxfId="680" priority="1042" stopIfTrue="1" operator="lessThan">
      <formula>0</formula>
    </cfRule>
  </conditionalFormatting>
  <conditionalFormatting sqref="Q56">
    <cfRule type="cellIs" dxfId="679" priority="1041" stopIfTrue="1" operator="lessThan">
      <formula>0</formula>
    </cfRule>
  </conditionalFormatting>
  <conditionalFormatting sqref="Q61">
    <cfRule type="cellIs" dxfId="678" priority="1040" stopIfTrue="1" operator="lessThan">
      <formula>0</formula>
    </cfRule>
  </conditionalFormatting>
  <conditionalFormatting sqref="Q66">
    <cfRule type="cellIs" dxfId="677" priority="1039" stopIfTrue="1" operator="lessThan">
      <formula>0</formula>
    </cfRule>
  </conditionalFormatting>
  <conditionalFormatting sqref="Q15">
    <cfRule type="cellIs" dxfId="676" priority="1038" stopIfTrue="1" operator="lessThan">
      <formula>0</formula>
    </cfRule>
  </conditionalFormatting>
  <conditionalFormatting sqref="Q23">
    <cfRule type="cellIs" dxfId="675" priority="1037" stopIfTrue="1" operator="lessThan">
      <formula>0</formula>
    </cfRule>
  </conditionalFormatting>
  <conditionalFormatting sqref="Q418:Q420">
    <cfRule type="cellIs" dxfId="674" priority="1031" stopIfTrue="1" operator="lessThan">
      <formula>0</formula>
    </cfRule>
  </conditionalFormatting>
  <conditionalFormatting sqref="Q422:Q423">
    <cfRule type="cellIs" dxfId="673" priority="1030" stopIfTrue="1" operator="lessThan">
      <formula>0</formula>
    </cfRule>
  </conditionalFormatting>
  <conditionalFormatting sqref="Q764">
    <cfRule type="cellIs" dxfId="672" priority="1029" stopIfTrue="1" operator="lessThan">
      <formula>0</formula>
    </cfRule>
  </conditionalFormatting>
  <conditionalFormatting sqref="Q417">
    <cfRule type="cellIs" dxfId="671" priority="1025" stopIfTrue="1" operator="lessThan">
      <formula>0</formula>
    </cfRule>
  </conditionalFormatting>
  <conditionalFormatting sqref="Q443">
    <cfRule type="cellIs" dxfId="670" priority="1023" stopIfTrue="1" operator="lessThan">
      <formula>0</formula>
    </cfRule>
  </conditionalFormatting>
  <conditionalFormatting sqref="Q372:Q380">
    <cfRule type="cellIs" dxfId="669" priority="1020" stopIfTrue="1" operator="lessThan">
      <formula>0</formula>
    </cfRule>
  </conditionalFormatting>
  <conditionalFormatting sqref="Q8">
    <cfRule type="cellIs" dxfId="668" priority="1019" stopIfTrue="1" operator="lessThan">
      <formula>0</formula>
    </cfRule>
  </conditionalFormatting>
  <conditionalFormatting sqref="Q13">
    <cfRule type="cellIs" dxfId="667" priority="1018" stopIfTrue="1" operator="lessThan">
      <formula>0</formula>
    </cfRule>
  </conditionalFormatting>
  <conditionalFormatting sqref="Q20">
    <cfRule type="cellIs" dxfId="666" priority="1017" stopIfTrue="1" operator="lessThan">
      <formula>0</formula>
    </cfRule>
  </conditionalFormatting>
  <conditionalFormatting sqref="Q25">
    <cfRule type="cellIs" dxfId="665" priority="1016" stopIfTrue="1" operator="lessThan">
      <formula>0</formula>
    </cfRule>
  </conditionalFormatting>
  <conditionalFormatting sqref="AS8">
    <cfRule type="cellIs" dxfId="664" priority="1014" stopIfTrue="1" operator="lessThan">
      <formula>0</formula>
    </cfRule>
  </conditionalFormatting>
  <conditionalFormatting sqref="AS13">
    <cfRule type="cellIs" dxfId="663" priority="1013" stopIfTrue="1" operator="lessThan">
      <formula>0</formula>
    </cfRule>
  </conditionalFormatting>
  <conditionalFormatting sqref="AS20">
    <cfRule type="cellIs" dxfId="662" priority="1012" stopIfTrue="1" operator="lessThan">
      <formula>0</formula>
    </cfRule>
  </conditionalFormatting>
  <conditionalFormatting sqref="AS25">
    <cfRule type="cellIs" dxfId="661" priority="1011" stopIfTrue="1" operator="lessThan">
      <formula>0</formula>
    </cfRule>
  </conditionalFormatting>
  <conditionalFormatting sqref="R443">
    <cfRule type="cellIs" dxfId="660" priority="922" stopIfTrue="1" operator="lessThan">
      <formula>0</formula>
    </cfRule>
  </conditionalFormatting>
  <conditionalFormatting sqref="R27:R28 R30:R33">
    <cfRule type="cellIs" dxfId="659" priority="973" stopIfTrue="1" operator="lessThan">
      <formula>0</formula>
    </cfRule>
  </conditionalFormatting>
  <conditionalFormatting sqref="R29">
    <cfRule type="cellIs" dxfId="658" priority="935" stopIfTrue="1" operator="lessThan">
      <formula>0</formula>
    </cfRule>
  </conditionalFormatting>
  <conditionalFormatting sqref="R242">
    <cfRule type="cellIs" dxfId="657" priority="934" stopIfTrue="1" operator="lessThan">
      <formula>0</formula>
    </cfRule>
  </conditionalFormatting>
  <conditionalFormatting sqref="R62:R65 R67:R69 R716:R727 R284:R291 R358 R738">
    <cfRule type="cellIs" dxfId="656" priority="980" stopIfTrue="1" operator="lessThan">
      <formula>0</formula>
    </cfRule>
  </conditionalFormatting>
  <conditionalFormatting sqref="R398:R399 R58:R60 R266:R269 R735:R737 R292:R295 R113:R121 R48:R51 R729 R53:R55 R297:R313 R337:R341">
    <cfRule type="cellIs" dxfId="655" priority="979" stopIfTrue="1" operator="lessThan">
      <formula>0</formula>
    </cfRule>
  </conditionalFormatting>
  <conditionalFormatting sqref="R94:R99 R176:R182 R355 R261:R262">
    <cfRule type="cellIs" dxfId="654" priority="978" stopIfTrue="1" operator="lessThan">
      <formula>0</formula>
    </cfRule>
  </conditionalFormatting>
  <conditionalFormatting sqref="R18 R183:R189 R730:R732">
    <cfRule type="cellIs" dxfId="653" priority="977" stopIfTrue="1" operator="lessThan">
      <formula>0</formula>
    </cfRule>
  </conditionalFormatting>
  <conditionalFormatting sqref="R100:R103 R129:R136 R751:R752 R747 R754 R741:R744">
    <cfRule type="cellIs" dxfId="652" priority="976" stopIfTrue="1" operator="lessThan">
      <formula>0</formula>
    </cfRule>
  </conditionalFormatting>
  <conditionalFormatting sqref="R44:R46">
    <cfRule type="cellIs" dxfId="651" priority="971" stopIfTrue="1" operator="lessThan">
      <formula>0</formula>
    </cfRule>
  </conditionalFormatting>
  <conditionalFormatting sqref="R70:R73">
    <cfRule type="cellIs" dxfId="650" priority="970" stopIfTrue="1" operator="lessThan">
      <formula>0</formula>
    </cfRule>
  </conditionalFormatting>
  <conditionalFormatting sqref="R40:R41">
    <cfRule type="cellIs" dxfId="649" priority="972" stopIfTrue="1" operator="lessThan">
      <formula>0</formula>
    </cfRule>
  </conditionalFormatting>
  <conditionalFormatting sqref="R6:R7 R16 R107 R109:R111 R123:R126 R138:R142 R144 R146 R148 R150:R151 R154:R156 R158:R161 R163:R165 R167:R174 R191:R192 R194:R197 R202 R204:R211 R216:R219 R238:R239 R758:R760 R105 R11:R12 R221:R222 R762:R763 R765">
    <cfRule type="cellIs" dxfId="648" priority="975" stopIfTrue="1" operator="lessThan">
      <formula>0</formula>
    </cfRule>
  </conditionalFormatting>
  <conditionalFormatting sqref="R21:R22 R24">
    <cfRule type="cellIs" dxfId="647" priority="974" stopIfTrue="1" operator="lessThan">
      <formula>0</formula>
    </cfRule>
  </conditionalFormatting>
  <conditionalFormatting sqref="R401:R402">
    <cfRule type="cellIs" dxfId="646" priority="967" stopIfTrue="1" operator="lessThan">
      <formula>0</formula>
    </cfRule>
  </conditionalFormatting>
  <conditionalFormatting sqref="R712:R713">
    <cfRule type="cellIs" dxfId="645" priority="968" stopIfTrue="1" operator="lessThan">
      <formula>0</formula>
    </cfRule>
  </conditionalFormatting>
  <conditionalFormatting sqref="R34">
    <cfRule type="cellIs" dxfId="644" priority="963" stopIfTrue="1" operator="lessThan">
      <formula>0</formula>
    </cfRule>
  </conditionalFormatting>
  <conditionalFormatting sqref="R746">
    <cfRule type="cellIs" dxfId="643" priority="965" stopIfTrue="1" operator="lessThan">
      <formula>0</formula>
    </cfRule>
  </conditionalFormatting>
  <conditionalFormatting sqref="R17">
    <cfRule type="cellIs" dxfId="642" priority="964" stopIfTrue="1" operator="lessThan">
      <formula>0</formula>
    </cfRule>
  </conditionalFormatting>
  <conditionalFormatting sqref="R740">
    <cfRule type="cellIs" dxfId="641" priority="961" stopIfTrue="1" operator="lessThan">
      <formula>0</formula>
    </cfRule>
  </conditionalFormatting>
  <conditionalFormatting sqref="R425:R442">
    <cfRule type="cellIs" dxfId="640" priority="959" stopIfTrue="1" operator="lessThan">
      <formula>0</formula>
    </cfRule>
  </conditionalFormatting>
  <conditionalFormatting sqref="R416">
    <cfRule type="cellIs" dxfId="639" priority="960" stopIfTrue="1" operator="lessThan">
      <formula>0</formula>
    </cfRule>
  </conditionalFormatting>
  <conditionalFormatting sqref="R734">
    <cfRule type="cellIs" dxfId="638" priority="958" stopIfTrue="1" operator="lessThan">
      <formula>0</formula>
    </cfRule>
  </conditionalFormatting>
  <conditionalFormatting sqref="R214">
    <cfRule type="cellIs" dxfId="637" priority="957" stopIfTrue="1" operator="lessThan">
      <formula>0</formula>
    </cfRule>
  </conditionalFormatting>
  <conditionalFormatting sqref="R215">
    <cfRule type="cellIs" dxfId="636" priority="956" stopIfTrue="1" operator="lessThan">
      <formula>0</formula>
    </cfRule>
  </conditionalFormatting>
  <conditionalFormatting sqref="R57">
    <cfRule type="cellIs" dxfId="635" priority="954" stopIfTrue="1" operator="lessThan">
      <formula>0</formula>
    </cfRule>
  </conditionalFormatting>
  <conditionalFormatting sqref="R467:R469">
    <cfRule type="cellIs" dxfId="634" priority="953" stopIfTrue="1" operator="lessThan">
      <formula>0</formula>
    </cfRule>
  </conditionalFormatting>
  <conditionalFormatting sqref="R390:R397">
    <cfRule type="cellIs" dxfId="633" priority="952" stopIfTrue="1" operator="lessThan">
      <formula>0</formula>
    </cfRule>
  </conditionalFormatting>
  <conditionalFormatting sqref="R461:R462">
    <cfRule type="cellIs" dxfId="632" priority="951" stopIfTrue="1" operator="lessThan">
      <formula>0</formula>
    </cfRule>
  </conditionalFormatting>
  <conditionalFormatting sqref="R466">
    <cfRule type="cellIs" dxfId="631" priority="950" stopIfTrue="1" operator="lessThan">
      <formula>0</formula>
    </cfRule>
  </conditionalFormatting>
  <conditionalFormatting sqref="R714:R715">
    <cfRule type="cellIs" dxfId="630" priority="944" stopIfTrue="1" operator="lessThan">
      <formula>0</formula>
    </cfRule>
  </conditionalFormatting>
  <conditionalFormatting sqref="R264:R265">
    <cfRule type="cellIs" dxfId="629" priority="943" stopIfTrue="1" operator="lessThan">
      <formula>0</formula>
    </cfRule>
  </conditionalFormatting>
  <conditionalFormatting sqref="R728">
    <cfRule type="cellIs" dxfId="628" priority="942" stopIfTrue="1" operator="lessThan">
      <formula>0</formula>
    </cfRule>
  </conditionalFormatting>
  <conditionalFormatting sqref="R52">
    <cfRule type="cellIs" dxfId="627" priority="941" stopIfTrue="1" operator="lessThan">
      <formula>0</formula>
    </cfRule>
  </conditionalFormatting>
  <conditionalFormatting sqref="R56">
    <cfRule type="cellIs" dxfId="626" priority="940" stopIfTrue="1" operator="lessThan">
      <formula>0</formula>
    </cfRule>
  </conditionalFormatting>
  <conditionalFormatting sqref="R61">
    <cfRule type="cellIs" dxfId="625" priority="939" stopIfTrue="1" operator="lessThan">
      <formula>0</formula>
    </cfRule>
  </conditionalFormatting>
  <conditionalFormatting sqref="R66">
    <cfRule type="cellIs" dxfId="624" priority="938" stopIfTrue="1" operator="lessThan">
      <formula>0</formula>
    </cfRule>
  </conditionalFormatting>
  <conditionalFormatting sqref="R15">
    <cfRule type="cellIs" dxfId="623" priority="937" stopIfTrue="1" operator="lessThan">
      <formula>0</formula>
    </cfRule>
  </conditionalFormatting>
  <conditionalFormatting sqref="R23">
    <cfRule type="cellIs" dxfId="622" priority="936" stopIfTrue="1" operator="lessThan">
      <formula>0</formula>
    </cfRule>
  </conditionalFormatting>
  <conditionalFormatting sqref="R418:R420">
    <cfRule type="cellIs" dxfId="621" priority="930" stopIfTrue="1" operator="lessThan">
      <formula>0</formula>
    </cfRule>
  </conditionalFormatting>
  <conditionalFormatting sqref="R422:R423">
    <cfRule type="cellIs" dxfId="620" priority="929" stopIfTrue="1" operator="lessThan">
      <formula>0</formula>
    </cfRule>
  </conditionalFormatting>
  <conditionalFormatting sqref="R764">
    <cfRule type="cellIs" dxfId="619" priority="928" stopIfTrue="1" operator="lessThan">
      <formula>0</formula>
    </cfRule>
  </conditionalFormatting>
  <conditionalFormatting sqref="R417">
    <cfRule type="cellIs" dxfId="618" priority="924" stopIfTrue="1" operator="lessThan">
      <formula>0</formula>
    </cfRule>
  </conditionalFormatting>
  <conditionalFormatting sqref="R372:R380">
    <cfRule type="cellIs" dxfId="617" priority="919" stopIfTrue="1" operator="lessThan">
      <formula>0</formula>
    </cfRule>
  </conditionalFormatting>
  <conditionalFormatting sqref="R8">
    <cfRule type="cellIs" dxfId="616" priority="918" stopIfTrue="1" operator="lessThan">
      <formula>0</formula>
    </cfRule>
  </conditionalFormatting>
  <conditionalFormatting sqref="R13">
    <cfRule type="cellIs" dxfId="615" priority="917" stopIfTrue="1" operator="lessThan">
      <formula>0</formula>
    </cfRule>
  </conditionalFormatting>
  <conditionalFormatting sqref="R20">
    <cfRule type="cellIs" dxfId="614" priority="916" stopIfTrue="1" operator="lessThan">
      <formula>0</formula>
    </cfRule>
  </conditionalFormatting>
  <conditionalFormatting sqref="R25">
    <cfRule type="cellIs" dxfId="613" priority="915" stopIfTrue="1" operator="lessThan">
      <formula>0</formula>
    </cfRule>
  </conditionalFormatting>
  <conditionalFormatting sqref="AT8">
    <cfRule type="cellIs" dxfId="612" priority="912" stopIfTrue="1" operator="lessThan">
      <formula>0</formula>
    </cfRule>
  </conditionalFormatting>
  <conditionalFormatting sqref="AT13">
    <cfRule type="cellIs" dxfId="611" priority="911" stopIfTrue="1" operator="lessThan">
      <formula>0</formula>
    </cfRule>
  </conditionalFormatting>
  <conditionalFormatting sqref="AT20">
    <cfRule type="cellIs" dxfId="610" priority="910" stopIfTrue="1" operator="lessThan">
      <formula>0</formula>
    </cfRule>
  </conditionalFormatting>
  <conditionalFormatting sqref="AT25">
    <cfRule type="cellIs" dxfId="609" priority="909" stopIfTrue="1" operator="lessThan">
      <formula>0</formula>
    </cfRule>
  </conditionalFormatting>
  <conditionalFormatting sqref="S443">
    <cfRule type="cellIs" dxfId="608" priority="838" stopIfTrue="1" operator="lessThan">
      <formula>0</formula>
    </cfRule>
  </conditionalFormatting>
  <conditionalFormatting sqref="S27:S28 S30:S33">
    <cfRule type="cellIs" dxfId="607" priority="889" stopIfTrue="1" operator="lessThan">
      <formula>0</formula>
    </cfRule>
  </conditionalFormatting>
  <conditionalFormatting sqref="S29">
    <cfRule type="cellIs" dxfId="606" priority="851" stopIfTrue="1" operator="lessThan">
      <formula>0</formula>
    </cfRule>
  </conditionalFormatting>
  <conditionalFormatting sqref="S242">
    <cfRule type="cellIs" dxfId="605" priority="850" stopIfTrue="1" operator="lessThan">
      <formula>0</formula>
    </cfRule>
  </conditionalFormatting>
  <conditionalFormatting sqref="S62:S65 S67:S69 S716:S727 S284:S291 S358 S738">
    <cfRule type="cellIs" dxfId="604" priority="896" stopIfTrue="1" operator="lessThan">
      <formula>0</formula>
    </cfRule>
  </conditionalFormatting>
  <conditionalFormatting sqref="S398:S399 S58:S60 S266:S269 S735:S737 S292:S295 S113:S121 S48:S51 S729 S53:S55 S297:S313 S337:S341">
    <cfRule type="cellIs" dxfId="603" priority="895" stopIfTrue="1" operator="lessThan">
      <formula>0</formula>
    </cfRule>
  </conditionalFormatting>
  <conditionalFormatting sqref="S94:S99 S176:S182 S355 S261:S262">
    <cfRule type="cellIs" dxfId="602" priority="894" stopIfTrue="1" operator="lessThan">
      <formula>0</formula>
    </cfRule>
  </conditionalFormatting>
  <conditionalFormatting sqref="S18 S183:S189 S730:S732">
    <cfRule type="cellIs" dxfId="601" priority="893" stopIfTrue="1" operator="lessThan">
      <formula>0</formula>
    </cfRule>
  </conditionalFormatting>
  <conditionalFormatting sqref="S100:S103 S129:S136 S751:S752 S747 S754 S741:S744">
    <cfRule type="cellIs" dxfId="600" priority="892" stopIfTrue="1" operator="lessThan">
      <formula>0</formula>
    </cfRule>
  </conditionalFormatting>
  <conditionalFormatting sqref="S44:S46">
    <cfRule type="cellIs" dxfId="599" priority="887" stopIfTrue="1" operator="lessThan">
      <formula>0</formula>
    </cfRule>
  </conditionalFormatting>
  <conditionalFormatting sqref="S70:S73">
    <cfRule type="cellIs" dxfId="598" priority="886" stopIfTrue="1" operator="lessThan">
      <formula>0</formula>
    </cfRule>
  </conditionalFormatting>
  <conditionalFormatting sqref="S40:S41">
    <cfRule type="cellIs" dxfId="597" priority="888" stopIfTrue="1" operator="lessThan">
      <formula>0</formula>
    </cfRule>
  </conditionalFormatting>
  <conditionalFormatting sqref="S6:S7 S16 S107 S109:S111 S123:S126 S138:S142 S144 S146 S148 S150:S151 S154:S156 S158:S161 S163:S165 S167:S174 S191:S192 S194:S197 S202 S204:S211 S216:S219 S238:S239 S758:S760 S105 S11:S12 S221:S222 S762:S763 S765">
    <cfRule type="cellIs" dxfId="596" priority="891" stopIfTrue="1" operator="lessThan">
      <formula>0</formula>
    </cfRule>
  </conditionalFormatting>
  <conditionalFormatting sqref="S21:S22 S24">
    <cfRule type="cellIs" dxfId="595" priority="890" stopIfTrue="1" operator="lessThan">
      <formula>0</formula>
    </cfRule>
  </conditionalFormatting>
  <conditionalFormatting sqref="S401:S402">
    <cfRule type="cellIs" dxfId="594" priority="883" stopIfTrue="1" operator="lessThan">
      <formula>0</formula>
    </cfRule>
  </conditionalFormatting>
  <conditionalFormatting sqref="S712:S713">
    <cfRule type="cellIs" dxfId="593" priority="884" stopIfTrue="1" operator="lessThan">
      <formula>0</formula>
    </cfRule>
  </conditionalFormatting>
  <conditionalFormatting sqref="S34">
    <cfRule type="cellIs" dxfId="592" priority="879" stopIfTrue="1" operator="lessThan">
      <formula>0</formula>
    </cfRule>
  </conditionalFormatting>
  <conditionalFormatting sqref="S746">
    <cfRule type="cellIs" dxfId="591" priority="881" stopIfTrue="1" operator="lessThan">
      <formula>0</formula>
    </cfRule>
  </conditionalFormatting>
  <conditionalFormatting sqref="S17">
    <cfRule type="cellIs" dxfId="590" priority="880" stopIfTrue="1" operator="lessThan">
      <formula>0</formula>
    </cfRule>
  </conditionalFormatting>
  <conditionalFormatting sqref="S740">
    <cfRule type="cellIs" dxfId="589" priority="877" stopIfTrue="1" operator="lessThan">
      <formula>0</formula>
    </cfRule>
  </conditionalFormatting>
  <conditionalFormatting sqref="S425:S442">
    <cfRule type="cellIs" dxfId="588" priority="875" stopIfTrue="1" operator="lessThan">
      <formula>0</formula>
    </cfRule>
  </conditionalFormatting>
  <conditionalFormatting sqref="S416">
    <cfRule type="cellIs" dxfId="587" priority="876" stopIfTrue="1" operator="lessThan">
      <formula>0</formula>
    </cfRule>
  </conditionalFormatting>
  <conditionalFormatting sqref="S734">
    <cfRule type="cellIs" dxfId="586" priority="874" stopIfTrue="1" operator="lessThan">
      <formula>0</formula>
    </cfRule>
  </conditionalFormatting>
  <conditionalFormatting sqref="S214">
    <cfRule type="cellIs" dxfId="585" priority="873" stopIfTrue="1" operator="lessThan">
      <formula>0</formula>
    </cfRule>
  </conditionalFormatting>
  <conditionalFormatting sqref="S215">
    <cfRule type="cellIs" dxfId="584" priority="872" stopIfTrue="1" operator="lessThan">
      <formula>0</formula>
    </cfRule>
  </conditionalFormatting>
  <conditionalFormatting sqref="S57">
    <cfRule type="cellIs" dxfId="583" priority="870" stopIfTrue="1" operator="lessThan">
      <formula>0</formula>
    </cfRule>
  </conditionalFormatting>
  <conditionalFormatting sqref="S467:S469">
    <cfRule type="cellIs" dxfId="582" priority="869" stopIfTrue="1" operator="lessThan">
      <formula>0</formula>
    </cfRule>
  </conditionalFormatting>
  <conditionalFormatting sqref="S390:S397">
    <cfRule type="cellIs" dxfId="581" priority="868" stopIfTrue="1" operator="lessThan">
      <formula>0</formula>
    </cfRule>
  </conditionalFormatting>
  <conditionalFormatting sqref="S461:S462">
    <cfRule type="cellIs" dxfId="580" priority="867" stopIfTrue="1" operator="lessThan">
      <formula>0</formula>
    </cfRule>
  </conditionalFormatting>
  <conditionalFormatting sqref="S466">
    <cfRule type="cellIs" dxfId="579" priority="866" stopIfTrue="1" operator="lessThan">
      <formula>0</formula>
    </cfRule>
  </conditionalFormatting>
  <conditionalFormatting sqref="S714:S715">
    <cfRule type="cellIs" dxfId="578" priority="860" stopIfTrue="1" operator="lessThan">
      <formula>0</formula>
    </cfRule>
  </conditionalFormatting>
  <conditionalFormatting sqref="S264:S265">
    <cfRule type="cellIs" dxfId="577" priority="859" stopIfTrue="1" operator="lessThan">
      <formula>0</formula>
    </cfRule>
  </conditionalFormatting>
  <conditionalFormatting sqref="S728">
    <cfRule type="cellIs" dxfId="576" priority="858" stopIfTrue="1" operator="lessThan">
      <formula>0</formula>
    </cfRule>
  </conditionalFormatting>
  <conditionalFormatting sqref="S52">
    <cfRule type="cellIs" dxfId="575" priority="857" stopIfTrue="1" operator="lessThan">
      <formula>0</formula>
    </cfRule>
  </conditionalFormatting>
  <conditionalFormatting sqref="S56">
    <cfRule type="cellIs" dxfId="574" priority="856" stopIfTrue="1" operator="lessThan">
      <formula>0</formula>
    </cfRule>
  </conditionalFormatting>
  <conditionalFormatting sqref="S61">
    <cfRule type="cellIs" dxfId="573" priority="855" stopIfTrue="1" operator="lessThan">
      <formula>0</formula>
    </cfRule>
  </conditionalFormatting>
  <conditionalFormatting sqref="S66">
    <cfRule type="cellIs" dxfId="572" priority="854" stopIfTrue="1" operator="lessThan">
      <formula>0</formula>
    </cfRule>
  </conditionalFormatting>
  <conditionalFormatting sqref="S15">
    <cfRule type="cellIs" dxfId="571" priority="853" stopIfTrue="1" operator="lessThan">
      <formula>0</formula>
    </cfRule>
  </conditionalFormatting>
  <conditionalFormatting sqref="S23">
    <cfRule type="cellIs" dxfId="570" priority="852" stopIfTrue="1" operator="lessThan">
      <formula>0</formula>
    </cfRule>
  </conditionalFormatting>
  <conditionalFormatting sqref="S418:S420">
    <cfRule type="cellIs" dxfId="569" priority="846" stopIfTrue="1" operator="lessThan">
      <formula>0</formula>
    </cfRule>
  </conditionalFormatting>
  <conditionalFormatting sqref="S422:S423">
    <cfRule type="cellIs" dxfId="568" priority="845" stopIfTrue="1" operator="lessThan">
      <formula>0</formula>
    </cfRule>
  </conditionalFormatting>
  <conditionalFormatting sqref="S764">
    <cfRule type="cellIs" dxfId="567" priority="844" stopIfTrue="1" operator="lessThan">
      <formula>0</formula>
    </cfRule>
  </conditionalFormatting>
  <conditionalFormatting sqref="S417">
    <cfRule type="cellIs" dxfId="566" priority="840" stopIfTrue="1" operator="lessThan">
      <formula>0</formula>
    </cfRule>
  </conditionalFormatting>
  <conditionalFormatting sqref="S372:S380">
    <cfRule type="cellIs" dxfId="565" priority="835" stopIfTrue="1" operator="lessThan">
      <formula>0</formula>
    </cfRule>
  </conditionalFormatting>
  <conditionalFormatting sqref="S8">
    <cfRule type="cellIs" dxfId="564" priority="834" stopIfTrue="1" operator="lessThan">
      <formula>0</formula>
    </cfRule>
  </conditionalFormatting>
  <conditionalFormatting sqref="S13">
    <cfRule type="cellIs" dxfId="563" priority="833" stopIfTrue="1" operator="lessThan">
      <formula>0</formula>
    </cfRule>
  </conditionalFormatting>
  <conditionalFormatting sqref="S20">
    <cfRule type="cellIs" dxfId="562" priority="832" stopIfTrue="1" operator="lessThan">
      <formula>0</formula>
    </cfRule>
  </conditionalFormatting>
  <conditionalFormatting sqref="S25">
    <cfRule type="cellIs" dxfId="561" priority="831" stopIfTrue="1" operator="lessThan">
      <formula>0</formula>
    </cfRule>
  </conditionalFormatting>
  <conditionalFormatting sqref="AU11:AU12 AU15:AU18 AU21:AU24 AU44:AU46 AU40:AU41 AU113:AU121 AU261:AU262 AU176:AU189 AU754 AU129:AU136 AU94:AU103 AU221:AU222 AU105 AU758:AU760 AU238:AU239 AU204:AU211 AU202 AU194:AU197 AU191:AU192 AU167:AU174 AU163:AU165 AU158:AU161 AU154:AU156 AU150:AU151 AU146 AU144 AU138:AU142 AU123:AU126 AU109:AU111 AU107 AU746:AU747 AU214:AU219 AU264:AU269 AU48:AU73 AU372:AU380 AU358 AU148 AU751:AU752 AU355 AU762:AU765">
    <cfRule type="cellIs" dxfId="560" priority="828" stopIfTrue="1" operator="lessThan">
      <formula>0</formula>
    </cfRule>
  </conditionalFormatting>
  <conditionalFormatting sqref="AU6:AU7">
    <cfRule type="cellIs" dxfId="559" priority="827" stopIfTrue="1" operator="lessThan">
      <formula>0</formula>
    </cfRule>
  </conditionalFormatting>
  <conditionalFormatting sqref="AU8">
    <cfRule type="cellIs" dxfId="558" priority="820" stopIfTrue="1" operator="lessThan">
      <formula>0</formula>
    </cfRule>
  </conditionalFormatting>
  <conditionalFormatting sqref="AU13">
    <cfRule type="cellIs" dxfId="557" priority="819" stopIfTrue="1" operator="lessThan">
      <formula>0</formula>
    </cfRule>
  </conditionalFormatting>
  <conditionalFormatting sqref="AU20">
    <cfRule type="cellIs" dxfId="556" priority="818" stopIfTrue="1" operator="lessThan">
      <formula>0</formula>
    </cfRule>
  </conditionalFormatting>
  <conditionalFormatting sqref="AU25">
    <cfRule type="cellIs" dxfId="555" priority="817" stopIfTrue="1" operator="lessThan">
      <formula>0</formula>
    </cfRule>
  </conditionalFormatting>
  <conditionalFormatting sqref="T62:T65 T67:T69 T716:T727 T284:T291 T358 T738">
    <cfRule type="cellIs" dxfId="554" priority="804" stopIfTrue="1" operator="lessThan">
      <formula>0</formula>
    </cfRule>
  </conditionalFormatting>
  <conditionalFormatting sqref="T398:T399 T58:T60 T266:T269 T735:T737 T292:T295 T113:T121 T48:T51 T729 T53:T55 T297:T313 T337:T341">
    <cfRule type="cellIs" dxfId="553" priority="803" stopIfTrue="1" operator="lessThan">
      <formula>0</formula>
    </cfRule>
  </conditionalFormatting>
  <conditionalFormatting sqref="T94:T99 T176:T182 T355 T261:T262">
    <cfRule type="cellIs" dxfId="552" priority="802" stopIfTrue="1" operator="lessThan">
      <formula>0</formula>
    </cfRule>
  </conditionalFormatting>
  <conditionalFormatting sqref="T18 T183:T189 T730:T732">
    <cfRule type="cellIs" dxfId="551" priority="801" stopIfTrue="1" operator="lessThan">
      <formula>0</formula>
    </cfRule>
  </conditionalFormatting>
  <conditionalFormatting sqref="U62:U65 U67:U69 U716:U727 U284:U291 U358 U738">
    <cfRule type="cellIs" dxfId="550" priority="720" stopIfTrue="1" operator="lessThan">
      <formula>0</formula>
    </cfRule>
  </conditionalFormatting>
  <conditionalFormatting sqref="U398:U399 U58:U60 U266:U269 U735:U737 U292:U295 U113:U121 U48:U51 U729 U53:U55 U297:U313 U337:U341">
    <cfRule type="cellIs" dxfId="549" priority="719" stopIfTrue="1" operator="lessThan">
      <formula>0</formula>
    </cfRule>
  </conditionalFormatting>
  <conditionalFormatting sqref="U94:U99 U176:U182 U355 U261:U262">
    <cfRule type="cellIs" dxfId="548" priority="718" stopIfTrue="1" operator="lessThan">
      <formula>0</formula>
    </cfRule>
  </conditionalFormatting>
  <conditionalFormatting sqref="U18 U183:U189 U730:U732">
    <cfRule type="cellIs" dxfId="547" priority="717" stopIfTrue="1" operator="lessThan">
      <formula>0</formula>
    </cfRule>
  </conditionalFormatting>
  <conditionalFormatting sqref="T443">
    <cfRule type="cellIs" dxfId="546" priority="746" stopIfTrue="1" operator="lessThan">
      <formula>0</formula>
    </cfRule>
  </conditionalFormatting>
  <conditionalFormatting sqref="T27:T28 T30:T33">
    <cfRule type="cellIs" dxfId="545" priority="797" stopIfTrue="1" operator="lessThan">
      <formula>0</formula>
    </cfRule>
  </conditionalFormatting>
  <conditionalFormatting sqref="T29">
    <cfRule type="cellIs" dxfId="544" priority="759" stopIfTrue="1" operator="lessThan">
      <formula>0</formula>
    </cfRule>
  </conditionalFormatting>
  <conditionalFormatting sqref="T242">
    <cfRule type="cellIs" dxfId="543" priority="758" stopIfTrue="1" operator="lessThan">
      <formula>0</formula>
    </cfRule>
  </conditionalFormatting>
  <conditionalFormatting sqref="T100:T103 T129:T136 T751:T752 T747 T754 T741:T744">
    <cfRule type="cellIs" dxfId="542" priority="800" stopIfTrue="1" operator="lessThan">
      <formula>0</formula>
    </cfRule>
  </conditionalFormatting>
  <conditionalFormatting sqref="T44:T46">
    <cfRule type="cellIs" dxfId="541" priority="795" stopIfTrue="1" operator="lessThan">
      <formula>0</formula>
    </cfRule>
  </conditionalFormatting>
  <conditionalFormatting sqref="T70:T73">
    <cfRule type="cellIs" dxfId="540" priority="794" stopIfTrue="1" operator="lessThan">
      <formula>0</formula>
    </cfRule>
  </conditionalFormatting>
  <conditionalFormatting sqref="T40:T41">
    <cfRule type="cellIs" dxfId="539" priority="796" stopIfTrue="1" operator="lessThan">
      <formula>0</formula>
    </cfRule>
  </conditionalFormatting>
  <conditionalFormatting sqref="T6:T7 T16 T107 T109:T111 T123:T126 T138:T142 T144 T146 T148 T150:T151 T154:T156 T158:T161 T163:T165 T167:T174 T191:T192 T194:T197 T202 T204:T211 T216:T219 T238:T239 T758:T760 T105 T11:T12 T221:T222 T762:T763 T765">
    <cfRule type="cellIs" dxfId="538" priority="799" stopIfTrue="1" operator="lessThan">
      <formula>0</formula>
    </cfRule>
  </conditionalFormatting>
  <conditionalFormatting sqref="T21:T22 T24">
    <cfRule type="cellIs" dxfId="537" priority="798" stopIfTrue="1" operator="lessThan">
      <formula>0</formula>
    </cfRule>
  </conditionalFormatting>
  <conditionalFormatting sqref="T401:T402">
    <cfRule type="cellIs" dxfId="536" priority="791" stopIfTrue="1" operator="lessThan">
      <formula>0</formula>
    </cfRule>
  </conditionalFormatting>
  <conditionalFormatting sqref="T712:T713">
    <cfRule type="cellIs" dxfId="535" priority="792" stopIfTrue="1" operator="lessThan">
      <formula>0</formula>
    </cfRule>
  </conditionalFormatting>
  <conditionalFormatting sqref="T34">
    <cfRule type="cellIs" dxfId="534" priority="787" stopIfTrue="1" operator="lessThan">
      <formula>0</formula>
    </cfRule>
  </conditionalFormatting>
  <conditionalFormatting sqref="T746">
    <cfRule type="cellIs" dxfId="533" priority="789" stopIfTrue="1" operator="lessThan">
      <formula>0</formula>
    </cfRule>
  </conditionalFormatting>
  <conditionalFormatting sqref="T17">
    <cfRule type="cellIs" dxfId="532" priority="788" stopIfTrue="1" operator="lessThan">
      <formula>0</formula>
    </cfRule>
  </conditionalFormatting>
  <conditionalFormatting sqref="T740">
    <cfRule type="cellIs" dxfId="531" priority="785" stopIfTrue="1" operator="lessThan">
      <formula>0</formula>
    </cfRule>
  </conditionalFormatting>
  <conditionalFormatting sqref="T425:T442">
    <cfRule type="cellIs" dxfId="530" priority="783" stopIfTrue="1" operator="lessThan">
      <formula>0</formula>
    </cfRule>
  </conditionalFormatting>
  <conditionalFormatting sqref="T416">
    <cfRule type="cellIs" dxfId="529" priority="784" stopIfTrue="1" operator="lessThan">
      <formula>0</formula>
    </cfRule>
  </conditionalFormatting>
  <conditionalFormatting sqref="T734">
    <cfRule type="cellIs" dxfId="528" priority="782" stopIfTrue="1" operator="lessThan">
      <formula>0</formula>
    </cfRule>
  </conditionalFormatting>
  <conditionalFormatting sqref="T214">
    <cfRule type="cellIs" dxfId="527" priority="781" stopIfTrue="1" operator="lessThan">
      <formula>0</formula>
    </cfRule>
  </conditionalFormatting>
  <conditionalFormatting sqref="T215">
    <cfRule type="cellIs" dxfId="526" priority="780" stopIfTrue="1" operator="lessThan">
      <formula>0</formula>
    </cfRule>
  </conditionalFormatting>
  <conditionalFormatting sqref="T57">
    <cfRule type="cellIs" dxfId="525" priority="778" stopIfTrue="1" operator="lessThan">
      <formula>0</formula>
    </cfRule>
  </conditionalFormatting>
  <conditionalFormatting sqref="T467:T469">
    <cfRule type="cellIs" dxfId="524" priority="777" stopIfTrue="1" operator="lessThan">
      <formula>0</formula>
    </cfRule>
  </conditionalFormatting>
  <conditionalFormatting sqref="T390:T397">
    <cfRule type="cellIs" dxfId="523" priority="776" stopIfTrue="1" operator="lessThan">
      <formula>0</formula>
    </cfRule>
  </conditionalFormatting>
  <conditionalFormatting sqref="T461:T462">
    <cfRule type="cellIs" dxfId="522" priority="775" stopIfTrue="1" operator="lessThan">
      <formula>0</formula>
    </cfRule>
  </conditionalFormatting>
  <conditionalFormatting sqref="T466">
    <cfRule type="cellIs" dxfId="521" priority="774" stopIfTrue="1" operator="lessThan">
      <formula>0</formula>
    </cfRule>
  </conditionalFormatting>
  <conditionalFormatting sqref="T714:T715">
    <cfRule type="cellIs" dxfId="520" priority="768" stopIfTrue="1" operator="lessThan">
      <formula>0</formula>
    </cfRule>
  </conditionalFormatting>
  <conditionalFormatting sqref="T264:T265">
    <cfRule type="cellIs" dxfId="519" priority="767" stopIfTrue="1" operator="lessThan">
      <formula>0</formula>
    </cfRule>
  </conditionalFormatting>
  <conditionalFormatting sqref="T728">
    <cfRule type="cellIs" dxfId="518" priority="766" stopIfTrue="1" operator="lessThan">
      <formula>0</formula>
    </cfRule>
  </conditionalFormatting>
  <conditionalFormatting sqref="T52">
    <cfRule type="cellIs" dxfId="517" priority="765" stopIfTrue="1" operator="lessThan">
      <formula>0</formula>
    </cfRule>
  </conditionalFormatting>
  <conditionalFormatting sqref="T56">
    <cfRule type="cellIs" dxfId="516" priority="764" stopIfTrue="1" operator="lessThan">
      <formula>0</formula>
    </cfRule>
  </conditionalFormatting>
  <conditionalFormatting sqref="T61">
    <cfRule type="cellIs" dxfId="515" priority="763" stopIfTrue="1" operator="lessThan">
      <formula>0</formula>
    </cfRule>
  </conditionalFormatting>
  <conditionalFormatting sqref="T66">
    <cfRule type="cellIs" dxfId="514" priority="762" stopIfTrue="1" operator="lessThan">
      <formula>0</formula>
    </cfRule>
  </conditionalFormatting>
  <conditionalFormatting sqref="T15">
    <cfRule type="cellIs" dxfId="513" priority="761" stopIfTrue="1" operator="lessThan">
      <formula>0</formula>
    </cfRule>
  </conditionalFormatting>
  <conditionalFormatting sqref="T23">
    <cfRule type="cellIs" dxfId="512" priority="760" stopIfTrue="1" operator="lessThan">
      <formula>0</formula>
    </cfRule>
  </conditionalFormatting>
  <conditionalFormatting sqref="T418:T420">
    <cfRule type="cellIs" dxfId="511" priority="754" stopIfTrue="1" operator="lessThan">
      <formula>0</formula>
    </cfRule>
  </conditionalFormatting>
  <conditionalFormatting sqref="T422:T423">
    <cfRule type="cellIs" dxfId="510" priority="753" stopIfTrue="1" operator="lessThan">
      <formula>0</formula>
    </cfRule>
  </conditionalFormatting>
  <conditionalFormatting sqref="T764">
    <cfRule type="cellIs" dxfId="509" priority="752" stopIfTrue="1" operator="lessThan">
      <formula>0</formula>
    </cfRule>
  </conditionalFormatting>
  <conditionalFormatting sqref="T417">
    <cfRule type="cellIs" dxfId="508" priority="748" stopIfTrue="1" operator="lessThan">
      <formula>0</formula>
    </cfRule>
  </conditionalFormatting>
  <conditionalFormatting sqref="T372:T380">
    <cfRule type="cellIs" dxfId="507" priority="743" stopIfTrue="1" operator="lessThan">
      <formula>0</formula>
    </cfRule>
  </conditionalFormatting>
  <conditionalFormatting sqref="T8">
    <cfRule type="cellIs" dxfId="506" priority="742" stopIfTrue="1" operator="lessThan">
      <formula>0</formula>
    </cfRule>
  </conditionalFormatting>
  <conditionalFormatting sqref="T13">
    <cfRule type="cellIs" dxfId="505" priority="741" stopIfTrue="1" operator="lessThan">
      <formula>0</formula>
    </cfRule>
  </conditionalFormatting>
  <conditionalFormatting sqref="T20">
    <cfRule type="cellIs" dxfId="504" priority="740" stopIfTrue="1" operator="lessThan">
      <formula>0</formula>
    </cfRule>
  </conditionalFormatting>
  <conditionalFormatting sqref="T25">
    <cfRule type="cellIs" dxfId="503" priority="739" stopIfTrue="1" operator="lessThan">
      <formula>0</formula>
    </cfRule>
  </conditionalFormatting>
  <conditionalFormatting sqref="AV8">
    <cfRule type="cellIs" dxfId="502" priority="736" stopIfTrue="1" operator="lessThan">
      <formula>0</formula>
    </cfRule>
  </conditionalFormatting>
  <conditionalFormatting sqref="AV13">
    <cfRule type="cellIs" dxfId="501" priority="735" stopIfTrue="1" operator="lessThan">
      <formula>0</formula>
    </cfRule>
  </conditionalFormatting>
  <conditionalFormatting sqref="AV20">
    <cfRule type="cellIs" dxfId="500" priority="734" stopIfTrue="1" operator="lessThan">
      <formula>0</formula>
    </cfRule>
  </conditionalFormatting>
  <conditionalFormatting sqref="AV25">
    <cfRule type="cellIs" dxfId="499" priority="733" stopIfTrue="1" operator="lessThan">
      <formula>0</formula>
    </cfRule>
  </conditionalFormatting>
  <conditionalFormatting sqref="U443">
    <cfRule type="cellIs" dxfId="498" priority="662" stopIfTrue="1" operator="lessThan">
      <formula>0</formula>
    </cfRule>
  </conditionalFormatting>
  <conditionalFormatting sqref="U27:U28 U30:U33">
    <cfRule type="cellIs" dxfId="497" priority="713" stopIfTrue="1" operator="lessThan">
      <formula>0</formula>
    </cfRule>
  </conditionalFormatting>
  <conditionalFormatting sqref="U29">
    <cfRule type="cellIs" dxfId="496" priority="675" stopIfTrue="1" operator="lessThan">
      <formula>0</formula>
    </cfRule>
  </conditionalFormatting>
  <conditionalFormatting sqref="U242">
    <cfRule type="cellIs" dxfId="495" priority="674" stopIfTrue="1" operator="lessThan">
      <formula>0</formula>
    </cfRule>
  </conditionalFormatting>
  <conditionalFormatting sqref="U100:U103 U129:U136 U751:U752 U747 U754 U741:U744">
    <cfRule type="cellIs" dxfId="494" priority="716" stopIfTrue="1" operator="lessThan">
      <formula>0</formula>
    </cfRule>
  </conditionalFormatting>
  <conditionalFormatting sqref="U44:U46">
    <cfRule type="cellIs" dxfId="493" priority="711" stopIfTrue="1" operator="lessThan">
      <formula>0</formula>
    </cfRule>
  </conditionalFormatting>
  <conditionalFormatting sqref="U70:U73">
    <cfRule type="cellIs" dxfId="492" priority="710" stopIfTrue="1" operator="lessThan">
      <formula>0</formula>
    </cfRule>
  </conditionalFormatting>
  <conditionalFormatting sqref="U40:U41">
    <cfRule type="cellIs" dxfId="491" priority="712" stopIfTrue="1" operator="lessThan">
      <formula>0</formula>
    </cfRule>
  </conditionalFormatting>
  <conditionalFormatting sqref="U6:U7 U16 U107 U109:U111 U123:U126 U138:U142 U144 U146 U148 U150:U151 U154:U156 U158:U161 U163:U165 U167:U174 U191:U192 U194:U197 U202 U204:U211 U216:U219 U238:U239 U758:U760 U105 U11:U12 U221:U222 U762:U763 U765">
    <cfRule type="cellIs" dxfId="490" priority="715" stopIfTrue="1" operator="lessThan">
      <formula>0</formula>
    </cfRule>
  </conditionalFormatting>
  <conditionalFormatting sqref="U21:U22 U24">
    <cfRule type="cellIs" dxfId="489" priority="714" stopIfTrue="1" operator="lessThan">
      <formula>0</formula>
    </cfRule>
  </conditionalFormatting>
  <conditionalFormatting sqref="U401:U402">
    <cfRule type="cellIs" dxfId="488" priority="707" stopIfTrue="1" operator="lessThan">
      <formula>0</formula>
    </cfRule>
  </conditionalFormatting>
  <conditionalFormatting sqref="U712:U713">
    <cfRule type="cellIs" dxfId="487" priority="708" stopIfTrue="1" operator="lessThan">
      <formula>0</formula>
    </cfRule>
  </conditionalFormatting>
  <conditionalFormatting sqref="U34">
    <cfRule type="cellIs" dxfId="486" priority="703" stopIfTrue="1" operator="lessThan">
      <formula>0</formula>
    </cfRule>
  </conditionalFormatting>
  <conditionalFormatting sqref="U746">
    <cfRule type="cellIs" dxfId="485" priority="705" stopIfTrue="1" operator="lessThan">
      <formula>0</formula>
    </cfRule>
  </conditionalFormatting>
  <conditionalFormatting sqref="U17">
    <cfRule type="cellIs" dxfId="484" priority="704" stopIfTrue="1" operator="lessThan">
      <formula>0</formula>
    </cfRule>
  </conditionalFormatting>
  <conditionalFormatting sqref="U740">
    <cfRule type="cellIs" dxfId="483" priority="701" stopIfTrue="1" operator="lessThan">
      <formula>0</formula>
    </cfRule>
  </conditionalFormatting>
  <conditionalFormatting sqref="U425:U442">
    <cfRule type="cellIs" dxfId="482" priority="699" stopIfTrue="1" operator="lessThan">
      <formula>0</formula>
    </cfRule>
  </conditionalFormatting>
  <conditionalFormatting sqref="U416">
    <cfRule type="cellIs" dxfId="481" priority="700" stopIfTrue="1" operator="lessThan">
      <formula>0</formula>
    </cfRule>
  </conditionalFormatting>
  <conditionalFormatting sqref="U734">
    <cfRule type="cellIs" dxfId="480" priority="698" stopIfTrue="1" operator="lessThan">
      <formula>0</formula>
    </cfRule>
  </conditionalFormatting>
  <conditionalFormatting sqref="U214">
    <cfRule type="cellIs" dxfId="479" priority="697" stopIfTrue="1" operator="lessThan">
      <formula>0</formula>
    </cfRule>
  </conditionalFormatting>
  <conditionalFormatting sqref="U215">
    <cfRule type="cellIs" dxfId="478" priority="696" stopIfTrue="1" operator="lessThan">
      <formula>0</formula>
    </cfRule>
  </conditionalFormatting>
  <conditionalFormatting sqref="U57">
    <cfRule type="cellIs" dxfId="477" priority="694" stopIfTrue="1" operator="lessThan">
      <formula>0</formula>
    </cfRule>
  </conditionalFormatting>
  <conditionalFormatting sqref="U467:U469">
    <cfRule type="cellIs" dxfId="476" priority="693" stopIfTrue="1" operator="lessThan">
      <formula>0</formula>
    </cfRule>
  </conditionalFormatting>
  <conditionalFormatting sqref="U390:U397">
    <cfRule type="cellIs" dxfId="475" priority="692" stopIfTrue="1" operator="lessThan">
      <formula>0</formula>
    </cfRule>
  </conditionalFormatting>
  <conditionalFormatting sqref="U461:U462">
    <cfRule type="cellIs" dxfId="474" priority="691" stopIfTrue="1" operator="lessThan">
      <formula>0</formula>
    </cfRule>
  </conditionalFormatting>
  <conditionalFormatting sqref="U466">
    <cfRule type="cellIs" dxfId="473" priority="690" stopIfTrue="1" operator="lessThan">
      <formula>0</formula>
    </cfRule>
  </conditionalFormatting>
  <conditionalFormatting sqref="U714:U715">
    <cfRule type="cellIs" dxfId="472" priority="684" stopIfTrue="1" operator="lessThan">
      <formula>0</formula>
    </cfRule>
  </conditionalFormatting>
  <conditionalFormatting sqref="U264:U265">
    <cfRule type="cellIs" dxfId="471" priority="683" stopIfTrue="1" operator="lessThan">
      <formula>0</formula>
    </cfRule>
  </conditionalFormatting>
  <conditionalFormatting sqref="U728">
    <cfRule type="cellIs" dxfId="470" priority="682" stopIfTrue="1" operator="lessThan">
      <formula>0</formula>
    </cfRule>
  </conditionalFormatting>
  <conditionalFormatting sqref="U52">
    <cfRule type="cellIs" dxfId="469" priority="681" stopIfTrue="1" operator="lessThan">
      <formula>0</formula>
    </cfRule>
  </conditionalFormatting>
  <conditionalFormatting sqref="U56">
    <cfRule type="cellIs" dxfId="468" priority="680" stopIfTrue="1" operator="lessThan">
      <formula>0</formula>
    </cfRule>
  </conditionalFormatting>
  <conditionalFormatting sqref="U61">
    <cfRule type="cellIs" dxfId="467" priority="679" stopIfTrue="1" operator="lessThan">
      <formula>0</formula>
    </cfRule>
  </conditionalFormatting>
  <conditionalFormatting sqref="U66">
    <cfRule type="cellIs" dxfId="466" priority="678" stopIfTrue="1" operator="lessThan">
      <formula>0</formula>
    </cfRule>
  </conditionalFormatting>
  <conditionalFormatting sqref="U15">
    <cfRule type="cellIs" dxfId="465" priority="677" stopIfTrue="1" operator="lessThan">
      <formula>0</formula>
    </cfRule>
  </conditionalFormatting>
  <conditionalFormatting sqref="U23">
    <cfRule type="cellIs" dxfId="464" priority="676" stopIfTrue="1" operator="lessThan">
      <formula>0</formula>
    </cfRule>
  </conditionalFormatting>
  <conditionalFormatting sqref="U418:U420">
    <cfRule type="cellIs" dxfId="463" priority="670" stopIfTrue="1" operator="lessThan">
      <formula>0</formula>
    </cfRule>
  </conditionalFormatting>
  <conditionalFormatting sqref="U422:U423">
    <cfRule type="cellIs" dxfId="462" priority="669" stopIfTrue="1" operator="lessThan">
      <formula>0</formula>
    </cfRule>
  </conditionalFormatting>
  <conditionalFormatting sqref="U764">
    <cfRule type="cellIs" dxfId="461" priority="668" stopIfTrue="1" operator="lessThan">
      <formula>0</formula>
    </cfRule>
  </conditionalFormatting>
  <conditionalFormatting sqref="U417">
    <cfRule type="cellIs" dxfId="460" priority="664" stopIfTrue="1" operator="lessThan">
      <formula>0</formula>
    </cfRule>
  </conditionalFormatting>
  <conditionalFormatting sqref="U372:U380">
    <cfRule type="cellIs" dxfId="459" priority="659" stopIfTrue="1" operator="lessThan">
      <formula>0</formula>
    </cfRule>
  </conditionalFormatting>
  <conditionalFormatting sqref="U8">
    <cfRule type="cellIs" dxfId="458" priority="658" stopIfTrue="1" operator="lessThan">
      <formula>0</formula>
    </cfRule>
  </conditionalFormatting>
  <conditionalFormatting sqref="U13">
    <cfRule type="cellIs" dxfId="457" priority="657" stopIfTrue="1" operator="lessThan">
      <formula>0</formula>
    </cfRule>
  </conditionalFormatting>
  <conditionalFormatting sqref="U20">
    <cfRule type="cellIs" dxfId="456" priority="656" stopIfTrue="1" operator="lessThan">
      <formula>0</formula>
    </cfRule>
  </conditionalFormatting>
  <conditionalFormatting sqref="U25">
    <cfRule type="cellIs" dxfId="455" priority="655" stopIfTrue="1" operator="lessThan">
      <formula>0</formula>
    </cfRule>
  </conditionalFormatting>
  <conditionalFormatting sqref="AW355 AW751:AW752 AW148 AW358 AW372:AW380 AW48:AW73 AW264:AW269 AW214:AW219 AW746:AW747 AW107 AW109:AW111 AW123:AW126 AW138:AW142 AW144 AW146 AW150:AW151 AW154:AW156 AW158:AW161 AW163:AW165 AW167:AW174 AW191:AW192 AW194:AW197 AW202 AW204:AW211 AW238:AW239 AW758:AW760 AW105 AW221:AW222 AW94:AW103 AW129:AW136 AW754 AW176:AW189 AW261:AW262 AW113:AW121 AW40:AW41 AW44:AW46 AW21:AW24 AW15:AW18 AW11:AW12 AW762:AW765">
    <cfRule type="cellIs" dxfId="454" priority="648" stopIfTrue="1" operator="lessThan">
      <formula>0</formula>
    </cfRule>
  </conditionalFormatting>
  <conditionalFormatting sqref="AW6:AW7">
    <cfRule type="cellIs" dxfId="453" priority="647" stopIfTrue="1" operator="lessThan">
      <formula>0</formula>
    </cfRule>
  </conditionalFormatting>
  <conditionalFormatting sqref="AW8">
    <cfRule type="cellIs" dxfId="452" priority="644" stopIfTrue="1" operator="lessThan">
      <formula>0</formula>
    </cfRule>
  </conditionalFormatting>
  <conditionalFormatting sqref="AW13">
    <cfRule type="cellIs" dxfId="451" priority="643" stopIfTrue="1" operator="lessThan">
      <formula>0</formula>
    </cfRule>
  </conditionalFormatting>
  <conditionalFormatting sqref="AW20">
    <cfRule type="cellIs" dxfId="450" priority="642" stopIfTrue="1" operator="lessThan">
      <formula>0</formula>
    </cfRule>
  </conditionalFormatting>
  <conditionalFormatting sqref="AW25">
    <cfRule type="cellIs" dxfId="449" priority="641" stopIfTrue="1" operator="lessThan">
      <formula>0</formula>
    </cfRule>
  </conditionalFormatting>
  <conditionalFormatting sqref="V62:V65 V67:V69 V716:V727 V284:V291 V358 V738">
    <cfRule type="cellIs" dxfId="448" priority="578" stopIfTrue="1" operator="lessThan">
      <formula>0</formula>
    </cfRule>
  </conditionalFormatting>
  <conditionalFormatting sqref="V398:V399 V58:V60 V266:V269 V735:V737 V292:V295 V113:V121 V48:V51 V729 V53:V55 V297:V313 V337:V341">
    <cfRule type="cellIs" dxfId="447" priority="577" stopIfTrue="1" operator="lessThan">
      <formula>0</formula>
    </cfRule>
  </conditionalFormatting>
  <conditionalFormatting sqref="V94:V99 V176:V182 V355 V261:V262">
    <cfRule type="cellIs" dxfId="446" priority="576" stopIfTrue="1" operator="lessThan">
      <formula>0</formula>
    </cfRule>
  </conditionalFormatting>
  <conditionalFormatting sqref="V18 V183:V189 V730:V732">
    <cfRule type="cellIs" dxfId="445" priority="575" stopIfTrue="1" operator="lessThan">
      <formula>0</formula>
    </cfRule>
  </conditionalFormatting>
  <conditionalFormatting sqref="V443">
    <cfRule type="cellIs" dxfId="444" priority="520" stopIfTrue="1" operator="lessThan">
      <formula>0</formula>
    </cfRule>
  </conditionalFormatting>
  <conditionalFormatting sqref="V27:V28 V30:V33">
    <cfRule type="cellIs" dxfId="443" priority="571" stopIfTrue="1" operator="lessThan">
      <formula>0</formula>
    </cfRule>
  </conditionalFormatting>
  <conditionalFormatting sqref="V29">
    <cfRule type="cellIs" dxfId="442" priority="533" stopIfTrue="1" operator="lessThan">
      <formula>0</formula>
    </cfRule>
  </conditionalFormatting>
  <conditionalFormatting sqref="V242">
    <cfRule type="cellIs" dxfId="441" priority="532" stopIfTrue="1" operator="lessThan">
      <formula>0</formula>
    </cfRule>
  </conditionalFormatting>
  <conditionalFormatting sqref="V100:V103 V129:V136 V751:V752 V747 V754 V741:V744">
    <cfRule type="cellIs" dxfId="440" priority="574" stopIfTrue="1" operator="lessThan">
      <formula>0</formula>
    </cfRule>
  </conditionalFormatting>
  <conditionalFormatting sqref="V44:V46">
    <cfRule type="cellIs" dxfId="439" priority="569" stopIfTrue="1" operator="lessThan">
      <formula>0</formula>
    </cfRule>
  </conditionalFormatting>
  <conditionalFormatting sqref="V70:V73">
    <cfRule type="cellIs" dxfId="438" priority="568" stopIfTrue="1" operator="lessThan">
      <formula>0</formula>
    </cfRule>
  </conditionalFormatting>
  <conditionalFormatting sqref="V40:V41">
    <cfRule type="cellIs" dxfId="437" priority="570" stopIfTrue="1" operator="lessThan">
      <formula>0</formula>
    </cfRule>
  </conditionalFormatting>
  <conditionalFormatting sqref="V6:V7 V16 V107 V109:V111 V123:V126 V138:V142 V144 V146 V148 V150:V151 V154:V156 V158:V161 V163:V165 V167:V174 V191:V192 V194:V197 V202 V204:V211 V216:V219 V238:V239 V758:V760 V105 V11:V12 V221:V222 V762:V763 V765">
    <cfRule type="cellIs" dxfId="436" priority="573" stopIfTrue="1" operator="lessThan">
      <formula>0</formula>
    </cfRule>
  </conditionalFormatting>
  <conditionalFormatting sqref="V21:V22 V24">
    <cfRule type="cellIs" dxfId="435" priority="572" stopIfTrue="1" operator="lessThan">
      <formula>0</formula>
    </cfRule>
  </conditionalFormatting>
  <conditionalFormatting sqref="V401:V402">
    <cfRule type="cellIs" dxfId="434" priority="565" stopIfTrue="1" operator="lessThan">
      <formula>0</formula>
    </cfRule>
  </conditionalFormatting>
  <conditionalFormatting sqref="V712:V713">
    <cfRule type="cellIs" dxfId="433" priority="566" stopIfTrue="1" operator="lessThan">
      <formula>0</formula>
    </cfRule>
  </conditionalFormatting>
  <conditionalFormatting sqref="V34">
    <cfRule type="cellIs" dxfId="432" priority="561" stopIfTrue="1" operator="lessThan">
      <formula>0</formula>
    </cfRule>
  </conditionalFormatting>
  <conditionalFormatting sqref="V746">
    <cfRule type="cellIs" dxfId="431" priority="563" stopIfTrue="1" operator="lessThan">
      <formula>0</formula>
    </cfRule>
  </conditionalFormatting>
  <conditionalFormatting sqref="V17">
    <cfRule type="cellIs" dxfId="430" priority="562" stopIfTrue="1" operator="lessThan">
      <formula>0</formula>
    </cfRule>
  </conditionalFormatting>
  <conditionalFormatting sqref="V740">
    <cfRule type="cellIs" dxfId="429" priority="559" stopIfTrue="1" operator="lessThan">
      <formula>0</formula>
    </cfRule>
  </conditionalFormatting>
  <conditionalFormatting sqref="V425:V442">
    <cfRule type="cellIs" dxfId="428" priority="557" stopIfTrue="1" operator="lessThan">
      <formula>0</formula>
    </cfRule>
  </conditionalFormatting>
  <conditionalFormatting sqref="V416">
    <cfRule type="cellIs" dxfId="427" priority="558" stopIfTrue="1" operator="lessThan">
      <formula>0</formula>
    </cfRule>
  </conditionalFormatting>
  <conditionalFormatting sqref="V734">
    <cfRule type="cellIs" dxfId="426" priority="556" stopIfTrue="1" operator="lessThan">
      <formula>0</formula>
    </cfRule>
  </conditionalFormatting>
  <conditionalFormatting sqref="V214">
    <cfRule type="cellIs" dxfId="425" priority="555" stopIfTrue="1" operator="lessThan">
      <formula>0</formula>
    </cfRule>
  </conditionalFormatting>
  <conditionalFormatting sqref="V215">
    <cfRule type="cellIs" dxfId="424" priority="554" stopIfTrue="1" operator="lessThan">
      <formula>0</formula>
    </cfRule>
  </conditionalFormatting>
  <conditionalFormatting sqref="V57">
    <cfRule type="cellIs" dxfId="423" priority="552" stopIfTrue="1" operator="lessThan">
      <formula>0</formula>
    </cfRule>
  </conditionalFormatting>
  <conditionalFormatting sqref="V467:V469">
    <cfRule type="cellIs" dxfId="422" priority="551" stopIfTrue="1" operator="lessThan">
      <formula>0</formula>
    </cfRule>
  </conditionalFormatting>
  <conditionalFormatting sqref="V390:V397">
    <cfRule type="cellIs" dxfId="421" priority="550" stopIfTrue="1" operator="lessThan">
      <formula>0</formula>
    </cfRule>
  </conditionalFormatting>
  <conditionalFormatting sqref="V461:V462">
    <cfRule type="cellIs" dxfId="420" priority="549" stopIfTrue="1" operator="lessThan">
      <formula>0</formula>
    </cfRule>
  </conditionalFormatting>
  <conditionalFormatting sqref="V466">
    <cfRule type="cellIs" dxfId="419" priority="548" stopIfTrue="1" operator="lessThan">
      <formula>0</formula>
    </cfRule>
  </conditionalFormatting>
  <conditionalFormatting sqref="V714:V715">
    <cfRule type="cellIs" dxfId="418" priority="542" stopIfTrue="1" operator="lessThan">
      <formula>0</formula>
    </cfRule>
  </conditionalFormatting>
  <conditionalFormatting sqref="V264:V265">
    <cfRule type="cellIs" dxfId="417" priority="541" stopIfTrue="1" operator="lessThan">
      <formula>0</formula>
    </cfRule>
  </conditionalFormatting>
  <conditionalFormatting sqref="V728">
    <cfRule type="cellIs" dxfId="416" priority="540" stopIfTrue="1" operator="lessThan">
      <formula>0</formula>
    </cfRule>
  </conditionalFormatting>
  <conditionalFormatting sqref="V52">
    <cfRule type="cellIs" dxfId="415" priority="539" stopIfTrue="1" operator="lessThan">
      <formula>0</formula>
    </cfRule>
  </conditionalFormatting>
  <conditionalFormatting sqref="V56">
    <cfRule type="cellIs" dxfId="414" priority="538" stopIfTrue="1" operator="lessThan">
      <formula>0</formula>
    </cfRule>
  </conditionalFormatting>
  <conditionalFormatting sqref="V61">
    <cfRule type="cellIs" dxfId="413" priority="537" stopIfTrue="1" operator="lessThan">
      <formula>0</formula>
    </cfRule>
  </conditionalFormatting>
  <conditionalFormatting sqref="V66">
    <cfRule type="cellIs" dxfId="412" priority="536" stopIfTrue="1" operator="lessThan">
      <formula>0</formula>
    </cfRule>
  </conditionalFormatting>
  <conditionalFormatting sqref="V15">
    <cfRule type="cellIs" dxfId="411" priority="535" stopIfTrue="1" operator="lessThan">
      <formula>0</formula>
    </cfRule>
  </conditionalFormatting>
  <conditionalFormatting sqref="V23">
    <cfRule type="cellIs" dxfId="410" priority="534" stopIfTrue="1" operator="lessThan">
      <formula>0</formula>
    </cfRule>
  </conditionalFormatting>
  <conditionalFormatting sqref="V418:V420">
    <cfRule type="cellIs" dxfId="409" priority="528" stopIfTrue="1" operator="lessThan">
      <formula>0</formula>
    </cfRule>
  </conditionalFormatting>
  <conditionalFormatting sqref="V422:V423">
    <cfRule type="cellIs" dxfId="408" priority="527" stopIfTrue="1" operator="lessThan">
      <formula>0</formula>
    </cfRule>
  </conditionalFormatting>
  <conditionalFormatting sqref="V764">
    <cfRule type="cellIs" dxfId="407" priority="526" stopIfTrue="1" operator="lessThan">
      <formula>0</formula>
    </cfRule>
  </conditionalFormatting>
  <conditionalFormatting sqref="V417">
    <cfRule type="cellIs" dxfId="406" priority="522" stopIfTrue="1" operator="lessThan">
      <formula>0</formula>
    </cfRule>
  </conditionalFormatting>
  <conditionalFormatting sqref="V372:V380">
    <cfRule type="cellIs" dxfId="405" priority="517" stopIfTrue="1" operator="lessThan">
      <formula>0</formula>
    </cfRule>
  </conditionalFormatting>
  <conditionalFormatting sqref="V8">
    <cfRule type="cellIs" dxfId="404" priority="516" stopIfTrue="1" operator="lessThan">
      <formula>0</formula>
    </cfRule>
  </conditionalFormatting>
  <conditionalFormatting sqref="V13">
    <cfRule type="cellIs" dxfId="403" priority="515" stopIfTrue="1" operator="lessThan">
      <formula>0</formula>
    </cfRule>
  </conditionalFormatting>
  <conditionalFormatting sqref="V20">
    <cfRule type="cellIs" dxfId="402" priority="514" stopIfTrue="1" operator="lessThan">
      <formula>0</formula>
    </cfRule>
  </conditionalFormatting>
  <conditionalFormatting sqref="V25">
    <cfRule type="cellIs" dxfId="401" priority="513" stopIfTrue="1" operator="lessThan">
      <formula>0</formula>
    </cfRule>
  </conditionalFormatting>
  <conditionalFormatting sqref="AX355 AX751:AX752 AX148 AX358 AX372:AX380 AX48:AX73 AX264:AX269 AX214:AX219 AX746:AX747 AX107 AX109:AX111 AX123:AX126 AX138:AX142 AX144 AX146 AX150:AX151 AX154:AX156 AX158:AX161 AX163:AX165 AX167:AX174 AX191:AX192 AX194:AX197 AX202 AX204:AX211 AX238:AX239 AX758:AX760 AX105 AX221:AX222 AX94:AX103 AX129:AX136 AX754 AX176:AX189 AX261:AX262 AX113:AX121 AX40:AX41 AX44:AX46 AX21:AX24 AX15:AX18 AX11:AX12 AX762:AX765">
    <cfRule type="cellIs" dxfId="400" priority="503" stopIfTrue="1" operator="lessThan">
      <formula>0</formula>
    </cfRule>
  </conditionalFormatting>
  <conditionalFormatting sqref="AX6:AX7">
    <cfRule type="cellIs" dxfId="399" priority="502" stopIfTrue="1" operator="lessThan">
      <formula>0</formula>
    </cfRule>
  </conditionalFormatting>
  <conditionalFormatting sqref="AX8">
    <cfRule type="cellIs" dxfId="398" priority="499" stopIfTrue="1" operator="lessThan">
      <formula>0</formula>
    </cfRule>
  </conditionalFormatting>
  <conditionalFormatting sqref="AX13">
    <cfRule type="cellIs" dxfId="397" priority="498" stopIfTrue="1" operator="lessThan">
      <formula>0</formula>
    </cfRule>
  </conditionalFormatting>
  <conditionalFormatting sqref="AX20">
    <cfRule type="cellIs" dxfId="396" priority="497" stopIfTrue="1" operator="lessThan">
      <formula>0</formula>
    </cfRule>
  </conditionalFormatting>
  <conditionalFormatting sqref="AX25">
    <cfRule type="cellIs" dxfId="395" priority="496" stopIfTrue="1" operator="lessThan">
      <formula>0</formula>
    </cfRule>
  </conditionalFormatting>
  <conditionalFormatting sqref="N35:N38 N75:N92 N168:N174 N166 N227:N236 N278:N293 N342:N345 N389:N396 N403:N415 N445:N449 N463:N465 N721:N745 N243:N255 N453:N459">
    <cfRule type="cellIs" dxfId="394" priority="444" stopIfTrue="1" operator="lessThan">
      <formula>0</formula>
    </cfRule>
  </conditionalFormatting>
  <conditionalFormatting sqref="N62:N65 N67:N69 N716:N720 N358">
    <cfRule type="cellIs" dxfId="393" priority="443" stopIfTrue="1" operator="lessThan">
      <formula>0</formula>
    </cfRule>
  </conditionalFormatting>
  <conditionalFormatting sqref="N398:N399 N58:N60 N266:N269 N294:N295 N271:N277 N113:N121 N48:N51 N53:N55 N297:N313 N337:N341">
    <cfRule type="cellIs" dxfId="392" priority="442" stopIfTrue="1" operator="lessThan">
      <formula>0</formula>
    </cfRule>
  </conditionalFormatting>
  <conditionalFormatting sqref="N94:N99 N176:N182 N355 N261:N262">
    <cfRule type="cellIs" dxfId="391" priority="441" stopIfTrue="1" operator="lessThan">
      <formula>0</formula>
    </cfRule>
  </conditionalFormatting>
  <conditionalFormatting sqref="N18 N183:N189">
    <cfRule type="cellIs" dxfId="390" priority="440" stopIfTrue="1" operator="lessThan">
      <formula>0</formula>
    </cfRule>
  </conditionalFormatting>
  <conditionalFormatting sqref="N100:N103 N129:N136 N751:N752 N747 N754">
    <cfRule type="cellIs" dxfId="389" priority="439" stopIfTrue="1" operator="lessThan">
      <formula>0</formula>
    </cfRule>
  </conditionalFormatting>
  <conditionalFormatting sqref="N44:N46">
    <cfRule type="cellIs" dxfId="388" priority="434" stopIfTrue="1" operator="lessThan">
      <formula>0</formula>
    </cfRule>
  </conditionalFormatting>
  <conditionalFormatting sqref="N70:N73">
    <cfRule type="cellIs" dxfId="387" priority="433" stopIfTrue="1" operator="lessThan">
      <formula>0</formula>
    </cfRule>
  </conditionalFormatting>
  <conditionalFormatting sqref="N27:N28 N30:N33">
    <cfRule type="cellIs" dxfId="386" priority="436" stopIfTrue="1" operator="lessThan">
      <formula>0</formula>
    </cfRule>
  </conditionalFormatting>
  <conditionalFormatting sqref="N40:N41">
    <cfRule type="cellIs" dxfId="385" priority="435" stopIfTrue="1" operator="lessThan">
      <formula>0</formula>
    </cfRule>
  </conditionalFormatting>
  <conditionalFormatting sqref="N6:N7 N16 N107 N109:N111 N123:N126 N138:N142 N144 N146 N148 N150:N151 N154:N156 N158:N161 N163:N165 N191:N192 N194:N197 N202 N204:N211 N216:N219 N238:N239 N758:N760 N105 N11:N12 N221:N222 N762:N763 N765">
    <cfRule type="cellIs" dxfId="384" priority="438" stopIfTrue="1" operator="lessThan">
      <formula>0</formula>
    </cfRule>
  </conditionalFormatting>
  <conditionalFormatting sqref="N21:N22 N24">
    <cfRule type="cellIs" dxfId="383" priority="437" stopIfTrue="1" operator="lessThan">
      <formula>0</formula>
    </cfRule>
  </conditionalFormatting>
  <conditionalFormatting sqref="N401:N402">
    <cfRule type="cellIs" dxfId="382" priority="431" stopIfTrue="1" operator="lessThan">
      <formula>0</formula>
    </cfRule>
  </conditionalFormatting>
  <conditionalFormatting sqref="N712:N713">
    <cfRule type="cellIs" dxfId="381" priority="432" stopIfTrue="1" operator="lessThan">
      <formula>0</formula>
    </cfRule>
  </conditionalFormatting>
  <conditionalFormatting sqref="N34">
    <cfRule type="cellIs" dxfId="380" priority="428" stopIfTrue="1" operator="lessThan">
      <formula>0</formula>
    </cfRule>
  </conditionalFormatting>
  <conditionalFormatting sqref="N746">
    <cfRule type="cellIs" dxfId="379" priority="430" stopIfTrue="1" operator="lessThan">
      <formula>0</formula>
    </cfRule>
  </conditionalFormatting>
  <conditionalFormatting sqref="N17">
    <cfRule type="cellIs" dxfId="378" priority="429" stopIfTrue="1" operator="lessThan">
      <formula>0</formula>
    </cfRule>
  </conditionalFormatting>
  <conditionalFormatting sqref="N416">
    <cfRule type="cellIs" dxfId="377" priority="427" stopIfTrue="1" operator="lessThan">
      <formula>0</formula>
    </cfRule>
  </conditionalFormatting>
  <conditionalFormatting sqref="N425:N442">
    <cfRule type="cellIs" dxfId="376" priority="426" stopIfTrue="1" operator="lessThan">
      <formula>0</formula>
    </cfRule>
  </conditionalFormatting>
  <conditionalFormatting sqref="N214">
    <cfRule type="cellIs" dxfId="375" priority="425" stopIfTrue="1" operator="lessThan">
      <formula>0</formula>
    </cfRule>
  </conditionalFormatting>
  <conditionalFormatting sqref="N215">
    <cfRule type="cellIs" dxfId="374" priority="424" stopIfTrue="1" operator="lessThan">
      <formula>0</formula>
    </cfRule>
  </conditionalFormatting>
  <conditionalFormatting sqref="N57">
    <cfRule type="cellIs" dxfId="373" priority="423" stopIfTrue="1" operator="lessThan">
      <formula>0</formula>
    </cfRule>
  </conditionalFormatting>
  <conditionalFormatting sqref="N467:N469">
    <cfRule type="cellIs" dxfId="372" priority="422" stopIfTrue="1" operator="lessThan">
      <formula>0</formula>
    </cfRule>
  </conditionalFormatting>
  <conditionalFormatting sqref="N390:N397">
    <cfRule type="cellIs" dxfId="371" priority="421" stopIfTrue="1" operator="lessThan">
      <formula>0</formula>
    </cfRule>
  </conditionalFormatting>
  <conditionalFormatting sqref="N461:N462">
    <cfRule type="cellIs" dxfId="370" priority="420" stopIfTrue="1" operator="lessThan">
      <formula>0</formula>
    </cfRule>
  </conditionalFormatting>
  <conditionalFormatting sqref="N466">
    <cfRule type="cellIs" dxfId="369" priority="419" stopIfTrue="1" operator="lessThan">
      <formula>0</formula>
    </cfRule>
  </conditionalFormatting>
  <conditionalFormatting sqref="N714:N715">
    <cfRule type="cellIs" dxfId="368" priority="418" stopIfTrue="1" operator="lessThan">
      <formula>0</formula>
    </cfRule>
  </conditionalFormatting>
  <conditionalFormatting sqref="N264:N265">
    <cfRule type="cellIs" dxfId="367" priority="417" stopIfTrue="1" operator="lessThan">
      <formula>0</formula>
    </cfRule>
  </conditionalFormatting>
  <conditionalFormatting sqref="N52">
    <cfRule type="cellIs" dxfId="366" priority="416" stopIfTrue="1" operator="lessThan">
      <formula>0</formula>
    </cfRule>
  </conditionalFormatting>
  <conditionalFormatting sqref="N56">
    <cfRule type="cellIs" dxfId="365" priority="415" stopIfTrue="1" operator="lessThan">
      <formula>0</formula>
    </cfRule>
  </conditionalFormatting>
  <conditionalFormatting sqref="N61">
    <cfRule type="cellIs" dxfId="364" priority="414" stopIfTrue="1" operator="lessThan">
      <formula>0</formula>
    </cfRule>
  </conditionalFormatting>
  <conditionalFormatting sqref="N66">
    <cfRule type="cellIs" dxfId="363" priority="413" stopIfTrue="1" operator="lessThan">
      <formula>0</formula>
    </cfRule>
  </conditionalFormatting>
  <conditionalFormatting sqref="N15">
    <cfRule type="cellIs" dxfId="362" priority="412" stopIfTrue="1" operator="lessThan">
      <formula>0</formula>
    </cfRule>
  </conditionalFormatting>
  <conditionalFormatting sqref="N23">
    <cfRule type="cellIs" dxfId="361" priority="411" stopIfTrue="1" operator="lessThan">
      <formula>0</formula>
    </cfRule>
  </conditionalFormatting>
  <conditionalFormatting sqref="N29">
    <cfRule type="cellIs" dxfId="360" priority="410" stopIfTrue="1" operator="lessThan">
      <formula>0</formula>
    </cfRule>
  </conditionalFormatting>
  <conditionalFormatting sqref="N242">
    <cfRule type="cellIs" dxfId="359" priority="409" stopIfTrue="1" operator="lessThan">
      <formula>0</formula>
    </cfRule>
  </conditionalFormatting>
  <conditionalFormatting sqref="N20">
    <cfRule type="cellIs" dxfId="358" priority="406" stopIfTrue="1" operator="lessThan">
      <formula>0</formula>
    </cfRule>
  </conditionalFormatting>
  <conditionalFormatting sqref="N8">
    <cfRule type="cellIs" dxfId="357" priority="408" stopIfTrue="1" operator="lessThan">
      <formula>0</formula>
    </cfRule>
  </conditionalFormatting>
  <conditionalFormatting sqref="N13">
    <cfRule type="cellIs" dxfId="356" priority="407" stopIfTrue="1" operator="lessThan">
      <formula>0</formula>
    </cfRule>
  </conditionalFormatting>
  <conditionalFormatting sqref="N25">
    <cfRule type="cellIs" dxfId="355" priority="405" stopIfTrue="1" operator="lessThan">
      <formula>0</formula>
    </cfRule>
  </conditionalFormatting>
  <conditionalFormatting sqref="N418:N420">
    <cfRule type="cellIs" dxfId="354" priority="404" stopIfTrue="1" operator="lessThan">
      <formula>0</formula>
    </cfRule>
  </conditionalFormatting>
  <conditionalFormatting sqref="N422:N423">
    <cfRule type="cellIs" dxfId="353" priority="403" stopIfTrue="1" operator="lessThan">
      <formula>0</formula>
    </cfRule>
  </conditionalFormatting>
  <conditionalFormatting sqref="N764">
    <cfRule type="cellIs" dxfId="352" priority="402" stopIfTrue="1" operator="lessThan">
      <formula>0</formula>
    </cfRule>
  </conditionalFormatting>
  <conditionalFormatting sqref="N417">
    <cfRule type="cellIs" dxfId="351" priority="401" stopIfTrue="1" operator="lessThan">
      <formula>0</formula>
    </cfRule>
  </conditionalFormatting>
  <conditionalFormatting sqref="N443">
    <cfRule type="cellIs" dxfId="350" priority="400" stopIfTrue="1" operator="lessThan">
      <formula>0</formula>
    </cfRule>
  </conditionalFormatting>
  <conditionalFormatting sqref="N372:N380">
    <cfRule type="cellIs" dxfId="349" priority="399" stopIfTrue="1" operator="lessThan">
      <formula>0</formula>
    </cfRule>
  </conditionalFormatting>
  <conditionalFormatting sqref="I8">
    <cfRule type="cellIs" dxfId="348" priority="398" stopIfTrue="1" operator="lessThan">
      <formula>0</formula>
    </cfRule>
  </conditionalFormatting>
  <conditionalFormatting sqref="I13">
    <cfRule type="cellIs" dxfId="347" priority="397" stopIfTrue="1" operator="lessThan">
      <formula>0</formula>
    </cfRule>
  </conditionalFormatting>
  <conditionalFormatting sqref="I20">
    <cfRule type="cellIs" dxfId="346" priority="396" stopIfTrue="1" operator="lessThan">
      <formula>0</formula>
    </cfRule>
  </conditionalFormatting>
  <conditionalFormatting sqref="I25">
    <cfRule type="cellIs" dxfId="345" priority="395" stopIfTrue="1" operator="lessThan">
      <formula>0</formula>
    </cfRule>
  </conditionalFormatting>
  <conditionalFormatting sqref="K8">
    <cfRule type="cellIs" dxfId="344" priority="394" stopIfTrue="1" operator="lessThan">
      <formula>0</formula>
    </cfRule>
  </conditionalFormatting>
  <conditionalFormatting sqref="K13">
    <cfRule type="cellIs" dxfId="343" priority="393" stopIfTrue="1" operator="lessThan">
      <formula>0</formula>
    </cfRule>
  </conditionalFormatting>
  <conditionalFormatting sqref="K20">
    <cfRule type="cellIs" dxfId="342" priority="392" stopIfTrue="1" operator="lessThan">
      <formula>0</formula>
    </cfRule>
  </conditionalFormatting>
  <conditionalFormatting sqref="K25">
    <cfRule type="cellIs" dxfId="341" priority="391" stopIfTrue="1" operator="lessThan">
      <formula>0</formula>
    </cfRule>
  </conditionalFormatting>
  <conditionalFormatting sqref="AM27:AM38 AM75:AM92 AM227:AM236 AM271:AM295 AM297:AM313 AM401:AM420 AM422:AM423 AM461:AM469 AM734:AM738 AM740:AM744 AM242:AM255 AM337:AM345 AM389:AM399 AM425:AM443 AM445:AM449 AM453:AM459 AM476:AM477 AM529:AM732">
    <cfRule type="cellIs" dxfId="340" priority="390" stopIfTrue="1" operator="lessThan">
      <formula>0</formula>
    </cfRule>
  </conditionalFormatting>
  <conditionalFormatting sqref="AM355 AM751:AM752 AM148 AM358 AM372:AM380 AM48:AM73 AM264:AM269 AM214:AM219 AM746:AM747 AM107 AM109:AM111 AM123:AM126 AM138:AM142 AM144 AM146 AM150:AM151 AM154:AM156 AM158:AM161 AM163:AM165 AM167:AM174 AM191:AM192 AM194:AM197 AM202 AM204:AM211 AM238:AM239 AM758:AM760 AM105 AM221:AM222 AM94:AM103 AM129:AM136 AM754 AM176:AM189 AM261:AM262 AM113:AM121 AM40:AM41 AM44:AM46 AM21:AM24 AM15:AM18 AM11:AM12 AM762:AM765">
    <cfRule type="cellIs" dxfId="339" priority="389" stopIfTrue="1" operator="lessThan">
      <formula>0</formula>
    </cfRule>
  </conditionalFormatting>
  <conditionalFormatting sqref="AM6:AM7">
    <cfRule type="cellIs" dxfId="338" priority="388" stopIfTrue="1" operator="lessThan">
      <formula>0</formula>
    </cfRule>
  </conditionalFormatting>
  <conditionalFormatting sqref="AM8">
    <cfRule type="cellIs" dxfId="337" priority="387" stopIfTrue="1" operator="lessThan">
      <formula>0</formula>
    </cfRule>
  </conditionalFormatting>
  <conditionalFormatting sqref="AM13">
    <cfRule type="cellIs" dxfId="336" priority="386" stopIfTrue="1" operator="lessThan">
      <formula>0</formula>
    </cfRule>
  </conditionalFormatting>
  <conditionalFormatting sqref="AM20">
    <cfRule type="cellIs" dxfId="335" priority="385" stopIfTrue="1" operator="lessThan">
      <formula>0</formula>
    </cfRule>
  </conditionalFormatting>
  <conditionalFormatting sqref="AM25">
    <cfRule type="cellIs" dxfId="334" priority="384" stopIfTrue="1" operator="lessThan">
      <formula>0</formula>
    </cfRule>
  </conditionalFormatting>
  <conditionalFormatting sqref="AS314:AX336 I314:I336">
    <cfRule type="cellIs" dxfId="333" priority="379" stopIfTrue="1" operator="lessThan">
      <formula>0</formula>
    </cfRule>
  </conditionalFormatting>
  <conditionalFormatting sqref="K314:K336">
    <cfRule type="cellIs" dxfId="332" priority="378" stopIfTrue="1" operator="lessThan">
      <formula>0</formula>
    </cfRule>
  </conditionalFormatting>
  <conditionalFormatting sqref="X314:X336">
    <cfRule type="cellIs" dxfId="331" priority="377" stopIfTrue="1" operator="lessThan">
      <formula>0</formula>
    </cfRule>
  </conditionalFormatting>
  <conditionalFormatting sqref="W314:W336">
    <cfRule type="cellIs" dxfId="330" priority="376" stopIfTrue="1" operator="lessThan">
      <formula>0</formula>
    </cfRule>
  </conditionalFormatting>
  <conditionalFormatting sqref="Z314:AK336">
    <cfRule type="cellIs" dxfId="329" priority="375" stopIfTrue="1" operator="lessThan">
      <formula>0</formula>
    </cfRule>
  </conditionalFormatting>
  <conditionalFormatting sqref="AQ314:AQ336">
    <cfRule type="cellIs" dxfId="328" priority="374" stopIfTrue="1" operator="lessThan">
      <formula>0</formula>
    </cfRule>
  </conditionalFormatting>
  <conditionalFormatting sqref="AO314:AO336">
    <cfRule type="cellIs" dxfId="327" priority="372" stopIfTrue="1" operator="lessThan">
      <formula>0</formula>
    </cfRule>
  </conditionalFormatting>
  <conditionalFormatting sqref="AP314:AP336">
    <cfRule type="cellIs" dxfId="326" priority="371" stopIfTrue="1" operator="lessThan">
      <formula>0</formula>
    </cfRule>
  </conditionalFormatting>
  <conditionalFormatting sqref="O314:O336">
    <cfRule type="cellIs" dxfId="325" priority="370" stopIfTrue="1" operator="lessThan">
      <formula>0</formula>
    </cfRule>
  </conditionalFormatting>
  <conditionalFormatting sqref="P314:P336">
    <cfRule type="cellIs" dxfId="324" priority="369" stopIfTrue="1" operator="lessThan">
      <formula>0</formula>
    </cfRule>
  </conditionalFormatting>
  <conditionalFormatting sqref="AR314:AR336">
    <cfRule type="cellIs" dxfId="323" priority="368" stopIfTrue="1" operator="lessThan">
      <formula>0</formula>
    </cfRule>
  </conditionalFormatting>
  <conditionalFormatting sqref="Q314:Q336">
    <cfRule type="cellIs" dxfId="322" priority="367" stopIfTrue="1" operator="lessThan">
      <formula>0</formula>
    </cfRule>
  </conditionalFormatting>
  <conditionalFormatting sqref="R314:R336">
    <cfRule type="cellIs" dxfId="321" priority="366" stopIfTrue="1" operator="lessThan">
      <formula>0</formula>
    </cfRule>
  </conditionalFormatting>
  <conditionalFormatting sqref="S314:S336">
    <cfRule type="cellIs" dxfId="320" priority="365" stopIfTrue="1" operator="lessThan">
      <formula>0</formula>
    </cfRule>
  </conditionalFormatting>
  <conditionalFormatting sqref="T314:T336">
    <cfRule type="cellIs" dxfId="319" priority="364" stopIfTrue="1" operator="lessThan">
      <formula>0</formula>
    </cfRule>
  </conditionalFormatting>
  <conditionalFormatting sqref="U314:U336">
    <cfRule type="cellIs" dxfId="318" priority="363" stopIfTrue="1" operator="lessThan">
      <formula>0</formula>
    </cfRule>
  </conditionalFormatting>
  <conditionalFormatting sqref="V314:V336">
    <cfRule type="cellIs" dxfId="317" priority="362" stopIfTrue="1" operator="lessThan">
      <formula>0</formula>
    </cfRule>
  </conditionalFormatting>
  <conditionalFormatting sqref="N314:N336">
    <cfRule type="cellIs" dxfId="316" priority="360" stopIfTrue="1" operator="lessThan">
      <formula>0</formula>
    </cfRule>
  </conditionalFormatting>
  <conditionalFormatting sqref="AM314:AM336">
    <cfRule type="cellIs" dxfId="315" priority="359" stopIfTrue="1" operator="lessThan">
      <formula>0</formula>
    </cfRule>
  </conditionalFormatting>
  <conditionalFormatting sqref="AS366:AT371 AV366:AV371">
    <cfRule type="cellIs" dxfId="314" priority="358" stopIfTrue="1" operator="lessThan">
      <formula>0</formula>
    </cfRule>
  </conditionalFormatting>
  <conditionalFormatting sqref="I366:I371">
    <cfRule type="cellIs" dxfId="313" priority="356" stopIfTrue="1" operator="lessThan">
      <formula>0</formula>
    </cfRule>
  </conditionalFormatting>
  <conditionalFormatting sqref="K366:K371">
    <cfRule type="cellIs" dxfId="312" priority="355" stopIfTrue="1" operator="lessThan">
      <formula>0</formula>
    </cfRule>
  </conditionalFormatting>
  <conditionalFormatting sqref="X366:X371">
    <cfRule type="cellIs" dxfId="311" priority="354" stopIfTrue="1" operator="lessThan">
      <formula>0</formula>
    </cfRule>
  </conditionalFormatting>
  <conditionalFormatting sqref="W366:W371">
    <cfRule type="cellIs" dxfId="310" priority="353" stopIfTrue="1" operator="lessThan">
      <formula>0</formula>
    </cfRule>
  </conditionalFormatting>
  <conditionalFormatting sqref="Z366:AK371">
    <cfRule type="cellIs" dxfId="309" priority="352" stopIfTrue="1" operator="lessThan">
      <formula>0</formula>
    </cfRule>
  </conditionalFormatting>
  <conditionalFormatting sqref="AQ366:AQ371">
    <cfRule type="cellIs" dxfId="308" priority="351" stopIfTrue="1" operator="lessThan">
      <formula>0</formula>
    </cfRule>
  </conditionalFormatting>
  <conditionalFormatting sqref="AO366:AO371">
    <cfRule type="cellIs" dxfId="307" priority="349" stopIfTrue="1" operator="lessThan">
      <formula>0</formula>
    </cfRule>
  </conditionalFormatting>
  <conditionalFormatting sqref="AP366:AP371">
    <cfRule type="cellIs" dxfId="306" priority="348" stopIfTrue="1" operator="lessThan">
      <formula>0</formula>
    </cfRule>
  </conditionalFormatting>
  <conditionalFormatting sqref="O366:O371">
    <cfRule type="cellIs" dxfId="305" priority="347" stopIfTrue="1" operator="lessThan">
      <formula>0</formula>
    </cfRule>
  </conditionalFormatting>
  <conditionalFormatting sqref="P366:P371">
    <cfRule type="cellIs" dxfId="304" priority="346" stopIfTrue="1" operator="lessThan">
      <formula>0</formula>
    </cfRule>
  </conditionalFormatting>
  <conditionalFormatting sqref="AR366:AR371">
    <cfRule type="cellIs" dxfId="303" priority="345" stopIfTrue="1" operator="lessThan">
      <formula>0</formula>
    </cfRule>
  </conditionalFormatting>
  <conditionalFormatting sqref="Q366:Q371">
    <cfRule type="cellIs" dxfId="302" priority="344" stopIfTrue="1" operator="lessThan">
      <formula>0</formula>
    </cfRule>
  </conditionalFormatting>
  <conditionalFormatting sqref="R366:R371">
    <cfRule type="cellIs" dxfId="301" priority="343" stopIfTrue="1" operator="lessThan">
      <formula>0</formula>
    </cfRule>
  </conditionalFormatting>
  <conditionalFormatting sqref="S366:S371">
    <cfRule type="cellIs" dxfId="300" priority="342" stopIfTrue="1" operator="lessThan">
      <formula>0</formula>
    </cfRule>
  </conditionalFormatting>
  <conditionalFormatting sqref="AU366:AU371">
    <cfRule type="cellIs" dxfId="299" priority="341" stopIfTrue="1" operator="lessThan">
      <formula>0</formula>
    </cfRule>
  </conditionalFormatting>
  <conditionalFormatting sqref="T366:T371">
    <cfRule type="cellIs" dxfId="298" priority="340" stopIfTrue="1" operator="lessThan">
      <formula>0</formula>
    </cfRule>
  </conditionalFormatting>
  <conditionalFormatting sqref="U366:U371">
    <cfRule type="cellIs" dxfId="297" priority="339" stopIfTrue="1" operator="lessThan">
      <formula>0</formula>
    </cfRule>
  </conditionalFormatting>
  <conditionalFormatting sqref="AW366:AW371">
    <cfRule type="cellIs" dxfId="296" priority="338" stopIfTrue="1" operator="lessThan">
      <formula>0</formula>
    </cfRule>
  </conditionalFormatting>
  <conditionalFormatting sqref="V366:V371">
    <cfRule type="cellIs" dxfId="295" priority="336" stopIfTrue="1" operator="lessThan">
      <formula>0</formula>
    </cfRule>
  </conditionalFormatting>
  <conditionalFormatting sqref="AX366:AX371">
    <cfRule type="cellIs" dxfId="294" priority="335" stopIfTrue="1" operator="lessThan">
      <formula>0</formula>
    </cfRule>
  </conditionalFormatting>
  <conditionalFormatting sqref="N366:N371">
    <cfRule type="cellIs" dxfId="293" priority="333" stopIfTrue="1" operator="lessThan">
      <formula>0</formula>
    </cfRule>
  </conditionalFormatting>
  <conditionalFormatting sqref="AM366:AM371">
    <cfRule type="cellIs" dxfId="292" priority="332" stopIfTrue="1" operator="lessThan">
      <formula>0</formula>
    </cfRule>
  </conditionalFormatting>
  <conditionalFormatting sqref="AS424:AX424">
    <cfRule type="cellIs" dxfId="291" priority="329" stopIfTrue="1" operator="lessThan">
      <formula>0</formula>
    </cfRule>
  </conditionalFormatting>
  <conditionalFormatting sqref="I424">
    <cfRule type="cellIs" dxfId="290" priority="328" stopIfTrue="1" operator="lessThan">
      <formula>0</formula>
    </cfRule>
  </conditionalFormatting>
  <conditionalFormatting sqref="K424">
    <cfRule type="cellIs" dxfId="289" priority="327" stopIfTrue="1" operator="lessThan">
      <formula>0</formula>
    </cfRule>
  </conditionalFormatting>
  <conditionalFormatting sqref="X424">
    <cfRule type="cellIs" dxfId="288" priority="326" stopIfTrue="1" operator="lessThan">
      <formula>0</formula>
    </cfRule>
  </conditionalFormatting>
  <conditionalFormatting sqref="W424">
    <cfRule type="cellIs" dxfId="287" priority="325" stopIfTrue="1" operator="lessThan">
      <formula>0</formula>
    </cfRule>
  </conditionalFormatting>
  <conditionalFormatting sqref="Z424:AK424">
    <cfRule type="cellIs" dxfId="286" priority="324" stopIfTrue="1" operator="lessThan">
      <formula>0</formula>
    </cfRule>
  </conditionalFormatting>
  <conditionalFormatting sqref="AQ424">
    <cfRule type="cellIs" dxfId="285" priority="323" stopIfTrue="1" operator="lessThan">
      <formula>0</formula>
    </cfRule>
  </conditionalFormatting>
  <conditionalFormatting sqref="AO424">
    <cfRule type="cellIs" dxfId="284" priority="321" stopIfTrue="1" operator="lessThan">
      <formula>0</formula>
    </cfRule>
  </conditionalFormatting>
  <conditionalFormatting sqref="AP424">
    <cfRule type="cellIs" dxfId="283" priority="320" stopIfTrue="1" operator="lessThan">
      <formula>0</formula>
    </cfRule>
  </conditionalFormatting>
  <conditionalFormatting sqref="O424">
    <cfRule type="cellIs" dxfId="282" priority="319" stopIfTrue="1" operator="lessThan">
      <formula>0</formula>
    </cfRule>
  </conditionalFormatting>
  <conditionalFormatting sqref="P424">
    <cfRule type="cellIs" dxfId="281" priority="318" stopIfTrue="1" operator="lessThan">
      <formula>0</formula>
    </cfRule>
  </conditionalFormatting>
  <conditionalFormatting sqref="AR424">
    <cfRule type="cellIs" dxfId="280" priority="317" stopIfTrue="1" operator="lessThan">
      <formula>0</formula>
    </cfRule>
  </conditionalFormatting>
  <conditionalFormatting sqref="Q424">
    <cfRule type="cellIs" dxfId="279" priority="316" stopIfTrue="1" operator="lessThan">
      <formula>0</formula>
    </cfRule>
  </conditionalFormatting>
  <conditionalFormatting sqref="R424">
    <cfRule type="cellIs" dxfId="278" priority="315" stopIfTrue="1" operator="lessThan">
      <formula>0</formula>
    </cfRule>
  </conditionalFormatting>
  <conditionalFormatting sqref="S424">
    <cfRule type="cellIs" dxfId="277" priority="314" stopIfTrue="1" operator="lessThan">
      <formula>0</formula>
    </cfRule>
  </conditionalFormatting>
  <conditionalFormatting sqref="T424">
    <cfRule type="cellIs" dxfId="276" priority="313" stopIfTrue="1" operator="lessThan">
      <formula>0</formula>
    </cfRule>
  </conditionalFormatting>
  <conditionalFormatting sqref="U424">
    <cfRule type="cellIs" dxfId="275" priority="312" stopIfTrue="1" operator="lessThan">
      <formula>0</formula>
    </cfRule>
  </conditionalFormatting>
  <conditionalFormatting sqref="V424">
    <cfRule type="cellIs" dxfId="274" priority="311" stopIfTrue="1" operator="lessThan">
      <formula>0</formula>
    </cfRule>
  </conditionalFormatting>
  <conditionalFormatting sqref="N424">
    <cfRule type="cellIs" dxfId="273" priority="309" stopIfTrue="1" operator="lessThan">
      <formula>0</formula>
    </cfRule>
  </conditionalFormatting>
  <conditionalFormatting sqref="AM424">
    <cfRule type="cellIs" dxfId="272" priority="308" stopIfTrue="1" operator="lessThan">
      <formula>0</formula>
    </cfRule>
  </conditionalFormatting>
  <conditionalFormatting sqref="Z444:AK444 AO444:AX444 O444:X444 I444 K444">
    <cfRule type="cellIs" dxfId="271" priority="307" stopIfTrue="1" operator="lessThan">
      <formula>0</formula>
    </cfRule>
  </conditionalFormatting>
  <conditionalFormatting sqref="N444">
    <cfRule type="cellIs" dxfId="270" priority="305" stopIfTrue="1" operator="lessThan">
      <formula>0</formula>
    </cfRule>
  </conditionalFormatting>
  <conditionalFormatting sqref="AM444">
    <cfRule type="cellIs" dxfId="269" priority="304" stopIfTrue="1" operator="lessThan">
      <formula>0</formula>
    </cfRule>
  </conditionalFormatting>
  <conditionalFormatting sqref="AS451:AX452">
    <cfRule type="cellIs" dxfId="268" priority="303" stopIfTrue="1" operator="lessThan">
      <formula>0</formula>
    </cfRule>
  </conditionalFormatting>
  <conditionalFormatting sqref="I451:I452">
    <cfRule type="cellIs" dxfId="267" priority="302" stopIfTrue="1" operator="lessThan">
      <formula>0</formula>
    </cfRule>
  </conditionalFormatting>
  <conditionalFormatting sqref="K451:K452">
    <cfRule type="cellIs" dxfId="266" priority="301" stopIfTrue="1" operator="lessThan">
      <formula>0</formula>
    </cfRule>
  </conditionalFormatting>
  <conditionalFormatting sqref="X451:X452">
    <cfRule type="cellIs" dxfId="265" priority="300" stopIfTrue="1" operator="lessThan">
      <formula>0</formula>
    </cfRule>
  </conditionalFormatting>
  <conditionalFormatting sqref="W451:W452">
    <cfRule type="cellIs" dxfId="264" priority="299" stopIfTrue="1" operator="lessThan">
      <formula>0</formula>
    </cfRule>
  </conditionalFormatting>
  <conditionalFormatting sqref="Z451:AK452">
    <cfRule type="cellIs" dxfId="263" priority="298" stopIfTrue="1" operator="lessThan">
      <formula>0</formula>
    </cfRule>
  </conditionalFormatting>
  <conditionalFormatting sqref="AQ451:AQ452">
    <cfRule type="cellIs" dxfId="262" priority="297" stopIfTrue="1" operator="lessThan">
      <formula>0</formula>
    </cfRule>
  </conditionalFormatting>
  <conditionalFormatting sqref="AO451:AO452">
    <cfRule type="cellIs" dxfId="261" priority="294" stopIfTrue="1" operator="lessThan">
      <formula>0</formula>
    </cfRule>
  </conditionalFormatting>
  <conditionalFormatting sqref="AP451:AP452">
    <cfRule type="cellIs" dxfId="260" priority="293" stopIfTrue="1" operator="lessThan">
      <formula>0</formula>
    </cfRule>
  </conditionalFormatting>
  <conditionalFormatting sqref="O451:O452">
    <cfRule type="cellIs" dxfId="259" priority="292" stopIfTrue="1" operator="lessThan">
      <formula>0</formula>
    </cfRule>
  </conditionalFormatting>
  <conditionalFormatting sqref="P451:P452">
    <cfRule type="cellIs" dxfId="258" priority="291" stopIfTrue="1" operator="lessThan">
      <formula>0</formula>
    </cfRule>
  </conditionalFormatting>
  <conditionalFormatting sqref="AR451:AR452">
    <cfRule type="cellIs" dxfId="257" priority="290" stopIfTrue="1" operator="lessThan">
      <formula>0</formula>
    </cfRule>
  </conditionalFormatting>
  <conditionalFormatting sqref="Q451:Q452">
    <cfRule type="cellIs" dxfId="256" priority="289" stopIfTrue="1" operator="lessThan">
      <formula>0</formula>
    </cfRule>
  </conditionalFormatting>
  <conditionalFormatting sqref="R451:R452">
    <cfRule type="cellIs" dxfId="255" priority="288" stopIfTrue="1" operator="lessThan">
      <formula>0</formula>
    </cfRule>
  </conditionalFormatting>
  <conditionalFormatting sqref="S451:S452">
    <cfRule type="cellIs" dxfId="254" priority="287" stopIfTrue="1" operator="lessThan">
      <formula>0</formula>
    </cfRule>
  </conditionalFormatting>
  <conditionalFormatting sqref="T451:T452">
    <cfRule type="cellIs" dxfId="253" priority="286" stopIfTrue="1" operator="lessThan">
      <formula>0</formula>
    </cfRule>
  </conditionalFormatting>
  <conditionalFormatting sqref="U451:U452">
    <cfRule type="cellIs" dxfId="252" priority="285" stopIfTrue="1" operator="lessThan">
      <formula>0</formula>
    </cfRule>
  </conditionalFormatting>
  <conditionalFormatting sqref="V451:V452">
    <cfRule type="cellIs" dxfId="251" priority="284" stopIfTrue="1" operator="lessThan">
      <formula>0</formula>
    </cfRule>
  </conditionalFormatting>
  <conditionalFormatting sqref="N451:N452">
    <cfRule type="cellIs" dxfId="250" priority="282" stopIfTrue="1" operator="lessThan">
      <formula>0</formula>
    </cfRule>
  </conditionalFormatting>
  <conditionalFormatting sqref="AM451:AM452">
    <cfRule type="cellIs" dxfId="249" priority="281" stopIfTrue="1" operator="lessThan">
      <formula>0</formula>
    </cfRule>
  </conditionalFormatting>
  <conditionalFormatting sqref="AS471:AX475">
    <cfRule type="cellIs" dxfId="248" priority="280" stopIfTrue="1" operator="lessThan">
      <formula>0</formula>
    </cfRule>
  </conditionalFormatting>
  <conditionalFormatting sqref="I471:I475">
    <cfRule type="cellIs" dxfId="247" priority="279" stopIfTrue="1" operator="lessThan">
      <formula>0</formula>
    </cfRule>
  </conditionalFormatting>
  <conditionalFormatting sqref="X471:X475">
    <cfRule type="cellIs" dxfId="246" priority="278" stopIfTrue="1" operator="lessThan">
      <formula>0</formula>
    </cfRule>
  </conditionalFormatting>
  <conditionalFormatting sqref="W471:W475">
    <cfRule type="cellIs" dxfId="245" priority="277" stopIfTrue="1" operator="lessThan">
      <formula>0</formula>
    </cfRule>
  </conditionalFormatting>
  <conditionalFormatting sqref="Z471:AK475">
    <cfRule type="cellIs" dxfId="244" priority="276" stopIfTrue="1" operator="lessThan">
      <formula>0</formula>
    </cfRule>
  </conditionalFormatting>
  <conditionalFormatting sqref="AQ471:AQ475">
    <cfRule type="cellIs" dxfId="243" priority="275" stopIfTrue="1" operator="lessThan">
      <formula>0</formula>
    </cfRule>
  </conditionalFormatting>
  <conditionalFormatting sqref="I471:I475">
    <cfRule type="cellIs" dxfId="242" priority="274" stopIfTrue="1" operator="lessThan">
      <formula>0</formula>
    </cfRule>
  </conditionalFormatting>
  <conditionalFormatting sqref="X471:X475">
    <cfRule type="cellIs" dxfId="241" priority="273" stopIfTrue="1" operator="lessThan">
      <formula>0</formula>
    </cfRule>
  </conditionalFormatting>
  <conditionalFormatting sqref="W471:W475">
    <cfRule type="cellIs" dxfId="240" priority="272" stopIfTrue="1" operator="lessThan">
      <formula>0</formula>
    </cfRule>
  </conditionalFormatting>
  <conditionalFormatting sqref="Z471:AK475">
    <cfRule type="cellIs" dxfId="239" priority="271" stopIfTrue="1" operator="lessThan">
      <formula>0</formula>
    </cfRule>
  </conditionalFormatting>
  <conditionalFormatting sqref="AQ471:AQ475">
    <cfRule type="cellIs" dxfId="238" priority="270" stopIfTrue="1" operator="lessThan">
      <formula>0</formula>
    </cfRule>
  </conditionalFormatting>
  <conditionalFormatting sqref="AR471:AR475">
    <cfRule type="cellIs" dxfId="237" priority="267" stopIfTrue="1" operator="lessThan">
      <formula>0</formula>
    </cfRule>
  </conditionalFormatting>
  <conditionalFormatting sqref="AR471:AR475">
    <cfRule type="cellIs" dxfId="236" priority="266" stopIfTrue="1" operator="lessThan">
      <formula>0</formula>
    </cfRule>
  </conditionalFormatting>
  <conditionalFormatting sqref="AM471:AM475">
    <cfRule type="cellIs" dxfId="235" priority="265" stopIfTrue="1" operator="lessThan">
      <formula>0</formula>
    </cfRule>
  </conditionalFormatting>
  <conditionalFormatting sqref="AS470:AX470">
    <cfRule type="cellIs" dxfId="234" priority="264" stopIfTrue="1" operator="lessThan">
      <formula>0</formula>
    </cfRule>
  </conditionalFormatting>
  <conditionalFormatting sqref="I470">
    <cfRule type="cellIs" dxfId="233" priority="263" stopIfTrue="1" operator="lessThan">
      <formula>0</formula>
    </cfRule>
  </conditionalFormatting>
  <conditionalFormatting sqref="X470">
    <cfRule type="cellIs" dxfId="232" priority="262" stopIfTrue="1" operator="lessThan">
      <formula>0</formula>
    </cfRule>
  </conditionalFormatting>
  <conditionalFormatting sqref="W470">
    <cfRule type="cellIs" dxfId="231" priority="261" stopIfTrue="1" operator="lessThan">
      <formula>0</formula>
    </cfRule>
  </conditionalFormatting>
  <conditionalFormatting sqref="Z470:AK470">
    <cfRule type="cellIs" dxfId="230" priority="260" stopIfTrue="1" operator="lessThan">
      <formula>0</formula>
    </cfRule>
  </conditionalFormatting>
  <conditionalFormatting sqref="AQ470">
    <cfRule type="cellIs" dxfId="229" priority="259" stopIfTrue="1" operator="lessThan">
      <formula>0</formula>
    </cfRule>
  </conditionalFormatting>
  <conditionalFormatting sqref="I470">
    <cfRule type="cellIs" dxfId="228" priority="258" stopIfTrue="1" operator="lessThan">
      <formula>0</formula>
    </cfRule>
  </conditionalFormatting>
  <conditionalFormatting sqref="X470">
    <cfRule type="cellIs" dxfId="227" priority="257" stopIfTrue="1" operator="lessThan">
      <formula>0</formula>
    </cfRule>
  </conditionalFormatting>
  <conditionalFormatting sqref="W470">
    <cfRule type="cellIs" dxfId="226" priority="256" stopIfTrue="1" operator="lessThan">
      <formula>0</formula>
    </cfRule>
  </conditionalFormatting>
  <conditionalFormatting sqref="Z470:AK470">
    <cfRule type="cellIs" dxfId="225" priority="255" stopIfTrue="1" operator="lessThan">
      <formula>0</formula>
    </cfRule>
  </conditionalFormatting>
  <conditionalFormatting sqref="AQ470">
    <cfRule type="cellIs" dxfId="224" priority="254" stopIfTrue="1" operator="lessThan">
      <formula>0</formula>
    </cfRule>
  </conditionalFormatting>
  <conditionalFormatting sqref="AR470">
    <cfRule type="cellIs" dxfId="223" priority="251" stopIfTrue="1" operator="lessThan">
      <formula>0</formula>
    </cfRule>
  </conditionalFormatting>
  <conditionalFormatting sqref="AR470">
    <cfRule type="cellIs" dxfId="222" priority="250" stopIfTrue="1" operator="lessThan">
      <formula>0</formula>
    </cfRule>
  </conditionalFormatting>
  <conditionalFormatting sqref="AM470">
    <cfRule type="cellIs" dxfId="221" priority="249" stopIfTrue="1" operator="lessThan">
      <formula>0</formula>
    </cfRule>
  </conditionalFormatting>
  <conditionalFormatting sqref="AS478:AX528">
    <cfRule type="cellIs" dxfId="220" priority="248" stopIfTrue="1" operator="lessThan">
      <formula>0</formula>
    </cfRule>
  </conditionalFormatting>
  <conditionalFormatting sqref="I478:I528">
    <cfRule type="cellIs" dxfId="219" priority="247" stopIfTrue="1" operator="lessThan">
      <formula>0</formula>
    </cfRule>
  </conditionalFormatting>
  <conditionalFormatting sqref="X478:X528">
    <cfRule type="cellIs" dxfId="218" priority="246" stopIfTrue="1" operator="lessThan">
      <formula>0</formula>
    </cfRule>
  </conditionalFormatting>
  <conditionalFormatting sqref="W478:W528">
    <cfRule type="cellIs" dxfId="217" priority="245" stopIfTrue="1" operator="lessThan">
      <formula>0</formula>
    </cfRule>
  </conditionalFormatting>
  <conditionalFormatting sqref="Z478:AK528">
    <cfRule type="cellIs" dxfId="216" priority="244" stopIfTrue="1" operator="lessThan">
      <formula>0</formula>
    </cfRule>
  </conditionalFormatting>
  <conditionalFormatting sqref="AQ478:AQ528">
    <cfRule type="cellIs" dxfId="215" priority="243" stopIfTrue="1" operator="lessThan">
      <formula>0</formula>
    </cfRule>
  </conditionalFormatting>
  <conditionalFormatting sqref="I478:I528">
    <cfRule type="cellIs" dxfId="214" priority="242" stopIfTrue="1" operator="lessThan">
      <formula>0</formula>
    </cfRule>
  </conditionalFormatting>
  <conditionalFormatting sqref="X478:X528">
    <cfRule type="cellIs" dxfId="213" priority="241" stopIfTrue="1" operator="lessThan">
      <formula>0</formula>
    </cfRule>
  </conditionalFormatting>
  <conditionalFormatting sqref="W478:W528">
    <cfRule type="cellIs" dxfId="212" priority="240" stopIfTrue="1" operator="lessThan">
      <formula>0</formula>
    </cfRule>
  </conditionalFormatting>
  <conditionalFormatting sqref="Z478:AK528">
    <cfRule type="cellIs" dxfId="211" priority="239" stopIfTrue="1" operator="lessThan">
      <formula>0</formula>
    </cfRule>
  </conditionalFormatting>
  <conditionalFormatting sqref="AQ478:AQ528">
    <cfRule type="cellIs" dxfId="210" priority="238" stopIfTrue="1" operator="lessThan">
      <formula>0</formula>
    </cfRule>
  </conditionalFormatting>
  <conditionalFormatting sqref="AR478:AR528">
    <cfRule type="cellIs" dxfId="209" priority="235" stopIfTrue="1" operator="lessThan">
      <formula>0</formula>
    </cfRule>
  </conditionalFormatting>
  <conditionalFormatting sqref="AR478:AR528">
    <cfRule type="cellIs" dxfId="208" priority="234" stopIfTrue="1" operator="lessThan">
      <formula>0</formula>
    </cfRule>
  </conditionalFormatting>
  <conditionalFormatting sqref="AM478:AM528">
    <cfRule type="cellIs" dxfId="207" priority="233" stopIfTrue="1" operator="lessThan">
      <formula>0</formula>
    </cfRule>
  </conditionalFormatting>
  <conditionalFormatting sqref="L35:L38 L75:L92 L227:L236 L271:L283 L342:L345 L389:L396 L403:L415 L445:L449 L463:L465 L243:L255 L453:L459">
    <cfRule type="cellIs" dxfId="206" priority="232" stopIfTrue="1" operator="lessThan">
      <formula>0</formula>
    </cfRule>
  </conditionalFormatting>
  <conditionalFormatting sqref="L62:L65 L67:L69 L716:L727 L284:L291 L358 L738">
    <cfRule type="cellIs" dxfId="205" priority="231" stopIfTrue="1" operator="lessThan">
      <formula>0</formula>
    </cfRule>
  </conditionalFormatting>
  <conditionalFormatting sqref="L398:L399 L58:L60 L266:L269 L735:L737 L292:L295 L113:L121 L48:L51 L729 L53:L55 L297:L313 L337:L341">
    <cfRule type="cellIs" dxfId="204" priority="230" stopIfTrue="1" operator="lessThan">
      <formula>0</formula>
    </cfRule>
  </conditionalFormatting>
  <conditionalFormatting sqref="L94:L99 L176:L182 L355 L261:L262">
    <cfRule type="cellIs" dxfId="203" priority="229" stopIfTrue="1" operator="lessThan">
      <formula>0</formula>
    </cfRule>
  </conditionalFormatting>
  <conditionalFormatting sqref="L18 L183:L189 L730:L732">
    <cfRule type="cellIs" dxfId="202" priority="228" stopIfTrue="1" operator="lessThan">
      <formula>0</formula>
    </cfRule>
  </conditionalFormatting>
  <conditionalFormatting sqref="L100:L103 L129:L136 L751:L752 L747 L754 L741:L744">
    <cfRule type="cellIs" dxfId="201" priority="227" stopIfTrue="1" operator="lessThan">
      <formula>0</formula>
    </cfRule>
  </conditionalFormatting>
  <conditionalFormatting sqref="L44:L46">
    <cfRule type="cellIs" dxfId="200" priority="222" stopIfTrue="1" operator="lessThan">
      <formula>0</formula>
    </cfRule>
  </conditionalFormatting>
  <conditionalFormatting sqref="L70:L73">
    <cfRule type="cellIs" dxfId="199" priority="221" stopIfTrue="1" operator="lessThan">
      <formula>0</formula>
    </cfRule>
  </conditionalFormatting>
  <conditionalFormatting sqref="L27:L28 L30:L33">
    <cfRule type="cellIs" dxfId="198" priority="224" stopIfTrue="1" operator="lessThan">
      <formula>0</formula>
    </cfRule>
  </conditionalFormatting>
  <conditionalFormatting sqref="L40:L41">
    <cfRule type="cellIs" dxfId="197" priority="223" stopIfTrue="1" operator="lessThan">
      <formula>0</formula>
    </cfRule>
  </conditionalFormatting>
  <conditionalFormatting sqref="L6:L7 L16 L107 L109:L111 L123:L126 L138:L142 L144 L146 L148 L150:L151 L154:L156 L158:L161 L163:L165 L167:L174 L191:L192 L194:L197 L202 L204:L211 L216:L219 L238:L239 L758:L760 L105 L11:L12 L221:L222 L762:L763 L765">
    <cfRule type="cellIs" dxfId="196" priority="226" stopIfTrue="1" operator="lessThan">
      <formula>0</formula>
    </cfRule>
  </conditionalFormatting>
  <conditionalFormatting sqref="L21:L22 L24">
    <cfRule type="cellIs" dxfId="195" priority="225" stopIfTrue="1" operator="lessThan">
      <formula>0</formula>
    </cfRule>
  </conditionalFormatting>
  <conditionalFormatting sqref="L401:L402">
    <cfRule type="cellIs" dxfId="194" priority="219" stopIfTrue="1" operator="lessThan">
      <formula>0</formula>
    </cfRule>
  </conditionalFormatting>
  <conditionalFormatting sqref="L712:L713">
    <cfRule type="cellIs" dxfId="193" priority="220" stopIfTrue="1" operator="lessThan">
      <formula>0</formula>
    </cfRule>
  </conditionalFormatting>
  <conditionalFormatting sqref="L34">
    <cfRule type="cellIs" dxfId="192" priority="216" stopIfTrue="1" operator="lessThan">
      <formula>0</formula>
    </cfRule>
  </conditionalFormatting>
  <conditionalFormatting sqref="L746">
    <cfRule type="cellIs" dxfId="191" priority="218" stopIfTrue="1" operator="lessThan">
      <formula>0</formula>
    </cfRule>
  </conditionalFormatting>
  <conditionalFormatting sqref="L17">
    <cfRule type="cellIs" dxfId="190" priority="217" stopIfTrue="1" operator="lessThan">
      <formula>0</formula>
    </cfRule>
  </conditionalFormatting>
  <conditionalFormatting sqref="L740">
    <cfRule type="cellIs" dxfId="189" priority="215" stopIfTrue="1" operator="lessThan">
      <formula>0</formula>
    </cfRule>
  </conditionalFormatting>
  <conditionalFormatting sqref="L425:L442">
    <cfRule type="cellIs" dxfId="188" priority="213" stopIfTrue="1" operator="lessThan">
      <formula>0</formula>
    </cfRule>
  </conditionalFormatting>
  <conditionalFormatting sqref="L416">
    <cfRule type="cellIs" dxfId="187" priority="214" stopIfTrue="1" operator="lessThan">
      <formula>0</formula>
    </cfRule>
  </conditionalFormatting>
  <conditionalFormatting sqref="L734">
    <cfRule type="cellIs" dxfId="186" priority="212" stopIfTrue="1" operator="lessThan">
      <formula>0</formula>
    </cfRule>
  </conditionalFormatting>
  <conditionalFormatting sqref="L214">
    <cfRule type="cellIs" dxfId="185" priority="211" stopIfTrue="1" operator="lessThan">
      <formula>0</formula>
    </cfRule>
  </conditionalFormatting>
  <conditionalFormatting sqref="L215">
    <cfRule type="cellIs" dxfId="184" priority="210" stopIfTrue="1" operator="lessThan">
      <formula>0</formula>
    </cfRule>
  </conditionalFormatting>
  <conditionalFormatting sqref="L57">
    <cfRule type="cellIs" dxfId="183" priority="209" stopIfTrue="1" operator="lessThan">
      <formula>0</formula>
    </cfRule>
  </conditionalFormatting>
  <conditionalFormatting sqref="L467:L469">
    <cfRule type="cellIs" dxfId="182" priority="208" stopIfTrue="1" operator="lessThan">
      <formula>0</formula>
    </cfRule>
  </conditionalFormatting>
  <conditionalFormatting sqref="L390:L397">
    <cfRule type="cellIs" dxfId="181" priority="207" stopIfTrue="1" operator="lessThan">
      <formula>0</formula>
    </cfRule>
  </conditionalFormatting>
  <conditionalFormatting sqref="L461:L462">
    <cfRule type="cellIs" dxfId="180" priority="206" stopIfTrue="1" operator="lessThan">
      <formula>0</formula>
    </cfRule>
  </conditionalFormatting>
  <conditionalFormatting sqref="L466">
    <cfRule type="cellIs" dxfId="179" priority="205" stopIfTrue="1" operator="lessThan">
      <formula>0</formula>
    </cfRule>
  </conditionalFormatting>
  <conditionalFormatting sqref="L714:L715">
    <cfRule type="cellIs" dxfId="178" priority="204" stopIfTrue="1" operator="lessThan">
      <formula>0</formula>
    </cfRule>
  </conditionalFormatting>
  <conditionalFormatting sqref="L264:L265">
    <cfRule type="cellIs" dxfId="177" priority="203" stopIfTrue="1" operator="lessThan">
      <formula>0</formula>
    </cfRule>
  </conditionalFormatting>
  <conditionalFormatting sqref="L728">
    <cfRule type="cellIs" dxfId="176" priority="202" stopIfTrue="1" operator="lessThan">
      <formula>0</formula>
    </cfRule>
  </conditionalFormatting>
  <conditionalFormatting sqref="L52">
    <cfRule type="cellIs" dxfId="175" priority="201" stopIfTrue="1" operator="lessThan">
      <formula>0</formula>
    </cfRule>
  </conditionalFormatting>
  <conditionalFormatting sqref="L56">
    <cfRule type="cellIs" dxfId="174" priority="200" stopIfTrue="1" operator="lessThan">
      <formula>0</formula>
    </cfRule>
  </conditionalFormatting>
  <conditionalFormatting sqref="L61">
    <cfRule type="cellIs" dxfId="173" priority="199" stopIfTrue="1" operator="lessThan">
      <formula>0</formula>
    </cfRule>
  </conditionalFormatting>
  <conditionalFormatting sqref="L66">
    <cfRule type="cellIs" dxfId="172" priority="198" stopIfTrue="1" operator="lessThan">
      <formula>0</formula>
    </cfRule>
  </conditionalFormatting>
  <conditionalFormatting sqref="L15">
    <cfRule type="cellIs" dxfId="171" priority="197" stopIfTrue="1" operator="lessThan">
      <formula>0</formula>
    </cfRule>
  </conditionalFormatting>
  <conditionalFormatting sqref="L23">
    <cfRule type="cellIs" dxfId="170" priority="196" stopIfTrue="1" operator="lessThan">
      <formula>0</formula>
    </cfRule>
  </conditionalFormatting>
  <conditionalFormatting sqref="L29">
    <cfRule type="cellIs" dxfId="169" priority="195" stopIfTrue="1" operator="lessThan">
      <formula>0</formula>
    </cfRule>
  </conditionalFormatting>
  <conditionalFormatting sqref="L242">
    <cfRule type="cellIs" dxfId="168" priority="194" stopIfTrue="1" operator="lessThan">
      <formula>0</formula>
    </cfRule>
  </conditionalFormatting>
  <conditionalFormatting sqref="L418:L420">
    <cfRule type="cellIs" dxfId="167" priority="193" stopIfTrue="1" operator="lessThan">
      <formula>0</formula>
    </cfRule>
  </conditionalFormatting>
  <conditionalFormatting sqref="L422:L423">
    <cfRule type="cellIs" dxfId="166" priority="192" stopIfTrue="1" operator="lessThan">
      <formula>0</formula>
    </cfRule>
  </conditionalFormatting>
  <conditionalFormatting sqref="L764">
    <cfRule type="cellIs" dxfId="165" priority="191" stopIfTrue="1" operator="lessThan">
      <formula>0</formula>
    </cfRule>
  </conditionalFormatting>
  <conditionalFormatting sqref="L417">
    <cfRule type="cellIs" dxfId="164" priority="190" stopIfTrue="1" operator="lessThan">
      <formula>0</formula>
    </cfRule>
  </conditionalFormatting>
  <conditionalFormatting sqref="L443">
    <cfRule type="cellIs" dxfId="163" priority="189" stopIfTrue="1" operator="lessThan">
      <formula>0</formula>
    </cfRule>
  </conditionalFormatting>
  <conditionalFormatting sqref="L372:L380">
    <cfRule type="cellIs" dxfId="162" priority="188" stopIfTrue="1" operator="lessThan">
      <formula>0</formula>
    </cfRule>
  </conditionalFormatting>
  <conditionalFormatting sqref="L8">
    <cfRule type="cellIs" dxfId="161" priority="187" stopIfTrue="1" operator="lessThan">
      <formula>0</formula>
    </cfRule>
  </conditionalFormatting>
  <conditionalFormatting sqref="L13">
    <cfRule type="cellIs" dxfId="160" priority="186" stopIfTrue="1" operator="lessThan">
      <formula>0</formula>
    </cfRule>
  </conditionalFormatting>
  <conditionalFormatting sqref="L20">
    <cfRule type="cellIs" dxfId="159" priority="185" stopIfTrue="1" operator="lessThan">
      <formula>0</formula>
    </cfRule>
  </conditionalFormatting>
  <conditionalFormatting sqref="L25">
    <cfRule type="cellIs" dxfId="158" priority="184" stopIfTrue="1" operator="lessThan">
      <formula>0</formula>
    </cfRule>
  </conditionalFormatting>
  <conditionalFormatting sqref="L314:L336">
    <cfRule type="cellIs" dxfId="157" priority="183" stopIfTrue="1" operator="lessThan">
      <formula>0</formula>
    </cfRule>
  </conditionalFormatting>
  <conditionalFormatting sqref="L366:L371">
    <cfRule type="cellIs" dxfId="156" priority="182" stopIfTrue="1" operator="lessThan">
      <formula>0</formula>
    </cfRule>
  </conditionalFormatting>
  <conditionalFormatting sqref="L424">
    <cfRule type="cellIs" dxfId="155" priority="181" stopIfTrue="1" operator="lessThan">
      <formula>0</formula>
    </cfRule>
  </conditionalFormatting>
  <conditionalFormatting sqref="L444">
    <cfRule type="cellIs" dxfId="154" priority="180" stopIfTrue="1" operator="lessThan">
      <formula>0</formula>
    </cfRule>
  </conditionalFormatting>
  <conditionalFormatting sqref="L451:L452">
    <cfRule type="cellIs" dxfId="153" priority="179" stopIfTrue="1" operator="lessThan">
      <formula>0</formula>
    </cfRule>
  </conditionalFormatting>
  <conditionalFormatting sqref="AN27:AN38 AN75:AN92 AN227:AN236 AN271:AN295 AN297:AN313 AN401:AN420 AN422:AN423 AN461:AN469 AN734:AN738 AN740:AN744 AN242:AN255 AN337:AN345 AN389:AN399 AN425:AN443 AN445:AN449 AN453:AN459 AN476:AN477 AN529:AN732">
    <cfRule type="cellIs" dxfId="152" priority="178" stopIfTrue="1" operator="lessThan">
      <formula>0</formula>
    </cfRule>
  </conditionalFormatting>
  <conditionalFormatting sqref="AN355 AN751:AN752 AN148 AN358 AN372:AN380 AN48:AN73 AN264:AN269 AN214:AN219 AN746:AN747 AN107 AN109:AN111 AN123:AN126 AN138:AN142 AN144 AN146 AN150:AN151 AN154:AN156 AN158:AN161 AN163:AN165 AN167:AN174 AN191:AN192 AN194:AN197 AN202 AN204:AN211 AN238:AN239 AN758:AN760 AN105 AN221:AN222 AN94:AN103 AN129:AN136 AN754 AN176:AN189 AN261:AN262 AN113:AN121 AN40:AN41 AN44:AN46 AN21:AN24 AN15:AN18 AN11:AN12 AN762:AN765">
    <cfRule type="cellIs" dxfId="151" priority="177" stopIfTrue="1" operator="lessThan">
      <formula>0</formula>
    </cfRule>
  </conditionalFormatting>
  <conditionalFormatting sqref="AN6:AN7">
    <cfRule type="cellIs" dxfId="150" priority="176" stopIfTrue="1" operator="lessThan">
      <formula>0</formula>
    </cfRule>
  </conditionalFormatting>
  <conditionalFormatting sqref="AN314:AN336">
    <cfRule type="cellIs" dxfId="149" priority="171" stopIfTrue="1" operator="lessThan">
      <formula>0</formula>
    </cfRule>
  </conditionalFormatting>
  <conditionalFormatting sqref="AN366:AN371">
    <cfRule type="cellIs" dxfId="148" priority="170" stopIfTrue="1" operator="lessThan">
      <formula>0</formula>
    </cfRule>
  </conditionalFormatting>
  <conditionalFormatting sqref="AN424">
    <cfRule type="cellIs" dxfId="147" priority="169" stopIfTrue="1" operator="lessThan">
      <formula>0</formula>
    </cfRule>
  </conditionalFormatting>
  <conditionalFormatting sqref="AN444">
    <cfRule type="cellIs" dxfId="146" priority="168" stopIfTrue="1" operator="lessThan">
      <formula>0</formula>
    </cfRule>
  </conditionalFormatting>
  <conditionalFormatting sqref="AN451:AN452">
    <cfRule type="cellIs" dxfId="145" priority="167" stopIfTrue="1" operator="lessThan">
      <formula>0</formula>
    </cfRule>
  </conditionalFormatting>
  <conditionalFormatting sqref="AN471:AN475">
    <cfRule type="cellIs" dxfId="144" priority="166" stopIfTrue="1" operator="lessThan">
      <formula>0</formula>
    </cfRule>
  </conditionalFormatting>
  <conditionalFormatting sqref="AN470">
    <cfRule type="cellIs" dxfId="143" priority="165" stopIfTrue="1" operator="lessThan">
      <formula>0</formula>
    </cfRule>
  </conditionalFormatting>
  <conditionalFormatting sqref="AN478:AN528">
    <cfRule type="cellIs" dxfId="142" priority="164" stopIfTrue="1" operator="lessThan">
      <formula>0</formula>
    </cfRule>
  </conditionalFormatting>
  <conditionalFormatting sqref="AN8">
    <cfRule type="cellIs" dxfId="141" priority="163" stopIfTrue="1" operator="lessThan">
      <formula>0</formula>
    </cfRule>
  </conditionalFormatting>
  <conditionalFormatting sqref="AN13">
    <cfRule type="cellIs" dxfId="140" priority="162" stopIfTrue="1" operator="lessThan">
      <formula>0</formula>
    </cfRule>
  </conditionalFormatting>
  <conditionalFormatting sqref="AN20">
    <cfRule type="cellIs" dxfId="139" priority="161" stopIfTrue="1" operator="lessThan">
      <formula>0</formula>
    </cfRule>
  </conditionalFormatting>
  <conditionalFormatting sqref="AN25">
    <cfRule type="cellIs" dxfId="138" priority="160" stopIfTrue="1" operator="lessThan">
      <formula>0</formula>
    </cfRule>
  </conditionalFormatting>
  <conditionalFormatting sqref="AS241:AX241">
    <cfRule type="cellIs" dxfId="137" priority="140" stopIfTrue="1" operator="lessThan">
      <formula>0</formula>
    </cfRule>
  </conditionalFormatting>
  <conditionalFormatting sqref="I241">
    <cfRule type="cellIs" dxfId="136" priority="139" stopIfTrue="1" operator="lessThan">
      <formula>0</formula>
    </cfRule>
  </conditionalFormatting>
  <conditionalFormatting sqref="K241">
    <cfRule type="cellIs" dxfId="135" priority="138" stopIfTrue="1" operator="lessThan">
      <formula>0</formula>
    </cfRule>
  </conditionalFormatting>
  <conditionalFormatting sqref="X241">
    <cfRule type="cellIs" dxfId="134" priority="137" stopIfTrue="1" operator="lessThan">
      <formula>0</formula>
    </cfRule>
  </conditionalFormatting>
  <conditionalFormatting sqref="W241">
    <cfRule type="cellIs" dxfId="133" priority="136" stopIfTrue="1" operator="lessThan">
      <formula>0</formula>
    </cfRule>
  </conditionalFormatting>
  <conditionalFormatting sqref="Z241:AK241">
    <cfRule type="cellIs" dxfId="132" priority="135" stopIfTrue="1" operator="lessThan">
      <formula>0</formula>
    </cfRule>
  </conditionalFormatting>
  <conditionalFormatting sqref="AQ241">
    <cfRule type="cellIs" dxfId="131" priority="134" stopIfTrue="1" operator="lessThan">
      <formula>0</formula>
    </cfRule>
  </conditionalFormatting>
  <conditionalFormatting sqref="AO241">
    <cfRule type="cellIs" dxfId="130" priority="133" stopIfTrue="1" operator="lessThan">
      <formula>0</formula>
    </cfRule>
  </conditionalFormatting>
  <conditionalFormatting sqref="AP241">
    <cfRule type="cellIs" dxfId="129" priority="132" stopIfTrue="1" operator="lessThan">
      <formula>0</formula>
    </cfRule>
  </conditionalFormatting>
  <conditionalFormatting sqref="O241">
    <cfRule type="cellIs" dxfId="128" priority="131" stopIfTrue="1" operator="lessThan">
      <formula>0</formula>
    </cfRule>
  </conditionalFormatting>
  <conditionalFormatting sqref="P241">
    <cfRule type="cellIs" dxfId="127" priority="130" stopIfTrue="1" operator="lessThan">
      <formula>0</formula>
    </cfRule>
  </conditionalFormatting>
  <conditionalFormatting sqref="AR241">
    <cfRule type="cellIs" dxfId="126" priority="129" stopIfTrue="1" operator="lessThan">
      <formula>0</formula>
    </cfRule>
  </conditionalFormatting>
  <conditionalFormatting sqref="AZ241">
    <cfRule type="cellIs" dxfId="125" priority="128" stopIfTrue="1" operator="lessThan">
      <formula>0</formula>
    </cfRule>
  </conditionalFormatting>
  <conditionalFormatting sqref="AY241">
    <cfRule type="cellIs" dxfId="124" priority="127" stopIfTrue="1" operator="lessThan">
      <formula>0</formula>
    </cfRule>
  </conditionalFormatting>
  <conditionalFormatting sqref="Q241">
    <cfRule type="cellIs" dxfId="123" priority="126" stopIfTrue="1" operator="lessThan">
      <formula>0</formula>
    </cfRule>
  </conditionalFormatting>
  <conditionalFormatting sqref="R241">
    <cfRule type="cellIs" dxfId="122" priority="125" stopIfTrue="1" operator="lessThan">
      <formula>0</formula>
    </cfRule>
  </conditionalFormatting>
  <conditionalFormatting sqref="S241">
    <cfRule type="cellIs" dxfId="121" priority="124" stopIfTrue="1" operator="lessThan">
      <formula>0</formula>
    </cfRule>
  </conditionalFormatting>
  <conditionalFormatting sqref="T241">
    <cfRule type="cellIs" dxfId="120" priority="123" stopIfTrue="1" operator="lessThan">
      <formula>0</formula>
    </cfRule>
  </conditionalFormatting>
  <conditionalFormatting sqref="U241">
    <cfRule type="cellIs" dxfId="119" priority="122" stopIfTrue="1" operator="lessThan">
      <formula>0</formula>
    </cfRule>
  </conditionalFormatting>
  <conditionalFormatting sqref="V241">
    <cfRule type="cellIs" dxfId="118" priority="121" stopIfTrue="1" operator="lessThan">
      <formula>0</formula>
    </cfRule>
  </conditionalFormatting>
  <conditionalFormatting sqref="N241">
    <cfRule type="cellIs" dxfId="117" priority="119" stopIfTrue="1" operator="lessThan">
      <formula>0</formula>
    </cfRule>
  </conditionalFormatting>
  <conditionalFormatting sqref="AM241">
    <cfRule type="cellIs" dxfId="116" priority="118" stopIfTrue="1" operator="lessThan">
      <formula>0</formula>
    </cfRule>
  </conditionalFormatting>
  <conditionalFormatting sqref="L241">
    <cfRule type="cellIs" dxfId="115" priority="117" stopIfTrue="1" operator="lessThan">
      <formula>0</formula>
    </cfRule>
  </conditionalFormatting>
  <conditionalFormatting sqref="AN241">
    <cfRule type="cellIs" dxfId="114" priority="116" stopIfTrue="1" operator="lessThan">
      <formula>0</formula>
    </cfRule>
  </conditionalFormatting>
  <conditionalFormatting sqref="M35:M38 M75:M92 M227:M236 M271:M283 M342:M345 M389:M396 M403:M415 M445:M449 M463:M465 M243:M255 M453:M459">
    <cfRule type="cellIs" dxfId="113" priority="114" stopIfTrue="1" operator="lessThan">
      <formula>0</formula>
    </cfRule>
  </conditionalFormatting>
  <conditionalFormatting sqref="M62:M65 M67:M69 M716:M727 M284:M291 M358 M738">
    <cfRule type="cellIs" dxfId="112" priority="113" stopIfTrue="1" operator="lessThan">
      <formula>0</formula>
    </cfRule>
  </conditionalFormatting>
  <conditionalFormatting sqref="M398:M399 M58:M60 M266:M269 M735:M737 M292:M295 M113:M121 M48:M51 M729 M53:M55 M297:M313 M337:M341">
    <cfRule type="cellIs" dxfId="111" priority="112" stopIfTrue="1" operator="lessThan">
      <formula>0</formula>
    </cfRule>
  </conditionalFormatting>
  <conditionalFormatting sqref="M94:M99 M176:M182 M355 M261:M262">
    <cfRule type="cellIs" dxfId="110" priority="111" stopIfTrue="1" operator="lessThan">
      <formula>0</formula>
    </cfRule>
  </conditionalFormatting>
  <conditionalFormatting sqref="M18 M183:M189 M730:M732">
    <cfRule type="cellIs" dxfId="109" priority="110" stopIfTrue="1" operator="lessThan">
      <formula>0</formula>
    </cfRule>
  </conditionalFormatting>
  <conditionalFormatting sqref="M100:M103 M129:M136 M751:M752 M747 M754 M741:M744">
    <cfRule type="cellIs" dxfId="108" priority="109" stopIfTrue="1" operator="lessThan">
      <formula>0</formula>
    </cfRule>
  </conditionalFormatting>
  <conditionalFormatting sqref="M44:M46">
    <cfRule type="cellIs" dxfId="107" priority="104" stopIfTrue="1" operator="lessThan">
      <formula>0</formula>
    </cfRule>
  </conditionalFormatting>
  <conditionalFormatting sqref="M70:M73">
    <cfRule type="cellIs" dxfId="106" priority="103" stopIfTrue="1" operator="lessThan">
      <formula>0</formula>
    </cfRule>
  </conditionalFormatting>
  <conditionalFormatting sqref="M27:M28 M30:M33">
    <cfRule type="cellIs" dxfId="105" priority="106" stopIfTrue="1" operator="lessThan">
      <formula>0</formula>
    </cfRule>
  </conditionalFormatting>
  <conditionalFormatting sqref="M40:M41">
    <cfRule type="cellIs" dxfId="104" priority="105" stopIfTrue="1" operator="lessThan">
      <formula>0</formula>
    </cfRule>
  </conditionalFormatting>
  <conditionalFormatting sqref="M6:M7 M16 M107 M109:M111 M123:M126 M138:M142 M144 M146 M148 M150:M151 M154:M156 M158:M161 M163:M165 M167:M174 M191:M192 M194:M197 M202 M204:M211 M216:M219 M238:M239 M758:M760 M105 M11:M12 M221:M222 M762:M763 M765">
    <cfRule type="cellIs" dxfId="103" priority="108" stopIfTrue="1" operator="lessThan">
      <formula>0</formula>
    </cfRule>
  </conditionalFormatting>
  <conditionalFormatting sqref="M21:M22 M24">
    <cfRule type="cellIs" dxfId="102" priority="107" stopIfTrue="1" operator="lessThan">
      <formula>0</formula>
    </cfRule>
  </conditionalFormatting>
  <conditionalFormatting sqref="M401:M402">
    <cfRule type="cellIs" dxfId="101" priority="101" stopIfTrue="1" operator="lessThan">
      <formula>0</formula>
    </cfRule>
  </conditionalFormatting>
  <conditionalFormatting sqref="M712:M713">
    <cfRule type="cellIs" dxfId="100" priority="102" stopIfTrue="1" operator="lessThan">
      <formula>0</formula>
    </cfRule>
  </conditionalFormatting>
  <conditionalFormatting sqref="M34">
    <cfRule type="cellIs" dxfId="99" priority="98" stopIfTrue="1" operator="lessThan">
      <formula>0</formula>
    </cfRule>
  </conditionalFormatting>
  <conditionalFormatting sqref="M746">
    <cfRule type="cellIs" dxfId="98" priority="100" stopIfTrue="1" operator="lessThan">
      <formula>0</formula>
    </cfRule>
  </conditionalFormatting>
  <conditionalFormatting sqref="M17">
    <cfRule type="cellIs" dxfId="97" priority="99" stopIfTrue="1" operator="lessThan">
      <formula>0</formula>
    </cfRule>
  </conditionalFormatting>
  <conditionalFormatting sqref="M740">
    <cfRule type="cellIs" dxfId="96" priority="97" stopIfTrue="1" operator="lessThan">
      <formula>0</formula>
    </cfRule>
  </conditionalFormatting>
  <conditionalFormatting sqref="M425:M442">
    <cfRule type="cellIs" dxfId="95" priority="95" stopIfTrue="1" operator="lessThan">
      <formula>0</formula>
    </cfRule>
  </conditionalFormatting>
  <conditionalFormatting sqref="M416">
    <cfRule type="cellIs" dxfId="94" priority="96" stopIfTrue="1" operator="lessThan">
      <formula>0</formula>
    </cfRule>
  </conditionalFormatting>
  <conditionalFormatting sqref="M734">
    <cfRule type="cellIs" dxfId="93" priority="94" stopIfTrue="1" operator="lessThan">
      <formula>0</formula>
    </cfRule>
  </conditionalFormatting>
  <conditionalFormatting sqref="M214">
    <cfRule type="cellIs" dxfId="92" priority="93" stopIfTrue="1" operator="lessThan">
      <formula>0</formula>
    </cfRule>
  </conditionalFormatting>
  <conditionalFormatting sqref="M215">
    <cfRule type="cellIs" dxfId="91" priority="92" stopIfTrue="1" operator="lessThan">
      <formula>0</formula>
    </cfRule>
  </conditionalFormatting>
  <conditionalFormatting sqref="M57">
    <cfRule type="cellIs" dxfId="90" priority="91" stopIfTrue="1" operator="lessThan">
      <formula>0</formula>
    </cfRule>
  </conditionalFormatting>
  <conditionalFormatting sqref="M467:M469">
    <cfRule type="cellIs" dxfId="89" priority="90" stopIfTrue="1" operator="lessThan">
      <formula>0</formula>
    </cfRule>
  </conditionalFormatting>
  <conditionalFormatting sqref="M390:M397">
    <cfRule type="cellIs" dxfId="88" priority="89" stopIfTrue="1" operator="lessThan">
      <formula>0</formula>
    </cfRule>
  </conditionalFormatting>
  <conditionalFormatting sqref="M461:M462">
    <cfRule type="cellIs" dxfId="87" priority="88" stopIfTrue="1" operator="lessThan">
      <formula>0</formula>
    </cfRule>
  </conditionalFormatting>
  <conditionalFormatting sqref="M466">
    <cfRule type="cellIs" dxfId="86" priority="87" stopIfTrue="1" operator="lessThan">
      <formula>0</formula>
    </cfRule>
  </conditionalFormatting>
  <conditionalFormatting sqref="M714:M715">
    <cfRule type="cellIs" dxfId="85" priority="86" stopIfTrue="1" operator="lessThan">
      <formula>0</formula>
    </cfRule>
  </conditionalFormatting>
  <conditionalFormatting sqref="M264:M265">
    <cfRule type="cellIs" dxfId="84" priority="85" stopIfTrue="1" operator="lessThan">
      <formula>0</formula>
    </cfRule>
  </conditionalFormatting>
  <conditionalFormatting sqref="M728">
    <cfRule type="cellIs" dxfId="83" priority="84" stopIfTrue="1" operator="lessThan">
      <formula>0</formula>
    </cfRule>
  </conditionalFormatting>
  <conditionalFormatting sqref="M52">
    <cfRule type="cellIs" dxfId="82" priority="83" stopIfTrue="1" operator="lessThan">
      <formula>0</formula>
    </cfRule>
  </conditionalFormatting>
  <conditionalFormatting sqref="M56">
    <cfRule type="cellIs" dxfId="81" priority="82" stopIfTrue="1" operator="lessThan">
      <formula>0</formula>
    </cfRule>
  </conditionalFormatting>
  <conditionalFormatting sqref="M61">
    <cfRule type="cellIs" dxfId="80" priority="81" stopIfTrue="1" operator="lessThan">
      <formula>0</formula>
    </cfRule>
  </conditionalFormatting>
  <conditionalFormatting sqref="M66">
    <cfRule type="cellIs" dxfId="79" priority="80" stopIfTrue="1" operator="lessThan">
      <formula>0</formula>
    </cfRule>
  </conditionalFormatting>
  <conditionalFormatting sqref="M15">
    <cfRule type="cellIs" dxfId="78" priority="79" stopIfTrue="1" operator="lessThan">
      <formula>0</formula>
    </cfRule>
  </conditionalFormatting>
  <conditionalFormatting sqref="M23">
    <cfRule type="cellIs" dxfId="77" priority="78" stopIfTrue="1" operator="lessThan">
      <formula>0</formula>
    </cfRule>
  </conditionalFormatting>
  <conditionalFormatting sqref="M29">
    <cfRule type="cellIs" dxfId="76" priority="77" stopIfTrue="1" operator="lessThan">
      <formula>0</formula>
    </cfRule>
  </conditionalFormatting>
  <conditionalFormatting sqref="M242">
    <cfRule type="cellIs" dxfId="75" priority="76" stopIfTrue="1" operator="lessThan">
      <formula>0</formula>
    </cfRule>
  </conditionalFormatting>
  <conditionalFormatting sqref="M418:M420">
    <cfRule type="cellIs" dxfId="74" priority="75" stopIfTrue="1" operator="lessThan">
      <formula>0</formula>
    </cfRule>
  </conditionalFormatting>
  <conditionalFormatting sqref="M422:M423">
    <cfRule type="cellIs" dxfId="73" priority="74" stopIfTrue="1" operator="lessThan">
      <formula>0</formula>
    </cfRule>
  </conditionalFormatting>
  <conditionalFormatting sqref="M764">
    <cfRule type="cellIs" dxfId="72" priority="73" stopIfTrue="1" operator="lessThan">
      <formula>0</formula>
    </cfRule>
  </conditionalFormatting>
  <conditionalFormatting sqref="M417">
    <cfRule type="cellIs" dxfId="71" priority="72" stopIfTrue="1" operator="lessThan">
      <formula>0</formula>
    </cfRule>
  </conditionalFormatting>
  <conditionalFormatting sqref="M443">
    <cfRule type="cellIs" dxfId="70" priority="71" stopIfTrue="1" operator="lessThan">
      <formula>0</formula>
    </cfRule>
  </conditionalFormatting>
  <conditionalFormatting sqref="M372:M380">
    <cfRule type="cellIs" dxfId="69" priority="70" stopIfTrue="1" operator="lessThan">
      <formula>0</formula>
    </cfRule>
  </conditionalFormatting>
  <conditionalFormatting sqref="M8">
    <cfRule type="cellIs" dxfId="68" priority="69" stopIfTrue="1" operator="lessThan">
      <formula>0</formula>
    </cfRule>
  </conditionalFormatting>
  <conditionalFormatting sqref="M13">
    <cfRule type="cellIs" dxfId="67" priority="68" stopIfTrue="1" operator="lessThan">
      <formula>0</formula>
    </cfRule>
  </conditionalFormatting>
  <conditionalFormatting sqref="M20">
    <cfRule type="cellIs" dxfId="66" priority="67" stopIfTrue="1" operator="lessThan">
      <formula>0</formula>
    </cfRule>
  </conditionalFormatting>
  <conditionalFormatting sqref="M25">
    <cfRule type="cellIs" dxfId="65" priority="66" stopIfTrue="1" operator="lessThan">
      <formula>0</formula>
    </cfRule>
  </conditionalFormatting>
  <conditionalFormatting sqref="M314:M336">
    <cfRule type="cellIs" dxfId="64" priority="65" stopIfTrue="1" operator="lessThan">
      <formula>0</formula>
    </cfRule>
  </conditionalFormatting>
  <conditionalFormatting sqref="M366:M371">
    <cfRule type="cellIs" dxfId="63" priority="64" stopIfTrue="1" operator="lessThan">
      <formula>0</formula>
    </cfRule>
  </conditionalFormatting>
  <conditionalFormatting sqref="M424">
    <cfRule type="cellIs" dxfId="62" priority="63" stopIfTrue="1" operator="lessThan">
      <formula>0</formula>
    </cfRule>
  </conditionalFormatting>
  <conditionalFormatting sqref="M444">
    <cfRule type="cellIs" dxfId="61" priority="62" stopIfTrue="1" operator="lessThan">
      <formula>0</formula>
    </cfRule>
  </conditionalFormatting>
  <conditionalFormatting sqref="M451:M452">
    <cfRule type="cellIs" dxfId="60" priority="61" stopIfTrue="1" operator="lessThan">
      <formula>0</formula>
    </cfRule>
  </conditionalFormatting>
  <conditionalFormatting sqref="M241">
    <cfRule type="cellIs" dxfId="59" priority="60" stopIfTrue="1" operator="lessThan">
      <formula>0</formula>
    </cfRule>
  </conditionalFormatting>
  <conditionalFormatting sqref="AO8">
    <cfRule type="cellIs" dxfId="58" priority="59" stopIfTrue="1" operator="lessThan">
      <formula>0</formula>
    </cfRule>
  </conditionalFormatting>
  <conditionalFormatting sqref="AO13">
    <cfRule type="cellIs" dxfId="57" priority="58" stopIfTrue="1" operator="lessThan">
      <formula>0</formula>
    </cfRule>
  </conditionalFormatting>
  <conditionalFormatting sqref="AO20">
    <cfRule type="cellIs" dxfId="56" priority="57" stopIfTrue="1" operator="lessThan">
      <formula>0</formula>
    </cfRule>
  </conditionalFormatting>
  <conditionalFormatting sqref="AO25">
    <cfRule type="cellIs" dxfId="55" priority="56" stopIfTrue="1" operator="lessThan">
      <formula>0</formula>
    </cfRule>
  </conditionalFormatting>
  <conditionalFormatting sqref="J35:J38 J75:J92 J227:J236 J271:J283 J342:J345 J389:J396 J403:J415 J445:J449 J463:J465 J243:J255 J453:J459">
    <cfRule type="cellIs" dxfId="54" priority="55" stopIfTrue="1" operator="lessThan">
      <formula>0</formula>
    </cfRule>
  </conditionalFormatting>
  <conditionalFormatting sqref="J62:J65 J67:J69 J716:J727 J284:J291 J358 J738">
    <cfRule type="cellIs" dxfId="53" priority="54" stopIfTrue="1" operator="lessThan">
      <formula>0</formula>
    </cfRule>
  </conditionalFormatting>
  <conditionalFormatting sqref="J398:J399 J58:J60 J266:J269 J735:J737 J292:J295 J113:J121 J48:J51 J729 J53:J55 J297:J313 J337:J341">
    <cfRule type="cellIs" dxfId="52" priority="53" stopIfTrue="1" operator="lessThan">
      <formula>0</formula>
    </cfRule>
  </conditionalFormatting>
  <conditionalFormatting sqref="J94:J99 J176:J182 J355 J261:J262">
    <cfRule type="cellIs" dxfId="51" priority="52" stopIfTrue="1" operator="lessThan">
      <formula>0</formula>
    </cfRule>
  </conditionalFormatting>
  <conditionalFormatting sqref="J18 J183:J189 J730:J732">
    <cfRule type="cellIs" dxfId="50" priority="51" stopIfTrue="1" operator="lessThan">
      <formula>0</formula>
    </cfRule>
  </conditionalFormatting>
  <conditionalFormatting sqref="J100:J103 J129:J136 J751:J752 J747 J754 J741:J744">
    <cfRule type="cellIs" dxfId="49" priority="50" stopIfTrue="1" operator="lessThan">
      <formula>0</formula>
    </cfRule>
  </conditionalFormatting>
  <conditionalFormatting sqref="J44:J46">
    <cfRule type="cellIs" dxfId="48" priority="45" stopIfTrue="1" operator="lessThan">
      <formula>0</formula>
    </cfRule>
  </conditionalFormatting>
  <conditionalFormatting sqref="J70:J73">
    <cfRule type="cellIs" dxfId="47" priority="44" stopIfTrue="1" operator="lessThan">
      <formula>0</formula>
    </cfRule>
  </conditionalFormatting>
  <conditionalFormatting sqref="J27:J28 J30:J33">
    <cfRule type="cellIs" dxfId="46" priority="47" stopIfTrue="1" operator="lessThan">
      <formula>0</formula>
    </cfRule>
  </conditionalFormatting>
  <conditionalFormatting sqref="J40:J41">
    <cfRule type="cellIs" dxfId="45" priority="46" stopIfTrue="1" operator="lessThan">
      <formula>0</formula>
    </cfRule>
  </conditionalFormatting>
  <conditionalFormatting sqref="J6:J7 J16 J107 J109:J111 J123:J126 J138:J142 J144 J146 J148 J150:J151 J154:J156 J158:J161 J163:J165 J167:J174 J191:J192 J194:J197 J202 J204:J211 J216:J219 J238:J239 J758:J760 J105 J11:J12 J221:J222 J762:J763 J765">
    <cfRule type="cellIs" dxfId="44" priority="49" stopIfTrue="1" operator="lessThan">
      <formula>0</formula>
    </cfRule>
  </conditionalFormatting>
  <conditionalFormatting sqref="J21:J22 J24">
    <cfRule type="cellIs" dxfId="43" priority="48" stopIfTrue="1" operator="lessThan">
      <formula>0</formula>
    </cfRule>
  </conditionalFormatting>
  <conditionalFormatting sqref="J401:J402">
    <cfRule type="cellIs" dxfId="42" priority="42" stopIfTrue="1" operator="lessThan">
      <formula>0</formula>
    </cfRule>
  </conditionalFormatting>
  <conditionalFormatting sqref="J712:J713">
    <cfRule type="cellIs" dxfId="41" priority="43" stopIfTrue="1" operator="lessThan">
      <formula>0</formula>
    </cfRule>
  </conditionalFormatting>
  <conditionalFormatting sqref="J34">
    <cfRule type="cellIs" dxfId="40" priority="39" stopIfTrue="1" operator="lessThan">
      <formula>0</formula>
    </cfRule>
  </conditionalFormatting>
  <conditionalFormatting sqref="J746">
    <cfRule type="cellIs" dxfId="39" priority="41" stopIfTrue="1" operator="lessThan">
      <formula>0</formula>
    </cfRule>
  </conditionalFormatting>
  <conditionalFormatting sqref="J17">
    <cfRule type="cellIs" dxfId="38" priority="40" stopIfTrue="1" operator="lessThan">
      <formula>0</formula>
    </cfRule>
  </conditionalFormatting>
  <conditionalFormatting sqref="J740">
    <cfRule type="cellIs" dxfId="37" priority="38" stopIfTrue="1" operator="lessThan">
      <formula>0</formula>
    </cfRule>
  </conditionalFormatting>
  <conditionalFormatting sqref="J425:J442">
    <cfRule type="cellIs" dxfId="36" priority="36" stopIfTrue="1" operator="lessThan">
      <formula>0</formula>
    </cfRule>
  </conditionalFormatting>
  <conditionalFormatting sqref="J416">
    <cfRule type="cellIs" dxfId="35" priority="37" stopIfTrue="1" operator="lessThan">
      <formula>0</formula>
    </cfRule>
  </conditionalFormatting>
  <conditionalFormatting sqref="J734">
    <cfRule type="cellIs" dxfId="34" priority="35" stopIfTrue="1" operator="lessThan">
      <formula>0</formula>
    </cfRule>
  </conditionalFormatting>
  <conditionalFormatting sqref="J214">
    <cfRule type="cellIs" dxfId="33" priority="34" stopIfTrue="1" operator="lessThan">
      <formula>0</formula>
    </cfRule>
  </conditionalFormatting>
  <conditionalFormatting sqref="J215">
    <cfRule type="cellIs" dxfId="32" priority="33" stopIfTrue="1" operator="lessThan">
      <formula>0</formula>
    </cfRule>
  </conditionalFormatting>
  <conditionalFormatting sqref="J57">
    <cfRule type="cellIs" dxfId="31" priority="32" stopIfTrue="1" operator="lessThan">
      <formula>0</formula>
    </cfRule>
  </conditionalFormatting>
  <conditionalFormatting sqref="J467:J469">
    <cfRule type="cellIs" dxfId="30" priority="31" stopIfTrue="1" operator="lessThan">
      <formula>0</formula>
    </cfRule>
  </conditionalFormatting>
  <conditionalFormatting sqref="J390:J397">
    <cfRule type="cellIs" dxfId="29" priority="30" stopIfTrue="1" operator="lessThan">
      <formula>0</formula>
    </cfRule>
  </conditionalFormatting>
  <conditionalFormatting sqref="J461:J462">
    <cfRule type="cellIs" dxfId="28" priority="29" stopIfTrue="1" operator="lessThan">
      <formula>0</formula>
    </cfRule>
  </conditionalFormatting>
  <conditionalFormatting sqref="J466">
    <cfRule type="cellIs" dxfId="27" priority="28" stopIfTrue="1" operator="lessThan">
      <formula>0</formula>
    </cfRule>
  </conditionalFormatting>
  <conditionalFormatting sqref="J714:J715">
    <cfRule type="cellIs" dxfId="26" priority="27" stopIfTrue="1" operator="lessThan">
      <formula>0</formula>
    </cfRule>
  </conditionalFormatting>
  <conditionalFormatting sqref="J264:J265">
    <cfRule type="cellIs" dxfId="25" priority="26" stopIfTrue="1" operator="lessThan">
      <formula>0</formula>
    </cfRule>
  </conditionalFormatting>
  <conditionalFormatting sqref="J728">
    <cfRule type="cellIs" dxfId="24" priority="25" stopIfTrue="1" operator="lessThan">
      <formula>0</formula>
    </cfRule>
  </conditionalFormatting>
  <conditionalFormatting sqref="J52">
    <cfRule type="cellIs" dxfId="23" priority="24" stopIfTrue="1" operator="lessThan">
      <formula>0</formula>
    </cfRule>
  </conditionalFormatting>
  <conditionalFormatting sqref="J56">
    <cfRule type="cellIs" dxfId="22" priority="23" stopIfTrue="1" operator="lessThan">
      <formula>0</formula>
    </cfRule>
  </conditionalFormatting>
  <conditionalFormatting sqref="J61">
    <cfRule type="cellIs" dxfId="21" priority="22" stopIfTrue="1" operator="lessThan">
      <formula>0</formula>
    </cfRule>
  </conditionalFormatting>
  <conditionalFormatting sqref="J66">
    <cfRule type="cellIs" dxfId="20" priority="21" stopIfTrue="1" operator="lessThan">
      <formula>0</formula>
    </cfRule>
  </conditionalFormatting>
  <conditionalFormatting sqref="J15">
    <cfRule type="cellIs" dxfId="19" priority="20" stopIfTrue="1" operator="lessThan">
      <formula>0</formula>
    </cfRule>
  </conditionalFormatting>
  <conditionalFormatting sqref="J23">
    <cfRule type="cellIs" dxfId="18" priority="19" stopIfTrue="1" operator="lessThan">
      <formula>0</formula>
    </cfRule>
  </conditionalFormatting>
  <conditionalFormatting sqref="J29">
    <cfRule type="cellIs" dxfId="17" priority="18" stopIfTrue="1" operator="lessThan">
      <formula>0</formula>
    </cfRule>
  </conditionalFormatting>
  <conditionalFormatting sqref="J242">
    <cfRule type="cellIs" dxfId="16" priority="17" stopIfTrue="1" operator="lessThan">
      <formula>0</formula>
    </cfRule>
  </conditionalFormatting>
  <conditionalFormatting sqref="J418:J420">
    <cfRule type="cellIs" dxfId="15" priority="16" stopIfTrue="1" operator="lessThan">
      <formula>0</formula>
    </cfRule>
  </conditionalFormatting>
  <conditionalFormatting sqref="J422:J423">
    <cfRule type="cellIs" dxfId="14" priority="15" stopIfTrue="1" operator="lessThan">
      <formula>0</formula>
    </cfRule>
  </conditionalFormatting>
  <conditionalFormatting sqref="J764">
    <cfRule type="cellIs" dxfId="13" priority="14" stopIfTrue="1" operator="lessThan">
      <formula>0</formula>
    </cfRule>
  </conditionalFormatting>
  <conditionalFormatting sqref="J417">
    <cfRule type="cellIs" dxfId="12" priority="13" stopIfTrue="1" operator="lessThan">
      <formula>0</formula>
    </cfRule>
  </conditionalFormatting>
  <conditionalFormatting sqref="J443">
    <cfRule type="cellIs" dxfId="11" priority="12" stopIfTrue="1" operator="lessThan">
      <formula>0</formula>
    </cfRule>
  </conditionalFormatting>
  <conditionalFormatting sqref="J372:J380">
    <cfRule type="cellIs" dxfId="10" priority="11" stopIfTrue="1" operator="lessThan">
      <formula>0</formula>
    </cfRule>
  </conditionalFormatting>
  <conditionalFormatting sqref="J314:J336">
    <cfRule type="cellIs" dxfId="9" priority="10" stopIfTrue="1" operator="lessThan">
      <formula>0</formula>
    </cfRule>
  </conditionalFormatting>
  <conditionalFormatting sqref="J366:J371">
    <cfRule type="cellIs" dxfId="8" priority="9" stopIfTrue="1" operator="lessThan">
      <formula>0</formula>
    </cfRule>
  </conditionalFormatting>
  <conditionalFormatting sqref="J424">
    <cfRule type="cellIs" dxfId="7" priority="8" stopIfTrue="1" operator="lessThan">
      <formula>0</formula>
    </cfRule>
  </conditionalFormatting>
  <conditionalFormatting sqref="J444">
    <cfRule type="cellIs" dxfId="6" priority="7" stopIfTrue="1" operator="lessThan">
      <formula>0</formula>
    </cfRule>
  </conditionalFormatting>
  <conditionalFormatting sqref="J451:J452">
    <cfRule type="cellIs" dxfId="5" priority="6" stopIfTrue="1" operator="lessThan">
      <formula>0</formula>
    </cfRule>
  </conditionalFormatting>
  <conditionalFormatting sqref="J241">
    <cfRule type="cellIs" dxfId="4" priority="5" stopIfTrue="1" operator="lessThan">
      <formula>0</formula>
    </cfRule>
  </conditionalFormatting>
  <conditionalFormatting sqref="J8">
    <cfRule type="cellIs" dxfId="3" priority="4" stopIfTrue="1" operator="lessThan">
      <formula>0</formula>
    </cfRule>
  </conditionalFormatting>
  <conditionalFormatting sqref="J13">
    <cfRule type="cellIs" dxfId="2" priority="3" stopIfTrue="1" operator="lessThan">
      <formula>0</formula>
    </cfRule>
  </conditionalFormatting>
  <conditionalFormatting sqref="J20">
    <cfRule type="cellIs" dxfId="1" priority="2" stopIfTrue="1" operator="lessThan">
      <formula>0</formula>
    </cfRule>
  </conditionalFormatting>
  <conditionalFormatting sqref="J25">
    <cfRule type="cellIs" dxfId="0" priority="1" stopIfTrue="1" operator="lessThan">
      <formula>0</formula>
    </cfRule>
  </conditionalFormatting>
  <pageMargins left="0.39370078740157483" right="0.39370078740157483" top="0.55118110236220474" bottom="0.55118110236220474" header="0.31496062992125984" footer="0.31496062992125984"/>
  <pageSetup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rgb="FFFFFF00"/>
  </sheetPr>
  <dimension ref="A1:M461"/>
  <sheetViews>
    <sheetView zoomScale="80" zoomScaleNormal="80" workbookViewId="0">
      <selection activeCell="E2" sqref="E2"/>
    </sheetView>
  </sheetViews>
  <sheetFormatPr baseColWidth="10" defaultColWidth="11.44140625" defaultRowHeight="13.8"/>
  <cols>
    <col min="1" max="1" width="14.88671875" style="6" customWidth="1"/>
    <col min="2" max="2" width="64.33203125" style="6" customWidth="1"/>
    <col min="3" max="3" width="15.5546875" style="6" customWidth="1"/>
    <col min="4" max="5" width="17.5546875" style="6" customWidth="1"/>
    <col min="6" max="6" width="17.44140625" style="6" customWidth="1"/>
    <col min="7" max="7" width="15.5546875" style="6" customWidth="1"/>
    <col min="8" max="8" width="18.21875" style="6" bestFit="1" customWidth="1"/>
    <col min="9" max="9" width="32.44140625" style="6" customWidth="1"/>
    <col min="10" max="10" width="12.109375" style="6" bestFit="1" customWidth="1"/>
    <col min="11" max="16384" width="11.44140625" style="6"/>
  </cols>
  <sheetData>
    <row r="1" spans="1:11">
      <c r="A1" s="34"/>
      <c r="B1" s="34">
        <v>2</v>
      </c>
      <c r="C1" s="38">
        <v>4</v>
      </c>
      <c r="D1" s="38">
        <v>5</v>
      </c>
      <c r="E1" s="38">
        <f>VLOOKUP(E2,$J$3:$K$14,2,0)</f>
        <v>8</v>
      </c>
    </row>
    <row r="2" spans="1:11" ht="27.6">
      <c r="A2" s="81" t="s">
        <v>1258</v>
      </c>
      <c r="B2" s="82" t="s">
        <v>1171</v>
      </c>
      <c r="C2" s="83" t="s">
        <v>4444</v>
      </c>
      <c r="D2" s="83" t="s">
        <v>4445</v>
      </c>
      <c r="E2" s="82" t="s">
        <v>1208</v>
      </c>
    </row>
    <row r="3" spans="1:11">
      <c r="A3" s="87">
        <v>11</v>
      </c>
      <c r="B3" s="88" t="str">
        <f>IFERROR(VLOOKUP($A3,'19'!$F$3:$Q$766,B$1,0),"")</f>
        <v>INGRESOS CORRIENTES</v>
      </c>
      <c r="C3" s="89">
        <f>C4+C15</f>
        <v>2982447.4628670001</v>
      </c>
      <c r="D3" s="89">
        <f>D4+D15</f>
        <v>3047306.683861</v>
      </c>
      <c r="E3" s="89">
        <f>E4+E15</f>
        <v>883419.99518765998</v>
      </c>
      <c r="J3" s="6" t="s">
        <v>1206</v>
      </c>
      <c r="K3" s="6">
        <f>D1+1</f>
        <v>6</v>
      </c>
    </row>
    <row r="4" spans="1:11">
      <c r="A4" s="84">
        <v>111</v>
      </c>
      <c r="B4" s="90" t="str">
        <f>IFERROR(VLOOKUP($A4,'19'!$F$3:$Q$766,B$1,0),"")</f>
        <v>Ingresos Tributarios</v>
      </c>
      <c r="C4" s="91">
        <f>C5+C14</f>
        <v>1628578.638424</v>
      </c>
      <c r="D4" s="91">
        <f>D5+D14</f>
        <v>1628578.638424</v>
      </c>
      <c r="E4" s="91">
        <f>E5+E14</f>
        <v>535027.20232166001</v>
      </c>
      <c r="J4" s="6" t="s">
        <v>1207</v>
      </c>
      <c r="K4" s="6">
        <f>K3+1</f>
        <v>7</v>
      </c>
    </row>
    <row r="5" spans="1:11">
      <c r="A5" s="92">
        <v>11101</v>
      </c>
      <c r="B5" s="92" t="str">
        <f>IFERROR(VLOOKUP($A5,'19'!$F$3:$Q$766,B$1,0),"")</f>
        <v>Impuestos Directos</v>
      </c>
      <c r="C5" s="93">
        <f>SUM(C6:C13)</f>
        <v>1414022.577573</v>
      </c>
      <c r="D5" s="93">
        <f>SUM(D6:D13)</f>
        <v>1414022.577573</v>
      </c>
      <c r="E5" s="93">
        <f>SUM(E6:E13)</f>
        <v>481515.97156366002</v>
      </c>
      <c r="J5" s="6" t="s">
        <v>1208</v>
      </c>
      <c r="K5" s="6">
        <f t="shared" ref="K5:K14" si="0">K4+1</f>
        <v>8</v>
      </c>
    </row>
    <row r="6" spans="1:11">
      <c r="A6" s="34">
        <v>1110102</v>
      </c>
      <c r="B6" s="34" t="str">
        <f>IFERROR(VLOOKUP($A6,'19'!$F$3:$Q$766,B$1,0),"")</f>
        <v>Circulación y Tránsito</v>
      </c>
      <c r="C6" s="38">
        <f>IFERROR(VLOOKUP($A6,'19'!$F$3:$V$766,C$1,0)/1000000,0)</f>
        <v>1469.9584769999999</v>
      </c>
      <c r="D6" s="38">
        <f>IFERROR(VLOOKUP($A6,'19'!$F$3:$V$766,D$1,0)/1000000,0)</f>
        <v>1469.9584769999999</v>
      </c>
      <c r="E6" s="38">
        <f>IFERROR(VLOOKUP($A6,'19'!$F$3:$V$766,E$1,0)/1000000,0)</f>
        <v>498.298518</v>
      </c>
      <c r="J6" s="6" t="s">
        <v>1209</v>
      </c>
      <c r="K6" s="6">
        <f t="shared" si="0"/>
        <v>9</v>
      </c>
    </row>
    <row r="7" spans="1:11">
      <c r="A7" s="34">
        <v>111010301</v>
      </c>
      <c r="B7" s="34" t="str">
        <f>IFERROR(VLOOKUP($A7,'19'!$F$3:$Q$766,B$1,0),"")</f>
        <v>Recuperación Cartera Vigencia Anterior Circulación y Tránsito</v>
      </c>
      <c r="C7" s="38">
        <f>IFERROR(VLOOKUP($A7,'19'!$F$3:$V$766,C$1,0)/1000000,0)</f>
        <v>21.256208000000001</v>
      </c>
      <c r="D7" s="38">
        <f>IFERROR(VLOOKUP($A7,'19'!$F$3:$V$766,D$1,0)/1000000,0)</f>
        <v>21.256208000000001</v>
      </c>
      <c r="E7" s="38">
        <f>IFERROR(VLOOKUP($A7,'19'!$F$3:$V$766,E$1,0)/1000000,0)</f>
        <v>28.634854000000001</v>
      </c>
      <c r="J7" s="6" t="s">
        <v>1210</v>
      </c>
      <c r="K7" s="6">
        <f t="shared" si="0"/>
        <v>10</v>
      </c>
    </row>
    <row r="8" spans="1:11">
      <c r="A8" s="34">
        <v>1110104</v>
      </c>
      <c r="B8" s="34" t="str">
        <f>IFERROR(VLOOKUP($A8,'19'!$F$3:$Q$766,B$1,0),"")</f>
        <v xml:space="preserve">Impuesto Predial </v>
      </c>
      <c r="C8" s="38">
        <f>IFERROR(VLOOKUP($A8,'19'!$F$3:$V$766,C$1,0)/1000000,0)</f>
        <v>643045.78774199996</v>
      </c>
      <c r="D8" s="38">
        <f>IFERROR(VLOOKUP($A8,'19'!$F$3:$V$766,D$1,0)/1000000,0)</f>
        <v>643045.78774199996</v>
      </c>
      <c r="E8" s="38">
        <f>IFERROR(VLOOKUP($A8,'19'!$F$3:$V$766,E$1,0)/1000000,0)</f>
        <v>302139.85401900002</v>
      </c>
      <c r="J8" s="6" t="s">
        <v>1211</v>
      </c>
      <c r="K8" s="6">
        <f t="shared" si="0"/>
        <v>11</v>
      </c>
    </row>
    <row r="9" spans="1:11">
      <c r="A9" s="34">
        <v>111010501</v>
      </c>
      <c r="B9" s="34" t="str">
        <f>IFERROR(VLOOKUP($A9,'19'!$F$3:$Q$766,B$1,0),"")</f>
        <v>Recuperación Cartera Vigencia Anterior Predial</v>
      </c>
      <c r="C9" s="38">
        <f>IFERROR(VLOOKUP($A9,'19'!$F$3:$V$766,C$1,0)/1000000,0)</f>
        <v>66128.982474000004</v>
      </c>
      <c r="D9" s="38">
        <f>IFERROR(VLOOKUP($A9,'19'!$F$3:$V$766,D$1,0)/1000000,0)</f>
        <v>66128.982474000004</v>
      </c>
      <c r="E9" s="38">
        <f>IFERROR(VLOOKUP($A9,'19'!$F$3:$V$766,E$1,0)/1000000,0)</f>
        <v>30254.964034000001</v>
      </c>
      <c r="J9" s="6" t="s">
        <v>1212</v>
      </c>
      <c r="K9" s="6">
        <f t="shared" si="0"/>
        <v>12</v>
      </c>
    </row>
    <row r="10" spans="1:11">
      <c r="A10" s="34">
        <v>1110107</v>
      </c>
      <c r="B10" s="34" t="str">
        <f>IFERROR(VLOOKUP($A10,'19'!$F$3:$Q$766,B$1,0),"")</f>
        <v>Industria y Comercio</v>
      </c>
      <c r="C10" s="38">
        <f>IFERROR(VLOOKUP($A10,'19'!$F$3:$V$766,C$1,0)/1000000,0)</f>
        <v>586363.76099700003</v>
      </c>
      <c r="D10" s="38">
        <f>IFERROR(VLOOKUP($A10,'19'!$F$3:$V$766,D$1,0)/1000000,0)</f>
        <v>586363.76099700003</v>
      </c>
      <c r="E10" s="38">
        <f>IFERROR(VLOOKUP($A10,'19'!$F$3:$V$766,E$1,0)/1000000,0)</f>
        <v>118853.25057366</v>
      </c>
      <c r="J10" s="6" t="s">
        <v>1213</v>
      </c>
      <c r="K10" s="6">
        <f t="shared" si="0"/>
        <v>13</v>
      </c>
    </row>
    <row r="11" spans="1:11">
      <c r="A11" s="34">
        <v>111010801</v>
      </c>
      <c r="B11" s="34" t="str">
        <f>IFERROR(VLOOKUP($A11,'19'!$F$3:$Q$766,B$1,0),"")</f>
        <v>Recuperación Cartera Vigencia Anterior Industria y Comercio</v>
      </c>
      <c r="C11" s="38">
        <f>IFERROR(VLOOKUP($A11,'19'!$F$3:$V$766,C$1,0)/1000000,0)</f>
        <v>27552.068224999999</v>
      </c>
      <c r="D11" s="38">
        <f>IFERROR(VLOOKUP($A11,'19'!$F$3:$V$766,D$1,0)/1000000,0)</f>
        <v>27552.068224999999</v>
      </c>
      <c r="E11" s="38">
        <f>IFERROR(VLOOKUP($A11,'19'!$F$3:$V$766,E$1,0)/1000000,0)</f>
        <v>16963.669195999999</v>
      </c>
      <c r="J11" s="6" t="s">
        <v>1214</v>
      </c>
      <c r="K11" s="6">
        <f t="shared" si="0"/>
        <v>14</v>
      </c>
    </row>
    <row r="12" spans="1:11">
      <c r="A12" s="34">
        <v>1110109</v>
      </c>
      <c r="B12" s="34" t="str">
        <f>IFERROR(VLOOKUP($A12,'19'!$F$3:$Q$766,B$1,0),"")</f>
        <v>Avisos y Tableros</v>
      </c>
      <c r="C12" s="38">
        <f>IFERROR(VLOOKUP($A12,'19'!$F$3:$V$766,C$1,0)/1000000,0)</f>
        <v>61520.022369999999</v>
      </c>
      <c r="D12" s="38">
        <f>IFERROR(VLOOKUP($A12,'19'!$F$3:$V$766,D$1,0)/1000000,0)</f>
        <v>61520.022369999999</v>
      </c>
      <c r="E12" s="38">
        <f>IFERROR(VLOOKUP($A12,'19'!$F$3:$V$766,E$1,0)/1000000,0)</f>
        <v>5622.147508</v>
      </c>
      <c r="J12" s="6" t="s">
        <v>1215</v>
      </c>
      <c r="K12" s="6">
        <f t="shared" si="0"/>
        <v>15</v>
      </c>
    </row>
    <row r="13" spans="1:11">
      <c r="A13" s="34">
        <v>1110110</v>
      </c>
      <c r="B13" s="34" t="str">
        <f>IFERROR(VLOOKUP($A13,'19'!$F$3:$Q$766,B$1,0),"")</f>
        <v>Impuesto de Teléfonos</v>
      </c>
      <c r="C13" s="38">
        <f>IFERROR(VLOOKUP($A13,'19'!$F$3:$V$766,C$1,0)/1000000,0)</f>
        <v>27920.74108</v>
      </c>
      <c r="D13" s="38">
        <f>IFERROR(VLOOKUP($A13,'19'!$F$3:$V$766,D$1,0)/1000000,0)</f>
        <v>27920.74108</v>
      </c>
      <c r="E13" s="38">
        <f>IFERROR(VLOOKUP($A13,'19'!$F$3:$V$766,E$1,0)/1000000,0)</f>
        <v>7155.1528609999996</v>
      </c>
      <c r="J13" s="6" t="s">
        <v>1216</v>
      </c>
      <c r="K13" s="6">
        <f t="shared" si="0"/>
        <v>16</v>
      </c>
    </row>
    <row r="14" spans="1:11">
      <c r="A14" s="92">
        <v>11102</v>
      </c>
      <c r="B14" s="92" t="str">
        <f>IFERROR(VLOOKUP($A14,'19'!$F$3:$Q$766,B$1,0),"")</f>
        <v>Impuestos Indirectos</v>
      </c>
      <c r="C14" s="93">
        <f>IFERROR(VLOOKUP($A14,'19'!$F$3:$V$766,C$1,0)/1000000,0)</f>
        <v>214556.06085099999</v>
      </c>
      <c r="D14" s="93">
        <f>IFERROR(VLOOKUP($A14,'19'!$F$3:$V$766,D$1,0)/1000000,0)</f>
        <v>214556.06085099999</v>
      </c>
      <c r="E14" s="93">
        <f>IFERROR(VLOOKUP($A14,'19'!$F$3:$V$766,E$1,0)/1000000,0)</f>
        <v>53511.230757999998</v>
      </c>
      <c r="J14" s="6" t="s">
        <v>1217</v>
      </c>
      <c r="K14" s="6">
        <f t="shared" si="0"/>
        <v>17</v>
      </c>
    </row>
    <row r="15" spans="1:11">
      <c r="A15" s="84">
        <v>112</v>
      </c>
      <c r="B15" s="90" t="str">
        <f>IFERROR(VLOOKUP($A15,'19'!$F$3:$Q$766,B$1,0),"")</f>
        <v>Ingresos No Tributarios</v>
      </c>
      <c r="C15" s="91">
        <f>IFERROR(VLOOKUP($A15,'19'!$F$3:$V$766,C$1,0)/1000000,0)</f>
        <v>1353868.8244429999</v>
      </c>
      <c r="D15" s="91">
        <f>IFERROR(VLOOKUP($A15,'19'!$F$3:$V$766,D$1,0)/1000000,0)</f>
        <v>1418728.045437</v>
      </c>
      <c r="E15" s="91">
        <f>SUM(E16:E25)+E30+E37+E51+E57+E58</f>
        <v>348392.79286599997</v>
      </c>
      <c r="F15" s="18"/>
    </row>
    <row r="16" spans="1:11">
      <c r="A16" s="92">
        <v>11201</v>
      </c>
      <c r="B16" s="92" t="str">
        <f>IFERROR(VLOOKUP($A16,'19'!$F$3:$Q$766,B$1,0),"")</f>
        <v>Tasas</v>
      </c>
      <c r="C16" s="93">
        <f>IFERROR(VLOOKUP($A16,'19'!$F$3:$V$766,C$1,0)/1000000,0)</f>
        <v>8305.2581169999994</v>
      </c>
      <c r="D16" s="93">
        <f>IFERROR(VLOOKUP($A16,'19'!$F$3:$V$766,D$1,0)/1000000,0)</f>
        <v>8305.2581169999994</v>
      </c>
      <c r="E16" s="93">
        <f>IFERROR(VLOOKUP($A16,'19'!$F$3:$V$766,E$1,0)/1000000,0)</f>
        <v>2267.9357719999998</v>
      </c>
    </row>
    <row r="17" spans="1:6">
      <c r="A17" s="92">
        <v>11202</v>
      </c>
      <c r="B17" s="92" t="str">
        <f>IFERROR(VLOOKUP($A17,'19'!$F$3:$Q$766,B$1,0),"")</f>
        <v>Multas</v>
      </c>
      <c r="C17" s="93">
        <f>IFERROR(VLOOKUP($A17,'19'!$F$3:$V$766,C$1,0)/1000000,0)</f>
        <v>22817.972152999999</v>
      </c>
      <c r="D17" s="93">
        <f>IFERROR(VLOOKUP($A17,'19'!$F$3:$V$766,D$1,0)/1000000,0)</f>
        <v>22817.972152999999</v>
      </c>
      <c r="E17" s="93">
        <f>IFERROR(VLOOKUP($A17,'19'!$F$3:$V$766,E$1,0)/1000000,0)</f>
        <v>7533.6575519999997</v>
      </c>
    </row>
    <row r="18" spans="1:6">
      <c r="A18" s="92">
        <v>11203</v>
      </c>
      <c r="B18" s="92" t="str">
        <f>IFERROR(VLOOKUP($A18,'19'!$F$3:$Q$766,B$1,0),"")</f>
        <v>Intereses</v>
      </c>
      <c r="C18" s="93">
        <f>IFERROR(VLOOKUP($A18,'19'!$F$3:$V$766,C$1,0)/1000000,0)</f>
        <v>83114.389238999996</v>
      </c>
      <c r="D18" s="93">
        <f>IFERROR(VLOOKUP($A18,'19'!$F$3:$V$766,D$1,0)/1000000,0)</f>
        <v>83114.389238999996</v>
      </c>
      <c r="E18" s="93">
        <f>IFERROR(VLOOKUP($A18,'19'!$F$3:$V$766,E$1,0)/1000000,0)</f>
        <v>29951.880056999998</v>
      </c>
    </row>
    <row r="19" spans="1:6">
      <c r="A19" s="92">
        <v>11204</v>
      </c>
      <c r="B19" s="92" t="str">
        <f>IFERROR(VLOOKUP($A19,'19'!$F$3:$Q$766,B$1,0),"")</f>
        <v>Sanciones</v>
      </c>
      <c r="C19" s="93">
        <f>IFERROR(VLOOKUP($A19,'19'!$F$3:$V$766,C$1,0)/1000000,0)</f>
        <v>3438.3013080000001</v>
      </c>
      <c r="D19" s="93">
        <f>IFERROR(VLOOKUP($A19,'19'!$F$3:$V$766,D$1,0)/1000000,0)</f>
        <v>3438.3013080000001</v>
      </c>
      <c r="E19" s="93">
        <f>IFERROR(VLOOKUP($A19,'19'!$F$3:$V$766,E$1,0)/1000000,0)</f>
        <v>854.30418399999996</v>
      </c>
    </row>
    <row r="20" spans="1:6">
      <c r="A20" s="92">
        <v>1120501</v>
      </c>
      <c r="B20" s="92" t="str">
        <f>IFERROR(VLOOKUP($A20,'19'!$F$3:$Q$766,B$1,0),"")</f>
        <v>Contribuciones especiales sobre contratos de obra pública</v>
      </c>
      <c r="C20" s="93">
        <f>IFERROR(VLOOKUP($A20,'19'!$F$3:$V$766,C$1,0)/1000000,0)</f>
        <v>95366.433279999997</v>
      </c>
      <c r="D20" s="93">
        <f>IFERROR(VLOOKUP($A20,'19'!$F$3:$V$766,D$1,0)/1000000,0)</f>
        <v>95366.433279999997</v>
      </c>
      <c r="E20" s="93">
        <f>IFERROR(VLOOKUP($A20,'19'!$F$3:$V$766,E$1,0)/1000000,0)</f>
        <v>28281.230589999999</v>
      </c>
    </row>
    <row r="21" spans="1:6">
      <c r="A21" s="92">
        <v>11206</v>
      </c>
      <c r="B21" s="92" t="str">
        <f>IFERROR(VLOOKUP($A21,'19'!$F$3:$Q$766,B$1,0),"")</f>
        <v/>
      </c>
      <c r="C21" s="93">
        <f>IFERROR(VLOOKUP($A21,'19'!$F$3:$V$766,C$1,0)/1000000,0)</f>
        <v>0</v>
      </c>
      <c r="D21" s="93">
        <f>IFERROR(VLOOKUP($A21,'19'!$F$3:$V$766,D$1,0)/1000000,0)</f>
        <v>0</v>
      </c>
      <c r="E21" s="93">
        <f>IFERROR(VLOOKUP($A21,'19'!$F$3:$V$766,E$1,0)/1000000,0)</f>
        <v>0</v>
      </c>
      <c r="F21" s="6" t="s">
        <v>1803</v>
      </c>
    </row>
    <row r="22" spans="1:6">
      <c r="A22" s="92">
        <v>11207</v>
      </c>
      <c r="B22" s="92" t="str">
        <f>IFERROR(VLOOKUP($A22,'19'!$F$3:$Q$766,B$1,0),"")</f>
        <v>Rentas contractuales</v>
      </c>
      <c r="C22" s="93">
        <f>IFERROR(VLOOKUP($A22,'19'!$F$3:$V$766,C$1,0)/1000000,0)</f>
        <v>80875.392022</v>
      </c>
      <c r="D22" s="93">
        <f>IFERROR(VLOOKUP($A22,'19'!$F$3:$V$766,D$1,0)/1000000,0)</f>
        <v>80875.392022</v>
      </c>
      <c r="E22" s="93">
        <f>IFERROR(VLOOKUP($A22,'19'!$F$3:$V$766,E$1,0)/1000000,0)</f>
        <v>24205.597183999998</v>
      </c>
    </row>
    <row r="23" spans="1:6">
      <c r="A23" s="92">
        <v>11208</v>
      </c>
      <c r="B23" s="92" t="str">
        <f>IFERROR(VLOOKUP($A23,'19'!$F$3:$Q$766,B$1,0),"")</f>
        <v>Inscripciones</v>
      </c>
      <c r="C23" s="93">
        <f>IFERROR(VLOOKUP($A23,'19'!$F$3:$V$766,C$1,0)/1000000,0)</f>
        <v>9.9999999999999995E-7</v>
      </c>
      <c r="D23" s="93">
        <f>IFERROR(VLOOKUP($A23,'19'!$F$3:$V$766,D$1,0)/1000000,0)</f>
        <v>9.9999999999999995E-7</v>
      </c>
      <c r="E23" s="93">
        <f>IFERROR(VLOOKUP($A23,'19'!$F$3:$V$766,E$1,0)/1000000,0)</f>
        <v>0</v>
      </c>
    </row>
    <row r="24" spans="1:6">
      <c r="A24" s="92">
        <v>11209</v>
      </c>
      <c r="B24" s="92" t="str">
        <f>IFERROR(VLOOKUP($A24,'19'!$F$3:$Q$766,B$1,0),"")</f>
        <v/>
      </c>
      <c r="C24" s="93">
        <f>IFERROR(VLOOKUP($A24,'19'!$F$3:$V$766,C$1,0)/1000000,0)</f>
        <v>0</v>
      </c>
      <c r="D24" s="93">
        <f>IFERROR(VLOOKUP($A24,'19'!$F$3:$V$766,D$1,0)/1000000,0)</f>
        <v>0</v>
      </c>
      <c r="E24" s="93">
        <f>IFERROR(VLOOKUP($A24,'19'!$F$3:$V$766,E$1,0)/1000000,0)</f>
        <v>0</v>
      </c>
    </row>
    <row r="25" spans="1:6">
      <c r="A25" s="92">
        <v>11212</v>
      </c>
      <c r="B25" s="92" t="str">
        <f>IFERROR(VLOOKUP($A25,'19'!$F$3:$Q$766,B$1,0),"")</f>
        <v>De tránsito y transporte</v>
      </c>
      <c r="C25" s="93">
        <f>SUM(C26:C29)</f>
        <v>4159.2798620000003</v>
      </c>
      <c r="D25" s="93">
        <f>SUM(D26:D29)</f>
        <v>4159.2798620000003</v>
      </c>
      <c r="E25" s="93">
        <f>SUM(E26:E29)</f>
        <v>1940.3771860000002</v>
      </c>
    </row>
    <row r="26" spans="1:6">
      <c r="A26" s="34">
        <v>1121231</v>
      </c>
      <c r="B26" s="34" t="str">
        <f>IFERROR(VLOOKUP($A26,'19'!$F$3:$Q$766,B$1,0),"")</f>
        <v>Especies venales</v>
      </c>
      <c r="C26" s="38">
        <f>IFERROR(VLOOKUP($A26,'19'!$F$3:$V$766,C$1,0)/1000000,0)</f>
        <v>580.55091000000004</v>
      </c>
      <c r="D26" s="38">
        <f>IFERROR(VLOOKUP($A26,'19'!$F$3:$V$766,D$1,0)/1000000,0)</f>
        <v>580.55091000000004</v>
      </c>
      <c r="E26" s="38">
        <f>IFERROR(VLOOKUP($A26,'19'!$F$3:$V$766,E$1,0)/1000000,0)</f>
        <v>177.803054</v>
      </c>
    </row>
    <row r="27" spans="1:6">
      <c r="A27" s="34">
        <v>1121232</v>
      </c>
      <c r="B27" s="34" t="str">
        <f>IFERROR(VLOOKUP($A27,'19'!$F$3:$Q$766,B$1,0),"")</f>
        <v>Licencias de conducción automotores</v>
      </c>
      <c r="C27" s="38">
        <f>IFERROR(VLOOKUP($A27,'19'!$F$3:$V$766,C$1,0)/1000000,0)</f>
        <v>59.443930999999999</v>
      </c>
      <c r="D27" s="38">
        <f>IFERROR(VLOOKUP($A27,'19'!$F$3:$V$766,D$1,0)/1000000,0)</f>
        <v>59.443930999999999</v>
      </c>
      <c r="E27" s="38">
        <f>IFERROR(VLOOKUP($A27,'19'!$F$3:$V$766,E$1,0)/1000000,0)</f>
        <v>26.835045999999998</v>
      </c>
    </row>
    <row r="28" spans="1:6">
      <c r="A28" s="34">
        <v>1121233</v>
      </c>
      <c r="B28" s="34" t="str">
        <f>IFERROR(VLOOKUP($A28,'19'!$F$3:$Q$766,B$1,0),"")</f>
        <v xml:space="preserve">Derechos de tránsito </v>
      </c>
      <c r="C28" s="38">
        <f>IFERROR(VLOOKUP($A28,'19'!$F$3:$V$766,C$1,0)/1000000,0)</f>
        <v>3363.4003699999998</v>
      </c>
      <c r="D28" s="38">
        <f>IFERROR(VLOOKUP($A28,'19'!$F$3:$V$766,D$1,0)/1000000,0)</f>
        <v>3363.4003699999998</v>
      </c>
      <c r="E28" s="38">
        <f>IFERROR(VLOOKUP($A28,'19'!$F$3:$V$766,E$1,0)/1000000,0)</f>
        <v>1681.3930580000001</v>
      </c>
    </row>
    <row r="29" spans="1:6">
      <c r="A29" s="34">
        <v>1121234</v>
      </c>
      <c r="B29" s="34" t="str">
        <f>IFERROR(VLOOKUP($A29,'19'!$F$3:$Q$766,B$1,0),"")</f>
        <v>Derechos de Transporte</v>
      </c>
      <c r="C29" s="38">
        <f>IFERROR(VLOOKUP($A29,'19'!$F$3:$V$766,C$1,0)/1000000,0)</f>
        <v>155.88465099999999</v>
      </c>
      <c r="D29" s="38">
        <f>IFERROR(VLOOKUP($A29,'19'!$F$3:$V$766,D$1,0)/1000000,0)</f>
        <v>155.88465099999999</v>
      </c>
      <c r="E29" s="38">
        <f>IFERROR(VLOOKUP($A29,'19'!$F$3:$V$766,E$1,0)/1000000,0)</f>
        <v>54.346027999999997</v>
      </c>
    </row>
    <row r="30" spans="1:6">
      <c r="A30" s="92">
        <v>11215</v>
      </c>
      <c r="B30" s="92" t="str">
        <f>IFERROR(VLOOKUP($A30,'19'!$F$3:$Q$766,B$1,0),"")</f>
        <v>Venta de Servicios</v>
      </c>
      <c r="C30" s="93">
        <f>SUM(C31:C36)</f>
        <v>8000.3885210000008</v>
      </c>
      <c r="D30" s="93">
        <f>SUM(D31:D36)</f>
        <v>8000.3885210000008</v>
      </c>
      <c r="E30" s="93">
        <f>SUM(E31:E36)</f>
        <v>2212.6838299999999</v>
      </c>
    </row>
    <row r="31" spans="1:6">
      <c r="A31" s="34">
        <v>1121501</v>
      </c>
      <c r="B31" s="34" t="str">
        <f>IFERROR(VLOOKUP($A31,'19'!$F$3:$Q$766,B$1,0),"")</f>
        <v>Servicios de transporte y tránsito</v>
      </c>
      <c r="C31" s="38">
        <f>IFERROR(VLOOKUP($A31,'19'!$F$3:$V$766,C$1,0)/1000000,0)</f>
        <v>7645.2470089999997</v>
      </c>
      <c r="D31" s="38">
        <f>IFERROR(VLOOKUP($A31,'19'!$F$3:$V$766,D$1,0)/1000000,0)</f>
        <v>7645.2470089999997</v>
      </c>
      <c r="E31" s="38">
        <f>IFERROR(VLOOKUP($A31,'19'!$F$3:$V$766,E$1,0)/1000000,0)</f>
        <v>2114.8929889999999</v>
      </c>
    </row>
    <row r="32" spans="1:6">
      <c r="A32" s="34">
        <v>1121502</v>
      </c>
      <c r="B32" s="34" t="str">
        <f>IFERROR(VLOOKUP($A32,'19'!$F$3:$Q$766,B$1,0),"")</f>
        <v>Servicios técnicos</v>
      </c>
      <c r="C32" s="38">
        <f>IFERROR(VLOOKUP($A32,'19'!$F$3:$V$766,C$1,0)/1000000,0)</f>
        <v>33.132052999999999</v>
      </c>
      <c r="D32" s="38">
        <f>IFERROR(VLOOKUP($A32,'19'!$F$3:$V$766,D$1,0)/1000000,0)</f>
        <v>33.132052999999999</v>
      </c>
      <c r="E32" s="38">
        <f>IFERROR(VLOOKUP($A32,'19'!$F$3:$V$766,E$1,0)/1000000,0)</f>
        <v>7.8241189999999996</v>
      </c>
    </row>
    <row r="33" spans="1:5">
      <c r="A33" s="34">
        <v>1121503</v>
      </c>
      <c r="B33" s="34" t="str">
        <f>IFERROR(VLOOKUP($A33,'19'!$F$3:$Q$766,B$1,0),"")</f>
        <v xml:space="preserve">Servicios de salud y prevención social </v>
      </c>
      <c r="C33" s="38">
        <f>IFERROR(VLOOKUP($A33,'19'!$F$3:$V$766,C$1,0)/1000000,0)</f>
        <v>0.838758</v>
      </c>
      <c r="D33" s="38">
        <f>IFERROR(VLOOKUP($A33,'19'!$F$3:$V$766,D$1,0)/1000000,0)</f>
        <v>0.838758</v>
      </c>
      <c r="E33" s="38">
        <f>IFERROR(VLOOKUP($A33,'19'!$F$3:$V$766,E$1,0)/1000000,0)</f>
        <v>0</v>
      </c>
    </row>
    <row r="34" spans="1:5">
      <c r="A34" s="34">
        <v>1121504</v>
      </c>
      <c r="B34" s="34" t="str">
        <f>IFERROR(VLOOKUP($A34,'19'!$F$3:$Q$766,B$1,0),"")</f>
        <v>Servicios de educación</v>
      </c>
      <c r="C34" s="38">
        <f>IFERROR(VLOOKUP($A34,'19'!$F$3:$V$766,C$1,0)/1000000,0)</f>
        <v>14.030455999999999</v>
      </c>
      <c r="D34" s="38">
        <f>IFERROR(VLOOKUP($A34,'19'!$F$3:$V$766,D$1,0)/1000000,0)</f>
        <v>14.030455999999999</v>
      </c>
      <c r="E34" s="38">
        <f>IFERROR(VLOOKUP($A34,'19'!$F$3:$V$766,E$1,0)/1000000,0)</f>
        <v>9.6494999999999997</v>
      </c>
    </row>
    <row r="35" spans="1:5">
      <c r="A35" s="34">
        <v>1121505</v>
      </c>
      <c r="B35" s="34" t="str">
        <f>IFERROR(VLOOKUP($A35,'19'!$F$3:$Q$766,B$1,0),"")</f>
        <v>Certificados</v>
      </c>
      <c r="C35" s="38">
        <f>IFERROR(VLOOKUP($A35,'19'!$F$3:$V$766,C$1,0)/1000000,0)</f>
        <v>86.887197999999998</v>
      </c>
      <c r="D35" s="38">
        <f>IFERROR(VLOOKUP($A35,'19'!$F$3:$V$766,D$1,0)/1000000,0)</f>
        <v>86.887197999999998</v>
      </c>
      <c r="E35" s="38">
        <f>IFERROR(VLOOKUP($A35,'19'!$F$3:$V$766,E$1,0)/1000000,0)</f>
        <v>21.648070000000001</v>
      </c>
    </row>
    <row r="36" spans="1:5">
      <c r="A36" s="34">
        <v>1121506</v>
      </c>
      <c r="B36" s="34" t="str">
        <f>IFERROR(VLOOKUP($A36,'19'!$F$3:$Q$766,B$1,0),"")</f>
        <v>Otros Servicios</v>
      </c>
      <c r="C36" s="38">
        <f>IFERROR(VLOOKUP($A36,'19'!$F$3:$V$766,C$1,0)/1000000,0)</f>
        <v>220.25304700000001</v>
      </c>
      <c r="D36" s="38">
        <f>IFERROR(VLOOKUP($A36,'19'!$F$3:$V$766,D$1,0)/1000000,0)</f>
        <v>220.25304700000001</v>
      </c>
      <c r="E36" s="38">
        <f>IFERROR(VLOOKUP($A36,'19'!$F$3:$V$766,E$1,0)/1000000,0)</f>
        <v>58.669151999999997</v>
      </c>
    </row>
    <row r="37" spans="1:5">
      <c r="A37" s="92">
        <v>11216</v>
      </c>
      <c r="B37" s="92" t="str">
        <f>IFERROR(VLOOKUP($A37,'19'!$F$3:$Q$766,B$1,0),"")</f>
        <v>Otros Ingresos No Tributarios</v>
      </c>
      <c r="C37" s="93">
        <f>SUM(C38:C50)</f>
        <v>115106.216937</v>
      </c>
      <c r="D37" s="93">
        <f>SUM(D38:D50)</f>
        <v>115106.216937</v>
      </c>
      <c r="E37" s="93">
        <f>SUM(E38:E50)</f>
        <v>673.85961600000007</v>
      </c>
    </row>
    <row r="38" spans="1:5">
      <c r="A38" s="34">
        <v>1121601</v>
      </c>
      <c r="B38" s="34" t="str">
        <f>IFERROR(VLOOKUP($A38,'19'!$F$3:$Q$766,B$1,0),"")</f>
        <v/>
      </c>
      <c r="C38" s="38">
        <f>IFERROR(VLOOKUP($A38,'19'!$F$3:$V$766,C$1,0)/1000000,0)</f>
        <v>0</v>
      </c>
      <c r="D38" s="38">
        <f>IFERROR(VLOOKUP($A38,'19'!$F$3:$V$766,D$1,0)/1000000,0)</f>
        <v>0</v>
      </c>
      <c r="E38" s="38">
        <f>IFERROR(VLOOKUP($A38,'19'!$F$3:$V$766,E$1,0)/1000000,0)</f>
        <v>0</v>
      </c>
    </row>
    <row r="39" spans="1:5">
      <c r="A39" s="34">
        <v>1121602</v>
      </c>
      <c r="B39" s="34" t="str">
        <f>IFERROR(VLOOKUP($A39,'19'!$F$3:$Q$766,B$1,0),"")</f>
        <v/>
      </c>
      <c r="C39" s="38">
        <f>IFERROR(VLOOKUP($A39,'19'!$F$3:$V$766,C$1,0)/1000000,0)</f>
        <v>0</v>
      </c>
      <c r="D39" s="38">
        <f>IFERROR(VLOOKUP($A39,'19'!$F$3:$V$766,D$1,0)/1000000,0)</f>
        <v>0</v>
      </c>
      <c r="E39" s="38">
        <f>IFERROR(VLOOKUP($A39,'19'!$F$3:$V$766,E$1,0)/1000000,0)</f>
        <v>0</v>
      </c>
    </row>
    <row r="40" spans="1:5">
      <c r="A40" s="34">
        <v>1121605</v>
      </c>
      <c r="B40" s="34" t="str">
        <f>IFERROR(VLOOKUP($A40,'19'!$F$3:$Q$766,B$1,0),"")</f>
        <v/>
      </c>
      <c r="C40" s="38">
        <f>IFERROR(VLOOKUP($A40,'19'!$F$3:$V$766,C$1,0)/1000000,0)</f>
        <v>0</v>
      </c>
      <c r="D40" s="38">
        <f>IFERROR(VLOOKUP($A40,'19'!$F$3:$V$766,D$1,0)/1000000,0)</f>
        <v>0</v>
      </c>
      <c r="E40" s="38">
        <f>IFERROR(VLOOKUP($A40,'19'!$F$3:$V$766,E$1,0)/1000000,0)</f>
        <v>0</v>
      </c>
    </row>
    <row r="41" spans="1:5">
      <c r="A41" s="34">
        <v>1121606</v>
      </c>
      <c r="B41" s="34" t="str">
        <f>IFERROR(VLOOKUP($A41,'19'!$F$3:$Q$766,B$1,0),"")</f>
        <v>Otros ingresos no tributarios</v>
      </c>
      <c r="C41" s="38">
        <f>IFERROR(VLOOKUP($A41,'19'!$F$3:$V$766,C$1,0)/1000000,0)</f>
        <v>13.938605000000001</v>
      </c>
      <c r="D41" s="38">
        <f>IFERROR(VLOOKUP($A41,'19'!$F$3:$V$766,D$1,0)/1000000,0)</f>
        <v>13.938605000000001</v>
      </c>
      <c r="E41" s="38">
        <f>IFERROR(VLOOKUP($A41,'19'!$F$3:$V$766,E$1,0)/1000000,0)</f>
        <v>0</v>
      </c>
    </row>
    <row r="42" spans="1:5">
      <c r="A42" s="34">
        <v>1121607</v>
      </c>
      <c r="B42" s="34" t="str">
        <f>IFERROR(VLOOKUP($A42,'19'!$F$3:$Q$766,B$1,0),"")</f>
        <v/>
      </c>
      <c r="C42" s="38">
        <f>IFERROR(VLOOKUP($A42,'19'!$F$3:$V$766,C$1,0)/1000000,0)</f>
        <v>0</v>
      </c>
      <c r="D42" s="38">
        <f>IFERROR(VLOOKUP($A42,'19'!$F$3:$V$766,D$1,0)/1000000,0)</f>
        <v>0</v>
      </c>
      <c r="E42" s="38">
        <f>IFERROR(VLOOKUP($A42,'19'!$F$3:$V$766,E$1,0)/1000000,0)</f>
        <v>0</v>
      </c>
    </row>
    <row r="43" spans="1:5">
      <c r="A43" s="34">
        <v>1121608</v>
      </c>
      <c r="B43" s="34" t="str">
        <f>IFERROR(VLOOKUP($A43,'19'!$F$3:$Q$766,B$1,0),"")</f>
        <v/>
      </c>
      <c r="C43" s="38">
        <f>IFERROR(VLOOKUP($A43,'19'!$F$3:$V$766,C$1,0)/1000000,0)</f>
        <v>0</v>
      </c>
      <c r="D43" s="38">
        <f>IFERROR(VLOOKUP($A43,'19'!$F$3:$V$766,D$1,0)/1000000,0)</f>
        <v>0</v>
      </c>
      <c r="E43" s="38">
        <f>IFERROR(VLOOKUP($A43,'19'!$F$3:$V$766,E$1,0)/1000000,0)</f>
        <v>0</v>
      </c>
    </row>
    <row r="44" spans="1:5">
      <c r="A44" s="34">
        <v>1121609</v>
      </c>
      <c r="B44" s="34" t="str">
        <f>IFERROR(VLOOKUP($A44,'19'!$F$3:$Q$766,B$1,0),"")</f>
        <v>Ingresos por contribuciones de aseo estratos 5-6</v>
      </c>
      <c r="C44" s="38">
        <f>IFERROR(VLOOKUP($A44,'19'!$F$3:$V$766,C$1,0)/1000000,0)</f>
        <v>33590.345021000001</v>
      </c>
      <c r="D44" s="38">
        <f>IFERROR(VLOOKUP($A44,'19'!$F$3:$V$766,D$1,0)/1000000,0)</f>
        <v>33590.345021000001</v>
      </c>
      <c r="E44" s="38">
        <f>IFERROR(VLOOKUP($A44,'19'!$F$3:$V$766,E$1,0)/1000000,0)</f>
        <v>151.503815</v>
      </c>
    </row>
    <row r="45" spans="1:5">
      <c r="A45" s="34">
        <v>1121610</v>
      </c>
      <c r="B45" s="34" t="str">
        <f>IFERROR(VLOOKUP($A45,'19'!$F$3:$Q$766,B$1,0),"")</f>
        <v/>
      </c>
      <c r="C45" s="38">
        <f>IFERROR(VLOOKUP($A45,'19'!$F$3:$V$766,C$1,0)/1000000,0)</f>
        <v>0</v>
      </c>
      <c r="D45" s="38">
        <f>IFERROR(VLOOKUP($A45,'19'!$F$3:$V$766,D$1,0)/1000000,0)</f>
        <v>0</v>
      </c>
      <c r="E45" s="38">
        <f>IFERROR(VLOOKUP($A45,'19'!$F$3:$V$766,E$1,0)/1000000,0)</f>
        <v>0</v>
      </c>
    </row>
    <row r="46" spans="1:5">
      <c r="A46" s="34">
        <v>1121611</v>
      </c>
      <c r="B46" s="34" t="str">
        <f>IFERROR(VLOOKUP($A46,'19'!$F$3:$Q$766,B$1,0),"")</f>
        <v>Ingresos por contribuciones para servicios de acueducto - FSRI</v>
      </c>
      <c r="C46" s="38">
        <f>IFERROR(VLOOKUP($A46,'19'!$F$3:$V$766,C$1,0)/1000000,0)</f>
        <v>41545.748915999997</v>
      </c>
      <c r="D46" s="38">
        <f>IFERROR(VLOOKUP($A46,'19'!$F$3:$V$766,D$1,0)/1000000,0)</f>
        <v>41545.748915999997</v>
      </c>
      <c r="E46" s="38">
        <f>IFERROR(VLOOKUP($A46,'19'!$F$3:$V$766,E$1,0)/1000000,0)</f>
        <v>0</v>
      </c>
    </row>
    <row r="47" spans="1:5">
      <c r="A47" s="34">
        <v>1121612</v>
      </c>
      <c r="B47" s="34" t="str">
        <f>IFERROR(VLOOKUP($A47,'19'!$F$3:$Q$766,B$1,0),"")</f>
        <v>Ingresos por contribuciones para servicios de alcantarillado - FSRI</v>
      </c>
      <c r="C47" s="38">
        <f>IFERROR(VLOOKUP($A47,'19'!$F$3:$V$766,C$1,0)/1000000,0)</f>
        <v>37219.819709000003</v>
      </c>
      <c r="D47" s="38">
        <f>IFERROR(VLOOKUP($A47,'19'!$F$3:$V$766,D$1,0)/1000000,0)</f>
        <v>37219.819709000003</v>
      </c>
      <c r="E47" s="38">
        <f>IFERROR(VLOOKUP($A47,'19'!$F$3:$V$766,E$1,0)/1000000,0)</f>
        <v>0</v>
      </c>
    </row>
    <row r="48" spans="1:5">
      <c r="A48" s="34">
        <v>1121613</v>
      </c>
      <c r="B48" s="34" t="str">
        <f>IFERROR(VLOOKUP($A48,'19'!$F$3:$Q$766,B$1,0),"")</f>
        <v/>
      </c>
      <c r="C48" s="38">
        <f>IFERROR(VLOOKUP($A48,'19'!$F$3:$V$766,C$1,0)/1000000,0)</f>
        <v>0</v>
      </c>
      <c r="D48" s="38">
        <f>IFERROR(VLOOKUP($A48,'19'!$F$3:$V$766,D$1,0)/1000000,0)</f>
        <v>0</v>
      </c>
      <c r="E48" s="38">
        <f>IFERROR(VLOOKUP($A48,'19'!$F$3:$V$766,E$1,0)/1000000,0)</f>
        <v>0</v>
      </c>
    </row>
    <row r="49" spans="1:7">
      <c r="A49" s="34">
        <v>1121614</v>
      </c>
      <c r="B49" s="34" t="str">
        <f>IFERROR(VLOOKUP($A49,'19'!$F$3:$Q$766,B$1,0),"")</f>
        <v/>
      </c>
      <c r="C49" s="38">
        <f>IFERROR(VLOOKUP($A49,'19'!$F$3:$V$766,C$1,0)/1000000,0)</f>
        <v>0</v>
      </c>
      <c r="D49" s="38">
        <f>IFERROR(VLOOKUP($A49,'19'!$F$3:$V$766,D$1,0)/1000000,0)</f>
        <v>0</v>
      </c>
      <c r="E49" s="38">
        <f>IFERROR(VLOOKUP($A49,'19'!$F$3:$V$766,E$1,0)/1000000,0)</f>
        <v>0</v>
      </c>
    </row>
    <row r="50" spans="1:7">
      <c r="A50" s="34">
        <v>1121615</v>
      </c>
      <c r="B50" s="34" t="str">
        <f>IFERROR(VLOOKUP($A50,'19'!$F$3:$Q$766,B$1,0),"")</f>
        <v xml:space="preserve"> Aprovechamiento económico del espacio público</v>
      </c>
      <c r="C50" s="38">
        <f>IFERROR(VLOOKUP($A50,'19'!$F$3:$V$766,C$1,0)/1000000,0)</f>
        <v>2736.3646859999999</v>
      </c>
      <c r="D50" s="38">
        <f>IFERROR(VLOOKUP($A50,'19'!$F$3:$V$766,D$1,0)/1000000,0)</f>
        <v>2736.3646859999999</v>
      </c>
      <c r="E50" s="38">
        <f>IFERROR(VLOOKUP($A50,'19'!$F$3:$V$766,E$1,0)/1000000,0)</f>
        <v>522.35580100000004</v>
      </c>
    </row>
    <row r="51" spans="1:7">
      <c r="A51" s="92">
        <v>11217</v>
      </c>
      <c r="B51" s="92" t="str">
        <f>IFERROR(VLOOKUP($A51,'19'!$F$3:$Q$766,B$1,0),"")</f>
        <v xml:space="preserve">Transferencias </v>
      </c>
      <c r="C51" s="93">
        <f>C52+C55+C56</f>
        <v>910512.94066399999</v>
      </c>
      <c r="D51" s="93">
        <f>D52+D55+D56</f>
        <v>975372.16165800008</v>
      </c>
      <c r="E51" s="93">
        <f>E52+E55+E56</f>
        <v>249878.00503100001</v>
      </c>
      <c r="F51" s="6" t="s">
        <v>1803</v>
      </c>
    </row>
    <row r="52" spans="1:7">
      <c r="A52" s="34">
        <v>1121701</v>
      </c>
      <c r="B52" s="34" t="str">
        <f>IFERROR(VLOOKUP($A52,'19'!$F$3:$Q$766,B$1,0),"")</f>
        <v>TRANSFERENCIAS INTERGUBERNAMENTALES RECIBIDAS</v>
      </c>
      <c r="C52" s="38">
        <f>C53+C54</f>
        <v>866864.32615400001</v>
      </c>
      <c r="D52" s="38">
        <f>D53+D54</f>
        <v>926888.89070500003</v>
      </c>
      <c r="E52" s="38">
        <f>E53+E54</f>
        <v>236149.93501099999</v>
      </c>
    </row>
    <row r="53" spans="1:7">
      <c r="A53" s="94">
        <v>112170101</v>
      </c>
      <c r="B53" s="94" t="str">
        <f>IFERROR(VLOOKUP($A53,'19'!$F$3:$Q$766,B$1,0),"")</f>
        <v xml:space="preserve"> DE LA NACIÓN</v>
      </c>
      <c r="C53" s="95">
        <f>IFERROR(VLOOKUP($A53,'19'!$F$3:$V$766,C$1,0)/1000000,0)</f>
        <v>837723.38924399996</v>
      </c>
      <c r="D53" s="95">
        <f>IFERROR(VLOOKUP($A53,'19'!$F$3:$V$766,D$1,0)/1000000,0)</f>
        <v>897747.95379499998</v>
      </c>
      <c r="E53" s="95">
        <f>IFERROR(VLOOKUP($A53,'19'!$F$3:$V$766,E$1,0)/1000000,0)</f>
        <v>221874.34592299999</v>
      </c>
    </row>
    <row r="54" spans="1:7">
      <c r="A54" s="94">
        <v>112170102</v>
      </c>
      <c r="B54" s="94" t="str">
        <f>IFERROR(VLOOKUP($A54,'19'!$F$3:$Q$766,B$1,0),"")</f>
        <v xml:space="preserve">   DEL DEPARTAMENTO</v>
      </c>
      <c r="C54" s="95">
        <f>IFERROR(VLOOKUP($A54,'19'!$F$3:$V$766,C$1,0)/1000000,0)</f>
        <v>29140.93691</v>
      </c>
      <c r="D54" s="95">
        <f>IFERROR(VLOOKUP($A54,'19'!$F$3:$V$766,D$1,0)/1000000,0)</f>
        <v>29140.93691</v>
      </c>
      <c r="E54" s="95">
        <f>IFERROR(VLOOKUP($A54,'19'!$F$3:$V$766,E$1,0)/1000000,0)</f>
        <v>14275.589088000001</v>
      </c>
    </row>
    <row r="55" spans="1:7">
      <c r="A55" s="34">
        <v>1121702</v>
      </c>
      <c r="B55" s="34" t="str">
        <f>IFERROR(VLOOKUP($A55,'19'!$F$3:$Q$766,B$1,0),"")</f>
        <v>OTRAS TRANSFERENCIAS</v>
      </c>
      <c r="C55" s="38">
        <f>IFERROR(VLOOKUP($A55,'19'!$F$3:$V$766,C$1,0)/1000000,0)</f>
        <v>6464.2014680000002</v>
      </c>
      <c r="D55" s="38">
        <f>IFERROR(VLOOKUP($A55,'19'!$F$3:$V$766,D$1,0)/1000000,0)</f>
        <v>11298.857910999999</v>
      </c>
      <c r="E55" s="38">
        <f>IFERROR(VLOOKUP($A55,'19'!$F$3:$V$766,E$1,0)/1000000,0)</f>
        <v>4848.7451270000001</v>
      </c>
    </row>
    <row r="56" spans="1:7">
      <c r="A56" s="34">
        <v>1121703</v>
      </c>
      <c r="B56" s="34" t="str">
        <f>IFERROR(VLOOKUP($A56,'19'!$F$3:$Q$766,B$1,0),"")</f>
        <v>CUOTAS ENTIDADES FISCALIZADAS</v>
      </c>
      <c r="C56" s="38">
        <f>IFERROR(VLOOKUP($A56,'19'!$F$3:$V$766,C$1,0)/1000000,0)</f>
        <v>37184.413042</v>
      </c>
      <c r="D56" s="38">
        <f>IFERROR(VLOOKUP($A56,'19'!$F$3:$V$766,D$1,0)/1000000,0)</f>
        <v>37184.413042</v>
      </c>
      <c r="E56" s="38">
        <f>IFERROR(VLOOKUP($A56,'19'!$F$3:$V$766,E$1,0)/1000000,0)</f>
        <v>8879.3248930000009</v>
      </c>
    </row>
    <row r="57" spans="1:7">
      <c r="A57" s="92">
        <v>11218</v>
      </c>
      <c r="B57" s="92" t="str">
        <f>IFERROR(VLOOKUP($A57,'19'!$F$3:$Q$766,B$1,0),"")</f>
        <v>Otros deudores</v>
      </c>
      <c r="C57" s="93">
        <f>IFERROR(VLOOKUP($A57,'19'!$F$3:$V$766,C$1,0)/1000000,0)</f>
        <v>2362.7902210000002</v>
      </c>
      <c r="D57" s="93">
        <f>IFERROR(VLOOKUP($A57,'19'!$F$3:$V$766,D$1,0)/1000000,0)</f>
        <v>2362.7902210000002</v>
      </c>
      <c r="E57" s="93">
        <f>IFERROR(VLOOKUP($A57,'19'!$F$3:$V$766,E$1,0)/1000000,0)</f>
        <v>593.26186399999995</v>
      </c>
    </row>
    <row r="58" spans="1:7">
      <c r="A58" s="92">
        <v>11219</v>
      </c>
      <c r="B58" s="92" t="str">
        <f>IFERROR(VLOOKUP($A58,'19'!$F$3:$Q$766,B$1,0),"")</f>
        <v/>
      </c>
      <c r="C58" s="93">
        <f>IFERROR(VLOOKUP($A58,'19'!$F$3:$V$766,C$1,0)/1000000,0)</f>
        <v>0</v>
      </c>
      <c r="D58" s="93">
        <f>IFERROR(VLOOKUP($A58,'19'!$F$3:$V$766,D$1,0)/1000000,0)</f>
        <v>0</v>
      </c>
      <c r="E58" s="93">
        <f>IFERROR(VLOOKUP($A58,'19'!$F$3:$V$766,E$1,0)/1000000,0)</f>
        <v>0</v>
      </c>
    </row>
    <row r="64" spans="1:7" ht="12.75" customHeight="1">
      <c r="B64" s="790" t="s">
        <v>1800</v>
      </c>
      <c r="C64" s="790">
        <v>2016</v>
      </c>
      <c r="D64" s="790">
        <v>2017</v>
      </c>
      <c r="E64" s="790" t="s">
        <v>2783</v>
      </c>
      <c r="F64" s="790" t="s">
        <v>2784</v>
      </c>
      <c r="G64" s="790" t="s">
        <v>1796</v>
      </c>
    </row>
    <row r="65" spans="2:7">
      <c r="B65" s="794"/>
      <c r="C65" s="791"/>
      <c r="D65" s="791"/>
      <c r="E65" s="791"/>
      <c r="F65" s="791"/>
      <c r="G65" s="791"/>
    </row>
    <row r="66" spans="2:7">
      <c r="B66" s="96" t="s">
        <v>1785</v>
      </c>
      <c r="C66" s="235">
        <f>C67+C68</f>
        <v>2368007.6495099999</v>
      </c>
      <c r="D66" s="235">
        <f>D67+D68</f>
        <v>2430362.1512249997</v>
      </c>
      <c r="E66" s="235">
        <f>E67+E68</f>
        <v>2486549.8099969998</v>
      </c>
      <c r="F66" s="235">
        <f>F67+F68</f>
        <v>2549239.2118659997</v>
      </c>
      <c r="G66" s="97">
        <f>SUM(C66:F66)</f>
        <v>9834158.8225979991</v>
      </c>
    </row>
    <row r="67" spans="2:7">
      <c r="B67" s="34" t="s">
        <v>1786</v>
      </c>
      <c r="C67" s="236">
        <v>1267225.3529310001</v>
      </c>
      <c r="D67" s="236">
        <v>1299290.8868809999</v>
      </c>
      <c r="E67" s="236">
        <v>1330529.4018359999</v>
      </c>
      <c r="F67" s="236">
        <v>1367672.6090899999</v>
      </c>
      <c r="G67" s="224">
        <f t="shared" ref="G67:G77" si="1">SUM(C67:F67)</f>
        <v>5264718.2507379996</v>
      </c>
    </row>
    <row r="68" spans="2:7">
      <c r="B68" s="34" t="s">
        <v>1787</v>
      </c>
      <c r="C68" s="237">
        <f>SUM(C69:C70)</f>
        <v>1100782.2965790001</v>
      </c>
      <c r="D68" s="237">
        <f>SUM(D69:D70)</f>
        <v>1131071.264344</v>
      </c>
      <c r="E68" s="237">
        <f>SUM(E69:E70)</f>
        <v>1156020.4081610001</v>
      </c>
      <c r="F68" s="237">
        <f>SUM(F69:F70)</f>
        <v>1181566.602776</v>
      </c>
      <c r="G68" s="224">
        <f t="shared" si="1"/>
        <v>4569440.5718600005</v>
      </c>
    </row>
    <row r="69" spans="2:7">
      <c r="B69" s="34" t="s">
        <v>1199</v>
      </c>
      <c r="C69" s="236">
        <v>780375.05790500005</v>
      </c>
      <c r="D69" s="236">
        <v>797021.86797699996</v>
      </c>
      <c r="E69" s="236">
        <v>813141.42715500004</v>
      </c>
      <c r="F69" s="236">
        <v>829601.42550600006</v>
      </c>
      <c r="G69" s="224">
        <f t="shared" si="1"/>
        <v>3220139.7785430001</v>
      </c>
    </row>
    <row r="70" spans="2:7">
      <c r="B70" s="34" t="s">
        <v>1795</v>
      </c>
      <c r="C70" s="236">
        <v>320407.23867400002</v>
      </c>
      <c r="D70" s="236">
        <v>334049.39636700001</v>
      </c>
      <c r="E70" s="236">
        <v>342878.98100600002</v>
      </c>
      <c r="F70" s="236">
        <v>351965.17726999999</v>
      </c>
      <c r="G70" s="224">
        <f t="shared" si="1"/>
        <v>1349300.7933169999</v>
      </c>
    </row>
    <row r="71" spans="2:7">
      <c r="B71" s="96" t="s">
        <v>1788</v>
      </c>
      <c r="C71" s="235">
        <v>425782.821749</v>
      </c>
      <c r="D71" s="235">
        <v>433588.32802700001</v>
      </c>
      <c r="E71" s="235">
        <v>443148.33922299999</v>
      </c>
      <c r="F71" s="235">
        <v>452943.61883699999</v>
      </c>
      <c r="G71" s="97">
        <f t="shared" si="1"/>
        <v>1755463.1078360002</v>
      </c>
    </row>
    <row r="72" spans="2:7">
      <c r="B72" s="96" t="s">
        <v>1789</v>
      </c>
      <c r="C72" s="235">
        <f>SUM(C73:C76)</f>
        <v>1558828.3795094998</v>
      </c>
      <c r="D72" s="235">
        <f>SUM(D73:D76)</f>
        <v>1114598.867666</v>
      </c>
      <c r="E72" s="235">
        <f>SUM(E73:E76)</f>
        <v>1278208.858432</v>
      </c>
      <c r="F72" s="235">
        <f>SUM(F73:F76)</f>
        <v>1496900.8637950001</v>
      </c>
      <c r="G72" s="97">
        <f t="shared" si="1"/>
        <v>5448536.9694024995</v>
      </c>
    </row>
    <row r="73" spans="2:7">
      <c r="B73" s="34" t="s">
        <v>1790</v>
      </c>
      <c r="C73" s="236">
        <f>456889.118141-C74</f>
        <v>11819.489084000001</v>
      </c>
      <c r="D73" s="236">
        <v>12239.025695</v>
      </c>
      <c r="E73" s="236">
        <v>12530.117063</v>
      </c>
      <c r="F73" s="236">
        <v>12972.921071000001</v>
      </c>
      <c r="G73" s="224">
        <f t="shared" si="1"/>
        <v>49561.552913000007</v>
      </c>
    </row>
    <row r="74" spans="2:7">
      <c r="B74" s="34" t="s">
        <v>1791</v>
      </c>
      <c r="C74" s="236">
        <v>445069.62905699998</v>
      </c>
      <c r="D74" s="236">
        <v>0</v>
      </c>
      <c r="E74" s="236">
        <v>0</v>
      </c>
      <c r="F74" s="236">
        <v>0</v>
      </c>
      <c r="G74" s="224">
        <f t="shared" si="1"/>
        <v>445069.62905699998</v>
      </c>
    </row>
    <row r="75" spans="2:7">
      <c r="B75" s="34" t="s">
        <v>1792</v>
      </c>
      <c r="C75" s="236">
        <v>172000</v>
      </c>
      <c r="D75" s="236">
        <v>65700</v>
      </c>
      <c r="E75" s="236">
        <v>66500</v>
      </c>
      <c r="F75" s="236">
        <v>120500</v>
      </c>
      <c r="G75" s="224">
        <f t="shared" si="1"/>
        <v>424700</v>
      </c>
    </row>
    <row r="76" spans="2:7">
      <c r="B76" s="34" t="s">
        <v>1793</v>
      </c>
      <c r="C76" s="236">
        <v>929939.26136849995</v>
      </c>
      <c r="D76" s="236">
        <v>1036659.8419710001</v>
      </c>
      <c r="E76" s="236">
        <v>1199178.7413689999</v>
      </c>
      <c r="F76" s="236">
        <v>1363427.9427240002</v>
      </c>
      <c r="G76" s="224">
        <f t="shared" si="1"/>
        <v>4529205.7874325002</v>
      </c>
    </row>
    <row r="77" spans="2:7">
      <c r="B77" s="96" t="s">
        <v>1794</v>
      </c>
      <c r="C77" s="97">
        <f>C66+C71+C72</f>
        <v>4352618.8507684991</v>
      </c>
      <c r="D77" s="97">
        <f>D66+D71+D72</f>
        <v>3978549.3469179999</v>
      </c>
      <c r="E77" s="97">
        <f>E66+E71+E72</f>
        <v>4207907.0076519996</v>
      </c>
      <c r="F77" s="97">
        <f>F66+F71+F72</f>
        <v>4499083.6944979997</v>
      </c>
      <c r="G77" s="97">
        <f t="shared" si="1"/>
        <v>17038158.899836499</v>
      </c>
    </row>
    <row r="78" spans="2:7">
      <c r="B78" s="6" t="s">
        <v>2246</v>
      </c>
    </row>
    <row r="83" spans="1:11" ht="12.75" customHeight="1">
      <c r="A83" s="788" t="s">
        <v>2782</v>
      </c>
      <c r="B83" s="789" t="s">
        <v>1801</v>
      </c>
      <c r="C83" s="790">
        <v>2016</v>
      </c>
      <c r="D83" s="790">
        <f>D64</f>
        <v>2017</v>
      </c>
      <c r="E83" s="790" t="str">
        <f>E64</f>
        <v>2018py</v>
      </c>
      <c r="F83" s="790" t="str">
        <f>F64</f>
        <v>2019py</v>
      </c>
      <c r="G83" s="790" t="s">
        <v>1796</v>
      </c>
      <c r="H83" s="789" t="s">
        <v>1798</v>
      </c>
      <c r="J83" s="6" t="s">
        <v>2786</v>
      </c>
      <c r="K83" s="6" t="s">
        <v>2787</v>
      </c>
    </row>
    <row r="84" spans="1:11">
      <c r="A84" s="788"/>
      <c r="B84" s="789"/>
      <c r="C84" s="791"/>
      <c r="D84" s="791"/>
      <c r="E84" s="791"/>
      <c r="F84" s="791"/>
      <c r="G84" s="791"/>
      <c r="H84" s="789"/>
      <c r="J84" s="97">
        <v>2015</v>
      </c>
    </row>
    <row r="85" spans="1:11">
      <c r="A85" s="38">
        <v>4788238.2378728706</v>
      </c>
      <c r="B85" s="38" t="s">
        <v>1797</v>
      </c>
      <c r="C85" s="98">
        <f>C67</f>
        <v>1267225.3529310001</v>
      </c>
      <c r="D85" s="98">
        <f>D67</f>
        <v>1299290.8868809999</v>
      </c>
      <c r="E85" s="98">
        <f>E67</f>
        <v>1330529.4018359999</v>
      </c>
      <c r="F85" s="98">
        <f>F67</f>
        <v>1367672.6090899999</v>
      </c>
      <c r="G85" s="98">
        <f>G67</f>
        <v>5264718.2507379996</v>
      </c>
      <c r="H85" s="99">
        <f>G85/A85-1</f>
        <v>9.9510506619403527E-2</v>
      </c>
      <c r="J85" s="38">
        <v>1326568.4169069999</v>
      </c>
      <c r="K85" s="38">
        <v>1236979.1613610114</v>
      </c>
    </row>
    <row r="86" spans="1:11">
      <c r="A86" s="38"/>
      <c r="B86" s="38"/>
      <c r="C86" s="99">
        <f>C85/J85-1</f>
        <v>-4.4734265658429417E-2</v>
      </c>
      <c r="D86" s="99">
        <f>D85/C85-1</f>
        <v>2.530373455347501E-2</v>
      </c>
      <c r="E86" s="99">
        <f>E85/D85-1</f>
        <v>2.4042741521869138E-2</v>
      </c>
      <c r="F86" s="99">
        <f>F85/E85-1</f>
        <v>2.7916111588925485E-2</v>
      </c>
      <c r="G86" s="38"/>
      <c r="H86" s="38"/>
    </row>
    <row r="87" spans="1:11">
      <c r="A87" s="38">
        <v>1561463.141822</v>
      </c>
      <c r="B87" s="38" t="s">
        <v>1799</v>
      </c>
      <c r="C87" s="98">
        <f>C70</f>
        <v>320407.23867400002</v>
      </c>
      <c r="D87" s="98">
        <f>D70</f>
        <v>334049.39636700001</v>
      </c>
      <c r="E87" s="98">
        <f>E70</f>
        <v>342878.98100600002</v>
      </c>
      <c r="F87" s="98">
        <f>F70</f>
        <v>351965.17726999999</v>
      </c>
      <c r="G87" s="98">
        <f>G70</f>
        <v>1349300.7933169999</v>
      </c>
      <c r="H87" s="99">
        <f>G87/A87-1</f>
        <v>-0.13587406761163612</v>
      </c>
      <c r="J87" s="38">
        <v>409379.95670400001</v>
      </c>
      <c r="K87" s="38">
        <v>268326</v>
      </c>
    </row>
    <row r="88" spans="1:11">
      <c r="A88" s="38"/>
      <c r="B88" s="38"/>
      <c r="C88" s="99">
        <f>C87/J87-1</f>
        <v>-0.21733530568115045</v>
      </c>
      <c r="D88" s="99">
        <f>D87/C87-1</f>
        <v>4.2577557702684343E-2</v>
      </c>
      <c r="E88" s="99">
        <f>E87/D87-1</f>
        <v>2.6431973040596191E-2</v>
      </c>
      <c r="F88" s="99">
        <f>F87/E87-1</f>
        <v>2.6499717881047324E-2</v>
      </c>
      <c r="G88" s="38"/>
      <c r="H88" s="38"/>
    </row>
    <row r="89" spans="1:11">
      <c r="A89" s="38">
        <f>A85+A87</f>
        <v>6349701.3796948707</v>
      </c>
      <c r="B89" s="38"/>
      <c r="C89" s="265">
        <f>C85+C87</f>
        <v>1587632.5916050002</v>
      </c>
      <c r="D89" s="265">
        <f>D85+D87</f>
        <v>1633340.2832479998</v>
      </c>
      <c r="E89" s="265">
        <f>E85+E87</f>
        <v>1673408.3828419999</v>
      </c>
      <c r="F89" s="265">
        <f>F85+F87</f>
        <v>1719637.7863599998</v>
      </c>
      <c r="G89" s="225">
        <f>G85+G87</f>
        <v>6614019.0440549999</v>
      </c>
      <c r="H89" s="39">
        <f>G89/A89-1</f>
        <v>4.1626786608480071E-2</v>
      </c>
    </row>
    <row r="90" spans="1:11">
      <c r="A90" s="18"/>
      <c r="B90" s="6" t="s">
        <v>2785</v>
      </c>
      <c r="I90" s="15"/>
      <c r="J90" s="15"/>
      <c r="K90" s="15"/>
    </row>
    <row r="91" spans="1:11">
      <c r="A91" s="18"/>
      <c r="B91" s="37" t="s">
        <v>1901</v>
      </c>
      <c r="C91" s="28">
        <f>C89/$G$89</f>
        <v>0.24004052317207056</v>
      </c>
      <c r="D91" s="28">
        <f>D89/$G$89</f>
        <v>0.24695125193449891</v>
      </c>
      <c r="E91" s="28">
        <f>E89/$G$89</f>
        <v>0.25300930821270318</v>
      </c>
      <c r="F91" s="28">
        <f>F89/$G$89</f>
        <v>0.25999891668072733</v>
      </c>
      <c r="I91" s="15"/>
      <c r="J91" s="15"/>
      <c r="K91" s="15"/>
    </row>
    <row r="92" spans="1:11">
      <c r="A92" s="18"/>
      <c r="B92" s="37" t="s">
        <v>1902</v>
      </c>
      <c r="C92" s="15">
        <f>C91*$H$89</f>
        <v>9.9921156354716972E-3</v>
      </c>
      <c r="D92" s="15">
        <f>D91*$H$89</f>
        <v>1.0279787066974386E-2</v>
      </c>
      <c r="E92" s="15">
        <f>E91*$H$89</f>
        <v>1.0531964482929359E-2</v>
      </c>
      <c r="F92" s="15">
        <f>F91*$H$89</f>
        <v>1.0822919423104626E-2</v>
      </c>
      <c r="I92" s="15"/>
      <c r="J92" s="15"/>
      <c r="K92" s="15"/>
    </row>
    <row r="93" spans="1:11">
      <c r="C93" s="36"/>
      <c r="D93" s="36"/>
      <c r="E93" s="36"/>
      <c r="F93" s="36"/>
    </row>
    <row r="94" spans="1:11">
      <c r="C94" s="17"/>
      <c r="D94" s="17"/>
      <c r="E94" s="17"/>
      <c r="F94" s="17"/>
    </row>
    <row r="96" spans="1:11" ht="12.75" customHeight="1">
      <c r="B96" s="789" t="s">
        <v>1801</v>
      </c>
      <c r="C96" s="790">
        <v>2016</v>
      </c>
      <c r="D96" s="790">
        <f>D83</f>
        <v>2017</v>
      </c>
      <c r="E96" s="790" t="str">
        <f>E83</f>
        <v>2018py</v>
      </c>
      <c r="F96" s="790" t="str">
        <f>F83</f>
        <v>2019py</v>
      </c>
      <c r="G96" s="789" t="s">
        <v>1796</v>
      </c>
      <c r="H96" s="789" t="s">
        <v>1798</v>
      </c>
    </row>
    <row r="97" spans="2:11">
      <c r="B97" s="789"/>
      <c r="C97" s="791"/>
      <c r="D97" s="791"/>
      <c r="E97" s="791"/>
      <c r="F97" s="791"/>
      <c r="G97" s="789"/>
      <c r="H97" s="789"/>
    </row>
    <row r="98" spans="2:11">
      <c r="B98" s="38" t="s">
        <v>1802</v>
      </c>
      <c r="C98" s="265">
        <f>C89</f>
        <v>1587632.5916050002</v>
      </c>
      <c r="D98" s="265">
        <f>D89</f>
        <v>1633340.2832479998</v>
      </c>
      <c r="E98" s="265">
        <f>E89</f>
        <v>1673408.3828419999</v>
      </c>
      <c r="F98" s="265">
        <f>F89</f>
        <v>1719637.7863599998</v>
      </c>
      <c r="G98" s="225">
        <f>SUM(C98:F98)</f>
        <v>6614019.0440549999</v>
      </c>
      <c r="H98" s="39">
        <f>H89</f>
        <v>4.1626786608480071E-2</v>
      </c>
    </row>
    <row r="99" spans="2:11">
      <c r="B99" s="38" t="s">
        <v>1797</v>
      </c>
      <c r="C99" s="98">
        <v>1072722.2535260001</v>
      </c>
      <c r="D99" s="98">
        <v>1536857.6297870001</v>
      </c>
      <c r="E99" s="38">
        <f>E3-E21-E51</f>
        <v>633541.99015665997</v>
      </c>
      <c r="F99" s="38"/>
      <c r="G99" s="38">
        <f>SUM(C99:F99)</f>
        <v>3243121.8734696601</v>
      </c>
      <c r="H99" s="39"/>
      <c r="K99" s="19"/>
    </row>
    <row r="100" spans="2:11">
      <c r="B100" s="38" t="s">
        <v>1799</v>
      </c>
      <c r="C100" s="98">
        <v>269713.82765200001</v>
      </c>
      <c r="D100" s="98">
        <v>455283.71593700023</v>
      </c>
      <c r="E100" s="38">
        <f>E51</f>
        <v>249878.00503100001</v>
      </c>
      <c r="F100" s="38"/>
      <c r="G100" s="38">
        <f>SUM(C100:F100)</f>
        <v>974875.54862000025</v>
      </c>
      <c r="H100" s="39"/>
      <c r="K100" s="19"/>
    </row>
    <row r="101" spans="2:11">
      <c r="B101" s="38" t="s">
        <v>1804</v>
      </c>
      <c r="C101" s="226">
        <f>C99+C100</f>
        <v>1342436.0811780002</v>
      </c>
      <c r="D101" s="226">
        <f>D99+D100</f>
        <v>1992141.3457240004</v>
      </c>
      <c r="E101" s="226">
        <f>E99+E100</f>
        <v>883419.99518765998</v>
      </c>
      <c r="F101" s="226">
        <f>F99+F100</f>
        <v>0</v>
      </c>
      <c r="G101" s="226">
        <f>SUM(C101:F101)</f>
        <v>4217997.4220896605</v>
      </c>
      <c r="H101" s="39">
        <f>G101/A89-1</f>
        <v>-0.33571719835864899</v>
      </c>
      <c r="K101" s="19"/>
    </row>
    <row r="102" spans="2:11">
      <c r="B102" s="38" t="s">
        <v>1815</v>
      </c>
      <c r="C102" s="99">
        <f>C101/$G$98</f>
        <v>0.20296828180206808</v>
      </c>
      <c r="D102" s="99">
        <f>D101/$G$98</f>
        <v>0.30119982002692197</v>
      </c>
      <c r="E102" s="99">
        <f>E101/$G$98</f>
        <v>0.13356780337391386</v>
      </c>
      <c r="F102" s="99">
        <f>F101/$G$98</f>
        <v>0</v>
      </c>
      <c r="G102" s="38"/>
      <c r="H102" s="39"/>
      <c r="I102" s="15"/>
      <c r="K102" s="19"/>
    </row>
    <row r="103" spans="2:11">
      <c r="B103" s="38" t="s">
        <v>1816</v>
      </c>
      <c r="C103" s="99">
        <f>C101/C98</f>
        <v>0.84555840455560238</v>
      </c>
      <c r="D103" s="99">
        <f>D101/D98</f>
        <v>1.2196731851629239</v>
      </c>
      <c r="E103" s="99">
        <f>E101/E98</f>
        <v>0.52791655894977718</v>
      </c>
      <c r="F103" s="99">
        <f>F101/F98</f>
        <v>0</v>
      </c>
      <c r="G103" s="38"/>
      <c r="H103" s="39"/>
      <c r="K103" s="19"/>
    </row>
    <row r="104" spans="2:11">
      <c r="B104" s="38" t="s">
        <v>1903</v>
      </c>
      <c r="C104" s="39">
        <f>(C92*C101)/C98</f>
        <v>8.4489173548645373E-3</v>
      </c>
      <c r="D104" s="39">
        <f>(D92*D101)/D98</f>
        <v>1.2537980634773281E-2</v>
      </c>
      <c r="E104" s="39">
        <f>(E92*E101)/E98</f>
        <v>5.5599984488093369E-3</v>
      </c>
      <c r="F104" s="39">
        <f>(F92*F101)/F98</f>
        <v>0</v>
      </c>
      <c r="G104" s="38"/>
      <c r="H104" s="39"/>
      <c r="K104" s="19"/>
    </row>
    <row r="105" spans="2:11">
      <c r="B105" s="6" t="s">
        <v>2785</v>
      </c>
      <c r="K105" s="19"/>
    </row>
    <row r="106" spans="2:11">
      <c r="K106" s="19"/>
    </row>
    <row r="107" spans="2:11">
      <c r="K107" s="19"/>
    </row>
    <row r="108" spans="2:11">
      <c r="K108" s="19"/>
    </row>
    <row r="109" spans="2:11">
      <c r="K109" s="19"/>
    </row>
    <row r="112" spans="2:11">
      <c r="B112" s="793" t="s">
        <v>2940</v>
      </c>
      <c r="C112" s="793"/>
      <c r="D112" s="793"/>
    </row>
    <row r="113" spans="1:13">
      <c r="B113" s="795" t="s">
        <v>1171</v>
      </c>
      <c r="C113" s="221" t="s">
        <v>2671</v>
      </c>
    </row>
    <row r="114" spans="1:13">
      <c r="B114" s="796"/>
      <c r="C114" s="222" t="str">
        <f>UPPER(E2)</f>
        <v>MARZO</v>
      </c>
    </row>
    <row r="115" spans="1:13">
      <c r="A115" s="18"/>
      <c r="B115" s="215" t="s">
        <v>2664</v>
      </c>
      <c r="C115" s="220" t="e">
        <f>C116+C119</f>
        <v>#N/A</v>
      </c>
      <c r="D115" s="18"/>
      <c r="E115" s="18"/>
      <c r="F115" s="18"/>
      <c r="G115" s="18"/>
      <c r="H115" s="28"/>
    </row>
    <row r="116" spans="1:13">
      <c r="B116" s="216" t="s">
        <v>159</v>
      </c>
      <c r="C116" s="217">
        <f>SUM(C117:C118)</f>
        <v>454408213961.45337</v>
      </c>
      <c r="D116" s="17"/>
      <c r="E116" s="17"/>
      <c r="F116" s="17"/>
      <c r="G116" s="16"/>
      <c r="I116" s="15"/>
      <c r="J116" s="15"/>
      <c r="K116" s="15"/>
      <c r="L116" s="15"/>
      <c r="M116" s="15"/>
    </row>
    <row r="117" spans="1:13">
      <c r="B117" s="218" t="s">
        <v>248</v>
      </c>
      <c r="C117" s="219">
        <f>H142</f>
        <v>435352556097.02338</v>
      </c>
      <c r="D117" s="36"/>
      <c r="E117" s="36"/>
      <c r="F117" s="36"/>
      <c r="G117" s="18"/>
    </row>
    <row r="118" spans="1:13">
      <c r="B118" s="218" t="s">
        <v>249</v>
      </c>
      <c r="C118" s="219">
        <f>H151</f>
        <v>19055657864.43</v>
      </c>
      <c r="D118" s="17"/>
      <c r="E118" s="17"/>
      <c r="F118" s="17"/>
      <c r="I118" s="15"/>
      <c r="J118" s="15"/>
      <c r="K118" s="15"/>
      <c r="L118" s="15"/>
      <c r="M118" s="15"/>
    </row>
    <row r="119" spans="1:13">
      <c r="B119" s="216" t="s">
        <v>160</v>
      </c>
      <c r="C119" s="217" t="e">
        <f>SUM(C120:C129)</f>
        <v>#N/A</v>
      </c>
    </row>
    <row r="120" spans="1:13">
      <c r="B120" s="218" t="s">
        <v>250</v>
      </c>
      <c r="C120" s="219" t="e">
        <f>H158</f>
        <v>#N/A</v>
      </c>
      <c r="D120" s="19"/>
      <c r="E120" s="18"/>
    </row>
    <row r="121" spans="1:13">
      <c r="B121" s="218" t="s">
        <v>251</v>
      </c>
      <c r="C121" s="219">
        <f>H161</f>
        <v>222243484.31999999</v>
      </c>
      <c r="D121" s="19"/>
      <c r="E121" s="18"/>
      <c r="F121" s="18"/>
      <c r="G121" s="18"/>
      <c r="H121" s="28"/>
      <c r="J121" s="19"/>
    </row>
    <row r="122" spans="1:13">
      <c r="B122" s="218" t="s">
        <v>252</v>
      </c>
      <c r="C122" s="219" t="e">
        <f>H166</f>
        <v>#N/A</v>
      </c>
      <c r="D122" s="19"/>
      <c r="E122" s="18"/>
      <c r="F122" s="18"/>
      <c r="G122" s="18"/>
      <c r="H122" s="28"/>
      <c r="J122" s="18"/>
    </row>
    <row r="123" spans="1:13">
      <c r="B123" s="218" t="s">
        <v>253</v>
      </c>
      <c r="C123" s="219">
        <f>H178</f>
        <v>830721097.79999995</v>
      </c>
      <c r="D123" s="19"/>
      <c r="E123" s="18"/>
      <c r="F123" s="18"/>
      <c r="G123" s="18"/>
      <c r="H123" s="28"/>
    </row>
    <row r="124" spans="1:13">
      <c r="B124" s="218" t="s">
        <v>805</v>
      </c>
      <c r="C124" s="219">
        <f>H184</f>
        <v>9669721333.1399975</v>
      </c>
      <c r="D124" s="19"/>
      <c r="E124" s="18"/>
      <c r="F124" s="18"/>
      <c r="G124" s="18"/>
      <c r="H124" s="28"/>
    </row>
    <row r="125" spans="1:13">
      <c r="B125" s="218" t="s">
        <v>258</v>
      </c>
      <c r="C125" s="219">
        <f>H212</f>
        <v>0</v>
      </c>
      <c r="D125" s="19"/>
      <c r="E125" s="18"/>
      <c r="F125" s="35"/>
      <c r="G125" s="35"/>
      <c r="H125" s="28"/>
    </row>
    <row r="126" spans="1:13">
      <c r="B126" s="218" t="s">
        <v>797</v>
      </c>
      <c r="C126" s="219">
        <f>H214</f>
        <v>1920973414.1399999</v>
      </c>
      <c r="D126" s="19"/>
      <c r="E126" s="18"/>
      <c r="F126" s="35"/>
      <c r="G126" s="35"/>
      <c r="H126" s="28"/>
    </row>
    <row r="127" spans="1:13">
      <c r="B127" s="218" t="s">
        <v>270</v>
      </c>
      <c r="C127" s="219" t="e">
        <f>H261</f>
        <v>#N/A</v>
      </c>
      <c r="D127" s="19"/>
      <c r="E127" s="18"/>
    </row>
    <row r="128" spans="1:13">
      <c r="B128" s="218" t="s">
        <v>273</v>
      </c>
      <c r="C128" s="219">
        <f>H283</f>
        <v>0</v>
      </c>
      <c r="D128" s="19"/>
      <c r="E128" s="18"/>
    </row>
    <row r="129" spans="1:8">
      <c r="B129" s="218" t="s">
        <v>475</v>
      </c>
      <c r="C129" s="219">
        <f>H285</f>
        <v>14132833197.119999</v>
      </c>
      <c r="D129" s="19"/>
      <c r="E129" s="18"/>
    </row>
    <row r="136" spans="1:8">
      <c r="D136" s="227"/>
    </row>
    <row r="138" spans="1:8">
      <c r="B138" s="792" t="str">
        <f>B112</f>
        <v>LOS DATOS CONTENIDOS EN EL PRESENTE INFORME DEBEN SOMETIDOS A REVISION POR PARTE DEL EQUIPO DEL MFMP</v>
      </c>
      <c r="C138" s="792"/>
      <c r="D138" s="792"/>
      <c r="E138" s="792"/>
      <c r="F138" s="792"/>
      <c r="G138" s="792"/>
      <c r="H138" s="792"/>
    </row>
    <row r="139" spans="1:8" ht="27.6">
      <c r="A139" s="212" t="s">
        <v>1856</v>
      </c>
      <c r="B139" s="213" t="s">
        <v>1171</v>
      </c>
      <c r="C139" s="214" t="s">
        <v>2938</v>
      </c>
      <c r="D139" s="214" t="s">
        <v>2939</v>
      </c>
      <c r="E139" s="239" t="s">
        <v>4202</v>
      </c>
      <c r="F139" s="239" t="s">
        <v>4203</v>
      </c>
      <c r="G139" s="239" t="s">
        <v>1838</v>
      </c>
      <c r="H139" s="239" t="s">
        <v>2670</v>
      </c>
    </row>
    <row r="140" spans="1:8">
      <c r="A140" s="240">
        <v>11</v>
      </c>
      <c r="B140" s="241" t="s">
        <v>2936</v>
      </c>
      <c r="C140" s="241"/>
      <c r="D140" s="241"/>
      <c r="E140" s="242" t="e">
        <f>E141+E157</f>
        <v>#N/A</v>
      </c>
      <c r="F140" s="242" t="e">
        <f>F141+F157</f>
        <v>#N/A</v>
      </c>
      <c r="G140" s="242" t="e">
        <f>G141+G157</f>
        <v>#N/A</v>
      </c>
      <c r="H140" s="242" t="e">
        <f>H141+H157</f>
        <v>#N/A</v>
      </c>
    </row>
    <row r="141" spans="1:8">
      <c r="A141" s="243">
        <v>111</v>
      </c>
      <c r="B141" s="244" t="s">
        <v>852</v>
      </c>
      <c r="C141" s="245"/>
      <c r="D141" s="245"/>
      <c r="E141" s="246">
        <f>E142+E151</f>
        <v>1394115937403</v>
      </c>
      <c r="F141" s="246">
        <f>F142+F151</f>
        <v>1394115937403</v>
      </c>
      <c r="G141" s="246">
        <f>G142+G151</f>
        <v>458998195920.66003</v>
      </c>
      <c r="H141" s="246">
        <f>H142+H151</f>
        <v>454408213961.45337</v>
      </c>
    </row>
    <row r="142" spans="1:8">
      <c r="A142" s="247">
        <v>11101</v>
      </c>
      <c r="B142" s="248" t="s">
        <v>248</v>
      </c>
      <c r="C142" s="249"/>
      <c r="D142" s="249"/>
      <c r="E142" s="250">
        <f>SUM(E143:E150)</f>
        <v>1321797890670</v>
      </c>
      <c r="F142" s="250">
        <f>SUM(F143:F150)</f>
        <v>1321797890670</v>
      </c>
      <c r="G142" s="250">
        <f>SUM(G143:G150)</f>
        <v>439750056663.66003</v>
      </c>
      <c r="H142" s="250">
        <f>SUM(H143:H150)</f>
        <v>435352556097.02338</v>
      </c>
    </row>
    <row r="143" spans="1:8">
      <c r="A143" s="251">
        <v>1110102</v>
      </c>
      <c r="B143" s="252" t="s">
        <v>50</v>
      </c>
      <c r="C143" s="253">
        <v>0.99</v>
      </c>
      <c r="D143" s="253">
        <v>0.01</v>
      </c>
      <c r="E143" s="254">
        <f>VLOOKUP($A143,'19'!$F$2:$V$766,4,0)</f>
        <v>1469958477</v>
      </c>
      <c r="F143" s="254">
        <f>VLOOKUP($A143,'19'!$F$2:$V$766,5,0)</f>
        <v>1469958477</v>
      </c>
      <c r="G143" s="254">
        <f>VLOOKUP($A143,'19'!$F$2:$V$766,VLOOKUP($C$114,$J$3:$K$14,2,0),0)</f>
        <v>498298518</v>
      </c>
      <c r="H143" s="254">
        <f>G143*C143</f>
        <v>493315532.81999999</v>
      </c>
    </row>
    <row r="144" spans="1:8">
      <c r="A144" s="251">
        <v>111010301</v>
      </c>
      <c r="B144" s="252" t="s">
        <v>2587</v>
      </c>
      <c r="C144" s="253">
        <v>0.99</v>
      </c>
      <c r="D144" s="253">
        <v>0.01</v>
      </c>
      <c r="E144" s="254">
        <f>VLOOKUP($A144,'19'!$F$2:$V$766,4,0)</f>
        <v>21256208</v>
      </c>
      <c r="F144" s="254">
        <f>VLOOKUP($A144,'19'!$F$2:$V$766,5,0)</f>
        <v>21256208</v>
      </c>
      <c r="G144" s="254">
        <f>VLOOKUP($A144,'19'!$F$2:$V$766,VLOOKUP($C$114,$J$3:$K$14,2,0),0)</f>
        <v>28634854</v>
      </c>
      <c r="H144" s="254">
        <f t="shared" ref="H144:H156" si="2">G144*C144</f>
        <v>28348505.460000001</v>
      </c>
    </row>
    <row r="145" spans="1:8">
      <c r="A145" s="251">
        <v>111010401</v>
      </c>
      <c r="B145" s="252" t="s">
        <v>2118</v>
      </c>
      <c r="C145" s="253">
        <v>0.99</v>
      </c>
      <c r="D145" s="253">
        <v>0.01</v>
      </c>
      <c r="E145" s="254">
        <f>VLOOKUP($A145,'19'!$F$2:$V$766,4,0)</f>
        <v>556684738449</v>
      </c>
      <c r="F145" s="254">
        <f>VLOOKUP($A145,'19'!$F$2:$V$766,5,0)</f>
        <v>556684738449</v>
      </c>
      <c r="G145" s="254">
        <f>VLOOKUP($A145,'19'!$F$2:$V$766,VLOOKUP($C$114,$J$3:$K$14,2,0),0)</f>
        <v>261562471624</v>
      </c>
      <c r="H145" s="254">
        <f t="shared" si="2"/>
        <v>258946846907.76001</v>
      </c>
    </row>
    <row r="146" spans="1:8">
      <c r="A146" s="251">
        <v>111010501</v>
      </c>
      <c r="B146" s="252" t="s">
        <v>2588</v>
      </c>
      <c r="C146" s="253">
        <v>0.99</v>
      </c>
      <c r="D146" s="253">
        <v>0.01</v>
      </c>
      <c r="E146" s="254">
        <f>VLOOKUP($A146,'19'!$F$2:$V$766,4,0)</f>
        <v>66128982474</v>
      </c>
      <c r="F146" s="254">
        <f>VLOOKUP($A146,'19'!$F$2:$V$766,5,0)</f>
        <v>66128982474</v>
      </c>
      <c r="G146" s="254">
        <f>VLOOKUP($A146,'19'!$F$2:$V$766,VLOOKUP($C$114,$J$3:$K$14,2,0),0)</f>
        <v>30254964034</v>
      </c>
      <c r="H146" s="254">
        <f t="shared" si="2"/>
        <v>29952414393.66</v>
      </c>
    </row>
    <row r="147" spans="1:8">
      <c r="A147" s="255">
        <v>111010701</v>
      </c>
      <c r="B147" s="252" t="s">
        <v>814</v>
      </c>
      <c r="C147" s="253">
        <v>0.99</v>
      </c>
      <c r="D147" s="253">
        <v>0.01</v>
      </c>
      <c r="E147" s="254">
        <f>VLOOKUP($A147,'19'!$F$2:$V$766,4,0)</f>
        <v>580500123387</v>
      </c>
      <c r="F147" s="254">
        <f>VLOOKUP($A147,'19'!$F$2:$V$766,5,0)</f>
        <v>580500123387</v>
      </c>
      <c r="G147" s="254">
        <f>VLOOKUP($A147,'19'!$F$2:$V$766,VLOOKUP($C$114,$J$3:$K$14,2,0),0)</f>
        <v>117664718068.66</v>
      </c>
      <c r="H147" s="254">
        <f t="shared" si="2"/>
        <v>116488070887.9734</v>
      </c>
    </row>
    <row r="148" spans="1:8">
      <c r="A148" s="255">
        <v>111010801</v>
      </c>
      <c r="B148" s="255" t="s">
        <v>2589</v>
      </c>
      <c r="C148" s="253">
        <v>0.99</v>
      </c>
      <c r="D148" s="253">
        <v>0.01</v>
      </c>
      <c r="E148" s="254">
        <f>VLOOKUP($A148,'19'!$F$2:$V$766,4,0)</f>
        <v>27552068225</v>
      </c>
      <c r="F148" s="254">
        <f>VLOOKUP($A148,'19'!$F$2:$V$766,5,0)</f>
        <v>27552068225</v>
      </c>
      <c r="G148" s="254">
        <f>VLOOKUP($A148,'19'!$F$2:$V$766,VLOOKUP($C$114,$J$3:$K$14,2,0),0)</f>
        <v>16963669196</v>
      </c>
      <c r="H148" s="254">
        <f t="shared" si="2"/>
        <v>16794032504.039999</v>
      </c>
    </row>
    <row r="149" spans="1:8">
      <c r="A149" s="251">
        <v>1110109</v>
      </c>
      <c r="B149" s="252" t="s">
        <v>8</v>
      </c>
      <c r="C149" s="253">
        <v>0.99</v>
      </c>
      <c r="D149" s="253">
        <v>0.01</v>
      </c>
      <c r="E149" s="254">
        <f>VLOOKUP($A149,'19'!$F$2:$V$766,4,0)</f>
        <v>61520022370</v>
      </c>
      <c r="F149" s="254">
        <f>VLOOKUP($A149,'19'!$F$2:$V$766,5,0)</f>
        <v>61520022370</v>
      </c>
      <c r="G149" s="254">
        <f>VLOOKUP($A149,'19'!$F$2:$V$766,VLOOKUP($C$114,$J$3:$K$14,2,0),0)</f>
        <v>5622147508</v>
      </c>
      <c r="H149" s="254">
        <f t="shared" si="2"/>
        <v>5565926032.9200001</v>
      </c>
    </row>
    <row r="150" spans="1:8">
      <c r="A150" s="256">
        <v>1110110</v>
      </c>
      <c r="B150" s="252" t="s">
        <v>5</v>
      </c>
      <c r="C150" s="253">
        <v>0.99</v>
      </c>
      <c r="D150" s="253">
        <v>0.01</v>
      </c>
      <c r="E150" s="254">
        <f>VLOOKUP($A150,'19'!$F$2:$V$766,4,0)</f>
        <v>27920741080</v>
      </c>
      <c r="F150" s="254">
        <f>VLOOKUP($A150,'19'!$F$2:$V$766,5,0)</f>
        <v>27920741080</v>
      </c>
      <c r="G150" s="254">
        <f>VLOOKUP($A150,'19'!$F$2:$V$766,VLOOKUP($C$114,$J$3:$K$14,2,0),0)</f>
        <v>7155152861</v>
      </c>
      <c r="H150" s="254">
        <f t="shared" si="2"/>
        <v>7083601332.3900003</v>
      </c>
    </row>
    <row r="151" spans="1:8">
      <c r="A151" s="247">
        <v>11102</v>
      </c>
      <c r="B151" s="248" t="s">
        <v>249</v>
      </c>
      <c r="C151" s="249"/>
      <c r="D151" s="249"/>
      <c r="E151" s="250">
        <f>SUM(E152:E156)</f>
        <v>72318046733</v>
      </c>
      <c r="F151" s="250">
        <f>SUM(F152:F156)</f>
        <v>72318046733</v>
      </c>
      <c r="G151" s="250">
        <f>SUM(G152:G156)</f>
        <v>19248139257</v>
      </c>
      <c r="H151" s="250">
        <f>SUM(H152:H156)</f>
        <v>19055657864.43</v>
      </c>
    </row>
    <row r="152" spans="1:8">
      <c r="A152" s="251">
        <v>1110201</v>
      </c>
      <c r="B152" s="252" t="s">
        <v>2</v>
      </c>
      <c r="C152" s="253">
        <v>0.99</v>
      </c>
      <c r="D152" s="253">
        <v>0.01</v>
      </c>
      <c r="E152" s="254">
        <f>VLOOKUP($A152,'19'!$F$2:$V$766,4,0)</f>
        <v>51168288802</v>
      </c>
      <c r="F152" s="254">
        <f>VLOOKUP($A152,'19'!$F$2:$V$766,5,0)</f>
        <v>51168288802</v>
      </c>
      <c r="G152" s="254">
        <f>VLOOKUP($A152,'19'!$F$2:$V$766,VLOOKUP($C$114,$J$3:$K$14,2,0),0)</f>
        <v>12544082000</v>
      </c>
      <c r="H152" s="254">
        <f t="shared" si="2"/>
        <v>12418641180</v>
      </c>
    </row>
    <row r="153" spans="1:8">
      <c r="A153" s="251">
        <v>1110202</v>
      </c>
      <c r="B153" s="252" t="s">
        <v>36</v>
      </c>
      <c r="C153" s="253">
        <v>0.99</v>
      </c>
      <c r="D153" s="253">
        <v>0.01</v>
      </c>
      <c r="E153" s="254">
        <f>VLOOKUP($A153,'19'!$F$2:$V$766,4,0)</f>
        <v>1946656991</v>
      </c>
      <c r="F153" s="254">
        <f>VLOOKUP($A153,'19'!$F$2:$V$766,5,0)</f>
        <v>1946656991</v>
      </c>
      <c r="G153" s="254">
        <f>VLOOKUP($A153,'19'!$F$2:$V$766,VLOOKUP($C$114,$J$3:$K$14,2,0),0)</f>
        <v>325136792</v>
      </c>
      <c r="H153" s="254">
        <f t="shared" si="2"/>
        <v>321885424.07999998</v>
      </c>
    </row>
    <row r="154" spans="1:8">
      <c r="A154" s="251">
        <v>1110203</v>
      </c>
      <c r="B154" s="252" t="s">
        <v>9</v>
      </c>
      <c r="C154" s="253">
        <v>0.99</v>
      </c>
      <c r="D154" s="253">
        <v>0.01</v>
      </c>
      <c r="E154" s="254">
        <f>VLOOKUP($A154,'19'!$F$2:$V$766,4,0)</f>
        <v>18982560128</v>
      </c>
      <c r="F154" s="254">
        <f>VLOOKUP($A154,'19'!$F$2:$V$766,5,0)</f>
        <v>18982560128</v>
      </c>
      <c r="G154" s="254">
        <f>VLOOKUP($A154,'19'!$F$2:$V$766,VLOOKUP($C$114,$J$3:$K$14,2,0),0)</f>
        <v>6303795825</v>
      </c>
      <c r="H154" s="254">
        <f t="shared" si="2"/>
        <v>6240757866.75</v>
      </c>
    </row>
    <row r="155" spans="1:8">
      <c r="A155" s="251">
        <v>111020401</v>
      </c>
      <c r="B155" s="252" t="s">
        <v>809</v>
      </c>
      <c r="C155" s="253">
        <v>0.99</v>
      </c>
      <c r="D155" s="253">
        <v>0.01</v>
      </c>
      <c r="E155" s="254">
        <f>VLOOKUP($A155,'19'!$F$2:$V$766,4,0)</f>
        <v>220540812</v>
      </c>
      <c r="F155" s="254">
        <f>VLOOKUP($A155,'19'!$F$2:$V$766,5,0)</f>
        <v>220540812</v>
      </c>
      <c r="G155" s="254">
        <f>VLOOKUP($A155,'19'!$F$2:$V$766,VLOOKUP($C$114,$J$3:$K$14,2,0),0)</f>
        <v>75124640</v>
      </c>
      <c r="H155" s="254">
        <f t="shared" si="2"/>
        <v>74373393.599999994</v>
      </c>
    </row>
    <row r="156" spans="1:8">
      <c r="A156" s="251">
        <v>1110206</v>
      </c>
      <c r="B156" s="252" t="s">
        <v>808</v>
      </c>
      <c r="C156" s="253">
        <v>0.99</v>
      </c>
      <c r="D156" s="253">
        <v>0.01</v>
      </c>
      <c r="E156" s="254">
        <f>VLOOKUP($A156,'19'!$F$2:$V$766,4,0)</f>
        <v>0</v>
      </c>
      <c r="F156" s="254">
        <f>VLOOKUP($A156,'19'!$F$2:$V$766,5,0)</f>
        <v>0</v>
      </c>
      <c r="G156" s="254">
        <f>VLOOKUP($A156,'19'!$F$2:$V$766,VLOOKUP($C$114,$J$3:$K$14,2,0),0)</f>
        <v>0</v>
      </c>
      <c r="H156" s="254">
        <f t="shared" si="2"/>
        <v>0</v>
      </c>
    </row>
    <row r="157" spans="1:8">
      <c r="A157" s="243">
        <v>112</v>
      </c>
      <c r="B157" s="244" t="s">
        <v>874</v>
      </c>
      <c r="C157" s="245"/>
      <c r="D157" s="245"/>
      <c r="E157" s="246" t="e">
        <f>E158+E161+E166+E178+E184+E212+E214+E261+E283+E285</f>
        <v>#N/A</v>
      </c>
      <c r="F157" s="246" t="e">
        <f>F158+F161+F166+F178+F184+F212+F214+F261+F283+F285</f>
        <v>#N/A</v>
      </c>
      <c r="G157" s="246" t="e">
        <f>G158+G161+G166+G178+G184+G212+G214+G261+G283+G285</f>
        <v>#N/A</v>
      </c>
      <c r="H157" s="246" t="e">
        <f>H158+H161+H166+H178+H184+H212+H214+H261+H283+H285</f>
        <v>#N/A</v>
      </c>
    </row>
    <row r="158" spans="1:8">
      <c r="A158" s="247">
        <v>11201</v>
      </c>
      <c r="B158" s="248" t="s">
        <v>250</v>
      </c>
      <c r="C158" s="249"/>
      <c r="D158" s="249"/>
      <c r="E158" s="250" t="e">
        <f>SUM(E159:E160)</f>
        <v>#N/A</v>
      </c>
      <c r="F158" s="250" t="e">
        <f>SUM(F159:F160)</f>
        <v>#N/A</v>
      </c>
      <c r="G158" s="250" t="e">
        <f>SUM(G159:G160)</f>
        <v>#N/A</v>
      </c>
      <c r="H158" s="250" t="e">
        <f>SUM(H159:H160)</f>
        <v>#N/A</v>
      </c>
    </row>
    <row r="159" spans="1:8">
      <c r="A159" s="251">
        <v>1120102</v>
      </c>
      <c r="B159" s="252" t="s">
        <v>127</v>
      </c>
      <c r="C159" s="253">
        <v>0.99</v>
      </c>
      <c r="D159" s="253">
        <v>0.01</v>
      </c>
      <c r="E159" s="254" t="e">
        <f>VLOOKUP($A159,'19'!$F$2:$V$766,4,0)</f>
        <v>#N/A</v>
      </c>
      <c r="F159" s="254" t="e">
        <f>VLOOKUP($A159,'19'!$F$2:$V$766,5,0)</f>
        <v>#N/A</v>
      </c>
      <c r="G159" s="254" t="e">
        <f>VLOOKUP($A159,'19'!$F$2:$V$766,VLOOKUP($C$114,$J$3:$K$14,2,0),0)</f>
        <v>#N/A</v>
      </c>
      <c r="H159" s="254" t="e">
        <f t="shared" ref="H159:H195" si="3">G159*C159</f>
        <v>#N/A</v>
      </c>
    </row>
    <row r="160" spans="1:8">
      <c r="A160" s="251">
        <v>1120104</v>
      </c>
      <c r="B160" s="252" t="s">
        <v>152</v>
      </c>
      <c r="C160" s="253">
        <v>0.99</v>
      </c>
      <c r="D160" s="253">
        <v>0.01</v>
      </c>
      <c r="E160" s="254">
        <f>VLOOKUP($A160,'19'!$F$2:$V$766,4,0)</f>
        <v>1</v>
      </c>
      <c r="F160" s="254">
        <f>VLOOKUP($A160,'19'!$F$2:$V$766,5,0)</f>
        <v>1</v>
      </c>
      <c r="G160" s="254">
        <f>VLOOKUP($A160,'19'!$F$2:$V$766,VLOOKUP($C$114,$J$3:$K$14,2,0),0)</f>
        <v>2077586</v>
      </c>
      <c r="H160" s="254">
        <f t="shared" si="3"/>
        <v>2056810.14</v>
      </c>
    </row>
    <row r="161" spans="1:8">
      <c r="A161" s="247">
        <v>11202</v>
      </c>
      <c r="B161" s="248" t="s">
        <v>251</v>
      </c>
      <c r="C161" s="249"/>
      <c r="D161" s="249"/>
      <c r="E161" s="250">
        <f>SUM(E162:E165)</f>
        <v>41786590</v>
      </c>
      <c r="F161" s="250">
        <f>SUM(F162:F165)</f>
        <v>41786590</v>
      </c>
      <c r="G161" s="250">
        <f>SUM(G162:G165)</f>
        <v>224488368</v>
      </c>
      <c r="H161" s="250">
        <f>SUM(H162:H165)</f>
        <v>222243484.31999999</v>
      </c>
    </row>
    <row r="162" spans="1:8">
      <c r="A162" s="251">
        <v>1120203</v>
      </c>
      <c r="B162" s="252" t="s">
        <v>114</v>
      </c>
      <c r="C162" s="253">
        <v>0.99</v>
      </c>
      <c r="D162" s="253">
        <v>0.01</v>
      </c>
      <c r="E162" s="254">
        <f>VLOOKUP($A162,'19'!$F$2:$V$766,4,0)</f>
        <v>1</v>
      </c>
      <c r="F162" s="254">
        <f>VLOOKUP($A162,'19'!$F$2:$V$766,5,0)</f>
        <v>1</v>
      </c>
      <c r="G162" s="254">
        <f>VLOOKUP($A162,'19'!$F$2:$V$766,VLOOKUP($C$114,$J$3:$K$14,2,0),0)</f>
        <v>85359664</v>
      </c>
      <c r="H162" s="254">
        <f t="shared" si="3"/>
        <v>84506067.359999999</v>
      </c>
    </row>
    <row r="163" spans="1:8">
      <c r="A163" s="251">
        <v>1120204</v>
      </c>
      <c r="B163" s="252" t="s">
        <v>70</v>
      </c>
      <c r="C163" s="253">
        <v>0.99</v>
      </c>
      <c r="D163" s="253">
        <v>0.01</v>
      </c>
      <c r="E163" s="254">
        <f>VLOOKUP($A163,'19'!$F$2:$V$766,4,0)</f>
        <v>1</v>
      </c>
      <c r="F163" s="254">
        <f>VLOOKUP($A163,'19'!$F$2:$V$766,5,0)</f>
        <v>1</v>
      </c>
      <c r="G163" s="254">
        <f>VLOOKUP($A163,'19'!$F$2:$V$766,VLOOKUP($C$114,$J$3:$K$14,2,0),0)</f>
        <v>27061441</v>
      </c>
      <c r="H163" s="254">
        <f t="shared" si="3"/>
        <v>26790826.59</v>
      </c>
    </row>
    <row r="164" spans="1:8">
      <c r="A164" s="251">
        <v>1120205</v>
      </c>
      <c r="B164" s="252" t="s">
        <v>403</v>
      </c>
      <c r="C164" s="253">
        <v>0.99</v>
      </c>
      <c r="D164" s="253">
        <v>0.01</v>
      </c>
      <c r="E164" s="254">
        <f>VLOOKUP($A164,'19'!$F$2:$V$766,4,0)</f>
        <v>750994</v>
      </c>
      <c r="F164" s="254">
        <f>VLOOKUP($A164,'19'!$F$2:$V$766,5,0)</f>
        <v>750994</v>
      </c>
      <c r="G164" s="254">
        <f>VLOOKUP($A164,'19'!$F$2:$V$766,VLOOKUP($C$114,$J$3:$K$14,2,0),0)</f>
        <v>0</v>
      </c>
      <c r="H164" s="254">
        <f t="shared" si="3"/>
        <v>0</v>
      </c>
    </row>
    <row r="165" spans="1:8">
      <c r="A165" s="251">
        <v>1120207</v>
      </c>
      <c r="B165" s="252" t="s">
        <v>85</v>
      </c>
      <c r="C165" s="253">
        <v>0.99</v>
      </c>
      <c r="D165" s="253">
        <v>0.01</v>
      </c>
      <c r="E165" s="254">
        <f>VLOOKUP($A165,'19'!$F$2:$V$766,4,0)</f>
        <v>41035594</v>
      </c>
      <c r="F165" s="254">
        <f>VLOOKUP($A165,'19'!$F$2:$V$766,5,0)</f>
        <v>41035594</v>
      </c>
      <c r="G165" s="254">
        <f>VLOOKUP($A165,'19'!$F$2:$V$766,VLOOKUP($C$114,$J$3:$K$14,2,0),0)</f>
        <v>112067263</v>
      </c>
      <c r="H165" s="254">
        <f t="shared" si="3"/>
        <v>110946590.37</v>
      </c>
    </row>
    <row r="166" spans="1:8">
      <c r="A166" s="247">
        <v>11203</v>
      </c>
      <c r="B166" s="248" t="s">
        <v>252</v>
      </c>
      <c r="C166" s="249"/>
      <c r="D166" s="249"/>
      <c r="E166" s="250" t="e">
        <f>SUM(E167:E177)</f>
        <v>#N/A</v>
      </c>
      <c r="F166" s="250" t="e">
        <f>SUM(F167:F177)</f>
        <v>#N/A</v>
      </c>
      <c r="G166" s="250" t="e">
        <f>SUM(G167:G177)</f>
        <v>#N/A</v>
      </c>
      <c r="H166" s="250" t="e">
        <f>SUM(H167:H177)</f>
        <v>#N/A</v>
      </c>
    </row>
    <row r="167" spans="1:8">
      <c r="A167" s="251">
        <v>1120301</v>
      </c>
      <c r="B167" s="252" t="s">
        <v>122</v>
      </c>
      <c r="C167" s="253">
        <v>0.99</v>
      </c>
      <c r="D167" s="253">
        <v>0.01</v>
      </c>
      <c r="E167" s="254">
        <f>VLOOKUP($A167,'19'!$F$2:$V$766,4,0)</f>
        <v>12022099</v>
      </c>
      <c r="F167" s="254">
        <f>VLOOKUP($A167,'19'!$F$2:$V$766,5,0)</f>
        <v>12022099</v>
      </c>
      <c r="G167" s="254">
        <f>VLOOKUP($A167,'19'!$F$2:$V$766,VLOOKUP($C$114,$J$3:$K$14,2,0),0)</f>
        <v>3346820</v>
      </c>
      <c r="H167" s="254">
        <f t="shared" si="3"/>
        <v>3313351.8</v>
      </c>
    </row>
    <row r="168" spans="1:8">
      <c r="A168" s="251">
        <v>1120302</v>
      </c>
      <c r="B168" s="252" t="s">
        <v>153</v>
      </c>
      <c r="C168" s="253">
        <v>0.99</v>
      </c>
      <c r="D168" s="253">
        <v>0.01</v>
      </c>
      <c r="E168" s="254">
        <f>VLOOKUP($A168,'19'!$F$2:$V$766,4,0)</f>
        <v>48367967806</v>
      </c>
      <c r="F168" s="254">
        <f>VLOOKUP($A168,'19'!$F$2:$V$766,5,0)</f>
        <v>48367967806</v>
      </c>
      <c r="G168" s="254">
        <f>VLOOKUP($A168,'19'!$F$2:$V$766,VLOOKUP($C$114,$J$3:$K$14,2,0),0)</f>
        <v>17964096707</v>
      </c>
      <c r="H168" s="254">
        <f t="shared" si="3"/>
        <v>17784455739.93</v>
      </c>
    </row>
    <row r="169" spans="1:8">
      <c r="A169" s="251">
        <v>1120303</v>
      </c>
      <c r="B169" s="252" t="s">
        <v>404</v>
      </c>
      <c r="C169" s="253">
        <v>0.99</v>
      </c>
      <c r="D169" s="253">
        <v>0.01</v>
      </c>
      <c r="E169" s="254">
        <f>VLOOKUP($A169,'19'!$F$2:$V$766,4,0)</f>
        <v>13978623699</v>
      </c>
      <c r="F169" s="254">
        <f>VLOOKUP($A169,'19'!$F$2:$V$766,5,0)</f>
        <v>13978623699</v>
      </c>
      <c r="G169" s="254">
        <f>VLOOKUP($A169,'19'!$F$2:$V$766,VLOOKUP($C$114,$J$3:$K$14,2,0),0)</f>
        <v>5177437099</v>
      </c>
      <c r="H169" s="254">
        <f t="shared" si="3"/>
        <v>5125662728.0100002</v>
      </c>
    </row>
    <row r="170" spans="1:8">
      <c r="A170" s="251">
        <v>1120305</v>
      </c>
      <c r="B170" s="252" t="s">
        <v>2126</v>
      </c>
      <c r="C170" s="253">
        <v>0.99</v>
      </c>
      <c r="D170" s="253">
        <v>0.01</v>
      </c>
      <c r="E170" s="254">
        <f>VLOOKUP($A170,'19'!$F$2:$V$766,4,0)</f>
        <v>4085583</v>
      </c>
      <c r="F170" s="254">
        <f>VLOOKUP($A170,'19'!$F$2:$V$766,5,0)</f>
        <v>4085583</v>
      </c>
      <c r="G170" s="254">
        <f>VLOOKUP($A170,'19'!$F$2:$V$766,VLOOKUP($C$114,$J$3:$K$14,2,0),0)</f>
        <v>26323</v>
      </c>
      <c r="H170" s="254">
        <f t="shared" si="3"/>
        <v>26059.77</v>
      </c>
    </row>
    <row r="171" spans="1:8">
      <c r="A171" s="251">
        <v>1120306</v>
      </c>
      <c r="B171" s="252" t="s">
        <v>131</v>
      </c>
      <c r="C171" s="253">
        <v>0.99</v>
      </c>
      <c r="D171" s="253">
        <v>0.01</v>
      </c>
      <c r="E171" s="254">
        <f>VLOOKUP($A171,'19'!$F$2:$V$766,4,0)</f>
        <v>51462458</v>
      </c>
      <c r="F171" s="254">
        <f>VLOOKUP($A171,'19'!$F$2:$V$766,5,0)</f>
        <v>51462458</v>
      </c>
      <c r="G171" s="254">
        <f>VLOOKUP($A171,'19'!$F$2:$V$766,VLOOKUP($C$114,$J$3:$K$14,2,0),0)</f>
        <v>34856824</v>
      </c>
      <c r="H171" s="254">
        <f t="shared" si="3"/>
        <v>34508255.759999998</v>
      </c>
    </row>
    <row r="172" spans="1:8">
      <c r="A172" s="251">
        <v>1120308</v>
      </c>
      <c r="B172" s="252" t="s">
        <v>405</v>
      </c>
      <c r="C172" s="253">
        <v>0.99</v>
      </c>
      <c r="D172" s="253">
        <v>0.01</v>
      </c>
      <c r="E172" s="254">
        <f>VLOOKUP($A172,'19'!$F$2:$V$766,4,0)</f>
        <v>726076149</v>
      </c>
      <c r="F172" s="254">
        <f>VLOOKUP($A172,'19'!$F$2:$V$766,5,0)</f>
        <v>726076149</v>
      </c>
      <c r="G172" s="254">
        <f>VLOOKUP($A172,'19'!$F$2:$V$766,VLOOKUP($C$114,$J$3:$K$14,2,0),0)</f>
        <v>239447036</v>
      </c>
      <c r="H172" s="254">
        <f t="shared" si="3"/>
        <v>237052565.63999999</v>
      </c>
    </row>
    <row r="173" spans="1:8">
      <c r="A173" s="251">
        <v>1120309</v>
      </c>
      <c r="B173" s="252" t="s">
        <v>406</v>
      </c>
      <c r="C173" s="253">
        <v>0.99</v>
      </c>
      <c r="D173" s="253">
        <v>0.01</v>
      </c>
      <c r="E173" s="254">
        <f>VLOOKUP($A173,'19'!$F$2:$V$766,4,0)</f>
        <v>64337539</v>
      </c>
      <c r="F173" s="254">
        <f>VLOOKUP($A173,'19'!$F$2:$V$766,5,0)</f>
        <v>64337539</v>
      </c>
      <c r="G173" s="254">
        <f>VLOOKUP($A173,'19'!$F$2:$V$766,VLOOKUP($C$114,$J$3:$K$14,2,0),0)</f>
        <v>219920530</v>
      </c>
      <c r="H173" s="254">
        <f t="shared" si="3"/>
        <v>217721324.69999999</v>
      </c>
    </row>
    <row r="174" spans="1:8">
      <c r="A174" s="251">
        <v>1120312</v>
      </c>
      <c r="B174" s="252" t="s">
        <v>407</v>
      </c>
      <c r="C174" s="253">
        <v>0.99</v>
      </c>
      <c r="D174" s="253">
        <v>0.01</v>
      </c>
      <c r="E174" s="254">
        <f>VLOOKUP($A174,'19'!$F$2:$V$766,4,0)</f>
        <v>0</v>
      </c>
      <c r="F174" s="254">
        <f>VLOOKUP($A174,'19'!$F$2:$V$766,5,0)</f>
        <v>0</v>
      </c>
      <c r="G174" s="254">
        <f>VLOOKUP($A174,'19'!$F$2:$V$766,VLOOKUP($C$114,$J$3:$K$14,2,0),0)</f>
        <v>0</v>
      </c>
      <c r="H174" s="254">
        <f t="shared" si="3"/>
        <v>0</v>
      </c>
    </row>
    <row r="175" spans="1:8">
      <c r="A175" s="251">
        <v>1120313</v>
      </c>
      <c r="B175" s="252" t="s">
        <v>1168</v>
      </c>
      <c r="C175" s="253">
        <v>0.99</v>
      </c>
      <c r="D175" s="253">
        <v>0.01</v>
      </c>
      <c r="E175" s="254" t="e">
        <f>VLOOKUP($A175,'19'!$F$2:$V$766,4,0)</f>
        <v>#N/A</v>
      </c>
      <c r="F175" s="254" t="e">
        <f>VLOOKUP($A175,'19'!$F$2:$V$766,5,0)</f>
        <v>#N/A</v>
      </c>
      <c r="G175" s="254" t="e">
        <f>VLOOKUP($A175,'19'!$F$2:$V$766,VLOOKUP($C$114,$J$3:$K$14,2,0),0)</f>
        <v>#N/A</v>
      </c>
      <c r="H175" s="254" t="e">
        <f t="shared" si="3"/>
        <v>#N/A</v>
      </c>
    </row>
    <row r="176" spans="1:8">
      <c r="A176" s="251">
        <v>1120314</v>
      </c>
      <c r="B176" s="252" t="s">
        <v>2050</v>
      </c>
      <c r="C176" s="253">
        <v>0.99</v>
      </c>
      <c r="D176" s="253">
        <v>0.01</v>
      </c>
      <c r="E176" s="254">
        <f>VLOOKUP($A176,'19'!$F$2:$V$766,4,0)</f>
        <v>529439</v>
      </c>
      <c r="F176" s="254">
        <f>VLOOKUP($A176,'19'!$F$2:$V$766,5,0)</f>
        <v>529439</v>
      </c>
      <c r="G176" s="254">
        <f>VLOOKUP($A176,'19'!$F$2:$V$766,VLOOKUP($C$114,$J$3:$K$14,2,0),0)</f>
        <v>10292100</v>
      </c>
      <c r="H176" s="254">
        <f t="shared" si="3"/>
        <v>10189179</v>
      </c>
    </row>
    <row r="177" spans="1:8">
      <c r="A177" s="251">
        <v>1120316</v>
      </c>
      <c r="B177" s="252" t="s">
        <v>2129</v>
      </c>
      <c r="C177" s="253">
        <v>0.99</v>
      </c>
      <c r="D177" s="253">
        <v>0.01</v>
      </c>
      <c r="E177" s="254">
        <f>VLOOKUP($A177,'19'!$F$2:$V$766,4,0)</f>
        <v>1732631616</v>
      </c>
      <c r="F177" s="254">
        <f>VLOOKUP($A177,'19'!$F$2:$V$766,5,0)</f>
        <v>1732631616</v>
      </c>
      <c r="G177" s="254">
        <f>VLOOKUP($A177,'19'!$F$2:$V$766,VLOOKUP($C$114,$J$3:$K$14,2,0),0)</f>
        <v>176383368</v>
      </c>
      <c r="H177" s="254">
        <f t="shared" si="3"/>
        <v>174619534.31999999</v>
      </c>
    </row>
    <row r="178" spans="1:8">
      <c r="A178" s="247">
        <v>11204</v>
      </c>
      <c r="B178" s="248" t="s">
        <v>253</v>
      </c>
      <c r="C178" s="249"/>
      <c r="D178" s="249"/>
      <c r="E178" s="250">
        <f>SUM(E179:E183)</f>
        <v>3436400064</v>
      </c>
      <c r="F178" s="250">
        <f>SUM(F179:F183)</f>
        <v>3436400064</v>
      </c>
      <c r="G178" s="250">
        <f>SUM(G179:G183)</f>
        <v>839112220</v>
      </c>
      <c r="H178" s="250">
        <f>SUM(H179:H183)</f>
        <v>830721097.79999995</v>
      </c>
    </row>
    <row r="179" spans="1:8">
      <c r="A179" s="251">
        <v>1120401</v>
      </c>
      <c r="B179" s="252" t="s">
        <v>125</v>
      </c>
      <c r="C179" s="253">
        <v>0.99</v>
      </c>
      <c r="D179" s="253">
        <v>0.01</v>
      </c>
      <c r="E179" s="254">
        <f>VLOOKUP($A179,'19'!$F$2:$V$766,4,0)</f>
        <v>1</v>
      </c>
      <c r="F179" s="254">
        <f>VLOOKUP($A179,'19'!$F$2:$V$766,5,0)</f>
        <v>1</v>
      </c>
      <c r="G179" s="254">
        <f>VLOOKUP($A179,'19'!$F$2:$V$766,VLOOKUP($C$114,$J$3:$K$14,2,0),0)</f>
        <v>8465241</v>
      </c>
      <c r="H179" s="254">
        <f t="shared" si="3"/>
        <v>8380588.5899999999</v>
      </c>
    </row>
    <row r="180" spans="1:8">
      <c r="A180" s="251">
        <v>1120402</v>
      </c>
      <c r="B180" s="252" t="s">
        <v>97</v>
      </c>
      <c r="C180" s="253">
        <v>0.99</v>
      </c>
      <c r="D180" s="253">
        <v>0.01</v>
      </c>
      <c r="E180" s="254">
        <f>VLOOKUP($A180,'19'!$F$2:$V$766,4,0)</f>
        <v>1</v>
      </c>
      <c r="F180" s="254">
        <f>VLOOKUP($A180,'19'!$F$2:$V$766,5,0)</f>
        <v>1</v>
      </c>
      <c r="G180" s="254">
        <f>VLOOKUP($A180,'19'!$F$2:$V$766,VLOOKUP($C$114,$J$3:$K$14,2,0),0)</f>
        <v>3268103</v>
      </c>
      <c r="H180" s="254">
        <f t="shared" si="3"/>
        <v>3235421.9699999997</v>
      </c>
    </row>
    <row r="181" spans="1:8">
      <c r="A181" s="251">
        <v>1120406</v>
      </c>
      <c r="B181" s="252" t="s">
        <v>408</v>
      </c>
      <c r="C181" s="253">
        <v>0.99</v>
      </c>
      <c r="D181" s="253">
        <v>0.01</v>
      </c>
      <c r="E181" s="254">
        <f>VLOOKUP($A181,'19'!$F$2:$V$766,4,0)</f>
        <v>3436400060</v>
      </c>
      <c r="F181" s="254">
        <f>VLOOKUP($A181,'19'!$F$2:$V$766,5,0)</f>
        <v>3436400060</v>
      </c>
      <c r="G181" s="254">
        <f>VLOOKUP($A181,'19'!$F$2:$V$766,VLOOKUP($C$114,$J$3:$K$14,2,0),0)</f>
        <v>827268876</v>
      </c>
      <c r="H181" s="254">
        <f t="shared" si="3"/>
        <v>818996187.24000001</v>
      </c>
    </row>
    <row r="182" spans="1:8">
      <c r="A182" s="251">
        <v>1120405</v>
      </c>
      <c r="B182" s="252" t="s">
        <v>2130</v>
      </c>
      <c r="C182" s="253">
        <v>0.99</v>
      </c>
      <c r="D182" s="253">
        <v>0.01</v>
      </c>
      <c r="E182" s="254">
        <f>VLOOKUP($A182,'19'!$F$2:$V$766,4,0)</f>
        <v>1</v>
      </c>
      <c r="F182" s="254">
        <f>VLOOKUP($A182,'19'!$F$2:$V$766,5,0)</f>
        <v>1</v>
      </c>
      <c r="G182" s="254">
        <f>VLOOKUP($A182,'19'!$F$2:$V$766,VLOOKUP($C$114,$J$3:$K$14,2,0),0)</f>
        <v>0</v>
      </c>
      <c r="H182" s="254">
        <f t="shared" si="3"/>
        <v>0</v>
      </c>
    </row>
    <row r="183" spans="1:8">
      <c r="A183" s="251">
        <v>1120409</v>
      </c>
      <c r="B183" s="252" t="s">
        <v>1936</v>
      </c>
      <c r="C183" s="253">
        <v>0.99</v>
      </c>
      <c r="D183" s="253">
        <v>0.01</v>
      </c>
      <c r="E183" s="254">
        <f>VLOOKUP($A183,'19'!$F$2:$V$766,4,0)</f>
        <v>1</v>
      </c>
      <c r="F183" s="254">
        <f>VLOOKUP($A183,'19'!$F$2:$V$766,5,0)</f>
        <v>1</v>
      </c>
      <c r="G183" s="254">
        <f>VLOOKUP($A183,'19'!$F$2:$V$766,VLOOKUP($C$114,$J$3:$K$14,2,0),0)</f>
        <v>110000</v>
      </c>
      <c r="H183" s="254">
        <f t="shared" si="3"/>
        <v>108900</v>
      </c>
    </row>
    <row r="184" spans="1:8">
      <c r="A184" s="247">
        <v>11207</v>
      </c>
      <c r="B184" s="248" t="s">
        <v>805</v>
      </c>
      <c r="C184" s="249"/>
      <c r="D184" s="249"/>
      <c r="E184" s="250">
        <f>SUM(E185:E187)+E196+E202+E211</f>
        <v>27665276565</v>
      </c>
      <c r="F184" s="250">
        <f>SUM(F185:F187)+F196+F202+F211</f>
        <v>27665276565</v>
      </c>
      <c r="G184" s="250">
        <f>SUM(G185:G187)+G196+G202+G211</f>
        <v>9767395286</v>
      </c>
      <c r="H184" s="250">
        <f>SUM(H185:H187)+H196+H202+H211</f>
        <v>9669721333.1399975</v>
      </c>
    </row>
    <row r="185" spans="1:8">
      <c r="A185" s="251">
        <v>1120701</v>
      </c>
      <c r="B185" s="252" t="s">
        <v>18</v>
      </c>
      <c r="C185" s="253">
        <v>0.99</v>
      </c>
      <c r="D185" s="253">
        <v>0.01</v>
      </c>
      <c r="E185" s="254">
        <f>VLOOKUP($A185,'19'!$F$2:$V$766,4,0)</f>
        <v>2626536103</v>
      </c>
      <c r="F185" s="254">
        <f>VLOOKUP($A185,'19'!$F$2:$V$766,5,0)</f>
        <v>2626536103</v>
      </c>
      <c r="G185" s="254">
        <f>VLOOKUP($A185,'19'!$F$2:$V$766,VLOOKUP($C$114,$J$3:$K$14,2,0),0)</f>
        <v>1109168561</v>
      </c>
      <c r="H185" s="254">
        <f t="shared" si="3"/>
        <v>1098076875.3900001</v>
      </c>
    </row>
    <row r="186" spans="1:8">
      <c r="A186" s="251">
        <v>1120703</v>
      </c>
      <c r="B186" s="252" t="s">
        <v>30</v>
      </c>
      <c r="C186" s="253">
        <v>0.99</v>
      </c>
      <c r="D186" s="253">
        <v>0.01</v>
      </c>
      <c r="E186" s="254">
        <f>VLOOKUP($A186,'19'!$F$2:$V$766,4,0)</f>
        <v>3260459026</v>
      </c>
      <c r="F186" s="254">
        <f>VLOOKUP($A186,'19'!$F$2:$V$766,5,0)</f>
        <v>3260459026</v>
      </c>
      <c r="G186" s="254">
        <f>VLOOKUP($A186,'19'!$F$2:$V$766,VLOOKUP($C$114,$J$3:$K$14,2,0),0)</f>
        <v>550621300</v>
      </c>
      <c r="H186" s="254">
        <f t="shared" si="3"/>
        <v>545115087</v>
      </c>
    </row>
    <row r="187" spans="1:8">
      <c r="A187" s="247">
        <v>1120704</v>
      </c>
      <c r="B187" s="248" t="s">
        <v>2133</v>
      </c>
      <c r="C187" s="249"/>
      <c r="D187" s="249"/>
      <c r="E187" s="250">
        <f>SUM(E188:E195)</f>
        <v>1116870888</v>
      </c>
      <c r="F187" s="250">
        <f>SUM(F188:F195)</f>
        <v>1116870888</v>
      </c>
      <c r="G187" s="250">
        <f>SUM(G188:G195)</f>
        <v>277100684</v>
      </c>
      <c r="H187" s="250">
        <f>SUM(H188:H195)</f>
        <v>274329677.16000003</v>
      </c>
    </row>
    <row r="188" spans="1:8">
      <c r="A188" s="251">
        <v>112070401</v>
      </c>
      <c r="B188" s="252" t="s">
        <v>410</v>
      </c>
      <c r="C188" s="253">
        <v>0.99</v>
      </c>
      <c r="D188" s="253">
        <v>0.01</v>
      </c>
      <c r="E188" s="254">
        <f>VLOOKUP($A188,'19'!$F$2:$V$766,4,0)</f>
        <v>14774133</v>
      </c>
      <c r="F188" s="254">
        <f>VLOOKUP($A188,'19'!$F$2:$V$766,5,0)</f>
        <v>14774133</v>
      </c>
      <c r="G188" s="254">
        <f>VLOOKUP($A188,'19'!$F$2:$V$766,VLOOKUP($C$114,$J$3:$K$14,2,0),0)</f>
        <v>5145960</v>
      </c>
      <c r="H188" s="254">
        <f t="shared" si="3"/>
        <v>5094500.4000000004</v>
      </c>
    </row>
    <row r="189" spans="1:8">
      <c r="A189" s="251">
        <v>112070402</v>
      </c>
      <c r="B189" s="252" t="s">
        <v>44</v>
      </c>
      <c r="C189" s="253">
        <v>0.99</v>
      </c>
      <c r="D189" s="253">
        <v>0.01</v>
      </c>
      <c r="E189" s="254">
        <f>VLOOKUP($A189,'19'!$F$2:$V$766,4,0)</f>
        <v>189402092</v>
      </c>
      <c r="F189" s="254">
        <f>VLOOKUP($A189,'19'!$F$2:$V$766,5,0)</f>
        <v>189402092</v>
      </c>
      <c r="G189" s="254">
        <f>VLOOKUP($A189,'19'!$F$2:$V$766,VLOOKUP($C$114,$J$3:$K$14,2,0),0)</f>
        <v>57993887</v>
      </c>
      <c r="H189" s="254">
        <f t="shared" si="3"/>
        <v>57413948.130000003</v>
      </c>
    </row>
    <row r="190" spans="1:8">
      <c r="A190" s="251">
        <v>112070403</v>
      </c>
      <c r="B190" s="252" t="s">
        <v>2134</v>
      </c>
      <c r="C190" s="253">
        <v>0.99</v>
      </c>
      <c r="D190" s="253">
        <v>0.01</v>
      </c>
      <c r="E190" s="254">
        <f>VLOOKUP($A190,'19'!$F$2:$V$766,4,0)</f>
        <v>55444462</v>
      </c>
      <c r="F190" s="254">
        <f>VLOOKUP($A190,'19'!$F$2:$V$766,5,0)</f>
        <v>55444462</v>
      </c>
      <c r="G190" s="254">
        <f>VLOOKUP($A190,'19'!$F$2:$V$766,VLOOKUP($C$114,$J$3:$K$14,2,0),0)</f>
        <v>16575286</v>
      </c>
      <c r="H190" s="254">
        <f t="shared" si="3"/>
        <v>16409533.140000001</v>
      </c>
    </row>
    <row r="191" spans="1:8">
      <c r="A191" s="251">
        <v>112070405</v>
      </c>
      <c r="B191" s="252" t="s">
        <v>99</v>
      </c>
      <c r="C191" s="253">
        <v>0.99</v>
      </c>
      <c r="D191" s="253">
        <v>0.01</v>
      </c>
      <c r="E191" s="254">
        <f>VLOOKUP($A191,'19'!$F$2:$V$766,4,0)</f>
        <v>17439221</v>
      </c>
      <c r="F191" s="254">
        <f>VLOOKUP($A191,'19'!$F$2:$V$766,5,0)</f>
        <v>17439221</v>
      </c>
      <c r="G191" s="254">
        <f>VLOOKUP($A191,'19'!$F$2:$V$766,VLOOKUP($C$114,$J$3:$K$14,2,0),0)</f>
        <v>6536262</v>
      </c>
      <c r="H191" s="254">
        <f t="shared" si="3"/>
        <v>6470899.3799999999</v>
      </c>
    </row>
    <row r="192" spans="1:8">
      <c r="A192" s="251">
        <v>112070406</v>
      </c>
      <c r="B192" s="252" t="s">
        <v>93</v>
      </c>
      <c r="C192" s="253">
        <v>0.99</v>
      </c>
      <c r="D192" s="253">
        <v>0.01</v>
      </c>
      <c r="E192" s="254">
        <f>VLOOKUP($A192,'19'!$F$2:$V$766,4,0)</f>
        <v>8310116</v>
      </c>
      <c r="F192" s="254">
        <f>VLOOKUP($A192,'19'!$F$2:$V$766,5,0)</f>
        <v>8310116</v>
      </c>
      <c r="G192" s="254">
        <f>VLOOKUP($A192,'19'!$F$2:$V$766,VLOOKUP($C$114,$J$3:$K$14,2,0),0)</f>
        <v>5824571</v>
      </c>
      <c r="H192" s="254">
        <f t="shared" si="3"/>
        <v>5766325.29</v>
      </c>
    </row>
    <row r="193" spans="1:8">
      <c r="A193" s="251">
        <v>112070407</v>
      </c>
      <c r="B193" s="252" t="s">
        <v>98</v>
      </c>
      <c r="C193" s="253">
        <v>0.99</v>
      </c>
      <c r="D193" s="253">
        <v>0.01</v>
      </c>
      <c r="E193" s="254">
        <f>VLOOKUP($A193,'19'!$F$2:$V$766,4,0)</f>
        <v>6145910</v>
      </c>
      <c r="F193" s="254">
        <f>VLOOKUP($A193,'19'!$F$2:$V$766,5,0)</f>
        <v>6145910</v>
      </c>
      <c r="G193" s="254">
        <f>VLOOKUP($A193,'19'!$F$2:$V$766,VLOOKUP($C$114,$J$3:$K$14,2,0),0)</f>
        <v>1295266</v>
      </c>
      <c r="H193" s="254">
        <f t="shared" si="3"/>
        <v>1282313.3400000001</v>
      </c>
    </row>
    <row r="194" spans="1:8">
      <c r="A194" s="251">
        <v>112070408</v>
      </c>
      <c r="B194" s="252" t="s">
        <v>60</v>
      </c>
      <c r="C194" s="253">
        <v>0.99</v>
      </c>
      <c r="D194" s="253">
        <v>0.01</v>
      </c>
      <c r="E194" s="254">
        <f>VLOOKUP($A194,'19'!$F$2:$V$766,4,0)</f>
        <v>83754954</v>
      </c>
      <c r="F194" s="254">
        <f>VLOOKUP($A194,'19'!$F$2:$V$766,5,0)</f>
        <v>83754954</v>
      </c>
      <c r="G194" s="254">
        <f>VLOOKUP($A194,'19'!$F$2:$V$766,VLOOKUP($C$114,$J$3:$K$14,2,0),0)</f>
        <v>22658817</v>
      </c>
      <c r="H194" s="254">
        <f t="shared" si="3"/>
        <v>22432228.829999998</v>
      </c>
    </row>
    <row r="195" spans="1:8">
      <c r="A195" s="251">
        <v>112070410</v>
      </c>
      <c r="B195" s="252" t="s">
        <v>2069</v>
      </c>
      <c r="C195" s="253">
        <v>0.99</v>
      </c>
      <c r="D195" s="253">
        <v>0.01</v>
      </c>
      <c r="E195" s="254">
        <f>VLOOKUP($A195,'19'!$F$2:$V$766,4,0)</f>
        <v>741600000</v>
      </c>
      <c r="F195" s="254">
        <f>VLOOKUP($A195,'19'!$F$2:$V$766,5,0)</f>
        <v>741600000</v>
      </c>
      <c r="G195" s="254">
        <f>VLOOKUP($A195,'19'!$F$2:$V$766,VLOOKUP($C$114,$J$3:$K$14,2,0),0)</f>
        <v>161070635</v>
      </c>
      <c r="H195" s="254">
        <f t="shared" si="3"/>
        <v>159459928.65000001</v>
      </c>
    </row>
    <row r="196" spans="1:8">
      <c r="A196" s="247">
        <v>1120705</v>
      </c>
      <c r="B196" s="248" t="s">
        <v>803</v>
      </c>
      <c r="C196" s="249"/>
      <c r="D196" s="249"/>
      <c r="E196" s="250">
        <f>SUM(E197:E201)</f>
        <v>1133000000</v>
      </c>
      <c r="F196" s="250">
        <f>SUM(F197:F201)</f>
        <v>1133000000</v>
      </c>
      <c r="G196" s="250">
        <f>SUM(G197:G201)</f>
        <v>344181142</v>
      </c>
      <c r="H196" s="250">
        <f>SUM(H197:H201)</f>
        <v>340739330.57999998</v>
      </c>
    </row>
    <row r="197" spans="1:8">
      <c r="A197" s="251">
        <v>112070501</v>
      </c>
      <c r="B197" s="252" t="s">
        <v>74</v>
      </c>
      <c r="C197" s="253">
        <v>0</v>
      </c>
      <c r="D197" s="253">
        <v>1</v>
      </c>
      <c r="E197" s="254"/>
      <c r="F197" s="254"/>
      <c r="G197" s="254"/>
      <c r="H197" s="254"/>
    </row>
    <row r="198" spans="1:8">
      <c r="A198" s="251">
        <v>112070502</v>
      </c>
      <c r="B198" s="252" t="s">
        <v>67</v>
      </c>
      <c r="C198" s="253">
        <v>0</v>
      </c>
      <c r="D198" s="253">
        <v>1</v>
      </c>
      <c r="E198" s="254"/>
      <c r="F198" s="254"/>
      <c r="G198" s="254"/>
      <c r="H198" s="254"/>
    </row>
    <row r="199" spans="1:8">
      <c r="A199" s="251">
        <v>112070503</v>
      </c>
      <c r="B199" s="252" t="s">
        <v>2135</v>
      </c>
      <c r="C199" s="253">
        <v>0</v>
      </c>
      <c r="D199" s="253">
        <v>1</v>
      </c>
      <c r="E199" s="254"/>
      <c r="F199" s="254"/>
      <c r="G199" s="254"/>
      <c r="H199" s="254"/>
    </row>
    <row r="200" spans="1:8">
      <c r="A200" s="251">
        <v>112070504</v>
      </c>
      <c r="B200" s="252" t="s">
        <v>25</v>
      </c>
      <c r="C200" s="253">
        <v>0</v>
      </c>
      <c r="D200" s="253">
        <v>1</v>
      </c>
      <c r="E200" s="254"/>
      <c r="F200" s="254"/>
      <c r="G200" s="254"/>
      <c r="H200" s="254"/>
    </row>
    <row r="201" spans="1:8" ht="27.6">
      <c r="A201" s="251">
        <v>112070505</v>
      </c>
      <c r="B201" s="252" t="s">
        <v>2937</v>
      </c>
      <c r="C201" s="253">
        <v>0.99</v>
      </c>
      <c r="D201" s="253">
        <v>0.01</v>
      </c>
      <c r="E201" s="254">
        <f>VLOOKUP($A201,'19'!$F$2:$V$766,4,0)</f>
        <v>1133000000</v>
      </c>
      <c r="F201" s="254">
        <f>VLOOKUP($A201,'19'!$F$2:$V$766,5,0)</f>
        <v>1133000000</v>
      </c>
      <c r="G201" s="254">
        <f>VLOOKUP($A201,'19'!$F$2:$V$766,VLOOKUP($C$114,$J$3:$K$14,2,0),0)</f>
        <v>344181142</v>
      </c>
      <c r="H201" s="254">
        <f>G201*C201</f>
        <v>340739330.57999998</v>
      </c>
    </row>
    <row r="202" spans="1:8">
      <c r="A202" s="247">
        <v>1120706</v>
      </c>
      <c r="B202" s="248" t="s">
        <v>802</v>
      </c>
      <c r="C202" s="249"/>
      <c r="D202" s="249"/>
      <c r="E202" s="250">
        <f>SUM(E203:E206)+E210</f>
        <v>19316240640</v>
      </c>
      <c r="F202" s="250">
        <f>SUM(F203:F206)+F210</f>
        <v>19316240640</v>
      </c>
      <c r="G202" s="250">
        <f>SUM(G203:G206)+G210</f>
        <v>7427151246</v>
      </c>
      <c r="H202" s="250">
        <f>SUM(H203:H206)+H210</f>
        <v>7352879733.539999</v>
      </c>
    </row>
    <row r="203" spans="1:8">
      <c r="A203" s="251">
        <v>112070609</v>
      </c>
      <c r="B203" s="252" t="s">
        <v>2137</v>
      </c>
      <c r="C203" s="253">
        <v>0.99</v>
      </c>
      <c r="D203" s="253">
        <v>0.01</v>
      </c>
      <c r="E203" s="254">
        <f>VLOOKUP($A203,'19'!$F$2:$V$766,4,0)</f>
        <v>403008904</v>
      </c>
      <c r="F203" s="254">
        <f>VLOOKUP($A203,'19'!$F$2:$V$766,5,0)</f>
        <v>403008904</v>
      </c>
      <c r="G203" s="254">
        <f>VLOOKUP($A203,'19'!$F$2:$V$766,VLOOKUP($C$114,$J$3:$K$14,2,0),0)</f>
        <v>74194424</v>
      </c>
      <c r="H203" s="254">
        <f t="shared" ref="H203:H218" si="4">G203*C203</f>
        <v>73452479.760000005</v>
      </c>
    </row>
    <row r="204" spans="1:8">
      <c r="A204" s="251">
        <v>112070610</v>
      </c>
      <c r="B204" s="252" t="s">
        <v>2138</v>
      </c>
      <c r="C204" s="253">
        <v>0.99</v>
      </c>
      <c r="D204" s="253">
        <v>0.01</v>
      </c>
      <c r="E204" s="254">
        <f>VLOOKUP($A204,'19'!$F$2:$V$766,4,0)</f>
        <v>218239230</v>
      </c>
      <c r="F204" s="254">
        <f>VLOOKUP($A204,'19'!$F$2:$V$766,5,0)</f>
        <v>218239230</v>
      </c>
      <c r="G204" s="254">
        <f>VLOOKUP($A204,'19'!$F$2:$V$766,VLOOKUP($C$114,$J$3:$K$14,2,0),0)</f>
        <v>76933403</v>
      </c>
      <c r="H204" s="254">
        <f t="shared" si="4"/>
        <v>76164068.969999999</v>
      </c>
    </row>
    <row r="205" spans="1:8">
      <c r="A205" s="251">
        <v>112070605</v>
      </c>
      <c r="B205" s="252" t="s">
        <v>55</v>
      </c>
      <c r="C205" s="253">
        <v>0.99</v>
      </c>
      <c r="D205" s="253">
        <v>0.01</v>
      </c>
      <c r="E205" s="254">
        <f>VLOOKUP($A205,'19'!$F$2:$V$766,4,0)</f>
        <v>4935429</v>
      </c>
      <c r="F205" s="254">
        <f>VLOOKUP($A205,'19'!$F$2:$V$766,5,0)</f>
        <v>4935429</v>
      </c>
      <c r="G205" s="254">
        <f>VLOOKUP($A205,'19'!$F$2:$V$766,VLOOKUP($C$114,$J$3:$K$14,2,0),0)</f>
        <v>353875</v>
      </c>
      <c r="H205" s="254">
        <f t="shared" si="4"/>
        <v>350336.25</v>
      </c>
    </row>
    <row r="206" spans="1:8">
      <c r="A206" s="247">
        <v>112070607</v>
      </c>
      <c r="B206" s="248" t="s">
        <v>799</v>
      </c>
      <c r="C206" s="249"/>
      <c r="D206" s="249"/>
      <c r="E206" s="250">
        <f>SUM(E207:E209)</f>
        <v>18690057076</v>
      </c>
      <c r="F206" s="250">
        <f>SUM(F207:F209)</f>
        <v>18690057076</v>
      </c>
      <c r="G206" s="250">
        <f>SUM(G207:G209)</f>
        <v>7275669544</v>
      </c>
      <c r="H206" s="250">
        <f>SUM(H207:H209)</f>
        <v>7202912848.5599995</v>
      </c>
    </row>
    <row r="207" spans="1:8">
      <c r="A207" s="251">
        <v>11207060701</v>
      </c>
      <c r="B207" s="252" t="s">
        <v>14</v>
      </c>
      <c r="C207" s="253">
        <v>0.99</v>
      </c>
      <c r="D207" s="253">
        <v>0.01</v>
      </c>
      <c r="E207" s="254">
        <f>VLOOKUP($A207,'19'!$F$2:$V$766,4,0)</f>
        <v>16787017212</v>
      </c>
      <c r="F207" s="254">
        <f>VLOOKUP($A207,'19'!$F$2:$V$766,5,0)</f>
        <v>16787017212</v>
      </c>
      <c r="G207" s="254">
        <f>VLOOKUP($A207,'19'!$F$2:$V$766,VLOOKUP($C$114,$J$3:$K$14,2,0),0)</f>
        <v>6607074818</v>
      </c>
      <c r="H207" s="254">
        <f t="shared" si="4"/>
        <v>6541004069.8199997</v>
      </c>
    </row>
    <row r="208" spans="1:8">
      <c r="A208" s="251">
        <v>11207060702</v>
      </c>
      <c r="B208" s="252" t="s">
        <v>252</v>
      </c>
      <c r="C208" s="253">
        <v>0.99</v>
      </c>
      <c r="D208" s="253">
        <v>0.01</v>
      </c>
      <c r="E208" s="254">
        <f>VLOOKUP($A208,'19'!$F$2:$V$766,4,0)</f>
        <v>1633442123</v>
      </c>
      <c r="F208" s="254">
        <f>VLOOKUP($A208,'19'!$F$2:$V$766,5,0)</f>
        <v>1633442123</v>
      </c>
      <c r="G208" s="254">
        <f>VLOOKUP($A208,'19'!$F$2:$V$766,VLOOKUP($C$114,$J$3:$K$14,2,0),0)</f>
        <v>668594726</v>
      </c>
      <c r="H208" s="254">
        <f t="shared" si="4"/>
        <v>661908778.74000001</v>
      </c>
    </row>
    <row r="209" spans="1:8">
      <c r="A209" s="251">
        <v>11207060704</v>
      </c>
      <c r="B209" s="252" t="s">
        <v>48</v>
      </c>
      <c r="C209" s="253">
        <v>0.99</v>
      </c>
      <c r="D209" s="253">
        <v>0.01</v>
      </c>
      <c r="E209" s="254">
        <f>VLOOKUP($A209,'19'!$F$2:$V$766,4,0)</f>
        <v>269597741</v>
      </c>
      <c r="F209" s="254">
        <f>VLOOKUP($A209,'19'!$F$2:$V$766,5,0)</f>
        <v>269597741</v>
      </c>
      <c r="G209" s="254">
        <f>VLOOKUP($A209,'19'!$F$2:$V$766,VLOOKUP($C$114,$J$3:$K$14,2,0),0)</f>
        <v>0</v>
      </c>
      <c r="H209" s="254">
        <f t="shared" si="4"/>
        <v>0</v>
      </c>
    </row>
    <row r="210" spans="1:8">
      <c r="A210" s="251">
        <v>112070608</v>
      </c>
      <c r="B210" s="252" t="s">
        <v>42</v>
      </c>
      <c r="C210" s="253">
        <v>0.99</v>
      </c>
      <c r="D210" s="253">
        <v>0.01</v>
      </c>
      <c r="E210" s="254">
        <f>VLOOKUP($A210,'19'!$F$2:$V$766,4,0)</f>
        <v>1</v>
      </c>
      <c r="F210" s="254">
        <f>VLOOKUP($A210,'19'!$F$2:$V$766,5,0)</f>
        <v>1</v>
      </c>
      <c r="G210" s="254">
        <f>VLOOKUP($A210,'19'!$F$2:$V$766,VLOOKUP($C$114,$J$3:$K$14,2,0),0)</f>
        <v>0</v>
      </c>
      <c r="H210" s="254">
        <f t="shared" si="4"/>
        <v>0</v>
      </c>
    </row>
    <row r="211" spans="1:8">
      <c r="A211" s="251">
        <v>1120709</v>
      </c>
      <c r="B211" s="252" t="s">
        <v>2140</v>
      </c>
      <c r="C211" s="253">
        <v>0.99</v>
      </c>
      <c r="D211" s="253">
        <v>0.01</v>
      </c>
      <c r="E211" s="254">
        <f>VLOOKUP($A211,'19'!$F$2:$V$766,4,0)</f>
        <v>212169908</v>
      </c>
      <c r="F211" s="254">
        <f>VLOOKUP($A211,'19'!$F$2:$V$766,5,0)</f>
        <v>212169908</v>
      </c>
      <c r="G211" s="254">
        <f>VLOOKUP($A211,'19'!$F$2:$V$766,VLOOKUP($C$114,$J$3:$K$14,2,0),0)</f>
        <v>59172353</v>
      </c>
      <c r="H211" s="254">
        <f t="shared" si="4"/>
        <v>58580629.469999999</v>
      </c>
    </row>
    <row r="212" spans="1:8">
      <c r="A212" s="247">
        <v>11208</v>
      </c>
      <c r="B212" s="248" t="s">
        <v>258</v>
      </c>
      <c r="C212" s="249"/>
      <c r="D212" s="249"/>
      <c r="E212" s="250">
        <f>E213</f>
        <v>1</v>
      </c>
      <c r="F212" s="250">
        <f>F213</f>
        <v>1</v>
      </c>
      <c r="G212" s="250">
        <f>G213</f>
        <v>0</v>
      </c>
      <c r="H212" s="250">
        <f>H213</f>
        <v>0</v>
      </c>
    </row>
    <row r="213" spans="1:8">
      <c r="A213" s="251">
        <v>1120803</v>
      </c>
      <c r="B213" s="252" t="s">
        <v>798</v>
      </c>
      <c r="C213" s="253">
        <v>0.99</v>
      </c>
      <c r="D213" s="253">
        <v>0.01</v>
      </c>
      <c r="E213" s="254">
        <f>VLOOKUP($A213,'19'!$F$2:$V$766,4,0)</f>
        <v>1</v>
      </c>
      <c r="F213" s="254">
        <f>VLOOKUP($A213,'19'!$F$2:$V$766,5,0)</f>
        <v>1</v>
      </c>
      <c r="G213" s="254">
        <f>VLOOKUP($A213,'19'!$F$2:$V$766,VLOOKUP($C$114,$J$3:$K$14,2,0),0)</f>
        <v>0</v>
      </c>
      <c r="H213" s="254">
        <f t="shared" si="4"/>
        <v>0</v>
      </c>
    </row>
    <row r="214" spans="1:8">
      <c r="A214" s="247">
        <v>11212</v>
      </c>
      <c r="B214" s="248" t="s">
        <v>2141</v>
      </c>
      <c r="C214" s="249"/>
      <c r="D214" s="249"/>
      <c r="E214" s="250">
        <f>E215+E216+E219+E255</f>
        <v>4112632031</v>
      </c>
      <c r="F214" s="250">
        <f>F215+F216+F219+F255</f>
        <v>4112632031</v>
      </c>
      <c r="G214" s="250">
        <f>G215+G216+G219+G255</f>
        <v>1940377186</v>
      </c>
      <c r="H214" s="250">
        <f>H215+H216+H219+H255</f>
        <v>1920973414.1399999</v>
      </c>
    </row>
    <row r="215" spans="1:8">
      <c r="A215" s="251">
        <v>1121231</v>
      </c>
      <c r="B215" s="252" t="s">
        <v>29</v>
      </c>
      <c r="C215" s="253">
        <v>0.99</v>
      </c>
      <c r="D215" s="253">
        <v>0.01</v>
      </c>
      <c r="E215" s="254">
        <f>VLOOKUP($A215,'19'!$F$2:$V$766,4,0)</f>
        <v>580550910</v>
      </c>
      <c r="F215" s="254">
        <f>VLOOKUP($A215,'19'!$F$2:$V$766,5,0)</f>
        <v>580550910</v>
      </c>
      <c r="G215" s="254">
        <f>VLOOKUP($A215,'19'!$F$2:$V$766,VLOOKUP($C$114,$J$3:$K$14,2,0),0)</f>
        <v>177803054</v>
      </c>
      <c r="H215" s="254">
        <f t="shared" si="4"/>
        <v>176025023.46000001</v>
      </c>
    </row>
    <row r="216" spans="1:8">
      <c r="A216" s="247">
        <v>1121232</v>
      </c>
      <c r="B216" s="248" t="s">
        <v>796</v>
      </c>
      <c r="C216" s="249"/>
      <c r="D216" s="249"/>
      <c r="E216" s="250">
        <f>SUM(E217:E218)</f>
        <v>59443931</v>
      </c>
      <c r="F216" s="250">
        <f>SUM(F217:F218)</f>
        <v>59443931</v>
      </c>
      <c r="G216" s="250">
        <f>SUM(G217:G218)</f>
        <v>26835046</v>
      </c>
      <c r="H216" s="250">
        <f>SUM(H217:H218)</f>
        <v>26566695.539999999</v>
      </c>
    </row>
    <row r="217" spans="1:8">
      <c r="A217" s="251">
        <v>112123201</v>
      </c>
      <c r="B217" s="252" t="s">
        <v>63</v>
      </c>
      <c r="C217" s="253">
        <v>0.99</v>
      </c>
      <c r="D217" s="253">
        <v>0.01</v>
      </c>
      <c r="E217" s="254">
        <f>VLOOKUP($A217,'19'!$F$2:$V$766,4,0)</f>
        <v>628021</v>
      </c>
      <c r="F217" s="254">
        <f>VLOOKUP($A217,'19'!$F$2:$V$766,5,0)</f>
        <v>628021</v>
      </c>
      <c r="G217" s="254">
        <f>VLOOKUP($A217,'19'!$F$2:$V$766,VLOOKUP($C$114,$J$3:$K$14,2,0),0)</f>
        <v>352968</v>
      </c>
      <c r="H217" s="254">
        <f t="shared" si="4"/>
        <v>349438.32</v>
      </c>
    </row>
    <row r="218" spans="1:8">
      <c r="A218" s="251">
        <v>112123202</v>
      </c>
      <c r="B218" s="252" t="s">
        <v>92</v>
      </c>
      <c r="C218" s="253">
        <v>0.99</v>
      </c>
      <c r="D218" s="253">
        <v>0.01</v>
      </c>
      <c r="E218" s="254">
        <f>VLOOKUP($A218,'19'!$F$2:$V$766,4,0)</f>
        <v>58815910</v>
      </c>
      <c r="F218" s="254">
        <f>VLOOKUP($A218,'19'!$F$2:$V$766,5,0)</f>
        <v>58815910</v>
      </c>
      <c r="G218" s="254">
        <f>VLOOKUP($A218,'19'!$F$2:$V$766,VLOOKUP($C$114,$J$3:$K$14,2,0),0)</f>
        <v>26482078</v>
      </c>
      <c r="H218" s="254">
        <f t="shared" si="4"/>
        <v>26217257.219999999</v>
      </c>
    </row>
    <row r="219" spans="1:8">
      <c r="A219" s="247">
        <v>1121233</v>
      </c>
      <c r="B219" s="248" t="s">
        <v>795</v>
      </c>
      <c r="C219" s="249"/>
      <c r="D219" s="249"/>
      <c r="E219" s="250">
        <f>E220+E224+E228+E232+SUM(E236:E240)+SUM(E246:E248)+SUM(E252:E254)</f>
        <v>3316752539</v>
      </c>
      <c r="F219" s="250">
        <f>F220+F224+F228+F232+SUM(F236:F240)+SUM(F246:F248)+SUM(F252:F254)</f>
        <v>3316752539</v>
      </c>
      <c r="G219" s="250">
        <f>G220+G224+G228+G232+SUM(G236:G240)+SUM(G246:G248)+SUM(G252:G254)</f>
        <v>1681393058</v>
      </c>
      <c r="H219" s="250">
        <f>H220+H224+H228+H232+SUM(H236:H240)+SUM(H246:H248)+SUM(H252:H254)</f>
        <v>1664579127.4199998</v>
      </c>
    </row>
    <row r="220" spans="1:8">
      <c r="A220" s="257">
        <v>112123301</v>
      </c>
      <c r="B220" s="258" t="s">
        <v>794</v>
      </c>
      <c r="C220" s="259"/>
      <c r="D220" s="259"/>
      <c r="E220" s="260">
        <f>SUM(E221:E223)</f>
        <v>369022629</v>
      </c>
      <c r="F220" s="260">
        <f>SUM(F221:F223)</f>
        <v>369022629</v>
      </c>
      <c r="G220" s="260">
        <f>SUM(G221:G223)</f>
        <v>102912722</v>
      </c>
      <c r="H220" s="260">
        <f>SUM(H221:H223)</f>
        <v>101883594.78</v>
      </c>
    </row>
    <row r="221" spans="1:8">
      <c r="A221" s="251">
        <v>11212330101</v>
      </c>
      <c r="B221" s="252" t="s">
        <v>2142</v>
      </c>
      <c r="C221" s="253">
        <v>0.99</v>
      </c>
      <c r="D221" s="253">
        <v>0.01</v>
      </c>
      <c r="E221" s="254">
        <f>VLOOKUP($A221,'19'!$F$2:$V$766,4,0)</f>
        <v>348961333</v>
      </c>
      <c r="F221" s="254">
        <f>VLOOKUP($A221,'19'!$F$2:$V$766,5,0)</f>
        <v>348961333</v>
      </c>
      <c r="G221" s="254">
        <f>VLOOKUP($A221,'19'!$F$2:$V$766,VLOOKUP($C$114,$J$3:$K$14,2,0),0)</f>
        <v>102020652</v>
      </c>
      <c r="H221" s="254">
        <f t="shared" ref="H221:H260" si="5">G221*C221</f>
        <v>101000445.48</v>
      </c>
    </row>
    <row r="222" spans="1:8">
      <c r="A222" s="251">
        <v>11212330102</v>
      </c>
      <c r="B222" s="252" t="s">
        <v>91</v>
      </c>
      <c r="C222" s="253">
        <v>0.99</v>
      </c>
      <c r="D222" s="253">
        <v>0.01</v>
      </c>
      <c r="E222" s="254">
        <f>VLOOKUP($A222,'19'!$F$2:$V$766,4,0)</f>
        <v>19806592</v>
      </c>
      <c r="F222" s="254">
        <f>VLOOKUP($A222,'19'!$F$2:$V$766,5,0)</f>
        <v>19806592</v>
      </c>
      <c r="G222" s="254">
        <f>VLOOKUP($A222,'19'!$F$2:$V$766,VLOOKUP($C$114,$J$3:$K$14,2,0),0)</f>
        <v>826989</v>
      </c>
      <c r="H222" s="254">
        <f t="shared" si="5"/>
        <v>818719.11</v>
      </c>
    </row>
    <row r="223" spans="1:8">
      <c r="A223" s="251">
        <v>11212330103</v>
      </c>
      <c r="B223" s="252" t="s">
        <v>120</v>
      </c>
      <c r="C223" s="253">
        <v>0.99</v>
      </c>
      <c r="D223" s="253">
        <v>0.01</v>
      </c>
      <c r="E223" s="254">
        <f>VLOOKUP($A223,'19'!$F$2:$V$766,4,0)</f>
        <v>254704</v>
      </c>
      <c r="F223" s="254">
        <f>VLOOKUP($A223,'19'!$F$2:$V$766,5,0)</f>
        <v>254704</v>
      </c>
      <c r="G223" s="254">
        <f>VLOOKUP($A223,'19'!$F$2:$V$766,VLOOKUP($C$114,$J$3:$K$14,2,0),0)</f>
        <v>65081</v>
      </c>
      <c r="H223" s="254">
        <f t="shared" si="5"/>
        <v>64430.19</v>
      </c>
    </row>
    <row r="224" spans="1:8">
      <c r="A224" s="257">
        <v>112123302</v>
      </c>
      <c r="B224" s="258" t="s">
        <v>2143</v>
      </c>
      <c r="C224" s="259"/>
      <c r="D224" s="259"/>
      <c r="E224" s="260">
        <f>SUM(E225:E227)</f>
        <v>146446308</v>
      </c>
      <c r="F224" s="260">
        <f>SUM(F225:F227)</f>
        <v>146446308</v>
      </c>
      <c r="G224" s="260">
        <f>SUM(G225:G227)</f>
        <v>38836800</v>
      </c>
      <c r="H224" s="260">
        <f>SUM(H225:H227)</f>
        <v>38448432</v>
      </c>
    </row>
    <row r="225" spans="1:8">
      <c r="A225" s="251">
        <v>11212330201</v>
      </c>
      <c r="B225" s="252" t="s">
        <v>95</v>
      </c>
      <c r="C225" s="253">
        <v>0.99</v>
      </c>
      <c r="D225" s="253">
        <v>0.01</v>
      </c>
      <c r="E225" s="254">
        <f>VLOOKUP($A225,'19'!$F$2:$V$766,4,0)</f>
        <v>90632893</v>
      </c>
      <c r="F225" s="254">
        <f>VLOOKUP($A225,'19'!$F$2:$V$766,5,0)</f>
        <v>90632893</v>
      </c>
      <c r="G225" s="254">
        <f>VLOOKUP($A225,'19'!$F$2:$V$766,VLOOKUP($C$114,$J$3:$K$14,2,0),0)</f>
        <v>19395000</v>
      </c>
      <c r="H225" s="254">
        <f t="shared" si="5"/>
        <v>19201050</v>
      </c>
    </row>
    <row r="226" spans="1:8">
      <c r="A226" s="251">
        <v>11212330202</v>
      </c>
      <c r="B226" s="252" t="s">
        <v>68</v>
      </c>
      <c r="C226" s="253">
        <v>0.99</v>
      </c>
      <c r="D226" s="253">
        <v>0.01</v>
      </c>
      <c r="E226" s="254">
        <f>VLOOKUP($A226,'19'!$F$2:$V$766,4,0)</f>
        <v>1</v>
      </c>
      <c r="F226" s="254">
        <f>VLOOKUP($A226,'19'!$F$2:$V$766,5,0)</f>
        <v>1</v>
      </c>
      <c r="G226" s="254">
        <f>VLOOKUP($A226,'19'!$F$2:$V$766,VLOOKUP($C$114,$J$3:$K$14,2,0),0)</f>
        <v>0</v>
      </c>
      <c r="H226" s="254">
        <f t="shared" si="5"/>
        <v>0</v>
      </c>
    </row>
    <row r="227" spans="1:8">
      <c r="A227" s="251">
        <v>11212330204</v>
      </c>
      <c r="B227" s="252" t="s">
        <v>1172</v>
      </c>
      <c r="C227" s="253">
        <v>0.99</v>
      </c>
      <c r="D227" s="253">
        <v>0.01</v>
      </c>
      <c r="E227" s="254">
        <f>VLOOKUP($A227,'19'!$F$2:$V$766,4,0)</f>
        <v>55813414</v>
      </c>
      <c r="F227" s="254">
        <f>VLOOKUP($A227,'19'!$F$2:$V$766,5,0)</f>
        <v>55813414</v>
      </c>
      <c r="G227" s="254">
        <f>VLOOKUP($A227,'19'!$F$2:$V$766,VLOOKUP($C$114,$J$3:$K$14,2,0),0)</f>
        <v>19441800</v>
      </c>
      <c r="H227" s="254">
        <f t="shared" si="5"/>
        <v>19247382</v>
      </c>
    </row>
    <row r="228" spans="1:8">
      <c r="A228" s="257">
        <v>112123303</v>
      </c>
      <c r="B228" s="258" t="s">
        <v>264</v>
      </c>
      <c r="C228" s="259"/>
      <c r="D228" s="259"/>
      <c r="E228" s="260">
        <f>SUM(E229:E231)</f>
        <v>71249450</v>
      </c>
      <c r="F228" s="260">
        <f>SUM(F229:F231)</f>
        <v>71249450</v>
      </c>
      <c r="G228" s="260">
        <f>SUM(G229:G231)</f>
        <v>622330611</v>
      </c>
      <c r="H228" s="260">
        <f>SUM(H229:H231)</f>
        <v>616107304.88999999</v>
      </c>
    </row>
    <row r="229" spans="1:8">
      <c r="A229" s="251">
        <v>11212330301</v>
      </c>
      <c r="B229" s="252" t="s">
        <v>792</v>
      </c>
      <c r="C229" s="253">
        <v>0.99</v>
      </c>
      <c r="D229" s="253">
        <v>0.01</v>
      </c>
      <c r="E229" s="254">
        <f>VLOOKUP($A229,'19'!$F$2:$V$766,4,0)</f>
        <v>763628</v>
      </c>
      <c r="F229" s="254">
        <f>VLOOKUP($A229,'19'!$F$2:$V$766,5,0)</f>
        <v>763628</v>
      </c>
      <c r="G229" s="254">
        <f>VLOOKUP($A229,'19'!$F$2:$V$766,VLOOKUP($C$114,$J$3:$K$14,2,0),0)</f>
        <v>286261</v>
      </c>
      <c r="H229" s="254">
        <f t="shared" si="5"/>
        <v>283398.39</v>
      </c>
    </row>
    <row r="230" spans="1:8">
      <c r="A230" s="251">
        <v>11212330302</v>
      </c>
      <c r="B230" s="252" t="s">
        <v>26</v>
      </c>
      <c r="C230" s="253">
        <v>0.99</v>
      </c>
      <c r="D230" s="253">
        <v>0.01</v>
      </c>
      <c r="E230" s="254">
        <f>VLOOKUP($A230,'19'!$F$2:$V$766,4,0)</f>
        <v>70274510</v>
      </c>
      <c r="F230" s="254">
        <f>VLOOKUP($A230,'19'!$F$2:$V$766,5,0)</f>
        <v>70274510</v>
      </c>
      <c r="G230" s="254">
        <f>VLOOKUP($A230,'19'!$F$2:$V$766,VLOOKUP($C$114,$J$3:$K$14,2,0),0)</f>
        <v>622041120</v>
      </c>
      <c r="H230" s="254">
        <f t="shared" si="5"/>
        <v>615820708.79999995</v>
      </c>
    </row>
    <row r="231" spans="1:8">
      <c r="A231" s="251">
        <v>11212330303</v>
      </c>
      <c r="B231" s="252" t="s">
        <v>128</v>
      </c>
      <c r="C231" s="253">
        <v>0.99</v>
      </c>
      <c r="D231" s="253">
        <v>0.01</v>
      </c>
      <c r="E231" s="254">
        <f>VLOOKUP($A231,'19'!$F$2:$V$766,4,0)</f>
        <v>211312</v>
      </c>
      <c r="F231" s="254">
        <f>VLOOKUP($A231,'19'!$F$2:$V$766,5,0)</f>
        <v>211312</v>
      </c>
      <c r="G231" s="254">
        <f>VLOOKUP($A231,'19'!$F$2:$V$766,VLOOKUP($C$114,$J$3:$K$14,2,0),0)</f>
        <v>3230</v>
      </c>
      <c r="H231" s="254">
        <f t="shared" si="5"/>
        <v>3197.7</v>
      </c>
    </row>
    <row r="232" spans="1:8">
      <c r="A232" s="257">
        <v>112123304</v>
      </c>
      <c r="B232" s="258" t="s">
        <v>265</v>
      </c>
      <c r="C232" s="259"/>
      <c r="D232" s="259"/>
      <c r="E232" s="260">
        <f>SUM(E233:E235)</f>
        <v>778322449</v>
      </c>
      <c r="F232" s="260">
        <f>SUM(F233:F235)</f>
        <v>778322449</v>
      </c>
      <c r="G232" s="260">
        <f>SUM(G233:G235)</f>
        <v>219927387</v>
      </c>
      <c r="H232" s="260">
        <f>SUM(H233:H235)</f>
        <v>217728113.13</v>
      </c>
    </row>
    <row r="233" spans="1:8">
      <c r="A233" s="251">
        <v>11212330401</v>
      </c>
      <c r="B233" s="252" t="s">
        <v>791</v>
      </c>
      <c r="C233" s="253">
        <v>0.99</v>
      </c>
      <c r="D233" s="253">
        <v>0.01</v>
      </c>
      <c r="E233" s="254">
        <f>VLOOKUP($A233,'19'!$F$2:$V$766,4,0)</f>
        <v>769581936</v>
      </c>
      <c r="F233" s="254">
        <f>VLOOKUP($A233,'19'!$F$2:$V$766,5,0)</f>
        <v>769581936</v>
      </c>
      <c r="G233" s="254">
        <f>VLOOKUP($A233,'19'!$F$2:$V$766,VLOOKUP($C$114,$J$3:$K$14,2,0),0)</f>
        <v>216803300</v>
      </c>
      <c r="H233" s="254">
        <f t="shared" si="5"/>
        <v>214635267</v>
      </c>
    </row>
    <row r="234" spans="1:8">
      <c r="A234" s="251">
        <v>11212330402</v>
      </c>
      <c r="B234" s="252" t="s">
        <v>113</v>
      </c>
      <c r="C234" s="253">
        <v>0.99</v>
      </c>
      <c r="D234" s="253">
        <v>0.01</v>
      </c>
      <c r="E234" s="254">
        <f>VLOOKUP($A234,'19'!$F$2:$V$766,4,0)</f>
        <v>8647591</v>
      </c>
      <c r="F234" s="254">
        <f>VLOOKUP($A234,'19'!$F$2:$V$766,5,0)</f>
        <v>8647591</v>
      </c>
      <c r="G234" s="254">
        <f>VLOOKUP($A234,'19'!$F$2:$V$766,VLOOKUP($C$114,$J$3:$K$14,2,0),0)</f>
        <v>2944787</v>
      </c>
      <c r="H234" s="254">
        <f t="shared" si="5"/>
        <v>2915339.13</v>
      </c>
    </row>
    <row r="235" spans="1:8">
      <c r="A235" s="251">
        <v>11212330403</v>
      </c>
      <c r="B235" s="252" t="s">
        <v>129</v>
      </c>
      <c r="C235" s="253">
        <v>0.99</v>
      </c>
      <c r="D235" s="253">
        <v>0.01</v>
      </c>
      <c r="E235" s="254">
        <f>VLOOKUP($A235,'19'!$F$2:$V$766,4,0)</f>
        <v>92922</v>
      </c>
      <c r="F235" s="254">
        <f>VLOOKUP($A235,'19'!$F$2:$V$766,5,0)</f>
        <v>92922</v>
      </c>
      <c r="G235" s="254">
        <f>VLOOKUP($A235,'19'!$F$2:$V$766,VLOOKUP($C$114,$J$3:$K$14,2,0),0)</f>
        <v>179300</v>
      </c>
      <c r="H235" s="254">
        <f t="shared" si="5"/>
        <v>177507</v>
      </c>
    </row>
    <row r="236" spans="1:8">
      <c r="A236" s="251">
        <v>112123305</v>
      </c>
      <c r="B236" s="252" t="s">
        <v>790</v>
      </c>
      <c r="C236" s="253">
        <v>0.99</v>
      </c>
      <c r="D236" s="253">
        <v>0.01</v>
      </c>
      <c r="E236" s="254">
        <f>VLOOKUP($A236,'19'!$F$2:$V$766,4,0)</f>
        <v>837659547</v>
      </c>
      <c r="F236" s="254">
        <f>VLOOKUP($A236,'19'!$F$2:$V$766,5,0)</f>
        <v>837659547</v>
      </c>
      <c r="G236" s="254">
        <f>VLOOKUP($A236,'19'!$F$2:$V$766,VLOOKUP($C$114,$J$3:$K$14,2,0),0)</f>
        <v>262610199</v>
      </c>
      <c r="H236" s="254">
        <f t="shared" si="5"/>
        <v>259984097.00999999</v>
      </c>
    </row>
    <row r="237" spans="1:8">
      <c r="A237" s="251">
        <v>112123306</v>
      </c>
      <c r="B237" s="252" t="s">
        <v>87</v>
      </c>
      <c r="C237" s="253">
        <v>0.99</v>
      </c>
      <c r="D237" s="253">
        <v>0.01</v>
      </c>
      <c r="E237" s="254">
        <f>VLOOKUP($A237,'19'!$F$2:$V$766,4,0)</f>
        <v>773689</v>
      </c>
      <c r="F237" s="254">
        <f>VLOOKUP($A237,'19'!$F$2:$V$766,5,0)</f>
        <v>773689</v>
      </c>
      <c r="G237" s="254">
        <f>VLOOKUP($A237,'19'!$F$2:$V$766,VLOOKUP($C$114,$J$3:$K$14,2,0),0)</f>
        <v>138965</v>
      </c>
      <c r="H237" s="254">
        <f t="shared" si="5"/>
        <v>137575.35</v>
      </c>
    </row>
    <row r="238" spans="1:8">
      <c r="A238" s="251">
        <v>112123307</v>
      </c>
      <c r="B238" s="252" t="s">
        <v>2144</v>
      </c>
      <c r="C238" s="253">
        <v>0.99</v>
      </c>
      <c r="D238" s="253">
        <v>0.01</v>
      </c>
      <c r="E238" s="254">
        <f>VLOOKUP($A238,'19'!$F$2:$V$766,4,0)</f>
        <v>20160753</v>
      </c>
      <c r="F238" s="254">
        <f>VLOOKUP($A238,'19'!$F$2:$V$766,5,0)</f>
        <v>20160753</v>
      </c>
      <c r="G238" s="254">
        <f>VLOOKUP($A238,'19'!$F$2:$V$766,VLOOKUP($C$114,$J$3:$K$14,2,0),0)</f>
        <v>6336417</v>
      </c>
      <c r="H238" s="254">
        <f t="shared" si="5"/>
        <v>6273052.8300000001</v>
      </c>
    </row>
    <row r="239" spans="1:8">
      <c r="A239" s="251">
        <v>112123308</v>
      </c>
      <c r="B239" s="252" t="s">
        <v>52</v>
      </c>
      <c r="C239" s="253">
        <v>0.99</v>
      </c>
      <c r="D239" s="253">
        <v>0.01</v>
      </c>
      <c r="E239" s="254">
        <f>VLOOKUP($A239,'19'!$F$2:$V$766,4,0)</f>
        <v>621018720</v>
      </c>
      <c r="F239" s="254">
        <f>VLOOKUP($A239,'19'!$F$2:$V$766,5,0)</f>
        <v>621018720</v>
      </c>
      <c r="G239" s="254">
        <f>VLOOKUP($A239,'19'!$F$2:$V$766,VLOOKUP($C$114,$J$3:$K$14,2,0),0)</f>
        <v>172447301</v>
      </c>
      <c r="H239" s="254">
        <f t="shared" si="5"/>
        <v>170722827.99000001</v>
      </c>
    </row>
    <row r="240" spans="1:8">
      <c r="A240" s="257">
        <v>112123309</v>
      </c>
      <c r="B240" s="258" t="s">
        <v>789</v>
      </c>
      <c r="C240" s="259"/>
      <c r="D240" s="259"/>
      <c r="E240" s="260">
        <f>SUM(E241:E245)</f>
        <v>28970072</v>
      </c>
      <c r="F240" s="260">
        <f>SUM(F241:F245)</f>
        <v>28970072</v>
      </c>
      <c r="G240" s="260">
        <f>SUM(G241:G245)</f>
        <v>6011330</v>
      </c>
      <c r="H240" s="260">
        <f>SUM(H241:H245)</f>
        <v>5951216.7000000002</v>
      </c>
    </row>
    <row r="241" spans="1:8">
      <c r="A241" s="251">
        <v>11212330901</v>
      </c>
      <c r="B241" s="252" t="s">
        <v>100</v>
      </c>
      <c r="C241" s="253">
        <v>0.99</v>
      </c>
      <c r="D241" s="253">
        <v>0.01</v>
      </c>
      <c r="E241" s="254">
        <f>VLOOKUP($A241,'19'!$F$2:$V$766,4,0)</f>
        <v>3774344</v>
      </c>
      <c r="F241" s="254">
        <f>VLOOKUP($A241,'19'!$F$2:$V$766,5,0)</f>
        <v>3774344</v>
      </c>
      <c r="G241" s="254">
        <f>VLOOKUP($A241,'19'!$F$2:$V$766,VLOOKUP($C$114,$J$3:$K$14,2,0),0)</f>
        <v>833788</v>
      </c>
      <c r="H241" s="254">
        <f t="shared" si="5"/>
        <v>825450.12</v>
      </c>
    </row>
    <row r="242" spans="1:8">
      <c r="A242" s="251">
        <v>11212330902</v>
      </c>
      <c r="B242" s="252" t="s">
        <v>121</v>
      </c>
      <c r="C242" s="253">
        <v>0.99</v>
      </c>
      <c r="D242" s="253">
        <v>0.01</v>
      </c>
      <c r="E242" s="254">
        <f>VLOOKUP($A242,'19'!$F$2:$V$766,4,0)</f>
        <v>69695</v>
      </c>
      <c r="F242" s="254">
        <f>VLOOKUP($A242,'19'!$F$2:$V$766,5,0)</f>
        <v>69695</v>
      </c>
      <c r="G242" s="254">
        <f>VLOOKUP($A242,'19'!$F$2:$V$766,VLOOKUP($C$114,$J$3:$K$14,2,0),0)</f>
        <v>45012</v>
      </c>
      <c r="H242" s="254">
        <f t="shared" si="5"/>
        <v>44561.88</v>
      </c>
    </row>
    <row r="243" spans="1:8">
      <c r="A243" s="251">
        <v>11212330903</v>
      </c>
      <c r="B243" s="252" t="s">
        <v>130</v>
      </c>
      <c r="C243" s="253">
        <v>0.99</v>
      </c>
      <c r="D243" s="253">
        <v>0.01</v>
      </c>
      <c r="E243" s="254">
        <f>VLOOKUP($A243,'19'!$F$2:$V$766,4,0)</f>
        <v>1265926</v>
      </c>
      <c r="F243" s="254">
        <f>VLOOKUP($A243,'19'!$F$2:$V$766,5,0)</f>
        <v>1265926</v>
      </c>
      <c r="G243" s="254">
        <f>VLOOKUP($A243,'19'!$F$2:$V$766,VLOOKUP($C$114,$J$3:$K$14,2,0),0)</f>
        <v>532699</v>
      </c>
      <c r="H243" s="254">
        <f t="shared" si="5"/>
        <v>527372.01</v>
      </c>
    </row>
    <row r="244" spans="1:8">
      <c r="A244" s="251">
        <v>11212330904</v>
      </c>
      <c r="B244" s="252" t="s">
        <v>96</v>
      </c>
      <c r="C244" s="253">
        <v>0.99</v>
      </c>
      <c r="D244" s="253">
        <v>0.01</v>
      </c>
      <c r="E244" s="254">
        <f>VLOOKUP($A244,'19'!$F$2:$V$766,4,0)</f>
        <v>18959325</v>
      </c>
      <c r="F244" s="254">
        <f>VLOOKUP($A244,'19'!$F$2:$V$766,5,0)</f>
        <v>18959325</v>
      </c>
      <c r="G244" s="254">
        <f>VLOOKUP($A244,'19'!$F$2:$V$766,VLOOKUP($C$114,$J$3:$K$14,2,0),0)</f>
        <v>3629696</v>
      </c>
      <c r="H244" s="254">
        <f t="shared" si="5"/>
        <v>3593399.04</v>
      </c>
    </row>
    <row r="245" spans="1:8">
      <c r="A245" s="251">
        <v>11212330905</v>
      </c>
      <c r="B245" s="252" t="s">
        <v>101</v>
      </c>
      <c r="C245" s="253">
        <v>0.99</v>
      </c>
      <c r="D245" s="253">
        <v>0.01</v>
      </c>
      <c r="E245" s="254">
        <f>VLOOKUP($A245,'19'!$F$2:$V$766,4,0)</f>
        <v>4900782</v>
      </c>
      <c r="F245" s="254">
        <f>VLOOKUP($A245,'19'!$F$2:$V$766,5,0)</f>
        <v>4900782</v>
      </c>
      <c r="G245" s="254">
        <f>VLOOKUP($A245,'19'!$F$2:$V$766,VLOOKUP($C$114,$J$3:$K$14,2,0),0)</f>
        <v>970135</v>
      </c>
      <c r="H245" s="254">
        <f t="shared" si="5"/>
        <v>960433.65</v>
      </c>
    </row>
    <row r="246" spans="1:8">
      <c r="A246" s="251">
        <v>112123310</v>
      </c>
      <c r="B246" s="252" t="s">
        <v>72</v>
      </c>
      <c r="C246" s="253">
        <v>0.99</v>
      </c>
      <c r="D246" s="253">
        <v>0.01</v>
      </c>
      <c r="E246" s="254">
        <f>VLOOKUP($A246,'19'!$F$2:$V$766,4,0)</f>
        <v>30822327</v>
      </c>
      <c r="F246" s="254">
        <f>VLOOKUP($A246,'19'!$F$2:$V$766,5,0)</f>
        <v>30822327</v>
      </c>
      <c r="G246" s="254">
        <f>VLOOKUP($A246,'19'!$F$2:$V$766,VLOOKUP($C$114,$J$3:$K$14,2,0),0)</f>
        <v>8251375</v>
      </c>
      <c r="H246" s="254">
        <f t="shared" si="5"/>
        <v>8168861.25</v>
      </c>
    </row>
    <row r="247" spans="1:8">
      <c r="A247" s="251">
        <v>112123311</v>
      </c>
      <c r="B247" s="252" t="s">
        <v>788</v>
      </c>
      <c r="C247" s="253">
        <v>0.99</v>
      </c>
      <c r="D247" s="253">
        <v>0.01</v>
      </c>
      <c r="E247" s="254">
        <f>VLOOKUP($A247,'19'!$F$2:$V$766,4,0)</f>
        <v>21397413</v>
      </c>
      <c r="F247" s="254">
        <f>VLOOKUP($A247,'19'!$F$2:$V$766,5,0)</f>
        <v>21397413</v>
      </c>
      <c r="G247" s="254">
        <f>VLOOKUP($A247,'19'!$F$2:$V$766,VLOOKUP($C$114,$J$3:$K$14,2,0),0)</f>
        <v>133115558</v>
      </c>
      <c r="H247" s="254">
        <f t="shared" si="5"/>
        <v>131784402.42</v>
      </c>
    </row>
    <row r="248" spans="1:8">
      <c r="A248" s="257">
        <v>112123312</v>
      </c>
      <c r="B248" s="258" t="s">
        <v>787</v>
      </c>
      <c r="C248" s="259"/>
      <c r="D248" s="259"/>
      <c r="E248" s="260">
        <f>SUM(E249:E251)</f>
        <v>390664952</v>
      </c>
      <c r="F248" s="260">
        <f>SUM(F249:F251)</f>
        <v>390664952</v>
      </c>
      <c r="G248" s="260">
        <f>SUM(G249:G251)</f>
        <v>108251903</v>
      </c>
      <c r="H248" s="260">
        <f>SUM(H249:H251)</f>
        <v>107169383.97</v>
      </c>
    </row>
    <row r="249" spans="1:8">
      <c r="A249" s="251">
        <v>11212331202</v>
      </c>
      <c r="B249" s="252" t="s">
        <v>116</v>
      </c>
      <c r="C249" s="253">
        <v>0.99</v>
      </c>
      <c r="D249" s="253">
        <v>0.01</v>
      </c>
      <c r="E249" s="254">
        <f>VLOOKUP($A249,'19'!$F$2:$V$766,4,0)</f>
        <v>1177714</v>
      </c>
      <c r="F249" s="254">
        <f>VLOOKUP($A249,'19'!$F$2:$V$766,5,0)</f>
        <v>1177714</v>
      </c>
      <c r="G249" s="254">
        <f>VLOOKUP($A249,'19'!$F$2:$V$766,VLOOKUP($C$114,$J$3:$K$14,2,0),0)</f>
        <v>254769</v>
      </c>
      <c r="H249" s="254">
        <f t="shared" si="5"/>
        <v>252221.31</v>
      </c>
    </row>
    <row r="250" spans="1:8">
      <c r="A250" s="251">
        <v>11212331203</v>
      </c>
      <c r="B250" s="252" t="s">
        <v>43</v>
      </c>
      <c r="C250" s="253">
        <v>0.99</v>
      </c>
      <c r="D250" s="253">
        <v>0.01</v>
      </c>
      <c r="E250" s="254">
        <f>VLOOKUP($A250,'19'!$F$2:$V$766,4,0)</f>
        <v>352331546</v>
      </c>
      <c r="F250" s="254">
        <f>VLOOKUP($A250,'19'!$F$2:$V$766,5,0)</f>
        <v>352331546</v>
      </c>
      <c r="G250" s="254">
        <f>VLOOKUP($A250,'19'!$F$2:$V$766,VLOOKUP($C$114,$J$3:$K$14,2,0),0)</f>
        <v>101220190</v>
      </c>
      <c r="H250" s="254">
        <f t="shared" si="5"/>
        <v>100207988.09999999</v>
      </c>
    </row>
    <row r="251" spans="1:8">
      <c r="A251" s="251">
        <v>11212331204</v>
      </c>
      <c r="B251" s="252" t="s">
        <v>49</v>
      </c>
      <c r="C251" s="253">
        <v>0.99</v>
      </c>
      <c r="D251" s="253">
        <v>0.01</v>
      </c>
      <c r="E251" s="254">
        <f>VLOOKUP($A251,'19'!$F$2:$V$766,4,0)</f>
        <v>37155692</v>
      </c>
      <c r="F251" s="254">
        <f>VLOOKUP($A251,'19'!$F$2:$V$766,5,0)</f>
        <v>37155692</v>
      </c>
      <c r="G251" s="254">
        <f>VLOOKUP($A251,'19'!$F$2:$V$766,VLOOKUP($C$114,$J$3:$K$14,2,0),0)</f>
        <v>6776944</v>
      </c>
      <c r="H251" s="254">
        <f t="shared" si="5"/>
        <v>6709174.5599999996</v>
      </c>
    </row>
    <row r="252" spans="1:8">
      <c r="A252" s="251">
        <v>112123313</v>
      </c>
      <c r="B252" s="252" t="s">
        <v>786</v>
      </c>
      <c r="C252" s="253">
        <v>0.99</v>
      </c>
      <c r="D252" s="253">
        <v>0.01</v>
      </c>
      <c r="E252" s="254">
        <f>VLOOKUP($A252,'19'!$F$2:$V$766,4,0)</f>
        <v>1</v>
      </c>
      <c r="F252" s="254">
        <f>VLOOKUP($A252,'19'!$F$2:$V$766,5,0)</f>
        <v>1</v>
      </c>
      <c r="G252" s="254">
        <f>VLOOKUP($A252,'19'!$F$2:$V$766,VLOOKUP($C$114,$J$3:$K$14,2,0),0)</f>
        <v>0</v>
      </c>
      <c r="H252" s="254">
        <f t="shared" si="5"/>
        <v>0</v>
      </c>
    </row>
    <row r="253" spans="1:8">
      <c r="A253" s="251">
        <v>112123314</v>
      </c>
      <c r="B253" s="252" t="s">
        <v>108</v>
      </c>
      <c r="C253" s="253">
        <v>0.99</v>
      </c>
      <c r="D253" s="253">
        <v>0.01</v>
      </c>
      <c r="E253" s="254">
        <f>VLOOKUP($A253,'19'!$F$2:$V$766,4,0)</f>
        <v>244229</v>
      </c>
      <c r="F253" s="254">
        <f>VLOOKUP($A253,'19'!$F$2:$V$766,5,0)</f>
        <v>244229</v>
      </c>
      <c r="G253" s="254">
        <f>VLOOKUP($A253,'19'!$F$2:$V$766,VLOOKUP($C$114,$J$3:$K$14,2,0),0)</f>
        <v>222490</v>
      </c>
      <c r="H253" s="254">
        <f t="shared" si="5"/>
        <v>220265.1</v>
      </c>
    </row>
    <row r="254" spans="1:8">
      <c r="A254" s="251">
        <v>112123317</v>
      </c>
      <c r="B254" s="252" t="s">
        <v>15</v>
      </c>
      <c r="C254" s="253">
        <v>0.99</v>
      </c>
      <c r="D254" s="253">
        <v>0.01</v>
      </c>
      <c r="E254" s="254"/>
      <c r="F254" s="254"/>
      <c r="G254" s="254"/>
      <c r="H254" s="254"/>
    </row>
    <row r="255" spans="1:8">
      <c r="A255" s="257">
        <v>1121234</v>
      </c>
      <c r="B255" s="258" t="s">
        <v>2145</v>
      </c>
      <c r="C255" s="259"/>
      <c r="D255" s="259"/>
      <c r="E255" s="260">
        <f>E256+E257+E260</f>
        <v>155884651</v>
      </c>
      <c r="F255" s="260">
        <f>F256+F257+F260</f>
        <v>155884651</v>
      </c>
      <c r="G255" s="260">
        <f>G256+G257+G260</f>
        <v>54346028</v>
      </c>
      <c r="H255" s="260">
        <f>H256+H257+H260</f>
        <v>53802567.719999999</v>
      </c>
    </row>
    <row r="256" spans="1:8">
      <c r="A256" s="251">
        <v>112123401</v>
      </c>
      <c r="B256" s="252" t="s">
        <v>82</v>
      </c>
      <c r="C256" s="253">
        <v>0.99</v>
      </c>
      <c r="D256" s="253">
        <v>0.01</v>
      </c>
      <c r="E256" s="254">
        <f>VLOOKUP($A256,'19'!$F$2:$V$766,4,0)</f>
        <v>4374841</v>
      </c>
      <c r="F256" s="254">
        <f>VLOOKUP($A256,'19'!$F$2:$V$766,5,0)</f>
        <v>4374841</v>
      </c>
      <c r="G256" s="254">
        <f>VLOOKUP($A256,'19'!$F$2:$V$766,VLOOKUP($C$114,$J$3:$K$14,2,0),0)</f>
        <v>1945506</v>
      </c>
      <c r="H256" s="254">
        <f t="shared" si="5"/>
        <v>1926050.94</v>
      </c>
    </row>
    <row r="257" spans="1:8">
      <c r="A257" s="257">
        <v>112123403</v>
      </c>
      <c r="B257" s="258" t="s">
        <v>785</v>
      </c>
      <c r="C257" s="259"/>
      <c r="D257" s="259"/>
      <c r="E257" s="260">
        <f>SUM(E258:E259)</f>
        <v>151509809</v>
      </c>
      <c r="F257" s="260">
        <f>SUM(F258:F259)</f>
        <v>151509809</v>
      </c>
      <c r="G257" s="260">
        <f>SUM(G258:G259)</f>
        <v>43221405</v>
      </c>
      <c r="H257" s="260">
        <f>SUM(H258:H259)</f>
        <v>42789190.950000003</v>
      </c>
    </row>
    <row r="258" spans="1:8">
      <c r="A258" s="251">
        <v>11212340301</v>
      </c>
      <c r="B258" s="252" t="s">
        <v>77</v>
      </c>
      <c r="C258" s="253">
        <v>0.99</v>
      </c>
      <c r="D258" s="253">
        <v>0.01</v>
      </c>
      <c r="E258" s="254">
        <f>VLOOKUP($A258,'19'!$F$2:$V$766,4,0)</f>
        <v>42787900</v>
      </c>
      <c r="F258" s="254">
        <f>VLOOKUP($A258,'19'!$F$2:$V$766,5,0)</f>
        <v>42787900</v>
      </c>
      <c r="G258" s="254">
        <f>VLOOKUP($A258,'19'!$F$2:$V$766,VLOOKUP($C$114,$J$3:$K$14,2,0),0)</f>
        <v>14902559</v>
      </c>
      <c r="H258" s="254">
        <f t="shared" si="5"/>
        <v>14753533.41</v>
      </c>
    </row>
    <row r="259" spans="1:8">
      <c r="A259" s="251">
        <v>11212340305</v>
      </c>
      <c r="B259" s="252" t="s">
        <v>56</v>
      </c>
      <c r="C259" s="253">
        <v>0.99</v>
      </c>
      <c r="D259" s="253">
        <v>0.01</v>
      </c>
      <c r="E259" s="254">
        <f>VLOOKUP($A259,'19'!$F$2:$V$766,4,0)</f>
        <v>108721909</v>
      </c>
      <c r="F259" s="254">
        <f>VLOOKUP($A259,'19'!$F$2:$V$766,5,0)</f>
        <v>108721909</v>
      </c>
      <c r="G259" s="254">
        <f>VLOOKUP($A259,'19'!$F$2:$V$766,VLOOKUP($C$114,$J$3:$K$14,2,0),0)</f>
        <v>28318846</v>
      </c>
      <c r="H259" s="254">
        <f t="shared" si="5"/>
        <v>28035657.539999999</v>
      </c>
    </row>
    <row r="260" spans="1:8">
      <c r="A260" s="251">
        <v>112123404</v>
      </c>
      <c r="B260" s="252" t="s">
        <v>783</v>
      </c>
      <c r="C260" s="253">
        <v>0.99</v>
      </c>
      <c r="D260" s="253">
        <v>0.01</v>
      </c>
      <c r="E260" s="254">
        <f>VLOOKUP($A260,'19'!$F$2:$V$766,4,0)</f>
        <v>1</v>
      </c>
      <c r="F260" s="254">
        <f>VLOOKUP($A260,'19'!$F$2:$V$766,5,0)</f>
        <v>1</v>
      </c>
      <c r="G260" s="254">
        <f>VLOOKUP($A260,'19'!$F$2:$V$766,VLOOKUP($C$114,$J$3:$K$14,2,0),0)</f>
        <v>9179117</v>
      </c>
      <c r="H260" s="254">
        <f t="shared" si="5"/>
        <v>9087325.8300000001</v>
      </c>
    </row>
    <row r="261" spans="1:8">
      <c r="A261" s="247">
        <v>11215</v>
      </c>
      <c r="B261" s="248" t="s">
        <v>2146</v>
      </c>
      <c r="C261" s="249"/>
      <c r="D261" s="249"/>
      <c r="E261" s="250" t="e">
        <f>E262+E272+E274+E276</f>
        <v>#N/A</v>
      </c>
      <c r="F261" s="250" t="e">
        <f>F262+F272+F274+F276</f>
        <v>#N/A</v>
      </c>
      <c r="G261" s="250" t="e">
        <f>G262+G272+G274+G276</f>
        <v>#N/A</v>
      </c>
      <c r="H261" s="250" t="e">
        <f>H262+H272+H274+H276</f>
        <v>#N/A</v>
      </c>
    </row>
    <row r="262" spans="1:8">
      <c r="A262" s="257">
        <v>1121501</v>
      </c>
      <c r="B262" s="258" t="s">
        <v>782</v>
      </c>
      <c r="C262" s="259"/>
      <c r="D262" s="259"/>
      <c r="E262" s="260" t="e">
        <f>SUM(E263:E265)+SUM(E268:E271)</f>
        <v>#N/A</v>
      </c>
      <c r="F262" s="260" t="e">
        <f>SUM(F263:F265)+SUM(F268:F271)</f>
        <v>#N/A</v>
      </c>
      <c r="G262" s="260" t="e">
        <f>SUM(G263:G265)+SUM(G268:G271)</f>
        <v>#N/A</v>
      </c>
      <c r="H262" s="260" t="e">
        <f>SUM(H263:H265)+SUM(H268:H271)</f>
        <v>#N/A</v>
      </c>
    </row>
    <row r="263" spans="1:8">
      <c r="A263" s="251">
        <v>112150101</v>
      </c>
      <c r="B263" s="252" t="s">
        <v>119</v>
      </c>
      <c r="C263" s="253">
        <v>0.99</v>
      </c>
      <c r="D263" s="253">
        <v>0.01</v>
      </c>
      <c r="E263" s="254">
        <f>VLOOKUP($A263,'19'!$F$2:$V$766,4,0)</f>
        <v>1046706</v>
      </c>
      <c r="F263" s="254">
        <f>VLOOKUP($A263,'19'!$F$2:$V$766,5,0)</f>
        <v>1046706</v>
      </c>
      <c r="G263" s="254">
        <f>VLOOKUP($A263,'19'!$F$2:$V$766,VLOOKUP($C$114,$J$3:$K$14,2,0),0)</f>
        <v>59317</v>
      </c>
      <c r="H263" s="254">
        <f t="shared" ref="H263:H284" si="6">G263*C263</f>
        <v>58723.83</v>
      </c>
    </row>
    <row r="264" spans="1:8">
      <c r="A264" s="251">
        <v>112150102</v>
      </c>
      <c r="B264" s="252" t="s">
        <v>66</v>
      </c>
      <c r="C264" s="253">
        <v>0.99</v>
      </c>
      <c r="D264" s="253">
        <v>0.01</v>
      </c>
      <c r="E264" s="254">
        <f>VLOOKUP($A264,'19'!$F$2:$V$766,4,0)</f>
        <v>3617760542</v>
      </c>
      <c r="F264" s="254">
        <f>VLOOKUP($A264,'19'!$F$2:$V$766,5,0)</f>
        <v>3617760542</v>
      </c>
      <c r="G264" s="254">
        <f>VLOOKUP($A264,'19'!$F$2:$V$766,VLOOKUP($C$114,$J$3:$K$14,2,0),0)</f>
        <v>1101982226</v>
      </c>
      <c r="H264" s="254">
        <f t="shared" si="6"/>
        <v>1090962403.74</v>
      </c>
    </row>
    <row r="265" spans="1:8">
      <c r="A265" s="257">
        <v>112150103</v>
      </c>
      <c r="B265" s="258" t="s">
        <v>719</v>
      </c>
      <c r="C265" s="259"/>
      <c r="D265" s="259"/>
      <c r="E265" s="260">
        <f>SUM(E266:E267)</f>
        <v>475701513</v>
      </c>
      <c r="F265" s="260">
        <f>SUM(F266:F267)</f>
        <v>475701513</v>
      </c>
      <c r="G265" s="260">
        <f>SUM(G266:G267)</f>
        <v>41971039</v>
      </c>
      <c r="H265" s="260">
        <f>SUM(H266:H267)</f>
        <v>41551328.609999999</v>
      </c>
    </row>
    <row r="266" spans="1:8">
      <c r="A266" s="251">
        <v>11215010301</v>
      </c>
      <c r="B266" s="252" t="s">
        <v>111</v>
      </c>
      <c r="C266" s="253">
        <v>0.99</v>
      </c>
      <c r="D266" s="253">
        <v>0.01</v>
      </c>
      <c r="E266" s="254">
        <f>VLOOKUP($A266,'19'!$F$2:$V$766,4,0)</f>
        <v>398923096</v>
      </c>
      <c r="F266" s="254">
        <f>VLOOKUP($A266,'19'!$F$2:$V$766,5,0)</f>
        <v>398923096</v>
      </c>
      <c r="G266" s="254">
        <f>VLOOKUP($A266,'19'!$F$2:$V$766,VLOOKUP($C$114,$J$3:$K$14,2,0),0)</f>
        <v>27547257</v>
      </c>
      <c r="H266" s="254">
        <f t="shared" si="6"/>
        <v>27271784.43</v>
      </c>
    </row>
    <row r="267" spans="1:8">
      <c r="A267" s="251">
        <v>11215010302</v>
      </c>
      <c r="B267" s="252" t="s">
        <v>33</v>
      </c>
      <c r="C267" s="253">
        <v>0.99</v>
      </c>
      <c r="D267" s="253">
        <v>0.01</v>
      </c>
      <c r="E267" s="254">
        <f>VLOOKUP($A267,'19'!$F$2:$V$766,4,0)</f>
        <v>76778417</v>
      </c>
      <c r="F267" s="254">
        <f>VLOOKUP($A267,'19'!$F$2:$V$766,5,0)</f>
        <v>76778417</v>
      </c>
      <c r="G267" s="254">
        <f>VLOOKUP($A267,'19'!$F$2:$V$766,VLOOKUP($C$114,$J$3:$K$14,2,0),0)</f>
        <v>14423782</v>
      </c>
      <c r="H267" s="254">
        <f t="shared" si="6"/>
        <v>14279544.18</v>
      </c>
    </row>
    <row r="268" spans="1:8">
      <c r="A268" s="261">
        <v>112150104</v>
      </c>
      <c r="B268" s="252" t="s">
        <v>781</v>
      </c>
      <c r="C268" s="253">
        <v>0.99</v>
      </c>
      <c r="D268" s="253">
        <v>0.01</v>
      </c>
      <c r="E268" s="254" t="e">
        <f>VLOOKUP($A268,'19'!$F$2:$V$766,4,0)</f>
        <v>#N/A</v>
      </c>
      <c r="F268" s="254" t="e">
        <f>VLOOKUP($A268,'19'!$F$2:$V$766,5,0)</f>
        <v>#N/A</v>
      </c>
      <c r="G268" s="254" t="e">
        <f>VLOOKUP($A268,'19'!$F$2:$V$766,VLOOKUP($C$114,$J$3:$K$14,2,0),0)</f>
        <v>#N/A</v>
      </c>
      <c r="H268" s="254" t="e">
        <f t="shared" si="6"/>
        <v>#N/A</v>
      </c>
    </row>
    <row r="269" spans="1:8">
      <c r="A269" s="261">
        <v>112150105</v>
      </c>
      <c r="B269" s="252" t="s">
        <v>105</v>
      </c>
      <c r="C269" s="253">
        <v>0.99</v>
      </c>
      <c r="D269" s="253">
        <v>0.01</v>
      </c>
      <c r="E269" s="254">
        <f>VLOOKUP($A269,'19'!$F$2:$V$766,4,0)</f>
        <v>16881697</v>
      </c>
      <c r="F269" s="254">
        <f>VLOOKUP($A269,'19'!$F$2:$V$766,5,0)</f>
        <v>16881697</v>
      </c>
      <c r="G269" s="254">
        <f>VLOOKUP($A269,'19'!$F$2:$V$766,VLOOKUP($C$114,$J$3:$K$14,2,0),0)</f>
        <v>1227523</v>
      </c>
      <c r="H269" s="254">
        <f t="shared" si="6"/>
        <v>1215247.77</v>
      </c>
    </row>
    <row r="270" spans="1:8">
      <c r="A270" s="261">
        <v>112150106</v>
      </c>
      <c r="B270" s="252" t="s">
        <v>46</v>
      </c>
      <c r="C270" s="253">
        <v>0.99</v>
      </c>
      <c r="D270" s="253">
        <v>0.01</v>
      </c>
      <c r="E270" s="254">
        <f>VLOOKUP($A270,'19'!$F$2:$V$766,4,0)</f>
        <v>3098018746</v>
      </c>
      <c r="F270" s="254">
        <f>VLOOKUP($A270,'19'!$F$2:$V$766,5,0)</f>
        <v>3098018746</v>
      </c>
      <c r="G270" s="254">
        <f>VLOOKUP($A270,'19'!$F$2:$V$766,VLOOKUP($C$114,$J$3:$K$14,2,0),0)</f>
        <v>916968084</v>
      </c>
      <c r="H270" s="254">
        <f t="shared" si="6"/>
        <v>907798403.15999997</v>
      </c>
    </row>
    <row r="271" spans="1:8">
      <c r="A271" s="261">
        <v>112150107</v>
      </c>
      <c r="B271" s="252" t="s">
        <v>64</v>
      </c>
      <c r="C271" s="253">
        <v>0.99</v>
      </c>
      <c r="D271" s="253">
        <v>0.01</v>
      </c>
      <c r="E271" s="254">
        <f>VLOOKUP($A271,'19'!$F$2:$V$766,4,0)</f>
        <v>435837805</v>
      </c>
      <c r="F271" s="254">
        <f>VLOOKUP($A271,'19'!$F$2:$V$766,5,0)</f>
        <v>435837805</v>
      </c>
      <c r="G271" s="254">
        <f>VLOOKUP($A271,'19'!$F$2:$V$766,VLOOKUP($C$114,$J$3:$K$14,2,0),0)</f>
        <v>52684800</v>
      </c>
      <c r="H271" s="254">
        <f t="shared" si="6"/>
        <v>52157952</v>
      </c>
    </row>
    <row r="272" spans="1:8">
      <c r="A272" s="257">
        <v>1121502</v>
      </c>
      <c r="B272" s="258" t="s">
        <v>780</v>
      </c>
      <c r="C272" s="259"/>
      <c r="D272" s="259"/>
      <c r="E272" s="260">
        <f>E273</f>
        <v>33132053</v>
      </c>
      <c r="F272" s="260">
        <f>F273</f>
        <v>33132053</v>
      </c>
      <c r="G272" s="260">
        <f>G273</f>
        <v>7824119</v>
      </c>
      <c r="H272" s="260">
        <f>H273</f>
        <v>7745877.8099999996</v>
      </c>
    </row>
    <row r="273" spans="1:8">
      <c r="A273" s="262">
        <v>112150202</v>
      </c>
      <c r="B273" s="252" t="s">
        <v>86</v>
      </c>
      <c r="C273" s="253">
        <v>0.99</v>
      </c>
      <c r="D273" s="253">
        <v>0.01</v>
      </c>
      <c r="E273" s="254">
        <f>VLOOKUP($A273,'19'!$F$2:$V$766,4,0)</f>
        <v>33132053</v>
      </c>
      <c r="F273" s="254">
        <f>VLOOKUP($A273,'19'!$F$2:$V$766,5,0)</f>
        <v>33132053</v>
      </c>
      <c r="G273" s="254">
        <f>VLOOKUP($A273,'19'!$F$2:$V$766,VLOOKUP($C$114,$J$3:$K$14,2,0),0)</f>
        <v>7824119</v>
      </c>
      <c r="H273" s="254">
        <f t="shared" si="6"/>
        <v>7745877.8099999996</v>
      </c>
    </row>
    <row r="274" spans="1:8">
      <c r="A274" s="257">
        <v>1121505</v>
      </c>
      <c r="B274" s="258" t="s">
        <v>271</v>
      </c>
      <c r="C274" s="259"/>
      <c r="D274" s="259"/>
      <c r="E274" s="260">
        <f>E275</f>
        <v>86887198</v>
      </c>
      <c r="F274" s="260">
        <f>F275</f>
        <v>86887198</v>
      </c>
      <c r="G274" s="260">
        <f>G275</f>
        <v>21648070</v>
      </c>
      <c r="H274" s="260">
        <f>H275</f>
        <v>21431589.300000001</v>
      </c>
    </row>
    <row r="275" spans="1:8">
      <c r="A275" s="262">
        <v>112150501</v>
      </c>
      <c r="B275" s="252" t="s">
        <v>19</v>
      </c>
      <c r="C275" s="253">
        <v>0.99</v>
      </c>
      <c r="D275" s="253">
        <v>0.01</v>
      </c>
      <c r="E275" s="254">
        <f>VLOOKUP($A275,'19'!$F$2:$V$766,4,0)</f>
        <v>86887198</v>
      </c>
      <c r="F275" s="254">
        <f>VLOOKUP($A275,'19'!$F$2:$V$766,5,0)</f>
        <v>86887198</v>
      </c>
      <c r="G275" s="254">
        <f>VLOOKUP($A275,'19'!$F$2:$V$766,VLOOKUP($C$114,$J$3:$K$14,2,0),0)</f>
        <v>21648070</v>
      </c>
      <c r="H275" s="254">
        <f t="shared" si="6"/>
        <v>21431589.300000001</v>
      </c>
    </row>
    <row r="276" spans="1:8">
      <c r="A276" s="257">
        <v>1121506</v>
      </c>
      <c r="B276" s="258" t="s">
        <v>22</v>
      </c>
      <c r="C276" s="259"/>
      <c r="D276" s="259"/>
      <c r="E276" s="260">
        <f>SUM(E277:E282)</f>
        <v>126957384</v>
      </c>
      <c r="F276" s="260">
        <f>SUM(F277:F282)</f>
        <v>126957384</v>
      </c>
      <c r="G276" s="260">
        <f>SUM(G277:G282)</f>
        <v>46028780</v>
      </c>
      <c r="H276" s="260">
        <f>SUM(H277:H282)</f>
        <v>45568492.199999996</v>
      </c>
    </row>
    <row r="277" spans="1:8">
      <c r="A277" s="262">
        <v>112150601</v>
      </c>
      <c r="B277" s="252" t="s">
        <v>75</v>
      </c>
      <c r="C277" s="253">
        <v>0.99</v>
      </c>
      <c r="D277" s="253">
        <v>0.01</v>
      </c>
      <c r="E277" s="254">
        <f>VLOOKUP($A277,'19'!$F$2:$V$766,4,0)</f>
        <v>92156761</v>
      </c>
      <c r="F277" s="254">
        <f>VLOOKUP($A277,'19'!$F$2:$V$766,5,0)</f>
        <v>92156761</v>
      </c>
      <c r="G277" s="254">
        <f>VLOOKUP($A277,'19'!$F$2:$V$766,VLOOKUP($C$114,$J$3:$K$14,2,0),0)</f>
        <v>38653750</v>
      </c>
      <c r="H277" s="254">
        <f t="shared" si="6"/>
        <v>38267212.5</v>
      </c>
    </row>
    <row r="278" spans="1:8">
      <c r="A278" s="261">
        <v>112150602</v>
      </c>
      <c r="B278" s="252" t="s">
        <v>84</v>
      </c>
      <c r="C278" s="253">
        <v>0.99</v>
      </c>
      <c r="D278" s="253">
        <v>0.01</v>
      </c>
      <c r="E278" s="254">
        <f>VLOOKUP($A278,'19'!$F$2:$V$766,4,0)</f>
        <v>16758265</v>
      </c>
      <c r="F278" s="254">
        <f>VLOOKUP($A278,'19'!$F$2:$V$766,5,0)</f>
        <v>16758265</v>
      </c>
      <c r="G278" s="254">
        <f>VLOOKUP($A278,'19'!$F$2:$V$766,VLOOKUP($C$114,$J$3:$K$14,2,0),0)</f>
        <v>0</v>
      </c>
      <c r="H278" s="254">
        <f t="shared" si="6"/>
        <v>0</v>
      </c>
    </row>
    <row r="279" spans="1:8">
      <c r="A279" s="261">
        <v>112150603</v>
      </c>
      <c r="B279" s="252" t="s">
        <v>88</v>
      </c>
      <c r="C279" s="253">
        <v>0.99</v>
      </c>
      <c r="D279" s="253">
        <v>0.01</v>
      </c>
      <c r="E279" s="254">
        <f>VLOOKUP($A279,'19'!$F$2:$V$766,4,0)</f>
        <v>1</v>
      </c>
      <c r="F279" s="254">
        <f>VLOOKUP($A279,'19'!$F$2:$V$766,5,0)</f>
        <v>1</v>
      </c>
      <c r="G279" s="254">
        <f>VLOOKUP($A279,'19'!$F$2:$V$766,VLOOKUP($C$114,$J$3:$K$14,2,0),0)</f>
        <v>514800</v>
      </c>
      <c r="H279" s="254">
        <f t="shared" si="6"/>
        <v>509652</v>
      </c>
    </row>
    <row r="280" spans="1:8">
      <c r="A280" s="261">
        <v>112150604</v>
      </c>
      <c r="B280" s="252" t="s">
        <v>28</v>
      </c>
      <c r="C280" s="253">
        <v>0.99</v>
      </c>
      <c r="D280" s="253">
        <v>0.01</v>
      </c>
      <c r="E280" s="254"/>
      <c r="F280" s="254"/>
      <c r="G280" s="254"/>
      <c r="H280" s="254"/>
    </row>
    <row r="281" spans="1:8">
      <c r="A281" s="261">
        <v>112150606</v>
      </c>
      <c r="B281" s="252" t="s">
        <v>104</v>
      </c>
      <c r="C281" s="253">
        <v>0.99</v>
      </c>
      <c r="D281" s="253">
        <v>0.01</v>
      </c>
      <c r="E281" s="254">
        <f>VLOOKUP($A281,'19'!$F$2:$V$766,4,0)</f>
        <v>2493080</v>
      </c>
      <c r="F281" s="254">
        <f>VLOOKUP($A281,'19'!$F$2:$V$766,5,0)</f>
        <v>2493080</v>
      </c>
      <c r="G281" s="254">
        <f>VLOOKUP($A281,'19'!$F$2:$V$766,VLOOKUP($C$114,$J$3:$K$14,2,0),0)</f>
        <v>475477</v>
      </c>
      <c r="H281" s="254">
        <f t="shared" si="6"/>
        <v>470722.23</v>
      </c>
    </row>
    <row r="282" spans="1:8">
      <c r="A282" s="261">
        <v>112150608</v>
      </c>
      <c r="B282" s="252" t="s">
        <v>22</v>
      </c>
      <c r="C282" s="253">
        <v>0.99</v>
      </c>
      <c r="D282" s="253">
        <v>0.01</v>
      </c>
      <c r="E282" s="254">
        <f>VLOOKUP($A282,'19'!$F$2:$V$766,4,0)</f>
        <v>15549277</v>
      </c>
      <c r="F282" s="254">
        <f>VLOOKUP($A282,'19'!$F$2:$V$766,5,0)</f>
        <v>15549277</v>
      </c>
      <c r="G282" s="254">
        <f>VLOOKUP($A282,'19'!$F$2:$V$766,VLOOKUP($C$114,$J$3:$K$14,2,0),0)</f>
        <v>6384753</v>
      </c>
      <c r="H282" s="254">
        <f t="shared" si="6"/>
        <v>6320905.4699999997</v>
      </c>
    </row>
    <row r="283" spans="1:8">
      <c r="A283" s="247">
        <v>11216</v>
      </c>
      <c r="B283" s="248" t="s">
        <v>775</v>
      </c>
      <c r="C283" s="249"/>
      <c r="D283" s="249"/>
      <c r="E283" s="250">
        <f>E284</f>
        <v>13938605</v>
      </c>
      <c r="F283" s="250">
        <f>F284</f>
        <v>13938605</v>
      </c>
      <c r="G283" s="250">
        <f>G284</f>
        <v>0</v>
      </c>
      <c r="H283" s="250">
        <f>H284</f>
        <v>0</v>
      </c>
    </row>
    <row r="284" spans="1:8">
      <c r="A284" s="261">
        <v>1121606</v>
      </c>
      <c r="B284" s="252" t="s">
        <v>775</v>
      </c>
      <c r="C284" s="253">
        <v>0.99</v>
      </c>
      <c r="D284" s="253">
        <v>0.01</v>
      </c>
      <c r="E284" s="254">
        <f>VLOOKUP($A284,'19'!$F$2:$V$766,4,0)</f>
        <v>13938605</v>
      </c>
      <c r="F284" s="254">
        <f>VLOOKUP($A284,'19'!$F$2:$V$766,5,0)</f>
        <v>13938605</v>
      </c>
      <c r="G284" s="254">
        <f>VLOOKUP($A284,'19'!$F$2:$V$766,VLOOKUP($C$114,$J$3:$K$14,2,0),0)</f>
        <v>0</v>
      </c>
      <c r="H284" s="254">
        <f t="shared" si="6"/>
        <v>0</v>
      </c>
    </row>
    <row r="285" spans="1:8">
      <c r="A285" s="247">
        <v>11217</v>
      </c>
      <c r="B285" s="248" t="s">
        <v>274</v>
      </c>
      <c r="C285" s="249"/>
      <c r="D285" s="249"/>
      <c r="E285" s="250">
        <f>E286+E289</f>
        <v>29140936909</v>
      </c>
      <c r="F285" s="250">
        <f>F286+F289</f>
        <v>29140936909</v>
      </c>
      <c r="G285" s="250">
        <f>G286+G289</f>
        <v>14275589088</v>
      </c>
      <c r="H285" s="250">
        <f>H286+H289</f>
        <v>14132833197.119999</v>
      </c>
    </row>
    <row r="286" spans="1:8">
      <c r="A286" s="263">
        <v>1121701</v>
      </c>
      <c r="B286" s="258" t="s">
        <v>2149</v>
      </c>
      <c r="C286" s="259"/>
      <c r="D286" s="259"/>
      <c r="E286" s="260">
        <f t="shared" ref="E286:H287" si="7">E287</f>
        <v>29140936909</v>
      </c>
      <c r="F286" s="260">
        <f t="shared" si="7"/>
        <v>29140936909</v>
      </c>
      <c r="G286" s="260">
        <f t="shared" si="7"/>
        <v>14275589088</v>
      </c>
      <c r="H286" s="260">
        <f t="shared" si="7"/>
        <v>14132833197.119999</v>
      </c>
    </row>
    <row r="287" spans="1:8">
      <c r="A287" s="263">
        <v>112170102</v>
      </c>
      <c r="B287" s="258" t="s">
        <v>2163</v>
      </c>
      <c r="C287" s="259"/>
      <c r="D287" s="259"/>
      <c r="E287" s="260">
        <f t="shared" si="7"/>
        <v>29140936909</v>
      </c>
      <c r="F287" s="260">
        <f t="shared" si="7"/>
        <v>29140936909</v>
      </c>
      <c r="G287" s="260">
        <f t="shared" si="7"/>
        <v>14275589088</v>
      </c>
      <c r="H287" s="260">
        <f t="shared" si="7"/>
        <v>14132833197.119999</v>
      </c>
    </row>
    <row r="288" spans="1:8">
      <c r="A288" s="261">
        <v>11217010202</v>
      </c>
      <c r="B288" s="252" t="s">
        <v>475</v>
      </c>
      <c r="C288" s="253">
        <v>0.99</v>
      </c>
      <c r="D288" s="253">
        <v>0.01</v>
      </c>
      <c r="E288" s="254">
        <f>VLOOKUP($A288,'19'!$F$2:$V$766,4,0)</f>
        <v>29140936909</v>
      </c>
      <c r="F288" s="254">
        <f>VLOOKUP($A288,'19'!$F$2:$V$766,5,0)</f>
        <v>29140936909</v>
      </c>
      <c r="G288" s="254">
        <f>VLOOKUP($A288,'19'!$F$2:$V$766,VLOOKUP($C$114,$J$3:$K$14,2,0),0)</f>
        <v>14275589088</v>
      </c>
      <c r="H288" s="254">
        <f>G288*C288</f>
        <v>14132833197.119999</v>
      </c>
    </row>
    <row r="289" spans="1:8">
      <c r="A289" s="264">
        <v>1121702</v>
      </c>
      <c r="B289" s="264" t="s">
        <v>2164</v>
      </c>
      <c r="C289" s="259"/>
      <c r="D289" s="259"/>
      <c r="E289" s="260">
        <f>E290</f>
        <v>0</v>
      </c>
      <c r="F289" s="260">
        <f>F290</f>
        <v>0</v>
      </c>
      <c r="G289" s="260">
        <f>G290</f>
        <v>0</v>
      </c>
      <c r="H289" s="260">
        <f>H290</f>
        <v>0</v>
      </c>
    </row>
    <row r="290" spans="1:8">
      <c r="A290" s="261">
        <v>112170229</v>
      </c>
      <c r="B290" s="261" t="s">
        <v>721</v>
      </c>
      <c r="C290" s="253">
        <v>0</v>
      </c>
      <c r="D290" s="253">
        <v>1</v>
      </c>
      <c r="E290" s="254">
        <f>VLOOKUP($A290,'19'!$F$2:$V$766,4,0)</f>
        <v>0</v>
      </c>
      <c r="F290" s="254">
        <f>VLOOKUP($A290,'19'!$F$2:$V$766,5,0)</f>
        <v>0</v>
      </c>
      <c r="G290" s="254">
        <f>VLOOKUP($A290,'19'!$F$2:$V$766,VLOOKUP($C$114,$J$3:$K$14,2,0),0)</f>
        <v>0</v>
      </c>
      <c r="H290" s="254">
        <f>G290*C290</f>
        <v>0</v>
      </c>
    </row>
    <row r="394" spans="9:9" s="8" customFormat="1">
      <c r="I394" s="6"/>
    </row>
    <row r="395" spans="9:9" s="8" customFormat="1">
      <c r="I395" s="6"/>
    </row>
    <row r="396" spans="9:9" s="8" customFormat="1">
      <c r="I396" s="6"/>
    </row>
    <row r="397" spans="9:9" s="8" customFormat="1">
      <c r="I397" s="6"/>
    </row>
    <row r="398" spans="9:9" s="8" customFormat="1">
      <c r="I398" s="6"/>
    </row>
    <row r="399" spans="9:9" s="8" customFormat="1">
      <c r="I399" s="6"/>
    </row>
    <row r="400" spans="9:9" s="8" customFormat="1">
      <c r="I400" s="6"/>
    </row>
    <row r="401" spans="9:9" s="8" customFormat="1">
      <c r="I401" s="6"/>
    </row>
    <row r="402" spans="9:9" s="8" customFormat="1">
      <c r="I402" s="6"/>
    </row>
    <row r="403" spans="9:9" s="8" customFormat="1">
      <c r="I403" s="6"/>
    </row>
    <row r="404" spans="9:9" s="8" customFormat="1">
      <c r="I404" s="6"/>
    </row>
    <row r="405" spans="9:9" s="8" customFormat="1">
      <c r="I405" s="6"/>
    </row>
    <row r="406" spans="9:9" s="8" customFormat="1">
      <c r="I406" s="6"/>
    </row>
    <row r="407" spans="9:9" s="8" customFormat="1">
      <c r="I407" s="6"/>
    </row>
    <row r="408" spans="9:9" s="8" customFormat="1">
      <c r="I408" s="6"/>
    </row>
    <row r="409" spans="9:9" s="8" customFormat="1">
      <c r="I409" s="6"/>
    </row>
    <row r="410" spans="9:9" s="8" customFormat="1">
      <c r="I410" s="6"/>
    </row>
    <row r="411" spans="9:9" s="8" customFormat="1">
      <c r="I411" s="6"/>
    </row>
    <row r="412" spans="9:9" s="8" customFormat="1">
      <c r="I412" s="6"/>
    </row>
    <row r="413" spans="9:9" s="8" customFormat="1">
      <c r="I413" s="6"/>
    </row>
    <row r="414" spans="9:9" s="8" customFormat="1">
      <c r="I414" s="6"/>
    </row>
    <row r="415" spans="9:9" s="8" customFormat="1">
      <c r="I415" s="6"/>
    </row>
    <row r="416" spans="9:9" s="8" customFormat="1">
      <c r="I416" s="6"/>
    </row>
    <row r="417" spans="9:9" s="8" customFormat="1">
      <c r="I417" s="6"/>
    </row>
    <row r="418" spans="9:9" s="8" customFormat="1">
      <c r="I418" s="6"/>
    </row>
    <row r="419" spans="9:9" s="8" customFormat="1">
      <c r="I419" s="6"/>
    </row>
    <row r="420" spans="9:9" s="8" customFormat="1">
      <c r="I420" s="6"/>
    </row>
    <row r="421" spans="9:9" s="8" customFormat="1">
      <c r="I421" s="6"/>
    </row>
    <row r="422" spans="9:9" s="8" customFormat="1">
      <c r="I422" s="6"/>
    </row>
    <row r="433" spans="9:9">
      <c r="I433" s="8"/>
    </row>
    <row r="434" spans="9:9">
      <c r="I434" s="8"/>
    </row>
    <row r="435" spans="9:9">
      <c r="I435" s="8"/>
    </row>
    <row r="436" spans="9:9">
      <c r="I436" s="8"/>
    </row>
    <row r="437" spans="9:9">
      <c r="I437" s="8"/>
    </row>
    <row r="438" spans="9:9">
      <c r="I438" s="8"/>
    </row>
    <row r="439" spans="9:9">
      <c r="I439" s="8"/>
    </row>
    <row r="440" spans="9:9">
      <c r="I440" s="8"/>
    </row>
    <row r="441" spans="9:9">
      <c r="I441" s="8"/>
    </row>
    <row r="442" spans="9:9">
      <c r="I442" s="8"/>
    </row>
    <row r="443" spans="9:9">
      <c r="I443" s="8"/>
    </row>
    <row r="444" spans="9:9">
      <c r="I444" s="8"/>
    </row>
    <row r="445" spans="9:9">
      <c r="I445" s="8"/>
    </row>
    <row r="446" spans="9:9">
      <c r="I446" s="8"/>
    </row>
    <row r="447" spans="9:9">
      <c r="I447" s="8"/>
    </row>
    <row r="448" spans="9:9">
      <c r="I448" s="8"/>
    </row>
    <row r="449" spans="9:9">
      <c r="I449" s="8"/>
    </row>
    <row r="450" spans="9:9">
      <c r="I450" s="8"/>
    </row>
    <row r="451" spans="9:9">
      <c r="I451" s="8"/>
    </row>
    <row r="452" spans="9:9">
      <c r="I452" s="8"/>
    </row>
    <row r="453" spans="9:9">
      <c r="I453" s="8"/>
    </row>
    <row r="454" spans="9:9">
      <c r="I454" s="8"/>
    </row>
    <row r="455" spans="9:9">
      <c r="I455" s="8"/>
    </row>
    <row r="456" spans="9:9">
      <c r="I456" s="8"/>
    </row>
    <row r="457" spans="9:9">
      <c r="I457" s="8"/>
    </row>
    <row r="458" spans="9:9">
      <c r="I458" s="8"/>
    </row>
    <row r="459" spans="9:9">
      <c r="I459" s="8"/>
    </row>
    <row r="460" spans="9:9">
      <c r="I460" s="8"/>
    </row>
    <row r="461" spans="9:9">
      <c r="I461" s="8"/>
    </row>
  </sheetData>
  <mergeCells count="24">
    <mergeCell ref="B138:H138"/>
    <mergeCell ref="B112:D112"/>
    <mergeCell ref="F64:F65"/>
    <mergeCell ref="B64:B65"/>
    <mergeCell ref="G64:G65"/>
    <mergeCell ref="B113:B114"/>
    <mergeCell ref="H83:H84"/>
    <mergeCell ref="B96:B97"/>
    <mergeCell ref="C96:C97"/>
    <mergeCell ref="D96:D97"/>
    <mergeCell ref="E96:E97"/>
    <mergeCell ref="F96:F97"/>
    <mergeCell ref="G96:G97"/>
    <mergeCell ref="H96:H97"/>
    <mergeCell ref="F83:F84"/>
    <mergeCell ref="G83:G84"/>
    <mergeCell ref="A83:A84"/>
    <mergeCell ref="B83:B84"/>
    <mergeCell ref="C64:C65"/>
    <mergeCell ref="D64:D65"/>
    <mergeCell ref="E64:E65"/>
    <mergeCell ref="C83:C84"/>
    <mergeCell ref="D83:D84"/>
    <mergeCell ref="E83:E84"/>
  </mergeCells>
  <dataValidations count="1">
    <dataValidation type="list" allowBlank="1" showInputMessage="1" showErrorMessage="1" sqref="E2">
      <formula1>$J$3:$J$14</formula1>
    </dataValidation>
  </dataValidations>
  <pageMargins left="0.7" right="0.7" top="0.75" bottom="0.75" header="0.3" footer="0.3"/>
  <pageSetup paperSize="119" orientation="portrait" r:id="rId1"/>
  <ignoredErrors>
    <ignoredError sqref="E274:H274 E265:H265 E257:H257 E273:H273 E240:H240 E220:H220 E216:H216 E187:H187 E161:H161 E263:G264 E255:H255 E214:H214 E184:H184 E151:H151 C5:E5 C25:E25 C30:E30 C37:E37 C51:E51 E166:H166 E162:G165 E178:H178 E167:G177 E185:G186 E203:G205 E212:H212 E207:G211 E215:G215 E224:H224 E221:G223 E228:H228 E225:G227 E232:H232 E229:G231 E248:H248 E241:G247 E249:G253 E258:G260 E272:H272 E266:G271 E276:H276 E275:G275 E283:H283 E277:G279 E202:H202 E206:H206 E289:H289 E288:H288 E290:H290 E196:H196 C87:F87 E15 E281:G282" formula="1"/>
    <ignoredError sqref="C68:F68" formulaRange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>
    <tabColor rgb="FFFFFF00"/>
  </sheetPr>
  <dimension ref="A1:Y1994"/>
  <sheetViews>
    <sheetView zoomScale="90" zoomScaleNormal="90" workbookViewId="0">
      <selection activeCell="H7" sqref="H7"/>
    </sheetView>
  </sheetViews>
  <sheetFormatPr baseColWidth="10" defaultColWidth="11.44140625" defaultRowHeight="13.8"/>
  <cols>
    <col min="1" max="1" width="6.33203125" style="6" customWidth="1"/>
    <col min="2" max="2" width="65.33203125" style="6" customWidth="1"/>
    <col min="3" max="4" width="5.6640625" style="6" customWidth="1"/>
    <col min="5" max="5" width="5.88671875" style="6" customWidth="1"/>
    <col min="6" max="6" width="11.44140625" style="6"/>
    <col min="7" max="8" width="10.6640625" style="6" customWidth="1"/>
    <col min="9" max="9" width="68.5546875" style="6" bestFit="1" customWidth="1"/>
    <col min="10" max="10" width="22.88671875" style="6" bestFit="1" customWidth="1"/>
    <col min="11" max="11" width="14.109375" style="6" customWidth="1"/>
    <col min="12" max="12" width="104.109375" style="6" customWidth="1"/>
    <col min="13" max="13" width="17" style="6" customWidth="1"/>
    <col min="14" max="15" width="11.44140625" style="6"/>
    <col min="16" max="16" width="14.44140625" style="6" customWidth="1"/>
    <col min="17" max="17" width="27.44140625" style="6" customWidth="1"/>
    <col min="18" max="18" width="11.44140625" style="6"/>
    <col min="19" max="19" width="20.5546875" style="6" customWidth="1"/>
    <col min="20" max="20" width="13.77734375" style="6" customWidth="1"/>
    <col min="21" max="21" width="16.6640625" style="6" bestFit="1" customWidth="1"/>
    <col min="22" max="22" width="63.33203125" style="6" customWidth="1"/>
    <col min="23" max="23" width="11.44140625" style="6"/>
    <col min="24" max="24" width="18.33203125" style="6" customWidth="1"/>
    <col min="25" max="25" width="45.44140625" style="6" customWidth="1"/>
    <col min="26" max="16384" width="11.44140625" style="6"/>
  </cols>
  <sheetData>
    <row r="1" spans="1:25" ht="48.6" customHeight="1" thickBot="1">
      <c r="A1" s="269" t="s">
        <v>2993</v>
      </c>
      <c r="B1" s="269" t="s">
        <v>525</v>
      </c>
      <c r="G1" s="519" t="s">
        <v>4334</v>
      </c>
      <c r="H1" s="519"/>
      <c r="I1" s="522" t="s">
        <v>4335</v>
      </c>
      <c r="K1" s="233" t="s">
        <v>2068</v>
      </c>
      <c r="L1" s="234" t="s">
        <v>1171</v>
      </c>
      <c r="M1" s="233" t="s">
        <v>2750</v>
      </c>
      <c r="P1" s="130" t="s">
        <v>2482</v>
      </c>
      <c r="Q1" s="130" t="s">
        <v>2481</v>
      </c>
      <c r="S1" s="131" t="s">
        <v>1170</v>
      </c>
      <c r="T1" s="132" t="s">
        <v>2483</v>
      </c>
      <c r="U1" s="133" t="s">
        <v>2484</v>
      </c>
      <c r="V1" s="134" t="s">
        <v>2480</v>
      </c>
      <c r="X1" s="270" t="s">
        <v>2994</v>
      </c>
      <c r="Y1" s="270" t="s">
        <v>2995</v>
      </c>
    </row>
    <row r="2" spans="1:25" ht="16.2" thickTop="1">
      <c r="A2" s="101" t="s">
        <v>482</v>
      </c>
      <c r="B2" s="102" t="s">
        <v>2563</v>
      </c>
      <c r="C2" s="267">
        <v>1</v>
      </c>
      <c r="D2" s="267">
        <f>VALUE(A2)</f>
        <v>1</v>
      </c>
      <c r="E2" s="6" t="str">
        <f>IF(OR(C2=1,C2=2,C2=6),"A","")</f>
        <v>A</v>
      </c>
      <c r="G2" s="520">
        <v>60000000</v>
      </c>
      <c r="H2" s="520">
        <v>70000000</v>
      </c>
      <c r="I2" s="523" t="s">
        <v>1822</v>
      </c>
      <c r="K2" s="228">
        <v>1110102</v>
      </c>
      <c r="L2" s="229" t="s">
        <v>818</v>
      </c>
      <c r="M2" s="230" t="s">
        <v>2595</v>
      </c>
      <c r="P2" s="129">
        <v>120202</v>
      </c>
      <c r="Q2" s="129">
        <v>1501010201</v>
      </c>
      <c r="S2" s="801" t="s">
        <v>167</v>
      </c>
      <c r="T2" s="802"/>
      <c r="U2" s="802"/>
      <c r="V2" s="803"/>
      <c r="X2" s="271">
        <v>1110101</v>
      </c>
      <c r="Y2" s="272" t="s">
        <v>2996</v>
      </c>
    </row>
    <row r="3" spans="1:25" ht="14.4">
      <c r="A3" s="103" t="s">
        <v>526</v>
      </c>
      <c r="B3" s="102" t="s">
        <v>706</v>
      </c>
      <c r="C3" s="267">
        <v>2</v>
      </c>
      <c r="D3" s="267">
        <f t="shared" ref="D3:D66" si="0">VALUE(A3)</f>
        <v>2</v>
      </c>
      <c r="E3" s="6" t="str">
        <f t="shared" ref="E3:E66" si="1">IF(OR(C3=1,C3=2,C3=6),"A","")</f>
        <v>A</v>
      </c>
      <c r="G3" s="520">
        <v>60100000</v>
      </c>
      <c r="H3" s="520">
        <v>70100000</v>
      </c>
      <c r="I3" s="523" t="s">
        <v>4336</v>
      </c>
      <c r="K3" s="231">
        <v>111010301</v>
      </c>
      <c r="L3" s="229" t="s">
        <v>2665</v>
      </c>
      <c r="M3" s="230" t="s">
        <v>2595</v>
      </c>
      <c r="P3" s="129">
        <v>12020203</v>
      </c>
      <c r="Q3" s="129">
        <v>150101020101</v>
      </c>
      <c r="S3" s="135"/>
      <c r="T3" s="136"/>
      <c r="U3" s="137"/>
      <c r="V3" s="138"/>
      <c r="X3" s="271">
        <v>1110102</v>
      </c>
      <c r="Y3" s="272" t="s">
        <v>854</v>
      </c>
    </row>
    <row r="4" spans="1:25" ht="14.4">
      <c r="A4" s="104" t="s">
        <v>527</v>
      </c>
      <c r="B4" s="102" t="s">
        <v>625</v>
      </c>
      <c r="C4" s="267">
        <v>4</v>
      </c>
      <c r="D4" s="267">
        <f t="shared" si="0"/>
        <v>3</v>
      </c>
      <c r="E4" s="6" t="str">
        <f t="shared" si="1"/>
        <v/>
      </c>
      <c r="G4" s="520">
        <v>60200000</v>
      </c>
      <c r="H4" s="520">
        <v>70200000</v>
      </c>
      <c r="I4" s="523" t="s">
        <v>4337</v>
      </c>
      <c r="K4" s="228">
        <v>111010401</v>
      </c>
      <c r="L4" s="229" t="s">
        <v>816</v>
      </c>
      <c r="M4" s="230" t="s">
        <v>2591</v>
      </c>
      <c r="P4" s="129">
        <v>12020204</v>
      </c>
      <c r="Q4" s="129">
        <v>150101020102</v>
      </c>
      <c r="S4" s="135"/>
      <c r="T4" s="136"/>
      <c r="U4" s="137"/>
      <c r="V4" s="138"/>
      <c r="X4" s="271">
        <v>1110103</v>
      </c>
      <c r="Y4" s="272" t="s">
        <v>2997</v>
      </c>
    </row>
    <row r="5" spans="1:25" ht="14.4">
      <c r="A5" s="104" t="s">
        <v>528</v>
      </c>
      <c r="B5" s="102" t="s">
        <v>707</v>
      </c>
      <c r="C5" s="267">
        <v>4</v>
      </c>
      <c r="D5" s="267">
        <f t="shared" si="0"/>
        <v>4</v>
      </c>
      <c r="E5" s="6" t="str">
        <f t="shared" si="1"/>
        <v/>
      </c>
      <c r="G5" s="520">
        <v>60300000</v>
      </c>
      <c r="H5" s="520">
        <v>70300000</v>
      </c>
      <c r="I5" s="523" t="s">
        <v>4338</v>
      </c>
      <c r="K5" s="228">
        <v>111010402</v>
      </c>
      <c r="L5" s="229" t="s">
        <v>815</v>
      </c>
      <c r="M5" s="230" t="s">
        <v>2591</v>
      </c>
      <c r="P5" s="129">
        <v>120202</v>
      </c>
      <c r="Q5" s="129">
        <v>1501010202</v>
      </c>
      <c r="S5" s="804" t="s">
        <v>2485</v>
      </c>
      <c r="T5" s="805"/>
      <c r="U5" s="805"/>
      <c r="V5" s="806"/>
      <c r="X5" s="271">
        <v>111010301</v>
      </c>
      <c r="Y5" s="272" t="s">
        <v>2998</v>
      </c>
    </row>
    <row r="6" spans="1:25" ht="14.4">
      <c r="A6" s="104" t="s">
        <v>507</v>
      </c>
      <c r="B6" s="102" t="s">
        <v>626</v>
      </c>
      <c r="C6" s="267">
        <v>4</v>
      </c>
      <c r="D6" s="267">
        <f t="shared" si="0"/>
        <v>5</v>
      </c>
      <c r="E6" s="6" t="str">
        <f t="shared" si="1"/>
        <v/>
      </c>
      <c r="G6" s="520">
        <v>60500000</v>
      </c>
      <c r="H6" s="520">
        <v>70500000</v>
      </c>
      <c r="I6" s="523" t="s">
        <v>4339</v>
      </c>
      <c r="K6" s="228">
        <v>111010403</v>
      </c>
      <c r="L6" s="229" t="s">
        <v>1955</v>
      </c>
      <c r="M6" s="230" t="s">
        <v>2591</v>
      </c>
      <c r="P6" s="129">
        <v>12020201</v>
      </c>
      <c r="Q6" s="129">
        <v>150101020201</v>
      </c>
      <c r="S6" s="139"/>
      <c r="T6" s="140"/>
      <c r="U6" s="140"/>
      <c r="V6" s="141"/>
      <c r="X6" s="271">
        <v>111010302</v>
      </c>
      <c r="Y6" s="272" t="s">
        <v>2999</v>
      </c>
    </row>
    <row r="7" spans="1:25" ht="15.6">
      <c r="A7" s="104" t="s">
        <v>529</v>
      </c>
      <c r="B7" s="102" t="s">
        <v>627</v>
      </c>
      <c r="C7" s="267">
        <v>4</v>
      </c>
      <c r="D7" s="267">
        <f t="shared" si="0"/>
        <v>6</v>
      </c>
      <c r="E7" s="6" t="str">
        <f t="shared" si="1"/>
        <v/>
      </c>
      <c r="G7" s="520">
        <v>60600000</v>
      </c>
      <c r="H7" s="520">
        <v>70400000</v>
      </c>
      <c r="I7" s="523" t="s">
        <v>4340</v>
      </c>
      <c r="K7" s="231">
        <v>111010501</v>
      </c>
      <c r="L7" s="229" t="s">
        <v>2666</v>
      </c>
      <c r="M7" s="230" t="s">
        <v>2591</v>
      </c>
      <c r="P7" s="129">
        <v>12020202</v>
      </c>
      <c r="Q7" s="129">
        <v>150101020202</v>
      </c>
      <c r="S7" s="807" t="s">
        <v>2486</v>
      </c>
      <c r="T7" s="808"/>
      <c r="U7" s="808"/>
      <c r="V7" s="809"/>
      <c r="X7" s="271">
        <v>111010303</v>
      </c>
      <c r="Y7" s="272" t="s">
        <v>889</v>
      </c>
    </row>
    <row r="8" spans="1:25" ht="14.4">
      <c r="A8" s="105" t="s">
        <v>530</v>
      </c>
      <c r="B8" s="102" t="s">
        <v>628</v>
      </c>
      <c r="C8" s="267">
        <v>3</v>
      </c>
      <c r="D8" s="267">
        <f t="shared" si="0"/>
        <v>7</v>
      </c>
      <c r="E8" s="6" t="str">
        <f t="shared" si="1"/>
        <v/>
      </c>
      <c r="G8" s="521">
        <v>60700000</v>
      </c>
      <c r="H8" s="520">
        <v>70700000</v>
      </c>
      <c r="I8" s="523" t="s">
        <v>4341</v>
      </c>
      <c r="K8" s="228">
        <v>111010701</v>
      </c>
      <c r="L8" s="229" t="s">
        <v>814</v>
      </c>
      <c r="M8" s="230" t="s">
        <v>2591</v>
      </c>
      <c r="P8" s="129">
        <v>1201</v>
      </c>
      <c r="Q8" s="129">
        <v>15010101</v>
      </c>
      <c r="S8" s="810"/>
      <c r="T8" s="811"/>
      <c r="U8" s="142">
        <v>1501</v>
      </c>
      <c r="V8" s="143"/>
      <c r="X8" s="271">
        <v>1110104</v>
      </c>
      <c r="Y8" s="272" t="s">
        <v>3000</v>
      </c>
    </row>
    <row r="9" spans="1:25" ht="14.4">
      <c r="A9" s="104" t="s">
        <v>499</v>
      </c>
      <c r="B9" s="102" t="s">
        <v>629</v>
      </c>
      <c r="C9" s="267">
        <v>4</v>
      </c>
      <c r="D9" s="267">
        <f t="shared" si="0"/>
        <v>8</v>
      </c>
      <c r="E9" s="6" t="str">
        <f t="shared" si="1"/>
        <v/>
      </c>
      <c r="G9" s="521">
        <v>63300000</v>
      </c>
      <c r="H9" s="520">
        <v>70600000</v>
      </c>
      <c r="I9" s="523" t="s">
        <v>4342</v>
      </c>
      <c r="K9" s="228">
        <v>111010702</v>
      </c>
      <c r="L9" s="229" t="s">
        <v>1841</v>
      </c>
      <c r="M9" s="230" t="s">
        <v>2591</v>
      </c>
      <c r="P9" s="129">
        <v>1216</v>
      </c>
      <c r="Q9" s="129">
        <v>15010104</v>
      </c>
      <c r="S9" s="144"/>
      <c r="T9" s="145"/>
      <c r="U9" s="146"/>
      <c r="V9" s="147"/>
      <c r="X9" s="271">
        <v>1110105</v>
      </c>
      <c r="Y9" s="272" t="s">
        <v>3001</v>
      </c>
    </row>
    <row r="10" spans="1:25" ht="14.4">
      <c r="A10" s="105" t="s">
        <v>494</v>
      </c>
      <c r="B10" s="102" t="s">
        <v>630</v>
      </c>
      <c r="C10" s="267">
        <v>3</v>
      </c>
      <c r="D10" s="267">
        <f t="shared" si="0"/>
        <v>9</v>
      </c>
      <c r="E10" s="6" t="str">
        <f t="shared" si="1"/>
        <v/>
      </c>
      <c r="G10" s="520">
        <v>61000000</v>
      </c>
      <c r="H10" s="520">
        <v>71000000</v>
      </c>
      <c r="I10" s="524" t="s">
        <v>4343</v>
      </c>
      <c r="K10" s="231">
        <v>111010801</v>
      </c>
      <c r="L10" s="229" t="s">
        <v>2667</v>
      </c>
      <c r="M10" s="230" t="s">
        <v>2591</v>
      </c>
      <c r="P10" s="129">
        <v>1203</v>
      </c>
      <c r="Q10" s="129">
        <v>15010103</v>
      </c>
      <c r="S10" s="148" t="s">
        <v>2487</v>
      </c>
      <c r="T10" s="149"/>
      <c r="U10" s="150"/>
      <c r="V10" s="151"/>
      <c r="X10" s="271">
        <v>111010501</v>
      </c>
      <c r="Y10" s="272" t="s">
        <v>2998</v>
      </c>
    </row>
    <row r="11" spans="1:25" ht="14.4">
      <c r="A11" s="104" t="s">
        <v>531</v>
      </c>
      <c r="B11" s="102" t="s">
        <v>631</v>
      </c>
      <c r="C11" s="267">
        <v>4</v>
      </c>
      <c r="D11" s="267">
        <f t="shared" si="0"/>
        <v>10</v>
      </c>
      <c r="E11" s="6" t="str">
        <f t="shared" si="1"/>
        <v/>
      </c>
      <c r="G11" s="520">
        <v>61100000</v>
      </c>
      <c r="H11" s="520">
        <v>71100000</v>
      </c>
      <c r="I11" s="523" t="s">
        <v>4344</v>
      </c>
      <c r="K11" s="228">
        <v>1110109</v>
      </c>
      <c r="L11" s="229" t="s">
        <v>812</v>
      </c>
      <c r="M11" s="230" t="s">
        <v>2591</v>
      </c>
      <c r="P11" s="129">
        <v>1207</v>
      </c>
      <c r="Q11" s="129">
        <v>150102020303</v>
      </c>
      <c r="S11" s="152" t="s">
        <v>2488</v>
      </c>
      <c r="T11" s="153"/>
      <c r="U11" s="154"/>
      <c r="V11" s="155" t="s">
        <v>2489</v>
      </c>
      <c r="X11" s="271">
        <v>111010502</v>
      </c>
      <c r="Y11" s="272" t="s">
        <v>2999</v>
      </c>
    </row>
    <row r="12" spans="1:25" ht="14.4">
      <c r="A12" s="104" t="s">
        <v>532</v>
      </c>
      <c r="B12" s="102" t="s">
        <v>632</v>
      </c>
      <c r="C12" s="267">
        <v>4</v>
      </c>
      <c r="D12" s="267">
        <f t="shared" si="0"/>
        <v>11</v>
      </c>
      <c r="E12" s="6" t="str">
        <f t="shared" si="1"/>
        <v/>
      </c>
      <c r="G12" s="520">
        <v>61200000</v>
      </c>
      <c r="H12" s="520">
        <v>71200000</v>
      </c>
      <c r="I12" s="523" t="s">
        <v>4345</v>
      </c>
      <c r="K12" s="228">
        <v>1110110</v>
      </c>
      <c r="L12" s="229" t="s">
        <v>811</v>
      </c>
      <c r="M12" s="230" t="s">
        <v>2591</v>
      </c>
      <c r="P12" s="129">
        <v>1210</v>
      </c>
      <c r="Q12" s="129">
        <v>150102020403</v>
      </c>
      <c r="S12" s="135"/>
      <c r="T12" s="136"/>
      <c r="U12" s="137"/>
      <c r="V12" s="138"/>
      <c r="X12" s="271">
        <v>111010503</v>
      </c>
      <c r="Y12" s="272" t="s">
        <v>3002</v>
      </c>
    </row>
    <row r="13" spans="1:25" ht="14.4">
      <c r="A13" s="104" t="s">
        <v>533</v>
      </c>
      <c r="B13" s="102" t="s">
        <v>633</v>
      </c>
      <c r="C13" s="267">
        <v>4</v>
      </c>
      <c r="D13" s="267">
        <f t="shared" si="0"/>
        <v>12</v>
      </c>
      <c r="E13" s="6" t="str">
        <f t="shared" si="1"/>
        <v/>
      </c>
      <c r="G13" s="520">
        <v>61300000</v>
      </c>
      <c r="H13" s="520">
        <v>71300000</v>
      </c>
      <c r="I13" s="523" t="s">
        <v>4346</v>
      </c>
      <c r="K13" s="228">
        <v>1110201</v>
      </c>
      <c r="L13" s="229" t="s">
        <v>2</v>
      </c>
      <c r="M13" s="230" t="s">
        <v>2591</v>
      </c>
      <c r="P13" s="129">
        <v>12170401</v>
      </c>
      <c r="Q13" s="129">
        <v>150102010302</v>
      </c>
      <c r="S13" s="156"/>
      <c r="T13" s="157">
        <v>120202</v>
      </c>
      <c r="U13" s="158">
        <v>1501010201</v>
      </c>
      <c r="V13" s="159" t="s">
        <v>2363</v>
      </c>
      <c r="X13" s="271">
        <v>1110107</v>
      </c>
      <c r="Y13" s="272" t="s">
        <v>1748</v>
      </c>
    </row>
    <row r="14" spans="1:25" ht="14.4">
      <c r="A14" s="104" t="s">
        <v>534</v>
      </c>
      <c r="B14" s="102" t="s">
        <v>634</v>
      </c>
      <c r="C14" s="267">
        <v>4</v>
      </c>
      <c r="D14" s="267">
        <f t="shared" si="0"/>
        <v>13</v>
      </c>
      <c r="E14" s="6" t="str">
        <f t="shared" si="1"/>
        <v/>
      </c>
      <c r="G14" s="520">
        <v>62000000</v>
      </c>
      <c r="H14" s="520">
        <v>72000000</v>
      </c>
      <c r="I14" s="524" t="s">
        <v>4347</v>
      </c>
      <c r="K14" s="228">
        <v>1110211</v>
      </c>
      <c r="L14" s="229" t="s">
        <v>810</v>
      </c>
      <c r="M14" s="230" t="s">
        <v>2591</v>
      </c>
      <c r="P14" s="129">
        <v>12170201</v>
      </c>
      <c r="Q14" s="129">
        <v>150102010107</v>
      </c>
      <c r="S14" s="135">
        <v>110104909</v>
      </c>
      <c r="T14" s="136">
        <v>12020203</v>
      </c>
      <c r="U14" s="137">
        <v>150101020101</v>
      </c>
      <c r="V14" s="160" t="s">
        <v>2364</v>
      </c>
      <c r="X14" s="271">
        <v>1110108</v>
      </c>
      <c r="Y14" s="272" t="s">
        <v>3003</v>
      </c>
    </row>
    <row r="15" spans="1:25" ht="14.4">
      <c r="A15" s="104" t="s">
        <v>535</v>
      </c>
      <c r="B15" s="102" t="s">
        <v>635</v>
      </c>
      <c r="C15" s="267">
        <v>4</v>
      </c>
      <c r="D15" s="267">
        <f t="shared" si="0"/>
        <v>14</v>
      </c>
      <c r="E15" s="6" t="str">
        <f t="shared" si="1"/>
        <v/>
      </c>
      <c r="G15" s="520">
        <v>62100000</v>
      </c>
      <c r="H15" s="520">
        <v>72100000</v>
      </c>
      <c r="I15" s="523" t="s">
        <v>4348</v>
      </c>
      <c r="K15" s="228">
        <v>1110210</v>
      </c>
      <c r="L15" s="229" t="s">
        <v>6</v>
      </c>
      <c r="M15" s="230" t="s">
        <v>2591</v>
      </c>
      <c r="P15" s="129">
        <v>12170201</v>
      </c>
      <c r="Q15" s="129">
        <v>150102010107</v>
      </c>
      <c r="S15" s="135">
        <v>110105009</v>
      </c>
      <c r="T15" s="136">
        <v>12020204</v>
      </c>
      <c r="U15" s="137">
        <v>150101020102</v>
      </c>
      <c r="V15" s="160" t="s">
        <v>2365</v>
      </c>
      <c r="X15" s="271">
        <v>111010801</v>
      </c>
      <c r="Y15" s="272" t="s">
        <v>2998</v>
      </c>
    </row>
    <row r="16" spans="1:25" ht="14.4">
      <c r="A16" s="104" t="s">
        <v>536</v>
      </c>
      <c r="B16" s="102" t="s">
        <v>636</v>
      </c>
      <c r="C16" s="267">
        <v>4</v>
      </c>
      <c r="D16" s="267">
        <f t="shared" si="0"/>
        <v>15</v>
      </c>
      <c r="E16" s="6" t="str">
        <f t="shared" si="1"/>
        <v/>
      </c>
      <c r="G16" s="520">
        <v>62200000</v>
      </c>
      <c r="H16" s="520">
        <v>72200000</v>
      </c>
      <c r="I16" s="523" t="s">
        <v>4349</v>
      </c>
      <c r="K16" s="228">
        <v>1110202</v>
      </c>
      <c r="L16" s="229" t="s">
        <v>36</v>
      </c>
      <c r="M16" s="230" t="s">
        <v>2591</v>
      </c>
      <c r="P16" s="129">
        <v>12170601</v>
      </c>
      <c r="Q16" s="129">
        <v>15010201020103</v>
      </c>
      <c r="S16" s="156"/>
      <c r="T16" s="157">
        <v>120202</v>
      </c>
      <c r="U16" s="158">
        <v>1501010202</v>
      </c>
      <c r="V16" s="159" t="s">
        <v>2366</v>
      </c>
      <c r="X16" s="271">
        <v>111010802</v>
      </c>
      <c r="Y16" s="272" t="s">
        <v>2999</v>
      </c>
    </row>
    <row r="17" spans="1:25" ht="14.4">
      <c r="A17" s="104" t="s">
        <v>537</v>
      </c>
      <c r="B17" s="102" t="s">
        <v>637</v>
      </c>
      <c r="C17" s="267">
        <v>4</v>
      </c>
      <c r="D17" s="267">
        <f t="shared" si="0"/>
        <v>16</v>
      </c>
      <c r="E17" s="6" t="str">
        <f t="shared" si="1"/>
        <v/>
      </c>
      <c r="G17" s="520">
        <v>62300000</v>
      </c>
      <c r="H17" s="520">
        <v>72300000</v>
      </c>
      <c r="I17" s="523" t="s">
        <v>4350</v>
      </c>
      <c r="K17" s="228">
        <v>1110203</v>
      </c>
      <c r="L17" s="229" t="s">
        <v>9</v>
      </c>
      <c r="M17" s="230" t="s">
        <v>2594</v>
      </c>
      <c r="P17" s="129">
        <v>12170602</v>
      </c>
      <c r="Q17" s="129">
        <v>15010201020104</v>
      </c>
      <c r="S17" s="135">
        <v>110104910</v>
      </c>
      <c r="T17" s="136">
        <v>12020201</v>
      </c>
      <c r="U17" s="137">
        <v>150101020201</v>
      </c>
      <c r="V17" s="160" t="s">
        <v>2364</v>
      </c>
      <c r="X17" s="271">
        <v>111010803</v>
      </c>
      <c r="Y17" s="272" t="s">
        <v>889</v>
      </c>
    </row>
    <row r="18" spans="1:25" ht="14.4">
      <c r="A18" s="101" t="s">
        <v>486</v>
      </c>
      <c r="B18" s="102" t="s">
        <v>638</v>
      </c>
      <c r="C18" s="267">
        <v>1</v>
      </c>
      <c r="D18" s="267">
        <f t="shared" si="0"/>
        <v>17</v>
      </c>
      <c r="E18" s="6" t="str">
        <f t="shared" si="1"/>
        <v>A</v>
      </c>
      <c r="G18" s="520">
        <v>62400000</v>
      </c>
      <c r="H18" s="520">
        <v>72400000</v>
      </c>
      <c r="I18" s="523" t="s">
        <v>4351</v>
      </c>
      <c r="K18" s="228">
        <v>111020401</v>
      </c>
      <c r="L18" s="229" t="s">
        <v>809</v>
      </c>
      <c r="M18" s="230" t="s">
        <v>2591</v>
      </c>
      <c r="P18" s="129">
        <v>12170701</v>
      </c>
      <c r="Q18" s="129">
        <v>15010201020204</v>
      </c>
      <c r="S18" s="135">
        <v>110105010</v>
      </c>
      <c r="T18" s="136">
        <v>12020202</v>
      </c>
      <c r="U18" s="137">
        <v>150101020202</v>
      </c>
      <c r="V18" s="160" t="s">
        <v>2365</v>
      </c>
      <c r="X18" s="271">
        <v>1110109</v>
      </c>
      <c r="Y18" s="272" t="s">
        <v>862</v>
      </c>
    </row>
    <row r="19" spans="1:25" ht="14.4">
      <c r="A19" s="104" t="s">
        <v>538</v>
      </c>
      <c r="B19" s="102" t="s">
        <v>639</v>
      </c>
      <c r="C19" s="267">
        <v>4</v>
      </c>
      <c r="D19" s="267">
        <f t="shared" si="0"/>
        <v>18</v>
      </c>
      <c r="E19" s="6" t="str">
        <f t="shared" si="1"/>
        <v/>
      </c>
      <c r="G19" s="520">
        <v>63000000</v>
      </c>
      <c r="H19" s="520">
        <v>73000000</v>
      </c>
      <c r="I19" s="524" t="s">
        <v>4352</v>
      </c>
      <c r="K19" s="228">
        <v>111020402</v>
      </c>
      <c r="L19" s="229" t="s">
        <v>1956</v>
      </c>
      <c r="M19" s="230" t="s">
        <v>2591</v>
      </c>
      <c r="P19" s="129">
        <v>12171001</v>
      </c>
      <c r="Q19" s="129">
        <v>150102020302</v>
      </c>
      <c r="S19" s="135">
        <v>110100510</v>
      </c>
      <c r="T19" s="136">
        <v>1201</v>
      </c>
      <c r="U19" s="137">
        <v>15010101</v>
      </c>
      <c r="V19" s="160" t="s">
        <v>2367</v>
      </c>
      <c r="X19" s="271">
        <v>1110110</v>
      </c>
      <c r="Y19" s="272" t="s">
        <v>863</v>
      </c>
    </row>
    <row r="20" spans="1:25" ht="14.4">
      <c r="A20" s="104" t="s">
        <v>539</v>
      </c>
      <c r="B20" s="102" t="s">
        <v>640</v>
      </c>
      <c r="C20" s="267">
        <v>4</v>
      </c>
      <c r="D20" s="267">
        <f t="shared" si="0"/>
        <v>19</v>
      </c>
      <c r="E20" s="6" t="str">
        <f t="shared" si="1"/>
        <v/>
      </c>
      <c r="G20" s="520">
        <v>63100000</v>
      </c>
      <c r="H20" s="520">
        <v>73100000</v>
      </c>
      <c r="I20" s="523" t="s">
        <v>4353</v>
      </c>
      <c r="K20" s="228">
        <v>1110206</v>
      </c>
      <c r="L20" s="229" t="s">
        <v>808</v>
      </c>
      <c r="M20" s="230" t="s">
        <v>2591</v>
      </c>
      <c r="P20" s="129">
        <v>12171001</v>
      </c>
      <c r="Q20" s="129">
        <v>150102020302</v>
      </c>
      <c r="S20" s="135">
        <v>110111910</v>
      </c>
      <c r="T20" s="136">
        <v>1216</v>
      </c>
      <c r="U20" s="137">
        <v>15010104</v>
      </c>
      <c r="V20" s="160" t="s">
        <v>2368</v>
      </c>
      <c r="X20" s="271">
        <v>1110201</v>
      </c>
      <c r="Y20" s="272" t="s">
        <v>865</v>
      </c>
    </row>
    <row r="21" spans="1:25" ht="14.4">
      <c r="A21" s="104" t="s">
        <v>510</v>
      </c>
      <c r="B21" s="102" t="s">
        <v>641</v>
      </c>
      <c r="C21" s="267">
        <v>4</v>
      </c>
      <c r="D21" s="267">
        <f t="shared" si="0"/>
        <v>20</v>
      </c>
      <c r="E21" s="6" t="str">
        <f t="shared" si="1"/>
        <v/>
      </c>
      <c r="G21" s="520">
        <v>63200000</v>
      </c>
      <c r="H21" s="520">
        <v>73200000</v>
      </c>
      <c r="I21" s="523" t="s">
        <v>4354</v>
      </c>
      <c r="K21" s="228">
        <v>1110207</v>
      </c>
      <c r="L21" s="229" t="s">
        <v>807</v>
      </c>
      <c r="M21" s="230" t="s">
        <v>2594</v>
      </c>
      <c r="P21" s="129">
        <v>12171201</v>
      </c>
      <c r="Q21" s="129">
        <v>150102020401</v>
      </c>
      <c r="S21" s="135">
        <v>110102010</v>
      </c>
      <c r="T21" s="136">
        <v>1203</v>
      </c>
      <c r="U21" s="137">
        <v>15010103</v>
      </c>
      <c r="V21" s="160" t="s">
        <v>2369</v>
      </c>
      <c r="X21" s="271">
        <v>1110202</v>
      </c>
      <c r="Y21" s="272" t="s">
        <v>867</v>
      </c>
    </row>
    <row r="22" spans="1:25" ht="14.4">
      <c r="A22" s="104" t="s">
        <v>540</v>
      </c>
      <c r="B22" s="102" t="s">
        <v>380</v>
      </c>
      <c r="C22" s="267">
        <v>4</v>
      </c>
      <c r="D22" s="267">
        <f t="shared" si="0"/>
        <v>21</v>
      </c>
      <c r="E22" s="6" t="str">
        <f t="shared" si="1"/>
        <v/>
      </c>
      <c r="G22" s="520">
        <v>63400000</v>
      </c>
      <c r="H22" s="520">
        <v>73300000</v>
      </c>
      <c r="I22" s="523" t="s">
        <v>4355</v>
      </c>
      <c r="K22" s="228">
        <v>1110214</v>
      </c>
      <c r="L22" s="229" t="s">
        <v>2123</v>
      </c>
      <c r="M22" s="230" t="s">
        <v>2594</v>
      </c>
      <c r="P22" s="129">
        <v>12171202</v>
      </c>
      <c r="Q22" s="129">
        <v>150102020402</v>
      </c>
      <c r="S22" s="135">
        <v>110105310</v>
      </c>
      <c r="T22" s="136">
        <v>1207</v>
      </c>
      <c r="U22" s="137">
        <v>150102020303</v>
      </c>
      <c r="V22" s="160" t="s">
        <v>2370</v>
      </c>
      <c r="X22" s="271">
        <v>1110203</v>
      </c>
      <c r="Y22" s="272" t="s">
        <v>868</v>
      </c>
    </row>
    <row r="23" spans="1:25" ht="14.4">
      <c r="A23" s="103" t="s">
        <v>541</v>
      </c>
      <c r="B23" s="102" t="s">
        <v>642</v>
      </c>
      <c r="C23" s="267">
        <v>2</v>
      </c>
      <c r="D23" s="267">
        <f t="shared" si="0"/>
        <v>22</v>
      </c>
      <c r="E23" s="6" t="str">
        <f t="shared" si="1"/>
        <v>A</v>
      </c>
      <c r="G23" s="520">
        <v>64000000</v>
      </c>
      <c r="H23" s="520">
        <v>74000000</v>
      </c>
      <c r="I23" s="524" t="s">
        <v>4356</v>
      </c>
      <c r="K23" s="228">
        <v>111021301</v>
      </c>
      <c r="L23" s="229" t="s">
        <v>1857</v>
      </c>
      <c r="M23" s="230" t="s">
        <v>2592</v>
      </c>
      <c r="P23" s="129">
        <v>12171501</v>
      </c>
      <c r="Q23" s="129">
        <v>150102010404</v>
      </c>
      <c r="S23" s="135">
        <v>110105610</v>
      </c>
      <c r="T23" s="136">
        <v>1210</v>
      </c>
      <c r="U23" s="137">
        <v>150102020403</v>
      </c>
      <c r="V23" s="160" t="s">
        <v>2371</v>
      </c>
      <c r="X23" s="271">
        <v>1110204</v>
      </c>
      <c r="Y23" s="272" t="s">
        <v>2792</v>
      </c>
    </row>
    <row r="24" spans="1:25" ht="14.4">
      <c r="A24" s="101" t="s">
        <v>542</v>
      </c>
      <c r="B24" s="102" t="s">
        <v>2</v>
      </c>
      <c r="C24" s="267">
        <v>1</v>
      </c>
      <c r="D24" s="267">
        <f t="shared" si="0"/>
        <v>23</v>
      </c>
      <c r="E24" s="6" t="str">
        <f t="shared" si="1"/>
        <v>A</v>
      </c>
      <c r="G24" s="520">
        <v>64100000</v>
      </c>
      <c r="H24" s="520">
        <v>74100000</v>
      </c>
      <c r="I24" s="523" t="s">
        <v>4357</v>
      </c>
      <c r="K24" s="228">
        <v>111021302</v>
      </c>
      <c r="L24" s="229" t="s">
        <v>1858</v>
      </c>
      <c r="M24" s="230" t="s">
        <v>2592</v>
      </c>
      <c r="P24" s="129">
        <v>12180805</v>
      </c>
      <c r="Q24" s="129">
        <v>15010201020103</v>
      </c>
      <c r="S24" s="135">
        <v>160102009</v>
      </c>
      <c r="T24" s="136">
        <v>12170401</v>
      </c>
      <c r="U24" s="137">
        <v>150102010302</v>
      </c>
      <c r="V24" s="160" t="s">
        <v>754</v>
      </c>
      <c r="X24" s="271">
        <v>1110205</v>
      </c>
      <c r="Y24" s="272" t="s">
        <v>869</v>
      </c>
    </row>
    <row r="25" spans="1:25" ht="14.4">
      <c r="A25" s="104" t="s">
        <v>543</v>
      </c>
      <c r="B25" s="102" t="s">
        <v>374</v>
      </c>
      <c r="C25" s="267">
        <v>4</v>
      </c>
      <c r="D25" s="267">
        <f t="shared" si="0"/>
        <v>24</v>
      </c>
      <c r="E25" s="6" t="str">
        <f t="shared" si="1"/>
        <v/>
      </c>
      <c r="G25" s="520">
        <v>64200000</v>
      </c>
      <c r="H25" s="520">
        <v>74200000</v>
      </c>
      <c r="I25" s="523" t="s">
        <v>4358</v>
      </c>
      <c r="K25" s="228">
        <v>1120102</v>
      </c>
      <c r="L25" s="229" t="s">
        <v>127</v>
      </c>
      <c r="M25" s="230" t="s">
        <v>2594</v>
      </c>
      <c r="P25" s="129">
        <v>12181802</v>
      </c>
      <c r="Q25" s="129">
        <v>150102010403</v>
      </c>
      <c r="S25" s="135">
        <v>160100509</v>
      </c>
      <c r="T25" s="136">
        <v>12170201</v>
      </c>
      <c r="U25" s="137">
        <v>150102010107</v>
      </c>
      <c r="V25" s="160" t="s">
        <v>2372</v>
      </c>
      <c r="X25" s="271">
        <v>1110206</v>
      </c>
      <c r="Y25" s="272" t="s">
        <v>870</v>
      </c>
    </row>
    <row r="26" spans="1:25" ht="14.4">
      <c r="A26" s="104" t="s">
        <v>544</v>
      </c>
      <c r="B26" s="102" t="s">
        <v>643</v>
      </c>
      <c r="C26" s="267">
        <v>4</v>
      </c>
      <c r="D26" s="267">
        <f t="shared" si="0"/>
        <v>25</v>
      </c>
      <c r="E26" s="6" t="str">
        <f t="shared" si="1"/>
        <v/>
      </c>
      <c r="G26" s="520">
        <v>64300000</v>
      </c>
      <c r="H26" s="520">
        <v>74300000</v>
      </c>
      <c r="I26" s="523" t="s">
        <v>4359</v>
      </c>
      <c r="K26" s="228">
        <v>1120104</v>
      </c>
      <c r="L26" s="229" t="s">
        <v>152</v>
      </c>
      <c r="M26" s="230" t="s">
        <v>2594</v>
      </c>
      <c r="P26" s="129">
        <v>12180101</v>
      </c>
      <c r="Q26" s="129">
        <v>150102010501</v>
      </c>
      <c r="S26" s="135">
        <v>110100509</v>
      </c>
      <c r="T26" s="136">
        <v>12170201</v>
      </c>
      <c r="U26" s="137">
        <v>150102010107</v>
      </c>
      <c r="V26" s="160" t="s">
        <v>2372</v>
      </c>
      <c r="X26" s="271">
        <v>1110207</v>
      </c>
      <c r="Y26" s="272" t="s">
        <v>3004</v>
      </c>
    </row>
    <row r="27" spans="1:25" ht="14.4">
      <c r="A27" s="104" t="s">
        <v>545</v>
      </c>
      <c r="B27" s="102" t="s">
        <v>644</v>
      </c>
      <c r="C27" s="267">
        <v>4</v>
      </c>
      <c r="D27" s="267">
        <f t="shared" si="0"/>
        <v>26</v>
      </c>
      <c r="E27" s="6" t="str">
        <f t="shared" si="1"/>
        <v/>
      </c>
      <c r="G27" s="520">
        <v>65000000</v>
      </c>
      <c r="H27" s="520">
        <v>75000000</v>
      </c>
      <c r="I27" s="524" t="s">
        <v>4360</v>
      </c>
      <c r="K27" s="228">
        <v>1120105</v>
      </c>
      <c r="L27" s="229" t="s">
        <v>402</v>
      </c>
      <c r="M27" s="230" t="s">
        <v>2595</v>
      </c>
      <c r="P27" s="129">
        <v>12180201</v>
      </c>
      <c r="Q27" s="129">
        <v>150102010101</v>
      </c>
      <c r="S27" s="135">
        <v>160104908</v>
      </c>
      <c r="T27" s="136">
        <v>12170601</v>
      </c>
      <c r="U27" s="137">
        <v>15010201020103</v>
      </c>
      <c r="V27" s="160" t="s">
        <v>2373</v>
      </c>
      <c r="X27" s="271">
        <v>1110208</v>
      </c>
      <c r="Y27" s="272" t="s">
        <v>3005</v>
      </c>
    </row>
    <row r="28" spans="1:25" ht="14.4">
      <c r="A28" s="104" t="s">
        <v>546</v>
      </c>
      <c r="B28" s="102" t="s">
        <v>645</v>
      </c>
      <c r="C28" s="267">
        <v>4</v>
      </c>
      <c r="D28" s="267">
        <f t="shared" si="0"/>
        <v>27</v>
      </c>
      <c r="E28" s="6" t="str">
        <f t="shared" si="1"/>
        <v/>
      </c>
      <c r="G28" s="520">
        <v>65100000</v>
      </c>
      <c r="H28" s="520">
        <v>75100000</v>
      </c>
      <c r="I28" s="523" t="s">
        <v>4361</v>
      </c>
      <c r="K28" s="228">
        <v>1120106</v>
      </c>
      <c r="L28" s="229" t="s">
        <v>1957</v>
      </c>
      <c r="M28" s="230" t="s">
        <v>2594</v>
      </c>
      <c r="P28" s="129">
        <v>12180202</v>
      </c>
      <c r="Q28" s="129">
        <v>150102010104</v>
      </c>
      <c r="S28" s="135">
        <v>160104909</v>
      </c>
      <c r="T28" s="136">
        <v>12170602</v>
      </c>
      <c r="U28" s="137">
        <v>15010201020104</v>
      </c>
      <c r="V28" s="160" t="s">
        <v>2374</v>
      </c>
      <c r="X28" s="271">
        <v>1110209</v>
      </c>
      <c r="Y28" s="272" t="s">
        <v>2256</v>
      </c>
    </row>
    <row r="29" spans="1:25" ht="14.4">
      <c r="A29" s="104" t="s">
        <v>547</v>
      </c>
      <c r="B29" s="102" t="s">
        <v>646</v>
      </c>
      <c r="C29" s="267">
        <v>4</v>
      </c>
      <c r="D29" s="267">
        <f t="shared" si="0"/>
        <v>28</v>
      </c>
      <c r="E29" s="6" t="str">
        <f t="shared" si="1"/>
        <v/>
      </c>
      <c r="G29" s="520">
        <v>66000000</v>
      </c>
      <c r="H29" s="520">
        <v>76000000</v>
      </c>
      <c r="I29" s="524" t="s">
        <v>4362</v>
      </c>
      <c r="K29" s="228">
        <v>1120202</v>
      </c>
      <c r="L29" s="229" t="s">
        <v>2125</v>
      </c>
      <c r="M29" s="230" t="s">
        <v>2595</v>
      </c>
      <c r="P29" s="129">
        <v>12180203</v>
      </c>
      <c r="Q29" s="129">
        <v>150102010105</v>
      </c>
      <c r="S29" s="135">
        <v>160105009</v>
      </c>
      <c r="T29" s="136">
        <v>12170701</v>
      </c>
      <c r="U29" s="137">
        <v>15010201020204</v>
      </c>
      <c r="V29" s="160" t="s">
        <v>2375</v>
      </c>
      <c r="X29" s="271">
        <v>1110210</v>
      </c>
      <c r="Y29" s="272" t="s">
        <v>3006</v>
      </c>
    </row>
    <row r="30" spans="1:25" ht="14.4">
      <c r="A30" s="104" t="s">
        <v>548</v>
      </c>
      <c r="B30" s="102" t="s">
        <v>647</v>
      </c>
      <c r="C30" s="267">
        <v>4</v>
      </c>
      <c r="D30" s="267">
        <f t="shared" si="0"/>
        <v>29</v>
      </c>
      <c r="E30" s="6" t="str">
        <f t="shared" si="1"/>
        <v/>
      </c>
      <c r="G30" s="520">
        <v>60400000</v>
      </c>
      <c r="H30" s="520">
        <v>76100000</v>
      </c>
      <c r="I30" s="523" t="s">
        <v>4363</v>
      </c>
      <c r="K30" s="228">
        <v>1120203</v>
      </c>
      <c r="L30" s="229" t="s">
        <v>114</v>
      </c>
      <c r="M30" s="230" t="s">
        <v>2594</v>
      </c>
      <c r="P30" s="129">
        <v>12180204</v>
      </c>
      <c r="Q30" s="129">
        <v>150102010106</v>
      </c>
      <c r="S30" s="135">
        <v>160105309</v>
      </c>
      <c r="T30" s="136">
        <v>12171001</v>
      </c>
      <c r="U30" s="137">
        <v>150102020302</v>
      </c>
      <c r="V30" s="160" t="s">
        <v>2376</v>
      </c>
      <c r="X30" s="271">
        <v>1110211</v>
      </c>
      <c r="Y30" s="272" t="s">
        <v>710</v>
      </c>
    </row>
    <row r="31" spans="1:25" ht="14.4">
      <c r="A31" s="104" t="s">
        <v>549</v>
      </c>
      <c r="B31" s="102" t="s">
        <v>648</v>
      </c>
      <c r="C31" s="267">
        <v>4</v>
      </c>
      <c r="D31" s="267">
        <f t="shared" si="0"/>
        <v>30</v>
      </c>
      <c r="E31" s="6" t="str">
        <f t="shared" si="1"/>
        <v/>
      </c>
      <c r="G31" s="520">
        <v>66100000</v>
      </c>
      <c r="H31" s="520">
        <v>76200000</v>
      </c>
      <c r="I31" s="523" t="s">
        <v>4364</v>
      </c>
      <c r="K31" s="228">
        <v>1120204</v>
      </c>
      <c r="L31" s="229" t="s">
        <v>70</v>
      </c>
      <c r="M31" s="230" t="s">
        <v>2594</v>
      </c>
      <c r="P31" s="129">
        <v>12180205</v>
      </c>
      <c r="Q31" s="129">
        <v>150102010107</v>
      </c>
      <c r="S31" s="135">
        <v>110105309</v>
      </c>
      <c r="T31" s="136">
        <v>12171001</v>
      </c>
      <c r="U31" s="137">
        <v>150102020302</v>
      </c>
      <c r="V31" s="160" t="s">
        <v>2376</v>
      </c>
      <c r="X31" s="271">
        <v>1110212</v>
      </c>
      <c r="Y31" s="272" t="s">
        <v>3007</v>
      </c>
    </row>
    <row r="32" spans="1:25" ht="14.4">
      <c r="A32" s="104" t="s">
        <v>550</v>
      </c>
      <c r="B32" s="102" t="s">
        <v>649</v>
      </c>
      <c r="C32" s="267">
        <v>4</v>
      </c>
      <c r="D32" s="267">
        <f t="shared" si="0"/>
        <v>31</v>
      </c>
      <c r="E32" s="6" t="str">
        <f t="shared" si="1"/>
        <v/>
      </c>
      <c r="G32" s="520">
        <v>25000000</v>
      </c>
      <c r="H32" s="520">
        <v>25000000</v>
      </c>
      <c r="I32" s="523" t="s">
        <v>1744</v>
      </c>
      <c r="K32" s="228">
        <v>1120205</v>
      </c>
      <c r="L32" s="229" t="s">
        <v>403</v>
      </c>
      <c r="M32" s="230" t="s">
        <v>2591</v>
      </c>
      <c r="P32" s="129">
        <v>12180404</v>
      </c>
      <c r="Q32" s="129">
        <v>150102010301</v>
      </c>
      <c r="S32" s="135">
        <v>160105608</v>
      </c>
      <c r="T32" s="136">
        <v>12171201</v>
      </c>
      <c r="U32" s="137">
        <v>150102020401</v>
      </c>
      <c r="V32" s="160" t="s">
        <v>2377</v>
      </c>
      <c r="X32" s="271">
        <v>1110213</v>
      </c>
      <c r="Y32" s="272" t="s">
        <v>1254</v>
      </c>
    </row>
    <row r="33" spans="1:25" ht="14.4">
      <c r="A33" s="104" t="s">
        <v>551</v>
      </c>
      <c r="B33" s="102" t="s">
        <v>650</v>
      </c>
      <c r="C33" s="267">
        <v>4</v>
      </c>
      <c r="D33" s="267">
        <f t="shared" si="0"/>
        <v>32</v>
      </c>
      <c r="E33" s="6" t="str">
        <f t="shared" si="1"/>
        <v/>
      </c>
      <c r="G33" s="520">
        <v>26000000</v>
      </c>
      <c r="H33" s="520">
        <v>26000000</v>
      </c>
      <c r="I33" s="523" t="s">
        <v>1745</v>
      </c>
      <c r="K33" s="228">
        <v>1120210</v>
      </c>
      <c r="L33" s="229" t="s">
        <v>336</v>
      </c>
      <c r="M33" s="230" t="s">
        <v>2594</v>
      </c>
      <c r="P33" s="129">
        <v>12180803</v>
      </c>
      <c r="Q33" s="129">
        <v>15010201020101</v>
      </c>
      <c r="S33" s="135">
        <v>160105609</v>
      </c>
      <c r="T33" s="136">
        <v>12171202</v>
      </c>
      <c r="U33" s="137">
        <v>150102020402</v>
      </c>
      <c r="V33" s="160" t="s">
        <v>2378</v>
      </c>
      <c r="X33" s="271">
        <v>111021301</v>
      </c>
      <c r="Y33" s="272" t="s">
        <v>3008</v>
      </c>
    </row>
    <row r="34" spans="1:25" ht="14.4">
      <c r="A34" s="104" t="s">
        <v>552</v>
      </c>
      <c r="B34" s="102" t="s">
        <v>651</v>
      </c>
      <c r="C34" s="267">
        <v>4</v>
      </c>
      <c r="D34" s="267">
        <f t="shared" si="0"/>
        <v>33</v>
      </c>
      <c r="E34" s="6" t="str">
        <f t="shared" si="1"/>
        <v/>
      </c>
      <c r="G34" s="520">
        <v>27000000</v>
      </c>
      <c r="H34" s="520">
        <v>27000000</v>
      </c>
      <c r="I34" s="523" t="s">
        <v>4365</v>
      </c>
      <c r="K34" s="228">
        <v>1120206</v>
      </c>
      <c r="L34" s="229" t="s">
        <v>57</v>
      </c>
      <c r="M34" s="230" t="s">
        <v>2594</v>
      </c>
      <c r="P34" s="129">
        <v>12180804</v>
      </c>
      <c r="Q34" s="129">
        <v>15010201020102</v>
      </c>
      <c r="S34" s="135">
        <v>160108409</v>
      </c>
      <c r="T34" s="136">
        <v>12171501</v>
      </c>
      <c r="U34" s="137">
        <v>150102010404</v>
      </c>
      <c r="V34" s="160" t="s">
        <v>2379</v>
      </c>
      <c r="X34" s="271">
        <v>111021302</v>
      </c>
      <c r="Y34" s="272" t="s">
        <v>3009</v>
      </c>
    </row>
    <row r="35" spans="1:25" ht="14.4">
      <c r="A35" s="104" t="s">
        <v>553</v>
      </c>
      <c r="B35" s="102" t="s">
        <v>652</v>
      </c>
      <c r="C35" s="267">
        <v>4</v>
      </c>
      <c r="D35" s="267">
        <f t="shared" si="0"/>
        <v>34</v>
      </c>
      <c r="E35" s="6" t="str">
        <f t="shared" si="1"/>
        <v/>
      </c>
      <c r="K35" s="228">
        <v>1120207</v>
      </c>
      <c r="L35" s="229" t="s">
        <v>85</v>
      </c>
      <c r="M35" s="230" t="s">
        <v>2595</v>
      </c>
      <c r="P35" s="129">
        <v>12180902</v>
      </c>
      <c r="Q35" s="129">
        <v>15010201020201</v>
      </c>
      <c r="S35" s="135">
        <v>110104908</v>
      </c>
      <c r="T35" s="136">
        <v>12180805</v>
      </c>
      <c r="U35" s="137">
        <v>15010201020103</v>
      </c>
      <c r="V35" s="160" t="s">
        <v>2373</v>
      </c>
      <c r="X35" s="271">
        <v>1110214</v>
      </c>
      <c r="Y35" s="272" t="s">
        <v>2123</v>
      </c>
    </row>
    <row r="36" spans="1:25" ht="14.4">
      <c r="A36" s="104" t="s">
        <v>554</v>
      </c>
      <c r="B36" s="102" t="s">
        <v>653</v>
      </c>
      <c r="C36" s="267">
        <v>4</v>
      </c>
      <c r="D36" s="267">
        <f t="shared" si="0"/>
        <v>35</v>
      </c>
      <c r="E36" s="6" t="str">
        <f t="shared" si="1"/>
        <v/>
      </c>
      <c r="K36" s="228">
        <v>1120301</v>
      </c>
      <c r="L36" s="229" t="s">
        <v>122</v>
      </c>
      <c r="M36" s="230" t="s">
        <v>2595</v>
      </c>
      <c r="P36" s="129">
        <v>12180903</v>
      </c>
      <c r="Q36" s="129">
        <v>15010201020204</v>
      </c>
      <c r="S36" s="135">
        <v>110108408</v>
      </c>
      <c r="T36" s="136">
        <v>12181802</v>
      </c>
      <c r="U36" s="137">
        <v>150102010403</v>
      </c>
      <c r="V36" s="161" t="s">
        <v>2380</v>
      </c>
      <c r="X36" s="271">
        <v>1120101</v>
      </c>
      <c r="Y36" s="272" t="s">
        <v>872</v>
      </c>
    </row>
    <row r="37" spans="1:25" ht="14.4">
      <c r="A37" s="104" t="s">
        <v>518</v>
      </c>
      <c r="B37" s="102" t="s">
        <v>654</v>
      </c>
      <c r="C37" s="267">
        <v>4</v>
      </c>
      <c r="D37" s="267">
        <f t="shared" si="0"/>
        <v>36</v>
      </c>
      <c r="E37" s="6" t="str">
        <f t="shared" si="1"/>
        <v/>
      </c>
      <c r="K37" s="228">
        <v>1120302</v>
      </c>
      <c r="L37" s="229" t="s">
        <v>153</v>
      </c>
      <c r="M37" s="230" t="s">
        <v>2591</v>
      </c>
      <c r="P37" s="129">
        <v>12181204</v>
      </c>
      <c r="Q37" s="129">
        <v>150102020301</v>
      </c>
      <c r="S37" s="135">
        <v>110100498</v>
      </c>
      <c r="T37" s="136">
        <v>12180101</v>
      </c>
      <c r="U37" s="137">
        <v>150102010501</v>
      </c>
      <c r="V37" s="161" t="s">
        <v>2293</v>
      </c>
      <c r="X37" s="271">
        <v>1120102</v>
      </c>
      <c r="Y37" s="272" t="s">
        <v>876</v>
      </c>
    </row>
    <row r="38" spans="1:25" ht="14.4">
      <c r="A38" s="104" t="s">
        <v>555</v>
      </c>
      <c r="B38" s="102" t="s">
        <v>655</v>
      </c>
      <c r="C38" s="267">
        <v>4</v>
      </c>
      <c r="D38" s="267">
        <f t="shared" si="0"/>
        <v>37</v>
      </c>
      <c r="E38" s="6" t="str">
        <f t="shared" si="1"/>
        <v/>
      </c>
      <c r="K38" s="228">
        <v>1120303</v>
      </c>
      <c r="L38" s="229" t="s">
        <v>404</v>
      </c>
      <c r="M38" s="230" t="s">
        <v>2591</v>
      </c>
      <c r="P38" s="129">
        <v>12181401</v>
      </c>
      <c r="Q38" s="129">
        <v>150102020201</v>
      </c>
      <c r="S38" s="135">
        <v>110100503</v>
      </c>
      <c r="T38" s="136">
        <v>12180201</v>
      </c>
      <c r="U38" s="137">
        <v>150102010101</v>
      </c>
      <c r="V38" s="160" t="s">
        <v>2289</v>
      </c>
      <c r="X38" s="271">
        <v>1120103</v>
      </c>
      <c r="Y38" s="272" t="s">
        <v>3010</v>
      </c>
    </row>
    <row r="39" spans="1:25" ht="14.4">
      <c r="A39" s="104" t="s">
        <v>556</v>
      </c>
      <c r="B39" s="102" t="s">
        <v>656</v>
      </c>
      <c r="C39" s="267">
        <v>4</v>
      </c>
      <c r="D39" s="267">
        <f t="shared" si="0"/>
        <v>38</v>
      </c>
      <c r="E39" s="6" t="str">
        <f t="shared" si="1"/>
        <v/>
      </c>
      <c r="K39" s="228">
        <v>1120305</v>
      </c>
      <c r="L39" s="229" t="s">
        <v>117</v>
      </c>
      <c r="M39" s="230" t="s">
        <v>2591</v>
      </c>
      <c r="P39" s="129">
        <v>12181402</v>
      </c>
      <c r="Q39" s="129">
        <v>150102020202</v>
      </c>
      <c r="S39" s="135">
        <v>110100506</v>
      </c>
      <c r="T39" s="136">
        <v>12180202</v>
      </c>
      <c r="U39" s="137">
        <v>150102010104</v>
      </c>
      <c r="V39" s="160" t="s">
        <v>2325</v>
      </c>
      <c r="X39" s="271">
        <v>1120104</v>
      </c>
      <c r="Y39" s="272" t="s">
        <v>3011</v>
      </c>
    </row>
    <row r="40" spans="1:25" ht="14.4">
      <c r="A40" s="104" t="s">
        <v>557</v>
      </c>
      <c r="B40" s="102" t="s">
        <v>353</v>
      </c>
      <c r="C40" s="267">
        <v>4</v>
      </c>
      <c r="D40" s="267">
        <f t="shared" si="0"/>
        <v>39</v>
      </c>
      <c r="E40" s="6" t="str">
        <f t="shared" si="1"/>
        <v/>
      </c>
      <c r="K40" s="228">
        <v>1120306</v>
      </c>
      <c r="L40" s="229" t="s">
        <v>131</v>
      </c>
      <c r="M40" s="230" t="s">
        <v>2594</v>
      </c>
      <c r="P40" s="129">
        <v>12181801</v>
      </c>
      <c r="Q40" s="129">
        <v>150102010401</v>
      </c>
      <c r="S40" s="135">
        <v>110100507</v>
      </c>
      <c r="T40" s="136">
        <v>12180203</v>
      </c>
      <c r="U40" s="137">
        <v>150102010105</v>
      </c>
      <c r="V40" s="160" t="s">
        <v>2362</v>
      </c>
      <c r="X40" s="271">
        <v>1120105</v>
      </c>
      <c r="Y40" s="272" t="s">
        <v>3012</v>
      </c>
    </row>
    <row r="41" spans="1:25" ht="14.4">
      <c r="A41" s="104" t="s">
        <v>504</v>
      </c>
      <c r="B41" s="102" t="s">
        <v>657</v>
      </c>
      <c r="C41" s="267">
        <v>4</v>
      </c>
      <c r="D41" s="267">
        <f t="shared" si="0"/>
        <v>40</v>
      </c>
      <c r="E41" s="6" t="str">
        <f t="shared" si="1"/>
        <v/>
      </c>
      <c r="K41" s="228">
        <v>1120307</v>
      </c>
      <c r="L41" s="229" t="s">
        <v>126</v>
      </c>
      <c r="M41" s="230" t="s">
        <v>2594</v>
      </c>
      <c r="P41" s="129">
        <v>120201</v>
      </c>
      <c r="Q41" s="129">
        <v>15020102</v>
      </c>
      <c r="S41" s="135">
        <v>110100508</v>
      </c>
      <c r="T41" s="136">
        <v>12180204</v>
      </c>
      <c r="U41" s="137">
        <v>150102010106</v>
      </c>
      <c r="V41" s="160" t="s">
        <v>1186</v>
      </c>
      <c r="X41" s="271">
        <v>1120106</v>
      </c>
      <c r="Y41" s="272" t="s">
        <v>1957</v>
      </c>
    </row>
    <row r="42" spans="1:25" ht="14.4">
      <c r="A42" s="105" t="s">
        <v>513</v>
      </c>
      <c r="B42" s="102" t="s">
        <v>658</v>
      </c>
      <c r="C42" s="267">
        <v>3</v>
      </c>
      <c r="D42" s="267">
        <f t="shared" si="0"/>
        <v>41</v>
      </c>
      <c r="E42" s="6" t="str">
        <f t="shared" si="1"/>
        <v/>
      </c>
      <c r="K42" s="228">
        <v>1120308</v>
      </c>
      <c r="L42" s="229" t="s">
        <v>405</v>
      </c>
      <c r="M42" s="230" t="s">
        <v>2591</v>
      </c>
      <c r="P42" s="129">
        <v>12020102</v>
      </c>
      <c r="Q42" s="129">
        <v>15020102</v>
      </c>
      <c r="S42" s="135">
        <v>110100509</v>
      </c>
      <c r="T42" s="136">
        <v>12180205</v>
      </c>
      <c r="U42" s="137">
        <v>150102010107</v>
      </c>
      <c r="V42" s="160" t="s">
        <v>2372</v>
      </c>
      <c r="X42" s="271">
        <v>1120201</v>
      </c>
      <c r="Y42" s="272" t="s">
        <v>3013</v>
      </c>
    </row>
    <row r="43" spans="1:25" ht="14.4">
      <c r="A43" s="105" t="s">
        <v>493</v>
      </c>
      <c r="B43" s="102" t="s">
        <v>659</v>
      </c>
      <c r="C43" s="267">
        <v>3</v>
      </c>
      <c r="D43" s="267">
        <f t="shared" si="0"/>
        <v>42</v>
      </c>
      <c r="E43" s="6" t="str">
        <f t="shared" si="1"/>
        <v/>
      </c>
      <c r="K43" s="228">
        <v>1120309</v>
      </c>
      <c r="L43" s="229" t="s">
        <v>406</v>
      </c>
      <c r="M43" s="230" t="s">
        <v>2591</v>
      </c>
      <c r="P43" s="129">
        <v>12020103</v>
      </c>
      <c r="Q43" s="129">
        <v>1502010101</v>
      </c>
      <c r="S43" s="135">
        <v>110102008</v>
      </c>
      <c r="T43" s="136">
        <v>12180404</v>
      </c>
      <c r="U43" s="137">
        <v>150102010301</v>
      </c>
      <c r="V43" s="160" t="s">
        <v>2357</v>
      </c>
      <c r="X43" s="271">
        <v>1120202</v>
      </c>
      <c r="Y43" s="272" t="s">
        <v>3014</v>
      </c>
    </row>
    <row r="44" spans="1:25" ht="14.4">
      <c r="A44" s="105" t="s">
        <v>558</v>
      </c>
      <c r="B44" s="102" t="s">
        <v>660</v>
      </c>
      <c r="C44" s="267">
        <v>3</v>
      </c>
      <c r="D44" s="267">
        <f t="shared" si="0"/>
        <v>43</v>
      </c>
      <c r="E44" s="6" t="str">
        <f t="shared" si="1"/>
        <v/>
      </c>
      <c r="K44" s="228">
        <v>1120310</v>
      </c>
      <c r="L44" s="229" t="s">
        <v>1958</v>
      </c>
      <c r="M44" s="230" t="s">
        <v>2594</v>
      </c>
      <c r="P44" s="129">
        <v>120201</v>
      </c>
      <c r="Q44" s="129">
        <v>15020101</v>
      </c>
      <c r="S44" s="135">
        <v>110104906</v>
      </c>
      <c r="T44" s="136">
        <v>12180803</v>
      </c>
      <c r="U44" s="137">
        <v>15010201020101</v>
      </c>
      <c r="V44" s="160" t="s">
        <v>2381</v>
      </c>
      <c r="X44" s="271">
        <v>1120203</v>
      </c>
      <c r="Y44" s="272" t="s">
        <v>3015</v>
      </c>
    </row>
    <row r="45" spans="1:25" ht="14.4">
      <c r="A45" s="105" t="s">
        <v>498</v>
      </c>
      <c r="B45" s="102" t="s">
        <v>661</v>
      </c>
      <c r="C45" s="267">
        <v>3</v>
      </c>
      <c r="D45" s="267">
        <f t="shared" si="0"/>
        <v>44</v>
      </c>
      <c r="E45" s="6" t="str">
        <f t="shared" si="1"/>
        <v/>
      </c>
      <c r="K45" s="228">
        <v>1120311</v>
      </c>
      <c r="L45" s="229" t="s">
        <v>69</v>
      </c>
      <c r="M45" s="230" t="s">
        <v>2591</v>
      </c>
      <c r="P45" s="129">
        <v>12020101</v>
      </c>
      <c r="Q45" s="129">
        <v>15020101</v>
      </c>
      <c r="S45" s="135">
        <v>110104907</v>
      </c>
      <c r="T45" s="136">
        <v>12180804</v>
      </c>
      <c r="U45" s="137">
        <v>15010201020102</v>
      </c>
      <c r="V45" s="160" t="s">
        <v>2382</v>
      </c>
      <c r="X45" s="271">
        <v>1120204</v>
      </c>
      <c r="Y45" s="272" t="s">
        <v>882</v>
      </c>
    </row>
    <row r="46" spans="1:25" ht="14.4">
      <c r="A46" s="105" t="s">
        <v>516</v>
      </c>
      <c r="B46" s="102" t="s">
        <v>662</v>
      </c>
      <c r="C46" s="267">
        <v>3</v>
      </c>
      <c r="D46" s="267">
        <f t="shared" si="0"/>
        <v>45</v>
      </c>
      <c r="E46" s="6" t="str">
        <f t="shared" si="1"/>
        <v/>
      </c>
      <c r="K46" s="228">
        <v>1120312</v>
      </c>
      <c r="L46" s="229" t="s">
        <v>407</v>
      </c>
      <c r="M46" s="230" t="s">
        <v>2591</v>
      </c>
      <c r="P46" s="129">
        <v>1206</v>
      </c>
      <c r="Q46" s="129">
        <v>150202020204</v>
      </c>
      <c r="S46" s="135">
        <v>110105006</v>
      </c>
      <c r="T46" s="136">
        <v>12180902</v>
      </c>
      <c r="U46" s="137">
        <v>15010201020201</v>
      </c>
      <c r="V46" s="160" t="s">
        <v>2383</v>
      </c>
      <c r="X46" s="271">
        <v>1120205</v>
      </c>
      <c r="Y46" s="272" t="s">
        <v>403</v>
      </c>
    </row>
    <row r="47" spans="1:25" ht="14.4">
      <c r="A47" s="104" t="s">
        <v>559</v>
      </c>
      <c r="B47" s="102" t="s">
        <v>2564</v>
      </c>
      <c r="C47" s="267">
        <v>4</v>
      </c>
      <c r="D47" s="267">
        <f t="shared" si="0"/>
        <v>46</v>
      </c>
      <c r="E47" s="6" t="str">
        <f t="shared" si="1"/>
        <v/>
      </c>
      <c r="K47" s="228">
        <v>1120317</v>
      </c>
      <c r="L47" s="229" t="s">
        <v>2668</v>
      </c>
      <c r="M47" s="230" t="s">
        <v>2595</v>
      </c>
      <c r="P47" s="129">
        <v>12170901</v>
      </c>
      <c r="Q47" s="129">
        <v>150202020203</v>
      </c>
      <c r="S47" s="135">
        <v>110105009</v>
      </c>
      <c r="T47" s="136">
        <v>12180903</v>
      </c>
      <c r="U47" s="137">
        <v>15010201020204</v>
      </c>
      <c r="V47" s="160" t="s">
        <v>2375</v>
      </c>
      <c r="X47" s="271">
        <v>1120206</v>
      </c>
      <c r="Y47" s="272" t="s">
        <v>884</v>
      </c>
    </row>
    <row r="48" spans="1:25" ht="14.4">
      <c r="A48" s="104" t="s">
        <v>560</v>
      </c>
      <c r="B48" s="102" t="s">
        <v>663</v>
      </c>
      <c r="C48" s="267">
        <v>4</v>
      </c>
      <c r="D48" s="267">
        <f t="shared" si="0"/>
        <v>47</v>
      </c>
      <c r="E48" s="6" t="str">
        <f t="shared" si="1"/>
        <v/>
      </c>
      <c r="K48" s="228">
        <v>1120313</v>
      </c>
      <c r="L48" s="229" t="s">
        <v>1252</v>
      </c>
      <c r="M48" s="230" t="s">
        <v>2591</v>
      </c>
      <c r="P48" s="129">
        <v>12170901</v>
      </c>
      <c r="Q48" s="129">
        <v>150202020203</v>
      </c>
      <c r="S48" s="135">
        <v>110105308</v>
      </c>
      <c r="T48" s="136">
        <v>12181204</v>
      </c>
      <c r="U48" s="137">
        <v>150102020301</v>
      </c>
      <c r="V48" s="160" t="s">
        <v>2384</v>
      </c>
      <c r="X48" s="271">
        <v>1120207</v>
      </c>
      <c r="Y48" s="272" t="s">
        <v>885</v>
      </c>
    </row>
    <row r="49" spans="1:25" ht="14.4">
      <c r="A49" s="104" t="s">
        <v>561</v>
      </c>
      <c r="B49" s="102" t="s">
        <v>664</v>
      </c>
      <c r="C49" s="267">
        <v>4</v>
      </c>
      <c r="D49" s="267">
        <f t="shared" si="0"/>
        <v>48</v>
      </c>
      <c r="E49" s="6" t="str">
        <f t="shared" si="1"/>
        <v/>
      </c>
      <c r="K49" s="228">
        <v>1120314</v>
      </c>
      <c r="L49" s="229" t="s">
        <v>2669</v>
      </c>
      <c r="M49" s="230" t="s">
        <v>2594</v>
      </c>
      <c r="P49" s="129">
        <v>12171301</v>
      </c>
      <c r="Q49" s="129">
        <v>150202010201</v>
      </c>
      <c r="S49" s="135">
        <v>110105508</v>
      </c>
      <c r="T49" s="136">
        <v>12181401</v>
      </c>
      <c r="U49" s="137">
        <v>150102020201</v>
      </c>
      <c r="V49" s="160" t="s">
        <v>2385</v>
      </c>
      <c r="X49" s="271">
        <v>1120208</v>
      </c>
      <c r="Y49" s="272" t="s">
        <v>3016</v>
      </c>
    </row>
    <row r="50" spans="1:25" ht="14.4">
      <c r="A50" s="105" t="s">
        <v>508</v>
      </c>
      <c r="B50" s="102" t="s">
        <v>665</v>
      </c>
      <c r="C50" s="267">
        <v>3</v>
      </c>
      <c r="D50" s="267">
        <f t="shared" si="0"/>
        <v>49</v>
      </c>
      <c r="E50" s="6" t="str">
        <f t="shared" si="1"/>
        <v/>
      </c>
      <c r="K50" s="228">
        <v>1120316</v>
      </c>
      <c r="L50" s="229" t="s">
        <v>38</v>
      </c>
      <c r="M50" s="230" t="s">
        <v>2595</v>
      </c>
      <c r="P50" s="129">
        <v>12171302</v>
      </c>
      <c r="Q50" s="129">
        <v>150202010202</v>
      </c>
      <c r="S50" s="135">
        <v>110105509</v>
      </c>
      <c r="T50" s="136">
        <v>12181402</v>
      </c>
      <c r="U50" s="137">
        <v>150102020202</v>
      </c>
      <c r="V50" s="160" t="s">
        <v>2386</v>
      </c>
      <c r="X50" s="271">
        <v>1120209</v>
      </c>
      <c r="Y50" s="272" t="s">
        <v>2257</v>
      </c>
    </row>
    <row r="51" spans="1:25" ht="14.4">
      <c r="A51" s="105" t="s">
        <v>509</v>
      </c>
      <c r="B51" s="102" t="s">
        <v>666</v>
      </c>
      <c r="C51" s="267">
        <v>3</v>
      </c>
      <c r="D51" s="267">
        <f t="shared" si="0"/>
        <v>50</v>
      </c>
      <c r="E51" s="6" t="str">
        <f t="shared" si="1"/>
        <v/>
      </c>
      <c r="K51" s="228">
        <v>1120401</v>
      </c>
      <c r="L51" s="229" t="s">
        <v>125</v>
      </c>
      <c r="M51" s="230" t="s">
        <v>2593</v>
      </c>
      <c r="P51" s="129">
        <v>12180602</v>
      </c>
      <c r="Q51" s="129">
        <v>150202010101</v>
      </c>
      <c r="S51" s="135">
        <v>110108406</v>
      </c>
      <c r="T51" s="136">
        <v>12181801</v>
      </c>
      <c r="U51" s="137">
        <v>150102010401</v>
      </c>
      <c r="V51" s="160" t="s">
        <v>2387</v>
      </c>
      <c r="X51" s="271">
        <v>1120210</v>
      </c>
      <c r="Y51" s="272" t="s">
        <v>698</v>
      </c>
    </row>
    <row r="52" spans="1:25" ht="14.4">
      <c r="A52" s="101" t="s">
        <v>517</v>
      </c>
      <c r="B52" s="102" t="s">
        <v>667</v>
      </c>
      <c r="C52" s="267">
        <v>1</v>
      </c>
      <c r="D52" s="267">
        <f t="shared" si="0"/>
        <v>51</v>
      </c>
      <c r="E52" s="6" t="str">
        <f t="shared" si="1"/>
        <v>A</v>
      </c>
      <c r="K52" s="228">
        <v>1120402</v>
      </c>
      <c r="L52" s="229" t="s">
        <v>97</v>
      </c>
      <c r="M52" s="230" t="s">
        <v>2593</v>
      </c>
      <c r="P52" s="129">
        <v>12180603</v>
      </c>
      <c r="Q52" s="129">
        <v>150202010102</v>
      </c>
      <c r="S52" s="135"/>
      <c r="T52" s="136"/>
      <c r="U52" s="137"/>
      <c r="V52" s="160"/>
      <c r="X52" s="271">
        <v>1120211</v>
      </c>
      <c r="Y52" s="272" t="s">
        <v>3017</v>
      </c>
    </row>
    <row r="53" spans="1:25" ht="14.4">
      <c r="A53" s="106" t="s">
        <v>515</v>
      </c>
      <c r="B53" s="102" t="s">
        <v>2849</v>
      </c>
      <c r="C53" s="267">
        <v>3</v>
      </c>
      <c r="D53" s="267">
        <f t="shared" si="0"/>
        <v>52</v>
      </c>
      <c r="E53" s="6" t="str">
        <f t="shared" si="1"/>
        <v/>
      </c>
      <c r="K53" s="228">
        <v>1120404</v>
      </c>
      <c r="L53" s="229" t="s">
        <v>73</v>
      </c>
      <c r="M53" s="230" t="s">
        <v>2593</v>
      </c>
      <c r="P53" s="129">
        <v>12180604</v>
      </c>
      <c r="Q53" s="129">
        <v>150202010103</v>
      </c>
      <c r="S53" s="135"/>
      <c r="T53" s="136"/>
      <c r="U53" s="137"/>
      <c r="V53" s="138"/>
      <c r="X53" s="271">
        <v>112021301</v>
      </c>
      <c r="Y53" s="272" t="s">
        <v>3018</v>
      </c>
    </row>
    <row r="54" spans="1:25" ht="15.6">
      <c r="A54" s="106" t="s">
        <v>512</v>
      </c>
      <c r="B54" s="102" t="s">
        <v>2850</v>
      </c>
      <c r="C54" s="267">
        <v>3</v>
      </c>
      <c r="D54" s="267">
        <f t="shared" si="0"/>
        <v>53</v>
      </c>
      <c r="E54" s="6" t="str">
        <f t="shared" si="1"/>
        <v/>
      </c>
      <c r="K54" s="228">
        <v>1120405</v>
      </c>
      <c r="L54" s="229" t="s">
        <v>94</v>
      </c>
      <c r="M54" s="230" t="s">
        <v>2593</v>
      </c>
      <c r="P54" s="129">
        <v>12181101</v>
      </c>
      <c r="Q54" s="129">
        <v>150202020201</v>
      </c>
      <c r="S54" s="807" t="s">
        <v>2490</v>
      </c>
      <c r="T54" s="808"/>
      <c r="U54" s="808"/>
      <c r="V54" s="809"/>
      <c r="X54" s="271">
        <v>1120301</v>
      </c>
      <c r="Y54" s="272" t="s">
        <v>3019</v>
      </c>
    </row>
    <row r="55" spans="1:25" ht="14.4">
      <c r="A55" s="106" t="s">
        <v>519</v>
      </c>
      <c r="B55" s="102" t="s">
        <v>2851</v>
      </c>
      <c r="C55" s="267">
        <v>3</v>
      </c>
      <c r="D55" s="267">
        <f t="shared" si="0"/>
        <v>54</v>
      </c>
      <c r="E55" s="6" t="str">
        <f t="shared" si="1"/>
        <v/>
      </c>
      <c r="K55" s="228">
        <v>1120406</v>
      </c>
      <c r="L55" s="229" t="s">
        <v>408</v>
      </c>
      <c r="M55" s="230" t="s">
        <v>2591</v>
      </c>
      <c r="P55" s="129">
        <v>12181102</v>
      </c>
      <c r="Q55" s="129">
        <v>150202020202</v>
      </c>
      <c r="S55" s="799"/>
      <c r="T55" s="800"/>
      <c r="U55" s="142">
        <v>1502</v>
      </c>
      <c r="V55" s="162"/>
      <c r="X55" s="271">
        <v>1120302</v>
      </c>
      <c r="Y55" s="272" t="s">
        <v>891</v>
      </c>
    </row>
    <row r="56" spans="1:25" ht="14.4">
      <c r="A56" s="104" t="s">
        <v>562</v>
      </c>
      <c r="B56" s="102" t="s">
        <v>2852</v>
      </c>
      <c r="C56" s="267">
        <v>4</v>
      </c>
      <c r="D56" s="267">
        <f t="shared" si="0"/>
        <v>55</v>
      </c>
      <c r="E56" s="6" t="str">
        <f t="shared" si="1"/>
        <v/>
      </c>
      <c r="K56" s="228">
        <v>1120407</v>
      </c>
      <c r="L56" s="229" t="s">
        <v>1257</v>
      </c>
      <c r="M56" s="230" t="s">
        <v>2594</v>
      </c>
      <c r="P56" s="129">
        <v>120203</v>
      </c>
      <c r="Q56" s="129">
        <v>1503010101</v>
      </c>
      <c r="S56" s="163"/>
      <c r="T56" s="164"/>
      <c r="U56" s="165"/>
      <c r="V56" s="166"/>
      <c r="X56" s="271">
        <v>1120303</v>
      </c>
      <c r="Y56" s="272" t="s">
        <v>892</v>
      </c>
    </row>
    <row r="57" spans="1:25" ht="14.4">
      <c r="A57" s="104" t="s">
        <v>563</v>
      </c>
      <c r="B57" s="102" t="s">
        <v>2853</v>
      </c>
      <c r="C57" s="267">
        <v>4</v>
      </c>
      <c r="D57" s="267">
        <f t="shared" si="0"/>
        <v>56</v>
      </c>
      <c r="E57" s="6" t="str">
        <f t="shared" si="1"/>
        <v/>
      </c>
      <c r="K57" s="228">
        <v>1120411</v>
      </c>
      <c r="L57" s="229" t="s">
        <v>2247</v>
      </c>
      <c r="M57" s="230" t="s">
        <v>2594</v>
      </c>
      <c r="P57" s="129">
        <v>120203</v>
      </c>
      <c r="Q57" s="129">
        <v>1503010102</v>
      </c>
      <c r="S57" s="148" t="s">
        <v>2487</v>
      </c>
      <c r="T57" s="167"/>
      <c r="U57" s="168"/>
      <c r="V57" s="169"/>
      <c r="X57" s="271">
        <v>1120304</v>
      </c>
      <c r="Y57" s="272" t="s">
        <v>3020</v>
      </c>
    </row>
    <row r="58" spans="1:25" ht="14.4">
      <c r="A58" s="104" t="s">
        <v>564</v>
      </c>
      <c r="B58" s="102" t="s">
        <v>668</v>
      </c>
      <c r="C58" s="267">
        <v>4</v>
      </c>
      <c r="D58" s="267">
        <f t="shared" si="0"/>
        <v>57</v>
      </c>
      <c r="E58" s="6" t="str">
        <f t="shared" si="1"/>
        <v/>
      </c>
      <c r="K58" s="228">
        <v>1120501</v>
      </c>
      <c r="L58" s="229" t="s">
        <v>806</v>
      </c>
      <c r="M58" s="230" t="s">
        <v>2594</v>
      </c>
      <c r="P58" s="129">
        <v>1205</v>
      </c>
      <c r="Q58" s="129">
        <v>1503010401</v>
      </c>
      <c r="S58" s="163" t="s">
        <v>2491</v>
      </c>
      <c r="T58" s="164"/>
      <c r="U58" s="165"/>
      <c r="V58" s="155" t="s">
        <v>2489</v>
      </c>
      <c r="X58" s="271">
        <v>1120305</v>
      </c>
      <c r="Y58" s="272" t="s">
        <v>893</v>
      </c>
    </row>
    <row r="59" spans="1:25" ht="14.4">
      <c r="A59" s="105" t="s">
        <v>514</v>
      </c>
      <c r="B59" s="102" t="s">
        <v>669</v>
      </c>
      <c r="C59" s="267">
        <v>3</v>
      </c>
      <c r="D59" s="267">
        <f t="shared" si="0"/>
        <v>58</v>
      </c>
      <c r="E59" s="6" t="str">
        <f t="shared" si="1"/>
        <v/>
      </c>
      <c r="K59" s="228">
        <v>1120601</v>
      </c>
      <c r="L59" s="229" t="s">
        <v>81</v>
      </c>
      <c r="M59" s="230" t="s">
        <v>2594</v>
      </c>
      <c r="P59" s="129">
        <v>1208</v>
      </c>
      <c r="Q59" s="129">
        <v>1503020201</v>
      </c>
      <c r="S59" s="135"/>
      <c r="T59" s="136"/>
      <c r="U59" s="137"/>
      <c r="V59" s="138"/>
      <c r="X59" s="271">
        <v>1120306</v>
      </c>
      <c r="Y59" s="272" t="s">
        <v>894</v>
      </c>
    </row>
    <row r="60" spans="1:25" ht="14.4">
      <c r="A60" s="106" t="s">
        <v>520</v>
      </c>
      <c r="B60" s="102" t="s">
        <v>2854</v>
      </c>
      <c r="C60" s="267">
        <v>3</v>
      </c>
      <c r="D60" s="267">
        <f t="shared" si="0"/>
        <v>59</v>
      </c>
      <c r="E60" s="6" t="str">
        <f t="shared" si="1"/>
        <v/>
      </c>
      <c r="K60" s="228">
        <v>1120701</v>
      </c>
      <c r="L60" s="229" t="s">
        <v>18</v>
      </c>
      <c r="M60" s="230" t="s">
        <v>2594</v>
      </c>
      <c r="P60" s="129">
        <v>12170301</v>
      </c>
      <c r="Q60" s="129">
        <v>150302010301</v>
      </c>
      <c r="S60" s="156"/>
      <c r="T60" s="157" t="s">
        <v>2422</v>
      </c>
      <c r="U60" s="158">
        <v>15020102</v>
      </c>
      <c r="V60" s="159" t="s">
        <v>2492</v>
      </c>
      <c r="X60" s="271">
        <v>1120307</v>
      </c>
      <c r="Y60" s="272" t="s">
        <v>3021</v>
      </c>
    </row>
    <row r="61" spans="1:25" ht="14.4">
      <c r="A61" s="104" t="s">
        <v>487</v>
      </c>
      <c r="B61" s="102" t="s">
        <v>81</v>
      </c>
      <c r="C61" s="267">
        <v>4</v>
      </c>
      <c r="D61" s="267">
        <f t="shared" si="0"/>
        <v>60</v>
      </c>
      <c r="E61" s="6" t="str">
        <f t="shared" si="1"/>
        <v/>
      </c>
      <c r="K61" s="228">
        <v>1120702</v>
      </c>
      <c r="L61" s="229" t="s">
        <v>409</v>
      </c>
      <c r="M61" s="230" t="s">
        <v>2594</v>
      </c>
      <c r="P61" s="129">
        <v>12170501</v>
      </c>
      <c r="Q61" s="129">
        <v>150302010106</v>
      </c>
      <c r="S61" s="135" t="s">
        <v>2493</v>
      </c>
      <c r="T61" s="136">
        <v>12020102</v>
      </c>
      <c r="U61" s="137">
        <v>15020102</v>
      </c>
      <c r="V61" s="160" t="s">
        <v>2420</v>
      </c>
      <c r="X61" s="271">
        <v>1120308</v>
      </c>
      <c r="Y61" s="272" t="s">
        <v>896</v>
      </c>
    </row>
    <row r="62" spans="1:25" ht="14.4">
      <c r="A62" s="104" t="s">
        <v>565</v>
      </c>
      <c r="B62" s="102" t="s">
        <v>670</v>
      </c>
      <c r="C62" s="267">
        <v>4</v>
      </c>
      <c r="D62" s="267">
        <f t="shared" si="0"/>
        <v>61</v>
      </c>
      <c r="E62" s="6" t="str">
        <f t="shared" si="1"/>
        <v/>
      </c>
      <c r="K62" s="228">
        <v>1120703</v>
      </c>
      <c r="L62" s="229" t="s">
        <v>30</v>
      </c>
      <c r="M62" s="230" t="s">
        <v>2594</v>
      </c>
      <c r="P62" s="129">
        <v>12170502</v>
      </c>
      <c r="Q62" s="129">
        <v>150302010107</v>
      </c>
      <c r="S62" s="135" t="s">
        <v>2494</v>
      </c>
      <c r="T62" s="136">
        <v>12020103</v>
      </c>
      <c r="U62" s="137">
        <v>1502010101</v>
      </c>
      <c r="V62" s="160" t="s">
        <v>2421</v>
      </c>
      <c r="X62" s="271">
        <v>1120309</v>
      </c>
      <c r="Y62" s="272" t="s">
        <v>3022</v>
      </c>
    </row>
    <row r="63" spans="1:25" ht="14.4">
      <c r="A63" s="104" t="s">
        <v>566</v>
      </c>
      <c r="B63" s="102" t="s">
        <v>671</v>
      </c>
      <c r="C63" s="267">
        <v>4</v>
      </c>
      <c r="D63" s="267">
        <f t="shared" si="0"/>
        <v>62</v>
      </c>
      <c r="E63" s="6" t="str">
        <f t="shared" si="1"/>
        <v/>
      </c>
      <c r="K63" s="228">
        <v>112070401</v>
      </c>
      <c r="L63" s="229" t="s">
        <v>1959</v>
      </c>
      <c r="M63" s="230" t="s">
        <v>2594</v>
      </c>
      <c r="P63" s="129">
        <v>12170503</v>
      </c>
      <c r="Q63" s="129">
        <v>150302010108</v>
      </c>
      <c r="S63" s="156"/>
      <c r="T63" s="157" t="s">
        <v>2422</v>
      </c>
      <c r="U63" s="158">
        <v>15020101</v>
      </c>
      <c r="V63" s="159" t="s">
        <v>223</v>
      </c>
      <c r="X63" s="271">
        <v>1120310</v>
      </c>
      <c r="Y63" s="272" t="s">
        <v>3023</v>
      </c>
    </row>
    <row r="64" spans="1:25" ht="14.4">
      <c r="A64" s="104" t="s">
        <v>567</v>
      </c>
      <c r="B64" s="102" t="s">
        <v>2855</v>
      </c>
      <c r="C64" s="267">
        <v>4</v>
      </c>
      <c r="D64" s="267">
        <f t="shared" si="0"/>
        <v>63</v>
      </c>
      <c r="E64" s="6" t="str">
        <f t="shared" si="1"/>
        <v/>
      </c>
      <c r="K64" s="228">
        <v>112070402</v>
      </c>
      <c r="L64" s="229" t="s">
        <v>1960</v>
      </c>
      <c r="M64" s="230" t="s">
        <v>2594</v>
      </c>
      <c r="P64" s="129">
        <v>12170801</v>
      </c>
      <c r="Q64" s="129">
        <v>150302010202</v>
      </c>
      <c r="S64" s="135" t="s">
        <v>2495</v>
      </c>
      <c r="T64" s="136">
        <v>12020101</v>
      </c>
      <c r="U64" s="137">
        <v>15020101</v>
      </c>
      <c r="V64" s="160" t="s">
        <v>2890</v>
      </c>
      <c r="X64" s="271">
        <v>1120311</v>
      </c>
      <c r="Y64" s="272" t="s">
        <v>69</v>
      </c>
    </row>
    <row r="65" spans="1:25" ht="14.4">
      <c r="A65" s="104" t="s">
        <v>568</v>
      </c>
      <c r="B65" s="102" t="s">
        <v>2856</v>
      </c>
      <c r="C65" s="267">
        <v>4</v>
      </c>
      <c r="D65" s="267">
        <f t="shared" si="0"/>
        <v>64</v>
      </c>
      <c r="E65" s="6" t="str">
        <f t="shared" si="1"/>
        <v/>
      </c>
      <c r="K65" s="228">
        <v>112070403</v>
      </c>
      <c r="L65" s="229" t="s">
        <v>411</v>
      </c>
      <c r="M65" s="230" t="s">
        <v>2594</v>
      </c>
      <c r="P65" s="129">
        <v>12170802</v>
      </c>
      <c r="Q65" s="129">
        <v>150302010205</v>
      </c>
      <c r="S65" s="135" t="s">
        <v>2496</v>
      </c>
      <c r="T65" s="136">
        <v>1206</v>
      </c>
      <c r="U65" s="137">
        <v>150202020204</v>
      </c>
      <c r="V65" s="160" t="s">
        <v>2423</v>
      </c>
      <c r="X65" s="271">
        <v>1120312</v>
      </c>
      <c r="Y65" s="272" t="s">
        <v>3024</v>
      </c>
    </row>
    <row r="66" spans="1:25" ht="14.4">
      <c r="A66" s="104" t="s">
        <v>569</v>
      </c>
      <c r="B66" s="102" t="s">
        <v>2857</v>
      </c>
      <c r="C66" s="267">
        <v>4</v>
      </c>
      <c r="D66" s="267">
        <f t="shared" si="0"/>
        <v>65</v>
      </c>
      <c r="E66" s="6" t="str">
        <f t="shared" si="1"/>
        <v/>
      </c>
      <c r="K66" s="228">
        <v>112070405</v>
      </c>
      <c r="L66" s="229" t="s">
        <v>1961</v>
      </c>
      <c r="M66" s="230" t="s">
        <v>2594</v>
      </c>
      <c r="P66" s="129">
        <v>12171101</v>
      </c>
      <c r="Q66" s="129">
        <v>150302020204</v>
      </c>
      <c r="S66" s="135">
        <v>160205209</v>
      </c>
      <c r="T66" s="136">
        <v>12170901</v>
      </c>
      <c r="U66" s="137">
        <v>150202020203</v>
      </c>
      <c r="V66" s="160" t="s">
        <v>2424</v>
      </c>
      <c r="X66" s="271">
        <v>1120313</v>
      </c>
      <c r="Y66" s="272" t="s">
        <v>3025</v>
      </c>
    </row>
    <row r="67" spans="1:25" ht="14.4">
      <c r="A67" s="104" t="s">
        <v>570</v>
      </c>
      <c r="B67" s="102" t="s">
        <v>2858</v>
      </c>
      <c r="C67" s="267">
        <v>4</v>
      </c>
      <c r="D67" s="267">
        <f t="shared" ref="D67:D130" si="2">VALUE(A67)</f>
        <v>66</v>
      </c>
      <c r="E67" s="6" t="str">
        <f t="shared" ref="E67:E130" si="3">IF(OR(C67=1,C67=2,C67=6),"A","")</f>
        <v/>
      </c>
      <c r="K67" s="228">
        <v>112070406</v>
      </c>
      <c r="L67" s="229" t="s">
        <v>1962</v>
      </c>
      <c r="M67" s="230" t="s">
        <v>2594</v>
      </c>
      <c r="P67" s="129">
        <v>12171102</v>
      </c>
      <c r="Q67" s="129">
        <v>150302020205</v>
      </c>
      <c r="S67" s="135" t="s">
        <v>2497</v>
      </c>
      <c r="T67" s="136">
        <v>12170901</v>
      </c>
      <c r="U67" s="137">
        <v>150202020203</v>
      </c>
      <c r="V67" s="160" t="s">
        <v>2424</v>
      </c>
      <c r="X67" s="271">
        <v>1120314</v>
      </c>
      <c r="Y67" s="272" t="s">
        <v>2651</v>
      </c>
    </row>
    <row r="68" spans="1:25" ht="14.4">
      <c r="A68" s="104" t="s">
        <v>571</v>
      </c>
      <c r="B68" s="102" t="s">
        <v>2859</v>
      </c>
      <c r="C68" s="267">
        <v>4</v>
      </c>
      <c r="D68" s="267">
        <f t="shared" si="2"/>
        <v>67</v>
      </c>
      <c r="E68" s="6" t="str">
        <f t="shared" si="3"/>
        <v/>
      </c>
      <c r="K68" s="228">
        <v>112070407</v>
      </c>
      <c r="L68" s="229" t="s">
        <v>1963</v>
      </c>
      <c r="M68" s="230" t="s">
        <v>2594</v>
      </c>
      <c r="P68" s="129">
        <v>12171401</v>
      </c>
      <c r="Q68" s="129">
        <v>150302020302</v>
      </c>
      <c r="S68" s="135" t="s">
        <v>2498</v>
      </c>
      <c r="T68" s="136">
        <v>12171301</v>
      </c>
      <c r="U68" s="137">
        <v>150202010201</v>
      </c>
      <c r="V68" s="160" t="s">
        <v>2425</v>
      </c>
      <c r="X68" s="271">
        <v>1120315</v>
      </c>
      <c r="Y68" s="272" t="s">
        <v>3026</v>
      </c>
    </row>
    <row r="69" spans="1:25" ht="14.4">
      <c r="A69" s="104" t="s">
        <v>523</v>
      </c>
      <c r="B69" s="102" t="s">
        <v>2860</v>
      </c>
      <c r="C69" s="267">
        <v>4</v>
      </c>
      <c r="D69" s="267">
        <f t="shared" si="2"/>
        <v>68</v>
      </c>
      <c r="E69" s="6" t="str">
        <f t="shared" si="3"/>
        <v/>
      </c>
      <c r="K69" s="228">
        <v>112070408</v>
      </c>
      <c r="L69" s="229" t="s">
        <v>1964</v>
      </c>
      <c r="M69" s="230" t="s">
        <v>2594</v>
      </c>
      <c r="P69" s="129">
        <v>12171601</v>
      </c>
      <c r="Q69" s="129">
        <v>15030103010101</v>
      </c>
      <c r="S69" s="135" t="s">
        <v>2499</v>
      </c>
      <c r="T69" s="136">
        <v>12171302</v>
      </c>
      <c r="U69" s="137">
        <v>150202010202</v>
      </c>
      <c r="V69" s="160" t="s">
        <v>2426</v>
      </c>
      <c r="X69" s="271">
        <v>1120316</v>
      </c>
      <c r="Y69" s="272" t="s">
        <v>38</v>
      </c>
    </row>
    <row r="70" spans="1:25" ht="14.4">
      <c r="A70" s="104" t="s">
        <v>572</v>
      </c>
      <c r="B70" s="102" t="s">
        <v>2861</v>
      </c>
      <c r="C70" s="267">
        <v>4</v>
      </c>
      <c r="D70" s="267">
        <f t="shared" si="2"/>
        <v>69</v>
      </c>
      <c r="E70" s="6" t="str">
        <f t="shared" si="3"/>
        <v/>
      </c>
      <c r="K70" s="228">
        <v>112070501</v>
      </c>
      <c r="L70" s="229" t="s">
        <v>1965</v>
      </c>
      <c r="M70" s="230" t="s">
        <v>2594</v>
      </c>
      <c r="P70" s="129">
        <v>12171602</v>
      </c>
      <c r="Q70" s="129">
        <v>15030103010102</v>
      </c>
      <c r="S70" s="135" t="s">
        <v>2500</v>
      </c>
      <c r="T70" s="136">
        <v>12180602</v>
      </c>
      <c r="U70" s="137">
        <v>150202010101</v>
      </c>
      <c r="V70" s="160" t="s">
        <v>2427</v>
      </c>
      <c r="X70" s="271">
        <v>1120317</v>
      </c>
      <c r="Y70" s="272" t="s">
        <v>3027</v>
      </c>
    </row>
    <row r="71" spans="1:25" ht="14.4">
      <c r="A71" s="104" t="s">
        <v>573</v>
      </c>
      <c r="B71" s="102" t="s">
        <v>2862</v>
      </c>
      <c r="C71" s="267">
        <v>4</v>
      </c>
      <c r="D71" s="267">
        <f t="shared" si="2"/>
        <v>70</v>
      </c>
      <c r="E71" s="6" t="str">
        <f t="shared" si="3"/>
        <v/>
      </c>
      <c r="K71" s="228">
        <v>112070502</v>
      </c>
      <c r="L71" s="229" t="s">
        <v>1966</v>
      </c>
      <c r="M71" s="230" t="s">
        <v>2594</v>
      </c>
      <c r="P71" s="129">
        <v>12181901</v>
      </c>
      <c r="Q71" s="129">
        <v>150301030201</v>
      </c>
      <c r="S71" s="135" t="s">
        <v>2501</v>
      </c>
      <c r="T71" s="136">
        <v>12180603</v>
      </c>
      <c r="U71" s="137">
        <v>150202010102</v>
      </c>
      <c r="V71" s="160" t="s">
        <v>2428</v>
      </c>
      <c r="X71" s="271">
        <v>1120318</v>
      </c>
      <c r="Y71" s="272" t="s">
        <v>3028</v>
      </c>
    </row>
    <row r="72" spans="1:25" ht="14.4">
      <c r="A72" s="104" t="s">
        <v>574</v>
      </c>
      <c r="B72" s="102" t="s">
        <v>672</v>
      </c>
      <c r="C72" s="267">
        <v>4</v>
      </c>
      <c r="D72" s="267">
        <f t="shared" si="2"/>
        <v>71</v>
      </c>
      <c r="E72" s="6" t="str">
        <f t="shared" si="3"/>
        <v/>
      </c>
      <c r="K72" s="228">
        <v>112070503</v>
      </c>
      <c r="L72" s="229" t="s">
        <v>1967</v>
      </c>
      <c r="M72" s="230" t="s">
        <v>2594</v>
      </c>
      <c r="P72" s="129">
        <v>12182101</v>
      </c>
      <c r="Q72" s="129">
        <v>150302010402</v>
      </c>
      <c r="S72" s="135" t="s">
        <v>2502</v>
      </c>
      <c r="T72" s="136">
        <v>12180604</v>
      </c>
      <c r="U72" s="137">
        <v>150202010103</v>
      </c>
      <c r="V72" s="160" t="s">
        <v>2429</v>
      </c>
      <c r="X72" s="271">
        <v>1120319</v>
      </c>
      <c r="Y72" s="272" t="s">
        <v>3029</v>
      </c>
    </row>
    <row r="73" spans="1:25" ht="14.4">
      <c r="A73" s="104" t="s">
        <v>575</v>
      </c>
      <c r="B73" s="102" t="s">
        <v>2863</v>
      </c>
      <c r="C73" s="267">
        <v>4</v>
      </c>
      <c r="D73" s="267">
        <f t="shared" si="2"/>
        <v>72</v>
      </c>
      <c r="E73" s="6" t="str">
        <f t="shared" si="3"/>
        <v/>
      </c>
      <c r="K73" s="228">
        <v>112070504</v>
      </c>
      <c r="L73" s="229" t="s">
        <v>1968</v>
      </c>
      <c r="M73" s="230" t="s">
        <v>2593</v>
      </c>
      <c r="P73" s="129">
        <v>12180102</v>
      </c>
      <c r="Q73" s="129">
        <v>150302010601</v>
      </c>
      <c r="S73" s="135" t="s">
        <v>2503</v>
      </c>
      <c r="T73" s="136">
        <v>12181101</v>
      </c>
      <c r="U73" s="137">
        <v>150202020201</v>
      </c>
      <c r="V73" s="160" t="s">
        <v>2430</v>
      </c>
      <c r="X73" s="271">
        <v>1120320</v>
      </c>
      <c r="Y73" s="272" t="s">
        <v>3030</v>
      </c>
    </row>
    <row r="74" spans="1:25" ht="14.4">
      <c r="A74" s="104" t="s">
        <v>576</v>
      </c>
      <c r="B74" s="102" t="s">
        <v>2864</v>
      </c>
      <c r="C74" s="267">
        <v>4</v>
      </c>
      <c r="D74" s="267">
        <f t="shared" si="2"/>
        <v>73</v>
      </c>
      <c r="E74" s="6" t="str">
        <f t="shared" si="3"/>
        <v/>
      </c>
      <c r="K74" s="228">
        <v>11207060101</v>
      </c>
      <c r="L74" s="229" t="s">
        <v>1970</v>
      </c>
      <c r="M74" s="230" t="s">
        <v>2594</v>
      </c>
      <c r="P74" s="129">
        <v>12180301</v>
      </c>
      <c r="Q74" s="129">
        <v>150302010301</v>
      </c>
      <c r="S74" s="135" t="s">
        <v>2504</v>
      </c>
      <c r="T74" s="136">
        <v>12181102</v>
      </c>
      <c r="U74" s="137">
        <v>150202020202</v>
      </c>
      <c r="V74" s="160" t="s">
        <v>2431</v>
      </c>
      <c r="X74" s="271">
        <v>1120401</v>
      </c>
      <c r="Y74" s="272" t="s">
        <v>904</v>
      </c>
    </row>
    <row r="75" spans="1:25" ht="14.4">
      <c r="A75" s="104" t="s">
        <v>522</v>
      </c>
      <c r="B75" s="102" t="s">
        <v>2865</v>
      </c>
      <c r="C75" s="267">
        <v>4</v>
      </c>
      <c r="D75" s="267">
        <f t="shared" si="2"/>
        <v>74</v>
      </c>
      <c r="E75" s="6" t="str">
        <f t="shared" si="3"/>
        <v/>
      </c>
      <c r="K75" s="228">
        <v>112070602</v>
      </c>
      <c r="L75" s="229" t="s">
        <v>2748</v>
      </c>
      <c r="M75" s="230" t="s">
        <v>2594</v>
      </c>
      <c r="P75" s="129">
        <v>12180701</v>
      </c>
      <c r="Q75" s="129">
        <v>150302010101</v>
      </c>
      <c r="S75" s="135"/>
      <c r="T75" s="136"/>
      <c r="U75" s="137"/>
      <c r="V75" s="138"/>
      <c r="X75" s="271">
        <v>1120402</v>
      </c>
      <c r="Y75" s="272" t="s">
        <v>905</v>
      </c>
    </row>
    <row r="76" spans="1:25" ht="14.4">
      <c r="A76" s="104" t="s">
        <v>521</v>
      </c>
      <c r="B76" s="102" t="s">
        <v>2866</v>
      </c>
      <c r="C76" s="267">
        <v>4</v>
      </c>
      <c r="D76" s="267">
        <f t="shared" si="2"/>
        <v>75</v>
      </c>
      <c r="E76" s="6" t="str">
        <f t="shared" si="3"/>
        <v/>
      </c>
      <c r="K76" s="228">
        <v>112070609</v>
      </c>
      <c r="L76" s="229" t="s">
        <v>337</v>
      </c>
      <c r="M76" s="230" t="s">
        <v>2594</v>
      </c>
      <c r="P76" s="129">
        <v>12180702</v>
      </c>
      <c r="Q76" s="129">
        <v>150302010102</v>
      </c>
      <c r="S76" s="135"/>
      <c r="T76" s="136"/>
      <c r="U76" s="137"/>
      <c r="V76" s="138"/>
      <c r="X76" s="271">
        <v>1120403</v>
      </c>
      <c r="Y76" s="272" t="s">
        <v>3031</v>
      </c>
    </row>
    <row r="77" spans="1:25" ht="15.6">
      <c r="A77" s="104" t="s">
        <v>577</v>
      </c>
      <c r="B77" s="102" t="s">
        <v>2565</v>
      </c>
      <c r="C77" s="267">
        <v>4</v>
      </c>
      <c r="D77" s="267">
        <f t="shared" si="2"/>
        <v>76</v>
      </c>
      <c r="E77" s="6" t="str">
        <f t="shared" si="3"/>
        <v/>
      </c>
      <c r="K77" s="228">
        <v>112070610</v>
      </c>
      <c r="L77" s="229" t="s">
        <v>338</v>
      </c>
      <c r="M77" s="230" t="s">
        <v>2594</v>
      </c>
      <c r="P77" s="129">
        <v>12180703</v>
      </c>
      <c r="Q77" s="129">
        <v>150302010103</v>
      </c>
      <c r="S77" s="812" t="s">
        <v>2505</v>
      </c>
      <c r="T77" s="813"/>
      <c r="U77" s="813"/>
      <c r="V77" s="814"/>
      <c r="X77" s="271">
        <v>1120404</v>
      </c>
      <c r="Y77" s="272" t="s">
        <v>906</v>
      </c>
    </row>
    <row r="78" spans="1:25" ht="14.4">
      <c r="A78" s="104" t="s">
        <v>505</v>
      </c>
      <c r="B78" s="102" t="s">
        <v>673</v>
      </c>
      <c r="C78" s="267">
        <v>4</v>
      </c>
      <c r="D78" s="267">
        <f t="shared" si="2"/>
        <v>77</v>
      </c>
      <c r="E78" s="6" t="str">
        <f t="shared" si="3"/>
        <v/>
      </c>
      <c r="K78" s="228">
        <v>112070603</v>
      </c>
      <c r="L78" s="229" t="s">
        <v>31</v>
      </c>
      <c r="M78" s="230" t="s">
        <v>2594</v>
      </c>
      <c r="P78" s="129">
        <v>12180704</v>
      </c>
      <c r="Q78" s="129">
        <v>150302010104</v>
      </c>
      <c r="S78" s="810"/>
      <c r="T78" s="811"/>
      <c r="U78" s="170">
        <v>1503</v>
      </c>
      <c r="V78" s="171"/>
      <c r="X78" s="271">
        <v>1120405</v>
      </c>
      <c r="Y78" s="272" t="s">
        <v>907</v>
      </c>
    </row>
    <row r="79" spans="1:25" ht="14.4">
      <c r="A79" s="104" t="s">
        <v>578</v>
      </c>
      <c r="B79" s="102" t="s">
        <v>386</v>
      </c>
      <c r="C79" s="267">
        <v>4</v>
      </c>
      <c r="D79" s="267">
        <f t="shared" si="2"/>
        <v>78</v>
      </c>
      <c r="E79" s="6" t="str">
        <f t="shared" si="3"/>
        <v/>
      </c>
      <c r="K79" s="228">
        <v>112070604</v>
      </c>
      <c r="L79" s="229" t="s">
        <v>800</v>
      </c>
      <c r="M79" s="230" t="s">
        <v>2594</v>
      </c>
      <c r="P79" s="129">
        <v>12180705</v>
      </c>
      <c r="Q79" s="129">
        <v>150302010105</v>
      </c>
      <c r="S79" s="172"/>
      <c r="T79" s="173"/>
      <c r="U79" s="174"/>
      <c r="V79" s="175"/>
      <c r="X79" s="271">
        <v>1120406</v>
      </c>
      <c r="Y79" s="272" t="s">
        <v>408</v>
      </c>
    </row>
    <row r="80" spans="1:25" ht="14.4">
      <c r="A80" s="104" t="s">
        <v>579</v>
      </c>
      <c r="B80" s="102" t="s">
        <v>357</v>
      </c>
      <c r="C80" s="267">
        <v>4</v>
      </c>
      <c r="D80" s="267">
        <f t="shared" si="2"/>
        <v>79</v>
      </c>
      <c r="E80" s="6" t="str">
        <f t="shared" si="3"/>
        <v/>
      </c>
      <c r="K80" s="228">
        <v>112070605</v>
      </c>
      <c r="L80" s="229" t="s">
        <v>55</v>
      </c>
      <c r="M80" s="230" t="s">
        <v>2594</v>
      </c>
      <c r="P80" s="129">
        <v>12180706</v>
      </c>
      <c r="Q80" s="129">
        <v>150302010106</v>
      </c>
      <c r="S80" s="148" t="s">
        <v>2487</v>
      </c>
      <c r="T80" s="149"/>
      <c r="U80" s="176"/>
      <c r="V80" s="159"/>
      <c r="X80" s="271">
        <v>1120407</v>
      </c>
      <c r="Y80" s="272" t="s">
        <v>1257</v>
      </c>
    </row>
    <row r="81" spans="1:25" ht="14.4">
      <c r="A81" s="104" t="s">
        <v>580</v>
      </c>
      <c r="B81" s="102" t="s">
        <v>170</v>
      </c>
      <c r="C81" s="267">
        <v>4</v>
      </c>
      <c r="D81" s="267">
        <f t="shared" si="2"/>
        <v>80</v>
      </c>
      <c r="E81" s="6" t="str">
        <f t="shared" si="3"/>
        <v/>
      </c>
      <c r="K81" s="228">
        <v>112070606</v>
      </c>
      <c r="L81" s="229" t="s">
        <v>76</v>
      </c>
      <c r="M81" s="230" t="s">
        <v>2594</v>
      </c>
      <c r="P81" s="129">
        <v>12180707</v>
      </c>
      <c r="Q81" s="129">
        <v>150302010107</v>
      </c>
      <c r="S81" s="177" t="s">
        <v>2506</v>
      </c>
      <c r="T81" s="136"/>
      <c r="U81" s="137"/>
      <c r="V81" s="155" t="s">
        <v>2489</v>
      </c>
      <c r="X81" s="271">
        <v>1120408</v>
      </c>
      <c r="Y81" s="272" t="s">
        <v>3032</v>
      </c>
    </row>
    <row r="82" spans="1:25" ht="14.4">
      <c r="A82" s="104" t="s">
        <v>503</v>
      </c>
      <c r="B82" s="102" t="s">
        <v>674</v>
      </c>
      <c r="C82" s="267">
        <v>4</v>
      </c>
      <c r="D82" s="267">
        <f t="shared" si="2"/>
        <v>81</v>
      </c>
      <c r="E82" s="6" t="str">
        <f t="shared" si="3"/>
        <v/>
      </c>
      <c r="K82" s="228">
        <v>11207060701</v>
      </c>
      <c r="L82" s="229" t="s">
        <v>2747</v>
      </c>
      <c r="M82" s="230" t="s">
        <v>2593</v>
      </c>
      <c r="P82" s="129">
        <v>12180708</v>
      </c>
      <c r="Q82" s="129">
        <v>150302010108</v>
      </c>
      <c r="S82" s="152">
        <v>150300110</v>
      </c>
      <c r="T82" s="136"/>
      <c r="U82" s="137"/>
      <c r="V82" s="160" t="s">
        <v>2507</v>
      </c>
      <c r="X82" s="271">
        <v>1120409</v>
      </c>
      <c r="Y82" s="272" t="s">
        <v>1936</v>
      </c>
    </row>
    <row r="83" spans="1:25" ht="14.4">
      <c r="A83" s="104" t="s">
        <v>581</v>
      </c>
      <c r="B83" s="102" t="s">
        <v>675</v>
      </c>
      <c r="C83" s="267">
        <v>4</v>
      </c>
      <c r="D83" s="267">
        <f t="shared" si="2"/>
        <v>82</v>
      </c>
      <c r="E83" s="6" t="str">
        <f t="shared" si="3"/>
        <v/>
      </c>
      <c r="K83" s="228">
        <v>11207060702</v>
      </c>
      <c r="L83" s="229" t="s">
        <v>2746</v>
      </c>
      <c r="M83" s="230" t="s">
        <v>2593</v>
      </c>
      <c r="P83" s="129">
        <v>12181001</v>
      </c>
      <c r="Q83" s="129">
        <v>150302010201</v>
      </c>
      <c r="S83" s="135" t="s">
        <v>2508</v>
      </c>
      <c r="T83" s="136">
        <v>12170101</v>
      </c>
      <c r="U83" s="137"/>
      <c r="V83" s="160" t="s">
        <v>2509</v>
      </c>
      <c r="X83" s="271">
        <v>1120410</v>
      </c>
      <c r="Y83" s="272" t="s">
        <v>3033</v>
      </c>
    </row>
    <row r="84" spans="1:25" ht="14.4">
      <c r="A84" s="104" t="s">
        <v>582</v>
      </c>
      <c r="B84" s="102" t="s">
        <v>2867</v>
      </c>
      <c r="C84" s="267">
        <v>4</v>
      </c>
      <c r="D84" s="267">
        <f t="shared" si="2"/>
        <v>83</v>
      </c>
      <c r="E84" s="6" t="str">
        <f t="shared" si="3"/>
        <v/>
      </c>
      <c r="K84" s="228">
        <v>11207060704</v>
      </c>
      <c r="L84" s="229" t="s">
        <v>2745</v>
      </c>
      <c r="M84" s="230" t="s">
        <v>2593</v>
      </c>
      <c r="P84" s="129">
        <v>12181002</v>
      </c>
      <c r="Q84" s="129">
        <v>150302010202</v>
      </c>
      <c r="S84" s="135"/>
      <c r="T84" s="136"/>
      <c r="U84" s="137"/>
      <c r="V84" s="138"/>
      <c r="X84" s="271">
        <v>1120411</v>
      </c>
      <c r="Y84" s="272" t="s">
        <v>2247</v>
      </c>
    </row>
    <row r="85" spans="1:25" ht="14.4">
      <c r="A85" s="104" t="s">
        <v>583</v>
      </c>
      <c r="B85" s="102" t="s">
        <v>2566</v>
      </c>
      <c r="C85" s="267">
        <v>4</v>
      </c>
      <c r="D85" s="267">
        <f t="shared" si="2"/>
        <v>84</v>
      </c>
      <c r="E85" s="6" t="str">
        <f t="shared" si="3"/>
        <v/>
      </c>
      <c r="K85" s="228">
        <v>112070608</v>
      </c>
      <c r="L85" s="229" t="s">
        <v>1859</v>
      </c>
      <c r="M85" s="230" t="s">
        <v>2593</v>
      </c>
      <c r="P85" s="129">
        <v>12181003</v>
      </c>
      <c r="Q85" s="129">
        <v>150302010203</v>
      </c>
      <c r="S85" s="135" t="s">
        <v>2510</v>
      </c>
      <c r="T85" s="136">
        <v>120203</v>
      </c>
      <c r="U85" s="137">
        <v>1503010101</v>
      </c>
      <c r="V85" s="160" t="s">
        <v>2388</v>
      </c>
      <c r="X85" s="271">
        <v>11205</v>
      </c>
      <c r="Y85" s="272" t="s">
        <v>3034</v>
      </c>
    </row>
    <row r="86" spans="1:25" ht="14.4">
      <c r="A86" s="104" t="s">
        <v>584</v>
      </c>
      <c r="B86" s="102" t="s">
        <v>2567</v>
      </c>
      <c r="C86" s="267">
        <v>4</v>
      </c>
      <c r="D86" s="267">
        <f t="shared" si="2"/>
        <v>85</v>
      </c>
      <c r="E86" s="6" t="str">
        <f t="shared" si="3"/>
        <v/>
      </c>
      <c r="K86" s="231">
        <v>1120709</v>
      </c>
      <c r="L86" s="229" t="s">
        <v>207</v>
      </c>
      <c r="M86" s="230" t="s">
        <v>2593</v>
      </c>
      <c r="P86" s="129">
        <v>12181004</v>
      </c>
      <c r="Q86" s="129">
        <v>150302010204</v>
      </c>
      <c r="S86" s="135" t="s">
        <v>2511</v>
      </c>
      <c r="T86" s="136">
        <v>120203</v>
      </c>
      <c r="U86" s="137">
        <v>1503010102</v>
      </c>
      <c r="V86" s="160" t="s">
        <v>2389</v>
      </c>
      <c r="X86" s="271">
        <v>1120501</v>
      </c>
      <c r="Y86" s="272" t="s">
        <v>3034</v>
      </c>
    </row>
    <row r="87" spans="1:25" ht="14.4">
      <c r="A87" s="104" t="s">
        <v>585</v>
      </c>
      <c r="B87" s="102" t="s">
        <v>676</v>
      </c>
      <c r="C87" s="267">
        <v>4</v>
      </c>
      <c r="D87" s="267">
        <f t="shared" si="2"/>
        <v>86</v>
      </c>
      <c r="E87" s="6" t="str">
        <f t="shared" si="3"/>
        <v/>
      </c>
      <c r="K87" s="228">
        <v>1120803</v>
      </c>
      <c r="L87" s="229" t="s">
        <v>798</v>
      </c>
      <c r="M87" s="230" t="s">
        <v>2593</v>
      </c>
      <c r="P87" s="129">
        <v>12181005</v>
      </c>
      <c r="Q87" s="129">
        <v>150302010205</v>
      </c>
      <c r="S87" s="135" t="s">
        <v>2512</v>
      </c>
      <c r="T87" s="136">
        <v>1205</v>
      </c>
      <c r="U87" s="137">
        <v>1503010401</v>
      </c>
      <c r="V87" s="160" t="s">
        <v>2390</v>
      </c>
      <c r="X87" s="271">
        <v>11206</v>
      </c>
      <c r="Y87" s="272" t="s">
        <v>81</v>
      </c>
    </row>
    <row r="88" spans="1:25" ht="14.4">
      <c r="A88" s="105" t="s">
        <v>502</v>
      </c>
      <c r="B88" s="102" t="s">
        <v>677</v>
      </c>
      <c r="C88" s="267">
        <v>3</v>
      </c>
      <c r="D88" s="267">
        <f t="shared" si="2"/>
        <v>87</v>
      </c>
      <c r="E88" s="6" t="str">
        <f t="shared" si="3"/>
        <v/>
      </c>
      <c r="K88" s="228">
        <v>1121231</v>
      </c>
      <c r="L88" s="229" t="s">
        <v>29</v>
      </c>
      <c r="M88" s="230" t="s">
        <v>2595</v>
      </c>
      <c r="P88" s="129">
        <v>12181301</v>
      </c>
      <c r="Q88" s="129">
        <v>150302020201</v>
      </c>
      <c r="S88" s="135" t="s">
        <v>2513</v>
      </c>
      <c r="T88" s="136">
        <v>1208</v>
      </c>
      <c r="U88" s="137">
        <v>1503020201</v>
      </c>
      <c r="V88" s="160" t="s">
        <v>2391</v>
      </c>
      <c r="X88" s="271">
        <v>1120601</v>
      </c>
      <c r="Y88" s="272" t="s">
        <v>910</v>
      </c>
    </row>
    <row r="89" spans="1:25" ht="14.4">
      <c r="A89" s="105" t="s">
        <v>495</v>
      </c>
      <c r="B89" s="102" t="s">
        <v>678</v>
      </c>
      <c r="C89" s="267">
        <v>3</v>
      </c>
      <c r="D89" s="267">
        <f t="shared" si="2"/>
        <v>88</v>
      </c>
      <c r="E89" s="6" t="str">
        <f t="shared" si="3"/>
        <v/>
      </c>
      <c r="K89" s="228">
        <v>112123201</v>
      </c>
      <c r="L89" s="229" t="s">
        <v>63</v>
      </c>
      <c r="M89" s="230" t="s">
        <v>2595</v>
      </c>
      <c r="P89" s="129">
        <v>12181302</v>
      </c>
      <c r="Q89" s="129">
        <v>150302020203</v>
      </c>
      <c r="S89" s="135" t="s">
        <v>2514</v>
      </c>
      <c r="T89" s="136">
        <v>12170301</v>
      </c>
      <c r="U89" s="137">
        <v>150302010301</v>
      </c>
      <c r="V89" s="160" t="s">
        <v>2393</v>
      </c>
      <c r="X89" s="271">
        <v>1120701</v>
      </c>
      <c r="Y89" s="272" t="s">
        <v>3035</v>
      </c>
    </row>
    <row r="90" spans="1:25" ht="14.4">
      <c r="A90" s="105" t="s">
        <v>496</v>
      </c>
      <c r="B90" s="102" t="s">
        <v>679</v>
      </c>
      <c r="C90" s="267">
        <v>3</v>
      </c>
      <c r="D90" s="267">
        <f t="shared" si="2"/>
        <v>89</v>
      </c>
      <c r="E90" s="6" t="str">
        <f t="shared" si="3"/>
        <v/>
      </c>
      <c r="K90" s="228">
        <v>112123202</v>
      </c>
      <c r="L90" s="229" t="s">
        <v>92</v>
      </c>
      <c r="M90" s="230" t="s">
        <v>2595</v>
      </c>
      <c r="P90" s="129">
        <v>12181303</v>
      </c>
      <c r="Q90" s="129">
        <v>150302020204</v>
      </c>
      <c r="S90" s="135">
        <v>160304507</v>
      </c>
      <c r="T90" s="136">
        <v>12170501</v>
      </c>
      <c r="U90" s="137">
        <v>150302010106</v>
      </c>
      <c r="V90" s="160" t="s">
        <v>2394</v>
      </c>
      <c r="X90" s="271">
        <v>1120702</v>
      </c>
      <c r="Y90" s="272" t="s">
        <v>409</v>
      </c>
    </row>
    <row r="91" spans="1:25" ht="14.4">
      <c r="A91" s="105" t="s">
        <v>497</v>
      </c>
      <c r="B91" s="102" t="s">
        <v>680</v>
      </c>
      <c r="C91" s="267">
        <v>3</v>
      </c>
      <c r="D91" s="267">
        <f t="shared" si="2"/>
        <v>90</v>
      </c>
      <c r="E91" s="6" t="str">
        <f t="shared" si="3"/>
        <v/>
      </c>
      <c r="K91" s="228">
        <v>11212330101</v>
      </c>
      <c r="L91" s="229" t="s">
        <v>53</v>
      </c>
      <c r="M91" s="230" t="s">
        <v>2595</v>
      </c>
      <c r="P91" s="129">
        <v>12181701</v>
      </c>
      <c r="Q91" s="129">
        <v>150302010401</v>
      </c>
      <c r="S91" s="135">
        <v>160304508</v>
      </c>
      <c r="T91" s="136">
        <v>12170502</v>
      </c>
      <c r="U91" s="137">
        <v>150302010107</v>
      </c>
      <c r="V91" s="160" t="s">
        <v>2395</v>
      </c>
      <c r="X91" s="271">
        <v>1120703</v>
      </c>
      <c r="Y91" s="272" t="s">
        <v>3036</v>
      </c>
    </row>
    <row r="92" spans="1:25" ht="14.4">
      <c r="A92" s="104" t="s">
        <v>586</v>
      </c>
      <c r="B92" s="102" t="s">
        <v>681</v>
      </c>
      <c r="C92" s="267">
        <v>4</v>
      </c>
      <c r="D92" s="267">
        <f t="shared" si="2"/>
        <v>91</v>
      </c>
      <c r="E92" s="6" t="str">
        <f t="shared" si="3"/>
        <v/>
      </c>
      <c r="K92" s="228">
        <v>11212330102</v>
      </c>
      <c r="L92" s="229" t="s">
        <v>91</v>
      </c>
      <c r="M92" s="230" t="s">
        <v>2595</v>
      </c>
      <c r="P92" s="129">
        <v>12182201</v>
      </c>
      <c r="Q92" s="129">
        <v>150302010501</v>
      </c>
      <c r="S92" s="135">
        <v>160304509</v>
      </c>
      <c r="T92" s="136">
        <v>12170503</v>
      </c>
      <c r="U92" s="137">
        <v>150302010108</v>
      </c>
      <c r="V92" s="160" t="s">
        <v>2396</v>
      </c>
      <c r="X92" s="271">
        <v>1120704</v>
      </c>
      <c r="Y92" s="272" t="s">
        <v>3037</v>
      </c>
    </row>
    <row r="93" spans="1:25" ht="14.4">
      <c r="A93" s="104" t="s">
        <v>587</v>
      </c>
      <c r="B93" s="102" t="s">
        <v>682</v>
      </c>
      <c r="C93" s="267">
        <v>4</v>
      </c>
      <c r="D93" s="267">
        <f t="shared" si="2"/>
        <v>92</v>
      </c>
      <c r="E93" s="6" t="str">
        <f t="shared" si="3"/>
        <v/>
      </c>
      <c r="K93" s="228">
        <v>11212330103</v>
      </c>
      <c r="L93" s="229" t="s">
        <v>120</v>
      </c>
      <c r="M93" s="230" t="s">
        <v>2595</v>
      </c>
      <c r="P93" s="129">
        <v>12180501</v>
      </c>
      <c r="Q93" s="129">
        <v>15040101010101</v>
      </c>
      <c r="S93" s="135">
        <v>160305106</v>
      </c>
      <c r="T93" s="136">
        <v>12170801</v>
      </c>
      <c r="U93" s="137">
        <v>150302010202</v>
      </c>
      <c r="V93" s="160" t="s">
        <v>2397</v>
      </c>
      <c r="X93" s="271">
        <v>112070401</v>
      </c>
      <c r="Y93" s="272" t="s">
        <v>90</v>
      </c>
    </row>
    <row r="94" spans="1:25" ht="14.4">
      <c r="A94" s="104" t="s">
        <v>588</v>
      </c>
      <c r="B94" s="102" t="s">
        <v>348</v>
      </c>
      <c r="C94" s="267">
        <v>4</v>
      </c>
      <c r="D94" s="267">
        <f t="shared" si="2"/>
        <v>93</v>
      </c>
      <c r="E94" s="6" t="str">
        <f t="shared" si="3"/>
        <v/>
      </c>
      <c r="K94" s="228">
        <v>11212330201</v>
      </c>
      <c r="L94" s="229" t="s">
        <v>2744</v>
      </c>
      <c r="M94" s="230" t="s">
        <v>2595</v>
      </c>
      <c r="P94" s="129">
        <v>12182001</v>
      </c>
      <c r="Q94" s="129">
        <v>15040201010101</v>
      </c>
      <c r="S94" s="135">
        <v>160305109</v>
      </c>
      <c r="T94" s="136">
        <v>12170802</v>
      </c>
      <c r="U94" s="137">
        <v>150302010205</v>
      </c>
      <c r="V94" s="160" t="s">
        <v>2398</v>
      </c>
      <c r="X94" s="271">
        <v>112070402</v>
      </c>
      <c r="Y94" s="272" t="s">
        <v>44</v>
      </c>
    </row>
    <row r="95" spans="1:25" ht="14.4">
      <c r="A95" s="104" t="s">
        <v>500</v>
      </c>
      <c r="B95" s="102" t="s">
        <v>683</v>
      </c>
      <c r="C95" s="267">
        <v>4</v>
      </c>
      <c r="D95" s="267">
        <f t="shared" si="2"/>
        <v>94</v>
      </c>
      <c r="E95" s="6" t="str">
        <f t="shared" si="3"/>
        <v/>
      </c>
      <c r="K95" s="228">
        <v>11212330202</v>
      </c>
      <c r="L95" s="229" t="s">
        <v>2743</v>
      </c>
      <c r="M95" s="230" t="s">
        <v>2595</v>
      </c>
      <c r="P95" s="128">
        <v>11214020209</v>
      </c>
      <c r="Q95" s="128">
        <v>112170225</v>
      </c>
      <c r="S95" s="135">
        <v>160305408</v>
      </c>
      <c r="T95" s="136">
        <v>12171101</v>
      </c>
      <c r="U95" s="137">
        <v>150302020204</v>
      </c>
      <c r="V95" s="160" t="s">
        <v>2399</v>
      </c>
      <c r="X95" s="271">
        <v>112070403</v>
      </c>
      <c r="Y95" s="272" t="s">
        <v>3038</v>
      </c>
    </row>
    <row r="96" spans="1:25" ht="14.4">
      <c r="A96" s="104" t="s">
        <v>589</v>
      </c>
      <c r="B96" s="102" t="s">
        <v>351</v>
      </c>
      <c r="C96" s="267">
        <v>4</v>
      </c>
      <c r="D96" s="267">
        <f t="shared" si="2"/>
        <v>95</v>
      </c>
      <c r="E96" s="6" t="str">
        <f t="shared" si="3"/>
        <v/>
      </c>
      <c r="K96" s="228">
        <v>11212330204</v>
      </c>
      <c r="L96" s="229" t="s">
        <v>2742</v>
      </c>
      <c r="M96" s="230" t="s">
        <v>2595</v>
      </c>
      <c r="P96" s="128">
        <v>1110101</v>
      </c>
      <c r="Q96" s="128">
        <v>11217010201</v>
      </c>
      <c r="S96" s="135">
        <v>160305409</v>
      </c>
      <c r="T96" s="136">
        <v>12171102</v>
      </c>
      <c r="U96" s="137">
        <v>150302020205</v>
      </c>
      <c r="V96" s="160" t="s">
        <v>2400</v>
      </c>
      <c r="X96" s="271">
        <v>112070404</v>
      </c>
      <c r="Y96" s="272" t="s">
        <v>2258</v>
      </c>
    </row>
    <row r="97" spans="1:25" ht="14.4">
      <c r="A97" s="104" t="s">
        <v>590</v>
      </c>
      <c r="B97" s="102" t="s">
        <v>684</v>
      </c>
      <c r="C97" s="267">
        <v>4</v>
      </c>
      <c r="D97" s="267">
        <f t="shared" si="2"/>
        <v>96</v>
      </c>
      <c r="E97" s="6" t="str">
        <f t="shared" si="3"/>
        <v/>
      </c>
      <c r="K97" s="228">
        <v>11212330301</v>
      </c>
      <c r="L97" s="229" t="s">
        <v>792</v>
      </c>
      <c r="M97" s="230" t="s">
        <v>2595</v>
      </c>
      <c r="S97" s="135" t="s">
        <v>2515</v>
      </c>
      <c r="T97" s="136">
        <v>12171102</v>
      </c>
      <c r="U97" s="137">
        <v>150302020205</v>
      </c>
      <c r="V97" s="160" t="s">
        <v>2400</v>
      </c>
      <c r="X97" s="271">
        <v>112070405</v>
      </c>
      <c r="Y97" s="272" t="s">
        <v>99</v>
      </c>
    </row>
    <row r="98" spans="1:25" ht="14.4">
      <c r="A98" s="104" t="s">
        <v>501</v>
      </c>
      <c r="B98" s="102" t="s">
        <v>685</v>
      </c>
      <c r="C98" s="267">
        <v>4</v>
      </c>
      <c r="D98" s="267">
        <f t="shared" si="2"/>
        <v>97</v>
      </c>
      <c r="E98" s="6" t="str">
        <f t="shared" si="3"/>
        <v/>
      </c>
      <c r="K98" s="228">
        <v>11212330302</v>
      </c>
      <c r="L98" s="229" t="s">
        <v>26</v>
      </c>
      <c r="M98" s="230" t="s">
        <v>2595</v>
      </c>
      <c r="S98" s="135" t="s">
        <v>2516</v>
      </c>
      <c r="T98" s="136">
        <v>12171401</v>
      </c>
      <c r="U98" s="137">
        <v>150302020302</v>
      </c>
      <c r="V98" s="160" t="s">
        <v>2401</v>
      </c>
      <c r="X98" s="271">
        <v>112070406</v>
      </c>
      <c r="Y98" s="272" t="s">
        <v>93</v>
      </c>
    </row>
    <row r="99" spans="1:25" ht="14.4">
      <c r="A99" s="104" t="s">
        <v>591</v>
      </c>
      <c r="B99" s="102" t="s">
        <v>686</v>
      </c>
      <c r="C99" s="267">
        <v>4</v>
      </c>
      <c r="D99" s="267">
        <f t="shared" si="2"/>
        <v>98</v>
      </c>
      <c r="E99" s="6" t="str">
        <f t="shared" si="3"/>
        <v/>
      </c>
      <c r="K99" s="228">
        <v>11212330303</v>
      </c>
      <c r="L99" s="229" t="s">
        <v>128</v>
      </c>
      <c r="M99" s="230" t="s">
        <v>2595</v>
      </c>
      <c r="S99" s="135" t="s">
        <v>2517</v>
      </c>
      <c r="T99" s="136">
        <v>12171601</v>
      </c>
      <c r="U99" s="137">
        <v>15030103010101</v>
      </c>
      <c r="V99" s="160" t="s">
        <v>2338</v>
      </c>
      <c r="X99" s="271">
        <v>112070407</v>
      </c>
      <c r="Y99" s="272" t="s">
        <v>98</v>
      </c>
    </row>
    <row r="100" spans="1:25" ht="14.4">
      <c r="A100" s="104" t="s">
        <v>592</v>
      </c>
      <c r="B100" s="102" t="s">
        <v>687</v>
      </c>
      <c r="C100" s="267">
        <v>4</v>
      </c>
      <c r="D100" s="267">
        <f t="shared" si="2"/>
        <v>99</v>
      </c>
      <c r="E100" s="6" t="str">
        <f t="shared" si="3"/>
        <v/>
      </c>
      <c r="K100" s="228">
        <v>11212330401</v>
      </c>
      <c r="L100" s="229" t="s">
        <v>791</v>
      </c>
      <c r="M100" s="230" t="s">
        <v>2595</v>
      </c>
      <c r="S100" s="135" t="s">
        <v>2518</v>
      </c>
      <c r="T100" s="136">
        <v>12171602</v>
      </c>
      <c r="U100" s="137">
        <v>15030103010102</v>
      </c>
      <c r="V100" s="160" t="s">
        <v>745</v>
      </c>
      <c r="X100" s="271">
        <v>112070408</v>
      </c>
      <c r="Y100" s="272" t="s">
        <v>60</v>
      </c>
    </row>
    <row r="101" spans="1:25" ht="14.4">
      <c r="A101" s="104" t="s">
        <v>593</v>
      </c>
      <c r="B101" s="102" t="s">
        <v>688</v>
      </c>
      <c r="C101" s="267">
        <v>4</v>
      </c>
      <c r="D101" s="267">
        <f t="shared" si="2"/>
        <v>100</v>
      </c>
      <c r="E101" s="6" t="str">
        <f t="shared" si="3"/>
        <v/>
      </c>
      <c r="K101" s="228">
        <v>11212330402</v>
      </c>
      <c r="L101" s="229" t="s">
        <v>113</v>
      </c>
      <c r="M101" s="230" t="s">
        <v>2595</v>
      </c>
      <c r="S101" s="135" t="s">
        <v>2519</v>
      </c>
      <c r="T101" s="136">
        <v>12181901</v>
      </c>
      <c r="U101" s="137">
        <v>150301030201</v>
      </c>
      <c r="V101" s="160" t="s">
        <v>689</v>
      </c>
      <c r="X101" s="271">
        <v>112070410</v>
      </c>
      <c r="Y101" s="272" t="s">
        <v>3039</v>
      </c>
    </row>
    <row r="102" spans="1:25" ht="14.4">
      <c r="A102" s="104" t="s">
        <v>594</v>
      </c>
      <c r="B102" s="102" t="s">
        <v>689</v>
      </c>
      <c r="C102" s="267">
        <v>4</v>
      </c>
      <c r="D102" s="267">
        <f t="shared" si="2"/>
        <v>101</v>
      </c>
      <c r="E102" s="6" t="str">
        <f t="shared" si="3"/>
        <v/>
      </c>
      <c r="K102" s="228">
        <v>11212330403</v>
      </c>
      <c r="L102" s="229" t="s">
        <v>129</v>
      </c>
      <c r="M102" s="230" t="s">
        <v>2595</v>
      </c>
      <c r="S102" s="135" t="s">
        <v>2520</v>
      </c>
      <c r="T102" s="136">
        <v>12182101</v>
      </c>
      <c r="U102" s="137">
        <v>150302010402</v>
      </c>
      <c r="V102" s="160" t="s">
        <v>2402</v>
      </c>
      <c r="X102" s="271">
        <v>1120705</v>
      </c>
      <c r="Y102" s="272" t="s">
        <v>3040</v>
      </c>
    </row>
    <row r="103" spans="1:25" ht="14.4">
      <c r="A103" s="101" t="s">
        <v>595</v>
      </c>
      <c r="B103" s="102" t="s">
        <v>708</v>
      </c>
      <c r="C103" s="267">
        <v>1</v>
      </c>
      <c r="D103" s="267">
        <f t="shared" si="2"/>
        <v>102</v>
      </c>
      <c r="E103" s="6" t="str">
        <f t="shared" si="3"/>
        <v>A</v>
      </c>
      <c r="K103" s="228">
        <v>112123305</v>
      </c>
      <c r="L103" s="229" t="s">
        <v>1974</v>
      </c>
      <c r="M103" s="230" t="s">
        <v>2595</v>
      </c>
      <c r="S103" s="135" t="s">
        <v>2521</v>
      </c>
      <c r="T103" s="136">
        <v>12180102</v>
      </c>
      <c r="U103" s="137">
        <v>150302010601</v>
      </c>
      <c r="V103" s="160" t="s">
        <v>2296</v>
      </c>
      <c r="X103" s="271">
        <v>112070501</v>
      </c>
      <c r="Y103" s="272" t="s">
        <v>3041</v>
      </c>
    </row>
    <row r="104" spans="1:25" ht="14.4">
      <c r="A104" s="101" t="s">
        <v>483</v>
      </c>
      <c r="B104" s="102" t="s">
        <v>6</v>
      </c>
      <c r="C104" s="267">
        <v>1</v>
      </c>
      <c r="D104" s="267">
        <f t="shared" si="2"/>
        <v>103</v>
      </c>
      <c r="E104" s="6" t="str">
        <f t="shared" si="3"/>
        <v>A</v>
      </c>
      <c r="K104" s="228">
        <v>112123306</v>
      </c>
      <c r="L104" s="229" t="s">
        <v>1975</v>
      </c>
      <c r="M104" s="230" t="s">
        <v>2595</v>
      </c>
      <c r="S104" s="135" t="s">
        <v>2522</v>
      </c>
      <c r="T104" s="136">
        <v>12180301</v>
      </c>
      <c r="U104" s="137">
        <v>150302010301</v>
      </c>
      <c r="V104" s="160" t="s">
        <v>2393</v>
      </c>
      <c r="X104" s="271">
        <v>112070502</v>
      </c>
      <c r="Y104" s="272" t="s">
        <v>67</v>
      </c>
    </row>
    <row r="105" spans="1:25" ht="14.4">
      <c r="A105" s="101" t="s">
        <v>488</v>
      </c>
      <c r="B105" s="102" t="s">
        <v>2568</v>
      </c>
      <c r="C105" s="267">
        <v>1</v>
      </c>
      <c r="D105" s="267">
        <f t="shared" si="2"/>
        <v>104</v>
      </c>
      <c r="E105" s="6" t="str">
        <f t="shared" si="3"/>
        <v>A</v>
      </c>
      <c r="K105" s="228">
        <v>112123307</v>
      </c>
      <c r="L105" s="229" t="s">
        <v>1976</v>
      </c>
      <c r="M105" s="230" t="s">
        <v>2595</v>
      </c>
      <c r="S105" s="135" t="s">
        <v>2523</v>
      </c>
      <c r="T105" s="136">
        <v>12180701</v>
      </c>
      <c r="U105" s="137">
        <v>150302010101</v>
      </c>
      <c r="V105" s="160" t="s">
        <v>2403</v>
      </c>
      <c r="X105" s="271">
        <v>112070503</v>
      </c>
      <c r="Y105" s="272" t="s">
        <v>412</v>
      </c>
    </row>
    <row r="106" spans="1:25" ht="14.4">
      <c r="A106" s="101" t="s">
        <v>489</v>
      </c>
      <c r="B106" s="102" t="s">
        <v>2569</v>
      </c>
      <c r="C106" s="267">
        <v>1</v>
      </c>
      <c r="D106" s="267">
        <f t="shared" si="2"/>
        <v>105</v>
      </c>
      <c r="E106" s="6" t="str">
        <f t="shared" si="3"/>
        <v>A</v>
      </c>
      <c r="K106" s="228">
        <v>112123308</v>
      </c>
      <c r="L106" s="229" t="s">
        <v>52</v>
      </c>
      <c r="M106" s="230" t="s">
        <v>2595</v>
      </c>
      <c r="S106" s="135" t="s">
        <v>2524</v>
      </c>
      <c r="T106" s="136">
        <v>12180702</v>
      </c>
      <c r="U106" s="137">
        <v>150302010102</v>
      </c>
      <c r="V106" s="160" t="s">
        <v>2404</v>
      </c>
      <c r="X106" s="271">
        <v>112070504</v>
      </c>
      <c r="Y106" s="272" t="s">
        <v>25</v>
      </c>
    </row>
    <row r="107" spans="1:25" ht="14.4">
      <c r="A107" s="101" t="s">
        <v>491</v>
      </c>
      <c r="B107" s="102" t="s">
        <v>2570</v>
      </c>
      <c r="C107" s="267">
        <v>6</v>
      </c>
      <c r="D107" s="267">
        <f t="shared" si="2"/>
        <v>106</v>
      </c>
      <c r="E107" s="6" t="str">
        <f t="shared" si="3"/>
        <v>A</v>
      </c>
      <c r="K107" s="228">
        <v>11212330901</v>
      </c>
      <c r="L107" s="229" t="s">
        <v>1978</v>
      </c>
      <c r="M107" s="230" t="s">
        <v>2595</v>
      </c>
      <c r="S107" s="135" t="s">
        <v>2525</v>
      </c>
      <c r="T107" s="136">
        <v>12180703</v>
      </c>
      <c r="U107" s="137">
        <v>150302010103</v>
      </c>
      <c r="V107" s="160" t="s">
        <v>2405</v>
      </c>
      <c r="X107" s="271">
        <v>112070505</v>
      </c>
      <c r="Y107" s="272" t="s">
        <v>3042</v>
      </c>
    </row>
    <row r="108" spans="1:25" ht="14.4">
      <c r="A108" s="101" t="s">
        <v>492</v>
      </c>
      <c r="B108" s="102" t="s">
        <v>2571</v>
      </c>
      <c r="C108" s="267">
        <v>6</v>
      </c>
      <c r="D108" s="267">
        <f t="shared" si="2"/>
        <v>107</v>
      </c>
      <c r="E108" s="6" t="str">
        <f t="shared" si="3"/>
        <v>A</v>
      </c>
      <c r="K108" s="228">
        <v>11212330902</v>
      </c>
      <c r="L108" s="229" t="s">
        <v>1979</v>
      </c>
      <c r="M108" s="230" t="s">
        <v>2595</v>
      </c>
      <c r="S108" s="135" t="s">
        <v>2526</v>
      </c>
      <c r="T108" s="136">
        <v>12180704</v>
      </c>
      <c r="U108" s="137">
        <v>150302010104</v>
      </c>
      <c r="V108" s="160" t="s">
        <v>2406</v>
      </c>
      <c r="X108" s="271">
        <v>112070601</v>
      </c>
      <c r="Y108" s="272" t="s">
        <v>3043</v>
      </c>
    </row>
    <row r="109" spans="1:25" ht="14.4">
      <c r="A109" s="104" t="s">
        <v>524</v>
      </c>
      <c r="B109" s="102" t="s">
        <v>2868</v>
      </c>
      <c r="C109" s="267">
        <v>4</v>
      </c>
      <c r="D109" s="267">
        <f t="shared" si="2"/>
        <v>108</v>
      </c>
      <c r="E109" s="6" t="str">
        <f t="shared" si="3"/>
        <v/>
      </c>
      <c r="K109" s="228">
        <v>11212330903</v>
      </c>
      <c r="L109" s="229" t="s">
        <v>1980</v>
      </c>
      <c r="M109" s="230" t="s">
        <v>2595</v>
      </c>
      <c r="S109" s="135" t="s">
        <v>2527</v>
      </c>
      <c r="T109" s="136">
        <v>12180705</v>
      </c>
      <c r="U109" s="137">
        <v>150302010105</v>
      </c>
      <c r="V109" s="160" t="s">
        <v>2407</v>
      </c>
      <c r="X109" s="271">
        <v>11207060101</v>
      </c>
      <c r="Y109" s="272" t="s">
        <v>14</v>
      </c>
    </row>
    <row r="110" spans="1:25" ht="14.4">
      <c r="A110" s="104" t="s">
        <v>596</v>
      </c>
      <c r="B110" s="102" t="s">
        <v>690</v>
      </c>
      <c r="C110" s="267">
        <v>4</v>
      </c>
      <c r="D110" s="267">
        <f t="shared" si="2"/>
        <v>109</v>
      </c>
      <c r="E110" s="6" t="str">
        <f t="shared" si="3"/>
        <v/>
      </c>
      <c r="K110" s="228">
        <v>11212330904</v>
      </c>
      <c r="L110" s="229" t="s">
        <v>1981</v>
      </c>
      <c r="M110" s="230" t="s">
        <v>2595</v>
      </c>
      <c r="S110" s="135" t="s">
        <v>2528</v>
      </c>
      <c r="T110" s="136">
        <v>12180706</v>
      </c>
      <c r="U110" s="137">
        <v>150302010106</v>
      </c>
      <c r="V110" s="160" t="s">
        <v>2408</v>
      </c>
      <c r="X110" s="271">
        <v>11207060102</v>
      </c>
      <c r="Y110" s="272" t="s">
        <v>252</v>
      </c>
    </row>
    <row r="111" spans="1:25" ht="14.4">
      <c r="A111" s="104" t="s">
        <v>597</v>
      </c>
      <c r="B111" s="102" t="s">
        <v>2869</v>
      </c>
      <c r="C111" s="267">
        <v>4</v>
      </c>
      <c r="D111" s="267">
        <f t="shared" si="2"/>
        <v>110</v>
      </c>
      <c r="E111" s="6" t="str">
        <f t="shared" si="3"/>
        <v/>
      </c>
      <c r="K111" s="228">
        <v>11212330905</v>
      </c>
      <c r="L111" s="229" t="s">
        <v>1982</v>
      </c>
      <c r="M111" s="230" t="s">
        <v>2595</v>
      </c>
      <c r="S111" s="135" t="s">
        <v>2529</v>
      </c>
      <c r="T111" s="136">
        <v>12180707</v>
      </c>
      <c r="U111" s="137">
        <v>150302010107</v>
      </c>
      <c r="V111" s="160" t="s">
        <v>2409</v>
      </c>
      <c r="X111" s="271">
        <v>11207060103</v>
      </c>
      <c r="Y111" s="272" t="s">
        <v>2259</v>
      </c>
    </row>
    <row r="112" spans="1:25" ht="14.4">
      <c r="A112" s="104" t="s">
        <v>598</v>
      </c>
      <c r="B112" s="102" t="s">
        <v>2870</v>
      </c>
      <c r="C112" s="267">
        <v>4</v>
      </c>
      <c r="D112" s="267">
        <f t="shared" si="2"/>
        <v>111</v>
      </c>
      <c r="E112" s="6" t="str">
        <f t="shared" si="3"/>
        <v/>
      </c>
      <c r="K112" s="228">
        <v>112123310</v>
      </c>
      <c r="L112" s="229" t="s">
        <v>1983</v>
      </c>
      <c r="M112" s="230" t="s">
        <v>2595</v>
      </c>
      <c r="S112" s="135" t="s">
        <v>2510</v>
      </c>
      <c r="T112" s="136">
        <v>12180708</v>
      </c>
      <c r="U112" s="137">
        <v>150302010108</v>
      </c>
      <c r="V112" s="160" t="s">
        <v>2410</v>
      </c>
      <c r="X112" s="271">
        <v>112070602</v>
      </c>
      <c r="Y112" s="272" t="s">
        <v>3044</v>
      </c>
    </row>
    <row r="113" spans="1:25" ht="14.4">
      <c r="A113" s="105" t="s">
        <v>599</v>
      </c>
      <c r="B113" s="102" t="s">
        <v>691</v>
      </c>
      <c r="C113" s="267">
        <v>3</v>
      </c>
      <c r="D113" s="267">
        <f t="shared" si="2"/>
        <v>112</v>
      </c>
      <c r="E113" s="6" t="str">
        <f t="shared" si="3"/>
        <v/>
      </c>
      <c r="K113" s="228">
        <v>112123311</v>
      </c>
      <c r="L113" s="229" t="s">
        <v>1984</v>
      </c>
      <c r="M113" s="230" t="s">
        <v>2595</v>
      </c>
      <c r="S113" s="135" t="s">
        <v>2530</v>
      </c>
      <c r="T113" s="136">
        <v>12181001</v>
      </c>
      <c r="U113" s="137">
        <v>150302010201</v>
      </c>
      <c r="V113" s="160" t="s">
        <v>2411</v>
      </c>
      <c r="X113" s="271">
        <v>112070603</v>
      </c>
      <c r="Y113" s="272" t="s">
        <v>31</v>
      </c>
    </row>
    <row r="114" spans="1:25" ht="14.4">
      <c r="A114" s="104" t="s">
        <v>506</v>
      </c>
      <c r="B114" s="102" t="s">
        <v>692</v>
      </c>
      <c r="C114" s="267">
        <v>4</v>
      </c>
      <c r="D114" s="267">
        <f t="shared" si="2"/>
        <v>113</v>
      </c>
      <c r="E114" s="6" t="str">
        <f t="shared" si="3"/>
        <v/>
      </c>
      <c r="K114" s="228">
        <v>11212331202</v>
      </c>
      <c r="L114" s="229" t="s">
        <v>116</v>
      </c>
      <c r="M114" s="230" t="s">
        <v>2595</v>
      </c>
      <c r="S114" s="135" t="s">
        <v>2531</v>
      </c>
      <c r="T114" s="136">
        <v>12181002</v>
      </c>
      <c r="U114" s="137">
        <v>150302010202</v>
      </c>
      <c r="V114" s="160" t="s">
        <v>2412</v>
      </c>
      <c r="X114" s="271">
        <v>112070604</v>
      </c>
      <c r="Y114" s="272" t="s">
        <v>3045</v>
      </c>
    </row>
    <row r="115" spans="1:25" ht="14.4">
      <c r="A115" s="104" t="s">
        <v>600</v>
      </c>
      <c r="B115" s="102" t="s">
        <v>2572</v>
      </c>
      <c r="C115" s="267">
        <v>4</v>
      </c>
      <c r="D115" s="267">
        <f t="shared" si="2"/>
        <v>114</v>
      </c>
      <c r="E115" s="6" t="str">
        <f t="shared" si="3"/>
        <v/>
      </c>
      <c r="K115" s="228">
        <v>11212331203</v>
      </c>
      <c r="L115" s="229" t="s">
        <v>43</v>
      </c>
      <c r="M115" s="230" t="s">
        <v>2595</v>
      </c>
      <c r="S115" s="135" t="s">
        <v>2532</v>
      </c>
      <c r="T115" s="136">
        <v>12181003</v>
      </c>
      <c r="U115" s="137">
        <v>150302010203</v>
      </c>
      <c r="V115" s="160" t="s">
        <v>2413</v>
      </c>
      <c r="X115" s="271">
        <v>112070605</v>
      </c>
      <c r="Y115" s="272" t="s">
        <v>55</v>
      </c>
    </row>
    <row r="116" spans="1:25" ht="14.4">
      <c r="A116" s="104" t="s">
        <v>601</v>
      </c>
      <c r="B116" s="102" t="s">
        <v>395</v>
      </c>
      <c r="C116" s="267">
        <v>4</v>
      </c>
      <c r="D116" s="267">
        <f t="shared" si="2"/>
        <v>115</v>
      </c>
      <c r="E116" s="6" t="str">
        <f t="shared" si="3"/>
        <v/>
      </c>
      <c r="K116" s="228">
        <v>11212331204</v>
      </c>
      <c r="L116" s="229" t="s">
        <v>49</v>
      </c>
      <c r="M116" s="230" t="s">
        <v>2595</v>
      </c>
      <c r="S116" s="135" t="s">
        <v>2533</v>
      </c>
      <c r="T116" s="136">
        <v>12181004</v>
      </c>
      <c r="U116" s="137">
        <v>150302010204</v>
      </c>
      <c r="V116" s="160" t="s">
        <v>2414</v>
      </c>
      <c r="X116" s="271">
        <v>112070606</v>
      </c>
      <c r="Y116" s="272" t="s">
        <v>1380</v>
      </c>
    </row>
    <row r="117" spans="1:25" ht="14.4">
      <c r="A117" s="104" t="s">
        <v>602</v>
      </c>
      <c r="B117" s="102" t="s">
        <v>693</v>
      </c>
      <c r="C117" s="267">
        <v>4</v>
      </c>
      <c r="D117" s="267">
        <f t="shared" si="2"/>
        <v>116</v>
      </c>
      <c r="E117" s="6" t="str">
        <f t="shared" si="3"/>
        <v/>
      </c>
      <c r="K117" s="228">
        <v>112123313</v>
      </c>
      <c r="L117" s="229" t="s">
        <v>786</v>
      </c>
      <c r="M117" s="230" t="s">
        <v>2595</v>
      </c>
      <c r="S117" s="135" t="s">
        <v>2534</v>
      </c>
      <c r="T117" s="136">
        <v>12181005</v>
      </c>
      <c r="U117" s="137">
        <v>150302010205</v>
      </c>
      <c r="V117" s="160" t="s">
        <v>2415</v>
      </c>
      <c r="X117" s="271">
        <v>112070607</v>
      </c>
      <c r="Y117" s="272" t="s">
        <v>799</v>
      </c>
    </row>
    <row r="118" spans="1:25" ht="14.4">
      <c r="A118" s="104" t="s">
        <v>603</v>
      </c>
      <c r="B118" s="102" t="s">
        <v>2871</v>
      </c>
      <c r="C118" s="267">
        <v>4</v>
      </c>
      <c r="D118" s="267">
        <f t="shared" si="2"/>
        <v>117</v>
      </c>
      <c r="E118" s="6" t="str">
        <f t="shared" si="3"/>
        <v/>
      </c>
      <c r="K118" s="228">
        <v>112123314</v>
      </c>
      <c r="L118" s="229" t="s">
        <v>108</v>
      </c>
      <c r="M118" s="230" t="s">
        <v>2595</v>
      </c>
      <c r="S118" s="135" t="s">
        <v>2535</v>
      </c>
      <c r="T118" s="136">
        <v>12181301</v>
      </c>
      <c r="U118" s="137">
        <v>150302020201</v>
      </c>
      <c r="V118" s="160" t="s">
        <v>2416</v>
      </c>
      <c r="X118" s="271">
        <v>11207060701</v>
      </c>
      <c r="Y118" s="272" t="s">
        <v>14</v>
      </c>
    </row>
    <row r="119" spans="1:25" ht="14.4">
      <c r="A119" s="104" t="s">
        <v>604</v>
      </c>
      <c r="B119" s="102" t="s">
        <v>2872</v>
      </c>
      <c r="C119" s="267">
        <v>4</v>
      </c>
      <c r="D119" s="267">
        <f t="shared" si="2"/>
        <v>118</v>
      </c>
      <c r="E119" s="6" t="str">
        <f t="shared" si="3"/>
        <v/>
      </c>
      <c r="K119" s="228">
        <v>112123317</v>
      </c>
      <c r="L119" s="229" t="s">
        <v>1986</v>
      </c>
      <c r="M119" s="230" t="s">
        <v>2595</v>
      </c>
      <c r="S119" s="135" t="s">
        <v>2536</v>
      </c>
      <c r="T119" s="136">
        <v>12181302</v>
      </c>
      <c r="U119" s="137">
        <v>150302020203</v>
      </c>
      <c r="V119" s="160" t="s">
        <v>2417</v>
      </c>
      <c r="X119" s="271">
        <v>11207060702</v>
      </c>
      <c r="Y119" s="272" t="s">
        <v>252</v>
      </c>
    </row>
    <row r="120" spans="1:25" ht="14.4">
      <c r="A120" s="104" t="s">
        <v>511</v>
      </c>
      <c r="B120" s="102" t="s">
        <v>694</v>
      </c>
      <c r="C120" s="267">
        <v>4</v>
      </c>
      <c r="D120" s="267">
        <f t="shared" si="2"/>
        <v>119</v>
      </c>
      <c r="E120" s="6" t="str">
        <f t="shared" si="3"/>
        <v/>
      </c>
      <c r="K120" s="228">
        <v>112123401</v>
      </c>
      <c r="L120" s="229" t="s">
        <v>1987</v>
      </c>
      <c r="M120" s="230" t="s">
        <v>2595</v>
      </c>
      <c r="S120" s="135" t="s">
        <v>2537</v>
      </c>
      <c r="T120" s="136">
        <v>12181303</v>
      </c>
      <c r="U120" s="137">
        <v>150302020204</v>
      </c>
      <c r="V120" s="160" t="s">
        <v>2418</v>
      </c>
      <c r="X120" s="271">
        <v>11207060703</v>
      </c>
      <c r="Y120" s="272" t="s">
        <v>3046</v>
      </c>
    </row>
    <row r="121" spans="1:25" ht="14.4">
      <c r="A121" s="101" t="s">
        <v>490</v>
      </c>
      <c r="B121" s="102" t="s">
        <v>695</v>
      </c>
      <c r="C121" s="267">
        <v>1</v>
      </c>
      <c r="D121" s="267">
        <f t="shared" si="2"/>
        <v>120</v>
      </c>
      <c r="E121" s="6" t="str">
        <f t="shared" si="3"/>
        <v>A</v>
      </c>
      <c r="K121" s="228">
        <v>11212340301</v>
      </c>
      <c r="L121" s="229" t="s">
        <v>1250</v>
      </c>
      <c r="M121" s="230" t="s">
        <v>2595</v>
      </c>
      <c r="S121" s="135" t="s">
        <v>2538</v>
      </c>
      <c r="T121" s="136">
        <v>12181701</v>
      </c>
      <c r="U121" s="137">
        <v>150302010401</v>
      </c>
      <c r="V121" s="160" t="s">
        <v>2360</v>
      </c>
      <c r="X121" s="271">
        <v>11207060704</v>
      </c>
      <c r="Y121" s="272" t="s">
        <v>48</v>
      </c>
    </row>
    <row r="122" spans="1:25" ht="14.4">
      <c r="A122" s="101" t="s">
        <v>605</v>
      </c>
      <c r="B122" s="102" t="s">
        <v>2873</v>
      </c>
      <c r="C122" s="267">
        <v>1</v>
      </c>
      <c r="D122" s="267">
        <f t="shared" si="2"/>
        <v>121</v>
      </c>
      <c r="E122" s="6" t="str">
        <f t="shared" si="3"/>
        <v>A</v>
      </c>
      <c r="K122" s="228">
        <v>11212340305</v>
      </c>
      <c r="L122" s="229" t="s">
        <v>56</v>
      </c>
      <c r="M122" s="230" t="s">
        <v>2595</v>
      </c>
      <c r="S122" s="135" t="s">
        <v>2539</v>
      </c>
      <c r="T122" s="136">
        <v>12182201</v>
      </c>
      <c r="U122" s="137">
        <v>150302010501</v>
      </c>
      <c r="V122" s="160" t="s">
        <v>2419</v>
      </c>
      <c r="X122" s="271">
        <v>112070608</v>
      </c>
      <c r="Y122" s="272" t="s">
        <v>3047</v>
      </c>
    </row>
    <row r="123" spans="1:25" ht="14.4">
      <c r="A123" s="101" t="s">
        <v>484</v>
      </c>
      <c r="B123" s="102" t="s">
        <v>696</v>
      </c>
      <c r="C123" s="267">
        <v>1</v>
      </c>
      <c r="D123" s="267">
        <f t="shared" si="2"/>
        <v>122</v>
      </c>
      <c r="E123" s="6" t="str">
        <f t="shared" si="3"/>
        <v>A</v>
      </c>
      <c r="K123" s="228">
        <v>112123404</v>
      </c>
      <c r="L123" s="229" t="s">
        <v>1989</v>
      </c>
      <c r="M123" s="230" t="s">
        <v>2595</v>
      </c>
      <c r="S123" s="135"/>
      <c r="T123" s="136"/>
      <c r="U123" s="137"/>
      <c r="V123" s="160"/>
      <c r="X123" s="271">
        <v>112070609</v>
      </c>
      <c r="Y123" s="272" t="s">
        <v>3048</v>
      </c>
    </row>
    <row r="124" spans="1:25" ht="14.4">
      <c r="A124" s="104" t="s">
        <v>606</v>
      </c>
      <c r="B124" s="102" t="s">
        <v>697</v>
      </c>
      <c r="C124" s="267">
        <v>4</v>
      </c>
      <c r="D124" s="267">
        <f t="shared" si="2"/>
        <v>123</v>
      </c>
      <c r="E124" s="6" t="str">
        <f t="shared" si="3"/>
        <v/>
      </c>
      <c r="K124" s="228">
        <v>112150101</v>
      </c>
      <c r="L124" s="229" t="s">
        <v>1990</v>
      </c>
      <c r="M124" s="230" t="s">
        <v>2595</v>
      </c>
      <c r="S124" s="135"/>
      <c r="T124" s="136"/>
      <c r="U124" s="137"/>
      <c r="V124" s="138"/>
      <c r="X124" s="271">
        <v>112070610</v>
      </c>
      <c r="Y124" s="272" t="s">
        <v>3049</v>
      </c>
    </row>
    <row r="125" spans="1:25" ht="15.6">
      <c r="A125" s="101" t="s">
        <v>485</v>
      </c>
      <c r="B125" s="102" t="s">
        <v>698</v>
      </c>
      <c r="C125" s="267">
        <v>1</v>
      </c>
      <c r="D125" s="267">
        <f t="shared" si="2"/>
        <v>124</v>
      </c>
      <c r="E125" s="6" t="str">
        <f t="shared" si="3"/>
        <v>A</v>
      </c>
      <c r="K125" s="228">
        <v>112150102</v>
      </c>
      <c r="L125" s="229" t="s">
        <v>1991</v>
      </c>
      <c r="M125" s="230" t="s">
        <v>2595</v>
      </c>
      <c r="S125" s="812" t="s">
        <v>2540</v>
      </c>
      <c r="T125" s="813"/>
      <c r="U125" s="813"/>
      <c r="V125" s="814"/>
      <c r="X125" s="271">
        <v>112070611</v>
      </c>
      <c r="Y125" s="272" t="s">
        <v>3050</v>
      </c>
    </row>
    <row r="126" spans="1:25" ht="14.4">
      <c r="A126" s="106" t="s">
        <v>607</v>
      </c>
      <c r="B126" s="102" t="s">
        <v>2874</v>
      </c>
      <c r="C126" s="267">
        <v>3</v>
      </c>
      <c r="D126" s="267">
        <f t="shared" si="2"/>
        <v>125</v>
      </c>
      <c r="E126" s="6" t="str">
        <f t="shared" si="3"/>
        <v/>
      </c>
      <c r="K126" s="228">
        <v>11215010301</v>
      </c>
      <c r="L126" s="229" t="s">
        <v>111</v>
      </c>
      <c r="M126" s="230" t="s">
        <v>2595</v>
      </c>
      <c r="S126" s="810"/>
      <c r="T126" s="811"/>
      <c r="U126" s="170">
        <v>1504</v>
      </c>
      <c r="V126" s="178"/>
      <c r="X126" s="271">
        <v>112070612</v>
      </c>
      <c r="Y126" s="272" t="s">
        <v>3051</v>
      </c>
    </row>
    <row r="127" spans="1:25" ht="14.4">
      <c r="A127" s="101" t="s">
        <v>608</v>
      </c>
      <c r="B127" s="102" t="s">
        <v>2875</v>
      </c>
      <c r="C127" s="267">
        <v>1</v>
      </c>
      <c r="D127" s="267">
        <f t="shared" si="2"/>
        <v>126</v>
      </c>
      <c r="E127" s="6" t="str">
        <f t="shared" si="3"/>
        <v>A</v>
      </c>
      <c r="K127" s="228">
        <v>11215010302</v>
      </c>
      <c r="L127" s="229" t="s">
        <v>33</v>
      </c>
      <c r="M127" s="230" t="s">
        <v>2595</v>
      </c>
      <c r="S127" s="179"/>
      <c r="T127" s="180"/>
      <c r="U127" s="181"/>
      <c r="V127" s="182"/>
      <c r="X127" s="271">
        <v>112070701</v>
      </c>
      <c r="Y127" s="272" t="s">
        <v>3052</v>
      </c>
    </row>
    <row r="128" spans="1:25" ht="14.4">
      <c r="A128" s="104" t="s">
        <v>609</v>
      </c>
      <c r="B128" s="102" t="s">
        <v>699</v>
      </c>
      <c r="C128" s="267">
        <v>4</v>
      </c>
      <c r="D128" s="267">
        <f t="shared" si="2"/>
        <v>127</v>
      </c>
      <c r="E128" s="6" t="str">
        <f t="shared" si="3"/>
        <v/>
      </c>
      <c r="K128" s="228">
        <v>112150104</v>
      </c>
      <c r="L128" s="229" t="s">
        <v>781</v>
      </c>
      <c r="M128" s="230" t="s">
        <v>2595</v>
      </c>
      <c r="S128" s="148" t="s">
        <v>2487</v>
      </c>
      <c r="T128" s="149"/>
      <c r="U128" s="176"/>
      <c r="V128" s="159"/>
      <c r="X128" s="271">
        <v>1120708</v>
      </c>
      <c r="Y128" s="272" t="s">
        <v>3053</v>
      </c>
    </row>
    <row r="129" spans="1:25" ht="14.4">
      <c r="A129" s="101" t="s">
        <v>610</v>
      </c>
      <c r="B129" s="102" t="s">
        <v>700</v>
      </c>
      <c r="C129" s="267">
        <v>1</v>
      </c>
      <c r="D129" s="267">
        <f t="shared" si="2"/>
        <v>128</v>
      </c>
      <c r="E129" s="6" t="str">
        <f t="shared" si="3"/>
        <v>A</v>
      </c>
      <c r="K129" s="228">
        <v>112150105</v>
      </c>
      <c r="L129" s="229" t="s">
        <v>105</v>
      </c>
      <c r="M129" s="230" t="s">
        <v>2595</v>
      </c>
      <c r="S129" s="152" t="s">
        <v>2541</v>
      </c>
      <c r="T129" s="136"/>
      <c r="U129" s="137"/>
      <c r="V129" s="155" t="s">
        <v>2489</v>
      </c>
      <c r="X129" s="271">
        <v>1120709</v>
      </c>
      <c r="Y129" s="272" t="s">
        <v>3054</v>
      </c>
    </row>
    <row r="130" spans="1:25" ht="14.4">
      <c r="A130" s="104" t="s">
        <v>611</v>
      </c>
      <c r="B130" s="102" t="s">
        <v>701</v>
      </c>
      <c r="C130" s="267">
        <v>4</v>
      </c>
      <c r="D130" s="267">
        <f t="shared" si="2"/>
        <v>129</v>
      </c>
      <c r="E130" s="6" t="str">
        <f t="shared" si="3"/>
        <v/>
      </c>
      <c r="K130" s="228">
        <v>112150106</v>
      </c>
      <c r="L130" s="229" t="s">
        <v>46</v>
      </c>
      <c r="M130" s="230" t="s">
        <v>2595</v>
      </c>
      <c r="S130" s="152">
        <v>150400110</v>
      </c>
      <c r="T130" s="136"/>
      <c r="U130" s="137"/>
      <c r="V130" s="160" t="s">
        <v>2507</v>
      </c>
      <c r="X130" s="271">
        <v>1120801</v>
      </c>
      <c r="Y130" s="272" t="s">
        <v>3055</v>
      </c>
    </row>
    <row r="131" spans="1:25" ht="14.4">
      <c r="A131" s="104" t="s">
        <v>612</v>
      </c>
      <c r="B131" s="102" t="s">
        <v>2876</v>
      </c>
      <c r="C131" s="267">
        <v>4</v>
      </c>
      <c r="D131" s="267">
        <f t="shared" ref="D131:D194" si="4">VALUE(A131)</f>
        <v>130</v>
      </c>
      <c r="E131" s="6" t="str">
        <f t="shared" ref="E131:E194" si="5">IF(OR(C131=1,C131=2,C131=6),"A","")</f>
        <v/>
      </c>
      <c r="K131" s="228">
        <v>112150107</v>
      </c>
      <c r="L131" s="229" t="s">
        <v>64</v>
      </c>
      <c r="M131" s="230" t="s">
        <v>2595</v>
      </c>
      <c r="S131" s="135" t="s">
        <v>2542</v>
      </c>
      <c r="T131" s="136">
        <v>12170101</v>
      </c>
      <c r="U131" s="137"/>
      <c r="V131" s="160" t="s">
        <v>2392</v>
      </c>
      <c r="X131" s="271">
        <v>1120802</v>
      </c>
      <c r="Y131" s="272" t="s">
        <v>2260</v>
      </c>
    </row>
    <row r="132" spans="1:25" ht="14.4">
      <c r="A132" s="104" t="s">
        <v>613</v>
      </c>
      <c r="B132" s="102" t="s">
        <v>702</v>
      </c>
      <c r="C132" s="267">
        <v>4</v>
      </c>
      <c r="D132" s="267">
        <f t="shared" si="4"/>
        <v>131</v>
      </c>
      <c r="E132" s="6" t="str">
        <f t="shared" si="5"/>
        <v/>
      </c>
      <c r="K132" s="228">
        <v>112150202</v>
      </c>
      <c r="L132" s="229" t="s">
        <v>2044</v>
      </c>
      <c r="M132" s="230" t="s">
        <v>2594</v>
      </c>
      <c r="S132" s="135"/>
      <c r="T132" s="136"/>
      <c r="U132" s="137"/>
      <c r="V132" s="138"/>
      <c r="X132" s="271">
        <v>1120803</v>
      </c>
      <c r="Y132" s="272" t="s">
        <v>71</v>
      </c>
    </row>
    <row r="133" spans="1:25" ht="14.4">
      <c r="A133" s="103" t="s">
        <v>614</v>
      </c>
      <c r="B133" s="102" t="s">
        <v>703</v>
      </c>
      <c r="C133" s="267">
        <v>2</v>
      </c>
      <c r="D133" s="267">
        <f t="shared" si="4"/>
        <v>132</v>
      </c>
      <c r="E133" s="6" t="str">
        <f t="shared" si="5"/>
        <v>A</v>
      </c>
      <c r="K133" s="228">
        <v>112150301</v>
      </c>
      <c r="L133" s="229" t="s">
        <v>107</v>
      </c>
      <c r="M133" s="230" t="s">
        <v>2591</v>
      </c>
      <c r="S133" s="135" t="s">
        <v>2543</v>
      </c>
      <c r="T133" s="136">
        <v>12180501</v>
      </c>
      <c r="U133" s="137">
        <v>15040101010101</v>
      </c>
      <c r="V133" s="183" t="s">
        <v>2432</v>
      </c>
      <c r="X133" s="271">
        <v>1120901</v>
      </c>
      <c r="Y133" s="272" t="s">
        <v>3056</v>
      </c>
    </row>
    <row r="134" spans="1:25" ht="14.4">
      <c r="A134" s="104" t="s">
        <v>615</v>
      </c>
      <c r="B134" s="102" t="s">
        <v>704</v>
      </c>
      <c r="C134" s="267">
        <v>4</v>
      </c>
      <c r="D134" s="267">
        <f t="shared" si="4"/>
        <v>133</v>
      </c>
      <c r="E134" s="6" t="str">
        <f t="shared" si="5"/>
        <v/>
      </c>
      <c r="K134" s="228">
        <v>1121504</v>
      </c>
      <c r="L134" s="229" t="s">
        <v>62</v>
      </c>
      <c r="M134" s="230" t="s">
        <v>2591</v>
      </c>
      <c r="S134" s="135" t="s">
        <v>2544</v>
      </c>
      <c r="T134" s="136">
        <v>12182001</v>
      </c>
      <c r="U134" s="137">
        <v>15040201010101</v>
      </c>
      <c r="V134" s="183" t="s">
        <v>2433</v>
      </c>
      <c r="X134" s="271">
        <v>1121001</v>
      </c>
      <c r="Y134" s="272" t="s">
        <v>919</v>
      </c>
    </row>
    <row r="135" spans="1:25" ht="28.8">
      <c r="A135" s="104" t="s">
        <v>616</v>
      </c>
      <c r="B135" s="102" t="s">
        <v>705</v>
      </c>
      <c r="C135" s="267">
        <v>4</v>
      </c>
      <c r="D135" s="267">
        <f t="shared" si="4"/>
        <v>134</v>
      </c>
      <c r="E135" s="6" t="str">
        <f t="shared" si="5"/>
        <v/>
      </c>
      <c r="K135" s="228">
        <v>112150501</v>
      </c>
      <c r="L135" s="229" t="s">
        <v>19</v>
      </c>
      <c r="M135" s="230" t="s">
        <v>2594</v>
      </c>
      <c r="S135" s="184">
        <v>110410509</v>
      </c>
      <c r="T135" s="185" t="s">
        <v>2545</v>
      </c>
      <c r="U135" s="186">
        <v>15040201010102</v>
      </c>
      <c r="V135" s="187" t="s">
        <v>2437</v>
      </c>
      <c r="X135" s="271">
        <v>112110101</v>
      </c>
      <c r="Y135" s="272" t="s">
        <v>3057</v>
      </c>
    </row>
    <row r="136" spans="1:25" ht="14.4">
      <c r="A136" s="104" t="s">
        <v>617</v>
      </c>
      <c r="B136" s="102" t="s">
        <v>2877</v>
      </c>
      <c r="C136" s="267">
        <v>4</v>
      </c>
      <c r="D136" s="267">
        <f t="shared" si="4"/>
        <v>135</v>
      </c>
      <c r="E136" s="6" t="str">
        <f t="shared" si="5"/>
        <v/>
      </c>
      <c r="K136" s="228">
        <v>112150601</v>
      </c>
      <c r="L136" s="229" t="s">
        <v>1993</v>
      </c>
      <c r="M136" s="230" t="s">
        <v>2594</v>
      </c>
      <c r="S136" s="184"/>
      <c r="T136" s="185"/>
      <c r="U136" s="186"/>
      <c r="V136" s="187"/>
      <c r="X136" s="271">
        <v>11211010101</v>
      </c>
      <c r="Y136" s="272" t="s">
        <v>3058</v>
      </c>
    </row>
    <row r="137" spans="1:25" ht="14.4">
      <c r="A137" s="104" t="s">
        <v>618</v>
      </c>
      <c r="B137" s="102" t="s">
        <v>2878</v>
      </c>
      <c r="C137" s="267">
        <v>4</v>
      </c>
      <c r="D137" s="267">
        <f t="shared" si="4"/>
        <v>136</v>
      </c>
      <c r="E137" s="6" t="str">
        <f t="shared" si="5"/>
        <v/>
      </c>
      <c r="K137" s="228">
        <v>112150602</v>
      </c>
      <c r="L137" s="229" t="s">
        <v>1994</v>
      </c>
      <c r="M137" s="230" t="s">
        <v>2594</v>
      </c>
      <c r="S137" s="135"/>
      <c r="T137" s="136"/>
      <c r="U137" s="137"/>
      <c r="V137" s="183"/>
      <c r="X137" s="271">
        <v>112110201</v>
      </c>
      <c r="Y137" s="272" t="s">
        <v>924</v>
      </c>
    </row>
    <row r="138" spans="1:25" ht="15.6">
      <c r="A138" s="101" t="s">
        <v>619</v>
      </c>
      <c r="B138" s="102" t="s">
        <v>2879</v>
      </c>
      <c r="C138" s="267">
        <v>1</v>
      </c>
      <c r="D138" s="267">
        <f t="shared" si="4"/>
        <v>137</v>
      </c>
      <c r="E138" s="6" t="str">
        <f t="shared" si="5"/>
        <v>A</v>
      </c>
      <c r="K138" s="228">
        <v>112150603</v>
      </c>
      <c r="L138" s="229" t="s">
        <v>1995</v>
      </c>
      <c r="M138" s="230" t="s">
        <v>2594</v>
      </c>
      <c r="S138" s="815" t="s">
        <v>2546</v>
      </c>
      <c r="T138" s="816"/>
      <c r="U138" s="816"/>
      <c r="V138" s="817"/>
      <c r="X138" s="271">
        <v>112110202</v>
      </c>
      <c r="Y138" s="272" t="s">
        <v>3059</v>
      </c>
    </row>
    <row r="139" spans="1:25" ht="14.4">
      <c r="A139" s="101" t="s">
        <v>620</v>
      </c>
      <c r="B139" s="102" t="s">
        <v>2880</v>
      </c>
      <c r="C139" s="267">
        <v>1</v>
      </c>
      <c r="D139" s="267">
        <f t="shared" si="4"/>
        <v>138</v>
      </c>
      <c r="E139" s="6" t="str">
        <f t="shared" si="5"/>
        <v>A</v>
      </c>
      <c r="K139" s="228">
        <v>112150604</v>
      </c>
      <c r="L139" s="229" t="s">
        <v>1996</v>
      </c>
      <c r="M139" s="230" t="s">
        <v>2594</v>
      </c>
      <c r="S139" s="172"/>
      <c r="T139" s="188"/>
      <c r="U139" s="183"/>
      <c r="V139" s="189"/>
      <c r="X139" s="271">
        <v>112110203</v>
      </c>
      <c r="Y139" s="272" t="s">
        <v>3060</v>
      </c>
    </row>
    <row r="140" spans="1:25" ht="14.4">
      <c r="A140" s="101" t="s">
        <v>621</v>
      </c>
      <c r="B140" s="102" t="s">
        <v>2881</v>
      </c>
      <c r="C140" s="267">
        <v>1</v>
      </c>
      <c r="D140" s="267">
        <f t="shared" si="4"/>
        <v>139</v>
      </c>
      <c r="E140" s="6" t="str">
        <f t="shared" si="5"/>
        <v>A</v>
      </c>
      <c r="K140" s="228">
        <v>112150605</v>
      </c>
      <c r="L140" s="229" t="s">
        <v>1997</v>
      </c>
      <c r="M140" s="230" t="s">
        <v>2592</v>
      </c>
      <c r="S140" s="148" t="s">
        <v>2487</v>
      </c>
      <c r="T140" s="149"/>
      <c r="U140" s="150"/>
      <c r="V140" s="190"/>
      <c r="X140" s="271">
        <v>112110204</v>
      </c>
      <c r="Y140" s="272" t="s">
        <v>3061</v>
      </c>
    </row>
    <row r="141" spans="1:25" ht="14.4">
      <c r="A141" s="104" t="s">
        <v>622</v>
      </c>
      <c r="B141" s="102" t="s">
        <v>2882</v>
      </c>
      <c r="C141" s="267">
        <v>4</v>
      </c>
      <c r="D141" s="267">
        <f t="shared" si="4"/>
        <v>140</v>
      </c>
      <c r="E141" s="6" t="str">
        <f t="shared" si="5"/>
        <v/>
      </c>
      <c r="K141" s="228">
        <v>112150606</v>
      </c>
      <c r="L141" s="229" t="s">
        <v>1998</v>
      </c>
      <c r="M141" s="230" t="s">
        <v>2594</v>
      </c>
      <c r="S141" s="152">
        <v>110500110</v>
      </c>
      <c r="T141" s="136"/>
      <c r="U141" s="137"/>
      <c r="V141" s="155" t="s">
        <v>2547</v>
      </c>
      <c r="X141" s="271">
        <v>112110205</v>
      </c>
      <c r="Y141" s="272" t="s">
        <v>938</v>
      </c>
    </row>
    <row r="142" spans="1:25" ht="15" thickBot="1">
      <c r="A142" s="101" t="s">
        <v>623</v>
      </c>
      <c r="B142" s="102" t="s">
        <v>2883</v>
      </c>
      <c r="C142" s="267">
        <v>1</v>
      </c>
      <c r="D142" s="267">
        <f t="shared" si="4"/>
        <v>141</v>
      </c>
      <c r="E142" s="6" t="str">
        <f t="shared" si="5"/>
        <v>A</v>
      </c>
      <c r="K142" s="228">
        <v>112150608</v>
      </c>
      <c r="L142" s="229" t="s">
        <v>1999</v>
      </c>
      <c r="M142" s="230" t="s">
        <v>2594</v>
      </c>
      <c r="S142" s="191">
        <v>110500110</v>
      </c>
      <c r="T142" s="192"/>
      <c r="U142" s="193"/>
      <c r="V142" s="194" t="s">
        <v>2548</v>
      </c>
      <c r="X142" s="271">
        <v>112110206</v>
      </c>
      <c r="Y142" s="272" t="s">
        <v>3062</v>
      </c>
    </row>
    <row r="143" spans="1:25">
      <c r="A143" s="104" t="s">
        <v>825</v>
      </c>
      <c r="B143" s="102" t="s">
        <v>2884</v>
      </c>
      <c r="C143" s="267">
        <v>4</v>
      </c>
      <c r="D143" s="267">
        <f t="shared" si="4"/>
        <v>142</v>
      </c>
      <c r="E143" s="6" t="str">
        <f t="shared" si="5"/>
        <v/>
      </c>
      <c r="K143" s="228">
        <v>112161301</v>
      </c>
      <c r="L143" s="229" t="s">
        <v>2684</v>
      </c>
      <c r="M143" s="230" t="s">
        <v>2594</v>
      </c>
      <c r="X143" s="271">
        <v>11211020701</v>
      </c>
      <c r="Y143" s="272" t="s">
        <v>3063</v>
      </c>
    </row>
    <row r="144" spans="1:25">
      <c r="A144" s="104" t="s">
        <v>826</v>
      </c>
      <c r="B144" s="102" t="s">
        <v>837</v>
      </c>
      <c r="C144" s="267">
        <v>4</v>
      </c>
      <c r="D144" s="267">
        <f t="shared" si="4"/>
        <v>143</v>
      </c>
      <c r="E144" s="6" t="str">
        <f t="shared" si="5"/>
        <v/>
      </c>
      <c r="K144" s="228">
        <v>112161302</v>
      </c>
      <c r="L144" s="229" t="s">
        <v>2685</v>
      </c>
      <c r="M144" s="230" t="s">
        <v>2594</v>
      </c>
      <c r="X144" s="271">
        <v>11211020702</v>
      </c>
      <c r="Y144" s="272" t="s">
        <v>3064</v>
      </c>
    </row>
    <row r="145" spans="1:25">
      <c r="A145" s="104" t="s">
        <v>827</v>
      </c>
      <c r="B145" s="102" t="s">
        <v>2885</v>
      </c>
      <c r="C145" s="267">
        <v>4</v>
      </c>
      <c r="D145" s="267">
        <f t="shared" si="4"/>
        <v>144</v>
      </c>
      <c r="E145" s="6" t="str">
        <f t="shared" si="5"/>
        <v/>
      </c>
      <c r="K145" s="228">
        <v>112161303</v>
      </c>
      <c r="L145" s="229" t="s">
        <v>2686</v>
      </c>
      <c r="M145" s="230" t="s">
        <v>2594</v>
      </c>
      <c r="X145" s="271">
        <v>11211020801</v>
      </c>
      <c r="Y145" s="272" t="s">
        <v>3065</v>
      </c>
    </row>
    <row r="146" spans="1:25">
      <c r="A146" s="104" t="s">
        <v>828</v>
      </c>
      <c r="B146" s="102" t="s">
        <v>838</v>
      </c>
      <c r="C146" s="267">
        <v>4</v>
      </c>
      <c r="D146" s="267">
        <f t="shared" si="4"/>
        <v>145</v>
      </c>
      <c r="E146" s="6" t="str">
        <f t="shared" si="5"/>
        <v/>
      </c>
      <c r="K146" s="228">
        <v>1121606</v>
      </c>
      <c r="L146" s="229" t="s">
        <v>775</v>
      </c>
      <c r="M146" s="230" t="s">
        <v>2595</v>
      </c>
      <c r="X146" s="271">
        <v>11211020802</v>
      </c>
      <c r="Y146" s="272" t="s">
        <v>3066</v>
      </c>
    </row>
    <row r="147" spans="1:25">
      <c r="A147" s="101" t="s">
        <v>829</v>
      </c>
      <c r="B147" s="102" t="s">
        <v>839</v>
      </c>
      <c r="C147" s="267">
        <v>1</v>
      </c>
      <c r="D147" s="267">
        <f t="shared" si="4"/>
        <v>146</v>
      </c>
      <c r="E147" s="6" t="str">
        <f t="shared" si="5"/>
        <v>A</v>
      </c>
      <c r="K147" s="228">
        <v>1121607</v>
      </c>
      <c r="L147" s="229" t="s">
        <v>774</v>
      </c>
      <c r="M147" s="230" t="s">
        <v>2592</v>
      </c>
      <c r="X147" s="271">
        <v>11211020803</v>
      </c>
      <c r="Y147" s="272" t="s">
        <v>3067</v>
      </c>
    </row>
    <row r="148" spans="1:25">
      <c r="A148" s="101" t="s">
        <v>830</v>
      </c>
      <c r="B148" s="102" t="s">
        <v>840</v>
      </c>
      <c r="C148" s="267">
        <v>1</v>
      </c>
      <c r="D148" s="267">
        <f t="shared" si="4"/>
        <v>147</v>
      </c>
      <c r="E148" s="6" t="str">
        <f t="shared" si="5"/>
        <v>A</v>
      </c>
      <c r="K148" s="228">
        <v>1121610</v>
      </c>
      <c r="L148" s="229" t="s">
        <v>1249</v>
      </c>
      <c r="M148" s="230" t="s">
        <v>2592</v>
      </c>
      <c r="X148" s="271">
        <v>11211020804</v>
      </c>
      <c r="Y148" s="272" t="s">
        <v>3068</v>
      </c>
    </row>
    <row r="149" spans="1:25">
      <c r="A149" s="101" t="s">
        <v>831</v>
      </c>
      <c r="B149" s="102" t="s">
        <v>2886</v>
      </c>
      <c r="C149" s="267">
        <v>1</v>
      </c>
      <c r="D149" s="267">
        <f t="shared" si="4"/>
        <v>148</v>
      </c>
      <c r="E149" s="6" t="str">
        <f t="shared" si="5"/>
        <v>A</v>
      </c>
      <c r="K149" s="228">
        <v>1121611</v>
      </c>
      <c r="L149" s="229" t="s">
        <v>2549</v>
      </c>
      <c r="M149" s="230" t="s">
        <v>2592</v>
      </c>
      <c r="X149" s="271">
        <v>11211020805</v>
      </c>
      <c r="Y149" s="272" t="s">
        <v>3069</v>
      </c>
    </row>
    <row r="150" spans="1:25">
      <c r="A150" s="104" t="s">
        <v>832</v>
      </c>
      <c r="B150" s="102" t="s">
        <v>841</v>
      </c>
      <c r="C150" s="267">
        <v>4</v>
      </c>
      <c r="D150" s="267">
        <f t="shared" si="4"/>
        <v>149</v>
      </c>
      <c r="E150" s="6" t="str">
        <f t="shared" si="5"/>
        <v/>
      </c>
      <c r="K150" s="228">
        <v>1121612</v>
      </c>
      <c r="L150" s="229" t="s">
        <v>2550</v>
      </c>
      <c r="M150" s="230" t="s">
        <v>2592</v>
      </c>
      <c r="X150" s="271">
        <v>11211020806</v>
      </c>
      <c r="Y150" s="272" t="s">
        <v>3070</v>
      </c>
    </row>
    <row r="151" spans="1:25">
      <c r="A151" s="104" t="s">
        <v>833</v>
      </c>
      <c r="B151" s="102" t="s">
        <v>2847</v>
      </c>
      <c r="C151" s="267">
        <v>4</v>
      </c>
      <c r="D151" s="267">
        <f t="shared" si="4"/>
        <v>150</v>
      </c>
      <c r="E151" s="6" t="str">
        <f t="shared" si="5"/>
        <v/>
      </c>
      <c r="K151" s="228">
        <v>1121608</v>
      </c>
      <c r="L151" s="229" t="s">
        <v>134</v>
      </c>
      <c r="M151" s="230" t="s">
        <v>2592</v>
      </c>
      <c r="X151" s="271">
        <v>11211020807</v>
      </c>
      <c r="Y151" s="272" t="s">
        <v>3071</v>
      </c>
    </row>
    <row r="152" spans="1:25">
      <c r="A152" s="101" t="s">
        <v>834</v>
      </c>
      <c r="B152" s="102" t="s">
        <v>1196</v>
      </c>
      <c r="C152" s="267">
        <v>6</v>
      </c>
      <c r="D152" s="267">
        <f t="shared" si="4"/>
        <v>151</v>
      </c>
      <c r="E152" s="6" t="str">
        <f t="shared" si="5"/>
        <v>A</v>
      </c>
      <c r="K152" s="228">
        <v>1121609</v>
      </c>
      <c r="L152" s="229" t="s">
        <v>155</v>
      </c>
      <c r="M152" s="230" t="s">
        <v>2592</v>
      </c>
      <c r="X152" s="271">
        <v>11211020808</v>
      </c>
      <c r="Y152" s="272" t="s">
        <v>3072</v>
      </c>
    </row>
    <row r="153" spans="1:25">
      <c r="A153" s="107" t="s">
        <v>1265</v>
      </c>
      <c r="B153" s="102" t="s">
        <v>1267</v>
      </c>
      <c r="C153" s="267">
        <v>1</v>
      </c>
      <c r="D153" s="267">
        <f t="shared" si="4"/>
        <v>152</v>
      </c>
      <c r="E153" s="6" t="str">
        <f t="shared" si="5"/>
        <v>A</v>
      </c>
      <c r="K153" s="228">
        <v>1121701010204</v>
      </c>
      <c r="L153" s="229" t="s">
        <v>2000</v>
      </c>
      <c r="M153" s="230" t="s">
        <v>2592</v>
      </c>
      <c r="X153" s="271">
        <v>11211020809</v>
      </c>
      <c r="Y153" s="272" t="s">
        <v>3073</v>
      </c>
    </row>
    <row r="154" spans="1:25">
      <c r="A154" s="107" t="s">
        <v>1266</v>
      </c>
      <c r="B154" s="102" t="s">
        <v>1268</v>
      </c>
      <c r="C154" s="267">
        <v>1</v>
      </c>
      <c r="D154" s="267">
        <f t="shared" si="4"/>
        <v>153</v>
      </c>
      <c r="E154" s="6" t="str">
        <f t="shared" si="5"/>
        <v>A</v>
      </c>
      <c r="K154" s="228">
        <v>1121701010205</v>
      </c>
      <c r="L154" s="229" t="s">
        <v>2001</v>
      </c>
      <c r="M154" s="230" t="s">
        <v>2592</v>
      </c>
      <c r="X154" s="271">
        <v>11211020810</v>
      </c>
      <c r="Y154" s="272" t="s">
        <v>3074</v>
      </c>
    </row>
    <row r="155" spans="1:25">
      <c r="A155" s="107" t="s">
        <v>1736</v>
      </c>
      <c r="B155" s="102" t="s">
        <v>1739</v>
      </c>
      <c r="C155" s="267">
        <v>1</v>
      </c>
      <c r="D155" s="267">
        <f t="shared" si="4"/>
        <v>154</v>
      </c>
      <c r="E155" s="6" t="str">
        <f t="shared" si="5"/>
        <v>A</v>
      </c>
      <c r="K155" s="228">
        <v>1121701010201</v>
      </c>
      <c r="L155" s="229" t="s">
        <v>2000</v>
      </c>
      <c r="M155" s="230" t="s">
        <v>2592</v>
      </c>
      <c r="X155" s="271">
        <v>11211020811</v>
      </c>
      <c r="Y155" s="272" t="s">
        <v>3075</v>
      </c>
    </row>
    <row r="156" spans="1:25">
      <c r="A156" s="107" t="s">
        <v>1737</v>
      </c>
      <c r="B156" s="102" t="s">
        <v>1735</v>
      </c>
      <c r="C156" s="267">
        <v>1</v>
      </c>
      <c r="D156" s="267">
        <f t="shared" si="4"/>
        <v>155</v>
      </c>
      <c r="E156" s="6" t="str">
        <f t="shared" si="5"/>
        <v>A</v>
      </c>
      <c r="K156" s="228">
        <v>1121701010203</v>
      </c>
      <c r="L156" s="229" t="s">
        <v>2001</v>
      </c>
      <c r="M156" s="230" t="s">
        <v>2592</v>
      </c>
      <c r="X156" s="271">
        <v>11211020812</v>
      </c>
      <c r="Y156" s="272" t="s">
        <v>3076</v>
      </c>
    </row>
    <row r="157" spans="1:25">
      <c r="A157" s="108" t="s">
        <v>1738</v>
      </c>
      <c r="B157" s="102" t="s">
        <v>1742</v>
      </c>
      <c r="C157" s="267">
        <v>4</v>
      </c>
      <c r="D157" s="267">
        <f t="shared" si="4"/>
        <v>156</v>
      </c>
      <c r="E157" s="6" t="str">
        <f t="shared" si="5"/>
        <v/>
      </c>
      <c r="K157" s="228">
        <v>1121701010206</v>
      </c>
      <c r="L157" s="229" t="s">
        <v>2551</v>
      </c>
      <c r="M157" s="230" t="s">
        <v>2592</v>
      </c>
      <c r="X157" s="271">
        <v>11211020813</v>
      </c>
      <c r="Y157" s="272" t="s">
        <v>3077</v>
      </c>
    </row>
    <row r="158" spans="1:25">
      <c r="A158" s="108" t="s">
        <v>1740</v>
      </c>
      <c r="B158" s="102" t="s">
        <v>2887</v>
      </c>
      <c r="C158" s="267">
        <v>4</v>
      </c>
      <c r="D158" s="267">
        <f t="shared" si="4"/>
        <v>157</v>
      </c>
      <c r="E158" s="6" t="str">
        <f t="shared" si="5"/>
        <v/>
      </c>
      <c r="K158" s="228">
        <v>1121701010305</v>
      </c>
      <c r="L158" s="229" t="s">
        <v>2004</v>
      </c>
      <c r="M158" s="230" t="s">
        <v>2592</v>
      </c>
      <c r="X158" s="271">
        <v>11211020814</v>
      </c>
      <c r="Y158" s="272" t="s">
        <v>3078</v>
      </c>
    </row>
    <row r="159" spans="1:25">
      <c r="A159" s="107" t="s">
        <v>1741</v>
      </c>
      <c r="B159" s="102" t="s">
        <v>1743</v>
      </c>
      <c r="C159" s="267">
        <v>1</v>
      </c>
      <c r="D159" s="267">
        <f t="shared" si="4"/>
        <v>158</v>
      </c>
      <c r="E159" s="6" t="str">
        <f t="shared" si="5"/>
        <v>A</v>
      </c>
      <c r="K159" s="228">
        <v>1121701010306</v>
      </c>
      <c r="L159" s="229" t="s">
        <v>2005</v>
      </c>
      <c r="M159" s="230" t="s">
        <v>2592</v>
      </c>
      <c r="X159" s="271">
        <v>11211020815</v>
      </c>
      <c r="Y159" s="272" t="s">
        <v>3079</v>
      </c>
    </row>
    <row r="160" spans="1:25">
      <c r="A160" s="107" t="s">
        <v>1893</v>
      </c>
      <c r="B160" s="102" t="s">
        <v>2888</v>
      </c>
      <c r="C160" s="267">
        <v>1</v>
      </c>
      <c r="D160" s="267">
        <f t="shared" si="4"/>
        <v>159</v>
      </c>
      <c r="E160" s="6" t="str">
        <f t="shared" si="5"/>
        <v>A</v>
      </c>
      <c r="K160" s="228">
        <v>1121701010307</v>
      </c>
      <c r="L160" s="229" t="s">
        <v>2006</v>
      </c>
      <c r="M160" s="230" t="s">
        <v>2592</v>
      </c>
      <c r="X160" s="271">
        <v>11211020901</v>
      </c>
      <c r="Y160" s="272" t="s">
        <v>3080</v>
      </c>
    </row>
    <row r="161" spans="1:25">
      <c r="A161" s="108" t="s">
        <v>1894</v>
      </c>
      <c r="B161" s="34" t="s">
        <v>1866</v>
      </c>
      <c r="C161" s="267">
        <v>4</v>
      </c>
      <c r="D161" s="267">
        <f t="shared" si="4"/>
        <v>160</v>
      </c>
      <c r="E161" s="6" t="str">
        <f t="shared" si="5"/>
        <v/>
      </c>
      <c r="K161" s="228">
        <v>1121701010302</v>
      </c>
      <c r="L161" s="229" t="s">
        <v>2004</v>
      </c>
      <c r="M161" s="230" t="s">
        <v>2592</v>
      </c>
      <c r="X161" s="271">
        <v>11211020902</v>
      </c>
      <c r="Y161" s="272" t="s">
        <v>3081</v>
      </c>
    </row>
    <row r="162" spans="1:25">
      <c r="A162" s="108" t="s">
        <v>1931</v>
      </c>
      <c r="B162" s="34" t="s">
        <v>2848</v>
      </c>
      <c r="C162" s="267">
        <v>4</v>
      </c>
      <c r="D162" s="267">
        <f t="shared" si="4"/>
        <v>161</v>
      </c>
      <c r="E162" s="6" t="str">
        <f t="shared" si="5"/>
        <v/>
      </c>
      <c r="K162" s="228">
        <v>1121701010303</v>
      </c>
      <c r="L162" s="229" t="s">
        <v>2005</v>
      </c>
      <c r="M162" s="230" t="s">
        <v>2592</v>
      </c>
      <c r="X162" s="271">
        <v>11211020903</v>
      </c>
      <c r="Y162" s="272" t="s">
        <v>3082</v>
      </c>
    </row>
    <row r="163" spans="1:25">
      <c r="A163" s="108" t="s">
        <v>1932</v>
      </c>
      <c r="B163" s="34" t="s">
        <v>1819</v>
      </c>
      <c r="C163" s="267">
        <v>4</v>
      </c>
      <c r="D163" s="267">
        <f t="shared" si="4"/>
        <v>162</v>
      </c>
      <c r="E163" s="6" t="str">
        <f t="shared" si="5"/>
        <v/>
      </c>
      <c r="K163" s="228">
        <v>1121701010304</v>
      </c>
      <c r="L163" s="229" t="s">
        <v>2006</v>
      </c>
      <c r="M163" s="230" t="s">
        <v>2592</v>
      </c>
      <c r="X163" s="271">
        <v>11211020904</v>
      </c>
      <c r="Y163" s="272" t="s">
        <v>3083</v>
      </c>
    </row>
    <row r="164" spans="1:25">
      <c r="A164" s="108" t="s">
        <v>1933</v>
      </c>
      <c r="B164" s="34" t="s">
        <v>1868</v>
      </c>
      <c r="C164" s="267">
        <v>4</v>
      </c>
      <c r="D164" s="267">
        <f t="shared" si="4"/>
        <v>163</v>
      </c>
      <c r="E164" s="6" t="str">
        <f t="shared" si="5"/>
        <v/>
      </c>
      <c r="K164" s="228">
        <v>11217010119</v>
      </c>
      <c r="L164" s="229" t="s">
        <v>2354</v>
      </c>
      <c r="M164" s="230" t="s">
        <v>2592</v>
      </c>
      <c r="X164" s="271">
        <v>11211020905</v>
      </c>
      <c r="Y164" s="272" t="s">
        <v>3084</v>
      </c>
    </row>
    <row r="165" spans="1:25">
      <c r="A165" s="108" t="s">
        <v>1895</v>
      </c>
      <c r="B165" s="34" t="s">
        <v>1897</v>
      </c>
      <c r="C165" s="267">
        <v>4</v>
      </c>
      <c r="D165" s="267">
        <f t="shared" si="4"/>
        <v>164</v>
      </c>
      <c r="E165" s="6" t="str">
        <f t="shared" si="5"/>
        <v/>
      </c>
      <c r="K165" s="228">
        <v>11217010120</v>
      </c>
      <c r="L165" s="229" t="s">
        <v>2741</v>
      </c>
      <c r="M165" s="230" t="s">
        <v>2592</v>
      </c>
      <c r="X165" s="271">
        <v>11211020906</v>
      </c>
      <c r="Y165" s="272" t="s">
        <v>3085</v>
      </c>
    </row>
    <row r="166" spans="1:25">
      <c r="A166" s="108" t="s">
        <v>1896</v>
      </c>
      <c r="B166" s="34" t="s">
        <v>1898</v>
      </c>
      <c r="C166" s="267">
        <v>5</v>
      </c>
      <c r="D166" s="267">
        <f t="shared" si="4"/>
        <v>165</v>
      </c>
      <c r="E166" s="6" t="str">
        <f t="shared" si="5"/>
        <v/>
      </c>
      <c r="K166" s="228">
        <v>11217010104</v>
      </c>
      <c r="L166" s="229" t="s">
        <v>770</v>
      </c>
      <c r="M166" s="230" t="s">
        <v>2592</v>
      </c>
      <c r="X166" s="271">
        <v>11211020907</v>
      </c>
      <c r="Y166" s="272" t="s">
        <v>3086</v>
      </c>
    </row>
    <row r="167" spans="1:25">
      <c r="A167" s="108" t="s">
        <v>1928</v>
      </c>
      <c r="B167" s="34" t="s">
        <v>1921</v>
      </c>
      <c r="C167" s="267">
        <v>4</v>
      </c>
      <c r="D167" s="267">
        <f t="shared" si="4"/>
        <v>166</v>
      </c>
      <c r="E167" s="6" t="str">
        <f t="shared" si="5"/>
        <v/>
      </c>
      <c r="K167" s="228">
        <v>11217010127</v>
      </c>
      <c r="L167" s="229" t="s">
        <v>2740</v>
      </c>
      <c r="M167" s="230" t="s">
        <v>2592</v>
      </c>
      <c r="X167" s="271">
        <v>11211020908</v>
      </c>
      <c r="Y167" s="272" t="s">
        <v>984</v>
      </c>
    </row>
    <row r="168" spans="1:25">
      <c r="A168" s="107" t="s">
        <v>1929</v>
      </c>
      <c r="B168" s="34" t="s">
        <v>1944</v>
      </c>
      <c r="C168" s="267">
        <v>1</v>
      </c>
      <c r="D168" s="267">
        <f t="shared" si="4"/>
        <v>167</v>
      </c>
      <c r="E168" s="6" t="str">
        <f t="shared" si="5"/>
        <v>A</v>
      </c>
      <c r="K168" s="228">
        <v>11217010125</v>
      </c>
      <c r="L168" s="229" t="s">
        <v>2008</v>
      </c>
      <c r="M168" s="230" t="s">
        <v>2592</v>
      </c>
      <c r="X168" s="271">
        <v>11211020909</v>
      </c>
      <c r="Y168" s="272" t="s">
        <v>3087</v>
      </c>
    </row>
    <row r="169" spans="1:25">
      <c r="A169" s="108" t="s">
        <v>1930</v>
      </c>
      <c r="B169" s="34" t="s">
        <v>1925</v>
      </c>
      <c r="C169" s="267">
        <v>4</v>
      </c>
      <c r="D169" s="267">
        <f t="shared" si="4"/>
        <v>168</v>
      </c>
      <c r="E169" s="6" t="str">
        <f t="shared" si="5"/>
        <v/>
      </c>
      <c r="K169" s="228">
        <v>11217010201</v>
      </c>
      <c r="L169" s="229" t="s">
        <v>2010</v>
      </c>
      <c r="M169" s="230" t="s">
        <v>2594</v>
      </c>
      <c r="X169" s="271">
        <v>11211030101</v>
      </c>
      <c r="Y169" s="272" t="s">
        <v>3088</v>
      </c>
    </row>
    <row r="170" spans="1:25">
      <c r="A170" s="108" t="s">
        <v>1934</v>
      </c>
      <c r="B170" s="34" t="s">
        <v>1926</v>
      </c>
      <c r="C170" s="267">
        <v>4</v>
      </c>
      <c r="D170" s="267">
        <f t="shared" si="4"/>
        <v>169</v>
      </c>
      <c r="E170" s="6" t="str">
        <f t="shared" si="5"/>
        <v/>
      </c>
      <c r="K170" s="228">
        <v>11217010202</v>
      </c>
      <c r="L170" s="229" t="s">
        <v>2011</v>
      </c>
      <c r="M170" s="230" t="s">
        <v>2595</v>
      </c>
      <c r="X170" s="271">
        <v>11211030102</v>
      </c>
      <c r="Y170" s="272" t="s">
        <v>3089</v>
      </c>
    </row>
    <row r="171" spans="1:25">
      <c r="A171" s="107" t="s">
        <v>1945</v>
      </c>
      <c r="B171" s="34" t="s">
        <v>1946</v>
      </c>
      <c r="C171" s="267">
        <v>1</v>
      </c>
      <c r="D171" s="267">
        <f t="shared" si="4"/>
        <v>170</v>
      </c>
      <c r="E171" s="6" t="str">
        <f t="shared" si="5"/>
        <v>A</v>
      </c>
      <c r="K171" s="228">
        <v>112170204</v>
      </c>
      <c r="L171" s="229" t="s">
        <v>768</v>
      </c>
      <c r="M171" s="230" t="s">
        <v>2592</v>
      </c>
      <c r="X171" s="271">
        <v>11211030103</v>
      </c>
      <c r="Y171" s="272" t="s">
        <v>3090</v>
      </c>
    </row>
    <row r="172" spans="1:25">
      <c r="A172" s="108" t="s">
        <v>2905</v>
      </c>
      <c r="B172" s="34" t="s">
        <v>2906</v>
      </c>
      <c r="C172" s="267">
        <v>4</v>
      </c>
      <c r="D172" s="267">
        <f t="shared" si="4"/>
        <v>171</v>
      </c>
      <c r="E172" s="6" t="str">
        <f t="shared" si="5"/>
        <v/>
      </c>
      <c r="K172" s="228">
        <v>112170225</v>
      </c>
      <c r="L172" s="229" t="s">
        <v>2012</v>
      </c>
      <c r="M172" s="230" t="s">
        <v>2593</v>
      </c>
      <c r="X172" s="271">
        <v>11211030104</v>
      </c>
      <c r="Y172" s="272" t="s">
        <v>3091</v>
      </c>
    </row>
    <row r="173" spans="1:25">
      <c r="A173" s="107" t="s">
        <v>2972</v>
      </c>
      <c r="B173" s="34" t="s">
        <v>2729</v>
      </c>
      <c r="C173" s="267">
        <v>1</v>
      </c>
      <c r="D173" s="267">
        <f t="shared" si="4"/>
        <v>172</v>
      </c>
      <c r="E173" s="6" t="str">
        <f t="shared" si="5"/>
        <v>A</v>
      </c>
      <c r="K173" s="228">
        <v>112170301</v>
      </c>
      <c r="L173" s="229" t="s">
        <v>767</v>
      </c>
      <c r="M173" s="230" t="s">
        <v>2593</v>
      </c>
      <c r="X173" s="271">
        <v>11211030201</v>
      </c>
      <c r="Y173" s="272" t="s">
        <v>3092</v>
      </c>
    </row>
    <row r="174" spans="1:25">
      <c r="A174" s="107" t="s">
        <v>2973</v>
      </c>
      <c r="B174" s="34" t="s">
        <v>2728</v>
      </c>
      <c r="C174" s="267">
        <v>1</v>
      </c>
      <c r="D174" s="267">
        <f t="shared" si="4"/>
        <v>173</v>
      </c>
      <c r="E174" s="6" t="str">
        <f t="shared" si="5"/>
        <v>A</v>
      </c>
      <c r="K174" s="228">
        <v>112170302</v>
      </c>
      <c r="L174" s="229" t="s">
        <v>766</v>
      </c>
      <c r="M174" s="230" t="s">
        <v>2593</v>
      </c>
      <c r="X174" s="271">
        <v>11211030301</v>
      </c>
      <c r="Y174" s="272" t="s">
        <v>3093</v>
      </c>
    </row>
    <row r="175" spans="1:25">
      <c r="A175" s="107" t="s">
        <v>2974</v>
      </c>
      <c r="B175" s="34" t="s">
        <v>2723</v>
      </c>
      <c r="C175" s="267">
        <v>1</v>
      </c>
      <c r="D175" s="267">
        <f t="shared" si="4"/>
        <v>174</v>
      </c>
      <c r="E175" s="6" t="str">
        <f t="shared" si="5"/>
        <v>A</v>
      </c>
      <c r="K175" s="228">
        <v>112170304</v>
      </c>
      <c r="L175" s="229" t="s">
        <v>1842</v>
      </c>
      <c r="M175" s="230" t="s">
        <v>2593</v>
      </c>
      <c r="X175" s="271">
        <v>11211030302</v>
      </c>
      <c r="Y175" s="272" t="s">
        <v>3094</v>
      </c>
    </row>
    <row r="176" spans="1:25">
      <c r="A176" s="108" t="s">
        <v>2975</v>
      </c>
      <c r="B176" s="34" t="s">
        <v>2026</v>
      </c>
      <c r="C176" s="267">
        <v>4</v>
      </c>
      <c r="D176" s="267">
        <f t="shared" si="4"/>
        <v>175</v>
      </c>
      <c r="E176" s="6" t="str">
        <f t="shared" si="5"/>
        <v/>
      </c>
      <c r="K176" s="228">
        <v>112170307</v>
      </c>
      <c r="L176" s="229" t="s">
        <v>370</v>
      </c>
      <c r="M176" s="230" t="s">
        <v>2593</v>
      </c>
      <c r="X176" s="271">
        <v>11211030303</v>
      </c>
      <c r="Y176" s="272" t="s">
        <v>3095</v>
      </c>
    </row>
    <row r="177" spans="1:25">
      <c r="A177" s="108" t="s">
        <v>1947</v>
      </c>
      <c r="B177" s="34" t="s">
        <v>1948</v>
      </c>
      <c r="C177" s="267">
        <v>4</v>
      </c>
      <c r="D177" s="267">
        <f t="shared" si="4"/>
        <v>176</v>
      </c>
      <c r="E177" s="6" t="str">
        <f t="shared" si="5"/>
        <v/>
      </c>
      <c r="K177" s="228">
        <v>112170308</v>
      </c>
      <c r="L177" s="229" t="s">
        <v>765</v>
      </c>
      <c r="M177" s="230" t="s">
        <v>2593</v>
      </c>
      <c r="X177" s="271">
        <v>11211030304</v>
      </c>
      <c r="Y177" s="272" t="s">
        <v>3096</v>
      </c>
    </row>
    <row r="178" spans="1:25">
      <c r="A178" s="108" t="s">
        <v>2976</v>
      </c>
      <c r="B178" s="34"/>
      <c r="C178" s="268"/>
      <c r="D178" s="267">
        <f t="shared" si="4"/>
        <v>177</v>
      </c>
      <c r="E178" s="6" t="str">
        <f t="shared" si="5"/>
        <v/>
      </c>
      <c r="K178" s="228">
        <v>112170310</v>
      </c>
      <c r="L178" s="229" t="s">
        <v>1843</v>
      </c>
      <c r="M178" s="230" t="s">
        <v>2593</v>
      </c>
      <c r="X178" s="271">
        <v>11211030305</v>
      </c>
      <c r="Y178" s="272" t="s">
        <v>3097</v>
      </c>
    </row>
    <row r="179" spans="1:25">
      <c r="A179" s="107" t="s">
        <v>2977</v>
      </c>
      <c r="B179" s="34" t="s">
        <v>2978</v>
      </c>
      <c r="C179" s="267">
        <v>1</v>
      </c>
      <c r="D179" s="267">
        <f t="shared" si="4"/>
        <v>178</v>
      </c>
      <c r="E179" s="6" t="str">
        <f t="shared" si="5"/>
        <v>A</v>
      </c>
      <c r="K179" s="228">
        <v>112170312</v>
      </c>
      <c r="L179" s="229" t="s">
        <v>763</v>
      </c>
      <c r="M179" s="230" t="s">
        <v>2593</v>
      </c>
      <c r="X179" s="271">
        <v>11211030306</v>
      </c>
      <c r="Y179" s="272" t="s">
        <v>3098</v>
      </c>
    </row>
    <row r="180" spans="1:25">
      <c r="A180" s="108" t="s">
        <v>1949</v>
      </c>
      <c r="B180" s="34" t="s">
        <v>1950</v>
      </c>
      <c r="C180" s="267">
        <v>4</v>
      </c>
      <c r="D180" s="267">
        <f t="shared" si="4"/>
        <v>179</v>
      </c>
      <c r="E180" s="6" t="str">
        <f t="shared" si="5"/>
        <v/>
      </c>
      <c r="K180" s="228">
        <v>112170313</v>
      </c>
      <c r="L180" s="229" t="s">
        <v>1844</v>
      </c>
      <c r="M180" s="230" t="s">
        <v>2593</v>
      </c>
      <c r="X180" s="271">
        <v>11211030307</v>
      </c>
      <c r="Y180" s="272" t="s">
        <v>3099</v>
      </c>
    </row>
    <row r="181" spans="1:25">
      <c r="A181" s="107" t="s">
        <v>1951</v>
      </c>
      <c r="B181" s="34" t="s">
        <v>1952</v>
      </c>
      <c r="C181" s="267">
        <v>1</v>
      </c>
      <c r="D181" s="267">
        <f t="shared" si="4"/>
        <v>180</v>
      </c>
      <c r="E181" s="6" t="str">
        <f t="shared" si="5"/>
        <v>A</v>
      </c>
      <c r="K181" s="228">
        <v>112170314</v>
      </c>
      <c r="L181" s="229" t="s">
        <v>371</v>
      </c>
      <c r="M181" s="230" t="s">
        <v>2593</v>
      </c>
      <c r="X181" s="271">
        <v>11211030308</v>
      </c>
      <c r="Y181" s="272" t="s">
        <v>995</v>
      </c>
    </row>
    <row r="182" spans="1:25">
      <c r="A182" s="107" t="s">
        <v>2036</v>
      </c>
      <c r="B182" s="34" t="s">
        <v>2035</v>
      </c>
      <c r="C182" s="267">
        <v>1</v>
      </c>
      <c r="D182" s="267">
        <f t="shared" si="4"/>
        <v>181</v>
      </c>
      <c r="E182" s="6" t="str">
        <f t="shared" si="5"/>
        <v>A</v>
      </c>
      <c r="K182" s="228">
        <v>112170315</v>
      </c>
      <c r="L182" s="229" t="s">
        <v>372</v>
      </c>
      <c r="M182" s="230" t="s">
        <v>2593</v>
      </c>
      <c r="X182" s="271">
        <v>11211030309</v>
      </c>
      <c r="Y182" s="272" t="s">
        <v>3100</v>
      </c>
    </row>
    <row r="183" spans="1:25">
      <c r="A183" s="105" t="s">
        <v>2037</v>
      </c>
      <c r="B183" s="34" t="s">
        <v>2573</v>
      </c>
      <c r="C183" s="267">
        <v>3</v>
      </c>
      <c r="D183" s="267">
        <f t="shared" si="4"/>
        <v>182</v>
      </c>
      <c r="E183" s="6" t="str">
        <f t="shared" si="5"/>
        <v/>
      </c>
      <c r="K183" s="228">
        <v>112170316</v>
      </c>
      <c r="L183" s="229" t="s">
        <v>373</v>
      </c>
      <c r="M183" s="230" t="s">
        <v>2593</v>
      </c>
      <c r="X183" s="271">
        <v>1121201</v>
      </c>
      <c r="Y183" s="272" t="s">
        <v>3101</v>
      </c>
    </row>
    <row r="184" spans="1:25">
      <c r="A184" s="108" t="s">
        <v>2117</v>
      </c>
      <c r="B184" s="34" t="s">
        <v>2574</v>
      </c>
      <c r="C184" s="267">
        <v>4</v>
      </c>
      <c r="D184" s="267">
        <f t="shared" si="4"/>
        <v>183</v>
      </c>
      <c r="E184" s="6" t="str">
        <f t="shared" si="5"/>
        <v/>
      </c>
      <c r="K184" s="228">
        <v>112170317</v>
      </c>
      <c r="L184" s="229" t="s">
        <v>369</v>
      </c>
      <c r="M184" s="230" t="s">
        <v>2593</v>
      </c>
      <c r="X184" s="271">
        <v>1121202</v>
      </c>
      <c r="Y184" s="272" t="s">
        <v>3102</v>
      </c>
    </row>
    <row r="185" spans="1:25">
      <c r="A185" s="108" t="s">
        <v>2575</v>
      </c>
      <c r="B185" s="34" t="s">
        <v>2576</v>
      </c>
      <c r="C185" s="267">
        <v>4</v>
      </c>
      <c r="D185" s="267">
        <f t="shared" si="4"/>
        <v>184</v>
      </c>
      <c r="E185" s="6" t="str">
        <f t="shared" si="5"/>
        <v/>
      </c>
      <c r="K185" s="228">
        <v>112170318</v>
      </c>
      <c r="L185" s="229" t="s">
        <v>762</v>
      </c>
      <c r="M185" s="230" t="s">
        <v>2593</v>
      </c>
      <c r="X185" s="271">
        <v>1121203</v>
      </c>
      <c r="Y185" s="272" t="s">
        <v>3103</v>
      </c>
    </row>
    <row r="186" spans="1:25">
      <c r="A186" s="108" t="s">
        <v>2577</v>
      </c>
      <c r="B186" s="34" t="s">
        <v>2578</v>
      </c>
      <c r="C186" s="267">
        <v>4</v>
      </c>
      <c r="D186" s="267">
        <f t="shared" si="4"/>
        <v>185</v>
      </c>
      <c r="E186" s="6" t="str">
        <f t="shared" si="5"/>
        <v/>
      </c>
      <c r="K186" s="228">
        <v>112170319</v>
      </c>
      <c r="L186" s="229" t="s">
        <v>761</v>
      </c>
      <c r="M186" s="230" t="s">
        <v>2593</v>
      </c>
      <c r="X186" s="271">
        <v>1121204</v>
      </c>
      <c r="Y186" s="272" t="s">
        <v>936</v>
      </c>
    </row>
    <row r="187" spans="1:25">
      <c r="A187" s="108" t="s">
        <v>2579</v>
      </c>
      <c r="B187" s="34" t="s">
        <v>2250</v>
      </c>
      <c r="C187" s="267">
        <v>4</v>
      </c>
      <c r="D187" s="267">
        <f t="shared" si="4"/>
        <v>186</v>
      </c>
      <c r="E187" s="6" t="str">
        <f t="shared" si="5"/>
        <v/>
      </c>
      <c r="K187" s="228">
        <v>112170320</v>
      </c>
      <c r="L187" s="229" t="s">
        <v>1845</v>
      </c>
      <c r="M187" s="230" t="s">
        <v>2593</v>
      </c>
      <c r="X187" s="271">
        <v>1121205</v>
      </c>
      <c r="Y187" s="272" t="s">
        <v>938</v>
      </c>
    </row>
    <row r="188" spans="1:25">
      <c r="A188" s="108" t="s">
        <v>2580</v>
      </c>
      <c r="B188" s="34" t="s">
        <v>2251</v>
      </c>
      <c r="C188" s="267">
        <v>4</v>
      </c>
      <c r="D188" s="267">
        <f t="shared" si="4"/>
        <v>187</v>
      </c>
      <c r="E188" s="6" t="str">
        <f t="shared" si="5"/>
        <v/>
      </c>
      <c r="K188" s="228">
        <v>112170322</v>
      </c>
      <c r="L188" s="229" t="s">
        <v>1846</v>
      </c>
      <c r="M188" s="230" t="s">
        <v>2593</v>
      </c>
      <c r="X188" s="271">
        <v>1121206</v>
      </c>
      <c r="Y188" s="272" t="s">
        <v>3104</v>
      </c>
    </row>
    <row r="189" spans="1:25">
      <c r="A189" s="108" t="s">
        <v>2581</v>
      </c>
      <c r="B189" s="34" t="s">
        <v>2253</v>
      </c>
      <c r="C189" s="267">
        <v>4</v>
      </c>
      <c r="D189" s="267">
        <f t="shared" si="4"/>
        <v>188</v>
      </c>
      <c r="E189" s="6" t="str">
        <f t="shared" si="5"/>
        <v/>
      </c>
      <c r="K189" s="228">
        <v>112170323</v>
      </c>
      <c r="L189" s="229" t="s">
        <v>760</v>
      </c>
      <c r="M189" s="230" t="s">
        <v>2593</v>
      </c>
      <c r="X189" s="271">
        <v>1121207</v>
      </c>
      <c r="Y189" s="272" t="s">
        <v>3105</v>
      </c>
    </row>
    <row r="190" spans="1:25">
      <c r="A190" s="108" t="s">
        <v>2582</v>
      </c>
      <c r="B190" s="34" t="s">
        <v>2254</v>
      </c>
      <c r="C190" s="267">
        <v>4</v>
      </c>
      <c r="D190" s="267">
        <f t="shared" si="4"/>
        <v>189</v>
      </c>
      <c r="E190" s="6" t="str">
        <f t="shared" si="5"/>
        <v/>
      </c>
      <c r="K190" s="228">
        <v>112170324</v>
      </c>
      <c r="L190" s="229" t="s">
        <v>1847</v>
      </c>
      <c r="M190" s="230" t="s">
        <v>2593</v>
      </c>
      <c r="X190" s="271">
        <v>112120701</v>
      </c>
      <c r="Y190" s="272" t="s">
        <v>3106</v>
      </c>
    </row>
    <row r="191" spans="1:25">
      <c r="A191" s="108" t="s">
        <v>2478</v>
      </c>
      <c r="B191" s="34" t="s">
        <v>2479</v>
      </c>
      <c r="C191" s="267">
        <v>4</v>
      </c>
      <c r="D191" s="267">
        <f t="shared" si="4"/>
        <v>190</v>
      </c>
      <c r="E191" s="6" t="str">
        <f t="shared" si="5"/>
        <v/>
      </c>
      <c r="K191" s="228">
        <v>112170325</v>
      </c>
      <c r="L191" s="229" t="s">
        <v>1848</v>
      </c>
      <c r="M191" s="230" t="s">
        <v>2593</v>
      </c>
      <c r="X191" s="271">
        <v>112120702</v>
      </c>
      <c r="Y191" s="272" t="s">
        <v>3107</v>
      </c>
    </row>
    <row r="192" spans="1:25">
      <c r="A192" s="107" t="s">
        <v>2583</v>
      </c>
      <c r="B192" s="34" t="s">
        <v>2584</v>
      </c>
      <c r="C192" s="267">
        <v>6</v>
      </c>
      <c r="D192" s="267">
        <f t="shared" si="4"/>
        <v>191</v>
      </c>
      <c r="E192" s="6" t="str">
        <f t="shared" si="5"/>
        <v>A</v>
      </c>
      <c r="K192" s="228">
        <v>112170326</v>
      </c>
      <c r="L192" s="229" t="s">
        <v>398</v>
      </c>
      <c r="M192" s="230" t="s">
        <v>2593</v>
      </c>
      <c r="X192" s="271">
        <v>112120801</v>
      </c>
      <c r="Y192" s="272" t="s">
        <v>3108</v>
      </c>
    </row>
    <row r="193" spans="1:25">
      <c r="A193" s="107" t="s">
        <v>2585</v>
      </c>
      <c r="B193" s="34" t="s">
        <v>2586</v>
      </c>
      <c r="C193" s="267">
        <v>6</v>
      </c>
      <c r="D193" s="267">
        <f t="shared" si="4"/>
        <v>192</v>
      </c>
      <c r="E193" s="6" t="str">
        <f t="shared" si="5"/>
        <v>A</v>
      </c>
      <c r="K193" s="228">
        <v>112170327</v>
      </c>
      <c r="L193" s="229" t="s">
        <v>759</v>
      </c>
      <c r="M193" s="230" t="s">
        <v>2593</v>
      </c>
      <c r="X193" s="271">
        <v>112120802</v>
      </c>
      <c r="Y193" s="272" t="s">
        <v>3109</v>
      </c>
    </row>
    <row r="194" spans="1:25">
      <c r="A194" s="107" t="s">
        <v>2628</v>
      </c>
      <c r="B194" s="34" t="s">
        <v>2629</v>
      </c>
      <c r="C194" s="267">
        <v>1</v>
      </c>
      <c r="D194" s="267">
        <f t="shared" si="4"/>
        <v>193</v>
      </c>
      <c r="E194" s="6" t="str">
        <f t="shared" si="5"/>
        <v>A</v>
      </c>
      <c r="K194" s="231">
        <v>112170328</v>
      </c>
      <c r="L194" s="229" t="s">
        <v>399</v>
      </c>
      <c r="M194" s="230" t="s">
        <v>2593</v>
      </c>
      <c r="X194" s="271">
        <v>112120803</v>
      </c>
      <c r="Y194" s="272" t="s">
        <v>3110</v>
      </c>
    </row>
    <row r="195" spans="1:25">
      <c r="A195" s="107" t="s">
        <v>2672</v>
      </c>
      <c r="B195" s="34" t="s">
        <v>2673</v>
      </c>
      <c r="C195" s="267">
        <v>1</v>
      </c>
      <c r="D195" s="267">
        <f t="shared" ref="D195:D252" si="6">VALUE(A195)</f>
        <v>194</v>
      </c>
      <c r="E195" s="6" t="str">
        <f t="shared" ref="E195:E252" si="7">IF(OR(C195=1,C195=2,C195=6),"A","")</f>
        <v>A</v>
      </c>
      <c r="K195" s="231">
        <v>112170329</v>
      </c>
      <c r="L195" s="229" t="s">
        <v>400</v>
      </c>
      <c r="M195" s="230" t="s">
        <v>2593</v>
      </c>
      <c r="X195" s="271">
        <v>112120804</v>
      </c>
      <c r="Y195" s="272" t="s">
        <v>3111</v>
      </c>
    </row>
    <row r="196" spans="1:25">
      <c r="A196" s="107" t="s">
        <v>2707</v>
      </c>
      <c r="B196" s="34" t="s">
        <v>2716</v>
      </c>
      <c r="C196" s="267">
        <v>1</v>
      </c>
      <c r="D196" s="267">
        <f t="shared" si="6"/>
        <v>195</v>
      </c>
      <c r="E196" s="6" t="str">
        <f t="shared" si="7"/>
        <v>A</v>
      </c>
      <c r="K196" s="228">
        <v>112170330</v>
      </c>
      <c r="L196" s="229" t="s">
        <v>401</v>
      </c>
      <c r="M196" s="230" t="s">
        <v>2593</v>
      </c>
      <c r="X196" s="271">
        <v>112120805</v>
      </c>
      <c r="Y196" s="272" t="s">
        <v>3112</v>
      </c>
    </row>
    <row r="197" spans="1:25">
      <c r="A197" s="107" t="s">
        <v>2708</v>
      </c>
      <c r="B197" s="34" t="s">
        <v>2717</v>
      </c>
      <c r="C197" s="267">
        <v>1</v>
      </c>
      <c r="D197" s="267">
        <f t="shared" si="6"/>
        <v>196</v>
      </c>
      <c r="E197" s="6" t="str">
        <f t="shared" si="7"/>
        <v>A</v>
      </c>
      <c r="K197" s="228">
        <v>112170331</v>
      </c>
      <c r="L197" s="229" t="s">
        <v>758</v>
      </c>
      <c r="M197" s="230" t="s">
        <v>2593</v>
      </c>
      <c r="X197" s="271">
        <v>112120806</v>
      </c>
      <c r="Y197" s="272" t="s">
        <v>3113</v>
      </c>
    </row>
    <row r="198" spans="1:25">
      <c r="A198" s="107" t="s">
        <v>2709</v>
      </c>
      <c r="B198" s="34" t="s">
        <v>2718</v>
      </c>
      <c r="C198" s="267">
        <v>1</v>
      </c>
      <c r="D198" s="267">
        <f t="shared" si="6"/>
        <v>197</v>
      </c>
      <c r="E198" s="6" t="str">
        <f t="shared" si="7"/>
        <v>A</v>
      </c>
      <c r="K198" s="228">
        <v>112170332</v>
      </c>
      <c r="L198" s="229" t="s">
        <v>1248</v>
      </c>
      <c r="M198" s="230" t="s">
        <v>2593</v>
      </c>
      <c r="X198" s="271">
        <v>112120807</v>
      </c>
      <c r="Y198" s="272" t="s">
        <v>3114</v>
      </c>
    </row>
    <row r="199" spans="1:25">
      <c r="A199" s="107" t="s">
        <v>2710</v>
      </c>
      <c r="B199" s="34" t="s">
        <v>2719</v>
      </c>
      <c r="C199" s="267">
        <v>1</v>
      </c>
      <c r="D199" s="267">
        <f t="shared" si="6"/>
        <v>198</v>
      </c>
      <c r="E199" s="6" t="str">
        <f t="shared" si="7"/>
        <v>A</v>
      </c>
      <c r="K199" s="228">
        <v>112170333</v>
      </c>
      <c r="L199" s="229" t="s">
        <v>1247</v>
      </c>
      <c r="M199" s="230" t="s">
        <v>2593</v>
      </c>
      <c r="X199" s="271">
        <v>112120808</v>
      </c>
      <c r="Y199" s="272" t="s">
        <v>3115</v>
      </c>
    </row>
    <row r="200" spans="1:25">
      <c r="A200" s="107" t="s">
        <v>2711</v>
      </c>
      <c r="B200" s="34" t="s">
        <v>2889</v>
      </c>
      <c r="C200" s="267">
        <v>1</v>
      </c>
      <c r="D200" s="267">
        <f t="shared" si="6"/>
        <v>199</v>
      </c>
      <c r="E200" s="6" t="str">
        <f t="shared" si="7"/>
        <v>A</v>
      </c>
      <c r="K200" s="228">
        <v>112170334</v>
      </c>
      <c r="L200" s="229" t="s">
        <v>1246</v>
      </c>
      <c r="M200" s="230" t="s">
        <v>2593</v>
      </c>
      <c r="X200" s="271">
        <v>112120809</v>
      </c>
      <c r="Y200" s="272" t="s">
        <v>3116</v>
      </c>
    </row>
    <row r="201" spans="1:25">
      <c r="A201" s="107" t="s">
        <v>2712</v>
      </c>
      <c r="B201" s="34" t="s">
        <v>2846</v>
      </c>
      <c r="C201" s="267">
        <v>1</v>
      </c>
      <c r="D201" s="267">
        <f t="shared" si="6"/>
        <v>200</v>
      </c>
      <c r="E201" s="6" t="str">
        <f t="shared" si="7"/>
        <v>A</v>
      </c>
      <c r="K201" s="228">
        <v>112170335</v>
      </c>
      <c r="L201" s="229" t="s">
        <v>1245</v>
      </c>
      <c r="M201" s="230" t="s">
        <v>2593</v>
      </c>
      <c r="X201" s="271">
        <v>112120810</v>
      </c>
      <c r="Y201" s="272" t="s">
        <v>3117</v>
      </c>
    </row>
    <row r="202" spans="1:25">
      <c r="A202" s="107" t="s">
        <v>2713</v>
      </c>
      <c r="B202" s="34" t="s">
        <v>2720</v>
      </c>
      <c r="C202" s="267">
        <v>1</v>
      </c>
      <c r="D202" s="267">
        <f t="shared" si="6"/>
        <v>201</v>
      </c>
      <c r="E202" s="6" t="str">
        <f t="shared" si="7"/>
        <v>A</v>
      </c>
      <c r="K202" s="228"/>
      <c r="L202" s="229"/>
      <c r="M202" s="230"/>
      <c r="X202" s="271">
        <v>112120811</v>
      </c>
      <c r="Y202" s="272" t="s">
        <v>3118</v>
      </c>
    </row>
    <row r="203" spans="1:25">
      <c r="A203" s="107" t="s">
        <v>2714</v>
      </c>
      <c r="B203" s="34" t="s">
        <v>2721</v>
      </c>
      <c r="C203" s="267">
        <v>4</v>
      </c>
      <c r="D203" s="267">
        <f t="shared" si="6"/>
        <v>202</v>
      </c>
      <c r="E203" s="6" t="str">
        <f t="shared" si="7"/>
        <v/>
      </c>
      <c r="K203" s="228"/>
      <c r="L203" s="229"/>
      <c r="M203" s="230"/>
      <c r="X203" s="271">
        <v>112120812</v>
      </c>
      <c r="Y203" s="272" t="s">
        <v>3119</v>
      </c>
    </row>
    <row r="204" spans="1:25">
      <c r="A204" s="108" t="s">
        <v>2715</v>
      </c>
      <c r="B204" s="34" t="s">
        <v>2722</v>
      </c>
      <c r="C204" s="267">
        <v>4</v>
      </c>
      <c r="D204" s="267">
        <f t="shared" si="6"/>
        <v>203</v>
      </c>
      <c r="E204" s="6" t="str">
        <f t="shared" si="7"/>
        <v/>
      </c>
      <c r="K204" s="228"/>
      <c r="L204" s="229"/>
      <c r="M204" s="230"/>
      <c r="X204" s="271">
        <v>112120813</v>
      </c>
      <c r="Y204" s="272" t="s">
        <v>3120</v>
      </c>
    </row>
    <row r="205" spans="1:25">
      <c r="A205" s="108" t="s">
        <v>2768</v>
      </c>
      <c r="B205" s="34" t="s">
        <v>2772</v>
      </c>
      <c r="C205" s="267">
        <v>4</v>
      </c>
      <c r="D205" s="267">
        <f t="shared" si="6"/>
        <v>204</v>
      </c>
      <c r="E205" s="6" t="str">
        <f t="shared" si="7"/>
        <v/>
      </c>
      <c r="K205" s="228"/>
      <c r="L205" s="229"/>
      <c r="M205" s="230"/>
      <c r="X205" s="271">
        <v>112120814</v>
      </c>
      <c r="Y205" s="272" t="s">
        <v>3121</v>
      </c>
    </row>
    <row r="206" spans="1:25">
      <c r="A206" s="105" t="s">
        <v>2769</v>
      </c>
      <c r="B206" s="34" t="s">
        <v>2773</v>
      </c>
      <c r="C206" s="267">
        <v>3</v>
      </c>
      <c r="D206" s="267">
        <f t="shared" si="6"/>
        <v>205</v>
      </c>
      <c r="E206" s="6" t="str">
        <f t="shared" si="7"/>
        <v/>
      </c>
      <c r="K206" s="228"/>
      <c r="L206" s="229"/>
      <c r="M206" s="230"/>
      <c r="X206" s="271">
        <v>112120815</v>
      </c>
      <c r="Y206" s="272" t="s">
        <v>3122</v>
      </c>
    </row>
    <row r="207" spans="1:25">
      <c r="A207" s="108" t="s">
        <v>2770</v>
      </c>
      <c r="B207" s="34" t="s">
        <v>2844</v>
      </c>
      <c r="C207" s="267">
        <v>4</v>
      </c>
      <c r="D207" s="267">
        <f t="shared" si="6"/>
        <v>206</v>
      </c>
      <c r="E207" s="6" t="str">
        <f t="shared" si="7"/>
        <v/>
      </c>
      <c r="K207" s="228"/>
      <c r="L207" s="229"/>
      <c r="M207" s="230"/>
      <c r="X207" s="271">
        <v>112120901</v>
      </c>
      <c r="Y207" s="272" t="s">
        <v>3123</v>
      </c>
    </row>
    <row r="208" spans="1:25">
      <c r="A208" s="108" t="s">
        <v>2771</v>
      </c>
      <c r="B208" s="34" t="s">
        <v>2845</v>
      </c>
      <c r="C208" s="267">
        <v>5</v>
      </c>
      <c r="D208" s="267">
        <f t="shared" si="6"/>
        <v>207</v>
      </c>
      <c r="E208" s="6" t="str">
        <f t="shared" si="7"/>
        <v/>
      </c>
      <c r="K208" s="228"/>
      <c r="L208" s="229"/>
      <c r="M208" s="230"/>
      <c r="X208" s="271">
        <v>112120902</v>
      </c>
      <c r="Y208" s="272" t="s">
        <v>3124</v>
      </c>
    </row>
    <row r="209" spans="1:25">
      <c r="A209" s="107" t="s">
        <v>2840</v>
      </c>
      <c r="B209" s="34" t="s">
        <v>2842</v>
      </c>
      <c r="C209" s="267">
        <v>4</v>
      </c>
      <c r="D209" s="267">
        <f t="shared" si="6"/>
        <v>208</v>
      </c>
      <c r="E209" s="6" t="str">
        <f t="shared" si="7"/>
        <v/>
      </c>
      <c r="K209" s="228"/>
      <c r="L209" s="229"/>
      <c r="M209" s="230"/>
      <c r="X209" s="271">
        <v>112120903</v>
      </c>
      <c r="Y209" s="272" t="s">
        <v>3125</v>
      </c>
    </row>
    <row r="210" spans="1:25">
      <c r="A210" s="105" t="s">
        <v>2841</v>
      </c>
      <c r="B210" s="34" t="s">
        <v>2843</v>
      </c>
      <c r="C210" s="267">
        <v>3</v>
      </c>
      <c r="D210" s="267">
        <f t="shared" si="6"/>
        <v>209</v>
      </c>
      <c r="E210" s="6" t="str">
        <f t="shared" si="7"/>
        <v/>
      </c>
      <c r="K210" s="228">
        <v>112170336</v>
      </c>
      <c r="L210" s="229" t="s">
        <v>1244</v>
      </c>
      <c r="M210" s="230" t="s">
        <v>2593</v>
      </c>
      <c r="X210" s="271">
        <v>112120904</v>
      </c>
      <c r="Y210" s="272" t="s">
        <v>3126</v>
      </c>
    </row>
    <row r="211" spans="1:25">
      <c r="A211" s="107" t="s">
        <v>2895</v>
      </c>
      <c r="B211" s="34" t="s">
        <v>2125</v>
      </c>
      <c r="C211" s="267">
        <v>1</v>
      </c>
      <c r="D211" s="267">
        <f t="shared" si="6"/>
        <v>210</v>
      </c>
      <c r="E211" s="6" t="str">
        <f t="shared" si="7"/>
        <v>A</v>
      </c>
      <c r="K211" s="228">
        <v>112170337</v>
      </c>
      <c r="L211" s="229" t="s">
        <v>1243</v>
      </c>
      <c r="M211" s="230" t="s">
        <v>2593</v>
      </c>
      <c r="X211" s="271">
        <v>112120905</v>
      </c>
      <c r="Y211" s="272" t="s">
        <v>3127</v>
      </c>
    </row>
    <row r="212" spans="1:25">
      <c r="A212" s="105" t="s">
        <v>2896</v>
      </c>
      <c r="B212" s="34" t="s">
        <v>2894</v>
      </c>
      <c r="C212" s="267">
        <v>3</v>
      </c>
      <c r="D212" s="267">
        <f t="shared" si="6"/>
        <v>211</v>
      </c>
      <c r="E212" s="6" t="str">
        <f t="shared" si="7"/>
        <v/>
      </c>
      <c r="K212" s="228">
        <v>112170338</v>
      </c>
      <c r="L212" s="229" t="s">
        <v>1242</v>
      </c>
      <c r="M212" s="230" t="s">
        <v>2593</v>
      </c>
      <c r="X212" s="271">
        <v>112120906</v>
      </c>
      <c r="Y212" s="272" t="s">
        <v>3128</v>
      </c>
    </row>
    <row r="213" spans="1:25">
      <c r="A213" s="108" t="s">
        <v>2897</v>
      </c>
      <c r="B213" s="34" t="s">
        <v>2901</v>
      </c>
      <c r="C213" s="267">
        <v>4</v>
      </c>
      <c r="D213" s="267">
        <f t="shared" si="6"/>
        <v>212</v>
      </c>
      <c r="E213" s="6" t="str">
        <f t="shared" si="7"/>
        <v/>
      </c>
      <c r="K213" s="228">
        <v>112170339</v>
      </c>
      <c r="L213" s="229" t="s">
        <v>1241</v>
      </c>
      <c r="M213" s="230" t="s">
        <v>2593</v>
      </c>
      <c r="X213" s="271">
        <v>112120907</v>
      </c>
      <c r="Y213" s="272" t="s">
        <v>3129</v>
      </c>
    </row>
    <row r="214" spans="1:25">
      <c r="A214" s="107" t="s">
        <v>2898</v>
      </c>
      <c r="B214" s="34" t="s">
        <v>2902</v>
      </c>
      <c r="C214" s="267">
        <v>1</v>
      </c>
      <c r="D214" s="267">
        <f t="shared" si="6"/>
        <v>213</v>
      </c>
      <c r="E214" s="6" t="str">
        <f t="shared" si="7"/>
        <v>A</v>
      </c>
      <c r="K214" s="228">
        <v>112170340</v>
      </c>
      <c r="L214" s="229" t="s">
        <v>1240</v>
      </c>
      <c r="M214" s="230" t="s">
        <v>2593</v>
      </c>
      <c r="X214" s="271">
        <v>112120908</v>
      </c>
      <c r="Y214" s="272" t="s">
        <v>984</v>
      </c>
    </row>
    <row r="215" spans="1:25">
      <c r="A215" s="108" t="s">
        <v>2899</v>
      </c>
      <c r="B215" s="34" t="s">
        <v>2903</v>
      </c>
      <c r="C215" s="267">
        <v>4</v>
      </c>
      <c r="D215" s="267">
        <f t="shared" si="6"/>
        <v>214</v>
      </c>
      <c r="E215" s="6" t="str">
        <f t="shared" si="7"/>
        <v/>
      </c>
      <c r="K215" s="228">
        <v>112170341</v>
      </c>
      <c r="L215" s="229" t="s">
        <v>1239</v>
      </c>
      <c r="M215" s="230" t="s">
        <v>2593</v>
      </c>
      <c r="X215" s="271">
        <v>112120909</v>
      </c>
      <c r="Y215" s="272" t="s">
        <v>3087</v>
      </c>
    </row>
    <row r="216" spans="1:25">
      <c r="A216" s="107" t="s">
        <v>2900</v>
      </c>
      <c r="B216" s="34" t="s">
        <v>2904</v>
      </c>
      <c r="C216" s="267">
        <v>1</v>
      </c>
      <c r="D216" s="267">
        <f t="shared" si="6"/>
        <v>215</v>
      </c>
      <c r="E216" s="6" t="str">
        <f t="shared" si="7"/>
        <v>A</v>
      </c>
      <c r="K216" s="228"/>
      <c r="L216" s="229"/>
      <c r="M216" s="230"/>
      <c r="X216" s="271">
        <v>11212100101</v>
      </c>
      <c r="Y216" s="272" t="s">
        <v>987</v>
      </c>
    </row>
    <row r="217" spans="1:25">
      <c r="A217" s="107" t="s">
        <v>2979</v>
      </c>
      <c r="B217" s="34" t="s">
        <v>2984</v>
      </c>
      <c r="C217" s="267">
        <v>1</v>
      </c>
      <c r="D217" s="267">
        <f t="shared" si="6"/>
        <v>216</v>
      </c>
      <c r="E217" s="6" t="str">
        <f t="shared" si="7"/>
        <v>A</v>
      </c>
      <c r="K217" s="228">
        <v>112170342</v>
      </c>
      <c r="L217" s="229" t="s">
        <v>1238</v>
      </c>
      <c r="M217" s="230" t="s">
        <v>2593</v>
      </c>
      <c r="X217" s="271">
        <v>11212100102</v>
      </c>
      <c r="Y217" s="272" t="s">
        <v>3130</v>
      </c>
    </row>
    <row r="218" spans="1:25">
      <c r="A218" s="108" t="s">
        <v>2980</v>
      </c>
      <c r="B218" s="34" t="s">
        <v>2941</v>
      </c>
      <c r="C218" s="267">
        <v>4</v>
      </c>
      <c r="D218" s="267">
        <f t="shared" si="6"/>
        <v>217</v>
      </c>
      <c r="E218" s="6" t="str">
        <f t="shared" si="7"/>
        <v/>
      </c>
      <c r="K218" s="228">
        <v>112170347</v>
      </c>
      <c r="L218" s="229" t="s">
        <v>1237</v>
      </c>
      <c r="M218" s="230" t="s">
        <v>2593</v>
      </c>
      <c r="X218" s="271">
        <v>11212100103</v>
      </c>
      <c r="Y218" s="272" t="s">
        <v>3131</v>
      </c>
    </row>
    <row r="219" spans="1:25">
      <c r="A219" s="107" t="s">
        <v>2981</v>
      </c>
      <c r="B219" s="34" t="s">
        <v>2985</v>
      </c>
      <c r="C219" s="267">
        <v>1</v>
      </c>
      <c r="D219" s="267">
        <f t="shared" si="6"/>
        <v>218</v>
      </c>
      <c r="E219" s="6" t="str">
        <f t="shared" si="7"/>
        <v>A</v>
      </c>
      <c r="K219" s="228">
        <v>112170348</v>
      </c>
      <c r="L219" s="229" t="s">
        <v>1236</v>
      </c>
      <c r="M219" s="230" t="s">
        <v>2593</v>
      </c>
      <c r="X219" s="271">
        <v>11212100104</v>
      </c>
      <c r="Y219" s="272" t="s">
        <v>3091</v>
      </c>
    </row>
    <row r="220" spans="1:25">
      <c r="A220" s="107" t="s">
        <v>2982</v>
      </c>
      <c r="B220" s="34" t="s">
        <v>2986</v>
      </c>
      <c r="C220" s="267">
        <v>1</v>
      </c>
      <c r="D220" s="267">
        <f t="shared" si="6"/>
        <v>219</v>
      </c>
      <c r="E220" s="6" t="str">
        <f t="shared" si="7"/>
        <v>A</v>
      </c>
      <c r="K220" s="228">
        <v>112170349</v>
      </c>
      <c r="L220" s="229" t="s">
        <v>1233</v>
      </c>
      <c r="M220" s="230" t="s">
        <v>2593</v>
      </c>
      <c r="X220" s="271">
        <v>112121002</v>
      </c>
      <c r="Y220" s="272" t="s">
        <v>3132</v>
      </c>
    </row>
    <row r="221" spans="1:25">
      <c r="A221" s="108" t="s">
        <v>2983</v>
      </c>
      <c r="B221" s="34" t="s">
        <v>2987</v>
      </c>
      <c r="C221" s="267">
        <v>4</v>
      </c>
      <c r="D221" s="267">
        <f t="shared" si="6"/>
        <v>220</v>
      </c>
      <c r="E221" s="6" t="str">
        <f t="shared" si="7"/>
        <v/>
      </c>
      <c r="K221" s="228">
        <v>112170350</v>
      </c>
      <c r="L221" s="229" t="s">
        <v>1234</v>
      </c>
      <c r="M221" s="230" t="s">
        <v>2593</v>
      </c>
      <c r="X221" s="271">
        <v>11212100201</v>
      </c>
      <c r="Y221" s="272" t="s">
        <v>3133</v>
      </c>
    </row>
    <row r="222" spans="1:25">
      <c r="A222" s="107" t="s">
        <v>4093</v>
      </c>
      <c r="B222" s="34" t="s">
        <v>4100</v>
      </c>
      <c r="C222" s="267">
        <v>1</v>
      </c>
      <c r="D222" s="267">
        <f t="shared" si="6"/>
        <v>221</v>
      </c>
      <c r="E222" s="6" t="str">
        <f t="shared" si="7"/>
        <v>A</v>
      </c>
      <c r="K222" s="228"/>
      <c r="L222" s="229"/>
      <c r="M222" s="230"/>
      <c r="X222" s="271"/>
      <c r="Y222" s="272"/>
    </row>
    <row r="223" spans="1:25">
      <c r="A223" s="107" t="s">
        <v>4094</v>
      </c>
      <c r="B223" s="34" t="s">
        <v>4101</v>
      </c>
      <c r="C223" s="267">
        <v>1</v>
      </c>
      <c r="D223" s="267">
        <f t="shared" si="6"/>
        <v>222</v>
      </c>
      <c r="E223" s="6" t="str">
        <f t="shared" si="7"/>
        <v>A</v>
      </c>
      <c r="K223" s="228"/>
      <c r="L223" s="229"/>
      <c r="M223" s="230"/>
      <c r="X223" s="271"/>
      <c r="Y223" s="272"/>
    </row>
    <row r="224" spans="1:25">
      <c r="A224" s="108" t="s">
        <v>4095</v>
      </c>
      <c r="B224" s="34" t="s">
        <v>4102</v>
      </c>
      <c r="C224" s="267"/>
      <c r="D224" s="267">
        <f t="shared" ref="D224:D234" si="8">VALUE(A224)</f>
        <v>223</v>
      </c>
      <c r="E224" s="6" t="str">
        <f t="shared" ref="E224:E234" si="9">IF(OR(C224=1,C224=2,C224=6),"A","")</f>
        <v/>
      </c>
      <c r="K224" s="228"/>
      <c r="L224" s="229"/>
      <c r="M224" s="230"/>
      <c r="X224" s="271"/>
      <c r="Y224" s="272"/>
    </row>
    <row r="225" spans="1:25">
      <c r="A225" s="108" t="s">
        <v>4096</v>
      </c>
      <c r="B225" s="34" t="s">
        <v>4103</v>
      </c>
      <c r="C225" s="267"/>
      <c r="D225" s="267">
        <f t="shared" si="8"/>
        <v>224</v>
      </c>
      <c r="E225" s="6" t="str">
        <f t="shared" si="9"/>
        <v/>
      </c>
      <c r="K225" s="228"/>
      <c r="L225" s="229"/>
      <c r="M225" s="230"/>
      <c r="X225" s="271"/>
      <c r="Y225" s="272"/>
    </row>
    <row r="226" spans="1:25">
      <c r="A226" s="108" t="s">
        <v>4097</v>
      </c>
      <c r="B226" s="34" t="s">
        <v>4104</v>
      </c>
      <c r="C226" s="267"/>
      <c r="D226" s="267">
        <f t="shared" si="8"/>
        <v>225</v>
      </c>
      <c r="E226" s="6" t="str">
        <f t="shared" si="9"/>
        <v/>
      </c>
      <c r="K226" s="228"/>
      <c r="L226" s="229"/>
      <c r="M226" s="230"/>
      <c r="X226" s="271"/>
      <c r="Y226" s="272"/>
    </row>
    <row r="227" spans="1:25">
      <c r="A227" s="108" t="s">
        <v>4098</v>
      </c>
      <c r="B227" s="34" t="s">
        <v>4105</v>
      </c>
      <c r="C227" s="267"/>
      <c r="D227" s="267">
        <f t="shared" si="8"/>
        <v>226</v>
      </c>
      <c r="E227" s="6" t="str">
        <f t="shared" si="9"/>
        <v/>
      </c>
      <c r="K227" s="228"/>
      <c r="L227" s="229"/>
      <c r="M227" s="230"/>
      <c r="X227" s="271"/>
      <c r="Y227" s="272"/>
    </row>
    <row r="228" spans="1:25">
      <c r="A228" s="108" t="s">
        <v>4099</v>
      </c>
      <c r="B228" s="34" t="s">
        <v>4106</v>
      </c>
      <c r="C228" s="267">
        <v>4</v>
      </c>
      <c r="D228" s="267">
        <f t="shared" si="8"/>
        <v>227</v>
      </c>
      <c r="E228" s="6" t="str">
        <f t="shared" si="9"/>
        <v/>
      </c>
      <c r="K228" s="228"/>
      <c r="L228" s="229"/>
      <c r="M228" s="230"/>
      <c r="X228" s="271"/>
      <c r="Y228" s="272"/>
    </row>
    <row r="229" spans="1:25">
      <c r="A229" s="108" t="s">
        <v>4302</v>
      </c>
      <c r="B229" s="34" t="s">
        <v>4303</v>
      </c>
      <c r="C229" s="267"/>
      <c r="D229" s="267">
        <f t="shared" si="8"/>
        <v>228</v>
      </c>
      <c r="E229" s="6" t="str">
        <f t="shared" si="9"/>
        <v/>
      </c>
      <c r="K229" s="228"/>
      <c r="L229" s="229"/>
      <c r="M229" s="230"/>
      <c r="X229" s="271"/>
      <c r="Y229" s="272"/>
    </row>
    <row r="230" spans="1:25">
      <c r="A230" s="108" t="s">
        <v>4304</v>
      </c>
      <c r="B230" s="34" t="s">
        <v>4305</v>
      </c>
      <c r="C230" s="267"/>
      <c r="D230" s="267">
        <f t="shared" si="8"/>
        <v>229</v>
      </c>
      <c r="E230" s="6" t="str">
        <f t="shared" si="9"/>
        <v/>
      </c>
      <c r="K230" s="228"/>
      <c r="L230" s="229"/>
      <c r="M230" s="230"/>
      <c r="X230" s="271"/>
      <c r="Y230" s="272"/>
    </row>
    <row r="231" spans="1:25">
      <c r="A231" s="108" t="s">
        <v>4306</v>
      </c>
      <c r="B231" s="34" t="s">
        <v>4307</v>
      </c>
      <c r="C231" s="267"/>
      <c r="D231" s="267">
        <f t="shared" si="8"/>
        <v>230</v>
      </c>
      <c r="E231" s="6" t="str">
        <f t="shared" si="9"/>
        <v/>
      </c>
      <c r="K231" s="228"/>
      <c r="L231" s="229"/>
      <c r="M231" s="230"/>
      <c r="X231" s="271"/>
      <c r="Y231" s="272"/>
    </row>
    <row r="232" spans="1:25">
      <c r="A232" s="108" t="s">
        <v>4308</v>
      </c>
      <c r="B232" s="34" t="s">
        <v>727</v>
      </c>
      <c r="C232" s="267"/>
      <c r="D232" s="267">
        <f t="shared" si="8"/>
        <v>231</v>
      </c>
      <c r="E232" s="6" t="str">
        <f t="shared" si="9"/>
        <v/>
      </c>
      <c r="K232" s="228"/>
      <c r="L232" s="229"/>
      <c r="M232" s="230"/>
      <c r="X232" s="271"/>
      <c r="Y232" s="272"/>
    </row>
    <row r="233" spans="1:25">
      <c r="A233" s="108" t="s">
        <v>4309</v>
      </c>
      <c r="B233" s="34" t="s">
        <v>4297</v>
      </c>
      <c r="C233" s="267"/>
      <c r="D233" s="267">
        <f t="shared" si="8"/>
        <v>232</v>
      </c>
      <c r="E233" s="6" t="str">
        <f t="shared" si="9"/>
        <v/>
      </c>
      <c r="K233" s="228"/>
      <c r="L233" s="229"/>
      <c r="M233" s="230"/>
      <c r="X233" s="271"/>
      <c r="Y233" s="272"/>
    </row>
    <row r="234" spans="1:25">
      <c r="A234" s="107" t="s">
        <v>1953</v>
      </c>
      <c r="B234" s="34" t="s">
        <v>1954</v>
      </c>
      <c r="C234" s="267">
        <v>1</v>
      </c>
      <c r="D234" s="267">
        <f t="shared" si="8"/>
        <v>601</v>
      </c>
      <c r="E234" s="6" t="str">
        <f t="shared" si="9"/>
        <v>A</v>
      </c>
      <c r="K234" s="228">
        <v>112170351</v>
      </c>
      <c r="L234" s="229" t="s">
        <v>1235</v>
      </c>
      <c r="M234" s="230" t="s">
        <v>2593</v>
      </c>
      <c r="X234" s="271">
        <v>112121003</v>
      </c>
      <c r="Y234" s="272" t="s">
        <v>995</v>
      </c>
    </row>
    <row r="235" spans="1:25">
      <c r="A235" s="107" t="s">
        <v>1269</v>
      </c>
      <c r="B235" s="102" t="s">
        <v>1270</v>
      </c>
      <c r="C235" s="267">
        <v>1</v>
      </c>
      <c r="D235" s="267">
        <f t="shared" si="6"/>
        <v>701</v>
      </c>
      <c r="E235" s="6" t="str">
        <f t="shared" si="7"/>
        <v>A</v>
      </c>
      <c r="K235" s="228">
        <v>112170352</v>
      </c>
      <c r="L235" s="229" t="s">
        <v>1849</v>
      </c>
      <c r="M235" s="230" t="s">
        <v>2593</v>
      </c>
      <c r="X235" s="271">
        <v>11212100301</v>
      </c>
      <c r="Y235" s="272" t="s">
        <v>3134</v>
      </c>
    </row>
    <row r="236" spans="1:25">
      <c r="A236" s="107" t="s">
        <v>1271</v>
      </c>
      <c r="B236" s="102" t="s">
        <v>1280</v>
      </c>
      <c r="C236" s="267">
        <v>1</v>
      </c>
      <c r="D236" s="267">
        <f t="shared" si="6"/>
        <v>801</v>
      </c>
      <c r="E236" s="6" t="str">
        <f t="shared" si="7"/>
        <v>A</v>
      </c>
      <c r="K236" s="228">
        <v>112170353</v>
      </c>
      <c r="L236" s="229" t="s">
        <v>2739</v>
      </c>
      <c r="M236" s="230" t="s">
        <v>2593</v>
      </c>
      <c r="X236" s="271">
        <v>11212100302</v>
      </c>
      <c r="Y236" s="272" t="s">
        <v>3094</v>
      </c>
    </row>
    <row r="237" spans="1:25">
      <c r="A237" s="107" t="s">
        <v>1272</v>
      </c>
      <c r="B237" s="102" t="s">
        <v>1281</v>
      </c>
      <c r="C237" s="267">
        <v>1</v>
      </c>
      <c r="D237" s="267">
        <f t="shared" si="6"/>
        <v>901</v>
      </c>
      <c r="E237" s="6" t="str">
        <f t="shared" si="7"/>
        <v>A</v>
      </c>
      <c r="K237" s="228">
        <v>112170354</v>
      </c>
      <c r="L237" s="229" t="s">
        <v>1850</v>
      </c>
      <c r="M237" s="230" t="s">
        <v>2593</v>
      </c>
      <c r="X237" s="271">
        <v>11212100303</v>
      </c>
      <c r="Y237" s="272" t="s">
        <v>3135</v>
      </c>
    </row>
    <row r="238" spans="1:25">
      <c r="A238" s="105" t="s">
        <v>1273</v>
      </c>
      <c r="B238" s="102" t="s">
        <v>1287</v>
      </c>
      <c r="C238" s="267">
        <v>3</v>
      </c>
      <c r="D238" s="267">
        <f t="shared" si="6"/>
        <v>909</v>
      </c>
      <c r="E238" s="6" t="str">
        <f t="shared" si="7"/>
        <v/>
      </c>
      <c r="K238" s="228">
        <v>112170355</v>
      </c>
      <c r="L238" s="229" t="s">
        <v>2013</v>
      </c>
      <c r="M238" s="230" t="s">
        <v>2593</v>
      </c>
      <c r="X238" s="271">
        <v>11212100304</v>
      </c>
      <c r="Y238" s="272" t="s">
        <v>999</v>
      </c>
    </row>
    <row r="239" spans="1:25">
      <c r="A239" s="266" t="s">
        <v>2971</v>
      </c>
      <c r="B239" s="102" t="s">
        <v>1035</v>
      </c>
      <c r="C239" s="267">
        <v>3</v>
      </c>
      <c r="D239" s="267">
        <f t="shared" si="6"/>
        <v>912</v>
      </c>
      <c r="E239" s="6" t="str">
        <f t="shared" si="7"/>
        <v/>
      </c>
      <c r="K239" s="228">
        <v>112170357</v>
      </c>
      <c r="L239" s="229" t="s">
        <v>2675</v>
      </c>
      <c r="M239" s="230" t="s">
        <v>2593</v>
      </c>
      <c r="X239" s="271">
        <v>11212100305</v>
      </c>
      <c r="Y239" s="272" t="s">
        <v>3136</v>
      </c>
    </row>
    <row r="240" spans="1:25">
      <c r="A240" s="105" t="s">
        <v>1285</v>
      </c>
      <c r="B240" s="102" t="s">
        <v>1288</v>
      </c>
      <c r="C240" s="267">
        <v>3</v>
      </c>
      <c r="D240" s="267">
        <f t="shared" si="6"/>
        <v>941</v>
      </c>
      <c r="E240" s="6" t="str">
        <f t="shared" si="7"/>
        <v/>
      </c>
      <c r="K240" s="228">
        <v>112170358</v>
      </c>
      <c r="L240" s="229" t="s">
        <v>2676</v>
      </c>
      <c r="M240" s="230" t="s">
        <v>2593</v>
      </c>
      <c r="X240" s="271">
        <v>11212100306</v>
      </c>
      <c r="Y240" s="272" t="s">
        <v>3137</v>
      </c>
    </row>
    <row r="241" spans="1:25">
      <c r="A241" s="105" t="s">
        <v>1274</v>
      </c>
      <c r="B241" s="102" t="s">
        <v>1289</v>
      </c>
      <c r="C241" s="267">
        <v>3</v>
      </c>
      <c r="D241" s="267">
        <f t="shared" si="6"/>
        <v>942</v>
      </c>
      <c r="E241" s="6" t="str">
        <f t="shared" si="7"/>
        <v/>
      </c>
      <c r="K241" s="228">
        <v>112170359</v>
      </c>
      <c r="L241" s="229" t="s">
        <v>2677</v>
      </c>
      <c r="M241" s="230" t="s">
        <v>2593</v>
      </c>
      <c r="X241" s="271">
        <v>11212100307</v>
      </c>
      <c r="Y241" s="272" t="s">
        <v>3138</v>
      </c>
    </row>
    <row r="242" spans="1:25">
      <c r="A242" s="105" t="s">
        <v>2988</v>
      </c>
      <c r="B242" s="102" t="s">
        <v>2990</v>
      </c>
      <c r="C242" s="267">
        <v>3</v>
      </c>
      <c r="D242" s="267">
        <f t="shared" si="6"/>
        <v>943</v>
      </c>
      <c r="E242" s="6" t="str">
        <f t="shared" si="7"/>
        <v/>
      </c>
      <c r="K242" s="228">
        <v>112170360</v>
      </c>
      <c r="L242" s="229" t="s">
        <v>2678</v>
      </c>
      <c r="M242" s="230" t="s">
        <v>2593</v>
      </c>
      <c r="X242" s="271">
        <v>11212100308</v>
      </c>
      <c r="Y242" s="272" t="s">
        <v>995</v>
      </c>
    </row>
    <row r="243" spans="1:25">
      <c r="A243" s="105" t="s">
        <v>1275</v>
      </c>
      <c r="B243" s="102" t="s">
        <v>1290</v>
      </c>
      <c r="C243" s="267">
        <v>3</v>
      </c>
      <c r="D243" s="267">
        <f t="shared" si="6"/>
        <v>944</v>
      </c>
      <c r="E243" s="6" t="str">
        <f t="shared" si="7"/>
        <v/>
      </c>
      <c r="K243" s="228">
        <v>1121801</v>
      </c>
      <c r="L243" s="229" t="s">
        <v>2014</v>
      </c>
      <c r="M243" s="230" t="s">
        <v>2593</v>
      </c>
      <c r="X243" s="271">
        <v>11212100309</v>
      </c>
      <c r="Y243" s="272" t="s">
        <v>1002</v>
      </c>
    </row>
    <row r="244" spans="1:25">
      <c r="A244" s="105" t="s">
        <v>1286</v>
      </c>
      <c r="B244" s="102" t="s">
        <v>1291</v>
      </c>
      <c r="C244" s="267">
        <v>3</v>
      </c>
      <c r="D244" s="267">
        <f t="shared" si="6"/>
        <v>945</v>
      </c>
      <c r="E244" s="6" t="str">
        <f t="shared" si="7"/>
        <v/>
      </c>
      <c r="K244" s="228">
        <v>11219</v>
      </c>
      <c r="L244" s="229" t="s">
        <v>135</v>
      </c>
      <c r="M244" s="230" t="s">
        <v>2591</v>
      </c>
      <c r="X244" s="271">
        <v>1121231</v>
      </c>
      <c r="Y244" s="272" t="s">
        <v>29</v>
      </c>
    </row>
    <row r="245" spans="1:25">
      <c r="A245" s="105" t="s">
        <v>1282</v>
      </c>
      <c r="B245" s="102" t="s">
        <v>1292</v>
      </c>
      <c r="C245" s="267">
        <v>3</v>
      </c>
      <c r="D245" s="267">
        <f t="shared" si="6"/>
        <v>949</v>
      </c>
      <c r="E245" s="6" t="str">
        <f t="shared" si="7"/>
        <v/>
      </c>
      <c r="K245" s="228">
        <v>1501010101</v>
      </c>
      <c r="L245" s="229" t="s">
        <v>626</v>
      </c>
      <c r="M245" s="230" t="s">
        <v>2592</v>
      </c>
      <c r="X245" s="271">
        <v>1121232</v>
      </c>
      <c r="Y245" s="272" t="s">
        <v>796</v>
      </c>
    </row>
    <row r="246" spans="1:25">
      <c r="A246" s="105" t="s">
        <v>1283</v>
      </c>
      <c r="B246" s="102" t="s">
        <v>1293</v>
      </c>
      <c r="C246" s="267">
        <v>3</v>
      </c>
      <c r="D246" s="267">
        <f t="shared" si="6"/>
        <v>950</v>
      </c>
      <c r="E246" s="6" t="str">
        <f t="shared" si="7"/>
        <v/>
      </c>
      <c r="K246" s="228">
        <v>1501010102</v>
      </c>
      <c r="L246" s="229" t="s">
        <v>2250</v>
      </c>
      <c r="M246" s="230" t="s">
        <v>2592</v>
      </c>
      <c r="X246" s="271">
        <v>112123201</v>
      </c>
      <c r="Y246" s="272" t="s">
        <v>3139</v>
      </c>
    </row>
    <row r="247" spans="1:25">
      <c r="A247" s="105" t="s">
        <v>1284</v>
      </c>
      <c r="B247" s="102" t="s">
        <v>1294</v>
      </c>
      <c r="C247" s="267">
        <v>3</v>
      </c>
      <c r="D247" s="267">
        <f t="shared" si="6"/>
        <v>958</v>
      </c>
      <c r="E247" s="6" t="str">
        <f t="shared" si="7"/>
        <v/>
      </c>
      <c r="K247" s="228">
        <v>1501010103</v>
      </c>
      <c r="L247" s="229" t="s">
        <v>2251</v>
      </c>
      <c r="M247" s="230" t="s">
        <v>2592</v>
      </c>
      <c r="X247" s="271">
        <v>112123202</v>
      </c>
      <c r="Y247" s="272" t="s">
        <v>3140</v>
      </c>
    </row>
    <row r="248" spans="1:25">
      <c r="A248" s="266" t="s">
        <v>2989</v>
      </c>
      <c r="B248" s="102" t="s">
        <v>2992</v>
      </c>
      <c r="C248" s="267">
        <v>3</v>
      </c>
      <c r="D248" s="267">
        <f t="shared" si="6"/>
        <v>984</v>
      </c>
      <c r="E248" s="6" t="str">
        <f t="shared" si="7"/>
        <v/>
      </c>
      <c r="K248" s="228">
        <v>150101020101</v>
      </c>
      <c r="L248" s="229" t="s">
        <v>2738</v>
      </c>
      <c r="M248" s="230" t="s">
        <v>2592</v>
      </c>
      <c r="X248" s="271">
        <v>11212330101</v>
      </c>
      <c r="Y248" s="272" t="s">
        <v>2142</v>
      </c>
    </row>
    <row r="249" spans="1:25">
      <c r="A249" s="105" t="s">
        <v>1276</v>
      </c>
      <c r="B249" s="102" t="s">
        <v>2991</v>
      </c>
      <c r="C249" s="267">
        <v>3</v>
      </c>
      <c r="D249" s="267">
        <f t="shared" si="6"/>
        <v>987</v>
      </c>
      <c r="E249" s="6" t="str">
        <f t="shared" si="7"/>
        <v/>
      </c>
      <c r="K249" s="228">
        <v>150101020102</v>
      </c>
      <c r="L249" s="229" t="s">
        <v>2737</v>
      </c>
      <c r="M249" s="230" t="s">
        <v>2592</v>
      </c>
      <c r="X249" s="271">
        <v>11212330102</v>
      </c>
      <c r="Y249" s="272" t="s">
        <v>91</v>
      </c>
    </row>
    <row r="250" spans="1:25">
      <c r="A250" s="105" t="s">
        <v>1277</v>
      </c>
      <c r="B250" s="102" t="s">
        <v>1297</v>
      </c>
      <c r="C250" s="267">
        <v>3</v>
      </c>
      <c r="D250" s="267">
        <f t="shared" si="6"/>
        <v>988</v>
      </c>
      <c r="E250" s="6" t="str">
        <f t="shared" si="7"/>
        <v/>
      </c>
      <c r="K250" s="228">
        <v>150101020201</v>
      </c>
      <c r="L250" s="229" t="s">
        <v>2736</v>
      </c>
      <c r="M250" s="230" t="s">
        <v>2592</v>
      </c>
      <c r="X250" s="271">
        <v>11212330103</v>
      </c>
      <c r="Y250" s="272" t="s">
        <v>120</v>
      </c>
    </row>
    <row r="251" spans="1:25">
      <c r="A251" s="105" t="s">
        <v>1278</v>
      </c>
      <c r="B251" s="102" t="s">
        <v>1296</v>
      </c>
      <c r="C251" s="267">
        <v>3</v>
      </c>
      <c r="D251" s="267">
        <f t="shared" si="6"/>
        <v>989</v>
      </c>
      <c r="E251" s="6" t="str">
        <f t="shared" si="7"/>
        <v/>
      </c>
      <c r="K251" s="228">
        <v>150101020202</v>
      </c>
      <c r="L251" s="229" t="s">
        <v>2735</v>
      </c>
      <c r="M251" s="230" t="s">
        <v>2592</v>
      </c>
      <c r="X251" s="271">
        <v>11212330201</v>
      </c>
      <c r="Y251" s="272" t="s">
        <v>95</v>
      </c>
    </row>
    <row r="252" spans="1:25">
      <c r="A252" s="105" t="s">
        <v>1279</v>
      </c>
      <c r="B252" s="102" t="s">
        <v>1295</v>
      </c>
      <c r="C252" s="267">
        <v>3</v>
      </c>
      <c r="D252" s="267">
        <f t="shared" si="6"/>
        <v>990</v>
      </c>
      <c r="E252" s="6" t="str">
        <f t="shared" si="7"/>
        <v/>
      </c>
      <c r="K252" s="228">
        <v>1501010501</v>
      </c>
      <c r="L252" s="229" t="s">
        <v>2552</v>
      </c>
      <c r="M252" s="230" t="s">
        <v>2592</v>
      </c>
      <c r="X252" s="271">
        <v>11212330202</v>
      </c>
      <c r="Y252" s="272" t="s">
        <v>68</v>
      </c>
    </row>
    <row r="253" spans="1:25">
      <c r="A253" s="197"/>
      <c r="B253" s="197"/>
      <c r="C253" s="197"/>
      <c r="D253" s="197"/>
      <c r="E253" s="197"/>
      <c r="K253" s="228">
        <v>1501010502</v>
      </c>
      <c r="L253" s="229" t="s">
        <v>2553</v>
      </c>
      <c r="M253" s="230" t="s">
        <v>2592</v>
      </c>
      <c r="X253" s="271">
        <v>11212330203</v>
      </c>
      <c r="Y253" s="272" t="s">
        <v>2261</v>
      </c>
    </row>
    <row r="254" spans="1:25">
      <c r="K254" s="228">
        <v>15010104</v>
      </c>
      <c r="L254" s="229" t="s">
        <v>755</v>
      </c>
      <c r="M254" s="230" t="s">
        <v>2592</v>
      </c>
      <c r="X254" s="271">
        <v>11212330204</v>
      </c>
      <c r="Y254" s="272" t="s">
        <v>3141</v>
      </c>
    </row>
    <row r="255" spans="1:25">
      <c r="K255" s="228">
        <v>1501020201</v>
      </c>
      <c r="L255" s="229" t="s">
        <v>752</v>
      </c>
      <c r="M255" s="230" t="s">
        <v>2592</v>
      </c>
      <c r="X255" s="271">
        <v>11212330205</v>
      </c>
      <c r="Y255" s="272" t="s">
        <v>3142</v>
      </c>
    </row>
    <row r="256" spans="1:25">
      <c r="K256" s="228">
        <v>1502010101</v>
      </c>
      <c r="L256" s="229" t="s">
        <v>2734</v>
      </c>
      <c r="M256" s="230" t="s">
        <v>2592</v>
      </c>
      <c r="X256" s="271">
        <v>11212330301</v>
      </c>
      <c r="Y256" s="272" t="s">
        <v>792</v>
      </c>
    </row>
    <row r="257" spans="1:25">
      <c r="A257" s="797" t="s">
        <v>1758</v>
      </c>
      <c r="B257" s="798"/>
      <c r="K257" s="228">
        <v>1502010102</v>
      </c>
      <c r="L257" s="229" t="s">
        <v>2733</v>
      </c>
      <c r="M257" s="230" t="s">
        <v>2592</v>
      </c>
      <c r="X257" s="271">
        <v>11212330302</v>
      </c>
      <c r="Y257" s="272" t="s">
        <v>26</v>
      </c>
    </row>
    <row r="258" spans="1:25">
      <c r="A258" s="27">
        <v>1</v>
      </c>
      <c r="B258" s="26" t="s">
        <v>1759</v>
      </c>
      <c r="K258" s="228">
        <v>1502010201</v>
      </c>
      <c r="L258" s="229" t="s">
        <v>2732</v>
      </c>
      <c r="M258" s="230" t="s">
        <v>2592</v>
      </c>
      <c r="X258" s="271">
        <v>11212330303</v>
      </c>
      <c r="Y258" s="272" t="s">
        <v>128</v>
      </c>
    </row>
    <row r="259" spans="1:25">
      <c r="A259" s="27">
        <v>2</v>
      </c>
      <c r="B259" s="26" t="s">
        <v>1760</v>
      </c>
      <c r="K259" s="228">
        <v>1502010202</v>
      </c>
      <c r="L259" s="229" t="s">
        <v>2731</v>
      </c>
      <c r="M259" s="230" t="s">
        <v>2592</v>
      </c>
      <c r="X259" s="271">
        <v>11212330401</v>
      </c>
      <c r="Y259" s="272" t="s">
        <v>791</v>
      </c>
    </row>
    <row r="260" spans="1:25">
      <c r="A260" s="27">
        <v>3</v>
      </c>
      <c r="B260" s="26" t="s">
        <v>1761</v>
      </c>
      <c r="K260" s="228">
        <v>1502020201</v>
      </c>
      <c r="L260" s="229" t="s">
        <v>2730</v>
      </c>
      <c r="M260" s="230" t="s">
        <v>2592</v>
      </c>
      <c r="X260" s="271">
        <v>11212330402</v>
      </c>
      <c r="Y260" s="272" t="s">
        <v>113</v>
      </c>
    </row>
    <row r="261" spans="1:25">
      <c r="A261" s="27">
        <v>4</v>
      </c>
      <c r="B261" s="26" t="s">
        <v>1762</v>
      </c>
      <c r="K261" s="228">
        <v>1503010101</v>
      </c>
      <c r="L261" s="229" t="s">
        <v>2048</v>
      </c>
      <c r="M261" s="230" t="s">
        <v>2592</v>
      </c>
      <c r="X261" s="271">
        <v>11212330403</v>
      </c>
      <c r="Y261" s="272" t="s">
        <v>129</v>
      </c>
    </row>
    <row r="262" spans="1:25">
      <c r="A262" s="27">
        <v>5</v>
      </c>
      <c r="B262" s="26" t="s">
        <v>1763</v>
      </c>
      <c r="K262" s="228">
        <v>1503010102</v>
      </c>
      <c r="L262" s="229" t="s">
        <v>2049</v>
      </c>
      <c r="M262" s="230" t="s">
        <v>2592</v>
      </c>
      <c r="X262" s="271">
        <v>112123305</v>
      </c>
      <c r="Y262" s="272" t="s">
        <v>790</v>
      </c>
    </row>
    <row r="263" spans="1:25">
      <c r="A263" s="27">
        <v>6</v>
      </c>
      <c r="B263" s="26" t="s">
        <v>1764</v>
      </c>
      <c r="K263" s="228">
        <v>1503020201</v>
      </c>
      <c r="L263" s="229" t="s">
        <v>2749</v>
      </c>
      <c r="M263" s="230" t="s">
        <v>2592</v>
      </c>
      <c r="X263" s="271">
        <v>112123306</v>
      </c>
      <c r="Y263" s="272" t="s">
        <v>87</v>
      </c>
    </row>
    <row r="264" spans="1:25">
      <c r="A264" s="27">
        <v>7</v>
      </c>
      <c r="B264" s="26" t="s">
        <v>1765</v>
      </c>
      <c r="K264" s="228">
        <v>1350101</v>
      </c>
      <c r="L264" s="229" t="s">
        <v>47</v>
      </c>
      <c r="M264" s="230" t="s">
        <v>2594</v>
      </c>
      <c r="X264" s="271">
        <v>112123307</v>
      </c>
      <c r="Y264" s="272" t="s">
        <v>83</v>
      </c>
    </row>
    <row r="265" spans="1:25">
      <c r="A265" s="27">
        <v>8</v>
      </c>
      <c r="B265" s="26" t="s">
        <v>1766</v>
      </c>
      <c r="K265" s="228">
        <v>1350103</v>
      </c>
      <c r="L265" s="229" t="s">
        <v>40</v>
      </c>
      <c r="M265" s="230" t="s">
        <v>2594</v>
      </c>
      <c r="X265" s="271">
        <v>112123308</v>
      </c>
      <c r="Y265" s="272" t="s">
        <v>52</v>
      </c>
    </row>
    <row r="266" spans="1:25">
      <c r="A266" s="27">
        <v>9</v>
      </c>
      <c r="B266" s="26" t="s">
        <v>1767</v>
      </c>
      <c r="K266" s="228">
        <v>135010501</v>
      </c>
      <c r="L266" s="229" t="s">
        <v>2729</v>
      </c>
      <c r="M266" s="230" t="s">
        <v>2594</v>
      </c>
      <c r="X266" s="271">
        <v>112123309</v>
      </c>
      <c r="Y266" s="272" t="s">
        <v>789</v>
      </c>
    </row>
    <row r="267" spans="1:25">
      <c r="A267" s="27">
        <v>10</v>
      </c>
      <c r="B267" s="26" t="s">
        <v>1768</v>
      </c>
      <c r="K267" s="228">
        <v>135010502</v>
      </c>
      <c r="L267" s="229" t="s">
        <v>2728</v>
      </c>
      <c r="M267" s="230" t="s">
        <v>2594</v>
      </c>
      <c r="X267" s="271">
        <v>11212330901</v>
      </c>
      <c r="Y267" s="272" t="s">
        <v>100</v>
      </c>
    </row>
    <row r="268" spans="1:25">
      <c r="A268" s="27">
        <v>11</v>
      </c>
      <c r="B268" s="26" t="s">
        <v>1769</v>
      </c>
      <c r="K268" s="228">
        <v>1350201</v>
      </c>
      <c r="L268" s="229" t="s">
        <v>177</v>
      </c>
      <c r="M268" s="230" t="s">
        <v>2594</v>
      </c>
      <c r="X268" s="271">
        <v>11212330902</v>
      </c>
      <c r="Y268" s="272" t="s">
        <v>121</v>
      </c>
    </row>
    <row r="269" spans="1:25">
      <c r="A269" s="27">
        <v>12</v>
      </c>
      <c r="B269" s="26" t="s">
        <v>1770</v>
      </c>
      <c r="K269" s="228">
        <v>1350202</v>
      </c>
      <c r="L269" s="229" t="s">
        <v>746</v>
      </c>
      <c r="M269" s="230" t="s">
        <v>2594</v>
      </c>
      <c r="X269" s="271">
        <v>11212330903</v>
      </c>
      <c r="Y269" s="272" t="s">
        <v>130</v>
      </c>
    </row>
    <row r="270" spans="1:25">
      <c r="A270" s="27">
        <v>13</v>
      </c>
      <c r="B270" s="26" t="s">
        <v>1771</v>
      </c>
      <c r="K270" s="228">
        <v>1360101</v>
      </c>
      <c r="L270" s="229" t="s">
        <v>2020</v>
      </c>
      <c r="M270" s="230"/>
      <c r="X270" s="271">
        <v>11212330904</v>
      </c>
      <c r="Y270" s="272" t="s">
        <v>96</v>
      </c>
    </row>
    <row r="271" spans="1:25">
      <c r="A271" s="27">
        <v>14</v>
      </c>
      <c r="B271" s="26" t="s">
        <v>1772</v>
      </c>
      <c r="K271" s="228">
        <v>1360102</v>
      </c>
      <c r="L271" s="229" t="s">
        <v>2021</v>
      </c>
      <c r="M271" s="230"/>
      <c r="X271" s="271">
        <v>11212330905</v>
      </c>
      <c r="Y271" s="272" t="s">
        <v>101</v>
      </c>
    </row>
    <row r="272" spans="1:25">
      <c r="A272" s="27">
        <v>15</v>
      </c>
      <c r="B272" s="26" t="s">
        <v>1773</v>
      </c>
      <c r="K272" s="228">
        <v>1360201</v>
      </c>
      <c r="L272" s="229" t="s">
        <v>2022</v>
      </c>
      <c r="M272" s="230"/>
      <c r="X272" s="271">
        <v>112123310</v>
      </c>
      <c r="Y272" s="272" t="s">
        <v>72</v>
      </c>
    </row>
    <row r="273" spans="1:25">
      <c r="A273" s="27">
        <v>16</v>
      </c>
      <c r="B273" s="26" t="s">
        <v>1774</v>
      </c>
      <c r="K273" s="228">
        <v>1360202</v>
      </c>
      <c r="L273" s="229" t="s">
        <v>2023</v>
      </c>
      <c r="M273" s="230"/>
      <c r="X273" s="271">
        <v>112123311</v>
      </c>
      <c r="Y273" s="272" t="s">
        <v>788</v>
      </c>
    </row>
    <row r="274" spans="1:25">
      <c r="A274" s="27">
        <v>50</v>
      </c>
      <c r="B274" s="26" t="s">
        <v>1775</v>
      </c>
      <c r="K274" s="228">
        <v>137010101</v>
      </c>
      <c r="L274" s="229" t="s">
        <v>204</v>
      </c>
      <c r="M274" s="230" t="s">
        <v>2592</v>
      </c>
      <c r="X274" s="271">
        <v>112123312</v>
      </c>
      <c r="Y274" s="272" t="s">
        <v>3143</v>
      </c>
    </row>
    <row r="275" spans="1:25">
      <c r="A275" s="27">
        <v>60</v>
      </c>
      <c r="B275" s="26" t="s">
        <v>1776</v>
      </c>
      <c r="K275" s="228">
        <v>137010102</v>
      </c>
      <c r="L275" s="229" t="s">
        <v>736</v>
      </c>
      <c r="M275" s="230" t="s">
        <v>2592</v>
      </c>
      <c r="X275" s="271">
        <v>11212331201</v>
      </c>
      <c r="Y275" s="272" t="s">
        <v>109</v>
      </c>
    </row>
    <row r="276" spans="1:25">
      <c r="A276" s="27">
        <v>70</v>
      </c>
      <c r="B276" s="26" t="s">
        <v>1777</v>
      </c>
      <c r="K276" s="228">
        <v>137010103</v>
      </c>
      <c r="L276" s="229" t="s">
        <v>735</v>
      </c>
      <c r="M276" s="230" t="s">
        <v>2592</v>
      </c>
      <c r="X276" s="271">
        <v>11212331202</v>
      </c>
      <c r="Y276" s="272" t="s">
        <v>116</v>
      </c>
    </row>
    <row r="277" spans="1:25">
      <c r="A277" s="27">
        <v>80</v>
      </c>
      <c r="B277" s="26" t="s">
        <v>1778</v>
      </c>
      <c r="K277" s="228">
        <v>137010104</v>
      </c>
      <c r="L277" s="229" t="s">
        <v>734</v>
      </c>
      <c r="M277" s="230" t="s">
        <v>2592</v>
      </c>
      <c r="X277" s="271">
        <v>11212331203</v>
      </c>
      <c r="Y277" s="272" t="s">
        <v>43</v>
      </c>
    </row>
    <row r="278" spans="1:25">
      <c r="A278" s="27">
        <v>90</v>
      </c>
      <c r="B278" s="26" t="s">
        <v>1779</v>
      </c>
      <c r="K278" s="228">
        <v>137010111</v>
      </c>
      <c r="L278" s="229" t="s">
        <v>202</v>
      </c>
      <c r="M278" s="230" t="s">
        <v>2592</v>
      </c>
      <c r="X278" s="271">
        <v>11212331204</v>
      </c>
      <c r="Y278" s="272" t="s">
        <v>49</v>
      </c>
    </row>
    <row r="279" spans="1:25">
      <c r="A279" s="27">
        <v>98</v>
      </c>
      <c r="B279" s="26" t="s">
        <v>1780</v>
      </c>
      <c r="K279" s="228">
        <v>137010127</v>
      </c>
      <c r="L279" s="229" t="s">
        <v>2230</v>
      </c>
      <c r="M279" s="230" t="s">
        <v>2592</v>
      </c>
      <c r="X279" s="271">
        <v>112123313</v>
      </c>
      <c r="Y279" s="272" t="s">
        <v>3144</v>
      </c>
    </row>
    <row r="280" spans="1:25">
      <c r="A280" s="27">
        <v>99</v>
      </c>
      <c r="B280" s="26" t="s">
        <v>1781</v>
      </c>
      <c r="K280" s="228">
        <v>137010128</v>
      </c>
      <c r="L280" s="229" t="s">
        <v>1226</v>
      </c>
      <c r="M280" s="230" t="s">
        <v>2592</v>
      </c>
      <c r="X280" s="271">
        <v>112123314</v>
      </c>
      <c r="Y280" s="272" t="s">
        <v>3145</v>
      </c>
    </row>
    <row r="281" spans="1:25">
      <c r="K281" s="228">
        <v>137010113</v>
      </c>
      <c r="L281" s="229" t="s">
        <v>314</v>
      </c>
      <c r="M281" s="232" t="s">
        <v>2593</v>
      </c>
      <c r="X281" s="271">
        <v>112123315</v>
      </c>
      <c r="Y281" s="272" t="s">
        <v>112</v>
      </c>
    </row>
    <row r="282" spans="1:25">
      <c r="K282" s="228">
        <v>137010114</v>
      </c>
      <c r="L282" s="229" t="s">
        <v>315</v>
      </c>
      <c r="M282" s="232" t="s">
        <v>2593</v>
      </c>
      <c r="X282" s="271">
        <v>112123316</v>
      </c>
      <c r="Y282" s="272" t="s">
        <v>3146</v>
      </c>
    </row>
    <row r="283" spans="1:25">
      <c r="K283" s="228">
        <v>137010126</v>
      </c>
      <c r="L283" s="229" t="s">
        <v>1227</v>
      </c>
      <c r="M283" s="232" t="s">
        <v>2595</v>
      </c>
      <c r="X283" s="271">
        <v>112123317</v>
      </c>
      <c r="Y283" s="272" t="s">
        <v>15</v>
      </c>
    </row>
    <row r="284" spans="1:25">
      <c r="K284" s="228">
        <v>137010154</v>
      </c>
      <c r="L284" s="229" t="s">
        <v>2689</v>
      </c>
      <c r="M284" s="230" t="s">
        <v>2594</v>
      </c>
      <c r="X284" s="271">
        <v>112123318</v>
      </c>
      <c r="Y284" s="272" t="s">
        <v>3147</v>
      </c>
    </row>
    <row r="285" spans="1:25">
      <c r="K285" s="228">
        <v>137010133</v>
      </c>
      <c r="L285" s="229" t="s">
        <v>2235</v>
      </c>
      <c r="M285" s="230" t="s">
        <v>2592</v>
      </c>
      <c r="X285" s="271">
        <v>112123401</v>
      </c>
      <c r="Y285" s="272" t="s">
        <v>82</v>
      </c>
    </row>
    <row r="286" spans="1:25">
      <c r="K286" s="228">
        <v>137010134</v>
      </c>
      <c r="L286" s="229" t="s">
        <v>2236</v>
      </c>
      <c r="M286" s="230" t="s">
        <v>2592</v>
      </c>
      <c r="X286" s="271">
        <v>112123402</v>
      </c>
      <c r="Y286" s="272" t="s">
        <v>17</v>
      </c>
    </row>
    <row r="287" spans="1:25">
      <c r="K287" s="228">
        <v>137010135</v>
      </c>
      <c r="L287" s="229" t="s">
        <v>2727</v>
      </c>
      <c r="M287" s="230" t="s">
        <v>2594</v>
      </c>
      <c r="X287" s="271">
        <v>112123403</v>
      </c>
      <c r="Y287" s="272" t="s">
        <v>785</v>
      </c>
    </row>
    <row r="288" spans="1:25">
      <c r="K288" s="228">
        <v>137010155</v>
      </c>
      <c r="L288" s="229" t="s">
        <v>2690</v>
      </c>
      <c r="M288" s="230" t="s">
        <v>2594</v>
      </c>
      <c r="X288" s="271">
        <v>11212340301</v>
      </c>
      <c r="Y288" s="272" t="s">
        <v>784</v>
      </c>
    </row>
    <row r="289" spans="11:25">
      <c r="K289" s="228">
        <v>137010142</v>
      </c>
      <c r="L289" s="229" t="s">
        <v>2726</v>
      </c>
      <c r="M289" s="230" t="s">
        <v>2592</v>
      </c>
      <c r="X289" s="271">
        <v>11212340302</v>
      </c>
      <c r="Y289" s="272" t="s">
        <v>2262</v>
      </c>
    </row>
    <row r="290" spans="11:25">
      <c r="K290" s="228">
        <v>137010150</v>
      </c>
      <c r="L290" s="229" t="s">
        <v>2725</v>
      </c>
      <c r="M290" s="230" t="s">
        <v>2592</v>
      </c>
      <c r="X290" s="271">
        <v>11212340303</v>
      </c>
      <c r="Y290" s="272" t="s">
        <v>2263</v>
      </c>
    </row>
    <row r="291" spans="11:25">
      <c r="K291" s="228">
        <v>137010156</v>
      </c>
      <c r="L291" s="229" t="s">
        <v>2691</v>
      </c>
      <c r="M291" s="230" t="s">
        <v>2594</v>
      </c>
      <c r="X291" s="271">
        <v>11212340304</v>
      </c>
      <c r="Y291" s="272" t="s">
        <v>3148</v>
      </c>
    </row>
    <row r="292" spans="11:25">
      <c r="K292" s="228">
        <v>13701013001</v>
      </c>
      <c r="L292" s="229" t="s">
        <v>2239</v>
      </c>
      <c r="M292" s="230" t="s">
        <v>2592</v>
      </c>
      <c r="X292" s="271">
        <v>11212340305</v>
      </c>
      <c r="Y292" s="272" t="s">
        <v>56</v>
      </c>
    </row>
    <row r="293" spans="11:25">
      <c r="K293" s="228">
        <v>1370102</v>
      </c>
      <c r="L293" s="229" t="s">
        <v>2240</v>
      </c>
      <c r="M293" s="230" t="s">
        <v>2592</v>
      </c>
      <c r="X293" s="271">
        <v>112123404</v>
      </c>
      <c r="Y293" s="272" t="s">
        <v>89</v>
      </c>
    </row>
    <row r="294" spans="11:25">
      <c r="K294" s="228">
        <v>1370201</v>
      </c>
      <c r="L294" s="229" t="s">
        <v>2724</v>
      </c>
      <c r="M294" s="230" t="s">
        <v>2595</v>
      </c>
      <c r="X294" s="271">
        <v>112123405</v>
      </c>
      <c r="Y294" s="272" t="s">
        <v>2264</v>
      </c>
    </row>
    <row r="295" spans="11:25">
      <c r="K295" s="228">
        <v>1370205</v>
      </c>
      <c r="L295" s="229" t="s">
        <v>1223</v>
      </c>
      <c r="M295" s="230" t="s">
        <v>2595</v>
      </c>
      <c r="X295" s="271">
        <v>1121301</v>
      </c>
      <c r="Y295" s="272" t="s">
        <v>1004</v>
      </c>
    </row>
    <row r="296" spans="11:25">
      <c r="K296" s="228">
        <v>1370206</v>
      </c>
      <c r="L296" s="229" t="s">
        <v>729</v>
      </c>
      <c r="M296" s="230" t="s">
        <v>2595</v>
      </c>
      <c r="X296" s="271">
        <v>1121302</v>
      </c>
      <c r="Y296" s="272" t="s">
        <v>3149</v>
      </c>
    </row>
    <row r="297" spans="11:25">
      <c r="K297" s="228">
        <v>1370207</v>
      </c>
      <c r="L297" s="229" t="s">
        <v>2723</v>
      </c>
      <c r="M297" s="230" t="s">
        <v>2595</v>
      </c>
      <c r="X297" s="271">
        <v>1121303</v>
      </c>
      <c r="Y297" s="272" t="s">
        <v>1009</v>
      </c>
    </row>
    <row r="298" spans="11:25">
      <c r="K298" s="228">
        <v>137020201</v>
      </c>
      <c r="L298" s="229" t="s">
        <v>727</v>
      </c>
      <c r="M298" s="232" t="s">
        <v>2593</v>
      </c>
      <c r="X298" s="271">
        <v>1121304</v>
      </c>
      <c r="Y298" s="272" t="s">
        <v>3150</v>
      </c>
    </row>
    <row r="299" spans="11:25">
      <c r="K299" s="228">
        <v>137020301</v>
      </c>
      <c r="L299" s="229" t="s">
        <v>2025</v>
      </c>
      <c r="M299" s="232" t="s">
        <v>2593</v>
      </c>
      <c r="X299" s="271">
        <v>1121305</v>
      </c>
      <c r="Y299" s="272" t="s">
        <v>3151</v>
      </c>
    </row>
    <row r="300" spans="11:25">
      <c r="K300" s="228">
        <v>1370301</v>
      </c>
      <c r="L300" s="229" t="s">
        <v>716</v>
      </c>
      <c r="M300" s="230" t="s">
        <v>2595</v>
      </c>
      <c r="X300" s="271">
        <v>1121306</v>
      </c>
      <c r="Y300" s="272" t="s">
        <v>3152</v>
      </c>
    </row>
    <row r="301" spans="11:25">
      <c r="K301" s="228">
        <v>1370302</v>
      </c>
      <c r="L301" s="229" t="s">
        <v>413</v>
      </c>
      <c r="M301" s="230" t="s">
        <v>2595</v>
      </c>
      <c r="X301" s="271">
        <v>1121307</v>
      </c>
      <c r="Y301" s="272" t="s">
        <v>3153</v>
      </c>
    </row>
    <row r="302" spans="11:25">
      <c r="K302" s="228">
        <v>1370303</v>
      </c>
      <c r="L302" s="229" t="s">
        <v>329</v>
      </c>
      <c r="M302" s="230" t="s">
        <v>2595</v>
      </c>
      <c r="X302" s="271">
        <v>11214010101</v>
      </c>
      <c r="Y302" s="272" t="s">
        <v>1019</v>
      </c>
    </row>
    <row r="303" spans="11:25">
      <c r="K303" s="228">
        <v>137030401</v>
      </c>
      <c r="L303" s="229" t="s">
        <v>414</v>
      </c>
      <c r="M303" s="232" t="s">
        <v>2593</v>
      </c>
      <c r="X303" s="271">
        <v>11214010102</v>
      </c>
      <c r="Y303" s="272" t="s">
        <v>1020</v>
      </c>
    </row>
    <row r="304" spans="11:25">
      <c r="K304" s="228">
        <v>137030801</v>
      </c>
      <c r="L304" s="229" t="s">
        <v>2027</v>
      </c>
      <c r="M304" s="232" t="s">
        <v>2593</v>
      </c>
      <c r="X304" s="271">
        <v>11214010103</v>
      </c>
      <c r="Y304" s="272" t="s">
        <v>1025</v>
      </c>
    </row>
    <row r="305" spans="11:25">
      <c r="K305" s="228">
        <v>137030899</v>
      </c>
      <c r="L305" s="229" t="s">
        <v>2028</v>
      </c>
      <c r="M305" s="232" t="s">
        <v>2593</v>
      </c>
      <c r="X305" s="271">
        <v>11214010104</v>
      </c>
      <c r="Y305" s="272" t="s">
        <v>3154</v>
      </c>
    </row>
    <row r="306" spans="11:25">
      <c r="X306" s="271">
        <v>11214010105</v>
      </c>
      <c r="Y306" s="272" t="s">
        <v>3155</v>
      </c>
    </row>
    <row r="307" spans="11:25">
      <c r="X307" s="271">
        <v>11214010106</v>
      </c>
      <c r="Y307" s="272" t="s">
        <v>3156</v>
      </c>
    </row>
    <row r="308" spans="11:25">
      <c r="X308" s="271">
        <v>11214020101</v>
      </c>
      <c r="Y308" s="272" t="s">
        <v>1043</v>
      </c>
    </row>
    <row r="309" spans="11:25">
      <c r="X309" s="271">
        <v>11214020103</v>
      </c>
      <c r="Y309" s="272" t="s">
        <v>2265</v>
      </c>
    </row>
    <row r="310" spans="11:25">
      <c r="X310" s="271">
        <v>11214020201</v>
      </c>
      <c r="Y310" s="272" t="s">
        <v>3157</v>
      </c>
    </row>
    <row r="311" spans="11:25">
      <c r="X311" s="271">
        <v>11214020202</v>
      </c>
      <c r="Y311" s="272" t="s">
        <v>3158</v>
      </c>
    </row>
    <row r="312" spans="11:25">
      <c r="X312" s="271">
        <v>11214020203</v>
      </c>
      <c r="Y312" s="272" t="s">
        <v>2333</v>
      </c>
    </row>
    <row r="313" spans="11:25">
      <c r="X313" s="271">
        <v>11214020204</v>
      </c>
      <c r="Y313" s="272" t="s">
        <v>3159</v>
      </c>
    </row>
    <row r="314" spans="11:25">
      <c r="X314" s="271">
        <v>11214020205</v>
      </c>
      <c r="Y314" s="272" t="s">
        <v>3160</v>
      </c>
    </row>
    <row r="315" spans="11:25">
      <c r="X315" s="271">
        <v>11214020206</v>
      </c>
      <c r="Y315" s="272" t="s">
        <v>1046</v>
      </c>
    </row>
    <row r="316" spans="11:25">
      <c r="X316" s="271">
        <v>11214020207</v>
      </c>
      <c r="Y316" s="272" t="s">
        <v>3161</v>
      </c>
    </row>
    <row r="317" spans="11:25">
      <c r="X317" s="271">
        <v>11214020208</v>
      </c>
      <c r="Y317" s="272" t="s">
        <v>3162</v>
      </c>
    </row>
    <row r="318" spans="11:25">
      <c r="X318" s="271">
        <v>11214030101</v>
      </c>
      <c r="Y318" s="272" t="s">
        <v>3163</v>
      </c>
    </row>
    <row r="319" spans="11:25">
      <c r="X319" s="271">
        <v>11214030102</v>
      </c>
      <c r="Y319" s="272" t="s">
        <v>3164</v>
      </c>
    </row>
    <row r="320" spans="11:25">
      <c r="X320" s="271">
        <v>11214030103</v>
      </c>
      <c r="Y320" s="272" t="s">
        <v>3165</v>
      </c>
    </row>
    <row r="321" spans="24:25">
      <c r="X321" s="271">
        <v>11214030104</v>
      </c>
      <c r="Y321" s="272" t="s">
        <v>3166</v>
      </c>
    </row>
    <row r="322" spans="24:25">
      <c r="X322" s="271">
        <v>11214030105</v>
      </c>
      <c r="Y322" s="272" t="s">
        <v>3167</v>
      </c>
    </row>
    <row r="323" spans="24:25">
      <c r="X323" s="271">
        <v>11214030106</v>
      </c>
      <c r="Y323" s="272" t="s">
        <v>3168</v>
      </c>
    </row>
    <row r="324" spans="24:25">
      <c r="X324" s="271">
        <v>11214030201</v>
      </c>
      <c r="Y324" s="272" t="s">
        <v>3169</v>
      </c>
    </row>
    <row r="325" spans="24:25">
      <c r="X325" s="271">
        <v>11214030202</v>
      </c>
      <c r="Y325" s="272" t="s">
        <v>3170</v>
      </c>
    </row>
    <row r="326" spans="24:25">
      <c r="X326" s="271">
        <v>11214030203</v>
      </c>
      <c r="Y326" s="272" t="s">
        <v>1066</v>
      </c>
    </row>
    <row r="327" spans="24:25">
      <c r="X327" s="271">
        <v>11214030204</v>
      </c>
      <c r="Y327" s="272" t="s">
        <v>3171</v>
      </c>
    </row>
    <row r="328" spans="24:25">
      <c r="X328" s="271">
        <v>11214030301</v>
      </c>
      <c r="Y328" s="272" t="s">
        <v>3172</v>
      </c>
    </row>
    <row r="329" spans="24:25">
      <c r="X329" s="271">
        <v>11214030302</v>
      </c>
      <c r="Y329" s="272" t="s">
        <v>1065</v>
      </c>
    </row>
    <row r="330" spans="24:25">
      <c r="X330" s="271">
        <v>11214030401</v>
      </c>
      <c r="Y330" s="272" t="s">
        <v>3173</v>
      </c>
    </row>
    <row r="331" spans="24:25">
      <c r="X331" s="271">
        <v>112140306</v>
      </c>
      <c r="Y331" s="272" t="s">
        <v>3174</v>
      </c>
    </row>
    <row r="332" spans="24:25">
      <c r="X332" s="271">
        <v>112140307</v>
      </c>
      <c r="Y332" s="272" t="s">
        <v>1068</v>
      </c>
    </row>
    <row r="333" spans="24:25">
      <c r="X333" s="271">
        <v>11215</v>
      </c>
      <c r="Y333" s="272" t="s">
        <v>270</v>
      </c>
    </row>
    <row r="334" spans="24:25">
      <c r="X334" s="271">
        <v>112150101</v>
      </c>
      <c r="Y334" s="272" t="s">
        <v>119</v>
      </c>
    </row>
    <row r="335" spans="24:25">
      <c r="X335" s="271">
        <v>112150102</v>
      </c>
      <c r="Y335" s="272" t="s">
        <v>66</v>
      </c>
    </row>
    <row r="336" spans="24:25">
      <c r="X336" s="271">
        <v>112150103</v>
      </c>
      <c r="Y336" s="272" t="s">
        <v>719</v>
      </c>
    </row>
    <row r="337" spans="24:25">
      <c r="X337" s="271">
        <v>11215010301</v>
      </c>
      <c r="Y337" s="272" t="s">
        <v>3175</v>
      </c>
    </row>
    <row r="338" spans="24:25">
      <c r="X338" s="271">
        <v>11215010302</v>
      </c>
      <c r="Y338" s="272" t="s">
        <v>3175</v>
      </c>
    </row>
    <row r="339" spans="24:25">
      <c r="X339" s="271">
        <v>112150104</v>
      </c>
      <c r="Y339" s="272" t="s">
        <v>781</v>
      </c>
    </row>
    <row r="340" spans="24:25">
      <c r="X340" s="271">
        <v>112150105</v>
      </c>
      <c r="Y340" s="272" t="s">
        <v>105</v>
      </c>
    </row>
    <row r="341" spans="24:25">
      <c r="X341" s="271">
        <v>112150106</v>
      </c>
      <c r="Y341" s="272" t="s">
        <v>46</v>
      </c>
    </row>
    <row r="342" spans="24:25">
      <c r="X342" s="271">
        <v>112150107</v>
      </c>
      <c r="Y342" s="272" t="s">
        <v>64</v>
      </c>
    </row>
    <row r="343" spans="24:25">
      <c r="X343" s="271">
        <v>112150201</v>
      </c>
      <c r="Y343" s="272" t="s">
        <v>3176</v>
      </c>
    </row>
    <row r="344" spans="24:25">
      <c r="X344" s="271">
        <v>112150202</v>
      </c>
      <c r="Y344" s="272" t="s">
        <v>3177</v>
      </c>
    </row>
    <row r="345" spans="24:25">
      <c r="X345" s="271">
        <v>112150203</v>
      </c>
      <c r="Y345" s="272" t="s">
        <v>3178</v>
      </c>
    </row>
    <row r="346" spans="24:25">
      <c r="X346" s="271">
        <v>112150301</v>
      </c>
      <c r="Y346" s="272" t="s">
        <v>3179</v>
      </c>
    </row>
    <row r="347" spans="24:25">
      <c r="X347" s="271">
        <v>1121504</v>
      </c>
      <c r="Y347" s="272" t="s">
        <v>62</v>
      </c>
    </row>
    <row r="348" spans="24:25">
      <c r="X348" s="271">
        <v>1121505</v>
      </c>
      <c r="Y348" s="272" t="s">
        <v>271</v>
      </c>
    </row>
    <row r="349" spans="24:25">
      <c r="X349" s="271">
        <v>112150501</v>
      </c>
      <c r="Y349" s="272" t="s">
        <v>3180</v>
      </c>
    </row>
    <row r="350" spans="24:25">
      <c r="X350" s="271">
        <v>112150502</v>
      </c>
      <c r="Y350" s="272" t="s">
        <v>3181</v>
      </c>
    </row>
    <row r="351" spans="24:25">
      <c r="X351" s="271">
        <v>112150601</v>
      </c>
      <c r="Y351" s="272" t="s">
        <v>778</v>
      </c>
    </row>
    <row r="352" spans="24:25">
      <c r="X352" s="271">
        <v>112150602</v>
      </c>
      <c r="Y352" s="272" t="s">
        <v>84</v>
      </c>
    </row>
    <row r="353" spans="24:25">
      <c r="X353" s="271">
        <v>112150603</v>
      </c>
      <c r="Y353" s="272" t="s">
        <v>88</v>
      </c>
    </row>
    <row r="354" spans="24:25">
      <c r="X354" s="271">
        <v>112150604</v>
      </c>
      <c r="Y354" s="272" t="s">
        <v>28</v>
      </c>
    </row>
    <row r="355" spans="24:25">
      <c r="X355" s="271">
        <v>112150605</v>
      </c>
      <c r="Y355" s="272" t="s">
        <v>59</v>
      </c>
    </row>
    <row r="356" spans="24:25">
      <c r="X356" s="271">
        <v>112150606</v>
      </c>
      <c r="Y356" s="272" t="s">
        <v>104</v>
      </c>
    </row>
    <row r="357" spans="24:25">
      <c r="X357" s="271">
        <v>112150607</v>
      </c>
      <c r="Y357" s="272" t="s">
        <v>154</v>
      </c>
    </row>
    <row r="358" spans="24:25">
      <c r="X358" s="271">
        <v>112150608</v>
      </c>
      <c r="Y358" s="272" t="s">
        <v>22</v>
      </c>
    </row>
    <row r="359" spans="24:25">
      <c r="X359" s="271">
        <v>1121601</v>
      </c>
      <c r="Y359" s="272" t="s">
        <v>39</v>
      </c>
    </row>
    <row r="360" spans="24:25">
      <c r="X360" s="271">
        <v>1121602</v>
      </c>
      <c r="Y360" s="272" t="s">
        <v>777</v>
      </c>
    </row>
    <row r="361" spans="24:25">
      <c r="X361" s="271">
        <v>1121603</v>
      </c>
      <c r="Y361" s="272" t="s">
        <v>3182</v>
      </c>
    </row>
    <row r="362" spans="24:25">
      <c r="X362" s="271">
        <v>1121604</v>
      </c>
      <c r="Y362" s="272" t="s">
        <v>3183</v>
      </c>
    </row>
    <row r="363" spans="24:25">
      <c r="X363" s="271">
        <v>1121605</v>
      </c>
      <c r="Y363" s="272" t="s">
        <v>3184</v>
      </c>
    </row>
    <row r="364" spans="24:25">
      <c r="X364" s="271">
        <v>112160501</v>
      </c>
      <c r="Y364" s="272" t="s">
        <v>3185</v>
      </c>
    </row>
    <row r="365" spans="24:25">
      <c r="X365" s="271">
        <v>112160502</v>
      </c>
      <c r="Y365" s="272" t="s">
        <v>2319</v>
      </c>
    </row>
    <row r="366" spans="24:25">
      <c r="X366" s="271">
        <v>112160503</v>
      </c>
      <c r="Y366" s="272" t="s">
        <v>3186</v>
      </c>
    </row>
    <row r="367" spans="24:25">
      <c r="X367" s="271">
        <v>1121606</v>
      </c>
      <c r="Y367" s="272" t="s">
        <v>79</v>
      </c>
    </row>
    <row r="368" spans="24:25">
      <c r="X368" s="271">
        <v>1121607</v>
      </c>
      <c r="Y368" s="272" t="s">
        <v>3187</v>
      </c>
    </row>
    <row r="369" spans="24:25">
      <c r="X369" s="271">
        <v>1121608</v>
      </c>
      <c r="Y369" s="272" t="s">
        <v>3188</v>
      </c>
    </row>
    <row r="370" spans="24:25">
      <c r="X370" s="271">
        <v>1121609</v>
      </c>
      <c r="Y370" s="272" t="s">
        <v>3189</v>
      </c>
    </row>
    <row r="371" spans="24:25">
      <c r="X371" s="271">
        <v>1121610</v>
      </c>
      <c r="Y371" s="272" t="s">
        <v>3187</v>
      </c>
    </row>
    <row r="372" spans="24:25">
      <c r="X372" s="271">
        <v>1121611</v>
      </c>
      <c r="Y372" s="272" t="s">
        <v>3187</v>
      </c>
    </row>
    <row r="373" spans="24:25">
      <c r="X373" s="271">
        <v>1121612</v>
      </c>
      <c r="Y373" s="272" t="s">
        <v>3187</v>
      </c>
    </row>
    <row r="374" spans="24:25">
      <c r="X374" s="271">
        <v>1121613</v>
      </c>
      <c r="Y374" s="272" t="s">
        <v>3184</v>
      </c>
    </row>
    <row r="375" spans="24:25">
      <c r="X375" s="271">
        <v>112161301</v>
      </c>
      <c r="Y375" s="272" t="s">
        <v>3190</v>
      </c>
    </row>
    <row r="376" spans="24:25">
      <c r="X376" s="271">
        <v>112161302</v>
      </c>
      <c r="Y376" s="272" t="s">
        <v>3191</v>
      </c>
    </row>
    <row r="377" spans="24:25">
      <c r="X377" s="271">
        <v>112161303</v>
      </c>
      <c r="Y377" s="272" t="s">
        <v>3192</v>
      </c>
    </row>
    <row r="378" spans="24:25">
      <c r="X378" s="271">
        <v>1121614</v>
      </c>
      <c r="Y378" s="272" t="s">
        <v>3193</v>
      </c>
    </row>
    <row r="379" spans="24:25">
      <c r="X379" s="271">
        <v>1121615</v>
      </c>
      <c r="Y379" s="272" t="s">
        <v>3194</v>
      </c>
    </row>
    <row r="380" spans="24:25">
      <c r="X380" s="271">
        <v>112161501</v>
      </c>
      <c r="Y380" s="272" t="s">
        <v>3041</v>
      </c>
    </row>
    <row r="381" spans="24:25">
      <c r="X381" s="271">
        <v>112161502</v>
      </c>
      <c r="Y381" s="272" t="s">
        <v>67</v>
      </c>
    </row>
    <row r="382" spans="24:25">
      <c r="X382" s="271">
        <v>112161503</v>
      </c>
      <c r="Y382" s="272" t="s">
        <v>3195</v>
      </c>
    </row>
    <row r="383" spans="24:25">
      <c r="X383" s="271">
        <v>112161504</v>
      </c>
      <c r="Y383" s="272" t="s">
        <v>3196</v>
      </c>
    </row>
    <row r="384" spans="24:25">
      <c r="X384" s="271">
        <v>112161505</v>
      </c>
      <c r="Y384" s="272" t="s">
        <v>3197</v>
      </c>
    </row>
    <row r="385" spans="24:25">
      <c r="X385" s="271">
        <v>112161506</v>
      </c>
      <c r="Y385" s="272" t="s">
        <v>3198</v>
      </c>
    </row>
    <row r="386" spans="24:25">
      <c r="X386" s="271">
        <v>1121616</v>
      </c>
      <c r="Y386" s="272" t="s">
        <v>3199</v>
      </c>
    </row>
    <row r="387" spans="24:25">
      <c r="X387" s="271">
        <v>11217010101</v>
      </c>
      <c r="Y387" s="272" t="s">
        <v>3200</v>
      </c>
    </row>
    <row r="388" spans="24:25">
      <c r="X388" s="271">
        <v>11217010102</v>
      </c>
      <c r="Y388" s="272" t="s">
        <v>771</v>
      </c>
    </row>
    <row r="389" spans="24:25">
      <c r="X389" s="271">
        <v>1121700000000</v>
      </c>
      <c r="Y389" s="272" t="s">
        <v>362</v>
      </c>
    </row>
    <row r="390" spans="24:25">
      <c r="X390" s="271">
        <v>1121700000000</v>
      </c>
      <c r="Y390" s="272" t="s">
        <v>367</v>
      </c>
    </row>
    <row r="391" spans="24:25">
      <c r="X391" s="271">
        <v>1121700000000</v>
      </c>
      <c r="Y391" s="272" t="s">
        <v>363</v>
      </c>
    </row>
    <row r="392" spans="24:25">
      <c r="X392" s="271">
        <v>1121700000000</v>
      </c>
      <c r="Y392" s="272" t="s">
        <v>3201</v>
      </c>
    </row>
    <row r="393" spans="24:25">
      <c r="X393" s="271">
        <v>1121700000000</v>
      </c>
      <c r="Y393" s="272" t="s">
        <v>2350</v>
      </c>
    </row>
    <row r="394" spans="24:25">
      <c r="X394" s="271">
        <v>1121700000000</v>
      </c>
      <c r="Y394" s="272" t="s">
        <v>3202</v>
      </c>
    </row>
    <row r="395" spans="24:25">
      <c r="X395" s="271">
        <v>1121700000000</v>
      </c>
      <c r="Y395" s="272" t="s">
        <v>3203</v>
      </c>
    </row>
    <row r="396" spans="24:25">
      <c r="X396" s="271">
        <v>1121700000000</v>
      </c>
      <c r="Y396" s="272" t="s">
        <v>368</v>
      </c>
    </row>
    <row r="397" spans="24:25">
      <c r="X397" s="271">
        <v>1121700000000</v>
      </c>
      <c r="Y397" s="272" t="s">
        <v>364</v>
      </c>
    </row>
    <row r="398" spans="24:25">
      <c r="X398" s="271">
        <v>1121700000000</v>
      </c>
      <c r="Y398" s="272" t="s">
        <v>365</v>
      </c>
    </row>
    <row r="399" spans="24:25">
      <c r="X399" s="271">
        <v>1121700000000</v>
      </c>
      <c r="Y399" s="272" t="s">
        <v>366</v>
      </c>
    </row>
    <row r="400" spans="24:25">
      <c r="X400" s="271">
        <v>1121700000000</v>
      </c>
      <c r="Y400" s="272" t="s">
        <v>2351</v>
      </c>
    </row>
    <row r="401" spans="24:25">
      <c r="X401" s="271">
        <v>1121700000000</v>
      </c>
      <c r="Y401" s="272" t="s">
        <v>2352</v>
      </c>
    </row>
    <row r="402" spans="24:25">
      <c r="X402" s="271">
        <v>1121700000000</v>
      </c>
      <c r="Y402" s="272" t="s">
        <v>2353</v>
      </c>
    </row>
    <row r="403" spans="24:25">
      <c r="X403" s="271">
        <v>11217010104</v>
      </c>
      <c r="Y403" s="272" t="s">
        <v>3204</v>
      </c>
    </row>
    <row r="404" spans="24:25">
      <c r="X404" s="271">
        <v>11217010105</v>
      </c>
      <c r="Y404" s="272" t="s">
        <v>3205</v>
      </c>
    </row>
    <row r="405" spans="24:25">
      <c r="X405" s="271">
        <v>11217010106</v>
      </c>
      <c r="Y405" s="272" t="s">
        <v>2320</v>
      </c>
    </row>
    <row r="406" spans="24:25">
      <c r="X406" s="271">
        <v>11217010107</v>
      </c>
      <c r="Y406" s="272" t="s">
        <v>3206</v>
      </c>
    </row>
    <row r="407" spans="24:25">
      <c r="X407" s="271">
        <v>11217010108</v>
      </c>
      <c r="Y407" s="272" t="s">
        <v>3207</v>
      </c>
    </row>
    <row r="408" spans="24:25">
      <c r="X408" s="271">
        <v>11217010109</v>
      </c>
      <c r="Y408" s="272" t="s">
        <v>3208</v>
      </c>
    </row>
    <row r="409" spans="24:25">
      <c r="X409" s="271">
        <v>11217010110</v>
      </c>
      <c r="Y409" s="272" t="s">
        <v>3209</v>
      </c>
    </row>
    <row r="410" spans="24:25">
      <c r="X410" s="271">
        <v>11217010111</v>
      </c>
      <c r="Y410" s="272" t="s">
        <v>348</v>
      </c>
    </row>
    <row r="411" spans="24:25">
      <c r="X411" s="271">
        <v>11217010112</v>
      </c>
      <c r="Y411" s="272" t="s">
        <v>349</v>
      </c>
    </row>
    <row r="412" spans="24:25">
      <c r="X412" s="271">
        <v>11217010113</v>
      </c>
      <c r="Y412" s="272" t="s">
        <v>350</v>
      </c>
    </row>
    <row r="413" spans="24:25">
      <c r="X413" s="271">
        <v>11217010114</v>
      </c>
      <c r="Y413" s="272" t="s">
        <v>351</v>
      </c>
    </row>
    <row r="414" spans="24:25">
      <c r="X414" s="271">
        <v>11217010115</v>
      </c>
      <c r="Y414" s="272" t="s">
        <v>352</v>
      </c>
    </row>
    <row r="415" spans="24:25">
      <c r="X415" s="271">
        <v>11217010116</v>
      </c>
      <c r="Y415" s="272" t="s">
        <v>3210</v>
      </c>
    </row>
    <row r="416" spans="24:25">
      <c r="X416" s="271">
        <v>11217010117</v>
      </c>
      <c r="Y416" s="272" t="s">
        <v>3211</v>
      </c>
    </row>
    <row r="417" spans="24:25">
      <c r="X417" s="271">
        <v>11217010118</v>
      </c>
      <c r="Y417" s="272" t="s">
        <v>2838</v>
      </c>
    </row>
    <row r="418" spans="24:25">
      <c r="X418" s="271">
        <v>11217010119</v>
      </c>
      <c r="Y418" s="272" t="s">
        <v>3212</v>
      </c>
    </row>
    <row r="419" spans="24:25">
      <c r="X419" s="271">
        <v>11217010120</v>
      </c>
      <c r="Y419" s="272" t="s">
        <v>3213</v>
      </c>
    </row>
    <row r="420" spans="24:25">
      <c r="X420" s="271">
        <v>11217010121</v>
      </c>
      <c r="Y420" s="272" t="s">
        <v>3214</v>
      </c>
    </row>
    <row r="421" spans="24:25">
      <c r="X421" s="271">
        <v>11217010122</v>
      </c>
      <c r="Y421" s="272" t="s">
        <v>3215</v>
      </c>
    </row>
    <row r="422" spans="24:25">
      <c r="X422" s="271">
        <v>11217010123</v>
      </c>
      <c r="Y422" s="272" t="s">
        <v>3216</v>
      </c>
    </row>
    <row r="423" spans="24:25">
      <c r="X423" s="271">
        <v>11217010124</v>
      </c>
      <c r="Y423" s="272" t="s">
        <v>3217</v>
      </c>
    </row>
    <row r="424" spans="24:25">
      <c r="X424" s="271">
        <v>11217010125</v>
      </c>
      <c r="Y424" s="272" t="s">
        <v>3218</v>
      </c>
    </row>
    <row r="425" spans="24:25">
      <c r="X425" s="271">
        <v>11217010126</v>
      </c>
      <c r="Y425" s="272" t="s">
        <v>3219</v>
      </c>
    </row>
    <row r="426" spans="24:25">
      <c r="X426" s="271">
        <v>11217010127</v>
      </c>
      <c r="Y426" s="272" t="s">
        <v>3220</v>
      </c>
    </row>
    <row r="427" spans="24:25">
      <c r="X427" s="271">
        <v>11217010128</v>
      </c>
      <c r="Y427" s="272" t="s">
        <v>2722</v>
      </c>
    </row>
    <row r="428" spans="24:25">
      <c r="X428" s="271">
        <v>11217010129</v>
      </c>
      <c r="Y428" s="272" t="s">
        <v>3221</v>
      </c>
    </row>
    <row r="429" spans="24:25">
      <c r="X429" s="271">
        <v>11217010130</v>
      </c>
      <c r="Y429" s="272" t="s">
        <v>3222</v>
      </c>
    </row>
    <row r="430" spans="24:25">
      <c r="X430" s="271">
        <v>11217010201</v>
      </c>
      <c r="Y430" s="272" t="s">
        <v>3223</v>
      </c>
    </row>
    <row r="431" spans="24:25">
      <c r="X431" s="271">
        <v>11217010202</v>
      </c>
      <c r="Y431" s="272" t="s">
        <v>475</v>
      </c>
    </row>
    <row r="432" spans="24:25">
      <c r="X432" s="271">
        <v>11217010203</v>
      </c>
      <c r="Y432" s="272" t="s">
        <v>3224</v>
      </c>
    </row>
    <row r="433" spans="24:25">
      <c r="X433" s="271">
        <v>112170201</v>
      </c>
      <c r="Y433" s="272" t="s">
        <v>2265</v>
      </c>
    </row>
    <row r="434" spans="24:25">
      <c r="X434" s="271">
        <v>112170202</v>
      </c>
      <c r="Y434" s="272" t="s">
        <v>2266</v>
      </c>
    </row>
    <row r="435" spans="24:25">
      <c r="X435" s="271">
        <v>112170203</v>
      </c>
      <c r="Y435" s="272" t="s">
        <v>374</v>
      </c>
    </row>
    <row r="436" spans="24:25">
      <c r="X436" s="271">
        <v>112170204</v>
      </c>
      <c r="Y436" s="272" t="s">
        <v>375</v>
      </c>
    </row>
    <row r="437" spans="24:25">
      <c r="X437" s="271">
        <v>112170205</v>
      </c>
      <c r="Y437" s="272" t="s">
        <v>2267</v>
      </c>
    </row>
    <row r="438" spans="24:25">
      <c r="X438" s="271">
        <v>112170206</v>
      </c>
      <c r="Y438" s="272" t="s">
        <v>648</v>
      </c>
    </row>
    <row r="439" spans="24:25">
      <c r="X439" s="271">
        <v>112170207</v>
      </c>
      <c r="Y439" s="272" t="s">
        <v>376</v>
      </c>
    </row>
    <row r="440" spans="24:25">
      <c r="X440" s="271">
        <v>112170208</v>
      </c>
      <c r="Y440" s="272" t="s">
        <v>377</v>
      </c>
    </row>
    <row r="441" spans="24:25">
      <c r="X441" s="271">
        <v>112170209</v>
      </c>
      <c r="Y441" s="272" t="s">
        <v>378</v>
      </c>
    </row>
    <row r="442" spans="24:25">
      <c r="X442" s="271">
        <v>112170210</v>
      </c>
      <c r="Y442" s="272" t="s">
        <v>380</v>
      </c>
    </row>
    <row r="443" spans="24:25">
      <c r="X443" s="271">
        <v>112170211</v>
      </c>
      <c r="Y443" s="272" t="s">
        <v>3225</v>
      </c>
    </row>
    <row r="444" spans="24:25">
      <c r="X444" s="271">
        <v>112170212</v>
      </c>
      <c r="Y444" s="272" t="s">
        <v>382</v>
      </c>
    </row>
    <row r="445" spans="24:25">
      <c r="X445" s="271">
        <v>112170213</v>
      </c>
      <c r="Y445" s="272" t="s">
        <v>3226</v>
      </c>
    </row>
    <row r="446" spans="24:25">
      <c r="X446" s="271">
        <v>112170214</v>
      </c>
      <c r="Y446" s="272" t="s">
        <v>3227</v>
      </c>
    </row>
    <row r="447" spans="24:25">
      <c r="X447" s="271">
        <v>112170215</v>
      </c>
      <c r="Y447" s="272" t="s">
        <v>3228</v>
      </c>
    </row>
    <row r="448" spans="24:25">
      <c r="X448" s="271">
        <v>112170216</v>
      </c>
      <c r="Y448" s="272" t="s">
        <v>3229</v>
      </c>
    </row>
    <row r="449" spans="24:25">
      <c r="X449" s="271">
        <v>112170217</v>
      </c>
      <c r="Y449" s="272" t="s">
        <v>387</v>
      </c>
    </row>
    <row r="450" spans="24:25">
      <c r="X450" s="271">
        <v>112170218</v>
      </c>
      <c r="Y450" s="272" t="s">
        <v>3230</v>
      </c>
    </row>
    <row r="451" spans="24:25">
      <c r="X451" s="271">
        <v>112170219</v>
      </c>
      <c r="Y451" s="272" t="s">
        <v>1055</v>
      </c>
    </row>
    <row r="452" spans="24:25">
      <c r="X452" s="271">
        <v>112170220</v>
      </c>
      <c r="Y452" s="272" t="s">
        <v>387</v>
      </c>
    </row>
    <row r="453" spans="24:25">
      <c r="X453" s="271">
        <v>112170221</v>
      </c>
      <c r="Y453" s="272" t="s">
        <v>3231</v>
      </c>
    </row>
    <row r="454" spans="24:25">
      <c r="X454" s="271">
        <v>112170222</v>
      </c>
      <c r="Y454" s="272" t="s">
        <v>3232</v>
      </c>
    </row>
    <row r="455" spans="24:25">
      <c r="X455" s="271">
        <v>112170223</v>
      </c>
      <c r="Y455" s="272" t="s">
        <v>3233</v>
      </c>
    </row>
    <row r="456" spans="24:25">
      <c r="X456" s="271">
        <v>112170224</v>
      </c>
      <c r="Y456" s="272" t="s">
        <v>395</v>
      </c>
    </row>
    <row r="457" spans="24:25">
      <c r="X457" s="271">
        <v>112170225</v>
      </c>
      <c r="Y457" s="272" t="s">
        <v>1944</v>
      </c>
    </row>
    <row r="458" spans="24:25">
      <c r="X458" s="271">
        <v>112170226</v>
      </c>
      <c r="Y458" s="272" t="s">
        <v>3234</v>
      </c>
    </row>
    <row r="459" spans="24:25">
      <c r="X459" s="271">
        <v>112170227</v>
      </c>
      <c r="Y459" s="272" t="s">
        <v>3235</v>
      </c>
    </row>
    <row r="460" spans="24:25">
      <c r="X460" s="271">
        <v>112170228</v>
      </c>
      <c r="Y460" s="272" t="s">
        <v>3236</v>
      </c>
    </row>
    <row r="461" spans="24:25">
      <c r="X461" s="271">
        <v>112170229</v>
      </c>
      <c r="Y461" s="272" t="s">
        <v>3237</v>
      </c>
    </row>
    <row r="462" spans="24:25">
      <c r="X462" s="271">
        <v>112170230</v>
      </c>
      <c r="Y462" s="272" t="s">
        <v>3238</v>
      </c>
    </row>
    <row r="463" spans="24:25">
      <c r="X463" s="271">
        <v>112170231</v>
      </c>
      <c r="Y463" s="272" t="s">
        <v>3239</v>
      </c>
    </row>
    <row r="464" spans="24:25">
      <c r="X464" s="271">
        <v>112170232</v>
      </c>
      <c r="Y464" s="272" t="s">
        <v>1919</v>
      </c>
    </row>
    <row r="465" spans="24:25">
      <c r="X465" s="271">
        <v>112170233</v>
      </c>
      <c r="Y465" s="272" t="s">
        <v>3240</v>
      </c>
    </row>
    <row r="466" spans="24:25">
      <c r="X466" s="271">
        <v>112170234</v>
      </c>
      <c r="Y466" s="272" t="s">
        <v>3241</v>
      </c>
    </row>
    <row r="467" spans="24:25">
      <c r="X467" s="271">
        <v>112170235</v>
      </c>
      <c r="Y467" s="272" t="s">
        <v>3242</v>
      </c>
    </row>
    <row r="468" spans="24:25">
      <c r="X468" s="271">
        <v>112170236</v>
      </c>
      <c r="Y468" s="272" t="s">
        <v>3243</v>
      </c>
    </row>
    <row r="469" spans="24:25">
      <c r="X469" s="271">
        <v>112170237</v>
      </c>
      <c r="Y469" s="272" t="s">
        <v>2941</v>
      </c>
    </row>
    <row r="470" spans="24:25">
      <c r="X470" s="271">
        <v>112170301</v>
      </c>
      <c r="Y470" s="272" t="s">
        <v>3244</v>
      </c>
    </row>
    <row r="471" spans="24:25">
      <c r="X471" s="271">
        <v>112170302</v>
      </c>
      <c r="Y471" s="272" t="s">
        <v>3245</v>
      </c>
    </row>
    <row r="472" spans="24:25">
      <c r="X472" s="271">
        <v>112170303</v>
      </c>
      <c r="Y472" s="272" t="s">
        <v>3246</v>
      </c>
    </row>
    <row r="473" spans="24:25">
      <c r="X473" s="271">
        <v>112170304</v>
      </c>
      <c r="Y473" s="272" t="s">
        <v>3247</v>
      </c>
    </row>
    <row r="474" spans="24:25">
      <c r="X474" s="271">
        <v>112170305</v>
      </c>
      <c r="Y474" s="272" t="s">
        <v>3248</v>
      </c>
    </row>
    <row r="475" spans="24:25">
      <c r="X475" s="271">
        <v>112170306</v>
      </c>
      <c r="Y475" s="272" t="s">
        <v>3249</v>
      </c>
    </row>
    <row r="476" spans="24:25">
      <c r="X476" s="271">
        <v>112170307</v>
      </c>
      <c r="Y476" s="272" t="s">
        <v>370</v>
      </c>
    </row>
    <row r="477" spans="24:25">
      <c r="X477" s="271">
        <v>112170308</v>
      </c>
      <c r="Y477" s="272" t="s">
        <v>3250</v>
      </c>
    </row>
    <row r="478" spans="24:25">
      <c r="X478" s="271">
        <v>112170309</v>
      </c>
      <c r="Y478" s="272" t="s">
        <v>3251</v>
      </c>
    </row>
    <row r="479" spans="24:25">
      <c r="X479" s="271">
        <v>112170310</v>
      </c>
      <c r="Y479" s="272" t="s">
        <v>764</v>
      </c>
    </row>
    <row r="480" spans="24:25">
      <c r="X480" s="271">
        <v>112170311</v>
      </c>
      <c r="Y480" s="272" t="s">
        <v>2268</v>
      </c>
    </row>
    <row r="481" spans="24:25">
      <c r="X481" s="271">
        <v>112170312</v>
      </c>
      <c r="Y481" s="272" t="s">
        <v>3252</v>
      </c>
    </row>
    <row r="482" spans="24:25">
      <c r="X482" s="271">
        <v>112170313</v>
      </c>
      <c r="Y482" s="272" t="s">
        <v>3253</v>
      </c>
    </row>
    <row r="483" spans="24:25">
      <c r="X483" s="271">
        <v>112170314</v>
      </c>
      <c r="Y483" s="272" t="s">
        <v>3254</v>
      </c>
    </row>
    <row r="484" spans="24:25">
      <c r="X484" s="271">
        <v>112170315</v>
      </c>
      <c r="Y484" s="272" t="s">
        <v>3255</v>
      </c>
    </row>
    <row r="485" spans="24:25">
      <c r="X485" s="271">
        <v>112170316</v>
      </c>
      <c r="Y485" s="272" t="s">
        <v>3256</v>
      </c>
    </row>
    <row r="486" spans="24:25">
      <c r="X486" s="271">
        <v>112170317</v>
      </c>
      <c r="Y486" s="272" t="s">
        <v>3257</v>
      </c>
    </row>
    <row r="487" spans="24:25">
      <c r="X487" s="271">
        <v>112170318</v>
      </c>
      <c r="Y487" s="272" t="s">
        <v>3258</v>
      </c>
    </row>
    <row r="488" spans="24:25">
      <c r="X488" s="271">
        <v>112170319</v>
      </c>
      <c r="Y488" s="272" t="s">
        <v>393</v>
      </c>
    </row>
    <row r="489" spans="24:25">
      <c r="X489" s="271">
        <v>112170320</v>
      </c>
      <c r="Y489" s="272" t="s">
        <v>2176</v>
      </c>
    </row>
    <row r="490" spans="24:25">
      <c r="X490" s="271">
        <v>112170321</v>
      </c>
      <c r="Y490" s="272" t="s">
        <v>2337</v>
      </c>
    </row>
    <row r="491" spans="24:25">
      <c r="X491" s="271">
        <v>112170322</v>
      </c>
      <c r="Y491" s="272" t="s">
        <v>3259</v>
      </c>
    </row>
    <row r="492" spans="24:25">
      <c r="X492" s="271">
        <v>112170323</v>
      </c>
      <c r="Y492" s="272" t="s">
        <v>394</v>
      </c>
    </row>
    <row r="493" spans="24:25">
      <c r="X493" s="271">
        <v>112170324</v>
      </c>
      <c r="Y493" s="272" t="s">
        <v>3260</v>
      </c>
    </row>
    <row r="494" spans="24:25">
      <c r="X494" s="271">
        <v>112170325</v>
      </c>
      <c r="Y494" s="272" t="s">
        <v>3261</v>
      </c>
    </row>
    <row r="495" spans="24:25">
      <c r="X495" s="271">
        <v>112170326</v>
      </c>
      <c r="Y495" s="272" t="s">
        <v>398</v>
      </c>
    </row>
    <row r="496" spans="24:25">
      <c r="X496" s="271">
        <v>112170327</v>
      </c>
      <c r="Y496" s="272" t="s">
        <v>3262</v>
      </c>
    </row>
    <row r="497" spans="24:25">
      <c r="X497" s="271">
        <v>112170328</v>
      </c>
      <c r="Y497" s="272" t="s">
        <v>3263</v>
      </c>
    </row>
    <row r="498" spans="24:25">
      <c r="X498" s="271">
        <v>112170329</v>
      </c>
      <c r="Y498" s="272" t="s">
        <v>3264</v>
      </c>
    </row>
    <row r="499" spans="24:25">
      <c r="X499" s="271">
        <v>112170330</v>
      </c>
      <c r="Y499" s="272" t="s">
        <v>3265</v>
      </c>
    </row>
    <row r="500" spans="24:25">
      <c r="X500" s="271">
        <v>112170331</v>
      </c>
      <c r="Y500" s="272" t="s">
        <v>3266</v>
      </c>
    </row>
    <row r="501" spans="24:25">
      <c r="X501" s="271">
        <v>112170332</v>
      </c>
      <c r="Y501" s="272" t="s">
        <v>3267</v>
      </c>
    </row>
    <row r="502" spans="24:25">
      <c r="X502" s="271">
        <v>112170333</v>
      </c>
      <c r="Y502" s="272" t="s">
        <v>3268</v>
      </c>
    </row>
    <row r="503" spans="24:25">
      <c r="X503" s="271">
        <v>112170334</v>
      </c>
      <c r="Y503" s="272" t="s">
        <v>3269</v>
      </c>
    </row>
    <row r="504" spans="24:25">
      <c r="X504" s="271">
        <v>112170335</v>
      </c>
      <c r="Y504" s="272" t="s">
        <v>3270</v>
      </c>
    </row>
    <row r="505" spans="24:25">
      <c r="X505" s="271">
        <v>112170336</v>
      </c>
      <c r="Y505" s="272" t="s">
        <v>3271</v>
      </c>
    </row>
    <row r="506" spans="24:25">
      <c r="X506" s="271">
        <v>112170337</v>
      </c>
      <c r="Y506" s="272" t="s">
        <v>3272</v>
      </c>
    </row>
    <row r="507" spans="24:25">
      <c r="X507" s="271">
        <v>112170338</v>
      </c>
      <c r="Y507" s="272" t="s">
        <v>3273</v>
      </c>
    </row>
    <row r="508" spans="24:25">
      <c r="X508" s="271">
        <v>112170339</v>
      </c>
      <c r="Y508" s="272" t="s">
        <v>3274</v>
      </c>
    </row>
    <row r="509" spans="24:25">
      <c r="X509" s="271">
        <v>112170340</v>
      </c>
      <c r="Y509" s="272" t="s">
        <v>3275</v>
      </c>
    </row>
    <row r="510" spans="24:25">
      <c r="X510" s="271">
        <v>112170341</v>
      </c>
      <c r="Y510" s="272" t="s">
        <v>3276</v>
      </c>
    </row>
    <row r="511" spans="24:25">
      <c r="X511" s="271">
        <v>112170342</v>
      </c>
      <c r="Y511" s="272" t="s">
        <v>3277</v>
      </c>
    </row>
    <row r="512" spans="24:25">
      <c r="X512" s="271">
        <v>112170343</v>
      </c>
      <c r="Y512" s="272" t="s">
        <v>3278</v>
      </c>
    </row>
    <row r="513" spans="24:25">
      <c r="X513" s="271">
        <v>112170344</v>
      </c>
      <c r="Y513" s="272" t="s">
        <v>3279</v>
      </c>
    </row>
    <row r="514" spans="24:25">
      <c r="X514" s="271">
        <v>112170345</v>
      </c>
      <c r="Y514" s="272" t="s">
        <v>3280</v>
      </c>
    </row>
    <row r="515" spans="24:25">
      <c r="X515" s="271">
        <v>112170346</v>
      </c>
      <c r="Y515" s="272" t="s">
        <v>3281</v>
      </c>
    </row>
    <row r="516" spans="24:25">
      <c r="X516" s="271">
        <v>112170347</v>
      </c>
      <c r="Y516" s="272" t="s">
        <v>3282</v>
      </c>
    </row>
    <row r="517" spans="24:25">
      <c r="X517" s="271">
        <v>112170348</v>
      </c>
      <c r="Y517" s="272" t="s">
        <v>3283</v>
      </c>
    </row>
    <row r="518" spans="24:25">
      <c r="X518" s="271">
        <v>112170349</v>
      </c>
      <c r="Y518" s="272" t="s">
        <v>3284</v>
      </c>
    </row>
    <row r="519" spans="24:25">
      <c r="X519" s="271">
        <v>112170350</v>
      </c>
      <c r="Y519" s="272" t="s">
        <v>3285</v>
      </c>
    </row>
    <row r="520" spans="24:25">
      <c r="X520" s="271">
        <v>112170351</v>
      </c>
      <c r="Y520" s="272" t="s">
        <v>3286</v>
      </c>
    </row>
    <row r="521" spans="24:25">
      <c r="X521" s="271">
        <v>112170352</v>
      </c>
      <c r="Y521" s="272" t="s">
        <v>3287</v>
      </c>
    </row>
    <row r="522" spans="24:25">
      <c r="X522" s="271">
        <v>112170353</v>
      </c>
      <c r="Y522" s="272" t="s">
        <v>3288</v>
      </c>
    </row>
    <row r="523" spans="24:25">
      <c r="X523" s="271">
        <v>112170354</v>
      </c>
      <c r="Y523" s="272" t="s">
        <v>3289</v>
      </c>
    </row>
    <row r="524" spans="24:25">
      <c r="X524" s="271">
        <v>112170355</v>
      </c>
      <c r="Y524" s="272" t="s">
        <v>3290</v>
      </c>
    </row>
    <row r="525" spans="24:25">
      <c r="X525" s="271">
        <v>112170356</v>
      </c>
      <c r="Y525" s="272" t="s">
        <v>3291</v>
      </c>
    </row>
    <row r="526" spans="24:25">
      <c r="X526" s="271">
        <v>112170357</v>
      </c>
      <c r="Y526" s="272" t="s">
        <v>3292</v>
      </c>
    </row>
    <row r="527" spans="24:25">
      <c r="X527" s="271">
        <v>112170358</v>
      </c>
      <c r="Y527" s="272" t="s">
        <v>3293</v>
      </c>
    </row>
    <row r="528" spans="24:25">
      <c r="X528" s="271">
        <v>112170359</v>
      </c>
      <c r="Y528" s="272" t="s">
        <v>3294</v>
      </c>
    </row>
    <row r="529" spans="24:25">
      <c r="X529" s="271">
        <v>112170360</v>
      </c>
      <c r="Y529" s="272" t="s">
        <v>2680</v>
      </c>
    </row>
    <row r="530" spans="24:25">
      <c r="X530" s="271">
        <v>112170361</v>
      </c>
      <c r="Y530" s="272" t="s">
        <v>3295</v>
      </c>
    </row>
    <row r="531" spans="24:25">
      <c r="X531" s="271">
        <v>1121704</v>
      </c>
      <c r="Y531" s="272" t="s">
        <v>3296</v>
      </c>
    </row>
    <row r="532" spans="24:25">
      <c r="X532" s="271">
        <v>112170401</v>
      </c>
      <c r="Y532" s="272" t="s">
        <v>3297</v>
      </c>
    </row>
    <row r="533" spans="24:25">
      <c r="X533" s="271">
        <v>1121801</v>
      </c>
      <c r="Y533" s="272" t="s">
        <v>16</v>
      </c>
    </row>
    <row r="534" spans="24:25">
      <c r="X534" s="271">
        <v>11219</v>
      </c>
      <c r="Y534" s="272" t="s">
        <v>3298</v>
      </c>
    </row>
    <row r="535" spans="24:25">
      <c r="X535" s="271">
        <v>1122001</v>
      </c>
      <c r="Y535" s="272" t="s">
        <v>3299</v>
      </c>
    </row>
    <row r="536" spans="24:25">
      <c r="X536" s="271">
        <v>1201</v>
      </c>
      <c r="Y536" s="272" t="s">
        <v>3300</v>
      </c>
    </row>
    <row r="537" spans="24:25">
      <c r="X537" s="271">
        <v>1202</v>
      </c>
      <c r="Y537" s="272" t="s">
        <v>2269</v>
      </c>
    </row>
    <row r="538" spans="24:25">
      <c r="X538" s="271">
        <v>120201</v>
      </c>
      <c r="Y538" s="272" t="s">
        <v>2492</v>
      </c>
    </row>
    <row r="539" spans="24:25">
      <c r="X539" s="271">
        <v>12020101</v>
      </c>
      <c r="Y539" s="272" t="s">
        <v>3301</v>
      </c>
    </row>
    <row r="540" spans="24:25">
      <c r="X540" s="271">
        <v>12020102</v>
      </c>
      <c r="Y540" s="272" t="s">
        <v>3302</v>
      </c>
    </row>
    <row r="541" spans="24:25">
      <c r="X541" s="271">
        <v>12020103</v>
      </c>
      <c r="Y541" s="272" t="s">
        <v>3303</v>
      </c>
    </row>
    <row r="542" spans="24:25">
      <c r="X542" s="271">
        <v>120202</v>
      </c>
      <c r="Y542" s="272" t="s">
        <v>2363</v>
      </c>
    </row>
    <row r="543" spans="24:25">
      <c r="X543" s="271">
        <v>12020201</v>
      </c>
      <c r="Y543" s="272" t="s">
        <v>3304</v>
      </c>
    </row>
    <row r="544" spans="24:25">
      <c r="X544" s="271">
        <v>12020202</v>
      </c>
      <c r="Y544" s="272" t="s">
        <v>3305</v>
      </c>
    </row>
    <row r="545" spans="24:25">
      <c r="X545" s="271">
        <v>12020203</v>
      </c>
      <c r="Y545" s="272" t="s">
        <v>3306</v>
      </c>
    </row>
    <row r="546" spans="24:25">
      <c r="X546" s="271">
        <v>12020204</v>
      </c>
      <c r="Y546" s="272" t="s">
        <v>3307</v>
      </c>
    </row>
    <row r="547" spans="24:25">
      <c r="X547" s="271">
        <v>120203</v>
      </c>
      <c r="Y547" s="272" t="s">
        <v>3308</v>
      </c>
    </row>
    <row r="548" spans="24:25">
      <c r="X548" s="271">
        <v>1203</v>
      </c>
      <c r="Y548" s="272" t="s">
        <v>433</v>
      </c>
    </row>
    <row r="549" spans="24:25">
      <c r="X549" s="271">
        <v>1204</v>
      </c>
      <c r="Y549" s="272" t="s">
        <v>170</v>
      </c>
    </row>
    <row r="550" spans="24:25">
      <c r="X550" s="271">
        <v>1205</v>
      </c>
      <c r="Y550" s="272" t="s">
        <v>667</v>
      </c>
    </row>
    <row r="551" spans="24:25">
      <c r="X551" s="271">
        <v>1206</v>
      </c>
      <c r="Y551" s="272" t="s">
        <v>3309</v>
      </c>
    </row>
    <row r="552" spans="24:25">
      <c r="X552" s="271">
        <v>1207</v>
      </c>
      <c r="Y552" s="272" t="s">
        <v>3310</v>
      </c>
    </row>
    <row r="553" spans="24:25">
      <c r="X553" s="271">
        <v>1208</v>
      </c>
      <c r="Y553" s="272" t="s">
        <v>3311</v>
      </c>
    </row>
    <row r="554" spans="24:25">
      <c r="X554" s="271">
        <v>1209</v>
      </c>
      <c r="Y554" s="272" t="s">
        <v>3312</v>
      </c>
    </row>
    <row r="555" spans="24:25">
      <c r="X555" s="271">
        <v>1210</v>
      </c>
      <c r="Y555" s="272" t="s">
        <v>3313</v>
      </c>
    </row>
    <row r="556" spans="24:25">
      <c r="X556" s="271">
        <v>12101</v>
      </c>
      <c r="Y556" s="272" t="s">
        <v>3314</v>
      </c>
    </row>
    <row r="557" spans="24:25">
      <c r="X557" s="271">
        <v>12102</v>
      </c>
      <c r="Y557" s="272" t="s">
        <v>3315</v>
      </c>
    </row>
    <row r="558" spans="24:25">
      <c r="X558" s="271">
        <v>12103</v>
      </c>
      <c r="Y558" s="272" t="s">
        <v>3316</v>
      </c>
    </row>
    <row r="559" spans="24:25">
      <c r="X559" s="271">
        <v>12104</v>
      </c>
      <c r="Y559" s="272" t="s">
        <v>3317</v>
      </c>
    </row>
    <row r="560" spans="24:25">
      <c r="X560" s="271">
        <v>12105</v>
      </c>
      <c r="Y560" s="272" t="s">
        <v>1088</v>
      </c>
    </row>
    <row r="561" spans="24:25">
      <c r="X561" s="271">
        <v>1210501</v>
      </c>
      <c r="Y561" s="272" t="s">
        <v>3318</v>
      </c>
    </row>
    <row r="562" spans="24:25">
      <c r="X562" s="271">
        <v>1210502</v>
      </c>
      <c r="Y562" s="272" t="s">
        <v>3319</v>
      </c>
    </row>
    <row r="563" spans="24:25">
      <c r="X563" s="271">
        <v>12106</v>
      </c>
      <c r="Y563" s="272" t="s">
        <v>3320</v>
      </c>
    </row>
    <row r="564" spans="24:25">
      <c r="X564" s="271">
        <v>12107</v>
      </c>
      <c r="Y564" s="272" t="s">
        <v>3321</v>
      </c>
    </row>
    <row r="565" spans="24:25">
      <c r="X565" s="271">
        <v>12108</v>
      </c>
      <c r="Y565" s="272" t="s">
        <v>3322</v>
      </c>
    </row>
    <row r="566" spans="24:25">
      <c r="X566" s="271">
        <v>12109</v>
      </c>
      <c r="Y566" s="272" t="s">
        <v>1106</v>
      </c>
    </row>
    <row r="567" spans="24:25">
      <c r="X567" s="271">
        <v>1211</v>
      </c>
      <c r="Y567" s="272" t="s">
        <v>3323</v>
      </c>
    </row>
    <row r="568" spans="24:25">
      <c r="X568" s="271">
        <v>12110</v>
      </c>
      <c r="Y568" s="272" t="s">
        <v>3324</v>
      </c>
    </row>
    <row r="569" spans="24:25">
      <c r="X569" s="271">
        <v>12111</v>
      </c>
      <c r="Y569" s="272" t="s">
        <v>3325</v>
      </c>
    </row>
    <row r="570" spans="24:25">
      <c r="X570" s="271">
        <v>12112</v>
      </c>
      <c r="Y570" s="272" t="s">
        <v>3326</v>
      </c>
    </row>
    <row r="571" spans="24:25">
      <c r="X571" s="271">
        <v>12113</v>
      </c>
      <c r="Y571" s="272" t="s">
        <v>1101</v>
      </c>
    </row>
    <row r="572" spans="24:25">
      <c r="X572" s="271">
        <v>12114</v>
      </c>
      <c r="Y572" s="272" t="s">
        <v>3327</v>
      </c>
    </row>
    <row r="573" spans="24:25">
      <c r="X573" s="271">
        <v>12115</v>
      </c>
      <c r="Y573" s="272" t="s">
        <v>3328</v>
      </c>
    </row>
    <row r="574" spans="24:25">
      <c r="X574" s="271">
        <v>1212</v>
      </c>
      <c r="Y574" s="272" t="s">
        <v>3329</v>
      </c>
    </row>
    <row r="575" spans="24:25">
      <c r="X575" s="271">
        <v>1213</v>
      </c>
      <c r="Y575" s="272" t="s">
        <v>3330</v>
      </c>
    </row>
    <row r="576" spans="24:25">
      <c r="X576" s="271">
        <v>1214</v>
      </c>
      <c r="Y576" s="272" t="s">
        <v>175</v>
      </c>
    </row>
    <row r="577" spans="24:25">
      <c r="X577" s="271">
        <v>1216</v>
      </c>
      <c r="Y577" s="272" t="s">
        <v>3331</v>
      </c>
    </row>
    <row r="578" spans="24:25">
      <c r="X578" s="271">
        <v>12170101</v>
      </c>
      <c r="Y578" s="273" t="s">
        <v>3332</v>
      </c>
    </row>
    <row r="579" spans="24:25">
      <c r="X579" s="271">
        <v>12170201</v>
      </c>
      <c r="Y579" s="272" t="s">
        <v>3333</v>
      </c>
    </row>
    <row r="580" spans="24:25">
      <c r="X580" s="271">
        <v>12170301</v>
      </c>
      <c r="Y580" s="272" t="s">
        <v>3334</v>
      </c>
    </row>
    <row r="581" spans="24:25">
      <c r="X581" s="271">
        <v>12170401</v>
      </c>
      <c r="Y581" s="272" t="s">
        <v>3335</v>
      </c>
    </row>
    <row r="582" spans="24:25">
      <c r="X582" s="271">
        <v>12170501</v>
      </c>
      <c r="Y582" s="272" t="s">
        <v>3336</v>
      </c>
    </row>
    <row r="583" spans="24:25">
      <c r="X583" s="271">
        <v>12170502</v>
      </c>
      <c r="Y583" s="272" t="s">
        <v>3337</v>
      </c>
    </row>
    <row r="584" spans="24:25">
      <c r="X584" s="271">
        <v>12170503</v>
      </c>
      <c r="Y584" s="272" t="s">
        <v>3337</v>
      </c>
    </row>
    <row r="585" spans="24:25">
      <c r="X585" s="271">
        <v>12170601</v>
      </c>
      <c r="Y585" s="272" t="s">
        <v>3338</v>
      </c>
    </row>
    <row r="586" spans="24:25">
      <c r="X586" s="271">
        <v>12170602</v>
      </c>
      <c r="Y586" s="272" t="s">
        <v>3338</v>
      </c>
    </row>
    <row r="587" spans="24:25">
      <c r="X587" s="271">
        <v>12170701</v>
      </c>
      <c r="Y587" s="272" t="s">
        <v>3339</v>
      </c>
    </row>
    <row r="588" spans="24:25">
      <c r="X588" s="271">
        <v>12170801</v>
      </c>
      <c r="Y588" s="272" t="s">
        <v>3340</v>
      </c>
    </row>
    <row r="589" spans="24:25">
      <c r="X589" s="271">
        <v>12170802</v>
      </c>
      <c r="Y589" s="272" t="s">
        <v>3340</v>
      </c>
    </row>
    <row r="590" spans="24:25">
      <c r="X590" s="271">
        <v>12170901</v>
      </c>
      <c r="Y590" s="272" t="s">
        <v>3341</v>
      </c>
    </row>
    <row r="591" spans="24:25">
      <c r="X591" s="271">
        <v>12171001</v>
      </c>
      <c r="Y591" s="272" t="s">
        <v>3342</v>
      </c>
    </row>
    <row r="592" spans="24:25">
      <c r="X592" s="271">
        <v>12171101</v>
      </c>
      <c r="Y592" s="272" t="s">
        <v>3343</v>
      </c>
    </row>
    <row r="593" spans="24:25">
      <c r="X593" s="271">
        <v>12171102</v>
      </c>
      <c r="Y593" s="272" t="s">
        <v>3343</v>
      </c>
    </row>
    <row r="594" spans="24:25">
      <c r="X594" s="271">
        <v>12171201</v>
      </c>
      <c r="Y594" s="272" t="s">
        <v>3344</v>
      </c>
    </row>
    <row r="595" spans="24:25">
      <c r="X595" s="271">
        <v>12171202</v>
      </c>
      <c r="Y595" s="272" t="s">
        <v>3344</v>
      </c>
    </row>
    <row r="596" spans="24:25">
      <c r="X596" s="271">
        <v>12171301</v>
      </c>
      <c r="Y596" s="272" t="s">
        <v>3345</v>
      </c>
    </row>
    <row r="597" spans="24:25">
      <c r="X597" s="271">
        <v>12171302</v>
      </c>
      <c r="Y597" s="272" t="s">
        <v>3345</v>
      </c>
    </row>
    <row r="598" spans="24:25">
      <c r="X598" s="271">
        <v>12171401</v>
      </c>
      <c r="Y598" s="272" t="s">
        <v>3346</v>
      </c>
    </row>
    <row r="599" spans="24:25">
      <c r="X599" s="271">
        <v>12171501</v>
      </c>
      <c r="Y599" s="272" t="s">
        <v>3347</v>
      </c>
    </row>
    <row r="600" spans="24:25">
      <c r="X600" s="271">
        <v>12171601</v>
      </c>
      <c r="Y600" s="272" t="s">
        <v>3348</v>
      </c>
    </row>
    <row r="601" spans="24:25">
      <c r="X601" s="271">
        <v>12171602</v>
      </c>
      <c r="Y601" s="272" t="s">
        <v>3349</v>
      </c>
    </row>
    <row r="602" spans="24:25">
      <c r="X602" s="271">
        <v>12180101</v>
      </c>
      <c r="Y602" s="272" t="s">
        <v>3350</v>
      </c>
    </row>
    <row r="603" spans="24:25">
      <c r="X603" s="271">
        <v>12180102</v>
      </c>
      <c r="Y603" s="272" t="s">
        <v>3350</v>
      </c>
    </row>
    <row r="604" spans="24:25">
      <c r="X604" s="271">
        <v>12180103</v>
      </c>
      <c r="Y604" s="272" t="s">
        <v>3351</v>
      </c>
    </row>
    <row r="605" spans="24:25">
      <c r="X605" s="271">
        <v>12180201</v>
      </c>
      <c r="Y605" s="272" t="s">
        <v>3352</v>
      </c>
    </row>
    <row r="606" spans="24:25">
      <c r="X606" s="271">
        <v>12180202</v>
      </c>
      <c r="Y606" s="272" t="s">
        <v>3352</v>
      </c>
    </row>
    <row r="607" spans="24:25">
      <c r="X607" s="271">
        <v>12180203</v>
      </c>
      <c r="Y607" s="272" t="s">
        <v>3352</v>
      </c>
    </row>
    <row r="608" spans="24:25">
      <c r="X608" s="271">
        <v>12180204</v>
      </c>
      <c r="Y608" s="272" t="s">
        <v>3352</v>
      </c>
    </row>
    <row r="609" spans="24:25">
      <c r="X609" s="271">
        <v>12180205</v>
      </c>
      <c r="Y609" s="272" t="s">
        <v>3352</v>
      </c>
    </row>
    <row r="610" spans="24:25">
      <c r="X610" s="271">
        <v>12180206</v>
      </c>
      <c r="Y610" s="272" t="s">
        <v>3352</v>
      </c>
    </row>
    <row r="611" spans="24:25">
      <c r="X611" s="271">
        <v>12180301</v>
      </c>
      <c r="Y611" s="272" t="s">
        <v>3353</v>
      </c>
    </row>
    <row r="612" spans="24:25">
      <c r="X612" s="271">
        <v>12180404</v>
      </c>
      <c r="Y612" s="272" t="s">
        <v>3354</v>
      </c>
    </row>
    <row r="613" spans="24:25">
      <c r="X613" s="271">
        <v>12180405</v>
      </c>
      <c r="Y613" s="272" t="s">
        <v>3354</v>
      </c>
    </row>
    <row r="614" spans="24:25">
      <c r="X614" s="271">
        <v>12180501</v>
      </c>
      <c r="Y614" s="272" t="s">
        <v>3355</v>
      </c>
    </row>
    <row r="615" spans="24:25">
      <c r="X615" s="271">
        <v>12180602</v>
      </c>
      <c r="Y615" s="272" t="s">
        <v>3356</v>
      </c>
    </row>
    <row r="616" spans="24:25">
      <c r="X616" s="271">
        <v>12180603</v>
      </c>
      <c r="Y616" s="272" t="s">
        <v>3357</v>
      </c>
    </row>
    <row r="617" spans="24:25">
      <c r="X617" s="271">
        <v>12180604</v>
      </c>
      <c r="Y617" s="272" t="s">
        <v>3358</v>
      </c>
    </row>
    <row r="618" spans="24:25">
      <c r="X618" s="271">
        <v>12180605</v>
      </c>
      <c r="Y618" s="272" t="s">
        <v>3359</v>
      </c>
    </row>
    <row r="619" spans="24:25">
      <c r="X619" s="271">
        <v>12180701</v>
      </c>
      <c r="Y619" s="272" t="s">
        <v>3360</v>
      </c>
    </row>
    <row r="620" spans="24:25">
      <c r="X620" s="271">
        <v>12180702</v>
      </c>
      <c r="Y620" s="272" t="s">
        <v>3360</v>
      </c>
    </row>
    <row r="621" spans="24:25">
      <c r="X621" s="271">
        <v>12180703</v>
      </c>
      <c r="Y621" s="272" t="s">
        <v>3360</v>
      </c>
    </row>
    <row r="622" spans="24:25">
      <c r="X622" s="271">
        <v>12180704</v>
      </c>
      <c r="Y622" s="272" t="s">
        <v>3360</v>
      </c>
    </row>
    <row r="623" spans="24:25">
      <c r="X623" s="271">
        <v>12180705</v>
      </c>
      <c r="Y623" s="272" t="s">
        <v>3360</v>
      </c>
    </row>
    <row r="624" spans="24:25">
      <c r="X624" s="271">
        <v>12180706</v>
      </c>
      <c r="Y624" s="272" t="s">
        <v>3360</v>
      </c>
    </row>
    <row r="625" spans="24:25">
      <c r="X625" s="271">
        <v>12180707</v>
      </c>
      <c r="Y625" s="272" t="s">
        <v>3360</v>
      </c>
    </row>
    <row r="626" spans="24:25">
      <c r="X626" s="271">
        <v>12180708</v>
      </c>
      <c r="Y626" s="272" t="s">
        <v>3360</v>
      </c>
    </row>
    <row r="627" spans="24:25">
      <c r="X627" s="271">
        <v>12180803</v>
      </c>
      <c r="Y627" s="272" t="s">
        <v>3361</v>
      </c>
    </row>
    <row r="628" spans="24:25">
      <c r="X628" s="271">
        <v>12180804</v>
      </c>
      <c r="Y628" s="272" t="s">
        <v>3361</v>
      </c>
    </row>
    <row r="629" spans="24:25">
      <c r="X629" s="271">
        <v>12180805</v>
      </c>
      <c r="Y629" s="272" t="s">
        <v>3361</v>
      </c>
    </row>
    <row r="630" spans="24:25">
      <c r="X630" s="271">
        <v>12180902</v>
      </c>
      <c r="Y630" s="272" t="s">
        <v>3362</v>
      </c>
    </row>
    <row r="631" spans="24:25">
      <c r="X631" s="271">
        <v>12180903</v>
      </c>
      <c r="Y631" s="272" t="s">
        <v>3362</v>
      </c>
    </row>
    <row r="632" spans="24:25">
      <c r="X632" s="271">
        <v>12181001</v>
      </c>
      <c r="Y632" s="272" t="s">
        <v>3363</v>
      </c>
    </row>
    <row r="633" spans="24:25">
      <c r="X633" s="271">
        <v>12181002</v>
      </c>
      <c r="Y633" s="272" t="s">
        <v>3363</v>
      </c>
    </row>
    <row r="634" spans="24:25">
      <c r="X634" s="271">
        <v>12181003</v>
      </c>
      <c r="Y634" s="272" t="s">
        <v>3363</v>
      </c>
    </row>
    <row r="635" spans="24:25">
      <c r="X635" s="271">
        <v>12181004</v>
      </c>
      <c r="Y635" s="272" t="s">
        <v>3363</v>
      </c>
    </row>
    <row r="636" spans="24:25">
      <c r="X636" s="271">
        <v>12181005</v>
      </c>
      <c r="Y636" s="272" t="s">
        <v>3363</v>
      </c>
    </row>
    <row r="637" spans="24:25">
      <c r="X637" s="271">
        <v>12181101</v>
      </c>
      <c r="Y637" s="272" t="s">
        <v>3364</v>
      </c>
    </row>
    <row r="638" spans="24:25">
      <c r="X638" s="271">
        <v>12181102</v>
      </c>
      <c r="Y638" s="272" t="s">
        <v>3364</v>
      </c>
    </row>
    <row r="639" spans="24:25">
      <c r="X639" s="271">
        <v>12181104</v>
      </c>
      <c r="Y639" s="272" t="s">
        <v>3351</v>
      </c>
    </row>
    <row r="640" spans="24:25">
      <c r="X640" s="271">
        <v>12181204</v>
      </c>
      <c r="Y640" s="272" t="s">
        <v>3365</v>
      </c>
    </row>
    <row r="641" spans="24:25">
      <c r="X641" s="271">
        <v>12181301</v>
      </c>
      <c r="Y641" s="272" t="s">
        <v>3366</v>
      </c>
    </row>
    <row r="642" spans="24:25">
      <c r="X642" s="271">
        <v>12181302</v>
      </c>
      <c r="Y642" s="272" t="s">
        <v>3366</v>
      </c>
    </row>
    <row r="643" spans="24:25">
      <c r="X643" s="271">
        <v>12181303</v>
      </c>
      <c r="Y643" s="272" t="s">
        <v>3366</v>
      </c>
    </row>
    <row r="644" spans="24:25">
      <c r="X644" s="271">
        <v>12181401</v>
      </c>
      <c r="Y644" s="272" t="s">
        <v>3367</v>
      </c>
    </row>
    <row r="645" spans="24:25">
      <c r="X645" s="271">
        <v>12181402</v>
      </c>
      <c r="Y645" s="272" t="s">
        <v>3367</v>
      </c>
    </row>
    <row r="646" spans="24:25">
      <c r="X646" s="271">
        <v>12181701</v>
      </c>
      <c r="Y646" s="272" t="s">
        <v>3368</v>
      </c>
    </row>
    <row r="647" spans="24:25">
      <c r="X647" s="271">
        <v>12181801</v>
      </c>
      <c r="Y647" s="272" t="s">
        <v>3369</v>
      </c>
    </row>
    <row r="648" spans="24:25">
      <c r="X648" s="271">
        <v>12181802</v>
      </c>
      <c r="Y648" s="272" t="s">
        <v>3369</v>
      </c>
    </row>
    <row r="649" spans="24:25">
      <c r="X649" s="271">
        <v>12181901</v>
      </c>
      <c r="Y649" s="272" t="s">
        <v>3370</v>
      </c>
    </row>
    <row r="650" spans="24:25">
      <c r="X650" s="271">
        <v>12182001</v>
      </c>
      <c r="Y650" s="272" t="s">
        <v>3371</v>
      </c>
    </row>
    <row r="651" spans="24:25">
      <c r="X651" s="271">
        <v>12182101</v>
      </c>
      <c r="Y651" s="272" t="s">
        <v>3372</v>
      </c>
    </row>
    <row r="652" spans="24:25">
      <c r="X652" s="271">
        <v>12182201</v>
      </c>
      <c r="Y652" s="272" t="s">
        <v>3373</v>
      </c>
    </row>
    <row r="653" spans="24:25">
      <c r="X653" s="271">
        <v>1310101</v>
      </c>
      <c r="Y653" s="272" t="s">
        <v>2106</v>
      </c>
    </row>
    <row r="654" spans="24:25">
      <c r="X654" s="271">
        <v>1310201</v>
      </c>
      <c r="Y654" s="272" t="s">
        <v>3374</v>
      </c>
    </row>
    <row r="655" spans="24:25">
      <c r="X655" s="271">
        <v>1320101</v>
      </c>
      <c r="Y655" s="272" t="s">
        <v>3375</v>
      </c>
    </row>
    <row r="656" spans="24:25">
      <c r="X656" s="271">
        <v>1320102</v>
      </c>
      <c r="Y656" s="272" t="s">
        <v>3376</v>
      </c>
    </row>
    <row r="657" spans="24:25">
      <c r="X657" s="271">
        <v>1320103</v>
      </c>
      <c r="Y657" s="272" t="s">
        <v>3377</v>
      </c>
    </row>
    <row r="658" spans="24:25">
      <c r="X658" s="271">
        <v>1320201</v>
      </c>
      <c r="Y658" s="272" t="s">
        <v>1113</v>
      </c>
    </row>
    <row r="659" spans="24:25">
      <c r="X659" s="271">
        <v>1320202</v>
      </c>
      <c r="Y659" s="272" t="s">
        <v>3378</v>
      </c>
    </row>
    <row r="660" spans="24:25">
      <c r="X660" s="271">
        <v>132030101</v>
      </c>
      <c r="Y660" s="272" t="s">
        <v>1169</v>
      </c>
    </row>
    <row r="661" spans="24:25">
      <c r="X661" s="271">
        <v>132030102</v>
      </c>
      <c r="Y661" s="272" t="s">
        <v>2292</v>
      </c>
    </row>
    <row r="662" spans="24:25">
      <c r="X662" s="271">
        <v>132030103</v>
      </c>
      <c r="Y662" s="272" t="s">
        <v>3379</v>
      </c>
    </row>
    <row r="663" spans="24:25">
      <c r="X663" s="271">
        <v>132030104</v>
      </c>
      <c r="Y663" s="272" t="s">
        <v>2291</v>
      </c>
    </row>
    <row r="664" spans="24:25">
      <c r="X664" s="271">
        <v>132030105</v>
      </c>
      <c r="Y664" s="272" t="s">
        <v>3380</v>
      </c>
    </row>
    <row r="665" spans="24:25">
      <c r="X665" s="271">
        <v>132030106</v>
      </c>
      <c r="Y665" s="272" t="s">
        <v>3381</v>
      </c>
    </row>
    <row r="666" spans="24:25">
      <c r="X666" s="271">
        <v>132030107</v>
      </c>
      <c r="Y666" s="272" t="s">
        <v>3382</v>
      </c>
    </row>
    <row r="667" spans="24:25">
      <c r="X667" s="271">
        <v>132030108</v>
      </c>
      <c r="Y667" s="272" t="s">
        <v>3383</v>
      </c>
    </row>
    <row r="668" spans="24:25">
      <c r="X668" s="271">
        <v>132030109</v>
      </c>
      <c r="Y668" s="272" t="s">
        <v>2286</v>
      </c>
    </row>
    <row r="669" spans="24:25">
      <c r="X669" s="271">
        <v>132030110</v>
      </c>
      <c r="Y669" s="272" t="s">
        <v>2287</v>
      </c>
    </row>
    <row r="670" spans="24:25">
      <c r="X670" s="271">
        <v>132030111</v>
      </c>
      <c r="Y670" s="272" t="s">
        <v>2288</v>
      </c>
    </row>
    <row r="671" spans="24:25">
      <c r="X671" s="271">
        <v>132030112</v>
      </c>
      <c r="Y671" s="272" t="s">
        <v>2285</v>
      </c>
    </row>
    <row r="672" spans="24:25">
      <c r="X672" s="271">
        <v>132030113</v>
      </c>
      <c r="Y672" s="272" t="s">
        <v>743</v>
      </c>
    </row>
    <row r="673" spans="24:25">
      <c r="X673" s="271">
        <v>132030114</v>
      </c>
      <c r="Y673" s="272" t="s">
        <v>3384</v>
      </c>
    </row>
    <row r="674" spans="24:25">
      <c r="X674" s="271">
        <v>132030115</v>
      </c>
      <c r="Y674" s="272" t="s">
        <v>3385</v>
      </c>
    </row>
    <row r="675" spans="24:25">
      <c r="X675" s="271">
        <v>132030116</v>
      </c>
      <c r="Y675" s="272" t="s">
        <v>3386</v>
      </c>
    </row>
    <row r="676" spans="24:25">
      <c r="X676" s="271">
        <v>132030117</v>
      </c>
      <c r="Y676" s="272" t="s">
        <v>2330</v>
      </c>
    </row>
    <row r="677" spans="24:25">
      <c r="X677" s="271">
        <v>132030118</v>
      </c>
      <c r="Y677" s="272" t="s">
        <v>2303</v>
      </c>
    </row>
    <row r="678" spans="24:25">
      <c r="X678" s="271">
        <v>132030119</v>
      </c>
      <c r="Y678" s="272" t="s">
        <v>2304</v>
      </c>
    </row>
    <row r="679" spans="24:25">
      <c r="X679" s="271">
        <v>132030120</v>
      </c>
      <c r="Y679" s="272" t="s">
        <v>2302</v>
      </c>
    </row>
    <row r="680" spans="24:25">
      <c r="X680" s="271">
        <v>132030121</v>
      </c>
      <c r="Y680" s="272" t="s">
        <v>2312</v>
      </c>
    </row>
    <row r="681" spans="24:25">
      <c r="X681" s="271">
        <v>132030122</v>
      </c>
      <c r="Y681" s="272" t="s">
        <v>2309</v>
      </c>
    </row>
    <row r="682" spans="24:25">
      <c r="X682" s="271">
        <v>132030123</v>
      </c>
      <c r="Y682" s="272" t="s">
        <v>2310</v>
      </c>
    </row>
    <row r="683" spans="24:25">
      <c r="X683" s="271">
        <v>132030124</v>
      </c>
      <c r="Y683" s="272" t="s">
        <v>2311</v>
      </c>
    </row>
    <row r="684" spans="24:25">
      <c r="X684" s="271">
        <v>132030125</v>
      </c>
      <c r="Y684" s="272" t="s">
        <v>2284</v>
      </c>
    </row>
    <row r="685" spans="24:25">
      <c r="X685" s="271">
        <v>132030126</v>
      </c>
      <c r="Y685" s="272" t="s">
        <v>2282</v>
      </c>
    </row>
    <row r="686" spans="24:25">
      <c r="X686" s="271">
        <v>132030127</v>
      </c>
      <c r="Y686" s="272" t="s">
        <v>2283</v>
      </c>
    </row>
    <row r="687" spans="24:25">
      <c r="X687" s="271">
        <v>132030128</v>
      </c>
      <c r="Y687" s="272" t="s">
        <v>3387</v>
      </c>
    </row>
    <row r="688" spans="24:25">
      <c r="X688" s="271">
        <v>132030129</v>
      </c>
      <c r="Y688" s="272" t="s">
        <v>3388</v>
      </c>
    </row>
    <row r="689" spans="24:25">
      <c r="X689" s="271">
        <v>132030130</v>
      </c>
      <c r="Y689" s="272" t="s">
        <v>3389</v>
      </c>
    </row>
    <row r="690" spans="24:25">
      <c r="X690" s="271">
        <v>132030131</v>
      </c>
      <c r="Y690" s="272" t="s">
        <v>3390</v>
      </c>
    </row>
    <row r="691" spans="24:25">
      <c r="X691" s="271">
        <v>132030132</v>
      </c>
      <c r="Y691" s="272" t="s">
        <v>3391</v>
      </c>
    </row>
    <row r="692" spans="24:25">
      <c r="X692" s="271">
        <v>132030133</v>
      </c>
      <c r="Y692" s="272" t="s">
        <v>3392</v>
      </c>
    </row>
    <row r="693" spans="24:25">
      <c r="X693" s="271">
        <v>132030134</v>
      </c>
      <c r="Y693" s="272" t="s">
        <v>3393</v>
      </c>
    </row>
    <row r="694" spans="24:25">
      <c r="X694" s="271">
        <v>132030135</v>
      </c>
      <c r="Y694" s="272" t="s">
        <v>3394</v>
      </c>
    </row>
    <row r="695" spans="24:25">
      <c r="X695" s="271">
        <v>132030136</v>
      </c>
      <c r="Y695" s="272" t="s">
        <v>3395</v>
      </c>
    </row>
    <row r="696" spans="24:25">
      <c r="X696" s="271">
        <v>132030137</v>
      </c>
      <c r="Y696" s="272" t="s">
        <v>2315</v>
      </c>
    </row>
    <row r="697" spans="24:25">
      <c r="X697" s="271">
        <v>132030138</v>
      </c>
      <c r="Y697" s="272" t="s">
        <v>3396</v>
      </c>
    </row>
    <row r="698" spans="24:25">
      <c r="X698" s="271">
        <v>132030139</v>
      </c>
      <c r="Y698" s="272" t="s">
        <v>3397</v>
      </c>
    </row>
    <row r="699" spans="24:25">
      <c r="X699" s="271">
        <v>132030140</v>
      </c>
      <c r="Y699" s="272" t="s">
        <v>3398</v>
      </c>
    </row>
    <row r="700" spans="24:25">
      <c r="X700" s="271">
        <v>132030141</v>
      </c>
      <c r="Y700" s="272" t="s">
        <v>3399</v>
      </c>
    </row>
    <row r="701" spans="24:25">
      <c r="X701" s="271">
        <v>132030142</v>
      </c>
      <c r="Y701" s="272" t="s">
        <v>3400</v>
      </c>
    </row>
    <row r="702" spans="24:25">
      <c r="X702" s="271">
        <v>132030143</v>
      </c>
      <c r="Y702" s="272" t="s">
        <v>2316</v>
      </c>
    </row>
    <row r="703" spans="24:25">
      <c r="X703" s="271">
        <v>132030144</v>
      </c>
      <c r="Y703" s="272" t="s">
        <v>3401</v>
      </c>
    </row>
    <row r="704" spans="24:25">
      <c r="X704" s="271">
        <v>132030145</v>
      </c>
      <c r="Y704" s="272" t="s">
        <v>3402</v>
      </c>
    </row>
    <row r="705" spans="24:25">
      <c r="X705" s="271">
        <v>132030146</v>
      </c>
      <c r="Y705" s="272" t="s">
        <v>3403</v>
      </c>
    </row>
    <row r="706" spans="24:25">
      <c r="X706" s="271">
        <v>132030147</v>
      </c>
      <c r="Y706" s="272" t="s">
        <v>3404</v>
      </c>
    </row>
    <row r="707" spans="24:25">
      <c r="X707" s="271">
        <v>132030148</v>
      </c>
      <c r="Y707" s="272" t="s">
        <v>2278</v>
      </c>
    </row>
    <row r="708" spans="24:25">
      <c r="X708" s="271">
        <v>132030149</v>
      </c>
      <c r="Y708" s="272" t="s">
        <v>2348</v>
      </c>
    </row>
    <row r="709" spans="24:25">
      <c r="X709" s="271">
        <v>132030150</v>
      </c>
      <c r="Y709" s="272" t="s">
        <v>3405</v>
      </c>
    </row>
    <row r="710" spans="24:25">
      <c r="X710" s="271">
        <v>132030151</v>
      </c>
      <c r="Y710" s="272" t="s">
        <v>3406</v>
      </c>
    </row>
    <row r="711" spans="24:25">
      <c r="X711" s="271">
        <v>132030152</v>
      </c>
      <c r="Y711" s="272" t="s">
        <v>3407</v>
      </c>
    </row>
    <row r="712" spans="24:25">
      <c r="X712" s="271">
        <v>132030153</v>
      </c>
      <c r="Y712" s="272" t="s">
        <v>2298</v>
      </c>
    </row>
    <row r="713" spans="24:25">
      <c r="X713" s="271">
        <v>132030154</v>
      </c>
      <c r="Y713" s="272" t="s">
        <v>3408</v>
      </c>
    </row>
    <row r="714" spans="24:25">
      <c r="X714" s="271">
        <v>132030155</v>
      </c>
      <c r="Y714" s="272" t="s">
        <v>3409</v>
      </c>
    </row>
    <row r="715" spans="24:25">
      <c r="X715" s="271">
        <v>132030156</v>
      </c>
      <c r="Y715" s="272" t="s">
        <v>3410</v>
      </c>
    </row>
    <row r="716" spans="24:25">
      <c r="X716" s="271">
        <v>132030157</v>
      </c>
      <c r="Y716" s="272" t="s">
        <v>3411</v>
      </c>
    </row>
    <row r="717" spans="24:25">
      <c r="X717" s="271">
        <v>132030158</v>
      </c>
      <c r="Y717" s="272" t="s">
        <v>3412</v>
      </c>
    </row>
    <row r="718" spans="24:25">
      <c r="X718" s="271">
        <v>132030159</v>
      </c>
      <c r="Y718" s="272" t="s">
        <v>3413</v>
      </c>
    </row>
    <row r="719" spans="24:25">
      <c r="X719" s="271">
        <v>132030160</v>
      </c>
      <c r="Y719" s="272" t="s">
        <v>3414</v>
      </c>
    </row>
    <row r="720" spans="24:25">
      <c r="X720" s="271">
        <v>132030161</v>
      </c>
      <c r="Y720" s="272" t="s">
        <v>3415</v>
      </c>
    </row>
    <row r="721" spans="24:25">
      <c r="X721" s="271">
        <v>132030162</v>
      </c>
      <c r="Y721" s="272" t="s">
        <v>3416</v>
      </c>
    </row>
    <row r="722" spans="24:25">
      <c r="X722" s="271">
        <v>132030163</v>
      </c>
      <c r="Y722" s="272" t="s">
        <v>2297</v>
      </c>
    </row>
    <row r="723" spans="24:25">
      <c r="X723" s="271">
        <v>132030164</v>
      </c>
      <c r="Y723" s="272" t="s">
        <v>3417</v>
      </c>
    </row>
    <row r="724" spans="24:25">
      <c r="X724" s="271">
        <v>132030165</v>
      </c>
      <c r="Y724" s="272" t="s">
        <v>3418</v>
      </c>
    </row>
    <row r="725" spans="24:25">
      <c r="X725" s="271">
        <v>133010101</v>
      </c>
      <c r="Y725" s="272" t="s">
        <v>3419</v>
      </c>
    </row>
    <row r="726" spans="24:25">
      <c r="X726" s="271">
        <v>133010102</v>
      </c>
      <c r="Y726" s="272" t="s">
        <v>3420</v>
      </c>
    </row>
    <row r="727" spans="24:25">
      <c r="X727" s="271">
        <v>133010103</v>
      </c>
      <c r="Y727" s="272" t="s">
        <v>3421</v>
      </c>
    </row>
    <row r="728" spans="24:25">
      <c r="X728" s="271">
        <v>133010104</v>
      </c>
      <c r="Y728" s="272" t="s">
        <v>3422</v>
      </c>
    </row>
    <row r="729" spans="24:25">
      <c r="X729" s="271">
        <v>133010105</v>
      </c>
      <c r="Y729" s="272" t="s">
        <v>3423</v>
      </c>
    </row>
    <row r="730" spans="24:25">
      <c r="X730" s="271">
        <v>133010106</v>
      </c>
      <c r="Y730" s="272" t="s">
        <v>3424</v>
      </c>
    </row>
    <row r="731" spans="24:25">
      <c r="X731" s="271">
        <v>133010107</v>
      </c>
      <c r="Y731" s="272" t="s">
        <v>3425</v>
      </c>
    </row>
    <row r="732" spans="24:25">
      <c r="X732" s="271">
        <v>133010108</v>
      </c>
      <c r="Y732" s="272" t="s">
        <v>3426</v>
      </c>
    </row>
    <row r="733" spans="24:25">
      <c r="X733" s="271">
        <v>133010109</v>
      </c>
      <c r="Y733" s="272" t="s">
        <v>3427</v>
      </c>
    </row>
    <row r="734" spans="24:25">
      <c r="X734" s="271">
        <v>133010110</v>
      </c>
      <c r="Y734" s="272" t="s">
        <v>3428</v>
      </c>
    </row>
    <row r="735" spans="24:25">
      <c r="X735" s="271">
        <v>133010111</v>
      </c>
      <c r="Y735" s="272" t="s">
        <v>3429</v>
      </c>
    </row>
    <row r="736" spans="24:25">
      <c r="X736" s="271">
        <v>133010112</v>
      </c>
      <c r="Y736" s="272" t="s">
        <v>3430</v>
      </c>
    </row>
    <row r="737" spans="24:25">
      <c r="X737" s="271">
        <v>1330201</v>
      </c>
      <c r="Y737" s="272" t="s">
        <v>3431</v>
      </c>
    </row>
    <row r="738" spans="24:25">
      <c r="X738" s="271">
        <v>1330202</v>
      </c>
      <c r="Y738" s="272" t="s">
        <v>3432</v>
      </c>
    </row>
    <row r="739" spans="24:25">
      <c r="X739" s="271">
        <v>1330203</v>
      </c>
      <c r="Y739" s="272" t="s">
        <v>3433</v>
      </c>
    </row>
    <row r="740" spans="24:25">
      <c r="X740" s="271">
        <v>1330204</v>
      </c>
      <c r="Y740" s="272" t="s">
        <v>3434</v>
      </c>
    </row>
    <row r="741" spans="24:25">
      <c r="X741" s="271">
        <v>133030101</v>
      </c>
      <c r="Y741" s="272" t="s">
        <v>3435</v>
      </c>
    </row>
    <row r="742" spans="24:25">
      <c r="X742" s="271">
        <v>133030102</v>
      </c>
      <c r="Y742" s="272" t="s">
        <v>1146</v>
      </c>
    </row>
    <row r="743" spans="24:25">
      <c r="X743" s="271">
        <v>133030103</v>
      </c>
      <c r="Y743" s="272" t="s">
        <v>3436</v>
      </c>
    </row>
    <row r="744" spans="24:25">
      <c r="X744" s="271">
        <v>1330302</v>
      </c>
      <c r="Y744" s="272" t="s">
        <v>1146</v>
      </c>
    </row>
    <row r="745" spans="24:25">
      <c r="X745" s="271">
        <v>1350101</v>
      </c>
      <c r="Y745" s="272" t="s">
        <v>47</v>
      </c>
    </row>
    <row r="746" spans="24:25">
      <c r="X746" s="271">
        <v>1350102</v>
      </c>
      <c r="Y746" s="272" t="s">
        <v>3437</v>
      </c>
    </row>
    <row r="747" spans="24:25">
      <c r="X747" s="271">
        <v>1350103</v>
      </c>
      <c r="Y747" s="272" t="s">
        <v>3438</v>
      </c>
    </row>
    <row r="748" spans="24:25">
      <c r="X748" s="271">
        <v>1350104</v>
      </c>
      <c r="Y748" s="272" t="s">
        <v>2270</v>
      </c>
    </row>
    <row r="749" spans="24:25">
      <c r="X749" s="271">
        <v>135010501</v>
      </c>
      <c r="Y749" s="272" t="s">
        <v>2729</v>
      </c>
    </row>
    <row r="750" spans="24:25">
      <c r="X750" s="271">
        <v>135010502</v>
      </c>
      <c r="Y750" s="272" t="s">
        <v>3439</v>
      </c>
    </row>
    <row r="751" spans="24:25">
      <c r="X751" s="271">
        <v>1350201</v>
      </c>
      <c r="Y751" s="272" t="s">
        <v>3440</v>
      </c>
    </row>
    <row r="752" spans="24:25">
      <c r="X752" s="271">
        <v>1350202</v>
      </c>
      <c r="Y752" s="272" t="s">
        <v>746</v>
      </c>
    </row>
    <row r="753" spans="24:25">
      <c r="X753" s="271">
        <v>1350203</v>
      </c>
      <c r="Y753" s="272" t="s">
        <v>3441</v>
      </c>
    </row>
    <row r="754" spans="24:25">
      <c r="X754" s="271">
        <v>1350301</v>
      </c>
      <c r="Y754" s="272" t="s">
        <v>3442</v>
      </c>
    </row>
    <row r="755" spans="24:25">
      <c r="X755" s="271">
        <v>13503010101</v>
      </c>
      <c r="Y755" s="272" t="s">
        <v>2280</v>
      </c>
    </row>
    <row r="756" spans="24:25">
      <c r="X756" s="271">
        <v>13503010102</v>
      </c>
      <c r="Y756" s="272" t="s">
        <v>2323</v>
      </c>
    </row>
    <row r="757" spans="24:25">
      <c r="X757" s="271">
        <v>13503010103</v>
      </c>
      <c r="Y757" s="272" t="s">
        <v>2349</v>
      </c>
    </row>
    <row r="758" spans="24:25">
      <c r="X758" s="271">
        <v>13503010104</v>
      </c>
      <c r="Y758" s="272" t="s">
        <v>2697</v>
      </c>
    </row>
    <row r="759" spans="24:25">
      <c r="X759" s="271">
        <v>13503010105</v>
      </c>
      <c r="Y759" s="272" t="s">
        <v>3443</v>
      </c>
    </row>
    <row r="760" spans="24:25">
      <c r="X760" s="271">
        <v>13503010201</v>
      </c>
      <c r="Y760" s="272" t="s">
        <v>3444</v>
      </c>
    </row>
    <row r="761" spans="24:25">
      <c r="X761" s="271">
        <v>13503010202</v>
      </c>
      <c r="Y761" s="272" t="s">
        <v>3445</v>
      </c>
    </row>
    <row r="762" spans="24:25">
      <c r="X762" s="271">
        <v>13503010203</v>
      </c>
      <c r="Y762" s="272" t="s">
        <v>3446</v>
      </c>
    </row>
    <row r="763" spans="24:25">
      <c r="X763" s="271">
        <v>13503010204</v>
      </c>
      <c r="Y763" s="272" t="s">
        <v>3447</v>
      </c>
    </row>
    <row r="764" spans="24:25">
      <c r="X764" s="271">
        <v>13503010205</v>
      </c>
      <c r="Y764" s="272" t="s">
        <v>3448</v>
      </c>
    </row>
    <row r="765" spans="24:25">
      <c r="X765" s="271">
        <v>13503010206</v>
      </c>
      <c r="Y765" s="272" t="s">
        <v>3449</v>
      </c>
    </row>
    <row r="766" spans="24:25">
      <c r="X766" s="271">
        <v>13503010207</v>
      </c>
      <c r="Y766" s="272" t="s">
        <v>3450</v>
      </c>
    </row>
    <row r="767" spans="24:25">
      <c r="X767" s="271">
        <v>13503010208</v>
      </c>
      <c r="Y767" s="272" t="s">
        <v>3451</v>
      </c>
    </row>
    <row r="768" spans="24:25">
      <c r="X768" s="271">
        <v>13503010209</v>
      </c>
      <c r="Y768" s="272" t="s">
        <v>3452</v>
      </c>
    </row>
    <row r="769" spans="24:25">
      <c r="X769" s="271">
        <v>13503010210</v>
      </c>
      <c r="Y769" s="272" t="s">
        <v>3453</v>
      </c>
    </row>
    <row r="770" spans="24:25">
      <c r="X770" s="271">
        <v>13503010211</v>
      </c>
      <c r="Y770" s="272" t="s">
        <v>3454</v>
      </c>
    </row>
    <row r="771" spans="24:25">
      <c r="X771" s="271">
        <v>13503010212</v>
      </c>
      <c r="Y771" s="272" t="s">
        <v>3455</v>
      </c>
    </row>
    <row r="772" spans="24:25">
      <c r="X772" s="271">
        <v>13503010213</v>
      </c>
      <c r="Y772" s="272" t="s">
        <v>3456</v>
      </c>
    </row>
    <row r="773" spans="24:25">
      <c r="X773" s="271">
        <v>13503010214</v>
      </c>
      <c r="Y773" s="272" t="s">
        <v>3457</v>
      </c>
    </row>
    <row r="774" spans="24:25">
      <c r="X774" s="271">
        <v>13503010301</v>
      </c>
      <c r="Y774" s="272" t="s">
        <v>3458</v>
      </c>
    </row>
    <row r="775" spans="24:25">
      <c r="X775" s="271">
        <v>13503010302</v>
      </c>
      <c r="Y775" s="272" t="s">
        <v>3459</v>
      </c>
    </row>
    <row r="776" spans="24:25">
      <c r="X776" s="271">
        <v>13503010303</v>
      </c>
      <c r="Y776" s="272" t="s">
        <v>3460</v>
      </c>
    </row>
    <row r="777" spans="24:25">
      <c r="X777" s="271">
        <v>13503010304</v>
      </c>
      <c r="Y777" s="272" t="s">
        <v>3461</v>
      </c>
    </row>
    <row r="778" spans="24:25">
      <c r="X778" s="271">
        <v>13503010305</v>
      </c>
      <c r="Y778" s="272" t="s">
        <v>3462</v>
      </c>
    </row>
    <row r="779" spans="24:25">
      <c r="X779" s="271">
        <v>13503010306</v>
      </c>
      <c r="Y779" s="272" t="s">
        <v>3463</v>
      </c>
    </row>
    <row r="780" spans="24:25">
      <c r="X780" s="271">
        <v>13503010307</v>
      </c>
      <c r="Y780" s="272" t="s">
        <v>3464</v>
      </c>
    </row>
    <row r="781" spans="24:25">
      <c r="X781" s="271">
        <v>13503010308</v>
      </c>
      <c r="Y781" s="272" t="s">
        <v>3465</v>
      </c>
    </row>
    <row r="782" spans="24:25">
      <c r="X782" s="271">
        <v>13503010309</v>
      </c>
      <c r="Y782" s="272" t="s">
        <v>3466</v>
      </c>
    </row>
    <row r="783" spans="24:25">
      <c r="X783" s="271">
        <v>13503010310</v>
      </c>
      <c r="Y783" s="272" t="s">
        <v>3467</v>
      </c>
    </row>
    <row r="784" spans="24:25">
      <c r="X784" s="271">
        <v>13503010312</v>
      </c>
      <c r="Y784" s="272" t="s">
        <v>3468</v>
      </c>
    </row>
    <row r="785" spans="24:25">
      <c r="X785" s="271">
        <v>13503010401</v>
      </c>
      <c r="Y785" s="272" t="s">
        <v>2273</v>
      </c>
    </row>
    <row r="786" spans="24:25">
      <c r="X786" s="271">
        <v>13503010402</v>
      </c>
      <c r="Y786" s="272" t="s">
        <v>2274</v>
      </c>
    </row>
    <row r="787" spans="24:25">
      <c r="X787" s="271">
        <v>13503010403</v>
      </c>
      <c r="Y787" s="272" t="s">
        <v>2275</v>
      </c>
    </row>
    <row r="788" spans="24:25">
      <c r="X788" s="271">
        <v>13503010404</v>
      </c>
      <c r="Y788" s="272" t="s">
        <v>2276</v>
      </c>
    </row>
    <row r="789" spans="24:25">
      <c r="X789" s="271">
        <v>13503010405</v>
      </c>
      <c r="Y789" s="272" t="s">
        <v>2277</v>
      </c>
    </row>
    <row r="790" spans="24:25">
      <c r="X790" s="271">
        <v>13503010406</v>
      </c>
      <c r="Y790" s="272" t="s">
        <v>2321</v>
      </c>
    </row>
    <row r="791" spans="24:25">
      <c r="X791" s="271">
        <v>13503010407</v>
      </c>
      <c r="Y791" s="272" t="s">
        <v>2322</v>
      </c>
    </row>
    <row r="792" spans="24:25">
      <c r="X792" s="271">
        <v>13503010408</v>
      </c>
      <c r="Y792" s="272" t="s">
        <v>2344</v>
      </c>
    </row>
    <row r="793" spans="24:25">
      <c r="X793" s="271">
        <v>13503010501</v>
      </c>
      <c r="Y793" s="272" t="s">
        <v>2278</v>
      </c>
    </row>
    <row r="794" spans="24:25">
      <c r="X794" s="271">
        <v>13503010502</v>
      </c>
      <c r="Y794" s="272" t="s">
        <v>2279</v>
      </c>
    </row>
    <row r="795" spans="24:25">
      <c r="X795" s="271">
        <v>13503010601</v>
      </c>
      <c r="Y795" s="272" t="s">
        <v>3469</v>
      </c>
    </row>
    <row r="796" spans="24:25">
      <c r="X796" s="271">
        <v>13503010602</v>
      </c>
      <c r="Y796" s="272" t="s">
        <v>3470</v>
      </c>
    </row>
    <row r="797" spans="24:25">
      <c r="X797" s="271">
        <v>13503010603</v>
      </c>
      <c r="Y797" s="272" t="s">
        <v>3471</v>
      </c>
    </row>
    <row r="798" spans="24:25">
      <c r="X798" s="271">
        <v>13503010604</v>
      </c>
      <c r="Y798" s="272" t="s">
        <v>3472</v>
      </c>
    </row>
    <row r="799" spans="24:25">
      <c r="X799" s="271">
        <v>13503010605</v>
      </c>
      <c r="Y799" s="272" t="s">
        <v>3473</v>
      </c>
    </row>
    <row r="800" spans="24:25">
      <c r="X800" s="271">
        <v>13503010606</v>
      </c>
      <c r="Y800" s="272" t="s">
        <v>3474</v>
      </c>
    </row>
    <row r="801" spans="24:25">
      <c r="X801" s="271">
        <v>13503010608</v>
      </c>
      <c r="Y801" s="272" t="s">
        <v>3475</v>
      </c>
    </row>
    <row r="802" spans="24:25">
      <c r="X802" s="271">
        <v>13503010609</v>
      </c>
      <c r="Y802" s="272" t="s">
        <v>3476</v>
      </c>
    </row>
    <row r="803" spans="24:25">
      <c r="X803" s="271">
        <v>13503010610</v>
      </c>
      <c r="Y803" s="272" t="s">
        <v>3477</v>
      </c>
    </row>
    <row r="804" spans="24:25">
      <c r="X804" s="271">
        <v>13503010613</v>
      </c>
      <c r="Y804" s="272" t="s">
        <v>3478</v>
      </c>
    </row>
    <row r="805" spans="24:25">
      <c r="X805" s="271">
        <v>13503010701</v>
      </c>
      <c r="Y805" s="272" t="s">
        <v>3479</v>
      </c>
    </row>
    <row r="806" spans="24:25">
      <c r="X806" s="271">
        <v>13503010702</v>
      </c>
      <c r="Y806" s="272" t="s">
        <v>3480</v>
      </c>
    </row>
    <row r="807" spans="24:25">
      <c r="X807" s="271">
        <v>13503010703</v>
      </c>
      <c r="Y807" s="272" t="s">
        <v>3481</v>
      </c>
    </row>
    <row r="808" spans="24:25">
      <c r="X808" s="271">
        <v>13503010704</v>
      </c>
      <c r="Y808" s="272" t="s">
        <v>3482</v>
      </c>
    </row>
    <row r="809" spans="24:25">
      <c r="X809" s="271">
        <v>13503010705</v>
      </c>
      <c r="Y809" s="272" t="s">
        <v>3483</v>
      </c>
    </row>
    <row r="810" spans="24:25">
      <c r="X810" s="271">
        <v>13503010706</v>
      </c>
      <c r="Y810" s="272" t="s">
        <v>3484</v>
      </c>
    </row>
    <row r="811" spans="24:25">
      <c r="X811" s="271">
        <v>13503010707</v>
      </c>
      <c r="Y811" s="272" t="s">
        <v>3485</v>
      </c>
    </row>
    <row r="812" spans="24:25">
      <c r="X812" s="271">
        <v>13503010708</v>
      </c>
      <c r="Y812" s="272" t="s">
        <v>3486</v>
      </c>
    </row>
    <row r="813" spans="24:25">
      <c r="X813" s="271">
        <v>13503010709</v>
      </c>
      <c r="Y813" s="272" t="s">
        <v>3487</v>
      </c>
    </row>
    <row r="814" spans="24:25">
      <c r="X814" s="271">
        <v>13503010801</v>
      </c>
      <c r="Y814" s="272" t="s">
        <v>2307</v>
      </c>
    </row>
    <row r="815" spans="24:25">
      <c r="X815" s="271">
        <v>13503010802</v>
      </c>
      <c r="Y815" s="272" t="s">
        <v>2308</v>
      </c>
    </row>
    <row r="816" spans="24:25">
      <c r="X816" s="271">
        <v>13503010803</v>
      </c>
      <c r="Y816" s="272" t="s">
        <v>3488</v>
      </c>
    </row>
    <row r="817" spans="24:25">
      <c r="X817" s="271">
        <v>13503010901</v>
      </c>
      <c r="Y817" s="272" t="s">
        <v>3489</v>
      </c>
    </row>
    <row r="818" spans="24:25">
      <c r="X818" s="271">
        <v>13503010902</v>
      </c>
      <c r="Y818" s="272" t="s">
        <v>3324</v>
      </c>
    </row>
    <row r="819" spans="24:25">
      <c r="X819" s="271">
        <v>13503010903</v>
      </c>
      <c r="Y819" s="272" t="s">
        <v>3490</v>
      </c>
    </row>
    <row r="820" spans="24:25">
      <c r="X820" s="271">
        <v>13503010904</v>
      </c>
      <c r="Y820" s="272" t="s">
        <v>3491</v>
      </c>
    </row>
    <row r="821" spans="24:25">
      <c r="X821" s="271">
        <v>13503010905</v>
      </c>
      <c r="Y821" s="272" t="s">
        <v>3492</v>
      </c>
    </row>
    <row r="822" spans="24:25">
      <c r="X822" s="271">
        <v>13503010906</v>
      </c>
      <c r="Y822" s="272" t="s">
        <v>3493</v>
      </c>
    </row>
    <row r="823" spans="24:25">
      <c r="X823" s="271">
        <v>13503010907</v>
      </c>
      <c r="Y823" s="272" t="s">
        <v>3494</v>
      </c>
    </row>
    <row r="824" spans="24:25">
      <c r="X824" s="271">
        <v>13503010908</v>
      </c>
      <c r="Y824" s="272" t="s">
        <v>3495</v>
      </c>
    </row>
    <row r="825" spans="24:25">
      <c r="X825" s="271">
        <v>13503010909</v>
      </c>
      <c r="Y825" s="272" t="s">
        <v>3496</v>
      </c>
    </row>
    <row r="826" spans="24:25">
      <c r="X826" s="271">
        <v>1350301100</v>
      </c>
      <c r="Y826" s="272" t="s">
        <v>3497</v>
      </c>
    </row>
    <row r="827" spans="24:25">
      <c r="X827" s="271">
        <v>135030000000</v>
      </c>
      <c r="Y827" s="272" t="s">
        <v>3497</v>
      </c>
    </row>
    <row r="828" spans="24:25">
      <c r="X828" s="271">
        <v>135030000000</v>
      </c>
      <c r="Y828" s="272" t="s">
        <v>3498</v>
      </c>
    </row>
    <row r="829" spans="24:25">
      <c r="X829" s="271">
        <v>135030000000</v>
      </c>
      <c r="Y829" s="272" t="s">
        <v>3498</v>
      </c>
    </row>
    <row r="830" spans="24:25">
      <c r="X830" s="271">
        <v>13503011001</v>
      </c>
      <c r="Y830" s="272" t="s">
        <v>2309</v>
      </c>
    </row>
    <row r="831" spans="24:25">
      <c r="X831" s="271">
        <v>13503011002</v>
      </c>
      <c r="Y831" s="272" t="s">
        <v>2310</v>
      </c>
    </row>
    <row r="832" spans="24:25">
      <c r="X832" s="271">
        <v>13503011003</v>
      </c>
      <c r="Y832" s="272" t="s">
        <v>2311</v>
      </c>
    </row>
    <row r="833" spans="24:25">
      <c r="X833" s="271">
        <v>13503011004</v>
      </c>
      <c r="Y833" s="272" t="s">
        <v>2312</v>
      </c>
    </row>
    <row r="834" spans="24:25">
      <c r="X834" s="271">
        <v>1350301101</v>
      </c>
      <c r="Y834" s="272" t="s">
        <v>3499</v>
      </c>
    </row>
    <row r="835" spans="24:25">
      <c r="X835" s="271">
        <v>135030000000</v>
      </c>
      <c r="Y835" s="272" t="s">
        <v>3500</v>
      </c>
    </row>
    <row r="836" spans="24:25">
      <c r="X836" s="271">
        <v>135030000000</v>
      </c>
      <c r="Y836" s="272" t="s">
        <v>3501</v>
      </c>
    </row>
    <row r="837" spans="24:25">
      <c r="X837" s="271">
        <v>135030000000</v>
      </c>
      <c r="Y837" s="272" t="s">
        <v>3502</v>
      </c>
    </row>
    <row r="838" spans="24:25">
      <c r="X838" s="271">
        <v>135030000000</v>
      </c>
      <c r="Y838" s="272" t="s">
        <v>3503</v>
      </c>
    </row>
    <row r="839" spans="24:25">
      <c r="X839" s="271">
        <v>135030000000</v>
      </c>
      <c r="Y839" s="272" t="s">
        <v>3504</v>
      </c>
    </row>
    <row r="840" spans="24:25">
      <c r="X840" s="271">
        <v>1350301102</v>
      </c>
      <c r="Y840" s="272" t="s">
        <v>3505</v>
      </c>
    </row>
    <row r="841" spans="24:25">
      <c r="X841" s="271">
        <v>135030000000</v>
      </c>
      <c r="Y841" s="272" t="s">
        <v>3506</v>
      </c>
    </row>
    <row r="842" spans="24:25">
      <c r="X842" s="271">
        <v>1350301103</v>
      </c>
      <c r="Y842" s="272" t="s">
        <v>3507</v>
      </c>
    </row>
    <row r="843" spans="24:25">
      <c r="X843" s="271">
        <v>135030000000</v>
      </c>
      <c r="Y843" s="272" t="s">
        <v>3508</v>
      </c>
    </row>
    <row r="844" spans="24:25">
      <c r="X844" s="271">
        <v>135030000000</v>
      </c>
      <c r="Y844" s="272" t="s">
        <v>3509</v>
      </c>
    </row>
    <row r="845" spans="24:25">
      <c r="X845" s="271">
        <v>135030000000</v>
      </c>
      <c r="Y845" s="272" t="s">
        <v>3510</v>
      </c>
    </row>
    <row r="846" spans="24:25">
      <c r="X846" s="271">
        <v>135030000000</v>
      </c>
      <c r="Y846" s="272" t="s">
        <v>3511</v>
      </c>
    </row>
    <row r="847" spans="24:25">
      <c r="X847" s="271">
        <v>135030000000</v>
      </c>
      <c r="Y847" s="272" t="s">
        <v>3512</v>
      </c>
    </row>
    <row r="848" spans="24:25">
      <c r="X848" s="271">
        <v>1350301104</v>
      </c>
      <c r="Y848" s="272" t="s">
        <v>3513</v>
      </c>
    </row>
    <row r="849" spans="24:25">
      <c r="X849" s="271">
        <v>135030000000</v>
      </c>
      <c r="Y849" s="272" t="s">
        <v>3514</v>
      </c>
    </row>
    <row r="850" spans="24:25">
      <c r="X850" s="271">
        <v>1350301105</v>
      </c>
      <c r="Y850" s="272" t="s">
        <v>3515</v>
      </c>
    </row>
    <row r="851" spans="24:25">
      <c r="X851" s="271">
        <v>135030000000</v>
      </c>
      <c r="Y851" s="272" t="s">
        <v>3515</v>
      </c>
    </row>
    <row r="852" spans="24:25">
      <c r="X852" s="271">
        <v>135030000000</v>
      </c>
      <c r="Y852" s="272" t="s">
        <v>3515</v>
      </c>
    </row>
    <row r="853" spans="24:25">
      <c r="X853" s="271">
        <v>135030000000</v>
      </c>
      <c r="Y853" s="272" t="s">
        <v>3515</v>
      </c>
    </row>
    <row r="854" spans="24:25">
      <c r="X854" s="271">
        <v>135030000000</v>
      </c>
      <c r="Y854" s="272" t="s">
        <v>3515</v>
      </c>
    </row>
    <row r="855" spans="24:25">
      <c r="X855" s="271">
        <v>135030000000</v>
      </c>
      <c r="Y855" s="272" t="s">
        <v>3515</v>
      </c>
    </row>
    <row r="856" spans="24:25">
      <c r="X856" s="271">
        <v>135030000000</v>
      </c>
      <c r="Y856" s="272" t="s">
        <v>3515</v>
      </c>
    </row>
    <row r="857" spans="24:25">
      <c r="X857" s="271">
        <v>135030000000</v>
      </c>
      <c r="Y857" s="272" t="s">
        <v>3515</v>
      </c>
    </row>
    <row r="858" spans="24:25">
      <c r="X858" s="271">
        <v>135030000000</v>
      </c>
      <c r="Y858" s="272" t="s">
        <v>3515</v>
      </c>
    </row>
    <row r="859" spans="24:25">
      <c r="X859" s="271">
        <v>135030000000</v>
      </c>
      <c r="Y859" s="272" t="s">
        <v>3515</v>
      </c>
    </row>
    <row r="860" spans="24:25">
      <c r="X860" s="271">
        <v>1350301106</v>
      </c>
      <c r="Y860" s="272" t="s">
        <v>2751</v>
      </c>
    </row>
    <row r="861" spans="24:25">
      <c r="X861" s="271">
        <v>135030000000</v>
      </c>
      <c r="Y861" s="272" t="s">
        <v>3516</v>
      </c>
    </row>
    <row r="862" spans="24:25">
      <c r="X862" s="271">
        <v>135030000000</v>
      </c>
      <c r="Y862" s="272" t="s">
        <v>3517</v>
      </c>
    </row>
    <row r="863" spans="24:25">
      <c r="X863" s="271">
        <v>1350301107</v>
      </c>
      <c r="Y863" s="272" t="s">
        <v>3518</v>
      </c>
    </row>
    <row r="864" spans="24:25">
      <c r="X864" s="271">
        <v>135030000000</v>
      </c>
      <c r="Y864" s="272" t="s">
        <v>3518</v>
      </c>
    </row>
    <row r="865" spans="24:25">
      <c r="X865" s="271">
        <v>1350301108</v>
      </c>
      <c r="Y865" s="272" t="s">
        <v>3519</v>
      </c>
    </row>
    <row r="866" spans="24:25">
      <c r="X866" s="271">
        <v>135030000000</v>
      </c>
      <c r="Y866" s="272" t="s">
        <v>3520</v>
      </c>
    </row>
    <row r="867" spans="24:25">
      <c r="X867" s="271">
        <v>135030000000</v>
      </c>
      <c r="Y867" s="272" t="s">
        <v>3520</v>
      </c>
    </row>
    <row r="868" spans="24:25">
      <c r="X868" s="271">
        <v>135030000000</v>
      </c>
      <c r="Y868" s="272" t="s">
        <v>3520</v>
      </c>
    </row>
    <row r="869" spans="24:25">
      <c r="X869" s="271">
        <v>135030000000</v>
      </c>
      <c r="Y869" s="272" t="s">
        <v>3520</v>
      </c>
    </row>
    <row r="870" spans="24:25">
      <c r="X870" s="271">
        <v>135030000000</v>
      </c>
      <c r="Y870" s="272" t="s">
        <v>3520</v>
      </c>
    </row>
    <row r="871" spans="24:25">
      <c r="X871" s="271">
        <v>135030000000</v>
      </c>
      <c r="Y871" s="272" t="s">
        <v>3520</v>
      </c>
    </row>
    <row r="872" spans="24:25">
      <c r="X872" s="271">
        <v>135030000000</v>
      </c>
      <c r="Y872" s="272" t="s">
        <v>3520</v>
      </c>
    </row>
    <row r="873" spans="24:25">
      <c r="X873" s="271">
        <v>135030000000</v>
      </c>
      <c r="Y873" s="272" t="s">
        <v>3520</v>
      </c>
    </row>
    <row r="874" spans="24:25">
      <c r="X874" s="271">
        <v>135030000000</v>
      </c>
      <c r="Y874" s="272" t="s">
        <v>3520</v>
      </c>
    </row>
    <row r="875" spans="24:25">
      <c r="X875" s="271">
        <v>135030000000</v>
      </c>
      <c r="Y875" s="272" t="s">
        <v>3520</v>
      </c>
    </row>
    <row r="876" spans="24:25">
      <c r="X876" s="271">
        <v>135030000000</v>
      </c>
      <c r="Y876" s="272" t="s">
        <v>3520</v>
      </c>
    </row>
    <row r="877" spans="24:25">
      <c r="X877" s="271">
        <v>135030000000</v>
      </c>
      <c r="Y877" s="272" t="s">
        <v>3520</v>
      </c>
    </row>
    <row r="878" spans="24:25">
      <c r="X878" s="271">
        <v>1350301109</v>
      </c>
      <c r="Y878" s="272" t="s">
        <v>3521</v>
      </c>
    </row>
    <row r="879" spans="24:25">
      <c r="X879" s="271">
        <v>135030000000</v>
      </c>
      <c r="Y879" s="272" t="s">
        <v>3522</v>
      </c>
    </row>
    <row r="880" spans="24:25">
      <c r="X880" s="271">
        <v>135030000000</v>
      </c>
      <c r="Y880" s="272" t="s">
        <v>3522</v>
      </c>
    </row>
    <row r="881" spans="24:25">
      <c r="X881" s="271">
        <v>135030000000</v>
      </c>
      <c r="Y881" s="272" t="s">
        <v>3522</v>
      </c>
    </row>
    <row r="882" spans="24:25">
      <c r="X882" s="271">
        <v>135030000000</v>
      </c>
      <c r="Y882" s="272" t="s">
        <v>3522</v>
      </c>
    </row>
    <row r="883" spans="24:25">
      <c r="X883" s="271">
        <v>135030000000</v>
      </c>
      <c r="Y883" s="272" t="s">
        <v>3522</v>
      </c>
    </row>
    <row r="884" spans="24:25">
      <c r="X884" s="271">
        <v>135030000000</v>
      </c>
      <c r="Y884" s="272" t="s">
        <v>3523</v>
      </c>
    </row>
    <row r="885" spans="24:25">
      <c r="X885" s="271">
        <v>135030000000</v>
      </c>
      <c r="Y885" s="272" t="s">
        <v>3523</v>
      </c>
    </row>
    <row r="886" spans="24:25">
      <c r="X886" s="271">
        <v>135030000000</v>
      </c>
      <c r="Y886" s="272" t="s">
        <v>3523</v>
      </c>
    </row>
    <row r="887" spans="24:25">
      <c r="X887" s="271">
        <v>135030000000</v>
      </c>
      <c r="Y887" s="272" t="s">
        <v>3523</v>
      </c>
    </row>
    <row r="888" spans="24:25">
      <c r="X888" s="271">
        <v>135030000000</v>
      </c>
      <c r="Y888" s="272" t="s">
        <v>3523</v>
      </c>
    </row>
    <row r="889" spans="24:25">
      <c r="X889" s="271">
        <v>135030000000</v>
      </c>
      <c r="Y889" s="272" t="s">
        <v>3523</v>
      </c>
    </row>
    <row r="890" spans="24:25">
      <c r="X890" s="271">
        <v>135030000000</v>
      </c>
      <c r="Y890" s="272" t="s">
        <v>3523</v>
      </c>
    </row>
    <row r="891" spans="24:25">
      <c r="X891" s="271">
        <v>135030111</v>
      </c>
      <c r="Y891" s="272" t="s">
        <v>3524</v>
      </c>
    </row>
    <row r="892" spans="24:25">
      <c r="X892" s="271">
        <v>1350301110</v>
      </c>
      <c r="Y892" s="272" t="s">
        <v>3525</v>
      </c>
    </row>
    <row r="893" spans="24:25">
      <c r="X893" s="271">
        <v>135030000000</v>
      </c>
      <c r="Y893" s="272" t="s">
        <v>3526</v>
      </c>
    </row>
    <row r="894" spans="24:25">
      <c r="X894" s="271">
        <v>135030000000</v>
      </c>
      <c r="Y894" s="272" t="s">
        <v>3526</v>
      </c>
    </row>
    <row r="895" spans="24:25">
      <c r="X895" s="271">
        <v>135030000000</v>
      </c>
      <c r="Y895" s="272" t="s">
        <v>3526</v>
      </c>
    </row>
    <row r="896" spans="24:25">
      <c r="X896" s="271">
        <v>135030000000</v>
      </c>
      <c r="Y896" s="272" t="s">
        <v>3526</v>
      </c>
    </row>
    <row r="897" spans="24:25">
      <c r="X897" s="271">
        <v>1350301111</v>
      </c>
      <c r="Y897" s="272" t="s">
        <v>3527</v>
      </c>
    </row>
    <row r="898" spans="24:25">
      <c r="X898" s="271">
        <v>135030000000</v>
      </c>
      <c r="Y898" s="272" t="s">
        <v>3528</v>
      </c>
    </row>
    <row r="899" spans="24:25">
      <c r="X899" s="271">
        <v>135030000000</v>
      </c>
      <c r="Y899" s="272" t="s">
        <v>3528</v>
      </c>
    </row>
    <row r="900" spans="24:25">
      <c r="X900" s="271">
        <v>135030000000</v>
      </c>
      <c r="Y900" s="272" t="s">
        <v>3528</v>
      </c>
    </row>
    <row r="901" spans="24:25">
      <c r="X901" s="271">
        <v>135030000000</v>
      </c>
      <c r="Y901" s="272" t="s">
        <v>3528</v>
      </c>
    </row>
    <row r="902" spans="24:25">
      <c r="X902" s="271">
        <v>135030000000</v>
      </c>
      <c r="Y902" s="272" t="s">
        <v>3528</v>
      </c>
    </row>
    <row r="903" spans="24:25">
      <c r="X903" s="271">
        <v>135030000000</v>
      </c>
      <c r="Y903" s="272" t="s">
        <v>3528</v>
      </c>
    </row>
    <row r="904" spans="24:25">
      <c r="X904" s="271">
        <v>135030000000</v>
      </c>
      <c r="Y904" s="272" t="s">
        <v>3528</v>
      </c>
    </row>
    <row r="905" spans="24:25">
      <c r="X905" s="271">
        <v>1350301112</v>
      </c>
      <c r="Y905" s="272" t="s">
        <v>1028</v>
      </c>
    </row>
    <row r="906" spans="24:25">
      <c r="X906" s="271">
        <v>135030000000</v>
      </c>
      <c r="Y906" s="272" t="s">
        <v>2475</v>
      </c>
    </row>
    <row r="907" spans="24:25">
      <c r="X907" s="271">
        <v>1350301113</v>
      </c>
      <c r="Y907" s="272" t="s">
        <v>2838</v>
      </c>
    </row>
    <row r="908" spans="24:25">
      <c r="X908" s="271">
        <v>135030000000</v>
      </c>
      <c r="Y908" s="272" t="s">
        <v>2083</v>
      </c>
    </row>
    <row r="909" spans="24:25">
      <c r="X909" s="271">
        <v>135030000000</v>
      </c>
      <c r="Y909" s="272" t="s">
        <v>2084</v>
      </c>
    </row>
    <row r="910" spans="24:25">
      <c r="X910" s="271">
        <v>135030000000</v>
      </c>
      <c r="Y910" s="272" t="s">
        <v>2063</v>
      </c>
    </row>
    <row r="911" spans="24:25">
      <c r="X911" s="271">
        <v>135030000000</v>
      </c>
      <c r="Y911" s="272" t="s">
        <v>2700</v>
      </c>
    </row>
    <row r="912" spans="24:25">
      <c r="X912" s="271">
        <v>135030000000</v>
      </c>
      <c r="Y912" s="272" t="s">
        <v>3529</v>
      </c>
    </row>
    <row r="913" spans="24:25">
      <c r="X913" s="271">
        <v>135030000000</v>
      </c>
      <c r="Y913" s="272" t="s">
        <v>2444</v>
      </c>
    </row>
    <row r="914" spans="24:25">
      <c r="X914" s="271">
        <v>135030000000</v>
      </c>
      <c r="Y914" s="272" t="s">
        <v>2439</v>
      </c>
    </row>
    <row r="915" spans="24:25">
      <c r="X915" s="271">
        <v>13503011152</v>
      </c>
      <c r="Y915" s="272" t="s">
        <v>3218</v>
      </c>
    </row>
    <row r="916" spans="24:25">
      <c r="X916" s="271">
        <v>1350300000000</v>
      </c>
      <c r="Y916" s="272" t="s">
        <v>3530</v>
      </c>
    </row>
    <row r="917" spans="24:25">
      <c r="X917" s="271">
        <v>1350300000000</v>
      </c>
      <c r="Y917" s="272" t="s">
        <v>3531</v>
      </c>
    </row>
    <row r="918" spans="24:25">
      <c r="X918" s="271">
        <v>1350300000000</v>
      </c>
      <c r="Y918" s="272" t="s">
        <v>3532</v>
      </c>
    </row>
    <row r="919" spans="24:25">
      <c r="X919" s="271">
        <v>1350300000000</v>
      </c>
      <c r="Y919" s="272" t="s">
        <v>3533</v>
      </c>
    </row>
    <row r="920" spans="24:25">
      <c r="X920" s="271">
        <v>1350300000000</v>
      </c>
      <c r="Y920" s="272" t="s">
        <v>3534</v>
      </c>
    </row>
    <row r="921" spans="24:25">
      <c r="X921" s="271">
        <v>135030000000</v>
      </c>
      <c r="Y921" s="272" t="s">
        <v>2442</v>
      </c>
    </row>
    <row r="922" spans="24:25">
      <c r="X922" s="271">
        <v>135030000000</v>
      </c>
      <c r="Y922" s="272" t="s">
        <v>3535</v>
      </c>
    </row>
    <row r="923" spans="24:25">
      <c r="X923" s="271">
        <v>135030000000</v>
      </c>
      <c r="Y923" s="272" t="s">
        <v>2476</v>
      </c>
    </row>
    <row r="924" spans="24:25">
      <c r="X924" s="271">
        <v>135030000000</v>
      </c>
      <c r="Y924" s="272" t="s">
        <v>2116</v>
      </c>
    </row>
    <row r="925" spans="24:25">
      <c r="X925" s="271">
        <v>135030000000</v>
      </c>
      <c r="Y925" s="272" t="s">
        <v>2647</v>
      </c>
    </row>
    <row r="926" spans="24:25">
      <c r="X926" s="271">
        <v>135030000000</v>
      </c>
      <c r="Y926" s="272" t="s">
        <v>2701</v>
      </c>
    </row>
    <row r="927" spans="24:25">
      <c r="X927" s="271">
        <v>135030000000</v>
      </c>
      <c r="Y927" s="272" t="s">
        <v>2949</v>
      </c>
    </row>
    <row r="928" spans="24:25">
      <c r="X928" s="271">
        <v>135030000000</v>
      </c>
      <c r="Y928" s="272" t="s">
        <v>3536</v>
      </c>
    </row>
    <row r="929" spans="24:25">
      <c r="X929" s="271">
        <v>135030000000</v>
      </c>
      <c r="Y929" s="272" t="s">
        <v>3537</v>
      </c>
    </row>
    <row r="930" spans="24:25">
      <c r="X930" s="271">
        <v>135030000000</v>
      </c>
      <c r="Y930" s="272" t="s">
        <v>3538</v>
      </c>
    </row>
    <row r="931" spans="24:25">
      <c r="X931" s="271">
        <v>135030000000</v>
      </c>
      <c r="Y931" s="272" t="s">
        <v>3539</v>
      </c>
    </row>
    <row r="932" spans="24:25">
      <c r="X932" s="271">
        <v>1350301118</v>
      </c>
      <c r="Y932" s="272" t="s">
        <v>3540</v>
      </c>
    </row>
    <row r="933" spans="24:25">
      <c r="X933" s="271">
        <v>135030000000</v>
      </c>
      <c r="Y933" s="272" t="s">
        <v>3541</v>
      </c>
    </row>
    <row r="934" spans="24:25">
      <c r="X934" s="271">
        <v>135030000000</v>
      </c>
      <c r="Y934" s="272" t="s">
        <v>3542</v>
      </c>
    </row>
    <row r="935" spans="24:25">
      <c r="X935" s="271">
        <v>135030000000</v>
      </c>
      <c r="Y935" s="272" t="s">
        <v>3543</v>
      </c>
    </row>
    <row r="936" spans="24:25">
      <c r="X936" s="271">
        <v>135030000000</v>
      </c>
      <c r="Y936" s="272" t="s">
        <v>3543</v>
      </c>
    </row>
    <row r="937" spans="24:25">
      <c r="X937" s="271">
        <v>135030000000</v>
      </c>
      <c r="Y937" s="272" t="s">
        <v>3543</v>
      </c>
    </row>
    <row r="938" spans="24:25">
      <c r="X938" s="271">
        <v>135030000000</v>
      </c>
      <c r="Y938" s="272" t="s">
        <v>3543</v>
      </c>
    </row>
    <row r="939" spans="24:25">
      <c r="X939" s="271">
        <v>135030000000</v>
      </c>
      <c r="Y939" s="272" t="s">
        <v>3543</v>
      </c>
    </row>
    <row r="940" spans="24:25">
      <c r="X940" s="271">
        <v>135030000000</v>
      </c>
      <c r="Y940" s="272" t="s">
        <v>3543</v>
      </c>
    </row>
    <row r="941" spans="24:25">
      <c r="X941" s="271">
        <v>135030000000</v>
      </c>
      <c r="Y941" s="272" t="s">
        <v>3543</v>
      </c>
    </row>
    <row r="942" spans="24:25">
      <c r="X942" s="271">
        <v>135030000000</v>
      </c>
      <c r="Y942" s="272" t="s">
        <v>3543</v>
      </c>
    </row>
    <row r="943" spans="24:25">
      <c r="X943" s="271">
        <v>135030112</v>
      </c>
      <c r="Y943" s="272" t="s">
        <v>3544</v>
      </c>
    </row>
    <row r="944" spans="24:25">
      <c r="X944" s="271">
        <v>1350301120</v>
      </c>
      <c r="Y944" s="272" t="s">
        <v>3545</v>
      </c>
    </row>
    <row r="945" spans="24:25">
      <c r="X945" s="271">
        <v>135030000000</v>
      </c>
      <c r="Y945" s="272" t="s">
        <v>3546</v>
      </c>
    </row>
    <row r="946" spans="24:25">
      <c r="X946" s="271">
        <v>135030000000</v>
      </c>
      <c r="Y946" s="272" t="s">
        <v>3547</v>
      </c>
    </row>
    <row r="947" spans="24:25">
      <c r="X947" s="271">
        <v>135030000000</v>
      </c>
      <c r="Y947" s="272" t="s">
        <v>3548</v>
      </c>
    </row>
    <row r="948" spans="24:25">
      <c r="X948" s="271">
        <v>135030000000</v>
      </c>
      <c r="Y948" s="272" t="s">
        <v>3549</v>
      </c>
    </row>
    <row r="949" spans="24:25">
      <c r="X949" s="271">
        <v>135030000000</v>
      </c>
      <c r="Y949" s="272" t="s">
        <v>3550</v>
      </c>
    </row>
    <row r="950" spans="24:25">
      <c r="X950" s="271">
        <v>135030000000</v>
      </c>
      <c r="Y950" s="272" t="s">
        <v>3551</v>
      </c>
    </row>
    <row r="951" spans="24:25">
      <c r="X951" s="271">
        <v>135030000000</v>
      </c>
      <c r="Y951" s="272" t="s">
        <v>3552</v>
      </c>
    </row>
    <row r="952" spans="24:25">
      <c r="X952" s="271">
        <v>1350301122</v>
      </c>
      <c r="Y952" s="272" t="s">
        <v>3553</v>
      </c>
    </row>
    <row r="953" spans="24:25">
      <c r="X953" s="271">
        <v>135030000000</v>
      </c>
      <c r="Y953" s="272" t="s">
        <v>3553</v>
      </c>
    </row>
    <row r="954" spans="24:25">
      <c r="X954" s="271">
        <v>135030000000</v>
      </c>
      <c r="Y954" s="272" t="s">
        <v>3554</v>
      </c>
    </row>
    <row r="955" spans="24:25">
      <c r="X955" s="271">
        <v>135030000000</v>
      </c>
      <c r="Y955" s="272" t="s">
        <v>3554</v>
      </c>
    </row>
    <row r="956" spans="24:25">
      <c r="X956" s="271">
        <v>135030000000</v>
      </c>
      <c r="Y956" s="272" t="s">
        <v>3554</v>
      </c>
    </row>
    <row r="957" spans="24:25">
      <c r="X957" s="271">
        <v>135030000000</v>
      </c>
      <c r="Y957" s="272" t="s">
        <v>3554</v>
      </c>
    </row>
    <row r="958" spans="24:25">
      <c r="X958" s="271">
        <v>135030000000</v>
      </c>
      <c r="Y958" s="272" t="s">
        <v>3555</v>
      </c>
    </row>
    <row r="959" spans="24:25">
      <c r="X959" s="271">
        <v>135030000000</v>
      </c>
      <c r="Y959" s="272" t="s">
        <v>3555</v>
      </c>
    </row>
    <row r="960" spans="24:25">
      <c r="X960" s="271">
        <v>135030000000</v>
      </c>
      <c r="Y960" s="272" t="s">
        <v>3555</v>
      </c>
    </row>
    <row r="961" spans="24:25">
      <c r="X961" s="271">
        <v>135030000000</v>
      </c>
      <c r="Y961" s="272" t="s">
        <v>3556</v>
      </c>
    </row>
    <row r="962" spans="24:25">
      <c r="X962" s="271">
        <v>135030000000</v>
      </c>
      <c r="Y962" s="272" t="s">
        <v>3556</v>
      </c>
    </row>
    <row r="963" spans="24:25">
      <c r="X963" s="271">
        <v>135030000000</v>
      </c>
      <c r="Y963" s="272" t="s">
        <v>3556</v>
      </c>
    </row>
    <row r="964" spans="24:25">
      <c r="X964" s="271">
        <v>135030000000</v>
      </c>
      <c r="Y964" s="272" t="s">
        <v>3556</v>
      </c>
    </row>
    <row r="965" spans="24:25">
      <c r="X965" s="271">
        <v>135030000000</v>
      </c>
      <c r="Y965" s="272" t="s">
        <v>3556</v>
      </c>
    </row>
    <row r="966" spans="24:25">
      <c r="X966" s="271">
        <v>135030000000</v>
      </c>
      <c r="Y966" s="272" t="s">
        <v>3556</v>
      </c>
    </row>
    <row r="967" spans="24:25">
      <c r="X967" s="271">
        <v>135030000000</v>
      </c>
      <c r="Y967" s="272" t="s">
        <v>3556</v>
      </c>
    </row>
    <row r="968" spans="24:25">
      <c r="X968" s="271">
        <v>1350301125</v>
      </c>
      <c r="Y968" s="272" t="s">
        <v>3557</v>
      </c>
    </row>
    <row r="969" spans="24:25">
      <c r="X969" s="271">
        <v>135030000000</v>
      </c>
      <c r="Y969" s="272" t="s">
        <v>3557</v>
      </c>
    </row>
    <row r="970" spans="24:25">
      <c r="X970" s="271">
        <v>1350301126</v>
      </c>
      <c r="Y970" s="272" t="s">
        <v>3237</v>
      </c>
    </row>
    <row r="971" spans="24:25">
      <c r="X971" s="271">
        <v>135030000000</v>
      </c>
      <c r="Y971" s="272" t="s">
        <v>3558</v>
      </c>
    </row>
    <row r="972" spans="24:25">
      <c r="X972" s="271">
        <v>135030000000</v>
      </c>
      <c r="Y972" s="272" t="s">
        <v>3559</v>
      </c>
    </row>
    <row r="973" spans="24:25">
      <c r="X973" s="271">
        <v>135030000000</v>
      </c>
      <c r="Y973" s="272" t="s">
        <v>2634</v>
      </c>
    </row>
    <row r="974" spans="24:25">
      <c r="X974" s="271">
        <v>135030000000</v>
      </c>
      <c r="Y974" s="272" t="s">
        <v>2635</v>
      </c>
    </row>
    <row r="975" spans="24:25">
      <c r="X975" s="271">
        <v>135030000000</v>
      </c>
      <c r="Y975" s="272" t="s">
        <v>2758</v>
      </c>
    </row>
    <row r="976" spans="24:25">
      <c r="X976" s="271">
        <v>135030000000</v>
      </c>
      <c r="Y976" s="272" t="s">
        <v>3560</v>
      </c>
    </row>
    <row r="977" spans="24:25">
      <c r="X977" s="271">
        <v>1350301127</v>
      </c>
      <c r="Y977" s="272" t="s">
        <v>3238</v>
      </c>
    </row>
    <row r="978" spans="24:25">
      <c r="X978" s="271">
        <v>135030000000</v>
      </c>
      <c r="Y978" s="272" t="s">
        <v>3561</v>
      </c>
    </row>
    <row r="979" spans="24:25">
      <c r="X979" s="271">
        <v>1350301128</v>
      </c>
      <c r="Y979" s="272" t="s">
        <v>3562</v>
      </c>
    </row>
    <row r="980" spans="24:25">
      <c r="X980" s="271">
        <v>135030000000</v>
      </c>
      <c r="Y980" s="272" t="s">
        <v>3563</v>
      </c>
    </row>
    <row r="981" spans="24:25">
      <c r="X981" s="271">
        <v>135030000000</v>
      </c>
      <c r="Y981" s="272" t="s">
        <v>3564</v>
      </c>
    </row>
    <row r="982" spans="24:25">
      <c r="X982" s="271">
        <v>1350301129</v>
      </c>
      <c r="Y982" s="272" t="s">
        <v>3565</v>
      </c>
    </row>
    <row r="983" spans="24:25">
      <c r="X983" s="271">
        <v>135030000000</v>
      </c>
      <c r="Y983" s="272" t="s">
        <v>2951</v>
      </c>
    </row>
    <row r="984" spans="24:25">
      <c r="X984" s="271">
        <v>135030113</v>
      </c>
      <c r="Y984" s="272" t="s">
        <v>3566</v>
      </c>
    </row>
    <row r="985" spans="24:25">
      <c r="X985" s="271">
        <v>1350301130</v>
      </c>
      <c r="Y985" s="272" t="s">
        <v>3567</v>
      </c>
    </row>
    <row r="986" spans="24:25">
      <c r="X986" s="271">
        <v>135030000000</v>
      </c>
      <c r="Y986" s="272" t="s">
        <v>1879</v>
      </c>
    </row>
    <row r="987" spans="24:25">
      <c r="X987" s="271">
        <v>135030000000</v>
      </c>
      <c r="Y987" s="272" t="s">
        <v>1880</v>
      </c>
    </row>
    <row r="988" spans="24:25">
      <c r="X988" s="271">
        <v>135030000000</v>
      </c>
      <c r="Y988" s="272" t="s">
        <v>2636</v>
      </c>
    </row>
    <row r="989" spans="24:25">
      <c r="X989" s="271">
        <v>135030000000</v>
      </c>
      <c r="Y989" s="272" t="s">
        <v>2637</v>
      </c>
    </row>
    <row r="990" spans="24:25">
      <c r="X990" s="271">
        <v>135030000000</v>
      </c>
      <c r="Y990" s="272" t="s">
        <v>2952</v>
      </c>
    </row>
    <row r="991" spans="24:25">
      <c r="X991" s="271">
        <v>135030000000</v>
      </c>
      <c r="Y991" s="272" t="s">
        <v>2953</v>
      </c>
    </row>
    <row r="992" spans="24:25">
      <c r="X992" s="271">
        <v>1350301131</v>
      </c>
      <c r="Y992" s="272" t="s">
        <v>3568</v>
      </c>
    </row>
    <row r="993" spans="24:25">
      <c r="X993" s="271">
        <v>135030000000</v>
      </c>
      <c r="Y993" s="272" t="s">
        <v>1301</v>
      </c>
    </row>
    <row r="994" spans="24:25">
      <c r="X994" s="271">
        <v>135030000000</v>
      </c>
      <c r="Y994" s="272" t="s">
        <v>2085</v>
      </c>
    </row>
    <row r="995" spans="24:25">
      <c r="X995" s="271">
        <v>135030000000</v>
      </c>
      <c r="Y995" s="272" t="s">
        <v>3569</v>
      </c>
    </row>
    <row r="996" spans="24:25">
      <c r="X996" s="271">
        <v>135030000000</v>
      </c>
      <c r="Y996" s="272" t="s">
        <v>3570</v>
      </c>
    </row>
    <row r="997" spans="24:25">
      <c r="X997" s="271">
        <v>135030000000</v>
      </c>
      <c r="Y997" s="272" t="s">
        <v>3571</v>
      </c>
    </row>
    <row r="998" spans="24:25">
      <c r="X998" s="271">
        <v>1350301132</v>
      </c>
      <c r="Y998" s="272" t="s">
        <v>3572</v>
      </c>
    </row>
    <row r="999" spans="24:25">
      <c r="X999" s="271">
        <v>135030000000</v>
      </c>
      <c r="Y999" s="272" t="s">
        <v>3573</v>
      </c>
    </row>
    <row r="1000" spans="24:25">
      <c r="X1000" s="271">
        <v>135030000000</v>
      </c>
      <c r="Y1000" s="272" t="s">
        <v>3574</v>
      </c>
    </row>
    <row r="1001" spans="24:25">
      <c r="X1001" s="271">
        <v>135030000000</v>
      </c>
      <c r="Y1001" s="272" t="s">
        <v>3575</v>
      </c>
    </row>
    <row r="1002" spans="24:25">
      <c r="X1002" s="271">
        <v>135030000000</v>
      </c>
      <c r="Y1002" s="272" t="s">
        <v>3576</v>
      </c>
    </row>
    <row r="1003" spans="24:25">
      <c r="X1003" s="271">
        <v>135030000000</v>
      </c>
      <c r="Y1003" s="272" t="s">
        <v>3577</v>
      </c>
    </row>
    <row r="1004" spans="24:25">
      <c r="X1004" s="271">
        <v>1350301133</v>
      </c>
      <c r="Y1004" s="272" t="s">
        <v>3578</v>
      </c>
    </row>
    <row r="1005" spans="24:25">
      <c r="X1005" s="271">
        <v>135030000000</v>
      </c>
      <c r="Y1005" s="272" t="s">
        <v>2477</v>
      </c>
    </row>
    <row r="1006" spans="24:25">
      <c r="X1006" s="271">
        <v>135030000000</v>
      </c>
      <c r="Y1006" s="272" t="s">
        <v>3579</v>
      </c>
    </row>
    <row r="1007" spans="24:25">
      <c r="X1007" s="271">
        <v>135030000000</v>
      </c>
      <c r="Y1007" s="272" t="s">
        <v>3580</v>
      </c>
    </row>
    <row r="1008" spans="24:25">
      <c r="X1008" s="271">
        <v>135030000000</v>
      </c>
      <c r="Y1008" s="272" t="s">
        <v>2759</v>
      </c>
    </row>
    <row r="1009" spans="24:25">
      <c r="X1009" s="271">
        <v>135030000000</v>
      </c>
      <c r="Y1009" s="272" t="s">
        <v>2760</v>
      </c>
    </row>
    <row r="1010" spans="24:25">
      <c r="X1010" s="271">
        <v>135030000000</v>
      </c>
      <c r="Y1010" s="272" t="s">
        <v>3581</v>
      </c>
    </row>
    <row r="1011" spans="24:25">
      <c r="X1011" s="271">
        <v>1350301134</v>
      </c>
      <c r="Y1011" s="272" t="s">
        <v>3582</v>
      </c>
    </row>
    <row r="1012" spans="24:25">
      <c r="X1012" s="271">
        <v>135030000000</v>
      </c>
      <c r="Y1012" s="272" t="s">
        <v>3582</v>
      </c>
    </row>
    <row r="1013" spans="24:25">
      <c r="X1013" s="271">
        <v>135030000000</v>
      </c>
      <c r="Y1013" s="272" t="s">
        <v>3582</v>
      </c>
    </row>
    <row r="1014" spans="24:25">
      <c r="X1014" s="271">
        <v>135030000000</v>
      </c>
      <c r="Y1014" s="272" t="s">
        <v>3582</v>
      </c>
    </row>
    <row r="1015" spans="24:25">
      <c r="X1015" s="271">
        <v>135030000000</v>
      </c>
      <c r="Y1015" s="272" t="s">
        <v>3582</v>
      </c>
    </row>
    <row r="1016" spans="24:25">
      <c r="X1016" s="271">
        <v>1350301135</v>
      </c>
      <c r="Y1016" s="272" t="s">
        <v>1257</v>
      </c>
    </row>
    <row r="1017" spans="24:25">
      <c r="X1017" s="271">
        <v>135030000000</v>
      </c>
      <c r="Y1017" s="272" t="s">
        <v>3583</v>
      </c>
    </row>
    <row r="1018" spans="24:25">
      <c r="X1018" s="271">
        <v>135030000000</v>
      </c>
      <c r="Y1018" s="272" t="s">
        <v>3584</v>
      </c>
    </row>
    <row r="1019" spans="24:25">
      <c r="X1019" s="271">
        <v>135030000000</v>
      </c>
      <c r="Y1019" s="272" t="s">
        <v>3585</v>
      </c>
    </row>
    <row r="1020" spans="24:25">
      <c r="X1020" s="271">
        <v>135030000000</v>
      </c>
      <c r="Y1020" s="272" t="s">
        <v>3586</v>
      </c>
    </row>
    <row r="1021" spans="24:25">
      <c r="X1021" s="271">
        <v>1350301136</v>
      </c>
      <c r="Y1021" s="272" t="s">
        <v>3587</v>
      </c>
    </row>
    <row r="1022" spans="24:25">
      <c r="X1022" s="271">
        <v>135030000000</v>
      </c>
      <c r="Y1022" s="272" t="s">
        <v>3588</v>
      </c>
    </row>
    <row r="1023" spans="24:25">
      <c r="X1023" s="271">
        <v>135030000000</v>
      </c>
      <c r="Y1023" s="272" t="s">
        <v>3588</v>
      </c>
    </row>
    <row r="1024" spans="24:25">
      <c r="X1024" s="271">
        <v>135030000000</v>
      </c>
      <c r="Y1024" s="272" t="s">
        <v>3588</v>
      </c>
    </row>
    <row r="1025" spans="24:25">
      <c r="X1025" s="271">
        <v>135030000000</v>
      </c>
      <c r="Y1025" s="272" t="s">
        <v>3588</v>
      </c>
    </row>
    <row r="1026" spans="24:25">
      <c r="X1026" s="271">
        <v>135030000000</v>
      </c>
      <c r="Y1026" s="272" t="s">
        <v>3588</v>
      </c>
    </row>
    <row r="1027" spans="24:25">
      <c r="X1027" s="271">
        <v>1350301137</v>
      </c>
      <c r="Y1027" s="272" t="s">
        <v>3589</v>
      </c>
    </row>
    <row r="1028" spans="24:25">
      <c r="X1028" s="271">
        <v>135030000000</v>
      </c>
      <c r="Y1028" s="272" t="s">
        <v>3590</v>
      </c>
    </row>
    <row r="1029" spans="24:25">
      <c r="X1029" s="271">
        <v>1350301138</v>
      </c>
      <c r="Y1029" s="272" t="s">
        <v>3591</v>
      </c>
    </row>
    <row r="1030" spans="24:25">
      <c r="X1030" s="271">
        <v>135030000000</v>
      </c>
      <c r="Y1030" s="272" t="s">
        <v>3592</v>
      </c>
    </row>
    <row r="1031" spans="24:25">
      <c r="X1031" s="271">
        <v>135030000000</v>
      </c>
      <c r="Y1031" s="272" t="s">
        <v>3592</v>
      </c>
    </row>
    <row r="1032" spans="24:25">
      <c r="X1032" s="271">
        <v>135030000000</v>
      </c>
      <c r="Y1032" s="272" t="s">
        <v>3592</v>
      </c>
    </row>
    <row r="1033" spans="24:25">
      <c r="X1033" s="271">
        <v>135030000000</v>
      </c>
      <c r="Y1033" s="272" t="s">
        <v>3592</v>
      </c>
    </row>
    <row r="1034" spans="24:25">
      <c r="X1034" s="271">
        <v>135030000000</v>
      </c>
      <c r="Y1034" s="272" t="s">
        <v>3592</v>
      </c>
    </row>
    <row r="1035" spans="24:25">
      <c r="X1035" s="271">
        <v>1350301139</v>
      </c>
      <c r="Y1035" s="272" t="s">
        <v>3593</v>
      </c>
    </row>
    <row r="1036" spans="24:25">
      <c r="X1036" s="271">
        <v>135030000000</v>
      </c>
      <c r="Y1036" s="272" t="s">
        <v>3594</v>
      </c>
    </row>
    <row r="1037" spans="24:25">
      <c r="X1037" s="271">
        <v>135030000000</v>
      </c>
      <c r="Y1037" s="272" t="s">
        <v>3594</v>
      </c>
    </row>
    <row r="1038" spans="24:25">
      <c r="X1038" s="271">
        <v>135030000000</v>
      </c>
      <c r="Y1038" s="272" t="s">
        <v>3594</v>
      </c>
    </row>
    <row r="1039" spans="24:25">
      <c r="X1039" s="271">
        <v>135030000000</v>
      </c>
      <c r="Y1039" s="272" t="s">
        <v>3594</v>
      </c>
    </row>
    <row r="1040" spans="24:25">
      <c r="X1040" s="271">
        <v>135030000000</v>
      </c>
      <c r="Y1040" s="272" t="s">
        <v>3594</v>
      </c>
    </row>
    <row r="1041" spans="24:25">
      <c r="X1041" s="271">
        <v>1350301140</v>
      </c>
      <c r="Y1041" s="272" t="s">
        <v>3595</v>
      </c>
    </row>
    <row r="1042" spans="24:25">
      <c r="X1042" s="271">
        <v>135030000000</v>
      </c>
      <c r="Y1042" s="272" t="s">
        <v>3595</v>
      </c>
    </row>
    <row r="1043" spans="24:25">
      <c r="X1043" s="271">
        <v>135030000000</v>
      </c>
      <c r="Y1043" s="272" t="s">
        <v>3595</v>
      </c>
    </row>
    <row r="1044" spans="24:25">
      <c r="X1044" s="271">
        <v>135030000000</v>
      </c>
      <c r="Y1044" s="272" t="s">
        <v>3595</v>
      </c>
    </row>
    <row r="1045" spans="24:25">
      <c r="X1045" s="271">
        <v>135030000000</v>
      </c>
      <c r="Y1045" s="272" t="s">
        <v>3595</v>
      </c>
    </row>
    <row r="1046" spans="24:25">
      <c r="X1046" s="271">
        <v>135030000000</v>
      </c>
      <c r="Y1046" s="272" t="s">
        <v>3595</v>
      </c>
    </row>
    <row r="1047" spans="24:25">
      <c r="X1047" s="271">
        <v>13503011401</v>
      </c>
      <c r="Y1047" s="272" t="s">
        <v>3596</v>
      </c>
    </row>
    <row r="1048" spans="24:25">
      <c r="X1048" s="271">
        <v>1350301141</v>
      </c>
      <c r="Y1048" s="272" t="s">
        <v>3597</v>
      </c>
    </row>
    <row r="1049" spans="24:25">
      <c r="X1049" s="271">
        <v>135030000000</v>
      </c>
      <c r="Y1049" s="272" t="s">
        <v>3598</v>
      </c>
    </row>
    <row r="1050" spans="24:25">
      <c r="X1050" s="271">
        <v>135030000000</v>
      </c>
      <c r="Y1050" s="272" t="s">
        <v>3599</v>
      </c>
    </row>
    <row r="1051" spans="24:25">
      <c r="X1051" s="271">
        <v>135030000000</v>
      </c>
      <c r="Y1051" s="272" t="s">
        <v>3600</v>
      </c>
    </row>
    <row r="1052" spans="24:25">
      <c r="X1052" s="271">
        <v>135030000000</v>
      </c>
      <c r="Y1052" s="272" t="s">
        <v>3601</v>
      </c>
    </row>
    <row r="1053" spans="24:25">
      <c r="X1053" s="271">
        <v>135030000000</v>
      </c>
      <c r="Y1053" s="272" t="s">
        <v>3602</v>
      </c>
    </row>
    <row r="1054" spans="24:25">
      <c r="X1054" s="271">
        <v>135030000000</v>
      </c>
      <c r="Y1054" s="272" t="s">
        <v>3603</v>
      </c>
    </row>
    <row r="1055" spans="24:25">
      <c r="X1055" s="271">
        <v>1350301142</v>
      </c>
      <c r="Y1055" s="272" t="s">
        <v>2876</v>
      </c>
    </row>
    <row r="1056" spans="24:25">
      <c r="X1056" s="271">
        <v>135030000000</v>
      </c>
      <c r="Y1056" s="272" t="s">
        <v>3604</v>
      </c>
    </row>
    <row r="1057" spans="24:25">
      <c r="X1057" s="271">
        <v>135030000000</v>
      </c>
      <c r="Y1057" s="272" t="s">
        <v>3605</v>
      </c>
    </row>
    <row r="1058" spans="24:25">
      <c r="X1058" s="271">
        <v>135030000000</v>
      </c>
      <c r="Y1058" s="272" t="s">
        <v>3606</v>
      </c>
    </row>
    <row r="1059" spans="24:25">
      <c r="X1059" s="271">
        <v>135030000000</v>
      </c>
      <c r="Y1059" s="272" t="s">
        <v>3607</v>
      </c>
    </row>
    <row r="1060" spans="24:25">
      <c r="X1060" s="271">
        <v>135030000000</v>
      </c>
      <c r="Y1060" s="272" t="s">
        <v>3608</v>
      </c>
    </row>
    <row r="1061" spans="24:25">
      <c r="X1061" s="271">
        <v>135030000000</v>
      </c>
      <c r="Y1061" s="272" t="s">
        <v>3609</v>
      </c>
    </row>
    <row r="1062" spans="24:25">
      <c r="X1062" s="271">
        <v>1350301143</v>
      </c>
      <c r="Y1062" s="272" t="s">
        <v>3610</v>
      </c>
    </row>
    <row r="1063" spans="24:25">
      <c r="X1063" s="271">
        <v>135030000000</v>
      </c>
      <c r="Y1063" s="272" t="s">
        <v>3611</v>
      </c>
    </row>
    <row r="1064" spans="24:25">
      <c r="X1064" s="271">
        <v>135030000000</v>
      </c>
      <c r="Y1064" s="272" t="s">
        <v>3611</v>
      </c>
    </row>
    <row r="1065" spans="24:25">
      <c r="X1065" s="271">
        <v>135030000000</v>
      </c>
      <c r="Y1065" s="272" t="s">
        <v>3611</v>
      </c>
    </row>
    <row r="1066" spans="24:25">
      <c r="X1066" s="271">
        <v>135030000000</v>
      </c>
      <c r="Y1066" s="272" t="s">
        <v>3611</v>
      </c>
    </row>
    <row r="1067" spans="24:25">
      <c r="X1067" s="271">
        <v>135030000000</v>
      </c>
      <c r="Y1067" s="272" t="s">
        <v>3611</v>
      </c>
    </row>
    <row r="1068" spans="24:25">
      <c r="X1068" s="271">
        <v>1350301144</v>
      </c>
      <c r="Y1068" s="272" t="s">
        <v>3219</v>
      </c>
    </row>
    <row r="1069" spans="24:25">
      <c r="X1069" s="271">
        <v>135030000000</v>
      </c>
      <c r="Y1069" s="272" t="s">
        <v>3219</v>
      </c>
    </row>
    <row r="1070" spans="24:25">
      <c r="X1070" s="271">
        <v>135030000000</v>
      </c>
      <c r="Y1070" s="272" t="s">
        <v>3219</v>
      </c>
    </row>
    <row r="1071" spans="24:25">
      <c r="X1071" s="271">
        <v>135030000000</v>
      </c>
      <c r="Y1071" s="272" t="s">
        <v>3219</v>
      </c>
    </row>
    <row r="1072" spans="24:25">
      <c r="X1072" s="271">
        <v>1350301145</v>
      </c>
      <c r="Y1072" s="272" t="s">
        <v>3612</v>
      </c>
    </row>
    <row r="1073" spans="24:25">
      <c r="X1073" s="271">
        <v>135030000000</v>
      </c>
      <c r="Y1073" s="272" t="s">
        <v>1863</v>
      </c>
    </row>
    <row r="1074" spans="24:25">
      <c r="X1074" s="271">
        <v>135030000000</v>
      </c>
      <c r="Y1074" s="272" t="s">
        <v>2555</v>
      </c>
    </row>
    <row r="1075" spans="24:25">
      <c r="X1075" s="271">
        <v>135030000000</v>
      </c>
      <c r="Y1075" s="272" t="s">
        <v>2604</v>
      </c>
    </row>
    <row r="1076" spans="24:25">
      <c r="X1076" s="271">
        <v>135030000000</v>
      </c>
      <c r="Y1076" s="272" t="s">
        <v>2702</v>
      </c>
    </row>
    <row r="1077" spans="24:25">
      <c r="X1077" s="271">
        <v>135030000000</v>
      </c>
      <c r="Y1077" s="272" t="s">
        <v>2931</v>
      </c>
    </row>
    <row r="1078" spans="24:25">
      <c r="X1078" s="271">
        <v>1350301146</v>
      </c>
      <c r="Y1078" s="272" t="s">
        <v>3613</v>
      </c>
    </row>
    <row r="1079" spans="24:25">
      <c r="X1079" s="271">
        <v>135030000000</v>
      </c>
      <c r="Y1079" s="272" t="s">
        <v>2605</v>
      </c>
    </row>
    <row r="1080" spans="24:25">
      <c r="X1080" s="271">
        <v>135030000000</v>
      </c>
      <c r="Y1080" s="272" t="s">
        <v>2556</v>
      </c>
    </row>
    <row r="1081" spans="24:25">
      <c r="X1081" s="271">
        <v>135030000000</v>
      </c>
      <c r="Y1081" s="272" t="s">
        <v>2606</v>
      </c>
    </row>
    <row r="1082" spans="24:25">
      <c r="X1082" s="271">
        <v>135030000000</v>
      </c>
      <c r="Y1082" s="272" t="s">
        <v>2703</v>
      </c>
    </row>
    <row r="1083" spans="24:25">
      <c r="X1083" s="271">
        <v>135030000000</v>
      </c>
      <c r="Y1083" s="272" t="s">
        <v>3614</v>
      </c>
    </row>
    <row r="1084" spans="24:25">
      <c r="X1084" s="271">
        <v>1350301147</v>
      </c>
      <c r="Y1084" s="272" t="s">
        <v>3615</v>
      </c>
    </row>
    <row r="1085" spans="24:25">
      <c r="X1085" s="271">
        <v>135030000000</v>
      </c>
      <c r="Y1085" s="272" t="s">
        <v>3616</v>
      </c>
    </row>
    <row r="1086" spans="24:25">
      <c r="X1086" s="271">
        <v>135030000000</v>
      </c>
      <c r="Y1086" s="272" t="s">
        <v>3617</v>
      </c>
    </row>
    <row r="1087" spans="24:25">
      <c r="X1087" s="271">
        <v>135030000000</v>
      </c>
      <c r="Y1087" s="272" t="s">
        <v>3618</v>
      </c>
    </row>
    <row r="1088" spans="24:25">
      <c r="X1088" s="271">
        <v>135030000000</v>
      </c>
      <c r="Y1088" s="272" t="s">
        <v>3619</v>
      </c>
    </row>
    <row r="1089" spans="24:25">
      <c r="X1089" s="271">
        <v>1350301148</v>
      </c>
      <c r="Y1089" s="272" t="s">
        <v>3620</v>
      </c>
    </row>
    <row r="1090" spans="24:25">
      <c r="X1090" s="271">
        <v>135030000000</v>
      </c>
      <c r="Y1090" s="272" t="s">
        <v>2086</v>
      </c>
    </row>
    <row r="1091" spans="24:25">
      <c r="X1091" s="271">
        <v>135030000000</v>
      </c>
      <c r="Y1091" s="272" t="s">
        <v>2087</v>
      </c>
    </row>
    <row r="1092" spans="24:25">
      <c r="X1092" s="271">
        <v>135030000000</v>
      </c>
      <c r="Y1092" s="272" t="s">
        <v>2639</v>
      </c>
    </row>
    <row r="1093" spans="24:25">
      <c r="X1093" s="271">
        <v>135030000000</v>
      </c>
      <c r="Y1093" s="272" t="s">
        <v>3621</v>
      </c>
    </row>
    <row r="1094" spans="24:25">
      <c r="X1094" s="271">
        <v>1350301149</v>
      </c>
      <c r="Y1094" s="272" t="s">
        <v>3622</v>
      </c>
    </row>
    <row r="1095" spans="24:25">
      <c r="X1095" s="271">
        <v>135030000000</v>
      </c>
      <c r="Y1095" s="272" t="s">
        <v>3623</v>
      </c>
    </row>
    <row r="1096" spans="24:25">
      <c r="X1096" s="271">
        <v>135030000000</v>
      </c>
      <c r="Y1096" s="272" t="s">
        <v>3623</v>
      </c>
    </row>
    <row r="1097" spans="24:25">
      <c r="X1097" s="271">
        <v>135030000000</v>
      </c>
      <c r="Y1097" s="272" t="s">
        <v>3623</v>
      </c>
    </row>
    <row r="1098" spans="24:25">
      <c r="X1098" s="271">
        <v>135030000000</v>
      </c>
      <c r="Y1098" s="272" t="s">
        <v>3623</v>
      </c>
    </row>
    <row r="1099" spans="24:25">
      <c r="X1099" s="271">
        <v>1350301150</v>
      </c>
      <c r="Y1099" s="272" t="s">
        <v>3624</v>
      </c>
    </row>
    <row r="1100" spans="24:25">
      <c r="X1100" s="271">
        <v>135030000000</v>
      </c>
      <c r="Y1100" s="272" t="s">
        <v>3624</v>
      </c>
    </row>
    <row r="1101" spans="24:25">
      <c r="X1101" s="271">
        <v>135030000000</v>
      </c>
      <c r="Y1101" s="272" t="s">
        <v>3624</v>
      </c>
    </row>
    <row r="1102" spans="24:25">
      <c r="X1102" s="271">
        <v>135030000000</v>
      </c>
      <c r="Y1102" s="272" t="s">
        <v>3624</v>
      </c>
    </row>
    <row r="1103" spans="24:25">
      <c r="X1103" s="271">
        <v>135030000000</v>
      </c>
      <c r="Y1103" s="272" t="s">
        <v>3624</v>
      </c>
    </row>
    <row r="1104" spans="24:25">
      <c r="X1104" s="271">
        <v>13503011501</v>
      </c>
      <c r="Y1104" s="272" t="s">
        <v>2281</v>
      </c>
    </row>
    <row r="1105" spans="24:25">
      <c r="X1105" s="271">
        <v>1350301151</v>
      </c>
      <c r="Y1105" s="272" t="s">
        <v>3625</v>
      </c>
    </row>
    <row r="1106" spans="24:25">
      <c r="X1106" s="271">
        <v>135030000000</v>
      </c>
      <c r="Y1106" s="272" t="s">
        <v>2761</v>
      </c>
    </row>
    <row r="1107" spans="24:25">
      <c r="X1107" s="271">
        <v>135030000000</v>
      </c>
      <c r="Y1107" s="272" t="s">
        <v>2762</v>
      </c>
    </row>
    <row r="1108" spans="24:25">
      <c r="X1108" s="271">
        <v>135030000000</v>
      </c>
      <c r="Y1108" s="272" t="s">
        <v>2763</v>
      </c>
    </row>
    <row r="1109" spans="24:25">
      <c r="X1109" s="271">
        <v>135030000000</v>
      </c>
      <c r="Y1109" s="272" t="s">
        <v>3626</v>
      </c>
    </row>
    <row r="1110" spans="24:25">
      <c r="X1110" s="271">
        <v>1350301152</v>
      </c>
      <c r="Y1110" s="272" t="s">
        <v>3627</v>
      </c>
    </row>
    <row r="1111" spans="24:25">
      <c r="X1111" s="271">
        <v>135030000000</v>
      </c>
      <c r="Y1111" s="272" t="s">
        <v>3628</v>
      </c>
    </row>
    <row r="1112" spans="24:25">
      <c r="X1112" s="271">
        <v>1350301153</v>
      </c>
      <c r="Y1112" s="272" t="s">
        <v>3629</v>
      </c>
    </row>
    <row r="1113" spans="24:25">
      <c r="X1113" s="271">
        <v>135030000000</v>
      </c>
      <c r="Y1113" s="272" t="s">
        <v>3630</v>
      </c>
    </row>
    <row r="1114" spans="24:25">
      <c r="X1114" s="271">
        <v>1350301154</v>
      </c>
      <c r="Y1114" s="272" t="s">
        <v>2562</v>
      </c>
    </row>
    <row r="1115" spans="24:25">
      <c r="X1115" s="271">
        <v>135030000000</v>
      </c>
      <c r="Y1115" s="272" t="s">
        <v>3631</v>
      </c>
    </row>
    <row r="1116" spans="24:25">
      <c r="X1116" s="271">
        <v>135030000000</v>
      </c>
      <c r="Y1116" s="272" t="s">
        <v>3631</v>
      </c>
    </row>
    <row r="1117" spans="24:25">
      <c r="X1117" s="271">
        <v>1350301155</v>
      </c>
      <c r="Y1117" s="272" t="s">
        <v>3632</v>
      </c>
    </row>
    <row r="1118" spans="24:25">
      <c r="X1118" s="271">
        <v>135030000000</v>
      </c>
      <c r="Y1118" s="272" t="s">
        <v>3633</v>
      </c>
    </row>
    <row r="1119" spans="24:25">
      <c r="X1119" s="271">
        <v>135030000000</v>
      </c>
      <c r="Y1119" s="272" t="s">
        <v>3633</v>
      </c>
    </row>
    <row r="1120" spans="24:25">
      <c r="X1120" s="271">
        <v>135030000000</v>
      </c>
      <c r="Y1120" s="272" t="s">
        <v>3633</v>
      </c>
    </row>
    <row r="1121" spans="24:25">
      <c r="X1121" s="271">
        <v>135030000000</v>
      </c>
      <c r="Y1121" s="272" t="s">
        <v>3633</v>
      </c>
    </row>
    <row r="1122" spans="24:25">
      <c r="X1122" s="271">
        <v>135030000000</v>
      </c>
      <c r="Y1122" s="272" t="s">
        <v>3633</v>
      </c>
    </row>
    <row r="1123" spans="24:25">
      <c r="X1123" s="271">
        <v>1350301156</v>
      </c>
      <c r="Y1123" s="272" t="s">
        <v>1919</v>
      </c>
    </row>
    <row r="1124" spans="24:25">
      <c r="X1124" s="271">
        <v>135030000000</v>
      </c>
      <c r="Y1124" s="272" t="s">
        <v>2088</v>
      </c>
    </row>
    <row r="1125" spans="24:25">
      <c r="X1125" s="271">
        <v>1350301157</v>
      </c>
      <c r="Y1125" s="272" t="s">
        <v>3634</v>
      </c>
    </row>
    <row r="1126" spans="24:25">
      <c r="X1126" s="271">
        <v>135030000000</v>
      </c>
      <c r="Y1126" s="272" t="s">
        <v>3634</v>
      </c>
    </row>
    <row r="1127" spans="24:25">
      <c r="X1127" s="271">
        <v>135030000000</v>
      </c>
      <c r="Y1127" s="272" t="s">
        <v>3634</v>
      </c>
    </row>
    <row r="1128" spans="24:25">
      <c r="X1128" s="271">
        <v>135030000000</v>
      </c>
      <c r="Y1128" s="272" t="s">
        <v>3634</v>
      </c>
    </row>
    <row r="1129" spans="24:25">
      <c r="X1129" s="271">
        <v>135030000000</v>
      </c>
      <c r="Y1129" s="272" t="s">
        <v>3634</v>
      </c>
    </row>
    <row r="1130" spans="24:25">
      <c r="X1130" s="271">
        <v>1350301158</v>
      </c>
      <c r="Y1130" s="272" t="s">
        <v>3635</v>
      </c>
    </row>
    <row r="1131" spans="24:25">
      <c r="X1131" s="271">
        <v>135030000000</v>
      </c>
      <c r="Y1131" s="272" t="s">
        <v>3636</v>
      </c>
    </row>
    <row r="1132" spans="24:25">
      <c r="X1132" s="271">
        <v>135030000000</v>
      </c>
      <c r="Y1132" s="272" t="s">
        <v>3636</v>
      </c>
    </row>
    <row r="1133" spans="24:25">
      <c r="X1133" s="271">
        <v>135030000000</v>
      </c>
      <c r="Y1133" s="272" t="s">
        <v>3636</v>
      </c>
    </row>
    <row r="1134" spans="24:25">
      <c r="X1134" s="271">
        <v>1350301159</v>
      </c>
      <c r="Y1134" s="272" t="s">
        <v>1957</v>
      </c>
    </row>
    <row r="1135" spans="24:25">
      <c r="X1135" s="271">
        <v>135030000000</v>
      </c>
      <c r="Y1135" s="272" t="s">
        <v>2764</v>
      </c>
    </row>
    <row r="1136" spans="24:25">
      <c r="X1136" s="271">
        <v>135030000000</v>
      </c>
      <c r="Y1136" s="272" t="s">
        <v>2765</v>
      </c>
    </row>
    <row r="1137" spans="24:25">
      <c r="X1137" s="271">
        <v>135030000000</v>
      </c>
      <c r="Y1137" s="272" t="s">
        <v>3637</v>
      </c>
    </row>
    <row r="1138" spans="24:25">
      <c r="X1138" s="271">
        <v>1350301160</v>
      </c>
      <c r="Y1138" s="272" t="s">
        <v>3638</v>
      </c>
    </row>
    <row r="1139" spans="24:25">
      <c r="X1139" s="271">
        <v>135030000000</v>
      </c>
      <c r="Y1139" s="272" t="s">
        <v>3639</v>
      </c>
    </row>
    <row r="1140" spans="24:25">
      <c r="X1140" s="271">
        <v>13503011601</v>
      </c>
      <c r="Y1140" s="272" t="s">
        <v>3640</v>
      </c>
    </row>
    <row r="1141" spans="24:25">
      <c r="X1141" s="271">
        <v>13503011602</v>
      </c>
      <c r="Y1141" s="272" t="s">
        <v>3641</v>
      </c>
    </row>
    <row r="1142" spans="24:25">
      <c r="X1142" s="271">
        <v>13503011603</v>
      </c>
      <c r="Y1142" s="272" t="s">
        <v>3642</v>
      </c>
    </row>
    <row r="1143" spans="24:25">
      <c r="X1143" s="271">
        <v>13503011604</v>
      </c>
      <c r="Y1143" s="272" t="s">
        <v>3643</v>
      </c>
    </row>
    <row r="1144" spans="24:25">
      <c r="X1144" s="271">
        <v>13503011606</v>
      </c>
      <c r="Y1144" s="272" t="s">
        <v>3644</v>
      </c>
    </row>
    <row r="1145" spans="24:25">
      <c r="X1145" s="271">
        <v>13503011608</v>
      </c>
      <c r="Y1145" s="272" t="s">
        <v>3645</v>
      </c>
    </row>
    <row r="1146" spans="24:25">
      <c r="X1146" s="271">
        <v>13503011609</v>
      </c>
      <c r="Y1146" s="272" t="s">
        <v>3646</v>
      </c>
    </row>
    <row r="1147" spans="24:25">
      <c r="X1147" s="271">
        <v>1350301161</v>
      </c>
      <c r="Y1147" s="272" t="s">
        <v>3243</v>
      </c>
    </row>
    <row r="1148" spans="24:25">
      <c r="X1148" s="271">
        <v>13503011610</v>
      </c>
      <c r="Y1148" s="272" t="s">
        <v>3647</v>
      </c>
    </row>
    <row r="1149" spans="24:25">
      <c r="X1149" s="271">
        <v>135030000000</v>
      </c>
      <c r="Y1149" s="272" t="s">
        <v>3648</v>
      </c>
    </row>
    <row r="1150" spans="24:25">
      <c r="X1150" s="271">
        <v>13503011612</v>
      </c>
      <c r="Y1150" s="272" t="s">
        <v>3649</v>
      </c>
    </row>
    <row r="1151" spans="24:25">
      <c r="X1151" s="271">
        <v>1350301162</v>
      </c>
      <c r="Y1151" s="272" t="s">
        <v>3650</v>
      </c>
    </row>
    <row r="1152" spans="24:25">
      <c r="X1152" s="271">
        <v>1350301163</v>
      </c>
      <c r="Y1152" s="272" t="s">
        <v>3651</v>
      </c>
    </row>
    <row r="1153" spans="24:25">
      <c r="X1153" s="271">
        <v>1350301164</v>
      </c>
      <c r="Y1153" s="272" t="s">
        <v>3652</v>
      </c>
    </row>
    <row r="1154" spans="24:25">
      <c r="X1154" s="271">
        <v>135030000000</v>
      </c>
      <c r="Y1154" s="272" t="s">
        <v>3652</v>
      </c>
    </row>
    <row r="1155" spans="24:25">
      <c r="X1155" s="271">
        <v>135030000000</v>
      </c>
      <c r="Y1155" s="272" t="s">
        <v>3652</v>
      </c>
    </row>
    <row r="1156" spans="24:25">
      <c r="X1156" s="271">
        <v>135030000000</v>
      </c>
      <c r="Y1156" s="272" t="s">
        <v>3652</v>
      </c>
    </row>
    <row r="1157" spans="24:25">
      <c r="X1157" s="271">
        <v>1350301165</v>
      </c>
      <c r="Y1157" s="272" t="s">
        <v>705</v>
      </c>
    </row>
    <row r="1158" spans="24:25">
      <c r="X1158" s="271">
        <v>135030000000</v>
      </c>
      <c r="Y1158" s="272" t="s">
        <v>3653</v>
      </c>
    </row>
    <row r="1159" spans="24:25">
      <c r="X1159" s="271">
        <v>1350301166</v>
      </c>
      <c r="Y1159" s="272" t="s">
        <v>3635</v>
      </c>
    </row>
    <row r="1160" spans="24:25">
      <c r="X1160" s="271">
        <v>135030000000</v>
      </c>
      <c r="Y1160" s="272" t="s">
        <v>3636</v>
      </c>
    </row>
    <row r="1161" spans="24:25">
      <c r="X1161" s="271">
        <v>135030000000</v>
      </c>
      <c r="Y1161" s="272" t="s">
        <v>3636</v>
      </c>
    </row>
    <row r="1162" spans="24:25">
      <c r="X1162" s="271">
        <v>1350301167</v>
      </c>
      <c r="Y1162" s="272" t="s">
        <v>3654</v>
      </c>
    </row>
    <row r="1163" spans="24:25">
      <c r="X1163" s="271">
        <v>135030000000</v>
      </c>
      <c r="Y1163" s="272" t="s">
        <v>2766</v>
      </c>
    </row>
    <row r="1164" spans="24:25">
      <c r="X1164" s="271">
        <v>135030000000</v>
      </c>
      <c r="Y1164" s="272" t="s">
        <v>2958</v>
      </c>
    </row>
    <row r="1165" spans="24:25">
      <c r="X1165" s="271">
        <v>1350301168</v>
      </c>
      <c r="Y1165" s="272" t="s">
        <v>3655</v>
      </c>
    </row>
    <row r="1166" spans="24:25">
      <c r="X1166" s="271">
        <v>135030000000</v>
      </c>
      <c r="Y1166" s="272" t="s">
        <v>3655</v>
      </c>
    </row>
    <row r="1167" spans="24:25">
      <c r="X1167" s="271">
        <v>135030000000</v>
      </c>
      <c r="Y1167" s="272" t="s">
        <v>3655</v>
      </c>
    </row>
    <row r="1168" spans="24:25">
      <c r="X1168" s="271">
        <v>1350301169</v>
      </c>
      <c r="Y1168" s="272" t="s">
        <v>3656</v>
      </c>
    </row>
    <row r="1169" spans="24:25">
      <c r="X1169" s="271">
        <v>135030000000</v>
      </c>
      <c r="Y1169" s="272" t="s">
        <v>3657</v>
      </c>
    </row>
    <row r="1170" spans="24:25">
      <c r="X1170" s="271">
        <v>135030000000</v>
      </c>
      <c r="Y1170" s="272" t="s">
        <v>3657</v>
      </c>
    </row>
    <row r="1171" spans="24:25">
      <c r="X1171" s="271">
        <v>1350301170</v>
      </c>
      <c r="Y1171" s="272" t="s">
        <v>3658</v>
      </c>
    </row>
    <row r="1172" spans="24:25">
      <c r="X1172" s="271">
        <v>135030000000</v>
      </c>
      <c r="Y1172" s="272" t="s">
        <v>3659</v>
      </c>
    </row>
    <row r="1173" spans="24:25">
      <c r="X1173" s="271">
        <v>135030000000</v>
      </c>
      <c r="Y1173" s="272" t="s">
        <v>3659</v>
      </c>
    </row>
    <row r="1174" spans="24:25">
      <c r="X1174" s="271">
        <v>135030000000</v>
      </c>
      <c r="Y1174" s="272" t="s">
        <v>3659</v>
      </c>
    </row>
    <row r="1175" spans="24:25">
      <c r="X1175" s="271">
        <v>13503011701</v>
      </c>
      <c r="Y1175" s="272" t="s">
        <v>2313</v>
      </c>
    </row>
    <row r="1176" spans="24:25">
      <c r="X1176" s="271">
        <v>13503011702</v>
      </c>
      <c r="Y1176" s="272" t="s">
        <v>2335</v>
      </c>
    </row>
    <row r="1177" spans="24:25">
      <c r="X1177" s="271">
        <v>13503011703</v>
      </c>
      <c r="Y1177" s="272" t="s">
        <v>2334</v>
      </c>
    </row>
    <row r="1178" spans="24:25">
      <c r="X1178" s="271">
        <v>13503011704</v>
      </c>
      <c r="Y1178" s="272" t="s">
        <v>3660</v>
      </c>
    </row>
    <row r="1179" spans="24:25">
      <c r="X1179" s="271">
        <v>13503011705</v>
      </c>
      <c r="Y1179" s="272" t="s">
        <v>1300</v>
      </c>
    </row>
    <row r="1180" spans="24:25">
      <c r="X1180" s="271">
        <v>13503011706</v>
      </c>
      <c r="Y1180" s="272" t="s">
        <v>1260</v>
      </c>
    </row>
    <row r="1181" spans="24:25">
      <c r="X1181" s="271">
        <v>13503011707</v>
      </c>
      <c r="Y1181" s="272" t="s">
        <v>2459</v>
      </c>
    </row>
    <row r="1182" spans="24:25">
      <c r="X1182" s="271">
        <v>13503011708</v>
      </c>
      <c r="Y1182" s="272" t="s">
        <v>1261</v>
      </c>
    </row>
    <row r="1183" spans="24:25">
      <c r="X1183" s="271">
        <v>13503011709</v>
      </c>
      <c r="Y1183" s="272" t="s">
        <v>1877</v>
      </c>
    </row>
    <row r="1184" spans="24:25">
      <c r="X1184" s="271">
        <v>1350301171</v>
      </c>
      <c r="Y1184" s="272" t="s">
        <v>3661</v>
      </c>
    </row>
    <row r="1185" spans="24:25">
      <c r="X1185" s="271">
        <v>13503011710</v>
      </c>
      <c r="Y1185" s="272" t="s">
        <v>2081</v>
      </c>
    </row>
    <row r="1186" spans="24:25">
      <c r="X1186" s="271">
        <v>135030000000</v>
      </c>
      <c r="Y1186" s="272" t="s">
        <v>3661</v>
      </c>
    </row>
    <row r="1187" spans="24:25">
      <c r="X1187" s="271">
        <v>135030000000</v>
      </c>
      <c r="Y1187" s="272" t="s">
        <v>3661</v>
      </c>
    </row>
    <row r="1188" spans="24:25">
      <c r="X1188" s="271">
        <v>135030000000</v>
      </c>
      <c r="Y1188" s="272" t="s">
        <v>3661</v>
      </c>
    </row>
    <row r="1189" spans="24:25">
      <c r="X1189" s="271">
        <v>13503011711</v>
      </c>
      <c r="Y1189" s="272" t="s">
        <v>2557</v>
      </c>
    </row>
    <row r="1190" spans="24:25">
      <c r="X1190" s="271">
        <v>13503011712</v>
      </c>
      <c r="Y1190" s="272" t="s">
        <v>2959</v>
      </c>
    </row>
    <row r="1191" spans="24:25">
      <c r="X1191" s="271">
        <v>13503011713</v>
      </c>
      <c r="Y1191" s="272" t="s">
        <v>2917</v>
      </c>
    </row>
    <row r="1192" spans="24:25">
      <c r="X1192" s="271">
        <v>1350301172</v>
      </c>
      <c r="Y1192" s="272" t="s">
        <v>2722</v>
      </c>
    </row>
    <row r="1193" spans="24:25">
      <c r="X1193" s="271">
        <v>135030000000</v>
      </c>
      <c r="Y1193" s="272" t="s">
        <v>2960</v>
      </c>
    </row>
    <row r="1194" spans="24:25">
      <c r="X1194" s="271">
        <v>1350301173</v>
      </c>
      <c r="Y1194" s="272" t="s">
        <v>3662</v>
      </c>
    </row>
    <row r="1195" spans="24:25">
      <c r="X1195" s="271">
        <v>135030000000</v>
      </c>
      <c r="Y1195" s="272" t="s">
        <v>3663</v>
      </c>
    </row>
    <row r="1196" spans="24:25">
      <c r="X1196" s="271">
        <v>135030000000</v>
      </c>
      <c r="Y1196" s="272" t="s">
        <v>3664</v>
      </c>
    </row>
    <row r="1197" spans="24:25">
      <c r="X1197" s="271">
        <v>1350301176</v>
      </c>
      <c r="Y1197" s="272" t="s">
        <v>3665</v>
      </c>
    </row>
    <row r="1198" spans="24:25">
      <c r="X1198" s="271">
        <v>135030000000</v>
      </c>
      <c r="Y1198" s="272" t="s">
        <v>3665</v>
      </c>
    </row>
    <row r="1199" spans="24:25">
      <c r="X1199" s="271">
        <v>135030000000</v>
      </c>
      <c r="Y1199" s="272" t="s">
        <v>3224</v>
      </c>
    </row>
    <row r="1200" spans="24:25">
      <c r="X1200" s="271">
        <v>1350301178</v>
      </c>
      <c r="Y1200" s="272" t="s">
        <v>3666</v>
      </c>
    </row>
    <row r="1201" spans="24:25">
      <c r="X1201" s="271">
        <v>135030000000</v>
      </c>
      <c r="Y1201" s="272" t="s">
        <v>3666</v>
      </c>
    </row>
    <row r="1202" spans="24:25">
      <c r="X1202" s="271">
        <v>1350301179</v>
      </c>
      <c r="Y1202" s="272" t="s">
        <v>3667</v>
      </c>
    </row>
    <row r="1203" spans="24:25">
      <c r="X1203" s="271">
        <v>135030000000</v>
      </c>
      <c r="Y1203" s="272" t="s">
        <v>3667</v>
      </c>
    </row>
    <row r="1204" spans="24:25">
      <c r="X1204" s="271">
        <v>1350301180</v>
      </c>
      <c r="Y1204" s="272" t="s">
        <v>3668</v>
      </c>
    </row>
    <row r="1205" spans="24:25">
      <c r="X1205" s="271">
        <v>135030000000</v>
      </c>
      <c r="Y1205" s="272" t="s">
        <v>3668</v>
      </c>
    </row>
    <row r="1206" spans="24:25">
      <c r="X1206" s="271">
        <v>13503011801</v>
      </c>
      <c r="Y1206" s="272" t="s">
        <v>2314</v>
      </c>
    </row>
    <row r="1207" spans="24:25">
      <c r="X1207" s="271">
        <v>13503011802</v>
      </c>
      <c r="Y1207" s="272" t="s">
        <v>740</v>
      </c>
    </row>
    <row r="1208" spans="24:25">
      <c r="X1208" s="271">
        <v>13503011901</v>
      </c>
      <c r="Y1208" s="272" t="s">
        <v>3669</v>
      </c>
    </row>
    <row r="1209" spans="24:25">
      <c r="X1209" s="271">
        <v>13503011902</v>
      </c>
      <c r="Y1209" s="272" t="s">
        <v>3669</v>
      </c>
    </row>
    <row r="1210" spans="24:25">
      <c r="X1210" s="271">
        <v>13503011903</v>
      </c>
      <c r="Y1210" s="272" t="s">
        <v>3669</v>
      </c>
    </row>
    <row r="1211" spans="24:25">
      <c r="X1211" s="271">
        <v>13503011904</v>
      </c>
      <c r="Y1211" s="272" t="s">
        <v>3669</v>
      </c>
    </row>
    <row r="1212" spans="24:25">
      <c r="X1212" s="271">
        <v>13503011905</v>
      </c>
      <c r="Y1212" s="272" t="s">
        <v>3669</v>
      </c>
    </row>
    <row r="1213" spans="24:25">
      <c r="X1213" s="271">
        <v>13503011906</v>
      </c>
      <c r="Y1213" s="272" t="s">
        <v>3669</v>
      </c>
    </row>
    <row r="1214" spans="24:25">
      <c r="X1214" s="271">
        <v>13503011907</v>
      </c>
      <c r="Y1214" s="272" t="s">
        <v>3669</v>
      </c>
    </row>
    <row r="1215" spans="24:25">
      <c r="X1215" s="271">
        <v>13503011908</v>
      </c>
      <c r="Y1215" s="272" t="s">
        <v>3669</v>
      </c>
    </row>
    <row r="1216" spans="24:25">
      <c r="X1216" s="271">
        <v>13503011909</v>
      </c>
      <c r="Y1216" s="272" t="s">
        <v>3669</v>
      </c>
    </row>
    <row r="1217" spans="24:25">
      <c r="X1217" s="271">
        <v>13503011910</v>
      </c>
      <c r="Y1217" s="272" t="s">
        <v>3669</v>
      </c>
    </row>
    <row r="1218" spans="24:25">
      <c r="X1218" s="271">
        <v>13503011911</v>
      </c>
      <c r="Y1218" s="272" t="s">
        <v>3669</v>
      </c>
    </row>
    <row r="1219" spans="24:25">
      <c r="X1219" s="271">
        <v>13503011912</v>
      </c>
      <c r="Y1219" s="272" t="s">
        <v>3669</v>
      </c>
    </row>
    <row r="1220" spans="24:25">
      <c r="X1220" s="271">
        <v>13503011913</v>
      </c>
      <c r="Y1220" s="272" t="s">
        <v>3669</v>
      </c>
    </row>
    <row r="1221" spans="24:25">
      <c r="X1221" s="271">
        <v>13503011914</v>
      </c>
      <c r="Y1221" s="272" t="s">
        <v>3669</v>
      </c>
    </row>
    <row r="1222" spans="24:25">
      <c r="X1222" s="271">
        <v>13503011915</v>
      </c>
      <c r="Y1222" s="272" t="s">
        <v>3669</v>
      </c>
    </row>
    <row r="1223" spans="24:25">
      <c r="X1223" s="271">
        <v>13503012001</v>
      </c>
      <c r="Y1223" s="272" t="s">
        <v>3670</v>
      </c>
    </row>
    <row r="1224" spans="24:25">
      <c r="X1224" s="271">
        <v>13503012002</v>
      </c>
      <c r="Y1224" s="272" t="s">
        <v>3670</v>
      </c>
    </row>
    <row r="1225" spans="24:25">
      <c r="X1225" s="271">
        <v>13503012003</v>
      </c>
      <c r="Y1225" s="272" t="s">
        <v>3670</v>
      </c>
    </row>
    <row r="1226" spans="24:25">
      <c r="X1226" s="271">
        <v>13503012004</v>
      </c>
      <c r="Y1226" s="272" t="s">
        <v>3670</v>
      </c>
    </row>
    <row r="1227" spans="24:25">
      <c r="X1227" s="271">
        <v>13503012005</v>
      </c>
      <c r="Y1227" s="272" t="s">
        <v>3670</v>
      </c>
    </row>
    <row r="1228" spans="24:25">
      <c r="X1228" s="271">
        <v>13503012006</v>
      </c>
      <c r="Y1228" s="272" t="s">
        <v>3670</v>
      </c>
    </row>
    <row r="1229" spans="24:25">
      <c r="X1229" s="271">
        <v>13503012007</v>
      </c>
      <c r="Y1229" s="272" t="s">
        <v>3670</v>
      </c>
    </row>
    <row r="1230" spans="24:25">
      <c r="X1230" s="271">
        <v>13503012008</v>
      </c>
      <c r="Y1230" s="272" t="s">
        <v>3670</v>
      </c>
    </row>
    <row r="1231" spans="24:25">
      <c r="X1231" s="271">
        <v>13503012009</v>
      </c>
      <c r="Y1231" s="272" t="s">
        <v>3670</v>
      </c>
    </row>
    <row r="1232" spans="24:25">
      <c r="X1232" s="271">
        <v>13503012010</v>
      </c>
      <c r="Y1232" s="272" t="s">
        <v>3670</v>
      </c>
    </row>
    <row r="1233" spans="24:25">
      <c r="X1233" s="271">
        <v>13503012011</v>
      </c>
      <c r="Y1233" s="272" t="s">
        <v>3670</v>
      </c>
    </row>
    <row r="1234" spans="24:25">
      <c r="X1234" s="271">
        <v>13503012012</v>
      </c>
      <c r="Y1234" s="272" t="s">
        <v>3670</v>
      </c>
    </row>
    <row r="1235" spans="24:25">
      <c r="X1235" s="271">
        <v>13503012013</v>
      </c>
      <c r="Y1235" s="272" t="s">
        <v>3670</v>
      </c>
    </row>
    <row r="1236" spans="24:25">
      <c r="X1236" s="271">
        <v>13503012014</v>
      </c>
      <c r="Y1236" s="272" t="s">
        <v>3670</v>
      </c>
    </row>
    <row r="1237" spans="24:25">
      <c r="X1237" s="271">
        <v>13503012101</v>
      </c>
      <c r="Y1237" s="272" t="s">
        <v>3671</v>
      </c>
    </row>
    <row r="1238" spans="24:25">
      <c r="X1238" s="271">
        <v>13503012102</v>
      </c>
      <c r="Y1238" s="272" t="s">
        <v>3671</v>
      </c>
    </row>
    <row r="1239" spans="24:25">
      <c r="X1239" s="271">
        <v>13503012103</v>
      </c>
      <c r="Y1239" s="272" t="s">
        <v>3671</v>
      </c>
    </row>
    <row r="1240" spans="24:25">
      <c r="X1240" s="271">
        <v>13503012104</v>
      </c>
      <c r="Y1240" s="272" t="s">
        <v>3671</v>
      </c>
    </row>
    <row r="1241" spans="24:25">
      <c r="X1241" s="271">
        <v>13503012105</v>
      </c>
      <c r="Y1241" s="272" t="s">
        <v>3671</v>
      </c>
    </row>
    <row r="1242" spans="24:25">
      <c r="X1242" s="271">
        <v>13503012106</v>
      </c>
      <c r="Y1242" s="272" t="s">
        <v>3671</v>
      </c>
    </row>
    <row r="1243" spans="24:25">
      <c r="X1243" s="271">
        <v>13503012107</v>
      </c>
      <c r="Y1243" s="272" t="s">
        <v>3671</v>
      </c>
    </row>
    <row r="1244" spans="24:25">
      <c r="X1244" s="271">
        <v>13503012201</v>
      </c>
      <c r="Y1244" s="272" t="s">
        <v>3672</v>
      </c>
    </row>
    <row r="1245" spans="24:25">
      <c r="X1245" s="271">
        <v>13503012202</v>
      </c>
      <c r="Y1245" s="272" t="s">
        <v>3672</v>
      </c>
    </row>
    <row r="1246" spans="24:25">
      <c r="X1246" s="271">
        <v>13503012203</v>
      </c>
      <c r="Y1246" s="272" t="s">
        <v>3672</v>
      </c>
    </row>
    <row r="1247" spans="24:25">
      <c r="X1247" s="271">
        <v>13503012204</v>
      </c>
      <c r="Y1247" s="272" t="s">
        <v>3672</v>
      </c>
    </row>
    <row r="1248" spans="24:25">
      <c r="X1248" s="271">
        <v>13503012206</v>
      </c>
      <c r="Y1248" s="272" t="s">
        <v>3672</v>
      </c>
    </row>
    <row r="1249" spans="24:25">
      <c r="X1249" s="271">
        <v>13503012207</v>
      </c>
      <c r="Y1249" s="272" t="s">
        <v>3672</v>
      </c>
    </row>
    <row r="1250" spans="24:25">
      <c r="X1250" s="271">
        <v>13503012301</v>
      </c>
      <c r="Y1250" s="272" t="s">
        <v>3673</v>
      </c>
    </row>
    <row r="1251" spans="24:25">
      <c r="X1251" s="271">
        <v>13503012302</v>
      </c>
      <c r="Y1251" s="272" t="s">
        <v>3673</v>
      </c>
    </row>
    <row r="1252" spans="24:25">
      <c r="X1252" s="271">
        <v>13503012303</v>
      </c>
      <c r="Y1252" s="272" t="s">
        <v>3673</v>
      </c>
    </row>
    <row r="1253" spans="24:25">
      <c r="X1253" s="271">
        <v>13503012304</v>
      </c>
      <c r="Y1253" s="272" t="s">
        <v>3673</v>
      </c>
    </row>
    <row r="1254" spans="24:25">
      <c r="X1254" s="271">
        <v>13503012305</v>
      </c>
      <c r="Y1254" s="272" t="s">
        <v>3673</v>
      </c>
    </row>
    <row r="1255" spans="24:25">
      <c r="X1255" s="271">
        <v>13503012306</v>
      </c>
      <c r="Y1255" s="272" t="s">
        <v>3673</v>
      </c>
    </row>
    <row r="1256" spans="24:25">
      <c r="X1256" s="271">
        <v>13503012307</v>
      </c>
      <c r="Y1256" s="272" t="s">
        <v>3673</v>
      </c>
    </row>
    <row r="1257" spans="24:25">
      <c r="X1257" s="271">
        <v>13503012401</v>
      </c>
      <c r="Y1257" s="272" t="s">
        <v>3674</v>
      </c>
    </row>
    <row r="1258" spans="24:25">
      <c r="X1258" s="271">
        <v>13503012402</v>
      </c>
      <c r="Y1258" s="272" t="s">
        <v>3674</v>
      </c>
    </row>
    <row r="1259" spans="24:25">
      <c r="X1259" s="271">
        <v>13503012403</v>
      </c>
      <c r="Y1259" s="272" t="s">
        <v>3674</v>
      </c>
    </row>
    <row r="1260" spans="24:25">
      <c r="X1260" s="271">
        <v>13503012410</v>
      </c>
      <c r="Y1260" s="272" t="s">
        <v>3674</v>
      </c>
    </row>
    <row r="1261" spans="24:25">
      <c r="X1261" s="271">
        <v>13503012411</v>
      </c>
      <c r="Y1261" s="272" t="s">
        <v>3674</v>
      </c>
    </row>
    <row r="1262" spans="24:25">
      <c r="X1262" s="271">
        <v>13503012413</v>
      </c>
      <c r="Y1262" s="272" t="s">
        <v>3674</v>
      </c>
    </row>
    <row r="1263" spans="24:25">
      <c r="X1263" s="271">
        <v>13503012414</v>
      </c>
      <c r="Y1263" s="272" t="s">
        <v>3674</v>
      </c>
    </row>
    <row r="1264" spans="24:25">
      <c r="X1264" s="271">
        <v>13503012415</v>
      </c>
      <c r="Y1264" s="272" t="s">
        <v>3674</v>
      </c>
    </row>
    <row r="1265" spans="24:25">
      <c r="X1265" s="271">
        <v>13503012501</v>
      </c>
      <c r="Y1265" s="272" t="s">
        <v>1189</v>
      </c>
    </row>
    <row r="1266" spans="24:25">
      <c r="X1266" s="271">
        <v>13503012502</v>
      </c>
      <c r="Y1266" s="272" t="s">
        <v>1188</v>
      </c>
    </row>
    <row r="1267" spans="24:25">
      <c r="X1267" s="271">
        <v>13503012503</v>
      </c>
      <c r="Y1267" s="272" t="s">
        <v>3675</v>
      </c>
    </row>
    <row r="1268" spans="24:25">
      <c r="X1268" s="271">
        <v>13503012504</v>
      </c>
      <c r="Y1268" s="272" t="s">
        <v>3676</v>
      </c>
    </row>
    <row r="1269" spans="24:25">
      <c r="X1269" s="271">
        <v>13503012505</v>
      </c>
      <c r="Y1269" s="272" t="s">
        <v>3677</v>
      </c>
    </row>
    <row r="1270" spans="24:25">
      <c r="X1270" s="271">
        <v>13503012601</v>
      </c>
      <c r="Y1270" s="272" t="s">
        <v>3678</v>
      </c>
    </row>
    <row r="1271" spans="24:25">
      <c r="X1271" s="271">
        <v>13503012603</v>
      </c>
      <c r="Y1271" s="272" t="s">
        <v>3679</v>
      </c>
    </row>
    <row r="1272" spans="24:25">
      <c r="X1272" s="271">
        <v>13503012604</v>
      </c>
      <c r="Y1272" s="272" t="s">
        <v>2460</v>
      </c>
    </row>
    <row r="1273" spans="24:25">
      <c r="X1273" s="271">
        <v>13503012605</v>
      </c>
      <c r="Y1273" s="272" t="s">
        <v>2461</v>
      </c>
    </row>
    <row r="1274" spans="24:25">
      <c r="X1274" s="271">
        <v>13503012606</v>
      </c>
      <c r="Y1274" s="272" t="s">
        <v>2462</v>
      </c>
    </row>
    <row r="1275" spans="24:25">
      <c r="X1275" s="271">
        <v>13503012608</v>
      </c>
      <c r="Y1275" s="272" t="s">
        <v>2463</v>
      </c>
    </row>
    <row r="1276" spans="24:25">
      <c r="X1276" s="271">
        <v>13503012609</v>
      </c>
      <c r="Y1276" s="272" t="s">
        <v>3680</v>
      </c>
    </row>
    <row r="1277" spans="24:25">
      <c r="X1277" s="271">
        <v>13503012610</v>
      </c>
      <c r="Y1277" s="272" t="s">
        <v>3681</v>
      </c>
    </row>
    <row r="1278" spans="24:25">
      <c r="X1278" s="271">
        <v>13503012611</v>
      </c>
      <c r="Y1278" s="272" t="s">
        <v>3682</v>
      </c>
    </row>
    <row r="1279" spans="24:25">
      <c r="X1279" s="271">
        <v>13503012612</v>
      </c>
      <c r="Y1279" s="272" t="s">
        <v>3683</v>
      </c>
    </row>
    <row r="1280" spans="24:25">
      <c r="X1280" s="271">
        <v>13503012613</v>
      </c>
      <c r="Y1280" s="272" t="s">
        <v>3684</v>
      </c>
    </row>
    <row r="1281" spans="24:25">
      <c r="X1281" s="271">
        <v>135030127</v>
      </c>
      <c r="Y1281" s="272" t="s">
        <v>1878</v>
      </c>
    </row>
    <row r="1282" spans="24:25">
      <c r="X1282" s="271">
        <v>135030128</v>
      </c>
      <c r="Y1282" s="272" t="s">
        <v>3685</v>
      </c>
    </row>
    <row r="1283" spans="24:25">
      <c r="X1283" s="271">
        <v>13503012801</v>
      </c>
      <c r="Y1283" s="272" t="s">
        <v>3685</v>
      </c>
    </row>
    <row r="1284" spans="24:25">
      <c r="X1284" s="271">
        <v>13503012802</v>
      </c>
      <c r="Y1284" s="272" t="s">
        <v>3685</v>
      </c>
    </row>
    <row r="1285" spans="24:25">
      <c r="X1285" s="271">
        <v>13503012901</v>
      </c>
      <c r="Y1285" s="272" t="s">
        <v>3686</v>
      </c>
    </row>
    <row r="1286" spans="24:25">
      <c r="X1286" s="271">
        <v>135030130</v>
      </c>
      <c r="Y1286" s="272" t="s">
        <v>2272</v>
      </c>
    </row>
    <row r="1287" spans="24:25">
      <c r="X1287" s="271">
        <v>13503013101</v>
      </c>
      <c r="Y1287" s="272" t="s">
        <v>2346</v>
      </c>
    </row>
    <row r="1288" spans="24:25">
      <c r="X1288" s="271">
        <v>13503013102</v>
      </c>
      <c r="Y1288" s="272" t="s">
        <v>2347</v>
      </c>
    </row>
    <row r="1289" spans="24:25">
      <c r="X1289" s="271">
        <v>13503013201</v>
      </c>
      <c r="Y1289" s="272" t="s">
        <v>3687</v>
      </c>
    </row>
    <row r="1290" spans="24:25">
      <c r="X1290" s="271">
        <v>13503013202</v>
      </c>
      <c r="Y1290" s="272" t="s">
        <v>3688</v>
      </c>
    </row>
    <row r="1291" spans="24:25">
      <c r="X1291" s="271">
        <v>13503013203</v>
      </c>
      <c r="Y1291" s="272" t="s">
        <v>3689</v>
      </c>
    </row>
    <row r="1292" spans="24:25">
      <c r="X1292" s="271">
        <v>13503013204</v>
      </c>
      <c r="Y1292" s="272" t="s">
        <v>3690</v>
      </c>
    </row>
    <row r="1293" spans="24:25">
      <c r="X1293" s="271">
        <v>13503013205</v>
      </c>
      <c r="Y1293" s="272" t="s">
        <v>3691</v>
      </c>
    </row>
    <row r="1294" spans="24:25">
      <c r="X1294" s="271">
        <v>13503013206</v>
      </c>
      <c r="Y1294" s="272" t="s">
        <v>2361</v>
      </c>
    </row>
    <row r="1295" spans="24:25">
      <c r="X1295" s="271">
        <v>135030133</v>
      </c>
      <c r="Y1295" s="272" t="s">
        <v>3692</v>
      </c>
    </row>
    <row r="1296" spans="24:25">
      <c r="X1296" s="271">
        <v>13503013401</v>
      </c>
      <c r="Y1296" s="272" t="s">
        <v>3693</v>
      </c>
    </row>
    <row r="1297" spans="24:25">
      <c r="X1297" s="271">
        <v>13503013402</v>
      </c>
      <c r="Y1297" s="272" t="s">
        <v>3693</v>
      </c>
    </row>
    <row r="1298" spans="24:25">
      <c r="X1298" s="271">
        <v>13503013403</v>
      </c>
      <c r="Y1298" s="272" t="s">
        <v>3693</v>
      </c>
    </row>
    <row r="1299" spans="24:25">
      <c r="X1299" s="271">
        <v>13503013404</v>
      </c>
      <c r="Y1299" s="272" t="s">
        <v>3693</v>
      </c>
    </row>
    <row r="1300" spans="24:25">
      <c r="X1300" s="271">
        <v>13503013405</v>
      </c>
      <c r="Y1300" s="272" t="s">
        <v>3693</v>
      </c>
    </row>
    <row r="1301" spans="24:25">
      <c r="X1301" s="271">
        <v>13503013406</v>
      </c>
      <c r="Y1301" s="272" t="s">
        <v>3693</v>
      </c>
    </row>
    <row r="1302" spans="24:25">
      <c r="X1302" s="271">
        <v>13503013407</v>
      </c>
      <c r="Y1302" s="272" t="s">
        <v>3693</v>
      </c>
    </row>
    <row r="1303" spans="24:25">
      <c r="X1303" s="271">
        <v>13503013408</v>
      </c>
      <c r="Y1303" s="272" t="s">
        <v>3693</v>
      </c>
    </row>
    <row r="1304" spans="24:25">
      <c r="X1304" s="271">
        <v>13503013409</v>
      </c>
      <c r="Y1304" s="272" t="s">
        <v>3693</v>
      </c>
    </row>
    <row r="1305" spans="24:25">
      <c r="X1305" s="271">
        <v>13503013410</v>
      </c>
      <c r="Y1305" s="272" t="s">
        <v>3693</v>
      </c>
    </row>
    <row r="1306" spans="24:25">
      <c r="X1306" s="271">
        <v>13503013411</v>
      </c>
      <c r="Y1306" s="272" t="s">
        <v>3693</v>
      </c>
    </row>
    <row r="1307" spans="24:25">
      <c r="X1307" s="271">
        <v>13503013413</v>
      </c>
      <c r="Y1307" s="272" t="s">
        <v>3693</v>
      </c>
    </row>
    <row r="1308" spans="24:25">
      <c r="X1308" s="271">
        <v>13503013501</v>
      </c>
      <c r="Y1308" s="272" t="s">
        <v>3694</v>
      </c>
    </row>
    <row r="1309" spans="24:25">
      <c r="X1309" s="271">
        <v>13503013601</v>
      </c>
      <c r="Y1309" s="272" t="s">
        <v>3695</v>
      </c>
    </row>
    <row r="1310" spans="24:25">
      <c r="X1310" s="271">
        <v>13503013602</v>
      </c>
      <c r="Y1310" s="272" t="s">
        <v>3696</v>
      </c>
    </row>
    <row r="1311" spans="24:25">
      <c r="X1311" s="271">
        <v>13503013603</v>
      </c>
      <c r="Y1311" s="272" t="s">
        <v>3697</v>
      </c>
    </row>
    <row r="1312" spans="24:25">
      <c r="X1312" s="271">
        <v>13503013604</v>
      </c>
      <c r="Y1312" s="272" t="s">
        <v>3698</v>
      </c>
    </row>
    <row r="1313" spans="24:25">
      <c r="X1313" s="271">
        <v>13503013605</v>
      </c>
      <c r="Y1313" s="272" t="s">
        <v>3699</v>
      </c>
    </row>
    <row r="1314" spans="24:25">
      <c r="X1314" s="271">
        <v>13503013606</v>
      </c>
      <c r="Y1314" s="272" t="s">
        <v>2272</v>
      </c>
    </row>
    <row r="1315" spans="24:25">
      <c r="X1315" s="271">
        <v>13503013607</v>
      </c>
      <c r="Y1315" s="272" t="s">
        <v>3700</v>
      </c>
    </row>
    <row r="1316" spans="24:25">
      <c r="X1316" s="271">
        <v>13503013608</v>
      </c>
      <c r="Y1316" s="272" t="s">
        <v>3701</v>
      </c>
    </row>
    <row r="1317" spans="24:25">
      <c r="X1317" s="271">
        <v>13503013609</v>
      </c>
      <c r="Y1317" s="272" t="s">
        <v>3702</v>
      </c>
    </row>
    <row r="1318" spans="24:25">
      <c r="X1318" s="271">
        <v>13503013610</v>
      </c>
      <c r="Y1318" s="272" t="s">
        <v>1263</v>
      </c>
    </row>
    <row r="1319" spans="24:25">
      <c r="X1319" s="271">
        <v>13503013611</v>
      </c>
      <c r="Y1319" s="272" t="s">
        <v>1882</v>
      </c>
    </row>
    <row r="1320" spans="24:25">
      <c r="X1320" s="271">
        <v>13503013612</v>
      </c>
      <c r="Y1320" s="272" t="s">
        <v>2015</v>
      </c>
    </row>
    <row r="1321" spans="24:25">
      <c r="X1321" s="271">
        <v>13503013613</v>
      </c>
      <c r="Y1321" s="272" t="s">
        <v>2687</v>
      </c>
    </row>
    <row r="1322" spans="24:25">
      <c r="X1322" s="271">
        <v>13503013614</v>
      </c>
      <c r="Y1322" s="272" t="s">
        <v>2688</v>
      </c>
    </row>
    <row r="1323" spans="24:25">
      <c r="X1323" s="271">
        <v>13503013615</v>
      </c>
      <c r="Y1323" s="272" t="s">
        <v>2932</v>
      </c>
    </row>
    <row r="1324" spans="24:25">
      <c r="X1324" s="271">
        <v>13503013701</v>
      </c>
      <c r="Y1324" s="272" t="s">
        <v>3703</v>
      </c>
    </row>
    <row r="1325" spans="24:25">
      <c r="X1325" s="271">
        <v>13503013702</v>
      </c>
      <c r="Y1325" s="272" t="s">
        <v>3704</v>
      </c>
    </row>
    <row r="1326" spans="24:25">
      <c r="X1326" s="271">
        <v>13503013703</v>
      </c>
      <c r="Y1326" s="272" t="s">
        <v>3705</v>
      </c>
    </row>
    <row r="1327" spans="24:25">
      <c r="X1327" s="271">
        <v>13503013704</v>
      </c>
      <c r="Y1327" s="272" t="s">
        <v>3706</v>
      </c>
    </row>
    <row r="1328" spans="24:25">
      <c r="X1328" s="271">
        <v>13503013706</v>
      </c>
      <c r="Y1328" s="272" t="s">
        <v>3707</v>
      </c>
    </row>
    <row r="1329" spans="24:25">
      <c r="X1329" s="271">
        <v>13503013707</v>
      </c>
      <c r="Y1329" s="272" t="s">
        <v>3708</v>
      </c>
    </row>
    <row r="1330" spans="24:25">
      <c r="X1330" s="271">
        <v>13503013708</v>
      </c>
      <c r="Y1330" s="272" t="s">
        <v>3709</v>
      </c>
    </row>
    <row r="1331" spans="24:25">
      <c r="X1331" s="271">
        <v>13503013709</v>
      </c>
      <c r="Y1331" s="272" t="s">
        <v>3710</v>
      </c>
    </row>
    <row r="1332" spans="24:25">
      <c r="X1332" s="271">
        <v>13503013710</v>
      </c>
      <c r="Y1332" s="272" t="s">
        <v>1883</v>
      </c>
    </row>
    <row r="1333" spans="24:25">
      <c r="X1333" s="271">
        <v>13503013711</v>
      </c>
      <c r="Y1333" s="272" t="s">
        <v>1884</v>
      </c>
    </row>
    <row r="1334" spans="24:25">
      <c r="X1334" s="271">
        <v>13503013712</v>
      </c>
      <c r="Y1334" s="272" t="s">
        <v>2056</v>
      </c>
    </row>
    <row r="1335" spans="24:25">
      <c r="X1335" s="271">
        <v>13503013713</v>
      </c>
      <c r="Y1335" s="272" t="s">
        <v>2057</v>
      </c>
    </row>
    <row r="1336" spans="24:25">
      <c r="X1336" s="271">
        <v>13503013714</v>
      </c>
      <c r="Y1336" s="272" t="s">
        <v>2642</v>
      </c>
    </row>
    <row r="1337" spans="24:25">
      <c r="X1337" s="271">
        <v>13503013716</v>
      </c>
      <c r="Y1337" s="272" t="s">
        <v>3711</v>
      </c>
    </row>
    <row r="1338" spans="24:25">
      <c r="X1338" s="271">
        <v>13503013801</v>
      </c>
      <c r="Y1338" s="272" t="s">
        <v>3712</v>
      </c>
    </row>
    <row r="1339" spans="24:25">
      <c r="X1339" s="271">
        <v>13503013802</v>
      </c>
      <c r="Y1339" s="272" t="s">
        <v>3713</v>
      </c>
    </row>
    <row r="1340" spans="24:25">
      <c r="X1340" s="271">
        <v>13503013803</v>
      </c>
      <c r="Y1340" s="272" t="s">
        <v>3714</v>
      </c>
    </row>
    <row r="1341" spans="24:25">
      <c r="X1341" s="271">
        <v>13503013804</v>
      </c>
      <c r="Y1341" s="272" t="s">
        <v>3715</v>
      </c>
    </row>
    <row r="1342" spans="24:25">
      <c r="X1342" s="271">
        <v>13503013805</v>
      </c>
      <c r="Y1342" s="272" t="s">
        <v>3716</v>
      </c>
    </row>
    <row r="1343" spans="24:25">
      <c r="X1343" s="271">
        <v>13503013806</v>
      </c>
      <c r="Y1343" s="272" t="s">
        <v>2434</v>
      </c>
    </row>
    <row r="1344" spans="24:25">
      <c r="X1344" s="271">
        <v>13503013807</v>
      </c>
      <c r="Y1344" s="272" t="s">
        <v>2435</v>
      </c>
    </row>
    <row r="1345" spans="24:25">
      <c r="X1345" s="271">
        <v>13503013808</v>
      </c>
      <c r="Y1345" s="272" t="s">
        <v>2436</v>
      </c>
    </row>
    <row r="1346" spans="24:25">
      <c r="X1346" s="271">
        <v>13503013809</v>
      </c>
      <c r="Y1346" s="272" t="s">
        <v>2464</v>
      </c>
    </row>
    <row r="1347" spans="24:25">
      <c r="X1347" s="271">
        <v>13503013810</v>
      </c>
      <c r="Y1347" s="272" t="s">
        <v>2465</v>
      </c>
    </row>
    <row r="1348" spans="24:25">
      <c r="X1348" s="271">
        <v>13503013811</v>
      </c>
      <c r="Y1348" s="272" t="s">
        <v>3717</v>
      </c>
    </row>
    <row r="1349" spans="24:25">
      <c r="X1349" s="271">
        <v>13503013812</v>
      </c>
      <c r="Y1349" s="272" t="s">
        <v>3718</v>
      </c>
    </row>
    <row r="1350" spans="24:25">
      <c r="X1350" s="271">
        <v>13503013813</v>
      </c>
      <c r="Y1350" s="272" t="s">
        <v>2643</v>
      </c>
    </row>
    <row r="1351" spans="24:25">
      <c r="X1351" s="271">
        <v>13503013814</v>
      </c>
      <c r="Y1351" s="272" t="s">
        <v>2704</v>
      </c>
    </row>
    <row r="1352" spans="24:25">
      <c r="X1352" s="271">
        <v>13503013815</v>
      </c>
      <c r="Y1352" s="272" t="s">
        <v>2961</v>
      </c>
    </row>
    <row r="1353" spans="24:25">
      <c r="X1353" s="271">
        <v>13503013901</v>
      </c>
      <c r="Y1353" s="272" t="s">
        <v>3719</v>
      </c>
    </row>
    <row r="1354" spans="24:25">
      <c r="X1354" s="271">
        <v>13503013902</v>
      </c>
      <c r="Y1354" s="272" t="s">
        <v>3720</v>
      </c>
    </row>
    <row r="1355" spans="24:25">
      <c r="X1355" s="271">
        <v>13503013903</v>
      </c>
      <c r="Y1355" s="272" t="s">
        <v>3721</v>
      </c>
    </row>
    <row r="1356" spans="24:25">
      <c r="X1356" s="271">
        <v>13503013904</v>
      </c>
      <c r="Y1356" s="272" t="s">
        <v>3722</v>
      </c>
    </row>
    <row r="1357" spans="24:25">
      <c r="X1357" s="271">
        <v>13503013905</v>
      </c>
      <c r="Y1357" s="272" t="s">
        <v>3723</v>
      </c>
    </row>
    <row r="1358" spans="24:25">
      <c r="X1358" s="271">
        <v>13503013906</v>
      </c>
      <c r="Y1358" s="272" t="s">
        <v>3724</v>
      </c>
    </row>
    <row r="1359" spans="24:25">
      <c r="X1359" s="271">
        <v>13503014001</v>
      </c>
      <c r="Y1359" s="272" t="s">
        <v>3725</v>
      </c>
    </row>
    <row r="1360" spans="24:25">
      <c r="X1360" s="271">
        <v>13503014002</v>
      </c>
      <c r="Y1360" s="272" t="s">
        <v>3726</v>
      </c>
    </row>
    <row r="1361" spans="24:25">
      <c r="X1361" s="271">
        <v>13503014003</v>
      </c>
      <c r="Y1361" s="272" t="s">
        <v>3727</v>
      </c>
    </row>
    <row r="1362" spans="24:25">
      <c r="X1362" s="271">
        <v>13503014004</v>
      </c>
      <c r="Y1362" s="272" t="s">
        <v>3728</v>
      </c>
    </row>
    <row r="1363" spans="24:25">
      <c r="X1363" s="271">
        <v>13503014101</v>
      </c>
      <c r="Y1363" s="272" t="s">
        <v>2440</v>
      </c>
    </row>
    <row r="1364" spans="24:25">
      <c r="X1364" s="271">
        <v>13503014102</v>
      </c>
      <c r="Y1364" s="272" t="s">
        <v>3729</v>
      </c>
    </row>
    <row r="1365" spans="24:25">
      <c r="X1365" s="271">
        <v>13503014103</v>
      </c>
      <c r="Y1365" s="272" t="s">
        <v>3730</v>
      </c>
    </row>
    <row r="1366" spans="24:25">
      <c r="X1366" s="271">
        <v>13503014104</v>
      </c>
      <c r="Y1366" s="272" t="s">
        <v>3731</v>
      </c>
    </row>
    <row r="1367" spans="24:25">
      <c r="X1367" s="271">
        <v>13503014105</v>
      </c>
      <c r="Y1367" s="272" t="s">
        <v>1191</v>
      </c>
    </row>
    <row r="1368" spans="24:25">
      <c r="X1368" s="271">
        <v>13503014106</v>
      </c>
      <c r="Y1368" s="272" t="s">
        <v>1299</v>
      </c>
    </row>
    <row r="1369" spans="24:25">
      <c r="X1369" s="271">
        <v>13503014201</v>
      </c>
      <c r="Y1369" s="272" t="s">
        <v>3732</v>
      </c>
    </row>
    <row r="1370" spans="24:25">
      <c r="X1370" s="271">
        <v>13503014202</v>
      </c>
      <c r="Y1370" s="272" t="s">
        <v>3733</v>
      </c>
    </row>
    <row r="1371" spans="24:25">
      <c r="X1371" s="271">
        <v>13503014203</v>
      </c>
      <c r="Y1371" s="272" t="s">
        <v>3734</v>
      </c>
    </row>
    <row r="1372" spans="24:25">
      <c r="X1372" s="271">
        <v>13503014204</v>
      </c>
      <c r="Y1372" s="272" t="s">
        <v>3735</v>
      </c>
    </row>
    <row r="1373" spans="24:25">
      <c r="X1373" s="271">
        <v>13503014205</v>
      </c>
      <c r="Y1373" s="272" t="s">
        <v>3736</v>
      </c>
    </row>
    <row r="1374" spans="24:25">
      <c r="X1374" s="271">
        <v>13503014206</v>
      </c>
      <c r="Y1374" s="272" t="s">
        <v>2394</v>
      </c>
    </row>
    <row r="1375" spans="24:25">
      <c r="X1375" s="271">
        <v>13503014207</v>
      </c>
      <c r="Y1375" s="272" t="s">
        <v>2395</v>
      </c>
    </row>
    <row r="1376" spans="24:25">
      <c r="X1376" s="271">
        <v>13503014301</v>
      </c>
      <c r="Y1376" s="272" t="s">
        <v>3737</v>
      </c>
    </row>
    <row r="1377" spans="24:25">
      <c r="X1377" s="271">
        <v>13503014401</v>
      </c>
      <c r="Y1377" s="272" t="s">
        <v>2293</v>
      </c>
    </row>
    <row r="1378" spans="24:25">
      <c r="X1378" s="271">
        <v>13503014402</v>
      </c>
      <c r="Y1378" s="272" t="s">
        <v>2294</v>
      </c>
    </row>
    <row r="1379" spans="24:25">
      <c r="X1379" s="271">
        <v>13503014403</v>
      </c>
      <c r="Y1379" s="272" t="s">
        <v>2295</v>
      </c>
    </row>
    <row r="1380" spans="24:25">
      <c r="X1380" s="271">
        <v>13503014404</v>
      </c>
      <c r="Y1380" s="272" t="s">
        <v>2296</v>
      </c>
    </row>
    <row r="1381" spans="24:25">
      <c r="X1381" s="271">
        <v>13503014405</v>
      </c>
      <c r="Y1381" s="272" t="s">
        <v>2327</v>
      </c>
    </row>
    <row r="1382" spans="24:25">
      <c r="X1382" s="271">
        <v>13503014501</v>
      </c>
      <c r="Y1382" s="272" t="s">
        <v>3738</v>
      </c>
    </row>
    <row r="1383" spans="24:25">
      <c r="X1383" s="271">
        <v>13503014502</v>
      </c>
      <c r="Y1383" s="272" t="s">
        <v>2466</v>
      </c>
    </row>
    <row r="1384" spans="24:25">
      <c r="X1384" s="271">
        <v>13503014601</v>
      </c>
      <c r="Y1384" s="272" t="s">
        <v>2326</v>
      </c>
    </row>
    <row r="1385" spans="24:25">
      <c r="X1385" s="271">
        <v>135030147</v>
      </c>
      <c r="Y1385" s="272" t="s">
        <v>742</v>
      </c>
    </row>
    <row r="1386" spans="24:25">
      <c r="X1386" s="271">
        <v>13503014801</v>
      </c>
      <c r="Y1386" s="272" t="s">
        <v>2300</v>
      </c>
    </row>
    <row r="1387" spans="24:25">
      <c r="X1387" s="271">
        <v>13503014802</v>
      </c>
      <c r="Y1387" s="272" t="s">
        <v>2301</v>
      </c>
    </row>
    <row r="1388" spans="24:25">
      <c r="X1388" s="271">
        <v>13503014803</v>
      </c>
      <c r="Y1388" s="272" t="s">
        <v>2302</v>
      </c>
    </row>
    <row r="1389" spans="24:25">
      <c r="X1389" s="271">
        <v>13503014804</v>
      </c>
      <c r="Y1389" s="272" t="s">
        <v>2330</v>
      </c>
    </row>
    <row r="1390" spans="24:25">
      <c r="X1390" s="271">
        <v>13503014805</v>
      </c>
      <c r="Y1390" s="272" t="s">
        <v>2303</v>
      </c>
    </row>
    <row r="1391" spans="24:25">
      <c r="X1391" s="271">
        <v>13503014806</v>
      </c>
      <c r="Y1391" s="272" t="s">
        <v>2304</v>
      </c>
    </row>
    <row r="1392" spans="24:25">
      <c r="X1392" s="271">
        <v>13503014807</v>
      </c>
      <c r="Y1392" s="272" t="s">
        <v>2305</v>
      </c>
    </row>
    <row r="1393" spans="24:25">
      <c r="X1393" s="271">
        <v>13503014808</v>
      </c>
      <c r="Y1393" s="272" t="s">
        <v>2306</v>
      </c>
    </row>
    <row r="1394" spans="24:25">
      <c r="X1394" s="271">
        <v>13503014809</v>
      </c>
      <c r="Y1394" s="272" t="s">
        <v>2331</v>
      </c>
    </row>
    <row r="1395" spans="24:25">
      <c r="X1395" s="271">
        <v>13503014810</v>
      </c>
      <c r="Y1395" s="272" t="s">
        <v>2332</v>
      </c>
    </row>
    <row r="1396" spans="24:25">
      <c r="X1396" s="271">
        <v>13503014811</v>
      </c>
      <c r="Y1396" s="272" t="s">
        <v>2338</v>
      </c>
    </row>
    <row r="1397" spans="24:25">
      <c r="X1397" s="271">
        <v>13503014812</v>
      </c>
      <c r="Y1397" s="272" t="s">
        <v>745</v>
      </c>
    </row>
    <row r="1398" spans="24:25">
      <c r="X1398" s="271">
        <v>13503014813</v>
      </c>
      <c r="Y1398" s="272" t="s">
        <v>744</v>
      </c>
    </row>
    <row r="1399" spans="24:25">
      <c r="X1399" s="271">
        <v>13503014814</v>
      </c>
      <c r="Y1399" s="272" t="s">
        <v>3739</v>
      </c>
    </row>
    <row r="1400" spans="24:25">
      <c r="X1400" s="271">
        <v>13503014815</v>
      </c>
      <c r="Y1400" s="272" t="s">
        <v>1264</v>
      </c>
    </row>
    <row r="1401" spans="24:25">
      <c r="X1401" s="271">
        <v>13503014816</v>
      </c>
      <c r="Y1401" s="272" t="s">
        <v>1885</v>
      </c>
    </row>
    <row r="1402" spans="24:25">
      <c r="X1402" s="271">
        <v>13503014817</v>
      </c>
      <c r="Y1402" s="272" t="s">
        <v>2058</v>
      </c>
    </row>
    <row r="1403" spans="24:25">
      <c r="X1403" s="271">
        <v>13503014818</v>
      </c>
      <c r="Y1403" s="272" t="s">
        <v>2559</v>
      </c>
    </row>
    <row r="1404" spans="24:25">
      <c r="X1404" s="271">
        <v>13503014819</v>
      </c>
      <c r="Y1404" s="272" t="s">
        <v>2705</v>
      </c>
    </row>
    <row r="1405" spans="24:25">
      <c r="X1405" s="271">
        <v>13503014820</v>
      </c>
      <c r="Y1405" s="272" t="s">
        <v>2962</v>
      </c>
    </row>
    <row r="1406" spans="24:25">
      <c r="X1406" s="271">
        <v>13503014901</v>
      </c>
      <c r="Y1406" s="272" t="s">
        <v>2299</v>
      </c>
    </row>
    <row r="1407" spans="24:25">
      <c r="X1407" s="271">
        <v>13503015001</v>
      </c>
      <c r="Y1407" s="272" t="s">
        <v>2297</v>
      </c>
    </row>
    <row r="1408" spans="24:25">
      <c r="X1408" s="271">
        <v>13503015002</v>
      </c>
      <c r="Y1408" s="272" t="s">
        <v>2328</v>
      </c>
    </row>
    <row r="1409" spans="24:25">
      <c r="X1409" s="271">
        <v>13503015003</v>
      </c>
      <c r="Y1409" s="272" t="s">
        <v>2329</v>
      </c>
    </row>
    <row r="1410" spans="24:25">
      <c r="X1410" s="271">
        <v>13503015101</v>
      </c>
      <c r="Y1410" s="272" t="s">
        <v>2298</v>
      </c>
    </row>
    <row r="1411" spans="24:25">
      <c r="X1411" s="271">
        <v>13503015201</v>
      </c>
      <c r="Y1411" s="272" t="s">
        <v>3740</v>
      </c>
    </row>
    <row r="1412" spans="24:25">
      <c r="X1412" s="271">
        <v>13503015202</v>
      </c>
      <c r="Y1412" s="272" t="s">
        <v>3741</v>
      </c>
    </row>
    <row r="1413" spans="24:25">
      <c r="X1413" s="271">
        <v>13503015203</v>
      </c>
      <c r="Y1413" s="272" t="s">
        <v>3742</v>
      </c>
    </row>
    <row r="1414" spans="24:25">
      <c r="X1414" s="271">
        <v>13503015204</v>
      </c>
      <c r="Y1414" s="272" t="s">
        <v>3743</v>
      </c>
    </row>
    <row r="1415" spans="24:25">
      <c r="X1415" s="271">
        <v>13503015205</v>
      </c>
      <c r="Y1415" s="272" t="s">
        <v>3744</v>
      </c>
    </row>
    <row r="1416" spans="24:25">
      <c r="X1416" s="271">
        <v>13503015206</v>
      </c>
      <c r="Y1416" s="272" t="s">
        <v>3745</v>
      </c>
    </row>
    <row r="1417" spans="24:25">
      <c r="X1417" s="271">
        <v>13503015301</v>
      </c>
      <c r="Y1417" s="272" t="s">
        <v>2285</v>
      </c>
    </row>
    <row r="1418" spans="24:25">
      <c r="X1418" s="271">
        <v>13503015302</v>
      </c>
      <c r="Y1418" s="272" t="s">
        <v>2286</v>
      </c>
    </row>
    <row r="1419" spans="24:25">
      <c r="X1419" s="271">
        <v>13503015303</v>
      </c>
      <c r="Y1419" s="272" t="s">
        <v>2287</v>
      </c>
    </row>
    <row r="1420" spans="24:25">
      <c r="X1420" s="271">
        <v>13503015304</v>
      </c>
      <c r="Y1420" s="272" t="s">
        <v>2288</v>
      </c>
    </row>
    <row r="1421" spans="24:25">
      <c r="X1421" s="271">
        <v>13503015305</v>
      </c>
      <c r="Y1421" s="272" t="s">
        <v>2289</v>
      </c>
    </row>
    <row r="1422" spans="24:25">
      <c r="X1422" s="271">
        <v>13503015306</v>
      </c>
      <c r="Y1422" s="272" t="s">
        <v>2290</v>
      </c>
    </row>
    <row r="1423" spans="24:25">
      <c r="X1423" s="271">
        <v>13503015307</v>
      </c>
      <c r="Y1423" s="272" t="s">
        <v>2324</v>
      </c>
    </row>
    <row r="1424" spans="24:25">
      <c r="X1424" s="271">
        <v>13503015308</v>
      </c>
      <c r="Y1424" s="272" t="s">
        <v>2325</v>
      </c>
    </row>
    <row r="1425" spans="24:25">
      <c r="X1425" s="271">
        <v>13503015309</v>
      </c>
      <c r="Y1425" s="272" t="s">
        <v>2362</v>
      </c>
    </row>
    <row r="1426" spans="24:25">
      <c r="X1426" s="271">
        <v>13503015310</v>
      </c>
      <c r="Y1426" s="272" t="s">
        <v>1186</v>
      </c>
    </row>
    <row r="1427" spans="24:25">
      <c r="X1427" s="271">
        <v>13503015401</v>
      </c>
      <c r="Y1427" s="272" t="s">
        <v>2291</v>
      </c>
    </row>
    <row r="1428" spans="24:25">
      <c r="X1428" s="271">
        <v>13503015402</v>
      </c>
      <c r="Y1428" s="272" t="s">
        <v>1169</v>
      </c>
    </row>
    <row r="1429" spans="24:25">
      <c r="X1429" s="271">
        <v>13503015403</v>
      </c>
      <c r="Y1429" s="272" t="s">
        <v>2292</v>
      </c>
    </row>
    <row r="1430" spans="24:25">
      <c r="X1430" s="271">
        <v>13503015501</v>
      </c>
      <c r="Y1430" s="272" t="s">
        <v>2282</v>
      </c>
    </row>
    <row r="1431" spans="24:25">
      <c r="X1431" s="271">
        <v>13503015502</v>
      </c>
      <c r="Y1431" s="272" t="s">
        <v>2283</v>
      </c>
    </row>
    <row r="1432" spans="24:25">
      <c r="X1432" s="271">
        <v>13503015503</v>
      </c>
      <c r="Y1432" s="272" t="s">
        <v>2284</v>
      </c>
    </row>
    <row r="1433" spans="24:25">
      <c r="X1433" s="271">
        <v>13503015601</v>
      </c>
      <c r="Y1433" s="272" t="s">
        <v>3746</v>
      </c>
    </row>
    <row r="1434" spans="24:25">
      <c r="X1434" s="271">
        <v>13503015602</v>
      </c>
      <c r="Y1434" s="272" t="s">
        <v>3747</v>
      </c>
    </row>
    <row r="1435" spans="24:25">
      <c r="X1435" s="271">
        <v>13503015603</v>
      </c>
      <c r="Y1435" s="272" t="s">
        <v>3748</v>
      </c>
    </row>
    <row r="1436" spans="24:25">
      <c r="X1436" s="271">
        <v>13503015606</v>
      </c>
      <c r="Y1436" s="272" t="s">
        <v>3749</v>
      </c>
    </row>
    <row r="1437" spans="24:25">
      <c r="X1437" s="271">
        <v>13503015701</v>
      </c>
      <c r="Y1437" s="272" t="s">
        <v>3750</v>
      </c>
    </row>
    <row r="1438" spans="24:25">
      <c r="X1438" s="271">
        <v>13503015702</v>
      </c>
      <c r="Y1438" s="272" t="s">
        <v>3751</v>
      </c>
    </row>
    <row r="1439" spans="24:25">
      <c r="X1439" s="271">
        <v>13503015703</v>
      </c>
      <c r="Y1439" s="272" t="s">
        <v>3752</v>
      </c>
    </row>
    <row r="1440" spans="24:25">
      <c r="X1440" s="271">
        <v>13503015704</v>
      </c>
      <c r="Y1440" s="272" t="s">
        <v>3753</v>
      </c>
    </row>
    <row r="1441" spans="24:25">
      <c r="X1441" s="271">
        <v>13503015705</v>
      </c>
      <c r="Y1441" s="272" t="s">
        <v>3754</v>
      </c>
    </row>
    <row r="1442" spans="24:25">
      <c r="X1442" s="271">
        <v>13503015801</v>
      </c>
      <c r="Y1442" s="272" t="s">
        <v>3755</v>
      </c>
    </row>
    <row r="1443" spans="24:25">
      <c r="X1443" s="271">
        <v>13503015901</v>
      </c>
      <c r="Y1443" s="272" t="s">
        <v>3756</v>
      </c>
    </row>
    <row r="1444" spans="24:25">
      <c r="X1444" s="271">
        <v>13503015902</v>
      </c>
      <c r="Y1444" s="272" t="s">
        <v>3757</v>
      </c>
    </row>
    <row r="1445" spans="24:25">
      <c r="X1445" s="271">
        <v>13503015903</v>
      </c>
      <c r="Y1445" s="272" t="s">
        <v>2467</v>
      </c>
    </row>
    <row r="1446" spans="24:25">
      <c r="X1446" s="271">
        <v>13503015904</v>
      </c>
      <c r="Y1446" s="272" t="s">
        <v>2468</v>
      </c>
    </row>
    <row r="1447" spans="24:25">
      <c r="X1447" s="271">
        <v>13503015905</v>
      </c>
      <c r="Y1447" s="272" t="s">
        <v>2469</v>
      </c>
    </row>
    <row r="1448" spans="24:25">
      <c r="X1448" s="271">
        <v>13503015906</v>
      </c>
      <c r="Y1448" s="272" t="s">
        <v>2470</v>
      </c>
    </row>
    <row r="1449" spans="24:25">
      <c r="X1449" s="271">
        <v>13503015907</v>
      </c>
      <c r="Y1449" s="272" t="s">
        <v>2471</v>
      </c>
    </row>
    <row r="1450" spans="24:25">
      <c r="X1450" s="271">
        <v>13503015908</v>
      </c>
      <c r="Y1450" s="272" t="s">
        <v>2441</v>
      </c>
    </row>
    <row r="1451" spans="24:25">
      <c r="X1451" s="271">
        <v>13503015909</v>
      </c>
      <c r="Y1451" s="272" t="s">
        <v>3758</v>
      </c>
    </row>
    <row r="1452" spans="24:25">
      <c r="X1452" s="271">
        <v>13503015910</v>
      </c>
      <c r="Y1452" s="272" t="s">
        <v>3759</v>
      </c>
    </row>
    <row r="1453" spans="24:25">
      <c r="X1453" s="271">
        <v>13503015911</v>
      </c>
      <c r="Y1453" s="272" t="s">
        <v>3760</v>
      </c>
    </row>
    <row r="1454" spans="24:25">
      <c r="X1454" s="271">
        <v>13503015912</v>
      </c>
      <c r="Y1454" s="272" t="s">
        <v>3761</v>
      </c>
    </row>
    <row r="1455" spans="24:25">
      <c r="X1455" s="271">
        <v>13503015913</v>
      </c>
      <c r="Y1455" s="272" t="s">
        <v>3762</v>
      </c>
    </row>
    <row r="1456" spans="24:25">
      <c r="X1456" s="271">
        <v>13503015914</v>
      </c>
      <c r="Y1456" s="272" t="s">
        <v>3763</v>
      </c>
    </row>
    <row r="1457" spans="24:25">
      <c r="X1457" s="271">
        <v>13503015916</v>
      </c>
      <c r="Y1457" s="272" t="s">
        <v>3764</v>
      </c>
    </row>
    <row r="1458" spans="24:25">
      <c r="X1458" s="271">
        <v>13503016001</v>
      </c>
      <c r="Y1458" s="272" t="s">
        <v>3765</v>
      </c>
    </row>
    <row r="1459" spans="24:25">
      <c r="X1459" s="271">
        <v>13503016101</v>
      </c>
      <c r="Y1459" s="272" t="s">
        <v>3766</v>
      </c>
    </row>
    <row r="1460" spans="24:25">
      <c r="X1460" s="271">
        <v>13503016102</v>
      </c>
      <c r="Y1460" s="272" t="s">
        <v>3767</v>
      </c>
    </row>
    <row r="1461" spans="24:25">
      <c r="X1461" s="271">
        <v>13503016103</v>
      </c>
      <c r="Y1461" s="272" t="s">
        <v>3768</v>
      </c>
    </row>
    <row r="1462" spans="24:25">
      <c r="X1462" s="271">
        <v>135030162</v>
      </c>
      <c r="Y1462" s="272" t="s">
        <v>3769</v>
      </c>
    </row>
    <row r="1463" spans="24:25">
      <c r="X1463" s="271">
        <v>135030163</v>
      </c>
      <c r="Y1463" s="272" t="s">
        <v>2271</v>
      </c>
    </row>
    <row r="1464" spans="24:25">
      <c r="X1464" s="271">
        <v>135030164</v>
      </c>
      <c r="Y1464" s="272" t="s">
        <v>3692</v>
      </c>
    </row>
    <row r="1465" spans="24:25">
      <c r="X1465" s="271">
        <v>135030165</v>
      </c>
      <c r="Y1465" s="272" t="s">
        <v>3770</v>
      </c>
    </row>
    <row r="1466" spans="24:25">
      <c r="X1466" s="271">
        <v>13503016601</v>
      </c>
      <c r="Y1466" s="272" t="s">
        <v>3771</v>
      </c>
    </row>
    <row r="1467" spans="24:25">
      <c r="X1467" s="271">
        <v>13503016602</v>
      </c>
      <c r="Y1467" s="272" t="s">
        <v>3772</v>
      </c>
    </row>
    <row r="1468" spans="24:25">
      <c r="X1468" s="271">
        <v>13503016604</v>
      </c>
      <c r="Y1468" s="272" t="s">
        <v>3773</v>
      </c>
    </row>
    <row r="1469" spans="24:25">
      <c r="X1469" s="271">
        <v>13503016605</v>
      </c>
      <c r="Y1469" s="272" t="s">
        <v>3774</v>
      </c>
    </row>
    <row r="1470" spans="24:25">
      <c r="X1470" s="271">
        <v>13503016606</v>
      </c>
      <c r="Y1470" s="272" t="s">
        <v>3775</v>
      </c>
    </row>
    <row r="1471" spans="24:25">
      <c r="X1471" s="271">
        <v>13503016701</v>
      </c>
      <c r="Y1471" s="272" t="s">
        <v>3776</v>
      </c>
    </row>
    <row r="1472" spans="24:25">
      <c r="X1472" s="271">
        <v>13503016702</v>
      </c>
      <c r="Y1472" s="272" t="s">
        <v>3777</v>
      </c>
    </row>
    <row r="1473" spans="24:25">
      <c r="X1473" s="271">
        <v>13503016703</v>
      </c>
      <c r="Y1473" s="272" t="s">
        <v>3778</v>
      </c>
    </row>
    <row r="1474" spans="24:25">
      <c r="X1474" s="271">
        <v>13503016704</v>
      </c>
      <c r="Y1474" s="272" t="s">
        <v>3779</v>
      </c>
    </row>
    <row r="1475" spans="24:25">
      <c r="X1475" s="271">
        <v>135030168</v>
      </c>
      <c r="Y1475" s="272" t="s">
        <v>3780</v>
      </c>
    </row>
    <row r="1476" spans="24:25">
      <c r="X1476" s="271">
        <v>13503016801</v>
      </c>
      <c r="Y1476" s="272" t="s">
        <v>3781</v>
      </c>
    </row>
    <row r="1477" spans="24:25">
      <c r="X1477" s="271">
        <v>135030169</v>
      </c>
      <c r="Y1477" s="272" t="s">
        <v>3782</v>
      </c>
    </row>
    <row r="1478" spans="24:25">
      <c r="X1478" s="271">
        <v>13503016901</v>
      </c>
      <c r="Y1478" s="272" t="s">
        <v>1179</v>
      </c>
    </row>
    <row r="1479" spans="24:25">
      <c r="X1479" s="271">
        <v>13503016902</v>
      </c>
      <c r="Y1479" s="272" t="s">
        <v>1886</v>
      </c>
    </row>
    <row r="1480" spans="24:25">
      <c r="X1480" s="271">
        <v>13503016905</v>
      </c>
      <c r="Y1480" s="272" t="s">
        <v>3783</v>
      </c>
    </row>
    <row r="1481" spans="24:25">
      <c r="X1481" s="271">
        <v>13503016906</v>
      </c>
      <c r="Y1481" s="272" t="s">
        <v>1887</v>
      </c>
    </row>
    <row r="1482" spans="24:25">
      <c r="X1482" s="271">
        <v>135030170</v>
      </c>
      <c r="Y1482" s="272" t="s">
        <v>3784</v>
      </c>
    </row>
    <row r="1483" spans="24:25">
      <c r="X1483" s="271">
        <v>13503017001</v>
      </c>
      <c r="Y1483" s="272" t="s">
        <v>3785</v>
      </c>
    </row>
    <row r="1484" spans="24:25">
      <c r="X1484" s="271">
        <v>135030171</v>
      </c>
      <c r="Y1484" s="272" t="s">
        <v>3786</v>
      </c>
    </row>
    <row r="1485" spans="24:25">
      <c r="X1485" s="271">
        <v>135030172</v>
      </c>
      <c r="Y1485" s="272" t="s">
        <v>3787</v>
      </c>
    </row>
    <row r="1486" spans="24:25">
      <c r="X1486" s="271">
        <v>135030173</v>
      </c>
      <c r="Y1486" s="272" t="s">
        <v>3788</v>
      </c>
    </row>
    <row r="1487" spans="24:25">
      <c r="X1487" s="271">
        <v>13503017301</v>
      </c>
      <c r="Y1487" s="272" t="s">
        <v>3788</v>
      </c>
    </row>
    <row r="1488" spans="24:25">
      <c r="X1488" s="271">
        <v>13503017302</v>
      </c>
      <c r="Y1488" s="272" t="s">
        <v>3788</v>
      </c>
    </row>
    <row r="1489" spans="24:25">
      <c r="X1489" s="271">
        <v>13503017303</v>
      </c>
      <c r="Y1489" s="272" t="s">
        <v>3788</v>
      </c>
    </row>
    <row r="1490" spans="24:25">
      <c r="X1490" s="271">
        <v>13503017304</v>
      </c>
      <c r="Y1490" s="272" t="s">
        <v>3788</v>
      </c>
    </row>
    <row r="1491" spans="24:25">
      <c r="X1491" s="271">
        <v>13503017306</v>
      </c>
      <c r="Y1491" s="272" t="s">
        <v>3788</v>
      </c>
    </row>
    <row r="1492" spans="24:25">
      <c r="X1492" s="271">
        <v>135030174</v>
      </c>
      <c r="Y1492" s="272" t="s">
        <v>3789</v>
      </c>
    </row>
    <row r="1493" spans="24:25">
      <c r="X1493" s="271">
        <v>135030175</v>
      </c>
      <c r="Y1493" s="272" t="s">
        <v>382</v>
      </c>
    </row>
    <row r="1494" spans="24:25">
      <c r="X1494" s="271">
        <v>13503017501</v>
      </c>
      <c r="Y1494" s="272" t="s">
        <v>741</v>
      </c>
    </row>
    <row r="1495" spans="24:25">
      <c r="X1495" s="271">
        <v>135030176</v>
      </c>
      <c r="Y1495" s="272" t="s">
        <v>1106</v>
      </c>
    </row>
    <row r="1496" spans="24:25">
      <c r="X1496" s="271">
        <v>13503017601</v>
      </c>
      <c r="Y1496" s="272" t="s">
        <v>3790</v>
      </c>
    </row>
    <row r="1497" spans="24:25">
      <c r="X1497" s="271">
        <v>13503017602</v>
      </c>
      <c r="Y1497" s="272" t="s">
        <v>3791</v>
      </c>
    </row>
    <row r="1498" spans="24:25">
      <c r="X1498" s="271">
        <v>13503017603</v>
      </c>
      <c r="Y1498" s="272" t="s">
        <v>3792</v>
      </c>
    </row>
    <row r="1499" spans="24:25">
      <c r="X1499" s="271">
        <v>135030177</v>
      </c>
      <c r="Y1499" s="272" t="s">
        <v>3793</v>
      </c>
    </row>
    <row r="1500" spans="24:25">
      <c r="X1500" s="271">
        <v>13503017701</v>
      </c>
      <c r="Y1500" s="272" t="s">
        <v>3794</v>
      </c>
    </row>
    <row r="1501" spans="24:25">
      <c r="X1501" s="271">
        <v>13503017702</v>
      </c>
      <c r="Y1501" s="272" t="s">
        <v>3795</v>
      </c>
    </row>
    <row r="1502" spans="24:25">
      <c r="X1502" s="271">
        <v>13503017703</v>
      </c>
      <c r="Y1502" s="272" t="s">
        <v>3796</v>
      </c>
    </row>
    <row r="1503" spans="24:25">
      <c r="X1503" s="271">
        <v>135030178</v>
      </c>
      <c r="Y1503" s="272" t="s">
        <v>3797</v>
      </c>
    </row>
    <row r="1504" spans="24:25">
      <c r="X1504" s="271">
        <v>135030179</v>
      </c>
      <c r="Y1504" s="272" t="s">
        <v>3798</v>
      </c>
    </row>
    <row r="1505" spans="24:25">
      <c r="X1505" s="271">
        <v>135030180</v>
      </c>
      <c r="Y1505" s="272" t="s">
        <v>382</v>
      </c>
    </row>
    <row r="1506" spans="24:25">
      <c r="X1506" s="271">
        <v>135030181</v>
      </c>
      <c r="Y1506" s="272" t="s">
        <v>1051</v>
      </c>
    </row>
    <row r="1507" spans="24:25">
      <c r="X1507" s="271">
        <v>13503018101</v>
      </c>
      <c r="Y1507" s="272" t="s">
        <v>3799</v>
      </c>
    </row>
    <row r="1508" spans="24:25">
      <c r="X1508" s="271">
        <v>13503018106</v>
      </c>
      <c r="Y1508" s="272" t="s">
        <v>1888</v>
      </c>
    </row>
    <row r="1509" spans="24:25">
      <c r="X1509" s="271">
        <v>13503018107</v>
      </c>
      <c r="Y1509" s="272" t="s">
        <v>2082</v>
      </c>
    </row>
    <row r="1510" spans="24:25">
      <c r="X1510" s="271">
        <v>135030182</v>
      </c>
      <c r="Y1510" s="272" t="s">
        <v>2445</v>
      </c>
    </row>
    <row r="1511" spans="24:25">
      <c r="X1511" s="271">
        <v>13503018201</v>
      </c>
      <c r="Y1511" s="272" t="s">
        <v>3800</v>
      </c>
    </row>
    <row r="1512" spans="24:25">
      <c r="X1512" s="271">
        <v>13503018202</v>
      </c>
      <c r="Y1512" s="272" t="s">
        <v>3801</v>
      </c>
    </row>
    <row r="1513" spans="24:25">
      <c r="X1513" s="271">
        <v>13503018203</v>
      </c>
      <c r="Y1513" s="272" t="s">
        <v>3802</v>
      </c>
    </row>
    <row r="1514" spans="24:25">
      <c r="X1514" s="271">
        <v>13503018204</v>
      </c>
      <c r="Y1514" s="272" t="s">
        <v>2472</v>
      </c>
    </row>
    <row r="1515" spans="24:25">
      <c r="X1515" s="271">
        <v>13503018205</v>
      </c>
      <c r="Y1515" s="272" t="s">
        <v>2473</v>
      </c>
    </row>
    <row r="1516" spans="24:25">
      <c r="X1516" s="271">
        <v>13503018206</v>
      </c>
      <c r="Y1516" s="272" t="s">
        <v>2474</v>
      </c>
    </row>
    <row r="1517" spans="24:25">
      <c r="X1517" s="271">
        <v>13503018207</v>
      </c>
      <c r="Y1517" s="272" t="s">
        <v>2114</v>
      </c>
    </row>
    <row r="1518" spans="24:25">
      <c r="X1518" s="271">
        <v>13503018208</v>
      </c>
      <c r="Y1518" s="272" t="s">
        <v>2115</v>
      </c>
    </row>
    <row r="1519" spans="24:25">
      <c r="X1519" s="271">
        <v>13503018209</v>
      </c>
      <c r="Y1519" s="272" t="s">
        <v>2607</v>
      </c>
    </row>
    <row r="1520" spans="24:25">
      <c r="X1520" s="271">
        <v>13503018211</v>
      </c>
      <c r="Y1520" s="272" t="s">
        <v>3803</v>
      </c>
    </row>
    <row r="1521" spans="24:25">
      <c r="X1521" s="271">
        <v>135030183</v>
      </c>
      <c r="Y1521" s="272" t="s">
        <v>3804</v>
      </c>
    </row>
    <row r="1522" spans="24:25">
      <c r="X1522" s="271">
        <v>13503018301</v>
      </c>
      <c r="Y1522" s="272" t="s">
        <v>3805</v>
      </c>
    </row>
    <row r="1523" spans="24:25">
      <c r="X1523" s="271">
        <v>135030184</v>
      </c>
      <c r="Y1523" s="272" t="s">
        <v>3806</v>
      </c>
    </row>
    <row r="1524" spans="24:25">
      <c r="X1524" s="271">
        <v>13503018401</v>
      </c>
      <c r="Y1524" s="272" t="s">
        <v>3807</v>
      </c>
    </row>
    <row r="1525" spans="24:25">
      <c r="X1525" s="271">
        <v>13503018402</v>
      </c>
      <c r="Y1525" s="272" t="s">
        <v>3808</v>
      </c>
    </row>
    <row r="1526" spans="24:25">
      <c r="X1526" s="271">
        <v>135030185</v>
      </c>
      <c r="Y1526" s="272" t="s">
        <v>3809</v>
      </c>
    </row>
    <row r="1527" spans="24:25">
      <c r="X1527" s="271">
        <v>13503018501</v>
      </c>
      <c r="Y1527" s="272" t="s">
        <v>3810</v>
      </c>
    </row>
    <row r="1528" spans="24:25">
      <c r="X1528" s="271">
        <v>135030186</v>
      </c>
      <c r="Y1528" s="272" t="s">
        <v>3811</v>
      </c>
    </row>
    <row r="1529" spans="24:25">
      <c r="X1529" s="271">
        <v>13503018601</v>
      </c>
      <c r="Y1529" s="272" t="s">
        <v>3811</v>
      </c>
    </row>
    <row r="1530" spans="24:25">
      <c r="X1530" s="271">
        <v>135030187</v>
      </c>
      <c r="Y1530" s="272" t="s">
        <v>639</v>
      </c>
    </row>
    <row r="1531" spans="24:25">
      <c r="X1531" s="271">
        <v>13503018701</v>
      </c>
      <c r="Y1531" s="272" t="s">
        <v>2345</v>
      </c>
    </row>
    <row r="1532" spans="24:25">
      <c r="X1532" s="271">
        <v>13503018702</v>
      </c>
      <c r="Y1532" s="272" t="s">
        <v>2558</v>
      </c>
    </row>
    <row r="1533" spans="24:25">
      <c r="X1533" s="271">
        <v>13503018703</v>
      </c>
      <c r="Y1533" s="272" t="s">
        <v>3812</v>
      </c>
    </row>
    <row r="1534" spans="24:25">
      <c r="X1534" s="271">
        <v>13503018704</v>
      </c>
      <c r="Y1534" s="272" t="s">
        <v>2963</v>
      </c>
    </row>
    <row r="1535" spans="24:25">
      <c r="X1535" s="271">
        <v>135030188</v>
      </c>
      <c r="Y1535" s="272" t="s">
        <v>1055</v>
      </c>
    </row>
    <row r="1536" spans="24:25">
      <c r="X1536" s="271">
        <v>13503018801</v>
      </c>
      <c r="Y1536" s="272" t="s">
        <v>3813</v>
      </c>
    </row>
    <row r="1537" spans="24:25">
      <c r="X1537" s="271">
        <v>135030189</v>
      </c>
      <c r="Y1537" s="272" t="s">
        <v>3814</v>
      </c>
    </row>
    <row r="1538" spans="24:25">
      <c r="X1538" s="271">
        <v>13503018901</v>
      </c>
      <c r="Y1538" s="272" t="s">
        <v>3815</v>
      </c>
    </row>
    <row r="1539" spans="24:25">
      <c r="X1539" s="271">
        <v>135030190</v>
      </c>
      <c r="Y1539" s="272" t="s">
        <v>1030</v>
      </c>
    </row>
    <row r="1540" spans="24:25">
      <c r="X1540" s="271">
        <v>13503019001</v>
      </c>
      <c r="Y1540" s="272" t="s">
        <v>3816</v>
      </c>
    </row>
    <row r="1541" spans="24:25">
      <c r="X1541" s="271">
        <v>13503019002</v>
      </c>
      <c r="Y1541" s="272" t="s">
        <v>3817</v>
      </c>
    </row>
    <row r="1542" spans="24:25">
      <c r="X1542" s="271">
        <v>13503019003</v>
      </c>
      <c r="Y1542" s="272" t="s">
        <v>3818</v>
      </c>
    </row>
    <row r="1543" spans="24:25">
      <c r="X1543" s="271">
        <v>13503019004</v>
      </c>
      <c r="Y1543" s="272" t="s">
        <v>3819</v>
      </c>
    </row>
    <row r="1544" spans="24:25">
      <c r="X1544" s="271">
        <v>13503019005</v>
      </c>
      <c r="Y1544" s="272" t="s">
        <v>3820</v>
      </c>
    </row>
    <row r="1545" spans="24:25">
      <c r="X1545" s="271">
        <v>13503019006</v>
      </c>
      <c r="Y1545" s="272" t="s">
        <v>3821</v>
      </c>
    </row>
    <row r="1546" spans="24:25">
      <c r="X1546" s="271">
        <v>13503019007</v>
      </c>
      <c r="Y1546" s="272" t="s">
        <v>3822</v>
      </c>
    </row>
    <row r="1547" spans="24:25">
      <c r="X1547" s="271">
        <v>13503019008</v>
      </c>
      <c r="Y1547" s="272" t="s">
        <v>3823</v>
      </c>
    </row>
    <row r="1548" spans="24:25">
      <c r="X1548" s="271">
        <v>13503019009</v>
      </c>
      <c r="Y1548" s="272" t="s">
        <v>3824</v>
      </c>
    </row>
    <row r="1549" spans="24:25">
      <c r="X1549" s="271">
        <v>13503019010</v>
      </c>
      <c r="Y1549" s="272" t="s">
        <v>3825</v>
      </c>
    </row>
    <row r="1550" spans="24:25">
      <c r="X1550" s="271">
        <v>135030191</v>
      </c>
      <c r="Y1550" s="272" t="s">
        <v>378</v>
      </c>
    </row>
    <row r="1551" spans="24:25">
      <c r="X1551" s="271">
        <v>13503019101</v>
      </c>
      <c r="Y1551" s="272" t="s">
        <v>3826</v>
      </c>
    </row>
    <row r="1552" spans="24:25">
      <c r="X1552" s="271">
        <v>135030192</v>
      </c>
      <c r="Y1552" s="272" t="s">
        <v>3827</v>
      </c>
    </row>
    <row r="1553" spans="24:25">
      <c r="X1553" s="271">
        <v>13503019201</v>
      </c>
      <c r="Y1553" s="272" t="s">
        <v>3828</v>
      </c>
    </row>
    <row r="1554" spans="24:25">
      <c r="X1554" s="271">
        <v>13503019202</v>
      </c>
      <c r="Y1554" s="272" t="s">
        <v>3829</v>
      </c>
    </row>
    <row r="1555" spans="24:25">
      <c r="X1555" s="271">
        <v>13503019203</v>
      </c>
      <c r="Y1555" s="272" t="s">
        <v>3830</v>
      </c>
    </row>
    <row r="1556" spans="24:25">
      <c r="X1556" s="271">
        <v>135030193</v>
      </c>
      <c r="Y1556" s="272" t="s">
        <v>3831</v>
      </c>
    </row>
    <row r="1557" spans="24:25">
      <c r="X1557" s="271">
        <v>13503019301</v>
      </c>
      <c r="Y1557" s="272" t="s">
        <v>2343</v>
      </c>
    </row>
    <row r="1558" spans="24:25">
      <c r="X1558" s="271">
        <v>13503019302</v>
      </c>
      <c r="Y1558" s="272" t="s">
        <v>2356</v>
      </c>
    </row>
    <row r="1559" spans="24:25">
      <c r="X1559" s="271">
        <v>13503019303</v>
      </c>
      <c r="Y1559" s="272" t="s">
        <v>2438</v>
      </c>
    </row>
    <row r="1560" spans="24:25">
      <c r="X1560" s="271">
        <v>13503019304</v>
      </c>
      <c r="Y1560" s="272" t="s">
        <v>2016</v>
      </c>
    </row>
    <row r="1561" spans="24:25">
      <c r="X1561" s="271">
        <v>13503019305</v>
      </c>
      <c r="Y1561" s="272" t="s">
        <v>2017</v>
      </c>
    </row>
    <row r="1562" spans="24:25">
      <c r="X1562" s="271">
        <v>13503019306</v>
      </c>
      <c r="Y1562" s="272" t="s">
        <v>2059</v>
      </c>
    </row>
    <row r="1563" spans="24:25">
      <c r="X1563" s="271">
        <v>13503019307</v>
      </c>
      <c r="Y1563" s="272" t="s">
        <v>2060</v>
      </c>
    </row>
    <row r="1564" spans="24:25">
      <c r="X1564" s="271">
        <v>13503019308</v>
      </c>
      <c r="Y1564" s="272" t="s">
        <v>2608</v>
      </c>
    </row>
    <row r="1565" spans="24:25">
      <c r="X1565" s="271">
        <v>13503019309</v>
      </c>
      <c r="Y1565" s="272" t="s">
        <v>2706</v>
      </c>
    </row>
    <row r="1566" spans="24:25">
      <c r="X1566" s="271">
        <v>13503019310</v>
      </c>
      <c r="Y1566" s="272" t="s">
        <v>2934</v>
      </c>
    </row>
    <row r="1567" spans="24:25">
      <c r="X1567" s="271">
        <v>135030194</v>
      </c>
      <c r="Y1567" s="272" t="s">
        <v>3832</v>
      </c>
    </row>
    <row r="1568" spans="24:25">
      <c r="X1568" s="271">
        <v>13503019401</v>
      </c>
      <c r="Y1568" s="272" t="s">
        <v>3833</v>
      </c>
    </row>
    <row r="1569" spans="24:25">
      <c r="X1569" s="271">
        <v>13503019402</v>
      </c>
      <c r="Y1569" s="272" t="s">
        <v>3834</v>
      </c>
    </row>
    <row r="1570" spans="24:25">
      <c r="X1570" s="271">
        <v>13503019403</v>
      </c>
      <c r="Y1570" s="272" t="s">
        <v>3835</v>
      </c>
    </row>
    <row r="1571" spans="24:25">
      <c r="X1571" s="271">
        <v>13503019404</v>
      </c>
      <c r="Y1571" s="272" t="s">
        <v>3836</v>
      </c>
    </row>
    <row r="1572" spans="24:25">
      <c r="X1572" s="271">
        <v>13503019405</v>
      </c>
      <c r="Y1572" s="272" t="s">
        <v>3837</v>
      </c>
    </row>
    <row r="1573" spans="24:25">
      <c r="X1573" s="271">
        <v>13503019406</v>
      </c>
      <c r="Y1573" s="272" t="s">
        <v>3838</v>
      </c>
    </row>
    <row r="1574" spans="24:25">
      <c r="X1574" s="271">
        <v>13503019407</v>
      </c>
      <c r="Y1574" s="272" t="s">
        <v>3839</v>
      </c>
    </row>
    <row r="1575" spans="24:25">
      <c r="X1575" s="271">
        <v>13503019408</v>
      </c>
      <c r="Y1575" s="272" t="s">
        <v>3840</v>
      </c>
    </row>
    <row r="1576" spans="24:25">
      <c r="X1576" s="271">
        <v>13503019409</v>
      </c>
      <c r="Y1576" s="272" t="s">
        <v>3841</v>
      </c>
    </row>
    <row r="1577" spans="24:25">
      <c r="X1577" s="271">
        <v>135030195</v>
      </c>
      <c r="Y1577" s="272" t="s">
        <v>3655</v>
      </c>
    </row>
    <row r="1578" spans="24:25">
      <c r="X1578" s="271">
        <v>13503019501</v>
      </c>
      <c r="Y1578" s="272" t="s">
        <v>3185</v>
      </c>
    </row>
    <row r="1579" spans="24:25">
      <c r="X1579" s="271">
        <v>13503019502</v>
      </c>
      <c r="Y1579" s="272" t="s">
        <v>3185</v>
      </c>
    </row>
    <row r="1580" spans="24:25">
      <c r="X1580" s="271">
        <v>13503019503</v>
      </c>
      <c r="Y1580" s="272" t="s">
        <v>3185</v>
      </c>
    </row>
    <row r="1581" spans="24:25">
      <c r="X1581" s="271">
        <v>13503019504</v>
      </c>
      <c r="Y1581" s="272" t="s">
        <v>3185</v>
      </c>
    </row>
    <row r="1582" spans="24:25">
      <c r="X1582" s="271">
        <v>13503019505</v>
      </c>
      <c r="Y1582" s="272" t="s">
        <v>3185</v>
      </c>
    </row>
    <row r="1583" spans="24:25">
      <c r="X1583" s="271">
        <v>13503019506</v>
      </c>
      <c r="Y1583" s="272" t="s">
        <v>3185</v>
      </c>
    </row>
    <row r="1584" spans="24:25">
      <c r="X1584" s="271">
        <v>13503019507</v>
      </c>
      <c r="Y1584" s="272" t="s">
        <v>3185</v>
      </c>
    </row>
    <row r="1585" spans="24:25">
      <c r="X1585" s="271">
        <v>13503019508</v>
      </c>
      <c r="Y1585" s="272" t="s">
        <v>3842</v>
      </c>
    </row>
    <row r="1586" spans="24:25">
      <c r="X1586" s="271">
        <v>13503019509</v>
      </c>
      <c r="Y1586" s="272" t="s">
        <v>3185</v>
      </c>
    </row>
    <row r="1587" spans="24:25">
      <c r="X1587" s="271">
        <v>13503019511</v>
      </c>
      <c r="Y1587" s="272" t="s">
        <v>3185</v>
      </c>
    </row>
    <row r="1588" spans="24:25">
      <c r="X1588" s="271">
        <v>135030196</v>
      </c>
      <c r="Y1588" s="272" t="s">
        <v>3843</v>
      </c>
    </row>
    <row r="1589" spans="24:25">
      <c r="X1589" s="271">
        <v>13503019601</v>
      </c>
      <c r="Y1589" s="272" t="s">
        <v>3844</v>
      </c>
    </row>
    <row r="1590" spans="24:25">
      <c r="X1590" s="271">
        <v>13503019602</v>
      </c>
      <c r="Y1590" s="272" t="s">
        <v>3844</v>
      </c>
    </row>
    <row r="1591" spans="24:25">
      <c r="X1591" s="271">
        <v>13503019603</v>
      </c>
      <c r="Y1591" s="272" t="s">
        <v>3844</v>
      </c>
    </row>
    <row r="1592" spans="24:25">
      <c r="X1592" s="271">
        <v>13503019604</v>
      </c>
      <c r="Y1592" s="272" t="s">
        <v>3844</v>
      </c>
    </row>
    <row r="1593" spans="24:25">
      <c r="X1593" s="271">
        <v>13503019605</v>
      </c>
      <c r="Y1593" s="272" t="s">
        <v>3844</v>
      </c>
    </row>
    <row r="1594" spans="24:25">
      <c r="X1594" s="271">
        <v>13503019606</v>
      </c>
      <c r="Y1594" s="272" t="s">
        <v>3844</v>
      </c>
    </row>
    <row r="1595" spans="24:25">
      <c r="X1595" s="271">
        <v>13503019607</v>
      </c>
      <c r="Y1595" s="272" t="s">
        <v>3844</v>
      </c>
    </row>
    <row r="1596" spans="24:25">
      <c r="X1596" s="271">
        <v>13503019609</v>
      </c>
      <c r="Y1596" s="272" t="s">
        <v>3844</v>
      </c>
    </row>
    <row r="1597" spans="24:25">
      <c r="X1597" s="271">
        <v>135030197</v>
      </c>
      <c r="Y1597" s="272" t="s">
        <v>3845</v>
      </c>
    </row>
    <row r="1598" spans="24:25">
      <c r="X1598" s="271">
        <v>13503019701</v>
      </c>
      <c r="Y1598" s="272" t="s">
        <v>3846</v>
      </c>
    </row>
    <row r="1599" spans="24:25">
      <c r="X1599" s="271">
        <v>13503019702</v>
      </c>
      <c r="Y1599" s="272" t="s">
        <v>3847</v>
      </c>
    </row>
    <row r="1600" spans="24:25">
      <c r="X1600" s="271">
        <v>13503019703</v>
      </c>
      <c r="Y1600" s="272" t="s">
        <v>2443</v>
      </c>
    </row>
    <row r="1601" spans="24:25">
      <c r="X1601" s="271">
        <v>13503019704</v>
      </c>
      <c r="Y1601" s="272" t="s">
        <v>3848</v>
      </c>
    </row>
    <row r="1602" spans="24:25">
      <c r="X1602" s="271">
        <v>13503019705</v>
      </c>
      <c r="Y1602" s="272" t="s">
        <v>3849</v>
      </c>
    </row>
    <row r="1603" spans="24:25">
      <c r="X1603" s="271">
        <v>13503019706</v>
      </c>
      <c r="Y1603" s="272" t="s">
        <v>3850</v>
      </c>
    </row>
    <row r="1604" spans="24:25">
      <c r="X1604" s="271">
        <v>13503019708</v>
      </c>
      <c r="Y1604" s="272" t="s">
        <v>3851</v>
      </c>
    </row>
    <row r="1605" spans="24:25">
      <c r="X1605" s="271">
        <v>135030198</v>
      </c>
      <c r="Y1605" s="272" t="s">
        <v>1031</v>
      </c>
    </row>
    <row r="1606" spans="24:25">
      <c r="X1606" s="271">
        <v>13503019801</v>
      </c>
      <c r="Y1606" s="272" t="s">
        <v>3852</v>
      </c>
    </row>
    <row r="1607" spans="24:25">
      <c r="X1607" s="271">
        <v>13503019803</v>
      </c>
      <c r="Y1607" s="272" t="s">
        <v>3853</v>
      </c>
    </row>
    <row r="1608" spans="24:25">
      <c r="X1608" s="271">
        <v>13503019804</v>
      </c>
      <c r="Y1608" s="272" t="s">
        <v>3854</v>
      </c>
    </row>
    <row r="1609" spans="24:25">
      <c r="X1609" s="271">
        <v>13503019805</v>
      </c>
      <c r="Y1609" s="272" t="s">
        <v>3855</v>
      </c>
    </row>
    <row r="1610" spans="24:25">
      <c r="X1610" s="271">
        <v>13503019806</v>
      </c>
      <c r="Y1610" s="272" t="s">
        <v>3856</v>
      </c>
    </row>
    <row r="1611" spans="24:25">
      <c r="X1611" s="271">
        <v>13503019807</v>
      </c>
      <c r="Y1611" s="272" t="s">
        <v>3857</v>
      </c>
    </row>
    <row r="1612" spans="24:25">
      <c r="X1612" s="271">
        <v>13503019808</v>
      </c>
      <c r="Y1612" s="272" t="s">
        <v>3858</v>
      </c>
    </row>
    <row r="1613" spans="24:25">
      <c r="X1613" s="271">
        <v>135030199</v>
      </c>
      <c r="Y1613" s="272" t="s">
        <v>3859</v>
      </c>
    </row>
    <row r="1614" spans="24:25">
      <c r="X1614" s="271">
        <v>13503019901</v>
      </c>
      <c r="Y1614" s="272" t="s">
        <v>2355</v>
      </c>
    </row>
    <row r="1615" spans="24:25">
      <c r="X1615" s="271">
        <v>13503019902</v>
      </c>
      <c r="Y1615" s="272" t="s">
        <v>3860</v>
      </c>
    </row>
    <row r="1616" spans="24:25">
      <c r="X1616" s="271">
        <v>13503019903</v>
      </c>
      <c r="Y1616" s="272" t="s">
        <v>1889</v>
      </c>
    </row>
    <row r="1617" spans="24:25">
      <c r="X1617" s="271">
        <v>13503019904</v>
      </c>
      <c r="Y1617" s="272" t="s">
        <v>3861</v>
      </c>
    </row>
    <row r="1618" spans="24:25">
      <c r="X1618" s="271">
        <v>13503019905</v>
      </c>
      <c r="Y1618" s="272" t="s">
        <v>1890</v>
      </c>
    </row>
    <row r="1619" spans="24:25">
      <c r="X1619" s="271">
        <v>13503019906</v>
      </c>
      <c r="Y1619" s="272" t="s">
        <v>3862</v>
      </c>
    </row>
    <row r="1620" spans="24:25">
      <c r="X1620" s="271">
        <v>13503020001</v>
      </c>
      <c r="Y1620" s="272" t="s">
        <v>3863</v>
      </c>
    </row>
    <row r="1621" spans="24:25">
      <c r="X1621" s="271">
        <v>13503020101</v>
      </c>
      <c r="Y1621" s="272" t="s">
        <v>3864</v>
      </c>
    </row>
    <row r="1622" spans="24:25">
      <c r="X1622" s="271">
        <v>13503020201</v>
      </c>
      <c r="Y1622" s="272" t="s">
        <v>3864</v>
      </c>
    </row>
    <row r="1623" spans="24:25">
      <c r="X1623" s="271">
        <v>13503020301</v>
      </c>
      <c r="Y1623" s="272" t="s">
        <v>3865</v>
      </c>
    </row>
    <row r="1624" spans="24:25">
      <c r="X1624" s="271">
        <v>13503020401</v>
      </c>
      <c r="Y1624" s="272" t="s">
        <v>3515</v>
      </c>
    </row>
    <row r="1625" spans="24:25">
      <c r="X1625" s="271">
        <v>135030205</v>
      </c>
      <c r="Y1625" s="272" t="s">
        <v>3802</v>
      </c>
    </row>
    <row r="1626" spans="24:25">
      <c r="X1626" s="271">
        <v>1350401</v>
      </c>
      <c r="Y1626" s="272" t="s">
        <v>2336</v>
      </c>
    </row>
    <row r="1627" spans="24:25">
      <c r="X1627" s="271">
        <v>1360101</v>
      </c>
      <c r="Y1627" s="272" t="s">
        <v>739</v>
      </c>
    </row>
    <row r="1628" spans="24:25">
      <c r="X1628" s="271">
        <v>1360102</v>
      </c>
      <c r="Y1628" s="272" t="s">
        <v>2223</v>
      </c>
    </row>
    <row r="1629" spans="24:25">
      <c r="X1629" s="271">
        <v>1360201</v>
      </c>
      <c r="Y1629" s="272" t="s">
        <v>3866</v>
      </c>
    </row>
    <row r="1630" spans="24:25">
      <c r="X1630" s="271">
        <v>1360202</v>
      </c>
      <c r="Y1630" s="272" t="s">
        <v>737</v>
      </c>
    </row>
    <row r="1631" spans="24:25">
      <c r="X1631" s="271">
        <v>137010101</v>
      </c>
      <c r="Y1631" s="272" t="s">
        <v>3867</v>
      </c>
    </row>
    <row r="1632" spans="24:25">
      <c r="X1632" s="271">
        <v>137010102</v>
      </c>
      <c r="Y1632" s="272" t="s">
        <v>3868</v>
      </c>
    </row>
    <row r="1633" spans="24:25">
      <c r="X1633" s="271">
        <v>137010103</v>
      </c>
      <c r="Y1633" s="272" t="s">
        <v>3869</v>
      </c>
    </row>
    <row r="1634" spans="24:25">
      <c r="X1634" s="271">
        <v>137010104</v>
      </c>
      <c r="Y1634" s="272" t="s">
        <v>3870</v>
      </c>
    </row>
    <row r="1635" spans="24:25">
      <c r="X1635" s="271">
        <v>137010105</v>
      </c>
      <c r="Y1635" s="272" t="s">
        <v>3871</v>
      </c>
    </row>
    <row r="1636" spans="24:25">
      <c r="X1636" s="271">
        <v>137010106</v>
      </c>
      <c r="Y1636" s="272" t="s">
        <v>3871</v>
      </c>
    </row>
    <row r="1637" spans="24:25">
      <c r="X1637" s="271">
        <v>137010107</v>
      </c>
      <c r="Y1637" s="272" t="s">
        <v>3871</v>
      </c>
    </row>
    <row r="1638" spans="24:25">
      <c r="X1638" s="271">
        <v>137010108</v>
      </c>
      <c r="Y1638" s="272" t="s">
        <v>3871</v>
      </c>
    </row>
    <row r="1639" spans="24:25">
      <c r="X1639" s="271">
        <v>137010109</v>
      </c>
      <c r="Y1639" s="272" t="s">
        <v>3872</v>
      </c>
    </row>
    <row r="1640" spans="24:25">
      <c r="X1640" s="271">
        <v>137010110</v>
      </c>
      <c r="Y1640" s="272" t="s">
        <v>3873</v>
      </c>
    </row>
    <row r="1641" spans="24:25">
      <c r="X1641" s="271">
        <v>137010111</v>
      </c>
      <c r="Y1641" s="272" t="s">
        <v>2229</v>
      </c>
    </row>
    <row r="1642" spans="24:25">
      <c r="X1642" s="271">
        <v>137010112</v>
      </c>
      <c r="Y1642" s="272" t="s">
        <v>203</v>
      </c>
    </row>
    <row r="1643" spans="24:25">
      <c r="X1643" s="271">
        <v>137010113</v>
      </c>
      <c r="Y1643" s="272" t="s">
        <v>3874</v>
      </c>
    </row>
    <row r="1644" spans="24:25">
      <c r="X1644" s="271">
        <v>137010114</v>
      </c>
      <c r="Y1644" s="272" t="s">
        <v>3875</v>
      </c>
    </row>
    <row r="1645" spans="24:25">
      <c r="X1645" s="271">
        <v>137010115</v>
      </c>
      <c r="Y1645" s="272" t="s">
        <v>316</v>
      </c>
    </row>
    <row r="1646" spans="24:25">
      <c r="X1646" s="271">
        <v>137010116</v>
      </c>
      <c r="Y1646" s="272" t="s">
        <v>3876</v>
      </c>
    </row>
    <row r="1647" spans="24:25">
      <c r="X1647" s="271">
        <v>137010117</v>
      </c>
      <c r="Y1647" s="272" t="s">
        <v>3877</v>
      </c>
    </row>
    <row r="1648" spans="24:25">
      <c r="X1648" s="271">
        <v>137010118</v>
      </c>
      <c r="Y1648" s="272" t="s">
        <v>318</v>
      </c>
    </row>
    <row r="1649" spans="24:25">
      <c r="X1649" s="271">
        <v>137010119</v>
      </c>
      <c r="Y1649" s="272" t="s">
        <v>319</v>
      </c>
    </row>
    <row r="1650" spans="24:25">
      <c r="X1650" s="271">
        <v>137010121</v>
      </c>
      <c r="Y1650" s="272" t="s">
        <v>3878</v>
      </c>
    </row>
    <row r="1651" spans="24:25">
      <c r="X1651" s="271">
        <v>137010122</v>
      </c>
      <c r="Y1651" s="272" t="s">
        <v>3879</v>
      </c>
    </row>
    <row r="1652" spans="24:25">
      <c r="X1652" s="271">
        <v>137010123</v>
      </c>
      <c r="Y1652" s="272" t="s">
        <v>3880</v>
      </c>
    </row>
    <row r="1653" spans="24:25">
      <c r="X1653" s="271">
        <v>137010124</v>
      </c>
      <c r="Y1653" s="272" t="s">
        <v>3880</v>
      </c>
    </row>
    <row r="1654" spans="24:25">
      <c r="X1654" s="271">
        <v>137010125</v>
      </c>
      <c r="Y1654" s="272" t="s">
        <v>3881</v>
      </c>
    </row>
    <row r="1655" spans="24:25">
      <c r="X1655" s="271">
        <v>137010126</v>
      </c>
      <c r="Y1655" s="272" t="s">
        <v>3882</v>
      </c>
    </row>
    <row r="1656" spans="24:25">
      <c r="X1656" s="271">
        <v>137010127</v>
      </c>
      <c r="Y1656" s="272" t="s">
        <v>3543</v>
      </c>
    </row>
    <row r="1657" spans="24:25">
      <c r="X1657" s="271">
        <v>137010128</v>
      </c>
      <c r="Y1657" s="272" t="s">
        <v>3883</v>
      </c>
    </row>
    <row r="1658" spans="24:25">
      <c r="X1658" s="271">
        <v>137010129</v>
      </c>
      <c r="Y1658" s="272" t="s">
        <v>3884</v>
      </c>
    </row>
    <row r="1659" spans="24:25">
      <c r="X1659" s="271">
        <v>13701013001</v>
      </c>
      <c r="Y1659" s="272" t="s">
        <v>3885</v>
      </c>
    </row>
    <row r="1660" spans="24:25">
      <c r="X1660" s="271">
        <v>13701013002</v>
      </c>
      <c r="Y1660" s="272" t="s">
        <v>3886</v>
      </c>
    </row>
    <row r="1661" spans="24:25">
      <c r="X1661" s="271">
        <v>137010131</v>
      </c>
      <c r="Y1661" s="272" t="s">
        <v>3887</v>
      </c>
    </row>
    <row r="1662" spans="24:25">
      <c r="X1662" s="271">
        <v>137010132</v>
      </c>
      <c r="Y1662" s="272" t="s">
        <v>3888</v>
      </c>
    </row>
    <row r="1663" spans="24:25">
      <c r="X1663" s="271">
        <v>137010133</v>
      </c>
      <c r="Y1663" s="272" t="s">
        <v>3591</v>
      </c>
    </row>
    <row r="1664" spans="24:25">
      <c r="X1664" s="271">
        <v>137010134</v>
      </c>
      <c r="Y1664" s="272" t="s">
        <v>3593</v>
      </c>
    </row>
    <row r="1665" spans="24:25">
      <c r="X1665" s="271">
        <v>137010135</v>
      </c>
      <c r="Y1665" s="272" t="s">
        <v>3595</v>
      </c>
    </row>
    <row r="1666" spans="24:25">
      <c r="X1666" s="271">
        <v>137010136</v>
      </c>
      <c r="Y1666" s="272" t="s">
        <v>3889</v>
      </c>
    </row>
    <row r="1667" spans="24:25">
      <c r="X1667" s="271">
        <v>137010137</v>
      </c>
      <c r="Y1667" s="272" t="s">
        <v>3890</v>
      </c>
    </row>
    <row r="1668" spans="24:25">
      <c r="X1668" s="271">
        <v>137010138</v>
      </c>
      <c r="Y1668" s="272" t="s">
        <v>3891</v>
      </c>
    </row>
    <row r="1669" spans="24:25">
      <c r="X1669" s="271">
        <v>137010139</v>
      </c>
      <c r="Y1669" s="272" t="s">
        <v>3892</v>
      </c>
    </row>
    <row r="1670" spans="24:25">
      <c r="X1670" s="271">
        <v>137010140</v>
      </c>
      <c r="Y1670" s="272" t="s">
        <v>3893</v>
      </c>
    </row>
    <row r="1671" spans="24:25">
      <c r="X1671" s="271">
        <v>137010141</v>
      </c>
      <c r="Y1671" s="272" t="s">
        <v>3894</v>
      </c>
    </row>
    <row r="1672" spans="24:25">
      <c r="X1672" s="271">
        <v>137010142</v>
      </c>
      <c r="Y1672" s="272" t="s">
        <v>3895</v>
      </c>
    </row>
    <row r="1673" spans="24:25">
      <c r="X1673" s="271">
        <v>137010143</v>
      </c>
      <c r="Y1673" s="272" t="s">
        <v>3896</v>
      </c>
    </row>
    <row r="1674" spans="24:25">
      <c r="X1674" s="271">
        <v>137010144</v>
      </c>
      <c r="Y1674" s="272" t="s">
        <v>3897</v>
      </c>
    </row>
    <row r="1675" spans="24:25">
      <c r="X1675" s="271">
        <v>137010145</v>
      </c>
      <c r="Y1675" s="272" t="s">
        <v>3898</v>
      </c>
    </row>
    <row r="1676" spans="24:25">
      <c r="X1676" s="271">
        <v>137010146</v>
      </c>
      <c r="Y1676" s="272" t="s">
        <v>3899</v>
      </c>
    </row>
    <row r="1677" spans="24:25">
      <c r="X1677" s="271">
        <v>137010147</v>
      </c>
      <c r="Y1677" s="272" t="s">
        <v>3900</v>
      </c>
    </row>
    <row r="1678" spans="24:25">
      <c r="X1678" s="271">
        <v>137010148</v>
      </c>
      <c r="Y1678" s="272" t="s">
        <v>3901</v>
      </c>
    </row>
    <row r="1679" spans="24:25">
      <c r="X1679" s="271">
        <v>137010149</v>
      </c>
      <c r="Y1679" s="272" t="s">
        <v>3902</v>
      </c>
    </row>
    <row r="1680" spans="24:25">
      <c r="X1680" s="271">
        <v>137010150</v>
      </c>
      <c r="Y1680" s="272" t="s">
        <v>3903</v>
      </c>
    </row>
    <row r="1681" spans="24:25">
      <c r="X1681" s="271">
        <v>137010151</v>
      </c>
      <c r="Y1681" s="272" t="s">
        <v>3904</v>
      </c>
    </row>
    <row r="1682" spans="24:25">
      <c r="X1682" s="271">
        <v>137010152</v>
      </c>
      <c r="Y1682" s="272" t="s">
        <v>3905</v>
      </c>
    </row>
    <row r="1683" spans="24:25">
      <c r="X1683" s="271">
        <v>137010153</v>
      </c>
      <c r="Y1683" s="272" t="s">
        <v>3903</v>
      </c>
    </row>
    <row r="1684" spans="24:25">
      <c r="X1684" s="271">
        <v>137010154</v>
      </c>
      <c r="Y1684" s="272" t="s">
        <v>3906</v>
      </c>
    </row>
    <row r="1685" spans="24:25">
      <c r="X1685" s="271">
        <v>137010155</v>
      </c>
      <c r="Y1685" s="272" t="s">
        <v>3907</v>
      </c>
    </row>
    <row r="1686" spans="24:25">
      <c r="X1686" s="271">
        <v>137010156</v>
      </c>
      <c r="Y1686" s="272" t="s">
        <v>3908</v>
      </c>
    </row>
    <row r="1687" spans="24:25">
      <c r="X1687" s="271">
        <v>137010157</v>
      </c>
      <c r="Y1687" s="272" t="s">
        <v>3909</v>
      </c>
    </row>
    <row r="1688" spans="24:25">
      <c r="X1688" s="271">
        <v>137010158</v>
      </c>
      <c r="Y1688" s="272" t="s">
        <v>3910</v>
      </c>
    </row>
    <row r="1689" spans="24:25">
      <c r="X1689" s="271">
        <v>137010159</v>
      </c>
      <c r="Y1689" s="272" t="s">
        <v>3911</v>
      </c>
    </row>
    <row r="1690" spans="24:25">
      <c r="X1690" s="271">
        <v>137010160</v>
      </c>
      <c r="Y1690" s="272" t="s">
        <v>3912</v>
      </c>
    </row>
    <row r="1691" spans="24:25">
      <c r="X1691" s="271">
        <v>1370102</v>
      </c>
      <c r="Y1691" s="272" t="s">
        <v>2240</v>
      </c>
    </row>
    <row r="1692" spans="24:25">
      <c r="X1692" s="271">
        <v>1370201</v>
      </c>
      <c r="Y1692" s="272" t="s">
        <v>3913</v>
      </c>
    </row>
    <row r="1693" spans="24:25">
      <c r="X1693" s="271">
        <v>1370202</v>
      </c>
      <c r="Y1693" s="272" t="s">
        <v>3914</v>
      </c>
    </row>
    <row r="1694" spans="24:25">
      <c r="X1694" s="271">
        <v>137020201</v>
      </c>
      <c r="Y1694" s="272" t="s">
        <v>3915</v>
      </c>
    </row>
    <row r="1695" spans="24:25">
      <c r="X1695" s="271">
        <v>137020202</v>
      </c>
      <c r="Y1695" s="272" t="s">
        <v>3916</v>
      </c>
    </row>
    <row r="1696" spans="24:25">
      <c r="X1696" s="271">
        <v>1370203</v>
      </c>
      <c r="Y1696" s="272" t="s">
        <v>2317</v>
      </c>
    </row>
    <row r="1697" spans="24:25">
      <c r="X1697" s="271">
        <v>137020301</v>
      </c>
      <c r="Y1697" s="272" t="s">
        <v>726</v>
      </c>
    </row>
    <row r="1698" spans="24:25">
      <c r="X1698" s="271">
        <v>1370204</v>
      </c>
      <c r="Y1698" s="272" t="s">
        <v>2318</v>
      </c>
    </row>
    <row r="1699" spans="24:25">
      <c r="X1699" s="271">
        <v>1370205</v>
      </c>
      <c r="Y1699" s="272" t="s">
        <v>3917</v>
      </c>
    </row>
    <row r="1700" spans="24:25">
      <c r="X1700" s="271">
        <v>1370206</v>
      </c>
      <c r="Y1700" s="272" t="s">
        <v>3913</v>
      </c>
    </row>
    <row r="1701" spans="24:25">
      <c r="X1701" s="271">
        <v>1370207</v>
      </c>
      <c r="Y1701" s="272" t="s">
        <v>3918</v>
      </c>
    </row>
    <row r="1702" spans="24:25">
      <c r="X1702" s="271">
        <v>1370301</v>
      </c>
      <c r="Y1702" s="272" t="s">
        <v>716</v>
      </c>
    </row>
    <row r="1703" spans="24:25">
      <c r="X1703" s="271">
        <v>1370302</v>
      </c>
      <c r="Y1703" s="272" t="s">
        <v>3919</v>
      </c>
    </row>
    <row r="1704" spans="24:25">
      <c r="X1704" s="271">
        <v>1370303</v>
      </c>
      <c r="Y1704" s="272" t="s">
        <v>3920</v>
      </c>
    </row>
    <row r="1705" spans="24:25">
      <c r="X1705" s="271">
        <v>137030401</v>
      </c>
      <c r="Y1705" s="272" t="s">
        <v>3921</v>
      </c>
    </row>
    <row r="1706" spans="24:25">
      <c r="X1706" s="271">
        <v>1370305</v>
      </c>
      <c r="Y1706" s="272" t="s">
        <v>3922</v>
      </c>
    </row>
    <row r="1707" spans="24:25">
      <c r="X1707" s="271">
        <v>137030702</v>
      </c>
      <c r="Y1707" s="272" t="s">
        <v>3923</v>
      </c>
    </row>
    <row r="1708" spans="24:25">
      <c r="X1708" s="271">
        <v>137030703</v>
      </c>
      <c r="Y1708" s="272" t="s">
        <v>3924</v>
      </c>
    </row>
    <row r="1709" spans="24:25">
      <c r="X1709" s="271">
        <v>137030801</v>
      </c>
      <c r="Y1709" s="272" t="s">
        <v>2027</v>
      </c>
    </row>
    <row r="1710" spans="24:25">
      <c r="X1710" s="271">
        <v>137030899</v>
      </c>
      <c r="Y1710" s="272" t="s">
        <v>2028</v>
      </c>
    </row>
    <row r="1711" spans="24:25">
      <c r="X1711" s="271">
        <v>1370401</v>
      </c>
      <c r="Y1711" s="272" t="s">
        <v>3925</v>
      </c>
    </row>
    <row r="1712" spans="24:25">
      <c r="X1712" s="271">
        <v>15010101</v>
      </c>
      <c r="Y1712" s="272" t="s">
        <v>626</v>
      </c>
    </row>
    <row r="1713" spans="24:25">
      <c r="X1713" s="271">
        <v>150101000000</v>
      </c>
      <c r="Y1713" s="272" t="s">
        <v>3926</v>
      </c>
    </row>
    <row r="1714" spans="24:25">
      <c r="X1714" s="271">
        <v>150101000000</v>
      </c>
      <c r="Y1714" s="272" t="s">
        <v>3927</v>
      </c>
    </row>
    <row r="1715" spans="24:25">
      <c r="X1715" s="271">
        <v>150101000000</v>
      </c>
      <c r="Y1715" s="272" t="s">
        <v>3928</v>
      </c>
    </row>
    <row r="1716" spans="24:25">
      <c r="X1716" s="271">
        <v>150101000000</v>
      </c>
      <c r="Y1716" s="272" t="s">
        <v>3929</v>
      </c>
    </row>
    <row r="1717" spans="24:25">
      <c r="X1717" s="271">
        <v>15010103</v>
      </c>
      <c r="Y1717" s="272" t="s">
        <v>1095</v>
      </c>
    </row>
    <row r="1718" spans="24:25">
      <c r="X1718" s="271">
        <v>15010104</v>
      </c>
      <c r="Y1718" s="272" t="s">
        <v>755</v>
      </c>
    </row>
    <row r="1719" spans="24:25">
      <c r="X1719" s="271">
        <v>15010105</v>
      </c>
      <c r="Y1719" s="272" t="s">
        <v>2252</v>
      </c>
    </row>
    <row r="1720" spans="24:25">
      <c r="X1720" s="271">
        <v>150102000000</v>
      </c>
      <c r="Y1720" s="272" t="s">
        <v>2341</v>
      </c>
    </row>
    <row r="1721" spans="24:25">
      <c r="X1721" s="271">
        <v>150102000000</v>
      </c>
      <c r="Y1721" s="272" t="s">
        <v>3930</v>
      </c>
    </row>
    <row r="1722" spans="24:25">
      <c r="X1722" s="271">
        <v>150102000000</v>
      </c>
      <c r="Y1722" s="272" t="s">
        <v>2342</v>
      </c>
    </row>
    <row r="1723" spans="24:25">
      <c r="X1723" s="271">
        <v>150102000000</v>
      </c>
      <c r="Y1723" s="272" t="s">
        <v>2339</v>
      </c>
    </row>
    <row r="1724" spans="24:25">
      <c r="X1724" s="271">
        <v>150102000000</v>
      </c>
      <c r="Y1724" s="272" t="s">
        <v>2340</v>
      </c>
    </row>
    <row r="1725" spans="24:25">
      <c r="X1725" s="271">
        <v>150102000000</v>
      </c>
      <c r="Y1725" s="272" t="s">
        <v>2070</v>
      </c>
    </row>
    <row r="1726" spans="24:25">
      <c r="X1726" s="271">
        <v>150102000000</v>
      </c>
      <c r="Y1726" s="272" t="s">
        <v>3931</v>
      </c>
    </row>
    <row r="1727" spans="24:25">
      <c r="X1727" s="271">
        <v>150102000000</v>
      </c>
      <c r="Y1727" s="272" t="s">
        <v>2071</v>
      </c>
    </row>
    <row r="1728" spans="24:25">
      <c r="X1728" s="271">
        <v>150102000000</v>
      </c>
      <c r="Y1728" s="272" t="s">
        <v>3932</v>
      </c>
    </row>
    <row r="1729" spans="24:25">
      <c r="X1729" s="271">
        <v>150102000000</v>
      </c>
      <c r="Y1729" s="272" t="s">
        <v>2072</v>
      </c>
    </row>
    <row r="1730" spans="24:25">
      <c r="X1730" s="271">
        <v>150102000000</v>
      </c>
      <c r="Y1730" s="272" t="s">
        <v>2073</v>
      </c>
    </row>
    <row r="1731" spans="24:25">
      <c r="X1731" s="271">
        <v>150102000000</v>
      </c>
      <c r="Y1731" s="272" t="s">
        <v>2074</v>
      </c>
    </row>
    <row r="1732" spans="24:25">
      <c r="X1732" s="271">
        <v>150102000000</v>
      </c>
      <c r="Y1732" s="272" t="s">
        <v>2630</v>
      </c>
    </row>
    <row r="1733" spans="24:25">
      <c r="X1733" s="271">
        <v>150102000000</v>
      </c>
      <c r="Y1733" s="272" t="s">
        <v>2753</v>
      </c>
    </row>
    <row r="1734" spans="24:25">
      <c r="X1734" s="271">
        <v>150102000000</v>
      </c>
      <c r="Y1734" s="272" t="s">
        <v>2942</v>
      </c>
    </row>
    <row r="1735" spans="24:25">
      <c r="X1735" s="271">
        <v>15010200000000</v>
      </c>
      <c r="Y1735" s="272" t="s">
        <v>3933</v>
      </c>
    </row>
    <row r="1736" spans="24:25">
      <c r="X1736" s="271">
        <v>15010200000000</v>
      </c>
      <c r="Y1736" s="272" t="s">
        <v>3934</v>
      </c>
    </row>
    <row r="1737" spans="24:25">
      <c r="X1737" s="271">
        <v>15010200000000</v>
      </c>
      <c r="Y1737" s="272" t="s">
        <v>3935</v>
      </c>
    </row>
    <row r="1738" spans="24:25">
      <c r="X1738" s="271">
        <v>15010200000000</v>
      </c>
      <c r="Y1738" s="272" t="s">
        <v>3936</v>
      </c>
    </row>
    <row r="1739" spans="24:25">
      <c r="X1739" s="271">
        <v>15010200000000</v>
      </c>
      <c r="Y1739" s="272" t="s">
        <v>3937</v>
      </c>
    </row>
    <row r="1740" spans="24:25">
      <c r="X1740" s="271">
        <v>15010200000000</v>
      </c>
      <c r="Y1740" s="272" t="s">
        <v>3938</v>
      </c>
    </row>
    <row r="1741" spans="24:25">
      <c r="X1741" s="271">
        <v>15010200000000</v>
      </c>
      <c r="Y1741" s="272" t="s">
        <v>3939</v>
      </c>
    </row>
    <row r="1742" spans="24:25">
      <c r="X1742" s="271">
        <v>15010200000000</v>
      </c>
      <c r="Y1742" s="272" t="s">
        <v>3940</v>
      </c>
    </row>
    <row r="1743" spans="24:25">
      <c r="X1743" s="271">
        <v>15010200000000</v>
      </c>
      <c r="Y1743" s="272" t="s">
        <v>3941</v>
      </c>
    </row>
    <row r="1744" spans="24:25">
      <c r="X1744" s="271">
        <v>15010200000000</v>
      </c>
      <c r="Y1744" s="272" t="s">
        <v>3942</v>
      </c>
    </row>
    <row r="1745" spans="24:25">
      <c r="X1745" s="271">
        <v>15010200000000</v>
      </c>
      <c r="Y1745" s="272" t="s">
        <v>3943</v>
      </c>
    </row>
    <row r="1746" spans="24:25">
      <c r="X1746" s="271">
        <v>15010200000000</v>
      </c>
      <c r="Y1746" s="272" t="s">
        <v>3944</v>
      </c>
    </row>
    <row r="1747" spans="24:25">
      <c r="X1747" s="271">
        <v>15010200000000</v>
      </c>
      <c r="Y1747" s="272" t="s">
        <v>3945</v>
      </c>
    </row>
    <row r="1748" spans="24:25">
      <c r="X1748" s="271">
        <v>15010200000000</v>
      </c>
      <c r="Y1748" s="272" t="s">
        <v>3946</v>
      </c>
    </row>
    <row r="1749" spans="24:25">
      <c r="X1749" s="271">
        <v>15010200000000</v>
      </c>
      <c r="Y1749" s="272" t="s">
        <v>3947</v>
      </c>
    </row>
    <row r="1750" spans="24:25">
      <c r="X1750" s="271">
        <v>15010200000000</v>
      </c>
      <c r="Y1750" s="272" t="s">
        <v>3948</v>
      </c>
    </row>
    <row r="1751" spans="24:25">
      <c r="X1751" s="271">
        <v>15010200000000</v>
      </c>
      <c r="Y1751" s="272" t="s">
        <v>3949</v>
      </c>
    </row>
    <row r="1752" spans="24:25">
      <c r="X1752" s="271">
        <v>15010200000000</v>
      </c>
      <c r="Y1752" s="272" t="s">
        <v>3950</v>
      </c>
    </row>
    <row r="1753" spans="24:25">
      <c r="X1753" s="271">
        <v>15010200000000</v>
      </c>
      <c r="Y1753" s="272" t="s">
        <v>3951</v>
      </c>
    </row>
    <row r="1754" spans="24:25">
      <c r="X1754" s="271">
        <v>150102000000</v>
      </c>
      <c r="Y1754" s="272" t="s">
        <v>754</v>
      </c>
    </row>
    <row r="1755" spans="24:25">
      <c r="X1755" s="271">
        <v>150102000000</v>
      </c>
      <c r="Y1755" s="272" t="s">
        <v>753</v>
      </c>
    </row>
    <row r="1756" spans="24:25">
      <c r="X1756" s="271">
        <v>150102000000</v>
      </c>
      <c r="Y1756" s="272" t="s">
        <v>1298</v>
      </c>
    </row>
    <row r="1757" spans="24:25">
      <c r="X1757" s="271">
        <v>150102000000</v>
      </c>
      <c r="Y1757" s="272" t="s">
        <v>1870</v>
      </c>
    </row>
    <row r="1758" spans="24:25">
      <c r="X1758" s="271">
        <v>150102000000</v>
      </c>
      <c r="Y1758" s="272" t="s">
        <v>2075</v>
      </c>
    </row>
    <row r="1759" spans="24:25">
      <c r="X1759" s="271">
        <v>150102000000</v>
      </c>
      <c r="Y1759" s="272" t="s">
        <v>2597</v>
      </c>
    </row>
    <row r="1760" spans="24:25">
      <c r="X1760" s="271">
        <v>150102000000</v>
      </c>
      <c r="Y1760" s="272" t="s">
        <v>3952</v>
      </c>
    </row>
    <row r="1761" spans="24:25">
      <c r="X1761" s="271">
        <v>150102000000</v>
      </c>
      <c r="Y1761" s="272" t="s">
        <v>3953</v>
      </c>
    </row>
    <row r="1762" spans="24:25">
      <c r="X1762" s="271">
        <v>150102000000</v>
      </c>
      <c r="Y1762" s="272" t="s">
        <v>3953</v>
      </c>
    </row>
    <row r="1763" spans="24:25">
      <c r="X1763" s="271">
        <v>150102000000</v>
      </c>
      <c r="Y1763" s="272" t="s">
        <v>3953</v>
      </c>
    </row>
    <row r="1764" spans="24:25">
      <c r="X1764" s="271">
        <v>150102000000</v>
      </c>
      <c r="Y1764" s="272" t="s">
        <v>3953</v>
      </c>
    </row>
    <row r="1765" spans="24:25">
      <c r="X1765" s="271">
        <v>150102000000</v>
      </c>
      <c r="Y1765" s="272" t="s">
        <v>2681</v>
      </c>
    </row>
    <row r="1766" spans="24:25">
      <c r="X1766" s="271">
        <v>150102000000</v>
      </c>
      <c r="Y1766" s="272" t="s">
        <v>3954</v>
      </c>
    </row>
    <row r="1767" spans="24:25">
      <c r="X1767" s="271">
        <v>150102000000</v>
      </c>
      <c r="Y1767" s="272" t="s">
        <v>3955</v>
      </c>
    </row>
    <row r="1768" spans="24:25">
      <c r="X1768" s="271">
        <v>150102000000</v>
      </c>
      <c r="Y1768" s="272" t="s">
        <v>2076</v>
      </c>
    </row>
    <row r="1769" spans="24:25">
      <c r="X1769" s="271">
        <v>150102000000</v>
      </c>
      <c r="Y1769" s="272" t="s">
        <v>2077</v>
      </c>
    </row>
    <row r="1770" spans="24:25">
      <c r="X1770" s="271">
        <v>150102000000</v>
      </c>
      <c r="Y1770" s="272" t="s">
        <v>2598</v>
      </c>
    </row>
    <row r="1771" spans="24:25">
      <c r="X1771" s="271">
        <v>150102000000</v>
      </c>
      <c r="Y1771" s="272" t="s">
        <v>2754</v>
      </c>
    </row>
    <row r="1772" spans="24:25">
      <c r="X1772" s="271">
        <v>150102000000</v>
      </c>
      <c r="Y1772" s="272" t="s">
        <v>3956</v>
      </c>
    </row>
    <row r="1773" spans="24:25">
      <c r="X1773" s="271">
        <v>150102000000</v>
      </c>
      <c r="Y1773" s="272" t="s">
        <v>3957</v>
      </c>
    </row>
    <row r="1774" spans="24:25">
      <c r="X1774" s="271">
        <v>150102000000</v>
      </c>
      <c r="Y1774" s="272" t="s">
        <v>3958</v>
      </c>
    </row>
    <row r="1775" spans="24:25">
      <c r="X1775" s="271">
        <v>15010200000000</v>
      </c>
      <c r="Y1775" s="272" t="s">
        <v>3959</v>
      </c>
    </row>
    <row r="1776" spans="24:25">
      <c r="X1776" s="271">
        <v>15010200000000</v>
      </c>
      <c r="Y1776" s="272" t="s">
        <v>3959</v>
      </c>
    </row>
    <row r="1777" spans="24:25">
      <c r="X1777" s="271">
        <v>150102000000</v>
      </c>
      <c r="Y1777" s="272" t="s">
        <v>3802</v>
      </c>
    </row>
    <row r="1778" spans="24:25">
      <c r="X1778" s="271">
        <v>15010200000000</v>
      </c>
      <c r="Y1778" s="272" t="s">
        <v>3802</v>
      </c>
    </row>
    <row r="1779" spans="24:25">
      <c r="X1779" s="271">
        <v>15010200000000</v>
      </c>
      <c r="Y1779" s="272" t="s">
        <v>3802</v>
      </c>
    </row>
    <row r="1780" spans="24:25">
      <c r="X1780" s="271">
        <v>15010200000000</v>
      </c>
      <c r="Y1780" s="272" t="s">
        <v>3802</v>
      </c>
    </row>
    <row r="1781" spans="24:25">
      <c r="X1781" s="271">
        <v>150102000000</v>
      </c>
      <c r="Y1781" s="272" t="s">
        <v>3960</v>
      </c>
    </row>
    <row r="1782" spans="24:25">
      <c r="X1782" s="271">
        <v>150102000000</v>
      </c>
      <c r="Y1782" s="272" t="s">
        <v>3961</v>
      </c>
    </row>
    <row r="1783" spans="24:25">
      <c r="X1783" s="271">
        <v>1501020109</v>
      </c>
      <c r="Y1783" s="272" t="s">
        <v>3962</v>
      </c>
    </row>
    <row r="1784" spans="24:25">
      <c r="X1784" s="271">
        <v>150102000000</v>
      </c>
      <c r="Y1784" s="272" t="s">
        <v>3963</v>
      </c>
    </row>
    <row r="1785" spans="24:25">
      <c r="X1785" s="271">
        <v>150102000000</v>
      </c>
      <c r="Y1785" s="272" t="s">
        <v>3964</v>
      </c>
    </row>
    <row r="1786" spans="24:25">
      <c r="X1786" s="271">
        <v>1501020201</v>
      </c>
      <c r="Y1786" s="272" t="s">
        <v>3965</v>
      </c>
    </row>
    <row r="1787" spans="24:25">
      <c r="X1787" s="271">
        <v>150102000000</v>
      </c>
      <c r="Y1787" s="272" t="s">
        <v>3966</v>
      </c>
    </row>
    <row r="1788" spans="24:25">
      <c r="X1788" s="271">
        <v>150102000000</v>
      </c>
      <c r="Y1788" s="272" t="s">
        <v>3967</v>
      </c>
    </row>
    <row r="1789" spans="24:25">
      <c r="X1789" s="271">
        <v>150102000000</v>
      </c>
      <c r="Y1789" s="272" t="s">
        <v>3968</v>
      </c>
    </row>
    <row r="1790" spans="24:25">
      <c r="X1790" s="271">
        <v>150102000000</v>
      </c>
      <c r="Y1790" s="272" t="s">
        <v>3969</v>
      </c>
    </row>
    <row r="1791" spans="24:25">
      <c r="X1791" s="271">
        <v>150102000000</v>
      </c>
      <c r="Y1791" s="272" t="s">
        <v>2078</v>
      </c>
    </row>
    <row r="1792" spans="24:25">
      <c r="X1792" s="271">
        <v>150102000000</v>
      </c>
      <c r="Y1792" s="272" t="s">
        <v>2079</v>
      </c>
    </row>
    <row r="1793" spans="24:25">
      <c r="X1793" s="271">
        <v>150102000000</v>
      </c>
      <c r="Y1793" s="272" t="s">
        <v>2599</v>
      </c>
    </row>
    <row r="1794" spans="24:25">
      <c r="X1794" s="271">
        <v>150102000000</v>
      </c>
      <c r="Y1794" s="272" t="s">
        <v>2780</v>
      </c>
    </row>
    <row r="1795" spans="24:25">
      <c r="X1795" s="271">
        <v>150102000000</v>
      </c>
      <c r="Y1795" s="272" t="s">
        <v>3970</v>
      </c>
    </row>
    <row r="1796" spans="24:25">
      <c r="X1796" s="271">
        <v>150102000000</v>
      </c>
      <c r="Y1796" s="272" t="s">
        <v>3971</v>
      </c>
    </row>
    <row r="1797" spans="24:25">
      <c r="X1797" s="271">
        <v>150102000000</v>
      </c>
      <c r="Y1797" s="272" t="s">
        <v>3972</v>
      </c>
    </row>
    <row r="1798" spans="24:25">
      <c r="X1798" s="271">
        <v>1502010101</v>
      </c>
      <c r="Y1798" s="272" t="s">
        <v>3973</v>
      </c>
    </row>
    <row r="1799" spans="24:25">
      <c r="X1799" s="271">
        <v>1502010102</v>
      </c>
      <c r="Y1799" s="272" t="s">
        <v>3973</v>
      </c>
    </row>
    <row r="1800" spans="24:25">
      <c r="X1800" s="271">
        <v>1502010201</v>
      </c>
      <c r="Y1800" s="272" t="s">
        <v>3974</v>
      </c>
    </row>
    <row r="1801" spans="24:25">
      <c r="X1801" s="271">
        <v>1502010202</v>
      </c>
      <c r="Y1801" s="272" t="s">
        <v>3974</v>
      </c>
    </row>
    <row r="1802" spans="24:25">
      <c r="X1802" s="271">
        <v>15020103</v>
      </c>
      <c r="Y1802" s="272" t="s">
        <v>1095</v>
      </c>
    </row>
    <row r="1803" spans="24:25">
      <c r="X1803" s="271">
        <v>150202000000</v>
      </c>
      <c r="Y1803" s="272" t="s">
        <v>3975</v>
      </c>
    </row>
    <row r="1804" spans="24:25">
      <c r="X1804" s="271">
        <v>150202000000</v>
      </c>
      <c r="Y1804" s="272" t="s">
        <v>3975</v>
      </c>
    </row>
    <row r="1805" spans="24:25">
      <c r="X1805" s="271">
        <v>150202000000</v>
      </c>
      <c r="Y1805" s="272" t="s">
        <v>3975</v>
      </c>
    </row>
    <row r="1806" spans="24:25">
      <c r="X1806" s="271">
        <v>150202000000</v>
      </c>
      <c r="Y1806" s="272" t="s">
        <v>3975</v>
      </c>
    </row>
    <row r="1807" spans="24:25">
      <c r="X1807" s="271">
        <v>150202000000</v>
      </c>
      <c r="Y1807" s="272" t="s">
        <v>3975</v>
      </c>
    </row>
    <row r="1808" spans="24:25">
      <c r="X1808" s="271">
        <v>150202000000</v>
      </c>
      <c r="Y1808" s="272" t="s">
        <v>3975</v>
      </c>
    </row>
    <row r="1809" spans="24:25">
      <c r="X1809" s="271">
        <v>150202000000</v>
      </c>
      <c r="Y1809" s="272" t="s">
        <v>3975</v>
      </c>
    </row>
    <row r="1810" spans="24:25">
      <c r="X1810" s="271">
        <v>150202000000</v>
      </c>
      <c r="Y1810" s="272" t="s">
        <v>3976</v>
      </c>
    </row>
    <row r="1811" spans="24:25">
      <c r="X1811" s="271">
        <v>150202000000</v>
      </c>
      <c r="Y1811" s="272" t="s">
        <v>2446</v>
      </c>
    </row>
    <row r="1812" spans="24:25">
      <c r="X1812" s="271">
        <v>150202000000</v>
      </c>
      <c r="Y1812" s="272" t="s">
        <v>2447</v>
      </c>
    </row>
    <row r="1813" spans="24:25">
      <c r="X1813" s="271">
        <v>150202000000</v>
      </c>
      <c r="Y1813" s="272" t="s">
        <v>2448</v>
      </c>
    </row>
    <row r="1814" spans="24:25">
      <c r="X1814" s="271">
        <v>150202000000</v>
      </c>
      <c r="Y1814" s="272" t="s">
        <v>3977</v>
      </c>
    </row>
    <row r="1815" spans="24:25">
      <c r="X1815" s="271">
        <v>150202000000</v>
      </c>
      <c r="Y1815" s="272" t="s">
        <v>2631</v>
      </c>
    </row>
    <row r="1816" spans="24:25">
      <c r="X1816" s="271">
        <v>150202000000</v>
      </c>
      <c r="Y1816" s="272" t="s">
        <v>3978</v>
      </c>
    </row>
    <row r="1817" spans="24:25">
      <c r="X1817" s="271">
        <v>1502020104</v>
      </c>
      <c r="Y1817" s="272" t="s">
        <v>3979</v>
      </c>
    </row>
    <row r="1818" spans="24:25">
      <c r="X1818" s="271">
        <v>150202000000</v>
      </c>
      <c r="Y1818" s="272" t="s">
        <v>3980</v>
      </c>
    </row>
    <row r="1819" spans="24:25">
      <c r="X1819" s="271">
        <v>15020200000000</v>
      </c>
      <c r="Y1819" s="272" t="s">
        <v>3981</v>
      </c>
    </row>
    <row r="1820" spans="24:25">
      <c r="X1820" s="271">
        <v>1502020201</v>
      </c>
      <c r="Y1820" s="272" t="s">
        <v>3973</v>
      </c>
    </row>
    <row r="1821" spans="24:25">
      <c r="X1821" s="271">
        <v>150202000000</v>
      </c>
      <c r="Y1821" s="272" t="s">
        <v>3982</v>
      </c>
    </row>
    <row r="1822" spans="24:25">
      <c r="X1822" s="271">
        <v>150202000000</v>
      </c>
      <c r="Y1822" s="272" t="s">
        <v>3982</v>
      </c>
    </row>
    <row r="1823" spans="24:25">
      <c r="X1823" s="271">
        <v>150202000000</v>
      </c>
      <c r="Y1823" s="272" t="s">
        <v>3982</v>
      </c>
    </row>
    <row r="1824" spans="24:25">
      <c r="X1824" s="271">
        <v>150202000000</v>
      </c>
      <c r="Y1824" s="272" t="s">
        <v>3982</v>
      </c>
    </row>
    <row r="1825" spans="24:25">
      <c r="X1825" s="271">
        <v>150202000000</v>
      </c>
      <c r="Y1825" s="272" t="s">
        <v>3982</v>
      </c>
    </row>
    <row r="1826" spans="24:25">
      <c r="X1826" s="271">
        <v>150202000000</v>
      </c>
      <c r="Y1826" s="272" t="s">
        <v>3982</v>
      </c>
    </row>
    <row r="1827" spans="24:25">
      <c r="X1827" s="271">
        <v>150202000000</v>
      </c>
      <c r="Y1827" s="272" t="s">
        <v>3982</v>
      </c>
    </row>
    <row r="1828" spans="24:25">
      <c r="X1828" s="271">
        <v>1503010101</v>
      </c>
      <c r="Y1828" s="272" t="s">
        <v>2215</v>
      </c>
    </row>
    <row r="1829" spans="24:25">
      <c r="X1829" s="271">
        <v>1503010102</v>
      </c>
      <c r="Y1829" s="272" t="s">
        <v>2215</v>
      </c>
    </row>
    <row r="1830" spans="24:25">
      <c r="X1830" s="271">
        <v>15030102</v>
      </c>
      <c r="Y1830" s="272" t="s">
        <v>1095</v>
      </c>
    </row>
    <row r="1831" spans="24:25">
      <c r="X1831" s="271">
        <v>15030100000000</v>
      </c>
      <c r="Y1831" s="272" t="s">
        <v>1851</v>
      </c>
    </row>
    <row r="1832" spans="24:25">
      <c r="X1832" s="271">
        <v>15030100000000</v>
      </c>
      <c r="Y1832" s="272" t="s">
        <v>3983</v>
      </c>
    </row>
    <row r="1833" spans="24:25">
      <c r="X1833" s="271">
        <v>15030100000000</v>
      </c>
      <c r="Y1833" s="272" t="s">
        <v>3983</v>
      </c>
    </row>
    <row r="1834" spans="24:25">
      <c r="X1834" s="271">
        <v>15030100000000</v>
      </c>
      <c r="Y1834" s="272" t="s">
        <v>3983</v>
      </c>
    </row>
    <row r="1835" spans="24:25">
      <c r="X1835" s="271">
        <v>15030100000000</v>
      </c>
      <c r="Y1835" s="272" t="s">
        <v>3983</v>
      </c>
    </row>
    <row r="1836" spans="24:25">
      <c r="X1836" s="271">
        <v>1503010401</v>
      </c>
      <c r="Y1836" s="272" t="s">
        <v>3984</v>
      </c>
    </row>
    <row r="1837" spans="24:25">
      <c r="X1837" s="271">
        <v>15030105</v>
      </c>
      <c r="Y1837" s="272" t="s">
        <v>2838</v>
      </c>
    </row>
    <row r="1838" spans="24:25">
      <c r="X1838" s="271">
        <v>1503010501</v>
      </c>
      <c r="Y1838" s="272" t="s">
        <v>3985</v>
      </c>
    </row>
    <row r="1839" spans="24:25">
      <c r="X1839" s="271">
        <v>150302000000</v>
      </c>
      <c r="Y1839" s="272" t="s">
        <v>3986</v>
      </c>
    </row>
    <row r="1840" spans="24:25">
      <c r="X1840" s="271">
        <v>150302000000</v>
      </c>
      <c r="Y1840" s="272" t="s">
        <v>3987</v>
      </c>
    </row>
    <row r="1841" spans="24:25">
      <c r="X1841" s="271">
        <v>150302000000</v>
      </c>
      <c r="Y1841" s="272" t="s">
        <v>3988</v>
      </c>
    </row>
    <row r="1842" spans="24:25">
      <c r="X1842" s="271">
        <v>150302000000</v>
      </c>
      <c r="Y1842" s="272" t="s">
        <v>3989</v>
      </c>
    </row>
    <row r="1843" spans="24:25">
      <c r="X1843" s="271">
        <v>150302000000</v>
      </c>
      <c r="Y1843" s="272" t="s">
        <v>3990</v>
      </c>
    </row>
    <row r="1844" spans="24:25">
      <c r="X1844" s="271">
        <v>150302000000</v>
      </c>
      <c r="Y1844" s="272" t="s">
        <v>3991</v>
      </c>
    </row>
    <row r="1845" spans="24:25">
      <c r="X1845" s="271">
        <v>150302000000</v>
      </c>
      <c r="Y1845" s="272" t="s">
        <v>2052</v>
      </c>
    </row>
    <row r="1846" spans="24:25">
      <c r="X1846" s="271">
        <v>150302000000</v>
      </c>
      <c r="Y1846" s="272" t="s">
        <v>2053</v>
      </c>
    </row>
    <row r="1847" spans="24:25">
      <c r="X1847" s="271">
        <v>150302000000</v>
      </c>
      <c r="Y1847" s="272" t="s">
        <v>2054</v>
      </c>
    </row>
    <row r="1848" spans="24:25">
      <c r="X1848" s="271">
        <v>150302000000</v>
      </c>
      <c r="Y1848" s="272" t="s">
        <v>2055</v>
      </c>
    </row>
    <row r="1849" spans="24:25">
      <c r="X1849" s="271">
        <v>150302000000</v>
      </c>
      <c r="Y1849" s="272" t="s">
        <v>3992</v>
      </c>
    </row>
    <row r="1850" spans="24:25">
      <c r="X1850" s="271">
        <v>150302000000</v>
      </c>
      <c r="Y1850" s="272" t="s">
        <v>3993</v>
      </c>
    </row>
    <row r="1851" spans="24:25">
      <c r="X1851" s="271">
        <v>150302000000</v>
      </c>
      <c r="Y1851" s="272" t="s">
        <v>3994</v>
      </c>
    </row>
    <row r="1852" spans="24:25">
      <c r="X1852" s="271">
        <v>150302000000</v>
      </c>
      <c r="Y1852" s="272" t="s">
        <v>1259</v>
      </c>
    </row>
    <row r="1853" spans="24:25">
      <c r="X1853" s="271">
        <v>150302000000</v>
      </c>
      <c r="Y1853" s="272" t="s">
        <v>1817</v>
      </c>
    </row>
    <row r="1854" spans="24:25">
      <c r="X1854" s="271">
        <v>150302000000</v>
      </c>
      <c r="Y1854" s="272" t="s">
        <v>3995</v>
      </c>
    </row>
    <row r="1855" spans="24:25">
      <c r="X1855" s="271">
        <v>150302000000</v>
      </c>
      <c r="Y1855" s="272" t="s">
        <v>2450</v>
      </c>
    </row>
    <row r="1856" spans="24:25">
      <c r="X1856" s="271">
        <v>150302000000</v>
      </c>
      <c r="Y1856" s="272" t="s">
        <v>2358</v>
      </c>
    </row>
    <row r="1857" spans="24:25">
      <c r="X1857" s="271">
        <v>150302000000</v>
      </c>
      <c r="Y1857" s="272" t="s">
        <v>3996</v>
      </c>
    </row>
    <row r="1858" spans="24:25">
      <c r="X1858" s="271">
        <v>150302000000</v>
      </c>
      <c r="Y1858" s="272" t="s">
        <v>3996</v>
      </c>
    </row>
    <row r="1859" spans="24:25">
      <c r="X1859" s="271">
        <v>150302000000</v>
      </c>
      <c r="Y1859" s="272" t="s">
        <v>3996</v>
      </c>
    </row>
    <row r="1860" spans="24:25">
      <c r="X1860" s="271">
        <v>150302000000</v>
      </c>
      <c r="Y1860" s="272" t="s">
        <v>3996</v>
      </c>
    </row>
    <row r="1861" spans="24:25">
      <c r="X1861" s="271">
        <v>150302000000</v>
      </c>
      <c r="Y1861" s="272" t="s">
        <v>3997</v>
      </c>
    </row>
    <row r="1862" spans="24:25">
      <c r="X1862" s="271">
        <v>150302000000</v>
      </c>
      <c r="Y1862" s="272" t="s">
        <v>2451</v>
      </c>
    </row>
    <row r="1863" spans="24:25">
      <c r="X1863" s="271">
        <v>150302000000</v>
      </c>
      <c r="Y1863" s="272" t="s">
        <v>2449</v>
      </c>
    </row>
    <row r="1864" spans="24:25">
      <c r="X1864" s="271">
        <v>150302000000</v>
      </c>
      <c r="Y1864" s="272" t="s">
        <v>3998</v>
      </c>
    </row>
    <row r="1865" spans="24:25">
      <c r="X1865" s="271">
        <v>15030200000000</v>
      </c>
      <c r="Y1865" s="272" t="s">
        <v>3959</v>
      </c>
    </row>
    <row r="1866" spans="24:25">
      <c r="X1866" s="271">
        <v>15030200000000</v>
      </c>
      <c r="Y1866" s="272" t="s">
        <v>3959</v>
      </c>
    </row>
    <row r="1867" spans="24:25">
      <c r="X1867" s="271">
        <v>15030200000000</v>
      </c>
      <c r="Y1867" s="272" t="s">
        <v>3959</v>
      </c>
    </row>
    <row r="1868" spans="24:25">
      <c r="X1868" s="271">
        <v>15030200000000</v>
      </c>
      <c r="Y1868" s="272" t="s">
        <v>3959</v>
      </c>
    </row>
    <row r="1869" spans="24:25">
      <c r="X1869" s="271">
        <v>15030200000000</v>
      </c>
      <c r="Y1869" s="272" t="s">
        <v>3959</v>
      </c>
    </row>
    <row r="1870" spans="24:25">
      <c r="X1870" s="271">
        <v>15030200000000</v>
      </c>
      <c r="Y1870" s="272" t="s">
        <v>3959</v>
      </c>
    </row>
    <row r="1871" spans="24:25">
      <c r="X1871" s="271">
        <v>15030200000000</v>
      </c>
      <c r="Y1871" s="272" t="s">
        <v>3959</v>
      </c>
    </row>
    <row r="1872" spans="24:25">
      <c r="X1872" s="271">
        <v>15030200000000</v>
      </c>
      <c r="Y1872" s="272" t="s">
        <v>3999</v>
      </c>
    </row>
    <row r="1873" spans="24:25">
      <c r="X1873" s="271">
        <v>15030200000000</v>
      </c>
      <c r="Y1873" s="272" t="s">
        <v>3999</v>
      </c>
    </row>
    <row r="1874" spans="24:25">
      <c r="X1874" s="271">
        <v>15030200000000</v>
      </c>
      <c r="Y1874" s="272" t="s">
        <v>3999</v>
      </c>
    </row>
    <row r="1875" spans="24:25">
      <c r="X1875" s="271">
        <v>15030200000000</v>
      </c>
      <c r="Y1875" s="272" t="s">
        <v>3999</v>
      </c>
    </row>
    <row r="1876" spans="24:25">
      <c r="X1876" s="271">
        <v>150302000000</v>
      </c>
      <c r="Y1876" s="272" t="s">
        <v>4000</v>
      </c>
    </row>
    <row r="1877" spans="24:25">
      <c r="X1877" s="271">
        <v>15030200000000</v>
      </c>
      <c r="Y1877" s="272" t="s">
        <v>4000</v>
      </c>
    </row>
    <row r="1878" spans="24:25">
      <c r="X1878" s="271">
        <v>15030200000000</v>
      </c>
      <c r="Y1878" s="272" t="s">
        <v>4000</v>
      </c>
    </row>
    <row r="1879" spans="24:25">
      <c r="X1879" s="271">
        <v>15030200000000</v>
      </c>
      <c r="Y1879" s="272" t="s">
        <v>4000</v>
      </c>
    </row>
    <row r="1880" spans="24:25">
      <c r="X1880" s="271">
        <v>150302000000</v>
      </c>
      <c r="Y1880" s="272" t="s">
        <v>4001</v>
      </c>
    </row>
    <row r="1881" spans="24:25">
      <c r="X1881" s="271">
        <v>1503020110</v>
      </c>
      <c r="Y1881" s="272" t="s">
        <v>4002</v>
      </c>
    </row>
    <row r="1882" spans="24:25">
      <c r="X1882" s="271">
        <v>150302000000</v>
      </c>
      <c r="Y1882" s="272" t="s">
        <v>2080</v>
      </c>
    </row>
    <row r="1883" spans="24:25">
      <c r="X1883" s="271">
        <v>1503020201</v>
      </c>
      <c r="Y1883" s="272" t="s">
        <v>2215</v>
      </c>
    </row>
    <row r="1884" spans="24:25">
      <c r="X1884" s="271">
        <v>150302000000</v>
      </c>
      <c r="Y1884" s="272" t="s">
        <v>4003</v>
      </c>
    </row>
    <row r="1885" spans="24:25">
      <c r="X1885" s="271">
        <v>150302000000</v>
      </c>
      <c r="Y1885" s="272" t="s">
        <v>4004</v>
      </c>
    </row>
    <row r="1886" spans="24:25">
      <c r="X1886" s="271">
        <v>150302000000</v>
      </c>
      <c r="Y1886" s="272" t="s">
        <v>4005</v>
      </c>
    </row>
    <row r="1887" spans="24:25">
      <c r="X1887" s="271">
        <v>150302000000</v>
      </c>
      <c r="Y1887" s="272" t="s">
        <v>4006</v>
      </c>
    </row>
    <row r="1888" spans="24:25">
      <c r="X1888" s="271">
        <v>150302000000</v>
      </c>
      <c r="Y1888" s="272" t="s">
        <v>1871</v>
      </c>
    </row>
    <row r="1889" spans="24:25">
      <c r="X1889" s="271">
        <v>150302000000</v>
      </c>
      <c r="Y1889" s="272" t="s">
        <v>1852</v>
      </c>
    </row>
    <row r="1890" spans="24:25">
      <c r="X1890" s="271">
        <v>150302000000</v>
      </c>
      <c r="Y1890" s="272" t="s">
        <v>4007</v>
      </c>
    </row>
    <row r="1891" spans="24:25">
      <c r="X1891" s="271">
        <v>150302000000</v>
      </c>
      <c r="Y1891" s="272" t="s">
        <v>4008</v>
      </c>
    </row>
    <row r="1892" spans="24:25">
      <c r="X1892" s="271">
        <v>150302000000</v>
      </c>
      <c r="Y1892" s="272" t="s">
        <v>4009</v>
      </c>
    </row>
    <row r="1893" spans="24:25">
      <c r="X1893" s="271">
        <v>150302000000</v>
      </c>
      <c r="Y1893" s="272" t="s">
        <v>4010</v>
      </c>
    </row>
    <row r="1894" spans="24:25">
      <c r="X1894" s="271">
        <v>150302000000</v>
      </c>
      <c r="Y1894" s="272" t="s">
        <v>4011</v>
      </c>
    </row>
    <row r="1895" spans="24:25">
      <c r="X1895" s="271">
        <v>150302000000</v>
      </c>
      <c r="Y1895" s="272" t="s">
        <v>2359</v>
      </c>
    </row>
    <row r="1896" spans="24:25">
      <c r="X1896" s="271">
        <v>15030203</v>
      </c>
      <c r="Y1896" s="272" t="s">
        <v>4012</v>
      </c>
    </row>
    <row r="1897" spans="24:25">
      <c r="X1897" s="271">
        <v>1503020301</v>
      </c>
      <c r="Y1897" s="272" t="s">
        <v>4012</v>
      </c>
    </row>
    <row r="1898" spans="24:25">
      <c r="X1898" s="271">
        <v>1503020302</v>
      </c>
      <c r="Y1898" s="272" t="s">
        <v>4012</v>
      </c>
    </row>
    <row r="1899" spans="24:25">
      <c r="X1899" s="271">
        <v>15040100000000</v>
      </c>
      <c r="Y1899" s="272" t="s">
        <v>4013</v>
      </c>
    </row>
    <row r="1900" spans="24:25">
      <c r="X1900" s="271">
        <v>15040102</v>
      </c>
      <c r="Y1900" s="272" t="s">
        <v>3802</v>
      </c>
    </row>
    <row r="1901" spans="24:25">
      <c r="X1901" s="271">
        <v>1504010201</v>
      </c>
      <c r="Y1901" s="272" t="s">
        <v>3802</v>
      </c>
    </row>
    <row r="1902" spans="24:25">
      <c r="X1902" s="271">
        <v>1504010202</v>
      </c>
      <c r="Y1902" s="272" t="s">
        <v>3802</v>
      </c>
    </row>
    <row r="1903" spans="24:25">
      <c r="X1903" s="271">
        <v>1504010203</v>
      </c>
      <c r="Y1903" s="272" t="s">
        <v>3802</v>
      </c>
    </row>
    <row r="1904" spans="24:25">
      <c r="X1904" s="271">
        <v>15040200000000</v>
      </c>
      <c r="Y1904" s="272" t="s">
        <v>4014</v>
      </c>
    </row>
    <row r="1905" spans="24:25">
      <c r="X1905" s="271">
        <v>15040200000000</v>
      </c>
      <c r="Y1905" s="272" t="s">
        <v>4014</v>
      </c>
    </row>
    <row r="1906" spans="24:25">
      <c r="X1906" s="271">
        <v>15040200000000</v>
      </c>
      <c r="Y1906" s="272" t="s">
        <v>3959</v>
      </c>
    </row>
    <row r="1907" spans="24:25">
      <c r="X1907" s="271">
        <v>15040200000000</v>
      </c>
      <c r="Y1907" s="272" t="s">
        <v>3959</v>
      </c>
    </row>
    <row r="1908" spans="24:25">
      <c r="X1908" s="271">
        <v>15040200000000</v>
      </c>
      <c r="Y1908" s="272" t="s">
        <v>3959</v>
      </c>
    </row>
    <row r="1909" spans="24:25">
      <c r="X1909" s="271">
        <v>15040200000000</v>
      </c>
      <c r="Y1909" s="272" t="s">
        <v>3959</v>
      </c>
    </row>
    <row r="1910" spans="24:25">
      <c r="X1910" s="271">
        <v>15040200000000</v>
      </c>
      <c r="Y1910" s="272" t="s">
        <v>3959</v>
      </c>
    </row>
    <row r="1911" spans="24:25">
      <c r="X1911" s="271">
        <v>15040200000000</v>
      </c>
      <c r="Y1911" s="272" t="s">
        <v>3959</v>
      </c>
    </row>
    <row r="1912" spans="24:25">
      <c r="X1912" s="271">
        <v>15040200000000</v>
      </c>
      <c r="Y1912" s="272" t="s">
        <v>3959</v>
      </c>
    </row>
    <row r="1913" spans="24:25">
      <c r="X1913" s="271">
        <v>15040200000000</v>
      </c>
      <c r="Y1913" s="272" t="s">
        <v>3999</v>
      </c>
    </row>
    <row r="1914" spans="24:25">
      <c r="X1914" s="271">
        <v>15040200000000</v>
      </c>
      <c r="Y1914" s="272" t="s">
        <v>3999</v>
      </c>
    </row>
    <row r="1915" spans="24:25">
      <c r="X1915" s="271">
        <v>15040200000000</v>
      </c>
      <c r="Y1915" s="272" t="s">
        <v>3999</v>
      </c>
    </row>
    <row r="1916" spans="24:25">
      <c r="X1916" s="271">
        <v>15040200000000</v>
      </c>
      <c r="Y1916" s="272" t="s">
        <v>3999</v>
      </c>
    </row>
    <row r="1917" spans="24:25">
      <c r="X1917" s="271">
        <v>150402000000</v>
      </c>
      <c r="Y1917" s="272" t="s">
        <v>4000</v>
      </c>
    </row>
    <row r="1918" spans="24:25">
      <c r="X1918" s="271">
        <v>15040200000000</v>
      </c>
      <c r="Y1918" s="272" t="s">
        <v>4000</v>
      </c>
    </row>
    <row r="1919" spans="24:25">
      <c r="X1919" s="271">
        <v>15040200000000</v>
      </c>
      <c r="Y1919" s="272" t="s">
        <v>4000</v>
      </c>
    </row>
    <row r="1920" spans="24:25">
      <c r="X1920" s="271">
        <v>15040200000000</v>
      </c>
      <c r="Y1920" s="272" t="s">
        <v>3802</v>
      </c>
    </row>
    <row r="1921" spans="24:25">
      <c r="X1921" s="271">
        <v>150402000000</v>
      </c>
      <c r="Y1921" s="272" t="s">
        <v>4015</v>
      </c>
    </row>
    <row r="1922" spans="24:25">
      <c r="X1922" s="271">
        <v>150402000000</v>
      </c>
      <c r="Y1922" s="272" t="s">
        <v>4016</v>
      </c>
    </row>
    <row r="1923" spans="24:25">
      <c r="X1923" s="271">
        <v>15040200000000</v>
      </c>
      <c r="Y1923" s="272" t="s">
        <v>4016</v>
      </c>
    </row>
    <row r="1924" spans="24:25">
      <c r="X1924" s="271">
        <v>150402000000</v>
      </c>
      <c r="Y1924" s="272" t="s">
        <v>4017</v>
      </c>
    </row>
    <row r="1925" spans="24:25">
      <c r="X1925" s="271">
        <v>150402000000</v>
      </c>
      <c r="Y1925" s="272" t="s">
        <v>4018</v>
      </c>
    </row>
    <row r="1926" spans="24:25">
      <c r="X1926" s="271">
        <v>150402000000</v>
      </c>
      <c r="Y1926" s="272" t="s">
        <v>4019</v>
      </c>
    </row>
    <row r="1927" spans="24:25">
      <c r="X1927" s="271">
        <v>1504020105</v>
      </c>
      <c r="Y1927" s="272" t="s">
        <v>4020</v>
      </c>
    </row>
    <row r="1928" spans="24:25">
      <c r="X1928" s="271">
        <v>150402000000</v>
      </c>
      <c r="Y1928" s="272" t="s">
        <v>4021</v>
      </c>
    </row>
    <row r="1929" spans="24:25">
      <c r="X1929" s="271">
        <v>1504020106</v>
      </c>
      <c r="Y1929" s="272" t="s">
        <v>4022</v>
      </c>
    </row>
    <row r="1930" spans="24:25">
      <c r="X1930" s="271">
        <v>150402000000</v>
      </c>
      <c r="Y1930" s="272" t="s">
        <v>4022</v>
      </c>
    </row>
    <row r="1931" spans="24:25">
      <c r="X1931" s="271">
        <v>1504020201</v>
      </c>
      <c r="Y1931" s="272" t="s">
        <v>2694</v>
      </c>
    </row>
    <row r="1932" spans="24:25">
      <c r="X1932" s="271">
        <v>1505020201</v>
      </c>
      <c r="Y1932" s="272" t="s">
        <v>2694</v>
      </c>
    </row>
    <row r="1933" spans="24:25">
      <c r="X1933" s="271">
        <v>1601010101</v>
      </c>
      <c r="Y1933" s="272" t="s">
        <v>4023</v>
      </c>
    </row>
    <row r="1934" spans="24:25">
      <c r="X1934" s="271">
        <v>1601010201</v>
      </c>
      <c r="Y1934" s="272" t="s">
        <v>2454</v>
      </c>
    </row>
    <row r="1935" spans="24:25">
      <c r="X1935" s="271">
        <v>1602010101</v>
      </c>
      <c r="Y1935" s="272" t="s">
        <v>4024</v>
      </c>
    </row>
    <row r="1936" spans="24:25">
      <c r="X1936" s="271">
        <v>1602010102</v>
      </c>
      <c r="Y1936" s="272" t="s">
        <v>4025</v>
      </c>
    </row>
    <row r="1937" spans="24:25">
      <c r="X1937" s="271">
        <v>1602010103</v>
      </c>
      <c r="Y1937" s="272" t="s">
        <v>4026</v>
      </c>
    </row>
    <row r="1938" spans="24:25">
      <c r="X1938" s="271">
        <v>1602010104</v>
      </c>
      <c r="Y1938" s="272" t="s">
        <v>4027</v>
      </c>
    </row>
    <row r="1939" spans="24:25">
      <c r="X1939" s="271">
        <v>1602010105</v>
      </c>
      <c r="Y1939" s="272" t="s">
        <v>4028</v>
      </c>
    </row>
    <row r="1940" spans="24:25">
      <c r="X1940" s="271">
        <v>1602010201</v>
      </c>
      <c r="Y1940" s="272" t="s">
        <v>4029</v>
      </c>
    </row>
    <row r="1941" spans="24:25">
      <c r="X1941" s="271">
        <v>1602010202</v>
      </c>
      <c r="Y1941" s="272" t="s">
        <v>4030</v>
      </c>
    </row>
    <row r="1942" spans="24:25">
      <c r="X1942" s="271">
        <v>1602010203</v>
      </c>
      <c r="Y1942" s="272" t="s">
        <v>4031</v>
      </c>
    </row>
    <row r="1943" spans="24:25">
      <c r="X1943" s="271">
        <v>1602010204</v>
      </c>
      <c r="Y1943" s="272" t="s">
        <v>4032</v>
      </c>
    </row>
    <row r="1944" spans="24:25">
      <c r="X1944" s="271">
        <v>1602010205</v>
      </c>
      <c r="Y1944" s="272" t="s">
        <v>4033</v>
      </c>
    </row>
    <row r="1945" spans="24:25">
      <c r="X1945" s="271">
        <v>1602010301</v>
      </c>
      <c r="Y1945" s="272" t="s">
        <v>1863</v>
      </c>
    </row>
    <row r="1946" spans="24:25">
      <c r="X1946" s="271">
        <v>1602010302</v>
      </c>
      <c r="Y1946" s="272" t="s">
        <v>2555</v>
      </c>
    </row>
    <row r="1947" spans="24:25">
      <c r="X1947" s="271">
        <v>1602010401</v>
      </c>
      <c r="Y1947" s="272" t="s">
        <v>2605</v>
      </c>
    </row>
    <row r="1948" spans="24:25">
      <c r="X1948" s="271">
        <v>1602010402</v>
      </c>
      <c r="Y1948" s="272" t="s">
        <v>2556</v>
      </c>
    </row>
    <row r="1949" spans="24:25">
      <c r="X1949" s="271">
        <v>1602010501</v>
      </c>
      <c r="Y1949" s="272" t="s">
        <v>4034</v>
      </c>
    </row>
    <row r="1950" spans="24:25">
      <c r="X1950" s="271">
        <v>1602010502</v>
      </c>
      <c r="Y1950" s="272" t="s">
        <v>4035</v>
      </c>
    </row>
    <row r="1951" spans="24:25">
      <c r="X1951" s="271">
        <v>1602010503</v>
      </c>
      <c r="Y1951" s="272" t="s">
        <v>4036</v>
      </c>
    </row>
    <row r="1952" spans="24:25">
      <c r="X1952" s="271">
        <v>16020106</v>
      </c>
      <c r="Y1952" s="272" t="s">
        <v>4037</v>
      </c>
    </row>
    <row r="1953" spans="24:25">
      <c r="X1953" s="271">
        <v>1602010601</v>
      </c>
      <c r="Y1953" s="272" t="s">
        <v>4038</v>
      </c>
    </row>
    <row r="1954" spans="24:25">
      <c r="X1954" s="271">
        <v>16020107</v>
      </c>
      <c r="Y1954" s="272" t="s">
        <v>4039</v>
      </c>
    </row>
    <row r="1955" spans="24:25">
      <c r="X1955" s="271">
        <v>1602010701</v>
      </c>
      <c r="Y1955" s="272" t="s">
        <v>4040</v>
      </c>
    </row>
    <row r="1956" spans="24:25">
      <c r="X1956" s="271">
        <v>16020108</v>
      </c>
      <c r="Y1956" s="272" t="s">
        <v>4041</v>
      </c>
    </row>
    <row r="1957" spans="24:25">
      <c r="X1957" s="271">
        <v>1602010801</v>
      </c>
      <c r="Y1957" s="272" t="s">
        <v>4042</v>
      </c>
    </row>
    <row r="1958" spans="24:25">
      <c r="X1958" s="271">
        <v>1602010802</v>
      </c>
      <c r="Y1958" s="272" t="s">
        <v>4042</v>
      </c>
    </row>
    <row r="1959" spans="24:25">
      <c r="X1959" s="271">
        <v>1602010803</v>
      </c>
      <c r="Y1959" s="272" t="s">
        <v>4042</v>
      </c>
    </row>
    <row r="1960" spans="24:25">
      <c r="X1960" s="271">
        <v>1602010804</v>
      </c>
      <c r="Y1960" s="272" t="s">
        <v>4042</v>
      </c>
    </row>
    <row r="1961" spans="24:25">
      <c r="X1961" s="271">
        <v>16020201</v>
      </c>
      <c r="Y1961" s="272" t="s">
        <v>2694</v>
      </c>
    </row>
    <row r="1962" spans="24:25">
      <c r="X1962" s="271">
        <v>1702010101</v>
      </c>
      <c r="Y1962" s="272" t="s">
        <v>2457</v>
      </c>
    </row>
    <row r="1963" spans="24:25">
      <c r="X1963" s="271">
        <v>1702010102</v>
      </c>
      <c r="Y1963" s="272" t="s">
        <v>2458</v>
      </c>
    </row>
    <row r="1964" spans="24:25">
      <c r="X1964" s="271">
        <v>1702010103</v>
      </c>
      <c r="Y1964" s="272" t="s">
        <v>4043</v>
      </c>
    </row>
    <row r="1965" spans="24:25">
      <c r="X1965" s="271">
        <v>1702010104</v>
      </c>
      <c r="Y1965" s="272" t="s">
        <v>4044</v>
      </c>
    </row>
    <row r="1966" spans="24:25">
      <c r="X1966" s="271">
        <v>1702010105</v>
      </c>
      <c r="Y1966" s="272" t="s">
        <v>4045</v>
      </c>
    </row>
    <row r="1967" spans="24:25">
      <c r="X1967" s="271">
        <v>1702010106</v>
      </c>
      <c r="Y1967" s="272" t="s">
        <v>4046</v>
      </c>
    </row>
    <row r="1968" spans="24:25">
      <c r="X1968" s="271">
        <v>1702010107</v>
      </c>
      <c r="Y1968" s="272" t="s">
        <v>4047</v>
      </c>
    </row>
    <row r="1969" spans="24:25">
      <c r="X1969" s="271">
        <v>1702010201</v>
      </c>
      <c r="Y1969" s="272" t="s">
        <v>4048</v>
      </c>
    </row>
    <row r="1970" spans="24:25">
      <c r="X1970" s="271">
        <v>1702010202</v>
      </c>
      <c r="Y1970" s="272" t="s">
        <v>4048</v>
      </c>
    </row>
    <row r="1971" spans="24:25">
      <c r="X1971" s="271">
        <v>1702010203</v>
      </c>
      <c r="Y1971" s="272" t="s">
        <v>4048</v>
      </c>
    </row>
    <row r="1972" spans="24:25">
      <c r="X1972" s="271">
        <v>1702010204</v>
      </c>
      <c r="Y1972" s="272" t="s">
        <v>4048</v>
      </c>
    </row>
    <row r="1973" spans="24:25">
      <c r="X1973" s="271">
        <v>1702010205</v>
      </c>
      <c r="Y1973" s="272" t="s">
        <v>4048</v>
      </c>
    </row>
    <row r="1974" spans="24:25">
      <c r="X1974" s="271">
        <v>18</v>
      </c>
      <c r="Y1974" s="272" t="s">
        <v>4049</v>
      </c>
    </row>
    <row r="1975" spans="24:25">
      <c r="X1975" s="271">
        <v>1801</v>
      </c>
      <c r="Y1975" s="272" t="s">
        <v>2453</v>
      </c>
    </row>
    <row r="1976" spans="24:25">
      <c r="X1976" s="271">
        <v>1802</v>
      </c>
      <c r="Y1976" s="272" t="s">
        <v>1789</v>
      </c>
    </row>
    <row r="1977" spans="24:25">
      <c r="X1977" s="271">
        <v>180201</v>
      </c>
      <c r="Y1977" s="272" t="s">
        <v>275</v>
      </c>
    </row>
    <row r="1978" spans="24:25">
      <c r="X1978" s="271">
        <v>18020101</v>
      </c>
      <c r="Y1978" s="272" t="s">
        <v>4050</v>
      </c>
    </row>
    <row r="1979" spans="24:25">
      <c r="X1979" s="271">
        <v>1802010101</v>
      </c>
      <c r="Y1979" s="272" t="s">
        <v>4051</v>
      </c>
    </row>
    <row r="1980" spans="24:25">
      <c r="X1980" s="271">
        <v>1802010102</v>
      </c>
      <c r="Y1980" s="272" t="s">
        <v>4051</v>
      </c>
    </row>
    <row r="1981" spans="24:25">
      <c r="X1981" s="271">
        <v>1802010103</v>
      </c>
      <c r="Y1981" s="272" t="s">
        <v>4051</v>
      </c>
    </row>
    <row r="1982" spans="24:25">
      <c r="X1982" s="271">
        <v>19</v>
      </c>
      <c r="Y1982" s="272" t="s">
        <v>4052</v>
      </c>
    </row>
    <row r="1983" spans="24:25">
      <c r="X1983" s="271">
        <v>1901</v>
      </c>
      <c r="Y1983" s="272" t="s">
        <v>2453</v>
      </c>
    </row>
    <row r="1984" spans="24:25">
      <c r="X1984" s="271">
        <v>1902</v>
      </c>
      <c r="Y1984" s="272" t="s">
        <v>1789</v>
      </c>
    </row>
    <row r="1985" spans="24:25">
      <c r="X1985" s="271">
        <v>190201</v>
      </c>
      <c r="Y1985" s="272" t="s">
        <v>275</v>
      </c>
    </row>
    <row r="1986" spans="24:25">
      <c r="X1986" s="271">
        <v>19020101</v>
      </c>
      <c r="Y1986" s="272" t="s">
        <v>4053</v>
      </c>
    </row>
    <row r="1987" spans="24:25">
      <c r="X1987" s="271">
        <v>1902010101</v>
      </c>
      <c r="Y1987" s="272" t="s">
        <v>4053</v>
      </c>
    </row>
    <row r="1988" spans="24:25">
      <c r="X1988" s="271">
        <v>1902010102</v>
      </c>
      <c r="Y1988" s="272" t="s">
        <v>4053</v>
      </c>
    </row>
    <row r="1989" spans="24:25">
      <c r="X1989" s="271">
        <v>19020102</v>
      </c>
      <c r="Y1989" s="272" t="s">
        <v>4054</v>
      </c>
    </row>
    <row r="1990" spans="24:25">
      <c r="X1990" s="271">
        <v>1902010201</v>
      </c>
      <c r="Y1990" s="272" t="s">
        <v>4055</v>
      </c>
    </row>
    <row r="1991" spans="24:25">
      <c r="X1991" s="271">
        <v>1902010202</v>
      </c>
      <c r="Y1991" s="272" t="s">
        <v>4055</v>
      </c>
    </row>
    <row r="1992" spans="24:25">
      <c r="X1992" s="271">
        <v>19020103</v>
      </c>
      <c r="Y1992" s="272" t="s">
        <v>4055</v>
      </c>
    </row>
    <row r="1993" spans="24:25">
      <c r="X1993" s="271">
        <v>1902010301</v>
      </c>
      <c r="Y1993" s="272" t="s">
        <v>4055</v>
      </c>
    </row>
    <row r="1994" spans="24:25">
      <c r="X1994" s="271">
        <v>1902010302</v>
      </c>
      <c r="Y1994" s="272" t="s">
        <v>4056</v>
      </c>
    </row>
  </sheetData>
  <autoFilter ref="A1:C252"/>
  <mergeCells count="12">
    <mergeCell ref="A257:B257"/>
    <mergeCell ref="S55:T55"/>
    <mergeCell ref="S2:V2"/>
    <mergeCell ref="S5:V5"/>
    <mergeCell ref="S7:V7"/>
    <mergeCell ref="S8:T8"/>
    <mergeCell ref="S54:V54"/>
    <mergeCell ref="S77:V77"/>
    <mergeCell ref="S78:T78"/>
    <mergeCell ref="S125:V125"/>
    <mergeCell ref="S126:T126"/>
    <mergeCell ref="S138:V138"/>
  </mergeCells>
  <pageMargins left="0.70866141732283472" right="0.70866141732283472" top="0.74803149606299213" bottom="0.74803149606299213" header="0.31496062992125984" footer="0.31496062992125984"/>
  <pageSetup scale="17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3">
    <tabColor theme="3" tint="0.39997558519241921"/>
    <pageSetUpPr fitToPage="1"/>
  </sheetPr>
  <dimension ref="A1:Q1740"/>
  <sheetViews>
    <sheetView zoomScale="80" zoomScaleNormal="80" workbookViewId="0">
      <selection activeCell="E30" sqref="E30"/>
    </sheetView>
  </sheetViews>
  <sheetFormatPr baseColWidth="10" defaultColWidth="11.44140625" defaultRowHeight="13.8"/>
  <cols>
    <col min="1" max="1" width="19.33203125" style="339" customWidth="1"/>
    <col min="2" max="2" width="18.109375" style="340" customWidth="1"/>
    <col min="3" max="3" width="46.44140625" style="344" customWidth="1"/>
    <col min="4" max="4" width="18.44140625" style="345" bestFit="1" customWidth="1"/>
    <col min="5" max="5" width="19.44140625" style="345" bestFit="1" customWidth="1"/>
    <col min="6" max="6" width="20.33203125" style="345" customWidth="1"/>
    <col min="7" max="7" width="22.6640625" style="345" bestFit="1" customWidth="1"/>
    <col min="8" max="9" width="18.6640625" style="345" bestFit="1" customWidth="1"/>
    <col min="10" max="10" width="18.33203125" style="345" bestFit="1" customWidth="1"/>
    <col min="11" max="14" width="18.44140625" style="345" bestFit="1" customWidth="1"/>
    <col min="15" max="16" width="18.6640625" style="345" bestFit="1" customWidth="1"/>
    <col min="17" max="17" width="13.109375" style="344" customWidth="1"/>
    <col min="18" max="16384" width="11.44140625" style="344"/>
  </cols>
  <sheetData>
    <row r="1" spans="1:17">
      <c r="C1" s="341"/>
      <c r="D1" s="342"/>
      <c r="E1" s="342"/>
      <c r="F1" s="342"/>
      <c r="G1" s="342"/>
      <c r="H1" s="343"/>
      <c r="I1" s="343"/>
      <c r="J1" s="343"/>
      <c r="K1" s="343"/>
      <c r="L1" s="343"/>
      <c r="M1" s="343"/>
      <c r="N1" s="343"/>
      <c r="O1" s="343"/>
      <c r="P1" s="343"/>
    </row>
    <row r="2" spans="1:17">
      <c r="C2" s="341"/>
      <c r="D2" s="342"/>
      <c r="E2" s="342"/>
      <c r="F2" s="342"/>
      <c r="G2" s="342"/>
      <c r="H2" s="343"/>
      <c r="I2" s="343"/>
      <c r="J2" s="343"/>
      <c r="K2" s="343"/>
      <c r="L2" s="343"/>
      <c r="M2" s="343"/>
      <c r="N2" s="343"/>
      <c r="O2" s="343"/>
      <c r="P2" s="343"/>
    </row>
    <row r="3" spans="1:17">
      <c r="C3" s="341"/>
      <c r="D3" s="342"/>
      <c r="E3" s="342"/>
      <c r="F3" s="342"/>
      <c r="G3" s="342"/>
      <c r="H3" s="343"/>
      <c r="I3" s="343"/>
      <c r="J3" s="343"/>
      <c r="K3" s="343"/>
      <c r="L3" s="343"/>
      <c r="M3" s="343"/>
      <c r="N3" s="343"/>
      <c r="O3" s="343"/>
      <c r="P3" s="343"/>
    </row>
    <row r="4" spans="1:17">
      <c r="N4" s="343"/>
    </row>
    <row r="5" spans="1:17" ht="12.75" customHeight="1">
      <c r="B5" s="824" t="s">
        <v>4298</v>
      </c>
      <c r="C5" s="825" t="s">
        <v>1198</v>
      </c>
      <c r="D5" s="404" t="s">
        <v>2650</v>
      </c>
      <c r="E5" s="818" t="s">
        <v>1821</v>
      </c>
      <c r="F5" s="819"/>
      <c r="G5" s="819"/>
      <c r="H5" s="819"/>
      <c r="I5" s="819"/>
      <c r="J5" s="819"/>
      <c r="K5" s="819"/>
      <c r="L5" s="819"/>
      <c r="M5" s="819"/>
      <c r="N5" s="819"/>
      <c r="O5" s="819"/>
    </row>
    <row r="6" spans="1:17">
      <c r="B6" s="824"/>
      <c r="C6" s="825"/>
      <c r="D6" s="346" t="s">
        <v>4300</v>
      </c>
      <c r="E6" s="346">
        <v>2018</v>
      </c>
      <c r="F6" s="346">
        <v>2019</v>
      </c>
      <c r="G6" s="346">
        <v>2020</v>
      </c>
      <c r="H6" s="346">
        <v>2021</v>
      </c>
      <c r="I6" s="346">
        <v>2022</v>
      </c>
      <c r="J6" s="346">
        <v>2023</v>
      </c>
      <c r="K6" s="346">
        <v>2024</v>
      </c>
      <c r="L6" s="346">
        <v>2025</v>
      </c>
      <c r="M6" s="346">
        <v>2026</v>
      </c>
      <c r="N6" s="346">
        <v>2027</v>
      </c>
      <c r="O6" s="346">
        <v>2028</v>
      </c>
    </row>
    <row r="7" spans="1:17" s="349" customFormat="1">
      <c r="A7" s="347">
        <v>11</v>
      </c>
      <c r="B7" s="348">
        <v>11</v>
      </c>
      <c r="C7" s="241" t="s">
        <v>161</v>
      </c>
      <c r="D7" s="242">
        <v>2803521151493</v>
      </c>
      <c r="E7" s="242">
        <v>2848470151042</v>
      </c>
      <c r="F7" s="242">
        <v>2887971513737</v>
      </c>
      <c r="G7" s="242">
        <v>2987953145171</v>
      </c>
      <c r="H7" s="242">
        <v>3077685494810</v>
      </c>
      <c r="I7" s="242">
        <v>3186824814387</v>
      </c>
      <c r="J7" s="242">
        <v>3275467818775</v>
      </c>
      <c r="K7" s="242">
        <v>3363720199160</v>
      </c>
      <c r="L7" s="242">
        <v>3467889981783</v>
      </c>
      <c r="M7" s="242">
        <v>3570700515485</v>
      </c>
      <c r="N7" s="242">
        <v>3676272501398</v>
      </c>
      <c r="O7" s="242">
        <v>3767625663419</v>
      </c>
      <c r="P7" s="345"/>
      <c r="Q7" s="344"/>
    </row>
    <row r="8" spans="1:17" s="349" customFormat="1">
      <c r="A8" s="347">
        <v>111</v>
      </c>
      <c r="B8" s="350">
        <v>111</v>
      </c>
      <c r="C8" s="244" t="s">
        <v>852</v>
      </c>
      <c r="D8" s="351">
        <v>1527535401550</v>
      </c>
      <c r="E8" s="351">
        <v>1520909664431</v>
      </c>
      <c r="F8" s="351">
        <v>1586185306991</v>
      </c>
      <c r="G8" s="351">
        <v>1645256851078</v>
      </c>
      <c r="H8" s="351">
        <v>1705219554790</v>
      </c>
      <c r="I8" s="351">
        <v>1765255993414</v>
      </c>
      <c r="J8" s="351">
        <v>1825940190028</v>
      </c>
      <c r="K8" s="351">
        <v>1886732770095</v>
      </c>
      <c r="L8" s="351">
        <v>1947720522119</v>
      </c>
      <c r="M8" s="351">
        <v>2008640969478</v>
      </c>
      <c r="N8" s="351">
        <v>2069216882065</v>
      </c>
      <c r="O8" s="351">
        <v>2129446405136</v>
      </c>
      <c r="P8" s="345"/>
      <c r="Q8" s="344"/>
    </row>
    <row r="9" spans="1:17">
      <c r="A9" s="339">
        <v>11101</v>
      </c>
      <c r="B9" s="352">
        <v>11101</v>
      </c>
      <c r="C9" s="247" t="s">
        <v>248</v>
      </c>
      <c r="D9" s="353">
        <v>1335585472356</v>
      </c>
      <c r="E9" s="353">
        <v>1326474031666</v>
      </c>
      <c r="F9" s="353">
        <v>1387295918007</v>
      </c>
      <c r="G9" s="353">
        <v>1438411782147</v>
      </c>
      <c r="H9" s="353">
        <v>1489856671236</v>
      </c>
      <c r="I9" s="353">
        <v>1541481947008</v>
      </c>
      <c r="J9" s="353">
        <v>1593135498025</v>
      </c>
      <c r="K9" s="353">
        <v>1644663338829</v>
      </c>
      <c r="L9" s="353">
        <v>1695911315497</v>
      </c>
      <c r="M9" s="353">
        <v>1746726896507</v>
      </c>
      <c r="N9" s="353">
        <v>1796961025269</v>
      </c>
      <c r="O9" s="353">
        <v>1846470008588</v>
      </c>
    </row>
    <row r="10" spans="1:17">
      <c r="A10" s="339">
        <v>1110102</v>
      </c>
      <c r="B10" s="255">
        <v>1110102</v>
      </c>
      <c r="C10" s="354" t="s">
        <v>50</v>
      </c>
      <c r="D10" s="355">
        <v>109729771</v>
      </c>
      <c r="E10" s="355">
        <v>1177026856</v>
      </c>
      <c r="F10" s="355">
        <v>1212337662</v>
      </c>
      <c r="G10" s="355">
        <v>1248707792</v>
      </c>
      <c r="H10" s="355">
        <v>1286169026</v>
      </c>
      <c r="I10" s="355">
        <v>1324754097</v>
      </c>
      <c r="J10" s="355">
        <v>1364496720</v>
      </c>
      <c r="K10" s="355">
        <v>1405431622</v>
      </c>
      <c r="L10" s="355">
        <v>1447594571</v>
      </c>
      <c r="M10" s="355">
        <v>1491022408</v>
      </c>
      <c r="N10" s="355">
        <v>1535753080</v>
      </c>
      <c r="O10" s="355">
        <v>1581825672</v>
      </c>
      <c r="P10" s="344"/>
    </row>
    <row r="11" spans="1:17" s="349" customFormat="1">
      <c r="A11" s="347">
        <v>1110103</v>
      </c>
      <c r="B11" s="356">
        <v>1110103</v>
      </c>
      <c r="C11" s="357" t="s">
        <v>817</v>
      </c>
      <c r="D11" s="358">
        <v>20637095</v>
      </c>
      <c r="E11" s="358">
        <v>20637095</v>
      </c>
      <c r="F11" s="358">
        <v>21256208</v>
      </c>
      <c r="G11" s="358">
        <v>21893894</v>
      </c>
      <c r="H11" s="358">
        <v>22550711</v>
      </c>
      <c r="I11" s="358">
        <v>23227232</v>
      </c>
      <c r="J11" s="358">
        <v>23924049</v>
      </c>
      <c r="K11" s="358">
        <v>24641770</v>
      </c>
      <c r="L11" s="358">
        <v>25381023</v>
      </c>
      <c r="M11" s="358">
        <v>26142454</v>
      </c>
      <c r="N11" s="358">
        <v>26926728</v>
      </c>
      <c r="O11" s="358">
        <v>27734530</v>
      </c>
    </row>
    <row r="12" spans="1:17">
      <c r="A12" s="339">
        <v>111010301</v>
      </c>
      <c r="B12" s="255">
        <v>111010301</v>
      </c>
      <c r="C12" s="354" t="s">
        <v>2587</v>
      </c>
      <c r="D12" s="355">
        <v>20637095</v>
      </c>
      <c r="E12" s="355">
        <v>20637095</v>
      </c>
      <c r="F12" s="355">
        <v>21256208</v>
      </c>
      <c r="G12" s="355">
        <v>21893894</v>
      </c>
      <c r="H12" s="355">
        <v>22550711</v>
      </c>
      <c r="I12" s="355">
        <v>23227232</v>
      </c>
      <c r="J12" s="355">
        <v>23924049</v>
      </c>
      <c r="K12" s="355">
        <v>24641770</v>
      </c>
      <c r="L12" s="355">
        <v>25381023</v>
      </c>
      <c r="M12" s="355">
        <v>26142454</v>
      </c>
      <c r="N12" s="355">
        <v>26926728</v>
      </c>
      <c r="O12" s="355">
        <v>27734530</v>
      </c>
      <c r="P12" s="344"/>
    </row>
    <row r="13" spans="1:17">
      <c r="A13" s="339">
        <v>1110104</v>
      </c>
      <c r="B13" s="359">
        <v>1110104</v>
      </c>
      <c r="C13" s="360" t="s">
        <v>2118</v>
      </c>
      <c r="D13" s="355">
        <f t="shared" ref="D13:O13" si="0">D14+D15+D16</f>
        <v>610707255013</v>
      </c>
      <c r="E13" s="355">
        <f t="shared" si="0"/>
        <v>610707255013</v>
      </c>
      <c r="F13" s="355">
        <f t="shared" si="0"/>
        <v>640856910366</v>
      </c>
      <c r="G13" s="355">
        <f t="shared" si="0"/>
        <v>670844800175</v>
      </c>
      <c r="H13" s="355">
        <f t="shared" si="0"/>
        <v>700508500699</v>
      </c>
      <c r="I13" s="355">
        <f t="shared" si="0"/>
        <v>729680073951</v>
      </c>
      <c r="J13" s="355">
        <f t="shared" si="0"/>
        <v>758187525238</v>
      </c>
      <c r="K13" s="355">
        <f t="shared" si="0"/>
        <v>785856384870</v>
      </c>
      <c r="L13" s="355">
        <f t="shared" si="0"/>
        <v>812511395769</v>
      </c>
      <c r="M13" s="355">
        <f t="shared" si="0"/>
        <v>837978285813</v>
      </c>
      <c r="N13" s="355">
        <f t="shared" si="0"/>
        <v>862085601330</v>
      </c>
      <c r="O13" s="355">
        <f t="shared" si="0"/>
        <v>884666575924</v>
      </c>
      <c r="P13" s="344"/>
    </row>
    <row r="14" spans="1:17">
      <c r="A14" s="339">
        <v>111010401</v>
      </c>
      <c r="B14" s="255">
        <v>111010401</v>
      </c>
      <c r="C14" s="354" t="s">
        <v>2118</v>
      </c>
      <c r="D14" s="355">
        <v>528689270665</v>
      </c>
      <c r="E14" s="355">
        <v>528689270665</v>
      </c>
      <c r="F14" s="355">
        <v>554789827304</v>
      </c>
      <c r="G14" s="355">
        <v>580750343512</v>
      </c>
      <c r="H14" s="355">
        <v>606430209055</v>
      </c>
      <c r="I14" s="355">
        <v>631684040020</v>
      </c>
      <c r="J14" s="355">
        <v>656362940599</v>
      </c>
      <c r="K14" s="355">
        <v>680315872383</v>
      </c>
      <c r="L14" s="355">
        <v>703391115318</v>
      </c>
      <c r="M14" s="355">
        <v>725437802029</v>
      </c>
      <c r="N14" s="355">
        <v>746307505072</v>
      </c>
      <c r="O14" s="355">
        <v>765855854778</v>
      </c>
      <c r="P14" s="344"/>
    </row>
    <row r="15" spans="1:17">
      <c r="A15" s="339">
        <v>111010402</v>
      </c>
      <c r="B15" s="255">
        <v>111010402</v>
      </c>
      <c r="C15" s="354" t="s">
        <v>2119</v>
      </c>
      <c r="D15" s="355">
        <v>75910911797</v>
      </c>
      <c r="E15" s="355">
        <v>75910911797</v>
      </c>
      <c r="F15" s="355">
        <v>79658513958</v>
      </c>
      <c r="G15" s="355">
        <v>83386008661</v>
      </c>
      <c r="H15" s="355">
        <v>87073206636</v>
      </c>
      <c r="I15" s="355">
        <v>90699233191</v>
      </c>
      <c r="J15" s="355">
        <v>94242709386</v>
      </c>
      <c r="K15" s="355">
        <v>97681948638</v>
      </c>
      <c r="L15" s="355">
        <v>100995166493</v>
      </c>
      <c r="M15" s="355">
        <v>104160700925</v>
      </c>
      <c r="N15" s="355">
        <v>107157240244</v>
      </c>
      <c r="O15" s="355">
        <v>109964055386</v>
      </c>
      <c r="P15" s="344"/>
    </row>
    <row r="16" spans="1:17">
      <c r="A16" s="339">
        <v>111010403</v>
      </c>
      <c r="B16" s="255">
        <v>111010403</v>
      </c>
      <c r="C16" s="354" t="s">
        <v>2120</v>
      </c>
      <c r="D16" s="355">
        <v>6107072551</v>
      </c>
      <c r="E16" s="355">
        <v>6107072551</v>
      </c>
      <c r="F16" s="355">
        <v>6408569104</v>
      </c>
      <c r="G16" s="355">
        <v>6708448002</v>
      </c>
      <c r="H16" s="355">
        <v>7005085008</v>
      </c>
      <c r="I16" s="355">
        <v>7296800740</v>
      </c>
      <c r="J16" s="355">
        <v>7581875253</v>
      </c>
      <c r="K16" s="355">
        <v>7858563849</v>
      </c>
      <c r="L16" s="355">
        <v>8125113958</v>
      </c>
      <c r="M16" s="355">
        <v>8379782859</v>
      </c>
      <c r="N16" s="355">
        <v>8620856014</v>
      </c>
      <c r="O16" s="355">
        <v>8846665760</v>
      </c>
      <c r="P16" s="344"/>
    </row>
    <row r="17" spans="1:15" s="349" customFormat="1">
      <c r="A17" s="339">
        <v>1110105</v>
      </c>
      <c r="B17" s="356">
        <v>1110105</v>
      </c>
      <c r="C17" s="357" t="s">
        <v>2609</v>
      </c>
      <c r="D17" s="358">
        <v>61945595214</v>
      </c>
      <c r="E17" s="358">
        <v>61945595214</v>
      </c>
      <c r="F17" s="358">
        <v>63803963070</v>
      </c>
      <c r="G17" s="358">
        <v>65718081962</v>
      </c>
      <c r="H17" s="358">
        <v>67689624421</v>
      </c>
      <c r="I17" s="358">
        <v>69720313154</v>
      </c>
      <c r="J17" s="358">
        <v>71811922548</v>
      </c>
      <c r="K17" s="358">
        <v>73966280225</v>
      </c>
      <c r="L17" s="358">
        <v>76185268631</v>
      </c>
      <c r="M17" s="358">
        <v>78470826690</v>
      </c>
      <c r="N17" s="358">
        <v>80824951491</v>
      </c>
      <c r="O17" s="358">
        <v>83249700036</v>
      </c>
    </row>
    <row r="18" spans="1:15" s="344" customFormat="1">
      <c r="A18" s="339">
        <v>111010501</v>
      </c>
      <c r="B18" s="255">
        <v>111010501</v>
      </c>
      <c r="C18" s="354" t="s">
        <v>2588</v>
      </c>
      <c r="D18" s="355">
        <v>61945595214</v>
      </c>
      <c r="E18" s="355">
        <v>61945595214</v>
      </c>
      <c r="F18" s="355">
        <v>63803963070</v>
      </c>
      <c r="G18" s="355">
        <v>65718081962</v>
      </c>
      <c r="H18" s="355">
        <v>67689624421</v>
      </c>
      <c r="I18" s="355">
        <v>69720313154</v>
      </c>
      <c r="J18" s="355">
        <v>71811922548</v>
      </c>
      <c r="K18" s="355">
        <v>73966280225</v>
      </c>
      <c r="L18" s="355">
        <v>76185268631</v>
      </c>
      <c r="M18" s="355">
        <v>78470826690</v>
      </c>
      <c r="N18" s="355">
        <v>80824951491</v>
      </c>
      <c r="O18" s="355">
        <v>83249700036</v>
      </c>
    </row>
    <row r="19" spans="1:15" s="344" customFormat="1">
      <c r="A19" s="339">
        <v>1110107</v>
      </c>
      <c r="B19" s="359">
        <v>1110107</v>
      </c>
      <c r="C19" s="360" t="s">
        <v>814</v>
      </c>
      <c r="D19" s="355">
        <f t="shared" ref="D19:O19" si="1">D20+D21</f>
        <v>554844790365</v>
      </c>
      <c r="E19" s="355">
        <f t="shared" si="1"/>
        <v>554844790365</v>
      </c>
      <c r="F19" s="355">
        <f t="shared" si="1"/>
        <v>571490134076</v>
      </c>
      <c r="G19" s="355">
        <f t="shared" si="1"/>
        <v>588634838098</v>
      </c>
      <c r="H19" s="355">
        <f t="shared" si="1"/>
        <v>606293883241</v>
      </c>
      <c r="I19" s="355">
        <f t="shared" si="1"/>
        <v>624482699738</v>
      </c>
      <c r="J19" s="355">
        <f t="shared" si="1"/>
        <v>643217180730</v>
      </c>
      <c r="K19" s="355">
        <f t="shared" si="1"/>
        <v>662513696153</v>
      </c>
      <c r="L19" s="355">
        <f t="shared" si="1"/>
        <v>682389107037</v>
      </c>
      <c r="M19" s="355">
        <f t="shared" si="1"/>
        <v>702860780248</v>
      </c>
      <c r="N19" s="355">
        <f t="shared" si="1"/>
        <v>723946603656</v>
      </c>
      <c r="O19" s="355">
        <f t="shared" si="1"/>
        <v>745665001766</v>
      </c>
    </row>
    <row r="20" spans="1:15" s="344" customFormat="1">
      <c r="A20" s="339">
        <v>111010701</v>
      </c>
      <c r="B20" s="255">
        <v>111010701</v>
      </c>
      <c r="C20" s="354" t="s">
        <v>814</v>
      </c>
      <c r="D20" s="355">
        <v>549296342461</v>
      </c>
      <c r="E20" s="355">
        <v>549296342461</v>
      </c>
      <c r="F20" s="355">
        <v>565775232735</v>
      </c>
      <c r="G20" s="355">
        <v>582748489717</v>
      </c>
      <c r="H20" s="355">
        <v>600230944409</v>
      </c>
      <c r="I20" s="355">
        <v>618237872741</v>
      </c>
      <c r="J20" s="355">
        <v>636785008923</v>
      </c>
      <c r="K20" s="355">
        <v>655888559191</v>
      </c>
      <c r="L20" s="355">
        <v>675565215967</v>
      </c>
      <c r="M20" s="355">
        <v>695832172446</v>
      </c>
      <c r="N20" s="355">
        <v>716707137619</v>
      </c>
      <c r="O20" s="355">
        <v>738208351748</v>
      </c>
    </row>
    <row r="21" spans="1:15" s="349" customFormat="1">
      <c r="A21" s="339">
        <v>111010702</v>
      </c>
      <c r="B21" s="255">
        <v>111010702</v>
      </c>
      <c r="C21" s="354" t="s">
        <v>2121</v>
      </c>
      <c r="D21" s="355">
        <v>5548447904</v>
      </c>
      <c r="E21" s="355">
        <v>5548447904</v>
      </c>
      <c r="F21" s="355">
        <v>5714901341</v>
      </c>
      <c r="G21" s="355">
        <v>5886348381</v>
      </c>
      <c r="H21" s="355">
        <v>6062938832</v>
      </c>
      <c r="I21" s="355">
        <v>6244826997</v>
      </c>
      <c r="J21" s="355">
        <v>6432171807</v>
      </c>
      <c r="K21" s="355">
        <v>6625136962</v>
      </c>
      <c r="L21" s="355">
        <v>6823891070</v>
      </c>
      <c r="M21" s="355">
        <v>7028607802</v>
      </c>
      <c r="N21" s="355">
        <v>7239466037</v>
      </c>
      <c r="O21" s="355">
        <v>7456650018</v>
      </c>
    </row>
    <row r="22" spans="1:15" s="344" customFormat="1">
      <c r="A22" s="339">
        <v>1110108</v>
      </c>
      <c r="B22" s="356">
        <v>1110108</v>
      </c>
      <c r="C22" s="357" t="s">
        <v>813</v>
      </c>
      <c r="D22" s="358">
        <v>21043903059</v>
      </c>
      <c r="E22" s="358">
        <v>21043903059</v>
      </c>
      <c r="F22" s="358">
        <v>21675220151</v>
      </c>
      <c r="G22" s="358">
        <v>22325476756</v>
      </c>
      <c r="H22" s="358">
        <v>22995241058</v>
      </c>
      <c r="I22" s="358">
        <v>23685098290</v>
      </c>
      <c r="J22" s="358">
        <v>24395651239</v>
      </c>
      <c r="K22" s="358">
        <v>25127520776</v>
      </c>
      <c r="L22" s="358">
        <v>25881346399</v>
      </c>
      <c r="M22" s="358">
        <v>26657786791</v>
      </c>
      <c r="N22" s="358">
        <v>27457520395</v>
      </c>
      <c r="O22" s="358">
        <v>28281246007</v>
      </c>
    </row>
    <row r="23" spans="1:15" s="344" customFormat="1">
      <c r="A23" s="339">
        <v>111010801</v>
      </c>
      <c r="B23" s="255">
        <v>111010801</v>
      </c>
      <c r="C23" s="354" t="s">
        <v>2589</v>
      </c>
      <c r="D23" s="355">
        <v>21043903059</v>
      </c>
      <c r="E23" s="355">
        <v>21043903059</v>
      </c>
      <c r="F23" s="355">
        <v>21675220151</v>
      </c>
      <c r="G23" s="355">
        <v>22325476756</v>
      </c>
      <c r="H23" s="355">
        <v>22995241058</v>
      </c>
      <c r="I23" s="355">
        <v>23685098290</v>
      </c>
      <c r="J23" s="355">
        <v>24395651239</v>
      </c>
      <c r="K23" s="355">
        <v>25127520776</v>
      </c>
      <c r="L23" s="355">
        <v>25881346399</v>
      </c>
      <c r="M23" s="355">
        <v>26657786791</v>
      </c>
      <c r="N23" s="355">
        <v>27457520395</v>
      </c>
      <c r="O23" s="355">
        <v>28281246007</v>
      </c>
    </row>
    <row r="24" spans="1:15" s="344" customFormat="1">
      <c r="A24" s="339">
        <v>1110109</v>
      </c>
      <c r="B24" s="255">
        <v>1110109</v>
      </c>
      <c r="C24" s="354" t="s">
        <v>8</v>
      </c>
      <c r="D24" s="355">
        <v>58558597470</v>
      </c>
      <c r="E24" s="355">
        <v>48379859695</v>
      </c>
      <c r="F24" s="355">
        <v>60315355394</v>
      </c>
      <c r="G24" s="355">
        <v>62124816056</v>
      </c>
      <c r="H24" s="355">
        <v>63988560538</v>
      </c>
      <c r="I24" s="355">
        <v>65908217354</v>
      </c>
      <c r="J24" s="355">
        <v>67885463875</v>
      </c>
      <c r="K24" s="355">
        <v>69922027791</v>
      </c>
      <c r="L24" s="355">
        <v>72019688624</v>
      </c>
      <c r="M24" s="355">
        <v>74180279283</v>
      </c>
      <c r="N24" s="355">
        <v>76405687662</v>
      </c>
      <c r="O24" s="355">
        <v>78697858292</v>
      </c>
    </row>
    <row r="25" spans="1:15" s="349" customFormat="1">
      <c r="A25" s="339">
        <v>1110110</v>
      </c>
      <c r="B25" s="255">
        <v>1110110</v>
      </c>
      <c r="C25" s="354" t="s">
        <v>5</v>
      </c>
      <c r="D25" s="355">
        <v>28354964369</v>
      </c>
      <c r="E25" s="355">
        <v>28354964369</v>
      </c>
      <c r="F25" s="355">
        <v>27920741080</v>
      </c>
      <c r="G25" s="355">
        <v>27493167414</v>
      </c>
      <c r="H25" s="355">
        <v>27072141542</v>
      </c>
      <c r="I25" s="355">
        <v>26657563192</v>
      </c>
      <c r="J25" s="355">
        <v>26249333626</v>
      </c>
      <c r="K25" s="355">
        <v>25847355622</v>
      </c>
      <c r="L25" s="355">
        <v>25451533443</v>
      </c>
      <c r="M25" s="355">
        <v>25061772820</v>
      </c>
      <c r="N25" s="355">
        <v>24677980927</v>
      </c>
      <c r="O25" s="355">
        <v>24300066361</v>
      </c>
    </row>
    <row r="26" spans="1:15" s="344" customFormat="1">
      <c r="A26" s="339">
        <v>11102</v>
      </c>
      <c r="B26" s="352">
        <v>11102</v>
      </c>
      <c r="C26" s="247" t="s">
        <v>249</v>
      </c>
      <c r="D26" s="353">
        <v>191949929194</v>
      </c>
      <c r="E26" s="353">
        <v>194435632765</v>
      </c>
      <c r="F26" s="353">
        <v>198889388984</v>
      </c>
      <c r="G26" s="353">
        <v>206845068931</v>
      </c>
      <c r="H26" s="353">
        <v>215362883554</v>
      </c>
      <c r="I26" s="353">
        <v>223774046406</v>
      </c>
      <c r="J26" s="353">
        <v>232804692003</v>
      </c>
      <c r="K26" s="353">
        <v>242069431266</v>
      </c>
      <c r="L26" s="353">
        <v>251809206622</v>
      </c>
      <c r="M26" s="353">
        <v>261914072971</v>
      </c>
      <c r="N26" s="353">
        <v>272255856796</v>
      </c>
      <c r="O26" s="353">
        <v>282976396548</v>
      </c>
    </row>
    <row r="27" spans="1:15" s="344" customFormat="1">
      <c r="A27" s="339" t="s">
        <v>1827</v>
      </c>
      <c r="B27" s="361" t="s">
        <v>1827</v>
      </c>
      <c r="C27" s="360" t="s">
        <v>2</v>
      </c>
      <c r="D27" s="355">
        <f t="shared" ref="D27:O27" si="2">D28+D29</f>
        <v>107919535621</v>
      </c>
      <c r="E27" s="355">
        <f t="shared" si="2"/>
        <v>107919535621</v>
      </c>
      <c r="F27" s="355">
        <f t="shared" si="2"/>
        <v>111433944429</v>
      </c>
      <c r="G27" s="355">
        <f t="shared" si="2"/>
        <v>115080532305</v>
      </c>
      <c r="H27" s="355">
        <f t="shared" si="2"/>
        <v>118864181602</v>
      </c>
      <c r="I27" s="355">
        <f t="shared" si="2"/>
        <v>122789955400</v>
      </c>
      <c r="J27" s="355">
        <f t="shared" si="2"/>
        <v>126863104196</v>
      </c>
      <c r="K27" s="355">
        <f t="shared" si="2"/>
        <v>131089072838</v>
      </c>
      <c r="L27" s="355">
        <f t="shared" si="2"/>
        <v>135473507722</v>
      </c>
      <c r="M27" s="355">
        <f t="shared" si="2"/>
        <v>140022264240</v>
      </c>
      <c r="N27" s="355">
        <f t="shared" si="2"/>
        <v>144741414529</v>
      </c>
      <c r="O27" s="355">
        <f t="shared" si="2"/>
        <v>149619613665</v>
      </c>
    </row>
    <row r="28" spans="1:15" s="344" customFormat="1">
      <c r="A28" s="339">
        <v>1110201</v>
      </c>
      <c r="B28" s="255">
        <v>1110201</v>
      </c>
      <c r="C28" s="354" t="s">
        <v>2</v>
      </c>
      <c r="D28" s="355">
        <v>49584651502</v>
      </c>
      <c r="E28" s="355">
        <v>49584651502</v>
      </c>
      <c r="F28" s="355">
        <v>51199379873</v>
      </c>
      <c r="G28" s="355">
        <v>52874839167</v>
      </c>
      <c r="H28" s="355">
        <v>54613272628</v>
      </c>
      <c r="I28" s="355">
        <v>56417006535</v>
      </c>
      <c r="J28" s="355">
        <v>58288453279</v>
      </c>
      <c r="K28" s="355">
        <v>60230114547</v>
      </c>
      <c r="L28" s="355">
        <v>62244584629</v>
      </c>
      <c r="M28" s="355">
        <v>64334553840</v>
      </c>
      <c r="N28" s="355">
        <v>66502812081</v>
      </c>
      <c r="O28" s="355">
        <v>68744146819</v>
      </c>
    </row>
    <row r="29" spans="1:15" s="344" customFormat="1">
      <c r="A29" s="339">
        <v>1110211</v>
      </c>
      <c r="B29" s="255">
        <v>1110211</v>
      </c>
      <c r="C29" s="354" t="s">
        <v>2122</v>
      </c>
      <c r="D29" s="355">
        <v>58334884119</v>
      </c>
      <c r="E29" s="355">
        <v>58334884119</v>
      </c>
      <c r="F29" s="355">
        <v>60234564556</v>
      </c>
      <c r="G29" s="355">
        <v>62205693138</v>
      </c>
      <c r="H29" s="355">
        <v>64250908974</v>
      </c>
      <c r="I29" s="355">
        <v>66372948865</v>
      </c>
      <c r="J29" s="355">
        <v>68574650917</v>
      </c>
      <c r="K29" s="355">
        <v>70858958291</v>
      </c>
      <c r="L29" s="355">
        <v>73228923093</v>
      </c>
      <c r="M29" s="355">
        <v>75687710400</v>
      </c>
      <c r="N29" s="355">
        <v>78238602448</v>
      </c>
      <c r="O29" s="355">
        <v>80875466846</v>
      </c>
    </row>
    <row r="30" spans="1:15" s="344" customFormat="1">
      <c r="A30" s="339">
        <v>1110210</v>
      </c>
      <c r="B30" s="255">
        <v>1110210</v>
      </c>
      <c r="C30" s="354" t="s">
        <v>6</v>
      </c>
      <c r="D30" s="355">
        <v>55989772210</v>
      </c>
      <c r="E30" s="355">
        <v>55989772210</v>
      </c>
      <c r="F30" s="355">
        <v>58361448214</v>
      </c>
      <c r="G30" s="355">
        <v>61605386056</v>
      </c>
      <c r="H30" s="355">
        <v>65029633556</v>
      </c>
      <c r="I30" s="355">
        <v>68644212967</v>
      </c>
      <c r="J30" s="355">
        <v>72459703619</v>
      </c>
      <c r="K30" s="355">
        <v>76487272876</v>
      </c>
      <c r="L30" s="355">
        <v>80738708824</v>
      </c>
      <c r="M30" s="355">
        <v>85226454774</v>
      </c>
      <c r="N30" s="355">
        <v>89963645681</v>
      </c>
      <c r="O30" s="355">
        <v>94964146587</v>
      </c>
    </row>
    <row r="31" spans="1:15" s="344" customFormat="1">
      <c r="A31" s="339">
        <v>1110202</v>
      </c>
      <c r="B31" s="255">
        <v>1110202</v>
      </c>
      <c r="C31" s="354" t="s">
        <v>36</v>
      </c>
      <c r="D31" s="355">
        <v>1743542232</v>
      </c>
      <c r="E31" s="355">
        <v>1743542232</v>
      </c>
      <c r="F31" s="355">
        <v>1689668586</v>
      </c>
      <c r="G31" s="355">
        <v>1673989878</v>
      </c>
      <c r="H31" s="355">
        <v>1695971910</v>
      </c>
      <c r="I31" s="355">
        <v>1695971910</v>
      </c>
      <c r="J31" s="355">
        <v>1695971910</v>
      </c>
      <c r="K31" s="355">
        <v>1695971910</v>
      </c>
      <c r="L31" s="355">
        <v>1695971910</v>
      </c>
      <c r="M31" s="355">
        <v>1695971910</v>
      </c>
      <c r="N31" s="355">
        <v>1695971910</v>
      </c>
      <c r="O31" s="355">
        <v>1695971910</v>
      </c>
    </row>
    <row r="32" spans="1:15" s="344" customFormat="1">
      <c r="A32" s="339">
        <v>1110203</v>
      </c>
      <c r="B32" s="255">
        <v>1110203</v>
      </c>
      <c r="C32" s="354" t="s">
        <v>9</v>
      </c>
      <c r="D32" s="355">
        <v>14928306752</v>
      </c>
      <c r="E32" s="355">
        <v>17110090112</v>
      </c>
      <c r="F32" s="355">
        <v>15376155955</v>
      </c>
      <c r="G32" s="355">
        <v>15837440634</v>
      </c>
      <c r="H32" s="355">
        <v>16312563853</v>
      </c>
      <c r="I32" s="355">
        <v>16801940769</v>
      </c>
      <c r="J32" s="355">
        <v>17305998992</v>
      </c>
      <c r="K32" s="355">
        <v>17825178962</v>
      </c>
      <c r="L32" s="355">
        <v>18359934331</v>
      </c>
      <c r="M32" s="355">
        <v>18910732361</v>
      </c>
      <c r="N32" s="355">
        <v>19478054332</v>
      </c>
      <c r="O32" s="355">
        <v>20062395962</v>
      </c>
    </row>
    <row r="33" spans="1:15" s="344" customFormat="1">
      <c r="A33" s="339">
        <v>1110204</v>
      </c>
      <c r="B33" s="361">
        <v>1110204</v>
      </c>
      <c r="C33" s="360" t="s">
        <v>809</v>
      </c>
      <c r="D33" s="355">
        <f t="shared" ref="D33:O33" si="3">D34+D35</f>
        <v>1813212646</v>
      </c>
      <c r="E33" s="355">
        <f t="shared" si="3"/>
        <v>2141172931</v>
      </c>
      <c r="F33" s="355">
        <f t="shared" si="3"/>
        <v>2205408120</v>
      </c>
      <c r="G33" s="355">
        <f t="shared" si="3"/>
        <v>2271570363</v>
      </c>
      <c r="H33" s="355">
        <f t="shared" si="3"/>
        <v>2339717474</v>
      </c>
      <c r="I33" s="355">
        <f t="shared" si="3"/>
        <v>2409908998</v>
      </c>
      <c r="J33" s="355">
        <f t="shared" si="3"/>
        <v>2482206268</v>
      </c>
      <c r="K33" s="355">
        <f t="shared" si="3"/>
        <v>2556672457</v>
      </c>
      <c r="L33" s="355">
        <f t="shared" si="3"/>
        <v>2633372630</v>
      </c>
      <c r="M33" s="355">
        <f t="shared" si="3"/>
        <v>2712373809</v>
      </c>
      <c r="N33" s="355">
        <f t="shared" si="3"/>
        <v>2793745023</v>
      </c>
      <c r="O33" s="355">
        <f t="shared" si="3"/>
        <v>2877557374</v>
      </c>
    </row>
    <row r="34" spans="1:15" s="344" customFormat="1">
      <c r="A34" s="339">
        <v>111020401</v>
      </c>
      <c r="B34" s="255">
        <v>111020401</v>
      </c>
      <c r="C34" s="354" t="s">
        <v>809</v>
      </c>
      <c r="D34" s="355">
        <v>181321265</v>
      </c>
      <c r="E34" s="355">
        <v>214117293</v>
      </c>
      <c r="F34" s="355">
        <v>220540812</v>
      </c>
      <c r="G34" s="355">
        <v>227157036</v>
      </c>
      <c r="H34" s="355">
        <v>233971747</v>
      </c>
      <c r="I34" s="355">
        <v>240990900</v>
      </c>
      <c r="J34" s="355">
        <v>248220627</v>
      </c>
      <c r="K34" s="355">
        <v>255667246</v>
      </c>
      <c r="L34" s="355">
        <v>263337263</v>
      </c>
      <c r="M34" s="355">
        <v>271237381</v>
      </c>
      <c r="N34" s="355">
        <v>279374502</v>
      </c>
      <c r="O34" s="355">
        <v>287755737</v>
      </c>
    </row>
    <row r="35" spans="1:15" s="344" customFormat="1" ht="27.6">
      <c r="A35" s="339">
        <v>111020402</v>
      </c>
      <c r="B35" s="255">
        <v>111020402</v>
      </c>
      <c r="C35" s="354" t="s">
        <v>1956</v>
      </c>
      <c r="D35" s="355">
        <v>1631891381</v>
      </c>
      <c r="E35" s="355">
        <v>1927055638</v>
      </c>
      <c r="F35" s="355">
        <v>1984867308</v>
      </c>
      <c r="G35" s="355">
        <v>2044413327</v>
      </c>
      <c r="H35" s="355">
        <v>2105745727</v>
      </c>
      <c r="I35" s="355">
        <v>2168918098</v>
      </c>
      <c r="J35" s="355">
        <v>2233985641</v>
      </c>
      <c r="K35" s="355">
        <v>2301005211</v>
      </c>
      <c r="L35" s="355">
        <v>2370035367</v>
      </c>
      <c r="M35" s="355">
        <v>2441136428</v>
      </c>
      <c r="N35" s="355">
        <v>2514370521</v>
      </c>
      <c r="O35" s="355">
        <v>2589801637</v>
      </c>
    </row>
    <row r="36" spans="1:15" s="344" customFormat="1">
      <c r="A36" s="339">
        <v>1110206</v>
      </c>
      <c r="B36" s="255">
        <v>1110206</v>
      </c>
      <c r="C36" s="354" t="s">
        <v>808</v>
      </c>
      <c r="D36" s="355">
        <v>2142798137</v>
      </c>
      <c r="E36" s="355">
        <v>2142798137</v>
      </c>
      <c r="F36" s="355">
        <v>2196922948</v>
      </c>
      <c r="G36" s="355">
        <v>2252414895</v>
      </c>
      <c r="H36" s="355">
        <v>2309308509</v>
      </c>
      <c r="I36" s="355">
        <v>2367639196</v>
      </c>
      <c r="J36" s="355">
        <v>2427443254</v>
      </c>
      <c r="K36" s="355">
        <v>2488757899</v>
      </c>
      <c r="L36" s="355">
        <v>2551621288</v>
      </c>
      <c r="M36" s="355">
        <v>2616072538</v>
      </c>
      <c r="N36" s="355">
        <v>2682151760</v>
      </c>
      <c r="O36" s="355">
        <v>2682151760</v>
      </c>
    </row>
    <row r="37" spans="1:15" s="344" customFormat="1">
      <c r="A37" s="339">
        <v>1110207</v>
      </c>
      <c r="B37" s="255">
        <v>1110207</v>
      </c>
      <c r="C37" s="354" t="s">
        <v>807</v>
      </c>
      <c r="D37" s="355">
        <v>24040075</v>
      </c>
      <c r="E37" s="355">
        <v>1</v>
      </c>
      <c r="F37" s="355">
        <v>1</v>
      </c>
      <c r="G37" s="355">
        <v>1</v>
      </c>
      <c r="H37" s="355">
        <v>1</v>
      </c>
      <c r="I37" s="355">
        <v>1</v>
      </c>
      <c r="J37" s="355">
        <v>1</v>
      </c>
      <c r="K37" s="355">
        <v>1</v>
      </c>
      <c r="L37" s="355">
        <v>1</v>
      </c>
      <c r="M37" s="355">
        <v>1</v>
      </c>
      <c r="N37" s="355">
        <v>1</v>
      </c>
      <c r="O37" s="355">
        <v>1</v>
      </c>
    </row>
    <row r="38" spans="1:15" s="344" customFormat="1">
      <c r="A38" s="339">
        <v>1110214</v>
      </c>
      <c r="B38" s="255">
        <v>1110214</v>
      </c>
      <c r="C38" s="354" t="s">
        <v>2123</v>
      </c>
      <c r="D38" s="355">
        <v>428833101</v>
      </c>
      <c r="E38" s="355">
        <v>428833101</v>
      </c>
      <c r="F38" s="355">
        <v>441698094</v>
      </c>
      <c r="G38" s="355">
        <v>454949037</v>
      </c>
      <c r="H38" s="355">
        <v>468597508</v>
      </c>
      <c r="I38" s="355">
        <v>482655433</v>
      </c>
      <c r="J38" s="355">
        <v>497135096</v>
      </c>
      <c r="K38" s="355">
        <v>512049149</v>
      </c>
      <c r="L38" s="355">
        <v>527410623</v>
      </c>
      <c r="M38" s="355">
        <v>543232942</v>
      </c>
      <c r="N38" s="355">
        <v>559529930</v>
      </c>
      <c r="O38" s="355">
        <v>576315828</v>
      </c>
    </row>
    <row r="39" spans="1:15" s="344" customFormat="1">
      <c r="A39" s="339">
        <v>1110213</v>
      </c>
      <c r="B39" s="356">
        <v>1110213</v>
      </c>
      <c r="C39" s="357" t="s">
        <v>1254</v>
      </c>
      <c r="D39" s="358">
        <v>6959888420</v>
      </c>
      <c r="E39" s="358">
        <v>6959888420</v>
      </c>
      <c r="F39" s="358">
        <v>7184142637</v>
      </c>
      <c r="G39" s="358">
        <v>7668785762</v>
      </c>
      <c r="H39" s="358">
        <v>8342909141</v>
      </c>
      <c r="I39" s="358">
        <v>8581761732</v>
      </c>
      <c r="J39" s="358">
        <v>9073128667</v>
      </c>
      <c r="K39" s="358">
        <v>9414455174</v>
      </c>
      <c r="L39" s="358">
        <v>9828679293</v>
      </c>
      <c r="M39" s="358">
        <v>10186970396</v>
      </c>
      <c r="N39" s="358">
        <v>10341343630</v>
      </c>
      <c r="O39" s="358">
        <v>10498243461</v>
      </c>
    </row>
    <row r="40" spans="1:15" s="344" customFormat="1">
      <c r="A40" s="339">
        <v>111021301</v>
      </c>
      <c r="B40" s="255">
        <v>111021301</v>
      </c>
      <c r="C40" s="362" t="s">
        <v>335</v>
      </c>
      <c r="D40" s="355">
        <v>4294345626</v>
      </c>
      <c r="E40" s="355">
        <v>4294345626</v>
      </c>
      <c r="F40" s="355">
        <v>4918431262</v>
      </c>
      <c r="G40" s="355">
        <v>5340088895</v>
      </c>
      <c r="H40" s="355">
        <v>5951962393</v>
      </c>
      <c r="I40" s="355">
        <v>6133403769</v>
      </c>
      <c r="J40" s="355">
        <v>6560860106</v>
      </c>
      <c r="K40" s="355">
        <v>6835407616</v>
      </c>
      <c r="L40" s="355">
        <v>7192115720</v>
      </c>
      <c r="M40" s="355">
        <v>7491608129</v>
      </c>
      <c r="N40" s="355">
        <v>7585871384</v>
      </c>
      <c r="O40" s="355">
        <v>7681320708</v>
      </c>
    </row>
    <row r="41" spans="1:15" s="344" customFormat="1">
      <c r="A41" s="339">
        <v>111021302</v>
      </c>
      <c r="B41" s="255">
        <v>111021302</v>
      </c>
      <c r="C41" s="354" t="s">
        <v>2124</v>
      </c>
      <c r="D41" s="355">
        <v>2665542794</v>
      </c>
      <c r="E41" s="355">
        <v>2665542794</v>
      </c>
      <c r="F41" s="355">
        <v>2265711375</v>
      </c>
      <c r="G41" s="355">
        <v>2328696867</v>
      </c>
      <c r="H41" s="355">
        <v>2390946748</v>
      </c>
      <c r="I41" s="355">
        <v>2448357963</v>
      </c>
      <c r="J41" s="355">
        <v>2512268561</v>
      </c>
      <c r="K41" s="355">
        <v>2579047558</v>
      </c>
      <c r="L41" s="355">
        <v>2636563573</v>
      </c>
      <c r="M41" s="355">
        <v>2695362267</v>
      </c>
      <c r="N41" s="355">
        <v>2755472246</v>
      </c>
      <c r="O41" s="355">
        <v>2816922753</v>
      </c>
    </row>
    <row r="42" spans="1:15" s="349" customFormat="1">
      <c r="A42" s="347">
        <v>112</v>
      </c>
      <c r="B42" s="350">
        <v>112</v>
      </c>
      <c r="C42" s="244" t="s">
        <v>874</v>
      </c>
      <c r="D42" s="351">
        <v>1275985749943</v>
      </c>
      <c r="E42" s="351">
        <v>1327560486611</v>
      </c>
      <c r="F42" s="351">
        <v>1301786206746</v>
      </c>
      <c r="G42" s="351">
        <v>1342696294093</v>
      </c>
      <c r="H42" s="351">
        <v>1372465940020</v>
      </c>
      <c r="I42" s="351">
        <v>1421568820973</v>
      </c>
      <c r="J42" s="351">
        <v>1449527628747</v>
      </c>
      <c r="K42" s="351">
        <v>1476987429065</v>
      </c>
      <c r="L42" s="351">
        <v>1520169459664</v>
      </c>
      <c r="M42" s="351">
        <v>1562059546007</v>
      </c>
      <c r="N42" s="351">
        <v>1607055619333</v>
      </c>
      <c r="O42" s="351">
        <v>1638179258283</v>
      </c>
    </row>
    <row r="43" spans="1:15" s="349" customFormat="1">
      <c r="A43" s="347">
        <v>11201</v>
      </c>
      <c r="B43" s="352">
        <v>11201</v>
      </c>
      <c r="C43" s="247" t="s">
        <v>250</v>
      </c>
      <c r="D43" s="353">
        <v>9241701055</v>
      </c>
      <c r="E43" s="353">
        <v>9523440984</v>
      </c>
      <c r="F43" s="353">
        <v>9508957711</v>
      </c>
      <c r="G43" s="353">
        <v>9794226443</v>
      </c>
      <c r="H43" s="353">
        <v>10088053237</v>
      </c>
      <c r="I43" s="353">
        <v>10390694834</v>
      </c>
      <c r="J43" s="353">
        <v>10702415679</v>
      </c>
      <c r="K43" s="353">
        <v>11023488149</v>
      </c>
      <c r="L43" s="353">
        <v>11354192794</v>
      </c>
      <c r="M43" s="353">
        <v>11694818578</v>
      </c>
      <c r="N43" s="353">
        <v>12045663136</v>
      </c>
      <c r="O43" s="353">
        <v>12407033030</v>
      </c>
    </row>
    <row r="44" spans="1:15" s="344" customFormat="1">
      <c r="A44" s="339">
        <v>1120102</v>
      </c>
      <c r="B44" s="255">
        <v>1120102</v>
      </c>
      <c r="C44" s="354" t="s">
        <v>127</v>
      </c>
      <c r="D44" s="355">
        <v>1033856748</v>
      </c>
      <c r="E44" s="355">
        <v>1325299954</v>
      </c>
      <c r="F44" s="355">
        <v>1064872450</v>
      </c>
      <c r="G44" s="355">
        <v>1096818624</v>
      </c>
      <c r="H44" s="355">
        <v>1129723183</v>
      </c>
      <c r="I44" s="355">
        <v>1163614878</v>
      </c>
      <c r="J44" s="355">
        <v>1198523324</v>
      </c>
      <c r="K44" s="355">
        <v>1234479024</v>
      </c>
      <c r="L44" s="355">
        <v>1271513395</v>
      </c>
      <c r="M44" s="355">
        <v>1309658797</v>
      </c>
      <c r="N44" s="355">
        <v>1348948561</v>
      </c>
      <c r="O44" s="355">
        <v>1389417018</v>
      </c>
    </row>
    <row r="45" spans="1:15" s="344" customFormat="1">
      <c r="A45" s="339">
        <v>1120104</v>
      </c>
      <c r="B45" s="255">
        <v>1120104</v>
      </c>
      <c r="C45" s="354" t="s">
        <v>152</v>
      </c>
      <c r="D45" s="355">
        <v>9703278</v>
      </c>
      <c r="E45" s="355">
        <v>1</v>
      </c>
      <c r="F45" s="355">
        <v>1</v>
      </c>
      <c r="G45" s="355">
        <v>1</v>
      </c>
      <c r="H45" s="355">
        <v>1</v>
      </c>
      <c r="I45" s="355">
        <v>1</v>
      </c>
      <c r="J45" s="355">
        <v>1</v>
      </c>
      <c r="K45" s="355">
        <v>1</v>
      </c>
      <c r="L45" s="355">
        <v>1</v>
      </c>
      <c r="M45" s="355">
        <v>1</v>
      </c>
      <c r="N45" s="355">
        <v>1</v>
      </c>
      <c r="O45" s="355">
        <v>1</v>
      </c>
    </row>
    <row r="46" spans="1:15" s="344" customFormat="1">
      <c r="A46" s="339">
        <v>1120105</v>
      </c>
      <c r="B46" s="255">
        <v>1120105</v>
      </c>
      <c r="C46" s="354" t="s">
        <v>402</v>
      </c>
      <c r="D46" s="355">
        <v>7477141029</v>
      </c>
      <c r="E46" s="355">
        <v>7477141029</v>
      </c>
      <c r="F46" s="355">
        <v>7701455260</v>
      </c>
      <c r="G46" s="355">
        <v>7932498918</v>
      </c>
      <c r="H46" s="355">
        <v>8170473886</v>
      </c>
      <c r="I46" s="355">
        <v>8415588103</v>
      </c>
      <c r="J46" s="355">
        <v>8668055746</v>
      </c>
      <c r="K46" s="355">
        <v>8928097418</v>
      </c>
      <c r="L46" s="355">
        <v>9195940341</v>
      </c>
      <c r="M46" s="355">
        <v>9471818551</v>
      </c>
      <c r="N46" s="355">
        <v>9755973108</v>
      </c>
      <c r="O46" s="355">
        <v>10048652301</v>
      </c>
    </row>
    <row r="47" spans="1:15" s="349" customFormat="1">
      <c r="A47" s="347">
        <v>1120106</v>
      </c>
      <c r="B47" s="255">
        <v>1120106</v>
      </c>
      <c r="C47" s="354" t="s">
        <v>1957</v>
      </c>
      <c r="D47" s="355">
        <v>721000000</v>
      </c>
      <c r="E47" s="355">
        <v>721000000</v>
      </c>
      <c r="F47" s="355">
        <v>742630000</v>
      </c>
      <c r="G47" s="355">
        <v>764908900</v>
      </c>
      <c r="H47" s="355">
        <v>787856167</v>
      </c>
      <c r="I47" s="355">
        <v>811491852</v>
      </c>
      <c r="J47" s="355">
        <v>835836608</v>
      </c>
      <c r="K47" s="355">
        <v>860911706</v>
      </c>
      <c r="L47" s="355">
        <v>886739057</v>
      </c>
      <c r="M47" s="355">
        <v>913341229</v>
      </c>
      <c r="N47" s="355">
        <v>940741466</v>
      </c>
      <c r="O47" s="355">
        <v>968963710</v>
      </c>
    </row>
    <row r="48" spans="1:15" s="344" customFormat="1">
      <c r="A48" s="339">
        <v>11202</v>
      </c>
      <c r="B48" s="352">
        <v>11202</v>
      </c>
      <c r="C48" s="247" t="s">
        <v>251</v>
      </c>
      <c r="D48" s="353">
        <v>23179062580</v>
      </c>
      <c r="E48" s="353">
        <v>23179062580</v>
      </c>
      <c r="F48" s="353">
        <v>23874404103</v>
      </c>
      <c r="G48" s="353">
        <v>24590606175</v>
      </c>
      <c r="H48" s="353">
        <v>25328294609</v>
      </c>
      <c r="I48" s="353">
        <v>26088113993</v>
      </c>
      <c r="J48" s="353">
        <v>26870728253</v>
      </c>
      <c r="K48" s="353">
        <v>27676821233</v>
      </c>
      <c r="L48" s="353">
        <v>28507097290</v>
      </c>
      <c r="M48" s="353">
        <v>29362281915</v>
      </c>
      <c r="N48" s="353">
        <v>30243122361</v>
      </c>
      <c r="O48" s="353">
        <v>31150416020</v>
      </c>
    </row>
    <row r="49" spans="1:15" s="344" customFormat="1" ht="27.6">
      <c r="A49" s="339">
        <v>1120202</v>
      </c>
      <c r="B49" s="255">
        <v>1120202</v>
      </c>
      <c r="C49" s="354" t="s">
        <v>2125</v>
      </c>
      <c r="D49" s="355">
        <v>23010476279</v>
      </c>
      <c r="E49" s="355">
        <v>23010476279</v>
      </c>
      <c r="F49" s="355">
        <v>23700790568</v>
      </c>
      <c r="G49" s="355">
        <v>24411814285</v>
      </c>
      <c r="H49" s="355">
        <v>25144168714</v>
      </c>
      <c r="I49" s="355">
        <v>25898493775</v>
      </c>
      <c r="J49" s="355">
        <v>26675448588</v>
      </c>
      <c r="K49" s="355">
        <v>27475712046</v>
      </c>
      <c r="L49" s="355">
        <v>28299983407</v>
      </c>
      <c r="M49" s="355">
        <v>29148982909</v>
      </c>
      <c r="N49" s="355">
        <v>30023452396</v>
      </c>
      <c r="O49" s="355">
        <v>30924155968</v>
      </c>
    </row>
    <row r="50" spans="1:15" s="344" customFormat="1">
      <c r="A50" s="339">
        <v>1120203</v>
      </c>
      <c r="B50" s="363">
        <v>1120203</v>
      </c>
      <c r="C50" s="364" t="s">
        <v>114</v>
      </c>
      <c r="D50" s="365">
        <v>0</v>
      </c>
      <c r="E50" s="365">
        <v>0</v>
      </c>
      <c r="F50" s="365">
        <v>0</v>
      </c>
      <c r="G50" s="365">
        <v>0</v>
      </c>
      <c r="H50" s="365">
        <v>0</v>
      </c>
      <c r="I50" s="365">
        <v>0</v>
      </c>
      <c r="J50" s="365">
        <v>0</v>
      </c>
      <c r="K50" s="365">
        <v>0</v>
      </c>
      <c r="L50" s="365">
        <v>0</v>
      </c>
      <c r="M50" s="365">
        <v>0</v>
      </c>
      <c r="N50" s="365">
        <v>0</v>
      </c>
      <c r="O50" s="365">
        <v>0</v>
      </c>
    </row>
    <row r="51" spans="1:15" s="344" customFormat="1">
      <c r="A51" s="339">
        <v>1120204</v>
      </c>
      <c r="B51" s="255">
        <v>1120204</v>
      </c>
      <c r="C51" s="354" t="s">
        <v>70</v>
      </c>
      <c r="D51" s="355">
        <v>1</v>
      </c>
      <c r="E51" s="355">
        <v>1</v>
      </c>
      <c r="F51" s="355">
        <v>1</v>
      </c>
      <c r="G51" s="355">
        <v>1</v>
      </c>
      <c r="H51" s="355">
        <v>1</v>
      </c>
      <c r="I51" s="355">
        <v>1</v>
      </c>
      <c r="J51" s="355">
        <v>1</v>
      </c>
      <c r="K51" s="355">
        <v>1</v>
      </c>
      <c r="L51" s="355">
        <v>1</v>
      </c>
      <c r="M51" s="355">
        <v>1</v>
      </c>
      <c r="N51" s="355">
        <v>1</v>
      </c>
      <c r="O51" s="355">
        <v>1</v>
      </c>
    </row>
    <row r="52" spans="1:15" s="344" customFormat="1">
      <c r="A52" s="339">
        <v>1120205</v>
      </c>
      <c r="B52" s="255">
        <v>1120205</v>
      </c>
      <c r="C52" s="354" t="s">
        <v>403</v>
      </c>
      <c r="D52" s="355">
        <v>758580</v>
      </c>
      <c r="E52" s="355">
        <v>758580</v>
      </c>
      <c r="F52" s="355">
        <v>750994</v>
      </c>
      <c r="G52" s="355">
        <v>743484</v>
      </c>
      <c r="H52" s="355">
        <v>736049</v>
      </c>
      <c r="I52" s="355">
        <v>728689</v>
      </c>
      <c r="J52" s="355">
        <v>721402</v>
      </c>
      <c r="K52" s="355">
        <v>714188</v>
      </c>
      <c r="L52" s="355">
        <v>707046</v>
      </c>
      <c r="M52" s="355">
        <v>699976</v>
      </c>
      <c r="N52" s="355">
        <v>692976</v>
      </c>
      <c r="O52" s="355">
        <v>713765</v>
      </c>
    </row>
    <row r="53" spans="1:15" s="344" customFormat="1">
      <c r="A53" s="339">
        <v>1120210</v>
      </c>
      <c r="B53" s="363">
        <v>1120210</v>
      </c>
      <c r="C53" s="364" t="s">
        <v>336</v>
      </c>
      <c r="D53" s="365">
        <v>0</v>
      </c>
      <c r="E53" s="365">
        <v>0</v>
      </c>
      <c r="F53" s="365">
        <v>0</v>
      </c>
      <c r="G53" s="365">
        <v>0</v>
      </c>
      <c r="H53" s="365">
        <v>0</v>
      </c>
      <c r="I53" s="365">
        <v>0</v>
      </c>
      <c r="J53" s="365">
        <v>0</v>
      </c>
      <c r="K53" s="365">
        <v>0</v>
      </c>
      <c r="L53" s="365">
        <v>0</v>
      </c>
      <c r="M53" s="365">
        <v>0</v>
      </c>
      <c r="N53" s="365">
        <v>0</v>
      </c>
      <c r="O53" s="365">
        <v>0</v>
      </c>
    </row>
    <row r="54" spans="1:15" s="344" customFormat="1">
      <c r="A54" s="339">
        <v>1120206</v>
      </c>
      <c r="B54" s="255">
        <v>1120206</v>
      </c>
      <c r="C54" s="354" t="s">
        <v>57</v>
      </c>
      <c r="D54" s="355">
        <v>127986938</v>
      </c>
      <c r="E54" s="355">
        <v>127986938</v>
      </c>
      <c r="F54" s="355">
        <v>131826546</v>
      </c>
      <c r="G54" s="355">
        <v>135781343</v>
      </c>
      <c r="H54" s="355">
        <v>139854783</v>
      </c>
      <c r="I54" s="355">
        <v>144050426</v>
      </c>
      <c r="J54" s="355">
        <v>148371939</v>
      </c>
      <c r="K54" s="355">
        <v>152823097</v>
      </c>
      <c r="L54" s="355">
        <v>157407790</v>
      </c>
      <c r="M54" s="355">
        <v>162130024</v>
      </c>
      <c r="N54" s="355">
        <v>166993925</v>
      </c>
      <c r="O54" s="355">
        <v>172003743</v>
      </c>
    </row>
    <row r="55" spans="1:15" s="344" customFormat="1">
      <c r="A55" s="339">
        <v>1120207</v>
      </c>
      <c r="B55" s="255">
        <v>1120207</v>
      </c>
      <c r="C55" s="354" t="s">
        <v>85</v>
      </c>
      <c r="D55" s="355">
        <v>39840382</v>
      </c>
      <c r="E55" s="355">
        <v>39840382</v>
      </c>
      <c r="F55" s="355">
        <v>41035594</v>
      </c>
      <c r="G55" s="355">
        <v>42266662</v>
      </c>
      <c r="H55" s="355">
        <v>43534662</v>
      </c>
      <c r="I55" s="355">
        <v>44840702</v>
      </c>
      <c r="J55" s="355">
        <v>46185923</v>
      </c>
      <c r="K55" s="355">
        <v>47571501</v>
      </c>
      <c r="L55" s="355">
        <v>48998646</v>
      </c>
      <c r="M55" s="355">
        <v>50468605</v>
      </c>
      <c r="N55" s="355">
        <v>51982663</v>
      </c>
      <c r="O55" s="355">
        <v>53542143</v>
      </c>
    </row>
    <row r="56" spans="1:15" s="349" customFormat="1">
      <c r="A56" s="505"/>
      <c r="B56" s="366">
        <v>1120212</v>
      </c>
      <c r="C56" s="367" t="s">
        <v>4107</v>
      </c>
      <c r="D56" s="368">
        <v>100</v>
      </c>
      <c r="E56" s="368">
        <v>100</v>
      </c>
      <c r="F56" s="368">
        <v>100</v>
      </c>
      <c r="G56" s="368">
        <v>100</v>
      </c>
      <c r="H56" s="368">
        <v>100</v>
      </c>
      <c r="I56" s="368">
        <v>100</v>
      </c>
      <c r="J56" s="368">
        <v>100</v>
      </c>
      <c r="K56" s="368">
        <v>100</v>
      </c>
      <c r="L56" s="368">
        <v>100</v>
      </c>
      <c r="M56" s="368">
        <v>100</v>
      </c>
      <c r="N56" s="368">
        <v>100</v>
      </c>
      <c r="O56" s="368">
        <v>100</v>
      </c>
    </row>
    <row r="57" spans="1:15" s="344" customFormat="1">
      <c r="A57" s="505"/>
      <c r="B57" s="255">
        <v>112021201</v>
      </c>
      <c r="C57" s="354" t="s">
        <v>4108</v>
      </c>
      <c r="D57" s="355">
        <v>45</v>
      </c>
      <c r="E57" s="355">
        <v>45</v>
      </c>
      <c r="F57" s="355">
        <v>45</v>
      </c>
      <c r="G57" s="355">
        <v>45</v>
      </c>
      <c r="H57" s="355">
        <v>45</v>
      </c>
      <c r="I57" s="355">
        <v>45</v>
      </c>
      <c r="J57" s="355">
        <v>45</v>
      </c>
      <c r="K57" s="355">
        <v>45</v>
      </c>
      <c r="L57" s="355">
        <v>45</v>
      </c>
      <c r="M57" s="355">
        <v>45</v>
      </c>
      <c r="N57" s="355">
        <v>45</v>
      </c>
      <c r="O57" s="355">
        <v>45</v>
      </c>
    </row>
    <row r="58" spans="1:15" s="344" customFormat="1">
      <c r="A58" s="505"/>
      <c r="B58" s="255">
        <v>112021202</v>
      </c>
      <c r="C58" s="354" t="s">
        <v>4109</v>
      </c>
      <c r="D58" s="355">
        <v>15</v>
      </c>
      <c r="E58" s="355">
        <v>15</v>
      </c>
      <c r="F58" s="355">
        <v>15</v>
      </c>
      <c r="G58" s="355">
        <v>15</v>
      </c>
      <c r="H58" s="355">
        <v>15</v>
      </c>
      <c r="I58" s="355">
        <v>15</v>
      </c>
      <c r="J58" s="355">
        <v>15</v>
      </c>
      <c r="K58" s="355">
        <v>15</v>
      </c>
      <c r="L58" s="355">
        <v>15</v>
      </c>
      <c r="M58" s="355">
        <v>15</v>
      </c>
      <c r="N58" s="355">
        <v>15</v>
      </c>
      <c r="O58" s="355">
        <v>15</v>
      </c>
    </row>
    <row r="59" spans="1:15" s="344" customFormat="1">
      <c r="A59" s="505"/>
      <c r="B59" s="255">
        <v>112021203</v>
      </c>
      <c r="C59" s="354" t="s">
        <v>4110</v>
      </c>
      <c r="D59" s="355">
        <v>40</v>
      </c>
      <c r="E59" s="355">
        <v>40</v>
      </c>
      <c r="F59" s="355">
        <v>40</v>
      </c>
      <c r="G59" s="355">
        <v>40</v>
      </c>
      <c r="H59" s="355">
        <v>40</v>
      </c>
      <c r="I59" s="355">
        <v>40</v>
      </c>
      <c r="J59" s="355">
        <v>40</v>
      </c>
      <c r="K59" s="355">
        <v>40</v>
      </c>
      <c r="L59" s="355">
        <v>40</v>
      </c>
      <c r="M59" s="355">
        <v>40</v>
      </c>
      <c r="N59" s="355">
        <v>40</v>
      </c>
      <c r="O59" s="355">
        <v>40</v>
      </c>
    </row>
    <row r="60" spans="1:15" s="344" customFormat="1">
      <c r="A60" s="505"/>
      <c r="B60" s="366">
        <v>1120213</v>
      </c>
      <c r="C60" s="367" t="s">
        <v>4111</v>
      </c>
      <c r="D60" s="368">
        <v>300</v>
      </c>
      <c r="E60" s="368">
        <v>300</v>
      </c>
      <c r="F60" s="368">
        <v>300</v>
      </c>
      <c r="G60" s="368">
        <v>300</v>
      </c>
      <c r="H60" s="368">
        <v>300</v>
      </c>
      <c r="I60" s="368">
        <v>300</v>
      </c>
      <c r="J60" s="368">
        <v>300</v>
      </c>
      <c r="K60" s="368">
        <v>300</v>
      </c>
      <c r="L60" s="368">
        <v>300</v>
      </c>
      <c r="M60" s="368">
        <v>300</v>
      </c>
      <c r="N60" s="368">
        <v>300</v>
      </c>
      <c r="O60" s="368">
        <v>300</v>
      </c>
    </row>
    <row r="61" spans="1:15" s="344" customFormat="1">
      <c r="A61" s="505"/>
      <c r="B61" s="366">
        <v>112021301</v>
      </c>
      <c r="C61" s="367" t="s">
        <v>4112</v>
      </c>
      <c r="D61" s="368">
        <v>100</v>
      </c>
      <c r="E61" s="368">
        <v>100</v>
      </c>
      <c r="F61" s="368">
        <v>100</v>
      </c>
      <c r="G61" s="368">
        <v>100</v>
      </c>
      <c r="H61" s="368">
        <v>100</v>
      </c>
      <c r="I61" s="368">
        <v>100</v>
      </c>
      <c r="J61" s="368">
        <v>100</v>
      </c>
      <c r="K61" s="368">
        <v>100</v>
      </c>
      <c r="L61" s="368">
        <v>100</v>
      </c>
      <c r="M61" s="368">
        <v>100</v>
      </c>
      <c r="N61" s="368">
        <v>100</v>
      </c>
      <c r="O61" s="368">
        <v>100</v>
      </c>
    </row>
    <row r="62" spans="1:15" s="344" customFormat="1">
      <c r="A62" s="505"/>
      <c r="B62" s="255">
        <v>11202130101</v>
      </c>
      <c r="C62" s="354" t="s">
        <v>4113</v>
      </c>
      <c r="D62" s="355">
        <v>45</v>
      </c>
      <c r="E62" s="355">
        <v>45</v>
      </c>
      <c r="F62" s="355">
        <v>45</v>
      </c>
      <c r="G62" s="355">
        <v>45</v>
      </c>
      <c r="H62" s="355">
        <v>45</v>
      </c>
      <c r="I62" s="355">
        <v>45</v>
      </c>
      <c r="J62" s="355">
        <v>45</v>
      </c>
      <c r="K62" s="355">
        <v>45</v>
      </c>
      <c r="L62" s="355">
        <v>45</v>
      </c>
      <c r="M62" s="355">
        <v>45</v>
      </c>
      <c r="N62" s="355">
        <v>45</v>
      </c>
      <c r="O62" s="355">
        <v>45</v>
      </c>
    </row>
    <row r="63" spans="1:15" s="344" customFormat="1">
      <c r="A63" s="505"/>
      <c r="B63" s="255">
        <v>11202130102</v>
      </c>
      <c r="C63" s="354" t="s">
        <v>4114</v>
      </c>
      <c r="D63" s="355">
        <v>15</v>
      </c>
      <c r="E63" s="355">
        <v>15</v>
      </c>
      <c r="F63" s="355">
        <v>15</v>
      </c>
      <c r="G63" s="355">
        <v>15</v>
      </c>
      <c r="H63" s="355">
        <v>15</v>
      </c>
      <c r="I63" s="355">
        <v>15</v>
      </c>
      <c r="J63" s="355">
        <v>15</v>
      </c>
      <c r="K63" s="355">
        <v>15</v>
      </c>
      <c r="L63" s="355">
        <v>15</v>
      </c>
      <c r="M63" s="355">
        <v>15</v>
      </c>
      <c r="N63" s="355">
        <v>15</v>
      </c>
      <c r="O63" s="355">
        <v>15</v>
      </c>
    </row>
    <row r="64" spans="1:15" s="344" customFormat="1">
      <c r="A64" s="505"/>
      <c r="B64" s="255">
        <v>11202130103</v>
      </c>
      <c r="C64" s="354" t="s">
        <v>4115</v>
      </c>
      <c r="D64" s="355">
        <v>40</v>
      </c>
      <c r="E64" s="355">
        <v>40</v>
      </c>
      <c r="F64" s="355">
        <v>40</v>
      </c>
      <c r="G64" s="355">
        <v>40</v>
      </c>
      <c r="H64" s="355">
        <v>40</v>
      </c>
      <c r="I64" s="355">
        <v>40</v>
      </c>
      <c r="J64" s="355">
        <v>40</v>
      </c>
      <c r="K64" s="355">
        <v>40</v>
      </c>
      <c r="L64" s="355">
        <v>40</v>
      </c>
      <c r="M64" s="355">
        <v>40</v>
      </c>
      <c r="N64" s="355">
        <v>40</v>
      </c>
      <c r="O64" s="355">
        <v>40</v>
      </c>
    </row>
    <row r="65" spans="1:15" s="344" customFormat="1">
      <c r="A65" s="505"/>
      <c r="B65" s="366">
        <v>112021302</v>
      </c>
      <c r="C65" s="367" t="s">
        <v>4116</v>
      </c>
      <c r="D65" s="368">
        <v>100</v>
      </c>
      <c r="E65" s="368">
        <v>100</v>
      </c>
      <c r="F65" s="368">
        <v>100</v>
      </c>
      <c r="G65" s="368">
        <v>100</v>
      </c>
      <c r="H65" s="368">
        <v>100</v>
      </c>
      <c r="I65" s="368">
        <v>100</v>
      </c>
      <c r="J65" s="368">
        <v>100</v>
      </c>
      <c r="K65" s="368">
        <v>100</v>
      </c>
      <c r="L65" s="368">
        <v>100</v>
      </c>
      <c r="M65" s="368">
        <v>100</v>
      </c>
      <c r="N65" s="368">
        <v>100</v>
      </c>
      <c r="O65" s="368">
        <v>100</v>
      </c>
    </row>
    <row r="66" spans="1:15" s="344" customFormat="1">
      <c r="A66" s="505"/>
      <c r="B66" s="255">
        <v>11202130201</v>
      </c>
      <c r="C66" s="354" t="s">
        <v>4117</v>
      </c>
      <c r="D66" s="355">
        <v>45</v>
      </c>
      <c r="E66" s="355">
        <v>45</v>
      </c>
      <c r="F66" s="355">
        <v>45</v>
      </c>
      <c r="G66" s="355">
        <v>45</v>
      </c>
      <c r="H66" s="355">
        <v>45</v>
      </c>
      <c r="I66" s="355">
        <v>45</v>
      </c>
      <c r="J66" s="355">
        <v>45</v>
      </c>
      <c r="K66" s="355">
        <v>45</v>
      </c>
      <c r="L66" s="355">
        <v>45</v>
      </c>
      <c r="M66" s="355">
        <v>45</v>
      </c>
      <c r="N66" s="355">
        <v>45</v>
      </c>
      <c r="O66" s="355">
        <v>45</v>
      </c>
    </row>
    <row r="67" spans="1:15" s="344" customFormat="1">
      <c r="A67" s="505"/>
      <c r="B67" s="255">
        <v>11202130202</v>
      </c>
      <c r="C67" s="354" t="s">
        <v>4118</v>
      </c>
      <c r="D67" s="355">
        <v>15</v>
      </c>
      <c r="E67" s="355">
        <v>15</v>
      </c>
      <c r="F67" s="355">
        <v>15</v>
      </c>
      <c r="G67" s="355">
        <v>15</v>
      </c>
      <c r="H67" s="355">
        <v>15</v>
      </c>
      <c r="I67" s="355">
        <v>15</v>
      </c>
      <c r="J67" s="355">
        <v>15</v>
      </c>
      <c r="K67" s="355">
        <v>15</v>
      </c>
      <c r="L67" s="355">
        <v>15</v>
      </c>
      <c r="M67" s="355">
        <v>15</v>
      </c>
      <c r="N67" s="355">
        <v>15</v>
      </c>
      <c r="O67" s="355">
        <v>15</v>
      </c>
    </row>
    <row r="68" spans="1:15" s="344" customFormat="1">
      <c r="A68" s="505"/>
      <c r="B68" s="255">
        <v>11202130203</v>
      </c>
      <c r="C68" s="354" t="s">
        <v>4119</v>
      </c>
      <c r="D68" s="355">
        <v>40</v>
      </c>
      <c r="E68" s="355">
        <v>40</v>
      </c>
      <c r="F68" s="355">
        <v>40</v>
      </c>
      <c r="G68" s="355">
        <v>40</v>
      </c>
      <c r="H68" s="355">
        <v>40</v>
      </c>
      <c r="I68" s="355">
        <v>40</v>
      </c>
      <c r="J68" s="355">
        <v>40</v>
      </c>
      <c r="K68" s="355">
        <v>40</v>
      </c>
      <c r="L68" s="355">
        <v>40</v>
      </c>
      <c r="M68" s="355">
        <v>40</v>
      </c>
      <c r="N68" s="355">
        <v>40</v>
      </c>
      <c r="O68" s="355">
        <v>40</v>
      </c>
    </row>
    <row r="69" spans="1:15" s="344" customFormat="1">
      <c r="A69" s="505"/>
      <c r="B69" s="366">
        <v>112021303</v>
      </c>
      <c r="C69" s="367" t="s">
        <v>4120</v>
      </c>
      <c r="D69" s="368">
        <v>100</v>
      </c>
      <c r="E69" s="368">
        <v>100</v>
      </c>
      <c r="F69" s="368">
        <v>100</v>
      </c>
      <c r="G69" s="368">
        <v>100</v>
      </c>
      <c r="H69" s="368">
        <v>100</v>
      </c>
      <c r="I69" s="368">
        <v>100</v>
      </c>
      <c r="J69" s="368">
        <v>100</v>
      </c>
      <c r="K69" s="368">
        <v>100</v>
      </c>
      <c r="L69" s="368">
        <v>100</v>
      </c>
      <c r="M69" s="368">
        <v>100</v>
      </c>
      <c r="N69" s="368">
        <v>100</v>
      </c>
      <c r="O69" s="368">
        <v>100</v>
      </c>
    </row>
    <row r="70" spans="1:15" s="349" customFormat="1">
      <c r="A70" s="505"/>
      <c r="B70" s="255">
        <v>11202130301</v>
      </c>
      <c r="C70" s="354" t="s">
        <v>4121</v>
      </c>
      <c r="D70" s="355">
        <v>45</v>
      </c>
      <c r="E70" s="355">
        <v>45</v>
      </c>
      <c r="F70" s="355">
        <v>45</v>
      </c>
      <c r="G70" s="355">
        <v>45</v>
      </c>
      <c r="H70" s="355">
        <v>45</v>
      </c>
      <c r="I70" s="355">
        <v>45</v>
      </c>
      <c r="J70" s="355">
        <v>45</v>
      </c>
      <c r="K70" s="355">
        <v>45</v>
      </c>
      <c r="L70" s="355">
        <v>45</v>
      </c>
      <c r="M70" s="355">
        <v>45</v>
      </c>
      <c r="N70" s="355">
        <v>45</v>
      </c>
      <c r="O70" s="355">
        <v>45</v>
      </c>
    </row>
    <row r="71" spans="1:15" s="344" customFormat="1">
      <c r="A71" s="505"/>
      <c r="B71" s="255">
        <v>11202130302</v>
      </c>
      <c r="C71" s="354" t="s">
        <v>4122</v>
      </c>
      <c r="D71" s="355">
        <v>15</v>
      </c>
      <c r="E71" s="355">
        <v>15</v>
      </c>
      <c r="F71" s="355">
        <v>15</v>
      </c>
      <c r="G71" s="355">
        <v>15</v>
      </c>
      <c r="H71" s="355">
        <v>15</v>
      </c>
      <c r="I71" s="355">
        <v>15</v>
      </c>
      <c r="J71" s="355">
        <v>15</v>
      </c>
      <c r="K71" s="355">
        <v>15</v>
      </c>
      <c r="L71" s="355">
        <v>15</v>
      </c>
      <c r="M71" s="355">
        <v>15</v>
      </c>
      <c r="N71" s="355">
        <v>15</v>
      </c>
      <c r="O71" s="355">
        <v>15</v>
      </c>
    </row>
    <row r="72" spans="1:15" s="344" customFormat="1">
      <c r="A72" s="505"/>
      <c r="B72" s="255">
        <v>11202130303</v>
      </c>
      <c r="C72" s="354" t="s">
        <v>4123</v>
      </c>
      <c r="D72" s="355">
        <v>40</v>
      </c>
      <c r="E72" s="355">
        <v>40</v>
      </c>
      <c r="F72" s="355">
        <v>40</v>
      </c>
      <c r="G72" s="355">
        <v>40</v>
      </c>
      <c r="H72" s="355">
        <v>40</v>
      </c>
      <c r="I72" s="355">
        <v>40</v>
      </c>
      <c r="J72" s="355">
        <v>40</v>
      </c>
      <c r="K72" s="355">
        <v>40</v>
      </c>
      <c r="L72" s="355">
        <v>40</v>
      </c>
      <c r="M72" s="355">
        <v>40</v>
      </c>
      <c r="N72" s="355">
        <v>40</v>
      </c>
      <c r="O72" s="355">
        <v>40</v>
      </c>
    </row>
    <row r="73" spans="1:15" s="344" customFormat="1">
      <c r="A73" s="347">
        <v>11203</v>
      </c>
      <c r="B73" s="352">
        <v>11203</v>
      </c>
      <c r="C73" s="247" t="s">
        <v>252</v>
      </c>
      <c r="D73" s="353">
        <v>76489976980</v>
      </c>
      <c r="E73" s="353">
        <v>76585625001</v>
      </c>
      <c r="F73" s="353">
        <v>77851761632</v>
      </c>
      <c r="G73" s="353">
        <v>79163200258</v>
      </c>
      <c r="H73" s="353">
        <v>80513147401</v>
      </c>
      <c r="I73" s="353">
        <v>81898475083</v>
      </c>
      <c r="J73" s="353">
        <v>83317902424</v>
      </c>
      <c r="K73" s="353">
        <v>84771086356</v>
      </c>
      <c r="L73" s="353">
        <v>86258166939</v>
      </c>
      <c r="M73" s="353">
        <v>87779539984</v>
      </c>
      <c r="N73" s="353">
        <v>89335743395</v>
      </c>
      <c r="O73" s="353">
        <v>90927400358</v>
      </c>
    </row>
    <row r="74" spans="1:15" s="344" customFormat="1">
      <c r="A74" s="339">
        <v>1120301</v>
      </c>
      <c r="B74" s="255">
        <v>1120301</v>
      </c>
      <c r="C74" s="354" t="s">
        <v>122</v>
      </c>
      <c r="D74" s="355">
        <v>11671941</v>
      </c>
      <c r="E74" s="355">
        <v>11671941</v>
      </c>
      <c r="F74" s="355">
        <v>12022099</v>
      </c>
      <c r="G74" s="355">
        <v>12382762</v>
      </c>
      <c r="H74" s="355">
        <v>12754245</v>
      </c>
      <c r="I74" s="355">
        <v>13136872</v>
      </c>
      <c r="J74" s="355">
        <v>13530978</v>
      </c>
      <c r="K74" s="355">
        <v>13936907</v>
      </c>
      <c r="L74" s="355">
        <v>14355014</v>
      </c>
      <c r="M74" s="355">
        <v>14785664</v>
      </c>
      <c r="N74" s="355">
        <v>15229234</v>
      </c>
      <c r="O74" s="355">
        <v>15686111</v>
      </c>
    </row>
    <row r="75" spans="1:15" s="344" customFormat="1">
      <c r="A75" s="339">
        <v>1120302</v>
      </c>
      <c r="B75" s="255">
        <v>1120302</v>
      </c>
      <c r="C75" s="354" t="s">
        <v>153</v>
      </c>
      <c r="D75" s="355">
        <v>42635440021</v>
      </c>
      <c r="E75" s="355">
        <v>42635440021</v>
      </c>
      <c r="F75" s="355">
        <v>43199862030</v>
      </c>
      <c r="G75" s="355">
        <v>43771756043</v>
      </c>
      <c r="H75" s="355">
        <v>44351220978</v>
      </c>
      <c r="I75" s="355">
        <v>44938357061</v>
      </c>
      <c r="J75" s="355">
        <v>45533265844</v>
      </c>
      <c r="K75" s="355">
        <v>46136050227</v>
      </c>
      <c r="L75" s="355">
        <v>46746814467</v>
      </c>
      <c r="M75" s="355">
        <v>47365664206</v>
      </c>
      <c r="N75" s="355">
        <v>47992706482</v>
      </c>
      <c r="O75" s="355">
        <v>48628049750</v>
      </c>
    </row>
    <row r="76" spans="1:15" s="349" customFormat="1">
      <c r="A76" s="339">
        <v>1120303</v>
      </c>
      <c r="B76" s="255">
        <v>1120303</v>
      </c>
      <c r="C76" s="354" t="s">
        <v>404</v>
      </c>
      <c r="D76" s="355">
        <v>13772043053</v>
      </c>
      <c r="E76" s="355">
        <v>13772043053</v>
      </c>
      <c r="F76" s="355">
        <v>13978623699</v>
      </c>
      <c r="G76" s="355">
        <v>14188303054</v>
      </c>
      <c r="H76" s="355">
        <v>14401127600</v>
      </c>
      <c r="I76" s="355">
        <v>14617144514</v>
      </c>
      <c r="J76" s="355">
        <v>14836401682</v>
      </c>
      <c r="K76" s="355">
        <v>15058947707</v>
      </c>
      <c r="L76" s="355">
        <v>15284831923</v>
      </c>
      <c r="M76" s="355">
        <v>15514104401</v>
      </c>
      <c r="N76" s="355">
        <v>15746815967</v>
      </c>
      <c r="O76" s="355">
        <v>15983018207</v>
      </c>
    </row>
    <row r="77" spans="1:15" s="344" customFormat="1">
      <c r="A77" s="339">
        <v>1120305</v>
      </c>
      <c r="B77" s="255">
        <v>1120305</v>
      </c>
      <c r="C77" s="354" t="s">
        <v>2126</v>
      </c>
      <c r="D77" s="355">
        <v>3997244</v>
      </c>
      <c r="E77" s="355">
        <v>3997244</v>
      </c>
      <c r="F77" s="355">
        <v>4085583</v>
      </c>
      <c r="G77" s="355">
        <v>4175874</v>
      </c>
      <c r="H77" s="355">
        <v>4268161</v>
      </c>
      <c r="I77" s="355">
        <v>4362488</v>
      </c>
      <c r="J77" s="355">
        <v>4458899</v>
      </c>
      <c r="K77" s="355">
        <v>4557440</v>
      </c>
      <c r="L77" s="355">
        <v>4658160</v>
      </c>
      <c r="M77" s="355">
        <v>4761105</v>
      </c>
      <c r="N77" s="355">
        <v>4866326</v>
      </c>
      <c r="O77" s="355">
        <v>4973871</v>
      </c>
    </row>
    <row r="78" spans="1:15" s="344" customFormat="1">
      <c r="A78" s="339">
        <v>1120306</v>
      </c>
      <c r="B78" s="255">
        <v>1120306</v>
      </c>
      <c r="C78" s="354" t="s">
        <v>131</v>
      </c>
      <c r="D78" s="355">
        <v>9039237</v>
      </c>
      <c r="E78" s="355">
        <v>58179289</v>
      </c>
      <c r="F78" s="355">
        <v>29089645</v>
      </c>
      <c r="G78" s="355">
        <v>14544823</v>
      </c>
      <c r="H78" s="355">
        <v>7272412</v>
      </c>
      <c r="I78" s="355">
        <v>3636206</v>
      </c>
      <c r="J78" s="355">
        <v>1818103</v>
      </c>
      <c r="K78" s="355">
        <v>909052</v>
      </c>
      <c r="L78" s="355">
        <v>454526</v>
      </c>
      <c r="M78" s="355">
        <v>227263</v>
      </c>
      <c r="N78" s="355">
        <v>113632</v>
      </c>
      <c r="O78" s="355">
        <v>56816</v>
      </c>
    </row>
    <row r="79" spans="1:15" s="344" customFormat="1">
      <c r="A79" s="339">
        <v>1120307</v>
      </c>
      <c r="B79" s="255">
        <v>1120307</v>
      </c>
      <c r="C79" s="354" t="s">
        <v>126</v>
      </c>
      <c r="D79" s="355">
        <v>1</v>
      </c>
      <c r="E79" s="355">
        <v>1</v>
      </c>
      <c r="F79" s="355">
        <v>1</v>
      </c>
      <c r="G79" s="355">
        <v>1</v>
      </c>
      <c r="H79" s="355">
        <v>1</v>
      </c>
      <c r="I79" s="355">
        <v>1</v>
      </c>
      <c r="J79" s="355">
        <v>1</v>
      </c>
      <c r="K79" s="355">
        <v>1</v>
      </c>
      <c r="L79" s="355">
        <v>1</v>
      </c>
      <c r="M79" s="355">
        <v>1</v>
      </c>
      <c r="N79" s="355">
        <v>1</v>
      </c>
      <c r="O79" s="355">
        <v>1</v>
      </c>
    </row>
    <row r="80" spans="1:15" s="349" customFormat="1">
      <c r="A80" s="339">
        <v>1120308</v>
      </c>
      <c r="B80" s="255">
        <v>1120308</v>
      </c>
      <c r="C80" s="354" t="s">
        <v>405</v>
      </c>
      <c r="D80" s="355">
        <v>770351691</v>
      </c>
      <c r="E80" s="355">
        <v>770351691</v>
      </c>
      <c r="F80" s="355">
        <v>726076149</v>
      </c>
      <c r="G80" s="355">
        <v>684345319</v>
      </c>
      <c r="H80" s="355">
        <v>645012946</v>
      </c>
      <c r="I80" s="355">
        <v>607941180</v>
      </c>
      <c r="J80" s="355">
        <v>573000093</v>
      </c>
      <c r="K80" s="355">
        <v>540067226</v>
      </c>
      <c r="L80" s="355">
        <v>509027157</v>
      </c>
      <c r="M80" s="355">
        <v>479771100</v>
      </c>
      <c r="N80" s="355">
        <v>452196518</v>
      </c>
      <c r="O80" s="355">
        <v>426206770</v>
      </c>
    </row>
    <row r="81" spans="1:15" s="344" customFormat="1">
      <c r="A81" s="339">
        <v>1120309</v>
      </c>
      <c r="B81" s="255">
        <v>1120309</v>
      </c>
      <c r="C81" s="354" t="s">
        <v>406</v>
      </c>
      <c r="D81" s="355">
        <v>1</v>
      </c>
      <c r="E81" s="355">
        <v>46507970</v>
      </c>
      <c r="F81" s="355">
        <v>42211787</v>
      </c>
      <c r="G81" s="355">
        <v>38312465</v>
      </c>
      <c r="H81" s="355">
        <v>34773343</v>
      </c>
      <c r="I81" s="355">
        <v>31561149</v>
      </c>
      <c r="J81" s="355">
        <v>28645681</v>
      </c>
      <c r="K81" s="355">
        <v>25999531</v>
      </c>
      <c r="L81" s="355">
        <v>23597819</v>
      </c>
      <c r="M81" s="355">
        <v>21417966</v>
      </c>
      <c r="N81" s="355">
        <v>19439477</v>
      </c>
      <c r="O81" s="355">
        <v>17643751</v>
      </c>
    </row>
    <row r="82" spans="1:15" s="344" customFormat="1" ht="27.6">
      <c r="A82" s="339">
        <v>1120310</v>
      </c>
      <c r="B82" s="255">
        <v>1120310</v>
      </c>
      <c r="C82" s="354" t="s">
        <v>2127</v>
      </c>
      <c r="D82" s="355">
        <v>1</v>
      </c>
      <c r="E82" s="355">
        <v>1</v>
      </c>
      <c r="F82" s="355">
        <v>1</v>
      </c>
      <c r="G82" s="355">
        <v>1</v>
      </c>
      <c r="H82" s="355">
        <v>1</v>
      </c>
      <c r="I82" s="355">
        <v>1</v>
      </c>
      <c r="J82" s="355">
        <v>1</v>
      </c>
      <c r="K82" s="355">
        <v>1</v>
      </c>
      <c r="L82" s="355">
        <v>1</v>
      </c>
      <c r="M82" s="355">
        <v>1</v>
      </c>
      <c r="N82" s="355">
        <v>1</v>
      </c>
      <c r="O82" s="355">
        <v>1</v>
      </c>
    </row>
    <row r="83" spans="1:15" s="344" customFormat="1">
      <c r="A83" s="339">
        <v>1120311</v>
      </c>
      <c r="B83" s="255">
        <v>1120311</v>
      </c>
      <c r="C83" s="354" t="s">
        <v>69</v>
      </c>
      <c r="D83" s="355">
        <v>145765412</v>
      </c>
      <c r="E83" s="355">
        <v>145765412</v>
      </c>
      <c r="F83" s="355">
        <v>144129857</v>
      </c>
      <c r="G83" s="355">
        <v>142512654</v>
      </c>
      <c r="H83" s="355">
        <v>140913596</v>
      </c>
      <c r="I83" s="355">
        <v>139332481</v>
      </c>
      <c r="J83" s="355">
        <v>137769107</v>
      </c>
      <c r="K83" s="355">
        <v>136223274</v>
      </c>
      <c r="L83" s="355">
        <v>134694786</v>
      </c>
      <c r="M83" s="355">
        <v>133183449</v>
      </c>
      <c r="N83" s="355">
        <v>131689069</v>
      </c>
      <c r="O83" s="355">
        <v>130211457</v>
      </c>
    </row>
    <row r="84" spans="1:15" s="349" customFormat="1">
      <c r="A84" s="339">
        <v>1120312</v>
      </c>
      <c r="B84" s="255">
        <v>1120312</v>
      </c>
      <c r="C84" s="354" t="s">
        <v>407</v>
      </c>
      <c r="D84" s="355">
        <v>32613689</v>
      </c>
      <c r="E84" s="355">
        <v>32613689</v>
      </c>
      <c r="F84" s="355">
        <v>33334452</v>
      </c>
      <c r="G84" s="355">
        <v>34071143</v>
      </c>
      <c r="H84" s="355">
        <v>34824115</v>
      </c>
      <c r="I84" s="355">
        <v>35593728</v>
      </c>
      <c r="J84" s="355">
        <v>36380350</v>
      </c>
      <c r="K84" s="355">
        <v>37184355</v>
      </c>
      <c r="L84" s="355">
        <v>38006130</v>
      </c>
      <c r="M84" s="355">
        <v>38846065</v>
      </c>
      <c r="N84" s="355">
        <v>39704563</v>
      </c>
      <c r="O84" s="355">
        <v>40582034</v>
      </c>
    </row>
    <row r="85" spans="1:15" s="344" customFormat="1" ht="27.6">
      <c r="A85" s="339">
        <v>1120317</v>
      </c>
      <c r="B85" s="255">
        <v>1120317</v>
      </c>
      <c r="C85" s="354" t="s">
        <v>2128</v>
      </c>
      <c r="D85" s="355">
        <v>17426374051</v>
      </c>
      <c r="E85" s="355">
        <v>17426374051</v>
      </c>
      <c r="F85" s="355">
        <v>17949165273</v>
      </c>
      <c r="G85" s="355">
        <v>18487640231</v>
      </c>
      <c r="H85" s="355">
        <v>19042269438</v>
      </c>
      <c r="I85" s="355">
        <v>19613537521</v>
      </c>
      <c r="J85" s="355">
        <v>20201943647</v>
      </c>
      <c r="K85" s="355">
        <v>20808001956</v>
      </c>
      <c r="L85" s="355">
        <v>21432242015</v>
      </c>
      <c r="M85" s="355">
        <v>22075209275</v>
      </c>
      <c r="N85" s="355">
        <v>22737465553</v>
      </c>
      <c r="O85" s="355">
        <v>23419589520</v>
      </c>
    </row>
    <row r="86" spans="1:15" s="344" customFormat="1">
      <c r="A86" s="339">
        <v>1120313</v>
      </c>
      <c r="B86" s="363">
        <v>1120313</v>
      </c>
      <c r="C86" s="364" t="s">
        <v>1168</v>
      </c>
      <c r="D86" s="365">
        <v>0</v>
      </c>
      <c r="E86" s="365">
        <v>0</v>
      </c>
      <c r="F86" s="365">
        <v>0</v>
      </c>
      <c r="G86" s="365">
        <v>0</v>
      </c>
      <c r="H86" s="365">
        <v>0</v>
      </c>
      <c r="I86" s="365">
        <v>0</v>
      </c>
      <c r="J86" s="365">
        <v>0</v>
      </c>
      <c r="K86" s="365">
        <v>0</v>
      </c>
      <c r="L86" s="365">
        <v>0</v>
      </c>
      <c r="M86" s="365">
        <v>0</v>
      </c>
      <c r="N86" s="365">
        <v>0</v>
      </c>
      <c r="O86" s="365">
        <v>0</v>
      </c>
    </row>
    <row r="87" spans="1:15" s="344" customFormat="1">
      <c r="A87" s="347">
        <v>1120314</v>
      </c>
      <c r="B87" s="255">
        <v>1120314</v>
      </c>
      <c r="C87" s="354" t="s">
        <v>2050</v>
      </c>
      <c r="D87" s="355">
        <v>514019</v>
      </c>
      <c r="E87" s="355">
        <v>514019</v>
      </c>
      <c r="F87" s="355">
        <v>529439</v>
      </c>
      <c r="G87" s="355">
        <v>545322</v>
      </c>
      <c r="H87" s="355">
        <v>561682</v>
      </c>
      <c r="I87" s="355">
        <v>578532</v>
      </c>
      <c r="J87" s="355">
        <v>595888</v>
      </c>
      <c r="K87" s="355">
        <v>613765</v>
      </c>
      <c r="L87" s="355">
        <v>632178</v>
      </c>
      <c r="M87" s="355">
        <v>651143</v>
      </c>
      <c r="N87" s="355">
        <v>670677</v>
      </c>
      <c r="O87" s="355">
        <v>690797</v>
      </c>
    </row>
    <row r="88" spans="1:15" s="344" customFormat="1">
      <c r="A88" s="339">
        <v>1120316</v>
      </c>
      <c r="B88" s="255">
        <v>1120316</v>
      </c>
      <c r="C88" s="354" t="s">
        <v>2129</v>
      </c>
      <c r="D88" s="355">
        <v>1682166618</v>
      </c>
      <c r="E88" s="355">
        <v>1682166618</v>
      </c>
      <c r="F88" s="355">
        <v>1732631616</v>
      </c>
      <c r="G88" s="355">
        <v>1784610565</v>
      </c>
      <c r="H88" s="355">
        <v>1838148882</v>
      </c>
      <c r="I88" s="355">
        <v>1893293348</v>
      </c>
      <c r="J88" s="355">
        <v>1950092149</v>
      </c>
      <c r="K88" s="355">
        <v>2008594913</v>
      </c>
      <c r="L88" s="355">
        <v>2068852761</v>
      </c>
      <c r="M88" s="355">
        <v>2130918344</v>
      </c>
      <c r="N88" s="355">
        <v>2194845894</v>
      </c>
      <c r="O88" s="355">
        <v>2260691271</v>
      </c>
    </row>
    <row r="89" spans="1:15" s="344" customFormat="1">
      <c r="A89" s="505"/>
      <c r="B89" s="255">
        <v>1120321</v>
      </c>
      <c r="C89" s="354" t="s">
        <v>4124</v>
      </c>
      <c r="D89" s="355">
        <v>1</v>
      </c>
      <c r="E89" s="355">
        <v>1</v>
      </c>
      <c r="F89" s="355">
        <v>1</v>
      </c>
      <c r="G89" s="355">
        <v>1</v>
      </c>
      <c r="H89" s="355">
        <v>1</v>
      </c>
      <c r="I89" s="355">
        <v>1</v>
      </c>
      <c r="J89" s="355">
        <v>1</v>
      </c>
      <c r="K89" s="355">
        <v>1</v>
      </c>
      <c r="L89" s="355">
        <v>1</v>
      </c>
      <c r="M89" s="355">
        <v>1</v>
      </c>
      <c r="N89" s="355">
        <v>1</v>
      </c>
      <c r="O89" s="355">
        <v>1</v>
      </c>
    </row>
    <row r="90" spans="1:15" s="344" customFormat="1">
      <c r="A90" s="339">
        <v>11204</v>
      </c>
      <c r="B90" s="352">
        <v>11204</v>
      </c>
      <c r="C90" s="247" t="s">
        <v>253</v>
      </c>
      <c r="D90" s="353">
        <v>1406651024</v>
      </c>
      <c r="E90" s="353">
        <v>1406983023</v>
      </c>
      <c r="F90" s="353">
        <v>1304617208</v>
      </c>
      <c r="G90" s="353">
        <v>1223917028</v>
      </c>
      <c r="H90" s="353">
        <v>1148219996</v>
      </c>
      <c r="I90" s="353">
        <v>1077216102</v>
      </c>
      <c r="J90" s="353">
        <v>1010614547</v>
      </c>
      <c r="K90" s="353">
        <v>948142555</v>
      </c>
      <c r="L90" s="353">
        <v>889574975</v>
      </c>
      <c r="M90" s="353">
        <v>834642452</v>
      </c>
      <c r="N90" s="353">
        <v>783119893</v>
      </c>
      <c r="O90" s="353">
        <v>734796157</v>
      </c>
    </row>
    <row r="91" spans="1:15" s="344" customFormat="1">
      <c r="A91" s="339">
        <v>1120401</v>
      </c>
      <c r="B91" s="255">
        <v>1120401</v>
      </c>
      <c r="C91" s="354" t="s">
        <v>125</v>
      </c>
      <c r="D91" s="355">
        <v>16000000</v>
      </c>
      <c r="E91" s="355">
        <v>16000000</v>
      </c>
      <c r="F91" s="355">
        <v>1</v>
      </c>
      <c r="G91" s="355">
        <v>1</v>
      </c>
      <c r="H91" s="355">
        <v>1</v>
      </c>
      <c r="I91" s="355">
        <v>1</v>
      </c>
      <c r="J91" s="355">
        <v>1</v>
      </c>
      <c r="K91" s="355">
        <v>1</v>
      </c>
      <c r="L91" s="355">
        <v>1</v>
      </c>
      <c r="M91" s="355">
        <v>1</v>
      </c>
      <c r="N91" s="355">
        <v>1</v>
      </c>
      <c r="O91" s="355">
        <v>1</v>
      </c>
    </row>
    <row r="92" spans="1:15" s="349" customFormat="1">
      <c r="A92" s="339">
        <v>1120402</v>
      </c>
      <c r="B92" s="255">
        <v>1120402</v>
      </c>
      <c r="C92" s="354" t="s">
        <v>97</v>
      </c>
      <c r="D92" s="355">
        <v>1</v>
      </c>
      <c r="E92" s="355">
        <v>1</v>
      </c>
      <c r="F92" s="355">
        <v>1</v>
      </c>
      <c r="G92" s="355">
        <v>1</v>
      </c>
      <c r="H92" s="355">
        <v>1</v>
      </c>
      <c r="I92" s="355">
        <v>1</v>
      </c>
      <c r="J92" s="355">
        <v>1</v>
      </c>
      <c r="K92" s="355">
        <v>1</v>
      </c>
      <c r="L92" s="355">
        <v>1</v>
      </c>
      <c r="M92" s="355">
        <v>1</v>
      </c>
      <c r="N92" s="355">
        <v>1</v>
      </c>
      <c r="O92" s="355">
        <v>1</v>
      </c>
    </row>
    <row r="93" spans="1:15" s="344" customFormat="1">
      <c r="A93" s="339">
        <v>1120404</v>
      </c>
      <c r="B93" s="255">
        <v>1120404</v>
      </c>
      <c r="C93" s="354" t="s">
        <v>73</v>
      </c>
      <c r="D93" s="355">
        <v>1873145</v>
      </c>
      <c r="E93" s="355">
        <v>1873145</v>
      </c>
      <c r="F93" s="355">
        <v>1901242</v>
      </c>
      <c r="G93" s="355">
        <v>1929761</v>
      </c>
      <c r="H93" s="355">
        <v>1958707</v>
      </c>
      <c r="I93" s="355">
        <v>1988088</v>
      </c>
      <c r="J93" s="355">
        <v>2017909</v>
      </c>
      <c r="K93" s="355">
        <v>2048178</v>
      </c>
      <c r="L93" s="355">
        <v>2109623</v>
      </c>
      <c r="M93" s="355">
        <v>2172912</v>
      </c>
      <c r="N93" s="355">
        <v>2238100</v>
      </c>
      <c r="O93" s="355">
        <v>2305243</v>
      </c>
    </row>
    <row r="94" spans="1:15" s="344" customFormat="1">
      <c r="A94" s="347">
        <v>1120405</v>
      </c>
      <c r="B94" s="255">
        <v>1120405</v>
      </c>
      <c r="C94" s="354" t="s">
        <v>2130</v>
      </c>
      <c r="D94" s="355">
        <v>1</v>
      </c>
      <c r="E94" s="355">
        <v>1</v>
      </c>
      <c r="F94" s="355">
        <v>1</v>
      </c>
      <c r="G94" s="355">
        <v>1</v>
      </c>
      <c r="H94" s="355">
        <v>1</v>
      </c>
      <c r="I94" s="355">
        <v>1</v>
      </c>
      <c r="J94" s="355">
        <v>1</v>
      </c>
      <c r="K94" s="355">
        <v>1</v>
      </c>
      <c r="L94" s="355">
        <v>1</v>
      </c>
      <c r="M94" s="355">
        <v>1</v>
      </c>
      <c r="N94" s="355">
        <v>1</v>
      </c>
      <c r="O94" s="355">
        <v>1</v>
      </c>
    </row>
    <row r="95" spans="1:15" s="344" customFormat="1">
      <c r="A95" s="339">
        <v>1120406</v>
      </c>
      <c r="B95" s="255">
        <v>1120406</v>
      </c>
      <c r="C95" s="354" t="s">
        <v>408</v>
      </c>
      <c r="D95" s="355">
        <v>1388777874</v>
      </c>
      <c r="E95" s="355">
        <v>1388777874</v>
      </c>
      <c r="F95" s="355">
        <v>1302715960</v>
      </c>
      <c r="G95" s="355">
        <v>1221987261</v>
      </c>
      <c r="H95" s="355">
        <v>1146261283</v>
      </c>
      <c r="I95" s="355">
        <v>1075228008</v>
      </c>
      <c r="J95" s="355">
        <v>1008596632</v>
      </c>
      <c r="K95" s="355">
        <v>946094371</v>
      </c>
      <c r="L95" s="355">
        <v>887465346</v>
      </c>
      <c r="M95" s="355">
        <v>832469534</v>
      </c>
      <c r="N95" s="355">
        <v>780881787</v>
      </c>
      <c r="O95" s="355">
        <v>732490908</v>
      </c>
    </row>
    <row r="96" spans="1:15" s="344" customFormat="1">
      <c r="A96" s="339">
        <v>1120407</v>
      </c>
      <c r="B96" s="255">
        <v>1120407</v>
      </c>
      <c r="C96" s="354" t="s">
        <v>2131</v>
      </c>
      <c r="D96" s="355">
        <v>1</v>
      </c>
      <c r="E96" s="355">
        <v>332000</v>
      </c>
      <c r="F96" s="355">
        <v>1</v>
      </c>
      <c r="G96" s="355">
        <v>1</v>
      </c>
      <c r="H96" s="355">
        <v>1</v>
      </c>
      <c r="I96" s="355">
        <v>1</v>
      </c>
      <c r="J96" s="355">
        <v>1</v>
      </c>
      <c r="K96" s="355">
        <v>1</v>
      </c>
      <c r="L96" s="355">
        <v>1</v>
      </c>
      <c r="M96" s="355">
        <v>1</v>
      </c>
      <c r="N96" s="355">
        <v>1</v>
      </c>
      <c r="O96" s="355">
        <v>1</v>
      </c>
    </row>
    <row r="97" spans="1:15" s="349" customFormat="1">
      <c r="A97" s="339">
        <v>1120411</v>
      </c>
      <c r="B97" s="255">
        <v>1120411</v>
      </c>
      <c r="C97" s="354" t="s">
        <v>2247</v>
      </c>
      <c r="D97" s="355">
        <v>1</v>
      </c>
      <c r="E97" s="355">
        <v>1</v>
      </c>
      <c r="F97" s="355">
        <v>1</v>
      </c>
      <c r="G97" s="355">
        <v>1</v>
      </c>
      <c r="H97" s="355">
        <v>1</v>
      </c>
      <c r="I97" s="355">
        <v>1</v>
      </c>
      <c r="J97" s="355">
        <v>1</v>
      </c>
      <c r="K97" s="355">
        <v>1</v>
      </c>
      <c r="L97" s="355">
        <v>1</v>
      </c>
      <c r="M97" s="355">
        <v>1</v>
      </c>
      <c r="N97" s="355">
        <v>1</v>
      </c>
      <c r="O97" s="355">
        <v>1</v>
      </c>
    </row>
    <row r="98" spans="1:15" s="349" customFormat="1">
      <c r="A98" s="347">
        <v>1120409</v>
      </c>
      <c r="B98" s="255">
        <v>1120409</v>
      </c>
      <c r="C98" s="354" t="s">
        <v>1936</v>
      </c>
      <c r="D98" s="355">
        <v>1</v>
      </c>
      <c r="E98" s="355">
        <v>1</v>
      </c>
      <c r="F98" s="355">
        <v>1</v>
      </c>
      <c r="G98" s="355">
        <v>1</v>
      </c>
      <c r="H98" s="355">
        <v>1</v>
      </c>
      <c r="I98" s="355">
        <v>1</v>
      </c>
      <c r="J98" s="355">
        <v>1</v>
      </c>
      <c r="K98" s="355">
        <v>1</v>
      </c>
      <c r="L98" s="355">
        <v>1</v>
      </c>
      <c r="M98" s="355">
        <v>1</v>
      </c>
      <c r="N98" s="355">
        <v>1</v>
      </c>
      <c r="O98" s="355">
        <v>1</v>
      </c>
    </row>
    <row r="99" spans="1:15" s="344" customFormat="1" ht="27.6">
      <c r="A99" s="339">
        <v>11205</v>
      </c>
      <c r="B99" s="352">
        <v>11205</v>
      </c>
      <c r="C99" s="247" t="s">
        <v>806</v>
      </c>
      <c r="D99" s="353">
        <v>60311007879</v>
      </c>
      <c r="E99" s="353">
        <v>97756890866</v>
      </c>
      <c r="F99" s="353">
        <v>62120338115</v>
      </c>
      <c r="G99" s="353">
        <v>63983948259</v>
      </c>
      <c r="H99" s="353">
        <v>65903466707</v>
      </c>
      <c r="I99" s="353">
        <v>67880570708</v>
      </c>
      <c r="J99" s="353">
        <v>69916987829</v>
      </c>
      <c r="K99" s="353">
        <v>72014497464</v>
      </c>
      <c r="L99" s="353">
        <v>74174932388</v>
      </c>
      <c r="M99" s="353">
        <v>76400180359</v>
      </c>
      <c r="N99" s="353">
        <v>78692185770</v>
      </c>
      <c r="O99" s="353">
        <v>81052951343</v>
      </c>
    </row>
    <row r="100" spans="1:15" s="344" customFormat="1" ht="27.6">
      <c r="A100" s="339">
        <v>1120501</v>
      </c>
      <c r="B100" s="255">
        <v>1120501</v>
      </c>
      <c r="C100" s="354" t="s">
        <v>806</v>
      </c>
      <c r="D100" s="355">
        <v>60311007879</v>
      </c>
      <c r="E100" s="355">
        <v>97756890866</v>
      </c>
      <c r="F100" s="355">
        <v>62120338115</v>
      </c>
      <c r="G100" s="355">
        <v>63983948259</v>
      </c>
      <c r="H100" s="355">
        <v>65903466707</v>
      </c>
      <c r="I100" s="355">
        <v>67880570708</v>
      </c>
      <c r="J100" s="355">
        <v>69916987829</v>
      </c>
      <c r="K100" s="355">
        <v>72014497464</v>
      </c>
      <c r="L100" s="355">
        <v>74174932388</v>
      </c>
      <c r="M100" s="355">
        <v>76400180359</v>
      </c>
      <c r="N100" s="355">
        <v>78692185770</v>
      </c>
      <c r="O100" s="355">
        <v>81052951343</v>
      </c>
    </row>
    <row r="101" spans="1:15" s="344" customFormat="1">
      <c r="A101" s="339">
        <v>11206</v>
      </c>
      <c r="B101" s="352">
        <v>11206</v>
      </c>
      <c r="C101" s="247" t="s">
        <v>81</v>
      </c>
      <c r="D101" s="353">
        <v>0</v>
      </c>
      <c r="E101" s="353">
        <v>0</v>
      </c>
      <c r="F101" s="353">
        <v>0</v>
      </c>
      <c r="G101" s="353">
        <v>0</v>
      </c>
      <c r="H101" s="353">
        <v>0</v>
      </c>
      <c r="I101" s="353">
        <v>0</v>
      </c>
      <c r="J101" s="353">
        <v>0</v>
      </c>
      <c r="K101" s="353">
        <v>0</v>
      </c>
      <c r="L101" s="353">
        <v>0</v>
      </c>
      <c r="M101" s="353">
        <v>0</v>
      </c>
      <c r="N101" s="353">
        <v>0</v>
      </c>
      <c r="O101" s="353">
        <v>0</v>
      </c>
    </row>
    <row r="102" spans="1:15" s="344" customFormat="1">
      <c r="A102" s="347">
        <v>1120601</v>
      </c>
      <c r="B102" s="363">
        <v>1120601</v>
      </c>
      <c r="C102" s="364" t="s">
        <v>81</v>
      </c>
      <c r="D102" s="365">
        <v>0</v>
      </c>
      <c r="E102" s="365">
        <v>0</v>
      </c>
      <c r="F102" s="365">
        <v>0</v>
      </c>
      <c r="G102" s="365">
        <v>0</v>
      </c>
      <c r="H102" s="365">
        <v>0</v>
      </c>
      <c r="I102" s="365">
        <v>0</v>
      </c>
      <c r="J102" s="365">
        <v>0</v>
      </c>
      <c r="K102" s="365">
        <v>0</v>
      </c>
      <c r="L102" s="365">
        <v>0</v>
      </c>
      <c r="M102" s="365">
        <v>0</v>
      </c>
      <c r="N102" s="365">
        <v>0</v>
      </c>
      <c r="O102" s="365">
        <v>0</v>
      </c>
    </row>
    <row r="103" spans="1:15" s="344" customFormat="1">
      <c r="A103" s="339">
        <v>11207</v>
      </c>
      <c r="B103" s="352">
        <v>11207</v>
      </c>
      <c r="C103" s="247" t="s">
        <v>805</v>
      </c>
      <c r="D103" s="353">
        <v>64059435312</v>
      </c>
      <c r="E103" s="353">
        <v>64059435312</v>
      </c>
      <c r="F103" s="353">
        <v>67064789143</v>
      </c>
      <c r="G103" s="353">
        <v>69067946598</v>
      </c>
      <c r="H103" s="353">
        <v>71131462363</v>
      </c>
      <c r="I103" s="353">
        <v>73257139279</v>
      </c>
      <c r="J103" s="353">
        <v>75446834511</v>
      </c>
      <c r="K103" s="353">
        <v>77702461169</v>
      </c>
      <c r="L103" s="353">
        <v>80025989975</v>
      </c>
      <c r="M103" s="353">
        <v>82419451000</v>
      </c>
      <c r="N103" s="353">
        <v>84884935414</v>
      </c>
      <c r="O103" s="353">
        <v>87424597335</v>
      </c>
    </row>
    <row r="104" spans="1:15" s="344" customFormat="1">
      <c r="A104" s="339">
        <v>1120701</v>
      </c>
      <c r="B104" s="255">
        <v>1120701</v>
      </c>
      <c r="C104" s="354" t="s">
        <v>18</v>
      </c>
      <c r="D104" s="355">
        <v>2142375045</v>
      </c>
      <c r="E104" s="355">
        <v>2142375045</v>
      </c>
      <c r="F104" s="355">
        <v>2206646296</v>
      </c>
      <c r="G104" s="355">
        <v>2272845685</v>
      </c>
      <c r="H104" s="355">
        <v>2341031056</v>
      </c>
      <c r="I104" s="355">
        <v>2411261988</v>
      </c>
      <c r="J104" s="355">
        <v>2483599848</v>
      </c>
      <c r="K104" s="355">
        <v>2558107843</v>
      </c>
      <c r="L104" s="355">
        <v>2634851078</v>
      </c>
      <c r="M104" s="355">
        <v>2713896610</v>
      </c>
      <c r="N104" s="355">
        <v>2795313508</v>
      </c>
      <c r="O104" s="355">
        <v>2879172913</v>
      </c>
    </row>
    <row r="105" spans="1:15" s="344" customFormat="1">
      <c r="A105" s="339">
        <v>1120702</v>
      </c>
      <c r="B105" s="255">
        <v>1120702</v>
      </c>
      <c r="C105" s="354" t="s">
        <v>2132</v>
      </c>
      <c r="D105" s="355">
        <v>37369923374</v>
      </c>
      <c r="E105" s="355">
        <v>37369923374</v>
      </c>
      <c r="F105" s="355">
        <v>40322108495</v>
      </c>
      <c r="G105" s="355">
        <v>41531771750</v>
      </c>
      <c r="H105" s="355">
        <v>42777724903</v>
      </c>
      <c r="I105" s="355">
        <v>44061056650</v>
      </c>
      <c r="J105" s="355">
        <v>45382888350</v>
      </c>
      <c r="K105" s="355">
        <v>46744375001</v>
      </c>
      <c r="L105" s="355">
        <v>48146706251</v>
      </c>
      <c r="M105" s="355">
        <v>49591107439</v>
      </c>
      <c r="N105" s="355">
        <v>51078840662</v>
      </c>
      <c r="O105" s="355">
        <v>52611205882</v>
      </c>
    </row>
    <row r="106" spans="1:15" s="349" customFormat="1">
      <c r="A106" s="339">
        <v>1120703</v>
      </c>
      <c r="B106" s="255">
        <v>1120703</v>
      </c>
      <c r="C106" s="354" t="s">
        <v>30</v>
      </c>
      <c r="D106" s="355">
        <v>2738198301</v>
      </c>
      <c r="E106" s="355">
        <v>2738198301</v>
      </c>
      <c r="F106" s="355">
        <v>2820344250</v>
      </c>
      <c r="G106" s="355">
        <v>2904954578</v>
      </c>
      <c r="H106" s="355">
        <v>2992103215</v>
      </c>
      <c r="I106" s="355">
        <v>3081866311</v>
      </c>
      <c r="J106" s="355">
        <v>3174322300</v>
      </c>
      <c r="K106" s="355">
        <v>3269551969</v>
      </c>
      <c r="L106" s="355">
        <v>3367638528</v>
      </c>
      <c r="M106" s="355">
        <v>3468667684</v>
      </c>
      <c r="N106" s="355">
        <v>3572727715</v>
      </c>
      <c r="O106" s="355">
        <v>3679909546</v>
      </c>
    </row>
    <row r="107" spans="1:15" s="349" customFormat="1">
      <c r="A107" s="339">
        <v>1120704</v>
      </c>
      <c r="B107" s="356">
        <v>1120704</v>
      </c>
      <c r="C107" s="357" t="s">
        <v>2133</v>
      </c>
      <c r="D107" s="358">
        <v>1084340668</v>
      </c>
      <c r="E107" s="358">
        <v>1084340668</v>
      </c>
      <c r="F107" s="358">
        <v>375270889</v>
      </c>
      <c r="G107" s="358">
        <v>386529016</v>
      </c>
      <c r="H107" s="358">
        <v>398124888</v>
      </c>
      <c r="I107" s="358">
        <v>410068634</v>
      </c>
      <c r="J107" s="358">
        <v>422370693</v>
      </c>
      <c r="K107" s="358">
        <v>435041814</v>
      </c>
      <c r="L107" s="358">
        <v>448093068</v>
      </c>
      <c r="M107" s="358">
        <v>461535860</v>
      </c>
      <c r="N107" s="358">
        <v>475381936</v>
      </c>
      <c r="O107" s="358">
        <v>489643394</v>
      </c>
    </row>
    <row r="108" spans="1:15" s="349" customFormat="1">
      <c r="A108" s="339">
        <v>112070401</v>
      </c>
      <c r="B108" s="255">
        <v>112070401</v>
      </c>
      <c r="C108" s="362" t="s">
        <v>410</v>
      </c>
      <c r="D108" s="355">
        <v>14343819</v>
      </c>
      <c r="E108" s="355">
        <v>14343819</v>
      </c>
      <c r="F108" s="355">
        <v>14774133</v>
      </c>
      <c r="G108" s="355">
        <v>15217357</v>
      </c>
      <c r="H108" s="355">
        <v>15673878</v>
      </c>
      <c r="I108" s="355">
        <v>16144094</v>
      </c>
      <c r="J108" s="355">
        <v>16628417</v>
      </c>
      <c r="K108" s="355">
        <v>17127270</v>
      </c>
      <c r="L108" s="355">
        <v>17641088</v>
      </c>
      <c r="M108" s="355">
        <v>18170321</v>
      </c>
      <c r="N108" s="355">
        <v>18715431</v>
      </c>
      <c r="O108" s="355">
        <v>19276894</v>
      </c>
    </row>
    <row r="109" spans="1:15" s="349" customFormat="1">
      <c r="A109" s="339">
        <v>112070402</v>
      </c>
      <c r="B109" s="255">
        <v>112070402</v>
      </c>
      <c r="C109" s="362" t="s">
        <v>44</v>
      </c>
      <c r="D109" s="355">
        <v>183885526</v>
      </c>
      <c r="E109" s="355">
        <v>183885526</v>
      </c>
      <c r="F109" s="355">
        <v>189402092</v>
      </c>
      <c r="G109" s="355">
        <v>195084155</v>
      </c>
      <c r="H109" s="355">
        <v>200936680</v>
      </c>
      <c r="I109" s="355">
        <v>206964780</v>
      </c>
      <c r="J109" s="355">
        <v>213173723</v>
      </c>
      <c r="K109" s="355">
        <v>219568935</v>
      </c>
      <c r="L109" s="355">
        <v>226156003</v>
      </c>
      <c r="M109" s="355">
        <v>232940683</v>
      </c>
      <c r="N109" s="355">
        <v>239928903</v>
      </c>
      <c r="O109" s="355">
        <v>247126770</v>
      </c>
    </row>
    <row r="110" spans="1:15" s="349" customFormat="1">
      <c r="A110" s="347">
        <v>112070403</v>
      </c>
      <c r="B110" s="255">
        <v>112070403</v>
      </c>
      <c r="C110" s="362" t="s">
        <v>2134</v>
      </c>
      <c r="D110" s="355">
        <v>53829574</v>
      </c>
      <c r="E110" s="355">
        <v>53829574</v>
      </c>
      <c r="F110" s="355">
        <v>55444462</v>
      </c>
      <c r="G110" s="355">
        <v>57107796</v>
      </c>
      <c r="H110" s="355">
        <v>58821030</v>
      </c>
      <c r="I110" s="355">
        <v>60585661</v>
      </c>
      <c r="J110" s="355">
        <v>62403231</v>
      </c>
      <c r="K110" s="355">
        <v>64275328</v>
      </c>
      <c r="L110" s="355">
        <v>66203588</v>
      </c>
      <c r="M110" s="355">
        <v>68189696</v>
      </c>
      <c r="N110" s="355">
        <v>70235387</v>
      </c>
      <c r="O110" s="355">
        <v>72342449</v>
      </c>
    </row>
    <row r="111" spans="1:15" s="349" customFormat="1">
      <c r="A111" s="339">
        <v>112070405</v>
      </c>
      <c r="B111" s="255">
        <v>112070405</v>
      </c>
      <c r="C111" s="362" t="s">
        <v>99</v>
      </c>
      <c r="D111" s="355">
        <v>16931283</v>
      </c>
      <c r="E111" s="355">
        <v>16931283</v>
      </c>
      <c r="F111" s="355">
        <v>17439221</v>
      </c>
      <c r="G111" s="355">
        <v>17962398</v>
      </c>
      <c r="H111" s="355">
        <v>18501270</v>
      </c>
      <c r="I111" s="355">
        <v>19056308</v>
      </c>
      <c r="J111" s="355">
        <v>19627997</v>
      </c>
      <c r="K111" s="355">
        <v>20216837</v>
      </c>
      <c r="L111" s="355">
        <v>20823342</v>
      </c>
      <c r="M111" s="355">
        <v>21448042</v>
      </c>
      <c r="N111" s="355">
        <v>22091483</v>
      </c>
      <c r="O111" s="355">
        <v>22754227</v>
      </c>
    </row>
    <row r="112" spans="1:15" s="349" customFormat="1">
      <c r="A112" s="339">
        <v>112070406</v>
      </c>
      <c r="B112" s="255">
        <v>112070406</v>
      </c>
      <c r="C112" s="362" t="s">
        <v>93</v>
      </c>
      <c r="D112" s="355">
        <v>8068074</v>
      </c>
      <c r="E112" s="355">
        <v>8068074</v>
      </c>
      <c r="F112" s="355">
        <v>8310116</v>
      </c>
      <c r="G112" s="355">
        <v>8559419</v>
      </c>
      <c r="H112" s="355">
        <v>8816202</v>
      </c>
      <c r="I112" s="355">
        <v>9080688</v>
      </c>
      <c r="J112" s="355">
        <v>9353109</v>
      </c>
      <c r="K112" s="355">
        <v>9633702</v>
      </c>
      <c r="L112" s="355">
        <v>9922713</v>
      </c>
      <c r="M112" s="355">
        <v>10220394</v>
      </c>
      <c r="N112" s="355">
        <v>10527006</v>
      </c>
      <c r="O112" s="355">
        <v>10842816</v>
      </c>
    </row>
    <row r="113" spans="1:15" s="344" customFormat="1">
      <c r="A113" s="339">
        <v>112070407</v>
      </c>
      <c r="B113" s="255">
        <v>112070407</v>
      </c>
      <c r="C113" s="362" t="s">
        <v>98</v>
      </c>
      <c r="D113" s="355">
        <v>5966903</v>
      </c>
      <c r="E113" s="355">
        <v>5966903</v>
      </c>
      <c r="F113" s="355">
        <v>6145910</v>
      </c>
      <c r="G113" s="355">
        <v>6330287</v>
      </c>
      <c r="H113" s="355">
        <v>6520196</v>
      </c>
      <c r="I113" s="355">
        <v>6715802</v>
      </c>
      <c r="J113" s="355">
        <v>6917276</v>
      </c>
      <c r="K113" s="355">
        <v>7124794</v>
      </c>
      <c r="L113" s="355">
        <v>7338538</v>
      </c>
      <c r="M113" s="355">
        <v>7558694</v>
      </c>
      <c r="N113" s="355">
        <v>7785455</v>
      </c>
      <c r="O113" s="355">
        <v>8019019</v>
      </c>
    </row>
    <row r="114" spans="1:15" s="344" customFormat="1">
      <c r="A114" s="339">
        <v>112070408</v>
      </c>
      <c r="B114" s="255">
        <v>112070408</v>
      </c>
      <c r="C114" s="362" t="s">
        <v>60</v>
      </c>
      <c r="D114" s="355">
        <v>81315489</v>
      </c>
      <c r="E114" s="355">
        <v>81315489</v>
      </c>
      <c r="F114" s="355">
        <v>83754954</v>
      </c>
      <c r="G114" s="355">
        <v>86267603</v>
      </c>
      <c r="H114" s="355">
        <v>88855631</v>
      </c>
      <c r="I114" s="355">
        <v>91521300</v>
      </c>
      <c r="J114" s="355">
        <v>94266939</v>
      </c>
      <c r="K114" s="355">
        <v>97094947</v>
      </c>
      <c r="L114" s="355">
        <v>100007795</v>
      </c>
      <c r="M114" s="355">
        <v>103008029</v>
      </c>
      <c r="N114" s="355">
        <v>106098270</v>
      </c>
      <c r="O114" s="355">
        <v>109281218</v>
      </c>
    </row>
    <row r="115" spans="1:15" s="349" customFormat="1">
      <c r="A115" s="347">
        <v>112070410</v>
      </c>
      <c r="B115" s="255">
        <v>112070410</v>
      </c>
      <c r="C115" s="362" t="s">
        <v>3039</v>
      </c>
      <c r="D115" s="355">
        <v>720000000</v>
      </c>
      <c r="E115" s="355">
        <v>720000000</v>
      </c>
      <c r="F115" s="355">
        <v>1</v>
      </c>
      <c r="G115" s="355">
        <v>1</v>
      </c>
      <c r="H115" s="355">
        <v>1</v>
      </c>
      <c r="I115" s="355">
        <v>1</v>
      </c>
      <c r="J115" s="355">
        <v>1</v>
      </c>
      <c r="K115" s="355">
        <v>1</v>
      </c>
      <c r="L115" s="355">
        <v>1</v>
      </c>
      <c r="M115" s="355">
        <v>1</v>
      </c>
      <c r="N115" s="355">
        <v>1</v>
      </c>
      <c r="O115" s="355">
        <v>1</v>
      </c>
    </row>
    <row r="116" spans="1:15" s="344" customFormat="1">
      <c r="A116" s="347">
        <v>1120705</v>
      </c>
      <c r="B116" s="356">
        <v>1120705</v>
      </c>
      <c r="C116" s="357" t="s">
        <v>803</v>
      </c>
      <c r="D116" s="358">
        <v>1100000000</v>
      </c>
      <c r="E116" s="358">
        <v>1100000000</v>
      </c>
      <c r="F116" s="358">
        <v>1133000000</v>
      </c>
      <c r="G116" s="358">
        <v>1166990000</v>
      </c>
      <c r="H116" s="358">
        <v>1201999700</v>
      </c>
      <c r="I116" s="358">
        <v>1238059691</v>
      </c>
      <c r="J116" s="358">
        <v>1275201482</v>
      </c>
      <c r="K116" s="358">
        <v>1313457526</v>
      </c>
      <c r="L116" s="358">
        <v>1352861252</v>
      </c>
      <c r="M116" s="358">
        <v>1393447090</v>
      </c>
      <c r="N116" s="358">
        <v>1435250503</v>
      </c>
      <c r="O116" s="358">
        <v>1478308018</v>
      </c>
    </row>
    <row r="117" spans="1:15" s="344" customFormat="1">
      <c r="A117" s="339">
        <v>112070505</v>
      </c>
      <c r="B117" s="255">
        <v>112070505</v>
      </c>
      <c r="C117" s="362" t="s">
        <v>4081</v>
      </c>
      <c r="D117" s="355">
        <v>1100000000</v>
      </c>
      <c r="E117" s="355">
        <v>1100000000</v>
      </c>
      <c r="F117" s="355">
        <v>1133000000</v>
      </c>
      <c r="G117" s="355">
        <v>1166990000</v>
      </c>
      <c r="H117" s="355">
        <v>1201999700</v>
      </c>
      <c r="I117" s="355">
        <v>1238059691</v>
      </c>
      <c r="J117" s="355">
        <v>1275201482</v>
      </c>
      <c r="K117" s="355">
        <v>1313457526</v>
      </c>
      <c r="L117" s="355">
        <v>1352861252</v>
      </c>
      <c r="M117" s="355">
        <v>1393447090</v>
      </c>
      <c r="N117" s="355">
        <v>1435250503</v>
      </c>
      <c r="O117" s="355">
        <v>1478308018</v>
      </c>
    </row>
    <row r="118" spans="1:15" s="349" customFormat="1">
      <c r="A118" s="339">
        <v>1120706</v>
      </c>
      <c r="B118" s="356">
        <v>1120706</v>
      </c>
      <c r="C118" s="357" t="s">
        <v>802</v>
      </c>
      <c r="D118" s="358">
        <v>19418607722</v>
      </c>
      <c r="E118" s="358">
        <v>19418607722</v>
      </c>
      <c r="F118" s="358">
        <v>19995249305</v>
      </c>
      <c r="G118" s="358">
        <v>20586320564</v>
      </c>
      <c r="H118" s="358">
        <v>21195387546</v>
      </c>
      <c r="I118" s="358">
        <v>21822982218</v>
      </c>
      <c r="J118" s="358">
        <v>22469652738</v>
      </c>
      <c r="K118" s="358">
        <v>23135963942</v>
      </c>
      <c r="L118" s="358">
        <v>23822497832</v>
      </c>
      <c r="M118" s="358">
        <v>24529854092</v>
      </c>
      <c r="N118" s="358">
        <v>25258650598</v>
      </c>
      <c r="O118" s="358">
        <v>26009523975</v>
      </c>
    </row>
    <row r="119" spans="1:15" s="349" customFormat="1">
      <c r="A119" s="339">
        <v>112070601</v>
      </c>
      <c r="B119" s="255">
        <v>112070601</v>
      </c>
      <c r="C119" s="369" t="s">
        <v>801</v>
      </c>
      <c r="D119" s="370">
        <v>1</v>
      </c>
      <c r="E119" s="370">
        <v>1</v>
      </c>
      <c r="F119" s="370">
        <v>1</v>
      </c>
      <c r="G119" s="370">
        <v>1</v>
      </c>
      <c r="H119" s="370">
        <v>1</v>
      </c>
      <c r="I119" s="370">
        <v>1</v>
      </c>
      <c r="J119" s="370">
        <v>1</v>
      </c>
      <c r="K119" s="370">
        <v>1</v>
      </c>
      <c r="L119" s="370">
        <v>1</v>
      </c>
      <c r="M119" s="370">
        <v>1</v>
      </c>
      <c r="N119" s="370">
        <v>1</v>
      </c>
      <c r="O119" s="370">
        <v>1</v>
      </c>
    </row>
    <row r="120" spans="1:15" s="349" customFormat="1">
      <c r="A120" s="339">
        <v>11207060101</v>
      </c>
      <c r="B120" s="255">
        <v>11207060101</v>
      </c>
      <c r="C120" s="371" t="s">
        <v>14</v>
      </c>
      <c r="D120" s="355">
        <v>1</v>
      </c>
      <c r="E120" s="355">
        <v>1</v>
      </c>
      <c r="F120" s="355">
        <v>1</v>
      </c>
      <c r="G120" s="355">
        <v>1</v>
      </c>
      <c r="H120" s="355">
        <v>1</v>
      </c>
      <c r="I120" s="355">
        <v>1</v>
      </c>
      <c r="J120" s="355">
        <v>1</v>
      </c>
      <c r="K120" s="355">
        <v>1</v>
      </c>
      <c r="L120" s="355">
        <v>1</v>
      </c>
      <c r="M120" s="355">
        <v>1</v>
      </c>
      <c r="N120" s="355">
        <v>1</v>
      </c>
      <c r="O120" s="355">
        <v>1</v>
      </c>
    </row>
    <row r="121" spans="1:15" s="349" customFormat="1">
      <c r="A121" s="339">
        <v>112070602</v>
      </c>
      <c r="B121" s="255">
        <v>112070602</v>
      </c>
      <c r="C121" s="362" t="s">
        <v>2136</v>
      </c>
      <c r="D121" s="355">
        <v>1</v>
      </c>
      <c r="E121" s="355">
        <v>1</v>
      </c>
      <c r="F121" s="355">
        <v>1</v>
      </c>
      <c r="G121" s="355">
        <v>1</v>
      </c>
      <c r="H121" s="355">
        <v>1</v>
      </c>
      <c r="I121" s="355">
        <v>1</v>
      </c>
      <c r="J121" s="355">
        <v>1</v>
      </c>
      <c r="K121" s="355">
        <v>1</v>
      </c>
      <c r="L121" s="355">
        <v>1</v>
      </c>
      <c r="M121" s="355">
        <v>1</v>
      </c>
      <c r="N121" s="355">
        <v>1</v>
      </c>
      <c r="O121" s="355">
        <v>1</v>
      </c>
    </row>
    <row r="122" spans="1:15" s="349" customFormat="1">
      <c r="A122" s="339">
        <v>112070609</v>
      </c>
      <c r="B122" s="255">
        <v>112070609</v>
      </c>
      <c r="C122" s="362" t="s">
        <v>2137</v>
      </c>
      <c r="D122" s="355">
        <v>391270780</v>
      </c>
      <c r="E122" s="355">
        <v>391270780</v>
      </c>
      <c r="F122" s="355">
        <v>403008904</v>
      </c>
      <c r="G122" s="355">
        <v>415099171</v>
      </c>
      <c r="H122" s="355">
        <v>427552146</v>
      </c>
      <c r="I122" s="355">
        <v>440378710</v>
      </c>
      <c r="J122" s="355">
        <v>453590071</v>
      </c>
      <c r="K122" s="355">
        <v>467197773</v>
      </c>
      <c r="L122" s="355">
        <v>481213706</v>
      </c>
      <c r="M122" s="355">
        <v>495650117</v>
      </c>
      <c r="N122" s="355">
        <v>510519621</v>
      </c>
      <c r="O122" s="355">
        <v>525835210</v>
      </c>
    </row>
    <row r="123" spans="1:15" s="344" customFormat="1">
      <c r="A123" s="339">
        <v>112070610</v>
      </c>
      <c r="B123" s="255">
        <v>112070610</v>
      </c>
      <c r="C123" s="362" t="s">
        <v>2138</v>
      </c>
      <c r="D123" s="355">
        <v>211882748</v>
      </c>
      <c r="E123" s="355">
        <v>211882748</v>
      </c>
      <c r="F123" s="355">
        <v>218239230</v>
      </c>
      <c r="G123" s="355">
        <v>224786407</v>
      </c>
      <c r="H123" s="355">
        <v>231529999</v>
      </c>
      <c r="I123" s="355">
        <v>238475899</v>
      </c>
      <c r="J123" s="355">
        <v>245630176</v>
      </c>
      <c r="K123" s="355">
        <v>252999081</v>
      </c>
      <c r="L123" s="355">
        <v>260589053</v>
      </c>
      <c r="M123" s="355">
        <v>268406725</v>
      </c>
      <c r="N123" s="355">
        <v>276458927</v>
      </c>
      <c r="O123" s="355">
        <v>284752695</v>
      </c>
    </row>
    <row r="124" spans="1:15" s="349" customFormat="1">
      <c r="A124" s="347">
        <v>112070603</v>
      </c>
      <c r="B124" s="255">
        <v>112070603</v>
      </c>
      <c r="C124" s="362" t="s">
        <v>2139</v>
      </c>
      <c r="D124" s="355">
        <v>521851534</v>
      </c>
      <c r="E124" s="355">
        <v>521851534</v>
      </c>
      <c r="F124" s="355">
        <v>537507080</v>
      </c>
      <c r="G124" s="355">
        <v>553632292</v>
      </c>
      <c r="H124" s="355">
        <v>570241261</v>
      </c>
      <c r="I124" s="355">
        <v>587348499</v>
      </c>
      <c r="J124" s="355">
        <v>604968954</v>
      </c>
      <c r="K124" s="355">
        <v>623118023</v>
      </c>
      <c r="L124" s="355">
        <v>641811564</v>
      </c>
      <c r="M124" s="355">
        <v>661065911</v>
      </c>
      <c r="N124" s="355">
        <v>680897888</v>
      </c>
      <c r="O124" s="355">
        <v>701324825</v>
      </c>
    </row>
    <row r="125" spans="1:15" s="344" customFormat="1">
      <c r="A125" s="347">
        <v>112070604</v>
      </c>
      <c r="B125" s="255">
        <v>112070604</v>
      </c>
      <c r="C125" s="362" t="s">
        <v>800</v>
      </c>
      <c r="D125" s="355">
        <v>142930891</v>
      </c>
      <c r="E125" s="355">
        <v>142930891</v>
      </c>
      <c r="F125" s="355">
        <v>141501582</v>
      </c>
      <c r="G125" s="355">
        <v>137256535</v>
      </c>
      <c r="H125" s="355">
        <v>133138839</v>
      </c>
      <c r="I125" s="355">
        <v>129144674</v>
      </c>
      <c r="J125" s="355">
        <v>125270334</v>
      </c>
      <c r="K125" s="355">
        <v>121512224</v>
      </c>
      <c r="L125" s="355">
        <v>117866857</v>
      </c>
      <c r="M125" s="355">
        <v>114330851</v>
      </c>
      <c r="N125" s="355">
        <v>110900925</v>
      </c>
      <c r="O125" s="355">
        <v>107573897</v>
      </c>
    </row>
    <row r="126" spans="1:15" s="349" customFormat="1">
      <c r="A126" s="347">
        <v>112070605</v>
      </c>
      <c r="B126" s="255">
        <v>112070605</v>
      </c>
      <c r="C126" s="362" t="s">
        <v>55</v>
      </c>
      <c r="D126" s="355">
        <v>4985282</v>
      </c>
      <c r="E126" s="355">
        <v>4985282</v>
      </c>
      <c r="F126" s="355">
        <v>4935429</v>
      </c>
      <c r="G126" s="355">
        <v>4787366</v>
      </c>
      <c r="H126" s="355">
        <v>4643745</v>
      </c>
      <c r="I126" s="355">
        <v>4504433</v>
      </c>
      <c r="J126" s="355">
        <v>4369300</v>
      </c>
      <c r="K126" s="355">
        <v>4238221</v>
      </c>
      <c r="L126" s="355">
        <v>4111074</v>
      </c>
      <c r="M126" s="355">
        <v>3987742</v>
      </c>
      <c r="N126" s="355">
        <v>3868110</v>
      </c>
      <c r="O126" s="355">
        <v>3752067</v>
      </c>
    </row>
    <row r="127" spans="1:15" s="344" customFormat="1">
      <c r="A127" s="347">
        <v>112070606</v>
      </c>
      <c r="B127" s="255">
        <v>112070606</v>
      </c>
      <c r="C127" s="362" t="s">
        <v>76</v>
      </c>
      <c r="D127" s="355">
        <v>1</v>
      </c>
      <c r="E127" s="355">
        <v>1</v>
      </c>
      <c r="F127" s="355">
        <v>1</v>
      </c>
      <c r="G127" s="355">
        <v>1</v>
      </c>
      <c r="H127" s="355">
        <v>1</v>
      </c>
      <c r="I127" s="355">
        <v>1</v>
      </c>
      <c r="J127" s="355">
        <v>1</v>
      </c>
      <c r="K127" s="355">
        <v>1</v>
      </c>
      <c r="L127" s="355">
        <v>1</v>
      </c>
      <c r="M127" s="355">
        <v>1</v>
      </c>
      <c r="N127" s="355">
        <v>1</v>
      </c>
      <c r="O127" s="355">
        <v>1</v>
      </c>
    </row>
    <row r="128" spans="1:15" s="344" customFormat="1">
      <c r="A128" s="347">
        <v>112070607</v>
      </c>
      <c r="B128" s="372">
        <v>112070607</v>
      </c>
      <c r="C128" s="373" t="s">
        <v>799</v>
      </c>
      <c r="D128" s="374">
        <v>18145686483</v>
      </c>
      <c r="E128" s="374">
        <v>18145686483</v>
      </c>
      <c r="F128" s="374">
        <v>18690057076</v>
      </c>
      <c r="G128" s="374">
        <v>19250758789</v>
      </c>
      <c r="H128" s="374">
        <v>19828281552</v>
      </c>
      <c r="I128" s="374">
        <v>20423129999</v>
      </c>
      <c r="J128" s="374">
        <v>21035823899</v>
      </c>
      <c r="K128" s="374">
        <v>21666898616</v>
      </c>
      <c r="L128" s="374">
        <v>22316905574</v>
      </c>
      <c r="M128" s="374">
        <v>22986412742</v>
      </c>
      <c r="N128" s="374">
        <v>23676005123</v>
      </c>
      <c r="O128" s="374">
        <v>24386285277</v>
      </c>
    </row>
    <row r="129" spans="1:15" s="349" customFormat="1">
      <c r="A129" s="347">
        <v>11207060701</v>
      </c>
      <c r="B129" s="255">
        <v>11207060701</v>
      </c>
      <c r="C129" s="362" t="s">
        <v>14</v>
      </c>
      <c r="D129" s="355">
        <v>16298074964</v>
      </c>
      <c r="E129" s="355">
        <v>16298074964</v>
      </c>
      <c r="F129" s="355">
        <v>16787017212</v>
      </c>
      <c r="G129" s="355">
        <v>17290627729</v>
      </c>
      <c r="H129" s="355">
        <v>17809346561</v>
      </c>
      <c r="I129" s="355">
        <v>18343626957</v>
      </c>
      <c r="J129" s="355">
        <v>18893935766</v>
      </c>
      <c r="K129" s="355">
        <v>19460753839</v>
      </c>
      <c r="L129" s="355">
        <v>20044576454</v>
      </c>
      <c r="M129" s="355">
        <v>20645913748</v>
      </c>
      <c r="N129" s="355">
        <v>21265291160</v>
      </c>
      <c r="O129" s="355">
        <v>21903249895</v>
      </c>
    </row>
    <row r="130" spans="1:15" s="349" customFormat="1">
      <c r="A130" s="347">
        <v>11207060702</v>
      </c>
      <c r="B130" s="255">
        <v>11207060702</v>
      </c>
      <c r="C130" s="362" t="s">
        <v>252</v>
      </c>
      <c r="D130" s="355">
        <v>1585866139</v>
      </c>
      <c r="E130" s="355">
        <v>1585866139</v>
      </c>
      <c r="F130" s="355">
        <v>1633442123</v>
      </c>
      <c r="G130" s="355">
        <v>1682445387</v>
      </c>
      <c r="H130" s="355">
        <v>1732918748</v>
      </c>
      <c r="I130" s="355">
        <v>1784906311</v>
      </c>
      <c r="J130" s="355">
        <v>1838453500</v>
      </c>
      <c r="K130" s="355">
        <v>1893607105</v>
      </c>
      <c r="L130" s="355">
        <v>1950415318</v>
      </c>
      <c r="M130" s="355">
        <v>2008927778</v>
      </c>
      <c r="N130" s="355">
        <v>2069195611</v>
      </c>
      <c r="O130" s="355">
        <v>2131271479</v>
      </c>
    </row>
    <row r="131" spans="1:15" s="344" customFormat="1">
      <c r="A131" s="339">
        <v>11207060704</v>
      </c>
      <c r="B131" s="255">
        <v>11207060704</v>
      </c>
      <c r="C131" s="362" t="s">
        <v>48</v>
      </c>
      <c r="D131" s="355">
        <v>261745380</v>
      </c>
      <c r="E131" s="355">
        <v>261745380</v>
      </c>
      <c r="F131" s="355">
        <v>269597741</v>
      </c>
      <c r="G131" s="355">
        <v>277685673</v>
      </c>
      <c r="H131" s="355">
        <v>286016243</v>
      </c>
      <c r="I131" s="355">
        <v>294596731</v>
      </c>
      <c r="J131" s="355">
        <v>303434633</v>
      </c>
      <c r="K131" s="355">
        <v>312537672</v>
      </c>
      <c r="L131" s="355">
        <v>321913802</v>
      </c>
      <c r="M131" s="355">
        <v>331571216</v>
      </c>
      <c r="N131" s="355">
        <v>341518352</v>
      </c>
      <c r="O131" s="355">
        <v>351763903</v>
      </c>
    </row>
    <row r="132" spans="1:15" s="344" customFormat="1">
      <c r="A132" s="339">
        <v>112070608</v>
      </c>
      <c r="B132" s="366">
        <v>112070608</v>
      </c>
      <c r="C132" s="367" t="s">
        <v>42</v>
      </c>
      <c r="D132" s="368">
        <v>1</v>
      </c>
      <c r="E132" s="368">
        <v>1</v>
      </c>
      <c r="F132" s="368">
        <v>1</v>
      </c>
      <c r="G132" s="368">
        <v>1</v>
      </c>
      <c r="H132" s="368">
        <v>1</v>
      </c>
      <c r="I132" s="368">
        <v>1</v>
      </c>
      <c r="J132" s="368">
        <v>1</v>
      </c>
      <c r="K132" s="368">
        <v>1</v>
      </c>
      <c r="L132" s="368">
        <v>1</v>
      </c>
      <c r="M132" s="368">
        <v>1</v>
      </c>
      <c r="N132" s="368">
        <v>1</v>
      </c>
      <c r="O132" s="368">
        <v>1</v>
      </c>
    </row>
    <row r="133" spans="1:15" s="344" customFormat="1">
      <c r="A133" s="347">
        <v>1120709</v>
      </c>
      <c r="B133" s="366">
        <v>1120709</v>
      </c>
      <c r="C133" s="367" t="s">
        <v>2140</v>
      </c>
      <c r="D133" s="368">
        <v>205990202</v>
      </c>
      <c r="E133" s="368">
        <v>205990202</v>
      </c>
      <c r="F133" s="368">
        <v>212169908</v>
      </c>
      <c r="G133" s="368">
        <v>218535005</v>
      </c>
      <c r="H133" s="368">
        <v>225091055</v>
      </c>
      <c r="I133" s="368">
        <v>231843787</v>
      </c>
      <c r="J133" s="368">
        <v>238799100</v>
      </c>
      <c r="K133" s="368">
        <v>245963074</v>
      </c>
      <c r="L133" s="368">
        <v>253341966</v>
      </c>
      <c r="M133" s="368">
        <v>260942225</v>
      </c>
      <c r="N133" s="368">
        <v>268770492</v>
      </c>
      <c r="O133" s="368">
        <v>276833607</v>
      </c>
    </row>
    <row r="134" spans="1:15" s="349" customFormat="1">
      <c r="A134" s="339">
        <v>11208</v>
      </c>
      <c r="B134" s="352">
        <v>11208</v>
      </c>
      <c r="C134" s="247" t="s">
        <v>258</v>
      </c>
      <c r="D134" s="353">
        <v>1</v>
      </c>
      <c r="E134" s="353">
        <v>1</v>
      </c>
      <c r="F134" s="353">
        <v>1</v>
      </c>
      <c r="G134" s="353">
        <v>1</v>
      </c>
      <c r="H134" s="353">
        <v>1</v>
      </c>
      <c r="I134" s="353">
        <v>1</v>
      </c>
      <c r="J134" s="353">
        <v>1</v>
      </c>
      <c r="K134" s="353">
        <v>1</v>
      </c>
      <c r="L134" s="353">
        <v>1</v>
      </c>
      <c r="M134" s="353">
        <v>1</v>
      </c>
      <c r="N134" s="353">
        <v>1</v>
      </c>
      <c r="O134" s="353">
        <v>1</v>
      </c>
    </row>
    <row r="135" spans="1:15" s="349" customFormat="1">
      <c r="A135" s="339">
        <v>1120803</v>
      </c>
      <c r="B135" s="255">
        <v>1120803</v>
      </c>
      <c r="C135" s="354" t="s">
        <v>798</v>
      </c>
      <c r="D135" s="355">
        <v>1</v>
      </c>
      <c r="E135" s="355">
        <v>1</v>
      </c>
      <c r="F135" s="355">
        <v>1</v>
      </c>
      <c r="G135" s="355">
        <v>1</v>
      </c>
      <c r="H135" s="355">
        <v>1</v>
      </c>
      <c r="I135" s="355">
        <v>1</v>
      </c>
      <c r="J135" s="355">
        <v>1</v>
      </c>
      <c r="K135" s="355">
        <v>1</v>
      </c>
      <c r="L135" s="355">
        <v>1</v>
      </c>
      <c r="M135" s="355">
        <v>1</v>
      </c>
      <c r="N135" s="355">
        <v>1</v>
      </c>
      <c r="O135" s="355">
        <v>1</v>
      </c>
    </row>
    <row r="136" spans="1:15" s="344" customFormat="1">
      <c r="A136" s="347">
        <v>11212</v>
      </c>
      <c r="B136" s="352">
        <v>11212</v>
      </c>
      <c r="C136" s="247" t="s">
        <v>2141</v>
      </c>
      <c r="D136" s="353">
        <v>5088975091</v>
      </c>
      <c r="E136" s="353">
        <v>4346005688</v>
      </c>
      <c r="F136" s="353">
        <v>4038964481</v>
      </c>
      <c r="G136" s="353">
        <v>4133052288</v>
      </c>
      <c r="H136" s="353">
        <v>4230775163</v>
      </c>
      <c r="I136" s="353">
        <v>4332217779</v>
      </c>
      <c r="J136" s="353">
        <v>4437468099</v>
      </c>
      <c r="K136" s="353">
        <v>4546617412</v>
      </c>
      <c r="L136" s="353">
        <v>4659760451</v>
      </c>
      <c r="M136" s="353">
        <v>4776995444</v>
      </c>
      <c r="N136" s="353">
        <v>4898424220</v>
      </c>
      <c r="O136" s="353">
        <v>5024152292</v>
      </c>
    </row>
    <row r="137" spans="1:15" s="344" customFormat="1">
      <c r="A137" s="347">
        <v>1121231</v>
      </c>
      <c r="B137" s="255">
        <v>1121231</v>
      </c>
      <c r="C137" s="354" t="s">
        <v>29</v>
      </c>
      <c r="D137" s="355">
        <v>563641661</v>
      </c>
      <c r="E137" s="355">
        <v>563641661</v>
      </c>
      <c r="F137" s="355">
        <v>580550910</v>
      </c>
      <c r="G137" s="355">
        <v>597967437</v>
      </c>
      <c r="H137" s="355">
        <v>615906460</v>
      </c>
      <c r="I137" s="355">
        <v>634383654</v>
      </c>
      <c r="J137" s="355">
        <v>653415164</v>
      </c>
      <c r="K137" s="355">
        <v>673017619</v>
      </c>
      <c r="L137" s="355">
        <v>693208148</v>
      </c>
      <c r="M137" s="355">
        <v>714004392</v>
      </c>
      <c r="N137" s="355">
        <v>735424524</v>
      </c>
      <c r="O137" s="355">
        <v>757487260</v>
      </c>
    </row>
    <row r="138" spans="1:15" s="349" customFormat="1">
      <c r="A138" s="347">
        <v>1121232</v>
      </c>
      <c r="B138" s="356">
        <v>1121232</v>
      </c>
      <c r="C138" s="357" t="s">
        <v>796</v>
      </c>
      <c r="D138" s="358">
        <v>33588985</v>
      </c>
      <c r="E138" s="358">
        <v>33588985</v>
      </c>
      <c r="F138" s="358">
        <v>33240147</v>
      </c>
      <c r="G138" s="358">
        <v>34237352</v>
      </c>
      <c r="H138" s="358">
        <v>35264473</v>
      </c>
      <c r="I138" s="358">
        <v>36322407</v>
      </c>
      <c r="J138" s="358">
        <v>37412080</v>
      </c>
      <c r="K138" s="358">
        <v>38534442</v>
      </c>
      <c r="L138" s="358">
        <v>39690475</v>
      </c>
      <c r="M138" s="358">
        <v>40881190</v>
      </c>
      <c r="N138" s="358">
        <v>42107626</v>
      </c>
      <c r="O138" s="358">
        <v>43370855</v>
      </c>
    </row>
    <row r="139" spans="1:15" s="344" customFormat="1" ht="27.6">
      <c r="A139" s="347">
        <v>112123201</v>
      </c>
      <c r="B139" s="255">
        <v>112123201</v>
      </c>
      <c r="C139" s="362" t="s">
        <v>63</v>
      </c>
      <c r="D139" s="355">
        <v>647444</v>
      </c>
      <c r="E139" s="355">
        <v>647444</v>
      </c>
      <c r="F139" s="355">
        <v>628021</v>
      </c>
      <c r="G139" s="355">
        <v>646862</v>
      </c>
      <c r="H139" s="355">
        <v>666268</v>
      </c>
      <c r="I139" s="355">
        <v>686256</v>
      </c>
      <c r="J139" s="355">
        <v>706844</v>
      </c>
      <c r="K139" s="355">
        <v>728049</v>
      </c>
      <c r="L139" s="355">
        <v>749890</v>
      </c>
      <c r="M139" s="355">
        <v>772387</v>
      </c>
      <c r="N139" s="355">
        <v>795559</v>
      </c>
      <c r="O139" s="355">
        <v>819426</v>
      </c>
    </row>
    <row r="140" spans="1:15" s="344" customFormat="1">
      <c r="A140" s="347">
        <v>112123202</v>
      </c>
      <c r="B140" s="255">
        <v>112123202</v>
      </c>
      <c r="C140" s="362" t="s">
        <v>92</v>
      </c>
      <c r="D140" s="355">
        <v>32941541</v>
      </c>
      <c r="E140" s="355">
        <v>32941541</v>
      </c>
      <c r="F140" s="355">
        <v>32612126</v>
      </c>
      <c r="G140" s="355">
        <v>33590490</v>
      </c>
      <c r="H140" s="355">
        <v>34598205</v>
      </c>
      <c r="I140" s="355">
        <v>35636151</v>
      </c>
      <c r="J140" s="355">
        <v>36705236</v>
      </c>
      <c r="K140" s="355">
        <v>37806393</v>
      </c>
      <c r="L140" s="355">
        <v>38940585</v>
      </c>
      <c r="M140" s="355">
        <v>40108803</v>
      </c>
      <c r="N140" s="355">
        <v>41312067</v>
      </c>
      <c r="O140" s="355">
        <v>42551429</v>
      </c>
    </row>
    <row r="141" spans="1:15" s="344" customFormat="1">
      <c r="A141" s="339">
        <v>1121233</v>
      </c>
      <c r="B141" s="356">
        <v>1121233</v>
      </c>
      <c r="C141" s="357" t="s">
        <v>795</v>
      </c>
      <c r="D141" s="358">
        <v>4309505922</v>
      </c>
      <c r="E141" s="358">
        <v>3592155939</v>
      </c>
      <c r="F141" s="358">
        <v>3237738353</v>
      </c>
      <c r="G141" s="358">
        <v>3308051866</v>
      </c>
      <c r="H141" s="358">
        <v>3381279344</v>
      </c>
      <c r="I141" s="358">
        <v>3457484064</v>
      </c>
      <c r="J141" s="358">
        <v>3536731939</v>
      </c>
      <c r="K141" s="358">
        <v>3619091548</v>
      </c>
      <c r="L141" s="358">
        <v>3704634220</v>
      </c>
      <c r="M141" s="358">
        <v>3793434073</v>
      </c>
      <c r="N141" s="358">
        <v>3885568095</v>
      </c>
      <c r="O141" s="358">
        <v>3981116208</v>
      </c>
    </row>
    <row r="142" spans="1:15" s="344" customFormat="1">
      <c r="A142" s="347">
        <v>112123301</v>
      </c>
      <c r="B142" s="375">
        <v>112123301</v>
      </c>
      <c r="C142" s="376" t="s">
        <v>794</v>
      </c>
      <c r="D142" s="377">
        <v>358289693</v>
      </c>
      <c r="E142" s="377">
        <v>358289693</v>
      </c>
      <c r="F142" s="377">
        <v>369022629</v>
      </c>
      <c r="G142" s="377">
        <v>380078026</v>
      </c>
      <c r="H142" s="377">
        <v>391465543</v>
      </c>
      <c r="I142" s="377">
        <v>403195129</v>
      </c>
      <c r="J142" s="377">
        <v>415277035</v>
      </c>
      <c r="K142" s="377">
        <v>427721817</v>
      </c>
      <c r="L142" s="377">
        <v>440540348</v>
      </c>
      <c r="M142" s="377">
        <v>453743828</v>
      </c>
      <c r="N142" s="377">
        <v>467343795</v>
      </c>
      <c r="O142" s="377">
        <v>481352131</v>
      </c>
    </row>
    <row r="143" spans="1:15" s="344" customFormat="1">
      <c r="A143" s="339">
        <v>11212330101</v>
      </c>
      <c r="B143" s="255">
        <v>11212330101</v>
      </c>
      <c r="C143" s="371" t="s">
        <v>2142</v>
      </c>
      <c r="D143" s="355">
        <v>338797411</v>
      </c>
      <c r="E143" s="355">
        <v>338797411</v>
      </c>
      <c r="F143" s="355">
        <v>348961333</v>
      </c>
      <c r="G143" s="355">
        <v>359430173</v>
      </c>
      <c r="H143" s="355">
        <v>370213078</v>
      </c>
      <c r="I143" s="355">
        <v>381319470</v>
      </c>
      <c r="J143" s="355">
        <v>392759054</v>
      </c>
      <c r="K143" s="355">
        <v>404541826</v>
      </c>
      <c r="L143" s="355">
        <v>416678081</v>
      </c>
      <c r="M143" s="355">
        <v>429178423</v>
      </c>
      <c r="N143" s="355">
        <v>442053776</v>
      </c>
      <c r="O143" s="355">
        <v>455315389</v>
      </c>
    </row>
    <row r="144" spans="1:15" s="344" customFormat="1">
      <c r="A144" s="347">
        <v>11212330102</v>
      </c>
      <c r="B144" s="255">
        <v>11212330102</v>
      </c>
      <c r="C144" s="371" t="s">
        <v>91</v>
      </c>
      <c r="D144" s="355">
        <v>19229701</v>
      </c>
      <c r="E144" s="355">
        <v>19229701</v>
      </c>
      <c r="F144" s="355">
        <v>19806592</v>
      </c>
      <c r="G144" s="355">
        <v>20400790</v>
      </c>
      <c r="H144" s="355">
        <v>21012814</v>
      </c>
      <c r="I144" s="355">
        <v>21643198</v>
      </c>
      <c r="J144" s="355">
        <v>22292494</v>
      </c>
      <c r="K144" s="355">
        <v>22961269</v>
      </c>
      <c r="L144" s="355">
        <v>23650107</v>
      </c>
      <c r="M144" s="355">
        <v>24359610</v>
      </c>
      <c r="N144" s="355">
        <v>25090398</v>
      </c>
      <c r="O144" s="355">
        <v>25843110</v>
      </c>
    </row>
    <row r="145" spans="1:15" s="349" customFormat="1">
      <c r="A145" s="339">
        <v>11212330103</v>
      </c>
      <c r="B145" s="255">
        <v>11212330103</v>
      </c>
      <c r="C145" s="371" t="s">
        <v>120</v>
      </c>
      <c r="D145" s="355">
        <v>262581</v>
      </c>
      <c r="E145" s="355">
        <v>262581</v>
      </c>
      <c r="F145" s="355">
        <v>254704</v>
      </c>
      <c r="G145" s="355">
        <v>247063</v>
      </c>
      <c r="H145" s="355">
        <v>239651</v>
      </c>
      <c r="I145" s="355">
        <v>232461</v>
      </c>
      <c r="J145" s="355">
        <v>225487</v>
      </c>
      <c r="K145" s="355">
        <v>218722</v>
      </c>
      <c r="L145" s="355">
        <v>212160</v>
      </c>
      <c r="M145" s="355">
        <v>205795</v>
      </c>
      <c r="N145" s="355">
        <v>199621</v>
      </c>
      <c r="O145" s="355">
        <v>193632</v>
      </c>
    </row>
    <row r="146" spans="1:15" s="349" customFormat="1">
      <c r="A146" s="339">
        <v>112123302</v>
      </c>
      <c r="B146" s="375">
        <v>112123302</v>
      </c>
      <c r="C146" s="376" t="s">
        <v>2143</v>
      </c>
      <c r="D146" s="377">
        <v>170839311</v>
      </c>
      <c r="E146" s="377">
        <v>170839311</v>
      </c>
      <c r="F146" s="377">
        <v>172512115</v>
      </c>
      <c r="G146" s="377">
        <v>174338674</v>
      </c>
      <c r="H146" s="377">
        <v>176320494</v>
      </c>
      <c r="I146" s="377">
        <v>178459219</v>
      </c>
      <c r="J146" s="377">
        <v>180756632</v>
      </c>
      <c r="K146" s="377">
        <v>183214658</v>
      </c>
      <c r="L146" s="377">
        <v>185835365</v>
      </c>
      <c r="M146" s="377">
        <v>188620966</v>
      </c>
      <c r="N146" s="377">
        <v>191573818</v>
      </c>
      <c r="O146" s="377">
        <v>194696429</v>
      </c>
    </row>
    <row r="147" spans="1:15" s="344" customFormat="1">
      <c r="A147" s="347">
        <v>11212330201</v>
      </c>
      <c r="B147" s="255">
        <v>11212330201</v>
      </c>
      <c r="C147" s="371" t="s">
        <v>95</v>
      </c>
      <c r="D147" s="355">
        <v>113299708</v>
      </c>
      <c r="E147" s="355">
        <v>113299708</v>
      </c>
      <c r="F147" s="355">
        <v>116698700</v>
      </c>
      <c r="G147" s="355">
        <v>120199661</v>
      </c>
      <c r="H147" s="355">
        <v>123805651</v>
      </c>
      <c r="I147" s="355">
        <v>127519821</v>
      </c>
      <c r="J147" s="355">
        <v>131345416</v>
      </c>
      <c r="K147" s="355">
        <v>135285778</v>
      </c>
      <c r="L147" s="355">
        <v>139344351</v>
      </c>
      <c r="M147" s="355">
        <v>143524682</v>
      </c>
      <c r="N147" s="355">
        <v>147830422</v>
      </c>
      <c r="O147" s="355">
        <v>152265335</v>
      </c>
    </row>
    <row r="148" spans="1:15" s="344" customFormat="1">
      <c r="A148" s="347">
        <v>11212330202</v>
      </c>
      <c r="B148" s="255">
        <v>11212330202</v>
      </c>
      <c r="C148" s="371" t="s">
        <v>68</v>
      </c>
      <c r="D148" s="355">
        <v>1</v>
      </c>
      <c r="E148" s="355">
        <v>1</v>
      </c>
      <c r="F148" s="355">
        <v>1</v>
      </c>
      <c r="G148" s="355">
        <v>1</v>
      </c>
      <c r="H148" s="355">
        <v>1</v>
      </c>
      <c r="I148" s="355">
        <v>1</v>
      </c>
      <c r="J148" s="355">
        <v>1</v>
      </c>
      <c r="K148" s="355">
        <v>1</v>
      </c>
      <c r="L148" s="355">
        <v>1</v>
      </c>
      <c r="M148" s="355">
        <v>1</v>
      </c>
      <c r="N148" s="355">
        <v>1</v>
      </c>
      <c r="O148" s="355">
        <v>1</v>
      </c>
    </row>
    <row r="149" spans="1:15" s="344" customFormat="1" ht="27.6">
      <c r="A149" s="339">
        <v>11212330204</v>
      </c>
      <c r="B149" s="255">
        <v>11212330204</v>
      </c>
      <c r="C149" s="371" t="s">
        <v>1172</v>
      </c>
      <c r="D149" s="355">
        <v>57539602</v>
      </c>
      <c r="E149" s="355">
        <v>57539602</v>
      </c>
      <c r="F149" s="355">
        <v>55813414</v>
      </c>
      <c r="G149" s="355">
        <v>54139012</v>
      </c>
      <c r="H149" s="355">
        <v>52514842</v>
      </c>
      <c r="I149" s="355">
        <v>50939397</v>
      </c>
      <c r="J149" s="355">
        <v>49411215</v>
      </c>
      <c r="K149" s="355">
        <v>47928879</v>
      </c>
      <c r="L149" s="355">
        <v>46491013</v>
      </c>
      <c r="M149" s="355">
        <v>45096283</v>
      </c>
      <c r="N149" s="355">
        <v>43743395</v>
      </c>
      <c r="O149" s="355">
        <v>42431093</v>
      </c>
    </row>
    <row r="150" spans="1:15" s="344" customFormat="1">
      <c r="A150" s="339">
        <v>112123303</v>
      </c>
      <c r="B150" s="375">
        <v>112123303</v>
      </c>
      <c r="C150" s="376" t="s">
        <v>264</v>
      </c>
      <c r="D150" s="377">
        <v>1017450703</v>
      </c>
      <c r="E150" s="377">
        <v>422113579</v>
      </c>
      <c r="F150" s="377">
        <v>71249450</v>
      </c>
      <c r="G150" s="377">
        <v>73386933</v>
      </c>
      <c r="H150" s="377">
        <v>75588541</v>
      </c>
      <c r="I150" s="377">
        <v>77856197</v>
      </c>
      <c r="J150" s="377">
        <v>80191883</v>
      </c>
      <c r="K150" s="377">
        <v>82597639</v>
      </c>
      <c r="L150" s="377">
        <v>85075569</v>
      </c>
      <c r="M150" s="377">
        <v>87627836</v>
      </c>
      <c r="N150" s="377">
        <v>90256671</v>
      </c>
      <c r="O150" s="377">
        <v>92964371</v>
      </c>
    </row>
    <row r="151" spans="1:15" s="344" customFormat="1">
      <c r="A151" s="339">
        <v>11212330301</v>
      </c>
      <c r="B151" s="255">
        <v>11212330301</v>
      </c>
      <c r="C151" s="371" t="s">
        <v>792</v>
      </c>
      <c r="D151" s="355">
        <v>741387</v>
      </c>
      <c r="E151" s="355">
        <v>741387</v>
      </c>
      <c r="F151" s="355">
        <v>763628</v>
      </c>
      <c r="G151" s="355">
        <v>786537</v>
      </c>
      <c r="H151" s="355">
        <v>810133</v>
      </c>
      <c r="I151" s="355">
        <v>834437</v>
      </c>
      <c r="J151" s="355">
        <v>859470</v>
      </c>
      <c r="K151" s="355">
        <v>885254</v>
      </c>
      <c r="L151" s="355">
        <v>911812</v>
      </c>
      <c r="M151" s="355">
        <v>939166</v>
      </c>
      <c r="N151" s="355">
        <v>967341</v>
      </c>
      <c r="O151" s="355">
        <v>996361</v>
      </c>
    </row>
    <row r="152" spans="1:15" s="344" customFormat="1">
      <c r="A152" s="347">
        <v>11212330302</v>
      </c>
      <c r="B152" s="255">
        <v>11212330302</v>
      </c>
      <c r="C152" s="371" t="s">
        <v>26</v>
      </c>
      <c r="D152" s="355">
        <v>1016504159</v>
      </c>
      <c r="E152" s="355">
        <v>421167035</v>
      </c>
      <c r="F152" s="355">
        <v>70274510</v>
      </c>
      <c r="G152" s="355">
        <v>72382745</v>
      </c>
      <c r="H152" s="355">
        <v>74554227</v>
      </c>
      <c r="I152" s="355">
        <v>76790854</v>
      </c>
      <c r="J152" s="355">
        <v>79094580</v>
      </c>
      <c r="K152" s="355">
        <v>81467417</v>
      </c>
      <c r="L152" s="355">
        <v>83911440</v>
      </c>
      <c r="M152" s="355">
        <v>86428783</v>
      </c>
      <c r="N152" s="355">
        <v>89021646</v>
      </c>
      <c r="O152" s="355">
        <v>91692295</v>
      </c>
    </row>
    <row r="153" spans="1:15" s="349" customFormat="1">
      <c r="A153" s="347">
        <v>11212330303</v>
      </c>
      <c r="B153" s="255">
        <v>11212330303</v>
      </c>
      <c r="C153" s="371" t="s">
        <v>128</v>
      </c>
      <c r="D153" s="355">
        <v>205157</v>
      </c>
      <c r="E153" s="355">
        <v>205157</v>
      </c>
      <c r="F153" s="355">
        <v>211312</v>
      </c>
      <c r="G153" s="355">
        <v>217651</v>
      </c>
      <c r="H153" s="355">
        <v>224181</v>
      </c>
      <c r="I153" s="355">
        <v>230906</v>
      </c>
      <c r="J153" s="355">
        <v>237833</v>
      </c>
      <c r="K153" s="355">
        <v>244968</v>
      </c>
      <c r="L153" s="355">
        <v>252317</v>
      </c>
      <c r="M153" s="355">
        <v>259887</v>
      </c>
      <c r="N153" s="355">
        <v>267684</v>
      </c>
      <c r="O153" s="355">
        <v>275715</v>
      </c>
    </row>
    <row r="154" spans="1:15" s="349" customFormat="1">
      <c r="A154" s="339">
        <v>112123304</v>
      </c>
      <c r="B154" s="375">
        <v>112123304</v>
      </c>
      <c r="C154" s="376" t="s">
        <v>265</v>
      </c>
      <c r="D154" s="377">
        <v>755652863</v>
      </c>
      <c r="E154" s="377">
        <v>755652863</v>
      </c>
      <c r="F154" s="377">
        <v>778322449</v>
      </c>
      <c r="G154" s="377">
        <v>801672123</v>
      </c>
      <c r="H154" s="377">
        <v>825722287</v>
      </c>
      <c r="I154" s="377">
        <v>850493955</v>
      </c>
      <c r="J154" s="377">
        <v>876008774</v>
      </c>
      <c r="K154" s="377">
        <v>902289037</v>
      </c>
      <c r="L154" s="377">
        <v>929357709</v>
      </c>
      <c r="M154" s="377">
        <v>957238440</v>
      </c>
      <c r="N154" s="377">
        <v>985955592</v>
      </c>
      <c r="O154" s="377">
        <v>1015534259</v>
      </c>
    </row>
    <row r="155" spans="1:15" s="344" customFormat="1">
      <c r="A155" s="339">
        <v>11212330401</v>
      </c>
      <c r="B155" s="255">
        <v>11212330401</v>
      </c>
      <c r="C155" s="371" t="s">
        <v>791</v>
      </c>
      <c r="D155" s="355">
        <v>747166928</v>
      </c>
      <c r="E155" s="355">
        <v>747166928</v>
      </c>
      <c r="F155" s="355">
        <v>769581936</v>
      </c>
      <c r="G155" s="355">
        <v>792669394</v>
      </c>
      <c r="H155" s="355">
        <v>816449476</v>
      </c>
      <c r="I155" s="355">
        <v>840942960</v>
      </c>
      <c r="J155" s="355">
        <v>866171249</v>
      </c>
      <c r="K155" s="355">
        <v>892156386</v>
      </c>
      <c r="L155" s="355">
        <v>918921078</v>
      </c>
      <c r="M155" s="355">
        <v>946488710</v>
      </c>
      <c r="N155" s="355">
        <v>974883371</v>
      </c>
      <c r="O155" s="355">
        <v>1004129872</v>
      </c>
    </row>
    <row r="156" spans="1:15" s="344" customFormat="1">
      <c r="A156" s="347">
        <v>11212330402</v>
      </c>
      <c r="B156" s="255">
        <v>11212330402</v>
      </c>
      <c r="C156" s="371" t="s">
        <v>113</v>
      </c>
      <c r="D156" s="355">
        <v>8395719</v>
      </c>
      <c r="E156" s="355">
        <v>8395719</v>
      </c>
      <c r="F156" s="355">
        <v>8647591</v>
      </c>
      <c r="G156" s="355">
        <v>8907019</v>
      </c>
      <c r="H156" s="355">
        <v>9174230</v>
      </c>
      <c r="I156" s="355">
        <v>9449457</v>
      </c>
      <c r="J156" s="355">
        <v>9732941</v>
      </c>
      <c r="K156" s="355">
        <v>10024929</v>
      </c>
      <c r="L156" s="355">
        <v>10325677</v>
      </c>
      <c r="M156" s="355">
        <v>10635447</v>
      </c>
      <c r="N156" s="355">
        <v>10954510</v>
      </c>
      <c r="O156" s="355">
        <v>11283145</v>
      </c>
    </row>
    <row r="157" spans="1:15" s="344" customFormat="1">
      <c r="A157" s="339">
        <v>11212330403</v>
      </c>
      <c r="B157" s="255">
        <v>11212330403</v>
      </c>
      <c r="C157" s="371" t="s">
        <v>129</v>
      </c>
      <c r="D157" s="355">
        <v>90216</v>
      </c>
      <c r="E157" s="355">
        <v>90216</v>
      </c>
      <c r="F157" s="355">
        <v>92922</v>
      </c>
      <c r="G157" s="355">
        <v>95710</v>
      </c>
      <c r="H157" s="355">
        <v>98581</v>
      </c>
      <c r="I157" s="355">
        <v>101538</v>
      </c>
      <c r="J157" s="355">
        <v>104584</v>
      </c>
      <c r="K157" s="355">
        <v>107722</v>
      </c>
      <c r="L157" s="355">
        <v>110954</v>
      </c>
      <c r="M157" s="355">
        <v>114283</v>
      </c>
      <c r="N157" s="355">
        <v>117711</v>
      </c>
      <c r="O157" s="355">
        <v>121242</v>
      </c>
    </row>
    <row r="158" spans="1:15" s="344" customFormat="1">
      <c r="A158" s="339">
        <v>112123305</v>
      </c>
      <c r="B158" s="366">
        <v>112123305</v>
      </c>
      <c r="C158" s="378" t="s">
        <v>790</v>
      </c>
      <c r="D158" s="368">
        <v>813261696</v>
      </c>
      <c r="E158" s="368">
        <v>813261696</v>
      </c>
      <c r="F158" s="368">
        <v>837659547</v>
      </c>
      <c r="G158" s="368">
        <v>862789333</v>
      </c>
      <c r="H158" s="368">
        <v>888673013</v>
      </c>
      <c r="I158" s="368">
        <v>915333203</v>
      </c>
      <c r="J158" s="368">
        <v>942793199</v>
      </c>
      <c r="K158" s="368">
        <v>971076995</v>
      </c>
      <c r="L158" s="368">
        <v>1000209305</v>
      </c>
      <c r="M158" s="368">
        <v>1030215584</v>
      </c>
      <c r="N158" s="368">
        <v>1061122052</v>
      </c>
      <c r="O158" s="368">
        <v>1092955714</v>
      </c>
    </row>
    <row r="159" spans="1:15" s="344" customFormat="1">
      <c r="A159" s="339">
        <v>112123306</v>
      </c>
      <c r="B159" s="366">
        <v>112123306</v>
      </c>
      <c r="C159" s="378" t="s">
        <v>87</v>
      </c>
      <c r="D159" s="368">
        <v>751154</v>
      </c>
      <c r="E159" s="368">
        <v>751154</v>
      </c>
      <c r="F159" s="368">
        <v>773689</v>
      </c>
      <c r="G159" s="368">
        <v>796900</v>
      </c>
      <c r="H159" s="368">
        <v>820807</v>
      </c>
      <c r="I159" s="368">
        <v>845431</v>
      </c>
      <c r="J159" s="368">
        <v>870794</v>
      </c>
      <c r="K159" s="368">
        <v>896918</v>
      </c>
      <c r="L159" s="368">
        <v>923826</v>
      </c>
      <c r="M159" s="368">
        <v>951541</v>
      </c>
      <c r="N159" s="368">
        <v>980087</v>
      </c>
      <c r="O159" s="368">
        <v>1009490</v>
      </c>
    </row>
    <row r="160" spans="1:15" s="344" customFormat="1">
      <c r="A160" s="339">
        <v>112123307</v>
      </c>
      <c r="B160" s="366">
        <v>112123307</v>
      </c>
      <c r="C160" s="378" t="s">
        <v>2144</v>
      </c>
      <c r="D160" s="368">
        <v>19573547</v>
      </c>
      <c r="E160" s="368">
        <v>19573547</v>
      </c>
      <c r="F160" s="368">
        <v>20160753</v>
      </c>
      <c r="G160" s="368">
        <v>20765576</v>
      </c>
      <c r="H160" s="368">
        <v>21388543</v>
      </c>
      <c r="I160" s="368">
        <v>22030199</v>
      </c>
      <c r="J160" s="368">
        <v>22691105</v>
      </c>
      <c r="K160" s="368">
        <v>23371838</v>
      </c>
      <c r="L160" s="368">
        <v>24072993</v>
      </c>
      <c r="M160" s="368">
        <v>24795183</v>
      </c>
      <c r="N160" s="368">
        <v>25539038</v>
      </c>
      <c r="O160" s="368">
        <v>26305209</v>
      </c>
    </row>
    <row r="161" spans="1:15" s="349" customFormat="1">
      <c r="A161" s="339">
        <v>112123308</v>
      </c>
      <c r="B161" s="366">
        <v>112123308</v>
      </c>
      <c r="C161" s="378" t="s">
        <v>52</v>
      </c>
      <c r="D161" s="368">
        <v>507249911</v>
      </c>
      <c r="E161" s="368">
        <v>507249911</v>
      </c>
      <c r="F161" s="368">
        <v>522467408</v>
      </c>
      <c r="G161" s="368">
        <v>538141430</v>
      </c>
      <c r="H161" s="368">
        <v>554285673</v>
      </c>
      <c r="I161" s="368">
        <v>570914243</v>
      </c>
      <c r="J161" s="368">
        <v>588041670</v>
      </c>
      <c r="K161" s="368">
        <v>605682920</v>
      </c>
      <c r="L161" s="368">
        <v>623853408</v>
      </c>
      <c r="M161" s="368">
        <v>642569010</v>
      </c>
      <c r="N161" s="368">
        <v>661846080</v>
      </c>
      <c r="O161" s="368">
        <v>681701462</v>
      </c>
    </row>
    <row r="162" spans="1:15" s="349" customFormat="1">
      <c r="A162" s="339">
        <v>112123309</v>
      </c>
      <c r="B162" s="375">
        <v>112123309</v>
      </c>
      <c r="C162" s="376" t="s">
        <v>789</v>
      </c>
      <c r="D162" s="377">
        <v>21787759</v>
      </c>
      <c r="E162" s="377">
        <v>21787759</v>
      </c>
      <c r="F162" s="377">
        <v>22441391</v>
      </c>
      <c r="G162" s="377">
        <v>23114632</v>
      </c>
      <c r="H162" s="377">
        <v>23808071</v>
      </c>
      <c r="I162" s="377">
        <v>24522313</v>
      </c>
      <c r="J162" s="377">
        <v>25257982</v>
      </c>
      <c r="K162" s="377">
        <v>26015721</v>
      </c>
      <c r="L162" s="377">
        <v>26796193</v>
      </c>
      <c r="M162" s="377">
        <v>27600079</v>
      </c>
      <c r="N162" s="377">
        <v>28428082</v>
      </c>
      <c r="O162" s="377">
        <v>29280925</v>
      </c>
    </row>
    <row r="163" spans="1:15" s="344" customFormat="1">
      <c r="A163" s="347">
        <v>11212330901</v>
      </c>
      <c r="B163" s="255">
        <v>11212330901</v>
      </c>
      <c r="C163" s="371" t="s">
        <v>100</v>
      </c>
      <c r="D163" s="355">
        <v>3664412</v>
      </c>
      <c r="E163" s="355">
        <v>3664412</v>
      </c>
      <c r="F163" s="355">
        <v>3774344</v>
      </c>
      <c r="G163" s="355">
        <v>3887574</v>
      </c>
      <c r="H163" s="355">
        <v>4004201</v>
      </c>
      <c r="I163" s="355">
        <v>4124327</v>
      </c>
      <c r="J163" s="355">
        <v>4248057</v>
      </c>
      <c r="K163" s="355">
        <v>4375499</v>
      </c>
      <c r="L163" s="355">
        <v>4506764</v>
      </c>
      <c r="M163" s="355">
        <v>4641967</v>
      </c>
      <c r="N163" s="355">
        <v>4781226</v>
      </c>
      <c r="O163" s="355">
        <v>4924663</v>
      </c>
    </row>
    <row r="164" spans="1:15" s="349" customFormat="1">
      <c r="A164" s="347">
        <v>11212330902</v>
      </c>
      <c r="B164" s="255">
        <v>11212330902</v>
      </c>
      <c r="C164" s="371" t="s">
        <v>121</v>
      </c>
      <c r="D164" s="355">
        <v>67665</v>
      </c>
      <c r="E164" s="355">
        <v>67665</v>
      </c>
      <c r="F164" s="355">
        <v>69695</v>
      </c>
      <c r="G164" s="355">
        <v>71786</v>
      </c>
      <c r="H164" s="355">
        <v>73940</v>
      </c>
      <c r="I164" s="355">
        <v>76158</v>
      </c>
      <c r="J164" s="355">
        <v>78443</v>
      </c>
      <c r="K164" s="355">
        <v>80796</v>
      </c>
      <c r="L164" s="355">
        <v>83220</v>
      </c>
      <c r="M164" s="355">
        <v>85717</v>
      </c>
      <c r="N164" s="355">
        <v>88289</v>
      </c>
      <c r="O164" s="355">
        <v>90938</v>
      </c>
    </row>
    <row r="165" spans="1:15" s="349" customFormat="1">
      <c r="A165" s="339">
        <v>11212330903</v>
      </c>
      <c r="B165" s="255">
        <v>11212330903</v>
      </c>
      <c r="C165" s="371" t="s">
        <v>130</v>
      </c>
      <c r="D165" s="355">
        <v>1229054</v>
      </c>
      <c r="E165" s="355">
        <v>1229054</v>
      </c>
      <c r="F165" s="355">
        <v>1265926</v>
      </c>
      <c r="G165" s="355">
        <v>1303904</v>
      </c>
      <c r="H165" s="355">
        <v>1343021</v>
      </c>
      <c r="I165" s="355">
        <v>1383312</v>
      </c>
      <c r="J165" s="355">
        <v>1424811</v>
      </c>
      <c r="K165" s="355">
        <v>1467555</v>
      </c>
      <c r="L165" s="355">
        <v>1511582</v>
      </c>
      <c r="M165" s="355">
        <v>1556929</v>
      </c>
      <c r="N165" s="355">
        <v>1603637</v>
      </c>
      <c r="O165" s="355">
        <v>1651746</v>
      </c>
    </row>
    <row r="166" spans="1:15" s="344" customFormat="1">
      <c r="A166" s="339">
        <v>11212330904</v>
      </c>
      <c r="B166" s="255">
        <v>11212330904</v>
      </c>
      <c r="C166" s="371" t="s">
        <v>96</v>
      </c>
      <c r="D166" s="355">
        <v>12068587</v>
      </c>
      <c r="E166" s="355">
        <v>12068587</v>
      </c>
      <c r="F166" s="355">
        <v>12430644</v>
      </c>
      <c r="G166" s="355">
        <v>12803563</v>
      </c>
      <c r="H166" s="355">
        <v>13187670</v>
      </c>
      <c r="I166" s="355">
        <v>13583300</v>
      </c>
      <c r="J166" s="355">
        <v>13990799</v>
      </c>
      <c r="K166" s="355">
        <v>14410523</v>
      </c>
      <c r="L166" s="355">
        <v>14842839</v>
      </c>
      <c r="M166" s="355">
        <v>15288124</v>
      </c>
      <c r="N166" s="355">
        <v>15746768</v>
      </c>
      <c r="O166" s="355">
        <v>16219171</v>
      </c>
    </row>
    <row r="167" spans="1:15" s="344" customFormat="1">
      <c r="A167" s="339">
        <v>11212330905</v>
      </c>
      <c r="B167" s="255">
        <v>11212330905</v>
      </c>
      <c r="C167" s="371" t="s">
        <v>101</v>
      </c>
      <c r="D167" s="355">
        <v>4758041</v>
      </c>
      <c r="E167" s="355">
        <v>4758041</v>
      </c>
      <c r="F167" s="355">
        <v>4900782</v>
      </c>
      <c r="G167" s="355">
        <v>5047805</v>
      </c>
      <c r="H167" s="355">
        <v>5199239</v>
      </c>
      <c r="I167" s="355">
        <v>5355216</v>
      </c>
      <c r="J167" s="355">
        <v>5515872</v>
      </c>
      <c r="K167" s="355">
        <v>5681348</v>
      </c>
      <c r="L167" s="355">
        <v>5851788</v>
      </c>
      <c r="M167" s="355">
        <v>6027342</v>
      </c>
      <c r="N167" s="355">
        <v>6208162</v>
      </c>
      <c r="O167" s="355">
        <v>6394407</v>
      </c>
    </row>
    <row r="168" spans="1:15" s="344" customFormat="1">
      <c r="A168" s="339">
        <v>112123310</v>
      </c>
      <c r="B168" s="366">
        <v>112123310</v>
      </c>
      <c r="C168" s="378" t="s">
        <v>72</v>
      </c>
      <c r="D168" s="368">
        <v>29924590</v>
      </c>
      <c r="E168" s="368">
        <v>29924590</v>
      </c>
      <c r="F168" s="368">
        <v>30822327</v>
      </c>
      <c r="G168" s="368">
        <v>31746997</v>
      </c>
      <c r="H168" s="368">
        <v>32699407</v>
      </c>
      <c r="I168" s="368">
        <v>33680389</v>
      </c>
      <c r="J168" s="368">
        <v>34690801</v>
      </c>
      <c r="K168" s="368">
        <v>35731525</v>
      </c>
      <c r="L168" s="368">
        <v>36803471</v>
      </c>
      <c r="M168" s="368">
        <v>37907575</v>
      </c>
      <c r="N168" s="368">
        <v>39044802</v>
      </c>
      <c r="O168" s="368">
        <v>40216146</v>
      </c>
    </row>
    <row r="169" spans="1:15" s="344" customFormat="1">
      <c r="A169" s="339">
        <v>112123311</v>
      </c>
      <c r="B169" s="366">
        <v>112123311</v>
      </c>
      <c r="C169" s="378" t="s">
        <v>788</v>
      </c>
      <c r="D169" s="368">
        <v>211725538</v>
      </c>
      <c r="E169" s="368">
        <v>89712679</v>
      </c>
      <c r="F169" s="368">
        <v>21397413</v>
      </c>
      <c r="G169" s="368">
        <v>22039335</v>
      </c>
      <c r="H169" s="368">
        <v>22700515</v>
      </c>
      <c r="I169" s="368">
        <v>23381530</v>
      </c>
      <c r="J169" s="368">
        <v>24082976</v>
      </c>
      <c r="K169" s="368">
        <v>24805465</v>
      </c>
      <c r="L169" s="368">
        <v>25549629</v>
      </c>
      <c r="M169" s="368">
        <v>26316118</v>
      </c>
      <c r="N169" s="368">
        <v>27105602</v>
      </c>
      <c r="O169" s="368">
        <v>27918770</v>
      </c>
    </row>
    <row r="170" spans="1:15" s="349" customFormat="1">
      <c r="A170" s="339">
        <v>112123312</v>
      </c>
      <c r="B170" s="375">
        <v>112123312</v>
      </c>
      <c r="C170" s="376" t="s">
        <v>787</v>
      </c>
      <c r="D170" s="377">
        <v>402747373</v>
      </c>
      <c r="E170" s="377">
        <v>402747373</v>
      </c>
      <c r="F170" s="377">
        <v>390664952</v>
      </c>
      <c r="G170" s="377">
        <v>378945004</v>
      </c>
      <c r="H170" s="377">
        <v>367576654</v>
      </c>
      <c r="I170" s="377">
        <v>356549354</v>
      </c>
      <c r="J170" s="377">
        <v>345852873</v>
      </c>
      <c r="K170" s="377">
        <v>335477286</v>
      </c>
      <c r="L170" s="377">
        <v>325412967</v>
      </c>
      <c r="M170" s="377">
        <v>315650579</v>
      </c>
      <c r="N170" s="377">
        <v>306181062</v>
      </c>
      <c r="O170" s="377">
        <v>296995630</v>
      </c>
    </row>
    <row r="171" spans="1:15" s="349" customFormat="1">
      <c r="A171" s="347">
        <v>11212331202</v>
      </c>
      <c r="B171" s="255">
        <v>11212331202</v>
      </c>
      <c r="C171" s="371" t="s">
        <v>116</v>
      </c>
      <c r="D171" s="355">
        <v>1214138</v>
      </c>
      <c r="E171" s="355">
        <v>1214138</v>
      </c>
      <c r="F171" s="355">
        <v>1177714</v>
      </c>
      <c r="G171" s="355">
        <v>1142383</v>
      </c>
      <c r="H171" s="355">
        <v>1108112</v>
      </c>
      <c r="I171" s="355">
        <v>1074869</v>
      </c>
      <c r="J171" s="355">
        <v>1042623</v>
      </c>
      <c r="K171" s="355">
        <v>1011344</v>
      </c>
      <c r="L171" s="355">
        <v>981004</v>
      </c>
      <c r="M171" s="355">
        <v>951574</v>
      </c>
      <c r="N171" s="355">
        <v>923027</v>
      </c>
      <c r="O171" s="355">
        <v>895336</v>
      </c>
    </row>
    <row r="172" spans="1:15" s="349" customFormat="1">
      <c r="A172" s="347">
        <v>11212331203</v>
      </c>
      <c r="B172" s="255">
        <v>11212331203</v>
      </c>
      <c r="C172" s="371" t="s">
        <v>43</v>
      </c>
      <c r="D172" s="355">
        <v>363228397</v>
      </c>
      <c r="E172" s="355">
        <v>363228397</v>
      </c>
      <c r="F172" s="355">
        <v>352331546</v>
      </c>
      <c r="G172" s="355">
        <v>341761600</v>
      </c>
      <c r="H172" s="355">
        <v>331508752</v>
      </c>
      <c r="I172" s="355">
        <v>321563489</v>
      </c>
      <c r="J172" s="355">
        <v>311916584</v>
      </c>
      <c r="K172" s="355">
        <v>302559086</v>
      </c>
      <c r="L172" s="355">
        <v>293482313</v>
      </c>
      <c r="M172" s="355">
        <v>284677844</v>
      </c>
      <c r="N172" s="355">
        <v>276137509</v>
      </c>
      <c r="O172" s="355">
        <v>267853384</v>
      </c>
    </row>
    <row r="173" spans="1:15" s="344" customFormat="1">
      <c r="A173" s="339">
        <v>11212331204</v>
      </c>
      <c r="B173" s="255">
        <v>11212331204</v>
      </c>
      <c r="C173" s="371" t="s">
        <v>49</v>
      </c>
      <c r="D173" s="355">
        <v>38304838</v>
      </c>
      <c r="E173" s="355">
        <v>38304838</v>
      </c>
      <c r="F173" s="355">
        <v>37155692</v>
      </c>
      <c r="G173" s="355">
        <v>36041021</v>
      </c>
      <c r="H173" s="355">
        <v>34959790</v>
      </c>
      <c r="I173" s="355">
        <v>33910996</v>
      </c>
      <c r="J173" s="355">
        <v>32893666</v>
      </c>
      <c r="K173" s="355">
        <v>31906856</v>
      </c>
      <c r="L173" s="355">
        <v>30949650</v>
      </c>
      <c r="M173" s="355">
        <v>30021161</v>
      </c>
      <c r="N173" s="355">
        <v>29120526</v>
      </c>
      <c r="O173" s="355">
        <v>28246910</v>
      </c>
    </row>
    <row r="174" spans="1:15" s="344" customFormat="1" ht="27.6">
      <c r="A174" s="339">
        <v>112123313</v>
      </c>
      <c r="B174" s="366">
        <v>112123313</v>
      </c>
      <c r="C174" s="378" t="s">
        <v>786</v>
      </c>
      <c r="D174" s="368">
        <v>1</v>
      </c>
      <c r="E174" s="368">
        <v>1</v>
      </c>
      <c r="F174" s="368">
        <v>1</v>
      </c>
      <c r="G174" s="368">
        <v>1</v>
      </c>
      <c r="H174" s="368">
        <v>1</v>
      </c>
      <c r="I174" s="368">
        <v>1</v>
      </c>
      <c r="J174" s="368">
        <v>1</v>
      </c>
      <c r="K174" s="368">
        <v>1</v>
      </c>
      <c r="L174" s="368">
        <v>1</v>
      </c>
      <c r="M174" s="368">
        <v>1</v>
      </c>
      <c r="N174" s="368">
        <v>1</v>
      </c>
      <c r="O174" s="368">
        <v>1</v>
      </c>
    </row>
    <row r="175" spans="1:15" s="344" customFormat="1" ht="27.6">
      <c r="A175" s="339">
        <v>112123314</v>
      </c>
      <c r="B175" s="366">
        <v>112123314</v>
      </c>
      <c r="C175" s="378" t="s">
        <v>108</v>
      </c>
      <c r="D175" s="368">
        <v>251783</v>
      </c>
      <c r="E175" s="368">
        <v>251783</v>
      </c>
      <c r="F175" s="368">
        <v>244229</v>
      </c>
      <c r="G175" s="368">
        <v>236902</v>
      </c>
      <c r="H175" s="368">
        <v>229795</v>
      </c>
      <c r="I175" s="368">
        <v>222901</v>
      </c>
      <c r="J175" s="368">
        <v>216214</v>
      </c>
      <c r="K175" s="368">
        <v>209728</v>
      </c>
      <c r="L175" s="368">
        <v>203436</v>
      </c>
      <c r="M175" s="368">
        <v>197333</v>
      </c>
      <c r="N175" s="368">
        <v>191413</v>
      </c>
      <c r="O175" s="368">
        <v>185671</v>
      </c>
    </row>
    <row r="176" spans="1:15" s="344" customFormat="1">
      <c r="A176" s="339">
        <v>112123317</v>
      </c>
      <c r="B176" s="379">
        <v>112123317</v>
      </c>
      <c r="C176" s="380" t="s">
        <v>15</v>
      </c>
      <c r="D176" s="381">
        <v>0</v>
      </c>
      <c r="E176" s="381">
        <v>0</v>
      </c>
      <c r="F176" s="381">
        <v>0</v>
      </c>
      <c r="G176" s="381">
        <v>0</v>
      </c>
      <c r="H176" s="381">
        <v>0</v>
      </c>
      <c r="I176" s="381">
        <v>0</v>
      </c>
      <c r="J176" s="381">
        <v>0</v>
      </c>
      <c r="K176" s="381">
        <v>0</v>
      </c>
      <c r="L176" s="381">
        <v>0</v>
      </c>
      <c r="M176" s="381">
        <v>0</v>
      </c>
      <c r="N176" s="381">
        <v>0</v>
      </c>
      <c r="O176" s="381">
        <v>0</v>
      </c>
    </row>
    <row r="177" spans="1:15" s="344" customFormat="1">
      <c r="A177" s="339">
        <v>1121234</v>
      </c>
      <c r="B177" s="356">
        <v>1121234</v>
      </c>
      <c r="C177" s="357" t="s">
        <v>2145</v>
      </c>
      <c r="D177" s="358">
        <v>182238523</v>
      </c>
      <c r="E177" s="358">
        <v>156619103</v>
      </c>
      <c r="F177" s="358">
        <v>187435071</v>
      </c>
      <c r="G177" s="358">
        <v>192795633</v>
      </c>
      <c r="H177" s="358">
        <v>198324886</v>
      </c>
      <c r="I177" s="358">
        <v>204027654</v>
      </c>
      <c r="J177" s="358">
        <v>209908916</v>
      </c>
      <c r="K177" s="358">
        <v>215973803</v>
      </c>
      <c r="L177" s="358">
        <v>222227608</v>
      </c>
      <c r="M177" s="358">
        <v>228675789</v>
      </c>
      <c r="N177" s="358">
        <v>235323975</v>
      </c>
      <c r="O177" s="358">
        <v>242177969</v>
      </c>
    </row>
    <row r="178" spans="1:15" s="344" customFormat="1">
      <c r="A178" s="339">
        <v>112123401</v>
      </c>
      <c r="B178" s="255">
        <v>112123401</v>
      </c>
      <c r="C178" s="362" t="s">
        <v>82</v>
      </c>
      <c r="D178" s="355">
        <v>4510145</v>
      </c>
      <c r="E178" s="355">
        <v>4510145</v>
      </c>
      <c r="F178" s="355">
        <v>4374841</v>
      </c>
      <c r="G178" s="355">
        <v>4243596</v>
      </c>
      <c r="H178" s="355">
        <v>4116288</v>
      </c>
      <c r="I178" s="355">
        <v>3992799</v>
      </c>
      <c r="J178" s="355">
        <v>3873015</v>
      </c>
      <c r="K178" s="355">
        <v>3756825</v>
      </c>
      <c r="L178" s="355">
        <v>3644120</v>
      </c>
      <c r="M178" s="355">
        <v>3534796</v>
      </c>
      <c r="N178" s="355">
        <v>3428752</v>
      </c>
      <c r="O178" s="355">
        <v>3325889</v>
      </c>
    </row>
    <row r="179" spans="1:15" s="349" customFormat="1">
      <c r="A179" s="503">
        <v>112123402</v>
      </c>
      <c r="B179" s="255"/>
      <c r="C179" s="362"/>
      <c r="D179" s="355"/>
      <c r="E179" s="355"/>
      <c r="F179" s="355"/>
      <c r="G179" s="355"/>
      <c r="H179" s="355"/>
      <c r="I179" s="355"/>
      <c r="J179" s="355"/>
      <c r="K179" s="355"/>
      <c r="L179" s="355"/>
      <c r="M179" s="355"/>
      <c r="N179" s="355"/>
      <c r="O179" s="355"/>
    </row>
    <row r="180" spans="1:15" s="349" customFormat="1">
      <c r="A180" s="347">
        <v>112123403</v>
      </c>
      <c r="B180" s="375">
        <v>112123403</v>
      </c>
      <c r="C180" s="376" t="s">
        <v>785</v>
      </c>
      <c r="D180" s="355">
        <v>147096901</v>
      </c>
      <c r="E180" s="355">
        <v>121477481</v>
      </c>
      <c r="F180" s="355">
        <v>151509809</v>
      </c>
      <c r="G180" s="355">
        <v>156055103</v>
      </c>
      <c r="H180" s="355">
        <v>160736756</v>
      </c>
      <c r="I180" s="355">
        <v>165558858</v>
      </c>
      <c r="J180" s="355">
        <v>170525624</v>
      </c>
      <c r="K180" s="355">
        <v>175641393</v>
      </c>
      <c r="L180" s="355">
        <v>180910635</v>
      </c>
      <c r="M180" s="355">
        <v>186337954</v>
      </c>
      <c r="N180" s="355">
        <v>191928093</v>
      </c>
      <c r="O180" s="355">
        <v>197685936</v>
      </c>
    </row>
    <row r="181" spans="1:15" s="344" customFormat="1">
      <c r="A181" s="339">
        <v>11212340301</v>
      </c>
      <c r="B181" s="255">
        <v>11212340301</v>
      </c>
      <c r="C181" s="371" t="s">
        <v>77</v>
      </c>
      <c r="D181" s="355">
        <v>41541650</v>
      </c>
      <c r="E181" s="355">
        <v>41541650</v>
      </c>
      <c r="F181" s="355">
        <v>42787900</v>
      </c>
      <c r="G181" s="355">
        <v>44071537</v>
      </c>
      <c r="H181" s="355">
        <v>45393683</v>
      </c>
      <c r="I181" s="355">
        <v>46755493</v>
      </c>
      <c r="J181" s="355">
        <v>48158158</v>
      </c>
      <c r="K181" s="355">
        <v>49602903</v>
      </c>
      <c r="L181" s="355">
        <v>51090990</v>
      </c>
      <c r="M181" s="355">
        <v>52623720</v>
      </c>
      <c r="N181" s="355">
        <v>54202432</v>
      </c>
      <c r="O181" s="355">
        <v>55828505</v>
      </c>
    </row>
    <row r="182" spans="1:15" s="349" customFormat="1">
      <c r="A182" s="347">
        <v>11212340305</v>
      </c>
      <c r="B182" s="255">
        <v>11212340305</v>
      </c>
      <c r="C182" s="371" t="s">
        <v>56</v>
      </c>
      <c r="D182" s="355">
        <v>105555251</v>
      </c>
      <c r="E182" s="355">
        <v>79935831</v>
      </c>
      <c r="F182" s="355">
        <v>108721909</v>
      </c>
      <c r="G182" s="355">
        <v>111983566</v>
      </c>
      <c r="H182" s="355">
        <v>115343073</v>
      </c>
      <c r="I182" s="355">
        <v>118803365</v>
      </c>
      <c r="J182" s="355">
        <v>122367466</v>
      </c>
      <c r="K182" s="355">
        <v>126038490</v>
      </c>
      <c r="L182" s="355">
        <v>129819645</v>
      </c>
      <c r="M182" s="355">
        <v>133714234</v>
      </c>
      <c r="N182" s="355">
        <v>137725661</v>
      </c>
      <c r="O182" s="355">
        <v>141857431</v>
      </c>
    </row>
    <row r="183" spans="1:15" s="344" customFormat="1">
      <c r="A183" s="347">
        <v>112123404</v>
      </c>
      <c r="B183" s="366">
        <v>112123404</v>
      </c>
      <c r="C183" s="378" t="s">
        <v>783</v>
      </c>
      <c r="D183" s="355">
        <v>30631477</v>
      </c>
      <c r="E183" s="355">
        <v>30631477</v>
      </c>
      <c r="F183" s="355">
        <v>31550421</v>
      </c>
      <c r="G183" s="355">
        <v>32496934</v>
      </c>
      <c r="H183" s="355">
        <v>33471842</v>
      </c>
      <c r="I183" s="355">
        <v>34475997</v>
      </c>
      <c r="J183" s="355">
        <v>35510277</v>
      </c>
      <c r="K183" s="355">
        <v>36575585</v>
      </c>
      <c r="L183" s="355">
        <v>37672853</v>
      </c>
      <c r="M183" s="355">
        <v>38803039</v>
      </c>
      <c r="N183" s="355">
        <v>39967130</v>
      </c>
      <c r="O183" s="355">
        <v>41166144</v>
      </c>
    </row>
    <row r="184" spans="1:15" s="349" customFormat="1">
      <c r="A184" s="339">
        <v>11215</v>
      </c>
      <c r="B184" s="352">
        <v>11215</v>
      </c>
      <c r="C184" s="248" t="s">
        <v>2146</v>
      </c>
      <c r="D184" s="353">
        <v>10172090809</v>
      </c>
      <c r="E184" s="353">
        <v>10081385289</v>
      </c>
      <c r="F184" s="353">
        <v>10379675267</v>
      </c>
      <c r="G184" s="353">
        <v>10686979954</v>
      </c>
      <c r="H184" s="353">
        <v>11003568740</v>
      </c>
      <c r="I184" s="353">
        <v>11329719120</v>
      </c>
      <c r="J184" s="353">
        <v>11665716921</v>
      </c>
      <c r="K184" s="353">
        <v>12011856566</v>
      </c>
      <c r="L184" s="353">
        <v>12368441327</v>
      </c>
      <c r="M184" s="353">
        <v>12735783591</v>
      </c>
      <c r="N184" s="353">
        <v>13114205128</v>
      </c>
      <c r="O184" s="353">
        <v>13504037376</v>
      </c>
    </row>
    <row r="185" spans="1:15" s="349" customFormat="1">
      <c r="A185" s="339">
        <v>1121501</v>
      </c>
      <c r="B185" s="356">
        <v>1121501</v>
      </c>
      <c r="C185" s="357" t="s">
        <v>782</v>
      </c>
      <c r="D185" s="358">
        <v>8653422599</v>
      </c>
      <c r="E185" s="358">
        <v>8653422599</v>
      </c>
      <c r="F185" s="358">
        <v>8913025277</v>
      </c>
      <c r="G185" s="358">
        <v>9180416036</v>
      </c>
      <c r="H185" s="358">
        <v>9455828516</v>
      </c>
      <c r="I185" s="358">
        <v>9739503372</v>
      </c>
      <c r="J185" s="358">
        <v>10031688474</v>
      </c>
      <c r="K185" s="358">
        <v>10332639128</v>
      </c>
      <c r="L185" s="358">
        <v>10642618301</v>
      </c>
      <c r="M185" s="358">
        <v>10961896850</v>
      </c>
      <c r="N185" s="358">
        <v>11290753756</v>
      </c>
      <c r="O185" s="358">
        <v>11629476368</v>
      </c>
    </row>
    <row r="186" spans="1:15" s="344" customFormat="1">
      <c r="A186" s="339">
        <v>112150101</v>
      </c>
      <c r="B186" s="255">
        <v>112150101</v>
      </c>
      <c r="C186" s="362" t="s">
        <v>119</v>
      </c>
      <c r="D186" s="355">
        <v>1016220</v>
      </c>
      <c r="E186" s="355">
        <v>1016220</v>
      </c>
      <c r="F186" s="355">
        <v>1046706</v>
      </c>
      <c r="G186" s="355">
        <v>1078107</v>
      </c>
      <c r="H186" s="355">
        <v>1110450</v>
      </c>
      <c r="I186" s="355">
        <v>1143764</v>
      </c>
      <c r="J186" s="355">
        <v>1178077</v>
      </c>
      <c r="K186" s="355">
        <v>1213419</v>
      </c>
      <c r="L186" s="355">
        <v>1249822</v>
      </c>
      <c r="M186" s="355">
        <v>1287317</v>
      </c>
      <c r="N186" s="355">
        <v>1325937</v>
      </c>
      <c r="O186" s="355">
        <v>1365715</v>
      </c>
    </row>
    <row r="187" spans="1:15" s="349" customFormat="1">
      <c r="A187" s="339">
        <v>112150102</v>
      </c>
      <c r="B187" s="255">
        <v>112150102</v>
      </c>
      <c r="C187" s="362" t="s">
        <v>66</v>
      </c>
      <c r="D187" s="355">
        <v>4125158829</v>
      </c>
      <c r="E187" s="355">
        <v>4125158829</v>
      </c>
      <c r="F187" s="355">
        <v>4248913594</v>
      </c>
      <c r="G187" s="355">
        <v>4376381002</v>
      </c>
      <c r="H187" s="355">
        <v>4507672432</v>
      </c>
      <c r="I187" s="355">
        <v>4642902605</v>
      </c>
      <c r="J187" s="355">
        <v>4782189683</v>
      </c>
      <c r="K187" s="355">
        <v>4925655373</v>
      </c>
      <c r="L187" s="355">
        <v>5073425034</v>
      </c>
      <c r="M187" s="355">
        <v>5225627785</v>
      </c>
      <c r="N187" s="355">
        <v>5382396619</v>
      </c>
      <c r="O187" s="355">
        <v>5543868518</v>
      </c>
    </row>
    <row r="188" spans="1:15" s="349" customFormat="1">
      <c r="A188" s="347">
        <v>112150103</v>
      </c>
      <c r="B188" s="375">
        <v>112150103</v>
      </c>
      <c r="C188" s="376" t="s">
        <v>719</v>
      </c>
      <c r="D188" s="377">
        <v>461846129</v>
      </c>
      <c r="E188" s="377">
        <v>461846129</v>
      </c>
      <c r="F188" s="377">
        <v>475701513</v>
      </c>
      <c r="G188" s="377">
        <v>489972559</v>
      </c>
      <c r="H188" s="377">
        <v>504671736</v>
      </c>
      <c r="I188" s="377">
        <v>519811888</v>
      </c>
      <c r="J188" s="377">
        <v>535406245</v>
      </c>
      <c r="K188" s="377">
        <v>551468433</v>
      </c>
      <c r="L188" s="377">
        <v>568012486</v>
      </c>
      <c r="M188" s="377">
        <v>585052860</v>
      </c>
      <c r="N188" s="377">
        <v>602604446</v>
      </c>
      <c r="O188" s="377">
        <v>620682579</v>
      </c>
    </row>
    <row r="189" spans="1:15" s="344" customFormat="1">
      <c r="A189" s="347">
        <v>11215010301</v>
      </c>
      <c r="B189" s="255">
        <v>11215010301</v>
      </c>
      <c r="C189" s="371" t="s">
        <v>111</v>
      </c>
      <c r="D189" s="355">
        <v>387303977</v>
      </c>
      <c r="E189" s="355">
        <v>387303977</v>
      </c>
      <c r="F189" s="355">
        <v>398923096</v>
      </c>
      <c r="G189" s="355">
        <v>410890789</v>
      </c>
      <c r="H189" s="355">
        <v>423217513</v>
      </c>
      <c r="I189" s="355">
        <v>435914038</v>
      </c>
      <c r="J189" s="355">
        <v>448991459</v>
      </c>
      <c r="K189" s="355">
        <v>462461203</v>
      </c>
      <c r="L189" s="355">
        <v>476335039</v>
      </c>
      <c r="M189" s="355">
        <v>490625090</v>
      </c>
      <c r="N189" s="355">
        <v>505343843</v>
      </c>
      <c r="O189" s="355">
        <v>520504158</v>
      </c>
    </row>
    <row r="190" spans="1:15" s="344" customFormat="1">
      <c r="A190" s="347">
        <v>11215010302</v>
      </c>
      <c r="B190" s="255">
        <v>11215010302</v>
      </c>
      <c r="C190" s="371" t="s">
        <v>33</v>
      </c>
      <c r="D190" s="355">
        <v>74542152</v>
      </c>
      <c r="E190" s="355">
        <v>74542152</v>
      </c>
      <c r="F190" s="355">
        <v>76778417</v>
      </c>
      <c r="G190" s="355">
        <v>79081770</v>
      </c>
      <c r="H190" s="355">
        <v>81454223</v>
      </c>
      <c r="I190" s="355">
        <v>83897850</v>
      </c>
      <c r="J190" s="355">
        <v>86414786</v>
      </c>
      <c r="K190" s="355">
        <v>89007230</v>
      </c>
      <c r="L190" s="355">
        <v>91677447</v>
      </c>
      <c r="M190" s="355">
        <v>94427770</v>
      </c>
      <c r="N190" s="355">
        <v>97260603</v>
      </c>
      <c r="O190" s="355">
        <v>100178421</v>
      </c>
    </row>
    <row r="191" spans="1:15" s="344" customFormat="1">
      <c r="A191" s="339">
        <v>112150104</v>
      </c>
      <c r="B191" s="379">
        <v>112150104</v>
      </c>
      <c r="C191" s="380" t="s">
        <v>781</v>
      </c>
      <c r="D191" s="381">
        <v>0</v>
      </c>
      <c r="E191" s="381">
        <v>0</v>
      </c>
      <c r="F191" s="381">
        <v>0</v>
      </c>
      <c r="G191" s="381">
        <v>0</v>
      </c>
      <c r="H191" s="381">
        <v>0</v>
      </c>
      <c r="I191" s="381">
        <v>0</v>
      </c>
      <c r="J191" s="381">
        <v>0</v>
      </c>
      <c r="K191" s="381">
        <v>0</v>
      </c>
      <c r="L191" s="381">
        <v>0</v>
      </c>
      <c r="M191" s="381">
        <v>0</v>
      </c>
      <c r="N191" s="381">
        <v>0</v>
      </c>
      <c r="O191" s="381">
        <v>0</v>
      </c>
    </row>
    <row r="192" spans="1:15" s="344" customFormat="1">
      <c r="A192" s="339">
        <v>112150105</v>
      </c>
      <c r="B192" s="366">
        <v>112150105</v>
      </c>
      <c r="C192" s="378" t="s">
        <v>105</v>
      </c>
      <c r="D192" s="368">
        <v>16389997</v>
      </c>
      <c r="E192" s="368">
        <v>16389997</v>
      </c>
      <c r="F192" s="368">
        <v>16881697</v>
      </c>
      <c r="G192" s="368">
        <v>17388148</v>
      </c>
      <c r="H192" s="368">
        <v>17909792</v>
      </c>
      <c r="I192" s="368">
        <v>18447086</v>
      </c>
      <c r="J192" s="368">
        <v>19000499</v>
      </c>
      <c r="K192" s="368">
        <v>19570514</v>
      </c>
      <c r="L192" s="368">
        <v>20157629</v>
      </c>
      <c r="M192" s="368">
        <v>20762358</v>
      </c>
      <c r="N192" s="368">
        <v>21385229</v>
      </c>
      <c r="O192" s="368">
        <v>22026786</v>
      </c>
    </row>
    <row r="193" spans="1:15" s="344" customFormat="1">
      <c r="A193" s="339">
        <v>112150106</v>
      </c>
      <c r="B193" s="366">
        <v>112150106</v>
      </c>
      <c r="C193" s="378" t="s">
        <v>46</v>
      </c>
      <c r="D193" s="368">
        <v>3902913734</v>
      </c>
      <c r="E193" s="368">
        <v>3902913734</v>
      </c>
      <c r="F193" s="368">
        <v>4020001146</v>
      </c>
      <c r="G193" s="368">
        <v>4140601180</v>
      </c>
      <c r="H193" s="368">
        <v>4264819215</v>
      </c>
      <c r="I193" s="368">
        <v>4392763791</v>
      </c>
      <c r="J193" s="368">
        <v>4524546705</v>
      </c>
      <c r="K193" s="368">
        <v>4660283106</v>
      </c>
      <c r="L193" s="368">
        <v>4800091599</v>
      </c>
      <c r="M193" s="368">
        <v>4944094347</v>
      </c>
      <c r="N193" s="368">
        <v>5092417177</v>
      </c>
      <c r="O193" s="368">
        <v>5245189692</v>
      </c>
    </row>
    <row r="194" spans="1:15" s="344" customFormat="1">
      <c r="A194" s="339">
        <v>112150107</v>
      </c>
      <c r="B194" s="366">
        <v>112150107</v>
      </c>
      <c r="C194" s="378" t="s">
        <v>64</v>
      </c>
      <c r="D194" s="368">
        <v>146097690</v>
      </c>
      <c r="E194" s="368">
        <v>146097690</v>
      </c>
      <c r="F194" s="368">
        <v>150480621</v>
      </c>
      <c r="G194" s="368">
        <v>154995040</v>
      </c>
      <c r="H194" s="368">
        <v>159644891</v>
      </c>
      <c r="I194" s="368">
        <v>164434238</v>
      </c>
      <c r="J194" s="368">
        <v>169367265</v>
      </c>
      <c r="K194" s="368">
        <v>174448283</v>
      </c>
      <c r="L194" s="368">
        <v>179681731</v>
      </c>
      <c r="M194" s="368">
        <v>185072183</v>
      </c>
      <c r="N194" s="368">
        <v>190624348</v>
      </c>
      <c r="O194" s="368">
        <v>196343078</v>
      </c>
    </row>
    <row r="195" spans="1:15" s="349" customFormat="1">
      <c r="A195" s="339">
        <v>1121502</v>
      </c>
      <c r="B195" s="356">
        <v>1121502</v>
      </c>
      <c r="C195" s="357" t="s">
        <v>780</v>
      </c>
      <c r="D195" s="358">
        <v>14474178</v>
      </c>
      <c r="E195" s="358">
        <v>14474178</v>
      </c>
      <c r="F195" s="358">
        <v>14244039</v>
      </c>
      <c r="G195" s="358">
        <v>14017559</v>
      </c>
      <c r="H195" s="358">
        <v>13794679</v>
      </c>
      <c r="I195" s="358">
        <v>13575344</v>
      </c>
      <c r="J195" s="358">
        <v>13359496</v>
      </c>
      <c r="K195" s="358">
        <v>13147080</v>
      </c>
      <c r="L195" s="358">
        <v>12938041</v>
      </c>
      <c r="M195" s="358">
        <v>12732327</v>
      </c>
      <c r="N195" s="358">
        <v>12529883</v>
      </c>
      <c r="O195" s="358">
        <v>12330658</v>
      </c>
    </row>
    <row r="196" spans="1:15" s="349" customFormat="1">
      <c r="A196" s="339">
        <v>112150202</v>
      </c>
      <c r="B196" s="255">
        <v>112150202</v>
      </c>
      <c r="C196" s="362" t="s">
        <v>86</v>
      </c>
      <c r="D196" s="355">
        <v>14474178</v>
      </c>
      <c r="E196" s="355">
        <v>14474178</v>
      </c>
      <c r="F196" s="355">
        <v>14244039</v>
      </c>
      <c r="G196" s="355">
        <v>14017559</v>
      </c>
      <c r="H196" s="355">
        <v>13794679</v>
      </c>
      <c r="I196" s="355">
        <v>13575344</v>
      </c>
      <c r="J196" s="355">
        <v>13359496</v>
      </c>
      <c r="K196" s="355">
        <v>13147080</v>
      </c>
      <c r="L196" s="355">
        <v>12938041</v>
      </c>
      <c r="M196" s="355">
        <v>12732327</v>
      </c>
      <c r="N196" s="355">
        <v>12529883</v>
      </c>
      <c r="O196" s="355">
        <v>12330658</v>
      </c>
    </row>
    <row r="197" spans="1:15" s="344" customFormat="1">
      <c r="A197" s="347">
        <v>1121503</v>
      </c>
      <c r="B197" s="356">
        <v>1121503</v>
      </c>
      <c r="C197" s="357" t="s">
        <v>779</v>
      </c>
      <c r="D197" s="358">
        <v>814328</v>
      </c>
      <c r="E197" s="358">
        <v>814328</v>
      </c>
      <c r="F197" s="358">
        <v>838758</v>
      </c>
      <c r="G197" s="358">
        <v>863921</v>
      </c>
      <c r="H197" s="358">
        <v>889839</v>
      </c>
      <c r="I197" s="358">
        <v>916534</v>
      </c>
      <c r="J197" s="358">
        <v>944030</v>
      </c>
      <c r="K197" s="358">
        <v>972351</v>
      </c>
      <c r="L197" s="358">
        <v>1001521</v>
      </c>
      <c r="M197" s="358">
        <v>1031567</v>
      </c>
      <c r="N197" s="358">
        <v>1062514</v>
      </c>
      <c r="O197" s="358">
        <v>1094389</v>
      </c>
    </row>
    <row r="198" spans="1:15" s="344" customFormat="1">
      <c r="A198" s="347">
        <v>112150301</v>
      </c>
      <c r="B198" s="255">
        <v>112150301</v>
      </c>
      <c r="C198" s="362" t="s">
        <v>2147</v>
      </c>
      <c r="D198" s="355">
        <v>814328</v>
      </c>
      <c r="E198" s="355">
        <v>814328</v>
      </c>
      <c r="F198" s="355">
        <v>838758</v>
      </c>
      <c r="G198" s="355">
        <v>863921</v>
      </c>
      <c r="H198" s="355">
        <v>889839</v>
      </c>
      <c r="I198" s="355">
        <v>916534</v>
      </c>
      <c r="J198" s="355">
        <v>944030</v>
      </c>
      <c r="K198" s="355">
        <v>972351</v>
      </c>
      <c r="L198" s="355">
        <v>1001521</v>
      </c>
      <c r="M198" s="355">
        <v>1031567</v>
      </c>
      <c r="N198" s="355">
        <v>1062514</v>
      </c>
      <c r="O198" s="355">
        <v>1094389</v>
      </c>
    </row>
    <row r="199" spans="1:15" s="344" customFormat="1">
      <c r="A199" s="339">
        <v>1121504</v>
      </c>
      <c r="B199" s="356">
        <v>1121504</v>
      </c>
      <c r="C199" s="357" t="s">
        <v>62</v>
      </c>
      <c r="D199" s="358">
        <v>13621801</v>
      </c>
      <c r="E199" s="358">
        <v>13621801</v>
      </c>
      <c r="F199" s="358">
        <v>14030456</v>
      </c>
      <c r="G199" s="358">
        <v>14451369</v>
      </c>
      <c r="H199" s="358">
        <v>14884910</v>
      </c>
      <c r="I199" s="358">
        <v>15331458</v>
      </c>
      <c r="J199" s="358">
        <v>15791401</v>
      </c>
      <c r="K199" s="358">
        <v>16265143</v>
      </c>
      <c r="L199" s="358">
        <v>16753098</v>
      </c>
      <c r="M199" s="358">
        <v>17255691</v>
      </c>
      <c r="N199" s="358">
        <v>17773362</v>
      </c>
      <c r="O199" s="358">
        <v>18306563</v>
      </c>
    </row>
    <row r="200" spans="1:15" s="344" customFormat="1">
      <c r="A200" s="347">
        <v>1121505</v>
      </c>
      <c r="B200" s="356">
        <v>1121505</v>
      </c>
      <c r="C200" s="357" t="s">
        <v>271</v>
      </c>
      <c r="D200" s="358">
        <v>166679748</v>
      </c>
      <c r="E200" s="358">
        <v>75974228</v>
      </c>
      <c r="F200" s="358">
        <v>74766238</v>
      </c>
      <c r="G200" s="358">
        <v>73577455</v>
      </c>
      <c r="H200" s="358">
        <v>72407573</v>
      </c>
      <c r="I200" s="358">
        <v>71256293</v>
      </c>
      <c r="J200" s="358">
        <v>70123318</v>
      </c>
      <c r="K200" s="358">
        <v>69008357</v>
      </c>
      <c r="L200" s="358">
        <v>67911124</v>
      </c>
      <c r="M200" s="358">
        <v>66831337</v>
      </c>
      <c r="N200" s="358">
        <v>65768719</v>
      </c>
      <c r="O200" s="358">
        <v>64722996</v>
      </c>
    </row>
    <row r="201" spans="1:15" s="344" customFormat="1" ht="24.75" customHeight="1">
      <c r="A201" s="339">
        <v>112150501</v>
      </c>
      <c r="B201" s="255">
        <v>112150501</v>
      </c>
      <c r="C201" s="362" t="s">
        <v>19</v>
      </c>
      <c r="D201" s="355">
        <v>166679748</v>
      </c>
      <c r="E201" s="355">
        <v>75974228</v>
      </c>
      <c r="F201" s="355">
        <v>74766238</v>
      </c>
      <c r="G201" s="355">
        <v>73577455</v>
      </c>
      <c r="H201" s="355">
        <v>72407573</v>
      </c>
      <c r="I201" s="355">
        <v>71256293</v>
      </c>
      <c r="J201" s="355">
        <v>70123318</v>
      </c>
      <c r="K201" s="355">
        <v>69008357</v>
      </c>
      <c r="L201" s="355">
        <v>67911124</v>
      </c>
      <c r="M201" s="355">
        <v>66831337</v>
      </c>
      <c r="N201" s="355">
        <v>65768719</v>
      </c>
      <c r="O201" s="355">
        <v>64722996</v>
      </c>
    </row>
    <row r="202" spans="1:15" s="344" customFormat="1">
      <c r="A202" s="347">
        <v>1121506</v>
      </c>
      <c r="B202" s="356">
        <v>1121506</v>
      </c>
      <c r="C202" s="357" t="s">
        <v>22</v>
      </c>
      <c r="D202" s="358">
        <v>1323078155</v>
      </c>
      <c r="E202" s="358">
        <v>1323078155</v>
      </c>
      <c r="F202" s="358">
        <v>1362770499</v>
      </c>
      <c r="G202" s="358">
        <v>1403653614</v>
      </c>
      <c r="H202" s="358">
        <v>1445763223</v>
      </c>
      <c r="I202" s="358">
        <v>1489136119</v>
      </c>
      <c r="J202" s="358">
        <v>1533810202</v>
      </c>
      <c r="K202" s="358">
        <v>1579824507</v>
      </c>
      <c r="L202" s="358">
        <v>1627219242</v>
      </c>
      <c r="M202" s="358">
        <v>1676035819</v>
      </c>
      <c r="N202" s="358">
        <v>1726316894</v>
      </c>
      <c r="O202" s="358">
        <v>1778106402</v>
      </c>
    </row>
    <row r="203" spans="1:15" s="344" customFormat="1">
      <c r="A203" s="347">
        <v>112150601</v>
      </c>
      <c r="B203" s="255">
        <v>112150601</v>
      </c>
      <c r="C203" s="362" t="s">
        <v>75</v>
      </c>
      <c r="D203" s="355">
        <v>89472584</v>
      </c>
      <c r="E203" s="355">
        <v>89472584</v>
      </c>
      <c r="F203" s="355">
        <v>92156761</v>
      </c>
      <c r="G203" s="355">
        <v>94921464</v>
      </c>
      <c r="H203" s="355">
        <v>97769108</v>
      </c>
      <c r="I203" s="355">
        <v>100702181</v>
      </c>
      <c r="J203" s="355">
        <v>103723246</v>
      </c>
      <c r="K203" s="355">
        <v>106834943</v>
      </c>
      <c r="L203" s="355">
        <v>110039991</v>
      </c>
      <c r="M203" s="355">
        <v>113341191</v>
      </c>
      <c r="N203" s="355">
        <v>116741427</v>
      </c>
      <c r="O203" s="355">
        <v>120243670</v>
      </c>
    </row>
    <row r="204" spans="1:15" s="344" customFormat="1">
      <c r="A204" s="339">
        <v>112150602</v>
      </c>
      <c r="B204" s="255">
        <v>112150602</v>
      </c>
      <c r="C204" s="362" t="s">
        <v>84</v>
      </c>
      <c r="D204" s="355">
        <v>1</v>
      </c>
      <c r="E204" s="355">
        <v>1</v>
      </c>
      <c r="F204" s="355">
        <v>1</v>
      </c>
      <c r="G204" s="355">
        <v>1</v>
      </c>
      <c r="H204" s="355">
        <v>1</v>
      </c>
      <c r="I204" s="355">
        <v>1</v>
      </c>
      <c r="J204" s="355">
        <v>1</v>
      </c>
      <c r="K204" s="355">
        <v>1</v>
      </c>
      <c r="L204" s="355">
        <v>1</v>
      </c>
      <c r="M204" s="355">
        <v>1</v>
      </c>
      <c r="N204" s="355">
        <v>1</v>
      </c>
      <c r="O204" s="355">
        <v>1</v>
      </c>
    </row>
    <row r="205" spans="1:15" s="349" customFormat="1">
      <c r="A205" s="347">
        <v>112150603</v>
      </c>
      <c r="B205" s="255">
        <v>112150603</v>
      </c>
      <c r="C205" s="362" t="s">
        <v>88</v>
      </c>
      <c r="D205" s="355">
        <v>16270160</v>
      </c>
      <c r="E205" s="355">
        <v>16270160</v>
      </c>
      <c r="F205" s="355">
        <v>16758265</v>
      </c>
      <c r="G205" s="355">
        <v>17261013</v>
      </c>
      <c r="H205" s="355">
        <v>17778843</v>
      </c>
      <c r="I205" s="355">
        <v>18312209</v>
      </c>
      <c r="J205" s="355">
        <v>18861575</v>
      </c>
      <c r="K205" s="355">
        <v>19427422</v>
      </c>
      <c r="L205" s="355">
        <v>20010245</v>
      </c>
      <c r="M205" s="355">
        <v>20610552</v>
      </c>
      <c r="N205" s="355">
        <v>21228868</v>
      </c>
      <c r="O205" s="355">
        <v>21865734</v>
      </c>
    </row>
    <row r="206" spans="1:15" s="349" customFormat="1" ht="27.75" customHeight="1">
      <c r="A206" s="347">
        <v>112150604</v>
      </c>
      <c r="B206" s="363">
        <v>112150604</v>
      </c>
      <c r="C206" s="382" t="s">
        <v>28</v>
      </c>
      <c r="D206" s="365">
        <v>0</v>
      </c>
      <c r="E206" s="365">
        <v>0</v>
      </c>
      <c r="F206" s="365">
        <v>0</v>
      </c>
      <c r="G206" s="365">
        <v>0</v>
      </c>
      <c r="H206" s="365">
        <v>0</v>
      </c>
      <c r="I206" s="365">
        <v>0</v>
      </c>
      <c r="J206" s="365">
        <v>0</v>
      </c>
      <c r="K206" s="365">
        <v>0</v>
      </c>
      <c r="L206" s="365">
        <v>0</v>
      </c>
      <c r="M206" s="365">
        <v>0</v>
      </c>
      <c r="N206" s="365">
        <v>0</v>
      </c>
      <c r="O206" s="365">
        <v>0</v>
      </c>
    </row>
    <row r="207" spans="1:15" s="349" customFormat="1">
      <c r="A207" s="339">
        <v>112150605</v>
      </c>
      <c r="B207" s="255">
        <v>112150605</v>
      </c>
      <c r="C207" s="362" t="s">
        <v>59</v>
      </c>
      <c r="D207" s="355">
        <v>1063951091</v>
      </c>
      <c r="E207" s="355">
        <v>1063951091</v>
      </c>
      <c r="F207" s="355">
        <v>1095869623</v>
      </c>
      <c r="G207" s="355">
        <v>1128745712</v>
      </c>
      <c r="H207" s="355">
        <v>1162608084</v>
      </c>
      <c r="I207" s="355">
        <v>1197486326</v>
      </c>
      <c r="J207" s="355">
        <v>1233410916</v>
      </c>
      <c r="K207" s="355">
        <v>1270413243</v>
      </c>
      <c r="L207" s="355">
        <v>1308525641</v>
      </c>
      <c r="M207" s="355">
        <v>1347781410</v>
      </c>
      <c r="N207" s="355">
        <v>1388214852</v>
      </c>
      <c r="O207" s="355">
        <v>1429861298</v>
      </c>
    </row>
    <row r="208" spans="1:15" s="349" customFormat="1">
      <c r="A208" s="339">
        <v>112150606</v>
      </c>
      <c r="B208" s="255">
        <v>112150606</v>
      </c>
      <c r="C208" s="362" t="s">
        <v>104</v>
      </c>
      <c r="D208" s="355">
        <v>2420466</v>
      </c>
      <c r="E208" s="355">
        <v>2420466</v>
      </c>
      <c r="F208" s="355">
        <v>2493080</v>
      </c>
      <c r="G208" s="355">
        <v>2567872</v>
      </c>
      <c r="H208" s="355">
        <v>2644908</v>
      </c>
      <c r="I208" s="355">
        <v>2724255</v>
      </c>
      <c r="J208" s="355">
        <v>2805983</v>
      </c>
      <c r="K208" s="355">
        <v>2890163</v>
      </c>
      <c r="L208" s="355">
        <v>2976867</v>
      </c>
      <c r="M208" s="355">
        <v>3066173</v>
      </c>
      <c r="N208" s="355">
        <v>3158159</v>
      </c>
      <c r="O208" s="355">
        <v>3252904</v>
      </c>
    </row>
    <row r="209" spans="1:16">
      <c r="A209" s="339">
        <v>112150608</v>
      </c>
      <c r="B209" s="255">
        <v>112150608</v>
      </c>
      <c r="C209" s="362" t="s">
        <v>22</v>
      </c>
      <c r="D209" s="355">
        <v>150963853</v>
      </c>
      <c r="E209" s="355">
        <v>150963853</v>
      </c>
      <c r="F209" s="355">
        <v>155492769</v>
      </c>
      <c r="G209" s="355">
        <v>160157552</v>
      </c>
      <c r="H209" s="355">
        <v>164962279</v>
      </c>
      <c r="I209" s="355">
        <v>169911147</v>
      </c>
      <c r="J209" s="355">
        <v>175008481</v>
      </c>
      <c r="K209" s="355">
        <v>180258735</v>
      </c>
      <c r="L209" s="355">
        <v>185666497</v>
      </c>
      <c r="M209" s="355">
        <v>191236492</v>
      </c>
      <c r="N209" s="355">
        <v>196973587</v>
      </c>
      <c r="O209" s="355">
        <v>202882795</v>
      </c>
      <c r="P209" s="344"/>
    </row>
    <row r="210" spans="1:16">
      <c r="A210" s="339">
        <v>11216</v>
      </c>
      <c r="B210" s="352">
        <v>11216</v>
      </c>
      <c r="C210" s="248" t="s">
        <v>775</v>
      </c>
      <c r="D210" s="353">
        <v>141510859616</v>
      </c>
      <c r="E210" s="353">
        <v>141921844567</v>
      </c>
      <c r="F210" s="353">
        <v>133106957852</v>
      </c>
      <c r="G210" s="353">
        <v>141463587574</v>
      </c>
      <c r="H210" s="353">
        <v>137849633896</v>
      </c>
      <c r="I210" s="353">
        <v>152641786521</v>
      </c>
      <c r="J210" s="353">
        <v>145276750402</v>
      </c>
      <c r="K210" s="353">
        <v>136425606437</v>
      </c>
      <c r="L210" s="353">
        <v>142146078007</v>
      </c>
      <c r="M210" s="353">
        <v>146162719755</v>
      </c>
      <c r="N210" s="353">
        <v>152184505566</v>
      </c>
      <c r="O210" s="353">
        <v>155491626832</v>
      </c>
      <c r="P210" s="344"/>
    </row>
    <row r="211" spans="1:16">
      <c r="A211" s="339">
        <v>1121605</v>
      </c>
      <c r="B211" s="356">
        <v>1121605</v>
      </c>
      <c r="C211" s="357" t="s">
        <v>776</v>
      </c>
      <c r="D211" s="358">
        <v>39514772675</v>
      </c>
      <c r="E211" s="358">
        <v>39514772675</v>
      </c>
      <c r="F211" s="358">
        <v>27627673802</v>
      </c>
      <c r="G211" s="358">
        <v>32819925002</v>
      </c>
      <c r="H211" s="358">
        <v>25946661447</v>
      </c>
      <c r="I211" s="358">
        <v>37381724898</v>
      </c>
      <c r="J211" s="358">
        <v>26558886930</v>
      </c>
      <c r="K211" s="358">
        <v>14146207061</v>
      </c>
      <c r="L211" s="358">
        <v>16198296650</v>
      </c>
      <c r="M211" s="358">
        <v>16436504957</v>
      </c>
      <c r="N211" s="358">
        <v>18566504323</v>
      </c>
      <c r="O211" s="358">
        <v>17865085552</v>
      </c>
      <c r="P211" s="344"/>
    </row>
    <row r="212" spans="1:16">
      <c r="A212" s="339" t="s">
        <v>4324</v>
      </c>
      <c r="B212" s="356" t="s">
        <v>4324</v>
      </c>
      <c r="C212" s="357" t="s">
        <v>4328</v>
      </c>
      <c r="D212" s="358">
        <f>D214+D216</f>
        <v>36654501036</v>
      </c>
      <c r="E212" s="358">
        <f t="shared" ref="E212:O212" si="4">E214+E216</f>
        <v>36654501036</v>
      </c>
      <c r="F212" s="358">
        <f t="shared" si="4"/>
        <v>25508444054</v>
      </c>
      <c r="G212" s="358">
        <f t="shared" si="4"/>
        <v>30324051190</v>
      </c>
      <c r="H212" s="358">
        <f t="shared" si="4"/>
        <v>23965869635</v>
      </c>
      <c r="I212" s="358">
        <f t="shared" si="4"/>
        <v>35077311456</v>
      </c>
      <c r="J212" s="358">
        <f t="shared" si="4"/>
        <v>24729928973</v>
      </c>
      <c r="K212" s="358">
        <f t="shared" si="4"/>
        <v>13017011421</v>
      </c>
      <c r="L212" s="358">
        <f t="shared" si="4"/>
        <v>15165949507</v>
      </c>
      <c r="M212" s="358">
        <f t="shared" si="4"/>
        <v>15269541411</v>
      </c>
      <c r="N212" s="358">
        <f t="shared" si="4"/>
        <v>17407280954</v>
      </c>
      <c r="O212" s="358">
        <f t="shared" si="4"/>
        <v>16792803936</v>
      </c>
      <c r="P212" s="344"/>
    </row>
    <row r="213" spans="1:16" s="349" customFormat="1">
      <c r="A213" s="347" t="s">
        <v>4325</v>
      </c>
      <c r="B213" s="356" t="s">
        <v>4325</v>
      </c>
      <c r="C213" s="357" t="s">
        <v>4329</v>
      </c>
      <c r="D213" s="358">
        <f>D215+D217</f>
        <v>2860271639</v>
      </c>
      <c r="E213" s="358">
        <f t="shared" ref="E213:O213" si="5">E215+E217</f>
        <v>2860271639</v>
      </c>
      <c r="F213" s="358">
        <f t="shared" si="5"/>
        <v>2119229748</v>
      </c>
      <c r="G213" s="358">
        <f t="shared" si="5"/>
        <v>2495873812</v>
      </c>
      <c r="H213" s="358">
        <f t="shared" si="5"/>
        <v>1980791812</v>
      </c>
      <c r="I213" s="358">
        <f t="shared" si="5"/>
        <v>2304413442</v>
      </c>
      <c r="J213" s="358">
        <f t="shared" si="5"/>
        <v>1828957957</v>
      </c>
      <c r="K213" s="358">
        <f t="shared" si="5"/>
        <v>1129195640</v>
      </c>
      <c r="L213" s="358">
        <f t="shared" si="5"/>
        <v>1032347143</v>
      </c>
      <c r="M213" s="358">
        <f t="shared" si="5"/>
        <v>1166963546</v>
      </c>
      <c r="N213" s="358">
        <f t="shared" si="5"/>
        <v>1159223369</v>
      </c>
      <c r="O213" s="358">
        <f t="shared" si="5"/>
        <v>1072281616</v>
      </c>
    </row>
    <row r="214" spans="1:16" ht="27.6">
      <c r="A214" s="347">
        <v>112161401</v>
      </c>
      <c r="B214" s="363">
        <v>112161401</v>
      </c>
      <c r="C214" s="382" t="s">
        <v>4082</v>
      </c>
      <c r="D214" s="365">
        <v>0</v>
      </c>
      <c r="E214" s="365">
        <v>0</v>
      </c>
      <c r="F214" s="365">
        <v>0</v>
      </c>
      <c r="G214" s="365">
        <v>0</v>
      </c>
      <c r="H214" s="365">
        <v>0</v>
      </c>
      <c r="I214" s="365">
        <v>0</v>
      </c>
      <c r="J214" s="365">
        <v>0</v>
      </c>
      <c r="K214" s="365">
        <v>0</v>
      </c>
      <c r="L214" s="365">
        <v>0</v>
      </c>
      <c r="M214" s="365">
        <v>0</v>
      </c>
      <c r="N214" s="365">
        <v>0</v>
      </c>
      <c r="O214" s="365">
        <v>0</v>
      </c>
      <c r="P214" s="344"/>
    </row>
    <row r="215" spans="1:16" ht="27.6">
      <c r="A215" s="339">
        <v>112161402</v>
      </c>
      <c r="B215" s="363">
        <v>112161402</v>
      </c>
      <c r="C215" s="382" t="s">
        <v>2909</v>
      </c>
      <c r="D215" s="365">
        <v>0</v>
      </c>
      <c r="E215" s="365">
        <v>0</v>
      </c>
      <c r="F215" s="365">
        <v>0</v>
      </c>
      <c r="G215" s="365">
        <v>0</v>
      </c>
      <c r="H215" s="365">
        <v>0</v>
      </c>
      <c r="I215" s="365">
        <v>0</v>
      </c>
      <c r="J215" s="365">
        <v>0</v>
      </c>
      <c r="K215" s="365">
        <v>0</v>
      </c>
      <c r="L215" s="365">
        <v>0</v>
      </c>
      <c r="M215" s="365">
        <v>0</v>
      </c>
      <c r="N215" s="365">
        <v>0</v>
      </c>
      <c r="O215" s="365">
        <v>0</v>
      </c>
      <c r="P215" s="344"/>
    </row>
    <row r="216" spans="1:16" s="349" customFormat="1">
      <c r="A216" s="339">
        <v>112161301</v>
      </c>
      <c r="B216" s="255">
        <v>112161301</v>
      </c>
      <c r="C216" s="362" t="s">
        <v>4125</v>
      </c>
      <c r="D216" s="355">
        <v>36654501036</v>
      </c>
      <c r="E216" s="355">
        <v>36654501036</v>
      </c>
      <c r="F216" s="355">
        <v>25508444054</v>
      </c>
      <c r="G216" s="355">
        <v>30324051190</v>
      </c>
      <c r="H216" s="355">
        <v>23965869635</v>
      </c>
      <c r="I216" s="355">
        <v>35077311456</v>
      </c>
      <c r="J216" s="355">
        <v>24729928973</v>
      </c>
      <c r="K216" s="355">
        <v>13017011421</v>
      </c>
      <c r="L216" s="355">
        <v>15165949507</v>
      </c>
      <c r="M216" s="355">
        <v>15269541411</v>
      </c>
      <c r="N216" s="355">
        <v>17407280954</v>
      </c>
      <c r="O216" s="355">
        <v>16792803936</v>
      </c>
    </row>
    <row r="217" spans="1:16" s="349" customFormat="1">
      <c r="A217" s="339">
        <v>112161302</v>
      </c>
      <c r="B217" s="255">
        <v>112161302</v>
      </c>
      <c r="C217" s="362" t="s">
        <v>4126</v>
      </c>
      <c r="D217" s="355">
        <v>2860271639</v>
      </c>
      <c r="E217" s="355">
        <v>2860271639</v>
      </c>
      <c r="F217" s="355">
        <v>2119229748</v>
      </c>
      <c r="G217" s="355">
        <v>2495873812</v>
      </c>
      <c r="H217" s="355">
        <v>1980791812</v>
      </c>
      <c r="I217" s="355">
        <v>2304413442</v>
      </c>
      <c r="J217" s="355">
        <v>1828957957</v>
      </c>
      <c r="K217" s="355">
        <v>1129195640</v>
      </c>
      <c r="L217" s="355">
        <v>1032347143</v>
      </c>
      <c r="M217" s="355">
        <v>1166963546</v>
      </c>
      <c r="N217" s="355">
        <v>1159223369</v>
      </c>
      <c r="O217" s="355">
        <v>1072281616</v>
      </c>
    </row>
    <row r="218" spans="1:16" s="349" customFormat="1">
      <c r="A218" s="339">
        <v>1121615</v>
      </c>
      <c r="B218" s="366">
        <v>1121615</v>
      </c>
      <c r="C218" s="367" t="s">
        <v>4083</v>
      </c>
      <c r="D218" s="368">
        <v>2858807453</v>
      </c>
      <c r="E218" s="368">
        <v>3269792404</v>
      </c>
      <c r="F218" s="368">
        <v>3367886177</v>
      </c>
      <c r="G218" s="368">
        <v>3468922763</v>
      </c>
      <c r="H218" s="368">
        <v>3572990446</v>
      </c>
      <c r="I218" s="368">
        <v>3680180160</v>
      </c>
      <c r="J218" s="368">
        <v>3790585565</v>
      </c>
      <c r="K218" s="368">
        <v>3904303132</v>
      </c>
      <c r="L218" s="368">
        <v>4021432226</v>
      </c>
      <c r="M218" s="368">
        <v>4142075193</v>
      </c>
      <c r="N218" s="368">
        <v>4266337449</v>
      </c>
      <c r="O218" s="368">
        <v>4394327572</v>
      </c>
    </row>
    <row r="219" spans="1:16" s="349" customFormat="1">
      <c r="A219" s="339">
        <v>112161501</v>
      </c>
      <c r="B219" s="255">
        <v>112161501</v>
      </c>
      <c r="C219" s="362" t="s">
        <v>2910</v>
      </c>
      <c r="D219" s="355">
        <v>43059054</v>
      </c>
      <c r="E219" s="355">
        <v>43059054</v>
      </c>
      <c r="F219" s="355">
        <v>44350826</v>
      </c>
      <c r="G219" s="355">
        <v>45681351</v>
      </c>
      <c r="H219" s="355">
        <v>47051792</v>
      </c>
      <c r="I219" s="355">
        <v>48463346</v>
      </c>
      <c r="J219" s="355">
        <v>49917246</v>
      </c>
      <c r="K219" s="355">
        <v>51414763</v>
      </c>
      <c r="L219" s="355">
        <v>52957206</v>
      </c>
      <c r="M219" s="355">
        <v>54545922</v>
      </c>
      <c r="N219" s="355">
        <v>56182300</v>
      </c>
      <c r="O219" s="355">
        <v>57867769</v>
      </c>
    </row>
    <row r="220" spans="1:16" s="349" customFormat="1">
      <c r="A220" s="339">
        <v>112161502</v>
      </c>
      <c r="B220" s="255">
        <v>112161502</v>
      </c>
      <c r="C220" s="362" t="s">
        <v>2911</v>
      </c>
      <c r="D220" s="355">
        <v>69770343</v>
      </c>
      <c r="E220" s="355">
        <v>69770343</v>
      </c>
      <c r="F220" s="355">
        <v>71863453</v>
      </c>
      <c r="G220" s="355">
        <v>74019357</v>
      </c>
      <c r="H220" s="355">
        <v>76239938</v>
      </c>
      <c r="I220" s="355">
        <v>78527136</v>
      </c>
      <c r="J220" s="355">
        <v>80882950</v>
      </c>
      <c r="K220" s="355">
        <v>83309439</v>
      </c>
      <c r="L220" s="355">
        <v>85808722</v>
      </c>
      <c r="M220" s="355">
        <v>88382984</v>
      </c>
      <c r="N220" s="355">
        <v>91034474</v>
      </c>
      <c r="O220" s="355">
        <v>93765508</v>
      </c>
    </row>
    <row r="221" spans="1:16" s="349" customFormat="1">
      <c r="A221" s="339">
        <v>112161503</v>
      </c>
      <c r="B221" s="255">
        <v>112161503</v>
      </c>
      <c r="C221" s="362" t="s">
        <v>2912</v>
      </c>
      <c r="D221" s="355">
        <v>324807468</v>
      </c>
      <c r="E221" s="355">
        <v>324807468</v>
      </c>
      <c r="F221" s="355">
        <v>334551692</v>
      </c>
      <c r="G221" s="355">
        <v>344588243</v>
      </c>
      <c r="H221" s="355">
        <v>354925890</v>
      </c>
      <c r="I221" s="355">
        <v>365573667</v>
      </c>
      <c r="J221" s="355">
        <v>376540877</v>
      </c>
      <c r="K221" s="355">
        <v>387837103</v>
      </c>
      <c r="L221" s="355">
        <v>399472216</v>
      </c>
      <c r="M221" s="355">
        <v>411456382</v>
      </c>
      <c r="N221" s="355">
        <v>423800073</v>
      </c>
      <c r="O221" s="355">
        <v>436514075</v>
      </c>
    </row>
    <row r="222" spans="1:16">
      <c r="A222" s="339">
        <v>112161504</v>
      </c>
      <c r="B222" s="255">
        <v>112161504</v>
      </c>
      <c r="C222" s="362" t="s">
        <v>2913</v>
      </c>
      <c r="D222" s="355">
        <v>2421170586</v>
      </c>
      <c r="E222" s="355">
        <v>2421170586</v>
      </c>
      <c r="F222" s="355">
        <v>2493805704</v>
      </c>
      <c r="G222" s="355">
        <v>2568619875</v>
      </c>
      <c r="H222" s="355">
        <v>2645678471</v>
      </c>
      <c r="I222" s="355">
        <v>2725048825</v>
      </c>
      <c r="J222" s="355">
        <v>2806800290</v>
      </c>
      <c r="K222" s="355">
        <v>2891004299</v>
      </c>
      <c r="L222" s="355">
        <v>2977734428</v>
      </c>
      <c r="M222" s="355">
        <v>3067066461</v>
      </c>
      <c r="N222" s="355">
        <v>3159078455</v>
      </c>
      <c r="O222" s="355">
        <v>3253850809</v>
      </c>
      <c r="P222" s="344"/>
    </row>
    <row r="223" spans="1:16">
      <c r="A223" s="347">
        <v>112161505</v>
      </c>
      <c r="B223" s="255">
        <v>112161505</v>
      </c>
      <c r="C223" s="362" t="s">
        <v>2914</v>
      </c>
      <c r="D223" s="355">
        <v>1</v>
      </c>
      <c r="E223" s="355">
        <v>1</v>
      </c>
      <c r="F223" s="355">
        <v>1</v>
      </c>
      <c r="G223" s="355">
        <v>1</v>
      </c>
      <c r="H223" s="355">
        <v>1</v>
      </c>
      <c r="I223" s="355">
        <v>1</v>
      </c>
      <c r="J223" s="355">
        <v>1</v>
      </c>
      <c r="K223" s="355">
        <v>1</v>
      </c>
      <c r="L223" s="355">
        <v>1</v>
      </c>
      <c r="M223" s="355">
        <v>1</v>
      </c>
      <c r="N223" s="355">
        <v>1</v>
      </c>
      <c r="O223" s="355">
        <v>1</v>
      </c>
      <c r="P223" s="344"/>
    </row>
    <row r="224" spans="1:16">
      <c r="A224" s="347">
        <v>112161506</v>
      </c>
      <c r="B224" s="255">
        <v>112161506</v>
      </c>
      <c r="C224" s="362" t="s">
        <v>4084</v>
      </c>
      <c r="D224" s="355">
        <v>1</v>
      </c>
      <c r="E224" s="355">
        <v>410984952</v>
      </c>
      <c r="F224" s="355">
        <v>423314501</v>
      </c>
      <c r="G224" s="355">
        <v>436013936</v>
      </c>
      <c r="H224" s="355">
        <v>449094354</v>
      </c>
      <c r="I224" s="355">
        <v>462567185</v>
      </c>
      <c r="J224" s="355">
        <v>476444201</v>
      </c>
      <c r="K224" s="355">
        <v>490737527</v>
      </c>
      <c r="L224" s="355">
        <v>505459653</v>
      </c>
      <c r="M224" s="355">
        <v>520623443</v>
      </c>
      <c r="N224" s="355">
        <v>536242146</v>
      </c>
      <c r="O224" s="355">
        <v>552329410</v>
      </c>
      <c r="P224" s="344"/>
    </row>
    <row r="225" spans="1:16" ht="27.6">
      <c r="A225" s="502"/>
      <c r="B225" s="255">
        <v>1121616</v>
      </c>
      <c r="C225" s="362" t="s">
        <v>4127</v>
      </c>
      <c r="D225" s="355">
        <v>1</v>
      </c>
      <c r="E225" s="355">
        <v>1</v>
      </c>
      <c r="F225" s="355">
        <v>1</v>
      </c>
      <c r="G225" s="355">
        <v>1</v>
      </c>
      <c r="H225" s="355">
        <v>1</v>
      </c>
      <c r="I225" s="355">
        <v>1</v>
      </c>
      <c r="J225" s="355">
        <v>1</v>
      </c>
      <c r="K225" s="355">
        <v>1</v>
      </c>
      <c r="L225" s="355">
        <v>1</v>
      </c>
      <c r="M225" s="355">
        <v>1</v>
      </c>
      <c r="N225" s="355">
        <v>1</v>
      </c>
      <c r="O225" s="355">
        <v>1</v>
      </c>
      <c r="P225" s="344"/>
    </row>
    <row r="226" spans="1:16">
      <c r="A226" s="502"/>
      <c r="B226" s="255">
        <v>1121617</v>
      </c>
      <c r="C226" s="362" t="s">
        <v>4128</v>
      </c>
      <c r="D226" s="355">
        <v>1</v>
      </c>
      <c r="E226" s="355">
        <v>1</v>
      </c>
      <c r="F226" s="355">
        <v>1</v>
      </c>
      <c r="G226" s="355">
        <v>1</v>
      </c>
      <c r="H226" s="355">
        <v>1</v>
      </c>
      <c r="I226" s="355">
        <v>1</v>
      </c>
      <c r="J226" s="355">
        <v>1</v>
      </c>
      <c r="K226" s="355">
        <v>1</v>
      </c>
      <c r="L226" s="355">
        <v>1</v>
      </c>
      <c r="M226" s="355">
        <v>1</v>
      </c>
      <c r="N226" s="355">
        <v>1</v>
      </c>
      <c r="O226" s="355">
        <v>1</v>
      </c>
      <c r="P226" s="344"/>
    </row>
    <row r="227" spans="1:16" ht="27.6">
      <c r="A227" s="502"/>
      <c r="B227" s="366">
        <v>1121618</v>
      </c>
      <c r="C227" s="378" t="s">
        <v>2986</v>
      </c>
      <c r="D227" s="368">
        <v>1</v>
      </c>
      <c r="E227" s="368">
        <v>1</v>
      </c>
      <c r="F227" s="368">
        <v>1</v>
      </c>
      <c r="G227" s="368">
        <v>1</v>
      </c>
      <c r="H227" s="368">
        <v>1</v>
      </c>
      <c r="I227" s="368">
        <v>1</v>
      </c>
      <c r="J227" s="368">
        <v>1</v>
      </c>
      <c r="K227" s="368">
        <v>1</v>
      </c>
      <c r="L227" s="368">
        <v>1</v>
      </c>
      <c r="M227" s="368">
        <v>1</v>
      </c>
      <c r="N227" s="368">
        <v>1</v>
      </c>
      <c r="O227" s="368">
        <v>1</v>
      </c>
      <c r="P227" s="344"/>
    </row>
    <row r="228" spans="1:16" s="349" customFormat="1" ht="27.6">
      <c r="A228" s="502"/>
      <c r="B228" s="255">
        <v>112161801</v>
      </c>
      <c r="C228" s="362" t="s">
        <v>4129</v>
      </c>
      <c r="D228" s="355">
        <v>1</v>
      </c>
      <c r="E228" s="355">
        <v>1</v>
      </c>
      <c r="F228" s="355">
        <v>1</v>
      </c>
      <c r="G228" s="355">
        <v>1</v>
      </c>
      <c r="H228" s="355">
        <v>1</v>
      </c>
      <c r="I228" s="355">
        <v>1</v>
      </c>
      <c r="J228" s="355">
        <v>1</v>
      </c>
      <c r="K228" s="355">
        <v>1</v>
      </c>
      <c r="L228" s="355">
        <v>1</v>
      </c>
      <c r="M228" s="355">
        <v>1</v>
      </c>
      <c r="N228" s="355">
        <v>1</v>
      </c>
      <c r="O228" s="355">
        <v>1</v>
      </c>
    </row>
    <row r="229" spans="1:16" s="349" customFormat="1">
      <c r="A229" s="347">
        <v>1121606</v>
      </c>
      <c r="B229" s="366">
        <v>1121606</v>
      </c>
      <c r="C229" s="367" t="s">
        <v>775</v>
      </c>
      <c r="D229" s="368">
        <v>13532626</v>
      </c>
      <c r="E229" s="368">
        <v>13532626</v>
      </c>
      <c r="F229" s="368">
        <v>13938605</v>
      </c>
      <c r="G229" s="368">
        <v>14356763</v>
      </c>
      <c r="H229" s="368">
        <v>14787466</v>
      </c>
      <c r="I229" s="368">
        <v>15231090</v>
      </c>
      <c r="J229" s="368">
        <v>15688023</v>
      </c>
      <c r="K229" s="368">
        <v>16158663</v>
      </c>
      <c r="L229" s="368">
        <v>16643423</v>
      </c>
      <c r="M229" s="368">
        <v>17142726</v>
      </c>
      <c r="N229" s="368">
        <v>17657008</v>
      </c>
      <c r="O229" s="368">
        <v>18186718</v>
      </c>
    </row>
    <row r="230" spans="1:16" s="349" customFormat="1" ht="27.6">
      <c r="A230" s="347">
        <v>1121611</v>
      </c>
      <c r="B230" s="366">
        <v>1121611</v>
      </c>
      <c r="C230" s="367" t="s">
        <v>2248</v>
      </c>
      <c r="D230" s="368">
        <v>35460141807</v>
      </c>
      <c r="E230" s="368">
        <v>35460141807</v>
      </c>
      <c r="F230" s="368">
        <v>36523946062</v>
      </c>
      <c r="G230" s="368">
        <v>37619664443</v>
      </c>
      <c r="H230" s="368">
        <v>38748254377</v>
      </c>
      <c r="I230" s="368">
        <v>39910702008</v>
      </c>
      <c r="J230" s="368">
        <v>41108023068</v>
      </c>
      <c r="K230" s="368">
        <v>42341263760</v>
      </c>
      <c r="L230" s="368">
        <v>43611501673</v>
      </c>
      <c r="M230" s="368">
        <v>44919846723</v>
      </c>
      <c r="N230" s="368">
        <v>46267442125</v>
      </c>
      <c r="O230" s="368">
        <v>47655465389</v>
      </c>
    </row>
    <row r="231" spans="1:16" s="349" customFormat="1" ht="27.6">
      <c r="A231" s="339">
        <v>1121612</v>
      </c>
      <c r="B231" s="366">
        <v>1121612</v>
      </c>
      <c r="C231" s="367" t="s">
        <v>2249</v>
      </c>
      <c r="D231" s="368">
        <v>34626224690</v>
      </c>
      <c r="E231" s="368">
        <v>34626224690</v>
      </c>
      <c r="F231" s="368">
        <v>35665011431</v>
      </c>
      <c r="G231" s="368">
        <v>36734961774</v>
      </c>
      <c r="H231" s="368">
        <v>37837010627</v>
      </c>
      <c r="I231" s="368">
        <v>38972120946</v>
      </c>
      <c r="J231" s="368">
        <v>40141284574</v>
      </c>
      <c r="K231" s="368">
        <v>41345523112</v>
      </c>
      <c r="L231" s="368">
        <v>42585888805</v>
      </c>
      <c r="M231" s="368">
        <v>43863465469</v>
      </c>
      <c r="N231" s="368">
        <v>45179369433</v>
      </c>
      <c r="O231" s="368">
        <v>46534750516</v>
      </c>
    </row>
    <row r="232" spans="1:16">
      <c r="A232" s="339">
        <v>1121609</v>
      </c>
      <c r="B232" s="366">
        <v>1121609</v>
      </c>
      <c r="C232" s="367" t="s">
        <v>2148</v>
      </c>
      <c r="D232" s="368">
        <v>29037380362</v>
      </c>
      <c r="E232" s="368">
        <v>29037380362</v>
      </c>
      <c r="F232" s="368">
        <v>29908501772</v>
      </c>
      <c r="G232" s="368">
        <v>30805756826</v>
      </c>
      <c r="H232" s="368">
        <v>31729929530</v>
      </c>
      <c r="I232" s="368">
        <v>32681827416</v>
      </c>
      <c r="J232" s="368">
        <v>33662282239</v>
      </c>
      <c r="K232" s="368">
        <v>34672150706</v>
      </c>
      <c r="L232" s="368">
        <v>35712315227</v>
      </c>
      <c r="M232" s="368">
        <v>36783684684</v>
      </c>
      <c r="N232" s="368">
        <v>37887195225</v>
      </c>
      <c r="O232" s="368">
        <v>39023811082</v>
      </c>
      <c r="P232" s="344"/>
    </row>
    <row r="233" spans="1:16">
      <c r="A233" s="339">
        <v>11217</v>
      </c>
      <c r="B233" s="352">
        <v>11217</v>
      </c>
      <c r="C233" s="248" t="s">
        <v>274</v>
      </c>
      <c r="D233" s="353">
        <v>882232018507</v>
      </c>
      <c r="E233" s="353">
        <v>896405842211</v>
      </c>
      <c r="F233" s="353">
        <v>910172951012</v>
      </c>
      <c r="G233" s="353">
        <v>936155155587</v>
      </c>
      <c r="H233" s="353">
        <v>962762633761</v>
      </c>
      <c r="I233" s="353">
        <v>990091002883</v>
      </c>
      <c r="J233" s="353">
        <v>1018222868871</v>
      </c>
      <c r="K233" s="353">
        <v>1047127730277</v>
      </c>
      <c r="L233" s="353">
        <v>1076963930428</v>
      </c>
      <c r="M233" s="353">
        <v>1106987198986</v>
      </c>
      <c r="N233" s="353">
        <v>1137880602488</v>
      </c>
      <c r="O233" s="353">
        <v>1157379342219</v>
      </c>
      <c r="P233" s="344"/>
    </row>
    <row r="234" spans="1:16" s="349" customFormat="1">
      <c r="A234" s="339">
        <v>1121701</v>
      </c>
      <c r="B234" s="356">
        <v>1121701</v>
      </c>
      <c r="C234" s="357" t="s">
        <v>2149</v>
      </c>
      <c r="D234" s="358">
        <v>838174455337</v>
      </c>
      <c r="E234" s="358">
        <v>852818865201</v>
      </c>
      <c r="F234" s="358">
        <v>863540533448</v>
      </c>
      <c r="G234" s="358">
        <v>887398532548</v>
      </c>
      <c r="H234" s="358">
        <v>911941548367</v>
      </c>
      <c r="I234" s="358">
        <v>937189670560</v>
      </c>
      <c r="J234" s="358">
        <v>963163584554</v>
      </c>
      <c r="K234" s="358">
        <v>989884589325</v>
      </c>
      <c r="L234" s="358">
        <v>1017374615701</v>
      </c>
      <c r="M234" s="358">
        <v>1045656245197</v>
      </c>
      <c r="N234" s="358">
        <v>1074752729445</v>
      </c>
      <c r="O234" s="358">
        <v>1091848738616</v>
      </c>
    </row>
    <row r="235" spans="1:16">
      <c r="A235" s="347">
        <v>112170101</v>
      </c>
      <c r="B235" s="356">
        <v>112170101</v>
      </c>
      <c r="C235" s="357" t="s">
        <v>2150</v>
      </c>
      <c r="D235" s="358">
        <v>809882283580</v>
      </c>
      <c r="E235" s="358">
        <v>824526693444</v>
      </c>
      <c r="F235" s="358">
        <v>834399596539</v>
      </c>
      <c r="G235" s="358">
        <v>857383367532</v>
      </c>
      <c r="H235" s="358">
        <v>881025928401</v>
      </c>
      <c r="I235" s="358">
        <v>905346581995</v>
      </c>
      <c r="J235" s="358">
        <v>930365203332</v>
      </c>
      <c r="K235" s="358">
        <v>956102256666</v>
      </c>
      <c r="L235" s="358">
        <v>982578813062</v>
      </c>
      <c r="M235" s="358">
        <v>1009816568479</v>
      </c>
      <c r="N235" s="358">
        <v>1037837862425</v>
      </c>
      <c r="O235" s="358">
        <v>1053826425585</v>
      </c>
      <c r="P235" s="344"/>
    </row>
    <row r="236" spans="1:16">
      <c r="A236" s="339">
        <v>11217010101</v>
      </c>
      <c r="B236" s="356">
        <v>11217010101</v>
      </c>
      <c r="C236" s="357" t="s">
        <v>2151</v>
      </c>
      <c r="D236" s="358">
        <v>809882283578</v>
      </c>
      <c r="E236" s="358">
        <v>819243815603</v>
      </c>
      <c r="F236" s="358">
        <v>834399596537</v>
      </c>
      <c r="G236" s="358">
        <v>857383367530</v>
      </c>
      <c r="H236" s="358">
        <v>881025928399</v>
      </c>
      <c r="I236" s="358">
        <v>905346581993</v>
      </c>
      <c r="J236" s="358">
        <v>930365203330</v>
      </c>
      <c r="K236" s="358">
        <v>956102256664</v>
      </c>
      <c r="L236" s="358">
        <v>982578813060</v>
      </c>
      <c r="M236" s="358">
        <v>1009816568477</v>
      </c>
      <c r="N236" s="358">
        <v>1037837862423</v>
      </c>
      <c r="O236" s="358">
        <v>1053826425583</v>
      </c>
      <c r="P236" s="344"/>
    </row>
    <row r="237" spans="1:16">
      <c r="A237" s="340" t="s">
        <v>4085</v>
      </c>
      <c r="B237" s="383" t="s">
        <v>4085</v>
      </c>
      <c r="C237" s="369" t="s">
        <v>2153</v>
      </c>
      <c r="D237" s="370">
        <v>723648471469</v>
      </c>
      <c r="E237" s="370">
        <v>723648471468</v>
      </c>
      <c r="F237" s="370">
        <v>744666088876</v>
      </c>
      <c r="G237" s="370">
        <v>766303857254</v>
      </c>
      <c r="H237" s="370">
        <v>788580225469</v>
      </c>
      <c r="I237" s="370">
        <v>811514193519</v>
      </c>
      <c r="J237" s="370">
        <v>835125329028</v>
      </c>
      <c r="K237" s="370">
        <v>859433784248</v>
      </c>
      <c r="L237" s="370">
        <v>884460313557</v>
      </c>
      <c r="M237" s="370">
        <v>910226291481</v>
      </c>
      <c r="N237" s="370">
        <v>936753731270</v>
      </c>
      <c r="O237" s="370">
        <v>951226032463</v>
      </c>
      <c r="P237" s="344"/>
    </row>
    <row r="238" spans="1:16">
      <c r="A238" s="504">
        <v>1121701010201</v>
      </c>
      <c r="B238" s="255">
        <v>1121701010201</v>
      </c>
      <c r="C238" s="371" t="s">
        <v>2152</v>
      </c>
      <c r="D238" s="355">
        <v>677526022338</v>
      </c>
      <c r="E238" s="355">
        <v>677526022338</v>
      </c>
      <c r="F238" s="355">
        <v>697851803009</v>
      </c>
      <c r="G238" s="355">
        <v>718787357099</v>
      </c>
      <c r="H238" s="355">
        <v>740350977812</v>
      </c>
      <c r="I238" s="355">
        <v>762561507146</v>
      </c>
      <c r="J238" s="355">
        <v>785438352361</v>
      </c>
      <c r="K238" s="355">
        <v>809001502931</v>
      </c>
      <c r="L238" s="355">
        <v>833271548019</v>
      </c>
      <c r="M238" s="355">
        <v>858269694460</v>
      </c>
      <c r="N238" s="355">
        <v>884017785294</v>
      </c>
      <c r="O238" s="355">
        <v>897278052073</v>
      </c>
      <c r="P238" s="344"/>
    </row>
    <row r="239" spans="1:16">
      <c r="A239" s="504">
        <v>1121701010203</v>
      </c>
      <c r="B239" s="255">
        <v>1121701010203</v>
      </c>
      <c r="C239" s="371" t="s">
        <v>2648</v>
      </c>
      <c r="D239" s="355">
        <v>21575838720</v>
      </c>
      <c r="E239" s="355">
        <v>21575838720</v>
      </c>
      <c r="F239" s="355">
        <v>21899476301</v>
      </c>
      <c r="G239" s="355">
        <v>22227968445</v>
      </c>
      <c r="H239" s="355">
        <v>22561387972</v>
      </c>
      <c r="I239" s="355">
        <v>22899808792</v>
      </c>
      <c r="J239" s="355">
        <v>23243305923</v>
      </c>
      <c r="K239" s="355">
        <v>23591955512</v>
      </c>
      <c r="L239" s="355">
        <v>23945834845</v>
      </c>
      <c r="M239" s="355">
        <v>24305022368</v>
      </c>
      <c r="N239" s="355">
        <v>24669597703</v>
      </c>
      <c r="O239" s="355">
        <v>25039641669</v>
      </c>
      <c r="P239" s="344"/>
    </row>
    <row r="240" spans="1:16">
      <c r="A240" s="504">
        <v>1121701010206</v>
      </c>
      <c r="B240" s="255">
        <v>1121701010206</v>
      </c>
      <c r="C240" s="371" t="s">
        <v>2649</v>
      </c>
      <c r="D240" s="355">
        <v>24546610410</v>
      </c>
      <c r="E240" s="355">
        <v>24546610410</v>
      </c>
      <c r="F240" s="355">
        <v>24914809566</v>
      </c>
      <c r="G240" s="355">
        <v>25288531710</v>
      </c>
      <c r="H240" s="355">
        <v>25667859685</v>
      </c>
      <c r="I240" s="355">
        <v>26052877581</v>
      </c>
      <c r="J240" s="355">
        <v>26443670744</v>
      </c>
      <c r="K240" s="355">
        <v>26840325805</v>
      </c>
      <c r="L240" s="355">
        <v>27242930693</v>
      </c>
      <c r="M240" s="355">
        <v>27651574653</v>
      </c>
      <c r="N240" s="355">
        <v>28066348273</v>
      </c>
      <c r="O240" s="355">
        <v>28908338721</v>
      </c>
      <c r="P240" s="344"/>
    </row>
    <row r="241" spans="1:16" ht="27.6">
      <c r="A241" s="504">
        <v>1121701010207</v>
      </c>
      <c r="B241" s="363">
        <v>1121701010207</v>
      </c>
      <c r="C241" s="384" t="s">
        <v>2839</v>
      </c>
      <c r="D241" s="365">
        <v>1</v>
      </c>
      <c r="E241" s="365">
        <v>0</v>
      </c>
      <c r="F241" s="365">
        <v>0</v>
      </c>
      <c r="G241" s="365">
        <v>0</v>
      </c>
      <c r="H241" s="365">
        <v>0</v>
      </c>
      <c r="I241" s="365">
        <v>0</v>
      </c>
      <c r="J241" s="365">
        <v>0</v>
      </c>
      <c r="K241" s="365">
        <v>0</v>
      </c>
      <c r="L241" s="365">
        <v>0</v>
      </c>
      <c r="M241" s="365">
        <v>0</v>
      </c>
      <c r="N241" s="365">
        <v>0</v>
      </c>
      <c r="O241" s="365">
        <v>0</v>
      </c>
      <c r="P241" s="344"/>
    </row>
    <row r="242" spans="1:16">
      <c r="A242" s="504" t="s">
        <v>4086</v>
      </c>
      <c r="B242" s="383" t="s">
        <v>4086</v>
      </c>
      <c r="C242" s="369" t="s">
        <v>2154</v>
      </c>
      <c r="D242" s="370">
        <v>4524156498</v>
      </c>
      <c r="E242" s="370">
        <v>3872061361</v>
      </c>
      <c r="F242" s="370">
        <v>3930142281</v>
      </c>
      <c r="G242" s="370">
        <v>3989094415</v>
      </c>
      <c r="H242" s="370">
        <v>4048930831</v>
      </c>
      <c r="I242" s="370">
        <v>4109664793</v>
      </c>
      <c r="J242" s="370">
        <v>4171309765</v>
      </c>
      <c r="K242" s="370">
        <v>4233879411</v>
      </c>
      <c r="L242" s="370">
        <v>4297387602</v>
      </c>
      <c r="M242" s="370">
        <v>4361848416</v>
      </c>
      <c r="N242" s="370">
        <v>4427276142</v>
      </c>
      <c r="O242" s="370">
        <v>4493685284</v>
      </c>
      <c r="P242" s="344"/>
    </row>
    <row r="243" spans="1:16">
      <c r="A243" s="504">
        <v>1121701010305</v>
      </c>
      <c r="B243" s="255">
        <v>1121701010305</v>
      </c>
      <c r="C243" s="371" t="s">
        <v>364</v>
      </c>
      <c r="D243" s="355">
        <v>402147244</v>
      </c>
      <c r="E243" s="355">
        <v>344183233</v>
      </c>
      <c r="F243" s="355">
        <v>349345981</v>
      </c>
      <c r="G243" s="355">
        <v>354586171</v>
      </c>
      <c r="H243" s="355">
        <v>359904964</v>
      </c>
      <c r="I243" s="355">
        <v>365303538</v>
      </c>
      <c r="J243" s="355">
        <v>370783091</v>
      </c>
      <c r="K243" s="355">
        <v>376344837</v>
      </c>
      <c r="L243" s="355">
        <v>381990010</v>
      </c>
      <c r="M243" s="355">
        <v>387719860</v>
      </c>
      <c r="N243" s="355">
        <v>393535658</v>
      </c>
      <c r="O243" s="355">
        <v>399438693</v>
      </c>
      <c r="P243" s="344"/>
    </row>
    <row r="244" spans="1:16">
      <c r="A244" s="340">
        <v>1121701010306</v>
      </c>
      <c r="B244" s="255">
        <v>1121701010306</v>
      </c>
      <c r="C244" s="371" t="s">
        <v>365</v>
      </c>
      <c r="D244" s="355">
        <v>301610433</v>
      </c>
      <c r="E244" s="355">
        <v>258137424</v>
      </c>
      <c r="F244" s="355">
        <v>262009485</v>
      </c>
      <c r="G244" s="355">
        <v>265939627</v>
      </c>
      <c r="H244" s="355">
        <v>269928721</v>
      </c>
      <c r="I244" s="355">
        <v>273977652</v>
      </c>
      <c r="J244" s="355">
        <v>278087317</v>
      </c>
      <c r="K244" s="355">
        <v>282258627</v>
      </c>
      <c r="L244" s="355">
        <v>286492506</v>
      </c>
      <c r="M244" s="355">
        <v>290789894</v>
      </c>
      <c r="N244" s="355">
        <v>295151742</v>
      </c>
      <c r="O244" s="355">
        <v>299579018</v>
      </c>
      <c r="P244" s="344"/>
    </row>
    <row r="245" spans="1:16" s="349" customFormat="1">
      <c r="A245" s="340">
        <v>1121701010307</v>
      </c>
      <c r="B245" s="255">
        <v>1121701010307</v>
      </c>
      <c r="C245" s="371" t="s">
        <v>2155</v>
      </c>
      <c r="D245" s="355">
        <v>3820398821</v>
      </c>
      <c r="E245" s="355">
        <v>3269740704</v>
      </c>
      <c r="F245" s="355">
        <v>3318786815</v>
      </c>
      <c r="G245" s="355">
        <v>3368568617</v>
      </c>
      <c r="H245" s="355">
        <v>3419097146</v>
      </c>
      <c r="I245" s="355">
        <v>3470383603</v>
      </c>
      <c r="J245" s="355">
        <v>3522439357</v>
      </c>
      <c r="K245" s="355">
        <v>3575275947</v>
      </c>
      <c r="L245" s="355">
        <v>3628905086</v>
      </c>
      <c r="M245" s="355">
        <v>3683338662</v>
      </c>
      <c r="N245" s="355">
        <v>3738588742</v>
      </c>
      <c r="O245" s="355">
        <v>3794667573</v>
      </c>
    </row>
    <row r="246" spans="1:16">
      <c r="A246" s="340" t="s">
        <v>4087</v>
      </c>
      <c r="B246" s="383" t="s">
        <v>4087</v>
      </c>
      <c r="C246" s="369" t="s">
        <v>2156</v>
      </c>
      <c r="D246" s="370">
        <v>53207636596</v>
      </c>
      <c r="E246" s="370">
        <v>58574473346</v>
      </c>
      <c r="F246" s="370">
        <v>56970859618</v>
      </c>
      <c r="G246" s="370">
        <v>57825422513</v>
      </c>
      <c r="H246" s="370">
        <v>58692803851</v>
      </c>
      <c r="I246" s="370">
        <v>59573195909</v>
      </c>
      <c r="J246" s="370">
        <v>60466793848</v>
      </c>
      <c r="K246" s="370">
        <v>61373795756</v>
      </c>
      <c r="L246" s="370">
        <v>62294402693</v>
      </c>
      <c r="M246" s="370">
        <v>63228818734</v>
      </c>
      <c r="N246" s="370">
        <v>64177251016</v>
      </c>
      <c r="O246" s="370">
        <v>65139909781</v>
      </c>
      <c r="P246" s="344"/>
    </row>
    <row r="247" spans="1:16">
      <c r="A247" s="340">
        <v>1121701010302</v>
      </c>
      <c r="B247" s="255">
        <v>1121701010302</v>
      </c>
      <c r="C247" s="371" t="s">
        <v>364</v>
      </c>
      <c r="D247" s="355">
        <v>4729567698</v>
      </c>
      <c r="E247" s="355">
        <v>5206619853</v>
      </c>
      <c r="F247" s="355">
        <v>5064076410</v>
      </c>
      <c r="G247" s="355">
        <v>5140037556</v>
      </c>
      <c r="H247" s="355">
        <v>5217138119</v>
      </c>
      <c r="I247" s="355">
        <v>5295395191</v>
      </c>
      <c r="J247" s="355">
        <v>5374826119</v>
      </c>
      <c r="K247" s="355">
        <v>5455448511</v>
      </c>
      <c r="L247" s="355">
        <v>5537280239</v>
      </c>
      <c r="M247" s="355">
        <v>5620339443</v>
      </c>
      <c r="N247" s="355">
        <v>5704644535</v>
      </c>
      <c r="O247" s="355">
        <v>5790214203</v>
      </c>
      <c r="P247" s="344"/>
    </row>
    <row r="248" spans="1:16">
      <c r="A248" s="340">
        <v>1121701010303</v>
      </c>
      <c r="B248" s="255">
        <v>1121701010303</v>
      </c>
      <c r="C248" s="371" t="s">
        <v>365</v>
      </c>
      <c r="D248" s="355">
        <v>3547175773</v>
      </c>
      <c r="E248" s="355">
        <v>3904964890</v>
      </c>
      <c r="F248" s="355">
        <v>3798057308</v>
      </c>
      <c r="G248" s="355">
        <v>3855028168</v>
      </c>
      <c r="H248" s="355">
        <v>3912853591</v>
      </c>
      <c r="I248" s="355">
        <v>3971546395</v>
      </c>
      <c r="J248" s="355">
        <v>4031119591</v>
      </c>
      <c r="K248" s="355">
        <v>4091586385</v>
      </c>
      <c r="L248" s="355">
        <v>4152960181</v>
      </c>
      <c r="M248" s="355">
        <v>4215254584</v>
      </c>
      <c r="N248" s="355">
        <v>4278483403</v>
      </c>
      <c r="O248" s="355">
        <v>4342660654</v>
      </c>
      <c r="P248" s="344"/>
    </row>
    <row r="249" spans="1:16">
      <c r="A249" s="340">
        <v>1121701010304</v>
      </c>
      <c r="B249" s="255">
        <v>1121701010304</v>
      </c>
      <c r="C249" s="371" t="s">
        <v>2155</v>
      </c>
      <c r="D249" s="355">
        <v>44930893125</v>
      </c>
      <c r="E249" s="355">
        <v>49462888603</v>
      </c>
      <c r="F249" s="355">
        <v>48108725900</v>
      </c>
      <c r="G249" s="355">
        <v>48830356789</v>
      </c>
      <c r="H249" s="355">
        <v>49562812141</v>
      </c>
      <c r="I249" s="355">
        <v>50306254323</v>
      </c>
      <c r="J249" s="355">
        <v>51060848138</v>
      </c>
      <c r="K249" s="355">
        <v>51826760860</v>
      </c>
      <c r="L249" s="355">
        <v>52604162273</v>
      </c>
      <c r="M249" s="355">
        <v>53393224707</v>
      </c>
      <c r="N249" s="355">
        <v>54194123078</v>
      </c>
      <c r="O249" s="355">
        <v>55007034924</v>
      </c>
      <c r="P249" s="344"/>
    </row>
    <row r="250" spans="1:16">
      <c r="A250" s="504">
        <v>11217010119</v>
      </c>
      <c r="B250" s="255">
        <v>11217010119</v>
      </c>
      <c r="C250" s="362" t="s">
        <v>2157</v>
      </c>
      <c r="D250" s="355">
        <v>2152978652</v>
      </c>
      <c r="E250" s="355">
        <v>1838331756</v>
      </c>
      <c r="F250" s="355">
        <v>1887169836</v>
      </c>
      <c r="G250" s="355">
        <v>1915477383</v>
      </c>
      <c r="H250" s="355">
        <v>1944209544</v>
      </c>
      <c r="I250" s="355">
        <v>1973372687</v>
      </c>
      <c r="J250" s="355">
        <v>2002973278</v>
      </c>
      <c r="K250" s="355">
        <v>2033017877</v>
      </c>
      <c r="L250" s="355">
        <v>2063513145</v>
      </c>
      <c r="M250" s="355">
        <v>2094465842</v>
      </c>
      <c r="N250" s="355">
        <v>2125882830</v>
      </c>
      <c r="O250" s="355">
        <v>2157771072</v>
      </c>
      <c r="P250" s="344"/>
    </row>
    <row r="251" spans="1:16">
      <c r="A251" s="504">
        <v>11217010120</v>
      </c>
      <c r="B251" s="255">
        <v>11217010120</v>
      </c>
      <c r="C251" s="362" t="s">
        <v>2158</v>
      </c>
      <c r="D251" s="355">
        <v>23298393036</v>
      </c>
      <c r="E251" s="355">
        <v>27627241480</v>
      </c>
      <c r="F251" s="355">
        <v>23647868932</v>
      </c>
      <c r="G251" s="355">
        <v>24002586966</v>
      </c>
      <c r="H251" s="355">
        <v>24362625770</v>
      </c>
      <c r="I251" s="355">
        <v>24728065157</v>
      </c>
      <c r="J251" s="355">
        <v>25098986134</v>
      </c>
      <c r="K251" s="355">
        <v>25475470926</v>
      </c>
      <c r="L251" s="355">
        <v>25857602990</v>
      </c>
      <c r="M251" s="355">
        <v>26245467035</v>
      </c>
      <c r="N251" s="355">
        <v>26639149041</v>
      </c>
      <c r="O251" s="355">
        <v>27038736277</v>
      </c>
      <c r="P251" s="344"/>
    </row>
    <row r="252" spans="1:16">
      <c r="A252" s="504">
        <v>11217010104</v>
      </c>
      <c r="B252" s="255">
        <v>11217010104</v>
      </c>
      <c r="C252" s="362" t="s">
        <v>2159</v>
      </c>
      <c r="D252" s="355">
        <v>244699053</v>
      </c>
      <c r="E252" s="355">
        <v>212878334</v>
      </c>
      <c r="F252" s="355">
        <v>216071509</v>
      </c>
      <c r="G252" s="355">
        <v>219312582</v>
      </c>
      <c r="H252" s="355">
        <v>222602271</v>
      </c>
      <c r="I252" s="355">
        <v>225941305</v>
      </c>
      <c r="J252" s="355">
        <v>229330425</v>
      </c>
      <c r="K252" s="355">
        <v>232770381</v>
      </c>
      <c r="L252" s="355">
        <v>236261937</v>
      </c>
      <c r="M252" s="355">
        <v>239805866</v>
      </c>
      <c r="N252" s="355">
        <v>243402954</v>
      </c>
      <c r="O252" s="355">
        <v>247053998</v>
      </c>
      <c r="P252" s="344"/>
    </row>
    <row r="253" spans="1:16">
      <c r="A253" s="504">
        <v>11217010127</v>
      </c>
      <c r="B253" s="255">
        <v>11217010127</v>
      </c>
      <c r="C253" s="362" t="s">
        <v>2160</v>
      </c>
      <c r="D253" s="355">
        <v>2805948274</v>
      </c>
      <c r="E253" s="355">
        <v>3470357858</v>
      </c>
      <c r="F253" s="355">
        <v>3081395485</v>
      </c>
      <c r="G253" s="355">
        <v>3127616417</v>
      </c>
      <c r="H253" s="355">
        <v>3174530663</v>
      </c>
      <c r="I253" s="355">
        <v>3222148623</v>
      </c>
      <c r="J253" s="355">
        <v>3270480852</v>
      </c>
      <c r="K253" s="355">
        <v>3319538065</v>
      </c>
      <c r="L253" s="355">
        <v>3369331136</v>
      </c>
      <c r="M253" s="355">
        <v>3419871103</v>
      </c>
      <c r="N253" s="355">
        <v>3471169170</v>
      </c>
      <c r="O253" s="355">
        <v>3523236708</v>
      </c>
      <c r="P253" s="344"/>
    </row>
    <row r="254" spans="1:16">
      <c r="A254" s="340">
        <v>11217010129</v>
      </c>
      <c r="B254" s="255">
        <v>11217010129</v>
      </c>
      <c r="C254" s="362" t="s">
        <v>2752</v>
      </c>
      <c r="D254" s="355">
        <v>1</v>
      </c>
      <c r="E254" s="355">
        <v>5282877840</v>
      </c>
      <c r="F254" s="355">
        <v>1</v>
      </c>
      <c r="G254" s="355">
        <v>1</v>
      </c>
      <c r="H254" s="355">
        <v>1</v>
      </c>
      <c r="I254" s="355">
        <v>1</v>
      </c>
      <c r="J254" s="355">
        <v>1</v>
      </c>
      <c r="K254" s="355">
        <v>1</v>
      </c>
      <c r="L254" s="355">
        <v>1</v>
      </c>
      <c r="M254" s="355">
        <v>1</v>
      </c>
      <c r="N254" s="355">
        <v>1</v>
      </c>
      <c r="O254" s="355">
        <v>1</v>
      </c>
      <c r="P254" s="344"/>
    </row>
    <row r="255" spans="1:16">
      <c r="A255" s="340" t="s">
        <v>4088</v>
      </c>
      <c r="B255" s="366" t="s">
        <v>4088</v>
      </c>
      <c r="C255" s="357" t="s">
        <v>2161</v>
      </c>
      <c r="D255" s="358">
        <v>1</v>
      </c>
      <c r="E255" s="358">
        <v>1</v>
      </c>
      <c r="F255" s="358">
        <v>1</v>
      </c>
      <c r="G255" s="358">
        <v>1</v>
      </c>
      <c r="H255" s="358">
        <v>1</v>
      </c>
      <c r="I255" s="358">
        <v>1</v>
      </c>
      <c r="J255" s="358">
        <v>1</v>
      </c>
      <c r="K255" s="358">
        <v>1</v>
      </c>
      <c r="L255" s="358">
        <v>1</v>
      </c>
      <c r="M255" s="358">
        <v>1</v>
      </c>
      <c r="N255" s="358">
        <v>1</v>
      </c>
      <c r="O255" s="358">
        <v>1</v>
      </c>
      <c r="P255" s="344"/>
    </row>
    <row r="256" spans="1:16">
      <c r="A256" s="504">
        <v>11217010125</v>
      </c>
      <c r="B256" s="255">
        <v>11217010125</v>
      </c>
      <c r="C256" s="362" t="s">
        <v>2162</v>
      </c>
      <c r="D256" s="355">
        <v>1</v>
      </c>
      <c r="E256" s="355">
        <v>1</v>
      </c>
      <c r="F256" s="355">
        <v>1</v>
      </c>
      <c r="G256" s="355">
        <v>1</v>
      </c>
      <c r="H256" s="355">
        <v>1</v>
      </c>
      <c r="I256" s="355">
        <v>1</v>
      </c>
      <c r="J256" s="355">
        <v>1</v>
      </c>
      <c r="K256" s="355">
        <v>1</v>
      </c>
      <c r="L256" s="355">
        <v>1</v>
      </c>
      <c r="M256" s="355">
        <v>1</v>
      </c>
      <c r="N256" s="355">
        <v>1</v>
      </c>
      <c r="O256" s="355">
        <v>1</v>
      </c>
      <c r="P256" s="344"/>
    </row>
    <row r="257" spans="1:16">
      <c r="A257" s="340">
        <v>112170102</v>
      </c>
      <c r="B257" s="375">
        <v>112170102</v>
      </c>
      <c r="C257" s="385" t="s">
        <v>2163</v>
      </c>
      <c r="D257" s="377">
        <v>28292171757</v>
      </c>
      <c r="E257" s="377">
        <v>28292171757</v>
      </c>
      <c r="F257" s="377">
        <v>29140936909</v>
      </c>
      <c r="G257" s="377">
        <v>30015165016</v>
      </c>
      <c r="H257" s="377">
        <v>30915619966</v>
      </c>
      <c r="I257" s="377">
        <v>31843088565</v>
      </c>
      <c r="J257" s="377">
        <v>32798381222</v>
      </c>
      <c r="K257" s="377">
        <v>33782332659</v>
      </c>
      <c r="L257" s="377">
        <v>34795802639</v>
      </c>
      <c r="M257" s="377">
        <v>35839676718</v>
      </c>
      <c r="N257" s="377">
        <v>36914867020</v>
      </c>
      <c r="O257" s="377">
        <v>38022313031</v>
      </c>
      <c r="P257" s="344"/>
    </row>
    <row r="258" spans="1:16">
      <c r="A258" s="340">
        <v>11217010201</v>
      </c>
      <c r="B258" s="255">
        <v>11217010201</v>
      </c>
      <c r="C258" s="362" t="s">
        <v>769</v>
      </c>
      <c r="D258" s="355">
        <v>1</v>
      </c>
      <c r="E258" s="355">
        <v>1</v>
      </c>
      <c r="F258" s="355">
        <v>1</v>
      </c>
      <c r="G258" s="355">
        <v>1</v>
      </c>
      <c r="H258" s="355">
        <v>1</v>
      </c>
      <c r="I258" s="355">
        <v>1</v>
      </c>
      <c r="J258" s="355">
        <v>1</v>
      </c>
      <c r="K258" s="355">
        <v>1</v>
      </c>
      <c r="L258" s="355">
        <v>1</v>
      </c>
      <c r="M258" s="355">
        <v>1</v>
      </c>
      <c r="N258" s="355">
        <v>1</v>
      </c>
      <c r="O258" s="355">
        <v>1</v>
      </c>
      <c r="P258" s="344"/>
    </row>
    <row r="259" spans="1:16">
      <c r="A259" s="340">
        <v>11217010202</v>
      </c>
      <c r="B259" s="255">
        <v>11217010202</v>
      </c>
      <c r="C259" s="362" t="s">
        <v>475</v>
      </c>
      <c r="D259" s="355">
        <v>28292171756</v>
      </c>
      <c r="E259" s="355">
        <v>28292171756</v>
      </c>
      <c r="F259" s="355">
        <v>29140936908</v>
      </c>
      <c r="G259" s="355">
        <v>30015165015</v>
      </c>
      <c r="H259" s="355">
        <v>30915619965</v>
      </c>
      <c r="I259" s="355">
        <v>31843088564</v>
      </c>
      <c r="J259" s="355">
        <v>32798381221</v>
      </c>
      <c r="K259" s="355">
        <v>33782332658</v>
      </c>
      <c r="L259" s="355">
        <v>34795802638</v>
      </c>
      <c r="M259" s="355">
        <v>35839676717</v>
      </c>
      <c r="N259" s="355">
        <v>36914867019</v>
      </c>
      <c r="O259" s="355">
        <v>38022313030</v>
      </c>
      <c r="P259" s="344"/>
    </row>
    <row r="260" spans="1:16">
      <c r="A260" s="340">
        <v>1121702</v>
      </c>
      <c r="B260" s="356">
        <v>1121702</v>
      </c>
      <c r="C260" s="357" t="s">
        <v>2164</v>
      </c>
      <c r="D260" s="358">
        <v>7832733700</v>
      </c>
      <c r="E260" s="358">
        <v>7832733700</v>
      </c>
      <c r="F260" s="358">
        <v>9448004522</v>
      </c>
      <c r="G260" s="358">
        <v>10084833475</v>
      </c>
      <c r="H260" s="358">
        <v>10602424247</v>
      </c>
      <c r="I260" s="358">
        <v>11073924730</v>
      </c>
      <c r="J260" s="358">
        <v>11558780420</v>
      </c>
      <c r="K260" s="358">
        <v>12002616899</v>
      </c>
      <c r="L260" s="358">
        <v>12539169712</v>
      </c>
      <c r="M260" s="358">
        <v>12398802973</v>
      </c>
      <c r="N260" s="358">
        <v>12238436194</v>
      </c>
      <c r="O260" s="358">
        <v>12605589280</v>
      </c>
      <c r="P260" s="344"/>
    </row>
    <row r="261" spans="1:16" ht="27.6">
      <c r="A261" s="340">
        <v>112170204</v>
      </c>
      <c r="B261" s="255">
        <v>112170204</v>
      </c>
      <c r="C261" s="362" t="s">
        <v>2892</v>
      </c>
      <c r="D261" s="355">
        <v>310005328</v>
      </c>
      <c r="E261" s="355">
        <v>310005328</v>
      </c>
      <c r="F261" s="355">
        <v>319305487</v>
      </c>
      <c r="G261" s="355">
        <v>328884652</v>
      </c>
      <c r="H261" s="355">
        <v>338751192</v>
      </c>
      <c r="I261" s="355">
        <v>348913727</v>
      </c>
      <c r="J261" s="355">
        <v>359381139</v>
      </c>
      <c r="K261" s="355">
        <v>370162573</v>
      </c>
      <c r="L261" s="355">
        <v>381267451</v>
      </c>
      <c r="M261" s="355">
        <v>392705474</v>
      </c>
      <c r="N261" s="355">
        <v>404486638</v>
      </c>
      <c r="O261" s="355">
        <v>416621237</v>
      </c>
      <c r="P261" s="344"/>
    </row>
    <row r="262" spans="1:16">
      <c r="A262" s="340">
        <v>112170225</v>
      </c>
      <c r="B262" s="255">
        <v>112170225</v>
      </c>
      <c r="C262" s="362" t="s">
        <v>396</v>
      </c>
      <c r="D262" s="355">
        <v>7522728372</v>
      </c>
      <c r="E262" s="355">
        <v>7522728372</v>
      </c>
      <c r="F262" s="355">
        <v>9128699035</v>
      </c>
      <c r="G262" s="355">
        <v>9755948823</v>
      </c>
      <c r="H262" s="355">
        <v>10263673055</v>
      </c>
      <c r="I262" s="355">
        <v>10725011003</v>
      </c>
      <c r="J262" s="355">
        <v>11199399281</v>
      </c>
      <c r="K262" s="355">
        <v>11632454326</v>
      </c>
      <c r="L262" s="355">
        <v>12157902261</v>
      </c>
      <c r="M262" s="355">
        <v>12006097499</v>
      </c>
      <c r="N262" s="355">
        <v>11833949556</v>
      </c>
      <c r="O262" s="355">
        <v>12188968043</v>
      </c>
      <c r="P262" s="344"/>
    </row>
    <row r="263" spans="1:16">
      <c r="A263" s="340">
        <v>112170229</v>
      </c>
      <c r="B263" s="255">
        <v>112170229</v>
      </c>
      <c r="C263" s="362" t="s">
        <v>721</v>
      </c>
      <c r="D263" s="355"/>
      <c r="E263" s="355"/>
      <c r="F263" s="355"/>
      <c r="G263" s="355"/>
      <c r="H263" s="355"/>
      <c r="I263" s="355"/>
      <c r="J263" s="355"/>
      <c r="K263" s="355"/>
      <c r="L263" s="355"/>
      <c r="M263" s="355"/>
      <c r="N263" s="355"/>
      <c r="O263" s="355"/>
      <c r="P263" s="344"/>
    </row>
    <row r="264" spans="1:16">
      <c r="A264" s="340">
        <v>1121703</v>
      </c>
      <c r="B264" s="356">
        <v>1121703</v>
      </c>
      <c r="C264" s="357" t="s">
        <v>2165</v>
      </c>
      <c r="D264" s="358">
        <v>36224829470</v>
      </c>
      <c r="E264" s="358">
        <v>35754243310</v>
      </c>
      <c r="F264" s="358">
        <v>37184413042</v>
      </c>
      <c r="G264" s="358">
        <v>38671789564</v>
      </c>
      <c r="H264" s="358">
        <v>40218661147</v>
      </c>
      <c r="I264" s="358">
        <v>41827407593</v>
      </c>
      <c r="J264" s="358">
        <v>43500503897</v>
      </c>
      <c r="K264" s="358">
        <v>45240524053</v>
      </c>
      <c r="L264" s="358">
        <v>47050145015</v>
      </c>
      <c r="M264" s="358">
        <v>48932150816</v>
      </c>
      <c r="N264" s="358">
        <v>50889436849</v>
      </c>
      <c r="O264" s="358">
        <v>52925014323</v>
      </c>
      <c r="P264" s="344"/>
    </row>
    <row r="265" spans="1:16">
      <c r="A265" s="340">
        <v>112170301</v>
      </c>
      <c r="B265" s="255">
        <v>112170301</v>
      </c>
      <c r="C265" s="362" t="s">
        <v>2166</v>
      </c>
      <c r="D265" s="355">
        <v>20221427537</v>
      </c>
      <c r="E265" s="355">
        <v>19750841377</v>
      </c>
      <c r="F265" s="355">
        <v>20540875032</v>
      </c>
      <c r="G265" s="355">
        <v>21362510033</v>
      </c>
      <c r="H265" s="355">
        <v>22217010435</v>
      </c>
      <c r="I265" s="355">
        <v>23105690852</v>
      </c>
      <c r="J265" s="355">
        <v>24029918486</v>
      </c>
      <c r="K265" s="355">
        <v>24991115226</v>
      </c>
      <c r="L265" s="355">
        <v>25990759835</v>
      </c>
      <c r="M265" s="355">
        <v>27030390229</v>
      </c>
      <c r="N265" s="355">
        <v>28111605838</v>
      </c>
      <c r="O265" s="355">
        <v>29236070072</v>
      </c>
      <c r="P265" s="344"/>
    </row>
    <row r="266" spans="1:16">
      <c r="A266" s="340">
        <v>112170302</v>
      </c>
      <c r="B266" s="255">
        <v>112170302</v>
      </c>
      <c r="C266" s="362" t="s">
        <v>2167</v>
      </c>
      <c r="D266" s="355">
        <v>610839397</v>
      </c>
      <c r="E266" s="355">
        <v>610839397</v>
      </c>
      <c r="F266" s="355">
        <v>635272973</v>
      </c>
      <c r="G266" s="355">
        <v>660683892</v>
      </c>
      <c r="H266" s="355">
        <v>687111248</v>
      </c>
      <c r="I266" s="355">
        <v>714595698</v>
      </c>
      <c r="J266" s="355">
        <v>743179526</v>
      </c>
      <c r="K266" s="355">
        <v>772906707</v>
      </c>
      <c r="L266" s="355">
        <v>803822975</v>
      </c>
      <c r="M266" s="355">
        <v>835975894</v>
      </c>
      <c r="N266" s="355">
        <v>869414930</v>
      </c>
      <c r="O266" s="355">
        <v>904191527</v>
      </c>
      <c r="P266" s="344"/>
    </row>
    <row r="267" spans="1:16">
      <c r="A267" s="504">
        <v>112170304</v>
      </c>
      <c r="B267" s="255">
        <v>112170304</v>
      </c>
      <c r="C267" s="362" t="s">
        <v>1842</v>
      </c>
      <c r="D267" s="355">
        <v>32783224</v>
      </c>
      <c r="E267" s="355">
        <v>32783224</v>
      </c>
      <c r="F267" s="355">
        <v>34094553</v>
      </c>
      <c r="G267" s="355">
        <v>35458335</v>
      </c>
      <c r="H267" s="355">
        <v>36876668</v>
      </c>
      <c r="I267" s="355">
        <v>38351735</v>
      </c>
      <c r="J267" s="355">
        <v>39885804</v>
      </c>
      <c r="K267" s="355">
        <v>41481236</v>
      </c>
      <c r="L267" s="355">
        <v>43140485</v>
      </c>
      <c r="M267" s="355">
        <v>44866104</v>
      </c>
      <c r="N267" s="355">
        <v>46660748</v>
      </c>
      <c r="O267" s="355">
        <v>48527178</v>
      </c>
      <c r="P267" s="344"/>
    </row>
    <row r="268" spans="1:16" s="349" customFormat="1">
      <c r="A268" s="339">
        <v>112170307</v>
      </c>
      <c r="B268" s="255">
        <v>112170307</v>
      </c>
      <c r="C268" s="362" t="s">
        <v>2168</v>
      </c>
      <c r="D268" s="355">
        <v>7834553</v>
      </c>
      <c r="E268" s="355">
        <v>7834553</v>
      </c>
      <c r="F268" s="355">
        <v>8147935</v>
      </c>
      <c r="G268" s="355">
        <v>8473852</v>
      </c>
      <c r="H268" s="355">
        <v>8812806</v>
      </c>
      <c r="I268" s="355">
        <v>9165318</v>
      </c>
      <c r="J268" s="355">
        <v>9531931</v>
      </c>
      <c r="K268" s="355">
        <v>9913208</v>
      </c>
      <c r="L268" s="355">
        <v>10309736</v>
      </c>
      <c r="M268" s="355">
        <v>10722125</v>
      </c>
      <c r="N268" s="355">
        <v>11151010</v>
      </c>
      <c r="O268" s="355">
        <v>11597050</v>
      </c>
    </row>
    <row r="269" spans="1:16" s="349" customFormat="1" ht="27.6">
      <c r="A269" s="339">
        <v>112170308</v>
      </c>
      <c r="B269" s="255">
        <v>112170308</v>
      </c>
      <c r="C269" s="362" t="s">
        <v>2169</v>
      </c>
      <c r="D269" s="355">
        <v>106601348</v>
      </c>
      <c r="E269" s="355">
        <v>106601348</v>
      </c>
      <c r="F269" s="355">
        <v>110865402</v>
      </c>
      <c r="G269" s="355">
        <v>115300018</v>
      </c>
      <c r="H269" s="355">
        <v>119912019</v>
      </c>
      <c r="I269" s="355">
        <v>124708500</v>
      </c>
      <c r="J269" s="355">
        <v>129696840</v>
      </c>
      <c r="K269" s="355">
        <v>134884714</v>
      </c>
      <c r="L269" s="355">
        <v>140280103</v>
      </c>
      <c r="M269" s="355">
        <v>145891307</v>
      </c>
      <c r="N269" s="355">
        <v>151726959</v>
      </c>
      <c r="O269" s="355">
        <v>157796037</v>
      </c>
    </row>
    <row r="270" spans="1:16" s="349" customFormat="1" ht="27.6">
      <c r="A270" s="339">
        <v>112170310</v>
      </c>
      <c r="B270" s="255">
        <v>112170310</v>
      </c>
      <c r="C270" s="362" t="s">
        <v>2170</v>
      </c>
      <c r="D270" s="355">
        <v>782090994</v>
      </c>
      <c r="E270" s="355">
        <v>782090994</v>
      </c>
      <c r="F270" s="355">
        <v>813374634</v>
      </c>
      <c r="G270" s="355">
        <v>845909619</v>
      </c>
      <c r="H270" s="355">
        <v>879746004</v>
      </c>
      <c r="I270" s="355">
        <v>914935844</v>
      </c>
      <c r="J270" s="355">
        <v>951533278</v>
      </c>
      <c r="K270" s="355">
        <v>989594609</v>
      </c>
      <c r="L270" s="355">
        <v>1029178393</v>
      </c>
      <c r="M270" s="355">
        <v>1070345529</v>
      </c>
      <c r="N270" s="355">
        <v>1113159350</v>
      </c>
      <c r="O270" s="355">
        <v>1157685724</v>
      </c>
    </row>
    <row r="271" spans="1:16" s="349" customFormat="1" ht="27.6">
      <c r="A271" s="339">
        <v>112170312</v>
      </c>
      <c r="B271" s="255">
        <v>112170312</v>
      </c>
      <c r="C271" s="362" t="s">
        <v>2171</v>
      </c>
      <c r="D271" s="355">
        <v>76839961</v>
      </c>
      <c r="E271" s="355">
        <v>76839961</v>
      </c>
      <c r="F271" s="355">
        <v>79913559</v>
      </c>
      <c r="G271" s="355">
        <v>83110101</v>
      </c>
      <c r="H271" s="355">
        <v>86434505</v>
      </c>
      <c r="I271" s="355">
        <v>89891885</v>
      </c>
      <c r="J271" s="355">
        <v>93487560</v>
      </c>
      <c r="K271" s="355">
        <v>97227062</v>
      </c>
      <c r="L271" s="355">
        <v>101116144</v>
      </c>
      <c r="M271" s="355">
        <v>105160790</v>
      </c>
      <c r="N271" s="355">
        <v>109367222</v>
      </c>
      <c r="O271" s="355">
        <v>113741911</v>
      </c>
    </row>
    <row r="272" spans="1:16" s="349" customFormat="1">
      <c r="A272" s="339">
        <v>112170313</v>
      </c>
      <c r="B272" s="255">
        <v>112170313</v>
      </c>
      <c r="C272" s="362" t="s">
        <v>2172</v>
      </c>
      <c r="D272" s="355">
        <v>146358546</v>
      </c>
      <c r="E272" s="355">
        <v>146358546</v>
      </c>
      <c r="F272" s="355">
        <v>152212888</v>
      </c>
      <c r="G272" s="355">
        <v>158301404</v>
      </c>
      <c r="H272" s="355">
        <v>164633460</v>
      </c>
      <c r="I272" s="355">
        <v>171218798</v>
      </c>
      <c r="J272" s="355">
        <v>178067550</v>
      </c>
      <c r="K272" s="355">
        <v>185190252</v>
      </c>
      <c r="L272" s="355">
        <v>192597862</v>
      </c>
      <c r="M272" s="355">
        <v>200301776</v>
      </c>
      <c r="N272" s="355">
        <v>208313847</v>
      </c>
      <c r="O272" s="355">
        <v>216646401</v>
      </c>
    </row>
    <row r="273" spans="1:15" s="349" customFormat="1">
      <c r="A273" s="339">
        <v>112170314</v>
      </c>
      <c r="B273" s="255">
        <v>112170314</v>
      </c>
      <c r="C273" s="362" t="s">
        <v>2173</v>
      </c>
      <c r="D273" s="355">
        <v>179049447</v>
      </c>
      <c r="E273" s="355">
        <v>179049447</v>
      </c>
      <c r="F273" s="355">
        <v>186211425</v>
      </c>
      <c r="G273" s="355">
        <v>193659882</v>
      </c>
      <c r="H273" s="355">
        <v>201406277</v>
      </c>
      <c r="I273" s="355">
        <v>209462528</v>
      </c>
      <c r="J273" s="355">
        <v>217841029</v>
      </c>
      <c r="K273" s="355">
        <v>226554670</v>
      </c>
      <c r="L273" s="355">
        <v>235616857</v>
      </c>
      <c r="M273" s="355">
        <v>245041531</v>
      </c>
      <c r="N273" s="355">
        <v>254843192</v>
      </c>
      <c r="O273" s="355">
        <v>265036920</v>
      </c>
    </row>
    <row r="274" spans="1:15" s="349" customFormat="1" ht="27.6">
      <c r="A274" s="339">
        <v>112170315</v>
      </c>
      <c r="B274" s="255">
        <v>112170315</v>
      </c>
      <c r="C274" s="362" t="s">
        <v>2174</v>
      </c>
      <c r="D274" s="355">
        <v>76844203</v>
      </c>
      <c r="E274" s="355">
        <v>76844203</v>
      </c>
      <c r="F274" s="355">
        <v>79917971</v>
      </c>
      <c r="G274" s="355">
        <v>83114690</v>
      </c>
      <c r="H274" s="355">
        <v>86439278</v>
      </c>
      <c r="I274" s="355">
        <v>89896849</v>
      </c>
      <c r="J274" s="355">
        <v>93492723</v>
      </c>
      <c r="K274" s="355">
        <v>97232432</v>
      </c>
      <c r="L274" s="355">
        <v>101121729</v>
      </c>
      <c r="M274" s="355">
        <v>105166598</v>
      </c>
      <c r="N274" s="355">
        <v>109373262</v>
      </c>
      <c r="O274" s="355">
        <v>113748192</v>
      </c>
    </row>
    <row r="275" spans="1:15" s="349" customFormat="1">
      <c r="A275" s="339">
        <v>112170316</v>
      </c>
      <c r="B275" s="255">
        <v>112170316</v>
      </c>
      <c r="C275" s="362" t="s">
        <v>373</v>
      </c>
      <c r="D275" s="355">
        <v>21050740</v>
      </c>
      <c r="E275" s="355">
        <v>21050740</v>
      </c>
      <c r="F275" s="355">
        <v>21892770</v>
      </c>
      <c r="G275" s="355">
        <v>22768481</v>
      </c>
      <c r="H275" s="355">
        <v>23679220</v>
      </c>
      <c r="I275" s="355">
        <v>24626389</v>
      </c>
      <c r="J275" s="355">
        <v>25611445</v>
      </c>
      <c r="K275" s="355">
        <v>26635903</v>
      </c>
      <c r="L275" s="355">
        <v>27701339</v>
      </c>
      <c r="M275" s="355">
        <v>28809393</v>
      </c>
      <c r="N275" s="355">
        <v>29961769</v>
      </c>
      <c r="O275" s="355">
        <v>31160240</v>
      </c>
    </row>
    <row r="276" spans="1:15" s="349" customFormat="1">
      <c r="A276" s="339">
        <v>112170317</v>
      </c>
      <c r="B276" s="255">
        <v>112170317</v>
      </c>
      <c r="C276" s="362" t="s">
        <v>369</v>
      </c>
      <c r="D276" s="355">
        <v>25447789</v>
      </c>
      <c r="E276" s="355">
        <v>25447789</v>
      </c>
      <c r="F276" s="355">
        <v>26465701</v>
      </c>
      <c r="G276" s="355">
        <v>27524329</v>
      </c>
      <c r="H276" s="355">
        <v>28625302</v>
      </c>
      <c r="I276" s="355">
        <v>29770314</v>
      </c>
      <c r="J276" s="355">
        <v>30961127</v>
      </c>
      <c r="K276" s="355">
        <v>32199572</v>
      </c>
      <c r="L276" s="355">
        <v>33487555</v>
      </c>
      <c r="M276" s="355">
        <v>34827057</v>
      </c>
      <c r="N276" s="355">
        <v>36220139</v>
      </c>
      <c r="O276" s="355">
        <v>37668945</v>
      </c>
    </row>
    <row r="277" spans="1:15" s="349" customFormat="1" ht="27.6">
      <c r="A277" s="339">
        <v>112170318</v>
      </c>
      <c r="B277" s="255">
        <v>112170318</v>
      </c>
      <c r="C277" s="362" t="s">
        <v>2175</v>
      </c>
      <c r="D277" s="355">
        <v>2477659591</v>
      </c>
      <c r="E277" s="355">
        <v>2477659591</v>
      </c>
      <c r="F277" s="355">
        <v>2576765975</v>
      </c>
      <c r="G277" s="355">
        <v>2679836614</v>
      </c>
      <c r="H277" s="355">
        <v>2787030079</v>
      </c>
      <c r="I277" s="355">
        <v>2898511282</v>
      </c>
      <c r="J277" s="355">
        <v>3014451733</v>
      </c>
      <c r="K277" s="355">
        <v>3135029802</v>
      </c>
      <c r="L277" s="355">
        <v>3260430994</v>
      </c>
      <c r="M277" s="355">
        <v>3390848234</v>
      </c>
      <c r="N277" s="355">
        <v>3526482163</v>
      </c>
      <c r="O277" s="355">
        <v>3667541450</v>
      </c>
    </row>
    <row r="278" spans="1:15" s="349" customFormat="1">
      <c r="A278" s="339">
        <v>112170319</v>
      </c>
      <c r="B278" s="255">
        <v>112170319</v>
      </c>
      <c r="C278" s="362" t="s">
        <v>393</v>
      </c>
      <c r="D278" s="355">
        <v>14333368</v>
      </c>
      <c r="E278" s="355">
        <v>14333368</v>
      </c>
      <c r="F278" s="355">
        <v>14906703</v>
      </c>
      <c r="G278" s="355">
        <v>15502971</v>
      </c>
      <c r="H278" s="355">
        <v>16123090</v>
      </c>
      <c r="I278" s="355">
        <v>16768014</v>
      </c>
      <c r="J278" s="355">
        <v>17438735</v>
      </c>
      <c r="K278" s="355">
        <v>18136284</v>
      </c>
      <c r="L278" s="355">
        <v>18861735</v>
      </c>
      <c r="M278" s="355">
        <v>19616204</v>
      </c>
      <c r="N278" s="355">
        <v>20400852</v>
      </c>
      <c r="O278" s="355">
        <v>21216886</v>
      </c>
    </row>
    <row r="279" spans="1:15" s="349" customFormat="1">
      <c r="A279" s="339">
        <v>112170320</v>
      </c>
      <c r="B279" s="255">
        <v>112170320</v>
      </c>
      <c r="C279" s="362" t="s">
        <v>2176</v>
      </c>
      <c r="D279" s="355">
        <v>45980236</v>
      </c>
      <c r="E279" s="355">
        <v>45980236</v>
      </c>
      <c r="F279" s="355">
        <v>47819445</v>
      </c>
      <c r="G279" s="355">
        <v>49732223</v>
      </c>
      <c r="H279" s="355">
        <v>51721512</v>
      </c>
      <c r="I279" s="355">
        <v>53790372</v>
      </c>
      <c r="J279" s="355">
        <v>55941987</v>
      </c>
      <c r="K279" s="355">
        <v>58179666</v>
      </c>
      <c r="L279" s="355">
        <v>60506853</v>
      </c>
      <c r="M279" s="355">
        <v>62927127</v>
      </c>
      <c r="N279" s="355">
        <v>65444212</v>
      </c>
      <c r="O279" s="355">
        <v>68061980</v>
      </c>
    </row>
    <row r="280" spans="1:15" s="349" customFormat="1" ht="27.6">
      <c r="A280" s="339">
        <v>112170322</v>
      </c>
      <c r="B280" s="255">
        <v>112170322</v>
      </c>
      <c r="C280" s="362" t="s">
        <v>2177</v>
      </c>
      <c r="D280" s="355">
        <v>40466580</v>
      </c>
      <c r="E280" s="355">
        <v>40466580</v>
      </c>
      <c r="F280" s="355">
        <v>42085243</v>
      </c>
      <c r="G280" s="355">
        <v>43768653</v>
      </c>
      <c r="H280" s="355">
        <v>45519399</v>
      </c>
      <c r="I280" s="355">
        <v>47340175</v>
      </c>
      <c r="J280" s="355">
        <v>49233782</v>
      </c>
      <c r="K280" s="355">
        <v>51203133</v>
      </c>
      <c r="L280" s="355">
        <v>53251258</v>
      </c>
      <c r="M280" s="355">
        <v>55381308</v>
      </c>
      <c r="N280" s="355">
        <v>57596560</v>
      </c>
      <c r="O280" s="355">
        <v>59900422</v>
      </c>
    </row>
    <row r="281" spans="1:15" s="349" customFormat="1">
      <c r="A281" s="339">
        <v>112170323</v>
      </c>
      <c r="B281" s="255">
        <v>112170323</v>
      </c>
      <c r="C281" s="362" t="s">
        <v>394</v>
      </c>
      <c r="D281" s="355">
        <v>360069663</v>
      </c>
      <c r="E281" s="355">
        <v>360069663</v>
      </c>
      <c r="F281" s="355">
        <v>374472450</v>
      </c>
      <c r="G281" s="355">
        <v>389451348</v>
      </c>
      <c r="H281" s="355">
        <v>405029402</v>
      </c>
      <c r="I281" s="355">
        <v>421230578</v>
      </c>
      <c r="J281" s="355">
        <v>438079801</v>
      </c>
      <c r="K281" s="355">
        <v>455602993</v>
      </c>
      <c r="L281" s="355">
        <v>473827113</v>
      </c>
      <c r="M281" s="355">
        <v>492780198</v>
      </c>
      <c r="N281" s="355">
        <v>512491406</v>
      </c>
      <c r="O281" s="355">
        <v>532991062</v>
      </c>
    </row>
    <row r="282" spans="1:15" s="349" customFormat="1" ht="27.6">
      <c r="A282" s="339">
        <v>112170324</v>
      </c>
      <c r="B282" s="255">
        <v>112170324</v>
      </c>
      <c r="C282" s="362" t="s">
        <v>2178</v>
      </c>
      <c r="D282" s="355">
        <v>143748145</v>
      </c>
      <c r="E282" s="355">
        <v>143748145</v>
      </c>
      <c r="F282" s="355">
        <v>149498071</v>
      </c>
      <c r="G282" s="355">
        <v>155477994</v>
      </c>
      <c r="H282" s="355">
        <v>161697114</v>
      </c>
      <c r="I282" s="355">
        <v>168164999</v>
      </c>
      <c r="J282" s="355">
        <v>174891599</v>
      </c>
      <c r="K282" s="355">
        <v>181887263</v>
      </c>
      <c r="L282" s="355">
        <v>189162754</v>
      </c>
      <c r="M282" s="355">
        <v>196729264</v>
      </c>
      <c r="N282" s="355">
        <v>204598435</v>
      </c>
      <c r="O282" s="355">
        <v>212782372</v>
      </c>
    </row>
    <row r="283" spans="1:15" s="349" customFormat="1" ht="27.6">
      <c r="A283" s="339">
        <v>112170325</v>
      </c>
      <c r="B283" s="255">
        <v>112170325</v>
      </c>
      <c r="C283" s="362" t="s">
        <v>2179</v>
      </c>
      <c r="D283" s="355">
        <v>13296231</v>
      </c>
      <c r="E283" s="355">
        <v>13296231</v>
      </c>
      <c r="F283" s="355">
        <v>13828080</v>
      </c>
      <c r="G283" s="355">
        <v>14381203</v>
      </c>
      <c r="H283" s="355">
        <v>14956451</v>
      </c>
      <c r="I283" s="355">
        <v>15554709</v>
      </c>
      <c r="J283" s="355">
        <v>16176897</v>
      </c>
      <c r="K283" s="355">
        <v>16823973</v>
      </c>
      <c r="L283" s="355">
        <v>17496932</v>
      </c>
      <c r="M283" s="355">
        <v>18196809</v>
      </c>
      <c r="N283" s="355">
        <v>18924681</v>
      </c>
      <c r="O283" s="355">
        <v>19681668</v>
      </c>
    </row>
    <row r="284" spans="1:15" s="349" customFormat="1">
      <c r="A284" s="339">
        <v>112170326</v>
      </c>
      <c r="B284" s="255">
        <v>112170326</v>
      </c>
      <c r="C284" s="362" t="s">
        <v>398</v>
      </c>
      <c r="D284" s="355">
        <v>52716150</v>
      </c>
      <c r="E284" s="355">
        <v>52716150</v>
      </c>
      <c r="F284" s="355">
        <v>54824796</v>
      </c>
      <c r="G284" s="355">
        <v>57017788</v>
      </c>
      <c r="H284" s="355">
        <v>59298500</v>
      </c>
      <c r="I284" s="355">
        <v>61670440</v>
      </c>
      <c r="J284" s="355">
        <v>64137258</v>
      </c>
      <c r="K284" s="355">
        <v>66702748</v>
      </c>
      <c r="L284" s="355">
        <v>69370858</v>
      </c>
      <c r="M284" s="355">
        <v>72145692</v>
      </c>
      <c r="N284" s="355">
        <v>75031520</v>
      </c>
      <c r="O284" s="355">
        <v>78032781</v>
      </c>
    </row>
    <row r="285" spans="1:15" s="349" customFormat="1">
      <c r="A285" s="339">
        <v>112170327</v>
      </c>
      <c r="B285" s="255">
        <v>112170327</v>
      </c>
      <c r="C285" s="362" t="s">
        <v>2180</v>
      </c>
      <c r="D285" s="355">
        <v>68228943</v>
      </c>
      <c r="E285" s="355">
        <v>68228943</v>
      </c>
      <c r="F285" s="355">
        <v>70958101</v>
      </c>
      <c r="G285" s="355">
        <v>73796425</v>
      </c>
      <c r="H285" s="355">
        <v>76748282</v>
      </c>
      <c r="I285" s="355">
        <v>79818213</v>
      </c>
      <c r="J285" s="355">
        <v>83010942</v>
      </c>
      <c r="K285" s="355">
        <v>86331380</v>
      </c>
      <c r="L285" s="355">
        <v>89784635</v>
      </c>
      <c r="M285" s="355">
        <v>93376020</v>
      </c>
      <c r="N285" s="355">
        <v>97111061</v>
      </c>
      <c r="O285" s="355">
        <v>100995503</v>
      </c>
    </row>
    <row r="286" spans="1:15" s="349" customFormat="1">
      <c r="A286" s="339">
        <v>112170328</v>
      </c>
      <c r="B286" s="255">
        <v>112170328</v>
      </c>
      <c r="C286" s="362" t="s">
        <v>2181</v>
      </c>
      <c r="D286" s="355">
        <v>1319733988</v>
      </c>
      <c r="E286" s="355">
        <v>1319733988</v>
      </c>
      <c r="F286" s="355">
        <v>1372523348</v>
      </c>
      <c r="G286" s="355">
        <v>1427424282</v>
      </c>
      <c r="H286" s="355">
        <v>1484521253</v>
      </c>
      <c r="I286" s="355">
        <v>1543902103</v>
      </c>
      <c r="J286" s="355">
        <v>1605658187</v>
      </c>
      <c r="K286" s="355">
        <v>1669884514</v>
      </c>
      <c r="L286" s="355">
        <v>1736679895</v>
      </c>
      <c r="M286" s="355">
        <v>1806147091</v>
      </c>
      <c r="N286" s="355">
        <v>1878392975</v>
      </c>
      <c r="O286" s="355">
        <v>1953528694</v>
      </c>
    </row>
    <row r="287" spans="1:15" s="349" customFormat="1" ht="27.6">
      <c r="A287" s="339">
        <v>112170329</v>
      </c>
      <c r="B287" s="255">
        <v>112170329</v>
      </c>
      <c r="C287" s="362" t="s">
        <v>2182</v>
      </c>
      <c r="D287" s="355">
        <v>499416092</v>
      </c>
      <c r="E287" s="355">
        <v>499416092</v>
      </c>
      <c r="F287" s="355">
        <v>519392736</v>
      </c>
      <c r="G287" s="355">
        <v>540168445</v>
      </c>
      <c r="H287" s="355">
        <v>561775183</v>
      </c>
      <c r="I287" s="355">
        <v>584246190</v>
      </c>
      <c r="J287" s="355">
        <v>607616038</v>
      </c>
      <c r="K287" s="355">
        <v>631920680</v>
      </c>
      <c r="L287" s="355">
        <v>657197507</v>
      </c>
      <c r="M287" s="355">
        <v>683485407</v>
      </c>
      <c r="N287" s="355">
        <v>710824823</v>
      </c>
      <c r="O287" s="355">
        <v>739257816</v>
      </c>
    </row>
    <row r="288" spans="1:15" s="349" customFormat="1" ht="27.6">
      <c r="A288" s="339">
        <v>112170330</v>
      </c>
      <c r="B288" s="255">
        <v>112170330</v>
      </c>
      <c r="C288" s="362" t="s">
        <v>2183</v>
      </c>
      <c r="D288" s="355">
        <v>59057451</v>
      </c>
      <c r="E288" s="355">
        <v>59057451</v>
      </c>
      <c r="F288" s="355">
        <v>61419749</v>
      </c>
      <c r="G288" s="355">
        <v>63876539</v>
      </c>
      <c r="H288" s="355">
        <v>66431601</v>
      </c>
      <c r="I288" s="355">
        <v>69088865</v>
      </c>
      <c r="J288" s="355">
        <v>71852420</v>
      </c>
      <c r="K288" s="355">
        <v>74726517</v>
      </c>
      <c r="L288" s="355">
        <v>77715578</v>
      </c>
      <c r="M288" s="355">
        <v>80824201</v>
      </c>
      <c r="N288" s="355">
        <v>84057169</v>
      </c>
      <c r="O288" s="355">
        <v>87419456</v>
      </c>
    </row>
    <row r="289" spans="1:16" ht="27.6">
      <c r="A289" s="339">
        <v>112170331</v>
      </c>
      <c r="B289" s="255">
        <v>112170331</v>
      </c>
      <c r="C289" s="362" t="s">
        <v>2184</v>
      </c>
      <c r="D289" s="355">
        <v>1413723923</v>
      </c>
      <c r="E289" s="355">
        <v>1413723923</v>
      </c>
      <c r="F289" s="355">
        <v>1470272880</v>
      </c>
      <c r="G289" s="355">
        <v>1529083795</v>
      </c>
      <c r="H289" s="355">
        <v>1590247147</v>
      </c>
      <c r="I289" s="355">
        <v>1653857033</v>
      </c>
      <c r="J289" s="355">
        <v>1720011314</v>
      </c>
      <c r="K289" s="355">
        <v>1788811767</v>
      </c>
      <c r="L289" s="355">
        <v>1860364238</v>
      </c>
      <c r="M289" s="355">
        <v>1934778808</v>
      </c>
      <c r="N289" s="355">
        <v>2012169960</v>
      </c>
      <c r="O289" s="355">
        <v>2092656758</v>
      </c>
      <c r="P289" s="344"/>
    </row>
    <row r="290" spans="1:16" ht="27.6">
      <c r="A290" s="347">
        <v>112170332</v>
      </c>
      <c r="B290" s="255">
        <v>112170332</v>
      </c>
      <c r="C290" s="362" t="s">
        <v>2185</v>
      </c>
      <c r="D290" s="355">
        <v>5361675</v>
      </c>
      <c r="E290" s="355">
        <v>5361675</v>
      </c>
      <c r="F290" s="355">
        <v>5576142</v>
      </c>
      <c r="G290" s="355">
        <v>5799188</v>
      </c>
      <c r="H290" s="355">
        <v>6031156</v>
      </c>
      <c r="I290" s="355">
        <v>6272402</v>
      </c>
      <c r="J290" s="355">
        <v>6523298</v>
      </c>
      <c r="K290" s="355">
        <v>6784230</v>
      </c>
      <c r="L290" s="355">
        <v>7055599</v>
      </c>
      <c r="M290" s="355">
        <v>7337823</v>
      </c>
      <c r="N290" s="355">
        <v>7631336</v>
      </c>
      <c r="O290" s="355">
        <v>7936589</v>
      </c>
      <c r="P290" s="344"/>
    </row>
    <row r="291" spans="1:16" ht="27.6">
      <c r="A291" s="347">
        <v>112170333</v>
      </c>
      <c r="B291" s="255">
        <v>112170333</v>
      </c>
      <c r="C291" s="362" t="s">
        <v>2186</v>
      </c>
      <c r="D291" s="355">
        <v>1300722443</v>
      </c>
      <c r="E291" s="355">
        <v>1300722443</v>
      </c>
      <c r="F291" s="355">
        <v>1352751341</v>
      </c>
      <c r="G291" s="355">
        <v>1406861395</v>
      </c>
      <c r="H291" s="355">
        <v>1463135851</v>
      </c>
      <c r="I291" s="355">
        <v>1521661285</v>
      </c>
      <c r="J291" s="355">
        <v>1582527736</v>
      </c>
      <c r="K291" s="355">
        <v>1645828845</v>
      </c>
      <c r="L291" s="355">
        <v>1711661999</v>
      </c>
      <c r="M291" s="355">
        <v>1780128479</v>
      </c>
      <c r="N291" s="355">
        <v>1851333618</v>
      </c>
      <c r="O291" s="355">
        <v>1925386963</v>
      </c>
      <c r="P291" s="344"/>
    </row>
    <row r="292" spans="1:16" s="349" customFormat="1">
      <c r="A292" s="347">
        <v>112170334</v>
      </c>
      <c r="B292" s="255">
        <v>112170334</v>
      </c>
      <c r="C292" s="362" t="s">
        <v>2187</v>
      </c>
      <c r="D292" s="355">
        <v>0</v>
      </c>
      <c r="E292" s="355">
        <v>0</v>
      </c>
      <c r="F292" s="355">
        <v>0</v>
      </c>
      <c r="G292" s="355">
        <v>0</v>
      </c>
      <c r="H292" s="355">
        <v>0</v>
      </c>
      <c r="I292" s="355">
        <v>0</v>
      </c>
      <c r="J292" s="355">
        <v>0</v>
      </c>
      <c r="K292" s="355">
        <v>0</v>
      </c>
      <c r="L292" s="355">
        <v>0</v>
      </c>
      <c r="M292" s="355">
        <v>0</v>
      </c>
      <c r="N292" s="355">
        <v>0</v>
      </c>
      <c r="O292" s="355">
        <v>0</v>
      </c>
    </row>
    <row r="293" spans="1:16" s="349" customFormat="1" ht="27.6">
      <c r="A293" s="347">
        <v>112170335</v>
      </c>
      <c r="B293" s="255">
        <v>112170335</v>
      </c>
      <c r="C293" s="362" t="s">
        <v>2188</v>
      </c>
      <c r="D293" s="355">
        <v>2424277412</v>
      </c>
      <c r="E293" s="355">
        <v>2424277412</v>
      </c>
      <c r="F293" s="355">
        <v>2521248508</v>
      </c>
      <c r="G293" s="355">
        <v>2622098448</v>
      </c>
      <c r="H293" s="355">
        <v>2726982386</v>
      </c>
      <c r="I293" s="355">
        <v>2836061681</v>
      </c>
      <c r="J293" s="355">
        <v>2949504148</v>
      </c>
      <c r="K293" s="355">
        <v>3067484314</v>
      </c>
      <c r="L293" s="355">
        <v>3190183687</v>
      </c>
      <c r="M293" s="355">
        <v>3317791035</v>
      </c>
      <c r="N293" s="355">
        <v>3450502676</v>
      </c>
      <c r="O293" s="355">
        <v>3588522783</v>
      </c>
    </row>
    <row r="294" spans="1:16">
      <c r="A294" s="347">
        <v>112170336</v>
      </c>
      <c r="B294" s="255">
        <v>112170336</v>
      </c>
      <c r="C294" s="362" t="s">
        <v>2189</v>
      </c>
      <c r="D294" s="355">
        <v>5010372</v>
      </c>
      <c r="E294" s="355">
        <v>5010372</v>
      </c>
      <c r="F294" s="355">
        <v>5210787</v>
      </c>
      <c r="G294" s="355">
        <v>5419218</v>
      </c>
      <c r="H294" s="355">
        <v>5635987</v>
      </c>
      <c r="I294" s="355">
        <v>5861426</v>
      </c>
      <c r="J294" s="355">
        <v>6095883</v>
      </c>
      <c r="K294" s="355">
        <v>6339718</v>
      </c>
      <c r="L294" s="355">
        <v>6593307</v>
      </c>
      <c r="M294" s="355">
        <v>6857039</v>
      </c>
      <c r="N294" s="355">
        <v>7131321</v>
      </c>
      <c r="O294" s="355">
        <v>7416574</v>
      </c>
      <c r="P294" s="344"/>
    </row>
    <row r="295" spans="1:16" s="349" customFormat="1">
      <c r="A295" s="347">
        <v>112170337</v>
      </c>
      <c r="B295" s="255">
        <v>112170337</v>
      </c>
      <c r="C295" s="362" t="s">
        <v>2190</v>
      </c>
      <c r="D295" s="355">
        <v>0</v>
      </c>
      <c r="E295" s="355">
        <v>0</v>
      </c>
      <c r="F295" s="355">
        <v>0</v>
      </c>
      <c r="G295" s="355">
        <v>0</v>
      </c>
      <c r="H295" s="355">
        <v>0</v>
      </c>
      <c r="I295" s="355">
        <v>0</v>
      </c>
      <c r="J295" s="355">
        <v>0</v>
      </c>
      <c r="K295" s="355">
        <v>0</v>
      </c>
      <c r="L295" s="355">
        <v>0</v>
      </c>
      <c r="M295" s="355">
        <v>0</v>
      </c>
      <c r="N295" s="355">
        <v>0</v>
      </c>
      <c r="O295" s="355">
        <v>0</v>
      </c>
    </row>
    <row r="296" spans="1:16">
      <c r="A296" s="347">
        <v>112170338</v>
      </c>
      <c r="B296" s="255">
        <v>112170338</v>
      </c>
      <c r="C296" s="362" t="s">
        <v>2191</v>
      </c>
      <c r="D296" s="355">
        <v>0</v>
      </c>
      <c r="E296" s="355">
        <v>0</v>
      </c>
      <c r="F296" s="355">
        <v>0</v>
      </c>
      <c r="G296" s="355">
        <v>0</v>
      </c>
      <c r="H296" s="355">
        <v>0</v>
      </c>
      <c r="I296" s="355">
        <v>0</v>
      </c>
      <c r="J296" s="355">
        <v>0</v>
      </c>
      <c r="K296" s="355">
        <v>0</v>
      </c>
      <c r="L296" s="355">
        <v>0</v>
      </c>
      <c r="M296" s="355">
        <v>0</v>
      </c>
      <c r="N296" s="355">
        <v>0</v>
      </c>
      <c r="O296" s="355">
        <v>0</v>
      </c>
      <c r="P296" s="344"/>
    </row>
    <row r="297" spans="1:16">
      <c r="A297" s="347">
        <v>112170339</v>
      </c>
      <c r="B297" s="255">
        <v>112170339</v>
      </c>
      <c r="C297" s="362" t="s">
        <v>2192</v>
      </c>
      <c r="D297" s="355">
        <v>0</v>
      </c>
      <c r="E297" s="355">
        <v>0</v>
      </c>
      <c r="F297" s="355">
        <v>0</v>
      </c>
      <c r="G297" s="355">
        <v>0</v>
      </c>
      <c r="H297" s="355">
        <v>0</v>
      </c>
      <c r="I297" s="355">
        <v>0</v>
      </c>
      <c r="J297" s="355">
        <v>0</v>
      </c>
      <c r="K297" s="355">
        <v>0</v>
      </c>
      <c r="L297" s="355">
        <v>0</v>
      </c>
      <c r="M297" s="355">
        <v>0</v>
      </c>
      <c r="N297" s="355">
        <v>0</v>
      </c>
      <c r="O297" s="355">
        <v>0</v>
      </c>
      <c r="P297" s="344"/>
    </row>
    <row r="298" spans="1:16">
      <c r="A298" s="347">
        <v>112170340</v>
      </c>
      <c r="B298" s="255">
        <v>112170340</v>
      </c>
      <c r="C298" s="362" t="s">
        <v>1222</v>
      </c>
      <c r="D298" s="355">
        <v>0</v>
      </c>
      <c r="E298" s="355">
        <v>0</v>
      </c>
      <c r="F298" s="355">
        <v>0</v>
      </c>
      <c r="G298" s="355">
        <v>0</v>
      </c>
      <c r="H298" s="355">
        <v>0</v>
      </c>
      <c r="I298" s="355">
        <v>0</v>
      </c>
      <c r="J298" s="355">
        <v>0</v>
      </c>
      <c r="K298" s="355">
        <v>0</v>
      </c>
      <c r="L298" s="355">
        <v>0</v>
      </c>
      <c r="M298" s="355">
        <v>0</v>
      </c>
      <c r="N298" s="355">
        <v>0</v>
      </c>
      <c r="O298" s="355">
        <v>0</v>
      </c>
      <c r="P298" s="344"/>
    </row>
    <row r="299" spans="1:16">
      <c r="A299" s="347">
        <v>112170341</v>
      </c>
      <c r="B299" s="255">
        <v>112170341</v>
      </c>
      <c r="C299" s="362" t="s">
        <v>2193</v>
      </c>
      <c r="D299" s="355">
        <v>262578881</v>
      </c>
      <c r="E299" s="355">
        <v>262578881</v>
      </c>
      <c r="F299" s="355">
        <v>273082036</v>
      </c>
      <c r="G299" s="355">
        <v>284005317</v>
      </c>
      <c r="H299" s="355">
        <v>295365530</v>
      </c>
      <c r="I299" s="355">
        <v>307180151</v>
      </c>
      <c r="J299" s="355">
        <v>319467357</v>
      </c>
      <c r="K299" s="355">
        <v>332246051</v>
      </c>
      <c r="L299" s="355">
        <v>345535893</v>
      </c>
      <c r="M299" s="355">
        <v>359357329</v>
      </c>
      <c r="N299" s="355">
        <v>373731622</v>
      </c>
      <c r="O299" s="355">
        <v>388680887</v>
      </c>
      <c r="P299" s="344"/>
    </row>
    <row r="300" spans="1:16" ht="27.75" customHeight="1">
      <c r="A300" s="347">
        <v>112170342</v>
      </c>
      <c r="B300" s="255">
        <v>112170342</v>
      </c>
      <c r="C300" s="362" t="s">
        <v>2194</v>
      </c>
      <c r="D300" s="355">
        <v>407938910</v>
      </c>
      <c r="E300" s="355">
        <v>407938910</v>
      </c>
      <c r="F300" s="355">
        <v>424256466</v>
      </c>
      <c r="G300" s="355">
        <v>441226725</v>
      </c>
      <c r="H300" s="355">
        <v>458875794</v>
      </c>
      <c r="I300" s="355">
        <v>477230826</v>
      </c>
      <c r="J300" s="355">
        <v>496320059</v>
      </c>
      <c r="K300" s="355">
        <v>516172861</v>
      </c>
      <c r="L300" s="355">
        <v>536819775</v>
      </c>
      <c r="M300" s="355">
        <v>558292566</v>
      </c>
      <c r="N300" s="355">
        <v>580624269</v>
      </c>
      <c r="O300" s="355">
        <v>603849240</v>
      </c>
      <c r="P300" s="344"/>
    </row>
    <row r="301" spans="1:16">
      <c r="A301" s="347">
        <v>112170347</v>
      </c>
      <c r="B301" s="255">
        <v>112170347</v>
      </c>
      <c r="C301" s="362" t="s">
        <v>2195</v>
      </c>
      <c r="D301" s="355">
        <v>0</v>
      </c>
      <c r="E301" s="355">
        <v>0</v>
      </c>
      <c r="F301" s="355">
        <v>0</v>
      </c>
      <c r="G301" s="355">
        <v>0</v>
      </c>
      <c r="H301" s="355">
        <v>0</v>
      </c>
      <c r="I301" s="355">
        <v>0</v>
      </c>
      <c r="J301" s="355">
        <v>0</v>
      </c>
      <c r="K301" s="355">
        <v>0</v>
      </c>
      <c r="L301" s="355">
        <v>0</v>
      </c>
      <c r="M301" s="355">
        <v>0</v>
      </c>
      <c r="N301" s="355">
        <v>0</v>
      </c>
      <c r="O301" s="355">
        <v>0</v>
      </c>
      <c r="P301" s="344"/>
    </row>
    <row r="302" spans="1:16">
      <c r="A302" s="347">
        <v>112170348</v>
      </c>
      <c r="B302" s="255">
        <v>112170348</v>
      </c>
      <c r="C302" s="362" t="s">
        <v>2196</v>
      </c>
      <c r="D302" s="355">
        <v>0</v>
      </c>
      <c r="E302" s="355">
        <v>0</v>
      </c>
      <c r="F302" s="355">
        <v>0</v>
      </c>
      <c r="G302" s="355">
        <v>0</v>
      </c>
      <c r="H302" s="355">
        <v>0</v>
      </c>
      <c r="I302" s="355">
        <v>0</v>
      </c>
      <c r="J302" s="355">
        <v>0</v>
      </c>
      <c r="K302" s="355">
        <v>0</v>
      </c>
      <c r="L302" s="355">
        <v>0</v>
      </c>
      <c r="M302" s="355">
        <v>0</v>
      </c>
      <c r="N302" s="355">
        <v>0</v>
      </c>
      <c r="O302" s="355">
        <v>0</v>
      </c>
      <c r="P302" s="344"/>
    </row>
    <row r="303" spans="1:16">
      <c r="A303" s="347">
        <v>112170349</v>
      </c>
      <c r="B303" s="255">
        <v>112170349</v>
      </c>
      <c r="C303" s="362" t="s">
        <v>2197</v>
      </c>
      <c r="D303" s="355">
        <v>206338956</v>
      </c>
      <c r="E303" s="355">
        <v>206338956</v>
      </c>
      <c r="F303" s="355">
        <v>214592514</v>
      </c>
      <c r="G303" s="355">
        <v>223176215</v>
      </c>
      <c r="H303" s="355">
        <v>232103264</v>
      </c>
      <c r="I303" s="355">
        <v>241387395</v>
      </c>
      <c r="J303" s="355">
        <v>251042891</v>
      </c>
      <c r="K303" s="355">
        <v>261084607</v>
      </c>
      <c r="L303" s="355">
        <v>271527991</v>
      </c>
      <c r="M303" s="355">
        <v>282389111</v>
      </c>
      <c r="N303" s="355">
        <v>293684675</v>
      </c>
      <c r="O303" s="355">
        <v>305432062</v>
      </c>
      <c r="P303" s="344"/>
    </row>
    <row r="304" spans="1:16" ht="26.25" customHeight="1">
      <c r="A304" s="347">
        <v>112170350</v>
      </c>
      <c r="B304" s="255">
        <v>112170350</v>
      </c>
      <c r="C304" s="362" t="s">
        <v>2198</v>
      </c>
      <c r="D304" s="355">
        <v>0</v>
      </c>
      <c r="E304" s="355">
        <v>0</v>
      </c>
      <c r="F304" s="355">
        <v>0</v>
      </c>
      <c r="G304" s="355">
        <v>0</v>
      </c>
      <c r="H304" s="355">
        <v>0</v>
      </c>
      <c r="I304" s="355">
        <v>0</v>
      </c>
      <c r="J304" s="355">
        <v>0</v>
      </c>
      <c r="K304" s="355">
        <v>0</v>
      </c>
      <c r="L304" s="355">
        <v>0</v>
      </c>
      <c r="M304" s="355">
        <v>0</v>
      </c>
      <c r="N304" s="355">
        <v>0</v>
      </c>
      <c r="O304" s="355">
        <v>0</v>
      </c>
      <c r="P304" s="344"/>
    </row>
    <row r="305" spans="1:16" ht="27.6">
      <c r="A305" s="347">
        <v>112170351</v>
      </c>
      <c r="B305" s="255">
        <v>112170351</v>
      </c>
      <c r="C305" s="362" t="s">
        <v>2199</v>
      </c>
      <c r="D305" s="355">
        <v>0</v>
      </c>
      <c r="E305" s="355">
        <v>0</v>
      </c>
      <c r="F305" s="355">
        <v>0</v>
      </c>
      <c r="G305" s="355">
        <v>0</v>
      </c>
      <c r="H305" s="355">
        <v>0</v>
      </c>
      <c r="I305" s="355">
        <v>0</v>
      </c>
      <c r="J305" s="355">
        <v>0</v>
      </c>
      <c r="K305" s="355">
        <v>0</v>
      </c>
      <c r="L305" s="355">
        <v>0</v>
      </c>
      <c r="M305" s="355">
        <v>0</v>
      </c>
      <c r="N305" s="355">
        <v>0</v>
      </c>
      <c r="O305" s="355">
        <v>0</v>
      </c>
      <c r="P305" s="344"/>
    </row>
    <row r="306" spans="1:16" ht="27.6">
      <c r="A306" s="347">
        <v>112170352</v>
      </c>
      <c r="B306" s="255">
        <v>112170352</v>
      </c>
      <c r="C306" s="362" t="s">
        <v>2200</v>
      </c>
      <c r="D306" s="355">
        <v>43117750</v>
      </c>
      <c r="E306" s="355">
        <v>43117750</v>
      </c>
      <c r="F306" s="355">
        <v>44842460</v>
      </c>
      <c r="G306" s="355">
        <v>46636158</v>
      </c>
      <c r="H306" s="355">
        <v>48501604</v>
      </c>
      <c r="I306" s="355">
        <v>50441668</v>
      </c>
      <c r="J306" s="355">
        <v>52459335</v>
      </c>
      <c r="K306" s="355">
        <v>54557708</v>
      </c>
      <c r="L306" s="355">
        <v>56740016</v>
      </c>
      <c r="M306" s="355">
        <v>59009617</v>
      </c>
      <c r="N306" s="355">
        <v>61370002</v>
      </c>
      <c r="O306" s="355">
        <v>63824802</v>
      </c>
      <c r="P306" s="344"/>
    </row>
    <row r="307" spans="1:16" s="349" customFormat="1" ht="27.6">
      <c r="A307" s="347">
        <v>112170353</v>
      </c>
      <c r="B307" s="255">
        <v>112170353</v>
      </c>
      <c r="C307" s="362" t="s">
        <v>2674</v>
      </c>
      <c r="D307" s="355">
        <v>2993370</v>
      </c>
      <c r="E307" s="355">
        <v>2993370</v>
      </c>
      <c r="F307" s="355">
        <v>3113105</v>
      </c>
      <c r="G307" s="355">
        <v>3237629</v>
      </c>
      <c r="H307" s="355">
        <v>3367134</v>
      </c>
      <c r="I307" s="355">
        <v>3501819</v>
      </c>
      <c r="J307" s="355">
        <v>3641892</v>
      </c>
      <c r="K307" s="355">
        <v>3787568</v>
      </c>
      <c r="L307" s="355">
        <v>3939071</v>
      </c>
      <c r="M307" s="355">
        <v>4096634</v>
      </c>
      <c r="N307" s="355">
        <v>4260499</v>
      </c>
      <c r="O307" s="355">
        <v>4430919</v>
      </c>
    </row>
    <row r="308" spans="1:16" s="349" customFormat="1">
      <c r="A308" s="347">
        <v>112170354</v>
      </c>
      <c r="B308" s="255">
        <v>112170354</v>
      </c>
      <c r="C308" s="362" t="s">
        <v>2201</v>
      </c>
      <c r="D308" s="355">
        <v>131391013</v>
      </c>
      <c r="E308" s="355">
        <v>131391013</v>
      </c>
      <c r="F308" s="355">
        <v>136646654</v>
      </c>
      <c r="G308" s="355">
        <v>142112520</v>
      </c>
      <c r="H308" s="355">
        <v>147797021</v>
      </c>
      <c r="I308" s="355">
        <v>153708902</v>
      </c>
      <c r="J308" s="355">
        <v>159857258</v>
      </c>
      <c r="K308" s="355">
        <v>166251548</v>
      </c>
      <c r="L308" s="355">
        <v>172901610</v>
      </c>
      <c r="M308" s="355">
        <v>179817674</v>
      </c>
      <c r="N308" s="355">
        <v>187010381</v>
      </c>
      <c r="O308" s="355">
        <v>194490796</v>
      </c>
    </row>
    <row r="309" spans="1:16">
      <c r="A309" s="347">
        <v>112170355</v>
      </c>
      <c r="B309" s="255">
        <v>112170355</v>
      </c>
      <c r="C309" s="362" t="s">
        <v>1920</v>
      </c>
      <c r="D309" s="355">
        <v>0</v>
      </c>
      <c r="E309" s="355">
        <v>0</v>
      </c>
      <c r="F309" s="355">
        <v>0</v>
      </c>
      <c r="G309" s="355">
        <v>0</v>
      </c>
      <c r="H309" s="355">
        <v>0</v>
      </c>
      <c r="I309" s="355">
        <v>0</v>
      </c>
      <c r="J309" s="355">
        <v>0</v>
      </c>
      <c r="K309" s="355">
        <v>0</v>
      </c>
      <c r="L309" s="355">
        <v>0</v>
      </c>
      <c r="M309" s="355">
        <v>0</v>
      </c>
      <c r="N309" s="355">
        <v>0</v>
      </c>
      <c r="O309" s="355">
        <v>0</v>
      </c>
      <c r="P309" s="344"/>
    </row>
    <row r="310" spans="1:16" ht="27.6">
      <c r="A310" s="347">
        <v>112170357</v>
      </c>
      <c r="B310" s="255">
        <v>112170357</v>
      </c>
      <c r="C310" s="362" t="s">
        <v>2675</v>
      </c>
      <c r="D310" s="355">
        <v>0</v>
      </c>
      <c r="E310" s="355">
        <v>0</v>
      </c>
      <c r="F310" s="355">
        <v>0</v>
      </c>
      <c r="G310" s="355">
        <v>0</v>
      </c>
      <c r="H310" s="355">
        <v>0</v>
      </c>
      <c r="I310" s="355">
        <v>0</v>
      </c>
      <c r="J310" s="355">
        <v>0</v>
      </c>
      <c r="K310" s="355">
        <v>0</v>
      </c>
      <c r="L310" s="355">
        <v>0</v>
      </c>
      <c r="M310" s="355">
        <v>0</v>
      </c>
      <c r="N310" s="355">
        <v>0</v>
      </c>
      <c r="O310" s="355">
        <v>0</v>
      </c>
      <c r="P310" s="344"/>
    </row>
    <row r="311" spans="1:16">
      <c r="A311" s="339">
        <v>112170358</v>
      </c>
      <c r="B311" s="255">
        <v>112170358</v>
      </c>
      <c r="C311" s="362" t="s">
        <v>2676</v>
      </c>
      <c r="D311" s="355">
        <v>2785611</v>
      </c>
      <c r="E311" s="355">
        <v>2785611</v>
      </c>
      <c r="F311" s="355">
        <v>2897035</v>
      </c>
      <c r="G311" s="355">
        <v>3012916</v>
      </c>
      <c r="H311" s="355">
        <v>3133433</v>
      </c>
      <c r="I311" s="355">
        <v>3258770</v>
      </c>
      <c r="J311" s="355">
        <v>3389121</v>
      </c>
      <c r="K311" s="355">
        <v>3524686</v>
      </c>
      <c r="L311" s="355">
        <v>3665673</v>
      </c>
      <c r="M311" s="355">
        <v>3812300</v>
      </c>
      <c r="N311" s="355">
        <v>3964792</v>
      </c>
      <c r="O311" s="355">
        <v>4123384</v>
      </c>
      <c r="P311" s="344"/>
    </row>
    <row r="312" spans="1:16" s="349" customFormat="1">
      <c r="A312" s="339">
        <v>112170359</v>
      </c>
      <c r="B312" s="255">
        <v>112170359</v>
      </c>
      <c r="C312" s="362" t="s">
        <v>2677</v>
      </c>
      <c r="D312" s="355">
        <v>8724588</v>
      </c>
      <c r="E312" s="355">
        <v>8724588</v>
      </c>
      <c r="F312" s="355">
        <v>9073572</v>
      </c>
      <c r="G312" s="355">
        <v>9436515</v>
      </c>
      <c r="H312" s="355">
        <v>9813976</v>
      </c>
      <c r="I312" s="355">
        <v>10206535</v>
      </c>
      <c r="J312" s="355">
        <v>10614796</v>
      </c>
      <c r="K312" s="355">
        <v>11039388</v>
      </c>
      <c r="L312" s="355">
        <v>11480964</v>
      </c>
      <c r="M312" s="355">
        <v>11940203</v>
      </c>
      <c r="N312" s="355">
        <v>12417811</v>
      </c>
      <c r="O312" s="355">
        <v>12914523</v>
      </c>
    </row>
    <row r="313" spans="1:16" ht="30" customHeight="1">
      <c r="A313" s="339">
        <v>112170360</v>
      </c>
      <c r="B313" s="255">
        <v>112170360</v>
      </c>
      <c r="C313" s="362" t="s">
        <v>2678</v>
      </c>
      <c r="D313" s="355">
        <v>2501651909</v>
      </c>
      <c r="E313" s="355">
        <v>2501651909</v>
      </c>
      <c r="F313" s="355">
        <v>2601717985</v>
      </c>
      <c r="G313" s="355">
        <v>2705786704</v>
      </c>
      <c r="H313" s="355">
        <v>2814018172</v>
      </c>
      <c r="I313" s="355">
        <v>2926578899</v>
      </c>
      <c r="J313" s="355">
        <v>3043642055</v>
      </c>
      <c r="K313" s="355">
        <v>3165387737</v>
      </c>
      <c r="L313" s="355">
        <v>3292003246</v>
      </c>
      <c r="M313" s="355">
        <v>3423683376</v>
      </c>
      <c r="N313" s="355">
        <v>3560630711</v>
      </c>
      <c r="O313" s="355">
        <v>3703055939</v>
      </c>
      <c r="P313" s="344"/>
    </row>
    <row r="314" spans="1:16">
      <c r="A314" s="347">
        <v>112170361</v>
      </c>
      <c r="B314" s="255">
        <v>112170361</v>
      </c>
      <c r="C314" s="362" t="s">
        <v>2907</v>
      </c>
      <c r="D314" s="355">
        <v>126338480</v>
      </c>
      <c r="E314" s="355">
        <v>126338480</v>
      </c>
      <c r="F314" s="355">
        <v>131392017</v>
      </c>
      <c r="G314" s="355">
        <v>136647700</v>
      </c>
      <c r="H314" s="355">
        <v>142113604</v>
      </c>
      <c r="I314" s="355">
        <v>147798151</v>
      </c>
      <c r="J314" s="355">
        <v>153710076</v>
      </c>
      <c r="K314" s="355">
        <v>159858481</v>
      </c>
      <c r="L314" s="355">
        <v>166252821</v>
      </c>
      <c r="M314" s="355">
        <v>172902934</v>
      </c>
      <c r="N314" s="355">
        <v>179819053</v>
      </c>
      <c r="O314" s="355">
        <v>187011817</v>
      </c>
      <c r="P314" s="344"/>
    </row>
    <row r="315" spans="1:16">
      <c r="A315" s="347">
        <v>11218</v>
      </c>
      <c r="B315" s="356">
        <v>11218</v>
      </c>
      <c r="C315" s="258" t="s">
        <v>757</v>
      </c>
      <c r="D315" s="358">
        <v>2293971089</v>
      </c>
      <c r="E315" s="358">
        <v>2293971089</v>
      </c>
      <c r="F315" s="358">
        <v>2362790221</v>
      </c>
      <c r="G315" s="358">
        <v>2433673928</v>
      </c>
      <c r="H315" s="358">
        <v>2506684146</v>
      </c>
      <c r="I315" s="358">
        <v>2581884670</v>
      </c>
      <c r="J315" s="358">
        <v>2659341210</v>
      </c>
      <c r="K315" s="358">
        <v>2739121446</v>
      </c>
      <c r="L315" s="358">
        <v>2821295089</v>
      </c>
      <c r="M315" s="358">
        <v>2905933942</v>
      </c>
      <c r="N315" s="358">
        <v>2993111961</v>
      </c>
      <c r="O315" s="358">
        <v>3082905320</v>
      </c>
      <c r="P315" s="344"/>
    </row>
    <row r="316" spans="1:16" s="349" customFormat="1">
      <c r="A316" s="339">
        <v>1121801</v>
      </c>
      <c r="B316" s="255">
        <v>1121801</v>
      </c>
      <c r="C316" s="354" t="s">
        <v>16</v>
      </c>
      <c r="D316" s="355">
        <v>2293971089</v>
      </c>
      <c r="E316" s="355">
        <v>2293971089</v>
      </c>
      <c r="F316" s="355">
        <v>2362790221</v>
      </c>
      <c r="G316" s="355">
        <v>2433673928</v>
      </c>
      <c r="H316" s="355">
        <v>2506684146</v>
      </c>
      <c r="I316" s="355">
        <v>2581884670</v>
      </c>
      <c r="J316" s="355">
        <v>2659341210</v>
      </c>
      <c r="K316" s="355">
        <v>2739121446</v>
      </c>
      <c r="L316" s="355">
        <v>2821295089</v>
      </c>
      <c r="M316" s="355">
        <v>2905933942</v>
      </c>
      <c r="N316" s="355">
        <v>2993111961</v>
      </c>
      <c r="O316" s="355">
        <v>3082905320</v>
      </c>
    </row>
    <row r="317" spans="1:16">
      <c r="A317" s="347">
        <v>11219</v>
      </c>
      <c r="B317" s="379">
        <v>11219</v>
      </c>
      <c r="C317" s="386" t="s">
        <v>135</v>
      </c>
      <c r="D317" s="381">
        <v>0</v>
      </c>
      <c r="E317" s="381">
        <v>0</v>
      </c>
      <c r="F317" s="381">
        <v>0</v>
      </c>
      <c r="G317" s="381">
        <v>0</v>
      </c>
      <c r="H317" s="381">
        <v>0</v>
      </c>
      <c r="I317" s="381">
        <v>0</v>
      </c>
      <c r="J317" s="381">
        <v>0</v>
      </c>
      <c r="K317" s="381">
        <v>0</v>
      </c>
      <c r="L317" s="381">
        <v>0</v>
      </c>
      <c r="M317" s="381">
        <v>0</v>
      </c>
      <c r="N317" s="381">
        <v>0</v>
      </c>
      <c r="O317" s="381">
        <v>0</v>
      </c>
      <c r="P317" s="344"/>
    </row>
    <row r="318" spans="1:16">
      <c r="A318" s="339">
        <v>15</v>
      </c>
      <c r="B318" s="348">
        <v>15</v>
      </c>
      <c r="C318" s="241" t="s">
        <v>167</v>
      </c>
      <c r="D318" s="242">
        <v>507260676225</v>
      </c>
      <c r="E318" s="242">
        <v>521679903479</v>
      </c>
      <c r="F318" s="242">
        <v>533520505771</v>
      </c>
      <c r="G318" s="242">
        <v>543926622914</v>
      </c>
      <c r="H318" s="242">
        <v>554586529953</v>
      </c>
      <c r="I318" s="242">
        <v>565506393513</v>
      </c>
      <c r="J318" s="242">
        <v>576692555951</v>
      </c>
      <c r="K318" s="242">
        <v>588151540222</v>
      </c>
      <c r="L318" s="242">
        <v>599890054877</v>
      </c>
      <c r="M318" s="242">
        <v>611914999222</v>
      </c>
      <c r="N318" s="242">
        <v>624233468610</v>
      </c>
      <c r="O318" s="242">
        <v>636588991881</v>
      </c>
      <c r="P318" s="344"/>
    </row>
    <row r="319" spans="1:16" s="349" customFormat="1">
      <c r="A319" s="339">
        <v>1501</v>
      </c>
      <c r="B319" s="350">
        <v>1501</v>
      </c>
      <c r="C319" s="244" t="s">
        <v>2202</v>
      </c>
      <c r="D319" s="351">
        <v>473258912637</v>
      </c>
      <c r="E319" s="351">
        <v>489251154547</v>
      </c>
      <c r="F319" s="351">
        <v>501213271093</v>
      </c>
      <c r="G319" s="351">
        <v>511631198264</v>
      </c>
      <c r="H319" s="351">
        <v>522292171274</v>
      </c>
      <c r="I319" s="351">
        <v>533202435853</v>
      </c>
      <c r="J319" s="351">
        <v>544368409364</v>
      </c>
      <c r="K319" s="351">
        <v>555796685725</v>
      </c>
      <c r="L319" s="351">
        <v>567494040458</v>
      </c>
      <c r="M319" s="351">
        <v>579467435897</v>
      </c>
      <c r="N319" s="351">
        <v>591724026537</v>
      </c>
      <c r="O319" s="351">
        <v>604007396515</v>
      </c>
    </row>
    <row r="320" spans="1:16" s="349" customFormat="1">
      <c r="A320" s="339">
        <v>150101</v>
      </c>
      <c r="B320" s="352">
        <v>150101</v>
      </c>
      <c r="C320" s="387" t="s">
        <v>2203</v>
      </c>
      <c r="D320" s="353">
        <v>473147644405</v>
      </c>
      <c r="E320" s="353">
        <v>488513176452</v>
      </c>
      <c r="F320" s="353">
        <v>500464223327</v>
      </c>
      <c r="G320" s="353">
        <v>510870914782</v>
      </c>
      <c r="H320" s="353">
        <v>521520483540</v>
      </c>
      <c r="I320" s="353">
        <v>532419172803</v>
      </c>
      <c r="J320" s="353">
        <v>543573397368</v>
      </c>
      <c r="K320" s="353">
        <v>554989748549</v>
      </c>
      <c r="L320" s="353">
        <v>566674999224</v>
      </c>
      <c r="M320" s="353">
        <v>578636109044</v>
      </c>
      <c r="N320" s="353">
        <v>590880229781</v>
      </c>
      <c r="O320" s="353">
        <v>603150942808</v>
      </c>
    </row>
    <row r="321" spans="1:16" ht="27.6">
      <c r="A321" s="339">
        <v>15010101</v>
      </c>
      <c r="B321" s="352">
        <v>15010106</v>
      </c>
      <c r="C321" s="387" t="s">
        <v>4102</v>
      </c>
      <c r="D321" s="353">
        <v>206416900211</v>
      </c>
      <c r="E321" s="353">
        <v>206416900211</v>
      </c>
      <c r="F321" s="353">
        <v>209513153714</v>
      </c>
      <c r="G321" s="353">
        <v>212655851020</v>
      </c>
      <c r="H321" s="353">
        <v>215845688785</v>
      </c>
      <c r="I321" s="353">
        <v>219083374117</v>
      </c>
      <c r="J321" s="353">
        <v>222369624729</v>
      </c>
      <c r="K321" s="353">
        <v>225705169100</v>
      </c>
      <c r="L321" s="353">
        <v>229090746636</v>
      </c>
      <c r="M321" s="353">
        <v>232527107836</v>
      </c>
      <c r="N321" s="353">
        <v>236015014452</v>
      </c>
      <c r="O321" s="353">
        <v>239555239669</v>
      </c>
      <c r="P321" s="344"/>
    </row>
    <row r="322" spans="1:16" ht="27.6">
      <c r="A322" s="339">
        <v>1501010101</v>
      </c>
      <c r="B322" s="255">
        <v>1501010601</v>
      </c>
      <c r="C322" s="362" t="s">
        <v>4102</v>
      </c>
      <c r="D322" s="355">
        <v>204319908345</v>
      </c>
      <c r="E322" s="355">
        <v>204319908345</v>
      </c>
      <c r="F322" s="355">
        <v>207384706970</v>
      </c>
      <c r="G322" s="355">
        <v>210495477575</v>
      </c>
      <c r="H322" s="355">
        <v>213652909739</v>
      </c>
      <c r="I322" s="355">
        <v>216857703385</v>
      </c>
      <c r="J322" s="355">
        <v>220110568936</v>
      </c>
      <c r="K322" s="355">
        <v>223412227470</v>
      </c>
      <c r="L322" s="355">
        <v>226763410882</v>
      </c>
      <c r="M322" s="355">
        <v>230164862045</v>
      </c>
      <c r="N322" s="355">
        <v>233617334975</v>
      </c>
      <c r="O322" s="355">
        <v>237121595000</v>
      </c>
      <c r="P322" s="344"/>
    </row>
    <row r="323" spans="1:16" ht="27.6">
      <c r="A323" s="339">
        <v>1501010102</v>
      </c>
      <c r="B323" s="255">
        <v>1501010602</v>
      </c>
      <c r="C323" s="362" t="s">
        <v>4103</v>
      </c>
      <c r="D323" s="355">
        <v>1</v>
      </c>
      <c r="E323" s="355">
        <v>1</v>
      </c>
      <c r="F323" s="355">
        <v>1</v>
      </c>
      <c r="G323" s="355">
        <v>1</v>
      </c>
      <c r="H323" s="355">
        <v>1</v>
      </c>
      <c r="I323" s="355">
        <v>1</v>
      </c>
      <c r="J323" s="355">
        <v>1</v>
      </c>
      <c r="K323" s="355">
        <v>1</v>
      </c>
      <c r="L323" s="355">
        <v>1</v>
      </c>
      <c r="M323" s="355">
        <v>1</v>
      </c>
      <c r="N323" s="355">
        <v>1</v>
      </c>
      <c r="O323" s="355">
        <v>1</v>
      </c>
      <c r="P323" s="344"/>
    </row>
    <row r="324" spans="1:16" ht="27.6">
      <c r="A324" s="340">
        <v>1501010103</v>
      </c>
      <c r="B324" s="255">
        <v>1501010603</v>
      </c>
      <c r="C324" s="362" t="s">
        <v>4104</v>
      </c>
      <c r="D324" s="355">
        <v>2096991865</v>
      </c>
      <c r="E324" s="355">
        <v>2096991865</v>
      </c>
      <c r="F324" s="355">
        <v>2128446743</v>
      </c>
      <c r="G324" s="355">
        <v>2160373444</v>
      </c>
      <c r="H324" s="355">
        <v>2192779045</v>
      </c>
      <c r="I324" s="355">
        <v>2225670731</v>
      </c>
      <c r="J324" s="355">
        <v>2259055792</v>
      </c>
      <c r="K324" s="355">
        <v>2292941629</v>
      </c>
      <c r="L324" s="355">
        <v>2327335753</v>
      </c>
      <c r="M324" s="355">
        <v>2362245790</v>
      </c>
      <c r="N324" s="355">
        <v>2397679476</v>
      </c>
      <c r="O324" s="355">
        <v>2433644668</v>
      </c>
      <c r="P324" s="344"/>
    </row>
    <row r="325" spans="1:16">
      <c r="A325" s="340">
        <v>15010102</v>
      </c>
      <c r="B325" s="356">
        <v>15010102</v>
      </c>
      <c r="C325" s="388" t="s">
        <v>217</v>
      </c>
      <c r="D325" s="358">
        <v>173370389277</v>
      </c>
      <c r="E325" s="358">
        <v>184963632923</v>
      </c>
      <c r="F325" s="358">
        <v>192347132950</v>
      </c>
      <c r="G325" s="358">
        <v>198117546938</v>
      </c>
      <c r="H325" s="358">
        <v>204061073346</v>
      </c>
      <c r="I325" s="358">
        <v>210182905547</v>
      </c>
      <c r="J325" s="358">
        <v>216488392713</v>
      </c>
      <c r="K325" s="358">
        <v>222983044495</v>
      </c>
      <c r="L325" s="358">
        <v>229672535829</v>
      </c>
      <c r="M325" s="358">
        <v>236562711905</v>
      </c>
      <c r="N325" s="358">
        <v>243659593262</v>
      </c>
      <c r="O325" s="358">
        <v>250721996742</v>
      </c>
      <c r="P325" s="344"/>
    </row>
    <row r="326" spans="1:16">
      <c r="A326" s="340">
        <v>1501010201</v>
      </c>
      <c r="B326" s="375">
        <v>1501010201</v>
      </c>
      <c r="C326" s="376" t="s">
        <v>419</v>
      </c>
      <c r="D326" s="377">
        <v>12639965375</v>
      </c>
      <c r="E326" s="377">
        <v>10858809026</v>
      </c>
      <c r="F326" s="377">
        <v>13019164336</v>
      </c>
      <c r="G326" s="377">
        <v>13409739266</v>
      </c>
      <c r="H326" s="377">
        <v>13812031444</v>
      </c>
      <c r="I326" s="377">
        <v>14226392388</v>
      </c>
      <c r="J326" s="377">
        <v>14653184159</v>
      </c>
      <c r="K326" s="377">
        <v>15092779684</v>
      </c>
      <c r="L326" s="377">
        <v>15545563074</v>
      </c>
      <c r="M326" s="377">
        <v>16011929967</v>
      </c>
      <c r="N326" s="377">
        <v>16492287866</v>
      </c>
      <c r="O326" s="377">
        <v>16739672184</v>
      </c>
      <c r="P326" s="344"/>
    </row>
    <row r="327" spans="1:16" s="349" customFormat="1" ht="27.6">
      <c r="A327" s="340">
        <v>150101020101</v>
      </c>
      <c r="B327" s="255">
        <v>150101020101</v>
      </c>
      <c r="C327" s="371" t="s">
        <v>420</v>
      </c>
      <c r="D327" s="355">
        <v>12639965375</v>
      </c>
      <c r="E327" s="355">
        <v>10858809026</v>
      </c>
      <c r="F327" s="355">
        <v>13019164336</v>
      </c>
      <c r="G327" s="355">
        <v>13409739266</v>
      </c>
      <c r="H327" s="355">
        <v>13812031444</v>
      </c>
      <c r="I327" s="355">
        <v>14226392388</v>
      </c>
      <c r="J327" s="355">
        <v>14653184159</v>
      </c>
      <c r="K327" s="355">
        <v>15092779684</v>
      </c>
      <c r="L327" s="355">
        <v>15545563074</v>
      </c>
      <c r="M327" s="355">
        <v>16011929967</v>
      </c>
      <c r="N327" s="355">
        <v>16492287866</v>
      </c>
      <c r="O327" s="355">
        <v>16739672184</v>
      </c>
    </row>
    <row r="328" spans="1:16" ht="27.6">
      <c r="A328" s="340">
        <v>150101020102</v>
      </c>
      <c r="B328" s="363">
        <v>150101020102</v>
      </c>
      <c r="C328" s="384" t="s">
        <v>421</v>
      </c>
      <c r="D328" s="365">
        <v>0</v>
      </c>
      <c r="E328" s="365">
        <v>0</v>
      </c>
      <c r="F328" s="365">
        <v>0</v>
      </c>
      <c r="G328" s="365">
        <v>0</v>
      </c>
      <c r="H328" s="365">
        <v>0</v>
      </c>
      <c r="I328" s="365">
        <v>0</v>
      </c>
      <c r="J328" s="365">
        <v>0</v>
      </c>
      <c r="K328" s="365">
        <v>0</v>
      </c>
      <c r="L328" s="365">
        <v>0</v>
      </c>
      <c r="M328" s="365">
        <v>0</v>
      </c>
      <c r="N328" s="365">
        <v>0</v>
      </c>
      <c r="O328" s="365">
        <v>0</v>
      </c>
      <c r="P328" s="344"/>
    </row>
    <row r="329" spans="1:16" s="349" customFormat="1">
      <c r="A329" s="504">
        <v>1501010202</v>
      </c>
      <c r="B329" s="375">
        <v>1501010202</v>
      </c>
      <c r="C329" s="376" t="s">
        <v>422</v>
      </c>
      <c r="D329" s="377">
        <v>160730423902</v>
      </c>
      <c r="E329" s="377">
        <v>174104823897</v>
      </c>
      <c r="F329" s="377">
        <v>179327968614</v>
      </c>
      <c r="G329" s="377">
        <v>184707807672</v>
      </c>
      <c r="H329" s="377">
        <v>190249041902</v>
      </c>
      <c r="I329" s="377">
        <v>195956513159</v>
      </c>
      <c r="J329" s="377">
        <v>201835208554</v>
      </c>
      <c r="K329" s="377">
        <v>207890264811</v>
      </c>
      <c r="L329" s="377">
        <v>214126972755</v>
      </c>
      <c r="M329" s="377">
        <v>220550781938</v>
      </c>
      <c r="N329" s="377">
        <v>227167305396</v>
      </c>
      <c r="O329" s="377">
        <v>233982324558</v>
      </c>
    </row>
    <row r="330" spans="1:16" s="349" customFormat="1" ht="27.6">
      <c r="A330" s="504">
        <v>150101020201</v>
      </c>
      <c r="B330" s="255">
        <v>150101020201</v>
      </c>
      <c r="C330" s="371" t="s">
        <v>423</v>
      </c>
      <c r="D330" s="355">
        <v>160730423902</v>
      </c>
      <c r="E330" s="355">
        <v>174104823897</v>
      </c>
      <c r="F330" s="355">
        <v>179327968614</v>
      </c>
      <c r="G330" s="355">
        <v>184707807672</v>
      </c>
      <c r="H330" s="355">
        <v>190249041902</v>
      </c>
      <c r="I330" s="355">
        <v>195956513159</v>
      </c>
      <c r="J330" s="355">
        <v>201835208554</v>
      </c>
      <c r="K330" s="355">
        <v>207890264811</v>
      </c>
      <c r="L330" s="355">
        <v>214126972755</v>
      </c>
      <c r="M330" s="355">
        <v>220550781938</v>
      </c>
      <c r="N330" s="355">
        <v>227167305396</v>
      </c>
      <c r="O330" s="355">
        <v>233982324558</v>
      </c>
    </row>
    <row r="331" spans="1:16" s="349" customFormat="1" ht="27.6">
      <c r="A331" s="340">
        <v>150101020202</v>
      </c>
      <c r="B331" s="363">
        <v>150101020202</v>
      </c>
      <c r="C331" s="384" t="s">
        <v>424</v>
      </c>
      <c r="D331" s="365">
        <v>0</v>
      </c>
      <c r="E331" s="365">
        <v>0</v>
      </c>
      <c r="F331" s="365">
        <v>0</v>
      </c>
      <c r="G331" s="365">
        <v>0</v>
      </c>
      <c r="H331" s="365">
        <v>0</v>
      </c>
      <c r="I331" s="365">
        <v>0</v>
      </c>
      <c r="J331" s="365">
        <v>0</v>
      </c>
      <c r="K331" s="365">
        <v>0</v>
      </c>
      <c r="L331" s="365">
        <v>0</v>
      </c>
      <c r="M331" s="365">
        <v>0</v>
      </c>
      <c r="N331" s="365">
        <v>0</v>
      </c>
      <c r="O331" s="365">
        <v>0</v>
      </c>
    </row>
    <row r="332" spans="1:16">
      <c r="A332" s="340">
        <v>15010105</v>
      </c>
      <c r="B332" s="352">
        <v>15010105</v>
      </c>
      <c r="C332" s="387" t="s">
        <v>2252</v>
      </c>
      <c r="D332" s="353">
        <v>21841879008</v>
      </c>
      <c r="E332" s="353">
        <v>25614167409</v>
      </c>
      <c r="F332" s="353">
        <v>25998379920</v>
      </c>
      <c r="G332" s="353">
        <v>26388355619</v>
      </c>
      <c r="H332" s="353">
        <v>26784180954</v>
      </c>
      <c r="I332" s="353">
        <v>27185943669</v>
      </c>
      <c r="J332" s="353">
        <v>27593732824</v>
      </c>
      <c r="K332" s="353">
        <v>28007638816</v>
      </c>
      <c r="L332" s="353">
        <v>28427753399</v>
      </c>
      <c r="M332" s="353">
        <v>28854169700</v>
      </c>
      <c r="N332" s="353">
        <v>29286982245</v>
      </c>
      <c r="O332" s="353">
        <v>29726286978</v>
      </c>
      <c r="P332" s="344"/>
    </row>
    <row r="333" spans="1:16" s="349" customFormat="1">
      <c r="A333" s="340">
        <v>1501010501</v>
      </c>
      <c r="B333" s="255">
        <v>1501010501</v>
      </c>
      <c r="C333" s="362" t="s">
        <v>2253</v>
      </c>
      <c r="D333" s="355">
        <v>5019143268</v>
      </c>
      <c r="E333" s="355">
        <v>6403541852</v>
      </c>
      <c r="F333" s="355">
        <v>6499594980</v>
      </c>
      <c r="G333" s="355">
        <v>6597088905</v>
      </c>
      <c r="H333" s="355">
        <v>6696045239</v>
      </c>
      <c r="I333" s="355">
        <v>6796485918</v>
      </c>
      <c r="J333" s="355">
        <v>6898433207</v>
      </c>
      <c r="K333" s="355">
        <v>7001909705</v>
      </c>
      <c r="L333" s="355">
        <v>7106938351</v>
      </c>
      <c r="M333" s="355">
        <v>7213542426</v>
      </c>
      <c r="N333" s="355">
        <v>7321745562</v>
      </c>
      <c r="O333" s="355">
        <v>7431571745</v>
      </c>
    </row>
    <row r="334" spans="1:16" s="349" customFormat="1">
      <c r="A334" s="504">
        <v>1501010502</v>
      </c>
      <c r="B334" s="255">
        <v>1501010502</v>
      </c>
      <c r="C334" s="362" t="s">
        <v>2254</v>
      </c>
      <c r="D334" s="355">
        <v>16822735740</v>
      </c>
      <c r="E334" s="355">
        <v>19210625557</v>
      </c>
      <c r="F334" s="355">
        <v>19498784940</v>
      </c>
      <c r="G334" s="355">
        <v>19791266714</v>
      </c>
      <c r="H334" s="355">
        <v>20088135715</v>
      </c>
      <c r="I334" s="355">
        <v>20389457751</v>
      </c>
      <c r="J334" s="355">
        <v>20695299617</v>
      </c>
      <c r="K334" s="355">
        <v>21005729111</v>
      </c>
      <c r="L334" s="355">
        <v>21320815048</v>
      </c>
      <c r="M334" s="355">
        <v>21640627274</v>
      </c>
      <c r="N334" s="355">
        <v>21965236683</v>
      </c>
      <c r="O334" s="355">
        <v>22294715233</v>
      </c>
    </row>
    <row r="335" spans="1:16">
      <c r="A335" s="340">
        <v>15010104</v>
      </c>
      <c r="B335" s="366">
        <v>15010104</v>
      </c>
      <c r="C335" s="378" t="s">
        <v>755</v>
      </c>
      <c r="D335" s="368">
        <v>71518475909</v>
      </c>
      <c r="E335" s="368">
        <v>71518475909</v>
      </c>
      <c r="F335" s="368">
        <v>72605556743</v>
      </c>
      <c r="G335" s="368">
        <v>73709161205</v>
      </c>
      <c r="H335" s="368">
        <v>74829540455</v>
      </c>
      <c r="I335" s="368">
        <v>75966949470</v>
      </c>
      <c r="J335" s="368">
        <v>77121647102</v>
      </c>
      <c r="K335" s="368">
        <v>78293896138</v>
      </c>
      <c r="L335" s="368">
        <v>79483963360</v>
      </c>
      <c r="M335" s="368">
        <v>80692119603</v>
      </c>
      <c r="N335" s="368">
        <v>81918639822</v>
      </c>
      <c r="O335" s="368">
        <v>83147419419</v>
      </c>
      <c r="P335" s="344"/>
    </row>
    <row r="336" spans="1:16" s="349" customFormat="1">
      <c r="A336" s="340">
        <v>150102</v>
      </c>
      <c r="B336" s="352">
        <v>150102</v>
      </c>
      <c r="C336" s="387" t="s">
        <v>425</v>
      </c>
      <c r="D336" s="353">
        <v>111268232</v>
      </c>
      <c r="E336" s="353">
        <v>737978095</v>
      </c>
      <c r="F336" s="353">
        <v>749047766</v>
      </c>
      <c r="G336" s="353">
        <v>760283482</v>
      </c>
      <c r="H336" s="353">
        <v>771687734</v>
      </c>
      <c r="I336" s="353">
        <v>783263050</v>
      </c>
      <c r="J336" s="353">
        <v>795011996</v>
      </c>
      <c r="K336" s="353">
        <v>806937176</v>
      </c>
      <c r="L336" s="353">
        <v>819041234</v>
      </c>
      <c r="M336" s="353">
        <v>831326853</v>
      </c>
      <c r="N336" s="353">
        <v>843796756</v>
      </c>
      <c r="O336" s="353">
        <v>856453707</v>
      </c>
    </row>
    <row r="337" spans="1:16" s="349" customFormat="1">
      <c r="A337" s="340">
        <v>15010202</v>
      </c>
      <c r="B337" s="383">
        <v>15010202</v>
      </c>
      <c r="C337" s="369" t="s">
        <v>2204</v>
      </c>
      <c r="D337" s="370">
        <v>111268232</v>
      </c>
      <c r="E337" s="370">
        <v>737978095</v>
      </c>
      <c r="F337" s="370">
        <v>749047766</v>
      </c>
      <c r="G337" s="370">
        <v>760283482</v>
      </c>
      <c r="H337" s="370">
        <v>771687734</v>
      </c>
      <c r="I337" s="370">
        <v>783263050</v>
      </c>
      <c r="J337" s="370">
        <v>795011996</v>
      </c>
      <c r="K337" s="370">
        <v>806937176</v>
      </c>
      <c r="L337" s="370">
        <v>819041234</v>
      </c>
      <c r="M337" s="370">
        <v>831326853</v>
      </c>
      <c r="N337" s="370">
        <v>843796756</v>
      </c>
      <c r="O337" s="370">
        <v>856453707</v>
      </c>
    </row>
    <row r="338" spans="1:16" s="349" customFormat="1">
      <c r="A338" s="347">
        <v>1501020201</v>
      </c>
      <c r="B338" s="255">
        <v>1501020201</v>
      </c>
      <c r="C338" s="371" t="s">
        <v>2205</v>
      </c>
      <c r="D338" s="355">
        <v>111268232</v>
      </c>
      <c r="E338" s="355">
        <v>737978095</v>
      </c>
      <c r="F338" s="355">
        <v>749047766</v>
      </c>
      <c r="G338" s="355">
        <v>760283482</v>
      </c>
      <c r="H338" s="355">
        <v>771687734</v>
      </c>
      <c r="I338" s="355">
        <v>783263050</v>
      </c>
      <c r="J338" s="355">
        <v>795011996</v>
      </c>
      <c r="K338" s="355">
        <v>806937176</v>
      </c>
      <c r="L338" s="355">
        <v>819041234</v>
      </c>
      <c r="M338" s="355">
        <v>831326853</v>
      </c>
      <c r="N338" s="355">
        <v>843796756</v>
      </c>
      <c r="O338" s="355">
        <v>856453707</v>
      </c>
    </row>
    <row r="339" spans="1:16" s="349" customFormat="1" ht="27.6">
      <c r="A339" s="339">
        <v>1502</v>
      </c>
      <c r="B339" s="350">
        <v>1502</v>
      </c>
      <c r="C339" s="243" t="s">
        <v>751</v>
      </c>
      <c r="D339" s="351">
        <v>13718525084</v>
      </c>
      <c r="E339" s="351">
        <v>14027121763</v>
      </c>
      <c r="F339" s="351">
        <v>13416717532</v>
      </c>
      <c r="G339" s="351">
        <v>13121549747</v>
      </c>
      <c r="H339" s="351">
        <v>12832875652</v>
      </c>
      <c r="I339" s="351">
        <v>12550552388</v>
      </c>
      <c r="J339" s="351">
        <v>12274440235</v>
      </c>
      <c r="K339" s="351">
        <v>12004402550</v>
      </c>
      <c r="L339" s="351">
        <v>11740305694</v>
      </c>
      <c r="M339" s="351">
        <v>11482018969</v>
      </c>
      <c r="N339" s="351">
        <v>11229414551</v>
      </c>
      <c r="O339" s="351">
        <v>10982367431</v>
      </c>
    </row>
    <row r="340" spans="1:16" s="349" customFormat="1" ht="27.6">
      <c r="A340" s="339">
        <v>150201</v>
      </c>
      <c r="B340" s="352">
        <v>150201</v>
      </c>
      <c r="C340" s="387" t="s">
        <v>2206</v>
      </c>
      <c r="D340" s="353">
        <v>13718525084</v>
      </c>
      <c r="E340" s="353">
        <v>14027121763</v>
      </c>
      <c r="F340" s="353">
        <v>13416717532</v>
      </c>
      <c r="G340" s="353">
        <v>13121549747</v>
      </c>
      <c r="H340" s="353">
        <v>12832875652</v>
      </c>
      <c r="I340" s="353">
        <v>12550552388</v>
      </c>
      <c r="J340" s="353">
        <v>12274440235</v>
      </c>
      <c r="K340" s="353">
        <v>12004402550</v>
      </c>
      <c r="L340" s="353">
        <v>11740305694</v>
      </c>
      <c r="M340" s="353">
        <v>11482018969</v>
      </c>
      <c r="N340" s="353">
        <v>11229414551</v>
      </c>
      <c r="O340" s="353">
        <v>10982367431</v>
      </c>
    </row>
    <row r="341" spans="1:16" s="349" customFormat="1" ht="27.6">
      <c r="A341" s="347">
        <v>15020101</v>
      </c>
      <c r="B341" s="356">
        <v>15020101</v>
      </c>
      <c r="C341" s="388" t="s">
        <v>427</v>
      </c>
      <c r="D341" s="358">
        <v>0</v>
      </c>
      <c r="E341" s="358">
        <v>0</v>
      </c>
      <c r="F341" s="358">
        <v>0</v>
      </c>
      <c r="G341" s="358">
        <v>0</v>
      </c>
      <c r="H341" s="358">
        <v>0</v>
      </c>
      <c r="I341" s="358">
        <v>0</v>
      </c>
      <c r="J341" s="358">
        <v>0</v>
      </c>
      <c r="K341" s="358">
        <v>0</v>
      </c>
      <c r="L341" s="358">
        <v>0</v>
      </c>
      <c r="M341" s="358">
        <v>0</v>
      </c>
      <c r="N341" s="358">
        <v>0</v>
      </c>
      <c r="O341" s="358">
        <v>0</v>
      </c>
    </row>
    <row r="342" spans="1:16" s="349" customFormat="1" ht="41.4">
      <c r="A342" s="347">
        <v>1502010101</v>
      </c>
      <c r="B342" s="363">
        <v>1502010101</v>
      </c>
      <c r="C342" s="384" t="s">
        <v>2207</v>
      </c>
      <c r="D342" s="365">
        <v>0</v>
      </c>
      <c r="E342" s="365">
        <v>0</v>
      </c>
      <c r="F342" s="365">
        <v>0</v>
      </c>
      <c r="G342" s="365">
        <v>0</v>
      </c>
      <c r="H342" s="365">
        <v>0</v>
      </c>
      <c r="I342" s="365">
        <v>0</v>
      </c>
      <c r="J342" s="365">
        <v>0</v>
      </c>
      <c r="K342" s="365">
        <v>0</v>
      </c>
      <c r="L342" s="365">
        <v>0</v>
      </c>
      <c r="M342" s="365">
        <v>0</v>
      </c>
      <c r="N342" s="365">
        <v>0</v>
      </c>
      <c r="O342" s="365">
        <v>0</v>
      </c>
    </row>
    <row r="343" spans="1:16" s="349" customFormat="1" ht="41.4">
      <c r="A343" s="339">
        <v>1502010102</v>
      </c>
      <c r="B343" s="363">
        <v>1502010102</v>
      </c>
      <c r="C343" s="384" t="s">
        <v>2208</v>
      </c>
      <c r="D343" s="365">
        <v>0</v>
      </c>
      <c r="E343" s="365">
        <v>0</v>
      </c>
      <c r="F343" s="365">
        <v>0</v>
      </c>
      <c r="G343" s="365">
        <v>0</v>
      </c>
      <c r="H343" s="365">
        <v>0</v>
      </c>
      <c r="I343" s="365">
        <v>0</v>
      </c>
      <c r="J343" s="365">
        <v>0</v>
      </c>
      <c r="K343" s="365">
        <v>0</v>
      </c>
      <c r="L343" s="365">
        <v>0</v>
      </c>
      <c r="M343" s="365">
        <v>0</v>
      </c>
      <c r="N343" s="365">
        <v>0</v>
      </c>
      <c r="O343" s="365">
        <v>0</v>
      </c>
    </row>
    <row r="344" spans="1:16" s="349" customFormat="1">
      <c r="A344" s="339">
        <v>15020102</v>
      </c>
      <c r="B344" s="356">
        <v>15020102</v>
      </c>
      <c r="C344" s="388" t="s">
        <v>430</v>
      </c>
      <c r="D344" s="358">
        <v>13718525084</v>
      </c>
      <c r="E344" s="358">
        <v>14027121763</v>
      </c>
      <c r="F344" s="358">
        <v>13416717532</v>
      </c>
      <c r="G344" s="358">
        <v>13121549747</v>
      </c>
      <c r="H344" s="358">
        <v>12832875652</v>
      </c>
      <c r="I344" s="358">
        <v>12550552388</v>
      </c>
      <c r="J344" s="358">
        <v>12274440235</v>
      </c>
      <c r="K344" s="358">
        <v>12004402550</v>
      </c>
      <c r="L344" s="358">
        <v>11740305694</v>
      </c>
      <c r="M344" s="358">
        <v>11482018969</v>
      </c>
      <c r="N344" s="358">
        <v>11229414551</v>
      </c>
      <c r="O344" s="358">
        <v>10982367431</v>
      </c>
    </row>
    <row r="345" spans="1:16" s="349" customFormat="1" ht="27.6">
      <c r="A345" s="339">
        <v>1502010201</v>
      </c>
      <c r="B345" s="363">
        <v>1502010201</v>
      </c>
      <c r="C345" s="384" t="s">
        <v>2209</v>
      </c>
      <c r="D345" s="365">
        <v>0</v>
      </c>
      <c r="E345" s="365">
        <v>0</v>
      </c>
      <c r="F345" s="365">
        <v>0</v>
      </c>
      <c r="G345" s="365">
        <v>0</v>
      </c>
      <c r="H345" s="365">
        <v>0</v>
      </c>
      <c r="I345" s="365">
        <v>0</v>
      </c>
      <c r="J345" s="365">
        <v>0</v>
      </c>
      <c r="K345" s="365">
        <v>0</v>
      </c>
      <c r="L345" s="365">
        <v>0</v>
      </c>
      <c r="M345" s="365">
        <v>0</v>
      </c>
      <c r="N345" s="365">
        <v>0</v>
      </c>
      <c r="O345" s="365">
        <v>0</v>
      </c>
    </row>
    <row r="346" spans="1:16" s="349" customFormat="1" ht="27.6">
      <c r="A346" s="339">
        <v>1502010202</v>
      </c>
      <c r="B346" s="255">
        <v>1502010202</v>
      </c>
      <c r="C346" s="371" t="s">
        <v>2210</v>
      </c>
      <c r="D346" s="355">
        <v>13718525084</v>
      </c>
      <c r="E346" s="355">
        <v>14027121763</v>
      </c>
      <c r="F346" s="355">
        <v>13416717532</v>
      </c>
      <c r="G346" s="355">
        <v>13121549747</v>
      </c>
      <c r="H346" s="355">
        <v>12832875652</v>
      </c>
      <c r="I346" s="355">
        <v>12550552388</v>
      </c>
      <c r="J346" s="355">
        <v>12274440235</v>
      </c>
      <c r="K346" s="355">
        <v>12004402550</v>
      </c>
      <c r="L346" s="355">
        <v>11740305694</v>
      </c>
      <c r="M346" s="355">
        <v>11482018969</v>
      </c>
      <c r="N346" s="355">
        <v>11229414551</v>
      </c>
      <c r="O346" s="355">
        <v>10982367431</v>
      </c>
    </row>
    <row r="347" spans="1:16">
      <c r="A347" s="339">
        <v>15020103</v>
      </c>
      <c r="B347" s="379">
        <v>15020103</v>
      </c>
      <c r="C347" s="380" t="s">
        <v>2252</v>
      </c>
      <c r="D347" s="381">
        <v>0</v>
      </c>
      <c r="E347" s="381">
        <v>0</v>
      </c>
      <c r="F347" s="381">
        <v>0</v>
      </c>
      <c r="G347" s="381">
        <v>0</v>
      </c>
      <c r="H347" s="381">
        <v>0</v>
      </c>
      <c r="I347" s="381">
        <v>0</v>
      </c>
      <c r="J347" s="381">
        <v>0</v>
      </c>
      <c r="K347" s="381">
        <v>0</v>
      </c>
      <c r="L347" s="381">
        <v>0</v>
      </c>
      <c r="M347" s="381">
        <v>0</v>
      </c>
      <c r="N347" s="381">
        <v>0</v>
      </c>
      <c r="O347" s="381">
        <v>0</v>
      </c>
      <c r="P347" s="344"/>
    </row>
    <row r="348" spans="1:16" ht="41.4">
      <c r="A348" s="339">
        <v>150202</v>
      </c>
      <c r="B348" s="352" t="s">
        <v>2610</v>
      </c>
      <c r="C348" s="387" t="s">
        <v>2211</v>
      </c>
      <c r="D348" s="353">
        <v>0</v>
      </c>
      <c r="E348" s="353">
        <v>0</v>
      </c>
      <c r="F348" s="353">
        <v>0</v>
      </c>
      <c r="G348" s="353">
        <v>0</v>
      </c>
      <c r="H348" s="353">
        <v>0</v>
      </c>
      <c r="I348" s="353">
        <v>0</v>
      </c>
      <c r="J348" s="353">
        <v>0</v>
      </c>
      <c r="K348" s="353">
        <v>0</v>
      </c>
      <c r="L348" s="353">
        <v>0</v>
      </c>
      <c r="M348" s="353">
        <v>0</v>
      </c>
      <c r="N348" s="353">
        <v>0</v>
      </c>
      <c r="O348" s="353">
        <v>0</v>
      </c>
      <c r="P348" s="344"/>
    </row>
    <row r="349" spans="1:16" ht="41.4">
      <c r="A349" s="347">
        <v>15020202</v>
      </c>
      <c r="B349" s="363" t="s">
        <v>2611</v>
      </c>
      <c r="C349" s="382" t="s">
        <v>2212</v>
      </c>
      <c r="D349" s="365">
        <v>0</v>
      </c>
      <c r="E349" s="365">
        <v>0</v>
      </c>
      <c r="F349" s="365">
        <v>0</v>
      </c>
      <c r="G349" s="365">
        <v>0</v>
      </c>
      <c r="H349" s="365">
        <v>0</v>
      </c>
      <c r="I349" s="365">
        <v>0</v>
      </c>
      <c r="J349" s="365">
        <v>0</v>
      </c>
      <c r="K349" s="365">
        <v>0</v>
      </c>
      <c r="L349" s="365">
        <v>0</v>
      </c>
      <c r="M349" s="365">
        <v>0</v>
      </c>
      <c r="N349" s="365">
        <v>0</v>
      </c>
      <c r="O349" s="365">
        <v>0</v>
      </c>
      <c r="P349" s="344"/>
    </row>
    <row r="350" spans="1:16" s="349" customFormat="1" ht="41.4">
      <c r="A350" s="339">
        <v>1502020201</v>
      </c>
      <c r="B350" s="363">
        <v>1502020201</v>
      </c>
      <c r="C350" s="384" t="s">
        <v>2213</v>
      </c>
      <c r="D350" s="365">
        <v>0</v>
      </c>
      <c r="E350" s="365">
        <v>0</v>
      </c>
      <c r="F350" s="365">
        <v>0</v>
      </c>
      <c r="G350" s="365">
        <v>0</v>
      </c>
      <c r="H350" s="365">
        <v>0</v>
      </c>
      <c r="I350" s="365">
        <v>0</v>
      </c>
      <c r="J350" s="365">
        <v>0</v>
      </c>
      <c r="K350" s="365">
        <v>0</v>
      </c>
      <c r="L350" s="365">
        <v>0</v>
      </c>
      <c r="M350" s="365">
        <v>0</v>
      </c>
      <c r="N350" s="365">
        <v>0</v>
      </c>
      <c r="O350" s="365">
        <v>0</v>
      </c>
    </row>
    <row r="351" spans="1:16">
      <c r="A351" s="347">
        <v>1503</v>
      </c>
      <c r="B351" s="350">
        <v>1503</v>
      </c>
      <c r="C351" s="244" t="s">
        <v>436</v>
      </c>
      <c r="D351" s="351">
        <v>20283238504</v>
      </c>
      <c r="E351" s="351">
        <v>18401627169</v>
      </c>
      <c r="F351" s="351">
        <v>18890517146</v>
      </c>
      <c r="G351" s="351">
        <v>19173874903</v>
      </c>
      <c r="H351" s="351">
        <v>19461483027</v>
      </c>
      <c r="I351" s="351">
        <v>19753405272</v>
      </c>
      <c r="J351" s="351">
        <v>20049706352</v>
      </c>
      <c r="K351" s="351">
        <v>20350451947</v>
      </c>
      <c r="L351" s="351">
        <v>20655708725</v>
      </c>
      <c r="M351" s="351">
        <v>20965544356</v>
      </c>
      <c r="N351" s="351">
        <v>21280027522</v>
      </c>
      <c r="O351" s="351">
        <v>21599227935</v>
      </c>
      <c r="P351" s="344"/>
    </row>
    <row r="352" spans="1:16">
      <c r="A352" s="347">
        <v>150301</v>
      </c>
      <c r="B352" s="352" t="s">
        <v>2612</v>
      </c>
      <c r="C352" s="387" t="s">
        <v>2214</v>
      </c>
      <c r="D352" s="353">
        <v>20028010169</v>
      </c>
      <c r="E352" s="353">
        <v>18146398834</v>
      </c>
      <c r="F352" s="353">
        <v>18631460386</v>
      </c>
      <c r="G352" s="353">
        <v>18910932292</v>
      </c>
      <c r="H352" s="353">
        <v>19194596276</v>
      </c>
      <c r="I352" s="353">
        <v>19482515220</v>
      </c>
      <c r="J352" s="353">
        <v>19774752949</v>
      </c>
      <c r="K352" s="353">
        <v>20071374243</v>
      </c>
      <c r="L352" s="353">
        <v>20372444856</v>
      </c>
      <c r="M352" s="353">
        <v>20678031529</v>
      </c>
      <c r="N352" s="353">
        <v>20988202002</v>
      </c>
      <c r="O352" s="353">
        <v>21303025032</v>
      </c>
      <c r="P352" s="344"/>
    </row>
    <row r="353" spans="1:16">
      <c r="A353" s="347">
        <v>15030101</v>
      </c>
      <c r="B353" s="383" t="s">
        <v>2613</v>
      </c>
      <c r="C353" s="369" t="s">
        <v>2215</v>
      </c>
      <c r="D353" s="370">
        <v>20028010169</v>
      </c>
      <c r="E353" s="370">
        <v>18146398834</v>
      </c>
      <c r="F353" s="370">
        <v>18631460386</v>
      </c>
      <c r="G353" s="370">
        <v>18910932292</v>
      </c>
      <c r="H353" s="370">
        <v>19194596276</v>
      </c>
      <c r="I353" s="370">
        <v>19482515220</v>
      </c>
      <c r="J353" s="370">
        <v>19774752949</v>
      </c>
      <c r="K353" s="370">
        <v>20071374243</v>
      </c>
      <c r="L353" s="370">
        <v>20372444856</v>
      </c>
      <c r="M353" s="370">
        <v>20678031529</v>
      </c>
      <c r="N353" s="370">
        <v>20988202002</v>
      </c>
      <c r="O353" s="370">
        <v>21303025032</v>
      </c>
      <c r="P353" s="344"/>
    </row>
    <row r="354" spans="1:16" ht="27.6">
      <c r="A354" s="339">
        <v>1503010101</v>
      </c>
      <c r="B354" s="255">
        <v>1503010101</v>
      </c>
      <c r="C354" s="371" t="s">
        <v>2216</v>
      </c>
      <c r="D354" s="355">
        <v>1480172284</v>
      </c>
      <c r="E354" s="355">
        <v>1270452512</v>
      </c>
      <c r="F354" s="355">
        <v>1502374869</v>
      </c>
      <c r="G354" s="355">
        <v>1524910492</v>
      </c>
      <c r="H354" s="355">
        <v>1547784149</v>
      </c>
      <c r="I354" s="355">
        <v>1571000911</v>
      </c>
      <c r="J354" s="355">
        <v>1594565925</v>
      </c>
      <c r="K354" s="355">
        <v>1618484414</v>
      </c>
      <c r="L354" s="355">
        <v>1642761680</v>
      </c>
      <c r="M354" s="355">
        <v>1667403105</v>
      </c>
      <c r="N354" s="355">
        <v>1692414152</v>
      </c>
      <c r="O354" s="355">
        <v>1717800364</v>
      </c>
      <c r="P354" s="344"/>
    </row>
    <row r="355" spans="1:16" ht="27.6">
      <c r="A355" s="347">
        <v>1503010102</v>
      </c>
      <c r="B355" s="255">
        <v>1503010102</v>
      </c>
      <c r="C355" s="371" t="s">
        <v>2217</v>
      </c>
      <c r="D355" s="355">
        <v>18547837885</v>
      </c>
      <c r="E355" s="355">
        <v>16875946322</v>
      </c>
      <c r="F355" s="355">
        <v>17129085517</v>
      </c>
      <c r="G355" s="355">
        <v>17386021800</v>
      </c>
      <c r="H355" s="355">
        <v>17646812127</v>
      </c>
      <c r="I355" s="355">
        <v>17911514309</v>
      </c>
      <c r="J355" s="355">
        <v>18180187024</v>
      </c>
      <c r="K355" s="355">
        <v>18452889829</v>
      </c>
      <c r="L355" s="355">
        <v>18729683176</v>
      </c>
      <c r="M355" s="355">
        <v>19010628424</v>
      </c>
      <c r="N355" s="355">
        <v>19295787850</v>
      </c>
      <c r="O355" s="355">
        <v>19585224668</v>
      </c>
      <c r="P355" s="344"/>
    </row>
    <row r="356" spans="1:16" s="349" customFormat="1">
      <c r="A356" s="347">
        <v>15030102</v>
      </c>
      <c r="B356" s="363">
        <v>15030102</v>
      </c>
      <c r="C356" s="382" t="s">
        <v>2252</v>
      </c>
      <c r="D356" s="365">
        <v>0</v>
      </c>
      <c r="E356" s="365">
        <v>0</v>
      </c>
      <c r="F356" s="365">
        <v>0</v>
      </c>
      <c r="G356" s="365">
        <v>0</v>
      </c>
      <c r="H356" s="365">
        <v>0</v>
      </c>
      <c r="I356" s="365">
        <v>0</v>
      </c>
      <c r="J356" s="365">
        <v>0</v>
      </c>
      <c r="K356" s="365">
        <v>0</v>
      </c>
      <c r="L356" s="365">
        <v>0</v>
      </c>
      <c r="M356" s="365">
        <v>0</v>
      </c>
      <c r="N356" s="365">
        <v>0</v>
      </c>
      <c r="O356" s="365">
        <v>0</v>
      </c>
    </row>
    <row r="357" spans="1:16" s="349" customFormat="1" ht="27.6">
      <c r="A357" s="339">
        <v>150302</v>
      </c>
      <c r="B357" s="352" t="s">
        <v>2614</v>
      </c>
      <c r="C357" s="387" t="s">
        <v>2218</v>
      </c>
      <c r="D357" s="353">
        <v>255228335</v>
      </c>
      <c r="E357" s="353">
        <v>255228335</v>
      </c>
      <c r="F357" s="353">
        <v>259056760</v>
      </c>
      <c r="G357" s="353">
        <v>262942611</v>
      </c>
      <c r="H357" s="353">
        <v>266886751</v>
      </c>
      <c r="I357" s="353">
        <v>270890052</v>
      </c>
      <c r="J357" s="353">
        <v>274953403</v>
      </c>
      <c r="K357" s="353">
        <v>279077704</v>
      </c>
      <c r="L357" s="353">
        <v>283263869</v>
      </c>
      <c r="M357" s="353">
        <v>287512827</v>
      </c>
      <c r="N357" s="353">
        <v>291825520</v>
      </c>
      <c r="O357" s="353">
        <v>296202903</v>
      </c>
    </row>
    <row r="358" spans="1:16" s="349" customFormat="1" ht="27.6">
      <c r="A358" s="347">
        <v>15030202</v>
      </c>
      <c r="B358" s="383" t="s">
        <v>2615</v>
      </c>
      <c r="C358" s="369" t="s">
        <v>2219</v>
      </c>
      <c r="D358" s="370">
        <v>255228335</v>
      </c>
      <c r="E358" s="370">
        <v>255228335</v>
      </c>
      <c r="F358" s="370">
        <v>259056760</v>
      </c>
      <c r="G358" s="370">
        <v>262942611</v>
      </c>
      <c r="H358" s="370">
        <v>266886751</v>
      </c>
      <c r="I358" s="370">
        <v>270890052</v>
      </c>
      <c r="J358" s="370">
        <v>274953403</v>
      </c>
      <c r="K358" s="370">
        <v>279077704</v>
      </c>
      <c r="L358" s="370">
        <v>283263869</v>
      </c>
      <c r="M358" s="370">
        <v>287512827</v>
      </c>
      <c r="N358" s="370">
        <v>291825520</v>
      </c>
      <c r="O358" s="370">
        <v>296202903</v>
      </c>
    </row>
    <row r="359" spans="1:16" s="349" customFormat="1" ht="27.6">
      <c r="A359" s="347">
        <v>1503020201</v>
      </c>
      <c r="B359" s="255">
        <v>1503020201</v>
      </c>
      <c r="C359" s="371" t="s">
        <v>748</v>
      </c>
      <c r="D359" s="355">
        <v>255228335</v>
      </c>
      <c r="E359" s="355">
        <v>255228335</v>
      </c>
      <c r="F359" s="355">
        <v>259056760</v>
      </c>
      <c r="G359" s="355">
        <v>262942611</v>
      </c>
      <c r="H359" s="355">
        <v>266886751</v>
      </c>
      <c r="I359" s="355">
        <v>270890052</v>
      </c>
      <c r="J359" s="355">
        <v>274953403</v>
      </c>
      <c r="K359" s="355">
        <v>279077704</v>
      </c>
      <c r="L359" s="355">
        <v>283263869</v>
      </c>
      <c r="M359" s="355">
        <v>287512827</v>
      </c>
      <c r="N359" s="355">
        <v>291825520</v>
      </c>
      <c r="O359" s="355">
        <v>296202903</v>
      </c>
    </row>
    <row r="360" spans="1:16" s="349" customFormat="1">
      <c r="A360" s="347">
        <v>13</v>
      </c>
      <c r="B360" s="348">
        <v>13</v>
      </c>
      <c r="C360" s="241" t="s">
        <v>176</v>
      </c>
      <c r="D360" s="242">
        <v>2115622992218</v>
      </c>
      <c r="E360" s="242">
        <v>2252376929199</v>
      </c>
      <c r="F360" s="242">
        <v>1114074192660</v>
      </c>
      <c r="G360" s="242">
        <v>1064095242592</v>
      </c>
      <c r="H360" s="242">
        <v>1221406396002</v>
      </c>
      <c r="I360" s="242">
        <v>1387640717295</v>
      </c>
      <c r="J360" s="242">
        <v>1618143039517</v>
      </c>
      <c r="K360" s="242">
        <v>1966944054717</v>
      </c>
      <c r="L360" s="242">
        <v>1999862476866</v>
      </c>
      <c r="M360" s="242">
        <v>2099954872981</v>
      </c>
      <c r="N360" s="242">
        <v>2159791216289</v>
      </c>
      <c r="O360" s="242">
        <v>2215770580961</v>
      </c>
    </row>
    <row r="361" spans="1:16" s="349" customFormat="1">
      <c r="A361" s="347">
        <v>135</v>
      </c>
      <c r="B361" s="350">
        <v>135</v>
      </c>
      <c r="C361" s="244" t="s">
        <v>1108</v>
      </c>
      <c r="D361" s="351">
        <v>197181009148</v>
      </c>
      <c r="E361" s="351">
        <v>329689479490</v>
      </c>
      <c r="F361" s="351">
        <v>17271049422</v>
      </c>
      <c r="G361" s="351">
        <v>17789180905</v>
      </c>
      <c r="H361" s="351">
        <v>18322856332</v>
      </c>
      <c r="I361" s="351">
        <v>18872542022</v>
      </c>
      <c r="J361" s="351">
        <v>19438718283</v>
      </c>
      <c r="K361" s="351">
        <v>20021879831</v>
      </c>
      <c r="L361" s="351">
        <v>20622536226</v>
      </c>
      <c r="M361" s="351">
        <v>21241212313</v>
      </c>
      <c r="N361" s="351">
        <v>21878448682</v>
      </c>
      <c r="O361" s="351">
        <v>22534802142</v>
      </c>
    </row>
    <row r="362" spans="1:16" s="349" customFormat="1">
      <c r="A362" s="347">
        <v>13501</v>
      </c>
      <c r="B362" s="352">
        <v>13501</v>
      </c>
      <c r="C362" s="387" t="s">
        <v>747</v>
      </c>
      <c r="D362" s="353">
        <v>1384941377</v>
      </c>
      <c r="E362" s="353">
        <v>1384941377</v>
      </c>
      <c r="F362" s="353">
        <v>1426489618</v>
      </c>
      <c r="G362" s="353">
        <v>1469284307</v>
      </c>
      <c r="H362" s="353">
        <v>1513362836</v>
      </c>
      <c r="I362" s="353">
        <v>1558763721</v>
      </c>
      <c r="J362" s="353">
        <v>1605526633</v>
      </c>
      <c r="K362" s="353">
        <v>1653692432</v>
      </c>
      <c r="L362" s="353">
        <v>1703303205</v>
      </c>
      <c r="M362" s="353">
        <v>1754402301</v>
      </c>
      <c r="N362" s="353">
        <v>1807034370</v>
      </c>
      <c r="O362" s="353">
        <v>1861245401</v>
      </c>
    </row>
    <row r="363" spans="1:16" s="349" customFormat="1">
      <c r="A363" s="347">
        <v>1350101</v>
      </c>
      <c r="B363" s="255">
        <v>1350101</v>
      </c>
      <c r="C363" s="362" t="s">
        <v>47</v>
      </c>
      <c r="D363" s="355">
        <v>584727410</v>
      </c>
      <c r="E363" s="355">
        <v>584727410</v>
      </c>
      <c r="F363" s="355">
        <v>602269232</v>
      </c>
      <c r="G363" s="355">
        <v>620337309</v>
      </c>
      <c r="H363" s="355">
        <v>638947428</v>
      </c>
      <c r="I363" s="355">
        <v>658115851</v>
      </c>
      <c r="J363" s="355">
        <v>677859327</v>
      </c>
      <c r="K363" s="355">
        <v>698195107</v>
      </c>
      <c r="L363" s="355">
        <v>719140960</v>
      </c>
      <c r="M363" s="355">
        <v>740715189</v>
      </c>
      <c r="N363" s="355">
        <v>762936645</v>
      </c>
      <c r="O363" s="355">
        <v>785824744</v>
      </c>
    </row>
    <row r="364" spans="1:16" s="349" customFormat="1">
      <c r="A364" s="347">
        <v>1350103</v>
      </c>
      <c r="B364" s="255">
        <v>1350103</v>
      </c>
      <c r="C364" s="362" t="s">
        <v>2220</v>
      </c>
      <c r="D364" s="355">
        <v>800213967</v>
      </c>
      <c r="E364" s="355">
        <v>800213967</v>
      </c>
      <c r="F364" s="355">
        <v>824220386</v>
      </c>
      <c r="G364" s="355">
        <v>848946998</v>
      </c>
      <c r="H364" s="355">
        <v>874415408</v>
      </c>
      <c r="I364" s="355">
        <v>900647870</v>
      </c>
      <c r="J364" s="355">
        <v>927667306</v>
      </c>
      <c r="K364" s="355">
        <v>955497325</v>
      </c>
      <c r="L364" s="355">
        <v>984162245</v>
      </c>
      <c r="M364" s="355">
        <v>1013687112</v>
      </c>
      <c r="N364" s="355">
        <v>1044097725</v>
      </c>
      <c r="O364" s="355">
        <v>1075420657</v>
      </c>
    </row>
    <row r="365" spans="1:16" s="349" customFormat="1">
      <c r="A365" s="347">
        <v>13502</v>
      </c>
      <c r="B365" s="352">
        <v>13502</v>
      </c>
      <c r="C365" s="387" t="s">
        <v>306</v>
      </c>
      <c r="D365" s="353">
        <v>15383067771</v>
      </c>
      <c r="E365" s="353">
        <v>15383067771</v>
      </c>
      <c r="F365" s="353">
        <v>15844559804</v>
      </c>
      <c r="G365" s="353">
        <v>16319896598</v>
      </c>
      <c r="H365" s="353">
        <v>16809493496</v>
      </c>
      <c r="I365" s="353">
        <v>17313778301</v>
      </c>
      <c r="J365" s="353">
        <v>17833191650</v>
      </c>
      <c r="K365" s="353">
        <v>18368187399</v>
      </c>
      <c r="L365" s="353">
        <v>18919233021</v>
      </c>
      <c r="M365" s="353">
        <v>19486810012</v>
      </c>
      <c r="N365" s="353">
        <v>20071414312</v>
      </c>
      <c r="O365" s="353">
        <v>20673556741</v>
      </c>
    </row>
    <row r="366" spans="1:16" s="349" customFormat="1">
      <c r="A366" s="347">
        <v>1350201</v>
      </c>
      <c r="B366" s="255">
        <v>1350201</v>
      </c>
      <c r="C366" s="362" t="s">
        <v>177</v>
      </c>
      <c r="D366" s="355">
        <v>15383067770</v>
      </c>
      <c r="E366" s="355">
        <v>15383067770</v>
      </c>
      <c r="F366" s="355">
        <v>15844559803</v>
      </c>
      <c r="G366" s="355">
        <v>16319896597</v>
      </c>
      <c r="H366" s="355">
        <v>16809493495</v>
      </c>
      <c r="I366" s="355">
        <v>17313778300</v>
      </c>
      <c r="J366" s="355">
        <v>17833191649</v>
      </c>
      <c r="K366" s="355">
        <v>18368187398</v>
      </c>
      <c r="L366" s="355">
        <v>18919233020</v>
      </c>
      <c r="M366" s="355">
        <v>19486810011</v>
      </c>
      <c r="N366" s="355">
        <v>20071414311</v>
      </c>
      <c r="O366" s="355">
        <v>20673556740</v>
      </c>
    </row>
    <row r="367" spans="1:16" s="349" customFormat="1">
      <c r="A367" s="347">
        <v>1350202</v>
      </c>
      <c r="B367" s="255">
        <v>1350202</v>
      </c>
      <c r="C367" s="362" t="s">
        <v>2221</v>
      </c>
      <c r="D367" s="355">
        <v>1</v>
      </c>
      <c r="E367" s="355">
        <v>1</v>
      </c>
      <c r="F367" s="355">
        <v>1</v>
      </c>
      <c r="G367" s="355">
        <v>1</v>
      </c>
      <c r="H367" s="355">
        <v>1</v>
      </c>
      <c r="I367" s="355">
        <v>1</v>
      </c>
      <c r="J367" s="355">
        <v>1</v>
      </c>
      <c r="K367" s="355">
        <v>1</v>
      </c>
      <c r="L367" s="355">
        <v>1</v>
      </c>
      <c r="M367" s="355">
        <v>1</v>
      </c>
      <c r="N367" s="355">
        <v>1</v>
      </c>
      <c r="O367" s="355">
        <v>1</v>
      </c>
    </row>
    <row r="368" spans="1:16" s="349" customFormat="1">
      <c r="A368" s="347">
        <v>1350401</v>
      </c>
      <c r="B368" s="352">
        <v>1350401</v>
      </c>
      <c r="C368" s="387" t="s">
        <v>4130</v>
      </c>
      <c r="D368" s="353">
        <v>180413000000</v>
      </c>
      <c r="E368" s="353">
        <v>312921470342</v>
      </c>
      <c r="F368" s="353">
        <v>0</v>
      </c>
      <c r="G368" s="353">
        <v>0</v>
      </c>
      <c r="H368" s="353">
        <v>0</v>
      </c>
      <c r="I368" s="353">
        <v>0</v>
      </c>
      <c r="J368" s="353">
        <v>0</v>
      </c>
      <c r="K368" s="353">
        <v>0</v>
      </c>
      <c r="L368" s="353">
        <v>0</v>
      </c>
      <c r="M368" s="353">
        <v>0</v>
      </c>
      <c r="N368" s="353">
        <v>0</v>
      </c>
      <c r="O368" s="353">
        <v>0</v>
      </c>
    </row>
    <row r="369" spans="1:15" s="349" customFormat="1">
      <c r="A369" s="503"/>
      <c r="B369" s="352"/>
      <c r="C369" s="387" t="s">
        <v>4299</v>
      </c>
      <c r="D369" s="353"/>
      <c r="E369" s="353"/>
      <c r="F369" s="353"/>
      <c r="G369" s="353"/>
      <c r="H369" s="353"/>
      <c r="I369" s="353"/>
      <c r="J369" s="353"/>
      <c r="K369" s="353"/>
      <c r="L369" s="353"/>
      <c r="M369" s="353"/>
      <c r="N369" s="353"/>
      <c r="O369" s="353"/>
    </row>
    <row r="370" spans="1:15" s="349" customFormat="1">
      <c r="A370" s="339">
        <v>136</v>
      </c>
      <c r="B370" s="350">
        <v>136</v>
      </c>
      <c r="C370" s="244" t="s">
        <v>1117</v>
      </c>
      <c r="D370" s="351">
        <v>475500000000</v>
      </c>
      <c r="E370" s="351">
        <v>475500000000</v>
      </c>
      <c r="F370" s="351">
        <v>58900000000</v>
      </c>
      <c r="G370" s="351">
        <v>11500000000</v>
      </c>
      <c r="H370" s="351">
        <v>165700000000</v>
      </c>
      <c r="I370" s="351">
        <v>147900000000</v>
      </c>
      <c r="J370" s="351">
        <v>154000000000</v>
      </c>
      <c r="K370" s="351">
        <v>314500000000</v>
      </c>
      <c r="L370" s="351">
        <v>209600000000</v>
      </c>
      <c r="M370" s="351">
        <v>220000000000</v>
      </c>
      <c r="N370" s="351">
        <v>200000000000</v>
      </c>
      <c r="O370" s="351">
        <v>200000000000</v>
      </c>
    </row>
    <row r="371" spans="1:15" s="349" customFormat="1">
      <c r="A371" s="339">
        <v>13601</v>
      </c>
      <c r="B371" s="352">
        <v>13601</v>
      </c>
      <c r="C371" s="387" t="s">
        <v>2222</v>
      </c>
      <c r="D371" s="353">
        <v>475500000000</v>
      </c>
      <c r="E371" s="353">
        <v>475500000000</v>
      </c>
      <c r="F371" s="353">
        <v>58900000000</v>
      </c>
      <c r="G371" s="353">
        <v>11500000000</v>
      </c>
      <c r="H371" s="353">
        <v>165700000000</v>
      </c>
      <c r="I371" s="353">
        <v>147900000000</v>
      </c>
      <c r="J371" s="353">
        <v>154000000000</v>
      </c>
      <c r="K371" s="353">
        <v>314500000000</v>
      </c>
      <c r="L371" s="353">
        <v>209600000000</v>
      </c>
      <c r="M371" s="353">
        <v>220000000000</v>
      </c>
      <c r="N371" s="353">
        <v>200000000000</v>
      </c>
      <c r="O371" s="353">
        <v>200000000000</v>
      </c>
    </row>
    <row r="372" spans="1:15" s="349" customFormat="1">
      <c r="A372" s="339">
        <v>1360101</v>
      </c>
      <c r="B372" s="255">
        <v>1360101</v>
      </c>
      <c r="C372" s="362" t="s">
        <v>739</v>
      </c>
      <c r="D372" s="355">
        <v>475500000000</v>
      </c>
      <c r="E372" s="355">
        <v>475500000000</v>
      </c>
      <c r="F372" s="355">
        <v>58900000000</v>
      </c>
      <c r="G372" s="355">
        <v>11500000000</v>
      </c>
      <c r="H372" s="355">
        <v>165700000000</v>
      </c>
      <c r="I372" s="355">
        <v>147900000000</v>
      </c>
      <c r="J372" s="355">
        <v>154000000000</v>
      </c>
      <c r="K372" s="355">
        <v>314500000000</v>
      </c>
      <c r="L372" s="355">
        <v>209600000000</v>
      </c>
      <c r="M372" s="355">
        <v>220000000000</v>
      </c>
      <c r="N372" s="355">
        <v>200000000000</v>
      </c>
      <c r="O372" s="355">
        <v>200000000000</v>
      </c>
    </row>
    <row r="373" spans="1:15" s="349" customFormat="1">
      <c r="A373" s="347">
        <v>1360102</v>
      </c>
      <c r="B373" s="363">
        <v>1360102</v>
      </c>
      <c r="C373" s="382" t="s">
        <v>2223</v>
      </c>
      <c r="D373" s="365">
        <v>0</v>
      </c>
      <c r="E373" s="365">
        <v>0</v>
      </c>
      <c r="F373" s="365">
        <v>0</v>
      </c>
      <c r="G373" s="365">
        <v>0</v>
      </c>
      <c r="H373" s="365">
        <v>0</v>
      </c>
      <c r="I373" s="365">
        <v>0</v>
      </c>
      <c r="J373" s="365">
        <v>0</v>
      </c>
      <c r="K373" s="365">
        <v>0</v>
      </c>
      <c r="L373" s="365">
        <v>0</v>
      </c>
      <c r="M373" s="365">
        <v>0</v>
      </c>
      <c r="N373" s="365">
        <v>0</v>
      </c>
      <c r="O373" s="365">
        <v>0</v>
      </c>
    </row>
    <row r="374" spans="1:15" s="349" customFormat="1">
      <c r="A374" s="339">
        <v>13602</v>
      </c>
      <c r="B374" s="352">
        <v>13602</v>
      </c>
      <c r="C374" s="387" t="s">
        <v>642</v>
      </c>
      <c r="D374" s="353">
        <v>0</v>
      </c>
      <c r="E374" s="353">
        <v>0</v>
      </c>
      <c r="F374" s="353">
        <v>0</v>
      </c>
      <c r="G374" s="353">
        <v>0</v>
      </c>
      <c r="H374" s="353">
        <v>0</v>
      </c>
      <c r="I374" s="353">
        <v>0</v>
      </c>
      <c r="J374" s="353">
        <v>0</v>
      </c>
      <c r="K374" s="353">
        <v>0</v>
      </c>
      <c r="L374" s="353">
        <v>0</v>
      </c>
      <c r="M374" s="353">
        <v>0</v>
      </c>
      <c r="N374" s="353">
        <v>0</v>
      </c>
      <c r="O374" s="353">
        <v>0</v>
      </c>
    </row>
    <row r="375" spans="1:15" s="349" customFormat="1">
      <c r="A375" s="339">
        <v>1360201</v>
      </c>
      <c r="B375" s="363">
        <v>1360201</v>
      </c>
      <c r="C375" s="382" t="s">
        <v>738</v>
      </c>
      <c r="D375" s="365">
        <v>0</v>
      </c>
      <c r="E375" s="365">
        <v>0</v>
      </c>
      <c r="F375" s="365">
        <v>0</v>
      </c>
      <c r="G375" s="365">
        <v>0</v>
      </c>
      <c r="H375" s="365">
        <v>0</v>
      </c>
      <c r="I375" s="365">
        <v>0</v>
      </c>
      <c r="J375" s="365">
        <v>0</v>
      </c>
      <c r="K375" s="365">
        <v>0</v>
      </c>
      <c r="L375" s="365">
        <v>0</v>
      </c>
      <c r="M375" s="365">
        <v>0</v>
      </c>
      <c r="N375" s="365">
        <v>0</v>
      </c>
      <c r="O375" s="365">
        <v>0</v>
      </c>
    </row>
    <row r="376" spans="1:15" s="349" customFormat="1">
      <c r="A376" s="339">
        <v>1360202</v>
      </c>
      <c r="B376" s="363">
        <v>1360202</v>
      </c>
      <c r="C376" s="382" t="s">
        <v>737</v>
      </c>
      <c r="D376" s="365">
        <v>0</v>
      </c>
      <c r="E376" s="365">
        <v>0</v>
      </c>
      <c r="F376" s="365">
        <v>0</v>
      </c>
      <c r="G376" s="365">
        <v>0</v>
      </c>
      <c r="H376" s="365">
        <v>0</v>
      </c>
      <c r="I376" s="365">
        <v>0</v>
      </c>
      <c r="J376" s="365">
        <v>0</v>
      </c>
      <c r="K376" s="365">
        <v>0</v>
      </c>
      <c r="L376" s="365">
        <v>0</v>
      </c>
      <c r="M376" s="365">
        <v>0</v>
      </c>
      <c r="N376" s="365">
        <v>0</v>
      </c>
      <c r="O376" s="365">
        <v>0</v>
      </c>
    </row>
    <row r="377" spans="1:15" s="349" customFormat="1">
      <c r="A377" s="339">
        <v>137</v>
      </c>
      <c r="B377" s="350">
        <v>137</v>
      </c>
      <c r="C377" s="244" t="s">
        <v>1120</v>
      </c>
      <c r="D377" s="351">
        <v>1442941983070</v>
      </c>
      <c r="E377" s="351">
        <v>1447187449709</v>
      </c>
      <c r="F377" s="351">
        <v>1037903143238</v>
      </c>
      <c r="G377" s="351">
        <v>1034806061687</v>
      </c>
      <c r="H377" s="351">
        <v>1037383539670</v>
      </c>
      <c r="I377" s="351">
        <v>1220868175273</v>
      </c>
      <c r="J377" s="351">
        <v>1444704321234</v>
      </c>
      <c r="K377" s="351">
        <v>1632422174886</v>
      </c>
      <c r="L377" s="351">
        <v>1769639940640</v>
      </c>
      <c r="M377" s="351">
        <v>1858713660668</v>
      </c>
      <c r="N377" s="351">
        <v>1937912767607</v>
      </c>
      <c r="O377" s="351">
        <v>1993235778819</v>
      </c>
    </row>
    <row r="378" spans="1:15" s="349" customFormat="1">
      <c r="A378" s="339">
        <v>13701</v>
      </c>
      <c r="B378" s="352">
        <v>13701</v>
      </c>
      <c r="C378" s="387" t="s">
        <v>2224</v>
      </c>
      <c r="D378" s="353">
        <v>91276819407</v>
      </c>
      <c r="E378" s="353">
        <v>95522286046</v>
      </c>
      <c r="F378" s="353">
        <v>86749080885</v>
      </c>
      <c r="G378" s="353">
        <v>83522718657</v>
      </c>
      <c r="H378" s="353">
        <v>85964892524</v>
      </c>
      <c r="I378" s="353">
        <v>88478676908</v>
      </c>
      <c r="J378" s="353">
        <v>91067429045</v>
      </c>
      <c r="K378" s="353">
        <v>93732976153</v>
      </c>
      <c r="L378" s="353">
        <v>96476306343</v>
      </c>
      <c r="M378" s="353">
        <v>99300891110</v>
      </c>
      <c r="N378" s="353">
        <v>102209152069</v>
      </c>
      <c r="O378" s="353">
        <v>104249727815</v>
      </c>
    </row>
    <row r="379" spans="1:15" s="349" customFormat="1">
      <c r="A379" s="347">
        <v>1370101</v>
      </c>
      <c r="B379" s="356">
        <v>1370101</v>
      </c>
      <c r="C379" s="357" t="s">
        <v>321</v>
      </c>
      <c r="D379" s="358">
        <v>90215919407</v>
      </c>
      <c r="E379" s="358">
        <v>94461386046</v>
      </c>
      <c r="F379" s="358">
        <v>85656353885</v>
      </c>
      <c r="G379" s="358">
        <v>82397209847</v>
      </c>
      <c r="H379" s="358">
        <v>84805618450</v>
      </c>
      <c r="I379" s="358">
        <v>87284624611</v>
      </c>
      <c r="J379" s="358">
        <v>89837555180</v>
      </c>
      <c r="K379" s="358">
        <v>92466206072</v>
      </c>
      <c r="L379" s="358">
        <v>95171533159</v>
      </c>
      <c r="M379" s="358">
        <v>97956974730</v>
      </c>
      <c r="N379" s="358">
        <v>100824918197</v>
      </c>
      <c r="O379" s="358">
        <v>102823966927</v>
      </c>
    </row>
    <row r="380" spans="1:15" s="349" customFormat="1">
      <c r="A380" s="347">
        <v>137010101</v>
      </c>
      <c r="B380" s="255">
        <v>137010101</v>
      </c>
      <c r="C380" s="362" t="s">
        <v>2225</v>
      </c>
      <c r="D380" s="355">
        <v>48852157696</v>
      </c>
      <c r="E380" s="355">
        <v>48852157696</v>
      </c>
      <c r="F380" s="355">
        <v>50317722427</v>
      </c>
      <c r="G380" s="355">
        <v>51827254100</v>
      </c>
      <c r="H380" s="355">
        <v>53382071723</v>
      </c>
      <c r="I380" s="355">
        <v>54983533874</v>
      </c>
      <c r="J380" s="355">
        <v>56633039891</v>
      </c>
      <c r="K380" s="355">
        <v>58332031087</v>
      </c>
      <c r="L380" s="355">
        <v>60081992020</v>
      </c>
      <c r="M380" s="355">
        <v>61884451781</v>
      </c>
      <c r="N380" s="355">
        <v>63740985334</v>
      </c>
      <c r="O380" s="355">
        <v>64697100114</v>
      </c>
    </row>
    <row r="381" spans="1:15" s="349" customFormat="1">
      <c r="A381" s="347">
        <v>137010102</v>
      </c>
      <c r="B381" s="255">
        <v>137010102</v>
      </c>
      <c r="C381" s="362" t="s">
        <v>2226</v>
      </c>
      <c r="D381" s="355">
        <v>2182130454</v>
      </c>
      <c r="E381" s="355">
        <v>2182130454</v>
      </c>
      <c r="F381" s="355">
        <v>2214862411</v>
      </c>
      <c r="G381" s="355">
        <v>2248085347</v>
      </c>
      <c r="H381" s="355">
        <v>2281806628</v>
      </c>
      <c r="I381" s="355">
        <v>2316033727</v>
      </c>
      <c r="J381" s="355">
        <v>2350774233</v>
      </c>
      <c r="K381" s="355">
        <v>2386035846</v>
      </c>
      <c r="L381" s="355">
        <v>2421826384</v>
      </c>
      <c r="M381" s="355">
        <v>2458153780</v>
      </c>
      <c r="N381" s="355">
        <v>2495026086</v>
      </c>
      <c r="O381" s="355">
        <v>2532451477</v>
      </c>
    </row>
    <row r="382" spans="1:15" s="349" customFormat="1">
      <c r="A382" s="502"/>
      <c r="B382" s="255">
        <v>137010103</v>
      </c>
      <c r="C382" s="362" t="s">
        <v>2227</v>
      </c>
      <c r="D382" s="355">
        <v>1593184493</v>
      </c>
      <c r="E382" s="355">
        <v>1593184493</v>
      </c>
      <c r="F382" s="355">
        <v>1617082260</v>
      </c>
      <c r="G382" s="355">
        <v>1641338494</v>
      </c>
      <c r="H382" s="355">
        <v>1665958571</v>
      </c>
      <c r="I382" s="355">
        <v>1690947949</v>
      </c>
      <c r="J382" s="355">
        <v>1716312169</v>
      </c>
      <c r="K382" s="355">
        <v>1742056851</v>
      </c>
      <c r="L382" s="355">
        <v>1768187704</v>
      </c>
      <c r="M382" s="355">
        <v>1794710520</v>
      </c>
      <c r="N382" s="355">
        <v>1821631177</v>
      </c>
      <c r="O382" s="355">
        <v>1848955645</v>
      </c>
    </row>
    <row r="383" spans="1:15" s="349" customFormat="1" ht="27.6">
      <c r="A383" s="347">
        <v>137010104</v>
      </c>
      <c r="B383" s="255">
        <v>137010104</v>
      </c>
      <c r="C383" s="362" t="s">
        <v>2228</v>
      </c>
      <c r="D383" s="355">
        <v>49919379</v>
      </c>
      <c r="E383" s="355">
        <v>49919379</v>
      </c>
      <c r="F383" s="355">
        <v>50668169</v>
      </c>
      <c r="G383" s="355">
        <v>51428192</v>
      </c>
      <c r="H383" s="355">
        <v>52199615</v>
      </c>
      <c r="I383" s="355">
        <v>52982609</v>
      </c>
      <c r="J383" s="355">
        <v>53777348</v>
      </c>
      <c r="K383" s="355">
        <v>54584008</v>
      </c>
      <c r="L383" s="355">
        <v>55402769</v>
      </c>
      <c r="M383" s="355">
        <v>56233810</v>
      </c>
      <c r="N383" s="355">
        <v>57077317</v>
      </c>
      <c r="O383" s="355">
        <v>57933477</v>
      </c>
    </row>
    <row r="384" spans="1:15" s="349" customFormat="1">
      <c r="A384" s="347">
        <v>137010111</v>
      </c>
      <c r="B384" s="255">
        <v>137010111</v>
      </c>
      <c r="C384" s="362" t="s">
        <v>2229</v>
      </c>
      <c r="D384" s="355">
        <v>148922798</v>
      </c>
      <c r="E384" s="355">
        <v>148922798</v>
      </c>
      <c r="F384" s="355">
        <v>153390482</v>
      </c>
      <c r="G384" s="355">
        <v>157992196</v>
      </c>
      <c r="H384" s="355">
        <v>162731962</v>
      </c>
      <c r="I384" s="355">
        <v>167613921</v>
      </c>
      <c r="J384" s="355">
        <v>172642339</v>
      </c>
      <c r="K384" s="355">
        <v>177821609</v>
      </c>
      <c r="L384" s="355">
        <v>183156257</v>
      </c>
      <c r="M384" s="355">
        <v>188650945</v>
      </c>
      <c r="N384" s="355">
        <v>194310473</v>
      </c>
      <c r="O384" s="355">
        <v>200139787</v>
      </c>
    </row>
    <row r="385" spans="1:16" s="349" customFormat="1" ht="27.6">
      <c r="A385" s="347">
        <v>137010127</v>
      </c>
      <c r="B385" s="255">
        <v>137010127</v>
      </c>
      <c r="C385" s="362" t="s">
        <v>2230</v>
      </c>
      <c r="D385" s="355">
        <v>231942887</v>
      </c>
      <c r="E385" s="355">
        <v>231942887</v>
      </c>
      <c r="F385" s="355">
        <v>235422030</v>
      </c>
      <c r="G385" s="355">
        <v>238953361</v>
      </c>
      <c r="H385" s="355">
        <v>242537661</v>
      </c>
      <c r="I385" s="355">
        <v>246175726</v>
      </c>
      <c r="J385" s="355">
        <v>249868362</v>
      </c>
      <c r="K385" s="355">
        <v>253616387</v>
      </c>
      <c r="L385" s="355">
        <v>257420633</v>
      </c>
      <c r="M385" s="355">
        <v>261281942</v>
      </c>
      <c r="N385" s="355">
        <v>265201172</v>
      </c>
      <c r="O385" s="355">
        <v>269179190</v>
      </c>
    </row>
    <row r="386" spans="1:16" ht="27.6">
      <c r="A386" s="347">
        <v>137010128</v>
      </c>
      <c r="B386" s="255">
        <v>137010128</v>
      </c>
      <c r="C386" s="362" t="s">
        <v>2231</v>
      </c>
      <c r="D386" s="355">
        <v>283893722</v>
      </c>
      <c r="E386" s="355">
        <v>283893722</v>
      </c>
      <c r="F386" s="355">
        <v>241309664</v>
      </c>
      <c r="G386" s="355">
        <v>248017936</v>
      </c>
      <c r="H386" s="355">
        <v>254647861</v>
      </c>
      <c r="I386" s="355">
        <v>260762444</v>
      </c>
      <c r="J386" s="355">
        <v>267569245</v>
      </c>
      <c r="K386" s="355">
        <v>274681544</v>
      </c>
      <c r="L386" s="355">
        <v>280807289</v>
      </c>
      <c r="M386" s="355">
        <v>287069646</v>
      </c>
      <c r="N386" s="355">
        <v>293471661</v>
      </c>
      <c r="O386" s="355">
        <v>302275811</v>
      </c>
      <c r="P386" s="344"/>
    </row>
    <row r="387" spans="1:16">
      <c r="A387" s="347">
        <v>137010113</v>
      </c>
      <c r="B387" s="255">
        <v>137010113</v>
      </c>
      <c r="C387" s="362" t="s">
        <v>2232</v>
      </c>
      <c r="D387" s="355">
        <v>38093793</v>
      </c>
      <c r="E387" s="355">
        <v>38093793</v>
      </c>
      <c r="F387" s="355">
        <v>39236606</v>
      </c>
      <c r="G387" s="355">
        <v>40413704</v>
      </c>
      <c r="H387" s="355">
        <v>41626116</v>
      </c>
      <c r="I387" s="355">
        <v>42874899</v>
      </c>
      <c r="J387" s="355">
        <v>44161146</v>
      </c>
      <c r="K387" s="355">
        <v>45485980</v>
      </c>
      <c r="L387" s="355">
        <v>46850560</v>
      </c>
      <c r="M387" s="355">
        <v>48256077</v>
      </c>
      <c r="N387" s="355">
        <v>49703760</v>
      </c>
      <c r="O387" s="355">
        <v>51194873</v>
      </c>
      <c r="P387" s="344"/>
    </row>
    <row r="388" spans="1:16" ht="27.6">
      <c r="A388" s="347">
        <v>137010114</v>
      </c>
      <c r="B388" s="255">
        <v>137010114</v>
      </c>
      <c r="C388" s="362" t="s">
        <v>2233</v>
      </c>
      <c r="D388" s="355">
        <v>4383803</v>
      </c>
      <c r="E388" s="355">
        <v>4383803</v>
      </c>
      <c r="F388" s="355">
        <v>4515317</v>
      </c>
      <c r="G388" s="355">
        <v>4650776</v>
      </c>
      <c r="H388" s="355">
        <v>4790300</v>
      </c>
      <c r="I388" s="355">
        <v>4934009</v>
      </c>
      <c r="J388" s="355">
        <v>5082029</v>
      </c>
      <c r="K388" s="355">
        <v>5234490</v>
      </c>
      <c r="L388" s="355">
        <v>5391525</v>
      </c>
      <c r="M388" s="355">
        <v>5553271</v>
      </c>
      <c r="N388" s="355">
        <v>5719869</v>
      </c>
      <c r="O388" s="355">
        <v>5891465</v>
      </c>
      <c r="P388" s="344"/>
    </row>
    <row r="389" spans="1:16" s="349" customFormat="1">
      <c r="A389" s="347">
        <v>137010131</v>
      </c>
      <c r="B389" s="363">
        <v>137010131</v>
      </c>
      <c r="C389" s="382" t="s">
        <v>2234</v>
      </c>
      <c r="D389" s="365">
        <v>0</v>
      </c>
      <c r="E389" s="365">
        <v>0</v>
      </c>
      <c r="F389" s="365">
        <v>0</v>
      </c>
      <c r="G389" s="365">
        <v>0</v>
      </c>
      <c r="H389" s="365">
        <v>0</v>
      </c>
      <c r="I389" s="365">
        <v>0</v>
      </c>
      <c r="J389" s="365">
        <v>0</v>
      </c>
      <c r="K389" s="365">
        <v>0</v>
      </c>
      <c r="L389" s="365">
        <v>0</v>
      </c>
      <c r="M389" s="365">
        <v>0</v>
      </c>
      <c r="N389" s="365">
        <v>0</v>
      </c>
      <c r="O389" s="365">
        <v>0</v>
      </c>
    </row>
    <row r="390" spans="1:16">
      <c r="A390" s="347">
        <v>137010133</v>
      </c>
      <c r="B390" s="363">
        <v>137010133</v>
      </c>
      <c r="C390" s="382" t="s">
        <v>2235</v>
      </c>
      <c r="D390" s="365">
        <v>0</v>
      </c>
      <c r="E390" s="365">
        <v>0</v>
      </c>
      <c r="F390" s="365">
        <v>0</v>
      </c>
      <c r="G390" s="365">
        <v>0</v>
      </c>
      <c r="H390" s="365">
        <v>0</v>
      </c>
      <c r="I390" s="365">
        <v>0</v>
      </c>
      <c r="J390" s="365">
        <v>0</v>
      </c>
      <c r="K390" s="365">
        <v>0</v>
      </c>
      <c r="L390" s="365">
        <v>0</v>
      </c>
      <c r="M390" s="365">
        <v>0</v>
      </c>
      <c r="N390" s="365">
        <v>0</v>
      </c>
      <c r="O390" s="365">
        <v>0</v>
      </c>
      <c r="P390" s="344"/>
    </row>
    <row r="391" spans="1:16">
      <c r="A391" s="347">
        <v>137010134</v>
      </c>
      <c r="B391" s="363">
        <v>137010134</v>
      </c>
      <c r="C391" s="382" t="s">
        <v>2236</v>
      </c>
      <c r="D391" s="365">
        <v>0</v>
      </c>
      <c r="E391" s="365">
        <v>0</v>
      </c>
      <c r="F391" s="365">
        <v>0</v>
      </c>
      <c r="G391" s="365">
        <v>0</v>
      </c>
      <c r="H391" s="365">
        <v>0</v>
      </c>
      <c r="I391" s="365">
        <v>0</v>
      </c>
      <c r="J391" s="365">
        <v>0</v>
      </c>
      <c r="K391" s="365">
        <v>0</v>
      </c>
      <c r="L391" s="365">
        <v>0</v>
      </c>
      <c r="M391" s="365">
        <v>0</v>
      </c>
      <c r="N391" s="365">
        <v>0</v>
      </c>
      <c r="O391" s="365">
        <v>0</v>
      </c>
      <c r="P391" s="344"/>
    </row>
    <row r="392" spans="1:16" ht="27.6">
      <c r="A392" s="347">
        <v>137010135</v>
      </c>
      <c r="B392" s="255">
        <v>137010135</v>
      </c>
      <c r="C392" s="362" t="s">
        <v>2237</v>
      </c>
      <c r="D392" s="355">
        <v>5940218839</v>
      </c>
      <c r="E392" s="355">
        <v>5940218839</v>
      </c>
      <c r="F392" s="355">
        <v>6118425404</v>
      </c>
      <c r="G392" s="355">
        <v>6301978166</v>
      </c>
      <c r="H392" s="355">
        <v>6491037511</v>
      </c>
      <c r="I392" s="355">
        <v>6685768636</v>
      </c>
      <c r="J392" s="355">
        <v>6886341695</v>
      </c>
      <c r="K392" s="355">
        <v>7092931946</v>
      </c>
      <c r="L392" s="355">
        <v>7305719905</v>
      </c>
      <c r="M392" s="355">
        <v>7524891502</v>
      </c>
      <c r="N392" s="355">
        <v>7750638247</v>
      </c>
      <c r="O392" s="355">
        <v>7983157394</v>
      </c>
      <c r="P392" s="344"/>
    </row>
    <row r="393" spans="1:16" s="349" customFormat="1">
      <c r="A393" s="347">
        <v>137010136</v>
      </c>
      <c r="B393" s="363">
        <v>137010136</v>
      </c>
      <c r="C393" s="389" t="s">
        <v>1224</v>
      </c>
      <c r="D393" s="365">
        <v>0</v>
      </c>
      <c r="E393" s="365">
        <v>0</v>
      </c>
      <c r="F393" s="365">
        <v>0</v>
      </c>
      <c r="G393" s="365">
        <v>0</v>
      </c>
      <c r="H393" s="365">
        <v>0</v>
      </c>
      <c r="I393" s="365">
        <v>0</v>
      </c>
      <c r="J393" s="365">
        <v>0</v>
      </c>
      <c r="K393" s="365">
        <v>0</v>
      </c>
      <c r="L393" s="365">
        <v>0</v>
      </c>
      <c r="M393" s="365">
        <v>0</v>
      </c>
      <c r="N393" s="365">
        <v>0</v>
      </c>
      <c r="O393" s="365">
        <v>0</v>
      </c>
    </row>
    <row r="394" spans="1:16">
      <c r="A394" s="347">
        <v>137010142</v>
      </c>
      <c r="B394" s="255">
        <v>137010142</v>
      </c>
      <c r="C394" s="390" t="s">
        <v>2238</v>
      </c>
      <c r="D394" s="355">
        <v>11737579</v>
      </c>
      <c r="E394" s="355">
        <v>11737579</v>
      </c>
      <c r="F394" s="355">
        <v>12089706</v>
      </c>
      <c r="G394" s="355">
        <v>12452397</v>
      </c>
      <c r="H394" s="355">
        <v>12825969</v>
      </c>
      <c r="I394" s="355">
        <v>13210748</v>
      </c>
      <c r="J394" s="355">
        <v>13607071</v>
      </c>
      <c r="K394" s="355">
        <v>14015283</v>
      </c>
      <c r="L394" s="355">
        <v>14435741</v>
      </c>
      <c r="M394" s="355">
        <v>14868814</v>
      </c>
      <c r="N394" s="355">
        <v>15314878</v>
      </c>
      <c r="O394" s="355">
        <v>15774324</v>
      </c>
      <c r="P394" s="344"/>
    </row>
    <row r="395" spans="1:16" s="349" customFormat="1">
      <c r="A395" s="347">
        <v>137010143</v>
      </c>
      <c r="B395" s="255">
        <v>137010143</v>
      </c>
      <c r="C395" s="390" t="s">
        <v>2560</v>
      </c>
      <c r="D395" s="355">
        <v>1</v>
      </c>
      <c r="E395" s="355">
        <v>251932785</v>
      </c>
      <c r="F395" s="355">
        <v>1</v>
      </c>
      <c r="G395" s="355">
        <v>1</v>
      </c>
      <c r="H395" s="355">
        <v>1</v>
      </c>
      <c r="I395" s="355">
        <v>1</v>
      </c>
      <c r="J395" s="355">
        <v>1</v>
      </c>
      <c r="K395" s="355">
        <v>1</v>
      </c>
      <c r="L395" s="355">
        <v>1</v>
      </c>
      <c r="M395" s="355">
        <v>1</v>
      </c>
      <c r="N395" s="355">
        <v>1</v>
      </c>
      <c r="O395" s="355">
        <v>1</v>
      </c>
    </row>
    <row r="396" spans="1:16" s="349" customFormat="1">
      <c r="A396" s="347">
        <v>137010144</v>
      </c>
      <c r="B396" s="255">
        <v>137010144</v>
      </c>
      <c r="C396" s="390" t="s">
        <v>4089</v>
      </c>
      <c r="D396" s="355">
        <v>1</v>
      </c>
      <c r="E396" s="355">
        <v>383829834</v>
      </c>
      <c r="F396" s="355">
        <v>395344729</v>
      </c>
      <c r="G396" s="355">
        <v>407205071</v>
      </c>
      <c r="H396" s="355">
        <v>419421223</v>
      </c>
      <c r="I396" s="355">
        <v>432003860</v>
      </c>
      <c r="J396" s="355">
        <v>444963976</v>
      </c>
      <c r="K396" s="355">
        <v>458312895</v>
      </c>
      <c r="L396" s="355">
        <v>472062282</v>
      </c>
      <c r="M396" s="355">
        <v>486224150</v>
      </c>
      <c r="N396" s="355">
        <v>500810875</v>
      </c>
      <c r="O396" s="355">
        <v>515835201</v>
      </c>
    </row>
    <row r="397" spans="1:16" s="349" customFormat="1">
      <c r="A397" s="347">
        <v>137010146</v>
      </c>
      <c r="B397" s="363">
        <v>137010146</v>
      </c>
      <c r="C397" s="389" t="s">
        <v>4090</v>
      </c>
      <c r="D397" s="365">
        <v>0</v>
      </c>
      <c r="E397" s="365">
        <v>0</v>
      </c>
      <c r="F397" s="365">
        <v>0</v>
      </c>
      <c r="G397" s="365">
        <v>0</v>
      </c>
      <c r="H397" s="365">
        <v>0</v>
      </c>
      <c r="I397" s="365">
        <v>0</v>
      </c>
      <c r="J397" s="365">
        <v>0</v>
      </c>
      <c r="K397" s="365">
        <v>0</v>
      </c>
      <c r="L397" s="365">
        <v>0</v>
      </c>
      <c r="M397" s="365">
        <v>0</v>
      </c>
      <c r="N397" s="365">
        <v>0</v>
      </c>
      <c r="O397" s="365">
        <v>0</v>
      </c>
    </row>
    <row r="398" spans="1:16">
      <c r="A398" s="347">
        <v>137010150</v>
      </c>
      <c r="B398" s="255">
        <v>137010150</v>
      </c>
      <c r="C398" s="390" t="s">
        <v>2255</v>
      </c>
      <c r="D398" s="355">
        <v>14955818553</v>
      </c>
      <c r="E398" s="355">
        <v>14955818553</v>
      </c>
      <c r="F398" s="355">
        <v>5598575838</v>
      </c>
      <c r="G398" s="355">
        <v>0</v>
      </c>
      <c r="H398" s="355">
        <v>0</v>
      </c>
      <c r="I398" s="355">
        <v>0</v>
      </c>
      <c r="J398" s="355">
        <v>0</v>
      </c>
      <c r="K398" s="355">
        <v>0</v>
      </c>
      <c r="L398" s="355">
        <v>0</v>
      </c>
      <c r="M398" s="355">
        <v>0</v>
      </c>
      <c r="N398" s="355">
        <v>0</v>
      </c>
      <c r="O398" s="355">
        <v>0</v>
      </c>
      <c r="P398" s="344"/>
    </row>
    <row r="399" spans="1:16" s="349" customFormat="1">
      <c r="A399" s="347">
        <v>137010154</v>
      </c>
      <c r="B399" s="255">
        <v>137010154</v>
      </c>
      <c r="C399" s="390" t="s">
        <v>1225</v>
      </c>
      <c r="D399" s="355">
        <v>1</v>
      </c>
      <c r="E399" s="355">
        <v>2190765021</v>
      </c>
      <c r="F399" s="355">
        <v>2256487972</v>
      </c>
      <c r="G399" s="355">
        <v>2324182611</v>
      </c>
      <c r="H399" s="355">
        <v>2393908089</v>
      </c>
      <c r="I399" s="355">
        <v>2465725332</v>
      </c>
      <c r="J399" s="355">
        <v>2539697092</v>
      </c>
      <c r="K399" s="355">
        <v>2615888005</v>
      </c>
      <c r="L399" s="355">
        <v>2694364645</v>
      </c>
      <c r="M399" s="355">
        <v>2775195584</v>
      </c>
      <c r="N399" s="355">
        <v>2858451452</v>
      </c>
      <c r="O399" s="355">
        <v>2944204996</v>
      </c>
    </row>
    <row r="400" spans="1:16">
      <c r="A400" s="347">
        <v>137010155</v>
      </c>
      <c r="B400" s="255">
        <v>137010155</v>
      </c>
      <c r="C400" s="390" t="s">
        <v>4131</v>
      </c>
      <c r="D400" s="355">
        <v>1</v>
      </c>
      <c r="E400" s="355">
        <v>1417766796</v>
      </c>
      <c r="F400" s="355">
        <v>1</v>
      </c>
      <c r="G400" s="355">
        <v>1</v>
      </c>
      <c r="H400" s="355">
        <v>1</v>
      </c>
      <c r="I400" s="355">
        <v>1</v>
      </c>
      <c r="J400" s="355">
        <v>1</v>
      </c>
      <c r="K400" s="355">
        <v>1</v>
      </c>
      <c r="L400" s="355">
        <v>1</v>
      </c>
      <c r="M400" s="355">
        <v>1</v>
      </c>
      <c r="N400" s="355">
        <v>1</v>
      </c>
      <c r="O400" s="355">
        <v>1</v>
      </c>
      <c r="P400" s="344"/>
    </row>
    <row r="401" spans="1:16">
      <c r="A401" s="347">
        <v>137010156</v>
      </c>
      <c r="B401" s="363">
        <v>137010156</v>
      </c>
      <c r="C401" s="389" t="s">
        <v>4132</v>
      </c>
      <c r="D401" s="365">
        <v>0</v>
      </c>
      <c r="E401" s="365">
        <v>0</v>
      </c>
      <c r="F401" s="365">
        <v>0</v>
      </c>
      <c r="G401" s="365">
        <v>0</v>
      </c>
      <c r="H401" s="365">
        <v>0</v>
      </c>
      <c r="I401" s="365">
        <v>0</v>
      </c>
      <c r="J401" s="365">
        <v>0</v>
      </c>
      <c r="K401" s="365">
        <v>0</v>
      </c>
      <c r="L401" s="365">
        <v>0</v>
      </c>
      <c r="M401" s="365">
        <v>0</v>
      </c>
      <c r="N401" s="365">
        <v>0</v>
      </c>
      <c r="O401" s="365">
        <v>0</v>
      </c>
      <c r="P401" s="344"/>
    </row>
    <row r="402" spans="1:16" s="349" customFormat="1">
      <c r="A402" s="347">
        <v>137010158</v>
      </c>
      <c r="B402" s="255">
        <v>137010158</v>
      </c>
      <c r="C402" s="390" t="s">
        <v>2918</v>
      </c>
      <c r="D402" s="355">
        <v>1</v>
      </c>
      <c r="E402" s="355">
        <v>1172209</v>
      </c>
      <c r="F402" s="355">
        <v>1</v>
      </c>
      <c r="G402" s="355">
        <v>1</v>
      </c>
      <c r="H402" s="355">
        <v>1</v>
      </c>
      <c r="I402" s="355">
        <v>1</v>
      </c>
      <c r="J402" s="355">
        <v>1</v>
      </c>
      <c r="K402" s="355">
        <v>1</v>
      </c>
      <c r="L402" s="355">
        <v>1</v>
      </c>
      <c r="M402" s="355">
        <v>1</v>
      </c>
      <c r="N402" s="355">
        <v>1</v>
      </c>
      <c r="O402" s="355">
        <v>1</v>
      </c>
    </row>
    <row r="403" spans="1:16" s="349" customFormat="1">
      <c r="A403" s="347">
        <v>137010159</v>
      </c>
      <c r="B403" s="391">
        <v>137010152</v>
      </c>
      <c r="C403" s="392" t="s">
        <v>4133</v>
      </c>
      <c r="D403" s="393">
        <v>1</v>
      </c>
      <c r="E403" s="393">
        <v>0</v>
      </c>
      <c r="F403" s="393">
        <v>0</v>
      </c>
      <c r="G403" s="393">
        <v>0</v>
      </c>
      <c r="H403" s="393">
        <v>0</v>
      </c>
      <c r="I403" s="393">
        <v>0</v>
      </c>
      <c r="J403" s="393">
        <v>0</v>
      </c>
      <c r="K403" s="393">
        <v>0</v>
      </c>
      <c r="L403" s="393">
        <v>0</v>
      </c>
      <c r="M403" s="393">
        <v>0</v>
      </c>
      <c r="N403" s="393">
        <v>0</v>
      </c>
      <c r="O403" s="393">
        <v>0</v>
      </c>
    </row>
    <row r="404" spans="1:16" s="349" customFormat="1">
      <c r="A404" s="347">
        <v>137010160</v>
      </c>
      <c r="B404" s="363">
        <v>137010160</v>
      </c>
      <c r="C404" s="389" t="s">
        <v>2894</v>
      </c>
      <c r="D404" s="365">
        <v>0</v>
      </c>
      <c r="E404" s="365">
        <v>0</v>
      </c>
      <c r="F404" s="365">
        <v>0</v>
      </c>
      <c r="G404" s="365">
        <v>0</v>
      </c>
      <c r="H404" s="365">
        <v>0</v>
      </c>
      <c r="I404" s="365">
        <v>0</v>
      </c>
      <c r="J404" s="365">
        <v>0</v>
      </c>
      <c r="K404" s="365">
        <v>0</v>
      </c>
      <c r="L404" s="365">
        <v>0</v>
      </c>
      <c r="M404" s="365">
        <v>0</v>
      </c>
      <c r="N404" s="365">
        <v>0</v>
      </c>
      <c r="O404" s="365">
        <v>0</v>
      </c>
    </row>
    <row r="405" spans="1:16">
      <c r="A405" s="347">
        <v>137010130</v>
      </c>
      <c r="B405" s="383">
        <v>137010130</v>
      </c>
      <c r="C405" s="369" t="s">
        <v>203</v>
      </c>
      <c r="D405" s="370">
        <v>15923515405</v>
      </c>
      <c r="E405" s="370">
        <v>15923515405</v>
      </c>
      <c r="F405" s="370">
        <v>16401220867</v>
      </c>
      <c r="G405" s="370">
        <v>16893257493</v>
      </c>
      <c r="H405" s="370">
        <v>17400055218</v>
      </c>
      <c r="I405" s="370">
        <v>17922056874</v>
      </c>
      <c r="J405" s="370">
        <v>18459718581</v>
      </c>
      <c r="K405" s="370">
        <v>19013510138</v>
      </c>
      <c r="L405" s="370">
        <v>19583915442</v>
      </c>
      <c r="M405" s="370">
        <v>20171432905</v>
      </c>
      <c r="N405" s="370">
        <v>20776575893</v>
      </c>
      <c r="O405" s="370">
        <v>21399873170</v>
      </c>
      <c r="P405" s="344"/>
    </row>
    <row r="406" spans="1:16" ht="27.6">
      <c r="A406" s="347">
        <v>13701013001</v>
      </c>
      <c r="B406" s="255">
        <v>13701013001</v>
      </c>
      <c r="C406" s="362" t="s">
        <v>2239</v>
      </c>
      <c r="D406" s="355">
        <v>15923515405</v>
      </c>
      <c r="E406" s="355">
        <v>15923515405</v>
      </c>
      <c r="F406" s="355">
        <v>16401220867</v>
      </c>
      <c r="G406" s="355">
        <v>16893257493</v>
      </c>
      <c r="H406" s="355">
        <v>17400055218</v>
      </c>
      <c r="I406" s="355">
        <v>17922056874</v>
      </c>
      <c r="J406" s="355">
        <v>18459718581</v>
      </c>
      <c r="K406" s="355">
        <v>19013510138</v>
      </c>
      <c r="L406" s="355">
        <v>19583915442</v>
      </c>
      <c r="M406" s="355">
        <v>20171432905</v>
      </c>
      <c r="N406" s="355">
        <v>20776575893</v>
      </c>
      <c r="O406" s="355">
        <v>21399873170</v>
      </c>
      <c r="P406" s="344"/>
    </row>
    <row r="407" spans="1:16">
      <c r="A407" s="347" t="s">
        <v>4091</v>
      </c>
      <c r="B407" s="356" t="s">
        <v>4091</v>
      </c>
      <c r="C407" s="357" t="s">
        <v>2240</v>
      </c>
      <c r="D407" s="358">
        <v>1060900000</v>
      </c>
      <c r="E407" s="358">
        <v>1060900000</v>
      </c>
      <c r="F407" s="358">
        <v>1092727000</v>
      </c>
      <c r="G407" s="358">
        <v>1125508810</v>
      </c>
      <c r="H407" s="358">
        <v>1159274074</v>
      </c>
      <c r="I407" s="358">
        <v>1194052297</v>
      </c>
      <c r="J407" s="358">
        <v>1229873865</v>
      </c>
      <c r="K407" s="358">
        <v>1266770081</v>
      </c>
      <c r="L407" s="358">
        <v>1304773184</v>
      </c>
      <c r="M407" s="358">
        <v>1343916380</v>
      </c>
      <c r="N407" s="358">
        <v>1384233872</v>
      </c>
      <c r="O407" s="358">
        <v>1425760888</v>
      </c>
      <c r="P407" s="344"/>
    </row>
    <row r="408" spans="1:16">
      <c r="A408" s="347">
        <v>1370102</v>
      </c>
      <c r="B408" s="255">
        <v>1370102</v>
      </c>
      <c r="C408" s="362" t="s">
        <v>2240</v>
      </c>
      <c r="D408" s="355">
        <v>1060900000</v>
      </c>
      <c r="E408" s="355">
        <v>1060900000</v>
      </c>
      <c r="F408" s="355">
        <v>1092727000</v>
      </c>
      <c r="G408" s="355">
        <v>1125508810</v>
      </c>
      <c r="H408" s="355">
        <v>1159274074</v>
      </c>
      <c r="I408" s="355">
        <v>1194052297</v>
      </c>
      <c r="J408" s="355">
        <v>1229873865</v>
      </c>
      <c r="K408" s="355">
        <v>1266770081</v>
      </c>
      <c r="L408" s="355">
        <v>1304773184</v>
      </c>
      <c r="M408" s="355">
        <v>1343916380</v>
      </c>
      <c r="N408" s="355">
        <v>1384233872</v>
      </c>
      <c r="O408" s="355">
        <v>1425760888</v>
      </c>
      <c r="P408" s="344"/>
    </row>
    <row r="409" spans="1:16">
      <c r="A409" s="347">
        <v>13702</v>
      </c>
      <c r="B409" s="352">
        <v>13702</v>
      </c>
      <c r="C409" s="387" t="s">
        <v>183</v>
      </c>
      <c r="D409" s="353">
        <v>1050929213118</v>
      </c>
      <c r="E409" s="353">
        <v>1050929213118</v>
      </c>
      <c r="F409" s="353">
        <v>950398539400</v>
      </c>
      <c r="G409" s="353">
        <v>950507698089</v>
      </c>
      <c r="H409" s="353">
        <v>950622314712</v>
      </c>
      <c r="I409" s="353">
        <v>1131571896540</v>
      </c>
      <c r="J409" s="353">
        <v>1352797422201</v>
      </c>
      <c r="K409" s="353">
        <v>1537827244436</v>
      </c>
      <c r="L409" s="353">
        <v>1672278561657</v>
      </c>
      <c r="M409" s="353">
        <v>1758501144740</v>
      </c>
      <c r="N409" s="353">
        <v>1834764641977</v>
      </c>
      <c r="O409" s="353">
        <v>1888018908236</v>
      </c>
      <c r="P409" s="344"/>
    </row>
    <row r="410" spans="1:16" ht="27.6">
      <c r="A410" s="339" t="s">
        <v>1824</v>
      </c>
      <c r="B410" s="356" t="s">
        <v>1824</v>
      </c>
      <c r="C410" s="357" t="s">
        <v>2241</v>
      </c>
      <c r="D410" s="358">
        <v>1048850000000</v>
      </c>
      <c r="E410" s="358">
        <v>1048850000000</v>
      </c>
      <c r="F410" s="358">
        <v>948215365626</v>
      </c>
      <c r="G410" s="358">
        <v>948215365626</v>
      </c>
      <c r="H410" s="358">
        <v>948215365626</v>
      </c>
      <c r="I410" s="358">
        <v>1129044600000</v>
      </c>
      <c r="J410" s="358">
        <v>1350143760834</v>
      </c>
      <c r="K410" s="358">
        <v>1535040900000</v>
      </c>
      <c r="L410" s="358">
        <v>1669352900000</v>
      </c>
      <c r="M410" s="358">
        <v>1755429200000</v>
      </c>
      <c r="N410" s="358">
        <v>1831539100000</v>
      </c>
      <c r="O410" s="358">
        <v>1884696600000</v>
      </c>
      <c r="P410" s="344"/>
    </row>
    <row r="411" spans="1:16" ht="27.6">
      <c r="A411" s="339">
        <v>1370201</v>
      </c>
      <c r="B411" s="255">
        <v>1370201</v>
      </c>
      <c r="C411" s="362" t="s">
        <v>2616</v>
      </c>
      <c r="D411" s="355">
        <v>572100000000</v>
      </c>
      <c r="E411" s="355">
        <v>572100000000</v>
      </c>
      <c r="F411" s="355">
        <v>517208381251</v>
      </c>
      <c r="G411" s="355">
        <v>517208381251</v>
      </c>
      <c r="H411" s="355">
        <v>517208381251</v>
      </c>
      <c r="I411" s="355">
        <v>846783600000</v>
      </c>
      <c r="J411" s="355">
        <v>1012608000000</v>
      </c>
      <c r="K411" s="355">
        <v>1151280900000</v>
      </c>
      <c r="L411" s="355">
        <v>1252014900000</v>
      </c>
      <c r="M411" s="355">
        <v>1316572200000</v>
      </c>
      <c r="N411" s="355">
        <v>1373654100000</v>
      </c>
      <c r="O411" s="355">
        <v>1413522600000</v>
      </c>
      <c r="P411" s="344"/>
    </row>
    <row r="412" spans="1:16" ht="27.6">
      <c r="A412" s="339">
        <v>1370206</v>
      </c>
      <c r="B412" s="255">
        <v>1370206</v>
      </c>
      <c r="C412" s="362" t="s">
        <v>2242</v>
      </c>
      <c r="D412" s="355">
        <v>476750000000</v>
      </c>
      <c r="E412" s="355">
        <v>476750000000</v>
      </c>
      <c r="F412" s="355">
        <v>431006984375</v>
      </c>
      <c r="G412" s="355">
        <v>431006984375</v>
      </c>
      <c r="H412" s="355">
        <v>431006984375</v>
      </c>
      <c r="I412" s="355">
        <v>282261000000</v>
      </c>
      <c r="J412" s="355">
        <v>337535760834</v>
      </c>
      <c r="K412" s="355">
        <v>383760000000</v>
      </c>
      <c r="L412" s="355">
        <v>417338000000</v>
      </c>
      <c r="M412" s="355">
        <v>438857000000</v>
      </c>
      <c r="N412" s="355">
        <v>457885000000</v>
      </c>
      <c r="O412" s="355">
        <v>471174000000</v>
      </c>
      <c r="P412" s="344"/>
    </row>
    <row r="413" spans="1:16">
      <c r="A413" s="347">
        <v>1370202</v>
      </c>
      <c r="B413" s="356">
        <v>1370202</v>
      </c>
      <c r="C413" s="357" t="s">
        <v>1184</v>
      </c>
      <c r="D413" s="358">
        <v>2079213118</v>
      </c>
      <c r="E413" s="358">
        <v>2079213118</v>
      </c>
      <c r="F413" s="358">
        <v>2183173774</v>
      </c>
      <c r="G413" s="358">
        <v>2292332463</v>
      </c>
      <c r="H413" s="358">
        <v>2406949086</v>
      </c>
      <c r="I413" s="358">
        <v>2527296540</v>
      </c>
      <c r="J413" s="358">
        <v>2653661367</v>
      </c>
      <c r="K413" s="358">
        <v>2786344436</v>
      </c>
      <c r="L413" s="358">
        <v>2925661657</v>
      </c>
      <c r="M413" s="358">
        <v>3071944740</v>
      </c>
      <c r="N413" s="358">
        <v>3225541977</v>
      </c>
      <c r="O413" s="358">
        <v>3322308236</v>
      </c>
      <c r="P413" s="344"/>
    </row>
    <row r="414" spans="1:16">
      <c r="A414" s="339">
        <v>137020201</v>
      </c>
      <c r="B414" s="255">
        <v>137020201</v>
      </c>
      <c r="C414" s="362" t="s">
        <v>2243</v>
      </c>
      <c r="D414" s="355">
        <v>2079213118</v>
      </c>
      <c r="E414" s="355">
        <v>2079213118</v>
      </c>
      <c r="F414" s="355">
        <v>2183173774</v>
      </c>
      <c r="G414" s="355">
        <v>2292332463</v>
      </c>
      <c r="H414" s="355">
        <v>2406949086</v>
      </c>
      <c r="I414" s="355">
        <v>2527296540</v>
      </c>
      <c r="J414" s="355">
        <v>2653661367</v>
      </c>
      <c r="K414" s="355">
        <v>2786344436</v>
      </c>
      <c r="L414" s="355">
        <v>2925661657</v>
      </c>
      <c r="M414" s="355">
        <v>3071944740</v>
      </c>
      <c r="N414" s="355">
        <v>3225541977</v>
      </c>
      <c r="O414" s="355">
        <v>3322308236</v>
      </c>
      <c r="P414" s="344"/>
    </row>
    <row r="415" spans="1:16">
      <c r="A415" s="339">
        <v>1370203</v>
      </c>
      <c r="B415" s="356">
        <v>1370203</v>
      </c>
      <c r="C415" s="357" t="s">
        <v>1180</v>
      </c>
      <c r="D415" s="358">
        <v>0</v>
      </c>
      <c r="E415" s="358">
        <v>0</v>
      </c>
      <c r="F415" s="358">
        <v>0</v>
      </c>
      <c r="G415" s="358">
        <v>0</v>
      </c>
      <c r="H415" s="358">
        <v>0</v>
      </c>
      <c r="I415" s="358">
        <v>0</v>
      </c>
      <c r="J415" s="358">
        <v>0</v>
      </c>
      <c r="K415" s="358">
        <v>0</v>
      </c>
      <c r="L415" s="358">
        <v>0</v>
      </c>
      <c r="M415" s="358">
        <v>0</v>
      </c>
      <c r="N415" s="358">
        <v>0</v>
      </c>
      <c r="O415" s="358">
        <v>0</v>
      </c>
      <c r="P415" s="344"/>
    </row>
    <row r="416" spans="1:16">
      <c r="A416" s="339">
        <v>137020301</v>
      </c>
      <c r="B416" s="363">
        <v>137020301</v>
      </c>
      <c r="C416" s="382" t="s">
        <v>2244</v>
      </c>
      <c r="D416" s="365">
        <v>0</v>
      </c>
      <c r="E416" s="365">
        <v>0</v>
      </c>
      <c r="F416" s="365">
        <v>0</v>
      </c>
      <c r="G416" s="365">
        <v>0</v>
      </c>
      <c r="H416" s="365">
        <v>0</v>
      </c>
      <c r="I416" s="365">
        <v>0</v>
      </c>
      <c r="J416" s="365">
        <v>0</v>
      </c>
      <c r="K416" s="365">
        <v>0</v>
      </c>
      <c r="L416" s="365">
        <v>0</v>
      </c>
      <c r="M416" s="365">
        <v>0</v>
      </c>
      <c r="N416" s="365">
        <v>0</v>
      </c>
      <c r="O416" s="365">
        <v>0</v>
      </c>
      <c r="P416" s="344"/>
    </row>
    <row r="417" spans="1:16">
      <c r="A417" s="347">
        <v>13703</v>
      </c>
      <c r="B417" s="352">
        <v>13703</v>
      </c>
      <c r="C417" s="387" t="s">
        <v>200</v>
      </c>
      <c r="D417" s="353">
        <v>300735950545</v>
      </c>
      <c r="E417" s="353">
        <v>300735950545</v>
      </c>
      <c r="F417" s="353">
        <v>755522953</v>
      </c>
      <c r="G417" s="353">
        <v>775644941</v>
      </c>
      <c r="H417" s="353">
        <v>796332434</v>
      </c>
      <c r="I417" s="353">
        <v>817601825</v>
      </c>
      <c r="J417" s="353">
        <v>839469988</v>
      </c>
      <c r="K417" s="353">
        <v>861954297</v>
      </c>
      <c r="L417" s="353">
        <v>885072640</v>
      </c>
      <c r="M417" s="353">
        <v>911624818</v>
      </c>
      <c r="N417" s="353">
        <v>938973561</v>
      </c>
      <c r="O417" s="353">
        <v>967142768</v>
      </c>
      <c r="P417" s="344"/>
    </row>
    <row r="418" spans="1:16">
      <c r="A418" s="339">
        <v>1370301</v>
      </c>
      <c r="B418" s="363">
        <v>1370301</v>
      </c>
      <c r="C418" s="382" t="s">
        <v>327</v>
      </c>
      <c r="D418" s="365">
        <v>0</v>
      </c>
      <c r="E418" s="365">
        <v>0</v>
      </c>
      <c r="F418" s="365">
        <v>0</v>
      </c>
      <c r="G418" s="365">
        <v>0</v>
      </c>
      <c r="H418" s="365">
        <v>0</v>
      </c>
      <c r="I418" s="365">
        <v>0</v>
      </c>
      <c r="J418" s="365">
        <v>0</v>
      </c>
      <c r="K418" s="365">
        <v>0</v>
      </c>
      <c r="L418" s="365">
        <v>0</v>
      </c>
      <c r="M418" s="365">
        <v>0</v>
      </c>
      <c r="N418" s="365">
        <v>0</v>
      </c>
      <c r="O418" s="365">
        <v>0</v>
      </c>
      <c r="P418" s="344"/>
    </row>
    <row r="419" spans="1:16">
      <c r="A419" s="347">
        <v>1370302</v>
      </c>
      <c r="B419" s="255">
        <v>1370302</v>
      </c>
      <c r="C419" s="362" t="s">
        <v>413</v>
      </c>
      <c r="D419" s="355">
        <v>568876679</v>
      </c>
      <c r="E419" s="355">
        <v>568876679</v>
      </c>
      <c r="F419" s="355">
        <v>585942979</v>
      </c>
      <c r="G419" s="355">
        <v>603521268</v>
      </c>
      <c r="H419" s="355">
        <v>621626906</v>
      </c>
      <c r="I419" s="355">
        <v>640275714</v>
      </c>
      <c r="J419" s="355">
        <v>659483985</v>
      </c>
      <c r="K419" s="355">
        <v>679268504</v>
      </c>
      <c r="L419" s="355">
        <v>699646560</v>
      </c>
      <c r="M419" s="355">
        <v>720635956</v>
      </c>
      <c r="N419" s="355">
        <v>742255034</v>
      </c>
      <c r="O419" s="355">
        <v>764522685</v>
      </c>
      <c r="P419" s="344"/>
    </row>
    <row r="420" spans="1:16">
      <c r="A420" s="347">
        <v>1370303</v>
      </c>
      <c r="B420" s="255">
        <v>1370303</v>
      </c>
      <c r="C420" s="362" t="s">
        <v>2245</v>
      </c>
      <c r="D420" s="355">
        <v>1</v>
      </c>
      <c r="E420" s="355">
        <v>1</v>
      </c>
      <c r="F420" s="355">
        <v>1</v>
      </c>
      <c r="G420" s="355">
        <v>1</v>
      </c>
      <c r="H420" s="355">
        <v>1</v>
      </c>
      <c r="I420" s="355">
        <v>1</v>
      </c>
      <c r="J420" s="355">
        <v>1</v>
      </c>
      <c r="K420" s="355">
        <v>1</v>
      </c>
      <c r="L420" s="355">
        <v>1</v>
      </c>
      <c r="M420" s="355">
        <v>1</v>
      </c>
      <c r="N420" s="355">
        <v>1</v>
      </c>
      <c r="O420" s="355">
        <v>1</v>
      </c>
      <c r="P420" s="344"/>
    </row>
    <row r="421" spans="1:16" ht="18" customHeight="1">
      <c r="A421" s="347">
        <v>1370304</v>
      </c>
      <c r="B421" s="356">
        <v>1370304</v>
      </c>
      <c r="C421" s="357" t="s">
        <v>724</v>
      </c>
      <c r="D421" s="358">
        <v>167073865</v>
      </c>
      <c r="E421" s="358">
        <v>167073865</v>
      </c>
      <c r="F421" s="358">
        <v>169579973</v>
      </c>
      <c r="G421" s="358">
        <v>172123672</v>
      </c>
      <c r="H421" s="358">
        <v>174705527</v>
      </c>
      <c r="I421" s="358">
        <v>177326110</v>
      </c>
      <c r="J421" s="358">
        <v>179986002</v>
      </c>
      <c r="K421" s="358">
        <v>182685792</v>
      </c>
      <c r="L421" s="358">
        <v>185426079</v>
      </c>
      <c r="M421" s="358">
        <v>190988861</v>
      </c>
      <c r="N421" s="358">
        <v>196718526</v>
      </c>
      <c r="O421" s="358">
        <v>202620082</v>
      </c>
      <c r="P421" s="344"/>
    </row>
    <row r="422" spans="1:16">
      <c r="A422" s="339">
        <v>137030401</v>
      </c>
      <c r="B422" s="255">
        <v>137030401</v>
      </c>
      <c r="C422" s="362" t="s">
        <v>330</v>
      </c>
      <c r="D422" s="355">
        <v>167073865</v>
      </c>
      <c r="E422" s="355">
        <v>167073865</v>
      </c>
      <c r="F422" s="355">
        <v>169579973</v>
      </c>
      <c r="G422" s="355">
        <v>172123672</v>
      </c>
      <c r="H422" s="355">
        <v>174705527</v>
      </c>
      <c r="I422" s="355">
        <v>177326110</v>
      </c>
      <c r="J422" s="355">
        <v>179986002</v>
      </c>
      <c r="K422" s="355">
        <v>182685792</v>
      </c>
      <c r="L422" s="355">
        <v>185426079</v>
      </c>
      <c r="M422" s="355">
        <v>190988861</v>
      </c>
      <c r="N422" s="355">
        <v>196718526</v>
      </c>
      <c r="O422" s="355">
        <v>202620082</v>
      </c>
      <c r="P422" s="394"/>
    </row>
    <row r="423" spans="1:16">
      <c r="A423" s="505"/>
      <c r="B423" s="356">
        <v>1370308</v>
      </c>
      <c r="C423" s="357" t="s">
        <v>2026</v>
      </c>
      <c r="D423" s="358">
        <v>300000000000</v>
      </c>
      <c r="E423" s="358">
        <v>300000000000</v>
      </c>
      <c r="F423" s="358">
        <v>0</v>
      </c>
      <c r="G423" s="358">
        <v>0</v>
      </c>
      <c r="H423" s="358">
        <v>0</v>
      </c>
      <c r="I423" s="358">
        <v>0</v>
      </c>
      <c r="J423" s="358">
        <v>0</v>
      </c>
      <c r="K423" s="358">
        <v>0</v>
      </c>
      <c r="L423" s="358">
        <v>0</v>
      </c>
      <c r="M423" s="358">
        <v>0</v>
      </c>
      <c r="N423" s="358">
        <v>0</v>
      </c>
      <c r="O423" s="358">
        <v>0</v>
      </c>
      <c r="P423" s="395"/>
    </row>
    <row r="424" spans="1:16">
      <c r="A424" s="505"/>
      <c r="B424" s="255">
        <v>137030899</v>
      </c>
      <c r="C424" s="362" t="s">
        <v>2028</v>
      </c>
      <c r="D424" s="355">
        <v>300000000000</v>
      </c>
      <c r="E424" s="355">
        <v>300000000000</v>
      </c>
      <c r="F424" s="355">
        <v>0</v>
      </c>
      <c r="G424" s="355">
        <v>0</v>
      </c>
      <c r="H424" s="355">
        <v>0</v>
      </c>
      <c r="I424" s="355">
        <v>0</v>
      </c>
      <c r="J424" s="355">
        <v>0</v>
      </c>
      <c r="K424" s="355">
        <v>0</v>
      </c>
      <c r="L424" s="355">
        <v>0</v>
      </c>
      <c r="M424" s="355">
        <v>0</v>
      </c>
      <c r="N424" s="355">
        <v>0</v>
      </c>
      <c r="O424" s="355">
        <v>0</v>
      </c>
      <c r="P424" s="395"/>
    </row>
    <row r="425" spans="1:16">
      <c r="A425" s="347">
        <v>1</v>
      </c>
      <c r="B425" s="396">
        <v>1</v>
      </c>
      <c r="C425" s="396" t="s">
        <v>1200</v>
      </c>
      <c r="D425" s="397">
        <v>5426404819936</v>
      </c>
      <c r="E425" s="397">
        <v>5622526983720</v>
      </c>
      <c r="F425" s="397">
        <v>4535566212168</v>
      </c>
      <c r="G425" s="397">
        <v>4595975010677</v>
      </c>
      <c r="H425" s="397">
        <v>4853678420765</v>
      </c>
      <c r="I425" s="397">
        <v>5139971925195</v>
      </c>
      <c r="J425" s="397">
        <v>5470303414243</v>
      </c>
      <c r="K425" s="397">
        <v>5918815794099</v>
      </c>
      <c r="L425" s="397">
        <v>6067642513526</v>
      </c>
      <c r="M425" s="397">
        <v>6282570387688</v>
      </c>
      <c r="N425" s="397">
        <v>6460297186297</v>
      </c>
      <c r="O425" s="397">
        <v>6619985236261</v>
      </c>
      <c r="P425" s="395"/>
    </row>
    <row r="426" spans="1:16">
      <c r="B426" s="395"/>
      <c r="C426" s="395"/>
      <c r="D426" s="395"/>
      <c r="E426" s="395"/>
      <c r="F426" s="395"/>
      <c r="G426" s="395"/>
      <c r="H426" s="395"/>
      <c r="I426" s="395"/>
      <c r="J426" s="395"/>
      <c r="K426" s="395"/>
      <c r="L426" s="395"/>
      <c r="M426" s="395"/>
      <c r="N426" s="343"/>
      <c r="O426" s="395"/>
    </row>
    <row r="428" spans="1:16">
      <c r="A428" s="347"/>
    </row>
    <row r="429" spans="1:16">
      <c r="A429" s="347"/>
    </row>
    <row r="430" spans="1:16">
      <c r="A430" s="347"/>
    </row>
    <row r="433" spans="1:16" ht="12.75" customHeight="1" thickBot="1">
      <c r="P433" s="344"/>
    </row>
    <row r="434" spans="1:16" ht="14.4" thickBot="1">
      <c r="B434" s="517"/>
      <c r="C434" s="518"/>
      <c r="D434" s="501"/>
      <c r="E434" s="501"/>
      <c r="F434" s="501"/>
      <c r="G434" s="501"/>
      <c r="H434" s="501"/>
      <c r="I434" s="501"/>
      <c r="J434" s="501"/>
      <c r="K434" s="501"/>
      <c r="L434" s="501"/>
      <c r="M434" s="501"/>
    </row>
    <row r="435" spans="1:16" ht="28.8">
      <c r="B435" s="517">
        <v>43252</v>
      </c>
      <c r="C435" s="518" t="s">
        <v>1198</v>
      </c>
      <c r="D435" s="484" t="s">
        <v>4330</v>
      </c>
      <c r="E435" s="484">
        <v>2018</v>
      </c>
      <c r="F435" s="484">
        <v>2019</v>
      </c>
      <c r="G435" s="484">
        <v>2020</v>
      </c>
      <c r="H435" s="484">
        <v>2021</v>
      </c>
      <c r="I435" s="484">
        <v>2022</v>
      </c>
      <c r="J435" s="484">
        <v>2023</v>
      </c>
      <c r="K435" s="484">
        <v>2024</v>
      </c>
      <c r="L435" s="484">
        <v>2025</v>
      </c>
      <c r="M435" s="484">
        <v>2026</v>
      </c>
      <c r="N435" s="484">
        <v>2027</v>
      </c>
      <c r="O435" s="484">
        <v>2028</v>
      </c>
      <c r="P435" s="484" t="s">
        <v>4331</v>
      </c>
    </row>
    <row r="436" spans="1:16" ht="14.4">
      <c r="B436" s="438">
        <v>11</v>
      </c>
      <c r="C436" s="439" t="s">
        <v>161</v>
      </c>
      <c r="D436" s="485">
        <v>2803521151493</v>
      </c>
      <c r="E436" s="485">
        <v>2871676635465</v>
      </c>
      <c r="F436" s="485">
        <v>2963058453308</v>
      </c>
      <c r="G436" s="485">
        <v>3015863534597</v>
      </c>
      <c r="H436" s="485">
        <v>3118625830853</v>
      </c>
      <c r="I436" s="485">
        <v>3211652784452</v>
      </c>
      <c r="J436" s="485">
        <v>3321838552027</v>
      </c>
      <c r="K436" s="485">
        <v>3427520703794</v>
      </c>
      <c r="L436" s="485">
        <v>3538933988057</v>
      </c>
      <c r="M436" s="485">
        <v>3663773785218</v>
      </c>
      <c r="N436" s="485">
        <v>3780831723757</v>
      </c>
      <c r="O436" s="485">
        <v>3900036335203</v>
      </c>
      <c r="P436" s="485" t="s">
        <v>342</v>
      </c>
    </row>
    <row r="437" spans="1:16" ht="14.4">
      <c r="B437" s="440">
        <v>111</v>
      </c>
      <c r="C437" s="441" t="s">
        <v>852</v>
      </c>
      <c r="D437" s="486">
        <v>1527535401550</v>
      </c>
      <c r="E437" s="486">
        <v>1549231593919</v>
      </c>
      <c r="F437" s="486">
        <v>1628321017602</v>
      </c>
      <c r="G437" s="486">
        <v>1683283217850</v>
      </c>
      <c r="H437" s="486">
        <v>1746073012176</v>
      </c>
      <c r="I437" s="486">
        <v>1804632900688</v>
      </c>
      <c r="J437" s="486">
        <v>1871702377738</v>
      </c>
      <c r="K437" s="486">
        <v>1940860192789</v>
      </c>
      <c r="L437" s="486">
        <v>2009967082253</v>
      </c>
      <c r="M437" s="486">
        <v>2088356950569</v>
      </c>
      <c r="N437" s="486">
        <v>2163207596485</v>
      </c>
      <c r="O437" s="486">
        <v>2246987859250</v>
      </c>
      <c r="P437" s="486" t="s">
        <v>342</v>
      </c>
    </row>
    <row r="438" spans="1:16" ht="14.4">
      <c r="B438" s="442">
        <v>11101</v>
      </c>
      <c r="C438" s="443" t="s">
        <v>248</v>
      </c>
      <c r="D438" s="487">
        <v>1335585472356</v>
      </c>
      <c r="E438" s="487">
        <v>1340654302763</v>
      </c>
      <c r="F438" s="487">
        <v>1413764956754</v>
      </c>
      <c r="G438" s="487">
        <v>1466083853073</v>
      </c>
      <c r="H438" s="487">
        <v>1520477437711</v>
      </c>
      <c r="I438" s="487">
        <v>1577028431085</v>
      </c>
      <c r="J438" s="487">
        <v>1635822925246</v>
      </c>
      <c r="K438" s="487">
        <v>1696950522741</v>
      </c>
      <c r="L438" s="487">
        <v>1760504481288</v>
      </c>
      <c r="M438" s="487">
        <v>1826581864456</v>
      </c>
      <c r="N438" s="487">
        <v>1895283698644</v>
      </c>
      <c r="O438" s="487">
        <v>1966722881440</v>
      </c>
      <c r="P438" s="487" t="s">
        <v>342</v>
      </c>
    </row>
    <row r="439" spans="1:16" ht="14.4">
      <c r="B439" s="444">
        <v>1110102</v>
      </c>
      <c r="C439" s="445" t="s">
        <v>50</v>
      </c>
      <c r="D439" s="488">
        <v>109729771</v>
      </c>
      <c r="E439" s="488">
        <v>1177026856</v>
      </c>
      <c r="F439" s="488">
        <v>1212337662</v>
      </c>
      <c r="G439" s="488">
        <v>1248707792</v>
      </c>
      <c r="H439" s="488">
        <v>1286169026</v>
      </c>
      <c r="I439" s="488">
        <v>1324754097</v>
      </c>
      <c r="J439" s="488">
        <v>1364496720</v>
      </c>
      <c r="K439" s="488">
        <v>1405431622</v>
      </c>
      <c r="L439" s="488">
        <v>1447594571</v>
      </c>
      <c r="M439" s="488">
        <v>1491022408</v>
      </c>
      <c r="N439" s="488">
        <v>1535753080</v>
      </c>
      <c r="O439" s="488">
        <v>1581825672</v>
      </c>
      <c r="P439" s="488" t="s">
        <v>2789</v>
      </c>
    </row>
    <row r="440" spans="1:16" ht="14.4">
      <c r="B440" s="446">
        <v>1110103</v>
      </c>
      <c r="C440" s="447" t="s">
        <v>817</v>
      </c>
      <c r="D440" s="489">
        <v>20637095</v>
      </c>
      <c r="E440" s="489">
        <v>20637095</v>
      </c>
      <c r="F440" s="489">
        <v>21256208</v>
      </c>
      <c r="G440" s="489">
        <v>21893894</v>
      </c>
      <c r="H440" s="489">
        <v>22550711</v>
      </c>
      <c r="I440" s="489">
        <v>23227232</v>
      </c>
      <c r="J440" s="489">
        <v>23924049</v>
      </c>
      <c r="K440" s="489">
        <v>24641770</v>
      </c>
      <c r="L440" s="489">
        <v>25381023</v>
      </c>
      <c r="M440" s="489">
        <v>26142454</v>
      </c>
      <c r="N440" s="489">
        <v>26926728</v>
      </c>
      <c r="O440" s="489">
        <v>27734530</v>
      </c>
      <c r="P440" s="489" t="s">
        <v>342</v>
      </c>
    </row>
    <row r="441" spans="1:16" ht="14.4">
      <c r="B441" s="444">
        <v>111010301</v>
      </c>
      <c r="C441" s="445" t="s">
        <v>2587</v>
      </c>
      <c r="D441" s="488">
        <v>20637095</v>
      </c>
      <c r="E441" s="488">
        <v>20637095</v>
      </c>
      <c r="F441" s="488">
        <v>21256208</v>
      </c>
      <c r="G441" s="488">
        <v>21893894</v>
      </c>
      <c r="H441" s="488">
        <v>22550711</v>
      </c>
      <c r="I441" s="488">
        <v>23227232</v>
      </c>
      <c r="J441" s="488">
        <v>23924049</v>
      </c>
      <c r="K441" s="488">
        <v>24641770</v>
      </c>
      <c r="L441" s="488">
        <v>25381023</v>
      </c>
      <c r="M441" s="488">
        <v>26142454</v>
      </c>
      <c r="N441" s="488">
        <v>26926728</v>
      </c>
      <c r="O441" s="488">
        <v>27734530</v>
      </c>
      <c r="P441" s="488" t="s">
        <v>2789</v>
      </c>
    </row>
    <row r="442" spans="1:16" ht="14.4">
      <c r="A442" s="339">
        <v>1</v>
      </c>
      <c r="B442" s="446">
        <v>1110104</v>
      </c>
      <c r="C442" s="447" t="s">
        <v>2118</v>
      </c>
      <c r="D442" s="491">
        <v>610707255013</v>
      </c>
      <c r="E442" s="490">
        <v>615356381656</v>
      </c>
      <c r="F442" s="490">
        <v>643045787741</v>
      </c>
      <c r="G442" s="490">
        <v>671260800614</v>
      </c>
      <c r="H442" s="490">
        <v>700713807680</v>
      </c>
      <c r="I442" s="490">
        <v>731459128590</v>
      </c>
      <c r="J442" s="490">
        <v>763553466385</v>
      </c>
      <c r="K442" s="490">
        <v>797056012073</v>
      </c>
      <c r="L442" s="490">
        <v>832028553796</v>
      </c>
      <c r="M442" s="490">
        <v>868535590781</v>
      </c>
      <c r="N442" s="490">
        <v>906644452299</v>
      </c>
      <c r="O442" s="490">
        <v>946425421835</v>
      </c>
      <c r="P442" s="490" t="s">
        <v>2969</v>
      </c>
    </row>
    <row r="443" spans="1:16" ht="14.4">
      <c r="B443" s="448">
        <v>111010401</v>
      </c>
      <c r="C443" s="445" t="s">
        <v>2118</v>
      </c>
      <c r="D443" s="488">
        <v>528689270665</v>
      </c>
      <c r="E443" s="488">
        <v>532714019601</v>
      </c>
      <c r="F443" s="488">
        <v>556684738448</v>
      </c>
      <c r="G443" s="488">
        <v>581110475092</v>
      </c>
      <c r="H443" s="488">
        <v>606607943310</v>
      </c>
      <c r="I443" s="488">
        <v>633224167622</v>
      </c>
      <c r="J443" s="488">
        <v>661008235851</v>
      </c>
      <c r="K443" s="488">
        <v>690011389653</v>
      </c>
      <c r="L443" s="488">
        <v>720287119022</v>
      </c>
      <c r="M443" s="488">
        <v>751891260940</v>
      </c>
      <c r="N443" s="488">
        <v>784882102356</v>
      </c>
      <c r="O443" s="488">
        <v>819320487684</v>
      </c>
      <c r="P443" s="488" t="s">
        <v>2969</v>
      </c>
    </row>
    <row r="444" spans="1:16" ht="14.4">
      <c r="B444" s="448">
        <v>111010402</v>
      </c>
      <c r="C444" s="445" t="s">
        <v>2119</v>
      </c>
      <c r="D444" s="488">
        <v>75910911797</v>
      </c>
      <c r="E444" s="488">
        <v>76488798238</v>
      </c>
      <c r="F444" s="488">
        <v>79930591415</v>
      </c>
      <c r="G444" s="488">
        <v>83437717515</v>
      </c>
      <c r="H444" s="488">
        <v>87098726293</v>
      </c>
      <c r="I444" s="488">
        <v>90920369682</v>
      </c>
      <c r="J444" s="488">
        <v>94909695870</v>
      </c>
      <c r="K444" s="488">
        <v>99074062299</v>
      </c>
      <c r="L444" s="488">
        <v>103421149235</v>
      </c>
      <c r="M444" s="488">
        <v>107958973932</v>
      </c>
      <c r="N444" s="488">
        <v>112695905419</v>
      </c>
      <c r="O444" s="488">
        <v>117640679932</v>
      </c>
      <c r="P444" s="488" t="s">
        <v>2969</v>
      </c>
    </row>
    <row r="445" spans="1:16" ht="14.4">
      <c r="B445" s="448">
        <v>111010403</v>
      </c>
      <c r="C445" s="445" t="s">
        <v>2120</v>
      </c>
      <c r="D445" s="488">
        <v>6107072551</v>
      </c>
      <c r="E445" s="488">
        <v>6153563817</v>
      </c>
      <c r="F445" s="488">
        <v>6430457878</v>
      </c>
      <c r="G445" s="488">
        <v>6712608007</v>
      </c>
      <c r="H445" s="488">
        <v>7007138077</v>
      </c>
      <c r="I445" s="488">
        <v>7314591286</v>
      </c>
      <c r="J445" s="488">
        <v>7635534664</v>
      </c>
      <c r="K445" s="488">
        <v>7970560121</v>
      </c>
      <c r="L445" s="488">
        <v>8320285539</v>
      </c>
      <c r="M445" s="488">
        <v>8685355909</v>
      </c>
      <c r="N445" s="488">
        <v>9066444524</v>
      </c>
      <c r="O445" s="488">
        <v>9464254219</v>
      </c>
      <c r="P445" s="488" t="s">
        <v>2969</v>
      </c>
    </row>
    <row r="446" spans="1:16" ht="14.4">
      <c r="B446" s="446">
        <v>1110105</v>
      </c>
      <c r="C446" s="447" t="s">
        <v>2609</v>
      </c>
      <c r="D446" s="489">
        <v>61945595214</v>
      </c>
      <c r="E446" s="489">
        <v>65549226390</v>
      </c>
      <c r="F446" s="489">
        <v>66128982474</v>
      </c>
      <c r="G446" s="489">
        <v>67451562123</v>
      </c>
      <c r="H446" s="489">
        <v>68800593366</v>
      </c>
      <c r="I446" s="489">
        <v>70176605233</v>
      </c>
      <c r="J446" s="489">
        <v>71580137338</v>
      </c>
      <c r="K446" s="489">
        <v>73011740085</v>
      </c>
      <c r="L446" s="489">
        <v>74471974886</v>
      </c>
      <c r="M446" s="489">
        <v>75961414384</v>
      </c>
      <c r="N446" s="489">
        <v>77480642672</v>
      </c>
      <c r="O446" s="489">
        <v>79030255525</v>
      </c>
      <c r="P446" s="489" t="s">
        <v>342</v>
      </c>
    </row>
    <row r="447" spans="1:16" ht="14.4">
      <c r="B447" s="444">
        <v>111010501</v>
      </c>
      <c r="C447" s="445" t="s">
        <v>2588</v>
      </c>
      <c r="D447" s="488">
        <v>61945595214</v>
      </c>
      <c r="E447" s="488">
        <v>65549226390</v>
      </c>
      <c r="F447" s="488">
        <v>66128982474</v>
      </c>
      <c r="G447" s="488">
        <v>67451562123</v>
      </c>
      <c r="H447" s="488">
        <v>68800593366</v>
      </c>
      <c r="I447" s="488">
        <v>70176605233</v>
      </c>
      <c r="J447" s="488">
        <v>71580137338</v>
      </c>
      <c r="K447" s="488">
        <v>73011740085</v>
      </c>
      <c r="L447" s="488">
        <v>74471974886</v>
      </c>
      <c r="M447" s="488">
        <v>75961414384</v>
      </c>
      <c r="N447" s="488">
        <v>77480642672</v>
      </c>
      <c r="O447" s="488">
        <v>79030255525</v>
      </c>
      <c r="P447" s="488" t="s">
        <v>2969</v>
      </c>
    </row>
    <row r="448" spans="1:16" ht="14.4">
      <c r="A448" s="339">
        <v>2</v>
      </c>
      <c r="B448" s="442">
        <v>1110107</v>
      </c>
      <c r="C448" s="443" t="s">
        <v>814</v>
      </c>
      <c r="D448" s="491">
        <v>554844790365</v>
      </c>
      <c r="E448" s="490">
        <v>554844790364</v>
      </c>
      <c r="F448" s="490">
        <v>586363760996</v>
      </c>
      <c r="G448" s="490">
        <v>606886492631</v>
      </c>
      <c r="H448" s="490">
        <v>628127519873</v>
      </c>
      <c r="I448" s="490">
        <v>650111983068</v>
      </c>
      <c r="J448" s="490">
        <v>672865902476</v>
      </c>
      <c r="K448" s="490">
        <v>696416209063</v>
      </c>
      <c r="L448" s="490">
        <v>720790776380</v>
      </c>
      <c r="M448" s="490">
        <v>746018453553</v>
      </c>
      <c r="N448" s="490">
        <v>772129099428</v>
      </c>
      <c r="O448" s="490">
        <v>799153617908</v>
      </c>
      <c r="P448" s="490" t="s">
        <v>2969</v>
      </c>
    </row>
    <row r="449" spans="1:16" ht="14.4">
      <c r="B449" s="448">
        <v>111010701</v>
      </c>
      <c r="C449" s="445" t="s">
        <v>814</v>
      </c>
      <c r="D449" s="488">
        <v>549296342461</v>
      </c>
      <c r="E449" s="488">
        <v>549296342461</v>
      </c>
      <c r="F449" s="488">
        <v>580500123387</v>
      </c>
      <c r="G449" s="488">
        <v>600817627705</v>
      </c>
      <c r="H449" s="488">
        <v>621846244675</v>
      </c>
      <c r="I449" s="488">
        <v>643610863238</v>
      </c>
      <c r="J449" s="488">
        <v>666137243452</v>
      </c>
      <c r="K449" s="488">
        <v>689452046973</v>
      </c>
      <c r="L449" s="488">
        <v>713582868617</v>
      </c>
      <c r="M449" s="488">
        <v>738558269018</v>
      </c>
      <c r="N449" s="488">
        <v>764407808434</v>
      </c>
      <c r="O449" s="488">
        <v>791162081729</v>
      </c>
      <c r="P449" s="488" t="s">
        <v>2969</v>
      </c>
    </row>
    <row r="450" spans="1:16" ht="14.4">
      <c r="B450" s="448">
        <v>111010702</v>
      </c>
      <c r="C450" s="445" t="s">
        <v>2121</v>
      </c>
      <c r="D450" s="488">
        <v>5548447904</v>
      </c>
      <c r="E450" s="488">
        <v>5548447903</v>
      </c>
      <c r="F450" s="488">
        <v>5863637609</v>
      </c>
      <c r="G450" s="488">
        <v>6068864926</v>
      </c>
      <c r="H450" s="488">
        <v>6281275198</v>
      </c>
      <c r="I450" s="488">
        <v>6501119830</v>
      </c>
      <c r="J450" s="488">
        <v>6728659024</v>
      </c>
      <c r="K450" s="488">
        <v>6964162090</v>
      </c>
      <c r="L450" s="488">
        <v>7207907763</v>
      </c>
      <c r="M450" s="488">
        <v>7460184535</v>
      </c>
      <c r="N450" s="488">
        <v>7721290994</v>
      </c>
      <c r="O450" s="488">
        <v>7991536179</v>
      </c>
      <c r="P450" s="488" t="s">
        <v>2969</v>
      </c>
    </row>
    <row r="451" spans="1:16" ht="14.4">
      <c r="B451" s="446">
        <v>1110108</v>
      </c>
      <c r="C451" s="447" t="s">
        <v>813</v>
      </c>
      <c r="D451" s="489">
        <v>21043903059</v>
      </c>
      <c r="E451" s="489">
        <v>26971416338</v>
      </c>
      <c r="F451" s="489">
        <v>27552068225</v>
      </c>
      <c r="G451" s="489">
        <v>28048005453</v>
      </c>
      <c r="H451" s="489">
        <v>28552869551</v>
      </c>
      <c r="I451" s="489">
        <v>29066821203</v>
      </c>
      <c r="J451" s="489">
        <v>29590023984</v>
      </c>
      <c r="K451" s="489">
        <v>30122644416</v>
      </c>
      <c r="L451" s="489">
        <v>30664852016</v>
      </c>
      <c r="M451" s="489">
        <v>31216819352</v>
      </c>
      <c r="N451" s="489">
        <v>31778722100</v>
      </c>
      <c r="O451" s="489">
        <v>32350739098</v>
      </c>
      <c r="P451" s="489" t="s">
        <v>342</v>
      </c>
    </row>
    <row r="452" spans="1:16" ht="14.4">
      <c r="B452" s="444">
        <v>111010801</v>
      </c>
      <c r="C452" s="445" t="s">
        <v>2589</v>
      </c>
      <c r="D452" s="488">
        <v>21043903059</v>
      </c>
      <c r="E452" s="488">
        <v>26971416338</v>
      </c>
      <c r="F452" s="488">
        <v>27552068225</v>
      </c>
      <c r="G452" s="488">
        <v>28048005453</v>
      </c>
      <c r="H452" s="488">
        <v>28552869551</v>
      </c>
      <c r="I452" s="488">
        <v>29066821203</v>
      </c>
      <c r="J452" s="488">
        <v>29590023984</v>
      </c>
      <c r="K452" s="488">
        <v>30122644416</v>
      </c>
      <c r="L452" s="488">
        <v>30664852016</v>
      </c>
      <c r="M452" s="488">
        <v>31216819352</v>
      </c>
      <c r="N452" s="488">
        <v>31778722100</v>
      </c>
      <c r="O452" s="488">
        <v>32350739098</v>
      </c>
      <c r="P452" s="488" t="s">
        <v>2969</v>
      </c>
    </row>
    <row r="453" spans="1:16" ht="14.4">
      <c r="B453" s="444">
        <v>1110109</v>
      </c>
      <c r="C453" s="445" t="s">
        <v>8</v>
      </c>
      <c r="D453" s="488">
        <v>58558597470</v>
      </c>
      <c r="E453" s="488">
        <v>48379859695</v>
      </c>
      <c r="F453" s="488">
        <v>61520022369</v>
      </c>
      <c r="G453" s="488">
        <v>63673223152</v>
      </c>
      <c r="H453" s="488">
        <v>65901785962</v>
      </c>
      <c r="I453" s="488">
        <v>68208348471</v>
      </c>
      <c r="J453" s="488">
        <v>70595640668</v>
      </c>
      <c r="K453" s="488">
        <v>73066488091</v>
      </c>
      <c r="L453" s="488">
        <v>75623815174</v>
      </c>
      <c r="M453" s="488">
        <v>78270648705</v>
      </c>
      <c r="N453" s="488">
        <v>81010121410</v>
      </c>
      <c r="O453" s="488">
        <v>83845475659</v>
      </c>
      <c r="P453" s="488" t="s">
        <v>2969</v>
      </c>
    </row>
    <row r="454" spans="1:16" ht="14.4">
      <c r="B454" s="444">
        <v>1110110</v>
      </c>
      <c r="C454" s="445" t="s">
        <v>5</v>
      </c>
      <c r="D454" s="488">
        <v>28354964369</v>
      </c>
      <c r="E454" s="488">
        <v>28354964369</v>
      </c>
      <c r="F454" s="488">
        <v>27920741079</v>
      </c>
      <c r="G454" s="488">
        <v>27493167414</v>
      </c>
      <c r="H454" s="488">
        <v>27072141542</v>
      </c>
      <c r="I454" s="488">
        <v>26657563191</v>
      </c>
      <c r="J454" s="488">
        <v>26249333626</v>
      </c>
      <c r="K454" s="488">
        <v>25847355621</v>
      </c>
      <c r="L454" s="488">
        <v>25451533442</v>
      </c>
      <c r="M454" s="488">
        <v>25061772819</v>
      </c>
      <c r="N454" s="488">
        <v>24677980927</v>
      </c>
      <c r="O454" s="488">
        <v>24307811213</v>
      </c>
      <c r="P454" s="488" t="s">
        <v>2969</v>
      </c>
    </row>
    <row r="455" spans="1:16" ht="14.4">
      <c r="B455" s="442">
        <v>11102</v>
      </c>
      <c r="C455" s="443" t="s">
        <v>249</v>
      </c>
      <c r="D455" s="487">
        <v>191949929194</v>
      </c>
      <c r="E455" s="487">
        <v>208577291156</v>
      </c>
      <c r="F455" s="487">
        <v>214556060848</v>
      </c>
      <c r="G455" s="487">
        <v>217199364777</v>
      </c>
      <c r="H455" s="487">
        <v>225595574465</v>
      </c>
      <c r="I455" s="487">
        <v>227604469603</v>
      </c>
      <c r="J455" s="487">
        <v>235879452492</v>
      </c>
      <c r="K455" s="487">
        <v>243909670048</v>
      </c>
      <c r="L455" s="487">
        <v>249462600965</v>
      </c>
      <c r="M455" s="487">
        <v>261775086113</v>
      </c>
      <c r="N455" s="487">
        <v>267923897841</v>
      </c>
      <c r="O455" s="487">
        <v>280264977810</v>
      </c>
      <c r="P455" s="487" t="s">
        <v>342</v>
      </c>
    </row>
    <row r="456" spans="1:16" ht="14.4">
      <c r="A456" s="339">
        <v>3</v>
      </c>
      <c r="B456" s="449" t="s">
        <v>1827</v>
      </c>
      <c r="C456" s="450" t="s">
        <v>2</v>
      </c>
      <c r="D456" s="491">
        <v>107919535621</v>
      </c>
      <c r="E456" s="490">
        <v>109671468540</v>
      </c>
      <c r="F456" s="490">
        <v>111366275625</v>
      </c>
      <c r="G456" s="490">
        <v>114702939643</v>
      </c>
      <c r="H456" s="490">
        <v>118174125268</v>
      </c>
      <c r="I456" s="490">
        <v>121784205169</v>
      </c>
      <c r="J456" s="490">
        <v>125537717892</v>
      </c>
      <c r="K456" s="490">
        <v>129439373494</v>
      </c>
      <c r="L456" s="490">
        <v>133494059378</v>
      </c>
      <c r="M456" s="490">
        <v>137706846333</v>
      </c>
      <c r="N456" s="490">
        <v>142082994811</v>
      </c>
      <c r="O456" s="490">
        <v>146627961424</v>
      </c>
      <c r="P456" s="490" t="s">
        <v>2969</v>
      </c>
    </row>
    <row r="457" spans="1:16" ht="14.4">
      <c r="B457" s="448">
        <v>1110201</v>
      </c>
      <c r="C457" s="445" t="s">
        <v>2</v>
      </c>
      <c r="D457" s="488">
        <v>49584651502</v>
      </c>
      <c r="E457" s="488">
        <v>50389593654</v>
      </c>
      <c r="F457" s="488">
        <v>51168288801</v>
      </c>
      <c r="G457" s="488">
        <v>52701350647</v>
      </c>
      <c r="H457" s="488">
        <v>54296219718</v>
      </c>
      <c r="I457" s="488">
        <v>55954905078</v>
      </c>
      <c r="J457" s="488">
        <v>57679492005</v>
      </c>
      <c r="K457" s="488">
        <v>59472144579</v>
      </c>
      <c r="L457" s="488">
        <v>61335108363</v>
      </c>
      <c r="M457" s="488">
        <v>63270713181</v>
      </c>
      <c r="N457" s="488">
        <v>65281375995</v>
      </c>
      <c r="O457" s="488">
        <v>67369603898</v>
      </c>
      <c r="P457" s="488" t="s">
        <v>2969</v>
      </c>
    </row>
    <row r="458" spans="1:16" ht="14.4">
      <c r="B458" s="448">
        <v>1110211</v>
      </c>
      <c r="C458" s="445" t="s">
        <v>2122</v>
      </c>
      <c r="D458" s="488">
        <v>58334884119</v>
      </c>
      <c r="E458" s="488">
        <v>59281874886</v>
      </c>
      <c r="F458" s="488">
        <v>60197986824</v>
      </c>
      <c r="G458" s="488">
        <v>62001588996</v>
      </c>
      <c r="H458" s="488">
        <v>63877905550</v>
      </c>
      <c r="I458" s="488">
        <v>65829300091</v>
      </c>
      <c r="J458" s="488">
        <v>67858225887</v>
      </c>
      <c r="K458" s="488">
        <v>69967228915</v>
      </c>
      <c r="L458" s="488">
        <v>72158951015</v>
      </c>
      <c r="M458" s="488">
        <v>74436133152</v>
      </c>
      <c r="N458" s="488">
        <v>76801618816</v>
      </c>
      <c r="O458" s="488">
        <v>79258357526</v>
      </c>
      <c r="P458" s="488" t="s">
        <v>2969</v>
      </c>
    </row>
    <row r="459" spans="1:16" ht="14.4">
      <c r="B459" s="444">
        <v>1110210</v>
      </c>
      <c r="C459" s="445" t="s">
        <v>6</v>
      </c>
      <c r="D459" s="488">
        <v>55989772210</v>
      </c>
      <c r="E459" s="488">
        <v>63106100307</v>
      </c>
      <c r="F459" s="488">
        <v>66261405323</v>
      </c>
      <c r="G459" s="488">
        <v>69574475589</v>
      </c>
      <c r="H459" s="488">
        <v>73053199368</v>
      </c>
      <c r="I459" s="488">
        <v>76705859337</v>
      </c>
      <c r="J459" s="488">
        <v>80541152303</v>
      </c>
      <c r="K459" s="488">
        <v>84568209919</v>
      </c>
      <c r="L459" s="488">
        <v>88796620415</v>
      </c>
      <c r="M459" s="488">
        <v>93236451435</v>
      </c>
      <c r="N459" s="488">
        <v>97898274007</v>
      </c>
      <c r="O459" s="488">
        <v>102793187707</v>
      </c>
      <c r="P459" s="488" t="s">
        <v>2969</v>
      </c>
    </row>
    <row r="460" spans="1:16" ht="14.4">
      <c r="B460" s="444">
        <v>1110202</v>
      </c>
      <c r="C460" s="445" t="s">
        <v>36</v>
      </c>
      <c r="D460" s="488">
        <v>1743542232</v>
      </c>
      <c r="E460" s="488">
        <v>1905656487</v>
      </c>
      <c r="F460" s="488">
        <v>1946656990</v>
      </c>
      <c r="G460" s="488">
        <v>1946656990</v>
      </c>
      <c r="H460" s="488">
        <v>1946656990</v>
      </c>
      <c r="I460" s="488">
        <v>1946656990</v>
      </c>
      <c r="J460" s="488">
        <v>1946656990</v>
      </c>
      <c r="K460" s="488">
        <v>1946656990</v>
      </c>
      <c r="L460" s="488">
        <v>1946656990</v>
      </c>
      <c r="M460" s="488">
        <v>1946656990</v>
      </c>
      <c r="N460" s="488">
        <v>1946656990</v>
      </c>
      <c r="O460" s="488">
        <v>1946656990</v>
      </c>
      <c r="P460" s="488" t="s">
        <v>2969</v>
      </c>
    </row>
    <row r="461" spans="1:16" ht="14.4">
      <c r="B461" s="444">
        <v>1110203</v>
      </c>
      <c r="C461" s="445" t="s">
        <v>9</v>
      </c>
      <c r="D461" s="488">
        <v>14928306752</v>
      </c>
      <c r="E461" s="488">
        <v>18477316159</v>
      </c>
      <c r="F461" s="488">
        <v>18982560128</v>
      </c>
      <c r="G461" s="488">
        <v>19620745960</v>
      </c>
      <c r="H461" s="488">
        <v>20421946653</v>
      </c>
      <c r="I461" s="488">
        <v>14577690520</v>
      </c>
      <c r="J461" s="488">
        <v>14352244438</v>
      </c>
      <c r="K461" s="488">
        <v>14567285316</v>
      </c>
      <c r="L461" s="488">
        <v>10911590382</v>
      </c>
      <c r="M461" s="488">
        <v>13949909891</v>
      </c>
      <c r="N461" s="488">
        <v>10356646179</v>
      </c>
      <c r="O461" s="488">
        <v>12624980607</v>
      </c>
      <c r="P461" s="488" t="s">
        <v>2789</v>
      </c>
    </row>
    <row r="462" spans="1:16" ht="14.4">
      <c r="A462" s="339">
        <v>4</v>
      </c>
      <c r="B462" s="449">
        <v>1110204</v>
      </c>
      <c r="C462" s="450" t="s">
        <v>809</v>
      </c>
      <c r="D462" s="491">
        <v>1813212646</v>
      </c>
      <c r="E462" s="490">
        <v>2367267256</v>
      </c>
      <c r="F462" s="490">
        <v>2205408120</v>
      </c>
      <c r="G462" s="490">
        <v>2271570363</v>
      </c>
      <c r="H462" s="490">
        <v>2339717474</v>
      </c>
      <c r="I462" s="490">
        <v>2409908998</v>
      </c>
      <c r="J462" s="490">
        <v>2482206268</v>
      </c>
      <c r="K462" s="490">
        <v>2556672457</v>
      </c>
      <c r="L462" s="490">
        <v>2633372630</v>
      </c>
      <c r="M462" s="490">
        <v>2712373809</v>
      </c>
      <c r="N462" s="490">
        <v>2793745023</v>
      </c>
      <c r="O462" s="490">
        <v>2877557374</v>
      </c>
      <c r="P462" s="490" t="s">
        <v>2593</v>
      </c>
    </row>
    <row r="463" spans="1:16" ht="14.4">
      <c r="B463" s="448">
        <v>111020401</v>
      </c>
      <c r="C463" s="445" t="s">
        <v>809</v>
      </c>
      <c r="D463" s="488">
        <v>181321265</v>
      </c>
      <c r="E463" s="488">
        <v>236726725</v>
      </c>
      <c r="F463" s="488">
        <v>220540812</v>
      </c>
      <c r="G463" s="488">
        <v>227157036</v>
      </c>
      <c r="H463" s="488">
        <v>233971747</v>
      </c>
      <c r="I463" s="488">
        <v>240990900</v>
      </c>
      <c r="J463" s="488">
        <v>248220627</v>
      </c>
      <c r="K463" s="488">
        <v>255667246</v>
      </c>
      <c r="L463" s="488">
        <v>263337263</v>
      </c>
      <c r="M463" s="488">
        <v>271237381</v>
      </c>
      <c r="N463" s="488">
        <v>279374502</v>
      </c>
      <c r="O463" s="488">
        <v>287755737</v>
      </c>
      <c r="P463" s="488" t="s">
        <v>2593</v>
      </c>
    </row>
    <row r="464" spans="1:16" ht="28.8">
      <c r="B464" s="448">
        <v>111020402</v>
      </c>
      <c r="C464" s="445" t="s">
        <v>1956</v>
      </c>
      <c r="D464" s="488">
        <v>1631891381</v>
      </c>
      <c r="E464" s="488">
        <v>2130540531</v>
      </c>
      <c r="F464" s="488">
        <v>1984867308</v>
      </c>
      <c r="G464" s="488">
        <v>2044413327</v>
      </c>
      <c r="H464" s="488">
        <v>2105745727</v>
      </c>
      <c r="I464" s="488">
        <v>2168918098</v>
      </c>
      <c r="J464" s="488">
        <v>2233985641</v>
      </c>
      <c r="K464" s="488">
        <v>2301005211</v>
      </c>
      <c r="L464" s="488">
        <v>2370035367</v>
      </c>
      <c r="M464" s="488">
        <v>2441136428</v>
      </c>
      <c r="N464" s="488">
        <v>2514370521</v>
      </c>
      <c r="O464" s="488">
        <v>2589801637</v>
      </c>
      <c r="P464" s="488" t="s">
        <v>2593</v>
      </c>
    </row>
    <row r="465" spans="1:16" ht="14.4">
      <c r="B465" s="444">
        <v>1110206</v>
      </c>
      <c r="C465" s="445" t="s">
        <v>808</v>
      </c>
      <c r="D465" s="488">
        <v>2142798137</v>
      </c>
      <c r="E465" s="488">
        <v>1474670691</v>
      </c>
      <c r="F465" s="488">
        <v>1583792021</v>
      </c>
      <c r="G465" s="488">
        <v>1623861960</v>
      </c>
      <c r="H465" s="488">
        <v>1664945667</v>
      </c>
      <c r="I465" s="488">
        <v>1707068793</v>
      </c>
      <c r="J465" s="488">
        <v>1750257633</v>
      </c>
      <c r="K465" s="488">
        <v>1794539151</v>
      </c>
      <c r="L465" s="488">
        <v>1839940992</v>
      </c>
      <c r="M465" s="488">
        <v>1886491499</v>
      </c>
      <c r="N465" s="488">
        <v>1934219734</v>
      </c>
      <c r="O465" s="488">
        <v>1983155493</v>
      </c>
      <c r="P465" s="488" t="s">
        <v>2969</v>
      </c>
    </row>
    <row r="466" spans="1:16" ht="14.4">
      <c r="B466" s="444">
        <v>1110207</v>
      </c>
      <c r="C466" s="445" t="s">
        <v>807</v>
      </c>
      <c r="D466" s="488">
        <v>24040075</v>
      </c>
      <c r="E466" s="488">
        <v>1</v>
      </c>
      <c r="F466" s="488">
        <v>1</v>
      </c>
      <c r="G466" s="488">
        <v>1</v>
      </c>
      <c r="H466" s="488">
        <v>1</v>
      </c>
      <c r="I466" s="488">
        <v>1</v>
      </c>
      <c r="J466" s="488">
        <v>1</v>
      </c>
      <c r="K466" s="488">
        <v>1</v>
      </c>
      <c r="L466" s="488">
        <v>1</v>
      </c>
      <c r="M466" s="488">
        <v>1</v>
      </c>
      <c r="N466" s="488">
        <v>1</v>
      </c>
      <c r="O466" s="488">
        <v>1</v>
      </c>
      <c r="P466" s="488" t="s">
        <v>2789</v>
      </c>
    </row>
    <row r="467" spans="1:16" ht="14.4">
      <c r="A467" s="344"/>
      <c r="B467" s="444">
        <v>1110214</v>
      </c>
      <c r="C467" s="445" t="s">
        <v>2123</v>
      </c>
      <c r="D467" s="488">
        <v>428833101</v>
      </c>
      <c r="E467" s="488">
        <v>173593807</v>
      </c>
      <c r="F467" s="488">
        <v>0</v>
      </c>
      <c r="G467" s="488">
        <v>0</v>
      </c>
      <c r="H467" s="488">
        <v>0</v>
      </c>
      <c r="I467" s="488">
        <v>0</v>
      </c>
      <c r="J467" s="488">
        <v>0</v>
      </c>
      <c r="K467" s="488">
        <v>0</v>
      </c>
      <c r="L467" s="488">
        <v>0</v>
      </c>
      <c r="M467" s="488">
        <v>0</v>
      </c>
      <c r="N467" s="488">
        <v>0</v>
      </c>
      <c r="O467" s="488">
        <v>0</v>
      </c>
      <c r="P467" s="488" t="s">
        <v>2789</v>
      </c>
    </row>
    <row r="468" spans="1:16" ht="14.4">
      <c r="A468" s="344"/>
      <c r="B468" s="446">
        <v>1110213</v>
      </c>
      <c r="C468" s="447" t="s">
        <v>1254</v>
      </c>
      <c r="D468" s="489">
        <v>6959888420</v>
      </c>
      <c r="E468" s="489">
        <v>11401217908</v>
      </c>
      <c r="F468" s="489">
        <v>12209962640</v>
      </c>
      <c r="G468" s="489">
        <v>7459114271</v>
      </c>
      <c r="H468" s="489">
        <v>7994983044</v>
      </c>
      <c r="I468" s="489">
        <v>8473079795</v>
      </c>
      <c r="J468" s="489">
        <v>9269216967</v>
      </c>
      <c r="K468" s="489">
        <v>9036932720</v>
      </c>
      <c r="L468" s="489">
        <v>9840360177</v>
      </c>
      <c r="M468" s="489">
        <v>10336356155</v>
      </c>
      <c r="N468" s="489">
        <v>10911361096</v>
      </c>
      <c r="O468" s="489">
        <v>11411478214</v>
      </c>
      <c r="P468" s="489" t="s">
        <v>342</v>
      </c>
    </row>
    <row r="469" spans="1:16" ht="14.4">
      <c r="A469" s="344"/>
      <c r="B469" s="444">
        <v>111021301</v>
      </c>
      <c r="C469" s="451" t="s">
        <v>335</v>
      </c>
      <c r="D469" s="488">
        <v>4294345626</v>
      </c>
      <c r="E469" s="488">
        <v>7850086423</v>
      </c>
      <c r="F469" s="488">
        <v>8789532304</v>
      </c>
      <c r="G469" s="488">
        <v>5369559906</v>
      </c>
      <c r="H469" s="488">
        <v>5755313411</v>
      </c>
      <c r="I469" s="488">
        <v>6099478825</v>
      </c>
      <c r="J469" s="488">
        <v>6672590602</v>
      </c>
      <c r="K469" s="488">
        <v>6505377159</v>
      </c>
      <c r="L469" s="488">
        <v>7083736962</v>
      </c>
      <c r="M469" s="488">
        <v>7440787413</v>
      </c>
      <c r="N469" s="488">
        <v>7854713701</v>
      </c>
      <c r="O469" s="488">
        <v>8214730819</v>
      </c>
      <c r="P469" s="488" t="s">
        <v>2921</v>
      </c>
    </row>
    <row r="470" spans="1:16" ht="14.4">
      <c r="A470" s="344"/>
      <c r="B470" s="444">
        <v>111021302</v>
      </c>
      <c r="C470" s="445" t="s">
        <v>2124</v>
      </c>
      <c r="D470" s="488">
        <v>2665542794</v>
      </c>
      <c r="E470" s="488">
        <v>3551131485</v>
      </c>
      <c r="F470" s="488">
        <v>3420430336</v>
      </c>
      <c r="G470" s="488">
        <v>2089554365</v>
      </c>
      <c r="H470" s="488">
        <v>2239669633</v>
      </c>
      <c r="I470" s="488">
        <v>2373600970</v>
      </c>
      <c r="J470" s="488">
        <v>2596626365</v>
      </c>
      <c r="K470" s="488">
        <v>2531555561</v>
      </c>
      <c r="L470" s="488">
        <v>2756623215</v>
      </c>
      <c r="M470" s="488">
        <v>2895568742</v>
      </c>
      <c r="N470" s="488">
        <v>3056647395</v>
      </c>
      <c r="O470" s="488">
        <v>3196747395</v>
      </c>
      <c r="P470" s="488" t="s">
        <v>2921</v>
      </c>
    </row>
    <row r="471" spans="1:16" ht="14.4">
      <c r="A471" s="344"/>
      <c r="B471" s="440">
        <v>112</v>
      </c>
      <c r="C471" s="441" t="s">
        <v>874</v>
      </c>
      <c r="D471" s="486">
        <v>1275985749943</v>
      </c>
      <c r="E471" s="486">
        <v>1322445041546</v>
      </c>
      <c r="F471" s="486">
        <v>1334737435706</v>
      </c>
      <c r="G471" s="486">
        <v>1332580316747</v>
      </c>
      <c r="H471" s="486">
        <v>1372552818677</v>
      </c>
      <c r="I471" s="486">
        <v>1407019883764</v>
      </c>
      <c r="J471" s="486">
        <v>1450136174289</v>
      </c>
      <c r="K471" s="486">
        <v>1486660511005</v>
      </c>
      <c r="L471" s="486">
        <v>1528966905804</v>
      </c>
      <c r="M471" s="486">
        <v>1575416834649</v>
      </c>
      <c r="N471" s="486">
        <v>1617624127272</v>
      </c>
      <c r="O471" s="486">
        <v>1653048475953</v>
      </c>
      <c r="P471" s="486" t="s">
        <v>342</v>
      </c>
    </row>
    <row r="472" spans="1:16" ht="14.4">
      <c r="A472" s="344"/>
      <c r="B472" s="442">
        <v>11201</v>
      </c>
      <c r="C472" s="443" t="s">
        <v>250</v>
      </c>
      <c r="D472" s="487">
        <v>9241701055</v>
      </c>
      <c r="E472" s="487">
        <v>9172878836</v>
      </c>
      <c r="F472" s="487">
        <v>8444085261</v>
      </c>
      <c r="G472" s="487">
        <v>8697407819</v>
      </c>
      <c r="H472" s="487">
        <v>8958330054</v>
      </c>
      <c r="I472" s="487">
        <v>9227079956</v>
      </c>
      <c r="J472" s="487">
        <v>9503892355</v>
      </c>
      <c r="K472" s="487">
        <v>9789009125</v>
      </c>
      <c r="L472" s="487">
        <v>10082679399</v>
      </c>
      <c r="M472" s="487">
        <v>10385159781</v>
      </c>
      <c r="N472" s="487">
        <v>10696714575</v>
      </c>
      <c r="O472" s="487">
        <v>11017616012</v>
      </c>
      <c r="P472" s="487" t="s">
        <v>342</v>
      </c>
    </row>
    <row r="473" spans="1:16" ht="14.4">
      <c r="A473" s="344"/>
      <c r="B473" s="444">
        <v>1120102</v>
      </c>
      <c r="C473" s="445" t="s">
        <v>127</v>
      </c>
      <c r="D473" s="488">
        <v>1033856748</v>
      </c>
      <c r="E473" s="488">
        <v>974737806</v>
      </c>
      <c r="F473" s="488">
        <v>0</v>
      </c>
      <c r="G473" s="488">
        <v>0</v>
      </c>
      <c r="H473" s="488">
        <v>0</v>
      </c>
      <c r="I473" s="488">
        <v>0</v>
      </c>
      <c r="J473" s="488">
        <v>0</v>
      </c>
      <c r="K473" s="488">
        <v>0</v>
      </c>
      <c r="L473" s="488">
        <v>0</v>
      </c>
      <c r="M473" s="488">
        <v>0</v>
      </c>
      <c r="N473" s="488">
        <v>0</v>
      </c>
      <c r="O473" s="488">
        <v>0</v>
      </c>
      <c r="P473" s="488" t="s">
        <v>2789</v>
      </c>
    </row>
    <row r="474" spans="1:16" ht="14.4">
      <c r="A474" s="344"/>
      <c r="B474" s="444">
        <v>1120104</v>
      </c>
      <c r="C474" s="445" t="s">
        <v>152</v>
      </c>
      <c r="D474" s="488">
        <v>9703278</v>
      </c>
      <c r="E474" s="488">
        <v>1</v>
      </c>
      <c r="F474" s="488">
        <v>1</v>
      </c>
      <c r="G474" s="488">
        <v>1</v>
      </c>
      <c r="H474" s="488">
        <v>1</v>
      </c>
      <c r="I474" s="488">
        <v>1</v>
      </c>
      <c r="J474" s="488">
        <v>1</v>
      </c>
      <c r="K474" s="488">
        <v>1</v>
      </c>
      <c r="L474" s="488">
        <v>1</v>
      </c>
      <c r="M474" s="488">
        <v>1</v>
      </c>
      <c r="N474" s="488">
        <v>1</v>
      </c>
      <c r="O474" s="488">
        <v>1</v>
      </c>
      <c r="P474" s="488" t="s">
        <v>2789</v>
      </c>
    </row>
    <row r="475" spans="1:16" ht="14.4">
      <c r="A475" s="344"/>
      <c r="B475" s="444">
        <v>1120105</v>
      </c>
      <c r="C475" s="445" t="s">
        <v>402</v>
      </c>
      <c r="D475" s="488">
        <v>7477141029</v>
      </c>
      <c r="E475" s="488">
        <v>7477141029</v>
      </c>
      <c r="F475" s="488">
        <v>7701455260</v>
      </c>
      <c r="G475" s="488">
        <v>7932498918</v>
      </c>
      <c r="H475" s="488">
        <v>8170473886</v>
      </c>
      <c r="I475" s="488">
        <v>8415588103</v>
      </c>
      <c r="J475" s="488">
        <v>8668055746</v>
      </c>
      <c r="K475" s="488">
        <v>8928097418</v>
      </c>
      <c r="L475" s="488">
        <v>9195940341</v>
      </c>
      <c r="M475" s="488">
        <v>9471818551</v>
      </c>
      <c r="N475" s="488">
        <v>9755973108</v>
      </c>
      <c r="O475" s="488">
        <v>10048652301</v>
      </c>
      <c r="P475" s="488" t="s">
        <v>2789</v>
      </c>
    </row>
    <row r="476" spans="1:16" ht="14.4">
      <c r="A476" s="344"/>
      <c r="B476" s="444">
        <v>1120106</v>
      </c>
      <c r="C476" s="445" t="s">
        <v>1957</v>
      </c>
      <c r="D476" s="488">
        <v>721000000</v>
      </c>
      <c r="E476" s="488">
        <v>721000000</v>
      </c>
      <c r="F476" s="488">
        <v>742630000</v>
      </c>
      <c r="G476" s="488">
        <v>764908900</v>
      </c>
      <c r="H476" s="488">
        <v>787856167</v>
      </c>
      <c r="I476" s="488">
        <v>811491852</v>
      </c>
      <c r="J476" s="488">
        <v>835836608</v>
      </c>
      <c r="K476" s="488">
        <v>860911706</v>
      </c>
      <c r="L476" s="488">
        <v>886739057</v>
      </c>
      <c r="M476" s="488">
        <v>913341229</v>
      </c>
      <c r="N476" s="488">
        <v>940741466</v>
      </c>
      <c r="O476" s="488">
        <v>968963710</v>
      </c>
      <c r="P476" s="488" t="s">
        <v>2789</v>
      </c>
    </row>
    <row r="477" spans="1:16" ht="14.4">
      <c r="A477" s="344"/>
      <c r="B477" s="442">
        <v>11202</v>
      </c>
      <c r="C477" s="443" t="s">
        <v>251</v>
      </c>
      <c r="D477" s="487">
        <v>23179062580</v>
      </c>
      <c r="E477" s="487">
        <v>22287590854</v>
      </c>
      <c r="F477" s="487">
        <v>22817972151</v>
      </c>
      <c r="G477" s="487">
        <v>23502481264</v>
      </c>
      <c r="H477" s="487">
        <v>24207525950</v>
      </c>
      <c r="I477" s="487">
        <v>24933722275</v>
      </c>
      <c r="J477" s="487">
        <v>25681704784</v>
      </c>
      <c r="K477" s="487">
        <v>26452127060</v>
      </c>
      <c r="L477" s="487">
        <v>27245662292</v>
      </c>
      <c r="M477" s="487">
        <v>28063003867</v>
      </c>
      <c r="N477" s="487">
        <v>28904865972</v>
      </c>
      <c r="O477" s="487">
        <v>29772011939</v>
      </c>
      <c r="P477" s="487" t="s">
        <v>342</v>
      </c>
    </row>
    <row r="478" spans="1:16" ht="28.8">
      <c r="A478" s="344"/>
      <c r="B478" s="444">
        <v>1120202</v>
      </c>
      <c r="C478" s="445" t="s">
        <v>2125</v>
      </c>
      <c r="D478" s="488">
        <v>23010476279</v>
      </c>
      <c r="E478" s="488">
        <v>21984814190</v>
      </c>
      <c r="F478" s="488">
        <v>22644358616</v>
      </c>
      <c r="G478" s="488">
        <v>23323689374</v>
      </c>
      <c r="H478" s="488">
        <v>24023400055</v>
      </c>
      <c r="I478" s="488">
        <v>24744102057</v>
      </c>
      <c r="J478" s="488">
        <v>25486425119</v>
      </c>
      <c r="K478" s="488">
        <v>26251017873</v>
      </c>
      <c r="L478" s="488">
        <v>27038548409</v>
      </c>
      <c r="M478" s="488">
        <v>27849704861</v>
      </c>
      <c r="N478" s="488">
        <v>28685196007</v>
      </c>
      <c r="O478" s="488">
        <v>29545751887</v>
      </c>
      <c r="P478" s="488" t="s">
        <v>2789</v>
      </c>
    </row>
    <row r="479" spans="1:16" ht="14.4">
      <c r="A479" s="344"/>
      <c r="B479" s="452">
        <v>1120203</v>
      </c>
      <c r="C479" s="453" t="s">
        <v>114</v>
      </c>
      <c r="D479" s="491">
        <v>0</v>
      </c>
      <c r="E479" s="491">
        <v>0</v>
      </c>
      <c r="F479" s="491">
        <v>0</v>
      </c>
      <c r="G479" s="491">
        <v>0</v>
      </c>
      <c r="H479" s="491">
        <v>0</v>
      </c>
      <c r="I479" s="491">
        <v>0</v>
      </c>
      <c r="J479" s="491">
        <v>0</v>
      </c>
      <c r="K479" s="491">
        <v>0</v>
      </c>
      <c r="L479" s="491">
        <v>0</v>
      </c>
      <c r="M479" s="491">
        <v>0</v>
      </c>
      <c r="N479" s="491">
        <v>0</v>
      </c>
      <c r="O479" s="491">
        <v>0</v>
      </c>
      <c r="P479" s="491" t="s">
        <v>2789</v>
      </c>
    </row>
    <row r="480" spans="1:16" ht="14.4">
      <c r="A480" s="344"/>
      <c r="B480" s="444">
        <v>1120204</v>
      </c>
      <c r="C480" s="445" t="s">
        <v>70</v>
      </c>
      <c r="D480" s="488">
        <v>1</v>
      </c>
      <c r="E480" s="488">
        <v>79976020</v>
      </c>
      <c r="F480" s="488">
        <v>1</v>
      </c>
      <c r="G480" s="488">
        <v>1</v>
      </c>
      <c r="H480" s="488">
        <v>1</v>
      </c>
      <c r="I480" s="488">
        <v>1</v>
      </c>
      <c r="J480" s="488">
        <v>1</v>
      </c>
      <c r="K480" s="488">
        <v>1</v>
      </c>
      <c r="L480" s="488">
        <v>1</v>
      </c>
      <c r="M480" s="488">
        <v>1</v>
      </c>
      <c r="N480" s="488">
        <v>1</v>
      </c>
      <c r="O480" s="488">
        <v>1</v>
      </c>
      <c r="P480" s="488" t="s">
        <v>2593</v>
      </c>
    </row>
    <row r="481" spans="1:16" ht="14.4">
      <c r="A481" s="344"/>
      <c r="B481" s="444">
        <v>1120205</v>
      </c>
      <c r="C481" s="445" t="s">
        <v>403</v>
      </c>
      <c r="D481" s="488">
        <v>758580</v>
      </c>
      <c r="E481" s="488">
        <v>0</v>
      </c>
      <c r="F481" s="488">
        <v>750994</v>
      </c>
      <c r="G481" s="488">
        <v>743484</v>
      </c>
      <c r="H481" s="488">
        <v>736049</v>
      </c>
      <c r="I481" s="488">
        <v>728689</v>
      </c>
      <c r="J481" s="488">
        <v>721402</v>
      </c>
      <c r="K481" s="488">
        <v>714188</v>
      </c>
      <c r="L481" s="488">
        <v>707046</v>
      </c>
      <c r="M481" s="488">
        <v>699976</v>
      </c>
      <c r="N481" s="488">
        <v>692976</v>
      </c>
      <c r="O481" s="488">
        <v>713765</v>
      </c>
      <c r="P481" s="488" t="s">
        <v>2593</v>
      </c>
    </row>
    <row r="482" spans="1:16" ht="14.4">
      <c r="A482" s="344"/>
      <c r="B482" s="452">
        <v>1120210</v>
      </c>
      <c r="C482" s="453" t="s">
        <v>336</v>
      </c>
      <c r="D482" s="491">
        <v>0</v>
      </c>
      <c r="E482" s="491">
        <v>0</v>
      </c>
      <c r="F482" s="491">
        <v>0</v>
      </c>
      <c r="G482" s="491">
        <v>0</v>
      </c>
      <c r="H482" s="491">
        <v>0</v>
      </c>
      <c r="I482" s="491">
        <v>0</v>
      </c>
      <c r="J482" s="491">
        <v>0</v>
      </c>
      <c r="K482" s="491">
        <v>0</v>
      </c>
      <c r="L482" s="491">
        <v>0</v>
      </c>
      <c r="M482" s="491">
        <v>0</v>
      </c>
      <c r="N482" s="491">
        <v>0</v>
      </c>
      <c r="O482" s="491">
        <v>0</v>
      </c>
      <c r="P482" s="491" t="s">
        <v>342</v>
      </c>
    </row>
    <row r="483" spans="1:16" ht="14.4">
      <c r="A483" s="344"/>
      <c r="B483" s="444">
        <v>1120206</v>
      </c>
      <c r="C483" s="445" t="s">
        <v>57</v>
      </c>
      <c r="D483" s="488">
        <v>127986938</v>
      </c>
      <c r="E483" s="488">
        <v>182959862</v>
      </c>
      <c r="F483" s="488">
        <v>131826546</v>
      </c>
      <c r="G483" s="488">
        <v>135781343</v>
      </c>
      <c r="H483" s="488">
        <v>139854783</v>
      </c>
      <c r="I483" s="488">
        <v>144050426</v>
      </c>
      <c r="J483" s="488">
        <v>148371939</v>
      </c>
      <c r="K483" s="488">
        <v>152823097</v>
      </c>
      <c r="L483" s="488">
        <v>157407790</v>
      </c>
      <c r="M483" s="488">
        <v>162130024</v>
      </c>
      <c r="N483" s="488">
        <v>166993925</v>
      </c>
      <c r="O483" s="488">
        <v>172003743</v>
      </c>
      <c r="P483" s="488" t="s">
        <v>2593</v>
      </c>
    </row>
    <row r="484" spans="1:16" ht="14.4">
      <c r="A484" s="344"/>
      <c r="B484" s="444">
        <v>1120207</v>
      </c>
      <c r="C484" s="445" t="s">
        <v>85</v>
      </c>
      <c r="D484" s="488">
        <v>39840382</v>
      </c>
      <c r="E484" s="488">
        <v>39840382</v>
      </c>
      <c r="F484" s="488">
        <v>41035594</v>
      </c>
      <c r="G484" s="488">
        <v>42266662</v>
      </c>
      <c r="H484" s="488">
        <v>43534662</v>
      </c>
      <c r="I484" s="488">
        <v>44840702</v>
      </c>
      <c r="J484" s="488">
        <v>46185923</v>
      </c>
      <c r="K484" s="488">
        <v>47571501</v>
      </c>
      <c r="L484" s="488">
        <v>48998646</v>
      </c>
      <c r="M484" s="488">
        <v>50468605</v>
      </c>
      <c r="N484" s="488">
        <v>51982663</v>
      </c>
      <c r="O484" s="488">
        <v>53542143</v>
      </c>
      <c r="P484" s="488" t="s">
        <v>2789</v>
      </c>
    </row>
    <row r="485" spans="1:16" ht="14.4">
      <c r="A485" s="344"/>
      <c r="B485" s="454">
        <v>1120212</v>
      </c>
      <c r="C485" s="455" t="s">
        <v>4107</v>
      </c>
      <c r="D485" s="491">
        <v>100</v>
      </c>
      <c r="E485" s="490">
        <v>100</v>
      </c>
      <c r="F485" s="490">
        <v>100</v>
      </c>
      <c r="G485" s="490">
        <v>100</v>
      </c>
      <c r="H485" s="490">
        <v>100</v>
      </c>
      <c r="I485" s="490">
        <v>100</v>
      </c>
      <c r="J485" s="490">
        <v>100</v>
      </c>
      <c r="K485" s="490">
        <v>100</v>
      </c>
      <c r="L485" s="490">
        <v>100</v>
      </c>
      <c r="M485" s="490">
        <v>100</v>
      </c>
      <c r="N485" s="490">
        <v>100</v>
      </c>
      <c r="O485" s="490">
        <v>100</v>
      </c>
      <c r="P485" s="490" t="s">
        <v>342</v>
      </c>
    </row>
    <row r="486" spans="1:16" ht="14.4">
      <c r="A486" s="344"/>
      <c r="B486" s="444">
        <v>112021201</v>
      </c>
      <c r="C486" s="445" t="s">
        <v>4108</v>
      </c>
      <c r="D486" s="488">
        <v>45</v>
      </c>
      <c r="E486" s="488">
        <v>45</v>
      </c>
      <c r="F486" s="488">
        <v>45</v>
      </c>
      <c r="G486" s="488">
        <v>45</v>
      </c>
      <c r="H486" s="488">
        <v>45</v>
      </c>
      <c r="I486" s="488">
        <v>45</v>
      </c>
      <c r="J486" s="488">
        <v>45</v>
      </c>
      <c r="K486" s="488">
        <v>45</v>
      </c>
      <c r="L486" s="488">
        <v>45</v>
      </c>
      <c r="M486" s="488">
        <v>45</v>
      </c>
      <c r="N486" s="488">
        <v>45</v>
      </c>
      <c r="O486" s="488">
        <v>45</v>
      </c>
      <c r="P486" s="488" t="s">
        <v>4314</v>
      </c>
    </row>
    <row r="487" spans="1:16" ht="14.4">
      <c r="A487" s="344"/>
      <c r="B487" s="444">
        <v>112021202</v>
      </c>
      <c r="C487" s="445" t="s">
        <v>4109</v>
      </c>
      <c r="D487" s="488">
        <v>15</v>
      </c>
      <c r="E487" s="488">
        <v>15</v>
      </c>
      <c r="F487" s="488">
        <v>15</v>
      </c>
      <c r="G487" s="488">
        <v>15</v>
      </c>
      <c r="H487" s="488">
        <v>15</v>
      </c>
      <c r="I487" s="488">
        <v>15</v>
      </c>
      <c r="J487" s="488">
        <v>15</v>
      </c>
      <c r="K487" s="488">
        <v>15</v>
      </c>
      <c r="L487" s="488">
        <v>15</v>
      </c>
      <c r="M487" s="488">
        <v>15</v>
      </c>
      <c r="N487" s="488">
        <v>15</v>
      </c>
      <c r="O487" s="488">
        <v>15</v>
      </c>
      <c r="P487" s="488" t="s">
        <v>4314</v>
      </c>
    </row>
    <row r="488" spans="1:16" ht="14.4">
      <c r="B488" s="444">
        <v>112021203</v>
      </c>
      <c r="C488" s="445" t="s">
        <v>4110</v>
      </c>
      <c r="D488" s="488">
        <v>40</v>
      </c>
      <c r="E488" s="488">
        <v>40</v>
      </c>
      <c r="F488" s="488">
        <v>40</v>
      </c>
      <c r="G488" s="488">
        <v>40</v>
      </c>
      <c r="H488" s="488">
        <v>40</v>
      </c>
      <c r="I488" s="488">
        <v>40</v>
      </c>
      <c r="J488" s="488">
        <v>40</v>
      </c>
      <c r="K488" s="488">
        <v>40</v>
      </c>
      <c r="L488" s="488">
        <v>40</v>
      </c>
      <c r="M488" s="488">
        <v>40</v>
      </c>
      <c r="N488" s="488">
        <v>40</v>
      </c>
      <c r="O488" s="488">
        <v>40</v>
      </c>
      <c r="P488" s="488" t="s">
        <v>4314</v>
      </c>
    </row>
    <row r="489" spans="1:16" ht="14.4">
      <c r="B489" s="454">
        <v>1120213</v>
      </c>
      <c r="C489" s="455" t="s">
        <v>4111</v>
      </c>
      <c r="D489" s="491">
        <v>300</v>
      </c>
      <c r="E489" s="490">
        <v>300</v>
      </c>
      <c r="F489" s="490">
        <v>300</v>
      </c>
      <c r="G489" s="490">
        <v>300</v>
      </c>
      <c r="H489" s="490">
        <v>300</v>
      </c>
      <c r="I489" s="490">
        <v>300</v>
      </c>
      <c r="J489" s="490">
        <v>300</v>
      </c>
      <c r="K489" s="490">
        <v>300</v>
      </c>
      <c r="L489" s="490">
        <v>300</v>
      </c>
      <c r="M489" s="490">
        <v>300</v>
      </c>
      <c r="N489" s="490">
        <v>300</v>
      </c>
      <c r="O489" s="490">
        <v>300</v>
      </c>
      <c r="P489" s="490" t="s">
        <v>342</v>
      </c>
    </row>
    <row r="490" spans="1:16" ht="14.4">
      <c r="B490" s="454">
        <v>112021301</v>
      </c>
      <c r="C490" s="455" t="s">
        <v>4112</v>
      </c>
      <c r="D490" s="491">
        <v>100</v>
      </c>
      <c r="E490" s="490">
        <v>100</v>
      </c>
      <c r="F490" s="490">
        <v>100</v>
      </c>
      <c r="G490" s="490">
        <v>100</v>
      </c>
      <c r="H490" s="490">
        <v>100</v>
      </c>
      <c r="I490" s="490">
        <v>100</v>
      </c>
      <c r="J490" s="490">
        <v>100</v>
      </c>
      <c r="K490" s="490">
        <v>100</v>
      </c>
      <c r="L490" s="490">
        <v>100</v>
      </c>
      <c r="M490" s="490">
        <v>100</v>
      </c>
      <c r="N490" s="490">
        <v>100</v>
      </c>
      <c r="O490" s="490">
        <v>100</v>
      </c>
      <c r="P490" s="490" t="s">
        <v>342</v>
      </c>
    </row>
    <row r="491" spans="1:16" ht="14.4">
      <c r="B491" s="444">
        <v>11202130101</v>
      </c>
      <c r="C491" s="445" t="s">
        <v>4113</v>
      </c>
      <c r="D491" s="488">
        <v>45</v>
      </c>
      <c r="E491" s="488">
        <v>45</v>
      </c>
      <c r="F491" s="488">
        <v>45</v>
      </c>
      <c r="G491" s="488">
        <v>45</v>
      </c>
      <c r="H491" s="488">
        <v>45</v>
      </c>
      <c r="I491" s="488">
        <v>45</v>
      </c>
      <c r="J491" s="488">
        <v>45</v>
      </c>
      <c r="K491" s="488">
        <v>45</v>
      </c>
      <c r="L491" s="488">
        <v>45</v>
      </c>
      <c r="M491" s="488">
        <v>45</v>
      </c>
      <c r="N491" s="488">
        <v>45</v>
      </c>
      <c r="O491" s="488">
        <v>45</v>
      </c>
      <c r="P491" s="488" t="s">
        <v>4314</v>
      </c>
    </row>
    <row r="492" spans="1:16" ht="14.4">
      <c r="B492" s="444">
        <v>11202130102</v>
      </c>
      <c r="C492" s="445" t="s">
        <v>4114</v>
      </c>
      <c r="D492" s="488">
        <v>15</v>
      </c>
      <c r="E492" s="488">
        <v>15</v>
      </c>
      <c r="F492" s="488">
        <v>15</v>
      </c>
      <c r="G492" s="488">
        <v>15</v>
      </c>
      <c r="H492" s="488">
        <v>15</v>
      </c>
      <c r="I492" s="488">
        <v>15</v>
      </c>
      <c r="J492" s="488">
        <v>15</v>
      </c>
      <c r="K492" s="488">
        <v>15</v>
      </c>
      <c r="L492" s="488">
        <v>15</v>
      </c>
      <c r="M492" s="488">
        <v>15</v>
      </c>
      <c r="N492" s="488">
        <v>15</v>
      </c>
      <c r="O492" s="488">
        <v>15</v>
      </c>
      <c r="P492" s="488" t="s">
        <v>4314</v>
      </c>
    </row>
    <row r="493" spans="1:16" ht="14.4">
      <c r="B493" s="444">
        <v>11202130103</v>
      </c>
      <c r="C493" s="445" t="s">
        <v>4115</v>
      </c>
      <c r="D493" s="488">
        <v>40</v>
      </c>
      <c r="E493" s="488">
        <v>40</v>
      </c>
      <c r="F493" s="488">
        <v>40</v>
      </c>
      <c r="G493" s="488">
        <v>40</v>
      </c>
      <c r="H493" s="488">
        <v>40</v>
      </c>
      <c r="I493" s="488">
        <v>40</v>
      </c>
      <c r="J493" s="488">
        <v>40</v>
      </c>
      <c r="K493" s="488">
        <v>40</v>
      </c>
      <c r="L493" s="488">
        <v>40</v>
      </c>
      <c r="M493" s="488">
        <v>40</v>
      </c>
      <c r="N493" s="488">
        <v>40</v>
      </c>
      <c r="O493" s="488">
        <v>40</v>
      </c>
      <c r="P493" s="488" t="s">
        <v>4314</v>
      </c>
    </row>
    <row r="494" spans="1:16" ht="14.4">
      <c r="B494" s="454">
        <v>112021302</v>
      </c>
      <c r="C494" s="455" t="s">
        <v>4116</v>
      </c>
      <c r="D494" s="491">
        <v>100</v>
      </c>
      <c r="E494" s="490">
        <v>100</v>
      </c>
      <c r="F494" s="490">
        <v>100</v>
      </c>
      <c r="G494" s="490">
        <v>100</v>
      </c>
      <c r="H494" s="490">
        <v>100</v>
      </c>
      <c r="I494" s="490">
        <v>100</v>
      </c>
      <c r="J494" s="490">
        <v>100</v>
      </c>
      <c r="K494" s="490">
        <v>100</v>
      </c>
      <c r="L494" s="490">
        <v>100</v>
      </c>
      <c r="M494" s="490">
        <v>100</v>
      </c>
      <c r="N494" s="490">
        <v>100</v>
      </c>
      <c r="O494" s="490">
        <v>100</v>
      </c>
      <c r="P494" s="490" t="s">
        <v>342</v>
      </c>
    </row>
    <row r="495" spans="1:16" ht="14.4">
      <c r="B495" s="444">
        <v>11202130201</v>
      </c>
      <c r="C495" s="445" t="s">
        <v>4117</v>
      </c>
      <c r="D495" s="488">
        <v>45</v>
      </c>
      <c r="E495" s="488">
        <v>45</v>
      </c>
      <c r="F495" s="488">
        <v>45</v>
      </c>
      <c r="G495" s="488">
        <v>45</v>
      </c>
      <c r="H495" s="488">
        <v>45</v>
      </c>
      <c r="I495" s="488">
        <v>45</v>
      </c>
      <c r="J495" s="488">
        <v>45</v>
      </c>
      <c r="K495" s="488">
        <v>45</v>
      </c>
      <c r="L495" s="488">
        <v>45</v>
      </c>
      <c r="M495" s="488">
        <v>45</v>
      </c>
      <c r="N495" s="488">
        <v>45</v>
      </c>
      <c r="O495" s="488">
        <v>45</v>
      </c>
      <c r="P495" s="488" t="s">
        <v>4314</v>
      </c>
    </row>
    <row r="496" spans="1:16" ht="14.4">
      <c r="B496" s="444">
        <v>11202130202</v>
      </c>
      <c r="C496" s="445" t="s">
        <v>4118</v>
      </c>
      <c r="D496" s="488">
        <v>15</v>
      </c>
      <c r="E496" s="488">
        <v>15</v>
      </c>
      <c r="F496" s="488">
        <v>15</v>
      </c>
      <c r="G496" s="488">
        <v>15</v>
      </c>
      <c r="H496" s="488">
        <v>15</v>
      </c>
      <c r="I496" s="488">
        <v>15</v>
      </c>
      <c r="J496" s="488">
        <v>15</v>
      </c>
      <c r="K496" s="488">
        <v>15</v>
      </c>
      <c r="L496" s="488">
        <v>15</v>
      </c>
      <c r="M496" s="488">
        <v>15</v>
      </c>
      <c r="N496" s="488">
        <v>15</v>
      </c>
      <c r="O496" s="488">
        <v>15</v>
      </c>
      <c r="P496" s="488" t="s">
        <v>4314</v>
      </c>
    </row>
    <row r="497" spans="2:16" ht="14.4">
      <c r="B497" s="444">
        <v>11202130203</v>
      </c>
      <c r="C497" s="445" t="s">
        <v>4119</v>
      </c>
      <c r="D497" s="488">
        <v>40</v>
      </c>
      <c r="E497" s="488">
        <v>40</v>
      </c>
      <c r="F497" s="488">
        <v>40</v>
      </c>
      <c r="G497" s="488">
        <v>40</v>
      </c>
      <c r="H497" s="488">
        <v>40</v>
      </c>
      <c r="I497" s="488">
        <v>40</v>
      </c>
      <c r="J497" s="488">
        <v>40</v>
      </c>
      <c r="K497" s="488">
        <v>40</v>
      </c>
      <c r="L497" s="488">
        <v>40</v>
      </c>
      <c r="M497" s="488">
        <v>40</v>
      </c>
      <c r="N497" s="488">
        <v>40</v>
      </c>
      <c r="O497" s="488">
        <v>40</v>
      </c>
      <c r="P497" s="488" t="s">
        <v>4314</v>
      </c>
    </row>
    <row r="498" spans="2:16" ht="14.4">
      <c r="B498" s="454">
        <v>112021303</v>
      </c>
      <c r="C498" s="455" t="s">
        <v>4120</v>
      </c>
      <c r="D498" s="491">
        <v>100</v>
      </c>
      <c r="E498" s="490">
        <v>100</v>
      </c>
      <c r="F498" s="490">
        <v>100</v>
      </c>
      <c r="G498" s="490">
        <v>100</v>
      </c>
      <c r="H498" s="490">
        <v>100</v>
      </c>
      <c r="I498" s="490">
        <v>100</v>
      </c>
      <c r="J498" s="490">
        <v>100</v>
      </c>
      <c r="K498" s="490">
        <v>100</v>
      </c>
      <c r="L498" s="490">
        <v>100</v>
      </c>
      <c r="M498" s="490">
        <v>100</v>
      </c>
      <c r="N498" s="490">
        <v>100</v>
      </c>
      <c r="O498" s="490">
        <v>100</v>
      </c>
      <c r="P498" s="490" t="s">
        <v>342</v>
      </c>
    </row>
    <row r="499" spans="2:16" ht="14.4">
      <c r="B499" s="444">
        <v>11202130301</v>
      </c>
      <c r="C499" s="445" t="s">
        <v>4121</v>
      </c>
      <c r="D499" s="488">
        <v>45</v>
      </c>
      <c r="E499" s="488">
        <v>45</v>
      </c>
      <c r="F499" s="488">
        <v>45</v>
      </c>
      <c r="G499" s="488">
        <v>45</v>
      </c>
      <c r="H499" s="488">
        <v>45</v>
      </c>
      <c r="I499" s="488">
        <v>45</v>
      </c>
      <c r="J499" s="488">
        <v>45</v>
      </c>
      <c r="K499" s="488">
        <v>45</v>
      </c>
      <c r="L499" s="488">
        <v>45</v>
      </c>
      <c r="M499" s="488">
        <v>45</v>
      </c>
      <c r="N499" s="488">
        <v>45</v>
      </c>
      <c r="O499" s="488">
        <v>45</v>
      </c>
      <c r="P499" s="488" t="s">
        <v>4314</v>
      </c>
    </row>
    <row r="500" spans="2:16" ht="14.4">
      <c r="B500" s="444">
        <v>11202130302</v>
      </c>
      <c r="C500" s="445" t="s">
        <v>4122</v>
      </c>
      <c r="D500" s="488">
        <v>15</v>
      </c>
      <c r="E500" s="488">
        <v>15</v>
      </c>
      <c r="F500" s="488">
        <v>15</v>
      </c>
      <c r="G500" s="488">
        <v>15</v>
      </c>
      <c r="H500" s="488">
        <v>15</v>
      </c>
      <c r="I500" s="488">
        <v>15</v>
      </c>
      <c r="J500" s="488">
        <v>15</v>
      </c>
      <c r="K500" s="488">
        <v>15</v>
      </c>
      <c r="L500" s="488">
        <v>15</v>
      </c>
      <c r="M500" s="488">
        <v>15</v>
      </c>
      <c r="N500" s="488">
        <v>15</v>
      </c>
      <c r="O500" s="488">
        <v>15</v>
      </c>
      <c r="P500" s="488" t="s">
        <v>4314</v>
      </c>
    </row>
    <row r="501" spans="2:16" ht="14.4">
      <c r="B501" s="444">
        <v>11202130303</v>
      </c>
      <c r="C501" s="445" t="s">
        <v>4123</v>
      </c>
      <c r="D501" s="488">
        <v>40</v>
      </c>
      <c r="E501" s="488">
        <v>40</v>
      </c>
      <c r="F501" s="488">
        <v>40</v>
      </c>
      <c r="G501" s="488">
        <v>40</v>
      </c>
      <c r="H501" s="488">
        <v>40</v>
      </c>
      <c r="I501" s="488">
        <v>40</v>
      </c>
      <c r="J501" s="488">
        <v>40</v>
      </c>
      <c r="K501" s="488">
        <v>40</v>
      </c>
      <c r="L501" s="488">
        <v>40</v>
      </c>
      <c r="M501" s="488">
        <v>40</v>
      </c>
      <c r="N501" s="488">
        <v>40</v>
      </c>
      <c r="O501" s="488">
        <v>40</v>
      </c>
      <c r="P501" s="488" t="s">
        <v>4314</v>
      </c>
    </row>
    <row r="502" spans="2:16" ht="14.4">
      <c r="B502" s="442">
        <v>11203</v>
      </c>
      <c r="C502" s="443" t="s">
        <v>252</v>
      </c>
      <c r="D502" s="487">
        <v>76489976980</v>
      </c>
      <c r="E502" s="487">
        <v>82250039650</v>
      </c>
      <c r="F502" s="487">
        <v>83092016424</v>
      </c>
      <c r="G502" s="487">
        <v>84717746136</v>
      </c>
      <c r="H502" s="487">
        <v>86390200993</v>
      </c>
      <c r="I502" s="487">
        <v>88106474860</v>
      </c>
      <c r="J502" s="487">
        <v>89865509782</v>
      </c>
      <c r="K502" s="487">
        <v>91667187030</v>
      </c>
      <c r="L502" s="487">
        <v>93511872766</v>
      </c>
      <c r="M502" s="487">
        <v>95400190971</v>
      </c>
      <c r="N502" s="487">
        <v>97332910086</v>
      </c>
      <c r="O502" s="487">
        <v>99310886461</v>
      </c>
      <c r="P502" s="487" t="s">
        <v>342</v>
      </c>
    </row>
    <row r="503" spans="2:16" ht="14.4">
      <c r="B503" s="444">
        <v>1120301</v>
      </c>
      <c r="C503" s="445" t="s">
        <v>122</v>
      </c>
      <c r="D503" s="488">
        <v>11671941</v>
      </c>
      <c r="E503" s="488">
        <v>11671941</v>
      </c>
      <c r="F503" s="488">
        <v>12022099</v>
      </c>
      <c r="G503" s="488">
        <v>12382762</v>
      </c>
      <c r="H503" s="488">
        <v>12754245</v>
      </c>
      <c r="I503" s="488">
        <v>13136872</v>
      </c>
      <c r="J503" s="488">
        <v>13530978</v>
      </c>
      <c r="K503" s="488">
        <v>13936907</v>
      </c>
      <c r="L503" s="488">
        <v>14355014</v>
      </c>
      <c r="M503" s="488">
        <v>14785664</v>
      </c>
      <c r="N503" s="488">
        <v>15229234</v>
      </c>
      <c r="O503" s="488">
        <v>15686111</v>
      </c>
      <c r="P503" s="488" t="s">
        <v>2789</v>
      </c>
    </row>
    <row r="504" spans="2:16" ht="14.4">
      <c r="B504" s="444">
        <v>1120302</v>
      </c>
      <c r="C504" s="445" t="s">
        <v>153</v>
      </c>
      <c r="D504" s="488">
        <v>42635440021</v>
      </c>
      <c r="E504" s="488">
        <v>47497324467</v>
      </c>
      <c r="F504" s="488">
        <v>48367967805</v>
      </c>
      <c r="G504" s="488">
        <v>49248703645</v>
      </c>
      <c r="H504" s="488">
        <v>50145476868</v>
      </c>
      <c r="I504" s="488">
        <v>51058579499</v>
      </c>
      <c r="J504" s="488">
        <v>51988308883</v>
      </c>
      <c r="K504" s="488">
        <v>52934967777</v>
      </c>
      <c r="L504" s="488">
        <v>53898864451</v>
      </c>
      <c r="M504" s="488">
        <v>54880312789</v>
      </c>
      <c r="N504" s="488">
        <v>55879632392</v>
      </c>
      <c r="O504" s="488">
        <v>56897148678</v>
      </c>
      <c r="P504" s="488" t="s">
        <v>2969</v>
      </c>
    </row>
    <row r="505" spans="2:16" ht="14.4">
      <c r="B505" s="444">
        <v>1120303</v>
      </c>
      <c r="C505" s="445" t="s">
        <v>404</v>
      </c>
      <c r="D505" s="488">
        <v>13772043053</v>
      </c>
      <c r="E505" s="488">
        <v>13772043053</v>
      </c>
      <c r="F505" s="488">
        <v>13978623699</v>
      </c>
      <c r="G505" s="488">
        <v>14188303054</v>
      </c>
      <c r="H505" s="488">
        <v>14401127600</v>
      </c>
      <c r="I505" s="488">
        <v>14617144514</v>
      </c>
      <c r="J505" s="488">
        <v>14836401682</v>
      </c>
      <c r="K505" s="488">
        <v>15058947707</v>
      </c>
      <c r="L505" s="488">
        <v>15284831923</v>
      </c>
      <c r="M505" s="488">
        <v>15514104401</v>
      </c>
      <c r="N505" s="488">
        <v>15746815967</v>
      </c>
      <c r="O505" s="488">
        <v>15983018207</v>
      </c>
      <c r="P505" s="488" t="s">
        <v>2969</v>
      </c>
    </row>
    <row r="506" spans="2:16" ht="14.4">
      <c r="B506" s="444">
        <v>1120305</v>
      </c>
      <c r="C506" s="445" t="s">
        <v>2126</v>
      </c>
      <c r="D506" s="488">
        <v>3997244</v>
      </c>
      <c r="E506" s="488">
        <v>3997244</v>
      </c>
      <c r="F506" s="488">
        <v>4085583</v>
      </c>
      <c r="G506" s="488">
        <v>4175874</v>
      </c>
      <c r="H506" s="488">
        <v>4268161</v>
      </c>
      <c r="I506" s="488">
        <v>4362488</v>
      </c>
      <c r="J506" s="488">
        <v>4458899</v>
      </c>
      <c r="K506" s="488">
        <v>4557440</v>
      </c>
      <c r="L506" s="488">
        <v>4658160</v>
      </c>
      <c r="M506" s="488">
        <v>4761105</v>
      </c>
      <c r="N506" s="488">
        <v>4866326</v>
      </c>
      <c r="O506" s="488">
        <v>4973871</v>
      </c>
      <c r="P506" s="488" t="s">
        <v>2969</v>
      </c>
    </row>
    <row r="507" spans="2:16" ht="14.4">
      <c r="B507" s="444">
        <v>1120306</v>
      </c>
      <c r="C507" s="445" t="s">
        <v>131</v>
      </c>
      <c r="D507" s="488">
        <v>9039237</v>
      </c>
      <c r="E507" s="488">
        <v>58179289</v>
      </c>
      <c r="F507" s="488">
        <v>29089645</v>
      </c>
      <c r="G507" s="488">
        <v>14544823</v>
      </c>
      <c r="H507" s="488">
        <v>7272412</v>
      </c>
      <c r="I507" s="488">
        <v>3636206</v>
      </c>
      <c r="J507" s="488">
        <v>1818103</v>
      </c>
      <c r="K507" s="488">
        <v>909052</v>
      </c>
      <c r="L507" s="488">
        <v>454526</v>
      </c>
      <c r="M507" s="488">
        <v>227263</v>
      </c>
      <c r="N507" s="488">
        <v>113632</v>
      </c>
      <c r="O507" s="488">
        <v>56816</v>
      </c>
      <c r="P507" s="488" t="s">
        <v>2789</v>
      </c>
    </row>
    <row r="508" spans="2:16" ht="14.4">
      <c r="B508" s="444">
        <v>1120307</v>
      </c>
      <c r="C508" s="445" t="s">
        <v>126</v>
      </c>
      <c r="D508" s="488">
        <v>1</v>
      </c>
      <c r="E508" s="488">
        <v>1</v>
      </c>
      <c r="F508" s="488">
        <v>1</v>
      </c>
      <c r="G508" s="488">
        <v>1</v>
      </c>
      <c r="H508" s="488">
        <v>1</v>
      </c>
      <c r="I508" s="488">
        <v>1</v>
      </c>
      <c r="J508" s="488">
        <v>1</v>
      </c>
      <c r="K508" s="488">
        <v>1</v>
      </c>
      <c r="L508" s="488">
        <v>1</v>
      </c>
      <c r="M508" s="488">
        <v>1</v>
      </c>
      <c r="N508" s="488">
        <v>1</v>
      </c>
      <c r="O508" s="488">
        <v>1</v>
      </c>
      <c r="P508" s="488" t="s">
        <v>2593</v>
      </c>
    </row>
    <row r="509" spans="2:16" ht="14.4">
      <c r="B509" s="444">
        <v>1120308</v>
      </c>
      <c r="C509" s="445" t="s">
        <v>405</v>
      </c>
      <c r="D509" s="488">
        <v>770351691</v>
      </c>
      <c r="E509" s="488">
        <v>770351691</v>
      </c>
      <c r="F509" s="488">
        <v>726076149</v>
      </c>
      <c r="G509" s="488">
        <v>684345319</v>
      </c>
      <c r="H509" s="488">
        <v>645012946</v>
      </c>
      <c r="I509" s="488">
        <v>607941180</v>
      </c>
      <c r="J509" s="488">
        <v>573000093</v>
      </c>
      <c r="K509" s="488">
        <v>540067226</v>
      </c>
      <c r="L509" s="488">
        <v>509027157</v>
      </c>
      <c r="M509" s="488">
        <v>479771100</v>
      </c>
      <c r="N509" s="488">
        <v>452196518</v>
      </c>
      <c r="O509" s="488">
        <v>426206770</v>
      </c>
      <c r="P509" s="488" t="s">
        <v>2969</v>
      </c>
    </row>
    <row r="510" spans="2:16" ht="14.4">
      <c r="B510" s="444">
        <v>1120309</v>
      </c>
      <c r="C510" s="445" t="s">
        <v>406</v>
      </c>
      <c r="D510" s="488">
        <v>1</v>
      </c>
      <c r="E510" s="488">
        <v>66947921</v>
      </c>
      <c r="F510" s="488">
        <v>64337539</v>
      </c>
      <c r="G510" s="488">
        <v>61828939</v>
      </c>
      <c r="H510" s="488">
        <v>59418152</v>
      </c>
      <c r="I510" s="488">
        <v>57101364</v>
      </c>
      <c r="J510" s="488">
        <v>54874911</v>
      </c>
      <c r="K510" s="488">
        <v>52735271</v>
      </c>
      <c r="L510" s="488">
        <v>50679057</v>
      </c>
      <c r="M510" s="488">
        <v>48703018</v>
      </c>
      <c r="N510" s="488">
        <v>46804027</v>
      </c>
      <c r="O510" s="488">
        <v>44979080</v>
      </c>
      <c r="P510" s="488" t="s">
        <v>2969</v>
      </c>
    </row>
    <row r="511" spans="2:16" ht="28.8">
      <c r="B511" s="444">
        <v>1120310</v>
      </c>
      <c r="C511" s="445" t="s">
        <v>2127</v>
      </c>
      <c r="D511" s="488">
        <v>1</v>
      </c>
      <c r="E511" s="488">
        <v>1</v>
      </c>
      <c r="F511" s="488">
        <v>1</v>
      </c>
      <c r="G511" s="488">
        <v>1</v>
      </c>
      <c r="H511" s="488">
        <v>1</v>
      </c>
      <c r="I511" s="488">
        <v>1</v>
      </c>
      <c r="J511" s="488">
        <v>1</v>
      </c>
      <c r="K511" s="488">
        <v>1</v>
      </c>
      <c r="L511" s="488">
        <v>1</v>
      </c>
      <c r="M511" s="488">
        <v>1</v>
      </c>
      <c r="N511" s="488">
        <v>1</v>
      </c>
      <c r="O511" s="488">
        <v>1</v>
      </c>
      <c r="P511" s="488" t="s">
        <v>2921</v>
      </c>
    </row>
    <row r="512" spans="2:16" ht="14.4">
      <c r="B512" s="444">
        <v>1120311</v>
      </c>
      <c r="C512" s="445" t="s">
        <v>69</v>
      </c>
      <c r="D512" s="488">
        <v>145765412</v>
      </c>
      <c r="E512" s="488">
        <v>191742105</v>
      </c>
      <c r="F512" s="488">
        <v>194153122</v>
      </c>
      <c r="G512" s="488">
        <v>196594456</v>
      </c>
      <c r="H512" s="488">
        <v>199066489</v>
      </c>
      <c r="I512" s="488">
        <v>201569605</v>
      </c>
      <c r="J512" s="488">
        <v>204104196</v>
      </c>
      <c r="K512" s="488">
        <v>206670658</v>
      </c>
      <c r="L512" s="488">
        <v>209269391</v>
      </c>
      <c r="M512" s="488">
        <v>211900801</v>
      </c>
      <c r="N512" s="488">
        <v>214565300</v>
      </c>
      <c r="O512" s="488">
        <v>217263303</v>
      </c>
      <c r="P512" s="488" t="s">
        <v>2969</v>
      </c>
    </row>
    <row r="513" spans="2:16" ht="14.4">
      <c r="B513" s="444">
        <v>1120312</v>
      </c>
      <c r="C513" s="445" t="s">
        <v>407</v>
      </c>
      <c r="D513" s="488">
        <v>32613689</v>
      </c>
      <c r="E513" s="488">
        <v>32613689</v>
      </c>
      <c r="F513" s="488">
        <v>33334452</v>
      </c>
      <c r="G513" s="488">
        <v>34071143</v>
      </c>
      <c r="H513" s="488">
        <v>34824115</v>
      </c>
      <c r="I513" s="488">
        <v>35593728</v>
      </c>
      <c r="J513" s="488">
        <v>36380350</v>
      </c>
      <c r="K513" s="488">
        <v>37184355</v>
      </c>
      <c r="L513" s="488">
        <v>38006130</v>
      </c>
      <c r="M513" s="488">
        <v>38846065</v>
      </c>
      <c r="N513" s="488">
        <v>39704563</v>
      </c>
      <c r="O513" s="488">
        <v>40582034</v>
      </c>
      <c r="P513" s="488" t="s">
        <v>2969</v>
      </c>
    </row>
    <row r="514" spans="2:16" ht="28.8">
      <c r="B514" s="444">
        <v>1120317</v>
      </c>
      <c r="C514" s="445" t="s">
        <v>2128</v>
      </c>
      <c r="D514" s="488">
        <v>17426374051</v>
      </c>
      <c r="E514" s="488">
        <v>17426374051</v>
      </c>
      <c r="F514" s="488">
        <v>17949165273</v>
      </c>
      <c r="G514" s="488">
        <v>18487640231</v>
      </c>
      <c r="H514" s="488">
        <v>19042269438</v>
      </c>
      <c r="I514" s="488">
        <v>19613537521</v>
      </c>
      <c r="J514" s="488">
        <v>20201943647</v>
      </c>
      <c r="K514" s="488">
        <v>20808001956</v>
      </c>
      <c r="L514" s="488">
        <v>21432242015</v>
      </c>
      <c r="M514" s="488">
        <v>22075209275</v>
      </c>
      <c r="N514" s="488">
        <v>22737465553</v>
      </c>
      <c r="O514" s="488">
        <v>23419589520</v>
      </c>
      <c r="P514" s="488" t="s">
        <v>2789</v>
      </c>
    </row>
    <row r="515" spans="2:16" ht="14.4">
      <c r="B515" s="452">
        <v>1120313</v>
      </c>
      <c r="C515" s="453" t="s">
        <v>1168</v>
      </c>
      <c r="D515" s="491">
        <v>0</v>
      </c>
      <c r="E515" s="491">
        <v>0</v>
      </c>
      <c r="F515" s="491">
        <v>0</v>
      </c>
      <c r="G515" s="491">
        <v>0</v>
      </c>
      <c r="H515" s="491">
        <v>0</v>
      </c>
      <c r="I515" s="491">
        <v>0</v>
      </c>
      <c r="J515" s="491">
        <v>0</v>
      </c>
      <c r="K515" s="491">
        <v>0</v>
      </c>
      <c r="L515" s="491">
        <v>0</v>
      </c>
      <c r="M515" s="491">
        <v>0</v>
      </c>
      <c r="N515" s="491">
        <v>0</v>
      </c>
      <c r="O515" s="491">
        <v>0</v>
      </c>
      <c r="P515" s="491" t="s">
        <v>2593</v>
      </c>
    </row>
    <row r="516" spans="2:16" ht="14.4">
      <c r="B516" s="444">
        <v>1120314</v>
      </c>
      <c r="C516" s="445" t="s">
        <v>2050</v>
      </c>
      <c r="D516" s="488">
        <v>514019</v>
      </c>
      <c r="E516" s="488">
        <v>514019</v>
      </c>
      <c r="F516" s="488">
        <v>529439</v>
      </c>
      <c r="G516" s="488">
        <v>545322</v>
      </c>
      <c r="H516" s="488">
        <v>561682</v>
      </c>
      <c r="I516" s="488">
        <v>578532</v>
      </c>
      <c r="J516" s="488">
        <v>595888</v>
      </c>
      <c r="K516" s="488">
        <v>613765</v>
      </c>
      <c r="L516" s="488">
        <v>632178</v>
      </c>
      <c r="M516" s="488">
        <v>651143</v>
      </c>
      <c r="N516" s="488">
        <v>670677</v>
      </c>
      <c r="O516" s="488">
        <v>690797</v>
      </c>
      <c r="P516" s="488" t="s">
        <v>2789</v>
      </c>
    </row>
    <row r="517" spans="2:16" ht="14.4">
      <c r="B517" s="444">
        <v>1120316</v>
      </c>
      <c r="C517" s="445" t="s">
        <v>2129</v>
      </c>
      <c r="D517" s="488">
        <v>1682166618</v>
      </c>
      <c r="E517" s="488">
        <v>2418280177</v>
      </c>
      <c r="F517" s="488">
        <v>1732631616</v>
      </c>
      <c r="G517" s="488">
        <v>1784610565</v>
      </c>
      <c r="H517" s="488">
        <v>1838148882</v>
      </c>
      <c r="I517" s="488">
        <v>1893293348</v>
      </c>
      <c r="J517" s="488">
        <v>1950092149</v>
      </c>
      <c r="K517" s="488">
        <v>2008594913</v>
      </c>
      <c r="L517" s="488">
        <v>2068852761</v>
      </c>
      <c r="M517" s="488">
        <v>2130918344</v>
      </c>
      <c r="N517" s="488">
        <v>2194845894</v>
      </c>
      <c r="O517" s="488">
        <v>2260691271</v>
      </c>
      <c r="P517" s="488" t="s">
        <v>2593</v>
      </c>
    </row>
    <row r="518" spans="2:16" ht="14.4">
      <c r="B518" s="444">
        <v>1120321</v>
      </c>
      <c r="C518" s="445" t="s">
        <v>4124</v>
      </c>
      <c r="D518" s="488">
        <v>1</v>
      </c>
      <c r="E518" s="488">
        <v>1</v>
      </c>
      <c r="F518" s="488">
        <v>1</v>
      </c>
      <c r="G518" s="488">
        <v>1</v>
      </c>
      <c r="H518" s="488">
        <v>1</v>
      </c>
      <c r="I518" s="488">
        <v>1</v>
      </c>
      <c r="J518" s="488">
        <v>1</v>
      </c>
      <c r="K518" s="488">
        <v>1</v>
      </c>
      <c r="L518" s="488">
        <v>1</v>
      </c>
      <c r="M518" s="488">
        <v>1</v>
      </c>
      <c r="N518" s="488">
        <v>1</v>
      </c>
      <c r="O518" s="488">
        <v>1</v>
      </c>
      <c r="P518" s="488" t="s">
        <v>4314</v>
      </c>
    </row>
    <row r="519" spans="2:16" ht="14.4">
      <c r="B519" s="442">
        <v>11204</v>
      </c>
      <c r="C519" s="443" t="s">
        <v>253</v>
      </c>
      <c r="D519" s="487">
        <v>1406651024</v>
      </c>
      <c r="E519" s="487">
        <v>3932670588</v>
      </c>
      <c r="F519" s="487">
        <v>3438301308</v>
      </c>
      <c r="G519" s="487">
        <v>3304931591</v>
      </c>
      <c r="H519" s="487">
        <v>3176740711</v>
      </c>
      <c r="I519" s="487">
        <v>3053527654</v>
      </c>
      <c r="J519" s="487">
        <v>2935099209</v>
      </c>
      <c r="K519" s="487">
        <v>2821269664</v>
      </c>
      <c r="L519" s="487">
        <v>2711891240</v>
      </c>
      <c r="M519" s="487">
        <v>2606763026</v>
      </c>
      <c r="N519" s="487">
        <v>2505720158</v>
      </c>
      <c r="O519" s="487">
        <v>2408604178</v>
      </c>
      <c r="P519" s="487" t="s">
        <v>342</v>
      </c>
    </row>
    <row r="520" spans="2:16" ht="14.4">
      <c r="B520" s="444">
        <v>1120401</v>
      </c>
      <c r="C520" s="445" t="s">
        <v>125</v>
      </c>
      <c r="D520" s="488">
        <v>16000000</v>
      </c>
      <c r="E520" s="488">
        <v>4800000</v>
      </c>
      <c r="F520" s="488">
        <v>1</v>
      </c>
      <c r="G520" s="488">
        <v>1</v>
      </c>
      <c r="H520" s="488">
        <v>1</v>
      </c>
      <c r="I520" s="488">
        <v>1</v>
      </c>
      <c r="J520" s="488">
        <v>1</v>
      </c>
      <c r="K520" s="488">
        <v>1</v>
      </c>
      <c r="L520" s="488">
        <v>1</v>
      </c>
      <c r="M520" s="488">
        <v>1</v>
      </c>
      <c r="N520" s="488">
        <v>1</v>
      </c>
      <c r="O520" s="488">
        <v>1</v>
      </c>
      <c r="P520" s="488" t="s">
        <v>2593</v>
      </c>
    </row>
    <row r="521" spans="2:16" ht="14.4">
      <c r="B521" s="444">
        <v>1120402</v>
      </c>
      <c r="C521" s="445" t="s">
        <v>97</v>
      </c>
      <c r="D521" s="488">
        <v>1</v>
      </c>
      <c r="E521" s="488">
        <v>334391751</v>
      </c>
      <c r="F521" s="488">
        <v>1</v>
      </c>
      <c r="G521" s="488">
        <v>1</v>
      </c>
      <c r="H521" s="488">
        <v>1</v>
      </c>
      <c r="I521" s="488">
        <v>1</v>
      </c>
      <c r="J521" s="488">
        <v>1</v>
      </c>
      <c r="K521" s="488">
        <v>1</v>
      </c>
      <c r="L521" s="488">
        <v>1</v>
      </c>
      <c r="M521" s="488">
        <v>1</v>
      </c>
      <c r="N521" s="488">
        <v>1</v>
      </c>
      <c r="O521" s="488">
        <v>1</v>
      </c>
      <c r="P521" s="488" t="s">
        <v>2593</v>
      </c>
    </row>
    <row r="522" spans="2:16" ht="14.4">
      <c r="B522" s="444">
        <v>1120404</v>
      </c>
      <c r="C522" s="445" t="s">
        <v>73</v>
      </c>
      <c r="D522" s="488">
        <v>1873145</v>
      </c>
      <c r="E522" s="488">
        <v>11384745</v>
      </c>
      <c r="F522" s="488">
        <v>1901242</v>
      </c>
      <c r="G522" s="488">
        <v>1929761</v>
      </c>
      <c r="H522" s="488">
        <v>1958707</v>
      </c>
      <c r="I522" s="488">
        <v>1988088</v>
      </c>
      <c r="J522" s="488">
        <v>2017909</v>
      </c>
      <c r="K522" s="488">
        <v>2048178</v>
      </c>
      <c r="L522" s="488">
        <v>2109623</v>
      </c>
      <c r="M522" s="488">
        <v>2172912</v>
      </c>
      <c r="N522" s="488">
        <v>2238100</v>
      </c>
      <c r="O522" s="488">
        <v>2305243</v>
      </c>
      <c r="P522" s="488" t="s">
        <v>2593</v>
      </c>
    </row>
    <row r="523" spans="2:16" ht="14.4">
      <c r="B523" s="444">
        <v>1120405</v>
      </c>
      <c r="C523" s="445" t="s">
        <v>2130</v>
      </c>
      <c r="D523" s="488">
        <v>1</v>
      </c>
      <c r="E523" s="488">
        <v>1</v>
      </c>
      <c r="F523" s="488">
        <v>1</v>
      </c>
      <c r="G523" s="488">
        <v>1</v>
      </c>
      <c r="H523" s="488">
        <v>1</v>
      </c>
      <c r="I523" s="488">
        <v>1</v>
      </c>
      <c r="J523" s="488">
        <v>1</v>
      </c>
      <c r="K523" s="488">
        <v>1</v>
      </c>
      <c r="L523" s="488">
        <v>1</v>
      </c>
      <c r="M523" s="488">
        <v>1</v>
      </c>
      <c r="N523" s="488">
        <v>1</v>
      </c>
      <c r="O523" s="488">
        <v>1</v>
      </c>
      <c r="P523" s="488" t="s">
        <v>2593</v>
      </c>
    </row>
    <row r="524" spans="2:16" ht="14.4">
      <c r="B524" s="444">
        <v>1120406</v>
      </c>
      <c r="C524" s="445" t="s">
        <v>408</v>
      </c>
      <c r="D524" s="488">
        <v>1388777874</v>
      </c>
      <c r="E524" s="488">
        <v>3575185847</v>
      </c>
      <c r="F524" s="488">
        <v>3436400060</v>
      </c>
      <c r="G524" s="488">
        <v>3303001824</v>
      </c>
      <c r="H524" s="488">
        <v>3174781998</v>
      </c>
      <c r="I524" s="488">
        <v>3051539560</v>
      </c>
      <c r="J524" s="488">
        <v>2933081294</v>
      </c>
      <c r="K524" s="488">
        <v>2819221480</v>
      </c>
      <c r="L524" s="488">
        <v>2709781611</v>
      </c>
      <c r="M524" s="488">
        <v>2604590108</v>
      </c>
      <c r="N524" s="488">
        <v>2503482052</v>
      </c>
      <c r="O524" s="488">
        <v>2406298929</v>
      </c>
      <c r="P524" s="488" t="s">
        <v>2969</v>
      </c>
    </row>
    <row r="525" spans="2:16" ht="14.4">
      <c r="B525" s="444">
        <v>1120407</v>
      </c>
      <c r="C525" s="445" t="s">
        <v>2131</v>
      </c>
      <c r="D525" s="488">
        <v>1</v>
      </c>
      <c r="E525" s="488">
        <v>6908242</v>
      </c>
      <c r="F525" s="488">
        <v>1</v>
      </c>
      <c r="G525" s="488">
        <v>1</v>
      </c>
      <c r="H525" s="488">
        <v>1</v>
      </c>
      <c r="I525" s="488">
        <v>1</v>
      </c>
      <c r="J525" s="488">
        <v>1</v>
      </c>
      <c r="K525" s="488">
        <v>1</v>
      </c>
      <c r="L525" s="488">
        <v>1</v>
      </c>
      <c r="M525" s="488">
        <v>1</v>
      </c>
      <c r="N525" s="488">
        <v>1</v>
      </c>
      <c r="O525" s="488">
        <v>1</v>
      </c>
      <c r="P525" s="488" t="s">
        <v>2921</v>
      </c>
    </row>
    <row r="526" spans="2:16" ht="14.4">
      <c r="B526" s="444">
        <v>1120411</v>
      </c>
      <c r="C526" s="445" t="s">
        <v>2247</v>
      </c>
      <c r="D526" s="488">
        <v>1</v>
      </c>
      <c r="E526" s="488">
        <v>1</v>
      </c>
      <c r="F526" s="488">
        <v>1</v>
      </c>
      <c r="G526" s="488">
        <v>1</v>
      </c>
      <c r="H526" s="488">
        <v>1</v>
      </c>
      <c r="I526" s="488">
        <v>1</v>
      </c>
      <c r="J526" s="488">
        <v>1</v>
      </c>
      <c r="K526" s="488">
        <v>1</v>
      </c>
      <c r="L526" s="488">
        <v>1</v>
      </c>
      <c r="M526" s="488">
        <v>1</v>
      </c>
      <c r="N526" s="488">
        <v>1</v>
      </c>
      <c r="O526" s="488">
        <v>1</v>
      </c>
      <c r="P526" s="488" t="s">
        <v>2921</v>
      </c>
    </row>
    <row r="527" spans="2:16" ht="14.4">
      <c r="B527" s="444">
        <v>1120409</v>
      </c>
      <c r="C527" s="445" t="s">
        <v>1936</v>
      </c>
      <c r="D527" s="488">
        <v>1</v>
      </c>
      <c r="E527" s="488">
        <v>1</v>
      </c>
      <c r="F527" s="488">
        <v>1</v>
      </c>
      <c r="G527" s="488">
        <v>1</v>
      </c>
      <c r="H527" s="488">
        <v>1</v>
      </c>
      <c r="I527" s="488">
        <v>1</v>
      </c>
      <c r="J527" s="488">
        <v>1</v>
      </c>
      <c r="K527" s="488">
        <v>1</v>
      </c>
      <c r="L527" s="488">
        <v>1</v>
      </c>
      <c r="M527" s="488">
        <v>1</v>
      </c>
      <c r="N527" s="488">
        <v>1</v>
      </c>
      <c r="O527" s="488">
        <v>1</v>
      </c>
      <c r="P527" s="488" t="s">
        <v>2969</v>
      </c>
    </row>
    <row r="528" spans="2:16" ht="28.8">
      <c r="B528" s="442">
        <v>11205</v>
      </c>
      <c r="C528" s="443" t="s">
        <v>806</v>
      </c>
      <c r="D528" s="487">
        <v>60311007879</v>
      </c>
      <c r="E528" s="487">
        <v>92373436208</v>
      </c>
      <c r="F528" s="487">
        <v>95366433280</v>
      </c>
      <c r="G528" s="487">
        <v>58259729737</v>
      </c>
      <c r="H528" s="487">
        <v>62445155610</v>
      </c>
      <c r="I528" s="487">
        <v>66179350652</v>
      </c>
      <c r="J528" s="487">
        <v>72397613936</v>
      </c>
      <c r="K528" s="487">
        <v>70583347938</v>
      </c>
      <c r="L528" s="487">
        <v>76858552304</v>
      </c>
      <c r="M528" s="487">
        <v>80732550023</v>
      </c>
      <c r="N528" s="487">
        <v>85223650606</v>
      </c>
      <c r="O528" s="487">
        <v>89129836662</v>
      </c>
      <c r="P528" s="487" t="s">
        <v>342</v>
      </c>
    </row>
    <row r="529" spans="2:16" ht="28.8">
      <c r="B529" s="444">
        <v>1120501</v>
      </c>
      <c r="C529" s="445" t="s">
        <v>806</v>
      </c>
      <c r="D529" s="488">
        <v>60311007879</v>
      </c>
      <c r="E529" s="488">
        <v>92373436208</v>
      </c>
      <c r="F529" s="488">
        <v>95366433280</v>
      </c>
      <c r="G529" s="488">
        <v>58259729737</v>
      </c>
      <c r="H529" s="488">
        <v>62445155610</v>
      </c>
      <c r="I529" s="488">
        <v>66179350652</v>
      </c>
      <c r="J529" s="488">
        <v>72397613936</v>
      </c>
      <c r="K529" s="488">
        <v>70583347938</v>
      </c>
      <c r="L529" s="488">
        <v>76858552304</v>
      </c>
      <c r="M529" s="488">
        <v>80732550023</v>
      </c>
      <c r="N529" s="488">
        <v>85223650606</v>
      </c>
      <c r="O529" s="488">
        <v>89129836662</v>
      </c>
      <c r="P529" s="488" t="s">
        <v>2921</v>
      </c>
    </row>
    <row r="530" spans="2:16" ht="14.4">
      <c r="B530" s="442">
        <v>11206</v>
      </c>
      <c r="C530" s="443" t="s">
        <v>81</v>
      </c>
      <c r="D530" s="487">
        <v>0</v>
      </c>
      <c r="E530" s="487">
        <v>0</v>
      </c>
      <c r="F530" s="487">
        <v>0</v>
      </c>
      <c r="G530" s="487">
        <v>0</v>
      </c>
      <c r="H530" s="487">
        <v>0</v>
      </c>
      <c r="I530" s="487">
        <v>0</v>
      </c>
      <c r="J530" s="487">
        <v>0</v>
      </c>
      <c r="K530" s="487">
        <v>0</v>
      </c>
      <c r="L530" s="487">
        <v>0</v>
      </c>
      <c r="M530" s="487">
        <v>0</v>
      </c>
      <c r="N530" s="487">
        <v>0</v>
      </c>
      <c r="O530" s="487">
        <v>0</v>
      </c>
      <c r="P530" s="487" t="s">
        <v>342</v>
      </c>
    </row>
    <row r="531" spans="2:16" ht="14.4">
      <c r="B531" s="452">
        <v>1120601</v>
      </c>
      <c r="C531" s="453" t="s">
        <v>81</v>
      </c>
      <c r="D531" s="491">
        <v>0</v>
      </c>
      <c r="E531" s="491">
        <v>0</v>
      </c>
      <c r="F531" s="491">
        <v>0</v>
      </c>
      <c r="G531" s="491">
        <v>0</v>
      </c>
      <c r="H531" s="491">
        <v>0</v>
      </c>
      <c r="I531" s="491">
        <v>0</v>
      </c>
      <c r="J531" s="491">
        <v>0</v>
      </c>
      <c r="K531" s="491">
        <v>0</v>
      </c>
      <c r="L531" s="491">
        <v>0</v>
      </c>
      <c r="M531" s="491">
        <v>0</v>
      </c>
      <c r="N531" s="491">
        <v>0</v>
      </c>
      <c r="O531" s="491">
        <v>0</v>
      </c>
      <c r="P531" s="491" t="s">
        <v>2593</v>
      </c>
    </row>
    <row r="532" spans="2:16" ht="14.4">
      <c r="B532" s="442">
        <v>11207</v>
      </c>
      <c r="C532" s="443" t="s">
        <v>805</v>
      </c>
      <c r="D532" s="487">
        <v>64059435312</v>
      </c>
      <c r="E532" s="487">
        <v>70757943058</v>
      </c>
      <c r="F532" s="487">
        <v>68622383354</v>
      </c>
      <c r="G532" s="487">
        <v>70672268635</v>
      </c>
      <c r="H532" s="487">
        <v>72783914061</v>
      </c>
      <c r="I532" s="487">
        <v>74959164528</v>
      </c>
      <c r="J532" s="487">
        <v>77199920517</v>
      </c>
      <c r="K532" s="487">
        <v>79508139756</v>
      </c>
      <c r="L532" s="487">
        <v>81885838921</v>
      </c>
      <c r="M532" s="487">
        <v>84335095414</v>
      </c>
      <c r="N532" s="487">
        <v>86858049160</v>
      </c>
      <c r="O532" s="487">
        <v>89456904494</v>
      </c>
      <c r="P532" s="487" t="s">
        <v>342</v>
      </c>
    </row>
    <row r="533" spans="2:16" ht="14.4">
      <c r="B533" s="444">
        <v>1120701</v>
      </c>
      <c r="C533" s="445" t="s">
        <v>18</v>
      </c>
      <c r="D533" s="488">
        <v>2142375045</v>
      </c>
      <c r="E533" s="488">
        <v>2550035051</v>
      </c>
      <c r="F533" s="488">
        <v>2626536103</v>
      </c>
      <c r="G533" s="488">
        <v>2705332186</v>
      </c>
      <c r="H533" s="488">
        <v>2786492152</v>
      </c>
      <c r="I533" s="488">
        <v>2870086917</v>
      </c>
      <c r="J533" s="488">
        <v>2956189525</v>
      </c>
      <c r="K533" s="488">
        <v>3044875211</v>
      </c>
      <c r="L533" s="488">
        <v>3136221467</v>
      </c>
      <c r="M533" s="488">
        <v>3230308111</v>
      </c>
      <c r="N533" s="488">
        <v>3327217354</v>
      </c>
      <c r="O533" s="488">
        <v>3427033875</v>
      </c>
      <c r="P533" s="488" t="s">
        <v>2789</v>
      </c>
    </row>
    <row r="534" spans="2:16" ht="14.4">
      <c r="B534" s="444">
        <v>1120702</v>
      </c>
      <c r="C534" s="445" t="s">
        <v>2132</v>
      </c>
      <c r="D534" s="488">
        <v>37369923374</v>
      </c>
      <c r="E534" s="488">
        <v>37369923374</v>
      </c>
      <c r="F534" s="488">
        <v>40278098124</v>
      </c>
      <c r="G534" s="488">
        <v>41486441068</v>
      </c>
      <c r="H534" s="488">
        <v>42731034300</v>
      </c>
      <c r="I534" s="488">
        <v>44012965329</v>
      </c>
      <c r="J534" s="488">
        <v>45333354289</v>
      </c>
      <c r="K534" s="488">
        <v>46693354918</v>
      </c>
      <c r="L534" s="488">
        <v>48094155566</v>
      </c>
      <c r="M534" s="488">
        <v>49536980233</v>
      </c>
      <c r="N534" s="488">
        <v>51023089640</v>
      </c>
      <c r="O534" s="488">
        <v>52553782329</v>
      </c>
      <c r="P534" s="488" t="s">
        <v>2789</v>
      </c>
    </row>
    <row r="535" spans="2:16" ht="14.4">
      <c r="B535" s="444">
        <v>1120703</v>
      </c>
      <c r="C535" s="445" t="s">
        <v>30</v>
      </c>
      <c r="D535" s="488">
        <v>2738198301</v>
      </c>
      <c r="E535" s="488">
        <v>3165494200</v>
      </c>
      <c r="F535" s="488">
        <v>3260459026</v>
      </c>
      <c r="G535" s="488">
        <v>3358272797</v>
      </c>
      <c r="H535" s="488">
        <v>3459020981</v>
      </c>
      <c r="I535" s="488">
        <v>3562791610</v>
      </c>
      <c r="J535" s="488">
        <v>3669675358</v>
      </c>
      <c r="K535" s="488">
        <v>3779765619</v>
      </c>
      <c r="L535" s="488">
        <v>3893158588</v>
      </c>
      <c r="M535" s="488">
        <v>4009953346</v>
      </c>
      <c r="N535" s="488">
        <v>4130251946</v>
      </c>
      <c r="O535" s="488">
        <v>4254159504</v>
      </c>
      <c r="P535" s="488" t="s">
        <v>2789</v>
      </c>
    </row>
    <row r="536" spans="2:16" ht="14.4">
      <c r="B536" s="446">
        <v>1120704</v>
      </c>
      <c r="C536" s="447" t="s">
        <v>2133</v>
      </c>
      <c r="D536" s="489">
        <v>1084340668</v>
      </c>
      <c r="E536" s="489">
        <v>1084340668</v>
      </c>
      <c r="F536" s="489">
        <v>1116870888</v>
      </c>
      <c r="G536" s="489">
        <v>1150377015</v>
      </c>
      <c r="H536" s="489">
        <v>1184888327</v>
      </c>
      <c r="I536" s="489">
        <v>1220434976</v>
      </c>
      <c r="J536" s="489">
        <v>1257048025</v>
      </c>
      <c r="K536" s="489">
        <v>1294759466</v>
      </c>
      <c r="L536" s="489">
        <v>1333602250</v>
      </c>
      <c r="M536" s="489">
        <v>1373610317</v>
      </c>
      <c r="N536" s="489">
        <v>1414818627</v>
      </c>
      <c r="O536" s="489">
        <v>1457263186</v>
      </c>
      <c r="P536" s="489" t="s">
        <v>342</v>
      </c>
    </row>
    <row r="537" spans="2:16" ht="14.4">
      <c r="B537" s="444">
        <v>112070401</v>
      </c>
      <c r="C537" s="451" t="s">
        <v>410</v>
      </c>
      <c r="D537" s="488">
        <v>14343819</v>
      </c>
      <c r="E537" s="488">
        <v>14343819</v>
      </c>
      <c r="F537" s="488">
        <v>14774133</v>
      </c>
      <c r="G537" s="488">
        <v>15217357</v>
      </c>
      <c r="H537" s="488">
        <v>15673878</v>
      </c>
      <c r="I537" s="488">
        <v>16144094</v>
      </c>
      <c r="J537" s="488">
        <v>16628417</v>
      </c>
      <c r="K537" s="488">
        <v>17127270</v>
      </c>
      <c r="L537" s="488">
        <v>17641088</v>
      </c>
      <c r="M537" s="488">
        <v>18170321</v>
      </c>
      <c r="N537" s="488">
        <v>18715431</v>
      </c>
      <c r="O537" s="488">
        <v>19276894</v>
      </c>
      <c r="P537" s="488" t="s">
        <v>2789</v>
      </c>
    </row>
    <row r="538" spans="2:16" ht="14.4">
      <c r="B538" s="444">
        <v>112070402</v>
      </c>
      <c r="C538" s="451" t="s">
        <v>44</v>
      </c>
      <c r="D538" s="488">
        <v>183885526</v>
      </c>
      <c r="E538" s="488">
        <v>183885526</v>
      </c>
      <c r="F538" s="488">
        <v>189402092</v>
      </c>
      <c r="G538" s="488">
        <v>195084155</v>
      </c>
      <c r="H538" s="488">
        <v>200936680</v>
      </c>
      <c r="I538" s="488">
        <v>206964780</v>
      </c>
      <c r="J538" s="488">
        <v>213173723</v>
      </c>
      <c r="K538" s="488">
        <v>219568935</v>
      </c>
      <c r="L538" s="488">
        <v>226156003</v>
      </c>
      <c r="M538" s="488">
        <v>232940683</v>
      </c>
      <c r="N538" s="488">
        <v>239928903</v>
      </c>
      <c r="O538" s="488">
        <v>247126770</v>
      </c>
      <c r="P538" s="488" t="s">
        <v>2789</v>
      </c>
    </row>
    <row r="539" spans="2:16" ht="14.4">
      <c r="B539" s="444">
        <v>112070403</v>
      </c>
      <c r="C539" s="451" t="s">
        <v>2134</v>
      </c>
      <c r="D539" s="488">
        <v>53829574</v>
      </c>
      <c r="E539" s="488">
        <v>53829574</v>
      </c>
      <c r="F539" s="488">
        <v>55444462</v>
      </c>
      <c r="G539" s="488">
        <v>57107796</v>
      </c>
      <c r="H539" s="488">
        <v>58821030</v>
      </c>
      <c r="I539" s="488">
        <v>60585661</v>
      </c>
      <c r="J539" s="488">
        <v>62403231</v>
      </c>
      <c r="K539" s="488">
        <v>64275328</v>
      </c>
      <c r="L539" s="488">
        <v>66203588</v>
      </c>
      <c r="M539" s="488">
        <v>68189696</v>
      </c>
      <c r="N539" s="488">
        <v>70235387</v>
      </c>
      <c r="O539" s="488">
        <v>72342449</v>
      </c>
      <c r="P539" s="488" t="s">
        <v>2789</v>
      </c>
    </row>
    <row r="540" spans="2:16" ht="14.4">
      <c r="B540" s="444">
        <v>112070405</v>
      </c>
      <c r="C540" s="451" t="s">
        <v>99</v>
      </c>
      <c r="D540" s="488">
        <v>16931283</v>
      </c>
      <c r="E540" s="488">
        <v>16931283</v>
      </c>
      <c r="F540" s="488">
        <v>17439221</v>
      </c>
      <c r="G540" s="488">
        <v>17962398</v>
      </c>
      <c r="H540" s="488">
        <v>18501270</v>
      </c>
      <c r="I540" s="488">
        <v>19056308</v>
      </c>
      <c r="J540" s="488">
        <v>19627997</v>
      </c>
      <c r="K540" s="488">
        <v>20216837</v>
      </c>
      <c r="L540" s="488">
        <v>20823342</v>
      </c>
      <c r="M540" s="488">
        <v>21448042</v>
      </c>
      <c r="N540" s="488">
        <v>22091483</v>
      </c>
      <c r="O540" s="488">
        <v>22754227</v>
      </c>
      <c r="P540" s="488" t="s">
        <v>2789</v>
      </c>
    </row>
    <row r="541" spans="2:16" ht="14.4">
      <c r="B541" s="444">
        <v>112070406</v>
      </c>
      <c r="C541" s="451" t="s">
        <v>93</v>
      </c>
      <c r="D541" s="488">
        <v>8068074</v>
      </c>
      <c r="E541" s="488">
        <v>8068074</v>
      </c>
      <c r="F541" s="488">
        <v>8310116</v>
      </c>
      <c r="G541" s="488">
        <v>8559419</v>
      </c>
      <c r="H541" s="488">
        <v>8816202</v>
      </c>
      <c r="I541" s="488">
        <v>9080688</v>
      </c>
      <c r="J541" s="488">
        <v>9353109</v>
      </c>
      <c r="K541" s="488">
        <v>9633702</v>
      </c>
      <c r="L541" s="488">
        <v>9922713</v>
      </c>
      <c r="M541" s="488">
        <v>10220394</v>
      </c>
      <c r="N541" s="488">
        <v>10527006</v>
      </c>
      <c r="O541" s="488">
        <v>10842816</v>
      </c>
      <c r="P541" s="488" t="s">
        <v>2789</v>
      </c>
    </row>
    <row r="542" spans="2:16" ht="14.4">
      <c r="B542" s="444">
        <v>112070407</v>
      </c>
      <c r="C542" s="451" t="s">
        <v>98</v>
      </c>
      <c r="D542" s="488">
        <v>5966903</v>
      </c>
      <c r="E542" s="488">
        <v>5966903</v>
      </c>
      <c r="F542" s="488">
        <v>6145910</v>
      </c>
      <c r="G542" s="488">
        <v>6330287</v>
      </c>
      <c r="H542" s="488">
        <v>6520196</v>
      </c>
      <c r="I542" s="488">
        <v>6715802</v>
      </c>
      <c r="J542" s="488">
        <v>6917276</v>
      </c>
      <c r="K542" s="488">
        <v>7124794</v>
      </c>
      <c r="L542" s="488">
        <v>7338538</v>
      </c>
      <c r="M542" s="488">
        <v>7558694</v>
      </c>
      <c r="N542" s="488">
        <v>7785455</v>
      </c>
      <c r="O542" s="488">
        <v>8019019</v>
      </c>
      <c r="P542" s="488" t="s">
        <v>2789</v>
      </c>
    </row>
    <row r="543" spans="2:16" ht="14.4">
      <c r="B543" s="444">
        <v>112070408</v>
      </c>
      <c r="C543" s="451" t="s">
        <v>60</v>
      </c>
      <c r="D543" s="488">
        <v>81315489</v>
      </c>
      <c r="E543" s="488">
        <v>81315489</v>
      </c>
      <c r="F543" s="488">
        <v>83754954</v>
      </c>
      <c r="G543" s="488">
        <v>86267603</v>
      </c>
      <c r="H543" s="488">
        <v>88855631</v>
      </c>
      <c r="I543" s="488">
        <v>91521300</v>
      </c>
      <c r="J543" s="488">
        <v>94266939</v>
      </c>
      <c r="K543" s="488">
        <v>97094947</v>
      </c>
      <c r="L543" s="488">
        <v>100007795</v>
      </c>
      <c r="M543" s="488">
        <v>103008029</v>
      </c>
      <c r="N543" s="488">
        <v>106098270</v>
      </c>
      <c r="O543" s="488">
        <v>109281218</v>
      </c>
      <c r="P543" s="488" t="s">
        <v>2789</v>
      </c>
    </row>
    <row r="544" spans="2:16" ht="14.4">
      <c r="B544" s="444">
        <v>112070410</v>
      </c>
      <c r="C544" s="451" t="s">
        <v>3039</v>
      </c>
      <c r="D544" s="488">
        <v>720000000</v>
      </c>
      <c r="E544" s="488">
        <v>720000000</v>
      </c>
      <c r="F544" s="488">
        <v>741600000</v>
      </c>
      <c r="G544" s="488">
        <v>763848000</v>
      </c>
      <c r="H544" s="488">
        <v>786763440</v>
      </c>
      <c r="I544" s="488">
        <v>810366343</v>
      </c>
      <c r="J544" s="488">
        <v>834677333</v>
      </c>
      <c r="K544" s="488">
        <v>859717653</v>
      </c>
      <c r="L544" s="488">
        <v>885509183</v>
      </c>
      <c r="M544" s="488">
        <v>912074458</v>
      </c>
      <c r="N544" s="488">
        <v>939436692</v>
      </c>
      <c r="O544" s="488">
        <v>967619793</v>
      </c>
      <c r="P544" s="488" t="s">
        <v>2789</v>
      </c>
    </row>
    <row r="545" spans="2:16" ht="14.4">
      <c r="B545" s="446">
        <v>1120705</v>
      </c>
      <c r="C545" s="447" t="s">
        <v>803</v>
      </c>
      <c r="D545" s="489">
        <v>1100000000</v>
      </c>
      <c r="E545" s="489">
        <v>1100000000</v>
      </c>
      <c r="F545" s="489">
        <v>1133000000</v>
      </c>
      <c r="G545" s="489">
        <v>1166990000</v>
      </c>
      <c r="H545" s="489">
        <v>1201999700</v>
      </c>
      <c r="I545" s="489">
        <v>1238059691</v>
      </c>
      <c r="J545" s="489">
        <v>1275201482</v>
      </c>
      <c r="K545" s="489">
        <v>1313457526</v>
      </c>
      <c r="L545" s="489">
        <v>1352861252</v>
      </c>
      <c r="M545" s="489">
        <v>1393447090</v>
      </c>
      <c r="N545" s="489">
        <v>1435250503</v>
      </c>
      <c r="O545" s="489">
        <v>1478308018</v>
      </c>
      <c r="P545" s="489" t="s">
        <v>342</v>
      </c>
    </row>
    <row r="546" spans="2:16" ht="28.8">
      <c r="B546" s="444">
        <v>112070505</v>
      </c>
      <c r="C546" s="451" t="s">
        <v>4081</v>
      </c>
      <c r="D546" s="488">
        <v>1100000000</v>
      </c>
      <c r="E546" s="488">
        <v>1100000000</v>
      </c>
      <c r="F546" s="488">
        <v>1133000000</v>
      </c>
      <c r="G546" s="488">
        <v>1166990000</v>
      </c>
      <c r="H546" s="488">
        <v>1201999700</v>
      </c>
      <c r="I546" s="488">
        <v>1238059691</v>
      </c>
      <c r="J546" s="488">
        <v>1275201482</v>
      </c>
      <c r="K546" s="488">
        <v>1313457526</v>
      </c>
      <c r="L546" s="488">
        <v>1352861252</v>
      </c>
      <c r="M546" s="488">
        <v>1393447090</v>
      </c>
      <c r="N546" s="488">
        <v>1435250503</v>
      </c>
      <c r="O546" s="488">
        <v>1478308018</v>
      </c>
      <c r="P546" s="488" t="s">
        <v>2789</v>
      </c>
    </row>
    <row r="547" spans="2:16" ht="14.4">
      <c r="B547" s="446">
        <v>1120706</v>
      </c>
      <c r="C547" s="447" t="s">
        <v>802</v>
      </c>
      <c r="D547" s="489">
        <v>19418607722</v>
      </c>
      <c r="E547" s="489">
        <v>25282159563</v>
      </c>
      <c r="F547" s="489">
        <v>19995249305</v>
      </c>
      <c r="G547" s="489">
        <v>20586320564</v>
      </c>
      <c r="H547" s="489">
        <v>21195387546</v>
      </c>
      <c r="I547" s="489">
        <v>21822982218</v>
      </c>
      <c r="J547" s="489">
        <v>22469652738</v>
      </c>
      <c r="K547" s="489">
        <v>23135963942</v>
      </c>
      <c r="L547" s="489">
        <v>23822497832</v>
      </c>
      <c r="M547" s="489">
        <v>24529854092</v>
      </c>
      <c r="N547" s="489">
        <v>25258650598</v>
      </c>
      <c r="O547" s="489">
        <v>26009523975</v>
      </c>
      <c r="P547" s="489" t="s">
        <v>342</v>
      </c>
    </row>
    <row r="548" spans="2:16" ht="14.4">
      <c r="B548" s="452">
        <v>112070601</v>
      </c>
      <c r="C548" s="456" t="s">
        <v>801</v>
      </c>
      <c r="D548" s="492">
        <v>1</v>
      </c>
      <c r="E548" s="492">
        <v>1</v>
      </c>
      <c r="F548" s="492">
        <v>1</v>
      </c>
      <c r="G548" s="492">
        <v>1</v>
      </c>
      <c r="H548" s="492">
        <v>1</v>
      </c>
      <c r="I548" s="492">
        <v>1</v>
      </c>
      <c r="J548" s="492">
        <v>1</v>
      </c>
      <c r="K548" s="492">
        <v>1</v>
      </c>
      <c r="L548" s="492">
        <v>1</v>
      </c>
      <c r="M548" s="492">
        <v>1</v>
      </c>
      <c r="N548" s="492">
        <v>1</v>
      </c>
      <c r="O548" s="492">
        <v>1</v>
      </c>
      <c r="P548" s="492" t="s">
        <v>342</v>
      </c>
    </row>
    <row r="549" spans="2:16" ht="14.4">
      <c r="B549" s="444">
        <v>11207060101</v>
      </c>
      <c r="C549" s="457" t="s">
        <v>14</v>
      </c>
      <c r="D549" s="488">
        <v>1</v>
      </c>
      <c r="E549" s="488">
        <v>1</v>
      </c>
      <c r="F549" s="488">
        <v>1</v>
      </c>
      <c r="G549" s="488">
        <v>1</v>
      </c>
      <c r="H549" s="488">
        <v>1</v>
      </c>
      <c r="I549" s="488">
        <v>1</v>
      </c>
      <c r="J549" s="488">
        <v>1</v>
      </c>
      <c r="K549" s="488">
        <v>1</v>
      </c>
      <c r="L549" s="488">
        <v>1</v>
      </c>
      <c r="M549" s="488">
        <v>1</v>
      </c>
      <c r="N549" s="488">
        <v>1</v>
      </c>
      <c r="O549" s="488">
        <v>1</v>
      </c>
      <c r="P549" s="488" t="s">
        <v>2789</v>
      </c>
    </row>
    <row r="550" spans="2:16" ht="14.4">
      <c r="B550" s="444">
        <v>112070602</v>
      </c>
      <c r="C550" s="451" t="s">
        <v>2136</v>
      </c>
      <c r="D550" s="488">
        <v>1</v>
      </c>
      <c r="E550" s="488">
        <v>1</v>
      </c>
      <c r="F550" s="488">
        <v>1</v>
      </c>
      <c r="G550" s="488">
        <v>1</v>
      </c>
      <c r="H550" s="488">
        <v>1</v>
      </c>
      <c r="I550" s="488">
        <v>1</v>
      </c>
      <c r="J550" s="488">
        <v>1</v>
      </c>
      <c r="K550" s="488">
        <v>1</v>
      </c>
      <c r="L550" s="488">
        <v>1</v>
      </c>
      <c r="M550" s="488">
        <v>1</v>
      </c>
      <c r="N550" s="488">
        <v>1</v>
      </c>
      <c r="O550" s="488">
        <v>1</v>
      </c>
      <c r="P550" s="488" t="s">
        <v>2789</v>
      </c>
    </row>
    <row r="551" spans="2:16" ht="14.4">
      <c r="B551" s="444">
        <v>112070609</v>
      </c>
      <c r="C551" s="451" t="s">
        <v>2137</v>
      </c>
      <c r="D551" s="488">
        <v>391270780</v>
      </c>
      <c r="E551" s="488">
        <v>391270780</v>
      </c>
      <c r="F551" s="488">
        <v>403008904</v>
      </c>
      <c r="G551" s="488">
        <v>415099171</v>
      </c>
      <c r="H551" s="488">
        <v>427552146</v>
      </c>
      <c r="I551" s="488">
        <v>440378710</v>
      </c>
      <c r="J551" s="488">
        <v>453590071</v>
      </c>
      <c r="K551" s="488">
        <v>467197773</v>
      </c>
      <c r="L551" s="488">
        <v>481213706</v>
      </c>
      <c r="M551" s="488">
        <v>495650117</v>
      </c>
      <c r="N551" s="488">
        <v>510519621</v>
      </c>
      <c r="O551" s="488">
        <v>525835210</v>
      </c>
      <c r="P551" s="488" t="s">
        <v>2789</v>
      </c>
    </row>
    <row r="552" spans="2:16" ht="14.4">
      <c r="B552" s="444">
        <v>112070610</v>
      </c>
      <c r="C552" s="451" t="s">
        <v>2138</v>
      </c>
      <c r="D552" s="488">
        <v>211882748</v>
      </c>
      <c r="E552" s="488">
        <v>211882748</v>
      </c>
      <c r="F552" s="488">
        <v>218239230</v>
      </c>
      <c r="G552" s="488">
        <v>224786407</v>
      </c>
      <c r="H552" s="488">
        <v>231529999</v>
      </c>
      <c r="I552" s="488">
        <v>238475899</v>
      </c>
      <c r="J552" s="488">
        <v>245630176</v>
      </c>
      <c r="K552" s="488">
        <v>252999081</v>
      </c>
      <c r="L552" s="488">
        <v>260589053</v>
      </c>
      <c r="M552" s="488">
        <v>268406725</v>
      </c>
      <c r="N552" s="488">
        <v>276458927</v>
      </c>
      <c r="O552" s="488">
        <v>284752695</v>
      </c>
      <c r="P552" s="488" t="s">
        <v>2789</v>
      </c>
    </row>
    <row r="553" spans="2:16" ht="14.4">
      <c r="B553" s="444">
        <v>112070603</v>
      </c>
      <c r="C553" s="451" t="s">
        <v>2139</v>
      </c>
      <c r="D553" s="488">
        <v>521851534</v>
      </c>
      <c r="E553" s="488">
        <v>521851534</v>
      </c>
      <c r="F553" s="488">
        <v>537507080</v>
      </c>
      <c r="G553" s="488">
        <v>553632292</v>
      </c>
      <c r="H553" s="488">
        <v>570241261</v>
      </c>
      <c r="I553" s="488">
        <v>587348499</v>
      </c>
      <c r="J553" s="488">
        <v>604968954</v>
      </c>
      <c r="K553" s="488">
        <v>623118023</v>
      </c>
      <c r="L553" s="488">
        <v>641811564</v>
      </c>
      <c r="M553" s="488">
        <v>661065911</v>
      </c>
      <c r="N553" s="488">
        <v>680897888</v>
      </c>
      <c r="O553" s="488">
        <v>701324825</v>
      </c>
      <c r="P553" s="488" t="s">
        <v>2789</v>
      </c>
    </row>
    <row r="554" spans="2:16" ht="14.4">
      <c r="B554" s="444">
        <v>112070604</v>
      </c>
      <c r="C554" s="451" t="s">
        <v>800</v>
      </c>
      <c r="D554" s="488">
        <v>142930891</v>
      </c>
      <c r="E554" s="488">
        <v>142930891</v>
      </c>
      <c r="F554" s="488">
        <v>141501582</v>
      </c>
      <c r="G554" s="488">
        <v>137256535</v>
      </c>
      <c r="H554" s="488">
        <v>133138839</v>
      </c>
      <c r="I554" s="488">
        <v>129144674</v>
      </c>
      <c r="J554" s="488">
        <v>125270334</v>
      </c>
      <c r="K554" s="488">
        <v>121512224</v>
      </c>
      <c r="L554" s="488">
        <v>117866857</v>
      </c>
      <c r="M554" s="488">
        <v>114330851</v>
      </c>
      <c r="N554" s="488">
        <v>110900925</v>
      </c>
      <c r="O554" s="488">
        <v>107573897</v>
      </c>
      <c r="P554" s="488" t="s">
        <v>2789</v>
      </c>
    </row>
    <row r="555" spans="2:16" ht="14.4">
      <c r="B555" s="444">
        <v>112070605</v>
      </c>
      <c r="C555" s="451" t="s">
        <v>55</v>
      </c>
      <c r="D555" s="488">
        <v>4985282</v>
      </c>
      <c r="E555" s="488">
        <v>4985282</v>
      </c>
      <c r="F555" s="488">
        <v>4935429</v>
      </c>
      <c r="G555" s="488">
        <v>4787366</v>
      </c>
      <c r="H555" s="488">
        <v>4643745</v>
      </c>
      <c r="I555" s="488">
        <v>4504433</v>
      </c>
      <c r="J555" s="488">
        <v>4369300</v>
      </c>
      <c r="K555" s="488">
        <v>4238221</v>
      </c>
      <c r="L555" s="488">
        <v>4111074</v>
      </c>
      <c r="M555" s="488">
        <v>3987742</v>
      </c>
      <c r="N555" s="488">
        <v>3868110</v>
      </c>
      <c r="O555" s="488">
        <v>3752067</v>
      </c>
      <c r="P555" s="488" t="s">
        <v>2789</v>
      </c>
    </row>
    <row r="556" spans="2:16" ht="14.4">
      <c r="B556" s="444">
        <v>112070606</v>
      </c>
      <c r="C556" s="451" t="s">
        <v>76</v>
      </c>
      <c r="D556" s="488">
        <v>1</v>
      </c>
      <c r="E556" s="488">
        <v>1</v>
      </c>
      <c r="F556" s="488">
        <v>1</v>
      </c>
      <c r="G556" s="488">
        <v>1</v>
      </c>
      <c r="H556" s="488">
        <v>1</v>
      </c>
      <c r="I556" s="488">
        <v>1</v>
      </c>
      <c r="J556" s="488">
        <v>1</v>
      </c>
      <c r="K556" s="488">
        <v>1</v>
      </c>
      <c r="L556" s="488">
        <v>1</v>
      </c>
      <c r="M556" s="488">
        <v>1</v>
      </c>
      <c r="N556" s="488">
        <v>1</v>
      </c>
      <c r="O556" s="488">
        <v>1</v>
      </c>
      <c r="P556" s="488" t="s">
        <v>2789</v>
      </c>
    </row>
    <row r="557" spans="2:16" ht="14.4">
      <c r="B557" s="458">
        <v>112070607</v>
      </c>
      <c r="C557" s="459" t="s">
        <v>799</v>
      </c>
      <c r="D557" s="493">
        <v>18145686483</v>
      </c>
      <c r="E557" s="493">
        <v>24009238324</v>
      </c>
      <c r="F557" s="493">
        <v>18690057076</v>
      </c>
      <c r="G557" s="493">
        <v>19250758789</v>
      </c>
      <c r="H557" s="493">
        <v>19828281552</v>
      </c>
      <c r="I557" s="493">
        <v>20423129999</v>
      </c>
      <c r="J557" s="493">
        <v>21035823899</v>
      </c>
      <c r="K557" s="493">
        <v>21666898616</v>
      </c>
      <c r="L557" s="493">
        <v>22316905574</v>
      </c>
      <c r="M557" s="493">
        <v>22986412742</v>
      </c>
      <c r="N557" s="493">
        <v>23676005123</v>
      </c>
      <c r="O557" s="493">
        <v>24386285277</v>
      </c>
      <c r="P557" s="493" t="s">
        <v>342</v>
      </c>
    </row>
    <row r="558" spans="2:16" ht="14.4">
      <c r="B558" s="444">
        <v>11207060701</v>
      </c>
      <c r="C558" s="451" t="s">
        <v>14</v>
      </c>
      <c r="D558" s="488">
        <v>16298074964</v>
      </c>
      <c r="E558" s="488">
        <v>21379526871</v>
      </c>
      <c r="F558" s="488">
        <v>16787017212</v>
      </c>
      <c r="G558" s="488">
        <v>17290627729</v>
      </c>
      <c r="H558" s="488">
        <v>17809346561</v>
      </c>
      <c r="I558" s="488">
        <v>18343626957</v>
      </c>
      <c r="J558" s="488">
        <v>18893935766</v>
      </c>
      <c r="K558" s="488">
        <v>19460753839</v>
      </c>
      <c r="L558" s="488">
        <v>20044576454</v>
      </c>
      <c r="M558" s="488">
        <v>20645913748</v>
      </c>
      <c r="N558" s="488">
        <v>21265291160</v>
      </c>
      <c r="O558" s="488">
        <v>21903249895</v>
      </c>
      <c r="P558" s="488" t="s">
        <v>2593</v>
      </c>
    </row>
    <row r="559" spans="2:16" ht="14.4">
      <c r="B559" s="444">
        <v>11207060702</v>
      </c>
      <c r="C559" s="451" t="s">
        <v>252</v>
      </c>
      <c r="D559" s="488">
        <v>1585866139</v>
      </c>
      <c r="E559" s="488">
        <v>2174023589</v>
      </c>
      <c r="F559" s="488">
        <v>1633442123</v>
      </c>
      <c r="G559" s="488">
        <v>1682445387</v>
      </c>
      <c r="H559" s="488">
        <v>1732918748</v>
      </c>
      <c r="I559" s="488">
        <v>1784906311</v>
      </c>
      <c r="J559" s="488">
        <v>1838453500</v>
      </c>
      <c r="K559" s="488">
        <v>1893607105</v>
      </c>
      <c r="L559" s="488">
        <v>1950415318</v>
      </c>
      <c r="M559" s="488">
        <v>2008927778</v>
      </c>
      <c r="N559" s="488">
        <v>2069195611</v>
      </c>
      <c r="O559" s="488">
        <v>2131271479</v>
      </c>
      <c r="P559" s="488" t="s">
        <v>2593</v>
      </c>
    </row>
    <row r="560" spans="2:16" ht="14.4">
      <c r="B560" s="444">
        <v>11207060704</v>
      </c>
      <c r="C560" s="451" t="s">
        <v>48</v>
      </c>
      <c r="D560" s="488">
        <v>261745380</v>
      </c>
      <c r="E560" s="488">
        <v>455687864</v>
      </c>
      <c r="F560" s="488">
        <v>269597741</v>
      </c>
      <c r="G560" s="488">
        <v>277685673</v>
      </c>
      <c r="H560" s="488">
        <v>286016243</v>
      </c>
      <c r="I560" s="488">
        <v>294596731</v>
      </c>
      <c r="J560" s="488">
        <v>303434633</v>
      </c>
      <c r="K560" s="488">
        <v>312537672</v>
      </c>
      <c r="L560" s="488">
        <v>321913802</v>
      </c>
      <c r="M560" s="488">
        <v>331571216</v>
      </c>
      <c r="N560" s="488">
        <v>341518352</v>
      </c>
      <c r="O560" s="488">
        <v>351763903</v>
      </c>
      <c r="P560" s="488" t="s">
        <v>2593</v>
      </c>
    </row>
    <row r="561" spans="2:16" ht="14.4">
      <c r="B561" s="460">
        <v>112070608</v>
      </c>
      <c r="C561" s="461" t="s">
        <v>42</v>
      </c>
      <c r="D561" s="488">
        <v>1</v>
      </c>
      <c r="E561" s="494">
        <v>1</v>
      </c>
      <c r="F561" s="494">
        <v>1</v>
      </c>
      <c r="G561" s="494">
        <v>1</v>
      </c>
      <c r="H561" s="494">
        <v>1</v>
      </c>
      <c r="I561" s="494">
        <v>1</v>
      </c>
      <c r="J561" s="494">
        <v>1</v>
      </c>
      <c r="K561" s="494">
        <v>1</v>
      </c>
      <c r="L561" s="494">
        <v>1</v>
      </c>
      <c r="M561" s="494">
        <v>1</v>
      </c>
      <c r="N561" s="494">
        <v>1</v>
      </c>
      <c r="O561" s="494">
        <v>1</v>
      </c>
      <c r="P561" s="494" t="s">
        <v>2593</v>
      </c>
    </row>
    <row r="562" spans="2:16" ht="14.4">
      <c r="B562" s="460">
        <v>1120709</v>
      </c>
      <c r="C562" s="461" t="s">
        <v>2140</v>
      </c>
      <c r="D562" s="488">
        <v>205990202</v>
      </c>
      <c r="E562" s="494">
        <v>205990202</v>
      </c>
      <c r="F562" s="494">
        <v>212169908</v>
      </c>
      <c r="G562" s="494">
        <v>218535005</v>
      </c>
      <c r="H562" s="494">
        <v>225091055</v>
      </c>
      <c r="I562" s="494">
        <v>231843787</v>
      </c>
      <c r="J562" s="494">
        <v>238799100</v>
      </c>
      <c r="K562" s="494">
        <v>245963074</v>
      </c>
      <c r="L562" s="494">
        <v>253341966</v>
      </c>
      <c r="M562" s="494">
        <v>260942225</v>
      </c>
      <c r="N562" s="494">
        <v>268770492</v>
      </c>
      <c r="O562" s="494">
        <v>276833607</v>
      </c>
      <c r="P562" s="494" t="s">
        <v>2593</v>
      </c>
    </row>
    <row r="563" spans="2:16" ht="14.4">
      <c r="B563" s="442">
        <v>11208</v>
      </c>
      <c r="C563" s="443" t="s">
        <v>258</v>
      </c>
      <c r="D563" s="487">
        <v>1</v>
      </c>
      <c r="E563" s="487">
        <v>12145</v>
      </c>
      <c r="F563" s="487">
        <v>1</v>
      </c>
      <c r="G563" s="487">
        <v>1</v>
      </c>
      <c r="H563" s="487">
        <v>1</v>
      </c>
      <c r="I563" s="487">
        <v>1</v>
      </c>
      <c r="J563" s="487">
        <v>1</v>
      </c>
      <c r="K563" s="487">
        <v>1</v>
      </c>
      <c r="L563" s="487">
        <v>1</v>
      </c>
      <c r="M563" s="487">
        <v>1</v>
      </c>
      <c r="N563" s="487">
        <v>1</v>
      </c>
      <c r="O563" s="487">
        <v>1</v>
      </c>
      <c r="P563" s="487" t="s">
        <v>342</v>
      </c>
    </row>
    <row r="564" spans="2:16" ht="14.4">
      <c r="B564" s="444">
        <v>1120803</v>
      </c>
      <c r="C564" s="445" t="s">
        <v>798</v>
      </c>
      <c r="D564" s="488">
        <v>1</v>
      </c>
      <c r="E564" s="488">
        <v>12145</v>
      </c>
      <c r="F564" s="488">
        <v>1</v>
      </c>
      <c r="G564" s="488">
        <v>1</v>
      </c>
      <c r="H564" s="488">
        <v>1</v>
      </c>
      <c r="I564" s="488">
        <v>1</v>
      </c>
      <c r="J564" s="488">
        <v>1</v>
      </c>
      <c r="K564" s="488">
        <v>1</v>
      </c>
      <c r="L564" s="488">
        <v>1</v>
      </c>
      <c r="M564" s="488">
        <v>1</v>
      </c>
      <c r="N564" s="488">
        <v>1</v>
      </c>
      <c r="O564" s="488">
        <v>1</v>
      </c>
      <c r="P564" s="488" t="s">
        <v>2593</v>
      </c>
    </row>
    <row r="565" spans="2:16" ht="14.4">
      <c r="B565" s="442">
        <v>11212</v>
      </c>
      <c r="C565" s="443" t="s">
        <v>2141</v>
      </c>
      <c r="D565" s="487">
        <v>5088975091</v>
      </c>
      <c r="E565" s="487">
        <v>4473174183</v>
      </c>
      <c r="F565" s="487">
        <v>4144182451</v>
      </c>
      <c r="G565" s="487">
        <v>4241426798</v>
      </c>
      <c r="H565" s="487">
        <v>4342400907</v>
      </c>
      <c r="I565" s="487">
        <v>4447192295</v>
      </c>
      <c r="J565" s="487">
        <v>4555891850</v>
      </c>
      <c r="K565" s="487">
        <v>4668593877</v>
      </c>
      <c r="L565" s="487">
        <v>4785396210</v>
      </c>
      <c r="M565" s="487">
        <v>4906400275</v>
      </c>
      <c r="N565" s="487">
        <v>5031711197</v>
      </c>
      <c r="O565" s="487">
        <v>5161437878</v>
      </c>
      <c r="P565" s="487" t="s">
        <v>342</v>
      </c>
    </row>
    <row r="566" spans="2:16" ht="14.4">
      <c r="B566" s="444">
        <v>1121231</v>
      </c>
      <c r="C566" s="445" t="s">
        <v>29</v>
      </c>
      <c r="D566" s="488">
        <v>563641661</v>
      </c>
      <c r="E566" s="488">
        <v>563641661</v>
      </c>
      <c r="F566" s="488">
        <v>580550910</v>
      </c>
      <c r="G566" s="488">
        <v>597967437</v>
      </c>
      <c r="H566" s="488">
        <v>615906460</v>
      </c>
      <c r="I566" s="488">
        <v>634383654</v>
      </c>
      <c r="J566" s="488">
        <v>653415164</v>
      </c>
      <c r="K566" s="488">
        <v>673017619</v>
      </c>
      <c r="L566" s="488">
        <v>693208148</v>
      </c>
      <c r="M566" s="488">
        <v>714004392</v>
      </c>
      <c r="N566" s="488">
        <v>735424524</v>
      </c>
      <c r="O566" s="488">
        <v>757487260</v>
      </c>
      <c r="P566" s="488" t="s">
        <v>2789</v>
      </c>
    </row>
    <row r="567" spans="2:16" ht="14.4">
      <c r="B567" s="446">
        <v>1121232</v>
      </c>
      <c r="C567" s="447" t="s">
        <v>796</v>
      </c>
      <c r="D567" s="489">
        <v>33588985</v>
      </c>
      <c r="E567" s="489">
        <v>58329409</v>
      </c>
      <c r="F567" s="489">
        <v>59443931</v>
      </c>
      <c r="G567" s="489">
        <v>61227249</v>
      </c>
      <c r="H567" s="489">
        <v>63064067</v>
      </c>
      <c r="I567" s="489">
        <v>64955989</v>
      </c>
      <c r="J567" s="489">
        <v>66904669</v>
      </c>
      <c r="K567" s="489">
        <v>68911809</v>
      </c>
      <c r="L567" s="489">
        <v>70979163</v>
      </c>
      <c r="M567" s="489">
        <v>73108538</v>
      </c>
      <c r="N567" s="489">
        <v>75301795</v>
      </c>
      <c r="O567" s="489">
        <v>77560849</v>
      </c>
      <c r="P567" s="489" t="s">
        <v>342</v>
      </c>
    </row>
    <row r="568" spans="2:16" ht="28.8">
      <c r="B568" s="444">
        <v>112123201</v>
      </c>
      <c r="C568" s="451" t="s">
        <v>63</v>
      </c>
      <c r="D568" s="488">
        <v>647444</v>
      </c>
      <c r="E568" s="488">
        <v>1226584</v>
      </c>
      <c r="F568" s="488">
        <v>628021</v>
      </c>
      <c r="G568" s="488">
        <v>646862</v>
      </c>
      <c r="H568" s="488">
        <v>666268</v>
      </c>
      <c r="I568" s="488">
        <v>686256</v>
      </c>
      <c r="J568" s="488">
        <v>706844</v>
      </c>
      <c r="K568" s="488">
        <v>728049</v>
      </c>
      <c r="L568" s="488">
        <v>749890</v>
      </c>
      <c r="M568" s="488">
        <v>772387</v>
      </c>
      <c r="N568" s="488">
        <v>795559</v>
      </c>
      <c r="O568" s="488">
        <v>819426</v>
      </c>
      <c r="P568" s="488" t="s">
        <v>2789</v>
      </c>
    </row>
    <row r="569" spans="2:16" ht="28.8">
      <c r="B569" s="444">
        <v>112123202</v>
      </c>
      <c r="C569" s="451" t="s">
        <v>92</v>
      </c>
      <c r="D569" s="488">
        <v>32941541</v>
      </c>
      <c r="E569" s="488">
        <v>57102825</v>
      </c>
      <c r="F569" s="488">
        <v>58815910</v>
      </c>
      <c r="G569" s="488">
        <v>60580387</v>
      </c>
      <c r="H569" s="488">
        <v>62397799</v>
      </c>
      <c r="I569" s="488">
        <v>64269733</v>
      </c>
      <c r="J569" s="488">
        <v>66197825</v>
      </c>
      <c r="K569" s="488">
        <v>68183760</v>
      </c>
      <c r="L569" s="488">
        <v>70229273</v>
      </c>
      <c r="M569" s="488">
        <v>72336151</v>
      </c>
      <c r="N569" s="488">
        <v>74506236</v>
      </c>
      <c r="O569" s="488">
        <v>76741423</v>
      </c>
      <c r="P569" s="488" t="s">
        <v>2789</v>
      </c>
    </row>
    <row r="570" spans="2:16" ht="14.4">
      <c r="B570" s="446">
        <v>1121233</v>
      </c>
      <c r="C570" s="447" t="s">
        <v>795</v>
      </c>
      <c r="D570" s="489">
        <v>4309505922</v>
      </c>
      <c r="E570" s="489">
        <v>3668868741</v>
      </c>
      <c r="F570" s="489">
        <v>3316752539</v>
      </c>
      <c r="G570" s="489">
        <v>3389436479</v>
      </c>
      <c r="H570" s="489">
        <v>3465105494</v>
      </c>
      <c r="I570" s="489">
        <v>3543824998</v>
      </c>
      <c r="J570" s="489">
        <v>3625663101</v>
      </c>
      <c r="K570" s="489">
        <v>3710690646</v>
      </c>
      <c r="L570" s="489">
        <v>3798981291</v>
      </c>
      <c r="M570" s="489">
        <v>3890611556</v>
      </c>
      <c r="N570" s="489">
        <v>3985660903</v>
      </c>
      <c r="O570" s="489">
        <v>4084211800</v>
      </c>
      <c r="P570" s="489" t="s">
        <v>342</v>
      </c>
    </row>
    <row r="571" spans="2:16" ht="14.4">
      <c r="B571" s="462">
        <v>112123301</v>
      </c>
      <c r="C571" s="463" t="s">
        <v>794</v>
      </c>
      <c r="D571" s="495">
        <v>358289693</v>
      </c>
      <c r="E571" s="495">
        <v>358289693</v>
      </c>
      <c r="F571" s="495">
        <v>369022629</v>
      </c>
      <c r="G571" s="495">
        <v>380078026</v>
      </c>
      <c r="H571" s="495">
        <v>391465543</v>
      </c>
      <c r="I571" s="495">
        <v>403195129</v>
      </c>
      <c r="J571" s="495">
        <v>415277035</v>
      </c>
      <c r="K571" s="495">
        <v>427721817</v>
      </c>
      <c r="L571" s="495">
        <v>440540348</v>
      </c>
      <c r="M571" s="495">
        <v>453743828</v>
      </c>
      <c r="N571" s="495">
        <v>467343795</v>
      </c>
      <c r="O571" s="495">
        <v>481352131</v>
      </c>
      <c r="P571" s="495" t="s">
        <v>342</v>
      </c>
    </row>
    <row r="572" spans="2:16" ht="14.4">
      <c r="B572" s="444">
        <v>11212330101</v>
      </c>
      <c r="C572" s="457" t="s">
        <v>2142</v>
      </c>
      <c r="D572" s="488">
        <v>338797411</v>
      </c>
      <c r="E572" s="488">
        <v>338797411</v>
      </c>
      <c r="F572" s="488">
        <v>348961333</v>
      </c>
      <c r="G572" s="488">
        <v>359430173</v>
      </c>
      <c r="H572" s="488">
        <v>370213078</v>
      </c>
      <c r="I572" s="488">
        <v>381319470</v>
      </c>
      <c r="J572" s="488">
        <v>392759054</v>
      </c>
      <c r="K572" s="488">
        <v>404541826</v>
      </c>
      <c r="L572" s="488">
        <v>416678081</v>
      </c>
      <c r="M572" s="488">
        <v>429178423</v>
      </c>
      <c r="N572" s="488">
        <v>442053776</v>
      </c>
      <c r="O572" s="488">
        <v>455315389</v>
      </c>
      <c r="P572" s="488" t="s">
        <v>2789</v>
      </c>
    </row>
    <row r="573" spans="2:16" ht="14.4">
      <c r="B573" s="444">
        <v>11212330102</v>
      </c>
      <c r="C573" s="457" t="s">
        <v>91</v>
      </c>
      <c r="D573" s="488">
        <v>19229701</v>
      </c>
      <c r="E573" s="488">
        <v>19229701</v>
      </c>
      <c r="F573" s="488">
        <v>19806592</v>
      </c>
      <c r="G573" s="488">
        <v>20400790</v>
      </c>
      <c r="H573" s="488">
        <v>21012814</v>
      </c>
      <c r="I573" s="488">
        <v>21643198</v>
      </c>
      <c r="J573" s="488">
        <v>22292494</v>
      </c>
      <c r="K573" s="488">
        <v>22961269</v>
      </c>
      <c r="L573" s="488">
        <v>23650107</v>
      </c>
      <c r="M573" s="488">
        <v>24359610</v>
      </c>
      <c r="N573" s="488">
        <v>25090398</v>
      </c>
      <c r="O573" s="488">
        <v>25843110</v>
      </c>
      <c r="P573" s="488" t="s">
        <v>2789</v>
      </c>
    </row>
    <row r="574" spans="2:16" ht="14.4">
      <c r="B574" s="444">
        <v>11212330103</v>
      </c>
      <c r="C574" s="457" t="s">
        <v>120</v>
      </c>
      <c r="D574" s="488">
        <v>262581</v>
      </c>
      <c r="E574" s="488">
        <v>262581</v>
      </c>
      <c r="F574" s="488">
        <v>254704</v>
      </c>
      <c r="G574" s="488">
        <v>247063</v>
      </c>
      <c r="H574" s="488">
        <v>239651</v>
      </c>
      <c r="I574" s="488">
        <v>232461</v>
      </c>
      <c r="J574" s="488">
        <v>225487</v>
      </c>
      <c r="K574" s="488">
        <v>218722</v>
      </c>
      <c r="L574" s="488">
        <v>212160</v>
      </c>
      <c r="M574" s="488">
        <v>205795</v>
      </c>
      <c r="N574" s="488">
        <v>199621</v>
      </c>
      <c r="O574" s="488">
        <v>193632</v>
      </c>
      <c r="P574" s="488" t="s">
        <v>2789</v>
      </c>
    </row>
    <row r="575" spans="2:16" ht="14.4">
      <c r="B575" s="462">
        <v>112123302</v>
      </c>
      <c r="C575" s="463" t="s">
        <v>2143</v>
      </c>
      <c r="D575" s="495">
        <v>170839311</v>
      </c>
      <c r="E575" s="495">
        <v>145532703</v>
      </c>
      <c r="F575" s="495">
        <v>146446308</v>
      </c>
      <c r="G575" s="495">
        <v>147490893</v>
      </c>
      <c r="H575" s="495">
        <v>148667279</v>
      </c>
      <c r="I575" s="495">
        <v>149976407</v>
      </c>
      <c r="J575" s="495">
        <v>151419335</v>
      </c>
      <c r="K575" s="495">
        <v>152997243</v>
      </c>
      <c r="L575" s="495">
        <v>154711428</v>
      </c>
      <c r="M575" s="495">
        <v>156563310</v>
      </c>
      <c r="N575" s="495">
        <v>158554433</v>
      </c>
      <c r="O575" s="495">
        <v>160686462</v>
      </c>
      <c r="P575" s="495" t="s">
        <v>342</v>
      </c>
    </row>
    <row r="576" spans="2:16" ht="14.4">
      <c r="B576" s="444">
        <v>11212330201</v>
      </c>
      <c r="C576" s="457" t="s">
        <v>95</v>
      </c>
      <c r="D576" s="488">
        <v>113299708</v>
      </c>
      <c r="E576" s="488">
        <v>87993100</v>
      </c>
      <c r="F576" s="488">
        <v>90632893</v>
      </c>
      <c r="G576" s="488">
        <v>93351880</v>
      </c>
      <c r="H576" s="488">
        <v>96152436</v>
      </c>
      <c r="I576" s="488">
        <v>99037009</v>
      </c>
      <c r="J576" s="488">
        <v>102008119</v>
      </c>
      <c r="K576" s="488">
        <v>105068363</v>
      </c>
      <c r="L576" s="488">
        <v>108220414</v>
      </c>
      <c r="M576" s="488">
        <v>111467026</v>
      </c>
      <c r="N576" s="488">
        <v>114811037</v>
      </c>
      <c r="O576" s="488">
        <v>118255368</v>
      </c>
      <c r="P576" s="488" t="s">
        <v>2789</v>
      </c>
    </row>
    <row r="577" spans="2:16" ht="14.4">
      <c r="B577" s="444">
        <v>11212330202</v>
      </c>
      <c r="C577" s="457" t="s">
        <v>68</v>
      </c>
      <c r="D577" s="488">
        <v>1</v>
      </c>
      <c r="E577" s="488">
        <v>1</v>
      </c>
      <c r="F577" s="488">
        <v>1</v>
      </c>
      <c r="G577" s="488">
        <v>1</v>
      </c>
      <c r="H577" s="488">
        <v>1</v>
      </c>
      <c r="I577" s="488">
        <v>1</v>
      </c>
      <c r="J577" s="488">
        <v>1</v>
      </c>
      <c r="K577" s="488">
        <v>1</v>
      </c>
      <c r="L577" s="488">
        <v>1</v>
      </c>
      <c r="M577" s="488">
        <v>1</v>
      </c>
      <c r="N577" s="488">
        <v>1</v>
      </c>
      <c r="O577" s="488">
        <v>1</v>
      </c>
      <c r="P577" s="488" t="s">
        <v>2789</v>
      </c>
    </row>
    <row r="578" spans="2:16" ht="28.8">
      <c r="B578" s="444">
        <v>11212330204</v>
      </c>
      <c r="C578" s="457" t="s">
        <v>1172</v>
      </c>
      <c r="D578" s="488">
        <v>57539602</v>
      </c>
      <c r="E578" s="488">
        <v>57539602</v>
      </c>
      <c r="F578" s="488">
        <v>55813414</v>
      </c>
      <c r="G578" s="488">
        <v>54139012</v>
      </c>
      <c r="H578" s="488">
        <v>52514842</v>
      </c>
      <c r="I578" s="488">
        <v>50939397</v>
      </c>
      <c r="J578" s="488">
        <v>49411215</v>
      </c>
      <c r="K578" s="488">
        <v>47928879</v>
      </c>
      <c r="L578" s="488">
        <v>46491013</v>
      </c>
      <c r="M578" s="488">
        <v>45096283</v>
      </c>
      <c r="N578" s="488">
        <v>43743395</v>
      </c>
      <c r="O578" s="488">
        <v>42431093</v>
      </c>
      <c r="P578" s="488" t="s">
        <v>2789</v>
      </c>
    </row>
    <row r="579" spans="2:16" ht="14.4">
      <c r="B579" s="462">
        <v>112123303</v>
      </c>
      <c r="C579" s="463" t="s">
        <v>264</v>
      </c>
      <c r="D579" s="495">
        <v>1017450703</v>
      </c>
      <c r="E579" s="495">
        <v>422113579</v>
      </c>
      <c r="F579" s="495">
        <v>71249450</v>
      </c>
      <c r="G579" s="495">
        <v>73386933</v>
      </c>
      <c r="H579" s="495">
        <v>75588541</v>
      </c>
      <c r="I579" s="495">
        <v>77856197</v>
      </c>
      <c r="J579" s="495">
        <v>80191883</v>
      </c>
      <c r="K579" s="495">
        <v>82597639</v>
      </c>
      <c r="L579" s="495">
        <v>85075569</v>
      </c>
      <c r="M579" s="495">
        <v>87627836</v>
      </c>
      <c r="N579" s="495">
        <v>90256671</v>
      </c>
      <c r="O579" s="495">
        <v>92964371</v>
      </c>
      <c r="P579" s="495" t="s">
        <v>342</v>
      </c>
    </row>
    <row r="580" spans="2:16" ht="14.4">
      <c r="B580" s="444">
        <v>11212330301</v>
      </c>
      <c r="C580" s="457" t="s">
        <v>792</v>
      </c>
      <c r="D580" s="488">
        <v>741387</v>
      </c>
      <c r="E580" s="488">
        <v>741387</v>
      </c>
      <c r="F580" s="488">
        <v>763628</v>
      </c>
      <c r="G580" s="488">
        <v>786537</v>
      </c>
      <c r="H580" s="488">
        <v>810133</v>
      </c>
      <c r="I580" s="488">
        <v>834437</v>
      </c>
      <c r="J580" s="488">
        <v>859470</v>
      </c>
      <c r="K580" s="488">
        <v>885254</v>
      </c>
      <c r="L580" s="488">
        <v>911812</v>
      </c>
      <c r="M580" s="488">
        <v>939166</v>
      </c>
      <c r="N580" s="488">
        <v>967341</v>
      </c>
      <c r="O580" s="488">
        <v>996361</v>
      </c>
      <c r="P580" s="488" t="s">
        <v>2789</v>
      </c>
    </row>
    <row r="581" spans="2:16" ht="14.4">
      <c r="B581" s="444">
        <v>11212330302</v>
      </c>
      <c r="C581" s="457" t="s">
        <v>26</v>
      </c>
      <c r="D581" s="488">
        <v>1016504159</v>
      </c>
      <c r="E581" s="488">
        <v>421167035</v>
      </c>
      <c r="F581" s="488">
        <v>70274510</v>
      </c>
      <c r="G581" s="488">
        <v>72382745</v>
      </c>
      <c r="H581" s="488">
        <v>74554227</v>
      </c>
      <c r="I581" s="488">
        <v>76790854</v>
      </c>
      <c r="J581" s="488">
        <v>79094580</v>
      </c>
      <c r="K581" s="488">
        <v>81467417</v>
      </c>
      <c r="L581" s="488">
        <v>83911440</v>
      </c>
      <c r="M581" s="488">
        <v>86428783</v>
      </c>
      <c r="N581" s="488">
        <v>89021646</v>
      </c>
      <c r="O581" s="488">
        <v>91692295</v>
      </c>
      <c r="P581" s="488" t="s">
        <v>2789</v>
      </c>
    </row>
    <row r="582" spans="2:16" ht="14.4">
      <c r="B582" s="444">
        <v>11212330303</v>
      </c>
      <c r="C582" s="457" t="s">
        <v>128</v>
      </c>
      <c r="D582" s="488">
        <v>205157</v>
      </c>
      <c r="E582" s="488">
        <v>205157</v>
      </c>
      <c r="F582" s="488">
        <v>211312</v>
      </c>
      <c r="G582" s="488">
        <v>217651</v>
      </c>
      <c r="H582" s="488">
        <v>224181</v>
      </c>
      <c r="I582" s="488">
        <v>230906</v>
      </c>
      <c r="J582" s="488">
        <v>237833</v>
      </c>
      <c r="K582" s="488">
        <v>244968</v>
      </c>
      <c r="L582" s="488">
        <v>252317</v>
      </c>
      <c r="M582" s="488">
        <v>259887</v>
      </c>
      <c r="N582" s="488">
        <v>267684</v>
      </c>
      <c r="O582" s="488">
        <v>275715</v>
      </c>
      <c r="P582" s="488" t="s">
        <v>2789</v>
      </c>
    </row>
    <row r="583" spans="2:16" ht="14.4">
      <c r="B583" s="462">
        <v>112123304</v>
      </c>
      <c r="C583" s="463" t="s">
        <v>265</v>
      </c>
      <c r="D583" s="495">
        <v>755652863</v>
      </c>
      <c r="E583" s="495">
        <v>755652863</v>
      </c>
      <c r="F583" s="495">
        <v>778322449</v>
      </c>
      <c r="G583" s="495">
        <v>801672123</v>
      </c>
      <c r="H583" s="495">
        <v>825722287</v>
      </c>
      <c r="I583" s="495">
        <v>850493955</v>
      </c>
      <c r="J583" s="495">
        <v>876008774</v>
      </c>
      <c r="K583" s="495">
        <v>902289037</v>
      </c>
      <c r="L583" s="495">
        <v>929357709</v>
      </c>
      <c r="M583" s="495">
        <v>957238440</v>
      </c>
      <c r="N583" s="495">
        <v>985955592</v>
      </c>
      <c r="O583" s="495">
        <v>1015534259</v>
      </c>
      <c r="P583" s="495" t="s">
        <v>342</v>
      </c>
    </row>
    <row r="584" spans="2:16" ht="14.4">
      <c r="B584" s="444">
        <v>11212330401</v>
      </c>
      <c r="C584" s="457" t="s">
        <v>791</v>
      </c>
      <c r="D584" s="488">
        <v>747166928</v>
      </c>
      <c r="E584" s="488">
        <v>747166928</v>
      </c>
      <c r="F584" s="488">
        <v>769581936</v>
      </c>
      <c r="G584" s="488">
        <v>792669394</v>
      </c>
      <c r="H584" s="488">
        <v>816449476</v>
      </c>
      <c r="I584" s="488">
        <v>840942960</v>
      </c>
      <c r="J584" s="488">
        <v>866171249</v>
      </c>
      <c r="K584" s="488">
        <v>892156386</v>
      </c>
      <c r="L584" s="488">
        <v>918921078</v>
      </c>
      <c r="M584" s="488">
        <v>946488710</v>
      </c>
      <c r="N584" s="488">
        <v>974883371</v>
      </c>
      <c r="O584" s="488">
        <v>1004129872</v>
      </c>
      <c r="P584" s="488" t="s">
        <v>2789</v>
      </c>
    </row>
    <row r="585" spans="2:16" ht="14.4">
      <c r="B585" s="444">
        <v>11212330402</v>
      </c>
      <c r="C585" s="457" t="s">
        <v>113</v>
      </c>
      <c r="D585" s="488">
        <v>8395719</v>
      </c>
      <c r="E585" s="488">
        <v>8395719</v>
      </c>
      <c r="F585" s="488">
        <v>8647591</v>
      </c>
      <c r="G585" s="488">
        <v>8907019</v>
      </c>
      <c r="H585" s="488">
        <v>9174230</v>
      </c>
      <c r="I585" s="488">
        <v>9449457</v>
      </c>
      <c r="J585" s="488">
        <v>9732941</v>
      </c>
      <c r="K585" s="488">
        <v>10024929</v>
      </c>
      <c r="L585" s="488">
        <v>10325677</v>
      </c>
      <c r="M585" s="488">
        <v>10635447</v>
      </c>
      <c r="N585" s="488">
        <v>10954510</v>
      </c>
      <c r="O585" s="488">
        <v>11283145</v>
      </c>
      <c r="P585" s="488" t="s">
        <v>2789</v>
      </c>
    </row>
    <row r="586" spans="2:16" ht="14.4">
      <c r="B586" s="444">
        <v>11212330403</v>
      </c>
      <c r="C586" s="457" t="s">
        <v>129</v>
      </c>
      <c r="D586" s="488">
        <v>90216</v>
      </c>
      <c r="E586" s="488">
        <v>90216</v>
      </c>
      <c r="F586" s="488">
        <v>92922</v>
      </c>
      <c r="G586" s="488">
        <v>95710</v>
      </c>
      <c r="H586" s="488">
        <v>98581</v>
      </c>
      <c r="I586" s="488">
        <v>101538</v>
      </c>
      <c r="J586" s="488">
        <v>104584</v>
      </c>
      <c r="K586" s="488">
        <v>107722</v>
      </c>
      <c r="L586" s="488">
        <v>110954</v>
      </c>
      <c r="M586" s="488">
        <v>114283</v>
      </c>
      <c r="N586" s="488">
        <v>117711</v>
      </c>
      <c r="O586" s="488">
        <v>121242</v>
      </c>
      <c r="P586" s="488" t="s">
        <v>2789</v>
      </c>
    </row>
    <row r="587" spans="2:16" ht="14.4">
      <c r="B587" s="460">
        <v>112123305</v>
      </c>
      <c r="C587" s="464" t="s">
        <v>790</v>
      </c>
      <c r="D587" s="488">
        <v>813261696</v>
      </c>
      <c r="E587" s="494">
        <v>813261696</v>
      </c>
      <c r="F587" s="494">
        <v>837659547</v>
      </c>
      <c r="G587" s="494">
        <v>862789333</v>
      </c>
      <c r="H587" s="494">
        <v>888673013</v>
      </c>
      <c r="I587" s="494">
        <v>915333203</v>
      </c>
      <c r="J587" s="494">
        <v>942793199</v>
      </c>
      <c r="K587" s="494">
        <v>971076995</v>
      </c>
      <c r="L587" s="494">
        <v>1000209305</v>
      </c>
      <c r="M587" s="494">
        <v>1030215584</v>
      </c>
      <c r="N587" s="494">
        <v>1061122052</v>
      </c>
      <c r="O587" s="494">
        <v>1092955714</v>
      </c>
      <c r="P587" s="494" t="s">
        <v>2789</v>
      </c>
    </row>
    <row r="588" spans="2:16" ht="14.4">
      <c r="B588" s="460">
        <v>112123306</v>
      </c>
      <c r="C588" s="464" t="s">
        <v>87</v>
      </c>
      <c r="D588" s="488">
        <v>751154</v>
      </c>
      <c r="E588" s="494">
        <v>751154</v>
      </c>
      <c r="F588" s="494">
        <v>773689</v>
      </c>
      <c r="G588" s="494">
        <v>796900</v>
      </c>
      <c r="H588" s="494">
        <v>820807</v>
      </c>
      <c r="I588" s="494">
        <v>845431</v>
      </c>
      <c r="J588" s="494">
        <v>870794</v>
      </c>
      <c r="K588" s="494">
        <v>896918</v>
      </c>
      <c r="L588" s="494">
        <v>923826</v>
      </c>
      <c r="M588" s="494">
        <v>951541</v>
      </c>
      <c r="N588" s="494">
        <v>980087</v>
      </c>
      <c r="O588" s="494">
        <v>1009490</v>
      </c>
      <c r="P588" s="494" t="s">
        <v>2789</v>
      </c>
    </row>
    <row r="589" spans="2:16" ht="14.4">
      <c r="B589" s="460">
        <v>112123307</v>
      </c>
      <c r="C589" s="464" t="s">
        <v>2144</v>
      </c>
      <c r="D589" s="488">
        <v>19573547</v>
      </c>
      <c r="E589" s="494">
        <v>19573547</v>
      </c>
      <c r="F589" s="494">
        <v>20160753</v>
      </c>
      <c r="G589" s="494">
        <v>20765576</v>
      </c>
      <c r="H589" s="494">
        <v>21388543</v>
      </c>
      <c r="I589" s="494">
        <v>22030199</v>
      </c>
      <c r="J589" s="494">
        <v>22691105</v>
      </c>
      <c r="K589" s="494">
        <v>23371838</v>
      </c>
      <c r="L589" s="494">
        <v>24072993</v>
      </c>
      <c r="M589" s="494">
        <v>24795183</v>
      </c>
      <c r="N589" s="494">
        <v>25539038</v>
      </c>
      <c r="O589" s="494">
        <v>26305209</v>
      </c>
      <c r="P589" s="494" t="s">
        <v>2789</v>
      </c>
    </row>
    <row r="590" spans="2:16" ht="14.4">
      <c r="B590" s="460">
        <v>112123308</v>
      </c>
      <c r="C590" s="464" t="s">
        <v>52</v>
      </c>
      <c r="D590" s="488">
        <v>507249911</v>
      </c>
      <c r="E590" s="494">
        <v>602930796</v>
      </c>
      <c r="F590" s="494">
        <v>621018720</v>
      </c>
      <c r="G590" s="494">
        <v>639649282</v>
      </c>
      <c r="H590" s="494">
        <v>658838760</v>
      </c>
      <c r="I590" s="494">
        <v>678603923</v>
      </c>
      <c r="J590" s="494">
        <v>698962041</v>
      </c>
      <c r="K590" s="494">
        <v>719930902</v>
      </c>
      <c r="L590" s="494">
        <v>741528829</v>
      </c>
      <c r="M590" s="494">
        <v>763774694</v>
      </c>
      <c r="N590" s="494">
        <v>786687935</v>
      </c>
      <c r="O590" s="494">
        <v>810288573</v>
      </c>
      <c r="P590" s="494" t="s">
        <v>2789</v>
      </c>
    </row>
    <row r="591" spans="2:16" ht="14.4">
      <c r="B591" s="462">
        <v>112123309</v>
      </c>
      <c r="C591" s="463" t="s">
        <v>789</v>
      </c>
      <c r="D591" s="495">
        <v>21787759</v>
      </c>
      <c r="E591" s="495">
        <v>28126284</v>
      </c>
      <c r="F591" s="495">
        <v>28970072</v>
      </c>
      <c r="G591" s="495">
        <v>29839174</v>
      </c>
      <c r="H591" s="495">
        <v>30734349</v>
      </c>
      <c r="I591" s="495">
        <v>31656379</v>
      </c>
      <c r="J591" s="495">
        <v>32606070</v>
      </c>
      <c r="K591" s="495">
        <v>33584252</v>
      </c>
      <c r="L591" s="495">
        <v>34591780</v>
      </c>
      <c r="M591" s="495">
        <v>35629534</v>
      </c>
      <c r="N591" s="495">
        <v>36698420</v>
      </c>
      <c r="O591" s="495">
        <v>37799373</v>
      </c>
      <c r="P591" s="495" t="s">
        <v>342</v>
      </c>
    </row>
    <row r="592" spans="2:16" ht="14.4">
      <c r="B592" s="444">
        <v>11212330901</v>
      </c>
      <c r="C592" s="457" t="s">
        <v>100</v>
      </c>
      <c r="D592" s="488">
        <v>3664412</v>
      </c>
      <c r="E592" s="488">
        <v>3664412</v>
      </c>
      <c r="F592" s="488">
        <v>3774344</v>
      </c>
      <c r="G592" s="488">
        <v>3887574</v>
      </c>
      <c r="H592" s="488">
        <v>4004201</v>
      </c>
      <c r="I592" s="488">
        <v>4124327</v>
      </c>
      <c r="J592" s="488">
        <v>4248057</v>
      </c>
      <c r="K592" s="488">
        <v>4375499</v>
      </c>
      <c r="L592" s="488">
        <v>4506764</v>
      </c>
      <c r="M592" s="488">
        <v>4641967</v>
      </c>
      <c r="N592" s="488">
        <v>4781226</v>
      </c>
      <c r="O592" s="488">
        <v>4924663</v>
      </c>
      <c r="P592" s="488" t="s">
        <v>2789</v>
      </c>
    </row>
    <row r="593" spans="2:16" ht="14.4">
      <c r="B593" s="444">
        <v>11212330902</v>
      </c>
      <c r="C593" s="457" t="s">
        <v>121</v>
      </c>
      <c r="D593" s="488">
        <v>67665</v>
      </c>
      <c r="E593" s="488">
        <v>67665</v>
      </c>
      <c r="F593" s="488">
        <v>69695</v>
      </c>
      <c r="G593" s="488">
        <v>71786</v>
      </c>
      <c r="H593" s="488">
        <v>73940</v>
      </c>
      <c r="I593" s="488">
        <v>76158</v>
      </c>
      <c r="J593" s="488">
        <v>78443</v>
      </c>
      <c r="K593" s="488">
        <v>80796</v>
      </c>
      <c r="L593" s="488">
        <v>83220</v>
      </c>
      <c r="M593" s="488">
        <v>85717</v>
      </c>
      <c r="N593" s="488">
        <v>88289</v>
      </c>
      <c r="O593" s="488">
        <v>90938</v>
      </c>
      <c r="P593" s="488" t="s">
        <v>2789</v>
      </c>
    </row>
    <row r="594" spans="2:16" ht="14.4">
      <c r="B594" s="444">
        <v>11212330903</v>
      </c>
      <c r="C594" s="457" t="s">
        <v>130</v>
      </c>
      <c r="D594" s="488">
        <v>1229054</v>
      </c>
      <c r="E594" s="488">
        <v>1229054</v>
      </c>
      <c r="F594" s="488">
        <v>1265926</v>
      </c>
      <c r="G594" s="488">
        <v>1303904</v>
      </c>
      <c r="H594" s="488">
        <v>1343021</v>
      </c>
      <c r="I594" s="488">
        <v>1383312</v>
      </c>
      <c r="J594" s="488">
        <v>1424811</v>
      </c>
      <c r="K594" s="488">
        <v>1467555</v>
      </c>
      <c r="L594" s="488">
        <v>1511582</v>
      </c>
      <c r="M594" s="488">
        <v>1556929</v>
      </c>
      <c r="N594" s="488">
        <v>1603637</v>
      </c>
      <c r="O594" s="488">
        <v>1651746</v>
      </c>
      <c r="P594" s="488" t="s">
        <v>2789</v>
      </c>
    </row>
    <row r="595" spans="2:16" ht="14.4">
      <c r="B595" s="444">
        <v>11212330904</v>
      </c>
      <c r="C595" s="457" t="s">
        <v>96</v>
      </c>
      <c r="D595" s="488">
        <v>12068587</v>
      </c>
      <c r="E595" s="488">
        <v>18407112</v>
      </c>
      <c r="F595" s="488">
        <v>18959325</v>
      </c>
      <c r="G595" s="488">
        <v>19528105</v>
      </c>
      <c r="H595" s="488">
        <v>20113948</v>
      </c>
      <c r="I595" s="488">
        <v>20717366</v>
      </c>
      <c r="J595" s="488">
        <v>21338887</v>
      </c>
      <c r="K595" s="488">
        <v>21979054</v>
      </c>
      <c r="L595" s="488">
        <v>22638426</v>
      </c>
      <c r="M595" s="488">
        <v>23317579</v>
      </c>
      <c r="N595" s="488">
        <v>24017106</v>
      </c>
      <c r="O595" s="488">
        <v>24737619</v>
      </c>
      <c r="P595" s="488" t="s">
        <v>2789</v>
      </c>
    </row>
    <row r="596" spans="2:16" ht="14.4">
      <c r="B596" s="444">
        <v>11212330905</v>
      </c>
      <c r="C596" s="457" t="s">
        <v>101</v>
      </c>
      <c r="D596" s="488">
        <v>4758041</v>
      </c>
      <c r="E596" s="488">
        <v>4758041</v>
      </c>
      <c r="F596" s="488">
        <v>4900782</v>
      </c>
      <c r="G596" s="488">
        <v>5047805</v>
      </c>
      <c r="H596" s="488">
        <v>5199239</v>
      </c>
      <c r="I596" s="488">
        <v>5355216</v>
      </c>
      <c r="J596" s="488">
        <v>5515872</v>
      </c>
      <c r="K596" s="488">
        <v>5681348</v>
      </c>
      <c r="L596" s="488">
        <v>5851788</v>
      </c>
      <c r="M596" s="488">
        <v>6027342</v>
      </c>
      <c r="N596" s="488">
        <v>6208162</v>
      </c>
      <c r="O596" s="488">
        <v>6394407</v>
      </c>
      <c r="P596" s="488" t="s">
        <v>2789</v>
      </c>
    </row>
    <row r="597" spans="2:16" ht="14.4">
      <c r="B597" s="460">
        <v>112123310</v>
      </c>
      <c r="C597" s="464" t="s">
        <v>72</v>
      </c>
      <c r="D597" s="488">
        <v>29924590</v>
      </c>
      <c r="E597" s="494">
        <v>29924590</v>
      </c>
      <c r="F597" s="494">
        <v>30822327</v>
      </c>
      <c r="G597" s="494">
        <v>31746997</v>
      </c>
      <c r="H597" s="494">
        <v>32699407</v>
      </c>
      <c r="I597" s="494">
        <v>33680389</v>
      </c>
      <c r="J597" s="494">
        <v>34690801</v>
      </c>
      <c r="K597" s="494">
        <v>35731525</v>
      </c>
      <c r="L597" s="494">
        <v>36803471</v>
      </c>
      <c r="M597" s="494">
        <v>37907575</v>
      </c>
      <c r="N597" s="494">
        <v>39044802</v>
      </c>
      <c r="O597" s="494">
        <v>40216146</v>
      </c>
      <c r="P597" s="494" t="s">
        <v>2789</v>
      </c>
    </row>
    <row r="598" spans="2:16" ht="14.4">
      <c r="B598" s="460">
        <v>112123311</v>
      </c>
      <c r="C598" s="464" t="s">
        <v>788</v>
      </c>
      <c r="D598" s="488">
        <v>211725538</v>
      </c>
      <c r="E598" s="494">
        <v>89712679</v>
      </c>
      <c r="F598" s="494">
        <v>21397413</v>
      </c>
      <c r="G598" s="494">
        <v>22039335</v>
      </c>
      <c r="H598" s="494">
        <v>22700515</v>
      </c>
      <c r="I598" s="494">
        <v>23381530</v>
      </c>
      <c r="J598" s="494">
        <v>24082976</v>
      </c>
      <c r="K598" s="494">
        <v>24805465</v>
      </c>
      <c r="L598" s="494">
        <v>25549629</v>
      </c>
      <c r="M598" s="494">
        <v>26316118</v>
      </c>
      <c r="N598" s="494">
        <v>27105602</v>
      </c>
      <c r="O598" s="494">
        <v>27918770</v>
      </c>
      <c r="P598" s="494" t="s">
        <v>2789</v>
      </c>
    </row>
    <row r="599" spans="2:16" ht="14.4">
      <c r="B599" s="462">
        <v>112123312</v>
      </c>
      <c r="C599" s="463" t="s">
        <v>787</v>
      </c>
      <c r="D599" s="495">
        <v>402747373</v>
      </c>
      <c r="E599" s="495">
        <v>402747373</v>
      </c>
      <c r="F599" s="495">
        <v>390664952</v>
      </c>
      <c r="G599" s="495">
        <v>378945004</v>
      </c>
      <c r="H599" s="495">
        <v>367576654</v>
      </c>
      <c r="I599" s="495">
        <v>356549354</v>
      </c>
      <c r="J599" s="495">
        <v>345852873</v>
      </c>
      <c r="K599" s="495">
        <v>335477286</v>
      </c>
      <c r="L599" s="495">
        <v>325412967</v>
      </c>
      <c r="M599" s="495">
        <v>315650579</v>
      </c>
      <c r="N599" s="495">
        <v>306181062</v>
      </c>
      <c r="O599" s="495">
        <v>296995630</v>
      </c>
      <c r="P599" s="495" t="s">
        <v>342</v>
      </c>
    </row>
    <row r="600" spans="2:16" ht="14.4">
      <c r="B600" s="444">
        <v>11212331202</v>
      </c>
      <c r="C600" s="457" t="s">
        <v>116</v>
      </c>
      <c r="D600" s="488">
        <v>1214138</v>
      </c>
      <c r="E600" s="488">
        <v>1214138</v>
      </c>
      <c r="F600" s="488">
        <v>1177714</v>
      </c>
      <c r="G600" s="488">
        <v>1142383</v>
      </c>
      <c r="H600" s="488">
        <v>1108112</v>
      </c>
      <c r="I600" s="488">
        <v>1074869</v>
      </c>
      <c r="J600" s="488">
        <v>1042623</v>
      </c>
      <c r="K600" s="488">
        <v>1011344</v>
      </c>
      <c r="L600" s="488">
        <v>981004</v>
      </c>
      <c r="M600" s="488">
        <v>951574</v>
      </c>
      <c r="N600" s="488">
        <v>923027</v>
      </c>
      <c r="O600" s="488">
        <v>895336</v>
      </c>
      <c r="P600" s="488" t="s">
        <v>2789</v>
      </c>
    </row>
    <row r="601" spans="2:16" ht="14.4">
      <c r="B601" s="444">
        <v>11212331203</v>
      </c>
      <c r="C601" s="457" t="s">
        <v>43</v>
      </c>
      <c r="D601" s="488">
        <v>363228397</v>
      </c>
      <c r="E601" s="488">
        <v>363228397</v>
      </c>
      <c r="F601" s="488">
        <v>352331546</v>
      </c>
      <c r="G601" s="488">
        <v>341761600</v>
      </c>
      <c r="H601" s="488">
        <v>331508752</v>
      </c>
      <c r="I601" s="488">
        <v>321563489</v>
      </c>
      <c r="J601" s="488">
        <v>311916584</v>
      </c>
      <c r="K601" s="488">
        <v>302559086</v>
      </c>
      <c r="L601" s="488">
        <v>293482313</v>
      </c>
      <c r="M601" s="488">
        <v>284677844</v>
      </c>
      <c r="N601" s="488">
        <v>276137509</v>
      </c>
      <c r="O601" s="488">
        <v>267853384</v>
      </c>
      <c r="P601" s="488" t="s">
        <v>2789</v>
      </c>
    </row>
    <row r="602" spans="2:16" ht="14.4">
      <c r="B602" s="444">
        <v>11212331204</v>
      </c>
      <c r="C602" s="457" t="s">
        <v>49</v>
      </c>
      <c r="D602" s="488">
        <v>38304838</v>
      </c>
      <c r="E602" s="488">
        <v>38304838</v>
      </c>
      <c r="F602" s="488">
        <v>37155692</v>
      </c>
      <c r="G602" s="488">
        <v>36041021</v>
      </c>
      <c r="H602" s="488">
        <v>34959790</v>
      </c>
      <c r="I602" s="488">
        <v>33910996</v>
      </c>
      <c r="J602" s="488">
        <v>32893666</v>
      </c>
      <c r="K602" s="488">
        <v>31906856</v>
      </c>
      <c r="L602" s="488">
        <v>30949650</v>
      </c>
      <c r="M602" s="488">
        <v>30021161</v>
      </c>
      <c r="N602" s="488">
        <v>29120526</v>
      </c>
      <c r="O602" s="488">
        <v>28246910</v>
      </c>
      <c r="P602" s="488" t="s">
        <v>2789</v>
      </c>
    </row>
    <row r="603" spans="2:16" ht="28.8">
      <c r="B603" s="460">
        <v>112123313</v>
      </c>
      <c r="C603" s="464" t="s">
        <v>786</v>
      </c>
      <c r="D603" s="488">
        <v>1</v>
      </c>
      <c r="E603" s="494">
        <v>1</v>
      </c>
      <c r="F603" s="494">
        <v>1</v>
      </c>
      <c r="G603" s="494">
        <v>1</v>
      </c>
      <c r="H603" s="494">
        <v>1</v>
      </c>
      <c r="I603" s="494">
        <v>1</v>
      </c>
      <c r="J603" s="494">
        <v>1</v>
      </c>
      <c r="K603" s="494">
        <v>1</v>
      </c>
      <c r="L603" s="494">
        <v>1</v>
      </c>
      <c r="M603" s="494">
        <v>1</v>
      </c>
      <c r="N603" s="494">
        <v>1</v>
      </c>
      <c r="O603" s="494">
        <v>1</v>
      </c>
      <c r="P603" s="494" t="s">
        <v>2789</v>
      </c>
    </row>
    <row r="604" spans="2:16" ht="28.8">
      <c r="B604" s="460">
        <v>112123314</v>
      </c>
      <c r="C604" s="464" t="s">
        <v>108</v>
      </c>
      <c r="D604" s="488">
        <v>251783</v>
      </c>
      <c r="E604" s="494">
        <v>251783</v>
      </c>
      <c r="F604" s="494">
        <v>244229</v>
      </c>
      <c r="G604" s="494">
        <v>236902</v>
      </c>
      <c r="H604" s="494">
        <v>229795</v>
      </c>
      <c r="I604" s="494">
        <v>222901</v>
      </c>
      <c r="J604" s="494">
        <v>216214</v>
      </c>
      <c r="K604" s="494">
        <v>209728</v>
      </c>
      <c r="L604" s="494">
        <v>203436</v>
      </c>
      <c r="M604" s="494">
        <v>197333</v>
      </c>
      <c r="N604" s="494">
        <v>191413</v>
      </c>
      <c r="O604" s="494">
        <v>185671</v>
      </c>
      <c r="P604" s="494" t="s">
        <v>2789</v>
      </c>
    </row>
    <row r="605" spans="2:16" ht="14.4">
      <c r="B605" s="454">
        <v>112123317</v>
      </c>
      <c r="C605" s="465" t="s">
        <v>15</v>
      </c>
      <c r="D605" s="491">
        <v>0</v>
      </c>
      <c r="E605" s="490">
        <v>0</v>
      </c>
      <c r="F605" s="490">
        <v>0</v>
      </c>
      <c r="G605" s="490">
        <v>0</v>
      </c>
      <c r="H605" s="490">
        <v>0</v>
      </c>
      <c r="I605" s="490">
        <v>0</v>
      </c>
      <c r="J605" s="490">
        <v>0</v>
      </c>
      <c r="K605" s="490">
        <v>0</v>
      </c>
      <c r="L605" s="490">
        <v>0</v>
      </c>
      <c r="M605" s="490">
        <v>0</v>
      </c>
      <c r="N605" s="490">
        <v>0</v>
      </c>
      <c r="O605" s="490">
        <v>0</v>
      </c>
      <c r="P605" s="490" t="s">
        <v>342</v>
      </c>
    </row>
    <row r="606" spans="2:16" ht="14.4">
      <c r="B606" s="446">
        <v>1121234</v>
      </c>
      <c r="C606" s="447" t="s">
        <v>2145</v>
      </c>
      <c r="D606" s="489">
        <v>182238523</v>
      </c>
      <c r="E606" s="489">
        <v>182334372</v>
      </c>
      <c r="F606" s="489">
        <v>187435071</v>
      </c>
      <c r="G606" s="489">
        <v>192795633</v>
      </c>
      <c r="H606" s="489">
        <v>198324886</v>
      </c>
      <c r="I606" s="489">
        <v>204027654</v>
      </c>
      <c r="J606" s="489">
        <v>209908916</v>
      </c>
      <c r="K606" s="489">
        <v>215973803</v>
      </c>
      <c r="L606" s="489">
        <v>222227608</v>
      </c>
      <c r="M606" s="489">
        <v>228675789</v>
      </c>
      <c r="N606" s="489">
        <v>235323975</v>
      </c>
      <c r="O606" s="489">
        <v>242177969</v>
      </c>
      <c r="P606" s="489" t="s">
        <v>342</v>
      </c>
    </row>
    <row r="607" spans="2:16" ht="14.4">
      <c r="B607" s="444">
        <v>112123401</v>
      </c>
      <c r="C607" s="451" t="s">
        <v>82</v>
      </c>
      <c r="D607" s="488">
        <v>4510145</v>
      </c>
      <c r="E607" s="488">
        <v>4510145</v>
      </c>
      <c r="F607" s="488">
        <v>4374841</v>
      </c>
      <c r="G607" s="488">
        <v>4243596</v>
      </c>
      <c r="H607" s="488">
        <v>4116288</v>
      </c>
      <c r="I607" s="488">
        <v>3992799</v>
      </c>
      <c r="J607" s="488">
        <v>3873015</v>
      </c>
      <c r="K607" s="488">
        <v>3756825</v>
      </c>
      <c r="L607" s="488">
        <v>3644120</v>
      </c>
      <c r="M607" s="488">
        <v>3534796</v>
      </c>
      <c r="N607" s="488">
        <v>3428752</v>
      </c>
      <c r="O607" s="488">
        <v>3325889</v>
      </c>
      <c r="P607" s="488" t="s">
        <v>2789</v>
      </c>
    </row>
    <row r="608" spans="2:16" ht="14.4">
      <c r="B608" s="462">
        <v>112123403</v>
      </c>
      <c r="C608" s="463" t="s">
        <v>785</v>
      </c>
      <c r="D608" s="495">
        <v>147096901</v>
      </c>
      <c r="E608" s="495">
        <v>147192750</v>
      </c>
      <c r="F608" s="495">
        <v>151509809</v>
      </c>
      <c r="G608" s="495">
        <v>156055103</v>
      </c>
      <c r="H608" s="495">
        <v>160736756</v>
      </c>
      <c r="I608" s="495">
        <v>165558858</v>
      </c>
      <c r="J608" s="495">
        <v>170525624</v>
      </c>
      <c r="K608" s="495">
        <v>175641393</v>
      </c>
      <c r="L608" s="495">
        <v>180910635</v>
      </c>
      <c r="M608" s="495">
        <v>186337954</v>
      </c>
      <c r="N608" s="495">
        <v>191928093</v>
      </c>
      <c r="O608" s="495">
        <v>197685936</v>
      </c>
      <c r="P608" s="495" t="s">
        <v>342</v>
      </c>
    </row>
    <row r="609" spans="2:16" ht="14.4">
      <c r="B609" s="444">
        <v>11212340301</v>
      </c>
      <c r="C609" s="457" t="s">
        <v>77</v>
      </c>
      <c r="D609" s="488">
        <v>41541650</v>
      </c>
      <c r="E609" s="488">
        <v>67256919</v>
      </c>
      <c r="F609" s="488">
        <v>42787900</v>
      </c>
      <c r="G609" s="488">
        <v>44071537</v>
      </c>
      <c r="H609" s="488">
        <v>45393683</v>
      </c>
      <c r="I609" s="488">
        <v>46755493</v>
      </c>
      <c r="J609" s="488">
        <v>48158158</v>
      </c>
      <c r="K609" s="488">
        <v>49602903</v>
      </c>
      <c r="L609" s="488">
        <v>51090990</v>
      </c>
      <c r="M609" s="488">
        <v>52623720</v>
      </c>
      <c r="N609" s="488">
        <v>54202432</v>
      </c>
      <c r="O609" s="488">
        <v>55828505</v>
      </c>
      <c r="P609" s="488" t="s">
        <v>2789</v>
      </c>
    </row>
    <row r="610" spans="2:16" ht="14.4">
      <c r="B610" s="444">
        <v>11212340305</v>
      </c>
      <c r="C610" s="457" t="s">
        <v>56</v>
      </c>
      <c r="D610" s="488">
        <v>105555251</v>
      </c>
      <c r="E610" s="488">
        <v>79935831</v>
      </c>
      <c r="F610" s="488">
        <v>108721909</v>
      </c>
      <c r="G610" s="488">
        <v>111983566</v>
      </c>
      <c r="H610" s="488">
        <v>115343073</v>
      </c>
      <c r="I610" s="488">
        <v>118803365</v>
      </c>
      <c r="J610" s="488">
        <v>122367466</v>
      </c>
      <c r="K610" s="488">
        <v>126038490</v>
      </c>
      <c r="L610" s="488">
        <v>129819645</v>
      </c>
      <c r="M610" s="488">
        <v>133714234</v>
      </c>
      <c r="N610" s="488">
        <v>137725661</v>
      </c>
      <c r="O610" s="488">
        <v>141857431</v>
      </c>
      <c r="P610" s="488" t="s">
        <v>2789</v>
      </c>
    </row>
    <row r="611" spans="2:16" ht="14.4">
      <c r="B611" s="460">
        <v>112123404</v>
      </c>
      <c r="C611" s="464" t="s">
        <v>783</v>
      </c>
      <c r="D611" s="488">
        <v>30631477</v>
      </c>
      <c r="E611" s="488">
        <v>30631477</v>
      </c>
      <c r="F611" s="488">
        <v>31550421</v>
      </c>
      <c r="G611" s="488">
        <v>32496934</v>
      </c>
      <c r="H611" s="488">
        <v>33471842</v>
      </c>
      <c r="I611" s="488">
        <v>34475997</v>
      </c>
      <c r="J611" s="488">
        <v>35510277</v>
      </c>
      <c r="K611" s="488">
        <v>36575585</v>
      </c>
      <c r="L611" s="488">
        <v>37672853</v>
      </c>
      <c r="M611" s="488">
        <v>38803039</v>
      </c>
      <c r="N611" s="488">
        <v>39967130</v>
      </c>
      <c r="O611" s="488">
        <v>41166144</v>
      </c>
      <c r="P611" s="488" t="s">
        <v>2789</v>
      </c>
    </row>
    <row r="612" spans="2:16" ht="14.4">
      <c r="B612" s="442">
        <v>11215</v>
      </c>
      <c r="C612" s="466" t="s">
        <v>2146</v>
      </c>
      <c r="D612" s="487">
        <v>10172090809</v>
      </c>
      <c r="E612" s="487">
        <v>9516497577</v>
      </c>
      <c r="F612" s="487">
        <v>10092375281</v>
      </c>
      <c r="G612" s="487">
        <v>10393138973</v>
      </c>
      <c r="H612" s="487">
        <v>10702904367</v>
      </c>
      <c r="I612" s="487">
        <v>11021941161</v>
      </c>
      <c r="J612" s="487">
        <v>11350527133</v>
      </c>
      <c r="K612" s="487">
        <v>11688948394</v>
      </c>
      <c r="L612" s="487">
        <v>12037499626</v>
      </c>
      <c r="M612" s="487">
        <v>12396484351</v>
      </c>
      <c r="N612" s="487">
        <v>12766215185</v>
      </c>
      <c r="O612" s="487">
        <v>13147014113</v>
      </c>
      <c r="P612" s="487" t="s">
        <v>342</v>
      </c>
    </row>
    <row r="613" spans="2:16" ht="14.4">
      <c r="B613" s="446">
        <v>1121501</v>
      </c>
      <c r="C613" s="447" t="s">
        <v>782</v>
      </c>
      <c r="D613" s="489">
        <v>8653422599</v>
      </c>
      <c r="E613" s="489">
        <v>7422569911</v>
      </c>
      <c r="F613" s="489">
        <v>7645247008</v>
      </c>
      <c r="G613" s="489">
        <v>7874604418</v>
      </c>
      <c r="H613" s="489">
        <v>8110842550</v>
      </c>
      <c r="I613" s="489">
        <v>8354167828</v>
      </c>
      <c r="J613" s="489">
        <v>8604792864</v>
      </c>
      <c r="K613" s="489">
        <v>8862936651</v>
      </c>
      <c r="L613" s="489">
        <v>9128824750</v>
      </c>
      <c r="M613" s="489">
        <v>9402689493</v>
      </c>
      <c r="N613" s="489">
        <v>9684770179</v>
      </c>
      <c r="O613" s="489">
        <v>9975313285</v>
      </c>
      <c r="P613" s="489" t="s">
        <v>342</v>
      </c>
    </row>
    <row r="614" spans="2:16" ht="14.4">
      <c r="B614" s="444">
        <v>112150101</v>
      </c>
      <c r="C614" s="451" t="s">
        <v>119</v>
      </c>
      <c r="D614" s="488">
        <v>1016220</v>
      </c>
      <c r="E614" s="488">
        <v>1016220</v>
      </c>
      <c r="F614" s="488">
        <v>1046706</v>
      </c>
      <c r="G614" s="488">
        <v>1078107</v>
      </c>
      <c r="H614" s="488">
        <v>1110450</v>
      </c>
      <c r="I614" s="488">
        <v>1143764</v>
      </c>
      <c r="J614" s="488">
        <v>1178077</v>
      </c>
      <c r="K614" s="488">
        <v>1213419</v>
      </c>
      <c r="L614" s="488">
        <v>1249822</v>
      </c>
      <c r="M614" s="488">
        <v>1287317</v>
      </c>
      <c r="N614" s="488">
        <v>1325937</v>
      </c>
      <c r="O614" s="488">
        <v>1365715</v>
      </c>
      <c r="P614" s="488" t="s">
        <v>2789</v>
      </c>
    </row>
    <row r="615" spans="2:16" ht="14.4">
      <c r="B615" s="444">
        <v>112150102</v>
      </c>
      <c r="C615" s="451" t="s">
        <v>66</v>
      </c>
      <c r="D615" s="488">
        <v>4125158829</v>
      </c>
      <c r="E615" s="488">
        <v>3512388876</v>
      </c>
      <c r="F615" s="488">
        <v>3617760542</v>
      </c>
      <c r="G615" s="488">
        <v>3726293358</v>
      </c>
      <c r="H615" s="488">
        <v>3838082159</v>
      </c>
      <c r="I615" s="488">
        <v>3953224624</v>
      </c>
      <c r="J615" s="488">
        <v>4071821363</v>
      </c>
      <c r="K615" s="488">
        <v>4193976004</v>
      </c>
      <c r="L615" s="488">
        <v>4319795284</v>
      </c>
      <c r="M615" s="488">
        <v>4449389143</v>
      </c>
      <c r="N615" s="488">
        <v>4582870817</v>
      </c>
      <c r="O615" s="488">
        <v>4720356942</v>
      </c>
      <c r="P615" s="488" t="s">
        <v>2789</v>
      </c>
    </row>
    <row r="616" spans="2:16" ht="14.4">
      <c r="B616" s="462">
        <v>112150103</v>
      </c>
      <c r="C616" s="463" t="s">
        <v>719</v>
      </c>
      <c r="D616" s="495">
        <v>461846129</v>
      </c>
      <c r="E616" s="495">
        <v>461846129</v>
      </c>
      <c r="F616" s="495">
        <v>475701513</v>
      </c>
      <c r="G616" s="495">
        <v>489972559</v>
      </c>
      <c r="H616" s="495">
        <v>504671736</v>
      </c>
      <c r="I616" s="495">
        <v>519811888</v>
      </c>
      <c r="J616" s="495">
        <v>535406245</v>
      </c>
      <c r="K616" s="495">
        <v>551468433</v>
      </c>
      <c r="L616" s="495">
        <v>568012486</v>
      </c>
      <c r="M616" s="495">
        <v>585052860</v>
      </c>
      <c r="N616" s="495">
        <v>602604446</v>
      </c>
      <c r="O616" s="495">
        <v>620682579</v>
      </c>
      <c r="P616" s="495" t="s">
        <v>342</v>
      </c>
    </row>
    <row r="617" spans="2:16" ht="14.4">
      <c r="B617" s="444">
        <v>11215010301</v>
      </c>
      <c r="C617" s="457" t="s">
        <v>111</v>
      </c>
      <c r="D617" s="488">
        <v>387303977</v>
      </c>
      <c r="E617" s="488">
        <v>387303977</v>
      </c>
      <c r="F617" s="488">
        <v>398923096</v>
      </c>
      <c r="G617" s="488">
        <v>410890789</v>
      </c>
      <c r="H617" s="488">
        <v>423217513</v>
      </c>
      <c r="I617" s="488">
        <v>435914038</v>
      </c>
      <c r="J617" s="488">
        <v>448991459</v>
      </c>
      <c r="K617" s="488">
        <v>462461203</v>
      </c>
      <c r="L617" s="488">
        <v>476335039</v>
      </c>
      <c r="M617" s="488">
        <v>490625090</v>
      </c>
      <c r="N617" s="488">
        <v>505343843</v>
      </c>
      <c r="O617" s="488">
        <v>520504158</v>
      </c>
      <c r="P617" s="488" t="s">
        <v>2789</v>
      </c>
    </row>
    <row r="618" spans="2:16" ht="14.4">
      <c r="B618" s="444">
        <v>11215010302</v>
      </c>
      <c r="C618" s="457" t="s">
        <v>33</v>
      </c>
      <c r="D618" s="488">
        <v>74542152</v>
      </c>
      <c r="E618" s="488">
        <v>74542152</v>
      </c>
      <c r="F618" s="488">
        <v>76778417</v>
      </c>
      <c r="G618" s="488">
        <v>79081770</v>
      </c>
      <c r="H618" s="488">
        <v>81454223</v>
      </c>
      <c r="I618" s="488">
        <v>83897850</v>
      </c>
      <c r="J618" s="488">
        <v>86414786</v>
      </c>
      <c r="K618" s="488">
        <v>89007230</v>
      </c>
      <c r="L618" s="488">
        <v>91677447</v>
      </c>
      <c r="M618" s="488">
        <v>94427770</v>
      </c>
      <c r="N618" s="488">
        <v>97260603</v>
      </c>
      <c r="O618" s="488">
        <v>100178421</v>
      </c>
      <c r="P618" s="488" t="s">
        <v>2789</v>
      </c>
    </row>
    <row r="619" spans="2:16" ht="14.4">
      <c r="B619" s="454">
        <v>112150104</v>
      </c>
      <c r="C619" s="465" t="s">
        <v>781</v>
      </c>
      <c r="D619" s="491">
        <v>0</v>
      </c>
      <c r="E619" s="490">
        <v>0</v>
      </c>
      <c r="F619" s="490">
        <v>0</v>
      </c>
      <c r="G619" s="490">
        <v>0</v>
      </c>
      <c r="H619" s="490">
        <v>0</v>
      </c>
      <c r="I619" s="490">
        <v>0</v>
      </c>
      <c r="J619" s="490">
        <v>0</v>
      </c>
      <c r="K619" s="490">
        <v>0</v>
      </c>
      <c r="L619" s="490">
        <v>0</v>
      </c>
      <c r="M619" s="490">
        <v>0</v>
      </c>
      <c r="N619" s="490">
        <v>0</v>
      </c>
      <c r="O619" s="490">
        <v>0</v>
      </c>
      <c r="P619" s="490" t="s">
        <v>2789</v>
      </c>
    </row>
    <row r="620" spans="2:16" ht="14.4">
      <c r="B620" s="460">
        <v>112150105</v>
      </c>
      <c r="C620" s="464" t="s">
        <v>105</v>
      </c>
      <c r="D620" s="488">
        <v>16389997</v>
      </c>
      <c r="E620" s="494">
        <v>16389997</v>
      </c>
      <c r="F620" s="494">
        <v>16881697</v>
      </c>
      <c r="G620" s="494">
        <v>17388148</v>
      </c>
      <c r="H620" s="494">
        <v>17909792</v>
      </c>
      <c r="I620" s="494">
        <v>18447086</v>
      </c>
      <c r="J620" s="494">
        <v>19000499</v>
      </c>
      <c r="K620" s="494">
        <v>19570514</v>
      </c>
      <c r="L620" s="494">
        <v>20157629</v>
      </c>
      <c r="M620" s="494">
        <v>20762358</v>
      </c>
      <c r="N620" s="494">
        <v>21385229</v>
      </c>
      <c r="O620" s="494">
        <v>22026786</v>
      </c>
      <c r="P620" s="494" t="s">
        <v>2789</v>
      </c>
    </row>
    <row r="621" spans="2:16" ht="14.4">
      <c r="B621" s="460">
        <v>112150106</v>
      </c>
      <c r="C621" s="464" t="s">
        <v>46</v>
      </c>
      <c r="D621" s="488">
        <v>3902913734</v>
      </c>
      <c r="E621" s="494">
        <v>3007785189</v>
      </c>
      <c r="F621" s="494">
        <v>3098018745</v>
      </c>
      <c r="G621" s="494">
        <v>3190959307</v>
      </c>
      <c r="H621" s="494">
        <v>3286688086</v>
      </c>
      <c r="I621" s="494">
        <v>3385288729</v>
      </c>
      <c r="J621" s="494">
        <v>3486847391</v>
      </c>
      <c r="K621" s="494">
        <v>3591452813</v>
      </c>
      <c r="L621" s="494">
        <v>3699196397</v>
      </c>
      <c r="M621" s="494">
        <v>3810172289</v>
      </c>
      <c r="N621" s="494">
        <v>3924477458</v>
      </c>
      <c r="O621" s="494">
        <v>4042211782</v>
      </c>
      <c r="P621" s="494" t="s">
        <v>2789</v>
      </c>
    </row>
    <row r="622" spans="2:16" ht="14.4">
      <c r="B622" s="460">
        <v>112150107</v>
      </c>
      <c r="C622" s="464" t="s">
        <v>64</v>
      </c>
      <c r="D622" s="488">
        <v>146097690</v>
      </c>
      <c r="E622" s="494">
        <v>423143500</v>
      </c>
      <c r="F622" s="494">
        <v>435837805</v>
      </c>
      <c r="G622" s="494">
        <v>448912939</v>
      </c>
      <c r="H622" s="494">
        <v>462380327</v>
      </c>
      <c r="I622" s="494">
        <v>476251737</v>
      </c>
      <c r="J622" s="494">
        <v>490539289</v>
      </c>
      <c r="K622" s="494">
        <v>505255468</v>
      </c>
      <c r="L622" s="494">
        <v>520413132</v>
      </c>
      <c r="M622" s="494">
        <v>536025526</v>
      </c>
      <c r="N622" s="494">
        <v>552106292</v>
      </c>
      <c r="O622" s="494">
        <v>568669481</v>
      </c>
      <c r="P622" s="494" t="s">
        <v>2789</v>
      </c>
    </row>
    <row r="623" spans="2:16" ht="14.4">
      <c r="B623" s="446">
        <v>1121502</v>
      </c>
      <c r="C623" s="447" t="s">
        <v>780</v>
      </c>
      <c r="D623" s="489">
        <v>14474178</v>
      </c>
      <c r="E623" s="489">
        <v>33132053</v>
      </c>
      <c r="F623" s="489">
        <v>38812033</v>
      </c>
      <c r="G623" s="489">
        <v>38924587</v>
      </c>
      <c r="H623" s="489">
        <v>39037469</v>
      </c>
      <c r="I623" s="489">
        <v>39150677</v>
      </c>
      <c r="J623" s="489">
        <v>39264214</v>
      </c>
      <c r="K623" s="489">
        <v>39378081</v>
      </c>
      <c r="L623" s="489">
        <v>39492277</v>
      </c>
      <c r="M623" s="489">
        <v>39606805</v>
      </c>
      <c r="N623" s="489">
        <v>39721664</v>
      </c>
      <c r="O623" s="489">
        <v>39836857</v>
      </c>
      <c r="P623" s="489" t="s">
        <v>342</v>
      </c>
    </row>
    <row r="624" spans="2:16" ht="14.4">
      <c r="B624" s="444">
        <v>112150202</v>
      </c>
      <c r="C624" s="451" t="s">
        <v>86</v>
      </c>
      <c r="D624" s="488">
        <v>14474178</v>
      </c>
      <c r="E624" s="488">
        <v>33132053</v>
      </c>
      <c r="F624" s="488">
        <v>38812033</v>
      </c>
      <c r="G624" s="488">
        <v>38924587</v>
      </c>
      <c r="H624" s="488">
        <v>39037469</v>
      </c>
      <c r="I624" s="488">
        <v>39150677</v>
      </c>
      <c r="J624" s="488">
        <v>39264214</v>
      </c>
      <c r="K624" s="488">
        <v>39378081</v>
      </c>
      <c r="L624" s="488">
        <v>39492277</v>
      </c>
      <c r="M624" s="488">
        <v>39606805</v>
      </c>
      <c r="N624" s="488">
        <v>39721664</v>
      </c>
      <c r="O624" s="488">
        <v>39836857</v>
      </c>
      <c r="P624" s="488" t="s">
        <v>2921</v>
      </c>
    </row>
    <row r="625" spans="2:16" ht="14.4">
      <c r="B625" s="446">
        <v>1121503</v>
      </c>
      <c r="C625" s="447" t="s">
        <v>779</v>
      </c>
      <c r="D625" s="489">
        <v>814328</v>
      </c>
      <c r="E625" s="489">
        <v>814328</v>
      </c>
      <c r="F625" s="489">
        <v>838758</v>
      </c>
      <c r="G625" s="489">
        <v>863921</v>
      </c>
      <c r="H625" s="489">
        <v>889839</v>
      </c>
      <c r="I625" s="489">
        <v>916534</v>
      </c>
      <c r="J625" s="489">
        <v>944030</v>
      </c>
      <c r="K625" s="489">
        <v>972351</v>
      </c>
      <c r="L625" s="489">
        <v>1001521</v>
      </c>
      <c r="M625" s="489">
        <v>1031567</v>
      </c>
      <c r="N625" s="489">
        <v>1062514</v>
      </c>
      <c r="O625" s="489">
        <v>1094389</v>
      </c>
      <c r="P625" s="489" t="s">
        <v>342</v>
      </c>
    </row>
    <row r="626" spans="2:16" ht="14.4">
      <c r="B626" s="444">
        <v>112150301</v>
      </c>
      <c r="C626" s="451" t="s">
        <v>2147</v>
      </c>
      <c r="D626" s="488">
        <v>814328</v>
      </c>
      <c r="E626" s="488">
        <v>814328</v>
      </c>
      <c r="F626" s="488">
        <v>838758</v>
      </c>
      <c r="G626" s="488">
        <v>863921</v>
      </c>
      <c r="H626" s="488">
        <v>889839</v>
      </c>
      <c r="I626" s="488">
        <v>916534</v>
      </c>
      <c r="J626" s="488">
        <v>944030</v>
      </c>
      <c r="K626" s="488">
        <v>972351</v>
      </c>
      <c r="L626" s="488">
        <v>1001521</v>
      </c>
      <c r="M626" s="488">
        <v>1031567</v>
      </c>
      <c r="N626" s="488">
        <v>1062514</v>
      </c>
      <c r="O626" s="488">
        <v>1094389</v>
      </c>
      <c r="P626" s="488" t="s">
        <v>2593</v>
      </c>
    </row>
    <row r="627" spans="2:16" ht="14.4">
      <c r="B627" s="467">
        <v>1121504</v>
      </c>
      <c r="C627" s="468" t="s">
        <v>62</v>
      </c>
      <c r="D627" s="496">
        <v>13621801</v>
      </c>
      <c r="E627" s="496">
        <v>22709200</v>
      </c>
      <c r="F627" s="496">
        <v>14030456</v>
      </c>
      <c r="G627" s="496">
        <v>14451369</v>
      </c>
      <c r="H627" s="496">
        <v>14884910</v>
      </c>
      <c r="I627" s="496">
        <v>15331458</v>
      </c>
      <c r="J627" s="496">
        <v>15791401</v>
      </c>
      <c r="K627" s="496">
        <v>16265143</v>
      </c>
      <c r="L627" s="496">
        <v>16753098</v>
      </c>
      <c r="M627" s="496">
        <v>17255691</v>
      </c>
      <c r="N627" s="496">
        <v>17773362</v>
      </c>
      <c r="O627" s="496">
        <v>18306563</v>
      </c>
      <c r="P627" s="496" t="s">
        <v>2593</v>
      </c>
    </row>
    <row r="628" spans="2:16" ht="14.4">
      <c r="B628" s="446">
        <v>1121505</v>
      </c>
      <c r="C628" s="447" t="s">
        <v>271</v>
      </c>
      <c r="D628" s="489">
        <v>166679748</v>
      </c>
      <c r="E628" s="489">
        <v>90065619</v>
      </c>
      <c r="F628" s="489">
        <v>86887198</v>
      </c>
      <c r="G628" s="489">
        <v>88538055</v>
      </c>
      <c r="H628" s="489">
        <v>90220278</v>
      </c>
      <c r="I628" s="489">
        <v>91934463</v>
      </c>
      <c r="J628" s="489">
        <v>93681218</v>
      </c>
      <c r="K628" s="489">
        <v>95461161</v>
      </c>
      <c r="L628" s="489">
        <v>97274923</v>
      </c>
      <c r="M628" s="489">
        <v>99123147</v>
      </c>
      <c r="N628" s="489">
        <v>101006487</v>
      </c>
      <c r="O628" s="489">
        <v>102925610</v>
      </c>
      <c r="P628" s="489" t="s">
        <v>342</v>
      </c>
    </row>
    <row r="629" spans="2:16" ht="14.4">
      <c r="B629" s="444">
        <v>112150501</v>
      </c>
      <c r="C629" s="451" t="s">
        <v>19</v>
      </c>
      <c r="D629" s="488">
        <v>166679748</v>
      </c>
      <c r="E629" s="488">
        <v>90065619</v>
      </c>
      <c r="F629" s="488">
        <v>86887198</v>
      </c>
      <c r="G629" s="488">
        <v>88538055</v>
      </c>
      <c r="H629" s="488">
        <v>90220278</v>
      </c>
      <c r="I629" s="488">
        <v>91934463</v>
      </c>
      <c r="J629" s="488">
        <v>93681218</v>
      </c>
      <c r="K629" s="488">
        <v>95461161</v>
      </c>
      <c r="L629" s="488">
        <v>97274923</v>
      </c>
      <c r="M629" s="488">
        <v>99123147</v>
      </c>
      <c r="N629" s="488">
        <v>101006487</v>
      </c>
      <c r="O629" s="488">
        <v>102925610</v>
      </c>
      <c r="P629" s="488" t="s">
        <v>2921</v>
      </c>
    </row>
    <row r="630" spans="2:16" ht="14.4">
      <c r="B630" s="446">
        <v>1121506</v>
      </c>
      <c r="C630" s="447" t="s">
        <v>22</v>
      </c>
      <c r="D630" s="489">
        <v>1323078155</v>
      </c>
      <c r="E630" s="489">
        <v>1947206466</v>
      </c>
      <c r="F630" s="489">
        <v>2306559828</v>
      </c>
      <c r="G630" s="489">
        <v>2375756623</v>
      </c>
      <c r="H630" s="489">
        <v>2447029321</v>
      </c>
      <c r="I630" s="489">
        <v>2520440201</v>
      </c>
      <c r="J630" s="489">
        <v>2596053406</v>
      </c>
      <c r="K630" s="489">
        <v>2673935007</v>
      </c>
      <c r="L630" s="489">
        <v>2754153057</v>
      </c>
      <c r="M630" s="489">
        <v>2836777648</v>
      </c>
      <c r="N630" s="489">
        <v>2921880979</v>
      </c>
      <c r="O630" s="489">
        <v>3009537409</v>
      </c>
      <c r="P630" s="489" t="s">
        <v>342</v>
      </c>
    </row>
    <row r="631" spans="2:16" ht="14.4">
      <c r="B631" s="444">
        <v>112150601</v>
      </c>
      <c r="C631" s="451" t="s">
        <v>75</v>
      </c>
      <c r="D631" s="488">
        <v>89472584</v>
      </c>
      <c r="E631" s="488">
        <v>89472584</v>
      </c>
      <c r="F631" s="488">
        <v>92156761</v>
      </c>
      <c r="G631" s="488">
        <v>94921464</v>
      </c>
      <c r="H631" s="488">
        <v>97769108</v>
      </c>
      <c r="I631" s="488">
        <v>100702181</v>
      </c>
      <c r="J631" s="488">
        <v>103723246</v>
      </c>
      <c r="K631" s="488">
        <v>106834943</v>
      </c>
      <c r="L631" s="488">
        <v>110039991</v>
      </c>
      <c r="M631" s="488">
        <v>113341191</v>
      </c>
      <c r="N631" s="488">
        <v>116741427</v>
      </c>
      <c r="O631" s="488">
        <v>120243670</v>
      </c>
      <c r="P631" s="488" t="s">
        <v>2789</v>
      </c>
    </row>
    <row r="632" spans="2:16" ht="14.4">
      <c r="B632" s="444">
        <v>112150602</v>
      </c>
      <c r="C632" s="451" t="s">
        <v>84</v>
      </c>
      <c r="D632" s="488">
        <v>1</v>
      </c>
      <c r="E632" s="488">
        <v>1</v>
      </c>
      <c r="F632" s="488">
        <v>1</v>
      </c>
      <c r="G632" s="488">
        <v>1</v>
      </c>
      <c r="H632" s="488">
        <v>1</v>
      </c>
      <c r="I632" s="488">
        <v>1</v>
      </c>
      <c r="J632" s="488">
        <v>1</v>
      </c>
      <c r="K632" s="488">
        <v>1</v>
      </c>
      <c r="L632" s="488">
        <v>1</v>
      </c>
      <c r="M632" s="488">
        <v>1</v>
      </c>
      <c r="N632" s="488">
        <v>1</v>
      </c>
      <c r="O632" s="488">
        <v>1</v>
      </c>
      <c r="P632" s="488" t="s">
        <v>2593</v>
      </c>
    </row>
    <row r="633" spans="2:16" ht="14.4">
      <c r="B633" s="444">
        <v>112150603</v>
      </c>
      <c r="C633" s="451" t="s">
        <v>88</v>
      </c>
      <c r="D633" s="488">
        <v>16270160</v>
      </c>
      <c r="E633" s="488">
        <v>16270160</v>
      </c>
      <c r="F633" s="488">
        <v>16758265</v>
      </c>
      <c r="G633" s="488">
        <v>17261013</v>
      </c>
      <c r="H633" s="488">
        <v>17778843</v>
      </c>
      <c r="I633" s="488">
        <v>18312209</v>
      </c>
      <c r="J633" s="488">
        <v>18861575</v>
      </c>
      <c r="K633" s="488">
        <v>19427422</v>
      </c>
      <c r="L633" s="488">
        <v>20010245</v>
      </c>
      <c r="M633" s="488">
        <v>20610552</v>
      </c>
      <c r="N633" s="488">
        <v>21228868</v>
      </c>
      <c r="O633" s="488">
        <v>21865734</v>
      </c>
      <c r="P633" s="488" t="s">
        <v>2593</v>
      </c>
    </row>
    <row r="634" spans="2:16" ht="14.4">
      <c r="B634" s="452">
        <v>112150604</v>
      </c>
      <c r="C634" s="469" t="s">
        <v>28</v>
      </c>
      <c r="D634" s="491">
        <v>0</v>
      </c>
      <c r="E634" s="491">
        <v>0</v>
      </c>
      <c r="F634" s="491">
        <v>0</v>
      </c>
      <c r="G634" s="491">
        <v>0</v>
      </c>
      <c r="H634" s="491">
        <v>0</v>
      </c>
      <c r="I634" s="491">
        <v>0</v>
      </c>
      <c r="J634" s="491">
        <v>0</v>
      </c>
      <c r="K634" s="491">
        <v>0</v>
      </c>
      <c r="L634" s="491">
        <v>0</v>
      </c>
      <c r="M634" s="491">
        <v>0</v>
      </c>
      <c r="N634" s="491">
        <v>0</v>
      </c>
      <c r="O634" s="491">
        <v>0</v>
      </c>
      <c r="P634" s="491" t="s">
        <v>342</v>
      </c>
    </row>
    <row r="635" spans="2:16" ht="14.4">
      <c r="B635" s="444">
        <v>112150605</v>
      </c>
      <c r="C635" s="451" t="s">
        <v>59</v>
      </c>
      <c r="D635" s="488">
        <v>1063951091</v>
      </c>
      <c r="E635" s="488">
        <v>1758875086</v>
      </c>
      <c r="F635" s="488">
        <v>2039658952</v>
      </c>
      <c r="G635" s="488">
        <v>2100848721</v>
      </c>
      <c r="H635" s="488">
        <v>2163874182</v>
      </c>
      <c r="I635" s="488">
        <v>2228790408</v>
      </c>
      <c r="J635" s="488">
        <v>2295654120</v>
      </c>
      <c r="K635" s="488">
        <v>2364523743</v>
      </c>
      <c r="L635" s="488">
        <v>2435459456</v>
      </c>
      <c r="M635" s="488">
        <v>2508523239</v>
      </c>
      <c r="N635" s="488">
        <v>2583778937</v>
      </c>
      <c r="O635" s="488">
        <v>2661292305</v>
      </c>
      <c r="P635" s="488" t="s">
        <v>2921</v>
      </c>
    </row>
    <row r="636" spans="2:16" ht="14.4">
      <c r="B636" s="444">
        <v>112150606</v>
      </c>
      <c r="C636" s="451" t="s">
        <v>104</v>
      </c>
      <c r="D636" s="488">
        <v>2420466</v>
      </c>
      <c r="E636" s="488">
        <v>2420466</v>
      </c>
      <c r="F636" s="488">
        <v>2493080</v>
      </c>
      <c r="G636" s="488">
        <v>2567872</v>
      </c>
      <c r="H636" s="488">
        <v>2644908</v>
      </c>
      <c r="I636" s="488">
        <v>2724255</v>
      </c>
      <c r="J636" s="488">
        <v>2805983</v>
      </c>
      <c r="K636" s="488">
        <v>2890163</v>
      </c>
      <c r="L636" s="488">
        <v>2976867</v>
      </c>
      <c r="M636" s="488">
        <v>3066173</v>
      </c>
      <c r="N636" s="488">
        <v>3158159</v>
      </c>
      <c r="O636" s="488">
        <v>3252904</v>
      </c>
      <c r="P636" s="488" t="s">
        <v>2593</v>
      </c>
    </row>
    <row r="637" spans="2:16" ht="14.4">
      <c r="B637" s="444">
        <v>112150608</v>
      </c>
      <c r="C637" s="451" t="s">
        <v>22</v>
      </c>
      <c r="D637" s="488">
        <v>150963853</v>
      </c>
      <c r="E637" s="488">
        <v>80168169</v>
      </c>
      <c r="F637" s="488">
        <v>155492769</v>
      </c>
      <c r="G637" s="488">
        <v>160157552</v>
      </c>
      <c r="H637" s="488">
        <v>164962279</v>
      </c>
      <c r="I637" s="488">
        <v>169911147</v>
      </c>
      <c r="J637" s="488">
        <v>175008481</v>
      </c>
      <c r="K637" s="488">
        <v>180258735</v>
      </c>
      <c r="L637" s="488">
        <v>185666497</v>
      </c>
      <c r="M637" s="488">
        <v>191236492</v>
      </c>
      <c r="N637" s="488">
        <v>196973587</v>
      </c>
      <c r="O637" s="488">
        <v>202882795</v>
      </c>
      <c r="P637" s="488" t="s">
        <v>2593</v>
      </c>
    </row>
    <row r="638" spans="2:16" ht="14.4">
      <c r="B638" s="442">
        <v>11216</v>
      </c>
      <c r="C638" s="466" t="s">
        <v>775</v>
      </c>
      <c r="D638" s="487">
        <v>141510859616</v>
      </c>
      <c r="E638" s="487">
        <v>124873869019</v>
      </c>
      <c r="F638" s="487">
        <v>122699451987</v>
      </c>
      <c r="G638" s="487">
        <v>126444868798</v>
      </c>
      <c r="H638" s="487">
        <v>130433305160</v>
      </c>
      <c r="I638" s="487">
        <v>128487826169</v>
      </c>
      <c r="J638" s="487">
        <v>131743177422</v>
      </c>
      <c r="K638" s="487">
        <v>135502221506</v>
      </c>
      <c r="L638" s="487">
        <v>135854945722</v>
      </c>
      <c r="M638" s="487">
        <v>142393782387</v>
      </c>
      <c r="N638" s="487">
        <v>143026905901</v>
      </c>
      <c r="O638" s="487">
        <v>149097307556</v>
      </c>
      <c r="P638" s="487" t="s">
        <v>342</v>
      </c>
    </row>
    <row r="639" spans="2:16" ht="14.4">
      <c r="B639" s="446">
        <v>1121605</v>
      </c>
      <c r="C639" s="447" t="s">
        <v>776</v>
      </c>
      <c r="D639" s="489">
        <v>39514772675</v>
      </c>
      <c r="E639" s="489">
        <v>22477706442</v>
      </c>
      <c r="F639" s="489">
        <v>17229743279</v>
      </c>
      <c r="G639" s="489">
        <v>17809000133</v>
      </c>
      <c r="H639" s="489">
        <v>18536219335</v>
      </c>
      <c r="I639" s="489">
        <v>13231611730</v>
      </c>
      <c r="J639" s="489">
        <v>13026982950</v>
      </c>
      <c r="K639" s="489">
        <v>13222167324</v>
      </c>
      <c r="L639" s="489">
        <v>9904032953</v>
      </c>
      <c r="M639" s="489">
        <v>12661799280</v>
      </c>
      <c r="N639" s="489">
        <v>9400331341</v>
      </c>
      <c r="O639" s="489">
        <v>11459211681</v>
      </c>
      <c r="P639" s="489" t="s">
        <v>342</v>
      </c>
    </row>
    <row r="640" spans="2:16" ht="14.4">
      <c r="B640" s="446" t="s">
        <v>4324</v>
      </c>
      <c r="C640" s="447" t="s">
        <v>4328</v>
      </c>
      <c r="D640" s="489">
        <v>36654501036</v>
      </c>
      <c r="E640" s="489">
        <v>19617434803</v>
      </c>
      <c r="F640" s="489">
        <v>15110513531</v>
      </c>
      <c r="G640" s="489">
        <v>15618522756</v>
      </c>
      <c r="H640" s="489">
        <v>16256295207</v>
      </c>
      <c r="I640" s="489">
        <v>11604145509</v>
      </c>
      <c r="J640" s="489">
        <v>11424685728</v>
      </c>
      <c r="K640" s="489">
        <v>11595862749</v>
      </c>
      <c r="L640" s="489">
        <v>8685853383</v>
      </c>
      <c r="M640" s="489">
        <v>11104419042</v>
      </c>
      <c r="N640" s="489">
        <v>8244106231</v>
      </c>
      <c r="O640" s="489">
        <v>10049747716</v>
      </c>
      <c r="P640"/>
    </row>
    <row r="641" spans="2:16" ht="14.4">
      <c r="B641" s="446" t="s">
        <v>4325</v>
      </c>
      <c r="C641" s="447" t="s">
        <v>4329</v>
      </c>
      <c r="D641" s="489">
        <v>2860271639</v>
      </c>
      <c r="E641" s="489">
        <v>2860271639</v>
      </c>
      <c r="F641" s="489">
        <v>2119229748</v>
      </c>
      <c r="G641" s="489">
        <v>2190477377</v>
      </c>
      <c r="H641" s="489">
        <v>2279924128</v>
      </c>
      <c r="I641" s="489">
        <v>1627466221</v>
      </c>
      <c r="J641" s="489">
        <v>1602297222</v>
      </c>
      <c r="K641" s="489">
        <v>1626304575</v>
      </c>
      <c r="L641" s="489">
        <v>1218179570</v>
      </c>
      <c r="M641" s="489">
        <v>1557380238</v>
      </c>
      <c r="N641" s="489">
        <v>1156225110</v>
      </c>
      <c r="O641" s="489">
        <v>1409463965</v>
      </c>
      <c r="P641"/>
    </row>
    <row r="642" spans="2:16" ht="28.8">
      <c r="B642" s="452">
        <v>112161401</v>
      </c>
      <c r="C642" s="469" t="s">
        <v>4082</v>
      </c>
      <c r="D642" s="491">
        <v>0</v>
      </c>
      <c r="E642" s="491">
        <v>0</v>
      </c>
      <c r="F642" s="491">
        <v>0</v>
      </c>
      <c r="G642" s="491">
        <v>0</v>
      </c>
      <c r="H642" s="491">
        <v>0</v>
      </c>
      <c r="I642" s="491">
        <v>0</v>
      </c>
      <c r="J642" s="491">
        <v>0</v>
      </c>
      <c r="K642" s="491">
        <v>0</v>
      </c>
      <c r="L642" s="491">
        <v>0</v>
      </c>
      <c r="M642" s="491">
        <v>0</v>
      </c>
      <c r="N642" s="491">
        <v>0</v>
      </c>
      <c r="O642" s="491">
        <v>0</v>
      </c>
      <c r="P642" s="488" t="s">
        <v>342</v>
      </c>
    </row>
    <row r="643" spans="2:16" ht="28.8">
      <c r="B643" s="452">
        <v>112161402</v>
      </c>
      <c r="C643" s="469" t="s">
        <v>2909</v>
      </c>
      <c r="D643" s="491">
        <v>0</v>
      </c>
      <c r="E643" s="491">
        <v>0</v>
      </c>
      <c r="F643" s="491">
        <v>0</v>
      </c>
      <c r="G643" s="491">
        <v>0</v>
      </c>
      <c r="H643" s="491">
        <v>0</v>
      </c>
      <c r="I643" s="491">
        <v>0</v>
      </c>
      <c r="J643" s="491">
        <v>0</v>
      </c>
      <c r="K643" s="491">
        <v>0</v>
      </c>
      <c r="L643" s="491">
        <v>0</v>
      </c>
      <c r="M643" s="491">
        <v>0</v>
      </c>
      <c r="N643" s="491">
        <v>0</v>
      </c>
      <c r="O643" s="491">
        <v>0</v>
      </c>
      <c r="P643" s="488" t="s">
        <v>342</v>
      </c>
    </row>
    <row r="644" spans="2:16" ht="28.8">
      <c r="B644" s="444">
        <v>112161301</v>
      </c>
      <c r="C644" s="451" t="s">
        <v>4125</v>
      </c>
      <c r="D644" s="488">
        <v>36654501036</v>
      </c>
      <c r="E644" s="488">
        <v>19617434803</v>
      </c>
      <c r="F644" s="488">
        <v>15110513531</v>
      </c>
      <c r="G644" s="488">
        <v>15618522756</v>
      </c>
      <c r="H644" s="488">
        <v>16256295207</v>
      </c>
      <c r="I644" s="488">
        <v>11604145509</v>
      </c>
      <c r="J644" s="488">
        <v>11424685728</v>
      </c>
      <c r="K644" s="488">
        <v>11595862749</v>
      </c>
      <c r="L644" s="488">
        <v>8685853383</v>
      </c>
      <c r="M644" s="488">
        <v>11104419042</v>
      </c>
      <c r="N644" s="488">
        <v>8244106231</v>
      </c>
      <c r="O644" s="488">
        <v>10049747716</v>
      </c>
      <c r="P644" s="488" t="s">
        <v>2592</v>
      </c>
    </row>
    <row r="645" spans="2:16" ht="14.4">
      <c r="B645" s="444">
        <v>112161302</v>
      </c>
      <c r="C645" s="451" t="s">
        <v>4126</v>
      </c>
      <c r="D645" s="488">
        <v>2860271639</v>
      </c>
      <c r="E645" s="488">
        <v>2860271639</v>
      </c>
      <c r="F645" s="488">
        <v>2119229748</v>
      </c>
      <c r="G645" s="488">
        <v>2190477377</v>
      </c>
      <c r="H645" s="488">
        <v>2279924128</v>
      </c>
      <c r="I645" s="488">
        <v>1627466221</v>
      </c>
      <c r="J645" s="488">
        <v>1602297222</v>
      </c>
      <c r="K645" s="488">
        <v>1626304575</v>
      </c>
      <c r="L645" s="488">
        <v>1218179570</v>
      </c>
      <c r="M645" s="488">
        <v>1557380238</v>
      </c>
      <c r="N645" s="488">
        <v>1156225110</v>
      </c>
      <c r="O645" s="488">
        <v>1409463965</v>
      </c>
      <c r="P645" s="488" t="s">
        <v>2592</v>
      </c>
    </row>
    <row r="646" spans="2:16" ht="14.4">
      <c r="B646" s="446">
        <v>1121615</v>
      </c>
      <c r="C646" s="447" t="s">
        <v>4083</v>
      </c>
      <c r="D646" s="489">
        <v>2858807453</v>
      </c>
      <c r="E646" s="489">
        <v>3268379086</v>
      </c>
      <c r="F646" s="489">
        <v>3358310835</v>
      </c>
      <c r="G646" s="489">
        <v>3461128856</v>
      </c>
      <c r="H646" s="489">
        <v>3567103822</v>
      </c>
      <c r="I646" s="489">
        <v>3676332976</v>
      </c>
      <c r="J646" s="489">
        <v>3788916565</v>
      </c>
      <c r="K646" s="489">
        <v>3904957938</v>
      </c>
      <c r="L646" s="489">
        <v>4024563638</v>
      </c>
      <c r="M646" s="489">
        <v>4147843502</v>
      </c>
      <c r="N646" s="489">
        <v>4274910766</v>
      </c>
      <c r="O646" s="489">
        <v>4405882167</v>
      </c>
      <c r="P646" s="489" t="s">
        <v>342</v>
      </c>
    </row>
    <row r="647" spans="2:16" ht="14.4">
      <c r="B647" s="444">
        <v>112161501</v>
      </c>
      <c r="C647" s="451" t="s">
        <v>2910</v>
      </c>
      <c r="D647" s="488">
        <v>43059054</v>
      </c>
      <c r="E647" s="488">
        <v>43059054</v>
      </c>
      <c r="F647" s="488">
        <v>44350826</v>
      </c>
      <c r="G647" s="488">
        <v>45681351</v>
      </c>
      <c r="H647" s="488">
        <v>47051792</v>
      </c>
      <c r="I647" s="488">
        <v>48463346</v>
      </c>
      <c r="J647" s="488">
        <v>49917246</v>
      </c>
      <c r="K647" s="488">
        <v>51414763</v>
      </c>
      <c r="L647" s="488">
        <v>52957206</v>
      </c>
      <c r="M647" s="488">
        <v>54545922</v>
      </c>
      <c r="N647" s="488">
        <v>56182300</v>
      </c>
      <c r="O647" s="488">
        <v>57867769</v>
      </c>
      <c r="P647" s="488" t="s">
        <v>2789</v>
      </c>
    </row>
    <row r="648" spans="2:16" ht="14.4">
      <c r="B648" s="444">
        <v>112161502</v>
      </c>
      <c r="C648" s="451" t="s">
        <v>2911</v>
      </c>
      <c r="D648" s="488">
        <v>69770343</v>
      </c>
      <c r="E648" s="488">
        <v>69770343</v>
      </c>
      <c r="F648" s="488">
        <v>71863453</v>
      </c>
      <c r="G648" s="488">
        <v>74019357</v>
      </c>
      <c r="H648" s="488">
        <v>76239938</v>
      </c>
      <c r="I648" s="488">
        <v>78527136</v>
      </c>
      <c r="J648" s="488">
        <v>80882950</v>
      </c>
      <c r="K648" s="488">
        <v>83309439</v>
      </c>
      <c r="L648" s="488">
        <v>85808722</v>
      </c>
      <c r="M648" s="488">
        <v>88382984</v>
      </c>
      <c r="N648" s="488">
        <v>91034474</v>
      </c>
      <c r="O648" s="488">
        <v>93765508</v>
      </c>
      <c r="P648" s="488" t="s">
        <v>2789</v>
      </c>
    </row>
    <row r="649" spans="2:16" ht="14.4">
      <c r="B649" s="444">
        <v>112161503</v>
      </c>
      <c r="C649" s="451" t="s">
        <v>2912</v>
      </c>
      <c r="D649" s="488">
        <v>324807468</v>
      </c>
      <c r="E649" s="488">
        <v>324807468</v>
      </c>
      <c r="F649" s="488">
        <v>334551692</v>
      </c>
      <c r="G649" s="488">
        <v>344588243</v>
      </c>
      <c r="H649" s="488">
        <v>354925890</v>
      </c>
      <c r="I649" s="488">
        <v>365573667</v>
      </c>
      <c r="J649" s="488">
        <v>376540877</v>
      </c>
      <c r="K649" s="488">
        <v>387837103</v>
      </c>
      <c r="L649" s="488">
        <v>399472216</v>
      </c>
      <c r="M649" s="488">
        <v>411456382</v>
      </c>
      <c r="N649" s="488">
        <v>423800073</v>
      </c>
      <c r="O649" s="488">
        <v>436514075</v>
      </c>
      <c r="P649" s="488" t="s">
        <v>2789</v>
      </c>
    </row>
    <row r="650" spans="2:16" ht="14.4">
      <c r="B650" s="444">
        <v>112161504</v>
      </c>
      <c r="C650" s="451" t="s">
        <v>2913</v>
      </c>
      <c r="D650" s="488">
        <v>2421170586</v>
      </c>
      <c r="E650" s="488">
        <v>2421170586</v>
      </c>
      <c r="F650" s="488">
        <v>2493805704</v>
      </c>
      <c r="G650" s="488">
        <v>2568619875</v>
      </c>
      <c r="H650" s="488">
        <v>2645678471</v>
      </c>
      <c r="I650" s="488">
        <v>2725048825</v>
      </c>
      <c r="J650" s="488">
        <v>2806800290</v>
      </c>
      <c r="K650" s="488">
        <v>2891004299</v>
      </c>
      <c r="L650" s="488">
        <v>2977734428</v>
      </c>
      <c r="M650" s="488">
        <v>3067066461</v>
      </c>
      <c r="N650" s="488">
        <v>3159078455</v>
      </c>
      <c r="O650" s="488">
        <v>3253850809</v>
      </c>
      <c r="P650" s="488" t="s">
        <v>2789</v>
      </c>
    </row>
    <row r="651" spans="2:16" ht="14.4">
      <c r="B651" s="444">
        <v>112161505</v>
      </c>
      <c r="C651" s="451" t="s">
        <v>2914</v>
      </c>
      <c r="D651" s="488">
        <v>1</v>
      </c>
      <c r="E651" s="488">
        <v>1</v>
      </c>
      <c r="F651" s="488">
        <v>1</v>
      </c>
      <c r="G651" s="488">
        <v>1</v>
      </c>
      <c r="H651" s="488">
        <v>1</v>
      </c>
      <c r="I651" s="488">
        <v>1</v>
      </c>
      <c r="J651" s="488">
        <v>1</v>
      </c>
      <c r="K651" s="488">
        <v>1</v>
      </c>
      <c r="L651" s="488">
        <v>1</v>
      </c>
      <c r="M651" s="488">
        <v>1</v>
      </c>
      <c r="N651" s="488">
        <v>1</v>
      </c>
      <c r="O651" s="488">
        <v>1</v>
      </c>
      <c r="P651" s="488" t="s">
        <v>2921</v>
      </c>
    </row>
    <row r="652" spans="2:16" ht="14.4">
      <c r="B652" s="444">
        <v>112161506</v>
      </c>
      <c r="C652" s="451" t="s">
        <v>4084</v>
      </c>
      <c r="D652" s="488">
        <v>1</v>
      </c>
      <c r="E652" s="488">
        <v>409571634</v>
      </c>
      <c r="F652" s="488">
        <v>413739159</v>
      </c>
      <c r="G652" s="488">
        <v>428220029</v>
      </c>
      <c r="H652" s="488">
        <v>443207730</v>
      </c>
      <c r="I652" s="488">
        <v>458720001</v>
      </c>
      <c r="J652" s="488">
        <v>474775201</v>
      </c>
      <c r="K652" s="488">
        <v>491392333</v>
      </c>
      <c r="L652" s="488">
        <v>508591065</v>
      </c>
      <c r="M652" s="488">
        <v>526391752</v>
      </c>
      <c r="N652" s="488">
        <v>544815463</v>
      </c>
      <c r="O652" s="488">
        <v>563884005</v>
      </c>
      <c r="P652" s="488" t="s">
        <v>2921</v>
      </c>
    </row>
    <row r="653" spans="2:16" ht="28.8">
      <c r="B653" s="444">
        <v>1121616</v>
      </c>
      <c r="C653" s="451" t="s">
        <v>4127</v>
      </c>
      <c r="D653" s="488">
        <v>1</v>
      </c>
      <c r="E653" s="488">
        <v>1</v>
      </c>
      <c r="F653" s="488">
        <v>1</v>
      </c>
      <c r="G653" s="488">
        <v>1</v>
      </c>
      <c r="H653" s="488">
        <v>1</v>
      </c>
      <c r="I653" s="488">
        <v>1</v>
      </c>
      <c r="J653" s="488">
        <v>1</v>
      </c>
      <c r="K653" s="488">
        <v>1</v>
      </c>
      <c r="L653" s="488">
        <v>1</v>
      </c>
      <c r="M653" s="488">
        <v>1</v>
      </c>
      <c r="N653" s="488">
        <v>1</v>
      </c>
      <c r="O653" s="488">
        <v>1</v>
      </c>
      <c r="P653" s="488" t="s">
        <v>4314</v>
      </c>
    </row>
    <row r="654" spans="2:16" ht="14.4">
      <c r="B654" s="444">
        <v>1121617</v>
      </c>
      <c r="C654" s="451" t="s">
        <v>4128</v>
      </c>
      <c r="D654" s="488">
        <v>1</v>
      </c>
      <c r="E654" s="488">
        <v>1</v>
      </c>
      <c r="F654" s="488">
        <v>1</v>
      </c>
      <c r="G654" s="488">
        <v>1</v>
      </c>
      <c r="H654" s="488">
        <v>1</v>
      </c>
      <c r="I654" s="488">
        <v>1</v>
      </c>
      <c r="J654" s="488">
        <v>1</v>
      </c>
      <c r="K654" s="488">
        <v>1</v>
      </c>
      <c r="L654" s="488">
        <v>1</v>
      </c>
      <c r="M654" s="488">
        <v>1</v>
      </c>
      <c r="N654" s="488">
        <v>1</v>
      </c>
      <c r="O654" s="488">
        <v>1</v>
      </c>
      <c r="P654" s="488" t="s">
        <v>2921</v>
      </c>
    </row>
    <row r="655" spans="2:16" ht="28.8">
      <c r="B655" s="446">
        <v>1121618</v>
      </c>
      <c r="C655" s="447" t="s">
        <v>2986</v>
      </c>
      <c r="D655" s="489">
        <v>1</v>
      </c>
      <c r="E655" s="489">
        <v>1</v>
      </c>
      <c r="F655" s="489">
        <v>1</v>
      </c>
      <c r="G655" s="489">
        <v>1</v>
      </c>
      <c r="H655" s="489">
        <v>1</v>
      </c>
      <c r="I655" s="489">
        <v>1</v>
      </c>
      <c r="J655" s="489">
        <v>1</v>
      </c>
      <c r="K655" s="489">
        <v>1</v>
      </c>
      <c r="L655" s="489">
        <v>1</v>
      </c>
      <c r="M655" s="489">
        <v>1</v>
      </c>
      <c r="N655" s="489">
        <v>1</v>
      </c>
      <c r="O655" s="489">
        <v>1</v>
      </c>
      <c r="P655" s="489" t="s">
        <v>342</v>
      </c>
    </row>
    <row r="656" spans="2:16" ht="28.8">
      <c r="B656" s="444">
        <v>112161801</v>
      </c>
      <c r="C656" s="451" t="s">
        <v>4129</v>
      </c>
      <c r="D656" s="488">
        <v>1</v>
      </c>
      <c r="E656" s="488">
        <v>1</v>
      </c>
      <c r="F656" s="488">
        <v>1</v>
      </c>
      <c r="G656" s="488">
        <v>1</v>
      </c>
      <c r="H656" s="488">
        <v>1</v>
      </c>
      <c r="I656" s="488">
        <v>1</v>
      </c>
      <c r="J656" s="488">
        <v>1</v>
      </c>
      <c r="K656" s="488">
        <v>1</v>
      </c>
      <c r="L656" s="488">
        <v>1</v>
      </c>
      <c r="M656" s="488">
        <v>1</v>
      </c>
      <c r="N656" s="488">
        <v>1</v>
      </c>
      <c r="O656" s="488">
        <v>1</v>
      </c>
      <c r="P656" s="488" t="s">
        <v>4314</v>
      </c>
    </row>
    <row r="657" spans="2:16" ht="14.4">
      <c r="B657" s="460">
        <v>1121606</v>
      </c>
      <c r="C657" s="461" t="s">
        <v>775</v>
      </c>
      <c r="D657" s="494">
        <v>13532626</v>
      </c>
      <c r="E657" s="494">
        <v>4036629</v>
      </c>
      <c r="F657" s="494">
        <v>13938605</v>
      </c>
      <c r="G657" s="494">
        <v>14356763</v>
      </c>
      <c r="H657" s="494">
        <v>14787466</v>
      </c>
      <c r="I657" s="494">
        <v>15231090</v>
      </c>
      <c r="J657" s="494">
        <v>15688023</v>
      </c>
      <c r="K657" s="494">
        <v>16158663</v>
      </c>
      <c r="L657" s="494">
        <v>16643423</v>
      </c>
      <c r="M657" s="494">
        <v>17142726</v>
      </c>
      <c r="N657" s="494">
        <v>17657008</v>
      </c>
      <c r="O657" s="494">
        <v>18186718</v>
      </c>
      <c r="P657" s="494" t="s">
        <v>2593</v>
      </c>
    </row>
    <row r="658" spans="2:16" ht="28.8">
      <c r="B658" s="460">
        <v>1121611</v>
      </c>
      <c r="C658" s="461" t="s">
        <v>2248</v>
      </c>
      <c r="D658" s="494">
        <v>35460141807</v>
      </c>
      <c r="E658" s="494">
        <v>35460141807</v>
      </c>
      <c r="F658" s="494">
        <v>36523946062</v>
      </c>
      <c r="G658" s="494">
        <v>37619664443</v>
      </c>
      <c r="H658" s="494">
        <v>38748254377</v>
      </c>
      <c r="I658" s="494">
        <v>39910702008</v>
      </c>
      <c r="J658" s="494">
        <v>41108023068</v>
      </c>
      <c r="K658" s="494">
        <v>42341263760</v>
      </c>
      <c r="L658" s="494">
        <v>43611501673</v>
      </c>
      <c r="M658" s="494">
        <v>44919846723</v>
      </c>
      <c r="N658" s="494">
        <v>46267442125</v>
      </c>
      <c r="O658" s="494">
        <v>47655465389</v>
      </c>
      <c r="P658" s="494" t="s">
        <v>2921</v>
      </c>
    </row>
    <row r="659" spans="2:16" ht="28.8">
      <c r="B659" s="460">
        <v>1121612</v>
      </c>
      <c r="C659" s="461" t="s">
        <v>2249</v>
      </c>
      <c r="D659" s="494">
        <v>34626224690</v>
      </c>
      <c r="E659" s="494">
        <v>34626224690</v>
      </c>
      <c r="F659" s="494">
        <v>35665011431</v>
      </c>
      <c r="G659" s="494">
        <v>36734961774</v>
      </c>
      <c r="H659" s="494">
        <v>37837010627</v>
      </c>
      <c r="I659" s="494">
        <v>38972120946</v>
      </c>
      <c r="J659" s="494">
        <v>40141284574</v>
      </c>
      <c r="K659" s="494">
        <v>41345523112</v>
      </c>
      <c r="L659" s="494">
        <v>42585888805</v>
      </c>
      <c r="M659" s="494">
        <v>43863465469</v>
      </c>
      <c r="N659" s="494">
        <v>45179369433</v>
      </c>
      <c r="O659" s="494">
        <v>46534750516</v>
      </c>
      <c r="P659" s="494" t="s">
        <v>2921</v>
      </c>
    </row>
    <row r="660" spans="2:16" ht="14.4">
      <c r="B660" s="460">
        <v>1121609</v>
      </c>
      <c r="C660" s="461" t="s">
        <v>2148</v>
      </c>
      <c r="D660" s="494">
        <v>29037380362</v>
      </c>
      <c r="E660" s="494">
        <v>29037380362</v>
      </c>
      <c r="F660" s="494">
        <v>29908501772</v>
      </c>
      <c r="G660" s="494">
        <v>30805756826</v>
      </c>
      <c r="H660" s="494">
        <v>31729929530</v>
      </c>
      <c r="I660" s="494">
        <v>32681827416</v>
      </c>
      <c r="J660" s="494">
        <v>33662282239</v>
      </c>
      <c r="K660" s="494">
        <v>34672150706</v>
      </c>
      <c r="L660" s="494">
        <v>35712315227</v>
      </c>
      <c r="M660" s="494">
        <v>36783684684</v>
      </c>
      <c r="N660" s="494">
        <v>37887195225</v>
      </c>
      <c r="O660" s="494">
        <v>39023811082</v>
      </c>
      <c r="P660" s="494" t="s">
        <v>2921</v>
      </c>
    </row>
    <row r="661" spans="2:16" ht="14.4">
      <c r="B661" s="442">
        <v>11217</v>
      </c>
      <c r="C661" s="466" t="s">
        <v>274</v>
      </c>
      <c r="D661" s="487">
        <v>882232018507</v>
      </c>
      <c r="E661" s="487">
        <v>895439291508</v>
      </c>
      <c r="F661" s="487">
        <v>913657443987</v>
      </c>
      <c r="G661" s="487">
        <v>939912643067</v>
      </c>
      <c r="H661" s="487">
        <v>966605656717</v>
      </c>
      <c r="I661" s="487">
        <v>994021719543</v>
      </c>
      <c r="J661" s="487">
        <v>1022243496090</v>
      </c>
      <c r="K661" s="487">
        <v>1051240545208</v>
      </c>
      <c r="L661" s="487">
        <v>1081171272234</v>
      </c>
      <c r="M661" s="487">
        <v>1111291470611</v>
      </c>
      <c r="N661" s="487">
        <v>1142284272470</v>
      </c>
      <c r="O661" s="487">
        <v>1161463951339</v>
      </c>
      <c r="P661" s="487" t="s">
        <v>342</v>
      </c>
    </row>
    <row r="662" spans="2:16" ht="14.4">
      <c r="B662" s="446">
        <v>1121701</v>
      </c>
      <c r="C662" s="447" t="s">
        <v>2149</v>
      </c>
      <c r="D662" s="489">
        <v>838174455337</v>
      </c>
      <c r="E662" s="489">
        <v>851711773803</v>
      </c>
      <c r="F662" s="489">
        <v>866880130442</v>
      </c>
      <c r="G662" s="489">
        <v>891006777168</v>
      </c>
      <c r="H662" s="489">
        <v>915630851178</v>
      </c>
      <c r="I662" s="489">
        <v>940962055470</v>
      </c>
      <c r="J662" s="489">
        <v>967021130070</v>
      </c>
      <c r="K662" s="489">
        <v>993829430102</v>
      </c>
      <c r="L662" s="489">
        <v>1021408944129</v>
      </c>
      <c r="M662" s="489">
        <v>1049782313043</v>
      </c>
      <c r="N662" s="489">
        <v>1078972849534</v>
      </c>
      <c r="O662" s="489">
        <v>1095744291346</v>
      </c>
      <c r="P662" s="489" t="s">
        <v>342</v>
      </c>
    </row>
    <row r="663" spans="2:16" ht="14.4">
      <c r="B663" s="446">
        <v>112170101</v>
      </c>
      <c r="C663" s="447" t="s">
        <v>2150</v>
      </c>
      <c r="D663" s="489">
        <v>809882283580</v>
      </c>
      <c r="E663" s="489">
        <v>823419602046</v>
      </c>
      <c r="F663" s="489">
        <v>837739193533</v>
      </c>
      <c r="G663" s="489">
        <v>860991612152</v>
      </c>
      <c r="H663" s="489">
        <v>884715231212</v>
      </c>
      <c r="I663" s="489">
        <v>909118966905</v>
      </c>
      <c r="J663" s="489">
        <v>934222748848</v>
      </c>
      <c r="K663" s="489">
        <v>960047097443</v>
      </c>
      <c r="L663" s="489">
        <v>986613141490</v>
      </c>
      <c r="M663" s="489">
        <v>1013942636325</v>
      </c>
      <c r="N663" s="489">
        <v>1042057982514</v>
      </c>
      <c r="O663" s="489">
        <v>1057721978315</v>
      </c>
      <c r="P663" s="489" t="s">
        <v>342</v>
      </c>
    </row>
    <row r="664" spans="2:16" ht="14.4">
      <c r="B664" s="446">
        <v>11217010101</v>
      </c>
      <c r="C664" s="447" t="s">
        <v>2151</v>
      </c>
      <c r="D664" s="489">
        <v>809882283580</v>
      </c>
      <c r="E664" s="489">
        <v>823419602046</v>
      </c>
      <c r="F664" s="489">
        <v>837739193533</v>
      </c>
      <c r="G664" s="489">
        <v>860991612152</v>
      </c>
      <c r="H664" s="489">
        <v>884715231212</v>
      </c>
      <c r="I664" s="489">
        <v>909118966905</v>
      </c>
      <c r="J664" s="489">
        <v>934222748848</v>
      </c>
      <c r="K664" s="489">
        <v>960047097443</v>
      </c>
      <c r="L664" s="489">
        <v>986613141490</v>
      </c>
      <c r="M664" s="489">
        <v>1013942636325</v>
      </c>
      <c r="N664" s="489">
        <v>1042057982514</v>
      </c>
      <c r="O664" s="489">
        <v>1057721978315</v>
      </c>
      <c r="P664" s="489" t="s">
        <v>342</v>
      </c>
    </row>
    <row r="665" spans="2:16" ht="14.4">
      <c r="B665" s="470">
        <v>11217010102</v>
      </c>
      <c r="C665" s="463" t="s">
        <v>2153</v>
      </c>
      <c r="D665" s="495">
        <v>723648471469</v>
      </c>
      <c r="E665" s="495">
        <v>720417348507</v>
      </c>
      <c r="F665" s="495">
        <v>740743129178</v>
      </c>
      <c r="G665" s="495">
        <v>762650545305</v>
      </c>
      <c r="H665" s="495">
        <v>784872113841</v>
      </c>
      <c r="I665" s="495">
        <v>807750460216</v>
      </c>
      <c r="J665" s="495">
        <v>831305139726</v>
      </c>
      <c r="K665" s="495">
        <v>855556292107</v>
      </c>
      <c r="L665" s="495">
        <v>880524659033</v>
      </c>
      <c r="M665" s="495">
        <v>906231602139</v>
      </c>
      <c r="N665" s="495">
        <v>932699121588</v>
      </c>
      <c r="O665" s="495">
        <v>946689608412</v>
      </c>
      <c r="P665" s="495" t="s">
        <v>342</v>
      </c>
    </row>
    <row r="666" spans="2:16" ht="14.4">
      <c r="B666" s="444">
        <v>1121701010201</v>
      </c>
      <c r="C666" s="457" t="s">
        <v>2152</v>
      </c>
      <c r="D666" s="488">
        <v>677526022338</v>
      </c>
      <c r="E666" s="488">
        <v>677526022338</v>
      </c>
      <c r="F666" s="488">
        <v>697851803009</v>
      </c>
      <c r="G666" s="488">
        <v>718787357099</v>
      </c>
      <c r="H666" s="488">
        <v>740350977812</v>
      </c>
      <c r="I666" s="488">
        <v>762561507146</v>
      </c>
      <c r="J666" s="488">
        <v>785438352361</v>
      </c>
      <c r="K666" s="488">
        <v>809001502931</v>
      </c>
      <c r="L666" s="488">
        <v>833271548019</v>
      </c>
      <c r="M666" s="488">
        <v>858269694460</v>
      </c>
      <c r="N666" s="488">
        <v>884017785294</v>
      </c>
      <c r="O666" s="488">
        <v>897278052073</v>
      </c>
      <c r="P666" s="488" t="s">
        <v>2921</v>
      </c>
    </row>
    <row r="667" spans="2:16" ht="14.4">
      <c r="B667" s="444">
        <v>1121701010203</v>
      </c>
      <c r="C667" s="457" t="s">
        <v>2648</v>
      </c>
      <c r="D667" s="488">
        <v>21575838720</v>
      </c>
      <c r="E667" s="488">
        <v>21575838720</v>
      </c>
      <c r="F667" s="488">
        <v>21575838720</v>
      </c>
      <c r="G667" s="488">
        <v>22227968445</v>
      </c>
      <c r="H667" s="488">
        <v>22561387972</v>
      </c>
      <c r="I667" s="488">
        <v>22899808792</v>
      </c>
      <c r="J667" s="488">
        <v>23243305923</v>
      </c>
      <c r="K667" s="488">
        <v>23591955512</v>
      </c>
      <c r="L667" s="488">
        <v>23945834845</v>
      </c>
      <c r="M667" s="488">
        <v>24305022368</v>
      </c>
      <c r="N667" s="488">
        <v>24669597703</v>
      </c>
      <c r="O667" s="488">
        <v>25039641669</v>
      </c>
      <c r="P667" s="488" t="s">
        <v>2921</v>
      </c>
    </row>
    <row r="668" spans="2:16" ht="14.4">
      <c r="B668" s="444">
        <v>1121701010206</v>
      </c>
      <c r="C668" s="457" t="s">
        <v>2649</v>
      </c>
      <c r="D668" s="488">
        <v>24546610410</v>
      </c>
      <c r="E668" s="488">
        <v>21315487449</v>
      </c>
      <c r="F668" s="488">
        <v>21315487449</v>
      </c>
      <c r="G668" s="488">
        <v>21635219761</v>
      </c>
      <c r="H668" s="488">
        <v>21959748057</v>
      </c>
      <c r="I668" s="488">
        <v>22289144278</v>
      </c>
      <c r="J668" s="488">
        <v>22623481442</v>
      </c>
      <c r="K668" s="488">
        <v>22962833664</v>
      </c>
      <c r="L668" s="488">
        <v>23307276169</v>
      </c>
      <c r="M668" s="488">
        <v>23656885311</v>
      </c>
      <c r="N668" s="488">
        <v>24011738591</v>
      </c>
      <c r="O668" s="488">
        <v>24371914670</v>
      </c>
      <c r="P668" s="488" t="s">
        <v>2921</v>
      </c>
    </row>
    <row r="669" spans="2:16" ht="28.8">
      <c r="B669" s="444">
        <v>1121701010207</v>
      </c>
      <c r="C669" s="457" t="s">
        <v>2839</v>
      </c>
      <c r="D669" s="488">
        <v>1</v>
      </c>
      <c r="E669" s="488">
        <v>0</v>
      </c>
      <c r="F669" s="488">
        <v>0</v>
      </c>
      <c r="G669" s="488">
        <v>0</v>
      </c>
      <c r="H669" s="488">
        <v>0</v>
      </c>
      <c r="I669" s="488">
        <v>0</v>
      </c>
      <c r="J669" s="488">
        <v>0</v>
      </c>
      <c r="K669" s="488">
        <v>0</v>
      </c>
      <c r="L669" s="488">
        <v>0</v>
      </c>
      <c r="M669" s="488">
        <v>0</v>
      </c>
      <c r="N669" s="488">
        <v>0</v>
      </c>
      <c r="O669" s="488">
        <v>0</v>
      </c>
      <c r="P669" s="488" t="s">
        <v>342</v>
      </c>
    </row>
    <row r="670" spans="2:16" ht="14.4">
      <c r="B670" s="470">
        <v>11217010103</v>
      </c>
      <c r="C670" s="463" t="s">
        <v>2154</v>
      </c>
      <c r="D670" s="495">
        <v>4524156498</v>
      </c>
      <c r="E670" s="495">
        <v>3872061361</v>
      </c>
      <c r="F670" s="495">
        <v>4046963613</v>
      </c>
      <c r="G670" s="495">
        <v>4107668067</v>
      </c>
      <c r="H670" s="495">
        <v>4169283088</v>
      </c>
      <c r="I670" s="495">
        <v>4231822334</v>
      </c>
      <c r="J670" s="495">
        <v>4295299669</v>
      </c>
      <c r="K670" s="495">
        <v>4359729164</v>
      </c>
      <c r="L670" s="495">
        <v>4425125102</v>
      </c>
      <c r="M670" s="495">
        <v>4491501978</v>
      </c>
      <c r="N670" s="495">
        <v>4558874508</v>
      </c>
      <c r="O670" s="495">
        <v>4627257626</v>
      </c>
      <c r="P670" s="495" t="s">
        <v>342</v>
      </c>
    </row>
    <row r="671" spans="2:16" ht="14.4">
      <c r="B671" s="444">
        <v>1121701010305</v>
      </c>
      <c r="C671" s="457" t="s">
        <v>364</v>
      </c>
      <c r="D671" s="488">
        <v>402147244</v>
      </c>
      <c r="E671" s="488">
        <v>344183233</v>
      </c>
      <c r="F671" s="488">
        <v>359730099</v>
      </c>
      <c r="G671" s="488">
        <v>365126050</v>
      </c>
      <c r="H671" s="488">
        <v>370602941</v>
      </c>
      <c r="I671" s="488">
        <v>376161985</v>
      </c>
      <c r="J671" s="488">
        <v>381804415</v>
      </c>
      <c r="K671" s="488">
        <v>387531481</v>
      </c>
      <c r="L671" s="488">
        <v>393344454</v>
      </c>
      <c r="M671" s="488">
        <v>399244620</v>
      </c>
      <c r="N671" s="488">
        <v>405233290</v>
      </c>
      <c r="O671" s="488">
        <v>411311789</v>
      </c>
      <c r="P671" s="488" t="s">
        <v>2921</v>
      </c>
    </row>
    <row r="672" spans="2:16" ht="14.4">
      <c r="B672" s="444">
        <v>1121701010306</v>
      </c>
      <c r="C672" s="457" t="s">
        <v>365</v>
      </c>
      <c r="D672" s="488">
        <v>301610433</v>
      </c>
      <c r="E672" s="488">
        <v>258137424</v>
      </c>
      <c r="F672" s="488">
        <v>269797574</v>
      </c>
      <c r="G672" s="488">
        <v>273844538</v>
      </c>
      <c r="H672" s="488">
        <v>277952206</v>
      </c>
      <c r="I672" s="488">
        <v>282121489</v>
      </c>
      <c r="J672" s="488">
        <v>286353311</v>
      </c>
      <c r="K672" s="488">
        <v>290648611</v>
      </c>
      <c r="L672" s="488">
        <v>295008340</v>
      </c>
      <c r="M672" s="488">
        <v>299433465</v>
      </c>
      <c r="N672" s="488">
        <v>303924967</v>
      </c>
      <c r="O672" s="488">
        <v>308483842</v>
      </c>
      <c r="P672" s="488" t="s">
        <v>2921</v>
      </c>
    </row>
    <row r="673" spans="2:16" ht="14.4">
      <c r="B673" s="444">
        <v>1121701010307</v>
      </c>
      <c r="C673" s="457" t="s">
        <v>2155</v>
      </c>
      <c r="D673" s="488">
        <v>3820398821</v>
      </c>
      <c r="E673" s="488">
        <v>3269740704</v>
      </c>
      <c r="F673" s="488">
        <v>3417435940</v>
      </c>
      <c r="G673" s="488">
        <v>3468697479</v>
      </c>
      <c r="H673" s="488">
        <v>3520727941</v>
      </c>
      <c r="I673" s="488">
        <v>3573538860</v>
      </c>
      <c r="J673" s="488">
        <v>3627141943</v>
      </c>
      <c r="K673" s="488">
        <v>3681549072</v>
      </c>
      <c r="L673" s="488">
        <v>3736772308</v>
      </c>
      <c r="M673" s="488">
        <v>3792823893</v>
      </c>
      <c r="N673" s="488">
        <v>3849716251</v>
      </c>
      <c r="O673" s="488">
        <v>3907461995</v>
      </c>
      <c r="P673" s="488" t="s">
        <v>2921</v>
      </c>
    </row>
    <row r="674" spans="2:16" ht="14.4">
      <c r="B674" s="470">
        <v>11217010103</v>
      </c>
      <c r="C674" s="463" t="s">
        <v>2156</v>
      </c>
      <c r="D674" s="495">
        <v>53207636596</v>
      </c>
      <c r="E674" s="495">
        <v>58574473346</v>
      </c>
      <c r="F674" s="495">
        <v>59453090446</v>
      </c>
      <c r="G674" s="495">
        <v>60344886803</v>
      </c>
      <c r="H674" s="495">
        <v>61250060105</v>
      </c>
      <c r="I674" s="495">
        <v>62168811007</v>
      </c>
      <c r="J674" s="495">
        <v>63101343172</v>
      </c>
      <c r="K674" s="495">
        <v>64047863319</v>
      </c>
      <c r="L674" s="495">
        <v>65008581268</v>
      </c>
      <c r="M674" s="495">
        <v>65983709988</v>
      </c>
      <c r="N674" s="495">
        <v>66973465638</v>
      </c>
      <c r="O674" s="495">
        <v>67978067622</v>
      </c>
      <c r="P674" s="495" t="s">
        <v>342</v>
      </c>
    </row>
    <row r="675" spans="2:16" ht="14.4">
      <c r="B675" s="460">
        <v>1121701010302</v>
      </c>
      <c r="C675" s="457" t="s">
        <v>364</v>
      </c>
      <c r="D675" s="488">
        <v>4729567698</v>
      </c>
      <c r="E675" s="488">
        <v>5206619853</v>
      </c>
      <c r="F675" s="488">
        <v>5284719151</v>
      </c>
      <c r="G675" s="488">
        <v>5363989938</v>
      </c>
      <c r="H675" s="488">
        <v>5444449787</v>
      </c>
      <c r="I675" s="488">
        <v>5526116534</v>
      </c>
      <c r="J675" s="488">
        <v>5609008282</v>
      </c>
      <c r="K675" s="488">
        <v>5693143406</v>
      </c>
      <c r="L675" s="488">
        <v>5778540557</v>
      </c>
      <c r="M675" s="488">
        <v>5865218666</v>
      </c>
      <c r="N675" s="488">
        <v>5953196946</v>
      </c>
      <c r="O675" s="488">
        <v>6042494900</v>
      </c>
      <c r="P675" s="488" t="s">
        <v>2921</v>
      </c>
    </row>
    <row r="676" spans="2:16" ht="14.4">
      <c r="B676" s="444">
        <v>1121701010303</v>
      </c>
      <c r="C676" s="457" t="s">
        <v>365</v>
      </c>
      <c r="D676" s="488">
        <v>3547175773</v>
      </c>
      <c r="E676" s="488">
        <v>3904964890</v>
      </c>
      <c r="F676" s="488">
        <v>3963539363</v>
      </c>
      <c r="G676" s="488">
        <v>4022992454</v>
      </c>
      <c r="H676" s="488">
        <v>4083337341</v>
      </c>
      <c r="I676" s="488">
        <v>4144587401</v>
      </c>
      <c r="J676" s="488">
        <v>4206756212</v>
      </c>
      <c r="K676" s="488">
        <v>4269857555</v>
      </c>
      <c r="L676" s="488">
        <v>4333905418</v>
      </c>
      <c r="M676" s="488">
        <v>4398913999</v>
      </c>
      <c r="N676" s="488">
        <v>4464897709</v>
      </c>
      <c r="O676" s="488">
        <v>4531871175</v>
      </c>
      <c r="P676" s="488" t="s">
        <v>2921</v>
      </c>
    </row>
    <row r="677" spans="2:16" ht="14.4">
      <c r="B677" s="444">
        <v>1121701010304</v>
      </c>
      <c r="C677" s="457" t="s">
        <v>2155</v>
      </c>
      <c r="D677" s="488">
        <v>44930893125</v>
      </c>
      <c r="E677" s="488">
        <v>49462888603</v>
      </c>
      <c r="F677" s="488">
        <v>50204831932</v>
      </c>
      <c r="G677" s="488">
        <v>50957904411</v>
      </c>
      <c r="H677" s="488">
        <v>51722272977</v>
      </c>
      <c r="I677" s="488">
        <v>52498107072</v>
      </c>
      <c r="J677" s="488">
        <v>53285578678</v>
      </c>
      <c r="K677" s="488">
        <v>54084862358</v>
      </c>
      <c r="L677" s="488">
        <v>54896135293</v>
      </c>
      <c r="M677" s="488">
        <v>55719577323</v>
      </c>
      <c r="N677" s="488">
        <v>56555370983</v>
      </c>
      <c r="O677" s="488">
        <v>57403701547</v>
      </c>
      <c r="P677" s="488" t="s">
        <v>2921</v>
      </c>
    </row>
    <row r="678" spans="2:16" ht="28.8">
      <c r="B678" s="444">
        <v>11217010119</v>
      </c>
      <c r="C678" s="451" t="s">
        <v>2157</v>
      </c>
      <c r="D678" s="488">
        <v>2152978652</v>
      </c>
      <c r="E678" s="488">
        <v>1838331756</v>
      </c>
      <c r="F678" s="488">
        <v>1908791230</v>
      </c>
      <c r="G678" s="488">
        <v>1836435214</v>
      </c>
      <c r="H678" s="488">
        <v>1863981742</v>
      </c>
      <c r="I678" s="488">
        <v>1891941468</v>
      </c>
      <c r="J678" s="488">
        <v>1920320590</v>
      </c>
      <c r="K678" s="488">
        <v>1949125399</v>
      </c>
      <c r="L678" s="488">
        <v>1978362280</v>
      </c>
      <c r="M678" s="488">
        <v>2008037714</v>
      </c>
      <c r="N678" s="488">
        <v>2038158280</v>
      </c>
      <c r="O678" s="488">
        <v>2068730654</v>
      </c>
      <c r="P678" s="488" t="s">
        <v>2921</v>
      </c>
    </row>
    <row r="679" spans="2:16" ht="14.4">
      <c r="B679" s="444">
        <v>11217010120</v>
      </c>
      <c r="C679" s="451" t="s">
        <v>2158</v>
      </c>
      <c r="D679" s="488">
        <v>23298393036</v>
      </c>
      <c r="E679" s="488">
        <v>27627241480</v>
      </c>
      <c r="F679" s="488">
        <v>26579983357</v>
      </c>
      <c r="G679" s="488">
        <v>26978683107</v>
      </c>
      <c r="H679" s="488">
        <v>27383363354</v>
      </c>
      <c r="I679" s="488">
        <v>27794113804</v>
      </c>
      <c r="J679" s="488">
        <v>28211025511</v>
      </c>
      <c r="K679" s="488">
        <v>28634190894</v>
      </c>
      <c r="L679" s="488">
        <v>29063703757</v>
      </c>
      <c r="M679" s="488">
        <v>29499659314</v>
      </c>
      <c r="N679" s="488">
        <v>29942154203</v>
      </c>
      <c r="O679" s="488">
        <v>30391286517</v>
      </c>
      <c r="P679" s="488" t="s">
        <v>2921</v>
      </c>
    </row>
    <row r="680" spans="2:16" ht="14.4">
      <c r="B680" s="444">
        <v>11217010104</v>
      </c>
      <c r="C680" s="451" t="s">
        <v>2159</v>
      </c>
      <c r="D680" s="488">
        <v>244699053</v>
      </c>
      <c r="E680" s="488">
        <v>212878334</v>
      </c>
      <c r="F680" s="488">
        <v>242925050</v>
      </c>
      <c r="G680" s="488">
        <v>211468318</v>
      </c>
      <c r="H680" s="488">
        <v>214640342</v>
      </c>
      <c r="I680" s="488">
        <v>217859948</v>
      </c>
      <c r="J680" s="488">
        <v>221127847</v>
      </c>
      <c r="K680" s="488">
        <v>224444764</v>
      </c>
      <c r="L680" s="488">
        <v>227811436</v>
      </c>
      <c r="M680" s="488">
        <v>231228607</v>
      </c>
      <c r="N680" s="488">
        <v>234697037</v>
      </c>
      <c r="O680" s="488">
        <v>238217492</v>
      </c>
      <c r="P680" s="488" t="s">
        <v>2921</v>
      </c>
    </row>
    <row r="681" spans="2:16" ht="14.4">
      <c r="B681" s="444">
        <v>11217010127</v>
      </c>
      <c r="C681" s="451" t="s">
        <v>2160</v>
      </c>
      <c r="D681" s="488">
        <v>2805948274</v>
      </c>
      <c r="E681" s="488">
        <v>3470357858</v>
      </c>
      <c r="F681" s="488">
        <v>3020975966</v>
      </c>
      <c r="G681" s="488">
        <v>3066290605</v>
      </c>
      <c r="H681" s="488">
        <v>3112284965</v>
      </c>
      <c r="I681" s="488">
        <v>3158969239</v>
      </c>
      <c r="J681" s="488">
        <v>3206353778</v>
      </c>
      <c r="K681" s="488">
        <v>3254449084</v>
      </c>
      <c r="L681" s="488">
        <v>3303265821</v>
      </c>
      <c r="M681" s="488">
        <v>3352814808</v>
      </c>
      <c r="N681" s="488">
        <v>3403107030</v>
      </c>
      <c r="O681" s="488">
        <v>3454153635</v>
      </c>
      <c r="P681" s="488" t="s">
        <v>2921</v>
      </c>
    </row>
    <row r="682" spans="2:16" ht="14.4">
      <c r="B682" s="444">
        <v>11217010129</v>
      </c>
      <c r="C682" s="451" t="s">
        <v>2752</v>
      </c>
      <c r="D682" s="488">
        <v>1</v>
      </c>
      <c r="E682" s="488">
        <v>5282877840</v>
      </c>
      <c r="F682" s="488">
        <v>1</v>
      </c>
      <c r="G682" s="488">
        <v>1</v>
      </c>
      <c r="H682" s="488">
        <v>1</v>
      </c>
      <c r="I682" s="488">
        <v>1</v>
      </c>
      <c r="J682" s="488">
        <v>1</v>
      </c>
      <c r="K682" s="488">
        <v>1</v>
      </c>
      <c r="L682" s="488">
        <v>1</v>
      </c>
      <c r="M682" s="488">
        <v>1</v>
      </c>
      <c r="N682" s="488">
        <v>1</v>
      </c>
      <c r="O682" s="488">
        <v>1</v>
      </c>
      <c r="P682" s="488" t="s">
        <v>2921</v>
      </c>
    </row>
    <row r="683" spans="2:16" ht="14.4">
      <c r="B683" s="470">
        <v>11217010125</v>
      </c>
      <c r="C683" s="447" t="s">
        <v>2161</v>
      </c>
      <c r="D683" s="489">
        <v>1</v>
      </c>
      <c r="E683" s="489">
        <v>2124031564</v>
      </c>
      <c r="F683" s="489">
        <v>1743334692</v>
      </c>
      <c r="G683" s="489">
        <v>1795634732</v>
      </c>
      <c r="H683" s="489">
        <v>1849503774</v>
      </c>
      <c r="I683" s="489">
        <v>1904988888</v>
      </c>
      <c r="J683" s="489">
        <v>1962138554</v>
      </c>
      <c r="K683" s="489">
        <v>2021002711</v>
      </c>
      <c r="L683" s="489">
        <v>2081632792</v>
      </c>
      <c r="M683" s="489">
        <v>2144081776</v>
      </c>
      <c r="N683" s="489">
        <v>2208404229</v>
      </c>
      <c r="O683" s="489">
        <v>2274656356</v>
      </c>
      <c r="P683" s="489" t="s">
        <v>2921</v>
      </c>
    </row>
    <row r="684" spans="2:16" ht="14.4">
      <c r="B684" s="444">
        <v>11217010125</v>
      </c>
      <c r="C684" s="451" t="s">
        <v>2162</v>
      </c>
      <c r="D684" s="488">
        <v>1</v>
      </c>
      <c r="E684" s="488">
        <v>2124031564</v>
      </c>
      <c r="F684" s="488">
        <v>1743334692</v>
      </c>
      <c r="G684" s="488">
        <v>1795634732</v>
      </c>
      <c r="H684" s="488">
        <v>1849503774</v>
      </c>
      <c r="I684" s="488">
        <v>1904988888</v>
      </c>
      <c r="J684" s="488">
        <v>1962138554</v>
      </c>
      <c r="K684" s="488">
        <v>2021002711</v>
      </c>
      <c r="L684" s="488">
        <v>2081632792</v>
      </c>
      <c r="M684" s="488">
        <v>2144081776</v>
      </c>
      <c r="N684" s="488">
        <v>2208404229</v>
      </c>
      <c r="O684" s="488">
        <v>2274656356</v>
      </c>
      <c r="P684" s="488" t="s">
        <v>2921</v>
      </c>
    </row>
    <row r="685" spans="2:16" ht="14.4">
      <c r="B685" s="462">
        <v>112170102</v>
      </c>
      <c r="C685" s="471" t="s">
        <v>2163</v>
      </c>
      <c r="D685" s="495">
        <v>28292171757</v>
      </c>
      <c r="E685" s="495">
        <v>28292171757</v>
      </c>
      <c r="F685" s="495">
        <v>29140936909</v>
      </c>
      <c r="G685" s="495">
        <v>30015165016</v>
      </c>
      <c r="H685" s="495">
        <v>30915619966</v>
      </c>
      <c r="I685" s="495">
        <v>31843088565</v>
      </c>
      <c r="J685" s="495">
        <v>32798381222</v>
      </c>
      <c r="K685" s="495">
        <v>33782332659</v>
      </c>
      <c r="L685" s="495">
        <v>34795802639</v>
      </c>
      <c r="M685" s="495">
        <v>35839676718</v>
      </c>
      <c r="N685" s="495">
        <v>36914867020</v>
      </c>
      <c r="O685" s="495">
        <v>38022313031</v>
      </c>
      <c r="P685" s="495" t="s">
        <v>342</v>
      </c>
    </row>
    <row r="686" spans="2:16" ht="14.4">
      <c r="B686" s="444">
        <v>11217010201</v>
      </c>
      <c r="C686" s="451" t="s">
        <v>769</v>
      </c>
      <c r="D686" s="488">
        <v>1</v>
      </c>
      <c r="E686" s="488">
        <v>1</v>
      </c>
      <c r="F686" s="488">
        <v>1</v>
      </c>
      <c r="G686" s="488">
        <v>1</v>
      </c>
      <c r="H686" s="488">
        <v>1</v>
      </c>
      <c r="I686" s="488">
        <v>1</v>
      </c>
      <c r="J686" s="488">
        <v>1</v>
      </c>
      <c r="K686" s="488">
        <v>1</v>
      </c>
      <c r="L686" s="488">
        <v>1</v>
      </c>
      <c r="M686" s="488">
        <v>1</v>
      </c>
      <c r="N686" s="488">
        <v>1</v>
      </c>
      <c r="O686" s="488">
        <v>1</v>
      </c>
      <c r="P686" s="488" t="s">
        <v>2593</v>
      </c>
    </row>
    <row r="687" spans="2:16" ht="14.4">
      <c r="B687" s="444">
        <v>11217010202</v>
      </c>
      <c r="C687" s="451" t="s">
        <v>475</v>
      </c>
      <c r="D687" s="488">
        <v>28292171756</v>
      </c>
      <c r="E687" s="488">
        <v>28292171756</v>
      </c>
      <c r="F687" s="488">
        <v>29140936908</v>
      </c>
      <c r="G687" s="488">
        <v>30015165015</v>
      </c>
      <c r="H687" s="488">
        <v>30915619965</v>
      </c>
      <c r="I687" s="488">
        <v>31843088564</v>
      </c>
      <c r="J687" s="488">
        <v>32798381221</v>
      </c>
      <c r="K687" s="488">
        <v>33782332658</v>
      </c>
      <c r="L687" s="488">
        <v>34795802638</v>
      </c>
      <c r="M687" s="488">
        <v>35839676717</v>
      </c>
      <c r="N687" s="488">
        <v>36914867019</v>
      </c>
      <c r="O687" s="488">
        <v>38022313030</v>
      </c>
      <c r="P687" s="488" t="s">
        <v>2789</v>
      </c>
    </row>
    <row r="688" spans="2:16" ht="14.4">
      <c r="B688" s="446">
        <v>1121702</v>
      </c>
      <c r="C688" s="447" t="s">
        <v>2164</v>
      </c>
      <c r="D688" s="489">
        <v>7832733700</v>
      </c>
      <c r="E688" s="489">
        <v>7973409409</v>
      </c>
      <c r="F688" s="489">
        <v>9592900503</v>
      </c>
      <c r="G688" s="489">
        <v>10234076335</v>
      </c>
      <c r="H688" s="489">
        <v>10756144392</v>
      </c>
      <c r="I688" s="489">
        <v>11232256480</v>
      </c>
      <c r="J688" s="489">
        <v>11721862123</v>
      </c>
      <c r="K688" s="489">
        <v>12170591053</v>
      </c>
      <c r="L688" s="489">
        <v>12712183090</v>
      </c>
      <c r="M688" s="489">
        <v>12577006752</v>
      </c>
      <c r="N688" s="489">
        <v>12421986087</v>
      </c>
      <c r="O688" s="489">
        <v>12794645670</v>
      </c>
      <c r="P688" s="489" t="s">
        <v>342</v>
      </c>
    </row>
    <row r="689" spans="2:16" ht="43.2">
      <c r="B689" s="444">
        <v>112170204</v>
      </c>
      <c r="C689" s="451" t="s">
        <v>2892</v>
      </c>
      <c r="D689" s="488">
        <v>310005328</v>
      </c>
      <c r="E689" s="488">
        <v>450681037</v>
      </c>
      <c r="F689" s="488">
        <v>464201468</v>
      </c>
      <c r="G689" s="488">
        <v>478127512</v>
      </c>
      <c r="H689" s="488">
        <v>492471337</v>
      </c>
      <c r="I689" s="488">
        <v>507245477</v>
      </c>
      <c r="J689" s="488">
        <v>522462842</v>
      </c>
      <c r="K689" s="488">
        <v>538136727</v>
      </c>
      <c r="L689" s="488">
        <v>554280829</v>
      </c>
      <c r="M689" s="488">
        <v>570909253</v>
      </c>
      <c r="N689" s="488">
        <v>588036531</v>
      </c>
      <c r="O689" s="488">
        <v>605677627</v>
      </c>
      <c r="P689" s="488" t="s">
        <v>2921</v>
      </c>
    </row>
    <row r="690" spans="2:16" ht="14.4">
      <c r="B690" s="444">
        <v>112170225</v>
      </c>
      <c r="C690" s="451" t="s">
        <v>396</v>
      </c>
      <c r="D690" s="488">
        <v>7522728372</v>
      </c>
      <c r="E690" s="488">
        <v>7522728372</v>
      </c>
      <c r="F690" s="488">
        <v>9128699035</v>
      </c>
      <c r="G690" s="488">
        <v>9755948823</v>
      </c>
      <c r="H690" s="488">
        <v>10263673055</v>
      </c>
      <c r="I690" s="488">
        <v>10725011003</v>
      </c>
      <c r="J690" s="488">
        <v>11199399281</v>
      </c>
      <c r="K690" s="488">
        <v>11632454326</v>
      </c>
      <c r="L690" s="488">
        <v>12157902261</v>
      </c>
      <c r="M690" s="488">
        <v>12006097499</v>
      </c>
      <c r="N690" s="488">
        <v>11833949556</v>
      </c>
      <c r="O690" s="488">
        <v>12188968043</v>
      </c>
      <c r="P690" s="488" t="s">
        <v>2593</v>
      </c>
    </row>
    <row r="691" spans="2:16" ht="14.4">
      <c r="B691" s="452">
        <v>112170229</v>
      </c>
      <c r="C691" s="469" t="s">
        <v>721</v>
      </c>
      <c r="D691" s="491">
        <v>0</v>
      </c>
      <c r="E691" s="491">
        <v>0</v>
      </c>
      <c r="F691" s="491">
        <v>0</v>
      </c>
      <c r="G691" s="491">
        <v>0</v>
      </c>
      <c r="H691" s="491">
        <v>0</v>
      </c>
      <c r="I691" s="491">
        <v>0</v>
      </c>
      <c r="J691" s="491">
        <v>0</v>
      </c>
      <c r="K691" s="491">
        <v>0</v>
      </c>
      <c r="L691" s="491">
        <v>0</v>
      </c>
      <c r="M691" s="491">
        <v>0</v>
      </c>
      <c r="N691" s="491">
        <v>0</v>
      </c>
      <c r="O691" s="491">
        <v>0</v>
      </c>
      <c r="P691" s="491" t="s">
        <v>342</v>
      </c>
    </row>
    <row r="692" spans="2:16" ht="14.4">
      <c r="B692" s="446">
        <v>1121703</v>
      </c>
      <c r="C692" s="447" t="s">
        <v>2165</v>
      </c>
      <c r="D692" s="489">
        <v>36224829470</v>
      </c>
      <c r="E692" s="489">
        <v>35754108296</v>
      </c>
      <c r="F692" s="489">
        <v>37184413042</v>
      </c>
      <c r="G692" s="489">
        <v>38671789564</v>
      </c>
      <c r="H692" s="489">
        <v>40218661147</v>
      </c>
      <c r="I692" s="489">
        <v>41827407593</v>
      </c>
      <c r="J692" s="489">
        <v>43500503897</v>
      </c>
      <c r="K692" s="489">
        <v>45240524053</v>
      </c>
      <c r="L692" s="489">
        <v>47050145015</v>
      </c>
      <c r="M692" s="489">
        <v>48932150816</v>
      </c>
      <c r="N692" s="489">
        <v>50889436849</v>
      </c>
      <c r="O692" s="489">
        <v>52925014323</v>
      </c>
      <c r="P692" s="489" t="s">
        <v>342</v>
      </c>
    </row>
    <row r="693" spans="2:16" ht="14.4">
      <c r="B693" s="444">
        <v>112170301</v>
      </c>
      <c r="C693" s="451" t="s">
        <v>2166</v>
      </c>
      <c r="D693" s="488">
        <v>20221427537</v>
      </c>
      <c r="E693" s="488">
        <v>17923110406</v>
      </c>
      <c r="F693" s="488">
        <v>18640175237</v>
      </c>
      <c r="G693" s="488">
        <v>19385782246</v>
      </c>
      <c r="H693" s="488">
        <v>20161213537</v>
      </c>
      <c r="I693" s="488">
        <v>20967662078</v>
      </c>
      <c r="J693" s="488">
        <v>21806368561</v>
      </c>
      <c r="K693" s="488">
        <v>22678623302</v>
      </c>
      <c r="L693" s="488">
        <v>23585768234</v>
      </c>
      <c r="M693" s="488">
        <v>24529198964</v>
      </c>
      <c r="N693" s="488">
        <v>25510366923</v>
      </c>
      <c r="O693" s="488">
        <v>26530781602</v>
      </c>
      <c r="P693" s="488" t="s">
        <v>2921</v>
      </c>
    </row>
    <row r="694" spans="2:16" ht="14.4">
      <c r="B694" s="444">
        <v>112170302</v>
      </c>
      <c r="C694" s="451" t="s">
        <v>2167</v>
      </c>
      <c r="D694" s="488">
        <v>610839397</v>
      </c>
      <c r="E694" s="488">
        <v>559011575</v>
      </c>
      <c r="F694" s="488">
        <v>581372038</v>
      </c>
      <c r="G694" s="488">
        <v>604626920</v>
      </c>
      <c r="H694" s="488">
        <v>628811997</v>
      </c>
      <c r="I694" s="488">
        <v>653964477</v>
      </c>
      <c r="J694" s="488">
        <v>680123056</v>
      </c>
      <c r="K694" s="488">
        <v>707327978</v>
      </c>
      <c r="L694" s="488">
        <v>735621097</v>
      </c>
      <c r="M694" s="488">
        <v>765045941</v>
      </c>
      <c r="N694" s="488">
        <v>795647779</v>
      </c>
      <c r="O694" s="488">
        <v>827473690</v>
      </c>
      <c r="P694" s="488" t="s">
        <v>2921</v>
      </c>
    </row>
    <row r="695" spans="2:16" ht="14.4">
      <c r="B695" s="444">
        <v>112170304</v>
      </c>
      <c r="C695" s="451" t="s">
        <v>1842</v>
      </c>
      <c r="D695" s="488">
        <v>32783224</v>
      </c>
      <c r="E695" s="488">
        <v>43508968</v>
      </c>
      <c r="F695" s="488">
        <v>45249327</v>
      </c>
      <c r="G695" s="488">
        <v>47059300</v>
      </c>
      <c r="H695" s="488">
        <v>48941672</v>
      </c>
      <c r="I695" s="488">
        <v>50899339</v>
      </c>
      <c r="J695" s="488">
        <v>52935313</v>
      </c>
      <c r="K695" s="488">
        <v>55052726</v>
      </c>
      <c r="L695" s="488">
        <v>57254835</v>
      </c>
      <c r="M695" s="488">
        <v>59545028</v>
      </c>
      <c r="N695" s="488">
        <v>61926829</v>
      </c>
      <c r="O695" s="488">
        <v>64403902</v>
      </c>
      <c r="P695" s="488" t="s">
        <v>2921</v>
      </c>
    </row>
    <row r="696" spans="2:16" ht="14.4">
      <c r="B696" s="444">
        <v>112170307</v>
      </c>
      <c r="C696" s="451" t="s">
        <v>2168</v>
      </c>
      <c r="D696" s="488">
        <v>7834553</v>
      </c>
      <c r="E696" s="488">
        <v>8101690</v>
      </c>
      <c r="F696" s="488">
        <v>8425758</v>
      </c>
      <c r="G696" s="488">
        <v>8762788</v>
      </c>
      <c r="H696" s="488">
        <v>9113300</v>
      </c>
      <c r="I696" s="488">
        <v>9477832</v>
      </c>
      <c r="J696" s="488">
        <v>9856945</v>
      </c>
      <c r="K696" s="488">
        <v>10251223</v>
      </c>
      <c r="L696" s="488">
        <v>10661272</v>
      </c>
      <c r="M696" s="488">
        <v>11087723</v>
      </c>
      <c r="N696" s="488">
        <v>11531232</v>
      </c>
      <c r="O696" s="488">
        <v>11992481</v>
      </c>
      <c r="P696" s="488" t="s">
        <v>2921</v>
      </c>
    </row>
    <row r="697" spans="2:16" ht="28.8">
      <c r="B697" s="444">
        <v>112170308</v>
      </c>
      <c r="C697" s="451" t="s">
        <v>2169</v>
      </c>
      <c r="D697" s="488">
        <v>106601348</v>
      </c>
      <c r="E697" s="488">
        <v>136643025</v>
      </c>
      <c r="F697" s="488">
        <v>142108746</v>
      </c>
      <c r="G697" s="488">
        <v>147793096</v>
      </c>
      <c r="H697" s="488">
        <v>153704820</v>
      </c>
      <c r="I697" s="488">
        <v>159853013</v>
      </c>
      <c r="J697" s="488">
        <v>166247134</v>
      </c>
      <c r="K697" s="488">
        <v>172897019</v>
      </c>
      <c r="L697" s="488">
        <v>179812900</v>
      </c>
      <c r="M697" s="488">
        <v>187005416</v>
      </c>
      <c r="N697" s="488">
        <v>194485633</v>
      </c>
      <c r="O697" s="488">
        <v>202265058</v>
      </c>
      <c r="P697" s="488" t="s">
        <v>2921</v>
      </c>
    </row>
    <row r="698" spans="2:16" ht="28.8">
      <c r="B698" s="444">
        <v>112170310</v>
      </c>
      <c r="C698" s="451" t="s">
        <v>2170</v>
      </c>
      <c r="D698" s="488">
        <v>782090994</v>
      </c>
      <c r="E698" s="488">
        <v>704517241</v>
      </c>
      <c r="F698" s="488">
        <v>732697931</v>
      </c>
      <c r="G698" s="488">
        <v>762005848</v>
      </c>
      <c r="H698" s="488">
        <v>792486082</v>
      </c>
      <c r="I698" s="488">
        <v>824185525</v>
      </c>
      <c r="J698" s="488">
        <v>857152946</v>
      </c>
      <c r="K698" s="488">
        <v>891439064</v>
      </c>
      <c r="L698" s="488">
        <v>927096627</v>
      </c>
      <c r="M698" s="488">
        <v>964180492</v>
      </c>
      <c r="N698" s="488">
        <v>1002747712</v>
      </c>
      <c r="O698" s="488">
        <v>1042857620</v>
      </c>
      <c r="P698" s="488" t="s">
        <v>2921</v>
      </c>
    </row>
    <row r="699" spans="2:16" ht="28.8">
      <c r="B699" s="444">
        <v>112170312</v>
      </c>
      <c r="C699" s="451" t="s">
        <v>2171</v>
      </c>
      <c r="D699" s="488">
        <v>76839961</v>
      </c>
      <c r="E699" s="488">
        <v>95840737</v>
      </c>
      <c r="F699" s="488">
        <v>99674366</v>
      </c>
      <c r="G699" s="488">
        <v>103661341</v>
      </c>
      <c r="H699" s="488">
        <v>107807795</v>
      </c>
      <c r="I699" s="488">
        <v>112120107</v>
      </c>
      <c r="J699" s="488">
        <v>116604911</v>
      </c>
      <c r="K699" s="488">
        <v>121269107</v>
      </c>
      <c r="L699" s="488">
        <v>126119871</v>
      </c>
      <c r="M699" s="488">
        <v>131164666</v>
      </c>
      <c r="N699" s="488">
        <v>136411253</v>
      </c>
      <c r="O699" s="488">
        <v>141867703</v>
      </c>
      <c r="P699" s="488" t="s">
        <v>2921</v>
      </c>
    </row>
    <row r="700" spans="2:16" ht="14.4">
      <c r="B700" s="444">
        <v>112170313</v>
      </c>
      <c r="C700" s="451" t="s">
        <v>2172</v>
      </c>
      <c r="D700" s="488">
        <v>146358546</v>
      </c>
      <c r="E700" s="488">
        <v>34738962</v>
      </c>
      <c r="F700" s="488">
        <v>36128520</v>
      </c>
      <c r="G700" s="488">
        <v>37573661</v>
      </c>
      <c r="H700" s="488">
        <v>39076607</v>
      </c>
      <c r="I700" s="488">
        <v>40639671</v>
      </c>
      <c r="J700" s="488">
        <v>42265258</v>
      </c>
      <c r="K700" s="488">
        <v>43955868</v>
      </c>
      <c r="L700" s="488">
        <v>45714103</v>
      </c>
      <c r="M700" s="488">
        <v>47542667</v>
      </c>
      <c r="N700" s="488">
        <v>49444374</v>
      </c>
      <c r="O700" s="488">
        <v>51422149</v>
      </c>
      <c r="P700" s="488" t="s">
        <v>2921</v>
      </c>
    </row>
    <row r="701" spans="2:16" ht="14.4">
      <c r="B701" s="444">
        <v>112170314</v>
      </c>
      <c r="C701" s="451" t="s">
        <v>2173</v>
      </c>
      <c r="D701" s="488">
        <v>179049447</v>
      </c>
      <c r="E701" s="488">
        <v>304010404</v>
      </c>
      <c r="F701" s="488">
        <v>316170820</v>
      </c>
      <c r="G701" s="488">
        <v>328817653</v>
      </c>
      <c r="H701" s="488">
        <v>341970359</v>
      </c>
      <c r="I701" s="488">
        <v>355649173</v>
      </c>
      <c r="J701" s="488">
        <v>369875140</v>
      </c>
      <c r="K701" s="488">
        <v>384670146</v>
      </c>
      <c r="L701" s="488">
        <v>400056952</v>
      </c>
      <c r="M701" s="488">
        <v>416059230</v>
      </c>
      <c r="N701" s="488">
        <v>432701599</v>
      </c>
      <c r="O701" s="488">
        <v>450009663</v>
      </c>
      <c r="P701" s="488" t="s">
        <v>2921</v>
      </c>
    </row>
    <row r="702" spans="2:16" ht="28.8">
      <c r="B702" s="444">
        <v>112170315</v>
      </c>
      <c r="C702" s="451" t="s">
        <v>2174</v>
      </c>
      <c r="D702" s="488">
        <v>76844203</v>
      </c>
      <c r="E702" s="488">
        <v>125876130</v>
      </c>
      <c r="F702" s="488">
        <v>130911175</v>
      </c>
      <c r="G702" s="488">
        <v>136147622</v>
      </c>
      <c r="H702" s="488">
        <v>141593527</v>
      </c>
      <c r="I702" s="488">
        <v>147257268</v>
      </c>
      <c r="J702" s="488">
        <v>153147559</v>
      </c>
      <c r="K702" s="488">
        <v>159273461</v>
      </c>
      <c r="L702" s="488">
        <v>165644399</v>
      </c>
      <c r="M702" s="488">
        <v>172270175</v>
      </c>
      <c r="N702" s="488">
        <v>179160982</v>
      </c>
      <c r="O702" s="488">
        <v>186327421</v>
      </c>
      <c r="P702" s="488" t="s">
        <v>2921</v>
      </c>
    </row>
    <row r="703" spans="2:16" ht="14.4">
      <c r="B703" s="444">
        <v>112170316</v>
      </c>
      <c r="C703" s="451" t="s">
        <v>373</v>
      </c>
      <c r="D703" s="488">
        <v>21050740</v>
      </c>
      <c r="E703" s="488">
        <v>27515134</v>
      </c>
      <c r="F703" s="488">
        <v>28615739</v>
      </c>
      <c r="G703" s="488">
        <v>29760369</v>
      </c>
      <c r="H703" s="488">
        <v>30950784</v>
      </c>
      <c r="I703" s="488">
        <v>32188815</v>
      </c>
      <c r="J703" s="488">
        <v>33476368</v>
      </c>
      <c r="K703" s="488">
        <v>34815423</v>
      </c>
      <c r="L703" s="488">
        <v>36208040</v>
      </c>
      <c r="M703" s="488">
        <v>37656362</v>
      </c>
      <c r="N703" s="488">
        <v>39162616</v>
      </c>
      <c r="O703" s="488">
        <v>40729121</v>
      </c>
      <c r="P703" s="488" t="s">
        <v>2921</v>
      </c>
    </row>
    <row r="704" spans="2:16" ht="14.4">
      <c r="B704" s="444">
        <v>112170317</v>
      </c>
      <c r="C704" s="451" t="s">
        <v>369</v>
      </c>
      <c r="D704" s="488">
        <v>25447789</v>
      </c>
      <c r="E704" s="488">
        <v>44348535</v>
      </c>
      <c r="F704" s="488">
        <v>46122476</v>
      </c>
      <c r="G704" s="488">
        <v>47967375</v>
      </c>
      <c r="H704" s="488">
        <v>49886070</v>
      </c>
      <c r="I704" s="488">
        <v>51881513</v>
      </c>
      <c r="J704" s="488">
        <v>53956774</v>
      </c>
      <c r="K704" s="488">
        <v>56115045</v>
      </c>
      <c r="L704" s="488">
        <v>58359647</v>
      </c>
      <c r="M704" s="488">
        <v>60694033</v>
      </c>
      <c r="N704" s="488">
        <v>63121794</v>
      </c>
      <c r="O704" s="488">
        <v>65646666</v>
      </c>
      <c r="P704" s="488" t="s">
        <v>2921</v>
      </c>
    </row>
    <row r="705" spans="2:16" ht="28.8">
      <c r="B705" s="444">
        <v>112170318</v>
      </c>
      <c r="C705" s="451" t="s">
        <v>2175</v>
      </c>
      <c r="D705" s="488">
        <v>2477659591</v>
      </c>
      <c r="E705" s="488">
        <v>3293969909</v>
      </c>
      <c r="F705" s="488">
        <v>3425728705</v>
      </c>
      <c r="G705" s="488">
        <v>3562757853</v>
      </c>
      <c r="H705" s="488">
        <v>3705268167</v>
      </c>
      <c r="I705" s="488">
        <v>3853478894</v>
      </c>
      <c r="J705" s="488">
        <v>4007618050</v>
      </c>
      <c r="K705" s="488">
        <v>4167922772</v>
      </c>
      <c r="L705" s="488">
        <v>4334639683</v>
      </c>
      <c r="M705" s="488">
        <v>4508025270</v>
      </c>
      <c r="N705" s="488">
        <v>4688346281</v>
      </c>
      <c r="O705" s="488">
        <v>4875880132</v>
      </c>
      <c r="P705" s="488" t="s">
        <v>2921</v>
      </c>
    </row>
    <row r="706" spans="2:16" ht="14.4">
      <c r="B706" s="444">
        <v>112170319</v>
      </c>
      <c r="C706" s="451" t="s">
        <v>393</v>
      </c>
      <c r="D706" s="488">
        <v>14333368</v>
      </c>
      <c r="E706" s="488">
        <v>15754925</v>
      </c>
      <c r="F706" s="488">
        <v>16385122</v>
      </c>
      <c r="G706" s="488">
        <v>17040527</v>
      </c>
      <c r="H706" s="488">
        <v>17722148</v>
      </c>
      <c r="I706" s="488">
        <v>18431034</v>
      </c>
      <c r="J706" s="488">
        <v>19168275</v>
      </c>
      <c r="K706" s="488">
        <v>19935006</v>
      </c>
      <c r="L706" s="488">
        <v>20732406</v>
      </c>
      <c r="M706" s="488">
        <v>21561702</v>
      </c>
      <c r="N706" s="488">
        <v>22424170</v>
      </c>
      <c r="O706" s="488">
        <v>23321137</v>
      </c>
      <c r="P706" s="488" t="s">
        <v>2921</v>
      </c>
    </row>
    <row r="707" spans="2:16" ht="14.4">
      <c r="B707" s="444">
        <v>112170320</v>
      </c>
      <c r="C707" s="451" t="s">
        <v>2176</v>
      </c>
      <c r="D707" s="488">
        <v>45980236</v>
      </c>
      <c r="E707" s="488">
        <v>89672568</v>
      </c>
      <c r="F707" s="488">
        <v>93259471</v>
      </c>
      <c r="G707" s="488">
        <v>96989850</v>
      </c>
      <c r="H707" s="488">
        <v>100869444</v>
      </c>
      <c r="I707" s="488">
        <v>104904222</v>
      </c>
      <c r="J707" s="488">
        <v>109100391</v>
      </c>
      <c r="K707" s="488">
        <v>113464407</v>
      </c>
      <c r="L707" s="488">
        <v>118002983</v>
      </c>
      <c r="M707" s="488">
        <v>122723102</v>
      </c>
      <c r="N707" s="488">
        <v>127632026</v>
      </c>
      <c r="O707" s="488">
        <v>132737307</v>
      </c>
      <c r="P707" s="488" t="s">
        <v>2921</v>
      </c>
    </row>
    <row r="708" spans="2:16" ht="28.8">
      <c r="B708" s="444">
        <v>112170322</v>
      </c>
      <c r="C708" s="451" t="s">
        <v>2177</v>
      </c>
      <c r="D708" s="488">
        <v>40466580</v>
      </c>
      <c r="E708" s="488">
        <v>101317166</v>
      </c>
      <c r="F708" s="488">
        <v>105369853</v>
      </c>
      <c r="G708" s="488">
        <v>109584647</v>
      </c>
      <c r="H708" s="488">
        <v>113968033</v>
      </c>
      <c r="I708" s="488">
        <v>118526754</v>
      </c>
      <c r="J708" s="488">
        <v>123267824</v>
      </c>
      <c r="K708" s="488">
        <v>128198537</v>
      </c>
      <c r="L708" s="488">
        <v>133326478</v>
      </c>
      <c r="M708" s="488">
        <v>138659537</v>
      </c>
      <c r="N708" s="488">
        <v>144205918</v>
      </c>
      <c r="O708" s="488">
        <v>149974155</v>
      </c>
      <c r="P708" s="488" t="s">
        <v>2921</v>
      </c>
    </row>
    <row r="709" spans="2:16" ht="14.4">
      <c r="B709" s="444">
        <v>112170323</v>
      </c>
      <c r="C709" s="451" t="s">
        <v>394</v>
      </c>
      <c r="D709" s="488">
        <v>360069663</v>
      </c>
      <c r="E709" s="488">
        <v>335800092</v>
      </c>
      <c r="F709" s="488">
        <v>349232096</v>
      </c>
      <c r="G709" s="488">
        <v>363201380</v>
      </c>
      <c r="H709" s="488">
        <v>377729435</v>
      </c>
      <c r="I709" s="488">
        <v>392838612</v>
      </c>
      <c r="J709" s="488">
        <v>408552156</v>
      </c>
      <c r="K709" s="488">
        <v>424894242</v>
      </c>
      <c r="L709" s="488">
        <v>441890012</v>
      </c>
      <c r="M709" s="488">
        <v>459565612</v>
      </c>
      <c r="N709" s="488">
        <v>477948236</v>
      </c>
      <c r="O709" s="488">
        <v>497066165</v>
      </c>
      <c r="P709" s="488" t="s">
        <v>2921</v>
      </c>
    </row>
    <row r="710" spans="2:16" ht="28.8">
      <c r="B710" s="444">
        <v>112170324</v>
      </c>
      <c r="C710" s="451" t="s">
        <v>2178</v>
      </c>
      <c r="D710" s="488">
        <v>143748145</v>
      </c>
      <c r="E710" s="488">
        <v>150960781</v>
      </c>
      <c r="F710" s="488">
        <v>156999212</v>
      </c>
      <c r="G710" s="488">
        <v>163279180</v>
      </c>
      <c r="H710" s="488">
        <v>169810347</v>
      </c>
      <c r="I710" s="488">
        <v>176602761</v>
      </c>
      <c r="J710" s="488">
        <v>183666871</v>
      </c>
      <c r="K710" s="488">
        <v>191013546</v>
      </c>
      <c r="L710" s="488">
        <v>198654088</v>
      </c>
      <c r="M710" s="488">
        <v>206600252</v>
      </c>
      <c r="N710" s="488">
        <v>214864262</v>
      </c>
      <c r="O710" s="488">
        <v>223458832</v>
      </c>
      <c r="P710" s="488" t="s">
        <v>2921</v>
      </c>
    </row>
    <row r="711" spans="2:16" ht="28.8">
      <c r="B711" s="444">
        <v>112170325</v>
      </c>
      <c r="C711" s="451" t="s">
        <v>2179</v>
      </c>
      <c r="D711" s="488">
        <v>13296231</v>
      </c>
      <c r="E711" s="488">
        <v>14294432</v>
      </c>
      <c r="F711" s="488">
        <v>14866209</v>
      </c>
      <c r="G711" s="488">
        <v>15460857</v>
      </c>
      <c r="H711" s="488">
        <v>16079291</v>
      </c>
      <c r="I711" s="488">
        <v>16722463</v>
      </c>
      <c r="J711" s="488">
        <v>17391362</v>
      </c>
      <c r="K711" s="488">
        <v>18087016</v>
      </c>
      <c r="L711" s="488">
        <v>18810497</v>
      </c>
      <c r="M711" s="488">
        <v>19562917</v>
      </c>
      <c r="N711" s="488">
        <v>20345434</v>
      </c>
      <c r="O711" s="488">
        <v>21159251</v>
      </c>
      <c r="P711" s="488" t="s">
        <v>2921</v>
      </c>
    </row>
    <row r="712" spans="2:16" ht="14.4">
      <c r="B712" s="444">
        <v>112170326</v>
      </c>
      <c r="C712" s="451" t="s">
        <v>398</v>
      </c>
      <c r="D712" s="488">
        <v>52716150</v>
      </c>
      <c r="E712" s="488">
        <v>48765208</v>
      </c>
      <c r="F712" s="488">
        <v>50715816</v>
      </c>
      <c r="G712" s="488">
        <v>52744449</v>
      </c>
      <c r="H712" s="488">
        <v>54854227</v>
      </c>
      <c r="I712" s="488">
        <v>57048396</v>
      </c>
      <c r="J712" s="488">
        <v>59330332</v>
      </c>
      <c r="K712" s="488">
        <v>61703545</v>
      </c>
      <c r="L712" s="488">
        <v>64171687</v>
      </c>
      <c r="M712" s="488">
        <v>66738554</v>
      </c>
      <c r="N712" s="488">
        <v>69408096</v>
      </c>
      <c r="O712" s="488">
        <v>72184420</v>
      </c>
      <c r="P712" s="488" t="s">
        <v>2921</v>
      </c>
    </row>
    <row r="713" spans="2:16" ht="14.4">
      <c r="B713" s="444">
        <v>112170327</v>
      </c>
      <c r="C713" s="451" t="s">
        <v>2180</v>
      </c>
      <c r="D713" s="488">
        <v>68228943</v>
      </c>
      <c r="E713" s="488">
        <v>107452858</v>
      </c>
      <c r="F713" s="488">
        <v>111750972</v>
      </c>
      <c r="G713" s="488">
        <v>116221011</v>
      </c>
      <c r="H713" s="488">
        <v>120869851</v>
      </c>
      <c r="I713" s="488">
        <v>125704645</v>
      </c>
      <c r="J713" s="488">
        <v>130732831</v>
      </c>
      <c r="K713" s="488">
        <v>135962144</v>
      </c>
      <c r="L713" s="488">
        <v>141400630</v>
      </c>
      <c r="M713" s="488">
        <v>147056655</v>
      </c>
      <c r="N713" s="488">
        <v>152938921</v>
      </c>
      <c r="O713" s="488">
        <v>159056478</v>
      </c>
      <c r="P713" s="488" t="s">
        <v>2921</v>
      </c>
    </row>
    <row r="714" spans="2:16" ht="14.4">
      <c r="B714" s="444">
        <v>112170328</v>
      </c>
      <c r="C714" s="451" t="s">
        <v>2181</v>
      </c>
      <c r="D714" s="488">
        <v>1319733988</v>
      </c>
      <c r="E714" s="488">
        <v>251741595</v>
      </c>
      <c r="F714" s="488">
        <v>261811259</v>
      </c>
      <c r="G714" s="488">
        <v>272283709</v>
      </c>
      <c r="H714" s="488">
        <v>283175057</v>
      </c>
      <c r="I714" s="488">
        <v>294502059</v>
      </c>
      <c r="J714" s="488">
        <v>306282141</v>
      </c>
      <c r="K714" s="488">
        <v>318533427</v>
      </c>
      <c r="L714" s="488">
        <v>331274764</v>
      </c>
      <c r="M714" s="488">
        <v>344525755</v>
      </c>
      <c r="N714" s="488">
        <v>358306785</v>
      </c>
      <c r="O714" s="488">
        <v>372639056</v>
      </c>
      <c r="P714" s="488" t="s">
        <v>2921</v>
      </c>
    </row>
    <row r="715" spans="2:16" ht="28.8">
      <c r="B715" s="444">
        <v>112170329</v>
      </c>
      <c r="C715" s="451" t="s">
        <v>2182</v>
      </c>
      <c r="D715" s="488">
        <v>499416092</v>
      </c>
      <c r="E715" s="488">
        <v>554265603</v>
      </c>
      <c r="F715" s="488">
        <v>576436227</v>
      </c>
      <c r="G715" s="488">
        <v>599493676</v>
      </c>
      <c r="H715" s="488">
        <v>623473423</v>
      </c>
      <c r="I715" s="488">
        <v>648412360</v>
      </c>
      <c r="J715" s="488">
        <v>674348854</v>
      </c>
      <c r="K715" s="488">
        <v>701322808</v>
      </c>
      <c r="L715" s="488">
        <v>729375720</v>
      </c>
      <c r="M715" s="488">
        <v>758550749</v>
      </c>
      <c r="N715" s="488">
        <v>788892779</v>
      </c>
      <c r="O715" s="488">
        <v>820448490</v>
      </c>
      <c r="P715" s="488" t="s">
        <v>2921</v>
      </c>
    </row>
    <row r="716" spans="2:16" ht="28.8">
      <c r="B716" s="444">
        <v>112170330</v>
      </c>
      <c r="C716" s="451" t="s">
        <v>2183</v>
      </c>
      <c r="D716" s="488">
        <v>59057451</v>
      </c>
      <c r="E716" s="488">
        <v>90179825</v>
      </c>
      <c r="F716" s="488">
        <v>93787018</v>
      </c>
      <c r="G716" s="488">
        <v>97538499</v>
      </c>
      <c r="H716" s="488">
        <v>101440039</v>
      </c>
      <c r="I716" s="488">
        <v>105497641</v>
      </c>
      <c r="J716" s="488">
        <v>109717547</v>
      </c>
      <c r="K716" s="488">
        <v>114106249</v>
      </c>
      <c r="L716" s="488">
        <v>118670499</v>
      </c>
      <c r="M716" s="488">
        <v>123417319</v>
      </c>
      <c r="N716" s="488">
        <v>128354012</v>
      </c>
      <c r="O716" s="488">
        <v>133488172</v>
      </c>
      <c r="P716" s="488" t="s">
        <v>2921</v>
      </c>
    </row>
    <row r="717" spans="2:16" ht="28.8">
      <c r="B717" s="444">
        <v>112170331</v>
      </c>
      <c r="C717" s="451" t="s">
        <v>2184</v>
      </c>
      <c r="D717" s="488">
        <v>1413723923</v>
      </c>
      <c r="E717" s="488">
        <v>1718357725</v>
      </c>
      <c r="F717" s="488">
        <v>1787092034</v>
      </c>
      <c r="G717" s="488">
        <v>1858575715</v>
      </c>
      <c r="H717" s="488">
        <v>1932918744</v>
      </c>
      <c r="I717" s="488">
        <v>2010235494</v>
      </c>
      <c r="J717" s="488">
        <v>2090644914</v>
      </c>
      <c r="K717" s="488">
        <v>2174270711</v>
      </c>
      <c r="L717" s="488">
        <v>2261241539</v>
      </c>
      <c r="M717" s="488">
        <v>2351691201</v>
      </c>
      <c r="N717" s="488">
        <v>2445758849</v>
      </c>
      <c r="O717" s="488">
        <v>2543589203</v>
      </c>
      <c r="P717" s="488" t="s">
        <v>2921</v>
      </c>
    </row>
    <row r="718" spans="2:16" ht="28.8">
      <c r="B718" s="444">
        <v>112170332</v>
      </c>
      <c r="C718" s="451" t="s">
        <v>2185</v>
      </c>
      <c r="D718" s="488">
        <v>5361675</v>
      </c>
      <c r="E718" s="488">
        <v>6238073</v>
      </c>
      <c r="F718" s="488">
        <v>6487596</v>
      </c>
      <c r="G718" s="488">
        <v>6747100</v>
      </c>
      <c r="H718" s="488">
        <v>7016984</v>
      </c>
      <c r="I718" s="488">
        <v>7297663</v>
      </c>
      <c r="J718" s="488">
        <v>7589570</v>
      </c>
      <c r="K718" s="488">
        <v>7893153</v>
      </c>
      <c r="L718" s="488">
        <v>8208879</v>
      </c>
      <c r="M718" s="488">
        <v>8537234</v>
      </c>
      <c r="N718" s="488">
        <v>8878723</v>
      </c>
      <c r="O718" s="488">
        <v>9233872</v>
      </c>
      <c r="P718" s="488" t="s">
        <v>2921</v>
      </c>
    </row>
    <row r="719" spans="2:16" ht="28.8">
      <c r="B719" s="444">
        <v>112170333</v>
      </c>
      <c r="C719" s="451" t="s">
        <v>2186</v>
      </c>
      <c r="D719" s="488">
        <v>1300722443</v>
      </c>
      <c r="E719" s="488">
        <v>1763077823</v>
      </c>
      <c r="F719" s="488">
        <v>1833600936</v>
      </c>
      <c r="G719" s="488">
        <v>1906944973</v>
      </c>
      <c r="H719" s="488">
        <v>1983222772</v>
      </c>
      <c r="I719" s="488">
        <v>2062551683</v>
      </c>
      <c r="J719" s="488">
        <v>2145053750</v>
      </c>
      <c r="K719" s="488">
        <v>2230855900</v>
      </c>
      <c r="L719" s="488">
        <v>2320090136</v>
      </c>
      <c r="M719" s="488">
        <v>2412893741</v>
      </c>
      <c r="N719" s="488">
        <v>2509409491</v>
      </c>
      <c r="O719" s="488">
        <v>2609785871</v>
      </c>
      <c r="P719" s="488" t="s">
        <v>2921</v>
      </c>
    </row>
    <row r="720" spans="2:16" ht="14.4">
      <c r="B720" s="452">
        <v>112170334</v>
      </c>
      <c r="C720" s="469" t="s">
        <v>2187</v>
      </c>
      <c r="D720" s="491">
        <v>0</v>
      </c>
      <c r="E720" s="491">
        <v>0</v>
      </c>
      <c r="F720" s="491">
        <v>0</v>
      </c>
      <c r="G720" s="491">
        <v>0</v>
      </c>
      <c r="H720" s="491">
        <v>0</v>
      </c>
      <c r="I720" s="491">
        <v>0</v>
      </c>
      <c r="J720" s="491">
        <v>0</v>
      </c>
      <c r="K720" s="491">
        <v>0</v>
      </c>
      <c r="L720" s="491">
        <v>0</v>
      </c>
      <c r="M720" s="491">
        <v>0</v>
      </c>
      <c r="N720" s="491">
        <v>0</v>
      </c>
      <c r="O720" s="491">
        <v>0</v>
      </c>
      <c r="P720" s="491" t="s">
        <v>2921</v>
      </c>
    </row>
    <row r="721" spans="2:16" ht="28.8">
      <c r="B721" s="444">
        <v>112170335</v>
      </c>
      <c r="C721" s="451" t="s">
        <v>2188</v>
      </c>
      <c r="D721" s="488">
        <v>2424277412</v>
      </c>
      <c r="E721" s="488">
        <v>2502962996</v>
      </c>
      <c r="F721" s="488">
        <v>2603081516</v>
      </c>
      <c r="G721" s="488">
        <v>2707204777</v>
      </c>
      <c r="H721" s="488">
        <v>2815492968</v>
      </c>
      <c r="I721" s="488">
        <v>2928112687</v>
      </c>
      <c r="J721" s="488">
        <v>3045237194</v>
      </c>
      <c r="K721" s="488">
        <v>3167046682</v>
      </c>
      <c r="L721" s="488">
        <v>3293728549</v>
      </c>
      <c r="M721" s="488">
        <v>3425477691</v>
      </c>
      <c r="N721" s="488">
        <v>3562496799</v>
      </c>
      <c r="O721" s="488">
        <v>3704996671</v>
      </c>
      <c r="P721" s="488" t="s">
        <v>2921</v>
      </c>
    </row>
    <row r="722" spans="2:16" ht="14.4">
      <c r="B722" s="444">
        <v>112170336</v>
      </c>
      <c r="C722" s="451" t="s">
        <v>2189</v>
      </c>
      <c r="D722" s="488">
        <v>5010372</v>
      </c>
      <c r="E722" s="488">
        <v>4185702</v>
      </c>
      <c r="F722" s="488">
        <v>4353130</v>
      </c>
      <c r="G722" s="488">
        <v>4527255</v>
      </c>
      <c r="H722" s="488">
        <v>4708345</v>
      </c>
      <c r="I722" s="488">
        <v>4896679</v>
      </c>
      <c r="J722" s="488">
        <v>5092546</v>
      </c>
      <c r="K722" s="488">
        <v>5296248</v>
      </c>
      <c r="L722" s="488">
        <v>5508098</v>
      </c>
      <c r="M722" s="488">
        <v>5728422</v>
      </c>
      <c r="N722" s="488">
        <v>5957559</v>
      </c>
      <c r="O722" s="488">
        <v>6195861</v>
      </c>
      <c r="P722" s="488" t="s">
        <v>2921</v>
      </c>
    </row>
    <row r="723" spans="2:16" ht="14.4">
      <c r="B723" s="452">
        <v>112170337</v>
      </c>
      <c r="C723" s="469" t="s">
        <v>2190</v>
      </c>
      <c r="D723" s="491">
        <v>0</v>
      </c>
      <c r="E723" s="491">
        <v>0</v>
      </c>
      <c r="F723" s="491">
        <v>0</v>
      </c>
      <c r="G723" s="491">
        <v>0</v>
      </c>
      <c r="H723" s="491">
        <v>0</v>
      </c>
      <c r="I723" s="491">
        <v>0</v>
      </c>
      <c r="J723" s="491">
        <v>0</v>
      </c>
      <c r="K723" s="491">
        <v>0</v>
      </c>
      <c r="L723" s="491">
        <v>0</v>
      </c>
      <c r="M723" s="491">
        <v>0</v>
      </c>
      <c r="N723" s="491">
        <v>0</v>
      </c>
      <c r="O723" s="491">
        <v>0</v>
      </c>
      <c r="P723" s="491" t="s">
        <v>2921</v>
      </c>
    </row>
    <row r="724" spans="2:16" ht="14.4">
      <c r="B724" s="452">
        <v>112170338</v>
      </c>
      <c r="C724" s="469" t="s">
        <v>2191</v>
      </c>
      <c r="D724" s="491">
        <v>0</v>
      </c>
      <c r="E724" s="491">
        <v>0</v>
      </c>
      <c r="F724" s="491">
        <v>0</v>
      </c>
      <c r="G724" s="491">
        <v>0</v>
      </c>
      <c r="H724" s="491">
        <v>0</v>
      </c>
      <c r="I724" s="491">
        <v>0</v>
      </c>
      <c r="J724" s="491">
        <v>0</v>
      </c>
      <c r="K724" s="491">
        <v>0</v>
      </c>
      <c r="L724" s="491">
        <v>0</v>
      </c>
      <c r="M724" s="491">
        <v>0</v>
      </c>
      <c r="N724" s="491">
        <v>0</v>
      </c>
      <c r="O724" s="491">
        <v>0</v>
      </c>
      <c r="P724" s="491" t="s">
        <v>2921</v>
      </c>
    </row>
    <row r="725" spans="2:16" ht="14.4">
      <c r="B725" s="452">
        <v>112170339</v>
      </c>
      <c r="C725" s="469" t="s">
        <v>2192</v>
      </c>
      <c r="D725" s="491">
        <v>0</v>
      </c>
      <c r="E725" s="491">
        <v>0</v>
      </c>
      <c r="F725" s="491">
        <v>0</v>
      </c>
      <c r="G725" s="491">
        <v>0</v>
      </c>
      <c r="H725" s="491">
        <v>0</v>
      </c>
      <c r="I725" s="491">
        <v>0</v>
      </c>
      <c r="J725" s="491">
        <v>0</v>
      </c>
      <c r="K725" s="491">
        <v>0</v>
      </c>
      <c r="L725" s="491">
        <v>0</v>
      </c>
      <c r="M725" s="491">
        <v>0</v>
      </c>
      <c r="N725" s="491">
        <v>0</v>
      </c>
      <c r="O725" s="491">
        <v>0</v>
      </c>
      <c r="P725" s="491" t="s">
        <v>2921</v>
      </c>
    </row>
    <row r="726" spans="2:16" ht="14.4">
      <c r="B726" s="452">
        <v>112170340</v>
      </c>
      <c r="C726" s="469" t="s">
        <v>1222</v>
      </c>
      <c r="D726" s="491">
        <v>0</v>
      </c>
      <c r="E726" s="491">
        <v>0</v>
      </c>
      <c r="F726" s="491">
        <v>0</v>
      </c>
      <c r="G726" s="491">
        <v>0</v>
      </c>
      <c r="H726" s="491">
        <v>0</v>
      </c>
      <c r="I726" s="491">
        <v>0</v>
      </c>
      <c r="J726" s="491">
        <v>0</v>
      </c>
      <c r="K726" s="491">
        <v>0</v>
      </c>
      <c r="L726" s="491">
        <v>0</v>
      </c>
      <c r="M726" s="491">
        <v>0</v>
      </c>
      <c r="N726" s="491">
        <v>0</v>
      </c>
      <c r="O726" s="491">
        <v>0</v>
      </c>
      <c r="P726" s="491" t="s">
        <v>2921</v>
      </c>
    </row>
    <row r="727" spans="2:16" ht="14.4">
      <c r="B727" s="444">
        <v>112170341</v>
      </c>
      <c r="C727" s="451" t="s">
        <v>2193</v>
      </c>
      <c r="D727" s="488">
        <v>262578881</v>
      </c>
      <c r="E727" s="488">
        <v>312931373</v>
      </c>
      <c r="F727" s="488">
        <v>325448628</v>
      </c>
      <c r="G727" s="488">
        <v>338466573</v>
      </c>
      <c r="H727" s="488">
        <v>352005236</v>
      </c>
      <c r="I727" s="488">
        <v>366085445</v>
      </c>
      <c r="J727" s="488">
        <v>380728863</v>
      </c>
      <c r="K727" s="488">
        <v>395958018</v>
      </c>
      <c r="L727" s="488">
        <v>411796339</v>
      </c>
      <c r="M727" s="488">
        <v>428268193</v>
      </c>
      <c r="N727" s="488">
        <v>445398921</v>
      </c>
      <c r="O727" s="488">
        <v>463214878</v>
      </c>
      <c r="P727" s="488" t="s">
        <v>2921</v>
      </c>
    </row>
    <row r="728" spans="2:16" ht="14.4">
      <c r="B728" s="444">
        <v>112170342</v>
      </c>
      <c r="C728" s="451" t="s">
        <v>2194</v>
      </c>
      <c r="D728" s="488">
        <v>407938910</v>
      </c>
      <c r="E728" s="488">
        <v>496644398</v>
      </c>
      <c r="F728" s="488">
        <v>516510174</v>
      </c>
      <c r="G728" s="488">
        <v>537170581</v>
      </c>
      <c r="H728" s="488">
        <v>558657404</v>
      </c>
      <c r="I728" s="488">
        <v>581003700</v>
      </c>
      <c r="J728" s="488">
        <v>604243848</v>
      </c>
      <c r="K728" s="488">
        <v>628413602</v>
      </c>
      <c r="L728" s="488">
        <v>653550146</v>
      </c>
      <c r="M728" s="488">
        <v>679692152</v>
      </c>
      <c r="N728" s="488">
        <v>706879838</v>
      </c>
      <c r="O728" s="488">
        <v>735155032</v>
      </c>
      <c r="P728" s="488" t="s">
        <v>2921</v>
      </c>
    </row>
    <row r="729" spans="2:16" ht="14.4">
      <c r="B729" s="452">
        <v>112170347</v>
      </c>
      <c r="C729" s="469" t="s">
        <v>2195</v>
      </c>
      <c r="D729" s="491">
        <v>0</v>
      </c>
      <c r="E729" s="491">
        <v>0</v>
      </c>
      <c r="F729" s="491">
        <v>0</v>
      </c>
      <c r="G729" s="491">
        <v>0</v>
      </c>
      <c r="H729" s="491">
        <v>0</v>
      </c>
      <c r="I729" s="491">
        <v>0</v>
      </c>
      <c r="J729" s="491">
        <v>0</v>
      </c>
      <c r="K729" s="491">
        <v>0</v>
      </c>
      <c r="L729" s="491">
        <v>0</v>
      </c>
      <c r="M729" s="491">
        <v>0</v>
      </c>
      <c r="N729" s="491">
        <v>0</v>
      </c>
      <c r="O729" s="491">
        <v>0</v>
      </c>
      <c r="P729" s="491" t="s">
        <v>2921</v>
      </c>
    </row>
    <row r="730" spans="2:16" ht="14.4">
      <c r="B730" s="452">
        <v>112170348</v>
      </c>
      <c r="C730" s="469" t="s">
        <v>2196</v>
      </c>
      <c r="D730" s="491">
        <v>0</v>
      </c>
      <c r="E730" s="491">
        <v>0</v>
      </c>
      <c r="F730" s="491">
        <v>0</v>
      </c>
      <c r="G730" s="491">
        <v>0</v>
      </c>
      <c r="H730" s="491">
        <v>0</v>
      </c>
      <c r="I730" s="491">
        <v>0</v>
      </c>
      <c r="J730" s="491">
        <v>0</v>
      </c>
      <c r="K730" s="491">
        <v>0</v>
      </c>
      <c r="L730" s="491">
        <v>0</v>
      </c>
      <c r="M730" s="491">
        <v>0</v>
      </c>
      <c r="N730" s="491">
        <v>0</v>
      </c>
      <c r="O730" s="491">
        <v>0</v>
      </c>
      <c r="P730" s="491" t="s">
        <v>2921</v>
      </c>
    </row>
    <row r="731" spans="2:16" ht="14.4">
      <c r="B731" s="444">
        <v>112170349</v>
      </c>
      <c r="C731" s="451" t="s">
        <v>2197</v>
      </c>
      <c r="D731" s="488">
        <v>206338956</v>
      </c>
      <c r="E731" s="488">
        <v>352810026</v>
      </c>
      <c r="F731" s="488">
        <v>366922427</v>
      </c>
      <c r="G731" s="488">
        <v>381599324</v>
      </c>
      <c r="H731" s="488">
        <v>396863297</v>
      </c>
      <c r="I731" s="488">
        <v>412737829</v>
      </c>
      <c r="J731" s="488">
        <v>429247342</v>
      </c>
      <c r="K731" s="488">
        <v>446417236</v>
      </c>
      <c r="L731" s="488">
        <v>464273925</v>
      </c>
      <c r="M731" s="488">
        <v>482844882</v>
      </c>
      <c r="N731" s="488">
        <v>502158677</v>
      </c>
      <c r="O731" s="488">
        <v>522245024</v>
      </c>
      <c r="P731" s="488" t="s">
        <v>2921</v>
      </c>
    </row>
    <row r="732" spans="2:16" ht="14.4">
      <c r="B732" s="452">
        <v>112170350</v>
      </c>
      <c r="C732" s="469" t="s">
        <v>2198</v>
      </c>
      <c r="D732" s="491">
        <v>0</v>
      </c>
      <c r="E732" s="491">
        <v>0</v>
      </c>
      <c r="F732" s="491">
        <v>0</v>
      </c>
      <c r="G732" s="491">
        <v>0</v>
      </c>
      <c r="H732" s="491">
        <v>0</v>
      </c>
      <c r="I732" s="491">
        <v>0</v>
      </c>
      <c r="J732" s="491">
        <v>0</v>
      </c>
      <c r="K732" s="491">
        <v>0</v>
      </c>
      <c r="L732" s="491">
        <v>0</v>
      </c>
      <c r="M732" s="491">
        <v>0</v>
      </c>
      <c r="N732" s="491">
        <v>0</v>
      </c>
      <c r="O732" s="491">
        <v>0</v>
      </c>
      <c r="P732" s="491" t="s">
        <v>2921</v>
      </c>
    </row>
    <row r="733" spans="2:16" ht="28.8">
      <c r="B733" s="452">
        <v>112170351</v>
      </c>
      <c r="C733" s="469" t="s">
        <v>2199</v>
      </c>
      <c r="D733" s="491">
        <v>0</v>
      </c>
      <c r="E733" s="491">
        <v>0</v>
      </c>
      <c r="F733" s="491">
        <v>0</v>
      </c>
      <c r="G733" s="491">
        <v>0</v>
      </c>
      <c r="H733" s="491">
        <v>0</v>
      </c>
      <c r="I733" s="491">
        <v>0</v>
      </c>
      <c r="J733" s="491">
        <v>0</v>
      </c>
      <c r="K733" s="491">
        <v>0</v>
      </c>
      <c r="L733" s="491">
        <v>0</v>
      </c>
      <c r="M733" s="491">
        <v>0</v>
      </c>
      <c r="N733" s="491">
        <v>0</v>
      </c>
      <c r="O733" s="491">
        <v>0</v>
      </c>
      <c r="P733" s="491" t="s">
        <v>2921</v>
      </c>
    </row>
    <row r="734" spans="2:16" ht="28.8">
      <c r="B734" s="444">
        <v>112170352</v>
      </c>
      <c r="C734" s="451" t="s">
        <v>2200</v>
      </c>
      <c r="D734" s="488">
        <v>43117750</v>
      </c>
      <c r="E734" s="488">
        <v>92839416</v>
      </c>
      <c r="F734" s="488">
        <v>96552993</v>
      </c>
      <c r="G734" s="488">
        <v>100415113</v>
      </c>
      <c r="H734" s="488">
        <v>104431718</v>
      </c>
      <c r="I734" s="488">
        <v>108608987</v>
      </c>
      <c r="J734" s="488">
        <v>112953346</v>
      </c>
      <c r="K734" s="488">
        <v>117471480</v>
      </c>
      <c r="L734" s="488">
        <v>122170339</v>
      </c>
      <c r="M734" s="488">
        <v>127057153</v>
      </c>
      <c r="N734" s="488">
        <v>132139439</v>
      </c>
      <c r="O734" s="488">
        <v>137425017</v>
      </c>
      <c r="P734" s="488" t="s">
        <v>2921</v>
      </c>
    </row>
    <row r="735" spans="2:16" ht="28.8">
      <c r="B735" s="444">
        <v>112170353</v>
      </c>
      <c r="C735" s="451" t="s">
        <v>2674</v>
      </c>
      <c r="D735" s="488">
        <v>2993370</v>
      </c>
      <c r="E735" s="488">
        <v>5854776</v>
      </c>
      <c r="F735" s="488">
        <v>6088967</v>
      </c>
      <c r="G735" s="488">
        <v>6332526</v>
      </c>
      <c r="H735" s="488">
        <v>6585827</v>
      </c>
      <c r="I735" s="488">
        <v>6849260</v>
      </c>
      <c r="J735" s="488">
        <v>7123230</v>
      </c>
      <c r="K735" s="488">
        <v>7408159</v>
      </c>
      <c r="L735" s="488">
        <v>7704485</v>
      </c>
      <c r="M735" s="488">
        <v>8012664</v>
      </c>
      <c r="N735" s="488">
        <v>8333171</v>
      </c>
      <c r="O735" s="488">
        <v>8666498</v>
      </c>
      <c r="P735" s="488" t="s">
        <v>2921</v>
      </c>
    </row>
    <row r="736" spans="2:16" ht="28.8">
      <c r="B736" s="444">
        <v>112170354</v>
      </c>
      <c r="C736" s="451" t="s">
        <v>2201</v>
      </c>
      <c r="D736" s="488">
        <v>131391013</v>
      </c>
      <c r="E736" s="488">
        <v>184430781</v>
      </c>
      <c r="F736" s="488">
        <v>191808012</v>
      </c>
      <c r="G736" s="488">
        <v>199480332</v>
      </c>
      <c r="H736" s="488">
        <v>207459545</v>
      </c>
      <c r="I736" s="488">
        <v>215757927</v>
      </c>
      <c r="J736" s="488">
        <v>224388244</v>
      </c>
      <c r="K736" s="488">
        <v>233363774</v>
      </c>
      <c r="L736" s="488">
        <v>242698325</v>
      </c>
      <c r="M736" s="488">
        <v>252406258</v>
      </c>
      <c r="N736" s="488">
        <v>262502508</v>
      </c>
      <c r="O736" s="488">
        <v>273002608</v>
      </c>
      <c r="P736" s="488" t="s">
        <v>2921</v>
      </c>
    </row>
    <row r="737" spans="2:16" ht="14.4">
      <c r="B737" s="452">
        <v>112170355</v>
      </c>
      <c r="C737" s="469" t="s">
        <v>1920</v>
      </c>
      <c r="D737" s="491">
        <v>0</v>
      </c>
      <c r="E737" s="491">
        <v>0</v>
      </c>
      <c r="F737" s="491">
        <v>0</v>
      </c>
      <c r="G737" s="491">
        <v>0</v>
      </c>
      <c r="H737" s="491">
        <v>0</v>
      </c>
      <c r="I737" s="491">
        <v>0</v>
      </c>
      <c r="J737" s="491">
        <v>0</v>
      </c>
      <c r="K737" s="491">
        <v>0</v>
      </c>
      <c r="L737" s="491">
        <v>0</v>
      </c>
      <c r="M737" s="491">
        <v>0</v>
      </c>
      <c r="N737" s="491">
        <v>0</v>
      </c>
      <c r="O737" s="491">
        <v>0</v>
      </c>
      <c r="P737" s="491" t="s">
        <v>2921</v>
      </c>
    </row>
    <row r="738" spans="2:16" ht="28.8">
      <c r="B738" s="452">
        <v>112170357</v>
      </c>
      <c r="C738" s="469" t="s">
        <v>2675</v>
      </c>
      <c r="D738" s="491">
        <v>0</v>
      </c>
      <c r="E738" s="491">
        <v>0</v>
      </c>
      <c r="F738" s="491">
        <v>0</v>
      </c>
      <c r="G738" s="491">
        <v>0</v>
      </c>
      <c r="H738" s="491">
        <v>0</v>
      </c>
      <c r="I738" s="491">
        <v>0</v>
      </c>
      <c r="J738" s="491">
        <v>0</v>
      </c>
      <c r="K738" s="491">
        <v>0</v>
      </c>
      <c r="L738" s="491">
        <v>0</v>
      </c>
      <c r="M738" s="491">
        <v>0</v>
      </c>
      <c r="N738" s="491">
        <v>0</v>
      </c>
      <c r="O738" s="491">
        <v>0</v>
      </c>
      <c r="P738" s="491" t="s">
        <v>2921</v>
      </c>
    </row>
    <row r="739" spans="2:16" ht="14.4">
      <c r="B739" s="444">
        <v>112170358</v>
      </c>
      <c r="C739" s="451" t="s">
        <v>2676</v>
      </c>
      <c r="D739" s="488">
        <v>2785611</v>
      </c>
      <c r="E739" s="488">
        <v>4471986</v>
      </c>
      <c r="F739" s="488">
        <v>4650865</v>
      </c>
      <c r="G739" s="488">
        <v>4836900</v>
      </c>
      <c r="H739" s="488">
        <v>5030376</v>
      </c>
      <c r="I739" s="488">
        <v>5231591</v>
      </c>
      <c r="J739" s="488">
        <v>5440855</v>
      </c>
      <c r="K739" s="488">
        <v>5658489</v>
      </c>
      <c r="L739" s="488">
        <v>5884829</v>
      </c>
      <c r="M739" s="488">
        <v>6120222</v>
      </c>
      <c r="N739" s="488">
        <v>6365031</v>
      </c>
      <c r="O739" s="488">
        <v>6619632</v>
      </c>
      <c r="P739" s="488" t="s">
        <v>2921</v>
      </c>
    </row>
    <row r="740" spans="2:16" ht="14.4">
      <c r="B740" s="444">
        <v>112170359</v>
      </c>
      <c r="C740" s="451" t="s">
        <v>2677</v>
      </c>
      <c r="D740" s="488">
        <v>8724588</v>
      </c>
      <c r="E740" s="488">
        <v>9836315</v>
      </c>
      <c r="F740" s="488">
        <v>10229768</v>
      </c>
      <c r="G740" s="488">
        <v>10638959</v>
      </c>
      <c r="H740" s="488">
        <v>11064517</v>
      </c>
      <c r="I740" s="488">
        <v>11507098</v>
      </c>
      <c r="J740" s="488">
        <v>11967382</v>
      </c>
      <c r="K740" s="488">
        <v>12446077</v>
      </c>
      <c r="L740" s="488">
        <v>12943920</v>
      </c>
      <c r="M740" s="488">
        <v>13461677</v>
      </c>
      <c r="N740" s="488">
        <v>14000144</v>
      </c>
      <c r="O740" s="488">
        <v>14560150</v>
      </c>
      <c r="P740" s="488" t="s">
        <v>2921</v>
      </c>
    </row>
    <row r="741" spans="2:16" ht="14.4">
      <c r="B741" s="444">
        <v>112170360</v>
      </c>
      <c r="C741" s="451" t="s">
        <v>2678</v>
      </c>
      <c r="D741" s="488">
        <v>2501651909</v>
      </c>
      <c r="E741" s="488">
        <v>3091404593</v>
      </c>
      <c r="F741" s="488">
        <v>3215060777</v>
      </c>
      <c r="G741" s="488">
        <v>3343663208</v>
      </c>
      <c r="H741" s="488">
        <v>3477409736</v>
      </c>
      <c r="I741" s="488">
        <v>3616506125</v>
      </c>
      <c r="J741" s="488">
        <v>3761166370</v>
      </c>
      <c r="K741" s="488">
        <v>3911613025</v>
      </c>
      <c r="L741" s="488">
        <v>4068077546</v>
      </c>
      <c r="M741" s="488">
        <v>4230800648</v>
      </c>
      <c r="N741" s="488">
        <v>4400032674</v>
      </c>
      <c r="O741" s="488">
        <v>4576033981</v>
      </c>
      <c r="P741" s="488" t="s">
        <v>2921</v>
      </c>
    </row>
    <row r="742" spans="2:16" ht="14.4">
      <c r="B742" s="444">
        <v>112170361</v>
      </c>
      <c r="C742" s="451" t="s">
        <v>2907</v>
      </c>
      <c r="D742" s="488">
        <v>126338480</v>
      </c>
      <c r="E742" s="488">
        <v>146664544</v>
      </c>
      <c r="F742" s="488">
        <v>152531126</v>
      </c>
      <c r="G742" s="488">
        <v>158632371</v>
      </c>
      <c r="H742" s="488">
        <v>164977666</v>
      </c>
      <c r="I742" s="488">
        <v>171576773</v>
      </c>
      <c r="J742" s="488">
        <v>178439844</v>
      </c>
      <c r="K742" s="488">
        <v>185577438</v>
      </c>
      <c r="L742" s="488">
        <v>193000536</v>
      </c>
      <c r="M742" s="488">
        <v>200720557</v>
      </c>
      <c r="N742" s="488">
        <v>208749379</v>
      </c>
      <c r="O742" s="488">
        <v>217099354</v>
      </c>
      <c r="P742" s="488" t="s">
        <v>2921</v>
      </c>
    </row>
    <row r="743" spans="2:16" ht="14.4">
      <c r="B743" s="446">
        <v>11218</v>
      </c>
      <c r="C743" s="472" t="s">
        <v>757</v>
      </c>
      <c r="D743" s="489">
        <v>2293971089</v>
      </c>
      <c r="E743" s="489">
        <v>7367637920</v>
      </c>
      <c r="F743" s="489">
        <v>2362790221</v>
      </c>
      <c r="G743" s="489">
        <v>2433673928</v>
      </c>
      <c r="H743" s="489">
        <v>2506684146</v>
      </c>
      <c r="I743" s="489">
        <v>2581884670</v>
      </c>
      <c r="J743" s="489">
        <v>2659341210</v>
      </c>
      <c r="K743" s="489">
        <v>2739121446</v>
      </c>
      <c r="L743" s="489">
        <v>2821295089</v>
      </c>
      <c r="M743" s="489">
        <v>2905933942</v>
      </c>
      <c r="N743" s="489">
        <v>2993111961</v>
      </c>
      <c r="O743" s="489">
        <v>3082905320</v>
      </c>
      <c r="P743" s="489" t="s">
        <v>342</v>
      </c>
    </row>
    <row r="744" spans="2:16" ht="14.4">
      <c r="B744" s="444">
        <v>1121801</v>
      </c>
      <c r="C744" s="445" t="s">
        <v>16</v>
      </c>
      <c r="D744" s="488">
        <v>2293971089</v>
      </c>
      <c r="E744" s="488">
        <v>7367637920</v>
      </c>
      <c r="F744" s="488">
        <v>2362790221</v>
      </c>
      <c r="G744" s="488">
        <v>2433673928</v>
      </c>
      <c r="H744" s="488">
        <v>2506684146</v>
      </c>
      <c r="I744" s="488">
        <v>2581884670</v>
      </c>
      <c r="J744" s="488">
        <v>2659341210</v>
      </c>
      <c r="K744" s="488">
        <v>2739121446</v>
      </c>
      <c r="L744" s="488">
        <v>2821295089</v>
      </c>
      <c r="M744" s="488">
        <v>2905933942</v>
      </c>
      <c r="N744" s="488">
        <v>2993111961</v>
      </c>
      <c r="O744" s="488">
        <v>3082905320</v>
      </c>
      <c r="P744" s="488" t="s">
        <v>2593</v>
      </c>
    </row>
    <row r="745" spans="2:16" ht="14.4">
      <c r="B745" s="454">
        <v>11219</v>
      </c>
      <c r="C745" s="455" t="s">
        <v>135</v>
      </c>
      <c r="D745" s="490">
        <v>0</v>
      </c>
      <c r="E745" s="490">
        <v>0</v>
      </c>
      <c r="F745" s="490">
        <v>0</v>
      </c>
      <c r="G745" s="490">
        <v>0</v>
      </c>
      <c r="H745" s="490">
        <v>0</v>
      </c>
      <c r="I745" s="490">
        <v>0</v>
      </c>
      <c r="J745" s="490">
        <v>0</v>
      </c>
      <c r="K745" s="490">
        <v>0</v>
      </c>
      <c r="L745" s="490">
        <v>0</v>
      </c>
      <c r="M745" s="490">
        <v>0</v>
      </c>
      <c r="N745" s="490">
        <v>0</v>
      </c>
      <c r="O745" s="490">
        <v>0</v>
      </c>
      <c r="P745" s="490" t="s">
        <v>342</v>
      </c>
    </row>
    <row r="746" spans="2:16" ht="14.4">
      <c r="B746" s="438">
        <v>15</v>
      </c>
      <c r="C746" s="439" t="s">
        <v>167</v>
      </c>
      <c r="D746" s="485">
        <v>507260676225</v>
      </c>
      <c r="E746" s="485">
        <v>528350731280</v>
      </c>
      <c r="F746" s="485">
        <v>533829365326</v>
      </c>
      <c r="G746" s="485">
        <v>541693375522</v>
      </c>
      <c r="H746" s="485">
        <v>549697437406</v>
      </c>
      <c r="I746" s="485">
        <v>557843733822</v>
      </c>
      <c r="J746" s="485">
        <v>566134495591</v>
      </c>
      <c r="K746" s="485">
        <v>574572002409</v>
      </c>
      <c r="L746" s="485">
        <v>583158583776</v>
      </c>
      <c r="M746" s="485">
        <v>591896619925</v>
      </c>
      <c r="N746" s="485">
        <v>600788542810</v>
      </c>
      <c r="O746" s="485">
        <v>609836837093</v>
      </c>
      <c r="P746" s="485" t="s">
        <v>342</v>
      </c>
    </row>
    <row r="747" spans="2:16" ht="14.4">
      <c r="B747" s="440">
        <v>1501</v>
      </c>
      <c r="C747" s="441" t="s">
        <v>2202</v>
      </c>
      <c r="D747" s="486">
        <v>473258912637</v>
      </c>
      <c r="E747" s="486">
        <v>495517213980</v>
      </c>
      <c r="F747" s="486">
        <v>501705384648</v>
      </c>
      <c r="G747" s="486">
        <v>509595120562</v>
      </c>
      <c r="H747" s="486">
        <v>517614127169</v>
      </c>
      <c r="I747" s="486">
        <v>525764671272</v>
      </c>
      <c r="J747" s="486">
        <v>534049063501</v>
      </c>
      <c r="K747" s="486">
        <v>542469659276</v>
      </c>
      <c r="L747" s="486">
        <v>551028859785</v>
      </c>
      <c r="M747" s="486">
        <v>559729112969</v>
      </c>
      <c r="N747" s="486">
        <v>568572914559</v>
      </c>
      <c r="O747" s="486">
        <v>577562809121</v>
      </c>
      <c r="P747" s="486" t="s">
        <v>342</v>
      </c>
    </row>
    <row r="748" spans="2:16" ht="14.4">
      <c r="B748" s="442">
        <v>150101</v>
      </c>
      <c r="C748" s="473" t="s">
        <v>2203</v>
      </c>
      <c r="D748" s="487">
        <v>473147644405</v>
      </c>
      <c r="E748" s="487">
        <v>494902194857</v>
      </c>
      <c r="F748" s="487">
        <v>501592447392</v>
      </c>
      <c r="G748" s="487">
        <v>509480489247</v>
      </c>
      <c r="H748" s="487">
        <v>517497776384</v>
      </c>
      <c r="I748" s="487">
        <v>525646575225</v>
      </c>
      <c r="J748" s="487">
        <v>533929196013</v>
      </c>
      <c r="K748" s="487">
        <v>542347993776</v>
      </c>
      <c r="L748" s="487">
        <v>550905369302</v>
      </c>
      <c r="M748" s="487">
        <v>559603770129</v>
      </c>
      <c r="N748" s="487">
        <v>568445691576</v>
      </c>
      <c r="O748" s="487">
        <v>577433677793</v>
      </c>
      <c r="P748" s="487" t="s">
        <v>342</v>
      </c>
    </row>
    <row r="749" spans="2:16" ht="28.8">
      <c r="B749" s="442">
        <v>15010106</v>
      </c>
      <c r="C749" s="473" t="s">
        <v>4102</v>
      </c>
      <c r="D749" s="487">
        <v>206416900211</v>
      </c>
      <c r="E749" s="487">
        <v>227082337587</v>
      </c>
      <c r="F749" s="487">
        <v>230453920395</v>
      </c>
      <c r="G749" s="487">
        <v>233910729200</v>
      </c>
      <c r="H749" s="487">
        <v>237419390138</v>
      </c>
      <c r="I749" s="487">
        <v>240980680991</v>
      </c>
      <c r="J749" s="487">
        <v>244595391206</v>
      </c>
      <c r="K749" s="487">
        <v>248264322073</v>
      </c>
      <c r="L749" s="487">
        <v>251988286905</v>
      </c>
      <c r="M749" s="487">
        <v>255768111208</v>
      </c>
      <c r="N749" s="487">
        <v>259604632876</v>
      </c>
      <c r="O749" s="487">
        <v>263498702369</v>
      </c>
      <c r="P749" s="487" t="s">
        <v>342</v>
      </c>
    </row>
    <row r="750" spans="2:16" ht="28.8">
      <c r="B750" s="444">
        <v>1501010601</v>
      </c>
      <c r="C750" s="451" t="s">
        <v>4102</v>
      </c>
      <c r="D750" s="488">
        <v>204319908345</v>
      </c>
      <c r="E750" s="488">
        <v>224772187173</v>
      </c>
      <c r="F750" s="488">
        <v>228143769981</v>
      </c>
      <c r="G750" s="488">
        <v>231565926530</v>
      </c>
      <c r="H750" s="488">
        <v>235039415428</v>
      </c>
      <c r="I750" s="488">
        <v>238565006660</v>
      </c>
      <c r="J750" s="488">
        <v>242143481760</v>
      </c>
      <c r="K750" s="488">
        <v>245775633986</v>
      </c>
      <c r="L750" s="488">
        <v>249462268496</v>
      </c>
      <c r="M750" s="488">
        <v>253204202523</v>
      </c>
      <c r="N750" s="488">
        <v>257002265561</v>
      </c>
      <c r="O750" s="488">
        <v>260857299544</v>
      </c>
      <c r="P750" s="488" t="s">
        <v>2921</v>
      </c>
    </row>
    <row r="751" spans="2:16" ht="28.8">
      <c r="B751" s="444">
        <v>1501010602</v>
      </c>
      <c r="C751" s="451" t="s">
        <v>4103</v>
      </c>
      <c r="D751" s="488">
        <v>1</v>
      </c>
      <c r="E751" s="488">
        <v>1</v>
      </c>
      <c r="F751" s="488">
        <v>1</v>
      </c>
      <c r="G751" s="488">
        <v>1</v>
      </c>
      <c r="H751" s="488">
        <v>1</v>
      </c>
      <c r="I751" s="488">
        <v>1</v>
      </c>
      <c r="J751" s="488">
        <v>1</v>
      </c>
      <c r="K751" s="488">
        <v>1</v>
      </c>
      <c r="L751" s="488">
        <v>1</v>
      </c>
      <c r="M751" s="488">
        <v>1</v>
      </c>
      <c r="N751" s="488">
        <v>1</v>
      </c>
      <c r="O751" s="488">
        <v>1</v>
      </c>
      <c r="P751" s="488" t="s">
        <v>2921</v>
      </c>
    </row>
    <row r="752" spans="2:16" ht="28.8">
      <c r="B752" s="444">
        <v>1501010603</v>
      </c>
      <c r="C752" s="451" t="s">
        <v>4104</v>
      </c>
      <c r="D752" s="488">
        <v>2096991865</v>
      </c>
      <c r="E752" s="488">
        <v>2310150413</v>
      </c>
      <c r="F752" s="488">
        <v>2310150413</v>
      </c>
      <c r="G752" s="488">
        <v>2344802669</v>
      </c>
      <c r="H752" s="488">
        <v>2379974709</v>
      </c>
      <c r="I752" s="488">
        <v>2415674330</v>
      </c>
      <c r="J752" s="488">
        <v>2451909445</v>
      </c>
      <c r="K752" s="488">
        <v>2488688086</v>
      </c>
      <c r="L752" s="488">
        <v>2526018408</v>
      </c>
      <c r="M752" s="488">
        <v>2563908684</v>
      </c>
      <c r="N752" s="488">
        <v>2602367314</v>
      </c>
      <c r="O752" s="488">
        <v>2641402824</v>
      </c>
      <c r="P752" s="488" t="s">
        <v>2921</v>
      </c>
    </row>
    <row r="753" spans="2:16" ht="14.4">
      <c r="B753" s="446">
        <v>15010102</v>
      </c>
      <c r="C753" s="474" t="s">
        <v>217</v>
      </c>
      <c r="D753" s="489">
        <v>173370389277</v>
      </c>
      <c r="E753" s="489">
        <v>184963632923</v>
      </c>
      <c r="F753" s="489">
        <v>187575205281</v>
      </c>
      <c r="G753" s="489">
        <v>190388833360</v>
      </c>
      <c r="H753" s="489">
        <v>193244665860</v>
      </c>
      <c r="I753" s="489">
        <v>196143335848</v>
      </c>
      <c r="J753" s="489">
        <v>199085485886</v>
      </c>
      <c r="K753" s="489">
        <v>202071768175</v>
      </c>
      <c r="L753" s="489">
        <v>205102844698</v>
      </c>
      <c r="M753" s="489">
        <v>208179387369</v>
      </c>
      <c r="N753" s="489">
        <v>211302078179</v>
      </c>
      <c r="O753" s="489">
        <v>214471609352</v>
      </c>
      <c r="P753" s="489" t="s">
        <v>342</v>
      </c>
    </row>
    <row r="754" spans="2:16" ht="14.4">
      <c r="B754" s="462">
        <v>1501010201</v>
      </c>
      <c r="C754" s="463" t="s">
        <v>419</v>
      </c>
      <c r="D754" s="495">
        <v>12639965375</v>
      </c>
      <c r="E754" s="495">
        <v>10858809026</v>
      </c>
      <c r="F754" s="495">
        <v>10858809026</v>
      </c>
      <c r="G754" s="495">
        <v>11021691161</v>
      </c>
      <c r="H754" s="495">
        <v>11187016528</v>
      </c>
      <c r="I754" s="495">
        <v>11354821776</v>
      </c>
      <c r="J754" s="495">
        <v>11525144103</v>
      </c>
      <c r="K754" s="495">
        <v>11698021265</v>
      </c>
      <c r="L754" s="495">
        <v>11873491584</v>
      </c>
      <c r="M754" s="495">
        <v>12051593958</v>
      </c>
      <c r="N754" s="495">
        <v>12232367867</v>
      </c>
      <c r="O754" s="495">
        <v>12415853385</v>
      </c>
      <c r="P754" s="495" t="s">
        <v>342</v>
      </c>
    </row>
    <row r="755" spans="2:16" ht="28.8">
      <c r="B755" s="444">
        <v>150101020101</v>
      </c>
      <c r="C755" s="457" t="s">
        <v>420</v>
      </c>
      <c r="D755" s="488">
        <v>12639965375</v>
      </c>
      <c r="E755" s="488">
        <v>10858809026</v>
      </c>
      <c r="F755" s="488">
        <v>10858809026</v>
      </c>
      <c r="G755" s="488">
        <v>11021691161</v>
      </c>
      <c r="H755" s="488">
        <v>11187016528</v>
      </c>
      <c r="I755" s="488">
        <v>11354821776</v>
      </c>
      <c r="J755" s="488">
        <v>11525144103</v>
      </c>
      <c r="K755" s="488">
        <v>11698021265</v>
      </c>
      <c r="L755" s="488">
        <v>11873491584</v>
      </c>
      <c r="M755" s="488">
        <v>12051593958</v>
      </c>
      <c r="N755" s="488">
        <v>12232367867</v>
      </c>
      <c r="O755" s="488">
        <v>12415853385</v>
      </c>
      <c r="P755" s="488" t="s">
        <v>2921</v>
      </c>
    </row>
    <row r="756" spans="2:16" ht="28.8">
      <c r="B756" s="452">
        <v>150101020102</v>
      </c>
      <c r="C756" s="475" t="s">
        <v>421</v>
      </c>
      <c r="D756" s="491">
        <v>0</v>
      </c>
      <c r="E756" s="491">
        <v>0</v>
      </c>
      <c r="F756" s="491">
        <v>0</v>
      </c>
      <c r="G756" s="491">
        <v>0</v>
      </c>
      <c r="H756" s="491">
        <v>0</v>
      </c>
      <c r="I756" s="491">
        <v>0</v>
      </c>
      <c r="J756" s="491">
        <v>0</v>
      </c>
      <c r="K756" s="491">
        <v>0</v>
      </c>
      <c r="L756" s="491">
        <v>0</v>
      </c>
      <c r="M756" s="491">
        <v>0</v>
      </c>
      <c r="N756" s="491">
        <v>0</v>
      </c>
      <c r="O756" s="491">
        <v>0</v>
      </c>
      <c r="P756" s="491" t="s">
        <v>342</v>
      </c>
    </row>
    <row r="757" spans="2:16" ht="14.4">
      <c r="B757" s="462">
        <v>1501010202</v>
      </c>
      <c r="C757" s="463" t="s">
        <v>422</v>
      </c>
      <c r="D757" s="495">
        <v>160730423902</v>
      </c>
      <c r="E757" s="495">
        <v>174104823897</v>
      </c>
      <c r="F757" s="495">
        <v>176716396255</v>
      </c>
      <c r="G757" s="495">
        <v>179367142199</v>
      </c>
      <c r="H757" s="495">
        <v>182057649332</v>
      </c>
      <c r="I757" s="495">
        <v>184788514072</v>
      </c>
      <c r="J757" s="495">
        <v>187560341783</v>
      </c>
      <c r="K757" s="495">
        <v>190373746910</v>
      </c>
      <c r="L757" s="495">
        <v>193229353114</v>
      </c>
      <c r="M757" s="495">
        <v>196127793411</v>
      </c>
      <c r="N757" s="495">
        <v>199069710312</v>
      </c>
      <c r="O757" s="495">
        <v>202055755967</v>
      </c>
      <c r="P757" s="495" t="s">
        <v>342</v>
      </c>
    </row>
    <row r="758" spans="2:16" ht="28.8">
      <c r="B758" s="444">
        <v>150101020201</v>
      </c>
      <c r="C758" s="457" t="s">
        <v>423</v>
      </c>
      <c r="D758" s="488">
        <v>160730423902</v>
      </c>
      <c r="E758" s="488">
        <v>174104823897</v>
      </c>
      <c r="F758" s="488">
        <v>176716396255</v>
      </c>
      <c r="G758" s="488">
        <v>179367142199</v>
      </c>
      <c r="H758" s="488">
        <v>182057649332</v>
      </c>
      <c r="I758" s="488">
        <v>184788514072</v>
      </c>
      <c r="J758" s="488">
        <v>187560341783</v>
      </c>
      <c r="K758" s="488">
        <v>190373746910</v>
      </c>
      <c r="L758" s="488">
        <v>193229353114</v>
      </c>
      <c r="M758" s="488">
        <v>196127793411</v>
      </c>
      <c r="N758" s="488">
        <v>199069710312</v>
      </c>
      <c r="O758" s="488">
        <v>202055755967</v>
      </c>
      <c r="P758" s="488" t="s">
        <v>2921</v>
      </c>
    </row>
    <row r="759" spans="2:16" ht="28.8">
      <c r="B759" s="452">
        <v>150101020202</v>
      </c>
      <c r="C759" s="475" t="s">
        <v>424</v>
      </c>
      <c r="D759" s="491">
        <v>0</v>
      </c>
      <c r="E759" s="491">
        <v>0</v>
      </c>
      <c r="F759" s="491">
        <v>0</v>
      </c>
      <c r="G759" s="491">
        <v>0</v>
      </c>
      <c r="H759" s="491">
        <v>0</v>
      </c>
      <c r="I759" s="491">
        <v>0</v>
      </c>
      <c r="J759" s="491">
        <v>0</v>
      </c>
      <c r="K759" s="491">
        <v>0</v>
      </c>
      <c r="L759" s="491">
        <v>0</v>
      </c>
      <c r="M759" s="491">
        <v>0</v>
      </c>
      <c r="N759" s="491">
        <v>0</v>
      </c>
      <c r="O759" s="491">
        <v>0</v>
      </c>
      <c r="P759" s="491" t="s">
        <v>342</v>
      </c>
    </row>
    <row r="760" spans="2:16" ht="14.4">
      <c r="B760" s="442">
        <v>15010105</v>
      </c>
      <c r="C760" s="473" t="s">
        <v>2252</v>
      </c>
      <c r="D760" s="487">
        <v>21841879008</v>
      </c>
      <c r="E760" s="487">
        <v>23569912298</v>
      </c>
      <c r="F760" s="487">
        <v>24277009667</v>
      </c>
      <c r="G760" s="487">
        <v>25005319957</v>
      </c>
      <c r="H760" s="487">
        <v>25755479555</v>
      </c>
      <c r="I760" s="487">
        <v>26528143943</v>
      </c>
      <c r="J760" s="487">
        <v>27323988261</v>
      </c>
      <c r="K760" s="487">
        <v>28143707908</v>
      </c>
      <c r="L760" s="487">
        <v>28988019145</v>
      </c>
      <c r="M760" s="487">
        <v>29857659720</v>
      </c>
      <c r="N760" s="487">
        <v>30753389511</v>
      </c>
      <c r="O760" s="487">
        <v>31675991197</v>
      </c>
      <c r="P760" s="487" t="s">
        <v>342</v>
      </c>
    </row>
    <row r="761" spans="2:16" ht="14.4">
      <c r="B761" s="444">
        <v>1501010501</v>
      </c>
      <c r="C761" s="451" t="s">
        <v>2253</v>
      </c>
      <c r="D761" s="488">
        <v>5019143268</v>
      </c>
      <c r="E761" s="488">
        <v>5892483488</v>
      </c>
      <c r="F761" s="488">
        <v>6069257993</v>
      </c>
      <c r="G761" s="488">
        <v>6251335732</v>
      </c>
      <c r="H761" s="488">
        <v>6438875804</v>
      </c>
      <c r="I761" s="488">
        <v>6632042079</v>
      </c>
      <c r="J761" s="488">
        <v>6831003341</v>
      </c>
      <c r="K761" s="488">
        <v>7035933441</v>
      </c>
      <c r="L761" s="488">
        <v>7247011444</v>
      </c>
      <c r="M761" s="488">
        <v>7464421788</v>
      </c>
      <c r="N761" s="488">
        <v>7688354441</v>
      </c>
      <c r="O761" s="488">
        <v>7919005075</v>
      </c>
      <c r="P761" s="488" t="s">
        <v>2921</v>
      </c>
    </row>
    <row r="762" spans="2:16" ht="14.4">
      <c r="B762" s="444">
        <v>1501010502</v>
      </c>
      <c r="C762" s="451" t="s">
        <v>2254</v>
      </c>
      <c r="D762" s="488">
        <v>16822735740</v>
      </c>
      <c r="E762" s="488">
        <v>17677428810</v>
      </c>
      <c r="F762" s="488">
        <v>18207751674</v>
      </c>
      <c r="G762" s="488">
        <v>18753984225</v>
      </c>
      <c r="H762" s="488">
        <v>19316603751</v>
      </c>
      <c r="I762" s="488">
        <v>19896101864</v>
      </c>
      <c r="J762" s="488">
        <v>20492984920</v>
      </c>
      <c r="K762" s="488">
        <v>21107774467</v>
      </c>
      <c r="L762" s="488">
        <v>21741007701</v>
      </c>
      <c r="M762" s="488">
        <v>22393237932</v>
      </c>
      <c r="N762" s="488">
        <v>23065035070</v>
      </c>
      <c r="O762" s="488">
        <v>23756986122</v>
      </c>
      <c r="P762" s="488" t="s">
        <v>2921</v>
      </c>
    </row>
    <row r="763" spans="2:16" ht="14.4">
      <c r="B763" s="460">
        <v>15010104</v>
      </c>
      <c r="C763" s="464" t="s">
        <v>755</v>
      </c>
      <c r="D763" s="488">
        <v>71518475909</v>
      </c>
      <c r="E763" s="494">
        <v>59286312049</v>
      </c>
      <c r="F763" s="494">
        <v>59286312049</v>
      </c>
      <c r="G763" s="494">
        <v>60175606730</v>
      </c>
      <c r="H763" s="494">
        <v>61078240831</v>
      </c>
      <c r="I763" s="494">
        <v>61994414443</v>
      </c>
      <c r="J763" s="494">
        <v>62924330660</v>
      </c>
      <c r="K763" s="494">
        <v>63868195620</v>
      </c>
      <c r="L763" s="494">
        <v>64826218554</v>
      </c>
      <c r="M763" s="494">
        <v>65798611832</v>
      </c>
      <c r="N763" s="494">
        <v>66785591010</v>
      </c>
      <c r="O763" s="494">
        <v>67787374875</v>
      </c>
      <c r="P763" s="494" t="s">
        <v>2921</v>
      </c>
    </row>
    <row r="764" spans="2:16" ht="28.8">
      <c r="B764" s="442">
        <v>150102</v>
      </c>
      <c r="C764" s="473" t="s">
        <v>425</v>
      </c>
      <c r="D764" s="487">
        <v>111268232</v>
      </c>
      <c r="E764" s="487">
        <v>615019123</v>
      </c>
      <c r="F764" s="487">
        <v>112937256</v>
      </c>
      <c r="G764" s="487">
        <v>114631315</v>
      </c>
      <c r="H764" s="487">
        <v>116350785</v>
      </c>
      <c r="I764" s="487">
        <v>118096047</v>
      </c>
      <c r="J764" s="487">
        <v>119867488</v>
      </c>
      <c r="K764" s="487">
        <v>121665500</v>
      </c>
      <c r="L764" s="487">
        <v>123490483</v>
      </c>
      <c r="M764" s="487">
        <v>125342840</v>
      </c>
      <c r="N764" s="487">
        <v>127222983</v>
      </c>
      <c r="O764" s="487">
        <v>129131328</v>
      </c>
      <c r="P764" s="487" t="s">
        <v>342</v>
      </c>
    </row>
    <row r="765" spans="2:16" ht="28.8">
      <c r="B765" s="476">
        <v>15010202</v>
      </c>
      <c r="C765" s="456" t="s">
        <v>2204</v>
      </c>
      <c r="D765" s="492">
        <v>111268232</v>
      </c>
      <c r="E765" s="492">
        <v>615019123</v>
      </c>
      <c r="F765" s="492">
        <v>112937256</v>
      </c>
      <c r="G765" s="492">
        <v>114631315</v>
      </c>
      <c r="H765" s="492">
        <v>116350785</v>
      </c>
      <c r="I765" s="492">
        <v>118096047</v>
      </c>
      <c r="J765" s="492">
        <v>119867488</v>
      </c>
      <c r="K765" s="492">
        <v>121665500</v>
      </c>
      <c r="L765" s="492">
        <v>123490483</v>
      </c>
      <c r="M765" s="492">
        <v>125342840</v>
      </c>
      <c r="N765" s="492">
        <v>127222983</v>
      </c>
      <c r="O765" s="492">
        <v>129131328</v>
      </c>
      <c r="P765" s="492" t="s">
        <v>342</v>
      </c>
    </row>
    <row r="766" spans="2:16" ht="14.4">
      <c r="B766" s="444">
        <v>1501020201</v>
      </c>
      <c r="C766" s="457" t="s">
        <v>2205</v>
      </c>
      <c r="D766" s="488">
        <v>111268232</v>
      </c>
      <c r="E766" s="488">
        <v>615019123</v>
      </c>
      <c r="F766" s="488">
        <v>112937256</v>
      </c>
      <c r="G766" s="488">
        <v>114631315</v>
      </c>
      <c r="H766" s="488">
        <v>116350785</v>
      </c>
      <c r="I766" s="488">
        <v>118096047</v>
      </c>
      <c r="J766" s="488">
        <v>119867488</v>
      </c>
      <c r="K766" s="488">
        <v>121665500</v>
      </c>
      <c r="L766" s="488">
        <v>123490483</v>
      </c>
      <c r="M766" s="488">
        <v>125342840</v>
      </c>
      <c r="N766" s="488">
        <v>127222983</v>
      </c>
      <c r="O766" s="488">
        <v>129131328</v>
      </c>
      <c r="P766" s="488" t="s">
        <v>2921</v>
      </c>
    </row>
    <row r="767" spans="2:16" ht="43.2">
      <c r="B767" s="440">
        <v>1502</v>
      </c>
      <c r="C767" s="477" t="s">
        <v>751</v>
      </c>
      <c r="D767" s="486">
        <v>13718525084</v>
      </c>
      <c r="E767" s="486">
        <v>14027121763</v>
      </c>
      <c r="F767" s="486">
        <v>13718525084</v>
      </c>
      <c r="G767" s="486">
        <v>13416717532</v>
      </c>
      <c r="H767" s="486">
        <v>13121549746</v>
      </c>
      <c r="I767" s="486">
        <v>12832875652</v>
      </c>
      <c r="J767" s="486">
        <v>12550552388</v>
      </c>
      <c r="K767" s="486">
        <v>12274440235</v>
      </c>
      <c r="L767" s="486">
        <v>12004402550</v>
      </c>
      <c r="M767" s="486">
        <v>11740305694</v>
      </c>
      <c r="N767" s="486">
        <v>11482018969</v>
      </c>
      <c r="O767" s="486">
        <v>11229414551</v>
      </c>
      <c r="P767" s="486" t="s">
        <v>342</v>
      </c>
    </row>
    <row r="768" spans="2:16" ht="43.2">
      <c r="B768" s="442">
        <v>150201</v>
      </c>
      <c r="C768" s="473" t="s">
        <v>2206</v>
      </c>
      <c r="D768" s="487">
        <v>13718525084</v>
      </c>
      <c r="E768" s="487">
        <v>14027121763</v>
      </c>
      <c r="F768" s="487">
        <v>13718525084</v>
      </c>
      <c r="G768" s="487">
        <v>13416717532</v>
      </c>
      <c r="H768" s="487">
        <v>13121549746</v>
      </c>
      <c r="I768" s="487">
        <v>12832875652</v>
      </c>
      <c r="J768" s="487">
        <v>12550552388</v>
      </c>
      <c r="K768" s="487">
        <v>12274440235</v>
      </c>
      <c r="L768" s="487">
        <v>12004402550</v>
      </c>
      <c r="M768" s="487">
        <v>11740305694</v>
      </c>
      <c r="N768" s="487">
        <v>11482018969</v>
      </c>
      <c r="O768" s="487">
        <v>11229414551</v>
      </c>
      <c r="P768" s="487" t="s">
        <v>342</v>
      </c>
    </row>
    <row r="769" spans="2:16" ht="28.8">
      <c r="B769" s="446">
        <v>15020101</v>
      </c>
      <c r="C769" s="474" t="s">
        <v>427</v>
      </c>
      <c r="D769" s="489">
        <v>0</v>
      </c>
      <c r="E769" s="489">
        <v>0</v>
      </c>
      <c r="F769" s="489">
        <v>0</v>
      </c>
      <c r="G769" s="489">
        <v>0</v>
      </c>
      <c r="H769" s="489">
        <v>0</v>
      </c>
      <c r="I769" s="489">
        <v>0</v>
      </c>
      <c r="J769" s="489">
        <v>0</v>
      </c>
      <c r="K769" s="489">
        <v>0</v>
      </c>
      <c r="L769" s="489">
        <v>0</v>
      </c>
      <c r="M769" s="489">
        <v>0</v>
      </c>
      <c r="N769" s="489">
        <v>0</v>
      </c>
      <c r="O769" s="489">
        <v>0</v>
      </c>
      <c r="P769" s="489" t="s">
        <v>342</v>
      </c>
    </row>
    <row r="770" spans="2:16" ht="43.2">
      <c r="B770" s="452">
        <v>1502010101</v>
      </c>
      <c r="C770" s="475" t="s">
        <v>2207</v>
      </c>
      <c r="D770" s="491">
        <v>0</v>
      </c>
      <c r="E770" s="491">
        <v>0</v>
      </c>
      <c r="F770" s="491">
        <v>0</v>
      </c>
      <c r="G770" s="491">
        <v>0</v>
      </c>
      <c r="H770" s="491">
        <v>0</v>
      </c>
      <c r="I770" s="491">
        <v>0</v>
      </c>
      <c r="J770" s="491">
        <v>0</v>
      </c>
      <c r="K770" s="491">
        <v>0</v>
      </c>
      <c r="L770" s="491">
        <v>0</v>
      </c>
      <c r="M770" s="491">
        <v>0</v>
      </c>
      <c r="N770" s="491">
        <v>0</v>
      </c>
      <c r="O770" s="491">
        <v>0</v>
      </c>
      <c r="P770" s="491" t="s">
        <v>342</v>
      </c>
    </row>
    <row r="771" spans="2:16" ht="43.2">
      <c r="B771" s="452">
        <v>1502010102</v>
      </c>
      <c r="C771" s="475" t="s">
        <v>2208</v>
      </c>
      <c r="D771" s="491">
        <v>0</v>
      </c>
      <c r="E771" s="491">
        <v>0</v>
      </c>
      <c r="F771" s="491">
        <v>0</v>
      </c>
      <c r="G771" s="491">
        <v>0</v>
      </c>
      <c r="H771" s="491">
        <v>0</v>
      </c>
      <c r="I771" s="491">
        <v>0</v>
      </c>
      <c r="J771" s="491">
        <v>0</v>
      </c>
      <c r="K771" s="491">
        <v>0</v>
      </c>
      <c r="L771" s="491">
        <v>0</v>
      </c>
      <c r="M771" s="491">
        <v>0</v>
      </c>
      <c r="N771" s="491">
        <v>0</v>
      </c>
      <c r="O771" s="491">
        <v>0</v>
      </c>
      <c r="P771" s="491" t="s">
        <v>342</v>
      </c>
    </row>
    <row r="772" spans="2:16" ht="14.4">
      <c r="B772" s="446">
        <v>15020102</v>
      </c>
      <c r="C772" s="474" t="s">
        <v>430</v>
      </c>
      <c r="D772" s="489">
        <v>13718525084</v>
      </c>
      <c r="E772" s="489">
        <v>14027121763</v>
      </c>
      <c r="F772" s="489">
        <v>13718525084</v>
      </c>
      <c r="G772" s="489">
        <v>13416717532</v>
      </c>
      <c r="H772" s="489">
        <v>13121549746</v>
      </c>
      <c r="I772" s="489">
        <v>12832875652</v>
      </c>
      <c r="J772" s="489">
        <v>12550552388</v>
      </c>
      <c r="K772" s="489">
        <v>12274440235</v>
      </c>
      <c r="L772" s="489">
        <v>12004402550</v>
      </c>
      <c r="M772" s="489">
        <v>11740305694</v>
      </c>
      <c r="N772" s="489">
        <v>11482018969</v>
      </c>
      <c r="O772" s="489">
        <v>11229414551</v>
      </c>
      <c r="P772" s="489" t="s">
        <v>342</v>
      </c>
    </row>
    <row r="773" spans="2:16" ht="28.8">
      <c r="B773" s="452">
        <v>1502010201</v>
      </c>
      <c r="C773" s="475" t="s">
        <v>2209</v>
      </c>
      <c r="D773" s="491">
        <v>0</v>
      </c>
      <c r="E773" s="491">
        <v>0</v>
      </c>
      <c r="F773" s="491">
        <v>0</v>
      </c>
      <c r="G773" s="491">
        <v>0</v>
      </c>
      <c r="H773" s="491">
        <v>0</v>
      </c>
      <c r="I773" s="491">
        <v>0</v>
      </c>
      <c r="J773" s="491">
        <v>0</v>
      </c>
      <c r="K773" s="491">
        <v>0</v>
      </c>
      <c r="L773" s="491">
        <v>0</v>
      </c>
      <c r="M773" s="491">
        <v>0</v>
      </c>
      <c r="N773" s="491">
        <v>0</v>
      </c>
      <c r="O773" s="491">
        <v>0</v>
      </c>
      <c r="P773" s="491" t="s">
        <v>342</v>
      </c>
    </row>
    <row r="774" spans="2:16" ht="28.8">
      <c r="B774" s="444">
        <v>1502010202</v>
      </c>
      <c r="C774" s="457" t="s">
        <v>2210</v>
      </c>
      <c r="D774" s="488">
        <v>13718525084</v>
      </c>
      <c r="E774" s="488">
        <v>14027121763</v>
      </c>
      <c r="F774" s="488">
        <v>13718525084</v>
      </c>
      <c r="G774" s="488">
        <v>13416717532</v>
      </c>
      <c r="H774" s="488">
        <v>13121549746</v>
      </c>
      <c r="I774" s="488">
        <v>12832875652</v>
      </c>
      <c r="J774" s="488">
        <v>12550552388</v>
      </c>
      <c r="K774" s="488">
        <v>12274440235</v>
      </c>
      <c r="L774" s="488">
        <v>12004402550</v>
      </c>
      <c r="M774" s="488">
        <v>11740305694</v>
      </c>
      <c r="N774" s="488">
        <v>11482018969</v>
      </c>
      <c r="O774" s="488">
        <v>11229414551</v>
      </c>
      <c r="P774" s="488" t="s">
        <v>2921</v>
      </c>
    </row>
    <row r="775" spans="2:16" ht="14.4">
      <c r="B775" s="446">
        <v>15020103</v>
      </c>
      <c r="C775" s="474" t="s">
        <v>2252</v>
      </c>
      <c r="D775" s="489">
        <v>0</v>
      </c>
      <c r="E775" s="489">
        <v>0</v>
      </c>
      <c r="F775" s="489">
        <v>0</v>
      </c>
      <c r="G775" s="489">
        <v>0</v>
      </c>
      <c r="H775" s="489">
        <v>0</v>
      </c>
      <c r="I775" s="489">
        <v>0</v>
      </c>
      <c r="J775" s="489">
        <v>0</v>
      </c>
      <c r="K775" s="489">
        <v>0</v>
      </c>
      <c r="L775" s="489">
        <v>0</v>
      </c>
      <c r="M775" s="489">
        <v>0</v>
      </c>
      <c r="N775" s="489">
        <v>0</v>
      </c>
      <c r="O775" s="489">
        <v>0</v>
      </c>
      <c r="P775" s="489" t="s">
        <v>342</v>
      </c>
    </row>
    <row r="776" spans="2:16" ht="43.2">
      <c r="B776" s="442">
        <v>150202</v>
      </c>
      <c r="C776" s="473" t="s">
        <v>2211</v>
      </c>
      <c r="D776" s="487">
        <v>0</v>
      </c>
      <c r="E776" s="487">
        <v>0</v>
      </c>
      <c r="F776" s="487">
        <v>0</v>
      </c>
      <c r="G776" s="487">
        <v>0</v>
      </c>
      <c r="H776" s="487">
        <v>0</v>
      </c>
      <c r="I776" s="487">
        <v>0</v>
      </c>
      <c r="J776" s="487">
        <v>0</v>
      </c>
      <c r="K776" s="487">
        <v>0</v>
      </c>
      <c r="L776" s="487">
        <v>0</v>
      </c>
      <c r="M776" s="487">
        <v>0</v>
      </c>
      <c r="N776" s="487">
        <v>0</v>
      </c>
      <c r="O776" s="487">
        <v>0</v>
      </c>
      <c r="P776" s="487" t="s">
        <v>342</v>
      </c>
    </row>
    <row r="777" spans="2:16" ht="43.2">
      <c r="B777" s="476">
        <v>15020202</v>
      </c>
      <c r="C777" s="456" t="s">
        <v>2212</v>
      </c>
      <c r="D777" s="492">
        <v>0</v>
      </c>
      <c r="E777" s="492">
        <v>0</v>
      </c>
      <c r="F777" s="492">
        <v>0</v>
      </c>
      <c r="G777" s="492">
        <v>0</v>
      </c>
      <c r="H777" s="492">
        <v>0</v>
      </c>
      <c r="I777" s="492">
        <v>0</v>
      </c>
      <c r="J777" s="492">
        <v>0</v>
      </c>
      <c r="K777" s="492">
        <v>0</v>
      </c>
      <c r="L777" s="492">
        <v>0</v>
      </c>
      <c r="M777" s="492">
        <v>0</v>
      </c>
      <c r="N777" s="492">
        <v>0</v>
      </c>
      <c r="O777" s="492">
        <v>0</v>
      </c>
      <c r="P777" s="492" t="s">
        <v>342</v>
      </c>
    </row>
    <row r="778" spans="2:16" ht="43.2">
      <c r="B778" s="452">
        <v>1502020201</v>
      </c>
      <c r="C778" s="475" t="s">
        <v>2213</v>
      </c>
      <c r="D778" s="491">
        <v>0</v>
      </c>
      <c r="E778" s="491">
        <v>0</v>
      </c>
      <c r="F778" s="491">
        <v>0</v>
      </c>
      <c r="G778" s="491">
        <v>0</v>
      </c>
      <c r="H778" s="491">
        <v>0</v>
      </c>
      <c r="I778" s="491">
        <v>0</v>
      </c>
      <c r="J778" s="491">
        <v>0</v>
      </c>
      <c r="K778" s="491">
        <v>0</v>
      </c>
      <c r="L778" s="491">
        <v>0</v>
      </c>
      <c r="M778" s="491">
        <v>0</v>
      </c>
      <c r="N778" s="491">
        <v>0</v>
      </c>
      <c r="O778" s="491">
        <v>0</v>
      </c>
      <c r="P778" s="491" t="s">
        <v>342</v>
      </c>
    </row>
    <row r="779" spans="2:16" ht="14.4">
      <c r="B779" s="440">
        <v>1503</v>
      </c>
      <c r="C779" s="441" t="s">
        <v>436</v>
      </c>
      <c r="D779" s="486">
        <v>20283238504</v>
      </c>
      <c r="E779" s="486">
        <v>18806395537</v>
      </c>
      <c r="F779" s="486">
        <v>18405455594</v>
      </c>
      <c r="G779" s="486">
        <v>18681537428</v>
      </c>
      <c r="H779" s="486">
        <v>18961760491</v>
      </c>
      <c r="I779" s="486">
        <v>19246186898</v>
      </c>
      <c r="J779" s="486">
        <v>19534879702</v>
      </c>
      <c r="K779" s="486">
        <v>19827902898</v>
      </c>
      <c r="L779" s="486">
        <v>20125321441</v>
      </c>
      <c r="M779" s="486">
        <v>20427201262</v>
      </c>
      <c r="N779" s="486">
        <v>20733609282</v>
      </c>
      <c r="O779" s="486">
        <v>21044613421</v>
      </c>
      <c r="P779" s="486" t="s">
        <v>342</v>
      </c>
    </row>
    <row r="780" spans="2:16" ht="14.4">
      <c r="B780" s="442">
        <v>150301</v>
      </c>
      <c r="C780" s="473" t="s">
        <v>2214</v>
      </c>
      <c r="D780" s="487">
        <v>20028010169</v>
      </c>
      <c r="E780" s="487">
        <v>18146398834</v>
      </c>
      <c r="F780" s="487">
        <v>18146398834</v>
      </c>
      <c r="G780" s="487">
        <v>18418594817</v>
      </c>
      <c r="H780" s="487">
        <v>18694873740</v>
      </c>
      <c r="I780" s="487">
        <v>18975296846</v>
      </c>
      <c r="J780" s="487">
        <v>19259926299</v>
      </c>
      <c r="K780" s="487">
        <v>19548825194</v>
      </c>
      <c r="L780" s="487">
        <v>19842057572</v>
      </c>
      <c r="M780" s="487">
        <v>20139688435</v>
      </c>
      <c r="N780" s="487">
        <v>20441783762</v>
      </c>
      <c r="O780" s="487">
        <v>20748410518</v>
      </c>
      <c r="P780" s="487" t="s">
        <v>342</v>
      </c>
    </row>
    <row r="781" spans="2:16" ht="14.4">
      <c r="B781" s="476">
        <v>15030101</v>
      </c>
      <c r="C781" s="456" t="s">
        <v>2215</v>
      </c>
      <c r="D781" s="492">
        <v>20028010169</v>
      </c>
      <c r="E781" s="492">
        <v>18146398834</v>
      </c>
      <c r="F781" s="492">
        <v>18146398834</v>
      </c>
      <c r="G781" s="492">
        <v>18418594817</v>
      </c>
      <c r="H781" s="492">
        <v>18694873740</v>
      </c>
      <c r="I781" s="492">
        <v>18975296846</v>
      </c>
      <c r="J781" s="492">
        <v>19259926299</v>
      </c>
      <c r="K781" s="492">
        <v>19548825194</v>
      </c>
      <c r="L781" s="492">
        <v>19842057572</v>
      </c>
      <c r="M781" s="492">
        <v>20139688435</v>
      </c>
      <c r="N781" s="492">
        <v>20441783762</v>
      </c>
      <c r="O781" s="492">
        <v>20748410518</v>
      </c>
      <c r="P781" s="492" t="s">
        <v>342</v>
      </c>
    </row>
    <row r="782" spans="2:16" ht="28.8">
      <c r="B782" s="444">
        <v>1503010101</v>
      </c>
      <c r="C782" s="457" t="s">
        <v>2216</v>
      </c>
      <c r="D782" s="488">
        <v>1480172284</v>
      </c>
      <c r="E782" s="488">
        <v>1270452512</v>
      </c>
      <c r="F782" s="488">
        <v>1270452512</v>
      </c>
      <c r="G782" s="488">
        <v>1289509300</v>
      </c>
      <c r="H782" s="488">
        <v>1308851940</v>
      </c>
      <c r="I782" s="488">
        <v>1328484719</v>
      </c>
      <c r="J782" s="488">
        <v>1348411990</v>
      </c>
      <c r="K782" s="488">
        <v>1368638170</v>
      </c>
      <c r="L782" s="488">
        <v>1389167743</v>
      </c>
      <c r="M782" s="488">
        <v>1410005259</v>
      </c>
      <c r="N782" s="488">
        <v>1431155338</v>
      </c>
      <c r="O782" s="488">
        <v>1452622668</v>
      </c>
      <c r="P782" s="488" t="s">
        <v>2921</v>
      </c>
    </row>
    <row r="783" spans="2:16" ht="28.8">
      <c r="B783" s="444">
        <v>1503010102</v>
      </c>
      <c r="C783" s="457" t="s">
        <v>2217</v>
      </c>
      <c r="D783" s="488">
        <v>18547837885</v>
      </c>
      <c r="E783" s="488">
        <v>16875946322</v>
      </c>
      <c r="F783" s="488">
        <v>16875946322</v>
      </c>
      <c r="G783" s="488">
        <v>17129085517</v>
      </c>
      <c r="H783" s="488">
        <v>17386021800</v>
      </c>
      <c r="I783" s="488">
        <v>17646812127</v>
      </c>
      <c r="J783" s="488">
        <v>17911514309</v>
      </c>
      <c r="K783" s="488">
        <v>18180187024</v>
      </c>
      <c r="L783" s="488">
        <v>18452889829</v>
      </c>
      <c r="M783" s="488">
        <v>18729683176</v>
      </c>
      <c r="N783" s="488">
        <v>19010628424</v>
      </c>
      <c r="O783" s="488">
        <v>19295787850</v>
      </c>
      <c r="P783" s="488" t="s">
        <v>2921</v>
      </c>
    </row>
    <row r="784" spans="2:16" ht="14.4">
      <c r="B784" s="452">
        <v>15030102</v>
      </c>
      <c r="C784" s="469" t="s">
        <v>2252</v>
      </c>
      <c r="D784" s="491">
        <v>0</v>
      </c>
      <c r="E784" s="491">
        <v>0</v>
      </c>
      <c r="F784" s="491">
        <v>0</v>
      </c>
      <c r="G784" s="491">
        <v>0</v>
      </c>
      <c r="H784" s="491">
        <v>0</v>
      </c>
      <c r="I784" s="491">
        <v>0</v>
      </c>
      <c r="J784" s="491">
        <v>0</v>
      </c>
      <c r="K784" s="491">
        <v>0</v>
      </c>
      <c r="L784" s="491">
        <v>0</v>
      </c>
      <c r="M784" s="491">
        <v>0</v>
      </c>
      <c r="N784" s="491">
        <v>0</v>
      </c>
      <c r="O784" s="491">
        <v>0</v>
      </c>
      <c r="P784" s="491" t="s">
        <v>342</v>
      </c>
    </row>
    <row r="785" spans="2:16" ht="28.8">
      <c r="B785" s="442">
        <v>150302</v>
      </c>
      <c r="C785" s="473" t="s">
        <v>2218</v>
      </c>
      <c r="D785" s="487">
        <v>255228335</v>
      </c>
      <c r="E785" s="487">
        <v>659996703</v>
      </c>
      <c r="F785" s="487">
        <v>259056760</v>
      </c>
      <c r="G785" s="487">
        <v>262942611</v>
      </c>
      <c r="H785" s="487">
        <v>266886751</v>
      </c>
      <c r="I785" s="487">
        <v>270890052</v>
      </c>
      <c r="J785" s="487">
        <v>274953403</v>
      </c>
      <c r="K785" s="487">
        <v>279077704</v>
      </c>
      <c r="L785" s="487">
        <v>283263869</v>
      </c>
      <c r="M785" s="487">
        <v>287512827</v>
      </c>
      <c r="N785" s="487">
        <v>291825520</v>
      </c>
      <c r="O785" s="487">
        <v>296202903</v>
      </c>
      <c r="P785" s="487" t="s">
        <v>342</v>
      </c>
    </row>
    <row r="786" spans="2:16" ht="28.8">
      <c r="B786" s="476">
        <v>15030202</v>
      </c>
      <c r="C786" s="456" t="s">
        <v>2219</v>
      </c>
      <c r="D786" s="492">
        <v>255228335</v>
      </c>
      <c r="E786" s="492">
        <v>659996703</v>
      </c>
      <c r="F786" s="492">
        <v>259056760</v>
      </c>
      <c r="G786" s="492">
        <v>262942611</v>
      </c>
      <c r="H786" s="492">
        <v>266886751</v>
      </c>
      <c r="I786" s="492">
        <v>270890052</v>
      </c>
      <c r="J786" s="492">
        <v>274953403</v>
      </c>
      <c r="K786" s="492">
        <v>279077704</v>
      </c>
      <c r="L786" s="492">
        <v>283263869</v>
      </c>
      <c r="M786" s="492">
        <v>287512827</v>
      </c>
      <c r="N786" s="492">
        <v>291825520</v>
      </c>
      <c r="O786" s="492">
        <v>296202903</v>
      </c>
      <c r="P786" s="492" t="s">
        <v>342</v>
      </c>
    </row>
    <row r="787" spans="2:16" ht="28.8">
      <c r="B787" s="444">
        <v>1503020201</v>
      </c>
      <c r="C787" s="457" t="s">
        <v>748</v>
      </c>
      <c r="D787" s="488">
        <v>255228335</v>
      </c>
      <c r="E787" s="488">
        <v>659996703</v>
      </c>
      <c r="F787" s="488">
        <v>259056760</v>
      </c>
      <c r="G787" s="488">
        <v>262942611</v>
      </c>
      <c r="H787" s="488">
        <v>266886751</v>
      </c>
      <c r="I787" s="488">
        <v>270890052</v>
      </c>
      <c r="J787" s="488">
        <v>274953403</v>
      </c>
      <c r="K787" s="488">
        <v>279077704</v>
      </c>
      <c r="L787" s="488">
        <v>283263869</v>
      </c>
      <c r="M787" s="488">
        <v>287512827</v>
      </c>
      <c r="N787" s="488">
        <v>291825520</v>
      </c>
      <c r="O787" s="488">
        <v>296202903</v>
      </c>
      <c r="P787" s="488" t="s">
        <v>2921</v>
      </c>
    </row>
    <row r="788" spans="2:16" ht="14.4">
      <c r="B788" s="438">
        <v>13</v>
      </c>
      <c r="C788" s="439" t="s">
        <v>176</v>
      </c>
      <c r="D788" s="485">
        <v>2115622992218</v>
      </c>
      <c r="E788" s="485">
        <v>2417517862987</v>
      </c>
      <c r="F788" s="485">
        <v>894057708470</v>
      </c>
      <c r="G788" s="485">
        <v>837304368592</v>
      </c>
      <c r="H788" s="485">
        <v>942131278038</v>
      </c>
      <c r="I788" s="485">
        <v>1225138825810</v>
      </c>
      <c r="J788" s="485">
        <v>1087810533182</v>
      </c>
      <c r="K788" s="485">
        <v>1538963511223</v>
      </c>
      <c r="L788" s="485">
        <v>1568348522359</v>
      </c>
      <c r="M788" s="485">
        <v>1773998481058</v>
      </c>
      <c r="N788" s="485">
        <v>1937289241126</v>
      </c>
      <c r="O788" s="485">
        <v>2111344175834</v>
      </c>
      <c r="P788" s="485" t="s">
        <v>342</v>
      </c>
    </row>
    <row r="789" spans="2:16" ht="14.4">
      <c r="B789" s="440">
        <v>135</v>
      </c>
      <c r="C789" s="441" t="s">
        <v>1108</v>
      </c>
      <c r="D789" s="486">
        <v>197181009148</v>
      </c>
      <c r="E789" s="486">
        <v>329315386676</v>
      </c>
      <c r="F789" s="486">
        <v>89195764692</v>
      </c>
      <c r="G789" s="486">
        <v>17319596615</v>
      </c>
      <c r="H789" s="486">
        <v>17839184514</v>
      </c>
      <c r="I789" s="486">
        <v>18374360049</v>
      </c>
      <c r="J789" s="486">
        <v>18925590850</v>
      </c>
      <c r="K789" s="486">
        <v>19493358575</v>
      </c>
      <c r="L789" s="486">
        <v>20078159333</v>
      </c>
      <c r="M789" s="486">
        <v>20680504113</v>
      </c>
      <c r="N789" s="486">
        <v>21300919236</v>
      </c>
      <c r="O789" s="486">
        <v>21939946813</v>
      </c>
      <c r="P789" s="486" t="s">
        <v>342</v>
      </c>
    </row>
    <row r="790" spans="2:16" ht="14.4">
      <c r="B790" s="442">
        <v>13501</v>
      </c>
      <c r="C790" s="473" t="s">
        <v>747</v>
      </c>
      <c r="D790" s="487">
        <v>1384941377</v>
      </c>
      <c r="E790" s="487">
        <v>1010848563</v>
      </c>
      <c r="F790" s="487">
        <v>970582540</v>
      </c>
      <c r="G790" s="487">
        <v>999700017</v>
      </c>
      <c r="H790" s="487">
        <v>1029691018</v>
      </c>
      <c r="I790" s="487">
        <v>1060581748</v>
      </c>
      <c r="J790" s="487">
        <v>1092399200</v>
      </c>
      <c r="K790" s="487">
        <v>1125171176</v>
      </c>
      <c r="L790" s="487">
        <v>1158926312</v>
      </c>
      <c r="M790" s="487">
        <v>1193694101</v>
      </c>
      <c r="N790" s="487">
        <v>1229504924</v>
      </c>
      <c r="O790" s="487">
        <v>1266390072</v>
      </c>
      <c r="P790" s="487" t="s">
        <v>342</v>
      </c>
    </row>
    <row r="791" spans="2:16" ht="14.4">
      <c r="B791" s="444">
        <v>1350101</v>
      </c>
      <c r="C791" s="451" t="s">
        <v>47</v>
      </c>
      <c r="D791" s="488">
        <v>584727410</v>
      </c>
      <c r="E791" s="488">
        <v>210634596</v>
      </c>
      <c r="F791" s="488">
        <v>146362154</v>
      </c>
      <c r="G791" s="488">
        <v>150753019</v>
      </c>
      <c r="H791" s="488">
        <v>155275610</v>
      </c>
      <c r="I791" s="488">
        <v>159933878</v>
      </c>
      <c r="J791" s="488">
        <v>164731894</v>
      </c>
      <c r="K791" s="488">
        <v>169673851</v>
      </c>
      <c r="L791" s="488">
        <v>174764067</v>
      </c>
      <c r="M791" s="488">
        <v>180006989</v>
      </c>
      <c r="N791" s="488">
        <v>185407199</v>
      </c>
      <c r="O791" s="488">
        <v>190969415</v>
      </c>
      <c r="P791" s="488" t="s">
        <v>2789</v>
      </c>
    </row>
    <row r="792" spans="2:16" ht="14.4">
      <c r="B792" s="444">
        <v>1350103</v>
      </c>
      <c r="C792" s="451" t="s">
        <v>2220</v>
      </c>
      <c r="D792" s="488">
        <v>800213967</v>
      </c>
      <c r="E792" s="488">
        <v>800213967</v>
      </c>
      <c r="F792" s="488">
        <v>824220386</v>
      </c>
      <c r="G792" s="488">
        <v>848946998</v>
      </c>
      <c r="H792" s="488">
        <v>874415408</v>
      </c>
      <c r="I792" s="488">
        <v>900647870</v>
      </c>
      <c r="J792" s="488">
        <v>927667306</v>
      </c>
      <c r="K792" s="488">
        <v>955497325</v>
      </c>
      <c r="L792" s="488">
        <v>984162245</v>
      </c>
      <c r="M792" s="488">
        <v>1013687112</v>
      </c>
      <c r="N792" s="488">
        <v>1044097725</v>
      </c>
      <c r="O792" s="488">
        <v>1075420657</v>
      </c>
      <c r="P792" s="488" t="s">
        <v>2789</v>
      </c>
    </row>
    <row r="793" spans="2:16" ht="14.4">
      <c r="B793" s="442">
        <v>13502</v>
      </c>
      <c r="C793" s="473" t="s">
        <v>306</v>
      </c>
      <c r="D793" s="487">
        <v>15383067771</v>
      </c>
      <c r="E793" s="487">
        <v>15383067771</v>
      </c>
      <c r="F793" s="487">
        <v>15844559804</v>
      </c>
      <c r="G793" s="487">
        <v>16319896598</v>
      </c>
      <c r="H793" s="487">
        <v>16809493496</v>
      </c>
      <c r="I793" s="487">
        <v>17313778301</v>
      </c>
      <c r="J793" s="487">
        <v>17833191650</v>
      </c>
      <c r="K793" s="487">
        <v>18368187399</v>
      </c>
      <c r="L793" s="487">
        <v>18919233021</v>
      </c>
      <c r="M793" s="487">
        <v>19486810012</v>
      </c>
      <c r="N793" s="487">
        <v>20071414312</v>
      </c>
      <c r="O793" s="487">
        <v>20673556741</v>
      </c>
      <c r="P793" s="487" t="s">
        <v>342</v>
      </c>
    </row>
    <row r="794" spans="2:16" ht="14.4">
      <c r="B794" s="444">
        <v>1350201</v>
      </c>
      <c r="C794" s="451" t="s">
        <v>177</v>
      </c>
      <c r="D794" s="488">
        <v>15383067770</v>
      </c>
      <c r="E794" s="488">
        <v>15383067770</v>
      </c>
      <c r="F794" s="488">
        <v>15844559803</v>
      </c>
      <c r="G794" s="488">
        <v>16319896597</v>
      </c>
      <c r="H794" s="488">
        <v>16809493495</v>
      </c>
      <c r="I794" s="488">
        <v>17313778300</v>
      </c>
      <c r="J794" s="488">
        <v>17833191649</v>
      </c>
      <c r="K794" s="488">
        <v>18368187398</v>
      </c>
      <c r="L794" s="488">
        <v>18919233020</v>
      </c>
      <c r="M794" s="488">
        <v>19486810011</v>
      </c>
      <c r="N794" s="488">
        <v>20071414311</v>
      </c>
      <c r="O794" s="488">
        <v>20673556740</v>
      </c>
      <c r="P794" s="488" t="s">
        <v>2789</v>
      </c>
    </row>
    <row r="795" spans="2:16" ht="14.4">
      <c r="B795" s="444">
        <v>1350202</v>
      </c>
      <c r="C795" s="451" t="s">
        <v>2221</v>
      </c>
      <c r="D795" s="488">
        <v>1</v>
      </c>
      <c r="E795" s="488">
        <v>1</v>
      </c>
      <c r="F795" s="488">
        <v>1</v>
      </c>
      <c r="G795" s="488">
        <v>1</v>
      </c>
      <c r="H795" s="488">
        <v>1</v>
      </c>
      <c r="I795" s="488">
        <v>1</v>
      </c>
      <c r="J795" s="488">
        <v>1</v>
      </c>
      <c r="K795" s="488">
        <v>1</v>
      </c>
      <c r="L795" s="488">
        <v>1</v>
      </c>
      <c r="M795" s="488">
        <v>1</v>
      </c>
      <c r="N795" s="488">
        <v>1</v>
      </c>
      <c r="O795" s="488">
        <v>1</v>
      </c>
      <c r="P795" s="488" t="s">
        <v>2789</v>
      </c>
    </row>
    <row r="796" spans="2:16" ht="14.4">
      <c r="B796" s="478">
        <v>1350401</v>
      </c>
      <c r="C796" s="479" t="s">
        <v>4130</v>
      </c>
      <c r="D796" s="497">
        <v>180413000000</v>
      </c>
      <c r="E796" s="498">
        <v>312921470342</v>
      </c>
      <c r="F796" s="497">
        <v>72380622348</v>
      </c>
      <c r="G796" s="497">
        <v>0</v>
      </c>
      <c r="H796" s="497">
        <v>0</v>
      </c>
      <c r="I796" s="497">
        <v>0</v>
      </c>
      <c r="J796" s="497">
        <v>0</v>
      </c>
      <c r="K796" s="497">
        <v>0</v>
      </c>
      <c r="L796" s="497">
        <v>0</v>
      </c>
      <c r="M796" s="497">
        <v>0</v>
      </c>
      <c r="N796" s="497">
        <v>0</v>
      </c>
      <c r="O796" s="497">
        <v>0</v>
      </c>
      <c r="P796" s="497" t="s">
        <v>342</v>
      </c>
    </row>
    <row r="797" spans="2:16" ht="14.4">
      <c r="B797" s="440">
        <v>136</v>
      </c>
      <c r="C797" s="441" t="s">
        <v>1117</v>
      </c>
      <c r="D797" s="486">
        <v>475500000000</v>
      </c>
      <c r="E797" s="486">
        <v>475500000000</v>
      </c>
      <c r="F797" s="486">
        <v>80000000000</v>
      </c>
      <c r="G797" s="486">
        <v>30000000000</v>
      </c>
      <c r="H797" s="486">
        <v>165700000000</v>
      </c>
      <c r="I797" s="486">
        <v>147900000000</v>
      </c>
      <c r="J797" s="486">
        <v>154000000000</v>
      </c>
      <c r="K797" s="486">
        <v>314500000000</v>
      </c>
      <c r="L797" s="486">
        <v>209600000000</v>
      </c>
      <c r="M797" s="486">
        <v>220000000000</v>
      </c>
      <c r="N797" s="486">
        <v>200000000000</v>
      </c>
      <c r="O797" s="486">
        <v>200000000000</v>
      </c>
      <c r="P797" s="486" t="s">
        <v>342</v>
      </c>
    </row>
    <row r="798" spans="2:16" ht="14.4">
      <c r="B798" s="442">
        <v>13601</v>
      </c>
      <c r="C798" s="473" t="s">
        <v>2222</v>
      </c>
      <c r="D798" s="487">
        <v>475500000000</v>
      </c>
      <c r="E798" s="487">
        <v>475500000000</v>
      </c>
      <c r="F798" s="487">
        <v>80000000000</v>
      </c>
      <c r="G798" s="487">
        <v>30000000000</v>
      </c>
      <c r="H798" s="487">
        <v>165700000000</v>
      </c>
      <c r="I798" s="487">
        <v>147900000000</v>
      </c>
      <c r="J798" s="487">
        <v>154000000000</v>
      </c>
      <c r="K798" s="487">
        <v>314500000000</v>
      </c>
      <c r="L798" s="487">
        <v>209600000000</v>
      </c>
      <c r="M798" s="487">
        <v>220000000000</v>
      </c>
      <c r="N798" s="487">
        <v>200000000000</v>
      </c>
      <c r="O798" s="487">
        <v>200000000000</v>
      </c>
      <c r="P798" s="487" t="s">
        <v>342</v>
      </c>
    </row>
    <row r="799" spans="2:16" ht="14.4">
      <c r="B799" s="444">
        <v>1360101</v>
      </c>
      <c r="C799" s="451" t="s">
        <v>739</v>
      </c>
      <c r="D799" s="488">
        <v>475500000000</v>
      </c>
      <c r="E799" s="499">
        <v>475500000000</v>
      </c>
      <c r="F799" s="499">
        <v>80000000000</v>
      </c>
      <c r="G799" s="499">
        <v>30000000000</v>
      </c>
      <c r="H799" s="499">
        <v>165700000000</v>
      </c>
      <c r="I799" s="499">
        <v>147900000000</v>
      </c>
      <c r="J799" s="499">
        <v>154000000000</v>
      </c>
      <c r="K799" s="499">
        <v>314500000000</v>
      </c>
      <c r="L799" s="499">
        <v>209600000000</v>
      </c>
      <c r="M799" s="499">
        <v>220000000000</v>
      </c>
      <c r="N799" s="499">
        <v>200000000000</v>
      </c>
      <c r="O799" s="499">
        <v>200000000000</v>
      </c>
      <c r="P799" s="488" t="s">
        <v>342</v>
      </c>
    </row>
    <row r="800" spans="2:16" ht="14.4">
      <c r="B800" s="452">
        <v>1360102</v>
      </c>
      <c r="C800" s="469" t="s">
        <v>2223</v>
      </c>
      <c r="D800" s="491">
        <v>0</v>
      </c>
      <c r="E800" s="491">
        <v>0</v>
      </c>
      <c r="F800" s="491">
        <v>0</v>
      </c>
      <c r="G800" s="491">
        <v>0</v>
      </c>
      <c r="H800" s="491">
        <v>0</v>
      </c>
      <c r="I800" s="491">
        <v>0</v>
      </c>
      <c r="J800" s="491">
        <v>0</v>
      </c>
      <c r="K800" s="491">
        <v>0</v>
      </c>
      <c r="L800" s="491">
        <v>0</v>
      </c>
      <c r="M800" s="491">
        <v>0</v>
      </c>
      <c r="N800" s="491">
        <v>0</v>
      </c>
      <c r="O800" s="491">
        <v>0</v>
      </c>
      <c r="P800" s="491" t="s">
        <v>342</v>
      </c>
    </row>
    <row r="801" spans="2:16" ht="14.4">
      <c r="B801" s="442">
        <v>13602</v>
      </c>
      <c r="C801" s="473" t="s">
        <v>642</v>
      </c>
      <c r="D801" s="487">
        <v>0</v>
      </c>
      <c r="E801" s="487">
        <v>0</v>
      </c>
      <c r="F801" s="487">
        <v>0</v>
      </c>
      <c r="G801" s="487">
        <v>0</v>
      </c>
      <c r="H801" s="487">
        <v>0</v>
      </c>
      <c r="I801" s="487">
        <v>0</v>
      </c>
      <c r="J801" s="487">
        <v>0</v>
      </c>
      <c r="K801" s="487">
        <v>0</v>
      </c>
      <c r="L801" s="487">
        <v>0</v>
      </c>
      <c r="M801" s="487">
        <v>0</v>
      </c>
      <c r="N801" s="487">
        <v>0</v>
      </c>
      <c r="O801" s="487">
        <v>0</v>
      </c>
      <c r="P801" s="487" t="s">
        <v>342</v>
      </c>
    </row>
    <row r="802" spans="2:16" ht="14.4">
      <c r="B802" s="452">
        <v>1360201</v>
      </c>
      <c r="C802" s="469" t="s">
        <v>738</v>
      </c>
      <c r="D802" s="491">
        <v>0</v>
      </c>
      <c r="E802" s="491">
        <v>0</v>
      </c>
      <c r="F802" s="491">
        <v>0</v>
      </c>
      <c r="G802" s="491">
        <v>0</v>
      </c>
      <c r="H802" s="491">
        <v>0</v>
      </c>
      <c r="I802" s="491">
        <v>0</v>
      </c>
      <c r="J802" s="491">
        <v>0</v>
      </c>
      <c r="K802" s="491">
        <v>0</v>
      </c>
      <c r="L802" s="491">
        <v>0</v>
      </c>
      <c r="M802" s="491">
        <v>0</v>
      </c>
      <c r="N802" s="491">
        <v>0</v>
      </c>
      <c r="O802" s="491">
        <v>0</v>
      </c>
      <c r="P802" s="491" t="s">
        <v>342</v>
      </c>
    </row>
    <row r="803" spans="2:16" ht="14.4">
      <c r="B803" s="452">
        <v>1360202</v>
      </c>
      <c r="C803" s="469" t="s">
        <v>737</v>
      </c>
      <c r="D803" s="491">
        <v>0</v>
      </c>
      <c r="E803" s="491">
        <v>0</v>
      </c>
      <c r="F803" s="491">
        <v>0</v>
      </c>
      <c r="G803" s="491">
        <v>0</v>
      </c>
      <c r="H803" s="491">
        <v>0</v>
      </c>
      <c r="I803" s="491">
        <v>0</v>
      </c>
      <c r="J803" s="491">
        <v>0</v>
      </c>
      <c r="K803" s="491">
        <v>0</v>
      </c>
      <c r="L803" s="491">
        <v>0</v>
      </c>
      <c r="M803" s="491">
        <v>0</v>
      </c>
      <c r="N803" s="491">
        <v>0</v>
      </c>
      <c r="O803" s="491">
        <v>0</v>
      </c>
      <c r="P803" s="491" t="s">
        <v>342</v>
      </c>
    </row>
    <row r="804" spans="2:16" ht="14.4">
      <c r="B804" s="440">
        <v>137</v>
      </c>
      <c r="C804" s="441" t="s">
        <v>1120</v>
      </c>
      <c r="D804" s="486">
        <v>1442941983070</v>
      </c>
      <c r="E804" s="486">
        <v>1612702476311</v>
      </c>
      <c r="F804" s="486">
        <v>724861943778</v>
      </c>
      <c r="G804" s="486">
        <v>789984771977</v>
      </c>
      <c r="H804" s="486">
        <v>758592093524</v>
      </c>
      <c r="I804" s="486">
        <v>1058864465761</v>
      </c>
      <c r="J804" s="486">
        <v>914884942332</v>
      </c>
      <c r="K804" s="486">
        <v>1204970152648</v>
      </c>
      <c r="L804" s="486">
        <v>1338670363026</v>
      </c>
      <c r="M804" s="486">
        <v>1533317976945</v>
      </c>
      <c r="N804" s="486">
        <v>1715988321890</v>
      </c>
      <c r="O804" s="486">
        <v>1889404229021</v>
      </c>
      <c r="P804" t="s">
        <v>342</v>
      </c>
    </row>
    <row r="805" spans="2:16" ht="14.4">
      <c r="B805" s="442">
        <v>13701</v>
      </c>
      <c r="C805" s="473" t="s">
        <v>2224</v>
      </c>
      <c r="D805" s="487">
        <v>91276819407</v>
      </c>
      <c r="E805" s="487">
        <v>104665933664</v>
      </c>
      <c r="F805" s="487">
        <v>89718612580</v>
      </c>
      <c r="G805" s="487">
        <v>90962379798</v>
      </c>
      <c r="H805" s="487">
        <v>95384000821</v>
      </c>
      <c r="I805" s="487">
        <v>104719252594</v>
      </c>
      <c r="J805" s="487">
        <v>100456410889</v>
      </c>
      <c r="K805" s="487">
        <v>112695743633</v>
      </c>
      <c r="L805" s="487">
        <v>118977358445</v>
      </c>
      <c r="M805" s="487">
        <v>127067713407</v>
      </c>
      <c r="N805" s="487">
        <v>134170123221</v>
      </c>
      <c r="O805" s="487">
        <v>141375247123</v>
      </c>
      <c r="P805" s="487" t="s">
        <v>342</v>
      </c>
    </row>
    <row r="806" spans="2:16" ht="14.4">
      <c r="B806" s="446">
        <v>1370101</v>
      </c>
      <c r="C806" s="447" t="s">
        <v>321</v>
      </c>
      <c r="D806" s="489">
        <v>90215919407</v>
      </c>
      <c r="E806" s="489">
        <v>103454782295</v>
      </c>
      <c r="F806" s="489">
        <v>88625885580</v>
      </c>
      <c r="G806" s="489">
        <v>89836870988</v>
      </c>
      <c r="H806" s="489">
        <v>94224726747</v>
      </c>
      <c r="I806" s="489">
        <v>103525200297</v>
      </c>
      <c r="J806" s="489">
        <v>99226537024</v>
      </c>
      <c r="K806" s="489">
        <v>111428973552</v>
      </c>
      <c r="L806" s="489">
        <v>117672585261</v>
      </c>
      <c r="M806" s="489">
        <v>125723797027</v>
      </c>
      <c r="N806" s="489">
        <v>132785889349</v>
      </c>
      <c r="O806" s="489">
        <v>139949486235</v>
      </c>
      <c r="P806" s="489" t="s">
        <v>342</v>
      </c>
    </row>
    <row r="807" spans="2:16" ht="14.4">
      <c r="B807" s="444">
        <v>137010101</v>
      </c>
      <c r="C807" s="451" t="s">
        <v>2225</v>
      </c>
      <c r="D807" s="488">
        <v>48852157696</v>
      </c>
      <c r="E807" s="488">
        <v>48852157696</v>
      </c>
      <c r="F807" s="488">
        <v>42451626565</v>
      </c>
      <c r="G807" s="488">
        <v>48043917322</v>
      </c>
      <c r="H807" s="488">
        <v>51177984468</v>
      </c>
      <c r="I807" s="488">
        <v>59187055749</v>
      </c>
      <c r="J807" s="488">
        <v>53558248141</v>
      </c>
      <c r="K807" s="488">
        <v>64390636002</v>
      </c>
      <c r="L807" s="488">
        <v>69223097584</v>
      </c>
      <c r="M807" s="488">
        <v>75820824719</v>
      </c>
      <c r="N807" s="488">
        <v>81385827871</v>
      </c>
      <c r="O807" s="488">
        <v>87007422912</v>
      </c>
      <c r="P807" s="488" t="s">
        <v>2921</v>
      </c>
    </row>
    <row r="808" spans="2:16" ht="14.4">
      <c r="B808" s="444">
        <v>137010102</v>
      </c>
      <c r="C808" s="451" t="s">
        <v>2226</v>
      </c>
      <c r="D808" s="488">
        <v>2182130454</v>
      </c>
      <c r="E808" s="488">
        <v>1755664332</v>
      </c>
      <c r="F808" s="488">
        <v>1739317816</v>
      </c>
      <c r="G808" s="488">
        <v>1791497350</v>
      </c>
      <c r="H808" s="488">
        <v>1845242270</v>
      </c>
      <c r="I808" s="488">
        <v>1900599539</v>
      </c>
      <c r="J808" s="488">
        <v>1957617525</v>
      </c>
      <c r="K808" s="488">
        <v>2016346051</v>
      </c>
      <c r="L808" s="488">
        <v>2076836432</v>
      </c>
      <c r="M808" s="488">
        <v>2139141525</v>
      </c>
      <c r="N808" s="488">
        <v>2203315771</v>
      </c>
      <c r="O808" s="488">
        <v>2269415244</v>
      </c>
      <c r="P808" s="488" t="s">
        <v>2921</v>
      </c>
    </row>
    <row r="809" spans="2:16" ht="28.8">
      <c r="B809" s="444">
        <v>137010103</v>
      </c>
      <c r="C809" s="451" t="s">
        <v>2227</v>
      </c>
      <c r="D809" s="488">
        <v>1593184493</v>
      </c>
      <c r="E809" s="488">
        <v>1805414722</v>
      </c>
      <c r="F809" s="488">
        <v>1715735584</v>
      </c>
      <c r="G809" s="488">
        <v>1767207651</v>
      </c>
      <c r="H809" s="488">
        <v>1820223881</v>
      </c>
      <c r="I809" s="488">
        <v>1874830597</v>
      </c>
      <c r="J809" s="488">
        <v>1931075515</v>
      </c>
      <c r="K809" s="488">
        <v>1989007780</v>
      </c>
      <c r="L809" s="488">
        <v>2048678014</v>
      </c>
      <c r="M809" s="488">
        <v>2110138354</v>
      </c>
      <c r="N809" s="488">
        <v>2173442505</v>
      </c>
      <c r="O809" s="488">
        <v>2238645780</v>
      </c>
      <c r="P809" s="488" t="s">
        <v>2921</v>
      </c>
    </row>
    <row r="810" spans="2:16" ht="28.8">
      <c r="B810" s="444">
        <v>137010104</v>
      </c>
      <c r="C810" s="451" t="s">
        <v>2228</v>
      </c>
      <c r="D810" s="488">
        <v>49919379</v>
      </c>
      <c r="E810" s="488">
        <v>96066907</v>
      </c>
      <c r="F810" s="488">
        <v>108931681</v>
      </c>
      <c r="G810" s="488">
        <v>112199631</v>
      </c>
      <c r="H810" s="488">
        <v>115565620</v>
      </c>
      <c r="I810" s="488">
        <v>119032589</v>
      </c>
      <c r="J810" s="488">
        <v>122603566</v>
      </c>
      <c r="K810" s="488">
        <v>126281673</v>
      </c>
      <c r="L810" s="488">
        <v>130070124</v>
      </c>
      <c r="M810" s="488">
        <v>133972227</v>
      </c>
      <c r="N810" s="488">
        <v>137991394</v>
      </c>
      <c r="O810" s="488">
        <v>142131136</v>
      </c>
      <c r="P810" s="488" t="s">
        <v>2921</v>
      </c>
    </row>
    <row r="811" spans="2:16" ht="14.4">
      <c r="B811" s="444">
        <v>137010111</v>
      </c>
      <c r="C811" s="451" t="s">
        <v>2229</v>
      </c>
      <c r="D811" s="488">
        <v>148922798</v>
      </c>
      <c r="E811" s="488">
        <v>84273998</v>
      </c>
      <c r="F811" s="488">
        <v>109577528</v>
      </c>
      <c r="G811" s="488">
        <v>112864853</v>
      </c>
      <c r="H811" s="488">
        <v>116250799</v>
      </c>
      <c r="I811" s="488">
        <v>119738323</v>
      </c>
      <c r="J811" s="488">
        <v>123330473</v>
      </c>
      <c r="K811" s="488">
        <v>127030387</v>
      </c>
      <c r="L811" s="488">
        <v>130841298</v>
      </c>
      <c r="M811" s="488">
        <v>134766537</v>
      </c>
      <c r="N811" s="488">
        <v>138809534</v>
      </c>
      <c r="O811" s="488">
        <v>142973820</v>
      </c>
      <c r="P811" s="488" t="s">
        <v>2921</v>
      </c>
    </row>
    <row r="812" spans="2:16" ht="28.8">
      <c r="B812" s="444">
        <v>137010127</v>
      </c>
      <c r="C812" s="451" t="s">
        <v>2230</v>
      </c>
      <c r="D812" s="488">
        <v>231942887</v>
      </c>
      <c r="E812" s="488">
        <v>703298128</v>
      </c>
      <c r="F812" s="488">
        <v>741262814</v>
      </c>
      <c r="G812" s="488">
        <v>763500698</v>
      </c>
      <c r="H812" s="488">
        <v>786405719</v>
      </c>
      <c r="I812" s="488">
        <v>809997890</v>
      </c>
      <c r="J812" s="488">
        <v>834297827</v>
      </c>
      <c r="K812" s="488">
        <v>859326762</v>
      </c>
      <c r="L812" s="488">
        <v>885106565</v>
      </c>
      <c r="M812" s="488">
        <v>911659762</v>
      </c>
      <c r="N812" s="488">
        <v>939009555</v>
      </c>
      <c r="O812" s="488">
        <v>967179841</v>
      </c>
      <c r="P812" s="488" t="s">
        <v>2921</v>
      </c>
    </row>
    <row r="813" spans="2:16" ht="28.8">
      <c r="B813" s="444">
        <v>137010128</v>
      </c>
      <c r="C813" s="451" t="s">
        <v>2231</v>
      </c>
      <c r="D813" s="488">
        <v>283893722</v>
      </c>
      <c r="E813" s="488">
        <v>654269322</v>
      </c>
      <c r="F813" s="488">
        <v>787076242</v>
      </c>
      <c r="G813" s="488">
        <v>810688529</v>
      </c>
      <c r="H813" s="488">
        <v>835009185</v>
      </c>
      <c r="I813" s="488">
        <v>860059460</v>
      </c>
      <c r="J813" s="488">
        <v>885861244</v>
      </c>
      <c r="K813" s="488">
        <v>912437081</v>
      </c>
      <c r="L813" s="488">
        <v>939810194</v>
      </c>
      <c r="M813" s="488">
        <v>968004500</v>
      </c>
      <c r="N813" s="488">
        <v>997044635</v>
      </c>
      <c r="O813" s="488">
        <v>1026955974</v>
      </c>
      <c r="P813" s="488" t="s">
        <v>2921</v>
      </c>
    </row>
    <row r="814" spans="2:16" ht="14.4">
      <c r="B814" s="444">
        <v>137010113</v>
      </c>
      <c r="C814" s="451" t="s">
        <v>2232</v>
      </c>
      <c r="D814" s="488">
        <v>38093793</v>
      </c>
      <c r="E814" s="488">
        <v>60504422</v>
      </c>
      <c r="F814" s="488">
        <v>39236606</v>
      </c>
      <c r="G814" s="488">
        <v>40413704</v>
      </c>
      <c r="H814" s="488">
        <v>41626116</v>
      </c>
      <c r="I814" s="488">
        <v>42874899</v>
      </c>
      <c r="J814" s="488">
        <v>44161146</v>
      </c>
      <c r="K814" s="488">
        <v>45485980</v>
      </c>
      <c r="L814" s="488">
        <v>46850560</v>
      </c>
      <c r="M814" s="488">
        <v>48256077</v>
      </c>
      <c r="N814" s="488">
        <v>49703760</v>
      </c>
      <c r="O814" s="488">
        <v>51194873</v>
      </c>
      <c r="P814" s="488" t="s">
        <v>2593</v>
      </c>
    </row>
    <row r="815" spans="2:16" ht="28.8">
      <c r="B815" s="444">
        <v>137010114</v>
      </c>
      <c r="C815" s="451" t="s">
        <v>2233</v>
      </c>
      <c r="D815" s="488">
        <v>4383803</v>
      </c>
      <c r="E815" s="488">
        <v>8666179</v>
      </c>
      <c r="F815" s="488">
        <v>4515317</v>
      </c>
      <c r="G815" s="488">
        <v>4650776</v>
      </c>
      <c r="H815" s="488">
        <v>4790300</v>
      </c>
      <c r="I815" s="488">
        <v>4934009</v>
      </c>
      <c r="J815" s="488">
        <v>5082029</v>
      </c>
      <c r="K815" s="488">
        <v>5234490</v>
      </c>
      <c r="L815" s="488">
        <v>5391525</v>
      </c>
      <c r="M815" s="488">
        <v>5553271</v>
      </c>
      <c r="N815" s="488">
        <v>5719869</v>
      </c>
      <c r="O815" s="488">
        <v>5891465</v>
      </c>
      <c r="P815" s="488" t="s">
        <v>2593</v>
      </c>
    </row>
    <row r="816" spans="2:16" ht="14.4">
      <c r="B816" s="452">
        <v>137010131</v>
      </c>
      <c r="C816" s="469" t="s">
        <v>2234</v>
      </c>
      <c r="D816" s="491">
        <v>0</v>
      </c>
      <c r="E816" s="491">
        <v>0</v>
      </c>
      <c r="F816" s="491">
        <v>0</v>
      </c>
      <c r="G816" s="491">
        <v>0</v>
      </c>
      <c r="H816" s="491">
        <v>0</v>
      </c>
      <c r="I816" s="491">
        <v>0</v>
      </c>
      <c r="J816" s="491">
        <v>0</v>
      </c>
      <c r="K816" s="491">
        <v>0</v>
      </c>
      <c r="L816" s="491">
        <v>0</v>
      </c>
      <c r="M816" s="491">
        <v>0</v>
      </c>
      <c r="N816" s="491">
        <v>0</v>
      </c>
      <c r="O816" s="491">
        <v>0</v>
      </c>
      <c r="P816" s="491" t="s">
        <v>342</v>
      </c>
    </row>
    <row r="817" spans="2:16" ht="28.8">
      <c r="B817" s="452">
        <v>137010133</v>
      </c>
      <c r="C817" s="469" t="s">
        <v>2235</v>
      </c>
      <c r="D817" s="491">
        <v>0</v>
      </c>
      <c r="E817" s="491">
        <v>0</v>
      </c>
      <c r="F817" s="491">
        <v>0</v>
      </c>
      <c r="G817" s="491">
        <v>0</v>
      </c>
      <c r="H817" s="491">
        <v>0</v>
      </c>
      <c r="I817" s="491">
        <v>0</v>
      </c>
      <c r="J817" s="491">
        <v>0</v>
      </c>
      <c r="K817" s="491">
        <v>0</v>
      </c>
      <c r="L817" s="491">
        <v>0</v>
      </c>
      <c r="M817" s="491">
        <v>0</v>
      </c>
      <c r="N817" s="491">
        <v>0</v>
      </c>
      <c r="O817" s="491">
        <v>0</v>
      </c>
      <c r="P817" s="491" t="s">
        <v>342</v>
      </c>
    </row>
    <row r="818" spans="2:16" ht="28.8">
      <c r="B818" s="452">
        <v>137010134</v>
      </c>
      <c r="C818" s="469" t="s">
        <v>2236</v>
      </c>
      <c r="D818" s="491">
        <v>0</v>
      </c>
      <c r="E818" s="491">
        <v>0</v>
      </c>
      <c r="F818" s="491">
        <v>0</v>
      </c>
      <c r="G818" s="491">
        <v>0</v>
      </c>
      <c r="H818" s="491">
        <v>0</v>
      </c>
      <c r="I818" s="491">
        <v>0</v>
      </c>
      <c r="J818" s="491">
        <v>0</v>
      </c>
      <c r="K818" s="491">
        <v>0</v>
      </c>
      <c r="L818" s="491">
        <v>0</v>
      </c>
      <c r="M818" s="491">
        <v>0</v>
      </c>
      <c r="N818" s="491">
        <v>0</v>
      </c>
      <c r="O818" s="491">
        <v>0</v>
      </c>
      <c r="P818" s="491" t="s">
        <v>342</v>
      </c>
    </row>
    <row r="819" spans="2:16" ht="28.8">
      <c r="B819" s="444">
        <v>137010135</v>
      </c>
      <c r="C819" s="451" t="s">
        <v>2237</v>
      </c>
      <c r="D819" s="488">
        <v>5940218839</v>
      </c>
      <c r="E819" s="488">
        <v>5844975881</v>
      </c>
      <c r="F819" s="488">
        <v>5903514512</v>
      </c>
      <c r="G819" s="488">
        <v>6080619947</v>
      </c>
      <c r="H819" s="488">
        <v>6263038545</v>
      </c>
      <c r="I819" s="488">
        <v>6450929702</v>
      </c>
      <c r="J819" s="488">
        <v>6644457593</v>
      </c>
      <c r="K819" s="488">
        <v>6843791321</v>
      </c>
      <c r="L819" s="488">
        <v>7049105060</v>
      </c>
      <c r="M819" s="488">
        <v>7260578212</v>
      </c>
      <c r="N819" s="488">
        <v>7478395558</v>
      </c>
      <c r="O819" s="488">
        <v>7702747425</v>
      </c>
      <c r="P819" s="488" t="s">
        <v>2921</v>
      </c>
    </row>
    <row r="820" spans="2:16" ht="14.4">
      <c r="B820" s="452">
        <v>137010136</v>
      </c>
      <c r="C820" s="480" t="s">
        <v>1224</v>
      </c>
      <c r="D820" s="491">
        <v>0</v>
      </c>
      <c r="E820" s="491">
        <v>0</v>
      </c>
      <c r="F820" s="491">
        <v>0</v>
      </c>
      <c r="G820" s="491">
        <v>0</v>
      </c>
      <c r="H820" s="491">
        <v>0</v>
      </c>
      <c r="I820" s="491">
        <v>0</v>
      </c>
      <c r="J820" s="491">
        <v>0</v>
      </c>
      <c r="K820" s="491">
        <v>0</v>
      </c>
      <c r="L820" s="491">
        <v>0</v>
      </c>
      <c r="M820" s="491">
        <v>0</v>
      </c>
      <c r="N820" s="491">
        <v>0</v>
      </c>
      <c r="O820" s="491">
        <v>0</v>
      </c>
      <c r="P820" s="491" t="s">
        <v>342</v>
      </c>
    </row>
    <row r="821" spans="2:16" ht="14.4">
      <c r="B821" s="444">
        <v>137010142</v>
      </c>
      <c r="C821" s="481" t="s">
        <v>2238</v>
      </c>
      <c r="D821" s="488">
        <v>11737579</v>
      </c>
      <c r="E821" s="488">
        <v>12989232</v>
      </c>
      <c r="F821" s="488">
        <v>9474874</v>
      </c>
      <c r="G821" s="488">
        <v>9759120</v>
      </c>
      <c r="H821" s="488">
        <v>10051894</v>
      </c>
      <c r="I821" s="488">
        <v>10353451</v>
      </c>
      <c r="J821" s="488">
        <v>10664054</v>
      </c>
      <c r="K821" s="488">
        <v>10983976</v>
      </c>
      <c r="L821" s="488">
        <v>11313495</v>
      </c>
      <c r="M821" s="488">
        <v>11652900</v>
      </c>
      <c r="N821" s="488">
        <v>12002487</v>
      </c>
      <c r="O821" s="488">
        <v>12362562</v>
      </c>
      <c r="P821" s="488" t="s">
        <v>2921</v>
      </c>
    </row>
    <row r="822" spans="2:16" ht="14.4">
      <c r="B822" s="444">
        <v>137010143</v>
      </c>
      <c r="C822" s="481" t="s">
        <v>2560</v>
      </c>
      <c r="D822" s="488">
        <v>1</v>
      </c>
      <c r="E822" s="488">
        <v>244504578</v>
      </c>
      <c r="F822" s="488">
        <v>251839716</v>
      </c>
      <c r="G822" s="488">
        <v>259394907</v>
      </c>
      <c r="H822" s="488">
        <v>267176755</v>
      </c>
      <c r="I822" s="488">
        <v>275192057</v>
      </c>
      <c r="J822" s="488">
        <v>283447819</v>
      </c>
      <c r="K822" s="488">
        <v>291951254</v>
      </c>
      <c r="L822" s="488">
        <v>300709791</v>
      </c>
      <c r="M822" s="488">
        <v>309731085</v>
      </c>
      <c r="N822" s="488">
        <v>319023017</v>
      </c>
      <c r="O822" s="488">
        <v>328593708</v>
      </c>
      <c r="P822" s="488" t="s">
        <v>2921</v>
      </c>
    </row>
    <row r="823" spans="2:16" ht="14.4">
      <c r="B823" s="444">
        <v>137010144</v>
      </c>
      <c r="C823" s="481" t="s">
        <v>4089</v>
      </c>
      <c r="D823" s="488">
        <v>1</v>
      </c>
      <c r="E823" s="488">
        <v>331449892</v>
      </c>
      <c r="F823" s="488">
        <v>341393389</v>
      </c>
      <c r="G823" s="488">
        <v>351635190</v>
      </c>
      <c r="H823" s="488">
        <v>362184246</v>
      </c>
      <c r="I823" s="488">
        <v>373049774</v>
      </c>
      <c r="J823" s="488">
        <v>384241267</v>
      </c>
      <c r="K823" s="488">
        <v>395768505</v>
      </c>
      <c r="L823" s="488">
        <v>407641560</v>
      </c>
      <c r="M823" s="488">
        <v>419870807</v>
      </c>
      <c r="N823" s="488">
        <v>432466931</v>
      </c>
      <c r="O823" s="488">
        <v>445440939</v>
      </c>
      <c r="P823" s="488" t="s">
        <v>2921</v>
      </c>
    </row>
    <row r="824" spans="2:16" ht="14.4">
      <c r="B824" s="452">
        <v>137010146</v>
      </c>
      <c r="C824" s="480" t="s">
        <v>4090</v>
      </c>
      <c r="D824" s="491">
        <v>0</v>
      </c>
      <c r="E824" s="491">
        <v>0</v>
      </c>
      <c r="F824" s="491">
        <v>0</v>
      </c>
      <c r="G824" s="491">
        <v>0</v>
      </c>
      <c r="H824" s="491">
        <v>0</v>
      </c>
      <c r="I824" s="491">
        <v>0</v>
      </c>
      <c r="J824" s="491">
        <v>0</v>
      </c>
      <c r="K824" s="491">
        <v>0</v>
      </c>
      <c r="L824" s="491">
        <v>0</v>
      </c>
      <c r="M824" s="491">
        <v>0</v>
      </c>
      <c r="N824" s="491">
        <v>0</v>
      </c>
      <c r="O824" s="491">
        <v>0</v>
      </c>
      <c r="P824" s="491" t="s">
        <v>342</v>
      </c>
    </row>
    <row r="825" spans="2:16" ht="14.4">
      <c r="B825" s="444">
        <v>137010150</v>
      </c>
      <c r="C825" s="481" t="s">
        <v>2255</v>
      </c>
      <c r="D825" s="488">
        <v>14955818553</v>
      </c>
      <c r="E825" s="488">
        <v>14955818553</v>
      </c>
      <c r="F825" s="488">
        <v>5598575838</v>
      </c>
      <c r="G825" s="488">
        <v>0</v>
      </c>
      <c r="H825" s="488">
        <v>0</v>
      </c>
      <c r="I825" s="488">
        <v>0</v>
      </c>
      <c r="J825" s="488">
        <v>0</v>
      </c>
      <c r="K825" s="488">
        <v>0</v>
      </c>
      <c r="L825" s="488">
        <v>0</v>
      </c>
      <c r="M825" s="488">
        <v>0</v>
      </c>
      <c r="N825" s="488">
        <v>0</v>
      </c>
      <c r="O825" s="488">
        <v>0</v>
      </c>
      <c r="P825" s="488" t="s">
        <v>2921</v>
      </c>
    </row>
    <row r="826" spans="2:16" ht="14.4">
      <c r="B826" s="444">
        <v>137010154</v>
      </c>
      <c r="C826" s="481" t="s">
        <v>1225</v>
      </c>
      <c r="D826" s="488">
        <v>1</v>
      </c>
      <c r="E826" s="488">
        <v>4153916598</v>
      </c>
      <c r="F826" s="488">
        <v>3912048856</v>
      </c>
      <c r="G826" s="488">
        <v>4029410321</v>
      </c>
      <c r="H826" s="488">
        <v>4150292631</v>
      </c>
      <c r="I826" s="488">
        <v>4274801410</v>
      </c>
      <c r="J826" s="488">
        <v>4403045452</v>
      </c>
      <c r="K826" s="488">
        <v>4535136816</v>
      </c>
      <c r="L826" s="488">
        <v>4671190920</v>
      </c>
      <c r="M826" s="488">
        <v>4811326648</v>
      </c>
      <c r="N826" s="488">
        <v>4955666447</v>
      </c>
      <c r="O826" s="488">
        <v>5104336441</v>
      </c>
      <c r="P826" s="488" t="s">
        <v>2921</v>
      </c>
    </row>
    <row r="827" spans="2:16" ht="14.4">
      <c r="B827" s="444">
        <v>137010155</v>
      </c>
      <c r="C827" s="481" t="s">
        <v>4131</v>
      </c>
      <c r="D827" s="488">
        <v>1</v>
      </c>
      <c r="E827" s="488">
        <v>1417766796</v>
      </c>
      <c r="F827" s="488">
        <v>1</v>
      </c>
      <c r="G827" s="488">
        <v>1</v>
      </c>
      <c r="H827" s="488">
        <v>1</v>
      </c>
      <c r="I827" s="488">
        <v>1</v>
      </c>
      <c r="J827" s="488">
        <v>1</v>
      </c>
      <c r="K827" s="488">
        <v>1</v>
      </c>
      <c r="L827" s="488">
        <v>1</v>
      </c>
      <c r="M827" s="488">
        <v>1</v>
      </c>
      <c r="N827" s="488">
        <v>1</v>
      </c>
      <c r="O827" s="488">
        <v>1</v>
      </c>
      <c r="P827" s="488" t="s">
        <v>2921</v>
      </c>
    </row>
    <row r="828" spans="2:16" ht="14.4">
      <c r="B828" s="452">
        <v>137010156</v>
      </c>
      <c r="C828" s="480" t="s">
        <v>4132</v>
      </c>
      <c r="D828" s="491">
        <v>0</v>
      </c>
      <c r="E828" s="491">
        <v>0</v>
      </c>
      <c r="F828" s="491">
        <v>0</v>
      </c>
      <c r="G828" s="491">
        <v>0</v>
      </c>
      <c r="H828" s="491">
        <v>0</v>
      </c>
      <c r="I828" s="491">
        <v>0</v>
      </c>
      <c r="J828" s="491">
        <v>0</v>
      </c>
      <c r="K828" s="491">
        <v>0</v>
      </c>
      <c r="L828" s="491">
        <v>0</v>
      </c>
      <c r="M828" s="491">
        <v>0</v>
      </c>
      <c r="N828" s="491">
        <v>0</v>
      </c>
      <c r="O828" s="491">
        <v>0</v>
      </c>
      <c r="P828" s="491" t="s">
        <v>342</v>
      </c>
    </row>
    <row r="829" spans="2:16" ht="14.4">
      <c r="B829" s="444">
        <v>137010158</v>
      </c>
      <c r="C829" s="481" t="s">
        <v>2918</v>
      </c>
      <c r="D829" s="488">
        <v>1</v>
      </c>
      <c r="E829" s="488">
        <v>1172209</v>
      </c>
      <c r="F829" s="488">
        <v>1</v>
      </c>
      <c r="G829" s="488">
        <v>1</v>
      </c>
      <c r="H829" s="488">
        <v>1</v>
      </c>
      <c r="I829" s="488">
        <v>1</v>
      </c>
      <c r="J829" s="488">
        <v>1</v>
      </c>
      <c r="K829" s="488">
        <v>1</v>
      </c>
      <c r="L829" s="488">
        <v>1</v>
      </c>
      <c r="M829" s="488">
        <v>1</v>
      </c>
      <c r="N829" s="488">
        <v>1</v>
      </c>
      <c r="O829" s="488">
        <v>1</v>
      </c>
      <c r="P829" s="488" t="s">
        <v>2921</v>
      </c>
    </row>
    <row r="830" spans="2:16" ht="14.4">
      <c r="B830" s="444">
        <v>137010152</v>
      </c>
      <c r="C830" s="481" t="s">
        <v>4133</v>
      </c>
      <c r="D830" s="488">
        <v>1</v>
      </c>
      <c r="E830" s="488">
        <v>0</v>
      </c>
      <c r="F830" s="488">
        <v>0</v>
      </c>
      <c r="G830" s="488">
        <v>0</v>
      </c>
      <c r="H830" s="488">
        <v>0</v>
      </c>
      <c r="I830" s="488">
        <v>0</v>
      </c>
      <c r="J830" s="488">
        <v>0</v>
      </c>
      <c r="K830" s="488">
        <v>0</v>
      </c>
      <c r="L830" s="488">
        <v>0</v>
      </c>
      <c r="M830" s="488">
        <v>0</v>
      </c>
      <c r="N830" s="488">
        <v>0</v>
      </c>
      <c r="O830" s="488">
        <v>0</v>
      </c>
      <c r="P830" s="488" t="s">
        <v>342</v>
      </c>
    </row>
    <row r="831" spans="2:16" ht="14.4">
      <c r="B831" s="452">
        <v>137010160</v>
      </c>
      <c r="C831" s="480" t="s">
        <v>2894</v>
      </c>
      <c r="D831" s="491">
        <v>0</v>
      </c>
      <c r="E831" s="491">
        <v>0</v>
      </c>
      <c r="F831" s="491">
        <v>0</v>
      </c>
      <c r="G831" s="491">
        <v>0</v>
      </c>
      <c r="H831" s="491">
        <v>0</v>
      </c>
      <c r="I831" s="491">
        <v>0</v>
      </c>
      <c r="J831" s="491">
        <v>0</v>
      </c>
      <c r="K831" s="491">
        <v>0</v>
      </c>
      <c r="L831" s="491">
        <v>0</v>
      </c>
      <c r="M831" s="491">
        <v>0</v>
      </c>
      <c r="N831" s="491">
        <v>0</v>
      </c>
      <c r="O831" s="491">
        <v>0</v>
      </c>
      <c r="P831" s="491" t="s">
        <v>342</v>
      </c>
    </row>
    <row r="832" spans="2:16" ht="14.4">
      <c r="B832" s="476">
        <v>137010130</v>
      </c>
      <c r="C832" s="456" t="s">
        <v>203</v>
      </c>
      <c r="D832" s="492">
        <v>15923515405</v>
      </c>
      <c r="E832" s="492">
        <v>22471872850</v>
      </c>
      <c r="F832" s="492">
        <v>24911758240</v>
      </c>
      <c r="G832" s="492">
        <v>25659110987</v>
      </c>
      <c r="H832" s="492">
        <v>26428884316</v>
      </c>
      <c r="I832" s="492">
        <v>27221750846</v>
      </c>
      <c r="J832" s="492">
        <v>28038403371</v>
      </c>
      <c r="K832" s="492">
        <v>28879555472</v>
      </c>
      <c r="L832" s="492">
        <v>29745942137</v>
      </c>
      <c r="M832" s="492">
        <v>30638320401</v>
      </c>
      <c r="N832" s="492">
        <v>31557470013</v>
      </c>
      <c r="O832" s="492">
        <v>32504194113</v>
      </c>
      <c r="P832" s="492" t="s">
        <v>342</v>
      </c>
    </row>
    <row r="833" spans="2:16" ht="28.8">
      <c r="B833" s="444">
        <v>13701013001</v>
      </c>
      <c r="C833" s="451" t="s">
        <v>2239</v>
      </c>
      <c r="D833" s="488">
        <v>15923515405</v>
      </c>
      <c r="E833" s="488">
        <v>22471872850</v>
      </c>
      <c r="F833" s="488">
        <v>24911758240</v>
      </c>
      <c r="G833" s="488">
        <v>25659110987</v>
      </c>
      <c r="H833" s="488">
        <v>26428884316</v>
      </c>
      <c r="I833" s="488">
        <v>27221750846</v>
      </c>
      <c r="J833" s="488">
        <v>28038403371</v>
      </c>
      <c r="K833" s="488">
        <v>28879555472</v>
      </c>
      <c r="L833" s="488">
        <v>29745942137</v>
      </c>
      <c r="M833" s="488">
        <v>30638320401</v>
      </c>
      <c r="N833" s="488">
        <v>31557470013</v>
      </c>
      <c r="O833" s="488">
        <v>32504194113</v>
      </c>
      <c r="P833" s="488" t="s">
        <v>2921</v>
      </c>
    </row>
    <row r="834" spans="2:16" ht="14.4">
      <c r="B834" s="446" t="s">
        <v>4091</v>
      </c>
      <c r="C834" s="447" t="s">
        <v>2240</v>
      </c>
      <c r="D834" s="489">
        <v>1060900000</v>
      </c>
      <c r="E834" s="489">
        <v>1211151369</v>
      </c>
      <c r="F834" s="489">
        <v>1092727000</v>
      </c>
      <c r="G834" s="489">
        <v>1125508810</v>
      </c>
      <c r="H834" s="489">
        <v>1159274074</v>
      </c>
      <c r="I834" s="489">
        <v>1194052297</v>
      </c>
      <c r="J834" s="489">
        <v>1229873865</v>
      </c>
      <c r="K834" s="489">
        <v>1266770081</v>
      </c>
      <c r="L834" s="489">
        <v>1304773184</v>
      </c>
      <c r="M834" s="489">
        <v>1343916380</v>
      </c>
      <c r="N834" s="489">
        <v>1384233872</v>
      </c>
      <c r="O834" s="489">
        <v>1425760888</v>
      </c>
      <c r="P834" s="489" t="s">
        <v>342</v>
      </c>
    </row>
    <row r="835" spans="2:16" ht="14.4">
      <c r="B835" s="444">
        <v>1370102</v>
      </c>
      <c r="C835" s="451" t="s">
        <v>2240</v>
      </c>
      <c r="D835" s="488">
        <v>1060900000</v>
      </c>
      <c r="E835" s="488">
        <v>1211151369</v>
      </c>
      <c r="F835" s="488">
        <v>1092727000</v>
      </c>
      <c r="G835" s="488">
        <v>1125508810</v>
      </c>
      <c r="H835" s="488">
        <v>1159274074</v>
      </c>
      <c r="I835" s="488">
        <v>1194052297</v>
      </c>
      <c r="J835" s="488">
        <v>1229873865</v>
      </c>
      <c r="K835" s="488">
        <v>1266770081</v>
      </c>
      <c r="L835" s="488">
        <v>1304773184</v>
      </c>
      <c r="M835" s="488">
        <v>1343916380</v>
      </c>
      <c r="N835" s="488">
        <v>1384233872</v>
      </c>
      <c r="O835" s="488">
        <v>1425760888</v>
      </c>
      <c r="P835" s="488" t="s">
        <v>2921</v>
      </c>
    </row>
    <row r="836" spans="2:16" ht="14.4">
      <c r="B836" s="442">
        <v>13702</v>
      </c>
      <c r="C836" s="473" t="s">
        <v>183</v>
      </c>
      <c r="D836" s="487">
        <v>1050929213118</v>
      </c>
      <c r="E836" s="487">
        <v>1207300592102</v>
      </c>
      <c r="F836" s="487">
        <v>634387808245</v>
      </c>
      <c r="G836" s="487">
        <v>698246747238</v>
      </c>
      <c r="H836" s="487">
        <v>662411760269</v>
      </c>
      <c r="I836" s="487">
        <v>953327611342</v>
      </c>
      <c r="J836" s="487">
        <v>813589061455</v>
      </c>
      <c r="K836" s="487">
        <v>1091412454718</v>
      </c>
      <c r="L836" s="487">
        <v>1218807931941</v>
      </c>
      <c r="M836" s="487">
        <v>1405338638720</v>
      </c>
      <c r="N836" s="487">
        <v>1580879225108</v>
      </c>
      <c r="O836" s="487">
        <v>1747061839130</v>
      </c>
      <c r="P836" s="487" t="s">
        <v>342</v>
      </c>
    </row>
    <row r="837" spans="2:16" ht="28.8">
      <c r="B837" s="446" t="s">
        <v>1824</v>
      </c>
      <c r="C837" s="447" t="s">
        <v>2241</v>
      </c>
      <c r="D837" s="489">
        <v>1048850000000</v>
      </c>
      <c r="E837" s="489">
        <v>1203504221329</v>
      </c>
      <c r="F837" s="489">
        <v>630477546349</v>
      </c>
      <c r="G837" s="489">
        <v>694219177486</v>
      </c>
      <c r="H837" s="489">
        <v>658263363425</v>
      </c>
      <c r="I837" s="489">
        <v>949054762593</v>
      </c>
      <c r="J837" s="489">
        <v>809188027244</v>
      </c>
      <c r="K837" s="489">
        <v>1086879389481</v>
      </c>
      <c r="L837" s="489">
        <v>1214138874747</v>
      </c>
      <c r="M837" s="489">
        <v>1400529509811</v>
      </c>
      <c r="N837" s="489">
        <v>1575925822332</v>
      </c>
      <c r="O837" s="489">
        <v>1741959834271</v>
      </c>
      <c r="P837" s="489" t="s">
        <v>342</v>
      </c>
    </row>
    <row r="838" spans="2:16" ht="28.8">
      <c r="B838" s="444">
        <v>1370201</v>
      </c>
      <c r="C838" s="451" t="s">
        <v>2616</v>
      </c>
      <c r="D838" s="488">
        <v>572100000000</v>
      </c>
      <c r="E838" s="499">
        <v>656456847998</v>
      </c>
      <c r="F838" s="499">
        <v>343896843463</v>
      </c>
      <c r="G838" s="499">
        <v>694219177486</v>
      </c>
      <c r="H838" s="499">
        <v>658263363425</v>
      </c>
      <c r="I838" s="499">
        <v>949054762593</v>
      </c>
      <c r="J838" s="499">
        <v>809188027244</v>
      </c>
      <c r="K838" s="499">
        <v>815159542111</v>
      </c>
      <c r="L838" s="499">
        <v>910604156060</v>
      </c>
      <c r="M838" s="499">
        <v>1050397132358</v>
      </c>
      <c r="N838" s="499">
        <v>1181944366749</v>
      </c>
      <c r="O838" s="499">
        <v>1306469875703</v>
      </c>
      <c r="P838" s="488" t="s">
        <v>342</v>
      </c>
    </row>
    <row r="839" spans="2:16" ht="28.8">
      <c r="B839" s="444">
        <v>1370206</v>
      </c>
      <c r="C839" s="451" t="s">
        <v>2242</v>
      </c>
      <c r="D839" s="488">
        <v>476750000000</v>
      </c>
      <c r="E839" s="499">
        <v>547047373331</v>
      </c>
      <c r="F839" s="499">
        <v>286580702886</v>
      </c>
      <c r="G839" s="499">
        <v>0</v>
      </c>
      <c r="H839" s="499">
        <v>0</v>
      </c>
      <c r="I839" s="499">
        <v>0</v>
      </c>
      <c r="J839" s="499">
        <v>0</v>
      </c>
      <c r="K839" s="499">
        <v>271719847370</v>
      </c>
      <c r="L839" s="499">
        <v>303534718687</v>
      </c>
      <c r="M839" s="499">
        <v>350132377453</v>
      </c>
      <c r="N839" s="499">
        <v>393981455583</v>
      </c>
      <c r="O839" s="499">
        <v>435489958568</v>
      </c>
      <c r="P839" s="488" t="s">
        <v>342</v>
      </c>
    </row>
    <row r="840" spans="2:16" ht="14.4">
      <c r="B840" s="446">
        <v>1370202</v>
      </c>
      <c r="C840" s="447" t="s">
        <v>1184</v>
      </c>
      <c r="D840" s="489">
        <v>2079213118</v>
      </c>
      <c r="E840" s="489">
        <v>3796370773</v>
      </c>
      <c r="F840" s="489">
        <v>3910261896</v>
      </c>
      <c r="G840" s="489">
        <v>4027569752</v>
      </c>
      <c r="H840" s="489">
        <v>4148396844</v>
      </c>
      <c r="I840" s="489">
        <v>4272848749</v>
      </c>
      <c r="J840" s="489">
        <v>4401034211</v>
      </c>
      <c r="K840" s="489">
        <v>4533065237</v>
      </c>
      <c r="L840" s="489">
        <v>4669057194</v>
      </c>
      <c r="M840" s="489">
        <v>4809128909</v>
      </c>
      <c r="N840" s="489">
        <v>4953402776</v>
      </c>
      <c r="O840" s="489">
        <v>5102004859</v>
      </c>
      <c r="P840" s="489" t="s">
        <v>342</v>
      </c>
    </row>
    <row r="841" spans="2:16" ht="14.4">
      <c r="B841" s="444">
        <v>137020201</v>
      </c>
      <c r="C841" s="451" t="s">
        <v>2243</v>
      </c>
      <c r="D841" s="488">
        <v>2079213118</v>
      </c>
      <c r="E841" s="488">
        <v>3796370773</v>
      </c>
      <c r="F841" s="488">
        <v>3910261896</v>
      </c>
      <c r="G841" s="488">
        <v>4027569752</v>
      </c>
      <c r="H841" s="488">
        <v>4148396844</v>
      </c>
      <c r="I841" s="488">
        <v>4272848749</v>
      </c>
      <c r="J841" s="488">
        <v>4401034211</v>
      </c>
      <c r="K841" s="488">
        <v>4533065237</v>
      </c>
      <c r="L841" s="488">
        <v>4669057194</v>
      </c>
      <c r="M841" s="488">
        <v>4809128909</v>
      </c>
      <c r="N841" s="488">
        <v>4953402776</v>
      </c>
      <c r="O841" s="488">
        <v>5102004859</v>
      </c>
      <c r="P841" s="488" t="s">
        <v>2593</v>
      </c>
    </row>
    <row r="842" spans="2:16" ht="14.4">
      <c r="B842" s="446">
        <v>1370203</v>
      </c>
      <c r="C842" s="447" t="s">
        <v>1180</v>
      </c>
      <c r="D842" s="489">
        <v>0</v>
      </c>
      <c r="E842" s="489">
        <v>0</v>
      </c>
      <c r="F842" s="489">
        <v>0</v>
      </c>
      <c r="G842" s="489">
        <v>0</v>
      </c>
      <c r="H842" s="489">
        <v>0</v>
      </c>
      <c r="I842" s="489">
        <v>0</v>
      </c>
      <c r="J842" s="489">
        <v>0</v>
      </c>
      <c r="K842" s="489">
        <v>0</v>
      </c>
      <c r="L842" s="489">
        <v>0</v>
      </c>
      <c r="M842" s="489">
        <v>0</v>
      </c>
      <c r="N842" s="489">
        <v>0</v>
      </c>
      <c r="O842" s="489">
        <v>0</v>
      </c>
      <c r="P842" s="489" t="s">
        <v>342</v>
      </c>
    </row>
    <row r="843" spans="2:16" ht="14.4">
      <c r="B843" s="452">
        <v>137020301</v>
      </c>
      <c r="C843" s="469" t="s">
        <v>2244</v>
      </c>
      <c r="D843" s="491">
        <v>0</v>
      </c>
      <c r="E843" s="491">
        <v>0</v>
      </c>
      <c r="F843" s="491">
        <v>0</v>
      </c>
      <c r="G843" s="491">
        <v>0</v>
      </c>
      <c r="H843" s="491">
        <v>0</v>
      </c>
      <c r="I843" s="491">
        <v>0</v>
      </c>
      <c r="J843" s="491">
        <v>0</v>
      </c>
      <c r="K843" s="491">
        <v>0</v>
      </c>
      <c r="L843" s="491">
        <v>0</v>
      </c>
      <c r="M843" s="491">
        <v>0</v>
      </c>
      <c r="N843" s="491">
        <v>0</v>
      </c>
      <c r="O843" s="491">
        <v>0</v>
      </c>
      <c r="P843" s="491" t="s">
        <v>342</v>
      </c>
    </row>
    <row r="844" spans="2:16" ht="14.4">
      <c r="B844" s="442">
        <v>13703</v>
      </c>
      <c r="C844" s="473" t="s">
        <v>200</v>
      </c>
      <c r="D844" s="487">
        <v>300735950545</v>
      </c>
      <c r="E844" s="487">
        <v>300735950545</v>
      </c>
      <c r="F844" s="487">
        <v>755522953</v>
      </c>
      <c r="G844" s="487">
        <v>775644941</v>
      </c>
      <c r="H844" s="487">
        <v>796332434</v>
      </c>
      <c r="I844" s="487">
        <v>817601825</v>
      </c>
      <c r="J844" s="487">
        <v>839469988</v>
      </c>
      <c r="K844" s="487">
        <v>861954297</v>
      </c>
      <c r="L844" s="487">
        <v>885072640</v>
      </c>
      <c r="M844" s="487">
        <v>911624818</v>
      </c>
      <c r="N844" s="487">
        <v>938973561</v>
      </c>
      <c r="O844" s="487">
        <v>967142768</v>
      </c>
      <c r="P844" s="487" t="s">
        <v>342</v>
      </c>
    </row>
    <row r="845" spans="2:16" ht="14.4">
      <c r="B845" s="452">
        <v>1370301</v>
      </c>
      <c r="C845" s="469" t="s">
        <v>327</v>
      </c>
      <c r="D845" s="491">
        <v>0</v>
      </c>
      <c r="E845" s="491">
        <v>0</v>
      </c>
      <c r="F845" s="491">
        <v>0</v>
      </c>
      <c r="G845" s="491">
        <v>0</v>
      </c>
      <c r="H845" s="491">
        <v>0</v>
      </c>
      <c r="I845" s="491">
        <v>0</v>
      </c>
      <c r="J845" s="491">
        <v>0</v>
      </c>
      <c r="K845" s="491">
        <v>0</v>
      </c>
      <c r="L845" s="491">
        <v>0</v>
      </c>
      <c r="M845" s="491">
        <v>0</v>
      </c>
      <c r="N845" s="491">
        <v>0</v>
      </c>
      <c r="O845" s="491">
        <v>0</v>
      </c>
      <c r="P845" s="491" t="s">
        <v>342</v>
      </c>
    </row>
    <row r="846" spans="2:16" ht="14.4">
      <c r="B846" s="444">
        <v>1370302</v>
      </c>
      <c r="C846" s="451" t="s">
        <v>413</v>
      </c>
      <c r="D846" s="488">
        <v>568876679</v>
      </c>
      <c r="E846" s="488">
        <v>568876679</v>
      </c>
      <c r="F846" s="488">
        <v>585942979</v>
      </c>
      <c r="G846" s="488">
        <v>603521268</v>
      </c>
      <c r="H846" s="488">
        <v>621626906</v>
      </c>
      <c r="I846" s="488">
        <v>640275714</v>
      </c>
      <c r="J846" s="488">
        <v>659483985</v>
      </c>
      <c r="K846" s="488">
        <v>679268504</v>
      </c>
      <c r="L846" s="488">
        <v>699646560</v>
      </c>
      <c r="M846" s="488">
        <v>720635956</v>
      </c>
      <c r="N846" s="488">
        <v>742255034</v>
      </c>
      <c r="O846" s="488">
        <v>764522685</v>
      </c>
      <c r="P846" s="488" t="s">
        <v>2593</v>
      </c>
    </row>
    <row r="847" spans="2:16" ht="14.4">
      <c r="B847" s="444">
        <v>1370303</v>
      </c>
      <c r="C847" s="451" t="s">
        <v>2245</v>
      </c>
      <c r="D847" s="488">
        <v>1</v>
      </c>
      <c r="E847" s="488">
        <v>1</v>
      </c>
      <c r="F847" s="488">
        <v>1</v>
      </c>
      <c r="G847" s="488">
        <v>1</v>
      </c>
      <c r="H847" s="488">
        <v>1</v>
      </c>
      <c r="I847" s="488">
        <v>1</v>
      </c>
      <c r="J847" s="488">
        <v>1</v>
      </c>
      <c r="K847" s="488">
        <v>1</v>
      </c>
      <c r="L847" s="488">
        <v>1</v>
      </c>
      <c r="M847" s="488">
        <v>1</v>
      </c>
      <c r="N847" s="488">
        <v>1</v>
      </c>
      <c r="O847" s="488">
        <v>1</v>
      </c>
      <c r="P847" s="488" t="s">
        <v>2593</v>
      </c>
    </row>
    <row r="848" spans="2:16" ht="14.4">
      <c r="B848" s="446">
        <v>1370304</v>
      </c>
      <c r="C848" s="447" t="s">
        <v>724</v>
      </c>
      <c r="D848" s="489">
        <v>167073865</v>
      </c>
      <c r="E848" s="489">
        <v>167073865</v>
      </c>
      <c r="F848" s="489">
        <v>169579973</v>
      </c>
      <c r="G848" s="489">
        <v>172123672</v>
      </c>
      <c r="H848" s="489">
        <v>174705527</v>
      </c>
      <c r="I848" s="489">
        <v>177326110</v>
      </c>
      <c r="J848" s="489">
        <v>179986002</v>
      </c>
      <c r="K848" s="489">
        <v>182685792</v>
      </c>
      <c r="L848" s="489">
        <v>185426079</v>
      </c>
      <c r="M848" s="489">
        <v>190988861</v>
      </c>
      <c r="N848" s="489">
        <v>196718526</v>
      </c>
      <c r="O848" s="489">
        <v>202620082</v>
      </c>
      <c r="P848" s="489" t="s">
        <v>342</v>
      </c>
    </row>
    <row r="849" spans="2:16" ht="14.4">
      <c r="B849" s="452">
        <v>137030401</v>
      </c>
      <c r="C849" s="469" t="s">
        <v>330</v>
      </c>
      <c r="D849" s="491">
        <v>167073865</v>
      </c>
      <c r="E849" s="491">
        <v>167073865</v>
      </c>
      <c r="F849" s="491">
        <v>169579973</v>
      </c>
      <c r="G849" s="491">
        <v>172123672</v>
      </c>
      <c r="H849" s="491">
        <v>174705527</v>
      </c>
      <c r="I849" s="491">
        <v>177326110</v>
      </c>
      <c r="J849" s="491">
        <v>179986002</v>
      </c>
      <c r="K849" s="491">
        <v>182685792</v>
      </c>
      <c r="L849" s="491">
        <v>185426079</v>
      </c>
      <c r="M849" s="491">
        <v>190988861</v>
      </c>
      <c r="N849" s="491">
        <v>196718526</v>
      </c>
      <c r="O849" s="491">
        <v>202620082</v>
      </c>
      <c r="P849" s="491" t="s">
        <v>2593</v>
      </c>
    </row>
    <row r="850" spans="2:16" ht="14.4">
      <c r="B850" s="446">
        <v>1370308</v>
      </c>
      <c r="C850" s="447" t="s">
        <v>2026</v>
      </c>
      <c r="D850" s="489">
        <v>300000000000</v>
      </c>
      <c r="E850" s="489">
        <v>300000000000</v>
      </c>
      <c r="F850" s="489">
        <v>0</v>
      </c>
      <c r="G850" s="489">
        <v>0</v>
      </c>
      <c r="H850" s="489">
        <v>0</v>
      </c>
      <c r="I850" s="489">
        <v>0</v>
      </c>
      <c r="J850" s="489">
        <v>0</v>
      </c>
      <c r="K850" s="489">
        <v>0</v>
      </c>
      <c r="L850" s="489">
        <v>0</v>
      </c>
      <c r="M850" s="489">
        <v>0</v>
      </c>
      <c r="N850" s="489">
        <v>0</v>
      </c>
      <c r="O850" s="489">
        <v>0</v>
      </c>
      <c r="P850" s="489" t="s">
        <v>342</v>
      </c>
    </row>
    <row r="851" spans="2:16" ht="14.4">
      <c r="B851" s="444">
        <v>137030899</v>
      </c>
      <c r="C851" s="451" t="s">
        <v>2028</v>
      </c>
      <c r="D851" s="488">
        <v>300000000000</v>
      </c>
      <c r="E851" s="488">
        <v>300000000000</v>
      </c>
      <c r="F851" s="488">
        <v>0</v>
      </c>
      <c r="G851" s="488">
        <v>0</v>
      </c>
      <c r="H851" s="488">
        <v>0</v>
      </c>
      <c r="I851" s="488">
        <v>0</v>
      </c>
      <c r="J851" s="488">
        <v>0</v>
      </c>
      <c r="K851" s="488">
        <v>0</v>
      </c>
      <c r="L851" s="488">
        <v>0</v>
      </c>
      <c r="M851" s="488">
        <v>0</v>
      </c>
      <c r="N851" s="488">
        <v>0</v>
      </c>
      <c r="O851" s="488">
        <v>0</v>
      </c>
      <c r="P851" s="488" t="s">
        <v>2593</v>
      </c>
    </row>
    <row r="852" spans="2:16" ht="14.4">
      <c r="B852" s="482">
        <v>1</v>
      </c>
      <c r="C852" s="483" t="s">
        <v>1200</v>
      </c>
      <c r="D852" s="500">
        <v>5426404819936</v>
      </c>
      <c r="E852" s="500">
        <v>5817545229732</v>
      </c>
      <c r="F852" s="500">
        <v>4390945527104</v>
      </c>
      <c r="G852" s="500">
        <v>4394861278711</v>
      </c>
      <c r="H852" s="500">
        <v>4610454546297</v>
      </c>
      <c r="I852" s="500">
        <v>4994635344084</v>
      </c>
      <c r="J852" s="500">
        <v>4975783580800</v>
      </c>
      <c r="K852" s="500">
        <v>5541056217426</v>
      </c>
      <c r="L852" s="500">
        <v>5690441094192</v>
      </c>
      <c r="M852" s="500">
        <v>6029668886201</v>
      </c>
      <c r="N852" s="500">
        <v>6318909507693</v>
      </c>
      <c r="O852" s="500">
        <v>6621217348130</v>
      </c>
      <c r="P852" s="500" t="s">
        <v>342</v>
      </c>
    </row>
    <row r="853" spans="2:16">
      <c r="B853" s="344"/>
      <c r="D853" s="344"/>
      <c r="E853" s="344"/>
      <c r="F853" s="344"/>
      <c r="G853" s="344"/>
      <c r="H853" s="344"/>
      <c r="I853" s="344"/>
      <c r="J853" s="344"/>
      <c r="K853" s="344"/>
      <c r="L853" s="344"/>
      <c r="M853" s="344"/>
      <c r="N853" s="344"/>
      <c r="O853" s="340"/>
      <c r="P853" s="340"/>
    </row>
    <row r="854" spans="2:16">
      <c r="B854" s="344"/>
      <c r="D854" s="344"/>
      <c r="E854" s="344"/>
      <c r="F854" s="344"/>
      <c r="G854" s="344"/>
      <c r="H854" s="344"/>
      <c r="I854" s="344"/>
      <c r="J854" s="344"/>
      <c r="K854" s="344"/>
      <c r="L854" s="344"/>
      <c r="M854" s="344"/>
      <c r="N854" s="344"/>
      <c r="O854" s="340"/>
      <c r="P854" s="340"/>
    </row>
    <row r="855" spans="2:16">
      <c r="B855" s="344"/>
      <c r="D855" s="344"/>
      <c r="E855" s="344"/>
      <c r="F855" s="344"/>
      <c r="G855" s="344"/>
      <c r="H855" s="344"/>
      <c r="I855" s="344"/>
      <c r="J855" s="344"/>
      <c r="K855" s="344"/>
      <c r="L855" s="344"/>
      <c r="M855" s="344"/>
      <c r="N855" s="344"/>
      <c r="O855" s="340"/>
      <c r="P855" s="340"/>
    </row>
    <row r="856" spans="2:16">
      <c r="B856" s="344"/>
      <c r="D856" s="344"/>
      <c r="E856" s="344"/>
      <c r="F856" s="344"/>
      <c r="G856" s="344"/>
      <c r="H856" s="344"/>
      <c r="I856" s="344"/>
      <c r="J856" s="344"/>
      <c r="K856" s="344"/>
      <c r="L856" s="344"/>
      <c r="M856" s="344"/>
      <c r="N856" s="344"/>
      <c r="O856" s="340"/>
    </row>
    <row r="860" spans="2:16" ht="12" customHeight="1" thickBot="1">
      <c r="P860" s="344"/>
    </row>
    <row r="861" spans="2:16">
      <c r="B861" s="820">
        <v>43344</v>
      </c>
      <c r="C861" s="822" t="s">
        <v>1198</v>
      </c>
      <c r="D861" s="398"/>
      <c r="E861" s="398"/>
      <c r="F861" s="399"/>
      <c r="G861" s="400"/>
      <c r="H861" s="400"/>
      <c r="I861" s="400"/>
      <c r="J861" s="400"/>
      <c r="K861" s="400"/>
      <c r="L861" s="400"/>
      <c r="M861" s="400"/>
      <c r="P861" s="344"/>
    </row>
    <row r="862" spans="2:16" ht="14.4" thickBot="1">
      <c r="B862" s="821"/>
      <c r="C862" s="823"/>
      <c r="D862" s="401">
        <v>2018</v>
      </c>
      <c r="E862" s="401">
        <v>2019</v>
      </c>
      <c r="F862" s="401">
        <v>2020</v>
      </c>
      <c r="G862" s="401">
        <v>2021</v>
      </c>
      <c r="H862" s="401">
        <v>2022</v>
      </c>
      <c r="I862" s="401">
        <v>2023</v>
      </c>
      <c r="J862" s="401">
        <v>2024</v>
      </c>
      <c r="K862" s="401">
        <v>2025</v>
      </c>
      <c r="L862" s="401">
        <v>2026</v>
      </c>
      <c r="M862" s="401">
        <v>2027</v>
      </c>
      <c r="N862" s="401">
        <v>2028</v>
      </c>
      <c r="P862" s="344"/>
    </row>
    <row r="863" spans="2:16" ht="14.4">
      <c r="B863" s="661">
        <v>11</v>
      </c>
      <c r="C863" s="662" t="s">
        <v>161</v>
      </c>
      <c r="D863" s="701">
        <f t="shared" ref="D863:N863" si="6">+D864+D899</f>
        <v>2949531748379</v>
      </c>
      <c r="E863" s="701">
        <f>+E864+E899</f>
        <v>2982447462868</v>
      </c>
      <c r="F863" s="701">
        <f t="shared" si="6"/>
        <v>3038846779949</v>
      </c>
      <c r="G863" s="701">
        <f t="shared" si="6"/>
        <v>3140704030992</v>
      </c>
      <c r="H863" s="701">
        <f t="shared" si="6"/>
        <v>3233659027447</v>
      </c>
      <c r="I863" s="701">
        <f t="shared" si="6"/>
        <v>3342708590291</v>
      </c>
      <c r="J863" s="701">
        <f t="shared" si="6"/>
        <v>3447439123925</v>
      </c>
      <c r="K863" s="701">
        <f t="shared" si="6"/>
        <v>3558341279666</v>
      </c>
      <c r="L863" s="701">
        <f t="shared" si="6"/>
        <v>3683251946538</v>
      </c>
      <c r="M863" s="701">
        <f t="shared" si="6"/>
        <v>3799977566970</v>
      </c>
      <c r="N863" s="701">
        <f t="shared" si="6"/>
        <v>3918531697755</v>
      </c>
      <c r="O863" s="701" t="s">
        <v>342</v>
      </c>
      <c r="P863" s="344"/>
    </row>
    <row r="864" spans="2:16" ht="14.4">
      <c r="B864" s="663">
        <v>111</v>
      </c>
      <c r="C864" s="664" t="s">
        <v>852</v>
      </c>
      <c r="D864" s="702">
        <f t="shared" ref="D864:N864" si="7">+D865+D882</f>
        <v>1590755805366</v>
      </c>
      <c r="E864" s="702">
        <f t="shared" si="7"/>
        <v>1628578638424</v>
      </c>
      <c r="F864" s="702">
        <f t="shared" si="7"/>
        <v>1683548567296</v>
      </c>
      <c r="G864" s="702">
        <f t="shared" si="7"/>
        <v>1746346322107</v>
      </c>
      <c r="H864" s="702">
        <f t="shared" si="7"/>
        <v>1804914409915</v>
      </c>
      <c r="I864" s="702">
        <f t="shared" si="7"/>
        <v>1871992332239</v>
      </c>
      <c r="J864" s="702">
        <f t="shared" si="7"/>
        <v>1941158845928</v>
      </c>
      <c r="K864" s="702">
        <f t="shared" si="7"/>
        <v>2010274694983</v>
      </c>
      <c r="L864" s="702">
        <f t="shared" si="7"/>
        <v>2088673791684</v>
      </c>
      <c r="M864" s="702">
        <f t="shared" si="7"/>
        <v>2163533942829</v>
      </c>
      <c r="N864" s="702">
        <f t="shared" si="7"/>
        <v>2247323995990</v>
      </c>
      <c r="O864" s="702" t="s">
        <v>342</v>
      </c>
      <c r="P864" s="344"/>
    </row>
    <row r="865" spans="2:17" ht="14.4">
      <c r="B865" s="665">
        <v>11101</v>
      </c>
      <c r="C865" s="666" t="s">
        <v>248</v>
      </c>
      <c r="D865" s="703">
        <f t="shared" ref="D865:N865" si="8">+D866+D867+D869+D873+D875+D878+SUM(D880:D881)</f>
        <v>1376544317686</v>
      </c>
      <c r="E865" s="703">
        <f t="shared" si="8"/>
        <v>1414022577573</v>
      </c>
      <c r="F865" s="703">
        <f t="shared" si="8"/>
        <v>1466349202516</v>
      </c>
      <c r="G865" s="703">
        <f t="shared" si="8"/>
        <v>1520750747637</v>
      </c>
      <c r="H865" s="703">
        <f t="shared" si="8"/>
        <v>1577309940311</v>
      </c>
      <c r="I865" s="703">
        <f t="shared" si="8"/>
        <v>1636112879744</v>
      </c>
      <c r="J865" s="703">
        <f t="shared" si="8"/>
        <v>1697249175875</v>
      </c>
      <c r="K865" s="703">
        <f t="shared" si="8"/>
        <v>1760812094016</v>
      </c>
      <c r="L865" s="703">
        <f t="shared" si="8"/>
        <v>1826898705568</v>
      </c>
      <c r="M865" s="703">
        <f t="shared" si="8"/>
        <v>1895610044984</v>
      </c>
      <c r="N865" s="703">
        <f t="shared" si="8"/>
        <v>1967059018176</v>
      </c>
      <c r="O865" s="703" t="s">
        <v>342</v>
      </c>
      <c r="P865" s="344"/>
    </row>
    <row r="866" spans="2:17" ht="14.4">
      <c r="B866" s="667">
        <v>1110102</v>
      </c>
      <c r="C866" s="668" t="s">
        <v>50</v>
      </c>
      <c r="D866" s="704">
        <v>1500000000</v>
      </c>
      <c r="E866" s="704">
        <v>1469958477</v>
      </c>
      <c r="F866" s="704">
        <v>1514057231</v>
      </c>
      <c r="G866" s="704">
        <v>1559478948</v>
      </c>
      <c r="H866" s="704">
        <v>1606263316</v>
      </c>
      <c r="I866" s="704">
        <v>1654451215</v>
      </c>
      <c r="J866" s="704">
        <v>1704084751</v>
      </c>
      <c r="K866" s="704">
        <v>1755207294</v>
      </c>
      <c r="L866" s="704">
        <v>1807863513</v>
      </c>
      <c r="M866" s="704">
        <v>1862099418</v>
      </c>
      <c r="N866" s="704">
        <v>1917962401</v>
      </c>
      <c r="O866" s="704" t="s">
        <v>2789</v>
      </c>
      <c r="P866" s="344"/>
    </row>
    <row r="867" spans="2:17" ht="14.4">
      <c r="B867" s="669">
        <v>1110103</v>
      </c>
      <c r="C867" s="670" t="s">
        <v>817</v>
      </c>
      <c r="D867" s="705">
        <f t="shared" ref="D867:N867" si="9">+D868</f>
        <v>20637095</v>
      </c>
      <c r="E867" s="705">
        <f t="shared" si="9"/>
        <v>21256208</v>
      </c>
      <c r="F867" s="705">
        <f t="shared" si="9"/>
        <v>21893894</v>
      </c>
      <c r="G867" s="705">
        <f t="shared" si="9"/>
        <v>22550711</v>
      </c>
      <c r="H867" s="705">
        <f t="shared" si="9"/>
        <v>23227232</v>
      </c>
      <c r="I867" s="705">
        <f t="shared" si="9"/>
        <v>23924049</v>
      </c>
      <c r="J867" s="705">
        <f t="shared" si="9"/>
        <v>24641770</v>
      </c>
      <c r="K867" s="705">
        <f t="shared" si="9"/>
        <v>25381023</v>
      </c>
      <c r="L867" s="705">
        <f t="shared" si="9"/>
        <v>26142454</v>
      </c>
      <c r="M867" s="705">
        <f t="shared" si="9"/>
        <v>26926728</v>
      </c>
      <c r="N867" s="705">
        <f t="shared" si="9"/>
        <v>27734530</v>
      </c>
      <c r="O867" s="705" t="s">
        <v>342</v>
      </c>
      <c r="P867" s="344"/>
    </row>
    <row r="868" spans="2:17" ht="14.4">
      <c r="B868" s="667">
        <v>111010301</v>
      </c>
      <c r="C868" s="671" t="s">
        <v>2587</v>
      </c>
      <c r="D868" s="704">
        <v>20637095</v>
      </c>
      <c r="E868" s="704">
        <v>21256208</v>
      </c>
      <c r="F868" s="704">
        <v>21893894</v>
      </c>
      <c r="G868" s="704">
        <v>22550711</v>
      </c>
      <c r="H868" s="704">
        <v>23227232</v>
      </c>
      <c r="I868" s="704">
        <v>23924049</v>
      </c>
      <c r="J868" s="704">
        <v>24641770</v>
      </c>
      <c r="K868" s="704">
        <v>25381023</v>
      </c>
      <c r="L868" s="704">
        <v>26142454</v>
      </c>
      <c r="M868" s="704">
        <v>26926728</v>
      </c>
      <c r="N868" s="704">
        <v>27734530</v>
      </c>
      <c r="O868" s="704" t="s">
        <v>2789</v>
      </c>
      <c r="P868" s="344"/>
    </row>
    <row r="869" spans="2:17" ht="14.4">
      <c r="B869" s="686">
        <v>1110104</v>
      </c>
      <c r="C869" s="700" t="s">
        <v>2118</v>
      </c>
      <c r="D869" s="706">
        <f>+SUM(D870:D872)</f>
        <v>612034495281</v>
      </c>
      <c r="E869" s="706">
        <f>+SUM(E870:E872)</f>
        <v>643045787742</v>
      </c>
      <c r="F869" s="706">
        <f t="shared" ref="F869:N869" si="10">+SUM(F870:F872)</f>
        <v>671260800615</v>
      </c>
      <c r="G869" s="706">
        <f t="shared" si="10"/>
        <v>700713807682</v>
      </c>
      <c r="H869" s="706">
        <f t="shared" si="10"/>
        <v>731459128592</v>
      </c>
      <c r="I869" s="706">
        <f t="shared" si="10"/>
        <v>763553466386</v>
      </c>
      <c r="J869" s="706">
        <f t="shared" si="10"/>
        <v>797056012075</v>
      </c>
      <c r="K869" s="706">
        <f t="shared" si="10"/>
        <v>832028553797</v>
      </c>
      <c r="L869" s="706">
        <f t="shared" si="10"/>
        <v>868535590783</v>
      </c>
      <c r="M869" s="706">
        <f t="shared" si="10"/>
        <v>906644452300</v>
      </c>
      <c r="N869" s="706">
        <f t="shared" si="10"/>
        <v>946425421838</v>
      </c>
      <c r="O869" s="706" t="s">
        <v>2969</v>
      </c>
      <c r="P869" s="344"/>
    </row>
    <row r="870" spans="2:17" ht="14.4">
      <c r="B870" s="667">
        <v>111010401</v>
      </c>
      <c r="C870" s="671" t="s">
        <v>2118</v>
      </c>
      <c r="D870" s="704">
        <v>529838262565</v>
      </c>
      <c r="E870" s="704">
        <v>556684738449</v>
      </c>
      <c r="F870" s="704">
        <v>581110475093</v>
      </c>
      <c r="G870" s="704">
        <v>606607943310</v>
      </c>
      <c r="H870" s="704">
        <v>633224167622</v>
      </c>
      <c r="I870" s="704">
        <v>661008235851</v>
      </c>
      <c r="J870" s="704">
        <v>690011389654</v>
      </c>
      <c r="K870" s="704">
        <v>720287119023</v>
      </c>
      <c r="L870" s="704">
        <v>751891260941</v>
      </c>
      <c r="M870" s="704">
        <v>784882102357</v>
      </c>
      <c r="N870" s="704">
        <v>819320487685</v>
      </c>
      <c r="O870" s="704" t="s">
        <v>2969</v>
      </c>
      <c r="P870" s="344"/>
    </row>
    <row r="871" spans="2:17" ht="14.4">
      <c r="B871" s="667">
        <v>111010402</v>
      </c>
      <c r="C871" s="671" t="s">
        <v>2119</v>
      </c>
      <c r="D871" s="704">
        <v>76075887762</v>
      </c>
      <c r="E871" s="704">
        <v>79930591415</v>
      </c>
      <c r="F871" s="704">
        <v>83437717515</v>
      </c>
      <c r="G871" s="704">
        <v>87098726294</v>
      </c>
      <c r="H871" s="704">
        <v>90920369683</v>
      </c>
      <c r="I871" s="704">
        <v>94909695870</v>
      </c>
      <c r="J871" s="704">
        <v>99074062299</v>
      </c>
      <c r="K871" s="704">
        <v>103421149235</v>
      </c>
      <c r="L871" s="704">
        <v>107958973933</v>
      </c>
      <c r="M871" s="704">
        <v>112695905419</v>
      </c>
      <c r="N871" s="704">
        <v>117640679933</v>
      </c>
      <c r="O871" s="704" t="s">
        <v>2969</v>
      </c>
      <c r="P871" s="344"/>
    </row>
    <row r="872" spans="2:17" ht="14.4">
      <c r="B872" s="667">
        <v>111010403</v>
      </c>
      <c r="C872" s="671" t="s">
        <v>2120</v>
      </c>
      <c r="D872" s="704">
        <v>6120344954</v>
      </c>
      <c r="E872" s="704">
        <v>6430457878</v>
      </c>
      <c r="F872" s="704">
        <v>6712608007</v>
      </c>
      <c r="G872" s="704">
        <v>7007138078</v>
      </c>
      <c r="H872" s="704">
        <v>7314591287</v>
      </c>
      <c r="I872" s="704">
        <v>7635534665</v>
      </c>
      <c r="J872" s="704">
        <v>7970560122</v>
      </c>
      <c r="K872" s="704">
        <v>8320285539</v>
      </c>
      <c r="L872" s="704">
        <v>8685355909</v>
      </c>
      <c r="M872" s="704">
        <v>9066444524</v>
      </c>
      <c r="N872" s="704">
        <v>9464254220</v>
      </c>
      <c r="O872" s="704" t="s">
        <v>2969</v>
      </c>
      <c r="P872" s="344"/>
    </row>
    <row r="873" spans="2:17" ht="14.4">
      <c r="B873" s="669">
        <v>1110105</v>
      </c>
      <c r="C873" s="670" t="s">
        <v>2609</v>
      </c>
      <c r="D873" s="705">
        <f t="shared" ref="D873:N873" si="11">+D874</f>
        <v>65549226390</v>
      </c>
      <c r="E873" s="705">
        <f t="shared" si="11"/>
        <v>66128982474</v>
      </c>
      <c r="F873" s="705">
        <f t="shared" si="11"/>
        <v>67451562124</v>
      </c>
      <c r="G873" s="705">
        <f t="shared" si="11"/>
        <v>68800593366</v>
      </c>
      <c r="H873" s="705">
        <f t="shared" si="11"/>
        <v>70176605234</v>
      </c>
      <c r="I873" s="705">
        <f t="shared" si="11"/>
        <v>71580137338</v>
      </c>
      <c r="J873" s="705">
        <f t="shared" si="11"/>
        <v>73011740085</v>
      </c>
      <c r="K873" s="705">
        <f t="shared" si="11"/>
        <v>74471974887</v>
      </c>
      <c r="L873" s="705">
        <f t="shared" si="11"/>
        <v>75961414385</v>
      </c>
      <c r="M873" s="705">
        <f t="shared" si="11"/>
        <v>77480642672</v>
      </c>
      <c r="N873" s="705">
        <f t="shared" si="11"/>
        <v>79030255526</v>
      </c>
      <c r="O873" s="705" t="s">
        <v>342</v>
      </c>
      <c r="P873" s="344"/>
    </row>
    <row r="874" spans="2:17" ht="14.4">
      <c r="B874" s="667">
        <v>111010501</v>
      </c>
      <c r="C874" s="671" t="s">
        <v>2588</v>
      </c>
      <c r="D874" s="704">
        <v>65549226390</v>
      </c>
      <c r="E874" s="704">
        <v>66128982474</v>
      </c>
      <c r="F874" s="704">
        <v>67451562124</v>
      </c>
      <c r="G874" s="704">
        <v>68800593366</v>
      </c>
      <c r="H874" s="704">
        <v>70176605234</v>
      </c>
      <c r="I874" s="704">
        <v>71580137338</v>
      </c>
      <c r="J874" s="704">
        <v>73011740085</v>
      </c>
      <c r="K874" s="704">
        <v>74471974887</v>
      </c>
      <c r="L874" s="704">
        <v>75961414385</v>
      </c>
      <c r="M874" s="704">
        <v>77480642672</v>
      </c>
      <c r="N874" s="704">
        <v>79030255526</v>
      </c>
      <c r="O874" s="704" t="s">
        <v>2969</v>
      </c>
      <c r="P874" s="344"/>
    </row>
    <row r="875" spans="2:17" ht="14.4">
      <c r="B875" s="686">
        <v>1110107</v>
      </c>
      <c r="C875" s="700" t="s">
        <v>814</v>
      </c>
      <c r="D875" s="706">
        <f t="shared" ref="D875:N875" si="12">+SUM(D876:D877)</f>
        <v>591622867939</v>
      </c>
      <c r="E875" s="706">
        <f t="shared" si="12"/>
        <v>586363760997</v>
      </c>
      <c r="F875" s="706">
        <f t="shared" si="12"/>
        <v>606886492632</v>
      </c>
      <c r="G875" s="706">
        <f t="shared" si="12"/>
        <v>628127519874</v>
      </c>
      <c r="H875" s="706">
        <f t="shared" si="12"/>
        <v>650111983070</v>
      </c>
      <c r="I875" s="706">
        <f t="shared" si="12"/>
        <v>672865902477</v>
      </c>
      <c r="J875" s="706">
        <f t="shared" si="12"/>
        <v>696416209064</v>
      </c>
      <c r="K875" s="706">
        <f t="shared" si="12"/>
        <v>720790776381</v>
      </c>
      <c r="L875" s="706">
        <f t="shared" si="12"/>
        <v>746018453555</v>
      </c>
      <c r="M875" s="706">
        <f t="shared" si="12"/>
        <v>772129099428</v>
      </c>
      <c r="N875" s="706">
        <f t="shared" si="12"/>
        <v>799153617909</v>
      </c>
      <c r="O875" s="706" t="s">
        <v>2969</v>
      </c>
      <c r="P875" s="344"/>
    </row>
    <row r="876" spans="2:17" ht="14.4">
      <c r="B876" s="667">
        <v>111010701</v>
      </c>
      <c r="C876" s="671" t="s">
        <v>814</v>
      </c>
      <c r="D876" s="704">
        <v>585706639260</v>
      </c>
      <c r="E876" s="704">
        <v>580500123387</v>
      </c>
      <c r="F876" s="704">
        <v>600817627706</v>
      </c>
      <c r="G876" s="704">
        <v>621846244675</v>
      </c>
      <c r="H876" s="704">
        <v>643610863239</v>
      </c>
      <c r="I876" s="704">
        <v>666137243452</v>
      </c>
      <c r="J876" s="704">
        <v>689452046973</v>
      </c>
      <c r="K876" s="704">
        <v>713582868617</v>
      </c>
      <c r="L876" s="704">
        <v>738558269019</v>
      </c>
      <c r="M876" s="704">
        <v>764407808434</v>
      </c>
      <c r="N876" s="704">
        <v>791162081730</v>
      </c>
      <c r="O876" s="704" t="s">
        <v>2969</v>
      </c>
      <c r="P876" s="344"/>
    </row>
    <row r="877" spans="2:17" ht="14.4">
      <c r="B877" s="667">
        <v>111010702</v>
      </c>
      <c r="C877" s="671" t="s">
        <v>2121</v>
      </c>
      <c r="D877" s="704">
        <v>5916228679</v>
      </c>
      <c r="E877" s="704">
        <v>5863637610</v>
      </c>
      <c r="F877" s="704">
        <v>6068864926</v>
      </c>
      <c r="G877" s="704">
        <v>6281275199</v>
      </c>
      <c r="H877" s="704">
        <v>6501119831</v>
      </c>
      <c r="I877" s="704">
        <v>6728659025</v>
      </c>
      <c r="J877" s="704">
        <v>6964162091</v>
      </c>
      <c r="K877" s="704">
        <v>7207907764</v>
      </c>
      <c r="L877" s="704">
        <v>7460184536</v>
      </c>
      <c r="M877" s="704">
        <v>7721290994</v>
      </c>
      <c r="N877" s="704">
        <v>7991536179</v>
      </c>
      <c r="O877" s="704" t="s">
        <v>2969</v>
      </c>
      <c r="P877" s="344"/>
    </row>
    <row r="878" spans="2:17" ht="14.4">
      <c r="B878" s="669">
        <v>1110108</v>
      </c>
      <c r="C878" s="670" t="s">
        <v>813</v>
      </c>
      <c r="D878" s="705">
        <f t="shared" ref="D878:N878" si="13">+D879</f>
        <v>26971416338</v>
      </c>
      <c r="E878" s="705">
        <f t="shared" si="13"/>
        <v>27552068225</v>
      </c>
      <c r="F878" s="705">
        <f t="shared" si="13"/>
        <v>28048005453</v>
      </c>
      <c r="G878" s="705">
        <f t="shared" si="13"/>
        <v>28552869551</v>
      </c>
      <c r="H878" s="705">
        <f t="shared" si="13"/>
        <v>29066821203</v>
      </c>
      <c r="I878" s="705">
        <f t="shared" si="13"/>
        <v>29590023985</v>
      </c>
      <c r="J878" s="705">
        <f t="shared" si="13"/>
        <v>30122644417</v>
      </c>
      <c r="K878" s="705">
        <f t="shared" si="13"/>
        <v>30664852016</v>
      </c>
      <c r="L878" s="705">
        <f t="shared" si="13"/>
        <v>31216819352</v>
      </c>
      <c r="M878" s="705">
        <f t="shared" si="13"/>
        <v>31778722101</v>
      </c>
      <c r="N878" s="705">
        <f t="shared" si="13"/>
        <v>32350739099</v>
      </c>
      <c r="O878" s="705" t="s">
        <v>342</v>
      </c>
      <c r="P878" s="344"/>
      <c r="Q878"/>
    </row>
    <row r="879" spans="2:17" ht="14.4">
      <c r="B879" s="667">
        <v>111010801</v>
      </c>
      <c r="C879" s="671" t="s">
        <v>2589</v>
      </c>
      <c r="D879" s="704">
        <v>26971416338</v>
      </c>
      <c r="E879" s="704">
        <v>27552068225</v>
      </c>
      <c r="F879" s="704">
        <v>28048005453</v>
      </c>
      <c r="G879" s="704">
        <v>28552869551</v>
      </c>
      <c r="H879" s="704">
        <v>29066821203</v>
      </c>
      <c r="I879" s="704">
        <v>29590023985</v>
      </c>
      <c r="J879" s="704">
        <v>30122644417</v>
      </c>
      <c r="K879" s="704">
        <v>30664852016</v>
      </c>
      <c r="L879" s="704">
        <v>31216819352</v>
      </c>
      <c r="M879" s="704">
        <v>31778722101</v>
      </c>
      <c r="N879" s="704">
        <v>32350739099</v>
      </c>
      <c r="O879" s="704" t="s">
        <v>2969</v>
      </c>
      <c r="P879" s="344"/>
      <c r="Q879"/>
    </row>
    <row r="880" spans="2:17" ht="14.4">
      <c r="B880" s="667">
        <v>1110109</v>
      </c>
      <c r="C880" s="671" t="s">
        <v>8</v>
      </c>
      <c r="D880" s="704">
        <v>50490710274</v>
      </c>
      <c r="E880" s="704">
        <v>61520022370</v>
      </c>
      <c r="F880" s="704">
        <v>63673223153</v>
      </c>
      <c r="G880" s="704">
        <v>65901785963</v>
      </c>
      <c r="H880" s="704">
        <v>68208348472</v>
      </c>
      <c r="I880" s="704">
        <v>70595640668</v>
      </c>
      <c r="J880" s="704">
        <v>73066488091</v>
      </c>
      <c r="K880" s="704">
        <v>75623815175</v>
      </c>
      <c r="L880" s="704">
        <v>78270648706</v>
      </c>
      <c r="M880" s="704">
        <v>81010121410</v>
      </c>
      <c r="N880" s="704">
        <v>83845475660</v>
      </c>
      <c r="O880" s="704" t="s">
        <v>2969</v>
      </c>
      <c r="P880" s="344"/>
      <c r="Q880"/>
    </row>
    <row r="881" spans="1:17" ht="14.4">
      <c r="B881" s="667">
        <v>1110110</v>
      </c>
      <c r="C881" s="671" t="s">
        <v>5</v>
      </c>
      <c r="D881" s="704">
        <v>28354964369</v>
      </c>
      <c r="E881" s="704">
        <v>27920741080</v>
      </c>
      <c r="F881" s="704">
        <v>27493167414</v>
      </c>
      <c r="G881" s="704">
        <v>27072141542</v>
      </c>
      <c r="H881" s="704">
        <v>26657563192</v>
      </c>
      <c r="I881" s="704">
        <v>26249333626</v>
      </c>
      <c r="J881" s="704">
        <v>25847355622</v>
      </c>
      <c r="K881" s="704">
        <v>25451533443</v>
      </c>
      <c r="L881" s="704">
        <v>25061772820</v>
      </c>
      <c r="M881" s="704">
        <v>24677980927</v>
      </c>
      <c r="N881" s="704">
        <v>24307811213</v>
      </c>
      <c r="O881" s="704" t="s">
        <v>2969</v>
      </c>
      <c r="P881" s="344"/>
      <c r="Q881"/>
    </row>
    <row r="882" spans="1:17" ht="14.4">
      <c r="B882" s="665">
        <v>11102</v>
      </c>
      <c r="C882" s="666" t="s">
        <v>249</v>
      </c>
      <c r="D882" s="703">
        <f t="shared" ref="D882:N882" si="14">+D883+SUM(D886:D889)+SUM(D892:D896)</f>
        <v>214211487680</v>
      </c>
      <c r="E882" s="703">
        <f t="shared" si="14"/>
        <v>214556060851</v>
      </c>
      <c r="F882" s="703">
        <f t="shared" si="14"/>
        <v>217199364780</v>
      </c>
      <c r="G882" s="703">
        <f t="shared" si="14"/>
        <v>225595574470</v>
      </c>
      <c r="H882" s="703">
        <f t="shared" si="14"/>
        <v>227604469604</v>
      </c>
      <c r="I882" s="703">
        <f t="shared" si="14"/>
        <v>235879452495</v>
      </c>
      <c r="J882" s="703">
        <f t="shared" si="14"/>
        <v>243909670053</v>
      </c>
      <c r="K882" s="703">
        <f t="shared" si="14"/>
        <v>249462600967</v>
      </c>
      <c r="L882" s="703">
        <f t="shared" si="14"/>
        <v>261775086116</v>
      </c>
      <c r="M882" s="703">
        <f t="shared" si="14"/>
        <v>267923897845</v>
      </c>
      <c r="N882" s="703">
        <f t="shared" si="14"/>
        <v>280264977814</v>
      </c>
      <c r="O882" s="703" t="s">
        <v>342</v>
      </c>
      <c r="P882" s="344"/>
      <c r="Q882"/>
    </row>
    <row r="883" spans="1:17" ht="14.4">
      <c r="B883" s="686" t="s">
        <v>1827</v>
      </c>
      <c r="C883" s="700" t="s">
        <v>2</v>
      </c>
      <c r="D883" s="706">
        <f t="shared" ref="D883:N883" si="15">+SUM(D884:D885)</f>
        <v>109671468540</v>
      </c>
      <c r="E883" s="706">
        <f t="shared" si="15"/>
        <v>111366275626</v>
      </c>
      <c r="F883" s="706">
        <f t="shared" si="15"/>
        <v>114702939644</v>
      </c>
      <c r="G883" s="706">
        <f t="shared" si="15"/>
        <v>118174125270</v>
      </c>
      <c r="H883" s="706">
        <f t="shared" si="15"/>
        <v>121784205169</v>
      </c>
      <c r="I883" s="706">
        <f t="shared" si="15"/>
        <v>125537717892</v>
      </c>
      <c r="J883" s="706">
        <f t="shared" si="15"/>
        <v>129439373496</v>
      </c>
      <c r="K883" s="706">
        <f t="shared" si="15"/>
        <v>133494059379</v>
      </c>
      <c r="L883" s="706">
        <f t="shared" si="15"/>
        <v>137706846334</v>
      </c>
      <c r="M883" s="706">
        <f t="shared" si="15"/>
        <v>142082994812</v>
      </c>
      <c r="N883" s="706">
        <f t="shared" si="15"/>
        <v>146627961424</v>
      </c>
      <c r="O883" s="706" t="s">
        <v>2969</v>
      </c>
      <c r="P883" s="344"/>
      <c r="Q883"/>
    </row>
    <row r="884" spans="1:17" ht="14.4">
      <c r="B884" s="667">
        <v>1110201</v>
      </c>
      <c r="C884" s="671" t="s">
        <v>2</v>
      </c>
      <c r="D884" s="704">
        <v>50389593654</v>
      </c>
      <c r="E884" s="704">
        <v>51168288802</v>
      </c>
      <c r="F884" s="704">
        <v>52701350648</v>
      </c>
      <c r="G884" s="704">
        <v>54296219719</v>
      </c>
      <c r="H884" s="704">
        <v>55954905078</v>
      </c>
      <c r="I884" s="704">
        <v>57679492005</v>
      </c>
      <c r="J884" s="704">
        <v>59472144580</v>
      </c>
      <c r="K884" s="704">
        <v>61335108364</v>
      </c>
      <c r="L884" s="704">
        <v>63270713181</v>
      </c>
      <c r="M884" s="704">
        <v>65281375995</v>
      </c>
      <c r="N884" s="704">
        <v>67369603898</v>
      </c>
      <c r="O884" s="704" t="s">
        <v>2969</v>
      </c>
      <c r="P884" s="344"/>
      <c r="Q884"/>
    </row>
    <row r="885" spans="1:17" ht="14.4">
      <c r="B885" s="667">
        <v>1110211</v>
      </c>
      <c r="C885" s="671" t="s">
        <v>2122</v>
      </c>
      <c r="D885" s="704">
        <v>59281874886</v>
      </c>
      <c r="E885" s="704">
        <v>60197986824</v>
      </c>
      <c r="F885" s="704">
        <v>62001588996</v>
      </c>
      <c r="G885" s="704">
        <v>63877905551</v>
      </c>
      <c r="H885" s="704">
        <v>65829300091</v>
      </c>
      <c r="I885" s="704">
        <v>67858225887</v>
      </c>
      <c r="J885" s="704">
        <v>69967228916</v>
      </c>
      <c r="K885" s="704">
        <v>72158951015</v>
      </c>
      <c r="L885" s="704">
        <v>74436133153</v>
      </c>
      <c r="M885" s="704">
        <v>76801618817</v>
      </c>
      <c r="N885" s="704">
        <v>79258357526</v>
      </c>
      <c r="O885" s="704" t="s">
        <v>2969</v>
      </c>
      <c r="P885" s="344"/>
      <c r="Q885"/>
    </row>
    <row r="886" spans="1:17" ht="14.4">
      <c r="B886" s="667">
        <v>1110210</v>
      </c>
      <c r="C886" s="671" t="s">
        <v>6</v>
      </c>
      <c r="D886" s="704">
        <v>63106100308</v>
      </c>
      <c r="E886" s="704">
        <v>66261405323</v>
      </c>
      <c r="F886" s="704">
        <v>69574475589</v>
      </c>
      <c r="G886" s="704">
        <v>73053199369</v>
      </c>
      <c r="H886" s="704">
        <v>76705859337</v>
      </c>
      <c r="I886" s="704">
        <v>80541152304</v>
      </c>
      <c r="J886" s="704">
        <v>84568209919</v>
      </c>
      <c r="K886" s="704">
        <v>88796620415</v>
      </c>
      <c r="L886" s="704">
        <v>93236451436</v>
      </c>
      <c r="M886" s="704">
        <v>97898274008</v>
      </c>
      <c r="N886" s="704">
        <v>102793187708</v>
      </c>
      <c r="O886" s="704" t="s">
        <v>2969</v>
      </c>
      <c r="P886" s="344"/>
      <c r="Q886"/>
    </row>
    <row r="887" spans="1:17" ht="14.4">
      <c r="B887" s="667">
        <v>1110202</v>
      </c>
      <c r="C887" s="671" t="s">
        <v>36</v>
      </c>
      <c r="D887" s="704">
        <v>1905656488</v>
      </c>
      <c r="E887" s="704">
        <v>1946656991</v>
      </c>
      <c r="F887" s="704">
        <v>1946656991</v>
      </c>
      <c r="G887" s="704">
        <v>1946656991</v>
      </c>
      <c r="H887" s="704">
        <v>1946656991</v>
      </c>
      <c r="I887" s="704">
        <v>1946656991</v>
      </c>
      <c r="J887" s="704">
        <v>1946656991</v>
      </c>
      <c r="K887" s="704">
        <v>1946656991</v>
      </c>
      <c r="L887" s="704">
        <v>1946656991</v>
      </c>
      <c r="M887" s="704">
        <v>1946656991</v>
      </c>
      <c r="N887" s="704">
        <v>1946656991</v>
      </c>
      <c r="O887" s="704" t="s">
        <v>2969</v>
      </c>
      <c r="P887" s="344"/>
      <c r="Q887"/>
    </row>
    <row r="888" spans="1:17" ht="14.4">
      <c r="A888" s="340"/>
      <c r="B888" s="667">
        <v>1110203</v>
      </c>
      <c r="C888" s="671" t="s">
        <v>9</v>
      </c>
      <c r="D888" s="704">
        <v>23991475960</v>
      </c>
      <c r="E888" s="704">
        <v>18982560128</v>
      </c>
      <c r="F888" s="704">
        <v>19620745961</v>
      </c>
      <c r="G888" s="704">
        <v>20421946653</v>
      </c>
      <c r="H888" s="704">
        <v>14577690520</v>
      </c>
      <c r="I888" s="704">
        <v>14352244438</v>
      </c>
      <c r="J888" s="704">
        <v>14567285317</v>
      </c>
      <c r="K888" s="704">
        <v>10911590382</v>
      </c>
      <c r="L888" s="704">
        <v>13949909891</v>
      </c>
      <c r="M888" s="704">
        <v>10356646180</v>
      </c>
      <c r="N888" s="704">
        <v>12624980608</v>
      </c>
      <c r="O888" s="704" t="s">
        <v>2789</v>
      </c>
      <c r="P888" s="344"/>
      <c r="Q888"/>
    </row>
    <row r="889" spans="1:17" ht="14.4">
      <c r="A889" s="340"/>
      <c r="B889" s="686">
        <v>1110204</v>
      </c>
      <c r="C889" s="700" t="s">
        <v>809</v>
      </c>
      <c r="D889" s="706">
        <f t="shared" ref="D889:N889" si="16">+SUM(D890:D891)</f>
        <v>2444079001</v>
      </c>
      <c r="E889" s="706">
        <f t="shared" si="16"/>
        <v>2205408120</v>
      </c>
      <c r="F889" s="706">
        <f t="shared" si="16"/>
        <v>2271570363</v>
      </c>
      <c r="G889" s="706">
        <f t="shared" si="16"/>
        <v>2339717474</v>
      </c>
      <c r="H889" s="706">
        <f t="shared" si="16"/>
        <v>2409908998</v>
      </c>
      <c r="I889" s="706">
        <f t="shared" si="16"/>
        <v>2482206268</v>
      </c>
      <c r="J889" s="706">
        <f t="shared" si="16"/>
        <v>2556672457</v>
      </c>
      <c r="K889" s="706">
        <f t="shared" si="16"/>
        <v>2633372630</v>
      </c>
      <c r="L889" s="706">
        <f t="shared" si="16"/>
        <v>2712373809</v>
      </c>
      <c r="M889" s="706">
        <f t="shared" si="16"/>
        <v>2793745023</v>
      </c>
      <c r="N889" s="706">
        <f t="shared" si="16"/>
        <v>2877557374</v>
      </c>
      <c r="O889" s="706" t="s">
        <v>2593</v>
      </c>
      <c r="P889" s="344"/>
      <c r="Q889"/>
    </row>
    <row r="890" spans="1:17" ht="14.4">
      <c r="A890" s="340"/>
      <c r="B890" s="667">
        <v>111020401</v>
      </c>
      <c r="C890" s="671" t="s">
        <v>809</v>
      </c>
      <c r="D890" s="704">
        <f>+ROUND(244407900.143373,0)</f>
        <v>244407900</v>
      </c>
      <c r="E890" s="704">
        <v>220540812</v>
      </c>
      <c r="F890" s="704">
        <v>227157036</v>
      </c>
      <c r="G890" s="704">
        <v>233971747</v>
      </c>
      <c r="H890" s="704">
        <v>240990900</v>
      </c>
      <c r="I890" s="704">
        <v>248220627</v>
      </c>
      <c r="J890" s="704">
        <v>255667246</v>
      </c>
      <c r="K890" s="704">
        <v>263337263</v>
      </c>
      <c r="L890" s="704">
        <v>271237381</v>
      </c>
      <c r="M890" s="704">
        <v>279374502</v>
      </c>
      <c r="N890" s="704">
        <v>287755737</v>
      </c>
      <c r="O890" s="704" t="s">
        <v>2593</v>
      </c>
      <c r="P890" s="344"/>
      <c r="Q890"/>
    </row>
    <row r="891" spans="1:17" ht="28.8">
      <c r="A891" s="340"/>
      <c r="B891" s="667">
        <v>111020402</v>
      </c>
      <c r="C891" s="671" t="s">
        <v>1956</v>
      </c>
      <c r="D891" s="704">
        <f>+ROUND(2199671101.29036,0)</f>
        <v>2199671101</v>
      </c>
      <c r="E891" s="704">
        <v>1984867308</v>
      </c>
      <c r="F891" s="704">
        <v>2044413327</v>
      </c>
      <c r="G891" s="704">
        <v>2105745727</v>
      </c>
      <c r="H891" s="704">
        <v>2168918098</v>
      </c>
      <c r="I891" s="704">
        <v>2233985641</v>
      </c>
      <c r="J891" s="704">
        <v>2301005211</v>
      </c>
      <c r="K891" s="704">
        <v>2370035367</v>
      </c>
      <c r="L891" s="704">
        <v>2441136428</v>
      </c>
      <c r="M891" s="704">
        <v>2514370521</v>
      </c>
      <c r="N891" s="704">
        <v>2589801637</v>
      </c>
      <c r="O891" s="704" t="s">
        <v>2593</v>
      </c>
      <c r="P891" s="344"/>
      <c r="Q891"/>
    </row>
    <row r="892" spans="1:17" ht="14.4">
      <c r="A892" s="340"/>
      <c r="B892" s="667">
        <v>1110206</v>
      </c>
      <c r="C892" s="671" t="s">
        <v>808</v>
      </c>
      <c r="D892" s="704">
        <v>1474670691</v>
      </c>
      <c r="E892" s="704">
        <v>0</v>
      </c>
      <c r="F892" s="704">
        <v>0</v>
      </c>
      <c r="G892" s="704">
        <v>0</v>
      </c>
      <c r="H892" s="704">
        <v>0</v>
      </c>
      <c r="I892" s="704">
        <v>0</v>
      </c>
      <c r="J892" s="704">
        <v>0</v>
      </c>
      <c r="K892" s="704">
        <v>0</v>
      </c>
      <c r="L892" s="704">
        <v>0</v>
      </c>
      <c r="M892" s="704">
        <v>0</v>
      </c>
      <c r="N892" s="704">
        <v>0</v>
      </c>
      <c r="O892" s="704" t="s">
        <v>2969</v>
      </c>
      <c r="P892" s="344"/>
      <c r="Q892"/>
    </row>
    <row r="893" spans="1:17" ht="14.4">
      <c r="A893" s="340"/>
      <c r="B893" s="667">
        <v>1110207</v>
      </c>
      <c r="C893" s="671" t="s">
        <v>807</v>
      </c>
      <c r="D893" s="704">
        <v>30120</v>
      </c>
      <c r="E893" s="704">
        <v>1</v>
      </c>
      <c r="F893" s="704">
        <v>1</v>
      </c>
      <c r="G893" s="704">
        <v>1</v>
      </c>
      <c r="H893" s="704">
        <v>1</v>
      </c>
      <c r="I893" s="704">
        <v>1</v>
      </c>
      <c r="J893" s="704">
        <v>1</v>
      </c>
      <c r="K893" s="704">
        <v>1</v>
      </c>
      <c r="L893" s="704">
        <v>1</v>
      </c>
      <c r="M893" s="704">
        <v>1</v>
      </c>
      <c r="N893" s="704">
        <v>1</v>
      </c>
      <c r="O893" s="704" t="s">
        <v>2789</v>
      </c>
      <c r="P893" s="344"/>
      <c r="Q893"/>
    </row>
    <row r="894" spans="1:17" ht="14.4">
      <c r="A894" s="340">
        <v>1</v>
      </c>
      <c r="B894" s="667">
        <v>1110214</v>
      </c>
      <c r="C894" s="671" t="s">
        <v>2123</v>
      </c>
      <c r="D894" s="704">
        <v>216788664</v>
      </c>
      <c r="E894" s="704">
        <v>0</v>
      </c>
      <c r="F894" s="704">
        <v>0</v>
      </c>
      <c r="G894" s="704">
        <v>0</v>
      </c>
      <c r="H894" s="704">
        <v>0</v>
      </c>
      <c r="I894" s="704">
        <v>0</v>
      </c>
      <c r="J894" s="704">
        <v>0</v>
      </c>
      <c r="K894" s="704">
        <v>0</v>
      </c>
      <c r="L894" s="704">
        <v>0</v>
      </c>
      <c r="M894" s="704">
        <v>0</v>
      </c>
      <c r="N894" s="704">
        <v>0</v>
      </c>
      <c r="O894" s="704" t="s">
        <v>2789</v>
      </c>
      <c r="P894" s="344"/>
      <c r="Q894"/>
    </row>
    <row r="895" spans="1:17" ht="14.4">
      <c r="B895" s="452">
        <v>1110215</v>
      </c>
      <c r="C895" s="668" t="s">
        <v>4393</v>
      </c>
      <c r="D895" s="704">
        <v>0</v>
      </c>
      <c r="E895" s="704">
        <v>1583792022</v>
      </c>
      <c r="F895" s="704">
        <v>1623861960</v>
      </c>
      <c r="G895" s="704">
        <v>1664945668</v>
      </c>
      <c r="H895" s="704">
        <v>1707068793</v>
      </c>
      <c r="I895" s="704">
        <v>1750257634</v>
      </c>
      <c r="J895" s="704">
        <v>1794539152</v>
      </c>
      <c r="K895" s="704">
        <v>1839940992</v>
      </c>
      <c r="L895" s="704">
        <v>1886491499</v>
      </c>
      <c r="M895" s="704">
        <v>1934219734</v>
      </c>
      <c r="N895" s="704">
        <v>1983155494</v>
      </c>
      <c r="O895" s="707"/>
      <c r="P895" s="344"/>
      <c r="Q895"/>
    </row>
    <row r="896" spans="1:17" ht="14.4">
      <c r="B896" s="669">
        <v>1110213</v>
      </c>
      <c r="C896" s="670" t="s">
        <v>1254</v>
      </c>
      <c r="D896" s="705">
        <f t="shared" ref="D896:N896" si="17">+SUM(D897:D898)</f>
        <v>11401217908</v>
      </c>
      <c r="E896" s="705">
        <f t="shared" si="17"/>
        <v>12209962640</v>
      </c>
      <c r="F896" s="705">
        <f t="shared" si="17"/>
        <v>7459114271</v>
      </c>
      <c r="G896" s="705">
        <f t="shared" si="17"/>
        <v>7994983044</v>
      </c>
      <c r="H896" s="705">
        <f t="shared" si="17"/>
        <v>8473079795</v>
      </c>
      <c r="I896" s="705">
        <f t="shared" si="17"/>
        <v>9269216967</v>
      </c>
      <c r="J896" s="705">
        <f t="shared" si="17"/>
        <v>9036932720</v>
      </c>
      <c r="K896" s="705">
        <f t="shared" si="17"/>
        <v>9840360177</v>
      </c>
      <c r="L896" s="705">
        <f t="shared" si="17"/>
        <v>10336356155</v>
      </c>
      <c r="M896" s="705">
        <f t="shared" si="17"/>
        <v>10911361096</v>
      </c>
      <c r="N896" s="705">
        <f t="shared" si="17"/>
        <v>11411478214</v>
      </c>
      <c r="O896" s="705" t="s">
        <v>342</v>
      </c>
      <c r="P896" s="344"/>
      <c r="Q896"/>
    </row>
    <row r="897" spans="1:17" ht="14.4">
      <c r="B897" s="667">
        <v>111021301</v>
      </c>
      <c r="C897" s="674" t="s">
        <v>335</v>
      </c>
      <c r="D897" s="704">
        <v>7850086423</v>
      </c>
      <c r="E897" s="704">
        <v>8789532304</v>
      </c>
      <c r="F897" s="704">
        <v>5369559906</v>
      </c>
      <c r="G897" s="704">
        <v>5755313411</v>
      </c>
      <c r="H897" s="704">
        <v>6099478825</v>
      </c>
      <c r="I897" s="704">
        <v>6672590602</v>
      </c>
      <c r="J897" s="704">
        <v>6505377159</v>
      </c>
      <c r="K897" s="704">
        <v>7083736962</v>
      </c>
      <c r="L897" s="704">
        <v>7440787413</v>
      </c>
      <c r="M897" s="704">
        <v>7854713701</v>
      </c>
      <c r="N897" s="704">
        <v>8214730819</v>
      </c>
      <c r="O897" s="704" t="s">
        <v>2921</v>
      </c>
      <c r="P897" s="344"/>
      <c r="Q897"/>
    </row>
    <row r="898" spans="1:17" ht="14.4">
      <c r="B898" s="667">
        <v>111021302</v>
      </c>
      <c r="C898" s="671" t="s">
        <v>2124</v>
      </c>
      <c r="D898" s="704">
        <v>3551131485</v>
      </c>
      <c r="E898" s="704">
        <v>3420430336</v>
      </c>
      <c r="F898" s="704">
        <v>2089554365</v>
      </c>
      <c r="G898" s="704">
        <v>2239669633</v>
      </c>
      <c r="H898" s="704">
        <v>2373600970</v>
      </c>
      <c r="I898" s="704">
        <v>2596626365</v>
      </c>
      <c r="J898" s="704">
        <v>2531555561</v>
      </c>
      <c r="K898" s="704">
        <v>2756623215</v>
      </c>
      <c r="L898" s="704">
        <v>2895568742</v>
      </c>
      <c r="M898" s="704">
        <v>3056647395</v>
      </c>
      <c r="N898" s="704">
        <v>3196747395</v>
      </c>
      <c r="O898" s="704" t="s">
        <v>2921</v>
      </c>
      <c r="P898" s="344"/>
      <c r="Q898"/>
    </row>
    <row r="899" spans="1:17" ht="14.4">
      <c r="B899" s="663">
        <v>112</v>
      </c>
      <c r="C899" s="664" t="s">
        <v>874</v>
      </c>
      <c r="D899" s="702">
        <f t="shared" ref="D899:N899" si="18">+D900+D905+D931+D948+D957+D959+D961+D993+D995+D1043+D1071+D1097+D1179+D1181</f>
        <v>1358775943013</v>
      </c>
      <c r="E899" s="702">
        <f t="shared" si="18"/>
        <v>1353868824444</v>
      </c>
      <c r="F899" s="702">
        <f t="shared" si="18"/>
        <v>1355298212653</v>
      </c>
      <c r="G899" s="702">
        <f t="shared" si="18"/>
        <v>1394357708885</v>
      </c>
      <c r="H899" s="702">
        <f t="shared" si="18"/>
        <v>1428744617532</v>
      </c>
      <c r="I899" s="702">
        <f t="shared" si="18"/>
        <v>1470716258052</v>
      </c>
      <c r="J899" s="702">
        <f t="shared" si="18"/>
        <v>1506280277997</v>
      </c>
      <c r="K899" s="702">
        <f t="shared" si="18"/>
        <v>1548066584683</v>
      </c>
      <c r="L899" s="702">
        <f t="shared" si="18"/>
        <v>1594578154854</v>
      </c>
      <c r="M899" s="702">
        <f t="shared" si="18"/>
        <v>1636443624141</v>
      </c>
      <c r="N899" s="702">
        <f t="shared" si="18"/>
        <v>1671207701765</v>
      </c>
      <c r="O899" s="702" t="s">
        <v>342</v>
      </c>
      <c r="P899" s="344"/>
      <c r="Q899"/>
    </row>
    <row r="900" spans="1:17" ht="14.4">
      <c r="A900" s="339">
        <v>2</v>
      </c>
      <c r="B900" s="665">
        <v>11201</v>
      </c>
      <c r="C900" s="666" t="s">
        <v>250</v>
      </c>
      <c r="D900" s="703">
        <f t="shared" ref="D900:N900" si="19">+SUM(D901:D904)</f>
        <v>9295209376</v>
      </c>
      <c r="E900" s="703">
        <f t="shared" si="19"/>
        <v>8305258117</v>
      </c>
      <c r="F900" s="703">
        <f t="shared" si="19"/>
        <v>8554415861</v>
      </c>
      <c r="G900" s="703">
        <f t="shared" si="19"/>
        <v>8811048337</v>
      </c>
      <c r="H900" s="703">
        <f t="shared" si="19"/>
        <v>9075379788</v>
      </c>
      <c r="I900" s="703">
        <f t="shared" si="19"/>
        <v>9347641182</v>
      </c>
      <c r="J900" s="703">
        <f t="shared" si="19"/>
        <v>9628070417</v>
      </c>
      <c r="K900" s="703">
        <f t="shared" si="19"/>
        <v>9916912530</v>
      </c>
      <c r="L900" s="703">
        <f t="shared" si="19"/>
        <v>10214419906</v>
      </c>
      <c r="M900" s="703">
        <f t="shared" si="19"/>
        <v>10520852504</v>
      </c>
      <c r="N900" s="703">
        <f t="shared" si="19"/>
        <v>10836478079</v>
      </c>
      <c r="O900" s="703" t="s">
        <v>342</v>
      </c>
      <c r="P900" s="344"/>
      <c r="Q900"/>
    </row>
    <row r="901" spans="1:17" ht="14.4">
      <c r="B901" s="667">
        <v>1120102</v>
      </c>
      <c r="C901" s="671" t="s">
        <v>127</v>
      </c>
      <c r="D901" s="704">
        <v>1230641224</v>
      </c>
      <c r="E901" s="704">
        <v>0</v>
      </c>
      <c r="F901" s="704">
        <v>0</v>
      </c>
      <c r="G901" s="704">
        <v>0</v>
      </c>
      <c r="H901" s="704">
        <v>0</v>
      </c>
      <c r="I901" s="704">
        <v>0</v>
      </c>
      <c r="J901" s="704">
        <v>0</v>
      </c>
      <c r="K901" s="704">
        <v>0</v>
      </c>
      <c r="L901" s="704">
        <v>0</v>
      </c>
      <c r="M901" s="704">
        <v>0</v>
      </c>
      <c r="N901" s="704">
        <v>0</v>
      </c>
      <c r="O901" s="704" t="s">
        <v>2789</v>
      </c>
      <c r="P901" s="344"/>
      <c r="Q901"/>
    </row>
    <row r="902" spans="1:17" ht="14.4">
      <c r="B902" s="667">
        <v>1120104</v>
      </c>
      <c r="C902" s="671" t="s">
        <v>152</v>
      </c>
      <c r="D902" s="704">
        <v>1210758</v>
      </c>
      <c r="E902" s="704">
        <v>1</v>
      </c>
      <c r="F902" s="704">
        <v>1</v>
      </c>
      <c r="G902" s="704">
        <v>1</v>
      </c>
      <c r="H902" s="704">
        <v>1</v>
      </c>
      <c r="I902" s="704">
        <v>1</v>
      </c>
      <c r="J902" s="704">
        <v>1</v>
      </c>
      <c r="K902" s="704">
        <v>1</v>
      </c>
      <c r="L902" s="704">
        <v>1</v>
      </c>
      <c r="M902" s="704">
        <v>1</v>
      </c>
      <c r="N902" s="704">
        <v>1</v>
      </c>
      <c r="O902" s="704" t="s">
        <v>2789</v>
      </c>
      <c r="P902" s="344"/>
      <c r="Q902"/>
    </row>
    <row r="903" spans="1:17" ht="14.4">
      <c r="B903" s="667">
        <v>1120105</v>
      </c>
      <c r="C903" s="671" t="s">
        <v>402</v>
      </c>
      <c r="D903" s="704">
        <v>7477141029</v>
      </c>
      <c r="E903" s="704">
        <v>7701455260</v>
      </c>
      <c r="F903" s="704">
        <v>7932498918</v>
      </c>
      <c r="G903" s="704">
        <v>8170473886</v>
      </c>
      <c r="H903" s="704">
        <v>8415588103</v>
      </c>
      <c r="I903" s="704">
        <v>8668055746</v>
      </c>
      <c r="J903" s="704">
        <v>8928097418</v>
      </c>
      <c r="K903" s="704">
        <v>9195940341</v>
      </c>
      <c r="L903" s="704">
        <v>9471818551</v>
      </c>
      <c r="M903" s="704">
        <v>9755973108</v>
      </c>
      <c r="N903" s="704">
        <v>10048652301</v>
      </c>
      <c r="O903" s="704" t="s">
        <v>2789</v>
      </c>
      <c r="P903" s="344"/>
      <c r="Q903"/>
    </row>
    <row r="904" spans="1:17" ht="14.4">
      <c r="B904" s="667">
        <v>1120106</v>
      </c>
      <c r="C904" s="668" t="s">
        <v>1957</v>
      </c>
      <c r="D904" s="704">
        <v>586216365</v>
      </c>
      <c r="E904" s="704">
        <v>603802856</v>
      </c>
      <c r="F904" s="704">
        <v>621916942</v>
      </c>
      <c r="G904" s="704">
        <v>640574450</v>
      </c>
      <c r="H904" s="704">
        <v>659791684</v>
      </c>
      <c r="I904" s="704">
        <v>679585435</v>
      </c>
      <c r="J904" s="704">
        <v>699972998</v>
      </c>
      <c r="K904" s="704">
        <v>720972188</v>
      </c>
      <c r="L904" s="704">
        <v>742601354</v>
      </c>
      <c r="M904" s="704">
        <v>764879395</v>
      </c>
      <c r="N904" s="704">
        <v>787825777</v>
      </c>
      <c r="O904" s="704" t="s">
        <v>2789</v>
      </c>
      <c r="P904" s="344"/>
      <c r="Q904"/>
    </row>
    <row r="905" spans="1:17" ht="14.4">
      <c r="B905" s="665">
        <v>11202</v>
      </c>
      <c r="C905" s="666" t="s">
        <v>251</v>
      </c>
      <c r="D905" s="703">
        <f>+SUM(D906:D913)+D917+D930</f>
        <v>23500141373</v>
      </c>
      <c r="E905" s="703">
        <f t="shared" ref="E905:N905" si="20">+SUM(E906:E913)+E917+E930</f>
        <v>22817972153</v>
      </c>
      <c r="F905" s="703">
        <f t="shared" si="20"/>
        <v>23502481266</v>
      </c>
      <c r="G905" s="703">
        <f t="shared" si="20"/>
        <v>24207525952</v>
      </c>
      <c r="H905" s="703">
        <f t="shared" si="20"/>
        <v>24933722277</v>
      </c>
      <c r="I905" s="703">
        <f t="shared" si="20"/>
        <v>25681704786</v>
      </c>
      <c r="J905" s="703">
        <f t="shared" si="20"/>
        <v>26452127062</v>
      </c>
      <c r="K905" s="703">
        <f t="shared" si="20"/>
        <v>27245662294</v>
      </c>
      <c r="L905" s="703">
        <f t="shared" si="20"/>
        <v>28063003869</v>
      </c>
      <c r="M905" s="703">
        <f t="shared" si="20"/>
        <v>28904865974</v>
      </c>
      <c r="N905" s="703">
        <f t="shared" si="20"/>
        <v>29772011941</v>
      </c>
      <c r="O905" s="703" t="s">
        <v>342</v>
      </c>
      <c r="P905" s="344"/>
      <c r="Q905"/>
    </row>
    <row r="906" spans="1:17" ht="28.8">
      <c r="B906" s="667">
        <v>1120202</v>
      </c>
      <c r="C906" s="671" t="s">
        <v>2125</v>
      </c>
      <c r="D906" s="704">
        <v>23010476279</v>
      </c>
      <c r="E906" s="704">
        <v>22644358616</v>
      </c>
      <c r="F906" s="704">
        <v>23323689374</v>
      </c>
      <c r="G906" s="704">
        <v>24023400055</v>
      </c>
      <c r="H906" s="704">
        <v>24744102057</v>
      </c>
      <c r="I906" s="704">
        <v>25486425119</v>
      </c>
      <c r="J906" s="704">
        <v>26251017873</v>
      </c>
      <c r="K906" s="704">
        <v>27038548409</v>
      </c>
      <c r="L906" s="704">
        <v>27849704861</v>
      </c>
      <c r="M906" s="704">
        <v>28685196007</v>
      </c>
      <c r="N906" s="704">
        <v>29545751887</v>
      </c>
      <c r="O906" s="704" t="s">
        <v>2789</v>
      </c>
      <c r="P906" s="344"/>
      <c r="Q906"/>
    </row>
    <row r="907" spans="1:17" ht="14.4">
      <c r="B907" s="667">
        <v>1120203</v>
      </c>
      <c r="C907" s="668" t="s">
        <v>114</v>
      </c>
      <c r="D907" s="704">
        <v>0</v>
      </c>
      <c r="E907" s="704">
        <v>1</v>
      </c>
      <c r="F907" s="704">
        <v>1</v>
      </c>
      <c r="G907" s="704">
        <v>1</v>
      </c>
      <c r="H907" s="704">
        <v>1</v>
      </c>
      <c r="I907" s="704">
        <v>1</v>
      </c>
      <c r="J907" s="704">
        <v>1</v>
      </c>
      <c r="K907" s="704">
        <v>1</v>
      </c>
      <c r="L907" s="704">
        <v>1</v>
      </c>
      <c r="M907" s="704">
        <v>1</v>
      </c>
      <c r="N907" s="704">
        <v>1</v>
      </c>
      <c r="O907" s="704" t="s">
        <v>2789</v>
      </c>
      <c r="P907" s="344"/>
      <c r="Q907"/>
    </row>
    <row r="908" spans="1:17" ht="14.4">
      <c r="A908" s="339">
        <v>3</v>
      </c>
      <c r="B908" s="667">
        <v>1120204</v>
      </c>
      <c r="C908" s="671" t="s">
        <v>70</v>
      </c>
      <c r="D908" s="704">
        <v>79976020</v>
      </c>
      <c r="E908" s="704">
        <v>1</v>
      </c>
      <c r="F908" s="704">
        <v>1</v>
      </c>
      <c r="G908" s="704">
        <v>1</v>
      </c>
      <c r="H908" s="704">
        <v>1</v>
      </c>
      <c r="I908" s="704">
        <v>1</v>
      </c>
      <c r="J908" s="704">
        <v>1</v>
      </c>
      <c r="K908" s="704">
        <v>1</v>
      </c>
      <c r="L908" s="704">
        <v>1</v>
      </c>
      <c r="M908" s="704">
        <v>1</v>
      </c>
      <c r="N908" s="704">
        <v>1</v>
      </c>
      <c r="O908" s="704" t="s">
        <v>2593</v>
      </c>
      <c r="P908" s="344"/>
      <c r="Q908"/>
    </row>
    <row r="909" spans="1:17" ht="14.4">
      <c r="B909" s="667">
        <v>1120205</v>
      </c>
      <c r="C909" s="671" t="s">
        <v>403</v>
      </c>
      <c r="D909" s="704">
        <v>0</v>
      </c>
      <c r="E909" s="704">
        <v>750994</v>
      </c>
      <c r="F909" s="704">
        <v>743484</v>
      </c>
      <c r="G909" s="704">
        <v>736049</v>
      </c>
      <c r="H909" s="704">
        <v>728689</v>
      </c>
      <c r="I909" s="704">
        <v>721402</v>
      </c>
      <c r="J909" s="704">
        <v>714188</v>
      </c>
      <c r="K909" s="704">
        <v>707046</v>
      </c>
      <c r="L909" s="704">
        <v>699976</v>
      </c>
      <c r="M909" s="704">
        <v>692976</v>
      </c>
      <c r="N909" s="704">
        <v>713765</v>
      </c>
      <c r="O909" s="704" t="s">
        <v>2593</v>
      </c>
      <c r="P909" s="344"/>
      <c r="Q909"/>
    </row>
    <row r="910" spans="1:17" ht="14.4">
      <c r="B910" s="667">
        <v>1120210</v>
      </c>
      <c r="C910" s="671" t="s">
        <v>336</v>
      </c>
      <c r="D910" s="704">
        <v>0</v>
      </c>
      <c r="E910" s="704">
        <v>0</v>
      </c>
      <c r="F910" s="704">
        <v>0</v>
      </c>
      <c r="G910" s="704">
        <v>0</v>
      </c>
      <c r="H910" s="704">
        <v>0</v>
      </c>
      <c r="I910" s="704">
        <v>0</v>
      </c>
      <c r="J910" s="704">
        <v>0</v>
      </c>
      <c r="K910" s="704">
        <v>0</v>
      </c>
      <c r="L910" s="704">
        <v>0</v>
      </c>
      <c r="M910" s="704">
        <v>0</v>
      </c>
      <c r="N910" s="704">
        <v>0</v>
      </c>
      <c r="O910" s="704" t="s">
        <v>342</v>
      </c>
      <c r="P910" s="344"/>
      <c r="Q910"/>
    </row>
    <row r="911" spans="1:17" ht="14.4">
      <c r="B911" s="667">
        <v>1120206</v>
      </c>
      <c r="C911" s="671" t="s">
        <v>57</v>
      </c>
      <c r="D911" s="704">
        <f>+ROUND(325716658.86747,0)</f>
        <v>325716659</v>
      </c>
      <c r="E911" s="704">
        <v>131826546</v>
      </c>
      <c r="F911" s="704">
        <v>135781343</v>
      </c>
      <c r="G911" s="704">
        <v>139854783</v>
      </c>
      <c r="H911" s="704">
        <v>144050426</v>
      </c>
      <c r="I911" s="704">
        <v>148371939</v>
      </c>
      <c r="J911" s="704">
        <v>152823097</v>
      </c>
      <c r="K911" s="704">
        <v>157407790</v>
      </c>
      <c r="L911" s="704">
        <v>162130024</v>
      </c>
      <c r="M911" s="704">
        <v>166993925</v>
      </c>
      <c r="N911" s="704">
        <v>172003743</v>
      </c>
      <c r="O911" s="704" t="s">
        <v>2593</v>
      </c>
      <c r="P911" s="344"/>
      <c r="Q911"/>
    </row>
    <row r="912" spans="1:17" ht="14.4">
      <c r="B912" s="667">
        <v>1120207</v>
      </c>
      <c r="C912" s="671" t="s">
        <v>85</v>
      </c>
      <c r="D912" s="704">
        <v>83972015</v>
      </c>
      <c r="E912" s="704">
        <v>41035594</v>
      </c>
      <c r="F912" s="704">
        <v>42266662</v>
      </c>
      <c r="G912" s="704">
        <v>43534662</v>
      </c>
      <c r="H912" s="704">
        <v>44840702</v>
      </c>
      <c r="I912" s="704">
        <v>46185923</v>
      </c>
      <c r="J912" s="704">
        <v>47571501</v>
      </c>
      <c r="K912" s="704">
        <v>48998646</v>
      </c>
      <c r="L912" s="704">
        <v>50468605</v>
      </c>
      <c r="M912" s="704">
        <v>51982663</v>
      </c>
      <c r="N912" s="704">
        <v>53542143</v>
      </c>
      <c r="O912" s="704" t="s">
        <v>2789</v>
      </c>
      <c r="P912" s="344"/>
      <c r="Q912"/>
    </row>
    <row r="913" spans="1:17" ht="14.4">
      <c r="B913" s="672">
        <v>1120212</v>
      </c>
      <c r="C913" s="673" t="s">
        <v>4107</v>
      </c>
      <c r="D913" s="706">
        <v>100</v>
      </c>
      <c r="E913" s="706">
        <v>100</v>
      </c>
      <c r="F913" s="706">
        <v>100</v>
      </c>
      <c r="G913" s="706">
        <v>100</v>
      </c>
      <c r="H913" s="706">
        <v>100</v>
      </c>
      <c r="I913" s="706">
        <v>100</v>
      </c>
      <c r="J913" s="706">
        <v>100</v>
      </c>
      <c r="K913" s="706">
        <v>100</v>
      </c>
      <c r="L913" s="706">
        <v>100</v>
      </c>
      <c r="M913" s="706">
        <v>100</v>
      </c>
      <c r="N913" s="706">
        <v>100</v>
      </c>
      <c r="O913" s="706" t="s">
        <v>342</v>
      </c>
      <c r="P913" s="344"/>
      <c r="Q913"/>
    </row>
    <row r="914" spans="1:17" ht="14.4">
      <c r="A914" s="339">
        <v>4</v>
      </c>
      <c r="B914" s="667">
        <v>112021201</v>
      </c>
      <c r="C914" s="671" t="s">
        <v>4108</v>
      </c>
      <c r="D914" s="704">
        <v>45</v>
      </c>
      <c r="E914" s="704">
        <v>45</v>
      </c>
      <c r="F914" s="704">
        <v>45</v>
      </c>
      <c r="G914" s="704">
        <v>45</v>
      </c>
      <c r="H914" s="704">
        <v>45</v>
      </c>
      <c r="I914" s="704">
        <v>45</v>
      </c>
      <c r="J914" s="704">
        <v>45</v>
      </c>
      <c r="K914" s="704">
        <v>45</v>
      </c>
      <c r="L914" s="704">
        <v>45</v>
      </c>
      <c r="M914" s="704">
        <v>45</v>
      </c>
      <c r="N914" s="704">
        <v>45</v>
      </c>
      <c r="O914" s="704" t="s">
        <v>4314</v>
      </c>
      <c r="P914" s="344"/>
      <c r="Q914"/>
    </row>
    <row r="915" spans="1:17" ht="14.4">
      <c r="B915" s="667">
        <v>112021202</v>
      </c>
      <c r="C915" s="671" t="s">
        <v>4109</v>
      </c>
      <c r="D915" s="704">
        <v>15</v>
      </c>
      <c r="E915" s="704">
        <v>15</v>
      </c>
      <c r="F915" s="704">
        <v>15</v>
      </c>
      <c r="G915" s="704">
        <v>15</v>
      </c>
      <c r="H915" s="704">
        <v>15</v>
      </c>
      <c r="I915" s="704">
        <v>15</v>
      </c>
      <c r="J915" s="704">
        <v>15</v>
      </c>
      <c r="K915" s="704">
        <v>15</v>
      </c>
      <c r="L915" s="704">
        <v>15</v>
      </c>
      <c r="M915" s="704">
        <v>15</v>
      </c>
      <c r="N915" s="704">
        <v>15</v>
      </c>
      <c r="O915" s="704" t="s">
        <v>4314</v>
      </c>
      <c r="P915" s="344"/>
      <c r="Q915"/>
    </row>
    <row r="916" spans="1:17" ht="14.4">
      <c r="B916" s="667">
        <v>112021203</v>
      </c>
      <c r="C916" s="671" t="s">
        <v>4110</v>
      </c>
      <c r="D916" s="704">
        <v>40</v>
      </c>
      <c r="E916" s="704">
        <v>40</v>
      </c>
      <c r="F916" s="704">
        <v>40</v>
      </c>
      <c r="G916" s="704">
        <v>40</v>
      </c>
      <c r="H916" s="704">
        <v>40</v>
      </c>
      <c r="I916" s="704">
        <v>40</v>
      </c>
      <c r="J916" s="704">
        <v>40</v>
      </c>
      <c r="K916" s="704">
        <v>40</v>
      </c>
      <c r="L916" s="704">
        <v>40</v>
      </c>
      <c r="M916" s="704">
        <v>40</v>
      </c>
      <c r="N916" s="704">
        <v>40</v>
      </c>
      <c r="O916" s="704" t="s">
        <v>4314</v>
      </c>
      <c r="P916" s="344"/>
      <c r="Q916"/>
    </row>
    <row r="917" spans="1:17" ht="14.4">
      <c r="B917" s="672">
        <v>1120213</v>
      </c>
      <c r="C917" s="673" t="s">
        <v>4111</v>
      </c>
      <c r="D917" s="706">
        <v>300</v>
      </c>
      <c r="E917" s="706">
        <v>300</v>
      </c>
      <c r="F917" s="706">
        <v>300</v>
      </c>
      <c r="G917" s="706">
        <v>300</v>
      </c>
      <c r="H917" s="706">
        <v>300</v>
      </c>
      <c r="I917" s="706">
        <v>300</v>
      </c>
      <c r="J917" s="706">
        <v>300</v>
      </c>
      <c r="K917" s="706">
        <v>300</v>
      </c>
      <c r="L917" s="706">
        <v>300</v>
      </c>
      <c r="M917" s="706">
        <v>300</v>
      </c>
      <c r="N917" s="706">
        <v>300</v>
      </c>
      <c r="O917" s="706" t="s">
        <v>342</v>
      </c>
      <c r="P917" s="344"/>
      <c r="Q917"/>
    </row>
    <row r="918" spans="1:17" ht="14.4">
      <c r="B918" s="672">
        <v>112021301</v>
      </c>
      <c r="C918" s="673" t="s">
        <v>4112</v>
      </c>
      <c r="D918" s="706">
        <v>100</v>
      </c>
      <c r="E918" s="706">
        <v>100</v>
      </c>
      <c r="F918" s="706">
        <v>100</v>
      </c>
      <c r="G918" s="706">
        <v>100</v>
      </c>
      <c r="H918" s="706">
        <v>100</v>
      </c>
      <c r="I918" s="706">
        <v>100</v>
      </c>
      <c r="J918" s="706">
        <v>100</v>
      </c>
      <c r="K918" s="706">
        <v>100</v>
      </c>
      <c r="L918" s="706">
        <v>100</v>
      </c>
      <c r="M918" s="706">
        <v>100</v>
      </c>
      <c r="N918" s="706">
        <v>100</v>
      </c>
      <c r="O918" s="706" t="s">
        <v>342</v>
      </c>
      <c r="P918" s="344"/>
      <c r="Q918"/>
    </row>
    <row r="919" spans="1:17" ht="14.4">
      <c r="A919" s="340"/>
      <c r="B919" s="667">
        <v>11202130101</v>
      </c>
      <c r="C919" s="671" t="s">
        <v>4113</v>
      </c>
      <c r="D919" s="704">
        <v>45</v>
      </c>
      <c r="E919" s="704">
        <v>45</v>
      </c>
      <c r="F919" s="704">
        <v>45</v>
      </c>
      <c r="G919" s="704">
        <v>45</v>
      </c>
      <c r="H919" s="704">
        <v>45</v>
      </c>
      <c r="I919" s="704">
        <v>45</v>
      </c>
      <c r="J919" s="704">
        <v>45</v>
      </c>
      <c r="K919" s="704">
        <v>45</v>
      </c>
      <c r="L919" s="704">
        <v>45</v>
      </c>
      <c r="M919" s="704">
        <v>45</v>
      </c>
      <c r="N919" s="704">
        <v>45</v>
      </c>
      <c r="O919" s="704" t="s">
        <v>4314</v>
      </c>
      <c r="P919" s="344"/>
      <c r="Q919"/>
    </row>
    <row r="920" spans="1:17" ht="14.4">
      <c r="A920" s="340"/>
      <c r="B920" s="667">
        <v>11202130102</v>
      </c>
      <c r="C920" s="671" t="s">
        <v>4114</v>
      </c>
      <c r="D920" s="704">
        <v>15</v>
      </c>
      <c r="E920" s="704">
        <v>15</v>
      </c>
      <c r="F920" s="704">
        <v>15</v>
      </c>
      <c r="G920" s="704">
        <v>15</v>
      </c>
      <c r="H920" s="704">
        <v>15</v>
      </c>
      <c r="I920" s="704">
        <v>15</v>
      </c>
      <c r="J920" s="704">
        <v>15</v>
      </c>
      <c r="K920" s="704">
        <v>15</v>
      </c>
      <c r="L920" s="704">
        <v>15</v>
      </c>
      <c r="M920" s="704">
        <v>15</v>
      </c>
      <c r="N920" s="704">
        <v>15</v>
      </c>
      <c r="O920" s="704" t="s">
        <v>4314</v>
      </c>
      <c r="P920" s="344"/>
      <c r="Q920"/>
    </row>
    <row r="921" spans="1:17" ht="14.4">
      <c r="A921" s="340"/>
      <c r="B921" s="667">
        <v>11202130103</v>
      </c>
      <c r="C921" s="671" t="s">
        <v>4115</v>
      </c>
      <c r="D921" s="704">
        <v>40</v>
      </c>
      <c r="E921" s="704">
        <v>40</v>
      </c>
      <c r="F921" s="704">
        <v>40</v>
      </c>
      <c r="G921" s="704">
        <v>40</v>
      </c>
      <c r="H921" s="704">
        <v>40</v>
      </c>
      <c r="I921" s="704">
        <v>40</v>
      </c>
      <c r="J921" s="704">
        <v>40</v>
      </c>
      <c r="K921" s="704">
        <v>40</v>
      </c>
      <c r="L921" s="704">
        <v>40</v>
      </c>
      <c r="M921" s="704">
        <v>40</v>
      </c>
      <c r="N921" s="704">
        <v>40</v>
      </c>
      <c r="O921" s="704" t="s">
        <v>4314</v>
      </c>
      <c r="P921" s="344"/>
      <c r="Q921"/>
    </row>
    <row r="922" spans="1:17" ht="14.4">
      <c r="A922" s="340"/>
      <c r="B922" s="672">
        <v>112021302</v>
      </c>
      <c r="C922" s="673" t="s">
        <v>4116</v>
      </c>
      <c r="D922" s="706">
        <v>100</v>
      </c>
      <c r="E922" s="706">
        <v>100</v>
      </c>
      <c r="F922" s="706">
        <v>100</v>
      </c>
      <c r="G922" s="706">
        <v>100</v>
      </c>
      <c r="H922" s="706">
        <v>100</v>
      </c>
      <c r="I922" s="706">
        <v>100</v>
      </c>
      <c r="J922" s="706">
        <v>100</v>
      </c>
      <c r="K922" s="706">
        <v>100</v>
      </c>
      <c r="L922" s="706">
        <v>100</v>
      </c>
      <c r="M922" s="706">
        <v>100</v>
      </c>
      <c r="N922" s="706">
        <v>100</v>
      </c>
      <c r="O922" s="706" t="s">
        <v>342</v>
      </c>
      <c r="P922" s="344"/>
      <c r="Q922"/>
    </row>
    <row r="923" spans="1:17" ht="14.4">
      <c r="A923" s="340"/>
      <c r="B923" s="667">
        <v>11202130201</v>
      </c>
      <c r="C923" s="671" t="s">
        <v>4117</v>
      </c>
      <c r="D923" s="704">
        <v>45</v>
      </c>
      <c r="E923" s="704">
        <v>45</v>
      </c>
      <c r="F923" s="704">
        <v>45</v>
      </c>
      <c r="G923" s="704">
        <v>45</v>
      </c>
      <c r="H923" s="704">
        <v>45</v>
      </c>
      <c r="I923" s="704">
        <v>45</v>
      </c>
      <c r="J923" s="704">
        <v>45</v>
      </c>
      <c r="K923" s="704">
        <v>45</v>
      </c>
      <c r="L923" s="704">
        <v>45</v>
      </c>
      <c r="M923" s="704">
        <v>45</v>
      </c>
      <c r="N923" s="704">
        <v>45</v>
      </c>
      <c r="O923" s="704" t="s">
        <v>4314</v>
      </c>
      <c r="P923" s="344"/>
      <c r="Q923"/>
    </row>
    <row r="924" spans="1:17" ht="14.4">
      <c r="A924" s="340"/>
      <c r="B924" s="667">
        <v>11202130202</v>
      </c>
      <c r="C924" s="671" t="s">
        <v>4118</v>
      </c>
      <c r="D924" s="704">
        <v>15</v>
      </c>
      <c r="E924" s="704">
        <v>15</v>
      </c>
      <c r="F924" s="704">
        <v>15</v>
      </c>
      <c r="G924" s="704">
        <v>15</v>
      </c>
      <c r="H924" s="704">
        <v>15</v>
      </c>
      <c r="I924" s="704">
        <v>15</v>
      </c>
      <c r="J924" s="704">
        <v>15</v>
      </c>
      <c r="K924" s="704">
        <v>15</v>
      </c>
      <c r="L924" s="704">
        <v>15</v>
      </c>
      <c r="M924" s="704">
        <v>15</v>
      </c>
      <c r="N924" s="704">
        <v>15</v>
      </c>
      <c r="O924" s="704" t="s">
        <v>4314</v>
      </c>
      <c r="P924" s="344"/>
      <c r="Q924"/>
    </row>
    <row r="925" spans="1:17" ht="14.4">
      <c r="A925" s="340"/>
      <c r="B925" s="667">
        <v>11202130203</v>
      </c>
      <c r="C925" s="671" t="s">
        <v>4119</v>
      </c>
      <c r="D925" s="704">
        <v>40</v>
      </c>
      <c r="E925" s="704">
        <v>40</v>
      </c>
      <c r="F925" s="704">
        <v>40</v>
      </c>
      <c r="G925" s="704">
        <v>40</v>
      </c>
      <c r="H925" s="704">
        <v>40</v>
      </c>
      <c r="I925" s="704">
        <v>40</v>
      </c>
      <c r="J925" s="704">
        <v>40</v>
      </c>
      <c r="K925" s="704">
        <v>40</v>
      </c>
      <c r="L925" s="704">
        <v>40</v>
      </c>
      <c r="M925" s="704">
        <v>40</v>
      </c>
      <c r="N925" s="704">
        <v>40</v>
      </c>
      <c r="O925" s="704" t="s">
        <v>4314</v>
      </c>
      <c r="P925" s="344"/>
      <c r="Q925"/>
    </row>
    <row r="926" spans="1:17" ht="14.4">
      <c r="A926" s="340"/>
      <c r="B926" s="672">
        <v>112021303</v>
      </c>
      <c r="C926" s="673" t="s">
        <v>4120</v>
      </c>
      <c r="D926" s="706">
        <v>100</v>
      </c>
      <c r="E926" s="706">
        <v>100</v>
      </c>
      <c r="F926" s="706">
        <v>100</v>
      </c>
      <c r="G926" s="706">
        <v>100</v>
      </c>
      <c r="H926" s="706">
        <v>100</v>
      </c>
      <c r="I926" s="706">
        <v>100</v>
      </c>
      <c r="J926" s="706">
        <v>100</v>
      </c>
      <c r="K926" s="706">
        <v>100</v>
      </c>
      <c r="L926" s="706">
        <v>100</v>
      </c>
      <c r="M926" s="706">
        <v>100</v>
      </c>
      <c r="N926" s="706">
        <v>100</v>
      </c>
      <c r="O926" s="706" t="s">
        <v>342</v>
      </c>
      <c r="P926" s="344"/>
      <c r="Q926"/>
    </row>
    <row r="927" spans="1:17" ht="14.4">
      <c r="A927" s="340"/>
      <c r="B927" s="667">
        <v>11202130301</v>
      </c>
      <c r="C927" s="671" t="s">
        <v>4121</v>
      </c>
      <c r="D927" s="704">
        <v>45</v>
      </c>
      <c r="E927" s="704">
        <v>45</v>
      </c>
      <c r="F927" s="704">
        <v>45</v>
      </c>
      <c r="G927" s="704">
        <v>45</v>
      </c>
      <c r="H927" s="704">
        <v>45</v>
      </c>
      <c r="I927" s="704">
        <v>45</v>
      </c>
      <c r="J927" s="704">
        <v>45</v>
      </c>
      <c r="K927" s="704">
        <v>45</v>
      </c>
      <c r="L927" s="704">
        <v>45</v>
      </c>
      <c r="M927" s="704">
        <v>45</v>
      </c>
      <c r="N927" s="704">
        <v>45</v>
      </c>
      <c r="O927" s="704" t="s">
        <v>4314</v>
      </c>
      <c r="P927" s="344"/>
      <c r="Q927"/>
    </row>
    <row r="928" spans="1:17" ht="14.4">
      <c r="A928" s="340"/>
      <c r="B928" s="667">
        <v>11202130302</v>
      </c>
      <c r="C928" s="671" t="s">
        <v>4122</v>
      </c>
      <c r="D928" s="704">
        <v>15</v>
      </c>
      <c r="E928" s="704">
        <v>15</v>
      </c>
      <c r="F928" s="704">
        <v>15</v>
      </c>
      <c r="G928" s="704">
        <v>15</v>
      </c>
      <c r="H928" s="704">
        <v>15</v>
      </c>
      <c r="I928" s="704">
        <v>15</v>
      </c>
      <c r="J928" s="704">
        <v>15</v>
      </c>
      <c r="K928" s="704">
        <v>15</v>
      </c>
      <c r="L928" s="704">
        <v>15</v>
      </c>
      <c r="M928" s="704">
        <v>15</v>
      </c>
      <c r="N928" s="704">
        <v>15</v>
      </c>
      <c r="O928" s="704" t="s">
        <v>4314</v>
      </c>
      <c r="P928" s="344"/>
      <c r="Q928"/>
    </row>
    <row r="929" spans="1:17" ht="14.4">
      <c r="A929" s="340"/>
      <c r="B929" s="667">
        <v>11202130303</v>
      </c>
      <c r="C929" s="671" t="s">
        <v>4123</v>
      </c>
      <c r="D929" s="704">
        <v>40</v>
      </c>
      <c r="E929" s="704">
        <v>40</v>
      </c>
      <c r="F929" s="704">
        <v>40</v>
      </c>
      <c r="G929" s="704">
        <v>40</v>
      </c>
      <c r="H929" s="704">
        <v>40</v>
      </c>
      <c r="I929" s="704">
        <v>40</v>
      </c>
      <c r="J929" s="704">
        <v>40</v>
      </c>
      <c r="K929" s="704">
        <v>40</v>
      </c>
      <c r="L929" s="704">
        <v>40</v>
      </c>
      <c r="M929" s="704">
        <v>40</v>
      </c>
      <c r="N929" s="704">
        <v>40</v>
      </c>
      <c r="O929" s="704" t="s">
        <v>4314</v>
      </c>
      <c r="P929" s="344"/>
      <c r="Q929"/>
    </row>
    <row r="930" spans="1:17" ht="14.4">
      <c r="A930" s="340"/>
      <c r="B930" s="667">
        <v>1120214</v>
      </c>
      <c r="C930" s="668" t="s">
        <v>4394</v>
      </c>
      <c r="D930" s="704">
        <v>0</v>
      </c>
      <c r="E930" s="704">
        <v>1</v>
      </c>
      <c r="F930" s="704">
        <v>1</v>
      </c>
      <c r="G930" s="704">
        <v>1</v>
      </c>
      <c r="H930" s="704">
        <v>1</v>
      </c>
      <c r="I930" s="704">
        <v>1</v>
      </c>
      <c r="J930" s="704">
        <v>1</v>
      </c>
      <c r="K930" s="704">
        <v>1</v>
      </c>
      <c r="L930" s="704">
        <v>1</v>
      </c>
      <c r="M930" s="704">
        <v>1</v>
      </c>
      <c r="N930" s="704">
        <v>1</v>
      </c>
      <c r="O930" s="704"/>
      <c r="P930" s="344"/>
      <c r="Q930"/>
    </row>
    <row r="931" spans="1:17" ht="14.4">
      <c r="A931" s="340"/>
      <c r="B931" s="665">
        <v>11203</v>
      </c>
      <c r="C931" s="666" t="s">
        <v>252</v>
      </c>
      <c r="D931" s="703">
        <f t="shared" ref="D931:N931" si="21">+SUM(D932:D947)</f>
        <v>91176632813</v>
      </c>
      <c r="E931" s="703">
        <f t="shared" si="21"/>
        <v>83114389239</v>
      </c>
      <c r="F931" s="703">
        <f t="shared" si="21"/>
        <v>84728932544</v>
      </c>
      <c r="G931" s="703">
        <f t="shared" si="21"/>
        <v>86395794196</v>
      </c>
      <c r="H931" s="703">
        <f t="shared" si="21"/>
        <v>88109271464</v>
      </c>
      <c r="I931" s="703">
        <f t="shared" si="21"/>
        <v>89866908086</v>
      </c>
      <c r="J931" s="703">
        <f t="shared" si="21"/>
        <v>91667886180</v>
      </c>
      <c r="K931" s="703">
        <f t="shared" si="21"/>
        <v>93512222342</v>
      </c>
      <c r="L931" s="703">
        <f t="shared" si="21"/>
        <v>95400365761</v>
      </c>
      <c r="M931" s="703">
        <f t="shared" si="21"/>
        <v>97332997481</v>
      </c>
      <c r="N931" s="703">
        <f t="shared" si="21"/>
        <v>99310930159</v>
      </c>
      <c r="O931" s="703" t="s">
        <v>342</v>
      </c>
      <c r="P931" s="344"/>
      <c r="Q931"/>
    </row>
    <row r="932" spans="1:17" ht="14.4">
      <c r="A932" s="340"/>
      <c r="B932" s="667">
        <v>1120301</v>
      </c>
      <c r="C932" s="671" t="s">
        <v>122</v>
      </c>
      <c r="D932" s="704">
        <v>11671941</v>
      </c>
      <c r="E932" s="704">
        <v>12022099</v>
      </c>
      <c r="F932" s="704">
        <v>12382762</v>
      </c>
      <c r="G932" s="704">
        <v>12754245</v>
      </c>
      <c r="H932" s="704">
        <v>13136872</v>
      </c>
      <c r="I932" s="704">
        <v>13530978</v>
      </c>
      <c r="J932" s="704">
        <v>13936907</v>
      </c>
      <c r="K932" s="704">
        <v>14355014</v>
      </c>
      <c r="L932" s="704">
        <v>14785664</v>
      </c>
      <c r="M932" s="704">
        <v>15229234</v>
      </c>
      <c r="N932" s="704">
        <v>15686111</v>
      </c>
      <c r="O932" s="704" t="s">
        <v>2789</v>
      </c>
      <c r="P932" s="344"/>
      <c r="Q932"/>
    </row>
    <row r="933" spans="1:17" ht="14.4">
      <c r="A933" s="340"/>
      <c r="B933" s="667">
        <v>1120302</v>
      </c>
      <c r="C933" s="671" t="s">
        <v>153</v>
      </c>
      <c r="D933" s="704">
        <v>52237522115</v>
      </c>
      <c r="E933" s="704">
        <v>48367967806</v>
      </c>
      <c r="F933" s="704">
        <v>49248703646</v>
      </c>
      <c r="G933" s="704">
        <v>50145476868</v>
      </c>
      <c r="H933" s="704">
        <v>51058579500</v>
      </c>
      <c r="I933" s="704">
        <v>51988308884</v>
      </c>
      <c r="J933" s="704">
        <v>52934967777</v>
      </c>
      <c r="K933" s="704">
        <v>53898864451</v>
      </c>
      <c r="L933" s="704">
        <v>54880312790</v>
      </c>
      <c r="M933" s="704">
        <v>55879632393</v>
      </c>
      <c r="N933" s="704">
        <v>56897148679</v>
      </c>
      <c r="O933" s="704" t="s">
        <v>2969</v>
      </c>
      <c r="P933" s="344"/>
      <c r="Q933"/>
    </row>
    <row r="934" spans="1:17" ht="14.4">
      <c r="A934" s="340"/>
      <c r="B934" s="667">
        <v>1120303</v>
      </c>
      <c r="C934" s="671" t="s">
        <v>404</v>
      </c>
      <c r="D934" s="704">
        <v>15872397705</v>
      </c>
      <c r="E934" s="704">
        <v>13978623699</v>
      </c>
      <c r="F934" s="704">
        <v>14188303054</v>
      </c>
      <c r="G934" s="704">
        <v>14401127600</v>
      </c>
      <c r="H934" s="704">
        <v>14617144514</v>
      </c>
      <c r="I934" s="704">
        <v>14836401682</v>
      </c>
      <c r="J934" s="704">
        <v>15058947707</v>
      </c>
      <c r="K934" s="704">
        <v>15284831923</v>
      </c>
      <c r="L934" s="704">
        <v>15514104401</v>
      </c>
      <c r="M934" s="704">
        <v>15746815967</v>
      </c>
      <c r="N934" s="704">
        <v>15983018207</v>
      </c>
      <c r="O934" s="704" t="s">
        <v>2969</v>
      </c>
      <c r="P934" s="344"/>
      <c r="Q934"/>
    </row>
    <row r="935" spans="1:17" ht="14.4">
      <c r="A935" s="340"/>
      <c r="B935" s="667">
        <v>1120305</v>
      </c>
      <c r="C935" s="671" t="s">
        <v>2126</v>
      </c>
      <c r="D935" s="704">
        <v>3997244</v>
      </c>
      <c r="E935" s="704">
        <v>4085583</v>
      </c>
      <c r="F935" s="704">
        <v>4175874</v>
      </c>
      <c r="G935" s="704">
        <v>4268161</v>
      </c>
      <c r="H935" s="704">
        <v>4362488</v>
      </c>
      <c r="I935" s="704">
        <v>4458899</v>
      </c>
      <c r="J935" s="704">
        <v>4557440</v>
      </c>
      <c r="K935" s="704">
        <v>4658160</v>
      </c>
      <c r="L935" s="704">
        <v>4761105</v>
      </c>
      <c r="M935" s="704">
        <v>4866326</v>
      </c>
      <c r="N935" s="704">
        <v>4973871</v>
      </c>
      <c r="O935" s="704" t="s">
        <v>2969</v>
      </c>
      <c r="P935" s="344"/>
      <c r="Q935"/>
    </row>
    <row r="936" spans="1:17" ht="14.4">
      <c r="A936" s="340"/>
      <c r="B936" s="667">
        <v>1120306</v>
      </c>
      <c r="C936" s="671" t="s">
        <v>131</v>
      </c>
      <c r="D936" s="704">
        <v>117305352</v>
      </c>
      <c r="E936" s="704">
        <v>51462458</v>
      </c>
      <c r="F936" s="704">
        <v>25731229</v>
      </c>
      <c r="G936" s="704">
        <v>12865615</v>
      </c>
      <c r="H936" s="704">
        <v>6432808</v>
      </c>
      <c r="I936" s="704">
        <v>3216404</v>
      </c>
      <c r="J936" s="704">
        <v>1608202</v>
      </c>
      <c r="K936" s="704">
        <v>804101</v>
      </c>
      <c r="L936" s="704">
        <v>402051</v>
      </c>
      <c r="M936" s="704">
        <v>201026</v>
      </c>
      <c r="N936" s="704">
        <v>100513</v>
      </c>
      <c r="O936" s="704" t="s">
        <v>2789</v>
      </c>
      <c r="P936" s="344"/>
      <c r="Q936"/>
    </row>
    <row r="937" spans="1:17" ht="14.4">
      <c r="A937" s="340"/>
      <c r="B937" s="667">
        <v>1120307</v>
      </c>
      <c r="C937" s="671" t="s">
        <v>126</v>
      </c>
      <c r="D937" s="704">
        <v>1</v>
      </c>
      <c r="E937" s="704">
        <v>1</v>
      </c>
      <c r="F937" s="704">
        <v>1</v>
      </c>
      <c r="G937" s="704">
        <v>1</v>
      </c>
      <c r="H937" s="704">
        <v>1</v>
      </c>
      <c r="I937" s="704">
        <v>1</v>
      </c>
      <c r="J937" s="704">
        <v>1</v>
      </c>
      <c r="K937" s="704">
        <v>1</v>
      </c>
      <c r="L937" s="704">
        <v>1</v>
      </c>
      <c r="M937" s="704">
        <v>1</v>
      </c>
      <c r="N937" s="704">
        <v>1</v>
      </c>
      <c r="O937" s="704" t="s">
        <v>2593</v>
      </c>
      <c r="P937" s="344"/>
      <c r="Q937"/>
    </row>
    <row r="938" spans="1:17" ht="14.4">
      <c r="A938" s="340"/>
      <c r="B938" s="667">
        <v>1120308</v>
      </c>
      <c r="C938" s="671" t="s">
        <v>405</v>
      </c>
      <c r="D938" s="704">
        <v>882980310</v>
      </c>
      <c r="E938" s="704">
        <v>726076149</v>
      </c>
      <c r="F938" s="704">
        <v>684345319</v>
      </c>
      <c r="G938" s="704">
        <v>645012946</v>
      </c>
      <c r="H938" s="704">
        <v>607941180</v>
      </c>
      <c r="I938" s="704">
        <v>573000093</v>
      </c>
      <c r="J938" s="704">
        <v>540067226</v>
      </c>
      <c r="K938" s="704">
        <v>509027157</v>
      </c>
      <c r="L938" s="704">
        <v>479771100</v>
      </c>
      <c r="M938" s="704">
        <v>452196518</v>
      </c>
      <c r="N938" s="704">
        <v>426206770</v>
      </c>
      <c r="O938" s="704" t="s">
        <v>2969</v>
      </c>
      <c r="P938" s="344"/>
      <c r="Q938"/>
    </row>
    <row r="939" spans="1:17" ht="14.4">
      <c r="A939" s="340"/>
      <c r="B939" s="667">
        <v>1120309</v>
      </c>
      <c r="C939" s="671" t="s">
        <v>406</v>
      </c>
      <c r="D939" s="704">
        <v>74997331</v>
      </c>
      <c r="E939" s="704">
        <v>64337539</v>
      </c>
      <c r="F939" s="704">
        <v>61828939</v>
      </c>
      <c r="G939" s="704">
        <v>59418152</v>
      </c>
      <c r="H939" s="704">
        <v>57101365</v>
      </c>
      <c r="I939" s="704">
        <v>54874912</v>
      </c>
      <c r="J939" s="704">
        <v>52735271</v>
      </c>
      <c r="K939" s="704">
        <v>50679057</v>
      </c>
      <c r="L939" s="704">
        <v>48703018</v>
      </c>
      <c r="M939" s="704">
        <v>46804027</v>
      </c>
      <c r="N939" s="704">
        <v>44979080</v>
      </c>
      <c r="O939" s="704" t="s">
        <v>2969</v>
      </c>
      <c r="P939" s="344"/>
      <c r="Q939"/>
    </row>
    <row r="940" spans="1:17" ht="28.8">
      <c r="A940" s="340"/>
      <c r="B940" s="667">
        <v>1120310</v>
      </c>
      <c r="C940" s="671" t="s">
        <v>2127</v>
      </c>
      <c r="D940" s="704">
        <v>75407</v>
      </c>
      <c r="E940" s="704">
        <v>1</v>
      </c>
      <c r="F940" s="704">
        <v>1</v>
      </c>
      <c r="G940" s="704">
        <v>1</v>
      </c>
      <c r="H940" s="704">
        <v>1</v>
      </c>
      <c r="I940" s="704">
        <v>1</v>
      </c>
      <c r="J940" s="704">
        <v>1</v>
      </c>
      <c r="K940" s="704">
        <v>1</v>
      </c>
      <c r="L940" s="704">
        <v>1</v>
      </c>
      <c r="M940" s="704">
        <v>1</v>
      </c>
      <c r="N940" s="704">
        <v>1</v>
      </c>
      <c r="O940" s="704" t="s">
        <v>2921</v>
      </c>
      <c r="P940" s="344"/>
      <c r="Q940"/>
    </row>
    <row r="941" spans="1:17" ht="14.4">
      <c r="A941" s="340"/>
      <c r="B941" s="667">
        <v>1120311</v>
      </c>
      <c r="C941" s="671" t="s">
        <v>69</v>
      </c>
      <c r="D941" s="704">
        <v>258421581</v>
      </c>
      <c r="E941" s="704">
        <v>194153123</v>
      </c>
      <c r="F941" s="704">
        <v>196594457</v>
      </c>
      <c r="G941" s="704">
        <v>199066489</v>
      </c>
      <c r="H941" s="704">
        <v>201569605</v>
      </c>
      <c r="I941" s="704">
        <v>204104197</v>
      </c>
      <c r="J941" s="704">
        <v>206670658</v>
      </c>
      <c r="K941" s="704">
        <v>209269392</v>
      </c>
      <c r="L941" s="704">
        <v>211900802</v>
      </c>
      <c r="M941" s="704">
        <v>214565300</v>
      </c>
      <c r="N941" s="704">
        <v>217263303</v>
      </c>
      <c r="O941" s="704" t="s">
        <v>2969</v>
      </c>
      <c r="P941" s="344"/>
      <c r="Q941"/>
    </row>
    <row r="942" spans="1:17" ht="14.4">
      <c r="A942" s="340"/>
      <c r="B942" s="667">
        <v>1120322</v>
      </c>
      <c r="C942" s="671" t="s">
        <v>4395</v>
      </c>
      <c r="D942" s="704">
        <v>34533515</v>
      </c>
      <c r="E942" s="704">
        <v>33334452</v>
      </c>
      <c r="F942" s="704">
        <v>34071143</v>
      </c>
      <c r="G942" s="704">
        <v>34824115</v>
      </c>
      <c r="H942" s="704">
        <v>35593728</v>
      </c>
      <c r="I942" s="704">
        <v>36380350</v>
      </c>
      <c r="J942" s="704">
        <v>37184355</v>
      </c>
      <c r="K942" s="704">
        <v>38006130</v>
      </c>
      <c r="L942" s="704">
        <v>38846065</v>
      </c>
      <c r="M942" s="704">
        <v>39704563</v>
      </c>
      <c r="N942" s="704">
        <v>40582034</v>
      </c>
      <c r="O942" s="704" t="s">
        <v>2969</v>
      </c>
      <c r="P942" s="344"/>
      <c r="Q942"/>
    </row>
    <row r="943" spans="1:17" ht="28.8">
      <c r="A943" s="340"/>
      <c r="B943" s="667">
        <v>1120317</v>
      </c>
      <c r="C943" s="671" t="s">
        <v>2128</v>
      </c>
      <c r="D943" s="704">
        <v>19973197270</v>
      </c>
      <c r="E943" s="704">
        <v>17949165273</v>
      </c>
      <c r="F943" s="704">
        <v>18487640231</v>
      </c>
      <c r="G943" s="704">
        <v>19042269438</v>
      </c>
      <c r="H943" s="704">
        <v>19613537521</v>
      </c>
      <c r="I943" s="704">
        <v>20201943647</v>
      </c>
      <c r="J943" s="704">
        <v>20808001956</v>
      </c>
      <c r="K943" s="704">
        <v>21432242015</v>
      </c>
      <c r="L943" s="704">
        <v>22075209275</v>
      </c>
      <c r="M943" s="704">
        <v>22737465553</v>
      </c>
      <c r="N943" s="704">
        <v>23419589520</v>
      </c>
      <c r="O943" s="704" t="s">
        <v>2789</v>
      </c>
      <c r="P943" s="344"/>
      <c r="Q943"/>
    </row>
    <row r="944" spans="1:17" ht="14.4">
      <c r="A944" s="340"/>
      <c r="B944" s="667">
        <v>1120313</v>
      </c>
      <c r="C944" s="671" t="s">
        <v>1168</v>
      </c>
      <c r="D944" s="704">
        <v>0</v>
      </c>
      <c r="E944" s="704">
        <v>0</v>
      </c>
      <c r="F944" s="704">
        <v>0</v>
      </c>
      <c r="G944" s="704">
        <v>0</v>
      </c>
      <c r="H944" s="704">
        <v>0</v>
      </c>
      <c r="I944" s="704">
        <v>0</v>
      </c>
      <c r="J944" s="704">
        <v>0</v>
      </c>
      <c r="K944" s="704">
        <v>0</v>
      </c>
      <c r="L944" s="704">
        <v>0</v>
      </c>
      <c r="M944" s="704">
        <v>0</v>
      </c>
      <c r="N944" s="704">
        <v>0</v>
      </c>
      <c r="O944" s="704" t="s">
        <v>2593</v>
      </c>
      <c r="P944" s="344"/>
      <c r="Q944"/>
    </row>
    <row r="945" spans="1:17" ht="14.4">
      <c r="A945" s="340"/>
      <c r="B945" s="667">
        <v>1120314</v>
      </c>
      <c r="C945" s="671" t="s">
        <v>2050</v>
      </c>
      <c r="D945" s="704">
        <v>27366422</v>
      </c>
      <c r="E945" s="704">
        <v>529439</v>
      </c>
      <c r="F945" s="704">
        <v>545322</v>
      </c>
      <c r="G945" s="704">
        <v>561682</v>
      </c>
      <c r="H945" s="704">
        <v>578532</v>
      </c>
      <c r="I945" s="704">
        <v>595888</v>
      </c>
      <c r="J945" s="704">
        <v>613765</v>
      </c>
      <c r="K945" s="704">
        <v>632178</v>
      </c>
      <c r="L945" s="704">
        <v>651143</v>
      </c>
      <c r="M945" s="704">
        <v>670677</v>
      </c>
      <c r="N945" s="704">
        <v>690797</v>
      </c>
      <c r="O945" s="704" t="s">
        <v>2789</v>
      </c>
      <c r="P945" s="344"/>
      <c r="Q945"/>
    </row>
    <row r="946" spans="1:17" ht="14.4">
      <c r="A946" s="340"/>
      <c r="B946" s="667">
        <v>1120316</v>
      </c>
      <c r="C946" s="671" t="s">
        <v>2129</v>
      </c>
      <c r="D946" s="704">
        <v>1682166618</v>
      </c>
      <c r="E946" s="704">
        <v>1732631616</v>
      </c>
      <c r="F946" s="704">
        <v>1784610565</v>
      </c>
      <c r="G946" s="704">
        <v>1838148882</v>
      </c>
      <c r="H946" s="704">
        <v>1893293348</v>
      </c>
      <c r="I946" s="704">
        <v>1950092149</v>
      </c>
      <c r="J946" s="704">
        <v>2008594913</v>
      </c>
      <c r="K946" s="704">
        <v>2068852761</v>
      </c>
      <c r="L946" s="704">
        <v>2130918344</v>
      </c>
      <c r="M946" s="704">
        <v>2194845894</v>
      </c>
      <c r="N946" s="704">
        <v>2260691271</v>
      </c>
      <c r="O946" s="704" t="s">
        <v>2593</v>
      </c>
      <c r="P946" s="344"/>
      <c r="Q946"/>
    </row>
    <row r="947" spans="1:17" ht="14.4">
      <c r="A947" s="340"/>
      <c r="B947" s="667">
        <v>1120321</v>
      </c>
      <c r="C947" s="671" t="s">
        <v>4124</v>
      </c>
      <c r="D947" s="704">
        <v>1</v>
      </c>
      <c r="E947" s="704">
        <v>1</v>
      </c>
      <c r="F947" s="704">
        <v>1</v>
      </c>
      <c r="G947" s="704">
        <v>1</v>
      </c>
      <c r="H947" s="704">
        <v>1</v>
      </c>
      <c r="I947" s="704">
        <v>1</v>
      </c>
      <c r="J947" s="704">
        <v>1</v>
      </c>
      <c r="K947" s="704">
        <v>1</v>
      </c>
      <c r="L947" s="704">
        <v>1</v>
      </c>
      <c r="M947" s="704">
        <v>1</v>
      </c>
      <c r="N947" s="704">
        <v>1</v>
      </c>
      <c r="O947" s="704" t="s">
        <v>4314</v>
      </c>
      <c r="P947" s="344"/>
      <c r="Q947"/>
    </row>
    <row r="948" spans="1:17" ht="14.4">
      <c r="A948" s="340"/>
      <c r="B948" s="665">
        <v>11204</v>
      </c>
      <c r="C948" s="666" t="s">
        <v>253</v>
      </c>
      <c r="D948" s="703">
        <f t="shared" ref="D948:N948" si="22">+SUM(D949:D956)</f>
        <v>3947848589</v>
      </c>
      <c r="E948" s="703">
        <f t="shared" si="22"/>
        <v>3438301308</v>
      </c>
      <c r="F948" s="703">
        <f t="shared" si="22"/>
        <v>3304931591</v>
      </c>
      <c r="G948" s="703">
        <f t="shared" si="22"/>
        <v>3176740711</v>
      </c>
      <c r="H948" s="703">
        <f t="shared" si="22"/>
        <v>3053527655</v>
      </c>
      <c r="I948" s="703">
        <f t="shared" si="22"/>
        <v>2935099209</v>
      </c>
      <c r="J948" s="703">
        <f t="shared" si="22"/>
        <v>2821269664</v>
      </c>
      <c r="K948" s="703">
        <f t="shared" si="22"/>
        <v>2711891240</v>
      </c>
      <c r="L948" s="703">
        <f t="shared" si="22"/>
        <v>2606763026</v>
      </c>
      <c r="M948" s="703">
        <f t="shared" si="22"/>
        <v>2505720159</v>
      </c>
      <c r="N948" s="703">
        <f t="shared" si="22"/>
        <v>2408604179</v>
      </c>
      <c r="O948" s="703" t="s">
        <v>342</v>
      </c>
      <c r="P948" s="344"/>
      <c r="Q948"/>
    </row>
    <row r="949" spans="1:17" ht="14.4">
      <c r="A949" s="340"/>
      <c r="B949" s="667">
        <v>1120401</v>
      </c>
      <c r="C949" s="671" t="s">
        <v>125</v>
      </c>
      <c r="D949" s="704">
        <v>4800000</v>
      </c>
      <c r="E949" s="704">
        <v>1</v>
      </c>
      <c r="F949" s="704">
        <v>1</v>
      </c>
      <c r="G949" s="704">
        <v>1</v>
      </c>
      <c r="H949" s="704">
        <v>1</v>
      </c>
      <c r="I949" s="704">
        <v>1</v>
      </c>
      <c r="J949" s="704">
        <v>1</v>
      </c>
      <c r="K949" s="704">
        <v>1</v>
      </c>
      <c r="L949" s="704">
        <v>1</v>
      </c>
      <c r="M949" s="704">
        <v>1</v>
      </c>
      <c r="N949" s="704">
        <v>1</v>
      </c>
      <c r="O949" s="704" t="s">
        <v>2593</v>
      </c>
      <c r="P949" s="344"/>
      <c r="Q949"/>
    </row>
    <row r="950" spans="1:17" ht="14.4">
      <c r="A950" s="340"/>
      <c r="B950" s="667">
        <v>1120402</v>
      </c>
      <c r="C950" s="671" t="s">
        <v>97</v>
      </c>
      <c r="D950" s="704">
        <v>342307464</v>
      </c>
      <c r="E950" s="704">
        <v>1</v>
      </c>
      <c r="F950" s="704">
        <v>1</v>
      </c>
      <c r="G950" s="704">
        <v>1</v>
      </c>
      <c r="H950" s="704">
        <v>1</v>
      </c>
      <c r="I950" s="704">
        <v>1</v>
      </c>
      <c r="J950" s="704">
        <v>1</v>
      </c>
      <c r="K950" s="704">
        <v>1</v>
      </c>
      <c r="L950" s="704">
        <v>1</v>
      </c>
      <c r="M950" s="704">
        <v>1</v>
      </c>
      <c r="N950" s="704">
        <v>1</v>
      </c>
      <c r="O950" s="704" t="s">
        <v>2593</v>
      </c>
      <c r="P950" s="344"/>
      <c r="Q950"/>
    </row>
    <row r="951" spans="1:17" ht="14.4">
      <c r="A951" s="340"/>
      <c r="B951" s="667">
        <v>1120404</v>
      </c>
      <c r="C951" s="671" t="s">
        <v>73</v>
      </c>
      <c r="D951" s="704">
        <v>16253611</v>
      </c>
      <c r="E951" s="704">
        <v>1901242</v>
      </c>
      <c r="F951" s="704">
        <v>1929761</v>
      </c>
      <c r="G951" s="704">
        <v>1958707</v>
      </c>
      <c r="H951" s="704">
        <v>1988088</v>
      </c>
      <c r="I951" s="704">
        <v>2017909</v>
      </c>
      <c r="J951" s="704">
        <v>2048178</v>
      </c>
      <c r="K951" s="704">
        <v>2109623</v>
      </c>
      <c r="L951" s="704">
        <v>2172912</v>
      </c>
      <c r="M951" s="704">
        <v>2238100</v>
      </c>
      <c r="N951" s="704">
        <v>2305243</v>
      </c>
      <c r="O951" s="704" t="s">
        <v>2593</v>
      </c>
      <c r="P951" s="344"/>
      <c r="Q951"/>
    </row>
    <row r="952" spans="1:17" ht="14.4">
      <c r="A952" s="340"/>
      <c r="B952" s="667">
        <v>1120405</v>
      </c>
      <c r="C952" s="671" t="s">
        <v>2130</v>
      </c>
      <c r="D952" s="704">
        <v>1</v>
      </c>
      <c r="E952" s="704">
        <v>1</v>
      </c>
      <c r="F952" s="704">
        <v>1</v>
      </c>
      <c r="G952" s="704">
        <v>1</v>
      </c>
      <c r="H952" s="704">
        <v>1</v>
      </c>
      <c r="I952" s="704">
        <v>1</v>
      </c>
      <c r="J952" s="704">
        <v>1</v>
      </c>
      <c r="K952" s="704">
        <v>1</v>
      </c>
      <c r="L952" s="704">
        <v>1</v>
      </c>
      <c r="M952" s="704">
        <v>1</v>
      </c>
      <c r="N952" s="704">
        <v>1</v>
      </c>
      <c r="O952" s="704" t="s">
        <v>2593</v>
      </c>
      <c r="P952" s="344"/>
      <c r="Q952"/>
    </row>
    <row r="953" spans="1:17" ht="14.4">
      <c r="A953" s="340"/>
      <c r="B953" s="667">
        <v>1120406</v>
      </c>
      <c r="C953" s="671" t="s">
        <v>408</v>
      </c>
      <c r="D953" s="704">
        <v>3575185847</v>
      </c>
      <c r="E953" s="704">
        <v>3436400060</v>
      </c>
      <c r="F953" s="704">
        <v>3303001824</v>
      </c>
      <c r="G953" s="704">
        <v>3174781998</v>
      </c>
      <c r="H953" s="704">
        <v>3051539561</v>
      </c>
      <c r="I953" s="704">
        <v>2933081294</v>
      </c>
      <c r="J953" s="704">
        <v>2819221480</v>
      </c>
      <c r="K953" s="704">
        <v>2709781611</v>
      </c>
      <c r="L953" s="704">
        <v>2604590108</v>
      </c>
      <c r="M953" s="704">
        <v>2503482053</v>
      </c>
      <c r="N953" s="704">
        <v>2406298930</v>
      </c>
      <c r="O953" s="704" t="s">
        <v>2969</v>
      </c>
      <c r="P953" s="344"/>
      <c r="Q953"/>
    </row>
    <row r="954" spans="1:17" ht="14.4">
      <c r="A954" s="340"/>
      <c r="B954" s="667">
        <v>1120407</v>
      </c>
      <c r="C954" s="671" t="s">
        <v>2131</v>
      </c>
      <c r="D954" s="704">
        <v>9066424</v>
      </c>
      <c r="E954" s="704">
        <v>1</v>
      </c>
      <c r="F954" s="704">
        <v>1</v>
      </c>
      <c r="G954" s="704">
        <v>1</v>
      </c>
      <c r="H954" s="704">
        <v>1</v>
      </c>
      <c r="I954" s="704">
        <v>1</v>
      </c>
      <c r="J954" s="704">
        <v>1</v>
      </c>
      <c r="K954" s="704">
        <v>1</v>
      </c>
      <c r="L954" s="704">
        <v>1</v>
      </c>
      <c r="M954" s="704">
        <v>1</v>
      </c>
      <c r="N954" s="704">
        <v>1</v>
      </c>
      <c r="O954" s="704" t="s">
        <v>2921</v>
      </c>
      <c r="P954" s="344"/>
      <c r="Q954"/>
    </row>
    <row r="955" spans="1:17" ht="14.4">
      <c r="A955" s="340"/>
      <c r="B955" s="667">
        <v>1120411</v>
      </c>
      <c r="C955" s="671" t="s">
        <v>2247</v>
      </c>
      <c r="D955" s="704">
        <v>235241</v>
      </c>
      <c r="E955" s="704">
        <v>1</v>
      </c>
      <c r="F955" s="704">
        <v>1</v>
      </c>
      <c r="G955" s="704">
        <v>1</v>
      </c>
      <c r="H955" s="704">
        <v>1</v>
      </c>
      <c r="I955" s="704">
        <v>1</v>
      </c>
      <c r="J955" s="704">
        <v>1</v>
      </c>
      <c r="K955" s="704">
        <v>1</v>
      </c>
      <c r="L955" s="704">
        <v>1</v>
      </c>
      <c r="M955" s="704">
        <v>1</v>
      </c>
      <c r="N955" s="704">
        <v>1</v>
      </c>
      <c r="O955" s="704" t="s">
        <v>2921</v>
      </c>
      <c r="P955" s="344"/>
      <c r="Q955"/>
    </row>
    <row r="956" spans="1:17" ht="14.4">
      <c r="A956" s="340"/>
      <c r="B956" s="667">
        <v>1120409</v>
      </c>
      <c r="C956" s="671" t="s">
        <v>1936</v>
      </c>
      <c r="D956" s="704">
        <v>1</v>
      </c>
      <c r="E956" s="704">
        <v>1</v>
      </c>
      <c r="F956" s="704">
        <v>1</v>
      </c>
      <c r="G956" s="704">
        <v>1</v>
      </c>
      <c r="H956" s="704">
        <v>1</v>
      </c>
      <c r="I956" s="704">
        <v>1</v>
      </c>
      <c r="J956" s="704">
        <v>1</v>
      </c>
      <c r="K956" s="704">
        <v>1</v>
      </c>
      <c r="L956" s="704">
        <v>1</v>
      </c>
      <c r="M956" s="704">
        <v>1</v>
      </c>
      <c r="N956" s="704">
        <v>1</v>
      </c>
      <c r="O956" s="704" t="s">
        <v>2969</v>
      </c>
      <c r="P956" s="344"/>
      <c r="Q956"/>
    </row>
    <row r="957" spans="1:17" ht="28.8">
      <c r="A957" s="340"/>
      <c r="B957" s="665">
        <v>11205</v>
      </c>
      <c r="C957" s="666" t="s">
        <v>806</v>
      </c>
      <c r="D957" s="703">
        <f t="shared" ref="D957:N957" si="23">+D958</f>
        <v>92373436208</v>
      </c>
      <c r="E957" s="703">
        <f t="shared" si="23"/>
        <v>95366433280</v>
      </c>
      <c r="F957" s="703">
        <f t="shared" si="23"/>
        <v>58259729737</v>
      </c>
      <c r="G957" s="703">
        <f t="shared" si="23"/>
        <v>62445155610</v>
      </c>
      <c r="H957" s="703">
        <f t="shared" si="23"/>
        <v>66179350652</v>
      </c>
      <c r="I957" s="703">
        <f t="shared" si="23"/>
        <v>72397613936</v>
      </c>
      <c r="J957" s="703">
        <f t="shared" si="23"/>
        <v>70583347938</v>
      </c>
      <c r="K957" s="703">
        <f t="shared" si="23"/>
        <v>76858552304</v>
      </c>
      <c r="L957" s="703">
        <f t="shared" si="23"/>
        <v>80732550023</v>
      </c>
      <c r="M957" s="703">
        <f t="shared" si="23"/>
        <v>85223650606</v>
      </c>
      <c r="N957" s="703">
        <f t="shared" si="23"/>
        <v>89129836662</v>
      </c>
      <c r="O957" s="703" t="s">
        <v>342</v>
      </c>
      <c r="P957" s="344"/>
      <c r="Q957"/>
    </row>
    <row r="958" spans="1:17" ht="28.8">
      <c r="A958" s="340"/>
      <c r="B958" s="667">
        <v>1120501</v>
      </c>
      <c r="C958" s="671" t="s">
        <v>806</v>
      </c>
      <c r="D958" s="704">
        <v>92373436208</v>
      </c>
      <c r="E958" s="704">
        <v>95366433280</v>
      </c>
      <c r="F958" s="704">
        <v>58259729737</v>
      </c>
      <c r="G958" s="704">
        <v>62445155610</v>
      </c>
      <c r="H958" s="704">
        <v>66179350652</v>
      </c>
      <c r="I958" s="704">
        <v>72397613936</v>
      </c>
      <c r="J958" s="704">
        <v>70583347938</v>
      </c>
      <c r="K958" s="704">
        <v>76858552304</v>
      </c>
      <c r="L958" s="704">
        <v>80732550023</v>
      </c>
      <c r="M958" s="704">
        <v>85223650606</v>
      </c>
      <c r="N958" s="704">
        <v>89129836662</v>
      </c>
      <c r="O958" s="704" t="s">
        <v>2921</v>
      </c>
      <c r="P958" s="344"/>
      <c r="Q958"/>
    </row>
    <row r="959" spans="1:17" ht="14.4">
      <c r="A959" s="340"/>
      <c r="B959" s="665">
        <v>11206</v>
      </c>
      <c r="C959" s="666" t="s">
        <v>81</v>
      </c>
      <c r="D959" s="703">
        <f t="shared" ref="D959:N959" si="24">+D960</f>
        <v>0</v>
      </c>
      <c r="E959" s="703">
        <f t="shared" si="24"/>
        <v>0</v>
      </c>
      <c r="F959" s="703">
        <f t="shared" si="24"/>
        <v>0</v>
      </c>
      <c r="G959" s="703">
        <f t="shared" si="24"/>
        <v>0</v>
      </c>
      <c r="H959" s="703">
        <f t="shared" si="24"/>
        <v>0</v>
      </c>
      <c r="I959" s="703">
        <f t="shared" si="24"/>
        <v>0</v>
      </c>
      <c r="J959" s="703">
        <f t="shared" si="24"/>
        <v>0</v>
      </c>
      <c r="K959" s="703">
        <f t="shared" si="24"/>
        <v>0</v>
      </c>
      <c r="L959" s="703">
        <f t="shared" si="24"/>
        <v>0</v>
      </c>
      <c r="M959" s="703">
        <f t="shared" si="24"/>
        <v>0</v>
      </c>
      <c r="N959" s="703">
        <f t="shared" si="24"/>
        <v>0</v>
      </c>
      <c r="O959" s="703" t="s">
        <v>342</v>
      </c>
      <c r="P959" s="344"/>
      <c r="Q959"/>
    </row>
    <row r="960" spans="1:17" ht="14.4">
      <c r="A960" s="340"/>
      <c r="B960" s="667">
        <v>1120601</v>
      </c>
      <c r="C960" s="671" t="s">
        <v>81</v>
      </c>
      <c r="D960" s="704">
        <v>0</v>
      </c>
      <c r="E960" s="704">
        <v>0</v>
      </c>
      <c r="F960" s="704">
        <v>0</v>
      </c>
      <c r="G960" s="704">
        <v>0</v>
      </c>
      <c r="H960" s="704">
        <v>0</v>
      </c>
      <c r="I960" s="704">
        <v>0</v>
      </c>
      <c r="J960" s="704">
        <v>0</v>
      </c>
      <c r="K960" s="704">
        <v>0</v>
      </c>
      <c r="L960" s="704">
        <v>0</v>
      </c>
      <c r="M960" s="704">
        <v>0</v>
      </c>
      <c r="N960" s="704">
        <v>0</v>
      </c>
      <c r="O960" s="704" t="s">
        <v>2593</v>
      </c>
      <c r="P960" s="344"/>
      <c r="Q960"/>
    </row>
    <row r="961" spans="1:17" ht="14.4">
      <c r="A961" s="340"/>
      <c r="B961" s="665">
        <v>11207</v>
      </c>
      <c r="C961" s="666" t="s">
        <v>805</v>
      </c>
      <c r="D961" s="703">
        <f t="shared" ref="D961:N961" si="25">+SUM(D962:D965)+D975+D977+D992</f>
        <v>93367613983</v>
      </c>
      <c r="E961" s="703">
        <f t="shared" si="25"/>
        <v>80875392022</v>
      </c>
      <c r="F961" s="703">
        <f t="shared" si="25"/>
        <v>83292867562</v>
      </c>
      <c r="G961" s="703">
        <f t="shared" si="25"/>
        <v>85783130956</v>
      </c>
      <c r="H961" s="703">
        <f t="shared" si="25"/>
        <v>88348357930</v>
      </c>
      <c r="I961" s="703">
        <f t="shared" si="25"/>
        <v>90990789721</v>
      </c>
      <c r="J961" s="703">
        <f t="shared" si="25"/>
        <v>93712735036</v>
      </c>
      <c r="K961" s="703">
        <f t="shared" si="25"/>
        <v>96516572059</v>
      </c>
      <c r="L961" s="703">
        <f t="shared" si="25"/>
        <v>99404750546</v>
      </c>
      <c r="M961" s="703">
        <f t="shared" si="25"/>
        <v>102379793946</v>
      </c>
      <c r="N961" s="703">
        <f t="shared" si="25"/>
        <v>105444301624</v>
      </c>
      <c r="O961" s="703" t="s">
        <v>342</v>
      </c>
      <c r="P961" s="344"/>
      <c r="Q961"/>
    </row>
    <row r="962" spans="1:17" ht="14.4">
      <c r="A962" s="340"/>
      <c r="B962" s="667">
        <v>1120701</v>
      </c>
      <c r="C962" s="671" t="s">
        <v>18</v>
      </c>
      <c r="D962" s="704">
        <v>3800599381</v>
      </c>
      <c r="E962" s="704">
        <v>2626536103</v>
      </c>
      <c r="F962" s="704">
        <v>2705332186</v>
      </c>
      <c r="G962" s="704">
        <v>2786492152</v>
      </c>
      <c r="H962" s="704">
        <v>2870086917</v>
      </c>
      <c r="I962" s="704">
        <v>2956189525</v>
      </c>
      <c r="J962" s="704">
        <v>3044875211</v>
      </c>
      <c r="K962" s="704">
        <v>3136221467</v>
      </c>
      <c r="L962" s="704">
        <v>3230308111</v>
      </c>
      <c r="M962" s="704">
        <v>3327217354</v>
      </c>
      <c r="N962" s="704">
        <v>3427033875</v>
      </c>
      <c r="O962" s="704" t="s">
        <v>2789</v>
      </c>
      <c r="P962" s="344"/>
      <c r="Q962"/>
    </row>
    <row r="963" spans="1:17" ht="14.4">
      <c r="A963" s="340"/>
      <c r="B963" s="667">
        <v>1120702</v>
      </c>
      <c r="C963" s="671" t="s">
        <v>2132</v>
      </c>
      <c r="D963" s="704">
        <v>38737735128</v>
      </c>
      <c r="E963" s="704">
        <v>40278098125</v>
      </c>
      <c r="F963" s="704">
        <v>41486441068</v>
      </c>
      <c r="G963" s="704">
        <v>42731034300</v>
      </c>
      <c r="H963" s="704">
        <v>44012965329</v>
      </c>
      <c r="I963" s="704">
        <v>45333354289</v>
      </c>
      <c r="J963" s="704">
        <v>46693354918</v>
      </c>
      <c r="K963" s="704">
        <v>48094155566</v>
      </c>
      <c r="L963" s="704">
        <v>49536980233</v>
      </c>
      <c r="M963" s="704">
        <v>51023089640</v>
      </c>
      <c r="N963" s="704">
        <v>52553782329</v>
      </c>
      <c r="O963" s="704" t="s">
        <v>2789</v>
      </c>
      <c r="P963" s="344"/>
      <c r="Q963"/>
    </row>
    <row r="964" spans="1:17" ht="14.4">
      <c r="A964" s="340"/>
      <c r="B964" s="667">
        <v>1120703</v>
      </c>
      <c r="C964" s="671" t="s">
        <v>30</v>
      </c>
      <c r="D964" s="704">
        <v>3165494200</v>
      </c>
      <c r="E964" s="704">
        <v>3260459026</v>
      </c>
      <c r="F964" s="704">
        <v>3358272797</v>
      </c>
      <c r="G964" s="704">
        <v>3459020981</v>
      </c>
      <c r="H964" s="704">
        <v>3562791610</v>
      </c>
      <c r="I964" s="704">
        <v>3669675358</v>
      </c>
      <c r="J964" s="704">
        <v>3779765619</v>
      </c>
      <c r="K964" s="704">
        <v>3893158588</v>
      </c>
      <c r="L964" s="704">
        <v>4009953346</v>
      </c>
      <c r="M964" s="704">
        <v>4130251946</v>
      </c>
      <c r="N964" s="704">
        <v>4254159504</v>
      </c>
      <c r="O964" s="704" t="s">
        <v>2789</v>
      </c>
      <c r="P964" s="344"/>
      <c r="Q964"/>
    </row>
    <row r="965" spans="1:17" ht="14.4">
      <c r="A965" s="340"/>
      <c r="B965" s="669">
        <v>1120704</v>
      </c>
      <c r="C965" s="670" t="s">
        <v>2133</v>
      </c>
      <c r="D965" s="705">
        <f t="shared" ref="D965:N965" si="26">+SUM(D966:D974)</f>
        <v>1066965063</v>
      </c>
      <c r="E965" s="705">
        <f t="shared" si="26"/>
        <v>1116870889</v>
      </c>
      <c r="F965" s="705">
        <f t="shared" si="26"/>
        <v>1150377016</v>
      </c>
      <c r="G965" s="705">
        <f t="shared" si="26"/>
        <v>1184888328</v>
      </c>
      <c r="H965" s="705">
        <f t="shared" si="26"/>
        <v>1220434977</v>
      </c>
      <c r="I965" s="705">
        <f t="shared" si="26"/>
        <v>1257048026</v>
      </c>
      <c r="J965" s="705">
        <f t="shared" si="26"/>
        <v>1294759467</v>
      </c>
      <c r="K965" s="705">
        <f t="shared" si="26"/>
        <v>1333602251</v>
      </c>
      <c r="L965" s="705">
        <f t="shared" si="26"/>
        <v>1373610318</v>
      </c>
      <c r="M965" s="705">
        <f t="shared" si="26"/>
        <v>1414818628</v>
      </c>
      <c r="N965" s="705">
        <f t="shared" si="26"/>
        <v>1457263187</v>
      </c>
      <c r="O965" s="705" t="s">
        <v>342</v>
      </c>
      <c r="P965" s="344"/>
      <c r="Q965"/>
    </row>
    <row r="966" spans="1:17" ht="14.4">
      <c r="A966" s="340"/>
      <c r="B966" s="667">
        <v>112070401</v>
      </c>
      <c r="C966" s="674" t="s">
        <v>410</v>
      </c>
      <c r="D966" s="704">
        <v>21871868</v>
      </c>
      <c r="E966" s="704">
        <v>14774133</v>
      </c>
      <c r="F966" s="704">
        <v>15217357</v>
      </c>
      <c r="G966" s="704">
        <v>15673878</v>
      </c>
      <c r="H966" s="704">
        <v>16144094</v>
      </c>
      <c r="I966" s="704">
        <v>16628417</v>
      </c>
      <c r="J966" s="704">
        <v>17127270</v>
      </c>
      <c r="K966" s="704">
        <v>17641088</v>
      </c>
      <c r="L966" s="704">
        <v>18170321</v>
      </c>
      <c r="M966" s="704">
        <v>18715431</v>
      </c>
      <c r="N966" s="704">
        <v>19276894</v>
      </c>
      <c r="O966" s="704" t="s">
        <v>2789</v>
      </c>
      <c r="P966" s="344"/>
      <c r="Q966"/>
    </row>
    <row r="967" spans="1:17" ht="14.4">
      <c r="A967" s="340"/>
      <c r="B967" s="667">
        <v>112070402</v>
      </c>
      <c r="C967" s="674" t="s">
        <v>44</v>
      </c>
      <c r="D967" s="704">
        <v>183885526</v>
      </c>
      <c r="E967" s="704">
        <v>189402092</v>
      </c>
      <c r="F967" s="704">
        <v>195084155</v>
      </c>
      <c r="G967" s="704">
        <v>200936680</v>
      </c>
      <c r="H967" s="704">
        <v>206964780</v>
      </c>
      <c r="I967" s="704">
        <v>213173723</v>
      </c>
      <c r="J967" s="704">
        <v>219568935</v>
      </c>
      <c r="K967" s="704">
        <v>226156003</v>
      </c>
      <c r="L967" s="704">
        <v>232940683</v>
      </c>
      <c r="M967" s="704">
        <v>239928903</v>
      </c>
      <c r="N967" s="704">
        <v>247126770</v>
      </c>
      <c r="O967" s="704" t="s">
        <v>2789</v>
      </c>
      <c r="P967" s="344"/>
      <c r="Q967"/>
    </row>
    <row r="968" spans="1:17" ht="14.4">
      <c r="A968" s="340"/>
      <c r="B968" s="667">
        <v>112070403</v>
      </c>
      <c r="C968" s="674" t="s">
        <v>2134</v>
      </c>
      <c r="D968" s="704">
        <v>53829574</v>
      </c>
      <c r="E968" s="704">
        <v>55444462</v>
      </c>
      <c r="F968" s="704">
        <v>57107796</v>
      </c>
      <c r="G968" s="704">
        <v>58821030</v>
      </c>
      <c r="H968" s="704">
        <v>60585661</v>
      </c>
      <c r="I968" s="704">
        <v>62403231</v>
      </c>
      <c r="J968" s="704">
        <v>64275328</v>
      </c>
      <c r="K968" s="704">
        <v>66203588</v>
      </c>
      <c r="L968" s="704">
        <v>68189696</v>
      </c>
      <c r="M968" s="704">
        <v>70235387</v>
      </c>
      <c r="N968" s="704">
        <v>72342449</v>
      </c>
      <c r="O968" s="704" t="s">
        <v>2789</v>
      </c>
      <c r="P968" s="344"/>
      <c r="Q968"/>
    </row>
    <row r="969" spans="1:17" ht="14.4">
      <c r="A969" s="340"/>
      <c r="B969" s="667">
        <v>112070405</v>
      </c>
      <c r="C969" s="674" t="s">
        <v>99</v>
      </c>
      <c r="D969" s="704">
        <v>20761923</v>
      </c>
      <c r="E969" s="704">
        <v>17439221</v>
      </c>
      <c r="F969" s="704">
        <v>17962398</v>
      </c>
      <c r="G969" s="704">
        <v>18501270</v>
      </c>
      <c r="H969" s="704">
        <v>19056308</v>
      </c>
      <c r="I969" s="704">
        <v>19627997</v>
      </c>
      <c r="J969" s="704">
        <v>20216837</v>
      </c>
      <c r="K969" s="704">
        <v>20823342</v>
      </c>
      <c r="L969" s="704">
        <v>21448042</v>
      </c>
      <c r="M969" s="704">
        <v>22091483</v>
      </c>
      <c r="N969" s="704">
        <v>22754227</v>
      </c>
      <c r="O969" s="704" t="s">
        <v>2789</v>
      </c>
      <c r="P969" s="344"/>
      <c r="Q969"/>
    </row>
    <row r="970" spans="1:17" ht="14.4">
      <c r="A970" s="340"/>
      <c r="B970" s="667">
        <v>112070406</v>
      </c>
      <c r="C970" s="674" t="s">
        <v>93</v>
      </c>
      <c r="D970" s="704">
        <v>8068074</v>
      </c>
      <c r="E970" s="704">
        <v>8310116</v>
      </c>
      <c r="F970" s="704">
        <v>8559419</v>
      </c>
      <c r="G970" s="704">
        <v>8816202</v>
      </c>
      <c r="H970" s="704">
        <v>9080688</v>
      </c>
      <c r="I970" s="704">
        <v>9353109</v>
      </c>
      <c r="J970" s="704">
        <v>9633702</v>
      </c>
      <c r="K970" s="704">
        <v>9922713</v>
      </c>
      <c r="L970" s="704">
        <v>10220394</v>
      </c>
      <c r="M970" s="704">
        <v>10527006</v>
      </c>
      <c r="N970" s="704">
        <v>10842816</v>
      </c>
      <c r="O970" s="704" t="s">
        <v>2789</v>
      </c>
      <c r="P970" s="344"/>
      <c r="Q970"/>
    </row>
    <row r="971" spans="1:17" ht="14.4">
      <c r="A971" s="340"/>
      <c r="B971" s="667">
        <v>112070407</v>
      </c>
      <c r="C971" s="674" t="s">
        <v>98</v>
      </c>
      <c r="D971" s="704">
        <v>5966903</v>
      </c>
      <c r="E971" s="704">
        <v>6145910</v>
      </c>
      <c r="F971" s="704">
        <v>6330287</v>
      </c>
      <c r="G971" s="704">
        <v>6520196</v>
      </c>
      <c r="H971" s="704">
        <v>6715802</v>
      </c>
      <c r="I971" s="704">
        <v>6917276</v>
      </c>
      <c r="J971" s="704">
        <v>7124794</v>
      </c>
      <c r="K971" s="704">
        <v>7338538</v>
      </c>
      <c r="L971" s="704">
        <v>7558694</v>
      </c>
      <c r="M971" s="704">
        <v>7785455</v>
      </c>
      <c r="N971" s="704">
        <v>8019019</v>
      </c>
      <c r="O971" s="704" t="s">
        <v>2789</v>
      </c>
      <c r="P971" s="344"/>
      <c r="Q971"/>
    </row>
    <row r="972" spans="1:17" ht="14.4">
      <c r="A972" s="340"/>
      <c r="B972" s="667">
        <v>112070408</v>
      </c>
      <c r="C972" s="674" t="s">
        <v>60</v>
      </c>
      <c r="D972" s="704">
        <v>90003064</v>
      </c>
      <c r="E972" s="704">
        <v>83754954</v>
      </c>
      <c r="F972" s="704">
        <v>86267603</v>
      </c>
      <c r="G972" s="704">
        <v>88855631</v>
      </c>
      <c r="H972" s="704">
        <v>91521300</v>
      </c>
      <c r="I972" s="704">
        <v>94266939</v>
      </c>
      <c r="J972" s="704">
        <v>97094947</v>
      </c>
      <c r="K972" s="704">
        <v>100007795</v>
      </c>
      <c r="L972" s="704">
        <v>103008029</v>
      </c>
      <c r="M972" s="704">
        <v>106098270</v>
      </c>
      <c r="N972" s="704">
        <v>109281218</v>
      </c>
      <c r="O972" s="704" t="s">
        <v>2789</v>
      </c>
      <c r="P972" s="344"/>
      <c r="Q972"/>
    </row>
    <row r="973" spans="1:17" ht="14.4">
      <c r="A973" s="340"/>
      <c r="B973" s="452">
        <v>112070409</v>
      </c>
      <c r="C973" s="675" t="s">
        <v>4396</v>
      </c>
      <c r="D973" s="704">
        <v>0</v>
      </c>
      <c r="E973" s="704">
        <v>1</v>
      </c>
      <c r="F973" s="704">
        <v>1</v>
      </c>
      <c r="G973" s="704">
        <v>1</v>
      </c>
      <c r="H973" s="704">
        <v>1</v>
      </c>
      <c r="I973" s="704">
        <v>1</v>
      </c>
      <c r="J973" s="704">
        <v>1</v>
      </c>
      <c r="K973" s="704">
        <v>1</v>
      </c>
      <c r="L973" s="704">
        <v>1</v>
      </c>
      <c r="M973" s="704">
        <v>1</v>
      </c>
      <c r="N973" s="704">
        <v>1</v>
      </c>
      <c r="O973" s="704"/>
      <c r="P973" s="344"/>
      <c r="Q973"/>
    </row>
    <row r="974" spans="1:17" ht="14.4">
      <c r="A974" s="340"/>
      <c r="B974" s="667">
        <v>112070410</v>
      </c>
      <c r="C974" s="674" t="s">
        <v>3039</v>
      </c>
      <c r="D974" s="704">
        <v>682578131</v>
      </c>
      <c r="E974" s="704">
        <v>741600000</v>
      </c>
      <c r="F974" s="704">
        <v>763848000</v>
      </c>
      <c r="G974" s="704">
        <v>786763440</v>
      </c>
      <c r="H974" s="704">
        <v>810366343</v>
      </c>
      <c r="I974" s="704">
        <v>834677333</v>
      </c>
      <c r="J974" s="704">
        <v>859717653</v>
      </c>
      <c r="K974" s="704">
        <v>885509183</v>
      </c>
      <c r="L974" s="704">
        <v>912074458</v>
      </c>
      <c r="M974" s="704">
        <v>939436692</v>
      </c>
      <c r="N974" s="704">
        <v>967619793</v>
      </c>
      <c r="O974" s="704" t="s">
        <v>2789</v>
      </c>
      <c r="P974" s="344"/>
      <c r="Q974"/>
    </row>
    <row r="975" spans="1:17" ht="14.4">
      <c r="A975" s="340"/>
      <c r="B975" s="669">
        <v>1120705</v>
      </c>
      <c r="C975" s="670" t="s">
        <v>803</v>
      </c>
      <c r="D975" s="705">
        <f t="shared" ref="D975:N975" si="27">+D976</f>
        <v>1256905452</v>
      </c>
      <c r="E975" s="705">
        <f t="shared" si="27"/>
        <v>1133000000</v>
      </c>
      <c r="F975" s="705">
        <f t="shared" si="27"/>
        <v>1166990000</v>
      </c>
      <c r="G975" s="705">
        <f t="shared" si="27"/>
        <v>1201999700</v>
      </c>
      <c r="H975" s="705">
        <f t="shared" si="27"/>
        <v>1238059691</v>
      </c>
      <c r="I975" s="705">
        <f t="shared" si="27"/>
        <v>1275201482</v>
      </c>
      <c r="J975" s="705">
        <f t="shared" si="27"/>
        <v>1313457526</v>
      </c>
      <c r="K975" s="705">
        <f t="shared" si="27"/>
        <v>1352861252</v>
      </c>
      <c r="L975" s="705">
        <f t="shared" si="27"/>
        <v>1393447090</v>
      </c>
      <c r="M975" s="705">
        <f t="shared" si="27"/>
        <v>1435250503</v>
      </c>
      <c r="N975" s="705">
        <f t="shared" si="27"/>
        <v>1478308018</v>
      </c>
      <c r="O975" s="705" t="s">
        <v>342</v>
      </c>
      <c r="P975" s="344"/>
      <c r="Q975"/>
    </row>
    <row r="976" spans="1:17" ht="28.8">
      <c r="A976" s="340"/>
      <c r="B976" s="667">
        <v>112070505</v>
      </c>
      <c r="C976" s="674" t="s">
        <v>4081</v>
      </c>
      <c r="D976" s="704">
        <v>1256905452</v>
      </c>
      <c r="E976" s="704">
        <v>1133000000</v>
      </c>
      <c r="F976" s="704">
        <v>1166990000</v>
      </c>
      <c r="G976" s="704">
        <v>1201999700</v>
      </c>
      <c r="H976" s="704">
        <v>1238059691</v>
      </c>
      <c r="I976" s="704">
        <v>1275201482</v>
      </c>
      <c r="J976" s="704">
        <v>1313457526</v>
      </c>
      <c r="K976" s="704">
        <v>1352861252</v>
      </c>
      <c r="L976" s="704">
        <v>1393447090</v>
      </c>
      <c r="M976" s="704">
        <v>1435250503</v>
      </c>
      <c r="N976" s="704">
        <v>1478308018</v>
      </c>
      <c r="O976" s="704" t="s">
        <v>2789</v>
      </c>
      <c r="P976" s="344"/>
      <c r="Q976"/>
    </row>
    <row r="977" spans="1:17" ht="14.4">
      <c r="A977" s="340"/>
      <c r="B977" s="669">
        <v>1120706</v>
      </c>
      <c r="C977" s="670" t="s">
        <v>802</v>
      </c>
      <c r="D977" s="705">
        <f t="shared" ref="D977:N977" si="28">+D978+SUM(D980:D987)+D991</f>
        <v>45133924557</v>
      </c>
      <c r="E977" s="705">
        <f t="shared" si="28"/>
        <v>32248257971</v>
      </c>
      <c r="F977" s="705">
        <f t="shared" si="28"/>
        <v>33206919490</v>
      </c>
      <c r="G977" s="705">
        <f t="shared" si="28"/>
        <v>34194604440</v>
      </c>
      <c r="H977" s="705">
        <f t="shared" si="28"/>
        <v>35212175619</v>
      </c>
      <c r="I977" s="705">
        <f t="shared" si="28"/>
        <v>36260521941</v>
      </c>
      <c r="J977" s="705">
        <f t="shared" si="28"/>
        <v>37340559221</v>
      </c>
      <c r="K977" s="705">
        <f t="shared" si="28"/>
        <v>38453230969</v>
      </c>
      <c r="L977" s="705">
        <f t="shared" si="28"/>
        <v>39599509223</v>
      </c>
      <c r="M977" s="705">
        <f t="shared" si="28"/>
        <v>40780395383</v>
      </c>
      <c r="N977" s="705">
        <f t="shared" si="28"/>
        <v>41996921104</v>
      </c>
      <c r="O977" s="705" t="s">
        <v>342</v>
      </c>
      <c r="P977" s="344"/>
      <c r="Q977"/>
    </row>
    <row r="978" spans="1:17" ht="14.4">
      <c r="A978" s="340"/>
      <c r="B978" s="667">
        <v>112070601</v>
      </c>
      <c r="C978" s="676" t="s">
        <v>801</v>
      </c>
      <c r="D978" s="708">
        <f t="shared" ref="D978:N978" si="29">+D979</f>
        <v>15926196307</v>
      </c>
      <c r="E978" s="708">
        <f t="shared" si="29"/>
        <v>12253008667</v>
      </c>
      <c r="F978" s="708">
        <f t="shared" si="29"/>
        <v>12620598927</v>
      </c>
      <c r="G978" s="708">
        <f t="shared" si="29"/>
        <v>12999216895</v>
      </c>
      <c r="H978" s="708">
        <f t="shared" si="29"/>
        <v>13389193402</v>
      </c>
      <c r="I978" s="708">
        <f t="shared" si="29"/>
        <v>13790869204</v>
      </c>
      <c r="J978" s="708">
        <f t="shared" si="29"/>
        <v>14204595280</v>
      </c>
      <c r="K978" s="708">
        <f t="shared" si="29"/>
        <v>14630733138</v>
      </c>
      <c r="L978" s="708">
        <f t="shared" si="29"/>
        <v>15069655132</v>
      </c>
      <c r="M978" s="708">
        <f t="shared" si="29"/>
        <v>15521744786</v>
      </c>
      <c r="N978" s="708">
        <f t="shared" si="29"/>
        <v>15987397130</v>
      </c>
      <c r="O978" s="708" t="s">
        <v>342</v>
      </c>
      <c r="P978" s="344"/>
      <c r="Q978"/>
    </row>
    <row r="979" spans="1:17" ht="14.4">
      <c r="A979" s="340"/>
      <c r="B979" s="677">
        <v>11207060101</v>
      </c>
      <c r="C979" s="678" t="s">
        <v>14</v>
      </c>
      <c r="D979" s="704">
        <v>15926196307</v>
      </c>
      <c r="E979" s="704">
        <v>12253008667</v>
      </c>
      <c r="F979" s="704">
        <v>12620598927</v>
      </c>
      <c r="G979" s="704">
        <v>12999216895</v>
      </c>
      <c r="H979" s="704">
        <v>13389193402</v>
      </c>
      <c r="I979" s="704">
        <v>13790869204</v>
      </c>
      <c r="J979" s="704">
        <v>14204595280</v>
      </c>
      <c r="K979" s="704">
        <v>14630733138</v>
      </c>
      <c r="L979" s="704">
        <v>15069655132</v>
      </c>
      <c r="M979" s="704">
        <v>15521744786</v>
      </c>
      <c r="N979" s="704">
        <v>15987397130</v>
      </c>
      <c r="O979" s="704" t="s">
        <v>2789</v>
      </c>
      <c r="P979" s="344"/>
      <c r="Q979"/>
    </row>
    <row r="980" spans="1:17" ht="14.4">
      <c r="A980" s="340"/>
      <c r="B980" s="667">
        <v>112070602</v>
      </c>
      <c r="C980" s="674" t="s">
        <v>2136</v>
      </c>
      <c r="D980" s="704">
        <v>1</v>
      </c>
      <c r="E980" s="704">
        <v>1</v>
      </c>
      <c r="F980" s="704">
        <v>1</v>
      </c>
      <c r="G980" s="704">
        <v>1</v>
      </c>
      <c r="H980" s="704">
        <v>1</v>
      </c>
      <c r="I980" s="704">
        <v>1</v>
      </c>
      <c r="J980" s="704">
        <v>1</v>
      </c>
      <c r="K980" s="704">
        <v>1</v>
      </c>
      <c r="L980" s="704">
        <v>1</v>
      </c>
      <c r="M980" s="704">
        <v>1</v>
      </c>
      <c r="N980" s="704">
        <v>1</v>
      </c>
      <c r="O980" s="704" t="s">
        <v>2789</v>
      </c>
      <c r="P980" s="344"/>
      <c r="Q980"/>
    </row>
    <row r="981" spans="1:17" ht="14.4">
      <c r="A981" s="340"/>
      <c r="B981" s="667">
        <v>112070609</v>
      </c>
      <c r="C981" s="674" t="s">
        <v>2137</v>
      </c>
      <c r="D981" s="704">
        <v>391270780</v>
      </c>
      <c r="E981" s="704">
        <v>403008904</v>
      </c>
      <c r="F981" s="704">
        <v>415099171</v>
      </c>
      <c r="G981" s="704">
        <v>427552146</v>
      </c>
      <c r="H981" s="704">
        <v>440378710</v>
      </c>
      <c r="I981" s="704">
        <v>453590071</v>
      </c>
      <c r="J981" s="704">
        <v>467197773</v>
      </c>
      <c r="K981" s="704">
        <v>481213706</v>
      </c>
      <c r="L981" s="704">
        <v>495650117</v>
      </c>
      <c r="M981" s="704">
        <v>510519621</v>
      </c>
      <c r="N981" s="704">
        <v>525835210</v>
      </c>
      <c r="O981" s="704" t="s">
        <v>2789</v>
      </c>
      <c r="P981" s="344"/>
      <c r="Q981"/>
    </row>
    <row r="982" spans="1:17" ht="14.4">
      <c r="A982" s="340"/>
      <c r="B982" s="667">
        <v>112070610</v>
      </c>
      <c r="C982" s="674" t="s">
        <v>2138</v>
      </c>
      <c r="D982" s="704">
        <v>296105711</v>
      </c>
      <c r="E982" s="704">
        <v>218239230</v>
      </c>
      <c r="F982" s="704">
        <v>224786407</v>
      </c>
      <c r="G982" s="704">
        <v>231529999</v>
      </c>
      <c r="H982" s="704">
        <v>238475899</v>
      </c>
      <c r="I982" s="704">
        <v>245630176</v>
      </c>
      <c r="J982" s="704">
        <v>252999081</v>
      </c>
      <c r="K982" s="704">
        <v>260589053</v>
      </c>
      <c r="L982" s="704">
        <v>268406725</v>
      </c>
      <c r="M982" s="704">
        <v>276458927</v>
      </c>
      <c r="N982" s="704">
        <v>284752695</v>
      </c>
      <c r="O982" s="704" t="s">
        <v>2789</v>
      </c>
      <c r="P982" s="344"/>
      <c r="Q982"/>
    </row>
    <row r="983" spans="1:17" ht="14.4">
      <c r="A983" s="340"/>
      <c r="B983" s="667">
        <v>112070603</v>
      </c>
      <c r="C983" s="674" t="s">
        <v>2139</v>
      </c>
      <c r="D983" s="704">
        <v>638705314</v>
      </c>
      <c r="E983" s="704">
        <v>537507080</v>
      </c>
      <c r="F983" s="704">
        <v>553632292</v>
      </c>
      <c r="G983" s="704">
        <v>570241261</v>
      </c>
      <c r="H983" s="704">
        <v>587348499</v>
      </c>
      <c r="I983" s="704">
        <v>604968954</v>
      </c>
      <c r="J983" s="704">
        <v>623118023</v>
      </c>
      <c r="K983" s="704">
        <v>641811564</v>
      </c>
      <c r="L983" s="704">
        <v>661065911</v>
      </c>
      <c r="M983" s="704">
        <v>680897888</v>
      </c>
      <c r="N983" s="704">
        <v>701324825</v>
      </c>
      <c r="O983" s="704" t="s">
        <v>2789</v>
      </c>
      <c r="P983" s="344"/>
      <c r="Q983"/>
    </row>
    <row r="984" spans="1:17" ht="14.4">
      <c r="A984" s="340"/>
      <c r="B984" s="667">
        <v>112070604</v>
      </c>
      <c r="C984" s="674" t="s">
        <v>800</v>
      </c>
      <c r="D984" s="704">
        <v>142930891</v>
      </c>
      <c r="E984" s="704">
        <v>141501582</v>
      </c>
      <c r="F984" s="704">
        <v>137256535</v>
      </c>
      <c r="G984" s="704">
        <v>133138839</v>
      </c>
      <c r="H984" s="704">
        <v>129144674</v>
      </c>
      <c r="I984" s="704">
        <v>125270334</v>
      </c>
      <c r="J984" s="704">
        <v>121512224</v>
      </c>
      <c r="K984" s="704">
        <v>117866857</v>
      </c>
      <c r="L984" s="704">
        <v>114330851</v>
      </c>
      <c r="M984" s="704">
        <v>110900925</v>
      </c>
      <c r="N984" s="704">
        <v>107573897</v>
      </c>
      <c r="O984" s="704" t="s">
        <v>2789</v>
      </c>
      <c r="P984" s="344"/>
      <c r="Q984"/>
    </row>
    <row r="985" spans="1:17" ht="14.4">
      <c r="A985" s="340"/>
      <c r="B985" s="667">
        <v>112070605</v>
      </c>
      <c r="C985" s="674" t="s">
        <v>55</v>
      </c>
      <c r="D985" s="704">
        <v>4985282</v>
      </c>
      <c r="E985" s="704">
        <v>4935429</v>
      </c>
      <c r="F985" s="704">
        <v>4787366</v>
      </c>
      <c r="G985" s="704">
        <v>4643745</v>
      </c>
      <c r="H985" s="704">
        <v>4504433</v>
      </c>
      <c r="I985" s="704">
        <v>4369300</v>
      </c>
      <c r="J985" s="704">
        <v>4238221</v>
      </c>
      <c r="K985" s="704">
        <v>4111074</v>
      </c>
      <c r="L985" s="704">
        <v>3987742</v>
      </c>
      <c r="M985" s="704">
        <v>3868110</v>
      </c>
      <c r="N985" s="704">
        <v>3752067</v>
      </c>
      <c r="O985" s="704" t="s">
        <v>2789</v>
      </c>
      <c r="P985" s="344"/>
      <c r="Q985"/>
    </row>
    <row r="986" spans="1:17" ht="14.4">
      <c r="A986" s="340"/>
      <c r="B986" s="667">
        <v>112070606</v>
      </c>
      <c r="C986" s="674" t="s">
        <v>76</v>
      </c>
      <c r="D986" s="704">
        <v>1</v>
      </c>
      <c r="E986" s="704">
        <v>1</v>
      </c>
      <c r="F986" s="704">
        <v>1</v>
      </c>
      <c r="G986" s="704">
        <v>1</v>
      </c>
      <c r="H986" s="704">
        <v>1</v>
      </c>
      <c r="I986" s="704">
        <v>1</v>
      </c>
      <c r="J986" s="704">
        <v>1</v>
      </c>
      <c r="K986" s="704">
        <v>1</v>
      </c>
      <c r="L986" s="704">
        <v>1</v>
      </c>
      <c r="M986" s="704">
        <v>1</v>
      </c>
      <c r="N986" s="704">
        <v>1</v>
      </c>
      <c r="O986" s="704" t="s">
        <v>2789</v>
      </c>
      <c r="P986" s="344"/>
      <c r="Q986"/>
    </row>
    <row r="987" spans="1:17" ht="14.4">
      <c r="A987" s="340"/>
      <c r="B987" s="679">
        <v>112070607</v>
      </c>
      <c r="C987" s="680" t="s">
        <v>799</v>
      </c>
      <c r="D987" s="709">
        <f t="shared" ref="D987:N987" si="30">+SUM(D988:D990)</f>
        <v>27733730269</v>
      </c>
      <c r="E987" s="709">
        <f t="shared" si="30"/>
        <v>18690057076</v>
      </c>
      <c r="F987" s="709">
        <f t="shared" si="30"/>
        <v>19250758789</v>
      </c>
      <c r="G987" s="709">
        <f t="shared" si="30"/>
        <v>19828281552</v>
      </c>
      <c r="H987" s="709">
        <f t="shared" si="30"/>
        <v>20423129999</v>
      </c>
      <c r="I987" s="709">
        <f t="shared" si="30"/>
        <v>21035823899</v>
      </c>
      <c r="J987" s="709">
        <f t="shared" si="30"/>
        <v>21666898616</v>
      </c>
      <c r="K987" s="709">
        <f t="shared" si="30"/>
        <v>22316905574</v>
      </c>
      <c r="L987" s="709">
        <f t="shared" si="30"/>
        <v>22986412742</v>
      </c>
      <c r="M987" s="709">
        <f t="shared" si="30"/>
        <v>23676005123</v>
      </c>
      <c r="N987" s="709">
        <f t="shared" si="30"/>
        <v>24386285277</v>
      </c>
      <c r="O987" s="709" t="s">
        <v>342</v>
      </c>
      <c r="P987" s="344"/>
      <c r="Q987"/>
    </row>
    <row r="988" spans="1:17" ht="14.4">
      <c r="A988" s="340"/>
      <c r="B988" s="667">
        <v>11207060701</v>
      </c>
      <c r="C988" s="674" t="s">
        <v>14</v>
      </c>
      <c r="D988" s="704">
        <f>+ROUND(25032113329.6627,0)</f>
        <v>25032113330</v>
      </c>
      <c r="E988" s="704">
        <v>16787017212</v>
      </c>
      <c r="F988" s="704">
        <v>17290627729</v>
      </c>
      <c r="G988" s="704">
        <v>17809346561</v>
      </c>
      <c r="H988" s="704">
        <v>18343626957</v>
      </c>
      <c r="I988" s="704">
        <v>18893935766</v>
      </c>
      <c r="J988" s="704">
        <v>19460753839</v>
      </c>
      <c r="K988" s="704">
        <v>20044576454</v>
      </c>
      <c r="L988" s="704">
        <v>20645913748</v>
      </c>
      <c r="M988" s="704">
        <v>21265291160</v>
      </c>
      <c r="N988" s="704">
        <v>21903249895</v>
      </c>
      <c r="O988" s="704" t="s">
        <v>2593</v>
      </c>
      <c r="P988" s="344"/>
      <c r="Q988"/>
    </row>
    <row r="989" spans="1:17" ht="14.4">
      <c r="A989" s="340"/>
      <c r="B989" s="667">
        <v>11207060702</v>
      </c>
      <c r="C989" s="674" t="s">
        <v>252</v>
      </c>
      <c r="D989" s="704">
        <f>+ROUND(2402737731.59036,0)</f>
        <v>2402737732</v>
      </c>
      <c r="E989" s="704">
        <v>1633442123</v>
      </c>
      <c r="F989" s="704">
        <v>1682445387</v>
      </c>
      <c r="G989" s="704">
        <v>1732918748</v>
      </c>
      <c r="H989" s="704">
        <v>1784906311</v>
      </c>
      <c r="I989" s="704">
        <v>1838453500</v>
      </c>
      <c r="J989" s="704">
        <v>1893607105</v>
      </c>
      <c r="K989" s="704">
        <v>1950415318</v>
      </c>
      <c r="L989" s="704">
        <v>2008927778</v>
      </c>
      <c r="M989" s="704">
        <v>2069195611</v>
      </c>
      <c r="N989" s="704">
        <v>2131271479</v>
      </c>
      <c r="O989" s="704" t="s">
        <v>2593</v>
      </c>
      <c r="P989" s="344"/>
      <c r="Q989"/>
    </row>
    <row r="990" spans="1:17" ht="14.4">
      <c r="A990" s="340"/>
      <c r="B990" s="667">
        <v>11207060704</v>
      </c>
      <c r="C990" s="674" t="s">
        <v>48</v>
      </c>
      <c r="D990" s="704">
        <f>+ROUND(298879207.295181,0)</f>
        <v>298879207</v>
      </c>
      <c r="E990" s="704">
        <v>269597741</v>
      </c>
      <c r="F990" s="704">
        <v>277685673</v>
      </c>
      <c r="G990" s="704">
        <v>286016243</v>
      </c>
      <c r="H990" s="704">
        <v>294596731</v>
      </c>
      <c r="I990" s="704">
        <v>303434633</v>
      </c>
      <c r="J990" s="704">
        <v>312537672</v>
      </c>
      <c r="K990" s="704">
        <v>321913802</v>
      </c>
      <c r="L990" s="704">
        <v>331571216</v>
      </c>
      <c r="M990" s="704">
        <v>341518352</v>
      </c>
      <c r="N990" s="704">
        <v>351763903</v>
      </c>
      <c r="O990" s="704" t="s">
        <v>2593</v>
      </c>
      <c r="P990" s="344"/>
      <c r="Q990"/>
    </row>
    <row r="991" spans="1:17" ht="14.4">
      <c r="A991" s="340"/>
      <c r="B991" s="672">
        <v>112070608</v>
      </c>
      <c r="C991" s="673" t="s">
        <v>42</v>
      </c>
      <c r="D991" s="704">
        <v>1</v>
      </c>
      <c r="E991" s="704">
        <v>1</v>
      </c>
      <c r="F991" s="704">
        <v>1</v>
      </c>
      <c r="G991" s="704">
        <v>1</v>
      </c>
      <c r="H991" s="704">
        <v>1</v>
      </c>
      <c r="I991" s="704">
        <v>1</v>
      </c>
      <c r="J991" s="704">
        <v>1</v>
      </c>
      <c r="K991" s="704">
        <v>1</v>
      </c>
      <c r="L991" s="704">
        <v>1</v>
      </c>
      <c r="M991" s="704">
        <v>1</v>
      </c>
      <c r="N991" s="704">
        <v>1</v>
      </c>
      <c r="O991" s="706" t="s">
        <v>2593</v>
      </c>
      <c r="P991" s="344"/>
      <c r="Q991"/>
    </row>
    <row r="992" spans="1:17" ht="14.4">
      <c r="A992" s="340"/>
      <c r="B992" s="672">
        <v>1120709</v>
      </c>
      <c r="C992" s="673" t="s">
        <v>2140</v>
      </c>
      <c r="D992" s="704">
        <v>205990202</v>
      </c>
      <c r="E992" s="704">
        <v>212169908</v>
      </c>
      <c r="F992" s="704">
        <v>218535005</v>
      </c>
      <c r="G992" s="704">
        <v>225091055</v>
      </c>
      <c r="H992" s="704">
        <v>231843787</v>
      </c>
      <c r="I992" s="704">
        <v>238799100</v>
      </c>
      <c r="J992" s="704">
        <v>245963074</v>
      </c>
      <c r="K992" s="704">
        <v>253341966</v>
      </c>
      <c r="L992" s="704">
        <v>260942225</v>
      </c>
      <c r="M992" s="704">
        <v>268770492</v>
      </c>
      <c r="N992" s="704">
        <v>276833607</v>
      </c>
      <c r="O992" s="706" t="s">
        <v>2593</v>
      </c>
      <c r="P992" s="344"/>
      <c r="Q992"/>
    </row>
    <row r="993" spans="1:17" ht="14.4">
      <c r="A993" s="340"/>
      <c r="B993" s="665">
        <v>11208</v>
      </c>
      <c r="C993" s="666" t="s">
        <v>258</v>
      </c>
      <c r="D993" s="703">
        <f t="shared" ref="D993:N993" si="31">+D994</f>
        <v>12145</v>
      </c>
      <c r="E993" s="703">
        <f t="shared" si="31"/>
        <v>1</v>
      </c>
      <c r="F993" s="703">
        <f t="shared" si="31"/>
        <v>1</v>
      </c>
      <c r="G993" s="703">
        <f t="shared" si="31"/>
        <v>1</v>
      </c>
      <c r="H993" s="703">
        <f t="shared" si="31"/>
        <v>1</v>
      </c>
      <c r="I993" s="703">
        <f t="shared" si="31"/>
        <v>1</v>
      </c>
      <c r="J993" s="703">
        <f t="shared" si="31"/>
        <v>1</v>
      </c>
      <c r="K993" s="703">
        <f t="shared" si="31"/>
        <v>1</v>
      </c>
      <c r="L993" s="703">
        <f t="shared" si="31"/>
        <v>1</v>
      </c>
      <c r="M993" s="703">
        <f t="shared" si="31"/>
        <v>1</v>
      </c>
      <c r="N993" s="703">
        <f t="shared" si="31"/>
        <v>1</v>
      </c>
      <c r="O993" s="703" t="s">
        <v>342</v>
      </c>
      <c r="P993" s="344"/>
      <c r="Q993"/>
    </row>
    <row r="994" spans="1:17" ht="14.4">
      <c r="A994" s="340"/>
      <c r="B994" s="667">
        <v>1120803</v>
      </c>
      <c r="C994" s="671" t="s">
        <v>798</v>
      </c>
      <c r="D994" s="704">
        <v>12145</v>
      </c>
      <c r="E994" s="704">
        <v>1</v>
      </c>
      <c r="F994" s="704">
        <v>1</v>
      </c>
      <c r="G994" s="704">
        <v>1</v>
      </c>
      <c r="H994" s="704">
        <v>1</v>
      </c>
      <c r="I994" s="704">
        <v>1</v>
      </c>
      <c r="J994" s="704">
        <v>1</v>
      </c>
      <c r="K994" s="704">
        <v>1</v>
      </c>
      <c r="L994" s="704">
        <v>1</v>
      </c>
      <c r="M994" s="704">
        <v>1</v>
      </c>
      <c r="N994" s="704">
        <v>1</v>
      </c>
      <c r="O994" s="704" t="s">
        <v>2593</v>
      </c>
      <c r="P994" s="344"/>
      <c r="Q994"/>
    </row>
    <row r="995" spans="1:17" ht="14.4">
      <c r="A995" s="340"/>
      <c r="B995" s="665">
        <v>11212</v>
      </c>
      <c r="C995" s="666" t="s">
        <v>2141</v>
      </c>
      <c r="D995" s="703">
        <f t="shared" ref="D995:N995" si="32">+SUM(D996:D997)+D1000+D1037</f>
        <v>4906658359</v>
      </c>
      <c r="E995" s="703">
        <f t="shared" si="32"/>
        <v>4159279862</v>
      </c>
      <c r="F995" s="703">
        <f t="shared" si="32"/>
        <v>4256977131</v>
      </c>
      <c r="G995" s="703">
        <f t="shared" si="32"/>
        <v>4358417750</v>
      </c>
      <c r="H995" s="703">
        <f t="shared" si="32"/>
        <v>4463689643</v>
      </c>
      <c r="I995" s="703">
        <f t="shared" si="32"/>
        <v>4572884118</v>
      </c>
      <c r="J995" s="703">
        <f t="shared" si="32"/>
        <v>4686095914</v>
      </c>
      <c r="K995" s="703">
        <f t="shared" si="32"/>
        <v>4803423307</v>
      </c>
      <c r="L995" s="703">
        <f t="shared" si="32"/>
        <v>4924968185</v>
      </c>
      <c r="M995" s="703">
        <f t="shared" si="32"/>
        <v>5050836144</v>
      </c>
      <c r="N995" s="703">
        <f t="shared" si="32"/>
        <v>5181136574</v>
      </c>
      <c r="O995" s="703" t="s">
        <v>342</v>
      </c>
      <c r="P995" s="344"/>
      <c r="Q995"/>
    </row>
    <row r="996" spans="1:17" ht="14.4">
      <c r="A996" s="340"/>
      <c r="B996" s="667">
        <v>1121231</v>
      </c>
      <c r="C996" s="671" t="s">
        <v>29</v>
      </c>
      <c r="D996" s="704">
        <v>655422614</v>
      </c>
      <c r="E996" s="704">
        <v>580550910</v>
      </c>
      <c r="F996" s="704">
        <v>597967437</v>
      </c>
      <c r="G996" s="704">
        <v>615906460</v>
      </c>
      <c r="H996" s="704">
        <v>634383654</v>
      </c>
      <c r="I996" s="704">
        <v>653415164</v>
      </c>
      <c r="J996" s="704">
        <v>673017619</v>
      </c>
      <c r="K996" s="704">
        <v>693208148</v>
      </c>
      <c r="L996" s="704">
        <v>714004392</v>
      </c>
      <c r="M996" s="704">
        <v>735424524</v>
      </c>
      <c r="N996" s="704">
        <v>757487260</v>
      </c>
      <c r="O996" s="704" t="s">
        <v>2789</v>
      </c>
      <c r="P996" s="344"/>
      <c r="Q996"/>
    </row>
    <row r="997" spans="1:17" ht="14.4">
      <c r="A997" s="340"/>
      <c r="B997" s="669">
        <v>1121232</v>
      </c>
      <c r="C997" s="670" t="s">
        <v>796</v>
      </c>
      <c r="D997" s="705">
        <f t="shared" ref="D997:N997" si="33">+SUM(D998:D999)</f>
        <v>62326633</v>
      </c>
      <c r="E997" s="705">
        <f t="shared" si="33"/>
        <v>59443931</v>
      </c>
      <c r="F997" s="705">
        <f t="shared" si="33"/>
        <v>61227249</v>
      </c>
      <c r="G997" s="705">
        <f t="shared" si="33"/>
        <v>63064067</v>
      </c>
      <c r="H997" s="705">
        <f t="shared" si="33"/>
        <v>64955989</v>
      </c>
      <c r="I997" s="705">
        <f t="shared" si="33"/>
        <v>66904669</v>
      </c>
      <c r="J997" s="705">
        <f t="shared" si="33"/>
        <v>68911809</v>
      </c>
      <c r="K997" s="705">
        <f t="shared" si="33"/>
        <v>70979163</v>
      </c>
      <c r="L997" s="705">
        <f t="shared" si="33"/>
        <v>73108538</v>
      </c>
      <c r="M997" s="705">
        <f t="shared" si="33"/>
        <v>75301795</v>
      </c>
      <c r="N997" s="705">
        <f t="shared" si="33"/>
        <v>77560849</v>
      </c>
      <c r="O997" s="705" t="s">
        <v>342</v>
      </c>
      <c r="P997" s="344"/>
      <c r="Q997"/>
    </row>
    <row r="998" spans="1:17" ht="28.8">
      <c r="A998" s="340"/>
      <c r="B998" s="667">
        <v>112123201</v>
      </c>
      <c r="C998" s="674" t="s">
        <v>63</v>
      </c>
      <c r="D998" s="704">
        <v>1226584</v>
      </c>
      <c r="E998" s="704">
        <v>628021</v>
      </c>
      <c r="F998" s="704">
        <v>646862</v>
      </c>
      <c r="G998" s="704">
        <v>666268</v>
      </c>
      <c r="H998" s="704">
        <v>686256</v>
      </c>
      <c r="I998" s="704">
        <v>706844</v>
      </c>
      <c r="J998" s="704">
        <v>728049</v>
      </c>
      <c r="K998" s="704">
        <v>749890</v>
      </c>
      <c r="L998" s="704">
        <v>772387</v>
      </c>
      <c r="M998" s="704">
        <v>795559</v>
      </c>
      <c r="N998" s="704">
        <v>819426</v>
      </c>
      <c r="O998" s="704" t="s">
        <v>2789</v>
      </c>
      <c r="P998" s="344"/>
      <c r="Q998"/>
    </row>
    <row r="999" spans="1:17" ht="28.8">
      <c r="A999" s="340"/>
      <c r="B999" s="667">
        <v>112123202</v>
      </c>
      <c r="C999" s="674" t="s">
        <v>92</v>
      </c>
      <c r="D999" s="704">
        <v>61100049</v>
      </c>
      <c r="E999" s="704">
        <v>58815910</v>
      </c>
      <c r="F999" s="704">
        <v>60580387</v>
      </c>
      <c r="G999" s="704">
        <v>62397799</v>
      </c>
      <c r="H999" s="704">
        <v>64269733</v>
      </c>
      <c r="I999" s="704">
        <v>66197825</v>
      </c>
      <c r="J999" s="704">
        <v>68183760</v>
      </c>
      <c r="K999" s="704">
        <v>70229273</v>
      </c>
      <c r="L999" s="704">
        <v>72336151</v>
      </c>
      <c r="M999" s="704">
        <v>74506236</v>
      </c>
      <c r="N999" s="704">
        <v>76741423</v>
      </c>
      <c r="O999" s="704" t="s">
        <v>2789</v>
      </c>
      <c r="P999" s="344"/>
      <c r="Q999"/>
    </row>
    <row r="1000" spans="1:17" ht="14.4">
      <c r="A1000" s="340"/>
      <c r="B1000" s="669">
        <v>1121233</v>
      </c>
      <c r="C1000" s="670" t="s">
        <v>795</v>
      </c>
      <c r="D1000" s="705">
        <f>+D1001+D1005+D1009+D1013+SUM(D1017:D1021)+SUM(D1027:D1029)+SUM(D1033:D1036)</f>
        <v>3998405445</v>
      </c>
      <c r="E1000" s="705">
        <f t="shared" ref="E1000:N1000" si="34">+E1001+E1005+E1009+E1013+SUM(E1017:E1021)+SUM(E1027:E1029)+SUM(E1033:E1036)</f>
        <v>3363400370</v>
      </c>
      <c r="F1000" s="705">
        <f t="shared" si="34"/>
        <v>3437483745</v>
      </c>
      <c r="G1000" s="705">
        <f t="shared" si="34"/>
        <v>3514594178</v>
      </c>
      <c r="H1000" s="705">
        <f t="shared" si="34"/>
        <v>3594798342</v>
      </c>
      <c r="I1000" s="705">
        <f t="shared" si="34"/>
        <v>3678165645</v>
      </c>
      <c r="J1000" s="705">
        <f t="shared" si="34"/>
        <v>3764768267</v>
      </c>
      <c r="K1000" s="705">
        <f t="shared" si="34"/>
        <v>3854681240</v>
      </c>
      <c r="L1000" s="705">
        <f t="shared" si="34"/>
        <v>3947982504</v>
      </c>
      <c r="M1000" s="705">
        <f t="shared" si="34"/>
        <v>4044752979</v>
      </c>
      <c r="N1000" s="705">
        <f t="shared" si="34"/>
        <v>4145076639</v>
      </c>
      <c r="O1000" s="705" t="s">
        <v>342</v>
      </c>
      <c r="P1000" s="344"/>
      <c r="Q1000"/>
    </row>
    <row r="1001" spans="1:17" ht="14.4">
      <c r="A1001" s="340"/>
      <c r="B1001" s="681">
        <v>112123301</v>
      </c>
      <c r="C1001" s="682" t="s">
        <v>794</v>
      </c>
      <c r="D1001" s="710">
        <f t="shared" ref="D1001:N1001" si="35">+SUM(D1002:D1004)</f>
        <v>395762474</v>
      </c>
      <c r="E1001" s="710">
        <f t="shared" si="35"/>
        <v>369022629</v>
      </c>
      <c r="F1001" s="710">
        <f t="shared" si="35"/>
        <v>380078026</v>
      </c>
      <c r="G1001" s="710">
        <f t="shared" si="35"/>
        <v>391465543</v>
      </c>
      <c r="H1001" s="710">
        <f t="shared" si="35"/>
        <v>403195129</v>
      </c>
      <c r="I1001" s="710">
        <f t="shared" si="35"/>
        <v>415277035</v>
      </c>
      <c r="J1001" s="710">
        <f t="shared" si="35"/>
        <v>427721817</v>
      </c>
      <c r="K1001" s="710">
        <f t="shared" si="35"/>
        <v>440540348</v>
      </c>
      <c r="L1001" s="710">
        <f t="shared" si="35"/>
        <v>453743828</v>
      </c>
      <c r="M1001" s="710">
        <f t="shared" si="35"/>
        <v>467343795</v>
      </c>
      <c r="N1001" s="710">
        <f t="shared" si="35"/>
        <v>481352131</v>
      </c>
      <c r="O1001" s="710" t="s">
        <v>342</v>
      </c>
      <c r="P1001" s="344"/>
      <c r="Q1001"/>
    </row>
    <row r="1002" spans="1:17" ht="14.4">
      <c r="A1002" s="340"/>
      <c r="B1002" s="667">
        <v>11212330101</v>
      </c>
      <c r="C1002" s="678" t="s">
        <v>2142</v>
      </c>
      <c r="D1002" s="704">
        <v>376270192</v>
      </c>
      <c r="E1002" s="704">
        <v>348961333</v>
      </c>
      <c r="F1002" s="704">
        <v>359430173</v>
      </c>
      <c r="G1002" s="704">
        <v>370213078</v>
      </c>
      <c r="H1002" s="704">
        <v>381319470</v>
      </c>
      <c r="I1002" s="704">
        <v>392759054</v>
      </c>
      <c r="J1002" s="704">
        <v>404541826</v>
      </c>
      <c r="K1002" s="704">
        <v>416678081</v>
      </c>
      <c r="L1002" s="704">
        <v>429178423</v>
      </c>
      <c r="M1002" s="704">
        <v>442053776</v>
      </c>
      <c r="N1002" s="704">
        <v>455315389</v>
      </c>
      <c r="O1002" s="704" t="s">
        <v>2789</v>
      </c>
      <c r="P1002" s="344"/>
      <c r="Q1002"/>
    </row>
    <row r="1003" spans="1:17" ht="14.4">
      <c r="A1003" s="340"/>
      <c r="B1003" s="667">
        <v>11212330102</v>
      </c>
      <c r="C1003" s="678" t="s">
        <v>91</v>
      </c>
      <c r="D1003" s="704">
        <v>19229701</v>
      </c>
      <c r="E1003" s="704">
        <v>19806592</v>
      </c>
      <c r="F1003" s="704">
        <v>20400790</v>
      </c>
      <c r="G1003" s="704">
        <v>21012814</v>
      </c>
      <c r="H1003" s="704">
        <v>21643198</v>
      </c>
      <c r="I1003" s="704">
        <v>22292494</v>
      </c>
      <c r="J1003" s="704">
        <v>22961269</v>
      </c>
      <c r="K1003" s="704">
        <v>23650107</v>
      </c>
      <c r="L1003" s="704">
        <v>24359610</v>
      </c>
      <c r="M1003" s="704">
        <v>25090398</v>
      </c>
      <c r="N1003" s="704">
        <v>25843110</v>
      </c>
      <c r="O1003" s="704" t="s">
        <v>2789</v>
      </c>
      <c r="P1003" s="344"/>
      <c r="Q1003"/>
    </row>
    <row r="1004" spans="1:17" ht="14.4">
      <c r="A1004" s="340"/>
      <c r="B1004" s="667">
        <v>11212330103</v>
      </c>
      <c r="C1004" s="678" t="s">
        <v>120</v>
      </c>
      <c r="D1004" s="704">
        <v>262581</v>
      </c>
      <c r="E1004" s="704">
        <v>254704</v>
      </c>
      <c r="F1004" s="704">
        <v>247063</v>
      </c>
      <c r="G1004" s="704">
        <v>239651</v>
      </c>
      <c r="H1004" s="704">
        <v>232461</v>
      </c>
      <c r="I1004" s="704">
        <v>225487</v>
      </c>
      <c r="J1004" s="704">
        <v>218722</v>
      </c>
      <c r="K1004" s="704">
        <v>212160</v>
      </c>
      <c r="L1004" s="704">
        <v>205795</v>
      </c>
      <c r="M1004" s="704">
        <v>199621</v>
      </c>
      <c r="N1004" s="704">
        <v>193632</v>
      </c>
      <c r="O1004" s="704" t="s">
        <v>2789</v>
      </c>
      <c r="P1004" s="344"/>
      <c r="Q1004"/>
    </row>
    <row r="1005" spans="1:17" ht="14.4">
      <c r="A1005" s="340"/>
      <c r="B1005" s="681">
        <v>112123302</v>
      </c>
      <c r="C1005" s="682" t="s">
        <v>2143</v>
      </c>
      <c r="D1005" s="710">
        <f t="shared" ref="D1005:N1005" si="36">+SUM(D1006:D1008)</f>
        <v>151919801</v>
      </c>
      <c r="E1005" s="710">
        <f t="shared" si="36"/>
        <v>146446308</v>
      </c>
      <c r="F1005" s="710">
        <f t="shared" si="36"/>
        <v>147490893</v>
      </c>
      <c r="G1005" s="710">
        <f t="shared" si="36"/>
        <v>148667279</v>
      </c>
      <c r="H1005" s="710">
        <f t="shared" si="36"/>
        <v>149976407</v>
      </c>
      <c r="I1005" s="710">
        <f t="shared" si="36"/>
        <v>151419335</v>
      </c>
      <c r="J1005" s="710">
        <f t="shared" si="36"/>
        <v>152997243</v>
      </c>
      <c r="K1005" s="710">
        <f t="shared" si="36"/>
        <v>154711428</v>
      </c>
      <c r="L1005" s="710">
        <f t="shared" si="36"/>
        <v>156563310</v>
      </c>
      <c r="M1005" s="710">
        <f t="shared" si="36"/>
        <v>158554433</v>
      </c>
      <c r="N1005" s="710">
        <f t="shared" si="36"/>
        <v>160686462</v>
      </c>
      <c r="O1005" s="710" t="s">
        <v>342</v>
      </c>
      <c r="P1005" s="344"/>
      <c r="Q1005"/>
    </row>
    <row r="1006" spans="1:17" ht="14.4">
      <c r="A1006" s="340"/>
      <c r="B1006" s="667">
        <v>11212330201</v>
      </c>
      <c r="C1006" s="678" t="s">
        <v>95</v>
      </c>
      <c r="D1006" s="704">
        <v>87993100</v>
      </c>
      <c r="E1006" s="704">
        <v>90632893</v>
      </c>
      <c r="F1006" s="704">
        <v>93351880</v>
      </c>
      <c r="G1006" s="704">
        <v>96152436</v>
      </c>
      <c r="H1006" s="704">
        <v>99037009</v>
      </c>
      <c r="I1006" s="704">
        <v>102008119</v>
      </c>
      <c r="J1006" s="704">
        <v>105068363</v>
      </c>
      <c r="K1006" s="704">
        <v>108220414</v>
      </c>
      <c r="L1006" s="704">
        <v>111467026</v>
      </c>
      <c r="M1006" s="704">
        <v>114811037</v>
      </c>
      <c r="N1006" s="704">
        <v>118255368</v>
      </c>
      <c r="O1006" s="704" t="s">
        <v>2789</v>
      </c>
      <c r="P1006" s="344"/>
      <c r="Q1006"/>
    </row>
    <row r="1007" spans="1:17" ht="14.4">
      <c r="A1007" s="340"/>
      <c r="B1007" s="667">
        <v>11212330202</v>
      </c>
      <c r="C1007" s="678" t="s">
        <v>68</v>
      </c>
      <c r="D1007" s="704">
        <v>1</v>
      </c>
      <c r="E1007" s="704">
        <v>1</v>
      </c>
      <c r="F1007" s="704">
        <v>1</v>
      </c>
      <c r="G1007" s="704">
        <v>1</v>
      </c>
      <c r="H1007" s="704">
        <v>1</v>
      </c>
      <c r="I1007" s="704">
        <v>1</v>
      </c>
      <c r="J1007" s="704">
        <v>1</v>
      </c>
      <c r="K1007" s="704">
        <v>1</v>
      </c>
      <c r="L1007" s="704">
        <v>1</v>
      </c>
      <c r="M1007" s="704">
        <v>1</v>
      </c>
      <c r="N1007" s="704">
        <v>1</v>
      </c>
      <c r="O1007" s="704" t="s">
        <v>2789</v>
      </c>
      <c r="P1007" s="344"/>
      <c r="Q1007"/>
    </row>
    <row r="1008" spans="1:17" ht="28.8">
      <c r="A1008" s="340"/>
      <c r="B1008" s="667">
        <v>11212330204</v>
      </c>
      <c r="C1008" s="678" t="s">
        <v>1172</v>
      </c>
      <c r="D1008" s="704">
        <v>63926700</v>
      </c>
      <c r="E1008" s="704">
        <v>55813414</v>
      </c>
      <c r="F1008" s="704">
        <v>54139012</v>
      </c>
      <c r="G1008" s="704">
        <v>52514842</v>
      </c>
      <c r="H1008" s="704">
        <v>50939397</v>
      </c>
      <c r="I1008" s="704">
        <v>49411215</v>
      </c>
      <c r="J1008" s="704">
        <v>47928879</v>
      </c>
      <c r="K1008" s="704">
        <v>46491013</v>
      </c>
      <c r="L1008" s="704">
        <v>45096283</v>
      </c>
      <c r="M1008" s="704">
        <v>43743395</v>
      </c>
      <c r="N1008" s="704">
        <v>42431093</v>
      </c>
      <c r="O1008" s="704" t="s">
        <v>2789</v>
      </c>
      <c r="P1008" s="344"/>
      <c r="Q1008"/>
    </row>
    <row r="1009" spans="1:17" ht="14.4">
      <c r="A1009" s="340"/>
      <c r="B1009" s="681">
        <v>112123303</v>
      </c>
      <c r="C1009" s="682" t="s">
        <v>264</v>
      </c>
      <c r="D1009" s="710">
        <f t="shared" ref="D1009:N1009" si="37">+SUM(D1010:D1012)</f>
        <v>440546424</v>
      </c>
      <c r="E1009" s="710">
        <f t="shared" si="37"/>
        <v>71249450</v>
      </c>
      <c r="F1009" s="710">
        <f t="shared" si="37"/>
        <v>73386933</v>
      </c>
      <c r="G1009" s="710">
        <f t="shared" si="37"/>
        <v>75588541</v>
      </c>
      <c r="H1009" s="710">
        <f t="shared" si="37"/>
        <v>77856197</v>
      </c>
      <c r="I1009" s="710">
        <f t="shared" si="37"/>
        <v>80191883</v>
      </c>
      <c r="J1009" s="710">
        <f t="shared" si="37"/>
        <v>82597639</v>
      </c>
      <c r="K1009" s="710">
        <f t="shared" si="37"/>
        <v>85075569</v>
      </c>
      <c r="L1009" s="710">
        <f t="shared" si="37"/>
        <v>87627836</v>
      </c>
      <c r="M1009" s="710">
        <f t="shared" si="37"/>
        <v>90256671</v>
      </c>
      <c r="N1009" s="710">
        <f t="shared" si="37"/>
        <v>92964371</v>
      </c>
      <c r="O1009" s="710" t="s">
        <v>342</v>
      </c>
      <c r="P1009" s="344"/>
      <c r="Q1009"/>
    </row>
    <row r="1010" spans="1:17" ht="14.4">
      <c r="A1010" s="340"/>
      <c r="B1010" s="667">
        <v>11212330301</v>
      </c>
      <c r="C1010" s="678" t="s">
        <v>792</v>
      </c>
      <c r="D1010" s="704">
        <v>741387</v>
      </c>
      <c r="E1010" s="704">
        <v>763628</v>
      </c>
      <c r="F1010" s="704">
        <v>786537</v>
      </c>
      <c r="G1010" s="704">
        <v>810133</v>
      </c>
      <c r="H1010" s="704">
        <v>834437</v>
      </c>
      <c r="I1010" s="704">
        <v>859470</v>
      </c>
      <c r="J1010" s="704">
        <v>885254</v>
      </c>
      <c r="K1010" s="704">
        <v>911812</v>
      </c>
      <c r="L1010" s="704">
        <v>939166</v>
      </c>
      <c r="M1010" s="704">
        <v>967341</v>
      </c>
      <c r="N1010" s="704">
        <v>996361</v>
      </c>
      <c r="O1010" s="704" t="s">
        <v>2789</v>
      </c>
      <c r="P1010" s="344"/>
      <c r="Q1010"/>
    </row>
    <row r="1011" spans="1:17" ht="14.4">
      <c r="A1011" s="340"/>
      <c r="B1011" s="667">
        <v>11212330302</v>
      </c>
      <c r="C1011" s="678" t="s">
        <v>26</v>
      </c>
      <c r="D1011" s="704">
        <v>439599880</v>
      </c>
      <c r="E1011" s="704">
        <v>70274510</v>
      </c>
      <c r="F1011" s="704">
        <v>72382745</v>
      </c>
      <c r="G1011" s="704">
        <v>74554227</v>
      </c>
      <c r="H1011" s="704">
        <v>76790854</v>
      </c>
      <c r="I1011" s="704">
        <v>79094580</v>
      </c>
      <c r="J1011" s="704">
        <v>81467417</v>
      </c>
      <c r="K1011" s="704">
        <v>83911440</v>
      </c>
      <c r="L1011" s="704">
        <v>86428783</v>
      </c>
      <c r="M1011" s="704">
        <v>89021646</v>
      </c>
      <c r="N1011" s="704">
        <v>91692295</v>
      </c>
      <c r="O1011" s="704" t="s">
        <v>2789</v>
      </c>
      <c r="P1011" s="344"/>
      <c r="Q1011"/>
    </row>
    <row r="1012" spans="1:17" ht="14.4">
      <c r="A1012" s="340"/>
      <c r="B1012" s="667">
        <v>11212330303</v>
      </c>
      <c r="C1012" s="678" t="s">
        <v>128</v>
      </c>
      <c r="D1012" s="704">
        <v>205157</v>
      </c>
      <c r="E1012" s="704">
        <v>211312</v>
      </c>
      <c r="F1012" s="704">
        <v>217651</v>
      </c>
      <c r="G1012" s="704">
        <v>224181</v>
      </c>
      <c r="H1012" s="704">
        <v>230906</v>
      </c>
      <c r="I1012" s="704">
        <v>237833</v>
      </c>
      <c r="J1012" s="704">
        <v>244968</v>
      </c>
      <c r="K1012" s="704">
        <v>252317</v>
      </c>
      <c r="L1012" s="704">
        <v>259887</v>
      </c>
      <c r="M1012" s="704">
        <v>267684</v>
      </c>
      <c r="N1012" s="704">
        <v>275715</v>
      </c>
      <c r="O1012" s="704" t="s">
        <v>2789</v>
      </c>
      <c r="P1012" s="344"/>
      <c r="Q1012"/>
    </row>
    <row r="1013" spans="1:17" ht="14.4">
      <c r="A1013" s="340"/>
      <c r="B1013" s="681">
        <v>112123304</v>
      </c>
      <c r="C1013" s="682" t="s">
        <v>265</v>
      </c>
      <c r="D1013" s="710">
        <f t="shared" ref="D1013:N1013" si="38">+SUM(D1014:D1016)</f>
        <v>825998403</v>
      </c>
      <c r="E1013" s="710">
        <f t="shared" si="38"/>
        <v>778322449</v>
      </c>
      <c r="F1013" s="710">
        <f t="shared" si="38"/>
        <v>801672123</v>
      </c>
      <c r="G1013" s="710">
        <f t="shared" si="38"/>
        <v>825722287</v>
      </c>
      <c r="H1013" s="710">
        <f t="shared" si="38"/>
        <v>850493955</v>
      </c>
      <c r="I1013" s="710">
        <f t="shared" si="38"/>
        <v>876008774</v>
      </c>
      <c r="J1013" s="710">
        <f t="shared" si="38"/>
        <v>902289037</v>
      </c>
      <c r="K1013" s="710">
        <f t="shared" si="38"/>
        <v>929357709</v>
      </c>
      <c r="L1013" s="710">
        <f t="shared" si="38"/>
        <v>957238440</v>
      </c>
      <c r="M1013" s="710">
        <f t="shared" si="38"/>
        <v>985955592</v>
      </c>
      <c r="N1013" s="710">
        <f t="shared" si="38"/>
        <v>1015534259</v>
      </c>
      <c r="O1013" s="710" t="s">
        <v>342</v>
      </c>
      <c r="P1013" s="344"/>
      <c r="Q1013"/>
    </row>
    <row r="1014" spans="1:17" ht="14.4">
      <c r="A1014" s="340"/>
      <c r="B1014" s="667">
        <v>11212330401</v>
      </c>
      <c r="C1014" s="678" t="s">
        <v>791</v>
      </c>
      <c r="D1014" s="704">
        <v>816940400</v>
      </c>
      <c r="E1014" s="704">
        <v>769581936</v>
      </c>
      <c r="F1014" s="704">
        <v>792669394</v>
      </c>
      <c r="G1014" s="704">
        <v>816449476</v>
      </c>
      <c r="H1014" s="704">
        <v>840942960</v>
      </c>
      <c r="I1014" s="704">
        <v>866171249</v>
      </c>
      <c r="J1014" s="704">
        <v>892156386</v>
      </c>
      <c r="K1014" s="704">
        <v>918921078</v>
      </c>
      <c r="L1014" s="704">
        <v>946488710</v>
      </c>
      <c r="M1014" s="704">
        <v>974883371</v>
      </c>
      <c r="N1014" s="704">
        <v>1004129872</v>
      </c>
      <c r="O1014" s="704" t="s">
        <v>2789</v>
      </c>
      <c r="P1014" s="344"/>
      <c r="Q1014"/>
    </row>
    <row r="1015" spans="1:17" ht="14.4">
      <c r="A1015" s="340"/>
      <c r="B1015" s="667">
        <v>11212330402</v>
      </c>
      <c r="C1015" s="678" t="s">
        <v>113</v>
      </c>
      <c r="D1015" s="704">
        <v>8395719</v>
      </c>
      <c r="E1015" s="704">
        <v>8647591</v>
      </c>
      <c r="F1015" s="704">
        <v>8907019</v>
      </c>
      <c r="G1015" s="704">
        <v>9174230</v>
      </c>
      <c r="H1015" s="704">
        <v>9449457</v>
      </c>
      <c r="I1015" s="704">
        <v>9732941</v>
      </c>
      <c r="J1015" s="704">
        <v>10024929</v>
      </c>
      <c r="K1015" s="704">
        <v>10325677</v>
      </c>
      <c r="L1015" s="704">
        <v>10635447</v>
      </c>
      <c r="M1015" s="704">
        <v>10954510</v>
      </c>
      <c r="N1015" s="704">
        <v>11283145</v>
      </c>
      <c r="O1015" s="704" t="s">
        <v>2789</v>
      </c>
      <c r="P1015" s="344"/>
      <c r="Q1015"/>
    </row>
    <row r="1016" spans="1:17" ht="14.4">
      <c r="A1016" s="340"/>
      <c r="B1016" s="667">
        <v>11212330403</v>
      </c>
      <c r="C1016" s="678" t="s">
        <v>129</v>
      </c>
      <c r="D1016" s="704">
        <v>662284</v>
      </c>
      <c r="E1016" s="704">
        <v>92922</v>
      </c>
      <c r="F1016" s="704">
        <v>95710</v>
      </c>
      <c r="G1016" s="704">
        <v>98581</v>
      </c>
      <c r="H1016" s="704">
        <v>101538</v>
      </c>
      <c r="I1016" s="704">
        <v>104584</v>
      </c>
      <c r="J1016" s="704">
        <v>107722</v>
      </c>
      <c r="K1016" s="704">
        <v>110954</v>
      </c>
      <c r="L1016" s="704">
        <v>114283</v>
      </c>
      <c r="M1016" s="704">
        <v>117711</v>
      </c>
      <c r="N1016" s="704">
        <v>121242</v>
      </c>
      <c r="O1016" s="704" t="s">
        <v>2789</v>
      </c>
      <c r="P1016" s="344"/>
      <c r="Q1016"/>
    </row>
    <row r="1017" spans="1:17" ht="14.4">
      <c r="A1017" s="340"/>
      <c r="B1017" s="672">
        <v>112123305</v>
      </c>
      <c r="C1017" s="683" t="s">
        <v>790</v>
      </c>
      <c r="D1017" s="704">
        <v>965377164</v>
      </c>
      <c r="E1017" s="704">
        <v>837659547</v>
      </c>
      <c r="F1017" s="704">
        <v>862789333</v>
      </c>
      <c r="G1017" s="704">
        <v>888673013</v>
      </c>
      <c r="H1017" s="704">
        <v>915333203</v>
      </c>
      <c r="I1017" s="704">
        <v>942793199</v>
      </c>
      <c r="J1017" s="704">
        <v>971076995</v>
      </c>
      <c r="K1017" s="704">
        <v>1000209305</v>
      </c>
      <c r="L1017" s="704">
        <v>1030215584</v>
      </c>
      <c r="M1017" s="704">
        <v>1061122052</v>
      </c>
      <c r="N1017" s="704">
        <v>1092955714</v>
      </c>
      <c r="O1017" s="706" t="s">
        <v>2789</v>
      </c>
      <c r="P1017" s="344"/>
      <c r="Q1017"/>
    </row>
    <row r="1018" spans="1:17" ht="14.4">
      <c r="A1018" s="340"/>
      <c r="B1018" s="672">
        <v>112123306</v>
      </c>
      <c r="C1018" s="683" t="s">
        <v>87</v>
      </c>
      <c r="D1018" s="704">
        <v>751154</v>
      </c>
      <c r="E1018" s="704">
        <v>773689</v>
      </c>
      <c r="F1018" s="704">
        <v>796900</v>
      </c>
      <c r="G1018" s="704">
        <v>820807</v>
      </c>
      <c r="H1018" s="704">
        <v>845431</v>
      </c>
      <c r="I1018" s="704">
        <v>870794</v>
      </c>
      <c r="J1018" s="704">
        <v>896918</v>
      </c>
      <c r="K1018" s="704">
        <v>923826</v>
      </c>
      <c r="L1018" s="704">
        <v>951541</v>
      </c>
      <c r="M1018" s="704">
        <v>980087</v>
      </c>
      <c r="N1018" s="704">
        <v>1009490</v>
      </c>
      <c r="O1018" s="706" t="s">
        <v>2789</v>
      </c>
      <c r="P1018" s="344"/>
      <c r="Q1018"/>
    </row>
    <row r="1019" spans="1:17" ht="14.4">
      <c r="A1019" s="340"/>
      <c r="B1019" s="672">
        <v>112123307</v>
      </c>
      <c r="C1019" s="683" t="s">
        <v>2144</v>
      </c>
      <c r="D1019" s="704">
        <v>27648081</v>
      </c>
      <c r="E1019" s="704">
        <v>20160753</v>
      </c>
      <c r="F1019" s="704">
        <v>20765576</v>
      </c>
      <c r="G1019" s="704">
        <v>21388543</v>
      </c>
      <c r="H1019" s="704">
        <v>22030199</v>
      </c>
      <c r="I1019" s="704">
        <v>22691105</v>
      </c>
      <c r="J1019" s="704">
        <v>23371838</v>
      </c>
      <c r="K1019" s="704">
        <v>24072993</v>
      </c>
      <c r="L1019" s="704">
        <v>24795183</v>
      </c>
      <c r="M1019" s="704">
        <v>25539038</v>
      </c>
      <c r="N1019" s="704">
        <v>26305209</v>
      </c>
      <c r="O1019" s="706" t="s">
        <v>2789</v>
      </c>
      <c r="P1019" s="344"/>
      <c r="Q1019"/>
    </row>
    <row r="1020" spans="1:17" ht="14.4">
      <c r="A1020" s="340"/>
      <c r="B1020" s="672">
        <v>112123308</v>
      </c>
      <c r="C1020" s="683" t="s">
        <v>52</v>
      </c>
      <c r="D1020" s="704">
        <v>602930796</v>
      </c>
      <c r="E1020" s="704">
        <v>621018720</v>
      </c>
      <c r="F1020" s="704">
        <v>639649282</v>
      </c>
      <c r="G1020" s="704">
        <v>658838760</v>
      </c>
      <c r="H1020" s="704">
        <v>678603923</v>
      </c>
      <c r="I1020" s="704">
        <v>698962041</v>
      </c>
      <c r="J1020" s="704">
        <v>719930902</v>
      </c>
      <c r="K1020" s="704">
        <v>741528829</v>
      </c>
      <c r="L1020" s="704">
        <v>763774694</v>
      </c>
      <c r="M1020" s="704">
        <v>786687935</v>
      </c>
      <c r="N1020" s="704">
        <v>810288573</v>
      </c>
      <c r="O1020" s="706" t="s">
        <v>2789</v>
      </c>
      <c r="P1020" s="344"/>
      <c r="Q1020"/>
    </row>
    <row r="1021" spans="1:17" ht="14.4">
      <c r="A1021" s="340"/>
      <c r="B1021" s="681">
        <v>112123309</v>
      </c>
      <c r="C1021" s="682" t="s">
        <v>789</v>
      </c>
      <c r="D1021" s="710">
        <f t="shared" ref="D1021:N1021" si="39">+SUM(D1022:D1026)</f>
        <v>31451088</v>
      </c>
      <c r="E1021" s="710">
        <f t="shared" si="39"/>
        <v>28970072</v>
      </c>
      <c r="F1021" s="710">
        <f t="shared" si="39"/>
        <v>29839174</v>
      </c>
      <c r="G1021" s="710">
        <f t="shared" si="39"/>
        <v>30734349</v>
      </c>
      <c r="H1021" s="710">
        <f t="shared" si="39"/>
        <v>31656379</v>
      </c>
      <c r="I1021" s="710">
        <f t="shared" si="39"/>
        <v>32606070</v>
      </c>
      <c r="J1021" s="710">
        <f t="shared" si="39"/>
        <v>33584252</v>
      </c>
      <c r="K1021" s="710">
        <f t="shared" si="39"/>
        <v>34591780</v>
      </c>
      <c r="L1021" s="710">
        <f t="shared" si="39"/>
        <v>35629534</v>
      </c>
      <c r="M1021" s="710">
        <f t="shared" si="39"/>
        <v>36698420</v>
      </c>
      <c r="N1021" s="710">
        <f t="shared" si="39"/>
        <v>37799373</v>
      </c>
      <c r="O1021" s="710" t="s">
        <v>342</v>
      </c>
      <c r="P1021" s="344"/>
      <c r="Q1021"/>
    </row>
    <row r="1022" spans="1:17" ht="14.4">
      <c r="A1022" s="340"/>
      <c r="B1022" s="667">
        <v>11212330901</v>
      </c>
      <c r="C1022" s="678" t="s">
        <v>100</v>
      </c>
      <c r="D1022" s="704">
        <v>3664412</v>
      </c>
      <c r="E1022" s="704">
        <v>3774344</v>
      </c>
      <c r="F1022" s="704">
        <v>3887574</v>
      </c>
      <c r="G1022" s="704">
        <v>4004201</v>
      </c>
      <c r="H1022" s="704">
        <v>4124327</v>
      </c>
      <c r="I1022" s="704">
        <v>4248057</v>
      </c>
      <c r="J1022" s="704">
        <v>4375499</v>
      </c>
      <c r="K1022" s="704">
        <v>4506764</v>
      </c>
      <c r="L1022" s="704">
        <v>4641967</v>
      </c>
      <c r="M1022" s="704">
        <v>4781226</v>
      </c>
      <c r="N1022" s="704">
        <v>4924663</v>
      </c>
      <c r="O1022" s="704" t="s">
        <v>2789</v>
      </c>
      <c r="P1022" s="344"/>
      <c r="Q1022"/>
    </row>
    <row r="1023" spans="1:17" ht="14.4">
      <c r="A1023" s="340"/>
      <c r="B1023" s="667">
        <v>11212330902</v>
      </c>
      <c r="C1023" s="678" t="s">
        <v>121</v>
      </c>
      <c r="D1023" s="704">
        <v>2382995</v>
      </c>
      <c r="E1023" s="704">
        <v>69695</v>
      </c>
      <c r="F1023" s="704">
        <v>71786</v>
      </c>
      <c r="G1023" s="704">
        <v>73940</v>
      </c>
      <c r="H1023" s="704">
        <v>76158</v>
      </c>
      <c r="I1023" s="704">
        <v>78443</v>
      </c>
      <c r="J1023" s="704">
        <v>80796</v>
      </c>
      <c r="K1023" s="704">
        <v>83220</v>
      </c>
      <c r="L1023" s="704">
        <v>85717</v>
      </c>
      <c r="M1023" s="704">
        <v>88289</v>
      </c>
      <c r="N1023" s="704">
        <v>90938</v>
      </c>
      <c r="O1023" s="704" t="s">
        <v>2789</v>
      </c>
      <c r="P1023" s="344"/>
      <c r="Q1023"/>
    </row>
    <row r="1024" spans="1:17" ht="14.4">
      <c r="A1024" s="340"/>
      <c r="B1024" s="667">
        <v>11212330903</v>
      </c>
      <c r="C1024" s="678" t="s">
        <v>130</v>
      </c>
      <c r="D1024" s="704">
        <v>2238528</v>
      </c>
      <c r="E1024" s="704">
        <v>1265926</v>
      </c>
      <c r="F1024" s="704">
        <v>1303904</v>
      </c>
      <c r="G1024" s="704">
        <v>1343021</v>
      </c>
      <c r="H1024" s="704">
        <v>1383312</v>
      </c>
      <c r="I1024" s="704">
        <v>1424811</v>
      </c>
      <c r="J1024" s="704">
        <v>1467555</v>
      </c>
      <c r="K1024" s="704">
        <v>1511582</v>
      </c>
      <c r="L1024" s="704">
        <v>1556929</v>
      </c>
      <c r="M1024" s="704">
        <v>1603637</v>
      </c>
      <c r="N1024" s="704">
        <v>1651746</v>
      </c>
      <c r="O1024" s="704" t="s">
        <v>2789</v>
      </c>
      <c r="P1024" s="344"/>
      <c r="Q1024"/>
    </row>
    <row r="1025" spans="1:17" ht="14.4">
      <c r="A1025" s="340"/>
      <c r="B1025" s="667">
        <v>11212330904</v>
      </c>
      <c r="C1025" s="678" t="s">
        <v>96</v>
      </c>
      <c r="D1025" s="704">
        <v>18407112</v>
      </c>
      <c r="E1025" s="704">
        <v>18959325</v>
      </c>
      <c r="F1025" s="704">
        <v>19528105</v>
      </c>
      <c r="G1025" s="704">
        <v>20113948</v>
      </c>
      <c r="H1025" s="704">
        <v>20717366</v>
      </c>
      <c r="I1025" s="704">
        <v>21338887</v>
      </c>
      <c r="J1025" s="704">
        <v>21979054</v>
      </c>
      <c r="K1025" s="704">
        <v>22638426</v>
      </c>
      <c r="L1025" s="704">
        <v>23317579</v>
      </c>
      <c r="M1025" s="704">
        <v>24017106</v>
      </c>
      <c r="N1025" s="704">
        <v>24737619</v>
      </c>
      <c r="O1025" s="704" t="s">
        <v>2789</v>
      </c>
      <c r="P1025" s="344"/>
      <c r="Q1025"/>
    </row>
    <row r="1026" spans="1:17" ht="14.4">
      <c r="A1026" s="340"/>
      <c r="B1026" s="667">
        <v>11212330905</v>
      </c>
      <c r="C1026" s="678" t="s">
        <v>101</v>
      </c>
      <c r="D1026" s="704">
        <v>4758041</v>
      </c>
      <c r="E1026" s="704">
        <v>4900782</v>
      </c>
      <c r="F1026" s="704">
        <v>5047805</v>
      </c>
      <c r="G1026" s="704">
        <v>5199239</v>
      </c>
      <c r="H1026" s="704">
        <v>5355216</v>
      </c>
      <c r="I1026" s="704">
        <v>5515872</v>
      </c>
      <c r="J1026" s="704">
        <v>5681348</v>
      </c>
      <c r="K1026" s="704">
        <v>5851788</v>
      </c>
      <c r="L1026" s="704">
        <v>6027342</v>
      </c>
      <c r="M1026" s="704">
        <v>6208162</v>
      </c>
      <c r="N1026" s="704">
        <v>6394407</v>
      </c>
      <c r="O1026" s="704" t="s">
        <v>2789</v>
      </c>
      <c r="P1026" s="344"/>
      <c r="Q1026"/>
    </row>
    <row r="1027" spans="1:17" ht="14.4">
      <c r="A1027" s="340"/>
      <c r="B1027" s="672">
        <v>112123310</v>
      </c>
      <c r="C1027" s="683" t="s">
        <v>72</v>
      </c>
      <c r="D1027" s="704">
        <v>29924590</v>
      </c>
      <c r="E1027" s="704">
        <v>30822327</v>
      </c>
      <c r="F1027" s="704">
        <v>31746997</v>
      </c>
      <c r="G1027" s="704">
        <v>32699407</v>
      </c>
      <c r="H1027" s="704">
        <v>33680389</v>
      </c>
      <c r="I1027" s="704">
        <v>34690801</v>
      </c>
      <c r="J1027" s="704">
        <v>35731525</v>
      </c>
      <c r="K1027" s="704">
        <v>36803471</v>
      </c>
      <c r="L1027" s="704">
        <v>37907575</v>
      </c>
      <c r="M1027" s="704">
        <v>39044802</v>
      </c>
      <c r="N1027" s="704">
        <v>40216146</v>
      </c>
      <c r="O1027" s="706" t="s">
        <v>2789</v>
      </c>
      <c r="P1027" s="344"/>
      <c r="Q1027"/>
    </row>
    <row r="1028" spans="1:17" ht="14.4">
      <c r="A1028" s="340"/>
      <c r="B1028" s="672">
        <v>112123311</v>
      </c>
      <c r="C1028" s="683" t="s">
        <v>788</v>
      </c>
      <c r="D1028" s="704">
        <v>93612233</v>
      </c>
      <c r="E1028" s="704">
        <v>21397413</v>
      </c>
      <c r="F1028" s="704">
        <v>22039335</v>
      </c>
      <c r="G1028" s="704">
        <v>22700515</v>
      </c>
      <c r="H1028" s="704">
        <v>23381530</v>
      </c>
      <c r="I1028" s="704">
        <v>24082976</v>
      </c>
      <c r="J1028" s="704">
        <v>24805465</v>
      </c>
      <c r="K1028" s="704">
        <v>25549629</v>
      </c>
      <c r="L1028" s="704">
        <v>26316118</v>
      </c>
      <c r="M1028" s="704">
        <v>27105602</v>
      </c>
      <c r="N1028" s="704">
        <v>27918770</v>
      </c>
      <c r="O1028" s="706" t="s">
        <v>2789</v>
      </c>
      <c r="P1028" s="344"/>
      <c r="Q1028"/>
    </row>
    <row r="1029" spans="1:17" ht="14.4">
      <c r="A1029" s="340"/>
      <c r="B1029" s="681">
        <v>112123312</v>
      </c>
      <c r="C1029" s="682" t="s">
        <v>787</v>
      </c>
      <c r="D1029" s="710">
        <f t="shared" ref="D1029:N1029" si="40">+SUM(D1030:D1032)</f>
        <v>428342484</v>
      </c>
      <c r="E1029" s="710">
        <f t="shared" si="40"/>
        <v>390664952</v>
      </c>
      <c r="F1029" s="710">
        <f t="shared" si="40"/>
        <v>378945004</v>
      </c>
      <c r="G1029" s="710">
        <f t="shared" si="40"/>
        <v>367576654</v>
      </c>
      <c r="H1029" s="710">
        <f t="shared" si="40"/>
        <v>356549354</v>
      </c>
      <c r="I1029" s="710">
        <f t="shared" si="40"/>
        <v>345852873</v>
      </c>
      <c r="J1029" s="710">
        <f t="shared" si="40"/>
        <v>335477286</v>
      </c>
      <c r="K1029" s="710">
        <f t="shared" si="40"/>
        <v>325412967</v>
      </c>
      <c r="L1029" s="710">
        <f t="shared" si="40"/>
        <v>315650579</v>
      </c>
      <c r="M1029" s="710">
        <f t="shared" si="40"/>
        <v>306181062</v>
      </c>
      <c r="N1029" s="710">
        <f t="shared" si="40"/>
        <v>296995630</v>
      </c>
      <c r="O1029" s="710" t="s">
        <v>342</v>
      </c>
      <c r="P1029" s="344"/>
      <c r="Q1029"/>
    </row>
    <row r="1030" spans="1:17" ht="14.4">
      <c r="A1030" s="340"/>
      <c r="B1030" s="667">
        <v>11212331202</v>
      </c>
      <c r="C1030" s="678" t="s">
        <v>116</v>
      </c>
      <c r="D1030" s="704">
        <v>1214138</v>
      </c>
      <c r="E1030" s="704">
        <v>1177714</v>
      </c>
      <c r="F1030" s="704">
        <v>1142383</v>
      </c>
      <c r="G1030" s="704">
        <v>1108112</v>
      </c>
      <c r="H1030" s="704">
        <v>1074869</v>
      </c>
      <c r="I1030" s="704">
        <v>1042623</v>
      </c>
      <c r="J1030" s="704">
        <v>1011344</v>
      </c>
      <c r="K1030" s="704">
        <v>981004</v>
      </c>
      <c r="L1030" s="704">
        <v>951574</v>
      </c>
      <c r="M1030" s="704">
        <v>923027</v>
      </c>
      <c r="N1030" s="704">
        <v>895336</v>
      </c>
      <c r="O1030" s="704" t="s">
        <v>2789</v>
      </c>
      <c r="P1030" s="344"/>
      <c r="Q1030"/>
    </row>
    <row r="1031" spans="1:17" ht="14.4">
      <c r="A1031" s="340"/>
      <c r="B1031" s="667">
        <v>11212331203</v>
      </c>
      <c r="C1031" s="678" t="s">
        <v>43</v>
      </c>
      <c r="D1031" s="704">
        <v>388823508</v>
      </c>
      <c r="E1031" s="704">
        <v>352331546</v>
      </c>
      <c r="F1031" s="704">
        <v>341761600</v>
      </c>
      <c r="G1031" s="704">
        <v>331508752</v>
      </c>
      <c r="H1031" s="704">
        <v>321563489</v>
      </c>
      <c r="I1031" s="704">
        <v>311916584</v>
      </c>
      <c r="J1031" s="704">
        <v>302559086</v>
      </c>
      <c r="K1031" s="704">
        <v>293482313</v>
      </c>
      <c r="L1031" s="704">
        <v>284677844</v>
      </c>
      <c r="M1031" s="704">
        <v>276137509</v>
      </c>
      <c r="N1031" s="704">
        <v>267853384</v>
      </c>
      <c r="O1031" s="704" t="s">
        <v>2789</v>
      </c>
      <c r="P1031" s="344"/>
      <c r="Q1031"/>
    </row>
    <row r="1032" spans="1:17" ht="14.4">
      <c r="A1032" s="340"/>
      <c r="B1032" s="667">
        <v>11212331204</v>
      </c>
      <c r="C1032" s="678" t="s">
        <v>49</v>
      </c>
      <c r="D1032" s="704">
        <v>38304838</v>
      </c>
      <c r="E1032" s="704">
        <v>37155692</v>
      </c>
      <c r="F1032" s="704">
        <v>36041021</v>
      </c>
      <c r="G1032" s="704">
        <v>34959790</v>
      </c>
      <c r="H1032" s="704">
        <v>33910996</v>
      </c>
      <c r="I1032" s="704">
        <v>32893666</v>
      </c>
      <c r="J1032" s="704">
        <v>31906856</v>
      </c>
      <c r="K1032" s="704">
        <v>30949650</v>
      </c>
      <c r="L1032" s="704">
        <v>30021161</v>
      </c>
      <c r="M1032" s="704">
        <v>29120526</v>
      </c>
      <c r="N1032" s="704">
        <v>28246910</v>
      </c>
      <c r="O1032" s="704" t="s">
        <v>2789</v>
      </c>
      <c r="P1032" s="344"/>
      <c r="Q1032"/>
    </row>
    <row r="1033" spans="1:17" ht="28.8">
      <c r="A1033" s="340"/>
      <c r="B1033" s="672">
        <v>112123313</v>
      </c>
      <c r="C1033" s="683" t="s">
        <v>786</v>
      </c>
      <c r="D1033" s="704">
        <v>3888970</v>
      </c>
      <c r="E1033" s="704">
        <v>1</v>
      </c>
      <c r="F1033" s="704">
        <v>1</v>
      </c>
      <c r="G1033" s="704">
        <v>1</v>
      </c>
      <c r="H1033" s="704">
        <v>1</v>
      </c>
      <c r="I1033" s="704">
        <v>1</v>
      </c>
      <c r="J1033" s="704">
        <v>1</v>
      </c>
      <c r="K1033" s="704">
        <v>1</v>
      </c>
      <c r="L1033" s="704">
        <v>1</v>
      </c>
      <c r="M1033" s="704">
        <v>1</v>
      </c>
      <c r="N1033" s="704">
        <v>1</v>
      </c>
      <c r="O1033" s="706" t="s">
        <v>2789</v>
      </c>
      <c r="P1033" s="344"/>
      <c r="Q1033"/>
    </row>
    <row r="1034" spans="1:17" ht="28.8">
      <c r="A1034" s="340"/>
      <c r="B1034" s="672">
        <v>112123314</v>
      </c>
      <c r="C1034" s="683" t="s">
        <v>108</v>
      </c>
      <c r="D1034" s="704">
        <v>251783</v>
      </c>
      <c r="E1034" s="704">
        <v>244229</v>
      </c>
      <c r="F1034" s="704">
        <v>236902</v>
      </c>
      <c r="G1034" s="704">
        <v>229795</v>
      </c>
      <c r="H1034" s="704">
        <v>222901</v>
      </c>
      <c r="I1034" s="704">
        <v>216214</v>
      </c>
      <c r="J1034" s="704">
        <v>209728</v>
      </c>
      <c r="K1034" s="704">
        <v>203436</v>
      </c>
      <c r="L1034" s="704">
        <v>197333</v>
      </c>
      <c r="M1034" s="704">
        <v>191413</v>
      </c>
      <c r="N1034" s="704">
        <v>185671</v>
      </c>
      <c r="O1034" s="706" t="s">
        <v>2789</v>
      </c>
      <c r="P1034" s="344"/>
      <c r="Q1034"/>
    </row>
    <row r="1035" spans="1:17" ht="14.4">
      <c r="A1035" s="340"/>
      <c r="B1035" s="672">
        <v>112123317</v>
      </c>
      <c r="C1035" s="683" t="s">
        <v>15</v>
      </c>
      <c r="D1035" s="704"/>
      <c r="E1035" s="704"/>
      <c r="F1035" s="704"/>
      <c r="G1035" s="704"/>
      <c r="H1035" s="704"/>
      <c r="I1035" s="704"/>
      <c r="J1035" s="704"/>
      <c r="K1035" s="704"/>
      <c r="L1035" s="704"/>
      <c r="M1035" s="704"/>
      <c r="N1035" s="704"/>
      <c r="O1035" s="706" t="s">
        <v>342</v>
      </c>
      <c r="P1035" s="344"/>
      <c r="Q1035"/>
    </row>
    <row r="1036" spans="1:17" ht="14.4">
      <c r="A1036" s="340"/>
      <c r="B1036" s="454">
        <v>112123319</v>
      </c>
      <c r="C1036" s="684" t="s">
        <v>4397</v>
      </c>
      <c r="D1036" s="704">
        <v>0</v>
      </c>
      <c r="E1036" s="704">
        <v>46647831</v>
      </c>
      <c r="F1036" s="704">
        <v>48047266</v>
      </c>
      <c r="G1036" s="704">
        <v>49488684</v>
      </c>
      <c r="H1036" s="704">
        <v>50973344</v>
      </c>
      <c r="I1036" s="704">
        <v>52502544</v>
      </c>
      <c r="J1036" s="704">
        <v>54077621</v>
      </c>
      <c r="K1036" s="704">
        <v>55699949</v>
      </c>
      <c r="L1036" s="704">
        <v>57370948</v>
      </c>
      <c r="M1036" s="704">
        <v>59092076</v>
      </c>
      <c r="N1036" s="704">
        <v>60864839</v>
      </c>
      <c r="O1036" s="706"/>
      <c r="P1036" s="344"/>
      <c r="Q1036"/>
    </row>
    <row r="1037" spans="1:17" ht="14.4">
      <c r="A1037" s="340"/>
      <c r="B1037" s="669">
        <v>1121234</v>
      </c>
      <c r="C1037" s="670" t="s">
        <v>2145</v>
      </c>
      <c r="D1037" s="705">
        <f t="shared" ref="D1037:N1037" si="41">+D1038+D1039+D1042</f>
        <v>190503667</v>
      </c>
      <c r="E1037" s="705">
        <f t="shared" si="41"/>
        <v>155884651</v>
      </c>
      <c r="F1037" s="705">
        <f t="shared" si="41"/>
        <v>160298700</v>
      </c>
      <c r="G1037" s="705">
        <f t="shared" si="41"/>
        <v>164853045</v>
      </c>
      <c r="H1037" s="705">
        <f t="shared" si="41"/>
        <v>169551658</v>
      </c>
      <c r="I1037" s="705">
        <f t="shared" si="41"/>
        <v>174398640</v>
      </c>
      <c r="J1037" s="705">
        <f t="shared" si="41"/>
        <v>179398219</v>
      </c>
      <c r="K1037" s="705">
        <f t="shared" si="41"/>
        <v>184554756</v>
      </c>
      <c r="L1037" s="705">
        <f t="shared" si="41"/>
        <v>189872751</v>
      </c>
      <c r="M1037" s="705">
        <f t="shared" si="41"/>
        <v>195356846</v>
      </c>
      <c r="N1037" s="705">
        <f t="shared" si="41"/>
        <v>201011826</v>
      </c>
      <c r="O1037" s="705" t="s">
        <v>342</v>
      </c>
      <c r="P1037" s="344"/>
      <c r="Q1037"/>
    </row>
    <row r="1038" spans="1:17" ht="14.4">
      <c r="A1038" s="340"/>
      <c r="B1038" s="667">
        <v>112123401</v>
      </c>
      <c r="C1038" s="674" t="s">
        <v>82</v>
      </c>
      <c r="D1038" s="704">
        <v>12679440</v>
      </c>
      <c r="E1038" s="704">
        <v>4374841</v>
      </c>
      <c r="F1038" s="704">
        <v>4243596</v>
      </c>
      <c r="G1038" s="704">
        <v>4116288</v>
      </c>
      <c r="H1038" s="704">
        <v>3992799</v>
      </c>
      <c r="I1038" s="704">
        <v>3873015</v>
      </c>
      <c r="J1038" s="704">
        <v>3756825</v>
      </c>
      <c r="K1038" s="704">
        <v>3644120</v>
      </c>
      <c r="L1038" s="704">
        <v>3534796</v>
      </c>
      <c r="M1038" s="704">
        <v>3428752</v>
      </c>
      <c r="N1038" s="704">
        <v>3325889</v>
      </c>
      <c r="O1038" s="704" t="s">
        <v>2789</v>
      </c>
      <c r="P1038" s="344"/>
      <c r="Q1038"/>
    </row>
    <row r="1039" spans="1:17" ht="14.4">
      <c r="A1039" s="340"/>
      <c r="B1039" s="681">
        <v>112123403</v>
      </c>
      <c r="C1039" s="682" t="s">
        <v>785</v>
      </c>
      <c r="D1039" s="710">
        <f t="shared" ref="D1039:N1039" si="42">+SUM(D1040:D1041)</f>
        <v>147192750</v>
      </c>
      <c r="E1039" s="710">
        <f t="shared" si="42"/>
        <v>151509809</v>
      </c>
      <c r="F1039" s="710">
        <f t="shared" si="42"/>
        <v>156055103</v>
      </c>
      <c r="G1039" s="710">
        <f t="shared" si="42"/>
        <v>160736756</v>
      </c>
      <c r="H1039" s="710">
        <f t="shared" si="42"/>
        <v>165558858</v>
      </c>
      <c r="I1039" s="710">
        <f t="shared" si="42"/>
        <v>170525624</v>
      </c>
      <c r="J1039" s="710">
        <f t="shared" si="42"/>
        <v>175641393</v>
      </c>
      <c r="K1039" s="710">
        <f t="shared" si="42"/>
        <v>180910635</v>
      </c>
      <c r="L1039" s="710">
        <f t="shared" si="42"/>
        <v>186337954</v>
      </c>
      <c r="M1039" s="710">
        <f t="shared" si="42"/>
        <v>191928093</v>
      </c>
      <c r="N1039" s="710">
        <f t="shared" si="42"/>
        <v>197685936</v>
      </c>
      <c r="O1039" s="710" t="s">
        <v>342</v>
      </c>
      <c r="P1039" s="344"/>
      <c r="Q1039"/>
    </row>
    <row r="1040" spans="1:17" ht="14.4">
      <c r="A1040" s="340"/>
      <c r="B1040" s="667">
        <v>11212340301</v>
      </c>
      <c r="C1040" s="678" t="s">
        <v>77</v>
      </c>
      <c r="D1040" s="704">
        <v>67256919</v>
      </c>
      <c r="E1040" s="704">
        <v>42787900</v>
      </c>
      <c r="F1040" s="704">
        <v>44071537</v>
      </c>
      <c r="G1040" s="704">
        <v>45393683</v>
      </c>
      <c r="H1040" s="704">
        <v>46755493</v>
      </c>
      <c r="I1040" s="704">
        <v>48158158</v>
      </c>
      <c r="J1040" s="704">
        <v>49602903</v>
      </c>
      <c r="K1040" s="704">
        <v>51090990</v>
      </c>
      <c r="L1040" s="704">
        <v>52623720</v>
      </c>
      <c r="M1040" s="704">
        <v>54202432</v>
      </c>
      <c r="N1040" s="704">
        <v>55828505</v>
      </c>
      <c r="O1040" s="704" t="s">
        <v>2789</v>
      </c>
      <c r="P1040" s="344"/>
      <c r="Q1040"/>
    </row>
    <row r="1041" spans="1:17" ht="14.4">
      <c r="A1041" s="340"/>
      <c r="B1041" s="667">
        <v>11212340305</v>
      </c>
      <c r="C1041" s="678" t="s">
        <v>56</v>
      </c>
      <c r="D1041" s="704">
        <v>79935831</v>
      </c>
      <c r="E1041" s="704">
        <v>108721909</v>
      </c>
      <c r="F1041" s="704">
        <v>111983566</v>
      </c>
      <c r="G1041" s="704">
        <v>115343073</v>
      </c>
      <c r="H1041" s="704">
        <v>118803365</v>
      </c>
      <c r="I1041" s="704">
        <v>122367466</v>
      </c>
      <c r="J1041" s="704">
        <v>126038490</v>
      </c>
      <c r="K1041" s="704">
        <v>129819645</v>
      </c>
      <c r="L1041" s="704">
        <v>133714234</v>
      </c>
      <c r="M1041" s="704">
        <v>137725661</v>
      </c>
      <c r="N1041" s="704">
        <v>141857431</v>
      </c>
      <c r="O1041" s="704" t="s">
        <v>2789</v>
      </c>
      <c r="P1041" s="344"/>
      <c r="Q1041"/>
    </row>
    <row r="1042" spans="1:17" ht="14.4">
      <c r="A1042" s="340"/>
      <c r="B1042" s="672">
        <v>112123404</v>
      </c>
      <c r="C1042" s="683" t="s">
        <v>783</v>
      </c>
      <c r="D1042" s="704">
        <v>30631477</v>
      </c>
      <c r="E1042" s="704">
        <v>1</v>
      </c>
      <c r="F1042" s="704">
        <v>1</v>
      </c>
      <c r="G1042" s="704">
        <v>1</v>
      </c>
      <c r="H1042" s="704">
        <v>1</v>
      </c>
      <c r="I1042" s="704">
        <v>1</v>
      </c>
      <c r="J1042" s="704">
        <v>1</v>
      </c>
      <c r="K1042" s="704">
        <v>1</v>
      </c>
      <c r="L1042" s="704">
        <v>1</v>
      </c>
      <c r="M1042" s="704">
        <v>1</v>
      </c>
      <c r="N1042" s="704">
        <v>1</v>
      </c>
      <c r="O1042" s="704" t="s">
        <v>2789</v>
      </c>
      <c r="P1042" s="344"/>
      <c r="Q1042"/>
    </row>
    <row r="1043" spans="1:17" ht="14.4">
      <c r="A1043" s="340"/>
      <c r="B1043" s="665">
        <v>11215</v>
      </c>
      <c r="C1043" s="685" t="s">
        <v>2146</v>
      </c>
      <c r="D1043" s="703">
        <f t="shared" ref="D1043:N1043" si="43">+D1044+D1054+D1056+D1058+D1059+D1061</f>
        <v>9074481563</v>
      </c>
      <c r="E1043" s="703">
        <f t="shared" si="43"/>
        <v>8000388521</v>
      </c>
      <c r="F1043" s="703">
        <f t="shared" si="43"/>
        <v>8244130435</v>
      </c>
      <c r="G1043" s="703">
        <f t="shared" si="43"/>
        <v>8489428622</v>
      </c>
      <c r="H1043" s="703">
        <f t="shared" si="43"/>
        <v>8742064203</v>
      </c>
      <c r="I1043" s="703">
        <f t="shared" si="43"/>
        <v>9002256933</v>
      </c>
      <c r="J1043" s="703">
        <f t="shared" si="43"/>
        <v>9270233167</v>
      </c>
      <c r="K1043" s="703">
        <f t="shared" si="43"/>
        <v>9546226027</v>
      </c>
      <c r="L1043" s="703">
        <f t="shared" si="43"/>
        <v>9830475639</v>
      </c>
      <c r="M1043" s="703">
        <f t="shared" si="43"/>
        <v>10123229315</v>
      </c>
      <c r="N1043" s="703">
        <f t="shared" si="43"/>
        <v>10424741780</v>
      </c>
      <c r="O1043" s="703" t="s">
        <v>342</v>
      </c>
      <c r="P1043" s="344"/>
      <c r="Q1043"/>
    </row>
    <row r="1044" spans="1:17" ht="14.4">
      <c r="A1044" s="340"/>
      <c r="B1044" s="669">
        <v>1121501</v>
      </c>
      <c r="C1044" s="670" t="s">
        <v>782</v>
      </c>
      <c r="D1044" s="705">
        <f t="shared" ref="D1044:N1044" si="44">+SUM(D1045:D1047)+SUM(D1050:D1053)</f>
        <v>7757027994</v>
      </c>
      <c r="E1044" s="705">
        <f t="shared" si="44"/>
        <v>7645247009</v>
      </c>
      <c r="F1044" s="705">
        <f t="shared" si="44"/>
        <v>7874604419</v>
      </c>
      <c r="G1044" s="705">
        <f t="shared" si="44"/>
        <v>8110842551</v>
      </c>
      <c r="H1044" s="705">
        <f t="shared" si="44"/>
        <v>8354167829</v>
      </c>
      <c r="I1044" s="705">
        <f t="shared" si="44"/>
        <v>8604792865</v>
      </c>
      <c r="J1044" s="705">
        <f t="shared" si="44"/>
        <v>8862936652</v>
      </c>
      <c r="K1044" s="705">
        <f t="shared" si="44"/>
        <v>9128824751</v>
      </c>
      <c r="L1044" s="705">
        <f t="shared" si="44"/>
        <v>9402689494</v>
      </c>
      <c r="M1044" s="705">
        <f t="shared" si="44"/>
        <v>9684770180</v>
      </c>
      <c r="N1044" s="705">
        <f t="shared" si="44"/>
        <v>9975313286</v>
      </c>
      <c r="O1044" s="705" t="s">
        <v>342</v>
      </c>
      <c r="P1044" s="344"/>
      <c r="Q1044"/>
    </row>
    <row r="1045" spans="1:17" ht="14.4">
      <c r="A1045" s="340"/>
      <c r="B1045" s="667">
        <v>112150101</v>
      </c>
      <c r="C1045" s="674" t="s">
        <v>119</v>
      </c>
      <c r="D1045" s="704">
        <v>1016220</v>
      </c>
      <c r="E1045" s="704">
        <v>1046706</v>
      </c>
      <c r="F1045" s="704">
        <v>1078107</v>
      </c>
      <c r="G1045" s="704">
        <v>1110450</v>
      </c>
      <c r="H1045" s="704">
        <v>1143764</v>
      </c>
      <c r="I1045" s="704">
        <v>1178077</v>
      </c>
      <c r="J1045" s="704">
        <v>1213419</v>
      </c>
      <c r="K1045" s="704">
        <v>1249822</v>
      </c>
      <c r="L1045" s="704">
        <v>1287317</v>
      </c>
      <c r="M1045" s="704">
        <v>1325937</v>
      </c>
      <c r="N1045" s="704">
        <v>1365715</v>
      </c>
      <c r="O1045" s="704" t="s">
        <v>2789</v>
      </c>
      <c r="P1045" s="344"/>
      <c r="Q1045"/>
    </row>
    <row r="1046" spans="1:17" ht="14.4">
      <c r="A1046" s="340"/>
      <c r="B1046" s="667">
        <v>112150102</v>
      </c>
      <c r="C1046" s="674" t="s">
        <v>66</v>
      </c>
      <c r="D1046" s="704">
        <v>3856683084</v>
      </c>
      <c r="E1046" s="704">
        <v>3617760542</v>
      </c>
      <c r="F1046" s="704">
        <v>3726293358</v>
      </c>
      <c r="G1046" s="704">
        <v>3838082159</v>
      </c>
      <c r="H1046" s="704">
        <v>3953224624</v>
      </c>
      <c r="I1046" s="704">
        <v>4071821363</v>
      </c>
      <c r="J1046" s="704">
        <v>4193976004</v>
      </c>
      <c r="K1046" s="704">
        <v>4319795284</v>
      </c>
      <c r="L1046" s="704">
        <v>4449389143</v>
      </c>
      <c r="M1046" s="704">
        <v>4582870817</v>
      </c>
      <c r="N1046" s="704">
        <v>4720356942</v>
      </c>
      <c r="O1046" s="704" t="s">
        <v>2789</v>
      </c>
      <c r="P1046" s="344"/>
      <c r="Q1046"/>
    </row>
    <row r="1047" spans="1:17" ht="14.4">
      <c r="A1047" s="340"/>
      <c r="B1047" s="681">
        <v>112150103</v>
      </c>
      <c r="C1047" s="682" t="s">
        <v>719</v>
      </c>
      <c r="D1047" s="710">
        <f t="shared" ref="D1047:N1047" si="45">+SUM(D1048:D1049)</f>
        <v>461846129</v>
      </c>
      <c r="E1047" s="710">
        <f t="shared" si="45"/>
        <v>475701513</v>
      </c>
      <c r="F1047" s="710">
        <f t="shared" si="45"/>
        <v>489972559</v>
      </c>
      <c r="G1047" s="710">
        <f t="shared" si="45"/>
        <v>504671736</v>
      </c>
      <c r="H1047" s="710">
        <f t="shared" si="45"/>
        <v>519811888</v>
      </c>
      <c r="I1047" s="710">
        <f t="shared" si="45"/>
        <v>535406245</v>
      </c>
      <c r="J1047" s="710">
        <f t="shared" si="45"/>
        <v>551468433</v>
      </c>
      <c r="K1047" s="710">
        <f t="shared" si="45"/>
        <v>568012486</v>
      </c>
      <c r="L1047" s="710">
        <f t="shared" si="45"/>
        <v>585052860</v>
      </c>
      <c r="M1047" s="710">
        <f t="shared" si="45"/>
        <v>602604446</v>
      </c>
      <c r="N1047" s="710">
        <f t="shared" si="45"/>
        <v>620682579</v>
      </c>
      <c r="O1047" s="710" t="s">
        <v>342</v>
      </c>
      <c r="P1047" s="344"/>
      <c r="Q1047"/>
    </row>
    <row r="1048" spans="1:17" ht="14.4">
      <c r="A1048" s="340"/>
      <c r="B1048" s="667">
        <v>11215010301</v>
      </c>
      <c r="C1048" s="678" t="s">
        <v>111</v>
      </c>
      <c r="D1048" s="704">
        <v>387303977</v>
      </c>
      <c r="E1048" s="704">
        <v>398923096</v>
      </c>
      <c r="F1048" s="704">
        <v>410890789</v>
      </c>
      <c r="G1048" s="704">
        <v>423217513</v>
      </c>
      <c r="H1048" s="704">
        <v>435914038</v>
      </c>
      <c r="I1048" s="704">
        <v>448991459</v>
      </c>
      <c r="J1048" s="704">
        <v>462461203</v>
      </c>
      <c r="K1048" s="704">
        <v>476335039</v>
      </c>
      <c r="L1048" s="704">
        <v>490625090</v>
      </c>
      <c r="M1048" s="704">
        <v>505343843</v>
      </c>
      <c r="N1048" s="704">
        <v>520504158</v>
      </c>
      <c r="O1048" s="704" t="s">
        <v>2789</v>
      </c>
      <c r="P1048" s="344"/>
      <c r="Q1048"/>
    </row>
    <row r="1049" spans="1:17" ht="14.4">
      <c r="A1049" s="340"/>
      <c r="B1049" s="667">
        <v>11215010302</v>
      </c>
      <c r="C1049" s="678" t="s">
        <v>33</v>
      </c>
      <c r="D1049" s="704">
        <v>74542152</v>
      </c>
      <c r="E1049" s="704">
        <v>76778417</v>
      </c>
      <c r="F1049" s="704">
        <v>79081770</v>
      </c>
      <c r="G1049" s="704">
        <v>81454223</v>
      </c>
      <c r="H1049" s="704">
        <v>83897850</v>
      </c>
      <c r="I1049" s="704">
        <v>86414786</v>
      </c>
      <c r="J1049" s="704">
        <v>89007230</v>
      </c>
      <c r="K1049" s="704">
        <v>91677447</v>
      </c>
      <c r="L1049" s="704">
        <v>94427770</v>
      </c>
      <c r="M1049" s="704">
        <v>97260603</v>
      </c>
      <c r="N1049" s="704">
        <v>100178421</v>
      </c>
      <c r="O1049" s="704" t="s">
        <v>2789</v>
      </c>
      <c r="P1049" s="344"/>
      <c r="Q1049"/>
    </row>
    <row r="1050" spans="1:17" ht="14.4">
      <c r="A1050" s="340"/>
      <c r="B1050" s="672">
        <v>112150104</v>
      </c>
      <c r="C1050" s="683" t="s">
        <v>781</v>
      </c>
      <c r="D1050" s="704">
        <v>0</v>
      </c>
      <c r="E1050" s="704">
        <v>0</v>
      </c>
      <c r="F1050" s="704">
        <v>0</v>
      </c>
      <c r="G1050" s="704">
        <v>0</v>
      </c>
      <c r="H1050" s="704">
        <v>0</v>
      </c>
      <c r="I1050" s="704">
        <v>0</v>
      </c>
      <c r="J1050" s="704">
        <v>0</v>
      </c>
      <c r="K1050" s="704">
        <v>0</v>
      </c>
      <c r="L1050" s="704">
        <v>0</v>
      </c>
      <c r="M1050" s="704">
        <v>0</v>
      </c>
      <c r="N1050" s="704">
        <v>0</v>
      </c>
      <c r="O1050" s="706" t="s">
        <v>2789</v>
      </c>
      <c r="P1050" s="344"/>
      <c r="Q1050"/>
    </row>
    <row r="1051" spans="1:17" ht="14.4">
      <c r="A1051" s="340"/>
      <c r="B1051" s="672">
        <v>112150105</v>
      </c>
      <c r="C1051" s="683" t="s">
        <v>105</v>
      </c>
      <c r="D1051" s="704">
        <v>6553871</v>
      </c>
      <c r="E1051" s="704">
        <v>16881697</v>
      </c>
      <c r="F1051" s="704">
        <v>17388148</v>
      </c>
      <c r="G1051" s="704">
        <v>17909792</v>
      </c>
      <c r="H1051" s="704">
        <v>18447086</v>
      </c>
      <c r="I1051" s="704">
        <v>19000499</v>
      </c>
      <c r="J1051" s="704">
        <v>19570514</v>
      </c>
      <c r="K1051" s="704">
        <v>20157629</v>
      </c>
      <c r="L1051" s="704">
        <v>20762358</v>
      </c>
      <c r="M1051" s="704">
        <v>21385229</v>
      </c>
      <c r="N1051" s="704">
        <v>22026786</v>
      </c>
      <c r="O1051" s="706" t="s">
        <v>2789</v>
      </c>
      <c r="P1051" s="344"/>
      <c r="Q1051"/>
    </row>
    <row r="1052" spans="1:17" ht="14.4">
      <c r="A1052" s="340"/>
      <c r="B1052" s="672">
        <v>112150106</v>
      </c>
      <c r="C1052" s="683" t="s">
        <v>46</v>
      </c>
      <c r="D1052" s="704">
        <v>3007785190</v>
      </c>
      <c r="E1052" s="704">
        <v>3098018746</v>
      </c>
      <c r="F1052" s="704">
        <v>3190959308</v>
      </c>
      <c r="G1052" s="704">
        <v>3286688087</v>
      </c>
      <c r="H1052" s="704">
        <v>3385288730</v>
      </c>
      <c r="I1052" s="704">
        <v>3486847392</v>
      </c>
      <c r="J1052" s="704">
        <v>3591452814</v>
      </c>
      <c r="K1052" s="704">
        <v>3699196398</v>
      </c>
      <c r="L1052" s="704">
        <v>3810172290</v>
      </c>
      <c r="M1052" s="704">
        <v>3924477459</v>
      </c>
      <c r="N1052" s="704">
        <v>4042211783</v>
      </c>
      <c r="O1052" s="706" t="s">
        <v>2789</v>
      </c>
      <c r="P1052" s="344"/>
      <c r="Q1052"/>
    </row>
    <row r="1053" spans="1:17" ht="14.4">
      <c r="A1053" s="340"/>
      <c r="B1053" s="672">
        <v>112150107</v>
      </c>
      <c r="C1053" s="683" t="s">
        <v>64</v>
      </c>
      <c r="D1053" s="704">
        <v>423143500</v>
      </c>
      <c r="E1053" s="704">
        <v>435837805</v>
      </c>
      <c r="F1053" s="704">
        <v>448912939</v>
      </c>
      <c r="G1053" s="704">
        <v>462380327</v>
      </c>
      <c r="H1053" s="704">
        <v>476251737</v>
      </c>
      <c r="I1053" s="704">
        <v>490539289</v>
      </c>
      <c r="J1053" s="704">
        <v>505255468</v>
      </c>
      <c r="K1053" s="704">
        <v>520413132</v>
      </c>
      <c r="L1053" s="704">
        <v>536025526</v>
      </c>
      <c r="M1053" s="704">
        <v>552106292</v>
      </c>
      <c r="N1053" s="704">
        <v>568669481</v>
      </c>
      <c r="O1053" s="706" t="s">
        <v>2789</v>
      </c>
      <c r="P1053" s="344"/>
      <c r="Q1053"/>
    </row>
    <row r="1054" spans="1:17" ht="14.4">
      <c r="A1054" s="340"/>
      <c r="B1054" s="669">
        <v>1121502</v>
      </c>
      <c r="C1054" s="670" t="s">
        <v>780</v>
      </c>
      <c r="D1054" s="705">
        <f t="shared" ref="D1054:N1054" si="46">+SUM(D1055)</f>
        <v>33132053</v>
      </c>
      <c r="E1054" s="705">
        <f t="shared" si="46"/>
        <v>33132053</v>
      </c>
      <c r="F1054" s="705">
        <f t="shared" si="46"/>
        <v>38812033</v>
      </c>
      <c r="G1054" s="705">
        <f t="shared" si="46"/>
        <v>38924587</v>
      </c>
      <c r="H1054" s="705">
        <f t="shared" si="46"/>
        <v>39037469</v>
      </c>
      <c r="I1054" s="705">
        <f t="shared" si="46"/>
        <v>39150677</v>
      </c>
      <c r="J1054" s="705">
        <f t="shared" si="46"/>
        <v>39264214</v>
      </c>
      <c r="K1054" s="705">
        <f t="shared" si="46"/>
        <v>39378081</v>
      </c>
      <c r="L1054" s="705">
        <f t="shared" si="46"/>
        <v>39492277</v>
      </c>
      <c r="M1054" s="705">
        <f t="shared" si="46"/>
        <v>39606805</v>
      </c>
      <c r="N1054" s="705">
        <f t="shared" si="46"/>
        <v>39721664</v>
      </c>
      <c r="O1054" s="705" t="s">
        <v>342</v>
      </c>
      <c r="P1054" s="344"/>
      <c r="Q1054"/>
    </row>
    <row r="1055" spans="1:17" ht="14.4">
      <c r="A1055" s="340"/>
      <c r="B1055" s="667">
        <v>112150202</v>
      </c>
      <c r="C1055" s="674" t="s">
        <v>86</v>
      </c>
      <c r="D1055" s="704">
        <v>33132053</v>
      </c>
      <c r="E1055" s="704">
        <v>33132053</v>
      </c>
      <c r="F1055" s="704">
        <v>38812033</v>
      </c>
      <c r="G1055" s="704">
        <v>38924587</v>
      </c>
      <c r="H1055" s="704">
        <v>39037469</v>
      </c>
      <c r="I1055" s="704">
        <v>39150677</v>
      </c>
      <c r="J1055" s="704">
        <v>39264214</v>
      </c>
      <c r="K1055" s="704">
        <v>39378081</v>
      </c>
      <c r="L1055" s="704">
        <v>39492277</v>
      </c>
      <c r="M1055" s="704">
        <v>39606805</v>
      </c>
      <c r="N1055" s="704">
        <v>39721664</v>
      </c>
      <c r="O1055" s="704" t="s">
        <v>2921</v>
      </c>
      <c r="P1055" s="344"/>
      <c r="Q1055"/>
    </row>
    <row r="1056" spans="1:17" ht="14.4">
      <c r="A1056" s="340"/>
      <c r="B1056" s="669">
        <v>1121503</v>
      </c>
      <c r="C1056" s="670" t="s">
        <v>779</v>
      </c>
      <c r="D1056" s="705">
        <f t="shared" ref="D1056:N1056" si="47">+D1057</f>
        <v>814328</v>
      </c>
      <c r="E1056" s="705">
        <f t="shared" si="47"/>
        <v>838758</v>
      </c>
      <c r="F1056" s="705">
        <f t="shared" si="47"/>
        <v>863921</v>
      </c>
      <c r="G1056" s="705">
        <f t="shared" si="47"/>
        <v>889839</v>
      </c>
      <c r="H1056" s="705">
        <f t="shared" si="47"/>
        <v>916534</v>
      </c>
      <c r="I1056" s="705">
        <f t="shared" si="47"/>
        <v>944030</v>
      </c>
      <c r="J1056" s="705">
        <f t="shared" si="47"/>
        <v>972351</v>
      </c>
      <c r="K1056" s="705">
        <f t="shared" si="47"/>
        <v>1001521</v>
      </c>
      <c r="L1056" s="705">
        <f t="shared" si="47"/>
        <v>1031567</v>
      </c>
      <c r="M1056" s="705">
        <f t="shared" si="47"/>
        <v>1062514</v>
      </c>
      <c r="N1056" s="705">
        <f t="shared" si="47"/>
        <v>1094389</v>
      </c>
      <c r="O1056" s="705" t="s">
        <v>342</v>
      </c>
      <c r="P1056" s="344"/>
      <c r="Q1056"/>
    </row>
    <row r="1057" spans="1:17" ht="14.4">
      <c r="A1057" s="340"/>
      <c r="B1057" s="667">
        <v>112150301</v>
      </c>
      <c r="C1057" s="674" t="s">
        <v>2147</v>
      </c>
      <c r="D1057" s="704">
        <v>814328</v>
      </c>
      <c r="E1057" s="704">
        <v>838758</v>
      </c>
      <c r="F1057" s="704">
        <v>863921</v>
      </c>
      <c r="G1057" s="704">
        <v>889839</v>
      </c>
      <c r="H1057" s="704">
        <v>916534</v>
      </c>
      <c r="I1057" s="704">
        <v>944030</v>
      </c>
      <c r="J1057" s="704">
        <v>972351</v>
      </c>
      <c r="K1057" s="704">
        <v>1001521</v>
      </c>
      <c r="L1057" s="704">
        <v>1031567</v>
      </c>
      <c r="M1057" s="704">
        <v>1062514</v>
      </c>
      <c r="N1057" s="704">
        <v>1094389</v>
      </c>
      <c r="O1057" s="704" t="s">
        <v>2593</v>
      </c>
      <c r="P1057" s="344"/>
      <c r="Q1057"/>
    </row>
    <row r="1058" spans="1:17" ht="14.4">
      <c r="A1058" s="340"/>
      <c r="B1058" s="669">
        <v>1121504</v>
      </c>
      <c r="C1058" s="670" t="s">
        <v>62</v>
      </c>
      <c r="D1058" s="704">
        <v>27285500</v>
      </c>
      <c r="E1058" s="704">
        <v>14030456</v>
      </c>
      <c r="F1058" s="704">
        <v>14451369</v>
      </c>
      <c r="G1058" s="704">
        <v>14884910</v>
      </c>
      <c r="H1058" s="704">
        <v>15331458</v>
      </c>
      <c r="I1058" s="704">
        <v>15791401</v>
      </c>
      <c r="J1058" s="704">
        <v>16265143</v>
      </c>
      <c r="K1058" s="704">
        <v>16753098</v>
      </c>
      <c r="L1058" s="704">
        <v>17255691</v>
      </c>
      <c r="M1058" s="704">
        <v>17773362</v>
      </c>
      <c r="N1058" s="704">
        <v>18306563</v>
      </c>
      <c r="O1058" s="705" t="s">
        <v>2593</v>
      </c>
      <c r="P1058" s="344"/>
      <c r="Q1058"/>
    </row>
    <row r="1059" spans="1:17" ht="14.4">
      <c r="A1059" s="340"/>
      <c r="B1059" s="669">
        <v>1121505</v>
      </c>
      <c r="C1059" s="670" t="s">
        <v>271</v>
      </c>
      <c r="D1059" s="705">
        <f t="shared" ref="D1059:N1059" si="48">+D1060</f>
        <v>90065619</v>
      </c>
      <c r="E1059" s="705">
        <f t="shared" si="48"/>
        <v>86887198</v>
      </c>
      <c r="F1059" s="705">
        <f t="shared" si="48"/>
        <v>88538055</v>
      </c>
      <c r="G1059" s="705">
        <f t="shared" si="48"/>
        <v>90220278</v>
      </c>
      <c r="H1059" s="705">
        <f t="shared" si="48"/>
        <v>91934463</v>
      </c>
      <c r="I1059" s="705">
        <f t="shared" si="48"/>
        <v>93681218</v>
      </c>
      <c r="J1059" s="705">
        <f t="shared" si="48"/>
        <v>95461161</v>
      </c>
      <c r="K1059" s="705">
        <f t="shared" si="48"/>
        <v>97274923</v>
      </c>
      <c r="L1059" s="705">
        <f t="shared" si="48"/>
        <v>99123147</v>
      </c>
      <c r="M1059" s="705">
        <f t="shared" si="48"/>
        <v>101006487</v>
      </c>
      <c r="N1059" s="705">
        <f t="shared" si="48"/>
        <v>102925610</v>
      </c>
      <c r="O1059" s="705" t="s">
        <v>342</v>
      </c>
      <c r="P1059" s="344"/>
      <c r="Q1059"/>
    </row>
    <row r="1060" spans="1:17" ht="14.4">
      <c r="A1060" s="340"/>
      <c r="B1060" s="667">
        <v>112150501</v>
      </c>
      <c r="C1060" s="674" t="s">
        <v>19</v>
      </c>
      <c r="D1060" s="704">
        <v>90065619</v>
      </c>
      <c r="E1060" s="704">
        <v>86887198</v>
      </c>
      <c r="F1060" s="704">
        <v>88538055</v>
      </c>
      <c r="G1060" s="704">
        <v>90220278</v>
      </c>
      <c r="H1060" s="704">
        <v>91934463</v>
      </c>
      <c r="I1060" s="704">
        <v>93681218</v>
      </c>
      <c r="J1060" s="704">
        <v>95461161</v>
      </c>
      <c r="K1060" s="704">
        <v>97274923</v>
      </c>
      <c r="L1060" s="704">
        <v>99123147</v>
      </c>
      <c r="M1060" s="704">
        <v>101006487</v>
      </c>
      <c r="N1060" s="704">
        <v>102925610</v>
      </c>
      <c r="O1060" s="704" t="s">
        <v>2921</v>
      </c>
      <c r="P1060" s="344"/>
      <c r="Q1060"/>
    </row>
    <row r="1061" spans="1:17" ht="14.4">
      <c r="A1061" s="340"/>
      <c r="B1061" s="669">
        <v>1121506</v>
      </c>
      <c r="C1061" s="670" t="s">
        <v>22</v>
      </c>
      <c r="D1061" s="705">
        <f>+SUM(D1062:D1070)</f>
        <v>1166156069</v>
      </c>
      <c r="E1061" s="705">
        <f t="shared" ref="E1061:N1061" si="49">+SUM(E1062:E1070)</f>
        <v>220253047</v>
      </c>
      <c r="F1061" s="705">
        <f t="shared" si="49"/>
        <v>226860638</v>
      </c>
      <c r="G1061" s="705">
        <f t="shared" si="49"/>
        <v>233666457</v>
      </c>
      <c r="H1061" s="705">
        <f t="shared" si="49"/>
        <v>240676450</v>
      </c>
      <c r="I1061" s="705">
        <f t="shared" si="49"/>
        <v>247896742</v>
      </c>
      <c r="J1061" s="705">
        <f t="shared" si="49"/>
        <v>255333646</v>
      </c>
      <c r="K1061" s="705">
        <f t="shared" si="49"/>
        <v>262993653</v>
      </c>
      <c r="L1061" s="705">
        <f t="shared" si="49"/>
        <v>270883463</v>
      </c>
      <c r="M1061" s="705">
        <f t="shared" si="49"/>
        <v>279009967</v>
      </c>
      <c r="N1061" s="705">
        <f t="shared" si="49"/>
        <v>287380268</v>
      </c>
      <c r="O1061" s="705" t="s">
        <v>342</v>
      </c>
      <c r="P1061" s="344"/>
      <c r="Q1061"/>
    </row>
    <row r="1062" spans="1:17" ht="14.4">
      <c r="A1062" s="340"/>
      <c r="B1062" s="667">
        <v>112150601</v>
      </c>
      <c r="C1062" s="674" t="s">
        <v>75</v>
      </c>
      <c r="D1062" s="704">
        <v>142494137</v>
      </c>
      <c r="E1062" s="704">
        <v>92156761</v>
      </c>
      <c r="F1062" s="704">
        <v>94921464</v>
      </c>
      <c r="G1062" s="704">
        <v>97769108</v>
      </c>
      <c r="H1062" s="704">
        <v>100702181</v>
      </c>
      <c r="I1062" s="704">
        <v>103723246</v>
      </c>
      <c r="J1062" s="704">
        <v>106834943</v>
      </c>
      <c r="K1062" s="704">
        <v>110039991</v>
      </c>
      <c r="L1062" s="704">
        <v>113341191</v>
      </c>
      <c r="M1062" s="704">
        <v>116741427</v>
      </c>
      <c r="N1062" s="704">
        <v>120243670</v>
      </c>
      <c r="O1062" s="704" t="s">
        <v>2789</v>
      </c>
      <c r="P1062" s="344"/>
      <c r="Q1062"/>
    </row>
    <row r="1063" spans="1:17" ht="14.4">
      <c r="A1063" s="340"/>
      <c r="B1063" s="667">
        <v>112150602</v>
      </c>
      <c r="C1063" s="674" t="s">
        <v>84</v>
      </c>
      <c r="D1063" s="704">
        <v>479800</v>
      </c>
      <c r="E1063" s="704">
        <v>16758265</v>
      </c>
      <c r="F1063" s="704">
        <v>17261013</v>
      </c>
      <c r="G1063" s="704">
        <v>17778843</v>
      </c>
      <c r="H1063" s="704">
        <v>18312209</v>
      </c>
      <c r="I1063" s="704">
        <v>18861575</v>
      </c>
      <c r="J1063" s="704">
        <v>19427422</v>
      </c>
      <c r="K1063" s="704">
        <v>20010245</v>
      </c>
      <c r="L1063" s="704">
        <v>20610552</v>
      </c>
      <c r="M1063" s="704">
        <v>21228868</v>
      </c>
      <c r="N1063" s="704">
        <v>21865734</v>
      </c>
      <c r="O1063" s="704" t="s">
        <v>2593</v>
      </c>
      <c r="P1063" s="344"/>
      <c r="Q1063"/>
    </row>
    <row r="1064" spans="1:17" ht="14.4">
      <c r="A1064" s="340"/>
      <c r="B1064" s="667">
        <v>112150603</v>
      </c>
      <c r="C1064" s="674" t="s">
        <v>88</v>
      </c>
      <c r="D1064" s="704">
        <v>16270160</v>
      </c>
      <c r="E1064" s="704">
        <v>1</v>
      </c>
      <c r="F1064" s="704">
        <v>1</v>
      </c>
      <c r="G1064" s="704">
        <v>1</v>
      </c>
      <c r="H1064" s="704">
        <v>1</v>
      </c>
      <c r="I1064" s="704">
        <v>1</v>
      </c>
      <c r="J1064" s="704">
        <v>1</v>
      </c>
      <c r="K1064" s="704">
        <v>1</v>
      </c>
      <c r="L1064" s="704">
        <v>1</v>
      </c>
      <c r="M1064" s="704">
        <v>1</v>
      </c>
      <c r="N1064" s="704">
        <v>1</v>
      </c>
      <c r="O1064" s="704" t="s">
        <v>2593</v>
      </c>
      <c r="P1064" s="344"/>
      <c r="Q1064"/>
    </row>
    <row r="1065" spans="1:17" ht="14.4">
      <c r="A1065" s="340"/>
      <c r="B1065" s="667">
        <v>112150604</v>
      </c>
      <c r="C1065" s="674" t="s">
        <v>28</v>
      </c>
      <c r="D1065" s="704">
        <v>0</v>
      </c>
      <c r="E1065" s="704">
        <v>0</v>
      </c>
      <c r="F1065" s="704">
        <v>0</v>
      </c>
      <c r="G1065" s="704">
        <v>0</v>
      </c>
      <c r="H1065" s="704">
        <v>0</v>
      </c>
      <c r="I1065" s="704">
        <v>0</v>
      </c>
      <c r="J1065" s="704">
        <v>0</v>
      </c>
      <c r="K1065" s="704">
        <v>0</v>
      </c>
      <c r="L1065" s="704">
        <v>0</v>
      </c>
      <c r="M1065" s="704">
        <v>0</v>
      </c>
      <c r="N1065" s="704">
        <v>0</v>
      </c>
      <c r="O1065" s="704" t="s">
        <v>342</v>
      </c>
      <c r="P1065" s="344"/>
      <c r="Q1065"/>
    </row>
    <row r="1066" spans="1:17" ht="14.4">
      <c r="A1066" s="340"/>
      <c r="B1066" s="667">
        <v>112150605</v>
      </c>
      <c r="C1066" s="674" t="s">
        <v>59</v>
      </c>
      <c r="D1066" s="704">
        <v>924323336</v>
      </c>
      <c r="E1066" s="704">
        <v>1</v>
      </c>
      <c r="F1066" s="704">
        <v>1</v>
      </c>
      <c r="G1066" s="704">
        <v>1</v>
      </c>
      <c r="H1066" s="704">
        <v>1</v>
      </c>
      <c r="I1066" s="704">
        <v>1</v>
      </c>
      <c r="J1066" s="704">
        <v>1</v>
      </c>
      <c r="K1066" s="704">
        <v>1</v>
      </c>
      <c r="L1066" s="704">
        <v>1</v>
      </c>
      <c r="M1066" s="704">
        <v>1</v>
      </c>
      <c r="N1066" s="704">
        <v>1</v>
      </c>
      <c r="O1066" s="704" t="s">
        <v>2921</v>
      </c>
      <c r="P1066" s="344"/>
      <c r="Q1066"/>
    </row>
    <row r="1067" spans="1:17" ht="14.4">
      <c r="A1067" s="340"/>
      <c r="B1067" s="667">
        <v>112150606</v>
      </c>
      <c r="C1067" s="674" t="s">
        <v>104</v>
      </c>
      <c r="D1067" s="704">
        <v>2420466</v>
      </c>
      <c r="E1067" s="704">
        <v>2493080</v>
      </c>
      <c r="F1067" s="704">
        <v>2567872</v>
      </c>
      <c r="G1067" s="704">
        <v>2644908</v>
      </c>
      <c r="H1067" s="704">
        <v>2724255</v>
      </c>
      <c r="I1067" s="704">
        <v>2805983</v>
      </c>
      <c r="J1067" s="704">
        <v>2890163</v>
      </c>
      <c r="K1067" s="704">
        <v>2976867</v>
      </c>
      <c r="L1067" s="704">
        <v>3066173</v>
      </c>
      <c r="M1067" s="704">
        <v>3158159</v>
      </c>
      <c r="N1067" s="704">
        <v>3252904</v>
      </c>
      <c r="O1067" s="704" t="s">
        <v>2593</v>
      </c>
      <c r="P1067" s="344"/>
      <c r="Q1067"/>
    </row>
    <row r="1068" spans="1:17" ht="14.4">
      <c r="A1068" s="340"/>
      <c r="B1068" s="452">
        <v>112150608</v>
      </c>
      <c r="C1068" s="674" t="s">
        <v>22</v>
      </c>
      <c r="D1068" s="704">
        <f>+ROUND(80168169.6,0)</f>
        <v>80168170</v>
      </c>
      <c r="E1068" s="704">
        <v>15549277</v>
      </c>
      <c r="F1068" s="704">
        <v>16015755</v>
      </c>
      <c r="G1068" s="704">
        <v>16496228</v>
      </c>
      <c r="H1068" s="704">
        <v>16991115</v>
      </c>
      <c r="I1068" s="704">
        <v>17500848</v>
      </c>
      <c r="J1068" s="704">
        <v>18025874</v>
      </c>
      <c r="K1068" s="704">
        <v>18566650</v>
      </c>
      <c r="L1068" s="704">
        <v>19123649</v>
      </c>
      <c r="M1068" s="704">
        <v>19697359</v>
      </c>
      <c r="N1068" s="704">
        <v>20288280</v>
      </c>
      <c r="O1068" s="704" t="s">
        <v>2593</v>
      </c>
      <c r="P1068" s="344"/>
      <c r="Q1068"/>
    </row>
    <row r="1069" spans="1:17" ht="14.4">
      <c r="A1069" s="340"/>
      <c r="B1069" s="452">
        <v>112150610</v>
      </c>
      <c r="C1069" s="675" t="s">
        <v>4398</v>
      </c>
      <c r="D1069" s="704">
        <v>0</v>
      </c>
      <c r="E1069" s="704">
        <v>46647831</v>
      </c>
      <c r="F1069" s="704">
        <v>48047266</v>
      </c>
      <c r="G1069" s="704">
        <v>49488684</v>
      </c>
      <c r="H1069" s="704">
        <v>50973344</v>
      </c>
      <c r="I1069" s="704">
        <v>52502544</v>
      </c>
      <c r="J1069" s="704">
        <v>54077621</v>
      </c>
      <c r="K1069" s="704">
        <v>55699949</v>
      </c>
      <c r="L1069" s="704">
        <v>57370948</v>
      </c>
      <c r="M1069" s="704">
        <v>59092076</v>
      </c>
      <c r="N1069" s="704">
        <v>60864839</v>
      </c>
      <c r="O1069" s="704"/>
      <c r="P1069" s="344"/>
      <c r="Q1069"/>
    </row>
    <row r="1070" spans="1:17" ht="28.8">
      <c r="A1070" s="340"/>
      <c r="B1070" s="452">
        <v>112150611</v>
      </c>
      <c r="C1070" s="675" t="s">
        <v>4399</v>
      </c>
      <c r="D1070" s="704">
        <v>0</v>
      </c>
      <c r="E1070" s="704">
        <v>46647831</v>
      </c>
      <c r="F1070" s="704">
        <v>48047266</v>
      </c>
      <c r="G1070" s="704">
        <v>49488684</v>
      </c>
      <c r="H1070" s="704">
        <v>50973344</v>
      </c>
      <c r="I1070" s="704">
        <v>52502544</v>
      </c>
      <c r="J1070" s="704">
        <v>54077621</v>
      </c>
      <c r="K1070" s="704">
        <v>55699949</v>
      </c>
      <c r="L1070" s="704">
        <v>57370948</v>
      </c>
      <c r="M1070" s="704">
        <v>59092076</v>
      </c>
      <c r="N1070" s="704">
        <v>60864839</v>
      </c>
      <c r="O1070" s="704"/>
      <c r="P1070" s="344"/>
      <c r="Q1070"/>
    </row>
    <row r="1071" spans="1:17" ht="14.4">
      <c r="A1071" s="340"/>
      <c r="B1071" s="665">
        <v>11216</v>
      </c>
      <c r="C1071" s="685" t="s">
        <v>775</v>
      </c>
      <c r="D1071" s="703">
        <f>+D1072+D1079+SUM(D1087:D1089)+SUM(D1093:D1096)</f>
        <v>125874338740</v>
      </c>
      <c r="E1071" s="703">
        <f t="shared" ref="E1071:N1071" si="50">+E1072+E1079+SUM(E1087:E1089)+SUM(E1093:E1096)</f>
        <v>134915679056</v>
      </c>
      <c r="F1071" s="703">
        <f t="shared" si="50"/>
        <v>139342316633</v>
      </c>
      <c r="G1071" s="703">
        <f t="shared" si="50"/>
        <v>143132875054</v>
      </c>
      <c r="H1071" s="703">
        <f t="shared" si="50"/>
        <v>141675945752</v>
      </c>
      <c r="I1071" s="703">
        <f t="shared" si="50"/>
        <v>144766274709</v>
      </c>
      <c r="J1071" s="703">
        <f t="shared" si="50"/>
        <v>148156152302</v>
      </c>
      <c r="K1071" s="703">
        <f t="shared" si="50"/>
        <v>148658486843</v>
      </c>
      <c r="L1071" s="703">
        <f t="shared" si="50"/>
        <v>155750839934</v>
      </c>
      <c r="M1071" s="703">
        <f t="shared" si="50"/>
        <v>156644606645</v>
      </c>
      <c r="N1071" s="703">
        <f t="shared" si="50"/>
        <v>163390147517</v>
      </c>
      <c r="O1071" s="703" t="s">
        <v>342</v>
      </c>
      <c r="P1071" s="344"/>
      <c r="Q1071"/>
    </row>
    <row r="1072" spans="1:17" ht="14.4">
      <c r="A1072" s="340"/>
      <c r="B1072" s="669">
        <v>1121605</v>
      </c>
      <c r="C1072" s="670" t="s">
        <v>776</v>
      </c>
      <c r="D1072" s="705">
        <f>+D1073+D1074</f>
        <v>22477706442</v>
      </c>
      <c r="E1072" s="705">
        <f>+E1091+E1092</f>
        <v>19809462115</v>
      </c>
      <c r="F1072" s="705">
        <f t="shared" ref="F1072:N1072" si="51">+F1091+F1092</f>
        <v>20780844487</v>
      </c>
      <c r="G1072" s="705">
        <f t="shared" si="51"/>
        <v>21012417644</v>
      </c>
      <c r="H1072" s="705">
        <f t="shared" si="51"/>
        <v>15889658580</v>
      </c>
      <c r="I1072" s="705">
        <f t="shared" si="51"/>
        <v>15204105323</v>
      </c>
      <c r="J1072" s="705">
        <f t="shared" si="51"/>
        <v>14704743958</v>
      </c>
      <c r="K1072" s="705">
        <f t="shared" si="51"/>
        <v>11201079288</v>
      </c>
      <c r="L1072" s="705">
        <f t="shared" si="51"/>
        <v>14167167197</v>
      </c>
      <c r="M1072" s="705">
        <f t="shared" si="51"/>
        <v>10810791768</v>
      </c>
      <c r="N1072" s="705">
        <f t="shared" si="51"/>
        <v>13178594118</v>
      </c>
      <c r="O1072" s="705" t="s">
        <v>342</v>
      </c>
      <c r="P1072" s="344"/>
      <c r="Q1072"/>
    </row>
    <row r="1073" spans="1:17" ht="14.4">
      <c r="A1073" s="340"/>
      <c r="B1073" s="686" t="s">
        <v>4324</v>
      </c>
      <c r="C1073" s="670" t="s">
        <v>4328</v>
      </c>
      <c r="D1073" s="705">
        <f>+D1075+D1077</f>
        <v>19617434803</v>
      </c>
      <c r="E1073" s="705">
        <f t="shared" ref="E1073:N1073" si="52">+E1075+E1077</f>
        <v>0</v>
      </c>
      <c r="F1073" s="705">
        <f t="shared" si="52"/>
        <v>0</v>
      </c>
      <c r="G1073" s="705">
        <f t="shared" si="52"/>
        <v>0</v>
      </c>
      <c r="H1073" s="705">
        <f t="shared" si="52"/>
        <v>0</v>
      </c>
      <c r="I1073" s="705">
        <f t="shared" si="52"/>
        <v>0</v>
      </c>
      <c r="J1073" s="705">
        <f t="shared" si="52"/>
        <v>0</v>
      </c>
      <c r="K1073" s="705">
        <f t="shared" si="52"/>
        <v>0</v>
      </c>
      <c r="L1073" s="705">
        <f t="shared" si="52"/>
        <v>0</v>
      </c>
      <c r="M1073" s="705">
        <f t="shared" si="52"/>
        <v>0</v>
      </c>
      <c r="N1073" s="705">
        <f t="shared" si="52"/>
        <v>0</v>
      </c>
      <c r="O1073" s="705" t="s">
        <v>2592</v>
      </c>
      <c r="P1073" s="344"/>
      <c r="Q1073"/>
    </row>
    <row r="1074" spans="1:17" ht="14.4">
      <c r="A1074" s="340"/>
      <c r="B1074" s="686" t="s">
        <v>4325</v>
      </c>
      <c r="C1074" s="670" t="s">
        <v>4329</v>
      </c>
      <c r="D1074" s="705">
        <f>D1076+D1078</f>
        <v>2860271639</v>
      </c>
      <c r="E1074" s="705">
        <f t="shared" ref="E1074:N1074" si="53">E1076+E1078</f>
        <v>0</v>
      </c>
      <c r="F1074" s="705">
        <f t="shared" si="53"/>
        <v>0</v>
      </c>
      <c r="G1074" s="705">
        <f t="shared" si="53"/>
        <v>0</v>
      </c>
      <c r="H1074" s="705">
        <f t="shared" si="53"/>
        <v>0</v>
      </c>
      <c r="I1074" s="705">
        <f t="shared" si="53"/>
        <v>0</v>
      </c>
      <c r="J1074" s="705">
        <f t="shared" si="53"/>
        <v>0</v>
      </c>
      <c r="K1074" s="705">
        <f t="shared" si="53"/>
        <v>0</v>
      </c>
      <c r="L1074" s="705">
        <f t="shared" si="53"/>
        <v>0</v>
      </c>
      <c r="M1074" s="705">
        <f t="shared" si="53"/>
        <v>0</v>
      </c>
      <c r="N1074" s="705">
        <f t="shared" si="53"/>
        <v>0</v>
      </c>
      <c r="O1074" s="705" t="s">
        <v>2592</v>
      </c>
      <c r="P1074" s="344"/>
      <c r="Q1074"/>
    </row>
    <row r="1075" spans="1:17" ht="28.8">
      <c r="A1075" s="340"/>
      <c r="B1075" s="667">
        <v>112161401</v>
      </c>
      <c r="C1075" s="687" t="s">
        <v>4082</v>
      </c>
      <c r="D1075" s="704">
        <v>0</v>
      </c>
      <c r="E1075" s="704">
        <v>0</v>
      </c>
      <c r="F1075" s="704">
        <v>0</v>
      </c>
      <c r="G1075" s="704">
        <v>0</v>
      </c>
      <c r="H1075" s="704">
        <v>0</v>
      </c>
      <c r="I1075" s="704">
        <v>0</v>
      </c>
      <c r="J1075" s="704">
        <v>0</v>
      </c>
      <c r="K1075" s="704">
        <v>0</v>
      </c>
      <c r="L1075" s="704">
        <v>0</v>
      </c>
      <c r="M1075" s="704">
        <v>0</v>
      </c>
      <c r="N1075" s="704">
        <v>0</v>
      </c>
      <c r="O1075" s="704" t="s">
        <v>342</v>
      </c>
      <c r="P1075" s="344"/>
      <c r="Q1075"/>
    </row>
    <row r="1076" spans="1:17" ht="28.8">
      <c r="A1076" s="340"/>
      <c r="B1076" s="667">
        <v>112161402</v>
      </c>
      <c r="C1076" s="688" t="s">
        <v>2909</v>
      </c>
      <c r="D1076" s="704">
        <v>0</v>
      </c>
      <c r="E1076" s="704">
        <v>0</v>
      </c>
      <c r="F1076" s="704">
        <v>0</v>
      </c>
      <c r="G1076" s="704">
        <v>0</v>
      </c>
      <c r="H1076" s="704">
        <v>0</v>
      </c>
      <c r="I1076" s="704">
        <v>0</v>
      </c>
      <c r="J1076" s="704">
        <v>0</v>
      </c>
      <c r="K1076" s="704">
        <v>0</v>
      </c>
      <c r="L1076" s="704">
        <v>0</v>
      </c>
      <c r="M1076" s="704">
        <v>0</v>
      </c>
      <c r="N1076" s="704">
        <v>0</v>
      </c>
      <c r="O1076" s="704" t="s">
        <v>342</v>
      </c>
      <c r="P1076" s="344"/>
      <c r="Q1076"/>
    </row>
    <row r="1077" spans="1:17" ht="28.8">
      <c r="A1077" s="340"/>
      <c r="B1077" s="667">
        <v>112161301</v>
      </c>
      <c r="C1077" s="687" t="s">
        <v>4125</v>
      </c>
      <c r="D1077" s="704">
        <v>19617434803</v>
      </c>
      <c r="E1077" s="704">
        <v>0</v>
      </c>
      <c r="F1077" s="704">
        <v>0</v>
      </c>
      <c r="G1077" s="704">
        <v>0</v>
      </c>
      <c r="H1077" s="704">
        <v>0</v>
      </c>
      <c r="I1077" s="704">
        <v>0</v>
      </c>
      <c r="J1077" s="704">
        <v>0</v>
      </c>
      <c r="K1077" s="704">
        <v>0</v>
      </c>
      <c r="L1077" s="704">
        <v>0</v>
      </c>
      <c r="M1077" s="704">
        <v>0</v>
      </c>
      <c r="N1077" s="704">
        <v>0</v>
      </c>
      <c r="O1077" s="704" t="s">
        <v>2592</v>
      </c>
      <c r="P1077" s="344"/>
      <c r="Q1077"/>
    </row>
    <row r="1078" spans="1:17" ht="14.4">
      <c r="A1078" s="340"/>
      <c r="B1078" s="667">
        <v>112161302</v>
      </c>
      <c r="C1078" s="688" t="s">
        <v>4126</v>
      </c>
      <c r="D1078" s="704">
        <v>2860271639</v>
      </c>
      <c r="E1078" s="704">
        <v>0</v>
      </c>
      <c r="F1078" s="704">
        <v>0</v>
      </c>
      <c r="G1078" s="704">
        <v>0</v>
      </c>
      <c r="H1078" s="704">
        <v>0</v>
      </c>
      <c r="I1078" s="704">
        <v>0</v>
      </c>
      <c r="J1078" s="704">
        <v>0</v>
      </c>
      <c r="K1078" s="704">
        <v>0</v>
      </c>
      <c r="L1078" s="704">
        <v>0</v>
      </c>
      <c r="M1078" s="704">
        <v>0</v>
      </c>
      <c r="N1078" s="704">
        <v>0</v>
      </c>
      <c r="O1078" s="704" t="s">
        <v>2592</v>
      </c>
      <c r="P1078" s="344"/>
      <c r="Q1078"/>
    </row>
    <row r="1079" spans="1:17" ht="14.4">
      <c r="A1079" s="340"/>
      <c r="B1079" s="669">
        <v>1121615</v>
      </c>
      <c r="C1079" s="670" t="s">
        <v>4083</v>
      </c>
      <c r="D1079" s="705">
        <f t="shared" ref="D1079:M1079" si="54">+SUM(D1080:D1086)</f>
        <v>2625890218</v>
      </c>
      <c r="E1079" s="705">
        <f t="shared" si="54"/>
        <v>2736364687</v>
      </c>
      <c r="F1079" s="705">
        <f t="shared" si="54"/>
        <v>2820524325</v>
      </c>
      <c r="G1079" s="705">
        <f t="shared" si="54"/>
        <v>2907281155</v>
      </c>
      <c r="H1079" s="705">
        <f t="shared" si="54"/>
        <v>2996715629</v>
      </c>
      <c r="I1079" s="705">
        <f t="shared" si="54"/>
        <v>3088910697</v>
      </c>
      <c r="J1079" s="705">
        <f t="shared" si="54"/>
        <v>3183951894</v>
      </c>
      <c r="K1079" s="705">
        <f t="shared" si="54"/>
        <v>3281927412</v>
      </c>
      <c r="L1079" s="705">
        <f t="shared" si="54"/>
        <v>3382928190</v>
      </c>
      <c r="M1079" s="705">
        <f t="shared" si="54"/>
        <v>3487047994</v>
      </c>
      <c r="N1079" s="705">
        <f>+SUM(N1080:N1086)</f>
        <v>3594383510</v>
      </c>
      <c r="O1079" s="705" t="s">
        <v>342</v>
      </c>
      <c r="P1079" s="344"/>
      <c r="Q1079"/>
    </row>
    <row r="1080" spans="1:17" ht="14.4">
      <c r="A1080" s="340"/>
      <c r="B1080" s="667">
        <v>112161501</v>
      </c>
      <c r="C1080" s="674" t="s">
        <v>2910</v>
      </c>
      <c r="D1080" s="704">
        <v>51819284</v>
      </c>
      <c r="E1080" s="704">
        <v>44350826</v>
      </c>
      <c r="F1080" s="704">
        <v>45681351</v>
      </c>
      <c r="G1080" s="704">
        <v>47051792</v>
      </c>
      <c r="H1080" s="704">
        <v>48463346</v>
      </c>
      <c r="I1080" s="704">
        <v>49917246</v>
      </c>
      <c r="J1080" s="704">
        <v>51414763</v>
      </c>
      <c r="K1080" s="704">
        <v>52957206</v>
      </c>
      <c r="L1080" s="704">
        <v>54545922</v>
      </c>
      <c r="M1080" s="704">
        <v>56182300</v>
      </c>
      <c r="N1080" s="704">
        <v>57867769</v>
      </c>
      <c r="O1080" s="704" t="s">
        <v>2789</v>
      </c>
      <c r="P1080" s="344"/>
      <c r="Q1080"/>
    </row>
    <row r="1081" spans="1:17" ht="14.4">
      <c r="A1081" s="340"/>
      <c r="B1081" s="667">
        <v>112161502</v>
      </c>
      <c r="C1081" s="674" t="s">
        <v>2911</v>
      </c>
      <c r="D1081" s="704">
        <v>49438763</v>
      </c>
      <c r="E1081" s="704">
        <v>71863453</v>
      </c>
      <c r="F1081" s="704">
        <v>74019357</v>
      </c>
      <c r="G1081" s="704">
        <v>76239938</v>
      </c>
      <c r="H1081" s="704">
        <v>78527136</v>
      </c>
      <c r="I1081" s="704">
        <v>80882950</v>
      </c>
      <c r="J1081" s="704">
        <v>83309439</v>
      </c>
      <c r="K1081" s="704">
        <v>85808722</v>
      </c>
      <c r="L1081" s="704">
        <v>88382984</v>
      </c>
      <c r="M1081" s="704">
        <v>91034474</v>
      </c>
      <c r="N1081" s="704">
        <v>93765508</v>
      </c>
      <c r="O1081" s="704" t="s">
        <v>2789</v>
      </c>
      <c r="P1081" s="344"/>
      <c r="Q1081"/>
    </row>
    <row r="1082" spans="1:17" ht="14.4">
      <c r="A1082" s="340"/>
      <c r="B1082" s="667">
        <v>112161503</v>
      </c>
      <c r="C1082" s="674" t="s">
        <v>2912</v>
      </c>
      <c r="D1082" s="704">
        <v>297721162</v>
      </c>
      <c r="E1082" s="704">
        <v>334551692</v>
      </c>
      <c r="F1082" s="704">
        <v>344588243</v>
      </c>
      <c r="G1082" s="704">
        <v>354925890</v>
      </c>
      <c r="H1082" s="704">
        <v>365573667</v>
      </c>
      <c r="I1082" s="704">
        <v>376540877</v>
      </c>
      <c r="J1082" s="704">
        <v>387837103</v>
      </c>
      <c r="K1082" s="704">
        <v>399472216</v>
      </c>
      <c r="L1082" s="704">
        <v>411456382</v>
      </c>
      <c r="M1082" s="704">
        <v>423800073</v>
      </c>
      <c r="N1082" s="704">
        <v>436514075</v>
      </c>
      <c r="O1082" s="704" t="s">
        <v>2789</v>
      </c>
      <c r="P1082" s="344"/>
      <c r="Q1082"/>
    </row>
    <row r="1083" spans="1:17" ht="14.4">
      <c r="A1083" s="340"/>
      <c r="B1083" s="667">
        <v>112161504</v>
      </c>
      <c r="C1083" s="674" t="s">
        <v>2913</v>
      </c>
      <c r="D1083" s="704">
        <v>1817339374</v>
      </c>
      <c r="E1083" s="704">
        <v>1871859555</v>
      </c>
      <c r="F1083" s="704">
        <v>1928015342</v>
      </c>
      <c r="G1083" s="704">
        <v>1985855802</v>
      </c>
      <c r="H1083" s="704">
        <v>2045431476</v>
      </c>
      <c r="I1083" s="704">
        <v>2106794420</v>
      </c>
      <c r="J1083" s="704">
        <v>2169998253</v>
      </c>
      <c r="K1083" s="704">
        <v>2235098201</v>
      </c>
      <c r="L1083" s="704">
        <v>2302151147</v>
      </c>
      <c r="M1083" s="704">
        <v>2371215681</v>
      </c>
      <c r="N1083" s="704">
        <v>2442352151</v>
      </c>
      <c r="O1083" s="704" t="s">
        <v>2789</v>
      </c>
      <c r="P1083" s="344"/>
      <c r="Q1083"/>
    </row>
    <row r="1084" spans="1:17" ht="14.4">
      <c r="A1084" s="340"/>
      <c r="B1084" s="667">
        <v>112161505</v>
      </c>
      <c r="C1084" s="674" t="s">
        <v>2914</v>
      </c>
      <c r="D1084" s="704">
        <v>1</v>
      </c>
      <c r="E1084" s="704">
        <v>1</v>
      </c>
      <c r="F1084" s="704">
        <v>1</v>
      </c>
      <c r="G1084" s="704">
        <v>1</v>
      </c>
      <c r="H1084" s="704">
        <v>1</v>
      </c>
      <c r="I1084" s="704">
        <v>1</v>
      </c>
      <c r="J1084" s="704">
        <v>1</v>
      </c>
      <c r="K1084" s="704">
        <v>1</v>
      </c>
      <c r="L1084" s="704">
        <v>1</v>
      </c>
      <c r="M1084" s="704">
        <v>1</v>
      </c>
      <c r="N1084" s="704">
        <v>1</v>
      </c>
      <c r="O1084" s="704" t="s">
        <v>2592</v>
      </c>
      <c r="P1084" s="344"/>
      <c r="Q1084"/>
    </row>
    <row r="1085" spans="1:17" ht="14.4">
      <c r="A1085" s="340"/>
      <c r="B1085" s="667">
        <v>112161506</v>
      </c>
      <c r="C1085" s="674" t="s">
        <v>4084</v>
      </c>
      <c r="D1085" s="704">
        <v>409571634</v>
      </c>
      <c r="E1085" s="704">
        <v>413739159</v>
      </c>
      <c r="F1085" s="704">
        <v>428220030</v>
      </c>
      <c r="G1085" s="704">
        <v>443207731</v>
      </c>
      <c r="H1085" s="704">
        <v>458720002</v>
      </c>
      <c r="I1085" s="704">
        <v>474775202</v>
      </c>
      <c r="J1085" s="704">
        <v>491392334</v>
      </c>
      <c r="K1085" s="704">
        <v>508591065</v>
      </c>
      <c r="L1085" s="704">
        <v>526391753</v>
      </c>
      <c r="M1085" s="704">
        <v>544815464</v>
      </c>
      <c r="N1085" s="704">
        <v>563884005</v>
      </c>
      <c r="O1085" s="704" t="s">
        <v>2592</v>
      </c>
      <c r="P1085" s="344"/>
      <c r="Q1085"/>
    </row>
    <row r="1086" spans="1:17" ht="14.4">
      <c r="A1086" s="340"/>
      <c r="B1086" s="452">
        <v>112161507</v>
      </c>
      <c r="C1086" s="675" t="s">
        <v>4400</v>
      </c>
      <c r="D1086" s="704">
        <v>0</v>
      </c>
      <c r="E1086" s="704">
        <v>1</v>
      </c>
      <c r="F1086" s="704">
        <v>1</v>
      </c>
      <c r="G1086" s="704">
        <v>1</v>
      </c>
      <c r="H1086" s="704">
        <v>1</v>
      </c>
      <c r="I1086" s="704">
        <v>1</v>
      </c>
      <c r="J1086" s="704">
        <v>1</v>
      </c>
      <c r="K1086" s="704">
        <v>1</v>
      </c>
      <c r="L1086" s="704">
        <v>1</v>
      </c>
      <c r="M1086" s="704">
        <v>1</v>
      </c>
      <c r="N1086" s="704">
        <v>1</v>
      </c>
      <c r="O1086" s="704"/>
      <c r="P1086" s="344"/>
      <c r="Q1086"/>
    </row>
    <row r="1087" spans="1:17" ht="28.8">
      <c r="A1087" s="340"/>
      <c r="B1087" s="667">
        <v>1121616</v>
      </c>
      <c r="C1087" s="674" t="s">
        <v>4127</v>
      </c>
      <c r="D1087" s="704">
        <v>1</v>
      </c>
      <c r="E1087" s="704">
        <v>1</v>
      </c>
      <c r="F1087" s="704">
        <v>1</v>
      </c>
      <c r="G1087" s="704">
        <v>1</v>
      </c>
      <c r="H1087" s="704">
        <v>1</v>
      </c>
      <c r="I1087" s="704">
        <v>1</v>
      </c>
      <c r="J1087" s="704">
        <v>1</v>
      </c>
      <c r="K1087" s="704">
        <v>1</v>
      </c>
      <c r="L1087" s="704">
        <v>1</v>
      </c>
      <c r="M1087" s="704">
        <v>1</v>
      </c>
      <c r="N1087" s="704">
        <v>1</v>
      </c>
      <c r="O1087" s="704" t="s">
        <v>4314</v>
      </c>
      <c r="P1087" s="344"/>
      <c r="Q1087"/>
    </row>
    <row r="1088" spans="1:17" ht="14.4">
      <c r="A1088" s="340"/>
      <c r="B1088" s="667">
        <v>1121617</v>
      </c>
      <c r="C1088" s="674" t="s">
        <v>4128</v>
      </c>
      <c r="D1088" s="704">
        <v>1</v>
      </c>
      <c r="E1088" s="704">
        <v>1</v>
      </c>
      <c r="F1088" s="704">
        <v>1</v>
      </c>
      <c r="G1088" s="704">
        <v>1</v>
      </c>
      <c r="H1088" s="704">
        <v>1</v>
      </c>
      <c r="I1088" s="704">
        <v>1</v>
      </c>
      <c r="J1088" s="704">
        <v>1</v>
      </c>
      <c r="K1088" s="704">
        <v>1</v>
      </c>
      <c r="L1088" s="704">
        <v>1</v>
      </c>
      <c r="M1088" s="704">
        <v>1</v>
      </c>
      <c r="N1088" s="704">
        <v>1</v>
      </c>
      <c r="O1088" s="704" t="s">
        <v>2592</v>
      </c>
      <c r="P1088" s="344"/>
      <c r="Q1088"/>
    </row>
    <row r="1089" spans="1:17" ht="28.8">
      <c r="A1089" s="340"/>
      <c r="B1089" s="669">
        <v>1121618</v>
      </c>
      <c r="C1089" s="670" t="s">
        <v>2986</v>
      </c>
      <c r="D1089" s="705">
        <f t="shared" ref="D1089:N1089" si="55">+D1090</f>
        <v>1</v>
      </c>
      <c r="E1089" s="705">
        <f t="shared" si="55"/>
        <v>1</v>
      </c>
      <c r="F1089" s="705">
        <f t="shared" si="55"/>
        <v>1</v>
      </c>
      <c r="G1089" s="705">
        <f t="shared" si="55"/>
        <v>1</v>
      </c>
      <c r="H1089" s="705">
        <f t="shared" si="55"/>
        <v>1</v>
      </c>
      <c r="I1089" s="705">
        <f t="shared" si="55"/>
        <v>1</v>
      </c>
      <c r="J1089" s="705">
        <f t="shared" si="55"/>
        <v>1</v>
      </c>
      <c r="K1089" s="705">
        <f t="shared" si="55"/>
        <v>1</v>
      </c>
      <c r="L1089" s="705">
        <f t="shared" si="55"/>
        <v>1</v>
      </c>
      <c r="M1089" s="705">
        <f t="shared" si="55"/>
        <v>1</v>
      </c>
      <c r="N1089" s="705">
        <f t="shared" si="55"/>
        <v>1</v>
      </c>
      <c r="O1089" s="705" t="s">
        <v>342</v>
      </c>
      <c r="P1089" s="344"/>
      <c r="Q1089"/>
    </row>
    <row r="1090" spans="1:17" ht="28.8">
      <c r="A1090" s="340"/>
      <c r="B1090" s="667">
        <v>112161801</v>
      </c>
      <c r="C1090" s="674" t="s">
        <v>4129</v>
      </c>
      <c r="D1090" s="704">
        <v>1</v>
      </c>
      <c r="E1090" s="704">
        <v>1</v>
      </c>
      <c r="F1090" s="704">
        <v>1</v>
      </c>
      <c r="G1090" s="704">
        <v>1</v>
      </c>
      <c r="H1090" s="704">
        <v>1</v>
      </c>
      <c r="I1090" s="704">
        <v>1</v>
      </c>
      <c r="J1090" s="704">
        <v>1</v>
      </c>
      <c r="K1090" s="704">
        <v>1</v>
      </c>
      <c r="L1090" s="704">
        <v>1</v>
      </c>
      <c r="M1090" s="704">
        <v>1</v>
      </c>
      <c r="N1090" s="704">
        <v>1</v>
      </c>
      <c r="O1090" s="704" t="s">
        <v>4314</v>
      </c>
      <c r="P1090" s="344"/>
      <c r="Q1090"/>
    </row>
    <row r="1091" spans="1:17" ht="28.8">
      <c r="A1091" s="340"/>
      <c r="B1091" s="667">
        <v>1121619</v>
      </c>
      <c r="C1091" s="689" t="s">
        <v>4401</v>
      </c>
      <c r="D1091" s="704">
        <v>0</v>
      </c>
      <c r="E1091" s="704">
        <v>17690232367</v>
      </c>
      <c r="F1091" s="704">
        <v>18284970675</v>
      </c>
      <c r="G1091" s="704">
        <v>19031625832</v>
      </c>
      <c r="H1091" s="704">
        <v>13585245138</v>
      </c>
      <c r="I1091" s="704">
        <v>13375147366</v>
      </c>
      <c r="J1091" s="704">
        <v>13575548318</v>
      </c>
      <c r="K1091" s="704">
        <v>10168732145</v>
      </c>
      <c r="L1091" s="704">
        <v>13000203651</v>
      </c>
      <c r="M1091" s="704">
        <v>9651568399</v>
      </c>
      <c r="N1091" s="704">
        <v>11765475209</v>
      </c>
      <c r="O1091" s="704"/>
      <c r="P1091" s="344"/>
      <c r="Q1091"/>
    </row>
    <row r="1092" spans="1:17" ht="28.8">
      <c r="A1092" s="340"/>
      <c r="B1092" s="667">
        <v>1121620</v>
      </c>
      <c r="C1092" s="689" t="s">
        <v>4402</v>
      </c>
      <c r="D1092" s="704">
        <v>0</v>
      </c>
      <c r="E1092" s="704">
        <v>2119229748</v>
      </c>
      <c r="F1092" s="704">
        <v>2495873812</v>
      </c>
      <c r="G1092" s="704">
        <v>1980791812</v>
      </c>
      <c r="H1092" s="704">
        <v>2304413442</v>
      </c>
      <c r="I1092" s="704">
        <v>1828957957</v>
      </c>
      <c r="J1092" s="704">
        <v>1129195640</v>
      </c>
      <c r="K1092" s="704">
        <v>1032347143</v>
      </c>
      <c r="L1092" s="704">
        <v>1166963546</v>
      </c>
      <c r="M1092" s="704">
        <v>1159223369</v>
      </c>
      <c r="N1092" s="704">
        <v>1413118909</v>
      </c>
      <c r="O1092" s="704"/>
      <c r="P1092" s="344"/>
      <c r="Q1092"/>
    </row>
    <row r="1093" spans="1:17" ht="14.4">
      <c r="A1093" s="340"/>
      <c r="B1093" s="672">
        <v>1121606</v>
      </c>
      <c r="C1093" s="673" t="s">
        <v>775</v>
      </c>
      <c r="D1093" s="704">
        <f>+ROUND(4036629.6,0)</f>
        <v>4036630</v>
      </c>
      <c r="E1093" s="704">
        <v>13938605</v>
      </c>
      <c r="F1093" s="704">
        <v>14356763</v>
      </c>
      <c r="G1093" s="704">
        <v>14787466</v>
      </c>
      <c r="H1093" s="704">
        <v>15231090</v>
      </c>
      <c r="I1093" s="704">
        <v>15688023</v>
      </c>
      <c r="J1093" s="704">
        <v>16158663</v>
      </c>
      <c r="K1093" s="704">
        <v>16643423</v>
      </c>
      <c r="L1093" s="704">
        <v>17142726</v>
      </c>
      <c r="M1093" s="704">
        <v>17657008</v>
      </c>
      <c r="N1093" s="704">
        <v>18186718</v>
      </c>
      <c r="O1093" s="706" t="s">
        <v>2593</v>
      </c>
      <c r="P1093" s="344"/>
      <c r="Q1093"/>
    </row>
    <row r="1094" spans="1:17" ht="28.8">
      <c r="A1094" s="340"/>
      <c r="B1094" s="672">
        <v>1121611</v>
      </c>
      <c r="C1094" s="673" t="s">
        <v>2248</v>
      </c>
      <c r="D1094" s="704">
        <v>37103100395</v>
      </c>
      <c r="E1094" s="704">
        <v>41545748916</v>
      </c>
      <c r="F1094" s="704">
        <v>42792121383</v>
      </c>
      <c r="G1094" s="704">
        <v>44075885024</v>
      </c>
      <c r="H1094" s="704">
        <v>45398161575</v>
      </c>
      <c r="I1094" s="704">
        <v>46760106422</v>
      </c>
      <c r="J1094" s="704">
        <v>48162909615</v>
      </c>
      <c r="K1094" s="704">
        <v>49607796903</v>
      </c>
      <c r="L1094" s="704">
        <v>51096030810</v>
      </c>
      <c r="M1094" s="704">
        <v>52628911734</v>
      </c>
      <c r="N1094" s="704">
        <v>54207779086</v>
      </c>
      <c r="O1094" s="706" t="s">
        <v>2921</v>
      </c>
      <c r="P1094" s="344"/>
      <c r="Q1094"/>
    </row>
    <row r="1095" spans="1:17" ht="28.8">
      <c r="A1095" s="340"/>
      <c r="B1095" s="672">
        <v>1121612</v>
      </c>
      <c r="C1095" s="673" t="s">
        <v>2249</v>
      </c>
      <c r="D1095" s="704">
        <v>34626224690</v>
      </c>
      <c r="E1095" s="704">
        <v>37219819709</v>
      </c>
      <c r="F1095" s="704">
        <v>38336414300</v>
      </c>
      <c r="G1095" s="704">
        <v>39486506729</v>
      </c>
      <c r="H1095" s="704">
        <v>40671101931</v>
      </c>
      <c r="I1095" s="704">
        <v>41891234989</v>
      </c>
      <c r="J1095" s="704">
        <v>43147972039</v>
      </c>
      <c r="K1095" s="704">
        <v>44442411200</v>
      </c>
      <c r="L1095" s="704">
        <v>45775683536</v>
      </c>
      <c r="M1095" s="704">
        <v>47148954042</v>
      </c>
      <c r="N1095" s="704">
        <v>48563422663</v>
      </c>
      <c r="O1095" s="706" t="s">
        <v>2921</v>
      </c>
      <c r="P1095" s="344"/>
      <c r="Q1095"/>
    </row>
    <row r="1096" spans="1:17" ht="14.4">
      <c r="A1096" s="340"/>
      <c r="B1096" s="672">
        <v>1121609</v>
      </c>
      <c r="C1096" s="673" t="s">
        <v>2148</v>
      </c>
      <c r="D1096" s="704">
        <v>29037380362</v>
      </c>
      <c r="E1096" s="704">
        <v>33590345021</v>
      </c>
      <c r="F1096" s="704">
        <v>34598055372</v>
      </c>
      <c r="G1096" s="704">
        <v>35635997033</v>
      </c>
      <c r="H1096" s="704">
        <v>36705076944</v>
      </c>
      <c r="I1096" s="704">
        <v>37806229252</v>
      </c>
      <c r="J1096" s="704">
        <v>38940416130</v>
      </c>
      <c r="K1096" s="704">
        <v>40108628614</v>
      </c>
      <c r="L1096" s="704">
        <v>41311887472</v>
      </c>
      <c r="M1096" s="704">
        <v>42551244096</v>
      </c>
      <c r="N1096" s="704">
        <v>43827781419</v>
      </c>
      <c r="O1096" s="706" t="s">
        <v>2921</v>
      </c>
      <c r="P1096" s="344"/>
      <c r="Q1096"/>
    </row>
    <row r="1097" spans="1:17" ht="14.4">
      <c r="A1097" s="340"/>
      <c r="B1097" s="665">
        <v>11217</v>
      </c>
      <c r="C1097" s="685" t="s">
        <v>274</v>
      </c>
      <c r="D1097" s="703">
        <f t="shared" ref="D1097:N1097" si="56">+D1098+D1124+D1128</f>
        <v>901500923194</v>
      </c>
      <c r="E1097" s="703">
        <f t="shared" si="56"/>
        <v>910512940664</v>
      </c>
      <c r="F1097" s="703">
        <f t="shared" si="56"/>
        <v>939377755964</v>
      </c>
      <c r="G1097" s="703">
        <f t="shared" si="56"/>
        <v>965050907550</v>
      </c>
      <c r="H1097" s="703">
        <f t="shared" si="56"/>
        <v>991581423497</v>
      </c>
      <c r="I1097" s="703">
        <f t="shared" si="56"/>
        <v>1018495744161</v>
      </c>
      <c r="J1097" s="703">
        <f t="shared" si="56"/>
        <v>1046563238870</v>
      </c>
      <c r="K1097" s="703">
        <f t="shared" si="56"/>
        <v>1075475340647</v>
      </c>
      <c r="L1097" s="703">
        <f t="shared" si="56"/>
        <v>1104744084022</v>
      </c>
      <c r="M1097" s="703">
        <f t="shared" si="56"/>
        <v>1134763959405</v>
      </c>
      <c r="N1097" s="703">
        <f t="shared" si="56"/>
        <v>1152226607929</v>
      </c>
      <c r="O1097" s="703" t="s">
        <v>342</v>
      </c>
      <c r="P1097" s="344"/>
      <c r="Q1097"/>
    </row>
    <row r="1098" spans="1:17" ht="14.4">
      <c r="A1098" s="340"/>
      <c r="B1098" s="669">
        <v>1121701</v>
      </c>
      <c r="C1098" s="670" t="s">
        <v>2149</v>
      </c>
      <c r="D1098" s="705">
        <f t="shared" ref="D1098:N1098" si="57">+D1099+D1121</f>
        <v>858589648015</v>
      </c>
      <c r="E1098" s="705">
        <f t="shared" si="57"/>
        <v>866864326154</v>
      </c>
      <c r="F1098" s="705">
        <f t="shared" si="57"/>
        <v>890990735815</v>
      </c>
      <c r="G1098" s="705">
        <f t="shared" si="57"/>
        <v>915614569205</v>
      </c>
      <c r="H1098" s="705">
        <f t="shared" si="57"/>
        <v>940945529267</v>
      </c>
      <c r="I1098" s="705">
        <f t="shared" si="57"/>
        <v>967004355974</v>
      </c>
      <c r="J1098" s="705">
        <f t="shared" si="57"/>
        <v>993812404394</v>
      </c>
      <c r="K1098" s="705">
        <f t="shared" si="57"/>
        <v>1021391663035</v>
      </c>
      <c r="L1098" s="705">
        <f t="shared" si="57"/>
        <v>1049764772733</v>
      </c>
      <c r="M1098" s="705">
        <f t="shared" si="57"/>
        <v>1078955046119</v>
      </c>
      <c r="N1098" s="705">
        <f t="shared" si="57"/>
        <v>1095726220880</v>
      </c>
      <c r="O1098" s="705" t="s">
        <v>342</v>
      </c>
      <c r="P1098" s="344"/>
      <c r="Q1098"/>
    </row>
    <row r="1099" spans="1:17" ht="14.4">
      <c r="A1099" s="340"/>
      <c r="B1099" s="669">
        <v>112170101</v>
      </c>
      <c r="C1099" s="670" t="s">
        <v>2150</v>
      </c>
      <c r="D1099" s="705">
        <f t="shared" ref="D1099:N1099" si="58">+D1100+D1119</f>
        <v>824707179699</v>
      </c>
      <c r="E1099" s="705">
        <f t="shared" si="58"/>
        <v>837723389244</v>
      </c>
      <c r="F1099" s="705">
        <f t="shared" si="58"/>
        <v>860975570798</v>
      </c>
      <c r="G1099" s="705">
        <f t="shared" si="58"/>
        <v>884698949238</v>
      </c>
      <c r="H1099" s="705">
        <f t="shared" si="58"/>
        <v>909102440701</v>
      </c>
      <c r="I1099" s="705">
        <f t="shared" si="58"/>
        <v>934205974751</v>
      </c>
      <c r="J1099" s="705">
        <f t="shared" si="58"/>
        <v>960030071734</v>
      </c>
      <c r="K1099" s="705">
        <f t="shared" si="58"/>
        <v>986595860395</v>
      </c>
      <c r="L1099" s="705">
        <f t="shared" si="58"/>
        <v>1013925096014</v>
      </c>
      <c r="M1099" s="705">
        <f t="shared" si="58"/>
        <v>1042040179098</v>
      </c>
      <c r="N1099" s="705">
        <f t="shared" si="58"/>
        <v>1057703907848</v>
      </c>
      <c r="O1099" s="705" t="s">
        <v>342</v>
      </c>
      <c r="P1099" s="344"/>
      <c r="Q1099"/>
    </row>
    <row r="1100" spans="1:17" ht="14.4">
      <c r="A1100" s="340"/>
      <c r="B1100" s="669">
        <v>11217010101</v>
      </c>
      <c r="C1100" s="670" t="s">
        <v>2151</v>
      </c>
      <c r="D1100" s="705">
        <f t="shared" ref="D1100:N1100" si="59">+D1101+D1106+D1110+SUM(D1114:D1118)</f>
        <v>821904194618</v>
      </c>
      <c r="E1100" s="705">
        <f t="shared" si="59"/>
        <v>835980054552</v>
      </c>
      <c r="F1100" s="705">
        <f t="shared" si="59"/>
        <v>859179936066</v>
      </c>
      <c r="G1100" s="705">
        <f t="shared" si="59"/>
        <v>882849445464</v>
      </c>
      <c r="H1100" s="705">
        <f t="shared" si="59"/>
        <v>907197451813</v>
      </c>
      <c r="I1100" s="705">
        <f t="shared" si="59"/>
        <v>932243836197</v>
      </c>
      <c r="J1100" s="705">
        <f t="shared" si="59"/>
        <v>958009069023</v>
      </c>
      <c r="K1100" s="705">
        <f t="shared" si="59"/>
        <v>984514227603</v>
      </c>
      <c r="L1100" s="705">
        <f t="shared" si="59"/>
        <v>1011781014238</v>
      </c>
      <c r="M1100" s="705">
        <f t="shared" si="59"/>
        <v>1039831774869</v>
      </c>
      <c r="N1100" s="705">
        <f t="shared" si="59"/>
        <v>1055429251492</v>
      </c>
      <c r="O1100" s="705" t="s">
        <v>342</v>
      </c>
      <c r="P1100" s="344"/>
      <c r="Q1100"/>
    </row>
    <row r="1101" spans="1:17" ht="14.4">
      <c r="A1101" s="340"/>
      <c r="B1101" s="681">
        <v>11217010102</v>
      </c>
      <c r="C1101" s="682" t="s">
        <v>2153</v>
      </c>
      <c r="D1101" s="710">
        <f t="shared" ref="D1101:N1101" si="60">+SUM(D1102:D1105)</f>
        <v>720581208345</v>
      </c>
      <c r="E1101" s="710">
        <f t="shared" si="60"/>
        <v>740727324889</v>
      </c>
      <c r="F1101" s="710">
        <f t="shared" si="60"/>
        <v>762634503951</v>
      </c>
      <c r="G1101" s="710">
        <f t="shared" si="60"/>
        <v>784855831867</v>
      </c>
      <c r="H1101" s="710">
        <f t="shared" si="60"/>
        <v>807733934012</v>
      </c>
      <c r="I1101" s="710">
        <f t="shared" si="60"/>
        <v>831288365629</v>
      </c>
      <c r="J1101" s="710">
        <f t="shared" si="60"/>
        <v>855539266398</v>
      </c>
      <c r="K1101" s="710">
        <f t="shared" si="60"/>
        <v>880507377938</v>
      </c>
      <c r="L1101" s="710">
        <f t="shared" si="60"/>
        <v>906214061828</v>
      </c>
      <c r="M1101" s="710">
        <f t="shared" si="60"/>
        <v>932681318172</v>
      </c>
      <c r="N1101" s="710">
        <f t="shared" si="60"/>
        <v>946671537945</v>
      </c>
      <c r="O1101" s="710" t="s">
        <v>342</v>
      </c>
      <c r="P1101" s="344"/>
      <c r="Q1101"/>
    </row>
    <row r="1102" spans="1:17" ht="14.4">
      <c r="A1102" s="340"/>
      <c r="B1102" s="667">
        <v>1121701010201</v>
      </c>
      <c r="C1102" s="678" t="s">
        <v>2152</v>
      </c>
      <c r="D1102" s="704">
        <v>677689882176</v>
      </c>
      <c r="E1102" s="704">
        <v>697851803009</v>
      </c>
      <c r="F1102" s="704">
        <v>718787357099</v>
      </c>
      <c r="G1102" s="704">
        <v>740350977812</v>
      </c>
      <c r="H1102" s="704">
        <v>762561507146</v>
      </c>
      <c r="I1102" s="704">
        <v>785438352361</v>
      </c>
      <c r="J1102" s="704">
        <v>809001502931</v>
      </c>
      <c r="K1102" s="704">
        <v>833271548019</v>
      </c>
      <c r="L1102" s="704">
        <v>858269694460</v>
      </c>
      <c r="M1102" s="704">
        <v>884017785294</v>
      </c>
      <c r="N1102" s="704">
        <v>897278052073</v>
      </c>
      <c r="O1102" s="704" t="s">
        <v>2921</v>
      </c>
      <c r="P1102" s="344"/>
      <c r="Q1102"/>
    </row>
    <row r="1103" spans="1:17" ht="14.4">
      <c r="A1103" s="340"/>
      <c r="B1103" s="667">
        <v>1121701010203</v>
      </c>
      <c r="C1103" s="678" t="s">
        <v>2648</v>
      </c>
      <c r="D1103" s="704">
        <v>21575838720</v>
      </c>
      <c r="E1103" s="704">
        <v>21575838720</v>
      </c>
      <c r="F1103" s="704">
        <v>22227968445</v>
      </c>
      <c r="G1103" s="704">
        <v>22561387972</v>
      </c>
      <c r="H1103" s="704">
        <v>22899808792</v>
      </c>
      <c r="I1103" s="704">
        <v>23243305923</v>
      </c>
      <c r="J1103" s="704">
        <v>23591955512</v>
      </c>
      <c r="K1103" s="704">
        <v>23945834845</v>
      </c>
      <c r="L1103" s="704">
        <v>24305022368</v>
      </c>
      <c r="M1103" s="704">
        <v>24669597703</v>
      </c>
      <c r="N1103" s="704">
        <v>25039641669</v>
      </c>
      <c r="O1103" s="704" t="s">
        <v>2921</v>
      </c>
      <c r="P1103" s="344"/>
      <c r="Q1103"/>
    </row>
    <row r="1104" spans="1:17" ht="14.4">
      <c r="A1104" s="340"/>
      <c r="B1104" s="667">
        <v>1121701010206</v>
      </c>
      <c r="C1104" s="678" t="s">
        <v>2649</v>
      </c>
      <c r="D1104" s="704">
        <v>21315487449</v>
      </c>
      <c r="E1104" s="704">
        <v>21299683160</v>
      </c>
      <c r="F1104" s="704">
        <v>21619178407</v>
      </c>
      <c r="G1104" s="704">
        <v>21943466083</v>
      </c>
      <c r="H1104" s="704">
        <v>22272618074</v>
      </c>
      <c r="I1104" s="704">
        <v>22606707345</v>
      </c>
      <c r="J1104" s="704">
        <v>22945807955</v>
      </c>
      <c r="K1104" s="704">
        <v>23289995074</v>
      </c>
      <c r="L1104" s="704">
        <v>23639345000</v>
      </c>
      <c r="M1104" s="704">
        <v>23993935175</v>
      </c>
      <c r="N1104" s="704">
        <v>24353844203</v>
      </c>
      <c r="O1104" s="704" t="s">
        <v>2921</v>
      </c>
      <c r="P1104" s="344"/>
      <c r="Q1104"/>
    </row>
    <row r="1105" spans="1:17" ht="28.8">
      <c r="A1105" s="340"/>
      <c r="B1105" s="667">
        <v>1121701010207</v>
      </c>
      <c r="C1105" s="678" t="s">
        <v>2839</v>
      </c>
      <c r="D1105" s="704">
        <v>0</v>
      </c>
      <c r="E1105" s="704">
        <v>0</v>
      </c>
      <c r="F1105" s="704">
        <v>0</v>
      </c>
      <c r="G1105" s="704">
        <v>0</v>
      </c>
      <c r="H1105" s="704">
        <v>0</v>
      </c>
      <c r="I1105" s="704">
        <v>0</v>
      </c>
      <c r="J1105" s="704">
        <v>0</v>
      </c>
      <c r="K1105" s="704">
        <v>0</v>
      </c>
      <c r="L1105" s="704">
        <v>0</v>
      </c>
      <c r="M1105" s="704">
        <v>0</v>
      </c>
      <c r="N1105" s="704">
        <v>0</v>
      </c>
      <c r="O1105" s="704" t="s">
        <v>342</v>
      </c>
      <c r="P1105" s="344"/>
      <c r="Q1105"/>
    </row>
    <row r="1106" spans="1:17" ht="14.4">
      <c r="A1106" s="340"/>
      <c r="B1106" s="681">
        <v>11217010103</v>
      </c>
      <c r="C1106" s="682" t="s">
        <v>2154</v>
      </c>
      <c r="D1106" s="710">
        <f t="shared" ref="D1106:N1106" si="61">+SUM(D1107:D1109)</f>
        <v>3872061361</v>
      </c>
      <c r="E1106" s="710">
        <f t="shared" si="61"/>
        <v>4046963613</v>
      </c>
      <c r="F1106" s="710">
        <f t="shared" si="61"/>
        <v>4107668067</v>
      </c>
      <c r="G1106" s="710">
        <f t="shared" si="61"/>
        <v>4169283088</v>
      </c>
      <c r="H1106" s="710">
        <f t="shared" si="61"/>
        <v>4231822334</v>
      </c>
      <c r="I1106" s="710">
        <f t="shared" si="61"/>
        <v>4295299669</v>
      </c>
      <c r="J1106" s="710">
        <f t="shared" si="61"/>
        <v>4359729164</v>
      </c>
      <c r="K1106" s="710">
        <f t="shared" si="61"/>
        <v>4425125102</v>
      </c>
      <c r="L1106" s="710">
        <f t="shared" si="61"/>
        <v>4491501978</v>
      </c>
      <c r="M1106" s="710">
        <f t="shared" si="61"/>
        <v>4558874508</v>
      </c>
      <c r="N1106" s="710">
        <f t="shared" si="61"/>
        <v>4627257626</v>
      </c>
      <c r="O1106" s="710" t="s">
        <v>342</v>
      </c>
      <c r="P1106" s="344"/>
      <c r="Q1106"/>
    </row>
    <row r="1107" spans="1:17" ht="14.4">
      <c r="A1107" s="340"/>
      <c r="B1107" s="667">
        <v>1121701010305</v>
      </c>
      <c r="C1107" s="678" t="s">
        <v>364</v>
      </c>
      <c r="D1107" s="704">
        <v>344183233</v>
      </c>
      <c r="E1107" s="704">
        <v>359730099</v>
      </c>
      <c r="F1107" s="704">
        <v>365126050</v>
      </c>
      <c r="G1107" s="704">
        <v>370602941</v>
      </c>
      <c r="H1107" s="704">
        <v>376161985</v>
      </c>
      <c r="I1107" s="704">
        <v>381804415</v>
      </c>
      <c r="J1107" s="704">
        <v>387531481</v>
      </c>
      <c r="K1107" s="704">
        <v>393344454</v>
      </c>
      <c r="L1107" s="704">
        <v>399244620</v>
      </c>
      <c r="M1107" s="704">
        <v>405233290</v>
      </c>
      <c r="N1107" s="704">
        <v>411311789</v>
      </c>
      <c r="O1107" s="704" t="s">
        <v>2921</v>
      </c>
      <c r="P1107" s="344"/>
      <c r="Q1107"/>
    </row>
    <row r="1108" spans="1:17" ht="14.4">
      <c r="A1108" s="340"/>
      <c r="B1108" s="667">
        <v>1121701010306</v>
      </c>
      <c r="C1108" s="678" t="s">
        <v>365</v>
      </c>
      <c r="D1108" s="704">
        <v>258137424</v>
      </c>
      <c r="E1108" s="704">
        <v>269797574</v>
      </c>
      <c r="F1108" s="704">
        <v>273844538</v>
      </c>
      <c r="G1108" s="704">
        <v>277952206</v>
      </c>
      <c r="H1108" s="704">
        <v>282121489</v>
      </c>
      <c r="I1108" s="704">
        <v>286353311</v>
      </c>
      <c r="J1108" s="704">
        <v>290648611</v>
      </c>
      <c r="K1108" s="704">
        <v>295008340</v>
      </c>
      <c r="L1108" s="704">
        <v>299433465</v>
      </c>
      <c r="M1108" s="704">
        <v>303924967</v>
      </c>
      <c r="N1108" s="704">
        <v>308483842</v>
      </c>
      <c r="O1108" s="704" t="s">
        <v>2921</v>
      </c>
      <c r="P1108" s="344"/>
      <c r="Q1108"/>
    </row>
    <row r="1109" spans="1:17" ht="14.4">
      <c r="A1109" s="340"/>
      <c r="B1109" s="667">
        <v>1121701010307</v>
      </c>
      <c r="C1109" s="678" t="s">
        <v>2155</v>
      </c>
      <c r="D1109" s="704">
        <v>3269740704</v>
      </c>
      <c r="E1109" s="704">
        <v>3417435940</v>
      </c>
      <c r="F1109" s="704">
        <v>3468697479</v>
      </c>
      <c r="G1109" s="704">
        <v>3520727941</v>
      </c>
      <c r="H1109" s="704">
        <v>3573538860</v>
      </c>
      <c r="I1109" s="704">
        <v>3627141943</v>
      </c>
      <c r="J1109" s="704">
        <v>3681549072</v>
      </c>
      <c r="K1109" s="704">
        <v>3736772308</v>
      </c>
      <c r="L1109" s="704">
        <v>3792823893</v>
      </c>
      <c r="M1109" s="704">
        <v>3849716251</v>
      </c>
      <c r="N1109" s="704">
        <v>3907461995</v>
      </c>
      <c r="O1109" s="704" t="s">
        <v>2921</v>
      </c>
      <c r="P1109" s="344"/>
      <c r="Q1109"/>
    </row>
    <row r="1110" spans="1:17" ht="14.4">
      <c r="A1110" s="340"/>
      <c r="B1110" s="681">
        <v>11217010103</v>
      </c>
      <c r="C1110" s="682" t="s">
        <v>2156</v>
      </c>
      <c r="D1110" s="710">
        <f t="shared" ref="D1110:N1110" si="62">+SUM(D1111:D1113)</f>
        <v>58574473346</v>
      </c>
      <c r="E1110" s="710">
        <f t="shared" si="62"/>
        <v>59453090446</v>
      </c>
      <c r="F1110" s="710">
        <f t="shared" si="62"/>
        <v>60344886803</v>
      </c>
      <c r="G1110" s="710">
        <f t="shared" si="62"/>
        <v>61250060105</v>
      </c>
      <c r="H1110" s="710">
        <f t="shared" si="62"/>
        <v>62168811007</v>
      </c>
      <c r="I1110" s="710">
        <f t="shared" si="62"/>
        <v>63101343172</v>
      </c>
      <c r="J1110" s="710">
        <f t="shared" si="62"/>
        <v>64047863319</v>
      </c>
      <c r="K1110" s="710">
        <f t="shared" si="62"/>
        <v>65008581268</v>
      </c>
      <c r="L1110" s="710">
        <f t="shared" si="62"/>
        <v>65983709988</v>
      </c>
      <c r="M1110" s="710">
        <f t="shared" si="62"/>
        <v>66973465638</v>
      </c>
      <c r="N1110" s="710">
        <f t="shared" si="62"/>
        <v>67978067622</v>
      </c>
      <c r="O1110" s="710" t="s">
        <v>342</v>
      </c>
      <c r="P1110" s="344"/>
      <c r="Q1110"/>
    </row>
    <row r="1111" spans="1:17" ht="14.4">
      <c r="A1111" s="340"/>
      <c r="B1111" s="672">
        <v>1121701010302</v>
      </c>
      <c r="C1111" s="678" t="s">
        <v>364</v>
      </c>
      <c r="D1111" s="704">
        <v>5206619853</v>
      </c>
      <c r="E1111" s="704">
        <v>5284719151</v>
      </c>
      <c r="F1111" s="704">
        <v>5363989938</v>
      </c>
      <c r="G1111" s="704">
        <v>5444449787</v>
      </c>
      <c r="H1111" s="704">
        <v>5526116534</v>
      </c>
      <c r="I1111" s="704">
        <v>5609008282</v>
      </c>
      <c r="J1111" s="704">
        <v>5693143406</v>
      </c>
      <c r="K1111" s="704">
        <v>5778540557</v>
      </c>
      <c r="L1111" s="704">
        <v>5865218666</v>
      </c>
      <c r="M1111" s="704">
        <v>5953196946</v>
      </c>
      <c r="N1111" s="704">
        <v>6042494900</v>
      </c>
      <c r="O1111" s="704" t="s">
        <v>2921</v>
      </c>
      <c r="P1111" s="344"/>
      <c r="Q1111"/>
    </row>
    <row r="1112" spans="1:17" ht="14.4">
      <c r="A1112" s="340"/>
      <c r="B1112" s="667">
        <v>1121701010303</v>
      </c>
      <c r="C1112" s="678" t="s">
        <v>365</v>
      </c>
      <c r="D1112" s="704">
        <v>3904964890</v>
      </c>
      <c r="E1112" s="704">
        <v>3963539363</v>
      </c>
      <c r="F1112" s="704">
        <v>4022992454</v>
      </c>
      <c r="G1112" s="704">
        <v>4083337341</v>
      </c>
      <c r="H1112" s="704">
        <v>4144587401</v>
      </c>
      <c r="I1112" s="704">
        <v>4206756212</v>
      </c>
      <c r="J1112" s="704">
        <v>4269857555</v>
      </c>
      <c r="K1112" s="704">
        <v>4333905418</v>
      </c>
      <c r="L1112" s="704">
        <v>4398913999</v>
      </c>
      <c r="M1112" s="704">
        <v>4464897709</v>
      </c>
      <c r="N1112" s="704">
        <v>4531871175</v>
      </c>
      <c r="O1112" s="704" t="s">
        <v>2921</v>
      </c>
      <c r="P1112" s="344"/>
      <c r="Q1112"/>
    </row>
    <row r="1113" spans="1:17" ht="14.4">
      <c r="A1113" s="340"/>
      <c r="B1113" s="667">
        <v>1121701010304</v>
      </c>
      <c r="C1113" s="678" t="s">
        <v>2155</v>
      </c>
      <c r="D1113" s="704">
        <v>49462888603</v>
      </c>
      <c r="E1113" s="704">
        <v>50204831932</v>
      </c>
      <c r="F1113" s="704">
        <v>50957904411</v>
      </c>
      <c r="G1113" s="704">
        <v>51722272977</v>
      </c>
      <c r="H1113" s="704">
        <v>52498107072</v>
      </c>
      <c r="I1113" s="704">
        <v>53285578678</v>
      </c>
      <c r="J1113" s="704">
        <v>54084862358</v>
      </c>
      <c r="K1113" s="704">
        <v>54896135293</v>
      </c>
      <c r="L1113" s="704">
        <v>55719577323</v>
      </c>
      <c r="M1113" s="704">
        <v>56555370983</v>
      </c>
      <c r="N1113" s="704">
        <v>57403701547</v>
      </c>
      <c r="O1113" s="704" t="s">
        <v>2921</v>
      </c>
      <c r="P1113" s="344"/>
      <c r="Q1113"/>
    </row>
    <row r="1114" spans="1:17" ht="28.8">
      <c r="A1114" s="340"/>
      <c r="B1114" s="667">
        <v>11217010119</v>
      </c>
      <c r="C1114" s="674" t="s">
        <v>2157</v>
      </c>
      <c r="D1114" s="704">
        <v>1838331756</v>
      </c>
      <c r="E1114" s="704">
        <v>1908791230</v>
      </c>
      <c r="F1114" s="704">
        <v>1836435214</v>
      </c>
      <c r="G1114" s="704">
        <v>1863981742</v>
      </c>
      <c r="H1114" s="704">
        <v>1891941468</v>
      </c>
      <c r="I1114" s="704">
        <v>1920320590</v>
      </c>
      <c r="J1114" s="704">
        <v>1949125399</v>
      </c>
      <c r="K1114" s="704">
        <v>1978362280</v>
      </c>
      <c r="L1114" s="704">
        <v>2008037714</v>
      </c>
      <c r="M1114" s="704">
        <v>2038158280</v>
      </c>
      <c r="N1114" s="704">
        <v>2068730654</v>
      </c>
      <c r="O1114" s="704" t="s">
        <v>2921</v>
      </c>
      <c r="P1114" s="344"/>
      <c r="Q1114"/>
    </row>
    <row r="1115" spans="1:17" ht="14.4">
      <c r="A1115" s="340"/>
      <c r="B1115" s="667">
        <v>11217010120</v>
      </c>
      <c r="C1115" s="674" t="s">
        <v>2158</v>
      </c>
      <c r="D1115" s="704">
        <v>27627241480</v>
      </c>
      <c r="E1115" s="704">
        <v>26579983357</v>
      </c>
      <c r="F1115" s="704">
        <v>26978683107</v>
      </c>
      <c r="G1115" s="704">
        <v>27383363354</v>
      </c>
      <c r="H1115" s="704">
        <v>27794113804</v>
      </c>
      <c r="I1115" s="704">
        <v>28211025511</v>
      </c>
      <c r="J1115" s="704">
        <v>28634190894</v>
      </c>
      <c r="K1115" s="704">
        <v>29063703757</v>
      </c>
      <c r="L1115" s="704">
        <v>29499659314</v>
      </c>
      <c r="M1115" s="704">
        <v>29942154203</v>
      </c>
      <c r="N1115" s="704">
        <v>30391286517</v>
      </c>
      <c r="O1115" s="704" t="s">
        <v>2921</v>
      </c>
      <c r="P1115" s="344"/>
      <c r="Q1115"/>
    </row>
    <row r="1116" spans="1:17" ht="14.4">
      <c r="A1116" s="340"/>
      <c r="B1116" s="667">
        <v>11217010104</v>
      </c>
      <c r="C1116" s="674" t="s">
        <v>2159</v>
      </c>
      <c r="D1116" s="704">
        <v>212878334</v>
      </c>
      <c r="E1116" s="704">
        <v>242925050</v>
      </c>
      <c r="F1116" s="704">
        <v>211468318</v>
      </c>
      <c r="G1116" s="704">
        <v>214640342</v>
      </c>
      <c r="H1116" s="704">
        <v>217859948</v>
      </c>
      <c r="I1116" s="704">
        <v>221127847</v>
      </c>
      <c r="J1116" s="704">
        <v>224444764</v>
      </c>
      <c r="K1116" s="704">
        <v>227811436</v>
      </c>
      <c r="L1116" s="704">
        <v>231228607</v>
      </c>
      <c r="M1116" s="704">
        <v>234697037</v>
      </c>
      <c r="N1116" s="704">
        <v>238217492</v>
      </c>
      <c r="O1116" s="704" t="s">
        <v>2921</v>
      </c>
      <c r="P1116" s="344"/>
      <c r="Q1116"/>
    </row>
    <row r="1117" spans="1:17" ht="14.4">
      <c r="A1117" s="340"/>
      <c r="B1117" s="667">
        <v>11217010127</v>
      </c>
      <c r="C1117" s="674" t="s">
        <v>2160</v>
      </c>
      <c r="D1117" s="704">
        <v>3470357858</v>
      </c>
      <c r="E1117" s="704">
        <v>3020975966</v>
      </c>
      <c r="F1117" s="704">
        <v>3066290605</v>
      </c>
      <c r="G1117" s="704">
        <v>3112284965</v>
      </c>
      <c r="H1117" s="704">
        <v>3158969239</v>
      </c>
      <c r="I1117" s="704">
        <v>3206353778</v>
      </c>
      <c r="J1117" s="704">
        <v>3254449084</v>
      </c>
      <c r="K1117" s="704">
        <v>3303265821</v>
      </c>
      <c r="L1117" s="704">
        <v>3352814808</v>
      </c>
      <c r="M1117" s="704">
        <v>3403107030</v>
      </c>
      <c r="N1117" s="704">
        <v>3454153635</v>
      </c>
      <c r="O1117" s="704" t="s">
        <v>2921</v>
      </c>
      <c r="P1117" s="344"/>
      <c r="Q1117"/>
    </row>
    <row r="1118" spans="1:17" ht="14.4">
      <c r="A1118" s="340"/>
      <c r="B1118" s="667">
        <v>11217010129</v>
      </c>
      <c r="C1118" s="674" t="s">
        <v>2752</v>
      </c>
      <c r="D1118" s="704">
        <v>5727642138</v>
      </c>
      <c r="E1118" s="704">
        <v>1</v>
      </c>
      <c r="F1118" s="704">
        <v>1</v>
      </c>
      <c r="G1118" s="704">
        <v>1</v>
      </c>
      <c r="H1118" s="704">
        <v>1</v>
      </c>
      <c r="I1118" s="704">
        <v>1</v>
      </c>
      <c r="J1118" s="704">
        <v>1</v>
      </c>
      <c r="K1118" s="704">
        <v>1</v>
      </c>
      <c r="L1118" s="704">
        <v>1</v>
      </c>
      <c r="M1118" s="704">
        <v>1</v>
      </c>
      <c r="N1118" s="704">
        <v>1</v>
      </c>
      <c r="O1118" s="704" t="s">
        <v>2921</v>
      </c>
      <c r="P1118" s="344"/>
      <c r="Q1118"/>
    </row>
    <row r="1119" spans="1:17" ht="14.4">
      <c r="A1119" s="340"/>
      <c r="B1119" s="669">
        <v>11217010125</v>
      </c>
      <c r="C1119" s="670" t="s">
        <v>2161</v>
      </c>
      <c r="D1119" s="705">
        <f t="shared" ref="D1119:N1119" si="63">+D1120</f>
        <v>2802985081</v>
      </c>
      <c r="E1119" s="705">
        <f t="shared" si="63"/>
        <v>1743334692</v>
      </c>
      <c r="F1119" s="705">
        <f t="shared" si="63"/>
        <v>1795634732</v>
      </c>
      <c r="G1119" s="705">
        <f t="shared" si="63"/>
        <v>1849503774</v>
      </c>
      <c r="H1119" s="705">
        <f t="shared" si="63"/>
        <v>1904988888</v>
      </c>
      <c r="I1119" s="705">
        <f t="shared" si="63"/>
        <v>1962138554</v>
      </c>
      <c r="J1119" s="705">
        <f t="shared" si="63"/>
        <v>2021002711</v>
      </c>
      <c r="K1119" s="705">
        <f t="shared" si="63"/>
        <v>2081632792</v>
      </c>
      <c r="L1119" s="705">
        <f t="shared" si="63"/>
        <v>2144081776</v>
      </c>
      <c r="M1119" s="705">
        <f t="shared" si="63"/>
        <v>2208404229</v>
      </c>
      <c r="N1119" s="705">
        <f t="shared" si="63"/>
        <v>2274656356</v>
      </c>
      <c r="O1119" s="705" t="s">
        <v>2921</v>
      </c>
      <c r="P1119" s="344"/>
      <c r="Q1119"/>
    </row>
    <row r="1120" spans="1:17" ht="14.4">
      <c r="A1120" s="340"/>
      <c r="B1120" s="667">
        <v>11217010125</v>
      </c>
      <c r="C1120" s="674" t="s">
        <v>2162</v>
      </c>
      <c r="D1120" s="704">
        <v>2802985081</v>
      </c>
      <c r="E1120" s="704">
        <v>1743334692</v>
      </c>
      <c r="F1120" s="704">
        <v>1795634732</v>
      </c>
      <c r="G1120" s="704">
        <v>1849503774</v>
      </c>
      <c r="H1120" s="704">
        <v>1904988888</v>
      </c>
      <c r="I1120" s="704">
        <v>1962138554</v>
      </c>
      <c r="J1120" s="704">
        <v>2021002711</v>
      </c>
      <c r="K1120" s="704">
        <v>2081632792</v>
      </c>
      <c r="L1120" s="704">
        <v>2144081776</v>
      </c>
      <c r="M1120" s="704">
        <v>2208404229</v>
      </c>
      <c r="N1120" s="704">
        <v>2274656356</v>
      </c>
      <c r="O1120" s="704" t="s">
        <v>2921</v>
      </c>
      <c r="P1120" s="344"/>
      <c r="Q1120"/>
    </row>
    <row r="1121" spans="1:17" ht="14.4">
      <c r="A1121" s="340"/>
      <c r="B1121" s="681">
        <v>112170102</v>
      </c>
      <c r="C1121" s="690" t="s">
        <v>2163</v>
      </c>
      <c r="D1121" s="710">
        <f t="shared" ref="D1121:N1121" si="64">+SUM(D1122:D1123)</f>
        <v>33882468316</v>
      </c>
      <c r="E1121" s="710">
        <f t="shared" si="64"/>
        <v>29140936910</v>
      </c>
      <c r="F1121" s="710">
        <f t="shared" si="64"/>
        <v>30015165017</v>
      </c>
      <c r="G1121" s="710">
        <f t="shared" si="64"/>
        <v>30915619967</v>
      </c>
      <c r="H1121" s="710">
        <f t="shared" si="64"/>
        <v>31843088566</v>
      </c>
      <c r="I1121" s="710">
        <f t="shared" si="64"/>
        <v>32798381223</v>
      </c>
      <c r="J1121" s="710">
        <f t="shared" si="64"/>
        <v>33782332660</v>
      </c>
      <c r="K1121" s="710">
        <f t="shared" si="64"/>
        <v>34795802640</v>
      </c>
      <c r="L1121" s="710">
        <f t="shared" si="64"/>
        <v>35839676719</v>
      </c>
      <c r="M1121" s="710">
        <f t="shared" si="64"/>
        <v>36914867021</v>
      </c>
      <c r="N1121" s="710">
        <f t="shared" si="64"/>
        <v>38022313032</v>
      </c>
      <c r="O1121" s="710" t="s">
        <v>342</v>
      </c>
      <c r="P1121" s="344"/>
      <c r="Q1121"/>
    </row>
    <row r="1122" spans="1:17" ht="14.4">
      <c r="A1122" s="340"/>
      <c r="B1122" s="667">
        <v>11217010201</v>
      </c>
      <c r="C1122" s="674" t="s">
        <v>769</v>
      </c>
      <c r="D1122" s="704">
        <v>1</v>
      </c>
      <c r="E1122" s="704">
        <v>1</v>
      </c>
      <c r="F1122" s="704">
        <v>1</v>
      </c>
      <c r="G1122" s="704">
        <v>1</v>
      </c>
      <c r="H1122" s="704">
        <v>1</v>
      </c>
      <c r="I1122" s="704">
        <v>1</v>
      </c>
      <c r="J1122" s="704">
        <v>1</v>
      </c>
      <c r="K1122" s="704">
        <v>1</v>
      </c>
      <c r="L1122" s="704">
        <v>1</v>
      </c>
      <c r="M1122" s="704">
        <v>1</v>
      </c>
      <c r="N1122" s="704">
        <v>1</v>
      </c>
      <c r="O1122" s="704" t="s">
        <v>2593</v>
      </c>
      <c r="P1122" s="344"/>
      <c r="Q1122"/>
    </row>
    <row r="1123" spans="1:17" ht="14.4">
      <c r="A1123" s="340"/>
      <c r="B1123" s="667">
        <v>11217010202</v>
      </c>
      <c r="C1123" s="675" t="s">
        <v>475</v>
      </c>
      <c r="D1123" s="704">
        <v>33882468315</v>
      </c>
      <c r="E1123" s="704">
        <v>29140936909</v>
      </c>
      <c r="F1123" s="704">
        <v>30015165016</v>
      </c>
      <c r="G1123" s="704">
        <v>30915619966</v>
      </c>
      <c r="H1123" s="704">
        <v>31843088565</v>
      </c>
      <c r="I1123" s="704">
        <v>32798381222</v>
      </c>
      <c r="J1123" s="704">
        <v>33782332659</v>
      </c>
      <c r="K1123" s="704">
        <v>34795802639</v>
      </c>
      <c r="L1123" s="704">
        <v>35839676718</v>
      </c>
      <c r="M1123" s="704">
        <v>36914867020</v>
      </c>
      <c r="N1123" s="704">
        <v>38022313031</v>
      </c>
      <c r="O1123" s="704" t="s">
        <v>2789</v>
      </c>
      <c r="P1123" s="344"/>
      <c r="Q1123"/>
    </row>
    <row r="1124" spans="1:17" ht="14.4">
      <c r="A1124" s="340"/>
      <c r="B1124" s="669">
        <v>1121702</v>
      </c>
      <c r="C1124" s="670" t="s">
        <v>2164</v>
      </c>
      <c r="D1124" s="705">
        <f t="shared" ref="D1124:N1124" si="65">+SUM(D1125:D1127)</f>
        <v>7157166883</v>
      </c>
      <c r="E1124" s="705">
        <f t="shared" si="65"/>
        <v>6464201468</v>
      </c>
      <c r="F1124" s="705">
        <f t="shared" si="65"/>
        <v>9529308520</v>
      </c>
      <c r="G1124" s="705">
        <f t="shared" si="65"/>
        <v>9024318251</v>
      </c>
      <c r="H1124" s="705">
        <f t="shared" si="65"/>
        <v>8607393332</v>
      </c>
      <c r="I1124" s="705">
        <f t="shared" si="65"/>
        <v>7781747253</v>
      </c>
      <c r="J1124" s="705">
        <f t="shared" si="65"/>
        <v>7292807905</v>
      </c>
      <c r="K1124" s="705">
        <f t="shared" si="65"/>
        <v>6807329978</v>
      </c>
      <c r="L1124" s="705">
        <f t="shared" si="65"/>
        <v>5811909750</v>
      </c>
      <c r="M1124" s="705">
        <f t="shared" si="65"/>
        <v>4674815685</v>
      </c>
      <c r="N1124" s="705">
        <f t="shared" si="65"/>
        <v>3320925544</v>
      </c>
      <c r="O1124" s="705" t="s">
        <v>342</v>
      </c>
      <c r="P1124" s="344"/>
      <c r="Q1124"/>
    </row>
    <row r="1125" spans="1:17" ht="43.2">
      <c r="A1125" s="340"/>
      <c r="B1125" s="667">
        <v>112170204</v>
      </c>
      <c r="C1125" s="674" t="s">
        <v>2892</v>
      </c>
      <c r="D1125" s="704">
        <v>678641054</v>
      </c>
      <c r="E1125" s="704">
        <v>464201468</v>
      </c>
      <c r="F1125" s="704">
        <v>478127512</v>
      </c>
      <c r="G1125" s="704">
        <v>492471337</v>
      </c>
      <c r="H1125" s="704">
        <v>507245477</v>
      </c>
      <c r="I1125" s="704">
        <v>522462842</v>
      </c>
      <c r="J1125" s="704">
        <v>538136727</v>
      </c>
      <c r="K1125" s="704">
        <v>554280829</v>
      </c>
      <c r="L1125" s="704">
        <v>570909253</v>
      </c>
      <c r="M1125" s="704">
        <v>588036531</v>
      </c>
      <c r="N1125" s="704">
        <v>605677627</v>
      </c>
      <c r="O1125" s="704" t="s">
        <v>2921</v>
      </c>
      <c r="P1125" s="344"/>
      <c r="Q1125"/>
    </row>
    <row r="1126" spans="1:17" ht="14.4">
      <c r="A1126" s="340"/>
      <c r="B1126" s="667">
        <v>112170225</v>
      </c>
      <c r="C1126" s="674" t="s">
        <v>396</v>
      </c>
      <c r="D1126" s="704">
        <v>6478525829</v>
      </c>
      <c r="E1126" s="704">
        <v>6000000000</v>
      </c>
      <c r="F1126" s="704">
        <v>9051181008</v>
      </c>
      <c r="G1126" s="704">
        <v>8531846914</v>
      </c>
      <c r="H1126" s="704">
        <v>8100147855</v>
      </c>
      <c r="I1126" s="704">
        <v>7259284411</v>
      </c>
      <c r="J1126" s="704">
        <v>6754671178</v>
      </c>
      <c r="K1126" s="704">
        <v>6253049149</v>
      </c>
      <c r="L1126" s="704">
        <v>5241000497</v>
      </c>
      <c r="M1126" s="704">
        <v>4086779154</v>
      </c>
      <c r="N1126" s="704">
        <v>2715247917</v>
      </c>
      <c r="O1126" s="704" t="s">
        <v>2593</v>
      </c>
      <c r="P1126" s="344"/>
      <c r="Q1126"/>
    </row>
    <row r="1127" spans="1:17" ht="14.4">
      <c r="A1127" s="340"/>
      <c r="B1127" s="667">
        <v>112170229</v>
      </c>
      <c r="C1127" s="674" t="s">
        <v>721</v>
      </c>
      <c r="D1127" s="704">
        <v>0</v>
      </c>
      <c r="E1127" s="704">
        <v>0</v>
      </c>
      <c r="F1127" s="704">
        <v>0</v>
      </c>
      <c r="G1127" s="704">
        <v>0</v>
      </c>
      <c r="H1127" s="704">
        <v>0</v>
      </c>
      <c r="I1127" s="704">
        <v>0</v>
      </c>
      <c r="J1127" s="704">
        <v>0</v>
      </c>
      <c r="K1127" s="704">
        <v>0</v>
      </c>
      <c r="L1127" s="704">
        <v>0</v>
      </c>
      <c r="M1127" s="704">
        <v>0</v>
      </c>
      <c r="N1127" s="704">
        <v>0</v>
      </c>
      <c r="O1127" s="704" t="s">
        <v>342</v>
      </c>
      <c r="P1127" s="344"/>
      <c r="Q1127"/>
    </row>
    <row r="1128" spans="1:17" ht="14.4">
      <c r="A1128" s="340"/>
      <c r="B1128" s="669">
        <v>1121703</v>
      </c>
      <c r="C1128" s="670" t="s">
        <v>2165</v>
      </c>
      <c r="D1128" s="705">
        <f t="shared" ref="D1128:N1128" si="66">+SUM(D1129:D1178)</f>
        <v>35754108296</v>
      </c>
      <c r="E1128" s="705">
        <f t="shared" si="66"/>
        <v>37184413042</v>
      </c>
      <c r="F1128" s="705">
        <f t="shared" si="66"/>
        <v>38857711629</v>
      </c>
      <c r="G1128" s="705">
        <f t="shared" si="66"/>
        <v>40412020094</v>
      </c>
      <c r="H1128" s="705">
        <f t="shared" si="66"/>
        <v>42028500898</v>
      </c>
      <c r="I1128" s="705">
        <f t="shared" si="66"/>
        <v>43709640934</v>
      </c>
      <c r="J1128" s="705">
        <f t="shared" si="66"/>
        <v>45458026571</v>
      </c>
      <c r="K1128" s="705">
        <f t="shared" si="66"/>
        <v>47276347634</v>
      </c>
      <c r="L1128" s="705">
        <f t="shared" si="66"/>
        <v>49167401539</v>
      </c>
      <c r="M1128" s="705">
        <f t="shared" si="66"/>
        <v>51134097601</v>
      </c>
      <c r="N1128" s="705">
        <f t="shared" si="66"/>
        <v>53179461505</v>
      </c>
      <c r="O1128" s="705" t="s">
        <v>342</v>
      </c>
      <c r="P1128" s="344"/>
      <c r="Q1128"/>
    </row>
    <row r="1129" spans="1:17" ht="14.4">
      <c r="A1129" s="340"/>
      <c r="B1129" s="667">
        <v>112170301</v>
      </c>
      <c r="C1129" s="674" t="s">
        <v>2166</v>
      </c>
      <c r="D1129" s="704">
        <v>17923110406</v>
      </c>
      <c r="E1129" s="704">
        <v>18640175237</v>
      </c>
      <c r="F1129" s="704">
        <v>19478983121</v>
      </c>
      <c r="G1129" s="704">
        <v>20258142446</v>
      </c>
      <c r="H1129" s="704">
        <v>21068468144</v>
      </c>
      <c r="I1129" s="704">
        <v>21911206869</v>
      </c>
      <c r="J1129" s="704">
        <v>22787655148</v>
      </c>
      <c r="K1129" s="704">
        <v>23699161355</v>
      </c>
      <c r="L1129" s="704">
        <v>24647127810</v>
      </c>
      <c r="M1129" s="704">
        <v>25633012922</v>
      </c>
      <c r="N1129" s="704">
        <v>26658333441</v>
      </c>
      <c r="O1129" s="704"/>
      <c r="P1129" s="344"/>
      <c r="Q1129"/>
    </row>
    <row r="1130" spans="1:17" ht="14.4">
      <c r="A1130" s="340"/>
      <c r="B1130" s="667">
        <v>112170302</v>
      </c>
      <c r="C1130" s="674" t="s">
        <v>2167</v>
      </c>
      <c r="D1130" s="704">
        <v>559011575</v>
      </c>
      <c r="E1130" s="704">
        <v>581372038</v>
      </c>
      <c r="F1130" s="704">
        <v>607533780</v>
      </c>
      <c r="G1130" s="704">
        <v>631835131</v>
      </c>
      <c r="H1130" s="704">
        <v>657108536</v>
      </c>
      <c r="I1130" s="704">
        <v>683392877</v>
      </c>
      <c r="J1130" s="704">
        <v>710728592</v>
      </c>
      <c r="K1130" s="704">
        <v>739157736</v>
      </c>
      <c r="L1130" s="704">
        <v>768724045</v>
      </c>
      <c r="M1130" s="704">
        <v>799473007</v>
      </c>
      <c r="N1130" s="704">
        <v>831451927</v>
      </c>
      <c r="O1130" s="704"/>
      <c r="P1130" s="344"/>
      <c r="Q1130"/>
    </row>
    <row r="1131" spans="1:17" ht="14.4">
      <c r="A1131" s="340"/>
      <c r="B1131" s="667">
        <v>112170304</v>
      </c>
      <c r="C1131" s="674" t="s">
        <v>1842</v>
      </c>
      <c r="D1131" s="704">
        <v>43508968</v>
      </c>
      <c r="E1131" s="704">
        <v>45249327</v>
      </c>
      <c r="F1131" s="704">
        <v>47285547</v>
      </c>
      <c r="G1131" s="704">
        <v>49176969</v>
      </c>
      <c r="H1131" s="704">
        <v>51144048</v>
      </c>
      <c r="I1131" s="704">
        <v>53189810</v>
      </c>
      <c r="J1131" s="704">
        <v>55317402</v>
      </c>
      <c r="K1131" s="704">
        <v>57530098</v>
      </c>
      <c r="L1131" s="704">
        <v>59831302</v>
      </c>
      <c r="M1131" s="704">
        <v>62224554</v>
      </c>
      <c r="N1131" s="704">
        <v>64713536</v>
      </c>
      <c r="O1131" s="704"/>
      <c r="P1131" s="344"/>
      <c r="Q1131"/>
    </row>
    <row r="1132" spans="1:17" ht="14.4">
      <c r="A1132" s="340"/>
      <c r="B1132" s="667">
        <v>112170307</v>
      </c>
      <c r="C1132" s="674" t="s">
        <v>2168</v>
      </c>
      <c r="D1132" s="704">
        <v>8101690</v>
      </c>
      <c r="E1132" s="704">
        <v>8425758</v>
      </c>
      <c r="F1132" s="704">
        <v>8804917</v>
      </c>
      <c r="G1132" s="704">
        <v>9157114</v>
      </c>
      <c r="H1132" s="704">
        <v>9523399</v>
      </c>
      <c r="I1132" s="704">
        <v>9904335</v>
      </c>
      <c r="J1132" s="704">
        <v>10300508</v>
      </c>
      <c r="K1132" s="704">
        <v>10712528</v>
      </c>
      <c r="L1132" s="704">
        <v>11141029</v>
      </c>
      <c r="M1132" s="704">
        <v>11586670</v>
      </c>
      <c r="N1132" s="704">
        <v>12050137</v>
      </c>
      <c r="O1132" s="704"/>
      <c r="P1132" s="344"/>
      <c r="Q1132"/>
    </row>
    <row r="1133" spans="1:17" ht="28.8">
      <c r="A1133" s="340"/>
      <c r="B1133" s="667">
        <v>112170308</v>
      </c>
      <c r="C1133" s="674" t="s">
        <v>2169</v>
      </c>
      <c r="D1133" s="704">
        <v>136643025</v>
      </c>
      <c r="E1133" s="704">
        <v>142108746</v>
      </c>
      <c r="F1133" s="704">
        <v>148503640</v>
      </c>
      <c r="G1133" s="704">
        <v>154443786</v>
      </c>
      <c r="H1133" s="704">
        <v>160621537</v>
      </c>
      <c r="I1133" s="704">
        <v>167046398</v>
      </c>
      <c r="J1133" s="704">
        <v>173728254</v>
      </c>
      <c r="K1133" s="704">
        <v>180677384</v>
      </c>
      <c r="L1133" s="704">
        <v>187904479</v>
      </c>
      <c r="M1133" s="704">
        <v>195420658</v>
      </c>
      <c r="N1133" s="704">
        <v>203237484</v>
      </c>
      <c r="O1133" s="704"/>
      <c r="P1133" s="344"/>
      <c r="Q1133"/>
    </row>
    <row r="1134" spans="1:17" ht="28.8">
      <c r="B1134" s="667">
        <v>112170310</v>
      </c>
      <c r="C1134" s="674" t="s">
        <v>2170</v>
      </c>
      <c r="D1134" s="704">
        <v>704517241</v>
      </c>
      <c r="E1134" s="704">
        <v>732697931</v>
      </c>
      <c r="F1134" s="704">
        <v>765669338</v>
      </c>
      <c r="G1134" s="704">
        <v>796296112</v>
      </c>
      <c r="H1134" s="704">
        <v>828147956</v>
      </c>
      <c r="I1134" s="704">
        <v>861273874</v>
      </c>
      <c r="J1134" s="704">
        <v>895724829</v>
      </c>
      <c r="K1134" s="704">
        <v>931553822</v>
      </c>
      <c r="L1134" s="704">
        <v>968815975</v>
      </c>
      <c r="M1134" s="704">
        <v>1007568614</v>
      </c>
      <c r="N1134" s="704">
        <v>1047871359</v>
      </c>
      <c r="O1134" s="704"/>
      <c r="P1134" s="344"/>
      <c r="Q1134"/>
    </row>
    <row r="1135" spans="1:17" ht="28.8">
      <c r="A1135" s="340"/>
      <c r="B1135" s="667">
        <v>112170312</v>
      </c>
      <c r="C1135" s="674" t="s">
        <v>2171</v>
      </c>
      <c r="D1135" s="704">
        <v>95840737</v>
      </c>
      <c r="E1135" s="704">
        <v>99674366</v>
      </c>
      <c r="F1135" s="704">
        <v>104159712</v>
      </c>
      <c r="G1135" s="704">
        <v>108326100</v>
      </c>
      <c r="H1135" s="704">
        <v>112659144</v>
      </c>
      <c r="I1135" s="704">
        <v>117165510</v>
      </c>
      <c r="J1135" s="704">
        <v>121852130</v>
      </c>
      <c r="K1135" s="704">
        <v>126726215</v>
      </c>
      <c r="L1135" s="704">
        <v>131795264</v>
      </c>
      <c r="M1135" s="704">
        <v>137067075</v>
      </c>
      <c r="N1135" s="704">
        <v>142549758</v>
      </c>
      <c r="O1135" s="704"/>
      <c r="P1135" s="344"/>
      <c r="Q1135"/>
    </row>
    <row r="1136" spans="1:17" ht="14.4">
      <c r="A1136" s="340"/>
      <c r="B1136" s="667">
        <v>112170313</v>
      </c>
      <c r="C1136" s="674" t="s">
        <v>2172</v>
      </c>
      <c r="D1136" s="704">
        <v>34738962</v>
      </c>
      <c r="E1136" s="704">
        <v>36128520</v>
      </c>
      <c r="F1136" s="704">
        <v>37754303</v>
      </c>
      <c r="G1136" s="704">
        <v>39264475</v>
      </c>
      <c r="H1136" s="704">
        <v>40835054</v>
      </c>
      <c r="I1136" s="704">
        <v>42468456</v>
      </c>
      <c r="J1136" s="704">
        <v>44167194</v>
      </c>
      <c r="K1136" s="704">
        <v>45933882</v>
      </c>
      <c r="L1136" s="704">
        <v>47771237</v>
      </c>
      <c r="M1136" s="704">
        <v>49682086</v>
      </c>
      <c r="N1136" s="704">
        <v>51669369</v>
      </c>
      <c r="O1136" s="704"/>
      <c r="P1136" s="344"/>
      <c r="Q1136"/>
    </row>
    <row r="1137" spans="1:17" ht="14.4">
      <c r="A1137" s="340"/>
      <c r="B1137" s="667">
        <v>112170314</v>
      </c>
      <c r="C1137" s="674" t="s">
        <v>2173</v>
      </c>
      <c r="D1137" s="704">
        <v>304010404</v>
      </c>
      <c r="E1137" s="704">
        <v>316170820</v>
      </c>
      <c r="F1137" s="704">
        <v>330398507</v>
      </c>
      <c r="G1137" s="704">
        <v>343614447</v>
      </c>
      <c r="H1137" s="704">
        <v>357359025</v>
      </c>
      <c r="I1137" s="704">
        <v>371653386</v>
      </c>
      <c r="J1137" s="704">
        <v>386519521</v>
      </c>
      <c r="K1137" s="704">
        <v>401980302</v>
      </c>
      <c r="L1137" s="704">
        <v>418059514</v>
      </c>
      <c r="M1137" s="704">
        <v>434781895</v>
      </c>
      <c r="N1137" s="704">
        <v>452173171</v>
      </c>
      <c r="O1137" s="704"/>
      <c r="P1137" s="344"/>
      <c r="Q1137"/>
    </row>
    <row r="1138" spans="1:17" ht="28.8">
      <c r="A1138" s="340"/>
      <c r="B1138" s="667">
        <v>112170315</v>
      </c>
      <c r="C1138" s="674" t="s">
        <v>2174</v>
      </c>
      <c r="D1138" s="704">
        <v>125876130</v>
      </c>
      <c r="E1138" s="704">
        <v>130911175</v>
      </c>
      <c r="F1138" s="704">
        <v>136802178</v>
      </c>
      <c r="G1138" s="704">
        <v>142274265</v>
      </c>
      <c r="H1138" s="704">
        <v>147965236</v>
      </c>
      <c r="I1138" s="704">
        <v>153883845</v>
      </c>
      <c r="J1138" s="704">
        <v>160039199</v>
      </c>
      <c r="K1138" s="704">
        <v>166440767</v>
      </c>
      <c r="L1138" s="704">
        <v>173098398</v>
      </c>
      <c r="M1138" s="704">
        <v>180022334</v>
      </c>
      <c r="N1138" s="704">
        <v>187223227</v>
      </c>
      <c r="O1138" s="704"/>
      <c r="P1138" s="344"/>
      <c r="Q1138"/>
    </row>
    <row r="1139" spans="1:17" ht="14.4">
      <c r="A1139" s="340"/>
      <c r="B1139" s="667">
        <v>112170316</v>
      </c>
      <c r="C1139" s="674" t="s">
        <v>373</v>
      </c>
      <c r="D1139" s="704">
        <v>27515134</v>
      </c>
      <c r="E1139" s="704">
        <v>28615739</v>
      </c>
      <c r="F1139" s="704">
        <v>29903447</v>
      </c>
      <c r="G1139" s="704">
        <v>31099585</v>
      </c>
      <c r="H1139" s="704">
        <v>32343568</v>
      </c>
      <c r="I1139" s="704">
        <v>33637311</v>
      </c>
      <c r="J1139" s="704">
        <v>34982803</v>
      </c>
      <c r="K1139" s="704">
        <v>36382115</v>
      </c>
      <c r="L1139" s="704">
        <v>37837400</v>
      </c>
      <c r="M1139" s="704">
        <v>39350896</v>
      </c>
      <c r="N1139" s="704">
        <v>40924932</v>
      </c>
      <c r="O1139" s="704"/>
      <c r="P1139" s="344"/>
      <c r="Q1139"/>
    </row>
    <row r="1140" spans="1:17" ht="14.4">
      <c r="A1140" s="340"/>
      <c r="B1140" s="667">
        <v>112170317</v>
      </c>
      <c r="C1140" s="674" t="s">
        <v>369</v>
      </c>
      <c r="D1140" s="704">
        <v>44348535</v>
      </c>
      <c r="E1140" s="704">
        <v>46122476</v>
      </c>
      <c r="F1140" s="704">
        <v>48197987</v>
      </c>
      <c r="G1140" s="704">
        <v>50125906</v>
      </c>
      <c r="H1140" s="704">
        <v>52130942</v>
      </c>
      <c r="I1140" s="704">
        <v>54216180</v>
      </c>
      <c r="J1140" s="704">
        <v>56384827</v>
      </c>
      <c r="K1140" s="704">
        <v>58640220</v>
      </c>
      <c r="L1140" s="704">
        <v>60985829</v>
      </c>
      <c r="M1140" s="704">
        <v>63425262</v>
      </c>
      <c r="N1140" s="704">
        <v>65962272</v>
      </c>
      <c r="O1140" s="704"/>
      <c r="P1140" s="344"/>
      <c r="Q1140"/>
    </row>
    <row r="1141" spans="1:17" ht="28.8">
      <c r="A1141" s="340"/>
      <c r="B1141" s="667">
        <v>112170318</v>
      </c>
      <c r="C1141" s="674" t="s">
        <v>2175</v>
      </c>
      <c r="D1141" s="704">
        <v>3293969909</v>
      </c>
      <c r="E1141" s="704">
        <v>3425728705</v>
      </c>
      <c r="F1141" s="704">
        <v>3579886497</v>
      </c>
      <c r="G1141" s="704">
        <v>3723081957</v>
      </c>
      <c r="H1141" s="704">
        <v>3872005235</v>
      </c>
      <c r="I1141" s="704">
        <v>4026885444</v>
      </c>
      <c r="J1141" s="704">
        <v>4187960862</v>
      </c>
      <c r="K1141" s="704">
        <v>4355479296</v>
      </c>
      <c r="L1141" s="704">
        <v>4529698468</v>
      </c>
      <c r="M1141" s="704">
        <v>4710886407</v>
      </c>
      <c r="N1141" s="704">
        <v>4899321863</v>
      </c>
      <c r="O1141" s="704"/>
      <c r="P1141" s="344"/>
      <c r="Q1141"/>
    </row>
    <row r="1142" spans="1:17" ht="14.4">
      <c r="A1142" s="340"/>
      <c r="B1142" s="667">
        <v>112170319</v>
      </c>
      <c r="C1142" s="674" t="s">
        <v>393</v>
      </c>
      <c r="D1142" s="704">
        <v>15754925</v>
      </c>
      <c r="E1142" s="704">
        <v>16385122</v>
      </c>
      <c r="F1142" s="704">
        <v>17122452</v>
      </c>
      <c r="G1142" s="704">
        <v>17807350</v>
      </c>
      <c r="H1142" s="704">
        <v>18519644</v>
      </c>
      <c r="I1142" s="704">
        <v>19260430</v>
      </c>
      <c r="J1142" s="704">
        <v>20030847</v>
      </c>
      <c r="K1142" s="704">
        <v>20832081</v>
      </c>
      <c r="L1142" s="704">
        <v>21665364</v>
      </c>
      <c r="M1142" s="704">
        <v>22531979</v>
      </c>
      <c r="N1142" s="704">
        <v>23433258</v>
      </c>
      <c r="O1142" s="704"/>
      <c r="P1142" s="344"/>
      <c r="Q1142"/>
    </row>
    <row r="1143" spans="1:17" ht="14.4">
      <c r="A1143" s="340"/>
      <c r="B1143" s="667">
        <v>112170320</v>
      </c>
      <c r="C1143" s="674" t="s">
        <v>2176</v>
      </c>
      <c r="D1143" s="704">
        <v>89672568</v>
      </c>
      <c r="E1143" s="704">
        <v>93259471</v>
      </c>
      <c r="F1143" s="704">
        <v>97456147</v>
      </c>
      <c r="G1143" s="704">
        <v>101354393</v>
      </c>
      <c r="H1143" s="704">
        <v>105408569</v>
      </c>
      <c r="I1143" s="704">
        <v>109624912</v>
      </c>
      <c r="J1143" s="704">
        <v>114009908</v>
      </c>
      <c r="K1143" s="704">
        <v>118570304</v>
      </c>
      <c r="L1143" s="704">
        <v>123313116</v>
      </c>
      <c r="M1143" s="704">
        <v>128245641</v>
      </c>
      <c r="N1143" s="704">
        <v>133375467</v>
      </c>
      <c r="O1143" s="704"/>
      <c r="P1143" s="344"/>
      <c r="Q1143"/>
    </row>
    <row r="1144" spans="1:17" ht="28.8">
      <c r="A1144" s="340"/>
      <c r="B1144" s="667">
        <v>112170322</v>
      </c>
      <c r="C1144" s="674" t="s">
        <v>2177</v>
      </c>
      <c r="D1144" s="704">
        <v>101317166</v>
      </c>
      <c r="E1144" s="704">
        <v>105369853</v>
      </c>
      <c r="F1144" s="704">
        <v>110111496</v>
      </c>
      <c r="G1144" s="704">
        <v>114515956</v>
      </c>
      <c r="H1144" s="704">
        <v>119096594</v>
      </c>
      <c r="I1144" s="704">
        <v>123860458</v>
      </c>
      <c r="J1144" s="704">
        <v>128814876</v>
      </c>
      <c r="K1144" s="704">
        <v>133967471</v>
      </c>
      <c r="L1144" s="704">
        <v>139326170</v>
      </c>
      <c r="M1144" s="704">
        <v>144899217</v>
      </c>
      <c r="N1144" s="704">
        <v>150695186</v>
      </c>
      <c r="O1144" s="704"/>
      <c r="P1144" s="344"/>
      <c r="Q1144"/>
    </row>
    <row r="1145" spans="1:17" ht="14.4">
      <c r="A1145" s="340"/>
      <c r="B1145" s="667">
        <v>112170323</v>
      </c>
      <c r="C1145" s="674" t="s">
        <v>394</v>
      </c>
      <c r="D1145" s="704">
        <v>335800092</v>
      </c>
      <c r="E1145" s="704">
        <v>349232096</v>
      </c>
      <c r="F1145" s="704">
        <v>364947540</v>
      </c>
      <c r="G1145" s="704">
        <v>379545442</v>
      </c>
      <c r="H1145" s="704">
        <v>394727260</v>
      </c>
      <c r="I1145" s="704">
        <v>410516350</v>
      </c>
      <c r="J1145" s="704">
        <v>426937004</v>
      </c>
      <c r="K1145" s="704">
        <v>444014484</v>
      </c>
      <c r="L1145" s="704">
        <v>461775063</v>
      </c>
      <c r="M1145" s="704">
        <v>480246066</v>
      </c>
      <c r="N1145" s="704">
        <v>499455909</v>
      </c>
      <c r="O1145" s="704"/>
      <c r="P1145" s="344"/>
      <c r="Q1145"/>
    </row>
    <row r="1146" spans="1:17" ht="28.8">
      <c r="A1146" s="340"/>
      <c r="B1146" s="667">
        <v>112170324</v>
      </c>
      <c r="C1146" s="674" t="s">
        <v>2178</v>
      </c>
      <c r="D1146" s="704">
        <v>150960781</v>
      </c>
      <c r="E1146" s="704">
        <v>156999212</v>
      </c>
      <c r="F1146" s="704">
        <v>164064177</v>
      </c>
      <c r="G1146" s="704">
        <v>170626744</v>
      </c>
      <c r="H1146" s="704">
        <v>177451814</v>
      </c>
      <c r="I1146" s="704">
        <v>184549887</v>
      </c>
      <c r="J1146" s="704">
        <v>191931882</v>
      </c>
      <c r="K1146" s="704">
        <v>199609157</v>
      </c>
      <c r="L1146" s="704">
        <v>207593523</v>
      </c>
      <c r="M1146" s="704">
        <v>215897264</v>
      </c>
      <c r="N1146" s="704">
        <v>224533155</v>
      </c>
      <c r="O1146" s="704"/>
      <c r="P1146" s="344"/>
      <c r="Q1146"/>
    </row>
    <row r="1147" spans="1:17" ht="28.8">
      <c r="A1147" s="340"/>
      <c r="B1147" s="667">
        <v>112170325</v>
      </c>
      <c r="C1147" s="674" t="s">
        <v>2179</v>
      </c>
      <c r="D1147" s="704">
        <v>14294432</v>
      </c>
      <c r="E1147" s="704">
        <v>14866209</v>
      </c>
      <c r="F1147" s="704">
        <v>15535188</v>
      </c>
      <c r="G1147" s="704">
        <v>16156596</v>
      </c>
      <c r="H1147" s="704">
        <v>16802860</v>
      </c>
      <c r="I1147" s="704">
        <v>17474974</v>
      </c>
      <c r="J1147" s="704">
        <v>18173973</v>
      </c>
      <c r="K1147" s="704">
        <v>18900932</v>
      </c>
      <c r="L1147" s="704">
        <v>19656969</v>
      </c>
      <c r="M1147" s="704">
        <v>20443248</v>
      </c>
      <c r="N1147" s="704">
        <v>21260978</v>
      </c>
      <c r="O1147" s="704"/>
      <c r="P1147" s="344"/>
      <c r="Q1147"/>
    </row>
    <row r="1148" spans="1:17" ht="14.4">
      <c r="A1148" s="340"/>
      <c r="B1148" s="667">
        <v>112170326</v>
      </c>
      <c r="C1148" s="674" t="s">
        <v>398</v>
      </c>
      <c r="D1148" s="704">
        <v>48765208</v>
      </c>
      <c r="E1148" s="704">
        <v>50715816</v>
      </c>
      <c r="F1148" s="704">
        <v>52998028</v>
      </c>
      <c r="G1148" s="704">
        <v>55117949</v>
      </c>
      <c r="H1148" s="704">
        <v>57322667</v>
      </c>
      <c r="I1148" s="704">
        <v>59615574</v>
      </c>
      <c r="J1148" s="704">
        <v>62000197</v>
      </c>
      <c r="K1148" s="704">
        <v>64480205</v>
      </c>
      <c r="L1148" s="704">
        <v>67059413</v>
      </c>
      <c r="M1148" s="704">
        <v>69741790</v>
      </c>
      <c r="N1148" s="704">
        <v>72531462</v>
      </c>
      <c r="O1148" s="704"/>
      <c r="P1148" s="344"/>
      <c r="Q1148"/>
    </row>
    <row r="1149" spans="1:17" ht="14.4">
      <c r="A1149" s="340"/>
      <c r="B1149" s="667">
        <v>112170327</v>
      </c>
      <c r="C1149" s="674" t="s">
        <v>2180</v>
      </c>
      <c r="D1149" s="704">
        <v>107452858</v>
      </c>
      <c r="E1149" s="704">
        <v>111750972</v>
      </c>
      <c r="F1149" s="704">
        <v>116779766</v>
      </c>
      <c r="G1149" s="704">
        <v>121450957</v>
      </c>
      <c r="H1149" s="704">
        <v>126308995</v>
      </c>
      <c r="I1149" s="704">
        <v>131361355</v>
      </c>
      <c r="J1149" s="704">
        <v>136615809</v>
      </c>
      <c r="K1149" s="704">
        <v>142080441</v>
      </c>
      <c r="L1149" s="704">
        <v>147763659</v>
      </c>
      <c r="M1149" s="704">
        <v>153674205</v>
      </c>
      <c r="N1149" s="704">
        <v>159821173</v>
      </c>
      <c r="O1149" s="704"/>
      <c r="P1149" s="344"/>
      <c r="Q1149"/>
    </row>
    <row r="1150" spans="1:17" ht="14.4">
      <c r="A1150" s="340"/>
      <c r="B1150" s="667">
        <v>112170328</v>
      </c>
      <c r="C1150" s="674" t="s">
        <v>2181</v>
      </c>
      <c r="D1150" s="704">
        <v>251741595</v>
      </c>
      <c r="E1150" s="704">
        <v>261811259</v>
      </c>
      <c r="F1150" s="704">
        <v>273592766</v>
      </c>
      <c r="G1150" s="704">
        <v>284536477</v>
      </c>
      <c r="H1150" s="704">
        <v>295917936</v>
      </c>
      <c r="I1150" s="704">
        <v>307754653</v>
      </c>
      <c r="J1150" s="704">
        <v>320064839</v>
      </c>
      <c r="K1150" s="704">
        <v>332867433</v>
      </c>
      <c r="L1150" s="704">
        <v>346182130</v>
      </c>
      <c r="M1150" s="704">
        <v>360029415</v>
      </c>
      <c r="N1150" s="704">
        <v>374430592</v>
      </c>
      <c r="O1150" s="704"/>
      <c r="P1150" s="344"/>
      <c r="Q1150"/>
    </row>
    <row r="1151" spans="1:17" ht="28.8">
      <c r="A1151" s="340"/>
      <c r="B1151" s="667">
        <v>112170329</v>
      </c>
      <c r="C1151" s="674" t="s">
        <v>2182</v>
      </c>
      <c r="D1151" s="704">
        <v>554265603</v>
      </c>
      <c r="E1151" s="704">
        <v>576436227</v>
      </c>
      <c r="F1151" s="704">
        <v>602375857</v>
      </c>
      <c r="G1151" s="704">
        <v>626470891</v>
      </c>
      <c r="H1151" s="704">
        <v>651529727</v>
      </c>
      <c r="I1151" s="704">
        <v>677590916</v>
      </c>
      <c r="J1151" s="704">
        <v>704694553</v>
      </c>
      <c r="K1151" s="704">
        <v>732882335</v>
      </c>
      <c r="L1151" s="704">
        <v>762197628</v>
      </c>
      <c r="M1151" s="704">
        <v>792685533</v>
      </c>
      <c r="N1151" s="704">
        <v>824392954</v>
      </c>
      <c r="O1151" s="704"/>
      <c r="P1151" s="344"/>
      <c r="Q1151"/>
    </row>
    <row r="1152" spans="1:17" ht="28.8">
      <c r="A1152" s="340"/>
      <c r="B1152" s="667">
        <v>112170330</v>
      </c>
      <c r="C1152" s="674" t="s">
        <v>2183</v>
      </c>
      <c r="D1152" s="704">
        <v>90179825</v>
      </c>
      <c r="E1152" s="704">
        <v>93787018</v>
      </c>
      <c r="F1152" s="704">
        <v>98007434</v>
      </c>
      <c r="G1152" s="704">
        <v>101927731</v>
      </c>
      <c r="H1152" s="704">
        <v>106004840</v>
      </c>
      <c r="I1152" s="704">
        <v>110245034</v>
      </c>
      <c r="J1152" s="704">
        <v>114654835</v>
      </c>
      <c r="K1152" s="704">
        <v>119241028</v>
      </c>
      <c r="L1152" s="704">
        <v>124010669</v>
      </c>
      <c r="M1152" s="704">
        <v>128971096</v>
      </c>
      <c r="N1152" s="704">
        <v>134129940</v>
      </c>
      <c r="O1152" s="704"/>
      <c r="P1152" s="344"/>
      <c r="Q1152"/>
    </row>
    <row r="1153" spans="1:17" ht="28.8">
      <c r="A1153" s="340"/>
      <c r="B1153" s="667">
        <v>112170331</v>
      </c>
      <c r="C1153" s="674" t="s">
        <v>2184</v>
      </c>
      <c r="D1153" s="704">
        <v>1718357725</v>
      </c>
      <c r="E1153" s="704">
        <v>1787092034</v>
      </c>
      <c r="F1153" s="704">
        <v>1867511176</v>
      </c>
      <c r="G1153" s="704">
        <v>1942211623</v>
      </c>
      <c r="H1153" s="704">
        <v>2019900088</v>
      </c>
      <c r="I1153" s="704">
        <v>2100696092</v>
      </c>
      <c r="J1153" s="704">
        <v>2184723936</v>
      </c>
      <c r="K1153" s="704">
        <v>2272112893</v>
      </c>
      <c r="L1153" s="704">
        <v>2362997409</v>
      </c>
      <c r="M1153" s="704">
        <v>2457517305</v>
      </c>
      <c r="N1153" s="704">
        <v>2555817997</v>
      </c>
      <c r="O1153" s="704"/>
      <c r="P1153" s="344"/>
      <c r="Q1153"/>
    </row>
    <row r="1154" spans="1:17" ht="28.8">
      <c r="A1154" s="340"/>
      <c r="B1154" s="667">
        <v>112170332</v>
      </c>
      <c r="C1154" s="674" t="s">
        <v>2185</v>
      </c>
      <c r="D1154" s="704">
        <v>6238073</v>
      </c>
      <c r="E1154" s="704">
        <v>6487596</v>
      </c>
      <c r="F1154" s="704">
        <v>6779538</v>
      </c>
      <c r="G1154" s="704">
        <v>7050720</v>
      </c>
      <c r="H1154" s="704">
        <v>7332749</v>
      </c>
      <c r="I1154" s="704">
        <v>7626059</v>
      </c>
      <c r="J1154" s="704">
        <v>7931101</v>
      </c>
      <c r="K1154" s="704">
        <v>8248345</v>
      </c>
      <c r="L1154" s="704">
        <v>8578279</v>
      </c>
      <c r="M1154" s="704">
        <v>8921410</v>
      </c>
      <c r="N1154" s="704">
        <v>9278266</v>
      </c>
      <c r="O1154" s="704"/>
      <c r="P1154" s="344"/>
      <c r="Q1154"/>
    </row>
    <row r="1155" spans="1:17" ht="28.8">
      <c r="A1155" s="340"/>
      <c r="B1155" s="667">
        <v>112170333</v>
      </c>
      <c r="C1155" s="674" t="s">
        <v>2186</v>
      </c>
      <c r="D1155" s="704">
        <v>1763077823</v>
      </c>
      <c r="E1155" s="704">
        <v>1833600936</v>
      </c>
      <c r="F1155" s="704">
        <v>1916112978</v>
      </c>
      <c r="G1155" s="704">
        <v>1992757497</v>
      </c>
      <c r="H1155" s="704">
        <v>2072467797</v>
      </c>
      <c r="I1155" s="704">
        <v>2155366509</v>
      </c>
      <c r="J1155" s="704">
        <v>2241581169</v>
      </c>
      <c r="K1155" s="704">
        <v>2331244416</v>
      </c>
      <c r="L1155" s="704">
        <v>2424494193</v>
      </c>
      <c r="M1155" s="704">
        <v>2521473961</v>
      </c>
      <c r="N1155" s="704">
        <v>2622332919</v>
      </c>
      <c r="O1155" s="704"/>
      <c r="P1155" s="344"/>
      <c r="Q1155"/>
    </row>
    <row r="1156" spans="1:17" ht="14.4">
      <c r="A1156" s="340"/>
      <c r="B1156" s="667">
        <v>112170334</v>
      </c>
      <c r="C1156" s="674" t="s">
        <v>2187</v>
      </c>
      <c r="D1156" s="704">
        <v>0</v>
      </c>
      <c r="E1156" s="704">
        <v>0</v>
      </c>
      <c r="F1156" s="704">
        <v>0</v>
      </c>
      <c r="G1156" s="704">
        <v>0</v>
      </c>
      <c r="H1156" s="704">
        <v>0</v>
      </c>
      <c r="I1156" s="704">
        <v>0</v>
      </c>
      <c r="J1156" s="704">
        <v>0</v>
      </c>
      <c r="K1156" s="704">
        <v>0</v>
      </c>
      <c r="L1156" s="704">
        <v>0</v>
      </c>
      <c r="M1156" s="704">
        <v>0</v>
      </c>
      <c r="N1156" s="704">
        <v>0</v>
      </c>
      <c r="O1156" s="704" t="s">
        <v>2921</v>
      </c>
      <c r="P1156" s="344"/>
      <c r="Q1156"/>
    </row>
    <row r="1157" spans="1:17" ht="28.8">
      <c r="A1157" s="340"/>
      <c r="B1157" s="667">
        <v>112170335</v>
      </c>
      <c r="C1157" s="674" t="s">
        <v>2188</v>
      </c>
      <c r="D1157" s="704">
        <v>2502962996</v>
      </c>
      <c r="E1157" s="704">
        <v>2603081516</v>
      </c>
      <c r="F1157" s="704">
        <v>2720220184</v>
      </c>
      <c r="G1157" s="704">
        <v>2829028991</v>
      </c>
      <c r="H1157" s="704">
        <v>2942190151</v>
      </c>
      <c r="I1157" s="704">
        <v>3059877757</v>
      </c>
      <c r="J1157" s="704">
        <v>3182272867</v>
      </c>
      <c r="K1157" s="704">
        <v>3309563782</v>
      </c>
      <c r="L1157" s="704">
        <v>3441946333</v>
      </c>
      <c r="M1157" s="704">
        <v>3579624186</v>
      </c>
      <c r="N1157" s="704">
        <v>3722809153</v>
      </c>
      <c r="O1157" s="704"/>
      <c r="P1157" s="344"/>
      <c r="Q1157"/>
    </row>
    <row r="1158" spans="1:17" ht="14.4">
      <c r="A1158" s="340"/>
      <c r="B1158" s="667">
        <v>112170336</v>
      </c>
      <c r="C1158" s="674" t="s">
        <v>2189</v>
      </c>
      <c r="D1158" s="704">
        <v>4185702</v>
      </c>
      <c r="E1158" s="704">
        <v>4353130</v>
      </c>
      <c r="F1158" s="704">
        <v>4549021</v>
      </c>
      <c r="G1158" s="704">
        <v>4730982</v>
      </c>
      <c r="H1158" s="704">
        <v>4920221</v>
      </c>
      <c r="I1158" s="704">
        <v>5117030</v>
      </c>
      <c r="J1158" s="704">
        <v>5321711</v>
      </c>
      <c r="K1158" s="704">
        <v>5534579</v>
      </c>
      <c r="L1158" s="704">
        <v>5755962</v>
      </c>
      <c r="M1158" s="704">
        <v>5986200</v>
      </c>
      <c r="N1158" s="704">
        <v>6225648</v>
      </c>
      <c r="O1158" s="704"/>
      <c r="P1158" s="344"/>
      <c r="Q1158"/>
    </row>
    <row r="1159" spans="1:17" ht="14.4">
      <c r="A1159" s="340"/>
      <c r="B1159" s="667">
        <v>112170337</v>
      </c>
      <c r="C1159" s="674" t="s">
        <v>2190</v>
      </c>
      <c r="D1159" s="704">
        <v>0</v>
      </c>
      <c r="E1159" s="704">
        <v>0</v>
      </c>
      <c r="F1159" s="704">
        <v>0</v>
      </c>
      <c r="G1159" s="704">
        <v>0</v>
      </c>
      <c r="H1159" s="704">
        <v>0</v>
      </c>
      <c r="I1159" s="704">
        <v>0</v>
      </c>
      <c r="J1159" s="704">
        <v>0</v>
      </c>
      <c r="K1159" s="704">
        <v>0</v>
      </c>
      <c r="L1159" s="704">
        <v>0</v>
      </c>
      <c r="M1159" s="704">
        <v>0</v>
      </c>
      <c r="N1159" s="704">
        <v>0</v>
      </c>
      <c r="O1159" s="704" t="s">
        <v>2921</v>
      </c>
      <c r="P1159" s="344"/>
      <c r="Q1159"/>
    </row>
    <row r="1160" spans="1:17" ht="14.4">
      <c r="A1160" s="340"/>
      <c r="B1160" s="667">
        <v>112170338</v>
      </c>
      <c r="C1160" s="674" t="s">
        <v>2191</v>
      </c>
      <c r="D1160" s="704">
        <v>0</v>
      </c>
      <c r="E1160" s="704">
        <v>0</v>
      </c>
      <c r="F1160" s="704">
        <v>0</v>
      </c>
      <c r="G1160" s="704">
        <v>0</v>
      </c>
      <c r="H1160" s="704">
        <v>0</v>
      </c>
      <c r="I1160" s="704">
        <v>0</v>
      </c>
      <c r="J1160" s="704">
        <v>0</v>
      </c>
      <c r="K1160" s="704">
        <v>0</v>
      </c>
      <c r="L1160" s="704">
        <v>0</v>
      </c>
      <c r="M1160" s="704">
        <v>0</v>
      </c>
      <c r="N1160" s="704">
        <v>0</v>
      </c>
      <c r="O1160" s="704" t="s">
        <v>2921</v>
      </c>
      <c r="P1160" s="344"/>
      <c r="Q1160"/>
    </row>
    <row r="1161" spans="1:17" ht="14.4">
      <c r="A1161" s="340"/>
      <c r="B1161" s="667">
        <v>112170339</v>
      </c>
      <c r="C1161" s="674" t="s">
        <v>2192</v>
      </c>
      <c r="D1161" s="704">
        <v>0</v>
      </c>
      <c r="E1161" s="704">
        <v>0</v>
      </c>
      <c r="F1161" s="704">
        <v>0</v>
      </c>
      <c r="G1161" s="704">
        <v>0</v>
      </c>
      <c r="H1161" s="704">
        <v>0</v>
      </c>
      <c r="I1161" s="704">
        <v>0</v>
      </c>
      <c r="J1161" s="704">
        <v>0</v>
      </c>
      <c r="K1161" s="704">
        <v>0</v>
      </c>
      <c r="L1161" s="704">
        <v>0</v>
      </c>
      <c r="M1161" s="704">
        <v>0</v>
      </c>
      <c r="N1161" s="704">
        <v>0</v>
      </c>
      <c r="O1161" s="704" t="s">
        <v>2921</v>
      </c>
      <c r="P1161" s="344"/>
      <c r="Q1161"/>
    </row>
    <row r="1162" spans="1:17" ht="14.4">
      <c r="A1162" s="340"/>
      <c r="B1162" s="667">
        <v>112170340</v>
      </c>
      <c r="C1162" s="674" t="s">
        <v>1222</v>
      </c>
      <c r="D1162" s="704">
        <v>0</v>
      </c>
      <c r="E1162" s="704">
        <v>0</v>
      </c>
      <c r="F1162" s="704">
        <v>0</v>
      </c>
      <c r="G1162" s="704">
        <v>0</v>
      </c>
      <c r="H1162" s="704">
        <v>0</v>
      </c>
      <c r="I1162" s="704">
        <v>0</v>
      </c>
      <c r="J1162" s="704">
        <v>0</v>
      </c>
      <c r="K1162" s="704">
        <v>0</v>
      </c>
      <c r="L1162" s="704">
        <v>0</v>
      </c>
      <c r="M1162" s="704">
        <v>0</v>
      </c>
      <c r="N1162" s="704">
        <v>0</v>
      </c>
      <c r="O1162" s="704" t="s">
        <v>2921</v>
      </c>
      <c r="P1162" s="344"/>
      <c r="Q1162"/>
    </row>
    <row r="1163" spans="1:17" ht="14.4">
      <c r="A1163" s="340"/>
      <c r="B1163" s="667">
        <v>112170341</v>
      </c>
      <c r="C1163" s="674" t="s">
        <v>2193</v>
      </c>
      <c r="D1163" s="704">
        <v>312931373</v>
      </c>
      <c r="E1163" s="704">
        <v>325448628</v>
      </c>
      <c r="F1163" s="704">
        <v>340093816</v>
      </c>
      <c r="G1163" s="704">
        <v>353697569</v>
      </c>
      <c r="H1163" s="704">
        <v>367845472</v>
      </c>
      <c r="I1163" s="704">
        <v>382559291</v>
      </c>
      <c r="J1163" s="704">
        <v>397861663</v>
      </c>
      <c r="K1163" s="704">
        <v>413776130</v>
      </c>
      <c r="L1163" s="704">
        <v>430327175</v>
      </c>
      <c r="M1163" s="704">
        <v>447540262</v>
      </c>
      <c r="N1163" s="704">
        <v>465441872</v>
      </c>
      <c r="O1163" s="704"/>
      <c r="P1163" s="344"/>
      <c r="Q1163"/>
    </row>
    <row r="1164" spans="1:17" ht="14.4">
      <c r="A1164" s="340"/>
      <c r="B1164" s="667">
        <v>112170342</v>
      </c>
      <c r="C1164" s="674" t="s">
        <v>2194</v>
      </c>
      <c r="D1164" s="704">
        <v>496644398</v>
      </c>
      <c r="E1164" s="704">
        <v>516510174</v>
      </c>
      <c r="F1164" s="704">
        <v>539753132</v>
      </c>
      <c r="G1164" s="704">
        <v>561343257</v>
      </c>
      <c r="H1164" s="704">
        <v>583796987</v>
      </c>
      <c r="I1164" s="704">
        <v>607148866</v>
      </c>
      <c r="J1164" s="704">
        <v>631434821</v>
      </c>
      <c r="K1164" s="704">
        <v>656692214</v>
      </c>
      <c r="L1164" s="704">
        <v>682959903</v>
      </c>
      <c r="M1164" s="704">
        <v>710278299</v>
      </c>
      <c r="N1164" s="704">
        <v>738689431</v>
      </c>
      <c r="O1164" s="704"/>
      <c r="P1164" s="344"/>
      <c r="Q1164"/>
    </row>
    <row r="1165" spans="1:17" ht="14.4">
      <c r="A1165" s="340"/>
      <c r="B1165" s="667">
        <v>112170347</v>
      </c>
      <c r="C1165" s="674" t="s">
        <v>2195</v>
      </c>
      <c r="D1165" s="704">
        <v>0</v>
      </c>
      <c r="E1165" s="704">
        <v>0</v>
      </c>
      <c r="F1165" s="704">
        <v>0</v>
      </c>
      <c r="G1165" s="704">
        <v>0</v>
      </c>
      <c r="H1165" s="704">
        <v>0</v>
      </c>
      <c r="I1165" s="704">
        <v>0</v>
      </c>
      <c r="J1165" s="704">
        <v>0</v>
      </c>
      <c r="K1165" s="704">
        <v>0</v>
      </c>
      <c r="L1165" s="704">
        <v>0</v>
      </c>
      <c r="M1165" s="704">
        <v>0</v>
      </c>
      <c r="N1165" s="704">
        <v>0</v>
      </c>
      <c r="O1165" s="704" t="s">
        <v>2921</v>
      </c>
      <c r="P1165" s="344"/>
      <c r="Q1165"/>
    </row>
    <row r="1166" spans="1:17" ht="14.4">
      <c r="A1166" s="340"/>
      <c r="B1166" s="667">
        <v>112170348</v>
      </c>
      <c r="C1166" s="674" t="s">
        <v>2196</v>
      </c>
      <c r="D1166" s="704">
        <v>0</v>
      </c>
      <c r="E1166" s="704">
        <v>0</v>
      </c>
      <c r="F1166" s="704">
        <v>0</v>
      </c>
      <c r="G1166" s="704">
        <v>0</v>
      </c>
      <c r="H1166" s="704">
        <v>0</v>
      </c>
      <c r="I1166" s="704">
        <v>0</v>
      </c>
      <c r="J1166" s="704">
        <v>0</v>
      </c>
      <c r="K1166" s="704">
        <v>0</v>
      </c>
      <c r="L1166" s="704">
        <v>0</v>
      </c>
      <c r="M1166" s="704">
        <v>0</v>
      </c>
      <c r="N1166" s="704">
        <v>0</v>
      </c>
      <c r="O1166" s="704" t="s">
        <v>2921</v>
      </c>
      <c r="P1166" s="344"/>
      <c r="Q1166"/>
    </row>
    <row r="1167" spans="1:17" ht="14.4">
      <c r="B1167" s="667">
        <v>112170349</v>
      </c>
      <c r="C1167" s="674" t="s">
        <v>2197</v>
      </c>
      <c r="D1167" s="704">
        <v>352810026</v>
      </c>
      <c r="E1167" s="704">
        <v>366922427</v>
      </c>
      <c r="F1167" s="704">
        <v>383433936</v>
      </c>
      <c r="G1167" s="704">
        <v>398771293</v>
      </c>
      <c r="H1167" s="704">
        <v>414722145</v>
      </c>
      <c r="I1167" s="704">
        <v>431311031</v>
      </c>
      <c r="J1167" s="704">
        <v>448563472</v>
      </c>
      <c r="K1167" s="704">
        <v>466506011</v>
      </c>
      <c r="L1167" s="704">
        <v>485166251</v>
      </c>
      <c r="M1167" s="704">
        <v>504572901</v>
      </c>
      <c r="N1167" s="704">
        <v>524755817</v>
      </c>
      <c r="O1167" s="704"/>
      <c r="P1167" s="344"/>
      <c r="Q1167"/>
    </row>
    <row r="1168" spans="1:17" ht="14.4">
      <c r="B1168" s="667">
        <v>112170350</v>
      </c>
      <c r="C1168" s="674" t="s">
        <v>2198</v>
      </c>
      <c r="D1168" s="704">
        <v>0</v>
      </c>
      <c r="E1168" s="704">
        <v>0</v>
      </c>
      <c r="F1168" s="704">
        <v>0</v>
      </c>
      <c r="G1168" s="704">
        <v>0</v>
      </c>
      <c r="H1168" s="704">
        <v>0</v>
      </c>
      <c r="I1168" s="704">
        <v>0</v>
      </c>
      <c r="J1168" s="704">
        <v>0</v>
      </c>
      <c r="K1168" s="704">
        <v>0</v>
      </c>
      <c r="L1168" s="704">
        <v>0</v>
      </c>
      <c r="M1168" s="704">
        <v>0</v>
      </c>
      <c r="N1168" s="704">
        <v>0</v>
      </c>
      <c r="O1168" s="704" t="s">
        <v>2921</v>
      </c>
      <c r="P1168" s="344"/>
      <c r="Q1168"/>
    </row>
    <row r="1169" spans="1:17" ht="28.8">
      <c r="A1169" s="340"/>
      <c r="B1169" s="667">
        <v>112170351</v>
      </c>
      <c r="C1169" s="674" t="s">
        <v>2199</v>
      </c>
      <c r="D1169" s="704">
        <v>0</v>
      </c>
      <c r="E1169" s="704">
        <v>0</v>
      </c>
      <c r="F1169" s="704">
        <v>0</v>
      </c>
      <c r="G1169" s="704">
        <v>0</v>
      </c>
      <c r="H1169" s="704">
        <v>0</v>
      </c>
      <c r="I1169" s="704">
        <v>0</v>
      </c>
      <c r="J1169" s="704">
        <v>0</v>
      </c>
      <c r="K1169" s="704">
        <v>0</v>
      </c>
      <c r="L1169" s="704">
        <v>0</v>
      </c>
      <c r="M1169" s="704">
        <v>0</v>
      </c>
      <c r="N1169" s="704">
        <v>0</v>
      </c>
      <c r="O1169" s="704" t="s">
        <v>2921</v>
      </c>
      <c r="P1169" s="344"/>
      <c r="Q1169"/>
    </row>
    <row r="1170" spans="1:17" ht="28.8">
      <c r="A1170" s="340"/>
      <c r="B1170" s="667">
        <v>112170352</v>
      </c>
      <c r="C1170" s="674" t="s">
        <v>2200</v>
      </c>
      <c r="D1170" s="704">
        <v>92839416</v>
      </c>
      <c r="E1170" s="704">
        <v>96552993</v>
      </c>
      <c r="F1170" s="704">
        <v>100897878</v>
      </c>
      <c r="G1170" s="704">
        <v>104933793</v>
      </c>
      <c r="H1170" s="704">
        <v>109131145</v>
      </c>
      <c r="I1170" s="704">
        <v>113496391</v>
      </c>
      <c r="J1170" s="704">
        <v>118036247</v>
      </c>
      <c r="K1170" s="704">
        <v>122757697</v>
      </c>
      <c r="L1170" s="704">
        <v>127668005</v>
      </c>
      <c r="M1170" s="704">
        <v>132774725</v>
      </c>
      <c r="N1170" s="704">
        <v>138085714</v>
      </c>
      <c r="O1170" s="704"/>
      <c r="P1170" s="344"/>
      <c r="Q1170"/>
    </row>
    <row r="1171" spans="1:17" ht="28.8">
      <c r="A1171" s="340"/>
      <c r="B1171" s="667">
        <v>112170353</v>
      </c>
      <c r="C1171" s="674" t="s">
        <v>2674</v>
      </c>
      <c r="D1171" s="704">
        <v>5854776</v>
      </c>
      <c r="E1171" s="704">
        <v>6088967</v>
      </c>
      <c r="F1171" s="704">
        <v>6362971</v>
      </c>
      <c r="G1171" s="704">
        <v>6617490</v>
      </c>
      <c r="H1171" s="704">
        <v>6882190</v>
      </c>
      <c r="I1171" s="704">
        <v>7157478</v>
      </c>
      <c r="J1171" s="704">
        <v>7443777</v>
      </c>
      <c r="K1171" s="704">
        <v>7741528</v>
      </c>
      <c r="L1171" s="704">
        <v>8051189</v>
      </c>
      <c r="M1171" s="704">
        <v>8373237</v>
      </c>
      <c r="N1171" s="704">
        <v>8708166</v>
      </c>
      <c r="O1171" s="704"/>
      <c r="P1171" s="344"/>
      <c r="Q1171"/>
    </row>
    <row r="1172" spans="1:17" ht="28.8">
      <c r="A1172" s="340"/>
      <c r="B1172" s="667">
        <v>112170354</v>
      </c>
      <c r="C1172" s="674" t="s">
        <v>2201</v>
      </c>
      <c r="D1172" s="704">
        <v>184430781</v>
      </c>
      <c r="E1172" s="704">
        <v>191808012</v>
      </c>
      <c r="F1172" s="704">
        <v>200439373</v>
      </c>
      <c r="G1172" s="704">
        <v>208456948</v>
      </c>
      <c r="H1172" s="704">
        <v>216795226</v>
      </c>
      <c r="I1172" s="704">
        <v>225467035</v>
      </c>
      <c r="J1172" s="704">
        <v>234485716</v>
      </c>
      <c r="K1172" s="704">
        <v>243865145</v>
      </c>
      <c r="L1172" s="704">
        <v>253619751</v>
      </c>
      <c r="M1172" s="704">
        <v>263764541</v>
      </c>
      <c r="N1172" s="704">
        <v>274315123</v>
      </c>
      <c r="O1172" s="704"/>
      <c r="P1172" s="344"/>
      <c r="Q1172"/>
    </row>
    <row r="1173" spans="1:17" ht="14.4">
      <c r="A1173" s="340"/>
      <c r="B1173" s="667">
        <v>112170355</v>
      </c>
      <c r="C1173" s="674" t="s">
        <v>1920</v>
      </c>
      <c r="D1173" s="704">
        <v>0</v>
      </c>
      <c r="E1173" s="704">
        <v>0</v>
      </c>
      <c r="F1173" s="704">
        <v>0</v>
      </c>
      <c r="G1173" s="704">
        <v>0</v>
      </c>
      <c r="H1173" s="704">
        <v>0</v>
      </c>
      <c r="I1173" s="704">
        <v>0</v>
      </c>
      <c r="J1173" s="704">
        <v>0</v>
      </c>
      <c r="K1173" s="704">
        <v>0</v>
      </c>
      <c r="L1173" s="704">
        <v>0</v>
      </c>
      <c r="M1173" s="704">
        <v>0</v>
      </c>
      <c r="N1173" s="704">
        <v>0</v>
      </c>
      <c r="O1173" s="704" t="s">
        <v>2921</v>
      </c>
      <c r="P1173" s="344"/>
      <c r="Q1173"/>
    </row>
    <row r="1174" spans="1:17" ht="28.8">
      <c r="A1174" s="340"/>
      <c r="B1174" s="667">
        <v>112170357</v>
      </c>
      <c r="C1174" s="674" t="s">
        <v>2675</v>
      </c>
      <c r="D1174" s="704">
        <v>0</v>
      </c>
      <c r="E1174" s="704">
        <v>0</v>
      </c>
      <c r="F1174" s="704">
        <v>0</v>
      </c>
      <c r="G1174" s="704">
        <v>0</v>
      </c>
      <c r="H1174" s="704">
        <v>0</v>
      </c>
      <c r="I1174" s="704">
        <v>0</v>
      </c>
      <c r="J1174" s="704">
        <v>0</v>
      </c>
      <c r="K1174" s="704">
        <v>0</v>
      </c>
      <c r="L1174" s="704">
        <v>0</v>
      </c>
      <c r="M1174" s="704">
        <v>0</v>
      </c>
      <c r="N1174" s="704">
        <v>0</v>
      </c>
      <c r="O1174" s="704" t="s">
        <v>2921</v>
      </c>
      <c r="P1174" s="344"/>
      <c r="Q1174"/>
    </row>
    <row r="1175" spans="1:17" ht="14.4">
      <c r="A1175" s="340"/>
      <c r="B1175" s="667">
        <v>112170358</v>
      </c>
      <c r="C1175" s="674" t="s">
        <v>2676</v>
      </c>
      <c r="D1175" s="704">
        <v>4471986</v>
      </c>
      <c r="E1175" s="704">
        <v>4650865</v>
      </c>
      <c r="F1175" s="704">
        <v>4860154</v>
      </c>
      <c r="G1175" s="704">
        <v>5054560</v>
      </c>
      <c r="H1175" s="704">
        <v>5256742</v>
      </c>
      <c r="I1175" s="704">
        <v>5467012</v>
      </c>
      <c r="J1175" s="704">
        <v>5685692</v>
      </c>
      <c r="K1175" s="704">
        <v>5913120</v>
      </c>
      <c r="L1175" s="704">
        <v>6149645</v>
      </c>
      <c r="M1175" s="704">
        <v>6395631</v>
      </c>
      <c r="N1175" s="704">
        <v>6651456</v>
      </c>
      <c r="O1175" s="704"/>
      <c r="P1175" s="344"/>
      <c r="Q1175"/>
    </row>
    <row r="1176" spans="1:17" ht="14.4">
      <c r="A1176" s="340"/>
      <c r="B1176" s="667">
        <v>112170359</v>
      </c>
      <c r="C1176" s="674" t="s">
        <v>2677</v>
      </c>
      <c r="D1176" s="704">
        <v>9836315</v>
      </c>
      <c r="E1176" s="704">
        <v>10229768</v>
      </c>
      <c r="F1176" s="704">
        <v>10690108</v>
      </c>
      <c r="G1176" s="704">
        <v>11117712</v>
      </c>
      <c r="H1176" s="704">
        <v>11562420</v>
      </c>
      <c r="I1176" s="704">
        <v>12024917</v>
      </c>
      <c r="J1176" s="704">
        <v>12505914</v>
      </c>
      <c r="K1176" s="704">
        <v>13006151</v>
      </c>
      <c r="L1176" s="704">
        <v>13526397</v>
      </c>
      <c r="M1176" s="704">
        <v>14067453</v>
      </c>
      <c r="N1176" s="704">
        <v>14630151</v>
      </c>
      <c r="O1176" s="704"/>
      <c r="P1176" s="344"/>
      <c r="Q1176"/>
    </row>
    <row r="1177" spans="1:17" ht="14.4">
      <c r="A1177" s="340"/>
      <c r="B1177" s="667">
        <v>112170360</v>
      </c>
      <c r="C1177" s="674" t="s">
        <v>2678</v>
      </c>
      <c r="D1177" s="704">
        <v>3091404593</v>
      </c>
      <c r="E1177" s="704">
        <v>3215060777</v>
      </c>
      <c r="F1177" s="704">
        <v>3359738512</v>
      </c>
      <c r="G1177" s="704">
        <v>3494128052</v>
      </c>
      <c r="H1177" s="704">
        <v>3633893174</v>
      </c>
      <c r="I1177" s="704">
        <v>3779248901</v>
      </c>
      <c r="J1177" s="704">
        <v>3930418857</v>
      </c>
      <c r="K1177" s="704">
        <v>4087635611</v>
      </c>
      <c r="L1177" s="704">
        <v>4251141035</v>
      </c>
      <c r="M1177" s="704">
        <v>4421186676</v>
      </c>
      <c r="N1177" s="704">
        <v>4598034143</v>
      </c>
      <c r="O1177" s="704"/>
      <c r="P1177" s="344"/>
      <c r="Q1177"/>
    </row>
    <row r="1178" spans="1:17" ht="14.4">
      <c r="A1178" s="340"/>
      <c r="B1178" s="667">
        <v>112170361</v>
      </c>
      <c r="C1178" s="674" t="s">
        <v>2907</v>
      </c>
      <c r="D1178" s="704">
        <v>146664544</v>
      </c>
      <c r="E1178" s="704">
        <v>152531126</v>
      </c>
      <c r="F1178" s="704">
        <v>159395027</v>
      </c>
      <c r="G1178" s="704">
        <v>165770828</v>
      </c>
      <c r="H1178" s="704">
        <v>172401661</v>
      </c>
      <c r="I1178" s="704">
        <v>179297727</v>
      </c>
      <c r="J1178" s="704">
        <v>186469636</v>
      </c>
      <c r="K1178" s="704">
        <v>193928421</v>
      </c>
      <c r="L1178" s="704">
        <v>201685558</v>
      </c>
      <c r="M1178" s="704">
        <v>209752980</v>
      </c>
      <c r="N1178" s="704">
        <v>218143099</v>
      </c>
      <c r="O1178" s="704"/>
      <c r="P1178" s="344"/>
      <c r="Q1178"/>
    </row>
    <row r="1179" spans="1:17" ht="14.4">
      <c r="A1179" s="340"/>
      <c r="B1179" s="669">
        <v>11218</v>
      </c>
      <c r="C1179" s="691" t="s">
        <v>757</v>
      </c>
      <c r="D1179" s="705">
        <f t="shared" ref="D1179:N1179" si="67">+D1180</f>
        <v>3758646670</v>
      </c>
      <c r="E1179" s="705">
        <f t="shared" si="67"/>
        <v>2362790221</v>
      </c>
      <c r="F1179" s="705">
        <f t="shared" si="67"/>
        <v>2433673928</v>
      </c>
      <c r="G1179" s="705">
        <f t="shared" si="67"/>
        <v>2506684146</v>
      </c>
      <c r="H1179" s="705">
        <f t="shared" si="67"/>
        <v>2581884670</v>
      </c>
      <c r="I1179" s="705">
        <f t="shared" si="67"/>
        <v>2659341210</v>
      </c>
      <c r="J1179" s="705">
        <f t="shared" si="67"/>
        <v>2739121446</v>
      </c>
      <c r="K1179" s="705">
        <f t="shared" si="67"/>
        <v>2821295089</v>
      </c>
      <c r="L1179" s="705">
        <f t="shared" si="67"/>
        <v>2905933942</v>
      </c>
      <c r="M1179" s="705">
        <f t="shared" si="67"/>
        <v>2993111961</v>
      </c>
      <c r="N1179" s="705">
        <f t="shared" si="67"/>
        <v>3082905320</v>
      </c>
      <c r="O1179" s="705" t="s">
        <v>342</v>
      </c>
      <c r="P1179" s="344"/>
      <c r="Q1179"/>
    </row>
    <row r="1180" spans="1:17" ht="14.4">
      <c r="A1180" s="340"/>
      <c r="B1180" s="667">
        <v>1121801</v>
      </c>
      <c r="C1180" s="671" t="s">
        <v>16</v>
      </c>
      <c r="D1180" s="704">
        <v>3758646670</v>
      </c>
      <c r="E1180" s="704">
        <v>2362790221</v>
      </c>
      <c r="F1180" s="704">
        <v>2433673928</v>
      </c>
      <c r="G1180" s="704">
        <v>2506684146</v>
      </c>
      <c r="H1180" s="704">
        <v>2581884670</v>
      </c>
      <c r="I1180" s="704">
        <v>2659341210</v>
      </c>
      <c r="J1180" s="704">
        <v>2739121446</v>
      </c>
      <c r="K1180" s="704">
        <v>2821295089</v>
      </c>
      <c r="L1180" s="704">
        <v>2905933942</v>
      </c>
      <c r="M1180" s="704">
        <v>2993111961</v>
      </c>
      <c r="N1180" s="704">
        <v>3082905320</v>
      </c>
      <c r="O1180" s="704" t="s">
        <v>2593</v>
      </c>
      <c r="P1180" s="344"/>
      <c r="Q1180"/>
    </row>
    <row r="1181" spans="1:17" ht="14.4">
      <c r="A1181" s="340"/>
      <c r="B1181" s="672">
        <v>11219</v>
      </c>
      <c r="C1181" s="673" t="s">
        <v>135</v>
      </c>
      <c r="D1181" s="704">
        <v>0</v>
      </c>
      <c r="E1181" s="704">
        <v>0</v>
      </c>
      <c r="F1181" s="704">
        <v>0</v>
      </c>
      <c r="G1181" s="704">
        <v>0</v>
      </c>
      <c r="H1181" s="704">
        <v>0</v>
      </c>
      <c r="I1181" s="704">
        <v>0</v>
      </c>
      <c r="J1181" s="704">
        <v>0</v>
      </c>
      <c r="K1181" s="704">
        <v>0</v>
      </c>
      <c r="L1181" s="704">
        <v>0</v>
      </c>
      <c r="M1181" s="704">
        <v>0</v>
      </c>
      <c r="N1181" s="704">
        <v>0</v>
      </c>
      <c r="O1181" s="706" t="s">
        <v>342</v>
      </c>
      <c r="P1181" s="344"/>
      <c r="Q1181"/>
    </row>
    <row r="1182" spans="1:17" ht="14.4">
      <c r="A1182" s="340"/>
      <c r="B1182" s="661">
        <v>15</v>
      </c>
      <c r="C1182" s="662" t="s">
        <v>167</v>
      </c>
      <c r="D1182" s="701">
        <f t="shared" ref="D1182:N1182" si="68">+D1183+D1203+D1215</f>
        <v>528350731281</v>
      </c>
      <c r="E1182" s="701">
        <f t="shared" si="68"/>
        <v>533829365326</v>
      </c>
      <c r="F1182" s="701">
        <f t="shared" si="68"/>
        <v>541693375524</v>
      </c>
      <c r="G1182" s="701">
        <f t="shared" si="68"/>
        <v>549697437407</v>
      </c>
      <c r="H1182" s="701">
        <f t="shared" si="68"/>
        <v>557843733824</v>
      </c>
      <c r="I1182" s="701">
        <f t="shared" si="68"/>
        <v>566134495593</v>
      </c>
      <c r="J1182" s="701">
        <f t="shared" si="68"/>
        <v>574572002409</v>
      </c>
      <c r="K1182" s="701">
        <f t="shared" si="68"/>
        <v>583158583779</v>
      </c>
      <c r="L1182" s="701">
        <f t="shared" si="68"/>
        <v>591896619927</v>
      </c>
      <c r="M1182" s="701">
        <f t="shared" si="68"/>
        <v>600788542810</v>
      </c>
      <c r="N1182" s="701">
        <f t="shared" si="68"/>
        <v>609836837094</v>
      </c>
      <c r="O1182" s="701" t="s">
        <v>342</v>
      </c>
      <c r="P1182" s="344"/>
      <c r="Q1182"/>
    </row>
    <row r="1183" spans="1:17" ht="14.4">
      <c r="A1183" s="340"/>
      <c r="B1183" s="663">
        <v>1501</v>
      </c>
      <c r="C1183" s="664" t="s">
        <v>2202</v>
      </c>
      <c r="D1183" s="702">
        <f t="shared" ref="D1183:N1183" si="69">+D1184+D1200</f>
        <v>495517213980</v>
      </c>
      <c r="E1183" s="702">
        <f t="shared" si="69"/>
        <v>501705384648</v>
      </c>
      <c r="F1183" s="702">
        <f t="shared" si="69"/>
        <v>509595120562</v>
      </c>
      <c r="G1183" s="702">
        <f t="shared" si="69"/>
        <v>517614127169</v>
      </c>
      <c r="H1183" s="702">
        <f t="shared" si="69"/>
        <v>525764671272</v>
      </c>
      <c r="I1183" s="702">
        <f t="shared" si="69"/>
        <v>534049063501</v>
      </c>
      <c r="J1183" s="702">
        <f t="shared" si="69"/>
        <v>542469659276</v>
      </c>
      <c r="K1183" s="702">
        <f t="shared" si="69"/>
        <v>551028859785</v>
      </c>
      <c r="L1183" s="702">
        <f t="shared" si="69"/>
        <v>559729112969</v>
      </c>
      <c r="M1183" s="702">
        <f t="shared" si="69"/>
        <v>568572914559</v>
      </c>
      <c r="N1183" s="702">
        <f t="shared" si="69"/>
        <v>577562809121</v>
      </c>
      <c r="O1183" s="702" t="s">
        <v>342</v>
      </c>
      <c r="P1183" s="344"/>
      <c r="Q1183"/>
    </row>
    <row r="1184" spans="1:17" ht="14.4">
      <c r="A1184" s="340"/>
      <c r="B1184" s="665">
        <v>150101</v>
      </c>
      <c r="C1184" s="692" t="s">
        <v>2203</v>
      </c>
      <c r="D1184" s="703">
        <f t="shared" ref="D1184:N1184" si="70">+D1185+D1189+D1196+D1199</f>
        <v>494902194857</v>
      </c>
      <c r="E1184" s="703">
        <f t="shared" si="70"/>
        <v>501592447392</v>
      </c>
      <c r="F1184" s="703">
        <f t="shared" si="70"/>
        <v>509480489247</v>
      </c>
      <c r="G1184" s="703">
        <f t="shared" si="70"/>
        <v>517497776384</v>
      </c>
      <c r="H1184" s="703">
        <f t="shared" si="70"/>
        <v>525646575225</v>
      </c>
      <c r="I1184" s="703">
        <f t="shared" si="70"/>
        <v>533929196013</v>
      </c>
      <c r="J1184" s="703">
        <f t="shared" si="70"/>
        <v>542347993776</v>
      </c>
      <c r="K1184" s="703">
        <f t="shared" si="70"/>
        <v>550905369302</v>
      </c>
      <c r="L1184" s="703">
        <f t="shared" si="70"/>
        <v>559603770129</v>
      </c>
      <c r="M1184" s="703">
        <f t="shared" si="70"/>
        <v>568445691576</v>
      </c>
      <c r="N1184" s="703">
        <f t="shared" si="70"/>
        <v>577433677793</v>
      </c>
      <c r="O1184" s="703" t="s">
        <v>342</v>
      </c>
      <c r="P1184" s="344"/>
      <c r="Q1184"/>
    </row>
    <row r="1185" spans="1:17" ht="28.8">
      <c r="A1185" s="340"/>
      <c r="B1185" s="665">
        <v>15010106</v>
      </c>
      <c r="C1185" s="692" t="s">
        <v>4102</v>
      </c>
      <c r="D1185" s="703">
        <f t="shared" ref="D1185:N1185" si="71">+SUM(D1186:D1188)</f>
        <v>227082337587</v>
      </c>
      <c r="E1185" s="703">
        <f t="shared" si="71"/>
        <v>230453920395</v>
      </c>
      <c r="F1185" s="703">
        <f t="shared" si="71"/>
        <v>233910729200</v>
      </c>
      <c r="G1185" s="703">
        <f t="shared" si="71"/>
        <v>237419390138</v>
      </c>
      <c r="H1185" s="703">
        <f t="shared" si="71"/>
        <v>240980680991</v>
      </c>
      <c r="I1185" s="703">
        <f t="shared" si="71"/>
        <v>244595391206</v>
      </c>
      <c r="J1185" s="703">
        <f t="shared" si="71"/>
        <v>248264322073</v>
      </c>
      <c r="K1185" s="703">
        <f t="shared" si="71"/>
        <v>251988286905</v>
      </c>
      <c r="L1185" s="703">
        <f t="shared" si="71"/>
        <v>255768111208</v>
      </c>
      <c r="M1185" s="703">
        <f t="shared" si="71"/>
        <v>259604632876</v>
      </c>
      <c r="N1185" s="703">
        <f t="shared" si="71"/>
        <v>263498702369</v>
      </c>
      <c r="O1185" s="703" t="s">
        <v>342</v>
      </c>
      <c r="P1185" s="344"/>
      <c r="Q1185"/>
    </row>
    <row r="1186" spans="1:17" ht="28.8">
      <c r="A1186" s="340"/>
      <c r="B1186" s="667">
        <v>1501010601</v>
      </c>
      <c r="C1186" s="674" t="s">
        <v>4102</v>
      </c>
      <c r="D1186" s="704">
        <v>224772187173</v>
      </c>
      <c r="E1186" s="704">
        <v>228143769981</v>
      </c>
      <c r="F1186" s="704">
        <v>231565926530</v>
      </c>
      <c r="G1186" s="704">
        <v>235039415428</v>
      </c>
      <c r="H1186" s="704">
        <v>238565006660</v>
      </c>
      <c r="I1186" s="704">
        <v>242143481760</v>
      </c>
      <c r="J1186" s="704">
        <v>245775633986</v>
      </c>
      <c r="K1186" s="704">
        <v>249462268496</v>
      </c>
      <c r="L1186" s="704">
        <v>253204202523</v>
      </c>
      <c r="M1186" s="704">
        <v>257002265561</v>
      </c>
      <c r="N1186" s="704">
        <v>260857299544</v>
      </c>
      <c r="O1186" s="704" t="s">
        <v>2921</v>
      </c>
      <c r="P1186" s="344"/>
      <c r="Q1186"/>
    </row>
    <row r="1187" spans="1:17" ht="28.8">
      <c r="A1187" s="340"/>
      <c r="B1187" s="667">
        <v>1501010602</v>
      </c>
      <c r="C1187" s="674" t="s">
        <v>4103</v>
      </c>
      <c r="D1187" s="704">
        <v>1</v>
      </c>
      <c r="E1187" s="704">
        <v>1</v>
      </c>
      <c r="F1187" s="704">
        <v>1</v>
      </c>
      <c r="G1187" s="704">
        <v>1</v>
      </c>
      <c r="H1187" s="704">
        <v>1</v>
      </c>
      <c r="I1187" s="704">
        <v>1</v>
      </c>
      <c r="J1187" s="704">
        <v>1</v>
      </c>
      <c r="K1187" s="704">
        <v>1</v>
      </c>
      <c r="L1187" s="704">
        <v>1</v>
      </c>
      <c r="M1187" s="704">
        <v>1</v>
      </c>
      <c r="N1187" s="704">
        <v>1</v>
      </c>
      <c r="O1187" s="704" t="s">
        <v>2921</v>
      </c>
      <c r="P1187" s="344"/>
      <c r="Q1187"/>
    </row>
    <row r="1188" spans="1:17" ht="28.8">
      <c r="A1188" s="340"/>
      <c r="B1188" s="667">
        <v>1501010603</v>
      </c>
      <c r="C1188" s="674" t="s">
        <v>4104</v>
      </c>
      <c r="D1188" s="704">
        <v>2310150413</v>
      </c>
      <c r="E1188" s="704">
        <v>2310150413</v>
      </c>
      <c r="F1188" s="704">
        <v>2344802669</v>
      </c>
      <c r="G1188" s="704">
        <v>2379974709</v>
      </c>
      <c r="H1188" s="704">
        <v>2415674330</v>
      </c>
      <c r="I1188" s="704">
        <v>2451909445</v>
      </c>
      <c r="J1188" s="704">
        <v>2488688086</v>
      </c>
      <c r="K1188" s="704">
        <v>2526018408</v>
      </c>
      <c r="L1188" s="704">
        <v>2563908684</v>
      </c>
      <c r="M1188" s="704">
        <v>2602367314</v>
      </c>
      <c r="N1188" s="704">
        <v>2641402824</v>
      </c>
      <c r="O1188" s="704" t="s">
        <v>2921</v>
      </c>
      <c r="P1188" s="344"/>
      <c r="Q1188"/>
    </row>
    <row r="1189" spans="1:17" ht="14.4">
      <c r="A1189" s="340"/>
      <c r="B1189" s="669">
        <v>15010102</v>
      </c>
      <c r="C1189" s="693" t="s">
        <v>217</v>
      </c>
      <c r="D1189" s="705">
        <f t="shared" ref="D1189:N1189" si="72">+D1190+D1193</f>
        <v>184963632923</v>
      </c>
      <c r="E1189" s="705">
        <f t="shared" si="72"/>
        <v>187575205281</v>
      </c>
      <c r="F1189" s="705">
        <f t="shared" si="72"/>
        <v>190388833360</v>
      </c>
      <c r="G1189" s="705">
        <f t="shared" si="72"/>
        <v>193244665860</v>
      </c>
      <c r="H1189" s="705">
        <f t="shared" si="72"/>
        <v>196143335848</v>
      </c>
      <c r="I1189" s="705">
        <f t="shared" si="72"/>
        <v>199085485886</v>
      </c>
      <c r="J1189" s="705">
        <f t="shared" si="72"/>
        <v>202071768175</v>
      </c>
      <c r="K1189" s="705">
        <f t="shared" si="72"/>
        <v>205102844698</v>
      </c>
      <c r="L1189" s="705">
        <f t="shared" si="72"/>
        <v>208179387369</v>
      </c>
      <c r="M1189" s="705">
        <f t="shared" si="72"/>
        <v>211302078179</v>
      </c>
      <c r="N1189" s="705">
        <f t="shared" si="72"/>
        <v>214471609352</v>
      </c>
      <c r="O1189" s="705" t="s">
        <v>342</v>
      </c>
      <c r="P1189" s="344"/>
      <c r="Q1189"/>
    </row>
    <row r="1190" spans="1:17" ht="14.4">
      <c r="A1190" s="340"/>
      <c r="B1190" s="681">
        <v>1501010201</v>
      </c>
      <c r="C1190" s="682" t="s">
        <v>419</v>
      </c>
      <c r="D1190" s="710">
        <f t="shared" ref="D1190:N1190" si="73">+SUM(D1191:D1192)</f>
        <v>10858809026</v>
      </c>
      <c r="E1190" s="710">
        <f t="shared" si="73"/>
        <v>10858809026</v>
      </c>
      <c r="F1190" s="710">
        <f t="shared" si="73"/>
        <v>11021691161</v>
      </c>
      <c r="G1190" s="710">
        <f t="shared" si="73"/>
        <v>11187016528</v>
      </c>
      <c r="H1190" s="710">
        <f t="shared" si="73"/>
        <v>11354821776</v>
      </c>
      <c r="I1190" s="710">
        <f t="shared" si="73"/>
        <v>11525144103</v>
      </c>
      <c r="J1190" s="710">
        <f t="shared" si="73"/>
        <v>11698021265</v>
      </c>
      <c r="K1190" s="710">
        <f t="shared" si="73"/>
        <v>11873491584</v>
      </c>
      <c r="L1190" s="710">
        <f t="shared" si="73"/>
        <v>12051593958</v>
      </c>
      <c r="M1190" s="710">
        <f t="shared" si="73"/>
        <v>12232367867</v>
      </c>
      <c r="N1190" s="710">
        <f t="shared" si="73"/>
        <v>12415853385</v>
      </c>
      <c r="O1190" s="710" t="s">
        <v>342</v>
      </c>
      <c r="P1190" s="344"/>
      <c r="Q1190"/>
    </row>
    <row r="1191" spans="1:17" ht="28.8">
      <c r="A1191" s="340"/>
      <c r="B1191" s="667">
        <v>150101020101</v>
      </c>
      <c r="C1191" s="678" t="s">
        <v>420</v>
      </c>
      <c r="D1191" s="704">
        <v>10858809026</v>
      </c>
      <c r="E1191" s="704">
        <v>10858809026</v>
      </c>
      <c r="F1191" s="704">
        <v>11021691161</v>
      </c>
      <c r="G1191" s="704">
        <v>11187016528</v>
      </c>
      <c r="H1191" s="704">
        <v>11354821776</v>
      </c>
      <c r="I1191" s="704">
        <v>11525144103</v>
      </c>
      <c r="J1191" s="704">
        <v>11698021265</v>
      </c>
      <c r="K1191" s="704">
        <v>11873491584</v>
      </c>
      <c r="L1191" s="704">
        <v>12051593958</v>
      </c>
      <c r="M1191" s="704">
        <v>12232367867</v>
      </c>
      <c r="N1191" s="704">
        <v>12415853385</v>
      </c>
      <c r="O1191" s="704" t="s">
        <v>2921</v>
      </c>
      <c r="P1191" s="344"/>
      <c r="Q1191"/>
    </row>
    <row r="1192" spans="1:17" ht="28.8">
      <c r="A1192" s="340"/>
      <c r="B1192" s="667">
        <v>150101020102</v>
      </c>
      <c r="C1192" s="678" t="s">
        <v>421</v>
      </c>
      <c r="D1192" s="704">
        <v>0</v>
      </c>
      <c r="E1192" s="704">
        <v>0</v>
      </c>
      <c r="F1192" s="704">
        <v>0</v>
      </c>
      <c r="G1192" s="704">
        <v>0</v>
      </c>
      <c r="H1192" s="704">
        <v>0</v>
      </c>
      <c r="I1192" s="704">
        <v>0</v>
      </c>
      <c r="J1192" s="704">
        <v>0</v>
      </c>
      <c r="K1192" s="704">
        <v>0</v>
      </c>
      <c r="L1192" s="704">
        <v>0</v>
      </c>
      <c r="M1192" s="704">
        <v>0</v>
      </c>
      <c r="N1192" s="704">
        <v>0</v>
      </c>
      <c r="O1192" s="704" t="s">
        <v>342</v>
      </c>
      <c r="P1192" s="344"/>
      <c r="Q1192"/>
    </row>
    <row r="1193" spans="1:17" ht="14.4">
      <c r="A1193" s="340"/>
      <c r="B1193" s="681">
        <v>1501010202</v>
      </c>
      <c r="C1193" s="682" t="s">
        <v>422</v>
      </c>
      <c r="D1193" s="710">
        <f t="shared" ref="D1193:N1193" si="74">+SUM(D1194:D1195)</f>
        <v>174104823897</v>
      </c>
      <c r="E1193" s="710">
        <f t="shared" si="74"/>
        <v>176716396255</v>
      </c>
      <c r="F1193" s="710">
        <f t="shared" si="74"/>
        <v>179367142199</v>
      </c>
      <c r="G1193" s="710">
        <f t="shared" si="74"/>
        <v>182057649332</v>
      </c>
      <c r="H1193" s="710">
        <f t="shared" si="74"/>
        <v>184788514072</v>
      </c>
      <c r="I1193" s="710">
        <f t="shared" si="74"/>
        <v>187560341783</v>
      </c>
      <c r="J1193" s="710">
        <f t="shared" si="74"/>
        <v>190373746910</v>
      </c>
      <c r="K1193" s="710">
        <f t="shared" si="74"/>
        <v>193229353114</v>
      </c>
      <c r="L1193" s="710">
        <f t="shared" si="74"/>
        <v>196127793411</v>
      </c>
      <c r="M1193" s="710">
        <f t="shared" si="74"/>
        <v>199069710312</v>
      </c>
      <c r="N1193" s="710">
        <f t="shared" si="74"/>
        <v>202055755967</v>
      </c>
      <c r="O1193" s="710" t="s">
        <v>342</v>
      </c>
      <c r="P1193" s="344"/>
      <c r="Q1193"/>
    </row>
    <row r="1194" spans="1:17" ht="28.8">
      <c r="A1194" s="340"/>
      <c r="B1194" s="667">
        <v>150101020201</v>
      </c>
      <c r="C1194" s="678" t="s">
        <v>423</v>
      </c>
      <c r="D1194" s="704">
        <v>174104823897</v>
      </c>
      <c r="E1194" s="704">
        <v>176716396255</v>
      </c>
      <c r="F1194" s="704">
        <v>179367142199</v>
      </c>
      <c r="G1194" s="704">
        <v>182057649332</v>
      </c>
      <c r="H1194" s="704">
        <v>184788514072</v>
      </c>
      <c r="I1194" s="704">
        <v>187560341783</v>
      </c>
      <c r="J1194" s="704">
        <v>190373746910</v>
      </c>
      <c r="K1194" s="704">
        <v>193229353114</v>
      </c>
      <c r="L1194" s="704">
        <v>196127793411</v>
      </c>
      <c r="M1194" s="704">
        <v>199069710312</v>
      </c>
      <c r="N1194" s="704">
        <v>202055755967</v>
      </c>
      <c r="O1194" s="704" t="s">
        <v>2921</v>
      </c>
      <c r="P1194" s="344"/>
      <c r="Q1194"/>
    </row>
    <row r="1195" spans="1:17" ht="28.8">
      <c r="A1195" s="340"/>
      <c r="B1195" s="667">
        <v>150101020202</v>
      </c>
      <c r="C1195" s="678" t="s">
        <v>424</v>
      </c>
      <c r="D1195" s="704">
        <v>0</v>
      </c>
      <c r="E1195" s="704">
        <v>0</v>
      </c>
      <c r="F1195" s="704">
        <v>0</v>
      </c>
      <c r="G1195" s="704">
        <v>0</v>
      </c>
      <c r="H1195" s="704">
        <v>0</v>
      </c>
      <c r="I1195" s="704">
        <v>0</v>
      </c>
      <c r="J1195" s="704">
        <v>0</v>
      </c>
      <c r="K1195" s="704">
        <v>0</v>
      </c>
      <c r="L1195" s="704">
        <v>0</v>
      </c>
      <c r="M1195" s="704">
        <v>0</v>
      </c>
      <c r="N1195" s="704">
        <v>0</v>
      </c>
      <c r="O1195" s="704" t="s">
        <v>342</v>
      </c>
      <c r="P1195" s="344"/>
      <c r="Q1195"/>
    </row>
    <row r="1196" spans="1:17" ht="14.4">
      <c r="A1196" s="340"/>
      <c r="B1196" s="665">
        <v>15010105</v>
      </c>
      <c r="C1196" s="692" t="s">
        <v>2252</v>
      </c>
      <c r="D1196" s="703">
        <f t="shared" ref="D1196:N1196" si="75">+SUM(D1197:D1198)</f>
        <v>23569912298</v>
      </c>
      <c r="E1196" s="703">
        <f t="shared" si="75"/>
        <v>24277009667</v>
      </c>
      <c r="F1196" s="703">
        <f t="shared" si="75"/>
        <v>25005319957</v>
      </c>
      <c r="G1196" s="703">
        <f t="shared" si="75"/>
        <v>25755479555</v>
      </c>
      <c r="H1196" s="703">
        <f t="shared" si="75"/>
        <v>26528143943</v>
      </c>
      <c r="I1196" s="703">
        <f t="shared" si="75"/>
        <v>27323988261</v>
      </c>
      <c r="J1196" s="703">
        <f t="shared" si="75"/>
        <v>28143707908</v>
      </c>
      <c r="K1196" s="703">
        <f t="shared" si="75"/>
        <v>28988019145</v>
      </c>
      <c r="L1196" s="703">
        <f t="shared" si="75"/>
        <v>29857659720</v>
      </c>
      <c r="M1196" s="703">
        <f t="shared" si="75"/>
        <v>30753389511</v>
      </c>
      <c r="N1196" s="703">
        <f t="shared" si="75"/>
        <v>31675991197</v>
      </c>
      <c r="O1196" s="703" t="s">
        <v>342</v>
      </c>
      <c r="P1196" s="344"/>
      <c r="Q1196"/>
    </row>
    <row r="1197" spans="1:17" ht="14.4">
      <c r="A1197" s="340"/>
      <c r="B1197" s="667">
        <v>1501010501</v>
      </c>
      <c r="C1197" s="674" t="s">
        <v>2253</v>
      </c>
      <c r="D1197" s="704">
        <v>5892483488</v>
      </c>
      <c r="E1197" s="704">
        <v>6069257993</v>
      </c>
      <c r="F1197" s="704">
        <v>6251335732</v>
      </c>
      <c r="G1197" s="704">
        <v>6438875804</v>
      </c>
      <c r="H1197" s="704">
        <v>6632042079</v>
      </c>
      <c r="I1197" s="704">
        <v>6831003341</v>
      </c>
      <c r="J1197" s="704">
        <v>7035933441</v>
      </c>
      <c r="K1197" s="704">
        <v>7247011444</v>
      </c>
      <c r="L1197" s="704">
        <v>7464421788</v>
      </c>
      <c r="M1197" s="704">
        <v>7688354441</v>
      </c>
      <c r="N1197" s="704">
        <v>7919005075</v>
      </c>
      <c r="O1197" s="704" t="s">
        <v>2921</v>
      </c>
      <c r="P1197" s="344"/>
      <c r="Q1197"/>
    </row>
    <row r="1198" spans="1:17" ht="14.4">
      <c r="A1198" s="340"/>
      <c r="B1198" s="667">
        <v>1501010502</v>
      </c>
      <c r="C1198" s="674" t="s">
        <v>2254</v>
      </c>
      <c r="D1198" s="704">
        <v>17677428810</v>
      </c>
      <c r="E1198" s="704">
        <v>18207751674</v>
      </c>
      <c r="F1198" s="704">
        <v>18753984225</v>
      </c>
      <c r="G1198" s="704">
        <v>19316603751</v>
      </c>
      <c r="H1198" s="704">
        <v>19896101864</v>
      </c>
      <c r="I1198" s="704">
        <v>20492984920</v>
      </c>
      <c r="J1198" s="704">
        <v>21107774467</v>
      </c>
      <c r="K1198" s="704">
        <v>21741007701</v>
      </c>
      <c r="L1198" s="704">
        <v>22393237932</v>
      </c>
      <c r="M1198" s="704">
        <v>23065035070</v>
      </c>
      <c r="N1198" s="704">
        <v>23756986122</v>
      </c>
      <c r="O1198" s="704" t="s">
        <v>2921</v>
      </c>
      <c r="P1198" s="344"/>
      <c r="Q1198"/>
    </row>
    <row r="1199" spans="1:17" ht="14.4">
      <c r="A1199" s="340"/>
      <c r="B1199" s="672">
        <v>15010104</v>
      </c>
      <c r="C1199" s="683" t="s">
        <v>755</v>
      </c>
      <c r="D1199" s="704">
        <v>59286312049</v>
      </c>
      <c r="E1199" s="704">
        <v>59286312049</v>
      </c>
      <c r="F1199" s="704">
        <v>60175606730</v>
      </c>
      <c r="G1199" s="704">
        <v>61078240831</v>
      </c>
      <c r="H1199" s="704">
        <v>61994414443</v>
      </c>
      <c r="I1199" s="704">
        <v>62924330660</v>
      </c>
      <c r="J1199" s="704">
        <v>63868195620</v>
      </c>
      <c r="K1199" s="704">
        <v>64826218554</v>
      </c>
      <c r="L1199" s="704">
        <v>65798611832</v>
      </c>
      <c r="M1199" s="704">
        <v>66785591010</v>
      </c>
      <c r="N1199" s="704">
        <v>67787374875</v>
      </c>
      <c r="O1199" s="706" t="s">
        <v>2921</v>
      </c>
      <c r="P1199" s="344"/>
      <c r="Q1199"/>
    </row>
    <row r="1200" spans="1:17" ht="28.8">
      <c r="A1200" s="340"/>
      <c r="B1200" s="665">
        <v>150102</v>
      </c>
      <c r="C1200" s="692" t="s">
        <v>425</v>
      </c>
      <c r="D1200" s="703">
        <f t="shared" ref="D1200:N1201" si="76">+D1201</f>
        <v>615019123</v>
      </c>
      <c r="E1200" s="703">
        <f t="shared" si="76"/>
        <v>112937256</v>
      </c>
      <c r="F1200" s="703">
        <f t="shared" si="76"/>
        <v>114631315</v>
      </c>
      <c r="G1200" s="703">
        <f t="shared" si="76"/>
        <v>116350785</v>
      </c>
      <c r="H1200" s="703">
        <f t="shared" si="76"/>
        <v>118096047</v>
      </c>
      <c r="I1200" s="703">
        <f t="shared" si="76"/>
        <v>119867488</v>
      </c>
      <c r="J1200" s="703">
        <f t="shared" si="76"/>
        <v>121665500</v>
      </c>
      <c r="K1200" s="703">
        <f t="shared" si="76"/>
        <v>123490483</v>
      </c>
      <c r="L1200" s="703">
        <f t="shared" si="76"/>
        <v>125342840</v>
      </c>
      <c r="M1200" s="703">
        <f t="shared" si="76"/>
        <v>127222983</v>
      </c>
      <c r="N1200" s="703">
        <f t="shared" si="76"/>
        <v>129131328</v>
      </c>
      <c r="O1200" s="703" t="s">
        <v>342</v>
      </c>
      <c r="P1200" s="344"/>
      <c r="Q1200"/>
    </row>
    <row r="1201" spans="1:17" ht="28.8">
      <c r="A1201" s="340"/>
      <c r="B1201" s="694">
        <v>15010202</v>
      </c>
      <c r="C1201" s="676" t="s">
        <v>2204</v>
      </c>
      <c r="D1201" s="708">
        <f>+D1202</f>
        <v>615019123</v>
      </c>
      <c r="E1201" s="708">
        <f t="shared" si="76"/>
        <v>112937256</v>
      </c>
      <c r="F1201" s="708">
        <f t="shared" si="76"/>
        <v>114631315</v>
      </c>
      <c r="G1201" s="708">
        <f t="shared" si="76"/>
        <v>116350785</v>
      </c>
      <c r="H1201" s="708">
        <f t="shared" si="76"/>
        <v>118096047</v>
      </c>
      <c r="I1201" s="708">
        <f t="shared" si="76"/>
        <v>119867488</v>
      </c>
      <c r="J1201" s="708">
        <f t="shared" si="76"/>
        <v>121665500</v>
      </c>
      <c r="K1201" s="708">
        <f t="shared" si="76"/>
        <v>123490483</v>
      </c>
      <c r="L1201" s="708">
        <f t="shared" si="76"/>
        <v>125342840</v>
      </c>
      <c r="M1201" s="708">
        <f t="shared" si="76"/>
        <v>127222983</v>
      </c>
      <c r="N1201" s="708">
        <f t="shared" si="76"/>
        <v>129131328</v>
      </c>
      <c r="O1201" s="708" t="s">
        <v>342</v>
      </c>
      <c r="P1201" s="344"/>
      <c r="Q1201"/>
    </row>
    <row r="1202" spans="1:17" ht="14.4">
      <c r="A1202" s="340"/>
      <c r="B1202" s="667">
        <v>1501020201</v>
      </c>
      <c r="C1202" s="678" t="s">
        <v>2205</v>
      </c>
      <c r="D1202" s="704">
        <v>615019123</v>
      </c>
      <c r="E1202" s="704">
        <v>112937256</v>
      </c>
      <c r="F1202" s="704">
        <v>114631315</v>
      </c>
      <c r="G1202" s="704">
        <v>116350785</v>
      </c>
      <c r="H1202" s="704">
        <v>118096047</v>
      </c>
      <c r="I1202" s="704">
        <v>119867488</v>
      </c>
      <c r="J1202" s="704">
        <v>121665500</v>
      </c>
      <c r="K1202" s="704">
        <v>123490483</v>
      </c>
      <c r="L1202" s="704">
        <v>125342840</v>
      </c>
      <c r="M1202" s="704">
        <v>127222983</v>
      </c>
      <c r="N1202" s="704">
        <v>129131328</v>
      </c>
      <c r="O1202" s="704" t="s">
        <v>2921</v>
      </c>
      <c r="P1202" s="344"/>
      <c r="Q1202"/>
    </row>
    <row r="1203" spans="1:17" ht="43.2">
      <c r="A1203" s="340"/>
      <c r="B1203" s="663">
        <v>1502</v>
      </c>
      <c r="C1203" s="695" t="s">
        <v>751</v>
      </c>
      <c r="D1203" s="702">
        <f>+D1204+D1211+D1212</f>
        <v>14027121763</v>
      </c>
      <c r="E1203" s="702">
        <f t="shared" ref="E1203:N1203" si="77">+E1204+E1211+E1212</f>
        <v>13718525084</v>
      </c>
      <c r="F1203" s="702">
        <f t="shared" si="77"/>
        <v>13416717532</v>
      </c>
      <c r="G1203" s="702">
        <f t="shared" si="77"/>
        <v>13121549746</v>
      </c>
      <c r="H1203" s="702">
        <f t="shared" si="77"/>
        <v>12832875652</v>
      </c>
      <c r="I1203" s="702">
        <f t="shared" si="77"/>
        <v>12550552388</v>
      </c>
      <c r="J1203" s="702">
        <f t="shared" si="77"/>
        <v>12274440235</v>
      </c>
      <c r="K1203" s="702">
        <f t="shared" si="77"/>
        <v>12004402550</v>
      </c>
      <c r="L1203" s="702">
        <f t="shared" si="77"/>
        <v>11740305694</v>
      </c>
      <c r="M1203" s="702">
        <f t="shared" si="77"/>
        <v>11482018969</v>
      </c>
      <c r="N1203" s="702">
        <f t="shared" si="77"/>
        <v>11229414551</v>
      </c>
      <c r="O1203" s="702" t="s">
        <v>342</v>
      </c>
      <c r="P1203" s="344"/>
      <c r="Q1203"/>
    </row>
    <row r="1204" spans="1:17" ht="43.2">
      <c r="A1204" s="340"/>
      <c r="B1204" s="665">
        <v>150201</v>
      </c>
      <c r="C1204" s="692" t="s">
        <v>2206</v>
      </c>
      <c r="D1204" s="703">
        <f>+D1205+D1208</f>
        <v>14027121763</v>
      </c>
      <c r="E1204" s="703">
        <f t="shared" ref="E1204:N1204" si="78">+E1205+E1208</f>
        <v>13718525084</v>
      </c>
      <c r="F1204" s="703">
        <f t="shared" si="78"/>
        <v>13416717532</v>
      </c>
      <c r="G1204" s="703">
        <f t="shared" si="78"/>
        <v>13121549746</v>
      </c>
      <c r="H1204" s="703">
        <f t="shared" si="78"/>
        <v>12832875652</v>
      </c>
      <c r="I1204" s="703">
        <f t="shared" si="78"/>
        <v>12550552388</v>
      </c>
      <c r="J1204" s="703">
        <f t="shared" si="78"/>
        <v>12274440235</v>
      </c>
      <c r="K1204" s="703">
        <f t="shared" si="78"/>
        <v>12004402550</v>
      </c>
      <c r="L1204" s="703">
        <f t="shared" si="78"/>
        <v>11740305694</v>
      </c>
      <c r="M1204" s="703">
        <f t="shared" si="78"/>
        <v>11482018969</v>
      </c>
      <c r="N1204" s="703">
        <f t="shared" si="78"/>
        <v>11229414551</v>
      </c>
      <c r="O1204" s="703" t="s">
        <v>342</v>
      </c>
      <c r="P1204" s="344"/>
      <c r="Q1204"/>
    </row>
    <row r="1205" spans="1:17" ht="28.8">
      <c r="A1205" s="340"/>
      <c r="B1205" s="669">
        <v>15020101</v>
      </c>
      <c r="C1205" s="693" t="s">
        <v>427</v>
      </c>
      <c r="D1205" s="705">
        <f t="shared" ref="D1205:N1205" si="79">+SUM(D1206:D1207)</f>
        <v>0</v>
      </c>
      <c r="E1205" s="705">
        <f t="shared" si="79"/>
        <v>0</v>
      </c>
      <c r="F1205" s="705">
        <f t="shared" si="79"/>
        <v>0</v>
      </c>
      <c r="G1205" s="705">
        <f t="shared" si="79"/>
        <v>0</v>
      </c>
      <c r="H1205" s="705">
        <f t="shared" si="79"/>
        <v>0</v>
      </c>
      <c r="I1205" s="705">
        <f t="shared" si="79"/>
        <v>0</v>
      </c>
      <c r="J1205" s="705">
        <f t="shared" si="79"/>
        <v>0</v>
      </c>
      <c r="K1205" s="705">
        <f t="shared" si="79"/>
        <v>0</v>
      </c>
      <c r="L1205" s="705">
        <f t="shared" si="79"/>
        <v>0</v>
      </c>
      <c r="M1205" s="705">
        <f t="shared" si="79"/>
        <v>0</v>
      </c>
      <c r="N1205" s="705">
        <f t="shared" si="79"/>
        <v>0</v>
      </c>
      <c r="O1205" s="705" t="s">
        <v>342</v>
      </c>
      <c r="P1205" s="344"/>
      <c r="Q1205"/>
    </row>
    <row r="1206" spans="1:17" ht="43.2">
      <c r="A1206" s="340"/>
      <c r="B1206" s="667">
        <v>1502010101</v>
      </c>
      <c r="C1206" s="678" t="s">
        <v>2207</v>
      </c>
      <c r="D1206" s="704">
        <v>0</v>
      </c>
      <c r="E1206" s="704">
        <v>0</v>
      </c>
      <c r="F1206" s="704">
        <v>0</v>
      </c>
      <c r="G1206" s="704">
        <v>0</v>
      </c>
      <c r="H1206" s="704">
        <v>0</v>
      </c>
      <c r="I1206" s="704">
        <v>0</v>
      </c>
      <c r="J1206" s="704">
        <v>0</v>
      </c>
      <c r="K1206" s="704">
        <v>0</v>
      </c>
      <c r="L1206" s="704">
        <v>0</v>
      </c>
      <c r="M1206" s="704">
        <v>0</v>
      </c>
      <c r="N1206" s="704">
        <v>0</v>
      </c>
      <c r="O1206" s="704" t="s">
        <v>342</v>
      </c>
      <c r="P1206" s="344"/>
      <c r="Q1206"/>
    </row>
    <row r="1207" spans="1:17" ht="43.2">
      <c r="A1207" s="340"/>
      <c r="B1207" s="667">
        <v>1502010102</v>
      </c>
      <c r="C1207" s="678" t="s">
        <v>2208</v>
      </c>
      <c r="D1207" s="704">
        <v>0</v>
      </c>
      <c r="E1207" s="704">
        <v>0</v>
      </c>
      <c r="F1207" s="704">
        <v>0</v>
      </c>
      <c r="G1207" s="704">
        <v>0</v>
      </c>
      <c r="H1207" s="704">
        <v>0</v>
      </c>
      <c r="I1207" s="704">
        <v>0</v>
      </c>
      <c r="J1207" s="704">
        <v>0</v>
      </c>
      <c r="K1207" s="704">
        <v>0</v>
      </c>
      <c r="L1207" s="704">
        <v>0</v>
      </c>
      <c r="M1207" s="704">
        <v>0</v>
      </c>
      <c r="N1207" s="704">
        <v>0</v>
      </c>
      <c r="O1207" s="704" t="s">
        <v>342</v>
      </c>
      <c r="P1207" s="344"/>
      <c r="Q1207"/>
    </row>
    <row r="1208" spans="1:17" ht="14.4">
      <c r="A1208" s="340"/>
      <c r="B1208" s="669">
        <v>15020102</v>
      </c>
      <c r="C1208" s="693" t="s">
        <v>430</v>
      </c>
      <c r="D1208" s="705">
        <f t="shared" ref="D1208:N1208" si="80">+SUM(D1209:D1210)</f>
        <v>14027121763</v>
      </c>
      <c r="E1208" s="705">
        <f t="shared" si="80"/>
        <v>13718525084</v>
      </c>
      <c r="F1208" s="705">
        <f t="shared" si="80"/>
        <v>13416717532</v>
      </c>
      <c r="G1208" s="705">
        <f t="shared" si="80"/>
        <v>13121549746</v>
      </c>
      <c r="H1208" s="705">
        <f t="shared" si="80"/>
        <v>12832875652</v>
      </c>
      <c r="I1208" s="705">
        <f t="shared" si="80"/>
        <v>12550552388</v>
      </c>
      <c r="J1208" s="705">
        <f t="shared" si="80"/>
        <v>12274440235</v>
      </c>
      <c r="K1208" s="705">
        <f t="shared" si="80"/>
        <v>12004402550</v>
      </c>
      <c r="L1208" s="705">
        <f t="shared" si="80"/>
        <v>11740305694</v>
      </c>
      <c r="M1208" s="705">
        <f t="shared" si="80"/>
        <v>11482018969</v>
      </c>
      <c r="N1208" s="705">
        <f t="shared" si="80"/>
        <v>11229414551</v>
      </c>
      <c r="O1208" s="705" t="s">
        <v>342</v>
      </c>
      <c r="P1208" s="344"/>
      <c r="Q1208"/>
    </row>
    <row r="1209" spans="1:17" ht="28.8">
      <c r="A1209" s="340"/>
      <c r="B1209" s="667">
        <v>1502010201</v>
      </c>
      <c r="C1209" s="678" t="s">
        <v>2209</v>
      </c>
      <c r="D1209" s="704">
        <v>0</v>
      </c>
      <c r="E1209" s="704">
        <v>0</v>
      </c>
      <c r="F1209" s="704">
        <v>0</v>
      </c>
      <c r="G1209" s="704">
        <v>0</v>
      </c>
      <c r="H1209" s="704">
        <v>0</v>
      </c>
      <c r="I1209" s="704">
        <v>0</v>
      </c>
      <c r="J1209" s="704">
        <v>0</v>
      </c>
      <c r="K1209" s="704">
        <v>0</v>
      </c>
      <c r="L1209" s="704">
        <v>0</v>
      </c>
      <c r="M1209" s="704">
        <v>0</v>
      </c>
      <c r="N1209" s="704">
        <v>0</v>
      </c>
      <c r="O1209" s="704" t="s">
        <v>342</v>
      </c>
      <c r="P1209" s="344"/>
      <c r="Q1209"/>
    </row>
    <row r="1210" spans="1:17" ht="28.8">
      <c r="A1210" s="340"/>
      <c r="B1210" s="667">
        <v>1502010202</v>
      </c>
      <c r="C1210" s="678" t="s">
        <v>2210</v>
      </c>
      <c r="D1210" s="704">
        <v>14027121763</v>
      </c>
      <c r="E1210" s="704">
        <v>13718525084</v>
      </c>
      <c r="F1210" s="704">
        <v>13416717532</v>
      </c>
      <c r="G1210" s="704">
        <v>13121549746</v>
      </c>
      <c r="H1210" s="704">
        <v>12832875652</v>
      </c>
      <c r="I1210" s="704">
        <v>12550552388</v>
      </c>
      <c r="J1210" s="704">
        <v>12274440235</v>
      </c>
      <c r="K1210" s="704">
        <v>12004402550</v>
      </c>
      <c r="L1210" s="704">
        <v>11740305694</v>
      </c>
      <c r="M1210" s="704">
        <v>11482018969</v>
      </c>
      <c r="N1210" s="704">
        <v>11229414551</v>
      </c>
      <c r="O1210" s="704" t="s">
        <v>2921</v>
      </c>
      <c r="P1210" s="344"/>
      <c r="Q1210"/>
    </row>
    <row r="1211" spans="1:17" ht="14.4">
      <c r="A1211" s="340"/>
      <c r="B1211" s="669">
        <v>15020103</v>
      </c>
      <c r="C1211" s="693" t="s">
        <v>2252</v>
      </c>
      <c r="D1211" s="705">
        <v>0</v>
      </c>
      <c r="E1211" s="705">
        <v>0</v>
      </c>
      <c r="F1211" s="705">
        <v>0</v>
      </c>
      <c r="G1211" s="705">
        <v>0</v>
      </c>
      <c r="H1211" s="705">
        <v>0</v>
      </c>
      <c r="I1211" s="705">
        <v>0</v>
      </c>
      <c r="J1211" s="705">
        <v>0</v>
      </c>
      <c r="K1211" s="705">
        <v>0</v>
      </c>
      <c r="L1211" s="705">
        <v>0</v>
      </c>
      <c r="M1211" s="705">
        <v>0</v>
      </c>
      <c r="N1211" s="705">
        <v>0</v>
      </c>
      <c r="O1211" s="705" t="s">
        <v>342</v>
      </c>
      <c r="P1211" s="344"/>
      <c r="Q1211"/>
    </row>
    <row r="1212" spans="1:17" ht="43.2">
      <c r="A1212" s="340"/>
      <c r="B1212" s="666">
        <v>150202</v>
      </c>
      <c r="C1212" s="692" t="s">
        <v>2211</v>
      </c>
      <c r="D1212" s="703">
        <f>+D1213</f>
        <v>0</v>
      </c>
      <c r="E1212" s="703">
        <f t="shared" ref="E1212:N1213" si="81">+E1213</f>
        <v>0</v>
      </c>
      <c r="F1212" s="703">
        <f t="shared" si="81"/>
        <v>0</v>
      </c>
      <c r="G1212" s="703">
        <f t="shared" si="81"/>
        <v>0</v>
      </c>
      <c r="H1212" s="703">
        <f t="shared" si="81"/>
        <v>0</v>
      </c>
      <c r="I1212" s="703">
        <f t="shared" si="81"/>
        <v>0</v>
      </c>
      <c r="J1212" s="703">
        <f t="shared" si="81"/>
        <v>0</v>
      </c>
      <c r="K1212" s="703">
        <f t="shared" si="81"/>
        <v>0</v>
      </c>
      <c r="L1212" s="703">
        <f t="shared" si="81"/>
        <v>0</v>
      </c>
      <c r="M1212" s="703">
        <f t="shared" si="81"/>
        <v>0</v>
      </c>
      <c r="N1212" s="703">
        <f t="shared" si="81"/>
        <v>0</v>
      </c>
      <c r="O1212" s="703" t="s">
        <v>342</v>
      </c>
      <c r="P1212" s="344"/>
      <c r="Q1212"/>
    </row>
    <row r="1213" spans="1:17" ht="43.2">
      <c r="A1213" s="340"/>
      <c r="B1213" s="696">
        <v>15020202</v>
      </c>
      <c r="C1213" s="676" t="s">
        <v>2212</v>
      </c>
      <c r="D1213" s="708">
        <f>+D1214</f>
        <v>0</v>
      </c>
      <c r="E1213" s="708">
        <f t="shared" si="81"/>
        <v>0</v>
      </c>
      <c r="F1213" s="708">
        <f t="shared" si="81"/>
        <v>0</v>
      </c>
      <c r="G1213" s="708">
        <f t="shared" si="81"/>
        <v>0</v>
      </c>
      <c r="H1213" s="708">
        <f t="shared" si="81"/>
        <v>0</v>
      </c>
      <c r="I1213" s="708">
        <f t="shared" si="81"/>
        <v>0</v>
      </c>
      <c r="J1213" s="708">
        <f t="shared" si="81"/>
        <v>0</v>
      </c>
      <c r="K1213" s="708">
        <f t="shared" si="81"/>
        <v>0</v>
      </c>
      <c r="L1213" s="708">
        <f t="shared" si="81"/>
        <v>0</v>
      </c>
      <c r="M1213" s="708">
        <f t="shared" si="81"/>
        <v>0</v>
      </c>
      <c r="N1213" s="708">
        <f t="shared" si="81"/>
        <v>0</v>
      </c>
      <c r="O1213" s="708" t="s">
        <v>342</v>
      </c>
      <c r="P1213" s="344"/>
      <c r="Q1213"/>
    </row>
    <row r="1214" spans="1:17" ht="43.2">
      <c r="A1214" s="340"/>
      <c r="B1214" s="667">
        <v>1502020201</v>
      </c>
      <c r="C1214" s="678" t="s">
        <v>2213</v>
      </c>
      <c r="D1214" s="704">
        <v>0</v>
      </c>
      <c r="E1214" s="704">
        <v>0</v>
      </c>
      <c r="F1214" s="704">
        <v>0</v>
      </c>
      <c r="G1214" s="704">
        <v>0</v>
      </c>
      <c r="H1214" s="704">
        <v>0</v>
      </c>
      <c r="I1214" s="704">
        <v>0</v>
      </c>
      <c r="J1214" s="704">
        <v>0</v>
      </c>
      <c r="K1214" s="704">
        <v>0</v>
      </c>
      <c r="L1214" s="704">
        <v>0</v>
      </c>
      <c r="M1214" s="704">
        <v>0</v>
      </c>
      <c r="N1214" s="704">
        <v>0</v>
      </c>
      <c r="O1214" s="704" t="s">
        <v>342</v>
      </c>
      <c r="P1214" s="344"/>
      <c r="Q1214"/>
    </row>
    <row r="1215" spans="1:17" ht="14.4">
      <c r="A1215" s="340"/>
      <c r="B1215" s="663">
        <v>1503</v>
      </c>
      <c r="C1215" s="664" t="s">
        <v>436</v>
      </c>
      <c r="D1215" s="702">
        <f t="shared" ref="D1215:N1215" si="82">+D1216+D1223</f>
        <v>18806395538</v>
      </c>
      <c r="E1215" s="702">
        <f t="shared" si="82"/>
        <v>18405455594</v>
      </c>
      <c r="F1215" s="702">
        <f t="shared" si="82"/>
        <v>18681537430</v>
      </c>
      <c r="G1215" s="702">
        <f t="shared" si="82"/>
        <v>18961760492</v>
      </c>
      <c r="H1215" s="702">
        <f t="shared" si="82"/>
        <v>19246186900</v>
      </c>
      <c r="I1215" s="702">
        <f t="shared" si="82"/>
        <v>19534879704</v>
      </c>
      <c r="J1215" s="702">
        <f t="shared" si="82"/>
        <v>19827902898</v>
      </c>
      <c r="K1215" s="702">
        <f t="shared" si="82"/>
        <v>20125321444</v>
      </c>
      <c r="L1215" s="702">
        <f t="shared" si="82"/>
        <v>20427201264</v>
      </c>
      <c r="M1215" s="702">
        <f t="shared" si="82"/>
        <v>20733609282</v>
      </c>
      <c r="N1215" s="702">
        <f t="shared" si="82"/>
        <v>21044613422</v>
      </c>
      <c r="O1215" s="702" t="s">
        <v>342</v>
      </c>
      <c r="P1215" s="344"/>
      <c r="Q1215"/>
    </row>
    <row r="1216" spans="1:17" ht="14.4">
      <c r="A1216" s="340"/>
      <c r="B1216" s="666">
        <v>150301</v>
      </c>
      <c r="C1216" s="692" t="s">
        <v>2214</v>
      </c>
      <c r="D1216" s="703">
        <f t="shared" ref="D1216:N1216" si="83">+D1217+D1222</f>
        <v>18146398834</v>
      </c>
      <c r="E1216" s="703">
        <f t="shared" si="83"/>
        <v>18146398834</v>
      </c>
      <c r="F1216" s="703">
        <f t="shared" si="83"/>
        <v>18418594818</v>
      </c>
      <c r="G1216" s="703">
        <f t="shared" si="83"/>
        <v>18694873740</v>
      </c>
      <c r="H1216" s="703">
        <f t="shared" si="83"/>
        <v>18975296848</v>
      </c>
      <c r="I1216" s="703">
        <f t="shared" si="83"/>
        <v>19259926300</v>
      </c>
      <c r="J1216" s="703">
        <f t="shared" si="83"/>
        <v>19548825194</v>
      </c>
      <c r="K1216" s="703">
        <f t="shared" si="83"/>
        <v>19842057574</v>
      </c>
      <c r="L1216" s="703">
        <f t="shared" si="83"/>
        <v>20139688436</v>
      </c>
      <c r="M1216" s="703">
        <f t="shared" si="83"/>
        <v>20441783762</v>
      </c>
      <c r="N1216" s="703">
        <f t="shared" si="83"/>
        <v>20748410518</v>
      </c>
      <c r="O1216" s="703" t="s">
        <v>342</v>
      </c>
      <c r="P1216" s="344"/>
      <c r="Q1216"/>
    </row>
    <row r="1217" spans="1:17" ht="14.4">
      <c r="A1217" s="340"/>
      <c r="B1217" s="696">
        <v>15030101</v>
      </c>
      <c r="C1217" s="676" t="s">
        <v>2215</v>
      </c>
      <c r="D1217" s="708">
        <f t="shared" ref="D1217:N1217" si="84">+SUM(D1218:D1222)</f>
        <v>18146398834</v>
      </c>
      <c r="E1217" s="708">
        <f t="shared" si="84"/>
        <v>18146398834</v>
      </c>
      <c r="F1217" s="708">
        <f t="shared" si="84"/>
        <v>18418594818</v>
      </c>
      <c r="G1217" s="708">
        <f t="shared" si="84"/>
        <v>18694873740</v>
      </c>
      <c r="H1217" s="708">
        <f t="shared" si="84"/>
        <v>18975296848</v>
      </c>
      <c r="I1217" s="708">
        <f t="shared" si="84"/>
        <v>19259926300</v>
      </c>
      <c r="J1217" s="708">
        <f t="shared" si="84"/>
        <v>19548825194</v>
      </c>
      <c r="K1217" s="708">
        <f t="shared" si="84"/>
        <v>19842057574</v>
      </c>
      <c r="L1217" s="708">
        <f t="shared" si="84"/>
        <v>20139688436</v>
      </c>
      <c r="M1217" s="708">
        <f t="shared" si="84"/>
        <v>20441783762</v>
      </c>
      <c r="N1217" s="708">
        <f t="shared" si="84"/>
        <v>20748410518</v>
      </c>
      <c r="O1217" s="708" t="s">
        <v>342</v>
      </c>
      <c r="P1217" s="344"/>
      <c r="Q1217"/>
    </row>
    <row r="1218" spans="1:17" ht="28.8">
      <c r="A1218" s="340"/>
      <c r="B1218" s="667">
        <v>1503010101</v>
      </c>
      <c r="C1218" s="678" t="s">
        <v>4403</v>
      </c>
      <c r="D1218" s="704">
        <v>635226256</v>
      </c>
      <c r="E1218" s="704">
        <v>635226256</v>
      </c>
      <c r="F1218" s="704">
        <v>644754650</v>
      </c>
      <c r="G1218" s="704">
        <v>654425970</v>
      </c>
      <c r="H1218" s="704">
        <v>664242360</v>
      </c>
      <c r="I1218" s="704">
        <v>674205995</v>
      </c>
      <c r="J1218" s="704">
        <v>684319085</v>
      </c>
      <c r="K1218" s="704">
        <v>694583872</v>
      </c>
      <c r="L1218" s="704">
        <v>705002630</v>
      </c>
      <c r="M1218" s="704">
        <v>715577669</v>
      </c>
      <c r="N1218" s="704">
        <v>726311334</v>
      </c>
      <c r="O1218" s="704" t="s">
        <v>2921</v>
      </c>
      <c r="P1218" s="344"/>
      <c r="Q1218"/>
    </row>
    <row r="1219" spans="1:17" ht="28.8">
      <c r="A1219" s="340"/>
      <c r="B1219" s="667">
        <v>150301010102</v>
      </c>
      <c r="C1219" s="678" t="s">
        <v>4404</v>
      </c>
      <c r="D1219" s="704">
        <v>635226256</v>
      </c>
      <c r="E1219" s="704">
        <v>635226256</v>
      </c>
      <c r="F1219" s="704">
        <v>644754650</v>
      </c>
      <c r="G1219" s="704">
        <v>654425970</v>
      </c>
      <c r="H1219" s="704">
        <v>664242360</v>
      </c>
      <c r="I1219" s="704">
        <v>674205995</v>
      </c>
      <c r="J1219" s="704">
        <v>684319085</v>
      </c>
      <c r="K1219" s="704">
        <v>694583872</v>
      </c>
      <c r="L1219" s="704">
        <v>705002630</v>
      </c>
      <c r="M1219" s="704">
        <v>715577669</v>
      </c>
      <c r="N1219" s="704">
        <v>726311334</v>
      </c>
      <c r="O1219" s="704"/>
      <c r="P1219" s="344"/>
      <c r="Q1219"/>
    </row>
    <row r="1220" spans="1:17" ht="28.8">
      <c r="A1220" s="340"/>
      <c r="B1220" s="667">
        <v>1503010102</v>
      </c>
      <c r="C1220" s="678" t="s">
        <v>4405</v>
      </c>
      <c r="D1220" s="704">
        <v>8437973161</v>
      </c>
      <c r="E1220" s="704">
        <v>8437973161</v>
      </c>
      <c r="F1220" s="704">
        <v>8564542759</v>
      </c>
      <c r="G1220" s="704">
        <v>8693010900</v>
      </c>
      <c r="H1220" s="704">
        <v>8823406064</v>
      </c>
      <c r="I1220" s="704">
        <v>8955757155</v>
      </c>
      <c r="J1220" s="704">
        <v>9090093512</v>
      </c>
      <c r="K1220" s="704">
        <v>9226444915</v>
      </c>
      <c r="L1220" s="704">
        <v>9364841588</v>
      </c>
      <c r="M1220" s="704">
        <v>9505314212</v>
      </c>
      <c r="N1220" s="704">
        <v>9647893925</v>
      </c>
      <c r="O1220" s="704" t="s">
        <v>2921</v>
      </c>
      <c r="P1220" s="344"/>
      <c r="Q1220"/>
    </row>
    <row r="1221" spans="1:17" ht="28.8">
      <c r="A1221" s="340"/>
      <c r="B1221" s="667">
        <v>150301010202</v>
      </c>
      <c r="C1221" s="678" t="s">
        <v>4406</v>
      </c>
      <c r="D1221" s="704">
        <v>8437973161</v>
      </c>
      <c r="E1221" s="704">
        <v>8437973161</v>
      </c>
      <c r="F1221" s="704">
        <v>8564542759</v>
      </c>
      <c r="G1221" s="704">
        <v>8693010900</v>
      </c>
      <c r="H1221" s="704">
        <v>8823406064</v>
      </c>
      <c r="I1221" s="704">
        <v>8955757155</v>
      </c>
      <c r="J1221" s="704">
        <v>9090093512</v>
      </c>
      <c r="K1221" s="704">
        <v>9226444915</v>
      </c>
      <c r="L1221" s="704">
        <v>9364841588</v>
      </c>
      <c r="M1221" s="704">
        <v>9505314212</v>
      </c>
      <c r="N1221" s="704">
        <v>9647893925</v>
      </c>
      <c r="O1221" s="704" t="s">
        <v>2921</v>
      </c>
      <c r="P1221" s="344"/>
      <c r="Q1221"/>
    </row>
    <row r="1222" spans="1:17" ht="14.4">
      <c r="A1222" s="340"/>
      <c r="B1222" s="667">
        <v>15030102</v>
      </c>
      <c r="C1222" s="674" t="s">
        <v>2252</v>
      </c>
      <c r="D1222" s="704">
        <v>0</v>
      </c>
      <c r="E1222" s="704">
        <v>0</v>
      </c>
      <c r="F1222" s="704">
        <v>0</v>
      </c>
      <c r="G1222" s="704">
        <v>0</v>
      </c>
      <c r="H1222" s="704">
        <v>0</v>
      </c>
      <c r="I1222" s="704">
        <v>0</v>
      </c>
      <c r="J1222" s="704">
        <v>0</v>
      </c>
      <c r="K1222" s="704">
        <v>0</v>
      </c>
      <c r="L1222" s="704">
        <v>0</v>
      </c>
      <c r="M1222" s="704">
        <v>0</v>
      </c>
      <c r="N1222" s="704">
        <v>0</v>
      </c>
      <c r="O1222" s="704" t="s">
        <v>342</v>
      </c>
      <c r="P1222" s="344"/>
      <c r="Q1222"/>
    </row>
    <row r="1223" spans="1:17" ht="28.8">
      <c r="A1223" s="340"/>
      <c r="B1223" s="666">
        <v>150302</v>
      </c>
      <c r="C1223" s="692" t="s">
        <v>2218</v>
      </c>
      <c r="D1223" s="703">
        <f>+D1224</f>
        <v>659996704</v>
      </c>
      <c r="E1223" s="703">
        <f t="shared" ref="E1223:N1223" si="85">+E1224</f>
        <v>259056760</v>
      </c>
      <c r="F1223" s="703">
        <f t="shared" si="85"/>
        <v>262942612</v>
      </c>
      <c r="G1223" s="703">
        <f t="shared" si="85"/>
        <v>266886752</v>
      </c>
      <c r="H1223" s="703">
        <f t="shared" si="85"/>
        <v>270890052</v>
      </c>
      <c r="I1223" s="703">
        <f t="shared" si="85"/>
        <v>274953404</v>
      </c>
      <c r="J1223" s="703">
        <f t="shared" si="85"/>
        <v>279077704</v>
      </c>
      <c r="K1223" s="703">
        <f t="shared" si="85"/>
        <v>283263870</v>
      </c>
      <c r="L1223" s="703">
        <f t="shared" si="85"/>
        <v>287512828</v>
      </c>
      <c r="M1223" s="703">
        <f t="shared" si="85"/>
        <v>291825520</v>
      </c>
      <c r="N1223" s="703">
        <f t="shared" si="85"/>
        <v>296202904</v>
      </c>
      <c r="O1223" s="703" t="s">
        <v>342</v>
      </c>
      <c r="P1223" s="344"/>
      <c r="Q1223"/>
    </row>
    <row r="1224" spans="1:17" ht="28.8">
      <c r="B1224" s="696">
        <v>15030202</v>
      </c>
      <c r="C1224" s="676" t="s">
        <v>2219</v>
      </c>
      <c r="D1224" s="708">
        <f>+SUM(D1225:D1226)</f>
        <v>659996704</v>
      </c>
      <c r="E1224" s="708">
        <f t="shared" ref="E1224:N1224" si="86">+SUM(E1225:E1226)</f>
        <v>259056760</v>
      </c>
      <c r="F1224" s="708">
        <f t="shared" si="86"/>
        <v>262942612</v>
      </c>
      <c r="G1224" s="708">
        <f t="shared" si="86"/>
        <v>266886752</v>
      </c>
      <c r="H1224" s="708">
        <f t="shared" si="86"/>
        <v>270890052</v>
      </c>
      <c r="I1224" s="708">
        <f t="shared" si="86"/>
        <v>274953404</v>
      </c>
      <c r="J1224" s="708">
        <f t="shared" si="86"/>
        <v>279077704</v>
      </c>
      <c r="K1224" s="708">
        <f t="shared" si="86"/>
        <v>283263870</v>
      </c>
      <c r="L1224" s="708">
        <f t="shared" si="86"/>
        <v>287512828</v>
      </c>
      <c r="M1224" s="708">
        <f t="shared" si="86"/>
        <v>291825520</v>
      </c>
      <c r="N1224" s="708">
        <f t="shared" si="86"/>
        <v>296202904</v>
      </c>
      <c r="O1224" s="708" t="s">
        <v>342</v>
      </c>
      <c r="P1224" s="344"/>
      <c r="Q1224"/>
    </row>
    <row r="1225" spans="1:17" ht="28.8">
      <c r="B1225" s="667">
        <v>1503020201</v>
      </c>
      <c r="C1225" s="678" t="s">
        <v>4407</v>
      </c>
      <c r="D1225" s="704">
        <v>329998352</v>
      </c>
      <c r="E1225" s="704">
        <v>129528380</v>
      </c>
      <c r="F1225" s="704">
        <v>131471306</v>
      </c>
      <c r="G1225" s="704">
        <v>133443376</v>
      </c>
      <c r="H1225" s="704">
        <v>135445026</v>
      </c>
      <c r="I1225" s="704">
        <v>137476702</v>
      </c>
      <c r="J1225" s="704">
        <v>139538852</v>
      </c>
      <c r="K1225" s="704">
        <v>141631935</v>
      </c>
      <c r="L1225" s="704">
        <v>143756414</v>
      </c>
      <c r="M1225" s="704">
        <v>145912760</v>
      </c>
      <c r="N1225" s="704">
        <v>148101452</v>
      </c>
      <c r="O1225" s="704" t="s">
        <v>2921</v>
      </c>
      <c r="P1225" s="344"/>
      <c r="Q1225"/>
    </row>
    <row r="1226" spans="1:17" ht="28.8">
      <c r="A1226" s="340"/>
      <c r="B1226" s="667">
        <v>150302020102</v>
      </c>
      <c r="C1226" s="678" t="s">
        <v>4408</v>
      </c>
      <c r="D1226" s="704">
        <v>329998352</v>
      </c>
      <c r="E1226" s="704">
        <v>129528380</v>
      </c>
      <c r="F1226" s="704">
        <v>131471306</v>
      </c>
      <c r="G1226" s="704">
        <v>133443376</v>
      </c>
      <c r="H1226" s="704">
        <v>135445026</v>
      </c>
      <c r="I1226" s="704">
        <v>137476702</v>
      </c>
      <c r="J1226" s="704">
        <v>139538852</v>
      </c>
      <c r="K1226" s="704">
        <v>141631935</v>
      </c>
      <c r="L1226" s="704">
        <v>143756414</v>
      </c>
      <c r="M1226" s="704">
        <v>145912760</v>
      </c>
      <c r="N1226" s="704">
        <v>148101452</v>
      </c>
      <c r="O1226" s="704" t="s">
        <v>2921</v>
      </c>
      <c r="P1226" s="344"/>
      <c r="Q1226"/>
    </row>
    <row r="1227" spans="1:17" ht="14.4">
      <c r="A1227" s="340"/>
      <c r="B1227" s="661">
        <v>13</v>
      </c>
      <c r="C1227" s="662" t="s">
        <v>176</v>
      </c>
      <c r="D1227" s="701">
        <f t="shared" ref="D1227:N1227" si="87">+D1228+D1237+D1244</f>
        <v>2468823102477.7998</v>
      </c>
      <c r="E1227" s="701">
        <f t="shared" si="87"/>
        <v>1533254670878</v>
      </c>
      <c r="F1227" s="701">
        <f t="shared" si="87"/>
        <v>884740205492</v>
      </c>
      <c r="G1227" s="701">
        <f t="shared" si="87"/>
        <v>1299694617692</v>
      </c>
      <c r="H1227" s="701">
        <f t="shared" si="87"/>
        <v>2107286899527</v>
      </c>
      <c r="I1227" s="701">
        <f t="shared" si="87"/>
        <v>1609026147458</v>
      </c>
      <c r="J1227" s="701">
        <f t="shared" si="87"/>
        <v>1795694221448</v>
      </c>
      <c r="K1227" s="701">
        <f t="shared" si="87"/>
        <v>1718601634940</v>
      </c>
      <c r="L1227" s="701">
        <f t="shared" si="87"/>
        <v>1778208448553</v>
      </c>
      <c r="M1227" s="701">
        <f t="shared" si="87"/>
        <v>1843538882985</v>
      </c>
      <c r="N1227" s="701">
        <f t="shared" si="87"/>
        <v>1893673861988</v>
      </c>
      <c r="O1227" s="701" t="s">
        <v>342</v>
      </c>
      <c r="P1227" s="344"/>
      <c r="Q1227"/>
    </row>
    <row r="1228" spans="1:17" ht="14.4">
      <c r="B1228" s="663">
        <v>135</v>
      </c>
      <c r="C1228" s="664" t="s">
        <v>1108</v>
      </c>
      <c r="D1228" s="702">
        <f t="shared" ref="D1228:N1228" si="88">+D1229+D1232+D1235+D1236</f>
        <v>329954241601</v>
      </c>
      <c r="E1228" s="702">
        <f t="shared" si="88"/>
        <v>164120406760</v>
      </c>
      <c r="F1228" s="702">
        <f t="shared" si="88"/>
        <v>17319596615</v>
      </c>
      <c r="G1228" s="702">
        <f t="shared" si="88"/>
        <v>17839184514</v>
      </c>
      <c r="H1228" s="702">
        <f t="shared" si="88"/>
        <v>18374360049</v>
      </c>
      <c r="I1228" s="702">
        <f t="shared" si="88"/>
        <v>18925590850</v>
      </c>
      <c r="J1228" s="702">
        <f t="shared" si="88"/>
        <v>19493358575</v>
      </c>
      <c r="K1228" s="702">
        <f t="shared" si="88"/>
        <v>20078159333</v>
      </c>
      <c r="L1228" s="702">
        <f t="shared" si="88"/>
        <v>20680504113</v>
      </c>
      <c r="M1228" s="702">
        <f t="shared" si="88"/>
        <v>21300919236</v>
      </c>
      <c r="N1228" s="702">
        <f t="shared" si="88"/>
        <v>21939946813</v>
      </c>
      <c r="O1228" s="702" t="s">
        <v>342</v>
      </c>
      <c r="P1228" s="344"/>
      <c r="Q1228"/>
    </row>
    <row r="1229" spans="1:17" ht="14.4">
      <c r="B1229" s="665">
        <v>13501</v>
      </c>
      <c r="C1229" s="692" t="s">
        <v>747</v>
      </c>
      <c r="D1229" s="703">
        <f t="shared" ref="D1229:N1229" si="89">+SUM(D1230:D1231)</f>
        <v>1043998703</v>
      </c>
      <c r="E1229" s="703">
        <f t="shared" si="89"/>
        <v>970582540</v>
      </c>
      <c r="F1229" s="703">
        <f t="shared" si="89"/>
        <v>999700017</v>
      </c>
      <c r="G1229" s="703">
        <f t="shared" si="89"/>
        <v>1029691018</v>
      </c>
      <c r="H1229" s="703">
        <f t="shared" si="89"/>
        <v>1060581748</v>
      </c>
      <c r="I1229" s="703">
        <f t="shared" si="89"/>
        <v>1092399200</v>
      </c>
      <c r="J1229" s="703">
        <f t="shared" si="89"/>
        <v>1125171176</v>
      </c>
      <c r="K1229" s="703">
        <f t="shared" si="89"/>
        <v>1158926312</v>
      </c>
      <c r="L1229" s="703">
        <f t="shared" si="89"/>
        <v>1193694101</v>
      </c>
      <c r="M1229" s="703">
        <f t="shared" si="89"/>
        <v>1229504924</v>
      </c>
      <c r="N1229" s="703">
        <f t="shared" si="89"/>
        <v>1266390072</v>
      </c>
      <c r="O1229" s="703" t="s">
        <v>342</v>
      </c>
      <c r="P1229" s="344"/>
      <c r="Q1229"/>
    </row>
    <row r="1230" spans="1:17" ht="14.4">
      <c r="A1230" s="340"/>
      <c r="B1230" s="667">
        <v>1350101</v>
      </c>
      <c r="C1230" s="674" t="s">
        <v>47</v>
      </c>
      <c r="D1230" s="704">
        <v>243784736</v>
      </c>
      <c r="E1230" s="704">
        <v>146362154</v>
      </c>
      <c r="F1230" s="704">
        <v>150753019</v>
      </c>
      <c r="G1230" s="704">
        <v>155275610</v>
      </c>
      <c r="H1230" s="704">
        <v>159933878</v>
      </c>
      <c r="I1230" s="704">
        <v>164731894</v>
      </c>
      <c r="J1230" s="704">
        <v>169673851</v>
      </c>
      <c r="K1230" s="704">
        <v>174764067</v>
      </c>
      <c r="L1230" s="704">
        <v>180006989</v>
      </c>
      <c r="M1230" s="704">
        <v>185407199</v>
      </c>
      <c r="N1230" s="704">
        <v>190969415</v>
      </c>
      <c r="O1230" s="704" t="s">
        <v>2789</v>
      </c>
      <c r="P1230" s="344"/>
      <c r="Q1230"/>
    </row>
    <row r="1231" spans="1:17" ht="14.4">
      <c r="A1231" s="340"/>
      <c r="B1231" s="667">
        <v>1350103</v>
      </c>
      <c r="C1231" s="674" t="s">
        <v>2220</v>
      </c>
      <c r="D1231" s="704">
        <v>800213967</v>
      </c>
      <c r="E1231" s="704">
        <v>824220386</v>
      </c>
      <c r="F1231" s="704">
        <v>848946998</v>
      </c>
      <c r="G1231" s="704">
        <v>874415408</v>
      </c>
      <c r="H1231" s="704">
        <v>900647870</v>
      </c>
      <c r="I1231" s="704">
        <v>927667306</v>
      </c>
      <c r="J1231" s="704">
        <v>955497325</v>
      </c>
      <c r="K1231" s="704">
        <v>984162245</v>
      </c>
      <c r="L1231" s="704">
        <v>1013687112</v>
      </c>
      <c r="M1231" s="704">
        <v>1044097725</v>
      </c>
      <c r="N1231" s="704">
        <v>1075420657</v>
      </c>
      <c r="O1231" s="704" t="s">
        <v>2789</v>
      </c>
      <c r="P1231" s="344"/>
      <c r="Q1231"/>
    </row>
    <row r="1232" spans="1:17" ht="14.4">
      <c r="A1232" s="340"/>
      <c r="B1232" s="665">
        <v>13502</v>
      </c>
      <c r="C1232" s="692" t="s">
        <v>306</v>
      </c>
      <c r="D1232" s="703">
        <f t="shared" ref="D1232:N1232" si="90">+SUM(D1233:D1234)</f>
        <v>15988772556</v>
      </c>
      <c r="E1232" s="703">
        <f t="shared" si="90"/>
        <v>15844559804</v>
      </c>
      <c r="F1232" s="703">
        <f t="shared" si="90"/>
        <v>16319896598</v>
      </c>
      <c r="G1232" s="703">
        <f t="shared" si="90"/>
        <v>16809493496</v>
      </c>
      <c r="H1232" s="703">
        <f t="shared" si="90"/>
        <v>17313778301</v>
      </c>
      <c r="I1232" s="703">
        <f t="shared" si="90"/>
        <v>17833191650</v>
      </c>
      <c r="J1232" s="703">
        <f t="shared" si="90"/>
        <v>18368187399</v>
      </c>
      <c r="K1232" s="703">
        <f t="shared" si="90"/>
        <v>18919233021</v>
      </c>
      <c r="L1232" s="703">
        <f t="shared" si="90"/>
        <v>19486810012</v>
      </c>
      <c r="M1232" s="703">
        <f t="shared" si="90"/>
        <v>20071414312</v>
      </c>
      <c r="N1232" s="703">
        <f t="shared" si="90"/>
        <v>20673556741</v>
      </c>
      <c r="O1232" s="703" t="s">
        <v>342</v>
      </c>
      <c r="P1232" s="344"/>
      <c r="Q1232"/>
    </row>
    <row r="1233" spans="1:17" ht="14.4">
      <c r="B1233" s="667">
        <v>1350201</v>
      </c>
      <c r="C1233" s="674" t="s">
        <v>177</v>
      </c>
      <c r="D1233" s="704">
        <v>15988772555</v>
      </c>
      <c r="E1233" s="704">
        <v>15844559803</v>
      </c>
      <c r="F1233" s="704">
        <v>16319896597</v>
      </c>
      <c r="G1233" s="704">
        <v>16809493495</v>
      </c>
      <c r="H1233" s="704">
        <v>17313778300</v>
      </c>
      <c r="I1233" s="704">
        <v>17833191649</v>
      </c>
      <c r="J1233" s="704">
        <v>18368187398</v>
      </c>
      <c r="K1233" s="704">
        <v>18919233020</v>
      </c>
      <c r="L1233" s="704">
        <v>19486810011</v>
      </c>
      <c r="M1233" s="704">
        <v>20071414311</v>
      </c>
      <c r="N1233" s="704">
        <v>20673556740</v>
      </c>
      <c r="O1233" s="704" t="s">
        <v>2789</v>
      </c>
      <c r="P1233" s="344"/>
      <c r="Q1233"/>
    </row>
    <row r="1234" spans="1:17" ht="14.4">
      <c r="B1234" s="667">
        <v>1350202</v>
      </c>
      <c r="C1234" s="674" t="s">
        <v>2221</v>
      </c>
      <c r="D1234" s="704">
        <v>1</v>
      </c>
      <c r="E1234" s="704">
        <v>1</v>
      </c>
      <c r="F1234" s="704">
        <v>1</v>
      </c>
      <c r="G1234" s="704">
        <v>1</v>
      </c>
      <c r="H1234" s="704">
        <v>1</v>
      </c>
      <c r="I1234" s="704">
        <v>1</v>
      </c>
      <c r="J1234" s="704">
        <v>1</v>
      </c>
      <c r="K1234" s="704">
        <v>1</v>
      </c>
      <c r="L1234" s="704">
        <v>1</v>
      </c>
      <c r="M1234" s="704">
        <v>1</v>
      </c>
      <c r="N1234" s="704">
        <v>1</v>
      </c>
      <c r="O1234" s="704" t="s">
        <v>2789</v>
      </c>
      <c r="P1234" s="344"/>
      <c r="Q1234"/>
    </row>
    <row r="1235" spans="1:17" ht="14.4">
      <c r="A1235" s="340"/>
      <c r="B1235" s="665">
        <v>1350401</v>
      </c>
      <c r="C1235" s="692" t="s">
        <v>4130</v>
      </c>
      <c r="D1235" s="704">
        <v>312921470342</v>
      </c>
      <c r="E1235" s="707">
        <v>147305264416</v>
      </c>
      <c r="F1235" s="704">
        <v>0</v>
      </c>
      <c r="G1235" s="704">
        <v>0</v>
      </c>
      <c r="H1235" s="704">
        <v>0</v>
      </c>
      <c r="I1235" s="704">
        <v>0</v>
      </c>
      <c r="J1235" s="704">
        <v>0</v>
      </c>
      <c r="K1235" s="704">
        <v>0</v>
      </c>
      <c r="L1235" s="704">
        <v>0</v>
      </c>
      <c r="M1235" s="704">
        <v>0</v>
      </c>
      <c r="N1235" s="704">
        <v>0</v>
      </c>
      <c r="O1235" s="703" t="s">
        <v>342</v>
      </c>
      <c r="P1235" s="344"/>
      <c r="Q1235"/>
    </row>
    <row r="1236" spans="1:17" ht="14.4">
      <c r="A1236" s="340"/>
      <c r="B1236" s="665"/>
      <c r="C1236" s="692" t="s">
        <v>4299</v>
      </c>
      <c r="D1236" s="711"/>
      <c r="E1236" s="703"/>
      <c r="F1236" s="703"/>
      <c r="G1236" s="703"/>
      <c r="H1236" s="703"/>
      <c r="I1236" s="703"/>
      <c r="J1236" s="703"/>
      <c r="K1236" s="703"/>
      <c r="L1236" s="703"/>
      <c r="M1236" s="703"/>
      <c r="N1236" s="703"/>
      <c r="O1236" s="703"/>
      <c r="P1236" s="344"/>
      <c r="Q1236"/>
    </row>
    <row r="1237" spans="1:17" ht="14.4">
      <c r="A1237" s="340"/>
      <c r="B1237" s="663">
        <v>136</v>
      </c>
      <c r="C1237" s="664" t="s">
        <v>1117</v>
      </c>
      <c r="D1237" s="702">
        <f t="shared" ref="D1237:N1237" si="91">+D1238+D1241</f>
        <v>475500000000</v>
      </c>
      <c r="E1237" s="702">
        <f t="shared" si="91"/>
        <v>153000000000</v>
      </c>
      <c r="F1237" s="702">
        <f t="shared" si="91"/>
        <v>0</v>
      </c>
      <c r="G1237" s="702">
        <f t="shared" si="91"/>
        <v>130700000000</v>
      </c>
      <c r="H1237" s="702">
        <f t="shared" si="91"/>
        <v>147900000000</v>
      </c>
      <c r="I1237" s="702">
        <f t="shared" si="91"/>
        <v>154000000000</v>
      </c>
      <c r="J1237" s="702">
        <f t="shared" si="91"/>
        <v>314500000000</v>
      </c>
      <c r="K1237" s="702">
        <f t="shared" si="91"/>
        <v>209600000000</v>
      </c>
      <c r="L1237" s="702">
        <f t="shared" si="91"/>
        <v>220000000000</v>
      </c>
      <c r="M1237" s="702">
        <f t="shared" si="91"/>
        <v>200000000000</v>
      </c>
      <c r="N1237" s="702">
        <f t="shared" si="91"/>
        <v>200000000000</v>
      </c>
      <c r="O1237" s="702" t="s">
        <v>342</v>
      </c>
      <c r="P1237" s="344"/>
      <c r="Q1237"/>
    </row>
    <row r="1238" spans="1:17" ht="14.4">
      <c r="A1238" s="340"/>
      <c r="B1238" s="665">
        <v>13601</v>
      </c>
      <c r="C1238" s="692" t="s">
        <v>2222</v>
      </c>
      <c r="D1238" s="703">
        <f t="shared" ref="D1238:N1238" si="92">+D1239+D1240</f>
        <v>475500000000</v>
      </c>
      <c r="E1238" s="703">
        <f t="shared" si="92"/>
        <v>153000000000</v>
      </c>
      <c r="F1238" s="703">
        <f t="shared" si="92"/>
        <v>0</v>
      </c>
      <c r="G1238" s="703">
        <f t="shared" si="92"/>
        <v>130700000000</v>
      </c>
      <c r="H1238" s="703">
        <f t="shared" si="92"/>
        <v>147900000000</v>
      </c>
      <c r="I1238" s="703">
        <f t="shared" si="92"/>
        <v>154000000000</v>
      </c>
      <c r="J1238" s="703">
        <f t="shared" si="92"/>
        <v>314500000000</v>
      </c>
      <c r="K1238" s="703">
        <f t="shared" si="92"/>
        <v>209600000000</v>
      </c>
      <c r="L1238" s="703">
        <f t="shared" si="92"/>
        <v>220000000000</v>
      </c>
      <c r="M1238" s="703">
        <f t="shared" si="92"/>
        <v>200000000000</v>
      </c>
      <c r="N1238" s="703">
        <f t="shared" si="92"/>
        <v>200000000000</v>
      </c>
      <c r="O1238" s="703" t="s">
        <v>342</v>
      </c>
      <c r="P1238" s="344"/>
      <c r="Q1238"/>
    </row>
    <row r="1239" spans="1:17" ht="14.4">
      <c r="A1239" s="340"/>
      <c r="B1239" s="667">
        <v>1360101</v>
      </c>
      <c r="C1239" s="674" t="s">
        <v>739</v>
      </c>
      <c r="D1239" s="704">
        <v>475500000000</v>
      </c>
      <c r="E1239" s="704">
        <v>153000000000</v>
      </c>
      <c r="F1239" s="704"/>
      <c r="G1239" s="704">
        <v>130700000000</v>
      </c>
      <c r="H1239" s="704">
        <v>147900000000</v>
      </c>
      <c r="I1239" s="704">
        <v>154000000000</v>
      </c>
      <c r="J1239" s="704">
        <v>314500000000</v>
      </c>
      <c r="K1239" s="704">
        <v>209600000000</v>
      </c>
      <c r="L1239" s="704">
        <v>220000000000</v>
      </c>
      <c r="M1239" s="704">
        <v>200000000000</v>
      </c>
      <c r="N1239" s="704">
        <v>200000000000</v>
      </c>
      <c r="O1239" s="704" t="s">
        <v>342</v>
      </c>
      <c r="P1239" s="344"/>
      <c r="Q1239"/>
    </row>
    <row r="1240" spans="1:17" ht="14.4">
      <c r="A1240" s="340"/>
      <c r="B1240" s="667">
        <v>1360102</v>
      </c>
      <c r="C1240" s="674" t="s">
        <v>2223</v>
      </c>
      <c r="D1240" s="704">
        <v>0</v>
      </c>
      <c r="E1240" s="704">
        <v>0</v>
      </c>
      <c r="F1240" s="704">
        <v>0</v>
      </c>
      <c r="G1240" s="704">
        <v>0</v>
      </c>
      <c r="H1240" s="704">
        <v>0</v>
      </c>
      <c r="I1240" s="704">
        <v>0</v>
      </c>
      <c r="J1240" s="704">
        <v>0</v>
      </c>
      <c r="K1240" s="704">
        <v>0</v>
      </c>
      <c r="L1240" s="704">
        <v>0</v>
      </c>
      <c r="M1240" s="704">
        <v>0</v>
      </c>
      <c r="N1240" s="704">
        <v>0</v>
      </c>
      <c r="O1240" s="704" t="s">
        <v>342</v>
      </c>
      <c r="P1240" s="344"/>
      <c r="Q1240"/>
    </row>
    <row r="1241" spans="1:17" ht="14.4">
      <c r="A1241" s="340"/>
      <c r="B1241" s="665">
        <v>13602</v>
      </c>
      <c r="C1241" s="692" t="s">
        <v>642</v>
      </c>
      <c r="D1241" s="703">
        <f t="shared" ref="D1241:N1241" si="93">+D1242+D1243</f>
        <v>0</v>
      </c>
      <c r="E1241" s="703">
        <f t="shared" si="93"/>
        <v>0</v>
      </c>
      <c r="F1241" s="703">
        <f t="shared" si="93"/>
        <v>0</v>
      </c>
      <c r="G1241" s="703">
        <f t="shared" si="93"/>
        <v>0</v>
      </c>
      <c r="H1241" s="703">
        <f t="shared" si="93"/>
        <v>0</v>
      </c>
      <c r="I1241" s="703">
        <f t="shared" si="93"/>
        <v>0</v>
      </c>
      <c r="J1241" s="703">
        <f t="shared" si="93"/>
        <v>0</v>
      </c>
      <c r="K1241" s="703">
        <f t="shared" si="93"/>
        <v>0</v>
      </c>
      <c r="L1241" s="703">
        <f t="shared" si="93"/>
        <v>0</v>
      </c>
      <c r="M1241" s="703">
        <f t="shared" si="93"/>
        <v>0</v>
      </c>
      <c r="N1241" s="703">
        <f t="shared" si="93"/>
        <v>0</v>
      </c>
      <c r="O1241" s="703" t="s">
        <v>342</v>
      </c>
      <c r="P1241" s="344"/>
      <c r="Q1241"/>
    </row>
    <row r="1242" spans="1:17" ht="14.4">
      <c r="A1242" s="340"/>
      <c r="B1242" s="667">
        <v>1360201</v>
      </c>
      <c r="C1242" s="674" t="s">
        <v>738</v>
      </c>
      <c r="D1242" s="704">
        <v>0</v>
      </c>
      <c r="E1242" s="704">
        <v>0</v>
      </c>
      <c r="F1242" s="704">
        <v>0</v>
      </c>
      <c r="G1242" s="704">
        <v>0</v>
      </c>
      <c r="H1242" s="704">
        <v>0</v>
      </c>
      <c r="I1242" s="704">
        <v>0</v>
      </c>
      <c r="J1242" s="704">
        <v>0</v>
      </c>
      <c r="K1242" s="704">
        <v>0</v>
      </c>
      <c r="L1242" s="704">
        <v>0</v>
      </c>
      <c r="M1242" s="704">
        <v>0</v>
      </c>
      <c r="N1242" s="704">
        <v>0</v>
      </c>
      <c r="O1242" s="704" t="s">
        <v>342</v>
      </c>
      <c r="P1242" s="344"/>
      <c r="Q1242"/>
    </row>
    <row r="1243" spans="1:17" ht="14.4">
      <c r="A1243" s="340"/>
      <c r="B1243" s="667">
        <v>1360202</v>
      </c>
      <c r="C1243" s="674" t="s">
        <v>737</v>
      </c>
      <c r="D1243" s="704">
        <v>0</v>
      </c>
      <c r="E1243" s="704">
        <v>0</v>
      </c>
      <c r="F1243" s="704">
        <v>0</v>
      </c>
      <c r="G1243" s="704">
        <v>0</v>
      </c>
      <c r="H1243" s="704">
        <v>0</v>
      </c>
      <c r="I1243" s="704">
        <v>0</v>
      </c>
      <c r="J1243" s="704">
        <v>0</v>
      </c>
      <c r="K1243" s="704">
        <v>0</v>
      </c>
      <c r="L1243" s="704">
        <v>0</v>
      </c>
      <c r="M1243" s="704">
        <v>0</v>
      </c>
      <c r="N1243" s="704">
        <v>0</v>
      </c>
      <c r="O1243" s="704" t="s">
        <v>342</v>
      </c>
      <c r="P1243" s="344"/>
      <c r="Q1243"/>
    </row>
    <row r="1244" spans="1:17" ht="14.4">
      <c r="A1244" s="340"/>
      <c r="B1244" s="663">
        <v>137</v>
      </c>
      <c r="C1244" s="664" t="s">
        <v>1120</v>
      </c>
      <c r="D1244" s="702">
        <f t="shared" ref="D1244:N1244" si="94">+D1245+D1276+D1284</f>
        <v>1663368860876.8</v>
      </c>
      <c r="E1244" s="702">
        <f t="shared" si="94"/>
        <v>1216134264118</v>
      </c>
      <c r="F1244" s="702">
        <f t="shared" si="94"/>
        <v>867420608877</v>
      </c>
      <c r="G1244" s="702">
        <f t="shared" si="94"/>
        <v>1151155433178</v>
      </c>
      <c r="H1244" s="702">
        <f t="shared" si="94"/>
        <v>1941012539478</v>
      </c>
      <c r="I1244" s="702">
        <f t="shared" si="94"/>
        <v>1436100556608</v>
      </c>
      <c r="J1244" s="702">
        <f t="shared" si="94"/>
        <v>1461700862873</v>
      </c>
      <c r="K1244" s="702">
        <f t="shared" si="94"/>
        <v>1488923475607</v>
      </c>
      <c r="L1244" s="702">
        <f t="shared" si="94"/>
        <v>1537527944440</v>
      </c>
      <c r="M1244" s="702">
        <f t="shared" si="94"/>
        <v>1622237963749</v>
      </c>
      <c r="N1244" s="702">
        <f t="shared" si="94"/>
        <v>1671733915175</v>
      </c>
      <c r="O1244" s="702" t="s">
        <v>342</v>
      </c>
      <c r="P1244" s="344"/>
      <c r="Q1244"/>
    </row>
    <row r="1245" spans="1:17" ht="14.4">
      <c r="A1245" s="340"/>
      <c r="B1245" s="665">
        <v>13701</v>
      </c>
      <c r="C1245" s="692" t="s">
        <v>2224</v>
      </c>
      <c r="D1245" s="703">
        <f t="shared" ref="D1245:N1245" si="95">+D1246+D1274</f>
        <v>155510012535</v>
      </c>
      <c r="E1245" s="703">
        <f t="shared" si="95"/>
        <v>99417454272</v>
      </c>
      <c r="F1245" s="703">
        <f t="shared" si="95"/>
        <v>94107539358</v>
      </c>
      <c r="G1245" s="703">
        <f t="shared" si="95"/>
        <v>107051363737</v>
      </c>
      <c r="H1245" s="703">
        <f t="shared" si="95"/>
        <v>130111546395</v>
      </c>
      <c r="I1245" s="703">
        <f t="shared" si="95"/>
        <v>114924703866</v>
      </c>
      <c r="J1245" s="703">
        <f t="shared" si="95"/>
        <v>120121282573</v>
      </c>
      <c r="K1245" s="703">
        <f t="shared" si="95"/>
        <v>123422617735</v>
      </c>
      <c r="L1245" s="703">
        <f t="shared" si="95"/>
        <v>127399199597</v>
      </c>
      <c r="M1245" s="703">
        <f t="shared" si="95"/>
        <v>131758746323</v>
      </c>
      <c r="N1245" s="703">
        <f t="shared" si="95"/>
        <v>135445950826</v>
      </c>
      <c r="O1245" s="703" t="s">
        <v>342</v>
      </c>
      <c r="P1245" s="344"/>
      <c r="Q1245"/>
    </row>
    <row r="1246" spans="1:17" ht="14.4">
      <c r="A1246" s="340"/>
      <c r="B1246" s="669">
        <v>1370101</v>
      </c>
      <c r="C1246" s="670" t="s">
        <v>321</v>
      </c>
      <c r="D1246" s="705">
        <f t="shared" ref="D1246:N1246" si="96">+SUM(D1247:D1272)</f>
        <v>154298861166</v>
      </c>
      <c r="E1246" s="705">
        <f t="shared" si="96"/>
        <v>98324727272</v>
      </c>
      <c r="F1246" s="705">
        <f t="shared" si="96"/>
        <v>92982030548</v>
      </c>
      <c r="G1246" s="705">
        <f t="shared" si="96"/>
        <v>105892089663</v>
      </c>
      <c r="H1246" s="705">
        <f t="shared" si="96"/>
        <v>128917494098</v>
      </c>
      <c r="I1246" s="705">
        <f t="shared" si="96"/>
        <v>113694830001</v>
      </c>
      <c r="J1246" s="705">
        <f t="shared" si="96"/>
        <v>118854512492</v>
      </c>
      <c r="K1246" s="705">
        <f t="shared" si="96"/>
        <v>122117844551</v>
      </c>
      <c r="L1246" s="705">
        <f t="shared" si="96"/>
        <v>126055283217</v>
      </c>
      <c r="M1246" s="705">
        <f t="shared" si="96"/>
        <v>130374512451</v>
      </c>
      <c r="N1246" s="705">
        <f t="shared" si="96"/>
        <v>134020189938</v>
      </c>
      <c r="O1246" s="705" t="s">
        <v>342</v>
      </c>
      <c r="P1246" s="344"/>
      <c r="Q1246"/>
    </row>
    <row r="1247" spans="1:17" ht="14.4">
      <c r="A1247" s="340"/>
      <c r="B1247" s="667">
        <v>137010101</v>
      </c>
      <c r="C1247" s="675" t="s">
        <v>2225</v>
      </c>
      <c r="D1247" s="704">
        <v>78295707880</v>
      </c>
      <c r="E1247" s="704">
        <v>51316130176</v>
      </c>
      <c r="F1247" s="704">
        <v>51153708653</v>
      </c>
      <c r="G1247" s="704">
        <v>62808918111</v>
      </c>
      <c r="H1247" s="704">
        <v>84541827399</v>
      </c>
      <c r="I1247" s="704">
        <v>67987893300</v>
      </c>
      <c r="J1247" s="704">
        <v>71776367690</v>
      </c>
      <c r="K1247" s="704">
        <v>73627355406</v>
      </c>
      <c r="L1247" s="704">
        <v>76110079398</v>
      </c>
      <c r="M1247" s="704">
        <v>78930952516</v>
      </c>
      <c r="N1247" s="704">
        <v>81090489171</v>
      </c>
      <c r="O1247" s="704" t="s">
        <v>4409</v>
      </c>
      <c r="P1247" s="344"/>
      <c r="Q1247"/>
    </row>
    <row r="1248" spans="1:17" ht="14.4">
      <c r="A1248" s="340"/>
      <c r="B1248" s="667">
        <v>137010102</v>
      </c>
      <c r="C1248" s="674" t="s">
        <v>2226</v>
      </c>
      <c r="D1248" s="704">
        <v>1755664332</v>
      </c>
      <c r="E1248" s="704">
        <v>1739317816</v>
      </c>
      <c r="F1248" s="704">
        <v>1791497350</v>
      </c>
      <c r="G1248" s="704">
        <v>1845242270</v>
      </c>
      <c r="H1248" s="704">
        <v>1900599539</v>
      </c>
      <c r="I1248" s="704">
        <v>1957617525</v>
      </c>
      <c r="J1248" s="704">
        <v>2016346051</v>
      </c>
      <c r="K1248" s="704">
        <v>2076836432</v>
      </c>
      <c r="L1248" s="704">
        <v>2139141525</v>
      </c>
      <c r="M1248" s="704">
        <v>2203315771</v>
      </c>
      <c r="N1248" s="704">
        <v>2269415244</v>
      </c>
      <c r="O1248" s="704" t="s">
        <v>4409</v>
      </c>
      <c r="P1248" s="344"/>
      <c r="Q1248"/>
    </row>
    <row r="1249" spans="1:17" ht="28.8">
      <c r="A1249" s="340"/>
      <c r="B1249" s="667">
        <v>137010103</v>
      </c>
      <c r="C1249" s="674" t="s">
        <v>2227</v>
      </c>
      <c r="D1249" s="704">
        <v>1805414722</v>
      </c>
      <c r="E1249" s="704">
        <v>1715735584</v>
      </c>
      <c r="F1249" s="704">
        <v>1767207652</v>
      </c>
      <c r="G1249" s="704">
        <v>1820223881</v>
      </c>
      <c r="H1249" s="704">
        <v>1874830597</v>
      </c>
      <c r="I1249" s="704">
        <v>1931075515</v>
      </c>
      <c r="J1249" s="704">
        <v>1989007781</v>
      </c>
      <c r="K1249" s="704">
        <v>2048678014</v>
      </c>
      <c r="L1249" s="704">
        <v>2110138355</v>
      </c>
      <c r="M1249" s="704">
        <v>2173442505</v>
      </c>
      <c r="N1249" s="704">
        <v>2238645781</v>
      </c>
      <c r="O1249" s="704" t="s">
        <v>4409</v>
      </c>
      <c r="P1249" s="344"/>
      <c r="Q1249"/>
    </row>
    <row r="1250" spans="1:17" ht="28.8">
      <c r="A1250" s="340"/>
      <c r="B1250" s="667">
        <v>137010104</v>
      </c>
      <c r="C1250" s="674" t="s">
        <v>2228</v>
      </c>
      <c r="D1250" s="704">
        <v>70516561</v>
      </c>
      <c r="E1250" s="704">
        <v>108931681</v>
      </c>
      <c r="F1250" s="704">
        <v>112199632</v>
      </c>
      <c r="G1250" s="704">
        <v>115565621</v>
      </c>
      <c r="H1250" s="704">
        <v>119032589</v>
      </c>
      <c r="I1250" s="704">
        <v>122603567</v>
      </c>
      <c r="J1250" s="704">
        <v>126281674</v>
      </c>
      <c r="K1250" s="704">
        <v>130070124</v>
      </c>
      <c r="L1250" s="704">
        <v>133972228</v>
      </c>
      <c r="M1250" s="704">
        <v>137991395</v>
      </c>
      <c r="N1250" s="704">
        <v>142131137</v>
      </c>
      <c r="O1250" s="704" t="s">
        <v>4409</v>
      </c>
      <c r="P1250" s="344"/>
      <c r="Q1250"/>
    </row>
    <row r="1251" spans="1:17" ht="14.4">
      <c r="A1251" s="340"/>
      <c r="B1251" s="667">
        <v>137010111</v>
      </c>
      <c r="C1251" s="674" t="s">
        <v>2229</v>
      </c>
      <c r="D1251" s="704">
        <v>148922798</v>
      </c>
      <c r="E1251" s="704">
        <v>153390482</v>
      </c>
      <c r="F1251" s="704">
        <v>157992196</v>
      </c>
      <c r="G1251" s="704">
        <v>162731962</v>
      </c>
      <c r="H1251" s="704">
        <v>167613921</v>
      </c>
      <c r="I1251" s="704">
        <v>172642339</v>
      </c>
      <c r="J1251" s="704">
        <v>177821609</v>
      </c>
      <c r="K1251" s="704">
        <v>183156257</v>
      </c>
      <c r="L1251" s="704">
        <v>188650945</v>
      </c>
      <c r="M1251" s="704">
        <v>194310473</v>
      </c>
      <c r="N1251" s="704">
        <v>142973820</v>
      </c>
      <c r="O1251" s="704" t="s">
        <v>4409</v>
      </c>
      <c r="P1251" s="344"/>
      <c r="Q1251"/>
    </row>
    <row r="1252" spans="1:17" ht="28.8">
      <c r="A1252" s="340"/>
      <c r="B1252" s="667">
        <v>137010127</v>
      </c>
      <c r="C1252" s="675" t="s">
        <v>2230</v>
      </c>
      <c r="D1252" s="704">
        <v>703298128</v>
      </c>
      <c r="E1252" s="704">
        <v>741262814</v>
      </c>
      <c r="F1252" s="704">
        <v>763500698</v>
      </c>
      <c r="G1252" s="704">
        <v>786405719</v>
      </c>
      <c r="H1252" s="704">
        <v>809997891</v>
      </c>
      <c r="I1252" s="704">
        <v>834297828</v>
      </c>
      <c r="J1252" s="704">
        <v>859326763</v>
      </c>
      <c r="K1252" s="704">
        <v>885106565</v>
      </c>
      <c r="L1252" s="704">
        <v>911659762</v>
      </c>
      <c r="M1252" s="704">
        <v>939009555</v>
      </c>
      <c r="N1252" s="704">
        <v>967179842</v>
      </c>
      <c r="O1252" s="704" t="s">
        <v>4409</v>
      </c>
      <c r="P1252" s="344"/>
      <c r="Q1252"/>
    </row>
    <row r="1253" spans="1:17" ht="28.8">
      <c r="A1253" s="340"/>
      <c r="B1253" s="667">
        <v>137010128</v>
      </c>
      <c r="C1253" s="674" t="s">
        <v>2231</v>
      </c>
      <c r="D1253" s="704">
        <v>549096938</v>
      </c>
      <c r="E1253" s="704">
        <v>787076242</v>
      </c>
      <c r="F1253" s="704">
        <v>810688529</v>
      </c>
      <c r="G1253" s="704">
        <v>835009185</v>
      </c>
      <c r="H1253" s="704">
        <v>860059461</v>
      </c>
      <c r="I1253" s="704">
        <v>885861245</v>
      </c>
      <c r="J1253" s="704">
        <v>912437082</v>
      </c>
      <c r="K1253" s="704">
        <v>939810194</v>
      </c>
      <c r="L1253" s="704">
        <v>968004500</v>
      </c>
      <c r="M1253" s="704">
        <v>997044635</v>
      </c>
      <c r="N1253" s="704">
        <v>1026955974</v>
      </c>
      <c r="O1253" s="704" t="s">
        <v>4409</v>
      </c>
      <c r="P1253" s="344"/>
      <c r="Q1253"/>
    </row>
    <row r="1254" spans="1:17" ht="14.4">
      <c r="A1254" s="340"/>
      <c r="B1254" s="667">
        <v>137010113</v>
      </c>
      <c r="C1254" s="674" t="s">
        <v>2232</v>
      </c>
      <c r="D1254" s="704">
        <v>98105348</v>
      </c>
      <c r="E1254" s="704">
        <v>39236606</v>
      </c>
      <c r="F1254" s="704">
        <v>40413704</v>
      </c>
      <c r="G1254" s="704">
        <v>41626116</v>
      </c>
      <c r="H1254" s="704">
        <v>42874899</v>
      </c>
      <c r="I1254" s="704">
        <v>44161146</v>
      </c>
      <c r="J1254" s="704">
        <v>45485980</v>
      </c>
      <c r="K1254" s="704">
        <v>46850560</v>
      </c>
      <c r="L1254" s="704">
        <v>48256077</v>
      </c>
      <c r="M1254" s="704">
        <v>49703760</v>
      </c>
      <c r="N1254" s="704">
        <v>51194873</v>
      </c>
      <c r="O1254" s="704" t="s">
        <v>2593</v>
      </c>
      <c r="P1254" s="344"/>
      <c r="Q1254"/>
    </row>
    <row r="1255" spans="1:17" ht="28.8">
      <c r="A1255" s="340"/>
      <c r="B1255" s="667">
        <v>137010114</v>
      </c>
      <c r="C1255" s="674" t="s">
        <v>2233</v>
      </c>
      <c r="D1255" s="704">
        <v>22360741</v>
      </c>
      <c r="E1255" s="704">
        <v>4515317</v>
      </c>
      <c r="F1255" s="704">
        <v>4650776</v>
      </c>
      <c r="G1255" s="704">
        <v>4790300</v>
      </c>
      <c r="H1255" s="704">
        <v>4934009</v>
      </c>
      <c r="I1255" s="704">
        <v>5082029</v>
      </c>
      <c r="J1255" s="704">
        <v>5234490</v>
      </c>
      <c r="K1255" s="704">
        <v>5391525</v>
      </c>
      <c r="L1255" s="704">
        <v>5553271</v>
      </c>
      <c r="M1255" s="704">
        <v>5719869</v>
      </c>
      <c r="N1255" s="704">
        <v>5891465</v>
      </c>
      <c r="O1255" s="704" t="s">
        <v>2593</v>
      </c>
      <c r="P1255" s="344"/>
      <c r="Q1255"/>
    </row>
    <row r="1256" spans="1:17" ht="14.4">
      <c r="A1256" s="340"/>
      <c r="B1256" s="667">
        <v>137010131</v>
      </c>
      <c r="C1256" s="674" t="s">
        <v>2234</v>
      </c>
      <c r="D1256" s="704">
        <v>0</v>
      </c>
      <c r="E1256" s="704">
        <v>0</v>
      </c>
      <c r="F1256" s="704">
        <v>0</v>
      </c>
      <c r="G1256" s="704">
        <v>0</v>
      </c>
      <c r="H1256" s="704">
        <v>0</v>
      </c>
      <c r="I1256" s="704">
        <v>0</v>
      </c>
      <c r="J1256" s="704">
        <v>0</v>
      </c>
      <c r="K1256" s="704">
        <v>0</v>
      </c>
      <c r="L1256" s="704">
        <v>0</v>
      </c>
      <c r="M1256" s="704">
        <v>0</v>
      </c>
      <c r="N1256" s="704">
        <v>0</v>
      </c>
      <c r="O1256" s="704" t="s">
        <v>342</v>
      </c>
      <c r="P1256" s="344"/>
      <c r="Q1256"/>
    </row>
    <row r="1257" spans="1:17" ht="28.8">
      <c r="A1257" s="340"/>
      <c r="B1257" s="667">
        <v>137010133</v>
      </c>
      <c r="C1257" s="674" t="s">
        <v>2235</v>
      </c>
      <c r="D1257" s="704">
        <v>0</v>
      </c>
      <c r="E1257" s="704">
        <v>0</v>
      </c>
      <c r="F1257" s="704">
        <v>0</v>
      </c>
      <c r="G1257" s="704">
        <v>0</v>
      </c>
      <c r="H1257" s="704">
        <v>0</v>
      </c>
      <c r="I1257" s="704">
        <v>0</v>
      </c>
      <c r="J1257" s="704">
        <v>0</v>
      </c>
      <c r="K1257" s="704">
        <v>0</v>
      </c>
      <c r="L1257" s="704">
        <v>0</v>
      </c>
      <c r="M1257" s="704">
        <v>0</v>
      </c>
      <c r="N1257" s="704">
        <v>0</v>
      </c>
      <c r="O1257" s="704" t="s">
        <v>342</v>
      </c>
      <c r="P1257" s="344"/>
      <c r="Q1257"/>
    </row>
    <row r="1258" spans="1:17" ht="28.8">
      <c r="A1258" s="340"/>
      <c r="B1258" s="667">
        <v>137010134</v>
      </c>
      <c r="C1258" s="674" t="s">
        <v>2236</v>
      </c>
      <c r="D1258" s="704">
        <v>0</v>
      </c>
      <c r="E1258" s="704">
        <v>0</v>
      </c>
      <c r="F1258" s="704">
        <v>0</v>
      </c>
      <c r="G1258" s="704">
        <v>0</v>
      </c>
      <c r="H1258" s="704">
        <v>0</v>
      </c>
      <c r="I1258" s="704">
        <v>0</v>
      </c>
      <c r="J1258" s="704">
        <v>0</v>
      </c>
      <c r="K1258" s="704">
        <v>0</v>
      </c>
      <c r="L1258" s="704">
        <v>0</v>
      </c>
      <c r="M1258" s="704">
        <v>0</v>
      </c>
      <c r="N1258" s="704">
        <v>0</v>
      </c>
      <c r="O1258" s="704" t="s">
        <v>342</v>
      </c>
      <c r="P1258" s="344"/>
      <c r="Q1258"/>
    </row>
    <row r="1259" spans="1:17" ht="28.8">
      <c r="A1259" s="340"/>
      <c r="B1259" s="667">
        <v>137010135</v>
      </c>
      <c r="C1259" s="674" t="s">
        <v>2237</v>
      </c>
      <c r="D1259" s="704">
        <v>10996181592</v>
      </c>
      <c r="E1259" s="704">
        <v>6703514512</v>
      </c>
      <c r="F1259" s="704">
        <v>6080619947</v>
      </c>
      <c r="G1259" s="704">
        <v>6263038545</v>
      </c>
      <c r="H1259" s="704">
        <v>6450929702</v>
      </c>
      <c r="I1259" s="704">
        <v>6644457593</v>
      </c>
      <c r="J1259" s="704">
        <v>6843791321</v>
      </c>
      <c r="K1259" s="704">
        <v>7049105060</v>
      </c>
      <c r="L1259" s="704">
        <v>7260578212</v>
      </c>
      <c r="M1259" s="704">
        <v>7478395558</v>
      </c>
      <c r="N1259" s="704">
        <v>7702747425</v>
      </c>
      <c r="O1259" s="704" t="s">
        <v>4409</v>
      </c>
      <c r="P1259" s="344"/>
      <c r="Q1259"/>
    </row>
    <row r="1260" spans="1:17" ht="14.4">
      <c r="A1260" s="340"/>
      <c r="B1260" s="667">
        <v>137010136</v>
      </c>
      <c r="C1260" s="697" t="s">
        <v>1224</v>
      </c>
      <c r="D1260" s="704">
        <v>0</v>
      </c>
      <c r="E1260" s="704">
        <v>0</v>
      </c>
      <c r="F1260" s="704">
        <v>0</v>
      </c>
      <c r="G1260" s="704">
        <v>0</v>
      </c>
      <c r="H1260" s="704">
        <v>0</v>
      </c>
      <c r="I1260" s="704">
        <v>0</v>
      </c>
      <c r="J1260" s="704">
        <v>0</v>
      </c>
      <c r="K1260" s="704">
        <v>0</v>
      </c>
      <c r="L1260" s="704">
        <v>0</v>
      </c>
      <c r="M1260" s="704">
        <v>0</v>
      </c>
      <c r="N1260" s="704">
        <v>0</v>
      </c>
      <c r="O1260" s="704" t="s">
        <v>342</v>
      </c>
      <c r="P1260" s="344"/>
      <c r="Q1260"/>
    </row>
    <row r="1261" spans="1:17" ht="14.4">
      <c r="A1261" s="340"/>
      <c r="B1261" s="667">
        <v>137010142</v>
      </c>
      <c r="C1261" s="697" t="s">
        <v>2238</v>
      </c>
      <c r="D1261" s="704">
        <v>12989233</v>
      </c>
      <c r="E1261" s="704">
        <v>1</v>
      </c>
      <c r="F1261" s="704">
        <v>1</v>
      </c>
      <c r="G1261" s="704">
        <v>1</v>
      </c>
      <c r="H1261" s="704">
        <v>1</v>
      </c>
      <c r="I1261" s="704">
        <v>1</v>
      </c>
      <c r="J1261" s="704">
        <v>1</v>
      </c>
      <c r="K1261" s="704">
        <v>1</v>
      </c>
      <c r="L1261" s="704">
        <v>1</v>
      </c>
      <c r="M1261" s="704">
        <v>1</v>
      </c>
      <c r="N1261" s="704">
        <v>1</v>
      </c>
      <c r="O1261" s="704" t="s">
        <v>4409</v>
      </c>
      <c r="P1261" s="344"/>
      <c r="Q1261"/>
    </row>
    <row r="1262" spans="1:17" ht="14.4">
      <c r="A1262" s="340"/>
      <c r="B1262" s="667">
        <v>137010143</v>
      </c>
      <c r="C1262" s="697" t="s">
        <v>2560</v>
      </c>
      <c r="D1262" s="704">
        <v>244504579</v>
      </c>
      <c r="E1262" s="704">
        <v>251839716</v>
      </c>
      <c r="F1262" s="704">
        <v>259394908</v>
      </c>
      <c r="G1262" s="704">
        <v>267176755</v>
      </c>
      <c r="H1262" s="704">
        <v>275192058</v>
      </c>
      <c r="I1262" s="704">
        <v>283447819</v>
      </c>
      <c r="J1262" s="704">
        <v>291951254</v>
      </c>
      <c r="K1262" s="704">
        <v>300709792</v>
      </c>
      <c r="L1262" s="704">
        <v>309731085</v>
      </c>
      <c r="M1262" s="704">
        <v>319023018</v>
      </c>
      <c r="N1262" s="704">
        <v>328593708</v>
      </c>
      <c r="O1262" s="704" t="s">
        <v>4409</v>
      </c>
      <c r="P1262" s="344"/>
      <c r="Q1262"/>
    </row>
    <row r="1263" spans="1:17" ht="14.4">
      <c r="A1263" s="340"/>
      <c r="B1263" s="667">
        <v>137010144</v>
      </c>
      <c r="C1263" s="697" t="s">
        <v>4089</v>
      </c>
      <c r="D1263" s="704">
        <v>331449893</v>
      </c>
      <c r="E1263" s="704">
        <v>341393389</v>
      </c>
      <c r="F1263" s="704">
        <v>351635191</v>
      </c>
      <c r="G1263" s="704">
        <v>362184247</v>
      </c>
      <c r="H1263" s="704">
        <v>373049774</v>
      </c>
      <c r="I1263" s="704">
        <v>384241267</v>
      </c>
      <c r="J1263" s="704">
        <v>395768505</v>
      </c>
      <c r="K1263" s="704">
        <v>407641561</v>
      </c>
      <c r="L1263" s="704">
        <v>419870807</v>
      </c>
      <c r="M1263" s="704">
        <v>432466932</v>
      </c>
      <c r="N1263" s="704">
        <v>445440940</v>
      </c>
      <c r="O1263" s="704" t="s">
        <v>4409</v>
      </c>
      <c r="P1263" s="344"/>
      <c r="Q1263"/>
    </row>
    <row r="1264" spans="1:17" ht="14.4">
      <c r="A1264" s="340"/>
      <c r="B1264" s="667">
        <v>137010146</v>
      </c>
      <c r="C1264" s="697" t="s">
        <v>4090</v>
      </c>
      <c r="D1264" s="704">
        <v>0</v>
      </c>
      <c r="E1264" s="704">
        <v>0</v>
      </c>
      <c r="F1264" s="704">
        <v>0</v>
      </c>
      <c r="G1264" s="704">
        <v>0</v>
      </c>
      <c r="H1264" s="704">
        <v>0</v>
      </c>
      <c r="I1264" s="704">
        <v>0</v>
      </c>
      <c r="J1264" s="704">
        <v>0</v>
      </c>
      <c r="K1264" s="704">
        <v>0</v>
      </c>
      <c r="L1264" s="704">
        <v>0</v>
      </c>
      <c r="M1264" s="704">
        <v>0</v>
      </c>
      <c r="N1264" s="704">
        <v>0</v>
      </c>
      <c r="O1264" s="704" t="s">
        <v>342</v>
      </c>
      <c r="P1264" s="344"/>
      <c r="Q1264"/>
    </row>
    <row r="1265" spans="1:17" ht="14.4">
      <c r="A1265" s="340"/>
      <c r="B1265" s="667">
        <v>137010150</v>
      </c>
      <c r="C1265" s="697" t="s">
        <v>2255</v>
      </c>
      <c r="D1265" s="704">
        <v>24977295042</v>
      </c>
      <c r="E1265" s="704">
        <v>5598575838</v>
      </c>
      <c r="F1265" s="704">
        <v>0</v>
      </c>
      <c r="G1265" s="704">
        <v>0</v>
      </c>
      <c r="H1265" s="704">
        <v>0</v>
      </c>
      <c r="I1265" s="704">
        <v>0</v>
      </c>
      <c r="J1265" s="704">
        <v>0</v>
      </c>
      <c r="K1265" s="704">
        <v>0</v>
      </c>
      <c r="L1265" s="704">
        <v>0</v>
      </c>
      <c r="M1265" s="704">
        <v>0</v>
      </c>
      <c r="N1265" s="704">
        <v>0</v>
      </c>
      <c r="O1265" s="704" t="s">
        <v>4409</v>
      </c>
      <c r="P1265" s="344"/>
      <c r="Q1265"/>
    </row>
    <row r="1266" spans="1:17" ht="14.4">
      <c r="A1266" s="340"/>
      <c r="B1266" s="667">
        <v>137010154</v>
      </c>
      <c r="C1266" s="697" t="s">
        <v>1225</v>
      </c>
      <c r="D1266" s="704">
        <v>13394597928</v>
      </c>
      <c r="E1266" s="704">
        <v>3912048856</v>
      </c>
      <c r="F1266" s="704">
        <v>4029410322</v>
      </c>
      <c r="G1266" s="704">
        <v>4150292631</v>
      </c>
      <c r="H1266" s="704">
        <v>4274801410</v>
      </c>
      <c r="I1266" s="704">
        <v>4403045453</v>
      </c>
      <c r="J1266" s="704">
        <v>4535136816</v>
      </c>
      <c r="K1266" s="704">
        <v>4671190921</v>
      </c>
      <c r="L1266" s="704">
        <v>4811326648</v>
      </c>
      <c r="M1266" s="704">
        <v>4955666448</v>
      </c>
      <c r="N1266" s="704">
        <v>5104336441</v>
      </c>
      <c r="O1266" s="704" t="s">
        <v>4409</v>
      </c>
      <c r="P1266" s="344"/>
      <c r="Q1266"/>
    </row>
    <row r="1267" spans="1:17" ht="14.4">
      <c r="A1267" s="340"/>
      <c r="B1267" s="667">
        <v>137010155</v>
      </c>
      <c r="C1267" s="697" t="s">
        <v>4131</v>
      </c>
      <c r="D1267" s="704">
        <v>1417766796</v>
      </c>
      <c r="E1267" s="704">
        <v>1</v>
      </c>
      <c r="F1267" s="704">
        <v>1</v>
      </c>
      <c r="G1267" s="704">
        <v>1</v>
      </c>
      <c r="H1267" s="704">
        <v>1</v>
      </c>
      <c r="I1267" s="704">
        <v>1</v>
      </c>
      <c r="J1267" s="704">
        <v>1</v>
      </c>
      <c r="K1267" s="704">
        <v>1</v>
      </c>
      <c r="L1267" s="704">
        <v>1</v>
      </c>
      <c r="M1267" s="704">
        <v>1</v>
      </c>
      <c r="N1267" s="704">
        <v>1</v>
      </c>
      <c r="O1267" s="704" t="s">
        <v>4409</v>
      </c>
      <c r="P1267" s="344"/>
      <c r="Q1267"/>
    </row>
    <row r="1268" spans="1:17" ht="14.4">
      <c r="A1268" s="340"/>
      <c r="B1268" s="667">
        <v>137010156</v>
      </c>
      <c r="C1268" s="697" t="s">
        <v>4132</v>
      </c>
      <c r="D1268" s="704">
        <v>0</v>
      </c>
      <c r="E1268" s="704">
        <v>0</v>
      </c>
      <c r="F1268" s="704">
        <v>0</v>
      </c>
      <c r="G1268" s="704">
        <v>0</v>
      </c>
      <c r="H1268" s="704">
        <v>0</v>
      </c>
      <c r="I1268" s="704">
        <v>0</v>
      </c>
      <c r="J1268" s="704">
        <v>0</v>
      </c>
      <c r="K1268" s="704">
        <v>0</v>
      </c>
      <c r="L1268" s="704">
        <v>0</v>
      </c>
      <c r="M1268" s="704">
        <v>0</v>
      </c>
      <c r="N1268" s="704">
        <v>0</v>
      </c>
      <c r="O1268" s="704" t="s">
        <v>342</v>
      </c>
      <c r="P1268" s="344"/>
      <c r="Q1268"/>
    </row>
    <row r="1269" spans="1:17" ht="14.4">
      <c r="A1269" s="340"/>
      <c r="B1269" s="667">
        <v>137010158</v>
      </c>
      <c r="C1269" s="697" t="s">
        <v>2918</v>
      </c>
      <c r="D1269" s="704">
        <v>179702075</v>
      </c>
      <c r="E1269" s="704">
        <v>1</v>
      </c>
      <c r="F1269" s="704">
        <v>1</v>
      </c>
      <c r="G1269" s="704">
        <v>1</v>
      </c>
      <c r="H1269" s="704">
        <v>1</v>
      </c>
      <c r="I1269" s="704">
        <v>1</v>
      </c>
      <c r="J1269" s="704">
        <v>1</v>
      </c>
      <c r="K1269" s="704">
        <v>1</v>
      </c>
      <c r="L1269" s="704">
        <v>1</v>
      </c>
      <c r="M1269" s="704">
        <v>1</v>
      </c>
      <c r="N1269" s="704">
        <v>1</v>
      </c>
      <c r="O1269" s="704" t="s">
        <v>4409</v>
      </c>
      <c r="P1269" s="344"/>
      <c r="Q1269"/>
    </row>
    <row r="1270" spans="1:17" ht="14.4">
      <c r="A1270" s="340"/>
      <c r="B1270" s="667">
        <v>137010152</v>
      </c>
      <c r="C1270" s="697" t="s">
        <v>4133</v>
      </c>
      <c r="D1270" s="704">
        <v>0</v>
      </c>
      <c r="E1270" s="704">
        <v>0</v>
      </c>
      <c r="F1270" s="704">
        <v>0</v>
      </c>
      <c r="G1270" s="704">
        <v>0</v>
      </c>
      <c r="H1270" s="704">
        <v>0</v>
      </c>
      <c r="I1270" s="704">
        <v>0</v>
      </c>
      <c r="J1270" s="704">
        <v>0</v>
      </c>
      <c r="K1270" s="704">
        <v>0</v>
      </c>
      <c r="L1270" s="704">
        <v>0</v>
      </c>
      <c r="M1270" s="704">
        <v>0</v>
      </c>
      <c r="N1270" s="704">
        <v>0</v>
      </c>
      <c r="O1270" s="704" t="s">
        <v>342</v>
      </c>
      <c r="P1270" s="344"/>
      <c r="Q1270"/>
    </row>
    <row r="1271" spans="1:17" ht="14.4">
      <c r="A1271" s="340"/>
      <c r="B1271" s="667">
        <v>137010160</v>
      </c>
      <c r="C1271" s="697" t="s">
        <v>2894</v>
      </c>
      <c r="D1271" s="704">
        <v>0</v>
      </c>
      <c r="E1271" s="704">
        <v>0</v>
      </c>
      <c r="F1271" s="704">
        <v>0</v>
      </c>
      <c r="G1271" s="704">
        <v>0</v>
      </c>
      <c r="H1271" s="704">
        <v>0</v>
      </c>
      <c r="I1271" s="704">
        <v>0</v>
      </c>
      <c r="J1271" s="704">
        <v>0</v>
      </c>
      <c r="K1271" s="704">
        <v>0</v>
      </c>
      <c r="L1271" s="704">
        <v>0</v>
      </c>
      <c r="M1271" s="704">
        <v>0</v>
      </c>
      <c r="N1271" s="704">
        <v>0</v>
      </c>
      <c r="O1271" s="704" t="s">
        <v>342</v>
      </c>
      <c r="P1271" s="344"/>
      <c r="Q1271"/>
    </row>
    <row r="1272" spans="1:17" ht="14.4">
      <c r="A1272" s="340"/>
      <c r="B1272" s="694">
        <v>137010130</v>
      </c>
      <c r="C1272" s="676" t="s">
        <v>203</v>
      </c>
      <c r="D1272" s="708">
        <f>+D1273</f>
        <v>19295286580</v>
      </c>
      <c r="E1272" s="708">
        <f t="shared" ref="E1272:N1272" si="97">+E1273</f>
        <v>24911758240</v>
      </c>
      <c r="F1272" s="708">
        <f t="shared" si="97"/>
        <v>25659110987</v>
      </c>
      <c r="G1272" s="708">
        <f t="shared" si="97"/>
        <v>26428884317</v>
      </c>
      <c r="H1272" s="708">
        <f t="shared" si="97"/>
        <v>27221750846</v>
      </c>
      <c r="I1272" s="708">
        <f t="shared" si="97"/>
        <v>28038403372</v>
      </c>
      <c r="J1272" s="708">
        <f t="shared" si="97"/>
        <v>28879555473</v>
      </c>
      <c r="K1272" s="708">
        <f t="shared" si="97"/>
        <v>29745942137</v>
      </c>
      <c r="L1272" s="708">
        <f t="shared" si="97"/>
        <v>30638320401</v>
      </c>
      <c r="M1272" s="708">
        <f t="shared" si="97"/>
        <v>31557470013</v>
      </c>
      <c r="N1272" s="708">
        <f t="shared" si="97"/>
        <v>32504194114</v>
      </c>
      <c r="O1272" s="708" t="s">
        <v>342</v>
      </c>
      <c r="P1272" s="344"/>
      <c r="Q1272"/>
    </row>
    <row r="1273" spans="1:17" ht="28.8">
      <c r="A1273" s="340"/>
      <c r="B1273" s="667">
        <v>13701013001</v>
      </c>
      <c r="C1273" s="674" t="s">
        <v>2239</v>
      </c>
      <c r="D1273" s="704">
        <v>19295286580</v>
      </c>
      <c r="E1273" s="704">
        <v>24911758240</v>
      </c>
      <c r="F1273" s="704">
        <v>25659110987</v>
      </c>
      <c r="G1273" s="704">
        <v>26428884317</v>
      </c>
      <c r="H1273" s="704">
        <v>27221750846</v>
      </c>
      <c r="I1273" s="704">
        <v>28038403372</v>
      </c>
      <c r="J1273" s="704">
        <v>28879555473</v>
      </c>
      <c r="K1273" s="704">
        <v>29745942137</v>
      </c>
      <c r="L1273" s="704">
        <v>30638320401</v>
      </c>
      <c r="M1273" s="704">
        <v>31557470013</v>
      </c>
      <c r="N1273" s="704">
        <v>32504194114</v>
      </c>
      <c r="O1273" s="704" t="s">
        <v>4409</v>
      </c>
      <c r="P1273" s="344"/>
      <c r="Q1273"/>
    </row>
    <row r="1274" spans="1:17" ht="14.4">
      <c r="A1274" s="340"/>
      <c r="B1274" s="669" t="s">
        <v>4091</v>
      </c>
      <c r="C1274" s="670" t="s">
        <v>2240</v>
      </c>
      <c r="D1274" s="705">
        <f t="shared" ref="D1274:N1274" si="98">+D1275</f>
        <v>1211151369</v>
      </c>
      <c r="E1274" s="705">
        <f t="shared" si="98"/>
        <v>1092727000</v>
      </c>
      <c r="F1274" s="705">
        <f t="shared" si="98"/>
        <v>1125508810</v>
      </c>
      <c r="G1274" s="705">
        <f t="shared" si="98"/>
        <v>1159274074</v>
      </c>
      <c r="H1274" s="705">
        <f t="shared" si="98"/>
        <v>1194052297</v>
      </c>
      <c r="I1274" s="705">
        <f t="shared" si="98"/>
        <v>1229873865</v>
      </c>
      <c r="J1274" s="705">
        <f t="shared" si="98"/>
        <v>1266770081</v>
      </c>
      <c r="K1274" s="705">
        <f t="shared" si="98"/>
        <v>1304773184</v>
      </c>
      <c r="L1274" s="705">
        <f t="shared" si="98"/>
        <v>1343916380</v>
      </c>
      <c r="M1274" s="705">
        <f t="shared" si="98"/>
        <v>1384233872</v>
      </c>
      <c r="N1274" s="705">
        <f t="shared" si="98"/>
        <v>1425760888</v>
      </c>
      <c r="O1274" s="705" t="s">
        <v>342</v>
      </c>
      <c r="P1274" s="344"/>
      <c r="Q1274"/>
    </row>
    <row r="1275" spans="1:17" ht="14.4">
      <c r="A1275" s="340"/>
      <c r="B1275" s="667">
        <v>1370102</v>
      </c>
      <c r="C1275" s="674" t="s">
        <v>2240</v>
      </c>
      <c r="D1275" s="704">
        <v>1211151369</v>
      </c>
      <c r="E1275" s="704">
        <v>1092727000</v>
      </c>
      <c r="F1275" s="704">
        <v>1125508810</v>
      </c>
      <c r="G1275" s="704">
        <v>1159274074</v>
      </c>
      <c r="H1275" s="704">
        <v>1194052297</v>
      </c>
      <c r="I1275" s="704">
        <v>1229873865</v>
      </c>
      <c r="J1275" s="704">
        <v>1266770081</v>
      </c>
      <c r="K1275" s="704">
        <v>1304773184</v>
      </c>
      <c r="L1275" s="704">
        <v>1343916380</v>
      </c>
      <c r="M1275" s="704">
        <v>1384233872</v>
      </c>
      <c r="N1275" s="704">
        <v>1425760888</v>
      </c>
      <c r="O1275" s="704" t="s">
        <v>2921</v>
      </c>
      <c r="P1275" s="344"/>
      <c r="Q1275"/>
    </row>
    <row r="1276" spans="1:17" ht="14.4">
      <c r="A1276" s="340"/>
      <c r="B1276" s="665">
        <v>13702</v>
      </c>
      <c r="C1276" s="692" t="s">
        <v>183</v>
      </c>
      <c r="D1276" s="703">
        <f t="shared" ref="D1276:N1276" si="99">+D1277+D1280+D1282</f>
        <v>1207300592102</v>
      </c>
      <c r="E1276" s="703">
        <f t="shared" si="99"/>
        <v>1115961286893</v>
      </c>
      <c r="F1276" s="703">
        <f t="shared" si="99"/>
        <v>772537424578</v>
      </c>
      <c r="G1276" s="703">
        <f t="shared" si="99"/>
        <v>1043307737007</v>
      </c>
      <c r="H1276" s="703">
        <f t="shared" si="99"/>
        <v>1810083391258</v>
      </c>
      <c r="I1276" s="703">
        <f t="shared" si="99"/>
        <v>1320336382754</v>
      </c>
      <c r="J1276" s="703">
        <f t="shared" si="99"/>
        <v>1340717626003</v>
      </c>
      <c r="K1276" s="703">
        <f t="shared" si="99"/>
        <v>1364615785232</v>
      </c>
      <c r="L1276" s="703">
        <f t="shared" si="99"/>
        <v>1409217120025</v>
      </c>
      <c r="M1276" s="703">
        <f t="shared" si="99"/>
        <v>1489540243865</v>
      </c>
      <c r="N1276" s="703">
        <f t="shared" si="99"/>
        <v>1535320821581</v>
      </c>
      <c r="O1276" s="703" t="s">
        <v>342</v>
      </c>
      <c r="P1276" s="344"/>
      <c r="Q1276"/>
    </row>
    <row r="1277" spans="1:17" ht="28.8">
      <c r="A1277" s="340"/>
      <c r="B1277" s="669" t="s">
        <v>1824</v>
      </c>
      <c r="C1277" s="670" t="s">
        <v>2241</v>
      </c>
      <c r="D1277" s="705">
        <f t="shared" ref="D1277:N1277" si="100">+SUM(D1278:D1279)</f>
        <v>1203504221329</v>
      </c>
      <c r="E1277" s="705">
        <f>+SUM(E1278:E1279)</f>
        <v>1112375000000</v>
      </c>
      <c r="F1277" s="705">
        <f t="shared" si="100"/>
        <v>768736000000</v>
      </c>
      <c r="G1277" s="705">
        <f t="shared" si="100"/>
        <v>1039291000000</v>
      </c>
      <c r="H1277" s="705">
        <f t="shared" si="100"/>
        <v>1805905000000</v>
      </c>
      <c r="I1277" s="705">
        <f t="shared" si="100"/>
        <v>1315980000000</v>
      </c>
      <c r="J1277" s="705">
        <f t="shared" si="100"/>
        <v>1336136000000</v>
      </c>
      <c r="K1277" s="705">
        <f t="shared" si="100"/>
        <v>1359804000000</v>
      </c>
      <c r="L1277" s="705">
        <f t="shared" si="100"/>
        <v>1404173000000</v>
      </c>
      <c r="M1277" s="705">
        <f t="shared" si="100"/>
        <v>1484261000000</v>
      </c>
      <c r="N1277" s="705">
        <f t="shared" si="100"/>
        <v>1529788769998</v>
      </c>
      <c r="O1277" s="705" t="s">
        <v>342</v>
      </c>
      <c r="P1277" s="344"/>
      <c r="Q1277"/>
    </row>
    <row r="1278" spans="1:17" ht="28.8">
      <c r="A1278" s="340"/>
      <c r="B1278" s="667">
        <v>1370201</v>
      </c>
      <c r="C1278" s="674" t="s">
        <v>2616</v>
      </c>
      <c r="D1278" s="704">
        <v>656456847998</v>
      </c>
      <c r="E1278" s="704">
        <v>606750000000</v>
      </c>
      <c r="F1278" s="704">
        <v>576552000000</v>
      </c>
      <c r="G1278" s="704">
        <v>779468000000</v>
      </c>
      <c r="H1278" s="704">
        <v>1354429000000</v>
      </c>
      <c r="I1278" s="704">
        <v>986985000000</v>
      </c>
      <c r="J1278" s="704">
        <v>1002102000000</v>
      </c>
      <c r="K1278" s="704">
        <v>1019853000000</v>
      </c>
      <c r="L1278" s="704">
        <v>1053130000000</v>
      </c>
      <c r="M1278" s="704">
        <v>1113196000000</v>
      </c>
      <c r="N1278" s="704">
        <v>1147341835167</v>
      </c>
      <c r="O1278" s="704" t="s">
        <v>2592</v>
      </c>
      <c r="P1278" s="344"/>
      <c r="Q1278"/>
    </row>
    <row r="1279" spans="1:17" ht="28.8">
      <c r="A1279" s="340"/>
      <c r="B1279" s="667">
        <v>1370206</v>
      </c>
      <c r="C1279" s="674" t="s">
        <v>2242</v>
      </c>
      <c r="D1279" s="704">
        <v>547047373331</v>
      </c>
      <c r="E1279" s="704">
        <v>505625000000</v>
      </c>
      <c r="F1279" s="704">
        <v>192184000000</v>
      </c>
      <c r="G1279" s="704">
        <v>259823000000</v>
      </c>
      <c r="H1279" s="704">
        <v>451476000000</v>
      </c>
      <c r="I1279" s="704">
        <v>328995000000</v>
      </c>
      <c r="J1279" s="704">
        <v>334034000000</v>
      </c>
      <c r="K1279" s="704">
        <v>339951000000</v>
      </c>
      <c r="L1279" s="704">
        <v>351043000000</v>
      </c>
      <c r="M1279" s="704">
        <v>371065000000</v>
      </c>
      <c r="N1279" s="704">
        <v>382446934831</v>
      </c>
      <c r="O1279" s="704" t="s">
        <v>2592</v>
      </c>
      <c r="P1279" s="344"/>
      <c r="Q1279"/>
    </row>
    <row r="1280" spans="1:17" ht="14.4">
      <c r="A1280" s="340"/>
      <c r="B1280" s="669">
        <v>1370202</v>
      </c>
      <c r="C1280" s="670" t="s">
        <v>1184</v>
      </c>
      <c r="D1280" s="705">
        <f t="shared" ref="D1280:N1280" si="101">+D1281</f>
        <v>3796370773</v>
      </c>
      <c r="E1280" s="705">
        <f t="shared" si="101"/>
        <v>3586286893</v>
      </c>
      <c r="F1280" s="705">
        <f t="shared" si="101"/>
        <v>3801424578</v>
      </c>
      <c r="G1280" s="705">
        <f t="shared" si="101"/>
        <v>4016737007</v>
      </c>
      <c r="H1280" s="705">
        <f t="shared" si="101"/>
        <v>4178391258</v>
      </c>
      <c r="I1280" s="705">
        <f t="shared" si="101"/>
        <v>4356382754</v>
      </c>
      <c r="J1280" s="705">
        <f t="shared" si="101"/>
        <v>4581626003</v>
      </c>
      <c r="K1280" s="705">
        <f t="shared" si="101"/>
        <v>4811785232</v>
      </c>
      <c r="L1280" s="705">
        <f t="shared" si="101"/>
        <v>5044120025</v>
      </c>
      <c r="M1280" s="705">
        <f t="shared" si="101"/>
        <v>5279243865</v>
      </c>
      <c r="N1280" s="705">
        <f t="shared" si="101"/>
        <v>5532051583</v>
      </c>
      <c r="O1280" s="705" t="s">
        <v>342</v>
      </c>
      <c r="P1280" s="344"/>
      <c r="Q1280"/>
    </row>
    <row r="1281" spans="1:17" ht="14.4">
      <c r="A1281" s="340"/>
      <c r="B1281" s="667">
        <v>137020201</v>
      </c>
      <c r="C1281" s="674" t="s">
        <v>2243</v>
      </c>
      <c r="D1281" s="704">
        <v>3796370773</v>
      </c>
      <c r="E1281" s="704">
        <v>3586286893</v>
      </c>
      <c r="F1281" s="704">
        <v>3801424578</v>
      </c>
      <c r="G1281" s="704">
        <v>4016737007</v>
      </c>
      <c r="H1281" s="704">
        <v>4178391258</v>
      </c>
      <c r="I1281" s="704">
        <v>4356382754</v>
      </c>
      <c r="J1281" s="704">
        <v>4581626003</v>
      </c>
      <c r="K1281" s="704">
        <v>4811785232</v>
      </c>
      <c r="L1281" s="704">
        <v>5044120025</v>
      </c>
      <c r="M1281" s="704">
        <v>5279243865</v>
      </c>
      <c r="N1281" s="704">
        <v>5532051583</v>
      </c>
      <c r="O1281" s="704" t="s">
        <v>2593</v>
      </c>
      <c r="P1281" s="344"/>
      <c r="Q1281"/>
    </row>
    <row r="1282" spans="1:17" ht="14.4">
      <c r="A1282" s="340"/>
      <c r="B1282" s="669">
        <v>1370203</v>
      </c>
      <c r="C1282" s="670" t="s">
        <v>1180</v>
      </c>
      <c r="D1282" s="705">
        <f t="shared" ref="D1282:N1282" si="102">+D1283</f>
        <v>0</v>
      </c>
      <c r="E1282" s="705">
        <f t="shared" si="102"/>
        <v>0</v>
      </c>
      <c r="F1282" s="705">
        <f t="shared" si="102"/>
        <v>0</v>
      </c>
      <c r="G1282" s="705">
        <f t="shared" si="102"/>
        <v>0</v>
      </c>
      <c r="H1282" s="705">
        <f t="shared" si="102"/>
        <v>0</v>
      </c>
      <c r="I1282" s="705">
        <f t="shared" si="102"/>
        <v>0</v>
      </c>
      <c r="J1282" s="705">
        <f t="shared" si="102"/>
        <v>0</v>
      </c>
      <c r="K1282" s="705">
        <f t="shared" si="102"/>
        <v>0</v>
      </c>
      <c r="L1282" s="705">
        <f t="shared" si="102"/>
        <v>0</v>
      </c>
      <c r="M1282" s="705">
        <f t="shared" si="102"/>
        <v>0</v>
      </c>
      <c r="N1282" s="705">
        <f t="shared" si="102"/>
        <v>0</v>
      </c>
      <c r="O1282" s="705" t="s">
        <v>342</v>
      </c>
      <c r="P1282" s="344"/>
      <c r="Q1282"/>
    </row>
    <row r="1283" spans="1:17" ht="14.4">
      <c r="A1283" s="340"/>
      <c r="B1283" s="667">
        <v>137020301</v>
      </c>
      <c r="C1283" s="674" t="s">
        <v>2244</v>
      </c>
      <c r="D1283" s="704">
        <v>0</v>
      </c>
      <c r="E1283" s="704">
        <v>0</v>
      </c>
      <c r="F1283" s="704">
        <v>0</v>
      </c>
      <c r="G1283" s="704">
        <v>0</v>
      </c>
      <c r="H1283" s="704">
        <v>0</v>
      </c>
      <c r="I1283" s="704">
        <v>0</v>
      </c>
      <c r="J1283" s="704">
        <v>0</v>
      </c>
      <c r="K1283" s="704">
        <v>0</v>
      </c>
      <c r="L1283" s="704">
        <v>0</v>
      </c>
      <c r="M1283" s="704">
        <v>0</v>
      </c>
      <c r="N1283" s="704">
        <v>0</v>
      </c>
      <c r="O1283" s="704" t="s">
        <v>342</v>
      </c>
      <c r="P1283" s="344"/>
      <c r="Q1283"/>
    </row>
    <row r="1284" spans="1:17" ht="14.4">
      <c r="A1284" s="340"/>
      <c r="B1284" s="665">
        <v>13703</v>
      </c>
      <c r="C1284" s="692" t="s">
        <v>200</v>
      </c>
      <c r="D1284" s="703">
        <f t="shared" ref="D1284:N1284" si="103">+SUM(D1285:D1288)+D1290</f>
        <v>300558256239.79999</v>
      </c>
      <c r="E1284" s="703">
        <f t="shared" si="103"/>
        <v>755522953</v>
      </c>
      <c r="F1284" s="703">
        <f t="shared" si="103"/>
        <v>775644941</v>
      </c>
      <c r="G1284" s="703">
        <f t="shared" si="103"/>
        <v>796332434</v>
      </c>
      <c r="H1284" s="703">
        <f t="shared" si="103"/>
        <v>817601825</v>
      </c>
      <c r="I1284" s="703">
        <f t="shared" si="103"/>
        <v>839469988</v>
      </c>
      <c r="J1284" s="703">
        <f t="shared" si="103"/>
        <v>861954297</v>
      </c>
      <c r="K1284" s="703">
        <f t="shared" si="103"/>
        <v>885072640</v>
      </c>
      <c r="L1284" s="703">
        <f t="shared" si="103"/>
        <v>911624818</v>
      </c>
      <c r="M1284" s="703">
        <f t="shared" si="103"/>
        <v>938973561</v>
      </c>
      <c r="N1284" s="703">
        <f t="shared" si="103"/>
        <v>967142768</v>
      </c>
      <c r="O1284" s="703" t="s">
        <v>342</v>
      </c>
      <c r="P1284" s="344"/>
      <c r="Q1284"/>
    </row>
    <row r="1285" spans="1:17" ht="14.4">
      <c r="A1285" s="340"/>
      <c r="B1285" s="667">
        <v>1370301</v>
      </c>
      <c r="C1285" s="674" t="s">
        <v>327</v>
      </c>
      <c r="D1285" s="704">
        <v>0</v>
      </c>
      <c r="E1285" s="704">
        <v>0</v>
      </c>
      <c r="F1285" s="704">
        <v>0</v>
      </c>
      <c r="G1285" s="704">
        <v>0</v>
      </c>
      <c r="H1285" s="704">
        <v>0</v>
      </c>
      <c r="I1285" s="704">
        <v>0</v>
      </c>
      <c r="J1285" s="704">
        <v>0</v>
      </c>
      <c r="K1285" s="704">
        <v>0</v>
      </c>
      <c r="L1285" s="704">
        <v>0</v>
      </c>
      <c r="M1285" s="704">
        <v>0</v>
      </c>
      <c r="N1285" s="704">
        <v>0</v>
      </c>
      <c r="O1285" s="704" t="s">
        <v>342</v>
      </c>
      <c r="P1285" s="344"/>
      <c r="Q1285"/>
    </row>
    <row r="1286" spans="1:17" ht="27.75" customHeight="1">
      <c r="A1286" s="340"/>
      <c r="B1286" s="667">
        <v>1370302</v>
      </c>
      <c r="C1286" s="674" t="s">
        <v>413</v>
      </c>
      <c r="D1286" s="704">
        <f>+ROUND(312064339.2,0)</f>
        <v>312064339</v>
      </c>
      <c r="E1286" s="704">
        <v>585942979</v>
      </c>
      <c r="F1286" s="704">
        <v>603521268</v>
      </c>
      <c r="G1286" s="704">
        <v>621626906</v>
      </c>
      <c r="H1286" s="704">
        <v>640275714</v>
      </c>
      <c r="I1286" s="704">
        <v>659483985</v>
      </c>
      <c r="J1286" s="704">
        <v>679268504</v>
      </c>
      <c r="K1286" s="704">
        <v>699646560</v>
      </c>
      <c r="L1286" s="704">
        <v>720635956</v>
      </c>
      <c r="M1286" s="704">
        <v>742255034</v>
      </c>
      <c r="N1286" s="704">
        <v>764522685</v>
      </c>
      <c r="O1286" s="704" t="s">
        <v>2593</v>
      </c>
      <c r="P1286" s="344"/>
      <c r="Q1286"/>
    </row>
    <row r="1287" spans="1:17" ht="14.4">
      <c r="A1287" s="340"/>
      <c r="B1287" s="667">
        <v>1370303</v>
      </c>
      <c r="C1287" s="674" t="s">
        <v>2245</v>
      </c>
      <c r="D1287" s="704">
        <v>1</v>
      </c>
      <c r="E1287" s="704">
        <v>1</v>
      </c>
      <c r="F1287" s="704">
        <v>1</v>
      </c>
      <c r="G1287" s="704">
        <v>1</v>
      </c>
      <c r="H1287" s="704">
        <v>1</v>
      </c>
      <c r="I1287" s="704">
        <v>1</v>
      </c>
      <c r="J1287" s="704">
        <v>1</v>
      </c>
      <c r="K1287" s="704">
        <v>1</v>
      </c>
      <c r="L1287" s="704">
        <v>1</v>
      </c>
      <c r="M1287" s="704">
        <v>1</v>
      </c>
      <c r="N1287" s="704">
        <v>1</v>
      </c>
      <c r="O1287" s="704" t="s">
        <v>2593</v>
      </c>
      <c r="P1287" s="344"/>
      <c r="Q1287"/>
    </row>
    <row r="1288" spans="1:17" ht="14.4">
      <c r="A1288" s="340"/>
      <c r="B1288" s="669">
        <v>1370304</v>
      </c>
      <c r="C1288" s="670" t="s">
        <v>724</v>
      </c>
      <c r="D1288" s="705">
        <f t="shared" ref="D1288:N1288" si="104">+D1289</f>
        <v>246191899.80000001</v>
      </c>
      <c r="E1288" s="705">
        <f t="shared" si="104"/>
        <v>169579973</v>
      </c>
      <c r="F1288" s="705">
        <f t="shared" si="104"/>
        <v>172123672</v>
      </c>
      <c r="G1288" s="705">
        <f t="shared" si="104"/>
        <v>174705527</v>
      </c>
      <c r="H1288" s="705">
        <f t="shared" si="104"/>
        <v>177326110</v>
      </c>
      <c r="I1288" s="705">
        <f t="shared" si="104"/>
        <v>179986002</v>
      </c>
      <c r="J1288" s="705">
        <f t="shared" si="104"/>
        <v>182685792</v>
      </c>
      <c r="K1288" s="705">
        <f t="shared" si="104"/>
        <v>185426079</v>
      </c>
      <c r="L1288" s="705">
        <f t="shared" si="104"/>
        <v>190988861</v>
      </c>
      <c r="M1288" s="705">
        <f t="shared" si="104"/>
        <v>196718526</v>
      </c>
      <c r="N1288" s="705">
        <f t="shared" si="104"/>
        <v>202620082</v>
      </c>
      <c r="O1288" s="705" t="s">
        <v>342</v>
      </c>
      <c r="P1288" s="344"/>
      <c r="Q1288"/>
    </row>
    <row r="1289" spans="1:17" ht="14.4">
      <c r="A1289" s="340"/>
      <c r="B1289" s="667">
        <v>137030401</v>
      </c>
      <c r="C1289" s="674" t="s">
        <v>330</v>
      </c>
      <c r="D1289" s="704">
        <v>246191899.80000001</v>
      </c>
      <c r="E1289" s="704">
        <v>169579973</v>
      </c>
      <c r="F1289" s="704">
        <v>172123672</v>
      </c>
      <c r="G1289" s="704">
        <v>174705527</v>
      </c>
      <c r="H1289" s="704">
        <v>177326110</v>
      </c>
      <c r="I1289" s="704">
        <v>179986002</v>
      </c>
      <c r="J1289" s="704">
        <v>182685792</v>
      </c>
      <c r="K1289" s="704">
        <v>185426079</v>
      </c>
      <c r="L1289" s="704">
        <v>190988861</v>
      </c>
      <c r="M1289" s="704">
        <v>196718526</v>
      </c>
      <c r="N1289" s="704">
        <v>202620082</v>
      </c>
      <c r="O1289" s="704" t="s">
        <v>2593</v>
      </c>
      <c r="P1289" s="344"/>
      <c r="Q1289"/>
    </row>
    <row r="1290" spans="1:17" ht="14.4">
      <c r="A1290" s="340"/>
      <c r="B1290" s="669">
        <v>1370308</v>
      </c>
      <c r="C1290" s="670" t="s">
        <v>2026</v>
      </c>
      <c r="D1290" s="705">
        <f t="shared" ref="D1290:N1290" si="105">+D1291</f>
        <v>300000000000</v>
      </c>
      <c r="E1290" s="705">
        <f t="shared" si="105"/>
        <v>0</v>
      </c>
      <c r="F1290" s="705">
        <f t="shared" si="105"/>
        <v>0</v>
      </c>
      <c r="G1290" s="705">
        <f t="shared" si="105"/>
        <v>0</v>
      </c>
      <c r="H1290" s="705">
        <f t="shared" si="105"/>
        <v>0</v>
      </c>
      <c r="I1290" s="705">
        <f t="shared" si="105"/>
        <v>0</v>
      </c>
      <c r="J1290" s="705">
        <f t="shared" si="105"/>
        <v>0</v>
      </c>
      <c r="K1290" s="705">
        <f t="shared" si="105"/>
        <v>0</v>
      </c>
      <c r="L1290" s="705">
        <f t="shared" si="105"/>
        <v>0</v>
      </c>
      <c r="M1290" s="705">
        <f t="shared" si="105"/>
        <v>0</v>
      </c>
      <c r="N1290" s="705">
        <f t="shared" si="105"/>
        <v>0</v>
      </c>
      <c r="O1290" s="705" t="s">
        <v>342</v>
      </c>
      <c r="P1290" s="344"/>
      <c r="Q1290"/>
    </row>
    <row r="1291" spans="1:17" ht="14.4">
      <c r="A1291" s="340"/>
      <c r="B1291" s="667">
        <v>137030899</v>
      </c>
      <c r="C1291" s="674" t="s">
        <v>2028</v>
      </c>
      <c r="D1291" s="704">
        <v>300000000000</v>
      </c>
      <c r="E1291" s="704">
        <v>0</v>
      </c>
      <c r="F1291" s="704">
        <v>0</v>
      </c>
      <c r="G1291" s="704">
        <v>0</v>
      </c>
      <c r="H1291" s="704">
        <v>0</v>
      </c>
      <c r="I1291" s="704">
        <v>0</v>
      </c>
      <c r="J1291" s="704">
        <v>0</v>
      </c>
      <c r="K1291" s="704">
        <v>0</v>
      </c>
      <c r="L1291" s="704">
        <v>0</v>
      </c>
      <c r="M1291" s="704">
        <v>0</v>
      </c>
      <c r="N1291" s="704">
        <v>0</v>
      </c>
      <c r="O1291" s="704" t="s">
        <v>2593</v>
      </c>
      <c r="P1291" s="344"/>
      <c r="Q1291"/>
    </row>
    <row r="1292" spans="1:17" ht="14.4">
      <c r="A1292" s="340"/>
      <c r="B1292" s="698">
        <v>1</v>
      </c>
      <c r="C1292" s="699" t="s">
        <v>1200</v>
      </c>
      <c r="D1292" s="712">
        <f t="shared" ref="D1292:N1292" si="106">+D1227+D1182+D863</f>
        <v>5946705582137.7998</v>
      </c>
      <c r="E1292" s="712">
        <f t="shared" si="106"/>
        <v>5049531499072</v>
      </c>
      <c r="F1292" s="712">
        <f t="shared" si="106"/>
        <v>4465280360965</v>
      </c>
      <c r="G1292" s="712">
        <f t="shared" si="106"/>
        <v>4990096086091</v>
      </c>
      <c r="H1292" s="712">
        <f t="shared" si="106"/>
        <v>5898789660798</v>
      </c>
      <c r="I1292" s="712">
        <f t="shared" si="106"/>
        <v>5517869233342</v>
      </c>
      <c r="J1292" s="712">
        <f t="shared" si="106"/>
        <v>5817705347782</v>
      </c>
      <c r="K1292" s="712">
        <f t="shared" si="106"/>
        <v>5860101498385</v>
      </c>
      <c r="L1292" s="712">
        <f t="shared" si="106"/>
        <v>6053357015018</v>
      </c>
      <c r="M1292" s="712">
        <f t="shared" si="106"/>
        <v>6244304992765</v>
      </c>
      <c r="N1292" s="712">
        <f t="shared" si="106"/>
        <v>6422042396837</v>
      </c>
      <c r="O1292" s="712" t="s">
        <v>342</v>
      </c>
    </row>
    <row r="1293" spans="1:17">
      <c r="A1293" s="340"/>
      <c r="D1293" s="344"/>
      <c r="E1293" s="344"/>
      <c r="F1293" s="344"/>
    </row>
    <row r="1294" spans="1:17">
      <c r="A1294" s="340"/>
      <c r="D1294" s="344"/>
      <c r="E1294" s="344"/>
      <c r="F1294" s="344"/>
    </row>
    <row r="1295" spans="1:17">
      <c r="A1295" s="340"/>
      <c r="D1295" s="344"/>
      <c r="E1295" s="344"/>
      <c r="F1295" s="344"/>
    </row>
    <row r="1296" spans="1:17">
      <c r="A1296" s="340"/>
      <c r="D1296" s="344"/>
      <c r="E1296" s="344"/>
      <c r="F1296" s="344"/>
    </row>
    <row r="1297" spans="1:16">
      <c r="A1297" s="340"/>
      <c r="D1297" s="344"/>
      <c r="E1297" s="344"/>
      <c r="F1297" s="344"/>
    </row>
    <row r="1298" spans="1:16" ht="13.5" customHeight="1">
      <c r="A1298" s="340"/>
    </row>
    <row r="1299" spans="1:16" ht="13.5" customHeight="1">
      <c r="A1299" s="340"/>
      <c r="M1299" s="344"/>
      <c r="N1299" s="344"/>
      <c r="P1299" s="344"/>
    </row>
    <row r="1300" spans="1:16">
      <c r="A1300" s="340"/>
      <c r="B1300" s="402" t="s">
        <v>4294</v>
      </c>
      <c r="C1300" s="403" t="s">
        <v>1198</v>
      </c>
      <c r="D1300" s="404">
        <v>2017</v>
      </c>
      <c r="E1300" s="404">
        <v>2018</v>
      </c>
      <c r="F1300" s="404">
        <v>2019</v>
      </c>
      <c r="G1300" s="404">
        <v>2020</v>
      </c>
      <c r="H1300" s="404">
        <v>2021</v>
      </c>
      <c r="I1300" s="404">
        <v>2022</v>
      </c>
      <c r="J1300" s="404">
        <v>2023</v>
      </c>
      <c r="K1300" s="404">
        <v>2024</v>
      </c>
      <c r="L1300" s="404">
        <v>2025</v>
      </c>
      <c r="M1300" s="404">
        <v>2026</v>
      </c>
      <c r="N1300" s="404">
        <v>2027</v>
      </c>
      <c r="P1300" s="344"/>
    </row>
    <row r="1301" spans="1:16">
      <c r="A1301" s="340"/>
      <c r="B1301" s="348">
        <v>11</v>
      </c>
      <c r="C1301" s="241" t="s">
        <v>161</v>
      </c>
      <c r="D1301" s="242">
        <v>2872253426381</v>
      </c>
      <c r="E1301" s="242">
        <v>2815534376511</v>
      </c>
      <c r="F1301" s="242">
        <v>2883360062020</v>
      </c>
      <c r="G1301" s="242">
        <v>2983391180857</v>
      </c>
      <c r="H1301" s="242">
        <v>3073036445431</v>
      </c>
      <c r="I1301" s="242">
        <v>3182083005274</v>
      </c>
      <c r="J1301" s="242">
        <v>3270629355922</v>
      </c>
      <c r="K1301" s="242">
        <v>3358782059364</v>
      </c>
      <c r="L1301" s="242">
        <v>3462849557314</v>
      </c>
      <c r="M1301" s="242">
        <v>3565555385986</v>
      </c>
      <c r="N1301" s="242">
        <v>3671020319473</v>
      </c>
      <c r="P1301" s="344"/>
    </row>
    <row r="1302" spans="1:16">
      <c r="A1302" s="340"/>
      <c r="B1302" s="350">
        <v>111</v>
      </c>
      <c r="C1302" s="244" t="s">
        <v>852</v>
      </c>
      <c r="D1302" s="351">
        <v>1536857629787</v>
      </c>
      <c r="E1302" s="351">
        <v>1531088402206</v>
      </c>
      <c r="F1302" s="351">
        <v>1586185306991</v>
      </c>
      <c r="G1302" s="351">
        <v>1645256851077</v>
      </c>
      <c r="H1302" s="351">
        <v>1705219554787</v>
      </c>
      <c r="I1302" s="351">
        <v>1765255993413</v>
      </c>
      <c r="J1302" s="351">
        <v>1825940190027</v>
      </c>
      <c r="K1302" s="351">
        <v>1886732770093</v>
      </c>
      <c r="L1302" s="351">
        <v>1947720522116</v>
      </c>
      <c r="M1302" s="351">
        <v>2008640969475</v>
      </c>
      <c r="N1302" s="351">
        <v>2069216882062</v>
      </c>
      <c r="P1302" s="344"/>
    </row>
    <row r="1303" spans="1:16">
      <c r="A1303" s="340"/>
      <c r="B1303" s="352">
        <v>11101</v>
      </c>
      <c r="C1303" s="247" t="s">
        <v>248</v>
      </c>
      <c r="D1303" s="353">
        <v>1336527546215</v>
      </c>
      <c r="E1303" s="353">
        <v>1336652769441</v>
      </c>
      <c r="F1303" s="353">
        <v>1387295918007</v>
      </c>
      <c r="G1303" s="353">
        <v>1438411782148</v>
      </c>
      <c r="H1303" s="353">
        <v>1489856671235</v>
      </c>
      <c r="I1303" s="353">
        <v>1541481947008</v>
      </c>
      <c r="J1303" s="353">
        <v>1593135498025</v>
      </c>
      <c r="K1303" s="353">
        <v>1644663338828</v>
      </c>
      <c r="L1303" s="353">
        <v>1695911315496</v>
      </c>
      <c r="M1303" s="353">
        <v>1746726896506</v>
      </c>
      <c r="N1303" s="353">
        <v>1796961025268</v>
      </c>
      <c r="P1303" s="344"/>
    </row>
    <row r="1304" spans="1:16">
      <c r="A1304" s="340"/>
      <c r="B1304" s="255">
        <v>1110102</v>
      </c>
      <c r="C1304" s="354" t="s">
        <v>50</v>
      </c>
      <c r="D1304" s="355">
        <v>119978275</v>
      </c>
      <c r="E1304" s="355">
        <v>1177026856</v>
      </c>
      <c r="F1304" s="355">
        <v>1212337662</v>
      </c>
      <c r="G1304" s="355">
        <v>1248707792</v>
      </c>
      <c r="H1304" s="355">
        <v>1286169025</v>
      </c>
      <c r="I1304" s="355">
        <v>1324754096</v>
      </c>
      <c r="J1304" s="355">
        <v>1364496719</v>
      </c>
      <c r="K1304" s="355">
        <v>1405431620</v>
      </c>
      <c r="L1304" s="355">
        <v>1447594569</v>
      </c>
      <c r="M1304" s="355">
        <v>1491022406</v>
      </c>
      <c r="N1304" s="355">
        <v>1535753078</v>
      </c>
      <c r="P1304" s="344"/>
    </row>
    <row r="1305" spans="1:16">
      <c r="A1305" s="340"/>
      <c r="B1305" s="356">
        <v>1110103</v>
      </c>
      <c r="C1305" s="357" t="s">
        <v>817</v>
      </c>
      <c r="D1305" s="358">
        <v>21258744</v>
      </c>
      <c r="E1305" s="358">
        <v>20637095</v>
      </c>
      <c r="F1305" s="358">
        <v>21256208</v>
      </c>
      <c r="G1305" s="358">
        <v>21893895</v>
      </c>
      <c r="H1305" s="358">
        <v>22550711</v>
      </c>
      <c r="I1305" s="358">
        <v>23227233</v>
      </c>
      <c r="J1305" s="358">
        <v>23924050</v>
      </c>
      <c r="K1305" s="358">
        <v>24641771</v>
      </c>
      <c r="L1305" s="358">
        <v>25381024</v>
      </c>
      <c r="M1305" s="358">
        <v>26142455</v>
      </c>
      <c r="N1305" s="358">
        <v>26926729</v>
      </c>
      <c r="P1305" s="344"/>
    </row>
    <row r="1306" spans="1:16">
      <c r="A1306" s="340"/>
      <c r="B1306" s="255">
        <v>111010301</v>
      </c>
      <c r="C1306" s="354" t="s">
        <v>2587</v>
      </c>
      <c r="D1306" s="355">
        <v>21258744</v>
      </c>
      <c r="E1306" s="355">
        <v>20637095</v>
      </c>
      <c r="F1306" s="355">
        <v>21256208</v>
      </c>
      <c r="G1306" s="355">
        <v>21893895</v>
      </c>
      <c r="H1306" s="355">
        <v>22550711</v>
      </c>
      <c r="I1306" s="355">
        <v>23227233</v>
      </c>
      <c r="J1306" s="355">
        <v>23924050</v>
      </c>
      <c r="K1306" s="355">
        <v>24641771</v>
      </c>
      <c r="L1306" s="355">
        <v>25381024</v>
      </c>
      <c r="M1306" s="355">
        <v>26142455</v>
      </c>
      <c r="N1306" s="355">
        <v>26926729</v>
      </c>
      <c r="P1306" s="344"/>
    </row>
    <row r="1307" spans="1:16">
      <c r="A1307" s="340"/>
      <c r="B1307" s="406">
        <v>1110104</v>
      </c>
      <c r="C1307" s="407" t="s">
        <v>2118</v>
      </c>
      <c r="D1307" s="368">
        <f>SUM(D1308:D1310)</f>
        <v>589700326796</v>
      </c>
      <c r="E1307" s="368">
        <f t="shared" ref="E1307:N1307" si="107">SUM(E1308:E1310)</f>
        <v>610707255013</v>
      </c>
      <c r="F1307" s="368">
        <f t="shared" si="107"/>
        <v>640856910366</v>
      </c>
      <c r="G1307" s="368">
        <f t="shared" si="107"/>
        <v>670844800175</v>
      </c>
      <c r="H1307" s="368">
        <f t="shared" si="107"/>
        <v>700508500699</v>
      </c>
      <c r="I1307" s="368">
        <f t="shared" si="107"/>
        <v>729680073951</v>
      </c>
      <c r="J1307" s="368">
        <f t="shared" si="107"/>
        <v>758187525238</v>
      </c>
      <c r="K1307" s="368">
        <f t="shared" si="107"/>
        <v>785856384870</v>
      </c>
      <c r="L1307" s="368">
        <f t="shared" si="107"/>
        <v>812511395769</v>
      </c>
      <c r="M1307" s="368">
        <f t="shared" si="107"/>
        <v>837978285813</v>
      </c>
      <c r="N1307" s="368">
        <f t="shared" si="107"/>
        <v>862085601330</v>
      </c>
      <c r="P1307" s="344"/>
    </row>
    <row r="1308" spans="1:16">
      <c r="A1308" s="340"/>
      <c r="B1308" s="255">
        <v>111010401</v>
      </c>
      <c r="C1308" s="354" t="s">
        <v>2118</v>
      </c>
      <c r="D1308" s="355">
        <v>510503572907</v>
      </c>
      <c r="E1308" s="355">
        <v>528689270665</v>
      </c>
      <c r="F1308" s="355">
        <v>554789827304</v>
      </c>
      <c r="G1308" s="355">
        <v>580750343512</v>
      </c>
      <c r="H1308" s="355">
        <v>606430209055</v>
      </c>
      <c r="I1308" s="355">
        <v>631684040020</v>
      </c>
      <c r="J1308" s="355">
        <v>656362940599</v>
      </c>
      <c r="K1308" s="355">
        <v>680315872383</v>
      </c>
      <c r="L1308" s="355">
        <v>703391115318</v>
      </c>
      <c r="M1308" s="355">
        <v>725437802029</v>
      </c>
      <c r="N1308" s="355">
        <v>746307505072</v>
      </c>
      <c r="P1308" s="344"/>
    </row>
    <row r="1309" spans="1:16">
      <c r="A1309" s="340"/>
      <c r="B1309" s="255">
        <v>111010402</v>
      </c>
      <c r="C1309" s="354" t="s">
        <v>2119</v>
      </c>
      <c r="D1309" s="355">
        <v>73299750622</v>
      </c>
      <c r="E1309" s="355">
        <v>75910911797</v>
      </c>
      <c r="F1309" s="355">
        <v>79658513958</v>
      </c>
      <c r="G1309" s="355">
        <v>83386008661</v>
      </c>
      <c r="H1309" s="355">
        <v>87073206636</v>
      </c>
      <c r="I1309" s="355">
        <v>90699233191</v>
      </c>
      <c r="J1309" s="355">
        <v>94242709386</v>
      </c>
      <c r="K1309" s="355">
        <v>97681948638</v>
      </c>
      <c r="L1309" s="355">
        <v>100995166493</v>
      </c>
      <c r="M1309" s="355">
        <v>104160700925</v>
      </c>
      <c r="N1309" s="355">
        <v>107157240244</v>
      </c>
      <c r="P1309" s="344"/>
    </row>
    <row r="1310" spans="1:16">
      <c r="A1310" s="340"/>
      <c r="B1310" s="255">
        <v>111010403</v>
      </c>
      <c r="C1310" s="354" t="s">
        <v>2120</v>
      </c>
      <c r="D1310" s="355">
        <v>5897003267</v>
      </c>
      <c r="E1310" s="355">
        <v>6107072551</v>
      </c>
      <c r="F1310" s="355">
        <v>6408569104</v>
      </c>
      <c r="G1310" s="355">
        <v>6708448002</v>
      </c>
      <c r="H1310" s="355">
        <v>7005085008</v>
      </c>
      <c r="I1310" s="355">
        <v>7296800740</v>
      </c>
      <c r="J1310" s="355">
        <v>7581875253</v>
      </c>
      <c r="K1310" s="355">
        <v>7858563849</v>
      </c>
      <c r="L1310" s="355">
        <v>8125113958</v>
      </c>
      <c r="M1310" s="355">
        <v>8379782859</v>
      </c>
      <c r="N1310" s="355">
        <v>8620856014</v>
      </c>
      <c r="P1310" s="344"/>
    </row>
    <row r="1311" spans="1:16">
      <c r="A1311" s="340"/>
      <c r="B1311" s="356">
        <v>1110105</v>
      </c>
      <c r="C1311" s="357" t="s">
        <v>2609</v>
      </c>
      <c r="D1311" s="358">
        <v>69333464426</v>
      </c>
      <c r="E1311" s="358">
        <v>61945595214</v>
      </c>
      <c r="F1311" s="358">
        <v>63803963070</v>
      </c>
      <c r="G1311" s="358">
        <v>65718081962</v>
      </c>
      <c r="H1311" s="358">
        <v>67689624421</v>
      </c>
      <c r="I1311" s="358">
        <v>69720313154</v>
      </c>
      <c r="J1311" s="358">
        <v>71811922548</v>
      </c>
      <c r="K1311" s="358">
        <v>73966280225</v>
      </c>
      <c r="L1311" s="358">
        <v>76185268631</v>
      </c>
      <c r="M1311" s="358">
        <v>78470826690</v>
      </c>
      <c r="N1311" s="358">
        <v>80824951491</v>
      </c>
      <c r="P1311" s="344"/>
    </row>
    <row r="1312" spans="1:16">
      <c r="A1312" s="340"/>
      <c r="B1312" s="255">
        <v>111010501</v>
      </c>
      <c r="C1312" s="354" t="s">
        <v>2588</v>
      </c>
      <c r="D1312" s="355">
        <v>69333464426</v>
      </c>
      <c r="E1312" s="355">
        <v>61945595214</v>
      </c>
      <c r="F1312" s="355">
        <v>63803963070</v>
      </c>
      <c r="G1312" s="355">
        <v>65718081962</v>
      </c>
      <c r="H1312" s="355">
        <v>67689624421</v>
      </c>
      <c r="I1312" s="355">
        <v>69720313154</v>
      </c>
      <c r="J1312" s="355">
        <v>71811922548</v>
      </c>
      <c r="K1312" s="355">
        <v>73966280225</v>
      </c>
      <c r="L1312" s="355">
        <v>76185268631</v>
      </c>
      <c r="M1312" s="355">
        <v>78470826690</v>
      </c>
      <c r="N1312" s="355">
        <v>80824951491</v>
      </c>
      <c r="P1312" s="344"/>
    </row>
    <row r="1313" spans="1:16">
      <c r="A1313" s="340"/>
      <c r="B1313" s="406">
        <v>1110107</v>
      </c>
      <c r="C1313" s="407" t="s">
        <v>814</v>
      </c>
      <c r="D1313" s="368">
        <f>SUM(D1314:D1315)</f>
        <v>560297948180</v>
      </c>
      <c r="E1313" s="368">
        <f t="shared" ref="E1313:N1313" si="108">SUM(E1314:E1315)</f>
        <v>554844790365</v>
      </c>
      <c r="F1313" s="368">
        <f t="shared" si="108"/>
        <v>571490134076</v>
      </c>
      <c r="G1313" s="368">
        <f t="shared" si="108"/>
        <v>588634838098</v>
      </c>
      <c r="H1313" s="368">
        <f t="shared" si="108"/>
        <v>606293883241</v>
      </c>
      <c r="I1313" s="368">
        <f t="shared" si="108"/>
        <v>624482699738</v>
      </c>
      <c r="J1313" s="368">
        <f t="shared" si="108"/>
        <v>643217180730</v>
      </c>
      <c r="K1313" s="368">
        <f t="shared" si="108"/>
        <v>662513696153</v>
      </c>
      <c r="L1313" s="368">
        <f t="shared" si="108"/>
        <v>682389107037</v>
      </c>
      <c r="M1313" s="368">
        <f t="shared" si="108"/>
        <v>702860780248</v>
      </c>
      <c r="N1313" s="368">
        <f t="shared" si="108"/>
        <v>723946603656</v>
      </c>
      <c r="P1313" s="344"/>
    </row>
    <row r="1314" spans="1:16">
      <c r="A1314" s="340"/>
      <c r="B1314" s="255">
        <v>111010701</v>
      </c>
      <c r="C1314" s="354" t="s">
        <v>814</v>
      </c>
      <c r="D1314" s="355">
        <v>554694972777</v>
      </c>
      <c r="E1314" s="355">
        <v>549296342461</v>
      </c>
      <c r="F1314" s="355">
        <v>565775232735</v>
      </c>
      <c r="G1314" s="355">
        <v>582748489717</v>
      </c>
      <c r="H1314" s="355">
        <v>600230944409</v>
      </c>
      <c r="I1314" s="355">
        <v>618237872741</v>
      </c>
      <c r="J1314" s="355">
        <v>636785008923</v>
      </c>
      <c r="K1314" s="355">
        <v>655888559191</v>
      </c>
      <c r="L1314" s="355">
        <v>675565215967</v>
      </c>
      <c r="M1314" s="355">
        <v>695832172446</v>
      </c>
      <c r="N1314" s="355">
        <v>716707137619</v>
      </c>
      <c r="P1314" s="344"/>
    </row>
    <row r="1315" spans="1:16">
      <c r="A1315" s="340"/>
      <c r="B1315" s="255">
        <v>111010702</v>
      </c>
      <c r="C1315" s="354" t="s">
        <v>2121</v>
      </c>
      <c r="D1315" s="355">
        <v>5602975403</v>
      </c>
      <c r="E1315" s="355">
        <v>5548447904</v>
      </c>
      <c r="F1315" s="355">
        <v>5714901341</v>
      </c>
      <c r="G1315" s="355">
        <v>5886348381</v>
      </c>
      <c r="H1315" s="355">
        <v>6062938832</v>
      </c>
      <c r="I1315" s="355">
        <v>6244826997</v>
      </c>
      <c r="J1315" s="355">
        <v>6432171807</v>
      </c>
      <c r="K1315" s="355">
        <v>6625136962</v>
      </c>
      <c r="L1315" s="355">
        <v>6823891070</v>
      </c>
      <c r="M1315" s="355">
        <v>7028607802</v>
      </c>
      <c r="N1315" s="355">
        <v>7239466037</v>
      </c>
      <c r="P1315" s="344"/>
    </row>
    <row r="1316" spans="1:16">
      <c r="A1316" s="340"/>
      <c r="B1316" s="356">
        <v>1110108</v>
      </c>
      <c r="C1316" s="357" t="s">
        <v>813</v>
      </c>
      <c r="D1316" s="358">
        <v>28545781563</v>
      </c>
      <c r="E1316" s="358">
        <v>21043903059</v>
      </c>
      <c r="F1316" s="358">
        <v>21675220151</v>
      </c>
      <c r="G1316" s="358">
        <v>22325476756</v>
      </c>
      <c r="H1316" s="358">
        <v>22995241058</v>
      </c>
      <c r="I1316" s="358">
        <v>23685098290</v>
      </c>
      <c r="J1316" s="358">
        <v>24395651239</v>
      </c>
      <c r="K1316" s="358">
        <v>25127520776</v>
      </c>
      <c r="L1316" s="358">
        <v>25881346399</v>
      </c>
      <c r="M1316" s="358">
        <v>26657786791</v>
      </c>
      <c r="N1316" s="358">
        <v>27457520395</v>
      </c>
      <c r="P1316" s="344"/>
    </row>
    <row r="1317" spans="1:16">
      <c r="B1317" s="255">
        <v>111010801</v>
      </c>
      <c r="C1317" s="354" t="s">
        <v>2589</v>
      </c>
      <c r="D1317" s="355">
        <v>28545781563</v>
      </c>
      <c r="E1317" s="355">
        <v>21043903059</v>
      </c>
      <c r="F1317" s="355">
        <v>21675220151</v>
      </c>
      <c r="G1317" s="355">
        <v>22325476756</v>
      </c>
      <c r="H1317" s="355">
        <v>22995241058</v>
      </c>
      <c r="I1317" s="355">
        <v>23685098290</v>
      </c>
      <c r="J1317" s="355">
        <v>24395651239</v>
      </c>
      <c r="K1317" s="355">
        <v>25127520776</v>
      </c>
      <c r="L1317" s="355">
        <v>25881346399</v>
      </c>
      <c r="M1317" s="355">
        <v>26657786791</v>
      </c>
      <c r="N1317" s="355">
        <v>27457520395</v>
      </c>
      <c r="P1317" s="344"/>
    </row>
    <row r="1318" spans="1:16">
      <c r="B1318" s="255">
        <v>1110109</v>
      </c>
      <c r="C1318" s="354" t="s">
        <v>8</v>
      </c>
      <c r="D1318" s="355">
        <v>60194870562</v>
      </c>
      <c r="E1318" s="355">
        <v>58558597470</v>
      </c>
      <c r="F1318" s="355">
        <v>60315355394</v>
      </c>
      <c r="G1318" s="355">
        <v>62124816056</v>
      </c>
      <c r="H1318" s="355">
        <v>63988560538</v>
      </c>
      <c r="I1318" s="355">
        <v>65908217354</v>
      </c>
      <c r="J1318" s="355">
        <v>67885463875</v>
      </c>
      <c r="K1318" s="355">
        <v>69922027791</v>
      </c>
      <c r="L1318" s="355">
        <v>72019688624</v>
      </c>
      <c r="M1318" s="355">
        <v>74180279283</v>
      </c>
      <c r="N1318" s="355">
        <v>76405687662</v>
      </c>
      <c r="P1318" s="344"/>
    </row>
    <row r="1319" spans="1:16">
      <c r="B1319" s="255">
        <v>1110110</v>
      </c>
      <c r="C1319" s="354" t="s">
        <v>5</v>
      </c>
      <c r="D1319" s="355">
        <v>28313917669</v>
      </c>
      <c r="E1319" s="355">
        <v>28354964369</v>
      </c>
      <c r="F1319" s="355">
        <v>27920741080</v>
      </c>
      <c r="G1319" s="355">
        <v>27493167414</v>
      </c>
      <c r="H1319" s="355">
        <v>27072141542</v>
      </c>
      <c r="I1319" s="355">
        <v>26657563192</v>
      </c>
      <c r="J1319" s="355">
        <v>26249333626</v>
      </c>
      <c r="K1319" s="355">
        <v>25847355622</v>
      </c>
      <c r="L1319" s="355">
        <v>25451533443</v>
      </c>
      <c r="M1319" s="355">
        <v>25061772820</v>
      </c>
      <c r="N1319" s="355">
        <v>24677980927</v>
      </c>
      <c r="P1319" s="344"/>
    </row>
    <row r="1320" spans="1:16">
      <c r="B1320" s="352">
        <v>11102</v>
      </c>
      <c r="C1320" s="247" t="s">
        <v>249</v>
      </c>
      <c r="D1320" s="353">
        <v>200330083572</v>
      </c>
      <c r="E1320" s="353">
        <v>194435632765</v>
      </c>
      <c r="F1320" s="353">
        <v>198889388984</v>
      </c>
      <c r="G1320" s="353">
        <v>206845068929</v>
      </c>
      <c r="H1320" s="353">
        <v>215362883552</v>
      </c>
      <c r="I1320" s="353">
        <v>223774046405</v>
      </c>
      <c r="J1320" s="353">
        <v>232804692002</v>
      </c>
      <c r="K1320" s="353">
        <v>242069431265</v>
      </c>
      <c r="L1320" s="353">
        <v>251809206620</v>
      </c>
      <c r="M1320" s="353">
        <v>261914072969</v>
      </c>
      <c r="N1320" s="353">
        <v>272255856794</v>
      </c>
      <c r="P1320" s="344"/>
    </row>
    <row r="1321" spans="1:16">
      <c r="B1321" s="406" t="s">
        <v>1827</v>
      </c>
      <c r="C1321" s="407" t="s">
        <v>2</v>
      </c>
      <c r="D1321" s="368">
        <f t="shared" ref="D1321:N1321" si="109">SUM(D1322:D1323)</f>
        <v>103834764000</v>
      </c>
      <c r="E1321" s="368">
        <f t="shared" si="109"/>
        <v>107919535621</v>
      </c>
      <c r="F1321" s="368">
        <f t="shared" si="109"/>
        <v>111433944429</v>
      </c>
      <c r="G1321" s="368">
        <f t="shared" si="109"/>
        <v>115080532305</v>
      </c>
      <c r="H1321" s="368">
        <f t="shared" si="109"/>
        <v>118864181602</v>
      </c>
      <c r="I1321" s="368">
        <f t="shared" si="109"/>
        <v>122789955400</v>
      </c>
      <c r="J1321" s="368">
        <f t="shared" si="109"/>
        <v>126863104196</v>
      </c>
      <c r="K1321" s="368">
        <f t="shared" si="109"/>
        <v>131089072838</v>
      </c>
      <c r="L1321" s="368">
        <f t="shared" si="109"/>
        <v>135473507722</v>
      </c>
      <c r="M1321" s="368">
        <f t="shared" si="109"/>
        <v>140022264240</v>
      </c>
      <c r="N1321" s="368">
        <f t="shared" si="109"/>
        <v>144741414529</v>
      </c>
      <c r="P1321" s="344"/>
    </row>
    <row r="1322" spans="1:16">
      <c r="B1322" s="255">
        <v>1110201</v>
      </c>
      <c r="C1322" s="354" t="s">
        <v>2</v>
      </c>
      <c r="D1322" s="355">
        <v>47627665000</v>
      </c>
      <c r="E1322" s="355">
        <v>49584651502</v>
      </c>
      <c r="F1322" s="355">
        <v>51199379873</v>
      </c>
      <c r="G1322" s="355">
        <v>52874839167</v>
      </c>
      <c r="H1322" s="355">
        <v>54613272628</v>
      </c>
      <c r="I1322" s="355">
        <v>56417006535</v>
      </c>
      <c r="J1322" s="355">
        <v>58288453279</v>
      </c>
      <c r="K1322" s="355">
        <v>60230114547</v>
      </c>
      <c r="L1322" s="355">
        <v>62244584629</v>
      </c>
      <c r="M1322" s="355">
        <v>64334553840</v>
      </c>
      <c r="N1322" s="355">
        <v>66502812081</v>
      </c>
      <c r="P1322" s="344"/>
    </row>
    <row r="1323" spans="1:16">
      <c r="B1323" s="255">
        <v>1110211</v>
      </c>
      <c r="C1323" s="354" t="s">
        <v>2122</v>
      </c>
      <c r="D1323" s="355">
        <v>56207099000</v>
      </c>
      <c r="E1323" s="355">
        <v>58334884119</v>
      </c>
      <c r="F1323" s="355">
        <v>60234564556</v>
      </c>
      <c r="G1323" s="355">
        <v>62205693138</v>
      </c>
      <c r="H1323" s="355">
        <v>64250908974</v>
      </c>
      <c r="I1323" s="355">
        <v>66372948865</v>
      </c>
      <c r="J1323" s="355">
        <v>68574650917</v>
      </c>
      <c r="K1323" s="355">
        <v>70858958291</v>
      </c>
      <c r="L1323" s="355">
        <v>73228923093</v>
      </c>
      <c r="M1323" s="355">
        <v>75687710400</v>
      </c>
      <c r="N1323" s="355">
        <v>78238602448</v>
      </c>
      <c r="P1323" s="344"/>
    </row>
    <row r="1324" spans="1:16">
      <c r="B1324" s="255">
        <v>1110210</v>
      </c>
      <c r="C1324" s="354" t="s">
        <v>6</v>
      </c>
      <c r="D1324" s="355">
        <v>60112838198</v>
      </c>
      <c r="E1324" s="355">
        <v>55989772210</v>
      </c>
      <c r="F1324" s="355">
        <v>58361448214</v>
      </c>
      <c r="G1324" s="355">
        <v>61605386056</v>
      </c>
      <c r="H1324" s="355">
        <v>65029633556</v>
      </c>
      <c r="I1324" s="355">
        <v>68644212967</v>
      </c>
      <c r="J1324" s="355">
        <v>72459703619</v>
      </c>
      <c r="K1324" s="355">
        <v>76487272876</v>
      </c>
      <c r="L1324" s="355">
        <v>80738708824</v>
      </c>
      <c r="M1324" s="355">
        <v>85226454774</v>
      </c>
      <c r="N1324" s="355">
        <v>89963645681</v>
      </c>
      <c r="P1324" s="344"/>
    </row>
    <row r="1325" spans="1:16">
      <c r="B1325" s="255">
        <v>1110202</v>
      </c>
      <c r="C1325" s="354" t="s">
        <v>36</v>
      </c>
      <c r="D1325" s="355">
        <v>2252248974</v>
      </c>
      <c r="E1325" s="355">
        <v>1743542232</v>
      </c>
      <c r="F1325" s="355">
        <v>1689668586</v>
      </c>
      <c r="G1325" s="355">
        <v>1673989878</v>
      </c>
      <c r="H1325" s="355">
        <v>1695971910</v>
      </c>
      <c r="I1325" s="355">
        <v>1695971910</v>
      </c>
      <c r="J1325" s="355">
        <v>1695971910</v>
      </c>
      <c r="K1325" s="355">
        <v>1695971910</v>
      </c>
      <c r="L1325" s="355">
        <v>1695971910</v>
      </c>
      <c r="M1325" s="355">
        <v>1695971910</v>
      </c>
      <c r="N1325" s="355">
        <v>1695971910</v>
      </c>
      <c r="P1325" s="344"/>
    </row>
    <row r="1326" spans="1:16">
      <c r="A1326" s="405"/>
      <c r="B1326" s="255">
        <v>1110203</v>
      </c>
      <c r="C1326" s="354" t="s">
        <v>9</v>
      </c>
      <c r="D1326" s="355">
        <v>19462560706</v>
      </c>
      <c r="E1326" s="355">
        <v>17110090112</v>
      </c>
      <c r="F1326" s="355">
        <v>15376155955</v>
      </c>
      <c r="G1326" s="355">
        <v>15837440633</v>
      </c>
      <c r="H1326" s="355">
        <v>16312563852</v>
      </c>
      <c r="I1326" s="355">
        <v>16801940768</v>
      </c>
      <c r="J1326" s="355">
        <v>17305998991</v>
      </c>
      <c r="K1326" s="355">
        <v>17825178961</v>
      </c>
      <c r="L1326" s="355">
        <v>18359934329</v>
      </c>
      <c r="M1326" s="355">
        <v>18910732359</v>
      </c>
      <c r="N1326" s="355">
        <v>19478054330</v>
      </c>
      <c r="P1326" s="344"/>
    </row>
    <row r="1327" spans="1:16">
      <c r="A1327" s="405"/>
      <c r="B1327" s="406">
        <v>1110204</v>
      </c>
      <c r="C1327" s="407" t="s">
        <v>809</v>
      </c>
      <c r="D1327" s="368">
        <f t="shared" ref="D1327:N1327" si="110">SUM(D1328:D1329)</f>
        <v>2443269700</v>
      </c>
      <c r="E1327" s="368">
        <f t="shared" si="110"/>
        <v>2141172931</v>
      </c>
      <c r="F1327" s="368">
        <f t="shared" si="110"/>
        <v>2205408120</v>
      </c>
      <c r="G1327" s="368">
        <f t="shared" si="110"/>
        <v>2271570363</v>
      </c>
      <c r="H1327" s="368">
        <f t="shared" si="110"/>
        <v>2339717474</v>
      </c>
      <c r="I1327" s="368">
        <f t="shared" si="110"/>
        <v>2409908998</v>
      </c>
      <c r="J1327" s="368">
        <f t="shared" si="110"/>
        <v>2482206268</v>
      </c>
      <c r="K1327" s="368">
        <f t="shared" si="110"/>
        <v>2556672457</v>
      </c>
      <c r="L1327" s="368">
        <f t="shared" si="110"/>
        <v>2633372630</v>
      </c>
      <c r="M1327" s="368">
        <f t="shared" si="110"/>
        <v>2712373809</v>
      </c>
      <c r="N1327" s="368">
        <f t="shared" si="110"/>
        <v>2793745023</v>
      </c>
      <c r="P1327" s="344"/>
    </row>
    <row r="1328" spans="1:16">
      <c r="A1328" s="405"/>
      <c r="B1328" s="255">
        <v>111020401</v>
      </c>
      <c r="C1328" s="354" t="s">
        <v>809</v>
      </c>
      <c r="D1328" s="355">
        <v>244326969</v>
      </c>
      <c r="E1328" s="355">
        <v>214117293</v>
      </c>
      <c r="F1328" s="355">
        <v>220540812</v>
      </c>
      <c r="G1328" s="355">
        <v>227157036</v>
      </c>
      <c r="H1328" s="355">
        <v>233971747</v>
      </c>
      <c r="I1328" s="355">
        <v>240990900</v>
      </c>
      <c r="J1328" s="355">
        <v>248220627</v>
      </c>
      <c r="K1328" s="355">
        <v>255667246</v>
      </c>
      <c r="L1328" s="355">
        <v>263337263</v>
      </c>
      <c r="M1328" s="355">
        <v>271237381</v>
      </c>
      <c r="N1328" s="355">
        <v>279374502</v>
      </c>
      <c r="P1328" s="344"/>
    </row>
    <row r="1329" spans="1:16" ht="27.6">
      <c r="A1329" s="405"/>
      <c r="B1329" s="255">
        <v>111020402</v>
      </c>
      <c r="C1329" s="354" t="s">
        <v>1956</v>
      </c>
      <c r="D1329" s="355">
        <v>2198942731</v>
      </c>
      <c r="E1329" s="355">
        <v>1927055638</v>
      </c>
      <c r="F1329" s="355">
        <v>1984867308</v>
      </c>
      <c r="G1329" s="355">
        <v>2044413327</v>
      </c>
      <c r="H1329" s="355">
        <v>2105745727</v>
      </c>
      <c r="I1329" s="355">
        <v>2168918098</v>
      </c>
      <c r="J1329" s="355">
        <v>2233985641</v>
      </c>
      <c r="K1329" s="355">
        <v>2301005211</v>
      </c>
      <c r="L1329" s="355">
        <v>2370035367</v>
      </c>
      <c r="M1329" s="355">
        <v>2441136428</v>
      </c>
      <c r="N1329" s="355">
        <v>2514370521</v>
      </c>
      <c r="P1329" s="344"/>
    </row>
    <row r="1330" spans="1:16">
      <c r="A1330" s="405"/>
      <c r="B1330" s="255">
        <v>1110206</v>
      </c>
      <c r="C1330" s="354" t="s">
        <v>808</v>
      </c>
      <c r="D1330" s="355">
        <v>2195270684</v>
      </c>
      <c r="E1330" s="355">
        <v>2142798137</v>
      </c>
      <c r="F1330" s="355">
        <v>2196922948</v>
      </c>
      <c r="G1330" s="355">
        <v>2252414895</v>
      </c>
      <c r="H1330" s="355">
        <v>2309308509</v>
      </c>
      <c r="I1330" s="355">
        <v>2367639196</v>
      </c>
      <c r="J1330" s="355">
        <v>2427443254</v>
      </c>
      <c r="K1330" s="355">
        <v>2488757899</v>
      </c>
      <c r="L1330" s="355">
        <v>2551621288</v>
      </c>
      <c r="M1330" s="355">
        <v>2616072538</v>
      </c>
      <c r="N1330" s="355">
        <v>2682151760</v>
      </c>
      <c r="P1330" s="344"/>
    </row>
    <row r="1331" spans="1:16">
      <c r="A1331" s="405"/>
      <c r="B1331" s="255">
        <v>1110207</v>
      </c>
      <c r="C1331" s="354" t="s">
        <v>807</v>
      </c>
      <c r="D1331" s="355">
        <v>20175950</v>
      </c>
      <c r="E1331" s="355">
        <v>1</v>
      </c>
      <c r="F1331" s="355">
        <v>1</v>
      </c>
      <c r="G1331" s="355">
        <v>1</v>
      </c>
      <c r="H1331" s="355">
        <v>1</v>
      </c>
      <c r="I1331" s="355">
        <v>1</v>
      </c>
      <c r="J1331" s="355">
        <v>1</v>
      </c>
      <c r="K1331" s="355">
        <v>1</v>
      </c>
      <c r="L1331" s="355">
        <v>1</v>
      </c>
      <c r="M1331" s="355">
        <v>1</v>
      </c>
      <c r="N1331" s="355">
        <v>1</v>
      </c>
      <c r="P1331" s="344"/>
    </row>
    <row r="1332" spans="1:16">
      <c r="A1332" s="405"/>
      <c r="B1332" s="255">
        <v>1110214</v>
      </c>
      <c r="C1332" s="354" t="s">
        <v>2123</v>
      </c>
      <c r="D1332" s="355">
        <v>466234406</v>
      </c>
      <c r="E1332" s="355">
        <v>428833101</v>
      </c>
      <c r="F1332" s="355">
        <v>441698094</v>
      </c>
      <c r="G1332" s="355">
        <v>454949036</v>
      </c>
      <c r="H1332" s="355">
        <v>468597507</v>
      </c>
      <c r="I1332" s="355">
        <v>482655433</v>
      </c>
      <c r="J1332" s="355">
        <v>497135096</v>
      </c>
      <c r="K1332" s="355">
        <v>512049149</v>
      </c>
      <c r="L1332" s="355">
        <v>527410623</v>
      </c>
      <c r="M1332" s="355">
        <v>543232942</v>
      </c>
      <c r="N1332" s="355">
        <v>559529930</v>
      </c>
      <c r="P1332" s="344"/>
    </row>
    <row r="1333" spans="1:16">
      <c r="A1333" s="405"/>
      <c r="B1333" s="356">
        <v>1110213</v>
      </c>
      <c r="C1333" s="357" t="s">
        <v>1254</v>
      </c>
      <c r="D1333" s="358">
        <v>9542720954</v>
      </c>
      <c r="E1333" s="358">
        <v>6959888420</v>
      </c>
      <c r="F1333" s="358">
        <v>7184142637</v>
      </c>
      <c r="G1333" s="358">
        <v>7668785762</v>
      </c>
      <c r="H1333" s="358">
        <v>8342909141</v>
      </c>
      <c r="I1333" s="358">
        <v>8581761732</v>
      </c>
      <c r="J1333" s="358">
        <v>9073128667</v>
      </c>
      <c r="K1333" s="358">
        <v>9414455174</v>
      </c>
      <c r="L1333" s="358">
        <v>9828679293</v>
      </c>
      <c r="M1333" s="358">
        <v>10186970396</v>
      </c>
      <c r="N1333" s="358">
        <v>10341343630</v>
      </c>
      <c r="P1333" s="344"/>
    </row>
    <row r="1334" spans="1:16">
      <c r="A1334" s="405"/>
      <c r="B1334" s="255">
        <v>111021301</v>
      </c>
      <c r="C1334" s="362" t="s">
        <v>335</v>
      </c>
      <c r="D1334" s="355">
        <v>6035737728</v>
      </c>
      <c r="E1334" s="355">
        <v>4294345626</v>
      </c>
      <c r="F1334" s="355">
        <v>4918431262</v>
      </c>
      <c r="G1334" s="355">
        <v>5340088895</v>
      </c>
      <c r="H1334" s="355">
        <v>5951962393</v>
      </c>
      <c r="I1334" s="355">
        <v>6133403769</v>
      </c>
      <c r="J1334" s="355">
        <v>6560860106</v>
      </c>
      <c r="K1334" s="355">
        <v>6835407616</v>
      </c>
      <c r="L1334" s="355">
        <v>7192115720</v>
      </c>
      <c r="M1334" s="355">
        <v>7491608129</v>
      </c>
      <c r="N1334" s="355">
        <v>7585871384</v>
      </c>
      <c r="P1334" s="344"/>
    </row>
    <row r="1335" spans="1:16">
      <c r="A1335" s="405"/>
      <c r="B1335" s="255">
        <v>111021302</v>
      </c>
      <c r="C1335" s="354" t="s">
        <v>2124</v>
      </c>
      <c r="D1335" s="355">
        <v>3506983226</v>
      </c>
      <c r="E1335" s="355">
        <v>2665542794</v>
      </c>
      <c r="F1335" s="355">
        <v>2265711375</v>
      </c>
      <c r="G1335" s="355">
        <v>2328696867</v>
      </c>
      <c r="H1335" s="355">
        <v>2390946748</v>
      </c>
      <c r="I1335" s="355">
        <v>2448357963</v>
      </c>
      <c r="J1335" s="355">
        <v>2512268561</v>
      </c>
      <c r="K1335" s="355">
        <v>2579047558</v>
      </c>
      <c r="L1335" s="355">
        <v>2636563573</v>
      </c>
      <c r="M1335" s="355">
        <v>2695362267</v>
      </c>
      <c r="N1335" s="355">
        <v>2755472246</v>
      </c>
      <c r="P1335" s="344"/>
    </row>
    <row r="1336" spans="1:16">
      <c r="A1336" s="405"/>
      <c r="B1336" s="350">
        <v>112</v>
      </c>
      <c r="C1336" s="244" t="s">
        <v>874</v>
      </c>
      <c r="D1336" s="351">
        <v>1335395796594</v>
      </c>
      <c r="E1336" s="351">
        <v>1284445974305</v>
      </c>
      <c r="F1336" s="351">
        <v>1297174755029</v>
      </c>
      <c r="G1336" s="351">
        <v>1338134329780</v>
      </c>
      <c r="H1336" s="351">
        <v>1367816890644</v>
      </c>
      <c r="I1336" s="351">
        <v>1416827011861</v>
      </c>
      <c r="J1336" s="351">
        <v>1444689165895</v>
      </c>
      <c r="K1336" s="351">
        <v>1472049289271</v>
      </c>
      <c r="L1336" s="351">
        <v>1515129035198</v>
      </c>
      <c r="M1336" s="351">
        <v>1556914416511</v>
      </c>
      <c r="N1336" s="351">
        <v>1601803437411</v>
      </c>
      <c r="P1336" s="344"/>
    </row>
    <row r="1337" spans="1:16">
      <c r="A1337" s="405"/>
      <c r="B1337" s="352">
        <v>11201</v>
      </c>
      <c r="C1337" s="247" t="s">
        <v>250</v>
      </c>
      <c r="D1337" s="353">
        <v>8966243178</v>
      </c>
      <c r="E1337" s="353">
        <v>9523440984</v>
      </c>
      <c r="F1337" s="353">
        <v>9508957711</v>
      </c>
      <c r="G1337" s="353">
        <v>9794226443</v>
      </c>
      <c r="H1337" s="353">
        <v>10088053236</v>
      </c>
      <c r="I1337" s="353">
        <v>10390694833</v>
      </c>
      <c r="J1337" s="353">
        <v>10702415678</v>
      </c>
      <c r="K1337" s="353">
        <v>11023488148</v>
      </c>
      <c r="L1337" s="353">
        <v>11354192793</v>
      </c>
      <c r="M1337" s="353">
        <v>11694818577</v>
      </c>
      <c r="N1337" s="353">
        <v>12045663134</v>
      </c>
      <c r="P1337" s="344"/>
    </row>
    <row r="1338" spans="1:16">
      <c r="A1338" s="405"/>
      <c r="B1338" s="255">
        <v>1120102</v>
      </c>
      <c r="C1338" s="354" t="s">
        <v>127</v>
      </c>
      <c r="D1338" s="355">
        <v>1494584391</v>
      </c>
      <c r="E1338" s="355">
        <v>1325299954</v>
      </c>
      <c r="F1338" s="355">
        <v>1064872450</v>
      </c>
      <c r="G1338" s="355">
        <v>1096818624</v>
      </c>
      <c r="H1338" s="355">
        <v>1129723183</v>
      </c>
      <c r="I1338" s="355">
        <v>1163614878</v>
      </c>
      <c r="J1338" s="355">
        <v>1198523324</v>
      </c>
      <c r="K1338" s="355">
        <v>1234479024</v>
      </c>
      <c r="L1338" s="355">
        <v>1271513395</v>
      </c>
      <c r="M1338" s="355">
        <v>1309658797</v>
      </c>
      <c r="N1338" s="355">
        <v>1348948561</v>
      </c>
      <c r="P1338" s="344"/>
    </row>
    <row r="1339" spans="1:16">
      <c r="A1339" s="405"/>
      <c r="B1339" s="255">
        <v>1120104</v>
      </c>
      <c r="C1339" s="354" t="s">
        <v>152</v>
      </c>
      <c r="D1339" s="355">
        <v>9781832</v>
      </c>
      <c r="E1339" s="355">
        <v>1</v>
      </c>
      <c r="F1339" s="355">
        <v>1</v>
      </c>
      <c r="G1339" s="355">
        <v>1</v>
      </c>
      <c r="H1339" s="355">
        <v>1</v>
      </c>
      <c r="I1339" s="355">
        <v>1</v>
      </c>
      <c r="J1339" s="355">
        <v>1</v>
      </c>
      <c r="K1339" s="355">
        <v>1</v>
      </c>
      <c r="L1339" s="355">
        <v>1</v>
      </c>
      <c r="M1339" s="355">
        <v>1</v>
      </c>
      <c r="N1339" s="355">
        <v>1</v>
      </c>
      <c r="P1339" s="344"/>
    </row>
    <row r="1340" spans="1:16">
      <c r="A1340" s="405"/>
      <c r="B1340" s="255">
        <v>1120105</v>
      </c>
      <c r="C1340" s="354" t="s">
        <v>402</v>
      </c>
      <c r="D1340" s="355">
        <v>6954674783</v>
      </c>
      <c r="E1340" s="355">
        <v>7477141029</v>
      </c>
      <c r="F1340" s="355">
        <v>7701455260</v>
      </c>
      <c r="G1340" s="355">
        <v>7932498918</v>
      </c>
      <c r="H1340" s="355">
        <v>8170473885</v>
      </c>
      <c r="I1340" s="355">
        <v>8415588102</v>
      </c>
      <c r="J1340" s="355">
        <v>8668055745</v>
      </c>
      <c r="K1340" s="355">
        <v>8928097417</v>
      </c>
      <c r="L1340" s="355">
        <v>9195940340</v>
      </c>
      <c r="M1340" s="355">
        <v>9471818550</v>
      </c>
      <c r="N1340" s="355">
        <v>9755973106</v>
      </c>
      <c r="P1340" s="344"/>
    </row>
    <row r="1341" spans="1:16">
      <c r="A1341" s="405"/>
      <c r="B1341" s="255">
        <v>1120106</v>
      </c>
      <c r="C1341" s="354" t="s">
        <v>1957</v>
      </c>
      <c r="D1341" s="355">
        <v>507202172</v>
      </c>
      <c r="E1341" s="355">
        <v>721000000</v>
      </c>
      <c r="F1341" s="355">
        <v>742630000</v>
      </c>
      <c r="G1341" s="355">
        <v>764908900</v>
      </c>
      <c r="H1341" s="355">
        <v>787856167</v>
      </c>
      <c r="I1341" s="355">
        <v>811491852</v>
      </c>
      <c r="J1341" s="355">
        <v>835836608</v>
      </c>
      <c r="K1341" s="355">
        <v>860911706</v>
      </c>
      <c r="L1341" s="355">
        <v>886739057</v>
      </c>
      <c r="M1341" s="355">
        <v>913341229</v>
      </c>
      <c r="N1341" s="355">
        <v>940741466</v>
      </c>
      <c r="P1341" s="344"/>
    </row>
    <row r="1342" spans="1:16">
      <c r="A1342" s="405"/>
      <c r="B1342" s="352">
        <v>11202</v>
      </c>
      <c r="C1342" s="247" t="s">
        <v>251</v>
      </c>
      <c r="D1342" s="353">
        <v>23305115894</v>
      </c>
      <c r="E1342" s="353">
        <v>23179062580</v>
      </c>
      <c r="F1342" s="353">
        <v>23874404103</v>
      </c>
      <c r="G1342" s="353">
        <v>24590606175</v>
      </c>
      <c r="H1342" s="353">
        <v>25328294608</v>
      </c>
      <c r="I1342" s="353">
        <v>26088113992</v>
      </c>
      <c r="J1342" s="353">
        <v>26870728253</v>
      </c>
      <c r="K1342" s="353">
        <v>27676821232</v>
      </c>
      <c r="L1342" s="353">
        <v>28507097289</v>
      </c>
      <c r="M1342" s="353">
        <v>29362281915</v>
      </c>
      <c r="N1342" s="353">
        <v>30243122361</v>
      </c>
      <c r="P1342" s="344"/>
    </row>
    <row r="1343" spans="1:16" ht="27.6">
      <c r="A1343" s="405"/>
      <c r="B1343" s="255">
        <v>1120202</v>
      </c>
      <c r="C1343" s="354" t="s">
        <v>2125</v>
      </c>
      <c r="D1343" s="355">
        <v>22760709698</v>
      </c>
      <c r="E1343" s="355">
        <v>23010476279</v>
      </c>
      <c r="F1343" s="355">
        <v>23700790568</v>
      </c>
      <c r="G1343" s="355">
        <v>24411814285</v>
      </c>
      <c r="H1343" s="355">
        <v>25144168713</v>
      </c>
      <c r="I1343" s="355">
        <v>25898493775</v>
      </c>
      <c r="J1343" s="355">
        <v>26675448588</v>
      </c>
      <c r="K1343" s="355">
        <v>27475712046</v>
      </c>
      <c r="L1343" s="355">
        <v>28299983407</v>
      </c>
      <c r="M1343" s="355">
        <v>29148982909</v>
      </c>
      <c r="N1343" s="355">
        <v>30023452396</v>
      </c>
      <c r="P1343" s="344"/>
    </row>
    <row r="1344" spans="1:16">
      <c r="A1344" s="405"/>
      <c r="B1344" s="255">
        <v>1120203</v>
      </c>
      <c r="C1344" s="354" t="s">
        <v>114</v>
      </c>
      <c r="D1344" s="355">
        <v>149827394</v>
      </c>
      <c r="E1344" s="355">
        <v>0</v>
      </c>
      <c r="F1344" s="355">
        <v>0</v>
      </c>
      <c r="G1344" s="355">
        <v>0</v>
      </c>
      <c r="H1344" s="355">
        <v>0</v>
      </c>
      <c r="I1344" s="355">
        <v>0</v>
      </c>
      <c r="J1344" s="355">
        <v>0</v>
      </c>
      <c r="K1344" s="355">
        <v>0</v>
      </c>
      <c r="L1344" s="355">
        <v>0</v>
      </c>
      <c r="M1344" s="355">
        <v>0</v>
      </c>
      <c r="N1344" s="355">
        <v>0</v>
      </c>
      <c r="P1344" s="344"/>
    </row>
    <row r="1345" spans="1:16">
      <c r="A1345" s="405"/>
      <c r="B1345" s="255">
        <v>1120204</v>
      </c>
      <c r="C1345" s="354" t="s">
        <v>70</v>
      </c>
      <c r="D1345" s="355">
        <v>0</v>
      </c>
      <c r="E1345" s="355">
        <v>1</v>
      </c>
      <c r="F1345" s="355">
        <v>1</v>
      </c>
      <c r="G1345" s="355">
        <v>1</v>
      </c>
      <c r="H1345" s="355">
        <v>1</v>
      </c>
      <c r="I1345" s="355">
        <v>1</v>
      </c>
      <c r="J1345" s="355">
        <v>1</v>
      </c>
      <c r="K1345" s="355">
        <v>1</v>
      </c>
      <c r="L1345" s="355">
        <v>1</v>
      </c>
      <c r="M1345" s="355">
        <v>1</v>
      </c>
      <c r="N1345" s="355">
        <v>1</v>
      </c>
      <c r="P1345" s="344"/>
    </row>
    <row r="1346" spans="1:16">
      <c r="A1346" s="405"/>
      <c r="B1346" s="255">
        <v>1120205</v>
      </c>
      <c r="C1346" s="354" t="s">
        <v>403</v>
      </c>
      <c r="D1346" s="355">
        <v>1131370</v>
      </c>
      <c r="E1346" s="355">
        <v>758580</v>
      </c>
      <c r="F1346" s="355">
        <v>750994</v>
      </c>
      <c r="G1346" s="355">
        <v>743484</v>
      </c>
      <c r="H1346" s="355">
        <v>736049</v>
      </c>
      <c r="I1346" s="355">
        <v>728689</v>
      </c>
      <c r="J1346" s="355">
        <v>721402</v>
      </c>
      <c r="K1346" s="355">
        <v>714188</v>
      </c>
      <c r="L1346" s="355">
        <v>707046</v>
      </c>
      <c r="M1346" s="355">
        <v>699976</v>
      </c>
      <c r="N1346" s="355">
        <v>692976</v>
      </c>
      <c r="P1346" s="344"/>
    </row>
    <row r="1347" spans="1:16">
      <c r="A1347" s="405"/>
      <c r="B1347" s="255">
        <v>1120210</v>
      </c>
      <c r="C1347" s="354" t="s">
        <v>336</v>
      </c>
      <c r="D1347" s="355">
        <v>0</v>
      </c>
      <c r="E1347" s="355">
        <v>0</v>
      </c>
      <c r="F1347" s="355">
        <v>0</v>
      </c>
      <c r="G1347" s="355">
        <v>0</v>
      </c>
      <c r="H1347" s="355">
        <v>0</v>
      </c>
      <c r="I1347" s="355">
        <v>0</v>
      </c>
      <c r="J1347" s="355">
        <v>0</v>
      </c>
      <c r="K1347" s="355">
        <v>0</v>
      </c>
      <c r="L1347" s="355">
        <v>0</v>
      </c>
      <c r="M1347" s="355">
        <v>0</v>
      </c>
      <c r="N1347" s="355">
        <v>0</v>
      </c>
      <c r="P1347" s="344"/>
    </row>
    <row r="1348" spans="1:16">
      <c r="A1348" s="405"/>
      <c r="B1348" s="255">
        <v>1120206</v>
      </c>
      <c r="C1348" s="354" t="s">
        <v>57</v>
      </c>
      <c r="D1348" s="355">
        <v>334175737</v>
      </c>
      <c r="E1348" s="355">
        <v>127986938</v>
      </c>
      <c r="F1348" s="355">
        <v>131826546</v>
      </c>
      <c r="G1348" s="355">
        <v>135781343</v>
      </c>
      <c r="H1348" s="355">
        <v>139854783</v>
      </c>
      <c r="I1348" s="355">
        <v>144050426</v>
      </c>
      <c r="J1348" s="355">
        <v>148371939</v>
      </c>
      <c r="K1348" s="355">
        <v>152823097</v>
      </c>
      <c r="L1348" s="355">
        <v>157407790</v>
      </c>
      <c r="M1348" s="355">
        <v>162130024</v>
      </c>
      <c r="N1348" s="355">
        <v>166993925</v>
      </c>
      <c r="P1348" s="344"/>
    </row>
    <row r="1349" spans="1:16">
      <c r="A1349" s="405"/>
      <c r="B1349" s="255">
        <v>1120207</v>
      </c>
      <c r="C1349" s="354" t="s">
        <v>85</v>
      </c>
      <c r="D1349" s="355">
        <v>59271695</v>
      </c>
      <c r="E1349" s="355">
        <v>39840382</v>
      </c>
      <c r="F1349" s="355">
        <v>41035594</v>
      </c>
      <c r="G1349" s="355">
        <v>42266662</v>
      </c>
      <c r="H1349" s="355">
        <v>43534662</v>
      </c>
      <c r="I1349" s="355">
        <v>44840701</v>
      </c>
      <c r="J1349" s="355">
        <v>46185923</v>
      </c>
      <c r="K1349" s="355">
        <v>47571500</v>
      </c>
      <c r="L1349" s="355">
        <v>48998645</v>
      </c>
      <c r="M1349" s="355">
        <v>50468605</v>
      </c>
      <c r="N1349" s="355">
        <v>51982663</v>
      </c>
      <c r="P1349" s="344"/>
    </row>
    <row r="1350" spans="1:16">
      <c r="A1350" s="405"/>
      <c r="B1350" s="366">
        <v>1120212</v>
      </c>
      <c r="C1350" s="367" t="s">
        <v>4107</v>
      </c>
      <c r="D1350" s="368">
        <v>0</v>
      </c>
      <c r="E1350" s="368">
        <v>100</v>
      </c>
      <c r="F1350" s="368">
        <v>100</v>
      </c>
      <c r="G1350" s="368">
        <v>100</v>
      </c>
      <c r="H1350" s="368">
        <v>100</v>
      </c>
      <c r="I1350" s="368">
        <v>100</v>
      </c>
      <c r="J1350" s="368">
        <v>100</v>
      </c>
      <c r="K1350" s="368">
        <v>100</v>
      </c>
      <c r="L1350" s="368">
        <v>100</v>
      </c>
      <c r="M1350" s="368">
        <v>100</v>
      </c>
      <c r="N1350" s="368">
        <v>100</v>
      </c>
      <c r="P1350" s="344"/>
    </row>
    <row r="1351" spans="1:16">
      <c r="A1351" s="405"/>
      <c r="B1351" s="255">
        <v>112021201</v>
      </c>
      <c r="C1351" s="354" t="s">
        <v>4108</v>
      </c>
      <c r="D1351" s="355">
        <v>0</v>
      </c>
      <c r="E1351" s="355">
        <v>45</v>
      </c>
      <c r="F1351" s="355">
        <v>45</v>
      </c>
      <c r="G1351" s="355">
        <v>45</v>
      </c>
      <c r="H1351" s="355">
        <v>45</v>
      </c>
      <c r="I1351" s="355">
        <v>45</v>
      </c>
      <c r="J1351" s="355">
        <v>45</v>
      </c>
      <c r="K1351" s="355">
        <v>45</v>
      </c>
      <c r="L1351" s="355">
        <v>45</v>
      </c>
      <c r="M1351" s="355">
        <v>45</v>
      </c>
      <c r="N1351" s="355">
        <v>45</v>
      </c>
      <c r="P1351" s="344"/>
    </row>
    <row r="1352" spans="1:16">
      <c r="A1352" s="405"/>
      <c r="B1352" s="255">
        <v>112021202</v>
      </c>
      <c r="C1352" s="354" t="s">
        <v>4109</v>
      </c>
      <c r="D1352" s="355">
        <v>0</v>
      </c>
      <c r="E1352" s="355">
        <v>15</v>
      </c>
      <c r="F1352" s="355">
        <v>15</v>
      </c>
      <c r="G1352" s="355">
        <v>15</v>
      </c>
      <c r="H1352" s="355">
        <v>15</v>
      </c>
      <c r="I1352" s="355">
        <v>15</v>
      </c>
      <c r="J1352" s="355">
        <v>15</v>
      </c>
      <c r="K1352" s="355">
        <v>15</v>
      </c>
      <c r="L1352" s="355">
        <v>15</v>
      </c>
      <c r="M1352" s="355">
        <v>15</v>
      </c>
      <c r="N1352" s="355">
        <v>15</v>
      </c>
      <c r="P1352" s="344"/>
    </row>
    <row r="1353" spans="1:16">
      <c r="A1353" s="405"/>
      <c r="B1353" s="255">
        <v>112021203</v>
      </c>
      <c r="C1353" s="354" t="s">
        <v>4110</v>
      </c>
      <c r="D1353" s="355">
        <v>0</v>
      </c>
      <c r="E1353" s="355">
        <v>40</v>
      </c>
      <c r="F1353" s="355">
        <v>40</v>
      </c>
      <c r="G1353" s="355">
        <v>40</v>
      </c>
      <c r="H1353" s="355">
        <v>40</v>
      </c>
      <c r="I1353" s="355">
        <v>40</v>
      </c>
      <c r="J1353" s="355">
        <v>40</v>
      </c>
      <c r="K1353" s="355">
        <v>40</v>
      </c>
      <c r="L1353" s="355">
        <v>40</v>
      </c>
      <c r="M1353" s="355">
        <v>40</v>
      </c>
      <c r="N1353" s="355">
        <v>40</v>
      </c>
      <c r="P1353" s="344"/>
    </row>
    <row r="1354" spans="1:16">
      <c r="A1354" s="405"/>
      <c r="B1354" s="366">
        <v>1120213</v>
      </c>
      <c r="C1354" s="367" t="s">
        <v>4111</v>
      </c>
      <c r="D1354" s="368">
        <v>0</v>
      </c>
      <c r="E1354" s="368">
        <v>300</v>
      </c>
      <c r="F1354" s="368">
        <v>300</v>
      </c>
      <c r="G1354" s="368">
        <v>300</v>
      </c>
      <c r="H1354" s="368">
        <v>300</v>
      </c>
      <c r="I1354" s="368">
        <v>300</v>
      </c>
      <c r="J1354" s="368">
        <v>300</v>
      </c>
      <c r="K1354" s="368">
        <v>300</v>
      </c>
      <c r="L1354" s="368">
        <v>300</v>
      </c>
      <c r="M1354" s="368">
        <v>300</v>
      </c>
      <c r="N1354" s="368">
        <v>300</v>
      </c>
      <c r="P1354" s="344"/>
    </row>
    <row r="1355" spans="1:16">
      <c r="A1355" s="405"/>
      <c r="B1355" s="366">
        <v>112021301</v>
      </c>
      <c r="C1355" s="367" t="s">
        <v>4112</v>
      </c>
      <c r="D1355" s="368">
        <v>0</v>
      </c>
      <c r="E1355" s="368">
        <v>100</v>
      </c>
      <c r="F1355" s="368">
        <v>100</v>
      </c>
      <c r="G1355" s="368">
        <v>100</v>
      </c>
      <c r="H1355" s="368">
        <v>100</v>
      </c>
      <c r="I1355" s="368">
        <v>100</v>
      </c>
      <c r="J1355" s="368">
        <v>100</v>
      </c>
      <c r="K1355" s="368">
        <v>100</v>
      </c>
      <c r="L1355" s="368">
        <v>100</v>
      </c>
      <c r="M1355" s="368">
        <v>100</v>
      </c>
      <c r="N1355" s="368">
        <v>100</v>
      </c>
      <c r="P1355" s="344"/>
    </row>
    <row r="1356" spans="1:16">
      <c r="A1356" s="405"/>
      <c r="B1356" s="255">
        <v>11202130101</v>
      </c>
      <c r="C1356" s="354" t="s">
        <v>4113</v>
      </c>
      <c r="D1356" s="355">
        <v>0</v>
      </c>
      <c r="E1356" s="355">
        <v>45</v>
      </c>
      <c r="F1356" s="355">
        <v>45</v>
      </c>
      <c r="G1356" s="355">
        <v>45</v>
      </c>
      <c r="H1356" s="355">
        <v>45</v>
      </c>
      <c r="I1356" s="355">
        <v>45</v>
      </c>
      <c r="J1356" s="355">
        <v>45</v>
      </c>
      <c r="K1356" s="355">
        <v>45</v>
      </c>
      <c r="L1356" s="355">
        <v>45</v>
      </c>
      <c r="M1356" s="355">
        <v>45</v>
      </c>
      <c r="N1356" s="355">
        <v>45</v>
      </c>
      <c r="P1356" s="344"/>
    </row>
    <row r="1357" spans="1:16">
      <c r="A1357" s="405"/>
      <c r="B1357" s="255">
        <v>11202130102</v>
      </c>
      <c r="C1357" s="354" t="s">
        <v>4114</v>
      </c>
      <c r="D1357" s="355">
        <v>0</v>
      </c>
      <c r="E1357" s="355">
        <v>15</v>
      </c>
      <c r="F1357" s="355">
        <v>15</v>
      </c>
      <c r="G1357" s="355">
        <v>15</v>
      </c>
      <c r="H1357" s="355">
        <v>15</v>
      </c>
      <c r="I1357" s="355">
        <v>15</v>
      </c>
      <c r="J1357" s="355">
        <v>15</v>
      </c>
      <c r="K1357" s="355">
        <v>15</v>
      </c>
      <c r="L1357" s="355">
        <v>15</v>
      </c>
      <c r="M1357" s="355">
        <v>15</v>
      </c>
      <c r="N1357" s="355">
        <v>15</v>
      </c>
      <c r="P1357" s="344"/>
    </row>
    <row r="1358" spans="1:16">
      <c r="A1358" s="405"/>
      <c r="B1358" s="255">
        <v>11202130103</v>
      </c>
      <c r="C1358" s="354" t="s">
        <v>4115</v>
      </c>
      <c r="D1358" s="355">
        <v>0</v>
      </c>
      <c r="E1358" s="355">
        <v>40</v>
      </c>
      <c r="F1358" s="355">
        <v>40</v>
      </c>
      <c r="G1358" s="355">
        <v>40</v>
      </c>
      <c r="H1358" s="355">
        <v>40</v>
      </c>
      <c r="I1358" s="355">
        <v>40</v>
      </c>
      <c r="J1358" s="355">
        <v>40</v>
      </c>
      <c r="K1358" s="355">
        <v>40</v>
      </c>
      <c r="L1358" s="355">
        <v>40</v>
      </c>
      <c r="M1358" s="355">
        <v>40</v>
      </c>
      <c r="N1358" s="355">
        <v>40</v>
      </c>
      <c r="P1358" s="344"/>
    </row>
    <row r="1359" spans="1:16">
      <c r="A1359" s="405"/>
      <c r="B1359" s="366">
        <v>112021302</v>
      </c>
      <c r="C1359" s="367" t="s">
        <v>4116</v>
      </c>
      <c r="D1359" s="368">
        <v>0</v>
      </c>
      <c r="E1359" s="368">
        <v>100</v>
      </c>
      <c r="F1359" s="368">
        <v>100</v>
      </c>
      <c r="G1359" s="368">
        <v>100</v>
      </c>
      <c r="H1359" s="368">
        <v>100</v>
      </c>
      <c r="I1359" s="368">
        <v>100</v>
      </c>
      <c r="J1359" s="368">
        <v>100</v>
      </c>
      <c r="K1359" s="368">
        <v>100</v>
      </c>
      <c r="L1359" s="368">
        <v>100</v>
      </c>
      <c r="M1359" s="368">
        <v>100</v>
      </c>
      <c r="N1359" s="368">
        <v>100</v>
      </c>
      <c r="P1359" s="344"/>
    </row>
    <row r="1360" spans="1:16">
      <c r="A1360" s="405"/>
      <c r="B1360" s="255">
        <v>11202130201</v>
      </c>
      <c r="C1360" s="354" t="s">
        <v>4117</v>
      </c>
      <c r="D1360" s="355">
        <v>0</v>
      </c>
      <c r="E1360" s="355">
        <v>45</v>
      </c>
      <c r="F1360" s="355">
        <v>45</v>
      </c>
      <c r="G1360" s="355">
        <v>45</v>
      </c>
      <c r="H1360" s="355">
        <v>45</v>
      </c>
      <c r="I1360" s="355">
        <v>45</v>
      </c>
      <c r="J1360" s="355">
        <v>45</v>
      </c>
      <c r="K1360" s="355">
        <v>45</v>
      </c>
      <c r="L1360" s="355">
        <v>45</v>
      </c>
      <c r="M1360" s="355">
        <v>45</v>
      </c>
      <c r="N1360" s="355">
        <v>45</v>
      </c>
      <c r="P1360" s="344"/>
    </row>
    <row r="1361" spans="1:16">
      <c r="A1361" s="405"/>
      <c r="B1361" s="255">
        <v>11202130202</v>
      </c>
      <c r="C1361" s="354" t="s">
        <v>4118</v>
      </c>
      <c r="D1361" s="355">
        <v>0</v>
      </c>
      <c r="E1361" s="355">
        <v>15</v>
      </c>
      <c r="F1361" s="355">
        <v>15</v>
      </c>
      <c r="G1361" s="355">
        <v>15</v>
      </c>
      <c r="H1361" s="355">
        <v>15</v>
      </c>
      <c r="I1361" s="355">
        <v>15</v>
      </c>
      <c r="J1361" s="355">
        <v>15</v>
      </c>
      <c r="K1361" s="355">
        <v>15</v>
      </c>
      <c r="L1361" s="355">
        <v>15</v>
      </c>
      <c r="M1361" s="355">
        <v>15</v>
      </c>
      <c r="N1361" s="355">
        <v>15</v>
      </c>
      <c r="P1361" s="344"/>
    </row>
    <row r="1362" spans="1:16">
      <c r="A1362" s="405"/>
      <c r="B1362" s="255">
        <v>11202130203</v>
      </c>
      <c r="C1362" s="354" t="s">
        <v>4119</v>
      </c>
      <c r="D1362" s="355">
        <v>0</v>
      </c>
      <c r="E1362" s="355">
        <v>40</v>
      </c>
      <c r="F1362" s="355">
        <v>40</v>
      </c>
      <c r="G1362" s="355">
        <v>40</v>
      </c>
      <c r="H1362" s="355">
        <v>40</v>
      </c>
      <c r="I1362" s="355">
        <v>40</v>
      </c>
      <c r="J1362" s="355">
        <v>40</v>
      </c>
      <c r="K1362" s="355">
        <v>40</v>
      </c>
      <c r="L1362" s="355">
        <v>40</v>
      </c>
      <c r="M1362" s="355">
        <v>40</v>
      </c>
      <c r="N1362" s="355">
        <v>40</v>
      </c>
      <c r="P1362" s="344"/>
    </row>
    <row r="1363" spans="1:16">
      <c r="A1363" s="405"/>
      <c r="B1363" s="366">
        <v>112021303</v>
      </c>
      <c r="C1363" s="367" t="s">
        <v>4120</v>
      </c>
      <c r="D1363" s="368">
        <v>0</v>
      </c>
      <c r="E1363" s="368">
        <v>100</v>
      </c>
      <c r="F1363" s="368">
        <v>100</v>
      </c>
      <c r="G1363" s="368">
        <v>100</v>
      </c>
      <c r="H1363" s="368">
        <v>100</v>
      </c>
      <c r="I1363" s="368">
        <v>100</v>
      </c>
      <c r="J1363" s="368">
        <v>100</v>
      </c>
      <c r="K1363" s="368">
        <v>100</v>
      </c>
      <c r="L1363" s="368">
        <v>100</v>
      </c>
      <c r="M1363" s="368">
        <v>100</v>
      </c>
      <c r="N1363" s="368">
        <v>100</v>
      </c>
      <c r="P1363" s="344"/>
    </row>
    <row r="1364" spans="1:16">
      <c r="A1364" s="405"/>
      <c r="B1364" s="255">
        <v>11202130301</v>
      </c>
      <c r="C1364" s="354" t="s">
        <v>4121</v>
      </c>
      <c r="D1364" s="355">
        <v>0</v>
      </c>
      <c r="E1364" s="355">
        <v>45</v>
      </c>
      <c r="F1364" s="355">
        <v>45</v>
      </c>
      <c r="G1364" s="355">
        <v>45</v>
      </c>
      <c r="H1364" s="355">
        <v>45</v>
      </c>
      <c r="I1364" s="355">
        <v>45</v>
      </c>
      <c r="J1364" s="355">
        <v>45</v>
      </c>
      <c r="K1364" s="355">
        <v>45</v>
      </c>
      <c r="L1364" s="355">
        <v>45</v>
      </c>
      <c r="M1364" s="355">
        <v>45</v>
      </c>
      <c r="N1364" s="355">
        <v>45</v>
      </c>
      <c r="P1364" s="344"/>
    </row>
    <row r="1365" spans="1:16">
      <c r="A1365" s="405"/>
      <c r="B1365" s="255">
        <v>11202130302</v>
      </c>
      <c r="C1365" s="354" t="s">
        <v>4122</v>
      </c>
      <c r="D1365" s="355">
        <v>0</v>
      </c>
      <c r="E1365" s="355">
        <v>15</v>
      </c>
      <c r="F1365" s="355">
        <v>15</v>
      </c>
      <c r="G1365" s="355">
        <v>15</v>
      </c>
      <c r="H1365" s="355">
        <v>15</v>
      </c>
      <c r="I1365" s="355">
        <v>15</v>
      </c>
      <c r="J1365" s="355">
        <v>15</v>
      </c>
      <c r="K1365" s="355">
        <v>15</v>
      </c>
      <c r="L1365" s="355">
        <v>15</v>
      </c>
      <c r="M1365" s="355">
        <v>15</v>
      </c>
      <c r="N1365" s="355">
        <v>15</v>
      </c>
      <c r="P1365" s="344"/>
    </row>
    <row r="1366" spans="1:16">
      <c r="A1366" s="405"/>
      <c r="B1366" s="255">
        <v>11202130303</v>
      </c>
      <c r="C1366" s="354" t="s">
        <v>4123</v>
      </c>
      <c r="D1366" s="355">
        <v>0</v>
      </c>
      <c r="E1366" s="355">
        <v>40</v>
      </c>
      <c r="F1366" s="355">
        <v>40</v>
      </c>
      <c r="G1366" s="355">
        <v>40</v>
      </c>
      <c r="H1366" s="355">
        <v>40</v>
      </c>
      <c r="I1366" s="355">
        <v>40</v>
      </c>
      <c r="J1366" s="355">
        <v>40</v>
      </c>
      <c r="K1366" s="355">
        <v>40</v>
      </c>
      <c r="L1366" s="355">
        <v>40</v>
      </c>
      <c r="M1366" s="355">
        <v>40</v>
      </c>
      <c r="N1366" s="355">
        <v>40</v>
      </c>
      <c r="P1366" s="344"/>
    </row>
    <row r="1367" spans="1:16">
      <c r="A1367" s="405"/>
      <c r="B1367" s="352">
        <v>11203</v>
      </c>
      <c r="C1367" s="247" t="s">
        <v>252</v>
      </c>
      <c r="D1367" s="353">
        <v>88433524769</v>
      </c>
      <c r="E1367" s="353">
        <v>76536484949</v>
      </c>
      <c r="F1367" s="353">
        <v>77831440047</v>
      </c>
      <c r="G1367" s="353">
        <v>79157160454</v>
      </c>
      <c r="H1367" s="353">
        <v>80514124857</v>
      </c>
      <c r="I1367" s="353">
        <v>81902841250</v>
      </c>
      <c r="J1367" s="353">
        <v>83323846624</v>
      </c>
      <c r="K1367" s="353">
        <v>84777706737</v>
      </c>
      <c r="L1367" s="353">
        <v>86265015963</v>
      </c>
      <c r="M1367" s="353">
        <v>87786397164</v>
      </c>
      <c r="N1367" s="353">
        <v>89342501673</v>
      </c>
      <c r="P1367" s="344"/>
    </row>
    <row r="1368" spans="1:16">
      <c r="A1368" s="405"/>
      <c r="B1368" s="255">
        <v>1120301</v>
      </c>
      <c r="C1368" s="354" t="s">
        <v>122</v>
      </c>
      <c r="D1368" s="355">
        <v>13578418</v>
      </c>
      <c r="E1368" s="355">
        <v>11671941</v>
      </c>
      <c r="F1368" s="355">
        <v>12022099</v>
      </c>
      <c r="G1368" s="355">
        <v>12382762</v>
      </c>
      <c r="H1368" s="355">
        <v>12754245</v>
      </c>
      <c r="I1368" s="355">
        <v>13136872</v>
      </c>
      <c r="J1368" s="355">
        <v>13530979</v>
      </c>
      <c r="K1368" s="355">
        <v>13936908</v>
      </c>
      <c r="L1368" s="355">
        <v>14355015</v>
      </c>
      <c r="M1368" s="355">
        <v>14785665</v>
      </c>
      <c r="N1368" s="355">
        <v>15229235</v>
      </c>
      <c r="P1368" s="344"/>
    </row>
    <row r="1369" spans="1:16">
      <c r="A1369" s="405"/>
      <c r="B1369" s="255">
        <v>1120302</v>
      </c>
      <c r="C1369" s="354" t="s">
        <v>153</v>
      </c>
      <c r="D1369" s="355">
        <v>51325680685</v>
      </c>
      <c r="E1369" s="355">
        <v>42635440021</v>
      </c>
      <c r="F1369" s="355">
        <v>43199862030</v>
      </c>
      <c r="G1369" s="355">
        <v>43771756043</v>
      </c>
      <c r="H1369" s="355">
        <v>44351220978</v>
      </c>
      <c r="I1369" s="355">
        <v>44938357061</v>
      </c>
      <c r="J1369" s="355">
        <v>45533265844</v>
      </c>
      <c r="K1369" s="355">
        <v>46136050227</v>
      </c>
      <c r="L1369" s="355">
        <v>46746814467</v>
      </c>
      <c r="M1369" s="355">
        <v>47365664206</v>
      </c>
      <c r="N1369" s="355">
        <v>47992706482</v>
      </c>
      <c r="P1369" s="344"/>
    </row>
    <row r="1370" spans="1:16">
      <c r="A1370" s="405"/>
      <c r="B1370" s="255">
        <v>1120303</v>
      </c>
      <c r="C1370" s="354" t="s">
        <v>404</v>
      </c>
      <c r="D1370" s="355">
        <v>15932992080</v>
      </c>
      <c r="E1370" s="355">
        <v>13772043053</v>
      </c>
      <c r="F1370" s="355">
        <v>13978623699</v>
      </c>
      <c r="G1370" s="355">
        <v>14188303054</v>
      </c>
      <c r="H1370" s="355">
        <v>14401127600</v>
      </c>
      <c r="I1370" s="355">
        <v>14617144514</v>
      </c>
      <c r="J1370" s="355">
        <v>14836401682</v>
      </c>
      <c r="K1370" s="355">
        <v>15058947707</v>
      </c>
      <c r="L1370" s="355">
        <v>15284831923</v>
      </c>
      <c r="M1370" s="355">
        <v>15514104401</v>
      </c>
      <c r="N1370" s="355">
        <v>15746815967</v>
      </c>
      <c r="P1370" s="344"/>
    </row>
    <row r="1371" spans="1:16">
      <c r="A1371" s="405"/>
      <c r="B1371" s="255">
        <v>1120305</v>
      </c>
      <c r="C1371" s="354" t="s">
        <v>2126</v>
      </c>
      <c r="D1371" s="355">
        <v>4713135</v>
      </c>
      <c r="E1371" s="355">
        <v>3997244</v>
      </c>
      <c r="F1371" s="355">
        <v>4085583</v>
      </c>
      <c r="G1371" s="355">
        <v>4175874</v>
      </c>
      <c r="H1371" s="355">
        <v>4268161</v>
      </c>
      <c r="I1371" s="355">
        <v>4362488</v>
      </c>
      <c r="J1371" s="355">
        <v>4458899</v>
      </c>
      <c r="K1371" s="355">
        <v>4557440</v>
      </c>
      <c r="L1371" s="355">
        <v>4658160</v>
      </c>
      <c r="M1371" s="355">
        <v>4761105</v>
      </c>
      <c r="N1371" s="355">
        <v>4866326</v>
      </c>
      <c r="P1371" s="344"/>
    </row>
    <row r="1372" spans="1:16">
      <c r="A1372" s="405"/>
      <c r="B1372" s="255">
        <v>1120306</v>
      </c>
      <c r="C1372" s="354" t="s">
        <v>131</v>
      </c>
      <c r="D1372" s="355">
        <v>124435679</v>
      </c>
      <c r="E1372" s="355">
        <v>9039237</v>
      </c>
      <c r="F1372" s="355">
        <v>8768060</v>
      </c>
      <c r="G1372" s="355">
        <v>8505018</v>
      </c>
      <c r="H1372" s="355">
        <v>8249868</v>
      </c>
      <c r="I1372" s="355">
        <v>8002372</v>
      </c>
      <c r="J1372" s="355">
        <v>7762301</v>
      </c>
      <c r="K1372" s="355">
        <v>7529432</v>
      </c>
      <c r="L1372" s="355">
        <v>7303549</v>
      </c>
      <c r="M1372" s="355">
        <v>7084442</v>
      </c>
      <c r="N1372" s="355">
        <v>6871909</v>
      </c>
      <c r="P1372" s="344"/>
    </row>
    <row r="1373" spans="1:16">
      <c r="A1373" s="405"/>
      <c r="B1373" s="255">
        <v>1120307</v>
      </c>
      <c r="C1373" s="354" t="s">
        <v>126</v>
      </c>
      <c r="D1373" s="355">
        <v>9349</v>
      </c>
      <c r="E1373" s="355">
        <v>1</v>
      </c>
      <c r="F1373" s="355">
        <v>1</v>
      </c>
      <c r="G1373" s="355">
        <v>1</v>
      </c>
      <c r="H1373" s="355">
        <v>1</v>
      </c>
      <c r="I1373" s="355">
        <v>1</v>
      </c>
      <c r="J1373" s="355">
        <v>1</v>
      </c>
      <c r="K1373" s="355">
        <v>1</v>
      </c>
      <c r="L1373" s="355">
        <v>1</v>
      </c>
      <c r="M1373" s="355">
        <v>1</v>
      </c>
      <c r="N1373" s="355">
        <v>1</v>
      </c>
      <c r="P1373" s="344"/>
    </row>
    <row r="1374" spans="1:16">
      <c r="A1374" s="405"/>
      <c r="B1374" s="255">
        <v>1120308</v>
      </c>
      <c r="C1374" s="354" t="s">
        <v>405</v>
      </c>
      <c r="D1374" s="355">
        <v>1170619170</v>
      </c>
      <c r="E1374" s="355">
        <v>770351691</v>
      </c>
      <c r="F1374" s="355">
        <v>726076149</v>
      </c>
      <c r="G1374" s="355">
        <v>684345319</v>
      </c>
      <c r="H1374" s="355">
        <v>645012946</v>
      </c>
      <c r="I1374" s="355">
        <v>607941180</v>
      </c>
      <c r="J1374" s="355">
        <v>573000093</v>
      </c>
      <c r="K1374" s="355">
        <v>540067226</v>
      </c>
      <c r="L1374" s="355">
        <v>509027157</v>
      </c>
      <c r="M1374" s="355">
        <v>479771100</v>
      </c>
      <c r="N1374" s="355">
        <v>452196518</v>
      </c>
      <c r="P1374" s="344"/>
    </row>
    <row r="1375" spans="1:16">
      <c r="A1375" s="405"/>
      <c r="B1375" s="255">
        <v>1120309</v>
      </c>
      <c r="C1375" s="354" t="s">
        <v>406</v>
      </c>
      <c r="D1375" s="355">
        <v>51443240</v>
      </c>
      <c r="E1375" s="355">
        <v>46507970</v>
      </c>
      <c r="F1375" s="355">
        <v>42211787</v>
      </c>
      <c r="G1375" s="355">
        <v>38312465</v>
      </c>
      <c r="H1375" s="355">
        <v>34773343</v>
      </c>
      <c r="I1375" s="355">
        <v>31561149</v>
      </c>
      <c r="J1375" s="355">
        <v>28645681</v>
      </c>
      <c r="K1375" s="355">
        <v>25999531</v>
      </c>
      <c r="L1375" s="355">
        <v>23597819</v>
      </c>
      <c r="M1375" s="355">
        <v>21417966</v>
      </c>
      <c r="N1375" s="355">
        <v>19439477</v>
      </c>
      <c r="P1375" s="344"/>
    </row>
    <row r="1376" spans="1:16" ht="27.6">
      <c r="A1376" s="405"/>
      <c r="B1376" s="255">
        <v>1120310</v>
      </c>
      <c r="C1376" s="354" t="s">
        <v>2127</v>
      </c>
      <c r="D1376" s="355">
        <v>311289907</v>
      </c>
      <c r="E1376" s="355">
        <v>1</v>
      </c>
      <c r="F1376" s="355">
        <v>1</v>
      </c>
      <c r="G1376" s="355">
        <v>1</v>
      </c>
      <c r="H1376" s="355">
        <v>1</v>
      </c>
      <c r="I1376" s="355">
        <v>1</v>
      </c>
      <c r="J1376" s="355">
        <v>1</v>
      </c>
      <c r="K1376" s="355">
        <v>1</v>
      </c>
      <c r="L1376" s="355">
        <v>1</v>
      </c>
      <c r="M1376" s="355">
        <v>1</v>
      </c>
      <c r="N1376" s="355">
        <v>1</v>
      </c>
      <c r="P1376" s="344"/>
    </row>
    <row r="1377" spans="1:16">
      <c r="A1377" s="405"/>
      <c r="B1377" s="255">
        <v>1120311</v>
      </c>
      <c r="C1377" s="354" t="s">
        <v>69</v>
      </c>
      <c r="D1377" s="355">
        <v>181601113</v>
      </c>
      <c r="E1377" s="355">
        <v>145765412</v>
      </c>
      <c r="F1377" s="355">
        <v>144129857</v>
      </c>
      <c r="G1377" s="355">
        <v>142512654</v>
      </c>
      <c r="H1377" s="355">
        <v>140913596</v>
      </c>
      <c r="I1377" s="355">
        <v>139332481</v>
      </c>
      <c r="J1377" s="355">
        <v>137769107</v>
      </c>
      <c r="K1377" s="355">
        <v>136223274</v>
      </c>
      <c r="L1377" s="355">
        <v>134694786</v>
      </c>
      <c r="M1377" s="355">
        <v>133183449</v>
      </c>
      <c r="N1377" s="355">
        <v>131689069</v>
      </c>
      <c r="P1377" s="344"/>
    </row>
    <row r="1378" spans="1:16">
      <c r="A1378" s="405"/>
      <c r="B1378" s="255">
        <v>1120312</v>
      </c>
      <c r="C1378" s="354" t="s">
        <v>407</v>
      </c>
      <c r="D1378" s="355">
        <v>55212417</v>
      </c>
      <c r="E1378" s="355">
        <v>32613689</v>
      </c>
      <c r="F1378" s="355">
        <v>33334452</v>
      </c>
      <c r="G1378" s="355">
        <v>34071143</v>
      </c>
      <c r="H1378" s="355">
        <v>34824115</v>
      </c>
      <c r="I1378" s="355">
        <v>35593728</v>
      </c>
      <c r="J1378" s="355">
        <v>36380350</v>
      </c>
      <c r="K1378" s="355">
        <v>37184355</v>
      </c>
      <c r="L1378" s="355">
        <v>38006130</v>
      </c>
      <c r="M1378" s="355">
        <v>38846065</v>
      </c>
      <c r="N1378" s="355">
        <v>39704563</v>
      </c>
      <c r="P1378" s="344"/>
    </row>
    <row r="1379" spans="1:16" ht="27.6">
      <c r="A1379" s="405"/>
      <c r="B1379" s="255">
        <v>1120317</v>
      </c>
      <c r="C1379" s="354" t="s">
        <v>2128</v>
      </c>
      <c r="D1379" s="355">
        <v>17741751043</v>
      </c>
      <c r="E1379" s="355">
        <v>17426374051</v>
      </c>
      <c r="F1379" s="355">
        <v>17949165273</v>
      </c>
      <c r="G1379" s="355">
        <v>18487640231</v>
      </c>
      <c r="H1379" s="355">
        <v>19042269438</v>
      </c>
      <c r="I1379" s="355">
        <v>19613537521</v>
      </c>
      <c r="J1379" s="355">
        <v>20201943647</v>
      </c>
      <c r="K1379" s="355">
        <v>20808001956</v>
      </c>
      <c r="L1379" s="355">
        <v>21432242015</v>
      </c>
      <c r="M1379" s="355">
        <v>22075209275</v>
      </c>
      <c r="N1379" s="355">
        <v>22737465553</v>
      </c>
      <c r="P1379" s="344"/>
    </row>
    <row r="1380" spans="1:16">
      <c r="A1380" s="405"/>
      <c r="B1380" s="255">
        <v>1120313</v>
      </c>
      <c r="C1380" s="354" t="s">
        <v>1168</v>
      </c>
      <c r="D1380" s="355">
        <v>0</v>
      </c>
      <c r="E1380" s="355">
        <v>0</v>
      </c>
      <c r="F1380" s="355">
        <v>0</v>
      </c>
      <c r="G1380" s="355">
        <v>0</v>
      </c>
      <c r="H1380" s="355">
        <v>0</v>
      </c>
      <c r="I1380" s="355">
        <v>0</v>
      </c>
      <c r="J1380" s="355">
        <v>0</v>
      </c>
      <c r="K1380" s="355">
        <v>0</v>
      </c>
      <c r="L1380" s="355">
        <v>0</v>
      </c>
      <c r="M1380" s="355">
        <v>0</v>
      </c>
      <c r="N1380" s="355">
        <v>0</v>
      </c>
      <c r="P1380" s="344"/>
    </row>
    <row r="1381" spans="1:16">
      <c r="A1381" s="405"/>
      <c r="B1381" s="255">
        <v>1120314</v>
      </c>
      <c r="C1381" s="354" t="s">
        <v>2050</v>
      </c>
      <c r="D1381" s="355">
        <v>6226524</v>
      </c>
      <c r="E1381" s="355">
        <v>514019</v>
      </c>
      <c r="F1381" s="355">
        <v>529439</v>
      </c>
      <c r="G1381" s="355">
        <v>545323</v>
      </c>
      <c r="H1381" s="355">
        <v>561682</v>
      </c>
      <c r="I1381" s="355">
        <v>578533</v>
      </c>
      <c r="J1381" s="355">
        <v>595889</v>
      </c>
      <c r="K1381" s="355">
        <v>613765</v>
      </c>
      <c r="L1381" s="355">
        <v>632178</v>
      </c>
      <c r="M1381" s="355">
        <v>651143</v>
      </c>
      <c r="N1381" s="355">
        <v>670677</v>
      </c>
      <c r="P1381" s="344"/>
    </row>
    <row r="1382" spans="1:16">
      <c r="A1382" s="405"/>
      <c r="B1382" s="255">
        <v>1120316</v>
      </c>
      <c r="C1382" s="354" t="s">
        <v>2129</v>
      </c>
      <c r="D1382" s="355">
        <v>1513972009</v>
      </c>
      <c r="E1382" s="355">
        <v>1682166618</v>
      </c>
      <c r="F1382" s="355">
        <v>1732631616</v>
      </c>
      <c r="G1382" s="355">
        <v>1784610565</v>
      </c>
      <c r="H1382" s="355">
        <v>1838148882</v>
      </c>
      <c r="I1382" s="355">
        <v>1893293348</v>
      </c>
      <c r="J1382" s="355">
        <v>1950092149</v>
      </c>
      <c r="K1382" s="355">
        <v>2008594913</v>
      </c>
      <c r="L1382" s="355">
        <v>2068852761</v>
      </c>
      <c r="M1382" s="355">
        <v>2130918344</v>
      </c>
      <c r="N1382" s="355">
        <v>2194845894</v>
      </c>
      <c r="P1382" s="344"/>
    </row>
    <row r="1383" spans="1:16">
      <c r="A1383" s="405"/>
      <c r="B1383" s="255">
        <v>1120321</v>
      </c>
      <c r="C1383" s="354" t="s">
        <v>4124</v>
      </c>
      <c r="D1383" s="355">
        <v>0</v>
      </c>
      <c r="E1383" s="355">
        <v>1</v>
      </c>
      <c r="F1383" s="355">
        <v>1</v>
      </c>
      <c r="G1383" s="355">
        <v>1</v>
      </c>
      <c r="H1383" s="355">
        <v>1</v>
      </c>
      <c r="I1383" s="355">
        <v>1</v>
      </c>
      <c r="J1383" s="355">
        <v>1</v>
      </c>
      <c r="K1383" s="355">
        <v>1</v>
      </c>
      <c r="L1383" s="355">
        <v>1</v>
      </c>
      <c r="M1383" s="355">
        <v>1</v>
      </c>
      <c r="N1383" s="355">
        <v>1</v>
      </c>
      <c r="P1383" s="344"/>
    </row>
    <row r="1384" spans="1:16">
      <c r="A1384" s="405"/>
      <c r="B1384" s="352">
        <v>11204</v>
      </c>
      <c r="C1384" s="247" t="s">
        <v>253</v>
      </c>
      <c r="D1384" s="353">
        <v>5826921066</v>
      </c>
      <c r="E1384" s="353">
        <v>1390651025</v>
      </c>
      <c r="F1384" s="353">
        <v>1304617208</v>
      </c>
      <c r="G1384" s="353">
        <v>1223917028</v>
      </c>
      <c r="H1384" s="353">
        <v>1148219996</v>
      </c>
      <c r="I1384" s="353">
        <v>1077216102</v>
      </c>
      <c r="J1384" s="353">
        <v>1010614547</v>
      </c>
      <c r="K1384" s="353">
        <v>948142555</v>
      </c>
      <c r="L1384" s="353">
        <v>889574975</v>
      </c>
      <c r="M1384" s="353">
        <v>834642452</v>
      </c>
      <c r="N1384" s="353">
        <v>783119893</v>
      </c>
      <c r="P1384" s="344"/>
    </row>
    <row r="1385" spans="1:16">
      <c r="A1385" s="405"/>
      <c r="B1385" s="255">
        <v>1120401</v>
      </c>
      <c r="C1385" s="354" t="s">
        <v>125</v>
      </c>
      <c r="D1385" s="355">
        <v>47312426</v>
      </c>
      <c r="E1385" s="355">
        <v>1</v>
      </c>
      <c r="F1385" s="355">
        <v>1</v>
      </c>
      <c r="G1385" s="355">
        <v>1</v>
      </c>
      <c r="H1385" s="355">
        <v>1</v>
      </c>
      <c r="I1385" s="355">
        <v>1</v>
      </c>
      <c r="J1385" s="355">
        <v>1</v>
      </c>
      <c r="K1385" s="355">
        <v>1</v>
      </c>
      <c r="L1385" s="355">
        <v>1</v>
      </c>
      <c r="M1385" s="355">
        <v>1</v>
      </c>
      <c r="N1385" s="355">
        <v>1</v>
      </c>
      <c r="P1385" s="344"/>
    </row>
    <row r="1386" spans="1:16">
      <c r="A1386" s="405"/>
      <c r="B1386" s="255">
        <v>1120402</v>
      </c>
      <c r="C1386" s="354" t="s">
        <v>97</v>
      </c>
      <c r="D1386" s="355">
        <v>2158090290</v>
      </c>
      <c r="E1386" s="355">
        <v>1</v>
      </c>
      <c r="F1386" s="355">
        <v>1</v>
      </c>
      <c r="G1386" s="355">
        <v>1</v>
      </c>
      <c r="H1386" s="355">
        <v>1</v>
      </c>
      <c r="I1386" s="355">
        <v>1</v>
      </c>
      <c r="J1386" s="355">
        <v>1</v>
      </c>
      <c r="K1386" s="355">
        <v>1</v>
      </c>
      <c r="L1386" s="355">
        <v>1</v>
      </c>
      <c r="M1386" s="355">
        <v>1</v>
      </c>
      <c r="N1386" s="355">
        <v>1</v>
      </c>
      <c r="P1386" s="344"/>
    </row>
    <row r="1387" spans="1:16">
      <c r="A1387" s="405"/>
      <c r="B1387" s="255">
        <v>1120404</v>
      </c>
      <c r="C1387" s="354" t="s">
        <v>73</v>
      </c>
      <c r="D1387" s="355">
        <v>3654041</v>
      </c>
      <c r="E1387" s="355">
        <v>1873145</v>
      </c>
      <c r="F1387" s="355">
        <v>1901242</v>
      </c>
      <c r="G1387" s="355">
        <v>1929761</v>
      </c>
      <c r="H1387" s="355">
        <v>1958707</v>
      </c>
      <c r="I1387" s="355">
        <v>1988088</v>
      </c>
      <c r="J1387" s="355">
        <v>2017909</v>
      </c>
      <c r="K1387" s="355">
        <v>2048178</v>
      </c>
      <c r="L1387" s="355">
        <v>2109623</v>
      </c>
      <c r="M1387" s="355">
        <v>2172912</v>
      </c>
      <c r="N1387" s="355">
        <v>2238100</v>
      </c>
      <c r="P1387" s="344"/>
    </row>
    <row r="1388" spans="1:16">
      <c r="A1388" s="405"/>
      <c r="B1388" s="255">
        <v>1120405</v>
      </c>
      <c r="C1388" s="354" t="s">
        <v>2130</v>
      </c>
      <c r="D1388" s="355">
        <v>8618992</v>
      </c>
      <c r="E1388" s="355">
        <v>1</v>
      </c>
      <c r="F1388" s="355">
        <v>1</v>
      </c>
      <c r="G1388" s="355">
        <v>1</v>
      </c>
      <c r="H1388" s="355">
        <v>1</v>
      </c>
      <c r="I1388" s="355">
        <v>1</v>
      </c>
      <c r="J1388" s="355">
        <v>1</v>
      </c>
      <c r="K1388" s="355">
        <v>1</v>
      </c>
      <c r="L1388" s="355">
        <v>1</v>
      </c>
      <c r="M1388" s="355">
        <v>1</v>
      </c>
      <c r="N1388" s="355">
        <v>1</v>
      </c>
      <c r="P1388" s="344"/>
    </row>
    <row r="1389" spans="1:16">
      <c r="A1389" s="405"/>
      <c r="B1389" s="255">
        <v>1120406</v>
      </c>
      <c r="C1389" s="354" t="s">
        <v>408</v>
      </c>
      <c r="D1389" s="355">
        <v>3575185847</v>
      </c>
      <c r="E1389" s="355">
        <v>1388777874</v>
      </c>
      <c r="F1389" s="355">
        <v>1302715960</v>
      </c>
      <c r="G1389" s="355">
        <v>1221987261</v>
      </c>
      <c r="H1389" s="355">
        <v>1146261283</v>
      </c>
      <c r="I1389" s="355">
        <v>1075228008</v>
      </c>
      <c r="J1389" s="355">
        <v>1008596632</v>
      </c>
      <c r="K1389" s="355">
        <v>946094371</v>
      </c>
      <c r="L1389" s="355">
        <v>887465346</v>
      </c>
      <c r="M1389" s="355">
        <v>832469534</v>
      </c>
      <c r="N1389" s="355">
        <v>780881787</v>
      </c>
      <c r="P1389" s="344"/>
    </row>
    <row r="1390" spans="1:16">
      <c r="A1390" s="405"/>
      <c r="B1390" s="255">
        <v>1120407</v>
      </c>
      <c r="C1390" s="354" t="s">
        <v>2131</v>
      </c>
      <c r="D1390" s="355">
        <v>33700860</v>
      </c>
      <c r="E1390" s="355">
        <v>1</v>
      </c>
      <c r="F1390" s="355">
        <v>1</v>
      </c>
      <c r="G1390" s="355">
        <v>1</v>
      </c>
      <c r="H1390" s="355">
        <v>1</v>
      </c>
      <c r="I1390" s="355">
        <v>1</v>
      </c>
      <c r="J1390" s="355">
        <v>1</v>
      </c>
      <c r="K1390" s="355">
        <v>1</v>
      </c>
      <c r="L1390" s="355">
        <v>1</v>
      </c>
      <c r="M1390" s="355">
        <v>1</v>
      </c>
      <c r="N1390" s="355">
        <v>1</v>
      </c>
      <c r="P1390" s="344"/>
    </row>
    <row r="1391" spans="1:16">
      <c r="A1391" s="405"/>
      <c r="B1391" s="255">
        <v>1120411</v>
      </c>
      <c r="C1391" s="354" t="s">
        <v>2247</v>
      </c>
      <c r="D1391" s="355">
        <v>358610</v>
      </c>
      <c r="E1391" s="355">
        <v>1</v>
      </c>
      <c r="F1391" s="355">
        <v>1</v>
      </c>
      <c r="G1391" s="355">
        <v>1</v>
      </c>
      <c r="H1391" s="355">
        <v>1</v>
      </c>
      <c r="I1391" s="355">
        <v>1</v>
      </c>
      <c r="J1391" s="355">
        <v>1</v>
      </c>
      <c r="K1391" s="355">
        <v>1</v>
      </c>
      <c r="L1391" s="355">
        <v>1</v>
      </c>
      <c r="M1391" s="355">
        <v>1</v>
      </c>
      <c r="N1391" s="355">
        <v>1</v>
      </c>
      <c r="P1391" s="344"/>
    </row>
    <row r="1392" spans="1:16">
      <c r="A1392" s="405"/>
      <c r="B1392" s="255">
        <v>1120409</v>
      </c>
      <c r="C1392" s="354" t="s">
        <v>1936</v>
      </c>
      <c r="D1392" s="355">
        <v>0</v>
      </c>
      <c r="E1392" s="355">
        <v>1</v>
      </c>
      <c r="F1392" s="355">
        <v>1</v>
      </c>
      <c r="G1392" s="355">
        <v>1</v>
      </c>
      <c r="H1392" s="355">
        <v>1</v>
      </c>
      <c r="I1392" s="355">
        <v>1</v>
      </c>
      <c r="J1392" s="355">
        <v>1</v>
      </c>
      <c r="K1392" s="355">
        <v>1</v>
      </c>
      <c r="L1392" s="355">
        <v>1</v>
      </c>
      <c r="M1392" s="355">
        <v>1</v>
      </c>
      <c r="N1392" s="355">
        <v>1</v>
      </c>
      <c r="P1392" s="344"/>
    </row>
    <row r="1393" spans="1:16" ht="27.6">
      <c r="A1393" s="405"/>
      <c r="B1393" s="352">
        <v>11205</v>
      </c>
      <c r="C1393" s="247" t="s">
        <v>806</v>
      </c>
      <c r="D1393" s="353">
        <v>93915737214</v>
      </c>
      <c r="E1393" s="353">
        <v>60311007879</v>
      </c>
      <c r="F1393" s="353">
        <v>62120338115</v>
      </c>
      <c r="G1393" s="353">
        <v>63983948259</v>
      </c>
      <c r="H1393" s="353">
        <v>65903466707</v>
      </c>
      <c r="I1393" s="353">
        <v>67880570708</v>
      </c>
      <c r="J1393" s="353">
        <v>69916987829</v>
      </c>
      <c r="K1393" s="353">
        <v>72014497464</v>
      </c>
      <c r="L1393" s="353">
        <v>74174932388</v>
      </c>
      <c r="M1393" s="353">
        <v>76400180359</v>
      </c>
      <c r="N1393" s="353">
        <v>78692185770</v>
      </c>
      <c r="P1393" s="344"/>
    </row>
    <row r="1394" spans="1:16" ht="27.6">
      <c r="A1394" s="405"/>
      <c r="B1394" s="255">
        <v>1120501</v>
      </c>
      <c r="C1394" s="354" t="s">
        <v>806</v>
      </c>
      <c r="D1394" s="355">
        <v>93915737214</v>
      </c>
      <c r="E1394" s="355">
        <v>60311007879</v>
      </c>
      <c r="F1394" s="355">
        <v>62120338115</v>
      </c>
      <c r="G1394" s="355">
        <v>63983948259</v>
      </c>
      <c r="H1394" s="355">
        <v>65903466707</v>
      </c>
      <c r="I1394" s="355">
        <v>67880570708</v>
      </c>
      <c r="J1394" s="355">
        <v>69916987829</v>
      </c>
      <c r="K1394" s="355">
        <v>72014497464</v>
      </c>
      <c r="L1394" s="355">
        <v>74174932388</v>
      </c>
      <c r="M1394" s="355">
        <v>76400180359</v>
      </c>
      <c r="N1394" s="355">
        <v>78692185770</v>
      </c>
      <c r="P1394" s="344"/>
    </row>
    <row r="1395" spans="1:16">
      <c r="A1395" s="405"/>
      <c r="B1395" s="352">
        <v>11206</v>
      </c>
      <c r="C1395" s="247" t="s">
        <v>81</v>
      </c>
      <c r="D1395" s="353">
        <v>19875050</v>
      </c>
      <c r="E1395" s="353">
        <v>0</v>
      </c>
      <c r="F1395" s="353">
        <v>0</v>
      </c>
      <c r="G1395" s="353">
        <v>0</v>
      </c>
      <c r="H1395" s="353">
        <v>0</v>
      </c>
      <c r="I1395" s="353">
        <v>0</v>
      </c>
      <c r="J1395" s="353">
        <v>0</v>
      </c>
      <c r="K1395" s="353">
        <v>0</v>
      </c>
      <c r="L1395" s="353">
        <v>0</v>
      </c>
      <c r="M1395" s="353">
        <v>0</v>
      </c>
      <c r="N1395" s="353">
        <v>0</v>
      </c>
      <c r="P1395" s="344"/>
    </row>
    <row r="1396" spans="1:16">
      <c r="A1396" s="405"/>
      <c r="B1396" s="255">
        <v>1120601</v>
      </c>
      <c r="C1396" s="354" t="s">
        <v>81</v>
      </c>
      <c r="D1396" s="355">
        <v>19875050</v>
      </c>
      <c r="E1396" s="355">
        <v>0</v>
      </c>
      <c r="F1396" s="355">
        <v>0</v>
      </c>
      <c r="G1396" s="355">
        <v>0</v>
      </c>
      <c r="H1396" s="355">
        <v>0</v>
      </c>
      <c r="I1396" s="355">
        <v>0</v>
      </c>
      <c r="J1396" s="355">
        <v>0</v>
      </c>
      <c r="K1396" s="355">
        <v>0</v>
      </c>
      <c r="L1396" s="355">
        <v>0</v>
      </c>
      <c r="M1396" s="355">
        <v>0</v>
      </c>
      <c r="N1396" s="355">
        <v>0</v>
      </c>
      <c r="P1396" s="344"/>
    </row>
    <row r="1397" spans="1:16">
      <c r="A1397" s="405"/>
      <c r="B1397" s="352">
        <v>11207</v>
      </c>
      <c r="C1397" s="247" t="s">
        <v>805</v>
      </c>
      <c r="D1397" s="353">
        <v>89003098366</v>
      </c>
      <c r="E1397" s="353">
        <v>64059435312</v>
      </c>
      <c r="F1397" s="353">
        <v>65233701723</v>
      </c>
      <c r="G1397" s="353">
        <v>67184855292</v>
      </c>
      <c r="H1397" s="353">
        <v>69194602045</v>
      </c>
      <c r="I1397" s="353">
        <v>71264699190</v>
      </c>
      <c r="J1397" s="353">
        <v>73396956659</v>
      </c>
      <c r="K1397" s="353">
        <v>75593238687</v>
      </c>
      <c r="L1397" s="353">
        <v>77855465441</v>
      </c>
      <c r="M1397" s="353">
        <v>80185614705</v>
      </c>
      <c r="N1397" s="353">
        <v>82585723590</v>
      </c>
      <c r="P1397" s="344"/>
    </row>
    <row r="1398" spans="1:16">
      <c r="A1398" s="405"/>
      <c r="B1398" s="255">
        <v>1120701</v>
      </c>
      <c r="C1398" s="354" t="s">
        <v>18</v>
      </c>
      <c r="D1398" s="355">
        <v>2167247317</v>
      </c>
      <c r="E1398" s="355">
        <v>2142375045</v>
      </c>
      <c r="F1398" s="355">
        <v>2206646296</v>
      </c>
      <c r="G1398" s="355">
        <v>2272845685</v>
      </c>
      <c r="H1398" s="355">
        <v>2341031055</v>
      </c>
      <c r="I1398" s="355">
        <v>2411261987</v>
      </c>
      <c r="J1398" s="355">
        <v>2483599847</v>
      </c>
      <c r="K1398" s="355">
        <v>2558107842</v>
      </c>
      <c r="L1398" s="355">
        <v>2634851077</v>
      </c>
      <c r="M1398" s="355">
        <v>2713896610</v>
      </c>
      <c r="N1398" s="355">
        <v>2795313508</v>
      </c>
      <c r="P1398" s="344"/>
    </row>
    <row r="1399" spans="1:16">
      <c r="A1399" s="405"/>
      <c r="B1399" s="255">
        <v>1120702</v>
      </c>
      <c r="C1399" s="354" t="s">
        <v>2132</v>
      </c>
      <c r="D1399" s="355">
        <v>36689936557</v>
      </c>
      <c r="E1399" s="355">
        <v>37369923374</v>
      </c>
      <c r="F1399" s="355">
        <v>38491021075</v>
      </c>
      <c r="G1399" s="355">
        <v>39645751707</v>
      </c>
      <c r="H1399" s="355">
        <v>40835124259</v>
      </c>
      <c r="I1399" s="355">
        <v>42060177986</v>
      </c>
      <c r="J1399" s="355">
        <v>43321983326</v>
      </c>
      <c r="K1399" s="355">
        <v>44621642826</v>
      </c>
      <c r="L1399" s="355">
        <v>45960292110</v>
      </c>
      <c r="M1399" s="355">
        <v>47339100874</v>
      </c>
      <c r="N1399" s="355">
        <v>48759273900</v>
      </c>
      <c r="P1399" s="344"/>
    </row>
    <row r="1400" spans="1:16">
      <c r="A1400" s="405"/>
      <c r="B1400" s="255">
        <v>1120703</v>
      </c>
      <c r="C1400" s="354" t="s">
        <v>30</v>
      </c>
      <c r="D1400" s="355">
        <v>3347163017</v>
      </c>
      <c r="E1400" s="355">
        <v>2738198301</v>
      </c>
      <c r="F1400" s="355">
        <v>2820344250</v>
      </c>
      <c r="G1400" s="355">
        <v>2904954577</v>
      </c>
      <c r="H1400" s="355">
        <v>2992103214</v>
      </c>
      <c r="I1400" s="355">
        <v>3081866311</v>
      </c>
      <c r="J1400" s="355">
        <v>3174322300</v>
      </c>
      <c r="K1400" s="355">
        <v>3269551969</v>
      </c>
      <c r="L1400" s="355">
        <v>3367638528</v>
      </c>
      <c r="M1400" s="355">
        <v>3468667684</v>
      </c>
      <c r="N1400" s="355">
        <v>3572727715</v>
      </c>
      <c r="P1400" s="344"/>
    </row>
    <row r="1401" spans="1:16">
      <c r="A1401" s="405"/>
      <c r="B1401" s="356">
        <v>1120704</v>
      </c>
      <c r="C1401" s="357" t="s">
        <v>2133</v>
      </c>
      <c r="D1401" s="358">
        <v>1633324700</v>
      </c>
      <c r="E1401" s="358">
        <v>1084340668</v>
      </c>
      <c r="F1401" s="358">
        <v>375270889</v>
      </c>
      <c r="G1401" s="358">
        <v>386529014</v>
      </c>
      <c r="H1401" s="358">
        <v>398124886</v>
      </c>
      <c r="I1401" s="358">
        <v>410068632</v>
      </c>
      <c r="J1401" s="358">
        <v>422370691</v>
      </c>
      <c r="K1401" s="358">
        <v>435041813</v>
      </c>
      <c r="L1401" s="358">
        <v>448093067</v>
      </c>
      <c r="M1401" s="358">
        <v>461535858</v>
      </c>
      <c r="N1401" s="358">
        <v>475381935</v>
      </c>
      <c r="P1401" s="344"/>
    </row>
    <row r="1402" spans="1:16">
      <c r="A1402" s="405"/>
      <c r="B1402" s="255">
        <v>112070401</v>
      </c>
      <c r="C1402" s="362" t="s">
        <v>410</v>
      </c>
      <c r="D1402" s="355">
        <v>14516041</v>
      </c>
      <c r="E1402" s="355">
        <v>14343819</v>
      </c>
      <c r="F1402" s="355">
        <v>14774133</v>
      </c>
      <c r="G1402" s="355">
        <v>15217357</v>
      </c>
      <c r="H1402" s="355">
        <v>15673878</v>
      </c>
      <c r="I1402" s="355">
        <v>16144094</v>
      </c>
      <c r="J1402" s="355">
        <v>16628417</v>
      </c>
      <c r="K1402" s="355">
        <v>17127270</v>
      </c>
      <c r="L1402" s="355">
        <v>17641088</v>
      </c>
      <c r="M1402" s="355">
        <v>18170320</v>
      </c>
      <c r="N1402" s="355">
        <v>18715430</v>
      </c>
      <c r="P1402" s="344"/>
    </row>
    <row r="1403" spans="1:16">
      <c r="A1403" s="405"/>
      <c r="B1403" s="255">
        <v>112070402</v>
      </c>
      <c r="C1403" s="362" t="s">
        <v>44</v>
      </c>
      <c r="D1403" s="355">
        <v>188163470</v>
      </c>
      <c r="E1403" s="355">
        <v>183885526</v>
      </c>
      <c r="F1403" s="355">
        <v>189402092</v>
      </c>
      <c r="G1403" s="355">
        <v>195084155</v>
      </c>
      <c r="H1403" s="355">
        <v>200936679</v>
      </c>
      <c r="I1403" s="355">
        <v>206964780</v>
      </c>
      <c r="J1403" s="355">
        <v>213173723</v>
      </c>
      <c r="K1403" s="355">
        <v>219568935</v>
      </c>
      <c r="L1403" s="355">
        <v>226156003</v>
      </c>
      <c r="M1403" s="355">
        <v>232940683</v>
      </c>
      <c r="N1403" s="355">
        <v>239928903</v>
      </c>
      <c r="P1403" s="344"/>
    </row>
    <row r="1404" spans="1:16">
      <c r="A1404" s="405"/>
      <c r="B1404" s="255">
        <v>112070403</v>
      </c>
      <c r="C1404" s="362" t="s">
        <v>2134</v>
      </c>
      <c r="D1404" s="355">
        <v>62612214</v>
      </c>
      <c r="E1404" s="355">
        <v>53829574</v>
      </c>
      <c r="F1404" s="355">
        <v>55444462</v>
      </c>
      <c r="G1404" s="355">
        <v>57107795</v>
      </c>
      <c r="H1404" s="355">
        <v>58821029</v>
      </c>
      <c r="I1404" s="355">
        <v>60585660</v>
      </c>
      <c r="J1404" s="355">
        <v>62403230</v>
      </c>
      <c r="K1404" s="355">
        <v>64275327</v>
      </c>
      <c r="L1404" s="355">
        <v>66203587</v>
      </c>
      <c r="M1404" s="355">
        <v>68189695</v>
      </c>
      <c r="N1404" s="355">
        <v>70235386</v>
      </c>
      <c r="P1404" s="344"/>
    </row>
    <row r="1405" spans="1:16">
      <c r="A1405" s="405"/>
      <c r="B1405" s="255">
        <v>112070405</v>
      </c>
      <c r="C1405" s="362" t="s">
        <v>99</v>
      </c>
      <c r="D1405" s="355">
        <v>20384018</v>
      </c>
      <c r="E1405" s="355">
        <v>16931283</v>
      </c>
      <c r="F1405" s="355">
        <v>17439221</v>
      </c>
      <c r="G1405" s="355">
        <v>17962398</v>
      </c>
      <c r="H1405" s="355">
        <v>18501270</v>
      </c>
      <c r="I1405" s="355">
        <v>19056308</v>
      </c>
      <c r="J1405" s="355">
        <v>19627997</v>
      </c>
      <c r="K1405" s="355">
        <v>20216837</v>
      </c>
      <c r="L1405" s="355">
        <v>20823342</v>
      </c>
      <c r="M1405" s="355">
        <v>21448042</v>
      </c>
      <c r="N1405" s="355">
        <v>22091484</v>
      </c>
      <c r="P1405" s="344"/>
    </row>
    <row r="1406" spans="1:16">
      <c r="A1406" s="405"/>
      <c r="B1406" s="255">
        <v>112070406</v>
      </c>
      <c r="C1406" s="362" t="s">
        <v>93</v>
      </c>
      <c r="D1406" s="355">
        <v>7650242</v>
      </c>
      <c r="E1406" s="355">
        <v>8068074</v>
      </c>
      <c r="F1406" s="355">
        <v>8310116</v>
      </c>
      <c r="G1406" s="355">
        <v>8559419</v>
      </c>
      <c r="H1406" s="355">
        <v>8816202</v>
      </c>
      <c r="I1406" s="355">
        <v>9080688</v>
      </c>
      <c r="J1406" s="355">
        <v>9353109</v>
      </c>
      <c r="K1406" s="355">
        <v>9633702</v>
      </c>
      <c r="L1406" s="355">
        <v>9922713</v>
      </c>
      <c r="M1406" s="355">
        <v>10220394</v>
      </c>
      <c r="N1406" s="355">
        <v>10527006</v>
      </c>
      <c r="P1406" s="344"/>
    </row>
    <row r="1407" spans="1:16">
      <c r="A1407" s="405"/>
      <c r="B1407" s="255">
        <v>112070407</v>
      </c>
      <c r="C1407" s="362" t="s">
        <v>98</v>
      </c>
      <c r="D1407" s="355">
        <v>5294548</v>
      </c>
      <c r="E1407" s="355">
        <v>5966903</v>
      </c>
      <c r="F1407" s="355">
        <v>6145910</v>
      </c>
      <c r="G1407" s="355">
        <v>6330287</v>
      </c>
      <c r="H1407" s="355">
        <v>6520196</v>
      </c>
      <c r="I1407" s="355">
        <v>6715802</v>
      </c>
      <c r="J1407" s="355">
        <v>6917276</v>
      </c>
      <c r="K1407" s="355">
        <v>7124794</v>
      </c>
      <c r="L1407" s="355">
        <v>7338538</v>
      </c>
      <c r="M1407" s="355">
        <v>7558694</v>
      </c>
      <c r="N1407" s="355">
        <v>7785455</v>
      </c>
      <c r="P1407" s="344"/>
    </row>
    <row r="1408" spans="1:16">
      <c r="A1408" s="405" t="e">
        <f>HLOOKUP(B1383,'BASE 1'!$C$1:$UG$236,223,0)</f>
        <v>#N/A</v>
      </c>
      <c r="B1408" s="255">
        <v>112070408</v>
      </c>
      <c r="C1408" s="362" t="s">
        <v>60</v>
      </c>
      <c r="D1408" s="355">
        <v>89604086</v>
      </c>
      <c r="E1408" s="355">
        <v>81315489</v>
      </c>
      <c r="F1408" s="355">
        <v>83754954</v>
      </c>
      <c r="G1408" s="355">
        <v>86267602</v>
      </c>
      <c r="H1408" s="355">
        <v>88855631</v>
      </c>
      <c r="I1408" s="355">
        <v>91521299</v>
      </c>
      <c r="J1408" s="355">
        <v>94266938</v>
      </c>
      <c r="K1408" s="355">
        <v>97094947</v>
      </c>
      <c r="L1408" s="355">
        <v>100007795</v>
      </c>
      <c r="M1408" s="355">
        <v>103008029</v>
      </c>
      <c r="N1408" s="355">
        <v>106098270</v>
      </c>
      <c r="P1408" s="344"/>
    </row>
    <row r="1409" spans="1:16">
      <c r="A1409" s="405"/>
      <c r="B1409" s="255">
        <v>112070410</v>
      </c>
      <c r="C1409" s="362" t="s">
        <v>3039</v>
      </c>
      <c r="D1409" s="355">
        <v>1245100081</v>
      </c>
      <c r="E1409" s="355">
        <v>720000000</v>
      </c>
      <c r="F1409" s="355">
        <v>1</v>
      </c>
      <c r="G1409" s="355">
        <v>1</v>
      </c>
      <c r="H1409" s="355">
        <v>1</v>
      </c>
      <c r="I1409" s="355">
        <v>1</v>
      </c>
      <c r="J1409" s="355">
        <v>1</v>
      </c>
      <c r="K1409" s="355">
        <v>1</v>
      </c>
      <c r="L1409" s="355">
        <v>1</v>
      </c>
      <c r="M1409" s="355">
        <v>1</v>
      </c>
      <c r="N1409" s="355">
        <v>1</v>
      </c>
      <c r="P1409" s="344"/>
    </row>
    <row r="1410" spans="1:16">
      <c r="A1410" s="405"/>
      <c r="B1410" s="356">
        <v>1120705</v>
      </c>
      <c r="C1410" s="357" t="s">
        <v>803</v>
      </c>
      <c r="D1410" s="358">
        <v>1099864648</v>
      </c>
      <c r="E1410" s="358">
        <v>1100000000</v>
      </c>
      <c r="F1410" s="358">
        <v>1133000000</v>
      </c>
      <c r="G1410" s="358">
        <v>1166990000</v>
      </c>
      <c r="H1410" s="358">
        <v>1201999700</v>
      </c>
      <c r="I1410" s="358">
        <v>1238059691</v>
      </c>
      <c r="J1410" s="358">
        <v>1275201482</v>
      </c>
      <c r="K1410" s="358">
        <v>1313457526</v>
      </c>
      <c r="L1410" s="358">
        <v>1352861252</v>
      </c>
      <c r="M1410" s="358">
        <v>1393447090</v>
      </c>
      <c r="N1410" s="358">
        <v>1435250502</v>
      </c>
      <c r="P1410" s="344"/>
    </row>
    <row r="1411" spans="1:16">
      <c r="A1411" s="405"/>
      <c r="B1411" s="255">
        <v>112070505</v>
      </c>
      <c r="C1411" s="362" t="s">
        <v>4081</v>
      </c>
      <c r="D1411" s="355">
        <v>1099864648</v>
      </c>
      <c r="E1411" s="355">
        <v>1100000000</v>
      </c>
      <c r="F1411" s="355">
        <v>1133000000</v>
      </c>
      <c r="G1411" s="355">
        <v>1166990000</v>
      </c>
      <c r="H1411" s="355">
        <v>1201999700</v>
      </c>
      <c r="I1411" s="355">
        <v>1238059691</v>
      </c>
      <c r="J1411" s="355">
        <v>1275201482</v>
      </c>
      <c r="K1411" s="355">
        <v>1313457526</v>
      </c>
      <c r="L1411" s="355">
        <v>1352861252</v>
      </c>
      <c r="M1411" s="355">
        <v>1393447090</v>
      </c>
      <c r="N1411" s="355">
        <v>1435250502</v>
      </c>
      <c r="P1411" s="344"/>
    </row>
    <row r="1412" spans="1:16">
      <c r="A1412" s="405"/>
      <c r="B1412" s="356">
        <v>1120706</v>
      </c>
      <c r="C1412" s="357" t="s">
        <v>802</v>
      </c>
      <c r="D1412" s="358">
        <v>43785922279</v>
      </c>
      <c r="E1412" s="358">
        <v>19418607722</v>
      </c>
      <c r="F1412" s="358">
        <v>19995249305</v>
      </c>
      <c r="G1412" s="358">
        <v>20589249304</v>
      </c>
      <c r="H1412" s="358">
        <v>21201127876</v>
      </c>
      <c r="I1412" s="358">
        <v>21831420796</v>
      </c>
      <c r="J1412" s="358">
        <v>22480679913</v>
      </c>
      <c r="K1412" s="358">
        <v>23149473637</v>
      </c>
      <c r="L1412" s="358">
        <v>23838387441</v>
      </c>
      <c r="M1412" s="358">
        <v>24548024364</v>
      </c>
      <c r="N1412" s="358">
        <v>25279005538</v>
      </c>
      <c r="P1412" s="344"/>
    </row>
    <row r="1413" spans="1:16">
      <c r="A1413" s="405"/>
      <c r="B1413" s="255">
        <v>112070601</v>
      </c>
      <c r="C1413" s="369" t="s">
        <v>801</v>
      </c>
      <c r="D1413" s="370">
        <v>15128221159</v>
      </c>
      <c r="E1413" s="370">
        <v>1</v>
      </c>
      <c r="F1413" s="370">
        <v>1</v>
      </c>
      <c r="G1413" s="370">
        <v>1</v>
      </c>
      <c r="H1413" s="370">
        <v>1</v>
      </c>
      <c r="I1413" s="370">
        <v>1</v>
      </c>
      <c r="J1413" s="370">
        <v>1</v>
      </c>
      <c r="K1413" s="370">
        <v>1</v>
      </c>
      <c r="L1413" s="370">
        <v>1</v>
      </c>
      <c r="M1413" s="370">
        <v>1</v>
      </c>
      <c r="N1413" s="370">
        <v>1</v>
      </c>
      <c r="P1413" s="344"/>
    </row>
    <row r="1414" spans="1:16">
      <c r="A1414" s="405"/>
      <c r="B1414" s="255">
        <v>11207060101</v>
      </c>
      <c r="C1414" s="371" t="s">
        <v>14</v>
      </c>
      <c r="D1414" s="355">
        <v>15128221159</v>
      </c>
      <c r="E1414" s="355">
        <v>1</v>
      </c>
      <c r="F1414" s="355">
        <v>1</v>
      </c>
      <c r="G1414" s="355">
        <v>1</v>
      </c>
      <c r="H1414" s="355">
        <v>1</v>
      </c>
      <c r="I1414" s="355">
        <v>1</v>
      </c>
      <c r="J1414" s="355">
        <v>1</v>
      </c>
      <c r="K1414" s="355">
        <v>1</v>
      </c>
      <c r="L1414" s="355">
        <v>1</v>
      </c>
      <c r="M1414" s="355">
        <v>1</v>
      </c>
      <c r="N1414" s="355">
        <v>1</v>
      </c>
      <c r="P1414" s="344"/>
    </row>
    <row r="1415" spans="1:16">
      <c r="A1415" s="405"/>
      <c r="B1415" s="255">
        <v>112070602</v>
      </c>
      <c r="C1415" s="362" t="s">
        <v>2136</v>
      </c>
      <c r="D1415" s="355">
        <v>0</v>
      </c>
      <c r="E1415" s="355">
        <v>1</v>
      </c>
      <c r="F1415" s="355">
        <v>1</v>
      </c>
      <c r="G1415" s="355">
        <v>1</v>
      </c>
      <c r="H1415" s="355">
        <v>1</v>
      </c>
      <c r="I1415" s="355">
        <v>1</v>
      </c>
      <c r="J1415" s="355">
        <v>1</v>
      </c>
      <c r="K1415" s="355">
        <v>1</v>
      </c>
      <c r="L1415" s="355">
        <v>1</v>
      </c>
      <c r="M1415" s="355">
        <v>1</v>
      </c>
      <c r="N1415" s="355">
        <v>1</v>
      </c>
      <c r="P1415" s="344"/>
    </row>
    <row r="1416" spans="1:16">
      <c r="A1416" s="405"/>
      <c r="B1416" s="255">
        <v>112070609</v>
      </c>
      <c r="C1416" s="362" t="s">
        <v>2137</v>
      </c>
      <c r="D1416" s="355">
        <v>413421250</v>
      </c>
      <c r="E1416" s="355">
        <v>391270780</v>
      </c>
      <c r="F1416" s="355">
        <v>403008904</v>
      </c>
      <c r="G1416" s="355">
        <v>415099171</v>
      </c>
      <c r="H1416" s="355">
        <v>427552146</v>
      </c>
      <c r="I1416" s="355">
        <v>440378710</v>
      </c>
      <c r="J1416" s="355">
        <v>453590072</v>
      </c>
      <c r="K1416" s="355">
        <v>467197774</v>
      </c>
      <c r="L1416" s="355">
        <v>481213707</v>
      </c>
      <c r="M1416" s="355">
        <v>495650118</v>
      </c>
      <c r="N1416" s="355">
        <v>510519622</v>
      </c>
      <c r="O1416" s="344"/>
      <c r="P1416" s="344"/>
    </row>
    <row r="1417" spans="1:16">
      <c r="A1417" s="405">
        <f>HLOOKUP(B1392,'BASE 1'!$C$1:$UG$236,223,0)</f>
        <v>0</v>
      </c>
      <c r="B1417" s="255">
        <v>112070610</v>
      </c>
      <c r="C1417" s="362" t="s">
        <v>2138</v>
      </c>
      <c r="D1417" s="355">
        <v>255896611</v>
      </c>
      <c r="E1417" s="355">
        <v>211882748</v>
      </c>
      <c r="F1417" s="355">
        <v>218239230</v>
      </c>
      <c r="G1417" s="355">
        <v>224786407</v>
      </c>
      <c r="H1417" s="355">
        <v>231529999</v>
      </c>
      <c r="I1417" s="355">
        <v>238475899</v>
      </c>
      <c r="J1417" s="355">
        <v>245630176</v>
      </c>
      <c r="K1417" s="355">
        <v>252999081</v>
      </c>
      <c r="L1417" s="355">
        <v>260589054</v>
      </c>
      <c r="M1417" s="355">
        <v>268406726</v>
      </c>
      <c r="N1417" s="355">
        <v>276458927</v>
      </c>
      <c r="O1417" s="344"/>
      <c r="P1417" s="344"/>
    </row>
    <row r="1418" spans="1:16">
      <c r="A1418" s="405"/>
      <c r="B1418" s="255">
        <v>112070603</v>
      </c>
      <c r="C1418" s="362" t="s">
        <v>2139</v>
      </c>
      <c r="D1418" s="355">
        <v>561338045</v>
      </c>
      <c r="E1418" s="355">
        <v>521851534</v>
      </c>
      <c r="F1418" s="355">
        <v>537507080</v>
      </c>
      <c r="G1418" s="355">
        <v>553632292</v>
      </c>
      <c r="H1418" s="355">
        <v>570241261</v>
      </c>
      <c r="I1418" s="355">
        <v>587348499</v>
      </c>
      <c r="J1418" s="355">
        <v>604968953</v>
      </c>
      <c r="K1418" s="355">
        <v>623118022</v>
      </c>
      <c r="L1418" s="355">
        <v>641811563</v>
      </c>
      <c r="M1418" s="355">
        <v>661065910</v>
      </c>
      <c r="N1418" s="355">
        <v>680897887</v>
      </c>
      <c r="O1418" s="344"/>
      <c r="P1418" s="344"/>
    </row>
    <row r="1419" spans="1:16">
      <c r="A1419" s="405"/>
      <c r="B1419" s="255">
        <v>112070604</v>
      </c>
      <c r="C1419" s="362" t="s">
        <v>800</v>
      </c>
      <c r="D1419" s="355">
        <v>154533838</v>
      </c>
      <c r="E1419" s="355">
        <v>142930891</v>
      </c>
      <c r="F1419" s="355">
        <v>141501582</v>
      </c>
      <c r="G1419" s="355">
        <v>140086566</v>
      </c>
      <c r="H1419" s="355">
        <v>138685700</v>
      </c>
      <c r="I1419" s="355">
        <v>137298843</v>
      </c>
      <c r="J1419" s="355">
        <v>135925855</v>
      </c>
      <c r="K1419" s="355">
        <v>134566596</v>
      </c>
      <c r="L1419" s="355">
        <v>133220930</v>
      </c>
      <c r="M1419" s="355">
        <v>131888721</v>
      </c>
      <c r="N1419" s="355">
        <v>130569834</v>
      </c>
      <c r="O1419" s="344"/>
      <c r="P1419" s="344"/>
    </row>
    <row r="1420" spans="1:16">
      <c r="A1420" s="405"/>
      <c r="B1420" s="255">
        <v>112070605</v>
      </c>
      <c r="C1420" s="362" t="s">
        <v>55</v>
      </c>
      <c r="D1420" s="355">
        <v>6060026</v>
      </c>
      <c r="E1420" s="355">
        <v>4985282</v>
      </c>
      <c r="F1420" s="355">
        <v>4935429</v>
      </c>
      <c r="G1420" s="355">
        <v>4886075</v>
      </c>
      <c r="H1420" s="355">
        <v>4837214</v>
      </c>
      <c r="I1420" s="355">
        <v>4788842</v>
      </c>
      <c r="J1420" s="355">
        <v>4740954</v>
      </c>
      <c r="K1420" s="355">
        <v>4693544</v>
      </c>
      <c r="L1420" s="355">
        <v>4646609</v>
      </c>
      <c r="M1420" s="355">
        <v>4600143</v>
      </c>
      <c r="N1420" s="355">
        <v>4554141</v>
      </c>
      <c r="O1420" s="344"/>
      <c r="P1420" s="344"/>
    </row>
    <row r="1421" spans="1:16">
      <c r="A1421" s="405"/>
      <c r="B1421" s="255">
        <v>112070606</v>
      </c>
      <c r="C1421" s="362" t="s">
        <v>76</v>
      </c>
      <c r="D1421" s="355">
        <v>0</v>
      </c>
      <c r="E1421" s="355">
        <v>1</v>
      </c>
      <c r="F1421" s="355">
        <v>1</v>
      </c>
      <c r="G1421" s="355">
        <v>1</v>
      </c>
      <c r="H1421" s="355">
        <v>1</v>
      </c>
      <c r="I1421" s="355">
        <v>1</v>
      </c>
      <c r="J1421" s="355">
        <v>1</v>
      </c>
      <c r="K1421" s="355">
        <v>1</v>
      </c>
      <c r="L1421" s="355">
        <v>1</v>
      </c>
      <c r="M1421" s="355">
        <v>1</v>
      </c>
      <c r="N1421" s="355">
        <v>1</v>
      </c>
      <c r="O1421" s="344"/>
      <c r="P1421" s="344"/>
    </row>
    <row r="1422" spans="1:16">
      <c r="A1422" s="405"/>
      <c r="B1422" s="372">
        <v>112070607</v>
      </c>
      <c r="C1422" s="373" t="s">
        <v>799</v>
      </c>
      <c r="D1422" s="374">
        <v>27266239333</v>
      </c>
      <c r="E1422" s="374">
        <v>18145686483</v>
      </c>
      <c r="F1422" s="374">
        <v>18690057076</v>
      </c>
      <c r="G1422" s="374">
        <v>19250758789</v>
      </c>
      <c r="H1422" s="374">
        <v>19828281552</v>
      </c>
      <c r="I1422" s="374">
        <v>20423129999</v>
      </c>
      <c r="J1422" s="374">
        <v>21035823899</v>
      </c>
      <c r="K1422" s="374">
        <v>21666898616</v>
      </c>
      <c r="L1422" s="374">
        <v>22316905574</v>
      </c>
      <c r="M1422" s="374">
        <v>22986412742</v>
      </c>
      <c r="N1422" s="374">
        <v>23676005123</v>
      </c>
      <c r="O1422" s="344"/>
      <c r="P1422" s="344"/>
    </row>
    <row r="1423" spans="1:16">
      <c r="A1423" s="405"/>
      <c r="B1423" s="255">
        <v>11207060701</v>
      </c>
      <c r="C1423" s="362" t="s">
        <v>14</v>
      </c>
      <c r="D1423" s="355">
        <v>24683157180</v>
      </c>
      <c r="E1423" s="355">
        <v>16298074964</v>
      </c>
      <c r="F1423" s="355">
        <v>16787017212</v>
      </c>
      <c r="G1423" s="355">
        <v>17290627729</v>
      </c>
      <c r="H1423" s="355">
        <v>17809346561</v>
      </c>
      <c r="I1423" s="355">
        <v>18343626957</v>
      </c>
      <c r="J1423" s="355">
        <v>18893935766</v>
      </c>
      <c r="K1423" s="355">
        <v>19460753839</v>
      </c>
      <c r="L1423" s="355">
        <v>20044576454</v>
      </c>
      <c r="M1423" s="355">
        <v>20645913748</v>
      </c>
      <c r="N1423" s="355">
        <v>21265291160</v>
      </c>
      <c r="O1423" s="344"/>
      <c r="P1423" s="344"/>
    </row>
    <row r="1424" spans="1:16">
      <c r="A1424" s="405"/>
      <c r="B1424" s="255">
        <v>11207060702</v>
      </c>
      <c r="C1424" s="362" t="s">
        <v>252</v>
      </c>
      <c r="D1424" s="355">
        <v>2112066792</v>
      </c>
      <c r="E1424" s="355">
        <v>1585866139</v>
      </c>
      <c r="F1424" s="355">
        <v>1633442123</v>
      </c>
      <c r="G1424" s="355">
        <v>1682445387</v>
      </c>
      <c r="H1424" s="355">
        <v>1732918748</v>
      </c>
      <c r="I1424" s="355">
        <v>1784906311</v>
      </c>
      <c r="J1424" s="355">
        <v>1838453500</v>
      </c>
      <c r="K1424" s="355">
        <v>1893607105</v>
      </c>
      <c r="L1424" s="355">
        <v>1950415318</v>
      </c>
      <c r="M1424" s="355">
        <v>2008927778</v>
      </c>
      <c r="N1424" s="355">
        <v>2069195611</v>
      </c>
      <c r="O1424" s="344"/>
      <c r="P1424" s="344"/>
    </row>
    <row r="1425" spans="1:16">
      <c r="A1425" s="405"/>
      <c r="B1425" s="255">
        <v>11207060704</v>
      </c>
      <c r="C1425" s="362" t="s">
        <v>48</v>
      </c>
      <c r="D1425" s="355">
        <v>471015361</v>
      </c>
      <c r="E1425" s="355">
        <v>261745380</v>
      </c>
      <c r="F1425" s="355">
        <v>269597741</v>
      </c>
      <c r="G1425" s="355">
        <v>277685673</v>
      </c>
      <c r="H1425" s="355">
        <v>286016243</v>
      </c>
      <c r="I1425" s="355">
        <v>294596731</v>
      </c>
      <c r="J1425" s="355">
        <v>303434633</v>
      </c>
      <c r="K1425" s="355">
        <v>312537672</v>
      </c>
      <c r="L1425" s="355">
        <v>321913802</v>
      </c>
      <c r="M1425" s="355">
        <v>331571216</v>
      </c>
      <c r="N1425" s="355">
        <v>341518352</v>
      </c>
      <c r="O1425" s="344"/>
      <c r="P1425" s="344"/>
    </row>
    <row r="1426" spans="1:16">
      <c r="A1426" s="405"/>
      <c r="B1426" s="366">
        <v>112070608</v>
      </c>
      <c r="C1426" s="367" t="s">
        <v>42</v>
      </c>
      <c r="D1426" s="368">
        <v>212017</v>
      </c>
      <c r="E1426" s="368">
        <v>1</v>
      </c>
      <c r="F1426" s="368">
        <v>1</v>
      </c>
      <c r="G1426" s="368">
        <v>1</v>
      </c>
      <c r="H1426" s="368">
        <v>1</v>
      </c>
      <c r="I1426" s="368">
        <v>1</v>
      </c>
      <c r="J1426" s="368">
        <v>1</v>
      </c>
      <c r="K1426" s="368">
        <v>1</v>
      </c>
      <c r="L1426" s="368">
        <v>1</v>
      </c>
      <c r="M1426" s="368">
        <v>1</v>
      </c>
      <c r="N1426" s="368">
        <v>1</v>
      </c>
      <c r="O1426" s="344"/>
      <c r="P1426" s="344"/>
    </row>
    <row r="1427" spans="1:16">
      <c r="A1427" s="405"/>
      <c r="B1427" s="366">
        <v>1120709</v>
      </c>
      <c r="C1427" s="367" t="s">
        <v>2140</v>
      </c>
      <c r="D1427" s="368">
        <v>279639848</v>
      </c>
      <c r="E1427" s="368">
        <v>205990202</v>
      </c>
      <c r="F1427" s="368">
        <v>212169908</v>
      </c>
      <c r="G1427" s="368">
        <v>218535005</v>
      </c>
      <c r="H1427" s="368">
        <v>225091055</v>
      </c>
      <c r="I1427" s="368">
        <v>231843787</v>
      </c>
      <c r="J1427" s="368">
        <v>238799100</v>
      </c>
      <c r="K1427" s="368">
        <v>245963074</v>
      </c>
      <c r="L1427" s="368">
        <v>253341966</v>
      </c>
      <c r="M1427" s="368">
        <v>260942225</v>
      </c>
      <c r="N1427" s="368">
        <v>268770492</v>
      </c>
      <c r="O1427" s="344"/>
      <c r="P1427" s="344"/>
    </row>
    <row r="1428" spans="1:16">
      <c r="A1428" s="405"/>
      <c r="B1428" s="352">
        <v>11208</v>
      </c>
      <c r="C1428" s="247" t="s">
        <v>258</v>
      </c>
      <c r="D1428" s="353">
        <v>49267</v>
      </c>
      <c r="E1428" s="353">
        <v>1</v>
      </c>
      <c r="F1428" s="353">
        <v>1</v>
      </c>
      <c r="G1428" s="353">
        <v>1</v>
      </c>
      <c r="H1428" s="353">
        <v>1</v>
      </c>
      <c r="I1428" s="353">
        <v>1</v>
      </c>
      <c r="J1428" s="353">
        <v>1</v>
      </c>
      <c r="K1428" s="353">
        <v>1</v>
      </c>
      <c r="L1428" s="353">
        <v>1</v>
      </c>
      <c r="M1428" s="353">
        <v>1</v>
      </c>
      <c r="N1428" s="353">
        <v>1</v>
      </c>
      <c r="O1428" s="344"/>
      <c r="P1428" s="344"/>
    </row>
    <row r="1429" spans="1:16">
      <c r="A1429" s="405"/>
      <c r="B1429" s="255">
        <v>1120803</v>
      </c>
      <c r="C1429" s="354" t="s">
        <v>798</v>
      </c>
      <c r="D1429" s="355">
        <v>49267</v>
      </c>
      <c r="E1429" s="355">
        <v>1</v>
      </c>
      <c r="F1429" s="355">
        <v>1</v>
      </c>
      <c r="G1429" s="355">
        <v>1</v>
      </c>
      <c r="H1429" s="355">
        <v>1</v>
      </c>
      <c r="I1429" s="355">
        <v>1</v>
      </c>
      <c r="J1429" s="355">
        <v>1</v>
      </c>
      <c r="K1429" s="355">
        <v>1</v>
      </c>
      <c r="L1429" s="355">
        <v>1</v>
      </c>
      <c r="M1429" s="355">
        <v>1</v>
      </c>
      <c r="N1429" s="355">
        <v>1</v>
      </c>
      <c r="O1429" s="344"/>
      <c r="P1429" s="344"/>
    </row>
    <row r="1430" spans="1:16">
      <c r="A1430" s="405"/>
      <c r="B1430" s="352">
        <v>11212</v>
      </c>
      <c r="C1430" s="247" t="s">
        <v>2141</v>
      </c>
      <c r="D1430" s="353">
        <v>4974254218</v>
      </c>
      <c r="E1430" s="353">
        <v>4346005688</v>
      </c>
      <c r="F1430" s="353">
        <v>4009379045</v>
      </c>
      <c r="G1430" s="353">
        <v>4098071663</v>
      </c>
      <c r="H1430" s="353">
        <v>4190283324</v>
      </c>
      <c r="I1430" s="353">
        <v>4286094741</v>
      </c>
      <c r="J1430" s="353">
        <v>4385589799</v>
      </c>
      <c r="K1430" s="353">
        <v>4488855594</v>
      </c>
      <c r="L1430" s="353">
        <v>4595982546</v>
      </c>
      <c r="M1430" s="353">
        <v>4707064448</v>
      </c>
      <c r="N1430" s="353">
        <v>4822198569</v>
      </c>
      <c r="O1430" s="344"/>
      <c r="P1430" s="344"/>
    </row>
    <row r="1431" spans="1:16">
      <c r="A1431" s="405"/>
      <c r="B1431" s="255">
        <v>1121231</v>
      </c>
      <c r="C1431" s="354" t="s">
        <v>29</v>
      </c>
      <c r="D1431" s="355">
        <v>614689151</v>
      </c>
      <c r="E1431" s="355">
        <v>563641661</v>
      </c>
      <c r="F1431" s="355">
        <v>580550910</v>
      </c>
      <c r="G1431" s="355">
        <v>597967438</v>
      </c>
      <c r="H1431" s="355">
        <v>615906461</v>
      </c>
      <c r="I1431" s="355">
        <v>634383655</v>
      </c>
      <c r="J1431" s="355">
        <v>653415164</v>
      </c>
      <c r="K1431" s="355">
        <v>673017619</v>
      </c>
      <c r="L1431" s="355">
        <v>693208148</v>
      </c>
      <c r="M1431" s="355">
        <v>714004392</v>
      </c>
      <c r="N1431" s="355">
        <v>735424524</v>
      </c>
      <c r="O1431" s="344"/>
      <c r="P1431" s="344"/>
    </row>
    <row r="1432" spans="1:16">
      <c r="A1432" s="405"/>
      <c r="B1432" s="356">
        <v>1121232</v>
      </c>
      <c r="C1432" s="357" t="s">
        <v>796</v>
      </c>
      <c r="D1432" s="358">
        <v>38270212</v>
      </c>
      <c r="E1432" s="358">
        <v>33588985</v>
      </c>
      <c r="F1432" s="358">
        <v>33240147</v>
      </c>
      <c r="G1432" s="358">
        <v>32895184</v>
      </c>
      <c r="H1432" s="358">
        <v>32554049</v>
      </c>
      <c r="I1432" s="358">
        <v>32216690</v>
      </c>
      <c r="J1432" s="358">
        <v>31883060</v>
      </c>
      <c r="K1432" s="358">
        <v>31553110</v>
      </c>
      <c r="L1432" s="358">
        <v>31226793</v>
      </c>
      <c r="M1432" s="358">
        <v>30904062</v>
      </c>
      <c r="N1432" s="358">
        <v>30584873</v>
      </c>
      <c r="O1432" s="344"/>
      <c r="P1432" s="344"/>
    </row>
    <row r="1433" spans="1:16" ht="27.6">
      <c r="A1433" s="405"/>
      <c r="B1433" s="255">
        <v>112123201</v>
      </c>
      <c r="C1433" s="362" t="s">
        <v>63</v>
      </c>
      <c r="D1433" s="355">
        <v>747328</v>
      </c>
      <c r="E1433" s="355">
        <v>647444</v>
      </c>
      <c r="F1433" s="355">
        <v>628021</v>
      </c>
      <c r="G1433" s="355">
        <v>609180</v>
      </c>
      <c r="H1433" s="355">
        <v>590905</v>
      </c>
      <c r="I1433" s="355">
        <v>573177</v>
      </c>
      <c r="J1433" s="355">
        <v>555982</v>
      </c>
      <c r="K1433" s="355">
        <v>539303</v>
      </c>
      <c r="L1433" s="355">
        <v>523124</v>
      </c>
      <c r="M1433" s="355">
        <v>507430</v>
      </c>
      <c r="N1433" s="355">
        <v>492207</v>
      </c>
      <c r="O1433" s="344"/>
      <c r="P1433" s="344"/>
    </row>
    <row r="1434" spans="1:16">
      <c r="A1434" s="405"/>
      <c r="B1434" s="255">
        <v>112123202</v>
      </c>
      <c r="C1434" s="362" t="s">
        <v>92</v>
      </c>
      <c r="D1434" s="355">
        <v>37522884</v>
      </c>
      <c r="E1434" s="355">
        <v>32941541</v>
      </c>
      <c r="F1434" s="355">
        <v>32612126</v>
      </c>
      <c r="G1434" s="355">
        <v>32286004</v>
      </c>
      <c r="H1434" s="355">
        <v>31963144</v>
      </c>
      <c r="I1434" s="355">
        <v>31643513</v>
      </c>
      <c r="J1434" s="355">
        <v>31327078</v>
      </c>
      <c r="K1434" s="355">
        <v>31013807</v>
      </c>
      <c r="L1434" s="355">
        <v>30703669</v>
      </c>
      <c r="M1434" s="355">
        <v>30396632</v>
      </c>
      <c r="N1434" s="355">
        <v>30092666</v>
      </c>
      <c r="O1434" s="344"/>
      <c r="P1434" s="344"/>
    </row>
    <row r="1435" spans="1:16">
      <c r="A1435" s="405"/>
      <c r="B1435" s="356">
        <v>1121233</v>
      </c>
      <c r="C1435" s="357" t="s">
        <v>795</v>
      </c>
      <c r="D1435" s="358">
        <v>4148726462</v>
      </c>
      <c r="E1435" s="358">
        <v>3592155939</v>
      </c>
      <c r="F1435" s="358">
        <v>3237738353</v>
      </c>
      <c r="G1435" s="358">
        <v>3308051866</v>
      </c>
      <c r="H1435" s="358">
        <v>3381279344</v>
      </c>
      <c r="I1435" s="358">
        <v>3457484065</v>
      </c>
      <c r="J1435" s="358">
        <v>3536731945</v>
      </c>
      <c r="K1435" s="358">
        <v>3619091554</v>
      </c>
      <c r="L1435" s="358">
        <v>3704634224</v>
      </c>
      <c r="M1435" s="358">
        <v>3793434076</v>
      </c>
      <c r="N1435" s="358">
        <v>3885568097</v>
      </c>
      <c r="O1435" s="344"/>
      <c r="P1435" s="344"/>
    </row>
    <row r="1436" spans="1:16">
      <c r="A1436" s="405"/>
      <c r="B1436" s="375">
        <v>112123301</v>
      </c>
      <c r="C1436" s="376" t="s">
        <v>794</v>
      </c>
      <c r="D1436" s="377">
        <v>397622627</v>
      </c>
      <c r="E1436" s="377">
        <v>358289693</v>
      </c>
      <c r="F1436" s="377">
        <v>369022629</v>
      </c>
      <c r="G1436" s="377">
        <v>380078025</v>
      </c>
      <c r="H1436" s="377">
        <v>391465543</v>
      </c>
      <c r="I1436" s="377">
        <v>403195130</v>
      </c>
      <c r="J1436" s="377">
        <v>415277036</v>
      </c>
      <c r="K1436" s="377">
        <v>427721819</v>
      </c>
      <c r="L1436" s="377">
        <v>440540350</v>
      </c>
      <c r="M1436" s="377">
        <v>453743830</v>
      </c>
      <c r="N1436" s="377">
        <v>467343797</v>
      </c>
      <c r="O1436" s="344"/>
      <c r="P1436" s="344"/>
    </row>
    <row r="1437" spans="1:16">
      <c r="A1437" s="405"/>
      <c r="B1437" s="255">
        <v>11212330101</v>
      </c>
      <c r="C1437" s="371" t="s">
        <v>2142</v>
      </c>
      <c r="D1437" s="355">
        <v>377393498</v>
      </c>
      <c r="E1437" s="355">
        <v>338797411</v>
      </c>
      <c r="F1437" s="355">
        <v>348961333</v>
      </c>
      <c r="G1437" s="355">
        <v>359430173</v>
      </c>
      <c r="H1437" s="355">
        <v>370213079</v>
      </c>
      <c r="I1437" s="355">
        <v>381319471</v>
      </c>
      <c r="J1437" s="355">
        <v>392759055</v>
      </c>
      <c r="K1437" s="355">
        <v>404541827</v>
      </c>
      <c r="L1437" s="355">
        <v>416678082</v>
      </c>
      <c r="M1437" s="355">
        <v>429178424</v>
      </c>
      <c r="N1437" s="355">
        <v>442053777</v>
      </c>
      <c r="O1437" s="344"/>
      <c r="P1437" s="344"/>
    </row>
    <row r="1438" spans="1:16">
      <c r="A1438" s="405"/>
      <c r="B1438" s="255">
        <v>11212330102</v>
      </c>
      <c r="C1438" s="371" t="s">
        <v>91</v>
      </c>
      <c r="D1438" s="355">
        <v>19958428</v>
      </c>
      <c r="E1438" s="355">
        <v>19229701</v>
      </c>
      <c r="F1438" s="355">
        <v>19806592</v>
      </c>
      <c r="G1438" s="355">
        <v>20400790</v>
      </c>
      <c r="H1438" s="355">
        <v>21012813</v>
      </c>
      <c r="I1438" s="355">
        <v>21643198</v>
      </c>
      <c r="J1438" s="355">
        <v>22292494</v>
      </c>
      <c r="K1438" s="355">
        <v>22961269</v>
      </c>
      <c r="L1438" s="355">
        <v>23650107</v>
      </c>
      <c r="M1438" s="355">
        <v>24359610</v>
      </c>
      <c r="N1438" s="355">
        <v>25090398</v>
      </c>
      <c r="O1438" s="344"/>
      <c r="P1438" s="344"/>
    </row>
    <row r="1439" spans="1:16">
      <c r="A1439" s="405" t="e">
        <f>HLOOKUP(B1414,'BASE 1'!$C$1:$UG$236,223,0)</f>
        <v>#N/A</v>
      </c>
      <c r="B1439" s="255">
        <v>11212330103</v>
      </c>
      <c r="C1439" s="371" t="s">
        <v>120</v>
      </c>
      <c r="D1439" s="355">
        <v>270701</v>
      </c>
      <c r="E1439" s="355">
        <v>262581</v>
      </c>
      <c r="F1439" s="355">
        <v>254704</v>
      </c>
      <c r="G1439" s="355">
        <v>247062</v>
      </c>
      <c r="H1439" s="355">
        <v>239651</v>
      </c>
      <c r="I1439" s="355">
        <v>232461</v>
      </c>
      <c r="J1439" s="355">
        <v>225487</v>
      </c>
      <c r="K1439" s="355">
        <v>218723</v>
      </c>
      <c r="L1439" s="355">
        <v>212161</v>
      </c>
      <c r="M1439" s="355">
        <v>205796</v>
      </c>
      <c r="N1439" s="355">
        <v>199622</v>
      </c>
      <c r="O1439" s="344"/>
      <c r="P1439" s="344"/>
    </row>
    <row r="1440" spans="1:16">
      <c r="A1440" s="405"/>
      <c r="B1440" s="375">
        <v>112123302</v>
      </c>
      <c r="C1440" s="376" t="s">
        <v>2143</v>
      </c>
      <c r="D1440" s="377">
        <v>185264434</v>
      </c>
      <c r="E1440" s="377">
        <v>170839311</v>
      </c>
      <c r="F1440" s="377">
        <v>172512115</v>
      </c>
      <c r="G1440" s="377">
        <v>174338673</v>
      </c>
      <c r="H1440" s="377">
        <v>176320493</v>
      </c>
      <c r="I1440" s="377">
        <v>178459217</v>
      </c>
      <c r="J1440" s="377">
        <v>180756630</v>
      </c>
      <c r="K1440" s="377">
        <v>183214655</v>
      </c>
      <c r="L1440" s="377">
        <v>185835362</v>
      </c>
      <c r="M1440" s="377">
        <v>188620963</v>
      </c>
      <c r="N1440" s="377">
        <v>191573814</v>
      </c>
      <c r="O1440" s="344"/>
      <c r="P1440" s="344"/>
    </row>
    <row r="1441" spans="1:16">
      <c r="A1441" s="405"/>
      <c r="B1441" s="255">
        <v>11212330201</v>
      </c>
      <c r="C1441" s="371" t="s">
        <v>95</v>
      </c>
      <c r="D1441" s="355">
        <v>121350400</v>
      </c>
      <c r="E1441" s="355">
        <v>113299708</v>
      </c>
      <c r="F1441" s="355">
        <v>116698700</v>
      </c>
      <c r="G1441" s="355">
        <v>120199661</v>
      </c>
      <c r="H1441" s="355">
        <v>123805651</v>
      </c>
      <c r="I1441" s="355">
        <v>127519820</v>
      </c>
      <c r="J1441" s="355">
        <v>131345415</v>
      </c>
      <c r="K1441" s="355">
        <v>135285777</v>
      </c>
      <c r="L1441" s="355">
        <v>139344350</v>
      </c>
      <c r="M1441" s="355">
        <v>143524681</v>
      </c>
      <c r="N1441" s="355">
        <v>147830421</v>
      </c>
      <c r="O1441" s="344"/>
      <c r="P1441" s="344"/>
    </row>
    <row r="1442" spans="1:16">
      <c r="A1442" s="405"/>
      <c r="B1442" s="255">
        <v>11212330202</v>
      </c>
      <c r="C1442" s="371" t="s">
        <v>68</v>
      </c>
      <c r="D1442" s="355">
        <v>0</v>
      </c>
      <c r="E1442" s="355">
        <v>1</v>
      </c>
      <c r="F1442" s="355">
        <v>1</v>
      </c>
      <c r="G1442" s="355">
        <v>1</v>
      </c>
      <c r="H1442" s="355">
        <v>1</v>
      </c>
      <c r="I1442" s="355">
        <v>1</v>
      </c>
      <c r="J1442" s="355">
        <v>1</v>
      </c>
      <c r="K1442" s="355">
        <v>1</v>
      </c>
      <c r="L1442" s="355">
        <v>1</v>
      </c>
      <c r="M1442" s="355">
        <v>1</v>
      </c>
      <c r="N1442" s="355">
        <v>1</v>
      </c>
      <c r="O1442" s="344"/>
      <c r="P1442" s="344"/>
    </row>
    <row r="1443" spans="1:16" ht="27.6">
      <c r="A1443" s="405"/>
      <c r="B1443" s="255">
        <v>11212330204</v>
      </c>
      <c r="C1443" s="371" t="s">
        <v>1172</v>
      </c>
      <c r="D1443" s="355">
        <v>63914034</v>
      </c>
      <c r="E1443" s="355">
        <v>57539602</v>
      </c>
      <c r="F1443" s="355">
        <v>55813414</v>
      </c>
      <c r="G1443" s="355">
        <v>54139011</v>
      </c>
      <c r="H1443" s="355">
        <v>52514841</v>
      </c>
      <c r="I1443" s="355">
        <v>50939396</v>
      </c>
      <c r="J1443" s="355">
        <v>49411214</v>
      </c>
      <c r="K1443" s="355">
        <v>47928877</v>
      </c>
      <c r="L1443" s="355">
        <v>46491011</v>
      </c>
      <c r="M1443" s="355">
        <v>45096281</v>
      </c>
      <c r="N1443" s="355">
        <v>43743392</v>
      </c>
      <c r="O1443" s="344"/>
      <c r="P1443" s="344"/>
    </row>
    <row r="1444" spans="1:16">
      <c r="A1444" s="405"/>
      <c r="B1444" s="375">
        <v>112123303</v>
      </c>
      <c r="C1444" s="376" t="s">
        <v>264</v>
      </c>
      <c r="D1444" s="377">
        <v>632933293</v>
      </c>
      <c r="E1444" s="377">
        <v>422113579</v>
      </c>
      <c r="F1444" s="377">
        <v>71249450</v>
      </c>
      <c r="G1444" s="377">
        <v>73386934</v>
      </c>
      <c r="H1444" s="377">
        <v>75588542</v>
      </c>
      <c r="I1444" s="377">
        <v>77856198</v>
      </c>
      <c r="J1444" s="377">
        <v>80191885</v>
      </c>
      <c r="K1444" s="377">
        <v>82597641</v>
      </c>
      <c r="L1444" s="377">
        <v>85075570</v>
      </c>
      <c r="M1444" s="377">
        <v>87627837</v>
      </c>
      <c r="N1444" s="377">
        <v>90256672</v>
      </c>
      <c r="O1444" s="344"/>
      <c r="P1444" s="344"/>
    </row>
    <row r="1445" spans="1:16">
      <c r="A1445" s="405"/>
      <c r="B1445" s="255">
        <v>11212330301</v>
      </c>
      <c r="C1445" s="371" t="s">
        <v>792</v>
      </c>
      <c r="D1445" s="355">
        <v>708708</v>
      </c>
      <c r="E1445" s="355">
        <v>741387</v>
      </c>
      <c r="F1445" s="355">
        <v>763628</v>
      </c>
      <c r="G1445" s="355">
        <v>786537</v>
      </c>
      <c r="H1445" s="355">
        <v>810133</v>
      </c>
      <c r="I1445" s="355">
        <v>834437</v>
      </c>
      <c r="J1445" s="355">
        <v>859471</v>
      </c>
      <c r="K1445" s="355">
        <v>885255</v>
      </c>
      <c r="L1445" s="355">
        <v>911812</v>
      </c>
      <c r="M1445" s="355">
        <v>939166</v>
      </c>
      <c r="N1445" s="355">
        <v>967341</v>
      </c>
      <c r="O1445" s="344"/>
      <c r="P1445" s="344"/>
    </row>
    <row r="1446" spans="1:16">
      <c r="A1446" s="405"/>
      <c r="B1446" s="255">
        <v>11212330302</v>
      </c>
      <c r="C1446" s="371" t="s">
        <v>26</v>
      </c>
      <c r="D1446" s="355">
        <v>632064800</v>
      </c>
      <c r="E1446" s="355">
        <v>421167035</v>
      </c>
      <c r="F1446" s="355">
        <v>70274510</v>
      </c>
      <c r="G1446" s="355">
        <v>72382746</v>
      </c>
      <c r="H1446" s="355">
        <v>74554228</v>
      </c>
      <c r="I1446" s="355">
        <v>76790855</v>
      </c>
      <c r="J1446" s="355">
        <v>79094581</v>
      </c>
      <c r="K1446" s="355">
        <v>81467418</v>
      </c>
      <c r="L1446" s="355">
        <v>83911441</v>
      </c>
      <c r="M1446" s="355">
        <v>86428784</v>
      </c>
      <c r="N1446" s="355">
        <v>89021647</v>
      </c>
      <c r="O1446" s="344"/>
      <c r="P1446" s="344"/>
    </row>
    <row r="1447" spans="1:16">
      <c r="A1447" s="405"/>
      <c r="B1447" s="255">
        <v>11212330303</v>
      </c>
      <c r="C1447" s="371" t="s">
        <v>128</v>
      </c>
      <c r="D1447" s="355">
        <v>159785</v>
      </c>
      <c r="E1447" s="355">
        <v>205157</v>
      </c>
      <c r="F1447" s="355">
        <v>211312</v>
      </c>
      <c r="G1447" s="355">
        <v>217651</v>
      </c>
      <c r="H1447" s="355">
        <v>224181</v>
      </c>
      <c r="I1447" s="355">
        <v>230906</v>
      </c>
      <c r="J1447" s="355">
        <v>237833</v>
      </c>
      <c r="K1447" s="355">
        <v>244968</v>
      </c>
      <c r="L1447" s="355">
        <v>252317</v>
      </c>
      <c r="M1447" s="355">
        <v>259887</v>
      </c>
      <c r="N1447" s="355">
        <v>267684</v>
      </c>
      <c r="O1447" s="344"/>
      <c r="P1447" s="344"/>
    </row>
    <row r="1448" spans="1:16">
      <c r="A1448" s="405"/>
      <c r="B1448" s="375">
        <v>112123304</v>
      </c>
      <c r="C1448" s="376" t="s">
        <v>265</v>
      </c>
      <c r="D1448" s="377">
        <v>817854361</v>
      </c>
      <c r="E1448" s="377">
        <v>755652863</v>
      </c>
      <c r="F1448" s="377">
        <v>778322449</v>
      </c>
      <c r="G1448" s="377">
        <v>801672123</v>
      </c>
      <c r="H1448" s="377">
        <v>825722286</v>
      </c>
      <c r="I1448" s="377">
        <v>850493954</v>
      </c>
      <c r="J1448" s="377">
        <v>876008774</v>
      </c>
      <c r="K1448" s="377">
        <v>902289037</v>
      </c>
      <c r="L1448" s="377">
        <v>929357708</v>
      </c>
      <c r="M1448" s="377">
        <v>957238439</v>
      </c>
      <c r="N1448" s="377">
        <v>985955592</v>
      </c>
      <c r="O1448" s="344"/>
      <c r="P1448" s="344"/>
    </row>
    <row r="1449" spans="1:16">
      <c r="A1449" s="405"/>
      <c r="B1449" s="255">
        <v>11212330401</v>
      </c>
      <c r="C1449" s="371" t="s">
        <v>791</v>
      </c>
      <c r="D1449" s="355">
        <v>807224500</v>
      </c>
      <c r="E1449" s="355">
        <v>747166928</v>
      </c>
      <c r="F1449" s="355">
        <v>769581936</v>
      </c>
      <c r="G1449" s="355">
        <v>792669394</v>
      </c>
      <c r="H1449" s="355">
        <v>816449476</v>
      </c>
      <c r="I1449" s="355">
        <v>840942960</v>
      </c>
      <c r="J1449" s="355">
        <v>866171249</v>
      </c>
      <c r="K1449" s="355">
        <v>892156387</v>
      </c>
      <c r="L1449" s="355">
        <v>918921078</v>
      </c>
      <c r="M1449" s="355">
        <v>946488711</v>
      </c>
      <c r="N1449" s="355">
        <v>974883372</v>
      </c>
      <c r="O1449" s="344"/>
      <c r="P1449" s="344"/>
    </row>
    <row r="1450" spans="1:16">
      <c r="A1450" s="405"/>
      <c r="B1450" s="255">
        <v>11212330402</v>
      </c>
      <c r="C1450" s="371" t="s">
        <v>113</v>
      </c>
      <c r="D1450" s="355">
        <v>10420158</v>
      </c>
      <c r="E1450" s="355">
        <v>8395719</v>
      </c>
      <c r="F1450" s="355">
        <v>8647591</v>
      </c>
      <c r="G1450" s="355">
        <v>8907019</v>
      </c>
      <c r="H1450" s="355">
        <v>9174229</v>
      </c>
      <c r="I1450" s="355">
        <v>9449456</v>
      </c>
      <c r="J1450" s="355">
        <v>9732940</v>
      </c>
      <c r="K1450" s="355">
        <v>10024928</v>
      </c>
      <c r="L1450" s="355">
        <v>10325676</v>
      </c>
      <c r="M1450" s="355">
        <v>10635446</v>
      </c>
      <c r="N1450" s="355">
        <v>10954509</v>
      </c>
      <c r="O1450" s="344"/>
      <c r="P1450" s="344"/>
    </row>
    <row r="1451" spans="1:16">
      <c r="A1451" s="405"/>
      <c r="B1451" s="255">
        <v>11212330403</v>
      </c>
      <c r="C1451" s="371" t="s">
        <v>129</v>
      </c>
      <c r="D1451" s="355">
        <v>209703</v>
      </c>
      <c r="E1451" s="355">
        <v>90216</v>
      </c>
      <c r="F1451" s="355">
        <v>92922</v>
      </c>
      <c r="G1451" s="355">
        <v>95710</v>
      </c>
      <c r="H1451" s="355">
        <v>98581</v>
      </c>
      <c r="I1451" s="355">
        <v>101538</v>
      </c>
      <c r="J1451" s="355">
        <v>104585</v>
      </c>
      <c r="K1451" s="355">
        <v>107722</v>
      </c>
      <c r="L1451" s="355">
        <v>110954</v>
      </c>
      <c r="M1451" s="355">
        <v>114282</v>
      </c>
      <c r="N1451" s="355">
        <v>117711</v>
      </c>
      <c r="O1451" s="344"/>
      <c r="P1451" s="344"/>
    </row>
    <row r="1452" spans="1:16">
      <c r="A1452" s="405"/>
      <c r="B1452" s="366">
        <v>112123305</v>
      </c>
      <c r="C1452" s="378" t="s">
        <v>790</v>
      </c>
      <c r="D1452" s="368">
        <v>885516533</v>
      </c>
      <c r="E1452" s="368">
        <v>813261696</v>
      </c>
      <c r="F1452" s="368">
        <v>837659547</v>
      </c>
      <c r="G1452" s="368">
        <v>862789334</v>
      </c>
      <c r="H1452" s="368">
        <v>888673014</v>
      </c>
      <c r="I1452" s="368">
        <v>915333204</v>
      </c>
      <c r="J1452" s="368">
        <v>942793200</v>
      </c>
      <c r="K1452" s="368">
        <v>971076996</v>
      </c>
      <c r="L1452" s="368">
        <v>1000209306</v>
      </c>
      <c r="M1452" s="368">
        <v>1030215585</v>
      </c>
      <c r="N1452" s="368">
        <v>1061122053</v>
      </c>
      <c r="O1452" s="344"/>
      <c r="P1452" s="344"/>
    </row>
    <row r="1453" spans="1:16">
      <c r="A1453" s="405"/>
      <c r="B1453" s="366">
        <v>112123306</v>
      </c>
      <c r="C1453" s="378" t="s">
        <v>87</v>
      </c>
      <c r="D1453" s="368">
        <v>1051563</v>
      </c>
      <c r="E1453" s="368">
        <v>751154</v>
      </c>
      <c r="F1453" s="368">
        <v>773689</v>
      </c>
      <c r="G1453" s="368">
        <v>796899</v>
      </c>
      <c r="H1453" s="368">
        <v>820806</v>
      </c>
      <c r="I1453" s="368">
        <v>845431</v>
      </c>
      <c r="J1453" s="368">
        <v>870794</v>
      </c>
      <c r="K1453" s="368">
        <v>896917</v>
      </c>
      <c r="L1453" s="368">
        <v>923825</v>
      </c>
      <c r="M1453" s="368">
        <v>951540</v>
      </c>
      <c r="N1453" s="368">
        <v>980086</v>
      </c>
      <c r="O1453" s="344"/>
      <c r="P1453" s="344"/>
    </row>
    <row r="1454" spans="1:16">
      <c r="A1454" s="405"/>
      <c r="B1454" s="366">
        <v>112123307</v>
      </c>
      <c r="C1454" s="378" t="s">
        <v>2144</v>
      </c>
      <c r="D1454" s="368">
        <v>26009210</v>
      </c>
      <c r="E1454" s="368">
        <v>19573547</v>
      </c>
      <c r="F1454" s="368">
        <v>20160753</v>
      </c>
      <c r="G1454" s="368">
        <v>20765576</v>
      </c>
      <c r="H1454" s="368">
        <v>21388543</v>
      </c>
      <c r="I1454" s="368">
        <v>22030200</v>
      </c>
      <c r="J1454" s="368">
        <v>22691106</v>
      </c>
      <c r="K1454" s="368">
        <v>23371839</v>
      </c>
      <c r="L1454" s="368">
        <v>24072994</v>
      </c>
      <c r="M1454" s="368">
        <v>24795184</v>
      </c>
      <c r="N1454" s="368">
        <v>25539039</v>
      </c>
      <c r="O1454" s="344"/>
      <c r="P1454" s="344"/>
    </row>
    <row r="1455" spans="1:16">
      <c r="A1455" s="405"/>
      <c r="B1455" s="366">
        <v>112123308</v>
      </c>
      <c r="C1455" s="378" t="s">
        <v>52</v>
      </c>
      <c r="D1455" s="368">
        <v>575291636</v>
      </c>
      <c r="E1455" s="368">
        <v>507249911</v>
      </c>
      <c r="F1455" s="368">
        <v>522467408</v>
      </c>
      <c r="G1455" s="368">
        <v>538141430</v>
      </c>
      <c r="H1455" s="368">
        <v>554285673</v>
      </c>
      <c r="I1455" s="368">
        <v>570914243</v>
      </c>
      <c r="J1455" s="368">
        <v>588041671</v>
      </c>
      <c r="K1455" s="368">
        <v>605682921</v>
      </c>
      <c r="L1455" s="368">
        <v>623853408</v>
      </c>
      <c r="M1455" s="368">
        <v>642569011</v>
      </c>
      <c r="N1455" s="368">
        <v>661846081</v>
      </c>
      <c r="O1455" s="344"/>
      <c r="P1455" s="344"/>
    </row>
    <row r="1456" spans="1:16">
      <c r="A1456" s="405"/>
      <c r="B1456" s="375">
        <v>112123309</v>
      </c>
      <c r="C1456" s="376" t="s">
        <v>789</v>
      </c>
      <c r="D1456" s="377">
        <v>29101885</v>
      </c>
      <c r="E1456" s="377">
        <v>21787759</v>
      </c>
      <c r="F1456" s="377">
        <v>22441391</v>
      </c>
      <c r="G1456" s="377">
        <v>23114634</v>
      </c>
      <c r="H1456" s="377">
        <v>23808073</v>
      </c>
      <c r="I1456" s="377">
        <v>24522314</v>
      </c>
      <c r="J1456" s="377">
        <v>25257985</v>
      </c>
      <c r="K1456" s="377">
        <v>26015723</v>
      </c>
      <c r="L1456" s="377">
        <v>26796194</v>
      </c>
      <c r="M1456" s="377">
        <v>27600081</v>
      </c>
      <c r="N1456" s="377">
        <v>28428084</v>
      </c>
      <c r="O1456" s="344"/>
      <c r="P1456" s="344"/>
    </row>
    <row r="1457" spans="1:16">
      <c r="A1457" s="405"/>
      <c r="B1457" s="255">
        <v>11212330901</v>
      </c>
      <c r="C1457" s="371" t="s">
        <v>100</v>
      </c>
      <c r="D1457" s="355">
        <v>3892115</v>
      </c>
      <c r="E1457" s="355">
        <v>3664412</v>
      </c>
      <c r="F1457" s="355">
        <v>3774344</v>
      </c>
      <c r="G1457" s="355">
        <v>3887575</v>
      </c>
      <c r="H1457" s="355">
        <v>4004202</v>
      </c>
      <c r="I1457" s="355">
        <v>4124328</v>
      </c>
      <c r="J1457" s="355">
        <v>4248058</v>
      </c>
      <c r="K1457" s="355">
        <v>4375499</v>
      </c>
      <c r="L1457" s="355">
        <v>4506764</v>
      </c>
      <c r="M1457" s="355">
        <v>4641967</v>
      </c>
      <c r="N1457" s="355">
        <v>4781226</v>
      </c>
      <c r="O1457" s="344"/>
      <c r="P1457" s="344"/>
    </row>
    <row r="1458" spans="1:16">
      <c r="A1458" s="405"/>
      <c r="B1458" s="255">
        <v>11212330902</v>
      </c>
      <c r="C1458" s="371" t="s">
        <v>121</v>
      </c>
      <c r="D1458" s="355">
        <v>1194406</v>
      </c>
      <c r="E1458" s="355">
        <v>67665</v>
      </c>
      <c r="F1458" s="355">
        <v>69695</v>
      </c>
      <c r="G1458" s="355">
        <v>71786</v>
      </c>
      <c r="H1458" s="355">
        <v>73939</v>
      </c>
      <c r="I1458" s="355">
        <v>76157</v>
      </c>
      <c r="J1458" s="355">
        <v>78442</v>
      </c>
      <c r="K1458" s="355">
        <v>80795</v>
      </c>
      <c r="L1458" s="355">
        <v>83219</v>
      </c>
      <c r="M1458" s="355">
        <v>85716</v>
      </c>
      <c r="N1458" s="355">
        <v>88287</v>
      </c>
      <c r="O1458" s="344"/>
      <c r="P1458" s="344"/>
    </row>
    <row r="1459" spans="1:16">
      <c r="A1459" s="405"/>
      <c r="B1459" s="255">
        <v>11212330903</v>
      </c>
      <c r="C1459" s="371" t="s">
        <v>130</v>
      </c>
      <c r="D1459" s="355">
        <v>1626861</v>
      </c>
      <c r="E1459" s="355">
        <v>1229054</v>
      </c>
      <c r="F1459" s="355">
        <v>1265926</v>
      </c>
      <c r="G1459" s="355">
        <v>1303903</v>
      </c>
      <c r="H1459" s="355">
        <v>1343021</v>
      </c>
      <c r="I1459" s="355">
        <v>1383311</v>
      </c>
      <c r="J1459" s="355">
        <v>1424811</v>
      </c>
      <c r="K1459" s="355">
        <v>1467555</v>
      </c>
      <c r="L1459" s="355">
        <v>1511581</v>
      </c>
      <c r="M1459" s="355">
        <v>1556929</v>
      </c>
      <c r="N1459" s="355">
        <v>1603637</v>
      </c>
      <c r="O1459" s="344"/>
      <c r="P1459" s="344"/>
    </row>
    <row r="1460" spans="1:16">
      <c r="A1460" s="405"/>
      <c r="B1460" s="255">
        <v>11212330904</v>
      </c>
      <c r="C1460" s="371" t="s">
        <v>96</v>
      </c>
      <c r="D1460" s="355">
        <v>18372828</v>
      </c>
      <c r="E1460" s="355">
        <v>12068587</v>
      </c>
      <c r="F1460" s="355">
        <v>12430644</v>
      </c>
      <c r="G1460" s="355">
        <v>12803564</v>
      </c>
      <c r="H1460" s="355">
        <v>13187671</v>
      </c>
      <c r="I1460" s="355">
        <v>13583301</v>
      </c>
      <c r="J1460" s="355">
        <v>13990800</v>
      </c>
      <c r="K1460" s="355">
        <v>14410524</v>
      </c>
      <c r="L1460" s="355">
        <v>14842840</v>
      </c>
      <c r="M1460" s="355">
        <v>15288125</v>
      </c>
      <c r="N1460" s="355">
        <v>15746769</v>
      </c>
      <c r="O1460" s="344"/>
      <c r="P1460" s="344"/>
    </row>
    <row r="1461" spans="1:16">
      <c r="A1461" s="405"/>
      <c r="B1461" s="255">
        <v>11212330905</v>
      </c>
      <c r="C1461" s="371" t="s">
        <v>101</v>
      </c>
      <c r="D1461" s="355">
        <v>4015675</v>
      </c>
      <c r="E1461" s="355">
        <v>4758041</v>
      </c>
      <c r="F1461" s="355">
        <v>4900782</v>
      </c>
      <c r="G1461" s="355">
        <v>5047806</v>
      </c>
      <c r="H1461" s="355">
        <v>5199240</v>
      </c>
      <c r="I1461" s="355">
        <v>5355217</v>
      </c>
      <c r="J1461" s="355">
        <v>5515874</v>
      </c>
      <c r="K1461" s="355">
        <v>5681350</v>
      </c>
      <c r="L1461" s="355">
        <v>5851790</v>
      </c>
      <c r="M1461" s="355">
        <v>6027344</v>
      </c>
      <c r="N1461" s="355">
        <v>6208165</v>
      </c>
      <c r="O1461" s="344"/>
      <c r="P1461" s="344"/>
    </row>
    <row r="1462" spans="1:16">
      <c r="A1462" s="405"/>
      <c r="B1462" s="366">
        <v>112123310</v>
      </c>
      <c r="C1462" s="378" t="s">
        <v>72</v>
      </c>
      <c r="D1462" s="368">
        <v>28996537</v>
      </c>
      <c r="E1462" s="368">
        <v>29924590</v>
      </c>
      <c r="F1462" s="368">
        <v>30822327</v>
      </c>
      <c r="G1462" s="368">
        <v>31746997</v>
      </c>
      <c r="H1462" s="368">
        <v>32699407</v>
      </c>
      <c r="I1462" s="368">
        <v>33680389</v>
      </c>
      <c r="J1462" s="368">
        <v>34690801</v>
      </c>
      <c r="K1462" s="368">
        <v>35731525</v>
      </c>
      <c r="L1462" s="368">
        <v>36803471</v>
      </c>
      <c r="M1462" s="368">
        <v>37907575</v>
      </c>
      <c r="N1462" s="368">
        <v>39044802</v>
      </c>
      <c r="O1462" s="344"/>
      <c r="P1462" s="344"/>
    </row>
    <row r="1463" spans="1:16">
      <c r="A1463" s="405"/>
      <c r="B1463" s="366">
        <v>112123311</v>
      </c>
      <c r="C1463" s="378" t="s">
        <v>788</v>
      </c>
      <c r="D1463" s="368">
        <v>134628752</v>
      </c>
      <c r="E1463" s="368">
        <v>89712679</v>
      </c>
      <c r="F1463" s="368">
        <v>21397413</v>
      </c>
      <c r="G1463" s="368">
        <v>22039335</v>
      </c>
      <c r="H1463" s="368">
        <v>22700515</v>
      </c>
      <c r="I1463" s="368">
        <v>23381530</v>
      </c>
      <c r="J1463" s="368">
        <v>24082976</v>
      </c>
      <c r="K1463" s="368">
        <v>24805466</v>
      </c>
      <c r="L1463" s="368">
        <v>25549630</v>
      </c>
      <c r="M1463" s="368">
        <v>26316119</v>
      </c>
      <c r="N1463" s="368">
        <v>27105602</v>
      </c>
      <c r="O1463" s="344"/>
      <c r="P1463" s="344"/>
    </row>
    <row r="1464" spans="1:16">
      <c r="A1464" s="405"/>
      <c r="B1464" s="375">
        <v>112123312</v>
      </c>
      <c r="C1464" s="376" t="s">
        <v>787</v>
      </c>
      <c r="D1464" s="377">
        <v>431157207</v>
      </c>
      <c r="E1464" s="377">
        <v>402747373</v>
      </c>
      <c r="F1464" s="377">
        <v>390664952</v>
      </c>
      <c r="G1464" s="377">
        <v>378945003</v>
      </c>
      <c r="H1464" s="377">
        <v>367576653</v>
      </c>
      <c r="I1464" s="377">
        <v>356549353</v>
      </c>
      <c r="J1464" s="377">
        <v>345852872</v>
      </c>
      <c r="K1464" s="377">
        <v>335477286</v>
      </c>
      <c r="L1464" s="377">
        <v>325412969</v>
      </c>
      <c r="M1464" s="377">
        <v>315650578</v>
      </c>
      <c r="N1464" s="377">
        <v>306181061</v>
      </c>
      <c r="O1464" s="344"/>
      <c r="P1464" s="344"/>
    </row>
    <row r="1465" spans="1:16">
      <c r="A1465" s="405"/>
      <c r="B1465" s="255">
        <v>11212331202</v>
      </c>
      <c r="C1465" s="371" t="s">
        <v>116</v>
      </c>
      <c r="D1465" s="355">
        <v>1091441</v>
      </c>
      <c r="E1465" s="355">
        <v>1214138</v>
      </c>
      <c r="F1465" s="355">
        <v>1177714</v>
      </c>
      <c r="G1465" s="355">
        <v>1142382</v>
      </c>
      <c r="H1465" s="355">
        <v>1108111</v>
      </c>
      <c r="I1465" s="355">
        <v>1074867</v>
      </c>
      <c r="J1465" s="355">
        <v>1042621</v>
      </c>
      <c r="K1465" s="355">
        <v>1011343</v>
      </c>
      <c r="L1465" s="355">
        <v>981003</v>
      </c>
      <c r="M1465" s="355">
        <v>951572</v>
      </c>
      <c r="N1465" s="355">
        <v>923025</v>
      </c>
      <c r="O1465" s="344"/>
      <c r="P1465" s="344"/>
    </row>
    <row r="1466" spans="1:16">
      <c r="A1466" s="405"/>
      <c r="B1466" s="255">
        <v>11212331203</v>
      </c>
      <c r="C1466" s="371" t="s">
        <v>43</v>
      </c>
      <c r="D1466" s="355">
        <v>396395884</v>
      </c>
      <c r="E1466" s="355">
        <v>363228397</v>
      </c>
      <c r="F1466" s="355">
        <v>352331546</v>
      </c>
      <c r="G1466" s="355">
        <v>341761599</v>
      </c>
      <c r="H1466" s="355">
        <v>331508751</v>
      </c>
      <c r="I1466" s="355">
        <v>321563489</v>
      </c>
      <c r="J1466" s="355">
        <v>311916584</v>
      </c>
      <c r="K1466" s="355">
        <v>302559086</v>
      </c>
      <c r="L1466" s="355">
        <v>293482314</v>
      </c>
      <c r="M1466" s="355">
        <v>284677844</v>
      </c>
      <c r="N1466" s="355">
        <v>276137509</v>
      </c>
      <c r="O1466" s="344"/>
      <c r="P1466" s="344"/>
    </row>
    <row r="1467" spans="1:16">
      <c r="A1467" s="405"/>
      <c r="B1467" s="255">
        <v>11212331204</v>
      </c>
      <c r="C1467" s="371" t="s">
        <v>49</v>
      </c>
      <c r="D1467" s="355">
        <v>33669882</v>
      </c>
      <c r="E1467" s="355">
        <v>38304838</v>
      </c>
      <c r="F1467" s="355">
        <v>37155692</v>
      </c>
      <c r="G1467" s="355">
        <v>36041022</v>
      </c>
      <c r="H1467" s="355">
        <v>34959791</v>
      </c>
      <c r="I1467" s="355">
        <v>33910997</v>
      </c>
      <c r="J1467" s="355">
        <v>32893667</v>
      </c>
      <c r="K1467" s="355">
        <v>31906857</v>
      </c>
      <c r="L1467" s="355">
        <v>30949652</v>
      </c>
      <c r="M1467" s="355">
        <v>30021162</v>
      </c>
      <c r="N1467" s="355">
        <v>29120527</v>
      </c>
      <c r="O1467" s="344"/>
      <c r="P1467" s="344"/>
    </row>
    <row r="1468" spans="1:16" ht="27.6">
      <c r="A1468" s="405"/>
      <c r="B1468" s="366">
        <v>112123313</v>
      </c>
      <c r="C1468" s="378" t="s">
        <v>786</v>
      </c>
      <c r="D1468" s="368">
        <v>3028039</v>
      </c>
      <c r="E1468" s="368">
        <v>1</v>
      </c>
      <c r="F1468" s="368">
        <v>1</v>
      </c>
      <c r="G1468" s="368">
        <v>1</v>
      </c>
      <c r="H1468" s="368">
        <v>1</v>
      </c>
      <c r="I1468" s="368">
        <v>1</v>
      </c>
      <c r="J1468" s="368">
        <v>1</v>
      </c>
      <c r="K1468" s="368">
        <v>1</v>
      </c>
      <c r="L1468" s="368">
        <v>1</v>
      </c>
      <c r="M1468" s="368">
        <v>1</v>
      </c>
      <c r="N1468" s="368">
        <v>1</v>
      </c>
      <c r="O1468" s="344"/>
      <c r="P1468" s="344"/>
    </row>
    <row r="1469" spans="1:16" ht="27.6">
      <c r="A1469" s="405"/>
      <c r="B1469" s="366">
        <v>112123314</v>
      </c>
      <c r="C1469" s="378" t="s">
        <v>108</v>
      </c>
      <c r="D1469" s="368">
        <v>270385</v>
      </c>
      <c r="E1469" s="368">
        <v>251783</v>
      </c>
      <c r="F1469" s="368">
        <v>244229</v>
      </c>
      <c r="G1469" s="368">
        <v>236902</v>
      </c>
      <c r="H1469" s="368">
        <v>229795</v>
      </c>
      <c r="I1469" s="368">
        <v>222901</v>
      </c>
      <c r="J1469" s="368">
        <v>216214</v>
      </c>
      <c r="K1469" s="368">
        <v>209728</v>
      </c>
      <c r="L1469" s="368">
        <v>203436</v>
      </c>
      <c r="M1469" s="368">
        <v>197333</v>
      </c>
      <c r="N1469" s="368">
        <v>191413</v>
      </c>
      <c r="O1469" s="344"/>
      <c r="P1469" s="344"/>
    </row>
    <row r="1470" spans="1:16">
      <c r="A1470" s="405"/>
      <c r="B1470" s="366">
        <v>112123317</v>
      </c>
      <c r="C1470" s="378" t="s">
        <v>15</v>
      </c>
      <c r="D1470" s="368">
        <v>0</v>
      </c>
      <c r="E1470" s="368">
        <v>0</v>
      </c>
      <c r="F1470" s="368">
        <v>0</v>
      </c>
      <c r="G1470" s="368">
        <v>0</v>
      </c>
      <c r="H1470" s="368">
        <v>0</v>
      </c>
      <c r="I1470" s="368">
        <v>0</v>
      </c>
      <c r="J1470" s="368">
        <v>0</v>
      </c>
      <c r="K1470" s="368">
        <v>0</v>
      </c>
      <c r="L1470" s="368">
        <v>0</v>
      </c>
      <c r="M1470" s="368">
        <v>0</v>
      </c>
      <c r="N1470" s="368">
        <v>0</v>
      </c>
      <c r="O1470" s="344"/>
      <c r="P1470" s="344"/>
    </row>
    <row r="1471" spans="1:16">
      <c r="A1471" s="405"/>
      <c r="B1471" s="356">
        <v>1121234</v>
      </c>
      <c r="C1471" s="357" t="s">
        <v>2145</v>
      </c>
      <c r="D1471" s="358">
        <v>172568393</v>
      </c>
      <c r="E1471" s="358">
        <v>156619103</v>
      </c>
      <c r="F1471" s="358">
        <v>157849635</v>
      </c>
      <c r="G1471" s="358">
        <v>159157175</v>
      </c>
      <c r="H1471" s="358">
        <v>160543470</v>
      </c>
      <c r="I1471" s="358">
        <v>162010331</v>
      </c>
      <c r="J1471" s="358">
        <v>163559630</v>
      </c>
      <c r="K1471" s="358">
        <v>165193311</v>
      </c>
      <c r="L1471" s="358">
        <v>166913381</v>
      </c>
      <c r="M1471" s="358">
        <v>168721918</v>
      </c>
      <c r="N1471" s="358">
        <v>170621075</v>
      </c>
      <c r="O1471" s="344"/>
      <c r="P1471" s="344"/>
    </row>
    <row r="1472" spans="1:16">
      <c r="A1472" s="405"/>
      <c r="B1472" s="255">
        <v>112123401</v>
      </c>
      <c r="C1472" s="362" t="s">
        <v>82</v>
      </c>
      <c r="D1472" s="355">
        <v>4530502</v>
      </c>
      <c r="E1472" s="355">
        <v>4510145</v>
      </c>
      <c r="F1472" s="355">
        <v>4374841</v>
      </c>
      <c r="G1472" s="355">
        <v>4243596</v>
      </c>
      <c r="H1472" s="355">
        <v>4116288</v>
      </c>
      <c r="I1472" s="355">
        <v>3992799</v>
      </c>
      <c r="J1472" s="355">
        <v>3873015</v>
      </c>
      <c r="K1472" s="355">
        <v>3756825</v>
      </c>
      <c r="L1472" s="355">
        <v>3644120</v>
      </c>
      <c r="M1472" s="355">
        <v>3534796</v>
      </c>
      <c r="N1472" s="355">
        <v>3428753</v>
      </c>
      <c r="O1472" s="344"/>
      <c r="P1472" s="344"/>
    </row>
    <row r="1473" spans="1:16">
      <c r="A1473" s="405"/>
      <c r="B1473" s="375">
        <v>112123403</v>
      </c>
      <c r="C1473" s="376" t="s">
        <v>785</v>
      </c>
      <c r="D1473" s="377">
        <v>138764840</v>
      </c>
      <c r="E1473" s="355">
        <v>121477481</v>
      </c>
      <c r="F1473" s="355">
        <v>121924373</v>
      </c>
      <c r="G1473" s="355">
        <v>122416645</v>
      </c>
      <c r="H1473" s="355">
        <v>122955340</v>
      </c>
      <c r="I1473" s="355">
        <v>123541535</v>
      </c>
      <c r="J1473" s="355">
        <v>124176338</v>
      </c>
      <c r="K1473" s="355">
        <v>124860901</v>
      </c>
      <c r="L1473" s="355">
        <v>125596408</v>
      </c>
      <c r="M1473" s="355">
        <v>126384084</v>
      </c>
      <c r="N1473" s="355">
        <v>127225193</v>
      </c>
      <c r="O1473" s="344"/>
      <c r="P1473" s="344"/>
    </row>
    <row r="1474" spans="1:16">
      <c r="A1474" s="405"/>
      <c r="B1474" s="255">
        <v>11212340301</v>
      </c>
      <c r="C1474" s="371" t="s">
        <v>77</v>
      </c>
      <c r="D1474" s="355">
        <v>58021576</v>
      </c>
      <c r="E1474" s="355">
        <v>41541650</v>
      </c>
      <c r="F1474" s="355">
        <v>42787900</v>
      </c>
      <c r="G1474" s="355">
        <v>44071537</v>
      </c>
      <c r="H1474" s="355">
        <v>45393683</v>
      </c>
      <c r="I1474" s="355">
        <v>46755494</v>
      </c>
      <c r="J1474" s="355">
        <v>48158158</v>
      </c>
      <c r="K1474" s="355">
        <v>49602903</v>
      </c>
      <c r="L1474" s="355">
        <v>51090990</v>
      </c>
      <c r="M1474" s="355">
        <v>52623720</v>
      </c>
      <c r="N1474" s="355">
        <v>54202432</v>
      </c>
      <c r="O1474" s="344"/>
      <c r="P1474" s="344"/>
    </row>
    <row r="1475" spans="1:16">
      <c r="A1475" s="405"/>
      <c r="B1475" s="255">
        <v>11212340305</v>
      </c>
      <c r="C1475" s="371" t="s">
        <v>56</v>
      </c>
      <c r="D1475" s="355">
        <v>80743264</v>
      </c>
      <c r="E1475" s="355">
        <v>79935831</v>
      </c>
      <c r="F1475" s="355">
        <v>79136473</v>
      </c>
      <c r="G1475" s="355">
        <v>78345108</v>
      </c>
      <c r="H1475" s="355">
        <v>77561657</v>
      </c>
      <c r="I1475" s="355">
        <v>76786041</v>
      </c>
      <c r="J1475" s="355">
        <v>76018180</v>
      </c>
      <c r="K1475" s="355">
        <v>75257998</v>
      </c>
      <c r="L1475" s="355">
        <v>74505418</v>
      </c>
      <c r="M1475" s="355">
        <v>73760364</v>
      </c>
      <c r="N1475" s="355">
        <v>73022761</v>
      </c>
      <c r="O1475" s="344"/>
      <c r="P1475" s="344"/>
    </row>
    <row r="1476" spans="1:16">
      <c r="A1476" s="405"/>
      <c r="B1476" s="366">
        <v>112123404</v>
      </c>
      <c r="C1476" s="378" t="s">
        <v>783</v>
      </c>
      <c r="D1476" s="368">
        <v>29273051</v>
      </c>
      <c r="E1476" s="355">
        <v>30631477</v>
      </c>
      <c r="F1476" s="355">
        <v>31550421</v>
      </c>
      <c r="G1476" s="355">
        <v>32496934</v>
      </c>
      <c r="H1476" s="355">
        <v>33471842</v>
      </c>
      <c r="I1476" s="355">
        <v>34475997</v>
      </c>
      <c r="J1476" s="355">
        <v>35510277</v>
      </c>
      <c r="K1476" s="355">
        <v>36575585</v>
      </c>
      <c r="L1476" s="355">
        <v>37672853</v>
      </c>
      <c r="M1476" s="355">
        <v>38803038</v>
      </c>
      <c r="N1476" s="355">
        <v>39967129</v>
      </c>
      <c r="O1476" s="344"/>
      <c r="P1476" s="344"/>
    </row>
    <row r="1477" spans="1:16">
      <c r="A1477" s="405"/>
      <c r="B1477" s="352">
        <v>11215</v>
      </c>
      <c r="C1477" s="248" t="s">
        <v>2146</v>
      </c>
      <c r="D1477" s="353">
        <v>10613005367</v>
      </c>
      <c r="E1477" s="353">
        <v>10172090809</v>
      </c>
      <c r="F1477" s="353">
        <v>10468938569</v>
      </c>
      <c r="G1477" s="353">
        <v>10774823967</v>
      </c>
      <c r="H1477" s="353">
        <v>11090016037</v>
      </c>
      <c r="I1477" s="353">
        <v>11414791902</v>
      </c>
      <c r="J1477" s="353">
        <v>11749437047</v>
      </c>
      <c r="K1477" s="353">
        <v>12094245541</v>
      </c>
      <c r="L1477" s="353">
        <v>12449520319</v>
      </c>
      <c r="M1477" s="353">
        <v>12815573427</v>
      </c>
      <c r="N1477" s="353">
        <v>13192726306</v>
      </c>
      <c r="O1477" s="344"/>
      <c r="P1477" s="344"/>
    </row>
    <row r="1478" spans="1:16">
      <c r="A1478" s="405"/>
      <c r="B1478" s="356">
        <v>1121501</v>
      </c>
      <c r="C1478" s="357" t="s">
        <v>782</v>
      </c>
      <c r="D1478" s="358">
        <v>8761391048</v>
      </c>
      <c r="E1478" s="358">
        <v>8653422599</v>
      </c>
      <c r="F1478" s="358">
        <v>8913025277</v>
      </c>
      <c r="G1478" s="358">
        <v>9180416034</v>
      </c>
      <c r="H1478" s="358">
        <v>9455828517</v>
      </c>
      <c r="I1478" s="358">
        <v>9739503371</v>
      </c>
      <c r="J1478" s="358">
        <v>10031688473</v>
      </c>
      <c r="K1478" s="358">
        <v>10332639126</v>
      </c>
      <c r="L1478" s="358">
        <v>10642618300</v>
      </c>
      <c r="M1478" s="358">
        <v>10961896849</v>
      </c>
      <c r="N1478" s="358">
        <v>11290753756</v>
      </c>
      <c r="O1478" s="344"/>
      <c r="P1478" s="344"/>
    </row>
    <row r="1479" spans="1:16">
      <c r="A1479" s="405"/>
      <c r="B1479" s="255">
        <v>112150101</v>
      </c>
      <c r="C1479" s="362" t="s">
        <v>119</v>
      </c>
      <c r="D1479" s="355">
        <v>633829</v>
      </c>
      <c r="E1479" s="355">
        <v>1016220</v>
      </c>
      <c r="F1479" s="355">
        <v>1046706</v>
      </c>
      <c r="G1479" s="355">
        <v>1078107</v>
      </c>
      <c r="H1479" s="355">
        <v>1110451</v>
      </c>
      <c r="I1479" s="355">
        <v>1143764</v>
      </c>
      <c r="J1479" s="355">
        <v>1178077</v>
      </c>
      <c r="K1479" s="355">
        <v>1213419</v>
      </c>
      <c r="L1479" s="355">
        <v>1249822</v>
      </c>
      <c r="M1479" s="355">
        <v>1287317</v>
      </c>
      <c r="N1479" s="355">
        <v>1325937</v>
      </c>
      <c r="O1479" s="344"/>
      <c r="P1479" s="344"/>
    </row>
    <row r="1480" spans="1:16">
      <c r="A1480" s="405"/>
      <c r="B1480" s="255">
        <v>112150102</v>
      </c>
      <c r="C1480" s="362" t="s">
        <v>66</v>
      </c>
      <c r="D1480" s="355">
        <v>4345465035</v>
      </c>
      <c r="E1480" s="355">
        <v>4125158829</v>
      </c>
      <c r="F1480" s="355">
        <v>4248913594</v>
      </c>
      <c r="G1480" s="355">
        <v>4376381002</v>
      </c>
      <c r="H1480" s="355">
        <v>4507672432</v>
      </c>
      <c r="I1480" s="355">
        <v>4642902605</v>
      </c>
      <c r="J1480" s="355">
        <v>4782189683</v>
      </c>
      <c r="K1480" s="355">
        <v>4925655373</v>
      </c>
      <c r="L1480" s="355">
        <v>5073425034</v>
      </c>
      <c r="M1480" s="355">
        <v>5225627785</v>
      </c>
      <c r="N1480" s="355">
        <v>5382396619</v>
      </c>
      <c r="O1480" s="344"/>
      <c r="P1480" s="344"/>
    </row>
    <row r="1481" spans="1:16">
      <c r="A1481" s="405"/>
      <c r="B1481" s="375">
        <v>112150103</v>
      </c>
      <c r="C1481" s="376" t="s">
        <v>719</v>
      </c>
      <c r="D1481" s="377">
        <v>469806577</v>
      </c>
      <c r="E1481" s="377">
        <v>461846129</v>
      </c>
      <c r="F1481" s="377">
        <v>475701513</v>
      </c>
      <c r="G1481" s="377">
        <v>489972558</v>
      </c>
      <c r="H1481" s="377">
        <v>504671736</v>
      </c>
      <c r="I1481" s="377">
        <v>519811887</v>
      </c>
      <c r="J1481" s="377">
        <v>535406244</v>
      </c>
      <c r="K1481" s="377">
        <v>551468431</v>
      </c>
      <c r="L1481" s="377">
        <v>568012484</v>
      </c>
      <c r="M1481" s="377">
        <v>585052858</v>
      </c>
      <c r="N1481" s="377">
        <v>602604444</v>
      </c>
      <c r="O1481" s="344"/>
      <c r="P1481" s="344"/>
    </row>
    <row r="1482" spans="1:16">
      <c r="A1482" s="405"/>
      <c r="B1482" s="255">
        <v>11215010301</v>
      </c>
      <c r="C1482" s="371" t="s">
        <v>111</v>
      </c>
      <c r="D1482" s="355">
        <v>382639125</v>
      </c>
      <c r="E1482" s="355">
        <v>387303977</v>
      </c>
      <c r="F1482" s="355">
        <v>398923096</v>
      </c>
      <c r="G1482" s="355">
        <v>410890789</v>
      </c>
      <c r="H1482" s="355">
        <v>423217513</v>
      </c>
      <c r="I1482" s="355">
        <v>435914038</v>
      </c>
      <c r="J1482" s="355">
        <v>448991459</v>
      </c>
      <c r="K1482" s="355">
        <v>462461203</v>
      </c>
      <c r="L1482" s="355">
        <v>476335039</v>
      </c>
      <c r="M1482" s="355">
        <v>490625090</v>
      </c>
      <c r="N1482" s="355">
        <v>505343843</v>
      </c>
      <c r="O1482" s="344"/>
      <c r="P1482" s="344"/>
    </row>
    <row r="1483" spans="1:16">
      <c r="A1483" s="405"/>
      <c r="B1483" s="255">
        <v>11215010302</v>
      </c>
      <c r="C1483" s="371" t="s">
        <v>33</v>
      </c>
      <c r="D1483" s="355">
        <v>87167452</v>
      </c>
      <c r="E1483" s="355">
        <v>74542152</v>
      </c>
      <c r="F1483" s="355">
        <v>76778417</v>
      </c>
      <c r="G1483" s="355">
        <v>79081769</v>
      </c>
      <c r="H1483" s="355">
        <v>81454223</v>
      </c>
      <c r="I1483" s="355">
        <v>83897849</v>
      </c>
      <c r="J1483" s="355">
        <v>86414785</v>
      </c>
      <c r="K1483" s="355">
        <v>89007228</v>
      </c>
      <c r="L1483" s="355">
        <v>91677445</v>
      </c>
      <c r="M1483" s="355">
        <v>94427768</v>
      </c>
      <c r="N1483" s="355">
        <v>97260601</v>
      </c>
      <c r="O1483" s="344"/>
      <c r="P1483" s="344"/>
    </row>
    <row r="1484" spans="1:16">
      <c r="A1484" s="405"/>
      <c r="B1484" s="366">
        <v>112150104</v>
      </c>
      <c r="C1484" s="378" t="s">
        <v>781</v>
      </c>
      <c r="D1484" s="368">
        <v>27000</v>
      </c>
      <c r="E1484" s="368">
        <v>0</v>
      </c>
      <c r="F1484" s="368">
        <v>0</v>
      </c>
      <c r="G1484" s="368">
        <v>0</v>
      </c>
      <c r="H1484" s="368">
        <v>0</v>
      </c>
      <c r="I1484" s="368">
        <v>0</v>
      </c>
      <c r="J1484" s="368">
        <v>0</v>
      </c>
      <c r="K1484" s="368">
        <v>0</v>
      </c>
      <c r="L1484" s="368">
        <v>0</v>
      </c>
      <c r="M1484" s="368">
        <v>0</v>
      </c>
      <c r="N1484" s="368">
        <v>0</v>
      </c>
      <c r="O1484" s="344"/>
      <c r="P1484" s="344"/>
    </row>
    <row r="1485" spans="1:16">
      <c r="A1485" s="405"/>
      <c r="B1485" s="366">
        <v>112150105</v>
      </c>
      <c r="C1485" s="378" t="s">
        <v>105</v>
      </c>
      <c r="D1485" s="368">
        <v>25289812</v>
      </c>
      <c r="E1485" s="368">
        <v>16389997</v>
      </c>
      <c r="F1485" s="368">
        <v>16881697</v>
      </c>
      <c r="G1485" s="368">
        <v>17388148</v>
      </c>
      <c r="H1485" s="368">
        <v>17909792</v>
      </c>
      <c r="I1485" s="368">
        <v>18447086</v>
      </c>
      <c r="J1485" s="368">
        <v>19000499</v>
      </c>
      <c r="K1485" s="368">
        <v>19570514</v>
      </c>
      <c r="L1485" s="368">
        <v>20157629</v>
      </c>
      <c r="M1485" s="368">
        <v>20762358</v>
      </c>
      <c r="N1485" s="368">
        <v>21385229</v>
      </c>
      <c r="O1485" s="344"/>
      <c r="P1485" s="344"/>
    </row>
    <row r="1486" spans="1:16">
      <c r="A1486" s="405"/>
      <c r="B1486" s="366">
        <v>112150106</v>
      </c>
      <c r="C1486" s="378" t="s">
        <v>46</v>
      </c>
      <c r="D1486" s="368">
        <v>3695662095</v>
      </c>
      <c r="E1486" s="368">
        <v>3902913734</v>
      </c>
      <c r="F1486" s="368">
        <v>4020001146</v>
      </c>
      <c r="G1486" s="368">
        <v>4140601180</v>
      </c>
      <c r="H1486" s="368">
        <v>4264819216</v>
      </c>
      <c r="I1486" s="368">
        <v>4392763792</v>
      </c>
      <c r="J1486" s="368">
        <v>4524546706</v>
      </c>
      <c r="K1486" s="368">
        <v>4660283107</v>
      </c>
      <c r="L1486" s="368">
        <v>4800091600</v>
      </c>
      <c r="M1486" s="368">
        <v>4944094348</v>
      </c>
      <c r="N1486" s="368">
        <v>5092417179</v>
      </c>
      <c r="O1486" s="344"/>
      <c r="P1486" s="344"/>
    </row>
    <row r="1487" spans="1:16">
      <c r="A1487" s="405"/>
      <c r="B1487" s="366">
        <v>112150107</v>
      </c>
      <c r="C1487" s="378" t="s">
        <v>64</v>
      </c>
      <c r="D1487" s="368">
        <v>224506700</v>
      </c>
      <c r="E1487" s="368">
        <v>146097690</v>
      </c>
      <c r="F1487" s="368">
        <v>150480621</v>
      </c>
      <c r="G1487" s="368">
        <v>154995039</v>
      </c>
      <c r="H1487" s="368">
        <v>159644890</v>
      </c>
      <c r="I1487" s="368">
        <v>164434237</v>
      </c>
      <c r="J1487" s="368">
        <v>169367264</v>
      </c>
      <c r="K1487" s="368">
        <v>174448282</v>
      </c>
      <c r="L1487" s="368">
        <v>179681731</v>
      </c>
      <c r="M1487" s="368">
        <v>185072183</v>
      </c>
      <c r="N1487" s="368">
        <v>190624348</v>
      </c>
      <c r="O1487" s="344"/>
      <c r="P1487" s="344"/>
    </row>
    <row r="1488" spans="1:16">
      <c r="A1488" s="405"/>
      <c r="B1488" s="356">
        <v>1121502</v>
      </c>
      <c r="C1488" s="357" t="s">
        <v>780</v>
      </c>
      <c r="D1488" s="358">
        <v>15823309</v>
      </c>
      <c r="E1488" s="358">
        <v>14474178</v>
      </c>
      <c r="F1488" s="358">
        <v>14244039</v>
      </c>
      <c r="G1488" s="358">
        <v>14017559</v>
      </c>
      <c r="H1488" s="358">
        <v>13794679</v>
      </c>
      <c r="I1488" s="358">
        <v>13575344</v>
      </c>
      <c r="J1488" s="358">
        <v>13359496</v>
      </c>
      <c r="K1488" s="358">
        <v>13147080</v>
      </c>
      <c r="L1488" s="358">
        <v>12938041</v>
      </c>
      <c r="M1488" s="358">
        <v>12732327</v>
      </c>
      <c r="N1488" s="358">
        <v>12529883</v>
      </c>
      <c r="O1488" s="344"/>
      <c r="P1488" s="344"/>
    </row>
    <row r="1489" spans="1:16">
      <c r="A1489" s="405"/>
      <c r="B1489" s="255">
        <v>112150202</v>
      </c>
      <c r="C1489" s="362" t="s">
        <v>86</v>
      </c>
      <c r="D1489" s="355">
        <v>15823309</v>
      </c>
      <c r="E1489" s="355">
        <v>14474178</v>
      </c>
      <c r="F1489" s="355">
        <v>14244039</v>
      </c>
      <c r="G1489" s="355">
        <v>14017559</v>
      </c>
      <c r="H1489" s="355">
        <v>13794679</v>
      </c>
      <c r="I1489" s="355">
        <v>13575344</v>
      </c>
      <c r="J1489" s="355">
        <v>13359496</v>
      </c>
      <c r="K1489" s="355">
        <v>13147080</v>
      </c>
      <c r="L1489" s="355">
        <v>12938041</v>
      </c>
      <c r="M1489" s="355">
        <v>12732327</v>
      </c>
      <c r="N1489" s="355">
        <v>12529883</v>
      </c>
      <c r="O1489" s="344"/>
      <c r="P1489" s="344"/>
    </row>
    <row r="1490" spans="1:16">
      <c r="A1490" s="405"/>
      <c r="B1490" s="356">
        <v>1121503</v>
      </c>
      <c r="C1490" s="357" t="s">
        <v>779</v>
      </c>
      <c r="D1490" s="358">
        <v>787030</v>
      </c>
      <c r="E1490" s="358">
        <v>814328</v>
      </c>
      <c r="F1490" s="358">
        <v>838758</v>
      </c>
      <c r="G1490" s="358">
        <v>863921</v>
      </c>
      <c r="H1490" s="358">
        <v>889839</v>
      </c>
      <c r="I1490" s="358">
        <v>916534</v>
      </c>
      <c r="J1490" s="358">
        <v>944030</v>
      </c>
      <c r="K1490" s="358">
        <v>972351</v>
      </c>
      <c r="L1490" s="358">
        <v>1001521</v>
      </c>
      <c r="M1490" s="358">
        <v>1031567</v>
      </c>
      <c r="N1490" s="358">
        <v>1062514</v>
      </c>
      <c r="O1490" s="344"/>
      <c r="P1490" s="344"/>
    </row>
    <row r="1491" spans="1:16">
      <c r="A1491" s="405"/>
      <c r="B1491" s="255">
        <v>112150301</v>
      </c>
      <c r="C1491" s="362" t="s">
        <v>2147</v>
      </c>
      <c r="D1491" s="355">
        <v>787030</v>
      </c>
      <c r="E1491" s="355">
        <v>814328</v>
      </c>
      <c r="F1491" s="355">
        <v>838758</v>
      </c>
      <c r="G1491" s="355">
        <v>863921</v>
      </c>
      <c r="H1491" s="355">
        <v>889839</v>
      </c>
      <c r="I1491" s="355">
        <v>916534</v>
      </c>
      <c r="J1491" s="355">
        <v>944030</v>
      </c>
      <c r="K1491" s="355">
        <v>972351</v>
      </c>
      <c r="L1491" s="355">
        <v>1001521</v>
      </c>
      <c r="M1491" s="355">
        <v>1031567</v>
      </c>
      <c r="N1491" s="355">
        <v>1062514</v>
      </c>
      <c r="O1491" s="344"/>
      <c r="P1491" s="344"/>
    </row>
    <row r="1492" spans="1:16">
      <c r="A1492" s="405"/>
      <c r="B1492" s="356">
        <v>1121504</v>
      </c>
      <c r="C1492" s="357" t="s">
        <v>62</v>
      </c>
      <c r="D1492" s="358">
        <v>14633000</v>
      </c>
      <c r="E1492" s="358">
        <v>13621801</v>
      </c>
      <c r="F1492" s="358">
        <v>14030456</v>
      </c>
      <c r="G1492" s="358">
        <v>14451369</v>
      </c>
      <c r="H1492" s="358">
        <v>14884910</v>
      </c>
      <c r="I1492" s="358">
        <v>15331458</v>
      </c>
      <c r="J1492" s="358">
        <v>15791401</v>
      </c>
      <c r="K1492" s="358">
        <v>16265143</v>
      </c>
      <c r="L1492" s="358">
        <v>16753098</v>
      </c>
      <c r="M1492" s="358">
        <v>17255691</v>
      </c>
      <c r="N1492" s="358">
        <v>17773362</v>
      </c>
      <c r="O1492" s="344"/>
      <c r="P1492" s="344"/>
    </row>
    <row r="1493" spans="1:16">
      <c r="A1493" s="405"/>
      <c r="B1493" s="356">
        <v>1121505</v>
      </c>
      <c r="C1493" s="357" t="s">
        <v>271</v>
      </c>
      <c r="D1493" s="358">
        <v>164904213</v>
      </c>
      <c r="E1493" s="358">
        <v>166679748</v>
      </c>
      <c r="F1493" s="358">
        <v>164029540</v>
      </c>
      <c r="G1493" s="358">
        <v>161421470</v>
      </c>
      <c r="H1493" s="358">
        <v>158854869</v>
      </c>
      <c r="I1493" s="358">
        <v>156329076</v>
      </c>
      <c r="J1493" s="358">
        <v>153843444</v>
      </c>
      <c r="K1493" s="358">
        <v>151397333</v>
      </c>
      <c r="L1493" s="358">
        <v>148990116</v>
      </c>
      <c r="M1493" s="358">
        <v>146621173</v>
      </c>
      <c r="N1493" s="358">
        <v>144289896</v>
      </c>
      <c r="O1493" s="344"/>
      <c r="P1493" s="344"/>
    </row>
    <row r="1494" spans="1:16">
      <c r="A1494" s="405"/>
      <c r="B1494" s="255">
        <v>112150501</v>
      </c>
      <c r="C1494" s="362" t="s">
        <v>19</v>
      </c>
      <c r="D1494" s="355">
        <v>164904213</v>
      </c>
      <c r="E1494" s="355">
        <v>166679748</v>
      </c>
      <c r="F1494" s="355">
        <v>164029540</v>
      </c>
      <c r="G1494" s="355">
        <v>161421470</v>
      </c>
      <c r="H1494" s="355">
        <v>158854869</v>
      </c>
      <c r="I1494" s="355">
        <v>156329076</v>
      </c>
      <c r="J1494" s="355">
        <v>153843444</v>
      </c>
      <c r="K1494" s="355">
        <v>151397333</v>
      </c>
      <c r="L1494" s="355">
        <v>148990116</v>
      </c>
      <c r="M1494" s="355">
        <v>146621173</v>
      </c>
      <c r="N1494" s="355">
        <v>144289896</v>
      </c>
      <c r="O1494" s="344"/>
      <c r="P1494" s="344"/>
    </row>
    <row r="1495" spans="1:16">
      <c r="A1495" s="405"/>
      <c r="B1495" s="356">
        <v>1121506</v>
      </c>
      <c r="C1495" s="357" t="s">
        <v>22</v>
      </c>
      <c r="D1495" s="358">
        <v>1655466767</v>
      </c>
      <c r="E1495" s="358">
        <v>1323078155</v>
      </c>
      <c r="F1495" s="358">
        <v>1362770499</v>
      </c>
      <c r="G1495" s="358">
        <v>1403653614</v>
      </c>
      <c r="H1495" s="358">
        <v>1445763223</v>
      </c>
      <c r="I1495" s="358">
        <v>1489136119</v>
      </c>
      <c r="J1495" s="358">
        <v>1533810203</v>
      </c>
      <c r="K1495" s="358">
        <v>1579824508</v>
      </c>
      <c r="L1495" s="358">
        <v>1627219243</v>
      </c>
      <c r="M1495" s="358">
        <v>1676035820</v>
      </c>
      <c r="N1495" s="358">
        <v>1726316895</v>
      </c>
      <c r="O1495" s="344"/>
      <c r="P1495" s="344"/>
    </row>
    <row r="1496" spans="1:16">
      <c r="A1496" s="405"/>
      <c r="B1496" s="255">
        <v>112150601</v>
      </c>
      <c r="C1496" s="362" t="s">
        <v>75</v>
      </c>
      <c r="D1496" s="355">
        <v>137816469</v>
      </c>
      <c r="E1496" s="355">
        <v>89472584</v>
      </c>
      <c r="F1496" s="355">
        <v>92156761</v>
      </c>
      <c r="G1496" s="355">
        <v>94921464</v>
      </c>
      <c r="H1496" s="355">
        <v>97769108</v>
      </c>
      <c r="I1496" s="355">
        <v>100702181</v>
      </c>
      <c r="J1496" s="355">
        <v>103723247</v>
      </c>
      <c r="K1496" s="355">
        <v>106834944</v>
      </c>
      <c r="L1496" s="355">
        <v>110039992</v>
      </c>
      <c r="M1496" s="355">
        <v>113341192</v>
      </c>
      <c r="N1496" s="355">
        <v>116741428</v>
      </c>
      <c r="O1496" s="344"/>
      <c r="P1496" s="344"/>
    </row>
    <row r="1497" spans="1:16">
      <c r="A1497" s="405"/>
      <c r="B1497" s="255">
        <v>112150602</v>
      </c>
      <c r="C1497" s="362" t="s">
        <v>84</v>
      </c>
      <c r="D1497" s="355">
        <v>0</v>
      </c>
      <c r="E1497" s="355">
        <v>1</v>
      </c>
      <c r="F1497" s="355">
        <v>1</v>
      </c>
      <c r="G1497" s="355">
        <v>1</v>
      </c>
      <c r="H1497" s="355">
        <v>1</v>
      </c>
      <c r="I1497" s="355">
        <v>1</v>
      </c>
      <c r="J1497" s="355">
        <v>1</v>
      </c>
      <c r="K1497" s="355">
        <v>1</v>
      </c>
      <c r="L1497" s="355">
        <v>1</v>
      </c>
      <c r="M1497" s="355">
        <v>1</v>
      </c>
      <c r="N1497" s="355">
        <v>1</v>
      </c>
      <c r="O1497" s="344"/>
      <c r="P1497" s="344"/>
    </row>
    <row r="1498" spans="1:16">
      <c r="A1498" s="405"/>
      <c r="B1498" s="255">
        <v>112150603</v>
      </c>
      <c r="C1498" s="362" t="s">
        <v>88</v>
      </c>
      <c r="D1498" s="355">
        <v>15077671</v>
      </c>
      <c r="E1498" s="355">
        <v>16270160</v>
      </c>
      <c r="F1498" s="355">
        <v>16758265</v>
      </c>
      <c r="G1498" s="355">
        <v>17261013</v>
      </c>
      <c r="H1498" s="355">
        <v>17778843</v>
      </c>
      <c r="I1498" s="355">
        <v>18312209</v>
      </c>
      <c r="J1498" s="355">
        <v>18861575</v>
      </c>
      <c r="K1498" s="355">
        <v>19427422</v>
      </c>
      <c r="L1498" s="355">
        <v>20010245</v>
      </c>
      <c r="M1498" s="355">
        <v>20610552</v>
      </c>
      <c r="N1498" s="355">
        <v>21228868</v>
      </c>
      <c r="O1498" s="344"/>
      <c r="P1498" s="344"/>
    </row>
    <row r="1499" spans="1:16">
      <c r="A1499" s="405"/>
      <c r="B1499" s="255">
        <v>112150604</v>
      </c>
      <c r="C1499" s="362" t="s">
        <v>28</v>
      </c>
      <c r="D1499" s="355">
        <v>0</v>
      </c>
      <c r="E1499" s="355">
        <v>0</v>
      </c>
      <c r="F1499" s="355">
        <v>0</v>
      </c>
      <c r="G1499" s="355">
        <v>0</v>
      </c>
      <c r="H1499" s="355">
        <v>0</v>
      </c>
      <c r="I1499" s="355">
        <v>0</v>
      </c>
      <c r="J1499" s="355">
        <v>0</v>
      </c>
      <c r="K1499" s="355">
        <v>0</v>
      </c>
      <c r="L1499" s="355">
        <v>0</v>
      </c>
      <c r="M1499" s="355">
        <v>0</v>
      </c>
      <c r="N1499" s="355">
        <v>0</v>
      </c>
      <c r="O1499" s="344"/>
      <c r="P1499" s="344"/>
    </row>
    <row r="1500" spans="1:16">
      <c r="A1500" s="405"/>
      <c r="B1500" s="255">
        <v>112150605</v>
      </c>
      <c r="C1500" s="362" t="s">
        <v>59</v>
      </c>
      <c r="D1500" s="355">
        <v>1296734378</v>
      </c>
      <c r="E1500" s="355">
        <v>1063951091</v>
      </c>
      <c r="F1500" s="355">
        <v>1095869623</v>
      </c>
      <c r="G1500" s="355">
        <v>1128745712</v>
      </c>
      <c r="H1500" s="355">
        <v>1162608084</v>
      </c>
      <c r="I1500" s="355">
        <v>1197486326</v>
      </c>
      <c r="J1500" s="355">
        <v>1233410916</v>
      </c>
      <c r="K1500" s="355">
        <v>1270413243</v>
      </c>
      <c r="L1500" s="355">
        <v>1308525641</v>
      </c>
      <c r="M1500" s="355">
        <v>1347781410</v>
      </c>
      <c r="N1500" s="355">
        <v>1388214852</v>
      </c>
      <c r="O1500" s="344"/>
      <c r="P1500" s="344"/>
    </row>
    <row r="1501" spans="1:16">
      <c r="A1501" s="405"/>
      <c r="B1501" s="255">
        <v>112150606</v>
      </c>
      <c r="C1501" s="362" t="s">
        <v>104</v>
      </c>
      <c r="D1501" s="355">
        <v>84211970</v>
      </c>
      <c r="E1501" s="355">
        <v>2420466</v>
      </c>
      <c r="F1501" s="355">
        <v>2493080</v>
      </c>
      <c r="G1501" s="355">
        <v>2567872</v>
      </c>
      <c r="H1501" s="355">
        <v>2644908</v>
      </c>
      <c r="I1501" s="355">
        <v>2724255</v>
      </c>
      <c r="J1501" s="355">
        <v>2805983</v>
      </c>
      <c r="K1501" s="355">
        <v>2890163</v>
      </c>
      <c r="L1501" s="355">
        <v>2976867</v>
      </c>
      <c r="M1501" s="355">
        <v>3066173</v>
      </c>
      <c r="N1501" s="355">
        <v>3158159</v>
      </c>
      <c r="O1501" s="344"/>
      <c r="P1501" s="344"/>
    </row>
    <row r="1502" spans="1:16">
      <c r="A1502" s="405"/>
      <c r="B1502" s="255">
        <v>112150608</v>
      </c>
      <c r="C1502" s="362" t="s">
        <v>22</v>
      </c>
      <c r="D1502" s="355">
        <v>121626279</v>
      </c>
      <c r="E1502" s="355">
        <v>150963853</v>
      </c>
      <c r="F1502" s="355">
        <v>155492769</v>
      </c>
      <c r="G1502" s="355">
        <v>160157552</v>
      </c>
      <c r="H1502" s="355">
        <v>164962279</v>
      </c>
      <c r="I1502" s="355">
        <v>169911147</v>
      </c>
      <c r="J1502" s="355">
        <v>175008481</v>
      </c>
      <c r="K1502" s="355">
        <v>180258735</v>
      </c>
      <c r="L1502" s="355">
        <v>185666497</v>
      </c>
      <c r="M1502" s="355">
        <v>191236492</v>
      </c>
      <c r="N1502" s="355">
        <v>196973587</v>
      </c>
      <c r="O1502" s="344"/>
      <c r="P1502" s="344"/>
    </row>
    <row r="1503" spans="1:16">
      <c r="A1503" s="405"/>
      <c r="B1503" s="352">
        <v>11216</v>
      </c>
      <c r="C1503" s="248" t="s">
        <v>775</v>
      </c>
      <c r="D1503" s="353">
        <v>124161064688</v>
      </c>
      <c r="E1503" s="353">
        <v>141510859616</v>
      </c>
      <c r="F1503" s="353">
        <v>132683643352</v>
      </c>
      <c r="G1503" s="353">
        <v>141027573637</v>
      </c>
      <c r="H1503" s="353">
        <v>137400539541</v>
      </c>
      <c r="I1503" s="353">
        <v>152179219335</v>
      </c>
      <c r="J1503" s="353">
        <v>144800306200</v>
      </c>
      <c r="K1503" s="353">
        <v>135934868909</v>
      </c>
      <c r="L1503" s="353">
        <v>141640618354</v>
      </c>
      <c r="M1503" s="353">
        <v>145642096312</v>
      </c>
      <c r="N1503" s="353">
        <v>151648263420</v>
      </c>
      <c r="O1503" s="344"/>
      <c r="P1503" s="344"/>
    </row>
    <row r="1504" spans="1:16">
      <c r="A1504" s="405"/>
      <c r="B1504" s="356">
        <v>1121605</v>
      </c>
      <c r="C1504" s="357" t="s">
        <v>776</v>
      </c>
      <c r="D1504" s="358">
        <v>26225605438</v>
      </c>
      <c r="E1504" s="358">
        <v>39514772675</v>
      </c>
      <c r="F1504" s="358">
        <v>27627673802</v>
      </c>
      <c r="G1504" s="358">
        <v>32819925002</v>
      </c>
      <c r="H1504" s="358">
        <v>25946661447</v>
      </c>
      <c r="I1504" s="358">
        <v>37381724898</v>
      </c>
      <c r="J1504" s="358">
        <v>26558886930</v>
      </c>
      <c r="K1504" s="358">
        <v>14146207061</v>
      </c>
      <c r="L1504" s="358">
        <v>16198296650</v>
      </c>
      <c r="M1504" s="358">
        <v>16436504957</v>
      </c>
      <c r="N1504" s="358">
        <v>18566504323</v>
      </c>
      <c r="O1504" s="344"/>
      <c r="P1504" s="344"/>
    </row>
    <row r="1505" spans="1:16" ht="27.6">
      <c r="A1505" s="405"/>
      <c r="B1505" s="255">
        <v>112161401</v>
      </c>
      <c r="C1505" s="362" t="s">
        <v>4082</v>
      </c>
      <c r="D1505" s="355">
        <v>7751201986</v>
      </c>
      <c r="E1505" s="355">
        <v>0</v>
      </c>
      <c r="F1505" s="355">
        <v>0</v>
      </c>
      <c r="G1505" s="355">
        <v>0</v>
      </c>
      <c r="H1505" s="355">
        <v>0</v>
      </c>
      <c r="I1505" s="355">
        <v>0</v>
      </c>
      <c r="J1505" s="355">
        <v>0</v>
      </c>
      <c r="K1505" s="355">
        <v>0</v>
      </c>
      <c r="L1505" s="355">
        <v>0</v>
      </c>
      <c r="M1505" s="355">
        <v>0</v>
      </c>
      <c r="N1505" s="355">
        <v>0</v>
      </c>
      <c r="O1505" s="344"/>
      <c r="P1505" s="344"/>
    </row>
    <row r="1506" spans="1:16" ht="27.6">
      <c r="A1506" s="405"/>
      <c r="B1506" s="255">
        <v>112161402</v>
      </c>
      <c r="C1506" s="362" t="s">
        <v>2909</v>
      </c>
      <c r="D1506" s="355">
        <v>1184541588</v>
      </c>
      <c r="E1506" s="355">
        <v>0</v>
      </c>
      <c r="F1506" s="355">
        <v>0</v>
      </c>
      <c r="G1506" s="355">
        <v>0</v>
      </c>
      <c r="H1506" s="355">
        <v>0</v>
      </c>
      <c r="I1506" s="355">
        <v>0</v>
      </c>
      <c r="J1506" s="355">
        <v>0</v>
      </c>
      <c r="K1506" s="355">
        <v>0</v>
      </c>
      <c r="L1506" s="355">
        <v>0</v>
      </c>
      <c r="M1506" s="355">
        <v>0</v>
      </c>
      <c r="N1506" s="355">
        <v>0</v>
      </c>
      <c r="O1506" s="344"/>
      <c r="P1506" s="344"/>
    </row>
    <row r="1507" spans="1:16">
      <c r="A1507" s="405"/>
      <c r="B1507" s="255">
        <v>112161301</v>
      </c>
      <c r="C1507" s="362" t="s">
        <v>4125</v>
      </c>
      <c r="D1507" s="355">
        <v>15828685022</v>
      </c>
      <c r="E1507" s="355">
        <v>36654501036</v>
      </c>
      <c r="F1507" s="355">
        <v>25508444054</v>
      </c>
      <c r="G1507" s="355">
        <v>30324051190</v>
      </c>
      <c r="H1507" s="355">
        <v>23965869635</v>
      </c>
      <c r="I1507" s="355">
        <v>35077311456</v>
      </c>
      <c r="J1507" s="355">
        <v>24729928973</v>
      </c>
      <c r="K1507" s="355">
        <v>13017011421</v>
      </c>
      <c r="L1507" s="355">
        <v>15165949507</v>
      </c>
      <c r="M1507" s="355">
        <v>15269541411</v>
      </c>
      <c r="N1507" s="355">
        <v>17407280954</v>
      </c>
      <c r="O1507" s="344"/>
      <c r="P1507" s="344"/>
    </row>
    <row r="1508" spans="1:16">
      <c r="A1508" s="405"/>
      <c r="B1508" s="255">
        <v>112161302</v>
      </c>
      <c r="C1508" s="362" t="s">
        <v>4126</v>
      </c>
      <c r="D1508" s="355">
        <v>1461176842</v>
      </c>
      <c r="E1508" s="355">
        <v>2860271639</v>
      </c>
      <c r="F1508" s="355">
        <v>2119229748</v>
      </c>
      <c r="G1508" s="355">
        <v>2495873812</v>
      </c>
      <c r="H1508" s="355">
        <v>1980791812</v>
      </c>
      <c r="I1508" s="355">
        <v>2304413442</v>
      </c>
      <c r="J1508" s="355">
        <v>1828957957</v>
      </c>
      <c r="K1508" s="355">
        <v>1129195640</v>
      </c>
      <c r="L1508" s="355">
        <v>1032347143</v>
      </c>
      <c r="M1508" s="355">
        <v>1166963546</v>
      </c>
      <c r="N1508" s="355">
        <v>1159223369</v>
      </c>
      <c r="O1508" s="344"/>
      <c r="P1508" s="344"/>
    </row>
    <row r="1509" spans="1:16">
      <c r="A1509" s="405"/>
      <c r="B1509" s="366">
        <v>1121615</v>
      </c>
      <c r="C1509" s="367" t="s">
        <v>4083</v>
      </c>
      <c r="D1509" s="368">
        <v>3003386978</v>
      </c>
      <c r="E1509" s="368">
        <v>2858807453</v>
      </c>
      <c r="F1509" s="368">
        <v>2944571677</v>
      </c>
      <c r="G1509" s="368">
        <v>3032908826</v>
      </c>
      <c r="H1509" s="368">
        <v>3123896091</v>
      </c>
      <c r="I1509" s="368">
        <v>3217612974</v>
      </c>
      <c r="J1509" s="368">
        <v>3314141363</v>
      </c>
      <c r="K1509" s="368">
        <v>3413565604</v>
      </c>
      <c r="L1509" s="368">
        <v>3515972573</v>
      </c>
      <c r="M1509" s="368">
        <v>3621451750</v>
      </c>
      <c r="N1509" s="368">
        <v>3730095303</v>
      </c>
      <c r="O1509" s="344"/>
      <c r="P1509" s="344"/>
    </row>
    <row r="1510" spans="1:16">
      <c r="A1510" s="405"/>
      <c r="B1510" s="255">
        <v>112161501</v>
      </c>
      <c r="C1510" s="362" t="s">
        <v>2910</v>
      </c>
      <c r="D1510" s="355">
        <v>56885529</v>
      </c>
      <c r="E1510" s="355">
        <v>43059054</v>
      </c>
      <c r="F1510" s="355">
        <v>44350826</v>
      </c>
      <c r="G1510" s="355">
        <v>45681350</v>
      </c>
      <c r="H1510" s="355">
        <v>47051791</v>
      </c>
      <c r="I1510" s="355">
        <v>48463345</v>
      </c>
      <c r="J1510" s="355">
        <v>49917245</v>
      </c>
      <c r="K1510" s="355">
        <v>51414762</v>
      </c>
      <c r="L1510" s="355">
        <v>52957205</v>
      </c>
      <c r="M1510" s="355">
        <v>54545921</v>
      </c>
      <c r="N1510" s="355">
        <v>56182299</v>
      </c>
      <c r="O1510" s="344"/>
      <c r="P1510" s="344"/>
    </row>
    <row r="1511" spans="1:16">
      <c r="A1511" s="405"/>
      <c r="B1511" s="255">
        <v>112161502</v>
      </c>
      <c r="C1511" s="362" t="s">
        <v>2911</v>
      </c>
      <c r="D1511" s="355">
        <v>69957064</v>
      </c>
      <c r="E1511" s="355">
        <v>69770343</v>
      </c>
      <c r="F1511" s="355">
        <v>71863453</v>
      </c>
      <c r="G1511" s="355">
        <v>74019356</v>
      </c>
      <c r="H1511" s="355">
        <v>76239937</v>
      </c>
      <c r="I1511" s="355">
        <v>78527135</v>
      </c>
      <c r="J1511" s="355">
        <v>80882949</v>
      </c>
      <c r="K1511" s="355">
        <v>83309438</v>
      </c>
      <c r="L1511" s="355">
        <v>85808721</v>
      </c>
      <c r="M1511" s="355">
        <v>88382983</v>
      </c>
      <c r="N1511" s="355">
        <v>91034472</v>
      </c>
      <c r="O1511" s="344"/>
      <c r="P1511" s="344"/>
    </row>
    <row r="1512" spans="1:16">
      <c r="A1512" s="405"/>
      <c r="B1512" s="255">
        <v>112161503</v>
      </c>
      <c r="C1512" s="362" t="s">
        <v>2912</v>
      </c>
      <c r="D1512" s="355">
        <v>314194891</v>
      </c>
      <c r="E1512" s="355">
        <v>324807468</v>
      </c>
      <c r="F1512" s="355">
        <v>334551692</v>
      </c>
      <c r="G1512" s="355">
        <v>344588243</v>
      </c>
      <c r="H1512" s="355">
        <v>354925890</v>
      </c>
      <c r="I1512" s="355">
        <v>365573667</v>
      </c>
      <c r="J1512" s="355">
        <v>376540877</v>
      </c>
      <c r="K1512" s="355">
        <v>387837103</v>
      </c>
      <c r="L1512" s="355">
        <v>399472217</v>
      </c>
      <c r="M1512" s="355">
        <v>411456383</v>
      </c>
      <c r="N1512" s="355">
        <v>423800075</v>
      </c>
      <c r="O1512" s="344"/>
      <c r="P1512" s="344"/>
    </row>
    <row r="1513" spans="1:16">
      <c r="A1513" s="405"/>
      <c r="B1513" s="255">
        <v>112161504</v>
      </c>
      <c r="C1513" s="362" t="s">
        <v>2913</v>
      </c>
      <c r="D1513" s="355">
        <v>2167513341</v>
      </c>
      <c r="E1513" s="355">
        <v>2421170586</v>
      </c>
      <c r="F1513" s="355">
        <v>2493805704</v>
      </c>
      <c r="G1513" s="355">
        <v>2568619875</v>
      </c>
      <c r="H1513" s="355">
        <v>2645678471</v>
      </c>
      <c r="I1513" s="355">
        <v>2725048825</v>
      </c>
      <c r="J1513" s="355">
        <v>2806800290</v>
      </c>
      <c r="K1513" s="355">
        <v>2891004299</v>
      </c>
      <c r="L1513" s="355">
        <v>2977734428</v>
      </c>
      <c r="M1513" s="355">
        <v>3067066461</v>
      </c>
      <c r="N1513" s="355">
        <v>3159078455</v>
      </c>
      <c r="O1513" s="344"/>
      <c r="P1513" s="344"/>
    </row>
    <row r="1514" spans="1:16">
      <c r="A1514" s="405"/>
      <c r="B1514" s="255">
        <v>112161505</v>
      </c>
      <c r="C1514" s="362" t="s">
        <v>2914</v>
      </c>
      <c r="D1514" s="355">
        <v>0</v>
      </c>
      <c r="E1514" s="355">
        <v>1</v>
      </c>
      <c r="F1514" s="355">
        <v>1</v>
      </c>
      <c r="G1514" s="355">
        <v>1</v>
      </c>
      <c r="H1514" s="355">
        <v>1</v>
      </c>
      <c r="I1514" s="355">
        <v>1</v>
      </c>
      <c r="J1514" s="355">
        <v>1</v>
      </c>
      <c r="K1514" s="355">
        <v>1</v>
      </c>
      <c r="L1514" s="355">
        <v>1</v>
      </c>
      <c r="M1514" s="355">
        <v>1</v>
      </c>
      <c r="N1514" s="355">
        <v>1</v>
      </c>
      <c r="O1514" s="344"/>
      <c r="P1514" s="344"/>
    </row>
    <row r="1515" spans="1:16">
      <c r="A1515" s="405"/>
      <c r="B1515" s="255">
        <v>112161506</v>
      </c>
      <c r="C1515" s="362" t="s">
        <v>4084</v>
      </c>
      <c r="D1515" s="355">
        <v>394836153</v>
      </c>
      <c r="E1515" s="355">
        <v>1</v>
      </c>
      <c r="F1515" s="355">
        <v>1</v>
      </c>
      <c r="G1515" s="355">
        <v>1</v>
      </c>
      <c r="H1515" s="355">
        <v>1</v>
      </c>
      <c r="I1515" s="355">
        <v>1</v>
      </c>
      <c r="J1515" s="355">
        <v>1</v>
      </c>
      <c r="K1515" s="355">
        <v>1</v>
      </c>
      <c r="L1515" s="355">
        <v>1</v>
      </c>
      <c r="M1515" s="355">
        <v>1</v>
      </c>
      <c r="N1515" s="355">
        <v>1</v>
      </c>
      <c r="O1515" s="344"/>
      <c r="P1515" s="344"/>
    </row>
    <row r="1516" spans="1:16" ht="27.6">
      <c r="A1516" s="405"/>
      <c r="B1516" s="255">
        <v>1121616</v>
      </c>
      <c r="C1516" s="362" t="s">
        <v>4127</v>
      </c>
      <c r="D1516" s="355">
        <v>0</v>
      </c>
      <c r="E1516" s="355">
        <v>1</v>
      </c>
      <c r="F1516" s="355">
        <v>1</v>
      </c>
      <c r="G1516" s="355">
        <v>1</v>
      </c>
      <c r="H1516" s="355">
        <v>1</v>
      </c>
      <c r="I1516" s="355">
        <v>1</v>
      </c>
      <c r="J1516" s="355">
        <v>1</v>
      </c>
      <c r="K1516" s="355">
        <v>1</v>
      </c>
      <c r="L1516" s="355">
        <v>1</v>
      </c>
      <c r="M1516" s="355">
        <v>1</v>
      </c>
      <c r="N1516" s="355">
        <v>1</v>
      </c>
      <c r="O1516" s="344"/>
      <c r="P1516" s="344"/>
    </row>
    <row r="1517" spans="1:16">
      <c r="A1517" s="405"/>
      <c r="B1517" s="255">
        <v>1121617</v>
      </c>
      <c r="C1517" s="362" t="s">
        <v>4128</v>
      </c>
      <c r="D1517" s="355">
        <v>0</v>
      </c>
      <c r="E1517" s="355">
        <v>1</v>
      </c>
      <c r="F1517" s="355">
        <v>1</v>
      </c>
      <c r="G1517" s="355">
        <v>1</v>
      </c>
      <c r="H1517" s="355">
        <v>1</v>
      </c>
      <c r="I1517" s="355">
        <v>1</v>
      </c>
      <c r="J1517" s="355">
        <v>1</v>
      </c>
      <c r="K1517" s="355">
        <v>1</v>
      </c>
      <c r="L1517" s="355">
        <v>1</v>
      </c>
      <c r="M1517" s="355">
        <v>1</v>
      </c>
      <c r="N1517" s="355">
        <v>1</v>
      </c>
      <c r="O1517" s="344"/>
      <c r="P1517" s="344"/>
    </row>
    <row r="1518" spans="1:16" ht="27.6">
      <c r="A1518" s="405"/>
      <c r="B1518" s="366">
        <v>1121618</v>
      </c>
      <c r="C1518" s="378" t="s">
        <v>2986</v>
      </c>
      <c r="D1518" s="368">
        <v>0</v>
      </c>
      <c r="E1518" s="368">
        <v>1</v>
      </c>
      <c r="F1518" s="368">
        <v>1</v>
      </c>
      <c r="G1518" s="368">
        <v>1</v>
      </c>
      <c r="H1518" s="368">
        <v>1</v>
      </c>
      <c r="I1518" s="368">
        <v>1</v>
      </c>
      <c r="J1518" s="368">
        <v>1</v>
      </c>
      <c r="K1518" s="368">
        <v>1</v>
      </c>
      <c r="L1518" s="368">
        <v>1</v>
      </c>
      <c r="M1518" s="368">
        <v>1</v>
      </c>
      <c r="N1518" s="368">
        <v>1</v>
      </c>
      <c r="O1518" s="344"/>
      <c r="P1518" s="344"/>
    </row>
    <row r="1519" spans="1:16" ht="27.6">
      <c r="A1519" s="405"/>
      <c r="B1519" s="255">
        <v>112161801</v>
      </c>
      <c r="C1519" s="362" t="s">
        <v>4129</v>
      </c>
      <c r="D1519" s="355">
        <v>0</v>
      </c>
      <c r="E1519" s="355">
        <v>1</v>
      </c>
      <c r="F1519" s="355">
        <v>1</v>
      </c>
      <c r="G1519" s="355">
        <v>1</v>
      </c>
      <c r="H1519" s="355">
        <v>1</v>
      </c>
      <c r="I1519" s="355">
        <v>1</v>
      </c>
      <c r="J1519" s="355">
        <v>1</v>
      </c>
      <c r="K1519" s="355">
        <v>1</v>
      </c>
      <c r="L1519" s="355">
        <v>1</v>
      </c>
      <c r="M1519" s="355">
        <v>1</v>
      </c>
      <c r="N1519" s="355">
        <v>1</v>
      </c>
      <c r="O1519" s="344"/>
      <c r="P1519" s="344"/>
    </row>
    <row r="1520" spans="1:16">
      <c r="A1520" s="405"/>
      <c r="B1520" s="366">
        <v>1121606</v>
      </c>
      <c r="C1520" s="367" t="s">
        <v>775</v>
      </c>
      <c r="D1520" s="368">
        <v>11535046</v>
      </c>
      <c r="E1520" s="368">
        <v>13532626</v>
      </c>
      <c r="F1520" s="368">
        <v>13938605</v>
      </c>
      <c r="G1520" s="368">
        <v>14356763</v>
      </c>
      <c r="H1520" s="368">
        <v>14787466</v>
      </c>
      <c r="I1520" s="368">
        <v>15231090</v>
      </c>
      <c r="J1520" s="368">
        <v>15688023</v>
      </c>
      <c r="K1520" s="368">
        <v>16158663</v>
      </c>
      <c r="L1520" s="368">
        <v>16643423</v>
      </c>
      <c r="M1520" s="368">
        <v>17142726</v>
      </c>
      <c r="N1520" s="368">
        <v>17657008</v>
      </c>
      <c r="O1520" s="344"/>
      <c r="P1520" s="344"/>
    </row>
    <row r="1521" spans="1:16" ht="27.6">
      <c r="A1521" s="405"/>
      <c r="B1521" s="366">
        <v>1121611</v>
      </c>
      <c r="C1521" s="367" t="s">
        <v>2248</v>
      </c>
      <c r="D1521" s="368">
        <v>34473122853</v>
      </c>
      <c r="E1521" s="368">
        <v>35460141807</v>
      </c>
      <c r="F1521" s="368">
        <v>36523946062</v>
      </c>
      <c r="G1521" s="368">
        <v>37619664443</v>
      </c>
      <c r="H1521" s="368">
        <v>38748254377</v>
      </c>
      <c r="I1521" s="368">
        <v>39910702008</v>
      </c>
      <c r="J1521" s="368">
        <v>41108023068</v>
      </c>
      <c r="K1521" s="368">
        <v>42341263760</v>
      </c>
      <c r="L1521" s="368">
        <v>43611501673</v>
      </c>
      <c r="M1521" s="368">
        <v>44919846723</v>
      </c>
      <c r="N1521" s="368">
        <v>46267442125</v>
      </c>
      <c r="O1521" s="344"/>
      <c r="P1521" s="344"/>
    </row>
    <row r="1522" spans="1:16" ht="27.6">
      <c r="A1522" s="405"/>
      <c r="B1522" s="366">
        <v>1121612</v>
      </c>
      <c r="C1522" s="367" t="s">
        <v>2249</v>
      </c>
      <c r="D1522" s="368">
        <v>31834951976</v>
      </c>
      <c r="E1522" s="368">
        <v>34626224690</v>
      </c>
      <c r="F1522" s="368">
        <v>35665011431</v>
      </c>
      <c r="G1522" s="368">
        <v>36734961774</v>
      </c>
      <c r="H1522" s="368">
        <v>37837010627</v>
      </c>
      <c r="I1522" s="368">
        <v>38972120946</v>
      </c>
      <c r="J1522" s="368">
        <v>40141284574</v>
      </c>
      <c r="K1522" s="368">
        <v>41345523112</v>
      </c>
      <c r="L1522" s="368">
        <v>42585888805</v>
      </c>
      <c r="M1522" s="368">
        <v>43863465469</v>
      </c>
      <c r="N1522" s="368">
        <v>45179369433</v>
      </c>
      <c r="O1522" s="344"/>
      <c r="P1522" s="344"/>
    </row>
    <row r="1523" spans="1:16">
      <c r="A1523" s="405"/>
      <c r="B1523" s="366">
        <v>1121609</v>
      </c>
      <c r="C1523" s="367" t="s">
        <v>2148</v>
      </c>
      <c r="D1523" s="368">
        <v>28612462397</v>
      </c>
      <c r="E1523" s="368">
        <v>29037380362</v>
      </c>
      <c r="F1523" s="368">
        <v>29908501772</v>
      </c>
      <c r="G1523" s="368">
        <v>30805756826</v>
      </c>
      <c r="H1523" s="368">
        <v>31729929530</v>
      </c>
      <c r="I1523" s="368">
        <v>32681827416</v>
      </c>
      <c r="J1523" s="368">
        <v>33662282239</v>
      </c>
      <c r="K1523" s="368">
        <v>34672150706</v>
      </c>
      <c r="L1523" s="368">
        <v>35712315227</v>
      </c>
      <c r="M1523" s="368">
        <v>36783684684</v>
      </c>
      <c r="N1523" s="368">
        <v>37887195225</v>
      </c>
      <c r="O1523" s="344"/>
      <c r="P1523" s="344"/>
    </row>
    <row r="1524" spans="1:16">
      <c r="A1524" s="405"/>
      <c r="B1524" s="352">
        <v>11217</v>
      </c>
      <c r="C1524" s="248" t="s">
        <v>274</v>
      </c>
      <c r="D1524" s="353">
        <v>880092205607</v>
      </c>
      <c r="E1524" s="353">
        <v>891122964373</v>
      </c>
      <c r="F1524" s="353">
        <v>907776544934</v>
      </c>
      <c r="G1524" s="353">
        <v>933865472933</v>
      </c>
      <c r="H1524" s="353">
        <v>960452606146</v>
      </c>
      <c r="I1524" s="353">
        <v>987760885137</v>
      </c>
      <c r="J1524" s="353">
        <v>1015872942048</v>
      </c>
      <c r="K1524" s="353">
        <v>1044758302957</v>
      </c>
      <c r="L1524" s="353">
        <v>1074575340040</v>
      </c>
      <c r="M1524" s="353">
        <v>1104579813209</v>
      </c>
      <c r="N1524" s="353">
        <v>1135454820733</v>
      </c>
      <c r="O1524" s="344"/>
      <c r="P1524" s="344"/>
    </row>
    <row r="1525" spans="1:16">
      <c r="A1525" s="405"/>
      <c r="B1525" s="356">
        <v>1121701</v>
      </c>
      <c r="C1525" s="357" t="s">
        <v>2149</v>
      </c>
      <c r="D1525" s="358">
        <v>839753684936</v>
      </c>
      <c r="E1525" s="358">
        <v>847535987363</v>
      </c>
      <c r="F1525" s="358">
        <v>860732953573</v>
      </c>
      <c r="G1525" s="358">
        <v>884548838972</v>
      </c>
      <c r="H1525" s="358">
        <v>909049109391</v>
      </c>
      <c r="I1525" s="358">
        <v>934253845000</v>
      </c>
      <c r="J1525" s="358">
        <v>960183721609</v>
      </c>
      <c r="K1525" s="358">
        <v>986860028436</v>
      </c>
      <c r="L1525" s="358">
        <v>1014304686396</v>
      </c>
      <c r="M1525" s="358">
        <v>1042540266954</v>
      </c>
      <c r="N1525" s="358">
        <v>1071590011524</v>
      </c>
      <c r="O1525" s="344"/>
      <c r="P1525" s="344"/>
    </row>
    <row r="1526" spans="1:16">
      <c r="A1526" s="405"/>
      <c r="B1526" s="356">
        <v>112170101</v>
      </c>
      <c r="C1526" s="357" t="s">
        <v>2150</v>
      </c>
      <c r="D1526" s="358">
        <v>808401763831</v>
      </c>
      <c r="E1526" s="358">
        <v>819243815606</v>
      </c>
      <c r="F1526" s="358">
        <v>831592016664</v>
      </c>
      <c r="G1526" s="358">
        <v>854533673956</v>
      </c>
      <c r="H1526" s="358">
        <v>878133489424</v>
      </c>
      <c r="I1526" s="358">
        <v>902410756434</v>
      </c>
      <c r="J1526" s="358">
        <v>927385340386</v>
      </c>
      <c r="K1526" s="358">
        <v>953077695777</v>
      </c>
      <c r="L1526" s="358">
        <v>979508883757</v>
      </c>
      <c r="M1526" s="358">
        <v>1006700590236</v>
      </c>
      <c r="N1526" s="358">
        <v>1034675144504</v>
      </c>
      <c r="O1526" s="344"/>
      <c r="P1526" s="344"/>
    </row>
    <row r="1527" spans="1:16">
      <c r="A1527" s="405"/>
      <c r="B1527" s="356">
        <v>11217010101</v>
      </c>
      <c r="C1527" s="357" t="s">
        <v>2151</v>
      </c>
      <c r="D1527" s="358">
        <v>800384644415</v>
      </c>
      <c r="E1527" s="358">
        <v>819243815604</v>
      </c>
      <c r="F1527" s="358">
        <v>831592016662</v>
      </c>
      <c r="G1527" s="358">
        <v>854533673954</v>
      </c>
      <c r="H1527" s="358">
        <v>878133489422</v>
      </c>
      <c r="I1527" s="358">
        <v>902410756432</v>
      </c>
      <c r="J1527" s="358">
        <v>927385340384</v>
      </c>
      <c r="K1527" s="358">
        <v>953077695775</v>
      </c>
      <c r="L1527" s="358">
        <v>979508883755</v>
      </c>
      <c r="M1527" s="358">
        <v>1006700590234</v>
      </c>
      <c r="N1527" s="358">
        <v>1034675144502</v>
      </c>
      <c r="O1527" s="344"/>
      <c r="P1527" s="344"/>
    </row>
    <row r="1528" spans="1:16">
      <c r="A1528" s="405"/>
      <c r="B1528" s="383" t="s">
        <v>4085</v>
      </c>
      <c r="C1528" s="369" t="s">
        <v>2153</v>
      </c>
      <c r="D1528" s="370">
        <v>705766363722</v>
      </c>
      <c r="E1528" s="370">
        <v>723648471469</v>
      </c>
      <c r="F1528" s="370">
        <v>744666088877</v>
      </c>
      <c r="G1528" s="370">
        <v>766303857255</v>
      </c>
      <c r="H1528" s="370">
        <v>788580225470</v>
      </c>
      <c r="I1528" s="370">
        <v>811514193520</v>
      </c>
      <c r="J1528" s="370">
        <v>835125329029</v>
      </c>
      <c r="K1528" s="370">
        <v>859433784249</v>
      </c>
      <c r="L1528" s="370">
        <v>884460313558</v>
      </c>
      <c r="M1528" s="370">
        <v>910226291482</v>
      </c>
      <c r="N1528" s="370">
        <v>936753731271</v>
      </c>
      <c r="O1528" s="344"/>
      <c r="P1528" s="344"/>
    </row>
    <row r="1529" spans="1:16">
      <c r="A1529" s="405"/>
      <c r="B1529" s="255">
        <v>1121701010201</v>
      </c>
      <c r="C1529" s="371" t="s">
        <v>2152</v>
      </c>
      <c r="D1529" s="355">
        <v>660405621147</v>
      </c>
      <c r="E1529" s="355">
        <v>677526022338</v>
      </c>
      <c r="F1529" s="355">
        <v>697851803009</v>
      </c>
      <c r="G1529" s="355">
        <v>718787357099</v>
      </c>
      <c r="H1529" s="355">
        <v>740350977812</v>
      </c>
      <c r="I1529" s="355">
        <v>762561507146</v>
      </c>
      <c r="J1529" s="355">
        <v>785438352361</v>
      </c>
      <c r="K1529" s="355">
        <v>809001502931</v>
      </c>
      <c r="L1529" s="355">
        <v>833271548019</v>
      </c>
      <c r="M1529" s="355">
        <v>858269694460</v>
      </c>
      <c r="N1529" s="355">
        <v>884017785294</v>
      </c>
      <c r="O1529" s="344"/>
      <c r="P1529" s="344"/>
    </row>
    <row r="1530" spans="1:16">
      <c r="A1530" s="405"/>
      <c r="B1530" s="255">
        <v>1121701010203</v>
      </c>
      <c r="C1530" s="371" t="s">
        <v>2648</v>
      </c>
      <c r="D1530" s="355">
        <v>21575838720</v>
      </c>
      <c r="E1530" s="355">
        <v>21575838720</v>
      </c>
      <c r="F1530" s="355">
        <v>21899476301</v>
      </c>
      <c r="G1530" s="355">
        <v>22227968445</v>
      </c>
      <c r="H1530" s="355">
        <v>22561387972</v>
      </c>
      <c r="I1530" s="355">
        <v>22899808792</v>
      </c>
      <c r="J1530" s="355">
        <v>23243305923</v>
      </c>
      <c r="K1530" s="355">
        <v>23591955512</v>
      </c>
      <c r="L1530" s="355">
        <v>23945834845</v>
      </c>
      <c r="M1530" s="355">
        <v>24305022368</v>
      </c>
      <c r="N1530" s="355">
        <v>24669597703</v>
      </c>
      <c r="O1530" s="344"/>
      <c r="P1530" s="344"/>
    </row>
    <row r="1531" spans="1:16">
      <c r="A1531" s="405"/>
      <c r="B1531" s="255">
        <v>1121701010206</v>
      </c>
      <c r="C1531" s="371" t="s">
        <v>2649</v>
      </c>
      <c r="D1531" s="355">
        <v>23784903855</v>
      </c>
      <c r="E1531" s="355">
        <v>24546610410</v>
      </c>
      <c r="F1531" s="355">
        <v>24914809566</v>
      </c>
      <c r="G1531" s="355">
        <v>25288531710</v>
      </c>
      <c r="H1531" s="355">
        <v>25667859685</v>
      </c>
      <c r="I1531" s="355">
        <v>26052877581</v>
      </c>
      <c r="J1531" s="355">
        <v>26443670744</v>
      </c>
      <c r="K1531" s="355">
        <v>26840325805</v>
      </c>
      <c r="L1531" s="355">
        <v>27242930693</v>
      </c>
      <c r="M1531" s="355">
        <v>27651574653</v>
      </c>
      <c r="N1531" s="355">
        <v>28066348273</v>
      </c>
      <c r="O1531" s="344"/>
      <c r="P1531" s="344"/>
    </row>
    <row r="1532" spans="1:16" ht="27.6">
      <c r="A1532" s="405"/>
      <c r="B1532" s="255">
        <v>1121701010207</v>
      </c>
      <c r="C1532" s="371" t="s">
        <v>2839</v>
      </c>
      <c r="D1532" s="355">
        <v>0</v>
      </c>
      <c r="E1532" s="355">
        <v>1</v>
      </c>
      <c r="F1532" s="355">
        <v>1</v>
      </c>
      <c r="G1532" s="355">
        <v>1</v>
      </c>
      <c r="H1532" s="355">
        <v>1</v>
      </c>
      <c r="I1532" s="355">
        <v>1</v>
      </c>
      <c r="J1532" s="355">
        <v>1</v>
      </c>
      <c r="K1532" s="355">
        <v>1</v>
      </c>
      <c r="L1532" s="355">
        <v>1</v>
      </c>
      <c r="M1532" s="355">
        <v>1</v>
      </c>
      <c r="N1532" s="355">
        <v>1</v>
      </c>
      <c r="O1532" s="344"/>
      <c r="P1532" s="344"/>
    </row>
    <row r="1533" spans="1:16">
      <c r="A1533" s="405"/>
      <c r="B1533" s="383" t="s">
        <v>4086</v>
      </c>
      <c r="C1533" s="369" t="s">
        <v>2154</v>
      </c>
      <c r="D1533" s="370">
        <v>6087377356</v>
      </c>
      <c r="E1533" s="370">
        <v>3872061361</v>
      </c>
      <c r="F1533" s="370">
        <v>4309818565</v>
      </c>
      <c r="G1533" s="370">
        <v>4374465842</v>
      </c>
      <c r="H1533" s="370">
        <v>4440082830</v>
      </c>
      <c r="I1533" s="370">
        <v>4506684073</v>
      </c>
      <c r="J1533" s="370">
        <v>4574284334</v>
      </c>
      <c r="K1533" s="370">
        <v>4642898599</v>
      </c>
      <c r="L1533" s="370">
        <v>4712542078</v>
      </c>
      <c r="M1533" s="370">
        <v>4783230210</v>
      </c>
      <c r="N1533" s="370">
        <v>4854978662</v>
      </c>
      <c r="O1533" s="344"/>
      <c r="P1533" s="344"/>
    </row>
    <row r="1534" spans="1:16">
      <c r="A1534" s="405"/>
      <c r="B1534" s="255">
        <v>1121701010305</v>
      </c>
      <c r="C1534" s="371" t="s">
        <v>364</v>
      </c>
      <c r="D1534" s="355">
        <v>541100208</v>
      </c>
      <c r="E1534" s="355">
        <v>344183233</v>
      </c>
      <c r="F1534" s="355">
        <v>383094984</v>
      </c>
      <c r="G1534" s="355">
        <v>388841408</v>
      </c>
      <c r="H1534" s="355">
        <v>394674029</v>
      </c>
      <c r="I1534" s="355">
        <v>400594140</v>
      </c>
      <c r="J1534" s="355">
        <v>406603052</v>
      </c>
      <c r="K1534" s="355">
        <v>412702098</v>
      </c>
      <c r="L1534" s="355">
        <v>418892629</v>
      </c>
      <c r="M1534" s="355">
        <v>425176019</v>
      </c>
      <c r="N1534" s="355">
        <v>431553659</v>
      </c>
      <c r="O1534" s="344"/>
      <c r="P1534" s="344"/>
    </row>
    <row r="1535" spans="1:16">
      <c r="A1535" s="405"/>
      <c r="B1535" s="255">
        <v>1121701010306</v>
      </c>
      <c r="C1535" s="371" t="s">
        <v>365</v>
      </c>
      <c r="D1535" s="355">
        <v>405825158</v>
      </c>
      <c r="E1535" s="355">
        <v>258137424</v>
      </c>
      <c r="F1535" s="355">
        <v>287321238</v>
      </c>
      <c r="G1535" s="355">
        <v>291631056</v>
      </c>
      <c r="H1535" s="355">
        <v>296005522</v>
      </c>
      <c r="I1535" s="355">
        <v>300445605</v>
      </c>
      <c r="J1535" s="355">
        <v>304952289</v>
      </c>
      <c r="K1535" s="355">
        <v>309526573</v>
      </c>
      <c r="L1535" s="355">
        <v>314169472</v>
      </c>
      <c r="M1535" s="355">
        <v>318882014</v>
      </c>
      <c r="N1535" s="355">
        <v>323665244</v>
      </c>
      <c r="O1535" s="344"/>
      <c r="P1535" s="344"/>
    </row>
    <row r="1536" spans="1:16">
      <c r="A1536" s="405"/>
      <c r="B1536" s="255">
        <v>1121701010307</v>
      </c>
      <c r="C1536" s="371" t="s">
        <v>2155</v>
      </c>
      <c r="D1536" s="355">
        <v>5140451990</v>
      </c>
      <c r="E1536" s="355">
        <v>3269740704</v>
      </c>
      <c r="F1536" s="355">
        <v>3639402343</v>
      </c>
      <c r="G1536" s="355">
        <v>3693993378</v>
      </c>
      <c r="H1536" s="355">
        <v>3749403279</v>
      </c>
      <c r="I1536" s="355">
        <v>3805644328</v>
      </c>
      <c r="J1536" s="355">
        <v>3862728993</v>
      </c>
      <c r="K1536" s="355">
        <v>3920669928</v>
      </c>
      <c r="L1536" s="355">
        <v>3979479977</v>
      </c>
      <c r="M1536" s="355">
        <v>4039172177</v>
      </c>
      <c r="N1536" s="355">
        <v>4099759759</v>
      </c>
      <c r="O1536" s="344"/>
      <c r="P1536" s="344"/>
    </row>
    <row r="1537" spans="1:16">
      <c r="A1537" s="405"/>
      <c r="B1537" s="383" t="s">
        <v>4087</v>
      </c>
      <c r="C1537" s="369" t="s">
        <v>2156</v>
      </c>
      <c r="D1537" s="370">
        <v>55853783939</v>
      </c>
      <c r="E1537" s="370">
        <v>58574473346</v>
      </c>
      <c r="F1537" s="370">
        <v>54005751144</v>
      </c>
      <c r="G1537" s="370">
        <v>54815837411</v>
      </c>
      <c r="H1537" s="370">
        <v>55638074974</v>
      </c>
      <c r="I1537" s="370">
        <v>56472646098</v>
      </c>
      <c r="J1537" s="370">
        <v>57319735789</v>
      </c>
      <c r="K1537" s="370">
        <v>58179531827</v>
      </c>
      <c r="L1537" s="370">
        <v>59052224803</v>
      </c>
      <c r="M1537" s="370">
        <v>59938008176</v>
      </c>
      <c r="N1537" s="370">
        <v>60837078298</v>
      </c>
      <c r="O1537" s="344"/>
      <c r="P1537" s="344"/>
    </row>
    <row r="1538" spans="1:16">
      <c r="A1538" s="405"/>
      <c r="B1538" s="255">
        <v>1121701010302</v>
      </c>
      <c r="C1538" s="371" t="s">
        <v>364</v>
      </c>
      <c r="D1538" s="355">
        <v>4964780794</v>
      </c>
      <c r="E1538" s="355">
        <v>5206619853</v>
      </c>
      <c r="F1538" s="355">
        <v>4800511213</v>
      </c>
      <c r="G1538" s="355">
        <v>4872518881</v>
      </c>
      <c r="H1538" s="355">
        <v>4945606665</v>
      </c>
      <c r="I1538" s="355">
        <v>5019790765</v>
      </c>
      <c r="J1538" s="355">
        <v>5095087626</v>
      </c>
      <c r="K1538" s="355">
        <v>5171513941</v>
      </c>
      <c r="L1538" s="355">
        <v>5249086650</v>
      </c>
      <c r="M1538" s="355">
        <v>5327822950</v>
      </c>
      <c r="N1538" s="355">
        <v>5407740294</v>
      </c>
      <c r="O1538" s="344"/>
      <c r="P1538" s="344"/>
    </row>
    <row r="1539" spans="1:16">
      <c r="A1539" s="405"/>
      <c r="B1539" s="255">
        <v>1121701010303</v>
      </c>
      <c r="C1539" s="371" t="s">
        <v>365</v>
      </c>
      <c r="D1539" s="355">
        <v>3723585596</v>
      </c>
      <c r="E1539" s="355">
        <v>3904964890</v>
      </c>
      <c r="F1539" s="355">
        <v>3600383409</v>
      </c>
      <c r="G1539" s="355">
        <v>3654389160</v>
      </c>
      <c r="H1539" s="355">
        <v>3709204998</v>
      </c>
      <c r="I1539" s="355">
        <v>3764843073</v>
      </c>
      <c r="J1539" s="355">
        <v>3821315719</v>
      </c>
      <c r="K1539" s="355">
        <v>3878635455</v>
      </c>
      <c r="L1539" s="355">
        <v>3936814986</v>
      </c>
      <c r="M1539" s="355">
        <v>3995867211</v>
      </c>
      <c r="N1539" s="355">
        <v>4055805219</v>
      </c>
      <c r="O1539" s="344"/>
      <c r="P1539" s="344"/>
    </row>
    <row r="1540" spans="1:16">
      <c r="A1540" s="405"/>
      <c r="B1540" s="255">
        <v>1121701010304</v>
      </c>
      <c r="C1540" s="371" t="s">
        <v>2155</v>
      </c>
      <c r="D1540" s="355">
        <v>47165417549</v>
      </c>
      <c r="E1540" s="355">
        <v>49462888603</v>
      </c>
      <c r="F1540" s="355">
        <v>45604856522</v>
      </c>
      <c r="G1540" s="355">
        <v>46288929370</v>
      </c>
      <c r="H1540" s="355">
        <v>46983263311</v>
      </c>
      <c r="I1540" s="355">
        <v>47688012260</v>
      </c>
      <c r="J1540" s="355">
        <v>48403332444</v>
      </c>
      <c r="K1540" s="355">
        <v>49129382431</v>
      </c>
      <c r="L1540" s="355">
        <v>49866323167</v>
      </c>
      <c r="M1540" s="355">
        <v>50614318015</v>
      </c>
      <c r="N1540" s="355">
        <v>51373532785</v>
      </c>
      <c r="O1540" s="344"/>
      <c r="P1540" s="344"/>
    </row>
    <row r="1541" spans="1:16">
      <c r="A1541" s="405" t="e">
        <f>HLOOKUP(B1516,'BASE 1'!$C$1:$UG$236,223,0)</f>
        <v>#N/A</v>
      </c>
      <c r="B1541" s="255">
        <v>11217010119</v>
      </c>
      <c r="C1541" s="362" t="s">
        <v>2157</v>
      </c>
      <c r="D1541" s="355">
        <v>2744590789</v>
      </c>
      <c r="E1541" s="355">
        <v>1838331756</v>
      </c>
      <c r="F1541" s="355">
        <v>1887169836</v>
      </c>
      <c r="G1541" s="355">
        <v>1915477383</v>
      </c>
      <c r="H1541" s="355">
        <v>1944209544</v>
      </c>
      <c r="I1541" s="355">
        <v>1973372687</v>
      </c>
      <c r="J1541" s="355">
        <v>2002973278</v>
      </c>
      <c r="K1541" s="355">
        <v>2033017877</v>
      </c>
      <c r="L1541" s="355">
        <v>2063513145</v>
      </c>
      <c r="M1541" s="355">
        <v>2094465842</v>
      </c>
      <c r="N1541" s="355">
        <v>2125882830</v>
      </c>
      <c r="O1541" s="344"/>
      <c r="P1541" s="344"/>
    </row>
    <row r="1542" spans="1:16">
      <c r="A1542" s="405"/>
      <c r="B1542" s="255">
        <v>11217010120</v>
      </c>
      <c r="C1542" s="362" t="s">
        <v>2158</v>
      </c>
      <c r="D1542" s="355">
        <v>26579983357</v>
      </c>
      <c r="E1542" s="355">
        <v>27627241480</v>
      </c>
      <c r="F1542" s="355">
        <v>23647868932</v>
      </c>
      <c r="G1542" s="355">
        <v>24002586966</v>
      </c>
      <c r="H1542" s="355">
        <v>24362625770</v>
      </c>
      <c r="I1542" s="355">
        <v>24728065157</v>
      </c>
      <c r="J1542" s="355">
        <v>25098986134</v>
      </c>
      <c r="K1542" s="355">
        <v>25475470926</v>
      </c>
      <c r="L1542" s="355">
        <v>25857602990</v>
      </c>
      <c r="M1542" s="355">
        <v>26245467035</v>
      </c>
      <c r="N1542" s="355">
        <v>26639149041</v>
      </c>
      <c r="O1542" s="344"/>
      <c r="P1542" s="344"/>
    </row>
    <row r="1543" spans="1:16">
      <c r="A1543" s="405" t="e">
        <f>HLOOKUP(B1518,'BASE 1'!$C$1:$UG$236,223,0)</f>
        <v>#N/A</v>
      </c>
      <c r="B1543" s="255">
        <v>11217010104</v>
      </c>
      <c r="C1543" s="362" t="s">
        <v>2159</v>
      </c>
      <c r="D1543" s="355">
        <v>331569286</v>
      </c>
      <c r="E1543" s="355">
        <v>212878334</v>
      </c>
      <c r="F1543" s="355">
        <v>227281810</v>
      </c>
      <c r="G1543" s="355">
        <v>230691037</v>
      </c>
      <c r="H1543" s="355">
        <v>234151403</v>
      </c>
      <c r="I1543" s="355">
        <v>237663674</v>
      </c>
      <c r="J1543" s="355">
        <v>241228629</v>
      </c>
      <c r="K1543" s="355">
        <v>244847058</v>
      </c>
      <c r="L1543" s="355">
        <v>248519764</v>
      </c>
      <c r="M1543" s="355">
        <v>252247561</v>
      </c>
      <c r="N1543" s="355">
        <v>256031274</v>
      </c>
      <c r="O1543" s="344"/>
      <c r="P1543" s="344"/>
    </row>
    <row r="1544" spans="1:16">
      <c r="A1544" s="405" t="e">
        <f>HLOOKUP(B1519,'BASE 1'!$C$1:$UG$236,223,0)</f>
        <v>#N/A</v>
      </c>
      <c r="B1544" s="255">
        <v>11217010127</v>
      </c>
      <c r="C1544" s="362" t="s">
        <v>2160</v>
      </c>
      <c r="D1544" s="355">
        <v>3020975966</v>
      </c>
      <c r="E1544" s="355">
        <v>3470357858</v>
      </c>
      <c r="F1544" s="355">
        <v>2848037498</v>
      </c>
      <c r="G1544" s="355">
        <v>2890758060</v>
      </c>
      <c r="H1544" s="355">
        <v>2934119431</v>
      </c>
      <c r="I1544" s="355">
        <v>2978131223</v>
      </c>
      <c r="J1544" s="355">
        <v>3022803191</v>
      </c>
      <c r="K1544" s="355">
        <v>3068145239</v>
      </c>
      <c r="L1544" s="355">
        <v>3114167417</v>
      </c>
      <c r="M1544" s="355">
        <v>3160879928</v>
      </c>
      <c r="N1544" s="355">
        <v>3208293126</v>
      </c>
      <c r="O1544" s="344"/>
      <c r="P1544" s="344"/>
    </row>
    <row r="1545" spans="1:16">
      <c r="A1545" s="405"/>
      <c r="B1545" s="255">
        <v>11217010129</v>
      </c>
      <c r="C1545" s="362" t="s">
        <v>2752</v>
      </c>
      <c r="D1545" s="355">
        <v>3851367730</v>
      </c>
      <c r="E1545" s="355">
        <v>1</v>
      </c>
      <c r="F1545" s="355">
        <v>1</v>
      </c>
      <c r="G1545" s="355">
        <v>1</v>
      </c>
      <c r="H1545" s="355">
        <v>1</v>
      </c>
      <c r="I1545" s="355">
        <v>1</v>
      </c>
      <c r="J1545" s="355">
        <v>1</v>
      </c>
      <c r="K1545" s="355">
        <v>1</v>
      </c>
      <c r="L1545" s="355">
        <v>1</v>
      </c>
      <c r="M1545" s="355">
        <v>1</v>
      </c>
      <c r="N1545" s="355">
        <v>1</v>
      </c>
      <c r="O1545" s="344"/>
      <c r="P1545" s="344"/>
    </row>
    <row r="1546" spans="1:16">
      <c r="A1546" s="405"/>
      <c r="B1546" s="366" t="s">
        <v>4088</v>
      </c>
      <c r="C1546" s="357" t="s">
        <v>2161</v>
      </c>
      <c r="D1546" s="358">
        <v>4165751686</v>
      </c>
      <c r="E1546" s="358">
        <v>1</v>
      </c>
      <c r="F1546" s="358">
        <v>1</v>
      </c>
      <c r="G1546" s="358">
        <v>1</v>
      </c>
      <c r="H1546" s="358">
        <v>1</v>
      </c>
      <c r="I1546" s="358">
        <v>1</v>
      </c>
      <c r="J1546" s="358">
        <v>1</v>
      </c>
      <c r="K1546" s="358">
        <v>1</v>
      </c>
      <c r="L1546" s="358">
        <v>1</v>
      </c>
      <c r="M1546" s="358">
        <v>1</v>
      </c>
      <c r="N1546" s="358">
        <v>1</v>
      </c>
      <c r="O1546" s="344"/>
      <c r="P1546" s="344"/>
    </row>
    <row r="1547" spans="1:16">
      <c r="A1547" s="405"/>
      <c r="B1547" s="255">
        <v>11217010125</v>
      </c>
      <c r="C1547" s="362" t="s">
        <v>2162</v>
      </c>
      <c r="D1547" s="355">
        <v>4165751686</v>
      </c>
      <c r="E1547" s="355">
        <v>1</v>
      </c>
      <c r="F1547" s="355">
        <v>1</v>
      </c>
      <c r="G1547" s="355">
        <v>1</v>
      </c>
      <c r="H1547" s="355">
        <v>1</v>
      </c>
      <c r="I1547" s="355">
        <v>1</v>
      </c>
      <c r="J1547" s="355">
        <v>1</v>
      </c>
      <c r="K1547" s="355">
        <v>1</v>
      </c>
      <c r="L1547" s="355">
        <v>1</v>
      </c>
      <c r="M1547" s="355">
        <v>1</v>
      </c>
      <c r="N1547" s="355">
        <v>1</v>
      </c>
      <c r="O1547" s="344"/>
      <c r="P1547" s="344"/>
    </row>
    <row r="1548" spans="1:16">
      <c r="A1548" s="405"/>
      <c r="B1548" s="375">
        <v>112170102</v>
      </c>
      <c r="C1548" s="385" t="s">
        <v>2163</v>
      </c>
      <c r="D1548" s="377">
        <v>31351921105</v>
      </c>
      <c r="E1548" s="377">
        <v>28292171757</v>
      </c>
      <c r="F1548" s="377">
        <v>29140936909</v>
      </c>
      <c r="G1548" s="377">
        <v>30015165016</v>
      </c>
      <c r="H1548" s="377">
        <v>30915619967</v>
      </c>
      <c r="I1548" s="377">
        <v>31843088566</v>
      </c>
      <c r="J1548" s="377">
        <v>32798381223</v>
      </c>
      <c r="K1548" s="377">
        <v>33782332659</v>
      </c>
      <c r="L1548" s="377">
        <v>34795802639</v>
      </c>
      <c r="M1548" s="377">
        <v>35839676718</v>
      </c>
      <c r="N1548" s="377">
        <v>36914867020</v>
      </c>
      <c r="O1548" s="344"/>
      <c r="P1548" s="344"/>
    </row>
    <row r="1549" spans="1:16">
      <c r="A1549" s="405"/>
      <c r="B1549" s="255">
        <v>11217010201</v>
      </c>
      <c r="C1549" s="362" t="s">
        <v>769</v>
      </c>
      <c r="D1549" s="355">
        <v>12140522</v>
      </c>
      <c r="E1549" s="355">
        <v>1</v>
      </c>
      <c r="F1549" s="355">
        <v>1</v>
      </c>
      <c r="G1549" s="355">
        <v>1</v>
      </c>
      <c r="H1549" s="355">
        <v>1</v>
      </c>
      <c r="I1549" s="355">
        <v>1</v>
      </c>
      <c r="J1549" s="355">
        <v>1</v>
      </c>
      <c r="K1549" s="355">
        <v>1</v>
      </c>
      <c r="L1549" s="355">
        <v>1</v>
      </c>
      <c r="M1549" s="355">
        <v>1</v>
      </c>
      <c r="N1549" s="355">
        <v>1</v>
      </c>
      <c r="O1549" s="344"/>
      <c r="P1549" s="344"/>
    </row>
    <row r="1550" spans="1:16">
      <c r="A1550" s="405"/>
      <c r="B1550" s="255">
        <v>11217010202</v>
      </c>
      <c r="C1550" s="362" t="s">
        <v>475</v>
      </c>
      <c r="D1550" s="355">
        <v>31339780583</v>
      </c>
      <c r="E1550" s="355">
        <v>28292171756</v>
      </c>
      <c r="F1550" s="355">
        <v>29140936908</v>
      </c>
      <c r="G1550" s="355">
        <v>30015165015</v>
      </c>
      <c r="H1550" s="355">
        <v>30915619966</v>
      </c>
      <c r="I1550" s="355">
        <v>31843088565</v>
      </c>
      <c r="J1550" s="355">
        <v>32798381222</v>
      </c>
      <c r="K1550" s="355">
        <v>33782332658</v>
      </c>
      <c r="L1550" s="355">
        <v>34795802638</v>
      </c>
      <c r="M1550" s="355">
        <v>35839676717</v>
      </c>
      <c r="N1550" s="355">
        <v>36914867019</v>
      </c>
      <c r="O1550" s="344"/>
      <c r="P1550" s="344"/>
    </row>
    <row r="1551" spans="1:16">
      <c r="A1551" s="405"/>
      <c r="B1551" s="356">
        <v>1121702</v>
      </c>
      <c r="C1551" s="357" t="s">
        <v>2164</v>
      </c>
      <c r="D1551" s="358">
        <v>5052341172</v>
      </c>
      <c r="E1551" s="358">
        <v>7832733700</v>
      </c>
      <c r="F1551" s="358">
        <v>9448004522</v>
      </c>
      <c r="G1551" s="358">
        <v>10084833475</v>
      </c>
      <c r="H1551" s="358">
        <v>10602424247</v>
      </c>
      <c r="I1551" s="358">
        <v>11073924730</v>
      </c>
      <c r="J1551" s="358">
        <v>11558780420</v>
      </c>
      <c r="K1551" s="358">
        <v>12002616899</v>
      </c>
      <c r="L1551" s="358">
        <v>12539169712</v>
      </c>
      <c r="M1551" s="358">
        <v>12398802973</v>
      </c>
      <c r="N1551" s="358">
        <v>12238436194</v>
      </c>
      <c r="O1551" s="344"/>
      <c r="P1551" s="344"/>
    </row>
    <row r="1552" spans="1:16" ht="27.6">
      <c r="A1552" s="405"/>
      <c r="B1552" s="255">
        <v>112170204</v>
      </c>
      <c r="C1552" s="362" t="s">
        <v>2892</v>
      </c>
      <c r="D1552" s="355">
        <v>500256970</v>
      </c>
      <c r="E1552" s="355">
        <v>310005328</v>
      </c>
      <c r="F1552" s="355">
        <v>319305487</v>
      </c>
      <c r="G1552" s="355">
        <v>328884652</v>
      </c>
      <c r="H1552" s="355">
        <v>338751192</v>
      </c>
      <c r="I1552" s="355">
        <v>348913727</v>
      </c>
      <c r="J1552" s="355">
        <v>359381139</v>
      </c>
      <c r="K1552" s="355">
        <v>370162573</v>
      </c>
      <c r="L1552" s="355">
        <v>381267451</v>
      </c>
      <c r="M1552" s="355">
        <v>392705474</v>
      </c>
      <c r="N1552" s="355">
        <v>404486638</v>
      </c>
      <c r="O1552" s="344"/>
      <c r="P1552" s="344"/>
    </row>
    <row r="1553" spans="1:16">
      <c r="A1553" s="405"/>
      <c r="B1553" s="255">
        <v>112170225</v>
      </c>
      <c r="C1553" s="362" t="s">
        <v>396</v>
      </c>
      <c r="D1553" s="355">
        <v>4552084202</v>
      </c>
      <c r="E1553" s="355">
        <v>7522728372</v>
      </c>
      <c r="F1553" s="355">
        <v>9128699035</v>
      </c>
      <c r="G1553" s="355">
        <v>9755948823</v>
      </c>
      <c r="H1553" s="355">
        <v>10263673055</v>
      </c>
      <c r="I1553" s="355">
        <v>10725011003</v>
      </c>
      <c r="J1553" s="355">
        <v>11199399281</v>
      </c>
      <c r="K1553" s="355">
        <v>11632454326</v>
      </c>
      <c r="L1553" s="355">
        <v>12157902261</v>
      </c>
      <c r="M1553" s="355">
        <v>12006097499</v>
      </c>
      <c r="N1553" s="355">
        <v>11833949556</v>
      </c>
      <c r="O1553" s="344"/>
      <c r="P1553" s="344"/>
    </row>
    <row r="1554" spans="1:16">
      <c r="A1554" s="405"/>
      <c r="B1554" s="255">
        <v>112170229</v>
      </c>
      <c r="C1554" s="362" t="s">
        <v>721</v>
      </c>
      <c r="D1554" s="355"/>
      <c r="E1554" s="355"/>
      <c r="F1554" s="355"/>
      <c r="G1554" s="355"/>
      <c r="H1554" s="355"/>
      <c r="I1554" s="355"/>
      <c r="J1554" s="355"/>
      <c r="K1554" s="355"/>
      <c r="L1554" s="355"/>
      <c r="M1554" s="355"/>
      <c r="N1554" s="355"/>
      <c r="O1554" s="344"/>
      <c r="P1554" s="344"/>
    </row>
    <row r="1555" spans="1:16">
      <c r="A1555" s="405"/>
      <c r="B1555" s="356">
        <v>1121703</v>
      </c>
      <c r="C1555" s="357" t="s">
        <v>2165</v>
      </c>
      <c r="D1555" s="358">
        <v>35286179499</v>
      </c>
      <c r="E1555" s="358">
        <v>35754243310</v>
      </c>
      <c r="F1555" s="358">
        <v>37595586839</v>
      </c>
      <c r="G1555" s="358">
        <v>39231800486</v>
      </c>
      <c r="H1555" s="358">
        <v>40801072508</v>
      </c>
      <c r="I1555" s="358">
        <v>42433115407</v>
      </c>
      <c r="J1555" s="358">
        <v>44130440019</v>
      </c>
      <c r="K1555" s="358">
        <v>45895657622</v>
      </c>
      <c r="L1555" s="358">
        <v>47731483932</v>
      </c>
      <c r="M1555" s="358">
        <v>49640743282</v>
      </c>
      <c r="N1555" s="358">
        <v>51626373015</v>
      </c>
      <c r="O1555" s="344"/>
      <c r="P1555" s="344"/>
    </row>
    <row r="1556" spans="1:16">
      <c r="A1556" s="405"/>
      <c r="B1556" s="255">
        <v>112170301</v>
      </c>
      <c r="C1556" s="362" t="s">
        <v>2166</v>
      </c>
      <c r="D1556" s="355">
        <v>19175340064</v>
      </c>
      <c r="E1556" s="355">
        <v>19750841377</v>
      </c>
      <c r="F1556" s="355">
        <v>20768009708</v>
      </c>
      <c r="G1556" s="355">
        <v>21671863159</v>
      </c>
      <c r="H1556" s="355">
        <v>22538737685</v>
      </c>
      <c r="I1556" s="355">
        <v>23440287192</v>
      </c>
      <c r="J1556" s="355">
        <v>24377898679</v>
      </c>
      <c r="K1556" s="355">
        <v>25353014627</v>
      </c>
      <c r="L1556" s="355">
        <v>26367135212</v>
      </c>
      <c r="M1556" s="355">
        <v>27421820620</v>
      </c>
      <c r="N1556" s="355">
        <v>28518693445</v>
      </c>
      <c r="O1556" s="344"/>
      <c r="P1556" s="344"/>
    </row>
    <row r="1557" spans="1:16">
      <c r="A1557" s="405"/>
      <c r="B1557" s="255">
        <v>112170302</v>
      </c>
      <c r="C1557" s="362" t="s">
        <v>2167</v>
      </c>
      <c r="D1557" s="355">
        <v>579214296</v>
      </c>
      <c r="E1557" s="355">
        <v>610839397</v>
      </c>
      <c r="F1557" s="355">
        <v>642297626</v>
      </c>
      <c r="G1557" s="355">
        <v>670251336</v>
      </c>
      <c r="H1557" s="355">
        <v>697061390</v>
      </c>
      <c r="I1557" s="355">
        <v>724943845</v>
      </c>
      <c r="J1557" s="355">
        <v>753941599</v>
      </c>
      <c r="K1557" s="355">
        <v>784099263</v>
      </c>
      <c r="L1557" s="355">
        <v>815463233</v>
      </c>
      <c r="M1557" s="355">
        <v>848081763</v>
      </c>
      <c r="N1557" s="355">
        <v>882005033</v>
      </c>
      <c r="O1557" s="344"/>
      <c r="P1557" s="344"/>
    </row>
    <row r="1558" spans="1:16">
      <c r="A1558" s="405"/>
      <c r="B1558" s="255">
        <v>112170304</v>
      </c>
      <c r="C1558" s="362" t="s">
        <v>1842</v>
      </c>
      <c r="D1558" s="355">
        <v>90168343</v>
      </c>
      <c r="E1558" s="355">
        <v>32783224</v>
      </c>
      <c r="F1558" s="355">
        <v>34471560</v>
      </c>
      <c r="G1558" s="355">
        <v>35971812</v>
      </c>
      <c r="H1558" s="355">
        <v>37410684</v>
      </c>
      <c r="I1558" s="355">
        <v>38907111</v>
      </c>
      <c r="J1558" s="355">
        <v>40463396</v>
      </c>
      <c r="K1558" s="355">
        <v>42081932</v>
      </c>
      <c r="L1558" s="355">
        <v>43765209</v>
      </c>
      <c r="M1558" s="355">
        <v>45515817</v>
      </c>
      <c r="N1558" s="355">
        <v>47336450</v>
      </c>
      <c r="O1558" s="344"/>
      <c r="P1558" s="344"/>
    </row>
    <row r="1559" spans="1:16">
      <c r="A1559" s="405"/>
      <c r="B1559" s="255">
        <v>112170307</v>
      </c>
      <c r="C1559" s="362" t="s">
        <v>2168</v>
      </c>
      <c r="D1559" s="355">
        <v>22077927</v>
      </c>
      <c r="E1559" s="355">
        <v>7834553</v>
      </c>
      <c r="F1559" s="355">
        <v>8238032</v>
      </c>
      <c r="G1559" s="355">
        <v>8596563</v>
      </c>
      <c r="H1559" s="355">
        <v>8940426</v>
      </c>
      <c r="I1559" s="355">
        <v>9298043</v>
      </c>
      <c r="J1559" s="355">
        <v>9669965</v>
      </c>
      <c r="K1559" s="355">
        <v>10056763</v>
      </c>
      <c r="L1559" s="355">
        <v>10459034</v>
      </c>
      <c r="M1559" s="355">
        <v>10877395</v>
      </c>
      <c r="N1559" s="355">
        <v>11312491</v>
      </c>
      <c r="O1559" s="344"/>
      <c r="P1559" s="344"/>
    </row>
    <row r="1560" spans="1:16" ht="27.6">
      <c r="A1560" s="405"/>
      <c r="B1560" s="255">
        <v>112170308</v>
      </c>
      <c r="C1560" s="362" t="s">
        <v>2169</v>
      </c>
      <c r="D1560" s="355">
        <v>101082258</v>
      </c>
      <c r="E1560" s="355">
        <v>106601348</v>
      </c>
      <c r="F1560" s="355">
        <v>112091317</v>
      </c>
      <c r="G1560" s="355">
        <v>116969692</v>
      </c>
      <c r="H1560" s="355">
        <v>121648479</v>
      </c>
      <c r="I1560" s="355">
        <v>126514419</v>
      </c>
      <c r="J1560" s="355">
        <v>131574995</v>
      </c>
      <c r="K1560" s="355">
        <v>136837995</v>
      </c>
      <c r="L1560" s="355">
        <v>142311515</v>
      </c>
      <c r="M1560" s="355">
        <v>148003975</v>
      </c>
      <c r="N1560" s="355">
        <v>153924134</v>
      </c>
      <c r="O1560" s="344"/>
      <c r="P1560" s="344"/>
    </row>
    <row r="1561" spans="1:16" ht="27.6">
      <c r="A1561" s="405"/>
      <c r="B1561" s="255">
        <v>112170310</v>
      </c>
      <c r="C1561" s="362" t="s">
        <v>2170</v>
      </c>
      <c r="D1561" s="355">
        <v>873388312</v>
      </c>
      <c r="E1561" s="355">
        <v>782090994</v>
      </c>
      <c r="F1561" s="355">
        <v>822368680</v>
      </c>
      <c r="G1561" s="355">
        <v>858159340</v>
      </c>
      <c r="H1561" s="355">
        <v>892485714</v>
      </c>
      <c r="I1561" s="355">
        <v>928185142</v>
      </c>
      <c r="J1561" s="355">
        <v>965312548</v>
      </c>
      <c r="K1561" s="355">
        <v>1003925050</v>
      </c>
      <c r="L1561" s="355">
        <v>1044082052</v>
      </c>
      <c r="M1561" s="355">
        <v>1085845334</v>
      </c>
      <c r="N1561" s="355">
        <v>1129279147</v>
      </c>
      <c r="O1561" s="344"/>
      <c r="P1561" s="344"/>
    </row>
    <row r="1562" spans="1:16" ht="27.6">
      <c r="A1562" s="405"/>
      <c r="B1562" s="255">
        <v>112170312</v>
      </c>
      <c r="C1562" s="362" t="s">
        <v>2171</v>
      </c>
      <c r="D1562" s="355">
        <v>72861711</v>
      </c>
      <c r="E1562" s="355">
        <v>76839961</v>
      </c>
      <c r="F1562" s="355">
        <v>80797219</v>
      </c>
      <c r="G1562" s="355">
        <v>84313629</v>
      </c>
      <c r="H1562" s="355">
        <v>87686175</v>
      </c>
      <c r="I1562" s="355">
        <v>91193622</v>
      </c>
      <c r="J1562" s="355">
        <v>94841366</v>
      </c>
      <c r="K1562" s="355">
        <v>98635021</v>
      </c>
      <c r="L1562" s="355">
        <v>102580422</v>
      </c>
      <c r="M1562" s="355">
        <v>106683639</v>
      </c>
      <c r="N1562" s="355">
        <v>110950984</v>
      </c>
      <c r="O1562" s="344"/>
      <c r="P1562" s="344"/>
    </row>
    <row r="1563" spans="1:16">
      <c r="A1563" s="405"/>
      <c r="B1563" s="255">
        <v>112170313</v>
      </c>
      <c r="C1563" s="362" t="s">
        <v>2172</v>
      </c>
      <c r="D1563" s="355">
        <v>93093707</v>
      </c>
      <c r="E1563" s="355">
        <v>146358546</v>
      </c>
      <c r="F1563" s="355">
        <v>153896011</v>
      </c>
      <c r="G1563" s="355">
        <v>160593785</v>
      </c>
      <c r="H1563" s="355">
        <v>167017537</v>
      </c>
      <c r="I1563" s="355">
        <v>173698238</v>
      </c>
      <c r="J1563" s="355">
        <v>180646168</v>
      </c>
      <c r="K1563" s="355">
        <v>187872014</v>
      </c>
      <c r="L1563" s="355">
        <v>195386895</v>
      </c>
      <c r="M1563" s="355">
        <v>203202371</v>
      </c>
      <c r="N1563" s="355">
        <v>211330466</v>
      </c>
      <c r="O1563" s="344"/>
      <c r="P1563" s="344"/>
    </row>
    <row r="1564" spans="1:16">
      <c r="A1564" s="405"/>
      <c r="B1564" s="255">
        <v>112170314</v>
      </c>
      <c r="C1564" s="362" t="s">
        <v>2173</v>
      </c>
      <c r="D1564" s="355">
        <v>169779487</v>
      </c>
      <c r="E1564" s="355">
        <v>179049447</v>
      </c>
      <c r="F1564" s="355">
        <v>188270494</v>
      </c>
      <c r="G1564" s="355">
        <v>196464294</v>
      </c>
      <c r="H1564" s="355">
        <v>204322866</v>
      </c>
      <c r="I1564" s="355">
        <v>212495781</v>
      </c>
      <c r="J1564" s="355">
        <v>220995612</v>
      </c>
      <c r="K1564" s="355">
        <v>229835436</v>
      </c>
      <c r="L1564" s="355">
        <v>239028854</v>
      </c>
      <c r="M1564" s="355">
        <v>248590008</v>
      </c>
      <c r="N1564" s="355">
        <v>258533608</v>
      </c>
      <c r="O1564" s="344"/>
      <c r="P1564" s="344"/>
    </row>
    <row r="1565" spans="1:16" ht="27.6">
      <c r="A1565" s="405"/>
      <c r="B1565" s="255">
        <v>112170315</v>
      </c>
      <c r="C1565" s="362" t="s">
        <v>2174</v>
      </c>
      <c r="D1565" s="355">
        <v>72865734</v>
      </c>
      <c r="E1565" s="355">
        <v>76844203</v>
      </c>
      <c r="F1565" s="355">
        <v>80801679</v>
      </c>
      <c r="G1565" s="355">
        <v>84318284</v>
      </c>
      <c r="H1565" s="355">
        <v>87691015</v>
      </c>
      <c r="I1565" s="355">
        <v>91198656</v>
      </c>
      <c r="J1565" s="355">
        <v>94846602</v>
      </c>
      <c r="K1565" s="355">
        <v>98640466</v>
      </c>
      <c r="L1565" s="355">
        <v>102586085</v>
      </c>
      <c r="M1565" s="355">
        <v>106689528</v>
      </c>
      <c r="N1565" s="355">
        <v>110957109</v>
      </c>
      <c r="O1565" s="344"/>
      <c r="P1565" s="344"/>
    </row>
    <row r="1566" spans="1:16">
      <c r="A1566" s="405"/>
      <c r="B1566" s="255">
        <v>112170316</v>
      </c>
      <c r="C1566" s="362" t="s">
        <v>373</v>
      </c>
      <c r="D1566" s="355">
        <v>25410942</v>
      </c>
      <c r="E1566" s="355">
        <v>21050740</v>
      </c>
      <c r="F1566" s="355">
        <v>22134853</v>
      </c>
      <c r="G1566" s="355">
        <v>23098194</v>
      </c>
      <c r="H1566" s="355">
        <v>24022121</v>
      </c>
      <c r="I1566" s="355">
        <v>24983006</v>
      </c>
      <c r="J1566" s="355">
        <v>25982326</v>
      </c>
      <c r="K1566" s="355">
        <v>27021619</v>
      </c>
      <c r="L1566" s="355">
        <v>28102484</v>
      </c>
      <c r="M1566" s="355">
        <v>29226584</v>
      </c>
      <c r="N1566" s="355">
        <v>30395647</v>
      </c>
      <c r="O1566" s="344"/>
      <c r="P1566" s="344"/>
    </row>
    <row r="1567" spans="1:16">
      <c r="A1567" s="405"/>
      <c r="B1567" s="255">
        <v>112170317</v>
      </c>
      <c r="C1567" s="362" t="s">
        <v>369</v>
      </c>
      <c r="D1567" s="355">
        <v>56403135</v>
      </c>
      <c r="E1567" s="355">
        <v>25447789</v>
      </c>
      <c r="F1567" s="355">
        <v>26758350</v>
      </c>
      <c r="G1567" s="355">
        <v>27922912</v>
      </c>
      <c r="H1567" s="355">
        <v>29039828</v>
      </c>
      <c r="I1567" s="355">
        <v>30201421</v>
      </c>
      <c r="J1567" s="355">
        <v>31409478</v>
      </c>
      <c r="K1567" s="355">
        <v>32665857</v>
      </c>
      <c r="L1567" s="355">
        <v>33972492</v>
      </c>
      <c r="M1567" s="355">
        <v>35331391</v>
      </c>
      <c r="N1567" s="355">
        <v>36744647</v>
      </c>
      <c r="O1567" s="344"/>
      <c r="P1567" s="344"/>
    </row>
    <row r="1568" spans="1:16" ht="27.6">
      <c r="A1568" s="405"/>
      <c r="B1568" s="255">
        <v>112170318</v>
      </c>
      <c r="C1568" s="362" t="s">
        <v>2175</v>
      </c>
      <c r="D1568" s="355">
        <v>2349383265</v>
      </c>
      <c r="E1568" s="355">
        <v>2477659591</v>
      </c>
      <c r="F1568" s="355">
        <v>2605259060</v>
      </c>
      <c r="G1568" s="355">
        <v>2718643656</v>
      </c>
      <c r="H1568" s="355">
        <v>2827389402</v>
      </c>
      <c r="I1568" s="355">
        <v>2940484978</v>
      </c>
      <c r="J1568" s="355">
        <v>3058104377</v>
      </c>
      <c r="K1568" s="355">
        <v>3180428552</v>
      </c>
      <c r="L1568" s="355">
        <v>3307645695</v>
      </c>
      <c r="M1568" s="355">
        <v>3439951522</v>
      </c>
      <c r="N1568" s="355">
        <v>3577549583</v>
      </c>
      <c r="O1568" s="344"/>
      <c r="P1568" s="344"/>
    </row>
    <row r="1569" spans="1:16">
      <c r="A1569" s="405"/>
      <c r="B1569" s="255">
        <v>112170319</v>
      </c>
      <c r="C1569" s="362" t="s">
        <v>393</v>
      </c>
      <c r="D1569" s="355">
        <v>13591284</v>
      </c>
      <c r="E1569" s="355">
        <v>14333368</v>
      </c>
      <c r="F1569" s="355">
        <v>15071536</v>
      </c>
      <c r="G1569" s="355">
        <v>15727471</v>
      </c>
      <c r="H1569" s="355">
        <v>16356570</v>
      </c>
      <c r="I1569" s="355">
        <v>17010833</v>
      </c>
      <c r="J1569" s="355">
        <v>17691266</v>
      </c>
      <c r="K1569" s="355">
        <v>18398917</v>
      </c>
      <c r="L1569" s="355">
        <v>19134874</v>
      </c>
      <c r="M1569" s="355">
        <v>19900268</v>
      </c>
      <c r="N1569" s="355">
        <v>20696279</v>
      </c>
      <c r="O1569" s="344"/>
      <c r="P1569" s="344"/>
    </row>
    <row r="1570" spans="1:16">
      <c r="A1570" s="405"/>
      <c r="B1570" s="255">
        <v>112170320</v>
      </c>
      <c r="C1570" s="362" t="s">
        <v>2176</v>
      </c>
      <c r="D1570" s="355">
        <v>43599692</v>
      </c>
      <c r="E1570" s="355">
        <v>45980236</v>
      </c>
      <c r="F1570" s="355">
        <v>48348218</v>
      </c>
      <c r="G1570" s="355">
        <v>50452402</v>
      </c>
      <c r="H1570" s="355">
        <v>52470498</v>
      </c>
      <c r="I1570" s="355">
        <v>54569318</v>
      </c>
      <c r="J1570" s="355">
        <v>56752090</v>
      </c>
      <c r="K1570" s="355">
        <v>59022174</v>
      </c>
      <c r="L1570" s="355">
        <v>61383061</v>
      </c>
      <c r="M1570" s="355">
        <v>63838383</v>
      </c>
      <c r="N1570" s="355">
        <v>66391919</v>
      </c>
      <c r="O1570" s="344"/>
      <c r="P1570" s="344"/>
    </row>
    <row r="1571" spans="1:16" ht="27.6">
      <c r="A1571" s="405"/>
      <c r="B1571" s="255">
        <v>112170322</v>
      </c>
      <c r="C1571" s="362" t="s">
        <v>2177</v>
      </c>
      <c r="D1571" s="355">
        <v>38371496</v>
      </c>
      <c r="E1571" s="355">
        <v>40466580</v>
      </c>
      <c r="F1571" s="355">
        <v>42550609</v>
      </c>
      <c r="G1571" s="355">
        <v>44402472</v>
      </c>
      <c r="H1571" s="355">
        <v>46178571</v>
      </c>
      <c r="I1571" s="355">
        <v>48025714</v>
      </c>
      <c r="J1571" s="355">
        <v>49946742</v>
      </c>
      <c r="K1571" s="355">
        <v>51944612</v>
      </c>
      <c r="L1571" s="355">
        <v>54022397</v>
      </c>
      <c r="M1571" s="355">
        <v>56183292</v>
      </c>
      <c r="N1571" s="355">
        <v>58430624</v>
      </c>
      <c r="O1571" s="344"/>
      <c r="P1571" s="344"/>
    </row>
    <row r="1572" spans="1:16">
      <c r="A1572" s="405"/>
      <c r="B1572" s="255">
        <v>112170323</v>
      </c>
      <c r="C1572" s="362" t="s">
        <v>394</v>
      </c>
      <c r="D1572" s="355">
        <v>341427711</v>
      </c>
      <c r="E1572" s="355">
        <v>360069663</v>
      </c>
      <c r="F1572" s="355">
        <v>378613251</v>
      </c>
      <c r="G1572" s="355">
        <v>395091040</v>
      </c>
      <c r="H1572" s="355">
        <v>410894682</v>
      </c>
      <c r="I1572" s="355">
        <v>427330469</v>
      </c>
      <c r="J1572" s="355">
        <v>444423688</v>
      </c>
      <c r="K1572" s="355">
        <v>462200635</v>
      </c>
      <c r="L1572" s="355">
        <v>480688661</v>
      </c>
      <c r="M1572" s="355">
        <v>499916207</v>
      </c>
      <c r="N1572" s="355">
        <v>519912855</v>
      </c>
      <c r="O1572" s="344"/>
      <c r="P1572" s="344"/>
    </row>
    <row r="1573" spans="1:16" ht="27.6">
      <c r="A1573" s="405"/>
      <c r="B1573" s="255">
        <v>112170324</v>
      </c>
      <c r="C1573" s="362" t="s">
        <v>2178</v>
      </c>
      <c r="D1573" s="355">
        <v>136305846</v>
      </c>
      <c r="E1573" s="355">
        <v>143748145</v>
      </c>
      <c r="F1573" s="355">
        <v>151151174</v>
      </c>
      <c r="G1573" s="355">
        <v>157729490</v>
      </c>
      <c r="H1573" s="355">
        <v>164038669</v>
      </c>
      <c r="I1573" s="355">
        <v>170600216</v>
      </c>
      <c r="J1573" s="355">
        <v>177424224</v>
      </c>
      <c r="K1573" s="355">
        <v>184521193</v>
      </c>
      <c r="L1573" s="355">
        <v>191902041</v>
      </c>
      <c r="M1573" s="355">
        <v>199578123</v>
      </c>
      <c r="N1573" s="355">
        <v>207561248</v>
      </c>
      <c r="O1573" s="344"/>
      <c r="P1573" s="344"/>
    </row>
    <row r="1574" spans="1:16" ht="27.6">
      <c r="A1574" s="405"/>
      <c r="B1574" s="255">
        <v>112170325</v>
      </c>
      <c r="C1574" s="362" t="s">
        <v>2179</v>
      </c>
      <c r="D1574" s="355">
        <v>12607843</v>
      </c>
      <c r="E1574" s="355">
        <v>13296231</v>
      </c>
      <c r="F1574" s="355">
        <v>13980987</v>
      </c>
      <c r="G1574" s="355">
        <v>14589459</v>
      </c>
      <c r="H1574" s="355">
        <v>15173038</v>
      </c>
      <c r="I1574" s="355">
        <v>15779959</v>
      </c>
      <c r="J1574" s="355">
        <v>16411158</v>
      </c>
      <c r="K1574" s="355">
        <v>17067604</v>
      </c>
      <c r="L1574" s="355">
        <v>17750308</v>
      </c>
      <c r="M1574" s="355">
        <v>18460320</v>
      </c>
      <c r="N1574" s="355">
        <v>19198733</v>
      </c>
      <c r="O1574" s="344"/>
      <c r="P1574" s="344"/>
    </row>
    <row r="1575" spans="1:16">
      <c r="A1575" s="405"/>
      <c r="B1575" s="255">
        <v>112170326</v>
      </c>
      <c r="C1575" s="362" t="s">
        <v>398</v>
      </c>
      <c r="D1575" s="355">
        <v>49986867</v>
      </c>
      <c r="E1575" s="355">
        <v>52716150</v>
      </c>
      <c r="F1575" s="355">
        <v>55431032</v>
      </c>
      <c r="G1575" s="355">
        <v>57843469</v>
      </c>
      <c r="H1575" s="355">
        <v>60157208</v>
      </c>
      <c r="I1575" s="355">
        <v>62563497</v>
      </c>
      <c r="J1575" s="355">
        <v>65066036</v>
      </c>
      <c r="K1575" s="355">
        <v>67668678</v>
      </c>
      <c r="L1575" s="355">
        <v>70375425</v>
      </c>
      <c r="M1575" s="355">
        <v>73190442</v>
      </c>
      <c r="N1575" s="355">
        <v>76118060</v>
      </c>
      <c r="O1575" s="344"/>
      <c r="P1575" s="344"/>
    </row>
    <row r="1576" spans="1:16">
      <c r="A1576" s="405"/>
      <c r="B1576" s="255">
        <v>112170327</v>
      </c>
      <c r="C1576" s="362" t="s">
        <v>2180</v>
      </c>
      <c r="D1576" s="355">
        <v>64696514</v>
      </c>
      <c r="E1576" s="355">
        <v>68228943</v>
      </c>
      <c r="F1576" s="355">
        <v>71742734</v>
      </c>
      <c r="G1576" s="355">
        <v>74865080</v>
      </c>
      <c r="H1576" s="355">
        <v>77859683</v>
      </c>
      <c r="I1576" s="355">
        <v>80974070</v>
      </c>
      <c r="J1576" s="355">
        <v>84213033</v>
      </c>
      <c r="K1576" s="355">
        <v>87581554</v>
      </c>
      <c r="L1576" s="355">
        <v>91084817</v>
      </c>
      <c r="M1576" s="355">
        <v>94728209</v>
      </c>
      <c r="N1576" s="355">
        <v>98517338</v>
      </c>
      <c r="O1576" s="344"/>
      <c r="P1576" s="344"/>
    </row>
    <row r="1577" spans="1:16">
      <c r="A1577" s="405"/>
      <c r="B1577" s="255">
        <v>112170328</v>
      </c>
      <c r="C1577" s="362" t="s">
        <v>2181</v>
      </c>
      <c r="D1577" s="355">
        <v>1251407157</v>
      </c>
      <c r="E1577" s="355">
        <v>1319733988</v>
      </c>
      <c r="F1577" s="355">
        <v>1387700288</v>
      </c>
      <c r="G1577" s="355">
        <v>1448094987</v>
      </c>
      <c r="H1577" s="355">
        <v>1506018787</v>
      </c>
      <c r="I1577" s="355">
        <v>1566259538</v>
      </c>
      <c r="J1577" s="355">
        <v>1628909920</v>
      </c>
      <c r="K1577" s="355">
        <v>1694066317</v>
      </c>
      <c r="L1577" s="355">
        <v>1761828969</v>
      </c>
      <c r="M1577" s="355">
        <v>1832302128</v>
      </c>
      <c r="N1577" s="355">
        <v>1905594213</v>
      </c>
      <c r="O1577" s="344"/>
      <c r="P1577" s="344"/>
    </row>
    <row r="1578" spans="1:16" ht="27.6">
      <c r="A1578" s="405"/>
      <c r="B1578" s="255">
        <v>112170329</v>
      </c>
      <c r="C1578" s="362" t="s">
        <v>2182</v>
      </c>
      <c r="D1578" s="355">
        <v>473559732</v>
      </c>
      <c r="E1578" s="355">
        <v>499416092</v>
      </c>
      <c r="F1578" s="355">
        <v>525136021</v>
      </c>
      <c r="G1578" s="355">
        <v>547990691</v>
      </c>
      <c r="H1578" s="355">
        <v>569910318</v>
      </c>
      <c r="I1578" s="355">
        <v>592706731</v>
      </c>
      <c r="J1578" s="355">
        <v>616415000</v>
      </c>
      <c r="K1578" s="355">
        <v>641071600</v>
      </c>
      <c r="L1578" s="355">
        <v>666714464</v>
      </c>
      <c r="M1578" s="355">
        <v>693383043</v>
      </c>
      <c r="N1578" s="355">
        <v>721118364</v>
      </c>
      <c r="O1578" s="344"/>
      <c r="P1578" s="344"/>
    </row>
    <row r="1579" spans="1:16" ht="27.6">
      <c r="A1579" s="405"/>
      <c r="B1579" s="255">
        <v>112170330</v>
      </c>
      <c r="C1579" s="362" t="s">
        <v>2183</v>
      </c>
      <c r="D1579" s="355">
        <v>83228517</v>
      </c>
      <c r="E1579" s="355">
        <v>59057451</v>
      </c>
      <c r="F1579" s="355">
        <v>62098910</v>
      </c>
      <c r="G1579" s="355">
        <v>64801543</v>
      </c>
      <c r="H1579" s="355">
        <v>67393605</v>
      </c>
      <c r="I1579" s="355">
        <v>70089349</v>
      </c>
      <c r="J1579" s="355">
        <v>72892923</v>
      </c>
      <c r="K1579" s="355">
        <v>75808640</v>
      </c>
      <c r="L1579" s="355">
        <v>78840985</v>
      </c>
      <c r="M1579" s="355">
        <v>81994625</v>
      </c>
      <c r="N1579" s="355">
        <v>85274410</v>
      </c>
      <c r="O1579" s="344"/>
      <c r="P1579" s="344"/>
    </row>
    <row r="1580" spans="1:16" ht="27.6">
      <c r="A1580" s="405"/>
      <c r="B1580" s="255">
        <v>112170331</v>
      </c>
      <c r="C1580" s="362" t="s">
        <v>2184</v>
      </c>
      <c r="D1580" s="355">
        <v>1340530935</v>
      </c>
      <c r="E1580" s="355">
        <v>1413723923</v>
      </c>
      <c r="F1580" s="355">
        <v>1486530705</v>
      </c>
      <c r="G1580" s="355">
        <v>1551226645</v>
      </c>
      <c r="H1580" s="355">
        <v>1613275711</v>
      </c>
      <c r="I1580" s="355">
        <v>1677806739</v>
      </c>
      <c r="J1580" s="355">
        <v>1744919009</v>
      </c>
      <c r="K1580" s="355">
        <v>1814715769</v>
      </c>
      <c r="L1580" s="355">
        <v>1887304400</v>
      </c>
      <c r="M1580" s="355">
        <v>1962796576</v>
      </c>
      <c r="N1580" s="355">
        <v>2041308439</v>
      </c>
      <c r="O1580" s="344"/>
      <c r="P1580" s="344"/>
    </row>
    <row r="1581" spans="1:16" ht="27.6">
      <c r="A1581" s="405"/>
      <c r="B1581" s="255">
        <v>112170332</v>
      </c>
      <c r="C1581" s="362" t="s">
        <v>2185</v>
      </c>
      <c r="D1581" s="355">
        <v>5084084</v>
      </c>
      <c r="E1581" s="355">
        <v>5361675</v>
      </c>
      <c r="F1581" s="355">
        <v>5637801</v>
      </c>
      <c r="G1581" s="355">
        <v>5883166</v>
      </c>
      <c r="H1581" s="355">
        <v>6118493</v>
      </c>
      <c r="I1581" s="355">
        <v>6363233</v>
      </c>
      <c r="J1581" s="355">
        <v>6617762</v>
      </c>
      <c r="K1581" s="355">
        <v>6882473</v>
      </c>
      <c r="L1581" s="355">
        <v>7157772</v>
      </c>
      <c r="M1581" s="355">
        <v>7444082</v>
      </c>
      <c r="N1581" s="355">
        <v>7741846</v>
      </c>
      <c r="O1581" s="344"/>
      <c r="P1581" s="344"/>
    </row>
    <row r="1582" spans="1:16" ht="27.6">
      <c r="A1582" s="405"/>
      <c r="B1582" s="255">
        <v>112170333</v>
      </c>
      <c r="C1582" s="362" t="s">
        <v>2186</v>
      </c>
      <c r="D1582" s="355">
        <v>1233379901</v>
      </c>
      <c r="E1582" s="355">
        <v>1300722443</v>
      </c>
      <c r="F1582" s="355">
        <v>1367709649</v>
      </c>
      <c r="G1582" s="355">
        <v>1427234327</v>
      </c>
      <c r="H1582" s="355">
        <v>1484323700</v>
      </c>
      <c r="I1582" s="355">
        <v>1543696648</v>
      </c>
      <c r="J1582" s="355">
        <v>1605444513</v>
      </c>
      <c r="K1582" s="355">
        <v>1669662294</v>
      </c>
      <c r="L1582" s="355">
        <v>1736448786</v>
      </c>
      <c r="M1582" s="355">
        <v>1805906737</v>
      </c>
      <c r="N1582" s="355">
        <v>1878143007</v>
      </c>
      <c r="O1582" s="344"/>
      <c r="P1582" s="344"/>
    </row>
    <row r="1583" spans="1:16">
      <c r="A1583" s="405"/>
      <c r="B1583" s="255">
        <v>112170334</v>
      </c>
      <c r="C1583" s="362" t="s">
        <v>2187</v>
      </c>
      <c r="D1583" s="355">
        <v>0</v>
      </c>
      <c r="E1583" s="355">
        <v>0</v>
      </c>
      <c r="F1583" s="355">
        <v>0</v>
      </c>
      <c r="G1583" s="355">
        <v>0</v>
      </c>
      <c r="H1583" s="355">
        <v>0</v>
      </c>
      <c r="I1583" s="355">
        <v>0</v>
      </c>
      <c r="J1583" s="355">
        <v>0</v>
      </c>
      <c r="K1583" s="355">
        <v>0</v>
      </c>
      <c r="L1583" s="355">
        <v>0</v>
      </c>
      <c r="M1583" s="355">
        <v>0</v>
      </c>
      <c r="N1583" s="355">
        <v>0</v>
      </c>
      <c r="O1583" s="344"/>
      <c r="P1583" s="344"/>
    </row>
    <row r="1584" spans="1:16" ht="27.6">
      <c r="A1584" s="405"/>
      <c r="B1584" s="255">
        <v>112170335</v>
      </c>
      <c r="C1584" s="362" t="s">
        <v>2188</v>
      </c>
      <c r="D1584" s="355">
        <v>2298764852</v>
      </c>
      <c r="E1584" s="355">
        <v>2424277412</v>
      </c>
      <c r="F1584" s="355">
        <v>2549127699</v>
      </c>
      <c r="G1584" s="355">
        <v>2660069378</v>
      </c>
      <c r="H1584" s="355">
        <v>2766472153</v>
      </c>
      <c r="I1584" s="355">
        <v>2877131039</v>
      </c>
      <c r="J1584" s="355">
        <v>2992216280</v>
      </c>
      <c r="K1584" s="355">
        <v>3111904932</v>
      </c>
      <c r="L1584" s="355">
        <v>3236381129</v>
      </c>
      <c r="M1584" s="355">
        <v>3365836374</v>
      </c>
      <c r="N1584" s="355">
        <v>3500469829</v>
      </c>
      <c r="O1584" s="344"/>
      <c r="P1584" s="344"/>
    </row>
    <row r="1585" spans="1:16">
      <c r="A1585" s="405"/>
      <c r="B1585" s="255">
        <v>112170336</v>
      </c>
      <c r="C1585" s="362" t="s">
        <v>2189</v>
      </c>
      <c r="D1585" s="355">
        <v>4750970</v>
      </c>
      <c r="E1585" s="355">
        <v>5010372</v>
      </c>
      <c r="F1585" s="355">
        <v>5268406</v>
      </c>
      <c r="G1585" s="355">
        <v>5497695</v>
      </c>
      <c r="H1585" s="355">
        <v>5717603</v>
      </c>
      <c r="I1585" s="355">
        <v>5946307</v>
      </c>
      <c r="J1585" s="355">
        <v>6184159</v>
      </c>
      <c r="K1585" s="355">
        <v>6431525</v>
      </c>
      <c r="L1585" s="355">
        <v>6688786</v>
      </c>
      <c r="M1585" s="355">
        <v>6956338</v>
      </c>
      <c r="N1585" s="355">
        <v>7234591</v>
      </c>
      <c r="O1585" s="344"/>
      <c r="P1585" s="344"/>
    </row>
    <row r="1586" spans="1:16">
      <c r="A1586" s="405"/>
      <c r="B1586" s="255">
        <v>112170337</v>
      </c>
      <c r="C1586" s="362" t="s">
        <v>2190</v>
      </c>
      <c r="D1586" s="355">
        <v>0</v>
      </c>
      <c r="E1586" s="355">
        <v>0</v>
      </c>
      <c r="F1586" s="355">
        <v>0</v>
      </c>
      <c r="G1586" s="355">
        <v>0</v>
      </c>
      <c r="H1586" s="355">
        <v>0</v>
      </c>
      <c r="I1586" s="355">
        <v>0</v>
      </c>
      <c r="J1586" s="355">
        <v>0</v>
      </c>
      <c r="K1586" s="355">
        <v>0</v>
      </c>
      <c r="L1586" s="355">
        <v>0</v>
      </c>
      <c r="M1586" s="355">
        <v>0</v>
      </c>
      <c r="N1586" s="355">
        <v>0</v>
      </c>
      <c r="O1586" s="344"/>
      <c r="P1586" s="344"/>
    </row>
    <row r="1587" spans="1:16">
      <c r="A1587" s="405"/>
      <c r="B1587" s="255">
        <v>112170338</v>
      </c>
      <c r="C1587" s="362" t="s">
        <v>2191</v>
      </c>
      <c r="D1587" s="355">
        <v>0</v>
      </c>
      <c r="E1587" s="355">
        <v>0</v>
      </c>
      <c r="F1587" s="355">
        <v>0</v>
      </c>
      <c r="G1587" s="355">
        <v>0</v>
      </c>
      <c r="H1587" s="355">
        <v>0</v>
      </c>
      <c r="I1587" s="355">
        <v>0</v>
      </c>
      <c r="J1587" s="355">
        <v>0</v>
      </c>
      <c r="K1587" s="355">
        <v>0</v>
      </c>
      <c r="L1587" s="355">
        <v>0</v>
      </c>
      <c r="M1587" s="355">
        <v>0</v>
      </c>
      <c r="N1587" s="355">
        <v>0</v>
      </c>
      <c r="O1587" s="344"/>
      <c r="P1587" s="344"/>
    </row>
    <row r="1588" spans="1:16">
      <c r="A1588" s="405"/>
      <c r="B1588" s="255">
        <v>112170339</v>
      </c>
      <c r="C1588" s="362" t="s">
        <v>2192</v>
      </c>
      <c r="D1588" s="355">
        <v>0</v>
      </c>
      <c r="E1588" s="355">
        <v>0</v>
      </c>
      <c r="F1588" s="355">
        <v>0</v>
      </c>
      <c r="G1588" s="355">
        <v>0</v>
      </c>
      <c r="H1588" s="355">
        <v>0</v>
      </c>
      <c r="I1588" s="355">
        <v>0</v>
      </c>
      <c r="J1588" s="355">
        <v>0</v>
      </c>
      <c r="K1588" s="355">
        <v>0</v>
      </c>
      <c r="L1588" s="355">
        <v>0</v>
      </c>
      <c r="M1588" s="355">
        <v>0</v>
      </c>
      <c r="N1588" s="355">
        <v>0</v>
      </c>
      <c r="O1588" s="344"/>
      <c r="P1588" s="344"/>
    </row>
    <row r="1589" spans="1:16">
      <c r="A1589" s="405"/>
      <c r="B1589" s="255">
        <v>112170340</v>
      </c>
      <c r="C1589" s="362" t="s">
        <v>1222</v>
      </c>
      <c r="D1589" s="355">
        <v>0</v>
      </c>
      <c r="E1589" s="355">
        <v>0</v>
      </c>
      <c r="F1589" s="355">
        <v>0</v>
      </c>
      <c r="G1589" s="355">
        <v>0</v>
      </c>
      <c r="H1589" s="355">
        <v>0</v>
      </c>
      <c r="I1589" s="355">
        <v>0</v>
      </c>
      <c r="J1589" s="355">
        <v>0</v>
      </c>
      <c r="K1589" s="355">
        <v>0</v>
      </c>
      <c r="L1589" s="355">
        <v>0</v>
      </c>
      <c r="M1589" s="355">
        <v>0</v>
      </c>
      <c r="N1589" s="355">
        <v>0</v>
      </c>
      <c r="O1589" s="344"/>
      <c r="P1589" s="344"/>
    </row>
    <row r="1590" spans="1:16">
      <c r="A1590" s="405"/>
      <c r="B1590" s="255">
        <v>112170341</v>
      </c>
      <c r="C1590" s="362" t="s">
        <v>2193</v>
      </c>
      <c r="D1590" s="355">
        <v>1060068292</v>
      </c>
      <c r="E1590" s="355">
        <v>262578881</v>
      </c>
      <c r="F1590" s="355">
        <v>276101693</v>
      </c>
      <c r="G1590" s="355">
        <v>288118033</v>
      </c>
      <c r="H1590" s="355">
        <v>299642755</v>
      </c>
      <c r="I1590" s="355">
        <v>311628465</v>
      </c>
      <c r="J1590" s="355">
        <v>324093604</v>
      </c>
      <c r="K1590" s="355">
        <v>337057348</v>
      </c>
      <c r="L1590" s="355">
        <v>350539642</v>
      </c>
      <c r="M1590" s="355">
        <v>364561227</v>
      </c>
      <c r="N1590" s="355">
        <v>379143676</v>
      </c>
      <c r="O1590" s="344"/>
      <c r="P1590" s="344"/>
    </row>
    <row r="1591" spans="1:16">
      <c r="A1591" s="405"/>
      <c r="B1591" s="255">
        <v>112170342</v>
      </c>
      <c r="C1591" s="362" t="s">
        <v>2194</v>
      </c>
      <c r="D1591" s="355">
        <v>386818613</v>
      </c>
      <c r="E1591" s="355">
        <v>407938910</v>
      </c>
      <c r="F1591" s="355">
        <v>428947764</v>
      </c>
      <c r="G1591" s="355">
        <v>447616183</v>
      </c>
      <c r="H1591" s="355">
        <v>465520831</v>
      </c>
      <c r="I1591" s="355">
        <v>484141664</v>
      </c>
      <c r="J1591" s="355">
        <v>503507330</v>
      </c>
      <c r="K1591" s="355">
        <v>523647624</v>
      </c>
      <c r="L1591" s="355">
        <v>544593529</v>
      </c>
      <c r="M1591" s="355">
        <v>566377270</v>
      </c>
      <c r="N1591" s="355">
        <v>589032361</v>
      </c>
      <c r="O1591" s="344"/>
      <c r="P1591" s="344"/>
    </row>
    <row r="1592" spans="1:16">
      <c r="A1592" s="405"/>
      <c r="B1592" s="255">
        <v>112170347</v>
      </c>
      <c r="C1592" s="362" t="s">
        <v>2195</v>
      </c>
      <c r="D1592" s="355">
        <v>0</v>
      </c>
      <c r="E1592" s="355">
        <v>0</v>
      </c>
      <c r="F1592" s="355">
        <v>0</v>
      </c>
      <c r="G1592" s="355">
        <v>0</v>
      </c>
      <c r="H1592" s="355">
        <v>0</v>
      </c>
      <c r="I1592" s="355">
        <v>0</v>
      </c>
      <c r="J1592" s="355">
        <v>0</v>
      </c>
      <c r="K1592" s="355">
        <v>0</v>
      </c>
      <c r="L1592" s="355">
        <v>0</v>
      </c>
      <c r="M1592" s="355">
        <v>0</v>
      </c>
      <c r="N1592" s="355">
        <v>0</v>
      </c>
      <c r="O1592" s="344"/>
      <c r="P1592" s="344"/>
    </row>
    <row r="1593" spans="1:16">
      <c r="A1593" s="405"/>
      <c r="B1593" s="255">
        <v>112170348</v>
      </c>
      <c r="C1593" s="362" t="s">
        <v>2196</v>
      </c>
      <c r="D1593" s="355">
        <v>0</v>
      </c>
      <c r="E1593" s="355">
        <v>0</v>
      </c>
      <c r="F1593" s="355">
        <v>0</v>
      </c>
      <c r="G1593" s="355">
        <v>0</v>
      </c>
      <c r="H1593" s="355">
        <v>0</v>
      </c>
      <c r="I1593" s="355">
        <v>0</v>
      </c>
      <c r="J1593" s="355">
        <v>0</v>
      </c>
      <c r="K1593" s="355">
        <v>0</v>
      </c>
      <c r="L1593" s="355">
        <v>0</v>
      </c>
      <c r="M1593" s="355">
        <v>0</v>
      </c>
      <c r="N1593" s="355">
        <v>0</v>
      </c>
      <c r="O1593" s="344"/>
      <c r="P1593" s="344"/>
    </row>
    <row r="1594" spans="1:16">
      <c r="A1594" s="405"/>
      <c r="B1594" s="255">
        <v>112170349</v>
      </c>
      <c r="C1594" s="362" t="s">
        <v>2197</v>
      </c>
      <c r="D1594" s="355">
        <v>195656132</v>
      </c>
      <c r="E1594" s="355">
        <v>206338956</v>
      </c>
      <c r="F1594" s="355">
        <v>216965412</v>
      </c>
      <c r="G1594" s="355">
        <v>226408057</v>
      </c>
      <c r="H1594" s="355">
        <v>235464379</v>
      </c>
      <c r="I1594" s="355">
        <v>244882954</v>
      </c>
      <c r="J1594" s="355">
        <v>254678273</v>
      </c>
      <c r="K1594" s="355">
        <v>264865403</v>
      </c>
      <c r="L1594" s="355">
        <v>275460020</v>
      </c>
      <c r="M1594" s="355">
        <v>286478420</v>
      </c>
      <c r="N1594" s="355">
        <v>297937557</v>
      </c>
      <c r="O1594" s="344"/>
      <c r="P1594" s="344"/>
    </row>
    <row r="1595" spans="1:16">
      <c r="A1595" s="405"/>
      <c r="B1595" s="255">
        <v>112170350</v>
      </c>
      <c r="C1595" s="362" t="s">
        <v>2198</v>
      </c>
      <c r="D1595" s="355">
        <v>0</v>
      </c>
      <c r="E1595" s="355">
        <v>0</v>
      </c>
      <c r="F1595" s="355">
        <v>0</v>
      </c>
      <c r="G1595" s="355">
        <v>0</v>
      </c>
      <c r="H1595" s="355">
        <v>0</v>
      </c>
      <c r="I1595" s="355">
        <v>0</v>
      </c>
      <c r="J1595" s="355">
        <v>0</v>
      </c>
      <c r="K1595" s="355">
        <v>0</v>
      </c>
      <c r="L1595" s="355">
        <v>0</v>
      </c>
      <c r="M1595" s="355">
        <v>0</v>
      </c>
      <c r="N1595" s="355">
        <v>0</v>
      </c>
      <c r="O1595" s="344"/>
      <c r="P1595" s="344"/>
    </row>
    <row r="1596" spans="1:16" ht="27.6">
      <c r="A1596" s="405"/>
      <c r="B1596" s="255">
        <v>112170351</v>
      </c>
      <c r="C1596" s="362" t="s">
        <v>2199</v>
      </c>
      <c r="D1596" s="355">
        <v>0</v>
      </c>
      <c r="E1596" s="355">
        <v>0</v>
      </c>
      <c r="F1596" s="355">
        <v>0</v>
      </c>
      <c r="G1596" s="355">
        <v>0</v>
      </c>
      <c r="H1596" s="355">
        <v>0</v>
      </c>
      <c r="I1596" s="355">
        <v>0</v>
      </c>
      <c r="J1596" s="355">
        <v>0</v>
      </c>
      <c r="K1596" s="355">
        <v>0</v>
      </c>
      <c r="L1596" s="355">
        <v>0</v>
      </c>
      <c r="M1596" s="355">
        <v>0</v>
      </c>
      <c r="N1596" s="355">
        <v>0</v>
      </c>
      <c r="O1596" s="344"/>
      <c r="P1596" s="344"/>
    </row>
    <row r="1597" spans="1:16" ht="27.6">
      <c r="A1597" s="405"/>
      <c r="B1597" s="255">
        <v>112170352</v>
      </c>
      <c r="C1597" s="362" t="s">
        <v>2200</v>
      </c>
      <c r="D1597" s="355">
        <v>40885407</v>
      </c>
      <c r="E1597" s="355">
        <v>43117750</v>
      </c>
      <c r="F1597" s="355">
        <v>45338314</v>
      </c>
      <c r="G1597" s="355">
        <v>47311502</v>
      </c>
      <c r="H1597" s="355">
        <v>49203962</v>
      </c>
      <c r="I1597" s="355">
        <v>51172121</v>
      </c>
      <c r="J1597" s="355">
        <v>53219006</v>
      </c>
      <c r="K1597" s="355">
        <v>55347766</v>
      </c>
      <c r="L1597" s="355">
        <v>57561677</v>
      </c>
      <c r="M1597" s="355">
        <v>59864144</v>
      </c>
      <c r="N1597" s="355">
        <v>62258709</v>
      </c>
      <c r="O1597" s="344"/>
      <c r="P1597" s="344"/>
    </row>
    <row r="1598" spans="1:16" ht="27.6">
      <c r="A1598" s="405"/>
      <c r="B1598" s="255">
        <v>112170353</v>
      </c>
      <c r="C1598" s="362" t="s">
        <v>2674</v>
      </c>
      <c r="D1598" s="355">
        <v>2838394</v>
      </c>
      <c r="E1598" s="355">
        <v>2993370</v>
      </c>
      <c r="F1598" s="355">
        <v>3147529</v>
      </c>
      <c r="G1598" s="355">
        <v>3284513</v>
      </c>
      <c r="H1598" s="355">
        <v>3415894</v>
      </c>
      <c r="I1598" s="355">
        <v>3552530</v>
      </c>
      <c r="J1598" s="355">
        <v>3694631</v>
      </c>
      <c r="K1598" s="355">
        <v>3842416</v>
      </c>
      <c r="L1598" s="355">
        <v>3996113</v>
      </c>
      <c r="M1598" s="355">
        <v>4155957</v>
      </c>
      <c r="N1598" s="355">
        <v>4322196</v>
      </c>
      <c r="O1598" s="344"/>
      <c r="P1598" s="344"/>
    </row>
    <row r="1599" spans="1:16">
      <c r="A1599" s="405"/>
      <c r="B1599" s="255">
        <v>112170354</v>
      </c>
      <c r="C1599" s="362" t="s">
        <v>2201</v>
      </c>
      <c r="D1599" s="355">
        <v>124588482</v>
      </c>
      <c r="E1599" s="355">
        <v>131391013</v>
      </c>
      <c r="F1599" s="355">
        <v>138157650</v>
      </c>
      <c r="G1599" s="355">
        <v>144170468</v>
      </c>
      <c r="H1599" s="355">
        <v>149937287</v>
      </c>
      <c r="I1599" s="355">
        <v>155934779</v>
      </c>
      <c r="J1599" s="355">
        <v>162172170</v>
      </c>
      <c r="K1599" s="355">
        <v>168659057</v>
      </c>
      <c r="L1599" s="355">
        <v>175405419</v>
      </c>
      <c r="M1599" s="355">
        <v>182421636</v>
      </c>
      <c r="N1599" s="355">
        <v>189718501</v>
      </c>
      <c r="O1599" s="344"/>
      <c r="P1599" s="344"/>
    </row>
    <row r="1600" spans="1:16">
      <c r="A1600" s="405"/>
      <c r="B1600" s="255">
        <v>112170355</v>
      </c>
      <c r="C1600" s="362" t="s">
        <v>1920</v>
      </c>
      <c r="D1600" s="355">
        <v>0</v>
      </c>
      <c r="E1600" s="355">
        <v>0</v>
      </c>
      <c r="F1600" s="355">
        <v>0</v>
      </c>
      <c r="G1600" s="355">
        <v>0</v>
      </c>
      <c r="H1600" s="355">
        <v>0</v>
      </c>
      <c r="I1600" s="355">
        <v>0</v>
      </c>
      <c r="J1600" s="355">
        <v>0</v>
      </c>
      <c r="K1600" s="355">
        <v>0</v>
      </c>
      <c r="L1600" s="355">
        <v>0</v>
      </c>
      <c r="M1600" s="355">
        <v>0</v>
      </c>
      <c r="N1600" s="355">
        <v>0</v>
      </c>
      <c r="O1600" s="344"/>
      <c r="P1600" s="344"/>
    </row>
    <row r="1601" spans="1:16" ht="27.6">
      <c r="A1601" s="405"/>
      <c r="B1601" s="255">
        <v>112170357</v>
      </c>
      <c r="C1601" s="362" t="s">
        <v>2675</v>
      </c>
      <c r="D1601" s="355">
        <v>0</v>
      </c>
      <c r="E1601" s="355">
        <v>0</v>
      </c>
      <c r="F1601" s="355">
        <v>0</v>
      </c>
      <c r="G1601" s="355">
        <v>0</v>
      </c>
      <c r="H1601" s="355">
        <v>0</v>
      </c>
      <c r="I1601" s="355">
        <v>0</v>
      </c>
      <c r="J1601" s="355">
        <v>0</v>
      </c>
      <c r="K1601" s="355">
        <v>0</v>
      </c>
      <c r="L1601" s="355">
        <v>0</v>
      </c>
      <c r="M1601" s="355">
        <v>0</v>
      </c>
      <c r="N1601" s="355">
        <v>0</v>
      </c>
      <c r="O1601" s="344"/>
      <c r="P1601" s="344"/>
    </row>
    <row r="1602" spans="1:16">
      <c r="A1602" s="405"/>
      <c r="B1602" s="255">
        <v>112170358</v>
      </c>
      <c r="C1602" s="362" t="s">
        <v>2676</v>
      </c>
      <c r="D1602" s="355">
        <v>2641391</v>
      </c>
      <c r="E1602" s="355">
        <v>2785611</v>
      </c>
      <c r="F1602" s="355">
        <v>2929070</v>
      </c>
      <c r="G1602" s="355">
        <v>3056547</v>
      </c>
      <c r="H1602" s="355">
        <v>3178809</v>
      </c>
      <c r="I1602" s="355">
        <v>3305962</v>
      </c>
      <c r="J1602" s="355">
        <v>3438200</v>
      </c>
      <c r="K1602" s="355">
        <v>3575728</v>
      </c>
      <c r="L1602" s="355">
        <v>3718757</v>
      </c>
      <c r="M1602" s="355">
        <v>3867507</v>
      </c>
      <c r="N1602" s="355">
        <v>4022208</v>
      </c>
      <c r="O1602" s="344"/>
      <c r="P1602" s="344"/>
    </row>
    <row r="1603" spans="1:16">
      <c r="A1603" s="405"/>
      <c r="B1603" s="255">
        <v>112170359</v>
      </c>
      <c r="C1603" s="362" t="s">
        <v>2677</v>
      </c>
      <c r="D1603" s="355">
        <v>28186781</v>
      </c>
      <c r="E1603" s="355">
        <v>8724588</v>
      </c>
      <c r="F1603" s="355">
        <v>9173904</v>
      </c>
      <c r="G1603" s="355">
        <v>9573166</v>
      </c>
      <c r="H1603" s="355">
        <v>9956092</v>
      </c>
      <c r="I1603" s="355">
        <v>10354336</v>
      </c>
      <c r="J1603" s="355">
        <v>10768509</v>
      </c>
      <c r="K1603" s="355">
        <v>11199250</v>
      </c>
      <c r="L1603" s="355">
        <v>11647220</v>
      </c>
      <c r="M1603" s="355">
        <v>12113109</v>
      </c>
      <c r="N1603" s="355">
        <v>12597633</v>
      </c>
      <c r="O1603" s="344"/>
      <c r="P1603" s="344"/>
    </row>
    <row r="1604" spans="1:16">
      <c r="A1604" s="405"/>
      <c r="B1604" s="255">
        <v>112170360</v>
      </c>
      <c r="C1604" s="362" t="s">
        <v>2678</v>
      </c>
      <c r="D1604" s="355">
        <v>2372133425</v>
      </c>
      <c r="E1604" s="355">
        <v>2501651909</v>
      </c>
      <c r="F1604" s="355">
        <v>2630486982</v>
      </c>
      <c r="G1604" s="355">
        <v>2744969534</v>
      </c>
      <c r="H1604" s="355">
        <v>2854768315</v>
      </c>
      <c r="I1604" s="355">
        <v>2968959047</v>
      </c>
      <c r="J1604" s="355">
        <v>3087717409</v>
      </c>
      <c r="K1604" s="355">
        <v>3211226106</v>
      </c>
      <c r="L1604" s="355">
        <v>3339675150</v>
      </c>
      <c r="M1604" s="355">
        <v>3473262156</v>
      </c>
      <c r="N1604" s="355">
        <v>3612192642</v>
      </c>
      <c r="O1604" s="344"/>
      <c r="P1604" s="344"/>
    </row>
    <row r="1605" spans="1:16">
      <c r="A1605" s="405"/>
      <c r="B1605" s="255">
        <v>112170361</v>
      </c>
      <c r="C1605" s="362" t="s">
        <v>2907</v>
      </c>
      <c r="D1605" s="355">
        <v>0</v>
      </c>
      <c r="E1605" s="355">
        <v>126338480</v>
      </c>
      <c r="F1605" s="355">
        <v>132844912</v>
      </c>
      <c r="G1605" s="355">
        <v>138626512</v>
      </c>
      <c r="H1605" s="355">
        <v>144171573</v>
      </c>
      <c r="I1605" s="355">
        <v>149938435</v>
      </c>
      <c r="J1605" s="355">
        <v>155935973</v>
      </c>
      <c r="K1605" s="355">
        <v>162173412</v>
      </c>
      <c r="L1605" s="355">
        <v>168660348</v>
      </c>
      <c r="M1605" s="355">
        <v>175406762</v>
      </c>
      <c r="N1605" s="355">
        <v>182423033</v>
      </c>
      <c r="O1605" s="344"/>
      <c r="P1605" s="344"/>
    </row>
    <row r="1606" spans="1:16">
      <c r="A1606" s="405"/>
      <c r="B1606" s="356">
        <v>11218</v>
      </c>
      <c r="C1606" s="258" t="s">
        <v>757</v>
      </c>
      <c r="D1606" s="358">
        <v>6084701910</v>
      </c>
      <c r="E1606" s="358">
        <v>2293971089</v>
      </c>
      <c r="F1606" s="358">
        <v>2362790221</v>
      </c>
      <c r="G1606" s="358">
        <v>2433673928</v>
      </c>
      <c r="H1606" s="358">
        <v>2506684146</v>
      </c>
      <c r="I1606" s="358">
        <v>2581884670</v>
      </c>
      <c r="J1606" s="358">
        <v>2659341210</v>
      </c>
      <c r="K1606" s="358">
        <v>2739121446</v>
      </c>
      <c r="L1606" s="358">
        <v>2821295089</v>
      </c>
      <c r="M1606" s="358">
        <v>2905933942</v>
      </c>
      <c r="N1606" s="358">
        <v>2993111961</v>
      </c>
      <c r="O1606" s="344"/>
      <c r="P1606" s="344"/>
    </row>
    <row r="1607" spans="1:16">
      <c r="A1607" s="405"/>
      <c r="B1607" s="255">
        <v>1121801</v>
      </c>
      <c r="C1607" s="354" t="s">
        <v>16</v>
      </c>
      <c r="D1607" s="355">
        <v>6084701910</v>
      </c>
      <c r="E1607" s="355">
        <v>2293971089</v>
      </c>
      <c r="F1607" s="355">
        <v>2362790221</v>
      </c>
      <c r="G1607" s="355">
        <v>2433673928</v>
      </c>
      <c r="H1607" s="355">
        <v>2506684146</v>
      </c>
      <c r="I1607" s="355">
        <v>2581884670</v>
      </c>
      <c r="J1607" s="355">
        <v>2659341210</v>
      </c>
      <c r="K1607" s="355">
        <v>2739121446</v>
      </c>
      <c r="L1607" s="355">
        <v>2821295089</v>
      </c>
      <c r="M1607" s="355">
        <v>2905933942</v>
      </c>
      <c r="N1607" s="355">
        <v>2993111961</v>
      </c>
      <c r="O1607" s="344"/>
      <c r="P1607" s="344"/>
    </row>
    <row r="1608" spans="1:16">
      <c r="A1608" s="405"/>
      <c r="B1608" s="366">
        <v>11219</v>
      </c>
      <c r="C1608" s="367" t="s">
        <v>135</v>
      </c>
      <c r="D1608" s="368">
        <v>0</v>
      </c>
      <c r="E1608" s="368">
        <v>0</v>
      </c>
      <c r="F1608" s="368">
        <v>0</v>
      </c>
      <c r="G1608" s="368">
        <v>0</v>
      </c>
      <c r="H1608" s="368">
        <v>0</v>
      </c>
      <c r="I1608" s="368">
        <v>0</v>
      </c>
      <c r="J1608" s="368">
        <v>0</v>
      </c>
      <c r="K1608" s="368">
        <v>0</v>
      </c>
      <c r="L1608" s="368">
        <v>0</v>
      </c>
      <c r="M1608" s="368">
        <v>0</v>
      </c>
      <c r="N1608" s="368">
        <v>0</v>
      </c>
      <c r="O1608" s="344"/>
      <c r="P1608" s="344"/>
    </row>
    <row r="1609" spans="1:16">
      <c r="A1609" s="405"/>
      <c r="B1609" s="348">
        <v>15</v>
      </c>
      <c r="C1609" s="241" t="s">
        <v>167</v>
      </c>
      <c r="D1609" s="242">
        <v>529477594446</v>
      </c>
      <c r="E1609" s="242">
        <v>521053193616</v>
      </c>
      <c r="F1609" s="242">
        <v>516980225022</v>
      </c>
      <c r="G1609" s="242">
        <v>526935019162</v>
      </c>
      <c r="H1609" s="242">
        <v>537130686238</v>
      </c>
      <c r="I1609" s="242">
        <v>547573013936</v>
      </c>
      <c r="J1609" s="242">
        <v>558267954428</v>
      </c>
      <c r="K1609" s="242">
        <v>569221628894</v>
      </c>
      <c r="L1609" s="242">
        <v>580440332175</v>
      </c>
      <c r="M1609" s="242">
        <v>591930537583</v>
      </c>
      <c r="N1609" s="242">
        <v>603698901815</v>
      </c>
      <c r="O1609" s="344"/>
      <c r="P1609" s="344"/>
    </row>
    <row r="1610" spans="1:16">
      <c r="A1610" s="405"/>
      <c r="B1610" s="350">
        <v>1501</v>
      </c>
      <c r="C1610" s="244" t="s">
        <v>2202</v>
      </c>
      <c r="D1610" s="351">
        <v>494934371724</v>
      </c>
      <c r="E1610" s="351">
        <v>488624444684</v>
      </c>
      <c r="F1610" s="351">
        <v>482976020408</v>
      </c>
      <c r="G1610" s="351">
        <v>492917170027</v>
      </c>
      <c r="H1610" s="351">
        <v>503088066707</v>
      </c>
      <c r="I1610" s="351">
        <v>513494571511</v>
      </c>
      <c r="J1610" s="351">
        <v>524142705805</v>
      </c>
      <c r="K1610" s="351">
        <v>535038655830</v>
      </c>
      <c r="L1610" s="351">
        <v>546188777410</v>
      </c>
      <c r="M1610" s="351">
        <v>557599600808</v>
      </c>
      <c r="N1610" s="351">
        <v>569277835690</v>
      </c>
      <c r="O1610" s="344"/>
      <c r="P1610" s="344"/>
    </row>
    <row r="1611" spans="1:16">
      <c r="A1611" s="405"/>
      <c r="B1611" s="352">
        <v>150101</v>
      </c>
      <c r="C1611" s="387" t="s">
        <v>2203</v>
      </c>
      <c r="D1611" s="353">
        <v>494030279601</v>
      </c>
      <c r="E1611" s="353">
        <v>488513176452</v>
      </c>
      <c r="F1611" s="353">
        <v>482863083152</v>
      </c>
      <c r="G1611" s="353">
        <v>492802538713</v>
      </c>
      <c r="H1611" s="353">
        <v>502971715923</v>
      </c>
      <c r="I1611" s="353">
        <v>513376475465</v>
      </c>
      <c r="J1611" s="353">
        <v>524022838318</v>
      </c>
      <c r="K1611" s="353">
        <v>534916990331</v>
      </c>
      <c r="L1611" s="353">
        <v>546065286929</v>
      </c>
      <c r="M1611" s="353">
        <v>557474257969</v>
      </c>
      <c r="N1611" s="353">
        <v>569150612709</v>
      </c>
      <c r="O1611" s="344"/>
      <c r="P1611" s="344"/>
    </row>
    <row r="1612" spans="1:16" ht="27.6">
      <c r="A1612" s="405"/>
      <c r="B1612" s="352">
        <v>15010106</v>
      </c>
      <c r="C1612" s="387" t="s">
        <v>4102</v>
      </c>
      <c r="D1612" s="353">
        <v>226838189010</v>
      </c>
      <c r="E1612" s="353">
        <v>206416900211</v>
      </c>
      <c r="F1612" s="353">
        <v>209513153714</v>
      </c>
      <c r="G1612" s="353">
        <v>212655851020</v>
      </c>
      <c r="H1612" s="353">
        <v>215845688785</v>
      </c>
      <c r="I1612" s="353">
        <v>219083374117</v>
      </c>
      <c r="J1612" s="353">
        <v>222369624729</v>
      </c>
      <c r="K1612" s="353">
        <v>225705169100</v>
      </c>
      <c r="L1612" s="353">
        <v>229090746636</v>
      </c>
      <c r="M1612" s="353">
        <v>232527107836</v>
      </c>
      <c r="N1612" s="353">
        <v>236015014452</v>
      </c>
      <c r="O1612" s="344"/>
      <c r="P1612" s="344"/>
    </row>
    <row r="1613" spans="1:16" ht="27.6">
      <c r="A1613" s="405"/>
      <c r="B1613" s="255">
        <v>1501010601</v>
      </c>
      <c r="C1613" s="362" t="s">
        <v>4102</v>
      </c>
      <c r="D1613" s="355">
        <v>224772187173</v>
      </c>
      <c r="E1613" s="355">
        <v>204319908345</v>
      </c>
      <c r="F1613" s="355">
        <v>207384706970</v>
      </c>
      <c r="G1613" s="355">
        <v>210495477575</v>
      </c>
      <c r="H1613" s="355">
        <v>213652909739</v>
      </c>
      <c r="I1613" s="355">
        <v>216857703385</v>
      </c>
      <c r="J1613" s="355">
        <v>220110568936</v>
      </c>
      <c r="K1613" s="355">
        <v>223412227470</v>
      </c>
      <c r="L1613" s="355">
        <v>226763410882</v>
      </c>
      <c r="M1613" s="355">
        <v>230164862045</v>
      </c>
      <c r="N1613" s="355">
        <v>233617334975</v>
      </c>
      <c r="O1613" s="344"/>
      <c r="P1613" s="344"/>
    </row>
    <row r="1614" spans="1:16" ht="27.6">
      <c r="A1614" s="405"/>
      <c r="B1614" s="255">
        <v>1501010602</v>
      </c>
      <c r="C1614" s="362" t="s">
        <v>4103</v>
      </c>
      <c r="D1614" s="355">
        <v>0</v>
      </c>
      <c r="E1614" s="355">
        <v>1</v>
      </c>
      <c r="F1614" s="355">
        <v>1</v>
      </c>
      <c r="G1614" s="355">
        <v>1</v>
      </c>
      <c r="H1614" s="355">
        <v>1</v>
      </c>
      <c r="I1614" s="355">
        <v>1</v>
      </c>
      <c r="J1614" s="355">
        <v>1</v>
      </c>
      <c r="K1614" s="355">
        <v>1</v>
      </c>
      <c r="L1614" s="355">
        <v>1</v>
      </c>
      <c r="M1614" s="355">
        <v>1</v>
      </c>
      <c r="N1614" s="355">
        <v>1</v>
      </c>
      <c r="O1614" s="344"/>
      <c r="P1614" s="344"/>
    </row>
    <row r="1615" spans="1:16" ht="27.6">
      <c r="A1615" s="405"/>
      <c r="B1615" s="255">
        <v>1501010603</v>
      </c>
      <c r="C1615" s="362" t="s">
        <v>4104</v>
      </c>
      <c r="D1615" s="355">
        <v>2066001837</v>
      </c>
      <c r="E1615" s="355">
        <v>2096991865</v>
      </c>
      <c r="F1615" s="355">
        <v>2128446743</v>
      </c>
      <c r="G1615" s="355">
        <v>2160373444</v>
      </c>
      <c r="H1615" s="355">
        <v>2192779045</v>
      </c>
      <c r="I1615" s="355">
        <v>2225670731</v>
      </c>
      <c r="J1615" s="355">
        <v>2259055792</v>
      </c>
      <c r="K1615" s="355">
        <v>2292941629</v>
      </c>
      <c r="L1615" s="355">
        <v>2327335753</v>
      </c>
      <c r="M1615" s="355">
        <v>2362245790</v>
      </c>
      <c r="N1615" s="355">
        <v>2397679476</v>
      </c>
      <c r="O1615" s="344"/>
      <c r="P1615" s="344"/>
    </row>
    <row r="1616" spans="1:16">
      <c r="A1616" s="405"/>
      <c r="B1616" s="356">
        <v>15010102</v>
      </c>
      <c r="C1616" s="388" t="s">
        <v>217</v>
      </c>
      <c r="D1616" s="358">
        <v>173612180245</v>
      </c>
      <c r="E1616" s="358">
        <v>184963632923</v>
      </c>
      <c r="F1616" s="358">
        <v>178571500955</v>
      </c>
      <c r="G1616" s="358">
        <v>183928645984</v>
      </c>
      <c r="H1616" s="358">
        <v>189446505364</v>
      </c>
      <c r="I1616" s="358">
        <v>195129900525</v>
      </c>
      <c r="J1616" s="358">
        <v>200983797540</v>
      </c>
      <c r="K1616" s="358">
        <v>207013311467</v>
      </c>
      <c r="L1616" s="358">
        <v>213223710810</v>
      </c>
      <c r="M1616" s="358">
        <v>219620422135</v>
      </c>
      <c r="N1616" s="358">
        <v>226209034799</v>
      </c>
      <c r="O1616" s="344"/>
      <c r="P1616" s="344"/>
    </row>
    <row r="1617" spans="1:16">
      <c r="A1617" s="405"/>
      <c r="B1617" s="375">
        <v>1501010201</v>
      </c>
      <c r="C1617" s="376" t="s">
        <v>419</v>
      </c>
      <c r="D1617" s="377">
        <v>17563443547</v>
      </c>
      <c r="E1617" s="377">
        <v>10858809026</v>
      </c>
      <c r="F1617" s="377">
        <v>13019164336</v>
      </c>
      <c r="G1617" s="377">
        <v>13409739266</v>
      </c>
      <c r="H1617" s="377">
        <v>13812031444</v>
      </c>
      <c r="I1617" s="377">
        <v>14226392388</v>
      </c>
      <c r="J1617" s="377">
        <v>14653184159</v>
      </c>
      <c r="K1617" s="377">
        <v>15092779684</v>
      </c>
      <c r="L1617" s="377">
        <v>15545563074</v>
      </c>
      <c r="M1617" s="377">
        <v>16011929967</v>
      </c>
      <c r="N1617" s="377">
        <v>16492287866</v>
      </c>
      <c r="O1617" s="344"/>
      <c r="P1617" s="344"/>
    </row>
    <row r="1618" spans="1:16" ht="27.6">
      <c r="A1618" s="405"/>
      <c r="B1618" s="255">
        <v>150101020101</v>
      </c>
      <c r="C1618" s="371" t="s">
        <v>420</v>
      </c>
      <c r="D1618" s="355">
        <v>17563443547</v>
      </c>
      <c r="E1618" s="355">
        <v>10858809026</v>
      </c>
      <c r="F1618" s="355">
        <v>13019164336</v>
      </c>
      <c r="G1618" s="355">
        <v>13409739266</v>
      </c>
      <c r="H1618" s="355">
        <v>13812031444</v>
      </c>
      <c r="I1618" s="355">
        <v>14226392388</v>
      </c>
      <c r="J1618" s="355">
        <v>14653184159</v>
      </c>
      <c r="K1618" s="355">
        <v>15092779684</v>
      </c>
      <c r="L1618" s="355">
        <v>15545563074</v>
      </c>
      <c r="M1618" s="355">
        <v>16011929967</v>
      </c>
      <c r="N1618" s="355">
        <v>16492287866</v>
      </c>
      <c r="O1618" s="344"/>
      <c r="P1618" s="344"/>
    </row>
    <row r="1619" spans="1:16" ht="27.6">
      <c r="A1619" s="405"/>
      <c r="B1619" s="255">
        <v>150101020102</v>
      </c>
      <c r="C1619" s="371" t="s">
        <v>421</v>
      </c>
      <c r="D1619" s="355">
        <v>0</v>
      </c>
      <c r="E1619" s="355">
        <v>0</v>
      </c>
      <c r="F1619" s="355">
        <v>0</v>
      </c>
      <c r="G1619" s="355">
        <v>0</v>
      </c>
      <c r="H1619" s="355">
        <v>0</v>
      </c>
      <c r="I1619" s="355">
        <v>0</v>
      </c>
      <c r="J1619" s="355">
        <v>0</v>
      </c>
      <c r="K1619" s="355">
        <v>0</v>
      </c>
      <c r="L1619" s="355">
        <v>0</v>
      </c>
      <c r="M1619" s="355">
        <v>0</v>
      </c>
      <c r="N1619" s="355">
        <v>0</v>
      </c>
      <c r="O1619" s="344"/>
      <c r="P1619" s="344"/>
    </row>
    <row r="1620" spans="1:16">
      <c r="A1620" s="405"/>
      <c r="B1620" s="375">
        <v>1501010202</v>
      </c>
      <c r="C1620" s="376" t="s">
        <v>422</v>
      </c>
      <c r="D1620" s="377">
        <v>156048736698</v>
      </c>
      <c r="E1620" s="377">
        <v>174104823897</v>
      </c>
      <c r="F1620" s="377">
        <v>165552336619</v>
      </c>
      <c r="G1620" s="377">
        <v>170518906718</v>
      </c>
      <c r="H1620" s="377">
        <v>175634473920</v>
      </c>
      <c r="I1620" s="377">
        <v>180903508137</v>
      </c>
      <c r="J1620" s="377">
        <v>186330613381</v>
      </c>
      <c r="K1620" s="377">
        <v>191920531783</v>
      </c>
      <c r="L1620" s="377">
        <v>197678147736</v>
      </c>
      <c r="M1620" s="377">
        <v>203608492168</v>
      </c>
      <c r="N1620" s="377">
        <v>209716746933</v>
      </c>
      <c r="O1620" s="344"/>
      <c r="P1620" s="344"/>
    </row>
    <row r="1621" spans="1:16" ht="27.6">
      <c r="A1621" s="405"/>
      <c r="B1621" s="255">
        <v>150101020201</v>
      </c>
      <c r="C1621" s="371" t="s">
        <v>423</v>
      </c>
      <c r="D1621" s="355">
        <v>156048736698</v>
      </c>
      <c r="E1621" s="355">
        <v>174104823897</v>
      </c>
      <c r="F1621" s="355">
        <v>165552336619</v>
      </c>
      <c r="G1621" s="355">
        <v>170518906718</v>
      </c>
      <c r="H1621" s="355">
        <v>175634473920</v>
      </c>
      <c r="I1621" s="355">
        <v>180903508137</v>
      </c>
      <c r="J1621" s="355">
        <v>186330613381</v>
      </c>
      <c r="K1621" s="355">
        <v>191920531783</v>
      </c>
      <c r="L1621" s="355">
        <v>197678147736</v>
      </c>
      <c r="M1621" s="355">
        <v>203608492168</v>
      </c>
      <c r="N1621" s="355">
        <v>209716746933</v>
      </c>
      <c r="O1621" s="344"/>
      <c r="P1621" s="344"/>
    </row>
    <row r="1622" spans="1:16" ht="27.6">
      <c r="A1622" s="405"/>
      <c r="B1622" s="255">
        <v>150101020202</v>
      </c>
      <c r="C1622" s="371" t="s">
        <v>424</v>
      </c>
      <c r="D1622" s="355">
        <v>0</v>
      </c>
      <c r="E1622" s="355">
        <v>0</v>
      </c>
      <c r="F1622" s="355">
        <v>0</v>
      </c>
      <c r="G1622" s="355">
        <v>0</v>
      </c>
      <c r="H1622" s="355">
        <v>0</v>
      </c>
      <c r="I1622" s="355">
        <v>0</v>
      </c>
      <c r="J1622" s="355">
        <v>0</v>
      </c>
      <c r="K1622" s="355">
        <v>0</v>
      </c>
      <c r="L1622" s="355">
        <v>0</v>
      </c>
      <c r="M1622" s="355">
        <v>0</v>
      </c>
      <c r="N1622" s="355">
        <v>0</v>
      </c>
      <c r="O1622" s="344"/>
      <c r="P1622" s="344"/>
    </row>
    <row r="1623" spans="1:16">
      <c r="A1623" s="405"/>
      <c r="B1623" s="352">
        <v>15010105</v>
      </c>
      <c r="C1623" s="387" t="s">
        <v>2252</v>
      </c>
      <c r="D1623" s="353">
        <v>22883409998</v>
      </c>
      <c r="E1623" s="353">
        <v>25614167409</v>
      </c>
      <c r="F1623" s="353">
        <v>22172871740</v>
      </c>
      <c r="G1623" s="353">
        <v>22508880504</v>
      </c>
      <c r="H1623" s="353">
        <v>22849981319</v>
      </c>
      <c r="I1623" s="353">
        <v>23196251353</v>
      </c>
      <c r="J1623" s="353">
        <v>23547768947</v>
      </c>
      <c r="K1623" s="353">
        <v>23904613626</v>
      </c>
      <c r="L1623" s="353">
        <v>24266866123</v>
      </c>
      <c r="M1623" s="353">
        <v>24634608395</v>
      </c>
      <c r="N1623" s="353">
        <v>25007923636</v>
      </c>
      <c r="O1623" s="344"/>
      <c r="P1623" s="344"/>
    </row>
    <row r="1624" spans="1:16">
      <c r="A1624" s="405"/>
      <c r="B1624" s="255">
        <v>1501010501</v>
      </c>
      <c r="C1624" s="362" t="s">
        <v>2253</v>
      </c>
      <c r="D1624" s="355">
        <v>5720857755</v>
      </c>
      <c r="E1624" s="355">
        <v>6403541852</v>
      </c>
      <c r="F1624" s="355">
        <v>5094430417</v>
      </c>
      <c r="G1624" s="355">
        <v>5170846873</v>
      </c>
      <c r="H1624" s="355">
        <v>5248409576</v>
      </c>
      <c r="I1624" s="355">
        <v>5327135720</v>
      </c>
      <c r="J1624" s="355">
        <v>5407042756</v>
      </c>
      <c r="K1624" s="355">
        <v>5488148397</v>
      </c>
      <c r="L1624" s="355">
        <v>5570470623</v>
      </c>
      <c r="M1624" s="355">
        <v>5654027683</v>
      </c>
      <c r="N1624" s="355">
        <v>5738838098</v>
      </c>
      <c r="O1624" s="344"/>
      <c r="P1624" s="344"/>
    </row>
    <row r="1625" spans="1:16">
      <c r="A1625" s="405"/>
      <c r="B1625" s="255">
        <v>1501010502</v>
      </c>
      <c r="C1625" s="362" t="s">
        <v>2254</v>
      </c>
      <c r="D1625" s="355">
        <v>17162552243</v>
      </c>
      <c r="E1625" s="355">
        <v>19210625557</v>
      </c>
      <c r="F1625" s="355">
        <v>17078441323</v>
      </c>
      <c r="G1625" s="355">
        <v>17338033631</v>
      </c>
      <c r="H1625" s="355">
        <v>17601571743</v>
      </c>
      <c r="I1625" s="355">
        <v>17869115633</v>
      </c>
      <c r="J1625" s="355">
        <v>18140726191</v>
      </c>
      <c r="K1625" s="355">
        <v>18416465229</v>
      </c>
      <c r="L1625" s="355">
        <v>18696395500</v>
      </c>
      <c r="M1625" s="355">
        <v>18980580712</v>
      </c>
      <c r="N1625" s="355">
        <v>19269085538</v>
      </c>
      <c r="O1625" s="344"/>
      <c r="P1625" s="344"/>
    </row>
    <row r="1626" spans="1:16">
      <c r="A1626" s="405"/>
      <c r="B1626" s="366">
        <v>15010104</v>
      </c>
      <c r="C1626" s="378" t="s">
        <v>755</v>
      </c>
      <c r="D1626" s="368">
        <v>70696500348</v>
      </c>
      <c r="E1626" s="368">
        <v>71518475909</v>
      </c>
      <c r="F1626" s="368">
        <v>72605556743</v>
      </c>
      <c r="G1626" s="368">
        <v>73709161205</v>
      </c>
      <c r="H1626" s="368">
        <v>74829540455</v>
      </c>
      <c r="I1626" s="368">
        <v>75966949470</v>
      </c>
      <c r="J1626" s="368">
        <v>77121647102</v>
      </c>
      <c r="K1626" s="368">
        <v>78293896138</v>
      </c>
      <c r="L1626" s="368">
        <v>79483963360</v>
      </c>
      <c r="M1626" s="368">
        <v>80692119603</v>
      </c>
      <c r="N1626" s="368">
        <v>81918639822</v>
      </c>
      <c r="O1626" s="344"/>
      <c r="P1626" s="344"/>
    </row>
    <row r="1627" spans="1:16">
      <c r="A1627" s="405"/>
      <c r="B1627" s="352">
        <v>150102</v>
      </c>
      <c r="C1627" s="387" t="s">
        <v>425</v>
      </c>
      <c r="D1627" s="353">
        <v>904092123</v>
      </c>
      <c r="E1627" s="353">
        <v>111268232</v>
      </c>
      <c r="F1627" s="353">
        <v>112937256</v>
      </c>
      <c r="G1627" s="353">
        <v>114631314</v>
      </c>
      <c r="H1627" s="353">
        <v>116350784</v>
      </c>
      <c r="I1627" s="353">
        <v>118096046</v>
      </c>
      <c r="J1627" s="353">
        <v>119867487</v>
      </c>
      <c r="K1627" s="353">
        <v>121665499</v>
      </c>
      <c r="L1627" s="353">
        <v>123490481</v>
      </c>
      <c r="M1627" s="353">
        <v>125342839</v>
      </c>
      <c r="N1627" s="353">
        <v>127222981</v>
      </c>
      <c r="O1627" s="344"/>
      <c r="P1627" s="344"/>
    </row>
    <row r="1628" spans="1:16">
      <c r="A1628" s="405"/>
      <c r="B1628" s="383">
        <v>15010202</v>
      </c>
      <c r="C1628" s="369" t="s">
        <v>2204</v>
      </c>
      <c r="D1628" s="370">
        <v>904092123</v>
      </c>
      <c r="E1628" s="370">
        <v>111268232</v>
      </c>
      <c r="F1628" s="370">
        <v>112937256</v>
      </c>
      <c r="G1628" s="370">
        <v>114631314</v>
      </c>
      <c r="H1628" s="370">
        <v>116350784</v>
      </c>
      <c r="I1628" s="370">
        <v>118096046</v>
      </c>
      <c r="J1628" s="370">
        <v>119867487</v>
      </c>
      <c r="K1628" s="370">
        <v>121665499</v>
      </c>
      <c r="L1628" s="370">
        <v>123490481</v>
      </c>
      <c r="M1628" s="370">
        <v>125342839</v>
      </c>
      <c r="N1628" s="370">
        <v>127222981</v>
      </c>
      <c r="O1628" s="344"/>
      <c r="P1628" s="344"/>
    </row>
    <row r="1629" spans="1:16">
      <c r="A1629" s="405"/>
      <c r="B1629" s="255">
        <v>1501020201</v>
      </c>
      <c r="C1629" s="371" t="s">
        <v>2205</v>
      </c>
      <c r="D1629" s="355">
        <v>904092123</v>
      </c>
      <c r="E1629" s="355">
        <v>111268232</v>
      </c>
      <c r="F1629" s="355">
        <v>112937256</v>
      </c>
      <c r="G1629" s="355">
        <v>114631314</v>
      </c>
      <c r="H1629" s="355">
        <v>116350784</v>
      </c>
      <c r="I1629" s="355">
        <v>118096046</v>
      </c>
      <c r="J1629" s="355">
        <v>119867487</v>
      </c>
      <c r="K1629" s="355">
        <v>121665499</v>
      </c>
      <c r="L1629" s="355">
        <v>123490481</v>
      </c>
      <c r="M1629" s="355">
        <v>125342839</v>
      </c>
      <c r="N1629" s="355">
        <v>127222981</v>
      </c>
      <c r="O1629" s="344"/>
      <c r="P1629" s="344"/>
    </row>
    <row r="1630" spans="1:16" ht="27.6">
      <c r="A1630" s="405"/>
      <c r="B1630" s="350">
        <v>1502</v>
      </c>
      <c r="C1630" s="243" t="s">
        <v>751</v>
      </c>
      <c r="D1630" s="351">
        <v>14027121763</v>
      </c>
      <c r="E1630" s="351">
        <v>14027121763</v>
      </c>
      <c r="F1630" s="351">
        <v>13416717532</v>
      </c>
      <c r="G1630" s="351">
        <v>13121549747</v>
      </c>
      <c r="H1630" s="351">
        <v>12832875652</v>
      </c>
      <c r="I1630" s="351">
        <v>12550552388</v>
      </c>
      <c r="J1630" s="351">
        <v>12274440235</v>
      </c>
      <c r="K1630" s="351">
        <v>12004402550</v>
      </c>
      <c r="L1630" s="351">
        <v>11740305694</v>
      </c>
      <c r="M1630" s="351">
        <v>11482018969</v>
      </c>
      <c r="N1630" s="351">
        <v>11229414551</v>
      </c>
      <c r="O1630" s="344"/>
      <c r="P1630" s="344"/>
    </row>
    <row r="1631" spans="1:16" ht="27.6">
      <c r="A1631" s="405"/>
      <c r="B1631" s="352">
        <v>150201</v>
      </c>
      <c r="C1631" s="387" t="s">
        <v>2206</v>
      </c>
      <c r="D1631" s="353">
        <v>14027121763</v>
      </c>
      <c r="E1631" s="353">
        <v>14027121763</v>
      </c>
      <c r="F1631" s="353">
        <v>13416717532</v>
      </c>
      <c r="G1631" s="353">
        <v>13121549747</v>
      </c>
      <c r="H1631" s="353">
        <v>12832875652</v>
      </c>
      <c r="I1631" s="353">
        <v>12550552388</v>
      </c>
      <c r="J1631" s="353">
        <v>12274440235</v>
      </c>
      <c r="K1631" s="353">
        <v>12004402550</v>
      </c>
      <c r="L1631" s="353">
        <v>11740305694</v>
      </c>
      <c r="M1631" s="353">
        <v>11482018969</v>
      </c>
      <c r="N1631" s="353">
        <v>11229414551</v>
      </c>
      <c r="O1631" s="344"/>
      <c r="P1631" s="344"/>
    </row>
    <row r="1632" spans="1:16" ht="27.6">
      <c r="A1632" s="405"/>
      <c r="B1632" s="356">
        <v>15020101</v>
      </c>
      <c r="C1632" s="388" t="s">
        <v>427</v>
      </c>
      <c r="D1632" s="358">
        <v>0</v>
      </c>
      <c r="E1632" s="358">
        <v>0</v>
      </c>
      <c r="F1632" s="358">
        <v>0</v>
      </c>
      <c r="G1632" s="358">
        <v>0</v>
      </c>
      <c r="H1632" s="358">
        <v>0</v>
      </c>
      <c r="I1632" s="358">
        <v>0</v>
      </c>
      <c r="J1632" s="358">
        <v>0</v>
      </c>
      <c r="K1632" s="358">
        <v>0</v>
      </c>
      <c r="L1632" s="358">
        <v>0</v>
      </c>
      <c r="M1632" s="358">
        <v>0</v>
      </c>
      <c r="N1632" s="358">
        <v>0</v>
      </c>
      <c r="O1632" s="344"/>
      <c r="P1632" s="344"/>
    </row>
    <row r="1633" spans="1:16" ht="41.4">
      <c r="A1633" s="405"/>
      <c r="B1633" s="255">
        <v>1502010101</v>
      </c>
      <c r="C1633" s="371" t="s">
        <v>2207</v>
      </c>
      <c r="D1633" s="355">
        <v>0</v>
      </c>
      <c r="E1633" s="355">
        <v>0</v>
      </c>
      <c r="F1633" s="355">
        <v>0</v>
      </c>
      <c r="G1633" s="355">
        <v>0</v>
      </c>
      <c r="H1633" s="355">
        <v>0</v>
      </c>
      <c r="I1633" s="355">
        <v>0</v>
      </c>
      <c r="J1633" s="355">
        <v>0</v>
      </c>
      <c r="K1633" s="355">
        <v>0</v>
      </c>
      <c r="L1633" s="355">
        <v>0</v>
      </c>
      <c r="M1633" s="355">
        <v>0</v>
      </c>
      <c r="N1633" s="355">
        <v>0</v>
      </c>
      <c r="O1633" s="344"/>
      <c r="P1633" s="344"/>
    </row>
    <row r="1634" spans="1:16" ht="41.4">
      <c r="A1634" s="405"/>
      <c r="B1634" s="255">
        <v>1502010102</v>
      </c>
      <c r="C1634" s="371" t="s">
        <v>2208</v>
      </c>
      <c r="D1634" s="355">
        <v>0</v>
      </c>
      <c r="E1634" s="355">
        <v>0</v>
      </c>
      <c r="F1634" s="355">
        <v>0</v>
      </c>
      <c r="G1634" s="355">
        <v>0</v>
      </c>
      <c r="H1634" s="355">
        <v>0</v>
      </c>
      <c r="I1634" s="355">
        <v>0</v>
      </c>
      <c r="J1634" s="355">
        <v>0</v>
      </c>
      <c r="K1634" s="355">
        <v>0</v>
      </c>
      <c r="L1634" s="355">
        <v>0</v>
      </c>
      <c r="M1634" s="355">
        <v>0</v>
      </c>
      <c r="N1634" s="355">
        <v>0</v>
      </c>
      <c r="O1634" s="344"/>
      <c r="P1634" s="344"/>
    </row>
    <row r="1635" spans="1:16">
      <c r="A1635" s="405"/>
      <c r="B1635" s="356">
        <v>15020102</v>
      </c>
      <c r="C1635" s="388" t="s">
        <v>430</v>
      </c>
      <c r="D1635" s="358">
        <v>14027121763</v>
      </c>
      <c r="E1635" s="358">
        <v>14027121763</v>
      </c>
      <c r="F1635" s="358">
        <v>13416717532</v>
      </c>
      <c r="G1635" s="358">
        <v>13121549747</v>
      </c>
      <c r="H1635" s="358">
        <v>12832875652</v>
      </c>
      <c r="I1635" s="358">
        <v>12550552388</v>
      </c>
      <c r="J1635" s="358">
        <v>12274440235</v>
      </c>
      <c r="K1635" s="358">
        <v>12004402550</v>
      </c>
      <c r="L1635" s="358">
        <v>11740305694</v>
      </c>
      <c r="M1635" s="358">
        <v>11482018969</v>
      </c>
      <c r="N1635" s="358">
        <v>11229414551</v>
      </c>
      <c r="O1635" s="344"/>
      <c r="P1635" s="344"/>
    </row>
    <row r="1636" spans="1:16" ht="27.6">
      <c r="A1636" s="405"/>
      <c r="B1636" s="255">
        <v>1502010201</v>
      </c>
      <c r="C1636" s="371" t="s">
        <v>2209</v>
      </c>
      <c r="D1636" s="355">
        <v>0</v>
      </c>
      <c r="E1636" s="355">
        <v>0</v>
      </c>
      <c r="F1636" s="355">
        <v>0</v>
      </c>
      <c r="G1636" s="355">
        <v>0</v>
      </c>
      <c r="H1636" s="355">
        <v>0</v>
      </c>
      <c r="I1636" s="355">
        <v>0</v>
      </c>
      <c r="J1636" s="355">
        <v>0</v>
      </c>
      <c r="K1636" s="355">
        <v>0</v>
      </c>
      <c r="L1636" s="355">
        <v>0</v>
      </c>
      <c r="M1636" s="355">
        <v>0</v>
      </c>
      <c r="N1636" s="355">
        <v>0</v>
      </c>
      <c r="O1636" s="344"/>
      <c r="P1636" s="344"/>
    </row>
    <row r="1637" spans="1:16" ht="27.6">
      <c r="A1637" s="405"/>
      <c r="B1637" s="255">
        <v>1502010202</v>
      </c>
      <c r="C1637" s="371" t="s">
        <v>2210</v>
      </c>
      <c r="D1637" s="355">
        <v>14027121763</v>
      </c>
      <c r="E1637" s="355">
        <v>14027121763</v>
      </c>
      <c r="F1637" s="355">
        <v>13416717532</v>
      </c>
      <c r="G1637" s="355">
        <v>13121549747</v>
      </c>
      <c r="H1637" s="355">
        <v>12832875652</v>
      </c>
      <c r="I1637" s="355">
        <v>12550552388</v>
      </c>
      <c r="J1637" s="355">
        <v>12274440235</v>
      </c>
      <c r="K1637" s="355">
        <v>12004402550</v>
      </c>
      <c r="L1637" s="355">
        <v>11740305694</v>
      </c>
      <c r="M1637" s="355">
        <v>11482018969</v>
      </c>
      <c r="N1637" s="355">
        <v>11229414551</v>
      </c>
      <c r="O1637" s="344"/>
      <c r="P1637" s="344"/>
    </row>
    <row r="1638" spans="1:16">
      <c r="A1638" s="405"/>
      <c r="B1638" s="356">
        <v>15020103</v>
      </c>
      <c r="C1638" s="388" t="s">
        <v>2252</v>
      </c>
      <c r="D1638" s="358">
        <v>0</v>
      </c>
      <c r="E1638" s="358">
        <v>0</v>
      </c>
      <c r="F1638" s="358">
        <v>0</v>
      </c>
      <c r="G1638" s="358">
        <v>0</v>
      </c>
      <c r="H1638" s="358">
        <v>0</v>
      </c>
      <c r="I1638" s="358">
        <v>0</v>
      </c>
      <c r="J1638" s="358">
        <v>0</v>
      </c>
      <c r="K1638" s="358">
        <v>0</v>
      </c>
      <c r="L1638" s="358">
        <v>0</v>
      </c>
      <c r="M1638" s="358">
        <v>0</v>
      </c>
      <c r="N1638" s="358">
        <v>0</v>
      </c>
      <c r="O1638" s="344"/>
      <c r="P1638" s="344"/>
    </row>
    <row r="1639" spans="1:16" ht="41.4">
      <c r="A1639" s="405">
        <f>HLOOKUP(B1614,'BASE 1'!$C$1:$UG$236,223,0)</f>
        <v>0</v>
      </c>
      <c r="B1639" s="352" t="s">
        <v>2610</v>
      </c>
      <c r="C1639" s="387" t="s">
        <v>2211</v>
      </c>
      <c r="D1639" s="353">
        <v>0</v>
      </c>
      <c r="E1639" s="353">
        <v>0</v>
      </c>
      <c r="F1639" s="353">
        <v>0</v>
      </c>
      <c r="G1639" s="353">
        <v>0</v>
      </c>
      <c r="H1639" s="353">
        <v>0</v>
      </c>
      <c r="I1639" s="353">
        <v>0</v>
      </c>
      <c r="J1639" s="353">
        <v>0</v>
      </c>
      <c r="K1639" s="353">
        <v>0</v>
      </c>
      <c r="L1639" s="353">
        <v>0</v>
      </c>
      <c r="M1639" s="353">
        <v>0</v>
      </c>
      <c r="N1639" s="353">
        <v>0</v>
      </c>
      <c r="O1639" s="344"/>
      <c r="P1639" s="344"/>
    </row>
    <row r="1640" spans="1:16" ht="41.4">
      <c r="A1640" s="405"/>
      <c r="B1640" s="383" t="s">
        <v>2611</v>
      </c>
      <c r="C1640" s="369" t="s">
        <v>2212</v>
      </c>
      <c r="D1640" s="370">
        <v>0</v>
      </c>
      <c r="E1640" s="370">
        <v>0</v>
      </c>
      <c r="F1640" s="370">
        <v>0</v>
      </c>
      <c r="G1640" s="370">
        <v>0</v>
      </c>
      <c r="H1640" s="370">
        <v>0</v>
      </c>
      <c r="I1640" s="370">
        <v>0</v>
      </c>
      <c r="J1640" s="370">
        <v>0</v>
      </c>
      <c r="K1640" s="370">
        <v>0</v>
      </c>
      <c r="L1640" s="370">
        <v>0</v>
      </c>
      <c r="M1640" s="370">
        <v>0</v>
      </c>
      <c r="N1640" s="370">
        <v>0</v>
      </c>
      <c r="O1640" s="344"/>
      <c r="P1640" s="344"/>
    </row>
    <row r="1641" spans="1:16" ht="41.4">
      <c r="A1641" s="405"/>
      <c r="B1641" s="255">
        <v>1502020201</v>
      </c>
      <c r="C1641" s="371" t="s">
        <v>2213</v>
      </c>
      <c r="D1641" s="355">
        <v>0</v>
      </c>
      <c r="E1641" s="355">
        <v>0</v>
      </c>
      <c r="F1641" s="355">
        <v>0</v>
      </c>
      <c r="G1641" s="355">
        <v>0</v>
      </c>
      <c r="H1641" s="355">
        <v>0</v>
      </c>
      <c r="I1641" s="355">
        <v>0</v>
      </c>
      <c r="J1641" s="355">
        <v>0</v>
      </c>
      <c r="K1641" s="355">
        <v>0</v>
      </c>
      <c r="L1641" s="355">
        <v>0</v>
      </c>
      <c r="M1641" s="355">
        <v>0</v>
      </c>
      <c r="N1641" s="355">
        <v>0</v>
      </c>
      <c r="O1641" s="344"/>
      <c r="P1641" s="344"/>
    </row>
    <row r="1642" spans="1:16">
      <c r="A1642" s="405"/>
      <c r="B1642" s="350">
        <v>1503</v>
      </c>
      <c r="C1642" s="244" t="s">
        <v>436</v>
      </c>
      <c r="D1642" s="351">
        <v>20516100959</v>
      </c>
      <c r="E1642" s="351">
        <v>18401627169</v>
      </c>
      <c r="F1642" s="351">
        <v>20587487082</v>
      </c>
      <c r="G1642" s="351">
        <v>20896299388</v>
      </c>
      <c r="H1642" s="351">
        <v>21209743879</v>
      </c>
      <c r="I1642" s="351">
        <v>21527890037</v>
      </c>
      <c r="J1642" s="351">
        <v>21850808388</v>
      </c>
      <c r="K1642" s="351">
        <v>22178570514</v>
      </c>
      <c r="L1642" s="351">
        <v>22511249071</v>
      </c>
      <c r="M1642" s="351">
        <v>22848917806</v>
      </c>
      <c r="N1642" s="351">
        <v>23191651574</v>
      </c>
      <c r="O1642" s="344"/>
      <c r="P1642" s="344"/>
    </row>
    <row r="1643" spans="1:16">
      <c r="A1643" s="405"/>
      <c r="B1643" s="352" t="s">
        <v>2612</v>
      </c>
      <c r="C1643" s="387" t="s">
        <v>2214</v>
      </c>
      <c r="D1643" s="353">
        <v>20312722442</v>
      </c>
      <c r="E1643" s="353">
        <v>18146398834</v>
      </c>
      <c r="F1643" s="353">
        <v>20328430322</v>
      </c>
      <c r="G1643" s="353">
        <v>20633356777</v>
      </c>
      <c r="H1643" s="353">
        <v>20942857128</v>
      </c>
      <c r="I1643" s="353">
        <v>21256999985</v>
      </c>
      <c r="J1643" s="353">
        <v>21575854985</v>
      </c>
      <c r="K1643" s="353">
        <v>21899492810</v>
      </c>
      <c r="L1643" s="353">
        <v>22227985202</v>
      </c>
      <c r="M1643" s="353">
        <v>22561404979</v>
      </c>
      <c r="N1643" s="353">
        <v>22899826054</v>
      </c>
      <c r="O1643" s="344"/>
      <c r="P1643" s="344"/>
    </row>
    <row r="1644" spans="1:16">
      <c r="A1644" s="405"/>
      <c r="B1644" s="383" t="s">
        <v>2613</v>
      </c>
      <c r="C1644" s="369" t="s">
        <v>2215</v>
      </c>
      <c r="D1644" s="370">
        <v>20312722442</v>
      </c>
      <c r="E1644" s="370">
        <v>18146398834</v>
      </c>
      <c r="F1644" s="370">
        <v>20328430322</v>
      </c>
      <c r="G1644" s="370">
        <v>20633356777</v>
      </c>
      <c r="H1644" s="370">
        <v>20942857128</v>
      </c>
      <c r="I1644" s="370">
        <v>21256999985</v>
      </c>
      <c r="J1644" s="370">
        <v>21575854985</v>
      </c>
      <c r="K1644" s="370">
        <v>21899492810</v>
      </c>
      <c r="L1644" s="370">
        <v>22227985202</v>
      </c>
      <c r="M1644" s="370">
        <v>22561404979</v>
      </c>
      <c r="N1644" s="370">
        <v>22899826054</v>
      </c>
      <c r="O1644" s="344"/>
      <c r="P1644" s="344"/>
    </row>
    <row r="1645" spans="1:16" ht="27.6">
      <c r="A1645" s="405"/>
      <c r="B1645" s="255">
        <v>1503010101</v>
      </c>
      <c r="C1645" s="371" t="s">
        <v>2216</v>
      </c>
      <c r="D1645" s="355">
        <v>2038990536</v>
      </c>
      <c r="E1645" s="355">
        <v>1270452512</v>
      </c>
      <c r="F1645" s="355">
        <v>1502374869</v>
      </c>
      <c r="G1645" s="355">
        <v>1524910492</v>
      </c>
      <c r="H1645" s="355">
        <v>1547784149</v>
      </c>
      <c r="I1645" s="355">
        <v>1571000911</v>
      </c>
      <c r="J1645" s="355">
        <v>1594565925</v>
      </c>
      <c r="K1645" s="355">
        <v>1618484414</v>
      </c>
      <c r="L1645" s="355">
        <v>1642761680</v>
      </c>
      <c r="M1645" s="355">
        <v>1667403105</v>
      </c>
      <c r="N1645" s="355">
        <v>1692414152</v>
      </c>
      <c r="O1645" s="344"/>
      <c r="P1645" s="344"/>
    </row>
    <row r="1646" spans="1:16" ht="27.6">
      <c r="A1646" s="405"/>
      <c r="B1646" s="255">
        <v>1503010102</v>
      </c>
      <c r="C1646" s="371" t="s">
        <v>2217</v>
      </c>
      <c r="D1646" s="355">
        <v>18273731906</v>
      </c>
      <c r="E1646" s="355">
        <v>16875946322</v>
      </c>
      <c r="F1646" s="355">
        <v>18826055453</v>
      </c>
      <c r="G1646" s="355">
        <v>19108446285</v>
      </c>
      <c r="H1646" s="355">
        <v>19395072979</v>
      </c>
      <c r="I1646" s="355">
        <v>19685999074</v>
      </c>
      <c r="J1646" s="355">
        <v>19981289060</v>
      </c>
      <c r="K1646" s="355">
        <v>20281008396</v>
      </c>
      <c r="L1646" s="355">
        <v>20585223522</v>
      </c>
      <c r="M1646" s="355">
        <v>20894001874</v>
      </c>
      <c r="N1646" s="355">
        <v>21207411902</v>
      </c>
      <c r="O1646" s="344"/>
      <c r="P1646" s="344"/>
    </row>
    <row r="1647" spans="1:16">
      <c r="A1647" s="405"/>
      <c r="B1647" s="255">
        <v>15030102</v>
      </c>
      <c r="C1647" s="362" t="s">
        <v>2252</v>
      </c>
      <c r="D1647" s="355">
        <v>0</v>
      </c>
      <c r="E1647" s="355">
        <v>0</v>
      </c>
      <c r="F1647" s="355">
        <v>0</v>
      </c>
      <c r="G1647" s="355">
        <v>0</v>
      </c>
      <c r="H1647" s="355">
        <v>0</v>
      </c>
      <c r="I1647" s="355">
        <v>0</v>
      </c>
      <c r="J1647" s="355">
        <v>0</v>
      </c>
      <c r="K1647" s="355">
        <v>0</v>
      </c>
      <c r="L1647" s="355">
        <v>0</v>
      </c>
      <c r="M1647" s="355">
        <v>0</v>
      </c>
      <c r="N1647" s="355">
        <v>0</v>
      </c>
      <c r="O1647" s="344"/>
      <c r="P1647" s="344"/>
    </row>
    <row r="1648" spans="1:16" ht="27.6">
      <c r="A1648" s="405"/>
      <c r="B1648" s="352" t="s">
        <v>2614</v>
      </c>
      <c r="C1648" s="387" t="s">
        <v>2218</v>
      </c>
      <c r="D1648" s="353">
        <v>203378517</v>
      </c>
      <c r="E1648" s="353">
        <v>255228335</v>
      </c>
      <c r="F1648" s="353">
        <v>259056760</v>
      </c>
      <c r="G1648" s="353">
        <v>262942611</v>
      </c>
      <c r="H1648" s="353">
        <v>266886751</v>
      </c>
      <c r="I1648" s="353">
        <v>270890052</v>
      </c>
      <c r="J1648" s="353">
        <v>274953403</v>
      </c>
      <c r="K1648" s="353">
        <v>279077704</v>
      </c>
      <c r="L1648" s="353">
        <v>283263869</v>
      </c>
      <c r="M1648" s="353">
        <v>287512827</v>
      </c>
      <c r="N1648" s="353">
        <v>291825520</v>
      </c>
      <c r="O1648" s="344"/>
      <c r="P1648" s="344"/>
    </row>
    <row r="1649" spans="1:16" ht="27.6">
      <c r="A1649" s="405"/>
      <c r="B1649" s="383" t="s">
        <v>2615</v>
      </c>
      <c r="C1649" s="369" t="s">
        <v>2219</v>
      </c>
      <c r="D1649" s="370">
        <v>203378517</v>
      </c>
      <c r="E1649" s="370">
        <v>255228335</v>
      </c>
      <c r="F1649" s="370">
        <v>259056760</v>
      </c>
      <c r="G1649" s="370">
        <v>262942611</v>
      </c>
      <c r="H1649" s="370">
        <v>266886751</v>
      </c>
      <c r="I1649" s="370">
        <v>270890052</v>
      </c>
      <c r="J1649" s="370">
        <v>274953403</v>
      </c>
      <c r="K1649" s="370">
        <v>279077704</v>
      </c>
      <c r="L1649" s="370">
        <v>283263869</v>
      </c>
      <c r="M1649" s="370">
        <v>287512827</v>
      </c>
      <c r="N1649" s="370">
        <v>291825520</v>
      </c>
      <c r="O1649" s="344"/>
      <c r="P1649" s="344"/>
    </row>
    <row r="1650" spans="1:16" ht="27.6">
      <c r="A1650" s="405"/>
      <c r="B1650" s="255">
        <v>1503020201</v>
      </c>
      <c r="C1650" s="371" t="s">
        <v>748</v>
      </c>
      <c r="D1650" s="355">
        <v>203378517</v>
      </c>
      <c r="E1650" s="355">
        <v>255228335</v>
      </c>
      <c r="F1650" s="355">
        <v>259056760</v>
      </c>
      <c r="G1650" s="355">
        <v>262942611</v>
      </c>
      <c r="H1650" s="355">
        <v>266886751</v>
      </c>
      <c r="I1650" s="355">
        <v>270890052</v>
      </c>
      <c r="J1650" s="355">
        <v>274953403</v>
      </c>
      <c r="K1650" s="355">
        <v>279077704</v>
      </c>
      <c r="L1650" s="355">
        <v>283263869</v>
      </c>
      <c r="M1650" s="355">
        <v>287512827</v>
      </c>
      <c r="N1650" s="355">
        <v>291825520</v>
      </c>
      <c r="O1650" s="344"/>
      <c r="P1650" s="344"/>
    </row>
    <row r="1651" spans="1:16">
      <c r="A1651" s="405"/>
      <c r="B1651" s="348">
        <v>13</v>
      </c>
      <c r="C1651" s="241" t="s">
        <v>176</v>
      </c>
      <c r="D1651" s="242">
        <v>1687080377380</v>
      </c>
      <c r="E1651" s="242">
        <v>2115622992218</v>
      </c>
      <c r="F1651" s="242">
        <v>1492940994336</v>
      </c>
      <c r="G1651" s="242">
        <v>1242193089287</v>
      </c>
      <c r="H1651" s="242">
        <v>1602420465108</v>
      </c>
      <c r="I1651" s="242">
        <v>1790739288106</v>
      </c>
      <c r="J1651" s="242">
        <v>1934367517617</v>
      </c>
      <c r="K1651" s="242">
        <v>2184258153820</v>
      </c>
      <c r="L1651" s="242">
        <v>2158882249942</v>
      </c>
      <c r="M1651" s="242">
        <v>2225960853250</v>
      </c>
      <c r="N1651" s="242">
        <v>2359296253966</v>
      </c>
      <c r="O1651" s="344"/>
      <c r="P1651" s="344"/>
    </row>
    <row r="1652" spans="1:16">
      <c r="A1652" s="405"/>
      <c r="B1652" s="350">
        <v>135</v>
      </c>
      <c r="C1652" s="244" t="s">
        <v>1108</v>
      </c>
      <c r="D1652" s="351">
        <v>243335977419</v>
      </c>
      <c r="E1652" s="351">
        <v>197181009148</v>
      </c>
      <c r="F1652" s="351">
        <v>17271049422</v>
      </c>
      <c r="G1652" s="351">
        <v>17789180905</v>
      </c>
      <c r="H1652" s="351">
        <v>18322856332</v>
      </c>
      <c r="I1652" s="351">
        <v>18872542022</v>
      </c>
      <c r="J1652" s="351">
        <v>19438718282</v>
      </c>
      <c r="K1652" s="351">
        <v>20021879831</v>
      </c>
      <c r="L1652" s="351">
        <v>20622536226</v>
      </c>
      <c r="M1652" s="351">
        <v>21241212313</v>
      </c>
      <c r="N1652" s="351">
        <v>21878448683</v>
      </c>
      <c r="O1652" s="344"/>
      <c r="P1652" s="344"/>
    </row>
    <row r="1653" spans="1:16">
      <c r="A1653" s="405"/>
      <c r="B1653" s="352">
        <v>13501</v>
      </c>
      <c r="C1653" s="387" t="s">
        <v>747</v>
      </c>
      <c r="D1653" s="353">
        <v>1443345060</v>
      </c>
      <c r="E1653" s="353">
        <v>1384941377</v>
      </c>
      <c r="F1653" s="353">
        <v>1426489618</v>
      </c>
      <c r="G1653" s="353">
        <v>1469284307</v>
      </c>
      <c r="H1653" s="353">
        <v>1513362836</v>
      </c>
      <c r="I1653" s="353">
        <v>1558763721</v>
      </c>
      <c r="J1653" s="353">
        <v>1605526632</v>
      </c>
      <c r="K1653" s="353">
        <v>1653692431</v>
      </c>
      <c r="L1653" s="353">
        <v>1703303204</v>
      </c>
      <c r="M1653" s="353">
        <v>1754402301</v>
      </c>
      <c r="N1653" s="353">
        <v>1807034370</v>
      </c>
      <c r="O1653" s="344"/>
      <c r="P1653" s="344"/>
    </row>
    <row r="1654" spans="1:16">
      <c r="A1654" s="405"/>
      <c r="B1654" s="255">
        <v>1350101</v>
      </c>
      <c r="C1654" s="362" t="s">
        <v>47</v>
      </c>
      <c r="D1654" s="355">
        <v>198867786</v>
      </c>
      <c r="E1654" s="355">
        <v>584727410</v>
      </c>
      <c r="F1654" s="355">
        <v>602269232</v>
      </c>
      <c r="G1654" s="355">
        <v>620337309</v>
      </c>
      <c r="H1654" s="355">
        <v>638947428</v>
      </c>
      <c r="I1654" s="355">
        <v>658115851</v>
      </c>
      <c r="J1654" s="355">
        <v>677859326</v>
      </c>
      <c r="K1654" s="355">
        <v>698195106</v>
      </c>
      <c r="L1654" s="355">
        <v>719140959</v>
      </c>
      <c r="M1654" s="355">
        <v>740715188</v>
      </c>
      <c r="N1654" s="355">
        <v>762936644</v>
      </c>
      <c r="O1654" s="344"/>
      <c r="P1654" s="344"/>
    </row>
    <row r="1655" spans="1:16">
      <c r="A1655" s="405"/>
      <c r="B1655" s="255">
        <v>1350103</v>
      </c>
      <c r="C1655" s="362" t="s">
        <v>2220</v>
      </c>
      <c r="D1655" s="355">
        <v>1244477274</v>
      </c>
      <c r="E1655" s="355">
        <v>800213967</v>
      </c>
      <c r="F1655" s="355">
        <v>824220386</v>
      </c>
      <c r="G1655" s="355">
        <v>848946998</v>
      </c>
      <c r="H1655" s="355">
        <v>874415408</v>
      </c>
      <c r="I1655" s="355">
        <v>900647870</v>
      </c>
      <c r="J1655" s="355">
        <v>927667306</v>
      </c>
      <c r="K1655" s="355">
        <v>955497325</v>
      </c>
      <c r="L1655" s="355">
        <v>984162245</v>
      </c>
      <c r="M1655" s="355">
        <v>1013687113</v>
      </c>
      <c r="N1655" s="355">
        <v>1044097726</v>
      </c>
      <c r="O1655" s="344"/>
      <c r="P1655" s="344"/>
    </row>
    <row r="1656" spans="1:16">
      <c r="A1656" s="405"/>
      <c r="B1656" s="352">
        <v>13502</v>
      </c>
      <c r="C1656" s="387" t="s">
        <v>306</v>
      </c>
      <c r="D1656" s="353">
        <v>14254123018</v>
      </c>
      <c r="E1656" s="353">
        <v>15383067771</v>
      </c>
      <c r="F1656" s="353">
        <v>15844559804</v>
      </c>
      <c r="G1656" s="353">
        <v>16319896598</v>
      </c>
      <c r="H1656" s="353">
        <v>16809493496</v>
      </c>
      <c r="I1656" s="353">
        <v>17313778301</v>
      </c>
      <c r="J1656" s="353">
        <v>17833191650</v>
      </c>
      <c r="K1656" s="353">
        <v>18368187400</v>
      </c>
      <c r="L1656" s="353">
        <v>18919233022</v>
      </c>
      <c r="M1656" s="353">
        <v>19486810012</v>
      </c>
      <c r="N1656" s="353">
        <v>20071414313</v>
      </c>
      <c r="O1656" s="344"/>
      <c r="P1656" s="344"/>
    </row>
    <row r="1657" spans="1:16">
      <c r="A1657" s="405"/>
      <c r="B1657" s="255">
        <v>1350201</v>
      </c>
      <c r="C1657" s="362" t="s">
        <v>177</v>
      </c>
      <c r="D1657" s="355">
        <v>14254123018</v>
      </c>
      <c r="E1657" s="355">
        <v>15383067770</v>
      </c>
      <c r="F1657" s="355">
        <v>15844559803</v>
      </c>
      <c r="G1657" s="355">
        <v>16319896597</v>
      </c>
      <c r="H1657" s="355">
        <v>16809493495</v>
      </c>
      <c r="I1657" s="355">
        <v>17313778300</v>
      </c>
      <c r="J1657" s="355">
        <v>17833191649</v>
      </c>
      <c r="K1657" s="355">
        <v>18368187399</v>
      </c>
      <c r="L1657" s="355">
        <v>18919233021</v>
      </c>
      <c r="M1657" s="355">
        <v>19486810011</v>
      </c>
      <c r="N1657" s="355">
        <v>20071414312</v>
      </c>
      <c r="O1657" s="344"/>
      <c r="P1657" s="344"/>
    </row>
    <row r="1658" spans="1:16">
      <c r="A1658" s="405"/>
      <c r="B1658" s="255">
        <v>1350202</v>
      </c>
      <c r="C1658" s="362" t="s">
        <v>2221</v>
      </c>
      <c r="D1658" s="355">
        <v>0</v>
      </c>
      <c r="E1658" s="355">
        <v>1</v>
      </c>
      <c r="F1658" s="355">
        <v>1</v>
      </c>
      <c r="G1658" s="355">
        <v>1</v>
      </c>
      <c r="H1658" s="355">
        <v>1</v>
      </c>
      <c r="I1658" s="355">
        <v>1</v>
      </c>
      <c r="J1658" s="355">
        <v>1</v>
      </c>
      <c r="K1658" s="355">
        <v>1</v>
      </c>
      <c r="L1658" s="355">
        <v>1</v>
      </c>
      <c r="M1658" s="355">
        <v>1</v>
      </c>
      <c r="N1658" s="355">
        <v>1</v>
      </c>
      <c r="O1658" s="344"/>
      <c r="P1658" s="344"/>
    </row>
    <row r="1659" spans="1:16">
      <c r="A1659" s="405"/>
      <c r="B1659" s="352">
        <v>1350401</v>
      </c>
      <c r="C1659" s="387" t="s">
        <v>4130</v>
      </c>
      <c r="D1659" s="353">
        <v>227638509341</v>
      </c>
      <c r="E1659" s="353">
        <v>180413000000</v>
      </c>
      <c r="F1659" s="353">
        <v>0</v>
      </c>
      <c r="G1659" s="353">
        <v>0</v>
      </c>
      <c r="H1659" s="353">
        <v>0</v>
      </c>
      <c r="I1659" s="353">
        <v>0</v>
      </c>
      <c r="J1659" s="353">
        <v>0</v>
      </c>
      <c r="K1659" s="353">
        <v>0</v>
      </c>
      <c r="L1659" s="353">
        <v>0</v>
      </c>
      <c r="M1659" s="353">
        <v>0</v>
      </c>
      <c r="N1659" s="353">
        <v>0</v>
      </c>
      <c r="O1659" s="344"/>
      <c r="P1659" s="344"/>
    </row>
    <row r="1660" spans="1:16">
      <c r="A1660" s="405"/>
      <c r="B1660" s="350">
        <v>136</v>
      </c>
      <c r="C1660" s="244" t="s">
        <v>1117</v>
      </c>
      <c r="D1660" s="351">
        <v>268800000000</v>
      </c>
      <c r="E1660" s="351">
        <v>475500000000</v>
      </c>
      <c r="F1660" s="351">
        <v>58900000000</v>
      </c>
      <c r="G1660" s="351">
        <v>11500000000</v>
      </c>
      <c r="H1660" s="351">
        <v>165700000000</v>
      </c>
      <c r="I1660" s="351">
        <v>147900000000</v>
      </c>
      <c r="J1660" s="351">
        <v>154000000000</v>
      </c>
      <c r="K1660" s="351">
        <v>314500000000</v>
      </c>
      <c r="L1660" s="351">
        <v>209600000000</v>
      </c>
      <c r="M1660" s="351">
        <v>220000000000</v>
      </c>
      <c r="N1660" s="351">
        <v>200000000000</v>
      </c>
      <c r="O1660" s="344"/>
      <c r="P1660" s="344"/>
    </row>
    <row r="1661" spans="1:16">
      <c r="A1661" s="405"/>
      <c r="B1661" s="352">
        <v>13601</v>
      </c>
      <c r="C1661" s="387" t="s">
        <v>2222</v>
      </c>
      <c r="D1661" s="353">
        <v>268800000000</v>
      </c>
      <c r="E1661" s="353">
        <v>475500000000</v>
      </c>
      <c r="F1661" s="353">
        <v>58900000000</v>
      </c>
      <c r="G1661" s="353">
        <v>11500000000</v>
      </c>
      <c r="H1661" s="353">
        <v>165700000000</v>
      </c>
      <c r="I1661" s="353">
        <v>147900000000</v>
      </c>
      <c r="J1661" s="353">
        <v>154000000000</v>
      </c>
      <c r="K1661" s="353">
        <v>314500000000</v>
      </c>
      <c r="L1661" s="353">
        <v>209600000000</v>
      </c>
      <c r="M1661" s="353">
        <v>220000000000</v>
      </c>
      <c r="N1661" s="353">
        <v>200000000000</v>
      </c>
      <c r="O1661" s="344"/>
      <c r="P1661" s="344"/>
    </row>
    <row r="1662" spans="1:16">
      <c r="A1662" s="405"/>
      <c r="B1662" s="255">
        <v>1360101</v>
      </c>
      <c r="C1662" s="362" t="s">
        <v>739</v>
      </c>
      <c r="D1662" s="355">
        <v>268800000000</v>
      </c>
      <c r="E1662" s="355">
        <v>475500000000</v>
      </c>
      <c r="F1662" s="355">
        <v>58900000000</v>
      </c>
      <c r="G1662" s="355">
        <v>11500000000</v>
      </c>
      <c r="H1662" s="355">
        <v>165700000000</v>
      </c>
      <c r="I1662" s="355">
        <v>147900000000</v>
      </c>
      <c r="J1662" s="355">
        <v>154000000000</v>
      </c>
      <c r="K1662" s="355">
        <v>314500000000</v>
      </c>
      <c r="L1662" s="355">
        <v>209600000000</v>
      </c>
      <c r="M1662" s="355">
        <v>220000000000</v>
      </c>
      <c r="N1662" s="355">
        <v>200000000000</v>
      </c>
      <c r="O1662" s="344"/>
      <c r="P1662" s="344"/>
    </row>
    <row r="1663" spans="1:16">
      <c r="A1663" s="405"/>
      <c r="B1663" s="255">
        <v>1360102</v>
      </c>
      <c r="C1663" s="362" t="s">
        <v>2223</v>
      </c>
      <c r="D1663" s="355">
        <v>0</v>
      </c>
      <c r="E1663" s="355">
        <v>0</v>
      </c>
      <c r="F1663" s="355">
        <v>0</v>
      </c>
      <c r="G1663" s="355">
        <v>0</v>
      </c>
      <c r="H1663" s="355">
        <v>0</v>
      </c>
      <c r="I1663" s="355">
        <v>0</v>
      </c>
      <c r="J1663" s="355">
        <v>0</v>
      </c>
      <c r="K1663" s="355">
        <v>0</v>
      </c>
      <c r="L1663" s="355">
        <v>0</v>
      </c>
      <c r="M1663" s="355">
        <v>0</v>
      </c>
      <c r="N1663" s="355">
        <v>0</v>
      </c>
      <c r="O1663" s="344"/>
      <c r="P1663" s="344"/>
    </row>
    <row r="1664" spans="1:16">
      <c r="A1664" s="405"/>
      <c r="B1664" s="352">
        <v>13602</v>
      </c>
      <c r="C1664" s="387" t="s">
        <v>642</v>
      </c>
      <c r="D1664" s="353">
        <v>0</v>
      </c>
      <c r="E1664" s="353">
        <v>0</v>
      </c>
      <c r="F1664" s="353">
        <v>0</v>
      </c>
      <c r="G1664" s="353">
        <v>0</v>
      </c>
      <c r="H1664" s="353">
        <v>0</v>
      </c>
      <c r="I1664" s="353">
        <v>0</v>
      </c>
      <c r="J1664" s="353">
        <v>0</v>
      </c>
      <c r="K1664" s="353">
        <v>0</v>
      </c>
      <c r="L1664" s="353">
        <v>0</v>
      </c>
      <c r="M1664" s="353">
        <v>0</v>
      </c>
      <c r="N1664" s="353">
        <v>0</v>
      </c>
      <c r="O1664" s="344"/>
      <c r="P1664" s="344"/>
    </row>
    <row r="1665" spans="1:16">
      <c r="A1665" s="405"/>
      <c r="B1665" s="255">
        <v>1360201</v>
      </c>
      <c r="C1665" s="362" t="s">
        <v>738</v>
      </c>
      <c r="D1665" s="355">
        <v>0</v>
      </c>
      <c r="E1665" s="355">
        <v>0</v>
      </c>
      <c r="F1665" s="355">
        <v>0</v>
      </c>
      <c r="G1665" s="355">
        <v>0</v>
      </c>
      <c r="H1665" s="355">
        <v>0</v>
      </c>
      <c r="I1665" s="355">
        <v>0</v>
      </c>
      <c r="J1665" s="355">
        <v>0</v>
      </c>
      <c r="K1665" s="355">
        <v>0</v>
      </c>
      <c r="L1665" s="355">
        <v>0</v>
      </c>
      <c r="M1665" s="355">
        <v>0</v>
      </c>
      <c r="N1665" s="355">
        <v>0</v>
      </c>
      <c r="O1665" s="344"/>
      <c r="P1665" s="344"/>
    </row>
    <row r="1666" spans="1:16">
      <c r="A1666" s="405"/>
      <c r="B1666" s="255">
        <v>1360202</v>
      </c>
      <c r="C1666" s="362" t="s">
        <v>737</v>
      </c>
      <c r="D1666" s="355">
        <v>0</v>
      </c>
      <c r="E1666" s="355">
        <v>0</v>
      </c>
      <c r="F1666" s="355">
        <v>0</v>
      </c>
      <c r="G1666" s="355">
        <v>0</v>
      </c>
      <c r="H1666" s="355">
        <v>0</v>
      </c>
      <c r="I1666" s="355">
        <v>0</v>
      </c>
      <c r="J1666" s="355">
        <v>0</v>
      </c>
      <c r="K1666" s="355">
        <v>0</v>
      </c>
      <c r="L1666" s="355">
        <v>0</v>
      </c>
      <c r="M1666" s="355">
        <v>0</v>
      </c>
      <c r="N1666" s="355">
        <v>0</v>
      </c>
      <c r="O1666" s="344"/>
      <c r="P1666" s="344"/>
    </row>
    <row r="1667" spans="1:16">
      <c r="A1667" s="405"/>
      <c r="B1667" s="350">
        <v>137</v>
      </c>
      <c r="C1667" s="244" t="s">
        <v>1120</v>
      </c>
      <c r="D1667" s="351">
        <v>1174944399961</v>
      </c>
      <c r="E1667" s="351">
        <v>1442941983070</v>
      </c>
      <c r="F1667" s="351">
        <v>1416769944914</v>
      </c>
      <c r="G1667" s="351">
        <v>1212903908382</v>
      </c>
      <c r="H1667" s="351">
        <v>1418397608776</v>
      </c>
      <c r="I1667" s="351">
        <v>1623966746084</v>
      </c>
      <c r="J1667" s="351">
        <v>1760928799335</v>
      </c>
      <c r="K1667" s="351">
        <v>1849736273989</v>
      </c>
      <c r="L1667" s="351">
        <v>1928659713716</v>
      </c>
      <c r="M1667" s="351">
        <v>1984719640937</v>
      </c>
      <c r="N1667" s="351">
        <v>2137417805283</v>
      </c>
      <c r="O1667" s="344"/>
      <c r="P1667" s="344"/>
    </row>
    <row r="1668" spans="1:16">
      <c r="A1668" s="405"/>
      <c r="B1668" s="352">
        <v>13701</v>
      </c>
      <c r="C1668" s="387" t="s">
        <v>2224</v>
      </c>
      <c r="D1668" s="353">
        <v>160823294139</v>
      </c>
      <c r="E1668" s="353">
        <v>91276819407</v>
      </c>
      <c r="F1668" s="353">
        <v>84097248187</v>
      </c>
      <c r="G1668" s="353">
        <v>80791330978</v>
      </c>
      <c r="H1668" s="353">
        <v>83151563215</v>
      </c>
      <c r="I1668" s="353">
        <v>85580947719</v>
      </c>
      <c r="J1668" s="353">
        <v>88082767980</v>
      </c>
      <c r="K1668" s="353">
        <v>90658775256</v>
      </c>
      <c r="L1668" s="353">
        <v>93309879419</v>
      </c>
      <c r="M1668" s="353">
        <v>96039471379</v>
      </c>
      <c r="N1668" s="353">
        <v>98849889745</v>
      </c>
      <c r="O1668" s="344"/>
      <c r="P1668" s="344"/>
    </row>
    <row r="1669" spans="1:16">
      <c r="A1669" s="405"/>
      <c r="B1669" s="356">
        <v>1370101</v>
      </c>
      <c r="C1669" s="357" t="s">
        <v>321</v>
      </c>
      <c r="D1669" s="358">
        <v>159366172497</v>
      </c>
      <c r="E1669" s="358">
        <v>90215919407</v>
      </c>
      <c r="F1669" s="358">
        <v>83004521187</v>
      </c>
      <c r="G1669" s="358">
        <v>79665822168</v>
      </c>
      <c r="H1669" s="358">
        <v>81992289141</v>
      </c>
      <c r="I1669" s="358">
        <v>84386895422</v>
      </c>
      <c r="J1669" s="358">
        <v>86852894115</v>
      </c>
      <c r="K1669" s="358">
        <v>89392005175</v>
      </c>
      <c r="L1669" s="358">
        <v>92005106235</v>
      </c>
      <c r="M1669" s="358">
        <v>94695554999</v>
      </c>
      <c r="N1669" s="358">
        <v>97465655873</v>
      </c>
      <c r="O1669" s="344"/>
      <c r="P1669" s="344"/>
    </row>
    <row r="1670" spans="1:16">
      <c r="A1670" s="405"/>
      <c r="B1670" s="255">
        <v>137010101</v>
      </c>
      <c r="C1670" s="362" t="s">
        <v>2225</v>
      </c>
      <c r="D1670" s="355">
        <v>67381958503</v>
      </c>
      <c r="E1670" s="355">
        <v>48852157696</v>
      </c>
      <c r="F1670" s="355">
        <v>50317722427</v>
      </c>
      <c r="G1670" s="355">
        <v>51827254100</v>
      </c>
      <c r="H1670" s="355">
        <v>53382071723</v>
      </c>
      <c r="I1670" s="355">
        <v>54983533874</v>
      </c>
      <c r="J1670" s="355">
        <v>56633039891</v>
      </c>
      <c r="K1670" s="355">
        <v>58332031087</v>
      </c>
      <c r="L1670" s="355">
        <v>60081992020</v>
      </c>
      <c r="M1670" s="355">
        <v>61884451781</v>
      </c>
      <c r="N1670" s="355">
        <v>63740985334</v>
      </c>
      <c r="O1670" s="344"/>
      <c r="P1670" s="344"/>
    </row>
    <row r="1671" spans="1:16">
      <c r="A1671" s="405"/>
      <c r="B1671" s="255">
        <v>137010102</v>
      </c>
      <c r="C1671" s="362" t="s">
        <v>2226</v>
      </c>
      <c r="D1671" s="355">
        <v>2198389159</v>
      </c>
      <c r="E1671" s="355">
        <v>2182130454</v>
      </c>
      <c r="F1671" s="355">
        <v>2214862411</v>
      </c>
      <c r="G1671" s="355">
        <v>2248085347</v>
      </c>
      <c r="H1671" s="355">
        <v>2281806628</v>
      </c>
      <c r="I1671" s="355">
        <v>2316033727</v>
      </c>
      <c r="J1671" s="355">
        <v>2350774233</v>
      </c>
      <c r="K1671" s="355">
        <v>2386035846</v>
      </c>
      <c r="L1671" s="355">
        <v>2421826384</v>
      </c>
      <c r="M1671" s="355">
        <v>2458153780</v>
      </c>
      <c r="N1671" s="355">
        <v>2495026086</v>
      </c>
      <c r="O1671" s="344"/>
      <c r="P1671" s="344"/>
    </row>
    <row r="1672" spans="1:16">
      <c r="A1672" s="405"/>
      <c r="B1672" s="255">
        <v>137010103</v>
      </c>
      <c r="C1672" s="362" t="s">
        <v>2227</v>
      </c>
      <c r="D1672" s="355"/>
      <c r="E1672" s="355">
        <v>1593184493</v>
      </c>
      <c r="F1672" s="355">
        <v>1617082260</v>
      </c>
      <c r="G1672" s="355">
        <v>1641338494</v>
      </c>
      <c r="H1672" s="355">
        <v>1665958571</v>
      </c>
      <c r="I1672" s="355">
        <v>1690947949</v>
      </c>
      <c r="J1672" s="355">
        <v>1716312169</v>
      </c>
      <c r="K1672" s="355">
        <v>1742056851</v>
      </c>
      <c r="L1672" s="355">
        <v>1768187704</v>
      </c>
      <c r="M1672" s="355">
        <v>1794710520</v>
      </c>
      <c r="N1672" s="355">
        <v>1821631177</v>
      </c>
      <c r="O1672" s="344"/>
      <c r="P1672" s="344"/>
    </row>
    <row r="1673" spans="1:16" ht="27.6">
      <c r="A1673" s="405"/>
      <c r="B1673" s="255">
        <v>137010104</v>
      </c>
      <c r="C1673" s="362" t="s">
        <v>2228</v>
      </c>
      <c r="D1673" s="355">
        <v>115366695</v>
      </c>
      <c r="E1673" s="355">
        <v>49919379</v>
      </c>
      <c r="F1673" s="355">
        <v>50668169</v>
      </c>
      <c r="G1673" s="355">
        <v>51428192</v>
      </c>
      <c r="H1673" s="355">
        <v>52199615</v>
      </c>
      <c r="I1673" s="355">
        <v>52982609</v>
      </c>
      <c r="J1673" s="355">
        <v>53777348</v>
      </c>
      <c r="K1673" s="355">
        <v>54584008</v>
      </c>
      <c r="L1673" s="355">
        <v>55402769</v>
      </c>
      <c r="M1673" s="355">
        <v>56233810</v>
      </c>
      <c r="N1673" s="355">
        <v>57077317</v>
      </c>
      <c r="O1673" s="344"/>
      <c r="P1673" s="344"/>
    </row>
    <row r="1674" spans="1:16">
      <c r="A1674" s="405"/>
      <c r="B1674" s="255">
        <v>137010111</v>
      </c>
      <c r="C1674" s="362" t="s">
        <v>2229</v>
      </c>
      <c r="D1674" s="355">
        <v>169857967</v>
      </c>
      <c r="E1674" s="355">
        <v>148922798</v>
      </c>
      <c r="F1674" s="355">
        <v>153390482</v>
      </c>
      <c r="G1674" s="355">
        <v>157992196</v>
      </c>
      <c r="H1674" s="355">
        <v>162731962</v>
      </c>
      <c r="I1674" s="355">
        <v>167613921</v>
      </c>
      <c r="J1674" s="355">
        <v>172642339</v>
      </c>
      <c r="K1674" s="355">
        <v>177821609</v>
      </c>
      <c r="L1674" s="355">
        <v>183156257</v>
      </c>
      <c r="M1674" s="355">
        <v>188650945</v>
      </c>
      <c r="N1674" s="355">
        <v>194310473</v>
      </c>
      <c r="O1674" s="344"/>
      <c r="P1674" s="344"/>
    </row>
    <row r="1675" spans="1:16" ht="27.6">
      <c r="A1675" s="405"/>
      <c r="B1675" s="255">
        <v>137010127</v>
      </c>
      <c r="C1675" s="362" t="s">
        <v>2230</v>
      </c>
      <c r="D1675" s="355">
        <v>575044849</v>
      </c>
      <c r="E1675" s="355">
        <v>231942887</v>
      </c>
      <c r="F1675" s="355">
        <v>235422030</v>
      </c>
      <c r="G1675" s="355">
        <v>238953361</v>
      </c>
      <c r="H1675" s="355">
        <v>242537661</v>
      </c>
      <c r="I1675" s="355">
        <v>246175726</v>
      </c>
      <c r="J1675" s="355">
        <v>249868362</v>
      </c>
      <c r="K1675" s="355">
        <v>253616387</v>
      </c>
      <c r="L1675" s="355">
        <v>257420633</v>
      </c>
      <c r="M1675" s="355">
        <v>261281942</v>
      </c>
      <c r="N1675" s="355">
        <v>265201172</v>
      </c>
      <c r="O1675" s="344"/>
      <c r="P1675" s="344"/>
    </row>
    <row r="1676" spans="1:16" ht="27.6">
      <c r="A1676" s="405"/>
      <c r="B1676" s="255">
        <v>137010128</v>
      </c>
      <c r="C1676" s="362" t="s">
        <v>2231</v>
      </c>
      <c r="D1676" s="355">
        <v>713576175</v>
      </c>
      <c r="E1676" s="355">
        <v>283893722</v>
      </c>
      <c r="F1676" s="355">
        <v>241309664</v>
      </c>
      <c r="G1676" s="355">
        <v>248017936</v>
      </c>
      <c r="H1676" s="355">
        <v>254647861</v>
      </c>
      <c r="I1676" s="355">
        <v>260762444</v>
      </c>
      <c r="J1676" s="355">
        <v>267569245</v>
      </c>
      <c r="K1676" s="355">
        <v>274681544</v>
      </c>
      <c r="L1676" s="355">
        <v>280807289</v>
      </c>
      <c r="M1676" s="355">
        <v>287069646</v>
      </c>
      <c r="N1676" s="355">
        <v>293471661</v>
      </c>
      <c r="O1676" s="344"/>
      <c r="P1676" s="344"/>
    </row>
    <row r="1677" spans="1:16">
      <c r="A1677" s="405"/>
      <c r="B1677" s="255">
        <v>137010113</v>
      </c>
      <c r="C1677" s="362" t="s">
        <v>2232</v>
      </c>
      <c r="D1677" s="355">
        <v>141238518</v>
      </c>
      <c r="E1677" s="355">
        <v>38093793</v>
      </c>
      <c r="F1677" s="355">
        <v>39236606</v>
      </c>
      <c r="G1677" s="355">
        <v>40413704</v>
      </c>
      <c r="H1677" s="355">
        <v>41626116</v>
      </c>
      <c r="I1677" s="355">
        <v>42874899</v>
      </c>
      <c r="J1677" s="355">
        <v>44161146</v>
      </c>
      <c r="K1677" s="355">
        <v>45485980</v>
      </c>
      <c r="L1677" s="355">
        <v>46850560</v>
      </c>
      <c r="M1677" s="355">
        <v>48256077</v>
      </c>
      <c r="N1677" s="355">
        <v>49703760</v>
      </c>
      <c r="O1677" s="344"/>
      <c r="P1677" s="344"/>
    </row>
    <row r="1678" spans="1:16" ht="27.6">
      <c r="A1678" s="405"/>
      <c r="B1678" s="255">
        <v>137010114</v>
      </c>
      <c r="C1678" s="362" t="s">
        <v>2233</v>
      </c>
      <c r="D1678" s="355">
        <v>17349160</v>
      </c>
      <c r="E1678" s="355">
        <v>4383803</v>
      </c>
      <c r="F1678" s="355">
        <v>4515317</v>
      </c>
      <c r="G1678" s="355">
        <v>4650776</v>
      </c>
      <c r="H1678" s="355">
        <v>4790300</v>
      </c>
      <c r="I1678" s="355">
        <v>4934009</v>
      </c>
      <c r="J1678" s="355">
        <v>5082029</v>
      </c>
      <c r="K1678" s="355">
        <v>5234490</v>
      </c>
      <c r="L1678" s="355">
        <v>5391525</v>
      </c>
      <c r="M1678" s="355">
        <v>5553271</v>
      </c>
      <c r="N1678" s="355">
        <v>5719869</v>
      </c>
      <c r="O1678" s="344"/>
      <c r="P1678" s="344"/>
    </row>
    <row r="1679" spans="1:16">
      <c r="A1679" s="405"/>
      <c r="B1679" s="255">
        <v>137010131</v>
      </c>
      <c r="C1679" s="362" t="s">
        <v>2234</v>
      </c>
      <c r="D1679" s="355">
        <v>4011663239</v>
      </c>
      <c r="E1679" s="355">
        <v>0</v>
      </c>
      <c r="F1679" s="355">
        <v>0</v>
      </c>
      <c r="G1679" s="355">
        <v>0</v>
      </c>
      <c r="H1679" s="355">
        <v>0</v>
      </c>
      <c r="I1679" s="355">
        <v>0</v>
      </c>
      <c r="J1679" s="355">
        <v>0</v>
      </c>
      <c r="K1679" s="355">
        <v>0</v>
      </c>
      <c r="L1679" s="355">
        <v>0</v>
      </c>
      <c r="M1679" s="355">
        <v>0</v>
      </c>
      <c r="N1679" s="355">
        <v>0</v>
      </c>
      <c r="O1679" s="344"/>
      <c r="P1679" s="344"/>
    </row>
    <row r="1680" spans="1:16">
      <c r="A1680" s="405"/>
      <c r="B1680" s="255">
        <v>137010133</v>
      </c>
      <c r="C1680" s="362" t="s">
        <v>2235</v>
      </c>
      <c r="D1680" s="355">
        <v>19393736</v>
      </c>
      <c r="E1680" s="355">
        <v>0</v>
      </c>
      <c r="F1680" s="355">
        <v>0</v>
      </c>
      <c r="G1680" s="355">
        <v>0</v>
      </c>
      <c r="H1680" s="355">
        <v>0</v>
      </c>
      <c r="I1680" s="355">
        <v>0</v>
      </c>
      <c r="J1680" s="355">
        <v>0</v>
      </c>
      <c r="K1680" s="355">
        <v>0</v>
      </c>
      <c r="L1680" s="355">
        <v>0</v>
      </c>
      <c r="M1680" s="355">
        <v>0</v>
      </c>
      <c r="N1680" s="355">
        <v>0</v>
      </c>
      <c r="O1680" s="344"/>
      <c r="P1680" s="344"/>
    </row>
    <row r="1681" spans="1:16">
      <c r="A1681" s="405"/>
      <c r="B1681" s="255">
        <v>137010134</v>
      </c>
      <c r="C1681" s="362" t="s">
        <v>2236</v>
      </c>
      <c r="D1681" s="355">
        <v>12853978</v>
      </c>
      <c r="E1681" s="355">
        <v>0</v>
      </c>
      <c r="F1681" s="355">
        <v>0</v>
      </c>
      <c r="G1681" s="355">
        <v>0</v>
      </c>
      <c r="H1681" s="355">
        <v>0</v>
      </c>
      <c r="I1681" s="355">
        <v>0</v>
      </c>
      <c r="J1681" s="355">
        <v>0</v>
      </c>
      <c r="K1681" s="355">
        <v>0</v>
      </c>
      <c r="L1681" s="355">
        <v>0</v>
      </c>
      <c r="M1681" s="355">
        <v>0</v>
      </c>
      <c r="N1681" s="355">
        <v>0</v>
      </c>
      <c r="O1681" s="344"/>
      <c r="P1681" s="344"/>
    </row>
    <row r="1682" spans="1:16" ht="27.6">
      <c r="A1682" s="405"/>
      <c r="B1682" s="255">
        <v>137010135</v>
      </c>
      <c r="C1682" s="362" t="s">
        <v>2237</v>
      </c>
      <c r="D1682" s="355">
        <v>7836928362</v>
      </c>
      <c r="E1682" s="355">
        <v>5940218839</v>
      </c>
      <c r="F1682" s="355">
        <v>6118425404</v>
      </c>
      <c r="G1682" s="355">
        <v>6301978166</v>
      </c>
      <c r="H1682" s="355">
        <v>6491037511</v>
      </c>
      <c r="I1682" s="355">
        <v>6685768636</v>
      </c>
      <c r="J1682" s="355">
        <v>6886341695</v>
      </c>
      <c r="K1682" s="355">
        <v>7092931946</v>
      </c>
      <c r="L1682" s="355">
        <v>7305719905</v>
      </c>
      <c r="M1682" s="355">
        <v>7524891502</v>
      </c>
      <c r="N1682" s="355">
        <v>7750638247</v>
      </c>
      <c r="O1682" s="344"/>
      <c r="P1682" s="344"/>
    </row>
    <row r="1683" spans="1:16">
      <c r="A1683" s="405"/>
      <c r="B1683" s="255">
        <v>137010136</v>
      </c>
      <c r="C1683" s="390" t="s">
        <v>1224</v>
      </c>
      <c r="D1683" s="355">
        <v>2060230918</v>
      </c>
      <c r="E1683" s="355">
        <v>0</v>
      </c>
      <c r="F1683" s="355">
        <v>0</v>
      </c>
      <c r="G1683" s="355">
        <v>0</v>
      </c>
      <c r="H1683" s="355">
        <v>0</v>
      </c>
      <c r="I1683" s="355">
        <v>0</v>
      </c>
      <c r="J1683" s="355">
        <v>0</v>
      </c>
      <c r="K1683" s="355">
        <v>0</v>
      </c>
      <c r="L1683" s="355">
        <v>0</v>
      </c>
      <c r="M1683" s="355">
        <v>0</v>
      </c>
      <c r="N1683" s="355">
        <v>0</v>
      </c>
      <c r="O1683" s="344"/>
      <c r="P1683" s="344"/>
    </row>
    <row r="1684" spans="1:16">
      <c r="A1684" s="405"/>
      <c r="B1684" s="255">
        <v>137010142</v>
      </c>
      <c r="C1684" s="390" t="s">
        <v>2238</v>
      </c>
      <c r="D1684" s="355">
        <v>18477990</v>
      </c>
      <c r="E1684" s="355">
        <v>11737579</v>
      </c>
      <c r="F1684" s="355">
        <v>12089706</v>
      </c>
      <c r="G1684" s="355">
        <v>12452397</v>
      </c>
      <c r="H1684" s="355">
        <v>12825969</v>
      </c>
      <c r="I1684" s="355">
        <v>13210748</v>
      </c>
      <c r="J1684" s="355">
        <v>13607071</v>
      </c>
      <c r="K1684" s="355">
        <v>14015283</v>
      </c>
      <c r="L1684" s="355">
        <v>14435741</v>
      </c>
      <c r="M1684" s="355">
        <v>14868814</v>
      </c>
      <c r="N1684" s="355">
        <v>15314878</v>
      </c>
      <c r="O1684" s="344"/>
      <c r="P1684" s="344"/>
    </row>
    <row r="1685" spans="1:16">
      <c r="A1685" s="405"/>
      <c r="B1685" s="255">
        <v>137010143</v>
      </c>
      <c r="C1685" s="390" t="s">
        <v>2560</v>
      </c>
      <c r="D1685" s="355">
        <v>240804266</v>
      </c>
      <c r="E1685" s="355">
        <v>1</v>
      </c>
      <c r="F1685" s="355">
        <v>1</v>
      </c>
      <c r="G1685" s="355">
        <v>1</v>
      </c>
      <c r="H1685" s="355">
        <v>1</v>
      </c>
      <c r="I1685" s="355">
        <v>1</v>
      </c>
      <c r="J1685" s="355">
        <v>1</v>
      </c>
      <c r="K1685" s="355">
        <v>1</v>
      </c>
      <c r="L1685" s="355">
        <v>1</v>
      </c>
      <c r="M1685" s="355">
        <v>1</v>
      </c>
      <c r="N1685" s="355">
        <v>1</v>
      </c>
      <c r="O1685" s="344"/>
      <c r="P1685" s="344"/>
    </row>
    <row r="1686" spans="1:16">
      <c r="A1686" s="405"/>
      <c r="B1686" s="255">
        <v>137010144</v>
      </c>
      <c r="C1686" s="390" t="s">
        <v>4089</v>
      </c>
      <c r="D1686" s="355">
        <v>374638428</v>
      </c>
      <c r="E1686" s="355">
        <v>1</v>
      </c>
      <c r="F1686" s="355">
        <v>1</v>
      </c>
      <c r="G1686" s="355">
        <v>1</v>
      </c>
      <c r="H1686" s="355">
        <v>1</v>
      </c>
      <c r="I1686" s="355">
        <v>1</v>
      </c>
      <c r="J1686" s="355">
        <v>1</v>
      </c>
      <c r="K1686" s="355">
        <v>1</v>
      </c>
      <c r="L1686" s="355">
        <v>1</v>
      </c>
      <c r="M1686" s="355">
        <v>1</v>
      </c>
      <c r="N1686" s="355">
        <v>1</v>
      </c>
      <c r="O1686" s="344"/>
      <c r="P1686" s="344"/>
    </row>
    <row r="1687" spans="1:16">
      <c r="A1687" s="405"/>
      <c r="B1687" s="255">
        <v>137010146</v>
      </c>
      <c r="C1687" s="390" t="s">
        <v>4090</v>
      </c>
      <c r="D1687" s="355">
        <v>4708670</v>
      </c>
      <c r="E1687" s="355">
        <v>0</v>
      </c>
      <c r="F1687" s="355">
        <v>0</v>
      </c>
      <c r="G1687" s="355">
        <v>0</v>
      </c>
      <c r="H1687" s="355">
        <v>0</v>
      </c>
      <c r="I1687" s="355">
        <v>0</v>
      </c>
      <c r="J1687" s="355">
        <v>0</v>
      </c>
      <c r="K1687" s="355">
        <v>0</v>
      </c>
      <c r="L1687" s="355">
        <v>0</v>
      </c>
      <c r="M1687" s="355">
        <v>0</v>
      </c>
      <c r="N1687" s="355">
        <v>0</v>
      </c>
      <c r="O1687" s="344"/>
      <c r="P1687" s="344"/>
    </row>
    <row r="1688" spans="1:16">
      <c r="A1688" s="405"/>
      <c r="B1688" s="255">
        <v>137010150</v>
      </c>
      <c r="C1688" s="390" t="s">
        <v>2255</v>
      </c>
      <c r="D1688" s="355">
        <v>37308888121</v>
      </c>
      <c r="E1688" s="355">
        <v>14955818553</v>
      </c>
      <c r="F1688" s="355">
        <v>5598575838</v>
      </c>
      <c r="G1688" s="355">
        <v>0</v>
      </c>
      <c r="H1688" s="355">
        <v>0</v>
      </c>
      <c r="I1688" s="355">
        <v>0</v>
      </c>
      <c r="J1688" s="355">
        <v>0</v>
      </c>
      <c r="K1688" s="355">
        <v>0</v>
      </c>
      <c r="L1688" s="355">
        <v>0</v>
      </c>
      <c r="M1688" s="355">
        <v>0</v>
      </c>
      <c r="N1688" s="355">
        <v>0</v>
      </c>
      <c r="O1688" s="344"/>
      <c r="P1688" s="344"/>
    </row>
    <row r="1689" spans="1:16">
      <c r="A1689" s="405"/>
      <c r="B1689" s="255">
        <v>137010154</v>
      </c>
      <c r="C1689" s="390" t="s">
        <v>1225</v>
      </c>
      <c r="D1689" s="355">
        <v>1289827407</v>
      </c>
      <c r="E1689" s="355">
        <v>1</v>
      </c>
      <c r="F1689" s="355">
        <v>1</v>
      </c>
      <c r="G1689" s="355">
        <v>1</v>
      </c>
      <c r="H1689" s="355">
        <v>1</v>
      </c>
      <c r="I1689" s="355">
        <v>1</v>
      </c>
      <c r="J1689" s="355">
        <v>1</v>
      </c>
      <c r="K1689" s="355">
        <v>1</v>
      </c>
      <c r="L1689" s="355">
        <v>1</v>
      </c>
      <c r="M1689" s="355">
        <v>1</v>
      </c>
      <c r="N1689" s="355">
        <v>1</v>
      </c>
      <c r="O1689" s="344"/>
      <c r="P1689" s="344"/>
    </row>
    <row r="1690" spans="1:16">
      <c r="A1690" s="405"/>
      <c r="B1690" s="255">
        <v>137010155</v>
      </c>
      <c r="C1690" s="390" t="s">
        <v>4131</v>
      </c>
      <c r="D1690" s="355">
        <v>145272639</v>
      </c>
      <c r="E1690" s="355">
        <v>1</v>
      </c>
      <c r="F1690" s="355">
        <v>1</v>
      </c>
      <c r="G1690" s="355">
        <v>1</v>
      </c>
      <c r="H1690" s="355">
        <v>1</v>
      </c>
      <c r="I1690" s="355">
        <v>1</v>
      </c>
      <c r="J1690" s="355">
        <v>1</v>
      </c>
      <c r="K1690" s="355">
        <v>1</v>
      </c>
      <c r="L1690" s="355">
        <v>1</v>
      </c>
      <c r="M1690" s="355">
        <v>1</v>
      </c>
      <c r="N1690" s="355">
        <v>1</v>
      </c>
      <c r="O1690" s="344"/>
      <c r="P1690" s="344"/>
    </row>
    <row r="1691" spans="1:16">
      <c r="A1691" s="405"/>
      <c r="B1691" s="255">
        <v>137010156</v>
      </c>
      <c r="C1691" s="390" t="s">
        <v>4132</v>
      </c>
      <c r="D1691" s="355">
        <v>0</v>
      </c>
      <c r="E1691" s="355">
        <v>0</v>
      </c>
      <c r="F1691" s="355">
        <v>0</v>
      </c>
      <c r="G1691" s="355">
        <v>0</v>
      </c>
      <c r="H1691" s="355">
        <v>0</v>
      </c>
      <c r="I1691" s="355">
        <v>0</v>
      </c>
      <c r="J1691" s="355">
        <v>0</v>
      </c>
      <c r="K1691" s="355">
        <v>0</v>
      </c>
      <c r="L1691" s="355">
        <v>0</v>
      </c>
      <c r="M1691" s="355">
        <v>0</v>
      </c>
      <c r="N1691" s="355">
        <v>0</v>
      </c>
      <c r="O1691" s="344"/>
      <c r="P1691" s="344"/>
    </row>
    <row r="1692" spans="1:16">
      <c r="A1692" s="405"/>
      <c r="B1692" s="255">
        <v>137010158</v>
      </c>
      <c r="C1692" s="390" t="s">
        <v>2918</v>
      </c>
      <c r="D1692" s="355">
        <v>615938</v>
      </c>
      <c r="E1692" s="355">
        <v>1</v>
      </c>
      <c r="F1692" s="355">
        <v>1</v>
      </c>
      <c r="G1692" s="355">
        <v>1</v>
      </c>
      <c r="H1692" s="355">
        <v>1</v>
      </c>
      <c r="I1692" s="355">
        <v>1</v>
      </c>
      <c r="J1692" s="355">
        <v>1</v>
      </c>
      <c r="K1692" s="355">
        <v>1</v>
      </c>
      <c r="L1692" s="355">
        <v>1</v>
      </c>
      <c r="M1692" s="355">
        <v>1</v>
      </c>
      <c r="N1692" s="355">
        <v>1</v>
      </c>
      <c r="O1692" s="344"/>
      <c r="P1692" s="344"/>
    </row>
    <row r="1693" spans="1:16">
      <c r="A1693" s="405"/>
      <c r="B1693" s="255">
        <v>137010152</v>
      </c>
      <c r="C1693" s="390" t="s">
        <v>4133</v>
      </c>
      <c r="D1693" s="355">
        <v>1</v>
      </c>
      <c r="E1693" s="355">
        <v>1</v>
      </c>
      <c r="F1693" s="355">
        <v>1</v>
      </c>
      <c r="G1693" s="355">
        <v>1</v>
      </c>
      <c r="H1693" s="355">
        <v>1</v>
      </c>
      <c r="I1693" s="355">
        <v>1</v>
      </c>
      <c r="J1693" s="355">
        <v>1</v>
      </c>
      <c r="K1693" s="355">
        <v>1</v>
      </c>
      <c r="L1693" s="355">
        <v>1</v>
      </c>
      <c r="M1693" s="355">
        <v>1</v>
      </c>
      <c r="N1693" s="355">
        <v>1</v>
      </c>
      <c r="O1693" s="344"/>
      <c r="P1693" s="344"/>
    </row>
    <row r="1694" spans="1:16">
      <c r="A1694" s="405"/>
      <c r="B1694" s="255">
        <v>137010160</v>
      </c>
      <c r="C1694" s="390" t="s">
        <v>2894</v>
      </c>
      <c r="D1694" s="355">
        <v>2229199736</v>
      </c>
      <c r="E1694" s="355">
        <v>0</v>
      </c>
      <c r="F1694" s="355">
        <v>0</v>
      </c>
      <c r="G1694" s="355">
        <v>0</v>
      </c>
      <c r="H1694" s="355">
        <v>0</v>
      </c>
      <c r="I1694" s="355">
        <v>0</v>
      </c>
      <c r="J1694" s="355">
        <v>0</v>
      </c>
      <c r="K1694" s="355">
        <v>0</v>
      </c>
      <c r="L1694" s="355">
        <v>0</v>
      </c>
      <c r="M1694" s="355">
        <v>0</v>
      </c>
      <c r="N1694" s="355">
        <v>0</v>
      </c>
      <c r="O1694" s="344"/>
      <c r="P1694" s="344"/>
    </row>
    <row r="1695" spans="1:16">
      <c r="A1695" s="405"/>
      <c r="B1695" s="383">
        <v>137010130</v>
      </c>
      <c r="C1695" s="369" t="s">
        <v>203</v>
      </c>
      <c r="D1695" s="370">
        <v>32499888042</v>
      </c>
      <c r="E1695" s="370">
        <v>15923515405</v>
      </c>
      <c r="F1695" s="370">
        <v>16401220867</v>
      </c>
      <c r="G1695" s="370">
        <v>16893257493</v>
      </c>
      <c r="H1695" s="370">
        <v>17400055218</v>
      </c>
      <c r="I1695" s="370">
        <v>17922056874</v>
      </c>
      <c r="J1695" s="370">
        <v>18459718581</v>
      </c>
      <c r="K1695" s="370">
        <v>19013510138</v>
      </c>
      <c r="L1695" s="370">
        <v>19583915442</v>
      </c>
      <c r="M1695" s="370">
        <v>20171432905</v>
      </c>
      <c r="N1695" s="370">
        <v>20776575893</v>
      </c>
      <c r="O1695" s="344"/>
      <c r="P1695" s="344"/>
    </row>
    <row r="1696" spans="1:16" ht="27.6">
      <c r="A1696" s="405"/>
      <c r="B1696" s="255">
        <v>13701013001</v>
      </c>
      <c r="C1696" s="362" t="s">
        <v>2239</v>
      </c>
      <c r="D1696" s="355">
        <v>32499888042</v>
      </c>
      <c r="E1696" s="355">
        <v>15923515405</v>
      </c>
      <c r="F1696" s="355">
        <v>16401220867</v>
      </c>
      <c r="G1696" s="355">
        <v>16893257493</v>
      </c>
      <c r="H1696" s="355">
        <v>17400055218</v>
      </c>
      <c r="I1696" s="355">
        <v>17922056874</v>
      </c>
      <c r="J1696" s="355">
        <v>18459718581</v>
      </c>
      <c r="K1696" s="355">
        <v>19013510138</v>
      </c>
      <c r="L1696" s="355">
        <v>19583915442</v>
      </c>
      <c r="M1696" s="355">
        <v>20171432905</v>
      </c>
      <c r="N1696" s="355">
        <v>20776575893</v>
      </c>
      <c r="O1696" s="344"/>
      <c r="P1696" s="344"/>
    </row>
    <row r="1697" spans="1:16">
      <c r="A1697" s="405"/>
      <c r="B1697" s="356" t="s">
        <v>4091</v>
      </c>
      <c r="C1697" s="357" t="s">
        <v>2240</v>
      </c>
      <c r="D1697" s="358">
        <v>1457121642</v>
      </c>
      <c r="E1697" s="358">
        <v>1060900000</v>
      </c>
      <c r="F1697" s="358">
        <v>1092727000</v>
      </c>
      <c r="G1697" s="358">
        <v>1125508810</v>
      </c>
      <c r="H1697" s="358">
        <v>1159274074</v>
      </c>
      <c r="I1697" s="358">
        <v>1194052297</v>
      </c>
      <c r="J1697" s="358">
        <v>1229873865</v>
      </c>
      <c r="K1697" s="358">
        <v>1266770081</v>
      </c>
      <c r="L1697" s="358">
        <v>1304773184</v>
      </c>
      <c r="M1697" s="358">
        <v>1343916380</v>
      </c>
      <c r="N1697" s="358">
        <v>1384233872</v>
      </c>
      <c r="O1697" s="344"/>
      <c r="P1697" s="344"/>
    </row>
    <row r="1698" spans="1:16">
      <c r="A1698" s="405"/>
      <c r="B1698" s="255">
        <v>1370102</v>
      </c>
      <c r="C1698" s="362" t="s">
        <v>2240</v>
      </c>
      <c r="D1698" s="355">
        <v>1457121642</v>
      </c>
      <c r="E1698" s="355">
        <v>1060900000</v>
      </c>
      <c r="F1698" s="355">
        <v>1092727000</v>
      </c>
      <c r="G1698" s="355">
        <v>1125508810</v>
      </c>
      <c r="H1698" s="355">
        <v>1159274074</v>
      </c>
      <c r="I1698" s="355">
        <v>1194052297</v>
      </c>
      <c r="J1698" s="355">
        <v>1229873865</v>
      </c>
      <c r="K1698" s="355">
        <v>1266770081</v>
      </c>
      <c r="L1698" s="355">
        <v>1304773184</v>
      </c>
      <c r="M1698" s="355">
        <v>1343916380</v>
      </c>
      <c r="N1698" s="355">
        <v>1384233872</v>
      </c>
      <c r="O1698" s="344"/>
      <c r="P1698" s="344"/>
    </row>
    <row r="1699" spans="1:16">
      <c r="A1699" s="405"/>
      <c r="B1699" s="352">
        <v>13702</v>
      </c>
      <c r="C1699" s="387" t="s">
        <v>183</v>
      </c>
      <c r="D1699" s="353">
        <v>1013405630774</v>
      </c>
      <c r="E1699" s="353">
        <v>1050929213118</v>
      </c>
      <c r="F1699" s="353">
        <v>1331917173774</v>
      </c>
      <c r="G1699" s="353">
        <v>1131336932463</v>
      </c>
      <c r="H1699" s="353">
        <v>1334449713127</v>
      </c>
      <c r="I1699" s="353">
        <v>1537568196540</v>
      </c>
      <c r="J1699" s="353">
        <v>1672006561367</v>
      </c>
      <c r="K1699" s="353">
        <v>1758215544436</v>
      </c>
      <c r="L1699" s="353">
        <v>1834464761657</v>
      </c>
      <c r="M1699" s="353">
        <v>1887768544740</v>
      </c>
      <c r="N1699" s="353">
        <v>2037628941977</v>
      </c>
      <c r="O1699" s="344"/>
      <c r="P1699" s="344"/>
    </row>
    <row r="1700" spans="1:16" ht="27.6">
      <c r="A1700" s="405"/>
      <c r="B1700" s="356" t="s">
        <v>1824</v>
      </c>
      <c r="C1700" s="357" t="s">
        <v>2241</v>
      </c>
      <c r="D1700" s="358">
        <v>1009135808318</v>
      </c>
      <c r="E1700" s="358">
        <v>1048850000000</v>
      </c>
      <c r="F1700" s="358">
        <v>1329734000000</v>
      </c>
      <c r="G1700" s="358">
        <v>1129044600000</v>
      </c>
      <c r="H1700" s="358">
        <v>1332042764041</v>
      </c>
      <c r="I1700" s="358">
        <v>1535040900000</v>
      </c>
      <c r="J1700" s="358">
        <v>1669352900000</v>
      </c>
      <c r="K1700" s="358">
        <v>1755429200000</v>
      </c>
      <c r="L1700" s="358">
        <v>1831539100000</v>
      </c>
      <c r="M1700" s="358">
        <v>1884696600000</v>
      </c>
      <c r="N1700" s="358">
        <v>2034403400000</v>
      </c>
      <c r="O1700" s="344"/>
      <c r="P1700" s="344"/>
    </row>
    <row r="1701" spans="1:16" ht="27.6">
      <c r="A1701" s="405"/>
      <c r="B1701" s="255">
        <v>1370201</v>
      </c>
      <c r="C1701" s="362" t="s">
        <v>2616</v>
      </c>
      <c r="D1701" s="355">
        <v>550437713628</v>
      </c>
      <c r="E1701" s="355">
        <v>572100000000</v>
      </c>
      <c r="F1701" s="355">
        <v>713497000000</v>
      </c>
      <c r="G1701" s="355">
        <v>846783600000</v>
      </c>
      <c r="H1701" s="355">
        <v>999032250000</v>
      </c>
      <c r="I1701" s="355">
        <v>1151280900000</v>
      </c>
      <c r="J1701" s="355">
        <v>1252014900000</v>
      </c>
      <c r="K1701" s="355">
        <v>1316572200000</v>
      </c>
      <c r="L1701" s="355">
        <v>1373654100000</v>
      </c>
      <c r="M1701" s="355">
        <v>1413522600000</v>
      </c>
      <c r="N1701" s="355">
        <v>1525802400000</v>
      </c>
      <c r="O1701" s="344"/>
      <c r="P1701" s="344"/>
    </row>
    <row r="1702" spans="1:16" ht="27.6">
      <c r="A1702" s="405"/>
      <c r="B1702" s="255">
        <v>1370206</v>
      </c>
      <c r="C1702" s="362" t="s">
        <v>2242</v>
      </c>
      <c r="D1702" s="355">
        <v>458698094690</v>
      </c>
      <c r="E1702" s="355">
        <v>476750000000</v>
      </c>
      <c r="F1702" s="355">
        <v>616237000000</v>
      </c>
      <c r="G1702" s="355">
        <v>282261000000</v>
      </c>
      <c r="H1702" s="355">
        <v>333010514041</v>
      </c>
      <c r="I1702" s="355">
        <v>383760000000</v>
      </c>
      <c r="J1702" s="355">
        <v>417338000000</v>
      </c>
      <c r="K1702" s="355">
        <v>438857000000</v>
      </c>
      <c r="L1702" s="355">
        <v>457885000000</v>
      </c>
      <c r="M1702" s="355">
        <v>471174000000</v>
      </c>
      <c r="N1702" s="355">
        <v>508601000000</v>
      </c>
      <c r="O1702" s="344"/>
      <c r="P1702" s="344"/>
    </row>
    <row r="1703" spans="1:16">
      <c r="A1703" s="405"/>
      <c r="B1703" s="356">
        <v>1370202</v>
      </c>
      <c r="C1703" s="357" t="s">
        <v>1184</v>
      </c>
      <c r="D1703" s="358">
        <v>4269822456</v>
      </c>
      <c r="E1703" s="358">
        <v>2079213118</v>
      </c>
      <c r="F1703" s="358">
        <v>2183173774</v>
      </c>
      <c r="G1703" s="358">
        <v>2292332463</v>
      </c>
      <c r="H1703" s="358">
        <v>2406949086</v>
      </c>
      <c r="I1703" s="358">
        <v>2527296540</v>
      </c>
      <c r="J1703" s="358">
        <v>2653661367</v>
      </c>
      <c r="K1703" s="358">
        <v>2786344436</v>
      </c>
      <c r="L1703" s="358">
        <v>2925661657</v>
      </c>
      <c r="M1703" s="358">
        <v>3071944740</v>
      </c>
      <c r="N1703" s="358">
        <v>3225541977</v>
      </c>
      <c r="O1703" s="344"/>
      <c r="P1703" s="344"/>
    </row>
    <row r="1704" spans="1:16">
      <c r="A1704" s="405"/>
      <c r="B1704" s="255">
        <v>137020201</v>
      </c>
      <c r="C1704" s="362" t="s">
        <v>2243</v>
      </c>
      <c r="D1704" s="355">
        <v>4269822456</v>
      </c>
      <c r="E1704" s="355">
        <v>2079213118</v>
      </c>
      <c r="F1704" s="355">
        <v>2183173774</v>
      </c>
      <c r="G1704" s="355">
        <v>2292332463</v>
      </c>
      <c r="H1704" s="355">
        <v>2406949086</v>
      </c>
      <c r="I1704" s="355">
        <v>2527296540</v>
      </c>
      <c r="J1704" s="355">
        <v>2653661367</v>
      </c>
      <c r="K1704" s="355">
        <v>2786344436</v>
      </c>
      <c r="L1704" s="355">
        <v>2925661657</v>
      </c>
      <c r="M1704" s="355">
        <v>3071944740</v>
      </c>
      <c r="N1704" s="355">
        <v>3225541977</v>
      </c>
      <c r="O1704" s="344"/>
      <c r="P1704" s="344"/>
    </row>
    <row r="1705" spans="1:16">
      <c r="A1705" s="405"/>
      <c r="B1705" s="356">
        <v>1370203</v>
      </c>
      <c r="C1705" s="357" t="s">
        <v>1180</v>
      </c>
      <c r="D1705" s="358">
        <v>0</v>
      </c>
      <c r="E1705" s="358">
        <v>0</v>
      </c>
      <c r="F1705" s="358">
        <v>0</v>
      </c>
      <c r="G1705" s="358">
        <v>0</v>
      </c>
      <c r="H1705" s="358">
        <v>0</v>
      </c>
      <c r="I1705" s="358">
        <v>0</v>
      </c>
      <c r="J1705" s="358">
        <v>0</v>
      </c>
      <c r="K1705" s="358">
        <v>0</v>
      </c>
      <c r="L1705" s="358">
        <v>0</v>
      </c>
      <c r="M1705" s="358">
        <v>0</v>
      </c>
      <c r="N1705" s="358">
        <v>0</v>
      </c>
      <c r="O1705" s="344"/>
      <c r="P1705" s="344"/>
    </row>
    <row r="1706" spans="1:16">
      <c r="A1706" s="405"/>
      <c r="B1706" s="255">
        <v>137020301</v>
      </c>
      <c r="C1706" s="362" t="s">
        <v>2244</v>
      </c>
      <c r="D1706" s="355">
        <v>0</v>
      </c>
      <c r="E1706" s="355">
        <v>0</v>
      </c>
      <c r="F1706" s="355">
        <v>0</v>
      </c>
      <c r="G1706" s="355">
        <v>0</v>
      </c>
      <c r="H1706" s="355">
        <v>0</v>
      </c>
      <c r="I1706" s="355">
        <v>0</v>
      </c>
      <c r="J1706" s="355">
        <v>0</v>
      </c>
      <c r="K1706" s="355">
        <v>0</v>
      </c>
      <c r="L1706" s="355">
        <v>0</v>
      </c>
      <c r="M1706" s="355">
        <v>0</v>
      </c>
      <c r="N1706" s="355">
        <v>0</v>
      </c>
      <c r="O1706" s="344"/>
      <c r="P1706" s="344"/>
    </row>
    <row r="1707" spans="1:16">
      <c r="A1707" s="405"/>
      <c r="B1707" s="352">
        <v>13703</v>
      </c>
      <c r="C1707" s="387" t="s">
        <v>200</v>
      </c>
      <c r="D1707" s="353">
        <v>715475048</v>
      </c>
      <c r="E1707" s="353">
        <v>300735950545</v>
      </c>
      <c r="F1707" s="353">
        <v>755522953</v>
      </c>
      <c r="G1707" s="353">
        <v>775644941</v>
      </c>
      <c r="H1707" s="353">
        <v>796332434</v>
      </c>
      <c r="I1707" s="353">
        <v>817601825</v>
      </c>
      <c r="J1707" s="353">
        <v>839469988</v>
      </c>
      <c r="K1707" s="353">
        <v>861954297</v>
      </c>
      <c r="L1707" s="353">
        <v>885072640</v>
      </c>
      <c r="M1707" s="353">
        <v>911624818</v>
      </c>
      <c r="N1707" s="353">
        <v>938973561</v>
      </c>
      <c r="O1707" s="344"/>
      <c r="P1707" s="344"/>
    </row>
    <row r="1708" spans="1:16">
      <c r="A1708" s="405"/>
      <c r="B1708" s="255">
        <v>1370301</v>
      </c>
      <c r="C1708" s="362" t="s">
        <v>327</v>
      </c>
      <c r="D1708" s="355">
        <v>0</v>
      </c>
      <c r="E1708" s="355">
        <v>0</v>
      </c>
      <c r="F1708" s="355">
        <v>0</v>
      </c>
      <c r="G1708" s="355">
        <v>0</v>
      </c>
      <c r="H1708" s="355">
        <v>0</v>
      </c>
      <c r="I1708" s="355">
        <v>0</v>
      </c>
      <c r="J1708" s="355">
        <v>0</v>
      </c>
      <c r="K1708" s="355">
        <v>0</v>
      </c>
      <c r="L1708" s="355">
        <v>0</v>
      </c>
      <c r="M1708" s="355">
        <v>0</v>
      </c>
      <c r="N1708" s="355">
        <v>0</v>
      </c>
      <c r="O1708" s="344"/>
      <c r="P1708" s="344"/>
    </row>
    <row r="1709" spans="1:16" ht="23.25" customHeight="1">
      <c r="A1709" s="405"/>
      <c r="B1709" s="255">
        <v>1370302</v>
      </c>
      <c r="C1709" s="362" t="s">
        <v>413</v>
      </c>
      <c r="D1709" s="355">
        <v>417322605</v>
      </c>
      <c r="E1709" s="355">
        <v>568876679</v>
      </c>
      <c r="F1709" s="355">
        <v>585942979</v>
      </c>
      <c r="G1709" s="355">
        <v>603521268</v>
      </c>
      <c r="H1709" s="355">
        <v>621626906</v>
      </c>
      <c r="I1709" s="355">
        <v>640275714</v>
      </c>
      <c r="J1709" s="355">
        <v>659483985</v>
      </c>
      <c r="K1709" s="355">
        <v>679268504</v>
      </c>
      <c r="L1709" s="355">
        <v>699646560</v>
      </c>
      <c r="M1709" s="355">
        <v>720635956</v>
      </c>
      <c r="N1709" s="355">
        <v>742255034</v>
      </c>
      <c r="O1709" s="344"/>
      <c r="P1709" s="344"/>
    </row>
    <row r="1710" spans="1:16">
      <c r="A1710" s="405"/>
      <c r="B1710" s="255">
        <v>1370303</v>
      </c>
      <c r="C1710" s="362" t="s">
        <v>2245</v>
      </c>
      <c r="D1710" s="355">
        <v>0</v>
      </c>
      <c r="E1710" s="355">
        <v>1</v>
      </c>
      <c r="F1710" s="355">
        <v>1</v>
      </c>
      <c r="G1710" s="355">
        <v>1</v>
      </c>
      <c r="H1710" s="355">
        <v>1</v>
      </c>
      <c r="I1710" s="355">
        <v>1</v>
      </c>
      <c r="J1710" s="355">
        <v>1</v>
      </c>
      <c r="K1710" s="355">
        <v>1</v>
      </c>
      <c r="L1710" s="355">
        <v>1</v>
      </c>
      <c r="M1710" s="355">
        <v>1</v>
      </c>
      <c r="N1710" s="355">
        <v>1</v>
      </c>
      <c r="O1710" s="344"/>
      <c r="P1710" s="344"/>
    </row>
    <row r="1711" spans="1:16">
      <c r="A1711" s="405"/>
      <c r="B1711" s="356">
        <v>1370304</v>
      </c>
      <c r="C1711" s="357" t="s">
        <v>724</v>
      </c>
      <c r="D1711" s="358">
        <v>298152443</v>
      </c>
      <c r="E1711" s="358">
        <v>167073865</v>
      </c>
      <c r="F1711" s="358">
        <v>169579973</v>
      </c>
      <c r="G1711" s="358">
        <v>172123672</v>
      </c>
      <c r="H1711" s="358">
        <v>174705527</v>
      </c>
      <c r="I1711" s="358">
        <v>177326110</v>
      </c>
      <c r="J1711" s="358">
        <v>179986002</v>
      </c>
      <c r="K1711" s="358">
        <v>182685792</v>
      </c>
      <c r="L1711" s="358">
        <v>185426079</v>
      </c>
      <c r="M1711" s="358">
        <v>190988861</v>
      </c>
      <c r="N1711" s="358">
        <v>196718526</v>
      </c>
      <c r="O1711" s="344"/>
      <c r="P1711" s="344"/>
    </row>
    <row r="1712" spans="1:16">
      <c r="A1712" s="405"/>
      <c r="B1712" s="255">
        <v>137030401</v>
      </c>
      <c r="C1712" s="362" t="s">
        <v>330</v>
      </c>
      <c r="D1712" s="355">
        <v>298152443</v>
      </c>
      <c r="E1712" s="355">
        <v>167073865</v>
      </c>
      <c r="F1712" s="355">
        <v>169579973</v>
      </c>
      <c r="G1712" s="355">
        <v>172123672</v>
      </c>
      <c r="H1712" s="355">
        <v>174705527</v>
      </c>
      <c r="I1712" s="355">
        <v>177326110</v>
      </c>
      <c r="J1712" s="355">
        <v>179986002</v>
      </c>
      <c r="K1712" s="355">
        <v>182685792</v>
      </c>
      <c r="L1712" s="355">
        <v>185426079</v>
      </c>
      <c r="M1712" s="355">
        <v>190988861</v>
      </c>
      <c r="N1712" s="355">
        <v>196718526</v>
      </c>
      <c r="O1712" s="344"/>
      <c r="P1712" s="344"/>
    </row>
    <row r="1713" spans="1:16">
      <c r="A1713" s="405"/>
      <c r="B1713" s="356">
        <v>1370308</v>
      </c>
      <c r="C1713" s="357" t="s">
        <v>2026</v>
      </c>
      <c r="D1713" s="358">
        <v>0</v>
      </c>
      <c r="E1713" s="358">
        <v>300000000000</v>
      </c>
      <c r="F1713" s="358">
        <v>0</v>
      </c>
      <c r="G1713" s="358">
        <v>0</v>
      </c>
      <c r="H1713" s="358">
        <v>0</v>
      </c>
      <c r="I1713" s="358">
        <v>0</v>
      </c>
      <c r="J1713" s="358">
        <v>0</v>
      </c>
      <c r="K1713" s="358">
        <v>0</v>
      </c>
      <c r="L1713" s="358">
        <v>0</v>
      </c>
      <c r="M1713" s="358">
        <v>0</v>
      </c>
      <c r="N1713" s="358">
        <v>0</v>
      </c>
      <c r="O1713" s="344"/>
      <c r="P1713" s="344"/>
    </row>
    <row r="1714" spans="1:16">
      <c r="A1714" s="405"/>
      <c r="B1714" s="255">
        <v>137030899</v>
      </c>
      <c r="C1714" s="362" t="s">
        <v>2028</v>
      </c>
      <c r="D1714" s="355">
        <v>0</v>
      </c>
      <c r="E1714" s="355">
        <v>300000000000</v>
      </c>
      <c r="F1714" s="355">
        <v>0</v>
      </c>
      <c r="G1714" s="355">
        <v>0</v>
      </c>
      <c r="H1714" s="355">
        <v>0</v>
      </c>
      <c r="I1714" s="355">
        <v>0</v>
      </c>
      <c r="J1714" s="355">
        <v>0</v>
      </c>
      <c r="K1714" s="355">
        <v>0</v>
      </c>
      <c r="L1714" s="355">
        <v>0</v>
      </c>
      <c r="M1714" s="355">
        <v>0</v>
      </c>
      <c r="N1714" s="355">
        <v>0</v>
      </c>
      <c r="O1714" s="344"/>
      <c r="P1714" s="344"/>
    </row>
    <row r="1715" spans="1:16">
      <c r="A1715" s="405"/>
      <c r="B1715" s="408">
        <v>1</v>
      </c>
      <c r="C1715" s="396" t="s">
        <v>1200</v>
      </c>
      <c r="D1715" s="397">
        <v>5088811398207</v>
      </c>
      <c r="E1715" s="397">
        <v>5452210562345</v>
      </c>
      <c r="F1715" s="397">
        <v>4893281281378</v>
      </c>
      <c r="G1715" s="397">
        <v>4752519289306</v>
      </c>
      <c r="H1715" s="397">
        <v>5212587596777</v>
      </c>
      <c r="I1715" s="397">
        <v>5520395307316</v>
      </c>
      <c r="J1715" s="397">
        <v>5763264827967</v>
      </c>
      <c r="K1715" s="397">
        <v>6112261842078</v>
      </c>
      <c r="L1715" s="397">
        <v>6202172139431</v>
      </c>
      <c r="M1715" s="397">
        <v>6383446776819</v>
      </c>
      <c r="N1715" s="397">
        <v>6634015475254</v>
      </c>
      <c r="O1715" s="344"/>
      <c r="P1715" s="344"/>
    </row>
    <row r="1716" spans="1:16">
      <c r="A1716" s="405"/>
      <c r="N1716" s="344"/>
      <c r="O1716" s="344"/>
      <c r="P1716" s="344"/>
    </row>
    <row r="1717" spans="1:16">
      <c r="A1717" s="405"/>
      <c r="N1717" s="344"/>
      <c r="O1717" s="344"/>
      <c r="P1717" s="344"/>
    </row>
    <row r="1718" spans="1:16">
      <c r="A1718" s="405" t="e">
        <f>HLOOKUP(B1693,'BASE 1'!$C$1:$UG$236,223,0)</f>
        <v>#N/A</v>
      </c>
      <c r="N1718" s="344"/>
      <c r="O1718" s="344"/>
      <c r="P1718" s="344"/>
    </row>
    <row r="1719" spans="1:16">
      <c r="A1719" s="405"/>
      <c r="N1719" s="344"/>
      <c r="O1719" s="344"/>
      <c r="P1719" s="344"/>
    </row>
    <row r="1720" spans="1:16">
      <c r="A1720" s="405"/>
      <c r="N1720" s="344"/>
      <c r="O1720" s="344"/>
      <c r="P1720" s="344"/>
    </row>
    <row r="1721" spans="1:16">
      <c r="A1721" s="405"/>
      <c r="N1721" s="344"/>
      <c r="O1721" s="344"/>
      <c r="P1721" s="344"/>
    </row>
    <row r="1722" spans="1:16">
      <c r="A1722" s="405"/>
      <c r="N1722" s="344"/>
      <c r="O1722" s="344"/>
      <c r="P1722" s="344"/>
    </row>
    <row r="1723" spans="1:16">
      <c r="A1723" s="405"/>
      <c r="N1723" s="344"/>
      <c r="O1723" s="344"/>
      <c r="P1723" s="344"/>
    </row>
    <row r="1724" spans="1:16">
      <c r="A1724" s="405"/>
      <c r="N1724" s="344"/>
      <c r="O1724" s="344"/>
      <c r="P1724" s="344"/>
    </row>
    <row r="1725" spans="1:16">
      <c r="A1725" s="405"/>
      <c r="N1725" s="344"/>
      <c r="O1725" s="344"/>
      <c r="P1725" s="344"/>
    </row>
    <row r="1726" spans="1:16">
      <c r="A1726" s="405"/>
      <c r="N1726" s="344"/>
      <c r="O1726" s="344"/>
      <c r="P1726" s="344"/>
    </row>
    <row r="1727" spans="1:16">
      <c r="A1727" s="405"/>
      <c r="N1727" s="344"/>
      <c r="O1727" s="344"/>
    </row>
    <row r="1728" spans="1:16">
      <c r="A1728" s="405"/>
    </row>
    <row r="1729" spans="1:1">
      <c r="A1729" s="405"/>
    </row>
    <row r="1730" spans="1:1">
      <c r="A1730" s="405"/>
    </row>
    <row r="1731" spans="1:1">
      <c r="A1731" s="405"/>
    </row>
    <row r="1732" spans="1:1">
      <c r="A1732" s="405"/>
    </row>
    <row r="1733" spans="1:1">
      <c r="A1733" s="405"/>
    </row>
    <row r="1734" spans="1:1">
      <c r="A1734" s="405"/>
    </row>
    <row r="1735" spans="1:1">
      <c r="A1735" s="405"/>
    </row>
    <row r="1736" spans="1:1">
      <c r="A1736" s="405"/>
    </row>
    <row r="1737" spans="1:1">
      <c r="A1737" s="405"/>
    </row>
    <row r="1738" spans="1:1">
      <c r="A1738" s="405"/>
    </row>
    <row r="1739" spans="1:1">
      <c r="A1739" s="405"/>
    </row>
    <row r="1740" spans="1:1">
      <c r="A1740" s="405"/>
    </row>
  </sheetData>
  <autoFilter ref="B6:P425"/>
  <mergeCells count="5">
    <mergeCell ref="E5:O5"/>
    <mergeCell ref="B861:B862"/>
    <mergeCell ref="C861:C862"/>
    <mergeCell ref="B5:B6"/>
    <mergeCell ref="C5:C6"/>
  </mergeCells>
  <pageMargins left="0.79" right="0.32" top="0.52" bottom="0.37" header="0" footer="0"/>
  <pageSetup scale="39" fitToHeight="20" orientation="landscape" r:id="rId1"/>
  <headerFooter alignWithMargins="0">
    <oddFooter>&amp;C&amp;8Página &amp;P de &amp;N&amp;R&amp;8Marco Fiscal de Mediano Plazo  2009 - 2017  (Versión Prelimimar)</oddFooter>
  </headerFooter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</vt:i4>
      </vt:variant>
      <vt:variant>
        <vt:lpstr>Rangos con nombre</vt:lpstr>
      </vt:variant>
      <vt:variant>
        <vt:i4>1</vt:i4>
      </vt:variant>
    </vt:vector>
  </HeadingPairs>
  <TitlesOfParts>
    <vt:vector size="7" baseType="lpstr">
      <vt:lpstr>BASE 1</vt:lpstr>
      <vt:lpstr>PROY 1</vt:lpstr>
      <vt:lpstr>19</vt:lpstr>
      <vt:lpstr>Seg Ing Propios</vt:lpstr>
      <vt:lpstr>ING</vt:lpstr>
      <vt:lpstr>MFMP-I</vt:lpstr>
      <vt:lpstr>'PROY 1'!Área_de_impresión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.</dc:creator>
  <cp:lastModifiedBy>Fredy Hernan Idarraga Piedrahita</cp:lastModifiedBy>
  <cp:lastPrinted>2018-11-15T15:23:13Z</cp:lastPrinted>
  <dcterms:created xsi:type="dcterms:W3CDTF">2008-10-09T15:06:55Z</dcterms:created>
  <dcterms:modified xsi:type="dcterms:W3CDTF">2019-04-12T15:38:05Z</dcterms:modified>
</cp:coreProperties>
</file>